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/>
  <mc:AlternateContent xmlns:mc="http://schemas.openxmlformats.org/markup-compatibility/2006">
    <mc:Choice Requires="x15">
      <x15ac:absPath xmlns:x15ac="http://schemas.microsoft.com/office/spreadsheetml/2010/11/ac" url="https://uautonomadeica-my.sharepoint.com/personal/vicerrectorado_academico_autonomadeica_edu_pe/Documents/VICERRECTORADO/2025/PLANIFICACION PREGRADO 2026-1/"/>
    </mc:Choice>
  </mc:AlternateContent>
  <xr:revisionPtr revIDLastSave="0" documentId="8_{D2548C94-73BB-40EC-8676-6D15CA3E8CF3}" xr6:coauthVersionLast="47" xr6:coauthVersionMax="47" xr10:uidLastSave="{00000000-0000-0000-0000-000000000000}"/>
  <bookViews>
    <workbookView xWindow="-110" yWindow="-110" windowWidth="19420" windowHeight="10300" tabRatio="780" firstSheet="5" activeTab="5" xr2:uid="{0CF4C9CB-A66C-4646-B4EF-76224B870C77}"/>
  </bookViews>
  <sheets>
    <sheet name="Recomendaciones" sheetId="14" r:id="rId1"/>
    <sheet name="Planes y aulas 2026" sheetId="2" r:id="rId2"/>
    <sheet name="EDITABLE" sheetId="12" r:id="rId3"/>
    <sheet name="DEDICACIÓN" sheetId="22" r:id="rId4"/>
    <sheet name="Hoja1" sheetId="23" r:id="rId5"/>
    <sheet name="Planificación 2026-1" sheetId="3" r:id="rId6"/>
    <sheet name="Hoja2" sheetId="20" r:id="rId7"/>
    <sheet name="CONVOCATORIA 2026" sheetId="21" r:id="rId8"/>
    <sheet name="Convocatoria Concurso 2026-1" sheetId="15" r:id="rId9"/>
    <sheet name="HORAS EEGG Y FCS" sheetId="19" r:id="rId10"/>
    <sheet name="HORAS DOCENTES" sheetId="17" r:id="rId11"/>
    <sheet name="REINCORPORACIÓN" sheetId="16" r:id="rId12"/>
  </sheets>
  <definedNames>
    <definedName name="_xlnm._FilterDatabase" localSheetId="7" hidden="1">'CONVOCATORIA 2026'!$A$2:$X$237</definedName>
    <definedName name="_xlnm._FilterDatabase" localSheetId="8" hidden="1">'Convocatoria Concurso 2026-1'!$B$5:$V$149</definedName>
    <definedName name="_xlnm._FilterDatabase" localSheetId="6" hidden="1">Hoja2!$G$1:$G$255</definedName>
    <definedName name="_xlnm._FilterDatabase" localSheetId="10" hidden="1">'HORAS DOCENTES'!$C$1:$F$142</definedName>
    <definedName name="_xlnm._FilterDatabase" localSheetId="9" hidden="1">'HORAS EEGG Y FCS'!$C$1:$I$246</definedName>
    <definedName name="_xlnm._FilterDatabase" localSheetId="1" hidden="1">'Planes y aulas 2026'!$T$4:$AA$307</definedName>
    <definedName name="_xlnm._FilterDatabase" localSheetId="2" hidden="1">EDITABLE!$B$3:$FB$311</definedName>
    <definedName name="_xlnm._FilterDatabase" localSheetId="5" hidden="1">'Planificación 2026-1'!$C$6:$AT$1903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8" i="12" l="1"/>
  <c r="M308" i="12"/>
  <c r="N308" i="12"/>
  <c r="O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D308" i="12"/>
  <c r="AE308" i="12"/>
  <c r="AF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U308" i="12"/>
  <c r="AV308" i="12"/>
  <c r="AW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L308" i="12"/>
  <c r="BM308" i="12"/>
  <c r="BN308" i="12"/>
  <c r="BP308" i="12"/>
  <c r="BQ308" i="12"/>
  <c r="BR308" i="12"/>
  <c r="BS308" i="12"/>
  <c r="BT308" i="12"/>
  <c r="BU308" i="12"/>
  <c r="BV308" i="12"/>
  <c r="BW308" i="12"/>
  <c r="BX308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DE308" i="12"/>
  <c r="DF308" i="12"/>
  <c r="DG308" i="12"/>
  <c r="DH308" i="12"/>
  <c r="DI308" i="12"/>
  <c r="DJ308" i="12"/>
  <c r="DK308" i="12"/>
  <c r="DL308" i="12"/>
  <c r="DM308" i="12"/>
  <c r="DN308" i="12"/>
  <c r="DO308" i="12"/>
  <c r="DP308" i="12"/>
  <c r="DQ308" i="12"/>
  <c r="DR308" i="12"/>
  <c r="DS308" i="12"/>
  <c r="DT308" i="12"/>
  <c r="DU308" i="12"/>
  <c r="DV308" i="12"/>
  <c r="DW308" i="12"/>
  <c r="DX308" i="12"/>
  <c r="DY308" i="12"/>
  <c r="DZ308" i="12"/>
  <c r="EA308" i="12"/>
  <c r="EB308" i="12"/>
  <c r="EC308" i="12"/>
  <c r="ED308" i="12"/>
  <c r="EE308" i="12"/>
  <c r="EF308" i="12"/>
  <c r="EG308" i="12"/>
  <c r="EH308" i="12"/>
  <c r="EI308" i="12"/>
  <c r="EJ308" i="12"/>
  <c r="EK308" i="12"/>
  <c r="EL308" i="12"/>
  <c r="EM308" i="12"/>
  <c r="EN308" i="12"/>
  <c r="EO308" i="12"/>
  <c r="EP308" i="12"/>
  <c r="EQ308" i="12"/>
  <c r="ER308" i="12"/>
  <c r="ES308" i="12"/>
  <c r="ET308" i="12"/>
  <c r="EU308" i="12"/>
  <c r="EX308" i="12"/>
  <c r="EY308" i="12"/>
  <c r="FA308" i="12"/>
  <c r="FB308" i="12"/>
  <c r="L309" i="12"/>
  <c r="M309" i="12"/>
  <c r="N309" i="12"/>
  <c r="O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D309" i="12"/>
  <c r="AE309" i="12"/>
  <c r="AF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U309" i="12"/>
  <c r="AV309" i="12"/>
  <c r="AW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L309" i="12"/>
  <c r="BM309" i="12"/>
  <c r="BN309" i="12"/>
  <c r="BP309" i="12"/>
  <c r="BQ309" i="12"/>
  <c r="BR309" i="12"/>
  <c r="BS309" i="12"/>
  <c r="BT309" i="12"/>
  <c r="BU309" i="12"/>
  <c r="BV309" i="12"/>
  <c r="BW309" i="12"/>
  <c r="BX309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DE309" i="12"/>
  <c r="DF309" i="12"/>
  <c r="DG309" i="12"/>
  <c r="DH309" i="12"/>
  <c r="DI309" i="12"/>
  <c r="DJ309" i="12"/>
  <c r="DK309" i="12"/>
  <c r="DL309" i="12"/>
  <c r="DM309" i="12"/>
  <c r="DN309" i="12"/>
  <c r="DO309" i="12"/>
  <c r="DP309" i="12"/>
  <c r="DQ309" i="12"/>
  <c r="DR309" i="12"/>
  <c r="DS309" i="12"/>
  <c r="DT309" i="12"/>
  <c r="DU309" i="12"/>
  <c r="DV309" i="12"/>
  <c r="DW309" i="12"/>
  <c r="DX309" i="12"/>
  <c r="DY309" i="12"/>
  <c r="DZ309" i="12"/>
  <c r="EA309" i="12"/>
  <c r="EB309" i="12"/>
  <c r="EC309" i="12"/>
  <c r="ED309" i="12"/>
  <c r="EE309" i="12"/>
  <c r="EF309" i="12"/>
  <c r="EG309" i="12"/>
  <c r="EH309" i="12"/>
  <c r="EI309" i="12"/>
  <c r="EJ309" i="12"/>
  <c r="EK309" i="12"/>
  <c r="EL309" i="12"/>
  <c r="EM309" i="12"/>
  <c r="EN309" i="12"/>
  <c r="EO309" i="12"/>
  <c r="EP309" i="12"/>
  <c r="EQ309" i="12"/>
  <c r="ER309" i="12"/>
  <c r="ES309" i="12"/>
  <c r="ET309" i="12"/>
  <c r="EU309" i="12"/>
  <c r="EX309" i="12"/>
  <c r="EY309" i="12"/>
  <c r="FA309" i="12"/>
  <c r="FB309" i="12"/>
  <c r="L310" i="12"/>
  <c r="M310" i="12"/>
  <c r="N310" i="12"/>
  <c r="O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DE310" i="12"/>
  <c r="DF310" i="12"/>
  <c r="DG310" i="12"/>
  <c r="DH310" i="12"/>
  <c r="DI310" i="12"/>
  <c r="DJ310" i="12"/>
  <c r="DK310" i="12"/>
  <c r="DL310" i="12"/>
  <c r="DM310" i="12"/>
  <c r="DN310" i="12"/>
  <c r="DO310" i="12"/>
  <c r="DP310" i="12"/>
  <c r="DQ310" i="12"/>
  <c r="DR310" i="12"/>
  <c r="DS310" i="12"/>
  <c r="DT310" i="12"/>
  <c r="DU310" i="12"/>
  <c r="DV310" i="12"/>
  <c r="DW310" i="12"/>
  <c r="DX310" i="12"/>
  <c r="DY310" i="12"/>
  <c r="DZ310" i="12"/>
  <c r="EA310" i="12"/>
  <c r="EB310" i="12"/>
  <c r="EC310" i="12"/>
  <c r="ED310" i="12"/>
  <c r="EE310" i="12"/>
  <c r="EF310" i="12"/>
  <c r="EG310" i="12"/>
  <c r="EH310" i="12"/>
  <c r="EI310" i="12"/>
  <c r="EJ310" i="12"/>
  <c r="EK310" i="12"/>
  <c r="EL310" i="12"/>
  <c r="EM310" i="12"/>
  <c r="EN310" i="12"/>
  <c r="EO310" i="12"/>
  <c r="EP310" i="12"/>
  <c r="EQ310" i="12"/>
  <c r="ER310" i="12"/>
  <c r="ES310" i="12"/>
  <c r="ET310" i="12"/>
  <c r="EU310" i="12"/>
  <c r="EX310" i="12"/>
  <c r="EY310" i="12"/>
  <c r="FA310" i="12"/>
  <c r="FB310" i="12"/>
  <c r="L311" i="12"/>
  <c r="M311" i="12"/>
  <c r="N311" i="12"/>
  <c r="O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D311" i="12"/>
  <c r="AE311" i="12"/>
  <c r="AF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U311" i="12"/>
  <c r="AV311" i="12"/>
  <c r="AW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L311" i="12"/>
  <c r="BM311" i="12"/>
  <c r="BN311" i="12"/>
  <c r="BP311" i="12"/>
  <c r="BQ311" i="12"/>
  <c r="BR311" i="12"/>
  <c r="BS311" i="12"/>
  <c r="BT311" i="12"/>
  <c r="BU311" i="12"/>
  <c r="BV311" i="12"/>
  <c r="BW311" i="12"/>
  <c r="BX311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DE311" i="12"/>
  <c r="DF311" i="12"/>
  <c r="DG311" i="12"/>
  <c r="DH311" i="12"/>
  <c r="DI311" i="12"/>
  <c r="DJ311" i="12"/>
  <c r="DK311" i="12"/>
  <c r="DL311" i="12"/>
  <c r="DM311" i="12"/>
  <c r="DN311" i="12"/>
  <c r="DO311" i="12"/>
  <c r="DP311" i="12"/>
  <c r="DQ311" i="12"/>
  <c r="DR311" i="12"/>
  <c r="DS311" i="12"/>
  <c r="DT311" i="12"/>
  <c r="DU311" i="12"/>
  <c r="DV311" i="12"/>
  <c r="DW311" i="12"/>
  <c r="DX311" i="12"/>
  <c r="DY311" i="12"/>
  <c r="DZ311" i="12"/>
  <c r="EA311" i="12"/>
  <c r="EB311" i="12"/>
  <c r="EC311" i="12"/>
  <c r="ED311" i="12"/>
  <c r="EE311" i="12"/>
  <c r="EF311" i="12"/>
  <c r="EG311" i="12"/>
  <c r="EH311" i="12"/>
  <c r="EI311" i="12"/>
  <c r="EJ311" i="12"/>
  <c r="EK311" i="12"/>
  <c r="EL311" i="12"/>
  <c r="EM311" i="12"/>
  <c r="EN311" i="12"/>
  <c r="EO311" i="12"/>
  <c r="EP311" i="12"/>
  <c r="EQ311" i="12"/>
  <c r="ER311" i="12"/>
  <c r="ES311" i="12"/>
  <c r="ET311" i="12"/>
  <c r="EU311" i="12"/>
  <c r="EX311" i="12"/>
  <c r="EY311" i="12"/>
  <c r="FA311" i="12"/>
  <c r="FB311" i="12"/>
  <c r="E309" i="12"/>
  <c r="E310" i="12"/>
  <c r="E311" i="12"/>
  <c r="AS1110" i="3"/>
  <c r="AR1110" i="3" a="1"/>
  <c r="AR1110" i="3"/>
  <c r="AP1110" i="3"/>
  <c r="AO1110" i="3"/>
  <c r="AN1110" i="3"/>
  <c r="E308" i="12"/>
  <c r="C312" i="23"/>
  <c r="C311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C296" i="23"/>
  <c r="C295" i="23"/>
  <c r="C294" i="23"/>
  <c r="C293" i="23"/>
  <c r="C292" i="23"/>
  <c r="C291" i="23"/>
  <c r="C290" i="23"/>
  <c r="C5" i="23"/>
  <c r="C289" i="23"/>
  <c r="C288" i="23"/>
  <c r="C287" i="23"/>
  <c r="C286" i="23"/>
  <c r="C285" i="23"/>
  <c r="C284" i="23"/>
  <c r="C283" i="23"/>
  <c r="C282" i="23"/>
  <c r="C281" i="23"/>
  <c r="C280" i="23"/>
  <c r="C279" i="23"/>
  <c r="C278" i="23"/>
  <c r="C277" i="23"/>
  <c r="C276" i="23"/>
  <c r="C275" i="23"/>
  <c r="C274" i="23"/>
  <c r="C4" i="23"/>
  <c r="C273" i="23"/>
  <c r="C272" i="23"/>
  <c r="C271" i="23"/>
  <c r="C270" i="23"/>
  <c r="C269" i="23"/>
  <c r="C268" i="23"/>
  <c r="C267" i="23"/>
  <c r="C266" i="23"/>
  <c r="C265" i="23"/>
  <c r="C264" i="23"/>
  <c r="C263" i="23"/>
  <c r="C262" i="23"/>
  <c r="C261" i="23"/>
  <c r="C260" i="23"/>
  <c r="C259" i="23"/>
  <c r="C258" i="23"/>
  <c r="C257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187" i="23"/>
  <c r="C186" i="23"/>
  <c r="C185" i="23"/>
  <c r="C184" i="23"/>
  <c r="C183" i="23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3" i="23"/>
  <c r="C166" i="23"/>
  <c r="C165" i="23"/>
  <c r="C164" i="23"/>
  <c r="C163" i="23"/>
  <c r="C162" i="23"/>
  <c r="C161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AS112" i="3"/>
  <c r="AP112" i="3"/>
  <c r="AO112" i="3"/>
  <c r="AN112" i="3"/>
  <c r="AS1266" i="3"/>
  <c r="AP1266" i="3"/>
  <c r="AO1266" i="3"/>
  <c r="AN1266" i="3"/>
  <c r="AS1265" i="3"/>
  <c r="AP1265" i="3"/>
  <c r="AO1265" i="3"/>
  <c r="AN1265" i="3"/>
  <c r="AS1264" i="3"/>
  <c r="AP1264" i="3"/>
  <c r="AO1264" i="3"/>
  <c r="AN1264" i="3"/>
  <c r="AS1263" i="3"/>
  <c r="AP1263" i="3"/>
  <c r="AO1263" i="3"/>
  <c r="AN1263" i="3"/>
  <c r="AS1262" i="3"/>
  <c r="AP1262" i="3"/>
  <c r="AO1262" i="3"/>
  <c r="AN1262" i="3"/>
  <c r="AN1776" i="3"/>
  <c r="AO1776" i="3"/>
  <c r="AP1776" i="3"/>
  <c r="AS1776" i="3"/>
  <c r="AN1777" i="3"/>
  <c r="AO1777" i="3"/>
  <c r="AP1777" i="3"/>
  <c r="AS1777" i="3"/>
  <c r="AN1778" i="3"/>
  <c r="AO1778" i="3"/>
  <c r="AP1778" i="3"/>
  <c r="AS1778" i="3"/>
  <c r="AN1779" i="3"/>
  <c r="AO1779" i="3"/>
  <c r="AP1779" i="3"/>
  <c r="AS1779" i="3"/>
  <c r="AN1780" i="3"/>
  <c r="AO1780" i="3"/>
  <c r="AP1780" i="3"/>
  <c r="AS1780" i="3"/>
  <c r="AN1781" i="3"/>
  <c r="AO1781" i="3"/>
  <c r="AP1781" i="3"/>
  <c r="AS1781" i="3"/>
  <c r="AN1782" i="3"/>
  <c r="AO1782" i="3"/>
  <c r="AP1782" i="3"/>
  <c r="AS1782" i="3"/>
  <c r="AN1783" i="3"/>
  <c r="AO1783" i="3"/>
  <c r="AP1783" i="3"/>
  <c r="AS1783" i="3"/>
  <c r="AN1784" i="3"/>
  <c r="AO1784" i="3"/>
  <c r="AP1784" i="3"/>
  <c r="AS1784" i="3"/>
  <c r="AN1785" i="3"/>
  <c r="AO1785" i="3"/>
  <c r="AP1785" i="3"/>
  <c r="AS1785" i="3"/>
  <c r="AN1786" i="3"/>
  <c r="AO1786" i="3"/>
  <c r="AP1786" i="3"/>
  <c r="AS1786" i="3"/>
  <c r="AN1787" i="3"/>
  <c r="AO1787" i="3"/>
  <c r="AP1787" i="3"/>
  <c r="AS1787" i="3"/>
  <c r="AN1788" i="3"/>
  <c r="AO1788" i="3"/>
  <c r="AP1788" i="3"/>
  <c r="AS1788" i="3"/>
  <c r="AN1789" i="3"/>
  <c r="AO1789" i="3"/>
  <c r="AP1789" i="3"/>
  <c r="AS1789" i="3"/>
  <c r="AN1790" i="3"/>
  <c r="AO1790" i="3"/>
  <c r="AP1790" i="3"/>
  <c r="AS1790" i="3"/>
  <c r="AN1791" i="3"/>
  <c r="AO1791" i="3"/>
  <c r="AP1791" i="3"/>
  <c r="AR1791" i="3" a="1"/>
  <c r="AR1791" i="3"/>
  <c r="AS1791" i="3"/>
  <c r="AN987" i="3"/>
  <c r="AO987" i="3"/>
  <c r="AP987" i="3"/>
  <c r="AS987" i="3"/>
  <c r="AN988" i="3"/>
  <c r="AO988" i="3"/>
  <c r="AP988" i="3"/>
  <c r="AS988" i="3"/>
  <c r="AN989" i="3"/>
  <c r="AO989" i="3"/>
  <c r="AP989" i="3"/>
  <c r="AS989" i="3"/>
  <c r="AN990" i="3"/>
  <c r="AO990" i="3"/>
  <c r="AP990" i="3"/>
  <c r="AS990" i="3"/>
  <c r="AN991" i="3"/>
  <c r="AO991" i="3"/>
  <c r="AP991" i="3"/>
  <c r="AS991" i="3"/>
  <c r="AN992" i="3"/>
  <c r="AO992" i="3"/>
  <c r="AP992" i="3"/>
  <c r="AS992" i="3"/>
  <c r="AN993" i="3"/>
  <c r="AO993" i="3"/>
  <c r="AP993" i="3"/>
  <c r="AS993" i="3"/>
  <c r="AN994" i="3"/>
  <c r="AO994" i="3"/>
  <c r="AP994" i="3"/>
  <c r="AS994" i="3"/>
  <c r="AN995" i="3"/>
  <c r="AO995" i="3"/>
  <c r="AP995" i="3"/>
  <c r="AS995" i="3"/>
  <c r="AN996" i="3"/>
  <c r="AO996" i="3"/>
  <c r="AP996" i="3"/>
  <c r="AS996" i="3"/>
  <c r="AN997" i="3"/>
  <c r="AO997" i="3"/>
  <c r="AP997" i="3"/>
  <c r="AS997" i="3"/>
  <c r="AN998" i="3"/>
  <c r="AO998" i="3"/>
  <c r="AP998" i="3"/>
  <c r="AS998" i="3"/>
  <c r="AN999" i="3"/>
  <c r="AO999" i="3"/>
  <c r="AP999" i="3"/>
  <c r="AS999" i="3"/>
  <c r="AN1000" i="3"/>
  <c r="AO1000" i="3"/>
  <c r="AP1000" i="3"/>
  <c r="AS1000" i="3"/>
  <c r="AN1001" i="3"/>
  <c r="AO1001" i="3"/>
  <c r="AP1001" i="3"/>
  <c r="AS1001" i="3"/>
  <c r="AN1002" i="3"/>
  <c r="AO1002" i="3"/>
  <c r="AP1002" i="3"/>
  <c r="AS1002" i="3"/>
  <c r="AN1003" i="3"/>
  <c r="AO1003" i="3"/>
  <c r="AP1003" i="3"/>
  <c r="AS1003" i="3"/>
  <c r="AN1004" i="3"/>
  <c r="AO1004" i="3"/>
  <c r="AP1004" i="3"/>
  <c r="AS1004" i="3"/>
  <c r="AN1005" i="3"/>
  <c r="AO1005" i="3"/>
  <c r="AP1005" i="3"/>
  <c r="AS1005" i="3"/>
  <c r="AN1006" i="3"/>
  <c r="AO1006" i="3"/>
  <c r="AP1006" i="3"/>
  <c r="AS1006" i="3"/>
  <c r="AN1007" i="3"/>
  <c r="AO1007" i="3"/>
  <c r="AP1007" i="3"/>
  <c r="AS1007" i="3"/>
  <c r="AN1008" i="3"/>
  <c r="AO1008" i="3"/>
  <c r="AP1008" i="3"/>
  <c r="AS1008" i="3"/>
  <c r="AN1009" i="3"/>
  <c r="AO1009" i="3"/>
  <c r="AP1009" i="3"/>
  <c r="AS1009" i="3"/>
  <c r="AN1010" i="3"/>
  <c r="AO1010" i="3"/>
  <c r="AP1010" i="3"/>
  <c r="AS1010" i="3"/>
  <c r="AS1147" i="3"/>
  <c r="AP1147" i="3"/>
  <c r="AO1147" i="3"/>
  <c r="AN1147" i="3"/>
  <c r="EO307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R307" i="12"/>
  <c r="DQ307" i="12"/>
  <c r="DO307" i="12"/>
  <c r="DN307" i="12"/>
  <c r="DM307" i="12"/>
  <c r="DK307" i="12"/>
  <c r="DJ307" i="12"/>
  <c r="DI307" i="12"/>
  <c r="DG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N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W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F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O307" i="12"/>
  <c r="N307" i="12"/>
  <c r="M307" i="12"/>
  <c r="L307" i="12"/>
  <c r="EO306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R306" i="12"/>
  <c r="DQ306" i="12"/>
  <c r="DO306" i="12"/>
  <c r="DN306" i="12"/>
  <c r="DM306" i="12"/>
  <c r="DK306" i="12"/>
  <c r="DJ306" i="12"/>
  <c r="DI306" i="12"/>
  <c r="DG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N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W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F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O306" i="12"/>
  <c r="N306" i="12"/>
  <c r="M306" i="12"/>
  <c r="L306" i="12"/>
  <c r="EO305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R305" i="12"/>
  <c r="DQ305" i="12"/>
  <c r="DO305" i="12"/>
  <c r="DN305" i="12"/>
  <c r="DM305" i="12"/>
  <c r="DK305" i="12"/>
  <c r="DJ305" i="12"/>
  <c r="DI305" i="12"/>
  <c r="DG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N305" i="12"/>
  <c r="BM305" i="12"/>
  <c r="BL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W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F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O305" i="12"/>
  <c r="N305" i="12"/>
  <c r="M305" i="12"/>
  <c r="L305" i="12"/>
  <c r="EO304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R304" i="12"/>
  <c r="DQ304" i="12"/>
  <c r="DO304" i="12"/>
  <c r="DN304" i="12"/>
  <c r="DM304" i="12"/>
  <c r="DK304" i="12"/>
  <c r="DJ304" i="12"/>
  <c r="DI304" i="12"/>
  <c r="DG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N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W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F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O304" i="12"/>
  <c r="N304" i="12"/>
  <c r="M304" i="12"/>
  <c r="L304" i="12"/>
  <c r="EO303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R303" i="12"/>
  <c r="DQ303" i="12"/>
  <c r="DO303" i="12"/>
  <c r="DN303" i="12"/>
  <c r="DM303" i="12"/>
  <c r="DK303" i="12"/>
  <c r="DJ303" i="12"/>
  <c r="DI303" i="12"/>
  <c r="DG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N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W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F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O303" i="12"/>
  <c r="N303" i="12"/>
  <c r="M303" i="12"/>
  <c r="L303" i="12"/>
  <c r="EO302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R302" i="12"/>
  <c r="DQ302" i="12"/>
  <c r="DO302" i="12"/>
  <c r="DN302" i="12"/>
  <c r="DM302" i="12"/>
  <c r="DK302" i="12"/>
  <c r="DJ302" i="12"/>
  <c r="DI302" i="12"/>
  <c r="DG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N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W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O302" i="12"/>
  <c r="N302" i="12"/>
  <c r="M302" i="12"/>
  <c r="L302" i="12"/>
  <c r="E307" i="12"/>
  <c r="E306" i="12"/>
  <c r="E305" i="12"/>
  <c r="E304" i="12"/>
  <c r="E303" i="12"/>
  <c r="E302" i="12"/>
  <c r="AS1903" i="3"/>
  <c r="AP1903" i="3"/>
  <c r="AO1903" i="3"/>
  <c r="AN1903" i="3"/>
  <c r="AS1902" i="3"/>
  <c r="AP1902" i="3"/>
  <c r="AO1902" i="3"/>
  <c r="AN1902" i="3"/>
  <c r="AS1901" i="3"/>
  <c r="AP1901" i="3"/>
  <c r="AO1901" i="3"/>
  <c r="AN1901" i="3"/>
  <c r="AS1900" i="3"/>
  <c r="AP1900" i="3"/>
  <c r="AO1900" i="3"/>
  <c r="AN1900" i="3"/>
  <c r="AS1899" i="3"/>
  <c r="AP1899" i="3"/>
  <c r="AO1899" i="3"/>
  <c r="AN1899" i="3"/>
  <c r="AS1898" i="3"/>
  <c r="AP1898" i="3"/>
  <c r="AO1898" i="3"/>
  <c r="AN1898" i="3"/>
  <c r="AS1897" i="3"/>
  <c r="AP1897" i="3"/>
  <c r="AO1897" i="3"/>
  <c r="AN1897" i="3"/>
  <c r="AS1896" i="3"/>
  <c r="AP1896" i="3"/>
  <c r="AO1896" i="3"/>
  <c r="AN1896" i="3"/>
  <c r="AS1895" i="3"/>
  <c r="AP1895" i="3"/>
  <c r="AO1895" i="3"/>
  <c r="AN1895" i="3"/>
  <c r="AS1894" i="3"/>
  <c r="AP1894" i="3"/>
  <c r="AO1894" i="3"/>
  <c r="AN1894" i="3"/>
  <c r="AS1893" i="3"/>
  <c r="AP1893" i="3"/>
  <c r="AO1893" i="3"/>
  <c r="AN1893" i="3"/>
  <c r="AS1892" i="3"/>
  <c r="AP1892" i="3"/>
  <c r="AO1892" i="3"/>
  <c r="AN1892" i="3"/>
  <c r="AS1891" i="3"/>
  <c r="AP1891" i="3"/>
  <c r="AO1891" i="3"/>
  <c r="AN1891" i="3"/>
  <c r="AS1890" i="3"/>
  <c r="AP1890" i="3"/>
  <c r="AO1890" i="3"/>
  <c r="AN1890" i="3"/>
  <c r="AS1889" i="3"/>
  <c r="AP1889" i="3"/>
  <c r="AO1889" i="3"/>
  <c r="AN1889" i="3"/>
  <c r="AS1888" i="3"/>
  <c r="AP1888" i="3"/>
  <c r="AO1888" i="3"/>
  <c r="AN1888" i="3"/>
  <c r="AS1887" i="3"/>
  <c r="AP1887" i="3"/>
  <c r="AO1887" i="3"/>
  <c r="AN1887" i="3"/>
  <c r="AS1886" i="3"/>
  <c r="AP1886" i="3"/>
  <c r="AO1886" i="3"/>
  <c r="AN1886" i="3"/>
  <c r="AS1885" i="3"/>
  <c r="AP1885" i="3"/>
  <c r="AO1885" i="3"/>
  <c r="AN1885" i="3"/>
  <c r="AS1884" i="3"/>
  <c r="AP1884" i="3"/>
  <c r="AO1884" i="3"/>
  <c r="AN1884" i="3"/>
  <c r="AS1883" i="3"/>
  <c r="AP1883" i="3"/>
  <c r="AO1883" i="3"/>
  <c r="AN1883" i="3"/>
  <c r="AS1882" i="3"/>
  <c r="AP1882" i="3"/>
  <c r="AO1882" i="3"/>
  <c r="AN1882" i="3"/>
  <c r="AS1881" i="3"/>
  <c r="AP1881" i="3"/>
  <c r="AO1881" i="3"/>
  <c r="AN1881" i="3"/>
  <c r="AS1880" i="3"/>
  <c r="AP1880" i="3"/>
  <c r="AO1880" i="3"/>
  <c r="AN1880" i="3"/>
  <c r="AS1879" i="3"/>
  <c r="AP1879" i="3"/>
  <c r="AO1879" i="3"/>
  <c r="AN1879" i="3"/>
  <c r="AS1878" i="3"/>
  <c r="AP1878" i="3"/>
  <c r="AO1878" i="3"/>
  <c r="AN1878" i="3"/>
  <c r="AS1877" i="3"/>
  <c r="AP1877" i="3"/>
  <c r="AO1877" i="3"/>
  <c r="AN1877" i="3"/>
  <c r="AS1876" i="3"/>
  <c r="AP1876" i="3"/>
  <c r="AO1876" i="3"/>
  <c r="AN1876" i="3"/>
  <c r="AS1875" i="3"/>
  <c r="AP1875" i="3"/>
  <c r="AO1875" i="3"/>
  <c r="AN1875" i="3"/>
  <c r="AS1874" i="3"/>
  <c r="AP1874" i="3"/>
  <c r="AO1874" i="3"/>
  <c r="AN1874" i="3"/>
  <c r="AS1873" i="3"/>
  <c r="AP1873" i="3"/>
  <c r="AO1873" i="3"/>
  <c r="AN1873" i="3"/>
  <c r="AS1872" i="3"/>
  <c r="AP1872" i="3"/>
  <c r="AO1872" i="3"/>
  <c r="AN1872" i="3"/>
  <c r="AS1871" i="3"/>
  <c r="AP1871" i="3"/>
  <c r="AO1871" i="3"/>
  <c r="AN1871" i="3"/>
  <c r="AS1870" i="3"/>
  <c r="AP1870" i="3"/>
  <c r="AO1870" i="3"/>
  <c r="AN1870" i="3"/>
  <c r="AS1869" i="3"/>
  <c r="AP1869" i="3"/>
  <c r="AO1869" i="3"/>
  <c r="AN1869" i="3"/>
  <c r="AS1868" i="3"/>
  <c r="AP1868" i="3"/>
  <c r="AO1868" i="3"/>
  <c r="AN1868" i="3"/>
  <c r="AS1867" i="3"/>
  <c r="AP1867" i="3"/>
  <c r="AO1867" i="3"/>
  <c r="AN1867" i="3"/>
  <c r="AS1866" i="3"/>
  <c r="AP1866" i="3"/>
  <c r="AO1866" i="3"/>
  <c r="AN1866" i="3"/>
  <c r="AS1865" i="3"/>
  <c r="AP1865" i="3"/>
  <c r="AO1865" i="3"/>
  <c r="AN1865" i="3"/>
  <c r="AS1864" i="3"/>
  <c r="AP1864" i="3"/>
  <c r="AO1864" i="3"/>
  <c r="AN1864" i="3"/>
  <c r="AS1863" i="3"/>
  <c r="AP1863" i="3"/>
  <c r="AO1863" i="3"/>
  <c r="AN1863" i="3"/>
  <c r="AS1862" i="3"/>
  <c r="AP1862" i="3"/>
  <c r="AO1862" i="3"/>
  <c r="AN1862" i="3"/>
  <c r="AS1861" i="3"/>
  <c r="AP1861" i="3"/>
  <c r="AO1861" i="3"/>
  <c r="AN1861" i="3"/>
  <c r="AS1860" i="3"/>
  <c r="AP1860" i="3"/>
  <c r="AO1860" i="3"/>
  <c r="AN1860" i="3"/>
  <c r="AS1859" i="3"/>
  <c r="AP1859" i="3"/>
  <c r="AO1859" i="3"/>
  <c r="AN1859" i="3"/>
  <c r="AS1858" i="3"/>
  <c r="AP1858" i="3"/>
  <c r="AO1858" i="3"/>
  <c r="AN1858" i="3"/>
  <c r="AS1857" i="3"/>
  <c r="AP1857" i="3"/>
  <c r="AO1857" i="3"/>
  <c r="AN1857" i="3"/>
  <c r="AS1856" i="3"/>
  <c r="AP1856" i="3"/>
  <c r="AO1856" i="3"/>
  <c r="AN1856" i="3"/>
  <c r="AS1855" i="3"/>
  <c r="AP1855" i="3"/>
  <c r="AO1855" i="3"/>
  <c r="AN1855" i="3"/>
  <c r="AS1854" i="3"/>
  <c r="AP1854" i="3"/>
  <c r="AO1854" i="3"/>
  <c r="AN1854" i="3"/>
  <c r="AS1853" i="3"/>
  <c r="AP1853" i="3"/>
  <c r="AO1853" i="3"/>
  <c r="AN1853" i="3"/>
  <c r="AS1852" i="3"/>
  <c r="AP1852" i="3"/>
  <c r="AO1852" i="3"/>
  <c r="AN1852" i="3"/>
  <c r="AS1851" i="3"/>
  <c r="AP1851" i="3"/>
  <c r="AO1851" i="3"/>
  <c r="AN1851" i="3"/>
  <c r="AS1850" i="3"/>
  <c r="AP1850" i="3"/>
  <c r="AO1850" i="3"/>
  <c r="AN1850" i="3"/>
  <c r="AS1849" i="3"/>
  <c r="AP1849" i="3"/>
  <c r="AO1849" i="3"/>
  <c r="AN1849" i="3"/>
  <c r="AS1848" i="3"/>
  <c r="AP1848" i="3"/>
  <c r="AO1848" i="3"/>
  <c r="AN1848" i="3"/>
  <c r="AS1847" i="3"/>
  <c r="AP1847" i="3"/>
  <c r="AO1847" i="3"/>
  <c r="AN1847" i="3"/>
  <c r="AS1846" i="3"/>
  <c r="AP1846" i="3"/>
  <c r="AO1846" i="3"/>
  <c r="AN1846" i="3"/>
  <c r="AS1845" i="3"/>
  <c r="AP1845" i="3"/>
  <c r="AO1845" i="3"/>
  <c r="AN1845" i="3"/>
  <c r="AS1844" i="3"/>
  <c r="AP1844" i="3"/>
  <c r="AO1844" i="3"/>
  <c r="AN1844" i="3"/>
  <c r="AS1843" i="3"/>
  <c r="AP1843" i="3"/>
  <c r="AO1843" i="3"/>
  <c r="AN1843" i="3"/>
  <c r="AS1842" i="3"/>
  <c r="AP1842" i="3"/>
  <c r="AO1842" i="3"/>
  <c r="AN1842" i="3"/>
  <c r="AS1841" i="3"/>
  <c r="AP1841" i="3"/>
  <c r="AO1841" i="3"/>
  <c r="AN1841" i="3"/>
  <c r="AS1840" i="3"/>
  <c r="AP1840" i="3"/>
  <c r="AO1840" i="3"/>
  <c r="AN1840" i="3"/>
  <c r="AS1839" i="3"/>
  <c r="AP1839" i="3"/>
  <c r="AO1839" i="3"/>
  <c r="AN1839" i="3"/>
  <c r="AS1838" i="3"/>
  <c r="AP1838" i="3"/>
  <c r="AO1838" i="3"/>
  <c r="AN1838" i="3"/>
  <c r="AS1837" i="3"/>
  <c r="AP1837" i="3"/>
  <c r="AO1837" i="3"/>
  <c r="AN1837" i="3"/>
  <c r="AS1836" i="3"/>
  <c r="AP1836" i="3"/>
  <c r="AO1836" i="3"/>
  <c r="AN1836" i="3"/>
  <c r="AS1835" i="3"/>
  <c r="AP1835" i="3"/>
  <c r="AO1835" i="3"/>
  <c r="AN1835" i="3"/>
  <c r="AS1834" i="3"/>
  <c r="AP1834" i="3"/>
  <c r="AO1834" i="3"/>
  <c r="AN1834" i="3"/>
  <c r="AS1833" i="3"/>
  <c r="AP1833" i="3"/>
  <c r="AO1833" i="3"/>
  <c r="AN1833" i="3"/>
  <c r="AS1832" i="3"/>
  <c r="AP1832" i="3"/>
  <c r="AO1832" i="3"/>
  <c r="AN1832" i="3"/>
  <c r="AS1831" i="3"/>
  <c r="AP1831" i="3"/>
  <c r="AO1831" i="3"/>
  <c r="AN1831" i="3"/>
  <c r="AS1830" i="3"/>
  <c r="AP1830" i="3"/>
  <c r="AO1830" i="3"/>
  <c r="AN1830" i="3"/>
  <c r="AS1829" i="3"/>
  <c r="AP1829" i="3"/>
  <c r="AO1829" i="3"/>
  <c r="AN1829" i="3"/>
  <c r="AS1828" i="3"/>
  <c r="AP1828" i="3"/>
  <c r="AO1828" i="3"/>
  <c r="AN1828" i="3"/>
  <c r="AS1827" i="3"/>
  <c r="AP1827" i="3"/>
  <c r="AO1827" i="3"/>
  <c r="AN1827" i="3"/>
  <c r="AS1826" i="3"/>
  <c r="AP1826" i="3"/>
  <c r="AO1826" i="3"/>
  <c r="AN1826" i="3"/>
  <c r="AS1825" i="3"/>
  <c r="AP1825" i="3"/>
  <c r="AO1825" i="3"/>
  <c r="AN1825" i="3"/>
  <c r="AS1824" i="3"/>
  <c r="AP1824" i="3"/>
  <c r="AO1824" i="3"/>
  <c r="AN1824" i="3"/>
  <c r="AS1823" i="3"/>
  <c r="AP1823" i="3"/>
  <c r="AO1823" i="3"/>
  <c r="AN1823" i="3"/>
  <c r="AS1822" i="3"/>
  <c r="AP1822" i="3"/>
  <c r="AO1822" i="3"/>
  <c r="AN1822" i="3"/>
  <c r="AS1821" i="3"/>
  <c r="AP1821" i="3"/>
  <c r="AO1821" i="3"/>
  <c r="AN1821" i="3"/>
  <c r="AS1820" i="3"/>
  <c r="AP1820" i="3"/>
  <c r="AO1820" i="3"/>
  <c r="AN1820" i="3"/>
  <c r="AS1819" i="3"/>
  <c r="AP1819" i="3"/>
  <c r="AO1819" i="3"/>
  <c r="AN1819" i="3"/>
  <c r="AS1818" i="3"/>
  <c r="AP1818" i="3"/>
  <c r="AO1818" i="3"/>
  <c r="AN1818" i="3"/>
  <c r="AS1817" i="3"/>
  <c r="AP1817" i="3"/>
  <c r="AO1817" i="3"/>
  <c r="AN1817" i="3"/>
  <c r="AS1816" i="3"/>
  <c r="AP1816" i="3"/>
  <c r="AO1816" i="3"/>
  <c r="AN1816" i="3"/>
  <c r="AS1815" i="3"/>
  <c r="AP1815" i="3"/>
  <c r="AO1815" i="3"/>
  <c r="AN1815" i="3"/>
  <c r="AS1814" i="3"/>
  <c r="AP1814" i="3"/>
  <c r="AO1814" i="3"/>
  <c r="AN1814" i="3"/>
  <c r="AS1813" i="3"/>
  <c r="AP1813" i="3"/>
  <c r="AO1813" i="3"/>
  <c r="AN1813" i="3"/>
  <c r="AS1812" i="3"/>
  <c r="AP1812" i="3"/>
  <c r="AO1812" i="3"/>
  <c r="AN1812" i="3"/>
  <c r="AS1811" i="3"/>
  <c r="AP1811" i="3"/>
  <c r="AO1811" i="3"/>
  <c r="AN1811" i="3"/>
  <c r="AS1810" i="3"/>
  <c r="AP1810" i="3"/>
  <c r="AO1810" i="3"/>
  <c r="AN1810" i="3"/>
  <c r="AS1809" i="3"/>
  <c r="AP1809" i="3"/>
  <c r="AO1809" i="3"/>
  <c r="AN1809" i="3"/>
  <c r="AS1808" i="3"/>
  <c r="AP1808" i="3"/>
  <c r="AO1808" i="3"/>
  <c r="AN1808" i="3"/>
  <c r="AS1807" i="3"/>
  <c r="AP1807" i="3"/>
  <c r="AO1807" i="3"/>
  <c r="AN1807" i="3"/>
  <c r="AS1806" i="3"/>
  <c r="AP1806" i="3"/>
  <c r="AO1806" i="3"/>
  <c r="AN1806" i="3"/>
  <c r="AS1805" i="3"/>
  <c r="AP1805" i="3"/>
  <c r="AO1805" i="3"/>
  <c r="AN1805" i="3"/>
  <c r="AS1804" i="3"/>
  <c r="AP1804" i="3"/>
  <c r="AO1804" i="3"/>
  <c r="AN1804" i="3"/>
  <c r="AS1803" i="3"/>
  <c r="AP1803" i="3"/>
  <c r="AO1803" i="3"/>
  <c r="AN1803" i="3"/>
  <c r="AS1802" i="3"/>
  <c r="AP1802" i="3"/>
  <c r="AO1802" i="3"/>
  <c r="AN1802" i="3"/>
  <c r="AS1801" i="3"/>
  <c r="AP1801" i="3"/>
  <c r="AO1801" i="3"/>
  <c r="AN1801" i="3"/>
  <c r="AS1800" i="3"/>
  <c r="AP1800" i="3"/>
  <c r="AO1800" i="3"/>
  <c r="AN1800" i="3"/>
  <c r="AS1799" i="3"/>
  <c r="AP1799" i="3"/>
  <c r="AO1799" i="3"/>
  <c r="AN1799" i="3"/>
  <c r="AS1798" i="3"/>
  <c r="AP1798" i="3"/>
  <c r="AO1798" i="3"/>
  <c r="AN1798" i="3"/>
  <c r="AS1797" i="3"/>
  <c r="AP1797" i="3"/>
  <c r="AO1797" i="3"/>
  <c r="AN1797" i="3"/>
  <c r="AS1796" i="3"/>
  <c r="AP1796" i="3"/>
  <c r="AO1796" i="3"/>
  <c r="AN1796" i="3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AS1762" i="3"/>
  <c r="AP1762" i="3"/>
  <c r="AO1762" i="3"/>
  <c r="AN1762" i="3"/>
  <c r="AS1761" i="3"/>
  <c r="AP1761" i="3"/>
  <c r="AO1761" i="3"/>
  <c r="AN1761" i="3"/>
  <c r="AS1760" i="3"/>
  <c r="AP1760" i="3"/>
  <c r="AO1760" i="3"/>
  <c r="AN1760" i="3"/>
  <c r="AS1759" i="3"/>
  <c r="AP1759" i="3"/>
  <c r="AO1759" i="3"/>
  <c r="AN1759" i="3"/>
  <c r="AS1758" i="3"/>
  <c r="AP1758" i="3"/>
  <c r="AO1758" i="3"/>
  <c r="AN1758" i="3"/>
  <c r="AS1757" i="3"/>
  <c r="AP1757" i="3"/>
  <c r="AO1757" i="3"/>
  <c r="AN1757" i="3"/>
  <c r="AS1756" i="3"/>
  <c r="AP1756" i="3"/>
  <c r="AO1756" i="3"/>
  <c r="AN1756" i="3"/>
  <c r="AS1755" i="3"/>
  <c r="AP1755" i="3"/>
  <c r="AO1755" i="3"/>
  <c r="AN1755" i="3"/>
  <c r="AS1754" i="3"/>
  <c r="AP1754" i="3"/>
  <c r="AO1754" i="3"/>
  <c r="AN1754" i="3"/>
  <c r="AS1753" i="3"/>
  <c r="AP1753" i="3"/>
  <c r="AO1753" i="3"/>
  <c r="AN1753" i="3"/>
  <c r="AS1752" i="3"/>
  <c r="AP1752" i="3"/>
  <c r="AO1752" i="3"/>
  <c r="AN1752" i="3"/>
  <c r="AS1751" i="3"/>
  <c r="AP1751" i="3"/>
  <c r="AO1751" i="3"/>
  <c r="AN1751" i="3"/>
  <c r="AS1750" i="3"/>
  <c r="AP1750" i="3"/>
  <c r="AO1750" i="3"/>
  <c r="AN1750" i="3"/>
  <c r="AS1749" i="3"/>
  <c r="AP1749" i="3"/>
  <c r="AO1749" i="3"/>
  <c r="AN1749" i="3"/>
  <c r="AS1748" i="3"/>
  <c r="AP1748" i="3"/>
  <c r="AO1748" i="3"/>
  <c r="AN1748" i="3"/>
  <c r="AS1747" i="3"/>
  <c r="AP1747" i="3"/>
  <c r="AO1747" i="3"/>
  <c r="AN1747" i="3"/>
  <c r="AS1746" i="3"/>
  <c r="AP1746" i="3"/>
  <c r="AO1746" i="3"/>
  <c r="AN1746" i="3"/>
  <c r="AS1745" i="3"/>
  <c r="AP1745" i="3"/>
  <c r="AO1745" i="3"/>
  <c r="AN1745" i="3"/>
  <c r="AS1744" i="3"/>
  <c r="AP1744" i="3"/>
  <c r="AO1744" i="3"/>
  <c r="AN1744" i="3"/>
  <c r="AS1743" i="3"/>
  <c r="AP1743" i="3"/>
  <c r="AO1743" i="3"/>
  <c r="AN1743" i="3"/>
  <c r="AS1742" i="3"/>
  <c r="AP1742" i="3"/>
  <c r="AO1742" i="3"/>
  <c r="AN1742" i="3"/>
  <c r="AS1741" i="3"/>
  <c r="AP1741" i="3"/>
  <c r="AO1741" i="3"/>
  <c r="AN1741" i="3"/>
  <c r="AS1740" i="3"/>
  <c r="AP1740" i="3"/>
  <c r="AO1740" i="3"/>
  <c r="AN1740" i="3"/>
  <c r="AS1739" i="3"/>
  <c r="AP1739" i="3"/>
  <c r="AO1739" i="3"/>
  <c r="AN1739" i="3"/>
  <c r="AS1738" i="3"/>
  <c r="AP1738" i="3"/>
  <c r="AO1738" i="3"/>
  <c r="AN1738" i="3"/>
  <c r="AS1737" i="3"/>
  <c r="AP1737" i="3"/>
  <c r="AO1737" i="3"/>
  <c r="AN1737" i="3"/>
  <c r="AS1736" i="3"/>
  <c r="AP1736" i="3"/>
  <c r="AO1736" i="3"/>
  <c r="AN1736" i="3"/>
  <c r="AS1735" i="3"/>
  <c r="AP1735" i="3"/>
  <c r="AO1735" i="3"/>
  <c r="AN1735" i="3"/>
  <c r="AS1734" i="3"/>
  <c r="AP1734" i="3"/>
  <c r="AO1734" i="3"/>
  <c r="AN1734" i="3"/>
  <c r="AS1733" i="3"/>
  <c r="AP1733" i="3"/>
  <c r="AO1733" i="3"/>
  <c r="AN1733" i="3"/>
  <c r="AS1732" i="3"/>
  <c r="AP1732" i="3"/>
  <c r="AO1732" i="3"/>
  <c r="AN1732" i="3"/>
  <c r="AS1731" i="3"/>
  <c r="AP1731" i="3"/>
  <c r="AO1731" i="3"/>
  <c r="AN1731" i="3"/>
  <c r="AS1730" i="3"/>
  <c r="AP1730" i="3"/>
  <c r="AO1730" i="3"/>
  <c r="AN1730" i="3"/>
  <c r="AS1729" i="3"/>
  <c r="AP1729" i="3"/>
  <c r="AO1729" i="3"/>
  <c r="AN1729" i="3"/>
  <c r="AS1728" i="3"/>
  <c r="AP1728" i="3"/>
  <c r="AO1728" i="3"/>
  <c r="AN1728" i="3"/>
  <c r="AS1727" i="3"/>
  <c r="AP1727" i="3"/>
  <c r="AO1727" i="3"/>
  <c r="AN1727" i="3"/>
  <c r="AS1726" i="3"/>
  <c r="AP1726" i="3"/>
  <c r="AO1726" i="3"/>
  <c r="AN1726" i="3"/>
  <c r="AS1725" i="3"/>
  <c r="AP1725" i="3"/>
  <c r="AO1725" i="3"/>
  <c r="AN1725" i="3"/>
  <c r="AS1724" i="3"/>
  <c r="AP1724" i="3"/>
  <c r="AO1724" i="3"/>
  <c r="AN1724" i="3"/>
  <c r="AS1723" i="3"/>
  <c r="AP1723" i="3"/>
  <c r="AO1723" i="3"/>
  <c r="AN1723" i="3"/>
  <c r="AS1722" i="3"/>
  <c r="AP1722" i="3"/>
  <c r="AO1722" i="3"/>
  <c r="AN1722" i="3"/>
  <c r="AS1721" i="3"/>
  <c r="AP1721" i="3"/>
  <c r="AO1721" i="3"/>
  <c r="AN1721" i="3"/>
  <c r="AS1720" i="3"/>
  <c r="AP1720" i="3"/>
  <c r="AO1720" i="3"/>
  <c r="AN1720" i="3"/>
  <c r="AS1719" i="3"/>
  <c r="AP1719" i="3"/>
  <c r="AO1719" i="3"/>
  <c r="AN1719" i="3"/>
  <c r="AS1718" i="3"/>
  <c r="AP1718" i="3"/>
  <c r="AO1718" i="3"/>
  <c r="AN1718" i="3"/>
  <c r="AS1717" i="3"/>
  <c r="AP1717" i="3"/>
  <c r="AO1717" i="3"/>
  <c r="AN1717" i="3"/>
  <c r="AS1716" i="3"/>
  <c r="AP1716" i="3"/>
  <c r="AO1716" i="3"/>
  <c r="AN1716" i="3"/>
  <c r="AS1715" i="3"/>
  <c r="AP1715" i="3"/>
  <c r="AO1715" i="3"/>
  <c r="AN1715" i="3"/>
  <c r="AS1714" i="3"/>
  <c r="AP1714" i="3"/>
  <c r="AO1714" i="3"/>
  <c r="AN1714" i="3"/>
  <c r="AS1713" i="3"/>
  <c r="AP1713" i="3"/>
  <c r="AO1713" i="3"/>
  <c r="AN1713" i="3"/>
  <c r="AS1712" i="3"/>
  <c r="AP1712" i="3"/>
  <c r="AO1712" i="3"/>
  <c r="AN1712" i="3"/>
  <c r="AS1711" i="3"/>
  <c r="AP1711" i="3"/>
  <c r="AO1711" i="3"/>
  <c r="AN1711" i="3"/>
  <c r="AS1710" i="3"/>
  <c r="AP1710" i="3"/>
  <c r="AO1710" i="3"/>
  <c r="AN1710" i="3"/>
  <c r="AS1709" i="3"/>
  <c r="AP1709" i="3"/>
  <c r="AO1709" i="3"/>
  <c r="AN1709" i="3"/>
  <c r="AS1708" i="3"/>
  <c r="AP1708" i="3"/>
  <c r="AO1708" i="3"/>
  <c r="AN1708" i="3"/>
  <c r="AS1707" i="3"/>
  <c r="AP1707" i="3"/>
  <c r="AO1707" i="3"/>
  <c r="AN1707" i="3"/>
  <c r="AS1706" i="3"/>
  <c r="AP1706" i="3"/>
  <c r="AO1706" i="3"/>
  <c r="AN1706" i="3"/>
  <c r="AS1705" i="3"/>
  <c r="AP1705" i="3"/>
  <c r="AO1705" i="3"/>
  <c r="AN1705" i="3"/>
  <c r="AS1704" i="3"/>
  <c r="AP1704" i="3"/>
  <c r="AO1704" i="3"/>
  <c r="AN1704" i="3"/>
  <c r="AS1703" i="3"/>
  <c r="AP1703" i="3"/>
  <c r="AO1703" i="3"/>
  <c r="AN1703" i="3"/>
  <c r="AS1702" i="3"/>
  <c r="AP1702" i="3"/>
  <c r="AO1702" i="3"/>
  <c r="AN1702" i="3"/>
  <c r="AS1701" i="3"/>
  <c r="AP1701" i="3"/>
  <c r="AO1701" i="3"/>
  <c r="AN1701" i="3"/>
  <c r="AS1700" i="3"/>
  <c r="AP1700" i="3"/>
  <c r="AO1700" i="3"/>
  <c r="AN1700" i="3"/>
  <c r="AS1699" i="3"/>
  <c r="AP1699" i="3"/>
  <c r="AO1699" i="3"/>
  <c r="AN1699" i="3"/>
  <c r="AS1698" i="3"/>
  <c r="AP1698" i="3"/>
  <c r="AO1698" i="3"/>
  <c r="AN1698" i="3"/>
  <c r="AS1697" i="3"/>
  <c r="AP1697" i="3"/>
  <c r="AO1697" i="3"/>
  <c r="AN1697" i="3"/>
  <c r="AS1696" i="3"/>
  <c r="AP1696" i="3"/>
  <c r="AO1696" i="3"/>
  <c r="AN1696" i="3"/>
  <c r="AS1695" i="3"/>
  <c r="AP1695" i="3"/>
  <c r="AO1695" i="3"/>
  <c r="AN1695" i="3"/>
  <c r="AS1694" i="3"/>
  <c r="AP1694" i="3"/>
  <c r="AO1694" i="3"/>
  <c r="AN1694" i="3"/>
  <c r="AS1693" i="3"/>
  <c r="AP1693" i="3"/>
  <c r="AO1693" i="3"/>
  <c r="AN1693" i="3"/>
  <c r="AS1692" i="3"/>
  <c r="AP1692" i="3"/>
  <c r="AO1692" i="3"/>
  <c r="AN1692" i="3"/>
  <c r="AS1691" i="3"/>
  <c r="AP1691" i="3"/>
  <c r="AO1691" i="3"/>
  <c r="AN1691" i="3"/>
  <c r="AS1690" i="3"/>
  <c r="AP1690" i="3"/>
  <c r="AO1690" i="3"/>
  <c r="AN1690" i="3"/>
  <c r="AS1689" i="3"/>
  <c r="AP1689" i="3"/>
  <c r="AO1689" i="3"/>
  <c r="AN1689" i="3"/>
  <c r="AS1688" i="3"/>
  <c r="AP1688" i="3"/>
  <c r="AO1688" i="3"/>
  <c r="AN1688" i="3"/>
  <c r="AS1687" i="3"/>
  <c r="AP1687" i="3"/>
  <c r="AO1687" i="3"/>
  <c r="AN1687" i="3"/>
  <c r="AS1686" i="3"/>
  <c r="AP1686" i="3"/>
  <c r="AO1686" i="3"/>
  <c r="AN1686" i="3"/>
  <c r="AS1685" i="3"/>
  <c r="AP1685" i="3"/>
  <c r="AO1685" i="3"/>
  <c r="AN1685" i="3"/>
  <c r="AS1684" i="3"/>
  <c r="AP1684" i="3"/>
  <c r="AO1684" i="3"/>
  <c r="AN1684" i="3"/>
  <c r="AS1683" i="3"/>
  <c r="AP1683" i="3"/>
  <c r="AO1683" i="3"/>
  <c r="AN1683" i="3"/>
  <c r="AS1682" i="3"/>
  <c r="AP1682" i="3"/>
  <c r="AO1682" i="3"/>
  <c r="AN1682" i="3"/>
  <c r="AS1681" i="3"/>
  <c r="AP1681" i="3"/>
  <c r="AO1681" i="3"/>
  <c r="AN1681" i="3"/>
  <c r="AS1680" i="3"/>
  <c r="AP1680" i="3"/>
  <c r="AO1680" i="3"/>
  <c r="AN1680" i="3"/>
  <c r="AS1679" i="3"/>
  <c r="AP1679" i="3"/>
  <c r="AO1679" i="3"/>
  <c r="AN1679" i="3"/>
  <c r="AS1678" i="3"/>
  <c r="AP1678" i="3"/>
  <c r="AO1678" i="3"/>
  <c r="AN1678" i="3"/>
  <c r="AS1677" i="3"/>
  <c r="AP1677" i="3"/>
  <c r="AO1677" i="3"/>
  <c r="AN1677" i="3"/>
  <c r="AS1676" i="3"/>
  <c r="AP1676" i="3"/>
  <c r="AO1676" i="3"/>
  <c r="AN1676" i="3"/>
  <c r="AS1675" i="3"/>
  <c r="AP1675" i="3"/>
  <c r="AO1675" i="3"/>
  <c r="AN1675" i="3"/>
  <c r="AS1674" i="3"/>
  <c r="AP1674" i="3"/>
  <c r="AO1674" i="3"/>
  <c r="AN1674" i="3"/>
  <c r="AS1673" i="3"/>
  <c r="AP1673" i="3"/>
  <c r="AO1673" i="3"/>
  <c r="AN1673" i="3"/>
  <c r="AS1672" i="3"/>
  <c r="AP1672" i="3"/>
  <c r="AO1672" i="3"/>
  <c r="AN1672" i="3"/>
  <c r="AS1671" i="3"/>
  <c r="AP1671" i="3"/>
  <c r="AO1671" i="3"/>
  <c r="AN1671" i="3"/>
  <c r="AS1670" i="3"/>
  <c r="AP1670" i="3"/>
  <c r="AO1670" i="3"/>
  <c r="AN1670" i="3"/>
  <c r="AS1669" i="3"/>
  <c r="AP1669" i="3"/>
  <c r="AO1669" i="3"/>
  <c r="AN1669" i="3"/>
  <c r="AS1668" i="3"/>
  <c r="AP1668" i="3"/>
  <c r="AO1668" i="3"/>
  <c r="AN1668" i="3"/>
  <c r="AS1667" i="3"/>
  <c r="AP1667" i="3"/>
  <c r="AO1667" i="3"/>
  <c r="AN1667" i="3"/>
  <c r="AS1666" i="3"/>
  <c r="AP1666" i="3"/>
  <c r="AO1666" i="3"/>
  <c r="AN1666" i="3"/>
  <c r="AS1665" i="3"/>
  <c r="AP1665" i="3"/>
  <c r="AO1665" i="3"/>
  <c r="AN1665" i="3"/>
  <c r="AS1664" i="3"/>
  <c r="AP1664" i="3"/>
  <c r="AO1664" i="3"/>
  <c r="AN1664" i="3"/>
  <c r="AS1663" i="3"/>
  <c r="AP1663" i="3"/>
  <c r="AO1663" i="3"/>
  <c r="AN1663" i="3"/>
  <c r="AS1662" i="3"/>
  <c r="AP1662" i="3"/>
  <c r="AO1662" i="3"/>
  <c r="AN1662" i="3"/>
  <c r="AS1661" i="3"/>
  <c r="AP1661" i="3"/>
  <c r="AO1661" i="3"/>
  <c r="AN1661" i="3"/>
  <c r="AS1660" i="3"/>
  <c r="AP1660" i="3"/>
  <c r="AO1660" i="3"/>
  <c r="AN1660" i="3"/>
  <c r="AS1659" i="3"/>
  <c r="AP1659" i="3"/>
  <c r="AO1659" i="3"/>
  <c r="AN1659" i="3"/>
  <c r="AS1658" i="3"/>
  <c r="AP1658" i="3"/>
  <c r="AO1658" i="3"/>
  <c r="AN1658" i="3"/>
  <c r="AS1657" i="3"/>
  <c r="AP1657" i="3"/>
  <c r="AO1657" i="3"/>
  <c r="AN1657" i="3"/>
  <c r="AS1656" i="3"/>
  <c r="AP1656" i="3"/>
  <c r="AO1656" i="3"/>
  <c r="AN1656" i="3"/>
  <c r="AS1655" i="3"/>
  <c r="AP1655" i="3"/>
  <c r="AO1655" i="3"/>
  <c r="AN1655" i="3"/>
  <c r="AS1654" i="3"/>
  <c r="AP1654" i="3"/>
  <c r="AO1654" i="3"/>
  <c r="AN1654" i="3"/>
  <c r="AS1653" i="3"/>
  <c r="AP1653" i="3"/>
  <c r="AO1653" i="3"/>
  <c r="AN1653" i="3"/>
  <c r="AS1652" i="3"/>
  <c r="AP1652" i="3"/>
  <c r="AO1652" i="3"/>
  <c r="AN1652" i="3"/>
  <c r="AS1651" i="3"/>
  <c r="AP1651" i="3"/>
  <c r="AO1651" i="3"/>
  <c r="AN1651" i="3"/>
  <c r="AS1650" i="3"/>
  <c r="AP1650" i="3"/>
  <c r="AO1650" i="3"/>
  <c r="AN1650" i="3"/>
  <c r="AS1649" i="3"/>
  <c r="AP1649" i="3"/>
  <c r="AO1649" i="3"/>
  <c r="AN1649" i="3"/>
  <c r="AS1648" i="3"/>
  <c r="AP1648" i="3"/>
  <c r="AO1648" i="3"/>
  <c r="AN1648" i="3"/>
  <c r="AS1647" i="3"/>
  <c r="AP1647" i="3"/>
  <c r="AO1647" i="3"/>
  <c r="AN1647" i="3"/>
  <c r="AS1646" i="3"/>
  <c r="AP1646" i="3"/>
  <c r="AO1646" i="3"/>
  <c r="AN1646" i="3"/>
  <c r="AS1645" i="3"/>
  <c r="AP1645" i="3"/>
  <c r="AO1645" i="3"/>
  <c r="AN1645" i="3"/>
  <c r="AS1644" i="3"/>
  <c r="AP1644" i="3"/>
  <c r="AO1644" i="3"/>
  <c r="AN1644" i="3"/>
  <c r="AS1643" i="3"/>
  <c r="AP1643" i="3"/>
  <c r="AO1643" i="3"/>
  <c r="AN1643" i="3"/>
  <c r="AS1642" i="3"/>
  <c r="AP1642" i="3"/>
  <c r="AO1642" i="3"/>
  <c r="AN1642" i="3"/>
  <c r="AS1641" i="3"/>
  <c r="AP1641" i="3"/>
  <c r="AO1641" i="3"/>
  <c r="AN1641" i="3"/>
  <c r="AS1640" i="3"/>
  <c r="AP1640" i="3"/>
  <c r="AO1640" i="3"/>
  <c r="AN1640" i="3"/>
  <c r="AS1639" i="3"/>
  <c r="AP1639" i="3"/>
  <c r="AO1639" i="3"/>
  <c r="AN1639" i="3"/>
  <c r="AS1638" i="3"/>
  <c r="AP1638" i="3"/>
  <c r="AO1638" i="3"/>
  <c r="AN1638" i="3"/>
  <c r="AS1637" i="3"/>
  <c r="AP1637" i="3"/>
  <c r="AO1637" i="3"/>
  <c r="AN1637" i="3"/>
  <c r="AS1636" i="3"/>
  <c r="AP1636" i="3"/>
  <c r="AO1636" i="3"/>
  <c r="AN1636" i="3"/>
  <c r="AS1635" i="3"/>
  <c r="AP1635" i="3"/>
  <c r="AO1635" i="3"/>
  <c r="AN1635" i="3"/>
  <c r="AS1634" i="3"/>
  <c r="AP1634" i="3"/>
  <c r="AO1634" i="3"/>
  <c r="AN1634" i="3"/>
  <c r="AS1633" i="3"/>
  <c r="AP1633" i="3"/>
  <c r="AO1633" i="3"/>
  <c r="AN1633" i="3"/>
  <c r="AS1632" i="3"/>
  <c r="AP1632" i="3"/>
  <c r="AO1632" i="3"/>
  <c r="AN1632" i="3"/>
  <c r="AS1631" i="3"/>
  <c r="AP1631" i="3"/>
  <c r="AO1631" i="3"/>
  <c r="AN1631" i="3"/>
  <c r="AS1630" i="3"/>
  <c r="AP1630" i="3"/>
  <c r="AO1630" i="3"/>
  <c r="AN1630" i="3"/>
  <c r="AS1629" i="3"/>
  <c r="AP1629" i="3"/>
  <c r="AO1629" i="3"/>
  <c r="AN1629" i="3"/>
  <c r="AS1628" i="3"/>
  <c r="AP1628" i="3"/>
  <c r="AO1628" i="3"/>
  <c r="AN1628" i="3"/>
  <c r="AS1627" i="3"/>
  <c r="AP1627" i="3"/>
  <c r="AO1627" i="3"/>
  <c r="AN1627" i="3"/>
  <c r="AS1626" i="3"/>
  <c r="AP1626" i="3"/>
  <c r="AO1626" i="3"/>
  <c r="AN1626" i="3"/>
  <c r="AS1625" i="3"/>
  <c r="AP1625" i="3"/>
  <c r="AO1625" i="3"/>
  <c r="AN1625" i="3"/>
  <c r="AS1624" i="3"/>
  <c r="AP1624" i="3"/>
  <c r="AO1624" i="3"/>
  <c r="AN1624" i="3"/>
  <c r="AS1623" i="3"/>
  <c r="AP1623" i="3"/>
  <c r="AO1623" i="3"/>
  <c r="AN1623" i="3"/>
  <c r="AS1622" i="3"/>
  <c r="AP1622" i="3"/>
  <c r="AO1622" i="3"/>
  <c r="AN1622" i="3"/>
  <c r="AS1621" i="3"/>
  <c r="AP1621" i="3"/>
  <c r="AO1621" i="3"/>
  <c r="AN1621" i="3"/>
  <c r="AS1620" i="3"/>
  <c r="AP1620" i="3"/>
  <c r="AO1620" i="3"/>
  <c r="AN1620" i="3"/>
  <c r="AS1619" i="3"/>
  <c r="AP1619" i="3"/>
  <c r="AO1619" i="3"/>
  <c r="AN1619" i="3"/>
  <c r="AS1618" i="3"/>
  <c r="AP1618" i="3"/>
  <c r="AO1618" i="3"/>
  <c r="AN1618" i="3"/>
  <c r="AS1617" i="3"/>
  <c r="AP1617" i="3"/>
  <c r="AO1617" i="3"/>
  <c r="AN1617" i="3"/>
  <c r="AS1616" i="3"/>
  <c r="AP1616" i="3"/>
  <c r="AO1616" i="3"/>
  <c r="AN1616" i="3"/>
  <c r="AS1615" i="3"/>
  <c r="AP1615" i="3"/>
  <c r="AO1615" i="3"/>
  <c r="AN1615" i="3"/>
  <c r="AS1614" i="3"/>
  <c r="AP1614" i="3"/>
  <c r="AO1614" i="3"/>
  <c r="AN1614" i="3"/>
  <c r="AS1613" i="3"/>
  <c r="AP1613" i="3"/>
  <c r="AO1613" i="3"/>
  <c r="AN1613" i="3"/>
  <c r="AS1612" i="3"/>
  <c r="AP1612" i="3"/>
  <c r="AO1612" i="3"/>
  <c r="AN1612" i="3"/>
  <c r="AS1611" i="3"/>
  <c r="AP1611" i="3"/>
  <c r="AO1611" i="3"/>
  <c r="AN1611" i="3"/>
  <c r="AS1610" i="3"/>
  <c r="AP1610" i="3"/>
  <c r="AO1610" i="3"/>
  <c r="AN1610" i="3"/>
  <c r="AS1609" i="3"/>
  <c r="AP1609" i="3"/>
  <c r="AO1609" i="3"/>
  <c r="AN1609" i="3"/>
  <c r="AS1608" i="3"/>
  <c r="AP1608" i="3"/>
  <c r="AO1608" i="3"/>
  <c r="AN1608" i="3"/>
  <c r="AS1607" i="3"/>
  <c r="AP1607" i="3"/>
  <c r="AO1607" i="3"/>
  <c r="AN1607" i="3"/>
  <c r="AS1606" i="3"/>
  <c r="AP1606" i="3"/>
  <c r="AO1606" i="3"/>
  <c r="AN1606" i="3"/>
  <c r="AS1605" i="3"/>
  <c r="AP1605" i="3"/>
  <c r="AO1605" i="3"/>
  <c r="AN1605" i="3"/>
  <c r="AS1604" i="3"/>
  <c r="AP1604" i="3"/>
  <c r="AO1604" i="3"/>
  <c r="AN1604" i="3"/>
  <c r="AS1603" i="3"/>
  <c r="AP1603" i="3"/>
  <c r="AO1603" i="3"/>
  <c r="AN1603" i="3"/>
  <c r="AS1602" i="3"/>
  <c r="AP1602" i="3"/>
  <c r="AO1602" i="3"/>
  <c r="AN1602" i="3"/>
  <c r="AS1601" i="3"/>
  <c r="AP1601" i="3"/>
  <c r="AO1601" i="3"/>
  <c r="AN1601" i="3"/>
  <c r="AS1600" i="3"/>
  <c r="AP1600" i="3"/>
  <c r="AO1600" i="3"/>
  <c r="AN1600" i="3"/>
  <c r="AS1599" i="3"/>
  <c r="AP1599" i="3"/>
  <c r="AO1599" i="3"/>
  <c r="AN1599" i="3"/>
  <c r="AS1598" i="3"/>
  <c r="AP1598" i="3"/>
  <c r="AO1598" i="3"/>
  <c r="AN1598" i="3"/>
  <c r="AS1597" i="3"/>
  <c r="AP1597" i="3"/>
  <c r="AO1597" i="3"/>
  <c r="AN1597" i="3"/>
  <c r="AS1596" i="3"/>
  <c r="AP1596" i="3"/>
  <c r="AO1596" i="3"/>
  <c r="AN1596" i="3"/>
  <c r="AS1595" i="3"/>
  <c r="AP1595" i="3"/>
  <c r="AO1595" i="3"/>
  <c r="AN1595" i="3"/>
  <c r="AS1594" i="3"/>
  <c r="AP1594" i="3"/>
  <c r="AO1594" i="3"/>
  <c r="AN1594" i="3"/>
  <c r="AS1593" i="3"/>
  <c r="AP1593" i="3"/>
  <c r="AO1593" i="3"/>
  <c r="AN1593" i="3"/>
  <c r="AS1592" i="3"/>
  <c r="AP1592" i="3"/>
  <c r="AO1592" i="3"/>
  <c r="AN1592" i="3"/>
  <c r="AS1591" i="3"/>
  <c r="AP1591" i="3"/>
  <c r="AO1591" i="3"/>
  <c r="AN1591" i="3"/>
  <c r="AS1590" i="3"/>
  <c r="AP1590" i="3"/>
  <c r="AO1590" i="3"/>
  <c r="AN1590" i="3"/>
  <c r="AS1589" i="3"/>
  <c r="AP1589" i="3"/>
  <c r="AO1589" i="3"/>
  <c r="AN1589" i="3"/>
  <c r="AS1588" i="3"/>
  <c r="AP1588" i="3"/>
  <c r="AO1588" i="3"/>
  <c r="AN1588" i="3"/>
  <c r="AS1587" i="3"/>
  <c r="AP1587" i="3"/>
  <c r="AO1587" i="3"/>
  <c r="AN1587" i="3"/>
  <c r="AS1586" i="3"/>
  <c r="AP1586" i="3"/>
  <c r="AO1586" i="3"/>
  <c r="AN1586" i="3"/>
  <c r="AS1585" i="3"/>
  <c r="AP1585" i="3"/>
  <c r="AO1585" i="3"/>
  <c r="AN1585" i="3"/>
  <c r="AS1584" i="3"/>
  <c r="AP1584" i="3"/>
  <c r="AO1584" i="3"/>
  <c r="AN1584" i="3"/>
  <c r="AS1583" i="3"/>
  <c r="AP1583" i="3"/>
  <c r="AO1583" i="3"/>
  <c r="AN1583" i="3"/>
  <c r="AS1582" i="3"/>
  <c r="AP1582" i="3"/>
  <c r="AO1582" i="3"/>
  <c r="AN1582" i="3"/>
  <c r="AS1581" i="3"/>
  <c r="AP1581" i="3"/>
  <c r="AO1581" i="3"/>
  <c r="AN1581" i="3"/>
  <c r="AS1580" i="3"/>
  <c r="AP1580" i="3"/>
  <c r="AO1580" i="3"/>
  <c r="AN1580" i="3"/>
  <c r="AS1579" i="3"/>
  <c r="AP1579" i="3"/>
  <c r="AO1579" i="3"/>
  <c r="AN1579" i="3"/>
  <c r="AS1578" i="3"/>
  <c r="AP1578" i="3"/>
  <c r="AO1578" i="3"/>
  <c r="AN1578" i="3"/>
  <c r="AS1577" i="3"/>
  <c r="AP1577" i="3"/>
  <c r="AO1577" i="3"/>
  <c r="AN1577" i="3"/>
  <c r="AS1576" i="3"/>
  <c r="AP1576" i="3"/>
  <c r="AO1576" i="3"/>
  <c r="AN1576" i="3"/>
  <c r="AS1575" i="3"/>
  <c r="AP1575" i="3"/>
  <c r="AO1575" i="3"/>
  <c r="AN1575" i="3"/>
  <c r="AS1574" i="3"/>
  <c r="AP1574" i="3"/>
  <c r="AO1574" i="3"/>
  <c r="AN1574" i="3"/>
  <c r="AS1573" i="3"/>
  <c r="AP1573" i="3"/>
  <c r="AO1573" i="3"/>
  <c r="AN1573" i="3"/>
  <c r="AS1572" i="3"/>
  <c r="AP1572" i="3"/>
  <c r="AO1572" i="3"/>
  <c r="AN1572" i="3"/>
  <c r="AS1571" i="3"/>
  <c r="AP1571" i="3"/>
  <c r="AO1571" i="3"/>
  <c r="AN1571" i="3"/>
  <c r="AS1570" i="3"/>
  <c r="AP1570" i="3"/>
  <c r="AO1570" i="3"/>
  <c r="AN1570" i="3"/>
  <c r="AS1569" i="3"/>
  <c r="AP1569" i="3"/>
  <c r="AO1569" i="3"/>
  <c r="AN1569" i="3"/>
  <c r="AS1568" i="3"/>
  <c r="AP1568" i="3"/>
  <c r="AO1568" i="3"/>
  <c r="AN1568" i="3"/>
  <c r="AS1567" i="3"/>
  <c r="AP1567" i="3"/>
  <c r="AO1567" i="3"/>
  <c r="AN1567" i="3"/>
  <c r="AS1566" i="3"/>
  <c r="AP1566" i="3"/>
  <c r="AO1566" i="3"/>
  <c r="AN1566" i="3"/>
  <c r="AS1565" i="3"/>
  <c r="AP1565" i="3"/>
  <c r="AO1565" i="3"/>
  <c r="AN1565" i="3"/>
  <c r="AS1564" i="3"/>
  <c r="AP1564" i="3"/>
  <c r="AO1564" i="3"/>
  <c r="AN1564" i="3"/>
  <c r="AS1563" i="3"/>
  <c r="AP1563" i="3"/>
  <c r="AO1563" i="3"/>
  <c r="AN1563" i="3"/>
  <c r="AS1562" i="3"/>
  <c r="AP1562" i="3"/>
  <c r="AO1562" i="3"/>
  <c r="AN1562" i="3"/>
  <c r="AS1561" i="3"/>
  <c r="AP1561" i="3"/>
  <c r="AO1561" i="3"/>
  <c r="AN1561" i="3"/>
  <c r="AS1560" i="3"/>
  <c r="AP1560" i="3"/>
  <c r="AO1560" i="3"/>
  <c r="AN1560" i="3"/>
  <c r="AS1559" i="3"/>
  <c r="AP1559" i="3"/>
  <c r="AO1559" i="3"/>
  <c r="AN1559" i="3"/>
  <c r="AS1558" i="3"/>
  <c r="AP1558" i="3"/>
  <c r="AO1558" i="3"/>
  <c r="AN1558" i="3"/>
  <c r="AS1557" i="3"/>
  <c r="AP1557" i="3"/>
  <c r="AO1557" i="3"/>
  <c r="AN1557" i="3"/>
  <c r="AS1556" i="3"/>
  <c r="AP1556" i="3"/>
  <c r="AO1556" i="3"/>
  <c r="AN1556" i="3"/>
  <c r="AS1555" i="3"/>
  <c r="AP1555" i="3"/>
  <c r="AO1555" i="3"/>
  <c r="AN1555" i="3"/>
  <c r="AS1554" i="3"/>
  <c r="AP1554" i="3"/>
  <c r="AO1554" i="3"/>
  <c r="AN1554" i="3"/>
  <c r="AS1553" i="3"/>
  <c r="AP1553" i="3"/>
  <c r="AO1553" i="3"/>
  <c r="AN1553" i="3"/>
  <c r="AS1552" i="3"/>
  <c r="AP1552" i="3"/>
  <c r="AO1552" i="3"/>
  <c r="AN1552" i="3"/>
  <c r="AS1551" i="3"/>
  <c r="AP1551" i="3"/>
  <c r="AO1551" i="3"/>
  <c r="AN1551" i="3"/>
  <c r="AS1550" i="3"/>
  <c r="AP1550" i="3"/>
  <c r="AO1550" i="3"/>
  <c r="AN1550" i="3"/>
  <c r="AS1549" i="3"/>
  <c r="AP1549" i="3"/>
  <c r="AO1549" i="3"/>
  <c r="AN1549" i="3"/>
  <c r="AS1548" i="3"/>
  <c r="AP1548" i="3"/>
  <c r="AO1548" i="3"/>
  <c r="AN1548" i="3"/>
  <c r="AS1547" i="3"/>
  <c r="AP1547" i="3"/>
  <c r="AO1547" i="3"/>
  <c r="AN1547" i="3"/>
  <c r="AS1546" i="3"/>
  <c r="AP1546" i="3"/>
  <c r="AO1546" i="3"/>
  <c r="AN1546" i="3"/>
  <c r="AS1545" i="3"/>
  <c r="AP1545" i="3"/>
  <c r="AO1545" i="3"/>
  <c r="AN1545" i="3"/>
  <c r="AS1544" i="3"/>
  <c r="AP1544" i="3"/>
  <c r="AO1544" i="3"/>
  <c r="AN1544" i="3"/>
  <c r="AS1543" i="3"/>
  <c r="AP1543" i="3"/>
  <c r="AO1543" i="3"/>
  <c r="AN1543" i="3"/>
  <c r="AS1542" i="3"/>
  <c r="AP1542" i="3"/>
  <c r="AO1542" i="3"/>
  <c r="AN1542" i="3"/>
  <c r="AS1541" i="3"/>
  <c r="AP1541" i="3"/>
  <c r="AO1541" i="3"/>
  <c r="AN1541" i="3"/>
  <c r="AS1540" i="3"/>
  <c r="AP1540" i="3"/>
  <c r="AO1540" i="3"/>
  <c r="AN1540" i="3"/>
  <c r="AS1539" i="3"/>
  <c r="AP1539" i="3"/>
  <c r="AO1539" i="3"/>
  <c r="AN1539" i="3"/>
  <c r="AS1538" i="3"/>
  <c r="AP1538" i="3"/>
  <c r="AO1538" i="3"/>
  <c r="AN1538" i="3"/>
  <c r="AS1537" i="3"/>
  <c r="AP1537" i="3"/>
  <c r="AO1537" i="3"/>
  <c r="AN1537" i="3"/>
  <c r="AS1536" i="3"/>
  <c r="AP1536" i="3"/>
  <c r="AO1536" i="3"/>
  <c r="AN1536" i="3"/>
  <c r="AS1535" i="3"/>
  <c r="AP1535" i="3"/>
  <c r="AO1535" i="3"/>
  <c r="AN1535" i="3"/>
  <c r="AS1534" i="3"/>
  <c r="AP1534" i="3"/>
  <c r="AO1534" i="3"/>
  <c r="AN1534" i="3"/>
  <c r="AS1533" i="3"/>
  <c r="AP1533" i="3"/>
  <c r="AO1533" i="3"/>
  <c r="AN1533" i="3"/>
  <c r="AS1532" i="3"/>
  <c r="AP1532" i="3"/>
  <c r="AO1532" i="3"/>
  <c r="AN1532" i="3"/>
  <c r="AS1531" i="3"/>
  <c r="AP1531" i="3"/>
  <c r="AO1531" i="3"/>
  <c r="AN1531" i="3"/>
  <c r="AS1530" i="3"/>
  <c r="AP1530" i="3"/>
  <c r="AO1530" i="3"/>
  <c r="AN1530" i="3"/>
  <c r="AS1529" i="3"/>
  <c r="AP1529" i="3"/>
  <c r="AO1529" i="3"/>
  <c r="AN1529" i="3"/>
  <c r="AS1528" i="3"/>
  <c r="AP1528" i="3"/>
  <c r="AO1528" i="3"/>
  <c r="AN1528" i="3"/>
  <c r="AS1527" i="3"/>
  <c r="AP1527" i="3"/>
  <c r="AO1527" i="3"/>
  <c r="AN1527" i="3"/>
  <c r="AS1526" i="3"/>
  <c r="AP1526" i="3"/>
  <c r="AO1526" i="3"/>
  <c r="AN1526" i="3"/>
  <c r="AS1525" i="3"/>
  <c r="AP1525" i="3"/>
  <c r="AO1525" i="3"/>
  <c r="AN1525" i="3"/>
  <c r="AS1524" i="3"/>
  <c r="AP1524" i="3"/>
  <c r="AO1524" i="3"/>
  <c r="AN1524" i="3"/>
  <c r="AS1523" i="3"/>
  <c r="AP1523" i="3"/>
  <c r="AO1523" i="3"/>
  <c r="AN1523" i="3"/>
  <c r="AS1522" i="3"/>
  <c r="AP1522" i="3"/>
  <c r="AO1522" i="3"/>
  <c r="AN1522" i="3"/>
  <c r="AS1521" i="3"/>
  <c r="AP1521" i="3"/>
  <c r="AO1521" i="3"/>
  <c r="AN1521" i="3"/>
  <c r="AS1520" i="3"/>
  <c r="AP1520" i="3"/>
  <c r="AO1520" i="3"/>
  <c r="AN1520" i="3"/>
  <c r="AS1519" i="3"/>
  <c r="AP1519" i="3"/>
  <c r="AO1519" i="3"/>
  <c r="AN1519" i="3"/>
  <c r="AS1518" i="3"/>
  <c r="AP1518" i="3"/>
  <c r="AO1518" i="3"/>
  <c r="AN1518" i="3"/>
  <c r="AS1517" i="3"/>
  <c r="AP1517" i="3"/>
  <c r="AO1517" i="3"/>
  <c r="AN1517" i="3"/>
  <c r="AS1516" i="3"/>
  <c r="AP1516" i="3"/>
  <c r="AO1516" i="3"/>
  <c r="AN1516" i="3"/>
  <c r="AS1515" i="3"/>
  <c r="AP1515" i="3"/>
  <c r="AO1515" i="3"/>
  <c r="AN1515" i="3"/>
  <c r="AS1514" i="3"/>
  <c r="AP1514" i="3"/>
  <c r="AO1514" i="3"/>
  <c r="AN1514" i="3"/>
  <c r="AS1513" i="3"/>
  <c r="AP1513" i="3"/>
  <c r="AO1513" i="3"/>
  <c r="AN1513" i="3"/>
  <c r="AS1512" i="3"/>
  <c r="AP1512" i="3"/>
  <c r="AO1512" i="3"/>
  <c r="AN1512" i="3"/>
  <c r="AS1511" i="3"/>
  <c r="AP1511" i="3"/>
  <c r="AO1511" i="3"/>
  <c r="AN1511" i="3"/>
  <c r="AS1510" i="3"/>
  <c r="AP1510" i="3"/>
  <c r="AO1510" i="3"/>
  <c r="AN1510" i="3"/>
  <c r="AS1509" i="3"/>
  <c r="AP1509" i="3"/>
  <c r="AO1509" i="3"/>
  <c r="AN1509" i="3"/>
  <c r="AS1508" i="3"/>
  <c r="AP1508" i="3"/>
  <c r="AO1508" i="3"/>
  <c r="AN1508" i="3"/>
  <c r="AS1507" i="3"/>
  <c r="AP1507" i="3"/>
  <c r="AO1507" i="3"/>
  <c r="AN1507" i="3"/>
  <c r="AS1506" i="3"/>
  <c r="AP1506" i="3"/>
  <c r="AO1506" i="3"/>
  <c r="AN1506" i="3"/>
  <c r="AS1505" i="3"/>
  <c r="AP1505" i="3"/>
  <c r="AO1505" i="3"/>
  <c r="AN1505" i="3"/>
  <c r="AS1504" i="3"/>
  <c r="AP1504" i="3"/>
  <c r="AO1504" i="3"/>
  <c r="AN1504" i="3"/>
  <c r="AS1503" i="3"/>
  <c r="AP1503" i="3"/>
  <c r="AO1503" i="3"/>
  <c r="AN1503" i="3"/>
  <c r="AS1502" i="3"/>
  <c r="AP1502" i="3"/>
  <c r="AO1502" i="3"/>
  <c r="AN1502" i="3"/>
  <c r="AS1501" i="3"/>
  <c r="AP1501" i="3"/>
  <c r="AO1501" i="3"/>
  <c r="AN1501" i="3"/>
  <c r="AS1500" i="3"/>
  <c r="AP1500" i="3"/>
  <c r="AO1500" i="3"/>
  <c r="AN1500" i="3"/>
  <c r="AS1499" i="3"/>
  <c r="AP1499" i="3"/>
  <c r="AO1499" i="3"/>
  <c r="AN1499" i="3"/>
  <c r="AS1498" i="3"/>
  <c r="AP1498" i="3"/>
  <c r="AO1498" i="3"/>
  <c r="AN1498" i="3"/>
  <c r="AS1497" i="3"/>
  <c r="AP1497" i="3"/>
  <c r="AO1497" i="3"/>
  <c r="AN1497" i="3"/>
  <c r="AS1496" i="3"/>
  <c r="AP1496" i="3"/>
  <c r="AO1496" i="3"/>
  <c r="AN1496" i="3"/>
  <c r="AS1495" i="3"/>
  <c r="AP1495" i="3"/>
  <c r="AO1495" i="3"/>
  <c r="AN1495" i="3"/>
  <c r="AS1494" i="3"/>
  <c r="AP1494" i="3"/>
  <c r="AO1494" i="3"/>
  <c r="AN1494" i="3"/>
  <c r="AS1493" i="3"/>
  <c r="AP1493" i="3"/>
  <c r="AO1493" i="3"/>
  <c r="AN1493" i="3"/>
  <c r="AS1492" i="3"/>
  <c r="AP1492" i="3"/>
  <c r="AO1492" i="3"/>
  <c r="AN1492" i="3"/>
  <c r="AS1491" i="3"/>
  <c r="AP1491" i="3"/>
  <c r="AO1491" i="3"/>
  <c r="AN1491" i="3"/>
  <c r="AS1490" i="3"/>
  <c r="AP1490" i="3"/>
  <c r="AO1490" i="3"/>
  <c r="AN1490" i="3"/>
  <c r="AS1489" i="3"/>
  <c r="AP1489" i="3"/>
  <c r="AO1489" i="3"/>
  <c r="AN1489" i="3"/>
  <c r="AS1488" i="3"/>
  <c r="AP1488" i="3"/>
  <c r="AO1488" i="3"/>
  <c r="AN1488" i="3"/>
  <c r="AS1487" i="3"/>
  <c r="AP1487" i="3"/>
  <c r="AO1487" i="3"/>
  <c r="AN1487" i="3"/>
  <c r="AS1486" i="3"/>
  <c r="AP1486" i="3"/>
  <c r="AO1486" i="3"/>
  <c r="AN1486" i="3"/>
  <c r="AS1485" i="3"/>
  <c r="AP1485" i="3"/>
  <c r="AO1485" i="3"/>
  <c r="AN1485" i="3"/>
  <c r="AS1484" i="3"/>
  <c r="AP1484" i="3"/>
  <c r="AO1484" i="3"/>
  <c r="AN1484" i="3"/>
  <c r="AS1483" i="3"/>
  <c r="AP1483" i="3"/>
  <c r="AO1483" i="3"/>
  <c r="AN1483" i="3"/>
  <c r="AS1482" i="3"/>
  <c r="AP1482" i="3"/>
  <c r="AO1482" i="3"/>
  <c r="AN1482" i="3"/>
  <c r="AS1481" i="3"/>
  <c r="AP1481" i="3"/>
  <c r="AO1481" i="3"/>
  <c r="AN1481" i="3"/>
  <c r="AS1480" i="3"/>
  <c r="AP1480" i="3"/>
  <c r="AO1480" i="3"/>
  <c r="AN1480" i="3"/>
  <c r="AS1479" i="3"/>
  <c r="AP1479" i="3"/>
  <c r="AO1479" i="3"/>
  <c r="AN1479" i="3"/>
  <c r="AS1478" i="3"/>
  <c r="AP1478" i="3"/>
  <c r="AO1478" i="3"/>
  <c r="AN1478" i="3"/>
  <c r="AS1477" i="3"/>
  <c r="AP1477" i="3"/>
  <c r="AO1477" i="3"/>
  <c r="AN1477" i="3"/>
  <c r="AS1476" i="3"/>
  <c r="AP1476" i="3"/>
  <c r="AO1476" i="3"/>
  <c r="AN1476" i="3"/>
  <c r="AS1475" i="3"/>
  <c r="AP1475" i="3"/>
  <c r="AO1475" i="3"/>
  <c r="AN1475" i="3"/>
  <c r="AS1474" i="3"/>
  <c r="AP1474" i="3"/>
  <c r="AO1474" i="3"/>
  <c r="AN1474" i="3"/>
  <c r="AS1473" i="3"/>
  <c r="AP1473" i="3"/>
  <c r="AO1473" i="3"/>
  <c r="AN1473" i="3"/>
  <c r="AS1472" i="3"/>
  <c r="AP1472" i="3"/>
  <c r="AO1472" i="3"/>
  <c r="AN1472" i="3"/>
  <c r="AS1471" i="3"/>
  <c r="AP1471" i="3"/>
  <c r="AO1471" i="3"/>
  <c r="AN1471" i="3"/>
  <c r="AS1470" i="3"/>
  <c r="AP1470" i="3"/>
  <c r="AO1470" i="3"/>
  <c r="AN1470" i="3"/>
  <c r="AS1469" i="3"/>
  <c r="AP1469" i="3"/>
  <c r="AO1469" i="3"/>
  <c r="AN1469" i="3"/>
  <c r="AS1468" i="3"/>
  <c r="AP1468" i="3"/>
  <c r="AO1468" i="3"/>
  <c r="AN1468" i="3"/>
  <c r="AS1467" i="3"/>
  <c r="AP1467" i="3"/>
  <c r="AO1467" i="3"/>
  <c r="AN1467" i="3"/>
  <c r="AS1466" i="3"/>
  <c r="AP1466" i="3"/>
  <c r="AO1466" i="3"/>
  <c r="AN1466" i="3"/>
  <c r="AS1465" i="3"/>
  <c r="AP1465" i="3"/>
  <c r="AO1465" i="3"/>
  <c r="AN1465" i="3"/>
  <c r="AS1464" i="3"/>
  <c r="AP1464" i="3"/>
  <c r="AO1464" i="3"/>
  <c r="AN1464" i="3"/>
  <c r="AS1463" i="3"/>
  <c r="AP1463" i="3"/>
  <c r="AO1463" i="3"/>
  <c r="AN1463" i="3"/>
  <c r="AS1462" i="3"/>
  <c r="AP1462" i="3"/>
  <c r="AO1462" i="3"/>
  <c r="AN1462" i="3"/>
  <c r="AS1461" i="3"/>
  <c r="AP1461" i="3"/>
  <c r="AO1461" i="3"/>
  <c r="AN1461" i="3"/>
  <c r="AS1460" i="3"/>
  <c r="AP1460" i="3"/>
  <c r="AO1460" i="3"/>
  <c r="AN1460" i="3"/>
  <c r="AS1459" i="3"/>
  <c r="AP1459" i="3"/>
  <c r="AO1459" i="3"/>
  <c r="AN1459" i="3"/>
  <c r="AS1458" i="3"/>
  <c r="AP1458" i="3"/>
  <c r="AO1458" i="3"/>
  <c r="AN1458" i="3"/>
  <c r="AS1457" i="3"/>
  <c r="AP1457" i="3"/>
  <c r="AO1457" i="3"/>
  <c r="AN1457" i="3"/>
  <c r="AS1456" i="3"/>
  <c r="AP1456" i="3"/>
  <c r="AO1456" i="3"/>
  <c r="AN1456" i="3"/>
  <c r="AS1455" i="3"/>
  <c r="AP1455" i="3"/>
  <c r="AO1455" i="3"/>
  <c r="AN1455" i="3"/>
  <c r="AS1454" i="3"/>
  <c r="AP1454" i="3"/>
  <c r="AO1454" i="3"/>
  <c r="AN1454" i="3"/>
  <c r="AS1453" i="3"/>
  <c r="AP1453" i="3"/>
  <c r="AO1453" i="3"/>
  <c r="AN1453" i="3"/>
  <c r="AS1452" i="3"/>
  <c r="AP1452" i="3"/>
  <c r="AO1452" i="3"/>
  <c r="AN1452" i="3"/>
  <c r="AS1451" i="3"/>
  <c r="AP1451" i="3"/>
  <c r="AO1451" i="3"/>
  <c r="AN1451" i="3"/>
  <c r="AS1450" i="3"/>
  <c r="AP1450" i="3"/>
  <c r="AO1450" i="3"/>
  <c r="AN1450" i="3"/>
  <c r="AS1449" i="3"/>
  <c r="AP1449" i="3"/>
  <c r="AO1449" i="3"/>
  <c r="AN1449" i="3"/>
  <c r="AS1448" i="3"/>
  <c r="AP1448" i="3"/>
  <c r="AO1448" i="3"/>
  <c r="AN1448" i="3"/>
  <c r="AS1447" i="3"/>
  <c r="AP1447" i="3"/>
  <c r="AO1447" i="3"/>
  <c r="AN1447" i="3"/>
  <c r="AS1446" i="3"/>
  <c r="AP1446" i="3"/>
  <c r="AO1446" i="3"/>
  <c r="AN1446" i="3"/>
  <c r="AS1445" i="3"/>
  <c r="AP1445" i="3"/>
  <c r="AO1445" i="3"/>
  <c r="AN1445" i="3"/>
  <c r="AS1444" i="3"/>
  <c r="AP1444" i="3"/>
  <c r="AO1444" i="3"/>
  <c r="AN1444" i="3"/>
  <c r="AS1443" i="3"/>
  <c r="AP1443" i="3"/>
  <c r="AO1443" i="3"/>
  <c r="AN1443" i="3"/>
  <c r="AS1442" i="3"/>
  <c r="AP1442" i="3"/>
  <c r="AO1442" i="3"/>
  <c r="AN1442" i="3"/>
  <c r="AS1441" i="3"/>
  <c r="AP1441" i="3"/>
  <c r="AO1441" i="3"/>
  <c r="AN1441" i="3"/>
  <c r="AS1440" i="3"/>
  <c r="AP1440" i="3"/>
  <c r="AO1440" i="3"/>
  <c r="AN1440" i="3"/>
  <c r="AS1439" i="3"/>
  <c r="AP1439" i="3"/>
  <c r="AO1439" i="3"/>
  <c r="AN1439" i="3"/>
  <c r="AS1438" i="3"/>
  <c r="AP1438" i="3"/>
  <c r="AO1438" i="3"/>
  <c r="AN1438" i="3"/>
  <c r="AS1437" i="3"/>
  <c r="AP1437" i="3"/>
  <c r="AO1437" i="3"/>
  <c r="AN1437" i="3"/>
  <c r="AS1436" i="3"/>
  <c r="AP1436" i="3"/>
  <c r="AO1436" i="3"/>
  <c r="AN1436" i="3"/>
  <c r="AS1435" i="3"/>
  <c r="AP1435" i="3"/>
  <c r="AO1435" i="3"/>
  <c r="AN1435" i="3"/>
  <c r="AS1434" i="3"/>
  <c r="AP1434" i="3"/>
  <c r="AO1434" i="3"/>
  <c r="AN1434" i="3"/>
  <c r="AS1433" i="3"/>
  <c r="AP1433" i="3"/>
  <c r="AO1433" i="3"/>
  <c r="AN1433" i="3"/>
  <c r="AS1432" i="3"/>
  <c r="AP1432" i="3"/>
  <c r="AO1432" i="3"/>
  <c r="AN1432" i="3"/>
  <c r="AS1431" i="3"/>
  <c r="AP1431" i="3"/>
  <c r="AO1431" i="3"/>
  <c r="AN1431" i="3"/>
  <c r="AS1430" i="3"/>
  <c r="AP1430" i="3"/>
  <c r="AO1430" i="3"/>
  <c r="AN1430" i="3"/>
  <c r="AS1429" i="3"/>
  <c r="AP1429" i="3"/>
  <c r="AO1429" i="3"/>
  <c r="AN1429" i="3"/>
  <c r="AS1428" i="3"/>
  <c r="AP1428" i="3"/>
  <c r="AO1428" i="3"/>
  <c r="AN1428" i="3"/>
  <c r="AS1427" i="3"/>
  <c r="AP1427" i="3"/>
  <c r="AO1427" i="3"/>
  <c r="AN1427" i="3"/>
  <c r="AS1426" i="3"/>
  <c r="AP1426" i="3"/>
  <c r="AO1426" i="3"/>
  <c r="AN1426" i="3"/>
  <c r="AS1425" i="3"/>
  <c r="AP1425" i="3"/>
  <c r="AO1425" i="3"/>
  <c r="AN1425" i="3"/>
  <c r="AS1424" i="3"/>
  <c r="AP1424" i="3"/>
  <c r="AO1424" i="3"/>
  <c r="AN1424" i="3"/>
  <c r="AS1423" i="3"/>
  <c r="AP1423" i="3"/>
  <c r="AO1423" i="3"/>
  <c r="AN1423" i="3"/>
  <c r="AS1422" i="3"/>
  <c r="AP1422" i="3"/>
  <c r="AO1422" i="3"/>
  <c r="AN1422" i="3"/>
  <c r="AS1421" i="3"/>
  <c r="AP1421" i="3"/>
  <c r="AO1421" i="3"/>
  <c r="AN1421" i="3"/>
  <c r="AS1420" i="3"/>
  <c r="AP1420" i="3"/>
  <c r="AO1420" i="3"/>
  <c r="AN1420" i="3"/>
  <c r="AS1419" i="3"/>
  <c r="AP1419" i="3"/>
  <c r="AO1419" i="3"/>
  <c r="AN1419" i="3"/>
  <c r="AS1418" i="3"/>
  <c r="AP1418" i="3"/>
  <c r="AO1418" i="3"/>
  <c r="AN1418" i="3"/>
  <c r="AS1417" i="3"/>
  <c r="AP1417" i="3"/>
  <c r="AO1417" i="3"/>
  <c r="AN1417" i="3"/>
  <c r="AS1416" i="3"/>
  <c r="AP1416" i="3"/>
  <c r="AO1416" i="3"/>
  <c r="AN1416" i="3"/>
  <c r="AS1415" i="3"/>
  <c r="AP1415" i="3"/>
  <c r="AO1415" i="3"/>
  <c r="AN1415" i="3"/>
  <c r="AS1414" i="3"/>
  <c r="AP1414" i="3"/>
  <c r="AO1414" i="3"/>
  <c r="AN1414" i="3"/>
  <c r="AS1413" i="3"/>
  <c r="AP1413" i="3"/>
  <c r="AO1413" i="3"/>
  <c r="AN1413" i="3"/>
  <c r="AS1412" i="3"/>
  <c r="AP1412" i="3"/>
  <c r="AO1412" i="3"/>
  <c r="AN1412" i="3"/>
  <c r="AS1411" i="3"/>
  <c r="AP1411" i="3"/>
  <c r="AO1411" i="3"/>
  <c r="AN1411" i="3"/>
  <c r="AS1410" i="3"/>
  <c r="AP1410" i="3"/>
  <c r="AO1410" i="3"/>
  <c r="AN1410" i="3"/>
  <c r="AS1409" i="3"/>
  <c r="AP1409" i="3"/>
  <c r="AO1409" i="3"/>
  <c r="AN1409" i="3"/>
  <c r="AS1408" i="3"/>
  <c r="AP1408" i="3"/>
  <c r="AO1408" i="3"/>
  <c r="AN1408" i="3"/>
  <c r="AS1407" i="3"/>
  <c r="AP1407" i="3"/>
  <c r="AO1407" i="3"/>
  <c r="AN1407" i="3"/>
  <c r="AS1406" i="3"/>
  <c r="AP1406" i="3"/>
  <c r="AO1406" i="3"/>
  <c r="AN1406" i="3"/>
  <c r="AS1405" i="3"/>
  <c r="AP1405" i="3"/>
  <c r="AO1405" i="3"/>
  <c r="AN1405" i="3"/>
  <c r="AS1404" i="3"/>
  <c r="AP1404" i="3"/>
  <c r="AO1404" i="3"/>
  <c r="AN1404" i="3"/>
  <c r="AS1403" i="3"/>
  <c r="AP1403" i="3"/>
  <c r="AO1403" i="3"/>
  <c r="AN1403" i="3"/>
  <c r="AS1402" i="3"/>
  <c r="AP1402" i="3"/>
  <c r="AO1402" i="3"/>
  <c r="AN1402" i="3"/>
  <c r="AS1401" i="3"/>
  <c r="AP1401" i="3"/>
  <c r="AO1401" i="3"/>
  <c r="AN1401" i="3"/>
  <c r="AS1400" i="3"/>
  <c r="AP1400" i="3"/>
  <c r="AO1400" i="3"/>
  <c r="AN1400" i="3"/>
  <c r="AS1399" i="3"/>
  <c r="AP1399" i="3"/>
  <c r="AO1399" i="3"/>
  <c r="AN1399" i="3"/>
  <c r="AS1398" i="3"/>
  <c r="AP1398" i="3"/>
  <c r="AO1398" i="3"/>
  <c r="AN1398" i="3"/>
  <c r="AS1397" i="3"/>
  <c r="AP1397" i="3"/>
  <c r="AO1397" i="3"/>
  <c r="AN1397" i="3"/>
  <c r="AS1396" i="3"/>
  <c r="AP1396" i="3"/>
  <c r="AO1396" i="3"/>
  <c r="AN1396" i="3"/>
  <c r="AS1395" i="3"/>
  <c r="AP1395" i="3"/>
  <c r="AO1395" i="3"/>
  <c r="AN1395" i="3"/>
  <c r="AS1394" i="3"/>
  <c r="AP1394" i="3"/>
  <c r="AO1394" i="3"/>
  <c r="AN1394" i="3"/>
  <c r="AS1393" i="3"/>
  <c r="AP1393" i="3"/>
  <c r="AO1393" i="3"/>
  <c r="AN1393" i="3"/>
  <c r="AS1392" i="3"/>
  <c r="AP1392" i="3"/>
  <c r="AO1392" i="3"/>
  <c r="AN1392" i="3"/>
  <c r="AS1391" i="3"/>
  <c r="AP1391" i="3"/>
  <c r="AO1391" i="3"/>
  <c r="AN1391" i="3"/>
  <c r="AS1390" i="3"/>
  <c r="AP1390" i="3"/>
  <c r="AO1390" i="3"/>
  <c r="AN1390" i="3"/>
  <c r="AS1389" i="3"/>
  <c r="AP1389" i="3"/>
  <c r="AO1389" i="3"/>
  <c r="AN1389" i="3"/>
  <c r="AS1388" i="3"/>
  <c r="AP1388" i="3"/>
  <c r="AO1388" i="3"/>
  <c r="AN1388" i="3"/>
  <c r="AS1387" i="3"/>
  <c r="AP1387" i="3"/>
  <c r="AO1387" i="3"/>
  <c r="AN1387" i="3"/>
  <c r="AS1386" i="3"/>
  <c r="AP1386" i="3"/>
  <c r="AO1386" i="3"/>
  <c r="AN1386" i="3"/>
  <c r="AS1385" i="3"/>
  <c r="AP1385" i="3"/>
  <c r="AO1385" i="3"/>
  <c r="AN1385" i="3"/>
  <c r="AS1384" i="3"/>
  <c r="AP1384" i="3"/>
  <c r="AO1384" i="3"/>
  <c r="AN1384" i="3"/>
  <c r="AS1383" i="3"/>
  <c r="AP1383" i="3"/>
  <c r="AO1383" i="3"/>
  <c r="AN1383" i="3"/>
  <c r="AS1382" i="3"/>
  <c r="AP1382" i="3"/>
  <c r="AO1382" i="3"/>
  <c r="AN1382" i="3"/>
  <c r="AS1381" i="3"/>
  <c r="AP1381" i="3"/>
  <c r="AO1381" i="3"/>
  <c r="AN1381" i="3"/>
  <c r="AS1380" i="3"/>
  <c r="AP1380" i="3"/>
  <c r="AO1380" i="3"/>
  <c r="AN1380" i="3"/>
  <c r="AS1379" i="3"/>
  <c r="AP1379" i="3"/>
  <c r="AO1379" i="3"/>
  <c r="AN1379" i="3"/>
  <c r="AS1378" i="3"/>
  <c r="AP1378" i="3"/>
  <c r="AO1378" i="3"/>
  <c r="AN1378" i="3"/>
  <c r="AS1377" i="3"/>
  <c r="AP1377" i="3"/>
  <c r="AO1377" i="3"/>
  <c r="AN1377" i="3"/>
  <c r="AS1376" i="3"/>
  <c r="AP1376" i="3"/>
  <c r="AO1376" i="3"/>
  <c r="AN1376" i="3"/>
  <c r="AS1375" i="3"/>
  <c r="AP1375" i="3"/>
  <c r="AO1375" i="3"/>
  <c r="AN1375" i="3"/>
  <c r="AS1374" i="3"/>
  <c r="AP1374" i="3"/>
  <c r="AO1374" i="3"/>
  <c r="AN1374" i="3"/>
  <c r="AS1373" i="3"/>
  <c r="AP1373" i="3"/>
  <c r="AO1373" i="3"/>
  <c r="AN1373" i="3"/>
  <c r="AS1372" i="3"/>
  <c r="AP1372" i="3"/>
  <c r="AO1372" i="3"/>
  <c r="AN1372" i="3"/>
  <c r="AS1371" i="3"/>
  <c r="AP1371" i="3"/>
  <c r="AO1371" i="3"/>
  <c r="AN1371" i="3"/>
  <c r="AS1370" i="3"/>
  <c r="AP1370" i="3"/>
  <c r="AO1370" i="3"/>
  <c r="AN1370" i="3"/>
  <c r="AS1369" i="3"/>
  <c r="AP1369" i="3"/>
  <c r="AO1369" i="3"/>
  <c r="AN1369" i="3"/>
  <c r="AS1368" i="3"/>
  <c r="AP1368" i="3"/>
  <c r="AO1368" i="3"/>
  <c r="AN1368" i="3"/>
  <c r="AS1367" i="3"/>
  <c r="AP1367" i="3"/>
  <c r="AO1367" i="3"/>
  <c r="AN1367" i="3"/>
  <c r="AS1366" i="3"/>
  <c r="AP1366" i="3"/>
  <c r="AO1366" i="3"/>
  <c r="AN1366" i="3"/>
  <c r="AS1365" i="3"/>
  <c r="AP1365" i="3"/>
  <c r="AO1365" i="3"/>
  <c r="AN1365" i="3"/>
  <c r="AS1364" i="3"/>
  <c r="AP1364" i="3"/>
  <c r="AO1364" i="3"/>
  <c r="AN1364" i="3"/>
  <c r="AS1363" i="3"/>
  <c r="AP1363" i="3"/>
  <c r="AO1363" i="3"/>
  <c r="AN1363" i="3"/>
  <c r="AS1362" i="3"/>
  <c r="AP1362" i="3"/>
  <c r="AO1362" i="3"/>
  <c r="AN1362" i="3"/>
  <c r="AS1361" i="3"/>
  <c r="AP1361" i="3"/>
  <c r="AO1361" i="3"/>
  <c r="AN1361" i="3"/>
  <c r="AS1360" i="3"/>
  <c r="AP1360" i="3"/>
  <c r="AO1360" i="3"/>
  <c r="AN1360" i="3"/>
  <c r="AS1359" i="3"/>
  <c r="AP1359" i="3"/>
  <c r="AO1359" i="3"/>
  <c r="AN1359" i="3"/>
  <c r="AS1358" i="3"/>
  <c r="AP1358" i="3"/>
  <c r="AO1358" i="3"/>
  <c r="AN1358" i="3"/>
  <c r="AS1357" i="3"/>
  <c r="AP1357" i="3"/>
  <c r="AO1357" i="3"/>
  <c r="AN1357" i="3"/>
  <c r="AS1356" i="3"/>
  <c r="AP1356" i="3"/>
  <c r="AO1356" i="3"/>
  <c r="AN1356" i="3"/>
  <c r="AS1355" i="3"/>
  <c r="AP1355" i="3"/>
  <c r="AO1355" i="3"/>
  <c r="AN1355" i="3"/>
  <c r="AS1354" i="3"/>
  <c r="AP1354" i="3"/>
  <c r="AO1354" i="3"/>
  <c r="AN1354" i="3"/>
  <c r="AS1353" i="3"/>
  <c r="AP1353" i="3"/>
  <c r="AO1353" i="3"/>
  <c r="AN1353" i="3"/>
  <c r="AS1352" i="3"/>
  <c r="AP1352" i="3"/>
  <c r="AO1352" i="3"/>
  <c r="AN1352" i="3"/>
  <c r="AS1351" i="3"/>
  <c r="AP1351" i="3"/>
  <c r="AO1351" i="3"/>
  <c r="AN1351" i="3"/>
  <c r="AS1350" i="3"/>
  <c r="AP1350" i="3"/>
  <c r="AO1350" i="3"/>
  <c r="AN1350" i="3"/>
  <c r="AS1349" i="3"/>
  <c r="AP1349" i="3"/>
  <c r="AO1349" i="3"/>
  <c r="AN1349" i="3"/>
  <c r="AS1348" i="3"/>
  <c r="AP1348" i="3"/>
  <c r="AO1348" i="3"/>
  <c r="AN1348" i="3"/>
  <c r="AS1347" i="3"/>
  <c r="AP1347" i="3"/>
  <c r="AO1347" i="3"/>
  <c r="AN1347" i="3"/>
  <c r="AS1346" i="3"/>
  <c r="AP1346" i="3"/>
  <c r="AO1346" i="3"/>
  <c r="AN1346" i="3"/>
  <c r="AS1345" i="3"/>
  <c r="AP1345" i="3"/>
  <c r="AO1345" i="3"/>
  <c r="AN1345" i="3"/>
  <c r="AS1344" i="3"/>
  <c r="AP1344" i="3"/>
  <c r="AO1344" i="3"/>
  <c r="AN1344" i="3"/>
  <c r="AS1343" i="3"/>
  <c r="AP1343" i="3"/>
  <c r="AO1343" i="3"/>
  <c r="AN1343" i="3"/>
  <c r="AS1342" i="3"/>
  <c r="AP1342" i="3"/>
  <c r="AO1342" i="3"/>
  <c r="AN1342" i="3"/>
  <c r="AS1341" i="3"/>
  <c r="AP1341" i="3"/>
  <c r="AO1341" i="3"/>
  <c r="AN1341" i="3"/>
  <c r="AS1340" i="3"/>
  <c r="AP1340" i="3"/>
  <c r="AO1340" i="3"/>
  <c r="AN1340" i="3"/>
  <c r="AS1339" i="3"/>
  <c r="AP1339" i="3"/>
  <c r="AO1339" i="3"/>
  <c r="AN1339" i="3"/>
  <c r="AS1338" i="3"/>
  <c r="AP1338" i="3"/>
  <c r="AO1338" i="3"/>
  <c r="AN1338" i="3"/>
  <c r="AS1337" i="3"/>
  <c r="AP1337" i="3"/>
  <c r="AO1337" i="3"/>
  <c r="AN1337" i="3"/>
  <c r="AS1336" i="3"/>
  <c r="AP1336" i="3"/>
  <c r="AO1336" i="3"/>
  <c r="AN1336" i="3"/>
  <c r="AS1335" i="3"/>
  <c r="AP1335" i="3"/>
  <c r="AO1335" i="3"/>
  <c r="AN1335" i="3"/>
  <c r="AS1334" i="3"/>
  <c r="AP1334" i="3"/>
  <c r="AO1334" i="3"/>
  <c r="AN1334" i="3"/>
  <c r="AS1333" i="3"/>
  <c r="AP1333" i="3"/>
  <c r="AO1333" i="3"/>
  <c r="AN1333" i="3"/>
  <c r="AS1332" i="3"/>
  <c r="AP1332" i="3"/>
  <c r="AO1332" i="3"/>
  <c r="AN1332" i="3"/>
  <c r="AS1331" i="3"/>
  <c r="AP1331" i="3"/>
  <c r="AO1331" i="3"/>
  <c r="AN1331" i="3"/>
  <c r="AS1330" i="3"/>
  <c r="AP1330" i="3"/>
  <c r="AO1330" i="3"/>
  <c r="AN1330" i="3"/>
  <c r="AS1329" i="3"/>
  <c r="AP1329" i="3"/>
  <c r="AO1329" i="3"/>
  <c r="AN1329" i="3"/>
  <c r="AS1328" i="3"/>
  <c r="AP1328" i="3"/>
  <c r="AO1328" i="3"/>
  <c r="AN1328" i="3"/>
  <c r="AS1327" i="3"/>
  <c r="AP1327" i="3"/>
  <c r="AO1327" i="3"/>
  <c r="AN1327" i="3"/>
  <c r="AS1326" i="3"/>
  <c r="AP1326" i="3"/>
  <c r="AO1326" i="3"/>
  <c r="AN1326" i="3"/>
  <c r="AS1325" i="3"/>
  <c r="AP1325" i="3"/>
  <c r="AO1325" i="3"/>
  <c r="AN1325" i="3"/>
  <c r="AS1324" i="3"/>
  <c r="AP1324" i="3"/>
  <c r="AO1324" i="3"/>
  <c r="AN1324" i="3"/>
  <c r="AS1323" i="3"/>
  <c r="AP1323" i="3"/>
  <c r="AO1323" i="3"/>
  <c r="AN1323" i="3"/>
  <c r="AS1322" i="3"/>
  <c r="AP1322" i="3"/>
  <c r="AO1322" i="3"/>
  <c r="AN1322" i="3"/>
  <c r="AS1321" i="3"/>
  <c r="AP1321" i="3"/>
  <c r="AO1321" i="3"/>
  <c r="AN1321" i="3"/>
  <c r="AS1320" i="3"/>
  <c r="AP1320" i="3"/>
  <c r="AO1320" i="3"/>
  <c r="AN1320" i="3"/>
  <c r="AS1319" i="3"/>
  <c r="AP1319" i="3"/>
  <c r="AO1319" i="3"/>
  <c r="AN1319" i="3"/>
  <c r="AS1318" i="3"/>
  <c r="AP1318" i="3"/>
  <c r="AO1318" i="3"/>
  <c r="AN1318" i="3"/>
  <c r="AS1317" i="3"/>
  <c r="AP1317" i="3"/>
  <c r="AO1317" i="3"/>
  <c r="AN1317" i="3"/>
  <c r="AS1316" i="3"/>
  <c r="AP1316" i="3"/>
  <c r="AO1316" i="3"/>
  <c r="AN1316" i="3"/>
  <c r="AS1315" i="3"/>
  <c r="AP1315" i="3"/>
  <c r="AO1315" i="3"/>
  <c r="AN1315" i="3"/>
  <c r="AS1314" i="3"/>
  <c r="AP1314" i="3"/>
  <c r="AO1314" i="3"/>
  <c r="AN1314" i="3"/>
  <c r="AS1313" i="3"/>
  <c r="AP1313" i="3"/>
  <c r="AO1313" i="3"/>
  <c r="AN1313" i="3"/>
  <c r="AS1312" i="3"/>
  <c r="AP1312" i="3"/>
  <c r="AO1312" i="3"/>
  <c r="AN1312" i="3"/>
  <c r="AS1311" i="3"/>
  <c r="AP1311" i="3"/>
  <c r="AO1311" i="3"/>
  <c r="AN1311" i="3"/>
  <c r="AS1310" i="3"/>
  <c r="AP1310" i="3"/>
  <c r="AO1310" i="3"/>
  <c r="AN1310" i="3"/>
  <c r="AS1309" i="3"/>
  <c r="AP1309" i="3"/>
  <c r="AO1309" i="3"/>
  <c r="AN1309" i="3"/>
  <c r="AS1308" i="3"/>
  <c r="AP1308" i="3"/>
  <c r="AO1308" i="3"/>
  <c r="AN1308" i="3"/>
  <c r="AS1307" i="3"/>
  <c r="AP1307" i="3"/>
  <c r="AO1307" i="3"/>
  <c r="AN1307" i="3"/>
  <c r="AS1306" i="3"/>
  <c r="AP1306" i="3"/>
  <c r="AO1306" i="3"/>
  <c r="AN1306" i="3"/>
  <c r="AS1305" i="3"/>
  <c r="AP1305" i="3"/>
  <c r="AO1305" i="3"/>
  <c r="AN1305" i="3"/>
  <c r="AS1304" i="3"/>
  <c r="AP1304" i="3"/>
  <c r="AO1304" i="3"/>
  <c r="AN1304" i="3"/>
  <c r="AS1303" i="3"/>
  <c r="AP1303" i="3"/>
  <c r="AO1303" i="3"/>
  <c r="AN1303" i="3"/>
  <c r="AS1302" i="3"/>
  <c r="AP1302" i="3"/>
  <c r="AO1302" i="3"/>
  <c r="AN1302" i="3"/>
  <c r="AS1301" i="3"/>
  <c r="AP1301" i="3"/>
  <c r="AO1301" i="3"/>
  <c r="AN1301" i="3"/>
  <c r="AS1300" i="3"/>
  <c r="AP1300" i="3"/>
  <c r="AO1300" i="3"/>
  <c r="AN1300" i="3"/>
  <c r="AS1299" i="3"/>
  <c r="AP1299" i="3"/>
  <c r="AO1299" i="3"/>
  <c r="AN1299" i="3"/>
  <c r="AS1298" i="3"/>
  <c r="AP1298" i="3"/>
  <c r="AO1298" i="3"/>
  <c r="AN1298" i="3"/>
  <c r="AS1297" i="3"/>
  <c r="AP1297" i="3"/>
  <c r="AO1297" i="3"/>
  <c r="AN1297" i="3"/>
  <c r="AS1296" i="3"/>
  <c r="AP1296" i="3"/>
  <c r="AO1296" i="3"/>
  <c r="AN1296" i="3"/>
  <c r="AS1295" i="3"/>
  <c r="AP1295" i="3"/>
  <c r="AO1295" i="3"/>
  <c r="AN1295" i="3"/>
  <c r="AS1294" i="3"/>
  <c r="AP1294" i="3"/>
  <c r="AO1294" i="3"/>
  <c r="AN1294" i="3"/>
  <c r="AS1293" i="3"/>
  <c r="AP1293" i="3"/>
  <c r="AO1293" i="3"/>
  <c r="AN1293" i="3"/>
  <c r="AS1292" i="3"/>
  <c r="AP1292" i="3"/>
  <c r="AO1292" i="3"/>
  <c r="AN1292" i="3"/>
  <c r="AS1291" i="3"/>
  <c r="AP1291" i="3"/>
  <c r="AO1291" i="3"/>
  <c r="AN1291" i="3"/>
  <c r="AS1290" i="3"/>
  <c r="AP1290" i="3"/>
  <c r="AO1290" i="3"/>
  <c r="AN1290" i="3"/>
  <c r="AS1289" i="3"/>
  <c r="AP1289" i="3"/>
  <c r="AO1289" i="3"/>
  <c r="AN1289" i="3"/>
  <c r="AS1288" i="3"/>
  <c r="AP1288" i="3"/>
  <c r="AO1288" i="3"/>
  <c r="AN1288" i="3"/>
  <c r="AS1287" i="3"/>
  <c r="AP1287" i="3"/>
  <c r="AO1287" i="3"/>
  <c r="AN1287" i="3"/>
  <c r="AS1286" i="3"/>
  <c r="AP1286" i="3"/>
  <c r="AO1286" i="3"/>
  <c r="AN1286" i="3"/>
  <c r="AS1285" i="3"/>
  <c r="AP1285" i="3"/>
  <c r="AO1285" i="3"/>
  <c r="AN1285" i="3"/>
  <c r="AS1284" i="3"/>
  <c r="AP1284" i="3"/>
  <c r="AO1284" i="3"/>
  <c r="AN1284" i="3"/>
  <c r="AS1283" i="3"/>
  <c r="AP1283" i="3"/>
  <c r="AO1283" i="3"/>
  <c r="AN1283" i="3"/>
  <c r="AS1282" i="3"/>
  <c r="AP1282" i="3"/>
  <c r="AO1282" i="3"/>
  <c r="AN1282" i="3"/>
  <c r="AS1281" i="3"/>
  <c r="AP1281" i="3"/>
  <c r="AO1281" i="3"/>
  <c r="AN1281" i="3"/>
  <c r="AS1280" i="3"/>
  <c r="AP1280" i="3"/>
  <c r="AO1280" i="3"/>
  <c r="AN1280" i="3"/>
  <c r="AS1279" i="3"/>
  <c r="AP1279" i="3"/>
  <c r="AO1279" i="3"/>
  <c r="AN1279" i="3"/>
  <c r="AS1278" i="3"/>
  <c r="AP1278" i="3"/>
  <c r="AO1278" i="3"/>
  <c r="AN1278" i="3"/>
  <c r="AS1277" i="3"/>
  <c r="AP1277" i="3"/>
  <c r="AO1277" i="3"/>
  <c r="AN1277" i="3"/>
  <c r="AS1276" i="3"/>
  <c r="AP1276" i="3"/>
  <c r="AO1276" i="3"/>
  <c r="AN1276" i="3"/>
  <c r="AS1275" i="3"/>
  <c r="AP1275" i="3"/>
  <c r="AO1275" i="3"/>
  <c r="AN1275" i="3"/>
  <c r="AS1274" i="3"/>
  <c r="AP1274" i="3"/>
  <c r="AO1274" i="3"/>
  <c r="AN1274" i="3"/>
  <c r="AS1273" i="3"/>
  <c r="AP1273" i="3"/>
  <c r="AO1273" i="3"/>
  <c r="AN1273" i="3"/>
  <c r="AS1272" i="3"/>
  <c r="AP1272" i="3"/>
  <c r="AO1272" i="3"/>
  <c r="AN1272" i="3"/>
  <c r="AS1271" i="3"/>
  <c r="AP1271" i="3"/>
  <c r="AO1271" i="3"/>
  <c r="AN1271" i="3"/>
  <c r="AS1270" i="3"/>
  <c r="AP1270" i="3"/>
  <c r="AO1270" i="3"/>
  <c r="AN1270" i="3"/>
  <c r="AS1269" i="3"/>
  <c r="AP1269" i="3"/>
  <c r="AO1269" i="3"/>
  <c r="AN1269" i="3"/>
  <c r="AS1268" i="3"/>
  <c r="AP1268" i="3"/>
  <c r="AO1268" i="3"/>
  <c r="AN1268" i="3"/>
  <c r="AS1267" i="3"/>
  <c r="AP1267" i="3"/>
  <c r="AO1267" i="3"/>
  <c r="AN1267" i="3"/>
  <c r="AS1261" i="3"/>
  <c r="AP1261" i="3"/>
  <c r="AO1261" i="3"/>
  <c r="AN1261" i="3"/>
  <c r="AS1260" i="3"/>
  <c r="AP1260" i="3"/>
  <c r="AO1260" i="3"/>
  <c r="AN1260" i="3"/>
  <c r="AS1259" i="3"/>
  <c r="AP1259" i="3"/>
  <c r="AO1259" i="3"/>
  <c r="AN1259" i="3"/>
  <c r="AS1258" i="3"/>
  <c r="AP1258" i="3"/>
  <c r="AO1258" i="3"/>
  <c r="AN1258" i="3"/>
  <c r="AS1257" i="3"/>
  <c r="AP1257" i="3"/>
  <c r="AO1257" i="3"/>
  <c r="AN1257" i="3"/>
  <c r="AS1256" i="3"/>
  <c r="AP1256" i="3"/>
  <c r="AO1256" i="3"/>
  <c r="AN1256" i="3"/>
  <c r="AS1255" i="3"/>
  <c r="AP1255" i="3"/>
  <c r="AO1255" i="3"/>
  <c r="AN1255" i="3"/>
  <c r="AS1254" i="3"/>
  <c r="AP1254" i="3"/>
  <c r="AO1254" i="3"/>
  <c r="AN1254" i="3"/>
  <c r="AS1253" i="3"/>
  <c r="AP1253" i="3"/>
  <c r="AO1253" i="3"/>
  <c r="AN1253" i="3"/>
  <c r="AS1252" i="3"/>
  <c r="AP1252" i="3"/>
  <c r="AO1252" i="3"/>
  <c r="AN1252" i="3"/>
  <c r="AS1251" i="3"/>
  <c r="AP1251" i="3"/>
  <c r="AO1251" i="3"/>
  <c r="AN1251" i="3"/>
  <c r="AS1250" i="3"/>
  <c r="AP1250" i="3"/>
  <c r="AO1250" i="3"/>
  <c r="AN1250" i="3"/>
  <c r="AS1249" i="3"/>
  <c r="AP1249" i="3"/>
  <c r="AO1249" i="3"/>
  <c r="AN1249" i="3"/>
  <c r="AS1248" i="3"/>
  <c r="AP1248" i="3"/>
  <c r="AO1248" i="3"/>
  <c r="AN1248" i="3"/>
  <c r="AS1247" i="3"/>
  <c r="AP1247" i="3"/>
  <c r="AO1247" i="3"/>
  <c r="AN1247" i="3"/>
  <c r="AS1246" i="3"/>
  <c r="AP1246" i="3"/>
  <c r="AO1246" i="3"/>
  <c r="AN1246" i="3"/>
  <c r="AS1245" i="3"/>
  <c r="AP1245" i="3"/>
  <c r="AO1245" i="3"/>
  <c r="AN1245" i="3"/>
  <c r="AS1244" i="3"/>
  <c r="AP1244" i="3"/>
  <c r="AO1244" i="3"/>
  <c r="AN1244" i="3"/>
  <c r="AS1243" i="3"/>
  <c r="AP1243" i="3"/>
  <c r="AO1243" i="3"/>
  <c r="AN1243" i="3"/>
  <c r="AS1242" i="3"/>
  <c r="AP1242" i="3"/>
  <c r="AO1242" i="3"/>
  <c r="AN1242" i="3"/>
  <c r="AS1241" i="3"/>
  <c r="AP1241" i="3"/>
  <c r="AO1241" i="3"/>
  <c r="AN1241" i="3"/>
  <c r="AS1240" i="3"/>
  <c r="AP1240" i="3"/>
  <c r="AO1240" i="3"/>
  <c r="AN1240" i="3"/>
  <c r="AS1239" i="3"/>
  <c r="AP1239" i="3"/>
  <c r="AO1239" i="3"/>
  <c r="AN1239" i="3"/>
  <c r="AS1238" i="3"/>
  <c r="AP1238" i="3"/>
  <c r="AO1238" i="3"/>
  <c r="AN1238" i="3"/>
  <c r="AS1237" i="3"/>
  <c r="AP1237" i="3"/>
  <c r="AO1237" i="3"/>
  <c r="AN1237" i="3"/>
  <c r="AS1236" i="3"/>
  <c r="AP1236" i="3"/>
  <c r="AO1236" i="3"/>
  <c r="AN1236" i="3"/>
  <c r="AS1235" i="3"/>
  <c r="AP1235" i="3"/>
  <c r="AO1235" i="3"/>
  <c r="AN1235" i="3"/>
  <c r="AS1234" i="3"/>
  <c r="AP1234" i="3"/>
  <c r="AO1234" i="3"/>
  <c r="AN1234" i="3"/>
  <c r="AS1233" i="3"/>
  <c r="AP1233" i="3"/>
  <c r="AO1233" i="3"/>
  <c r="AN1233" i="3"/>
  <c r="AS1232" i="3"/>
  <c r="AP1232" i="3"/>
  <c r="AO1232" i="3"/>
  <c r="AN1232" i="3"/>
  <c r="AS1231" i="3"/>
  <c r="AP1231" i="3"/>
  <c r="AO1231" i="3"/>
  <c r="AN1231" i="3"/>
  <c r="AS1230" i="3"/>
  <c r="AP1230" i="3"/>
  <c r="AO1230" i="3"/>
  <c r="AN1230" i="3"/>
  <c r="AS1229" i="3"/>
  <c r="AP1229" i="3"/>
  <c r="AO1229" i="3"/>
  <c r="AN1229" i="3"/>
  <c r="AS1228" i="3"/>
  <c r="AP1228" i="3"/>
  <c r="AO1228" i="3"/>
  <c r="AN1228" i="3"/>
  <c r="AS1227" i="3"/>
  <c r="AP1227" i="3"/>
  <c r="AO1227" i="3"/>
  <c r="AN1227" i="3"/>
  <c r="AS1226" i="3"/>
  <c r="AP1226" i="3"/>
  <c r="AO1226" i="3"/>
  <c r="AN1226" i="3"/>
  <c r="AS1225" i="3"/>
  <c r="AP1225" i="3"/>
  <c r="AO1225" i="3"/>
  <c r="AN1225" i="3"/>
  <c r="AS1224" i="3"/>
  <c r="AP1224" i="3"/>
  <c r="AO1224" i="3"/>
  <c r="AN1224" i="3"/>
  <c r="AS1223" i="3"/>
  <c r="AP1223" i="3"/>
  <c r="AO1223" i="3"/>
  <c r="AN1223" i="3"/>
  <c r="AS1222" i="3"/>
  <c r="AP1222" i="3"/>
  <c r="AO1222" i="3"/>
  <c r="AN1222" i="3"/>
  <c r="AS1221" i="3"/>
  <c r="AP1221" i="3"/>
  <c r="AO1221" i="3"/>
  <c r="AN1221" i="3"/>
  <c r="AS1220" i="3"/>
  <c r="AP1220" i="3"/>
  <c r="AO1220" i="3"/>
  <c r="AN1220" i="3"/>
  <c r="AS1219" i="3"/>
  <c r="AP1219" i="3"/>
  <c r="AO1219" i="3"/>
  <c r="AN1219" i="3"/>
  <c r="AS1218" i="3"/>
  <c r="AP1218" i="3"/>
  <c r="AO1218" i="3"/>
  <c r="AN1218" i="3"/>
  <c r="AS1217" i="3"/>
  <c r="AP1217" i="3"/>
  <c r="AO1217" i="3"/>
  <c r="AN1217" i="3"/>
  <c r="AS1216" i="3"/>
  <c r="AP1216" i="3"/>
  <c r="AO1216" i="3"/>
  <c r="AN1216" i="3"/>
  <c r="AS1215" i="3"/>
  <c r="AP1215" i="3"/>
  <c r="AO1215" i="3"/>
  <c r="AN1215" i="3"/>
  <c r="AS1214" i="3"/>
  <c r="AP1214" i="3"/>
  <c r="AO1214" i="3"/>
  <c r="AN1214" i="3"/>
  <c r="AS1213" i="3"/>
  <c r="AP1213" i="3"/>
  <c r="AO1213" i="3"/>
  <c r="AN1213" i="3"/>
  <c r="AS1212" i="3"/>
  <c r="AP1212" i="3"/>
  <c r="AO1212" i="3"/>
  <c r="AN1212" i="3"/>
  <c r="AS1211" i="3"/>
  <c r="AP1211" i="3"/>
  <c r="AO1211" i="3"/>
  <c r="AN1211" i="3"/>
  <c r="AS1210" i="3"/>
  <c r="AP1210" i="3"/>
  <c r="AO1210" i="3"/>
  <c r="AN1210" i="3"/>
  <c r="AS1209" i="3"/>
  <c r="AP1209" i="3"/>
  <c r="AO1209" i="3"/>
  <c r="AN1209" i="3"/>
  <c r="AS1208" i="3"/>
  <c r="AP1208" i="3"/>
  <c r="AO1208" i="3"/>
  <c r="AN1208" i="3"/>
  <c r="AS1207" i="3"/>
  <c r="AP1207" i="3"/>
  <c r="AO1207" i="3"/>
  <c r="AN1207" i="3"/>
  <c r="AS1206" i="3"/>
  <c r="AP1206" i="3"/>
  <c r="AO1206" i="3"/>
  <c r="AN1206" i="3"/>
  <c r="AS1205" i="3"/>
  <c r="AP1205" i="3"/>
  <c r="AO1205" i="3"/>
  <c r="AN1205" i="3"/>
  <c r="AS1204" i="3"/>
  <c r="AP1204" i="3"/>
  <c r="AO1204" i="3"/>
  <c r="AN1204" i="3"/>
  <c r="AS1203" i="3"/>
  <c r="AP1203" i="3"/>
  <c r="AO1203" i="3"/>
  <c r="AN1203" i="3"/>
  <c r="AS1202" i="3"/>
  <c r="AP1202" i="3"/>
  <c r="AO1202" i="3"/>
  <c r="AN1202" i="3"/>
  <c r="AS1201" i="3"/>
  <c r="AP1201" i="3"/>
  <c r="AO1201" i="3"/>
  <c r="AN1201" i="3"/>
  <c r="AS1200" i="3"/>
  <c r="AP1200" i="3"/>
  <c r="AO1200" i="3"/>
  <c r="AN1200" i="3"/>
  <c r="AS1199" i="3"/>
  <c r="AP1199" i="3"/>
  <c r="AO1199" i="3"/>
  <c r="AN1199" i="3"/>
  <c r="AS1198" i="3"/>
  <c r="AP1198" i="3"/>
  <c r="AO1198" i="3"/>
  <c r="AN1198" i="3"/>
  <c r="AS1197" i="3"/>
  <c r="AP1197" i="3"/>
  <c r="AO1197" i="3"/>
  <c r="AN1197" i="3"/>
  <c r="AS1196" i="3"/>
  <c r="AP1196" i="3"/>
  <c r="AO1196" i="3"/>
  <c r="AN1196" i="3"/>
  <c r="AS1195" i="3"/>
  <c r="AP1195" i="3"/>
  <c r="AO1195" i="3"/>
  <c r="AN1195" i="3"/>
  <c r="AS1194" i="3"/>
  <c r="AP1194" i="3"/>
  <c r="AO1194" i="3"/>
  <c r="AN1194" i="3"/>
  <c r="AS1193" i="3"/>
  <c r="AP1193" i="3"/>
  <c r="AO1193" i="3"/>
  <c r="AN1193" i="3"/>
  <c r="AS1192" i="3"/>
  <c r="AP1192" i="3"/>
  <c r="AO1192" i="3"/>
  <c r="AN1192" i="3"/>
  <c r="AS1191" i="3"/>
  <c r="AP1191" i="3"/>
  <c r="AO1191" i="3"/>
  <c r="AN1191" i="3"/>
  <c r="AS1190" i="3"/>
  <c r="AP1190" i="3"/>
  <c r="AO1190" i="3"/>
  <c r="AN1190" i="3"/>
  <c r="AS1189" i="3"/>
  <c r="AP1189" i="3"/>
  <c r="AO1189" i="3"/>
  <c r="AN1189" i="3"/>
  <c r="AS1188" i="3"/>
  <c r="AP1188" i="3"/>
  <c r="AO1188" i="3"/>
  <c r="AN1188" i="3"/>
  <c r="AS1187" i="3"/>
  <c r="AP1187" i="3"/>
  <c r="AO1187" i="3"/>
  <c r="AN1187" i="3"/>
  <c r="AS1186" i="3"/>
  <c r="AP1186" i="3"/>
  <c r="AO1186" i="3"/>
  <c r="AN1186" i="3"/>
  <c r="AS1185" i="3"/>
  <c r="AP1185" i="3"/>
  <c r="AO1185" i="3"/>
  <c r="AN1185" i="3"/>
  <c r="AS1184" i="3"/>
  <c r="AP1184" i="3"/>
  <c r="AO1184" i="3"/>
  <c r="AN1184" i="3"/>
  <c r="AS1183" i="3"/>
  <c r="AP1183" i="3"/>
  <c r="AO1183" i="3"/>
  <c r="AN1183" i="3"/>
  <c r="AS1182" i="3"/>
  <c r="AP1182" i="3"/>
  <c r="AO1182" i="3"/>
  <c r="AN1182" i="3"/>
  <c r="AS1181" i="3"/>
  <c r="AP1181" i="3"/>
  <c r="AO1181" i="3"/>
  <c r="AN1181" i="3"/>
  <c r="AS1180" i="3"/>
  <c r="AP1180" i="3"/>
  <c r="AO1180" i="3"/>
  <c r="AN1180" i="3"/>
  <c r="AS1179" i="3"/>
  <c r="AP1179" i="3"/>
  <c r="AO1179" i="3"/>
  <c r="AN1179" i="3"/>
  <c r="AS1178" i="3"/>
  <c r="AP1178" i="3"/>
  <c r="AO1178" i="3"/>
  <c r="AN1178" i="3"/>
  <c r="AS1177" i="3"/>
  <c r="AP1177" i="3"/>
  <c r="AO1177" i="3"/>
  <c r="AN1177" i="3"/>
  <c r="AS1176" i="3"/>
  <c r="AP1176" i="3"/>
  <c r="AO1176" i="3"/>
  <c r="AN1176" i="3"/>
  <c r="AS1175" i="3"/>
  <c r="AP1175" i="3"/>
  <c r="AO1175" i="3"/>
  <c r="AN1175" i="3"/>
  <c r="AS1174" i="3"/>
  <c r="AP1174" i="3"/>
  <c r="AO1174" i="3"/>
  <c r="AN1174" i="3"/>
  <c r="AS1173" i="3"/>
  <c r="AP1173" i="3"/>
  <c r="AO1173" i="3"/>
  <c r="AN1173" i="3"/>
  <c r="AS1172" i="3"/>
  <c r="AP1172" i="3"/>
  <c r="AO1172" i="3"/>
  <c r="AN1172" i="3"/>
  <c r="AS1171" i="3"/>
  <c r="AP1171" i="3"/>
  <c r="AO1171" i="3"/>
  <c r="AN1171" i="3"/>
  <c r="AS1170" i="3"/>
  <c r="AP1170" i="3"/>
  <c r="AO1170" i="3"/>
  <c r="AN1170" i="3"/>
  <c r="AS1169" i="3"/>
  <c r="AP1169" i="3"/>
  <c r="AO1169" i="3"/>
  <c r="AN1169" i="3"/>
  <c r="AS1168" i="3"/>
  <c r="AP1168" i="3"/>
  <c r="AO1168" i="3"/>
  <c r="AN1168" i="3"/>
  <c r="AS1167" i="3"/>
  <c r="AP1167" i="3"/>
  <c r="AO1167" i="3"/>
  <c r="AN1167" i="3"/>
  <c r="AS1166" i="3"/>
  <c r="AP1166" i="3"/>
  <c r="AO1166" i="3"/>
  <c r="AN1166" i="3"/>
  <c r="AS1165" i="3"/>
  <c r="AP1165" i="3"/>
  <c r="AO1165" i="3"/>
  <c r="AN1165" i="3"/>
  <c r="AS1164" i="3"/>
  <c r="AP1164" i="3"/>
  <c r="AO1164" i="3"/>
  <c r="AN1164" i="3"/>
  <c r="AS1163" i="3"/>
  <c r="AP1163" i="3"/>
  <c r="AO1163" i="3"/>
  <c r="AN1163" i="3"/>
  <c r="AS1162" i="3"/>
  <c r="AP1162" i="3"/>
  <c r="AO1162" i="3"/>
  <c r="AN1162" i="3"/>
  <c r="AS1161" i="3"/>
  <c r="AP1161" i="3"/>
  <c r="AO1161" i="3"/>
  <c r="AN1161" i="3"/>
  <c r="AS1160" i="3"/>
  <c r="AP1160" i="3"/>
  <c r="AO1160" i="3"/>
  <c r="AN1160" i="3"/>
  <c r="AS1159" i="3"/>
  <c r="AP1159" i="3"/>
  <c r="AO1159" i="3"/>
  <c r="AN1159" i="3"/>
  <c r="AS1158" i="3"/>
  <c r="AP1158" i="3"/>
  <c r="AO1158" i="3"/>
  <c r="AN1158" i="3"/>
  <c r="AS1157" i="3"/>
  <c r="AP1157" i="3"/>
  <c r="AO1157" i="3"/>
  <c r="AN1157" i="3"/>
  <c r="AS1156" i="3"/>
  <c r="AP1156" i="3"/>
  <c r="AO1156" i="3"/>
  <c r="AN1156" i="3"/>
  <c r="AS1155" i="3"/>
  <c r="AP1155" i="3"/>
  <c r="AO1155" i="3"/>
  <c r="AN1155" i="3"/>
  <c r="AS1154" i="3"/>
  <c r="AP1154" i="3"/>
  <c r="AO1154" i="3"/>
  <c r="AN1154" i="3"/>
  <c r="AS1153" i="3"/>
  <c r="AP1153" i="3"/>
  <c r="AO1153" i="3"/>
  <c r="AN1153" i="3"/>
  <c r="AS1152" i="3"/>
  <c r="AP1152" i="3"/>
  <c r="AO1152" i="3"/>
  <c r="AN1152" i="3"/>
  <c r="AS1151" i="3"/>
  <c r="AP1151" i="3"/>
  <c r="AO1151" i="3"/>
  <c r="AN1151" i="3"/>
  <c r="AS1150" i="3"/>
  <c r="AP1150" i="3"/>
  <c r="AO1150" i="3"/>
  <c r="AN1150" i="3"/>
  <c r="AS1149" i="3"/>
  <c r="AP1149" i="3"/>
  <c r="AO1149" i="3"/>
  <c r="AN1149" i="3"/>
  <c r="AS1148" i="3"/>
  <c r="AP1148" i="3"/>
  <c r="AO1148" i="3"/>
  <c r="AN1148" i="3"/>
  <c r="AS1146" i="3"/>
  <c r="AP1146" i="3"/>
  <c r="AO1146" i="3"/>
  <c r="AN1146" i="3"/>
  <c r="AS1145" i="3"/>
  <c r="AP1145" i="3"/>
  <c r="AO1145" i="3"/>
  <c r="AN1145" i="3"/>
  <c r="AS1144" i="3"/>
  <c r="AP1144" i="3"/>
  <c r="AO1144" i="3"/>
  <c r="AN1144" i="3"/>
  <c r="AS1143" i="3"/>
  <c r="AP1143" i="3"/>
  <c r="AO1143" i="3"/>
  <c r="AN1143" i="3"/>
  <c r="AS1142" i="3"/>
  <c r="AP1142" i="3"/>
  <c r="AO1142" i="3"/>
  <c r="AN1142" i="3"/>
  <c r="AS1141" i="3"/>
  <c r="AP1141" i="3"/>
  <c r="AO1141" i="3"/>
  <c r="AN1141" i="3"/>
  <c r="AS1140" i="3"/>
  <c r="AP1140" i="3"/>
  <c r="AO1140" i="3"/>
  <c r="AN1140" i="3"/>
  <c r="AS1139" i="3"/>
  <c r="AP1139" i="3"/>
  <c r="AO1139" i="3"/>
  <c r="AN1139" i="3"/>
  <c r="AS1138" i="3"/>
  <c r="AP1138" i="3"/>
  <c r="AO1138" i="3"/>
  <c r="AN1138" i="3"/>
  <c r="AS1137" i="3"/>
  <c r="AP1137" i="3"/>
  <c r="AO1137" i="3"/>
  <c r="AN1137" i="3"/>
  <c r="AS1136" i="3"/>
  <c r="AP1136" i="3"/>
  <c r="AO1136" i="3"/>
  <c r="AN1136" i="3"/>
  <c r="AS1135" i="3"/>
  <c r="AP1135" i="3"/>
  <c r="AO1135" i="3"/>
  <c r="AN1135" i="3"/>
  <c r="AS1134" i="3"/>
  <c r="AP1134" i="3"/>
  <c r="AO1134" i="3"/>
  <c r="AN1134" i="3"/>
  <c r="AS1133" i="3"/>
  <c r="AP1133" i="3"/>
  <c r="AO1133" i="3"/>
  <c r="AN1133" i="3"/>
  <c r="AS1132" i="3"/>
  <c r="AP1132" i="3"/>
  <c r="AO1132" i="3"/>
  <c r="AN1132" i="3"/>
  <c r="AS1131" i="3"/>
  <c r="AP1131" i="3"/>
  <c r="AO1131" i="3"/>
  <c r="AN1131" i="3"/>
  <c r="AS1130" i="3"/>
  <c r="AP1130" i="3"/>
  <c r="AO1130" i="3"/>
  <c r="AN1130" i="3"/>
  <c r="AS1129" i="3"/>
  <c r="AP1129" i="3"/>
  <c r="AO1129" i="3"/>
  <c r="AN1129" i="3"/>
  <c r="AS1128" i="3"/>
  <c r="AP1128" i="3"/>
  <c r="AO1128" i="3"/>
  <c r="AN1128" i="3"/>
  <c r="AS1127" i="3"/>
  <c r="AP1127" i="3"/>
  <c r="AO1127" i="3"/>
  <c r="AN1127" i="3"/>
  <c r="AS1126" i="3"/>
  <c r="AP1126" i="3"/>
  <c r="AO1126" i="3"/>
  <c r="AN1126" i="3"/>
  <c r="AS1125" i="3"/>
  <c r="AP1125" i="3"/>
  <c r="AO1125" i="3"/>
  <c r="AN1125" i="3"/>
  <c r="AS1124" i="3"/>
  <c r="AP1124" i="3"/>
  <c r="AO1124" i="3"/>
  <c r="AN1124" i="3"/>
  <c r="AS1123" i="3"/>
  <c r="AP1123" i="3"/>
  <c r="AO1123" i="3"/>
  <c r="AN1123" i="3"/>
  <c r="AS1122" i="3"/>
  <c r="AP1122" i="3"/>
  <c r="AO1122" i="3"/>
  <c r="AN1122" i="3"/>
  <c r="AS1121" i="3"/>
  <c r="AP1121" i="3"/>
  <c r="AO1121" i="3"/>
  <c r="AN1121" i="3"/>
  <c r="AS1120" i="3"/>
  <c r="AP1120" i="3"/>
  <c r="AO1120" i="3"/>
  <c r="AN1120" i="3"/>
  <c r="AS1119" i="3"/>
  <c r="AP1119" i="3"/>
  <c r="AO1119" i="3"/>
  <c r="AN1119" i="3"/>
  <c r="AS1118" i="3"/>
  <c r="AP1118" i="3"/>
  <c r="AO1118" i="3"/>
  <c r="AN1118" i="3"/>
  <c r="AS1117" i="3"/>
  <c r="AP1117" i="3"/>
  <c r="AO1117" i="3"/>
  <c r="AN1117" i="3"/>
  <c r="AS1116" i="3"/>
  <c r="AP1116" i="3"/>
  <c r="AO1116" i="3"/>
  <c r="AN1116" i="3"/>
  <c r="AS1115" i="3"/>
  <c r="AP1115" i="3"/>
  <c r="AO1115" i="3"/>
  <c r="AN1115" i="3"/>
  <c r="AS1114" i="3"/>
  <c r="AP1114" i="3"/>
  <c r="AO1114" i="3"/>
  <c r="AN1114" i="3"/>
  <c r="AS1113" i="3"/>
  <c r="AP1113" i="3"/>
  <c r="AO1113" i="3"/>
  <c r="AN1113" i="3"/>
  <c r="AS1112" i="3"/>
  <c r="AP1112" i="3"/>
  <c r="AO1112" i="3"/>
  <c r="AN1112" i="3"/>
  <c r="AS1111" i="3"/>
  <c r="AP1111" i="3"/>
  <c r="AO1111" i="3"/>
  <c r="AN1111" i="3"/>
  <c r="AS1109" i="3"/>
  <c r="AP1109" i="3"/>
  <c r="AO1109" i="3"/>
  <c r="AN1109" i="3"/>
  <c r="AS1108" i="3"/>
  <c r="AP1108" i="3"/>
  <c r="AO1108" i="3"/>
  <c r="AN1108" i="3"/>
  <c r="AS1107" i="3"/>
  <c r="AP1107" i="3"/>
  <c r="AO1107" i="3"/>
  <c r="AN1107" i="3"/>
  <c r="AS1106" i="3"/>
  <c r="AP1106" i="3"/>
  <c r="AO1106" i="3"/>
  <c r="AN1106" i="3"/>
  <c r="AS1105" i="3"/>
  <c r="AP1105" i="3"/>
  <c r="AO1105" i="3"/>
  <c r="AN1105" i="3"/>
  <c r="AS1104" i="3"/>
  <c r="AP1104" i="3"/>
  <c r="AO1104" i="3"/>
  <c r="AN1104" i="3"/>
  <c r="AS1103" i="3"/>
  <c r="AP1103" i="3"/>
  <c r="AO1103" i="3"/>
  <c r="AN1103" i="3"/>
  <c r="AS1102" i="3"/>
  <c r="AP1102" i="3"/>
  <c r="AO1102" i="3"/>
  <c r="AN1102" i="3"/>
  <c r="AS1101" i="3"/>
  <c r="AP1101" i="3"/>
  <c r="AO1101" i="3"/>
  <c r="AN1101" i="3"/>
  <c r="AS1100" i="3"/>
  <c r="AP1100" i="3"/>
  <c r="AO1100" i="3"/>
  <c r="AN1100" i="3"/>
  <c r="AS1099" i="3"/>
  <c r="AP1099" i="3"/>
  <c r="AO1099" i="3"/>
  <c r="AN1099" i="3"/>
  <c r="AS1098" i="3"/>
  <c r="AP1098" i="3"/>
  <c r="AO1098" i="3"/>
  <c r="AN1098" i="3"/>
  <c r="AS1097" i="3"/>
  <c r="AP1097" i="3"/>
  <c r="AO1097" i="3"/>
  <c r="AN1097" i="3"/>
  <c r="AS1096" i="3"/>
  <c r="AP1096" i="3"/>
  <c r="AO1096" i="3"/>
  <c r="AN1096" i="3"/>
  <c r="AS1095" i="3"/>
  <c r="AP1095" i="3"/>
  <c r="AO1095" i="3"/>
  <c r="AN1095" i="3"/>
  <c r="AS1094" i="3"/>
  <c r="AP1094" i="3"/>
  <c r="AO1094" i="3"/>
  <c r="AN1094" i="3"/>
  <c r="AS1093" i="3"/>
  <c r="AP1093" i="3"/>
  <c r="AO1093" i="3"/>
  <c r="AN1093" i="3"/>
  <c r="AS1092" i="3"/>
  <c r="AP1092" i="3"/>
  <c r="AO1092" i="3"/>
  <c r="AN1092" i="3"/>
  <c r="AS1091" i="3"/>
  <c r="AP1091" i="3"/>
  <c r="AO1091" i="3"/>
  <c r="AN1091" i="3"/>
  <c r="AS1090" i="3"/>
  <c r="AP1090" i="3"/>
  <c r="AO1090" i="3"/>
  <c r="AN1090" i="3"/>
  <c r="AS1089" i="3"/>
  <c r="AP1089" i="3"/>
  <c r="AO1089" i="3"/>
  <c r="AN1089" i="3"/>
  <c r="AS1088" i="3"/>
  <c r="AP1088" i="3"/>
  <c r="AO1088" i="3"/>
  <c r="AN1088" i="3"/>
  <c r="AS1087" i="3"/>
  <c r="AP1087" i="3"/>
  <c r="AO1087" i="3"/>
  <c r="AN1087" i="3"/>
  <c r="AS1086" i="3"/>
  <c r="AP1086" i="3"/>
  <c r="AO1086" i="3"/>
  <c r="AN1086" i="3"/>
  <c r="AS1085" i="3"/>
  <c r="AP1085" i="3"/>
  <c r="AO1085" i="3"/>
  <c r="AN1085" i="3"/>
  <c r="AS1084" i="3"/>
  <c r="AP1084" i="3"/>
  <c r="AO1084" i="3"/>
  <c r="AN1084" i="3"/>
  <c r="AS1083" i="3"/>
  <c r="AP1083" i="3"/>
  <c r="AO1083" i="3"/>
  <c r="AN1083" i="3"/>
  <c r="AS1082" i="3"/>
  <c r="AP1082" i="3"/>
  <c r="AO1082" i="3"/>
  <c r="AN1082" i="3"/>
  <c r="AS1081" i="3"/>
  <c r="AP1081" i="3"/>
  <c r="AO1081" i="3"/>
  <c r="AN1081" i="3"/>
  <c r="AS1080" i="3"/>
  <c r="AP1080" i="3"/>
  <c r="AO1080" i="3"/>
  <c r="AN1080" i="3"/>
  <c r="AS1079" i="3"/>
  <c r="AP1079" i="3"/>
  <c r="AO1079" i="3"/>
  <c r="AN1079" i="3"/>
  <c r="AS1078" i="3"/>
  <c r="AP1078" i="3"/>
  <c r="AO1078" i="3"/>
  <c r="AN1078" i="3"/>
  <c r="AS1077" i="3"/>
  <c r="AP1077" i="3"/>
  <c r="AO1077" i="3"/>
  <c r="AN1077" i="3"/>
  <c r="AS1076" i="3"/>
  <c r="AP1076" i="3"/>
  <c r="AO1076" i="3"/>
  <c r="AN1076" i="3"/>
  <c r="AS1075" i="3"/>
  <c r="AP1075" i="3"/>
  <c r="AO1075" i="3"/>
  <c r="AN1075" i="3"/>
  <c r="AS1074" i="3"/>
  <c r="AP1074" i="3"/>
  <c r="AO1074" i="3"/>
  <c r="AN1074" i="3"/>
  <c r="AS1073" i="3"/>
  <c r="AP1073" i="3"/>
  <c r="AO1073" i="3"/>
  <c r="AN1073" i="3"/>
  <c r="AS1072" i="3"/>
  <c r="AP1072" i="3"/>
  <c r="AO1072" i="3"/>
  <c r="AN1072" i="3"/>
  <c r="AS1071" i="3"/>
  <c r="AP1071" i="3"/>
  <c r="AO1071" i="3"/>
  <c r="AN1071" i="3"/>
  <c r="AS1070" i="3"/>
  <c r="AP1070" i="3"/>
  <c r="AO1070" i="3"/>
  <c r="AN1070" i="3"/>
  <c r="AS1069" i="3"/>
  <c r="AP1069" i="3"/>
  <c r="AO1069" i="3"/>
  <c r="AN1069" i="3"/>
  <c r="AS1068" i="3"/>
  <c r="AP1068" i="3"/>
  <c r="AO1068" i="3"/>
  <c r="AN1068" i="3"/>
  <c r="AS1067" i="3"/>
  <c r="AP1067" i="3"/>
  <c r="AO1067" i="3"/>
  <c r="AN1067" i="3"/>
  <c r="AS1066" i="3"/>
  <c r="AP1066" i="3"/>
  <c r="AO1066" i="3"/>
  <c r="AN1066" i="3"/>
  <c r="AS1065" i="3"/>
  <c r="AP1065" i="3"/>
  <c r="AO1065" i="3"/>
  <c r="AN1065" i="3"/>
  <c r="AS1064" i="3"/>
  <c r="AP1064" i="3"/>
  <c r="AO1064" i="3"/>
  <c r="AN1064" i="3"/>
  <c r="AS1063" i="3"/>
  <c r="AP1063" i="3"/>
  <c r="AO1063" i="3"/>
  <c r="AN1063" i="3"/>
  <c r="AS1062" i="3"/>
  <c r="AP1062" i="3"/>
  <c r="AO1062" i="3"/>
  <c r="AN1062" i="3"/>
  <c r="AS1061" i="3"/>
  <c r="AP1061" i="3"/>
  <c r="AO1061" i="3"/>
  <c r="AN1061" i="3"/>
  <c r="AS1060" i="3"/>
  <c r="AP1060" i="3"/>
  <c r="AO1060" i="3"/>
  <c r="AN1060" i="3"/>
  <c r="AS1059" i="3"/>
  <c r="AP1059" i="3"/>
  <c r="AO1059" i="3"/>
  <c r="AN1059" i="3"/>
  <c r="AS1058" i="3"/>
  <c r="AP1058" i="3"/>
  <c r="AO1058" i="3"/>
  <c r="AN1058" i="3"/>
  <c r="AS1057" i="3"/>
  <c r="AP1057" i="3"/>
  <c r="AO1057" i="3"/>
  <c r="AN1057" i="3"/>
  <c r="AS1056" i="3"/>
  <c r="AP1056" i="3"/>
  <c r="AO1056" i="3"/>
  <c r="AN1056" i="3"/>
  <c r="AS1055" i="3"/>
  <c r="AP1055" i="3"/>
  <c r="AO1055" i="3"/>
  <c r="AN1055" i="3"/>
  <c r="AS1054" i="3"/>
  <c r="AP1054" i="3"/>
  <c r="AO1054" i="3"/>
  <c r="AN1054" i="3"/>
  <c r="AS1053" i="3"/>
  <c r="AP1053" i="3"/>
  <c r="AO1053" i="3"/>
  <c r="AN1053" i="3"/>
  <c r="AS1052" i="3"/>
  <c r="AP1052" i="3"/>
  <c r="AO1052" i="3"/>
  <c r="AN1052" i="3"/>
  <c r="AS1051" i="3"/>
  <c r="AP1051" i="3"/>
  <c r="AO1051" i="3"/>
  <c r="AN1051" i="3"/>
  <c r="AS1050" i="3"/>
  <c r="AP1050" i="3"/>
  <c r="AO1050" i="3"/>
  <c r="AN1050" i="3"/>
  <c r="AS1049" i="3"/>
  <c r="AP1049" i="3"/>
  <c r="AO1049" i="3"/>
  <c r="AN1049" i="3"/>
  <c r="AS1048" i="3"/>
  <c r="AP1048" i="3"/>
  <c r="AO1048" i="3"/>
  <c r="AN1048" i="3"/>
  <c r="AS1047" i="3"/>
  <c r="AP1047" i="3"/>
  <c r="AO1047" i="3"/>
  <c r="AN1047" i="3"/>
  <c r="AS1046" i="3"/>
  <c r="AP1046" i="3"/>
  <c r="AO1046" i="3"/>
  <c r="AN1046" i="3"/>
  <c r="AS1045" i="3"/>
  <c r="AP1045" i="3"/>
  <c r="AO1045" i="3"/>
  <c r="AN1045" i="3"/>
  <c r="AS1044" i="3"/>
  <c r="AP1044" i="3"/>
  <c r="AO1044" i="3"/>
  <c r="AN1044" i="3"/>
  <c r="AS1043" i="3"/>
  <c r="AP1043" i="3"/>
  <c r="AO1043" i="3"/>
  <c r="AN1043" i="3"/>
  <c r="AS1042" i="3"/>
  <c r="AP1042" i="3"/>
  <c r="AO1042" i="3"/>
  <c r="AN1042" i="3"/>
  <c r="AS1041" i="3"/>
  <c r="AP1041" i="3"/>
  <c r="AO1041" i="3"/>
  <c r="AN1041" i="3"/>
  <c r="AS1040" i="3"/>
  <c r="AP1040" i="3"/>
  <c r="AO1040" i="3"/>
  <c r="AN1040" i="3"/>
  <c r="AS1039" i="3"/>
  <c r="AP1039" i="3"/>
  <c r="AO1039" i="3"/>
  <c r="AN1039" i="3"/>
  <c r="AS1038" i="3"/>
  <c r="AP1038" i="3"/>
  <c r="AO1038" i="3"/>
  <c r="AN1038" i="3"/>
  <c r="AS1037" i="3"/>
  <c r="AP1037" i="3"/>
  <c r="AO1037" i="3"/>
  <c r="AN1037" i="3"/>
  <c r="AS1036" i="3"/>
  <c r="AP1036" i="3"/>
  <c r="AO1036" i="3"/>
  <c r="AN1036" i="3"/>
  <c r="AS1035" i="3"/>
  <c r="AP1035" i="3"/>
  <c r="AO1035" i="3"/>
  <c r="AN1035" i="3"/>
  <c r="AS1034" i="3"/>
  <c r="AP1034" i="3"/>
  <c r="AO1034" i="3"/>
  <c r="AN1034" i="3"/>
  <c r="AS1033" i="3"/>
  <c r="AP1033" i="3"/>
  <c r="AO1033" i="3"/>
  <c r="AN1033" i="3"/>
  <c r="AS1032" i="3"/>
  <c r="AP1032" i="3"/>
  <c r="AO1032" i="3"/>
  <c r="AN1032" i="3"/>
  <c r="AS1031" i="3"/>
  <c r="AP1031" i="3"/>
  <c r="AO1031" i="3"/>
  <c r="AN1031" i="3"/>
  <c r="AS1030" i="3"/>
  <c r="AP1030" i="3"/>
  <c r="AO1030" i="3"/>
  <c r="AN1030" i="3"/>
  <c r="AS1029" i="3"/>
  <c r="AP1029" i="3"/>
  <c r="AO1029" i="3"/>
  <c r="AN1029" i="3"/>
  <c r="AS1028" i="3"/>
  <c r="AP1028" i="3"/>
  <c r="AO1028" i="3"/>
  <c r="AN1028" i="3"/>
  <c r="AS1027" i="3"/>
  <c r="AP1027" i="3"/>
  <c r="AO1027" i="3"/>
  <c r="AN1027" i="3"/>
  <c r="AS1026" i="3"/>
  <c r="AP1026" i="3"/>
  <c r="AO1026" i="3"/>
  <c r="AN1026" i="3"/>
  <c r="AS1025" i="3"/>
  <c r="AP1025" i="3"/>
  <c r="AO1025" i="3"/>
  <c r="AN1025" i="3"/>
  <c r="AS1024" i="3"/>
  <c r="AP1024" i="3"/>
  <c r="AO1024" i="3"/>
  <c r="AN1024" i="3"/>
  <c r="AS1023" i="3"/>
  <c r="AP1023" i="3"/>
  <c r="AO1023" i="3"/>
  <c r="AN1023" i="3"/>
  <c r="AS1022" i="3"/>
  <c r="AP1022" i="3"/>
  <c r="AO1022" i="3"/>
  <c r="AN1022" i="3"/>
  <c r="AS1021" i="3"/>
  <c r="AP1021" i="3"/>
  <c r="AO1021" i="3"/>
  <c r="AN1021" i="3"/>
  <c r="AS1020" i="3"/>
  <c r="AP1020" i="3"/>
  <c r="AO1020" i="3"/>
  <c r="AN1020" i="3"/>
  <c r="AS1019" i="3"/>
  <c r="AP1019" i="3"/>
  <c r="AO1019" i="3"/>
  <c r="AN1019" i="3"/>
  <c r="AS1018" i="3"/>
  <c r="AP1018" i="3"/>
  <c r="AO1018" i="3"/>
  <c r="AN1018" i="3"/>
  <c r="AS1017" i="3"/>
  <c r="AP1017" i="3"/>
  <c r="AO1017" i="3"/>
  <c r="AN1017" i="3"/>
  <c r="AS1016" i="3"/>
  <c r="AP1016" i="3"/>
  <c r="AO1016" i="3"/>
  <c r="AN1016" i="3"/>
  <c r="AS1015" i="3"/>
  <c r="AP1015" i="3"/>
  <c r="AO1015" i="3"/>
  <c r="AN1015" i="3"/>
  <c r="AS1014" i="3"/>
  <c r="AP1014" i="3"/>
  <c r="AO1014" i="3"/>
  <c r="AN1014" i="3"/>
  <c r="AS1013" i="3"/>
  <c r="AP1013" i="3"/>
  <c r="AO1013" i="3"/>
  <c r="AN1013" i="3"/>
  <c r="AS1012" i="3"/>
  <c r="AP1012" i="3"/>
  <c r="AO1012" i="3"/>
  <c r="AN1012" i="3"/>
  <c r="AS1011" i="3"/>
  <c r="AP1011" i="3"/>
  <c r="AO1011" i="3"/>
  <c r="AN1011" i="3"/>
  <c r="AS986" i="3"/>
  <c r="AP986" i="3"/>
  <c r="AO986" i="3"/>
  <c r="AN986" i="3"/>
  <c r="AS985" i="3"/>
  <c r="AP985" i="3"/>
  <c r="AO985" i="3"/>
  <c r="AN985" i="3"/>
  <c r="AS984" i="3"/>
  <c r="AP984" i="3"/>
  <c r="AO984" i="3"/>
  <c r="AN984" i="3"/>
  <c r="AS983" i="3"/>
  <c r="AP983" i="3"/>
  <c r="AO983" i="3"/>
  <c r="AN983" i="3"/>
  <c r="AS982" i="3"/>
  <c r="AP982" i="3"/>
  <c r="AO982" i="3"/>
  <c r="AN982" i="3"/>
  <c r="AS981" i="3"/>
  <c r="AP981" i="3"/>
  <c r="AO981" i="3"/>
  <c r="AN981" i="3"/>
  <c r="AS980" i="3"/>
  <c r="AP980" i="3"/>
  <c r="AO980" i="3"/>
  <c r="AN980" i="3"/>
  <c r="AS979" i="3"/>
  <c r="AP979" i="3"/>
  <c r="AO979" i="3"/>
  <c r="AN979" i="3"/>
  <c r="AS978" i="3"/>
  <c r="AP978" i="3"/>
  <c r="AO978" i="3"/>
  <c r="AN978" i="3"/>
  <c r="AS977" i="3"/>
  <c r="AP977" i="3"/>
  <c r="AO977" i="3"/>
  <c r="AN977" i="3"/>
  <c r="AS976" i="3"/>
  <c r="AP976" i="3"/>
  <c r="AO976" i="3"/>
  <c r="AN976" i="3"/>
  <c r="AS975" i="3"/>
  <c r="AP975" i="3"/>
  <c r="AO975" i="3"/>
  <c r="AN975" i="3"/>
  <c r="AS974" i="3"/>
  <c r="AP974" i="3"/>
  <c r="AO974" i="3"/>
  <c r="AN974" i="3"/>
  <c r="AS973" i="3"/>
  <c r="AP973" i="3"/>
  <c r="AO973" i="3"/>
  <c r="AN973" i="3"/>
  <c r="AS972" i="3"/>
  <c r="AP972" i="3"/>
  <c r="AO972" i="3"/>
  <c r="AN972" i="3"/>
  <c r="AS971" i="3"/>
  <c r="AP971" i="3"/>
  <c r="AO971" i="3"/>
  <c r="AN971" i="3"/>
  <c r="AS970" i="3"/>
  <c r="AP970" i="3"/>
  <c r="AO970" i="3"/>
  <c r="AN970" i="3"/>
  <c r="AS969" i="3"/>
  <c r="AP969" i="3"/>
  <c r="AO969" i="3"/>
  <c r="AN969" i="3"/>
  <c r="AS968" i="3"/>
  <c r="AP968" i="3"/>
  <c r="AO968" i="3"/>
  <c r="AN968" i="3"/>
  <c r="AS967" i="3"/>
  <c r="AP967" i="3"/>
  <c r="AO967" i="3"/>
  <c r="AN967" i="3"/>
  <c r="AS966" i="3"/>
  <c r="AP966" i="3"/>
  <c r="AO966" i="3"/>
  <c r="AN966" i="3"/>
  <c r="AS965" i="3"/>
  <c r="AP965" i="3"/>
  <c r="AO965" i="3"/>
  <c r="AN965" i="3"/>
  <c r="AS964" i="3"/>
  <c r="AP964" i="3"/>
  <c r="AO964" i="3"/>
  <c r="AN964" i="3"/>
  <c r="AS963" i="3"/>
  <c r="AP963" i="3"/>
  <c r="AO963" i="3"/>
  <c r="AN963" i="3"/>
  <c r="AS962" i="3"/>
  <c r="AP962" i="3"/>
  <c r="AO962" i="3"/>
  <c r="AN962" i="3"/>
  <c r="AS961" i="3"/>
  <c r="AP961" i="3"/>
  <c r="AO961" i="3"/>
  <c r="AN961" i="3"/>
  <c r="AS960" i="3"/>
  <c r="AP960" i="3"/>
  <c r="AO960" i="3"/>
  <c r="AN960" i="3"/>
  <c r="AS959" i="3"/>
  <c r="AP959" i="3"/>
  <c r="AO959" i="3"/>
  <c r="AN959" i="3"/>
  <c r="AS958" i="3"/>
  <c r="AP958" i="3"/>
  <c r="AO958" i="3"/>
  <c r="AN958" i="3"/>
  <c r="AS957" i="3"/>
  <c r="AP957" i="3"/>
  <c r="AO957" i="3"/>
  <c r="AN957" i="3"/>
  <c r="AS956" i="3"/>
  <c r="AP956" i="3"/>
  <c r="AO956" i="3"/>
  <c r="AN956" i="3"/>
  <c r="AS955" i="3"/>
  <c r="AP955" i="3"/>
  <c r="AO955" i="3"/>
  <c r="AN955" i="3"/>
  <c r="AS954" i="3"/>
  <c r="AP954" i="3"/>
  <c r="AO954" i="3"/>
  <c r="AN954" i="3"/>
  <c r="AS953" i="3"/>
  <c r="AP953" i="3"/>
  <c r="AO953" i="3"/>
  <c r="AN953" i="3"/>
  <c r="AS952" i="3"/>
  <c r="AP952" i="3"/>
  <c r="AO952" i="3"/>
  <c r="AN952" i="3"/>
  <c r="AS951" i="3"/>
  <c r="AP951" i="3"/>
  <c r="AO951" i="3"/>
  <c r="AN951" i="3"/>
  <c r="AS950" i="3"/>
  <c r="AP950" i="3"/>
  <c r="AO950" i="3"/>
  <c r="AN950" i="3"/>
  <c r="AS949" i="3"/>
  <c r="AP949" i="3"/>
  <c r="AO949" i="3"/>
  <c r="AN949" i="3"/>
  <c r="AS948" i="3"/>
  <c r="AP948" i="3"/>
  <c r="AO948" i="3"/>
  <c r="AN948" i="3"/>
  <c r="AS947" i="3"/>
  <c r="AP947" i="3"/>
  <c r="AO947" i="3"/>
  <c r="AN947" i="3"/>
  <c r="AS946" i="3"/>
  <c r="AP946" i="3"/>
  <c r="AO946" i="3"/>
  <c r="AN946" i="3"/>
  <c r="AS945" i="3"/>
  <c r="AP945" i="3"/>
  <c r="AO945" i="3"/>
  <c r="AN945" i="3"/>
  <c r="AS944" i="3"/>
  <c r="AP944" i="3"/>
  <c r="AO944" i="3"/>
  <c r="AN944" i="3"/>
  <c r="AS943" i="3"/>
  <c r="AP943" i="3"/>
  <c r="AO943" i="3"/>
  <c r="AN943" i="3"/>
  <c r="AS942" i="3"/>
  <c r="AP942" i="3"/>
  <c r="AO942" i="3"/>
  <c r="AN942" i="3"/>
  <c r="AS941" i="3"/>
  <c r="AP941" i="3"/>
  <c r="AO941" i="3"/>
  <c r="AN941" i="3"/>
  <c r="AS940" i="3"/>
  <c r="AP940" i="3"/>
  <c r="AO940" i="3"/>
  <c r="AN940" i="3"/>
  <c r="AS939" i="3"/>
  <c r="AP939" i="3"/>
  <c r="AO939" i="3"/>
  <c r="AN939" i="3"/>
  <c r="AS938" i="3"/>
  <c r="AP938" i="3"/>
  <c r="AO938" i="3"/>
  <c r="AN938" i="3"/>
  <c r="AS937" i="3"/>
  <c r="AP937" i="3"/>
  <c r="AO937" i="3"/>
  <c r="AN937" i="3"/>
  <c r="AS936" i="3"/>
  <c r="AP936" i="3"/>
  <c r="AO936" i="3"/>
  <c r="AN936" i="3"/>
  <c r="AS935" i="3"/>
  <c r="AP935" i="3"/>
  <c r="AO935" i="3"/>
  <c r="AN935" i="3"/>
  <c r="AS934" i="3"/>
  <c r="AP934" i="3"/>
  <c r="AO934" i="3"/>
  <c r="AN934" i="3"/>
  <c r="AS933" i="3"/>
  <c r="AP933" i="3"/>
  <c r="AO933" i="3"/>
  <c r="AN933" i="3"/>
  <c r="AS932" i="3"/>
  <c r="AP932" i="3"/>
  <c r="AO932" i="3"/>
  <c r="AN932" i="3"/>
  <c r="AS931" i="3"/>
  <c r="AP931" i="3"/>
  <c r="AO931" i="3"/>
  <c r="AN931" i="3"/>
  <c r="AS930" i="3"/>
  <c r="AP930" i="3"/>
  <c r="AO930" i="3"/>
  <c r="AN930" i="3"/>
  <c r="AS929" i="3"/>
  <c r="AP929" i="3"/>
  <c r="AO929" i="3"/>
  <c r="AN929" i="3"/>
  <c r="AS928" i="3"/>
  <c r="AP928" i="3"/>
  <c r="AO928" i="3"/>
  <c r="AN928" i="3"/>
  <c r="AS927" i="3"/>
  <c r="AP927" i="3"/>
  <c r="AO927" i="3"/>
  <c r="AN927" i="3"/>
  <c r="AS926" i="3"/>
  <c r="AP926" i="3"/>
  <c r="AO926" i="3"/>
  <c r="AN926" i="3"/>
  <c r="AS925" i="3"/>
  <c r="AP925" i="3"/>
  <c r="AO925" i="3"/>
  <c r="AN925" i="3"/>
  <c r="AS924" i="3"/>
  <c r="AP924" i="3"/>
  <c r="AO924" i="3"/>
  <c r="AN924" i="3"/>
  <c r="AS923" i="3"/>
  <c r="AP923" i="3"/>
  <c r="AO923" i="3"/>
  <c r="AN923" i="3"/>
  <c r="AS922" i="3"/>
  <c r="AP922" i="3"/>
  <c r="AO922" i="3"/>
  <c r="AN922" i="3"/>
  <c r="AS921" i="3"/>
  <c r="AP921" i="3"/>
  <c r="AO921" i="3"/>
  <c r="AN921" i="3"/>
  <c r="AS920" i="3"/>
  <c r="AP920" i="3"/>
  <c r="AO920" i="3"/>
  <c r="AN920" i="3"/>
  <c r="AS919" i="3"/>
  <c r="AP919" i="3"/>
  <c r="AO919" i="3"/>
  <c r="AN919" i="3"/>
  <c r="AS918" i="3"/>
  <c r="AP918" i="3"/>
  <c r="AO918" i="3"/>
  <c r="AN918" i="3"/>
  <c r="AS917" i="3"/>
  <c r="AP917" i="3"/>
  <c r="AO917" i="3"/>
  <c r="AN917" i="3"/>
  <c r="AS916" i="3"/>
  <c r="AP916" i="3"/>
  <c r="AO916" i="3"/>
  <c r="AN916" i="3"/>
  <c r="AS915" i="3"/>
  <c r="AP915" i="3"/>
  <c r="AO915" i="3"/>
  <c r="AN915" i="3"/>
  <c r="AS914" i="3"/>
  <c r="AP914" i="3"/>
  <c r="AO914" i="3"/>
  <c r="AN914" i="3"/>
  <c r="AS913" i="3"/>
  <c r="AP913" i="3"/>
  <c r="AO913" i="3"/>
  <c r="AN913" i="3"/>
  <c r="AS912" i="3"/>
  <c r="AP912" i="3"/>
  <c r="AO912" i="3"/>
  <c r="AN912" i="3"/>
  <c r="AS911" i="3"/>
  <c r="AP911" i="3"/>
  <c r="AO911" i="3"/>
  <c r="AN911" i="3"/>
  <c r="AS910" i="3"/>
  <c r="AP910" i="3"/>
  <c r="AO910" i="3"/>
  <c r="AN910" i="3"/>
  <c r="AS909" i="3"/>
  <c r="AP909" i="3"/>
  <c r="AO909" i="3"/>
  <c r="AN909" i="3"/>
  <c r="AS908" i="3"/>
  <c r="AP908" i="3"/>
  <c r="AO908" i="3"/>
  <c r="AN908" i="3"/>
  <c r="AS907" i="3"/>
  <c r="AP907" i="3"/>
  <c r="AO907" i="3"/>
  <c r="AN907" i="3"/>
  <c r="AS906" i="3"/>
  <c r="AP906" i="3"/>
  <c r="AO906" i="3"/>
  <c r="AN906" i="3"/>
  <c r="AS905" i="3"/>
  <c r="AP905" i="3"/>
  <c r="AO905" i="3"/>
  <c r="AN905" i="3"/>
  <c r="AS904" i="3"/>
  <c r="AP904" i="3"/>
  <c r="AO904" i="3"/>
  <c r="AN904" i="3"/>
  <c r="AS903" i="3"/>
  <c r="AP903" i="3"/>
  <c r="AO903" i="3"/>
  <c r="AN903" i="3"/>
  <c r="AS902" i="3"/>
  <c r="AP902" i="3"/>
  <c r="AO902" i="3"/>
  <c r="AN902" i="3"/>
  <c r="AS901" i="3"/>
  <c r="AP901" i="3"/>
  <c r="AO901" i="3"/>
  <c r="AN901" i="3"/>
  <c r="AS900" i="3"/>
  <c r="AP900" i="3"/>
  <c r="AO900" i="3"/>
  <c r="AN900" i="3"/>
  <c r="AS899" i="3"/>
  <c r="AP899" i="3"/>
  <c r="AO899" i="3"/>
  <c r="AN899" i="3"/>
  <c r="AS898" i="3"/>
  <c r="AP898" i="3"/>
  <c r="AO898" i="3"/>
  <c r="AN898" i="3"/>
  <c r="AS897" i="3"/>
  <c r="AP897" i="3"/>
  <c r="AO897" i="3"/>
  <c r="AN897" i="3"/>
  <c r="AS896" i="3"/>
  <c r="AP896" i="3"/>
  <c r="AO896" i="3"/>
  <c r="AN896" i="3"/>
  <c r="AS895" i="3"/>
  <c r="AP895" i="3"/>
  <c r="AO895" i="3"/>
  <c r="AN895" i="3"/>
  <c r="AS894" i="3"/>
  <c r="AP894" i="3"/>
  <c r="AO894" i="3"/>
  <c r="AN894" i="3"/>
  <c r="AS893" i="3"/>
  <c r="AP893" i="3"/>
  <c r="AO893" i="3"/>
  <c r="AN893" i="3"/>
  <c r="AS892" i="3"/>
  <c r="AP892" i="3"/>
  <c r="AO892" i="3"/>
  <c r="AN892" i="3"/>
  <c r="AS891" i="3"/>
  <c r="AP891" i="3"/>
  <c r="AO891" i="3"/>
  <c r="AN891" i="3"/>
  <c r="AS890" i="3"/>
  <c r="AP890" i="3"/>
  <c r="AO890" i="3"/>
  <c r="AN890" i="3"/>
  <c r="AS889" i="3"/>
  <c r="AP889" i="3"/>
  <c r="AO889" i="3"/>
  <c r="AN889" i="3"/>
  <c r="AS888" i="3"/>
  <c r="AP888" i="3"/>
  <c r="AO888" i="3"/>
  <c r="AN888" i="3"/>
  <c r="AS887" i="3"/>
  <c r="AP887" i="3"/>
  <c r="AO887" i="3"/>
  <c r="AN887" i="3"/>
  <c r="AS886" i="3"/>
  <c r="AP886" i="3"/>
  <c r="AO886" i="3"/>
  <c r="AN886" i="3"/>
  <c r="AS885" i="3"/>
  <c r="AP885" i="3"/>
  <c r="AO885" i="3"/>
  <c r="AN885" i="3"/>
  <c r="AS884" i="3"/>
  <c r="AP884" i="3"/>
  <c r="AO884" i="3"/>
  <c r="AN884" i="3"/>
  <c r="AS883" i="3"/>
  <c r="AP883" i="3"/>
  <c r="AO883" i="3"/>
  <c r="AN883" i="3"/>
  <c r="AS882" i="3"/>
  <c r="AP882" i="3"/>
  <c r="AO882" i="3"/>
  <c r="AN882" i="3"/>
  <c r="AS881" i="3"/>
  <c r="AP881" i="3"/>
  <c r="AO881" i="3"/>
  <c r="AN881" i="3"/>
  <c r="AS880" i="3"/>
  <c r="AP880" i="3"/>
  <c r="AO880" i="3"/>
  <c r="AN880" i="3"/>
  <c r="AS879" i="3"/>
  <c r="AP879" i="3"/>
  <c r="AO879" i="3"/>
  <c r="AN879" i="3"/>
  <c r="AS878" i="3"/>
  <c r="AP878" i="3"/>
  <c r="AO878" i="3"/>
  <c r="AN878" i="3"/>
  <c r="AS877" i="3"/>
  <c r="AP877" i="3"/>
  <c r="AO877" i="3"/>
  <c r="AN877" i="3"/>
  <c r="AS876" i="3"/>
  <c r="AP876" i="3"/>
  <c r="AO876" i="3"/>
  <c r="AN876" i="3"/>
  <c r="AS875" i="3"/>
  <c r="AP875" i="3"/>
  <c r="AO875" i="3"/>
  <c r="AN875" i="3"/>
  <c r="AS874" i="3"/>
  <c r="AP874" i="3"/>
  <c r="AO874" i="3"/>
  <c r="AN874" i="3"/>
  <c r="AS873" i="3"/>
  <c r="AP873" i="3"/>
  <c r="AO873" i="3"/>
  <c r="AN873" i="3"/>
  <c r="AS872" i="3"/>
  <c r="AP872" i="3"/>
  <c r="AO872" i="3"/>
  <c r="AN872" i="3"/>
  <c r="AS871" i="3"/>
  <c r="AP871" i="3"/>
  <c r="AO871" i="3"/>
  <c r="AN871" i="3"/>
  <c r="AS870" i="3"/>
  <c r="AP870" i="3"/>
  <c r="AO870" i="3"/>
  <c r="AN870" i="3"/>
  <c r="AS869" i="3"/>
  <c r="AP869" i="3"/>
  <c r="AO869" i="3"/>
  <c r="AN869" i="3"/>
  <c r="AS868" i="3"/>
  <c r="AP868" i="3"/>
  <c r="AO868" i="3"/>
  <c r="AN868" i="3"/>
  <c r="AS867" i="3"/>
  <c r="AP867" i="3"/>
  <c r="AO867" i="3"/>
  <c r="AN867" i="3"/>
  <c r="AS866" i="3"/>
  <c r="AP866" i="3"/>
  <c r="AO866" i="3"/>
  <c r="AN866" i="3"/>
  <c r="AS865" i="3"/>
  <c r="AP865" i="3"/>
  <c r="AO865" i="3"/>
  <c r="AN865" i="3"/>
  <c r="AS864" i="3"/>
  <c r="AP864" i="3"/>
  <c r="AO864" i="3"/>
  <c r="AN864" i="3"/>
  <c r="AS863" i="3"/>
  <c r="AP863" i="3"/>
  <c r="AO863" i="3"/>
  <c r="AN863" i="3"/>
  <c r="AS862" i="3"/>
  <c r="AP862" i="3"/>
  <c r="AO862" i="3"/>
  <c r="AN862" i="3"/>
  <c r="AS861" i="3"/>
  <c r="AP861" i="3"/>
  <c r="AO861" i="3"/>
  <c r="AN861" i="3"/>
  <c r="AS860" i="3"/>
  <c r="AP860" i="3"/>
  <c r="AO860" i="3"/>
  <c r="AN860" i="3"/>
  <c r="AS859" i="3"/>
  <c r="AP859" i="3"/>
  <c r="AO859" i="3"/>
  <c r="AN859" i="3"/>
  <c r="AS858" i="3"/>
  <c r="AP858" i="3"/>
  <c r="AO858" i="3"/>
  <c r="AN858" i="3"/>
  <c r="AS857" i="3"/>
  <c r="AP857" i="3"/>
  <c r="AO857" i="3"/>
  <c r="AN857" i="3"/>
  <c r="AS856" i="3"/>
  <c r="AP856" i="3"/>
  <c r="AO856" i="3"/>
  <c r="AN856" i="3"/>
  <c r="AS855" i="3"/>
  <c r="AP855" i="3"/>
  <c r="AO855" i="3"/>
  <c r="AN855" i="3"/>
  <c r="AS854" i="3"/>
  <c r="AP854" i="3"/>
  <c r="AO854" i="3"/>
  <c r="AN854" i="3"/>
  <c r="AS853" i="3"/>
  <c r="AP853" i="3"/>
  <c r="AO853" i="3"/>
  <c r="AN853" i="3"/>
  <c r="AS852" i="3"/>
  <c r="AP852" i="3"/>
  <c r="AO852" i="3"/>
  <c r="AN852" i="3"/>
  <c r="AS851" i="3"/>
  <c r="AP851" i="3"/>
  <c r="AO851" i="3"/>
  <c r="AN851" i="3"/>
  <c r="AS850" i="3"/>
  <c r="AP850" i="3"/>
  <c r="AO850" i="3"/>
  <c r="AN850" i="3"/>
  <c r="AS849" i="3"/>
  <c r="AP849" i="3"/>
  <c r="AO849" i="3"/>
  <c r="AN849" i="3"/>
  <c r="AS848" i="3"/>
  <c r="AP848" i="3"/>
  <c r="AO848" i="3"/>
  <c r="AN848" i="3"/>
  <c r="AS847" i="3"/>
  <c r="AP847" i="3"/>
  <c r="AO847" i="3"/>
  <c r="AN847" i="3"/>
  <c r="AS846" i="3"/>
  <c r="AP846" i="3"/>
  <c r="AO846" i="3"/>
  <c r="AN846" i="3"/>
  <c r="AS845" i="3"/>
  <c r="AP845" i="3"/>
  <c r="AO845" i="3"/>
  <c r="AN845" i="3"/>
  <c r="AS844" i="3"/>
  <c r="AP844" i="3"/>
  <c r="AO844" i="3"/>
  <c r="AN844" i="3"/>
  <c r="AS843" i="3"/>
  <c r="AP843" i="3"/>
  <c r="AO843" i="3"/>
  <c r="AN843" i="3"/>
  <c r="AS842" i="3"/>
  <c r="AP842" i="3"/>
  <c r="AO842" i="3"/>
  <c r="AN842" i="3"/>
  <c r="AS841" i="3"/>
  <c r="AP841" i="3"/>
  <c r="AO841" i="3"/>
  <c r="AN841" i="3"/>
  <c r="AS840" i="3"/>
  <c r="AP840" i="3"/>
  <c r="AO840" i="3"/>
  <c r="AN840" i="3"/>
  <c r="AS839" i="3"/>
  <c r="AP839" i="3"/>
  <c r="AO839" i="3"/>
  <c r="AN839" i="3"/>
  <c r="AS838" i="3"/>
  <c r="AP838" i="3"/>
  <c r="AO838" i="3"/>
  <c r="AN838" i="3"/>
  <c r="AS837" i="3"/>
  <c r="AP837" i="3"/>
  <c r="AO837" i="3"/>
  <c r="AN837" i="3"/>
  <c r="AS836" i="3"/>
  <c r="AP836" i="3"/>
  <c r="AO836" i="3"/>
  <c r="AN836" i="3"/>
  <c r="AS835" i="3"/>
  <c r="AP835" i="3"/>
  <c r="AO835" i="3"/>
  <c r="AN835" i="3"/>
  <c r="AS834" i="3"/>
  <c r="AP834" i="3"/>
  <c r="AO834" i="3"/>
  <c r="AN834" i="3"/>
  <c r="AS833" i="3"/>
  <c r="AP833" i="3"/>
  <c r="AO833" i="3"/>
  <c r="AN833" i="3"/>
  <c r="AS832" i="3"/>
  <c r="AP832" i="3"/>
  <c r="AO832" i="3"/>
  <c r="AN832" i="3"/>
  <c r="AS831" i="3"/>
  <c r="AP831" i="3"/>
  <c r="AO831" i="3"/>
  <c r="AN831" i="3"/>
  <c r="AS830" i="3"/>
  <c r="AP830" i="3"/>
  <c r="AO830" i="3"/>
  <c r="AN830" i="3"/>
  <c r="AS829" i="3"/>
  <c r="AP829" i="3"/>
  <c r="AO829" i="3"/>
  <c r="AN829" i="3"/>
  <c r="AS828" i="3"/>
  <c r="AP828" i="3"/>
  <c r="AO828" i="3"/>
  <c r="AN828" i="3"/>
  <c r="AS827" i="3"/>
  <c r="AP827" i="3"/>
  <c r="AO827" i="3"/>
  <c r="AN827" i="3"/>
  <c r="AS826" i="3"/>
  <c r="AP826" i="3"/>
  <c r="AO826" i="3"/>
  <c r="AN826" i="3"/>
  <c r="AS825" i="3"/>
  <c r="AP825" i="3"/>
  <c r="AO825" i="3"/>
  <c r="AN825" i="3"/>
  <c r="AS824" i="3"/>
  <c r="AP824" i="3"/>
  <c r="AO824" i="3"/>
  <c r="AN824" i="3"/>
  <c r="AS823" i="3"/>
  <c r="AP823" i="3"/>
  <c r="AO823" i="3"/>
  <c r="AN823" i="3"/>
  <c r="AS822" i="3"/>
  <c r="AP822" i="3"/>
  <c r="AO822" i="3"/>
  <c r="AN822" i="3"/>
  <c r="AS821" i="3"/>
  <c r="AP821" i="3"/>
  <c r="AO821" i="3"/>
  <c r="AN821" i="3"/>
  <c r="AS820" i="3"/>
  <c r="AP820" i="3"/>
  <c r="AO820" i="3"/>
  <c r="AN820" i="3"/>
  <c r="AS819" i="3"/>
  <c r="AP819" i="3"/>
  <c r="AO819" i="3"/>
  <c r="AN819" i="3"/>
  <c r="AS818" i="3"/>
  <c r="AP818" i="3"/>
  <c r="AO818" i="3"/>
  <c r="AN818" i="3"/>
  <c r="AS817" i="3"/>
  <c r="AP817" i="3"/>
  <c r="AO817" i="3"/>
  <c r="AN817" i="3"/>
  <c r="AS816" i="3"/>
  <c r="AP816" i="3"/>
  <c r="AO816" i="3"/>
  <c r="AN816" i="3"/>
  <c r="AS815" i="3"/>
  <c r="AP815" i="3"/>
  <c r="AO815" i="3"/>
  <c r="AN815" i="3"/>
  <c r="AS814" i="3"/>
  <c r="AP814" i="3"/>
  <c r="AO814" i="3"/>
  <c r="AN814" i="3"/>
  <c r="AS813" i="3"/>
  <c r="AP813" i="3"/>
  <c r="AO813" i="3"/>
  <c r="AN813" i="3"/>
  <c r="AS812" i="3"/>
  <c r="AP812" i="3"/>
  <c r="AO812" i="3"/>
  <c r="AN812" i="3"/>
  <c r="AS811" i="3"/>
  <c r="AP811" i="3"/>
  <c r="AO811" i="3"/>
  <c r="AN811" i="3"/>
  <c r="AS810" i="3"/>
  <c r="AP810" i="3"/>
  <c r="AO810" i="3"/>
  <c r="AN810" i="3"/>
  <c r="AS809" i="3"/>
  <c r="AP809" i="3"/>
  <c r="AO809" i="3"/>
  <c r="AN809" i="3"/>
  <c r="AS808" i="3"/>
  <c r="AP808" i="3"/>
  <c r="AO808" i="3"/>
  <c r="AN808" i="3"/>
  <c r="AS807" i="3"/>
  <c r="AP807" i="3"/>
  <c r="AO807" i="3"/>
  <c r="AN807" i="3"/>
  <c r="AS806" i="3"/>
  <c r="AP806" i="3"/>
  <c r="AO806" i="3"/>
  <c r="AN806" i="3"/>
  <c r="AS805" i="3"/>
  <c r="AP805" i="3"/>
  <c r="AO805" i="3"/>
  <c r="AN805" i="3"/>
  <c r="AS804" i="3"/>
  <c r="AP804" i="3"/>
  <c r="AO804" i="3"/>
  <c r="AN804" i="3"/>
  <c r="AS803" i="3"/>
  <c r="AP803" i="3"/>
  <c r="AO803" i="3"/>
  <c r="AN803" i="3"/>
  <c r="AS802" i="3"/>
  <c r="AP802" i="3"/>
  <c r="AO802" i="3"/>
  <c r="AN802" i="3"/>
  <c r="AS801" i="3"/>
  <c r="AP801" i="3"/>
  <c r="AO801" i="3"/>
  <c r="AN801" i="3"/>
  <c r="AS800" i="3"/>
  <c r="AP800" i="3"/>
  <c r="AO800" i="3"/>
  <c r="AN800" i="3"/>
  <c r="AS799" i="3"/>
  <c r="AP799" i="3"/>
  <c r="AO799" i="3"/>
  <c r="AN799" i="3"/>
  <c r="AS798" i="3"/>
  <c r="AP798" i="3"/>
  <c r="AO798" i="3"/>
  <c r="AN798" i="3"/>
  <c r="AS797" i="3"/>
  <c r="AP797" i="3"/>
  <c r="AO797" i="3"/>
  <c r="AN797" i="3"/>
  <c r="AS796" i="3"/>
  <c r="AP796" i="3"/>
  <c r="AO796" i="3"/>
  <c r="AN796" i="3"/>
  <c r="AS795" i="3"/>
  <c r="AP795" i="3"/>
  <c r="AO795" i="3"/>
  <c r="AN795" i="3"/>
  <c r="AS794" i="3"/>
  <c r="AP794" i="3"/>
  <c r="AO794" i="3"/>
  <c r="AN794" i="3"/>
  <c r="AS793" i="3"/>
  <c r="AP793" i="3"/>
  <c r="AO793" i="3"/>
  <c r="AN793" i="3"/>
  <c r="AS792" i="3"/>
  <c r="AP792" i="3"/>
  <c r="AO792" i="3"/>
  <c r="AN792" i="3"/>
  <c r="AS791" i="3"/>
  <c r="AP791" i="3"/>
  <c r="AO791" i="3"/>
  <c r="AN791" i="3"/>
  <c r="AS790" i="3"/>
  <c r="AP790" i="3"/>
  <c r="AO790" i="3"/>
  <c r="AN790" i="3"/>
  <c r="AS789" i="3"/>
  <c r="AP789" i="3"/>
  <c r="AO789" i="3"/>
  <c r="AN789" i="3"/>
  <c r="AS788" i="3"/>
  <c r="AP788" i="3"/>
  <c r="AO788" i="3"/>
  <c r="AN788" i="3"/>
  <c r="AS787" i="3"/>
  <c r="AP787" i="3"/>
  <c r="AO787" i="3"/>
  <c r="AN787" i="3"/>
  <c r="AS786" i="3"/>
  <c r="AP786" i="3"/>
  <c r="AO786" i="3"/>
  <c r="AN786" i="3"/>
  <c r="AS785" i="3"/>
  <c r="AP785" i="3"/>
  <c r="AO785" i="3"/>
  <c r="AN785" i="3"/>
  <c r="AS784" i="3"/>
  <c r="AP784" i="3"/>
  <c r="AO784" i="3"/>
  <c r="AN784" i="3"/>
  <c r="AS783" i="3"/>
  <c r="AP783" i="3"/>
  <c r="AO783" i="3"/>
  <c r="AN783" i="3"/>
  <c r="AS782" i="3"/>
  <c r="AP782" i="3"/>
  <c r="AO782" i="3"/>
  <c r="AN782" i="3"/>
  <c r="AS781" i="3"/>
  <c r="AP781" i="3"/>
  <c r="AO781" i="3"/>
  <c r="AN781" i="3"/>
  <c r="AS780" i="3"/>
  <c r="AP780" i="3"/>
  <c r="AO780" i="3"/>
  <c r="AN780" i="3"/>
  <c r="AS779" i="3"/>
  <c r="AP779" i="3"/>
  <c r="AO779" i="3"/>
  <c r="AN779" i="3"/>
  <c r="AS778" i="3"/>
  <c r="AP778" i="3"/>
  <c r="AO778" i="3"/>
  <c r="AN778" i="3"/>
  <c r="AS777" i="3"/>
  <c r="AP777" i="3"/>
  <c r="AO777" i="3"/>
  <c r="AN777" i="3"/>
  <c r="AS776" i="3"/>
  <c r="AP776" i="3"/>
  <c r="AO776" i="3"/>
  <c r="AN776" i="3"/>
  <c r="AS775" i="3"/>
  <c r="AP775" i="3"/>
  <c r="AO775" i="3"/>
  <c r="AN775" i="3"/>
  <c r="AS774" i="3"/>
  <c r="AP774" i="3"/>
  <c r="AO774" i="3"/>
  <c r="AN774" i="3"/>
  <c r="AS773" i="3"/>
  <c r="AP773" i="3"/>
  <c r="AO773" i="3"/>
  <c r="AN773" i="3"/>
  <c r="AS772" i="3"/>
  <c r="AP772" i="3"/>
  <c r="AO772" i="3"/>
  <c r="AN772" i="3"/>
  <c r="AS771" i="3"/>
  <c r="AP771" i="3"/>
  <c r="AO771" i="3"/>
  <c r="AN771" i="3"/>
  <c r="AS770" i="3"/>
  <c r="AP770" i="3"/>
  <c r="AO770" i="3"/>
  <c r="AN770" i="3"/>
  <c r="AS769" i="3"/>
  <c r="AP769" i="3"/>
  <c r="AO769" i="3"/>
  <c r="AN769" i="3"/>
  <c r="AS768" i="3"/>
  <c r="AP768" i="3"/>
  <c r="AO768" i="3"/>
  <c r="AN768" i="3"/>
  <c r="AS767" i="3"/>
  <c r="AP767" i="3"/>
  <c r="AO767" i="3"/>
  <c r="AN767" i="3"/>
  <c r="AS766" i="3"/>
  <c r="AP766" i="3"/>
  <c r="AO766" i="3"/>
  <c r="AN766" i="3"/>
  <c r="AS765" i="3"/>
  <c r="AP765" i="3"/>
  <c r="AO765" i="3"/>
  <c r="AN765" i="3"/>
  <c r="AS764" i="3"/>
  <c r="AP764" i="3"/>
  <c r="AO764" i="3"/>
  <c r="AN764" i="3"/>
  <c r="AS763" i="3"/>
  <c r="AP763" i="3"/>
  <c r="AO763" i="3"/>
  <c r="AN763" i="3"/>
  <c r="AS762" i="3"/>
  <c r="AP762" i="3"/>
  <c r="AO762" i="3"/>
  <c r="AN762" i="3"/>
  <c r="AS761" i="3"/>
  <c r="AP761" i="3"/>
  <c r="AO761" i="3"/>
  <c r="AN761" i="3"/>
  <c r="AS760" i="3"/>
  <c r="AP760" i="3"/>
  <c r="AO760" i="3"/>
  <c r="AN760" i="3"/>
  <c r="AS759" i="3"/>
  <c r="AP759" i="3"/>
  <c r="AO759" i="3"/>
  <c r="AN759" i="3"/>
  <c r="AS758" i="3"/>
  <c r="AP758" i="3"/>
  <c r="AO758" i="3"/>
  <c r="AN758" i="3"/>
  <c r="AS757" i="3"/>
  <c r="AP757" i="3"/>
  <c r="AO757" i="3"/>
  <c r="AN757" i="3"/>
  <c r="AS756" i="3"/>
  <c r="AP756" i="3"/>
  <c r="AO756" i="3"/>
  <c r="AN756" i="3"/>
  <c r="AS755" i="3"/>
  <c r="AP755" i="3"/>
  <c r="AO755" i="3"/>
  <c r="AN755" i="3"/>
  <c r="AS754" i="3"/>
  <c r="AP754" i="3"/>
  <c r="AO754" i="3"/>
  <c r="AN754" i="3"/>
  <c r="AS753" i="3"/>
  <c r="AP753" i="3"/>
  <c r="AO753" i="3"/>
  <c r="AN753" i="3"/>
  <c r="AS752" i="3"/>
  <c r="AP752" i="3"/>
  <c r="AO752" i="3"/>
  <c r="AN752" i="3"/>
  <c r="AS751" i="3"/>
  <c r="AP751" i="3"/>
  <c r="AO751" i="3"/>
  <c r="AN751" i="3"/>
  <c r="AS750" i="3"/>
  <c r="AP750" i="3"/>
  <c r="AO750" i="3"/>
  <c r="AN750" i="3"/>
  <c r="AS749" i="3"/>
  <c r="AP749" i="3"/>
  <c r="AO749" i="3"/>
  <c r="AN749" i="3"/>
  <c r="AS748" i="3"/>
  <c r="AP748" i="3"/>
  <c r="AO748" i="3"/>
  <c r="AN748" i="3"/>
  <c r="AS747" i="3"/>
  <c r="AP747" i="3"/>
  <c r="AO747" i="3"/>
  <c r="AN747" i="3"/>
  <c r="AS746" i="3"/>
  <c r="AP746" i="3"/>
  <c r="AO746" i="3"/>
  <c r="AN746" i="3"/>
  <c r="AS745" i="3"/>
  <c r="AP745" i="3"/>
  <c r="AO745" i="3"/>
  <c r="AN745" i="3"/>
  <c r="AS744" i="3"/>
  <c r="AP744" i="3"/>
  <c r="AO744" i="3"/>
  <c r="AN744" i="3"/>
  <c r="AS743" i="3"/>
  <c r="AP743" i="3"/>
  <c r="AO743" i="3"/>
  <c r="AN743" i="3"/>
  <c r="AS742" i="3"/>
  <c r="AP742" i="3"/>
  <c r="AO742" i="3"/>
  <c r="AN742" i="3"/>
  <c r="AS741" i="3"/>
  <c r="AP741" i="3"/>
  <c r="AO741" i="3"/>
  <c r="AN741" i="3"/>
  <c r="AS740" i="3"/>
  <c r="AP740" i="3"/>
  <c r="AO740" i="3"/>
  <c r="AN740" i="3"/>
  <c r="AS739" i="3"/>
  <c r="AP739" i="3"/>
  <c r="AO739" i="3"/>
  <c r="AN739" i="3"/>
  <c r="AS738" i="3"/>
  <c r="AP738" i="3"/>
  <c r="AO738" i="3"/>
  <c r="AN738" i="3"/>
  <c r="AS737" i="3"/>
  <c r="AP737" i="3"/>
  <c r="AO737" i="3"/>
  <c r="AN737" i="3"/>
  <c r="AS736" i="3"/>
  <c r="AP736" i="3"/>
  <c r="AO736" i="3"/>
  <c r="AN736" i="3"/>
  <c r="AS735" i="3"/>
  <c r="AP735" i="3"/>
  <c r="AO735" i="3"/>
  <c r="AN735" i="3"/>
  <c r="AS734" i="3"/>
  <c r="AP734" i="3"/>
  <c r="AO734" i="3"/>
  <c r="AN734" i="3"/>
  <c r="AS733" i="3"/>
  <c r="AP733" i="3"/>
  <c r="AO733" i="3"/>
  <c r="AN733" i="3"/>
  <c r="AS732" i="3"/>
  <c r="AP732" i="3"/>
  <c r="AO732" i="3"/>
  <c r="AN732" i="3"/>
  <c r="AS731" i="3"/>
  <c r="AP731" i="3"/>
  <c r="AO731" i="3"/>
  <c r="AN731" i="3"/>
  <c r="AS730" i="3"/>
  <c r="AP730" i="3"/>
  <c r="AO730" i="3"/>
  <c r="AN730" i="3"/>
  <c r="AS729" i="3"/>
  <c r="AP729" i="3"/>
  <c r="AO729" i="3"/>
  <c r="AN729" i="3"/>
  <c r="AS728" i="3"/>
  <c r="AP728" i="3"/>
  <c r="AO728" i="3"/>
  <c r="AN728" i="3"/>
  <c r="AS727" i="3"/>
  <c r="AP727" i="3"/>
  <c r="AO727" i="3"/>
  <c r="AN727" i="3"/>
  <c r="AS726" i="3"/>
  <c r="AP726" i="3"/>
  <c r="AO726" i="3"/>
  <c r="AN726" i="3"/>
  <c r="AS725" i="3"/>
  <c r="AP725" i="3"/>
  <c r="AO725" i="3"/>
  <c r="AN725" i="3"/>
  <c r="AS724" i="3"/>
  <c r="AP724" i="3"/>
  <c r="AO724" i="3"/>
  <c r="AN724" i="3"/>
  <c r="AS723" i="3"/>
  <c r="AP723" i="3"/>
  <c r="AO723" i="3"/>
  <c r="AN723" i="3"/>
  <c r="AS722" i="3"/>
  <c r="AP722" i="3"/>
  <c r="AO722" i="3"/>
  <c r="AN722" i="3"/>
  <c r="AS721" i="3"/>
  <c r="AP721" i="3"/>
  <c r="AO721" i="3"/>
  <c r="AN721" i="3"/>
  <c r="AS720" i="3"/>
  <c r="AP720" i="3"/>
  <c r="AO720" i="3"/>
  <c r="AN720" i="3"/>
  <c r="AS719" i="3"/>
  <c r="AP719" i="3"/>
  <c r="AO719" i="3"/>
  <c r="AN719" i="3"/>
  <c r="AS718" i="3"/>
  <c r="AP718" i="3"/>
  <c r="AO718" i="3"/>
  <c r="AN718" i="3"/>
  <c r="AS717" i="3"/>
  <c r="AP717" i="3"/>
  <c r="AO717" i="3"/>
  <c r="AN717" i="3"/>
  <c r="AS716" i="3"/>
  <c r="AP716" i="3"/>
  <c r="AO716" i="3"/>
  <c r="AN716" i="3"/>
  <c r="AS715" i="3"/>
  <c r="AP715" i="3"/>
  <c r="AO715" i="3"/>
  <c r="AN715" i="3"/>
  <c r="AS714" i="3"/>
  <c r="AP714" i="3"/>
  <c r="AO714" i="3"/>
  <c r="AN714" i="3"/>
  <c r="AS713" i="3"/>
  <c r="AP713" i="3"/>
  <c r="AO713" i="3"/>
  <c r="AN713" i="3"/>
  <c r="AS712" i="3"/>
  <c r="AP712" i="3"/>
  <c r="AO712" i="3"/>
  <c r="AN712" i="3"/>
  <c r="AS711" i="3"/>
  <c r="AP711" i="3"/>
  <c r="AO711" i="3"/>
  <c r="AN711" i="3"/>
  <c r="AS710" i="3"/>
  <c r="AP710" i="3"/>
  <c r="AO710" i="3"/>
  <c r="AN710" i="3"/>
  <c r="AS709" i="3"/>
  <c r="AP709" i="3"/>
  <c r="AO709" i="3"/>
  <c r="AN709" i="3"/>
  <c r="AS708" i="3"/>
  <c r="AP708" i="3"/>
  <c r="AO708" i="3"/>
  <c r="AN708" i="3"/>
  <c r="AS707" i="3"/>
  <c r="AP707" i="3"/>
  <c r="AO707" i="3"/>
  <c r="AN707" i="3"/>
  <c r="AS706" i="3"/>
  <c r="AP706" i="3"/>
  <c r="AO706" i="3"/>
  <c r="AN706" i="3"/>
  <c r="AS705" i="3"/>
  <c r="AP705" i="3"/>
  <c r="AO705" i="3"/>
  <c r="AN705" i="3"/>
  <c r="AS704" i="3"/>
  <c r="AP704" i="3"/>
  <c r="AO704" i="3"/>
  <c r="AN704" i="3"/>
  <c r="AS703" i="3"/>
  <c r="AP703" i="3"/>
  <c r="AO703" i="3"/>
  <c r="AN703" i="3"/>
  <c r="AS702" i="3"/>
  <c r="AP702" i="3"/>
  <c r="AO702" i="3"/>
  <c r="AN702" i="3"/>
  <c r="AS701" i="3"/>
  <c r="AP701" i="3"/>
  <c r="AO701" i="3"/>
  <c r="AN701" i="3"/>
  <c r="AS700" i="3"/>
  <c r="AP700" i="3"/>
  <c r="AO700" i="3"/>
  <c r="AN700" i="3"/>
  <c r="AS699" i="3"/>
  <c r="AP699" i="3"/>
  <c r="AO699" i="3"/>
  <c r="AN699" i="3"/>
  <c r="AS698" i="3"/>
  <c r="AP698" i="3"/>
  <c r="AO698" i="3"/>
  <c r="AN698" i="3"/>
  <c r="AS697" i="3"/>
  <c r="AP697" i="3"/>
  <c r="AO697" i="3"/>
  <c r="AN697" i="3"/>
  <c r="AS696" i="3"/>
  <c r="AP696" i="3"/>
  <c r="AO696" i="3"/>
  <c r="AN696" i="3"/>
  <c r="AS695" i="3"/>
  <c r="AP695" i="3"/>
  <c r="AO695" i="3"/>
  <c r="AN695" i="3"/>
  <c r="AS694" i="3"/>
  <c r="AP694" i="3"/>
  <c r="AO694" i="3"/>
  <c r="AN694" i="3"/>
  <c r="AS693" i="3"/>
  <c r="AP693" i="3"/>
  <c r="AO693" i="3"/>
  <c r="AN693" i="3"/>
  <c r="AS692" i="3"/>
  <c r="AP692" i="3"/>
  <c r="AO692" i="3"/>
  <c r="AN692" i="3"/>
  <c r="AS691" i="3"/>
  <c r="AP691" i="3"/>
  <c r="AO691" i="3"/>
  <c r="AN691" i="3"/>
  <c r="AS690" i="3"/>
  <c r="AP690" i="3"/>
  <c r="AO690" i="3"/>
  <c r="AN690" i="3"/>
  <c r="AS689" i="3"/>
  <c r="AP689" i="3"/>
  <c r="AO689" i="3"/>
  <c r="AN689" i="3"/>
  <c r="AS688" i="3"/>
  <c r="AP688" i="3"/>
  <c r="AO688" i="3"/>
  <c r="AN688" i="3"/>
  <c r="AS687" i="3"/>
  <c r="AP687" i="3"/>
  <c r="AO687" i="3"/>
  <c r="AN687" i="3"/>
  <c r="AS686" i="3"/>
  <c r="AP686" i="3"/>
  <c r="AO686" i="3"/>
  <c r="AN686" i="3"/>
  <c r="AS685" i="3"/>
  <c r="AP685" i="3"/>
  <c r="AO685" i="3"/>
  <c r="AN685" i="3"/>
  <c r="AS684" i="3"/>
  <c r="AP684" i="3"/>
  <c r="AO684" i="3"/>
  <c r="AN684" i="3"/>
  <c r="AS683" i="3"/>
  <c r="AP683" i="3"/>
  <c r="AO683" i="3"/>
  <c r="AN683" i="3"/>
  <c r="AS682" i="3"/>
  <c r="AP682" i="3"/>
  <c r="AO682" i="3"/>
  <c r="AN682" i="3"/>
  <c r="AS681" i="3"/>
  <c r="AP681" i="3"/>
  <c r="AO681" i="3"/>
  <c r="AN681" i="3"/>
  <c r="AS680" i="3"/>
  <c r="AP680" i="3"/>
  <c r="AO680" i="3"/>
  <c r="AN680" i="3"/>
  <c r="AS679" i="3"/>
  <c r="AP679" i="3"/>
  <c r="AO679" i="3"/>
  <c r="AN679" i="3"/>
  <c r="AS678" i="3"/>
  <c r="AP678" i="3"/>
  <c r="AO678" i="3"/>
  <c r="AN678" i="3"/>
  <c r="AS677" i="3"/>
  <c r="AP677" i="3"/>
  <c r="AO677" i="3"/>
  <c r="AN677" i="3"/>
  <c r="AS676" i="3"/>
  <c r="AP676" i="3"/>
  <c r="AO676" i="3"/>
  <c r="AN676" i="3"/>
  <c r="AS675" i="3"/>
  <c r="AP675" i="3"/>
  <c r="AO675" i="3"/>
  <c r="AN675" i="3"/>
  <c r="AS674" i="3"/>
  <c r="AP674" i="3"/>
  <c r="AO674" i="3"/>
  <c r="AN674" i="3"/>
  <c r="AS673" i="3"/>
  <c r="AP673" i="3"/>
  <c r="AO673" i="3"/>
  <c r="AN673" i="3"/>
  <c r="AS672" i="3"/>
  <c r="AP672" i="3"/>
  <c r="AO672" i="3"/>
  <c r="AN672" i="3"/>
  <c r="AS671" i="3"/>
  <c r="AP671" i="3"/>
  <c r="AO671" i="3"/>
  <c r="AN671" i="3"/>
  <c r="AS670" i="3"/>
  <c r="AP670" i="3"/>
  <c r="AO670" i="3"/>
  <c r="AN670" i="3"/>
  <c r="AS669" i="3"/>
  <c r="AP669" i="3"/>
  <c r="AO669" i="3"/>
  <c r="AN669" i="3"/>
  <c r="AS668" i="3"/>
  <c r="AP668" i="3"/>
  <c r="AO668" i="3"/>
  <c r="AN668" i="3"/>
  <c r="AS667" i="3"/>
  <c r="AP667" i="3"/>
  <c r="AO667" i="3"/>
  <c r="AN667" i="3"/>
  <c r="AS666" i="3"/>
  <c r="AP666" i="3"/>
  <c r="AO666" i="3"/>
  <c r="AN666" i="3"/>
  <c r="AS665" i="3"/>
  <c r="AP665" i="3"/>
  <c r="AO665" i="3"/>
  <c r="AN665" i="3"/>
  <c r="AS664" i="3"/>
  <c r="AP664" i="3"/>
  <c r="AO664" i="3"/>
  <c r="AN664" i="3"/>
  <c r="AS663" i="3"/>
  <c r="AP663" i="3"/>
  <c r="AO663" i="3"/>
  <c r="AN663" i="3"/>
  <c r="AS662" i="3"/>
  <c r="AP662" i="3"/>
  <c r="AO662" i="3"/>
  <c r="AN662" i="3"/>
  <c r="AS661" i="3"/>
  <c r="AP661" i="3"/>
  <c r="AO661" i="3"/>
  <c r="AN661" i="3"/>
  <c r="AS660" i="3"/>
  <c r="AP660" i="3"/>
  <c r="AO660" i="3"/>
  <c r="AN660" i="3"/>
  <c r="AS659" i="3"/>
  <c r="AP659" i="3"/>
  <c r="AO659" i="3"/>
  <c r="AN659" i="3"/>
  <c r="AS658" i="3"/>
  <c r="AP658" i="3"/>
  <c r="AO658" i="3"/>
  <c r="AN658" i="3"/>
  <c r="AS657" i="3"/>
  <c r="AP657" i="3"/>
  <c r="AO657" i="3"/>
  <c r="AN657" i="3"/>
  <c r="AS656" i="3"/>
  <c r="AP656" i="3"/>
  <c r="AO656" i="3"/>
  <c r="AN656" i="3"/>
  <c r="AS655" i="3"/>
  <c r="AP655" i="3"/>
  <c r="AO655" i="3"/>
  <c r="AN655" i="3"/>
  <c r="AS654" i="3"/>
  <c r="AP654" i="3"/>
  <c r="AO654" i="3"/>
  <c r="AN654" i="3"/>
  <c r="AS653" i="3"/>
  <c r="AP653" i="3"/>
  <c r="AO653" i="3"/>
  <c r="AN653" i="3"/>
  <c r="AS652" i="3"/>
  <c r="AP652" i="3"/>
  <c r="AO652" i="3"/>
  <c r="AN652" i="3"/>
  <c r="AS651" i="3"/>
  <c r="AP651" i="3"/>
  <c r="AO651" i="3"/>
  <c r="AN651" i="3"/>
  <c r="AS650" i="3"/>
  <c r="AP650" i="3"/>
  <c r="AO650" i="3"/>
  <c r="AN650" i="3"/>
  <c r="AS649" i="3"/>
  <c r="AP649" i="3"/>
  <c r="AO649" i="3"/>
  <c r="AN649" i="3"/>
  <c r="AS648" i="3"/>
  <c r="AP648" i="3"/>
  <c r="AO648" i="3"/>
  <c r="AN648" i="3"/>
  <c r="AS647" i="3"/>
  <c r="AP647" i="3"/>
  <c r="AO647" i="3"/>
  <c r="AN647" i="3"/>
  <c r="AS646" i="3"/>
  <c r="AP646" i="3"/>
  <c r="AO646" i="3"/>
  <c r="AN646" i="3"/>
  <c r="AS645" i="3"/>
  <c r="AP645" i="3"/>
  <c r="AO645" i="3"/>
  <c r="AN645" i="3"/>
  <c r="AS644" i="3"/>
  <c r="AP644" i="3"/>
  <c r="AO644" i="3"/>
  <c r="AN644" i="3"/>
  <c r="AS643" i="3"/>
  <c r="AP643" i="3"/>
  <c r="AO643" i="3"/>
  <c r="AN643" i="3"/>
  <c r="AS642" i="3"/>
  <c r="AP642" i="3"/>
  <c r="AO642" i="3"/>
  <c r="AN642" i="3"/>
  <c r="AS641" i="3"/>
  <c r="AP641" i="3"/>
  <c r="AO641" i="3"/>
  <c r="AN641" i="3"/>
  <c r="AS640" i="3"/>
  <c r="AP640" i="3"/>
  <c r="AO640" i="3"/>
  <c r="AN640" i="3"/>
  <c r="AS639" i="3"/>
  <c r="AP639" i="3"/>
  <c r="AO639" i="3"/>
  <c r="AN639" i="3"/>
  <c r="AS638" i="3"/>
  <c r="AP638" i="3"/>
  <c r="AO638" i="3"/>
  <c r="AN638" i="3"/>
  <c r="AS637" i="3"/>
  <c r="AP637" i="3"/>
  <c r="AO637" i="3"/>
  <c r="AN637" i="3"/>
  <c r="AS636" i="3"/>
  <c r="AP636" i="3"/>
  <c r="AO636" i="3"/>
  <c r="AN636" i="3"/>
  <c r="AS635" i="3"/>
  <c r="AP635" i="3"/>
  <c r="AO635" i="3"/>
  <c r="AN635" i="3"/>
  <c r="AS634" i="3"/>
  <c r="AP634" i="3"/>
  <c r="AO634" i="3"/>
  <c r="AN634" i="3"/>
  <c r="AS633" i="3"/>
  <c r="AP633" i="3"/>
  <c r="AO633" i="3"/>
  <c r="AN633" i="3"/>
  <c r="AS632" i="3"/>
  <c r="AP632" i="3"/>
  <c r="AO632" i="3"/>
  <c r="AN632" i="3"/>
  <c r="AS631" i="3"/>
  <c r="AP631" i="3"/>
  <c r="AO631" i="3"/>
  <c r="AN631" i="3"/>
  <c r="AS630" i="3"/>
  <c r="AP630" i="3"/>
  <c r="AO630" i="3"/>
  <c r="AN630" i="3"/>
  <c r="AS629" i="3"/>
  <c r="AP629" i="3"/>
  <c r="AO629" i="3"/>
  <c r="AN629" i="3"/>
  <c r="AS628" i="3"/>
  <c r="AP628" i="3"/>
  <c r="AO628" i="3"/>
  <c r="AN628" i="3"/>
  <c r="AS627" i="3"/>
  <c r="AP627" i="3"/>
  <c r="AO627" i="3"/>
  <c r="AN627" i="3"/>
  <c r="AS626" i="3"/>
  <c r="AP626" i="3"/>
  <c r="AO626" i="3"/>
  <c r="AN626" i="3"/>
  <c r="AS625" i="3"/>
  <c r="AP625" i="3"/>
  <c r="AO625" i="3"/>
  <c r="AN625" i="3"/>
  <c r="AS624" i="3"/>
  <c r="AP624" i="3"/>
  <c r="AO624" i="3"/>
  <c r="AN624" i="3"/>
  <c r="AS623" i="3"/>
  <c r="AP623" i="3"/>
  <c r="AO623" i="3"/>
  <c r="AN623" i="3"/>
  <c r="AS622" i="3"/>
  <c r="AP622" i="3"/>
  <c r="AO622" i="3"/>
  <c r="AN622" i="3"/>
  <c r="AS621" i="3"/>
  <c r="AP621" i="3"/>
  <c r="AO621" i="3"/>
  <c r="AN621" i="3"/>
  <c r="AS620" i="3"/>
  <c r="AP620" i="3"/>
  <c r="AO620" i="3"/>
  <c r="AN620" i="3"/>
  <c r="AS619" i="3"/>
  <c r="AP619" i="3"/>
  <c r="AO619" i="3"/>
  <c r="AN619" i="3"/>
  <c r="AS618" i="3"/>
  <c r="AP618" i="3"/>
  <c r="AO618" i="3"/>
  <c r="AN618" i="3"/>
  <c r="AS617" i="3"/>
  <c r="AP617" i="3"/>
  <c r="AO617" i="3"/>
  <c r="AN617" i="3"/>
  <c r="AS616" i="3"/>
  <c r="AP616" i="3"/>
  <c r="AO616" i="3"/>
  <c r="AN616" i="3"/>
  <c r="AS615" i="3"/>
  <c r="AP615" i="3"/>
  <c r="AO615" i="3"/>
  <c r="AN615" i="3"/>
  <c r="AS614" i="3"/>
  <c r="AP614" i="3"/>
  <c r="AO614" i="3"/>
  <c r="AN614" i="3"/>
  <c r="AS613" i="3"/>
  <c r="AP613" i="3"/>
  <c r="AO613" i="3"/>
  <c r="AN613" i="3"/>
  <c r="AS612" i="3"/>
  <c r="AP612" i="3"/>
  <c r="AO612" i="3"/>
  <c r="AN612" i="3"/>
  <c r="AS611" i="3"/>
  <c r="AP611" i="3"/>
  <c r="AO611" i="3"/>
  <c r="AN611" i="3"/>
  <c r="AS610" i="3"/>
  <c r="AP610" i="3"/>
  <c r="AO610" i="3"/>
  <c r="AN610" i="3"/>
  <c r="AS609" i="3"/>
  <c r="AP609" i="3"/>
  <c r="AO609" i="3"/>
  <c r="AN609" i="3"/>
  <c r="AS608" i="3"/>
  <c r="AP608" i="3"/>
  <c r="AO608" i="3"/>
  <c r="AN608" i="3"/>
  <c r="AS607" i="3"/>
  <c r="AP607" i="3"/>
  <c r="AO607" i="3"/>
  <c r="AN607" i="3"/>
  <c r="AS606" i="3"/>
  <c r="AP606" i="3"/>
  <c r="AO606" i="3"/>
  <c r="AN606" i="3"/>
  <c r="AS605" i="3"/>
  <c r="AP605" i="3"/>
  <c r="AO605" i="3"/>
  <c r="AN605" i="3"/>
  <c r="AS604" i="3"/>
  <c r="AP604" i="3"/>
  <c r="AO604" i="3"/>
  <c r="AN604" i="3"/>
  <c r="AS603" i="3"/>
  <c r="AP603" i="3"/>
  <c r="AO603" i="3"/>
  <c r="AN603" i="3"/>
  <c r="AS602" i="3"/>
  <c r="AP602" i="3"/>
  <c r="AO602" i="3"/>
  <c r="AN602" i="3"/>
  <c r="AS601" i="3"/>
  <c r="AP601" i="3"/>
  <c r="AO601" i="3"/>
  <c r="AN601" i="3"/>
  <c r="AS600" i="3"/>
  <c r="AP600" i="3"/>
  <c r="AO600" i="3"/>
  <c r="AN600" i="3"/>
  <c r="AS599" i="3"/>
  <c r="AP599" i="3"/>
  <c r="AO599" i="3"/>
  <c r="AN599" i="3"/>
  <c r="AS598" i="3"/>
  <c r="AP598" i="3"/>
  <c r="AO598" i="3"/>
  <c r="AN598" i="3"/>
  <c r="AS597" i="3"/>
  <c r="AP597" i="3"/>
  <c r="AO597" i="3"/>
  <c r="AN597" i="3"/>
  <c r="AS596" i="3"/>
  <c r="AP596" i="3"/>
  <c r="AO596" i="3"/>
  <c r="AN596" i="3"/>
  <c r="AS595" i="3"/>
  <c r="AP595" i="3"/>
  <c r="AO595" i="3"/>
  <c r="AN595" i="3"/>
  <c r="AS594" i="3"/>
  <c r="AP594" i="3"/>
  <c r="AO594" i="3"/>
  <c r="AN594" i="3"/>
  <c r="AS593" i="3"/>
  <c r="AP593" i="3"/>
  <c r="AO593" i="3"/>
  <c r="AN593" i="3"/>
  <c r="AS592" i="3"/>
  <c r="AP592" i="3"/>
  <c r="AO592" i="3"/>
  <c r="AN592" i="3"/>
  <c r="AS591" i="3"/>
  <c r="AP591" i="3"/>
  <c r="AO591" i="3"/>
  <c r="AN591" i="3"/>
  <c r="AS590" i="3"/>
  <c r="AP590" i="3"/>
  <c r="AO590" i="3"/>
  <c r="AN590" i="3"/>
  <c r="AS589" i="3"/>
  <c r="AP589" i="3"/>
  <c r="AO589" i="3"/>
  <c r="AN589" i="3"/>
  <c r="AS588" i="3"/>
  <c r="AP588" i="3"/>
  <c r="AO588" i="3"/>
  <c r="AN588" i="3"/>
  <c r="AS587" i="3"/>
  <c r="AP587" i="3"/>
  <c r="AO587" i="3"/>
  <c r="AN587" i="3"/>
  <c r="AS586" i="3"/>
  <c r="AP586" i="3"/>
  <c r="AO586" i="3"/>
  <c r="AN586" i="3"/>
  <c r="AS585" i="3"/>
  <c r="AP585" i="3"/>
  <c r="AO585" i="3"/>
  <c r="AN585" i="3"/>
  <c r="AS584" i="3"/>
  <c r="AP584" i="3"/>
  <c r="AO584" i="3"/>
  <c r="AN584" i="3"/>
  <c r="AS583" i="3"/>
  <c r="AP583" i="3"/>
  <c r="AO583" i="3"/>
  <c r="AN583" i="3"/>
  <c r="AS582" i="3"/>
  <c r="AP582" i="3"/>
  <c r="AO582" i="3"/>
  <c r="AN582" i="3"/>
  <c r="AS581" i="3"/>
  <c r="AP581" i="3"/>
  <c r="AO581" i="3"/>
  <c r="AN581" i="3"/>
  <c r="AS580" i="3"/>
  <c r="AP580" i="3"/>
  <c r="AO580" i="3"/>
  <c r="AN580" i="3"/>
  <c r="AS579" i="3"/>
  <c r="AP579" i="3"/>
  <c r="AO579" i="3"/>
  <c r="AN579" i="3"/>
  <c r="AS578" i="3"/>
  <c r="AP578" i="3"/>
  <c r="AO578" i="3"/>
  <c r="AN578" i="3"/>
  <c r="AS577" i="3"/>
  <c r="AP577" i="3"/>
  <c r="AO577" i="3"/>
  <c r="AN577" i="3"/>
  <c r="AS576" i="3"/>
  <c r="AP576" i="3"/>
  <c r="AO576" i="3"/>
  <c r="AN576" i="3"/>
  <c r="AS575" i="3"/>
  <c r="AP575" i="3"/>
  <c r="AO575" i="3"/>
  <c r="AN575" i="3"/>
  <c r="AS574" i="3"/>
  <c r="AP574" i="3"/>
  <c r="AO574" i="3"/>
  <c r="AN574" i="3"/>
  <c r="AS573" i="3"/>
  <c r="AP573" i="3"/>
  <c r="AO573" i="3"/>
  <c r="AN573" i="3"/>
  <c r="AS572" i="3"/>
  <c r="AP572" i="3"/>
  <c r="AO572" i="3"/>
  <c r="AN572" i="3"/>
  <c r="AS571" i="3"/>
  <c r="AP571" i="3"/>
  <c r="AO571" i="3"/>
  <c r="AN571" i="3"/>
  <c r="AS570" i="3"/>
  <c r="AP570" i="3"/>
  <c r="AO570" i="3"/>
  <c r="AN570" i="3"/>
  <c r="AS569" i="3"/>
  <c r="AP569" i="3"/>
  <c r="AO569" i="3"/>
  <c r="AN569" i="3"/>
  <c r="AS568" i="3"/>
  <c r="AP568" i="3"/>
  <c r="AO568" i="3"/>
  <c r="AN568" i="3"/>
  <c r="AS567" i="3"/>
  <c r="AP567" i="3"/>
  <c r="AO567" i="3"/>
  <c r="AN567" i="3"/>
  <c r="AS566" i="3"/>
  <c r="AP566" i="3"/>
  <c r="AO566" i="3"/>
  <c r="AN566" i="3"/>
  <c r="AS565" i="3"/>
  <c r="AP565" i="3"/>
  <c r="AO565" i="3"/>
  <c r="AN565" i="3"/>
  <c r="AS564" i="3"/>
  <c r="AP564" i="3"/>
  <c r="AO564" i="3"/>
  <c r="AN564" i="3"/>
  <c r="AS563" i="3"/>
  <c r="AP563" i="3"/>
  <c r="AO563" i="3"/>
  <c r="AN563" i="3"/>
  <c r="AS562" i="3"/>
  <c r="AP562" i="3"/>
  <c r="AO562" i="3"/>
  <c r="AN562" i="3"/>
  <c r="AS561" i="3"/>
  <c r="AP561" i="3"/>
  <c r="AO561" i="3"/>
  <c r="AN561" i="3"/>
  <c r="AS560" i="3"/>
  <c r="AP560" i="3"/>
  <c r="AO560" i="3"/>
  <c r="AN560" i="3"/>
  <c r="AS559" i="3"/>
  <c r="AP559" i="3"/>
  <c r="AO559" i="3"/>
  <c r="AN559" i="3"/>
  <c r="AS558" i="3"/>
  <c r="AP558" i="3"/>
  <c r="AO558" i="3"/>
  <c r="AN558" i="3"/>
  <c r="AS557" i="3"/>
  <c r="AP557" i="3"/>
  <c r="AO557" i="3"/>
  <c r="AN557" i="3"/>
  <c r="AS556" i="3"/>
  <c r="AP556" i="3"/>
  <c r="AO556" i="3"/>
  <c r="AN556" i="3"/>
  <c r="AS555" i="3"/>
  <c r="AP555" i="3"/>
  <c r="AO555" i="3"/>
  <c r="AN555" i="3"/>
  <c r="AS554" i="3"/>
  <c r="AP554" i="3"/>
  <c r="AO554" i="3"/>
  <c r="AN554" i="3"/>
  <c r="AS553" i="3"/>
  <c r="AP553" i="3"/>
  <c r="AO553" i="3"/>
  <c r="AN553" i="3"/>
  <c r="AS552" i="3"/>
  <c r="AP552" i="3"/>
  <c r="AO552" i="3"/>
  <c r="AN552" i="3"/>
  <c r="AS551" i="3"/>
  <c r="AP551" i="3"/>
  <c r="AO551" i="3"/>
  <c r="AN551" i="3"/>
  <c r="AS550" i="3"/>
  <c r="AP550" i="3"/>
  <c r="AO550" i="3"/>
  <c r="AN550" i="3"/>
  <c r="AS549" i="3"/>
  <c r="AP549" i="3"/>
  <c r="AO549" i="3"/>
  <c r="AN549" i="3"/>
  <c r="AS548" i="3"/>
  <c r="AP548" i="3"/>
  <c r="AO548" i="3"/>
  <c r="AN548" i="3"/>
  <c r="AS547" i="3"/>
  <c r="AP547" i="3"/>
  <c r="AO547" i="3"/>
  <c r="AN547" i="3"/>
  <c r="AS546" i="3"/>
  <c r="AP546" i="3"/>
  <c r="AO546" i="3"/>
  <c r="AN546" i="3"/>
  <c r="AS545" i="3"/>
  <c r="AP545" i="3"/>
  <c r="AO545" i="3"/>
  <c r="AN545" i="3"/>
  <c r="AS544" i="3"/>
  <c r="AP544" i="3"/>
  <c r="AO544" i="3"/>
  <c r="AN544" i="3"/>
  <c r="AS543" i="3"/>
  <c r="AP543" i="3"/>
  <c r="AO543" i="3"/>
  <c r="AN543" i="3"/>
  <c r="AS542" i="3"/>
  <c r="AP542" i="3"/>
  <c r="AO542" i="3"/>
  <c r="AN542" i="3"/>
  <c r="AS541" i="3"/>
  <c r="AP541" i="3"/>
  <c r="AO541" i="3"/>
  <c r="AN541" i="3"/>
  <c r="AS540" i="3"/>
  <c r="AP540" i="3"/>
  <c r="AO540" i="3"/>
  <c r="AN540" i="3"/>
  <c r="AS539" i="3"/>
  <c r="AP539" i="3"/>
  <c r="AO539" i="3"/>
  <c r="AN539" i="3"/>
  <c r="AS538" i="3"/>
  <c r="AP538" i="3"/>
  <c r="AO538" i="3"/>
  <c r="AN538" i="3"/>
  <c r="AS537" i="3"/>
  <c r="AP537" i="3"/>
  <c r="AO537" i="3"/>
  <c r="AN537" i="3"/>
  <c r="AS536" i="3"/>
  <c r="AP536" i="3"/>
  <c r="AO536" i="3"/>
  <c r="AN536" i="3"/>
  <c r="AS535" i="3"/>
  <c r="AP535" i="3"/>
  <c r="AO535" i="3"/>
  <c r="AN535" i="3"/>
  <c r="AS534" i="3"/>
  <c r="AP534" i="3"/>
  <c r="AO534" i="3"/>
  <c r="AN534" i="3"/>
  <c r="AS533" i="3"/>
  <c r="AP533" i="3"/>
  <c r="AO533" i="3"/>
  <c r="AN533" i="3"/>
  <c r="AS532" i="3"/>
  <c r="AP532" i="3"/>
  <c r="AO532" i="3"/>
  <c r="AN532" i="3"/>
  <c r="AS531" i="3"/>
  <c r="AP531" i="3"/>
  <c r="AO531" i="3"/>
  <c r="AN531" i="3"/>
  <c r="AS530" i="3"/>
  <c r="AP530" i="3"/>
  <c r="AO530" i="3"/>
  <c r="AN530" i="3"/>
  <c r="AS529" i="3"/>
  <c r="AP529" i="3"/>
  <c r="AO529" i="3"/>
  <c r="AN529" i="3"/>
  <c r="AS528" i="3"/>
  <c r="AP528" i="3"/>
  <c r="AO528" i="3"/>
  <c r="AN528" i="3"/>
  <c r="AS527" i="3"/>
  <c r="AP527" i="3"/>
  <c r="AO527" i="3"/>
  <c r="AN527" i="3"/>
  <c r="AS526" i="3"/>
  <c r="AP526" i="3"/>
  <c r="AO526" i="3"/>
  <c r="AN526" i="3"/>
  <c r="AS525" i="3"/>
  <c r="AP525" i="3"/>
  <c r="AO525" i="3"/>
  <c r="AN525" i="3"/>
  <c r="AS524" i="3"/>
  <c r="AP524" i="3"/>
  <c r="AO524" i="3"/>
  <c r="AN524" i="3"/>
  <c r="AS523" i="3"/>
  <c r="AP523" i="3"/>
  <c r="AO523" i="3"/>
  <c r="AN523" i="3"/>
  <c r="AS522" i="3"/>
  <c r="AP522" i="3"/>
  <c r="AO522" i="3"/>
  <c r="AN522" i="3"/>
  <c r="AS521" i="3"/>
  <c r="AP521" i="3"/>
  <c r="AO521" i="3"/>
  <c r="AN521" i="3"/>
  <c r="AS520" i="3"/>
  <c r="AP520" i="3"/>
  <c r="AO520" i="3"/>
  <c r="AN520" i="3"/>
  <c r="AS519" i="3"/>
  <c r="AP519" i="3"/>
  <c r="AO519" i="3"/>
  <c r="AN519" i="3"/>
  <c r="AS518" i="3"/>
  <c r="AP518" i="3"/>
  <c r="AO518" i="3"/>
  <c r="AN518" i="3"/>
  <c r="AS517" i="3"/>
  <c r="AP517" i="3"/>
  <c r="AO517" i="3"/>
  <c r="AN517" i="3"/>
  <c r="AS516" i="3"/>
  <c r="AP516" i="3"/>
  <c r="AO516" i="3"/>
  <c r="AN516" i="3"/>
  <c r="AS515" i="3"/>
  <c r="AP515" i="3"/>
  <c r="AO515" i="3"/>
  <c r="AN515" i="3"/>
  <c r="AS514" i="3"/>
  <c r="AP514" i="3"/>
  <c r="AO514" i="3"/>
  <c r="AN514" i="3"/>
  <c r="AS513" i="3"/>
  <c r="AP513" i="3"/>
  <c r="AO513" i="3"/>
  <c r="AN513" i="3"/>
  <c r="AS512" i="3"/>
  <c r="AP512" i="3"/>
  <c r="AO512" i="3"/>
  <c r="AN512" i="3"/>
  <c r="AS511" i="3"/>
  <c r="AP511" i="3"/>
  <c r="AO511" i="3"/>
  <c r="AN511" i="3"/>
  <c r="AS510" i="3"/>
  <c r="AP510" i="3"/>
  <c r="AO510" i="3"/>
  <c r="AN510" i="3"/>
  <c r="AS509" i="3"/>
  <c r="AP509" i="3"/>
  <c r="AO509" i="3"/>
  <c r="AN509" i="3"/>
  <c r="AS508" i="3"/>
  <c r="AP508" i="3"/>
  <c r="AO508" i="3"/>
  <c r="AN508" i="3"/>
  <c r="AS507" i="3"/>
  <c r="AP507" i="3"/>
  <c r="AO507" i="3"/>
  <c r="AN507" i="3"/>
  <c r="AS506" i="3"/>
  <c r="AP506" i="3"/>
  <c r="AO506" i="3"/>
  <c r="AN506" i="3"/>
  <c r="AS505" i="3"/>
  <c r="AP505" i="3"/>
  <c r="AO505" i="3"/>
  <c r="AN505" i="3"/>
  <c r="AS504" i="3"/>
  <c r="AP504" i="3"/>
  <c r="AO504" i="3"/>
  <c r="AN504" i="3"/>
  <c r="AS503" i="3"/>
  <c r="AP503" i="3"/>
  <c r="AO503" i="3"/>
  <c r="AN503" i="3"/>
  <c r="AS502" i="3"/>
  <c r="AP502" i="3"/>
  <c r="AO502" i="3"/>
  <c r="AN502" i="3"/>
  <c r="AS501" i="3"/>
  <c r="AP501" i="3"/>
  <c r="AO501" i="3"/>
  <c r="AN501" i="3"/>
  <c r="AS500" i="3"/>
  <c r="AP500" i="3"/>
  <c r="AO500" i="3"/>
  <c r="AN500" i="3"/>
  <c r="AS499" i="3"/>
  <c r="AP499" i="3"/>
  <c r="AO499" i="3"/>
  <c r="AN499" i="3"/>
  <c r="AS498" i="3"/>
  <c r="AP498" i="3"/>
  <c r="AO498" i="3"/>
  <c r="AN498" i="3"/>
  <c r="AS497" i="3"/>
  <c r="AP497" i="3"/>
  <c r="AO497" i="3"/>
  <c r="AN497" i="3"/>
  <c r="AS496" i="3"/>
  <c r="AP496" i="3"/>
  <c r="AO496" i="3"/>
  <c r="AN496" i="3"/>
  <c r="AS495" i="3"/>
  <c r="AP495" i="3"/>
  <c r="AO495" i="3"/>
  <c r="AN495" i="3"/>
  <c r="AS494" i="3"/>
  <c r="AP494" i="3"/>
  <c r="AO494" i="3"/>
  <c r="AN494" i="3"/>
  <c r="AS493" i="3"/>
  <c r="AP493" i="3"/>
  <c r="AO493" i="3"/>
  <c r="AN493" i="3"/>
  <c r="AS492" i="3"/>
  <c r="AP492" i="3"/>
  <c r="AO492" i="3"/>
  <c r="AN492" i="3"/>
  <c r="AS491" i="3"/>
  <c r="AP491" i="3"/>
  <c r="AO491" i="3"/>
  <c r="AN491" i="3"/>
  <c r="AS490" i="3"/>
  <c r="AP490" i="3"/>
  <c r="AO490" i="3"/>
  <c r="AN490" i="3"/>
  <c r="AS489" i="3"/>
  <c r="AP489" i="3"/>
  <c r="AO489" i="3"/>
  <c r="AN489" i="3"/>
  <c r="AS488" i="3"/>
  <c r="AP488" i="3"/>
  <c r="AO488" i="3"/>
  <c r="AN488" i="3"/>
  <c r="AS487" i="3"/>
  <c r="AP487" i="3"/>
  <c r="AO487" i="3"/>
  <c r="AN487" i="3"/>
  <c r="AS486" i="3"/>
  <c r="AP486" i="3"/>
  <c r="AO486" i="3"/>
  <c r="AN486" i="3"/>
  <c r="AS485" i="3"/>
  <c r="AP485" i="3"/>
  <c r="AO485" i="3"/>
  <c r="AN485" i="3"/>
  <c r="AS484" i="3"/>
  <c r="AP484" i="3"/>
  <c r="AO484" i="3"/>
  <c r="AN484" i="3"/>
  <c r="AS483" i="3"/>
  <c r="AP483" i="3"/>
  <c r="AO483" i="3"/>
  <c r="AN483" i="3"/>
  <c r="AS482" i="3"/>
  <c r="AP482" i="3"/>
  <c r="AO482" i="3"/>
  <c r="AN482" i="3"/>
  <c r="AS481" i="3"/>
  <c r="AP481" i="3"/>
  <c r="AO481" i="3"/>
  <c r="AN481" i="3"/>
  <c r="AS480" i="3"/>
  <c r="AP480" i="3"/>
  <c r="AO480" i="3"/>
  <c r="AN480" i="3"/>
  <c r="AS479" i="3"/>
  <c r="AP479" i="3"/>
  <c r="AO479" i="3"/>
  <c r="AN479" i="3"/>
  <c r="AS478" i="3"/>
  <c r="AP478" i="3"/>
  <c r="AO478" i="3"/>
  <c r="AN478" i="3"/>
  <c r="AS477" i="3"/>
  <c r="AP477" i="3"/>
  <c r="AO477" i="3"/>
  <c r="AN477" i="3"/>
  <c r="AS476" i="3"/>
  <c r="AP476" i="3"/>
  <c r="AO476" i="3"/>
  <c r="AN476" i="3"/>
  <c r="AS475" i="3"/>
  <c r="AP475" i="3"/>
  <c r="AO475" i="3"/>
  <c r="AN475" i="3"/>
  <c r="AS474" i="3"/>
  <c r="AP474" i="3"/>
  <c r="AO474" i="3"/>
  <c r="AN474" i="3"/>
  <c r="AS473" i="3"/>
  <c r="AP473" i="3"/>
  <c r="AO473" i="3"/>
  <c r="AN473" i="3"/>
  <c r="AS472" i="3"/>
  <c r="AP472" i="3"/>
  <c r="AO472" i="3"/>
  <c r="AN472" i="3"/>
  <c r="AS471" i="3"/>
  <c r="AP471" i="3"/>
  <c r="AO471" i="3"/>
  <c r="AN471" i="3"/>
  <c r="AS470" i="3"/>
  <c r="AP470" i="3"/>
  <c r="AO470" i="3"/>
  <c r="AN470" i="3"/>
  <c r="AS469" i="3"/>
  <c r="AP469" i="3"/>
  <c r="AO469" i="3"/>
  <c r="AN469" i="3"/>
  <c r="AS468" i="3"/>
  <c r="AP468" i="3"/>
  <c r="AO468" i="3"/>
  <c r="AN468" i="3"/>
  <c r="AS467" i="3"/>
  <c r="AP467" i="3"/>
  <c r="AO467" i="3"/>
  <c r="AN467" i="3"/>
  <c r="AS466" i="3"/>
  <c r="AP466" i="3"/>
  <c r="AO466" i="3"/>
  <c r="AN466" i="3"/>
  <c r="AS465" i="3"/>
  <c r="AP465" i="3"/>
  <c r="AO465" i="3"/>
  <c r="AN465" i="3"/>
  <c r="AS464" i="3"/>
  <c r="AP464" i="3"/>
  <c r="AO464" i="3"/>
  <c r="AN464" i="3"/>
  <c r="AS463" i="3"/>
  <c r="AP463" i="3"/>
  <c r="AO463" i="3"/>
  <c r="AN463" i="3"/>
  <c r="AS462" i="3"/>
  <c r="AP462" i="3"/>
  <c r="AO462" i="3"/>
  <c r="AN462" i="3"/>
  <c r="AS461" i="3"/>
  <c r="AP461" i="3"/>
  <c r="AO461" i="3"/>
  <c r="AN461" i="3"/>
  <c r="AS460" i="3"/>
  <c r="AP460" i="3"/>
  <c r="AO460" i="3"/>
  <c r="AN460" i="3"/>
  <c r="AS459" i="3"/>
  <c r="AP459" i="3"/>
  <c r="AO459" i="3"/>
  <c r="AN459" i="3"/>
  <c r="AS458" i="3"/>
  <c r="AP458" i="3"/>
  <c r="AO458" i="3"/>
  <c r="AN458" i="3"/>
  <c r="AS457" i="3"/>
  <c r="AP457" i="3"/>
  <c r="AO457" i="3"/>
  <c r="AN457" i="3"/>
  <c r="AS456" i="3"/>
  <c r="AP456" i="3"/>
  <c r="AO456" i="3"/>
  <c r="AN456" i="3"/>
  <c r="AS455" i="3"/>
  <c r="AP455" i="3"/>
  <c r="AO455" i="3"/>
  <c r="AN455" i="3"/>
  <c r="AS454" i="3"/>
  <c r="AP454" i="3"/>
  <c r="AO454" i="3"/>
  <c r="AN454" i="3"/>
  <c r="AS453" i="3"/>
  <c r="AP453" i="3"/>
  <c r="AO453" i="3"/>
  <c r="AN453" i="3"/>
  <c r="AS452" i="3"/>
  <c r="AP452" i="3"/>
  <c r="AO452" i="3"/>
  <c r="AN452" i="3"/>
  <c r="AS451" i="3"/>
  <c r="AP451" i="3"/>
  <c r="AO451" i="3"/>
  <c r="AN451" i="3"/>
  <c r="AS450" i="3"/>
  <c r="AP450" i="3"/>
  <c r="AO450" i="3"/>
  <c r="AN450" i="3"/>
  <c r="AS449" i="3"/>
  <c r="AP449" i="3"/>
  <c r="AO449" i="3"/>
  <c r="AN449" i="3"/>
  <c r="AS448" i="3"/>
  <c r="AP448" i="3"/>
  <c r="AO448" i="3"/>
  <c r="AN448" i="3"/>
  <c r="AS447" i="3"/>
  <c r="AP447" i="3"/>
  <c r="AO447" i="3"/>
  <c r="AN447" i="3"/>
  <c r="AS446" i="3"/>
  <c r="AP446" i="3"/>
  <c r="AO446" i="3"/>
  <c r="AN446" i="3"/>
  <c r="AS445" i="3"/>
  <c r="AP445" i="3"/>
  <c r="AO445" i="3"/>
  <c r="AN445" i="3"/>
  <c r="AS444" i="3"/>
  <c r="AP444" i="3"/>
  <c r="AO444" i="3"/>
  <c r="AN444" i="3"/>
  <c r="AS443" i="3"/>
  <c r="AP443" i="3"/>
  <c r="AO443" i="3"/>
  <c r="AN443" i="3"/>
  <c r="AS442" i="3"/>
  <c r="AP442" i="3"/>
  <c r="AO442" i="3"/>
  <c r="AN442" i="3"/>
  <c r="AS441" i="3"/>
  <c r="AP441" i="3"/>
  <c r="AO441" i="3"/>
  <c r="AN441" i="3"/>
  <c r="AS440" i="3"/>
  <c r="AP440" i="3"/>
  <c r="AO440" i="3"/>
  <c r="AN440" i="3"/>
  <c r="AS439" i="3"/>
  <c r="AP439" i="3"/>
  <c r="AO439" i="3"/>
  <c r="AN439" i="3"/>
  <c r="AS438" i="3"/>
  <c r="AP438" i="3"/>
  <c r="AO438" i="3"/>
  <c r="AN438" i="3"/>
  <c r="AS437" i="3"/>
  <c r="AP437" i="3"/>
  <c r="AO437" i="3"/>
  <c r="AN437" i="3"/>
  <c r="AS436" i="3"/>
  <c r="AP436" i="3"/>
  <c r="AO436" i="3"/>
  <c r="AN436" i="3"/>
  <c r="AS435" i="3"/>
  <c r="AP435" i="3"/>
  <c r="AO435" i="3"/>
  <c r="AN435" i="3"/>
  <c r="AS434" i="3"/>
  <c r="AP434" i="3"/>
  <c r="AO434" i="3"/>
  <c r="AN434" i="3"/>
  <c r="AS433" i="3"/>
  <c r="AP433" i="3"/>
  <c r="AO433" i="3"/>
  <c r="AN433" i="3"/>
  <c r="AS432" i="3"/>
  <c r="AP432" i="3"/>
  <c r="AO432" i="3"/>
  <c r="AN432" i="3"/>
  <c r="AS431" i="3"/>
  <c r="AP431" i="3"/>
  <c r="AO431" i="3"/>
  <c r="AN431" i="3"/>
  <c r="AS430" i="3"/>
  <c r="AP430" i="3"/>
  <c r="AO430" i="3"/>
  <c r="AN430" i="3"/>
  <c r="AS429" i="3"/>
  <c r="AP429" i="3"/>
  <c r="AO429" i="3"/>
  <c r="AN429" i="3"/>
  <c r="AS428" i="3"/>
  <c r="AP428" i="3"/>
  <c r="AO428" i="3"/>
  <c r="AN428" i="3"/>
  <c r="AS427" i="3"/>
  <c r="AP427" i="3"/>
  <c r="AO427" i="3"/>
  <c r="AN427" i="3"/>
  <c r="AS426" i="3"/>
  <c r="AP426" i="3"/>
  <c r="AO426" i="3"/>
  <c r="AN426" i="3"/>
  <c r="AS425" i="3"/>
  <c r="AP425" i="3"/>
  <c r="AO425" i="3"/>
  <c r="AN425" i="3"/>
  <c r="AS424" i="3"/>
  <c r="AP424" i="3"/>
  <c r="AO424" i="3"/>
  <c r="AN424" i="3"/>
  <c r="AS423" i="3"/>
  <c r="AP423" i="3"/>
  <c r="AO423" i="3"/>
  <c r="AN423" i="3"/>
  <c r="AS422" i="3"/>
  <c r="AP422" i="3"/>
  <c r="AO422" i="3"/>
  <c r="AN422" i="3"/>
  <c r="AS421" i="3"/>
  <c r="AP421" i="3"/>
  <c r="AO421" i="3"/>
  <c r="AN421" i="3"/>
  <c r="AS420" i="3"/>
  <c r="AP420" i="3"/>
  <c r="AO420" i="3"/>
  <c r="AN420" i="3"/>
  <c r="AS419" i="3"/>
  <c r="AP419" i="3"/>
  <c r="AO419" i="3"/>
  <c r="AN419" i="3"/>
  <c r="AS418" i="3"/>
  <c r="AP418" i="3"/>
  <c r="AO418" i="3"/>
  <c r="AN418" i="3"/>
  <c r="AS417" i="3"/>
  <c r="AP417" i="3"/>
  <c r="AO417" i="3"/>
  <c r="AN417" i="3"/>
  <c r="AS416" i="3"/>
  <c r="AP416" i="3"/>
  <c r="AO416" i="3"/>
  <c r="AN416" i="3"/>
  <c r="AS415" i="3"/>
  <c r="AP415" i="3"/>
  <c r="AO415" i="3"/>
  <c r="AN415" i="3"/>
  <c r="AS414" i="3"/>
  <c r="AP414" i="3"/>
  <c r="AO414" i="3"/>
  <c r="AN414" i="3"/>
  <c r="AS413" i="3"/>
  <c r="AP413" i="3"/>
  <c r="AO413" i="3"/>
  <c r="AN413" i="3"/>
  <c r="AS412" i="3"/>
  <c r="AP412" i="3"/>
  <c r="AO412" i="3"/>
  <c r="AN412" i="3"/>
  <c r="AS411" i="3"/>
  <c r="AP411" i="3"/>
  <c r="AO411" i="3"/>
  <c r="AN411" i="3"/>
  <c r="AS410" i="3"/>
  <c r="AP410" i="3"/>
  <c r="AO410" i="3"/>
  <c r="AN410" i="3"/>
  <c r="AS409" i="3"/>
  <c r="AP409" i="3"/>
  <c r="AO409" i="3"/>
  <c r="AN409" i="3"/>
  <c r="AS408" i="3"/>
  <c r="AP408" i="3"/>
  <c r="AO408" i="3"/>
  <c r="AN408" i="3"/>
  <c r="AS407" i="3"/>
  <c r="AP407" i="3"/>
  <c r="AO407" i="3"/>
  <c r="AN407" i="3"/>
  <c r="AS406" i="3"/>
  <c r="AP406" i="3"/>
  <c r="AO406" i="3"/>
  <c r="AN406" i="3"/>
  <c r="AS405" i="3"/>
  <c r="AP405" i="3"/>
  <c r="AO405" i="3"/>
  <c r="AN405" i="3"/>
  <c r="AS404" i="3"/>
  <c r="AP404" i="3"/>
  <c r="AO404" i="3"/>
  <c r="AN404" i="3"/>
  <c r="AS403" i="3"/>
  <c r="AP403" i="3"/>
  <c r="AO403" i="3"/>
  <c r="AN403" i="3"/>
  <c r="AS402" i="3"/>
  <c r="AP402" i="3"/>
  <c r="AO402" i="3"/>
  <c r="AN402" i="3"/>
  <c r="AS401" i="3"/>
  <c r="AP401" i="3"/>
  <c r="AO401" i="3"/>
  <c r="AN401" i="3"/>
  <c r="AS400" i="3"/>
  <c r="AP400" i="3"/>
  <c r="AO400" i="3"/>
  <c r="AN400" i="3"/>
  <c r="AS399" i="3"/>
  <c r="AP399" i="3"/>
  <c r="AO399" i="3"/>
  <c r="AN399" i="3"/>
  <c r="AS398" i="3"/>
  <c r="AP398" i="3"/>
  <c r="AO398" i="3"/>
  <c r="AN398" i="3"/>
  <c r="AS397" i="3"/>
  <c r="AP397" i="3"/>
  <c r="AO397" i="3"/>
  <c r="AN397" i="3"/>
  <c r="AS396" i="3"/>
  <c r="AP396" i="3"/>
  <c r="AO396" i="3"/>
  <c r="AN396" i="3"/>
  <c r="AS395" i="3"/>
  <c r="AP395" i="3"/>
  <c r="AO395" i="3"/>
  <c r="AN395" i="3"/>
  <c r="AS394" i="3"/>
  <c r="AP394" i="3"/>
  <c r="AO394" i="3"/>
  <c r="AN394" i="3"/>
  <c r="AS393" i="3"/>
  <c r="AP393" i="3"/>
  <c r="AO393" i="3"/>
  <c r="AN393" i="3"/>
  <c r="AS392" i="3"/>
  <c r="AP392" i="3"/>
  <c r="AO392" i="3"/>
  <c r="AN392" i="3"/>
  <c r="AS391" i="3"/>
  <c r="AP391" i="3"/>
  <c r="AO391" i="3"/>
  <c r="AN391" i="3"/>
  <c r="AS390" i="3"/>
  <c r="AP390" i="3"/>
  <c r="AO390" i="3"/>
  <c r="AN390" i="3"/>
  <c r="AS389" i="3"/>
  <c r="AP389" i="3"/>
  <c r="AO389" i="3"/>
  <c r="AN389" i="3"/>
  <c r="AS388" i="3"/>
  <c r="AP388" i="3"/>
  <c r="AO388" i="3"/>
  <c r="AN388" i="3"/>
  <c r="AS387" i="3"/>
  <c r="AP387" i="3"/>
  <c r="AO387" i="3"/>
  <c r="AN387" i="3"/>
  <c r="AS386" i="3"/>
  <c r="AP386" i="3"/>
  <c r="AO386" i="3"/>
  <c r="AN386" i="3"/>
  <c r="AS385" i="3"/>
  <c r="AP385" i="3"/>
  <c r="AO385" i="3"/>
  <c r="AN385" i="3"/>
  <c r="AS384" i="3"/>
  <c r="AP384" i="3"/>
  <c r="AO384" i="3"/>
  <c r="AN384" i="3"/>
  <c r="AS383" i="3"/>
  <c r="AP383" i="3"/>
  <c r="AO383" i="3"/>
  <c r="AN383" i="3"/>
  <c r="AS382" i="3"/>
  <c r="AP382" i="3"/>
  <c r="AO382" i="3"/>
  <c r="AN382" i="3"/>
  <c r="AS381" i="3"/>
  <c r="AP381" i="3"/>
  <c r="AO381" i="3"/>
  <c r="AN381" i="3"/>
  <c r="AS380" i="3"/>
  <c r="AP380" i="3"/>
  <c r="AO380" i="3"/>
  <c r="AN380" i="3"/>
  <c r="AS379" i="3"/>
  <c r="AP379" i="3"/>
  <c r="AO379" i="3"/>
  <c r="AN379" i="3"/>
  <c r="AS378" i="3"/>
  <c r="AP378" i="3"/>
  <c r="AO378" i="3"/>
  <c r="AN378" i="3"/>
  <c r="AS377" i="3"/>
  <c r="AP377" i="3"/>
  <c r="AO377" i="3"/>
  <c r="AN377" i="3"/>
  <c r="AS376" i="3"/>
  <c r="AP376" i="3"/>
  <c r="AO376" i="3"/>
  <c r="AN376" i="3"/>
  <c r="AS375" i="3"/>
  <c r="AP375" i="3"/>
  <c r="AO375" i="3"/>
  <c r="AN375" i="3"/>
  <c r="AS374" i="3"/>
  <c r="AP374" i="3"/>
  <c r="AO374" i="3"/>
  <c r="AN374" i="3"/>
  <c r="AS373" i="3"/>
  <c r="AP373" i="3"/>
  <c r="AO373" i="3"/>
  <c r="AN373" i="3"/>
  <c r="AS372" i="3"/>
  <c r="AP372" i="3"/>
  <c r="AO372" i="3"/>
  <c r="AN372" i="3"/>
  <c r="AS371" i="3"/>
  <c r="AP371" i="3"/>
  <c r="AO371" i="3"/>
  <c r="AN371" i="3"/>
  <c r="AS370" i="3"/>
  <c r="AP370" i="3"/>
  <c r="AO370" i="3"/>
  <c r="AN370" i="3"/>
  <c r="AS369" i="3"/>
  <c r="AP369" i="3"/>
  <c r="AO369" i="3"/>
  <c r="AN369" i="3"/>
  <c r="AS368" i="3"/>
  <c r="AP368" i="3"/>
  <c r="AO368" i="3"/>
  <c r="AN368" i="3"/>
  <c r="AS367" i="3"/>
  <c r="AP367" i="3"/>
  <c r="AO367" i="3"/>
  <c r="AN367" i="3"/>
  <c r="AS366" i="3"/>
  <c r="AP366" i="3"/>
  <c r="AO366" i="3"/>
  <c r="AN366" i="3"/>
  <c r="AS365" i="3"/>
  <c r="AP365" i="3"/>
  <c r="AO365" i="3"/>
  <c r="AN365" i="3"/>
  <c r="AS364" i="3"/>
  <c r="AP364" i="3"/>
  <c r="AO364" i="3"/>
  <c r="AN364" i="3"/>
  <c r="AS363" i="3"/>
  <c r="AP363" i="3"/>
  <c r="AO363" i="3"/>
  <c r="AN363" i="3"/>
  <c r="AS362" i="3"/>
  <c r="AP362" i="3"/>
  <c r="AO362" i="3"/>
  <c r="AN362" i="3"/>
  <c r="AS361" i="3"/>
  <c r="AP361" i="3"/>
  <c r="AO361" i="3"/>
  <c r="AN361" i="3"/>
  <c r="AS360" i="3"/>
  <c r="AP360" i="3"/>
  <c r="AO360" i="3"/>
  <c r="AN360" i="3"/>
  <c r="AS359" i="3"/>
  <c r="AP359" i="3"/>
  <c r="AO359" i="3"/>
  <c r="AN359" i="3"/>
  <c r="AS358" i="3"/>
  <c r="AP358" i="3"/>
  <c r="AO358" i="3"/>
  <c r="AN358" i="3"/>
  <c r="AS357" i="3"/>
  <c r="AP357" i="3"/>
  <c r="AO357" i="3"/>
  <c r="AN357" i="3"/>
  <c r="AS356" i="3"/>
  <c r="AP356" i="3"/>
  <c r="AO356" i="3"/>
  <c r="AN356" i="3"/>
  <c r="AS355" i="3"/>
  <c r="AP355" i="3"/>
  <c r="AO355" i="3"/>
  <c r="AN355" i="3"/>
  <c r="AS354" i="3"/>
  <c r="AP354" i="3"/>
  <c r="AO354" i="3"/>
  <c r="AN354" i="3"/>
  <c r="AS353" i="3"/>
  <c r="AP353" i="3"/>
  <c r="AO353" i="3"/>
  <c r="AN353" i="3"/>
  <c r="AS352" i="3"/>
  <c r="AP352" i="3"/>
  <c r="AO352" i="3"/>
  <c r="AN352" i="3"/>
  <c r="AS351" i="3"/>
  <c r="AP351" i="3"/>
  <c r="AO351" i="3"/>
  <c r="AN351" i="3"/>
  <c r="AS350" i="3"/>
  <c r="AP350" i="3"/>
  <c r="AO350" i="3"/>
  <c r="AN350" i="3"/>
  <c r="AS349" i="3"/>
  <c r="AP349" i="3"/>
  <c r="AO349" i="3"/>
  <c r="AN349" i="3"/>
  <c r="AS348" i="3"/>
  <c r="AP348" i="3"/>
  <c r="AO348" i="3"/>
  <c r="AN348" i="3"/>
  <c r="AS347" i="3"/>
  <c r="AP347" i="3"/>
  <c r="AO347" i="3"/>
  <c r="AN347" i="3"/>
  <c r="AS346" i="3"/>
  <c r="AP346" i="3"/>
  <c r="AO346" i="3"/>
  <c r="AN346" i="3"/>
  <c r="AS345" i="3"/>
  <c r="AP345" i="3"/>
  <c r="AO345" i="3"/>
  <c r="AN345" i="3"/>
  <c r="AS344" i="3"/>
  <c r="AP344" i="3"/>
  <c r="AO344" i="3"/>
  <c r="AN344" i="3"/>
  <c r="AS343" i="3"/>
  <c r="AP343" i="3"/>
  <c r="AO343" i="3"/>
  <c r="AN343" i="3"/>
  <c r="AS342" i="3"/>
  <c r="AP342" i="3"/>
  <c r="AO342" i="3"/>
  <c r="AN342" i="3"/>
  <c r="AS341" i="3"/>
  <c r="AP341" i="3"/>
  <c r="AO341" i="3"/>
  <c r="AN341" i="3"/>
  <c r="AS340" i="3"/>
  <c r="AP340" i="3"/>
  <c r="AO340" i="3"/>
  <c r="AN340" i="3"/>
  <c r="AS339" i="3"/>
  <c r="AP339" i="3"/>
  <c r="AO339" i="3"/>
  <c r="AN339" i="3"/>
  <c r="AS338" i="3"/>
  <c r="AP338" i="3"/>
  <c r="AO338" i="3"/>
  <c r="AN338" i="3"/>
  <c r="AS337" i="3"/>
  <c r="AP337" i="3"/>
  <c r="AO337" i="3"/>
  <c r="AN337" i="3"/>
  <c r="AS336" i="3"/>
  <c r="AP336" i="3"/>
  <c r="AO336" i="3"/>
  <c r="AN336" i="3"/>
  <c r="AS335" i="3"/>
  <c r="AP335" i="3"/>
  <c r="AO335" i="3"/>
  <c r="AN335" i="3"/>
  <c r="AS334" i="3"/>
  <c r="AP334" i="3"/>
  <c r="AO334" i="3"/>
  <c r="AN334" i="3"/>
  <c r="AS333" i="3"/>
  <c r="AP333" i="3"/>
  <c r="AO333" i="3"/>
  <c r="AN333" i="3"/>
  <c r="AS332" i="3"/>
  <c r="AP332" i="3"/>
  <c r="AO332" i="3"/>
  <c r="AN332" i="3"/>
  <c r="AS331" i="3"/>
  <c r="AP331" i="3"/>
  <c r="AO331" i="3"/>
  <c r="AN331" i="3"/>
  <c r="AS330" i="3"/>
  <c r="AP330" i="3"/>
  <c r="AO330" i="3"/>
  <c r="AN330" i="3"/>
  <c r="AS329" i="3"/>
  <c r="AP329" i="3"/>
  <c r="AO329" i="3"/>
  <c r="AN329" i="3"/>
  <c r="AS328" i="3"/>
  <c r="AP328" i="3"/>
  <c r="AO328" i="3"/>
  <c r="AN328" i="3"/>
  <c r="AS327" i="3"/>
  <c r="AP327" i="3"/>
  <c r="AO327" i="3"/>
  <c r="AN327" i="3"/>
  <c r="AS326" i="3"/>
  <c r="AP326" i="3"/>
  <c r="AO326" i="3"/>
  <c r="AN326" i="3"/>
  <c r="AS325" i="3"/>
  <c r="AP325" i="3"/>
  <c r="AO325" i="3"/>
  <c r="AN325" i="3"/>
  <c r="AS324" i="3"/>
  <c r="AP324" i="3"/>
  <c r="AO324" i="3"/>
  <c r="AN324" i="3"/>
  <c r="AS323" i="3"/>
  <c r="AP323" i="3"/>
  <c r="AO323" i="3"/>
  <c r="AN323" i="3"/>
  <c r="AS322" i="3"/>
  <c r="AP322" i="3"/>
  <c r="AO322" i="3"/>
  <c r="AN322" i="3"/>
  <c r="AS321" i="3"/>
  <c r="AP321" i="3"/>
  <c r="AO321" i="3"/>
  <c r="AN321" i="3"/>
  <c r="AS320" i="3"/>
  <c r="AP320" i="3"/>
  <c r="AO320" i="3"/>
  <c r="AN320" i="3"/>
  <c r="AS319" i="3"/>
  <c r="AP319" i="3"/>
  <c r="AO319" i="3"/>
  <c r="AN319" i="3"/>
  <c r="AS318" i="3"/>
  <c r="AP318" i="3"/>
  <c r="AO318" i="3"/>
  <c r="AN318" i="3"/>
  <c r="AS317" i="3"/>
  <c r="AP317" i="3"/>
  <c r="AO317" i="3"/>
  <c r="AN317" i="3"/>
  <c r="AS316" i="3"/>
  <c r="AP316" i="3"/>
  <c r="AO316" i="3"/>
  <c r="AN316" i="3"/>
  <c r="AS315" i="3"/>
  <c r="AP315" i="3"/>
  <c r="AO315" i="3"/>
  <c r="AN315" i="3"/>
  <c r="AS314" i="3"/>
  <c r="AP314" i="3"/>
  <c r="AO314" i="3"/>
  <c r="AN314" i="3"/>
  <c r="AS313" i="3"/>
  <c r="AP313" i="3"/>
  <c r="AO313" i="3"/>
  <c r="AN313" i="3"/>
  <c r="AS312" i="3"/>
  <c r="AP312" i="3"/>
  <c r="AO312" i="3"/>
  <c r="AN312" i="3"/>
  <c r="AS311" i="3"/>
  <c r="AP311" i="3"/>
  <c r="AO311" i="3"/>
  <c r="AN311" i="3"/>
  <c r="AS310" i="3"/>
  <c r="AP310" i="3"/>
  <c r="AO310" i="3"/>
  <c r="AN310" i="3"/>
  <c r="AS309" i="3"/>
  <c r="AP309" i="3"/>
  <c r="AO309" i="3"/>
  <c r="AN309" i="3"/>
  <c r="AS308" i="3"/>
  <c r="AP308" i="3"/>
  <c r="AO308" i="3"/>
  <c r="AN308" i="3"/>
  <c r="AS307" i="3"/>
  <c r="AP307" i="3"/>
  <c r="AO307" i="3"/>
  <c r="AN307" i="3"/>
  <c r="AS306" i="3"/>
  <c r="AP306" i="3"/>
  <c r="AO306" i="3"/>
  <c r="AN306" i="3"/>
  <c r="AS305" i="3"/>
  <c r="AP305" i="3"/>
  <c r="AO305" i="3"/>
  <c r="AN305" i="3"/>
  <c r="AS304" i="3"/>
  <c r="AP304" i="3"/>
  <c r="AO304" i="3"/>
  <c r="AN304" i="3"/>
  <c r="AS303" i="3"/>
  <c r="AP303" i="3"/>
  <c r="AO303" i="3"/>
  <c r="AN303" i="3"/>
  <c r="AS302" i="3"/>
  <c r="AP302" i="3"/>
  <c r="AO302" i="3"/>
  <c r="AN302" i="3"/>
  <c r="AS301" i="3"/>
  <c r="AP301" i="3"/>
  <c r="AO301" i="3"/>
  <c r="AN301" i="3"/>
  <c r="AS300" i="3"/>
  <c r="AP300" i="3"/>
  <c r="AO300" i="3"/>
  <c r="AN300" i="3"/>
  <c r="AS299" i="3"/>
  <c r="AP299" i="3"/>
  <c r="AO299" i="3"/>
  <c r="AN299" i="3"/>
  <c r="AS298" i="3"/>
  <c r="AP298" i="3"/>
  <c r="AO298" i="3"/>
  <c r="AN298" i="3"/>
  <c r="AS297" i="3"/>
  <c r="AP297" i="3"/>
  <c r="AO297" i="3"/>
  <c r="AN297" i="3"/>
  <c r="AS296" i="3"/>
  <c r="AP296" i="3"/>
  <c r="AO296" i="3"/>
  <c r="AN296" i="3"/>
  <c r="AS295" i="3"/>
  <c r="AP295" i="3"/>
  <c r="AO295" i="3"/>
  <c r="AN295" i="3"/>
  <c r="AS294" i="3"/>
  <c r="AP294" i="3"/>
  <c r="AO294" i="3"/>
  <c r="AN294" i="3"/>
  <c r="AS293" i="3"/>
  <c r="AP293" i="3"/>
  <c r="AO293" i="3"/>
  <c r="AN293" i="3"/>
  <c r="AS292" i="3"/>
  <c r="AP292" i="3"/>
  <c r="AO292" i="3"/>
  <c r="AN292" i="3"/>
  <c r="AS291" i="3"/>
  <c r="AP291" i="3"/>
  <c r="AO291" i="3"/>
  <c r="AN291" i="3"/>
  <c r="AS290" i="3"/>
  <c r="AP290" i="3"/>
  <c r="AO290" i="3"/>
  <c r="AN290" i="3"/>
  <c r="AS289" i="3"/>
  <c r="AP289" i="3"/>
  <c r="AO289" i="3"/>
  <c r="AN289" i="3"/>
  <c r="AS288" i="3"/>
  <c r="AP288" i="3"/>
  <c r="AO288" i="3"/>
  <c r="AN288" i="3"/>
  <c r="AS287" i="3"/>
  <c r="AP287" i="3"/>
  <c r="AO287" i="3"/>
  <c r="AN287" i="3"/>
  <c r="AS286" i="3"/>
  <c r="AP286" i="3"/>
  <c r="AO286" i="3"/>
  <c r="AN286" i="3"/>
  <c r="AS285" i="3"/>
  <c r="AP285" i="3"/>
  <c r="AO285" i="3"/>
  <c r="AN285" i="3"/>
  <c r="AS284" i="3"/>
  <c r="AP284" i="3"/>
  <c r="AO284" i="3"/>
  <c r="AN284" i="3"/>
  <c r="AS283" i="3"/>
  <c r="AP283" i="3"/>
  <c r="AO283" i="3"/>
  <c r="AN283" i="3"/>
  <c r="AS282" i="3"/>
  <c r="AP282" i="3"/>
  <c r="AO282" i="3"/>
  <c r="AN282" i="3"/>
  <c r="AS281" i="3"/>
  <c r="AP281" i="3"/>
  <c r="AO281" i="3"/>
  <c r="AN281" i="3"/>
  <c r="AS280" i="3"/>
  <c r="AP280" i="3"/>
  <c r="AO280" i="3"/>
  <c r="AN280" i="3"/>
  <c r="AS279" i="3"/>
  <c r="AP279" i="3"/>
  <c r="AO279" i="3"/>
  <c r="AN279" i="3"/>
  <c r="AS278" i="3"/>
  <c r="AP278" i="3"/>
  <c r="AO278" i="3"/>
  <c r="AN278" i="3"/>
  <c r="AS277" i="3"/>
  <c r="AP277" i="3"/>
  <c r="AO277" i="3"/>
  <c r="AN277" i="3"/>
  <c r="AS276" i="3"/>
  <c r="AP276" i="3"/>
  <c r="AO276" i="3"/>
  <c r="AN276" i="3"/>
  <c r="AS275" i="3"/>
  <c r="AP275" i="3"/>
  <c r="AO275" i="3"/>
  <c r="AN275" i="3"/>
  <c r="AS274" i="3"/>
  <c r="AP274" i="3"/>
  <c r="AO274" i="3"/>
  <c r="AN274" i="3"/>
  <c r="AS273" i="3"/>
  <c r="AP273" i="3"/>
  <c r="AO273" i="3"/>
  <c r="AN273" i="3"/>
  <c r="AS272" i="3"/>
  <c r="AP272" i="3"/>
  <c r="AO272" i="3"/>
  <c r="AN272" i="3"/>
  <c r="AS271" i="3"/>
  <c r="AP271" i="3"/>
  <c r="AO271" i="3"/>
  <c r="AN271" i="3"/>
  <c r="AS270" i="3"/>
  <c r="AP270" i="3"/>
  <c r="AO270" i="3"/>
  <c r="AN270" i="3"/>
  <c r="AS269" i="3"/>
  <c r="AP269" i="3"/>
  <c r="AO269" i="3"/>
  <c r="AN269" i="3"/>
  <c r="AS268" i="3"/>
  <c r="AP268" i="3"/>
  <c r="AO268" i="3"/>
  <c r="AN268" i="3"/>
  <c r="AS267" i="3"/>
  <c r="AP267" i="3"/>
  <c r="AO267" i="3"/>
  <c r="AN267" i="3"/>
  <c r="AS266" i="3"/>
  <c r="AP266" i="3"/>
  <c r="AO266" i="3"/>
  <c r="AN266" i="3"/>
  <c r="AS265" i="3"/>
  <c r="AP265" i="3"/>
  <c r="AO265" i="3"/>
  <c r="AN265" i="3"/>
  <c r="AS264" i="3"/>
  <c r="AP264" i="3"/>
  <c r="AO264" i="3"/>
  <c r="AN264" i="3"/>
  <c r="AS263" i="3"/>
  <c r="AP263" i="3"/>
  <c r="AO263" i="3"/>
  <c r="AN263" i="3"/>
  <c r="AS262" i="3"/>
  <c r="AP262" i="3"/>
  <c r="AO262" i="3"/>
  <c r="AN262" i="3"/>
  <c r="AS261" i="3"/>
  <c r="AP261" i="3"/>
  <c r="AO261" i="3"/>
  <c r="AN261" i="3"/>
  <c r="AS260" i="3"/>
  <c r="AP260" i="3"/>
  <c r="AO260" i="3"/>
  <c r="AN260" i="3"/>
  <c r="AS259" i="3"/>
  <c r="AP259" i="3"/>
  <c r="AO259" i="3"/>
  <c r="AN259" i="3"/>
  <c r="AS258" i="3"/>
  <c r="AP258" i="3"/>
  <c r="AO258" i="3"/>
  <c r="AN258" i="3"/>
  <c r="AS257" i="3"/>
  <c r="AP257" i="3"/>
  <c r="AO257" i="3"/>
  <c r="AN257" i="3"/>
  <c r="AS256" i="3"/>
  <c r="AP256" i="3"/>
  <c r="AO256" i="3"/>
  <c r="AN256" i="3"/>
  <c r="AS255" i="3"/>
  <c r="AP255" i="3"/>
  <c r="AO255" i="3"/>
  <c r="AN255" i="3"/>
  <c r="AS254" i="3"/>
  <c r="AP254" i="3"/>
  <c r="AO254" i="3"/>
  <c r="AN254" i="3"/>
  <c r="AS253" i="3"/>
  <c r="AP253" i="3"/>
  <c r="AO253" i="3"/>
  <c r="AN253" i="3"/>
  <c r="AS252" i="3"/>
  <c r="AP252" i="3"/>
  <c r="AO252" i="3"/>
  <c r="AN252" i="3"/>
  <c r="AS251" i="3"/>
  <c r="AP251" i="3"/>
  <c r="AO251" i="3"/>
  <c r="AN251" i="3"/>
  <c r="AS250" i="3"/>
  <c r="AP250" i="3"/>
  <c r="AO250" i="3"/>
  <c r="AN250" i="3"/>
  <c r="AS249" i="3"/>
  <c r="AP249" i="3"/>
  <c r="AO249" i="3"/>
  <c r="AN249" i="3"/>
  <c r="AS248" i="3"/>
  <c r="AP248" i="3"/>
  <c r="AO248" i="3"/>
  <c r="AN248" i="3"/>
  <c r="AS247" i="3"/>
  <c r="AP247" i="3"/>
  <c r="AO247" i="3"/>
  <c r="AN247" i="3"/>
  <c r="AS246" i="3"/>
  <c r="AP246" i="3"/>
  <c r="AO246" i="3"/>
  <c r="AN246" i="3"/>
  <c r="AS245" i="3"/>
  <c r="AP245" i="3"/>
  <c r="AO245" i="3"/>
  <c r="AN245" i="3"/>
  <c r="AS244" i="3"/>
  <c r="AP244" i="3"/>
  <c r="AO244" i="3"/>
  <c r="AN244" i="3"/>
  <c r="AS243" i="3"/>
  <c r="AP243" i="3"/>
  <c r="AO243" i="3"/>
  <c r="AN243" i="3"/>
  <c r="AS242" i="3"/>
  <c r="AP242" i="3"/>
  <c r="AO242" i="3"/>
  <c r="AN242" i="3"/>
  <c r="AS241" i="3"/>
  <c r="AP241" i="3"/>
  <c r="AO241" i="3"/>
  <c r="AN241" i="3"/>
  <c r="AS240" i="3"/>
  <c r="AP240" i="3"/>
  <c r="AO240" i="3"/>
  <c r="AN240" i="3"/>
  <c r="AS239" i="3"/>
  <c r="AP239" i="3"/>
  <c r="AO239" i="3"/>
  <c r="AN239" i="3"/>
  <c r="AS238" i="3"/>
  <c r="AP238" i="3"/>
  <c r="AO238" i="3"/>
  <c r="AN238" i="3"/>
  <c r="AS237" i="3"/>
  <c r="AP237" i="3"/>
  <c r="AO237" i="3"/>
  <c r="AN237" i="3"/>
  <c r="AS236" i="3"/>
  <c r="AP236" i="3"/>
  <c r="AO236" i="3"/>
  <c r="AN236" i="3"/>
  <c r="AS235" i="3"/>
  <c r="AP235" i="3"/>
  <c r="AO235" i="3"/>
  <c r="AN235" i="3"/>
  <c r="AS234" i="3"/>
  <c r="AP234" i="3"/>
  <c r="AO234" i="3"/>
  <c r="AN234" i="3"/>
  <c r="AS233" i="3"/>
  <c r="AP233" i="3"/>
  <c r="AO233" i="3"/>
  <c r="AN233" i="3"/>
  <c r="AS232" i="3"/>
  <c r="AP232" i="3"/>
  <c r="AO232" i="3"/>
  <c r="AN232" i="3"/>
  <c r="AS231" i="3"/>
  <c r="AP231" i="3"/>
  <c r="AO231" i="3"/>
  <c r="AN231" i="3"/>
  <c r="AS230" i="3"/>
  <c r="AP230" i="3"/>
  <c r="AO230" i="3"/>
  <c r="AN230" i="3"/>
  <c r="AS229" i="3"/>
  <c r="AP229" i="3"/>
  <c r="AO229" i="3"/>
  <c r="AN229" i="3"/>
  <c r="AS228" i="3"/>
  <c r="AP228" i="3"/>
  <c r="AO228" i="3"/>
  <c r="AN228" i="3"/>
  <c r="AS227" i="3"/>
  <c r="AP227" i="3"/>
  <c r="AO227" i="3"/>
  <c r="AN227" i="3"/>
  <c r="AS226" i="3"/>
  <c r="AP226" i="3"/>
  <c r="AO226" i="3"/>
  <c r="AN226" i="3"/>
  <c r="AS225" i="3"/>
  <c r="AP225" i="3"/>
  <c r="AO225" i="3"/>
  <c r="AN225" i="3"/>
  <c r="AS224" i="3"/>
  <c r="AP224" i="3"/>
  <c r="AO224" i="3"/>
  <c r="AN224" i="3"/>
  <c r="AS223" i="3"/>
  <c r="AP223" i="3"/>
  <c r="AO223" i="3"/>
  <c r="AN223" i="3"/>
  <c r="AS222" i="3"/>
  <c r="AP222" i="3"/>
  <c r="AO222" i="3"/>
  <c r="AN222" i="3"/>
  <c r="AS221" i="3"/>
  <c r="AP221" i="3"/>
  <c r="AO221" i="3"/>
  <c r="AN221" i="3"/>
  <c r="AS220" i="3"/>
  <c r="AP220" i="3"/>
  <c r="AO220" i="3"/>
  <c r="AN220" i="3"/>
  <c r="AS219" i="3"/>
  <c r="AP219" i="3"/>
  <c r="AO219" i="3"/>
  <c r="AN219" i="3"/>
  <c r="AS218" i="3"/>
  <c r="AP218" i="3"/>
  <c r="AO218" i="3"/>
  <c r="AN218" i="3"/>
  <c r="AS217" i="3"/>
  <c r="AP217" i="3"/>
  <c r="AO217" i="3"/>
  <c r="AN217" i="3"/>
  <c r="AS216" i="3"/>
  <c r="AP216" i="3"/>
  <c r="AO216" i="3"/>
  <c r="AN216" i="3"/>
  <c r="AS215" i="3"/>
  <c r="AP215" i="3"/>
  <c r="AO215" i="3"/>
  <c r="AN215" i="3"/>
  <c r="AS214" i="3"/>
  <c r="AP214" i="3"/>
  <c r="AO214" i="3"/>
  <c r="AN214" i="3"/>
  <c r="AS213" i="3"/>
  <c r="AP213" i="3"/>
  <c r="AO213" i="3"/>
  <c r="AN213" i="3"/>
  <c r="AS212" i="3"/>
  <c r="AP212" i="3"/>
  <c r="AO212" i="3"/>
  <c r="AN212" i="3"/>
  <c r="AS211" i="3"/>
  <c r="AP211" i="3"/>
  <c r="AO211" i="3"/>
  <c r="AN211" i="3"/>
  <c r="AS210" i="3"/>
  <c r="AP210" i="3"/>
  <c r="AO210" i="3"/>
  <c r="AN210" i="3"/>
  <c r="AS209" i="3"/>
  <c r="AP209" i="3"/>
  <c r="AO209" i="3"/>
  <c r="AN209" i="3"/>
  <c r="AS208" i="3"/>
  <c r="AP208" i="3"/>
  <c r="AO208" i="3"/>
  <c r="AN208" i="3"/>
  <c r="AS207" i="3"/>
  <c r="AP207" i="3"/>
  <c r="AO207" i="3"/>
  <c r="AN207" i="3"/>
  <c r="AS206" i="3"/>
  <c r="AP206" i="3"/>
  <c r="AO206" i="3"/>
  <c r="AN206" i="3"/>
  <c r="AS205" i="3"/>
  <c r="AP205" i="3"/>
  <c r="AO205" i="3"/>
  <c r="AN205" i="3"/>
  <c r="AS204" i="3"/>
  <c r="AP204" i="3"/>
  <c r="AO204" i="3"/>
  <c r="AN204" i="3"/>
  <c r="AS203" i="3"/>
  <c r="AP203" i="3"/>
  <c r="AO203" i="3"/>
  <c r="AN203" i="3"/>
  <c r="AS202" i="3"/>
  <c r="AP202" i="3"/>
  <c r="AO202" i="3"/>
  <c r="AN202" i="3"/>
  <c r="AS201" i="3"/>
  <c r="AP201" i="3"/>
  <c r="AO201" i="3"/>
  <c r="AN201" i="3"/>
  <c r="AS200" i="3"/>
  <c r="AP200" i="3"/>
  <c r="AO200" i="3"/>
  <c r="AN200" i="3"/>
  <c r="AS199" i="3"/>
  <c r="AP199" i="3"/>
  <c r="AO199" i="3"/>
  <c r="AN199" i="3"/>
  <c r="AS198" i="3"/>
  <c r="AP198" i="3"/>
  <c r="AO198" i="3"/>
  <c r="AN198" i="3"/>
  <c r="AS197" i="3"/>
  <c r="AP197" i="3"/>
  <c r="AO197" i="3"/>
  <c r="AN197" i="3"/>
  <c r="AS196" i="3"/>
  <c r="AP196" i="3"/>
  <c r="AO196" i="3"/>
  <c r="AN196" i="3"/>
  <c r="AS195" i="3"/>
  <c r="AP195" i="3"/>
  <c r="AO195" i="3"/>
  <c r="AN195" i="3"/>
  <c r="AS194" i="3"/>
  <c r="AP194" i="3"/>
  <c r="AO194" i="3"/>
  <c r="AN194" i="3"/>
  <c r="AS193" i="3"/>
  <c r="AP193" i="3"/>
  <c r="AO193" i="3"/>
  <c r="AN193" i="3"/>
  <c r="AS192" i="3"/>
  <c r="AP192" i="3"/>
  <c r="AO192" i="3"/>
  <c r="AN192" i="3"/>
  <c r="AS191" i="3"/>
  <c r="AP191" i="3"/>
  <c r="AO191" i="3"/>
  <c r="AN191" i="3"/>
  <c r="AS190" i="3"/>
  <c r="AP190" i="3"/>
  <c r="AO190" i="3"/>
  <c r="AN190" i="3"/>
  <c r="AS189" i="3"/>
  <c r="AP189" i="3"/>
  <c r="AO189" i="3"/>
  <c r="AN189" i="3"/>
  <c r="AS188" i="3"/>
  <c r="AP188" i="3"/>
  <c r="AO188" i="3"/>
  <c r="AN188" i="3"/>
  <c r="AS187" i="3"/>
  <c r="AP187" i="3"/>
  <c r="AO187" i="3"/>
  <c r="AN187" i="3"/>
  <c r="AS186" i="3"/>
  <c r="AP186" i="3"/>
  <c r="AO186" i="3"/>
  <c r="AN186" i="3"/>
  <c r="AS185" i="3"/>
  <c r="AP185" i="3"/>
  <c r="AO185" i="3"/>
  <c r="AN185" i="3"/>
  <c r="AS184" i="3"/>
  <c r="AP184" i="3"/>
  <c r="AO184" i="3"/>
  <c r="AN184" i="3"/>
  <c r="AS183" i="3"/>
  <c r="AP183" i="3"/>
  <c r="AO183" i="3"/>
  <c r="AN183" i="3"/>
  <c r="AS182" i="3"/>
  <c r="AP182" i="3"/>
  <c r="AO182" i="3"/>
  <c r="AN182" i="3"/>
  <c r="AS181" i="3"/>
  <c r="AP181" i="3"/>
  <c r="AO181" i="3"/>
  <c r="AN181" i="3"/>
  <c r="AS180" i="3"/>
  <c r="AP180" i="3"/>
  <c r="AO180" i="3"/>
  <c r="AN180" i="3"/>
  <c r="AS179" i="3"/>
  <c r="AP179" i="3"/>
  <c r="AO179" i="3"/>
  <c r="AN179" i="3"/>
  <c r="AS178" i="3"/>
  <c r="AP178" i="3"/>
  <c r="AO178" i="3"/>
  <c r="AN178" i="3"/>
  <c r="AS177" i="3"/>
  <c r="AP177" i="3"/>
  <c r="AO177" i="3"/>
  <c r="AN177" i="3"/>
  <c r="AS176" i="3"/>
  <c r="AP176" i="3"/>
  <c r="AO176" i="3"/>
  <c r="AN176" i="3"/>
  <c r="AS175" i="3"/>
  <c r="AP175" i="3"/>
  <c r="AO175" i="3"/>
  <c r="AN175" i="3"/>
  <c r="AS174" i="3"/>
  <c r="AP174" i="3"/>
  <c r="AO174" i="3"/>
  <c r="AN174" i="3"/>
  <c r="AS173" i="3"/>
  <c r="AP173" i="3"/>
  <c r="AO173" i="3"/>
  <c r="AN173" i="3"/>
  <c r="AS172" i="3"/>
  <c r="AP172" i="3"/>
  <c r="AO172" i="3"/>
  <c r="AN172" i="3"/>
  <c r="AS171" i="3"/>
  <c r="AP171" i="3"/>
  <c r="AO171" i="3"/>
  <c r="AN171" i="3"/>
  <c r="AS170" i="3"/>
  <c r="AP170" i="3"/>
  <c r="AO170" i="3"/>
  <c r="AN170" i="3"/>
  <c r="AS169" i="3"/>
  <c r="AP169" i="3"/>
  <c r="AO169" i="3"/>
  <c r="AN169" i="3"/>
  <c r="AS168" i="3"/>
  <c r="AP168" i="3"/>
  <c r="AO168" i="3"/>
  <c r="AN168" i="3"/>
  <c r="AS167" i="3"/>
  <c r="AP167" i="3"/>
  <c r="AO167" i="3"/>
  <c r="AN167" i="3"/>
  <c r="AS166" i="3"/>
  <c r="AP166" i="3"/>
  <c r="AO166" i="3"/>
  <c r="AN166" i="3"/>
  <c r="AS165" i="3"/>
  <c r="AP165" i="3"/>
  <c r="AO165" i="3"/>
  <c r="AN165" i="3"/>
  <c r="AS164" i="3"/>
  <c r="AP164" i="3"/>
  <c r="AO164" i="3"/>
  <c r="AN164" i="3"/>
  <c r="AS163" i="3"/>
  <c r="AP163" i="3"/>
  <c r="AO163" i="3"/>
  <c r="AN163" i="3"/>
  <c r="AS162" i="3"/>
  <c r="AP162" i="3"/>
  <c r="AO162" i="3"/>
  <c r="AN162" i="3"/>
  <c r="AS161" i="3"/>
  <c r="AP161" i="3"/>
  <c r="AO161" i="3"/>
  <c r="AN161" i="3"/>
  <c r="AS160" i="3"/>
  <c r="AP160" i="3"/>
  <c r="AO160" i="3"/>
  <c r="AN160" i="3"/>
  <c r="AS159" i="3"/>
  <c r="AP159" i="3"/>
  <c r="AO159" i="3"/>
  <c r="AN159" i="3"/>
  <c r="AS158" i="3"/>
  <c r="AP158" i="3"/>
  <c r="AO158" i="3"/>
  <c r="AN158" i="3"/>
  <c r="AS157" i="3"/>
  <c r="AP157" i="3"/>
  <c r="AO157" i="3"/>
  <c r="AN157" i="3"/>
  <c r="AS156" i="3"/>
  <c r="AP156" i="3"/>
  <c r="AO156" i="3"/>
  <c r="AN156" i="3"/>
  <c r="AS155" i="3"/>
  <c r="AP155" i="3"/>
  <c r="AO155" i="3"/>
  <c r="AN155" i="3"/>
  <c r="AS154" i="3"/>
  <c r="AP154" i="3"/>
  <c r="AO154" i="3"/>
  <c r="AN154" i="3"/>
  <c r="AS153" i="3"/>
  <c r="AP153" i="3"/>
  <c r="AO153" i="3"/>
  <c r="AN153" i="3"/>
  <c r="AS152" i="3"/>
  <c r="AP152" i="3"/>
  <c r="AO152" i="3"/>
  <c r="AN152" i="3"/>
  <c r="AS151" i="3"/>
  <c r="AP151" i="3"/>
  <c r="AO151" i="3"/>
  <c r="AN151" i="3"/>
  <c r="AS150" i="3"/>
  <c r="AP150" i="3"/>
  <c r="AO150" i="3"/>
  <c r="AN150" i="3"/>
  <c r="AS149" i="3"/>
  <c r="AP149" i="3"/>
  <c r="AO149" i="3"/>
  <c r="AN149" i="3"/>
  <c r="AS148" i="3"/>
  <c r="AP148" i="3"/>
  <c r="AO148" i="3"/>
  <c r="AN148" i="3"/>
  <c r="AS147" i="3"/>
  <c r="AP147" i="3"/>
  <c r="AO147" i="3"/>
  <c r="AN147" i="3"/>
  <c r="AS146" i="3"/>
  <c r="AP146" i="3"/>
  <c r="AO146" i="3"/>
  <c r="AN146" i="3"/>
  <c r="AS145" i="3"/>
  <c r="AP145" i="3"/>
  <c r="AO145" i="3"/>
  <c r="AN145" i="3"/>
  <c r="AS144" i="3"/>
  <c r="AP144" i="3"/>
  <c r="AO144" i="3"/>
  <c r="AN144" i="3"/>
  <c r="AS143" i="3"/>
  <c r="AP143" i="3"/>
  <c r="AO143" i="3"/>
  <c r="AN143" i="3"/>
  <c r="AS142" i="3"/>
  <c r="AP142" i="3"/>
  <c r="AO142" i="3"/>
  <c r="AN142" i="3"/>
  <c r="AS141" i="3"/>
  <c r="AP141" i="3"/>
  <c r="AO141" i="3"/>
  <c r="AN141" i="3"/>
  <c r="AS140" i="3"/>
  <c r="AP140" i="3"/>
  <c r="AO140" i="3"/>
  <c r="AN140" i="3"/>
  <c r="AS139" i="3"/>
  <c r="AP139" i="3"/>
  <c r="AO139" i="3"/>
  <c r="AN139" i="3"/>
  <c r="AS138" i="3"/>
  <c r="AP138" i="3"/>
  <c r="AO138" i="3"/>
  <c r="AN138" i="3"/>
  <c r="AS137" i="3"/>
  <c r="AP137" i="3"/>
  <c r="AO137" i="3"/>
  <c r="AN137" i="3"/>
  <c r="AS136" i="3"/>
  <c r="AP136" i="3"/>
  <c r="AO136" i="3"/>
  <c r="AN136" i="3"/>
  <c r="AS135" i="3"/>
  <c r="AP135" i="3"/>
  <c r="AO135" i="3"/>
  <c r="AN135" i="3"/>
  <c r="AS134" i="3"/>
  <c r="AP134" i="3"/>
  <c r="AO134" i="3"/>
  <c r="AN134" i="3"/>
  <c r="AS133" i="3"/>
  <c r="AP133" i="3"/>
  <c r="AO133" i="3"/>
  <c r="AN133" i="3"/>
  <c r="AS132" i="3"/>
  <c r="AP132" i="3"/>
  <c r="AO132" i="3"/>
  <c r="AN132" i="3"/>
  <c r="AS131" i="3"/>
  <c r="AP131" i="3"/>
  <c r="AO131" i="3"/>
  <c r="AN131" i="3"/>
  <c r="AS130" i="3"/>
  <c r="AP130" i="3"/>
  <c r="AO130" i="3"/>
  <c r="AN130" i="3"/>
  <c r="AS129" i="3"/>
  <c r="AP129" i="3"/>
  <c r="AO129" i="3"/>
  <c r="AN129" i="3"/>
  <c r="AS128" i="3"/>
  <c r="AP128" i="3"/>
  <c r="AO128" i="3"/>
  <c r="AN128" i="3"/>
  <c r="AS127" i="3"/>
  <c r="AP127" i="3"/>
  <c r="AO127" i="3"/>
  <c r="AN127" i="3"/>
  <c r="AS126" i="3"/>
  <c r="AP126" i="3"/>
  <c r="AO126" i="3"/>
  <c r="AN126" i="3"/>
  <c r="AS125" i="3"/>
  <c r="AP125" i="3"/>
  <c r="AO125" i="3"/>
  <c r="AN125" i="3"/>
  <c r="AS124" i="3"/>
  <c r="AP124" i="3"/>
  <c r="AO124" i="3"/>
  <c r="AN124" i="3"/>
  <c r="AS123" i="3"/>
  <c r="AP123" i="3"/>
  <c r="AO123" i="3"/>
  <c r="AN123" i="3"/>
  <c r="AS122" i="3"/>
  <c r="AP122" i="3"/>
  <c r="AO122" i="3"/>
  <c r="AN122" i="3"/>
  <c r="AS121" i="3"/>
  <c r="AP121" i="3"/>
  <c r="AO121" i="3"/>
  <c r="AN121" i="3"/>
  <c r="AS120" i="3"/>
  <c r="AP120" i="3"/>
  <c r="AO120" i="3"/>
  <c r="AN120" i="3"/>
  <c r="AS119" i="3"/>
  <c r="AP119" i="3"/>
  <c r="AO119" i="3"/>
  <c r="AN119" i="3"/>
  <c r="AS118" i="3"/>
  <c r="AP118" i="3"/>
  <c r="AO118" i="3"/>
  <c r="AN118" i="3"/>
  <c r="AS117" i="3"/>
  <c r="AP117" i="3"/>
  <c r="AO117" i="3"/>
  <c r="AN117" i="3"/>
  <c r="AS116" i="3"/>
  <c r="AP116" i="3"/>
  <c r="AO116" i="3"/>
  <c r="AN116" i="3"/>
  <c r="AS115" i="3"/>
  <c r="AP115" i="3"/>
  <c r="AO115" i="3"/>
  <c r="AN115" i="3"/>
  <c r="AS114" i="3"/>
  <c r="AP114" i="3"/>
  <c r="AO114" i="3"/>
  <c r="AN114" i="3"/>
  <c r="AS113" i="3"/>
  <c r="AP113" i="3"/>
  <c r="AO113" i="3"/>
  <c r="AN113" i="3"/>
  <c r="AS111" i="3"/>
  <c r="AP111" i="3"/>
  <c r="AO111" i="3"/>
  <c r="AN111" i="3"/>
  <c r="AS110" i="3"/>
  <c r="AP110" i="3"/>
  <c r="AO110" i="3"/>
  <c r="AN110" i="3"/>
  <c r="AS109" i="3"/>
  <c r="AP109" i="3"/>
  <c r="AO109" i="3"/>
  <c r="AN109" i="3"/>
  <c r="AS108" i="3"/>
  <c r="AP108" i="3"/>
  <c r="AO108" i="3"/>
  <c r="AN108" i="3"/>
  <c r="AS107" i="3"/>
  <c r="AP107" i="3"/>
  <c r="AO107" i="3"/>
  <c r="AN107" i="3"/>
  <c r="AS106" i="3"/>
  <c r="AP106" i="3"/>
  <c r="AO106" i="3"/>
  <c r="AN106" i="3"/>
  <c r="AS105" i="3"/>
  <c r="AP105" i="3"/>
  <c r="AO105" i="3"/>
  <c r="AN105" i="3"/>
  <c r="AS104" i="3"/>
  <c r="AP104" i="3"/>
  <c r="AO104" i="3"/>
  <c r="AN104" i="3"/>
  <c r="AS103" i="3"/>
  <c r="AP103" i="3"/>
  <c r="AO103" i="3"/>
  <c r="AN103" i="3"/>
  <c r="AS102" i="3"/>
  <c r="AP102" i="3"/>
  <c r="AO102" i="3"/>
  <c r="AN102" i="3"/>
  <c r="AS101" i="3"/>
  <c r="AP101" i="3"/>
  <c r="AO101" i="3"/>
  <c r="AN101" i="3"/>
  <c r="AS100" i="3"/>
  <c r="AP100" i="3"/>
  <c r="AO100" i="3"/>
  <c r="AN100" i="3"/>
  <c r="AS99" i="3"/>
  <c r="AP99" i="3"/>
  <c r="AO99" i="3"/>
  <c r="AN99" i="3"/>
  <c r="AS98" i="3"/>
  <c r="AP98" i="3"/>
  <c r="AO98" i="3"/>
  <c r="AN98" i="3"/>
  <c r="AS97" i="3"/>
  <c r="AP97" i="3"/>
  <c r="AO97" i="3"/>
  <c r="AN97" i="3"/>
  <c r="AS96" i="3"/>
  <c r="AP96" i="3"/>
  <c r="AO96" i="3"/>
  <c r="AN96" i="3"/>
  <c r="AS95" i="3"/>
  <c r="AP95" i="3"/>
  <c r="AO95" i="3"/>
  <c r="AN95" i="3"/>
  <c r="AS94" i="3"/>
  <c r="AP94" i="3"/>
  <c r="AO94" i="3"/>
  <c r="AN94" i="3"/>
  <c r="AS93" i="3"/>
  <c r="AP93" i="3"/>
  <c r="AO93" i="3"/>
  <c r="AN93" i="3"/>
  <c r="AS92" i="3"/>
  <c r="AP92" i="3"/>
  <c r="AO92" i="3"/>
  <c r="AN92" i="3"/>
  <c r="AS91" i="3"/>
  <c r="AP91" i="3"/>
  <c r="AO91" i="3"/>
  <c r="AN91" i="3"/>
  <c r="AS90" i="3"/>
  <c r="AP90" i="3"/>
  <c r="AO90" i="3"/>
  <c r="AN90" i="3"/>
  <c r="AS89" i="3"/>
  <c r="AP89" i="3"/>
  <c r="AO89" i="3"/>
  <c r="AN89" i="3"/>
  <c r="AS88" i="3"/>
  <c r="AP88" i="3"/>
  <c r="AO88" i="3"/>
  <c r="AN88" i="3"/>
  <c r="AS87" i="3"/>
  <c r="AP87" i="3"/>
  <c r="AO87" i="3"/>
  <c r="AN87" i="3"/>
  <c r="AS86" i="3"/>
  <c r="AP86" i="3"/>
  <c r="AO86" i="3"/>
  <c r="AN86" i="3"/>
  <c r="AS85" i="3"/>
  <c r="AP85" i="3"/>
  <c r="AO85" i="3"/>
  <c r="AN85" i="3"/>
  <c r="AS84" i="3"/>
  <c r="AP84" i="3"/>
  <c r="AO84" i="3"/>
  <c r="AN84" i="3"/>
  <c r="AS83" i="3"/>
  <c r="AP83" i="3"/>
  <c r="AO83" i="3"/>
  <c r="AN83" i="3"/>
  <c r="AS82" i="3"/>
  <c r="AP82" i="3"/>
  <c r="AO82" i="3"/>
  <c r="AN82" i="3"/>
  <c r="AS81" i="3"/>
  <c r="AP81" i="3"/>
  <c r="AO81" i="3"/>
  <c r="AN81" i="3"/>
  <c r="AS80" i="3"/>
  <c r="AP80" i="3"/>
  <c r="AO80" i="3"/>
  <c r="AN80" i="3"/>
  <c r="AS79" i="3"/>
  <c r="AP79" i="3"/>
  <c r="AO79" i="3"/>
  <c r="AN79" i="3"/>
  <c r="AS78" i="3"/>
  <c r="AP78" i="3"/>
  <c r="AO78" i="3"/>
  <c r="AN78" i="3"/>
  <c r="AS77" i="3"/>
  <c r="AP77" i="3"/>
  <c r="AO77" i="3"/>
  <c r="AN77" i="3"/>
  <c r="AS76" i="3"/>
  <c r="AP76" i="3"/>
  <c r="AO76" i="3"/>
  <c r="AN76" i="3"/>
  <c r="AS75" i="3"/>
  <c r="AP75" i="3"/>
  <c r="AO75" i="3"/>
  <c r="AN75" i="3"/>
  <c r="AS74" i="3"/>
  <c r="AP74" i="3"/>
  <c r="AO74" i="3"/>
  <c r="AN74" i="3"/>
  <c r="AS73" i="3"/>
  <c r="AP73" i="3"/>
  <c r="AO73" i="3"/>
  <c r="AN73" i="3"/>
  <c r="AS72" i="3"/>
  <c r="AP72" i="3"/>
  <c r="AO72" i="3"/>
  <c r="AN72" i="3"/>
  <c r="AS71" i="3"/>
  <c r="AP71" i="3"/>
  <c r="AO71" i="3"/>
  <c r="AN71" i="3"/>
  <c r="AS70" i="3"/>
  <c r="AP70" i="3"/>
  <c r="AO70" i="3"/>
  <c r="AN70" i="3"/>
  <c r="AS69" i="3"/>
  <c r="AP69" i="3"/>
  <c r="AO69" i="3"/>
  <c r="AN69" i="3"/>
  <c r="AS68" i="3"/>
  <c r="AP68" i="3"/>
  <c r="AO68" i="3"/>
  <c r="AN68" i="3"/>
  <c r="AS67" i="3"/>
  <c r="AP67" i="3"/>
  <c r="AO67" i="3"/>
  <c r="AN67" i="3"/>
  <c r="AS66" i="3"/>
  <c r="AP66" i="3"/>
  <c r="AO66" i="3"/>
  <c r="AN66" i="3"/>
  <c r="AS65" i="3"/>
  <c r="AP65" i="3"/>
  <c r="AO65" i="3"/>
  <c r="AN65" i="3"/>
  <c r="AS64" i="3"/>
  <c r="AP64" i="3"/>
  <c r="AO64" i="3"/>
  <c r="AN64" i="3"/>
  <c r="AS63" i="3"/>
  <c r="AP63" i="3"/>
  <c r="AO63" i="3"/>
  <c r="AN63" i="3"/>
  <c r="AS62" i="3"/>
  <c r="AP62" i="3"/>
  <c r="AO62" i="3"/>
  <c r="AN62" i="3"/>
  <c r="AS61" i="3"/>
  <c r="AP61" i="3"/>
  <c r="AO61" i="3"/>
  <c r="AN61" i="3"/>
  <c r="AS60" i="3"/>
  <c r="AP60" i="3"/>
  <c r="AO60" i="3"/>
  <c r="AN60" i="3"/>
  <c r="AS59" i="3"/>
  <c r="AP59" i="3"/>
  <c r="AO59" i="3"/>
  <c r="AN59" i="3"/>
  <c r="AS58" i="3"/>
  <c r="AP58" i="3"/>
  <c r="AO58" i="3"/>
  <c r="AN58" i="3"/>
  <c r="AS57" i="3"/>
  <c r="AP57" i="3"/>
  <c r="AO57" i="3"/>
  <c r="AN57" i="3"/>
  <c r="AS56" i="3"/>
  <c r="AP56" i="3"/>
  <c r="AO56" i="3"/>
  <c r="AN56" i="3"/>
  <c r="AS55" i="3"/>
  <c r="AP55" i="3"/>
  <c r="AO55" i="3"/>
  <c r="AN55" i="3"/>
  <c r="AS54" i="3"/>
  <c r="AP54" i="3"/>
  <c r="AO54" i="3"/>
  <c r="AN54" i="3"/>
  <c r="AS53" i="3"/>
  <c r="AP53" i="3"/>
  <c r="AO53" i="3"/>
  <c r="AN53" i="3"/>
  <c r="AS52" i="3"/>
  <c r="AP52" i="3"/>
  <c r="AO52" i="3"/>
  <c r="AN52" i="3"/>
  <c r="AS51" i="3"/>
  <c r="AP51" i="3"/>
  <c r="AO51" i="3"/>
  <c r="AN51" i="3"/>
  <c r="AS50" i="3"/>
  <c r="AP50" i="3"/>
  <c r="AO50" i="3"/>
  <c r="AN50" i="3"/>
  <c r="AS49" i="3"/>
  <c r="AP49" i="3"/>
  <c r="AO49" i="3"/>
  <c r="AN49" i="3"/>
  <c r="AS48" i="3"/>
  <c r="AP48" i="3"/>
  <c r="AO48" i="3"/>
  <c r="AN48" i="3"/>
  <c r="AS47" i="3"/>
  <c r="AP47" i="3"/>
  <c r="AO47" i="3"/>
  <c r="AN47" i="3"/>
  <c r="AS46" i="3"/>
  <c r="AP46" i="3"/>
  <c r="AO46" i="3"/>
  <c r="AN46" i="3"/>
  <c r="AS45" i="3"/>
  <c r="AP45" i="3"/>
  <c r="AO45" i="3"/>
  <c r="AN45" i="3"/>
  <c r="AS44" i="3"/>
  <c r="AP44" i="3"/>
  <c r="AO44" i="3"/>
  <c r="AN44" i="3"/>
  <c r="AS43" i="3"/>
  <c r="AP43" i="3"/>
  <c r="AO43" i="3"/>
  <c r="AN43" i="3"/>
  <c r="AS42" i="3"/>
  <c r="AP42" i="3"/>
  <c r="AO42" i="3"/>
  <c r="AN42" i="3"/>
  <c r="AS41" i="3"/>
  <c r="AP41" i="3"/>
  <c r="AO41" i="3"/>
  <c r="AN41" i="3"/>
  <c r="AS40" i="3"/>
  <c r="AP40" i="3"/>
  <c r="AO40" i="3"/>
  <c r="AN40" i="3"/>
  <c r="AS39" i="3"/>
  <c r="AP39" i="3"/>
  <c r="AO39" i="3"/>
  <c r="AN39" i="3"/>
  <c r="AS38" i="3"/>
  <c r="AP38" i="3"/>
  <c r="AO38" i="3"/>
  <c r="AN38" i="3"/>
  <c r="AS37" i="3"/>
  <c r="AP37" i="3"/>
  <c r="AO37" i="3"/>
  <c r="AN37" i="3"/>
  <c r="AS36" i="3"/>
  <c r="AP36" i="3"/>
  <c r="AO36" i="3"/>
  <c r="AN36" i="3"/>
  <c r="AS35" i="3"/>
  <c r="AP35" i="3"/>
  <c r="AO35" i="3"/>
  <c r="AN35" i="3"/>
  <c r="AS34" i="3"/>
  <c r="AP34" i="3"/>
  <c r="AO34" i="3"/>
  <c r="AN34" i="3"/>
  <c r="AS33" i="3"/>
  <c r="AP33" i="3"/>
  <c r="AO33" i="3"/>
  <c r="AN33" i="3"/>
  <c r="AS32" i="3"/>
  <c r="AP32" i="3"/>
  <c r="AO32" i="3"/>
  <c r="AN32" i="3"/>
  <c r="AS31" i="3"/>
  <c r="AP31" i="3"/>
  <c r="AO31" i="3"/>
  <c r="AN31" i="3"/>
  <c r="AS30" i="3"/>
  <c r="AP30" i="3"/>
  <c r="AO30" i="3"/>
  <c r="AN30" i="3"/>
  <c r="AS29" i="3"/>
  <c r="AP29" i="3"/>
  <c r="AO29" i="3"/>
  <c r="AN29" i="3"/>
  <c r="AS28" i="3"/>
  <c r="AP28" i="3"/>
  <c r="AO28" i="3"/>
  <c r="AN28" i="3"/>
  <c r="AS27" i="3"/>
  <c r="AP27" i="3"/>
  <c r="AO27" i="3"/>
  <c r="AN27" i="3"/>
  <c r="AS26" i="3"/>
  <c r="AP26" i="3"/>
  <c r="AO26" i="3"/>
  <c r="AN26" i="3"/>
  <c r="AS25" i="3"/>
  <c r="AP25" i="3"/>
  <c r="AO25" i="3"/>
  <c r="AN25" i="3"/>
  <c r="AS24" i="3"/>
  <c r="AP24" i="3"/>
  <c r="AO24" i="3"/>
  <c r="AN24" i="3"/>
  <c r="AS23" i="3"/>
  <c r="AP23" i="3"/>
  <c r="AO23" i="3"/>
  <c r="AN23" i="3"/>
  <c r="AS22" i="3"/>
  <c r="AP22" i="3"/>
  <c r="AO22" i="3"/>
  <c r="AN22" i="3"/>
  <c r="AS21" i="3"/>
  <c r="AP21" i="3"/>
  <c r="AO21" i="3"/>
  <c r="AN21" i="3"/>
  <c r="AS20" i="3"/>
  <c r="AP20" i="3"/>
  <c r="AO20" i="3"/>
  <c r="AN20" i="3"/>
  <c r="AS19" i="3"/>
  <c r="AP19" i="3"/>
  <c r="AO19" i="3"/>
  <c r="AN19" i="3"/>
  <c r="AS18" i="3"/>
  <c r="AP18" i="3"/>
  <c r="AO18" i="3"/>
  <c r="AN18" i="3"/>
  <c r="AS17" i="3"/>
  <c r="AP17" i="3"/>
  <c r="AO17" i="3"/>
  <c r="AN17" i="3"/>
  <c r="AS16" i="3"/>
  <c r="AP16" i="3"/>
  <c r="AO16" i="3"/>
  <c r="AN16" i="3"/>
  <c r="AS15" i="3"/>
  <c r="AP15" i="3"/>
  <c r="AO15" i="3"/>
  <c r="AN15" i="3"/>
  <c r="AS14" i="3"/>
  <c r="AP14" i="3"/>
  <c r="AO14" i="3"/>
  <c r="AN14" i="3"/>
  <c r="AS13" i="3"/>
  <c r="AP13" i="3"/>
  <c r="AO13" i="3"/>
  <c r="AN13" i="3"/>
  <c r="AS12" i="3"/>
  <c r="AP12" i="3"/>
  <c r="AO12" i="3"/>
  <c r="AN12" i="3"/>
  <c r="AS11" i="3"/>
  <c r="AP11" i="3"/>
  <c r="AO11" i="3"/>
  <c r="AN11" i="3"/>
  <c r="AS10" i="3"/>
  <c r="AP10" i="3"/>
  <c r="AO10" i="3"/>
  <c r="AN10" i="3"/>
  <c r="AS9" i="3"/>
  <c r="AP9" i="3"/>
  <c r="AO9" i="3"/>
  <c r="AN9" i="3"/>
  <c r="AS8" i="3"/>
  <c r="AP8" i="3"/>
  <c r="AO8" i="3"/>
  <c r="AN8" i="3"/>
  <c r="E301" i="12"/>
  <c r="EO301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R301" i="12"/>
  <c r="DQ301" i="12"/>
  <c r="DO301" i="12"/>
  <c r="DN301" i="12"/>
  <c r="DM301" i="12"/>
  <c r="DK301" i="12"/>
  <c r="DJ301" i="12"/>
  <c r="DI301" i="12"/>
  <c r="DG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N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W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F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O301" i="12"/>
  <c r="N301" i="12"/>
  <c r="M301" i="12"/>
  <c r="L301" i="12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" i="19"/>
  <c r="E3" i="19"/>
  <c r="EO300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R300" i="12"/>
  <c r="DQ300" i="12"/>
  <c r="DO300" i="12"/>
  <c r="DN300" i="12"/>
  <c r="DM300" i="12"/>
  <c r="DK300" i="12"/>
  <c r="DJ300" i="12"/>
  <c r="DI300" i="12"/>
  <c r="DG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N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W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O300" i="12"/>
  <c r="N300" i="12"/>
  <c r="M300" i="12"/>
  <c r="L300" i="12"/>
  <c r="E300" i="12"/>
  <c r="AS7" i="3"/>
  <c r="AO7" i="3"/>
  <c r="AP7" i="3"/>
  <c r="EO299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R299" i="12"/>
  <c r="DQ299" i="12"/>
  <c r="DO299" i="12"/>
  <c r="DN299" i="12"/>
  <c r="DM299" i="12"/>
  <c r="DK299" i="12"/>
  <c r="DJ299" i="12"/>
  <c r="DI299" i="12"/>
  <c r="DG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N299" i="12"/>
  <c r="BM299" i="12"/>
  <c r="BL299" i="12"/>
  <c r="BK299" i="12"/>
  <c r="DS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W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F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O299" i="12"/>
  <c r="N299" i="12"/>
  <c r="M299" i="12"/>
  <c r="L299" i="12"/>
  <c r="EO298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R298" i="12"/>
  <c r="DQ298" i="12"/>
  <c r="DO298" i="12"/>
  <c r="DN298" i="12"/>
  <c r="DM298" i="12"/>
  <c r="DK298" i="12"/>
  <c r="DJ298" i="12"/>
  <c r="DI298" i="12"/>
  <c r="DG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N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W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F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O298" i="12"/>
  <c r="N298" i="12"/>
  <c r="M298" i="12"/>
  <c r="L298" i="12"/>
  <c r="DH298" i="12"/>
  <c r="EO297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R297" i="12"/>
  <c r="DQ297" i="12"/>
  <c r="DO297" i="12"/>
  <c r="DN297" i="12"/>
  <c r="DM297" i="12"/>
  <c r="DK297" i="12"/>
  <c r="DJ297" i="12"/>
  <c r="DI297" i="12"/>
  <c r="DG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N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W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F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O297" i="12"/>
  <c r="N297" i="12"/>
  <c r="M297" i="12"/>
  <c r="L297" i="12"/>
  <c r="E299" i="12"/>
  <c r="E298" i="12"/>
  <c r="E297" i="12"/>
  <c r="E40" i="22"/>
  <c r="EO296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EX296" i="12"/>
  <c r="DU296" i="12"/>
  <c r="DT296" i="12"/>
  <c r="DR296" i="12"/>
  <c r="DQ296" i="12"/>
  <c r="DO296" i="12"/>
  <c r="DN296" i="12"/>
  <c r="DM296" i="12"/>
  <c r="DK296" i="12"/>
  <c r="DJ296" i="12"/>
  <c r="DI296" i="12"/>
  <c r="DG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N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W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F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O296" i="12"/>
  <c r="N296" i="12"/>
  <c r="M296" i="12"/>
  <c r="L296" i="12"/>
  <c r="EO295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R295" i="12"/>
  <c r="DQ295" i="12"/>
  <c r="DO295" i="12"/>
  <c r="DN295" i="12"/>
  <c r="DM295" i="12"/>
  <c r="DK295" i="12"/>
  <c r="DJ295" i="12"/>
  <c r="DI295" i="12"/>
  <c r="DG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N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W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F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O295" i="12"/>
  <c r="N295" i="12"/>
  <c r="M295" i="12"/>
  <c r="L295" i="12"/>
  <c r="EO294" i="12"/>
  <c r="EN294" i="12"/>
  <c r="EM294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DT294" i="12"/>
  <c r="DR294" i="12"/>
  <c r="DQ294" i="12"/>
  <c r="DO294" i="12"/>
  <c r="DN294" i="12"/>
  <c r="DM294" i="12"/>
  <c r="DK294" i="12"/>
  <c r="DJ294" i="12"/>
  <c r="DI294" i="12"/>
  <c r="DG294" i="12"/>
  <c r="DF294" i="12"/>
  <c r="DE294" i="12"/>
  <c r="DD294" i="12"/>
  <c r="DC294" i="12"/>
  <c r="DB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O294" i="12"/>
  <c r="CN294" i="12"/>
  <c r="CM294" i="12"/>
  <c r="CL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N294" i="12"/>
  <c r="BM294" i="12"/>
  <c r="BL294" i="12"/>
  <c r="BK294" i="12"/>
  <c r="BJ294" i="12"/>
  <c r="BI294" i="12"/>
  <c r="BH294" i="12"/>
  <c r="BG294" i="12"/>
  <c r="BF294" i="12"/>
  <c r="BE294" i="12"/>
  <c r="BD294" i="12"/>
  <c r="BC294" i="12"/>
  <c r="BB294" i="12"/>
  <c r="BA294" i="12"/>
  <c r="AZ294" i="12"/>
  <c r="AY294" i="12"/>
  <c r="AW294" i="12"/>
  <c r="AV294" i="12"/>
  <c r="AU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O294" i="12"/>
  <c r="N294" i="12"/>
  <c r="M294" i="12"/>
  <c r="L294" i="12"/>
  <c r="EO293" i="12"/>
  <c r="EN293" i="12"/>
  <c r="EM293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DT293" i="12"/>
  <c r="DR293" i="12"/>
  <c r="DQ293" i="12"/>
  <c r="DO293" i="12"/>
  <c r="DN293" i="12"/>
  <c r="DM293" i="12"/>
  <c r="DK293" i="12"/>
  <c r="DJ293" i="12"/>
  <c r="DI293" i="12"/>
  <c r="DG293" i="12"/>
  <c r="DF293" i="12"/>
  <c r="DE293" i="12"/>
  <c r="DD293" i="12"/>
  <c r="DC293" i="12"/>
  <c r="DB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O293" i="12"/>
  <c r="CN293" i="12"/>
  <c r="CM293" i="12"/>
  <c r="CL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N293" i="12"/>
  <c r="BM293" i="12"/>
  <c r="BL293" i="12"/>
  <c r="BK293" i="12"/>
  <c r="BJ293" i="12"/>
  <c r="BI293" i="12"/>
  <c r="BH293" i="12"/>
  <c r="BG293" i="12"/>
  <c r="BF293" i="12"/>
  <c r="BE293" i="12"/>
  <c r="BD293" i="12"/>
  <c r="BC293" i="12"/>
  <c r="BB293" i="12"/>
  <c r="BA293" i="12"/>
  <c r="AZ293" i="12"/>
  <c r="AY293" i="12"/>
  <c r="AW293" i="12"/>
  <c r="AV293" i="12"/>
  <c r="AU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O293" i="12"/>
  <c r="N293" i="12"/>
  <c r="M293" i="12"/>
  <c r="L293" i="12"/>
  <c r="EO292" i="12"/>
  <c r="EN292" i="12"/>
  <c r="EM292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DT292" i="12"/>
  <c r="DR292" i="12"/>
  <c r="DQ292" i="12"/>
  <c r="DO292" i="12"/>
  <c r="DN292" i="12"/>
  <c r="DM292" i="12"/>
  <c r="DK292" i="12"/>
  <c r="DJ292" i="12"/>
  <c r="DI292" i="12"/>
  <c r="DG292" i="12"/>
  <c r="DF292" i="12"/>
  <c r="DE292" i="12"/>
  <c r="DD292" i="12"/>
  <c r="DC292" i="12"/>
  <c r="DB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O292" i="12"/>
  <c r="CN292" i="12"/>
  <c r="CM292" i="12"/>
  <c r="CL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N292" i="12"/>
  <c r="BM292" i="12"/>
  <c r="BL292" i="12"/>
  <c r="BK292" i="12"/>
  <c r="BJ292" i="12"/>
  <c r="BI292" i="12"/>
  <c r="BH292" i="12"/>
  <c r="BG292" i="12"/>
  <c r="BF292" i="12"/>
  <c r="BE292" i="12"/>
  <c r="BD292" i="12"/>
  <c r="BC292" i="12"/>
  <c r="BB292" i="12"/>
  <c r="BA292" i="12"/>
  <c r="AZ292" i="12"/>
  <c r="AY292" i="12"/>
  <c r="AW292" i="12"/>
  <c r="AV292" i="12"/>
  <c r="AU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O292" i="12"/>
  <c r="N292" i="12"/>
  <c r="M292" i="12"/>
  <c r="L292" i="12"/>
  <c r="EO291" i="12"/>
  <c r="EN291" i="12"/>
  <c r="EM291" i="12"/>
  <c r="EL291" i="12"/>
  <c r="EK291" i="12"/>
  <c r="EJ291" i="12"/>
  <c r="EI291" i="12"/>
  <c r="EH291" i="12"/>
  <c r="EG291" i="12"/>
  <c r="EF291" i="12"/>
  <c r="EE291" i="12"/>
  <c r="ED291" i="12"/>
  <c r="EC291" i="12"/>
  <c r="EB291" i="12"/>
  <c r="EA291" i="12"/>
  <c r="DZ291" i="12"/>
  <c r="DY291" i="12"/>
  <c r="DX291" i="12"/>
  <c r="DW291" i="12"/>
  <c r="DV291" i="12"/>
  <c r="DU291" i="12"/>
  <c r="DT291" i="12"/>
  <c r="DR291" i="12"/>
  <c r="DQ291" i="12"/>
  <c r="DO291" i="12"/>
  <c r="DN291" i="12"/>
  <c r="DM291" i="12"/>
  <c r="DK291" i="12"/>
  <c r="DJ291" i="12"/>
  <c r="DI291" i="12"/>
  <c r="DG291" i="12"/>
  <c r="DF291" i="12"/>
  <c r="DE291" i="12"/>
  <c r="DD291" i="12"/>
  <c r="DC291" i="12"/>
  <c r="DB291" i="12"/>
  <c r="DA291" i="12"/>
  <c r="CZ291" i="12"/>
  <c r="CY291" i="12"/>
  <c r="CX291" i="12"/>
  <c r="CW291" i="12"/>
  <c r="CV291" i="12"/>
  <c r="CU291" i="12"/>
  <c r="CT291" i="12"/>
  <c r="CS291" i="12"/>
  <c r="CR291" i="12"/>
  <c r="CQ291" i="12"/>
  <c r="CP291" i="12"/>
  <c r="CO291" i="12"/>
  <c r="CN291" i="12"/>
  <c r="CM291" i="12"/>
  <c r="CL291" i="12"/>
  <c r="CK291" i="12"/>
  <c r="CJ291" i="12"/>
  <c r="CI291" i="12"/>
  <c r="CH291" i="12"/>
  <c r="CG291" i="12"/>
  <c r="CF291" i="12"/>
  <c r="CE291" i="12"/>
  <c r="CD291" i="12"/>
  <c r="CC291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P291" i="12"/>
  <c r="BN291" i="12"/>
  <c r="BM291" i="12"/>
  <c r="BL291" i="12"/>
  <c r="BK291" i="12"/>
  <c r="BJ291" i="12"/>
  <c r="BI291" i="12"/>
  <c r="BH291" i="12"/>
  <c r="BG291" i="12"/>
  <c r="BF291" i="12"/>
  <c r="BE291" i="12"/>
  <c r="BD291" i="12"/>
  <c r="BC291" i="12"/>
  <c r="BB291" i="12"/>
  <c r="BA291" i="12"/>
  <c r="AZ291" i="12"/>
  <c r="AY291" i="12"/>
  <c r="AW291" i="12"/>
  <c r="AV291" i="12"/>
  <c r="AU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F291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O291" i="12"/>
  <c r="N291" i="12"/>
  <c r="M291" i="12"/>
  <c r="L291" i="12"/>
  <c r="EO290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R290" i="12"/>
  <c r="DQ290" i="12"/>
  <c r="DO290" i="12"/>
  <c r="DN290" i="12"/>
  <c r="DM290" i="12"/>
  <c r="DK290" i="12"/>
  <c r="DJ290" i="12"/>
  <c r="DI290" i="12"/>
  <c r="DG290" i="12"/>
  <c r="DF290" i="12"/>
  <c r="DE290" i="12"/>
  <c r="DD290" i="12"/>
  <c r="DC290" i="12"/>
  <c r="DB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O290" i="12"/>
  <c r="CN290" i="12"/>
  <c r="CM290" i="12"/>
  <c r="CL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N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W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O290" i="12"/>
  <c r="N290" i="12"/>
  <c r="M290" i="12"/>
  <c r="L290" i="12"/>
  <c r="EO289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R289" i="12"/>
  <c r="DQ289" i="12"/>
  <c r="DO289" i="12"/>
  <c r="DN289" i="12"/>
  <c r="DM289" i="12"/>
  <c r="DK289" i="12"/>
  <c r="DJ289" i="12"/>
  <c r="DI289" i="12"/>
  <c r="DG289" i="12"/>
  <c r="DF289" i="12"/>
  <c r="DE289" i="12"/>
  <c r="DD289" i="12"/>
  <c r="DC289" i="12"/>
  <c r="DB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O289" i="12"/>
  <c r="CN289" i="12"/>
  <c r="CM289" i="12"/>
  <c r="CL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N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W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F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O289" i="12"/>
  <c r="N289" i="12"/>
  <c r="M289" i="12"/>
  <c r="L289" i="12"/>
  <c r="EO288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R288" i="12"/>
  <c r="DQ288" i="12"/>
  <c r="DO288" i="12"/>
  <c r="DN288" i="12"/>
  <c r="DM288" i="12"/>
  <c r="DK288" i="12"/>
  <c r="DJ288" i="12"/>
  <c r="DI288" i="12"/>
  <c r="DG288" i="12"/>
  <c r="DF288" i="12"/>
  <c r="DE288" i="12"/>
  <c r="DD288" i="12"/>
  <c r="DC288" i="12"/>
  <c r="DB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O288" i="12"/>
  <c r="CN288" i="12"/>
  <c r="CM288" i="12"/>
  <c r="CL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N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W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O288" i="12"/>
  <c r="N288" i="12"/>
  <c r="M288" i="12"/>
  <c r="L288" i="12"/>
  <c r="EO287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R287" i="12"/>
  <c r="DQ287" i="12"/>
  <c r="DO287" i="12"/>
  <c r="DN287" i="12"/>
  <c r="DM287" i="12"/>
  <c r="DK287" i="12"/>
  <c r="DJ287" i="12"/>
  <c r="DI287" i="12"/>
  <c r="DG287" i="12"/>
  <c r="DF287" i="12"/>
  <c r="DE287" i="12"/>
  <c r="DD287" i="12"/>
  <c r="DC287" i="12"/>
  <c r="DB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O287" i="12"/>
  <c r="CN287" i="12"/>
  <c r="CM287" i="12"/>
  <c r="CL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N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W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F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O287" i="12"/>
  <c r="N287" i="12"/>
  <c r="M287" i="12"/>
  <c r="L287" i="12"/>
  <c r="EO286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R286" i="12"/>
  <c r="DQ286" i="12"/>
  <c r="DO286" i="12"/>
  <c r="DN286" i="12"/>
  <c r="DM286" i="12"/>
  <c r="DK286" i="12"/>
  <c r="DJ286" i="12"/>
  <c r="DI286" i="12"/>
  <c r="DG286" i="12"/>
  <c r="DF286" i="12"/>
  <c r="DE286" i="12"/>
  <c r="DD286" i="12"/>
  <c r="DC286" i="12"/>
  <c r="DB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O286" i="12"/>
  <c r="CN286" i="12"/>
  <c r="CM286" i="12"/>
  <c r="CL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N286" i="12"/>
  <c r="BM286" i="12"/>
  <c r="BL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W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O286" i="12"/>
  <c r="N286" i="12"/>
  <c r="M286" i="12"/>
  <c r="L286" i="12"/>
  <c r="EO285" i="12"/>
  <c r="EN285" i="12"/>
  <c r="EM285" i="12"/>
  <c r="EL285" i="12"/>
  <c r="EK285" i="12"/>
  <c r="EJ285" i="12"/>
  <c r="EI285" i="12"/>
  <c r="EH285" i="12"/>
  <c r="EG285" i="12"/>
  <c r="EF285" i="12"/>
  <c r="EE285" i="12"/>
  <c r="ED285" i="12"/>
  <c r="EC285" i="12"/>
  <c r="EB285" i="12"/>
  <c r="EA285" i="12"/>
  <c r="DZ285" i="12"/>
  <c r="DY285" i="12"/>
  <c r="DX285" i="12"/>
  <c r="DW285" i="12"/>
  <c r="DV285" i="12"/>
  <c r="DU285" i="12"/>
  <c r="DT285" i="12"/>
  <c r="DR285" i="12"/>
  <c r="DQ285" i="12"/>
  <c r="DO285" i="12"/>
  <c r="DN285" i="12"/>
  <c r="DM285" i="12"/>
  <c r="DK285" i="12"/>
  <c r="DJ285" i="12"/>
  <c r="DI285" i="12"/>
  <c r="DG285" i="12"/>
  <c r="DF285" i="12"/>
  <c r="DE285" i="12"/>
  <c r="DD285" i="12"/>
  <c r="DC285" i="12"/>
  <c r="DB285" i="12"/>
  <c r="DA285" i="12"/>
  <c r="CZ285" i="12"/>
  <c r="CY285" i="12"/>
  <c r="CX285" i="12"/>
  <c r="CW285" i="12"/>
  <c r="CV285" i="12"/>
  <c r="CU285" i="12"/>
  <c r="CT285" i="12"/>
  <c r="CS285" i="12"/>
  <c r="CR285" i="12"/>
  <c r="CQ285" i="12"/>
  <c r="CP285" i="12"/>
  <c r="CO285" i="12"/>
  <c r="CN285" i="12"/>
  <c r="CM285" i="12"/>
  <c r="CL285" i="12"/>
  <c r="CK285" i="12"/>
  <c r="CJ285" i="12"/>
  <c r="CI285" i="12"/>
  <c r="CH285" i="12"/>
  <c r="CG285" i="12"/>
  <c r="CF285" i="12"/>
  <c r="CE285" i="12"/>
  <c r="CD285" i="12"/>
  <c r="CC285" i="12"/>
  <c r="CB285" i="12"/>
  <c r="CA285" i="12"/>
  <c r="BZ285" i="12"/>
  <c r="BY285" i="12"/>
  <c r="BX285" i="12"/>
  <c r="BW285" i="12"/>
  <c r="BV285" i="12"/>
  <c r="BU285" i="12"/>
  <c r="BT285" i="12"/>
  <c r="BS285" i="12"/>
  <c r="BR285" i="12"/>
  <c r="BQ285" i="12"/>
  <c r="BP285" i="12"/>
  <c r="BN285" i="12"/>
  <c r="BM285" i="12"/>
  <c r="BL285" i="12"/>
  <c r="BK285" i="12"/>
  <c r="BJ285" i="12"/>
  <c r="BI285" i="12"/>
  <c r="BH285" i="12"/>
  <c r="BG285" i="12"/>
  <c r="BF285" i="12"/>
  <c r="BE285" i="12"/>
  <c r="BD285" i="12"/>
  <c r="BC285" i="12"/>
  <c r="BB285" i="12"/>
  <c r="BA285" i="12"/>
  <c r="AZ285" i="12"/>
  <c r="AY285" i="12"/>
  <c r="AW285" i="12"/>
  <c r="AV285" i="12"/>
  <c r="AU285" i="12"/>
  <c r="AT285" i="12"/>
  <c r="AS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F285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O285" i="12"/>
  <c r="N285" i="12"/>
  <c r="M285" i="12"/>
  <c r="L285" i="12"/>
  <c r="EO284" i="12"/>
  <c r="EN284" i="12"/>
  <c r="EM284" i="12"/>
  <c r="EL284" i="12"/>
  <c r="EK284" i="12"/>
  <c r="EJ284" i="12"/>
  <c r="EI284" i="12"/>
  <c r="EH284" i="12"/>
  <c r="EG284" i="12"/>
  <c r="EF284" i="12"/>
  <c r="EE284" i="12"/>
  <c r="ED284" i="12"/>
  <c r="EC284" i="12"/>
  <c r="EB284" i="12"/>
  <c r="ER284" i="12"/>
  <c r="EA284" i="12"/>
  <c r="DZ284" i="12"/>
  <c r="DY284" i="12"/>
  <c r="DX284" i="12"/>
  <c r="DW284" i="12"/>
  <c r="DV284" i="12"/>
  <c r="DU284" i="12"/>
  <c r="DT284" i="12"/>
  <c r="DR284" i="12"/>
  <c r="DQ284" i="12"/>
  <c r="DO284" i="12"/>
  <c r="DN284" i="12"/>
  <c r="DM284" i="12"/>
  <c r="DK284" i="12"/>
  <c r="DJ284" i="12"/>
  <c r="DI284" i="12"/>
  <c r="DG284" i="12"/>
  <c r="DF284" i="12"/>
  <c r="DE284" i="12"/>
  <c r="DD284" i="12"/>
  <c r="DC284" i="12"/>
  <c r="DB284" i="12"/>
  <c r="DA284" i="12"/>
  <c r="CZ284" i="12"/>
  <c r="CY284" i="12"/>
  <c r="CX284" i="12"/>
  <c r="CW284" i="12"/>
  <c r="CV284" i="12"/>
  <c r="CU284" i="12"/>
  <c r="CT284" i="12"/>
  <c r="CS284" i="12"/>
  <c r="CR284" i="12"/>
  <c r="CQ284" i="12"/>
  <c r="CP284" i="12"/>
  <c r="CO284" i="12"/>
  <c r="CN284" i="12"/>
  <c r="CM284" i="12"/>
  <c r="CL284" i="12"/>
  <c r="CK284" i="12"/>
  <c r="CJ284" i="12"/>
  <c r="CI284" i="12"/>
  <c r="CH284" i="12"/>
  <c r="CG284" i="12"/>
  <c r="CF284" i="12"/>
  <c r="CE284" i="12"/>
  <c r="CD284" i="12"/>
  <c r="CC284" i="12"/>
  <c r="CB284" i="12"/>
  <c r="CA284" i="12"/>
  <c r="BZ284" i="12"/>
  <c r="BY284" i="12"/>
  <c r="BX284" i="12"/>
  <c r="BW284" i="12"/>
  <c r="BV284" i="12"/>
  <c r="BU284" i="12"/>
  <c r="BT284" i="12"/>
  <c r="BS284" i="12"/>
  <c r="BR284" i="12"/>
  <c r="BQ284" i="12"/>
  <c r="BP284" i="12"/>
  <c r="BN284" i="12"/>
  <c r="BM284" i="12"/>
  <c r="BL284" i="12"/>
  <c r="BK284" i="12"/>
  <c r="BJ284" i="12"/>
  <c r="BI284" i="12"/>
  <c r="BH284" i="12"/>
  <c r="BG284" i="12"/>
  <c r="BF284" i="12"/>
  <c r="BE284" i="12"/>
  <c r="BD284" i="12"/>
  <c r="BC284" i="12"/>
  <c r="BB284" i="12"/>
  <c r="BA284" i="12"/>
  <c r="AZ284" i="12"/>
  <c r="AY284" i="12"/>
  <c r="AW284" i="12"/>
  <c r="AV284" i="12"/>
  <c r="AU284" i="12"/>
  <c r="AT284" i="12"/>
  <c r="AS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F284" i="12"/>
  <c r="AE284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O284" i="12"/>
  <c r="N284" i="12"/>
  <c r="M284" i="12"/>
  <c r="L284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O279" i="12"/>
  <c r="EN279" i="12"/>
  <c r="EM279" i="12"/>
  <c r="EL279" i="12"/>
  <c r="EK279" i="12"/>
  <c r="EJ279" i="12"/>
  <c r="EI279" i="12"/>
  <c r="EH279" i="12"/>
  <c r="EG279" i="12"/>
  <c r="EF279" i="12"/>
  <c r="EE279" i="12"/>
  <c r="ED279" i="12"/>
  <c r="EC279" i="12"/>
  <c r="EB279" i="12"/>
  <c r="EA279" i="12"/>
  <c r="DZ279" i="12"/>
  <c r="DY279" i="12"/>
  <c r="DX279" i="12"/>
  <c r="DW279" i="12"/>
  <c r="DV279" i="12"/>
  <c r="DU279" i="12"/>
  <c r="DT279" i="12"/>
  <c r="DR279" i="12"/>
  <c r="DQ279" i="12"/>
  <c r="DO279" i="12"/>
  <c r="DN279" i="12"/>
  <c r="DM279" i="12"/>
  <c r="DK279" i="12"/>
  <c r="DJ279" i="12"/>
  <c r="DI279" i="12"/>
  <c r="DG279" i="12"/>
  <c r="DC279" i="12"/>
  <c r="DF279" i="12"/>
  <c r="DE279" i="12"/>
  <c r="DD279" i="12"/>
  <c r="DB279" i="12"/>
  <c r="DA279" i="12"/>
  <c r="CZ279" i="12"/>
  <c r="CY279" i="12"/>
  <c r="CX279" i="12"/>
  <c r="CW279" i="12"/>
  <c r="CV279" i="12"/>
  <c r="CU279" i="12"/>
  <c r="CT279" i="12"/>
  <c r="CS279" i="12"/>
  <c r="CR279" i="12"/>
  <c r="CQ279" i="12"/>
  <c r="CM279" i="12"/>
  <c r="CP279" i="12"/>
  <c r="CO279" i="12"/>
  <c r="CN279" i="12"/>
  <c r="CL279" i="12"/>
  <c r="CK279" i="12"/>
  <c r="CJ279" i="12"/>
  <c r="CI279" i="12"/>
  <c r="CH279" i="12"/>
  <c r="CG279" i="12"/>
  <c r="CF279" i="12"/>
  <c r="CE279" i="12"/>
  <c r="CD279" i="12"/>
  <c r="CC279" i="12"/>
  <c r="CB279" i="12"/>
  <c r="CA279" i="12"/>
  <c r="BZ279" i="12"/>
  <c r="BY279" i="12"/>
  <c r="BX279" i="12"/>
  <c r="BW279" i="12"/>
  <c r="BV279" i="12"/>
  <c r="BU279" i="12"/>
  <c r="BT279" i="12"/>
  <c r="BS279" i="12"/>
  <c r="BR279" i="12"/>
  <c r="BQ279" i="12"/>
  <c r="BP279" i="12"/>
  <c r="BN279" i="12"/>
  <c r="BM279" i="12"/>
  <c r="BL279" i="12"/>
  <c r="BK279" i="12"/>
  <c r="BJ279" i="12"/>
  <c r="BI279" i="12"/>
  <c r="BH279" i="12"/>
  <c r="BG279" i="12"/>
  <c r="BF279" i="12"/>
  <c r="BE279" i="12"/>
  <c r="BD279" i="12"/>
  <c r="BC279" i="12"/>
  <c r="BB279" i="12"/>
  <c r="BA279" i="12"/>
  <c r="AZ279" i="12"/>
  <c r="AY279" i="12"/>
  <c r="AW279" i="12"/>
  <c r="AV279" i="12"/>
  <c r="AU279" i="12"/>
  <c r="AT279" i="12"/>
  <c r="AS279" i="12"/>
  <c r="AR279" i="12"/>
  <c r="AQ279" i="12"/>
  <c r="AP279" i="12"/>
  <c r="AO279" i="12"/>
  <c r="AN279" i="12"/>
  <c r="AM279" i="12"/>
  <c r="AL279" i="12"/>
  <c r="AK279" i="12"/>
  <c r="AJ279" i="12"/>
  <c r="AI279" i="12"/>
  <c r="AH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O279" i="12"/>
  <c r="N279" i="12"/>
  <c r="M279" i="12"/>
  <c r="L279" i="12"/>
  <c r="EO278" i="12"/>
  <c r="EN278" i="12"/>
  <c r="EM278" i="12"/>
  <c r="EL278" i="12"/>
  <c r="EK278" i="12"/>
  <c r="EJ278" i="12"/>
  <c r="EI278" i="12"/>
  <c r="EH278" i="12"/>
  <c r="EG278" i="12"/>
  <c r="EF278" i="12"/>
  <c r="EE278" i="12"/>
  <c r="ED278" i="12"/>
  <c r="EC278" i="12"/>
  <c r="EB278" i="12"/>
  <c r="EA278" i="12"/>
  <c r="DZ278" i="12"/>
  <c r="DY278" i="12"/>
  <c r="DX278" i="12"/>
  <c r="DW278" i="12"/>
  <c r="DV278" i="12"/>
  <c r="DU278" i="12"/>
  <c r="DT278" i="12"/>
  <c r="DR278" i="12"/>
  <c r="DQ278" i="12"/>
  <c r="DO278" i="12"/>
  <c r="DN278" i="12"/>
  <c r="DM278" i="12"/>
  <c r="DK278" i="12"/>
  <c r="DJ278" i="12"/>
  <c r="DI278" i="12"/>
  <c r="DG278" i="12"/>
  <c r="DC278" i="12"/>
  <c r="DF278" i="12"/>
  <c r="DE278" i="12"/>
  <c r="DD278" i="12"/>
  <c r="DB278" i="12"/>
  <c r="DA278" i="12"/>
  <c r="CZ278" i="12"/>
  <c r="CY278" i="12"/>
  <c r="CX278" i="12"/>
  <c r="CW278" i="12"/>
  <c r="CV278" i="12"/>
  <c r="CU278" i="12"/>
  <c r="CT278" i="12"/>
  <c r="CS278" i="12"/>
  <c r="CR278" i="12"/>
  <c r="CQ278" i="12"/>
  <c r="CM278" i="12"/>
  <c r="CP278" i="12"/>
  <c r="CO278" i="12"/>
  <c r="CN278" i="12"/>
  <c r="CL278" i="12"/>
  <c r="CK278" i="12"/>
  <c r="CJ278" i="12"/>
  <c r="CI278" i="12"/>
  <c r="CH278" i="12"/>
  <c r="CG278" i="12"/>
  <c r="CF278" i="12"/>
  <c r="CE278" i="12"/>
  <c r="CD278" i="12"/>
  <c r="CC278" i="12"/>
  <c r="CB278" i="12"/>
  <c r="CA278" i="12"/>
  <c r="BZ278" i="12"/>
  <c r="BY278" i="12"/>
  <c r="BX278" i="12"/>
  <c r="BW278" i="12"/>
  <c r="BV278" i="12"/>
  <c r="BU278" i="12"/>
  <c r="BT278" i="12"/>
  <c r="BS278" i="12"/>
  <c r="BR278" i="12"/>
  <c r="BQ278" i="12"/>
  <c r="BP278" i="12"/>
  <c r="BN278" i="12"/>
  <c r="BM278" i="12"/>
  <c r="BL278" i="12"/>
  <c r="BK278" i="12"/>
  <c r="BJ278" i="12"/>
  <c r="BI278" i="12"/>
  <c r="BH278" i="12"/>
  <c r="BG278" i="12"/>
  <c r="BF278" i="12"/>
  <c r="BE278" i="12"/>
  <c r="BD278" i="12"/>
  <c r="BC278" i="12"/>
  <c r="BB278" i="12"/>
  <c r="BA278" i="12"/>
  <c r="AZ278" i="12"/>
  <c r="AY278" i="12"/>
  <c r="AW278" i="12"/>
  <c r="AV278" i="12"/>
  <c r="AU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O278" i="12"/>
  <c r="N278" i="12"/>
  <c r="M278" i="12"/>
  <c r="L278" i="12"/>
  <c r="EO277" i="12"/>
  <c r="EN277" i="12"/>
  <c r="EM277" i="12"/>
  <c r="EL277" i="12"/>
  <c r="EK277" i="12"/>
  <c r="EJ277" i="12"/>
  <c r="EI277" i="12"/>
  <c r="EH277" i="12"/>
  <c r="EG277" i="12"/>
  <c r="EF277" i="12"/>
  <c r="EE277" i="12"/>
  <c r="ED277" i="12"/>
  <c r="EC277" i="12"/>
  <c r="EB277" i="12"/>
  <c r="EA277" i="12"/>
  <c r="DZ277" i="12"/>
  <c r="DY277" i="12"/>
  <c r="DX277" i="12"/>
  <c r="DW277" i="12"/>
  <c r="DV277" i="12"/>
  <c r="DU277" i="12"/>
  <c r="DT277" i="12"/>
  <c r="DR277" i="12"/>
  <c r="DQ277" i="12"/>
  <c r="DO277" i="12"/>
  <c r="DN277" i="12"/>
  <c r="DM277" i="12"/>
  <c r="DK277" i="12"/>
  <c r="DJ277" i="12"/>
  <c r="DI277" i="12"/>
  <c r="DG277" i="12"/>
  <c r="DC277" i="12"/>
  <c r="DF277" i="12"/>
  <c r="DE277" i="12"/>
  <c r="DD277" i="12"/>
  <c r="DB277" i="12"/>
  <c r="DA277" i="12"/>
  <c r="CZ277" i="12"/>
  <c r="CY277" i="12"/>
  <c r="CX277" i="12"/>
  <c r="CW277" i="12"/>
  <c r="CV277" i="12"/>
  <c r="CU277" i="12"/>
  <c r="CT277" i="12"/>
  <c r="CS277" i="12"/>
  <c r="CR277" i="12"/>
  <c r="CQ277" i="12"/>
  <c r="CM277" i="12"/>
  <c r="CP277" i="12"/>
  <c r="CO277" i="12"/>
  <c r="CN277" i="12"/>
  <c r="CL277" i="12"/>
  <c r="CK277" i="12"/>
  <c r="CJ277" i="12"/>
  <c r="CI277" i="12"/>
  <c r="CH277" i="12"/>
  <c r="CG277" i="12"/>
  <c r="CF277" i="12"/>
  <c r="CE277" i="12"/>
  <c r="CD277" i="12"/>
  <c r="CC277" i="12"/>
  <c r="CB277" i="12"/>
  <c r="CA277" i="12"/>
  <c r="BZ277" i="12"/>
  <c r="BY277" i="12"/>
  <c r="BX277" i="12"/>
  <c r="BW277" i="12"/>
  <c r="BV277" i="12"/>
  <c r="BU277" i="12"/>
  <c r="BT277" i="12"/>
  <c r="BS277" i="12"/>
  <c r="BR277" i="12"/>
  <c r="BQ277" i="12"/>
  <c r="BP277" i="12"/>
  <c r="BN277" i="12"/>
  <c r="BM277" i="12"/>
  <c r="BL277" i="12"/>
  <c r="BK277" i="12"/>
  <c r="BJ277" i="12"/>
  <c r="BI277" i="12"/>
  <c r="BH277" i="12"/>
  <c r="BG277" i="12"/>
  <c r="BF277" i="12"/>
  <c r="BE277" i="12"/>
  <c r="BD277" i="12"/>
  <c r="BC277" i="12"/>
  <c r="BB277" i="12"/>
  <c r="BA277" i="12"/>
  <c r="AZ277" i="12"/>
  <c r="AY277" i="12"/>
  <c r="AW277" i="12"/>
  <c r="AV277" i="12"/>
  <c r="AU277" i="12"/>
  <c r="AT277" i="12"/>
  <c r="AS277" i="12"/>
  <c r="AR277" i="12"/>
  <c r="AQ277" i="12"/>
  <c r="AP277" i="12"/>
  <c r="AO277" i="12"/>
  <c r="AN277" i="12"/>
  <c r="AM277" i="12"/>
  <c r="AL277" i="12"/>
  <c r="AK277" i="12"/>
  <c r="AJ277" i="12"/>
  <c r="AI277" i="12"/>
  <c r="AH277" i="12"/>
  <c r="AF277" i="12"/>
  <c r="AE277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O277" i="12"/>
  <c r="N277" i="12"/>
  <c r="M277" i="12"/>
  <c r="L277" i="12"/>
  <c r="EO276" i="12"/>
  <c r="EN276" i="12"/>
  <c r="EM276" i="12"/>
  <c r="EL276" i="12"/>
  <c r="EK276" i="12"/>
  <c r="EJ276" i="12"/>
  <c r="EI276" i="12"/>
  <c r="EH276" i="12"/>
  <c r="EG276" i="12"/>
  <c r="EF276" i="12"/>
  <c r="EE276" i="12"/>
  <c r="ED276" i="12"/>
  <c r="EC276" i="12"/>
  <c r="EB276" i="12"/>
  <c r="EA276" i="12"/>
  <c r="DZ276" i="12"/>
  <c r="DY276" i="12"/>
  <c r="DX276" i="12"/>
  <c r="DW276" i="12"/>
  <c r="DV276" i="12"/>
  <c r="DU276" i="12"/>
  <c r="DT276" i="12"/>
  <c r="DR276" i="12"/>
  <c r="DQ276" i="12"/>
  <c r="DO276" i="12"/>
  <c r="DN276" i="12"/>
  <c r="DM276" i="12"/>
  <c r="DK276" i="12"/>
  <c r="DJ276" i="12"/>
  <c r="DI276" i="12"/>
  <c r="DG276" i="12"/>
  <c r="DC276" i="12"/>
  <c r="DF276" i="12"/>
  <c r="DE276" i="12"/>
  <c r="DD276" i="12"/>
  <c r="DB276" i="12"/>
  <c r="DA276" i="12"/>
  <c r="CZ276" i="12"/>
  <c r="CY276" i="12"/>
  <c r="CX276" i="12"/>
  <c r="CW276" i="12"/>
  <c r="CV276" i="12"/>
  <c r="CU276" i="12"/>
  <c r="CT276" i="12"/>
  <c r="CS276" i="12"/>
  <c r="CR276" i="12"/>
  <c r="CQ276" i="12"/>
  <c r="CM276" i="12"/>
  <c r="CP276" i="12"/>
  <c r="CO276" i="12"/>
  <c r="CN276" i="12"/>
  <c r="CL276" i="12"/>
  <c r="CK276" i="12"/>
  <c r="CJ276" i="12"/>
  <c r="CI276" i="12"/>
  <c r="CH276" i="12"/>
  <c r="CG276" i="12"/>
  <c r="CF276" i="12"/>
  <c r="CE276" i="12"/>
  <c r="CD276" i="12"/>
  <c r="CC276" i="12"/>
  <c r="CB276" i="12"/>
  <c r="CA276" i="12"/>
  <c r="BZ276" i="12"/>
  <c r="BY276" i="12"/>
  <c r="BX276" i="12"/>
  <c r="BW276" i="12"/>
  <c r="BV276" i="12"/>
  <c r="BU276" i="12"/>
  <c r="BT276" i="12"/>
  <c r="BS276" i="12"/>
  <c r="BR276" i="12"/>
  <c r="BQ276" i="12"/>
  <c r="BP276" i="12"/>
  <c r="BN276" i="12"/>
  <c r="BM276" i="12"/>
  <c r="BL276" i="12"/>
  <c r="BK276" i="12"/>
  <c r="BJ276" i="12"/>
  <c r="BI276" i="12"/>
  <c r="BH276" i="12"/>
  <c r="BG276" i="12"/>
  <c r="BF276" i="12"/>
  <c r="BE276" i="12"/>
  <c r="BD276" i="12"/>
  <c r="BC276" i="12"/>
  <c r="BB276" i="12"/>
  <c r="BA276" i="12"/>
  <c r="AZ276" i="12"/>
  <c r="AY276" i="12"/>
  <c r="AW276" i="12"/>
  <c r="AV276" i="12"/>
  <c r="AU276" i="12"/>
  <c r="AT276" i="12"/>
  <c r="AS276" i="12"/>
  <c r="AR276" i="12"/>
  <c r="AQ276" i="12"/>
  <c r="AP276" i="12"/>
  <c r="AO276" i="12"/>
  <c r="AN276" i="12"/>
  <c r="AM276" i="12"/>
  <c r="AL276" i="12"/>
  <c r="AK276" i="12"/>
  <c r="AJ276" i="12"/>
  <c r="AI276" i="12"/>
  <c r="AH276" i="12"/>
  <c r="AF276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O276" i="12"/>
  <c r="N276" i="12"/>
  <c r="M276" i="12"/>
  <c r="L276" i="12"/>
  <c r="EO275" i="12"/>
  <c r="EN275" i="12"/>
  <c r="EM275" i="12"/>
  <c r="EL275" i="12"/>
  <c r="EK275" i="12"/>
  <c r="EJ275" i="12"/>
  <c r="EI275" i="12"/>
  <c r="EH275" i="12"/>
  <c r="EG275" i="12"/>
  <c r="EF275" i="12"/>
  <c r="EE275" i="12"/>
  <c r="ED275" i="12"/>
  <c r="EC275" i="12"/>
  <c r="EB275" i="12"/>
  <c r="EA275" i="12"/>
  <c r="DZ275" i="12"/>
  <c r="DY275" i="12"/>
  <c r="DX275" i="12"/>
  <c r="DW275" i="12"/>
  <c r="DV275" i="12"/>
  <c r="DU275" i="12"/>
  <c r="DT275" i="12"/>
  <c r="DR275" i="12"/>
  <c r="DQ275" i="12"/>
  <c r="DO275" i="12"/>
  <c r="DN275" i="12"/>
  <c r="DM275" i="12"/>
  <c r="DK275" i="12"/>
  <c r="DJ275" i="12"/>
  <c r="DI275" i="12"/>
  <c r="DG275" i="12"/>
  <c r="DC275" i="12"/>
  <c r="DF275" i="12"/>
  <c r="DE275" i="12"/>
  <c r="DD275" i="12"/>
  <c r="DB275" i="12"/>
  <c r="DA275" i="12"/>
  <c r="CZ275" i="12"/>
  <c r="CY275" i="12"/>
  <c r="CX275" i="12"/>
  <c r="CW275" i="12"/>
  <c r="CV275" i="12"/>
  <c r="CU275" i="12"/>
  <c r="CT275" i="12"/>
  <c r="CS275" i="12"/>
  <c r="CR275" i="12"/>
  <c r="CQ275" i="12"/>
  <c r="CM275" i="12"/>
  <c r="CP275" i="12"/>
  <c r="CO275" i="12"/>
  <c r="CN275" i="12"/>
  <c r="CL275" i="12"/>
  <c r="CK275" i="12"/>
  <c r="CJ275" i="12"/>
  <c r="CI275" i="12"/>
  <c r="CH275" i="12"/>
  <c r="CG275" i="12"/>
  <c r="CF275" i="12"/>
  <c r="CE275" i="12"/>
  <c r="CD275" i="12"/>
  <c r="CC275" i="12"/>
  <c r="CB275" i="12"/>
  <c r="CA275" i="12"/>
  <c r="BZ275" i="12"/>
  <c r="BY275" i="12"/>
  <c r="BX275" i="12"/>
  <c r="BW275" i="12"/>
  <c r="BV275" i="12"/>
  <c r="BU275" i="12"/>
  <c r="BT275" i="12"/>
  <c r="BS275" i="12"/>
  <c r="BR275" i="12"/>
  <c r="BQ275" i="12"/>
  <c r="BP275" i="12"/>
  <c r="BN275" i="12"/>
  <c r="BM275" i="12"/>
  <c r="BL275" i="12"/>
  <c r="BK275" i="12"/>
  <c r="BJ275" i="12"/>
  <c r="BI275" i="12"/>
  <c r="BH275" i="12"/>
  <c r="BG275" i="12"/>
  <c r="BF275" i="12"/>
  <c r="BE275" i="12"/>
  <c r="BD275" i="12"/>
  <c r="BC275" i="12"/>
  <c r="BB275" i="12"/>
  <c r="BA275" i="12"/>
  <c r="AZ275" i="12"/>
  <c r="AY275" i="12"/>
  <c r="AW275" i="12"/>
  <c r="AV275" i="12"/>
  <c r="AU275" i="12"/>
  <c r="AT275" i="12"/>
  <c r="AS275" i="12"/>
  <c r="AR275" i="12"/>
  <c r="AQ275" i="12"/>
  <c r="AP275" i="12"/>
  <c r="AO275" i="12"/>
  <c r="AN275" i="12"/>
  <c r="AM275" i="12"/>
  <c r="AL275" i="12"/>
  <c r="AK275" i="12"/>
  <c r="AJ275" i="12"/>
  <c r="AI275" i="12"/>
  <c r="AH275" i="12"/>
  <c r="AF275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O275" i="12"/>
  <c r="N275" i="12"/>
  <c r="M275" i="12"/>
  <c r="L275" i="12"/>
  <c r="AN7" i="3"/>
  <c r="L266" i="12"/>
  <c r="M266" i="12"/>
  <c r="N266" i="12"/>
  <c r="O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W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N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N266" i="12"/>
  <c r="CO266" i="12"/>
  <c r="CP266" i="12"/>
  <c r="CM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D266" i="12"/>
  <c r="DE266" i="12"/>
  <c r="DF266" i="12"/>
  <c r="DC266" i="12"/>
  <c r="DG266" i="12"/>
  <c r="DI266" i="12"/>
  <c r="DJ266" i="12"/>
  <c r="DK266" i="12"/>
  <c r="DM266" i="12"/>
  <c r="DN266" i="12"/>
  <c r="DO266" i="12"/>
  <c r="DQ266" i="12"/>
  <c r="DR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EO266" i="12"/>
  <c r="L267" i="12"/>
  <c r="M267" i="12"/>
  <c r="N267" i="12"/>
  <c r="O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W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N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N267" i="12"/>
  <c r="CO267" i="12"/>
  <c r="CP267" i="12"/>
  <c r="CM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D267" i="12"/>
  <c r="DE267" i="12"/>
  <c r="DF267" i="12"/>
  <c r="DC267" i="12"/>
  <c r="DG267" i="12"/>
  <c r="DI267" i="12"/>
  <c r="DJ267" i="12"/>
  <c r="DK267" i="12"/>
  <c r="DM267" i="12"/>
  <c r="DN267" i="12"/>
  <c r="DO267" i="12"/>
  <c r="DQ267" i="12"/>
  <c r="DR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EO267" i="12"/>
  <c r="L268" i="12"/>
  <c r="M268" i="12"/>
  <c r="N268" i="12"/>
  <c r="O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W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N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N268" i="12"/>
  <c r="CO268" i="12"/>
  <c r="CP268" i="12"/>
  <c r="CM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D268" i="12"/>
  <c r="DE268" i="12"/>
  <c r="DF268" i="12"/>
  <c r="DC268" i="12"/>
  <c r="DG268" i="12"/>
  <c r="DI268" i="12"/>
  <c r="DJ268" i="12"/>
  <c r="DK268" i="12"/>
  <c r="DM268" i="12"/>
  <c r="DN268" i="12"/>
  <c r="DO268" i="12"/>
  <c r="DQ268" i="12"/>
  <c r="DR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EO268" i="12"/>
  <c r="L269" i="12"/>
  <c r="M269" i="12"/>
  <c r="N269" i="12"/>
  <c r="O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W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N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N269" i="12"/>
  <c r="CO269" i="12"/>
  <c r="CP269" i="12"/>
  <c r="CM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D269" i="12"/>
  <c r="DE269" i="12"/>
  <c r="DF269" i="12"/>
  <c r="DC269" i="12"/>
  <c r="DG269" i="12"/>
  <c r="DI269" i="12"/>
  <c r="DJ269" i="12"/>
  <c r="DK269" i="12"/>
  <c r="DM269" i="12"/>
  <c r="DN269" i="12"/>
  <c r="DO269" i="12"/>
  <c r="DQ269" i="12"/>
  <c r="DR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EO269" i="12"/>
  <c r="L270" i="12"/>
  <c r="M270" i="12"/>
  <c r="N270" i="12"/>
  <c r="O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W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N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N270" i="12"/>
  <c r="CO270" i="12"/>
  <c r="CP270" i="12"/>
  <c r="CM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D270" i="12"/>
  <c r="DE270" i="12"/>
  <c r="DF270" i="12"/>
  <c r="DC270" i="12"/>
  <c r="DG270" i="12"/>
  <c r="DI270" i="12"/>
  <c r="DJ270" i="12"/>
  <c r="DK270" i="12"/>
  <c r="DM270" i="12"/>
  <c r="DN270" i="12"/>
  <c r="DO270" i="12"/>
  <c r="DQ270" i="12"/>
  <c r="DR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EO270" i="12"/>
  <c r="L271" i="12"/>
  <c r="M271" i="12"/>
  <c r="N271" i="12"/>
  <c r="O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N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N271" i="12"/>
  <c r="CO271" i="12"/>
  <c r="CP271" i="12"/>
  <c r="CM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D271" i="12"/>
  <c r="DE271" i="12"/>
  <c r="DF271" i="12"/>
  <c r="DC271" i="12"/>
  <c r="DG271" i="12"/>
  <c r="DI271" i="12"/>
  <c r="DJ271" i="12"/>
  <c r="DK271" i="12"/>
  <c r="DM271" i="12"/>
  <c r="DN271" i="12"/>
  <c r="DO271" i="12"/>
  <c r="DQ271" i="12"/>
  <c r="DR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EO271" i="12"/>
  <c r="L272" i="12"/>
  <c r="M272" i="12"/>
  <c r="N272" i="12"/>
  <c r="O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W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N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N272" i="12"/>
  <c r="CO272" i="12"/>
  <c r="CP272" i="12"/>
  <c r="CM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D272" i="12"/>
  <c r="DE272" i="12"/>
  <c r="DF272" i="12"/>
  <c r="DC272" i="12"/>
  <c r="DG272" i="12"/>
  <c r="DI272" i="12"/>
  <c r="DJ272" i="12"/>
  <c r="DK272" i="12"/>
  <c r="DM272" i="12"/>
  <c r="DN272" i="12"/>
  <c r="DO272" i="12"/>
  <c r="DQ272" i="12"/>
  <c r="DR272" i="12"/>
  <c r="DT272" i="12"/>
  <c r="DU272" i="12"/>
  <c r="DV272" i="12"/>
  <c r="DW272" i="12"/>
  <c r="FA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EO272" i="12"/>
  <c r="L273" i="12"/>
  <c r="M273" i="12"/>
  <c r="N273" i="12"/>
  <c r="O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W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N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N273" i="12"/>
  <c r="CO273" i="12"/>
  <c r="CP273" i="12"/>
  <c r="CM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D273" i="12"/>
  <c r="DE273" i="12"/>
  <c r="DF273" i="12"/>
  <c r="DC273" i="12"/>
  <c r="DG273" i="12"/>
  <c r="DI273" i="12"/>
  <c r="DJ273" i="12"/>
  <c r="DK273" i="12"/>
  <c r="DM273" i="12"/>
  <c r="DN273" i="12"/>
  <c r="DO273" i="12"/>
  <c r="DQ273" i="12"/>
  <c r="DR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EO273" i="12"/>
  <c r="L274" i="12"/>
  <c r="M274" i="12"/>
  <c r="N274" i="12"/>
  <c r="O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W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N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N274" i="12"/>
  <c r="CO274" i="12"/>
  <c r="CP274" i="12"/>
  <c r="CM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D274" i="12"/>
  <c r="DE274" i="12"/>
  <c r="DF274" i="12"/>
  <c r="DC274" i="12"/>
  <c r="DG274" i="12"/>
  <c r="DI274" i="12"/>
  <c r="DJ274" i="12"/>
  <c r="DK274" i="12"/>
  <c r="DM274" i="12"/>
  <c r="DN274" i="12"/>
  <c r="DO274" i="12"/>
  <c r="DQ274" i="12"/>
  <c r="DR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S274" i="12"/>
  <c r="EG274" i="12"/>
  <c r="EH274" i="12"/>
  <c r="EI274" i="12"/>
  <c r="ET274" i="12"/>
  <c r="EJ274" i="12"/>
  <c r="EK274" i="12"/>
  <c r="EL274" i="12"/>
  <c r="EM274" i="12"/>
  <c r="EN274" i="12"/>
  <c r="EO274" i="12"/>
  <c r="L229" i="12"/>
  <c r="M229" i="12"/>
  <c r="N229" i="12"/>
  <c r="O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N229" i="12"/>
  <c r="CO229" i="12"/>
  <c r="CP229" i="12"/>
  <c r="CM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D229" i="12"/>
  <c r="DE229" i="12"/>
  <c r="DF229" i="12"/>
  <c r="DC229" i="12"/>
  <c r="DG229" i="12"/>
  <c r="DI229" i="12"/>
  <c r="DJ229" i="12"/>
  <c r="DK229" i="12"/>
  <c r="DM229" i="12"/>
  <c r="DN229" i="12"/>
  <c r="DO229" i="12"/>
  <c r="DQ229" i="12"/>
  <c r="DR229" i="12"/>
  <c r="DT229" i="12"/>
  <c r="DU229" i="12"/>
  <c r="DV229" i="12"/>
  <c r="DW229" i="12"/>
  <c r="DX229" i="12"/>
  <c r="DY229" i="12"/>
  <c r="DZ229" i="12"/>
  <c r="EA229" i="12"/>
  <c r="EB229" i="12"/>
  <c r="EC229" i="12"/>
  <c r="ED229" i="12"/>
  <c r="EE229" i="12"/>
  <c r="EF229" i="12"/>
  <c r="EG229" i="12"/>
  <c r="EH229" i="12"/>
  <c r="EI229" i="12"/>
  <c r="EJ229" i="12"/>
  <c r="EK229" i="12"/>
  <c r="EL229" i="12"/>
  <c r="EM229" i="12"/>
  <c r="EN229" i="12"/>
  <c r="EO229" i="12"/>
  <c r="L230" i="12"/>
  <c r="M230" i="12"/>
  <c r="N230" i="12"/>
  <c r="O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N230" i="12"/>
  <c r="CO230" i="12"/>
  <c r="CP230" i="12"/>
  <c r="CM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D230" i="12"/>
  <c r="DE230" i="12"/>
  <c r="DF230" i="12"/>
  <c r="DC230" i="12"/>
  <c r="DG230" i="12"/>
  <c r="DI230" i="12"/>
  <c r="DJ230" i="12"/>
  <c r="DK230" i="12"/>
  <c r="DM230" i="12"/>
  <c r="DN230" i="12"/>
  <c r="DO230" i="12"/>
  <c r="DQ230" i="12"/>
  <c r="DR230" i="12"/>
  <c r="DT230" i="12"/>
  <c r="DU230" i="12"/>
  <c r="DV230" i="12"/>
  <c r="DW230" i="12"/>
  <c r="DX230" i="12"/>
  <c r="DY230" i="12"/>
  <c r="DZ230" i="12"/>
  <c r="EP230" i="12"/>
  <c r="EA230" i="12"/>
  <c r="EB230" i="12"/>
  <c r="EC230" i="12"/>
  <c r="ED230" i="12"/>
  <c r="EE230" i="12"/>
  <c r="EF230" i="12"/>
  <c r="EG230" i="12"/>
  <c r="EH230" i="12"/>
  <c r="EI230" i="12"/>
  <c r="EJ230" i="12"/>
  <c r="EK230" i="12"/>
  <c r="EL230" i="12"/>
  <c r="EM230" i="12"/>
  <c r="EN230" i="12"/>
  <c r="EO230" i="12"/>
  <c r="L231" i="12"/>
  <c r="M231" i="12"/>
  <c r="N231" i="12"/>
  <c r="O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N231" i="12"/>
  <c r="CO231" i="12"/>
  <c r="CP231" i="12"/>
  <c r="CM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D231" i="12"/>
  <c r="DE231" i="12"/>
  <c r="DF231" i="12"/>
  <c r="DC231" i="12"/>
  <c r="DG231" i="12"/>
  <c r="DI231" i="12"/>
  <c r="DJ231" i="12"/>
  <c r="DK231" i="12"/>
  <c r="DM231" i="12"/>
  <c r="DN231" i="12"/>
  <c r="DO231" i="12"/>
  <c r="DQ231" i="12"/>
  <c r="DR231" i="12"/>
  <c r="DT231" i="12"/>
  <c r="DU231" i="12"/>
  <c r="DV231" i="12"/>
  <c r="DW231" i="12"/>
  <c r="DX231" i="12"/>
  <c r="DY231" i="12"/>
  <c r="DZ231" i="12"/>
  <c r="EP231" i="12"/>
  <c r="EA231" i="12"/>
  <c r="EB231" i="12"/>
  <c r="EC231" i="12"/>
  <c r="ED231" i="12"/>
  <c r="EE231" i="12"/>
  <c r="EF231" i="12"/>
  <c r="EG231" i="12"/>
  <c r="EH231" i="12"/>
  <c r="EI231" i="12"/>
  <c r="EJ231" i="12"/>
  <c r="EK231" i="12"/>
  <c r="EL231" i="12"/>
  <c r="EM231" i="12"/>
  <c r="EN231" i="12"/>
  <c r="EO231" i="12"/>
  <c r="L232" i="12"/>
  <c r="M232" i="12"/>
  <c r="N232" i="12"/>
  <c r="O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N232" i="12"/>
  <c r="CO232" i="12"/>
  <c r="CP232" i="12"/>
  <c r="CM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D232" i="12"/>
  <c r="DE232" i="12"/>
  <c r="DF232" i="12"/>
  <c r="DC232" i="12"/>
  <c r="DG232" i="12"/>
  <c r="DI232" i="12"/>
  <c r="DJ232" i="12"/>
  <c r="DK232" i="12"/>
  <c r="DM232" i="12"/>
  <c r="DN232" i="12"/>
  <c r="DO232" i="12"/>
  <c r="DQ232" i="12"/>
  <c r="DR232" i="12"/>
  <c r="DT232" i="12"/>
  <c r="DU232" i="12"/>
  <c r="DV232" i="12"/>
  <c r="DW232" i="12"/>
  <c r="DX232" i="12"/>
  <c r="DY232" i="12"/>
  <c r="DZ232" i="12"/>
  <c r="EA232" i="12"/>
  <c r="EB232" i="12"/>
  <c r="EC232" i="12"/>
  <c r="ED232" i="12"/>
  <c r="EE232" i="12"/>
  <c r="EF232" i="12"/>
  <c r="ES232" i="12"/>
  <c r="EG232" i="12"/>
  <c r="EH232" i="12"/>
  <c r="EI232" i="12"/>
  <c r="EJ232" i="12"/>
  <c r="EK232" i="12"/>
  <c r="EL232" i="12"/>
  <c r="EM232" i="12"/>
  <c r="EN232" i="12"/>
  <c r="EO232" i="12"/>
  <c r="L233" i="12"/>
  <c r="M233" i="12"/>
  <c r="N233" i="12"/>
  <c r="O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N233" i="12"/>
  <c r="CO233" i="12"/>
  <c r="CP233" i="12"/>
  <c r="CM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D233" i="12"/>
  <c r="DE233" i="12"/>
  <c r="DF233" i="12"/>
  <c r="DC233" i="12"/>
  <c r="DG233" i="12"/>
  <c r="DI233" i="12"/>
  <c r="DJ233" i="12"/>
  <c r="DK233" i="12"/>
  <c r="DM233" i="12"/>
  <c r="DN233" i="12"/>
  <c r="DO233" i="12"/>
  <c r="DQ233" i="12"/>
  <c r="DR233" i="12"/>
  <c r="DT233" i="12"/>
  <c r="DU233" i="12"/>
  <c r="DV233" i="12"/>
  <c r="DW233" i="12"/>
  <c r="DX233" i="12"/>
  <c r="DY233" i="12"/>
  <c r="DZ233" i="12"/>
  <c r="EA233" i="12"/>
  <c r="EB233" i="12"/>
  <c r="EC233" i="12"/>
  <c r="ED233" i="12"/>
  <c r="EE233" i="12"/>
  <c r="EF233" i="12"/>
  <c r="EG233" i="12"/>
  <c r="EH233" i="12"/>
  <c r="EI233" i="12"/>
  <c r="EJ233" i="12"/>
  <c r="EK233" i="12"/>
  <c r="EL233" i="12"/>
  <c r="ER233" i="12"/>
  <c r="EM233" i="12"/>
  <c r="EN233" i="12"/>
  <c r="EO233" i="12"/>
  <c r="L234" i="12"/>
  <c r="M234" i="12"/>
  <c r="N234" i="12"/>
  <c r="O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N234" i="12"/>
  <c r="CO234" i="12"/>
  <c r="CP234" i="12"/>
  <c r="CM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D234" i="12"/>
  <c r="DE234" i="12"/>
  <c r="DF234" i="12"/>
  <c r="DC234" i="12"/>
  <c r="DG234" i="12"/>
  <c r="DI234" i="12"/>
  <c r="DJ234" i="12"/>
  <c r="DK234" i="12"/>
  <c r="DM234" i="12"/>
  <c r="DN234" i="12"/>
  <c r="DO234" i="12"/>
  <c r="DQ234" i="12"/>
  <c r="DR234" i="12"/>
  <c r="DT234" i="12"/>
  <c r="DU234" i="12"/>
  <c r="DV234" i="12"/>
  <c r="DW234" i="12"/>
  <c r="DX234" i="12"/>
  <c r="DY234" i="12"/>
  <c r="DZ234" i="12"/>
  <c r="EA234" i="12"/>
  <c r="EB234" i="12"/>
  <c r="EC234" i="12"/>
  <c r="ED234" i="12"/>
  <c r="EE234" i="12"/>
  <c r="EF234" i="12"/>
  <c r="ES234" i="12"/>
  <c r="EG234" i="12"/>
  <c r="EH234" i="12"/>
  <c r="EI234" i="12"/>
  <c r="EJ234" i="12"/>
  <c r="EK234" i="12"/>
  <c r="EL234" i="12"/>
  <c r="EM234" i="12"/>
  <c r="EN234" i="12"/>
  <c r="EO234" i="12"/>
  <c r="L235" i="12"/>
  <c r="M235" i="12"/>
  <c r="N235" i="12"/>
  <c r="O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N235" i="12"/>
  <c r="CO235" i="12"/>
  <c r="CP235" i="12"/>
  <c r="CM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D235" i="12"/>
  <c r="DE235" i="12"/>
  <c r="DF235" i="12"/>
  <c r="DC235" i="12"/>
  <c r="DG235" i="12"/>
  <c r="DI235" i="12"/>
  <c r="DJ235" i="12"/>
  <c r="DK235" i="12"/>
  <c r="DM235" i="12"/>
  <c r="DN235" i="12"/>
  <c r="DO235" i="12"/>
  <c r="DQ235" i="12"/>
  <c r="DR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R235" i="12"/>
  <c r="EM235" i="12"/>
  <c r="EN235" i="12"/>
  <c r="EO235" i="12"/>
  <c r="L236" i="12"/>
  <c r="M236" i="12"/>
  <c r="N236" i="12"/>
  <c r="O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N236" i="12"/>
  <c r="CO236" i="12"/>
  <c r="CP236" i="12"/>
  <c r="CM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D236" i="12"/>
  <c r="DE236" i="12"/>
  <c r="DF236" i="12"/>
  <c r="DC236" i="12"/>
  <c r="DG236" i="12"/>
  <c r="DI236" i="12"/>
  <c r="DJ236" i="12"/>
  <c r="DK236" i="12"/>
  <c r="DM236" i="12"/>
  <c r="DN236" i="12"/>
  <c r="DO236" i="12"/>
  <c r="DQ236" i="12"/>
  <c r="DR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EO236" i="12"/>
  <c r="L237" i="12"/>
  <c r="M237" i="12"/>
  <c r="N237" i="12"/>
  <c r="O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N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N237" i="12"/>
  <c r="CO237" i="12"/>
  <c r="CP237" i="12"/>
  <c r="CM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D237" i="12"/>
  <c r="DE237" i="12"/>
  <c r="DF237" i="12"/>
  <c r="DC237" i="12"/>
  <c r="DG237" i="12"/>
  <c r="DI237" i="12"/>
  <c r="DJ237" i="12"/>
  <c r="DK237" i="12"/>
  <c r="DM237" i="12"/>
  <c r="DN237" i="12"/>
  <c r="DO237" i="12"/>
  <c r="DQ237" i="12"/>
  <c r="DR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EO237" i="12"/>
  <c r="L238" i="12"/>
  <c r="M238" i="12"/>
  <c r="N238" i="12"/>
  <c r="O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W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N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N238" i="12"/>
  <c r="CO238" i="12"/>
  <c r="CP238" i="12"/>
  <c r="CM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D238" i="12"/>
  <c r="DE238" i="12"/>
  <c r="DF238" i="12"/>
  <c r="DC238" i="12"/>
  <c r="DG238" i="12"/>
  <c r="DI238" i="12"/>
  <c r="DJ238" i="12"/>
  <c r="DK238" i="12"/>
  <c r="DM238" i="12"/>
  <c r="DN238" i="12"/>
  <c r="DO238" i="12"/>
  <c r="DQ238" i="12"/>
  <c r="DR238" i="12"/>
  <c r="DT238" i="12"/>
  <c r="DU238" i="12"/>
  <c r="DV238" i="12"/>
  <c r="DW238" i="12"/>
  <c r="DX238" i="12"/>
  <c r="DY238" i="12"/>
  <c r="DZ238" i="12"/>
  <c r="EP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EO238" i="12"/>
  <c r="L239" i="12"/>
  <c r="M239" i="12"/>
  <c r="N239" i="12"/>
  <c r="O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W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N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N239" i="12"/>
  <c r="CO239" i="12"/>
  <c r="CP239" i="12"/>
  <c r="CM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D239" i="12"/>
  <c r="DE239" i="12"/>
  <c r="DF239" i="12"/>
  <c r="DC239" i="12"/>
  <c r="DG239" i="12"/>
  <c r="DI239" i="12"/>
  <c r="DJ239" i="12"/>
  <c r="DK239" i="12"/>
  <c r="DM239" i="12"/>
  <c r="DN239" i="12"/>
  <c r="DO239" i="12"/>
  <c r="DQ239" i="12"/>
  <c r="DR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EO239" i="12"/>
  <c r="L240" i="12"/>
  <c r="M240" i="12"/>
  <c r="N240" i="12"/>
  <c r="O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W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N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N240" i="12"/>
  <c r="CO240" i="12"/>
  <c r="CP240" i="12"/>
  <c r="CM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D240" i="12"/>
  <c r="DE240" i="12"/>
  <c r="DF240" i="12"/>
  <c r="DC240" i="12"/>
  <c r="DG240" i="12"/>
  <c r="DI240" i="12"/>
  <c r="DJ240" i="12"/>
  <c r="DK240" i="12"/>
  <c r="DM240" i="12"/>
  <c r="DN240" i="12"/>
  <c r="DO240" i="12"/>
  <c r="DQ240" i="12"/>
  <c r="DR240" i="12"/>
  <c r="DT240" i="12"/>
  <c r="DU240" i="12"/>
  <c r="DV240" i="12"/>
  <c r="DW240" i="12"/>
  <c r="DX240" i="12"/>
  <c r="DY240" i="12"/>
  <c r="DZ240" i="12"/>
  <c r="EP240" i="12"/>
  <c r="EA240" i="12"/>
  <c r="EB240" i="12"/>
  <c r="EC240" i="12"/>
  <c r="ED240" i="12"/>
  <c r="EE240" i="12"/>
  <c r="EF240" i="12"/>
  <c r="ES240" i="12"/>
  <c r="EG240" i="12"/>
  <c r="EH240" i="12"/>
  <c r="EI240" i="12"/>
  <c r="EJ240" i="12"/>
  <c r="EK240" i="12"/>
  <c r="EL240" i="12"/>
  <c r="EM240" i="12"/>
  <c r="EN240" i="12"/>
  <c r="EO240" i="12"/>
  <c r="L241" i="12"/>
  <c r="M241" i="12"/>
  <c r="N241" i="12"/>
  <c r="O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W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N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N241" i="12"/>
  <c r="CO241" i="12"/>
  <c r="CP241" i="12"/>
  <c r="CM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D241" i="12"/>
  <c r="DE241" i="12"/>
  <c r="DF241" i="12"/>
  <c r="DC241" i="12"/>
  <c r="DG241" i="12"/>
  <c r="DI241" i="12"/>
  <c r="DJ241" i="12"/>
  <c r="DK241" i="12"/>
  <c r="DM241" i="12"/>
  <c r="DN241" i="12"/>
  <c r="DO241" i="12"/>
  <c r="DQ241" i="12"/>
  <c r="DR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EO241" i="12"/>
  <c r="EQ241" i="12"/>
  <c r="L242" i="12"/>
  <c r="M242" i="12"/>
  <c r="N242" i="12"/>
  <c r="O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W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N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N242" i="12"/>
  <c r="CO242" i="12"/>
  <c r="CP242" i="12"/>
  <c r="CM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D242" i="12"/>
  <c r="DE242" i="12"/>
  <c r="DF242" i="12"/>
  <c r="DC242" i="12"/>
  <c r="DG242" i="12"/>
  <c r="DI242" i="12"/>
  <c r="DJ242" i="12"/>
  <c r="DK242" i="12"/>
  <c r="DM242" i="12"/>
  <c r="DN242" i="12"/>
  <c r="DO242" i="12"/>
  <c r="DQ242" i="12"/>
  <c r="DR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T242" i="12"/>
  <c r="EJ242" i="12"/>
  <c r="EK242" i="12"/>
  <c r="EL242" i="12"/>
  <c r="EM242" i="12"/>
  <c r="EN242" i="12"/>
  <c r="EO242" i="12"/>
  <c r="L243" i="12"/>
  <c r="M243" i="12"/>
  <c r="N243" i="12"/>
  <c r="O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N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N243" i="12"/>
  <c r="CO243" i="12"/>
  <c r="CP243" i="12"/>
  <c r="CM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D243" i="12"/>
  <c r="DE243" i="12"/>
  <c r="DF243" i="12"/>
  <c r="DC243" i="12"/>
  <c r="DG243" i="12"/>
  <c r="DI243" i="12"/>
  <c r="DJ243" i="12"/>
  <c r="DK243" i="12"/>
  <c r="DM243" i="12"/>
  <c r="DN243" i="12"/>
  <c r="DO243" i="12"/>
  <c r="DQ243" i="12"/>
  <c r="DR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EO243" i="12"/>
  <c r="L244" i="12"/>
  <c r="M244" i="12"/>
  <c r="N244" i="12"/>
  <c r="O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W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N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N244" i="12"/>
  <c r="CO244" i="12"/>
  <c r="CP244" i="12"/>
  <c r="CM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D244" i="12"/>
  <c r="DE244" i="12"/>
  <c r="DF244" i="12"/>
  <c r="DC244" i="12"/>
  <c r="DG244" i="12"/>
  <c r="DI244" i="12"/>
  <c r="DJ244" i="12"/>
  <c r="DK244" i="12"/>
  <c r="DM244" i="12"/>
  <c r="DN244" i="12"/>
  <c r="DO244" i="12"/>
  <c r="DQ244" i="12"/>
  <c r="DR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EO244" i="12"/>
  <c r="L245" i="12"/>
  <c r="M245" i="12"/>
  <c r="N245" i="12"/>
  <c r="O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W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N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N245" i="12"/>
  <c r="CO245" i="12"/>
  <c r="CP245" i="12"/>
  <c r="CM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D245" i="12"/>
  <c r="DE245" i="12"/>
  <c r="DF245" i="12"/>
  <c r="DC245" i="12"/>
  <c r="DG245" i="12"/>
  <c r="DI245" i="12"/>
  <c r="DJ245" i="12"/>
  <c r="DK245" i="12"/>
  <c r="DM245" i="12"/>
  <c r="DN245" i="12"/>
  <c r="DO245" i="12"/>
  <c r="DQ245" i="12"/>
  <c r="DR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EO245" i="12"/>
  <c r="L246" i="12"/>
  <c r="M246" i="12"/>
  <c r="N246" i="12"/>
  <c r="O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W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N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N246" i="12"/>
  <c r="CO246" i="12"/>
  <c r="CP246" i="12"/>
  <c r="CM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D246" i="12"/>
  <c r="DE246" i="12"/>
  <c r="DF246" i="12"/>
  <c r="DC246" i="12"/>
  <c r="DG246" i="12"/>
  <c r="DI246" i="12"/>
  <c r="DJ246" i="12"/>
  <c r="DK246" i="12"/>
  <c r="DM246" i="12"/>
  <c r="DN246" i="12"/>
  <c r="DO246" i="12"/>
  <c r="DQ246" i="12"/>
  <c r="DR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EO246" i="12"/>
  <c r="EQ246" i="12"/>
  <c r="L247" i="12"/>
  <c r="M247" i="12"/>
  <c r="N247" i="12"/>
  <c r="O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W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N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N247" i="12"/>
  <c r="CO247" i="12"/>
  <c r="CP247" i="12"/>
  <c r="CM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D247" i="12"/>
  <c r="DE247" i="12"/>
  <c r="DF247" i="12"/>
  <c r="DC247" i="12"/>
  <c r="DG247" i="12"/>
  <c r="DI247" i="12"/>
  <c r="DJ247" i="12"/>
  <c r="DK247" i="12"/>
  <c r="DM247" i="12"/>
  <c r="DN247" i="12"/>
  <c r="DO247" i="12"/>
  <c r="DQ247" i="12"/>
  <c r="DR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EO247" i="12"/>
  <c r="L248" i="12"/>
  <c r="M248" i="12"/>
  <c r="N248" i="12"/>
  <c r="O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W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N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N248" i="12"/>
  <c r="CO248" i="12"/>
  <c r="CP248" i="12"/>
  <c r="CM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D248" i="12"/>
  <c r="DE248" i="12"/>
  <c r="DF248" i="12"/>
  <c r="DC248" i="12"/>
  <c r="DG248" i="12"/>
  <c r="DI248" i="12"/>
  <c r="DJ248" i="12"/>
  <c r="DK248" i="12"/>
  <c r="DM248" i="12"/>
  <c r="DN248" i="12"/>
  <c r="DO248" i="12"/>
  <c r="DQ248" i="12"/>
  <c r="DR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EO248" i="12"/>
  <c r="L249" i="12"/>
  <c r="M249" i="12"/>
  <c r="N249" i="12"/>
  <c r="O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W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N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N249" i="12"/>
  <c r="CO249" i="12"/>
  <c r="CP249" i="12"/>
  <c r="CM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D249" i="12"/>
  <c r="DE249" i="12"/>
  <c r="DF249" i="12"/>
  <c r="DC249" i="12"/>
  <c r="DG249" i="12"/>
  <c r="DI249" i="12"/>
  <c r="DJ249" i="12"/>
  <c r="DK249" i="12"/>
  <c r="DM249" i="12"/>
  <c r="DN249" i="12"/>
  <c r="DO249" i="12"/>
  <c r="DQ249" i="12"/>
  <c r="DR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EO249" i="12"/>
  <c r="L250" i="12"/>
  <c r="M250" i="12"/>
  <c r="N250" i="12"/>
  <c r="O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N250" i="12"/>
  <c r="CO250" i="12"/>
  <c r="CP250" i="12"/>
  <c r="CM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D250" i="12"/>
  <c r="DE250" i="12"/>
  <c r="DF250" i="12"/>
  <c r="DC250" i="12"/>
  <c r="DG250" i="12"/>
  <c r="DI250" i="12"/>
  <c r="DJ250" i="12"/>
  <c r="DK250" i="12"/>
  <c r="DM250" i="12"/>
  <c r="DN250" i="12"/>
  <c r="DO250" i="12"/>
  <c r="DQ250" i="12"/>
  <c r="DR250" i="12"/>
  <c r="DT250" i="12"/>
  <c r="DU250" i="12"/>
  <c r="DV250" i="12"/>
  <c r="DW250" i="12"/>
  <c r="DX250" i="12"/>
  <c r="DY250" i="12"/>
  <c r="DZ250" i="12"/>
  <c r="EP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EO250" i="12"/>
  <c r="L251" i="12"/>
  <c r="M251" i="12"/>
  <c r="N251" i="12"/>
  <c r="O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N251" i="12"/>
  <c r="CO251" i="12"/>
  <c r="CP251" i="12"/>
  <c r="CM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D251" i="12"/>
  <c r="DE251" i="12"/>
  <c r="DF251" i="12"/>
  <c r="DC251" i="12"/>
  <c r="DG251" i="12"/>
  <c r="DI251" i="12"/>
  <c r="DJ251" i="12"/>
  <c r="DK251" i="12"/>
  <c r="DM251" i="12"/>
  <c r="DN251" i="12"/>
  <c r="DO251" i="12"/>
  <c r="DQ251" i="12"/>
  <c r="DR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EO251" i="12"/>
  <c r="L252" i="12"/>
  <c r="M252" i="12"/>
  <c r="N252" i="12"/>
  <c r="O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N252" i="12"/>
  <c r="CO252" i="12"/>
  <c r="CP252" i="12"/>
  <c r="CM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D252" i="12"/>
  <c r="DE252" i="12"/>
  <c r="DF252" i="12"/>
  <c r="DC252" i="12"/>
  <c r="DG252" i="12"/>
  <c r="DI252" i="12"/>
  <c r="DJ252" i="12"/>
  <c r="DK252" i="12"/>
  <c r="DM252" i="12"/>
  <c r="DN252" i="12"/>
  <c r="DO252" i="12"/>
  <c r="DQ252" i="12"/>
  <c r="DR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EO252" i="12"/>
  <c r="L253" i="12"/>
  <c r="M253" i="12"/>
  <c r="N253" i="12"/>
  <c r="O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N253" i="12"/>
  <c r="CO253" i="12"/>
  <c r="CP253" i="12"/>
  <c r="CM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D253" i="12"/>
  <c r="DE253" i="12"/>
  <c r="DF253" i="12"/>
  <c r="DC253" i="12"/>
  <c r="DG253" i="12"/>
  <c r="DI253" i="12"/>
  <c r="DJ253" i="12"/>
  <c r="DK253" i="12"/>
  <c r="DM253" i="12"/>
  <c r="DN253" i="12"/>
  <c r="DO253" i="12"/>
  <c r="DQ253" i="12"/>
  <c r="DR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EO253" i="12"/>
  <c r="L254" i="12"/>
  <c r="M254" i="12"/>
  <c r="N254" i="12"/>
  <c r="O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N254" i="12"/>
  <c r="CO254" i="12"/>
  <c r="CP254" i="12"/>
  <c r="CM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D254" i="12"/>
  <c r="DE254" i="12"/>
  <c r="DF254" i="12"/>
  <c r="DC254" i="12"/>
  <c r="DG254" i="12"/>
  <c r="DI254" i="12"/>
  <c r="DJ254" i="12"/>
  <c r="DK254" i="12"/>
  <c r="DM254" i="12"/>
  <c r="DN254" i="12"/>
  <c r="DO254" i="12"/>
  <c r="DQ254" i="12"/>
  <c r="DR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EO254" i="12"/>
  <c r="L255" i="12"/>
  <c r="M255" i="12"/>
  <c r="N255" i="12"/>
  <c r="O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W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N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N255" i="12"/>
  <c r="CO255" i="12"/>
  <c r="CP255" i="12"/>
  <c r="CM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D255" i="12"/>
  <c r="DE255" i="12"/>
  <c r="DF255" i="12"/>
  <c r="DC255" i="12"/>
  <c r="DG255" i="12"/>
  <c r="DI255" i="12"/>
  <c r="DJ255" i="12"/>
  <c r="DK255" i="12"/>
  <c r="DM255" i="12"/>
  <c r="DN255" i="12"/>
  <c r="DO255" i="12"/>
  <c r="DQ255" i="12"/>
  <c r="DR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EO255" i="12"/>
  <c r="L256" i="12"/>
  <c r="M256" i="12"/>
  <c r="N256" i="12"/>
  <c r="O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W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N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N256" i="12"/>
  <c r="CO256" i="12"/>
  <c r="CP256" i="12"/>
  <c r="CM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D256" i="12"/>
  <c r="DE256" i="12"/>
  <c r="DF256" i="12"/>
  <c r="DC256" i="12"/>
  <c r="DG256" i="12"/>
  <c r="DI256" i="12"/>
  <c r="DJ256" i="12"/>
  <c r="DK256" i="12"/>
  <c r="DM256" i="12"/>
  <c r="DN256" i="12"/>
  <c r="DO256" i="12"/>
  <c r="DQ256" i="12"/>
  <c r="DR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EO256" i="12"/>
  <c r="L257" i="12"/>
  <c r="M257" i="12"/>
  <c r="N257" i="12"/>
  <c r="O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W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N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N257" i="12"/>
  <c r="CO257" i="12"/>
  <c r="CP257" i="12"/>
  <c r="CM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D257" i="12"/>
  <c r="DE257" i="12"/>
  <c r="DF257" i="12"/>
  <c r="DC257" i="12"/>
  <c r="DG257" i="12"/>
  <c r="DI257" i="12"/>
  <c r="DJ257" i="12"/>
  <c r="DK257" i="12"/>
  <c r="DM257" i="12"/>
  <c r="DN257" i="12"/>
  <c r="DO257" i="12"/>
  <c r="DQ257" i="12"/>
  <c r="DR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EO257" i="12"/>
  <c r="L258" i="12"/>
  <c r="M258" i="12"/>
  <c r="N258" i="12"/>
  <c r="O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W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N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N258" i="12"/>
  <c r="CO258" i="12"/>
  <c r="CP258" i="12"/>
  <c r="CM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D258" i="12"/>
  <c r="DE258" i="12"/>
  <c r="DF258" i="12"/>
  <c r="DC258" i="12"/>
  <c r="DG258" i="12"/>
  <c r="DI258" i="12"/>
  <c r="DJ258" i="12"/>
  <c r="DK258" i="12"/>
  <c r="DM258" i="12"/>
  <c r="DN258" i="12"/>
  <c r="DO258" i="12"/>
  <c r="DQ258" i="12"/>
  <c r="DR258" i="12"/>
  <c r="DT258" i="12"/>
  <c r="DU258" i="12"/>
  <c r="DV258" i="12"/>
  <c r="DW258" i="12"/>
  <c r="FA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EO258" i="12"/>
  <c r="L259" i="12"/>
  <c r="M259" i="12"/>
  <c r="N259" i="12"/>
  <c r="O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W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N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N259" i="12"/>
  <c r="CO259" i="12"/>
  <c r="CP259" i="12"/>
  <c r="CM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D259" i="12"/>
  <c r="DE259" i="12"/>
  <c r="DF259" i="12"/>
  <c r="DC259" i="12"/>
  <c r="DG259" i="12"/>
  <c r="DI259" i="12"/>
  <c r="DJ259" i="12"/>
  <c r="DK259" i="12"/>
  <c r="DM259" i="12"/>
  <c r="DN259" i="12"/>
  <c r="DO259" i="12"/>
  <c r="DQ259" i="12"/>
  <c r="DR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EO259" i="12"/>
  <c r="L260" i="12"/>
  <c r="M260" i="12"/>
  <c r="N260" i="12"/>
  <c r="O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N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N260" i="12"/>
  <c r="CO260" i="12"/>
  <c r="CP260" i="12"/>
  <c r="CM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D260" i="12"/>
  <c r="DE260" i="12"/>
  <c r="DF260" i="12"/>
  <c r="DC260" i="12"/>
  <c r="DG260" i="12"/>
  <c r="DI260" i="12"/>
  <c r="DJ260" i="12"/>
  <c r="DK260" i="12"/>
  <c r="DM260" i="12"/>
  <c r="DN260" i="12"/>
  <c r="DO260" i="12"/>
  <c r="DQ260" i="12"/>
  <c r="DR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EO260" i="12"/>
  <c r="L261" i="12"/>
  <c r="M261" i="12"/>
  <c r="N261" i="12"/>
  <c r="O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W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N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N261" i="12"/>
  <c r="CO261" i="12"/>
  <c r="CP261" i="12"/>
  <c r="CM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D261" i="12"/>
  <c r="DE261" i="12"/>
  <c r="DF261" i="12"/>
  <c r="DC261" i="12"/>
  <c r="DG261" i="12"/>
  <c r="DI261" i="12"/>
  <c r="DJ261" i="12"/>
  <c r="DK261" i="12"/>
  <c r="DM261" i="12"/>
  <c r="DN261" i="12"/>
  <c r="DO261" i="12"/>
  <c r="DQ261" i="12"/>
  <c r="DR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EO261" i="12"/>
  <c r="L262" i="12"/>
  <c r="M262" i="12"/>
  <c r="N262" i="12"/>
  <c r="O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W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N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N262" i="12"/>
  <c r="CO262" i="12"/>
  <c r="CP262" i="12"/>
  <c r="CM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D262" i="12"/>
  <c r="DE262" i="12"/>
  <c r="DF262" i="12"/>
  <c r="DC262" i="12"/>
  <c r="DG262" i="12"/>
  <c r="DI262" i="12"/>
  <c r="DJ262" i="12"/>
  <c r="DK262" i="12"/>
  <c r="DM262" i="12"/>
  <c r="DN262" i="12"/>
  <c r="DO262" i="12"/>
  <c r="DQ262" i="12"/>
  <c r="DR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R262" i="12"/>
  <c r="EM262" i="12"/>
  <c r="EN262" i="12"/>
  <c r="EO262" i="12"/>
  <c r="EQ262" i="12"/>
  <c r="L263" i="12"/>
  <c r="M263" i="12"/>
  <c r="N263" i="12"/>
  <c r="O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W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N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N263" i="12"/>
  <c r="CO263" i="12"/>
  <c r="CP263" i="12"/>
  <c r="CM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D263" i="12"/>
  <c r="DE263" i="12"/>
  <c r="DF263" i="12"/>
  <c r="DC263" i="12"/>
  <c r="DG263" i="12"/>
  <c r="DI263" i="12"/>
  <c r="DJ263" i="12"/>
  <c r="DK263" i="12"/>
  <c r="DM263" i="12"/>
  <c r="DN263" i="12"/>
  <c r="DO263" i="12"/>
  <c r="DQ263" i="12"/>
  <c r="DR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EO263" i="12"/>
  <c r="L264" i="12"/>
  <c r="M264" i="12"/>
  <c r="N264" i="12"/>
  <c r="O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W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N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N264" i="12"/>
  <c r="CO264" i="12"/>
  <c r="CP264" i="12"/>
  <c r="CM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D264" i="12"/>
  <c r="DE264" i="12"/>
  <c r="DF264" i="12"/>
  <c r="DC264" i="12"/>
  <c r="DG264" i="12"/>
  <c r="DI264" i="12"/>
  <c r="DJ264" i="12"/>
  <c r="DK264" i="12"/>
  <c r="DM264" i="12"/>
  <c r="DN264" i="12"/>
  <c r="DO264" i="12"/>
  <c r="DQ264" i="12"/>
  <c r="DR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EO264" i="12"/>
  <c r="L265" i="12"/>
  <c r="M265" i="12"/>
  <c r="N265" i="12"/>
  <c r="O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W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N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N265" i="12"/>
  <c r="CO265" i="12"/>
  <c r="CP265" i="12"/>
  <c r="CM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D265" i="12"/>
  <c r="DE265" i="12"/>
  <c r="DF265" i="12"/>
  <c r="DC265" i="12"/>
  <c r="DG265" i="12"/>
  <c r="DI265" i="12"/>
  <c r="DJ265" i="12"/>
  <c r="DK265" i="12"/>
  <c r="DM265" i="12"/>
  <c r="DN265" i="12"/>
  <c r="DO265" i="12"/>
  <c r="DQ265" i="12"/>
  <c r="DR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EO265" i="12"/>
  <c r="DZ25" i="12"/>
  <c r="S4" i="12"/>
  <c r="CB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/>
  <c r="D147" i="17"/>
  <c r="E147" i="17"/>
  <c r="D148" i="17"/>
  <c r="E148" i="17"/>
  <c r="D149" i="17"/>
  <c r="E149" i="17"/>
  <c r="D150" i="17"/>
  <c r="E150" i="17"/>
  <c r="D151" i="17"/>
  <c r="E151" i="17"/>
  <c r="D152" i="17"/>
  <c r="E152" i="17"/>
  <c r="D153" i="17"/>
  <c r="E153" i="17"/>
  <c r="D154" i="17"/>
  <c r="E154" i="17"/>
  <c r="D155" i="17"/>
  <c r="E155" i="17"/>
  <c r="D156" i="17"/>
  <c r="E156" i="17"/>
  <c r="D157" i="17"/>
  <c r="E157" i="17"/>
  <c r="D158" i="17"/>
  <c r="E158" i="17"/>
  <c r="D159" i="17"/>
  <c r="E159" i="17"/>
  <c r="D160" i="17"/>
  <c r="E160" i="17"/>
  <c r="D161" i="17"/>
  <c r="E161" i="17"/>
  <c r="D162" i="17"/>
  <c r="E162" i="17"/>
  <c r="D163" i="17"/>
  <c r="E163" i="17"/>
  <c r="D164" i="17"/>
  <c r="E164" i="17"/>
  <c r="D165" i="17"/>
  <c r="E165" i="17"/>
  <c r="D166" i="17"/>
  <c r="E166" i="17"/>
  <c r="D167" i="17"/>
  <c r="E167" i="17"/>
  <c r="D168" i="17"/>
  <c r="E168" i="17"/>
  <c r="D169" i="17"/>
  <c r="E169" i="17"/>
  <c r="D170" i="17"/>
  <c r="E170" i="17"/>
  <c r="D171" i="17"/>
  <c r="E171" i="17"/>
  <c r="D172" i="17"/>
  <c r="E172" i="17"/>
  <c r="D173" i="17"/>
  <c r="E173" i="17"/>
  <c r="D174" i="17"/>
  <c r="E174" i="17"/>
  <c r="D175" i="17"/>
  <c r="E175" i="17"/>
  <c r="D3" i="17"/>
  <c r="E3" i="17"/>
  <c r="D4" i="17"/>
  <c r="E4" i="17"/>
  <c r="D5" i="17"/>
  <c r="E5" i="17"/>
  <c r="D6" i="17"/>
  <c r="E6" i="17"/>
  <c r="D7" i="17"/>
  <c r="E7" i="17"/>
  <c r="D8" i="17"/>
  <c r="E8" i="17"/>
  <c r="D9" i="17"/>
  <c r="E9" i="17"/>
  <c r="D10" i="17"/>
  <c r="E10" i="17"/>
  <c r="D11" i="17"/>
  <c r="E11" i="17"/>
  <c r="D12" i="17"/>
  <c r="E12" i="17"/>
  <c r="D13" i="17"/>
  <c r="E13" i="17"/>
  <c r="D14" i="17"/>
  <c r="E14" i="17"/>
  <c r="D15" i="17"/>
  <c r="E15" i="17"/>
  <c r="D16" i="17"/>
  <c r="E16" i="17"/>
  <c r="D17" i="17"/>
  <c r="E17" i="17"/>
  <c r="D18" i="17"/>
  <c r="E18" i="17"/>
  <c r="D19" i="17"/>
  <c r="E19" i="17"/>
  <c r="D20" i="17"/>
  <c r="E20" i="17"/>
  <c r="D21" i="17"/>
  <c r="E21" i="17"/>
  <c r="D22" i="17"/>
  <c r="E22" i="17"/>
  <c r="D23" i="17"/>
  <c r="E23" i="17"/>
  <c r="D24" i="17"/>
  <c r="E24" i="17"/>
  <c r="D25" i="17"/>
  <c r="E25" i="17"/>
  <c r="D26" i="17"/>
  <c r="E26" i="17"/>
  <c r="D27" i="17"/>
  <c r="E27" i="17"/>
  <c r="D28" i="17"/>
  <c r="E28" i="17"/>
  <c r="D29" i="17"/>
  <c r="E29" i="17"/>
  <c r="D30" i="17"/>
  <c r="E30" i="17"/>
  <c r="D31" i="17"/>
  <c r="E31" i="17"/>
  <c r="D32" i="17"/>
  <c r="E32" i="17"/>
  <c r="D33" i="17"/>
  <c r="E33" i="17"/>
  <c r="D34" i="17"/>
  <c r="E34" i="17"/>
  <c r="D35" i="17"/>
  <c r="E35" i="17"/>
  <c r="D36" i="17"/>
  <c r="E36" i="17"/>
  <c r="D37" i="17"/>
  <c r="E37" i="17"/>
  <c r="D38" i="17"/>
  <c r="E38" i="17"/>
  <c r="D39" i="17"/>
  <c r="E39" i="17"/>
  <c r="D40" i="17"/>
  <c r="E40" i="17"/>
  <c r="D41" i="17"/>
  <c r="E41" i="17"/>
  <c r="D42" i="17"/>
  <c r="E42" i="17"/>
  <c r="D43" i="17"/>
  <c r="E43" i="17"/>
  <c r="D44" i="17"/>
  <c r="E44" i="17"/>
  <c r="D45" i="17"/>
  <c r="E45" i="17"/>
  <c r="D46" i="17"/>
  <c r="E46" i="17"/>
  <c r="D47" i="17"/>
  <c r="E47" i="17"/>
  <c r="D48" i="17"/>
  <c r="E48" i="17"/>
  <c r="D49" i="17"/>
  <c r="E49" i="17"/>
  <c r="D50" i="17"/>
  <c r="E50" i="17"/>
  <c r="D51" i="17"/>
  <c r="E51" i="17"/>
  <c r="D52" i="17"/>
  <c r="E52" i="17"/>
  <c r="D53" i="17"/>
  <c r="E53" i="17"/>
  <c r="D54" i="17"/>
  <c r="E54" i="17"/>
  <c r="D55" i="17"/>
  <c r="E55" i="17"/>
  <c r="D56" i="17"/>
  <c r="E56" i="17"/>
  <c r="D57" i="17"/>
  <c r="E57" i="17"/>
  <c r="D58" i="17"/>
  <c r="E58" i="17"/>
  <c r="D59" i="17"/>
  <c r="E59" i="17"/>
  <c r="D60" i="17"/>
  <c r="E60" i="17"/>
  <c r="D61" i="17"/>
  <c r="E61" i="17"/>
  <c r="D62" i="17"/>
  <c r="E62" i="17"/>
  <c r="D63" i="17"/>
  <c r="E63" i="17"/>
  <c r="D64" i="17"/>
  <c r="E64" i="17"/>
  <c r="D65" i="17"/>
  <c r="E65" i="17"/>
  <c r="D66" i="17"/>
  <c r="D67" i="17"/>
  <c r="E67" i="17"/>
  <c r="D68" i="17"/>
  <c r="E68" i="17"/>
  <c r="D69" i="17"/>
  <c r="E69" i="17"/>
  <c r="D70" i="17"/>
  <c r="E70" i="17"/>
  <c r="D71" i="17"/>
  <c r="E71" i="17"/>
  <c r="D72" i="17"/>
  <c r="E72" i="17"/>
  <c r="D73" i="17"/>
  <c r="E73" i="17"/>
  <c r="D74" i="17"/>
  <c r="E74" i="17"/>
  <c r="D75" i="17"/>
  <c r="E75" i="17"/>
  <c r="D76" i="17"/>
  <c r="E76" i="17"/>
  <c r="D77" i="17"/>
  <c r="E77" i="17"/>
  <c r="D78" i="17"/>
  <c r="E78" i="17"/>
  <c r="D79" i="17"/>
  <c r="E79" i="17"/>
  <c r="D80" i="17"/>
  <c r="E80" i="17"/>
  <c r="D81" i="17"/>
  <c r="E81" i="17"/>
  <c r="D82" i="17"/>
  <c r="E82" i="17"/>
  <c r="D83" i="17"/>
  <c r="E83" i="17"/>
  <c r="D84" i="17"/>
  <c r="E84" i="17"/>
  <c r="D85" i="17"/>
  <c r="E85" i="17"/>
  <c r="D86" i="17"/>
  <c r="E86" i="17"/>
  <c r="D87" i="17"/>
  <c r="E87" i="17"/>
  <c r="D88" i="17"/>
  <c r="E88" i="17"/>
  <c r="D89" i="17"/>
  <c r="E89" i="17"/>
  <c r="D90" i="17"/>
  <c r="E90" i="17"/>
  <c r="D91" i="17"/>
  <c r="E91" i="17"/>
  <c r="D92" i="17"/>
  <c r="E92" i="17"/>
  <c r="D93" i="17"/>
  <c r="E93" i="17"/>
  <c r="D94" i="17"/>
  <c r="E94" i="17"/>
  <c r="D95" i="17"/>
  <c r="E95" i="17"/>
  <c r="D96" i="17"/>
  <c r="E96" i="17"/>
  <c r="D97" i="17"/>
  <c r="E97" i="17"/>
  <c r="D98" i="17"/>
  <c r="E98" i="17"/>
  <c r="D99" i="17"/>
  <c r="E99" i="17"/>
  <c r="D100" i="17"/>
  <c r="E100" i="17"/>
  <c r="D101" i="17"/>
  <c r="E101" i="17"/>
  <c r="D102" i="17"/>
  <c r="E102" i="17"/>
  <c r="D103" i="17"/>
  <c r="E103" i="17"/>
  <c r="D104" i="17"/>
  <c r="E104" i="17"/>
  <c r="D105" i="17"/>
  <c r="E105" i="17"/>
  <c r="D106" i="17"/>
  <c r="E106" i="17"/>
  <c r="D107" i="17"/>
  <c r="E107" i="17"/>
  <c r="D108" i="17"/>
  <c r="E108" i="17"/>
  <c r="D109" i="17"/>
  <c r="E109" i="17"/>
  <c r="D110" i="17"/>
  <c r="E110" i="17"/>
  <c r="D111" i="17"/>
  <c r="E111" i="17"/>
  <c r="D112" i="17"/>
  <c r="E112" i="17"/>
  <c r="D113" i="17"/>
  <c r="E113" i="17"/>
  <c r="D114" i="17"/>
  <c r="E114" i="17"/>
  <c r="D115" i="17"/>
  <c r="E115" i="17"/>
  <c r="D116" i="17"/>
  <c r="E116" i="17"/>
  <c r="D117" i="17"/>
  <c r="E117" i="17"/>
  <c r="D118" i="17"/>
  <c r="E118" i="17"/>
  <c r="D119" i="17"/>
  <c r="E119" i="17"/>
  <c r="D120" i="17"/>
  <c r="E120" i="17"/>
  <c r="D121" i="17"/>
  <c r="E121" i="17"/>
  <c r="D122" i="17"/>
  <c r="E122" i="17"/>
  <c r="D123" i="17"/>
  <c r="E123" i="17"/>
  <c r="D124" i="17"/>
  <c r="E124" i="17"/>
  <c r="D125" i="17"/>
  <c r="E125" i="17"/>
  <c r="D126" i="17"/>
  <c r="E126" i="17"/>
  <c r="D127" i="17"/>
  <c r="E127" i="17"/>
  <c r="D128" i="17"/>
  <c r="E128" i="17"/>
  <c r="D129" i="17"/>
  <c r="E129" i="17"/>
  <c r="D130" i="17"/>
  <c r="E130" i="17"/>
  <c r="D131" i="17"/>
  <c r="E131" i="17"/>
  <c r="D132" i="17"/>
  <c r="E132" i="17"/>
  <c r="D133" i="17"/>
  <c r="E133" i="17"/>
  <c r="D134" i="17"/>
  <c r="E134" i="17"/>
  <c r="D135" i="17"/>
  <c r="E135" i="17"/>
  <c r="D136" i="17"/>
  <c r="E136" i="17"/>
  <c r="D137" i="17"/>
  <c r="E137" i="17"/>
  <c r="D138" i="17"/>
  <c r="E138" i="17"/>
  <c r="D139" i="17"/>
  <c r="E139" i="17"/>
  <c r="D140" i="17"/>
  <c r="E140" i="17"/>
  <c r="D141" i="17"/>
  <c r="E141" i="17"/>
  <c r="D142" i="17"/>
  <c r="E142" i="17"/>
  <c r="D143" i="17"/>
  <c r="E143" i="17"/>
  <c r="D144" i="17"/>
  <c r="E144" i="17"/>
  <c r="D145" i="17"/>
  <c r="E145" i="17"/>
  <c r="D2" i="17"/>
  <c r="E2" i="17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ES272" i="12"/>
  <c r="ES266" i="12"/>
  <c r="EQ271" i="12"/>
  <c r="EQ269" i="12"/>
  <c r="ER229" i="12"/>
  <c r="ER230" i="12"/>
  <c r="EX271" i="12"/>
  <c r="ET268" i="12"/>
  <c r="EP273" i="12"/>
  <c r="EP270" i="12"/>
  <c r="ER269" i="12"/>
  <c r="EQ272" i="12"/>
  <c r="ET272" i="12"/>
  <c r="FA239" i="12"/>
  <c r="EP236" i="12"/>
  <c r="EP233" i="12"/>
  <c r="EQ237" i="12"/>
  <c r="FA297" i="12"/>
  <c r="EY297" i="12"/>
  <c r="ES297" i="12"/>
  <c r="ET297" i="12"/>
  <c r="EP297" i="12"/>
  <c r="ER297" i="12"/>
  <c r="EQ297" i="12"/>
  <c r="FA298" i="12"/>
  <c r="EY298" i="12"/>
  <c r="ES298" i="12"/>
  <c r="ET298" i="12"/>
  <c r="EP298" i="12"/>
  <c r="ER298" i="12"/>
  <c r="EQ298" i="12"/>
  <c r="FA299" i="12"/>
  <c r="EY299" i="12"/>
  <c r="ES299" i="12"/>
  <c r="ET299" i="12"/>
  <c r="EP299" i="12"/>
  <c r="ER299" i="12"/>
  <c r="EQ299" i="12"/>
  <c r="DS240" i="12"/>
  <c r="ET234" i="12"/>
  <c r="ER231" i="12"/>
  <c r="EQ235" i="12"/>
  <c r="ET235" i="12"/>
  <c r="ES236" i="12"/>
  <c r="EP234" i="12"/>
  <c r="FA244" i="12"/>
  <c r="DL243" i="12"/>
  <c r="DP241" i="12"/>
  <c r="EX240" i="12"/>
  <c r="FB240" i="12"/>
  <c r="FA238" i="12"/>
  <c r="DS238" i="12"/>
  <c r="FA236" i="12"/>
  <c r="DS236" i="12"/>
  <c r="EX234" i="12"/>
  <c r="FB234" i="12"/>
  <c r="EX233" i="12"/>
  <c r="EP232" i="12"/>
  <c r="FA231" i="12"/>
  <c r="EY230" i="12"/>
  <c r="DL229" i="12"/>
  <c r="EP274" i="12"/>
  <c r="FA273" i="12"/>
  <c r="DS272" i="12"/>
  <c r="DS271" i="12"/>
  <c r="DL270" i="12"/>
  <c r="EX269" i="12"/>
  <c r="FB269" i="12"/>
  <c r="EP268" i="12"/>
  <c r="DL268" i="12"/>
  <c r="FA266" i="12"/>
  <c r="ET266" i="12"/>
  <c r="DP266" i="12"/>
  <c r="DH266" i="12"/>
  <c r="ET241" i="12"/>
  <c r="EQ239" i="12"/>
  <c r="ES231" i="12"/>
  <c r="EQ229" i="12"/>
  <c r="ET240" i="12"/>
  <c r="EX238" i="12"/>
  <c r="FB238" i="12"/>
  <c r="ES270" i="12"/>
  <c r="ES267" i="12"/>
  <c r="DL275" i="12"/>
  <c r="EX275" i="12"/>
  <c r="FB275" i="12"/>
  <c r="DS276" i="12"/>
  <c r="DL277" i="12"/>
  <c r="DL278" i="12"/>
  <c r="DL285" i="12"/>
  <c r="DP290" i="12"/>
  <c r="DL293" i="12"/>
  <c r="EX293" i="12"/>
  <c r="FB293" i="12"/>
  <c r="DH294" i="12"/>
  <c r="DP295" i="12"/>
  <c r="DP275" i="12"/>
  <c r="EX276" i="12"/>
  <c r="FB276" i="12"/>
  <c r="DP277" i="12"/>
  <c r="DP285" i="12"/>
  <c r="DH290" i="12"/>
  <c r="DS292" i="12"/>
  <c r="DL294" i="12"/>
  <c r="DH295" i="12"/>
  <c r="ES284" i="12"/>
  <c r="EP284" i="12"/>
  <c r="FA285" i="12"/>
  <c r="EY285" i="12"/>
  <c r="EQ285" i="12"/>
  <c r="FA286" i="12"/>
  <c r="ER286" i="12"/>
  <c r="EQ286" i="12"/>
  <c r="ES287" i="12"/>
  <c r="ER287" i="12"/>
  <c r="ES288" i="12"/>
  <c r="ET288" i="12"/>
  <c r="EY289" i="12"/>
  <c r="ES289" i="12"/>
  <c r="ER289" i="12"/>
  <c r="FA290" i="12"/>
  <c r="ET290" i="12"/>
  <c r="ER290" i="12"/>
  <c r="EQ290" i="12"/>
  <c r="EY291" i="12"/>
  <c r="ES291" i="12"/>
  <c r="ER291" i="12"/>
  <c r="ES292" i="12"/>
  <c r="ET292" i="12"/>
  <c r="EQ292" i="12"/>
  <c r="FA293" i="12"/>
  <c r="EY293" i="12"/>
  <c r="ES293" i="12"/>
  <c r="ET293" i="12"/>
  <c r="EP293" i="12"/>
  <c r="ER293" i="12"/>
  <c r="EQ293" i="12"/>
  <c r="FA294" i="12"/>
  <c r="EY294" i="12"/>
  <c r="ET294" i="12"/>
  <c r="EQ294" i="12"/>
  <c r="EY295" i="12"/>
  <c r="EP295" i="12"/>
  <c r="ER295" i="12"/>
  <c r="FB296" i="12"/>
  <c r="FA296" i="12"/>
  <c r="EY296" i="12"/>
  <c r="ES296" i="12"/>
  <c r="ET296" i="12"/>
  <c r="EP296" i="12"/>
  <c r="ER296" i="12"/>
  <c r="EQ296" i="12"/>
  <c r="DS249" i="12"/>
  <c r="ER241" i="12"/>
  <c r="EX244" i="12"/>
  <c r="FB244" i="12"/>
  <c r="EP242" i="12"/>
  <c r="EQ256" i="12"/>
  <c r="FA248" i="12"/>
  <c r="FA279" i="12"/>
  <c r="EY279" i="12"/>
  <c r="EQ279" i="12"/>
  <c r="FA278" i="12"/>
  <c r="ET278" i="12"/>
  <c r="ER278" i="12"/>
  <c r="EY277" i="12"/>
  <c r="ES277" i="12"/>
  <c r="EP277" i="12"/>
  <c r="ER277" i="12"/>
  <c r="FA276" i="12"/>
  <c r="EY276" i="12"/>
  <c r="ET276" i="12"/>
  <c r="EP276" i="12"/>
  <c r="EQ276" i="12"/>
  <c r="FA275" i="12"/>
  <c r="ES275" i="12"/>
  <c r="ET275" i="12"/>
  <c r="ER275" i="12"/>
  <c r="EQ275" i="12"/>
  <c r="FA247" i="12"/>
  <c r="EX245" i="12"/>
  <c r="EP244" i="12"/>
  <c r="ET254" i="12"/>
  <c r="ER252" i="12"/>
  <c r="EX259" i="12"/>
  <c r="DS261" i="12"/>
  <c r="ES258" i="12"/>
  <c r="EY256" i="12"/>
  <c r="FA252" i="12"/>
  <c r="I9" i="20"/>
  <c r="J9" i="20"/>
  <c r="G8" i="19"/>
  <c r="F8" i="19"/>
  <c r="I10" i="20"/>
  <c r="J10" i="20"/>
  <c r="G9" i="19"/>
  <c r="F9" i="19"/>
  <c r="Z5" i="2"/>
  <c r="EL5" i="12"/>
  <c r="EM5" i="12"/>
  <c r="EL6" i="12"/>
  <c r="EM6" i="12"/>
  <c r="EL7" i="12"/>
  <c r="EM7" i="12"/>
  <c r="EL8" i="12"/>
  <c r="EM8" i="12"/>
  <c r="EL9" i="12"/>
  <c r="EM9" i="12"/>
  <c r="EL10" i="12"/>
  <c r="EM10" i="12"/>
  <c r="EL11" i="12"/>
  <c r="EM11" i="12"/>
  <c r="EL12" i="12"/>
  <c r="EM12" i="12"/>
  <c r="EL13" i="12"/>
  <c r="EM13" i="12"/>
  <c r="EL14" i="12"/>
  <c r="EM14" i="12"/>
  <c r="EL15" i="12"/>
  <c r="EM15" i="12"/>
  <c r="EL16" i="12"/>
  <c r="EM16" i="12"/>
  <c r="EL17" i="12"/>
  <c r="EM17" i="12"/>
  <c r="EL18" i="12"/>
  <c r="EM18" i="12"/>
  <c r="EL19" i="12"/>
  <c r="EM19" i="12"/>
  <c r="EL20" i="12"/>
  <c r="EM20" i="12"/>
  <c r="EL21" i="12"/>
  <c r="EM21" i="12"/>
  <c r="EL22" i="12"/>
  <c r="EM22" i="12"/>
  <c r="EL23" i="12"/>
  <c r="EM23" i="12"/>
  <c r="EL24" i="12"/>
  <c r="EM24" i="12"/>
  <c r="EL25" i="12"/>
  <c r="EM25" i="12"/>
  <c r="EL26" i="12"/>
  <c r="EM26" i="12"/>
  <c r="EL27" i="12"/>
  <c r="EM27" i="12"/>
  <c r="EL28" i="12"/>
  <c r="EM28" i="12"/>
  <c r="EL29" i="12"/>
  <c r="EM29" i="12"/>
  <c r="EL30" i="12"/>
  <c r="EM30" i="12"/>
  <c r="EL31" i="12"/>
  <c r="EM31" i="12"/>
  <c r="EL32" i="12"/>
  <c r="EM32" i="12"/>
  <c r="EL33" i="12"/>
  <c r="EM33" i="12"/>
  <c r="EL34" i="12"/>
  <c r="EM34" i="12"/>
  <c r="EL35" i="12"/>
  <c r="EM35" i="12"/>
  <c r="EL36" i="12"/>
  <c r="EM36" i="12"/>
  <c r="EL37" i="12"/>
  <c r="EM37" i="12"/>
  <c r="EL38" i="12"/>
  <c r="EM38" i="12"/>
  <c r="EL39" i="12"/>
  <c r="EM39" i="12"/>
  <c r="EL40" i="12"/>
  <c r="EM40" i="12"/>
  <c r="EL41" i="12"/>
  <c r="EM41" i="12"/>
  <c r="EL42" i="12"/>
  <c r="EM42" i="12"/>
  <c r="EL43" i="12"/>
  <c r="EM43" i="12"/>
  <c r="EL44" i="12"/>
  <c r="EM44" i="12"/>
  <c r="EL45" i="12"/>
  <c r="EM45" i="12"/>
  <c r="EL46" i="12"/>
  <c r="EM46" i="12"/>
  <c r="EL47" i="12"/>
  <c r="EM47" i="12"/>
  <c r="EL48" i="12"/>
  <c r="EM48" i="12"/>
  <c r="EL49" i="12"/>
  <c r="EM49" i="12"/>
  <c r="EL50" i="12"/>
  <c r="EM50" i="12"/>
  <c r="EL51" i="12"/>
  <c r="EM51" i="12"/>
  <c r="EL52" i="12"/>
  <c r="EM52" i="12"/>
  <c r="EL53" i="12"/>
  <c r="EM53" i="12"/>
  <c r="EL54" i="12"/>
  <c r="EM54" i="12"/>
  <c r="EL55" i="12"/>
  <c r="EM55" i="12"/>
  <c r="EL56" i="12"/>
  <c r="EM56" i="12"/>
  <c r="EL57" i="12"/>
  <c r="EM57" i="12"/>
  <c r="EL58" i="12"/>
  <c r="EM58" i="12"/>
  <c r="EL59" i="12"/>
  <c r="EM59" i="12"/>
  <c r="EL60" i="12"/>
  <c r="EM60" i="12"/>
  <c r="EL61" i="12"/>
  <c r="EM61" i="12"/>
  <c r="EL62" i="12"/>
  <c r="EM62" i="12"/>
  <c r="EL63" i="12"/>
  <c r="EM63" i="12"/>
  <c r="EL64" i="12"/>
  <c r="EM64" i="12"/>
  <c r="EL65" i="12"/>
  <c r="EM65" i="12"/>
  <c r="EL66" i="12"/>
  <c r="EM66" i="12"/>
  <c r="EL67" i="12"/>
  <c r="EM67" i="12"/>
  <c r="EL68" i="12"/>
  <c r="EM68" i="12"/>
  <c r="EL69" i="12"/>
  <c r="EM69" i="12"/>
  <c r="EL70" i="12"/>
  <c r="EM70" i="12"/>
  <c r="EL71" i="12"/>
  <c r="EM71" i="12"/>
  <c r="EL72" i="12"/>
  <c r="EM72" i="12"/>
  <c r="EL73" i="12"/>
  <c r="EM73" i="12"/>
  <c r="EL74" i="12"/>
  <c r="EM74" i="12"/>
  <c r="EL75" i="12"/>
  <c r="EM75" i="12"/>
  <c r="EL76" i="12"/>
  <c r="EM76" i="12"/>
  <c r="EL77" i="12"/>
  <c r="EM77" i="12"/>
  <c r="EL78" i="12"/>
  <c r="EM78" i="12"/>
  <c r="EL79" i="12"/>
  <c r="EM79" i="12"/>
  <c r="EL80" i="12"/>
  <c r="EM80" i="12"/>
  <c r="EL81" i="12"/>
  <c r="EM81" i="12"/>
  <c r="EL82" i="12"/>
  <c r="EM82" i="12"/>
  <c r="EL83" i="12"/>
  <c r="EM83" i="12"/>
  <c r="EL84" i="12"/>
  <c r="EM84" i="12"/>
  <c r="EL85" i="12"/>
  <c r="EM85" i="12"/>
  <c r="EL86" i="12"/>
  <c r="EM86" i="12"/>
  <c r="EL87" i="12"/>
  <c r="EM87" i="12"/>
  <c r="EL88" i="12"/>
  <c r="EM88" i="12"/>
  <c r="EL89" i="12"/>
  <c r="EM89" i="12"/>
  <c r="EL90" i="12"/>
  <c r="EM90" i="12"/>
  <c r="EL91" i="12"/>
  <c r="EM91" i="12"/>
  <c r="EL92" i="12"/>
  <c r="EM92" i="12"/>
  <c r="EL93" i="12"/>
  <c r="EM93" i="12"/>
  <c r="EL94" i="12"/>
  <c r="EM94" i="12"/>
  <c r="EL95" i="12"/>
  <c r="EM95" i="12"/>
  <c r="EL96" i="12"/>
  <c r="EM96" i="12"/>
  <c r="EL97" i="12"/>
  <c r="EM97" i="12"/>
  <c r="EL98" i="12"/>
  <c r="EM98" i="12"/>
  <c r="EL99" i="12"/>
  <c r="EM99" i="12"/>
  <c r="EL100" i="12"/>
  <c r="EM100" i="12"/>
  <c r="EL101" i="12"/>
  <c r="EM101" i="12"/>
  <c r="EL102" i="12"/>
  <c r="EM102" i="12"/>
  <c r="EL103" i="12"/>
  <c r="EM103" i="12"/>
  <c r="EL104" i="12"/>
  <c r="EM104" i="12"/>
  <c r="EL105" i="12"/>
  <c r="EM105" i="12"/>
  <c r="EL106" i="12"/>
  <c r="EM106" i="12"/>
  <c r="EL107" i="12"/>
  <c r="EM107" i="12"/>
  <c r="EL108" i="12"/>
  <c r="EM108" i="12"/>
  <c r="EL109" i="12"/>
  <c r="EM109" i="12"/>
  <c r="EL110" i="12"/>
  <c r="EM110" i="12"/>
  <c r="EL111" i="12"/>
  <c r="EM111" i="12"/>
  <c r="EL112" i="12"/>
  <c r="EM112" i="12"/>
  <c r="EL113" i="12"/>
  <c r="EM113" i="12"/>
  <c r="EL114" i="12"/>
  <c r="EM114" i="12"/>
  <c r="EL115" i="12"/>
  <c r="EM115" i="12"/>
  <c r="EL116" i="12"/>
  <c r="EM116" i="12"/>
  <c r="EL117" i="12"/>
  <c r="EM117" i="12"/>
  <c r="EL118" i="12"/>
  <c r="EM118" i="12"/>
  <c r="EL119" i="12"/>
  <c r="EM119" i="12"/>
  <c r="EL120" i="12"/>
  <c r="EM120" i="12"/>
  <c r="EL121" i="12"/>
  <c r="EM121" i="12"/>
  <c r="EL122" i="12"/>
  <c r="EM122" i="12"/>
  <c r="EL123" i="12"/>
  <c r="EM123" i="12"/>
  <c r="EL124" i="12"/>
  <c r="EM124" i="12"/>
  <c r="EL125" i="12"/>
  <c r="EM125" i="12"/>
  <c r="EL126" i="12"/>
  <c r="EM126" i="12"/>
  <c r="EL127" i="12"/>
  <c r="EM127" i="12"/>
  <c r="EL128" i="12"/>
  <c r="EM128" i="12"/>
  <c r="EL129" i="12"/>
  <c r="EM129" i="12"/>
  <c r="EL130" i="12"/>
  <c r="EM130" i="12"/>
  <c r="EL131" i="12"/>
  <c r="EM131" i="12"/>
  <c r="EL132" i="12"/>
  <c r="EM132" i="12"/>
  <c r="EL133" i="12"/>
  <c r="EM133" i="12"/>
  <c r="EL134" i="12"/>
  <c r="EM134" i="12"/>
  <c r="EL135" i="12"/>
  <c r="EM135" i="12"/>
  <c r="EL136" i="12"/>
  <c r="EM136" i="12"/>
  <c r="EL137" i="12"/>
  <c r="EM137" i="12"/>
  <c r="EL138" i="12"/>
  <c r="EM138" i="12"/>
  <c r="EL139" i="12"/>
  <c r="EM139" i="12"/>
  <c r="EL140" i="12"/>
  <c r="EM140" i="12"/>
  <c r="EL141" i="12"/>
  <c r="EM141" i="12"/>
  <c r="EL142" i="12"/>
  <c r="EM142" i="12"/>
  <c r="EL143" i="12"/>
  <c r="EM143" i="12"/>
  <c r="EL144" i="12"/>
  <c r="EM144" i="12"/>
  <c r="EL145" i="12"/>
  <c r="EM145" i="12"/>
  <c r="EL146" i="12"/>
  <c r="EM146" i="12"/>
  <c r="EL147" i="12"/>
  <c r="EM147" i="12"/>
  <c r="EL148" i="12"/>
  <c r="EM148" i="12"/>
  <c r="EL149" i="12"/>
  <c r="EM149" i="12"/>
  <c r="EL150" i="12"/>
  <c r="EM150" i="12"/>
  <c r="EL151" i="12"/>
  <c r="EM151" i="12"/>
  <c r="EL152" i="12"/>
  <c r="EM152" i="12"/>
  <c r="EL153" i="12"/>
  <c r="EM153" i="12"/>
  <c r="EL154" i="12"/>
  <c r="EM154" i="12"/>
  <c r="EL155" i="12"/>
  <c r="EM155" i="12"/>
  <c r="EL156" i="12"/>
  <c r="EM156" i="12"/>
  <c r="EL157" i="12"/>
  <c r="EM157" i="12"/>
  <c r="EL158" i="12"/>
  <c r="EM158" i="12"/>
  <c r="EL159" i="12"/>
  <c r="EM159" i="12"/>
  <c r="EL160" i="12"/>
  <c r="EM160" i="12"/>
  <c r="EL161" i="12"/>
  <c r="EM161" i="12"/>
  <c r="EL162" i="12"/>
  <c r="EM162" i="12"/>
  <c r="EL163" i="12"/>
  <c r="EM163" i="12"/>
  <c r="EL164" i="12"/>
  <c r="EM164" i="12"/>
  <c r="EL165" i="12"/>
  <c r="EM165" i="12"/>
  <c r="EL166" i="12"/>
  <c r="EM166" i="12"/>
  <c r="EL167" i="12"/>
  <c r="EM167" i="12"/>
  <c r="EL168" i="12"/>
  <c r="EM168" i="12"/>
  <c r="EL169" i="12"/>
  <c r="EM169" i="12"/>
  <c r="EL170" i="12"/>
  <c r="EM170" i="12"/>
  <c r="EL171" i="12"/>
  <c r="EM171" i="12"/>
  <c r="EL172" i="12"/>
  <c r="EM172" i="12"/>
  <c r="EL173" i="12"/>
  <c r="EM173" i="12"/>
  <c r="EL174" i="12"/>
  <c r="EM174" i="12"/>
  <c r="EL175" i="12"/>
  <c r="EM175" i="12"/>
  <c r="EL176" i="12"/>
  <c r="EM176" i="12"/>
  <c r="EL177" i="12"/>
  <c r="EM177" i="12"/>
  <c r="EL178" i="12"/>
  <c r="EM178" i="12"/>
  <c r="EL179" i="12"/>
  <c r="EM179" i="12"/>
  <c r="EL180" i="12"/>
  <c r="EM180" i="12"/>
  <c r="EL181" i="12"/>
  <c r="EM181" i="12"/>
  <c r="EL182" i="12"/>
  <c r="EM182" i="12"/>
  <c r="EL183" i="12"/>
  <c r="EM183" i="12"/>
  <c r="EL184" i="12"/>
  <c r="EM184" i="12"/>
  <c r="EL185" i="12"/>
  <c r="EM185" i="12"/>
  <c r="EL186" i="12"/>
  <c r="EM186" i="12"/>
  <c r="EL187" i="12"/>
  <c r="EM187" i="12"/>
  <c r="EL188" i="12"/>
  <c r="EM188" i="12"/>
  <c r="EL189" i="12"/>
  <c r="EM189" i="12"/>
  <c r="EL190" i="12"/>
  <c r="EM190" i="12"/>
  <c r="EL191" i="12"/>
  <c r="EM191" i="12"/>
  <c r="EL192" i="12"/>
  <c r="EM192" i="12"/>
  <c r="EL193" i="12"/>
  <c r="EM193" i="12"/>
  <c r="EL194" i="12"/>
  <c r="EM194" i="12"/>
  <c r="EL195" i="12"/>
  <c r="EM195" i="12"/>
  <c r="EL196" i="12"/>
  <c r="EM196" i="12"/>
  <c r="EL197" i="12"/>
  <c r="EM197" i="12"/>
  <c r="EL198" i="12"/>
  <c r="EM198" i="12"/>
  <c r="EL199" i="12"/>
  <c r="EM199" i="12"/>
  <c r="EL200" i="12"/>
  <c r="EM200" i="12"/>
  <c r="EL201" i="12"/>
  <c r="EM201" i="12"/>
  <c r="EL202" i="12"/>
  <c r="EM202" i="12"/>
  <c r="EL203" i="12"/>
  <c r="EM203" i="12"/>
  <c r="EL204" i="12"/>
  <c r="EM204" i="12"/>
  <c r="EL205" i="12"/>
  <c r="EM205" i="12"/>
  <c r="EL206" i="12"/>
  <c r="EM206" i="12"/>
  <c r="EL207" i="12"/>
  <c r="EM207" i="12"/>
  <c r="EL208" i="12"/>
  <c r="EM208" i="12"/>
  <c r="EL209" i="12"/>
  <c r="EM209" i="12"/>
  <c r="EL210" i="12"/>
  <c r="EM210" i="12"/>
  <c r="EL211" i="12"/>
  <c r="EM211" i="12"/>
  <c r="EL212" i="12"/>
  <c r="EM212" i="12"/>
  <c r="EL213" i="12"/>
  <c r="EM213" i="12"/>
  <c r="EL214" i="12"/>
  <c r="EM214" i="12"/>
  <c r="EL215" i="12"/>
  <c r="EM215" i="12"/>
  <c r="EL216" i="12"/>
  <c r="EM216" i="12"/>
  <c r="EL217" i="12"/>
  <c r="EM217" i="12"/>
  <c r="EL218" i="12"/>
  <c r="EM218" i="12"/>
  <c r="EL219" i="12"/>
  <c r="EM219" i="12"/>
  <c r="EL220" i="12"/>
  <c r="EM220" i="12"/>
  <c r="EL221" i="12"/>
  <c r="EM221" i="12"/>
  <c r="EL222" i="12"/>
  <c r="EM222" i="12"/>
  <c r="EL223" i="12"/>
  <c r="EM223" i="12"/>
  <c r="EL224" i="12"/>
  <c r="EM224" i="12"/>
  <c r="EL225" i="12"/>
  <c r="EM225" i="12"/>
  <c r="EL226" i="12"/>
  <c r="EM226" i="12"/>
  <c r="EL227" i="12"/>
  <c r="EM227" i="12"/>
  <c r="EL228" i="12"/>
  <c r="EM228" i="12"/>
  <c r="EM4" i="12"/>
  <c r="EL4" i="12"/>
  <c r="EK4" i="12"/>
  <c r="EJ4" i="12"/>
  <c r="EB5" i="12"/>
  <c r="EC5" i="12"/>
  <c r="EB6" i="12"/>
  <c r="EC6" i="12"/>
  <c r="EB7" i="12"/>
  <c r="EC7" i="12"/>
  <c r="EB8" i="12"/>
  <c r="EC8" i="12"/>
  <c r="EB9" i="12"/>
  <c r="EC9" i="12"/>
  <c r="EB10" i="12"/>
  <c r="EC10" i="12"/>
  <c r="EB11" i="12"/>
  <c r="EC11" i="12"/>
  <c r="EB12" i="12"/>
  <c r="EC12" i="12"/>
  <c r="EB13" i="12"/>
  <c r="EC13" i="12"/>
  <c r="EB14" i="12"/>
  <c r="EC14" i="12"/>
  <c r="EB15" i="12"/>
  <c r="EC15" i="12"/>
  <c r="EB16" i="12"/>
  <c r="EC16" i="12"/>
  <c r="EB17" i="12"/>
  <c r="EC17" i="12"/>
  <c r="EB18" i="12"/>
  <c r="EC18" i="12"/>
  <c r="EB19" i="12"/>
  <c r="EC19" i="12"/>
  <c r="EB20" i="12"/>
  <c r="EC20" i="12"/>
  <c r="EB21" i="12"/>
  <c r="EC21" i="12"/>
  <c r="EB22" i="12"/>
  <c r="EC22" i="12"/>
  <c r="EB23" i="12"/>
  <c r="EC23" i="12"/>
  <c r="EB24" i="12"/>
  <c r="EC24" i="12"/>
  <c r="EB25" i="12"/>
  <c r="EC25" i="12"/>
  <c r="EB26" i="12"/>
  <c r="EC26" i="12"/>
  <c r="EB27" i="12"/>
  <c r="EC27" i="12"/>
  <c r="EB28" i="12"/>
  <c r="EC28" i="12"/>
  <c r="EB29" i="12"/>
  <c r="EC29" i="12"/>
  <c r="EB30" i="12"/>
  <c r="EC30" i="12"/>
  <c r="EB31" i="12"/>
  <c r="EC31" i="12"/>
  <c r="EB32" i="12"/>
  <c r="EC32" i="12"/>
  <c r="EB33" i="12"/>
  <c r="EC33" i="12"/>
  <c r="EB34" i="12"/>
  <c r="EC34" i="12"/>
  <c r="EB35" i="12"/>
  <c r="EC35" i="12"/>
  <c r="EB36" i="12"/>
  <c r="EC36" i="12"/>
  <c r="EB37" i="12"/>
  <c r="EC37" i="12"/>
  <c r="EB38" i="12"/>
  <c r="EC38" i="12"/>
  <c r="EB39" i="12"/>
  <c r="EC39" i="12"/>
  <c r="EB40" i="12"/>
  <c r="EC40" i="12"/>
  <c r="EB41" i="12"/>
  <c r="EC41" i="12"/>
  <c r="EB42" i="12"/>
  <c r="EC42" i="12"/>
  <c r="EB43" i="12"/>
  <c r="EC43" i="12"/>
  <c r="EB44" i="12"/>
  <c r="EC44" i="12"/>
  <c r="EB45" i="12"/>
  <c r="EC45" i="12"/>
  <c r="EB46" i="12"/>
  <c r="EC46" i="12"/>
  <c r="EB47" i="12"/>
  <c r="EC47" i="12"/>
  <c r="EB48" i="12"/>
  <c r="EC48" i="12"/>
  <c r="EB49" i="12"/>
  <c r="EC49" i="12"/>
  <c r="EB50" i="12"/>
  <c r="EC50" i="12"/>
  <c r="EB51" i="12"/>
  <c r="EC51" i="12"/>
  <c r="EB52" i="12"/>
  <c r="EC52" i="12"/>
  <c r="EB53" i="12"/>
  <c r="EC53" i="12"/>
  <c r="EB54" i="12"/>
  <c r="EC54" i="12"/>
  <c r="EB55" i="12"/>
  <c r="EC55" i="12"/>
  <c r="EB56" i="12"/>
  <c r="EC56" i="12"/>
  <c r="EB57" i="12"/>
  <c r="EC57" i="12"/>
  <c r="EB58" i="12"/>
  <c r="EC58" i="12"/>
  <c r="EB59" i="12"/>
  <c r="EC59" i="12"/>
  <c r="EB60" i="12"/>
  <c r="EC60" i="12"/>
  <c r="EB61" i="12"/>
  <c r="EC61" i="12"/>
  <c r="EB62" i="12"/>
  <c r="EC62" i="12"/>
  <c r="EB63" i="12"/>
  <c r="EC63" i="12"/>
  <c r="EB64" i="12"/>
  <c r="EC64" i="12"/>
  <c r="EB65" i="12"/>
  <c r="EC65" i="12"/>
  <c r="EB66" i="12"/>
  <c r="EC66" i="12"/>
  <c r="EB67" i="12"/>
  <c r="EC67" i="12"/>
  <c r="EB68" i="12"/>
  <c r="EC68" i="12"/>
  <c r="EB69" i="12"/>
  <c r="EC69" i="12"/>
  <c r="EB70" i="12"/>
  <c r="EC70" i="12"/>
  <c r="EB71" i="12"/>
  <c r="EC71" i="12"/>
  <c r="EB72" i="12"/>
  <c r="EC72" i="12"/>
  <c r="EB73" i="12"/>
  <c r="EC73" i="12"/>
  <c r="EB74" i="12"/>
  <c r="EC74" i="12"/>
  <c r="EB75" i="12"/>
  <c r="EC75" i="12"/>
  <c r="EB76" i="12"/>
  <c r="EC76" i="12"/>
  <c r="EB77" i="12"/>
  <c r="EC77" i="12"/>
  <c r="EB78" i="12"/>
  <c r="EC78" i="12"/>
  <c r="EB79" i="12"/>
  <c r="EC79" i="12"/>
  <c r="EB80" i="12"/>
  <c r="EC80" i="12"/>
  <c r="EB81" i="12"/>
  <c r="EC81" i="12"/>
  <c r="EB82" i="12"/>
  <c r="EC82" i="12"/>
  <c r="EB83" i="12"/>
  <c r="EC83" i="12"/>
  <c r="EB84" i="12"/>
  <c r="EC84" i="12"/>
  <c r="EB85" i="12"/>
  <c r="EC85" i="12"/>
  <c r="EB86" i="12"/>
  <c r="EC86" i="12"/>
  <c r="EB87" i="12"/>
  <c r="EC87" i="12"/>
  <c r="EB88" i="12"/>
  <c r="EC88" i="12"/>
  <c r="EB89" i="12"/>
  <c r="EC89" i="12"/>
  <c r="EB90" i="12"/>
  <c r="EC90" i="12"/>
  <c r="EB91" i="12"/>
  <c r="EC91" i="12"/>
  <c r="EB92" i="12"/>
  <c r="EC92" i="12"/>
  <c r="EB93" i="12"/>
  <c r="EC93" i="12"/>
  <c r="EB94" i="12"/>
  <c r="EC94" i="12"/>
  <c r="EB95" i="12"/>
  <c r="EC95" i="12"/>
  <c r="EB96" i="12"/>
  <c r="EC96" i="12"/>
  <c r="EB97" i="12"/>
  <c r="EC97" i="12"/>
  <c r="EB98" i="12"/>
  <c r="EC98" i="12"/>
  <c r="EB99" i="12"/>
  <c r="EC99" i="12"/>
  <c r="EB100" i="12"/>
  <c r="EC100" i="12"/>
  <c r="EB101" i="12"/>
  <c r="EC101" i="12"/>
  <c r="EB102" i="12"/>
  <c r="EC102" i="12"/>
  <c r="EB103" i="12"/>
  <c r="EC103" i="12"/>
  <c r="EB104" i="12"/>
  <c r="EC104" i="12"/>
  <c r="EB105" i="12"/>
  <c r="EC105" i="12"/>
  <c r="EB106" i="12"/>
  <c r="EC106" i="12"/>
  <c r="EB107" i="12"/>
  <c r="EC107" i="12"/>
  <c r="EB108" i="12"/>
  <c r="EC108" i="12"/>
  <c r="EB109" i="12"/>
  <c r="EC109" i="12"/>
  <c r="EB110" i="12"/>
  <c r="EC110" i="12"/>
  <c r="EB111" i="12"/>
  <c r="EC111" i="12"/>
  <c r="EB112" i="12"/>
  <c r="EC112" i="12"/>
  <c r="EB113" i="12"/>
  <c r="EC113" i="12"/>
  <c r="EB114" i="12"/>
  <c r="EC114" i="12"/>
  <c r="EB115" i="12"/>
  <c r="EC115" i="12"/>
  <c r="EB116" i="12"/>
  <c r="EC116" i="12"/>
  <c r="EB117" i="12"/>
  <c r="EC117" i="12"/>
  <c r="EB118" i="12"/>
  <c r="EC118" i="12"/>
  <c r="EB119" i="12"/>
  <c r="EC119" i="12"/>
  <c r="EB120" i="12"/>
  <c r="EC120" i="12"/>
  <c r="EB121" i="12"/>
  <c r="EC121" i="12"/>
  <c r="EB122" i="12"/>
  <c r="EC122" i="12"/>
  <c r="EB123" i="12"/>
  <c r="EC123" i="12"/>
  <c r="EB124" i="12"/>
  <c r="EC124" i="12"/>
  <c r="EB125" i="12"/>
  <c r="EC125" i="12"/>
  <c r="EB126" i="12"/>
  <c r="EC126" i="12"/>
  <c r="EB127" i="12"/>
  <c r="EC127" i="12"/>
  <c r="EB128" i="12"/>
  <c r="EC128" i="12"/>
  <c r="EB129" i="12"/>
  <c r="EC129" i="12"/>
  <c r="EB130" i="12"/>
  <c r="EC130" i="12"/>
  <c r="EB131" i="12"/>
  <c r="EC131" i="12"/>
  <c r="EB132" i="12"/>
  <c r="EC132" i="12"/>
  <c r="EB133" i="12"/>
  <c r="EC133" i="12"/>
  <c r="EB134" i="12"/>
  <c r="EC134" i="12"/>
  <c r="EB135" i="12"/>
  <c r="EC135" i="12"/>
  <c r="EB136" i="12"/>
  <c r="EC136" i="12"/>
  <c r="EB137" i="12"/>
  <c r="EC137" i="12"/>
  <c r="EB138" i="12"/>
  <c r="EC138" i="12"/>
  <c r="EB139" i="12"/>
  <c r="EC139" i="12"/>
  <c r="EB140" i="12"/>
  <c r="EC140" i="12"/>
  <c r="EB141" i="12"/>
  <c r="EC141" i="12"/>
  <c r="EB142" i="12"/>
  <c r="EC142" i="12"/>
  <c r="EB143" i="12"/>
  <c r="EC143" i="12"/>
  <c r="EB144" i="12"/>
  <c r="EC144" i="12"/>
  <c r="EB145" i="12"/>
  <c r="EC145" i="12"/>
  <c r="EB146" i="12"/>
  <c r="EC146" i="12"/>
  <c r="EB147" i="12"/>
  <c r="EC147" i="12"/>
  <c r="EB148" i="12"/>
  <c r="EC148" i="12"/>
  <c r="EB149" i="12"/>
  <c r="EC149" i="12"/>
  <c r="EB150" i="12"/>
  <c r="EC150" i="12"/>
  <c r="EB151" i="12"/>
  <c r="EC151" i="12"/>
  <c r="EB152" i="12"/>
  <c r="EC152" i="12"/>
  <c r="EB153" i="12"/>
  <c r="EC153" i="12"/>
  <c r="EB154" i="12"/>
  <c r="EC154" i="12"/>
  <c r="EB155" i="12"/>
  <c r="EC155" i="12"/>
  <c r="EB156" i="12"/>
  <c r="EC156" i="12"/>
  <c r="EB157" i="12"/>
  <c r="EC157" i="12"/>
  <c r="EB158" i="12"/>
  <c r="EC158" i="12"/>
  <c r="EB159" i="12"/>
  <c r="EC159" i="12"/>
  <c r="EB160" i="12"/>
  <c r="EC160" i="12"/>
  <c r="EB161" i="12"/>
  <c r="EC161" i="12"/>
  <c r="EB162" i="12"/>
  <c r="EC162" i="12"/>
  <c r="EB163" i="12"/>
  <c r="EC163" i="12"/>
  <c r="EB164" i="12"/>
  <c r="EC164" i="12"/>
  <c r="EB165" i="12"/>
  <c r="EC165" i="12"/>
  <c r="EB166" i="12"/>
  <c r="EC166" i="12"/>
  <c r="EB167" i="12"/>
  <c r="EC167" i="12"/>
  <c r="EB168" i="12"/>
  <c r="EC168" i="12"/>
  <c r="EB169" i="12"/>
  <c r="EC169" i="12"/>
  <c r="EB170" i="12"/>
  <c r="EC170" i="12"/>
  <c r="EB171" i="12"/>
  <c r="EC171" i="12"/>
  <c r="EB172" i="12"/>
  <c r="EC172" i="12"/>
  <c r="EB173" i="12"/>
  <c r="EC173" i="12"/>
  <c r="EB174" i="12"/>
  <c r="EC174" i="12"/>
  <c r="EB175" i="12"/>
  <c r="EC175" i="12"/>
  <c r="EB176" i="12"/>
  <c r="EC176" i="12"/>
  <c r="EB177" i="12"/>
  <c r="EC177" i="12"/>
  <c r="EB178" i="12"/>
  <c r="EC178" i="12"/>
  <c r="EB179" i="12"/>
  <c r="EC179" i="12"/>
  <c r="EB180" i="12"/>
  <c r="EC180" i="12"/>
  <c r="EB181" i="12"/>
  <c r="EC181" i="12"/>
  <c r="EB182" i="12"/>
  <c r="EC182" i="12"/>
  <c r="EB183" i="12"/>
  <c r="EC183" i="12"/>
  <c r="EB184" i="12"/>
  <c r="EC184" i="12"/>
  <c r="EB185" i="12"/>
  <c r="EC185" i="12"/>
  <c r="EB186" i="12"/>
  <c r="EC186" i="12"/>
  <c r="EB187" i="12"/>
  <c r="EC187" i="12"/>
  <c r="EB188" i="12"/>
  <c r="EC188" i="12"/>
  <c r="EB189" i="12"/>
  <c r="EC189" i="12"/>
  <c r="EB190" i="12"/>
  <c r="EC190" i="12"/>
  <c r="EB191" i="12"/>
  <c r="EC191" i="12"/>
  <c r="EB192" i="12"/>
  <c r="EC192" i="12"/>
  <c r="EB193" i="12"/>
  <c r="EC193" i="12"/>
  <c r="EB194" i="12"/>
  <c r="EC194" i="12"/>
  <c r="EB195" i="12"/>
  <c r="EC195" i="12"/>
  <c r="EB196" i="12"/>
  <c r="EC196" i="12"/>
  <c r="EB197" i="12"/>
  <c r="EC197" i="12"/>
  <c r="EB198" i="12"/>
  <c r="EC198" i="12"/>
  <c r="EB199" i="12"/>
  <c r="EC199" i="12"/>
  <c r="EB200" i="12"/>
  <c r="EC200" i="12"/>
  <c r="EB201" i="12"/>
  <c r="EC201" i="12"/>
  <c r="EB202" i="12"/>
  <c r="EC202" i="12"/>
  <c r="EB203" i="12"/>
  <c r="EC203" i="12"/>
  <c r="EB204" i="12"/>
  <c r="EC204" i="12"/>
  <c r="EB205" i="12"/>
  <c r="EC205" i="12"/>
  <c r="EB206" i="12"/>
  <c r="EC206" i="12"/>
  <c r="EB207" i="12"/>
  <c r="EC207" i="12"/>
  <c r="EB208" i="12"/>
  <c r="EC208" i="12"/>
  <c r="EB209" i="12"/>
  <c r="EC209" i="12"/>
  <c r="EB210" i="12"/>
  <c r="EC210" i="12"/>
  <c r="EB211" i="12"/>
  <c r="EC211" i="12"/>
  <c r="EB212" i="12"/>
  <c r="EC212" i="12"/>
  <c r="EB213" i="12"/>
  <c r="EC213" i="12"/>
  <c r="EB214" i="12"/>
  <c r="EC214" i="12"/>
  <c r="EB215" i="12"/>
  <c r="EC215" i="12"/>
  <c r="EB216" i="12"/>
  <c r="EC216" i="12"/>
  <c r="EB217" i="12"/>
  <c r="EC217" i="12"/>
  <c r="EB218" i="12"/>
  <c r="EC218" i="12"/>
  <c r="EB219" i="12"/>
  <c r="EC219" i="12"/>
  <c r="EB220" i="12"/>
  <c r="EC220" i="12"/>
  <c r="EB221" i="12"/>
  <c r="EC221" i="12"/>
  <c r="EB222" i="12"/>
  <c r="EC222" i="12"/>
  <c r="EB223" i="12"/>
  <c r="EC223" i="12"/>
  <c r="EB224" i="12"/>
  <c r="EC224" i="12"/>
  <c r="EB225" i="12"/>
  <c r="EC225" i="12"/>
  <c r="EB226" i="12"/>
  <c r="EC226" i="12"/>
  <c r="EB227" i="12"/>
  <c r="EC227" i="12"/>
  <c r="EB228" i="12"/>
  <c r="EC228" i="12"/>
  <c r="EB4" i="12"/>
  <c r="EC4" i="12"/>
  <c r="EA4" i="12"/>
  <c r="DZ4" i="12"/>
  <c r="L73" i="12"/>
  <c r="M73" i="12"/>
  <c r="N73" i="12"/>
  <c r="O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N73" i="12"/>
  <c r="CO73" i="12"/>
  <c r="CP73" i="12"/>
  <c r="CM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D73" i="12"/>
  <c r="DE73" i="12"/>
  <c r="DF73" i="12"/>
  <c r="DC73" i="12"/>
  <c r="DG73" i="12"/>
  <c r="DI73" i="12"/>
  <c r="DJ73" i="12"/>
  <c r="DK73" i="12"/>
  <c r="DM73" i="12"/>
  <c r="DN73" i="12"/>
  <c r="DO73" i="12"/>
  <c r="DQ73" i="12"/>
  <c r="DR73" i="12"/>
  <c r="DT73" i="12"/>
  <c r="DU73" i="12"/>
  <c r="DV73" i="12"/>
  <c r="DW73" i="12"/>
  <c r="DZ73" i="12"/>
  <c r="EA73" i="12"/>
  <c r="ED73" i="12"/>
  <c r="EE73" i="12"/>
  <c r="DX73" i="12"/>
  <c r="DY73" i="12"/>
  <c r="EF73" i="12"/>
  <c r="EG73" i="12"/>
  <c r="EJ73" i="12"/>
  <c r="EK73" i="12"/>
  <c r="EN73" i="12"/>
  <c r="EO73" i="12"/>
  <c r="EH73" i="12"/>
  <c r="EI73" i="12"/>
  <c r="EH5" i="12"/>
  <c r="EI5" i="12"/>
  <c r="EH6" i="12"/>
  <c r="EI6" i="12"/>
  <c r="EH7" i="12"/>
  <c r="EI7" i="12"/>
  <c r="EH8" i="12"/>
  <c r="EI8" i="12"/>
  <c r="EH9" i="12"/>
  <c r="EI9" i="12"/>
  <c r="EH10" i="12"/>
  <c r="EI10" i="12"/>
  <c r="EH11" i="12"/>
  <c r="EI11" i="12"/>
  <c r="EH12" i="12"/>
  <c r="EI12" i="12"/>
  <c r="EH13" i="12"/>
  <c r="EI13" i="12"/>
  <c r="EH14" i="12"/>
  <c r="EI14" i="12"/>
  <c r="EH15" i="12"/>
  <c r="EI15" i="12"/>
  <c r="EH16" i="12"/>
  <c r="EI16" i="12"/>
  <c r="EH17" i="12"/>
  <c r="EI17" i="12"/>
  <c r="EH18" i="12"/>
  <c r="EI18" i="12"/>
  <c r="EH19" i="12"/>
  <c r="EI19" i="12"/>
  <c r="EH20" i="12"/>
  <c r="EI20" i="12"/>
  <c r="EH21" i="12"/>
  <c r="EI21" i="12"/>
  <c r="EH22" i="12"/>
  <c r="EI22" i="12"/>
  <c r="EH23" i="12"/>
  <c r="EI23" i="12"/>
  <c r="EH24" i="12"/>
  <c r="EI24" i="12"/>
  <c r="EH25" i="12"/>
  <c r="EI25" i="12"/>
  <c r="EH26" i="12"/>
  <c r="EI26" i="12"/>
  <c r="EH27" i="12"/>
  <c r="EI27" i="12"/>
  <c r="EH28" i="12"/>
  <c r="EI28" i="12"/>
  <c r="EH29" i="12"/>
  <c r="EI29" i="12"/>
  <c r="EH30" i="12"/>
  <c r="EI30" i="12"/>
  <c r="EH31" i="12"/>
  <c r="EI31" i="12"/>
  <c r="EH32" i="12"/>
  <c r="EI32" i="12"/>
  <c r="EH33" i="12"/>
  <c r="EI33" i="12"/>
  <c r="EH34" i="12"/>
  <c r="EI34" i="12"/>
  <c r="EH35" i="12"/>
  <c r="EI35" i="12"/>
  <c r="EH36" i="12"/>
  <c r="EI36" i="12"/>
  <c r="EH37" i="12"/>
  <c r="EI37" i="12"/>
  <c r="EH38" i="12"/>
  <c r="EI38" i="12"/>
  <c r="EH39" i="12"/>
  <c r="EI39" i="12"/>
  <c r="EH40" i="12"/>
  <c r="EI40" i="12"/>
  <c r="EH41" i="12"/>
  <c r="EI41" i="12"/>
  <c r="EH42" i="12"/>
  <c r="EI42" i="12"/>
  <c r="EH43" i="12"/>
  <c r="EI43" i="12"/>
  <c r="EH44" i="12"/>
  <c r="EI44" i="12"/>
  <c r="EH45" i="12"/>
  <c r="EI45" i="12"/>
  <c r="EH46" i="12"/>
  <c r="EI46" i="12"/>
  <c r="EH47" i="12"/>
  <c r="EI47" i="12"/>
  <c r="EH48" i="12"/>
  <c r="EI48" i="12"/>
  <c r="EH49" i="12"/>
  <c r="EI49" i="12"/>
  <c r="EH50" i="12"/>
  <c r="EI50" i="12"/>
  <c r="EH51" i="12"/>
  <c r="EI51" i="12"/>
  <c r="EH52" i="12"/>
  <c r="EI52" i="12"/>
  <c r="EH53" i="12"/>
  <c r="EI53" i="12"/>
  <c r="EH54" i="12"/>
  <c r="EI54" i="12"/>
  <c r="EH55" i="12"/>
  <c r="EI55" i="12"/>
  <c r="EH56" i="12"/>
  <c r="EI56" i="12"/>
  <c r="EH57" i="12"/>
  <c r="EI57" i="12"/>
  <c r="EH58" i="12"/>
  <c r="EI58" i="12"/>
  <c r="EH59" i="12"/>
  <c r="EI59" i="12"/>
  <c r="EH60" i="12"/>
  <c r="EI60" i="12"/>
  <c r="EH61" i="12"/>
  <c r="EI61" i="12"/>
  <c r="EH62" i="12"/>
  <c r="EI62" i="12"/>
  <c r="EH63" i="12"/>
  <c r="EI63" i="12"/>
  <c r="EH64" i="12"/>
  <c r="EI64" i="12"/>
  <c r="EH65" i="12"/>
  <c r="EI65" i="12"/>
  <c r="EH66" i="12"/>
  <c r="EI66" i="12"/>
  <c r="EH67" i="12"/>
  <c r="EI67" i="12"/>
  <c r="EH68" i="12"/>
  <c r="EI68" i="12"/>
  <c r="EH69" i="12"/>
  <c r="EI69" i="12"/>
  <c r="EH70" i="12"/>
  <c r="EI70" i="12"/>
  <c r="EH71" i="12"/>
  <c r="EI71" i="12"/>
  <c r="EH72" i="12"/>
  <c r="EI72" i="12"/>
  <c r="EH74" i="12"/>
  <c r="EI74" i="12"/>
  <c r="EH75" i="12"/>
  <c r="EI75" i="12"/>
  <c r="EH76" i="12"/>
  <c r="EI76" i="12"/>
  <c r="EH77" i="12"/>
  <c r="EI77" i="12"/>
  <c r="EH78" i="12"/>
  <c r="EI78" i="12"/>
  <c r="EH79" i="12"/>
  <c r="EI79" i="12"/>
  <c r="EH80" i="12"/>
  <c r="EI80" i="12"/>
  <c r="EH81" i="12"/>
  <c r="EI81" i="12"/>
  <c r="EH82" i="12"/>
  <c r="EI82" i="12"/>
  <c r="EH83" i="12"/>
  <c r="EI83" i="12"/>
  <c r="EH84" i="12"/>
  <c r="EI84" i="12"/>
  <c r="EH85" i="12"/>
  <c r="EI85" i="12"/>
  <c r="EH86" i="12"/>
  <c r="EI86" i="12"/>
  <c r="EH87" i="12"/>
  <c r="EI87" i="12"/>
  <c r="EH88" i="12"/>
  <c r="EI88" i="12"/>
  <c r="EH89" i="12"/>
  <c r="EI89" i="12"/>
  <c r="EH90" i="12"/>
  <c r="EI90" i="12"/>
  <c r="EH91" i="12"/>
  <c r="EI91" i="12"/>
  <c r="EH92" i="12"/>
  <c r="EI92" i="12"/>
  <c r="EH93" i="12"/>
  <c r="EI93" i="12"/>
  <c r="EH94" i="12"/>
  <c r="EI94" i="12"/>
  <c r="EH95" i="12"/>
  <c r="EI95" i="12"/>
  <c r="EH96" i="12"/>
  <c r="EI96" i="12"/>
  <c r="EH97" i="12"/>
  <c r="EI97" i="12"/>
  <c r="EH98" i="12"/>
  <c r="EI98" i="12"/>
  <c r="EH99" i="12"/>
  <c r="EI99" i="12"/>
  <c r="EH100" i="12"/>
  <c r="EI100" i="12"/>
  <c r="EH101" i="12"/>
  <c r="EI101" i="12"/>
  <c r="EH102" i="12"/>
  <c r="EI102" i="12"/>
  <c r="EH103" i="12"/>
  <c r="EI103" i="12"/>
  <c r="EH104" i="12"/>
  <c r="EI104" i="12"/>
  <c r="EH105" i="12"/>
  <c r="EI105" i="12"/>
  <c r="EH106" i="12"/>
  <c r="EI106" i="12"/>
  <c r="EH107" i="12"/>
  <c r="EI107" i="12"/>
  <c r="EH108" i="12"/>
  <c r="EI108" i="12"/>
  <c r="EH109" i="12"/>
  <c r="EI109" i="12"/>
  <c r="EH110" i="12"/>
  <c r="EI110" i="12"/>
  <c r="EH111" i="12"/>
  <c r="EI111" i="12"/>
  <c r="EH112" i="12"/>
  <c r="EI112" i="12"/>
  <c r="EH113" i="12"/>
  <c r="EI113" i="12"/>
  <c r="EH114" i="12"/>
  <c r="EI114" i="12"/>
  <c r="EH115" i="12"/>
  <c r="EI115" i="12"/>
  <c r="EH116" i="12"/>
  <c r="EI116" i="12"/>
  <c r="EH117" i="12"/>
  <c r="EI117" i="12"/>
  <c r="EH118" i="12"/>
  <c r="EI118" i="12"/>
  <c r="EH119" i="12"/>
  <c r="EI119" i="12"/>
  <c r="EH120" i="12"/>
  <c r="EI120" i="12"/>
  <c r="EH121" i="12"/>
  <c r="EI121" i="12"/>
  <c r="EH122" i="12"/>
  <c r="EI122" i="12"/>
  <c r="EH123" i="12"/>
  <c r="EI123" i="12"/>
  <c r="EH124" i="12"/>
  <c r="EI124" i="12"/>
  <c r="EH125" i="12"/>
  <c r="EI125" i="12"/>
  <c r="EH126" i="12"/>
  <c r="EI126" i="12"/>
  <c r="EH127" i="12"/>
  <c r="EI127" i="12"/>
  <c r="EH128" i="12"/>
  <c r="EI128" i="12"/>
  <c r="EH129" i="12"/>
  <c r="EI129" i="12"/>
  <c r="EH130" i="12"/>
  <c r="EI130" i="12"/>
  <c r="EH131" i="12"/>
  <c r="EI131" i="12"/>
  <c r="EH132" i="12"/>
  <c r="EI132" i="12"/>
  <c r="EH133" i="12"/>
  <c r="EI133" i="12"/>
  <c r="EH134" i="12"/>
  <c r="EI134" i="12"/>
  <c r="EH135" i="12"/>
  <c r="EI135" i="12"/>
  <c r="EH136" i="12"/>
  <c r="EI136" i="12"/>
  <c r="EH137" i="12"/>
  <c r="EI137" i="12"/>
  <c r="EH138" i="12"/>
  <c r="EI138" i="12"/>
  <c r="EH139" i="12"/>
  <c r="EI139" i="12"/>
  <c r="EH140" i="12"/>
  <c r="EI140" i="12"/>
  <c r="EH141" i="12"/>
  <c r="EI141" i="12"/>
  <c r="EH142" i="12"/>
  <c r="EI142" i="12"/>
  <c r="EH143" i="12"/>
  <c r="EI143" i="12"/>
  <c r="EH144" i="12"/>
  <c r="EI144" i="12"/>
  <c r="EH145" i="12"/>
  <c r="EI145" i="12"/>
  <c r="EH146" i="12"/>
  <c r="EI146" i="12"/>
  <c r="EH147" i="12"/>
  <c r="EI147" i="12"/>
  <c r="EH148" i="12"/>
  <c r="EI148" i="12"/>
  <c r="EH149" i="12"/>
  <c r="EI149" i="12"/>
  <c r="EH150" i="12"/>
  <c r="EI150" i="12"/>
  <c r="EH151" i="12"/>
  <c r="EI151" i="12"/>
  <c r="EH152" i="12"/>
  <c r="EI152" i="12"/>
  <c r="EH153" i="12"/>
  <c r="EI153" i="12"/>
  <c r="EH154" i="12"/>
  <c r="EI154" i="12"/>
  <c r="EH155" i="12"/>
  <c r="EI155" i="12"/>
  <c r="EH156" i="12"/>
  <c r="EI156" i="12"/>
  <c r="EH157" i="12"/>
  <c r="EI157" i="12"/>
  <c r="EH158" i="12"/>
  <c r="EI158" i="12"/>
  <c r="EH159" i="12"/>
  <c r="EI159" i="12"/>
  <c r="EH160" i="12"/>
  <c r="EI160" i="12"/>
  <c r="EH161" i="12"/>
  <c r="EI161" i="12"/>
  <c r="EH162" i="12"/>
  <c r="EI162" i="12"/>
  <c r="EH163" i="12"/>
  <c r="EI163" i="12"/>
  <c r="EH164" i="12"/>
  <c r="EI164" i="12"/>
  <c r="EH165" i="12"/>
  <c r="EI165" i="12"/>
  <c r="EH166" i="12"/>
  <c r="EI166" i="12"/>
  <c r="EH167" i="12"/>
  <c r="EI167" i="12"/>
  <c r="EH168" i="12"/>
  <c r="EI168" i="12"/>
  <c r="EH169" i="12"/>
  <c r="EI169" i="12"/>
  <c r="EH170" i="12"/>
  <c r="EI170" i="12"/>
  <c r="EH171" i="12"/>
  <c r="EI171" i="12"/>
  <c r="EH172" i="12"/>
  <c r="EI172" i="12"/>
  <c r="EH173" i="12"/>
  <c r="EI173" i="12"/>
  <c r="EH174" i="12"/>
  <c r="EI174" i="12"/>
  <c r="EH175" i="12"/>
  <c r="EI175" i="12"/>
  <c r="EH176" i="12"/>
  <c r="EI176" i="12"/>
  <c r="EH177" i="12"/>
  <c r="EI177" i="12"/>
  <c r="EH178" i="12"/>
  <c r="EI178" i="12"/>
  <c r="EH179" i="12"/>
  <c r="EI179" i="12"/>
  <c r="EH180" i="12"/>
  <c r="EI180" i="12"/>
  <c r="EH181" i="12"/>
  <c r="EI181" i="12"/>
  <c r="EH182" i="12"/>
  <c r="EI182" i="12"/>
  <c r="EH183" i="12"/>
  <c r="EI183" i="12"/>
  <c r="EH184" i="12"/>
  <c r="EI184" i="12"/>
  <c r="EH185" i="12"/>
  <c r="EI185" i="12"/>
  <c r="EH186" i="12"/>
  <c r="EI186" i="12"/>
  <c r="EH187" i="12"/>
  <c r="EI187" i="12"/>
  <c r="EH188" i="12"/>
  <c r="EI188" i="12"/>
  <c r="EH189" i="12"/>
  <c r="EI189" i="12"/>
  <c r="EH190" i="12"/>
  <c r="EI190" i="12"/>
  <c r="EH191" i="12"/>
  <c r="EI191" i="12"/>
  <c r="EH192" i="12"/>
  <c r="EI192" i="12"/>
  <c r="EH193" i="12"/>
  <c r="EI193" i="12"/>
  <c r="EH194" i="12"/>
  <c r="EI194" i="12"/>
  <c r="EH195" i="12"/>
  <c r="EI195" i="12"/>
  <c r="EH196" i="12"/>
  <c r="EI196" i="12"/>
  <c r="EH197" i="12"/>
  <c r="EI197" i="12"/>
  <c r="EH198" i="12"/>
  <c r="EI198" i="12"/>
  <c r="EH199" i="12"/>
  <c r="EI199" i="12"/>
  <c r="EH200" i="12"/>
  <c r="EI200" i="12"/>
  <c r="EH201" i="12"/>
  <c r="EI201" i="12"/>
  <c r="EH202" i="12"/>
  <c r="EI202" i="12"/>
  <c r="EH203" i="12"/>
  <c r="EI203" i="12"/>
  <c r="EH204" i="12"/>
  <c r="EI204" i="12"/>
  <c r="EH205" i="12"/>
  <c r="EI205" i="12"/>
  <c r="EH206" i="12"/>
  <c r="EI206" i="12"/>
  <c r="EH207" i="12"/>
  <c r="EI207" i="12"/>
  <c r="EH208" i="12"/>
  <c r="EI208" i="12"/>
  <c r="EH209" i="12"/>
  <c r="EI209" i="12"/>
  <c r="EH210" i="12"/>
  <c r="EI210" i="12"/>
  <c r="EH211" i="12"/>
  <c r="EI211" i="12"/>
  <c r="EH212" i="12"/>
  <c r="EI212" i="12"/>
  <c r="EH213" i="12"/>
  <c r="EI213" i="12"/>
  <c r="EH214" i="12"/>
  <c r="EI214" i="12"/>
  <c r="EH215" i="12"/>
  <c r="EI215" i="12"/>
  <c r="EH216" i="12"/>
  <c r="EI216" i="12"/>
  <c r="EH217" i="12"/>
  <c r="EI217" i="12"/>
  <c r="EH218" i="12"/>
  <c r="EI218" i="12"/>
  <c r="EH219" i="12"/>
  <c r="EI219" i="12"/>
  <c r="EH220" i="12"/>
  <c r="EI220" i="12"/>
  <c r="EH221" i="12"/>
  <c r="EI221" i="12"/>
  <c r="EH222" i="12"/>
  <c r="EI222" i="12"/>
  <c r="EH223" i="12"/>
  <c r="EI223" i="12"/>
  <c r="EH224" i="12"/>
  <c r="EI224" i="12"/>
  <c r="EH225" i="12"/>
  <c r="EI225" i="12"/>
  <c r="EH226" i="12"/>
  <c r="EI226" i="12"/>
  <c r="EH227" i="12"/>
  <c r="EI227" i="12"/>
  <c r="EH228" i="12"/>
  <c r="EI228" i="12"/>
  <c r="EI4" i="12"/>
  <c r="EH4" i="12"/>
  <c r="DX5" i="12"/>
  <c r="DY5" i="12"/>
  <c r="DX6" i="12"/>
  <c r="DY6" i="12"/>
  <c r="DX7" i="12"/>
  <c r="DY7" i="12"/>
  <c r="DX8" i="12"/>
  <c r="DY8" i="12"/>
  <c r="DX9" i="12"/>
  <c r="DY9" i="12"/>
  <c r="DX10" i="12"/>
  <c r="DY10" i="12"/>
  <c r="DX11" i="12"/>
  <c r="DY11" i="12"/>
  <c r="DX12" i="12"/>
  <c r="DY12" i="12"/>
  <c r="DX13" i="12"/>
  <c r="DY13" i="12"/>
  <c r="DX14" i="12"/>
  <c r="DY14" i="12"/>
  <c r="DX15" i="12"/>
  <c r="DY15" i="12"/>
  <c r="DX16" i="12"/>
  <c r="DY16" i="12"/>
  <c r="DX17" i="12"/>
  <c r="DY17" i="12"/>
  <c r="DX18" i="12"/>
  <c r="DY18" i="12"/>
  <c r="DX19" i="12"/>
  <c r="DY19" i="12"/>
  <c r="DX20" i="12"/>
  <c r="DY20" i="12"/>
  <c r="DX21" i="12"/>
  <c r="DY21" i="12"/>
  <c r="DX22" i="12"/>
  <c r="DY22" i="12"/>
  <c r="DX23" i="12"/>
  <c r="DY23" i="12"/>
  <c r="DX24" i="12"/>
  <c r="DY24" i="12"/>
  <c r="DX25" i="12"/>
  <c r="DY25" i="12"/>
  <c r="DX26" i="12"/>
  <c r="DY26" i="12"/>
  <c r="DX27" i="12"/>
  <c r="DY27" i="12"/>
  <c r="DX28" i="12"/>
  <c r="DY28" i="12"/>
  <c r="DX29" i="12"/>
  <c r="DY29" i="12"/>
  <c r="DX30" i="12"/>
  <c r="DY30" i="12"/>
  <c r="DX31" i="12"/>
  <c r="DY31" i="12"/>
  <c r="DX32" i="12"/>
  <c r="DY32" i="12"/>
  <c r="DX33" i="12"/>
  <c r="DY33" i="12"/>
  <c r="DX34" i="12"/>
  <c r="DY34" i="12"/>
  <c r="DX35" i="12"/>
  <c r="DY35" i="12"/>
  <c r="DX36" i="12"/>
  <c r="DY36" i="12"/>
  <c r="DX37" i="12"/>
  <c r="DY37" i="12"/>
  <c r="DX38" i="12"/>
  <c r="DY38" i="12"/>
  <c r="DX39" i="12"/>
  <c r="DY39" i="12"/>
  <c r="DX40" i="12"/>
  <c r="DY40" i="12"/>
  <c r="DX41" i="12"/>
  <c r="DY41" i="12"/>
  <c r="DX42" i="12"/>
  <c r="DY42" i="12"/>
  <c r="DX43" i="12"/>
  <c r="DY43" i="12"/>
  <c r="DX44" i="12"/>
  <c r="DY44" i="12"/>
  <c r="DX45" i="12"/>
  <c r="DY45" i="12"/>
  <c r="DX46" i="12"/>
  <c r="DY46" i="12"/>
  <c r="DX47" i="12"/>
  <c r="DY47" i="12"/>
  <c r="DX48" i="12"/>
  <c r="DY48" i="12"/>
  <c r="DX49" i="12"/>
  <c r="DY49" i="12"/>
  <c r="DX50" i="12"/>
  <c r="DY50" i="12"/>
  <c r="DX51" i="12"/>
  <c r="DY51" i="12"/>
  <c r="DX52" i="12"/>
  <c r="DY52" i="12"/>
  <c r="DX53" i="12"/>
  <c r="DY53" i="12"/>
  <c r="DX54" i="12"/>
  <c r="DY54" i="12"/>
  <c r="DX55" i="12"/>
  <c r="DY55" i="12"/>
  <c r="DX56" i="12"/>
  <c r="DY56" i="12"/>
  <c r="DX57" i="12"/>
  <c r="DY57" i="12"/>
  <c r="DX58" i="12"/>
  <c r="DY58" i="12"/>
  <c r="DX59" i="12"/>
  <c r="DY59" i="12"/>
  <c r="DX60" i="12"/>
  <c r="DY60" i="12"/>
  <c r="DX61" i="12"/>
  <c r="DY61" i="12"/>
  <c r="DX62" i="12"/>
  <c r="DY62" i="12"/>
  <c r="DX63" i="12"/>
  <c r="DY63" i="12"/>
  <c r="DX64" i="12"/>
  <c r="DY64" i="12"/>
  <c r="DX65" i="12"/>
  <c r="DY65" i="12"/>
  <c r="DX66" i="12"/>
  <c r="DY66" i="12"/>
  <c r="DX67" i="12"/>
  <c r="DY67" i="12"/>
  <c r="DX68" i="12"/>
  <c r="DY68" i="12"/>
  <c r="DX69" i="12"/>
  <c r="DY69" i="12"/>
  <c r="DX70" i="12"/>
  <c r="DY70" i="12"/>
  <c r="DX71" i="12"/>
  <c r="DY71" i="12"/>
  <c r="DX72" i="12"/>
  <c r="DY72" i="12"/>
  <c r="DX74" i="12"/>
  <c r="DY74" i="12"/>
  <c r="DX75" i="12"/>
  <c r="DY75" i="12"/>
  <c r="DX76" i="12"/>
  <c r="DY76" i="12"/>
  <c r="DX77" i="12"/>
  <c r="DY77" i="12"/>
  <c r="DX78" i="12"/>
  <c r="DY78" i="12"/>
  <c r="DX79" i="12"/>
  <c r="DY79" i="12"/>
  <c r="DX80" i="12"/>
  <c r="DY80" i="12"/>
  <c r="DX81" i="12"/>
  <c r="DY81" i="12"/>
  <c r="DX82" i="12"/>
  <c r="DY82" i="12"/>
  <c r="DX83" i="12"/>
  <c r="DY83" i="12"/>
  <c r="DX84" i="12"/>
  <c r="DY84" i="12"/>
  <c r="DX85" i="12"/>
  <c r="DY85" i="12"/>
  <c r="DX86" i="12"/>
  <c r="DY86" i="12"/>
  <c r="DX87" i="12"/>
  <c r="DY87" i="12"/>
  <c r="DX88" i="12"/>
  <c r="DY88" i="12"/>
  <c r="DX89" i="12"/>
  <c r="DY89" i="12"/>
  <c r="DX90" i="12"/>
  <c r="DY90" i="12"/>
  <c r="DX91" i="12"/>
  <c r="DY91" i="12"/>
  <c r="DX92" i="12"/>
  <c r="DY92" i="12"/>
  <c r="DX93" i="12"/>
  <c r="DY93" i="12"/>
  <c r="DX94" i="12"/>
  <c r="DY94" i="12"/>
  <c r="DX95" i="12"/>
  <c r="DY95" i="12"/>
  <c r="DX96" i="12"/>
  <c r="DY96" i="12"/>
  <c r="DX97" i="12"/>
  <c r="DY97" i="12"/>
  <c r="DX98" i="12"/>
  <c r="DY98" i="12"/>
  <c r="DX99" i="12"/>
  <c r="DY99" i="12"/>
  <c r="DX100" i="12"/>
  <c r="DY100" i="12"/>
  <c r="DX101" i="12"/>
  <c r="DY101" i="12"/>
  <c r="DX102" i="12"/>
  <c r="DY102" i="12"/>
  <c r="DX103" i="12"/>
  <c r="DY103" i="12"/>
  <c r="DX104" i="12"/>
  <c r="DY104" i="12"/>
  <c r="DX105" i="12"/>
  <c r="DY105" i="12"/>
  <c r="DX106" i="12"/>
  <c r="DY106" i="12"/>
  <c r="DX107" i="12"/>
  <c r="DY107" i="12"/>
  <c r="DX108" i="12"/>
  <c r="DY108" i="12"/>
  <c r="DX109" i="12"/>
  <c r="DY109" i="12"/>
  <c r="DX110" i="12"/>
  <c r="DY110" i="12"/>
  <c r="DX111" i="12"/>
  <c r="DY111" i="12"/>
  <c r="DX112" i="12"/>
  <c r="DY112" i="12"/>
  <c r="DX113" i="12"/>
  <c r="DY113" i="12"/>
  <c r="DX114" i="12"/>
  <c r="DY114" i="12"/>
  <c r="DX115" i="12"/>
  <c r="DY115" i="12"/>
  <c r="DX116" i="12"/>
  <c r="DY116" i="12"/>
  <c r="DX117" i="12"/>
  <c r="DY117" i="12"/>
  <c r="DX118" i="12"/>
  <c r="DY118" i="12"/>
  <c r="DX119" i="12"/>
  <c r="DY119" i="12"/>
  <c r="DX120" i="12"/>
  <c r="DY120" i="12"/>
  <c r="DX121" i="12"/>
  <c r="DY121" i="12"/>
  <c r="DX122" i="12"/>
  <c r="DY122" i="12"/>
  <c r="DX123" i="12"/>
  <c r="DY123" i="12"/>
  <c r="DX124" i="12"/>
  <c r="DY124" i="12"/>
  <c r="DX125" i="12"/>
  <c r="DY125" i="12"/>
  <c r="DX126" i="12"/>
  <c r="DY126" i="12"/>
  <c r="DX127" i="12"/>
  <c r="DY127" i="12"/>
  <c r="DX128" i="12"/>
  <c r="DY128" i="12"/>
  <c r="DX129" i="12"/>
  <c r="DY129" i="12"/>
  <c r="DX130" i="12"/>
  <c r="DY130" i="12"/>
  <c r="DX131" i="12"/>
  <c r="DY131" i="12"/>
  <c r="DX132" i="12"/>
  <c r="DY132" i="12"/>
  <c r="DX133" i="12"/>
  <c r="DY133" i="12"/>
  <c r="DX134" i="12"/>
  <c r="DY134" i="12"/>
  <c r="DX135" i="12"/>
  <c r="DY135" i="12"/>
  <c r="DX136" i="12"/>
  <c r="DY136" i="12"/>
  <c r="DX137" i="12"/>
  <c r="DY137" i="12"/>
  <c r="DX138" i="12"/>
  <c r="DY138" i="12"/>
  <c r="DX139" i="12"/>
  <c r="DY139" i="12"/>
  <c r="DX140" i="12"/>
  <c r="DY140" i="12"/>
  <c r="DX141" i="12"/>
  <c r="DY141" i="12"/>
  <c r="DX142" i="12"/>
  <c r="DY142" i="12"/>
  <c r="DX143" i="12"/>
  <c r="DY143" i="12"/>
  <c r="DX144" i="12"/>
  <c r="DY144" i="12"/>
  <c r="DX145" i="12"/>
  <c r="DY145" i="12"/>
  <c r="DX146" i="12"/>
  <c r="DY146" i="12"/>
  <c r="DX147" i="12"/>
  <c r="DY147" i="12"/>
  <c r="DX148" i="12"/>
  <c r="DY148" i="12"/>
  <c r="DX149" i="12"/>
  <c r="DY149" i="12"/>
  <c r="DX150" i="12"/>
  <c r="DY150" i="12"/>
  <c r="DX151" i="12"/>
  <c r="DY151" i="12"/>
  <c r="DX152" i="12"/>
  <c r="DY152" i="12"/>
  <c r="DX153" i="12"/>
  <c r="DY153" i="12"/>
  <c r="DX154" i="12"/>
  <c r="DY154" i="12"/>
  <c r="DX155" i="12"/>
  <c r="DY155" i="12"/>
  <c r="DX156" i="12"/>
  <c r="DY156" i="12"/>
  <c r="DX157" i="12"/>
  <c r="DY157" i="12"/>
  <c r="DX158" i="12"/>
  <c r="DY158" i="12"/>
  <c r="DX159" i="12"/>
  <c r="DY159" i="12"/>
  <c r="DX160" i="12"/>
  <c r="DY160" i="12"/>
  <c r="DX161" i="12"/>
  <c r="DY161" i="12"/>
  <c r="DX162" i="12"/>
  <c r="DY162" i="12"/>
  <c r="DX163" i="12"/>
  <c r="DY163" i="12"/>
  <c r="DX164" i="12"/>
  <c r="DY164" i="12"/>
  <c r="DX165" i="12"/>
  <c r="DY165" i="12"/>
  <c r="DX166" i="12"/>
  <c r="DY166" i="12"/>
  <c r="DX167" i="12"/>
  <c r="DY167" i="12"/>
  <c r="DX168" i="12"/>
  <c r="DY168" i="12"/>
  <c r="DX169" i="12"/>
  <c r="DY169" i="12"/>
  <c r="DX170" i="12"/>
  <c r="DY170" i="12"/>
  <c r="DX171" i="12"/>
  <c r="DY171" i="12"/>
  <c r="DX172" i="12"/>
  <c r="DY172" i="12"/>
  <c r="DX173" i="12"/>
  <c r="DY173" i="12"/>
  <c r="DX174" i="12"/>
  <c r="DY174" i="12"/>
  <c r="DX175" i="12"/>
  <c r="DY175" i="12"/>
  <c r="DX176" i="12"/>
  <c r="DY176" i="12"/>
  <c r="DX177" i="12"/>
  <c r="DY177" i="12"/>
  <c r="DX178" i="12"/>
  <c r="DY178" i="12"/>
  <c r="DX179" i="12"/>
  <c r="DY179" i="12"/>
  <c r="DX180" i="12"/>
  <c r="DY180" i="12"/>
  <c r="DX181" i="12"/>
  <c r="DY181" i="12"/>
  <c r="DX182" i="12"/>
  <c r="DY182" i="12"/>
  <c r="DX183" i="12"/>
  <c r="DY183" i="12"/>
  <c r="DX184" i="12"/>
  <c r="DY184" i="12"/>
  <c r="DX185" i="12"/>
  <c r="DY185" i="12"/>
  <c r="DX186" i="12"/>
  <c r="DY186" i="12"/>
  <c r="DX187" i="12"/>
  <c r="DY187" i="12"/>
  <c r="DX188" i="12"/>
  <c r="DY188" i="12"/>
  <c r="DX189" i="12"/>
  <c r="DY189" i="12"/>
  <c r="DX190" i="12"/>
  <c r="DY190" i="12"/>
  <c r="DX191" i="12"/>
  <c r="DY191" i="12"/>
  <c r="DX192" i="12"/>
  <c r="DY192" i="12"/>
  <c r="DX193" i="12"/>
  <c r="DY193" i="12"/>
  <c r="DX194" i="12"/>
  <c r="DY194" i="12"/>
  <c r="DX195" i="12"/>
  <c r="DY195" i="12"/>
  <c r="DX196" i="12"/>
  <c r="DY196" i="12"/>
  <c r="DX197" i="12"/>
  <c r="DY197" i="12"/>
  <c r="DX198" i="12"/>
  <c r="DY198" i="12"/>
  <c r="DX199" i="12"/>
  <c r="DY199" i="12"/>
  <c r="DX200" i="12"/>
  <c r="DY200" i="12"/>
  <c r="DX201" i="12"/>
  <c r="DY201" i="12"/>
  <c r="DX202" i="12"/>
  <c r="DY202" i="12"/>
  <c r="DX203" i="12"/>
  <c r="DY203" i="12"/>
  <c r="DX204" i="12"/>
  <c r="DY204" i="12"/>
  <c r="DX205" i="12"/>
  <c r="DY205" i="12"/>
  <c r="DX206" i="12"/>
  <c r="DY206" i="12"/>
  <c r="DX207" i="12"/>
  <c r="DY207" i="12"/>
  <c r="DX208" i="12"/>
  <c r="DY208" i="12"/>
  <c r="DX209" i="12"/>
  <c r="DY209" i="12"/>
  <c r="DX210" i="12"/>
  <c r="DY210" i="12"/>
  <c r="DX211" i="12"/>
  <c r="DY211" i="12"/>
  <c r="DX212" i="12"/>
  <c r="DY212" i="12"/>
  <c r="DX213" i="12"/>
  <c r="DY213" i="12"/>
  <c r="DX214" i="12"/>
  <c r="DY214" i="12"/>
  <c r="DX215" i="12"/>
  <c r="DY215" i="12"/>
  <c r="DX216" i="12"/>
  <c r="DY216" i="12"/>
  <c r="DX217" i="12"/>
  <c r="DY217" i="12"/>
  <c r="DX218" i="12"/>
  <c r="DY218" i="12"/>
  <c r="DX219" i="12"/>
  <c r="DY219" i="12"/>
  <c r="DX220" i="12"/>
  <c r="DY220" i="12"/>
  <c r="DX221" i="12"/>
  <c r="DY221" i="12"/>
  <c r="DX222" i="12"/>
  <c r="DY222" i="12"/>
  <c r="DX223" i="12"/>
  <c r="DY223" i="12"/>
  <c r="DX224" i="12"/>
  <c r="DY224" i="12"/>
  <c r="DX225" i="12"/>
  <c r="DY225" i="12"/>
  <c r="DX226" i="12"/>
  <c r="DY226" i="12"/>
  <c r="DX227" i="12"/>
  <c r="DY227" i="12"/>
  <c r="DX228" i="12"/>
  <c r="DY228" i="12"/>
  <c r="DY4" i="12"/>
  <c r="DX4" i="12"/>
  <c r="EO19" i="12"/>
  <c r="EN19" i="12"/>
  <c r="ED19" i="12"/>
  <c r="EE19" i="12"/>
  <c r="DV19" i="12"/>
  <c r="DQ5" i="12"/>
  <c r="DR5" i="12"/>
  <c r="DT5" i="12"/>
  <c r="DU5" i="12"/>
  <c r="DV5" i="12"/>
  <c r="DW5" i="12"/>
  <c r="DZ5" i="12"/>
  <c r="EA5" i="12"/>
  <c r="ED5" i="12"/>
  <c r="EE5" i="12"/>
  <c r="EF5" i="12"/>
  <c r="EG5" i="12"/>
  <c r="EJ5" i="12"/>
  <c r="EK5" i="12"/>
  <c r="EN5" i="12"/>
  <c r="EO5" i="12"/>
  <c r="DQ6" i="12"/>
  <c r="DR6" i="12"/>
  <c r="DT6" i="12"/>
  <c r="DU6" i="12"/>
  <c r="DV6" i="12"/>
  <c r="DW6" i="12"/>
  <c r="DZ6" i="12"/>
  <c r="EA6" i="12"/>
  <c r="ED6" i="12"/>
  <c r="EE6" i="12"/>
  <c r="EF6" i="12"/>
  <c r="EG6" i="12"/>
  <c r="EJ6" i="12"/>
  <c r="EK6" i="12"/>
  <c r="EN6" i="12"/>
  <c r="EO6" i="12"/>
  <c r="DQ7" i="12"/>
  <c r="DR7" i="12"/>
  <c r="DT7" i="12"/>
  <c r="DU7" i="12"/>
  <c r="DV7" i="12"/>
  <c r="DW7" i="12"/>
  <c r="DZ7" i="12"/>
  <c r="EA7" i="12"/>
  <c r="ED7" i="12"/>
  <c r="EE7" i="12"/>
  <c r="EF7" i="12"/>
  <c r="EG7" i="12"/>
  <c r="EJ7" i="12"/>
  <c r="EK7" i="12"/>
  <c r="EN7" i="12"/>
  <c r="EO7" i="12"/>
  <c r="DQ8" i="12"/>
  <c r="DR8" i="12"/>
  <c r="DT8" i="12"/>
  <c r="DU8" i="12"/>
  <c r="DV8" i="12"/>
  <c r="DW8" i="12"/>
  <c r="DZ8" i="12"/>
  <c r="EA8" i="12"/>
  <c r="ED8" i="12"/>
  <c r="EE8" i="12"/>
  <c r="EF8" i="12"/>
  <c r="EG8" i="12"/>
  <c r="EJ8" i="12"/>
  <c r="EK8" i="12"/>
  <c r="EN8" i="12"/>
  <c r="EO8" i="12"/>
  <c r="DQ9" i="12"/>
  <c r="DR9" i="12"/>
  <c r="DT9" i="12"/>
  <c r="DU9" i="12"/>
  <c r="DV9" i="12"/>
  <c r="DW9" i="12"/>
  <c r="DZ9" i="12"/>
  <c r="EA9" i="12"/>
  <c r="ED9" i="12"/>
  <c r="EE9" i="12"/>
  <c r="EF9" i="12"/>
  <c r="EG9" i="12"/>
  <c r="EJ9" i="12"/>
  <c r="EK9" i="12"/>
  <c r="EN9" i="12"/>
  <c r="EO9" i="12"/>
  <c r="DQ10" i="12"/>
  <c r="DR10" i="12"/>
  <c r="DT10" i="12"/>
  <c r="DU10" i="12"/>
  <c r="DV10" i="12"/>
  <c r="DW10" i="12"/>
  <c r="DZ10" i="12"/>
  <c r="EA10" i="12"/>
  <c r="ED10" i="12"/>
  <c r="EE10" i="12"/>
  <c r="EF10" i="12"/>
  <c r="EG10" i="12"/>
  <c r="EJ10" i="12"/>
  <c r="EK10" i="12"/>
  <c r="EN10" i="12"/>
  <c r="EO10" i="12"/>
  <c r="DQ11" i="12"/>
  <c r="DR11" i="12"/>
  <c r="DT11" i="12"/>
  <c r="DU11" i="12"/>
  <c r="DV11" i="12"/>
  <c r="DW11" i="12"/>
  <c r="DZ11" i="12"/>
  <c r="EA11" i="12"/>
  <c r="ED11" i="12"/>
  <c r="EE11" i="12"/>
  <c r="EF11" i="12"/>
  <c r="EG11" i="12"/>
  <c r="EJ11" i="12"/>
  <c r="EK11" i="12"/>
  <c r="EN11" i="12"/>
  <c r="EO11" i="12"/>
  <c r="DQ12" i="12"/>
  <c r="DR12" i="12"/>
  <c r="DT12" i="12"/>
  <c r="DU12" i="12"/>
  <c r="DV12" i="12"/>
  <c r="DW12" i="12"/>
  <c r="DZ12" i="12"/>
  <c r="EA12" i="12"/>
  <c r="ED12" i="12"/>
  <c r="EE12" i="12"/>
  <c r="EF12" i="12"/>
  <c r="EG12" i="12"/>
  <c r="EJ12" i="12"/>
  <c r="EK12" i="12"/>
  <c r="EN12" i="12"/>
  <c r="EO12" i="12"/>
  <c r="DQ13" i="12"/>
  <c r="DR13" i="12"/>
  <c r="DT13" i="12"/>
  <c r="DU13" i="12"/>
  <c r="DV13" i="12"/>
  <c r="DW13" i="12"/>
  <c r="DZ13" i="12"/>
  <c r="EA13" i="12"/>
  <c r="ED13" i="12"/>
  <c r="EE13" i="12"/>
  <c r="EF13" i="12"/>
  <c r="EG13" i="12"/>
  <c r="EJ13" i="12"/>
  <c r="EK13" i="12"/>
  <c r="EN13" i="12"/>
  <c r="EO13" i="12"/>
  <c r="DQ14" i="12"/>
  <c r="DR14" i="12"/>
  <c r="DT14" i="12"/>
  <c r="DU14" i="12"/>
  <c r="DV14" i="12"/>
  <c r="DW14" i="12"/>
  <c r="DZ14" i="12"/>
  <c r="EA14" i="12"/>
  <c r="ED14" i="12"/>
  <c r="EE14" i="12"/>
  <c r="EF14" i="12"/>
  <c r="EG14" i="12"/>
  <c r="EJ14" i="12"/>
  <c r="EK14" i="12"/>
  <c r="EN14" i="12"/>
  <c r="EO14" i="12"/>
  <c r="DQ15" i="12"/>
  <c r="DR15" i="12"/>
  <c r="DT15" i="12"/>
  <c r="DU15" i="12"/>
  <c r="DV15" i="12"/>
  <c r="DW15" i="12"/>
  <c r="DZ15" i="12"/>
  <c r="EA15" i="12"/>
  <c r="ED15" i="12"/>
  <c r="EE15" i="12"/>
  <c r="EF15" i="12"/>
  <c r="EG15" i="12"/>
  <c r="EJ15" i="12"/>
  <c r="EK15" i="12"/>
  <c r="EN15" i="12"/>
  <c r="EO15" i="12"/>
  <c r="DQ16" i="12"/>
  <c r="DR16" i="12"/>
  <c r="DT16" i="12"/>
  <c r="DU16" i="12"/>
  <c r="DV16" i="12"/>
  <c r="DW16" i="12"/>
  <c r="DZ16" i="12"/>
  <c r="EA16" i="12"/>
  <c r="ED16" i="12"/>
  <c r="EE16" i="12"/>
  <c r="EF16" i="12"/>
  <c r="EG16" i="12"/>
  <c r="EJ16" i="12"/>
  <c r="EK16" i="12"/>
  <c r="EN16" i="12"/>
  <c r="EO16" i="12"/>
  <c r="DQ17" i="12"/>
  <c r="DR17" i="12"/>
  <c r="DT17" i="12"/>
  <c r="DU17" i="12"/>
  <c r="DV17" i="12"/>
  <c r="DW17" i="12"/>
  <c r="DZ17" i="12"/>
  <c r="EA17" i="12"/>
  <c r="ED17" i="12"/>
  <c r="EE17" i="12"/>
  <c r="EF17" i="12"/>
  <c r="EG17" i="12"/>
  <c r="EJ17" i="12"/>
  <c r="EK17" i="12"/>
  <c r="EN17" i="12"/>
  <c r="EO17" i="12"/>
  <c r="DQ18" i="12"/>
  <c r="DR18" i="12"/>
  <c r="DT18" i="12"/>
  <c r="DU18" i="12"/>
  <c r="DV18" i="12"/>
  <c r="DW18" i="12"/>
  <c r="DZ18" i="12"/>
  <c r="EA18" i="12"/>
  <c r="ED18" i="12"/>
  <c r="EE18" i="12"/>
  <c r="EF18" i="12"/>
  <c r="EG18" i="12"/>
  <c r="EJ18" i="12"/>
  <c r="EK18" i="12"/>
  <c r="EN18" i="12"/>
  <c r="EO18" i="12"/>
  <c r="DQ19" i="12"/>
  <c r="DR19" i="12"/>
  <c r="DT19" i="12"/>
  <c r="DU19" i="12"/>
  <c r="DW19" i="12"/>
  <c r="DZ19" i="12"/>
  <c r="EA19" i="12"/>
  <c r="EF19" i="12"/>
  <c r="EG19" i="12"/>
  <c r="EJ19" i="12"/>
  <c r="EK19" i="12"/>
  <c r="DQ20" i="12"/>
  <c r="DR20" i="12"/>
  <c r="DT20" i="12"/>
  <c r="DU20" i="12"/>
  <c r="DV20" i="12"/>
  <c r="DW20" i="12"/>
  <c r="DZ20" i="12"/>
  <c r="EA20" i="12"/>
  <c r="ED20" i="12"/>
  <c r="EE20" i="12"/>
  <c r="EF20" i="12"/>
  <c r="EG20" i="12"/>
  <c r="EJ20" i="12"/>
  <c r="EK20" i="12"/>
  <c r="EN20" i="12"/>
  <c r="EO20" i="12"/>
  <c r="DQ21" i="12"/>
  <c r="DR21" i="12"/>
  <c r="DT21" i="12"/>
  <c r="DU21" i="12"/>
  <c r="DV21" i="12"/>
  <c r="DW21" i="12"/>
  <c r="DZ21" i="12"/>
  <c r="EA21" i="12"/>
  <c r="ED21" i="12"/>
  <c r="EE21" i="12"/>
  <c r="EF21" i="12"/>
  <c r="EG21" i="12"/>
  <c r="EJ21" i="12"/>
  <c r="EK21" i="12"/>
  <c r="EN21" i="12"/>
  <c r="EO21" i="12"/>
  <c r="DQ22" i="12"/>
  <c r="DR22" i="12"/>
  <c r="DT22" i="12"/>
  <c r="DU22" i="12"/>
  <c r="DV22" i="12"/>
  <c r="DW22" i="12"/>
  <c r="DZ22" i="12"/>
  <c r="EA22" i="12"/>
  <c r="ED22" i="12"/>
  <c r="EE22" i="12"/>
  <c r="EF22" i="12"/>
  <c r="EG22" i="12"/>
  <c r="EJ22" i="12"/>
  <c r="EK22" i="12"/>
  <c r="EN22" i="12"/>
  <c r="EO22" i="12"/>
  <c r="DQ23" i="12"/>
  <c r="DR23" i="12"/>
  <c r="DT23" i="12"/>
  <c r="DU23" i="12"/>
  <c r="DV23" i="12"/>
  <c r="DW23" i="12"/>
  <c r="DZ23" i="12"/>
  <c r="EA23" i="12"/>
  <c r="ED23" i="12"/>
  <c r="EE23" i="12"/>
  <c r="EF23" i="12"/>
  <c r="EG23" i="12"/>
  <c r="EJ23" i="12"/>
  <c r="EK23" i="12"/>
  <c r="EN23" i="12"/>
  <c r="EO23" i="12"/>
  <c r="DQ24" i="12"/>
  <c r="DR24" i="12"/>
  <c r="DT24" i="12"/>
  <c r="DU24" i="12"/>
  <c r="DV24" i="12"/>
  <c r="DW24" i="12"/>
  <c r="DZ24" i="12"/>
  <c r="EA24" i="12"/>
  <c r="ED24" i="12"/>
  <c r="EE24" i="12"/>
  <c r="EF24" i="12"/>
  <c r="EG24" i="12"/>
  <c r="EJ24" i="12"/>
  <c r="EK24" i="12"/>
  <c r="EN24" i="12"/>
  <c r="EO24" i="12"/>
  <c r="DQ25" i="12"/>
  <c r="DR25" i="12"/>
  <c r="DT25" i="12"/>
  <c r="DU25" i="12"/>
  <c r="DV25" i="12"/>
  <c r="DW25" i="12"/>
  <c r="EA25" i="12"/>
  <c r="ED25" i="12"/>
  <c r="EE25" i="12"/>
  <c r="EF25" i="12"/>
  <c r="EG25" i="12"/>
  <c r="EJ25" i="12"/>
  <c r="EK25" i="12"/>
  <c r="EN25" i="12"/>
  <c r="EO25" i="12"/>
  <c r="DQ26" i="12"/>
  <c r="DR26" i="12"/>
  <c r="DT26" i="12"/>
  <c r="DU26" i="12"/>
  <c r="DV26" i="12"/>
  <c r="DW26" i="12"/>
  <c r="DZ26" i="12"/>
  <c r="EA26" i="12"/>
  <c r="ED26" i="12"/>
  <c r="EE26" i="12"/>
  <c r="EF26" i="12"/>
  <c r="EG26" i="12"/>
  <c r="EJ26" i="12"/>
  <c r="EK26" i="12"/>
  <c r="EN26" i="12"/>
  <c r="EO26" i="12"/>
  <c r="DQ27" i="12"/>
  <c r="DR27" i="12"/>
  <c r="DT27" i="12"/>
  <c r="DU27" i="12"/>
  <c r="DV27" i="12"/>
  <c r="DW27" i="12"/>
  <c r="DZ27" i="12"/>
  <c r="EA27" i="12"/>
  <c r="ED27" i="12"/>
  <c r="EE27" i="12"/>
  <c r="EF27" i="12"/>
  <c r="EG27" i="12"/>
  <c r="EJ27" i="12"/>
  <c r="EK27" i="12"/>
  <c r="EN27" i="12"/>
  <c r="EO27" i="12"/>
  <c r="DQ28" i="12"/>
  <c r="DR28" i="12"/>
  <c r="DT28" i="12"/>
  <c r="DU28" i="12"/>
  <c r="DV28" i="12"/>
  <c r="DW28" i="12"/>
  <c r="DZ28" i="12"/>
  <c r="EA28" i="12"/>
  <c r="ED28" i="12"/>
  <c r="EE28" i="12"/>
  <c r="EF28" i="12"/>
  <c r="EG28" i="12"/>
  <c r="EJ28" i="12"/>
  <c r="EK28" i="12"/>
  <c r="EN28" i="12"/>
  <c r="EO28" i="12"/>
  <c r="DQ29" i="12"/>
  <c r="DR29" i="12"/>
  <c r="DT29" i="12"/>
  <c r="DU29" i="12"/>
  <c r="DV29" i="12"/>
  <c r="DW29" i="12"/>
  <c r="DZ29" i="12"/>
  <c r="EA29" i="12"/>
  <c r="ED29" i="12"/>
  <c r="EE29" i="12"/>
  <c r="EF29" i="12"/>
  <c r="EG29" i="12"/>
  <c r="EJ29" i="12"/>
  <c r="EK29" i="12"/>
  <c r="EN29" i="12"/>
  <c r="EO29" i="12"/>
  <c r="DQ30" i="12"/>
  <c r="DR30" i="12"/>
  <c r="DT30" i="12"/>
  <c r="DU30" i="12"/>
  <c r="DV30" i="12"/>
  <c r="DW30" i="12"/>
  <c r="DZ30" i="12"/>
  <c r="EA30" i="12"/>
  <c r="ED30" i="12"/>
  <c r="EE30" i="12"/>
  <c r="EF30" i="12"/>
  <c r="EG30" i="12"/>
  <c r="EJ30" i="12"/>
  <c r="EK30" i="12"/>
  <c r="EN30" i="12"/>
  <c r="EO30" i="12"/>
  <c r="DQ31" i="12"/>
  <c r="DR31" i="12"/>
  <c r="DT31" i="12"/>
  <c r="DU31" i="12"/>
  <c r="DV31" i="12"/>
  <c r="DW31" i="12"/>
  <c r="DZ31" i="12"/>
  <c r="EA31" i="12"/>
  <c r="ED31" i="12"/>
  <c r="EE31" i="12"/>
  <c r="EF31" i="12"/>
  <c r="EG31" i="12"/>
  <c r="EJ31" i="12"/>
  <c r="EK31" i="12"/>
  <c r="EN31" i="12"/>
  <c r="EO31" i="12"/>
  <c r="DQ32" i="12"/>
  <c r="DR32" i="12"/>
  <c r="DT32" i="12"/>
  <c r="DU32" i="12"/>
  <c r="DV32" i="12"/>
  <c r="DW32" i="12"/>
  <c r="DZ32" i="12"/>
  <c r="EA32" i="12"/>
  <c r="ED32" i="12"/>
  <c r="EE32" i="12"/>
  <c r="EF32" i="12"/>
  <c r="EG32" i="12"/>
  <c r="EJ32" i="12"/>
  <c r="EK32" i="12"/>
  <c r="EN32" i="12"/>
  <c r="EO32" i="12"/>
  <c r="DQ33" i="12"/>
  <c r="DR33" i="12"/>
  <c r="DT33" i="12"/>
  <c r="DU33" i="12"/>
  <c r="DV33" i="12"/>
  <c r="DW33" i="12"/>
  <c r="DZ33" i="12"/>
  <c r="EA33" i="12"/>
  <c r="ED33" i="12"/>
  <c r="EE33" i="12"/>
  <c r="EF33" i="12"/>
  <c r="EG33" i="12"/>
  <c r="EJ33" i="12"/>
  <c r="EK33" i="12"/>
  <c r="EN33" i="12"/>
  <c r="EO33" i="12"/>
  <c r="DQ34" i="12"/>
  <c r="DR34" i="12"/>
  <c r="DT34" i="12"/>
  <c r="DU34" i="12"/>
  <c r="DV34" i="12"/>
  <c r="DW34" i="12"/>
  <c r="DZ34" i="12"/>
  <c r="EA34" i="12"/>
  <c r="ED34" i="12"/>
  <c r="EE34" i="12"/>
  <c r="EF34" i="12"/>
  <c r="EG34" i="12"/>
  <c r="EJ34" i="12"/>
  <c r="EK34" i="12"/>
  <c r="EN34" i="12"/>
  <c r="EO34" i="12"/>
  <c r="DQ35" i="12"/>
  <c r="DR35" i="12"/>
  <c r="DT35" i="12"/>
  <c r="DU35" i="12"/>
  <c r="DV35" i="12"/>
  <c r="DW35" i="12"/>
  <c r="DZ35" i="12"/>
  <c r="EA35" i="12"/>
  <c r="ED35" i="12"/>
  <c r="EE35" i="12"/>
  <c r="EF35" i="12"/>
  <c r="EG35" i="12"/>
  <c r="EJ35" i="12"/>
  <c r="EK35" i="12"/>
  <c r="EN35" i="12"/>
  <c r="EO35" i="12"/>
  <c r="DQ36" i="12"/>
  <c r="DR36" i="12"/>
  <c r="DT36" i="12"/>
  <c r="DU36" i="12"/>
  <c r="DV36" i="12"/>
  <c r="DW36" i="12"/>
  <c r="DZ36" i="12"/>
  <c r="EA36" i="12"/>
  <c r="ED36" i="12"/>
  <c r="EE36" i="12"/>
  <c r="EF36" i="12"/>
  <c r="EG36" i="12"/>
  <c r="EJ36" i="12"/>
  <c r="EK36" i="12"/>
  <c r="EN36" i="12"/>
  <c r="EO36" i="12"/>
  <c r="DQ37" i="12"/>
  <c r="DR37" i="12"/>
  <c r="DT37" i="12"/>
  <c r="DU37" i="12"/>
  <c r="DV37" i="12"/>
  <c r="DW37" i="12"/>
  <c r="DZ37" i="12"/>
  <c r="EA37" i="12"/>
  <c r="ED37" i="12"/>
  <c r="EE37" i="12"/>
  <c r="EF37" i="12"/>
  <c r="EG37" i="12"/>
  <c r="EJ37" i="12"/>
  <c r="EK37" i="12"/>
  <c r="EN37" i="12"/>
  <c r="EO37" i="12"/>
  <c r="DQ38" i="12"/>
  <c r="DR38" i="12"/>
  <c r="DT38" i="12"/>
  <c r="DU38" i="12"/>
  <c r="DV38" i="12"/>
  <c r="DW38" i="12"/>
  <c r="DZ38" i="12"/>
  <c r="EA38" i="12"/>
  <c r="ED38" i="12"/>
  <c r="EE38" i="12"/>
  <c r="EF38" i="12"/>
  <c r="EG38" i="12"/>
  <c r="EJ38" i="12"/>
  <c r="EK38" i="12"/>
  <c r="EN38" i="12"/>
  <c r="EO38" i="12"/>
  <c r="DQ39" i="12"/>
  <c r="DR39" i="12"/>
  <c r="DT39" i="12"/>
  <c r="DU39" i="12"/>
  <c r="DV39" i="12"/>
  <c r="DW39" i="12"/>
  <c r="DZ39" i="12"/>
  <c r="EA39" i="12"/>
  <c r="ED39" i="12"/>
  <c r="EE39" i="12"/>
  <c r="EF39" i="12"/>
  <c r="EG39" i="12"/>
  <c r="EJ39" i="12"/>
  <c r="EK39" i="12"/>
  <c r="EN39" i="12"/>
  <c r="EO39" i="12"/>
  <c r="DQ40" i="12"/>
  <c r="DR40" i="12"/>
  <c r="DT40" i="12"/>
  <c r="DU40" i="12"/>
  <c r="DV40" i="12"/>
  <c r="DW40" i="12"/>
  <c r="DZ40" i="12"/>
  <c r="EA40" i="12"/>
  <c r="ED40" i="12"/>
  <c r="EE40" i="12"/>
  <c r="EF40" i="12"/>
  <c r="EG40" i="12"/>
  <c r="EJ40" i="12"/>
  <c r="EK40" i="12"/>
  <c r="EN40" i="12"/>
  <c r="EO40" i="12"/>
  <c r="DQ41" i="12"/>
  <c r="DR41" i="12"/>
  <c r="DT41" i="12"/>
  <c r="DU41" i="12"/>
  <c r="DV41" i="12"/>
  <c r="DW41" i="12"/>
  <c r="DZ41" i="12"/>
  <c r="EA41" i="12"/>
  <c r="ED41" i="12"/>
  <c r="EE41" i="12"/>
  <c r="EF41" i="12"/>
  <c r="EG41" i="12"/>
  <c r="EJ41" i="12"/>
  <c r="EK41" i="12"/>
  <c r="EN41" i="12"/>
  <c r="EO41" i="12"/>
  <c r="DQ42" i="12"/>
  <c r="DR42" i="12"/>
  <c r="DT42" i="12"/>
  <c r="DU42" i="12"/>
  <c r="DV42" i="12"/>
  <c r="DW42" i="12"/>
  <c r="DZ42" i="12"/>
  <c r="EA42" i="12"/>
  <c r="ED42" i="12"/>
  <c r="EE42" i="12"/>
  <c r="EF42" i="12"/>
  <c r="EG42" i="12"/>
  <c r="EJ42" i="12"/>
  <c r="EK42" i="12"/>
  <c r="EN42" i="12"/>
  <c r="EO42" i="12"/>
  <c r="DQ43" i="12"/>
  <c r="DR43" i="12"/>
  <c r="DT43" i="12"/>
  <c r="DU43" i="12"/>
  <c r="DV43" i="12"/>
  <c r="DW43" i="12"/>
  <c r="DZ43" i="12"/>
  <c r="EA43" i="12"/>
  <c r="ED43" i="12"/>
  <c r="EE43" i="12"/>
  <c r="EF43" i="12"/>
  <c r="EG43" i="12"/>
  <c r="EJ43" i="12"/>
  <c r="EK43" i="12"/>
  <c r="EN43" i="12"/>
  <c r="EO43" i="12"/>
  <c r="DQ44" i="12"/>
  <c r="DR44" i="12"/>
  <c r="DT44" i="12"/>
  <c r="DU44" i="12"/>
  <c r="DV44" i="12"/>
  <c r="DW44" i="12"/>
  <c r="DZ44" i="12"/>
  <c r="EA44" i="12"/>
  <c r="ED44" i="12"/>
  <c r="EE44" i="12"/>
  <c r="EF44" i="12"/>
  <c r="EG44" i="12"/>
  <c r="EJ44" i="12"/>
  <c r="EK44" i="12"/>
  <c r="EN44" i="12"/>
  <c r="EO44" i="12"/>
  <c r="DQ45" i="12"/>
  <c r="DR45" i="12"/>
  <c r="DT45" i="12"/>
  <c r="DU45" i="12"/>
  <c r="DV45" i="12"/>
  <c r="DW45" i="12"/>
  <c r="DZ45" i="12"/>
  <c r="EA45" i="12"/>
  <c r="ED45" i="12"/>
  <c r="EE45" i="12"/>
  <c r="EF45" i="12"/>
  <c r="EG45" i="12"/>
  <c r="EJ45" i="12"/>
  <c r="EK45" i="12"/>
  <c r="EN45" i="12"/>
  <c r="EO45" i="12"/>
  <c r="DQ46" i="12"/>
  <c r="DR46" i="12"/>
  <c r="DT46" i="12"/>
  <c r="DU46" i="12"/>
  <c r="DV46" i="12"/>
  <c r="DW46" i="12"/>
  <c r="DZ46" i="12"/>
  <c r="EA46" i="12"/>
  <c r="ED46" i="12"/>
  <c r="EE46" i="12"/>
  <c r="EF46" i="12"/>
  <c r="EG46" i="12"/>
  <c r="EJ46" i="12"/>
  <c r="EK46" i="12"/>
  <c r="EN46" i="12"/>
  <c r="EO46" i="12"/>
  <c r="DQ47" i="12"/>
  <c r="DR47" i="12"/>
  <c r="DT47" i="12"/>
  <c r="DU47" i="12"/>
  <c r="DV47" i="12"/>
  <c r="DW47" i="12"/>
  <c r="DZ47" i="12"/>
  <c r="EA47" i="12"/>
  <c r="ED47" i="12"/>
  <c r="EE47" i="12"/>
  <c r="EF47" i="12"/>
  <c r="EG47" i="12"/>
  <c r="EJ47" i="12"/>
  <c r="EK47" i="12"/>
  <c r="EN47" i="12"/>
  <c r="EO47" i="12"/>
  <c r="DQ48" i="12"/>
  <c r="DR48" i="12"/>
  <c r="DT48" i="12"/>
  <c r="DU48" i="12"/>
  <c r="DV48" i="12"/>
  <c r="DW48" i="12"/>
  <c r="DZ48" i="12"/>
  <c r="EA48" i="12"/>
  <c r="ED48" i="12"/>
  <c r="EE48" i="12"/>
  <c r="EF48" i="12"/>
  <c r="EG48" i="12"/>
  <c r="EJ48" i="12"/>
  <c r="EK48" i="12"/>
  <c r="EN48" i="12"/>
  <c r="EO48" i="12"/>
  <c r="DQ49" i="12"/>
  <c r="DR49" i="12"/>
  <c r="DT49" i="12"/>
  <c r="DU49" i="12"/>
  <c r="DV49" i="12"/>
  <c r="DW49" i="12"/>
  <c r="DZ49" i="12"/>
  <c r="EA49" i="12"/>
  <c r="ED49" i="12"/>
  <c r="EE49" i="12"/>
  <c r="EF49" i="12"/>
  <c r="EG49" i="12"/>
  <c r="EJ49" i="12"/>
  <c r="EK49" i="12"/>
  <c r="EN49" i="12"/>
  <c r="EO49" i="12"/>
  <c r="DQ50" i="12"/>
  <c r="DR50" i="12"/>
  <c r="DT50" i="12"/>
  <c r="DU50" i="12"/>
  <c r="DV50" i="12"/>
  <c r="DW50" i="12"/>
  <c r="DZ50" i="12"/>
  <c r="EA50" i="12"/>
  <c r="ED50" i="12"/>
  <c r="EE50" i="12"/>
  <c r="EF50" i="12"/>
  <c r="EG50" i="12"/>
  <c r="EJ50" i="12"/>
  <c r="EK50" i="12"/>
  <c r="EN50" i="12"/>
  <c r="EO50" i="12"/>
  <c r="DQ51" i="12"/>
  <c r="DR51" i="12"/>
  <c r="DT51" i="12"/>
  <c r="DU51" i="12"/>
  <c r="DV51" i="12"/>
  <c r="DW51" i="12"/>
  <c r="DZ51" i="12"/>
  <c r="EA51" i="12"/>
  <c r="ED51" i="12"/>
  <c r="EE51" i="12"/>
  <c r="EF51" i="12"/>
  <c r="EG51" i="12"/>
  <c r="EJ51" i="12"/>
  <c r="EK51" i="12"/>
  <c r="EN51" i="12"/>
  <c r="EO51" i="12"/>
  <c r="DQ52" i="12"/>
  <c r="DR52" i="12"/>
  <c r="DT52" i="12"/>
  <c r="DU52" i="12"/>
  <c r="DV52" i="12"/>
  <c r="DW52" i="12"/>
  <c r="DZ52" i="12"/>
  <c r="EA52" i="12"/>
  <c r="ED52" i="12"/>
  <c r="EE52" i="12"/>
  <c r="EF52" i="12"/>
  <c r="EG52" i="12"/>
  <c r="EJ52" i="12"/>
  <c r="EK52" i="12"/>
  <c r="EN52" i="12"/>
  <c r="EO52" i="12"/>
  <c r="DQ53" i="12"/>
  <c r="DR53" i="12"/>
  <c r="DT53" i="12"/>
  <c r="DU53" i="12"/>
  <c r="DV53" i="12"/>
  <c r="DW53" i="12"/>
  <c r="DZ53" i="12"/>
  <c r="EA53" i="12"/>
  <c r="ED53" i="12"/>
  <c r="EE53" i="12"/>
  <c r="EF53" i="12"/>
  <c r="EG53" i="12"/>
  <c r="EJ53" i="12"/>
  <c r="EK53" i="12"/>
  <c r="EN53" i="12"/>
  <c r="EO53" i="12"/>
  <c r="DQ54" i="12"/>
  <c r="DR54" i="12"/>
  <c r="DT54" i="12"/>
  <c r="DU54" i="12"/>
  <c r="DV54" i="12"/>
  <c r="DW54" i="12"/>
  <c r="DZ54" i="12"/>
  <c r="EA54" i="12"/>
  <c r="ED54" i="12"/>
  <c r="EE54" i="12"/>
  <c r="EF54" i="12"/>
  <c r="EG54" i="12"/>
  <c r="EJ54" i="12"/>
  <c r="EK54" i="12"/>
  <c r="EN54" i="12"/>
  <c r="EO54" i="12"/>
  <c r="DQ55" i="12"/>
  <c r="DR55" i="12"/>
  <c r="DT55" i="12"/>
  <c r="DU55" i="12"/>
  <c r="DV55" i="12"/>
  <c r="DW55" i="12"/>
  <c r="DZ55" i="12"/>
  <c r="EA55" i="12"/>
  <c r="ED55" i="12"/>
  <c r="EE55" i="12"/>
  <c r="EF55" i="12"/>
  <c r="EG55" i="12"/>
  <c r="EJ55" i="12"/>
  <c r="EK55" i="12"/>
  <c r="EN55" i="12"/>
  <c r="EO55" i="12"/>
  <c r="DQ56" i="12"/>
  <c r="DR56" i="12"/>
  <c r="DT56" i="12"/>
  <c r="DU56" i="12"/>
  <c r="DV56" i="12"/>
  <c r="DW56" i="12"/>
  <c r="DZ56" i="12"/>
  <c r="EA56" i="12"/>
  <c r="ED56" i="12"/>
  <c r="EE56" i="12"/>
  <c r="EF56" i="12"/>
  <c r="EG56" i="12"/>
  <c r="EJ56" i="12"/>
  <c r="EK56" i="12"/>
  <c r="EN56" i="12"/>
  <c r="EO56" i="12"/>
  <c r="DQ57" i="12"/>
  <c r="DR57" i="12"/>
  <c r="DT57" i="12"/>
  <c r="DU57" i="12"/>
  <c r="DV57" i="12"/>
  <c r="DW57" i="12"/>
  <c r="DZ57" i="12"/>
  <c r="EA57" i="12"/>
  <c r="ED57" i="12"/>
  <c r="EE57" i="12"/>
  <c r="EF57" i="12"/>
  <c r="EG57" i="12"/>
  <c r="EJ57" i="12"/>
  <c r="EK57" i="12"/>
  <c r="EN57" i="12"/>
  <c r="EO57" i="12"/>
  <c r="DQ58" i="12"/>
  <c r="DR58" i="12"/>
  <c r="DT58" i="12"/>
  <c r="DU58" i="12"/>
  <c r="DV58" i="12"/>
  <c r="DW58" i="12"/>
  <c r="DZ58" i="12"/>
  <c r="EA58" i="12"/>
  <c r="ED58" i="12"/>
  <c r="EE58" i="12"/>
  <c r="EF58" i="12"/>
  <c r="EG58" i="12"/>
  <c r="EJ58" i="12"/>
  <c r="EK58" i="12"/>
  <c r="EN58" i="12"/>
  <c r="EO58" i="12"/>
  <c r="DQ59" i="12"/>
  <c r="DR59" i="12"/>
  <c r="DT59" i="12"/>
  <c r="DU59" i="12"/>
  <c r="DV59" i="12"/>
  <c r="DW59" i="12"/>
  <c r="DZ59" i="12"/>
  <c r="EA59" i="12"/>
  <c r="ED59" i="12"/>
  <c r="EE59" i="12"/>
  <c r="EF59" i="12"/>
  <c r="EG59" i="12"/>
  <c r="EJ59" i="12"/>
  <c r="EK59" i="12"/>
  <c r="EN59" i="12"/>
  <c r="EO59" i="12"/>
  <c r="DQ60" i="12"/>
  <c r="DR60" i="12"/>
  <c r="DT60" i="12"/>
  <c r="DU60" i="12"/>
  <c r="DV60" i="12"/>
  <c r="DW60" i="12"/>
  <c r="DZ60" i="12"/>
  <c r="EA60" i="12"/>
  <c r="ED60" i="12"/>
  <c r="EE60" i="12"/>
  <c r="EF60" i="12"/>
  <c r="EG60" i="12"/>
  <c r="EJ60" i="12"/>
  <c r="EK60" i="12"/>
  <c r="EN60" i="12"/>
  <c r="EO60" i="12"/>
  <c r="DQ61" i="12"/>
  <c r="DR61" i="12"/>
  <c r="DT61" i="12"/>
  <c r="DU61" i="12"/>
  <c r="DV61" i="12"/>
  <c r="DW61" i="12"/>
  <c r="DZ61" i="12"/>
  <c r="EA61" i="12"/>
  <c r="ED61" i="12"/>
  <c r="EE61" i="12"/>
  <c r="EF61" i="12"/>
  <c r="EG61" i="12"/>
  <c r="EJ61" i="12"/>
  <c r="EK61" i="12"/>
  <c r="EN61" i="12"/>
  <c r="EO61" i="12"/>
  <c r="DQ62" i="12"/>
  <c r="DR62" i="12"/>
  <c r="DT62" i="12"/>
  <c r="DU62" i="12"/>
  <c r="DV62" i="12"/>
  <c r="DW62" i="12"/>
  <c r="DZ62" i="12"/>
  <c r="EA62" i="12"/>
  <c r="ED62" i="12"/>
  <c r="EE62" i="12"/>
  <c r="EF62" i="12"/>
  <c r="EG62" i="12"/>
  <c r="EJ62" i="12"/>
  <c r="EK62" i="12"/>
  <c r="EN62" i="12"/>
  <c r="EO62" i="12"/>
  <c r="DQ63" i="12"/>
  <c r="DR63" i="12"/>
  <c r="DT63" i="12"/>
  <c r="DU63" i="12"/>
  <c r="DV63" i="12"/>
  <c r="DW63" i="12"/>
  <c r="DZ63" i="12"/>
  <c r="EA63" i="12"/>
  <c r="ED63" i="12"/>
  <c r="EE63" i="12"/>
  <c r="EF63" i="12"/>
  <c r="EG63" i="12"/>
  <c r="EJ63" i="12"/>
  <c r="EK63" i="12"/>
  <c r="EN63" i="12"/>
  <c r="EO63" i="12"/>
  <c r="DQ64" i="12"/>
  <c r="DR64" i="12"/>
  <c r="DT64" i="12"/>
  <c r="DU64" i="12"/>
  <c r="DV64" i="12"/>
  <c r="DW64" i="12"/>
  <c r="DZ64" i="12"/>
  <c r="EA64" i="12"/>
  <c r="ED64" i="12"/>
  <c r="EE64" i="12"/>
  <c r="EF64" i="12"/>
  <c r="EG64" i="12"/>
  <c r="EJ64" i="12"/>
  <c r="EK64" i="12"/>
  <c r="EN64" i="12"/>
  <c r="EO64" i="12"/>
  <c r="DQ65" i="12"/>
  <c r="DR65" i="12"/>
  <c r="DT65" i="12"/>
  <c r="DU65" i="12"/>
  <c r="DV65" i="12"/>
  <c r="DW65" i="12"/>
  <c r="DZ65" i="12"/>
  <c r="EA65" i="12"/>
  <c r="ED65" i="12"/>
  <c r="EE65" i="12"/>
  <c r="EF65" i="12"/>
  <c r="EG65" i="12"/>
  <c r="EJ65" i="12"/>
  <c r="EK65" i="12"/>
  <c r="EN65" i="12"/>
  <c r="EO65" i="12"/>
  <c r="DQ66" i="12"/>
  <c r="DR66" i="12"/>
  <c r="DT66" i="12"/>
  <c r="DU66" i="12"/>
  <c r="DV66" i="12"/>
  <c r="DW66" i="12"/>
  <c r="DZ66" i="12"/>
  <c r="EA66" i="12"/>
  <c r="ED66" i="12"/>
  <c r="EE66" i="12"/>
  <c r="EF66" i="12"/>
  <c r="EG66" i="12"/>
  <c r="EJ66" i="12"/>
  <c r="EK66" i="12"/>
  <c r="EN66" i="12"/>
  <c r="EO66" i="12"/>
  <c r="DQ67" i="12"/>
  <c r="DR67" i="12"/>
  <c r="DT67" i="12"/>
  <c r="DU67" i="12"/>
  <c r="DV67" i="12"/>
  <c r="DW67" i="12"/>
  <c r="DZ67" i="12"/>
  <c r="EA67" i="12"/>
  <c r="ED67" i="12"/>
  <c r="EE67" i="12"/>
  <c r="EF67" i="12"/>
  <c r="EG67" i="12"/>
  <c r="EJ67" i="12"/>
  <c r="EK67" i="12"/>
  <c r="EN67" i="12"/>
  <c r="EO67" i="12"/>
  <c r="DQ68" i="12"/>
  <c r="DR68" i="12"/>
  <c r="DT68" i="12"/>
  <c r="DU68" i="12"/>
  <c r="DV68" i="12"/>
  <c r="DW68" i="12"/>
  <c r="DZ68" i="12"/>
  <c r="EA68" i="12"/>
  <c r="ED68" i="12"/>
  <c r="EE68" i="12"/>
  <c r="EF68" i="12"/>
  <c r="EG68" i="12"/>
  <c r="EJ68" i="12"/>
  <c r="EK68" i="12"/>
  <c r="EN68" i="12"/>
  <c r="EO68" i="12"/>
  <c r="DQ69" i="12"/>
  <c r="DR69" i="12"/>
  <c r="DT69" i="12"/>
  <c r="DU69" i="12"/>
  <c r="DV69" i="12"/>
  <c r="DW69" i="12"/>
  <c r="DZ69" i="12"/>
  <c r="EA69" i="12"/>
  <c r="ED69" i="12"/>
  <c r="EE69" i="12"/>
  <c r="EF69" i="12"/>
  <c r="EG69" i="12"/>
  <c r="EJ69" i="12"/>
  <c r="EK69" i="12"/>
  <c r="EN69" i="12"/>
  <c r="EO69" i="12"/>
  <c r="DQ70" i="12"/>
  <c r="DR70" i="12"/>
  <c r="DT70" i="12"/>
  <c r="DU70" i="12"/>
  <c r="DV70" i="12"/>
  <c r="DW70" i="12"/>
  <c r="DZ70" i="12"/>
  <c r="EA70" i="12"/>
  <c r="ED70" i="12"/>
  <c r="EE70" i="12"/>
  <c r="EF70" i="12"/>
  <c r="EG70" i="12"/>
  <c r="EJ70" i="12"/>
  <c r="EK70" i="12"/>
  <c r="EN70" i="12"/>
  <c r="EO70" i="12"/>
  <c r="DQ71" i="12"/>
  <c r="DR71" i="12"/>
  <c r="DT71" i="12"/>
  <c r="DU71" i="12"/>
  <c r="DV71" i="12"/>
  <c r="DW71" i="12"/>
  <c r="DZ71" i="12"/>
  <c r="EA71" i="12"/>
  <c r="ED71" i="12"/>
  <c r="EE71" i="12"/>
  <c r="EF71" i="12"/>
  <c r="EG71" i="12"/>
  <c r="EJ71" i="12"/>
  <c r="EK71" i="12"/>
  <c r="EN71" i="12"/>
  <c r="EO71" i="12"/>
  <c r="DQ72" i="12"/>
  <c r="DR72" i="12"/>
  <c r="DT72" i="12"/>
  <c r="DU72" i="12"/>
  <c r="DV72" i="12"/>
  <c r="DW72" i="12"/>
  <c r="DZ72" i="12"/>
  <c r="EA72" i="12"/>
  <c r="ED72" i="12"/>
  <c r="EE72" i="12"/>
  <c r="EF72" i="12"/>
  <c r="EG72" i="12"/>
  <c r="EJ72" i="12"/>
  <c r="EK72" i="12"/>
  <c r="EN72" i="12"/>
  <c r="EO72" i="12"/>
  <c r="DQ74" i="12"/>
  <c r="DR74" i="12"/>
  <c r="DT74" i="12"/>
  <c r="DU74" i="12"/>
  <c r="DV74" i="12"/>
  <c r="DW74" i="12"/>
  <c r="DZ74" i="12"/>
  <c r="EA74" i="12"/>
  <c r="ED74" i="12"/>
  <c r="EE74" i="12"/>
  <c r="EF74" i="12"/>
  <c r="EG74" i="12"/>
  <c r="EJ74" i="12"/>
  <c r="EK74" i="12"/>
  <c r="EN74" i="12"/>
  <c r="EO74" i="12"/>
  <c r="DQ75" i="12"/>
  <c r="DR75" i="12"/>
  <c r="DT75" i="12"/>
  <c r="DU75" i="12"/>
  <c r="DV75" i="12"/>
  <c r="DW75" i="12"/>
  <c r="DZ75" i="12"/>
  <c r="EA75" i="12"/>
  <c r="ED75" i="12"/>
  <c r="EE75" i="12"/>
  <c r="EF75" i="12"/>
  <c r="EG75" i="12"/>
  <c r="EJ75" i="12"/>
  <c r="EK75" i="12"/>
  <c r="EN75" i="12"/>
  <c r="EO75" i="12"/>
  <c r="DQ76" i="12"/>
  <c r="DR76" i="12"/>
  <c r="DT76" i="12"/>
  <c r="DU76" i="12"/>
  <c r="DV76" i="12"/>
  <c r="DW76" i="12"/>
  <c r="DZ76" i="12"/>
  <c r="EA76" i="12"/>
  <c r="ED76" i="12"/>
  <c r="EE76" i="12"/>
  <c r="EF76" i="12"/>
  <c r="EG76" i="12"/>
  <c r="EJ76" i="12"/>
  <c r="EK76" i="12"/>
  <c r="EN76" i="12"/>
  <c r="EO76" i="12"/>
  <c r="DQ77" i="12"/>
  <c r="DR77" i="12"/>
  <c r="DT77" i="12"/>
  <c r="DU77" i="12"/>
  <c r="DV77" i="12"/>
  <c r="DW77" i="12"/>
  <c r="DZ77" i="12"/>
  <c r="EA77" i="12"/>
  <c r="ED77" i="12"/>
  <c r="EE77" i="12"/>
  <c r="EF77" i="12"/>
  <c r="EG77" i="12"/>
  <c r="EJ77" i="12"/>
  <c r="EK77" i="12"/>
  <c r="EN77" i="12"/>
  <c r="EO77" i="12"/>
  <c r="DQ78" i="12"/>
  <c r="DR78" i="12"/>
  <c r="DT78" i="12"/>
  <c r="DU78" i="12"/>
  <c r="DV78" i="12"/>
  <c r="DW78" i="12"/>
  <c r="DZ78" i="12"/>
  <c r="EA78" i="12"/>
  <c r="ED78" i="12"/>
  <c r="EE78" i="12"/>
  <c r="EF78" i="12"/>
  <c r="EG78" i="12"/>
  <c r="EJ78" i="12"/>
  <c r="EK78" i="12"/>
  <c r="EN78" i="12"/>
  <c r="EO78" i="12"/>
  <c r="DQ79" i="12"/>
  <c r="DR79" i="12"/>
  <c r="DT79" i="12"/>
  <c r="DU79" i="12"/>
  <c r="DV79" i="12"/>
  <c r="DW79" i="12"/>
  <c r="DZ79" i="12"/>
  <c r="EA79" i="12"/>
  <c r="ED79" i="12"/>
  <c r="EE79" i="12"/>
  <c r="EF79" i="12"/>
  <c r="EG79" i="12"/>
  <c r="EJ79" i="12"/>
  <c r="EK79" i="12"/>
  <c r="EN79" i="12"/>
  <c r="EO79" i="12"/>
  <c r="DQ80" i="12"/>
  <c r="DR80" i="12"/>
  <c r="DT80" i="12"/>
  <c r="DU80" i="12"/>
  <c r="DV80" i="12"/>
  <c r="DW80" i="12"/>
  <c r="DZ80" i="12"/>
  <c r="EA80" i="12"/>
  <c r="ED80" i="12"/>
  <c r="EE80" i="12"/>
  <c r="EF80" i="12"/>
  <c r="EG80" i="12"/>
  <c r="EJ80" i="12"/>
  <c r="EK80" i="12"/>
  <c r="EN80" i="12"/>
  <c r="EO80" i="12"/>
  <c r="DQ81" i="12"/>
  <c r="DR81" i="12"/>
  <c r="DT81" i="12"/>
  <c r="DU81" i="12"/>
  <c r="DV81" i="12"/>
  <c r="DW81" i="12"/>
  <c r="DZ81" i="12"/>
  <c r="EA81" i="12"/>
  <c r="ED81" i="12"/>
  <c r="EE81" i="12"/>
  <c r="EF81" i="12"/>
  <c r="EG81" i="12"/>
  <c r="EJ81" i="12"/>
  <c r="EK81" i="12"/>
  <c r="EN81" i="12"/>
  <c r="EO81" i="12"/>
  <c r="DQ82" i="12"/>
  <c r="DR82" i="12"/>
  <c r="DT82" i="12"/>
  <c r="DU82" i="12"/>
  <c r="DV82" i="12"/>
  <c r="DW82" i="12"/>
  <c r="DZ82" i="12"/>
  <c r="EA82" i="12"/>
  <c r="ED82" i="12"/>
  <c r="EE82" i="12"/>
  <c r="EF82" i="12"/>
  <c r="EG82" i="12"/>
  <c r="EJ82" i="12"/>
  <c r="EK82" i="12"/>
  <c r="EN82" i="12"/>
  <c r="EO82" i="12"/>
  <c r="DQ83" i="12"/>
  <c r="DR83" i="12"/>
  <c r="DT83" i="12"/>
  <c r="DU83" i="12"/>
  <c r="DV83" i="12"/>
  <c r="DW83" i="12"/>
  <c r="DZ83" i="12"/>
  <c r="EA83" i="12"/>
  <c r="ED83" i="12"/>
  <c r="EE83" i="12"/>
  <c r="EF83" i="12"/>
  <c r="EG83" i="12"/>
  <c r="EJ83" i="12"/>
  <c r="EK83" i="12"/>
  <c r="EN83" i="12"/>
  <c r="EO83" i="12"/>
  <c r="DQ84" i="12"/>
  <c r="DR84" i="12"/>
  <c r="DT84" i="12"/>
  <c r="DU84" i="12"/>
  <c r="DV84" i="12"/>
  <c r="DW84" i="12"/>
  <c r="DZ84" i="12"/>
  <c r="EA84" i="12"/>
  <c r="ED84" i="12"/>
  <c r="EE84" i="12"/>
  <c r="EF84" i="12"/>
  <c r="EG84" i="12"/>
  <c r="EJ84" i="12"/>
  <c r="EK84" i="12"/>
  <c r="EN84" i="12"/>
  <c r="EO84" i="12"/>
  <c r="DQ85" i="12"/>
  <c r="DR85" i="12"/>
  <c r="DT85" i="12"/>
  <c r="DU85" i="12"/>
  <c r="DV85" i="12"/>
  <c r="DW85" i="12"/>
  <c r="DZ85" i="12"/>
  <c r="EA85" i="12"/>
  <c r="ED85" i="12"/>
  <c r="EE85" i="12"/>
  <c r="EF85" i="12"/>
  <c r="EG85" i="12"/>
  <c r="EJ85" i="12"/>
  <c r="EK85" i="12"/>
  <c r="EN85" i="12"/>
  <c r="EO85" i="12"/>
  <c r="DQ86" i="12"/>
  <c r="DR86" i="12"/>
  <c r="DT86" i="12"/>
  <c r="DU86" i="12"/>
  <c r="DV86" i="12"/>
  <c r="DW86" i="12"/>
  <c r="DZ86" i="12"/>
  <c r="EA86" i="12"/>
  <c r="ED86" i="12"/>
  <c r="EE86" i="12"/>
  <c r="EF86" i="12"/>
  <c r="EG86" i="12"/>
  <c r="EJ86" i="12"/>
  <c r="EK86" i="12"/>
  <c r="EN86" i="12"/>
  <c r="EO86" i="12"/>
  <c r="DQ87" i="12"/>
  <c r="DR87" i="12"/>
  <c r="DT87" i="12"/>
  <c r="DU87" i="12"/>
  <c r="DV87" i="12"/>
  <c r="DW87" i="12"/>
  <c r="DZ87" i="12"/>
  <c r="EA87" i="12"/>
  <c r="ED87" i="12"/>
  <c r="EE87" i="12"/>
  <c r="EF87" i="12"/>
  <c r="EG87" i="12"/>
  <c r="EJ87" i="12"/>
  <c r="EK87" i="12"/>
  <c r="EN87" i="12"/>
  <c r="EO87" i="12"/>
  <c r="DQ88" i="12"/>
  <c r="DR88" i="12"/>
  <c r="DT88" i="12"/>
  <c r="DU88" i="12"/>
  <c r="DV88" i="12"/>
  <c r="DW88" i="12"/>
  <c r="DZ88" i="12"/>
  <c r="EA88" i="12"/>
  <c r="ED88" i="12"/>
  <c r="EE88" i="12"/>
  <c r="EF88" i="12"/>
  <c r="EG88" i="12"/>
  <c r="EJ88" i="12"/>
  <c r="EK88" i="12"/>
  <c r="EN88" i="12"/>
  <c r="EO88" i="12"/>
  <c r="DQ89" i="12"/>
  <c r="DR89" i="12"/>
  <c r="DT89" i="12"/>
  <c r="DU89" i="12"/>
  <c r="DV89" i="12"/>
  <c r="DW89" i="12"/>
  <c r="DZ89" i="12"/>
  <c r="EA89" i="12"/>
  <c r="ED89" i="12"/>
  <c r="EE89" i="12"/>
  <c r="EF89" i="12"/>
  <c r="EG89" i="12"/>
  <c r="EJ89" i="12"/>
  <c r="EK89" i="12"/>
  <c r="EN89" i="12"/>
  <c r="EO89" i="12"/>
  <c r="DQ90" i="12"/>
  <c r="DR90" i="12"/>
  <c r="DT90" i="12"/>
  <c r="DU90" i="12"/>
  <c r="DV90" i="12"/>
  <c r="DW90" i="12"/>
  <c r="DZ90" i="12"/>
  <c r="EA90" i="12"/>
  <c r="ED90" i="12"/>
  <c r="EE90" i="12"/>
  <c r="EF90" i="12"/>
  <c r="EG90" i="12"/>
  <c r="EJ90" i="12"/>
  <c r="EK90" i="12"/>
  <c r="EN90" i="12"/>
  <c r="EO90" i="12"/>
  <c r="DQ91" i="12"/>
  <c r="DR91" i="12"/>
  <c r="DT91" i="12"/>
  <c r="DU91" i="12"/>
  <c r="DV91" i="12"/>
  <c r="DW91" i="12"/>
  <c r="DZ91" i="12"/>
  <c r="EA91" i="12"/>
  <c r="ED91" i="12"/>
  <c r="EE91" i="12"/>
  <c r="EF91" i="12"/>
  <c r="EG91" i="12"/>
  <c r="EJ91" i="12"/>
  <c r="EK91" i="12"/>
  <c r="EN91" i="12"/>
  <c r="EO91" i="12"/>
  <c r="DQ92" i="12"/>
  <c r="DR92" i="12"/>
  <c r="DT92" i="12"/>
  <c r="DU92" i="12"/>
  <c r="DV92" i="12"/>
  <c r="DW92" i="12"/>
  <c r="DZ92" i="12"/>
  <c r="EA92" i="12"/>
  <c r="ED92" i="12"/>
  <c r="EE92" i="12"/>
  <c r="EF92" i="12"/>
  <c r="EG92" i="12"/>
  <c r="EJ92" i="12"/>
  <c r="EK92" i="12"/>
  <c r="EN92" i="12"/>
  <c r="EO92" i="12"/>
  <c r="DQ93" i="12"/>
  <c r="DR93" i="12"/>
  <c r="DT93" i="12"/>
  <c r="DU93" i="12"/>
  <c r="DV93" i="12"/>
  <c r="DW93" i="12"/>
  <c r="DZ93" i="12"/>
  <c r="EA93" i="12"/>
  <c r="ED93" i="12"/>
  <c r="EE93" i="12"/>
  <c r="EF93" i="12"/>
  <c r="EG93" i="12"/>
  <c r="EJ93" i="12"/>
  <c r="EK93" i="12"/>
  <c r="EN93" i="12"/>
  <c r="EO93" i="12"/>
  <c r="DQ94" i="12"/>
  <c r="DR94" i="12"/>
  <c r="DT94" i="12"/>
  <c r="DU94" i="12"/>
  <c r="DV94" i="12"/>
  <c r="DW94" i="12"/>
  <c r="DZ94" i="12"/>
  <c r="EA94" i="12"/>
  <c r="ED94" i="12"/>
  <c r="EE94" i="12"/>
  <c r="EF94" i="12"/>
  <c r="EG94" i="12"/>
  <c r="EJ94" i="12"/>
  <c r="EK94" i="12"/>
  <c r="EN94" i="12"/>
  <c r="EO94" i="12"/>
  <c r="DQ95" i="12"/>
  <c r="DR95" i="12"/>
  <c r="DT95" i="12"/>
  <c r="DU95" i="12"/>
  <c r="DV95" i="12"/>
  <c r="DW95" i="12"/>
  <c r="DZ95" i="12"/>
  <c r="EA95" i="12"/>
  <c r="ED95" i="12"/>
  <c r="EE95" i="12"/>
  <c r="EF95" i="12"/>
  <c r="EG95" i="12"/>
  <c r="EJ95" i="12"/>
  <c r="EK95" i="12"/>
  <c r="EN95" i="12"/>
  <c r="EO95" i="12"/>
  <c r="DQ96" i="12"/>
  <c r="DR96" i="12"/>
  <c r="DT96" i="12"/>
  <c r="DU96" i="12"/>
  <c r="DV96" i="12"/>
  <c r="DW96" i="12"/>
  <c r="DZ96" i="12"/>
  <c r="EA96" i="12"/>
  <c r="ED96" i="12"/>
  <c r="EE96" i="12"/>
  <c r="EF96" i="12"/>
  <c r="EG96" i="12"/>
  <c r="EJ96" i="12"/>
  <c r="EK96" i="12"/>
  <c r="EN96" i="12"/>
  <c r="EO96" i="12"/>
  <c r="DQ97" i="12"/>
  <c r="DR97" i="12"/>
  <c r="DT97" i="12"/>
  <c r="DU97" i="12"/>
  <c r="DV97" i="12"/>
  <c r="DW97" i="12"/>
  <c r="DZ97" i="12"/>
  <c r="EA97" i="12"/>
  <c r="ED97" i="12"/>
  <c r="EE97" i="12"/>
  <c r="EF97" i="12"/>
  <c r="EG97" i="12"/>
  <c r="EJ97" i="12"/>
  <c r="EK97" i="12"/>
  <c r="EN97" i="12"/>
  <c r="EO97" i="12"/>
  <c r="DQ98" i="12"/>
  <c r="DR98" i="12"/>
  <c r="DT98" i="12"/>
  <c r="DU98" i="12"/>
  <c r="DV98" i="12"/>
  <c r="DW98" i="12"/>
  <c r="DZ98" i="12"/>
  <c r="EA98" i="12"/>
  <c r="ED98" i="12"/>
  <c r="EE98" i="12"/>
  <c r="EF98" i="12"/>
  <c r="EG98" i="12"/>
  <c r="EJ98" i="12"/>
  <c r="EK98" i="12"/>
  <c r="EN98" i="12"/>
  <c r="EO98" i="12"/>
  <c r="DQ99" i="12"/>
  <c r="DR99" i="12"/>
  <c r="DT99" i="12"/>
  <c r="DU99" i="12"/>
  <c r="DV99" i="12"/>
  <c r="DW99" i="12"/>
  <c r="DZ99" i="12"/>
  <c r="EA99" i="12"/>
  <c r="ED99" i="12"/>
  <c r="EE99" i="12"/>
  <c r="EF99" i="12"/>
  <c r="EG99" i="12"/>
  <c r="EJ99" i="12"/>
  <c r="EK99" i="12"/>
  <c r="EN99" i="12"/>
  <c r="EO99" i="12"/>
  <c r="DQ100" i="12"/>
  <c r="DR100" i="12"/>
  <c r="DT100" i="12"/>
  <c r="DU100" i="12"/>
  <c r="DV100" i="12"/>
  <c r="DW100" i="12"/>
  <c r="DZ100" i="12"/>
  <c r="EA100" i="12"/>
  <c r="ED100" i="12"/>
  <c r="EE100" i="12"/>
  <c r="EF100" i="12"/>
  <c r="EG100" i="12"/>
  <c r="EJ100" i="12"/>
  <c r="EK100" i="12"/>
  <c r="EN100" i="12"/>
  <c r="EO100" i="12"/>
  <c r="DQ101" i="12"/>
  <c r="DR101" i="12"/>
  <c r="DT101" i="12"/>
  <c r="DU101" i="12"/>
  <c r="DV101" i="12"/>
  <c r="DW101" i="12"/>
  <c r="DZ101" i="12"/>
  <c r="EA101" i="12"/>
  <c r="ED101" i="12"/>
  <c r="EE101" i="12"/>
  <c r="EF101" i="12"/>
  <c r="EG101" i="12"/>
  <c r="EJ101" i="12"/>
  <c r="EK101" i="12"/>
  <c r="EN101" i="12"/>
  <c r="EO101" i="12"/>
  <c r="DQ102" i="12"/>
  <c r="DR102" i="12"/>
  <c r="DT102" i="12"/>
  <c r="DU102" i="12"/>
  <c r="DV102" i="12"/>
  <c r="DW102" i="12"/>
  <c r="DZ102" i="12"/>
  <c r="EA102" i="12"/>
  <c r="ED102" i="12"/>
  <c r="EE102" i="12"/>
  <c r="EF102" i="12"/>
  <c r="EG102" i="12"/>
  <c r="EJ102" i="12"/>
  <c r="EK102" i="12"/>
  <c r="EN102" i="12"/>
  <c r="EO102" i="12"/>
  <c r="DQ103" i="12"/>
  <c r="DR103" i="12"/>
  <c r="DT103" i="12"/>
  <c r="DU103" i="12"/>
  <c r="DV103" i="12"/>
  <c r="DW103" i="12"/>
  <c r="DZ103" i="12"/>
  <c r="EA103" i="12"/>
  <c r="ED103" i="12"/>
  <c r="EE103" i="12"/>
  <c r="EF103" i="12"/>
  <c r="EG103" i="12"/>
  <c r="EJ103" i="12"/>
  <c r="EK103" i="12"/>
  <c r="EN103" i="12"/>
  <c r="EO103" i="12"/>
  <c r="DQ104" i="12"/>
  <c r="DR104" i="12"/>
  <c r="DT104" i="12"/>
  <c r="DU104" i="12"/>
  <c r="DV104" i="12"/>
  <c r="DW104" i="12"/>
  <c r="DZ104" i="12"/>
  <c r="EA104" i="12"/>
  <c r="ED104" i="12"/>
  <c r="EE104" i="12"/>
  <c r="EF104" i="12"/>
  <c r="EG104" i="12"/>
  <c r="EJ104" i="12"/>
  <c r="EK104" i="12"/>
  <c r="EN104" i="12"/>
  <c r="EO104" i="12"/>
  <c r="DQ105" i="12"/>
  <c r="DR105" i="12"/>
  <c r="DT105" i="12"/>
  <c r="DU105" i="12"/>
  <c r="DV105" i="12"/>
  <c r="DW105" i="12"/>
  <c r="DZ105" i="12"/>
  <c r="EA105" i="12"/>
  <c r="ED105" i="12"/>
  <c r="EE105" i="12"/>
  <c r="EF105" i="12"/>
  <c r="EG105" i="12"/>
  <c r="EJ105" i="12"/>
  <c r="EK105" i="12"/>
  <c r="EN105" i="12"/>
  <c r="EO105" i="12"/>
  <c r="DQ106" i="12"/>
  <c r="DR106" i="12"/>
  <c r="DT106" i="12"/>
  <c r="DU106" i="12"/>
  <c r="DV106" i="12"/>
  <c r="DW106" i="12"/>
  <c r="DZ106" i="12"/>
  <c r="EA106" i="12"/>
  <c r="ED106" i="12"/>
  <c r="EE106" i="12"/>
  <c r="EF106" i="12"/>
  <c r="EG106" i="12"/>
  <c r="EJ106" i="12"/>
  <c r="EK106" i="12"/>
  <c r="EN106" i="12"/>
  <c r="EO106" i="12"/>
  <c r="DQ107" i="12"/>
  <c r="DR107" i="12"/>
  <c r="DT107" i="12"/>
  <c r="DU107" i="12"/>
  <c r="DV107" i="12"/>
  <c r="DW107" i="12"/>
  <c r="DZ107" i="12"/>
  <c r="EA107" i="12"/>
  <c r="ED107" i="12"/>
  <c r="EE107" i="12"/>
  <c r="EF107" i="12"/>
  <c r="EG107" i="12"/>
  <c r="EJ107" i="12"/>
  <c r="EK107" i="12"/>
  <c r="EN107" i="12"/>
  <c r="EO107" i="12"/>
  <c r="DQ108" i="12"/>
  <c r="DR108" i="12"/>
  <c r="DT108" i="12"/>
  <c r="DU108" i="12"/>
  <c r="DV108" i="12"/>
  <c r="DW108" i="12"/>
  <c r="DZ108" i="12"/>
  <c r="EA108" i="12"/>
  <c r="ED108" i="12"/>
  <c r="EE108" i="12"/>
  <c r="EF108" i="12"/>
  <c r="EG108" i="12"/>
  <c r="EJ108" i="12"/>
  <c r="EK108" i="12"/>
  <c r="EN108" i="12"/>
  <c r="EO108" i="12"/>
  <c r="DQ109" i="12"/>
  <c r="DR109" i="12"/>
  <c r="DT109" i="12"/>
  <c r="DU109" i="12"/>
  <c r="DV109" i="12"/>
  <c r="DW109" i="12"/>
  <c r="DZ109" i="12"/>
  <c r="EA109" i="12"/>
  <c r="ED109" i="12"/>
  <c r="EE109" i="12"/>
  <c r="EF109" i="12"/>
  <c r="EG109" i="12"/>
  <c r="EJ109" i="12"/>
  <c r="EK109" i="12"/>
  <c r="EN109" i="12"/>
  <c r="EO109" i="12"/>
  <c r="DQ110" i="12"/>
  <c r="DR110" i="12"/>
  <c r="DT110" i="12"/>
  <c r="DU110" i="12"/>
  <c r="DV110" i="12"/>
  <c r="DW110" i="12"/>
  <c r="DZ110" i="12"/>
  <c r="EA110" i="12"/>
  <c r="ED110" i="12"/>
  <c r="EE110" i="12"/>
  <c r="EF110" i="12"/>
  <c r="EG110" i="12"/>
  <c r="EJ110" i="12"/>
  <c r="EK110" i="12"/>
  <c r="EN110" i="12"/>
  <c r="EO110" i="12"/>
  <c r="DQ111" i="12"/>
  <c r="DR111" i="12"/>
  <c r="DT111" i="12"/>
  <c r="DU111" i="12"/>
  <c r="DV111" i="12"/>
  <c r="DW111" i="12"/>
  <c r="DZ111" i="12"/>
  <c r="EA111" i="12"/>
  <c r="ED111" i="12"/>
  <c r="EE111" i="12"/>
  <c r="EF111" i="12"/>
  <c r="EG111" i="12"/>
  <c r="EJ111" i="12"/>
  <c r="EK111" i="12"/>
  <c r="EN111" i="12"/>
  <c r="EO111" i="12"/>
  <c r="DQ112" i="12"/>
  <c r="DR112" i="12"/>
  <c r="DT112" i="12"/>
  <c r="DU112" i="12"/>
  <c r="DV112" i="12"/>
  <c r="DW112" i="12"/>
  <c r="DZ112" i="12"/>
  <c r="EA112" i="12"/>
  <c r="ED112" i="12"/>
  <c r="EE112" i="12"/>
  <c r="EF112" i="12"/>
  <c r="EG112" i="12"/>
  <c r="EJ112" i="12"/>
  <c r="EK112" i="12"/>
  <c r="EN112" i="12"/>
  <c r="EO112" i="12"/>
  <c r="DQ113" i="12"/>
  <c r="DR113" i="12"/>
  <c r="DT113" i="12"/>
  <c r="DU113" i="12"/>
  <c r="DV113" i="12"/>
  <c r="DW113" i="12"/>
  <c r="DZ113" i="12"/>
  <c r="EA113" i="12"/>
  <c r="ED113" i="12"/>
  <c r="EE113" i="12"/>
  <c r="EF113" i="12"/>
  <c r="EG113" i="12"/>
  <c r="EJ113" i="12"/>
  <c r="EK113" i="12"/>
  <c r="EN113" i="12"/>
  <c r="EO113" i="12"/>
  <c r="DQ114" i="12"/>
  <c r="DR114" i="12"/>
  <c r="DT114" i="12"/>
  <c r="DU114" i="12"/>
  <c r="DV114" i="12"/>
  <c r="DW114" i="12"/>
  <c r="DZ114" i="12"/>
  <c r="EA114" i="12"/>
  <c r="ED114" i="12"/>
  <c r="EE114" i="12"/>
  <c r="EF114" i="12"/>
  <c r="EG114" i="12"/>
  <c r="EJ114" i="12"/>
  <c r="EK114" i="12"/>
  <c r="EN114" i="12"/>
  <c r="EO114" i="12"/>
  <c r="DQ115" i="12"/>
  <c r="DR115" i="12"/>
  <c r="DT115" i="12"/>
  <c r="DU115" i="12"/>
  <c r="DV115" i="12"/>
  <c r="DW115" i="12"/>
  <c r="DZ115" i="12"/>
  <c r="EA115" i="12"/>
  <c r="ED115" i="12"/>
  <c r="EE115" i="12"/>
  <c r="EF115" i="12"/>
  <c r="EG115" i="12"/>
  <c r="EJ115" i="12"/>
  <c r="EK115" i="12"/>
  <c r="EN115" i="12"/>
  <c r="EO115" i="12"/>
  <c r="DQ116" i="12"/>
  <c r="DR116" i="12"/>
  <c r="DT116" i="12"/>
  <c r="DU116" i="12"/>
  <c r="DV116" i="12"/>
  <c r="DW116" i="12"/>
  <c r="DZ116" i="12"/>
  <c r="EA116" i="12"/>
  <c r="ED116" i="12"/>
  <c r="EE116" i="12"/>
  <c r="EF116" i="12"/>
  <c r="EG116" i="12"/>
  <c r="EJ116" i="12"/>
  <c r="EK116" i="12"/>
  <c r="EN116" i="12"/>
  <c r="EO116" i="12"/>
  <c r="DQ117" i="12"/>
  <c r="DR117" i="12"/>
  <c r="DT117" i="12"/>
  <c r="DU117" i="12"/>
  <c r="DV117" i="12"/>
  <c r="DW117" i="12"/>
  <c r="DZ117" i="12"/>
  <c r="EA117" i="12"/>
  <c r="ED117" i="12"/>
  <c r="EE117" i="12"/>
  <c r="EF117" i="12"/>
  <c r="EG117" i="12"/>
  <c r="EJ117" i="12"/>
  <c r="EK117" i="12"/>
  <c r="EN117" i="12"/>
  <c r="EO117" i="12"/>
  <c r="DQ118" i="12"/>
  <c r="DR118" i="12"/>
  <c r="DT118" i="12"/>
  <c r="DU118" i="12"/>
  <c r="DV118" i="12"/>
  <c r="DW118" i="12"/>
  <c r="DZ118" i="12"/>
  <c r="EA118" i="12"/>
  <c r="ED118" i="12"/>
  <c r="EE118" i="12"/>
  <c r="EF118" i="12"/>
  <c r="EG118" i="12"/>
  <c r="EJ118" i="12"/>
  <c r="EK118" i="12"/>
  <c r="EN118" i="12"/>
  <c r="EO118" i="12"/>
  <c r="DQ119" i="12"/>
  <c r="DR119" i="12"/>
  <c r="DT119" i="12"/>
  <c r="DU119" i="12"/>
  <c r="DV119" i="12"/>
  <c r="DW119" i="12"/>
  <c r="DZ119" i="12"/>
  <c r="EA119" i="12"/>
  <c r="ED119" i="12"/>
  <c r="EE119" i="12"/>
  <c r="EF119" i="12"/>
  <c r="EG119" i="12"/>
  <c r="EJ119" i="12"/>
  <c r="EK119" i="12"/>
  <c r="EN119" i="12"/>
  <c r="EO119" i="12"/>
  <c r="DQ120" i="12"/>
  <c r="DR120" i="12"/>
  <c r="DT120" i="12"/>
  <c r="DU120" i="12"/>
  <c r="DV120" i="12"/>
  <c r="DW120" i="12"/>
  <c r="DZ120" i="12"/>
  <c r="EA120" i="12"/>
  <c r="ED120" i="12"/>
  <c r="EE120" i="12"/>
  <c r="EF120" i="12"/>
  <c r="EG120" i="12"/>
  <c r="EJ120" i="12"/>
  <c r="EK120" i="12"/>
  <c r="EN120" i="12"/>
  <c r="EO120" i="12"/>
  <c r="DQ121" i="12"/>
  <c r="DR121" i="12"/>
  <c r="DT121" i="12"/>
  <c r="DU121" i="12"/>
  <c r="DV121" i="12"/>
  <c r="DW121" i="12"/>
  <c r="DZ121" i="12"/>
  <c r="EA121" i="12"/>
  <c r="ED121" i="12"/>
  <c r="EE121" i="12"/>
  <c r="EF121" i="12"/>
  <c r="EG121" i="12"/>
  <c r="EJ121" i="12"/>
  <c r="EK121" i="12"/>
  <c r="EN121" i="12"/>
  <c r="EO121" i="12"/>
  <c r="DQ122" i="12"/>
  <c r="DR122" i="12"/>
  <c r="DT122" i="12"/>
  <c r="DU122" i="12"/>
  <c r="DV122" i="12"/>
  <c r="DW122" i="12"/>
  <c r="DZ122" i="12"/>
  <c r="EA122" i="12"/>
  <c r="ED122" i="12"/>
  <c r="EE122" i="12"/>
  <c r="EF122" i="12"/>
  <c r="EG122" i="12"/>
  <c r="EJ122" i="12"/>
  <c r="EK122" i="12"/>
  <c r="EN122" i="12"/>
  <c r="EO122" i="12"/>
  <c r="DQ123" i="12"/>
  <c r="DR123" i="12"/>
  <c r="DT123" i="12"/>
  <c r="DU123" i="12"/>
  <c r="DV123" i="12"/>
  <c r="DW123" i="12"/>
  <c r="DZ123" i="12"/>
  <c r="EA123" i="12"/>
  <c r="ED123" i="12"/>
  <c r="EE123" i="12"/>
  <c r="EF123" i="12"/>
  <c r="EG123" i="12"/>
  <c r="EJ123" i="12"/>
  <c r="EK123" i="12"/>
  <c r="EN123" i="12"/>
  <c r="EO123" i="12"/>
  <c r="DQ124" i="12"/>
  <c r="DR124" i="12"/>
  <c r="DT124" i="12"/>
  <c r="DU124" i="12"/>
  <c r="DV124" i="12"/>
  <c r="DW124" i="12"/>
  <c r="DZ124" i="12"/>
  <c r="EA124" i="12"/>
  <c r="ED124" i="12"/>
  <c r="EE124" i="12"/>
  <c r="EF124" i="12"/>
  <c r="EG124" i="12"/>
  <c r="EJ124" i="12"/>
  <c r="EK124" i="12"/>
  <c r="EN124" i="12"/>
  <c r="EO124" i="12"/>
  <c r="DQ125" i="12"/>
  <c r="DR125" i="12"/>
  <c r="DT125" i="12"/>
  <c r="DU125" i="12"/>
  <c r="DV125" i="12"/>
  <c r="DW125" i="12"/>
  <c r="DZ125" i="12"/>
  <c r="EA125" i="12"/>
  <c r="ED125" i="12"/>
  <c r="EE125" i="12"/>
  <c r="EF125" i="12"/>
  <c r="EG125" i="12"/>
  <c r="EJ125" i="12"/>
  <c r="EK125" i="12"/>
  <c r="EN125" i="12"/>
  <c r="EO125" i="12"/>
  <c r="DQ126" i="12"/>
  <c r="DR126" i="12"/>
  <c r="DT126" i="12"/>
  <c r="DU126" i="12"/>
  <c r="DV126" i="12"/>
  <c r="DW126" i="12"/>
  <c r="DZ126" i="12"/>
  <c r="EA126" i="12"/>
  <c r="ED126" i="12"/>
  <c r="EE126" i="12"/>
  <c r="EF126" i="12"/>
  <c r="EG126" i="12"/>
  <c r="EJ126" i="12"/>
  <c r="EK126" i="12"/>
  <c r="EN126" i="12"/>
  <c r="EO126" i="12"/>
  <c r="DQ127" i="12"/>
  <c r="DR127" i="12"/>
  <c r="DT127" i="12"/>
  <c r="DU127" i="12"/>
  <c r="DV127" i="12"/>
  <c r="DW127" i="12"/>
  <c r="DZ127" i="12"/>
  <c r="EA127" i="12"/>
  <c r="ED127" i="12"/>
  <c r="EE127" i="12"/>
  <c r="EF127" i="12"/>
  <c r="EG127" i="12"/>
  <c r="EJ127" i="12"/>
  <c r="EK127" i="12"/>
  <c r="EN127" i="12"/>
  <c r="EO127" i="12"/>
  <c r="DQ128" i="12"/>
  <c r="DR128" i="12"/>
  <c r="DT128" i="12"/>
  <c r="DU128" i="12"/>
  <c r="DV128" i="12"/>
  <c r="DW128" i="12"/>
  <c r="DZ128" i="12"/>
  <c r="EA128" i="12"/>
  <c r="ED128" i="12"/>
  <c r="EE128" i="12"/>
  <c r="EF128" i="12"/>
  <c r="EG128" i="12"/>
  <c r="EJ128" i="12"/>
  <c r="EK128" i="12"/>
  <c r="EN128" i="12"/>
  <c r="EO128" i="12"/>
  <c r="DQ129" i="12"/>
  <c r="DR129" i="12"/>
  <c r="DT129" i="12"/>
  <c r="DU129" i="12"/>
  <c r="DV129" i="12"/>
  <c r="DW129" i="12"/>
  <c r="DZ129" i="12"/>
  <c r="EA129" i="12"/>
  <c r="ED129" i="12"/>
  <c r="EE129" i="12"/>
  <c r="EF129" i="12"/>
  <c r="EG129" i="12"/>
  <c r="EJ129" i="12"/>
  <c r="EK129" i="12"/>
  <c r="EN129" i="12"/>
  <c r="EO129" i="12"/>
  <c r="DQ130" i="12"/>
  <c r="DR130" i="12"/>
  <c r="DT130" i="12"/>
  <c r="DU130" i="12"/>
  <c r="DV130" i="12"/>
  <c r="DW130" i="12"/>
  <c r="DZ130" i="12"/>
  <c r="EA130" i="12"/>
  <c r="ED130" i="12"/>
  <c r="EE130" i="12"/>
  <c r="EF130" i="12"/>
  <c r="EG130" i="12"/>
  <c r="EJ130" i="12"/>
  <c r="EK130" i="12"/>
  <c r="EN130" i="12"/>
  <c r="EO130" i="12"/>
  <c r="DQ131" i="12"/>
  <c r="DR131" i="12"/>
  <c r="DT131" i="12"/>
  <c r="DU131" i="12"/>
  <c r="DV131" i="12"/>
  <c r="DW131" i="12"/>
  <c r="DZ131" i="12"/>
  <c r="EA131" i="12"/>
  <c r="ED131" i="12"/>
  <c r="EE131" i="12"/>
  <c r="EF131" i="12"/>
  <c r="EG131" i="12"/>
  <c r="EJ131" i="12"/>
  <c r="EK131" i="12"/>
  <c r="EN131" i="12"/>
  <c r="EO131" i="12"/>
  <c r="DQ132" i="12"/>
  <c r="DR132" i="12"/>
  <c r="DT132" i="12"/>
  <c r="DU132" i="12"/>
  <c r="DV132" i="12"/>
  <c r="DW132" i="12"/>
  <c r="DZ132" i="12"/>
  <c r="EA132" i="12"/>
  <c r="ED132" i="12"/>
  <c r="EE132" i="12"/>
  <c r="EF132" i="12"/>
  <c r="EG132" i="12"/>
  <c r="EJ132" i="12"/>
  <c r="EK132" i="12"/>
  <c r="EN132" i="12"/>
  <c r="EO132" i="12"/>
  <c r="DQ133" i="12"/>
  <c r="DR133" i="12"/>
  <c r="DT133" i="12"/>
  <c r="DU133" i="12"/>
  <c r="DV133" i="12"/>
  <c r="DW133" i="12"/>
  <c r="DZ133" i="12"/>
  <c r="EA133" i="12"/>
  <c r="ED133" i="12"/>
  <c r="EE133" i="12"/>
  <c r="EF133" i="12"/>
  <c r="EG133" i="12"/>
  <c r="EJ133" i="12"/>
  <c r="EK133" i="12"/>
  <c r="EN133" i="12"/>
  <c r="EO133" i="12"/>
  <c r="DQ134" i="12"/>
  <c r="DR134" i="12"/>
  <c r="DT134" i="12"/>
  <c r="DU134" i="12"/>
  <c r="DV134" i="12"/>
  <c r="DW134" i="12"/>
  <c r="DZ134" i="12"/>
  <c r="EA134" i="12"/>
  <c r="ED134" i="12"/>
  <c r="EE134" i="12"/>
  <c r="EF134" i="12"/>
  <c r="EG134" i="12"/>
  <c r="EJ134" i="12"/>
  <c r="EK134" i="12"/>
  <c r="EN134" i="12"/>
  <c r="EO134" i="12"/>
  <c r="DQ135" i="12"/>
  <c r="DR135" i="12"/>
  <c r="DT135" i="12"/>
  <c r="DU135" i="12"/>
  <c r="DV135" i="12"/>
  <c r="DW135" i="12"/>
  <c r="DZ135" i="12"/>
  <c r="EA135" i="12"/>
  <c r="ED135" i="12"/>
  <c r="EE135" i="12"/>
  <c r="EF135" i="12"/>
  <c r="EG135" i="12"/>
  <c r="EJ135" i="12"/>
  <c r="EK135" i="12"/>
  <c r="EN135" i="12"/>
  <c r="EO135" i="12"/>
  <c r="DQ136" i="12"/>
  <c r="DR136" i="12"/>
  <c r="DT136" i="12"/>
  <c r="DU136" i="12"/>
  <c r="DV136" i="12"/>
  <c r="DW136" i="12"/>
  <c r="DZ136" i="12"/>
  <c r="EA136" i="12"/>
  <c r="ED136" i="12"/>
  <c r="EE136" i="12"/>
  <c r="EF136" i="12"/>
  <c r="EG136" i="12"/>
  <c r="EJ136" i="12"/>
  <c r="EK136" i="12"/>
  <c r="EN136" i="12"/>
  <c r="EO136" i="12"/>
  <c r="DQ137" i="12"/>
  <c r="DR137" i="12"/>
  <c r="DT137" i="12"/>
  <c r="DU137" i="12"/>
  <c r="DV137" i="12"/>
  <c r="DW137" i="12"/>
  <c r="DZ137" i="12"/>
  <c r="EA137" i="12"/>
  <c r="ED137" i="12"/>
  <c r="EE137" i="12"/>
  <c r="EF137" i="12"/>
  <c r="EG137" i="12"/>
  <c r="EJ137" i="12"/>
  <c r="EK137" i="12"/>
  <c r="EN137" i="12"/>
  <c r="EO137" i="12"/>
  <c r="DQ138" i="12"/>
  <c r="DR138" i="12"/>
  <c r="DT138" i="12"/>
  <c r="DU138" i="12"/>
  <c r="DV138" i="12"/>
  <c r="DW138" i="12"/>
  <c r="DZ138" i="12"/>
  <c r="EA138" i="12"/>
  <c r="ED138" i="12"/>
  <c r="EE138" i="12"/>
  <c r="EF138" i="12"/>
  <c r="EG138" i="12"/>
  <c r="EJ138" i="12"/>
  <c r="EK138" i="12"/>
  <c r="EN138" i="12"/>
  <c r="EO138" i="12"/>
  <c r="DQ139" i="12"/>
  <c r="DR139" i="12"/>
  <c r="DT139" i="12"/>
  <c r="DU139" i="12"/>
  <c r="DV139" i="12"/>
  <c r="DW139" i="12"/>
  <c r="DZ139" i="12"/>
  <c r="EA139" i="12"/>
  <c r="ED139" i="12"/>
  <c r="EE139" i="12"/>
  <c r="EF139" i="12"/>
  <c r="EG139" i="12"/>
  <c r="EJ139" i="12"/>
  <c r="EK139" i="12"/>
  <c r="EN139" i="12"/>
  <c r="EO139" i="12"/>
  <c r="DQ140" i="12"/>
  <c r="DR140" i="12"/>
  <c r="DT140" i="12"/>
  <c r="DU140" i="12"/>
  <c r="DV140" i="12"/>
  <c r="DW140" i="12"/>
  <c r="DZ140" i="12"/>
  <c r="EA140" i="12"/>
  <c r="ED140" i="12"/>
  <c r="EE140" i="12"/>
  <c r="EF140" i="12"/>
  <c r="EG140" i="12"/>
  <c r="EJ140" i="12"/>
  <c r="EK140" i="12"/>
  <c r="EN140" i="12"/>
  <c r="EO140" i="12"/>
  <c r="DQ141" i="12"/>
  <c r="DR141" i="12"/>
  <c r="DT141" i="12"/>
  <c r="DU141" i="12"/>
  <c r="DV141" i="12"/>
  <c r="DW141" i="12"/>
  <c r="DZ141" i="12"/>
  <c r="EA141" i="12"/>
  <c r="ED141" i="12"/>
  <c r="EE141" i="12"/>
  <c r="EF141" i="12"/>
  <c r="EG141" i="12"/>
  <c r="EJ141" i="12"/>
  <c r="EK141" i="12"/>
  <c r="EN141" i="12"/>
  <c r="EO141" i="12"/>
  <c r="DQ142" i="12"/>
  <c r="DR142" i="12"/>
  <c r="DT142" i="12"/>
  <c r="DU142" i="12"/>
  <c r="DV142" i="12"/>
  <c r="DW142" i="12"/>
  <c r="DZ142" i="12"/>
  <c r="EA142" i="12"/>
  <c r="ED142" i="12"/>
  <c r="EE142" i="12"/>
  <c r="EF142" i="12"/>
  <c r="EG142" i="12"/>
  <c r="EJ142" i="12"/>
  <c r="EK142" i="12"/>
  <c r="EN142" i="12"/>
  <c r="EO142" i="12"/>
  <c r="DQ143" i="12"/>
  <c r="DR143" i="12"/>
  <c r="DT143" i="12"/>
  <c r="DU143" i="12"/>
  <c r="DV143" i="12"/>
  <c r="DW143" i="12"/>
  <c r="DZ143" i="12"/>
  <c r="EA143" i="12"/>
  <c r="ED143" i="12"/>
  <c r="EE143" i="12"/>
  <c r="EF143" i="12"/>
  <c r="EG143" i="12"/>
  <c r="EJ143" i="12"/>
  <c r="EK143" i="12"/>
  <c r="EN143" i="12"/>
  <c r="EO143" i="12"/>
  <c r="DQ144" i="12"/>
  <c r="DR144" i="12"/>
  <c r="DT144" i="12"/>
  <c r="DU144" i="12"/>
  <c r="DV144" i="12"/>
  <c r="DW144" i="12"/>
  <c r="DZ144" i="12"/>
  <c r="EA144" i="12"/>
  <c r="ED144" i="12"/>
  <c r="EE144" i="12"/>
  <c r="EF144" i="12"/>
  <c r="EG144" i="12"/>
  <c r="EJ144" i="12"/>
  <c r="EK144" i="12"/>
  <c r="EN144" i="12"/>
  <c r="EO144" i="12"/>
  <c r="DQ145" i="12"/>
  <c r="DR145" i="12"/>
  <c r="DT145" i="12"/>
  <c r="DU145" i="12"/>
  <c r="DV145" i="12"/>
  <c r="DW145" i="12"/>
  <c r="DZ145" i="12"/>
  <c r="EA145" i="12"/>
  <c r="ED145" i="12"/>
  <c r="EE145" i="12"/>
  <c r="EF145" i="12"/>
  <c r="EG145" i="12"/>
  <c r="EJ145" i="12"/>
  <c r="EK145" i="12"/>
  <c r="EN145" i="12"/>
  <c r="EO145" i="12"/>
  <c r="DQ146" i="12"/>
  <c r="DR146" i="12"/>
  <c r="DT146" i="12"/>
  <c r="DU146" i="12"/>
  <c r="DV146" i="12"/>
  <c r="DW146" i="12"/>
  <c r="DZ146" i="12"/>
  <c r="EA146" i="12"/>
  <c r="ED146" i="12"/>
  <c r="EE146" i="12"/>
  <c r="EF146" i="12"/>
  <c r="EG146" i="12"/>
  <c r="EJ146" i="12"/>
  <c r="EK146" i="12"/>
  <c r="EN146" i="12"/>
  <c r="EO146" i="12"/>
  <c r="DQ147" i="12"/>
  <c r="DR147" i="12"/>
  <c r="DT147" i="12"/>
  <c r="DU147" i="12"/>
  <c r="DV147" i="12"/>
  <c r="DW147" i="12"/>
  <c r="DZ147" i="12"/>
  <c r="EA147" i="12"/>
  <c r="ED147" i="12"/>
  <c r="EE147" i="12"/>
  <c r="EF147" i="12"/>
  <c r="EG147" i="12"/>
  <c r="EJ147" i="12"/>
  <c r="EK147" i="12"/>
  <c r="EN147" i="12"/>
  <c r="EO147" i="12"/>
  <c r="DQ148" i="12"/>
  <c r="DR148" i="12"/>
  <c r="DT148" i="12"/>
  <c r="DU148" i="12"/>
  <c r="DV148" i="12"/>
  <c r="DW148" i="12"/>
  <c r="DZ148" i="12"/>
  <c r="EA148" i="12"/>
  <c r="ED148" i="12"/>
  <c r="EE148" i="12"/>
  <c r="EF148" i="12"/>
  <c r="EG148" i="12"/>
  <c r="EJ148" i="12"/>
  <c r="EK148" i="12"/>
  <c r="EN148" i="12"/>
  <c r="EO148" i="12"/>
  <c r="DQ149" i="12"/>
  <c r="DR149" i="12"/>
  <c r="DT149" i="12"/>
  <c r="DU149" i="12"/>
  <c r="DV149" i="12"/>
  <c r="DW149" i="12"/>
  <c r="DZ149" i="12"/>
  <c r="EA149" i="12"/>
  <c r="ED149" i="12"/>
  <c r="EE149" i="12"/>
  <c r="EF149" i="12"/>
  <c r="EG149" i="12"/>
  <c r="EJ149" i="12"/>
  <c r="EK149" i="12"/>
  <c r="EN149" i="12"/>
  <c r="EO149" i="12"/>
  <c r="DQ150" i="12"/>
  <c r="DR150" i="12"/>
  <c r="DT150" i="12"/>
  <c r="DU150" i="12"/>
  <c r="DV150" i="12"/>
  <c r="DW150" i="12"/>
  <c r="DZ150" i="12"/>
  <c r="EA150" i="12"/>
  <c r="ED150" i="12"/>
  <c r="EE150" i="12"/>
  <c r="EF150" i="12"/>
  <c r="EG150" i="12"/>
  <c r="EJ150" i="12"/>
  <c r="EK150" i="12"/>
  <c r="EN150" i="12"/>
  <c r="EO150" i="12"/>
  <c r="DQ151" i="12"/>
  <c r="DR151" i="12"/>
  <c r="DT151" i="12"/>
  <c r="DU151" i="12"/>
  <c r="DV151" i="12"/>
  <c r="DW151" i="12"/>
  <c r="DZ151" i="12"/>
  <c r="EA151" i="12"/>
  <c r="ED151" i="12"/>
  <c r="EE151" i="12"/>
  <c r="EF151" i="12"/>
  <c r="EG151" i="12"/>
  <c r="EJ151" i="12"/>
  <c r="EK151" i="12"/>
  <c r="EN151" i="12"/>
  <c r="EO151" i="12"/>
  <c r="DQ152" i="12"/>
  <c r="DR152" i="12"/>
  <c r="DT152" i="12"/>
  <c r="DU152" i="12"/>
  <c r="DV152" i="12"/>
  <c r="DW152" i="12"/>
  <c r="DZ152" i="12"/>
  <c r="EA152" i="12"/>
  <c r="ED152" i="12"/>
  <c r="EE152" i="12"/>
  <c r="EF152" i="12"/>
  <c r="EG152" i="12"/>
  <c r="EJ152" i="12"/>
  <c r="EK152" i="12"/>
  <c r="EN152" i="12"/>
  <c r="EO152" i="12"/>
  <c r="DQ153" i="12"/>
  <c r="DR153" i="12"/>
  <c r="DT153" i="12"/>
  <c r="DU153" i="12"/>
  <c r="DV153" i="12"/>
  <c r="DW153" i="12"/>
  <c r="DZ153" i="12"/>
  <c r="EA153" i="12"/>
  <c r="ED153" i="12"/>
  <c r="EE153" i="12"/>
  <c r="EF153" i="12"/>
  <c r="EG153" i="12"/>
  <c r="EJ153" i="12"/>
  <c r="EK153" i="12"/>
  <c r="EN153" i="12"/>
  <c r="EO153" i="12"/>
  <c r="DQ154" i="12"/>
  <c r="DR154" i="12"/>
  <c r="DT154" i="12"/>
  <c r="DU154" i="12"/>
  <c r="DV154" i="12"/>
  <c r="DW154" i="12"/>
  <c r="DZ154" i="12"/>
  <c r="EA154" i="12"/>
  <c r="ED154" i="12"/>
  <c r="EE154" i="12"/>
  <c r="EF154" i="12"/>
  <c r="EG154" i="12"/>
  <c r="EJ154" i="12"/>
  <c r="EK154" i="12"/>
  <c r="EN154" i="12"/>
  <c r="EO154" i="12"/>
  <c r="DQ155" i="12"/>
  <c r="DR155" i="12"/>
  <c r="DT155" i="12"/>
  <c r="DU155" i="12"/>
  <c r="DV155" i="12"/>
  <c r="DW155" i="12"/>
  <c r="DZ155" i="12"/>
  <c r="EA155" i="12"/>
  <c r="ED155" i="12"/>
  <c r="EE155" i="12"/>
  <c r="EF155" i="12"/>
  <c r="EG155" i="12"/>
  <c r="EJ155" i="12"/>
  <c r="EK155" i="12"/>
  <c r="EN155" i="12"/>
  <c r="EO155" i="12"/>
  <c r="DQ156" i="12"/>
  <c r="DR156" i="12"/>
  <c r="DT156" i="12"/>
  <c r="DU156" i="12"/>
  <c r="DV156" i="12"/>
  <c r="DW156" i="12"/>
  <c r="DZ156" i="12"/>
  <c r="EA156" i="12"/>
  <c r="ED156" i="12"/>
  <c r="EE156" i="12"/>
  <c r="EF156" i="12"/>
  <c r="EG156" i="12"/>
  <c r="EJ156" i="12"/>
  <c r="EK156" i="12"/>
  <c r="EN156" i="12"/>
  <c r="EO156" i="12"/>
  <c r="DQ157" i="12"/>
  <c r="DR157" i="12"/>
  <c r="DT157" i="12"/>
  <c r="DU157" i="12"/>
  <c r="DV157" i="12"/>
  <c r="DW157" i="12"/>
  <c r="DZ157" i="12"/>
  <c r="EA157" i="12"/>
  <c r="ED157" i="12"/>
  <c r="EE157" i="12"/>
  <c r="EF157" i="12"/>
  <c r="EG157" i="12"/>
  <c r="EJ157" i="12"/>
  <c r="EK157" i="12"/>
  <c r="EN157" i="12"/>
  <c r="EO157" i="12"/>
  <c r="DQ158" i="12"/>
  <c r="DR158" i="12"/>
  <c r="DT158" i="12"/>
  <c r="DU158" i="12"/>
  <c r="DV158" i="12"/>
  <c r="DW158" i="12"/>
  <c r="DZ158" i="12"/>
  <c r="EA158" i="12"/>
  <c r="ED158" i="12"/>
  <c r="EE158" i="12"/>
  <c r="EF158" i="12"/>
  <c r="EG158" i="12"/>
  <c r="EJ158" i="12"/>
  <c r="EK158" i="12"/>
  <c r="EN158" i="12"/>
  <c r="EO158" i="12"/>
  <c r="DQ159" i="12"/>
  <c r="DR159" i="12"/>
  <c r="DT159" i="12"/>
  <c r="DU159" i="12"/>
  <c r="DV159" i="12"/>
  <c r="DW159" i="12"/>
  <c r="DZ159" i="12"/>
  <c r="EA159" i="12"/>
  <c r="ED159" i="12"/>
  <c r="EE159" i="12"/>
  <c r="EF159" i="12"/>
  <c r="EG159" i="12"/>
  <c r="EJ159" i="12"/>
  <c r="EK159" i="12"/>
  <c r="EN159" i="12"/>
  <c r="EO159" i="12"/>
  <c r="DQ160" i="12"/>
  <c r="DR160" i="12"/>
  <c r="DT160" i="12"/>
  <c r="DU160" i="12"/>
  <c r="DV160" i="12"/>
  <c r="DW160" i="12"/>
  <c r="DZ160" i="12"/>
  <c r="EA160" i="12"/>
  <c r="ED160" i="12"/>
  <c r="EE160" i="12"/>
  <c r="EF160" i="12"/>
  <c r="EG160" i="12"/>
  <c r="EJ160" i="12"/>
  <c r="EK160" i="12"/>
  <c r="EN160" i="12"/>
  <c r="EO160" i="12"/>
  <c r="DQ161" i="12"/>
  <c r="DR161" i="12"/>
  <c r="DT161" i="12"/>
  <c r="DU161" i="12"/>
  <c r="DV161" i="12"/>
  <c r="DW161" i="12"/>
  <c r="DZ161" i="12"/>
  <c r="EA161" i="12"/>
  <c r="ED161" i="12"/>
  <c r="EE161" i="12"/>
  <c r="EF161" i="12"/>
  <c r="EG161" i="12"/>
  <c r="EJ161" i="12"/>
  <c r="EK161" i="12"/>
  <c r="EN161" i="12"/>
  <c r="EO161" i="12"/>
  <c r="DQ162" i="12"/>
  <c r="DR162" i="12"/>
  <c r="DT162" i="12"/>
  <c r="DU162" i="12"/>
  <c r="DV162" i="12"/>
  <c r="DW162" i="12"/>
  <c r="DZ162" i="12"/>
  <c r="EA162" i="12"/>
  <c r="ED162" i="12"/>
  <c r="EE162" i="12"/>
  <c r="EF162" i="12"/>
  <c r="EG162" i="12"/>
  <c r="EJ162" i="12"/>
  <c r="EK162" i="12"/>
  <c r="EN162" i="12"/>
  <c r="EO162" i="12"/>
  <c r="DQ163" i="12"/>
  <c r="DR163" i="12"/>
  <c r="DT163" i="12"/>
  <c r="DU163" i="12"/>
  <c r="DV163" i="12"/>
  <c r="DW163" i="12"/>
  <c r="DZ163" i="12"/>
  <c r="EA163" i="12"/>
  <c r="ED163" i="12"/>
  <c r="EE163" i="12"/>
  <c r="EF163" i="12"/>
  <c r="EG163" i="12"/>
  <c r="EJ163" i="12"/>
  <c r="EK163" i="12"/>
  <c r="EN163" i="12"/>
  <c r="EO163" i="12"/>
  <c r="DQ164" i="12"/>
  <c r="DR164" i="12"/>
  <c r="DT164" i="12"/>
  <c r="DU164" i="12"/>
  <c r="DV164" i="12"/>
  <c r="DW164" i="12"/>
  <c r="DZ164" i="12"/>
  <c r="EA164" i="12"/>
  <c r="ED164" i="12"/>
  <c r="EE164" i="12"/>
  <c r="EF164" i="12"/>
  <c r="EG164" i="12"/>
  <c r="EJ164" i="12"/>
  <c r="EK164" i="12"/>
  <c r="EN164" i="12"/>
  <c r="EO164" i="12"/>
  <c r="DQ165" i="12"/>
  <c r="DR165" i="12"/>
  <c r="DT165" i="12"/>
  <c r="DU165" i="12"/>
  <c r="DV165" i="12"/>
  <c r="DW165" i="12"/>
  <c r="DZ165" i="12"/>
  <c r="EA165" i="12"/>
  <c r="ED165" i="12"/>
  <c r="EE165" i="12"/>
  <c r="EF165" i="12"/>
  <c r="EG165" i="12"/>
  <c r="EJ165" i="12"/>
  <c r="EK165" i="12"/>
  <c r="EN165" i="12"/>
  <c r="EO165" i="12"/>
  <c r="DQ166" i="12"/>
  <c r="DR166" i="12"/>
  <c r="DT166" i="12"/>
  <c r="DU166" i="12"/>
  <c r="DV166" i="12"/>
  <c r="DW166" i="12"/>
  <c r="DZ166" i="12"/>
  <c r="EA166" i="12"/>
  <c r="ED166" i="12"/>
  <c r="EE166" i="12"/>
  <c r="EF166" i="12"/>
  <c r="EG166" i="12"/>
  <c r="EJ166" i="12"/>
  <c r="EK166" i="12"/>
  <c r="EN166" i="12"/>
  <c r="EO166" i="12"/>
  <c r="DQ167" i="12"/>
  <c r="DR167" i="12"/>
  <c r="DT167" i="12"/>
  <c r="DU167" i="12"/>
  <c r="DV167" i="12"/>
  <c r="DW167" i="12"/>
  <c r="DZ167" i="12"/>
  <c r="EA167" i="12"/>
  <c r="ED167" i="12"/>
  <c r="EE167" i="12"/>
  <c r="EF167" i="12"/>
  <c r="EG167" i="12"/>
  <c r="EJ167" i="12"/>
  <c r="EK167" i="12"/>
  <c r="EN167" i="12"/>
  <c r="EO167" i="12"/>
  <c r="DQ168" i="12"/>
  <c r="DR168" i="12"/>
  <c r="DT168" i="12"/>
  <c r="DU168" i="12"/>
  <c r="DV168" i="12"/>
  <c r="DW168" i="12"/>
  <c r="DZ168" i="12"/>
  <c r="EA168" i="12"/>
  <c r="ED168" i="12"/>
  <c r="EE168" i="12"/>
  <c r="EF168" i="12"/>
  <c r="EG168" i="12"/>
  <c r="EJ168" i="12"/>
  <c r="EK168" i="12"/>
  <c r="EN168" i="12"/>
  <c r="EO168" i="12"/>
  <c r="DQ169" i="12"/>
  <c r="DR169" i="12"/>
  <c r="DT169" i="12"/>
  <c r="DU169" i="12"/>
  <c r="DV169" i="12"/>
  <c r="DW169" i="12"/>
  <c r="DZ169" i="12"/>
  <c r="EA169" i="12"/>
  <c r="ED169" i="12"/>
  <c r="EE169" i="12"/>
  <c r="EF169" i="12"/>
  <c r="EG169" i="12"/>
  <c r="EJ169" i="12"/>
  <c r="EK169" i="12"/>
  <c r="EN169" i="12"/>
  <c r="EO169" i="12"/>
  <c r="DQ170" i="12"/>
  <c r="DR170" i="12"/>
  <c r="DT170" i="12"/>
  <c r="DU170" i="12"/>
  <c r="DV170" i="12"/>
  <c r="DW170" i="12"/>
  <c r="DZ170" i="12"/>
  <c r="EA170" i="12"/>
  <c r="ED170" i="12"/>
  <c r="EE170" i="12"/>
  <c r="EF170" i="12"/>
  <c r="EG170" i="12"/>
  <c r="EJ170" i="12"/>
  <c r="EK170" i="12"/>
  <c r="EN170" i="12"/>
  <c r="EO170" i="12"/>
  <c r="DQ171" i="12"/>
  <c r="DR171" i="12"/>
  <c r="DT171" i="12"/>
  <c r="DU171" i="12"/>
  <c r="DV171" i="12"/>
  <c r="DW171" i="12"/>
  <c r="DZ171" i="12"/>
  <c r="EA171" i="12"/>
  <c r="ED171" i="12"/>
  <c r="EE171" i="12"/>
  <c r="EF171" i="12"/>
  <c r="EG171" i="12"/>
  <c r="EJ171" i="12"/>
  <c r="EK171" i="12"/>
  <c r="EN171" i="12"/>
  <c r="EO171" i="12"/>
  <c r="DQ172" i="12"/>
  <c r="DR172" i="12"/>
  <c r="DT172" i="12"/>
  <c r="DU172" i="12"/>
  <c r="DV172" i="12"/>
  <c r="DW172" i="12"/>
  <c r="DZ172" i="12"/>
  <c r="EA172" i="12"/>
  <c r="ED172" i="12"/>
  <c r="EE172" i="12"/>
  <c r="EF172" i="12"/>
  <c r="EG172" i="12"/>
  <c r="EJ172" i="12"/>
  <c r="EK172" i="12"/>
  <c r="EN172" i="12"/>
  <c r="EO172" i="12"/>
  <c r="DQ173" i="12"/>
  <c r="DR173" i="12"/>
  <c r="DT173" i="12"/>
  <c r="DU173" i="12"/>
  <c r="DV173" i="12"/>
  <c r="DW173" i="12"/>
  <c r="DZ173" i="12"/>
  <c r="EA173" i="12"/>
  <c r="ED173" i="12"/>
  <c r="EE173" i="12"/>
  <c r="EF173" i="12"/>
  <c r="EG173" i="12"/>
  <c r="EJ173" i="12"/>
  <c r="EK173" i="12"/>
  <c r="EN173" i="12"/>
  <c r="EO173" i="12"/>
  <c r="DQ174" i="12"/>
  <c r="DR174" i="12"/>
  <c r="DT174" i="12"/>
  <c r="DU174" i="12"/>
  <c r="DV174" i="12"/>
  <c r="DW174" i="12"/>
  <c r="DZ174" i="12"/>
  <c r="EA174" i="12"/>
  <c r="ED174" i="12"/>
  <c r="EE174" i="12"/>
  <c r="EF174" i="12"/>
  <c r="EG174" i="12"/>
  <c r="EJ174" i="12"/>
  <c r="EK174" i="12"/>
  <c r="EN174" i="12"/>
  <c r="EO174" i="12"/>
  <c r="DQ175" i="12"/>
  <c r="DR175" i="12"/>
  <c r="DT175" i="12"/>
  <c r="DU175" i="12"/>
  <c r="DV175" i="12"/>
  <c r="DW175" i="12"/>
  <c r="DZ175" i="12"/>
  <c r="EA175" i="12"/>
  <c r="ED175" i="12"/>
  <c r="EE175" i="12"/>
  <c r="EF175" i="12"/>
  <c r="EG175" i="12"/>
  <c r="EJ175" i="12"/>
  <c r="EK175" i="12"/>
  <c r="EN175" i="12"/>
  <c r="EO175" i="12"/>
  <c r="DQ176" i="12"/>
  <c r="DR176" i="12"/>
  <c r="DT176" i="12"/>
  <c r="DU176" i="12"/>
  <c r="DV176" i="12"/>
  <c r="DW176" i="12"/>
  <c r="DZ176" i="12"/>
  <c r="EA176" i="12"/>
  <c r="ED176" i="12"/>
  <c r="EE176" i="12"/>
  <c r="EF176" i="12"/>
  <c r="EG176" i="12"/>
  <c r="EJ176" i="12"/>
  <c r="EK176" i="12"/>
  <c r="EN176" i="12"/>
  <c r="EO176" i="12"/>
  <c r="DQ177" i="12"/>
  <c r="DR177" i="12"/>
  <c r="DT177" i="12"/>
  <c r="DU177" i="12"/>
  <c r="DV177" i="12"/>
  <c r="DW177" i="12"/>
  <c r="DZ177" i="12"/>
  <c r="EA177" i="12"/>
  <c r="ED177" i="12"/>
  <c r="EE177" i="12"/>
  <c r="EF177" i="12"/>
  <c r="EG177" i="12"/>
  <c r="EJ177" i="12"/>
  <c r="EK177" i="12"/>
  <c r="EN177" i="12"/>
  <c r="EO177" i="12"/>
  <c r="DQ178" i="12"/>
  <c r="DR178" i="12"/>
  <c r="DT178" i="12"/>
  <c r="DU178" i="12"/>
  <c r="DV178" i="12"/>
  <c r="DW178" i="12"/>
  <c r="DZ178" i="12"/>
  <c r="EA178" i="12"/>
  <c r="ED178" i="12"/>
  <c r="EE178" i="12"/>
  <c r="EF178" i="12"/>
  <c r="EG178" i="12"/>
  <c r="EJ178" i="12"/>
  <c r="EK178" i="12"/>
  <c r="EN178" i="12"/>
  <c r="EO178" i="12"/>
  <c r="DQ179" i="12"/>
  <c r="DR179" i="12"/>
  <c r="DT179" i="12"/>
  <c r="DU179" i="12"/>
  <c r="DV179" i="12"/>
  <c r="DW179" i="12"/>
  <c r="DZ179" i="12"/>
  <c r="EA179" i="12"/>
  <c r="ED179" i="12"/>
  <c r="EE179" i="12"/>
  <c r="EF179" i="12"/>
  <c r="EG179" i="12"/>
  <c r="EJ179" i="12"/>
  <c r="EK179" i="12"/>
  <c r="EN179" i="12"/>
  <c r="EO179" i="12"/>
  <c r="DQ180" i="12"/>
  <c r="DR180" i="12"/>
  <c r="DT180" i="12"/>
  <c r="DU180" i="12"/>
  <c r="DV180" i="12"/>
  <c r="DW180" i="12"/>
  <c r="DZ180" i="12"/>
  <c r="EA180" i="12"/>
  <c r="ED180" i="12"/>
  <c r="EE180" i="12"/>
  <c r="EF180" i="12"/>
  <c r="EG180" i="12"/>
  <c r="EJ180" i="12"/>
  <c r="EK180" i="12"/>
  <c r="EN180" i="12"/>
  <c r="EO180" i="12"/>
  <c r="DQ181" i="12"/>
  <c r="DR181" i="12"/>
  <c r="DT181" i="12"/>
  <c r="DU181" i="12"/>
  <c r="DV181" i="12"/>
  <c r="DW181" i="12"/>
  <c r="DZ181" i="12"/>
  <c r="EA181" i="12"/>
  <c r="ED181" i="12"/>
  <c r="EE181" i="12"/>
  <c r="EF181" i="12"/>
  <c r="EG181" i="12"/>
  <c r="EJ181" i="12"/>
  <c r="EK181" i="12"/>
  <c r="EN181" i="12"/>
  <c r="EO181" i="12"/>
  <c r="DQ182" i="12"/>
  <c r="DR182" i="12"/>
  <c r="DT182" i="12"/>
  <c r="DU182" i="12"/>
  <c r="DV182" i="12"/>
  <c r="DW182" i="12"/>
  <c r="DZ182" i="12"/>
  <c r="EA182" i="12"/>
  <c r="ED182" i="12"/>
  <c r="EE182" i="12"/>
  <c r="EF182" i="12"/>
  <c r="EG182" i="12"/>
  <c r="EJ182" i="12"/>
  <c r="EK182" i="12"/>
  <c r="EN182" i="12"/>
  <c r="EO182" i="12"/>
  <c r="DQ183" i="12"/>
  <c r="DR183" i="12"/>
  <c r="DT183" i="12"/>
  <c r="DU183" i="12"/>
  <c r="DV183" i="12"/>
  <c r="DW183" i="12"/>
  <c r="DZ183" i="12"/>
  <c r="EA183" i="12"/>
  <c r="ED183" i="12"/>
  <c r="EE183" i="12"/>
  <c r="EF183" i="12"/>
  <c r="EG183" i="12"/>
  <c r="EJ183" i="12"/>
  <c r="EK183" i="12"/>
  <c r="EN183" i="12"/>
  <c r="EO183" i="12"/>
  <c r="DQ184" i="12"/>
  <c r="DR184" i="12"/>
  <c r="DT184" i="12"/>
  <c r="DU184" i="12"/>
  <c r="DV184" i="12"/>
  <c r="DW184" i="12"/>
  <c r="DZ184" i="12"/>
  <c r="EA184" i="12"/>
  <c r="ED184" i="12"/>
  <c r="EE184" i="12"/>
  <c r="EF184" i="12"/>
  <c r="EG184" i="12"/>
  <c r="EJ184" i="12"/>
  <c r="EK184" i="12"/>
  <c r="EN184" i="12"/>
  <c r="EO184" i="12"/>
  <c r="DQ185" i="12"/>
  <c r="DR185" i="12"/>
  <c r="DT185" i="12"/>
  <c r="DU185" i="12"/>
  <c r="DV185" i="12"/>
  <c r="DW185" i="12"/>
  <c r="DZ185" i="12"/>
  <c r="EA185" i="12"/>
  <c r="ED185" i="12"/>
  <c r="EE185" i="12"/>
  <c r="EF185" i="12"/>
  <c r="EG185" i="12"/>
  <c r="EJ185" i="12"/>
  <c r="EK185" i="12"/>
  <c r="EN185" i="12"/>
  <c r="EO185" i="12"/>
  <c r="DQ186" i="12"/>
  <c r="DR186" i="12"/>
  <c r="DT186" i="12"/>
  <c r="DU186" i="12"/>
  <c r="DV186" i="12"/>
  <c r="DW186" i="12"/>
  <c r="DZ186" i="12"/>
  <c r="EA186" i="12"/>
  <c r="ED186" i="12"/>
  <c r="EE186" i="12"/>
  <c r="EF186" i="12"/>
  <c r="EG186" i="12"/>
  <c r="EJ186" i="12"/>
  <c r="EK186" i="12"/>
  <c r="EN186" i="12"/>
  <c r="EO186" i="12"/>
  <c r="DQ187" i="12"/>
  <c r="DR187" i="12"/>
  <c r="DT187" i="12"/>
  <c r="DU187" i="12"/>
  <c r="DV187" i="12"/>
  <c r="DW187" i="12"/>
  <c r="DZ187" i="12"/>
  <c r="EA187" i="12"/>
  <c r="ED187" i="12"/>
  <c r="EE187" i="12"/>
  <c r="EF187" i="12"/>
  <c r="EG187" i="12"/>
  <c r="EJ187" i="12"/>
  <c r="EK187" i="12"/>
  <c r="EN187" i="12"/>
  <c r="EO187" i="12"/>
  <c r="DQ188" i="12"/>
  <c r="DR188" i="12"/>
  <c r="DT188" i="12"/>
  <c r="DU188" i="12"/>
  <c r="DV188" i="12"/>
  <c r="DW188" i="12"/>
  <c r="DZ188" i="12"/>
  <c r="EA188" i="12"/>
  <c r="ED188" i="12"/>
  <c r="EE188" i="12"/>
  <c r="EF188" i="12"/>
  <c r="EG188" i="12"/>
  <c r="EJ188" i="12"/>
  <c r="EK188" i="12"/>
  <c r="EN188" i="12"/>
  <c r="EO188" i="12"/>
  <c r="DQ189" i="12"/>
  <c r="DR189" i="12"/>
  <c r="DT189" i="12"/>
  <c r="DU189" i="12"/>
  <c r="DV189" i="12"/>
  <c r="DW189" i="12"/>
  <c r="DZ189" i="12"/>
  <c r="EA189" i="12"/>
  <c r="ED189" i="12"/>
  <c r="EE189" i="12"/>
  <c r="EF189" i="12"/>
  <c r="EG189" i="12"/>
  <c r="EJ189" i="12"/>
  <c r="EK189" i="12"/>
  <c r="EN189" i="12"/>
  <c r="EO189" i="12"/>
  <c r="DQ190" i="12"/>
  <c r="DR190" i="12"/>
  <c r="DT190" i="12"/>
  <c r="DU190" i="12"/>
  <c r="DV190" i="12"/>
  <c r="DW190" i="12"/>
  <c r="DZ190" i="12"/>
  <c r="EA190" i="12"/>
  <c r="ED190" i="12"/>
  <c r="EE190" i="12"/>
  <c r="EF190" i="12"/>
  <c r="EG190" i="12"/>
  <c r="EJ190" i="12"/>
  <c r="EK190" i="12"/>
  <c r="EN190" i="12"/>
  <c r="EO190" i="12"/>
  <c r="DQ191" i="12"/>
  <c r="DR191" i="12"/>
  <c r="DT191" i="12"/>
  <c r="DU191" i="12"/>
  <c r="DV191" i="12"/>
  <c r="DW191" i="12"/>
  <c r="DZ191" i="12"/>
  <c r="EA191" i="12"/>
  <c r="ED191" i="12"/>
  <c r="EE191" i="12"/>
  <c r="EF191" i="12"/>
  <c r="EG191" i="12"/>
  <c r="EJ191" i="12"/>
  <c r="EK191" i="12"/>
  <c r="EN191" i="12"/>
  <c r="EO191" i="12"/>
  <c r="DQ192" i="12"/>
  <c r="DR192" i="12"/>
  <c r="DT192" i="12"/>
  <c r="DU192" i="12"/>
  <c r="DV192" i="12"/>
  <c r="DW192" i="12"/>
  <c r="DZ192" i="12"/>
  <c r="EA192" i="12"/>
  <c r="ED192" i="12"/>
  <c r="EE192" i="12"/>
  <c r="EF192" i="12"/>
  <c r="EG192" i="12"/>
  <c r="EJ192" i="12"/>
  <c r="EK192" i="12"/>
  <c r="EN192" i="12"/>
  <c r="EO192" i="12"/>
  <c r="DQ193" i="12"/>
  <c r="DR193" i="12"/>
  <c r="DT193" i="12"/>
  <c r="DU193" i="12"/>
  <c r="DV193" i="12"/>
  <c r="DW193" i="12"/>
  <c r="DZ193" i="12"/>
  <c r="EA193" i="12"/>
  <c r="ED193" i="12"/>
  <c r="EE193" i="12"/>
  <c r="EF193" i="12"/>
  <c r="EG193" i="12"/>
  <c r="EJ193" i="12"/>
  <c r="EK193" i="12"/>
  <c r="EN193" i="12"/>
  <c r="EO193" i="12"/>
  <c r="DQ194" i="12"/>
  <c r="DR194" i="12"/>
  <c r="DT194" i="12"/>
  <c r="DU194" i="12"/>
  <c r="DV194" i="12"/>
  <c r="DW194" i="12"/>
  <c r="DZ194" i="12"/>
  <c r="EA194" i="12"/>
  <c r="ED194" i="12"/>
  <c r="EE194" i="12"/>
  <c r="EF194" i="12"/>
  <c r="EG194" i="12"/>
  <c r="EJ194" i="12"/>
  <c r="EK194" i="12"/>
  <c r="EN194" i="12"/>
  <c r="EO194" i="12"/>
  <c r="DQ195" i="12"/>
  <c r="DR195" i="12"/>
  <c r="DT195" i="12"/>
  <c r="DU195" i="12"/>
  <c r="DV195" i="12"/>
  <c r="DW195" i="12"/>
  <c r="DZ195" i="12"/>
  <c r="EA195" i="12"/>
  <c r="ED195" i="12"/>
  <c r="EE195" i="12"/>
  <c r="EF195" i="12"/>
  <c r="EG195" i="12"/>
  <c r="EJ195" i="12"/>
  <c r="EK195" i="12"/>
  <c r="EN195" i="12"/>
  <c r="EO195" i="12"/>
  <c r="DQ196" i="12"/>
  <c r="DR196" i="12"/>
  <c r="DT196" i="12"/>
  <c r="DU196" i="12"/>
  <c r="DV196" i="12"/>
  <c r="DW196" i="12"/>
  <c r="DZ196" i="12"/>
  <c r="EA196" i="12"/>
  <c r="ED196" i="12"/>
  <c r="EE196" i="12"/>
  <c r="EF196" i="12"/>
  <c r="EG196" i="12"/>
  <c r="EJ196" i="12"/>
  <c r="EK196" i="12"/>
  <c r="EN196" i="12"/>
  <c r="EO196" i="12"/>
  <c r="DQ197" i="12"/>
  <c r="DR197" i="12"/>
  <c r="DT197" i="12"/>
  <c r="DU197" i="12"/>
  <c r="DV197" i="12"/>
  <c r="DW197" i="12"/>
  <c r="DZ197" i="12"/>
  <c r="EA197" i="12"/>
  <c r="ED197" i="12"/>
  <c r="EE197" i="12"/>
  <c r="EF197" i="12"/>
  <c r="EG197" i="12"/>
  <c r="EJ197" i="12"/>
  <c r="EK197" i="12"/>
  <c r="EN197" i="12"/>
  <c r="EO197" i="12"/>
  <c r="DQ198" i="12"/>
  <c r="DR198" i="12"/>
  <c r="DT198" i="12"/>
  <c r="DU198" i="12"/>
  <c r="DV198" i="12"/>
  <c r="DW198" i="12"/>
  <c r="DZ198" i="12"/>
  <c r="EA198" i="12"/>
  <c r="ED198" i="12"/>
  <c r="EE198" i="12"/>
  <c r="EF198" i="12"/>
  <c r="EG198" i="12"/>
  <c r="EJ198" i="12"/>
  <c r="EK198" i="12"/>
  <c r="EN198" i="12"/>
  <c r="EO198" i="12"/>
  <c r="DQ199" i="12"/>
  <c r="DR199" i="12"/>
  <c r="DT199" i="12"/>
  <c r="DU199" i="12"/>
  <c r="DV199" i="12"/>
  <c r="DW199" i="12"/>
  <c r="DZ199" i="12"/>
  <c r="EA199" i="12"/>
  <c r="ED199" i="12"/>
  <c r="EE199" i="12"/>
  <c r="EF199" i="12"/>
  <c r="EG199" i="12"/>
  <c r="EJ199" i="12"/>
  <c r="EK199" i="12"/>
  <c r="EN199" i="12"/>
  <c r="EO199" i="12"/>
  <c r="DQ200" i="12"/>
  <c r="DR200" i="12"/>
  <c r="DT200" i="12"/>
  <c r="DU200" i="12"/>
  <c r="DV200" i="12"/>
  <c r="DW200" i="12"/>
  <c r="DZ200" i="12"/>
  <c r="EA200" i="12"/>
  <c r="ED200" i="12"/>
  <c r="EE200" i="12"/>
  <c r="EF200" i="12"/>
  <c r="EG200" i="12"/>
  <c r="EJ200" i="12"/>
  <c r="EK200" i="12"/>
  <c r="EN200" i="12"/>
  <c r="EO200" i="12"/>
  <c r="DQ201" i="12"/>
  <c r="DR201" i="12"/>
  <c r="DT201" i="12"/>
  <c r="DU201" i="12"/>
  <c r="DV201" i="12"/>
  <c r="DW201" i="12"/>
  <c r="DZ201" i="12"/>
  <c r="EA201" i="12"/>
  <c r="ED201" i="12"/>
  <c r="EE201" i="12"/>
  <c r="EF201" i="12"/>
  <c r="EG201" i="12"/>
  <c r="EJ201" i="12"/>
  <c r="EK201" i="12"/>
  <c r="EN201" i="12"/>
  <c r="EO201" i="12"/>
  <c r="DQ202" i="12"/>
  <c r="DR202" i="12"/>
  <c r="DT202" i="12"/>
  <c r="DU202" i="12"/>
  <c r="DV202" i="12"/>
  <c r="DW202" i="12"/>
  <c r="DZ202" i="12"/>
  <c r="EA202" i="12"/>
  <c r="ED202" i="12"/>
  <c r="EE202" i="12"/>
  <c r="EF202" i="12"/>
  <c r="EG202" i="12"/>
  <c r="EJ202" i="12"/>
  <c r="EK202" i="12"/>
  <c r="EN202" i="12"/>
  <c r="EO202" i="12"/>
  <c r="DQ203" i="12"/>
  <c r="DR203" i="12"/>
  <c r="DT203" i="12"/>
  <c r="DU203" i="12"/>
  <c r="DV203" i="12"/>
  <c r="DW203" i="12"/>
  <c r="DZ203" i="12"/>
  <c r="EA203" i="12"/>
  <c r="ED203" i="12"/>
  <c r="EE203" i="12"/>
  <c r="EF203" i="12"/>
  <c r="EG203" i="12"/>
  <c r="EJ203" i="12"/>
  <c r="EK203" i="12"/>
  <c r="EN203" i="12"/>
  <c r="EO203" i="12"/>
  <c r="DQ204" i="12"/>
  <c r="DR204" i="12"/>
  <c r="DT204" i="12"/>
  <c r="DU204" i="12"/>
  <c r="DV204" i="12"/>
  <c r="DW204" i="12"/>
  <c r="DZ204" i="12"/>
  <c r="EA204" i="12"/>
  <c r="ED204" i="12"/>
  <c r="EE204" i="12"/>
  <c r="EF204" i="12"/>
  <c r="EG204" i="12"/>
  <c r="EJ204" i="12"/>
  <c r="EK204" i="12"/>
  <c r="EN204" i="12"/>
  <c r="EO204" i="12"/>
  <c r="DQ205" i="12"/>
  <c r="DR205" i="12"/>
  <c r="DT205" i="12"/>
  <c r="DU205" i="12"/>
  <c r="DV205" i="12"/>
  <c r="DW205" i="12"/>
  <c r="DZ205" i="12"/>
  <c r="EA205" i="12"/>
  <c r="ED205" i="12"/>
  <c r="EE205" i="12"/>
  <c r="EF205" i="12"/>
  <c r="EG205" i="12"/>
  <c r="EJ205" i="12"/>
  <c r="EK205" i="12"/>
  <c r="EN205" i="12"/>
  <c r="EO205" i="12"/>
  <c r="DQ206" i="12"/>
  <c r="DR206" i="12"/>
  <c r="DT206" i="12"/>
  <c r="DU206" i="12"/>
  <c r="DV206" i="12"/>
  <c r="DW206" i="12"/>
  <c r="DZ206" i="12"/>
  <c r="EA206" i="12"/>
  <c r="ED206" i="12"/>
  <c r="EE206" i="12"/>
  <c r="EF206" i="12"/>
  <c r="EG206" i="12"/>
  <c r="EJ206" i="12"/>
  <c r="EK206" i="12"/>
  <c r="EN206" i="12"/>
  <c r="EO206" i="12"/>
  <c r="DQ207" i="12"/>
  <c r="DR207" i="12"/>
  <c r="DT207" i="12"/>
  <c r="DU207" i="12"/>
  <c r="DV207" i="12"/>
  <c r="DW207" i="12"/>
  <c r="DZ207" i="12"/>
  <c r="EA207" i="12"/>
  <c r="ED207" i="12"/>
  <c r="EE207" i="12"/>
  <c r="EF207" i="12"/>
  <c r="EG207" i="12"/>
  <c r="EJ207" i="12"/>
  <c r="EK207" i="12"/>
  <c r="EN207" i="12"/>
  <c r="EO207" i="12"/>
  <c r="DQ208" i="12"/>
  <c r="DR208" i="12"/>
  <c r="DT208" i="12"/>
  <c r="DU208" i="12"/>
  <c r="DV208" i="12"/>
  <c r="DW208" i="12"/>
  <c r="DZ208" i="12"/>
  <c r="EA208" i="12"/>
  <c r="ED208" i="12"/>
  <c r="EE208" i="12"/>
  <c r="EF208" i="12"/>
  <c r="EG208" i="12"/>
  <c r="EJ208" i="12"/>
  <c r="EK208" i="12"/>
  <c r="EN208" i="12"/>
  <c r="EO208" i="12"/>
  <c r="DQ209" i="12"/>
  <c r="DR209" i="12"/>
  <c r="DT209" i="12"/>
  <c r="DU209" i="12"/>
  <c r="DV209" i="12"/>
  <c r="DW209" i="12"/>
  <c r="DZ209" i="12"/>
  <c r="EA209" i="12"/>
  <c r="ED209" i="12"/>
  <c r="EE209" i="12"/>
  <c r="EF209" i="12"/>
  <c r="EG209" i="12"/>
  <c r="EJ209" i="12"/>
  <c r="EK209" i="12"/>
  <c r="EN209" i="12"/>
  <c r="EO209" i="12"/>
  <c r="DQ210" i="12"/>
  <c r="DR210" i="12"/>
  <c r="DT210" i="12"/>
  <c r="DU210" i="12"/>
  <c r="DV210" i="12"/>
  <c r="DW210" i="12"/>
  <c r="DZ210" i="12"/>
  <c r="EA210" i="12"/>
  <c r="ED210" i="12"/>
  <c r="EE210" i="12"/>
  <c r="EF210" i="12"/>
  <c r="EG210" i="12"/>
  <c r="EJ210" i="12"/>
  <c r="EK210" i="12"/>
  <c r="EN210" i="12"/>
  <c r="EO210" i="12"/>
  <c r="DQ211" i="12"/>
  <c r="DR211" i="12"/>
  <c r="DT211" i="12"/>
  <c r="DU211" i="12"/>
  <c r="DV211" i="12"/>
  <c r="DW211" i="12"/>
  <c r="DZ211" i="12"/>
  <c r="EA211" i="12"/>
  <c r="ED211" i="12"/>
  <c r="EE211" i="12"/>
  <c r="EF211" i="12"/>
  <c r="EG211" i="12"/>
  <c r="EJ211" i="12"/>
  <c r="EK211" i="12"/>
  <c r="EN211" i="12"/>
  <c r="EO211" i="12"/>
  <c r="DQ212" i="12"/>
  <c r="DR212" i="12"/>
  <c r="DT212" i="12"/>
  <c r="DU212" i="12"/>
  <c r="DV212" i="12"/>
  <c r="DW212" i="12"/>
  <c r="DZ212" i="12"/>
  <c r="EA212" i="12"/>
  <c r="ED212" i="12"/>
  <c r="EE212" i="12"/>
  <c r="EF212" i="12"/>
  <c r="EG212" i="12"/>
  <c r="EJ212" i="12"/>
  <c r="EK212" i="12"/>
  <c r="EN212" i="12"/>
  <c r="EO212" i="12"/>
  <c r="DQ213" i="12"/>
  <c r="DR213" i="12"/>
  <c r="DT213" i="12"/>
  <c r="DU213" i="12"/>
  <c r="DV213" i="12"/>
  <c r="DW213" i="12"/>
  <c r="DZ213" i="12"/>
  <c r="EA213" i="12"/>
  <c r="ED213" i="12"/>
  <c r="EE213" i="12"/>
  <c r="EF213" i="12"/>
  <c r="EG213" i="12"/>
  <c r="EJ213" i="12"/>
  <c r="EK213" i="12"/>
  <c r="EN213" i="12"/>
  <c r="EO213" i="12"/>
  <c r="DQ214" i="12"/>
  <c r="DR214" i="12"/>
  <c r="DT214" i="12"/>
  <c r="DU214" i="12"/>
  <c r="DV214" i="12"/>
  <c r="DW214" i="12"/>
  <c r="DZ214" i="12"/>
  <c r="EA214" i="12"/>
  <c r="ED214" i="12"/>
  <c r="EE214" i="12"/>
  <c r="EF214" i="12"/>
  <c r="EG214" i="12"/>
  <c r="EJ214" i="12"/>
  <c r="EK214" i="12"/>
  <c r="EN214" i="12"/>
  <c r="EO214" i="12"/>
  <c r="DQ215" i="12"/>
  <c r="DR215" i="12"/>
  <c r="DT215" i="12"/>
  <c r="DU215" i="12"/>
  <c r="DV215" i="12"/>
  <c r="DW215" i="12"/>
  <c r="DZ215" i="12"/>
  <c r="EA215" i="12"/>
  <c r="ED215" i="12"/>
  <c r="EE215" i="12"/>
  <c r="EF215" i="12"/>
  <c r="EG215" i="12"/>
  <c r="EJ215" i="12"/>
  <c r="EK215" i="12"/>
  <c r="EN215" i="12"/>
  <c r="EO215" i="12"/>
  <c r="DQ216" i="12"/>
  <c r="DR216" i="12"/>
  <c r="DT216" i="12"/>
  <c r="DU216" i="12"/>
  <c r="DV216" i="12"/>
  <c r="DW216" i="12"/>
  <c r="DZ216" i="12"/>
  <c r="EA216" i="12"/>
  <c r="ED216" i="12"/>
  <c r="EE216" i="12"/>
  <c r="EF216" i="12"/>
  <c r="EG216" i="12"/>
  <c r="EJ216" i="12"/>
  <c r="EK216" i="12"/>
  <c r="EN216" i="12"/>
  <c r="EO216" i="12"/>
  <c r="DQ217" i="12"/>
  <c r="DR217" i="12"/>
  <c r="DT217" i="12"/>
  <c r="DU217" i="12"/>
  <c r="DV217" i="12"/>
  <c r="DW217" i="12"/>
  <c r="DZ217" i="12"/>
  <c r="EA217" i="12"/>
  <c r="ED217" i="12"/>
  <c r="EE217" i="12"/>
  <c r="EF217" i="12"/>
  <c r="EG217" i="12"/>
  <c r="EJ217" i="12"/>
  <c r="EK217" i="12"/>
  <c r="EN217" i="12"/>
  <c r="EO217" i="12"/>
  <c r="DQ218" i="12"/>
  <c r="DR218" i="12"/>
  <c r="DT218" i="12"/>
  <c r="DU218" i="12"/>
  <c r="DV218" i="12"/>
  <c r="DW218" i="12"/>
  <c r="DZ218" i="12"/>
  <c r="EA218" i="12"/>
  <c r="ED218" i="12"/>
  <c r="EE218" i="12"/>
  <c r="EF218" i="12"/>
  <c r="EG218" i="12"/>
  <c r="EJ218" i="12"/>
  <c r="EK218" i="12"/>
  <c r="EN218" i="12"/>
  <c r="EO218" i="12"/>
  <c r="DQ219" i="12"/>
  <c r="DR219" i="12"/>
  <c r="DT219" i="12"/>
  <c r="DU219" i="12"/>
  <c r="DV219" i="12"/>
  <c r="DW219" i="12"/>
  <c r="DZ219" i="12"/>
  <c r="EA219" i="12"/>
  <c r="ED219" i="12"/>
  <c r="EE219" i="12"/>
  <c r="EF219" i="12"/>
  <c r="EG219" i="12"/>
  <c r="EJ219" i="12"/>
  <c r="EK219" i="12"/>
  <c r="EN219" i="12"/>
  <c r="EO219" i="12"/>
  <c r="DQ220" i="12"/>
  <c r="DR220" i="12"/>
  <c r="DT220" i="12"/>
  <c r="DU220" i="12"/>
  <c r="DV220" i="12"/>
  <c r="DW220" i="12"/>
  <c r="DZ220" i="12"/>
  <c r="EA220" i="12"/>
  <c r="ED220" i="12"/>
  <c r="EE220" i="12"/>
  <c r="EF220" i="12"/>
  <c r="EG220" i="12"/>
  <c r="EJ220" i="12"/>
  <c r="EK220" i="12"/>
  <c r="EN220" i="12"/>
  <c r="EO220" i="12"/>
  <c r="DQ221" i="12"/>
  <c r="DR221" i="12"/>
  <c r="DT221" i="12"/>
  <c r="DU221" i="12"/>
  <c r="DV221" i="12"/>
  <c r="DW221" i="12"/>
  <c r="DZ221" i="12"/>
  <c r="EA221" i="12"/>
  <c r="ED221" i="12"/>
  <c r="EE221" i="12"/>
  <c r="EF221" i="12"/>
  <c r="EG221" i="12"/>
  <c r="EJ221" i="12"/>
  <c r="EK221" i="12"/>
  <c r="EN221" i="12"/>
  <c r="EO221" i="12"/>
  <c r="DQ222" i="12"/>
  <c r="DR222" i="12"/>
  <c r="DT222" i="12"/>
  <c r="DU222" i="12"/>
  <c r="DV222" i="12"/>
  <c r="DW222" i="12"/>
  <c r="DZ222" i="12"/>
  <c r="EA222" i="12"/>
  <c r="ED222" i="12"/>
  <c r="EE222" i="12"/>
  <c r="EF222" i="12"/>
  <c r="EG222" i="12"/>
  <c r="EJ222" i="12"/>
  <c r="EK222" i="12"/>
  <c r="EN222" i="12"/>
  <c r="EO222" i="12"/>
  <c r="DQ223" i="12"/>
  <c r="DR223" i="12"/>
  <c r="DT223" i="12"/>
  <c r="DU223" i="12"/>
  <c r="DV223" i="12"/>
  <c r="DW223" i="12"/>
  <c r="DZ223" i="12"/>
  <c r="EA223" i="12"/>
  <c r="ED223" i="12"/>
  <c r="EE223" i="12"/>
  <c r="EF223" i="12"/>
  <c r="EG223" i="12"/>
  <c r="EJ223" i="12"/>
  <c r="EK223" i="12"/>
  <c r="EN223" i="12"/>
  <c r="EO223" i="12"/>
  <c r="DQ224" i="12"/>
  <c r="DR224" i="12"/>
  <c r="DT224" i="12"/>
  <c r="DU224" i="12"/>
  <c r="DV224" i="12"/>
  <c r="DW224" i="12"/>
  <c r="DZ224" i="12"/>
  <c r="EA224" i="12"/>
  <c r="ED224" i="12"/>
  <c r="EE224" i="12"/>
  <c r="EF224" i="12"/>
  <c r="EG224" i="12"/>
  <c r="EJ224" i="12"/>
  <c r="EK224" i="12"/>
  <c r="EN224" i="12"/>
  <c r="EO224" i="12"/>
  <c r="DQ225" i="12"/>
  <c r="DR225" i="12"/>
  <c r="DT225" i="12"/>
  <c r="DU225" i="12"/>
  <c r="DV225" i="12"/>
  <c r="DW225" i="12"/>
  <c r="DZ225" i="12"/>
  <c r="EA225" i="12"/>
  <c r="ED225" i="12"/>
  <c r="EE225" i="12"/>
  <c r="EF225" i="12"/>
  <c r="EG225" i="12"/>
  <c r="EJ225" i="12"/>
  <c r="EK225" i="12"/>
  <c r="EN225" i="12"/>
  <c r="EO225" i="12"/>
  <c r="DQ226" i="12"/>
  <c r="DR226" i="12"/>
  <c r="DT226" i="12"/>
  <c r="DU226" i="12"/>
  <c r="DV226" i="12"/>
  <c r="DW226" i="12"/>
  <c r="DZ226" i="12"/>
  <c r="EA226" i="12"/>
  <c r="ED226" i="12"/>
  <c r="EE226" i="12"/>
  <c r="EF226" i="12"/>
  <c r="EG226" i="12"/>
  <c r="EJ226" i="12"/>
  <c r="EK226" i="12"/>
  <c r="EN226" i="12"/>
  <c r="EO226" i="12"/>
  <c r="DQ227" i="12"/>
  <c r="DR227" i="12"/>
  <c r="DT227" i="12"/>
  <c r="DU227" i="12"/>
  <c r="DV227" i="12"/>
  <c r="DW227" i="12"/>
  <c r="DZ227" i="12"/>
  <c r="EA227" i="12"/>
  <c r="ED227" i="12"/>
  <c r="EE227" i="12"/>
  <c r="EF227" i="12"/>
  <c r="EG227" i="12"/>
  <c r="EJ227" i="12"/>
  <c r="EK227" i="12"/>
  <c r="EN227" i="12"/>
  <c r="EO227" i="12"/>
  <c r="DQ228" i="12"/>
  <c r="DR228" i="12"/>
  <c r="DT228" i="12"/>
  <c r="DU228" i="12"/>
  <c r="DV228" i="12"/>
  <c r="DW228" i="12"/>
  <c r="DZ228" i="12"/>
  <c r="EA228" i="12"/>
  <c r="ED228" i="12"/>
  <c r="EE228" i="12"/>
  <c r="EF228" i="12"/>
  <c r="EG228" i="12"/>
  <c r="EJ228" i="12"/>
  <c r="EK228" i="12"/>
  <c r="EN228" i="12"/>
  <c r="EO228" i="12"/>
  <c r="DQ4" i="12"/>
  <c r="DR4" i="12"/>
  <c r="DT4" i="12"/>
  <c r="DU4" i="12"/>
  <c r="DI5" i="12"/>
  <c r="DJ5" i="12"/>
  <c r="DK5" i="12"/>
  <c r="DM5" i="12"/>
  <c r="DN5" i="12"/>
  <c r="DO5" i="12"/>
  <c r="DI6" i="12"/>
  <c r="DJ6" i="12"/>
  <c r="DK6" i="12"/>
  <c r="DM6" i="12"/>
  <c r="DN6" i="12"/>
  <c r="DO6" i="12"/>
  <c r="DI7" i="12"/>
  <c r="DJ7" i="12"/>
  <c r="DK7" i="12"/>
  <c r="DM7" i="12"/>
  <c r="DN7" i="12"/>
  <c r="DO7" i="12"/>
  <c r="DI8" i="12"/>
  <c r="DJ8" i="12"/>
  <c r="DK8" i="12"/>
  <c r="DM8" i="12"/>
  <c r="DN8" i="12"/>
  <c r="DO8" i="12"/>
  <c r="DI9" i="12"/>
  <c r="DJ9" i="12"/>
  <c r="DK9" i="12"/>
  <c r="DM9" i="12"/>
  <c r="DN9" i="12"/>
  <c r="DO9" i="12"/>
  <c r="DI10" i="12"/>
  <c r="DJ10" i="12"/>
  <c r="DK10" i="12"/>
  <c r="DM10" i="12"/>
  <c r="DN10" i="12"/>
  <c r="DO10" i="12"/>
  <c r="DI11" i="12"/>
  <c r="DJ11" i="12"/>
  <c r="DK11" i="12"/>
  <c r="DM11" i="12"/>
  <c r="DN11" i="12"/>
  <c r="DO11" i="12"/>
  <c r="DI12" i="12"/>
  <c r="DJ12" i="12"/>
  <c r="DK12" i="12"/>
  <c r="DM12" i="12"/>
  <c r="DN12" i="12"/>
  <c r="DO12" i="12"/>
  <c r="DI13" i="12"/>
  <c r="DJ13" i="12"/>
  <c r="DK13" i="12"/>
  <c r="DM13" i="12"/>
  <c r="DN13" i="12"/>
  <c r="DO13" i="12"/>
  <c r="DI14" i="12"/>
  <c r="DJ14" i="12"/>
  <c r="DK14" i="12"/>
  <c r="DM14" i="12"/>
  <c r="DN14" i="12"/>
  <c r="DO14" i="12"/>
  <c r="DI15" i="12"/>
  <c r="DJ15" i="12"/>
  <c r="DK15" i="12"/>
  <c r="DM15" i="12"/>
  <c r="DN15" i="12"/>
  <c r="DO15" i="12"/>
  <c r="DI16" i="12"/>
  <c r="DJ16" i="12"/>
  <c r="DK16" i="12"/>
  <c r="DM16" i="12"/>
  <c r="DN16" i="12"/>
  <c r="DO16" i="12"/>
  <c r="DI17" i="12"/>
  <c r="DJ17" i="12"/>
  <c r="DK17" i="12"/>
  <c r="DM17" i="12"/>
  <c r="DN17" i="12"/>
  <c r="DO17" i="12"/>
  <c r="DI18" i="12"/>
  <c r="DJ18" i="12"/>
  <c r="DK18" i="12"/>
  <c r="DM18" i="12"/>
  <c r="DN18" i="12"/>
  <c r="DO18" i="12"/>
  <c r="DI19" i="12"/>
  <c r="DJ19" i="12"/>
  <c r="DK19" i="12"/>
  <c r="DM19" i="12"/>
  <c r="DN19" i="12"/>
  <c r="DO19" i="12"/>
  <c r="DI20" i="12"/>
  <c r="DJ20" i="12"/>
  <c r="DK20" i="12"/>
  <c r="DM20" i="12"/>
  <c r="DN20" i="12"/>
  <c r="DO20" i="12"/>
  <c r="DI21" i="12"/>
  <c r="DJ21" i="12"/>
  <c r="DK21" i="12"/>
  <c r="DM21" i="12"/>
  <c r="DN21" i="12"/>
  <c r="DO21" i="12"/>
  <c r="DI22" i="12"/>
  <c r="DJ22" i="12"/>
  <c r="DK22" i="12"/>
  <c r="DM22" i="12"/>
  <c r="DN22" i="12"/>
  <c r="DO22" i="12"/>
  <c r="DI23" i="12"/>
  <c r="DJ23" i="12"/>
  <c r="DK23" i="12"/>
  <c r="DM23" i="12"/>
  <c r="DN23" i="12"/>
  <c r="DO23" i="12"/>
  <c r="DI24" i="12"/>
  <c r="DJ24" i="12"/>
  <c r="DK24" i="12"/>
  <c r="DM24" i="12"/>
  <c r="DN24" i="12"/>
  <c r="DO24" i="12"/>
  <c r="DI25" i="12"/>
  <c r="DJ25" i="12"/>
  <c r="DK25" i="12"/>
  <c r="DM25" i="12"/>
  <c r="DN25" i="12"/>
  <c r="DO25" i="12"/>
  <c r="DI26" i="12"/>
  <c r="DJ26" i="12"/>
  <c r="DK26" i="12"/>
  <c r="DM26" i="12"/>
  <c r="DN26" i="12"/>
  <c r="DO26" i="12"/>
  <c r="DI27" i="12"/>
  <c r="DJ27" i="12"/>
  <c r="DK27" i="12"/>
  <c r="DM27" i="12"/>
  <c r="DN27" i="12"/>
  <c r="DO27" i="12"/>
  <c r="DI28" i="12"/>
  <c r="DJ28" i="12"/>
  <c r="DK28" i="12"/>
  <c r="DM28" i="12"/>
  <c r="DN28" i="12"/>
  <c r="DO28" i="12"/>
  <c r="DI29" i="12"/>
  <c r="DJ29" i="12"/>
  <c r="DK29" i="12"/>
  <c r="DM29" i="12"/>
  <c r="DN29" i="12"/>
  <c r="DO29" i="12"/>
  <c r="DI30" i="12"/>
  <c r="DJ30" i="12"/>
  <c r="DK30" i="12"/>
  <c r="DM30" i="12"/>
  <c r="DN30" i="12"/>
  <c r="DO30" i="12"/>
  <c r="DI31" i="12"/>
  <c r="DJ31" i="12"/>
  <c r="DK31" i="12"/>
  <c r="DM31" i="12"/>
  <c r="DN31" i="12"/>
  <c r="DO31" i="12"/>
  <c r="DI32" i="12"/>
  <c r="DJ32" i="12"/>
  <c r="DK32" i="12"/>
  <c r="DM32" i="12"/>
  <c r="DN32" i="12"/>
  <c r="DO32" i="12"/>
  <c r="DI33" i="12"/>
  <c r="DJ33" i="12"/>
  <c r="DK33" i="12"/>
  <c r="DM33" i="12"/>
  <c r="DN33" i="12"/>
  <c r="DO33" i="12"/>
  <c r="DI34" i="12"/>
  <c r="DJ34" i="12"/>
  <c r="DK34" i="12"/>
  <c r="DM34" i="12"/>
  <c r="DN34" i="12"/>
  <c r="DO34" i="12"/>
  <c r="DI35" i="12"/>
  <c r="DJ35" i="12"/>
  <c r="DK35" i="12"/>
  <c r="DM35" i="12"/>
  <c r="DN35" i="12"/>
  <c r="DO35" i="12"/>
  <c r="DI36" i="12"/>
  <c r="DJ36" i="12"/>
  <c r="DK36" i="12"/>
  <c r="DM36" i="12"/>
  <c r="DN36" i="12"/>
  <c r="DO36" i="12"/>
  <c r="DI37" i="12"/>
  <c r="DJ37" i="12"/>
  <c r="DK37" i="12"/>
  <c r="DM37" i="12"/>
  <c r="DN37" i="12"/>
  <c r="DO37" i="12"/>
  <c r="DI38" i="12"/>
  <c r="DJ38" i="12"/>
  <c r="DK38" i="12"/>
  <c r="DM38" i="12"/>
  <c r="DN38" i="12"/>
  <c r="DO38" i="12"/>
  <c r="DI39" i="12"/>
  <c r="DJ39" i="12"/>
  <c r="DK39" i="12"/>
  <c r="DM39" i="12"/>
  <c r="DN39" i="12"/>
  <c r="DO39" i="12"/>
  <c r="DI40" i="12"/>
  <c r="DJ40" i="12"/>
  <c r="DK40" i="12"/>
  <c r="DM40" i="12"/>
  <c r="DN40" i="12"/>
  <c r="DO40" i="12"/>
  <c r="DI41" i="12"/>
  <c r="DJ41" i="12"/>
  <c r="DK41" i="12"/>
  <c r="DM41" i="12"/>
  <c r="DN41" i="12"/>
  <c r="DO41" i="12"/>
  <c r="DI42" i="12"/>
  <c r="DJ42" i="12"/>
  <c r="DK42" i="12"/>
  <c r="DM42" i="12"/>
  <c r="DN42" i="12"/>
  <c r="DO42" i="12"/>
  <c r="DI43" i="12"/>
  <c r="DJ43" i="12"/>
  <c r="DK43" i="12"/>
  <c r="DM43" i="12"/>
  <c r="DN43" i="12"/>
  <c r="DO43" i="12"/>
  <c r="DI44" i="12"/>
  <c r="DJ44" i="12"/>
  <c r="DK44" i="12"/>
  <c r="DM44" i="12"/>
  <c r="DN44" i="12"/>
  <c r="DO44" i="12"/>
  <c r="DI45" i="12"/>
  <c r="DJ45" i="12"/>
  <c r="DK45" i="12"/>
  <c r="DM45" i="12"/>
  <c r="DN45" i="12"/>
  <c r="DO45" i="12"/>
  <c r="DI46" i="12"/>
  <c r="DJ46" i="12"/>
  <c r="DK46" i="12"/>
  <c r="DM46" i="12"/>
  <c r="DN46" i="12"/>
  <c r="DO46" i="12"/>
  <c r="DI47" i="12"/>
  <c r="DJ47" i="12"/>
  <c r="DK47" i="12"/>
  <c r="DM47" i="12"/>
  <c r="DN47" i="12"/>
  <c r="DO47" i="12"/>
  <c r="DI48" i="12"/>
  <c r="DJ48" i="12"/>
  <c r="DK48" i="12"/>
  <c r="DM48" i="12"/>
  <c r="DN48" i="12"/>
  <c r="DO48" i="12"/>
  <c r="DI49" i="12"/>
  <c r="DJ49" i="12"/>
  <c r="DK49" i="12"/>
  <c r="DM49" i="12"/>
  <c r="DN49" i="12"/>
  <c r="DO49" i="12"/>
  <c r="DI50" i="12"/>
  <c r="DJ50" i="12"/>
  <c r="DK50" i="12"/>
  <c r="DM50" i="12"/>
  <c r="DN50" i="12"/>
  <c r="DO50" i="12"/>
  <c r="DI51" i="12"/>
  <c r="DJ51" i="12"/>
  <c r="DK51" i="12"/>
  <c r="DM51" i="12"/>
  <c r="DN51" i="12"/>
  <c r="DO51" i="12"/>
  <c r="DI52" i="12"/>
  <c r="DJ52" i="12"/>
  <c r="DK52" i="12"/>
  <c r="DM52" i="12"/>
  <c r="DN52" i="12"/>
  <c r="DO52" i="12"/>
  <c r="DI53" i="12"/>
  <c r="DJ53" i="12"/>
  <c r="DK53" i="12"/>
  <c r="DM53" i="12"/>
  <c r="DN53" i="12"/>
  <c r="DO53" i="12"/>
  <c r="DI54" i="12"/>
  <c r="DJ54" i="12"/>
  <c r="DK54" i="12"/>
  <c r="DM54" i="12"/>
  <c r="DN54" i="12"/>
  <c r="DO54" i="12"/>
  <c r="DI55" i="12"/>
  <c r="DJ55" i="12"/>
  <c r="DK55" i="12"/>
  <c r="DM55" i="12"/>
  <c r="DN55" i="12"/>
  <c r="DO55" i="12"/>
  <c r="DI56" i="12"/>
  <c r="DJ56" i="12"/>
  <c r="DK56" i="12"/>
  <c r="DM56" i="12"/>
  <c r="DN56" i="12"/>
  <c r="DO56" i="12"/>
  <c r="DI57" i="12"/>
  <c r="DJ57" i="12"/>
  <c r="DK57" i="12"/>
  <c r="DM57" i="12"/>
  <c r="DN57" i="12"/>
  <c r="DO57" i="12"/>
  <c r="DI58" i="12"/>
  <c r="DJ58" i="12"/>
  <c r="DK58" i="12"/>
  <c r="DM58" i="12"/>
  <c r="DN58" i="12"/>
  <c r="DO58" i="12"/>
  <c r="DI59" i="12"/>
  <c r="DJ59" i="12"/>
  <c r="DK59" i="12"/>
  <c r="DM59" i="12"/>
  <c r="DN59" i="12"/>
  <c r="DO59" i="12"/>
  <c r="DI60" i="12"/>
  <c r="DJ60" i="12"/>
  <c r="DK60" i="12"/>
  <c r="DM60" i="12"/>
  <c r="DN60" i="12"/>
  <c r="DO60" i="12"/>
  <c r="DI61" i="12"/>
  <c r="DJ61" i="12"/>
  <c r="DK61" i="12"/>
  <c r="DM61" i="12"/>
  <c r="DN61" i="12"/>
  <c r="DO61" i="12"/>
  <c r="DI62" i="12"/>
  <c r="DJ62" i="12"/>
  <c r="DK62" i="12"/>
  <c r="DM62" i="12"/>
  <c r="DN62" i="12"/>
  <c r="DO62" i="12"/>
  <c r="DI63" i="12"/>
  <c r="DJ63" i="12"/>
  <c r="DK63" i="12"/>
  <c r="DM63" i="12"/>
  <c r="DN63" i="12"/>
  <c r="DO63" i="12"/>
  <c r="DI64" i="12"/>
  <c r="DJ64" i="12"/>
  <c r="DK64" i="12"/>
  <c r="DM64" i="12"/>
  <c r="DN64" i="12"/>
  <c r="DO64" i="12"/>
  <c r="DI65" i="12"/>
  <c r="DJ65" i="12"/>
  <c r="DK65" i="12"/>
  <c r="DM65" i="12"/>
  <c r="DN65" i="12"/>
  <c r="DO65" i="12"/>
  <c r="DI66" i="12"/>
  <c r="DJ66" i="12"/>
  <c r="DK66" i="12"/>
  <c r="DM66" i="12"/>
  <c r="DN66" i="12"/>
  <c r="DO66" i="12"/>
  <c r="DI67" i="12"/>
  <c r="DJ67" i="12"/>
  <c r="DK67" i="12"/>
  <c r="DM67" i="12"/>
  <c r="DN67" i="12"/>
  <c r="DO67" i="12"/>
  <c r="DI68" i="12"/>
  <c r="DJ68" i="12"/>
  <c r="DK68" i="12"/>
  <c r="DM68" i="12"/>
  <c r="DN68" i="12"/>
  <c r="DO68" i="12"/>
  <c r="DI69" i="12"/>
  <c r="DJ69" i="12"/>
  <c r="DK69" i="12"/>
  <c r="DM69" i="12"/>
  <c r="DN69" i="12"/>
  <c r="DO69" i="12"/>
  <c r="DI70" i="12"/>
  <c r="DJ70" i="12"/>
  <c r="DK70" i="12"/>
  <c r="DM70" i="12"/>
  <c r="DN70" i="12"/>
  <c r="DO70" i="12"/>
  <c r="DI71" i="12"/>
  <c r="DJ71" i="12"/>
  <c r="DK71" i="12"/>
  <c r="DM71" i="12"/>
  <c r="DN71" i="12"/>
  <c r="DO71" i="12"/>
  <c r="DI72" i="12"/>
  <c r="DJ72" i="12"/>
  <c r="DK72" i="12"/>
  <c r="DM72" i="12"/>
  <c r="DN72" i="12"/>
  <c r="DO72" i="12"/>
  <c r="DI74" i="12"/>
  <c r="DJ74" i="12"/>
  <c r="DK74" i="12"/>
  <c r="DM74" i="12"/>
  <c r="DN74" i="12"/>
  <c r="DO74" i="12"/>
  <c r="DI75" i="12"/>
  <c r="DJ75" i="12"/>
  <c r="DK75" i="12"/>
  <c r="DM75" i="12"/>
  <c r="DN75" i="12"/>
  <c r="DO75" i="12"/>
  <c r="DI76" i="12"/>
  <c r="DJ76" i="12"/>
  <c r="DK76" i="12"/>
  <c r="DM76" i="12"/>
  <c r="DN76" i="12"/>
  <c r="DO76" i="12"/>
  <c r="DI77" i="12"/>
  <c r="DJ77" i="12"/>
  <c r="DK77" i="12"/>
  <c r="DM77" i="12"/>
  <c r="DN77" i="12"/>
  <c r="DO77" i="12"/>
  <c r="DI78" i="12"/>
  <c r="DJ78" i="12"/>
  <c r="DK78" i="12"/>
  <c r="DM78" i="12"/>
  <c r="DN78" i="12"/>
  <c r="DO78" i="12"/>
  <c r="DI79" i="12"/>
  <c r="DJ79" i="12"/>
  <c r="DK79" i="12"/>
  <c r="DM79" i="12"/>
  <c r="DN79" i="12"/>
  <c r="DO79" i="12"/>
  <c r="DI80" i="12"/>
  <c r="DJ80" i="12"/>
  <c r="DK80" i="12"/>
  <c r="DM80" i="12"/>
  <c r="DN80" i="12"/>
  <c r="DO80" i="12"/>
  <c r="DI81" i="12"/>
  <c r="DJ81" i="12"/>
  <c r="DK81" i="12"/>
  <c r="DM81" i="12"/>
  <c r="DN81" i="12"/>
  <c r="DO81" i="12"/>
  <c r="DI82" i="12"/>
  <c r="DJ82" i="12"/>
  <c r="DK82" i="12"/>
  <c r="DM82" i="12"/>
  <c r="DN82" i="12"/>
  <c r="DO82" i="12"/>
  <c r="DI83" i="12"/>
  <c r="DJ83" i="12"/>
  <c r="DK83" i="12"/>
  <c r="DM83" i="12"/>
  <c r="DN83" i="12"/>
  <c r="DO83" i="12"/>
  <c r="DI84" i="12"/>
  <c r="DJ84" i="12"/>
  <c r="DK84" i="12"/>
  <c r="DM84" i="12"/>
  <c r="DN84" i="12"/>
  <c r="DO84" i="12"/>
  <c r="DI85" i="12"/>
  <c r="DJ85" i="12"/>
  <c r="DK85" i="12"/>
  <c r="DM85" i="12"/>
  <c r="DN85" i="12"/>
  <c r="DO85" i="12"/>
  <c r="DI86" i="12"/>
  <c r="DJ86" i="12"/>
  <c r="DK86" i="12"/>
  <c r="DM86" i="12"/>
  <c r="DN86" i="12"/>
  <c r="DO86" i="12"/>
  <c r="DI87" i="12"/>
  <c r="DJ87" i="12"/>
  <c r="DK87" i="12"/>
  <c r="DM87" i="12"/>
  <c r="DN87" i="12"/>
  <c r="DO87" i="12"/>
  <c r="DI88" i="12"/>
  <c r="DJ88" i="12"/>
  <c r="DK88" i="12"/>
  <c r="DM88" i="12"/>
  <c r="DN88" i="12"/>
  <c r="DO88" i="12"/>
  <c r="DI89" i="12"/>
  <c r="DJ89" i="12"/>
  <c r="DK89" i="12"/>
  <c r="DM89" i="12"/>
  <c r="DN89" i="12"/>
  <c r="DO89" i="12"/>
  <c r="DI90" i="12"/>
  <c r="DJ90" i="12"/>
  <c r="DK90" i="12"/>
  <c r="DM90" i="12"/>
  <c r="DN90" i="12"/>
  <c r="DO90" i="12"/>
  <c r="DI91" i="12"/>
  <c r="DJ91" i="12"/>
  <c r="DK91" i="12"/>
  <c r="DM91" i="12"/>
  <c r="DN91" i="12"/>
  <c r="DO91" i="12"/>
  <c r="DI92" i="12"/>
  <c r="DJ92" i="12"/>
  <c r="DK92" i="12"/>
  <c r="DM92" i="12"/>
  <c r="DN92" i="12"/>
  <c r="DO92" i="12"/>
  <c r="DI93" i="12"/>
  <c r="DJ93" i="12"/>
  <c r="DK93" i="12"/>
  <c r="DM93" i="12"/>
  <c r="DN93" i="12"/>
  <c r="DO93" i="12"/>
  <c r="DI94" i="12"/>
  <c r="DJ94" i="12"/>
  <c r="DK94" i="12"/>
  <c r="DM94" i="12"/>
  <c r="DN94" i="12"/>
  <c r="DO94" i="12"/>
  <c r="DI95" i="12"/>
  <c r="DJ95" i="12"/>
  <c r="DK95" i="12"/>
  <c r="DM95" i="12"/>
  <c r="DN95" i="12"/>
  <c r="DO95" i="12"/>
  <c r="DI96" i="12"/>
  <c r="DJ96" i="12"/>
  <c r="DK96" i="12"/>
  <c r="DM96" i="12"/>
  <c r="DN96" i="12"/>
  <c r="DO96" i="12"/>
  <c r="DI97" i="12"/>
  <c r="DJ97" i="12"/>
  <c r="DK97" i="12"/>
  <c r="DM97" i="12"/>
  <c r="DN97" i="12"/>
  <c r="DO97" i="12"/>
  <c r="DI98" i="12"/>
  <c r="DJ98" i="12"/>
  <c r="DK98" i="12"/>
  <c r="DM98" i="12"/>
  <c r="DN98" i="12"/>
  <c r="DO98" i="12"/>
  <c r="DI99" i="12"/>
  <c r="DJ99" i="12"/>
  <c r="DK99" i="12"/>
  <c r="DM99" i="12"/>
  <c r="DN99" i="12"/>
  <c r="DO99" i="12"/>
  <c r="DI100" i="12"/>
  <c r="DJ100" i="12"/>
  <c r="DK100" i="12"/>
  <c r="DM100" i="12"/>
  <c r="DN100" i="12"/>
  <c r="DO100" i="12"/>
  <c r="DI101" i="12"/>
  <c r="DJ101" i="12"/>
  <c r="DK101" i="12"/>
  <c r="DM101" i="12"/>
  <c r="DN101" i="12"/>
  <c r="DO101" i="12"/>
  <c r="DI102" i="12"/>
  <c r="DJ102" i="12"/>
  <c r="DK102" i="12"/>
  <c r="DM102" i="12"/>
  <c r="DN102" i="12"/>
  <c r="DO102" i="12"/>
  <c r="DI103" i="12"/>
  <c r="DJ103" i="12"/>
  <c r="DK103" i="12"/>
  <c r="DM103" i="12"/>
  <c r="DN103" i="12"/>
  <c r="DO103" i="12"/>
  <c r="DI104" i="12"/>
  <c r="DJ104" i="12"/>
  <c r="DK104" i="12"/>
  <c r="DM104" i="12"/>
  <c r="DN104" i="12"/>
  <c r="DO104" i="12"/>
  <c r="DI105" i="12"/>
  <c r="DJ105" i="12"/>
  <c r="DK105" i="12"/>
  <c r="DM105" i="12"/>
  <c r="DN105" i="12"/>
  <c r="DO105" i="12"/>
  <c r="DI106" i="12"/>
  <c r="DJ106" i="12"/>
  <c r="DK106" i="12"/>
  <c r="DM106" i="12"/>
  <c r="DN106" i="12"/>
  <c r="DO106" i="12"/>
  <c r="DI107" i="12"/>
  <c r="DJ107" i="12"/>
  <c r="DK107" i="12"/>
  <c r="DM107" i="12"/>
  <c r="DN107" i="12"/>
  <c r="DO107" i="12"/>
  <c r="DI108" i="12"/>
  <c r="DJ108" i="12"/>
  <c r="DK108" i="12"/>
  <c r="DM108" i="12"/>
  <c r="DN108" i="12"/>
  <c r="DO108" i="12"/>
  <c r="DI109" i="12"/>
  <c r="DJ109" i="12"/>
  <c r="DK109" i="12"/>
  <c r="DM109" i="12"/>
  <c r="DN109" i="12"/>
  <c r="DO109" i="12"/>
  <c r="DI110" i="12"/>
  <c r="DJ110" i="12"/>
  <c r="DK110" i="12"/>
  <c r="DM110" i="12"/>
  <c r="DN110" i="12"/>
  <c r="DO110" i="12"/>
  <c r="DI111" i="12"/>
  <c r="DJ111" i="12"/>
  <c r="DK111" i="12"/>
  <c r="DM111" i="12"/>
  <c r="DN111" i="12"/>
  <c r="DO111" i="12"/>
  <c r="DI112" i="12"/>
  <c r="DJ112" i="12"/>
  <c r="DK112" i="12"/>
  <c r="DM112" i="12"/>
  <c r="DN112" i="12"/>
  <c r="DO112" i="12"/>
  <c r="DI113" i="12"/>
  <c r="DJ113" i="12"/>
  <c r="DK113" i="12"/>
  <c r="DM113" i="12"/>
  <c r="DN113" i="12"/>
  <c r="DO113" i="12"/>
  <c r="DI114" i="12"/>
  <c r="DJ114" i="12"/>
  <c r="DK114" i="12"/>
  <c r="DM114" i="12"/>
  <c r="DN114" i="12"/>
  <c r="DO114" i="12"/>
  <c r="DI115" i="12"/>
  <c r="DJ115" i="12"/>
  <c r="DK115" i="12"/>
  <c r="DM115" i="12"/>
  <c r="DN115" i="12"/>
  <c r="DO115" i="12"/>
  <c r="DI116" i="12"/>
  <c r="DJ116" i="12"/>
  <c r="DK116" i="12"/>
  <c r="DM116" i="12"/>
  <c r="DN116" i="12"/>
  <c r="DO116" i="12"/>
  <c r="DI117" i="12"/>
  <c r="DJ117" i="12"/>
  <c r="DK117" i="12"/>
  <c r="DM117" i="12"/>
  <c r="DN117" i="12"/>
  <c r="DO117" i="12"/>
  <c r="DI118" i="12"/>
  <c r="DJ118" i="12"/>
  <c r="DK118" i="12"/>
  <c r="DM118" i="12"/>
  <c r="DN118" i="12"/>
  <c r="DO118" i="12"/>
  <c r="DI119" i="12"/>
  <c r="DJ119" i="12"/>
  <c r="DK119" i="12"/>
  <c r="DM119" i="12"/>
  <c r="DN119" i="12"/>
  <c r="DO119" i="12"/>
  <c r="DI120" i="12"/>
  <c r="DJ120" i="12"/>
  <c r="DK120" i="12"/>
  <c r="DM120" i="12"/>
  <c r="DN120" i="12"/>
  <c r="DO120" i="12"/>
  <c r="DI121" i="12"/>
  <c r="DJ121" i="12"/>
  <c r="DK121" i="12"/>
  <c r="DM121" i="12"/>
  <c r="DN121" i="12"/>
  <c r="DO121" i="12"/>
  <c r="DI122" i="12"/>
  <c r="DJ122" i="12"/>
  <c r="DK122" i="12"/>
  <c r="DM122" i="12"/>
  <c r="DN122" i="12"/>
  <c r="DO122" i="12"/>
  <c r="DI123" i="12"/>
  <c r="DJ123" i="12"/>
  <c r="DK123" i="12"/>
  <c r="DM123" i="12"/>
  <c r="DN123" i="12"/>
  <c r="DO123" i="12"/>
  <c r="DI124" i="12"/>
  <c r="DJ124" i="12"/>
  <c r="DK124" i="12"/>
  <c r="DM124" i="12"/>
  <c r="DN124" i="12"/>
  <c r="DO124" i="12"/>
  <c r="DI125" i="12"/>
  <c r="DJ125" i="12"/>
  <c r="DK125" i="12"/>
  <c r="DM125" i="12"/>
  <c r="DN125" i="12"/>
  <c r="DO125" i="12"/>
  <c r="DI126" i="12"/>
  <c r="DJ126" i="12"/>
  <c r="DK126" i="12"/>
  <c r="DM126" i="12"/>
  <c r="DN126" i="12"/>
  <c r="DO126" i="12"/>
  <c r="DI127" i="12"/>
  <c r="DJ127" i="12"/>
  <c r="DK127" i="12"/>
  <c r="DM127" i="12"/>
  <c r="DN127" i="12"/>
  <c r="DO127" i="12"/>
  <c r="DI128" i="12"/>
  <c r="DJ128" i="12"/>
  <c r="DK128" i="12"/>
  <c r="DM128" i="12"/>
  <c r="DN128" i="12"/>
  <c r="DO128" i="12"/>
  <c r="DI129" i="12"/>
  <c r="DJ129" i="12"/>
  <c r="DK129" i="12"/>
  <c r="DM129" i="12"/>
  <c r="DN129" i="12"/>
  <c r="DO129" i="12"/>
  <c r="DI130" i="12"/>
  <c r="DJ130" i="12"/>
  <c r="DK130" i="12"/>
  <c r="DM130" i="12"/>
  <c r="DN130" i="12"/>
  <c r="DO130" i="12"/>
  <c r="DI131" i="12"/>
  <c r="DJ131" i="12"/>
  <c r="DK131" i="12"/>
  <c r="DM131" i="12"/>
  <c r="DN131" i="12"/>
  <c r="DO131" i="12"/>
  <c r="DI132" i="12"/>
  <c r="DJ132" i="12"/>
  <c r="DK132" i="12"/>
  <c r="DM132" i="12"/>
  <c r="DN132" i="12"/>
  <c r="DO132" i="12"/>
  <c r="DI133" i="12"/>
  <c r="DJ133" i="12"/>
  <c r="DK133" i="12"/>
  <c r="DM133" i="12"/>
  <c r="DN133" i="12"/>
  <c r="DO133" i="12"/>
  <c r="DI134" i="12"/>
  <c r="DJ134" i="12"/>
  <c r="DK134" i="12"/>
  <c r="DM134" i="12"/>
  <c r="DN134" i="12"/>
  <c r="DO134" i="12"/>
  <c r="DI135" i="12"/>
  <c r="DJ135" i="12"/>
  <c r="DK135" i="12"/>
  <c r="DM135" i="12"/>
  <c r="DN135" i="12"/>
  <c r="DO135" i="12"/>
  <c r="DI136" i="12"/>
  <c r="DJ136" i="12"/>
  <c r="DK136" i="12"/>
  <c r="DM136" i="12"/>
  <c r="DN136" i="12"/>
  <c r="DO136" i="12"/>
  <c r="DI137" i="12"/>
  <c r="DJ137" i="12"/>
  <c r="DK137" i="12"/>
  <c r="DM137" i="12"/>
  <c r="DN137" i="12"/>
  <c r="DO137" i="12"/>
  <c r="DI138" i="12"/>
  <c r="DJ138" i="12"/>
  <c r="DK138" i="12"/>
  <c r="DM138" i="12"/>
  <c r="DN138" i="12"/>
  <c r="DO138" i="12"/>
  <c r="DI139" i="12"/>
  <c r="DJ139" i="12"/>
  <c r="DK139" i="12"/>
  <c r="DM139" i="12"/>
  <c r="DN139" i="12"/>
  <c r="DO139" i="12"/>
  <c r="DI140" i="12"/>
  <c r="DJ140" i="12"/>
  <c r="DK140" i="12"/>
  <c r="DM140" i="12"/>
  <c r="DN140" i="12"/>
  <c r="DO140" i="12"/>
  <c r="DI141" i="12"/>
  <c r="DJ141" i="12"/>
  <c r="DK141" i="12"/>
  <c r="DM141" i="12"/>
  <c r="DN141" i="12"/>
  <c r="DO141" i="12"/>
  <c r="DI142" i="12"/>
  <c r="DJ142" i="12"/>
  <c r="DK142" i="12"/>
  <c r="DM142" i="12"/>
  <c r="DN142" i="12"/>
  <c r="DO142" i="12"/>
  <c r="DI143" i="12"/>
  <c r="DJ143" i="12"/>
  <c r="DK143" i="12"/>
  <c r="DM143" i="12"/>
  <c r="DN143" i="12"/>
  <c r="DO143" i="12"/>
  <c r="DI144" i="12"/>
  <c r="DJ144" i="12"/>
  <c r="DK144" i="12"/>
  <c r="DM144" i="12"/>
  <c r="DN144" i="12"/>
  <c r="DO144" i="12"/>
  <c r="DI145" i="12"/>
  <c r="DJ145" i="12"/>
  <c r="DK145" i="12"/>
  <c r="DM145" i="12"/>
  <c r="DN145" i="12"/>
  <c r="DO145" i="12"/>
  <c r="DI146" i="12"/>
  <c r="DJ146" i="12"/>
  <c r="DK146" i="12"/>
  <c r="DM146" i="12"/>
  <c r="DN146" i="12"/>
  <c r="DO146" i="12"/>
  <c r="DI147" i="12"/>
  <c r="DJ147" i="12"/>
  <c r="DK147" i="12"/>
  <c r="DM147" i="12"/>
  <c r="DN147" i="12"/>
  <c r="DO147" i="12"/>
  <c r="DI148" i="12"/>
  <c r="DJ148" i="12"/>
  <c r="DK148" i="12"/>
  <c r="DM148" i="12"/>
  <c r="DN148" i="12"/>
  <c r="DO148" i="12"/>
  <c r="DI149" i="12"/>
  <c r="DJ149" i="12"/>
  <c r="DK149" i="12"/>
  <c r="DM149" i="12"/>
  <c r="DN149" i="12"/>
  <c r="DO149" i="12"/>
  <c r="DI150" i="12"/>
  <c r="DJ150" i="12"/>
  <c r="DK150" i="12"/>
  <c r="DM150" i="12"/>
  <c r="DN150" i="12"/>
  <c r="DO150" i="12"/>
  <c r="DI151" i="12"/>
  <c r="DJ151" i="12"/>
  <c r="DK151" i="12"/>
  <c r="DM151" i="12"/>
  <c r="DN151" i="12"/>
  <c r="DO151" i="12"/>
  <c r="DI152" i="12"/>
  <c r="DJ152" i="12"/>
  <c r="DK152" i="12"/>
  <c r="DM152" i="12"/>
  <c r="DN152" i="12"/>
  <c r="DO152" i="12"/>
  <c r="DI153" i="12"/>
  <c r="DJ153" i="12"/>
  <c r="DK153" i="12"/>
  <c r="DM153" i="12"/>
  <c r="DN153" i="12"/>
  <c r="DO153" i="12"/>
  <c r="DI154" i="12"/>
  <c r="DJ154" i="12"/>
  <c r="DK154" i="12"/>
  <c r="DM154" i="12"/>
  <c r="DN154" i="12"/>
  <c r="DO154" i="12"/>
  <c r="DI155" i="12"/>
  <c r="DJ155" i="12"/>
  <c r="DK155" i="12"/>
  <c r="DM155" i="12"/>
  <c r="DN155" i="12"/>
  <c r="DO155" i="12"/>
  <c r="DI156" i="12"/>
  <c r="DJ156" i="12"/>
  <c r="DK156" i="12"/>
  <c r="DM156" i="12"/>
  <c r="DN156" i="12"/>
  <c r="DO156" i="12"/>
  <c r="DI157" i="12"/>
  <c r="DJ157" i="12"/>
  <c r="DK157" i="12"/>
  <c r="DM157" i="12"/>
  <c r="DN157" i="12"/>
  <c r="DO157" i="12"/>
  <c r="DI158" i="12"/>
  <c r="DJ158" i="12"/>
  <c r="DK158" i="12"/>
  <c r="DM158" i="12"/>
  <c r="DN158" i="12"/>
  <c r="DO158" i="12"/>
  <c r="DI159" i="12"/>
  <c r="DJ159" i="12"/>
  <c r="DK159" i="12"/>
  <c r="DM159" i="12"/>
  <c r="DN159" i="12"/>
  <c r="DO159" i="12"/>
  <c r="DI160" i="12"/>
  <c r="DJ160" i="12"/>
  <c r="DK160" i="12"/>
  <c r="DM160" i="12"/>
  <c r="DN160" i="12"/>
  <c r="DO160" i="12"/>
  <c r="DI161" i="12"/>
  <c r="DJ161" i="12"/>
  <c r="DK161" i="12"/>
  <c r="DM161" i="12"/>
  <c r="DN161" i="12"/>
  <c r="DO161" i="12"/>
  <c r="DI162" i="12"/>
  <c r="DJ162" i="12"/>
  <c r="DK162" i="12"/>
  <c r="DM162" i="12"/>
  <c r="DN162" i="12"/>
  <c r="DO162" i="12"/>
  <c r="DI163" i="12"/>
  <c r="DJ163" i="12"/>
  <c r="DK163" i="12"/>
  <c r="DM163" i="12"/>
  <c r="DN163" i="12"/>
  <c r="DO163" i="12"/>
  <c r="DI164" i="12"/>
  <c r="DJ164" i="12"/>
  <c r="DK164" i="12"/>
  <c r="DM164" i="12"/>
  <c r="DN164" i="12"/>
  <c r="DO164" i="12"/>
  <c r="DI165" i="12"/>
  <c r="DJ165" i="12"/>
  <c r="DK165" i="12"/>
  <c r="DM165" i="12"/>
  <c r="DN165" i="12"/>
  <c r="DO165" i="12"/>
  <c r="DI166" i="12"/>
  <c r="DJ166" i="12"/>
  <c r="DK166" i="12"/>
  <c r="DM166" i="12"/>
  <c r="DN166" i="12"/>
  <c r="DO166" i="12"/>
  <c r="DI167" i="12"/>
  <c r="DJ167" i="12"/>
  <c r="DK167" i="12"/>
  <c r="DM167" i="12"/>
  <c r="DN167" i="12"/>
  <c r="DO167" i="12"/>
  <c r="DI168" i="12"/>
  <c r="DJ168" i="12"/>
  <c r="DK168" i="12"/>
  <c r="DM168" i="12"/>
  <c r="DN168" i="12"/>
  <c r="DO168" i="12"/>
  <c r="DI169" i="12"/>
  <c r="DJ169" i="12"/>
  <c r="DK169" i="12"/>
  <c r="DM169" i="12"/>
  <c r="DN169" i="12"/>
  <c r="DO169" i="12"/>
  <c r="DI170" i="12"/>
  <c r="DJ170" i="12"/>
  <c r="DK170" i="12"/>
  <c r="DM170" i="12"/>
  <c r="DN170" i="12"/>
  <c r="DO170" i="12"/>
  <c r="DI171" i="12"/>
  <c r="DJ171" i="12"/>
  <c r="DK171" i="12"/>
  <c r="DM171" i="12"/>
  <c r="DN171" i="12"/>
  <c r="DO171" i="12"/>
  <c r="DI172" i="12"/>
  <c r="DJ172" i="12"/>
  <c r="DK172" i="12"/>
  <c r="DM172" i="12"/>
  <c r="DN172" i="12"/>
  <c r="DO172" i="12"/>
  <c r="DI173" i="12"/>
  <c r="DJ173" i="12"/>
  <c r="DK173" i="12"/>
  <c r="DM173" i="12"/>
  <c r="DN173" i="12"/>
  <c r="DO173" i="12"/>
  <c r="DI174" i="12"/>
  <c r="DJ174" i="12"/>
  <c r="DK174" i="12"/>
  <c r="DM174" i="12"/>
  <c r="DN174" i="12"/>
  <c r="DO174" i="12"/>
  <c r="DI175" i="12"/>
  <c r="DJ175" i="12"/>
  <c r="DK175" i="12"/>
  <c r="DM175" i="12"/>
  <c r="DN175" i="12"/>
  <c r="DO175" i="12"/>
  <c r="DI176" i="12"/>
  <c r="DJ176" i="12"/>
  <c r="DK176" i="12"/>
  <c r="DM176" i="12"/>
  <c r="DN176" i="12"/>
  <c r="DO176" i="12"/>
  <c r="DI177" i="12"/>
  <c r="DJ177" i="12"/>
  <c r="DK177" i="12"/>
  <c r="DM177" i="12"/>
  <c r="DN177" i="12"/>
  <c r="DO177" i="12"/>
  <c r="DI178" i="12"/>
  <c r="DJ178" i="12"/>
  <c r="DK178" i="12"/>
  <c r="DM178" i="12"/>
  <c r="DN178" i="12"/>
  <c r="DO178" i="12"/>
  <c r="DI179" i="12"/>
  <c r="DJ179" i="12"/>
  <c r="DK179" i="12"/>
  <c r="DM179" i="12"/>
  <c r="DN179" i="12"/>
  <c r="DO179" i="12"/>
  <c r="DI180" i="12"/>
  <c r="DJ180" i="12"/>
  <c r="DK180" i="12"/>
  <c r="DM180" i="12"/>
  <c r="DN180" i="12"/>
  <c r="DO180" i="12"/>
  <c r="DI181" i="12"/>
  <c r="DJ181" i="12"/>
  <c r="DK181" i="12"/>
  <c r="DM181" i="12"/>
  <c r="DN181" i="12"/>
  <c r="DO181" i="12"/>
  <c r="DI182" i="12"/>
  <c r="DJ182" i="12"/>
  <c r="DK182" i="12"/>
  <c r="DM182" i="12"/>
  <c r="DN182" i="12"/>
  <c r="DO182" i="12"/>
  <c r="DI183" i="12"/>
  <c r="DJ183" i="12"/>
  <c r="DK183" i="12"/>
  <c r="DM183" i="12"/>
  <c r="DN183" i="12"/>
  <c r="DO183" i="12"/>
  <c r="DI184" i="12"/>
  <c r="DJ184" i="12"/>
  <c r="DK184" i="12"/>
  <c r="DM184" i="12"/>
  <c r="DN184" i="12"/>
  <c r="DO184" i="12"/>
  <c r="DI185" i="12"/>
  <c r="DJ185" i="12"/>
  <c r="DK185" i="12"/>
  <c r="DM185" i="12"/>
  <c r="DN185" i="12"/>
  <c r="DO185" i="12"/>
  <c r="DI186" i="12"/>
  <c r="DJ186" i="12"/>
  <c r="DK186" i="12"/>
  <c r="DM186" i="12"/>
  <c r="DN186" i="12"/>
  <c r="DO186" i="12"/>
  <c r="DI187" i="12"/>
  <c r="DJ187" i="12"/>
  <c r="DK187" i="12"/>
  <c r="DM187" i="12"/>
  <c r="DN187" i="12"/>
  <c r="DO187" i="12"/>
  <c r="DI188" i="12"/>
  <c r="DJ188" i="12"/>
  <c r="DK188" i="12"/>
  <c r="DM188" i="12"/>
  <c r="DN188" i="12"/>
  <c r="DO188" i="12"/>
  <c r="DI189" i="12"/>
  <c r="DJ189" i="12"/>
  <c r="DK189" i="12"/>
  <c r="DM189" i="12"/>
  <c r="DN189" i="12"/>
  <c r="DO189" i="12"/>
  <c r="DI190" i="12"/>
  <c r="DJ190" i="12"/>
  <c r="DK190" i="12"/>
  <c r="DM190" i="12"/>
  <c r="DN190" i="12"/>
  <c r="DO190" i="12"/>
  <c r="DI191" i="12"/>
  <c r="DJ191" i="12"/>
  <c r="DK191" i="12"/>
  <c r="DM191" i="12"/>
  <c r="DN191" i="12"/>
  <c r="DO191" i="12"/>
  <c r="DI192" i="12"/>
  <c r="DJ192" i="12"/>
  <c r="DK192" i="12"/>
  <c r="DM192" i="12"/>
  <c r="DN192" i="12"/>
  <c r="DO192" i="12"/>
  <c r="DI193" i="12"/>
  <c r="DJ193" i="12"/>
  <c r="DK193" i="12"/>
  <c r="DM193" i="12"/>
  <c r="DN193" i="12"/>
  <c r="DO193" i="12"/>
  <c r="DI194" i="12"/>
  <c r="DJ194" i="12"/>
  <c r="DK194" i="12"/>
  <c r="DM194" i="12"/>
  <c r="DN194" i="12"/>
  <c r="DO194" i="12"/>
  <c r="DI195" i="12"/>
  <c r="DJ195" i="12"/>
  <c r="DK195" i="12"/>
  <c r="DM195" i="12"/>
  <c r="DN195" i="12"/>
  <c r="DO195" i="12"/>
  <c r="DI196" i="12"/>
  <c r="DJ196" i="12"/>
  <c r="DK196" i="12"/>
  <c r="DM196" i="12"/>
  <c r="DN196" i="12"/>
  <c r="DO196" i="12"/>
  <c r="DI197" i="12"/>
  <c r="DJ197" i="12"/>
  <c r="DK197" i="12"/>
  <c r="DM197" i="12"/>
  <c r="DN197" i="12"/>
  <c r="DO197" i="12"/>
  <c r="DI198" i="12"/>
  <c r="DJ198" i="12"/>
  <c r="DK198" i="12"/>
  <c r="DM198" i="12"/>
  <c r="DN198" i="12"/>
  <c r="DO198" i="12"/>
  <c r="DI199" i="12"/>
  <c r="DJ199" i="12"/>
  <c r="DK199" i="12"/>
  <c r="DM199" i="12"/>
  <c r="DN199" i="12"/>
  <c r="DO199" i="12"/>
  <c r="DI200" i="12"/>
  <c r="DJ200" i="12"/>
  <c r="DK200" i="12"/>
  <c r="DM200" i="12"/>
  <c r="DN200" i="12"/>
  <c r="DO200" i="12"/>
  <c r="DI201" i="12"/>
  <c r="DJ201" i="12"/>
  <c r="DK201" i="12"/>
  <c r="DM201" i="12"/>
  <c r="DN201" i="12"/>
  <c r="DO201" i="12"/>
  <c r="DI202" i="12"/>
  <c r="DJ202" i="12"/>
  <c r="DK202" i="12"/>
  <c r="DM202" i="12"/>
  <c r="DN202" i="12"/>
  <c r="DO202" i="12"/>
  <c r="DI203" i="12"/>
  <c r="DJ203" i="12"/>
  <c r="DK203" i="12"/>
  <c r="DM203" i="12"/>
  <c r="DN203" i="12"/>
  <c r="DO203" i="12"/>
  <c r="DI204" i="12"/>
  <c r="DJ204" i="12"/>
  <c r="DK204" i="12"/>
  <c r="DM204" i="12"/>
  <c r="DN204" i="12"/>
  <c r="DO204" i="12"/>
  <c r="DI205" i="12"/>
  <c r="DJ205" i="12"/>
  <c r="DK205" i="12"/>
  <c r="DM205" i="12"/>
  <c r="DN205" i="12"/>
  <c r="DO205" i="12"/>
  <c r="DI206" i="12"/>
  <c r="DJ206" i="12"/>
  <c r="DK206" i="12"/>
  <c r="DM206" i="12"/>
  <c r="DN206" i="12"/>
  <c r="DO206" i="12"/>
  <c r="DI207" i="12"/>
  <c r="DJ207" i="12"/>
  <c r="DK207" i="12"/>
  <c r="DM207" i="12"/>
  <c r="DN207" i="12"/>
  <c r="DO207" i="12"/>
  <c r="DI208" i="12"/>
  <c r="DJ208" i="12"/>
  <c r="DK208" i="12"/>
  <c r="DM208" i="12"/>
  <c r="DN208" i="12"/>
  <c r="DO208" i="12"/>
  <c r="DI209" i="12"/>
  <c r="DJ209" i="12"/>
  <c r="DK209" i="12"/>
  <c r="DM209" i="12"/>
  <c r="DN209" i="12"/>
  <c r="DO209" i="12"/>
  <c r="DI210" i="12"/>
  <c r="DJ210" i="12"/>
  <c r="DK210" i="12"/>
  <c r="DM210" i="12"/>
  <c r="DN210" i="12"/>
  <c r="DO210" i="12"/>
  <c r="DI211" i="12"/>
  <c r="DJ211" i="12"/>
  <c r="DK211" i="12"/>
  <c r="DM211" i="12"/>
  <c r="DN211" i="12"/>
  <c r="DO211" i="12"/>
  <c r="DI212" i="12"/>
  <c r="DJ212" i="12"/>
  <c r="DK212" i="12"/>
  <c r="DM212" i="12"/>
  <c r="DN212" i="12"/>
  <c r="DO212" i="12"/>
  <c r="DI213" i="12"/>
  <c r="DJ213" i="12"/>
  <c r="DK213" i="12"/>
  <c r="DM213" i="12"/>
  <c r="DN213" i="12"/>
  <c r="DO213" i="12"/>
  <c r="DI214" i="12"/>
  <c r="DJ214" i="12"/>
  <c r="DK214" i="12"/>
  <c r="DM214" i="12"/>
  <c r="DN214" i="12"/>
  <c r="DO214" i="12"/>
  <c r="DI215" i="12"/>
  <c r="DJ215" i="12"/>
  <c r="DK215" i="12"/>
  <c r="DM215" i="12"/>
  <c r="DN215" i="12"/>
  <c r="DO215" i="12"/>
  <c r="DI216" i="12"/>
  <c r="DJ216" i="12"/>
  <c r="DK216" i="12"/>
  <c r="DM216" i="12"/>
  <c r="DN216" i="12"/>
  <c r="DO216" i="12"/>
  <c r="DI217" i="12"/>
  <c r="DJ217" i="12"/>
  <c r="DK217" i="12"/>
  <c r="DM217" i="12"/>
  <c r="DN217" i="12"/>
  <c r="DO217" i="12"/>
  <c r="DI218" i="12"/>
  <c r="DJ218" i="12"/>
  <c r="DK218" i="12"/>
  <c r="DM218" i="12"/>
  <c r="DN218" i="12"/>
  <c r="DO218" i="12"/>
  <c r="DI219" i="12"/>
  <c r="DJ219" i="12"/>
  <c r="DK219" i="12"/>
  <c r="DM219" i="12"/>
  <c r="DN219" i="12"/>
  <c r="DO219" i="12"/>
  <c r="DI220" i="12"/>
  <c r="DJ220" i="12"/>
  <c r="DK220" i="12"/>
  <c r="DM220" i="12"/>
  <c r="DN220" i="12"/>
  <c r="DO220" i="12"/>
  <c r="DI221" i="12"/>
  <c r="DJ221" i="12"/>
  <c r="DK221" i="12"/>
  <c r="DM221" i="12"/>
  <c r="DN221" i="12"/>
  <c r="DO221" i="12"/>
  <c r="DI222" i="12"/>
  <c r="DJ222" i="12"/>
  <c r="DK222" i="12"/>
  <c r="DM222" i="12"/>
  <c r="DN222" i="12"/>
  <c r="DO222" i="12"/>
  <c r="DI223" i="12"/>
  <c r="DJ223" i="12"/>
  <c r="DK223" i="12"/>
  <c r="DM223" i="12"/>
  <c r="DN223" i="12"/>
  <c r="DO223" i="12"/>
  <c r="DI224" i="12"/>
  <c r="DJ224" i="12"/>
  <c r="DK224" i="12"/>
  <c r="DM224" i="12"/>
  <c r="DN224" i="12"/>
  <c r="DO224" i="12"/>
  <c r="DI225" i="12"/>
  <c r="DJ225" i="12"/>
  <c r="DK225" i="12"/>
  <c r="DM225" i="12"/>
  <c r="DN225" i="12"/>
  <c r="DO225" i="12"/>
  <c r="DI226" i="12"/>
  <c r="DJ226" i="12"/>
  <c r="DK226" i="12"/>
  <c r="DM226" i="12"/>
  <c r="DN226" i="12"/>
  <c r="DO226" i="12"/>
  <c r="DI227" i="12"/>
  <c r="DJ227" i="12"/>
  <c r="DK227" i="12"/>
  <c r="DM227" i="12"/>
  <c r="DN227" i="12"/>
  <c r="DO227" i="12"/>
  <c r="DI228" i="12"/>
  <c r="DJ228" i="12"/>
  <c r="DK228" i="12"/>
  <c r="DM228" i="12"/>
  <c r="DN228" i="12"/>
  <c r="DO228" i="12"/>
  <c r="DV4" i="12"/>
  <c r="DW4" i="12"/>
  <c r="ED4" i="12"/>
  <c r="EE4" i="12"/>
  <c r="EF4" i="12"/>
  <c r="EG4" i="12"/>
  <c r="EN4" i="12"/>
  <c r="EO4" i="12"/>
  <c r="DI4" i="12"/>
  <c r="DJ4" i="12"/>
  <c r="DK4" i="12"/>
  <c r="DM4" i="12"/>
  <c r="DN4" i="12"/>
  <c r="DO4" i="12"/>
  <c r="CB5" i="12"/>
  <c r="CC5" i="12"/>
  <c r="CD5" i="12"/>
  <c r="CE5" i="12"/>
  <c r="CF5" i="12"/>
  <c r="CG5" i="12"/>
  <c r="CH5" i="12"/>
  <c r="CI5" i="12"/>
  <c r="CJ5" i="12"/>
  <c r="CK5" i="12"/>
  <c r="CL5" i="12"/>
  <c r="CN5" i="12"/>
  <c r="CO5" i="12"/>
  <c r="CP5" i="12"/>
  <c r="CM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D5" i="12"/>
  <c r="DE5" i="12"/>
  <c r="DF5" i="12"/>
  <c r="DC5" i="12"/>
  <c r="DG5" i="12"/>
  <c r="CB6" i="12"/>
  <c r="CC6" i="12"/>
  <c r="CD6" i="12"/>
  <c r="CE6" i="12"/>
  <c r="CF6" i="12"/>
  <c r="CG6" i="12"/>
  <c r="CH6" i="12"/>
  <c r="CI6" i="12"/>
  <c r="CJ6" i="12"/>
  <c r="CK6" i="12"/>
  <c r="CL6" i="12"/>
  <c r="CN6" i="12"/>
  <c r="CO6" i="12"/>
  <c r="CP6" i="12"/>
  <c r="CM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D6" i="12"/>
  <c r="DE6" i="12"/>
  <c r="DF6" i="12"/>
  <c r="DC6" i="12"/>
  <c r="DG6" i="12"/>
  <c r="CB7" i="12"/>
  <c r="CC7" i="12"/>
  <c r="CD7" i="12"/>
  <c r="CE7" i="12"/>
  <c r="CF7" i="12"/>
  <c r="CG7" i="12"/>
  <c r="CH7" i="12"/>
  <c r="CI7" i="12"/>
  <c r="CJ7" i="12"/>
  <c r="CK7" i="12"/>
  <c r="CL7" i="12"/>
  <c r="CN7" i="12"/>
  <c r="CO7" i="12"/>
  <c r="CP7" i="12"/>
  <c r="CM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D7" i="12"/>
  <c r="DE7" i="12"/>
  <c r="DF7" i="12"/>
  <c r="DC7" i="12"/>
  <c r="DG7" i="12"/>
  <c r="CB8" i="12"/>
  <c r="CC8" i="12"/>
  <c r="CD8" i="12"/>
  <c r="CE8" i="12"/>
  <c r="CF8" i="12"/>
  <c r="CG8" i="12"/>
  <c r="CH8" i="12"/>
  <c r="CI8" i="12"/>
  <c r="CJ8" i="12"/>
  <c r="CK8" i="12"/>
  <c r="CL8" i="12"/>
  <c r="CN8" i="12"/>
  <c r="CO8" i="12"/>
  <c r="CP8" i="12"/>
  <c r="CM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D8" i="12"/>
  <c r="DE8" i="12"/>
  <c r="DF8" i="12"/>
  <c r="DC8" i="12"/>
  <c r="DG8" i="12"/>
  <c r="CB9" i="12"/>
  <c r="CC9" i="12"/>
  <c r="CD9" i="12"/>
  <c r="CE9" i="12"/>
  <c r="CF9" i="12"/>
  <c r="CG9" i="12"/>
  <c r="CH9" i="12"/>
  <c r="CI9" i="12"/>
  <c r="CJ9" i="12"/>
  <c r="CK9" i="12"/>
  <c r="CL9" i="12"/>
  <c r="CN9" i="12"/>
  <c r="CO9" i="12"/>
  <c r="CP9" i="12"/>
  <c r="CM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D9" i="12"/>
  <c r="DE9" i="12"/>
  <c r="DF9" i="12"/>
  <c r="DC9" i="12"/>
  <c r="DG9" i="12"/>
  <c r="CB10" i="12"/>
  <c r="CC10" i="12"/>
  <c r="CD10" i="12"/>
  <c r="CE10" i="12"/>
  <c r="CF10" i="12"/>
  <c r="CG10" i="12"/>
  <c r="CH10" i="12"/>
  <c r="CI10" i="12"/>
  <c r="CJ10" i="12"/>
  <c r="CK10" i="12"/>
  <c r="CL10" i="12"/>
  <c r="CN10" i="12"/>
  <c r="CO10" i="12"/>
  <c r="CP10" i="12"/>
  <c r="CM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D10" i="12"/>
  <c r="DE10" i="12"/>
  <c r="DF10" i="12"/>
  <c r="DC10" i="12"/>
  <c r="DG10" i="12"/>
  <c r="CB11" i="12"/>
  <c r="CC11" i="12"/>
  <c r="CD11" i="12"/>
  <c r="CE11" i="12"/>
  <c r="CF11" i="12"/>
  <c r="CG11" i="12"/>
  <c r="CH11" i="12"/>
  <c r="CI11" i="12"/>
  <c r="CJ11" i="12"/>
  <c r="CK11" i="12"/>
  <c r="CL11" i="12"/>
  <c r="CN11" i="12"/>
  <c r="CO11" i="12"/>
  <c r="CP11" i="12"/>
  <c r="CM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D11" i="12"/>
  <c r="DE11" i="12"/>
  <c r="DF11" i="12"/>
  <c r="DC11" i="12"/>
  <c r="DG11" i="12"/>
  <c r="CB12" i="12"/>
  <c r="CC12" i="12"/>
  <c r="CD12" i="12"/>
  <c r="CE12" i="12"/>
  <c r="CF12" i="12"/>
  <c r="CG12" i="12"/>
  <c r="CH12" i="12"/>
  <c r="CI12" i="12"/>
  <c r="CJ12" i="12"/>
  <c r="CK12" i="12"/>
  <c r="CL12" i="12"/>
  <c r="CN12" i="12"/>
  <c r="CO12" i="12"/>
  <c r="CP12" i="12"/>
  <c r="CM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D12" i="12"/>
  <c r="DE12" i="12"/>
  <c r="DF12" i="12"/>
  <c r="DC12" i="12"/>
  <c r="DG12" i="12"/>
  <c r="CB13" i="12"/>
  <c r="CC13" i="12"/>
  <c r="CD13" i="12"/>
  <c r="CE13" i="12"/>
  <c r="CF13" i="12"/>
  <c r="CG13" i="12"/>
  <c r="CH13" i="12"/>
  <c r="CI13" i="12"/>
  <c r="CJ13" i="12"/>
  <c r="CK13" i="12"/>
  <c r="CL13" i="12"/>
  <c r="CN13" i="12"/>
  <c r="CO13" i="12"/>
  <c r="CP13" i="12"/>
  <c r="CM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D13" i="12"/>
  <c r="DE13" i="12"/>
  <c r="DF13" i="12"/>
  <c r="DC13" i="12"/>
  <c r="DG13" i="12"/>
  <c r="CB14" i="12"/>
  <c r="CC14" i="12"/>
  <c r="CD14" i="12"/>
  <c r="CE14" i="12"/>
  <c r="CF14" i="12"/>
  <c r="CG14" i="12"/>
  <c r="CH14" i="12"/>
  <c r="CI14" i="12"/>
  <c r="CJ14" i="12"/>
  <c r="CK14" i="12"/>
  <c r="CL14" i="12"/>
  <c r="CN14" i="12"/>
  <c r="CO14" i="12"/>
  <c r="CP14" i="12"/>
  <c r="CM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D14" i="12"/>
  <c r="DE14" i="12"/>
  <c r="DF14" i="12"/>
  <c r="DC14" i="12"/>
  <c r="DG14" i="12"/>
  <c r="CB15" i="12"/>
  <c r="CC15" i="12"/>
  <c r="CD15" i="12"/>
  <c r="CE15" i="12"/>
  <c r="CF15" i="12"/>
  <c r="CG15" i="12"/>
  <c r="CH15" i="12"/>
  <c r="CI15" i="12"/>
  <c r="CJ15" i="12"/>
  <c r="CK15" i="12"/>
  <c r="CL15" i="12"/>
  <c r="CN15" i="12"/>
  <c r="CO15" i="12"/>
  <c r="CP15" i="12"/>
  <c r="CM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D15" i="12"/>
  <c r="DE15" i="12"/>
  <c r="DF15" i="12"/>
  <c r="DC15" i="12"/>
  <c r="DG15" i="12"/>
  <c r="CB16" i="12"/>
  <c r="CC16" i="12"/>
  <c r="CD16" i="12"/>
  <c r="CE16" i="12"/>
  <c r="CF16" i="12"/>
  <c r="CG16" i="12"/>
  <c r="CH16" i="12"/>
  <c r="CI16" i="12"/>
  <c r="CJ16" i="12"/>
  <c r="CK16" i="12"/>
  <c r="CL16" i="12"/>
  <c r="CN16" i="12"/>
  <c r="CO16" i="12"/>
  <c r="CP16" i="12"/>
  <c r="CM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D16" i="12"/>
  <c r="DE16" i="12"/>
  <c r="DF16" i="12"/>
  <c r="DC16" i="12"/>
  <c r="DG16" i="12"/>
  <c r="CB17" i="12"/>
  <c r="CC17" i="12"/>
  <c r="CD17" i="12"/>
  <c r="CE17" i="12"/>
  <c r="CF17" i="12"/>
  <c r="CG17" i="12"/>
  <c r="CH17" i="12"/>
  <c r="CI17" i="12"/>
  <c r="CJ17" i="12"/>
  <c r="CK17" i="12"/>
  <c r="CL17" i="12"/>
  <c r="CN17" i="12"/>
  <c r="CO17" i="12"/>
  <c r="CP17" i="12"/>
  <c r="CM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D17" i="12"/>
  <c r="DE17" i="12"/>
  <c r="DF17" i="12"/>
  <c r="DC17" i="12"/>
  <c r="DG17" i="12"/>
  <c r="CB18" i="12"/>
  <c r="CC18" i="12"/>
  <c r="CD18" i="12"/>
  <c r="CE18" i="12"/>
  <c r="CF18" i="12"/>
  <c r="CG18" i="12"/>
  <c r="CH18" i="12"/>
  <c r="CI18" i="12"/>
  <c r="CJ18" i="12"/>
  <c r="CK18" i="12"/>
  <c r="CL18" i="12"/>
  <c r="CN18" i="12"/>
  <c r="CO18" i="12"/>
  <c r="CP18" i="12"/>
  <c r="CM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D18" i="12"/>
  <c r="DE18" i="12"/>
  <c r="DF18" i="12"/>
  <c r="DC18" i="12"/>
  <c r="DG18" i="12"/>
  <c r="CB19" i="12"/>
  <c r="CC19" i="12"/>
  <c r="CD19" i="12"/>
  <c r="CE19" i="12"/>
  <c r="CF19" i="12"/>
  <c r="CG19" i="12"/>
  <c r="CH19" i="12"/>
  <c r="CI19" i="12"/>
  <c r="CJ19" i="12"/>
  <c r="CK19" i="12"/>
  <c r="CL19" i="12"/>
  <c r="CN19" i="12"/>
  <c r="CO19" i="12"/>
  <c r="CP19" i="12"/>
  <c r="CM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D19" i="12"/>
  <c r="DE19" i="12"/>
  <c r="DF19" i="12"/>
  <c r="DC19" i="12"/>
  <c r="DG19" i="12"/>
  <c r="CB20" i="12"/>
  <c r="CC20" i="12"/>
  <c r="CD20" i="12"/>
  <c r="CE20" i="12"/>
  <c r="CF20" i="12"/>
  <c r="CG20" i="12"/>
  <c r="CH20" i="12"/>
  <c r="CI20" i="12"/>
  <c r="CJ20" i="12"/>
  <c r="CK20" i="12"/>
  <c r="CL20" i="12"/>
  <c r="CN20" i="12"/>
  <c r="CO20" i="12"/>
  <c r="CP20" i="12"/>
  <c r="CM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D20" i="12"/>
  <c r="DE20" i="12"/>
  <c r="DF20" i="12"/>
  <c r="DC20" i="12"/>
  <c r="DG20" i="12"/>
  <c r="CB21" i="12"/>
  <c r="CC21" i="12"/>
  <c r="CD21" i="12"/>
  <c r="CE21" i="12"/>
  <c r="CF21" i="12"/>
  <c r="CG21" i="12"/>
  <c r="CH21" i="12"/>
  <c r="CI21" i="12"/>
  <c r="CJ21" i="12"/>
  <c r="CK21" i="12"/>
  <c r="CL21" i="12"/>
  <c r="CN21" i="12"/>
  <c r="CO21" i="12"/>
  <c r="CP21" i="12"/>
  <c r="CM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D21" i="12"/>
  <c r="DE21" i="12"/>
  <c r="DF21" i="12"/>
  <c r="DC21" i="12"/>
  <c r="DG21" i="12"/>
  <c r="CB22" i="12"/>
  <c r="CC22" i="12"/>
  <c r="CD22" i="12"/>
  <c r="CE22" i="12"/>
  <c r="CF22" i="12"/>
  <c r="CG22" i="12"/>
  <c r="CH22" i="12"/>
  <c r="CI22" i="12"/>
  <c r="CJ22" i="12"/>
  <c r="CK22" i="12"/>
  <c r="CL22" i="12"/>
  <c r="CN22" i="12"/>
  <c r="CO22" i="12"/>
  <c r="CP22" i="12"/>
  <c r="CM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D22" i="12"/>
  <c r="DE22" i="12"/>
  <c r="DF22" i="12"/>
  <c r="DC22" i="12"/>
  <c r="DG22" i="12"/>
  <c r="CB23" i="12"/>
  <c r="CC23" i="12"/>
  <c r="CD23" i="12"/>
  <c r="CE23" i="12"/>
  <c r="CF23" i="12"/>
  <c r="CG23" i="12"/>
  <c r="CH23" i="12"/>
  <c r="CI23" i="12"/>
  <c r="CJ23" i="12"/>
  <c r="CK23" i="12"/>
  <c r="CL23" i="12"/>
  <c r="CN23" i="12"/>
  <c r="CO23" i="12"/>
  <c r="CP23" i="12"/>
  <c r="CM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D23" i="12"/>
  <c r="DE23" i="12"/>
  <c r="DF23" i="12"/>
  <c r="DC23" i="12"/>
  <c r="DG23" i="12"/>
  <c r="CB24" i="12"/>
  <c r="CC24" i="12"/>
  <c r="CD24" i="12"/>
  <c r="CE24" i="12"/>
  <c r="CF24" i="12"/>
  <c r="CG24" i="12"/>
  <c r="CH24" i="12"/>
  <c r="CI24" i="12"/>
  <c r="CJ24" i="12"/>
  <c r="CK24" i="12"/>
  <c r="CL24" i="12"/>
  <c r="CN24" i="12"/>
  <c r="CO24" i="12"/>
  <c r="CP24" i="12"/>
  <c r="CM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D24" i="12"/>
  <c r="DE24" i="12"/>
  <c r="DF24" i="12"/>
  <c r="DC24" i="12"/>
  <c r="DG24" i="12"/>
  <c r="CB25" i="12"/>
  <c r="CC25" i="12"/>
  <c r="CD25" i="12"/>
  <c r="CE25" i="12"/>
  <c r="CF25" i="12"/>
  <c r="CG25" i="12"/>
  <c r="CH25" i="12"/>
  <c r="CI25" i="12"/>
  <c r="CJ25" i="12"/>
  <c r="CK25" i="12"/>
  <c r="CL25" i="12"/>
  <c r="CN25" i="12"/>
  <c r="CO25" i="12"/>
  <c r="CP25" i="12"/>
  <c r="CM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D25" i="12"/>
  <c r="DE25" i="12"/>
  <c r="DF25" i="12"/>
  <c r="DC25" i="12"/>
  <c r="DG25" i="12"/>
  <c r="CB26" i="12"/>
  <c r="CC26" i="12"/>
  <c r="CD26" i="12"/>
  <c r="CE26" i="12"/>
  <c r="CF26" i="12"/>
  <c r="CG26" i="12"/>
  <c r="CH26" i="12"/>
  <c r="CI26" i="12"/>
  <c r="CJ26" i="12"/>
  <c r="CK26" i="12"/>
  <c r="CL26" i="12"/>
  <c r="CN26" i="12"/>
  <c r="CO26" i="12"/>
  <c r="CP26" i="12"/>
  <c r="CM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D26" i="12"/>
  <c r="DE26" i="12"/>
  <c r="DF26" i="12"/>
  <c r="DC26" i="12"/>
  <c r="DG26" i="12"/>
  <c r="CB27" i="12"/>
  <c r="CC27" i="12"/>
  <c r="CD27" i="12"/>
  <c r="CE27" i="12"/>
  <c r="CF27" i="12"/>
  <c r="CG27" i="12"/>
  <c r="CH27" i="12"/>
  <c r="CI27" i="12"/>
  <c r="CJ27" i="12"/>
  <c r="CK27" i="12"/>
  <c r="CL27" i="12"/>
  <c r="CN27" i="12"/>
  <c r="CO27" i="12"/>
  <c r="CP27" i="12"/>
  <c r="CM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D27" i="12"/>
  <c r="DE27" i="12"/>
  <c r="DF27" i="12"/>
  <c r="DC27" i="12"/>
  <c r="DG27" i="12"/>
  <c r="CB28" i="12"/>
  <c r="CC28" i="12"/>
  <c r="CD28" i="12"/>
  <c r="CE28" i="12"/>
  <c r="CF28" i="12"/>
  <c r="CG28" i="12"/>
  <c r="CH28" i="12"/>
  <c r="CI28" i="12"/>
  <c r="CJ28" i="12"/>
  <c r="CK28" i="12"/>
  <c r="CL28" i="12"/>
  <c r="CN28" i="12"/>
  <c r="CO28" i="12"/>
  <c r="CP28" i="12"/>
  <c r="CM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D28" i="12"/>
  <c r="DE28" i="12"/>
  <c r="DF28" i="12"/>
  <c r="DC28" i="12"/>
  <c r="DG28" i="12"/>
  <c r="CB29" i="12"/>
  <c r="CC29" i="12"/>
  <c r="CD29" i="12"/>
  <c r="CE29" i="12"/>
  <c r="CF29" i="12"/>
  <c r="CG29" i="12"/>
  <c r="CH29" i="12"/>
  <c r="CI29" i="12"/>
  <c r="CJ29" i="12"/>
  <c r="CK29" i="12"/>
  <c r="CL29" i="12"/>
  <c r="CN29" i="12"/>
  <c r="CO29" i="12"/>
  <c r="CP29" i="12"/>
  <c r="CM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D29" i="12"/>
  <c r="DE29" i="12"/>
  <c r="DF29" i="12"/>
  <c r="DC29" i="12"/>
  <c r="DG29" i="12"/>
  <c r="CB30" i="12"/>
  <c r="CC30" i="12"/>
  <c r="CD30" i="12"/>
  <c r="CE30" i="12"/>
  <c r="CF30" i="12"/>
  <c r="CG30" i="12"/>
  <c r="CH30" i="12"/>
  <c r="CI30" i="12"/>
  <c r="CJ30" i="12"/>
  <c r="CK30" i="12"/>
  <c r="CL30" i="12"/>
  <c r="CN30" i="12"/>
  <c r="CO30" i="12"/>
  <c r="CP30" i="12"/>
  <c r="CM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D30" i="12"/>
  <c r="DE30" i="12"/>
  <c r="DF30" i="12"/>
  <c r="DC30" i="12"/>
  <c r="DG30" i="12"/>
  <c r="CB31" i="12"/>
  <c r="CC31" i="12"/>
  <c r="CD31" i="12"/>
  <c r="CE31" i="12"/>
  <c r="CF31" i="12"/>
  <c r="CG31" i="12"/>
  <c r="CH31" i="12"/>
  <c r="CI31" i="12"/>
  <c r="CJ31" i="12"/>
  <c r="CK31" i="12"/>
  <c r="CL31" i="12"/>
  <c r="CN31" i="12"/>
  <c r="CO31" i="12"/>
  <c r="CP31" i="12"/>
  <c r="CM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D31" i="12"/>
  <c r="DE31" i="12"/>
  <c r="DF31" i="12"/>
  <c r="DC31" i="12"/>
  <c r="DG31" i="12"/>
  <c r="CB32" i="12"/>
  <c r="CC32" i="12"/>
  <c r="CD32" i="12"/>
  <c r="CE32" i="12"/>
  <c r="CF32" i="12"/>
  <c r="CG32" i="12"/>
  <c r="CH32" i="12"/>
  <c r="CI32" i="12"/>
  <c r="CJ32" i="12"/>
  <c r="CK32" i="12"/>
  <c r="CL32" i="12"/>
  <c r="CN32" i="12"/>
  <c r="CO32" i="12"/>
  <c r="CP32" i="12"/>
  <c r="CM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D32" i="12"/>
  <c r="DE32" i="12"/>
  <c r="DF32" i="12"/>
  <c r="DC32" i="12"/>
  <c r="DG32" i="12"/>
  <c r="CB33" i="12"/>
  <c r="CC33" i="12"/>
  <c r="CD33" i="12"/>
  <c r="CE33" i="12"/>
  <c r="CF33" i="12"/>
  <c r="CG33" i="12"/>
  <c r="CH33" i="12"/>
  <c r="CI33" i="12"/>
  <c r="CJ33" i="12"/>
  <c r="CK33" i="12"/>
  <c r="CL33" i="12"/>
  <c r="CN33" i="12"/>
  <c r="CO33" i="12"/>
  <c r="CP33" i="12"/>
  <c r="CM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D33" i="12"/>
  <c r="DE33" i="12"/>
  <c r="DF33" i="12"/>
  <c r="DC33" i="12"/>
  <c r="DG33" i="12"/>
  <c r="CB34" i="12"/>
  <c r="CC34" i="12"/>
  <c r="CD34" i="12"/>
  <c r="CE34" i="12"/>
  <c r="CF34" i="12"/>
  <c r="CG34" i="12"/>
  <c r="CH34" i="12"/>
  <c r="CI34" i="12"/>
  <c r="CJ34" i="12"/>
  <c r="CK34" i="12"/>
  <c r="CL34" i="12"/>
  <c r="CN34" i="12"/>
  <c r="CO34" i="12"/>
  <c r="CP34" i="12"/>
  <c r="CM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D34" i="12"/>
  <c r="DE34" i="12"/>
  <c r="DF34" i="12"/>
  <c r="DC34" i="12"/>
  <c r="DG34" i="12"/>
  <c r="CB35" i="12"/>
  <c r="CC35" i="12"/>
  <c r="CD35" i="12"/>
  <c r="CE35" i="12"/>
  <c r="CF35" i="12"/>
  <c r="CG35" i="12"/>
  <c r="CH35" i="12"/>
  <c r="CI35" i="12"/>
  <c r="CJ35" i="12"/>
  <c r="CK35" i="12"/>
  <c r="CL35" i="12"/>
  <c r="CN35" i="12"/>
  <c r="CO35" i="12"/>
  <c r="CP35" i="12"/>
  <c r="CM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D35" i="12"/>
  <c r="DE35" i="12"/>
  <c r="DF35" i="12"/>
  <c r="DC35" i="12"/>
  <c r="DG35" i="12"/>
  <c r="CB36" i="12"/>
  <c r="CC36" i="12"/>
  <c r="CD36" i="12"/>
  <c r="CE36" i="12"/>
  <c r="CF36" i="12"/>
  <c r="CG36" i="12"/>
  <c r="CH36" i="12"/>
  <c r="CI36" i="12"/>
  <c r="CJ36" i="12"/>
  <c r="CK36" i="12"/>
  <c r="CL36" i="12"/>
  <c r="CN36" i="12"/>
  <c r="CO36" i="12"/>
  <c r="CP36" i="12"/>
  <c r="CM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D36" i="12"/>
  <c r="DE36" i="12"/>
  <c r="DF36" i="12"/>
  <c r="DC36" i="12"/>
  <c r="DG36" i="12"/>
  <c r="CB37" i="12"/>
  <c r="CC37" i="12"/>
  <c r="CD37" i="12"/>
  <c r="CE37" i="12"/>
  <c r="CF37" i="12"/>
  <c r="CG37" i="12"/>
  <c r="CH37" i="12"/>
  <c r="CI37" i="12"/>
  <c r="CJ37" i="12"/>
  <c r="CK37" i="12"/>
  <c r="CL37" i="12"/>
  <c r="CN37" i="12"/>
  <c r="CO37" i="12"/>
  <c r="CP37" i="12"/>
  <c r="CM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D37" i="12"/>
  <c r="DE37" i="12"/>
  <c r="DF37" i="12"/>
  <c r="DC37" i="12"/>
  <c r="DG37" i="12"/>
  <c r="CB38" i="12"/>
  <c r="CC38" i="12"/>
  <c r="CD38" i="12"/>
  <c r="CE38" i="12"/>
  <c r="CF38" i="12"/>
  <c r="CG38" i="12"/>
  <c r="CH38" i="12"/>
  <c r="CI38" i="12"/>
  <c r="CJ38" i="12"/>
  <c r="CK38" i="12"/>
  <c r="CL38" i="12"/>
  <c r="CN38" i="12"/>
  <c r="CO38" i="12"/>
  <c r="CP38" i="12"/>
  <c r="CM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D38" i="12"/>
  <c r="DE38" i="12"/>
  <c r="DF38" i="12"/>
  <c r="DC38" i="12"/>
  <c r="DG38" i="12"/>
  <c r="CB39" i="12"/>
  <c r="CC39" i="12"/>
  <c r="CD39" i="12"/>
  <c r="CE39" i="12"/>
  <c r="CF39" i="12"/>
  <c r="CG39" i="12"/>
  <c r="CH39" i="12"/>
  <c r="CI39" i="12"/>
  <c r="CJ39" i="12"/>
  <c r="CK39" i="12"/>
  <c r="CL39" i="12"/>
  <c r="CN39" i="12"/>
  <c r="CO39" i="12"/>
  <c r="CP39" i="12"/>
  <c r="CM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D39" i="12"/>
  <c r="DE39" i="12"/>
  <c r="DF39" i="12"/>
  <c r="DC39" i="12"/>
  <c r="DG39" i="12"/>
  <c r="CB40" i="12"/>
  <c r="CC40" i="12"/>
  <c r="CD40" i="12"/>
  <c r="CE40" i="12"/>
  <c r="CF40" i="12"/>
  <c r="CG40" i="12"/>
  <c r="CH40" i="12"/>
  <c r="CI40" i="12"/>
  <c r="CJ40" i="12"/>
  <c r="CK40" i="12"/>
  <c r="CL40" i="12"/>
  <c r="CN40" i="12"/>
  <c r="CO40" i="12"/>
  <c r="CP40" i="12"/>
  <c r="CM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D40" i="12"/>
  <c r="DE40" i="12"/>
  <c r="DF40" i="12"/>
  <c r="DC40" i="12"/>
  <c r="DG40" i="12"/>
  <c r="CB41" i="12"/>
  <c r="CC41" i="12"/>
  <c r="CD41" i="12"/>
  <c r="CE41" i="12"/>
  <c r="CF41" i="12"/>
  <c r="CG41" i="12"/>
  <c r="CH41" i="12"/>
  <c r="CI41" i="12"/>
  <c r="CJ41" i="12"/>
  <c r="CK41" i="12"/>
  <c r="CL41" i="12"/>
  <c r="CN41" i="12"/>
  <c r="CO41" i="12"/>
  <c r="CP41" i="12"/>
  <c r="CM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D41" i="12"/>
  <c r="DE41" i="12"/>
  <c r="DF41" i="12"/>
  <c r="DC41" i="12"/>
  <c r="DG41" i="12"/>
  <c r="CB42" i="12"/>
  <c r="CC42" i="12"/>
  <c r="CD42" i="12"/>
  <c r="CE42" i="12"/>
  <c r="CF42" i="12"/>
  <c r="CG42" i="12"/>
  <c r="CH42" i="12"/>
  <c r="CI42" i="12"/>
  <c r="CJ42" i="12"/>
  <c r="CK42" i="12"/>
  <c r="CL42" i="12"/>
  <c r="CN42" i="12"/>
  <c r="CO42" i="12"/>
  <c r="CP42" i="12"/>
  <c r="CM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D42" i="12"/>
  <c r="DE42" i="12"/>
  <c r="DF42" i="12"/>
  <c r="DC42" i="12"/>
  <c r="DG42" i="12"/>
  <c r="CB43" i="12"/>
  <c r="CC43" i="12"/>
  <c r="CD43" i="12"/>
  <c r="CE43" i="12"/>
  <c r="CF43" i="12"/>
  <c r="CG43" i="12"/>
  <c r="CH43" i="12"/>
  <c r="CI43" i="12"/>
  <c r="CJ43" i="12"/>
  <c r="CK43" i="12"/>
  <c r="CL43" i="12"/>
  <c r="CN43" i="12"/>
  <c r="CO43" i="12"/>
  <c r="CP43" i="12"/>
  <c r="CM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D43" i="12"/>
  <c r="DE43" i="12"/>
  <c r="DF43" i="12"/>
  <c r="DC43" i="12"/>
  <c r="DG43" i="12"/>
  <c r="CB44" i="12"/>
  <c r="CC44" i="12"/>
  <c r="CD44" i="12"/>
  <c r="CE44" i="12"/>
  <c r="CF44" i="12"/>
  <c r="CG44" i="12"/>
  <c r="CH44" i="12"/>
  <c r="CI44" i="12"/>
  <c r="CJ44" i="12"/>
  <c r="CK44" i="12"/>
  <c r="CL44" i="12"/>
  <c r="CN44" i="12"/>
  <c r="CO44" i="12"/>
  <c r="CP44" i="12"/>
  <c r="CM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D44" i="12"/>
  <c r="DE44" i="12"/>
  <c r="DF44" i="12"/>
  <c r="DC44" i="12"/>
  <c r="DG44" i="12"/>
  <c r="CB45" i="12"/>
  <c r="CC45" i="12"/>
  <c r="CD45" i="12"/>
  <c r="CE45" i="12"/>
  <c r="CF45" i="12"/>
  <c r="CG45" i="12"/>
  <c r="CH45" i="12"/>
  <c r="CI45" i="12"/>
  <c r="CJ45" i="12"/>
  <c r="CK45" i="12"/>
  <c r="CL45" i="12"/>
  <c r="CN45" i="12"/>
  <c r="CO45" i="12"/>
  <c r="CP45" i="12"/>
  <c r="CM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D45" i="12"/>
  <c r="DE45" i="12"/>
  <c r="DF45" i="12"/>
  <c r="DC45" i="12"/>
  <c r="DG45" i="12"/>
  <c r="CB46" i="12"/>
  <c r="CC46" i="12"/>
  <c r="CD46" i="12"/>
  <c r="CE46" i="12"/>
  <c r="CF46" i="12"/>
  <c r="CG46" i="12"/>
  <c r="CH46" i="12"/>
  <c r="CI46" i="12"/>
  <c r="CJ46" i="12"/>
  <c r="CK46" i="12"/>
  <c r="CL46" i="12"/>
  <c r="CN46" i="12"/>
  <c r="CO46" i="12"/>
  <c r="CP46" i="12"/>
  <c r="CM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D46" i="12"/>
  <c r="DE46" i="12"/>
  <c r="DF46" i="12"/>
  <c r="DC46" i="12"/>
  <c r="DG46" i="12"/>
  <c r="CB47" i="12"/>
  <c r="CC47" i="12"/>
  <c r="CD47" i="12"/>
  <c r="CE47" i="12"/>
  <c r="CF47" i="12"/>
  <c r="CG47" i="12"/>
  <c r="CH47" i="12"/>
  <c r="CI47" i="12"/>
  <c r="CJ47" i="12"/>
  <c r="CK47" i="12"/>
  <c r="CL47" i="12"/>
  <c r="CN47" i="12"/>
  <c r="CO47" i="12"/>
  <c r="CP47" i="12"/>
  <c r="CM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D47" i="12"/>
  <c r="DE47" i="12"/>
  <c r="DF47" i="12"/>
  <c r="DC47" i="12"/>
  <c r="DG47" i="12"/>
  <c r="CB48" i="12"/>
  <c r="CC48" i="12"/>
  <c r="CD48" i="12"/>
  <c r="CE48" i="12"/>
  <c r="CF48" i="12"/>
  <c r="CG48" i="12"/>
  <c r="CH48" i="12"/>
  <c r="CI48" i="12"/>
  <c r="CJ48" i="12"/>
  <c r="CK48" i="12"/>
  <c r="CL48" i="12"/>
  <c r="CN48" i="12"/>
  <c r="CO48" i="12"/>
  <c r="CP48" i="12"/>
  <c r="CM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D48" i="12"/>
  <c r="DE48" i="12"/>
  <c r="DF48" i="12"/>
  <c r="DC48" i="12"/>
  <c r="DG48" i="12"/>
  <c r="CB49" i="12"/>
  <c r="CC49" i="12"/>
  <c r="CD49" i="12"/>
  <c r="CE49" i="12"/>
  <c r="CF49" i="12"/>
  <c r="CG49" i="12"/>
  <c r="CH49" i="12"/>
  <c r="CI49" i="12"/>
  <c r="CJ49" i="12"/>
  <c r="CK49" i="12"/>
  <c r="CL49" i="12"/>
  <c r="CN49" i="12"/>
  <c r="CO49" i="12"/>
  <c r="CP49" i="12"/>
  <c r="CM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D49" i="12"/>
  <c r="DE49" i="12"/>
  <c r="DF49" i="12"/>
  <c r="DC49" i="12"/>
  <c r="DG49" i="12"/>
  <c r="CB50" i="12"/>
  <c r="CC50" i="12"/>
  <c r="CD50" i="12"/>
  <c r="CE50" i="12"/>
  <c r="CF50" i="12"/>
  <c r="CG50" i="12"/>
  <c r="CH50" i="12"/>
  <c r="CI50" i="12"/>
  <c r="CJ50" i="12"/>
  <c r="CK50" i="12"/>
  <c r="CL50" i="12"/>
  <c r="CN50" i="12"/>
  <c r="CO50" i="12"/>
  <c r="CP50" i="12"/>
  <c r="CM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D50" i="12"/>
  <c r="DE50" i="12"/>
  <c r="DF50" i="12"/>
  <c r="DC50" i="12"/>
  <c r="DG50" i="12"/>
  <c r="CB51" i="12"/>
  <c r="CC51" i="12"/>
  <c r="CD51" i="12"/>
  <c r="CE51" i="12"/>
  <c r="CF51" i="12"/>
  <c r="CG51" i="12"/>
  <c r="CH51" i="12"/>
  <c r="CI51" i="12"/>
  <c r="CJ51" i="12"/>
  <c r="CK51" i="12"/>
  <c r="CL51" i="12"/>
  <c r="CN51" i="12"/>
  <c r="CO51" i="12"/>
  <c r="CP51" i="12"/>
  <c r="CM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D51" i="12"/>
  <c r="DE51" i="12"/>
  <c r="DF51" i="12"/>
  <c r="DC51" i="12"/>
  <c r="DG51" i="12"/>
  <c r="CB52" i="12"/>
  <c r="CC52" i="12"/>
  <c r="CD52" i="12"/>
  <c r="CE52" i="12"/>
  <c r="CF52" i="12"/>
  <c r="CG52" i="12"/>
  <c r="CH52" i="12"/>
  <c r="CI52" i="12"/>
  <c r="CJ52" i="12"/>
  <c r="CK52" i="12"/>
  <c r="CL52" i="12"/>
  <c r="CN52" i="12"/>
  <c r="CO52" i="12"/>
  <c r="CP52" i="12"/>
  <c r="CM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D52" i="12"/>
  <c r="DE52" i="12"/>
  <c r="DF52" i="12"/>
  <c r="DC52" i="12"/>
  <c r="DG52" i="12"/>
  <c r="CB53" i="12"/>
  <c r="CC53" i="12"/>
  <c r="CD53" i="12"/>
  <c r="CE53" i="12"/>
  <c r="CF53" i="12"/>
  <c r="CG53" i="12"/>
  <c r="CH53" i="12"/>
  <c r="CI53" i="12"/>
  <c r="CJ53" i="12"/>
  <c r="CK53" i="12"/>
  <c r="CL53" i="12"/>
  <c r="CN53" i="12"/>
  <c r="CO53" i="12"/>
  <c r="CP53" i="12"/>
  <c r="CM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D53" i="12"/>
  <c r="DE53" i="12"/>
  <c r="DF53" i="12"/>
  <c r="DC53" i="12"/>
  <c r="DG53" i="12"/>
  <c r="CB54" i="12"/>
  <c r="CC54" i="12"/>
  <c r="CD54" i="12"/>
  <c r="CE54" i="12"/>
  <c r="CF54" i="12"/>
  <c r="CG54" i="12"/>
  <c r="CH54" i="12"/>
  <c r="CI54" i="12"/>
  <c r="CJ54" i="12"/>
  <c r="CK54" i="12"/>
  <c r="CL54" i="12"/>
  <c r="CN54" i="12"/>
  <c r="CO54" i="12"/>
  <c r="CP54" i="12"/>
  <c r="CM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D54" i="12"/>
  <c r="DE54" i="12"/>
  <c r="DF54" i="12"/>
  <c r="DC54" i="12"/>
  <c r="DG54" i="12"/>
  <c r="CB55" i="12"/>
  <c r="CC55" i="12"/>
  <c r="CD55" i="12"/>
  <c r="CE55" i="12"/>
  <c r="CF55" i="12"/>
  <c r="CG55" i="12"/>
  <c r="CH55" i="12"/>
  <c r="CI55" i="12"/>
  <c r="CJ55" i="12"/>
  <c r="CK55" i="12"/>
  <c r="CL55" i="12"/>
  <c r="CN55" i="12"/>
  <c r="CO55" i="12"/>
  <c r="CP55" i="12"/>
  <c r="CM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D55" i="12"/>
  <c r="DE55" i="12"/>
  <c r="DF55" i="12"/>
  <c r="DC55" i="12"/>
  <c r="DG55" i="12"/>
  <c r="CB56" i="12"/>
  <c r="CC56" i="12"/>
  <c r="CD56" i="12"/>
  <c r="CE56" i="12"/>
  <c r="CF56" i="12"/>
  <c r="CG56" i="12"/>
  <c r="CH56" i="12"/>
  <c r="CI56" i="12"/>
  <c r="CJ56" i="12"/>
  <c r="CK56" i="12"/>
  <c r="CL56" i="12"/>
  <c r="CN56" i="12"/>
  <c r="CO56" i="12"/>
  <c r="CP56" i="12"/>
  <c r="CM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D56" i="12"/>
  <c r="DE56" i="12"/>
  <c r="DF56" i="12"/>
  <c r="DC56" i="12"/>
  <c r="DG56" i="12"/>
  <c r="CB57" i="12"/>
  <c r="CC57" i="12"/>
  <c r="CD57" i="12"/>
  <c r="CE57" i="12"/>
  <c r="CF57" i="12"/>
  <c r="CG57" i="12"/>
  <c r="CH57" i="12"/>
  <c r="CI57" i="12"/>
  <c r="CJ57" i="12"/>
  <c r="CK57" i="12"/>
  <c r="CL57" i="12"/>
  <c r="CN57" i="12"/>
  <c r="CO57" i="12"/>
  <c r="CP57" i="12"/>
  <c r="CM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D57" i="12"/>
  <c r="DE57" i="12"/>
  <c r="DF57" i="12"/>
  <c r="DC57" i="12"/>
  <c r="DG57" i="12"/>
  <c r="CB58" i="12"/>
  <c r="CC58" i="12"/>
  <c r="CD58" i="12"/>
  <c r="CE58" i="12"/>
  <c r="CF58" i="12"/>
  <c r="CG58" i="12"/>
  <c r="CH58" i="12"/>
  <c r="CI58" i="12"/>
  <c r="CJ58" i="12"/>
  <c r="CK58" i="12"/>
  <c r="CL58" i="12"/>
  <c r="CN58" i="12"/>
  <c r="CO58" i="12"/>
  <c r="CP58" i="12"/>
  <c r="CM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D58" i="12"/>
  <c r="DE58" i="12"/>
  <c r="DF58" i="12"/>
  <c r="DC58" i="12"/>
  <c r="DG58" i="12"/>
  <c r="CB59" i="12"/>
  <c r="CC59" i="12"/>
  <c r="CD59" i="12"/>
  <c r="CE59" i="12"/>
  <c r="CF59" i="12"/>
  <c r="CG59" i="12"/>
  <c r="CH59" i="12"/>
  <c r="CI59" i="12"/>
  <c r="CJ59" i="12"/>
  <c r="CK59" i="12"/>
  <c r="CL59" i="12"/>
  <c r="CN59" i="12"/>
  <c r="CO59" i="12"/>
  <c r="CP59" i="12"/>
  <c r="CM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D59" i="12"/>
  <c r="DE59" i="12"/>
  <c r="DF59" i="12"/>
  <c r="DC59" i="12"/>
  <c r="DG59" i="12"/>
  <c r="CB60" i="12"/>
  <c r="CC60" i="12"/>
  <c r="CD60" i="12"/>
  <c r="CE60" i="12"/>
  <c r="CF60" i="12"/>
  <c r="CG60" i="12"/>
  <c r="CH60" i="12"/>
  <c r="CI60" i="12"/>
  <c r="CJ60" i="12"/>
  <c r="CK60" i="12"/>
  <c r="CL60" i="12"/>
  <c r="CN60" i="12"/>
  <c r="CO60" i="12"/>
  <c r="CP60" i="12"/>
  <c r="CM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D60" i="12"/>
  <c r="DE60" i="12"/>
  <c r="DF60" i="12"/>
  <c r="DC60" i="12"/>
  <c r="DG60" i="12"/>
  <c r="CB61" i="12"/>
  <c r="CC61" i="12"/>
  <c r="CD61" i="12"/>
  <c r="CE61" i="12"/>
  <c r="CF61" i="12"/>
  <c r="CG61" i="12"/>
  <c r="CH61" i="12"/>
  <c r="CI61" i="12"/>
  <c r="CJ61" i="12"/>
  <c r="CK61" i="12"/>
  <c r="CL61" i="12"/>
  <c r="CN61" i="12"/>
  <c r="CO61" i="12"/>
  <c r="CP61" i="12"/>
  <c r="CM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D61" i="12"/>
  <c r="DE61" i="12"/>
  <c r="DF61" i="12"/>
  <c r="DC61" i="12"/>
  <c r="DG61" i="12"/>
  <c r="CB62" i="12"/>
  <c r="CC62" i="12"/>
  <c r="CD62" i="12"/>
  <c r="CE62" i="12"/>
  <c r="CF62" i="12"/>
  <c r="CG62" i="12"/>
  <c r="CH62" i="12"/>
  <c r="CI62" i="12"/>
  <c r="CJ62" i="12"/>
  <c r="CK62" i="12"/>
  <c r="CL62" i="12"/>
  <c r="CN62" i="12"/>
  <c r="CO62" i="12"/>
  <c r="CP62" i="12"/>
  <c r="CM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D62" i="12"/>
  <c r="DE62" i="12"/>
  <c r="DF62" i="12"/>
  <c r="DC62" i="12"/>
  <c r="DG62" i="12"/>
  <c r="CB63" i="12"/>
  <c r="CC63" i="12"/>
  <c r="CD63" i="12"/>
  <c r="CE63" i="12"/>
  <c r="CF63" i="12"/>
  <c r="CG63" i="12"/>
  <c r="CH63" i="12"/>
  <c r="CI63" i="12"/>
  <c r="CJ63" i="12"/>
  <c r="CK63" i="12"/>
  <c r="CL63" i="12"/>
  <c r="CN63" i="12"/>
  <c r="CO63" i="12"/>
  <c r="CP63" i="12"/>
  <c r="CM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D63" i="12"/>
  <c r="DE63" i="12"/>
  <c r="DF63" i="12"/>
  <c r="DC63" i="12"/>
  <c r="DG63" i="12"/>
  <c r="CB64" i="12"/>
  <c r="CC64" i="12"/>
  <c r="CD64" i="12"/>
  <c r="CE64" i="12"/>
  <c r="CF64" i="12"/>
  <c r="CG64" i="12"/>
  <c r="CH64" i="12"/>
  <c r="CI64" i="12"/>
  <c r="CJ64" i="12"/>
  <c r="CK64" i="12"/>
  <c r="CL64" i="12"/>
  <c r="CN64" i="12"/>
  <c r="CO64" i="12"/>
  <c r="CP64" i="12"/>
  <c r="CM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D64" i="12"/>
  <c r="DE64" i="12"/>
  <c r="DF64" i="12"/>
  <c r="DC64" i="12"/>
  <c r="DG64" i="12"/>
  <c r="CB65" i="12"/>
  <c r="CC65" i="12"/>
  <c r="CD65" i="12"/>
  <c r="CE65" i="12"/>
  <c r="CF65" i="12"/>
  <c r="CG65" i="12"/>
  <c r="CH65" i="12"/>
  <c r="CI65" i="12"/>
  <c r="CJ65" i="12"/>
  <c r="CK65" i="12"/>
  <c r="CL65" i="12"/>
  <c r="CN65" i="12"/>
  <c r="CO65" i="12"/>
  <c r="CP65" i="12"/>
  <c r="CM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D65" i="12"/>
  <c r="DE65" i="12"/>
  <c r="DF65" i="12"/>
  <c r="DC65" i="12"/>
  <c r="DG65" i="12"/>
  <c r="CB66" i="12"/>
  <c r="CC66" i="12"/>
  <c r="CD66" i="12"/>
  <c r="CE66" i="12"/>
  <c r="CF66" i="12"/>
  <c r="CG66" i="12"/>
  <c r="CH66" i="12"/>
  <c r="CI66" i="12"/>
  <c r="CJ66" i="12"/>
  <c r="CK66" i="12"/>
  <c r="CL66" i="12"/>
  <c r="CN66" i="12"/>
  <c r="CO66" i="12"/>
  <c r="CP66" i="12"/>
  <c r="CM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D66" i="12"/>
  <c r="DE66" i="12"/>
  <c r="DF66" i="12"/>
  <c r="DC66" i="12"/>
  <c r="DG66" i="12"/>
  <c r="CB67" i="12"/>
  <c r="CC67" i="12"/>
  <c r="CD67" i="12"/>
  <c r="CE67" i="12"/>
  <c r="CF67" i="12"/>
  <c r="CG67" i="12"/>
  <c r="CH67" i="12"/>
  <c r="CI67" i="12"/>
  <c r="CJ67" i="12"/>
  <c r="CK67" i="12"/>
  <c r="CL67" i="12"/>
  <c r="CN67" i="12"/>
  <c r="CO67" i="12"/>
  <c r="CP67" i="12"/>
  <c r="CM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D67" i="12"/>
  <c r="DE67" i="12"/>
  <c r="DF67" i="12"/>
  <c r="DC67" i="12"/>
  <c r="DG67" i="12"/>
  <c r="CB68" i="12"/>
  <c r="CC68" i="12"/>
  <c r="CD68" i="12"/>
  <c r="CE68" i="12"/>
  <c r="CF68" i="12"/>
  <c r="CG68" i="12"/>
  <c r="CH68" i="12"/>
  <c r="CI68" i="12"/>
  <c r="CJ68" i="12"/>
  <c r="CK68" i="12"/>
  <c r="CL68" i="12"/>
  <c r="CN68" i="12"/>
  <c r="CO68" i="12"/>
  <c r="CP68" i="12"/>
  <c r="CM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D68" i="12"/>
  <c r="DE68" i="12"/>
  <c r="DF68" i="12"/>
  <c r="DC68" i="12"/>
  <c r="DG68" i="12"/>
  <c r="CB69" i="12"/>
  <c r="CC69" i="12"/>
  <c r="CD69" i="12"/>
  <c r="CE69" i="12"/>
  <c r="CF69" i="12"/>
  <c r="CG69" i="12"/>
  <c r="CH69" i="12"/>
  <c r="CI69" i="12"/>
  <c r="CJ69" i="12"/>
  <c r="CK69" i="12"/>
  <c r="CL69" i="12"/>
  <c r="CN69" i="12"/>
  <c r="CO69" i="12"/>
  <c r="CP69" i="12"/>
  <c r="CM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D69" i="12"/>
  <c r="DE69" i="12"/>
  <c r="DF69" i="12"/>
  <c r="DC69" i="12"/>
  <c r="DG69" i="12"/>
  <c r="CB70" i="12"/>
  <c r="CC70" i="12"/>
  <c r="CD70" i="12"/>
  <c r="CE70" i="12"/>
  <c r="CF70" i="12"/>
  <c r="CG70" i="12"/>
  <c r="CH70" i="12"/>
  <c r="CI70" i="12"/>
  <c r="CJ70" i="12"/>
  <c r="CK70" i="12"/>
  <c r="CL70" i="12"/>
  <c r="CN70" i="12"/>
  <c r="CO70" i="12"/>
  <c r="CP70" i="12"/>
  <c r="CM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D70" i="12"/>
  <c r="DE70" i="12"/>
  <c r="DF70" i="12"/>
  <c r="DC70" i="12"/>
  <c r="DG70" i="12"/>
  <c r="CB71" i="12"/>
  <c r="CC71" i="12"/>
  <c r="CD71" i="12"/>
  <c r="CE71" i="12"/>
  <c r="CF71" i="12"/>
  <c r="CG71" i="12"/>
  <c r="CH71" i="12"/>
  <c r="CI71" i="12"/>
  <c r="CJ71" i="12"/>
  <c r="CK71" i="12"/>
  <c r="CL71" i="12"/>
  <c r="CN71" i="12"/>
  <c r="CO71" i="12"/>
  <c r="CP71" i="12"/>
  <c r="CM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D71" i="12"/>
  <c r="DE71" i="12"/>
  <c r="DF71" i="12"/>
  <c r="DC71" i="12"/>
  <c r="DG71" i="12"/>
  <c r="CB72" i="12"/>
  <c r="CC72" i="12"/>
  <c r="CD72" i="12"/>
  <c r="CE72" i="12"/>
  <c r="CF72" i="12"/>
  <c r="CG72" i="12"/>
  <c r="CH72" i="12"/>
  <c r="CI72" i="12"/>
  <c r="CJ72" i="12"/>
  <c r="CK72" i="12"/>
  <c r="CL72" i="12"/>
  <c r="CN72" i="12"/>
  <c r="CO72" i="12"/>
  <c r="CP72" i="12"/>
  <c r="CM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D72" i="12"/>
  <c r="DE72" i="12"/>
  <c r="DF72" i="12"/>
  <c r="DC72" i="12"/>
  <c r="DG72" i="12"/>
  <c r="CB74" i="12"/>
  <c r="CC74" i="12"/>
  <c r="CD74" i="12"/>
  <c r="CE74" i="12"/>
  <c r="CF74" i="12"/>
  <c r="CG74" i="12"/>
  <c r="CH74" i="12"/>
  <c r="CI74" i="12"/>
  <c r="CJ74" i="12"/>
  <c r="CK74" i="12"/>
  <c r="CL74" i="12"/>
  <c r="CN74" i="12"/>
  <c r="CO74" i="12"/>
  <c r="CP74" i="12"/>
  <c r="CM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D74" i="12"/>
  <c r="DE74" i="12"/>
  <c r="DF74" i="12"/>
  <c r="DC74" i="12"/>
  <c r="DG74" i="12"/>
  <c r="CB75" i="12"/>
  <c r="CC75" i="12"/>
  <c r="CD75" i="12"/>
  <c r="CE75" i="12"/>
  <c r="CF75" i="12"/>
  <c r="CG75" i="12"/>
  <c r="CH75" i="12"/>
  <c r="CI75" i="12"/>
  <c r="CJ75" i="12"/>
  <c r="CK75" i="12"/>
  <c r="CL75" i="12"/>
  <c r="CN75" i="12"/>
  <c r="CO75" i="12"/>
  <c r="CP75" i="12"/>
  <c r="CM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D75" i="12"/>
  <c r="DE75" i="12"/>
  <c r="DF75" i="12"/>
  <c r="DC75" i="12"/>
  <c r="DG75" i="12"/>
  <c r="CB76" i="12"/>
  <c r="CC76" i="12"/>
  <c r="CD76" i="12"/>
  <c r="CE76" i="12"/>
  <c r="CF76" i="12"/>
  <c r="CG76" i="12"/>
  <c r="CH76" i="12"/>
  <c r="CI76" i="12"/>
  <c r="CJ76" i="12"/>
  <c r="CK76" i="12"/>
  <c r="CL76" i="12"/>
  <c r="CN76" i="12"/>
  <c r="CO76" i="12"/>
  <c r="CP76" i="12"/>
  <c r="CM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D76" i="12"/>
  <c r="DE76" i="12"/>
  <c r="DF76" i="12"/>
  <c r="DC76" i="12"/>
  <c r="DG76" i="12"/>
  <c r="CB77" i="12"/>
  <c r="CC77" i="12"/>
  <c r="CD77" i="12"/>
  <c r="CE77" i="12"/>
  <c r="CF77" i="12"/>
  <c r="CG77" i="12"/>
  <c r="CH77" i="12"/>
  <c r="CI77" i="12"/>
  <c r="CJ77" i="12"/>
  <c r="CK77" i="12"/>
  <c r="CL77" i="12"/>
  <c r="CN77" i="12"/>
  <c r="CO77" i="12"/>
  <c r="CP77" i="12"/>
  <c r="CM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D77" i="12"/>
  <c r="DE77" i="12"/>
  <c r="DF77" i="12"/>
  <c r="DC77" i="12"/>
  <c r="DG77" i="12"/>
  <c r="CB78" i="12"/>
  <c r="CC78" i="12"/>
  <c r="CD78" i="12"/>
  <c r="CE78" i="12"/>
  <c r="CF78" i="12"/>
  <c r="CG78" i="12"/>
  <c r="CH78" i="12"/>
  <c r="CI78" i="12"/>
  <c r="CJ78" i="12"/>
  <c r="CK78" i="12"/>
  <c r="CL78" i="12"/>
  <c r="CN78" i="12"/>
  <c r="CO78" i="12"/>
  <c r="CP78" i="12"/>
  <c r="CM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D78" i="12"/>
  <c r="DE78" i="12"/>
  <c r="DF78" i="12"/>
  <c r="DC78" i="12"/>
  <c r="DG78" i="12"/>
  <c r="CB79" i="12"/>
  <c r="CC79" i="12"/>
  <c r="CD79" i="12"/>
  <c r="CE79" i="12"/>
  <c r="CF79" i="12"/>
  <c r="CG79" i="12"/>
  <c r="CH79" i="12"/>
  <c r="CI79" i="12"/>
  <c r="CJ79" i="12"/>
  <c r="CK79" i="12"/>
  <c r="CL79" i="12"/>
  <c r="CN79" i="12"/>
  <c r="CO79" i="12"/>
  <c r="CP79" i="12"/>
  <c r="CM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D79" i="12"/>
  <c r="DE79" i="12"/>
  <c r="DF79" i="12"/>
  <c r="DC79" i="12"/>
  <c r="DG79" i="12"/>
  <c r="CB80" i="12"/>
  <c r="CC80" i="12"/>
  <c r="CD80" i="12"/>
  <c r="CE80" i="12"/>
  <c r="CF80" i="12"/>
  <c r="CG80" i="12"/>
  <c r="CH80" i="12"/>
  <c r="CI80" i="12"/>
  <c r="CJ80" i="12"/>
  <c r="CK80" i="12"/>
  <c r="CL80" i="12"/>
  <c r="CN80" i="12"/>
  <c r="CO80" i="12"/>
  <c r="CP80" i="12"/>
  <c r="CM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D80" i="12"/>
  <c r="DE80" i="12"/>
  <c r="DF80" i="12"/>
  <c r="DC80" i="12"/>
  <c r="DG80" i="12"/>
  <c r="CB81" i="12"/>
  <c r="CC81" i="12"/>
  <c r="CD81" i="12"/>
  <c r="CE81" i="12"/>
  <c r="CF81" i="12"/>
  <c r="CG81" i="12"/>
  <c r="CH81" i="12"/>
  <c r="CI81" i="12"/>
  <c r="CJ81" i="12"/>
  <c r="CK81" i="12"/>
  <c r="CL81" i="12"/>
  <c r="CN81" i="12"/>
  <c r="CO81" i="12"/>
  <c r="CP81" i="12"/>
  <c r="CM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D81" i="12"/>
  <c r="DE81" i="12"/>
  <c r="DF81" i="12"/>
  <c r="DC81" i="12"/>
  <c r="DG81" i="12"/>
  <c r="CB82" i="12"/>
  <c r="CC82" i="12"/>
  <c r="CD82" i="12"/>
  <c r="CE82" i="12"/>
  <c r="CF82" i="12"/>
  <c r="CG82" i="12"/>
  <c r="CH82" i="12"/>
  <c r="CI82" i="12"/>
  <c r="CJ82" i="12"/>
  <c r="CK82" i="12"/>
  <c r="CL82" i="12"/>
  <c r="CN82" i="12"/>
  <c r="CO82" i="12"/>
  <c r="CP82" i="12"/>
  <c r="CM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D82" i="12"/>
  <c r="DE82" i="12"/>
  <c r="DF82" i="12"/>
  <c r="DC82" i="12"/>
  <c r="DG82" i="12"/>
  <c r="CB83" i="12"/>
  <c r="CC83" i="12"/>
  <c r="CD83" i="12"/>
  <c r="CE83" i="12"/>
  <c r="CF83" i="12"/>
  <c r="CG83" i="12"/>
  <c r="CH83" i="12"/>
  <c r="CI83" i="12"/>
  <c r="CJ83" i="12"/>
  <c r="CK83" i="12"/>
  <c r="CL83" i="12"/>
  <c r="CN83" i="12"/>
  <c r="CO83" i="12"/>
  <c r="CP83" i="12"/>
  <c r="CM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D83" i="12"/>
  <c r="DE83" i="12"/>
  <c r="DF83" i="12"/>
  <c r="DC83" i="12"/>
  <c r="DG83" i="12"/>
  <c r="CB84" i="12"/>
  <c r="CC84" i="12"/>
  <c r="CD84" i="12"/>
  <c r="CE84" i="12"/>
  <c r="CF84" i="12"/>
  <c r="CG84" i="12"/>
  <c r="CH84" i="12"/>
  <c r="CI84" i="12"/>
  <c r="CJ84" i="12"/>
  <c r="CK84" i="12"/>
  <c r="CL84" i="12"/>
  <c r="CN84" i="12"/>
  <c r="CO84" i="12"/>
  <c r="CP84" i="12"/>
  <c r="CM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D84" i="12"/>
  <c r="DE84" i="12"/>
  <c r="DF84" i="12"/>
  <c r="DC84" i="12"/>
  <c r="DG84" i="12"/>
  <c r="CB85" i="12"/>
  <c r="CC85" i="12"/>
  <c r="CD85" i="12"/>
  <c r="CE85" i="12"/>
  <c r="CF85" i="12"/>
  <c r="CG85" i="12"/>
  <c r="CH85" i="12"/>
  <c r="CI85" i="12"/>
  <c r="CJ85" i="12"/>
  <c r="CK85" i="12"/>
  <c r="CL85" i="12"/>
  <c r="CN85" i="12"/>
  <c r="CO85" i="12"/>
  <c r="CP85" i="12"/>
  <c r="CM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D85" i="12"/>
  <c r="DE85" i="12"/>
  <c r="DF85" i="12"/>
  <c r="DC85" i="12"/>
  <c r="DG85" i="12"/>
  <c r="CB86" i="12"/>
  <c r="CC86" i="12"/>
  <c r="CD86" i="12"/>
  <c r="CE86" i="12"/>
  <c r="CF86" i="12"/>
  <c r="CG86" i="12"/>
  <c r="CH86" i="12"/>
  <c r="CI86" i="12"/>
  <c r="CJ86" i="12"/>
  <c r="CK86" i="12"/>
  <c r="CL86" i="12"/>
  <c r="CN86" i="12"/>
  <c r="CO86" i="12"/>
  <c r="CP86" i="12"/>
  <c r="CM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D86" i="12"/>
  <c r="DE86" i="12"/>
  <c r="DF86" i="12"/>
  <c r="DC86" i="12"/>
  <c r="DG86" i="12"/>
  <c r="CB87" i="12"/>
  <c r="CC87" i="12"/>
  <c r="CD87" i="12"/>
  <c r="CE87" i="12"/>
  <c r="CF87" i="12"/>
  <c r="CG87" i="12"/>
  <c r="CH87" i="12"/>
  <c r="CI87" i="12"/>
  <c r="CJ87" i="12"/>
  <c r="CK87" i="12"/>
  <c r="CL87" i="12"/>
  <c r="CN87" i="12"/>
  <c r="CO87" i="12"/>
  <c r="CP87" i="12"/>
  <c r="CM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D87" i="12"/>
  <c r="DE87" i="12"/>
  <c r="DF87" i="12"/>
  <c r="DC87" i="12"/>
  <c r="DG87" i="12"/>
  <c r="CB88" i="12"/>
  <c r="CC88" i="12"/>
  <c r="CD88" i="12"/>
  <c r="CE88" i="12"/>
  <c r="CF88" i="12"/>
  <c r="CG88" i="12"/>
  <c r="CH88" i="12"/>
  <c r="CI88" i="12"/>
  <c r="CJ88" i="12"/>
  <c r="CK88" i="12"/>
  <c r="CL88" i="12"/>
  <c r="CN88" i="12"/>
  <c r="CO88" i="12"/>
  <c r="CP88" i="12"/>
  <c r="CM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D88" i="12"/>
  <c r="DE88" i="12"/>
  <c r="DF88" i="12"/>
  <c r="DC88" i="12"/>
  <c r="DG88" i="12"/>
  <c r="CB89" i="12"/>
  <c r="CC89" i="12"/>
  <c r="CD89" i="12"/>
  <c r="CE89" i="12"/>
  <c r="CF89" i="12"/>
  <c r="CG89" i="12"/>
  <c r="CH89" i="12"/>
  <c r="CI89" i="12"/>
  <c r="CJ89" i="12"/>
  <c r="CK89" i="12"/>
  <c r="CL89" i="12"/>
  <c r="CN89" i="12"/>
  <c r="CO89" i="12"/>
  <c r="CP89" i="12"/>
  <c r="CM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D89" i="12"/>
  <c r="DE89" i="12"/>
  <c r="DF89" i="12"/>
  <c r="DC89" i="12"/>
  <c r="DG89" i="12"/>
  <c r="CB90" i="12"/>
  <c r="CC90" i="12"/>
  <c r="CD90" i="12"/>
  <c r="CE90" i="12"/>
  <c r="CF90" i="12"/>
  <c r="CG90" i="12"/>
  <c r="CH90" i="12"/>
  <c r="CI90" i="12"/>
  <c r="CJ90" i="12"/>
  <c r="CK90" i="12"/>
  <c r="CL90" i="12"/>
  <c r="CN90" i="12"/>
  <c r="CO90" i="12"/>
  <c r="CP90" i="12"/>
  <c r="CM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D90" i="12"/>
  <c r="DE90" i="12"/>
  <c r="DF90" i="12"/>
  <c r="DC90" i="12"/>
  <c r="DG90" i="12"/>
  <c r="CB91" i="12"/>
  <c r="CC91" i="12"/>
  <c r="CD91" i="12"/>
  <c r="CE91" i="12"/>
  <c r="CF91" i="12"/>
  <c r="CG91" i="12"/>
  <c r="CH91" i="12"/>
  <c r="CI91" i="12"/>
  <c r="CJ91" i="12"/>
  <c r="CK91" i="12"/>
  <c r="CL91" i="12"/>
  <c r="CN91" i="12"/>
  <c r="CO91" i="12"/>
  <c r="CP91" i="12"/>
  <c r="CM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D91" i="12"/>
  <c r="DE91" i="12"/>
  <c r="DF91" i="12"/>
  <c r="DC91" i="12"/>
  <c r="DG91" i="12"/>
  <c r="CB92" i="12"/>
  <c r="CC92" i="12"/>
  <c r="CD92" i="12"/>
  <c r="CE92" i="12"/>
  <c r="CF92" i="12"/>
  <c r="CG92" i="12"/>
  <c r="CH92" i="12"/>
  <c r="CI92" i="12"/>
  <c r="CJ92" i="12"/>
  <c r="CK92" i="12"/>
  <c r="CL92" i="12"/>
  <c r="CN92" i="12"/>
  <c r="CO92" i="12"/>
  <c r="CP92" i="12"/>
  <c r="CM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D92" i="12"/>
  <c r="DE92" i="12"/>
  <c r="DF92" i="12"/>
  <c r="DC92" i="12"/>
  <c r="DG92" i="12"/>
  <c r="CB93" i="12"/>
  <c r="CC93" i="12"/>
  <c r="CD93" i="12"/>
  <c r="CE93" i="12"/>
  <c r="CF93" i="12"/>
  <c r="CG93" i="12"/>
  <c r="CH93" i="12"/>
  <c r="CI93" i="12"/>
  <c r="CJ93" i="12"/>
  <c r="CK93" i="12"/>
  <c r="CL93" i="12"/>
  <c r="CN93" i="12"/>
  <c r="CO93" i="12"/>
  <c r="CP93" i="12"/>
  <c r="CM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D93" i="12"/>
  <c r="DE93" i="12"/>
  <c r="DF93" i="12"/>
  <c r="DC93" i="12"/>
  <c r="DG93" i="12"/>
  <c r="CB94" i="12"/>
  <c r="CC94" i="12"/>
  <c r="CD94" i="12"/>
  <c r="CE94" i="12"/>
  <c r="CF94" i="12"/>
  <c r="CG94" i="12"/>
  <c r="CH94" i="12"/>
  <c r="CI94" i="12"/>
  <c r="CJ94" i="12"/>
  <c r="CK94" i="12"/>
  <c r="CL94" i="12"/>
  <c r="CN94" i="12"/>
  <c r="CO94" i="12"/>
  <c r="CP94" i="12"/>
  <c r="CM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D94" i="12"/>
  <c r="DE94" i="12"/>
  <c r="DF94" i="12"/>
  <c r="DC94" i="12"/>
  <c r="DG94" i="12"/>
  <c r="CB95" i="12"/>
  <c r="CC95" i="12"/>
  <c r="CD95" i="12"/>
  <c r="CE95" i="12"/>
  <c r="CF95" i="12"/>
  <c r="CG95" i="12"/>
  <c r="CH95" i="12"/>
  <c r="CI95" i="12"/>
  <c r="CJ95" i="12"/>
  <c r="CK95" i="12"/>
  <c r="CL95" i="12"/>
  <c r="CN95" i="12"/>
  <c r="CO95" i="12"/>
  <c r="CP95" i="12"/>
  <c r="CM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D95" i="12"/>
  <c r="DE95" i="12"/>
  <c r="DF95" i="12"/>
  <c r="DC95" i="12"/>
  <c r="DG95" i="12"/>
  <c r="CB96" i="12"/>
  <c r="CC96" i="12"/>
  <c r="CD96" i="12"/>
  <c r="CE96" i="12"/>
  <c r="CF96" i="12"/>
  <c r="CG96" i="12"/>
  <c r="CH96" i="12"/>
  <c r="CI96" i="12"/>
  <c r="CJ96" i="12"/>
  <c r="CK96" i="12"/>
  <c r="CL96" i="12"/>
  <c r="CN96" i="12"/>
  <c r="CO96" i="12"/>
  <c r="CP96" i="12"/>
  <c r="CM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D96" i="12"/>
  <c r="DE96" i="12"/>
  <c r="DF96" i="12"/>
  <c r="DC96" i="12"/>
  <c r="DG96" i="12"/>
  <c r="CB97" i="12"/>
  <c r="CC97" i="12"/>
  <c r="CD97" i="12"/>
  <c r="CE97" i="12"/>
  <c r="CF97" i="12"/>
  <c r="CG97" i="12"/>
  <c r="CH97" i="12"/>
  <c r="CI97" i="12"/>
  <c r="CJ97" i="12"/>
  <c r="CK97" i="12"/>
  <c r="CL97" i="12"/>
  <c r="CN97" i="12"/>
  <c r="CO97" i="12"/>
  <c r="CP97" i="12"/>
  <c r="CM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D97" i="12"/>
  <c r="DE97" i="12"/>
  <c r="DF97" i="12"/>
  <c r="DC97" i="12"/>
  <c r="DG97" i="12"/>
  <c r="CB98" i="12"/>
  <c r="CC98" i="12"/>
  <c r="CD98" i="12"/>
  <c r="CE98" i="12"/>
  <c r="CF98" i="12"/>
  <c r="CG98" i="12"/>
  <c r="CH98" i="12"/>
  <c r="CI98" i="12"/>
  <c r="CJ98" i="12"/>
  <c r="CK98" i="12"/>
  <c r="CL98" i="12"/>
  <c r="CN98" i="12"/>
  <c r="CO98" i="12"/>
  <c r="CP98" i="12"/>
  <c r="CM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D98" i="12"/>
  <c r="DE98" i="12"/>
  <c r="DF98" i="12"/>
  <c r="DC98" i="12"/>
  <c r="DG98" i="12"/>
  <c r="CB99" i="12"/>
  <c r="CC99" i="12"/>
  <c r="CD99" i="12"/>
  <c r="CE99" i="12"/>
  <c r="CF99" i="12"/>
  <c r="CG99" i="12"/>
  <c r="CH99" i="12"/>
  <c r="CI99" i="12"/>
  <c r="CJ99" i="12"/>
  <c r="CK99" i="12"/>
  <c r="CL99" i="12"/>
  <c r="CN99" i="12"/>
  <c r="CO99" i="12"/>
  <c r="CP99" i="12"/>
  <c r="CM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D99" i="12"/>
  <c r="DE99" i="12"/>
  <c r="DF99" i="12"/>
  <c r="DC99" i="12"/>
  <c r="DG99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N100" i="12"/>
  <c r="CO100" i="12"/>
  <c r="CP100" i="12"/>
  <c r="CM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D100" i="12"/>
  <c r="DE100" i="12"/>
  <c r="DF100" i="12"/>
  <c r="DC100" i="12"/>
  <c r="DG100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N101" i="12"/>
  <c r="CO101" i="12"/>
  <c r="CP101" i="12"/>
  <c r="CM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D101" i="12"/>
  <c r="DE101" i="12"/>
  <c r="DF101" i="12"/>
  <c r="DC101" i="12"/>
  <c r="DG101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N102" i="12"/>
  <c r="CO102" i="12"/>
  <c r="CP102" i="12"/>
  <c r="CM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D102" i="12"/>
  <c r="DE102" i="12"/>
  <c r="DF102" i="12"/>
  <c r="DC102" i="12"/>
  <c r="DG102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N103" i="12"/>
  <c r="CO103" i="12"/>
  <c r="CP103" i="12"/>
  <c r="CM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D103" i="12"/>
  <c r="DE103" i="12"/>
  <c r="DF103" i="12"/>
  <c r="DC103" i="12"/>
  <c r="DG103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N104" i="12"/>
  <c r="CO104" i="12"/>
  <c r="CP104" i="12"/>
  <c r="CM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D104" i="12"/>
  <c r="DE104" i="12"/>
  <c r="DF104" i="12"/>
  <c r="DC104" i="12"/>
  <c r="DG104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N105" i="12"/>
  <c r="CO105" i="12"/>
  <c r="CP105" i="12"/>
  <c r="CM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D105" i="12"/>
  <c r="DE105" i="12"/>
  <c r="DF105" i="12"/>
  <c r="DC105" i="12"/>
  <c r="DG105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N106" i="12"/>
  <c r="CO106" i="12"/>
  <c r="CP106" i="12"/>
  <c r="CM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D106" i="12"/>
  <c r="DE106" i="12"/>
  <c r="DF106" i="12"/>
  <c r="DC106" i="12"/>
  <c r="DG106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N107" i="12"/>
  <c r="CO107" i="12"/>
  <c r="CP107" i="12"/>
  <c r="CM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D107" i="12"/>
  <c r="DE107" i="12"/>
  <c r="DF107" i="12"/>
  <c r="DC107" i="12"/>
  <c r="DG107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N108" i="12"/>
  <c r="CO108" i="12"/>
  <c r="CP108" i="12"/>
  <c r="CM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D108" i="12"/>
  <c r="DE108" i="12"/>
  <c r="DF108" i="12"/>
  <c r="DC108" i="12"/>
  <c r="DG108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N109" i="12"/>
  <c r="CO109" i="12"/>
  <c r="CP109" i="12"/>
  <c r="CM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D109" i="12"/>
  <c r="DE109" i="12"/>
  <c r="DF109" i="12"/>
  <c r="DC109" i="12"/>
  <c r="DG109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N110" i="12"/>
  <c r="CO110" i="12"/>
  <c r="CP110" i="12"/>
  <c r="CM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D110" i="12"/>
  <c r="DE110" i="12"/>
  <c r="DF110" i="12"/>
  <c r="DC110" i="12"/>
  <c r="DG110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N111" i="12"/>
  <c r="CO111" i="12"/>
  <c r="CP111" i="12"/>
  <c r="CM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D111" i="12"/>
  <c r="DE111" i="12"/>
  <c r="DF111" i="12"/>
  <c r="DC111" i="12"/>
  <c r="DG111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N112" i="12"/>
  <c r="CO112" i="12"/>
  <c r="CP112" i="12"/>
  <c r="CM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D112" i="12"/>
  <c r="DE112" i="12"/>
  <c r="DF112" i="12"/>
  <c r="DC112" i="12"/>
  <c r="DG112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N113" i="12"/>
  <c r="CO113" i="12"/>
  <c r="CP113" i="12"/>
  <c r="CM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D113" i="12"/>
  <c r="DE113" i="12"/>
  <c r="DF113" i="12"/>
  <c r="DC113" i="12"/>
  <c r="DG113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N114" i="12"/>
  <c r="CO114" i="12"/>
  <c r="CP114" i="12"/>
  <c r="CM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D114" i="12"/>
  <c r="DE114" i="12"/>
  <c r="DF114" i="12"/>
  <c r="DC114" i="12"/>
  <c r="DG114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N115" i="12"/>
  <c r="CO115" i="12"/>
  <c r="CP115" i="12"/>
  <c r="CM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D115" i="12"/>
  <c r="DE115" i="12"/>
  <c r="DF115" i="12"/>
  <c r="DC115" i="12"/>
  <c r="DG115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N116" i="12"/>
  <c r="CO116" i="12"/>
  <c r="CP116" i="12"/>
  <c r="CM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D116" i="12"/>
  <c r="DE116" i="12"/>
  <c r="DF116" i="12"/>
  <c r="DC116" i="12"/>
  <c r="DG116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N117" i="12"/>
  <c r="CO117" i="12"/>
  <c r="CP117" i="12"/>
  <c r="CM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D117" i="12"/>
  <c r="DE117" i="12"/>
  <c r="DF117" i="12"/>
  <c r="DC117" i="12"/>
  <c r="DG117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N118" i="12"/>
  <c r="CO118" i="12"/>
  <c r="CP118" i="12"/>
  <c r="CM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D118" i="12"/>
  <c r="DE118" i="12"/>
  <c r="DF118" i="12"/>
  <c r="DC118" i="12"/>
  <c r="DG118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N119" i="12"/>
  <c r="CO119" i="12"/>
  <c r="CP119" i="12"/>
  <c r="CM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D119" i="12"/>
  <c r="DE119" i="12"/>
  <c r="DF119" i="12"/>
  <c r="DC119" i="12"/>
  <c r="DG119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N120" i="12"/>
  <c r="CO120" i="12"/>
  <c r="CP120" i="12"/>
  <c r="CM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D120" i="12"/>
  <c r="DE120" i="12"/>
  <c r="DF120" i="12"/>
  <c r="DC120" i="12"/>
  <c r="DG120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N121" i="12"/>
  <c r="CO121" i="12"/>
  <c r="CP121" i="12"/>
  <c r="CM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D121" i="12"/>
  <c r="DE121" i="12"/>
  <c r="DF121" i="12"/>
  <c r="DC121" i="12"/>
  <c r="DG121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N122" i="12"/>
  <c r="CO122" i="12"/>
  <c r="CP122" i="12"/>
  <c r="CM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D122" i="12"/>
  <c r="DE122" i="12"/>
  <c r="DF122" i="12"/>
  <c r="DC122" i="12"/>
  <c r="DG122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N123" i="12"/>
  <c r="CO123" i="12"/>
  <c r="CP123" i="12"/>
  <c r="CM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D123" i="12"/>
  <c r="DE123" i="12"/>
  <c r="DF123" i="12"/>
  <c r="DC123" i="12"/>
  <c r="DG123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N124" i="12"/>
  <c r="CO124" i="12"/>
  <c r="CP124" i="12"/>
  <c r="CM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D124" i="12"/>
  <c r="DE124" i="12"/>
  <c r="DF124" i="12"/>
  <c r="DC124" i="12"/>
  <c r="DG124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N125" i="12"/>
  <c r="CO125" i="12"/>
  <c r="CP125" i="12"/>
  <c r="CM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D125" i="12"/>
  <c r="DE125" i="12"/>
  <c r="DF125" i="12"/>
  <c r="DC125" i="12"/>
  <c r="DG125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N126" i="12"/>
  <c r="CO126" i="12"/>
  <c r="CP126" i="12"/>
  <c r="CM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D126" i="12"/>
  <c r="DE126" i="12"/>
  <c r="DF126" i="12"/>
  <c r="DC126" i="12"/>
  <c r="DG126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N127" i="12"/>
  <c r="CO127" i="12"/>
  <c r="CP127" i="12"/>
  <c r="CM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D127" i="12"/>
  <c r="DE127" i="12"/>
  <c r="DF127" i="12"/>
  <c r="DC127" i="12"/>
  <c r="DG127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N128" i="12"/>
  <c r="CO128" i="12"/>
  <c r="CP128" i="12"/>
  <c r="CM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D128" i="12"/>
  <c r="DE128" i="12"/>
  <c r="DF128" i="12"/>
  <c r="DC128" i="12"/>
  <c r="DG128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N129" i="12"/>
  <c r="CO129" i="12"/>
  <c r="CP129" i="12"/>
  <c r="CM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D129" i="12"/>
  <c r="DE129" i="12"/>
  <c r="DF129" i="12"/>
  <c r="DC129" i="12"/>
  <c r="DG129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N130" i="12"/>
  <c r="CO130" i="12"/>
  <c r="CP130" i="12"/>
  <c r="CM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D130" i="12"/>
  <c r="DE130" i="12"/>
  <c r="DF130" i="12"/>
  <c r="DC130" i="12"/>
  <c r="DG130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N131" i="12"/>
  <c r="CO131" i="12"/>
  <c r="CP131" i="12"/>
  <c r="CM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D131" i="12"/>
  <c r="DE131" i="12"/>
  <c r="DF131" i="12"/>
  <c r="DC131" i="12"/>
  <c r="DG131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N132" i="12"/>
  <c r="CO132" i="12"/>
  <c r="CP132" i="12"/>
  <c r="CM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D132" i="12"/>
  <c r="DE132" i="12"/>
  <c r="DF132" i="12"/>
  <c r="DC132" i="12"/>
  <c r="DG132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N133" i="12"/>
  <c r="CO133" i="12"/>
  <c r="CP133" i="12"/>
  <c r="CM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D133" i="12"/>
  <c r="DE133" i="12"/>
  <c r="DF133" i="12"/>
  <c r="DC133" i="12"/>
  <c r="DG133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N134" i="12"/>
  <c r="CO134" i="12"/>
  <c r="CP134" i="12"/>
  <c r="CM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D134" i="12"/>
  <c r="DE134" i="12"/>
  <c r="DF134" i="12"/>
  <c r="DC134" i="12"/>
  <c r="DG134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N135" i="12"/>
  <c r="CO135" i="12"/>
  <c r="CP135" i="12"/>
  <c r="CM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D135" i="12"/>
  <c r="DE135" i="12"/>
  <c r="DF135" i="12"/>
  <c r="DC135" i="12"/>
  <c r="DG135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N136" i="12"/>
  <c r="CO136" i="12"/>
  <c r="CP136" i="12"/>
  <c r="CM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D136" i="12"/>
  <c r="DE136" i="12"/>
  <c r="DF136" i="12"/>
  <c r="DC136" i="12"/>
  <c r="DG136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N137" i="12"/>
  <c r="CO137" i="12"/>
  <c r="CP137" i="12"/>
  <c r="CM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D137" i="12"/>
  <c r="DE137" i="12"/>
  <c r="DF137" i="12"/>
  <c r="DC137" i="12"/>
  <c r="DG137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N138" i="12"/>
  <c r="CO138" i="12"/>
  <c r="CP138" i="12"/>
  <c r="CM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D138" i="12"/>
  <c r="DE138" i="12"/>
  <c r="DF138" i="12"/>
  <c r="DC138" i="12"/>
  <c r="DG138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N139" i="12"/>
  <c r="CO139" i="12"/>
  <c r="CP139" i="12"/>
  <c r="CM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D139" i="12"/>
  <c r="DE139" i="12"/>
  <c r="DF139" i="12"/>
  <c r="DC139" i="12"/>
  <c r="DG139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N140" i="12"/>
  <c r="CO140" i="12"/>
  <c r="CP140" i="12"/>
  <c r="CM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D140" i="12"/>
  <c r="DE140" i="12"/>
  <c r="DF140" i="12"/>
  <c r="DC140" i="12"/>
  <c r="DG140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N141" i="12"/>
  <c r="CO141" i="12"/>
  <c r="CP141" i="12"/>
  <c r="CM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D141" i="12"/>
  <c r="DE141" i="12"/>
  <c r="DF141" i="12"/>
  <c r="DC141" i="12"/>
  <c r="DG141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N142" i="12"/>
  <c r="CO142" i="12"/>
  <c r="CP142" i="12"/>
  <c r="CM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D142" i="12"/>
  <c r="DE142" i="12"/>
  <c r="DF142" i="12"/>
  <c r="DC142" i="12"/>
  <c r="DG142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N143" i="12"/>
  <c r="CO143" i="12"/>
  <c r="CP143" i="12"/>
  <c r="CM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D143" i="12"/>
  <c r="DE143" i="12"/>
  <c r="DF143" i="12"/>
  <c r="DC143" i="12"/>
  <c r="DG143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N144" i="12"/>
  <c r="CO144" i="12"/>
  <c r="CP144" i="12"/>
  <c r="CM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D144" i="12"/>
  <c r="DE144" i="12"/>
  <c r="DF144" i="12"/>
  <c r="DC144" i="12"/>
  <c r="DG144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N145" i="12"/>
  <c r="CO145" i="12"/>
  <c r="CP145" i="12"/>
  <c r="CM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D145" i="12"/>
  <c r="DE145" i="12"/>
  <c r="DF145" i="12"/>
  <c r="DC145" i="12"/>
  <c r="DG145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N146" i="12"/>
  <c r="CO146" i="12"/>
  <c r="CP146" i="12"/>
  <c r="CM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D146" i="12"/>
  <c r="DE146" i="12"/>
  <c r="DF146" i="12"/>
  <c r="DC146" i="12"/>
  <c r="DG146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N147" i="12"/>
  <c r="CO147" i="12"/>
  <c r="CP147" i="12"/>
  <c r="CM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D147" i="12"/>
  <c r="DE147" i="12"/>
  <c r="DF147" i="12"/>
  <c r="DC147" i="12"/>
  <c r="DG147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N148" i="12"/>
  <c r="CO148" i="12"/>
  <c r="CP148" i="12"/>
  <c r="CM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D148" i="12"/>
  <c r="DE148" i="12"/>
  <c r="DF148" i="12"/>
  <c r="DC148" i="12"/>
  <c r="DG148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N149" i="12"/>
  <c r="CO149" i="12"/>
  <c r="CP149" i="12"/>
  <c r="CM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D149" i="12"/>
  <c r="DE149" i="12"/>
  <c r="DF149" i="12"/>
  <c r="DC149" i="12"/>
  <c r="DG149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N150" i="12"/>
  <c r="CO150" i="12"/>
  <c r="CP150" i="12"/>
  <c r="CM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D150" i="12"/>
  <c r="DE150" i="12"/>
  <c r="DF150" i="12"/>
  <c r="DC150" i="12"/>
  <c r="DG150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N151" i="12"/>
  <c r="CO151" i="12"/>
  <c r="CP151" i="12"/>
  <c r="CM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D151" i="12"/>
  <c r="DE151" i="12"/>
  <c r="DF151" i="12"/>
  <c r="DC151" i="12"/>
  <c r="DG151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N152" i="12"/>
  <c r="CO152" i="12"/>
  <c r="CP152" i="12"/>
  <c r="CM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D152" i="12"/>
  <c r="DE152" i="12"/>
  <c r="DF152" i="12"/>
  <c r="DC152" i="12"/>
  <c r="DG152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N153" i="12"/>
  <c r="CO153" i="12"/>
  <c r="CP153" i="12"/>
  <c r="CM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D153" i="12"/>
  <c r="DE153" i="12"/>
  <c r="DF153" i="12"/>
  <c r="DC153" i="12"/>
  <c r="DG153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N154" i="12"/>
  <c r="CO154" i="12"/>
  <c r="CP154" i="12"/>
  <c r="CM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D154" i="12"/>
  <c r="DE154" i="12"/>
  <c r="DF154" i="12"/>
  <c r="DC154" i="12"/>
  <c r="DG154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N155" i="12"/>
  <c r="CO155" i="12"/>
  <c r="CP155" i="12"/>
  <c r="CM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D155" i="12"/>
  <c r="DE155" i="12"/>
  <c r="DF155" i="12"/>
  <c r="DC155" i="12"/>
  <c r="DG155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N156" i="12"/>
  <c r="CO156" i="12"/>
  <c r="CP156" i="12"/>
  <c r="CM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D156" i="12"/>
  <c r="DE156" i="12"/>
  <c r="DF156" i="12"/>
  <c r="DC156" i="12"/>
  <c r="DG156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N157" i="12"/>
  <c r="CO157" i="12"/>
  <c r="CP157" i="12"/>
  <c r="CM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D157" i="12"/>
  <c r="DE157" i="12"/>
  <c r="DF157" i="12"/>
  <c r="DC157" i="12"/>
  <c r="DG157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N158" i="12"/>
  <c r="CO158" i="12"/>
  <c r="CP158" i="12"/>
  <c r="CM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D158" i="12"/>
  <c r="DE158" i="12"/>
  <c r="DF158" i="12"/>
  <c r="DC158" i="12"/>
  <c r="DG158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N159" i="12"/>
  <c r="CO159" i="12"/>
  <c r="CP159" i="12"/>
  <c r="CM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D159" i="12"/>
  <c r="DE159" i="12"/>
  <c r="DF159" i="12"/>
  <c r="DC159" i="12"/>
  <c r="DG159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N160" i="12"/>
  <c r="CO160" i="12"/>
  <c r="CP160" i="12"/>
  <c r="CM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D160" i="12"/>
  <c r="DE160" i="12"/>
  <c r="DF160" i="12"/>
  <c r="DC160" i="12"/>
  <c r="DG160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N161" i="12"/>
  <c r="CO161" i="12"/>
  <c r="CP161" i="12"/>
  <c r="CM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D161" i="12"/>
  <c r="DE161" i="12"/>
  <c r="DF161" i="12"/>
  <c r="DC161" i="12"/>
  <c r="DG161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N162" i="12"/>
  <c r="CO162" i="12"/>
  <c r="CP162" i="12"/>
  <c r="CM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D162" i="12"/>
  <c r="DE162" i="12"/>
  <c r="DF162" i="12"/>
  <c r="DC162" i="12"/>
  <c r="DG162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N163" i="12"/>
  <c r="CO163" i="12"/>
  <c r="CP163" i="12"/>
  <c r="CM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D163" i="12"/>
  <c r="DE163" i="12"/>
  <c r="DF163" i="12"/>
  <c r="DC163" i="12"/>
  <c r="DG163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N164" i="12"/>
  <c r="CO164" i="12"/>
  <c r="CP164" i="12"/>
  <c r="CM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D164" i="12"/>
  <c r="DE164" i="12"/>
  <c r="DF164" i="12"/>
  <c r="DC164" i="12"/>
  <c r="DG164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N165" i="12"/>
  <c r="CO165" i="12"/>
  <c r="CP165" i="12"/>
  <c r="CM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D165" i="12"/>
  <c r="DE165" i="12"/>
  <c r="DF165" i="12"/>
  <c r="DC165" i="12"/>
  <c r="DG165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N166" i="12"/>
  <c r="CO166" i="12"/>
  <c r="CP166" i="12"/>
  <c r="CM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D166" i="12"/>
  <c r="DE166" i="12"/>
  <c r="DF166" i="12"/>
  <c r="DC166" i="12"/>
  <c r="DG166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N167" i="12"/>
  <c r="CO167" i="12"/>
  <c r="CP167" i="12"/>
  <c r="CM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D167" i="12"/>
  <c r="DE167" i="12"/>
  <c r="DF167" i="12"/>
  <c r="DC167" i="12"/>
  <c r="DG167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N168" i="12"/>
  <c r="CO168" i="12"/>
  <c r="CP168" i="12"/>
  <c r="CM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D168" i="12"/>
  <c r="DE168" i="12"/>
  <c r="DF168" i="12"/>
  <c r="DC168" i="12"/>
  <c r="DG168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N169" i="12"/>
  <c r="CO169" i="12"/>
  <c r="CP169" i="12"/>
  <c r="CM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D169" i="12"/>
  <c r="DE169" i="12"/>
  <c r="DF169" i="12"/>
  <c r="DC169" i="12"/>
  <c r="DG169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N170" i="12"/>
  <c r="CO170" i="12"/>
  <c r="CP170" i="12"/>
  <c r="CM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D170" i="12"/>
  <c r="DE170" i="12"/>
  <c r="DF170" i="12"/>
  <c r="DC170" i="12"/>
  <c r="DG170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N171" i="12"/>
  <c r="CO171" i="12"/>
  <c r="CP171" i="12"/>
  <c r="CM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D171" i="12"/>
  <c r="DE171" i="12"/>
  <c r="DF171" i="12"/>
  <c r="DC171" i="12"/>
  <c r="DG171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N172" i="12"/>
  <c r="CO172" i="12"/>
  <c r="CP172" i="12"/>
  <c r="CM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D172" i="12"/>
  <c r="DE172" i="12"/>
  <c r="DF172" i="12"/>
  <c r="DC172" i="12"/>
  <c r="DG172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N173" i="12"/>
  <c r="CO173" i="12"/>
  <c r="CP173" i="12"/>
  <c r="CM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D173" i="12"/>
  <c r="DE173" i="12"/>
  <c r="DF173" i="12"/>
  <c r="DC173" i="12"/>
  <c r="DG173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N174" i="12"/>
  <c r="CO174" i="12"/>
  <c r="CP174" i="12"/>
  <c r="CM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D174" i="12"/>
  <c r="DE174" i="12"/>
  <c r="DF174" i="12"/>
  <c r="DC174" i="12"/>
  <c r="DG174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N175" i="12"/>
  <c r="CO175" i="12"/>
  <c r="CP175" i="12"/>
  <c r="CM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D175" i="12"/>
  <c r="DE175" i="12"/>
  <c r="DF175" i="12"/>
  <c r="DC175" i="12"/>
  <c r="DG175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N176" i="12"/>
  <c r="CO176" i="12"/>
  <c r="CP176" i="12"/>
  <c r="CM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D176" i="12"/>
  <c r="DE176" i="12"/>
  <c r="DF176" i="12"/>
  <c r="DC176" i="12"/>
  <c r="DG176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N177" i="12"/>
  <c r="CO177" i="12"/>
  <c r="CP177" i="12"/>
  <c r="CM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D177" i="12"/>
  <c r="DE177" i="12"/>
  <c r="DF177" i="12"/>
  <c r="DC177" i="12"/>
  <c r="DG177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N178" i="12"/>
  <c r="CO178" i="12"/>
  <c r="CP178" i="12"/>
  <c r="CM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D178" i="12"/>
  <c r="DE178" i="12"/>
  <c r="DF178" i="12"/>
  <c r="DC178" i="12"/>
  <c r="DG178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N179" i="12"/>
  <c r="CO179" i="12"/>
  <c r="CP179" i="12"/>
  <c r="CM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D179" i="12"/>
  <c r="DE179" i="12"/>
  <c r="DF179" i="12"/>
  <c r="DC179" i="12"/>
  <c r="DG179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N180" i="12"/>
  <c r="CO180" i="12"/>
  <c r="CP180" i="12"/>
  <c r="CM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D180" i="12"/>
  <c r="DE180" i="12"/>
  <c r="DF180" i="12"/>
  <c r="DC180" i="12"/>
  <c r="DG180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N181" i="12"/>
  <c r="CO181" i="12"/>
  <c r="CP181" i="12"/>
  <c r="CM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D181" i="12"/>
  <c r="DE181" i="12"/>
  <c r="DF181" i="12"/>
  <c r="DC181" i="12"/>
  <c r="DG181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N182" i="12"/>
  <c r="CO182" i="12"/>
  <c r="CP182" i="12"/>
  <c r="CM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D182" i="12"/>
  <c r="DE182" i="12"/>
  <c r="DF182" i="12"/>
  <c r="DC182" i="12"/>
  <c r="DG182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N183" i="12"/>
  <c r="CO183" i="12"/>
  <c r="CP183" i="12"/>
  <c r="CM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D183" i="12"/>
  <c r="DE183" i="12"/>
  <c r="DF183" i="12"/>
  <c r="DC183" i="12"/>
  <c r="DG183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N184" i="12"/>
  <c r="CO184" i="12"/>
  <c r="CP184" i="12"/>
  <c r="CM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D184" i="12"/>
  <c r="DE184" i="12"/>
  <c r="DF184" i="12"/>
  <c r="DC184" i="12"/>
  <c r="DG184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N185" i="12"/>
  <c r="CO185" i="12"/>
  <c r="CP185" i="12"/>
  <c r="CM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D185" i="12"/>
  <c r="DE185" i="12"/>
  <c r="DF185" i="12"/>
  <c r="DC185" i="12"/>
  <c r="DG185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N186" i="12"/>
  <c r="CO186" i="12"/>
  <c r="CP186" i="12"/>
  <c r="CM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D186" i="12"/>
  <c r="DE186" i="12"/>
  <c r="DF186" i="12"/>
  <c r="DC186" i="12"/>
  <c r="DG186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N187" i="12"/>
  <c r="CO187" i="12"/>
  <c r="CP187" i="12"/>
  <c r="CM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D187" i="12"/>
  <c r="DE187" i="12"/>
  <c r="DF187" i="12"/>
  <c r="DC187" i="12"/>
  <c r="DG187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N188" i="12"/>
  <c r="CO188" i="12"/>
  <c r="CP188" i="12"/>
  <c r="CM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D188" i="12"/>
  <c r="DE188" i="12"/>
  <c r="DF188" i="12"/>
  <c r="DC188" i="12"/>
  <c r="DG188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N189" i="12"/>
  <c r="CO189" i="12"/>
  <c r="CP189" i="12"/>
  <c r="CM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D189" i="12"/>
  <c r="DE189" i="12"/>
  <c r="DF189" i="12"/>
  <c r="DC189" i="12"/>
  <c r="DG189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N190" i="12"/>
  <c r="CO190" i="12"/>
  <c r="CP190" i="12"/>
  <c r="CM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D190" i="12"/>
  <c r="DE190" i="12"/>
  <c r="DF190" i="12"/>
  <c r="DC190" i="12"/>
  <c r="DG190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N191" i="12"/>
  <c r="CO191" i="12"/>
  <c r="CP191" i="12"/>
  <c r="CM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D191" i="12"/>
  <c r="DE191" i="12"/>
  <c r="DF191" i="12"/>
  <c r="DC191" i="12"/>
  <c r="DG191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N192" i="12"/>
  <c r="CO192" i="12"/>
  <c r="CP192" i="12"/>
  <c r="CM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D192" i="12"/>
  <c r="DE192" i="12"/>
  <c r="DF192" i="12"/>
  <c r="DC192" i="12"/>
  <c r="DG192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N193" i="12"/>
  <c r="CO193" i="12"/>
  <c r="CP193" i="12"/>
  <c r="CM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D193" i="12"/>
  <c r="DE193" i="12"/>
  <c r="DF193" i="12"/>
  <c r="DC193" i="12"/>
  <c r="DG193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N194" i="12"/>
  <c r="CO194" i="12"/>
  <c r="CP194" i="12"/>
  <c r="CM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D194" i="12"/>
  <c r="DE194" i="12"/>
  <c r="DF194" i="12"/>
  <c r="DC194" i="12"/>
  <c r="DG194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N195" i="12"/>
  <c r="CO195" i="12"/>
  <c r="CP195" i="12"/>
  <c r="CM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D195" i="12"/>
  <c r="DE195" i="12"/>
  <c r="DF195" i="12"/>
  <c r="DC195" i="12"/>
  <c r="DG195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N196" i="12"/>
  <c r="CO196" i="12"/>
  <c r="CP196" i="12"/>
  <c r="CM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D196" i="12"/>
  <c r="DE196" i="12"/>
  <c r="DF196" i="12"/>
  <c r="DC196" i="12"/>
  <c r="DG196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N197" i="12"/>
  <c r="CO197" i="12"/>
  <c r="CP197" i="12"/>
  <c r="CM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D197" i="12"/>
  <c r="DE197" i="12"/>
  <c r="DF197" i="12"/>
  <c r="DC197" i="12"/>
  <c r="DG197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N198" i="12"/>
  <c r="CO198" i="12"/>
  <c r="CP198" i="12"/>
  <c r="CM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D198" i="12"/>
  <c r="DE198" i="12"/>
  <c r="DF198" i="12"/>
  <c r="DC198" i="12"/>
  <c r="DG198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N199" i="12"/>
  <c r="CO199" i="12"/>
  <c r="CP199" i="12"/>
  <c r="CM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D199" i="12"/>
  <c r="DE199" i="12"/>
  <c r="DF199" i="12"/>
  <c r="DC199" i="12"/>
  <c r="DG199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N200" i="12"/>
  <c r="CO200" i="12"/>
  <c r="CP200" i="12"/>
  <c r="CM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D200" i="12"/>
  <c r="DE200" i="12"/>
  <c r="DF200" i="12"/>
  <c r="DC200" i="12"/>
  <c r="DG200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N201" i="12"/>
  <c r="CO201" i="12"/>
  <c r="CP201" i="12"/>
  <c r="CM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D201" i="12"/>
  <c r="DE201" i="12"/>
  <c r="DF201" i="12"/>
  <c r="DC201" i="12"/>
  <c r="DG201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N202" i="12"/>
  <c r="CO202" i="12"/>
  <c r="CP202" i="12"/>
  <c r="CM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D202" i="12"/>
  <c r="DE202" i="12"/>
  <c r="DF202" i="12"/>
  <c r="DC202" i="12"/>
  <c r="DG202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N203" i="12"/>
  <c r="CO203" i="12"/>
  <c r="CP203" i="12"/>
  <c r="CM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D203" i="12"/>
  <c r="DE203" i="12"/>
  <c r="DF203" i="12"/>
  <c r="DC203" i="12"/>
  <c r="DG203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N204" i="12"/>
  <c r="CO204" i="12"/>
  <c r="CP204" i="12"/>
  <c r="CM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D204" i="12"/>
  <c r="DE204" i="12"/>
  <c r="DF204" i="12"/>
  <c r="DC204" i="12"/>
  <c r="DG204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N205" i="12"/>
  <c r="CO205" i="12"/>
  <c r="CP205" i="12"/>
  <c r="CM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D205" i="12"/>
  <c r="DE205" i="12"/>
  <c r="DF205" i="12"/>
  <c r="DC205" i="12"/>
  <c r="DG205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N206" i="12"/>
  <c r="CO206" i="12"/>
  <c r="CP206" i="12"/>
  <c r="CM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D206" i="12"/>
  <c r="DE206" i="12"/>
  <c r="DF206" i="12"/>
  <c r="DC206" i="12"/>
  <c r="DG206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N207" i="12"/>
  <c r="CO207" i="12"/>
  <c r="CP207" i="12"/>
  <c r="CM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D207" i="12"/>
  <c r="DE207" i="12"/>
  <c r="DF207" i="12"/>
  <c r="DC207" i="12"/>
  <c r="DG207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N208" i="12"/>
  <c r="CO208" i="12"/>
  <c r="CP208" i="12"/>
  <c r="CM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D208" i="12"/>
  <c r="DE208" i="12"/>
  <c r="DF208" i="12"/>
  <c r="DC208" i="12"/>
  <c r="DG208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N209" i="12"/>
  <c r="CO209" i="12"/>
  <c r="CP209" i="12"/>
  <c r="CM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D209" i="12"/>
  <c r="DE209" i="12"/>
  <c r="DF209" i="12"/>
  <c r="DC209" i="12"/>
  <c r="DG209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N210" i="12"/>
  <c r="CO210" i="12"/>
  <c r="CP210" i="12"/>
  <c r="CM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D210" i="12"/>
  <c r="DE210" i="12"/>
  <c r="DF210" i="12"/>
  <c r="DC210" i="12"/>
  <c r="DG210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N211" i="12"/>
  <c r="CO211" i="12"/>
  <c r="CP211" i="12"/>
  <c r="CM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D211" i="12"/>
  <c r="DE211" i="12"/>
  <c r="DF211" i="12"/>
  <c r="DC211" i="12"/>
  <c r="DG211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N212" i="12"/>
  <c r="CO212" i="12"/>
  <c r="CP212" i="12"/>
  <c r="CM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D212" i="12"/>
  <c r="DE212" i="12"/>
  <c r="DF212" i="12"/>
  <c r="DC212" i="12"/>
  <c r="DG212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N213" i="12"/>
  <c r="CO213" i="12"/>
  <c r="CP213" i="12"/>
  <c r="CM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D213" i="12"/>
  <c r="DE213" i="12"/>
  <c r="DF213" i="12"/>
  <c r="DC213" i="12"/>
  <c r="DG213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N214" i="12"/>
  <c r="CO214" i="12"/>
  <c r="CP214" i="12"/>
  <c r="CM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D214" i="12"/>
  <c r="DE214" i="12"/>
  <c r="DF214" i="12"/>
  <c r="DC214" i="12"/>
  <c r="DG214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N215" i="12"/>
  <c r="CO215" i="12"/>
  <c r="CP215" i="12"/>
  <c r="CM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D215" i="12"/>
  <c r="DE215" i="12"/>
  <c r="DF215" i="12"/>
  <c r="DC215" i="12"/>
  <c r="DG215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N216" i="12"/>
  <c r="CO216" i="12"/>
  <c r="CP216" i="12"/>
  <c r="CM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D216" i="12"/>
  <c r="DE216" i="12"/>
  <c r="DF216" i="12"/>
  <c r="DC216" i="12"/>
  <c r="DG216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N217" i="12"/>
  <c r="CO217" i="12"/>
  <c r="CP217" i="12"/>
  <c r="CM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D217" i="12"/>
  <c r="DE217" i="12"/>
  <c r="DF217" i="12"/>
  <c r="DC217" i="12"/>
  <c r="DG217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N218" i="12"/>
  <c r="CO218" i="12"/>
  <c r="CP218" i="12"/>
  <c r="CM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D218" i="12"/>
  <c r="DE218" i="12"/>
  <c r="DF218" i="12"/>
  <c r="DC218" i="12"/>
  <c r="DG218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N219" i="12"/>
  <c r="CO219" i="12"/>
  <c r="CP219" i="12"/>
  <c r="CM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D219" i="12"/>
  <c r="DE219" i="12"/>
  <c r="DF219" i="12"/>
  <c r="DC219" i="12"/>
  <c r="DG219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N220" i="12"/>
  <c r="CO220" i="12"/>
  <c r="CP220" i="12"/>
  <c r="CM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D220" i="12"/>
  <c r="DE220" i="12"/>
  <c r="DF220" i="12"/>
  <c r="DC220" i="12"/>
  <c r="DG220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N221" i="12"/>
  <c r="CO221" i="12"/>
  <c r="CP221" i="12"/>
  <c r="CM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D221" i="12"/>
  <c r="DE221" i="12"/>
  <c r="DF221" i="12"/>
  <c r="DC221" i="12"/>
  <c r="DG221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N222" i="12"/>
  <c r="CO222" i="12"/>
  <c r="CP222" i="12"/>
  <c r="CM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D222" i="12"/>
  <c r="DE222" i="12"/>
  <c r="DF222" i="12"/>
  <c r="DC222" i="12"/>
  <c r="DG222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N223" i="12"/>
  <c r="CO223" i="12"/>
  <c r="CP223" i="12"/>
  <c r="CM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D223" i="12"/>
  <c r="DE223" i="12"/>
  <c r="DF223" i="12"/>
  <c r="DC223" i="12"/>
  <c r="DG223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N224" i="12"/>
  <c r="CO224" i="12"/>
  <c r="CP224" i="12"/>
  <c r="CM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D224" i="12"/>
  <c r="DE224" i="12"/>
  <c r="DF224" i="12"/>
  <c r="DC224" i="12"/>
  <c r="DG224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N225" i="12"/>
  <c r="CO225" i="12"/>
  <c r="CP225" i="12"/>
  <c r="CM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D225" i="12"/>
  <c r="DE225" i="12"/>
  <c r="DF225" i="12"/>
  <c r="DC225" i="12"/>
  <c r="DG225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N226" i="12"/>
  <c r="CO226" i="12"/>
  <c r="CP226" i="12"/>
  <c r="CM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D226" i="12"/>
  <c r="DE226" i="12"/>
  <c r="DF226" i="12"/>
  <c r="DC226" i="12"/>
  <c r="DG226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N227" i="12"/>
  <c r="CO227" i="12"/>
  <c r="CP227" i="12"/>
  <c r="CM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D227" i="12"/>
  <c r="DE227" i="12"/>
  <c r="DF227" i="12"/>
  <c r="DC227" i="12"/>
  <c r="DG227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N228" i="12"/>
  <c r="CO228" i="12"/>
  <c r="CP228" i="12"/>
  <c r="CM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D228" i="12"/>
  <c r="DE228" i="12"/>
  <c r="DF228" i="12"/>
  <c r="DC228" i="12"/>
  <c r="DG228" i="12"/>
  <c r="CC4" i="12"/>
  <c r="CD4" i="12"/>
  <c r="CE4" i="12"/>
  <c r="CF4" i="12"/>
  <c r="CG4" i="12"/>
  <c r="CH4" i="12"/>
  <c r="CI4" i="12"/>
  <c r="CJ4" i="12"/>
  <c r="CK4" i="12"/>
  <c r="CL4" i="12"/>
  <c r="CN4" i="12"/>
  <c r="CO4" i="12"/>
  <c r="CP4" i="12"/>
  <c r="CM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D4" i="12"/>
  <c r="DE4" i="12"/>
  <c r="DF4" i="12"/>
  <c r="DC4" i="12"/>
  <c r="DG4" i="12"/>
  <c r="L18" i="12"/>
  <c r="M18" i="12"/>
  <c r="N18" i="12"/>
  <c r="O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L19" i="12"/>
  <c r="M19" i="12"/>
  <c r="N19" i="12"/>
  <c r="O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L20" i="12"/>
  <c r="M20" i="12"/>
  <c r="N20" i="12"/>
  <c r="O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L21" i="12"/>
  <c r="M21" i="12"/>
  <c r="N21" i="12"/>
  <c r="O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L22" i="12"/>
  <c r="M22" i="12"/>
  <c r="N22" i="12"/>
  <c r="O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L23" i="12"/>
  <c r="M23" i="12"/>
  <c r="N23" i="12"/>
  <c r="O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L24" i="12"/>
  <c r="M24" i="12"/>
  <c r="N24" i="12"/>
  <c r="O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L25" i="12"/>
  <c r="M25" i="12"/>
  <c r="N25" i="12"/>
  <c r="O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L26" i="12"/>
  <c r="M26" i="12"/>
  <c r="N26" i="12"/>
  <c r="O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L27" i="12"/>
  <c r="M27" i="12"/>
  <c r="N27" i="12"/>
  <c r="O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L28" i="12"/>
  <c r="M28" i="12"/>
  <c r="N28" i="12"/>
  <c r="O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L29" i="12"/>
  <c r="M29" i="12"/>
  <c r="N29" i="12"/>
  <c r="O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L30" i="12"/>
  <c r="M30" i="12"/>
  <c r="N30" i="12"/>
  <c r="O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L31" i="12"/>
  <c r="M31" i="12"/>
  <c r="N31" i="12"/>
  <c r="O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L32" i="12"/>
  <c r="M32" i="12"/>
  <c r="N32" i="12"/>
  <c r="O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L33" i="12"/>
  <c r="M33" i="12"/>
  <c r="N33" i="12"/>
  <c r="O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L34" i="12"/>
  <c r="M34" i="12"/>
  <c r="N34" i="12"/>
  <c r="O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L35" i="12"/>
  <c r="M35" i="12"/>
  <c r="N35" i="12"/>
  <c r="O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L36" i="12"/>
  <c r="M36" i="12"/>
  <c r="N36" i="12"/>
  <c r="O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L37" i="12"/>
  <c r="M37" i="12"/>
  <c r="N37" i="12"/>
  <c r="O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L38" i="12"/>
  <c r="M38" i="12"/>
  <c r="N38" i="12"/>
  <c r="O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L39" i="12"/>
  <c r="M39" i="12"/>
  <c r="N39" i="12"/>
  <c r="O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L40" i="12"/>
  <c r="M40" i="12"/>
  <c r="N40" i="12"/>
  <c r="O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L41" i="12"/>
  <c r="M41" i="12"/>
  <c r="N41" i="12"/>
  <c r="O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L42" i="12"/>
  <c r="M42" i="12"/>
  <c r="N42" i="12"/>
  <c r="O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L43" i="12"/>
  <c r="M43" i="12"/>
  <c r="N43" i="12"/>
  <c r="O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L44" i="12"/>
  <c r="M44" i="12"/>
  <c r="N44" i="12"/>
  <c r="O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L45" i="12"/>
  <c r="M45" i="12"/>
  <c r="N45" i="12"/>
  <c r="O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L46" i="12"/>
  <c r="M46" i="12"/>
  <c r="N46" i="12"/>
  <c r="O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L47" i="12"/>
  <c r="M47" i="12"/>
  <c r="N47" i="12"/>
  <c r="O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L48" i="12"/>
  <c r="M48" i="12"/>
  <c r="N48" i="12"/>
  <c r="O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L49" i="12"/>
  <c r="M49" i="12"/>
  <c r="N49" i="12"/>
  <c r="O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L50" i="12"/>
  <c r="M50" i="12"/>
  <c r="N50" i="12"/>
  <c r="O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L51" i="12"/>
  <c r="M51" i="12"/>
  <c r="N51" i="12"/>
  <c r="O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L52" i="12"/>
  <c r="M52" i="12"/>
  <c r="N52" i="12"/>
  <c r="O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L53" i="12"/>
  <c r="M53" i="12"/>
  <c r="N53" i="12"/>
  <c r="O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L54" i="12"/>
  <c r="M54" i="12"/>
  <c r="N54" i="12"/>
  <c r="O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L55" i="12"/>
  <c r="M55" i="12"/>
  <c r="N55" i="12"/>
  <c r="O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L56" i="12"/>
  <c r="M56" i="12"/>
  <c r="N56" i="12"/>
  <c r="O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L57" i="12"/>
  <c r="M57" i="12"/>
  <c r="N57" i="12"/>
  <c r="O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L58" i="12"/>
  <c r="M58" i="12"/>
  <c r="N58" i="12"/>
  <c r="O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L59" i="12"/>
  <c r="M59" i="12"/>
  <c r="N59" i="12"/>
  <c r="O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L60" i="12"/>
  <c r="M60" i="12"/>
  <c r="N60" i="12"/>
  <c r="O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L61" i="12"/>
  <c r="M61" i="12"/>
  <c r="N61" i="12"/>
  <c r="O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L62" i="12"/>
  <c r="M62" i="12"/>
  <c r="N62" i="12"/>
  <c r="O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L63" i="12"/>
  <c r="M63" i="12"/>
  <c r="N63" i="12"/>
  <c r="O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L64" i="12"/>
  <c r="M64" i="12"/>
  <c r="N64" i="12"/>
  <c r="O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L65" i="12"/>
  <c r="M65" i="12"/>
  <c r="N65" i="12"/>
  <c r="O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L66" i="12"/>
  <c r="M66" i="12"/>
  <c r="N66" i="12"/>
  <c r="O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L67" i="12"/>
  <c r="M67" i="12"/>
  <c r="N67" i="12"/>
  <c r="O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L68" i="12"/>
  <c r="M68" i="12"/>
  <c r="N68" i="12"/>
  <c r="O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L69" i="12"/>
  <c r="M69" i="12"/>
  <c r="N69" i="12"/>
  <c r="O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L70" i="12"/>
  <c r="M70" i="12"/>
  <c r="N70" i="12"/>
  <c r="O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L71" i="12"/>
  <c r="M71" i="12"/>
  <c r="N71" i="12"/>
  <c r="O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L72" i="12"/>
  <c r="M72" i="12"/>
  <c r="N72" i="12"/>
  <c r="O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L74" i="12"/>
  <c r="M74" i="12"/>
  <c r="N74" i="12"/>
  <c r="O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L75" i="12"/>
  <c r="M75" i="12"/>
  <c r="N75" i="12"/>
  <c r="O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L76" i="12"/>
  <c r="M76" i="12"/>
  <c r="N76" i="12"/>
  <c r="O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L77" i="12"/>
  <c r="M77" i="12"/>
  <c r="N77" i="12"/>
  <c r="O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L78" i="12"/>
  <c r="M78" i="12"/>
  <c r="N78" i="12"/>
  <c r="O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L79" i="12"/>
  <c r="M79" i="12"/>
  <c r="N79" i="12"/>
  <c r="O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L80" i="12"/>
  <c r="M80" i="12"/>
  <c r="N80" i="12"/>
  <c r="O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L81" i="12"/>
  <c r="M81" i="12"/>
  <c r="N81" i="12"/>
  <c r="O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L82" i="12"/>
  <c r="M82" i="12"/>
  <c r="N82" i="12"/>
  <c r="O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N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L83" i="12"/>
  <c r="M83" i="12"/>
  <c r="N83" i="12"/>
  <c r="O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N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L84" i="12"/>
  <c r="M84" i="12"/>
  <c r="N84" i="12"/>
  <c r="O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N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L85" i="12"/>
  <c r="M85" i="12"/>
  <c r="N85" i="12"/>
  <c r="O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L86" i="12"/>
  <c r="M86" i="12"/>
  <c r="N86" i="12"/>
  <c r="O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N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L87" i="12"/>
  <c r="M87" i="12"/>
  <c r="N87" i="12"/>
  <c r="O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N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L88" i="12"/>
  <c r="M88" i="12"/>
  <c r="N88" i="12"/>
  <c r="O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N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L89" i="12"/>
  <c r="M89" i="12"/>
  <c r="N89" i="12"/>
  <c r="O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L90" i="12"/>
  <c r="M90" i="12"/>
  <c r="N90" i="12"/>
  <c r="O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L91" i="12"/>
  <c r="M91" i="12"/>
  <c r="N91" i="12"/>
  <c r="O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L92" i="12"/>
  <c r="M92" i="12"/>
  <c r="N92" i="12"/>
  <c r="O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W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N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L93" i="12"/>
  <c r="M93" i="12"/>
  <c r="N93" i="12"/>
  <c r="O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W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N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L94" i="12"/>
  <c r="M94" i="12"/>
  <c r="N94" i="12"/>
  <c r="O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W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N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L95" i="12"/>
  <c r="M95" i="12"/>
  <c r="N95" i="12"/>
  <c r="O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N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L96" i="12"/>
  <c r="M96" i="12"/>
  <c r="N96" i="12"/>
  <c r="O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W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N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L97" i="12"/>
  <c r="M97" i="12"/>
  <c r="N97" i="12"/>
  <c r="O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W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N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L98" i="12"/>
  <c r="M98" i="12"/>
  <c r="N98" i="12"/>
  <c r="O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L99" i="12"/>
  <c r="M99" i="12"/>
  <c r="N99" i="12"/>
  <c r="O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W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N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L100" i="12"/>
  <c r="M100" i="12"/>
  <c r="N100" i="12"/>
  <c r="O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W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N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L101" i="12"/>
  <c r="M101" i="12"/>
  <c r="N101" i="12"/>
  <c r="O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W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N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L102" i="12"/>
  <c r="M102" i="12"/>
  <c r="N102" i="12"/>
  <c r="O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N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L103" i="12"/>
  <c r="M103" i="12"/>
  <c r="N103" i="12"/>
  <c r="O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N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L104" i="12"/>
  <c r="M104" i="12"/>
  <c r="N104" i="12"/>
  <c r="O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W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N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L105" i="12"/>
  <c r="M105" i="12"/>
  <c r="N105" i="12"/>
  <c r="O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W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N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L106" i="12"/>
  <c r="M106" i="12"/>
  <c r="N106" i="12"/>
  <c r="O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W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N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L107" i="12"/>
  <c r="M107" i="12"/>
  <c r="N107" i="12"/>
  <c r="O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N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L108" i="12"/>
  <c r="M108" i="12"/>
  <c r="N108" i="12"/>
  <c r="O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L109" i="12"/>
  <c r="M109" i="12"/>
  <c r="N109" i="12"/>
  <c r="O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N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L110" i="12"/>
  <c r="M110" i="12"/>
  <c r="N110" i="12"/>
  <c r="O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N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L111" i="12"/>
  <c r="M111" i="12"/>
  <c r="N111" i="12"/>
  <c r="O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W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N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L112" i="12"/>
  <c r="M112" i="12"/>
  <c r="N112" i="12"/>
  <c r="O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W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N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L113" i="12"/>
  <c r="M113" i="12"/>
  <c r="N113" i="12"/>
  <c r="O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N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L114" i="12"/>
  <c r="M114" i="12"/>
  <c r="N114" i="12"/>
  <c r="O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L115" i="12"/>
  <c r="M115" i="12"/>
  <c r="N115" i="12"/>
  <c r="O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N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L116" i="12"/>
  <c r="M116" i="12"/>
  <c r="N116" i="12"/>
  <c r="O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N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L117" i="12"/>
  <c r="M117" i="12"/>
  <c r="N117" i="12"/>
  <c r="O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N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L118" i="12"/>
  <c r="M118" i="12"/>
  <c r="N118" i="12"/>
  <c r="O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L119" i="12"/>
  <c r="M119" i="12"/>
  <c r="N119" i="12"/>
  <c r="O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N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L120" i="12"/>
  <c r="M120" i="12"/>
  <c r="N120" i="12"/>
  <c r="O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N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L121" i="12"/>
  <c r="M121" i="12"/>
  <c r="N121" i="12"/>
  <c r="O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N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L122" i="12"/>
  <c r="M122" i="12"/>
  <c r="N122" i="12"/>
  <c r="O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N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L123" i="12"/>
  <c r="M123" i="12"/>
  <c r="N123" i="12"/>
  <c r="O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L124" i="12"/>
  <c r="M124" i="12"/>
  <c r="N124" i="12"/>
  <c r="O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L125" i="12"/>
  <c r="M125" i="12"/>
  <c r="N125" i="12"/>
  <c r="O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N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L126" i="12"/>
  <c r="M126" i="12"/>
  <c r="N126" i="12"/>
  <c r="O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N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L127" i="12"/>
  <c r="M127" i="12"/>
  <c r="N127" i="12"/>
  <c r="O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W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N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L128" i="12"/>
  <c r="M128" i="12"/>
  <c r="N128" i="12"/>
  <c r="O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W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N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L129" i="12"/>
  <c r="M129" i="12"/>
  <c r="N129" i="12"/>
  <c r="O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W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N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L130" i="12"/>
  <c r="M130" i="12"/>
  <c r="N130" i="12"/>
  <c r="O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L131" i="12"/>
  <c r="M131" i="12"/>
  <c r="N131" i="12"/>
  <c r="O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L132" i="12"/>
  <c r="M132" i="12"/>
  <c r="N132" i="12"/>
  <c r="O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W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N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L133" i="12"/>
  <c r="M133" i="12"/>
  <c r="N133" i="12"/>
  <c r="O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W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N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L134" i="12"/>
  <c r="M134" i="12"/>
  <c r="N134" i="12"/>
  <c r="O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W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N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L135" i="12"/>
  <c r="M135" i="12"/>
  <c r="N135" i="12"/>
  <c r="O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W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N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L136" i="12"/>
  <c r="M136" i="12"/>
  <c r="N136" i="12"/>
  <c r="O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N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L137" i="12"/>
  <c r="M137" i="12"/>
  <c r="N137" i="12"/>
  <c r="O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W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N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L138" i="12"/>
  <c r="M138" i="12"/>
  <c r="N138" i="12"/>
  <c r="O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W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N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L139" i="12"/>
  <c r="M139" i="12"/>
  <c r="N139" i="12"/>
  <c r="O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W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N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L140" i="12"/>
  <c r="M140" i="12"/>
  <c r="N140" i="12"/>
  <c r="O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N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L141" i="12"/>
  <c r="M141" i="12"/>
  <c r="N141" i="12"/>
  <c r="O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W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N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L142" i="12"/>
  <c r="M142" i="12"/>
  <c r="N142" i="12"/>
  <c r="O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W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N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L143" i="12"/>
  <c r="M143" i="12"/>
  <c r="N143" i="12"/>
  <c r="O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W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N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L144" i="12"/>
  <c r="M144" i="12"/>
  <c r="N144" i="12"/>
  <c r="O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L145" i="12"/>
  <c r="M145" i="12"/>
  <c r="N145" i="12"/>
  <c r="O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W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N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L146" i="12"/>
  <c r="M146" i="12"/>
  <c r="N146" i="12"/>
  <c r="O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W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N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L147" i="12"/>
  <c r="M147" i="12"/>
  <c r="N147" i="12"/>
  <c r="O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W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N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L148" i="12"/>
  <c r="M148" i="12"/>
  <c r="N148" i="12"/>
  <c r="O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W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N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L149" i="12"/>
  <c r="M149" i="12"/>
  <c r="N149" i="12"/>
  <c r="O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W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N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L150" i="12"/>
  <c r="M150" i="12"/>
  <c r="N150" i="12"/>
  <c r="O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N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L151" i="12"/>
  <c r="M151" i="12"/>
  <c r="N151" i="12"/>
  <c r="O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N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L152" i="12"/>
  <c r="M152" i="12"/>
  <c r="N152" i="12"/>
  <c r="O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W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N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L153" i="12"/>
  <c r="M153" i="12"/>
  <c r="N153" i="12"/>
  <c r="O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L154" i="12"/>
  <c r="M154" i="12"/>
  <c r="N154" i="12"/>
  <c r="O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W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N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L155" i="12"/>
  <c r="M155" i="12"/>
  <c r="N155" i="12"/>
  <c r="O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W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N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L156" i="12"/>
  <c r="M156" i="12"/>
  <c r="N156" i="12"/>
  <c r="O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W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N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L157" i="12"/>
  <c r="M157" i="12"/>
  <c r="N157" i="12"/>
  <c r="O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N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L158" i="12"/>
  <c r="M158" i="12"/>
  <c r="N158" i="12"/>
  <c r="O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W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N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L159" i="12"/>
  <c r="M159" i="12"/>
  <c r="N159" i="12"/>
  <c r="O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N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L160" i="12"/>
  <c r="M160" i="12"/>
  <c r="N160" i="12"/>
  <c r="O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W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N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L161" i="12"/>
  <c r="M161" i="12"/>
  <c r="N161" i="12"/>
  <c r="O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W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N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L162" i="12"/>
  <c r="M162" i="12"/>
  <c r="N162" i="12"/>
  <c r="O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L163" i="12"/>
  <c r="M163" i="12"/>
  <c r="N163" i="12"/>
  <c r="O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W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N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L164" i="12"/>
  <c r="M164" i="12"/>
  <c r="N164" i="12"/>
  <c r="O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W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N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L165" i="12"/>
  <c r="M165" i="12"/>
  <c r="N165" i="12"/>
  <c r="O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N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L166" i="12"/>
  <c r="M166" i="12"/>
  <c r="N166" i="12"/>
  <c r="O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W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N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L167" i="12"/>
  <c r="M167" i="12"/>
  <c r="N167" i="12"/>
  <c r="O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W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N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L168" i="12"/>
  <c r="M168" i="12"/>
  <c r="N168" i="12"/>
  <c r="O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W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N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L169" i="12"/>
  <c r="M169" i="12"/>
  <c r="N169" i="12"/>
  <c r="O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L170" i="12"/>
  <c r="M170" i="12"/>
  <c r="N170" i="12"/>
  <c r="O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L171" i="12"/>
  <c r="M171" i="12"/>
  <c r="N171" i="12"/>
  <c r="O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L172" i="12"/>
  <c r="M172" i="12"/>
  <c r="N172" i="12"/>
  <c r="O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L173" i="12"/>
  <c r="M173" i="12"/>
  <c r="N173" i="12"/>
  <c r="O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L174" i="12"/>
  <c r="M174" i="12"/>
  <c r="N174" i="12"/>
  <c r="O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L175" i="12"/>
  <c r="M175" i="12"/>
  <c r="N175" i="12"/>
  <c r="O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L176" i="12"/>
  <c r="M176" i="12"/>
  <c r="N176" i="12"/>
  <c r="O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L177" i="12"/>
  <c r="M177" i="12"/>
  <c r="N177" i="12"/>
  <c r="O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L178" i="12"/>
  <c r="M178" i="12"/>
  <c r="N178" i="12"/>
  <c r="O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L179" i="12"/>
  <c r="M179" i="12"/>
  <c r="N179" i="12"/>
  <c r="O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L180" i="12"/>
  <c r="M180" i="12"/>
  <c r="N180" i="12"/>
  <c r="O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L181" i="12"/>
  <c r="M181" i="12"/>
  <c r="N181" i="12"/>
  <c r="O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L182" i="12"/>
  <c r="M182" i="12"/>
  <c r="N182" i="12"/>
  <c r="O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L183" i="12"/>
  <c r="M183" i="12"/>
  <c r="N183" i="12"/>
  <c r="O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L184" i="12"/>
  <c r="M184" i="12"/>
  <c r="N184" i="12"/>
  <c r="O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L185" i="12"/>
  <c r="M185" i="12"/>
  <c r="N185" i="12"/>
  <c r="O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L186" i="12"/>
  <c r="M186" i="12"/>
  <c r="N186" i="12"/>
  <c r="O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L187" i="12"/>
  <c r="M187" i="12"/>
  <c r="N187" i="12"/>
  <c r="O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L188" i="12"/>
  <c r="M188" i="12"/>
  <c r="N188" i="12"/>
  <c r="O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L189" i="12"/>
  <c r="M189" i="12"/>
  <c r="N189" i="12"/>
  <c r="O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L190" i="12"/>
  <c r="M190" i="12"/>
  <c r="N190" i="12"/>
  <c r="O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L191" i="12"/>
  <c r="M191" i="12"/>
  <c r="N191" i="12"/>
  <c r="O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L192" i="12"/>
  <c r="M192" i="12"/>
  <c r="N192" i="12"/>
  <c r="O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L193" i="12"/>
  <c r="M193" i="12"/>
  <c r="N193" i="12"/>
  <c r="O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L194" i="12"/>
  <c r="M194" i="12"/>
  <c r="N194" i="12"/>
  <c r="O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L195" i="12"/>
  <c r="M195" i="12"/>
  <c r="N195" i="12"/>
  <c r="O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L196" i="12"/>
  <c r="M196" i="12"/>
  <c r="N196" i="12"/>
  <c r="O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L197" i="12"/>
  <c r="M197" i="12"/>
  <c r="N197" i="12"/>
  <c r="O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L198" i="12"/>
  <c r="M198" i="12"/>
  <c r="N198" i="12"/>
  <c r="O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L199" i="12"/>
  <c r="M199" i="12"/>
  <c r="N199" i="12"/>
  <c r="O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L200" i="12"/>
  <c r="M200" i="12"/>
  <c r="N200" i="12"/>
  <c r="O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L201" i="12"/>
  <c r="M201" i="12"/>
  <c r="N201" i="12"/>
  <c r="O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L202" i="12"/>
  <c r="M202" i="12"/>
  <c r="N202" i="12"/>
  <c r="O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CA202" i="12"/>
  <c r="L203" i="12"/>
  <c r="M203" i="12"/>
  <c r="N203" i="12"/>
  <c r="O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L204" i="12"/>
  <c r="M204" i="12"/>
  <c r="N204" i="12"/>
  <c r="O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L205" i="12"/>
  <c r="M205" i="12"/>
  <c r="N205" i="12"/>
  <c r="O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L206" i="12"/>
  <c r="M206" i="12"/>
  <c r="N206" i="12"/>
  <c r="O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L207" i="12"/>
  <c r="M207" i="12"/>
  <c r="N207" i="12"/>
  <c r="O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L208" i="12"/>
  <c r="M208" i="12"/>
  <c r="N208" i="12"/>
  <c r="O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L209" i="12"/>
  <c r="M209" i="12"/>
  <c r="N209" i="12"/>
  <c r="O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L210" i="12"/>
  <c r="M210" i="12"/>
  <c r="N210" i="12"/>
  <c r="O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L211" i="12"/>
  <c r="M211" i="12"/>
  <c r="N211" i="12"/>
  <c r="O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L212" i="12"/>
  <c r="M212" i="12"/>
  <c r="N212" i="12"/>
  <c r="O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L213" i="12"/>
  <c r="M213" i="12"/>
  <c r="N213" i="12"/>
  <c r="O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L214" i="12"/>
  <c r="M214" i="12"/>
  <c r="N214" i="12"/>
  <c r="O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L215" i="12"/>
  <c r="M215" i="12"/>
  <c r="N215" i="12"/>
  <c r="O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L216" i="12"/>
  <c r="M216" i="12"/>
  <c r="N216" i="12"/>
  <c r="O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L217" i="12"/>
  <c r="M217" i="12"/>
  <c r="N217" i="12"/>
  <c r="O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L218" i="12"/>
  <c r="M218" i="12"/>
  <c r="N218" i="12"/>
  <c r="O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L219" i="12"/>
  <c r="M219" i="12"/>
  <c r="N219" i="12"/>
  <c r="O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L220" i="12"/>
  <c r="M220" i="12"/>
  <c r="N220" i="12"/>
  <c r="O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L221" i="12"/>
  <c r="M221" i="12"/>
  <c r="N221" i="12"/>
  <c r="O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L222" i="12"/>
  <c r="M222" i="12"/>
  <c r="N222" i="12"/>
  <c r="O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L223" i="12"/>
  <c r="M223" i="12"/>
  <c r="N223" i="12"/>
  <c r="O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L224" i="12"/>
  <c r="M224" i="12"/>
  <c r="N224" i="12"/>
  <c r="O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L225" i="12"/>
  <c r="M225" i="12"/>
  <c r="N225" i="12"/>
  <c r="O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L226" i="12"/>
  <c r="M226" i="12"/>
  <c r="N226" i="12"/>
  <c r="O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L227" i="12"/>
  <c r="M227" i="12"/>
  <c r="N227" i="12"/>
  <c r="O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L228" i="12"/>
  <c r="M228" i="12"/>
  <c r="N228" i="12"/>
  <c r="O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L5" i="12"/>
  <c r="M5" i="12"/>
  <c r="N5" i="12"/>
  <c r="O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L6" i="12"/>
  <c r="M6" i="12"/>
  <c r="N6" i="12"/>
  <c r="O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L7" i="12"/>
  <c r="M7" i="12"/>
  <c r="N7" i="12"/>
  <c r="O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L8" i="12"/>
  <c r="M8" i="12"/>
  <c r="N8" i="12"/>
  <c r="O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L9" i="12"/>
  <c r="M9" i="12"/>
  <c r="N9" i="12"/>
  <c r="O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L10" i="12"/>
  <c r="M10" i="12"/>
  <c r="N10" i="12"/>
  <c r="O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L11" i="12"/>
  <c r="M11" i="12"/>
  <c r="N11" i="12"/>
  <c r="O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L12" i="12"/>
  <c r="M12" i="12"/>
  <c r="N12" i="12"/>
  <c r="O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L13" i="12"/>
  <c r="M13" i="12"/>
  <c r="N13" i="12"/>
  <c r="O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L14" i="12"/>
  <c r="M14" i="12"/>
  <c r="N14" i="12"/>
  <c r="O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L15" i="12"/>
  <c r="M15" i="12"/>
  <c r="N15" i="12"/>
  <c r="O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L16" i="12"/>
  <c r="M16" i="12"/>
  <c r="N16" i="12"/>
  <c r="O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L17" i="12"/>
  <c r="M17" i="12"/>
  <c r="N17" i="12"/>
  <c r="O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AO4" i="12"/>
  <c r="AP4" i="12"/>
  <c r="AQ4" i="12"/>
  <c r="AR4" i="12"/>
  <c r="AS4" i="12"/>
  <c r="BE4" i="12"/>
  <c r="BF4" i="12"/>
  <c r="BG4" i="12"/>
  <c r="BH4" i="12"/>
  <c r="BI4" i="12"/>
  <c r="BJ4" i="12"/>
  <c r="BV4" i="12"/>
  <c r="BW4" i="12"/>
  <c r="BX4" i="12"/>
  <c r="BY4" i="12"/>
  <c r="BZ4" i="12"/>
  <c r="CA4" i="12"/>
  <c r="AN4" i="12"/>
  <c r="AM4" i="12"/>
  <c r="L4" i="12"/>
  <c r="M4" i="12"/>
  <c r="N4" i="12"/>
  <c r="O4" i="12"/>
  <c r="Q4" i="12"/>
  <c r="R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H4" i="12"/>
  <c r="AI4" i="12"/>
  <c r="AJ4" i="12"/>
  <c r="AK4" i="12"/>
  <c r="AL4" i="12"/>
  <c r="AT4" i="12"/>
  <c r="AU4" i="12"/>
  <c r="AV4" i="12"/>
  <c r="AW4" i="12"/>
  <c r="AY4" i="12"/>
  <c r="AZ4" i="12"/>
  <c r="BA4" i="12"/>
  <c r="BB4" i="12"/>
  <c r="BC4" i="12"/>
  <c r="BD4" i="12"/>
  <c r="BK4" i="12"/>
  <c r="BL4" i="12"/>
  <c r="BM4" i="12"/>
  <c r="BN4" i="12"/>
  <c r="BP4" i="12"/>
  <c r="BQ4" i="12"/>
  <c r="BR4" i="12"/>
  <c r="BS4" i="12"/>
  <c r="BT4" i="12"/>
  <c r="BU4" i="12"/>
  <c r="E4" i="12"/>
  <c r="EZ276" i="12"/>
  <c r="EU299" i="12"/>
  <c r="EV299" i="12"/>
  <c r="EU298" i="12"/>
  <c r="EV298" i="12"/>
  <c r="EU297" i="12"/>
  <c r="EV297" i="12"/>
  <c r="EZ293" i="12"/>
  <c r="EU296" i="12"/>
  <c r="EV296" i="12"/>
  <c r="EU293" i="12"/>
  <c r="EV293" i="12"/>
  <c r="FB245" i="12"/>
  <c r="EP79" i="12"/>
  <c r="EP34" i="12"/>
  <c r="EP146" i="12"/>
  <c r="EP122" i="12"/>
  <c r="EP197" i="12"/>
  <c r="ES217" i="12"/>
  <c r="EQ187" i="12"/>
  <c r="ES182" i="12"/>
  <c r="EQ153" i="12"/>
  <c r="EQ135" i="12"/>
  <c r="EQ62" i="12"/>
  <c r="EQ149" i="12"/>
  <c r="EQ53" i="12"/>
  <c r="EQ70" i="12"/>
  <c r="ES15" i="12"/>
  <c r="EQ5" i="12"/>
  <c r="ER171" i="12"/>
  <c r="FA51" i="12"/>
  <c r="FA215" i="12"/>
  <c r="FA119" i="12"/>
  <c r="EY121" i="12"/>
  <c r="FA87" i="12"/>
  <c r="EX127" i="12"/>
  <c r="EX91" i="12"/>
  <c r="FA9" i="12"/>
  <c r="EY140" i="12"/>
  <c r="EY219" i="12"/>
  <c r="EY149" i="12"/>
  <c r="EY135" i="12"/>
  <c r="EY90" i="12"/>
  <c r="EY89" i="12"/>
  <c r="EY64" i="12"/>
  <c r="FA42" i="12"/>
  <c r="EX9" i="12"/>
  <c r="FB9" i="12"/>
  <c r="EX89" i="12"/>
  <c r="FB89" i="12"/>
  <c r="FA214" i="12"/>
  <c r="EY226" i="12"/>
  <c r="DL23" i="12"/>
  <c r="DS39" i="12"/>
  <c r="FA20" i="12"/>
  <c r="F51" i="22"/>
  <c r="C51" i="22"/>
  <c r="D51" i="22"/>
  <c r="E51" i="22"/>
  <c r="G51" i="22"/>
  <c r="F50" i="22"/>
  <c r="D50" i="22"/>
  <c r="E50" i="22"/>
  <c r="G50" i="22"/>
  <c r="C50" i="22"/>
  <c r="C31" i="22"/>
  <c r="E23" i="22"/>
  <c r="D32" i="22"/>
  <c r="F41" i="22"/>
  <c r="D22" i="22"/>
  <c r="G40" i="22"/>
  <c r="D40" i="22"/>
  <c r="C23" i="22"/>
  <c r="C32" i="22"/>
  <c r="E32" i="22"/>
  <c r="E41" i="22"/>
  <c r="E42" i="22"/>
  <c r="D14" i="22"/>
  <c r="E22" i="22"/>
  <c r="F40" i="22"/>
  <c r="D23" i="22"/>
  <c r="G41" i="22"/>
  <c r="D41" i="22"/>
  <c r="C22" i="22"/>
  <c r="D31" i="22"/>
  <c r="D33" i="22"/>
  <c r="D35" i="22"/>
  <c r="D13" i="22"/>
  <c r="C40" i="22"/>
  <c r="C41" i="22"/>
  <c r="C14" i="22"/>
  <c r="C13" i="22"/>
  <c r="D5" i="22"/>
  <c r="D4" i="22"/>
  <c r="E5" i="22"/>
  <c r="E4" i="22"/>
  <c r="C4" i="22"/>
  <c r="C5" i="22"/>
  <c r="DH261" i="12"/>
  <c r="DS255" i="12"/>
  <c r="DL245" i="12"/>
  <c r="EX242" i="12"/>
  <c r="FB242" i="12"/>
  <c r="EX241" i="12"/>
  <c r="EX239" i="12"/>
  <c r="DS237" i="12"/>
  <c r="EX235" i="12"/>
  <c r="DS235" i="12"/>
  <c r="EX232" i="12"/>
  <c r="EY253" i="12"/>
  <c r="EP272" i="12"/>
  <c r="EX270" i="12"/>
  <c r="FB270" i="12"/>
  <c r="EP269" i="12"/>
  <c r="DH269" i="12"/>
  <c r="EX268" i="12"/>
  <c r="FB268" i="12"/>
  <c r="ET267" i="12"/>
  <c r="FA267" i="12"/>
  <c r="EQ266" i="12"/>
  <c r="EX266" i="12"/>
  <c r="FB266" i="12"/>
  <c r="DS266" i="12"/>
  <c r="EY275" i="12"/>
  <c r="EP275" i="12"/>
  <c r="EU275" i="12"/>
  <c r="EV275" i="12"/>
  <c r="DH276" i="12"/>
  <c r="DL276" i="12"/>
  <c r="ES276" i="12"/>
  <c r="ER276" i="12"/>
  <c r="FA277" i="12"/>
  <c r="EX277" i="12"/>
  <c r="ET277" i="12"/>
  <c r="EQ277" i="12"/>
  <c r="DP278" i="12"/>
  <c r="ES278" i="12"/>
  <c r="ET279" i="12"/>
  <c r="EY284" i="12"/>
  <c r="ET285" i="12"/>
  <c r="ET286" i="12"/>
  <c r="EY287" i="12"/>
  <c r="FA288" i="12"/>
  <c r="EQ288" i="12"/>
  <c r="EP289" i="12"/>
  <c r="EU276" i="12"/>
  <c r="EV276" i="12"/>
  <c r="EZ277" i="12"/>
  <c r="FB277" i="12"/>
  <c r="EU277" i="12"/>
  <c r="EV277" i="12"/>
  <c r="EX297" i="12"/>
  <c r="EX298" i="12"/>
  <c r="FB298" i="12"/>
  <c r="G52" i="22"/>
  <c r="G54" i="22"/>
  <c r="FB297" i="12"/>
  <c r="EZ297" i="12"/>
  <c r="DL297" i="12"/>
  <c r="E14" i="22"/>
  <c r="C52" i="22"/>
  <c r="C53" i="22"/>
  <c r="C15" i="22"/>
  <c r="C17" i="22"/>
  <c r="E24" i="22"/>
  <c r="E26" i="22"/>
  <c r="EV308" i="12"/>
  <c r="EZ308" i="12"/>
  <c r="EV311" i="12"/>
  <c r="EZ311" i="12"/>
  <c r="EV310" i="12"/>
  <c r="EZ310" i="12"/>
  <c r="EV309" i="12"/>
  <c r="EZ309" i="12"/>
  <c r="DH264" i="12"/>
  <c r="EY263" i="12"/>
  <c r="FA263" i="12"/>
  <c r="AQ1110" i="3" a="1"/>
  <c r="AQ1110" i="3"/>
  <c r="AT1110" i="3" a="1"/>
  <c r="AT1110" i="3"/>
  <c r="EP294" i="12"/>
  <c r="FA295" i="12"/>
  <c r="EP292" i="12"/>
  <c r="DP293" i="12"/>
  <c r="DS293" i="12"/>
  <c r="EX4" i="12"/>
  <c r="FA265" i="12"/>
  <c r="AR112" i="3" a="1"/>
  <c r="AR112" i="3"/>
  <c r="AQ112" i="3" a="1"/>
  <c r="AQ112" i="3"/>
  <c r="AT112" i="3" a="1"/>
  <c r="AT112" i="3"/>
  <c r="AR1262" i="3" a="1"/>
  <c r="AR1262" i="3"/>
  <c r="AQ1262" i="3" a="1"/>
  <c r="AQ1262" i="3"/>
  <c r="AT1262" i="3" a="1"/>
  <c r="AT1262" i="3"/>
  <c r="AR1263" i="3" a="1"/>
  <c r="AR1263" i="3"/>
  <c r="AQ1263" i="3" a="1"/>
  <c r="AQ1263" i="3"/>
  <c r="AT1263" i="3" a="1"/>
  <c r="AT1263" i="3"/>
  <c r="AR1264" i="3" a="1"/>
  <c r="AR1264" i="3"/>
  <c r="AQ1264" i="3" a="1"/>
  <c r="AQ1264" i="3"/>
  <c r="AT1264" i="3" a="1"/>
  <c r="AT1264" i="3"/>
  <c r="AR1265" i="3" a="1"/>
  <c r="AR1265" i="3"/>
  <c r="AQ1265" i="3" a="1"/>
  <c r="AQ1265" i="3"/>
  <c r="AT1265" i="3" a="1"/>
  <c r="AT1265" i="3"/>
  <c r="AR1266" i="3" a="1"/>
  <c r="AR1266" i="3"/>
  <c r="AQ1266" i="3" a="1"/>
  <c r="AQ1266" i="3"/>
  <c r="AT1266" i="3" a="1"/>
  <c r="AT1266" i="3"/>
  <c r="EY242" i="12"/>
  <c r="AQ1791" i="3" a="1"/>
  <c r="AQ1791" i="3"/>
  <c r="AT1791" i="3" a="1"/>
  <c r="AT1791" i="3"/>
  <c r="AT1790" i="3" a="1"/>
  <c r="AT1790" i="3"/>
  <c r="AQ1790" i="3" a="1"/>
  <c r="AQ1790" i="3"/>
  <c r="AR1790" i="3" a="1"/>
  <c r="AR1790" i="3"/>
  <c r="AT1789" i="3" a="1"/>
  <c r="AT1789" i="3"/>
  <c r="AQ1789" i="3" a="1"/>
  <c r="AQ1789" i="3"/>
  <c r="AR1789" i="3" a="1"/>
  <c r="AR1789" i="3"/>
  <c r="AT1788" i="3" a="1"/>
  <c r="AT1788" i="3"/>
  <c r="AQ1788" i="3" a="1"/>
  <c r="AQ1788" i="3"/>
  <c r="AR1788" i="3" a="1"/>
  <c r="AR1788" i="3"/>
  <c r="AT1787" i="3" a="1"/>
  <c r="AT1787" i="3"/>
  <c r="AQ1787" i="3" a="1"/>
  <c r="AQ1787" i="3"/>
  <c r="AR1787" i="3" a="1"/>
  <c r="AR1787" i="3"/>
  <c r="AT1786" i="3" a="1"/>
  <c r="AT1786" i="3"/>
  <c r="AQ1786" i="3" a="1"/>
  <c r="AQ1786" i="3"/>
  <c r="AR1786" i="3" a="1"/>
  <c r="AR1786" i="3"/>
  <c r="AT1785" i="3" a="1"/>
  <c r="AT1785" i="3"/>
  <c r="AQ1785" i="3" a="1"/>
  <c r="AQ1785" i="3"/>
  <c r="AR1785" i="3" a="1"/>
  <c r="AR1785" i="3"/>
  <c r="AT1784" i="3" a="1"/>
  <c r="AT1784" i="3"/>
  <c r="AQ1784" i="3" a="1"/>
  <c r="AQ1784" i="3"/>
  <c r="AR1784" i="3" a="1"/>
  <c r="AR1784" i="3"/>
  <c r="AT1783" i="3" a="1"/>
  <c r="AT1783" i="3"/>
  <c r="AQ1783" i="3" a="1"/>
  <c r="AQ1783" i="3"/>
  <c r="AR1783" i="3" a="1"/>
  <c r="AR1783" i="3"/>
  <c r="AT1782" i="3" a="1"/>
  <c r="AT1782" i="3"/>
  <c r="AQ1782" i="3" a="1"/>
  <c r="AQ1782" i="3"/>
  <c r="AR1782" i="3" a="1"/>
  <c r="AR1782" i="3"/>
  <c r="AT1781" i="3" a="1"/>
  <c r="AT1781" i="3"/>
  <c r="AQ1781" i="3" a="1"/>
  <c r="AQ1781" i="3"/>
  <c r="AR1781" i="3" a="1"/>
  <c r="AR1781" i="3"/>
  <c r="AT1780" i="3" a="1"/>
  <c r="AT1780" i="3"/>
  <c r="AQ1780" i="3" a="1"/>
  <c r="AQ1780" i="3"/>
  <c r="AR1780" i="3" a="1"/>
  <c r="AR1780" i="3"/>
  <c r="AT1779" i="3" a="1"/>
  <c r="AT1779" i="3"/>
  <c r="AQ1779" i="3" a="1"/>
  <c r="AQ1779" i="3"/>
  <c r="AR1779" i="3" a="1"/>
  <c r="AR1779" i="3"/>
  <c r="AT1778" i="3" a="1"/>
  <c r="AT1778" i="3"/>
  <c r="AQ1778" i="3" a="1"/>
  <c r="AQ1778" i="3"/>
  <c r="AR1778" i="3" a="1"/>
  <c r="AR1778" i="3"/>
  <c r="AT1777" i="3" a="1"/>
  <c r="AT1777" i="3"/>
  <c r="AQ1777" i="3" a="1"/>
  <c r="AQ1777" i="3"/>
  <c r="AR1777" i="3" a="1"/>
  <c r="AR1777" i="3"/>
  <c r="AT1776" i="3" a="1"/>
  <c r="AT1776" i="3"/>
  <c r="AQ1776" i="3" a="1"/>
  <c r="AQ1776" i="3"/>
  <c r="AR1776" i="3" a="1"/>
  <c r="AR1776" i="3"/>
  <c r="AR1009" i="3" a="1"/>
  <c r="AR1009" i="3"/>
  <c r="AT1009" i="3" a="1"/>
  <c r="AT1009" i="3"/>
  <c r="AT1010" i="3" a="1"/>
  <c r="AT1010" i="3"/>
  <c r="AR1010" i="3" a="1"/>
  <c r="AR1010" i="3"/>
  <c r="AT1008" i="3" a="1"/>
  <c r="AT1008" i="3"/>
  <c r="AQ1008" i="3" a="1"/>
  <c r="AQ1008" i="3"/>
  <c r="AR1008" i="3" a="1"/>
  <c r="AR1008" i="3"/>
  <c r="AT1007" i="3" a="1"/>
  <c r="AT1007" i="3"/>
  <c r="AQ1010" i="3" a="1"/>
  <c r="AQ1010" i="3"/>
  <c r="AQ1009" i="3" a="1"/>
  <c r="AQ1009" i="3"/>
  <c r="AQ1007" i="3" a="1"/>
  <c r="AQ1007" i="3"/>
  <c r="AR1007" i="3" a="1"/>
  <c r="AR1007" i="3"/>
  <c r="AT1006" i="3" a="1"/>
  <c r="AT1006" i="3"/>
  <c r="AQ1006" i="3" a="1"/>
  <c r="AQ1006" i="3"/>
  <c r="AR1006" i="3" a="1"/>
  <c r="AR1006" i="3"/>
  <c r="AT1005" i="3" a="1"/>
  <c r="AT1005" i="3"/>
  <c r="AQ1005" i="3" a="1"/>
  <c r="AQ1005" i="3"/>
  <c r="AR1005" i="3" a="1"/>
  <c r="AR1005" i="3"/>
  <c r="AT1004" i="3" a="1"/>
  <c r="AT1004" i="3"/>
  <c r="AQ1004" i="3" a="1"/>
  <c r="AQ1004" i="3"/>
  <c r="AR1004" i="3" a="1"/>
  <c r="AR1004" i="3"/>
  <c r="AT1003" i="3" a="1"/>
  <c r="AT1003" i="3"/>
  <c r="AQ1003" i="3" a="1"/>
  <c r="AQ1003" i="3"/>
  <c r="AR1003" i="3" a="1"/>
  <c r="AR1003" i="3"/>
  <c r="AT1002" i="3" a="1"/>
  <c r="AT1002" i="3"/>
  <c r="AQ1002" i="3" a="1"/>
  <c r="AQ1002" i="3"/>
  <c r="AR1002" i="3" a="1"/>
  <c r="AR1002" i="3"/>
  <c r="AT1001" i="3" a="1"/>
  <c r="AT1001" i="3"/>
  <c r="AQ1001" i="3" a="1"/>
  <c r="AQ1001" i="3"/>
  <c r="AR1001" i="3" a="1"/>
  <c r="AR1001" i="3"/>
  <c r="AT1000" i="3" a="1"/>
  <c r="AT1000" i="3"/>
  <c r="AQ1000" i="3" a="1"/>
  <c r="AQ1000" i="3"/>
  <c r="AR1000" i="3" a="1"/>
  <c r="AR1000" i="3"/>
  <c r="AT999" i="3" a="1"/>
  <c r="AT999" i="3"/>
  <c r="AQ999" i="3" a="1"/>
  <c r="AQ999" i="3"/>
  <c r="AR999" i="3" a="1"/>
  <c r="AR999" i="3"/>
  <c r="AT998" i="3" a="1"/>
  <c r="AT998" i="3"/>
  <c r="AQ998" i="3" a="1"/>
  <c r="AQ998" i="3"/>
  <c r="AR998" i="3" a="1"/>
  <c r="AR998" i="3"/>
  <c r="AT997" i="3" a="1"/>
  <c r="AT997" i="3"/>
  <c r="AQ997" i="3" a="1"/>
  <c r="AQ997" i="3"/>
  <c r="AR997" i="3" a="1"/>
  <c r="AR997" i="3"/>
  <c r="AT996" i="3" a="1"/>
  <c r="AT996" i="3"/>
  <c r="AQ996" i="3" a="1"/>
  <c r="AQ996" i="3"/>
  <c r="AR996" i="3" a="1"/>
  <c r="AR996" i="3"/>
  <c r="AT995" i="3" a="1"/>
  <c r="AT995" i="3"/>
  <c r="AQ995" i="3" a="1"/>
  <c r="AQ995" i="3"/>
  <c r="AR995" i="3" a="1"/>
  <c r="AR995" i="3"/>
  <c r="AT994" i="3" a="1"/>
  <c r="AT994" i="3"/>
  <c r="AQ994" i="3" a="1"/>
  <c r="AQ994" i="3"/>
  <c r="AR994" i="3" a="1"/>
  <c r="AR994" i="3"/>
  <c r="AT993" i="3" a="1"/>
  <c r="AT993" i="3"/>
  <c r="AQ993" i="3" a="1"/>
  <c r="AQ993" i="3"/>
  <c r="AR993" i="3" a="1"/>
  <c r="AR993" i="3"/>
  <c r="AT992" i="3" a="1"/>
  <c r="AT992" i="3"/>
  <c r="AQ992" i="3" a="1"/>
  <c r="AQ992" i="3"/>
  <c r="AR992" i="3" a="1"/>
  <c r="AR992" i="3"/>
  <c r="AT991" i="3" a="1"/>
  <c r="AT991" i="3"/>
  <c r="AQ991" i="3" a="1"/>
  <c r="AQ991" i="3"/>
  <c r="AR991" i="3" a="1"/>
  <c r="AR991" i="3"/>
  <c r="AT990" i="3" a="1"/>
  <c r="AT990" i="3"/>
  <c r="AQ990" i="3" a="1"/>
  <c r="AQ990" i="3"/>
  <c r="AR990" i="3" a="1"/>
  <c r="AR990" i="3"/>
  <c r="AT989" i="3" a="1"/>
  <c r="AT989" i="3"/>
  <c r="AQ989" i="3" a="1"/>
  <c r="AQ989" i="3"/>
  <c r="AR989" i="3" a="1"/>
  <c r="AR989" i="3"/>
  <c r="AT988" i="3" a="1"/>
  <c r="AT988" i="3"/>
  <c r="AQ988" i="3" a="1"/>
  <c r="AQ988" i="3"/>
  <c r="AR988" i="3" a="1"/>
  <c r="AR988" i="3"/>
  <c r="AT987" i="3" a="1"/>
  <c r="AT987" i="3"/>
  <c r="AQ987" i="3" a="1"/>
  <c r="AQ987" i="3"/>
  <c r="AR987" i="3" a="1"/>
  <c r="AR987" i="3"/>
  <c r="EQ243" i="12"/>
  <c r="AR1147" i="3" a="1"/>
  <c r="AR1147" i="3"/>
  <c r="AQ1147" i="3" a="1"/>
  <c r="AQ1147" i="3"/>
  <c r="AT1147" i="3" a="1"/>
  <c r="AT1147" i="3"/>
  <c r="ET250" i="12"/>
  <c r="ET249" i="12"/>
  <c r="EY248" i="12"/>
  <c r="ER264" i="12"/>
  <c r="ES263" i="12"/>
  <c r="FA262" i="12"/>
  <c r="ES261" i="12"/>
  <c r="ER257" i="12"/>
  <c r="ES256" i="12"/>
  <c r="ES254" i="12"/>
  <c r="ER266" i="12"/>
  <c r="ET264" i="12"/>
  <c r="EQ259" i="12"/>
  <c r="ET258" i="12"/>
  <c r="EY240" i="12"/>
  <c r="ET239" i="12"/>
  <c r="EY238" i="12"/>
  <c r="EZ238" i="12"/>
  <c r="ET238" i="12"/>
  <c r="ET237" i="12"/>
  <c r="EQ236" i="12"/>
  <c r="ET236" i="12"/>
  <c r="EQ234" i="12"/>
  <c r="EQ233" i="12"/>
  <c r="ET233" i="12"/>
  <c r="EQ232" i="12"/>
  <c r="ET232" i="12"/>
  <c r="EQ231" i="12"/>
  <c r="ET231" i="12"/>
  <c r="EQ230" i="12"/>
  <c r="ET230" i="12"/>
  <c r="EQ274" i="12"/>
  <c r="EY272" i="12"/>
  <c r="ET271" i="12"/>
  <c r="EY270" i="12"/>
  <c r="EZ270" i="12"/>
  <c r="ET270" i="12"/>
  <c r="ET269" i="12"/>
  <c r="EQ268" i="12"/>
  <c r="DH279" i="12"/>
  <c r="DS279" i="12"/>
  <c r="DP284" i="12"/>
  <c r="EY286" i="12"/>
  <c r="FA287" i="12"/>
  <c r="FA289" i="12"/>
  <c r="EY290" i="12"/>
  <c r="EP290" i="12"/>
  <c r="FA291" i="12"/>
  <c r="F22" i="22"/>
  <c r="ET265" i="12"/>
  <c r="DS265" i="12"/>
  <c r="DL265" i="12"/>
  <c r="EY264" i="12"/>
  <c r="DL264" i="12"/>
  <c r="DH263" i="12"/>
  <c r="EY262" i="12"/>
  <c r="DL262" i="12"/>
  <c r="DS262" i="12"/>
  <c r="FA260" i="12"/>
  <c r="DP260" i="12"/>
  <c r="ES259" i="12"/>
  <c r="DP259" i="12"/>
  <c r="EY258" i="12"/>
  <c r="FA257" i="12"/>
  <c r="DH257" i="12"/>
  <c r="DS256" i="12"/>
  <c r="FA255" i="12"/>
  <c r="DP254" i="12"/>
  <c r="ES253" i="12"/>
  <c r="DS253" i="12"/>
  <c r="EY252" i="12"/>
  <c r="DS252" i="12"/>
  <c r="ES251" i="12"/>
  <c r="DP251" i="12"/>
  <c r="DH251" i="12"/>
  <c r="EY250" i="12"/>
  <c r="ER250" i="12"/>
  <c r="DH249" i="12"/>
  <c r="ER246" i="12"/>
  <c r="DS246" i="12"/>
  <c r="DL246" i="12"/>
  <c r="EP245" i="12"/>
  <c r="ER244" i="12"/>
  <c r="DS244" i="12"/>
  <c r="DL244" i="12"/>
  <c r="EP243" i="12"/>
  <c r="FA243" i="12"/>
  <c r="DS243" i="12"/>
  <c r="FA242" i="12"/>
  <c r="DL242" i="12"/>
  <c r="EP241" i="12"/>
  <c r="DS241" i="12"/>
  <c r="FA240" i="12"/>
  <c r="DH240" i="12"/>
  <c r="EP239" i="12"/>
  <c r="EY239" i="12"/>
  <c r="FB239" i="12"/>
  <c r="DP239" i="12"/>
  <c r="DH239" i="12"/>
  <c r="DH238" i="12"/>
  <c r="ES237" i="12"/>
  <c r="DL237" i="12"/>
  <c r="ER236" i="12"/>
  <c r="DH236" i="12"/>
  <c r="EP235" i="12"/>
  <c r="ES235" i="12"/>
  <c r="DL235" i="12"/>
  <c r="DH234" i="12"/>
  <c r="FA233" i="12"/>
  <c r="DS233" i="12"/>
  <c r="DP233" i="12"/>
  <c r="DS232" i="12"/>
  <c r="DP232" i="12"/>
  <c r="EX231" i="12"/>
  <c r="EY231" i="12"/>
  <c r="DL231" i="12"/>
  <c r="DH231" i="12"/>
  <c r="DP230" i="12"/>
  <c r="DL230" i="12"/>
  <c r="EX229" i="12"/>
  <c r="FB229" i="12"/>
  <c r="DP229" i="12"/>
  <c r="DH229" i="12"/>
  <c r="DS274" i="12"/>
  <c r="ER273" i="12"/>
  <c r="EX273" i="12"/>
  <c r="EY273" i="12"/>
  <c r="DL273" i="12"/>
  <c r="DH273" i="12"/>
  <c r="DH272" i="12"/>
  <c r="ER271" i="12"/>
  <c r="EP271" i="12"/>
  <c r="ES271" i="12"/>
  <c r="DL271" i="12"/>
  <c r="FA270" i="12"/>
  <c r="FA269" i="12"/>
  <c r="DP269" i="12"/>
  <c r="ES268" i="12"/>
  <c r="FA268" i="12"/>
  <c r="DP268" i="12"/>
  <c r="DH268" i="12"/>
  <c r="EP267" i="12"/>
  <c r="EY267" i="12"/>
  <c r="DL267" i="12"/>
  <c r="DH267" i="12"/>
  <c r="EX278" i="12"/>
  <c r="DP279" i="12"/>
  <c r="ES279" i="12"/>
  <c r="EP279" i="12"/>
  <c r="ER279" i="12"/>
  <c r="DH284" i="12"/>
  <c r="ET284" i="12"/>
  <c r="EQ284" i="12"/>
  <c r="EX285" i="12"/>
  <c r="ES285" i="12"/>
  <c r="ER285" i="12"/>
  <c r="DL286" i="12"/>
  <c r="DS286" i="12"/>
  <c r="ES286" i="12"/>
  <c r="DH287" i="12"/>
  <c r="DL287" i="12"/>
  <c r="DS287" i="12"/>
  <c r="EX287" i="12"/>
  <c r="ET287" i="12"/>
  <c r="EQ287" i="12"/>
  <c r="DL288" i="12"/>
  <c r="DP288" i="12"/>
  <c r="ER288" i="12"/>
  <c r="DH289" i="12"/>
  <c r="DS289" i="12"/>
  <c r="EX289" i="12"/>
  <c r="ET289" i="12"/>
  <c r="EQ289" i="12"/>
  <c r="DS290" i="12"/>
  <c r="ES290" i="12"/>
  <c r="DL291" i="12"/>
  <c r="EX291" i="12"/>
  <c r="ET291" i="12"/>
  <c r="EQ291" i="12"/>
  <c r="DH292" i="12"/>
  <c r="ER292" i="12"/>
  <c r="EU292" i="12"/>
  <c r="EV292" i="12"/>
  <c r="DS294" i="12"/>
  <c r="ES294" i="12"/>
  <c r="ER294" i="12"/>
  <c r="ES295" i="12"/>
  <c r="ET295" i="12"/>
  <c r="EQ295" i="12"/>
  <c r="DH296" i="12"/>
  <c r="DS296" i="12"/>
  <c r="DS297" i="12"/>
  <c r="DS298" i="12"/>
  <c r="DP299" i="12"/>
  <c r="F23" i="22"/>
  <c r="E44" i="22"/>
  <c r="E43" i="22"/>
  <c r="C24" i="22"/>
  <c r="C26" i="22"/>
  <c r="E13" i="22"/>
  <c r="C16" i="22"/>
  <c r="D6" i="22"/>
  <c r="D15" i="22"/>
  <c r="D16" i="22"/>
  <c r="F4" i="22"/>
  <c r="D24" i="22"/>
  <c r="D26" i="22"/>
  <c r="DP265" i="12"/>
  <c r="DP263" i="12"/>
  <c r="DL254" i="12"/>
  <c r="DL250" i="12"/>
  <c r="EY247" i="12"/>
  <c r="EY245" i="12"/>
  <c r="EZ245" i="12"/>
  <c r="EY241" i="12"/>
  <c r="FA241" i="12"/>
  <c r="DL240" i="12"/>
  <c r="DL234" i="12"/>
  <c r="DL232" i="12"/>
  <c r="EY229" i="12"/>
  <c r="DL274" i="12"/>
  <c r="EX288" i="12"/>
  <c r="EP288" i="12"/>
  <c r="EY243" i="12"/>
  <c r="EQ278" i="12"/>
  <c r="EY236" i="12"/>
  <c r="ES239" i="12"/>
  <c r="ES252" i="12"/>
  <c r="EP291" i="12"/>
  <c r="EP287" i="12"/>
  <c r="EX294" i="12"/>
  <c r="ES273" i="12"/>
  <c r="EQ242" i="12"/>
  <c r="EY271" i="12"/>
  <c r="EZ271" i="12"/>
  <c r="FA229" i="12"/>
  <c r="EY235" i="12"/>
  <c r="FA237" i="12"/>
  <c r="EY237" i="12"/>
  <c r="EY233" i="12"/>
  <c r="ES241" i="12"/>
  <c r="EU241" i="12"/>
  <c r="EV241" i="12"/>
  <c r="FA235" i="12"/>
  <c r="EY269" i="12"/>
  <c r="EZ269" i="12"/>
  <c r="EP265" i="12"/>
  <c r="DH265" i="12"/>
  <c r="DS263" i="12"/>
  <c r="DP248" i="12"/>
  <c r="ES246" i="12"/>
  <c r="ES244" i="12"/>
  <c r="DH243" i="12"/>
  <c r="ES242" i="12"/>
  <c r="DP242" i="12"/>
  <c r="DH241" i="12"/>
  <c r="ER239" i="12"/>
  <c r="DS239" i="12"/>
  <c r="ES238" i="12"/>
  <c r="DP238" i="12"/>
  <c r="ER237" i="12"/>
  <c r="EP237" i="12"/>
  <c r="EX237" i="12"/>
  <c r="FB237" i="12"/>
  <c r="DP236" i="12"/>
  <c r="DH233" i="12"/>
  <c r="ES230" i="12"/>
  <c r="DS229" i="12"/>
  <c r="DP274" i="12"/>
  <c r="DP272" i="12"/>
  <c r="DS269" i="12"/>
  <c r="EY278" i="12"/>
  <c r="EY288" i="12"/>
  <c r="DL289" i="12"/>
  <c r="EY292" i="12"/>
  <c r="ES245" i="12"/>
  <c r="FA292" i="12"/>
  <c r="EP285" i="12"/>
  <c r="EQ248" i="12"/>
  <c r="EY268" i="12"/>
  <c r="EZ268" i="12"/>
  <c r="EQ238" i="12"/>
  <c r="ES264" i="12"/>
  <c r="ER263" i="12"/>
  <c r="ES262" i="12"/>
  <c r="DP262" i="12"/>
  <c r="DL241" i="12"/>
  <c r="FA234" i="12"/>
  <c r="EY234" i="12"/>
  <c r="EZ234" i="12"/>
  <c r="EY232" i="12"/>
  <c r="EZ232" i="12"/>
  <c r="DS268" i="12"/>
  <c r="EX267" i="12"/>
  <c r="DS278" i="12"/>
  <c r="EP278" i="12"/>
  <c r="DS284" i="12"/>
  <c r="DH286" i="12"/>
  <c r="EX286" i="12"/>
  <c r="EP286" i="12"/>
  <c r="DP291" i="12"/>
  <c r="DP292" i="12"/>
  <c r="DP294" i="12"/>
  <c r="DS295" i="12"/>
  <c r="EX295" i="12"/>
  <c r="FB295" i="12"/>
  <c r="DP296" i="12"/>
  <c r="EY274" i="12"/>
  <c r="EQ240" i="12"/>
  <c r="ES229" i="12"/>
  <c r="ES233" i="12"/>
  <c r="DS264" i="12"/>
  <c r="DP245" i="12"/>
  <c r="ER242" i="12"/>
  <c r="DS242" i="12"/>
  <c r="DH242" i="12"/>
  <c r="ER240" i="12"/>
  <c r="ER238" i="12"/>
  <c r="DP237" i="12"/>
  <c r="EX236" i="12"/>
  <c r="DP235" i="12"/>
  <c r="ER234" i="12"/>
  <c r="ER232" i="12"/>
  <c r="DS230" i="12"/>
  <c r="ER274" i="12"/>
  <c r="EX274" i="12"/>
  <c r="ER272" i="12"/>
  <c r="EU272" i="12"/>
  <c r="EV272" i="12"/>
  <c r="EX272" i="12"/>
  <c r="FB272" i="12"/>
  <c r="DP271" i="12"/>
  <c r="ER270" i="12"/>
  <c r="DH270" i="12"/>
  <c r="FA284" i="12"/>
  <c r="DL292" i="12"/>
  <c r="EZ296" i="12"/>
  <c r="EQ265" i="12"/>
  <c r="EY265" i="12"/>
  <c r="ER265" i="12"/>
  <c r="ES265" i="12"/>
  <c r="EQ264" i="12"/>
  <c r="EP264" i="12"/>
  <c r="FA264" i="12"/>
  <c r="EX264" i="12"/>
  <c r="DP264" i="12"/>
  <c r="EQ263" i="12"/>
  <c r="EP263" i="12"/>
  <c r="ET263" i="12"/>
  <c r="EX263" i="12"/>
  <c r="DL263" i="12"/>
  <c r="EP262" i="12"/>
  <c r="ET262" i="12"/>
  <c r="EX262" i="12"/>
  <c r="FB262" i="12"/>
  <c r="DH262" i="12"/>
  <c r="EQ261" i="12"/>
  <c r="EP261" i="12"/>
  <c r="ET261" i="12"/>
  <c r="FA261" i="12"/>
  <c r="DH277" i="12"/>
  <c r="DS277" i="12"/>
  <c r="DH278" i="12"/>
  <c r="DL284" i="12"/>
  <c r="EX290" i="12"/>
  <c r="EX292" i="12"/>
  <c r="FB292" i="12"/>
  <c r="DL295" i="12"/>
  <c r="DL296" i="12"/>
  <c r="DP297" i="12"/>
  <c r="DP298" i="12"/>
  <c r="DL299" i="12"/>
  <c r="ER261" i="12"/>
  <c r="EX261" i="12"/>
  <c r="DP261" i="12"/>
  <c r="EQ260" i="12"/>
  <c r="EP260" i="12"/>
  <c r="ET260" i="12"/>
  <c r="EY260" i="12"/>
  <c r="ER260" i="12"/>
  <c r="EX260" i="12"/>
  <c r="FB260" i="12"/>
  <c r="DS260" i="12"/>
  <c r="DH260" i="12"/>
  <c r="EP259" i="12"/>
  <c r="ET259" i="12"/>
  <c r="FA259" i="12"/>
  <c r="ER259" i="12"/>
  <c r="DS259" i="12"/>
  <c r="DH259" i="12"/>
  <c r="EQ258" i="12"/>
  <c r="EP258" i="12"/>
  <c r="ER258" i="12"/>
  <c r="EX258" i="12"/>
  <c r="DP258" i="12"/>
  <c r="DL258" i="12"/>
  <c r="EQ257" i="12"/>
  <c r="EP257" i="12"/>
  <c r="ET257" i="12"/>
  <c r="EY257" i="12"/>
  <c r="EX257" i="12"/>
  <c r="FB257" i="12"/>
  <c r="DS257" i="12"/>
  <c r="DL257" i="12"/>
  <c r="EP256" i="12"/>
  <c r="ET256" i="12"/>
  <c r="FA256" i="12"/>
  <c r="ER256" i="12"/>
  <c r="EX256" i="12"/>
  <c r="DP256" i="12"/>
  <c r="DL256" i="12"/>
  <c r="EQ255" i="12"/>
  <c r="EP255" i="12"/>
  <c r="ET255" i="12"/>
  <c r="EY255" i="12"/>
  <c r="ER255" i="12"/>
  <c r="EX255" i="12"/>
  <c r="FB255" i="12"/>
  <c r="DL255" i="12"/>
  <c r="DH255" i="12"/>
  <c r="EQ254" i="12"/>
  <c r="EP254" i="12"/>
  <c r="FA254" i="12"/>
  <c r="ER254" i="12"/>
  <c r="EX254" i="12"/>
  <c r="FB254" i="12"/>
  <c r="DS254" i="12"/>
  <c r="DH254" i="12"/>
  <c r="EQ253" i="12"/>
  <c r="EP253" i="12"/>
  <c r="ET253" i="12"/>
  <c r="FA253" i="12"/>
  <c r="ER253" i="12"/>
  <c r="EX253" i="12"/>
  <c r="EZ253" i="12"/>
  <c r="DL253" i="12"/>
  <c r="EQ252" i="12"/>
  <c r="EP252" i="12"/>
  <c r="ET252" i="12"/>
  <c r="EX252" i="12"/>
  <c r="DL252" i="12"/>
  <c r="DH252" i="12"/>
  <c r="EQ251" i="12"/>
  <c r="EP251" i="12"/>
  <c r="ET251" i="12"/>
  <c r="FA251" i="12"/>
  <c r="ER251" i="12"/>
  <c r="DS251" i="12"/>
  <c r="DL251" i="12"/>
  <c r="EQ250" i="12"/>
  <c r="FA250" i="12"/>
  <c r="EX250" i="12"/>
  <c r="DP250" i="12"/>
  <c r="DH250" i="12"/>
  <c r="EQ249" i="12"/>
  <c r="EP249" i="12"/>
  <c r="EY249" i="12"/>
  <c r="ER249" i="12"/>
  <c r="ES249" i="12"/>
  <c r="DP249" i="12"/>
  <c r="DL249" i="12"/>
  <c r="EP248" i="12"/>
  <c r="ET248" i="12"/>
  <c r="ER248" i="12"/>
  <c r="EX248" i="12"/>
  <c r="FB248" i="12"/>
  <c r="DS248" i="12"/>
  <c r="DH248" i="12"/>
  <c r="EQ247" i="12"/>
  <c r="EP247" i="12"/>
  <c r="ET247" i="12"/>
  <c r="ER247" i="12"/>
  <c r="ES247" i="12"/>
  <c r="DS247" i="12"/>
  <c r="DP247" i="12"/>
  <c r="DL247" i="12"/>
  <c r="EY246" i="12"/>
  <c r="ET246" i="12"/>
  <c r="FA246" i="12"/>
  <c r="EX246" i="12"/>
  <c r="FB246" i="12"/>
  <c r="DP246" i="12"/>
  <c r="DH246" i="12"/>
  <c r="EQ245" i="12"/>
  <c r="ET245" i="12"/>
  <c r="FA245" i="12"/>
  <c r="ER245" i="12"/>
  <c r="DH245" i="12"/>
  <c r="EQ244" i="12"/>
  <c r="ET244" i="12"/>
  <c r="EY244" i="12"/>
  <c r="EZ244" i="12"/>
  <c r="ET243" i="12"/>
  <c r="ER243" i="12"/>
  <c r="ES243" i="12"/>
  <c r="DH235" i="12"/>
  <c r="EX279" i="12"/>
  <c r="FB279" i="12"/>
  <c r="DP287" i="12"/>
  <c r="DP289" i="12"/>
  <c r="DH291" i="12"/>
  <c r="DS291" i="12"/>
  <c r="DH293" i="12"/>
  <c r="DH297" i="12"/>
  <c r="DL298" i="12"/>
  <c r="DH299" i="12"/>
  <c r="EX299" i="12"/>
  <c r="DL300" i="12"/>
  <c r="EX300" i="12"/>
  <c r="DL301" i="12"/>
  <c r="EX301" i="12"/>
  <c r="FB301" i="12"/>
  <c r="DH302" i="12"/>
  <c r="DS302" i="12"/>
  <c r="DH303" i="12"/>
  <c r="DS303" i="12"/>
  <c r="DH304" i="12"/>
  <c r="DS304" i="12"/>
  <c r="DH305" i="12"/>
  <c r="DS305" i="12"/>
  <c r="DH306" i="12"/>
  <c r="DS306" i="12"/>
  <c r="DH307" i="12"/>
  <c r="DS307" i="12"/>
  <c r="H51" i="22"/>
  <c r="E31" i="22"/>
  <c r="C42" i="22"/>
  <c r="F52" i="22"/>
  <c r="F54" i="22"/>
  <c r="E52" i="22"/>
  <c r="ES250" i="12"/>
  <c r="ES257" i="12"/>
  <c r="ES260" i="12"/>
  <c r="ES248" i="12"/>
  <c r="EP246" i="12"/>
  <c r="ES255" i="12"/>
  <c r="EX243" i="12"/>
  <c r="DL261" i="12"/>
  <c r="DL260" i="12"/>
  <c r="DL259" i="12"/>
  <c r="DS258" i="12"/>
  <c r="DH258" i="12"/>
  <c r="DP257" i="12"/>
  <c r="DH256" i="12"/>
  <c r="DP255" i="12"/>
  <c r="DP253" i="12"/>
  <c r="DH253" i="12"/>
  <c r="DP252" i="12"/>
  <c r="EX251" i="12"/>
  <c r="DS250" i="12"/>
  <c r="EX249" i="12"/>
  <c r="DL248" i="12"/>
  <c r="DH247" i="12"/>
  <c r="DS245" i="12"/>
  <c r="DH244" i="12"/>
  <c r="EY251" i="12"/>
  <c r="EY254" i="12"/>
  <c r="EY259" i="12"/>
  <c r="EZ259" i="12"/>
  <c r="EY261" i="12"/>
  <c r="EX247" i="12"/>
  <c r="FA249" i="12"/>
  <c r="EZ298" i="12"/>
  <c r="DL279" i="12"/>
  <c r="DS285" i="12"/>
  <c r="DL290" i="12"/>
  <c r="DH300" i="12"/>
  <c r="DS300" i="12"/>
  <c r="DH301" i="12"/>
  <c r="DS301" i="12"/>
  <c r="DP302" i="12"/>
  <c r="DP303" i="12"/>
  <c r="DP304" i="12"/>
  <c r="DP305" i="12"/>
  <c r="DP306" i="12"/>
  <c r="DP307" i="12"/>
  <c r="EY266" i="12"/>
  <c r="EZ266" i="12"/>
  <c r="DP286" i="12"/>
  <c r="DS288" i="12"/>
  <c r="DP300" i="12"/>
  <c r="DP301" i="12"/>
  <c r="DL302" i="12"/>
  <c r="EX302" i="12"/>
  <c r="FB302" i="12"/>
  <c r="DL303" i="12"/>
  <c r="EX303" i="12"/>
  <c r="DL304" i="12"/>
  <c r="EX304" i="12"/>
  <c r="DL305" i="12"/>
  <c r="EX305" i="12"/>
  <c r="FB305" i="12"/>
  <c r="DL306" i="12"/>
  <c r="EX306" i="12"/>
  <c r="DL307" i="12"/>
  <c r="EX307" i="12"/>
  <c r="FB307" i="12"/>
  <c r="D8" i="22"/>
  <c r="C44" i="22"/>
  <c r="C43" i="22"/>
  <c r="D7" i="22"/>
  <c r="D25" i="22"/>
  <c r="D27" i="22"/>
  <c r="G53" i="22"/>
  <c r="G55" i="22"/>
  <c r="H50" i="22"/>
  <c r="H52" i="22"/>
  <c r="I51" i="22"/>
  <c r="D52" i="22"/>
  <c r="D53" i="22"/>
  <c r="C18" i="22"/>
  <c r="E15" i="22"/>
  <c r="E17" i="22"/>
  <c r="E6" i="22"/>
  <c r="E7" i="22"/>
  <c r="C25" i="22"/>
  <c r="C27" i="22"/>
  <c r="D42" i="22"/>
  <c r="D44" i="22"/>
  <c r="G42" i="22"/>
  <c r="F42" i="22"/>
  <c r="C33" i="22"/>
  <c r="EX265" i="12"/>
  <c r="F24" i="22"/>
  <c r="F32" i="22"/>
  <c r="D34" i="22"/>
  <c r="D36" i="22"/>
  <c r="E25" i="22"/>
  <c r="E27" i="22"/>
  <c r="C54" i="22"/>
  <c r="C55" i="22"/>
  <c r="F5" i="22"/>
  <c r="E33" i="22"/>
  <c r="E34" i="22"/>
  <c r="D17" i="22"/>
  <c r="D18" i="22"/>
  <c r="D43" i="22"/>
  <c r="D45" i="22"/>
  <c r="H41" i="22"/>
  <c r="H40" i="22"/>
  <c r="C6" i="22"/>
  <c r="C8" i="22"/>
  <c r="FA306" i="12"/>
  <c r="EY306" i="12"/>
  <c r="ES306" i="12"/>
  <c r="ET306" i="12"/>
  <c r="EP306" i="12"/>
  <c r="ER306" i="12"/>
  <c r="EQ306" i="12"/>
  <c r="FA307" i="12"/>
  <c r="EY307" i="12"/>
  <c r="ES307" i="12"/>
  <c r="ET307" i="12"/>
  <c r="EP307" i="12"/>
  <c r="ER307" i="12"/>
  <c r="EQ307" i="12"/>
  <c r="FA302" i="12"/>
  <c r="EY302" i="12"/>
  <c r="ES302" i="12"/>
  <c r="ET302" i="12"/>
  <c r="EP302" i="12"/>
  <c r="ER302" i="12"/>
  <c r="EQ302" i="12"/>
  <c r="FA303" i="12"/>
  <c r="EY303" i="12"/>
  <c r="ES303" i="12"/>
  <c r="ET303" i="12"/>
  <c r="EP303" i="12"/>
  <c r="ER303" i="12"/>
  <c r="EQ303" i="12"/>
  <c r="FB304" i="12"/>
  <c r="FA304" i="12"/>
  <c r="EY304" i="12"/>
  <c r="ES304" i="12"/>
  <c r="ET304" i="12"/>
  <c r="EP304" i="12"/>
  <c r="ER304" i="12"/>
  <c r="EQ304" i="12"/>
  <c r="FA305" i="12"/>
  <c r="EY305" i="12"/>
  <c r="ES305" i="12"/>
  <c r="ET305" i="12"/>
  <c r="EP305" i="12"/>
  <c r="ER305" i="12"/>
  <c r="EQ305" i="12"/>
  <c r="AR1886" i="3" a="1"/>
  <c r="AR1886" i="3"/>
  <c r="AQ1886" i="3" a="1"/>
  <c r="AQ1886" i="3"/>
  <c r="AT1886" i="3" a="1"/>
  <c r="AT1886" i="3"/>
  <c r="AR1887" i="3" a="1"/>
  <c r="AR1887" i="3"/>
  <c r="AQ1887" i="3" a="1"/>
  <c r="AQ1887" i="3"/>
  <c r="AT1887" i="3" a="1"/>
  <c r="AT1887" i="3"/>
  <c r="AR1888" i="3" a="1"/>
  <c r="AR1888" i="3"/>
  <c r="AQ1888" i="3" a="1"/>
  <c r="AQ1888" i="3"/>
  <c r="AT1888" i="3" a="1"/>
  <c r="AT1888" i="3"/>
  <c r="AR1889" i="3" a="1"/>
  <c r="AR1889" i="3"/>
  <c r="AQ1889" i="3" a="1"/>
  <c r="AQ1889" i="3"/>
  <c r="AT1889" i="3" a="1"/>
  <c r="AT1889" i="3"/>
  <c r="AR1890" i="3" a="1"/>
  <c r="AR1890" i="3"/>
  <c r="AQ1890" i="3" a="1"/>
  <c r="AQ1890" i="3"/>
  <c r="AT1890" i="3" a="1"/>
  <c r="AT1890" i="3"/>
  <c r="AR1891" i="3" a="1"/>
  <c r="AR1891" i="3"/>
  <c r="AQ1891" i="3" a="1"/>
  <c r="AQ1891" i="3"/>
  <c r="AT1891" i="3" a="1"/>
  <c r="AT1891" i="3"/>
  <c r="AR1892" i="3" a="1"/>
  <c r="AR1892" i="3"/>
  <c r="AQ1892" i="3" a="1"/>
  <c r="AQ1892" i="3"/>
  <c r="AT1892" i="3" a="1"/>
  <c r="AT1892" i="3"/>
  <c r="AR1893" i="3" a="1"/>
  <c r="AR1893" i="3"/>
  <c r="AQ1893" i="3" a="1"/>
  <c r="AQ1893" i="3"/>
  <c r="AT1893" i="3" a="1"/>
  <c r="AT1893" i="3"/>
  <c r="AR1894" i="3" a="1"/>
  <c r="AR1894" i="3"/>
  <c r="AQ1894" i="3" a="1"/>
  <c r="AQ1894" i="3"/>
  <c r="AT1894" i="3" a="1"/>
  <c r="AT1894" i="3"/>
  <c r="AR1895" i="3" a="1"/>
  <c r="AR1895" i="3"/>
  <c r="AQ1895" i="3" a="1"/>
  <c r="AQ1895" i="3"/>
  <c r="AT1895" i="3" a="1"/>
  <c r="AT1895" i="3"/>
  <c r="AR1896" i="3" a="1"/>
  <c r="AR1896" i="3"/>
  <c r="AQ1896" i="3" a="1"/>
  <c r="AQ1896" i="3"/>
  <c r="AT1896" i="3" a="1"/>
  <c r="AT1896" i="3"/>
  <c r="AR1897" i="3" a="1"/>
  <c r="AR1897" i="3"/>
  <c r="AQ1897" i="3" a="1"/>
  <c r="AQ1897" i="3"/>
  <c r="AT1897" i="3" a="1"/>
  <c r="AT1897" i="3"/>
  <c r="AR1898" i="3" a="1"/>
  <c r="AR1898" i="3"/>
  <c r="AQ1898" i="3" a="1"/>
  <c r="AQ1898" i="3"/>
  <c r="AT1898" i="3" a="1"/>
  <c r="AT1898" i="3"/>
  <c r="AR1899" i="3" a="1"/>
  <c r="AR1899" i="3"/>
  <c r="AQ1899" i="3" a="1"/>
  <c r="AQ1899" i="3"/>
  <c r="AT1899" i="3" a="1"/>
  <c r="AT1899" i="3"/>
  <c r="AR1900" i="3" a="1"/>
  <c r="AR1900" i="3"/>
  <c r="AQ1900" i="3" a="1"/>
  <c r="AQ1900" i="3"/>
  <c r="AT1900" i="3" a="1"/>
  <c r="AT1900" i="3"/>
  <c r="AR1901" i="3" a="1"/>
  <c r="AR1901" i="3"/>
  <c r="AQ1901" i="3" a="1"/>
  <c r="AQ1901" i="3"/>
  <c r="AT1901" i="3" a="1"/>
  <c r="AT1901" i="3"/>
  <c r="AR1902" i="3" a="1"/>
  <c r="AR1902" i="3"/>
  <c r="AQ1902" i="3" a="1"/>
  <c r="AQ1902" i="3"/>
  <c r="AT1902" i="3" a="1"/>
  <c r="AT1902" i="3"/>
  <c r="AR1903" i="3" a="1"/>
  <c r="AR1903" i="3"/>
  <c r="AQ1903" i="3" a="1"/>
  <c r="AQ1903" i="3"/>
  <c r="AT1903" i="3" a="1"/>
  <c r="AT1903" i="3"/>
  <c r="EQ228" i="12"/>
  <c r="EP227" i="12"/>
  <c r="ES226" i="12"/>
  <c r="FA226" i="12"/>
  <c r="EQ225" i="12"/>
  <c r="EP224" i="12"/>
  <c r="FA223" i="12"/>
  <c r="EQ222" i="12"/>
  <c r="EP221" i="12"/>
  <c r="ES220" i="12"/>
  <c r="EQ216" i="12"/>
  <c r="EP215" i="12"/>
  <c r="ES214" i="12"/>
  <c r="EQ213" i="12"/>
  <c r="EP212" i="12"/>
  <c r="ES211" i="12"/>
  <c r="FA211" i="12"/>
  <c r="EQ210" i="12"/>
  <c r="EP209" i="12"/>
  <c r="ES208" i="12"/>
  <c r="EQ207" i="12"/>
  <c r="EP206" i="12"/>
  <c r="EQ204" i="12"/>
  <c r="ES202" i="12"/>
  <c r="EP200" i="12"/>
  <c r="ES199" i="12"/>
  <c r="FA199" i="12"/>
  <c r="EQ198" i="12"/>
  <c r="ES196" i="12"/>
  <c r="EQ195" i="12"/>
  <c r="EP194" i="12"/>
  <c r="ES193" i="12"/>
  <c r="EQ192" i="12"/>
  <c r="EP191" i="12"/>
  <c r="ES190" i="12"/>
  <c r="EQ189" i="12"/>
  <c r="ES185" i="12"/>
  <c r="FA185" i="12"/>
  <c r="EP183" i="12"/>
  <c r="EQ181" i="12"/>
  <c r="EP180" i="12"/>
  <c r="EQ179" i="12"/>
  <c r="EP178" i="12"/>
  <c r="ES177" i="12"/>
  <c r="EQ176" i="12"/>
  <c r="EP175" i="12"/>
  <c r="ES174" i="12"/>
  <c r="FA174" i="12"/>
  <c r="EQ173" i="12"/>
  <c r="EP172" i="12"/>
  <c r="EP170" i="12"/>
  <c r="ES169" i="12"/>
  <c r="EQ168" i="12"/>
  <c r="ES166" i="12"/>
  <c r="EP164" i="12"/>
  <c r="ES163" i="12"/>
  <c r="EP161" i="12"/>
  <c r="EQ159" i="12"/>
  <c r="EP158" i="12"/>
  <c r="ES157" i="12"/>
  <c r="EQ156" i="12"/>
  <c r="EP155" i="12"/>
  <c r="ES151" i="12"/>
  <c r="EP149" i="12"/>
  <c r="ES148" i="12"/>
  <c r="EQ147" i="12"/>
  <c r="EP143" i="12"/>
  <c r="ES142" i="12"/>
  <c r="EQ141" i="12"/>
  <c r="EP140" i="12"/>
  <c r="EQ138" i="12"/>
  <c r="EP137" i="12"/>
  <c r="EP134" i="12"/>
  <c r="ES133" i="12"/>
  <c r="EQ132" i="12"/>
  <c r="ES130" i="12"/>
  <c r="EQ129" i="12"/>
  <c r="EP128" i="12"/>
  <c r="FA127" i="12"/>
  <c r="EQ126" i="12"/>
  <c r="EP125" i="12"/>
  <c r="ES124" i="12"/>
  <c r="ES121" i="12"/>
  <c r="EQ120" i="12"/>
  <c r="EP119" i="12"/>
  <c r="ES115" i="12"/>
  <c r="EQ114" i="12"/>
  <c r="EP113" i="12"/>
  <c r="ES112" i="12"/>
  <c r="EP110" i="12"/>
  <c r="ES109" i="12"/>
  <c r="FA109" i="12"/>
  <c r="EP107" i="12"/>
  <c r="ES106" i="12"/>
  <c r="EQ105" i="12"/>
  <c r="FA105" i="12"/>
  <c r="EP104" i="12"/>
  <c r="ES103" i="12"/>
  <c r="EQ102" i="12"/>
  <c r="ES97" i="12"/>
  <c r="EQ96" i="12"/>
  <c r="EP95" i="12"/>
  <c r="ES94" i="12"/>
  <c r="EQ93" i="12"/>
  <c r="FA91" i="12"/>
  <c r="EP89" i="12"/>
  <c r="ES88" i="12"/>
  <c r="EQ87" i="12"/>
  <c r="EP86" i="12"/>
  <c r="EQ84" i="12"/>
  <c r="EP83" i="12"/>
  <c r="EQ82" i="12"/>
  <c r="EQ80" i="12"/>
  <c r="EQ77" i="12"/>
  <c r="EQ76" i="12"/>
  <c r="EP76" i="12"/>
  <c r="ES75" i="12"/>
  <c r="FA75" i="12"/>
  <c r="ES71" i="12"/>
  <c r="EQ68" i="12"/>
  <c r="EP67" i="12"/>
  <c r="ES66" i="12"/>
  <c r="EQ65" i="12"/>
  <c r="EP64" i="12"/>
  <c r="EP61" i="12"/>
  <c r="FA60" i="12"/>
  <c r="EQ59" i="12"/>
  <c r="EP58" i="12"/>
  <c r="ES57" i="12"/>
  <c r="EQ56" i="12"/>
  <c r="EP55" i="12"/>
  <c r="ES54" i="12"/>
  <c r="ES51" i="12"/>
  <c r="EQ50" i="12"/>
  <c r="FA50" i="12"/>
  <c r="EQ49" i="12"/>
  <c r="EP49" i="12"/>
  <c r="ES48" i="12"/>
  <c r="EQ47" i="12"/>
  <c r="EP46" i="12"/>
  <c r="ES45" i="12"/>
  <c r="EQ44" i="12"/>
  <c r="EP43" i="12"/>
  <c r="EP40" i="12"/>
  <c r="ES39" i="12"/>
  <c r="EQ38" i="12"/>
  <c r="ES36" i="12"/>
  <c r="FA36" i="12"/>
  <c r="EQ35" i="12"/>
  <c r="EQ32" i="12"/>
  <c r="EP31" i="12"/>
  <c r="ES30" i="12"/>
  <c r="EQ29" i="12"/>
  <c r="EP28" i="12"/>
  <c r="ES27" i="12"/>
  <c r="EP25" i="12"/>
  <c r="ES23" i="12"/>
  <c r="EP21" i="12"/>
  <c r="ES20" i="12"/>
  <c r="FA19" i="12"/>
  <c r="ES18" i="12"/>
  <c r="EP16" i="12"/>
  <c r="EQ14" i="12"/>
  <c r="EP13" i="12"/>
  <c r="FA12" i="12"/>
  <c r="EQ11" i="12"/>
  <c r="EP10" i="12"/>
  <c r="ES9" i="12"/>
  <c r="EQ8" i="12"/>
  <c r="FA8" i="12"/>
  <c r="EQ7" i="12"/>
  <c r="EP7" i="12"/>
  <c r="FA6" i="12"/>
  <c r="ET73" i="12"/>
  <c r="EP4" i="12"/>
  <c r="AR1869" i="3" a="1"/>
  <c r="AR1869" i="3"/>
  <c r="AQ1869" i="3" a="1"/>
  <c r="AQ1869" i="3"/>
  <c r="AT1869" i="3" a="1"/>
  <c r="AT1869" i="3"/>
  <c r="AR1870" i="3" a="1"/>
  <c r="AR1870" i="3"/>
  <c r="AQ1870" i="3" a="1"/>
  <c r="AQ1870" i="3"/>
  <c r="AT1870" i="3" a="1"/>
  <c r="AT1870" i="3"/>
  <c r="AR1871" i="3" a="1"/>
  <c r="AR1871" i="3"/>
  <c r="AQ1871" i="3" a="1"/>
  <c r="AQ1871" i="3"/>
  <c r="AT1871" i="3" a="1"/>
  <c r="AT1871" i="3"/>
  <c r="AR1872" i="3" a="1"/>
  <c r="AR1872" i="3"/>
  <c r="AQ1872" i="3" a="1"/>
  <c r="AQ1872" i="3"/>
  <c r="AT1872" i="3" a="1"/>
  <c r="AT1872" i="3"/>
  <c r="AR1873" i="3" a="1"/>
  <c r="AR1873" i="3"/>
  <c r="AQ1873" i="3" a="1"/>
  <c r="AQ1873" i="3"/>
  <c r="AT1873" i="3" a="1"/>
  <c r="AT1873" i="3"/>
  <c r="AR1874" i="3" a="1"/>
  <c r="AR1874" i="3"/>
  <c r="AQ1874" i="3" a="1"/>
  <c r="AQ1874" i="3"/>
  <c r="AT1874" i="3" a="1"/>
  <c r="AT1874" i="3"/>
  <c r="AR1875" i="3" a="1"/>
  <c r="AR1875" i="3"/>
  <c r="AQ1875" i="3" a="1"/>
  <c r="AQ1875" i="3"/>
  <c r="AT1875" i="3" a="1"/>
  <c r="AT1875" i="3"/>
  <c r="AR1876" i="3" a="1"/>
  <c r="AR1876" i="3"/>
  <c r="AQ1876" i="3" a="1"/>
  <c r="AQ1876" i="3"/>
  <c r="AT1876" i="3" a="1"/>
  <c r="AT1876" i="3"/>
  <c r="AR1877" i="3" a="1"/>
  <c r="AR1877" i="3"/>
  <c r="AQ1877" i="3" a="1"/>
  <c r="AQ1877" i="3"/>
  <c r="AT1877" i="3" a="1"/>
  <c r="AT1877" i="3"/>
  <c r="AR1878" i="3" a="1"/>
  <c r="AR1878" i="3"/>
  <c r="AQ1878" i="3" a="1"/>
  <c r="AQ1878" i="3"/>
  <c r="AT1878" i="3" a="1"/>
  <c r="AT1878" i="3"/>
  <c r="AR1879" i="3" a="1"/>
  <c r="AR1879" i="3"/>
  <c r="AQ1879" i="3" a="1"/>
  <c r="AQ1879" i="3"/>
  <c r="AT1879" i="3" a="1"/>
  <c r="AT1879" i="3"/>
  <c r="AR1880" i="3" a="1"/>
  <c r="AR1880" i="3"/>
  <c r="AQ1880" i="3" a="1"/>
  <c r="AQ1880" i="3"/>
  <c r="AT1880" i="3" a="1"/>
  <c r="AT1880" i="3"/>
  <c r="AR1881" i="3" a="1"/>
  <c r="AR1881" i="3"/>
  <c r="AQ1881" i="3" a="1"/>
  <c r="AQ1881" i="3"/>
  <c r="AT1881" i="3" a="1"/>
  <c r="AT1881" i="3"/>
  <c r="AR1882" i="3" a="1"/>
  <c r="AR1882" i="3"/>
  <c r="AQ1882" i="3" a="1"/>
  <c r="AQ1882" i="3"/>
  <c r="AT1882" i="3" a="1"/>
  <c r="AT1882" i="3"/>
  <c r="AR1883" i="3" a="1"/>
  <c r="AR1883" i="3"/>
  <c r="AQ1883" i="3" a="1"/>
  <c r="AQ1883" i="3"/>
  <c r="AT1883" i="3" a="1"/>
  <c r="AT1883" i="3"/>
  <c r="AR1884" i="3" a="1"/>
  <c r="AR1884" i="3"/>
  <c r="AQ1884" i="3" a="1"/>
  <c r="AQ1884" i="3"/>
  <c r="AT1884" i="3" a="1"/>
  <c r="AT1884" i="3"/>
  <c r="AR1885" i="3" a="1"/>
  <c r="AR1885" i="3"/>
  <c r="AQ1885" i="3" a="1"/>
  <c r="AQ1885" i="3"/>
  <c r="AT1885" i="3" a="1"/>
  <c r="AT1885" i="3"/>
  <c r="ET210" i="12"/>
  <c r="EQ273" i="12"/>
  <c r="DH271" i="12"/>
  <c r="DS270" i="12"/>
  <c r="DP270" i="12"/>
  <c r="DL269" i="12"/>
  <c r="ER268" i="12"/>
  <c r="DS267" i="12"/>
  <c r="DP267" i="12"/>
  <c r="DL266" i="12"/>
  <c r="EX284" i="12"/>
  <c r="FB284" i="12"/>
  <c r="DH285" i="12"/>
  <c r="DH288" i="12"/>
  <c r="EQ267" i="12"/>
  <c r="ET229" i="12"/>
  <c r="ES269" i="12"/>
  <c r="DP276" i="12"/>
  <c r="AQ279" i="3" a="1"/>
  <c r="AQ279" i="3"/>
  <c r="AQ8" i="3" a="1"/>
  <c r="AQ8" i="3"/>
  <c r="AR215" i="3" a="1"/>
  <c r="AR215" i="3"/>
  <c r="AR9" i="3" a="1"/>
  <c r="AR9" i="3"/>
  <c r="AQ155" i="3" a="1"/>
  <c r="AQ155" i="3"/>
  <c r="AQ11" i="3" a="1"/>
  <c r="AQ11" i="3"/>
  <c r="AQ12" i="3" a="1"/>
  <c r="AQ12" i="3"/>
  <c r="AR12" i="3" a="1"/>
  <c r="AR12" i="3"/>
  <c r="AR13" i="3" a="1"/>
  <c r="AR13" i="3"/>
  <c r="AQ15" i="3" a="1"/>
  <c r="AQ15" i="3"/>
  <c r="AT16" i="3" a="1"/>
  <c r="AT16" i="3"/>
  <c r="AQ18" i="3" a="1"/>
  <c r="AQ18" i="3"/>
  <c r="AR19" i="3" a="1"/>
  <c r="AR19" i="3"/>
  <c r="AQ21" i="3" a="1"/>
  <c r="AQ21" i="3"/>
  <c r="AR22" i="3" a="1"/>
  <c r="AR22" i="3"/>
  <c r="AQ27" i="3" a="1"/>
  <c r="AQ27" i="3"/>
  <c r="AR41" i="3" a="1"/>
  <c r="AR41" i="3"/>
  <c r="AQ45" i="3" a="1"/>
  <c r="AQ45" i="3"/>
  <c r="AR47" i="3" a="1"/>
  <c r="AR47" i="3"/>
  <c r="AR53" i="3" a="1"/>
  <c r="AR53" i="3"/>
  <c r="AR59" i="3" a="1"/>
  <c r="AR59" i="3"/>
  <c r="AR65" i="3" a="1"/>
  <c r="AR65" i="3"/>
  <c r="AQ69" i="3" a="1"/>
  <c r="AQ69" i="3"/>
  <c r="AR95" i="3" a="1"/>
  <c r="AR95" i="3"/>
  <c r="AR168" i="3" a="1"/>
  <c r="AR168" i="3"/>
  <c r="AT169" i="3" a="1"/>
  <c r="AT169" i="3"/>
  <c r="AR180" i="3" a="1"/>
  <c r="AR180" i="3"/>
  <c r="AT181" i="3" a="1"/>
  <c r="AT181" i="3"/>
  <c r="AR192" i="3" a="1"/>
  <c r="AR192" i="3"/>
  <c r="AT193" i="3" a="1"/>
  <c r="AT193" i="3"/>
  <c r="AT199" i="3" a="1"/>
  <c r="AT199" i="3"/>
  <c r="AT207" i="3" a="1"/>
  <c r="AT207" i="3"/>
  <c r="AR214" i="3" a="1"/>
  <c r="AR214" i="3"/>
  <c r="AT229" i="3" a="1"/>
  <c r="AT229" i="3"/>
  <c r="AT236" i="3" a="1"/>
  <c r="AT236" i="3"/>
  <c r="AR236" i="3" a="1"/>
  <c r="AR236" i="3"/>
  <c r="AQ236" i="3" a="1"/>
  <c r="AQ236" i="3"/>
  <c r="AQ365" i="3" a="1"/>
  <c r="AQ365" i="3"/>
  <c r="AT365" i="3" a="1"/>
  <c r="AT365" i="3"/>
  <c r="AR365" i="3" a="1"/>
  <c r="AR365" i="3"/>
  <c r="AR369" i="3" a="1"/>
  <c r="AR369" i="3"/>
  <c r="AT369" i="3" a="1"/>
  <c r="AT369" i="3"/>
  <c r="AQ369" i="3" a="1"/>
  <c r="AQ369" i="3"/>
  <c r="AQ374" i="3" a="1"/>
  <c r="AQ374" i="3"/>
  <c r="AQ1287" i="3" a="1"/>
  <c r="AQ1287" i="3"/>
  <c r="AT1287" i="3" a="1"/>
  <c r="AT1287" i="3"/>
  <c r="AT1301" i="3" a="1"/>
  <c r="AT1301" i="3"/>
  <c r="AQ1309" i="3" a="1"/>
  <c r="AQ1309" i="3"/>
  <c r="AT1562" i="3" a="1"/>
  <c r="AT1562" i="3"/>
  <c r="AR1562" i="3" a="1"/>
  <c r="AR1562" i="3"/>
  <c r="AR1573" i="3" a="1"/>
  <c r="AR1573" i="3"/>
  <c r="AQ1573" i="3" a="1"/>
  <c r="AQ1573" i="3"/>
  <c r="AT1573" i="3" a="1"/>
  <c r="AT1573" i="3"/>
  <c r="AT216" i="3" a="1"/>
  <c r="AT216" i="3"/>
  <c r="AT217" i="3" a="1"/>
  <c r="AT217" i="3"/>
  <c r="AR18" i="3" a="1"/>
  <c r="AR18" i="3"/>
  <c r="AR26" i="3" a="1"/>
  <c r="AR26" i="3"/>
  <c r="AR40" i="3" a="1"/>
  <c r="AR40" i="3"/>
  <c r="AR46" i="3" a="1"/>
  <c r="AR46" i="3"/>
  <c r="AR56" i="3" a="1"/>
  <c r="AR56" i="3"/>
  <c r="AR62" i="3" a="1"/>
  <c r="AR62" i="3"/>
  <c r="AR68" i="3" a="1"/>
  <c r="AR68" i="3"/>
  <c r="AR74" i="3" a="1"/>
  <c r="AR74" i="3"/>
  <c r="AR82" i="3" a="1"/>
  <c r="AR82" i="3"/>
  <c r="AQ89" i="3" a="1"/>
  <c r="AQ89" i="3"/>
  <c r="AT95" i="3" a="1"/>
  <c r="AT95" i="3"/>
  <c r="AQ101" i="3" a="1"/>
  <c r="AQ101" i="3"/>
  <c r="AR104" i="3" a="1"/>
  <c r="AR104" i="3"/>
  <c r="AQ107" i="3" a="1"/>
  <c r="AQ107" i="3"/>
  <c r="AR110" i="3" a="1"/>
  <c r="AR110" i="3"/>
  <c r="AT13" i="3" a="1"/>
  <c r="AT13" i="3"/>
  <c r="AT19" i="3" a="1"/>
  <c r="AT19" i="3"/>
  <c r="AT22" i="3" a="1"/>
  <c r="AT22" i="3"/>
  <c r="AQ43" i="3" a="1"/>
  <c r="AQ43" i="3"/>
  <c r="AQ93" i="3" a="1"/>
  <c r="AQ93" i="3"/>
  <c r="AQ99" i="3" a="1"/>
  <c r="AQ99" i="3"/>
  <c r="AQ103" i="3" a="1"/>
  <c r="AQ103" i="3"/>
  <c r="AQ105" i="3" a="1"/>
  <c r="AQ105" i="3"/>
  <c r="AQ111" i="3" a="1"/>
  <c r="AQ111" i="3"/>
  <c r="AQ119" i="3" a="1"/>
  <c r="AQ119" i="3"/>
  <c r="AQ125" i="3" a="1"/>
  <c r="AQ125" i="3"/>
  <c r="AQ131" i="3" a="1"/>
  <c r="AQ131" i="3"/>
  <c r="AQ134" i="3" a="1"/>
  <c r="AQ134" i="3"/>
  <c r="AQ140" i="3" a="1"/>
  <c r="AQ140" i="3"/>
  <c r="AQ143" i="3" a="1"/>
  <c r="AQ143" i="3"/>
  <c r="AQ149" i="3" a="1"/>
  <c r="AQ149" i="3"/>
  <c r="AR8" i="3" a="1"/>
  <c r="AR8" i="3"/>
  <c r="AQ10" i="3" a="1"/>
  <c r="AQ10" i="3"/>
  <c r="AR11" i="3" a="1"/>
  <c r="AR11" i="3"/>
  <c r="AQ13" i="3" a="1"/>
  <c r="AQ13" i="3"/>
  <c r="AR14" i="3" a="1"/>
  <c r="AR14" i="3"/>
  <c r="AQ16" i="3" a="1"/>
  <c r="AQ16" i="3"/>
  <c r="AR17" i="3" a="1"/>
  <c r="AR17" i="3"/>
  <c r="AQ19" i="3" a="1"/>
  <c r="AQ19" i="3"/>
  <c r="AR20" i="3" a="1"/>
  <c r="AR20" i="3"/>
  <c r="AQ22" i="3" a="1"/>
  <c r="AQ22" i="3"/>
  <c r="AR23" i="3" a="1"/>
  <c r="AR23" i="3"/>
  <c r="AR24" i="3" a="1"/>
  <c r="AR24" i="3"/>
  <c r="AT24" i="3" a="1"/>
  <c r="AT24" i="3"/>
  <c r="AR30" i="3" a="1"/>
  <c r="AR30" i="3"/>
  <c r="AT30" i="3" a="1"/>
  <c r="AT30" i="3"/>
  <c r="AR36" i="3" a="1"/>
  <c r="AR36" i="3"/>
  <c r="AT36" i="3" a="1"/>
  <c r="AT36" i="3"/>
  <c r="AR42" i="3" a="1"/>
  <c r="AR42" i="3"/>
  <c r="AT42" i="3" a="1"/>
  <c r="AT42" i="3"/>
  <c r="AR48" i="3" a="1"/>
  <c r="AR48" i="3"/>
  <c r="AT48" i="3" a="1"/>
  <c r="AT48" i="3"/>
  <c r="AR54" i="3" a="1"/>
  <c r="AR54" i="3"/>
  <c r="AT54" i="3" a="1"/>
  <c r="AT54" i="3"/>
  <c r="AR60" i="3" a="1"/>
  <c r="AR60" i="3"/>
  <c r="AT60" i="3" a="1"/>
  <c r="AT60" i="3"/>
  <c r="AR66" i="3" a="1"/>
  <c r="AR66" i="3"/>
  <c r="AT66" i="3" a="1"/>
  <c r="AT66" i="3"/>
  <c r="AR72" i="3" a="1"/>
  <c r="AR72" i="3"/>
  <c r="AT72" i="3" a="1"/>
  <c r="AT72" i="3"/>
  <c r="AR78" i="3" a="1"/>
  <c r="AR78" i="3"/>
  <c r="AT78" i="3" a="1"/>
  <c r="AT78" i="3"/>
  <c r="AR84" i="3" a="1"/>
  <c r="AR84" i="3"/>
  <c r="AT84" i="3" a="1"/>
  <c r="AT84" i="3"/>
  <c r="AR90" i="3" a="1"/>
  <c r="AR90" i="3"/>
  <c r="AT90" i="3" a="1"/>
  <c r="AT90" i="3"/>
  <c r="AR96" i="3" a="1"/>
  <c r="AR96" i="3"/>
  <c r="AT96" i="3" a="1"/>
  <c r="AT96" i="3"/>
  <c r="AR102" i="3" a="1"/>
  <c r="AR102" i="3"/>
  <c r="AT102" i="3" a="1"/>
  <c r="AT102" i="3"/>
  <c r="AR108" i="3" a="1"/>
  <c r="AR108" i="3"/>
  <c r="AT108" i="3" a="1"/>
  <c r="AT108" i="3"/>
  <c r="AR115" i="3" a="1"/>
  <c r="AR115" i="3"/>
  <c r="AT115" i="3" a="1"/>
  <c r="AT115" i="3"/>
  <c r="AQ117" i="3" a="1"/>
  <c r="AQ117" i="3"/>
  <c r="AT117" i="3" a="1"/>
  <c r="AT117" i="3"/>
  <c r="AQ120" i="3" a="1"/>
  <c r="AQ120" i="3"/>
  <c r="AT120" i="3" a="1"/>
  <c r="AT120" i="3"/>
  <c r="AQ123" i="3" a="1"/>
  <c r="AQ123" i="3"/>
  <c r="AT123" i="3" a="1"/>
  <c r="AT123" i="3"/>
  <c r="AQ126" i="3" a="1"/>
  <c r="AQ126" i="3"/>
  <c r="AT126" i="3" a="1"/>
  <c r="AT126" i="3"/>
  <c r="AQ129" i="3" a="1"/>
  <c r="AQ129" i="3"/>
  <c r="AT129" i="3" a="1"/>
  <c r="AT129" i="3"/>
  <c r="AQ132" i="3" a="1"/>
  <c r="AQ132" i="3"/>
  <c r="AT132" i="3" a="1"/>
  <c r="AT132" i="3"/>
  <c r="AQ135" i="3" a="1"/>
  <c r="AQ135" i="3"/>
  <c r="AT135" i="3" a="1"/>
  <c r="AT135" i="3"/>
  <c r="AQ138" i="3" a="1"/>
  <c r="AQ138" i="3"/>
  <c r="AT138" i="3" a="1"/>
  <c r="AT138" i="3"/>
  <c r="AQ141" i="3" a="1"/>
  <c r="AQ141" i="3"/>
  <c r="AT141" i="3" a="1"/>
  <c r="AT141" i="3"/>
  <c r="AQ144" i="3" a="1"/>
  <c r="AQ144" i="3"/>
  <c r="AT144" i="3" a="1"/>
  <c r="AT144" i="3"/>
  <c r="AQ147" i="3" a="1"/>
  <c r="AQ147" i="3"/>
  <c r="AT147" i="3" a="1"/>
  <c r="AT147" i="3"/>
  <c r="AQ150" i="3" a="1"/>
  <c r="AQ150" i="3"/>
  <c r="AT150" i="3" a="1"/>
  <c r="AT150" i="3"/>
  <c r="AQ153" i="3" a="1"/>
  <c r="AQ153" i="3"/>
  <c r="AT153" i="3" a="1"/>
  <c r="AT153" i="3"/>
  <c r="AQ156" i="3" a="1"/>
  <c r="AQ156" i="3"/>
  <c r="AT156" i="3" a="1"/>
  <c r="AT156" i="3"/>
  <c r="AQ159" i="3" a="1"/>
  <c r="AQ159" i="3"/>
  <c r="AT159" i="3" a="1"/>
  <c r="AT159" i="3"/>
  <c r="AQ162" i="3" a="1"/>
  <c r="AQ162" i="3"/>
  <c r="AT162" i="3" a="1"/>
  <c r="AT162" i="3"/>
  <c r="AQ165" i="3" a="1"/>
  <c r="AQ165" i="3"/>
  <c r="AT167" i="3" a="1"/>
  <c r="AT167" i="3"/>
  <c r="AQ173" i="3" a="1"/>
  <c r="AQ173" i="3"/>
  <c r="AQ174" i="3" a="1"/>
  <c r="AQ174" i="3"/>
  <c r="AT174" i="3" a="1"/>
  <c r="AT174" i="3"/>
  <c r="AQ177" i="3" a="1"/>
  <c r="AQ177" i="3"/>
  <c r="AT179" i="3" a="1"/>
  <c r="AT179" i="3"/>
  <c r="AQ185" i="3" a="1"/>
  <c r="AQ185" i="3"/>
  <c r="AQ186" i="3" a="1"/>
  <c r="AQ186" i="3"/>
  <c r="AT186" i="3" a="1"/>
  <c r="AT186" i="3"/>
  <c r="AQ189" i="3" a="1"/>
  <c r="AQ189" i="3"/>
  <c r="AT191" i="3" a="1"/>
  <c r="AT191" i="3"/>
  <c r="AR197" i="3" a="1"/>
  <c r="AR197" i="3"/>
  <c r="AT203" i="3" a="1"/>
  <c r="AT203" i="3"/>
  <c r="AQ210" i="3" a="1"/>
  <c r="AQ210" i="3"/>
  <c r="AT218" i="3" a="1"/>
  <c r="AT218" i="3"/>
  <c r="AQ222" i="3" a="1"/>
  <c r="AQ222" i="3"/>
  <c r="AR222" i="3" a="1"/>
  <c r="AR222" i="3"/>
  <c r="AR223" i="3" a="1"/>
  <c r="AR223" i="3"/>
  <c r="AQ223" i="3" a="1"/>
  <c r="AQ223" i="3"/>
  <c r="AR241" i="3" a="1"/>
  <c r="AR241" i="3"/>
  <c r="AQ241" i="3" a="1"/>
  <c r="AQ241" i="3"/>
  <c r="AR259" i="3" a="1"/>
  <c r="AR259" i="3"/>
  <c r="AQ259" i="3" a="1"/>
  <c r="AQ259" i="3"/>
  <c r="AT273" i="3" a="1"/>
  <c r="AT273" i="3"/>
  <c r="AT277" i="3" a="1"/>
  <c r="AT277" i="3"/>
  <c r="AR277" i="3" a="1"/>
  <c r="AR277" i="3"/>
  <c r="AQ277" i="3" a="1"/>
  <c r="AQ277" i="3"/>
  <c r="AT291" i="3" a="1"/>
  <c r="AT291" i="3"/>
  <c r="AQ14" i="3" a="1"/>
  <c r="AQ14" i="3"/>
  <c r="AQ20" i="3" a="1"/>
  <c r="AQ20" i="3"/>
  <c r="AQ29" i="3" a="1"/>
  <c r="AQ29" i="3"/>
  <c r="AR34" i="3" a="1"/>
  <c r="AR34" i="3"/>
  <c r="AR38" i="3" a="1"/>
  <c r="AR38" i="3"/>
  <c r="AR44" i="3" a="1"/>
  <c r="AR44" i="3"/>
  <c r="AR50" i="3" a="1"/>
  <c r="AR50" i="3"/>
  <c r="AT55" i="3" a="1"/>
  <c r="AT55" i="3"/>
  <c r="AT61" i="3" a="1"/>
  <c r="AT61" i="3"/>
  <c r="AT65" i="3" a="1"/>
  <c r="AT65" i="3"/>
  <c r="AT71" i="3" a="1"/>
  <c r="AT71" i="3"/>
  <c r="AQ77" i="3" a="1"/>
  <c r="AQ77" i="3"/>
  <c r="AQ83" i="3" a="1"/>
  <c r="AQ83" i="3"/>
  <c r="AR88" i="3" a="1"/>
  <c r="AR88" i="3"/>
  <c r="AR92" i="3" a="1"/>
  <c r="AR92" i="3"/>
  <c r="AR98" i="3" a="1"/>
  <c r="AR98" i="3"/>
  <c r="AT101" i="3" a="1"/>
  <c r="AT101" i="3"/>
  <c r="AT12" i="3" a="1"/>
  <c r="AT12" i="3"/>
  <c r="AT18" i="3" a="1"/>
  <c r="AT18" i="3"/>
  <c r="AR25" i="3" a="1"/>
  <c r="AR25" i="3"/>
  <c r="AT28" i="3" a="1"/>
  <c r="AT28" i="3"/>
  <c r="AR29" i="3" a="1"/>
  <c r="AR29" i="3"/>
  <c r="AQ32" i="3" a="1"/>
  <c r="AQ32" i="3"/>
  <c r="AT32" i="3" a="1"/>
  <c r="AT32" i="3"/>
  <c r="AR37" i="3" a="1"/>
  <c r="AR37" i="3"/>
  <c r="AT40" i="3" a="1"/>
  <c r="AT40" i="3"/>
  <c r="AR43" i="3" a="1"/>
  <c r="AR43" i="3"/>
  <c r="AT46" i="3" a="1"/>
  <c r="AT46" i="3"/>
  <c r="AR49" i="3" a="1"/>
  <c r="AR49" i="3"/>
  <c r="AQ50" i="3" a="1"/>
  <c r="AQ50" i="3"/>
  <c r="AT50" i="3" a="1"/>
  <c r="AT50" i="3"/>
  <c r="AT52" i="3" a="1"/>
  <c r="AT52" i="3"/>
  <c r="AR55" i="3" a="1"/>
  <c r="AR55" i="3"/>
  <c r="AQ56" i="3" a="1"/>
  <c r="AQ56" i="3"/>
  <c r="AT56" i="3" a="1"/>
  <c r="AT56" i="3"/>
  <c r="AT58" i="3" a="1"/>
  <c r="AT58" i="3"/>
  <c r="AT64" i="3" a="1"/>
  <c r="AT64" i="3"/>
  <c r="AR67" i="3" a="1"/>
  <c r="AR67" i="3"/>
  <c r="AQ68" i="3" a="1"/>
  <c r="AQ68" i="3"/>
  <c r="AT68" i="3" a="1"/>
  <c r="AT68" i="3"/>
  <c r="AR73" i="3" a="1"/>
  <c r="AR73" i="3"/>
  <c r="AT76" i="3" a="1"/>
  <c r="AT76" i="3"/>
  <c r="AR77" i="3" a="1"/>
  <c r="AR77" i="3"/>
  <c r="AT82" i="3" a="1"/>
  <c r="AT82" i="3"/>
  <c r="AR83" i="3" a="1"/>
  <c r="AR83" i="3"/>
  <c r="AQ86" i="3" a="1"/>
  <c r="AQ86" i="3"/>
  <c r="AT86" i="3" a="1"/>
  <c r="AT86" i="3"/>
  <c r="AR89" i="3" a="1"/>
  <c r="AR89" i="3"/>
  <c r="AQ92" i="3" a="1"/>
  <c r="AQ92" i="3"/>
  <c r="AT92" i="3" a="1"/>
  <c r="AT92" i="3"/>
  <c r="AR97" i="3" a="1"/>
  <c r="AR97" i="3"/>
  <c r="AT100" i="3" a="1"/>
  <c r="AT100" i="3"/>
  <c r="AR103" i="3" a="1"/>
  <c r="AR103" i="3"/>
  <c r="AT106" i="3" a="1"/>
  <c r="AT106" i="3"/>
  <c r="AR107" i="3" a="1"/>
  <c r="AR107" i="3"/>
  <c r="AQ110" i="3" a="1"/>
  <c r="AQ110" i="3"/>
  <c r="AT110" i="3" a="1"/>
  <c r="AT110" i="3"/>
  <c r="AR114" i="3" a="1"/>
  <c r="AR114" i="3"/>
  <c r="AT124" i="3" a="1"/>
  <c r="AT124" i="3"/>
  <c r="AT130" i="3" a="1"/>
  <c r="AT130" i="3"/>
  <c r="AT136" i="3" a="1"/>
  <c r="AT136" i="3"/>
  <c r="AT142" i="3" a="1"/>
  <c r="AT142" i="3"/>
  <c r="AT151" i="3" a="1"/>
  <c r="AT151" i="3"/>
  <c r="AT157" i="3" a="1"/>
  <c r="AT157" i="3"/>
  <c r="AR164" i="3" a="1"/>
  <c r="AR164" i="3"/>
  <c r="AT170" i="3" a="1"/>
  <c r="AT170" i="3"/>
  <c r="AR176" i="3" a="1"/>
  <c r="AR176" i="3"/>
  <c r="AT182" i="3" a="1"/>
  <c r="AT182" i="3"/>
  <c r="AT187" i="3" a="1"/>
  <c r="AT187" i="3"/>
  <c r="AQ193" i="3" a="1"/>
  <c r="AQ193" i="3"/>
  <c r="AT195" i="3" a="1"/>
  <c r="AT195" i="3"/>
  <c r="AQ201" i="3" a="1"/>
  <c r="AQ201" i="3"/>
  <c r="AT205" i="3" a="1"/>
  <c r="AT205" i="3"/>
  <c r="AR207" i="3" a="1"/>
  <c r="AR207" i="3"/>
  <c r="AR211" i="3" a="1"/>
  <c r="AR211" i="3"/>
  <c r="AQ211" i="3" a="1"/>
  <c r="AQ211" i="3"/>
  <c r="AT276" i="3" a="1"/>
  <c r="AT276" i="3"/>
  <c r="AQ282" i="3" a="1"/>
  <c r="AQ282" i="3"/>
  <c r="AT286" i="3" a="1"/>
  <c r="AT286" i="3"/>
  <c r="AR286" i="3" a="1"/>
  <c r="AR286" i="3"/>
  <c r="AQ286" i="3" a="1"/>
  <c r="AQ286" i="3"/>
  <c r="AT294" i="3" a="1"/>
  <c r="AT294" i="3"/>
  <c r="AT297" i="3" a="1"/>
  <c r="AT297" i="3"/>
  <c r="AT300" i="3" a="1"/>
  <c r="AT300" i="3"/>
  <c r="AT303" i="3" a="1"/>
  <c r="AT303" i="3"/>
  <c r="AT306" i="3" a="1"/>
  <c r="AT306" i="3"/>
  <c r="AT309" i="3" a="1"/>
  <c r="AT309" i="3"/>
  <c r="AT312" i="3" a="1"/>
  <c r="AT312" i="3"/>
  <c r="AT318" i="3" a="1"/>
  <c r="AT318" i="3"/>
  <c r="AT324" i="3" a="1"/>
  <c r="AT324" i="3"/>
  <c r="AT330" i="3" a="1"/>
  <c r="AT330" i="3"/>
  <c r="AT336" i="3" a="1"/>
  <c r="AT336" i="3"/>
  <c r="AT345" i="3" a="1"/>
  <c r="AT345" i="3"/>
  <c r="AT351" i="3" a="1"/>
  <c r="AT351" i="3"/>
  <c r="AT354" i="3" a="1"/>
  <c r="AT354" i="3"/>
  <c r="AT357" i="3" a="1"/>
  <c r="AT357" i="3"/>
  <c r="AT363" i="3" a="1"/>
  <c r="AT363" i="3"/>
  <c r="AR377" i="3" a="1"/>
  <c r="AR377" i="3"/>
  <c r="AQ383" i="3" a="1"/>
  <c r="AQ383" i="3"/>
  <c r="AT389" i="3" a="1"/>
  <c r="AT389" i="3"/>
  <c r="AT392" i="3" a="1"/>
  <c r="AT392" i="3"/>
  <c r="AR395" i="3" a="1"/>
  <c r="AR395" i="3"/>
  <c r="AQ401" i="3" a="1"/>
  <c r="AQ401" i="3"/>
  <c r="AT422" i="3" a="1"/>
  <c r="AT422" i="3"/>
  <c r="AR21" i="3" a="1"/>
  <c r="AR21" i="3"/>
  <c r="AT29" i="3" a="1"/>
  <c r="AT29" i="3"/>
  <c r="AQ35" i="3" a="1"/>
  <c r="AQ35" i="3"/>
  <c r="AT35" i="3" a="1"/>
  <c r="AT35" i="3"/>
  <c r="AT43" i="3" a="1"/>
  <c r="AT43" i="3"/>
  <c r="AT49" i="3" a="1"/>
  <c r="AT49" i="3"/>
  <c r="AQ59" i="3" a="1"/>
  <c r="AQ59" i="3"/>
  <c r="AQ65" i="3" a="1"/>
  <c r="AQ65" i="3"/>
  <c r="AQ71" i="3" a="1"/>
  <c r="AQ71" i="3"/>
  <c r="AT77" i="3" a="1"/>
  <c r="AT77" i="3"/>
  <c r="AT83" i="3" a="1"/>
  <c r="AT83" i="3"/>
  <c r="AT91" i="3" a="1"/>
  <c r="AT91" i="3"/>
  <c r="AT97" i="3" a="1"/>
  <c r="AT97" i="3"/>
  <c r="AT9" i="3" a="1"/>
  <c r="AT9" i="3"/>
  <c r="AT15" i="3" a="1"/>
  <c r="AT15" i="3"/>
  <c r="AT21" i="3" a="1"/>
  <c r="AT21" i="3"/>
  <c r="AQ26" i="3" a="1"/>
  <c r="AQ26" i="3"/>
  <c r="AT26" i="3" a="1"/>
  <c r="AT26" i="3"/>
  <c r="AR31" i="3" a="1"/>
  <c r="AR31" i="3"/>
  <c r="AT34" i="3" a="1"/>
  <c r="AT34" i="3"/>
  <c r="AR35" i="3" a="1"/>
  <c r="AR35" i="3"/>
  <c r="AQ38" i="3" a="1"/>
  <c r="AQ38" i="3"/>
  <c r="AT38" i="3" a="1"/>
  <c r="AT38" i="3"/>
  <c r="AQ44" i="3" a="1"/>
  <c r="AQ44" i="3"/>
  <c r="AT44" i="3" a="1"/>
  <c r="AT44" i="3"/>
  <c r="AR61" i="3" a="1"/>
  <c r="AR61" i="3"/>
  <c r="AQ62" i="3" a="1"/>
  <c r="AQ62" i="3"/>
  <c r="AT62" i="3" a="1"/>
  <c r="AT62" i="3"/>
  <c r="AT70" i="3" a="1"/>
  <c r="AT70" i="3"/>
  <c r="AR71" i="3" a="1"/>
  <c r="AR71" i="3"/>
  <c r="AQ74" i="3" a="1"/>
  <c r="AQ74" i="3"/>
  <c r="AT74" i="3" a="1"/>
  <c r="AT74" i="3"/>
  <c r="AR79" i="3" a="1"/>
  <c r="AR79" i="3"/>
  <c r="AQ80" i="3" a="1"/>
  <c r="AQ80" i="3"/>
  <c r="AT80" i="3" a="1"/>
  <c r="AT80" i="3"/>
  <c r="AR85" i="3" a="1"/>
  <c r="AR85" i="3"/>
  <c r="AT88" i="3" a="1"/>
  <c r="AT88" i="3"/>
  <c r="AR91" i="3" a="1"/>
  <c r="AR91" i="3"/>
  <c r="AT94" i="3" a="1"/>
  <c r="AT94" i="3"/>
  <c r="AQ98" i="3" a="1"/>
  <c r="AQ98" i="3"/>
  <c r="AT98" i="3" a="1"/>
  <c r="AT98" i="3"/>
  <c r="AR101" i="3" a="1"/>
  <c r="AR101" i="3"/>
  <c r="AQ104" i="3" a="1"/>
  <c r="AQ104" i="3"/>
  <c r="AT104" i="3" a="1"/>
  <c r="AT104" i="3"/>
  <c r="AR109" i="3" a="1"/>
  <c r="AR109" i="3"/>
  <c r="AT113" i="3" a="1"/>
  <c r="AT113" i="3"/>
  <c r="AT118" i="3" a="1"/>
  <c r="AT118" i="3"/>
  <c r="AT121" i="3" a="1"/>
  <c r="AT121" i="3"/>
  <c r="AT127" i="3" a="1"/>
  <c r="AT127" i="3"/>
  <c r="AT133" i="3" a="1"/>
  <c r="AT133" i="3"/>
  <c r="AT139" i="3" a="1"/>
  <c r="AT139" i="3"/>
  <c r="AT145" i="3" a="1"/>
  <c r="AT145" i="3"/>
  <c r="AT148" i="3" a="1"/>
  <c r="AT148" i="3"/>
  <c r="AT154" i="3" a="1"/>
  <c r="AT154" i="3"/>
  <c r="AT160" i="3" a="1"/>
  <c r="AT160" i="3"/>
  <c r="AT163" i="3" a="1"/>
  <c r="AT163" i="3"/>
  <c r="AQ169" i="3" a="1"/>
  <c r="AQ169" i="3"/>
  <c r="AT171" i="3" a="1"/>
  <c r="AT171" i="3"/>
  <c r="AR173" i="3" a="1"/>
  <c r="AR173" i="3"/>
  <c r="AT175" i="3" a="1"/>
  <c r="AT175" i="3"/>
  <c r="AQ181" i="3" a="1"/>
  <c r="AQ181" i="3"/>
  <c r="AT183" i="3" a="1"/>
  <c r="AT183" i="3"/>
  <c r="AR185" i="3" a="1"/>
  <c r="AR185" i="3"/>
  <c r="AR188" i="3" a="1"/>
  <c r="AR188" i="3"/>
  <c r="AT194" i="3" a="1"/>
  <c r="AT194" i="3"/>
  <c r="AR198" i="3" a="1"/>
  <c r="AR198" i="3"/>
  <c r="AT204" i="3" a="1"/>
  <c r="AT204" i="3"/>
  <c r="AR206" i="3" a="1"/>
  <c r="AR206" i="3"/>
  <c r="AT212" i="3" a="1"/>
  <c r="AT212" i="3"/>
  <c r="AR227" i="3" a="1"/>
  <c r="AR227" i="3"/>
  <c r="AT235" i="3" a="1"/>
  <c r="AT235" i="3"/>
  <c r="AR240" i="3" a="1"/>
  <c r="AR240" i="3"/>
  <c r="AT247" i="3" a="1"/>
  <c r="AT247" i="3"/>
  <c r="AR258" i="3" a="1"/>
  <c r="AR258" i="3"/>
  <c r="AT265" i="3" a="1"/>
  <c r="AT265" i="3"/>
  <c r="AR272" i="3" a="1"/>
  <c r="AR272" i="3"/>
  <c r="AR281" i="3" a="1"/>
  <c r="AR281" i="3"/>
  <c r="AR290" i="3" a="1"/>
  <c r="AR290" i="3"/>
  <c r="AR7" i="3" a="1"/>
  <c r="AR7" i="3"/>
  <c r="AQ1749" i="3" a="1"/>
  <c r="AQ1749" i="3"/>
  <c r="AQ1746" i="3" a="1"/>
  <c r="AQ1746" i="3"/>
  <c r="AQ1743" i="3" a="1"/>
  <c r="AQ1743" i="3"/>
  <c r="AQ1740" i="3" a="1"/>
  <c r="AQ1740" i="3"/>
  <c r="AQ1737" i="3" a="1"/>
  <c r="AQ1737" i="3"/>
  <c r="AQ1734" i="3" a="1"/>
  <c r="AQ1734" i="3"/>
  <c r="AQ1721" i="3" a="1"/>
  <c r="AQ1721" i="3"/>
  <c r="AR1719" i="3" a="1"/>
  <c r="AR1719" i="3"/>
  <c r="AR1716" i="3" a="1"/>
  <c r="AR1716" i="3"/>
  <c r="AQ1713" i="3" a="1"/>
  <c r="AQ1713" i="3"/>
  <c r="AQ1712" i="3" a="1"/>
  <c r="AQ1712" i="3"/>
  <c r="AQ1731" i="3" a="1"/>
  <c r="AQ1731" i="3"/>
  <c r="AQ1728" i="3" a="1"/>
  <c r="AQ1728" i="3"/>
  <c r="AQ1725" i="3" a="1"/>
  <c r="AQ1725" i="3"/>
  <c r="AQ1722" i="3" a="1"/>
  <c r="AQ1722" i="3"/>
  <c r="AQ1716" i="3" a="1"/>
  <c r="AQ1716" i="3"/>
  <c r="AQ1715" i="3" a="1"/>
  <c r="AQ1715" i="3"/>
  <c r="AR1710" i="3" a="1"/>
  <c r="AR1710" i="3"/>
  <c r="AQ1707" i="3" a="1"/>
  <c r="AQ1707" i="3"/>
  <c r="AR1705" i="3" a="1"/>
  <c r="AR1705" i="3"/>
  <c r="AQ1704" i="3" a="1"/>
  <c r="AQ1704" i="3"/>
  <c r="AQ1719" i="3" a="1"/>
  <c r="AQ1719" i="3"/>
  <c r="AQ1718" i="3" a="1"/>
  <c r="AQ1718" i="3"/>
  <c r="AR1713" i="3" a="1"/>
  <c r="AR1713" i="3"/>
  <c r="AQ1710" i="3" a="1"/>
  <c r="AQ1710" i="3"/>
  <c r="AQ1709" i="3" a="1"/>
  <c r="AQ1709" i="3"/>
  <c r="AQ1705" i="3" a="1"/>
  <c r="AQ1705" i="3"/>
  <c r="AQ1702" i="3" a="1"/>
  <c r="AQ1702" i="3"/>
  <c r="AQ1699" i="3" a="1"/>
  <c r="AQ1699" i="3"/>
  <c r="AR1702" i="3" a="1"/>
  <c r="AR1702" i="3"/>
  <c r="AQ1698" i="3" a="1"/>
  <c r="AQ1698" i="3"/>
  <c r="AR1696" i="3" a="1"/>
  <c r="AR1696" i="3"/>
  <c r="AQ1693" i="3" a="1"/>
  <c r="AQ1693" i="3"/>
  <c r="AQ1692" i="3" a="1"/>
  <c r="AQ1692" i="3"/>
  <c r="AR1687" i="3" a="1"/>
  <c r="AR1687" i="3"/>
  <c r="AQ1684" i="3" a="1"/>
  <c r="AQ1684" i="3"/>
  <c r="AQ1683" i="3" a="1"/>
  <c r="AQ1683" i="3"/>
  <c r="AR1700" i="3" a="1"/>
  <c r="AR1700" i="3"/>
  <c r="AR1699" i="3" a="1"/>
  <c r="AR1699" i="3"/>
  <c r="AQ1696" i="3" a="1"/>
  <c r="AQ1696" i="3"/>
  <c r="AQ1695" i="3" a="1"/>
  <c r="AQ1695" i="3"/>
  <c r="AR1690" i="3" a="1"/>
  <c r="AR1690" i="3"/>
  <c r="AQ1687" i="3" a="1"/>
  <c r="AQ1687" i="3"/>
  <c r="AQ1686" i="3" a="1"/>
  <c r="AQ1686" i="3"/>
  <c r="AR1682" i="3" a="1"/>
  <c r="AR1682" i="3"/>
  <c r="AQ1681" i="3" a="1"/>
  <c r="AQ1681" i="3"/>
  <c r="AR1679" i="3" a="1"/>
  <c r="AR1679" i="3"/>
  <c r="AQ1678" i="3" a="1"/>
  <c r="AQ1678" i="3"/>
  <c r="AR1676" i="3" a="1"/>
  <c r="AR1676" i="3"/>
  <c r="AQ1675" i="3" a="1"/>
  <c r="AQ1675" i="3"/>
  <c r="AQ1701" i="3" a="1"/>
  <c r="AQ1701" i="3"/>
  <c r="AR1693" i="3" a="1"/>
  <c r="AR1693" i="3"/>
  <c r="AQ1690" i="3" a="1"/>
  <c r="AQ1690" i="3"/>
  <c r="AQ1689" i="3" a="1"/>
  <c r="AQ1689" i="3"/>
  <c r="AR1684" i="3" a="1"/>
  <c r="AR1684" i="3"/>
  <c r="AQ1682" i="3" a="1"/>
  <c r="AQ1682" i="3"/>
  <c r="AQ1679" i="3" a="1"/>
  <c r="AQ1679" i="3"/>
  <c r="AQ1676" i="3" a="1"/>
  <c r="AQ1676" i="3"/>
  <c r="AQ1673" i="3" a="1"/>
  <c r="AQ1673" i="3"/>
  <c r="AQ1670" i="3" a="1"/>
  <c r="AQ1670" i="3"/>
  <c r="AQ1672" i="3" a="1"/>
  <c r="AQ1672" i="3"/>
  <c r="AR1673" i="3" a="1"/>
  <c r="AR1673" i="3"/>
  <c r="AR1670" i="3" a="1"/>
  <c r="AR1670" i="3"/>
  <c r="AQ1667" i="3" a="1"/>
  <c r="AQ1667" i="3"/>
  <c r="AQ1664" i="3" a="1"/>
  <c r="AQ1664" i="3"/>
  <c r="AQ1661" i="3" a="1"/>
  <c r="AQ1661" i="3"/>
  <c r="AQ1658" i="3" a="1"/>
  <c r="AQ1658" i="3"/>
  <c r="AQ1655" i="3" a="1"/>
  <c r="AQ1655" i="3"/>
  <c r="AQ1652" i="3" a="1"/>
  <c r="AQ1652" i="3"/>
  <c r="AQ1649" i="3" a="1"/>
  <c r="AQ1649" i="3"/>
  <c r="AQ1646" i="3" a="1"/>
  <c r="AQ1646" i="3"/>
  <c r="AQ1643" i="3" a="1"/>
  <c r="AQ1643" i="3"/>
  <c r="AQ1640" i="3" a="1"/>
  <c r="AQ1640" i="3"/>
  <c r="AQ1637" i="3" a="1"/>
  <c r="AQ1637" i="3"/>
  <c r="AQ1634" i="3" a="1"/>
  <c r="AQ1634" i="3"/>
  <c r="AQ1601" i="3" a="1"/>
  <c r="AQ1601" i="3"/>
  <c r="AQ1600" i="3" a="1"/>
  <c r="AQ1600" i="3"/>
  <c r="AQ1598" i="3" a="1"/>
  <c r="AQ1598" i="3"/>
  <c r="AR1602" i="3" a="1"/>
  <c r="AR1602" i="3"/>
  <c r="AQ1604" i="3" a="1"/>
  <c r="AQ1604" i="3"/>
  <c r="AR1598" i="3" a="1"/>
  <c r="AR1598" i="3"/>
  <c r="AR1595" i="3" a="1"/>
  <c r="AR1595" i="3"/>
  <c r="AR1592" i="3" a="1"/>
  <c r="AR1592" i="3"/>
  <c r="AQ1595" i="3" a="1"/>
  <c r="AQ1595" i="3"/>
  <c r="AQ1588" i="3" a="1"/>
  <c r="AQ1588" i="3"/>
  <c r="AQ1583" i="3" a="1"/>
  <c r="AQ1583" i="3"/>
  <c r="AQ1576" i="3" a="1"/>
  <c r="AQ1576" i="3"/>
  <c r="AQ1564" i="3" a="1"/>
  <c r="AQ1564" i="3"/>
  <c r="AQ1597" i="3" a="1"/>
  <c r="AQ1597" i="3"/>
  <c r="AQ1592" i="3" a="1"/>
  <c r="AQ1592" i="3"/>
  <c r="AQ1585" i="3" a="1"/>
  <c r="AQ1585" i="3"/>
  <c r="AQ1580" i="3" a="1"/>
  <c r="AQ1580" i="3"/>
  <c r="AQ1568" i="3" a="1"/>
  <c r="AQ1568" i="3"/>
  <c r="AQ1594" i="3" a="1"/>
  <c r="AQ1594" i="3"/>
  <c r="AQ1589" i="3" a="1"/>
  <c r="AQ1589" i="3"/>
  <c r="AQ1582" i="3" a="1"/>
  <c r="AQ1582" i="3"/>
  <c r="AQ1577" i="3" a="1"/>
  <c r="AQ1577" i="3"/>
  <c r="AQ1570" i="3" a="1"/>
  <c r="AQ1570" i="3"/>
  <c r="AQ1565" i="3" a="1"/>
  <c r="AQ1565" i="3"/>
  <c r="AQ1591" i="3" a="1"/>
  <c r="AQ1591" i="3"/>
  <c r="AQ1586" i="3" a="1"/>
  <c r="AQ1586" i="3"/>
  <c r="AQ1579" i="3" a="1"/>
  <c r="AQ1579" i="3"/>
  <c r="AQ1567" i="3" a="1"/>
  <c r="AQ1567" i="3"/>
  <c r="AR1558" i="3" a="1"/>
  <c r="AR1558" i="3"/>
  <c r="AQ1553" i="3" a="1"/>
  <c r="AQ1553" i="3"/>
  <c r="AQ1551" i="3" a="1"/>
  <c r="AQ1551" i="3"/>
  <c r="AQ1544" i="3" a="1"/>
  <c r="AQ1544" i="3"/>
  <c r="AQ1543" i="3" a="1"/>
  <c r="AQ1543" i="3"/>
  <c r="AR1541" i="3" a="1"/>
  <c r="AR1541" i="3"/>
  <c r="AQ1536" i="3" a="1"/>
  <c r="AQ1536" i="3"/>
  <c r="AQ1535" i="3" a="1"/>
  <c r="AQ1535" i="3"/>
  <c r="AR1533" i="3" a="1"/>
  <c r="AR1533" i="3"/>
  <c r="AQ1528" i="3" a="1"/>
  <c r="AQ1528" i="3"/>
  <c r="AQ1527" i="3" a="1"/>
  <c r="AQ1527" i="3"/>
  <c r="AR1525" i="3" a="1"/>
  <c r="AR1525" i="3"/>
  <c r="AQ1520" i="3" a="1"/>
  <c r="AQ1520" i="3"/>
  <c r="AQ1519" i="3" a="1"/>
  <c r="AQ1519" i="3"/>
  <c r="AR1517" i="3" a="1"/>
  <c r="AR1517" i="3"/>
  <c r="AQ1512" i="3" a="1"/>
  <c r="AQ1512" i="3"/>
  <c r="AQ1511" i="3" a="1"/>
  <c r="AQ1511" i="3"/>
  <c r="AR1509" i="3" a="1"/>
  <c r="AR1509" i="3"/>
  <c r="AQ1504" i="3" a="1"/>
  <c r="AQ1504" i="3"/>
  <c r="AQ1503" i="3" a="1"/>
  <c r="AQ1503" i="3"/>
  <c r="AQ1559" i="3" a="1"/>
  <c r="AQ1559" i="3"/>
  <c r="AQ1561" i="3" a="1"/>
  <c r="AQ1561" i="3"/>
  <c r="AR1552" i="3" a="1"/>
  <c r="AR1552" i="3"/>
  <c r="AR1551" i="3" a="1"/>
  <c r="AR1551" i="3"/>
  <c r="AQ1546" i="3" a="1"/>
  <c r="AQ1546" i="3"/>
  <c r="AQ1545" i="3" a="1"/>
  <c r="AQ1545" i="3"/>
  <c r="AR1543" i="3" a="1"/>
  <c r="AR1543" i="3"/>
  <c r="AQ1538" i="3" a="1"/>
  <c r="AQ1538" i="3"/>
  <c r="AR1535" i="3" a="1"/>
  <c r="AR1535" i="3"/>
  <c r="AQ1530" i="3" a="1"/>
  <c r="AQ1530" i="3"/>
  <c r="AR1527" i="3" a="1"/>
  <c r="AR1527" i="3"/>
  <c r="AQ1522" i="3" a="1"/>
  <c r="AQ1522" i="3"/>
  <c r="AR1519" i="3" a="1"/>
  <c r="AR1519" i="3"/>
  <c r="AQ1514" i="3" a="1"/>
  <c r="AQ1514" i="3"/>
  <c r="AR1511" i="3" a="1"/>
  <c r="AR1511" i="3"/>
  <c r="AQ1506" i="3" a="1"/>
  <c r="AQ1506" i="3"/>
  <c r="AR1503" i="3" a="1"/>
  <c r="AR1503" i="3"/>
  <c r="AQ1498" i="3" a="1"/>
  <c r="AQ1498" i="3"/>
  <c r="AR1495" i="3" a="1"/>
  <c r="AR1495" i="3"/>
  <c r="AQ1490" i="3" a="1"/>
  <c r="AQ1490" i="3"/>
  <c r="AR1487" i="3" a="1"/>
  <c r="AR1487" i="3"/>
  <c r="AQ1482" i="3" a="1"/>
  <c r="AQ1482" i="3"/>
  <c r="AR1479" i="3" a="1"/>
  <c r="AR1479" i="3"/>
  <c r="AR1501" i="3" a="1"/>
  <c r="AR1501" i="3"/>
  <c r="AQ1496" i="3" a="1"/>
  <c r="AQ1496" i="3"/>
  <c r="AQ1479" i="3" a="1"/>
  <c r="AQ1479" i="3"/>
  <c r="AQ1463" i="3" a="1"/>
  <c r="AQ1463" i="3"/>
  <c r="AQ1447" i="3" a="1"/>
  <c r="AQ1447" i="3"/>
  <c r="AQ1431" i="3" a="1"/>
  <c r="AQ1431" i="3"/>
  <c r="AQ1416" i="3" a="1"/>
  <c r="AQ1416" i="3"/>
  <c r="AQ1384" i="3" a="1"/>
  <c r="AQ1384" i="3"/>
  <c r="AR1493" i="3" a="1"/>
  <c r="AR1493" i="3"/>
  <c r="AQ1488" i="3" a="1"/>
  <c r="AQ1488" i="3"/>
  <c r="AQ1474" i="3" a="1"/>
  <c r="AQ1474" i="3"/>
  <c r="AR1471" i="3" a="1"/>
  <c r="AR1471" i="3"/>
  <c r="AQ1465" i="3" a="1"/>
  <c r="AQ1465" i="3"/>
  <c r="AQ1464" i="3" a="1"/>
  <c r="AQ1464" i="3"/>
  <c r="AQ1458" i="3" a="1"/>
  <c r="AQ1458" i="3"/>
  <c r="AR1455" i="3" a="1"/>
  <c r="AR1455" i="3"/>
  <c r="AQ1449" i="3" a="1"/>
  <c r="AQ1449" i="3"/>
  <c r="AQ1448" i="3" a="1"/>
  <c r="AQ1448" i="3"/>
  <c r="AQ1442" i="3" a="1"/>
  <c r="AQ1442" i="3"/>
  <c r="AR1439" i="3" a="1"/>
  <c r="AR1439" i="3"/>
  <c r="AQ1433" i="3" a="1"/>
  <c r="AQ1433" i="3"/>
  <c r="AQ1432" i="3" a="1"/>
  <c r="AQ1432" i="3"/>
  <c r="AQ1426" i="3" a="1"/>
  <c r="AQ1426" i="3"/>
  <c r="AR1423" i="3" a="1"/>
  <c r="AR1423" i="3"/>
  <c r="AR1404" i="3" a="1"/>
  <c r="AR1404" i="3"/>
  <c r="AQ1399" i="3" a="1"/>
  <c r="AQ1399" i="3"/>
  <c r="AR1397" i="3" a="1"/>
  <c r="AR1397" i="3"/>
  <c r="AR1394" i="3" a="1"/>
  <c r="AR1394" i="3"/>
  <c r="AQ1392" i="3" a="1"/>
  <c r="AQ1392" i="3"/>
  <c r="AQ1495" i="3" a="1"/>
  <c r="AQ1495" i="3"/>
  <c r="AR1492" i="3" a="1"/>
  <c r="AR1492" i="3"/>
  <c r="AR1485" i="3" a="1"/>
  <c r="AR1485" i="3"/>
  <c r="AQ1480" i="3" a="1"/>
  <c r="AQ1480" i="3"/>
  <c r="AR1478" i="3" a="1"/>
  <c r="AR1478" i="3"/>
  <c r="AR1476" i="3" a="1"/>
  <c r="AR1476" i="3"/>
  <c r="AQ1471" i="3" a="1"/>
  <c r="AQ1471" i="3"/>
  <c r="AR1460" i="3" a="1"/>
  <c r="AR1460" i="3"/>
  <c r="AQ1455" i="3" a="1"/>
  <c r="AQ1455" i="3"/>
  <c r="AR1444" i="3" a="1"/>
  <c r="AR1444" i="3"/>
  <c r="AQ1439" i="3" a="1"/>
  <c r="AQ1439" i="3"/>
  <c r="AR1428" i="3" a="1"/>
  <c r="AR1428" i="3"/>
  <c r="AQ1423" i="3" a="1"/>
  <c r="AQ1423" i="3"/>
  <c r="AR1415" i="3" a="1"/>
  <c r="AR1415" i="3"/>
  <c r="AQ1400" i="3" a="1"/>
  <c r="AQ1400" i="3"/>
  <c r="AQ1398" i="3" a="1"/>
  <c r="AQ1398" i="3"/>
  <c r="AQ1397" i="3" a="1"/>
  <c r="AQ1397" i="3"/>
  <c r="AQ1394" i="3" a="1"/>
  <c r="AQ1394" i="3"/>
  <c r="AR1383" i="3" a="1"/>
  <c r="AR1383" i="3"/>
  <c r="AQ1374" i="3" a="1"/>
  <c r="AQ1374" i="3"/>
  <c r="AQ1366" i="3" a="1"/>
  <c r="AQ1366" i="3"/>
  <c r="AQ1358" i="3" a="1"/>
  <c r="AQ1358" i="3"/>
  <c r="AQ1350" i="3" a="1"/>
  <c r="AQ1350" i="3"/>
  <c r="AQ1487" i="3" a="1"/>
  <c r="AQ1487" i="3"/>
  <c r="AR1484" i="3" a="1"/>
  <c r="AR1484" i="3"/>
  <c r="AQ1473" i="3" a="1"/>
  <c r="AQ1473" i="3"/>
  <c r="AQ1472" i="3" a="1"/>
  <c r="AQ1472" i="3"/>
  <c r="AR1469" i="3" a="1"/>
  <c r="AR1469" i="3"/>
  <c r="AQ1466" i="3" a="1"/>
  <c r="AQ1466" i="3"/>
  <c r="AR1463" i="3" a="1"/>
  <c r="AR1463" i="3"/>
  <c r="AQ1457" i="3" a="1"/>
  <c r="AQ1457" i="3"/>
  <c r="AQ1456" i="3" a="1"/>
  <c r="AQ1456" i="3"/>
  <c r="AR1453" i="3" a="1"/>
  <c r="AR1453" i="3"/>
  <c r="AQ1450" i="3" a="1"/>
  <c r="AQ1450" i="3"/>
  <c r="AR1447" i="3" a="1"/>
  <c r="AR1447" i="3"/>
  <c r="AQ1441" i="3" a="1"/>
  <c r="AQ1441" i="3"/>
  <c r="AQ1440" i="3" a="1"/>
  <c r="AQ1440" i="3"/>
  <c r="AR1437" i="3" a="1"/>
  <c r="AR1437" i="3"/>
  <c r="AQ1424" i="3" a="1"/>
  <c r="AQ1424" i="3"/>
  <c r="AQ1405" i="3" a="1"/>
  <c r="AQ1405" i="3"/>
  <c r="AQ1402" i="3" a="1"/>
  <c r="AQ1402" i="3"/>
  <c r="AR1377" i="3" a="1"/>
  <c r="AR1377" i="3"/>
  <c r="AQ1371" i="3" a="1"/>
  <c r="AQ1371" i="3"/>
  <c r="AQ1364" i="3" a="1"/>
  <c r="AQ1364" i="3"/>
  <c r="AR1431" i="3" a="1"/>
  <c r="AR1431" i="3"/>
  <c r="AQ1434" i="3" a="1"/>
  <c r="AQ1434" i="3"/>
  <c r="AQ1415" i="3" a="1"/>
  <c r="AQ1415" i="3"/>
  <c r="AR1410" i="3" a="1"/>
  <c r="AR1410" i="3"/>
  <c r="AQ1409" i="3" a="1"/>
  <c r="AQ1409" i="3"/>
  <c r="AQ1383" i="3" a="1"/>
  <c r="AQ1383" i="3"/>
  <c r="AR1361" i="3" a="1"/>
  <c r="AR1361" i="3"/>
  <c r="AR1360" i="3" a="1"/>
  <c r="AR1360" i="3"/>
  <c r="AQ1355" i="3" a="1"/>
  <c r="AQ1355" i="3"/>
  <c r="AQ1348" i="3" a="1"/>
  <c r="AQ1348" i="3"/>
  <c r="AQ1314" i="3" a="1"/>
  <c r="AQ1314" i="3"/>
  <c r="AR1413" i="3" a="1"/>
  <c r="AR1413" i="3"/>
  <c r="AQ1408" i="3" a="1"/>
  <c r="AQ1408" i="3"/>
  <c r="AR1381" i="3" a="1"/>
  <c r="AR1381" i="3"/>
  <c r="AR1353" i="3" a="1"/>
  <c r="AR1353" i="3"/>
  <c r="AQ1347" i="3" a="1"/>
  <c r="AQ1347" i="3"/>
  <c r="AQ1425" i="3" a="1"/>
  <c r="AQ1425" i="3"/>
  <c r="AR1420" i="3" a="1"/>
  <c r="AR1420" i="3"/>
  <c r="AQ1406" i="3" a="1"/>
  <c r="AQ1406" i="3"/>
  <c r="AR1391" i="3" a="1"/>
  <c r="AR1391" i="3"/>
  <c r="AR1388" i="3" a="1"/>
  <c r="AR1388" i="3"/>
  <c r="AQ1379" i="3" a="1"/>
  <c r="AQ1379" i="3"/>
  <c r="AQ1372" i="3" a="1"/>
  <c r="AQ1372" i="3"/>
  <c r="AR1345" i="3" a="1"/>
  <c r="AR1345" i="3"/>
  <c r="AR1285" i="3" a="1"/>
  <c r="AR1285" i="3"/>
  <c r="AR1369" i="3" a="1"/>
  <c r="AR1369" i="3"/>
  <c r="AR1368" i="3" a="1"/>
  <c r="AR1368" i="3"/>
  <c r="AQ1320" i="3" a="1"/>
  <c r="AQ1320" i="3"/>
  <c r="AR1305" i="3" a="1"/>
  <c r="AR1305" i="3"/>
  <c r="AQ1302" i="3" a="1"/>
  <c r="AQ1302" i="3"/>
  <c r="AQ1294" i="3" a="1"/>
  <c r="AQ1294" i="3"/>
  <c r="AQ1291" i="3" a="1"/>
  <c r="AQ1291" i="3"/>
  <c r="AQ1288" i="3" a="1"/>
  <c r="AQ1288" i="3"/>
  <c r="AQ1281" i="3" a="1"/>
  <c r="AQ1281" i="3"/>
  <c r="AQ1279" i="3" a="1"/>
  <c r="AQ1279" i="3"/>
  <c r="AQ1277" i="3" a="1"/>
  <c r="AQ1277" i="3"/>
  <c r="AR1267" i="3" a="1"/>
  <c r="AR1267" i="3"/>
  <c r="AR1260" i="3" a="1"/>
  <c r="AR1260" i="3"/>
  <c r="AQ1356" i="3" a="1"/>
  <c r="AQ1356" i="3"/>
  <c r="AQ1300" i="3" a="1"/>
  <c r="AQ1300" i="3"/>
  <c r="AR1297" i="3" a="1"/>
  <c r="AR1297" i="3"/>
  <c r="AQ1285" i="3" a="1"/>
  <c r="AQ1285" i="3"/>
  <c r="AR1276" i="3" a="1"/>
  <c r="AR1276" i="3"/>
  <c r="AQ1275" i="3" a="1"/>
  <c r="AQ1275" i="3"/>
  <c r="AQ1271" i="3" a="1"/>
  <c r="AQ1271" i="3"/>
  <c r="AQ1269" i="3" a="1"/>
  <c r="AQ1269" i="3"/>
  <c r="AQ1267" i="3" a="1"/>
  <c r="AQ1267" i="3"/>
  <c r="AR1252" i="3" a="1"/>
  <c r="AR1252" i="3"/>
  <c r="AR1250" i="3" a="1"/>
  <c r="AR1250" i="3"/>
  <c r="AR1247" i="3" a="1"/>
  <c r="AR1247" i="3"/>
  <c r="AQ1363" i="3" a="1"/>
  <c r="AQ1363" i="3"/>
  <c r="AQ1304" i="3" a="1"/>
  <c r="AQ1304" i="3"/>
  <c r="AR1289" i="3" a="1"/>
  <c r="AR1289" i="3"/>
  <c r="AR1286" i="3" a="1"/>
  <c r="AR1286" i="3"/>
  <c r="AQ1276" i="3" a="1"/>
  <c r="AQ1276" i="3"/>
  <c r="AR1272" i="3" a="1"/>
  <c r="AR1272" i="3"/>
  <c r="AQ1260" i="3" a="1"/>
  <c r="AQ1260" i="3"/>
  <c r="AQ1256" i="3" a="1"/>
  <c r="AQ1256" i="3"/>
  <c r="AQ1254" i="3" a="1"/>
  <c r="AQ1254" i="3"/>
  <c r="AQ1252" i="3" a="1"/>
  <c r="AQ1252" i="3"/>
  <c r="AQ1240" i="3" a="1"/>
  <c r="AQ1240" i="3"/>
  <c r="AQ1230" i="3" a="1"/>
  <c r="AQ1230" i="3"/>
  <c r="AQ1250" i="3" a="1"/>
  <c r="AQ1250" i="3"/>
  <c r="AT1240" i="3" a="1"/>
  <c r="AT1240" i="3"/>
  <c r="AR1232" i="3" a="1"/>
  <c r="AR1232" i="3"/>
  <c r="AT1230" i="3" a="1"/>
  <c r="AT1230" i="3"/>
  <c r="AR1395" i="3" a="1"/>
  <c r="AR1395" i="3"/>
  <c r="AR1315" i="3" a="1"/>
  <c r="AR1315" i="3"/>
  <c r="AQ1310" i="3" a="1"/>
  <c r="AQ1310" i="3"/>
  <c r="AR1307" i="3" a="1"/>
  <c r="AR1307" i="3"/>
  <c r="AR1295" i="3" a="1"/>
  <c r="AR1295" i="3"/>
  <c r="AQ1292" i="3" a="1"/>
  <c r="AQ1292" i="3"/>
  <c r="AQ1286" i="3" a="1"/>
  <c r="AQ1286" i="3"/>
  <c r="AR1283" i="3" a="1"/>
  <c r="AR1283" i="3"/>
  <c r="AR1279" i="3" a="1"/>
  <c r="AR1279" i="3"/>
  <c r="AQ1272" i="3" a="1"/>
  <c r="AQ1272" i="3"/>
  <c r="AR1242" i="3" a="1"/>
  <c r="AR1242" i="3"/>
  <c r="AQ1322" i="3" a="1"/>
  <c r="AQ1322" i="3"/>
  <c r="AR1317" i="3" a="1"/>
  <c r="AR1317" i="3"/>
  <c r="AQ1289" i="3" a="1"/>
  <c r="AQ1289" i="3"/>
  <c r="AR1275" i="3" a="1"/>
  <c r="AR1275" i="3"/>
  <c r="AR1191" i="3" a="1"/>
  <c r="AR1191" i="3"/>
  <c r="AR1254" i="3" a="1"/>
  <c r="AR1254" i="3"/>
  <c r="AT1248" i="3" a="1"/>
  <c r="AT1248" i="3"/>
  <c r="AT1228" i="3" a="1"/>
  <c r="AT1228" i="3"/>
  <c r="AQ1224" i="3" a="1"/>
  <c r="AQ1224" i="3"/>
  <c r="AT1223" i="3" a="1"/>
  <c r="AT1223" i="3"/>
  <c r="AQ1219" i="3" a="1"/>
  <c r="AQ1219" i="3"/>
  <c r="AT1218" i="3" a="1"/>
  <c r="AT1218" i="3"/>
  <c r="AQ1214" i="3" a="1"/>
  <c r="AQ1214" i="3"/>
  <c r="AT1213" i="3" a="1"/>
  <c r="AT1213" i="3"/>
  <c r="AQ1209" i="3" a="1"/>
  <c r="AQ1209" i="3"/>
  <c r="AT1208" i="3" a="1"/>
  <c r="AT1208" i="3"/>
  <c r="AQ1204" i="3" a="1"/>
  <c r="AQ1204" i="3"/>
  <c r="AT1203" i="3" a="1"/>
  <c r="AT1203" i="3"/>
  <c r="AQ1199" i="3" a="1"/>
  <c r="AQ1199" i="3"/>
  <c r="AT1198" i="3" a="1"/>
  <c r="AT1198" i="3"/>
  <c r="AQ1194" i="3" a="1"/>
  <c r="AQ1194" i="3"/>
  <c r="AT1193" i="3" a="1"/>
  <c r="AT1193" i="3"/>
  <c r="AR1189" i="3" a="1"/>
  <c r="AR1189" i="3"/>
  <c r="AQ1187" i="3" a="1"/>
  <c r="AQ1187" i="3"/>
  <c r="AT1186" i="3" a="1"/>
  <c r="AT1186" i="3"/>
  <c r="AR1184" i="3" a="1"/>
  <c r="AR1184" i="3"/>
  <c r="AQ1182" i="3" a="1"/>
  <c r="AQ1182" i="3"/>
  <c r="AT1181" i="3" a="1"/>
  <c r="AT1181" i="3"/>
  <c r="AR1179" i="3" a="1"/>
  <c r="AR1179" i="3"/>
  <c r="AQ1177" i="3" a="1"/>
  <c r="AQ1177" i="3"/>
  <c r="AT1176" i="3" a="1"/>
  <c r="AT1176" i="3"/>
  <c r="AR1174" i="3" a="1"/>
  <c r="AR1174" i="3"/>
  <c r="AQ1172" i="3" a="1"/>
  <c r="AQ1172" i="3"/>
  <c r="AT1171" i="3" a="1"/>
  <c r="AT1171" i="3"/>
  <c r="AR1169" i="3" a="1"/>
  <c r="AR1169" i="3"/>
  <c r="AQ1167" i="3" a="1"/>
  <c r="AQ1167" i="3"/>
  <c r="AT1166" i="3" a="1"/>
  <c r="AT1166" i="3"/>
  <c r="AR1164" i="3" a="1"/>
  <c r="AR1164" i="3"/>
  <c r="AQ1162" i="3" a="1"/>
  <c r="AQ1162" i="3"/>
  <c r="AT1161" i="3" a="1"/>
  <c r="AT1161" i="3"/>
  <c r="AR1159" i="3" a="1"/>
  <c r="AR1159" i="3"/>
  <c r="AQ1157" i="3" a="1"/>
  <c r="AQ1157" i="3"/>
  <c r="AT1156" i="3" a="1"/>
  <c r="AT1156" i="3"/>
  <c r="AR1154" i="3" a="1"/>
  <c r="AR1154" i="3"/>
  <c r="AQ1152" i="3" a="1"/>
  <c r="AQ1152" i="3"/>
  <c r="AQ1249" i="3" a="1"/>
  <c r="AQ1249" i="3"/>
  <c r="AQ1242" i="3" a="1"/>
  <c r="AQ1242" i="3"/>
  <c r="AR1240" i="3" a="1"/>
  <c r="AR1240" i="3"/>
  <c r="AQ1236" i="3" a="1"/>
  <c r="AQ1236" i="3"/>
  <c r="AR1234" i="3" a="1"/>
  <c r="AR1234" i="3"/>
  <c r="AR1233" i="3" a="1"/>
  <c r="AR1233" i="3"/>
  <c r="AQ1229" i="3" a="1"/>
  <c r="AQ1229" i="3"/>
  <c r="AQ1222" i="3" a="1"/>
  <c r="AQ1222" i="3"/>
  <c r="AT1221" i="3" a="1"/>
  <c r="AT1221" i="3"/>
  <c r="AQ1217" i="3" a="1"/>
  <c r="AQ1217" i="3"/>
  <c r="AT1216" i="3" a="1"/>
  <c r="AT1216" i="3"/>
  <c r="AQ1212" i="3" a="1"/>
  <c r="AQ1212" i="3"/>
  <c r="AT1211" i="3" a="1"/>
  <c r="AT1211" i="3"/>
  <c r="AQ1207" i="3" a="1"/>
  <c r="AQ1207" i="3"/>
  <c r="AT1206" i="3" a="1"/>
  <c r="AT1206" i="3"/>
  <c r="AQ1202" i="3" a="1"/>
  <c r="AQ1202" i="3"/>
  <c r="AT1201" i="3" a="1"/>
  <c r="AT1201" i="3"/>
  <c r="AQ1197" i="3" a="1"/>
  <c r="AQ1197" i="3"/>
  <c r="AT1196" i="3" a="1"/>
  <c r="AT1196" i="3"/>
  <c r="AQ1192" i="3" a="1"/>
  <c r="AQ1192" i="3"/>
  <c r="AT1191" i="3" a="1"/>
  <c r="AT1191" i="3"/>
  <c r="AR1190" i="3" a="1"/>
  <c r="AR1190" i="3"/>
  <c r="AQ1188" i="3" a="1"/>
  <c r="AQ1188" i="3"/>
  <c r="AT1187" i="3" a="1"/>
  <c r="AT1187" i="3"/>
  <c r="AR1185" i="3" a="1"/>
  <c r="AR1185" i="3"/>
  <c r="AQ1183" i="3" a="1"/>
  <c r="AQ1183" i="3"/>
  <c r="AT1182" i="3" a="1"/>
  <c r="AT1182" i="3"/>
  <c r="AR1180" i="3" a="1"/>
  <c r="AR1180" i="3"/>
  <c r="AQ1178" i="3" a="1"/>
  <c r="AQ1178" i="3"/>
  <c r="AT1177" i="3" a="1"/>
  <c r="AT1177" i="3"/>
  <c r="AR1175" i="3" a="1"/>
  <c r="AR1175" i="3"/>
  <c r="AQ1173" i="3" a="1"/>
  <c r="AQ1173" i="3"/>
  <c r="AT1172" i="3" a="1"/>
  <c r="AT1172" i="3"/>
  <c r="AR1170" i="3" a="1"/>
  <c r="AR1170" i="3"/>
  <c r="AQ1168" i="3" a="1"/>
  <c r="AQ1168" i="3"/>
  <c r="AT1167" i="3" a="1"/>
  <c r="AT1167" i="3"/>
  <c r="AR1165" i="3" a="1"/>
  <c r="AR1165" i="3"/>
  <c r="AQ1163" i="3" a="1"/>
  <c r="AQ1163" i="3"/>
  <c r="AT1162" i="3" a="1"/>
  <c r="AT1162" i="3"/>
  <c r="AR1160" i="3" a="1"/>
  <c r="AR1160" i="3"/>
  <c r="AQ1158" i="3" a="1"/>
  <c r="AQ1158" i="3"/>
  <c r="AT1157" i="3" a="1"/>
  <c r="AT1157" i="3"/>
  <c r="AR1155" i="3" a="1"/>
  <c r="AR1155" i="3"/>
  <c r="AQ1153" i="3" a="1"/>
  <c r="AQ1153" i="3"/>
  <c r="AT1152" i="3" a="1"/>
  <c r="AT1152" i="3"/>
  <c r="AR1258" i="3" a="1"/>
  <c r="AR1258" i="3"/>
  <c r="AQ1233" i="3" a="1"/>
  <c r="AQ1233" i="3"/>
  <c r="AT1232" i="3" a="1"/>
  <c r="AT1232" i="3"/>
  <c r="AR1227" i="3" a="1"/>
  <c r="AR1227" i="3"/>
  <c r="AQ1225" i="3" a="1"/>
  <c r="AQ1225" i="3"/>
  <c r="AT1224" i="3" a="1"/>
  <c r="AT1224" i="3"/>
  <c r="AQ1220" i="3" a="1"/>
  <c r="AQ1220" i="3"/>
  <c r="AT1219" i="3" a="1"/>
  <c r="AT1219" i="3"/>
  <c r="AQ1215" i="3" a="1"/>
  <c r="AQ1215" i="3"/>
  <c r="AT1214" i="3" a="1"/>
  <c r="AT1214" i="3"/>
  <c r="AQ1210" i="3" a="1"/>
  <c r="AQ1210" i="3"/>
  <c r="AT1209" i="3" a="1"/>
  <c r="AT1209" i="3"/>
  <c r="AQ1205" i="3" a="1"/>
  <c r="AQ1205" i="3"/>
  <c r="AT1204" i="3" a="1"/>
  <c r="AT1204" i="3"/>
  <c r="AQ1200" i="3" a="1"/>
  <c r="AQ1200" i="3"/>
  <c r="AT1199" i="3" a="1"/>
  <c r="AT1199" i="3"/>
  <c r="AQ1195" i="3" a="1"/>
  <c r="AQ1195" i="3"/>
  <c r="AT1194" i="3" a="1"/>
  <c r="AT1194" i="3"/>
  <c r="AQ1189" i="3" a="1"/>
  <c r="AQ1189" i="3"/>
  <c r="AT1188" i="3" a="1"/>
  <c r="AT1188" i="3"/>
  <c r="AR1186" i="3" a="1"/>
  <c r="AR1186" i="3"/>
  <c r="AQ1184" i="3" a="1"/>
  <c r="AQ1184" i="3"/>
  <c r="AT1183" i="3" a="1"/>
  <c r="AT1183" i="3"/>
  <c r="AR1181" i="3" a="1"/>
  <c r="AR1181" i="3"/>
  <c r="AQ1179" i="3" a="1"/>
  <c r="AQ1179" i="3"/>
  <c r="AT1178" i="3" a="1"/>
  <c r="AT1178" i="3"/>
  <c r="AR1176" i="3" a="1"/>
  <c r="AR1176" i="3"/>
  <c r="AQ1174" i="3" a="1"/>
  <c r="AQ1174" i="3"/>
  <c r="AT1173" i="3" a="1"/>
  <c r="AT1173" i="3"/>
  <c r="AR1171" i="3" a="1"/>
  <c r="AR1171" i="3"/>
  <c r="AQ1169" i="3" a="1"/>
  <c r="AQ1169" i="3"/>
  <c r="AT1168" i="3" a="1"/>
  <c r="AT1168" i="3"/>
  <c r="AR1166" i="3" a="1"/>
  <c r="AR1166" i="3"/>
  <c r="AQ1164" i="3" a="1"/>
  <c r="AQ1164" i="3"/>
  <c r="AT1163" i="3" a="1"/>
  <c r="AT1163" i="3"/>
  <c r="AR1161" i="3" a="1"/>
  <c r="AR1161" i="3"/>
  <c r="AQ1159" i="3" a="1"/>
  <c r="AQ1159" i="3"/>
  <c r="AT1158" i="3" a="1"/>
  <c r="AT1158" i="3"/>
  <c r="AR1156" i="3" a="1"/>
  <c r="AR1156" i="3"/>
  <c r="AQ1154" i="3" a="1"/>
  <c r="AQ1154" i="3"/>
  <c r="AT1153" i="3" a="1"/>
  <c r="AT1153" i="3"/>
  <c r="AR1151" i="3" a="1"/>
  <c r="AR1151" i="3"/>
  <c r="AQ1149" i="3" a="1"/>
  <c r="AQ1149" i="3"/>
  <c r="AT1148" i="3" a="1"/>
  <c r="AT1148" i="3"/>
  <c r="AR1145" i="3" a="1"/>
  <c r="AR1145" i="3"/>
  <c r="AQ1143" i="3" a="1"/>
  <c r="AQ1143" i="3"/>
  <c r="AT1142" i="3" a="1"/>
  <c r="AT1142" i="3"/>
  <c r="AR1140" i="3" a="1"/>
  <c r="AR1140" i="3"/>
  <c r="AQ1138" i="3" a="1"/>
  <c r="AQ1138" i="3"/>
  <c r="AT1137" i="3" a="1"/>
  <c r="AT1137" i="3"/>
  <c r="AR1135" i="3" a="1"/>
  <c r="AR1135" i="3"/>
  <c r="AQ1133" i="3" a="1"/>
  <c r="AQ1133" i="3"/>
  <c r="AT1132" i="3" a="1"/>
  <c r="AT1132" i="3"/>
  <c r="AR1130" i="3" a="1"/>
  <c r="AR1130" i="3"/>
  <c r="AQ1128" i="3" a="1"/>
  <c r="AQ1128" i="3"/>
  <c r="AT1127" i="3" a="1"/>
  <c r="AT1127" i="3"/>
  <c r="AQ1246" i="3" a="1"/>
  <c r="AQ1246" i="3"/>
  <c r="AR1243" i="3" a="1"/>
  <c r="AR1243" i="3"/>
  <c r="AQ1223" i="3" a="1"/>
  <c r="AQ1223" i="3"/>
  <c r="AT1222" i="3" a="1"/>
  <c r="AT1222" i="3"/>
  <c r="AQ1218" i="3" a="1"/>
  <c r="AQ1218" i="3"/>
  <c r="AT1217" i="3" a="1"/>
  <c r="AT1217" i="3"/>
  <c r="AQ1213" i="3" a="1"/>
  <c r="AQ1213" i="3"/>
  <c r="AT1212" i="3" a="1"/>
  <c r="AT1212" i="3"/>
  <c r="AQ1208" i="3" a="1"/>
  <c r="AQ1208" i="3"/>
  <c r="AT1207" i="3" a="1"/>
  <c r="AT1207" i="3"/>
  <c r="AQ1203" i="3" a="1"/>
  <c r="AQ1203" i="3"/>
  <c r="AT1202" i="3" a="1"/>
  <c r="AT1202" i="3"/>
  <c r="AQ1198" i="3" a="1"/>
  <c r="AQ1198" i="3"/>
  <c r="AT1197" i="3" a="1"/>
  <c r="AT1197" i="3"/>
  <c r="AQ1193" i="3" a="1"/>
  <c r="AQ1193" i="3"/>
  <c r="AT1192" i="3" a="1"/>
  <c r="AT1192" i="3"/>
  <c r="AQ1190" i="3" a="1"/>
  <c r="AQ1190" i="3"/>
  <c r="AT1189" i="3" a="1"/>
  <c r="AT1189" i="3"/>
  <c r="AR1187" i="3" a="1"/>
  <c r="AR1187" i="3"/>
  <c r="AQ1185" i="3" a="1"/>
  <c r="AQ1185" i="3"/>
  <c r="AT1184" i="3" a="1"/>
  <c r="AT1184" i="3"/>
  <c r="AR1182" i="3" a="1"/>
  <c r="AR1182" i="3"/>
  <c r="AQ1180" i="3" a="1"/>
  <c r="AQ1180" i="3"/>
  <c r="AT1179" i="3" a="1"/>
  <c r="AT1179" i="3"/>
  <c r="AR1177" i="3" a="1"/>
  <c r="AR1177" i="3"/>
  <c r="AQ1175" i="3" a="1"/>
  <c r="AQ1175" i="3"/>
  <c r="AT1174" i="3" a="1"/>
  <c r="AT1174" i="3"/>
  <c r="AR1172" i="3" a="1"/>
  <c r="AR1172" i="3"/>
  <c r="AQ1170" i="3" a="1"/>
  <c r="AQ1170" i="3"/>
  <c r="AT1169" i="3" a="1"/>
  <c r="AT1169" i="3"/>
  <c r="AR1167" i="3" a="1"/>
  <c r="AR1167" i="3"/>
  <c r="AQ1165" i="3" a="1"/>
  <c r="AQ1165" i="3"/>
  <c r="AT1164" i="3" a="1"/>
  <c r="AT1164" i="3"/>
  <c r="AR1162" i="3" a="1"/>
  <c r="AR1162" i="3"/>
  <c r="AQ1160" i="3" a="1"/>
  <c r="AQ1160" i="3"/>
  <c r="AT1159" i="3" a="1"/>
  <c r="AT1159" i="3"/>
  <c r="AR1157" i="3" a="1"/>
  <c r="AR1157" i="3"/>
  <c r="AQ1155" i="3" a="1"/>
  <c r="AQ1155" i="3"/>
  <c r="AT1154" i="3" a="1"/>
  <c r="AT1154" i="3"/>
  <c r="AR1152" i="3" a="1"/>
  <c r="AR1152" i="3"/>
  <c r="AQ1150" i="3" a="1"/>
  <c r="AQ1150" i="3"/>
  <c r="AT1149" i="3" a="1"/>
  <c r="AT1149" i="3"/>
  <c r="AR1146" i="3" a="1"/>
  <c r="AR1146" i="3"/>
  <c r="AQ1144" i="3" a="1"/>
  <c r="AQ1144" i="3"/>
  <c r="AQ1243" i="3" a="1"/>
  <c r="AQ1243" i="3"/>
  <c r="AT1242" i="3" a="1"/>
  <c r="AT1242" i="3"/>
  <c r="AR1237" i="3" a="1"/>
  <c r="AR1237" i="3"/>
  <c r="AQ1232" i="3" a="1"/>
  <c r="AQ1232" i="3"/>
  <c r="AR1230" i="3" a="1"/>
  <c r="AR1230" i="3"/>
  <c r="AQ1226" i="3" a="1"/>
  <c r="AQ1226" i="3"/>
  <c r="AT1225" i="3" a="1"/>
  <c r="AT1225" i="3"/>
  <c r="AQ1221" i="3" a="1"/>
  <c r="AQ1221" i="3"/>
  <c r="AT1220" i="3" a="1"/>
  <c r="AT1220" i="3"/>
  <c r="AQ1216" i="3" a="1"/>
  <c r="AQ1216" i="3"/>
  <c r="AT1215" i="3" a="1"/>
  <c r="AT1215" i="3"/>
  <c r="AQ1211" i="3" a="1"/>
  <c r="AQ1211" i="3"/>
  <c r="AT1210" i="3" a="1"/>
  <c r="AT1210" i="3"/>
  <c r="AQ1206" i="3" a="1"/>
  <c r="AQ1206" i="3"/>
  <c r="AT1205" i="3" a="1"/>
  <c r="AT1205" i="3"/>
  <c r="AQ1201" i="3" a="1"/>
  <c r="AQ1201" i="3"/>
  <c r="AT1200" i="3" a="1"/>
  <c r="AT1200" i="3"/>
  <c r="AQ1196" i="3" a="1"/>
  <c r="AQ1196" i="3"/>
  <c r="AT1195" i="3" a="1"/>
  <c r="AT1195" i="3"/>
  <c r="AQ1191" i="3" a="1"/>
  <c r="AQ1191" i="3"/>
  <c r="AT1190" i="3" a="1"/>
  <c r="AT1190" i="3"/>
  <c r="AR1188" i="3" a="1"/>
  <c r="AR1188" i="3"/>
  <c r="AQ1186" i="3" a="1"/>
  <c r="AQ1186" i="3"/>
  <c r="AT1185" i="3" a="1"/>
  <c r="AT1185" i="3"/>
  <c r="AR1183" i="3" a="1"/>
  <c r="AR1183" i="3"/>
  <c r="AQ1181" i="3" a="1"/>
  <c r="AQ1181" i="3"/>
  <c r="AT1180" i="3" a="1"/>
  <c r="AT1180" i="3"/>
  <c r="AR1178" i="3" a="1"/>
  <c r="AR1178" i="3"/>
  <c r="AQ1176" i="3" a="1"/>
  <c r="AQ1176" i="3"/>
  <c r="AT1175" i="3" a="1"/>
  <c r="AT1175" i="3"/>
  <c r="AR1173" i="3" a="1"/>
  <c r="AR1173" i="3"/>
  <c r="AQ1171" i="3" a="1"/>
  <c r="AQ1171" i="3"/>
  <c r="AT1170" i="3" a="1"/>
  <c r="AT1170" i="3"/>
  <c r="AR1168" i="3" a="1"/>
  <c r="AR1168" i="3"/>
  <c r="AQ1166" i="3" a="1"/>
  <c r="AQ1166" i="3"/>
  <c r="AT1165" i="3" a="1"/>
  <c r="AT1165" i="3"/>
  <c r="AR1163" i="3" a="1"/>
  <c r="AR1163" i="3"/>
  <c r="AR1153" i="3" a="1"/>
  <c r="AR1153" i="3"/>
  <c r="AQ1151" i="3" a="1"/>
  <c r="AQ1151" i="3"/>
  <c r="AR1150" i="3" a="1"/>
  <c r="AR1150" i="3"/>
  <c r="AR1148" i="3" a="1"/>
  <c r="AR1148" i="3"/>
  <c r="AR1142" i="3" a="1"/>
  <c r="AR1142" i="3"/>
  <c r="AT1139" i="3" a="1"/>
  <c r="AT1139" i="3"/>
  <c r="AQ1137" i="3" a="1"/>
  <c r="AQ1137" i="3"/>
  <c r="AR1134" i="3" a="1"/>
  <c r="AR1134" i="3"/>
  <c r="AT1130" i="3" a="1"/>
  <c r="AT1130" i="3"/>
  <c r="AR1127" i="3" a="1"/>
  <c r="AR1127" i="3"/>
  <c r="AR1125" i="3" a="1"/>
  <c r="AR1125" i="3"/>
  <c r="AR1123" i="3" a="1"/>
  <c r="AR1123" i="3"/>
  <c r="AR1121" i="3" a="1"/>
  <c r="AR1121" i="3"/>
  <c r="AR1119" i="3" a="1"/>
  <c r="AR1119" i="3"/>
  <c r="AR1117" i="3" a="1"/>
  <c r="AR1117" i="3"/>
  <c r="AR1115" i="3" a="1"/>
  <c r="AR1115" i="3"/>
  <c r="AR1113" i="3" a="1"/>
  <c r="AR1113" i="3"/>
  <c r="AR1111" i="3" a="1"/>
  <c r="AR1111" i="3"/>
  <c r="AR1108" i="3" a="1"/>
  <c r="AR1108" i="3"/>
  <c r="AR1106" i="3" a="1"/>
  <c r="AR1106" i="3"/>
  <c r="AR1104" i="3" a="1"/>
  <c r="AR1104" i="3"/>
  <c r="AR1102" i="3" a="1"/>
  <c r="AR1102" i="3"/>
  <c r="AR1100" i="3" a="1"/>
  <c r="AR1100" i="3"/>
  <c r="AR1098" i="3" a="1"/>
  <c r="AR1098" i="3"/>
  <c r="AR1096" i="3" a="1"/>
  <c r="AR1096" i="3"/>
  <c r="AR1094" i="3" a="1"/>
  <c r="AR1094" i="3"/>
  <c r="AR1092" i="3" a="1"/>
  <c r="AR1092" i="3"/>
  <c r="AR1090" i="3" a="1"/>
  <c r="AR1090" i="3"/>
  <c r="AR1088" i="3" a="1"/>
  <c r="AR1088" i="3"/>
  <c r="AR1086" i="3" a="1"/>
  <c r="AR1086" i="3"/>
  <c r="AR1084" i="3" a="1"/>
  <c r="AR1084" i="3"/>
  <c r="AR1082" i="3" a="1"/>
  <c r="AR1082" i="3"/>
  <c r="AR1080" i="3" a="1"/>
  <c r="AR1080" i="3"/>
  <c r="AR1078" i="3" a="1"/>
  <c r="AR1078" i="3"/>
  <c r="AR1076" i="3" a="1"/>
  <c r="AR1076" i="3"/>
  <c r="AR1074" i="3" a="1"/>
  <c r="AR1074" i="3"/>
  <c r="AR1072" i="3" a="1"/>
  <c r="AR1072" i="3"/>
  <c r="AR1070" i="3" a="1"/>
  <c r="AR1070" i="3"/>
  <c r="AR1068" i="3" a="1"/>
  <c r="AR1068" i="3"/>
  <c r="AR1066" i="3" a="1"/>
  <c r="AR1066" i="3"/>
  <c r="AR1064" i="3" a="1"/>
  <c r="AR1064" i="3"/>
  <c r="AR1062" i="3" a="1"/>
  <c r="AR1062" i="3"/>
  <c r="AR1060" i="3" a="1"/>
  <c r="AR1060" i="3"/>
  <c r="AR1058" i="3" a="1"/>
  <c r="AR1058" i="3"/>
  <c r="AR1056" i="3" a="1"/>
  <c r="AR1056" i="3"/>
  <c r="AR1054" i="3" a="1"/>
  <c r="AR1054" i="3"/>
  <c r="AR1052" i="3" a="1"/>
  <c r="AR1052" i="3"/>
  <c r="AR1050" i="3" a="1"/>
  <c r="AR1050" i="3"/>
  <c r="AR1048" i="3" a="1"/>
  <c r="AR1048" i="3"/>
  <c r="AR1046" i="3" a="1"/>
  <c r="AR1046" i="3"/>
  <c r="AR1044" i="3" a="1"/>
  <c r="AR1044" i="3"/>
  <c r="AR1042" i="3" a="1"/>
  <c r="AR1042" i="3"/>
  <c r="AR1040" i="3" a="1"/>
  <c r="AR1040" i="3"/>
  <c r="AR1038" i="3" a="1"/>
  <c r="AR1038" i="3"/>
  <c r="AR1036" i="3" a="1"/>
  <c r="AR1036" i="3"/>
  <c r="AR1034" i="3" a="1"/>
  <c r="AR1034" i="3"/>
  <c r="AR1032" i="3" a="1"/>
  <c r="AR1032" i="3"/>
  <c r="AR1030" i="3" a="1"/>
  <c r="AR1030" i="3"/>
  <c r="AR1028" i="3" a="1"/>
  <c r="AR1028" i="3"/>
  <c r="AR1026" i="3" a="1"/>
  <c r="AR1026" i="3"/>
  <c r="AR1024" i="3" a="1"/>
  <c r="AR1024" i="3"/>
  <c r="AR1022" i="3" a="1"/>
  <c r="AR1022" i="3"/>
  <c r="AR1020" i="3" a="1"/>
  <c r="AR1020" i="3"/>
  <c r="AR1018" i="3" a="1"/>
  <c r="AR1018" i="3"/>
  <c r="AR1016" i="3" a="1"/>
  <c r="AR1016" i="3"/>
  <c r="AR1014" i="3" a="1"/>
  <c r="AR1014" i="3"/>
  <c r="AR1012" i="3" a="1"/>
  <c r="AR1012" i="3"/>
  <c r="AR986" i="3" a="1"/>
  <c r="AR986" i="3"/>
  <c r="AR984" i="3" a="1"/>
  <c r="AR984" i="3"/>
  <c r="AR982" i="3" a="1"/>
  <c r="AR982" i="3"/>
  <c r="AR980" i="3" a="1"/>
  <c r="AR980" i="3"/>
  <c r="AR978" i="3" a="1"/>
  <c r="AR978" i="3"/>
  <c r="AR976" i="3" a="1"/>
  <c r="AR976" i="3"/>
  <c r="AR974" i="3" a="1"/>
  <c r="AR974" i="3"/>
  <c r="AR972" i="3" a="1"/>
  <c r="AR972" i="3"/>
  <c r="AR970" i="3" a="1"/>
  <c r="AR970" i="3"/>
  <c r="AR968" i="3" a="1"/>
  <c r="AR968" i="3"/>
  <c r="AR966" i="3" a="1"/>
  <c r="AR966" i="3"/>
  <c r="AR964" i="3" a="1"/>
  <c r="AR964" i="3"/>
  <c r="AR962" i="3" a="1"/>
  <c r="AR962" i="3"/>
  <c r="AR960" i="3" a="1"/>
  <c r="AR960" i="3"/>
  <c r="AR958" i="3" a="1"/>
  <c r="AR958" i="3"/>
  <c r="AR956" i="3" a="1"/>
  <c r="AR956" i="3"/>
  <c r="AR954" i="3" a="1"/>
  <c r="AR954" i="3"/>
  <c r="AR952" i="3" a="1"/>
  <c r="AR952" i="3"/>
  <c r="AR950" i="3" a="1"/>
  <c r="AR950" i="3"/>
  <c r="AR948" i="3" a="1"/>
  <c r="AR948" i="3"/>
  <c r="AT1160" i="3" a="1"/>
  <c r="AT1160" i="3"/>
  <c r="AT1146" i="3" a="1"/>
  <c r="AT1146" i="3"/>
  <c r="AT1141" i="3" a="1"/>
  <c r="AT1141" i="3"/>
  <c r="AQ1140" i="3" a="1"/>
  <c r="AQ1140" i="3"/>
  <c r="AT1138" i="3" a="1"/>
  <c r="AT1138" i="3"/>
  <c r="AR1136" i="3" a="1"/>
  <c r="AR1136" i="3"/>
  <c r="AQ1134" i="3" a="1"/>
  <c r="AQ1134" i="3"/>
  <c r="AR1133" i="3" a="1"/>
  <c r="AR1133" i="3"/>
  <c r="AQ1131" i="3" a="1"/>
  <c r="AQ1131" i="3"/>
  <c r="AT1126" i="3" a="1"/>
  <c r="AT1126" i="3"/>
  <c r="AT1124" i="3" a="1"/>
  <c r="AT1124" i="3"/>
  <c r="AT1122" i="3" a="1"/>
  <c r="AT1122" i="3"/>
  <c r="AT1120" i="3" a="1"/>
  <c r="AT1120" i="3"/>
  <c r="AT1118" i="3" a="1"/>
  <c r="AT1118" i="3"/>
  <c r="AT1116" i="3" a="1"/>
  <c r="AT1116" i="3"/>
  <c r="AT1114" i="3" a="1"/>
  <c r="AT1114" i="3"/>
  <c r="AT1112" i="3" a="1"/>
  <c r="AT1112" i="3"/>
  <c r="AT1109" i="3" a="1"/>
  <c r="AT1109" i="3"/>
  <c r="AT1107" i="3" a="1"/>
  <c r="AT1107" i="3"/>
  <c r="AT1105" i="3" a="1"/>
  <c r="AT1105" i="3"/>
  <c r="AT1103" i="3" a="1"/>
  <c r="AT1103" i="3"/>
  <c r="AT1101" i="3" a="1"/>
  <c r="AT1101" i="3"/>
  <c r="AT1099" i="3" a="1"/>
  <c r="AT1099" i="3"/>
  <c r="AT1097" i="3" a="1"/>
  <c r="AT1097" i="3"/>
  <c r="AT1095" i="3" a="1"/>
  <c r="AT1095" i="3"/>
  <c r="AT1093" i="3" a="1"/>
  <c r="AT1093" i="3"/>
  <c r="AT1091" i="3" a="1"/>
  <c r="AT1091" i="3"/>
  <c r="AT1089" i="3" a="1"/>
  <c r="AT1089" i="3"/>
  <c r="AT1087" i="3" a="1"/>
  <c r="AT1087" i="3"/>
  <c r="AT1085" i="3" a="1"/>
  <c r="AT1085" i="3"/>
  <c r="AT1083" i="3" a="1"/>
  <c r="AT1083" i="3"/>
  <c r="AT1081" i="3" a="1"/>
  <c r="AT1081" i="3"/>
  <c r="AT1079" i="3" a="1"/>
  <c r="AT1079" i="3"/>
  <c r="AT1077" i="3" a="1"/>
  <c r="AT1077" i="3"/>
  <c r="AT1075" i="3" a="1"/>
  <c r="AT1075" i="3"/>
  <c r="AT1073" i="3" a="1"/>
  <c r="AT1073" i="3"/>
  <c r="AT1071" i="3" a="1"/>
  <c r="AT1071" i="3"/>
  <c r="AT1069" i="3" a="1"/>
  <c r="AT1069" i="3"/>
  <c r="AT1067" i="3" a="1"/>
  <c r="AT1067" i="3"/>
  <c r="AT1065" i="3" a="1"/>
  <c r="AT1065" i="3"/>
  <c r="AT1063" i="3" a="1"/>
  <c r="AT1063" i="3"/>
  <c r="AT1061" i="3" a="1"/>
  <c r="AT1061" i="3"/>
  <c r="AT1059" i="3" a="1"/>
  <c r="AT1059" i="3"/>
  <c r="AT1057" i="3" a="1"/>
  <c r="AT1057" i="3"/>
  <c r="AT1055" i="3" a="1"/>
  <c r="AT1055" i="3"/>
  <c r="AT1053" i="3" a="1"/>
  <c r="AT1053" i="3"/>
  <c r="AT1051" i="3" a="1"/>
  <c r="AT1051" i="3"/>
  <c r="AT1049" i="3" a="1"/>
  <c r="AT1049" i="3"/>
  <c r="AT1047" i="3" a="1"/>
  <c r="AT1047" i="3"/>
  <c r="AT1045" i="3" a="1"/>
  <c r="AT1045" i="3"/>
  <c r="AT1043" i="3" a="1"/>
  <c r="AT1043" i="3"/>
  <c r="AT1041" i="3" a="1"/>
  <c r="AT1041" i="3"/>
  <c r="AT1039" i="3" a="1"/>
  <c r="AT1039" i="3"/>
  <c r="AT1037" i="3" a="1"/>
  <c r="AT1037" i="3"/>
  <c r="AT1035" i="3" a="1"/>
  <c r="AT1035" i="3"/>
  <c r="AT1033" i="3" a="1"/>
  <c r="AT1033" i="3"/>
  <c r="AT1031" i="3" a="1"/>
  <c r="AT1031" i="3"/>
  <c r="AT1029" i="3" a="1"/>
  <c r="AT1029" i="3"/>
  <c r="AT1027" i="3" a="1"/>
  <c r="AT1027" i="3"/>
  <c r="AT1025" i="3" a="1"/>
  <c r="AT1025" i="3"/>
  <c r="AT1023" i="3" a="1"/>
  <c r="AT1023" i="3"/>
  <c r="AT1021" i="3" a="1"/>
  <c r="AT1021" i="3"/>
  <c r="AT1019" i="3" a="1"/>
  <c r="AT1019" i="3"/>
  <c r="AT1017" i="3" a="1"/>
  <c r="AT1017" i="3"/>
  <c r="AT1015" i="3" a="1"/>
  <c r="AT1015" i="3"/>
  <c r="AT1013" i="3" a="1"/>
  <c r="AT1013" i="3"/>
  <c r="AT1011" i="3" a="1"/>
  <c r="AT1011" i="3"/>
  <c r="AT985" i="3" a="1"/>
  <c r="AT985" i="3"/>
  <c r="AT983" i="3" a="1"/>
  <c r="AT983" i="3"/>
  <c r="AT981" i="3" a="1"/>
  <c r="AT981" i="3"/>
  <c r="AT979" i="3" a="1"/>
  <c r="AT979" i="3"/>
  <c r="AT977" i="3" a="1"/>
  <c r="AT977" i="3"/>
  <c r="AT975" i="3" a="1"/>
  <c r="AT975" i="3"/>
  <c r="AT973" i="3" a="1"/>
  <c r="AT973" i="3"/>
  <c r="AT971" i="3" a="1"/>
  <c r="AT971" i="3"/>
  <c r="AT969" i="3" a="1"/>
  <c r="AT969" i="3"/>
  <c r="AT967" i="3" a="1"/>
  <c r="AT967" i="3"/>
  <c r="AT965" i="3" a="1"/>
  <c r="AT965" i="3"/>
  <c r="AT963" i="3" a="1"/>
  <c r="AT963" i="3"/>
  <c r="AT961" i="3" a="1"/>
  <c r="AT961" i="3"/>
  <c r="AT959" i="3" a="1"/>
  <c r="AT959" i="3"/>
  <c r="AT957" i="3" a="1"/>
  <c r="AT957" i="3"/>
  <c r="AT955" i="3" a="1"/>
  <c r="AT955" i="3"/>
  <c r="AT953" i="3" a="1"/>
  <c r="AT953" i="3"/>
  <c r="AT951" i="3" a="1"/>
  <c r="AT951" i="3"/>
  <c r="AT949" i="3" a="1"/>
  <c r="AT949" i="3"/>
  <c r="AT947" i="3" a="1"/>
  <c r="AT947" i="3"/>
  <c r="AT945" i="3" a="1"/>
  <c r="AT945" i="3"/>
  <c r="AT943" i="3" a="1"/>
  <c r="AT943" i="3"/>
  <c r="AT941" i="3" a="1"/>
  <c r="AT941" i="3"/>
  <c r="AT939" i="3" a="1"/>
  <c r="AT939" i="3"/>
  <c r="AT937" i="3" a="1"/>
  <c r="AT937" i="3"/>
  <c r="AT935" i="3" a="1"/>
  <c r="AT935" i="3"/>
  <c r="AT933" i="3" a="1"/>
  <c r="AT933" i="3"/>
  <c r="AT931" i="3" a="1"/>
  <c r="AT931" i="3"/>
  <c r="AT1155" i="3" a="1"/>
  <c r="AT1155" i="3"/>
  <c r="AQ1148" i="3" a="1"/>
  <c r="AQ1148" i="3"/>
  <c r="AQ1142" i="3" a="1"/>
  <c r="AQ1142" i="3"/>
  <c r="AR1139" i="3" a="1"/>
  <c r="AR1139" i="3"/>
  <c r="AT1135" i="3" a="1"/>
  <c r="AT1135" i="3"/>
  <c r="AR1132" i="3" a="1"/>
  <c r="AR1132" i="3"/>
  <c r="AT1129" i="3" a="1"/>
  <c r="AT1129" i="3"/>
  <c r="AQ1127" i="3" a="1"/>
  <c r="AQ1127" i="3"/>
  <c r="AQ1125" i="3" a="1"/>
  <c r="AQ1125" i="3"/>
  <c r="AQ1123" i="3" a="1"/>
  <c r="AQ1123" i="3"/>
  <c r="AQ1121" i="3" a="1"/>
  <c r="AQ1121" i="3"/>
  <c r="AQ1119" i="3" a="1"/>
  <c r="AQ1119" i="3"/>
  <c r="AQ1117" i="3" a="1"/>
  <c r="AQ1117" i="3"/>
  <c r="AQ1115" i="3" a="1"/>
  <c r="AQ1115" i="3"/>
  <c r="AQ1113" i="3" a="1"/>
  <c r="AQ1113" i="3"/>
  <c r="AQ1111" i="3" a="1"/>
  <c r="AQ1111" i="3"/>
  <c r="AQ1108" i="3" a="1"/>
  <c r="AQ1108" i="3"/>
  <c r="AQ1106" i="3" a="1"/>
  <c r="AQ1106" i="3"/>
  <c r="AQ1104" i="3" a="1"/>
  <c r="AQ1104" i="3"/>
  <c r="AQ1102" i="3" a="1"/>
  <c r="AQ1102" i="3"/>
  <c r="AQ1100" i="3" a="1"/>
  <c r="AQ1100" i="3"/>
  <c r="AQ1098" i="3" a="1"/>
  <c r="AQ1098" i="3"/>
  <c r="AQ1096" i="3" a="1"/>
  <c r="AQ1096" i="3"/>
  <c r="AQ1094" i="3" a="1"/>
  <c r="AQ1094" i="3"/>
  <c r="AQ1092" i="3" a="1"/>
  <c r="AQ1092" i="3"/>
  <c r="AQ1090" i="3" a="1"/>
  <c r="AQ1090" i="3"/>
  <c r="AQ1088" i="3" a="1"/>
  <c r="AQ1088" i="3"/>
  <c r="AQ1086" i="3" a="1"/>
  <c r="AQ1086" i="3"/>
  <c r="AQ1084" i="3" a="1"/>
  <c r="AQ1084" i="3"/>
  <c r="AQ1082" i="3" a="1"/>
  <c r="AQ1082" i="3"/>
  <c r="AQ1080" i="3" a="1"/>
  <c r="AQ1080" i="3"/>
  <c r="AQ1078" i="3" a="1"/>
  <c r="AQ1078" i="3"/>
  <c r="AQ1076" i="3" a="1"/>
  <c r="AQ1076" i="3"/>
  <c r="AQ1074" i="3" a="1"/>
  <c r="AQ1074" i="3"/>
  <c r="AQ1072" i="3" a="1"/>
  <c r="AQ1072" i="3"/>
  <c r="AQ1070" i="3" a="1"/>
  <c r="AQ1070" i="3"/>
  <c r="AQ1068" i="3" a="1"/>
  <c r="AQ1068" i="3"/>
  <c r="AQ1066" i="3" a="1"/>
  <c r="AQ1066" i="3"/>
  <c r="AQ1064" i="3" a="1"/>
  <c r="AQ1064" i="3"/>
  <c r="AQ1062" i="3" a="1"/>
  <c r="AQ1062" i="3"/>
  <c r="AQ1060" i="3" a="1"/>
  <c r="AQ1060" i="3"/>
  <c r="AQ1058" i="3" a="1"/>
  <c r="AQ1058" i="3"/>
  <c r="AQ1056" i="3" a="1"/>
  <c r="AQ1056" i="3"/>
  <c r="AQ1054" i="3" a="1"/>
  <c r="AQ1054" i="3"/>
  <c r="AQ1052" i="3" a="1"/>
  <c r="AQ1052" i="3"/>
  <c r="AQ1050" i="3" a="1"/>
  <c r="AQ1050" i="3"/>
  <c r="AQ1048" i="3" a="1"/>
  <c r="AQ1048" i="3"/>
  <c r="AQ1046" i="3" a="1"/>
  <c r="AQ1046" i="3"/>
  <c r="AQ1044" i="3" a="1"/>
  <c r="AQ1044" i="3"/>
  <c r="AQ1042" i="3" a="1"/>
  <c r="AQ1042" i="3"/>
  <c r="AQ1040" i="3" a="1"/>
  <c r="AQ1040" i="3"/>
  <c r="AQ1038" i="3" a="1"/>
  <c r="AQ1038" i="3"/>
  <c r="AQ1036" i="3" a="1"/>
  <c r="AQ1036" i="3"/>
  <c r="AQ1034" i="3" a="1"/>
  <c r="AQ1034" i="3"/>
  <c r="AQ1032" i="3" a="1"/>
  <c r="AQ1032" i="3"/>
  <c r="AQ1030" i="3" a="1"/>
  <c r="AQ1030" i="3"/>
  <c r="AQ1028" i="3" a="1"/>
  <c r="AQ1028" i="3"/>
  <c r="AQ1026" i="3" a="1"/>
  <c r="AQ1026" i="3"/>
  <c r="AQ1024" i="3" a="1"/>
  <c r="AQ1024" i="3"/>
  <c r="AQ1022" i="3" a="1"/>
  <c r="AQ1022" i="3"/>
  <c r="AQ1020" i="3" a="1"/>
  <c r="AQ1020" i="3"/>
  <c r="AQ1018" i="3" a="1"/>
  <c r="AQ1018" i="3"/>
  <c r="AQ1016" i="3" a="1"/>
  <c r="AQ1016" i="3"/>
  <c r="AQ1014" i="3" a="1"/>
  <c r="AQ1014" i="3"/>
  <c r="AQ1012" i="3" a="1"/>
  <c r="AQ1012" i="3"/>
  <c r="AQ986" i="3" a="1"/>
  <c r="AQ986" i="3"/>
  <c r="AQ984" i="3" a="1"/>
  <c r="AQ984" i="3"/>
  <c r="AQ982" i="3" a="1"/>
  <c r="AQ982" i="3"/>
  <c r="AQ980" i="3" a="1"/>
  <c r="AQ980" i="3"/>
  <c r="AQ978" i="3" a="1"/>
  <c r="AQ978" i="3"/>
  <c r="AQ976" i="3" a="1"/>
  <c r="AQ976" i="3"/>
  <c r="AQ974" i="3" a="1"/>
  <c r="AQ974" i="3"/>
  <c r="AQ972" i="3" a="1"/>
  <c r="AQ972" i="3"/>
  <c r="AQ970" i="3" a="1"/>
  <c r="AQ970" i="3"/>
  <c r="AQ968" i="3" a="1"/>
  <c r="AQ968" i="3"/>
  <c r="AQ966" i="3" a="1"/>
  <c r="AQ966" i="3"/>
  <c r="AQ964" i="3" a="1"/>
  <c r="AQ964" i="3"/>
  <c r="AQ962" i="3" a="1"/>
  <c r="AQ962" i="3"/>
  <c r="AQ960" i="3" a="1"/>
  <c r="AQ960" i="3"/>
  <c r="AQ958" i="3" a="1"/>
  <c r="AQ958" i="3"/>
  <c r="AQ956" i="3" a="1"/>
  <c r="AQ956" i="3"/>
  <c r="AQ954" i="3" a="1"/>
  <c r="AQ954" i="3"/>
  <c r="AQ952" i="3" a="1"/>
  <c r="AQ952" i="3"/>
  <c r="AQ950" i="3" a="1"/>
  <c r="AQ950" i="3"/>
  <c r="AQ948" i="3" a="1"/>
  <c r="AQ948" i="3"/>
  <c r="AQ1161" i="3" a="1"/>
  <c r="AQ1161" i="3"/>
  <c r="AT1145" i="3" a="1"/>
  <c r="AT1145" i="3"/>
  <c r="AT1144" i="3" a="1"/>
  <c r="AT1144" i="3"/>
  <c r="AT1143" i="3" a="1"/>
  <c r="AT1143" i="3"/>
  <c r="AR1141" i="3" a="1"/>
  <c r="AR1141" i="3"/>
  <c r="AQ1139" i="3" a="1"/>
  <c r="AQ1139" i="3"/>
  <c r="AR1138" i="3" a="1"/>
  <c r="AR1138" i="3"/>
  <c r="AQ1136" i="3" a="1"/>
  <c r="AQ1136" i="3"/>
  <c r="AT1131" i="3" a="1"/>
  <c r="AT1131" i="3"/>
  <c r="AQ1130" i="3" a="1"/>
  <c r="AQ1130" i="3"/>
  <c r="AT1128" i="3" a="1"/>
  <c r="AT1128" i="3"/>
  <c r="AR1126" i="3" a="1"/>
  <c r="AR1126" i="3"/>
  <c r="AR1124" i="3" a="1"/>
  <c r="AR1124" i="3"/>
  <c r="AR1122" i="3" a="1"/>
  <c r="AR1122" i="3"/>
  <c r="AR1120" i="3" a="1"/>
  <c r="AR1120" i="3"/>
  <c r="AR1118" i="3" a="1"/>
  <c r="AR1118" i="3"/>
  <c r="AR1116" i="3" a="1"/>
  <c r="AR1116" i="3"/>
  <c r="AR1114" i="3" a="1"/>
  <c r="AR1114" i="3"/>
  <c r="AR1112" i="3" a="1"/>
  <c r="AR1112" i="3"/>
  <c r="AR1109" i="3" a="1"/>
  <c r="AR1109" i="3"/>
  <c r="AR1107" i="3" a="1"/>
  <c r="AR1107" i="3"/>
  <c r="AR1105" i="3" a="1"/>
  <c r="AR1105" i="3"/>
  <c r="AR1103" i="3" a="1"/>
  <c r="AR1103" i="3"/>
  <c r="AR1101" i="3" a="1"/>
  <c r="AR1101" i="3"/>
  <c r="AR1099" i="3" a="1"/>
  <c r="AR1099" i="3"/>
  <c r="AR1097" i="3" a="1"/>
  <c r="AR1097" i="3"/>
  <c r="AR1095" i="3" a="1"/>
  <c r="AR1095" i="3"/>
  <c r="AR1093" i="3" a="1"/>
  <c r="AR1093" i="3"/>
  <c r="AR1091" i="3" a="1"/>
  <c r="AR1091" i="3"/>
  <c r="AR1089" i="3" a="1"/>
  <c r="AR1089" i="3"/>
  <c r="AR1087" i="3" a="1"/>
  <c r="AR1087" i="3"/>
  <c r="AR1085" i="3" a="1"/>
  <c r="AR1085" i="3"/>
  <c r="AR1083" i="3" a="1"/>
  <c r="AR1083" i="3"/>
  <c r="AR1081" i="3" a="1"/>
  <c r="AR1081" i="3"/>
  <c r="AR1079" i="3" a="1"/>
  <c r="AR1079" i="3"/>
  <c r="AR1077" i="3" a="1"/>
  <c r="AR1077" i="3"/>
  <c r="AR1075" i="3" a="1"/>
  <c r="AR1075" i="3"/>
  <c r="AR1073" i="3" a="1"/>
  <c r="AR1073" i="3"/>
  <c r="AR1071" i="3" a="1"/>
  <c r="AR1071" i="3"/>
  <c r="AR1069" i="3" a="1"/>
  <c r="AR1069" i="3"/>
  <c r="AR1067" i="3" a="1"/>
  <c r="AR1067" i="3"/>
  <c r="AR1065" i="3" a="1"/>
  <c r="AR1065" i="3"/>
  <c r="AR1063" i="3" a="1"/>
  <c r="AR1063" i="3"/>
  <c r="AR1061" i="3" a="1"/>
  <c r="AR1061" i="3"/>
  <c r="AR1059" i="3" a="1"/>
  <c r="AR1059" i="3"/>
  <c r="AR1057" i="3" a="1"/>
  <c r="AR1057" i="3"/>
  <c r="AR1055" i="3" a="1"/>
  <c r="AR1055" i="3"/>
  <c r="AR1053" i="3" a="1"/>
  <c r="AR1053" i="3"/>
  <c r="AR1051" i="3" a="1"/>
  <c r="AR1051" i="3"/>
  <c r="AR1049" i="3" a="1"/>
  <c r="AR1049" i="3"/>
  <c r="AR1047" i="3" a="1"/>
  <c r="AR1047" i="3"/>
  <c r="AR1045" i="3" a="1"/>
  <c r="AR1045" i="3"/>
  <c r="AR1043" i="3" a="1"/>
  <c r="AR1043" i="3"/>
  <c r="AR1041" i="3" a="1"/>
  <c r="AR1041" i="3"/>
  <c r="AR1039" i="3" a="1"/>
  <c r="AR1039" i="3"/>
  <c r="AR1037" i="3" a="1"/>
  <c r="AR1037" i="3"/>
  <c r="AR1035" i="3" a="1"/>
  <c r="AR1035" i="3"/>
  <c r="AR1033" i="3" a="1"/>
  <c r="AR1033" i="3"/>
  <c r="AR1031" i="3" a="1"/>
  <c r="AR1031" i="3"/>
  <c r="AR1029" i="3" a="1"/>
  <c r="AR1029" i="3"/>
  <c r="AR1027" i="3" a="1"/>
  <c r="AR1027" i="3"/>
  <c r="AR1025" i="3" a="1"/>
  <c r="AR1025" i="3"/>
  <c r="AR1023" i="3" a="1"/>
  <c r="AR1023" i="3"/>
  <c r="AR1021" i="3" a="1"/>
  <c r="AR1021" i="3"/>
  <c r="AR1019" i="3" a="1"/>
  <c r="AR1019" i="3"/>
  <c r="AR1017" i="3" a="1"/>
  <c r="AR1017" i="3"/>
  <c r="AR1015" i="3" a="1"/>
  <c r="AR1015" i="3"/>
  <c r="AR1013" i="3" a="1"/>
  <c r="AR1013" i="3"/>
  <c r="AR1011" i="3" a="1"/>
  <c r="AR1011" i="3"/>
  <c r="AR985" i="3" a="1"/>
  <c r="AR985" i="3"/>
  <c r="AR983" i="3" a="1"/>
  <c r="AR983" i="3"/>
  <c r="AR981" i="3" a="1"/>
  <c r="AR981" i="3"/>
  <c r="AR979" i="3" a="1"/>
  <c r="AR979" i="3"/>
  <c r="AR977" i="3" a="1"/>
  <c r="AR977" i="3"/>
  <c r="AR975" i="3" a="1"/>
  <c r="AR975" i="3"/>
  <c r="AR973" i="3" a="1"/>
  <c r="AR973" i="3"/>
  <c r="AR971" i="3" a="1"/>
  <c r="AR971" i="3"/>
  <c r="AR969" i="3" a="1"/>
  <c r="AR969" i="3"/>
  <c r="AR967" i="3" a="1"/>
  <c r="AR967" i="3"/>
  <c r="AR965" i="3" a="1"/>
  <c r="AR965" i="3"/>
  <c r="AR963" i="3" a="1"/>
  <c r="AR963" i="3"/>
  <c r="AR961" i="3" a="1"/>
  <c r="AR961" i="3"/>
  <c r="AR959" i="3" a="1"/>
  <c r="AR959" i="3"/>
  <c r="AR957" i="3" a="1"/>
  <c r="AR957" i="3"/>
  <c r="AR955" i="3" a="1"/>
  <c r="AR955" i="3"/>
  <c r="AR953" i="3" a="1"/>
  <c r="AR953" i="3"/>
  <c r="AR951" i="3" a="1"/>
  <c r="AR951" i="3"/>
  <c r="AR949" i="3" a="1"/>
  <c r="AR949" i="3"/>
  <c r="AR947" i="3" a="1"/>
  <c r="AR947" i="3"/>
  <c r="AR945" i="3" a="1"/>
  <c r="AR945" i="3"/>
  <c r="AR943" i="3" a="1"/>
  <c r="AR943" i="3"/>
  <c r="AR941" i="3" a="1"/>
  <c r="AR941" i="3"/>
  <c r="AQ1156" i="3" a="1"/>
  <c r="AQ1156" i="3"/>
  <c r="AT1151" i="3" a="1"/>
  <c r="AT1151" i="3"/>
  <c r="AT1150" i="3" a="1"/>
  <c r="AT1150" i="3"/>
  <c r="AQ1146" i="3" a="1"/>
  <c r="AQ1146" i="3"/>
  <c r="AT1140" i="3" a="1"/>
  <c r="AT1140" i="3"/>
  <c r="AR1137" i="3" a="1"/>
  <c r="AR1137" i="3"/>
  <c r="AT1134" i="3" a="1"/>
  <c r="AT1134" i="3"/>
  <c r="AQ1132" i="3" a="1"/>
  <c r="AQ1132" i="3"/>
  <c r="AR1129" i="3" a="1"/>
  <c r="AR1129" i="3"/>
  <c r="AT1125" i="3" a="1"/>
  <c r="AT1125" i="3"/>
  <c r="AT1123" i="3" a="1"/>
  <c r="AT1123" i="3"/>
  <c r="AT1121" i="3" a="1"/>
  <c r="AT1121" i="3"/>
  <c r="AT1119" i="3" a="1"/>
  <c r="AT1119" i="3"/>
  <c r="AT1117" i="3" a="1"/>
  <c r="AT1117" i="3"/>
  <c r="AT1115" i="3" a="1"/>
  <c r="AT1115" i="3"/>
  <c r="AT1113" i="3" a="1"/>
  <c r="AT1113" i="3"/>
  <c r="AT1111" i="3" a="1"/>
  <c r="AT1111" i="3"/>
  <c r="AT1108" i="3" a="1"/>
  <c r="AT1108" i="3"/>
  <c r="AT1106" i="3" a="1"/>
  <c r="AT1106" i="3"/>
  <c r="AT1104" i="3" a="1"/>
  <c r="AT1104" i="3"/>
  <c r="AT1102" i="3" a="1"/>
  <c r="AT1102" i="3"/>
  <c r="AT1100" i="3" a="1"/>
  <c r="AT1100" i="3"/>
  <c r="AT1098" i="3" a="1"/>
  <c r="AT1098" i="3"/>
  <c r="AT1096" i="3" a="1"/>
  <c r="AT1096" i="3"/>
  <c r="AT1094" i="3" a="1"/>
  <c r="AT1094" i="3"/>
  <c r="AT1092" i="3" a="1"/>
  <c r="AT1092" i="3"/>
  <c r="AT1090" i="3" a="1"/>
  <c r="AT1090" i="3"/>
  <c r="AT1088" i="3" a="1"/>
  <c r="AT1088" i="3"/>
  <c r="AT1086" i="3" a="1"/>
  <c r="AT1086" i="3"/>
  <c r="AT1084" i="3" a="1"/>
  <c r="AT1084" i="3"/>
  <c r="AT1082" i="3" a="1"/>
  <c r="AT1082" i="3"/>
  <c r="AT1080" i="3" a="1"/>
  <c r="AT1080" i="3"/>
  <c r="AT1078" i="3" a="1"/>
  <c r="AT1078" i="3"/>
  <c r="AT1076" i="3" a="1"/>
  <c r="AT1076" i="3"/>
  <c r="AT1074" i="3" a="1"/>
  <c r="AT1074" i="3"/>
  <c r="AT1072" i="3" a="1"/>
  <c r="AT1072" i="3"/>
  <c r="AT1070" i="3" a="1"/>
  <c r="AT1070" i="3"/>
  <c r="AT1068" i="3" a="1"/>
  <c r="AT1068" i="3"/>
  <c r="AT1066" i="3" a="1"/>
  <c r="AT1066" i="3"/>
  <c r="AT1064" i="3" a="1"/>
  <c r="AT1064" i="3"/>
  <c r="AT1062" i="3" a="1"/>
  <c r="AT1062" i="3"/>
  <c r="AT1060" i="3" a="1"/>
  <c r="AT1060" i="3"/>
  <c r="AT1058" i="3" a="1"/>
  <c r="AT1058" i="3"/>
  <c r="AT1056" i="3" a="1"/>
  <c r="AT1056" i="3"/>
  <c r="AT1054" i="3" a="1"/>
  <c r="AT1054" i="3"/>
  <c r="AT1052" i="3" a="1"/>
  <c r="AT1052" i="3"/>
  <c r="AT1050" i="3" a="1"/>
  <c r="AT1050" i="3"/>
  <c r="AT1048" i="3" a="1"/>
  <c r="AT1048" i="3"/>
  <c r="AT1046" i="3" a="1"/>
  <c r="AT1046" i="3"/>
  <c r="AT1044" i="3" a="1"/>
  <c r="AT1044" i="3"/>
  <c r="AT1042" i="3" a="1"/>
  <c r="AT1042" i="3"/>
  <c r="AT1040" i="3" a="1"/>
  <c r="AT1040" i="3"/>
  <c r="AT1038" i="3" a="1"/>
  <c r="AT1038" i="3"/>
  <c r="AT1036" i="3" a="1"/>
  <c r="AT1036" i="3"/>
  <c r="AT1034" i="3" a="1"/>
  <c r="AT1034" i="3"/>
  <c r="AT1032" i="3" a="1"/>
  <c r="AT1032" i="3"/>
  <c r="AT1030" i="3" a="1"/>
  <c r="AT1030" i="3"/>
  <c r="AT1028" i="3" a="1"/>
  <c r="AT1028" i="3"/>
  <c r="AT1026" i="3" a="1"/>
  <c r="AT1026" i="3"/>
  <c r="AT1024" i="3" a="1"/>
  <c r="AT1024" i="3"/>
  <c r="AT1022" i="3" a="1"/>
  <c r="AT1022" i="3"/>
  <c r="AT1020" i="3" a="1"/>
  <c r="AT1020" i="3"/>
  <c r="AT1018" i="3" a="1"/>
  <c r="AT1018" i="3"/>
  <c r="AR1158" i="3" a="1"/>
  <c r="AR1158" i="3"/>
  <c r="AR1149" i="3" a="1"/>
  <c r="AR1149" i="3"/>
  <c r="AQ1145" i="3" a="1"/>
  <c r="AQ1145" i="3"/>
  <c r="AR1144" i="3" a="1"/>
  <c r="AR1144" i="3"/>
  <c r="AR1143" i="3" a="1"/>
  <c r="AR1143" i="3"/>
  <c r="AQ1141" i="3" a="1"/>
  <c r="AQ1141" i="3"/>
  <c r="AT1136" i="3" a="1"/>
  <c r="AT1136" i="3"/>
  <c r="AQ1135" i="3" a="1"/>
  <c r="AQ1135" i="3"/>
  <c r="AT1133" i="3" a="1"/>
  <c r="AT1133" i="3"/>
  <c r="AR1131" i="3" a="1"/>
  <c r="AR1131" i="3"/>
  <c r="AQ1129" i="3" a="1"/>
  <c r="AQ1129" i="3"/>
  <c r="AR1128" i="3" a="1"/>
  <c r="AR1128" i="3"/>
  <c r="AQ1126" i="3" a="1"/>
  <c r="AQ1126" i="3"/>
  <c r="AQ1124" i="3" a="1"/>
  <c r="AQ1124" i="3"/>
  <c r="AQ1122" i="3" a="1"/>
  <c r="AQ1122" i="3"/>
  <c r="AQ1120" i="3" a="1"/>
  <c r="AQ1120" i="3"/>
  <c r="AQ1118" i="3" a="1"/>
  <c r="AQ1118" i="3"/>
  <c r="AQ1116" i="3" a="1"/>
  <c r="AQ1116" i="3"/>
  <c r="AQ1114" i="3" a="1"/>
  <c r="AQ1114" i="3"/>
  <c r="AQ1112" i="3" a="1"/>
  <c r="AQ1112" i="3"/>
  <c r="AQ1109" i="3" a="1"/>
  <c r="AQ1109" i="3"/>
  <c r="AQ1107" i="3" a="1"/>
  <c r="AQ1107" i="3"/>
  <c r="AQ1105" i="3" a="1"/>
  <c r="AQ1105" i="3"/>
  <c r="AQ1103" i="3" a="1"/>
  <c r="AQ1103" i="3"/>
  <c r="AQ1101" i="3" a="1"/>
  <c r="AQ1101" i="3"/>
  <c r="AQ1099" i="3" a="1"/>
  <c r="AQ1099" i="3"/>
  <c r="AQ1097" i="3" a="1"/>
  <c r="AQ1097" i="3"/>
  <c r="AQ1095" i="3" a="1"/>
  <c r="AQ1095" i="3"/>
  <c r="AQ1093" i="3" a="1"/>
  <c r="AQ1093" i="3"/>
  <c r="AQ1091" i="3" a="1"/>
  <c r="AQ1091" i="3"/>
  <c r="AQ1089" i="3" a="1"/>
  <c r="AQ1089" i="3"/>
  <c r="AQ1087" i="3" a="1"/>
  <c r="AQ1087" i="3"/>
  <c r="AQ1085" i="3" a="1"/>
  <c r="AQ1085" i="3"/>
  <c r="AQ1083" i="3" a="1"/>
  <c r="AQ1083" i="3"/>
  <c r="AQ1081" i="3" a="1"/>
  <c r="AQ1081" i="3"/>
  <c r="AQ1079" i="3" a="1"/>
  <c r="AQ1079" i="3"/>
  <c r="AQ1077" i="3" a="1"/>
  <c r="AQ1077" i="3"/>
  <c r="AQ1075" i="3" a="1"/>
  <c r="AQ1075" i="3"/>
  <c r="AQ1073" i="3" a="1"/>
  <c r="AQ1073" i="3"/>
  <c r="AQ1071" i="3" a="1"/>
  <c r="AQ1071" i="3"/>
  <c r="AQ1069" i="3" a="1"/>
  <c r="AQ1069" i="3"/>
  <c r="AQ1067" i="3" a="1"/>
  <c r="AQ1067" i="3"/>
  <c r="AQ1065" i="3" a="1"/>
  <c r="AQ1065" i="3"/>
  <c r="AQ1063" i="3" a="1"/>
  <c r="AQ1063" i="3"/>
  <c r="AQ1061" i="3" a="1"/>
  <c r="AQ1061" i="3"/>
  <c r="AQ1059" i="3" a="1"/>
  <c r="AQ1059" i="3"/>
  <c r="AQ1057" i="3" a="1"/>
  <c r="AQ1057" i="3"/>
  <c r="AQ1055" i="3" a="1"/>
  <c r="AQ1055" i="3"/>
  <c r="AQ1053" i="3" a="1"/>
  <c r="AQ1053" i="3"/>
  <c r="AQ1051" i="3" a="1"/>
  <c r="AQ1051" i="3"/>
  <c r="AQ1049" i="3" a="1"/>
  <c r="AQ1049" i="3"/>
  <c r="AQ1047" i="3" a="1"/>
  <c r="AQ1047" i="3"/>
  <c r="AQ1045" i="3" a="1"/>
  <c r="AQ1045" i="3"/>
  <c r="AQ1043" i="3" a="1"/>
  <c r="AQ1043" i="3"/>
  <c r="AQ1041" i="3" a="1"/>
  <c r="AQ1041" i="3"/>
  <c r="AQ1039" i="3" a="1"/>
  <c r="AQ1039" i="3"/>
  <c r="AQ1037" i="3" a="1"/>
  <c r="AQ1037" i="3"/>
  <c r="AQ1035" i="3" a="1"/>
  <c r="AQ1035" i="3"/>
  <c r="AQ1033" i="3" a="1"/>
  <c r="AQ1033" i="3"/>
  <c r="AQ1031" i="3" a="1"/>
  <c r="AQ1031" i="3"/>
  <c r="AQ1029" i="3" a="1"/>
  <c r="AQ1029" i="3"/>
  <c r="AQ1027" i="3" a="1"/>
  <c r="AQ1027" i="3"/>
  <c r="AQ1025" i="3" a="1"/>
  <c r="AQ1025" i="3"/>
  <c r="AQ1023" i="3" a="1"/>
  <c r="AQ1023" i="3"/>
  <c r="AQ1021" i="3" a="1"/>
  <c r="AQ1021" i="3"/>
  <c r="AQ1019" i="3" a="1"/>
  <c r="AQ1019" i="3"/>
  <c r="AQ1017" i="3" a="1"/>
  <c r="AQ1017" i="3"/>
  <c r="AQ1015" i="3" a="1"/>
  <c r="AQ1015" i="3"/>
  <c r="AQ1013" i="3" a="1"/>
  <c r="AQ1013" i="3"/>
  <c r="AQ1011" i="3" a="1"/>
  <c r="AQ1011" i="3"/>
  <c r="AQ985" i="3" a="1"/>
  <c r="AQ985" i="3"/>
  <c r="AQ983" i="3" a="1"/>
  <c r="AQ983" i="3"/>
  <c r="AQ981" i="3" a="1"/>
  <c r="AQ981" i="3"/>
  <c r="AQ979" i="3" a="1"/>
  <c r="AQ979" i="3"/>
  <c r="AQ977" i="3" a="1"/>
  <c r="AQ977" i="3"/>
  <c r="AQ975" i="3" a="1"/>
  <c r="AQ975" i="3"/>
  <c r="AQ973" i="3" a="1"/>
  <c r="AQ973" i="3"/>
  <c r="AQ971" i="3" a="1"/>
  <c r="AQ971" i="3"/>
  <c r="AQ969" i="3" a="1"/>
  <c r="AQ969" i="3"/>
  <c r="AQ967" i="3" a="1"/>
  <c r="AQ967" i="3"/>
  <c r="AQ965" i="3" a="1"/>
  <c r="AQ965" i="3"/>
  <c r="AQ963" i="3" a="1"/>
  <c r="AQ963" i="3"/>
  <c r="AT954" i="3" a="1"/>
  <c r="AT954" i="3"/>
  <c r="AQ951" i="3" a="1"/>
  <c r="AQ951" i="3"/>
  <c r="AQ946" i="3" a="1"/>
  <c r="AQ946" i="3"/>
  <c r="AR940" i="3" a="1"/>
  <c r="AR940" i="3"/>
  <c r="AT936" i="3" a="1"/>
  <c r="AT936" i="3"/>
  <c r="AR934" i="3" a="1"/>
  <c r="AR934" i="3"/>
  <c r="AT930" i="3" a="1"/>
  <c r="AT930" i="3"/>
  <c r="AT928" i="3" a="1"/>
  <c r="AT928" i="3"/>
  <c r="AT926" i="3" a="1"/>
  <c r="AT926" i="3"/>
  <c r="AT924" i="3" a="1"/>
  <c r="AT924" i="3"/>
  <c r="AT922" i="3" a="1"/>
  <c r="AT922" i="3"/>
  <c r="AT920" i="3" a="1"/>
  <c r="AT920" i="3"/>
  <c r="AT918" i="3" a="1"/>
  <c r="AT918" i="3"/>
  <c r="AT916" i="3" a="1"/>
  <c r="AT916" i="3"/>
  <c r="AT914" i="3" a="1"/>
  <c r="AT914" i="3"/>
  <c r="AT912" i="3" a="1"/>
  <c r="AT912" i="3"/>
  <c r="AT910" i="3" a="1"/>
  <c r="AT910" i="3"/>
  <c r="AT908" i="3" a="1"/>
  <c r="AT908" i="3"/>
  <c r="AT906" i="3" a="1"/>
  <c r="AT906" i="3"/>
  <c r="AT904" i="3" a="1"/>
  <c r="AT904" i="3"/>
  <c r="AT902" i="3" a="1"/>
  <c r="AT902" i="3"/>
  <c r="AT900" i="3" a="1"/>
  <c r="AT900" i="3"/>
  <c r="AT898" i="3" a="1"/>
  <c r="AT898" i="3"/>
  <c r="AT896" i="3" a="1"/>
  <c r="AT896" i="3"/>
  <c r="AT894" i="3" a="1"/>
  <c r="AT894" i="3"/>
  <c r="AT892" i="3" a="1"/>
  <c r="AT892" i="3"/>
  <c r="AT890" i="3" a="1"/>
  <c r="AT890" i="3"/>
  <c r="AT888" i="3" a="1"/>
  <c r="AT888" i="3"/>
  <c r="AT886" i="3" a="1"/>
  <c r="AT886" i="3"/>
  <c r="AT884" i="3" a="1"/>
  <c r="AT884" i="3"/>
  <c r="AT882" i="3" a="1"/>
  <c r="AT882" i="3"/>
  <c r="AT880" i="3" a="1"/>
  <c r="AT880" i="3"/>
  <c r="AT878" i="3" a="1"/>
  <c r="AT878" i="3"/>
  <c r="AT876" i="3" a="1"/>
  <c r="AT876" i="3"/>
  <c r="AT874" i="3" a="1"/>
  <c r="AT874" i="3"/>
  <c r="AT872" i="3" a="1"/>
  <c r="AT872" i="3"/>
  <c r="AT870" i="3" a="1"/>
  <c r="AT870" i="3"/>
  <c r="AT868" i="3" a="1"/>
  <c r="AT868" i="3"/>
  <c r="AT866" i="3" a="1"/>
  <c r="AT866" i="3"/>
  <c r="AT864" i="3" a="1"/>
  <c r="AT864" i="3"/>
  <c r="AT862" i="3" a="1"/>
  <c r="AT862" i="3"/>
  <c r="AT860" i="3" a="1"/>
  <c r="AT860" i="3"/>
  <c r="AT858" i="3" a="1"/>
  <c r="AT858" i="3"/>
  <c r="AT856" i="3" a="1"/>
  <c r="AT856" i="3"/>
  <c r="AT854" i="3" a="1"/>
  <c r="AT854" i="3"/>
  <c r="AT852" i="3" a="1"/>
  <c r="AT852" i="3"/>
  <c r="AT850" i="3" a="1"/>
  <c r="AT850" i="3"/>
  <c r="AT848" i="3" a="1"/>
  <c r="AT848" i="3"/>
  <c r="AT846" i="3" a="1"/>
  <c r="AT846" i="3"/>
  <c r="AT844" i="3" a="1"/>
  <c r="AT844" i="3"/>
  <c r="AT842" i="3" a="1"/>
  <c r="AT842" i="3"/>
  <c r="AT840" i="3" a="1"/>
  <c r="AT840" i="3"/>
  <c r="AT838" i="3" a="1"/>
  <c r="AT838" i="3"/>
  <c r="AT836" i="3" a="1"/>
  <c r="AT836" i="3"/>
  <c r="AT834" i="3" a="1"/>
  <c r="AT834" i="3"/>
  <c r="AT832" i="3" a="1"/>
  <c r="AT832" i="3"/>
  <c r="AT830" i="3" a="1"/>
  <c r="AT830" i="3"/>
  <c r="AT828" i="3" a="1"/>
  <c r="AT828" i="3"/>
  <c r="AT826" i="3" a="1"/>
  <c r="AT826" i="3"/>
  <c r="AT824" i="3" a="1"/>
  <c r="AT824" i="3"/>
  <c r="AT822" i="3" a="1"/>
  <c r="AT822" i="3"/>
  <c r="AT820" i="3" a="1"/>
  <c r="AT820" i="3"/>
  <c r="AT818" i="3" a="1"/>
  <c r="AT818" i="3"/>
  <c r="AT816" i="3" a="1"/>
  <c r="AT816" i="3"/>
  <c r="AT814" i="3" a="1"/>
  <c r="AT814" i="3"/>
  <c r="AT812" i="3" a="1"/>
  <c r="AT812" i="3"/>
  <c r="AT810" i="3" a="1"/>
  <c r="AT810" i="3"/>
  <c r="AT808" i="3" a="1"/>
  <c r="AT808" i="3"/>
  <c r="AT806" i="3" a="1"/>
  <c r="AT806" i="3"/>
  <c r="AT804" i="3" a="1"/>
  <c r="AT804" i="3"/>
  <c r="AT802" i="3" a="1"/>
  <c r="AT802" i="3"/>
  <c r="AT800" i="3" a="1"/>
  <c r="AT800" i="3"/>
  <c r="AT798" i="3" a="1"/>
  <c r="AT798" i="3"/>
  <c r="AT1014" i="3" a="1"/>
  <c r="AT1014" i="3"/>
  <c r="AT984" i="3" a="1"/>
  <c r="AT984" i="3"/>
  <c r="AT978" i="3" a="1"/>
  <c r="AT978" i="3"/>
  <c r="AT972" i="3" a="1"/>
  <c r="AT972" i="3"/>
  <c r="AT966" i="3" a="1"/>
  <c r="AT966" i="3"/>
  <c r="AT956" i="3" a="1"/>
  <c r="AT956" i="3"/>
  <c r="AQ953" i="3" a="1"/>
  <c r="AQ953" i="3"/>
  <c r="AQ945" i="3" a="1"/>
  <c r="AQ945" i="3"/>
  <c r="AR944" i="3" a="1"/>
  <c r="AR944" i="3"/>
  <c r="AT942" i="3" a="1"/>
  <c r="AT942" i="3"/>
  <c r="AQ940" i="3" a="1"/>
  <c r="AQ940" i="3"/>
  <c r="AR939" i="3" a="1"/>
  <c r="AR939" i="3"/>
  <c r="AQ937" i="3" a="1"/>
  <c r="AQ937" i="3"/>
  <c r="AQ934" i="3" a="1"/>
  <c r="AQ934" i="3"/>
  <c r="AR933" i="3" a="1"/>
  <c r="AR933" i="3"/>
  <c r="AQ931" i="3" a="1"/>
  <c r="AQ931" i="3"/>
  <c r="AQ929" i="3" a="1"/>
  <c r="AQ929" i="3"/>
  <c r="AQ927" i="3" a="1"/>
  <c r="AQ927" i="3"/>
  <c r="AQ925" i="3" a="1"/>
  <c r="AQ925" i="3"/>
  <c r="AQ923" i="3" a="1"/>
  <c r="AQ923" i="3"/>
  <c r="AQ921" i="3" a="1"/>
  <c r="AQ921" i="3"/>
  <c r="AQ919" i="3" a="1"/>
  <c r="AQ919" i="3"/>
  <c r="AQ917" i="3" a="1"/>
  <c r="AQ917" i="3"/>
  <c r="AQ915" i="3" a="1"/>
  <c r="AQ915" i="3"/>
  <c r="AQ913" i="3" a="1"/>
  <c r="AQ913" i="3"/>
  <c r="AQ911" i="3" a="1"/>
  <c r="AQ911" i="3"/>
  <c r="AQ909" i="3" a="1"/>
  <c r="AQ909" i="3"/>
  <c r="AQ907" i="3" a="1"/>
  <c r="AQ907" i="3"/>
  <c r="AQ905" i="3" a="1"/>
  <c r="AQ905" i="3"/>
  <c r="AQ903" i="3" a="1"/>
  <c r="AQ903" i="3"/>
  <c r="AQ901" i="3" a="1"/>
  <c r="AQ901" i="3"/>
  <c r="AQ899" i="3" a="1"/>
  <c r="AQ899" i="3"/>
  <c r="AQ897" i="3" a="1"/>
  <c r="AQ897" i="3"/>
  <c r="AQ895" i="3" a="1"/>
  <c r="AQ895" i="3"/>
  <c r="AQ893" i="3" a="1"/>
  <c r="AQ893" i="3"/>
  <c r="AQ891" i="3" a="1"/>
  <c r="AQ891" i="3"/>
  <c r="AQ889" i="3" a="1"/>
  <c r="AQ889" i="3"/>
  <c r="AQ887" i="3" a="1"/>
  <c r="AQ887" i="3"/>
  <c r="AQ885" i="3" a="1"/>
  <c r="AQ885" i="3"/>
  <c r="AQ883" i="3" a="1"/>
  <c r="AQ883" i="3"/>
  <c r="AQ881" i="3" a="1"/>
  <c r="AQ881" i="3"/>
  <c r="AQ879" i="3" a="1"/>
  <c r="AQ879" i="3"/>
  <c r="AQ877" i="3" a="1"/>
  <c r="AQ877" i="3"/>
  <c r="AQ875" i="3" a="1"/>
  <c r="AQ875" i="3"/>
  <c r="AQ873" i="3" a="1"/>
  <c r="AQ873" i="3"/>
  <c r="AQ871" i="3" a="1"/>
  <c r="AQ871" i="3"/>
  <c r="AQ869" i="3" a="1"/>
  <c r="AQ869" i="3"/>
  <c r="AQ867" i="3" a="1"/>
  <c r="AQ867" i="3"/>
  <c r="AQ865" i="3" a="1"/>
  <c r="AQ865" i="3"/>
  <c r="AQ863" i="3" a="1"/>
  <c r="AQ863" i="3"/>
  <c r="AQ861" i="3" a="1"/>
  <c r="AQ861" i="3"/>
  <c r="AQ859" i="3" a="1"/>
  <c r="AQ859" i="3"/>
  <c r="AQ857" i="3" a="1"/>
  <c r="AQ857" i="3"/>
  <c r="AQ855" i="3" a="1"/>
  <c r="AQ855" i="3"/>
  <c r="AQ853" i="3" a="1"/>
  <c r="AQ853" i="3"/>
  <c r="AQ851" i="3" a="1"/>
  <c r="AQ851" i="3"/>
  <c r="AQ849" i="3" a="1"/>
  <c r="AQ849" i="3"/>
  <c r="AQ847" i="3" a="1"/>
  <c r="AQ847" i="3"/>
  <c r="AQ845" i="3" a="1"/>
  <c r="AQ845" i="3"/>
  <c r="AQ843" i="3" a="1"/>
  <c r="AQ843" i="3"/>
  <c r="AQ841" i="3" a="1"/>
  <c r="AQ841" i="3"/>
  <c r="AT958" i="3" a="1"/>
  <c r="AT958" i="3"/>
  <c r="AQ955" i="3" a="1"/>
  <c r="AQ955" i="3"/>
  <c r="AQ944" i="3" a="1"/>
  <c r="AQ944" i="3"/>
  <c r="AT938" i="3" a="1"/>
  <c r="AT938" i="3"/>
  <c r="AR936" i="3" a="1"/>
  <c r="AR936" i="3"/>
  <c r="AT932" i="3" a="1"/>
  <c r="AT932" i="3"/>
  <c r="AR930" i="3" a="1"/>
  <c r="AR930" i="3"/>
  <c r="AR928" i="3" a="1"/>
  <c r="AR928" i="3"/>
  <c r="AR926" i="3" a="1"/>
  <c r="AR926" i="3"/>
  <c r="AR924" i="3" a="1"/>
  <c r="AR924" i="3"/>
  <c r="AR922" i="3" a="1"/>
  <c r="AR922" i="3"/>
  <c r="AR920" i="3" a="1"/>
  <c r="AR920" i="3"/>
  <c r="AR918" i="3" a="1"/>
  <c r="AR918" i="3"/>
  <c r="AR916" i="3" a="1"/>
  <c r="AR916" i="3"/>
  <c r="AR914" i="3" a="1"/>
  <c r="AR914" i="3"/>
  <c r="AR912" i="3" a="1"/>
  <c r="AR912" i="3"/>
  <c r="AR910" i="3" a="1"/>
  <c r="AR910" i="3"/>
  <c r="AR908" i="3" a="1"/>
  <c r="AR908" i="3"/>
  <c r="AR906" i="3" a="1"/>
  <c r="AR906" i="3"/>
  <c r="AR904" i="3" a="1"/>
  <c r="AR904" i="3"/>
  <c r="AR902" i="3" a="1"/>
  <c r="AR902" i="3"/>
  <c r="AR900" i="3" a="1"/>
  <c r="AR900" i="3"/>
  <c r="AR898" i="3" a="1"/>
  <c r="AR898" i="3"/>
  <c r="AR896" i="3" a="1"/>
  <c r="AR896" i="3"/>
  <c r="AR894" i="3" a="1"/>
  <c r="AR894" i="3"/>
  <c r="AR892" i="3" a="1"/>
  <c r="AR892" i="3"/>
  <c r="AR890" i="3" a="1"/>
  <c r="AR890" i="3"/>
  <c r="AR888" i="3" a="1"/>
  <c r="AR888" i="3"/>
  <c r="AR886" i="3" a="1"/>
  <c r="AR886" i="3"/>
  <c r="AR884" i="3" a="1"/>
  <c r="AR884" i="3"/>
  <c r="AR882" i="3" a="1"/>
  <c r="AR882" i="3"/>
  <c r="AR880" i="3" a="1"/>
  <c r="AR880" i="3"/>
  <c r="AR878" i="3" a="1"/>
  <c r="AR878" i="3"/>
  <c r="AR876" i="3" a="1"/>
  <c r="AR876" i="3"/>
  <c r="AR874" i="3" a="1"/>
  <c r="AR874" i="3"/>
  <c r="AR872" i="3" a="1"/>
  <c r="AR872" i="3"/>
  <c r="AR870" i="3" a="1"/>
  <c r="AR870" i="3"/>
  <c r="AR868" i="3" a="1"/>
  <c r="AR868" i="3"/>
  <c r="AR866" i="3" a="1"/>
  <c r="AR866" i="3"/>
  <c r="AR864" i="3" a="1"/>
  <c r="AR864" i="3"/>
  <c r="AR862" i="3" a="1"/>
  <c r="AR862" i="3"/>
  <c r="AR860" i="3" a="1"/>
  <c r="AR860" i="3"/>
  <c r="AR858" i="3" a="1"/>
  <c r="AR858" i="3"/>
  <c r="AR856" i="3" a="1"/>
  <c r="AR856" i="3"/>
  <c r="AR854" i="3" a="1"/>
  <c r="AR854" i="3"/>
  <c r="AR852" i="3" a="1"/>
  <c r="AR852" i="3"/>
  <c r="AR850" i="3" a="1"/>
  <c r="AR850" i="3"/>
  <c r="AR848" i="3" a="1"/>
  <c r="AR848" i="3"/>
  <c r="AR846" i="3" a="1"/>
  <c r="AR846" i="3"/>
  <c r="AR844" i="3" a="1"/>
  <c r="AR844" i="3"/>
  <c r="AR842" i="3" a="1"/>
  <c r="AR842" i="3"/>
  <c r="AR840" i="3" a="1"/>
  <c r="AR840" i="3"/>
  <c r="AR838" i="3" a="1"/>
  <c r="AR838" i="3"/>
  <c r="AR836" i="3" a="1"/>
  <c r="AR836" i="3"/>
  <c r="AR834" i="3" a="1"/>
  <c r="AR834" i="3"/>
  <c r="AR832" i="3" a="1"/>
  <c r="AR832" i="3"/>
  <c r="AR830" i="3" a="1"/>
  <c r="AR830" i="3"/>
  <c r="AR828" i="3" a="1"/>
  <c r="AR828" i="3"/>
  <c r="AR826" i="3" a="1"/>
  <c r="AR826" i="3"/>
  <c r="AR824" i="3" a="1"/>
  <c r="AR824" i="3"/>
  <c r="AR822" i="3" a="1"/>
  <c r="AR822" i="3"/>
  <c r="AR820" i="3" a="1"/>
  <c r="AR820" i="3"/>
  <c r="AR818" i="3" a="1"/>
  <c r="AR818" i="3"/>
  <c r="AR816" i="3" a="1"/>
  <c r="AR816" i="3"/>
  <c r="AR814" i="3" a="1"/>
  <c r="AR814" i="3"/>
  <c r="AR812" i="3" a="1"/>
  <c r="AR812" i="3"/>
  <c r="AR810" i="3" a="1"/>
  <c r="AR810" i="3"/>
  <c r="AR808" i="3" a="1"/>
  <c r="AR808" i="3"/>
  <c r="AR806" i="3" a="1"/>
  <c r="AR806" i="3"/>
  <c r="AR804" i="3" a="1"/>
  <c r="AR804" i="3"/>
  <c r="AR802" i="3" a="1"/>
  <c r="AR802" i="3"/>
  <c r="AR800" i="3" a="1"/>
  <c r="AR800" i="3"/>
  <c r="AR798" i="3" a="1"/>
  <c r="AR798" i="3"/>
  <c r="AR796" i="3" a="1"/>
  <c r="AR796" i="3"/>
  <c r="AR794" i="3" a="1"/>
  <c r="AR794" i="3"/>
  <c r="AR792" i="3" a="1"/>
  <c r="AR792" i="3"/>
  <c r="AR790" i="3" a="1"/>
  <c r="AR790" i="3"/>
  <c r="AR788" i="3" a="1"/>
  <c r="AR788" i="3"/>
  <c r="AR786" i="3" a="1"/>
  <c r="AR786" i="3"/>
  <c r="AR784" i="3" a="1"/>
  <c r="AR784" i="3"/>
  <c r="AR782" i="3" a="1"/>
  <c r="AR782" i="3"/>
  <c r="AR780" i="3" a="1"/>
  <c r="AR780" i="3"/>
  <c r="AR778" i="3" a="1"/>
  <c r="AR778" i="3"/>
  <c r="AR776" i="3" a="1"/>
  <c r="AR776" i="3"/>
  <c r="AR774" i="3" a="1"/>
  <c r="AR774" i="3"/>
  <c r="AR772" i="3" a="1"/>
  <c r="AR772" i="3"/>
  <c r="AR770" i="3" a="1"/>
  <c r="AR770" i="3"/>
  <c r="AR768" i="3" a="1"/>
  <c r="AR768" i="3"/>
  <c r="AR766" i="3" a="1"/>
  <c r="AR766" i="3"/>
  <c r="AR764" i="3" a="1"/>
  <c r="AR764" i="3"/>
  <c r="AR762" i="3" a="1"/>
  <c r="AR762" i="3"/>
  <c r="AT1016" i="3" a="1"/>
  <c r="AT1016" i="3"/>
  <c r="AT986" i="3" a="1"/>
  <c r="AT986" i="3"/>
  <c r="AT980" i="3" a="1"/>
  <c r="AT980" i="3"/>
  <c r="AT974" i="3" a="1"/>
  <c r="AT974" i="3"/>
  <c r="AT968" i="3" a="1"/>
  <c r="AT968" i="3"/>
  <c r="AT960" i="3" a="1"/>
  <c r="AT960" i="3"/>
  <c r="AQ957" i="3" a="1"/>
  <c r="AQ957" i="3"/>
  <c r="AT948" i="3" a="1"/>
  <c r="AT948" i="3"/>
  <c r="AT946" i="3" a="1"/>
  <c r="AT946" i="3"/>
  <c r="AQ943" i="3" a="1"/>
  <c r="AQ943" i="3"/>
  <c r="AR942" i="3" a="1"/>
  <c r="AR942" i="3"/>
  <c r="AQ939" i="3" a="1"/>
  <c r="AQ939" i="3"/>
  <c r="AQ936" i="3" a="1"/>
  <c r="AQ936" i="3"/>
  <c r="AR935" i="3" a="1"/>
  <c r="AR935" i="3"/>
  <c r="AQ933" i="3" a="1"/>
  <c r="AQ933" i="3"/>
  <c r="AT929" i="3" a="1"/>
  <c r="AT929" i="3"/>
  <c r="AT927" i="3" a="1"/>
  <c r="AT927" i="3"/>
  <c r="AT925" i="3" a="1"/>
  <c r="AT925" i="3"/>
  <c r="AT923" i="3" a="1"/>
  <c r="AT923" i="3"/>
  <c r="AT921" i="3" a="1"/>
  <c r="AT921" i="3"/>
  <c r="AT919" i="3" a="1"/>
  <c r="AT919" i="3"/>
  <c r="AT917" i="3" a="1"/>
  <c r="AT917" i="3"/>
  <c r="AT915" i="3" a="1"/>
  <c r="AT915" i="3"/>
  <c r="AT913" i="3" a="1"/>
  <c r="AT913" i="3"/>
  <c r="AT911" i="3" a="1"/>
  <c r="AT911" i="3"/>
  <c r="AT909" i="3" a="1"/>
  <c r="AT909" i="3"/>
  <c r="AT907" i="3" a="1"/>
  <c r="AT907" i="3"/>
  <c r="AT905" i="3" a="1"/>
  <c r="AT905" i="3"/>
  <c r="AT903" i="3" a="1"/>
  <c r="AT903" i="3"/>
  <c r="AT901" i="3" a="1"/>
  <c r="AT901" i="3"/>
  <c r="AT899" i="3" a="1"/>
  <c r="AT899" i="3"/>
  <c r="AT897" i="3" a="1"/>
  <c r="AT897" i="3"/>
  <c r="AT895" i="3" a="1"/>
  <c r="AT895" i="3"/>
  <c r="AT893" i="3" a="1"/>
  <c r="AT893" i="3"/>
  <c r="AT891" i="3" a="1"/>
  <c r="AT891" i="3"/>
  <c r="AT889" i="3" a="1"/>
  <c r="AT889" i="3"/>
  <c r="AT887" i="3" a="1"/>
  <c r="AT887" i="3"/>
  <c r="AT885" i="3" a="1"/>
  <c r="AT885" i="3"/>
  <c r="AT883" i="3" a="1"/>
  <c r="AT883" i="3"/>
  <c r="AT881" i="3" a="1"/>
  <c r="AT881" i="3"/>
  <c r="AT879" i="3" a="1"/>
  <c r="AT879" i="3"/>
  <c r="AT877" i="3" a="1"/>
  <c r="AT877" i="3"/>
  <c r="AT875" i="3" a="1"/>
  <c r="AT875" i="3"/>
  <c r="AT873" i="3" a="1"/>
  <c r="AT873" i="3"/>
  <c r="AT871" i="3" a="1"/>
  <c r="AT871" i="3"/>
  <c r="AT869" i="3" a="1"/>
  <c r="AT869" i="3"/>
  <c r="AT867" i="3" a="1"/>
  <c r="AT867" i="3"/>
  <c r="AT865" i="3" a="1"/>
  <c r="AT865" i="3"/>
  <c r="AT863" i="3" a="1"/>
  <c r="AT863" i="3"/>
  <c r="AT861" i="3" a="1"/>
  <c r="AT861" i="3"/>
  <c r="AT859" i="3" a="1"/>
  <c r="AT859" i="3"/>
  <c r="AT857" i="3" a="1"/>
  <c r="AT857" i="3"/>
  <c r="AT855" i="3" a="1"/>
  <c r="AT855" i="3"/>
  <c r="AT853" i="3" a="1"/>
  <c r="AT853" i="3"/>
  <c r="AT851" i="3" a="1"/>
  <c r="AT851" i="3"/>
  <c r="AT849" i="3" a="1"/>
  <c r="AT849" i="3"/>
  <c r="AT847" i="3" a="1"/>
  <c r="AT847" i="3"/>
  <c r="AT845" i="3" a="1"/>
  <c r="AT845" i="3"/>
  <c r="AT843" i="3" a="1"/>
  <c r="AT843" i="3"/>
  <c r="AT841" i="3" a="1"/>
  <c r="AT841" i="3"/>
  <c r="AT839" i="3" a="1"/>
  <c r="AT839" i="3"/>
  <c r="AT837" i="3" a="1"/>
  <c r="AT837" i="3"/>
  <c r="AT835" i="3" a="1"/>
  <c r="AT835" i="3"/>
  <c r="AT833" i="3" a="1"/>
  <c r="AT833" i="3"/>
  <c r="AT831" i="3" a="1"/>
  <c r="AT831" i="3"/>
  <c r="AT829" i="3" a="1"/>
  <c r="AT829" i="3"/>
  <c r="AT827" i="3" a="1"/>
  <c r="AT827" i="3"/>
  <c r="AT825" i="3" a="1"/>
  <c r="AT825" i="3"/>
  <c r="AT823" i="3" a="1"/>
  <c r="AT823" i="3"/>
  <c r="AT821" i="3" a="1"/>
  <c r="AT821" i="3"/>
  <c r="AT819" i="3" a="1"/>
  <c r="AT819" i="3"/>
  <c r="AT817" i="3" a="1"/>
  <c r="AT817" i="3"/>
  <c r="AT815" i="3" a="1"/>
  <c r="AT815" i="3"/>
  <c r="AT813" i="3" a="1"/>
  <c r="AT813" i="3"/>
  <c r="AT811" i="3" a="1"/>
  <c r="AT811" i="3"/>
  <c r="AT809" i="3" a="1"/>
  <c r="AT809" i="3"/>
  <c r="AT807" i="3" a="1"/>
  <c r="AT807" i="3"/>
  <c r="AT805" i="3" a="1"/>
  <c r="AT805" i="3"/>
  <c r="AT803" i="3" a="1"/>
  <c r="AT803" i="3"/>
  <c r="AT801" i="3" a="1"/>
  <c r="AT801" i="3"/>
  <c r="AT799" i="3" a="1"/>
  <c r="AT799" i="3"/>
  <c r="AT797" i="3" a="1"/>
  <c r="AT797" i="3"/>
  <c r="AT795" i="3" a="1"/>
  <c r="AT795" i="3"/>
  <c r="AT793" i="3" a="1"/>
  <c r="AT793" i="3"/>
  <c r="AT791" i="3" a="1"/>
  <c r="AT791" i="3"/>
  <c r="AT789" i="3" a="1"/>
  <c r="AT789" i="3"/>
  <c r="AT787" i="3" a="1"/>
  <c r="AT787" i="3"/>
  <c r="AT785" i="3" a="1"/>
  <c r="AT785" i="3"/>
  <c r="AT783" i="3" a="1"/>
  <c r="AT783" i="3"/>
  <c r="AT781" i="3" a="1"/>
  <c r="AT781" i="3"/>
  <c r="AT779" i="3" a="1"/>
  <c r="AT779" i="3"/>
  <c r="AT777" i="3" a="1"/>
  <c r="AT777" i="3"/>
  <c r="AT775" i="3" a="1"/>
  <c r="AT775" i="3"/>
  <c r="AT773" i="3" a="1"/>
  <c r="AT773" i="3"/>
  <c r="AT962" i="3" a="1"/>
  <c r="AT962" i="3"/>
  <c r="AQ959" i="3" a="1"/>
  <c r="AQ959" i="3"/>
  <c r="AT950" i="3" a="1"/>
  <c r="AT950" i="3"/>
  <c r="AQ942" i="3" a="1"/>
  <c r="AQ942" i="3"/>
  <c r="AT940" i="3" a="1"/>
  <c r="AT940" i="3"/>
  <c r="AR938" i="3" a="1"/>
  <c r="AR938" i="3"/>
  <c r="AT934" i="3" a="1"/>
  <c r="AT934" i="3"/>
  <c r="AR932" i="3" a="1"/>
  <c r="AR932" i="3"/>
  <c r="AQ930" i="3" a="1"/>
  <c r="AQ930" i="3"/>
  <c r="AQ928" i="3" a="1"/>
  <c r="AQ928" i="3"/>
  <c r="AQ926" i="3" a="1"/>
  <c r="AQ926" i="3"/>
  <c r="AQ924" i="3" a="1"/>
  <c r="AQ924" i="3"/>
  <c r="AQ922" i="3" a="1"/>
  <c r="AQ922" i="3"/>
  <c r="AQ920" i="3" a="1"/>
  <c r="AQ920" i="3"/>
  <c r="AQ918" i="3" a="1"/>
  <c r="AQ918" i="3"/>
  <c r="AQ916" i="3" a="1"/>
  <c r="AQ916" i="3"/>
  <c r="AQ914" i="3" a="1"/>
  <c r="AQ914" i="3"/>
  <c r="AQ912" i="3" a="1"/>
  <c r="AQ912" i="3"/>
  <c r="AQ910" i="3" a="1"/>
  <c r="AQ910" i="3"/>
  <c r="AQ908" i="3" a="1"/>
  <c r="AQ908" i="3"/>
  <c r="AQ906" i="3" a="1"/>
  <c r="AQ906" i="3"/>
  <c r="AQ904" i="3" a="1"/>
  <c r="AQ904" i="3"/>
  <c r="AQ902" i="3" a="1"/>
  <c r="AQ902" i="3"/>
  <c r="AQ900" i="3" a="1"/>
  <c r="AQ900" i="3"/>
  <c r="AQ898" i="3" a="1"/>
  <c r="AQ898" i="3"/>
  <c r="AQ896" i="3" a="1"/>
  <c r="AQ896" i="3"/>
  <c r="AQ894" i="3" a="1"/>
  <c r="AQ894" i="3"/>
  <c r="AQ892" i="3" a="1"/>
  <c r="AQ892" i="3"/>
  <c r="AQ890" i="3" a="1"/>
  <c r="AQ890" i="3"/>
  <c r="AQ888" i="3" a="1"/>
  <c r="AQ888" i="3"/>
  <c r="AQ886" i="3" a="1"/>
  <c r="AQ886" i="3"/>
  <c r="AQ884" i="3" a="1"/>
  <c r="AQ884" i="3"/>
  <c r="AQ882" i="3" a="1"/>
  <c r="AQ882" i="3"/>
  <c r="AQ880" i="3" a="1"/>
  <c r="AQ880" i="3"/>
  <c r="AQ878" i="3" a="1"/>
  <c r="AQ878" i="3"/>
  <c r="AQ876" i="3" a="1"/>
  <c r="AQ876" i="3"/>
  <c r="AQ874" i="3" a="1"/>
  <c r="AQ874" i="3"/>
  <c r="AQ872" i="3" a="1"/>
  <c r="AQ872" i="3"/>
  <c r="AQ870" i="3" a="1"/>
  <c r="AQ870" i="3"/>
  <c r="AQ868" i="3" a="1"/>
  <c r="AQ868" i="3"/>
  <c r="AQ866" i="3" a="1"/>
  <c r="AQ866" i="3"/>
  <c r="AQ864" i="3" a="1"/>
  <c r="AQ864" i="3"/>
  <c r="AQ862" i="3" a="1"/>
  <c r="AQ862" i="3"/>
  <c r="AQ860" i="3" a="1"/>
  <c r="AQ860" i="3"/>
  <c r="AQ858" i="3" a="1"/>
  <c r="AQ858" i="3"/>
  <c r="AQ856" i="3" a="1"/>
  <c r="AQ856" i="3"/>
  <c r="AQ854" i="3" a="1"/>
  <c r="AQ854" i="3"/>
  <c r="AQ852" i="3" a="1"/>
  <c r="AQ852" i="3"/>
  <c r="AQ850" i="3" a="1"/>
  <c r="AQ850" i="3"/>
  <c r="AQ848" i="3" a="1"/>
  <c r="AQ848" i="3"/>
  <c r="AQ846" i="3" a="1"/>
  <c r="AQ846" i="3"/>
  <c r="AQ844" i="3" a="1"/>
  <c r="AQ844" i="3"/>
  <c r="AQ842" i="3" a="1"/>
  <c r="AQ842" i="3"/>
  <c r="AQ840" i="3" a="1"/>
  <c r="AQ840" i="3"/>
  <c r="AQ838" i="3" a="1"/>
  <c r="AQ838" i="3"/>
  <c r="AQ836" i="3" a="1"/>
  <c r="AQ836" i="3"/>
  <c r="AQ834" i="3" a="1"/>
  <c r="AQ834" i="3"/>
  <c r="AQ832" i="3" a="1"/>
  <c r="AQ832" i="3"/>
  <c r="AQ830" i="3" a="1"/>
  <c r="AQ830" i="3"/>
  <c r="AQ828" i="3" a="1"/>
  <c r="AQ828" i="3"/>
  <c r="AQ826" i="3" a="1"/>
  <c r="AQ826" i="3"/>
  <c r="AQ824" i="3" a="1"/>
  <c r="AQ824" i="3"/>
  <c r="AQ822" i="3" a="1"/>
  <c r="AQ822" i="3"/>
  <c r="AQ820" i="3" a="1"/>
  <c r="AQ820" i="3"/>
  <c r="AQ818" i="3" a="1"/>
  <c r="AQ818" i="3"/>
  <c r="AQ816" i="3" a="1"/>
  <c r="AQ816" i="3"/>
  <c r="AQ814" i="3" a="1"/>
  <c r="AQ814" i="3"/>
  <c r="AQ812" i="3" a="1"/>
  <c r="AQ812" i="3"/>
  <c r="AQ810" i="3" a="1"/>
  <c r="AQ810" i="3"/>
  <c r="AQ808" i="3" a="1"/>
  <c r="AQ808" i="3"/>
  <c r="AQ806" i="3" a="1"/>
  <c r="AQ806" i="3"/>
  <c r="AQ804" i="3" a="1"/>
  <c r="AQ804" i="3"/>
  <c r="AQ802" i="3" a="1"/>
  <c r="AQ802" i="3"/>
  <c r="AQ800" i="3" a="1"/>
  <c r="AQ800" i="3"/>
  <c r="AQ798" i="3" a="1"/>
  <c r="AQ798" i="3"/>
  <c r="AQ796" i="3" a="1"/>
  <c r="AQ796" i="3"/>
  <c r="AQ794" i="3" a="1"/>
  <c r="AQ794" i="3"/>
  <c r="AQ792" i="3" a="1"/>
  <c r="AQ792" i="3"/>
  <c r="AQ790" i="3" a="1"/>
  <c r="AQ790" i="3"/>
  <c r="AT1012" i="3" a="1"/>
  <c r="AT1012" i="3"/>
  <c r="AT982" i="3" a="1"/>
  <c r="AT982" i="3"/>
  <c r="AT976" i="3" a="1"/>
  <c r="AT976" i="3"/>
  <c r="AT970" i="3" a="1"/>
  <c r="AT970" i="3"/>
  <c r="AT964" i="3" a="1"/>
  <c r="AT964" i="3"/>
  <c r="AQ961" i="3" a="1"/>
  <c r="AQ961" i="3"/>
  <c r="AT952" i="3" a="1"/>
  <c r="AT952" i="3"/>
  <c r="AQ949" i="3" a="1"/>
  <c r="AQ949" i="3"/>
  <c r="AQ947" i="3" a="1"/>
  <c r="AQ947" i="3"/>
  <c r="AR946" i="3" a="1"/>
  <c r="AR946" i="3"/>
  <c r="AT944" i="3" a="1"/>
  <c r="AT944" i="3"/>
  <c r="AQ941" i="3" a="1"/>
  <c r="AQ941" i="3"/>
  <c r="AQ938" i="3" a="1"/>
  <c r="AQ938" i="3"/>
  <c r="AR937" i="3" a="1"/>
  <c r="AR937" i="3"/>
  <c r="AQ935" i="3" a="1"/>
  <c r="AQ935" i="3"/>
  <c r="AQ932" i="3" a="1"/>
  <c r="AQ932" i="3"/>
  <c r="AR931" i="3" a="1"/>
  <c r="AR931" i="3"/>
  <c r="AR929" i="3" a="1"/>
  <c r="AR929" i="3"/>
  <c r="AR927" i="3" a="1"/>
  <c r="AR927" i="3"/>
  <c r="AR925" i="3" a="1"/>
  <c r="AR925" i="3"/>
  <c r="AR923" i="3" a="1"/>
  <c r="AR923" i="3"/>
  <c r="AR921" i="3" a="1"/>
  <c r="AR921" i="3"/>
  <c r="AR919" i="3" a="1"/>
  <c r="AR919" i="3"/>
  <c r="AR917" i="3" a="1"/>
  <c r="AR917" i="3"/>
  <c r="AR915" i="3" a="1"/>
  <c r="AR915" i="3"/>
  <c r="AR913" i="3" a="1"/>
  <c r="AR913" i="3"/>
  <c r="AR911" i="3" a="1"/>
  <c r="AR911" i="3"/>
  <c r="AR909" i="3" a="1"/>
  <c r="AR909" i="3"/>
  <c r="AR907" i="3" a="1"/>
  <c r="AR907" i="3"/>
  <c r="AR905" i="3" a="1"/>
  <c r="AR905" i="3"/>
  <c r="AR903" i="3" a="1"/>
  <c r="AR903" i="3"/>
  <c r="AR901" i="3" a="1"/>
  <c r="AR901" i="3"/>
  <c r="AR899" i="3" a="1"/>
  <c r="AR899" i="3"/>
  <c r="AR897" i="3" a="1"/>
  <c r="AR897" i="3"/>
  <c r="AR895" i="3" a="1"/>
  <c r="AR895" i="3"/>
  <c r="AR893" i="3" a="1"/>
  <c r="AR893" i="3"/>
  <c r="AR891" i="3" a="1"/>
  <c r="AR891" i="3"/>
  <c r="AR889" i="3" a="1"/>
  <c r="AR889" i="3"/>
  <c r="AR887" i="3" a="1"/>
  <c r="AR887" i="3"/>
  <c r="AR885" i="3" a="1"/>
  <c r="AR885" i="3"/>
  <c r="AR883" i="3" a="1"/>
  <c r="AR883" i="3"/>
  <c r="AR881" i="3" a="1"/>
  <c r="AR881" i="3"/>
  <c r="AR879" i="3" a="1"/>
  <c r="AR879" i="3"/>
  <c r="AR877" i="3" a="1"/>
  <c r="AR877" i="3"/>
  <c r="AR875" i="3" a="1"/>
  <c r="AR875" i="3"/>
  <c r="AR873" i="3" a="1"/>
  <c r="AR873" i="3"/>
  <c r="AR871" i="3" a="1"/>
  <c r="AR871" i="3"/>
  <c r="AR869" i="3" a="1"/>
  <c r="AR869" i="3"/>
  <c r="AR867" i="3" a="1"/>
  <c r="AR867" i="3"/>
  <c r="AR865" i="3" a="1"/>
  <c r="AR865" i="3"/>
  <c r="AR863" i="3" a="1"/>
  <c r="AR863" i="3"/>
  <c r="AR861" i="3" a="1"/>
  <c r="AR861" i="3"/>
  <c r="AR859" i="3" a="1"/>
  <c r="AR859" i="3"/>
  <c r="AR857" i="3" a="1"/>
  <c r="AR857" i="3"/>
  <c r="AR855" i="3" a="1"/>
  <c r="AR855" i="3"/>
  <c r="AR853" i="3" a="1"/>
  <c r="AR853" i="3"/>
  <c r="AR851" i="3" a="1"/>
  <c r="AR851" i="3"/>
  <c r="AR849" i="3" a="1"/>
  <c r="AR849" i="3"/>
  <c r="AR847" i="3" a="1"/>
  <c r="AR847" i="3"/>
  <c r="AR845" i="3" a="1"/>
  <c r="AR845" i="3"/>
  <c r="AR843" i="3" a="1"/>
  <c r="AR843" i="3"/>
  <c r="AR841" i="3" a="1"/>
  <c r="AR841" i="3"/>
  <c r="AR839" i="3" a="1"/>
  <c r="AR839" i="3"/>
  <c r="AR837" i="3" a="1"/>
  <c r="AR837" i="3"/>
  <c r="AR835" i="3" a="1"/>
  <c r="AR835" i="3"/>
  <c r="AR833" i="3" a="1"/>
  <c r="AR833" i="3"/>
  <c r="AR831" i="3" a="1"/>
  <c r="AR831" i="3"/>
  <c r="AR829" i="3" a="1"/>
  <c r="AR829" i="3"/>
  <c r="AR827" i="3" a="1"/>
  <c r="AR827" i="3"/>
  <c r="AR825" i="3" a="1"/>
  <c r="AR825" i="3"/>
  <c r="AR823" i="3" a="1"/>
  <c r="AR823" i="3"/>
  <c r="AR821" i="3" a="1"/>
  <c r="AR821" i="3"/>
  <c r="AR819" i="3" a="1"/>
  <c r="AR819" i="3"/>
  <c r="AR817" i="3" a="1"/>
  <c r="AR817" i="3"/>
  <c r="AR815" i="3" a="1"/>
  <c r="AR815" i="3"/>
  <c r="AR813" i="3" a="1"/>
  <c r="AR813" i="3"/>
  <c r="AR811" i="3" a="1"/>
  <c r="AR811" i="3"/>
  <c r="AR809" i="3" a="1"/>
  <c r="AR809" i="3"/>
  <c r="AR807" i="3" a="1"/>
  <c r="AR807" i="3"/>
  <c r="AR805" i="3" a="1"/>
  <c r="AR805" i="3"/>
  <c r="AR803" i="3" a="1"/>
  <c r="AR803" i="3"/>
  <c r="AR801" i="3" a="1"/>
  <c r="AR801" i="3"/>
  <c r="AR799" i="3" a="1"/>
  <c r="AR799" i="3"/>
  <c r="AR797" i="3" a="1"/>
  <c r="AR797" i="3"/>
  <c r="AR795" i="3" a="1"/>
  <c r="AR795" i="3"/>
  <c r="AR793" i="3" a="1"/>
  <c r="AR793" i="3"/>
  <c r="AR791" i="3" a="1"/>
  <c r="AR791" i="3"/>
  <c r="AR789" i="3" a="1"/>
  <c r="AR789" i="3"/>
  <c r="AQ837" i="3" a="1"/>
  <c r="AQ837" i="3"/>
  <c r="AQ833" i="3" a="1"/>
  <c r="AQ833" i="3"/>
  <c r="AQ829" i="3" a="1"/>
  <c r="AQ829" i="3"/>
  <c r="AQ825" i="3" a="1"/>
  <c r="AQ825" i="3"/>
  <c r="AQ821" i="3" a="1"/>
  <c r="AQ821" i="3"/>
  <c r="AQ817" i="3" a="1"/>
  <c r="AQ817" i="3"/>
  <c r="AQ813" i="3" a="1"/>
  <c r="AQ813" i="3"/>
  <c r="AQ809" i="3" a="1"/>
  <c r="AQ809" i="3"/>
  <c r="AQ805" i="3" a="1"/>
  <c r="AQ805" i="3"/>
  <c r="AQ801" i="3" a="1"/>
  <c r="AQ801" i="3"/>
  <c r="AQ795" i="3" a="1"/>
  <c r="AQ795" i="3"/>
  <c r="AQ785" i="3" a="1"/>
  <c r="AQ785" i="3"/>
  <c r="AR783" i="3" a="1"/>
  <c r="AR783" i="3"/>
  <c r="AQ779" i="3" a="1"/>
  <c r="AQ779" i="3"/>
  <c r="AR777" i="3" a="1"/>
  <c r="AR777" i="3"/>
  <c r="AQ773" i="3" a="1"/>
  <c r="AQ773" i="3"/>
  <c r="AT771" i="3" a="1"/>
  <c r="AT771" i="3"/>
  <c r="AQ770" i="3" a="1"/>
  <c r="AQ770" i="3"/>
  <c r="AR769" i="3" a="1"/>
  <c r="AR769" i="3"/>
  <c r="AQ767" i="3" a="1"/>
  <c r="AQ767" i="3"/>
  <c r="AT765" i="3" a="1"/>
  <c r="AT765" i="3"/>
  <c r="AQ764" i="3" a="1"/>
  <c r="AQ764" i="3"/>
  <c r="AR763" i="3" a="1"/>
  <c r="AR763" i="3"/>
  <c r="AT760" i="3" a="1"/>
  <c r="AT760" i="3"/>
  <c r="AT758" i="3" a="1"/>
  <c r="AT758" i="3"/>
  <c r="AT756" i="3" a="1"/>
  <c r="AT756" i="3"/>
  <c r="AT754" i="3" a="1"/>
  <c r="AT754" i="3"/>
  <c r="AT752" i="3" a="1"/>
  <c r="AT752" i="3"/>
  <c r="AT750" i="3" a="1"/>
  <c r="AT750" i="3"/>
  <c r="AT748" i="3" a="1"/>
  <c r="AT748" i="3"/>
  <c r="AT746" i="3" a="1"/>
  <c r="AT746" i="3"/>
  <c r="AT744" i="3" a="1"/>
  <c r="AT744" i="3"/>
  <c r="AT742" i="3" a="1"/>
  <c r="AT742" i="3"/>
  <c r="AT740" i="3" a="1"/>
  <c r="AT740" i="3"/>
  <c r="AT738" i="3" a="1"/>
  <c r="AT738" i="3"/>
  <c r="AT736" i="3" a="1"/>
  <c r="AT736" i="3"/>
  <c r="AT734" i="3" a="1"/>
  <c r="AT734" i="3"/>
  <c r="AT732" i="3" a="1"/>
  <c r="AT732" i="3"/>
  <c r="AT730" i="3" a="1"/>
  <c r="AT730" i="3"/>
  <c r="AT728" i="3" a="1"/>
  <c r="AT728" i="3"/>
  <c r="AT726" i="3" a="1"/>
  <c r="AT726" i="3"/>
  <c r="AT724" i="3" a="1"/>
  <c r="AT724" i="3"/>
  <c r="AT722" i="3" a="1"/>
  <c r="AT722" i="3"/>
  <c r="AT720" i="3" a="1"/>
  <c r="AT720" i="3"/>
  <c r="AT718" i="3" a="1"/>
  <c r="AT718" i="3"/>
  <c r="AT716" i="3" a="1"/>
  <c r="AT716" i="3"/>
  <c r="AT714" i="3" a="1"/>
  <c r="AT714" i="3"/>
  <c r="AT712" i="3" a="1"/>
  <c r="AT712" i="3"/>
  <c r="AT710" i="3" a="1"/>
  <c r="AT710" i="3"/>
  <c r="AT708" i="3" a="1"/>
  <c r="AT708" i="3"/>
  <c r="AT706" i="3" a="1"/>
  <c r="AT706" i="3"/>
  <c r="AT704" i="3" a="1"/>
  <c r="AT704" i="3"/>
  <c r="AT702" i="3" a="1"/>
  <c r="AT702" i="3"/>
  <c r="AT700" i="3" a="1"/>
  <c r="AT700" i="3"/>
  <c r="AT698" i="3" a="1"/>
  <c r="AT698" i="3"/>
  <c r="AT696" i="3" a="1"/>
  <c r="AT696" i="3"/>
  <c r="AT694" i="3" a="1"/>
  <c r="AT694" i="3"/>
  <c r="AT692" i="3" a="1"/>
  <c r="AT692" i="3"/>
  <c r="AT690" i="3" a="1"/>
  <c r="AT690" i="3"/>
  <c r="AT688" i="3" a="1"/>
  <c r="AT688" i="3"/>
  <c r="AT686" i="3" a="1"/>
  <c r="AT686" i="3"/>
  <c r="AT684" i="3" a="1"/>
  <c r="AT684" i="3"/>
  <c r="AT682" i="3" a="1"/>
  <c r="AT682" i="3"/>
  <c r="AT680" i="3" a="1"/>
  <c r="AT680" i="3"/>
  <c r="AT678" i="3" a="1"/>
  <c r="AT678" i="3"/>
  <c r="AT676" i="3" a="1"/>
  <c r="AT676" i="3"/>
  <c r="AT674" i="3" a="1"/>
  <c r="AT674" i="3"/>
  <c r="AT672" i="3" a="1"/>
  <c r="AT672" i="3"/>
  <c r="AT670" i="3" a="1"/>
  <c r="AT670" i="3"/>
  <c r="AT668" i="3" a="1"/>
  <c r="AT668" i="3"/>
  <c r="AT666" i="3" a="1"/>
  <c r="AT666" i="3"/>
  <c r="AT664" i="3" a="1"/>
  <c r="AT664" i="3"/>
  <c r="AT662" i="3" a="1"/>
  <c r="AT662" i="3"/>
  <c r="AT660" i="3" a="1"/>
  <c r="AT660" i="3"/>
  <c r="AT658" i="3" a="1"/>
  <c r="AT658" i="3"/>
  <c r="AT656" i="3" a="1"/>
  <c r="AT656" i="3"/>
  <c r="AT654" i="3" a="1"/>
  <c r="AT654" i="3"/>
  <c r="AT652" i="3" a="1"/>
  <c r="AT652" i="3"/>
  <c r="AT650" i="3" a="1"/>
  <c r="AT650" i="3"/>
  <c r="AT648" i="3" a="1"/>
  <c r="AT648" i="3"/>
  <c r="AT646" i="3" a="1"/>
  <c r="AT646" i="3"/>
  <c r="AT644" i="3" a="1"/>
  <c r="AT644" i="3"/>
  <c r="AT642" i="3" a="1"/>
  <c r="AT642" i="3"/>
  <c r="AT640" i="3" a="1"/>
  <c r="AT640" i="3"/>
  <c r="AT638" i="3" a="1"/>
  <c r="AT638" i="3"/>
  <c r="AT636" i="3" a="1"/>
  <c r="AT636" i="3"/>
  <c r="AT634" i="3" a="1"/>
  <c r="AT634" i="3"/>
  <c r="AT632" i="3" a="1"/>
  <c r="AT632" i="3"/>
  <c r="AT630" i="3" a="1"/>
  <c r="AT630" i="3"/>
  <c r="AT628" i="3" a="1"/>
  <c r="AT628" i="3"/>
  <c r="AT626" i="3" a="1"/>
  <c r="AT626" i="3"/>
  <c r="AT624" i="3" a="1"/>
  <c r="AT624" i="3"/>
  <c r="AT622" i="3" a="1"/>
  <c r="AT622" i="3"/>
  <c r="AT620" i="3" a="1"/>
  <c r="AT620" i="3"/>
  <c r="AT618" i="3" a="1"/>
  <c r="AT618" i="3"/>
  <c r="AT616" i="3" a="1"/>
  <c r="AT616" i="3"/>
  <c r="AT614" i="3" a="1"/>
  <c r="AT614" i="3"/>
  <c r="AT612" i="3" a="1"/>
  <c r="AT612" i="3"/>
  <c r="AT610" i="3" a="1"/>
  <c r="AT610" i="3"/>
  <c r="AT608" i="3" a="1"/>
  <c r="AT608" i="3"/>
  <c r="AT606" i="3" a="1"/>
  <c r="AT606" i="3"/>
  <c r="AT604" i="3" a="1"/>
  <c r="AT604" i="3"/>
  <c r="AT602" i="3" a="1"/>
  <c r="AT602" i="3"/>
  <c r="AT600" i="3" a="1"/>
  <c r="AT600" i="3"/>
  <c r="AT598" i="3" a="1"/>
  <c r="AT598" i="3"/>
  <c r="AT596" i="3" a="1"/>
  <c r="AT596" i="3"/>
  <c r="AT594" i="3" a="1"/>
  <c r="AT594" i="3"/>
  <c r="AT592" i="3" a="1"/>
  <c r="AT592" i="3"/>
  <c r="AT590" i="3" a="1"/>
  <c r="AT590" i="3"/>
  <c r="AT588" i="3" a="1"/>
  <c r="AT588" i="3"/>
  <c r="AT586" i="3" a="1"/>
  <c r="AT586" i="3"/>
  <c r="AT584" i="3" a="1"/>
  <c r="AT584" i="3"/>
  <c r="AT582" i="3" a="1"/>
  <c r="AT582" i="3"/>
  <c r="AT580" i="3" a="1"/>
  <c r="AT580" i="3"/>
  <c r="AT578" i="3" a="1"/>
  <c r="AT578" i="3"/>
  <c r="AT576" i="3" a="1"/>
  <c r="AT576" i="3"/>
  <c r="AT574" i="3" a="1"/>
  <c r="AT574" i="3"/>
  <c r="AT572" i="3" a="1"/>
  <c r="AT572" i="3"/>
  <c r="AT570" i="3" a="1"/>
  <c r="AT570" i="3"/>
  <c r="AT568" i="3" a="1"/>
  <c r="AT568" i="3"/>
  <c r="AT566" i="3" a="1"/>
  <c r="AT566" i="3"/>
  <c r="AT564" i="3" a="1"/>
  <c r="AT564" i="3"/>
  <c r="AT562" i="3" a="1"/>
  <c r="AT562" i="3"/>
  <c r="AT560" i="3" a="1"/>
  <c r="AT560" i="3"/>
  <c r="AT558" i="3" a="1"/>
  <c r="AT558" i="3"/>
  <c r="AT556" i="3" a="1"/>
  <c r="AT556" i="3"/>
  <c r="AT554" i="3" a="1"/>
  <c r="AT554" i="3"/>
  <c r="AT552" i="3" a="1"/>
  <c r="AT552" i="3"/>
  <c r="AT550" i="3" a="1"/>
  <c r="AT550" i="3"/>
  <c r="AT548" i="3" a="1"/>
  <c r="AT548" i="3"/>
  <c r="AT546" i="3" a="1"/>
  <c r="AT546" i="3"/>
  <c r="AT544" i="3" a="1"/>
  <c r="AT544" i="3"/>
  <c r="AT542" i="3" a="1"/>
  <c r="AT542" i="3"/>
  <c r="AT540" i="3" a="1"/>
  <c r="AT540" i="3"/>
  <c r="AQ797" i="3" a="1"/>
  <c r="AQ797" i="3"/>
  <c r="AT788" i="3" a="1"/>
  <c r="AT788" i="3"/>
  <c r="AQ784" i="3" a="1"/>
  <c r="AQ784" i="3"/>
  <c r="AT782" i="3" a="1"/>
  <c r="AT782" i="3"/>
  <c r="AQ778" i="3" a="1"/>
  <c r="AQ778" i="3"/>
  <c r="AT776" i="3" a="1"/>
  <c r="AT776" i="3"/>
  <c r="AT768" i="3" a="1"/>
  <c r="AT768" i="3"/>
  <c r="AT762" i="3" a="1"/>
  <c r="AT762" i="3"/>
  <c r="AQ761" i="3" a="1"/>
  <c r="AQ761" i="3"/>
  <c r="AQ759" i="3" a="1"/>
  <c r="AQ759" i="3"/>
  <c r="AQ757" i="3" a="1"/>
  <c r="AQ757" i="3"/>
  <c r="AQ755" i="3" a="1"/>
  <c r="AQ755" i="3"/>
  <c r="AQ753" i="3" a="1"/>
  <c r="AQ753" i="3"/>
  <c r="AQ751" i="3" a="1"/>
  <c r="AQ751" i="3"/>
  <c r="AQ749" i="3" a="1"/>
  <c r="AQ749" i="3"/>
  <c r="AQ747" i="3" a="1"/>
  <c r="AQ747" i="3"/>
  <c r="AQ745" i="3" a="1"/>
  <c r="AQ745" i="3"/>
  <c r="AQ743" i="3" a="1"/>
  <c r="AQ743" i="3"/>
  <c r="AQ741" i="3" a="1"/>
  <c r="AQ741" i="3"/>
  <c r="AQ739" i="3" a="1"/>
  <c r="AQ739" i="3"/>
  <c r="AQ737" i="3" a="1"/>
  <c r="AQ737" i="3"/>
  <c r="AQ735" i="3" a="1"/>
  <c r="AQ735" i="3"/>
  <c r="AQ733" i="3" a="1"/>
  <c r="AQ733" i="3"/>
  <c r="AQ731" i="3" a="1"/>
  <c r="AQ731" i="3"/>
  <c r="AQ729" i="3" a="1"/>
  <c r="AQ729" i="3"/>
  <c r="AQ727" i="3" a="1"/>
  <c r="AQ727" i="3"/>
  <c r="AQ725" i="3" a="1"/>
  <c r="AQ725" i="3"/>
  <c r="AQ723" i="3" a="1"/>
  <c r="AQ723" i="3"/>
  <c r="AQ721" i="3" a="1"/>
  <c r="AQ721" i="3"/>
  <c r="AQ719" i="3" a="1"/>
  <c r="AQ719" i="3"/>
  <c r="AQ717" i="3" a="1"/>
  <c r="AQ717" i="3"/>
  <c r="AQ715" i="3" a="1"/>
  <c r="AQ715" i="3"/>
  <c r="AQ713" i="3" a="1"/>
  <c r="AQ713" i="3"/>
  <c r="AQ711" i="3" a="1"/>
  <c r="AQ711" i="3"/>
  <c r="AQ709" i="3" a="1"/>
  <c r="AQ709" i="3"/>
  <c r="AQ707" i="3" a="1"/>
  <c r="AQ707" i="3"/>
  <c r="AQ705" i="3" a="1"/>
  <c r="AQ705" i="3"/>
  <c r="AQ703" i="3" a="1"/>
  <c r="AQ703" i="3"/>
  <c r="AQ701" i="3" a="1"/>
  <c r="AQ701" i="3"/>
  <c r="AQ699" i="3" a="1"/>
  <c r="AQ699" i="3"/>
  <c r="AQ697" i="3" a="1"/>
  <c r="AQ697" i="3"/>
  <c r="AQ695" i="3" a="1"/>
  <c r="AQ695" i="3"/>
  <c r="AQ693" i="3" a="1"/>
  <c r="AQ693" i="3"/>
  <c r="AQ691" i="3" a="1"/>
  <c r="AQ691" i="3"/>
  <c r="AQ689" i="3" a="1"/>
  <c r="AQ689" i="3"/>
  <c r="AQ687" i="3" a="1"/>
  <c r="AQ687" i="3"/>
  <c r="AQ685" i="3" a="1"/>
  <c r="AQ685" i="3"/>
  <c r="AQ683" i="3" a="1"/>
  <c r="AQ683" i="3"/>
  <c r="AQ681" i="3" a="1"/>
  <c r="AQ681" i="3"/>
  <c r="AQ679" i="3" a="1"/>
  <c r="AQ679" i="3"/>
  <c r="AQ677" i="3" a="1"/>
  <c r="AQ677" i="3"/>
  <c r="AQ675" i="3" a="1"/>
  <c r="AQ675" i="3"/>
  <c r="AQ673" i="3" a="1"/>
  <c r="AQ673" i="3"/>
  <c r="AQ671" i="3" a="1"/>
  <c r="AQ671" i="3"/>
  <c r="AQ669" i="3" a="1"/>
  <c r="AQ669" i="3"/>
  <c r="AQ667" i="3" a="1"/>
  <c r="AQ667" i="3"/>
  <c r="AQ665" i="3" a="1"/>
  <c r="AQ665" i="3"/>
  <c r="AQ663" i="3" a="1"/>
  <c r="AQ663" i="3"/>
  <c r="AQ661" i="3" a="1"/>
  <c r="AQ661" i="3"/>
  <c r="AQ659" i="3" a="1"/>
  <c r="AQ659" i="3"/>
  <c r="AQ657" i="3" a="1"/>
  <c r="AQ657" i="3"/>
  <c r="AQ655" i="3" a="1"/>
  <c r="AQ655" i="3"/>
  <c r="AQ653" i="3" a="1"/>
  <c r="AQ653" i="3"/>
  <c r="AQ651" i="3" a="1"/>
  <c r="AQ651" i="3"/>
  <c r="AQ649" i="3" a="1"/>
  <c r="AQ649" i="3"/>
  <c r="AQ647" i="3" a="1"/>
  <c r="AQ647" i="3"/>
  <c r="AQ645" i="3" a="1"/>
  <c r="AQ645" i="3"/>
  <c r="AQ643" i="3" a="1"/>
  <c r="AQ643" i="3"/>
  <c r="AQ641" i="3" a="1"/>
  <c r="AQ641" i="3"/>
  <c r="AQ639" i="3" a="1"/>
  <c r="AQ639" i="3"/>
  <c r="AQ637" i="3" a="1"/>
  <c r="AQ637" i="3"/>
  <c r="AQ635" i="3" a="1"/>
  <c r="AQ635" i="3"/>
  <c r="AQ633" i="3" a="1"/>
  <c r="AQ633" i="3"/>
  <c r="AQ631" i="3" a="1"/>
  <c r="AQ631" i="3"/>
  <c r="AQ629" i="3" a="1"/>
  <c r="AQ629" i="3"/>
  <c r="AQ627" i="3" a="1"/>
  <c r="AQ627" i="3"/>
  <c r="AQ625" i="3" a="1"/>
  <c r="AQ625" i="3"/>
  <c r="AQ623" i="3" a="1"/>
  <c r="AQ623" i="3"/>
  <c r="AQ621" i="3" a="1"/>
  <c r="AQ621" i="3"/>
  <c r="AQ619" i="3" a="1"/>
  <c r="AQ619" i="3"/>
  <c r="AQ617" i="3" a="1"/>
  <c r="AQ617" i="3"/>
  <c r="AQ615" i="3" a="1"/>
  <c r="AQ615" i="3"/>
  <c r="AQ613" i="3" a="1"/>
  <c r="AQ613" i="3"/>
  <c r="AQ611" i="3" a="1"/>
  <c r="AQ611" i="3"/>
  <c r="AQ609" i="3" a="1"/>
  <c r="AQ609" i="3"/>
  <c r="AQ607" i="3" a="1"/>
  <c r="AQ607" i="3"/>
  <c r="AQ605" i="3" a="1"/>
  <c r="AQ605" i="3"/>
  <c r="AQ603" i="3" a="1"/>
  <c r="AQ603" i="3"/>
  <c r="AQ601" i="3" a="1"/>
  <c r="AQ601" i="3"/>
  <c r="AQ599" i="3" a="1"/>
  <c r="AQ599" i="3"/>
  <c r="AQ597" i="3" a="1"/>
  <c r="AQ597" i="3"/>
  <c r="AQ595" i="3" a="1"/>
  <c r="AQ595" i="3"/>
  <c r="AQ593" i="3" a="1"/>
  <c r="AQ593" i="3"/>
  <c r="AQ591" i="3" a="1"/>
  <c r="AQ591" i="3"/>
  <c r="AQ589" i="3" a="1"/>
  <c r="AQ589" i="3"/>
  <c r="AQ587" i="3" a="1"/>
  <c r="AQ587" i="3"/>
  <c r="AQ585" i="3" a="1"/>
  <c r="AQ585" i="3"/>
  <c r="AQ583" i="3" a="1"/>
  <c r="AQ583" i="3"/>
  <c r="AQ581" i="3" a="1"/>
  <c r="AQ581" i="3"/>
  <c r="AQ579" i="3" a="1"/>
  <c r="AQ579" i="3"/>
  <c r="AQ577" i="3" a="1"/>
  <c r="AQ577" i="3"/>
  <c r="AQ575" i="3" a="1"/>
  <c r="AQ575" i="3"/>
  <c r="AQ573" i="3" a="1"/>
  <c r="AQ573" i="3"/>
  <c r="AQ571" i="3" a="1"/>
  <c r="AQ571" i="3"/>
  <c r="AQ569" i="3" a="1"/>
  <c r="AQ569" i="3"/>
  <c r="AQ567" i="3" a="1"/>
  <c r="AQ567" i="3"/>
  <c r="AQ565" i="3" a="1"/>
  <c r="AQ565" i="3"/>
  <c r="AQ563" i="3" a="1"/>
  <c r="AQ563" i="3"/>
  <c r="AQ561" i="3" a="1"/>
  <c r="AQ561" i="3"/>
  <c r="AT790" i="3" a="1"/>
  <c r="AT790" i="3"/>
  <c r="AR787" i="3" a="1"/>
  <c r="AR787" i="3"/>
  <c r="AQ783" i="3" a="1"/>
  <c r="AQ783" i="3"/>
  <c r="AR781" i="3" a="1"/>
  <c r="AR781" i="3"/>
  <c r="AQ777" i="3" a="1"/>
  <c r="AQ777" i="3"/>
  <c r="AR775" i="3" a="1"/>
  <c r="AR775" i="3"/>
  <c r="AQ772" i="3" a="1"/>
  <c r="AQ772" i="3"/>
  <c r="AR771" i="3" a="1"/>
  <c r="AR771" i="3"/>
  <c r="AQ769" i="3" a="1"/>
  <c r="AQ769" i="3"/>
  <c r="AT767" i="3" a="1"/>
  <c r="AT767" i="3"/>
  <c r="AQ766" i="3" a="1"/>
  <c r="AQ766" i="3"/>
  <c r="AR765" i="3" a="1"/>
  <c r="AR765" i="3"/>
  <c r="AQ763" i="3" a="1"/>
  <c r="AQ763" i="3"/>
  <c r="AR760" i="3" a="1"/>
  <c r="AR760" i="3"/>
  <c r="AR758" i="3" a="1"/>
  <c r="AR758" i="3"/>
  <c r="AR756" i="3" a="1"/>
  <c r="AR756" i="3"/>
  <c r="AR754" i="3" a="1"/>
  <c r="AR754" i="3"/>
  <c r="AR752" i="3" a="1"/>
  <c r="AR752" i="3"/>
  <c r="AR750" i="3" a="1"/>
  <c r="AR750" i="3"/>
  <c r="AR748" i="3" a="1"/>
  <c r="AR748" i="3"/>
  <c r="AR746" i="3" a="1"/>
  <c r="AR746" i="3"/>
  <c r="AR744" i="3" a="1"/>
  <c r="AR744" i="3"/>
  <c r="AR742" i="3" a="1"/>
  <c r="AR742" i="3"/>
  <c r="AR740" i="3" a="1"/>
  <c r="AR740" i="3"/>
  <c r="AR738" i="3" a="1"/>
  <c r="AR738" i="3"/>
  <c r="AR736" i="3" a="1"/>
  <c r="AR736" i="3"/>
  <c r="AR734" i="3" a="1"/>
  <c r="AR734" i="3"/>
  <c r="AR732" i="3" a="1"/>
  <c r="AR732" i="3"/>
  <c r="AR730" i="3" a="1"/>
  <c r="AR730" i="3"/>
  <c r="AR728" i="3" a="1"/>
  <c r="AR728" i="3"/>
  <c r="AR726" i="3" a="1"/>
  <c r="AR726" i="3"/>
  <c r="AR724" i="3" a="1"/>
  <c r="AR724" i="3"/>
  <c r="AR722" i="3" a="1"/>
  <c r="AR722" i="3"/>
  <c r="AR720" i="3" a="1"/>
  <c r="AR720" i="3"/>
  <c r="AR718" i="3" a="1"/>
  <c r="AR718" i="3"/>
  <c r="AR716" i="3" a="1"/>
  <c r="AR716" i="3"/>
  <c r="AR714" i="3" a="1"/>
  <c r="AR714" i="3"/>
  <c r="AR712" i="3" a="1"/>
  <c r="AR712" i="3"/>
  <c r="AR710" i="3" a="1"/>
  <c r="AR710" i="3"/>
  <c r="AR708" i="3" a="1"/>
  <c r="AR708" i="3"/>
  <c r="AR706" i="3" a="1"/>
  <c r="AR706" i="3"/>
  <c r="AR704" i="3" a="1"/>
  <c r="AR704" i="3"/>
  <c r="AR702" i="3" a="1"/>
  <c r="AR702" i="3"/>
  <c r="AR700" i="3" a="1"/>
  <c r="AR700" i="3"/>
  <c r="AR698" i="3" a="1"/>
  <c r="AR698" i="3"/>
  <c r="AR696" i="3" a="1"/>
  <c r="AR696" i="3"/>
  <c r="AR694" i="3" a="1"/>
  <c r="AR694" i="3"/>
  <c r="AR692" i="3" a="1"/>
  <c r="AR692" i="3"/>
  <c r="AR690" i="3" a="1"/>
  <c r="AR690" i="3"/>
  <c r="AR688" i="3" a="1"/>
  <c r="AR688" i="3"/>
  <c r="AR686" i="3" a="1"/>
  <c r="AR686" i="3"/>
  <c r="AR684" i="3" a="1"/>
  <c r="AR684" i="3"/>
  <c r="AR682" i="3" a="1"/>
  <c r="AR682" i="3"/>
  <c r="AR680" i="3" a="1"/>
  <c r="AR680" i="3"/>
  <c r="AR678" i="3" a="1"/>
  <c r="AR678" i="3"/>
  <c r="AR676" i="3" a="1"/>
  <c r="AR676" i="3"/>
  <c r="AR674" i="3" a="1"/>
  <c r="AR674" i="3"/>
  <c r="AR672" i="3" a="1"/>
  <c r="AR672" i="3"/>
  <c r="AR670" i="3" a="1"/>
  <c r="AR670" i="3"/>
  <c r="AR668" i="3" a="1"/>
  <c r="AR668" i="3"/>
  <c r="AR666" i="3" a="1"/>
  <c r="AR666" i="3"/>
  <c r="AR664" i="3" a="1"/>
  <c r="AR664" i="3"/>
  <c r="AR662" i="3" a="1"/>
  <c r="AR662" i="3"/>
  <c r="AR660" i="3" a="1"/>
  <c r="AR660" i="3"/>
  <c r="AR658" i="3" a="1"/>
  <c r="AR658" i="3"/>
  <c r="AR656" i="3" a="1"/>
  <c r="AR656" i="3"/>
  <c r="AR654" i="3" a="1"/>
  <c r="AR654" i="3"/>
  <c r="AR652" i="3" a="1"/>
  <c r="AR652" i="3"/>
  <c r="AR650" i="3" a="1"/>
  <c r="AR650" i="3"/>
  <c r="AR648" i="3" a="1"/>
  <c r="AR648" i="3"/>
  <c r="AR646" i="3" a="1"/>
  <c r="AR646" i="3"/>
  <c r="AR644" i="3" a="1"/>
  <c r="AR644" i="3"/>
  <c r="AR642" i="3" a="1"/>
  <c r="AR642" i="3"/>
  <c r="AR640" i="3" a="1"/>
  <c r="AR640" i="3"/>
  <c r="AR638" i="3" a="1"/>
  <c r="AR638" i="3"/>
  <c r="AR636" i="3" a="1"/>
  <c r="AR636" i="3"/>
  <c r="AR634" i="3" a="1"/>
  <c r="AR634" i="3"/>
  <c r="AR632" i="3" a="1"/>
  <c r="AR632" i="3"/>
  <c r="AR630" i="3" a="1"/>
  <c r="AR630" i="3"/>
  <c r="AR628" i="3" a="1"/>
  <c r="AR628" i="3"/>
  <c r="AR626" i="3" a="1"/>
  <c r="AR626" i="3"/>
  <c r="AR624" i="3" a="1"/>
  <c r="AR624" i="3"/>
  <c r="AR622" i="3" a="1"/>
  <c r="AR622" i="3"/>
  <c r="AR620" i="3" a="1"/>
  <c r="AR620" i="3"/>
  <c r="AR618" i="3" a="1"/>
  <c r="AR618" i="3"/>
  <c r="AR616" i="3" a="1"/>
  <c r="AR616" i="3"/>
  <c r="AR614" i="3" a="1"/>
  <c r="AR614" i="3"/>
  <c r="AR612" i="3" a="1"/>
  <c r="AR612" i="3"/>
  <c r="AR610" i="3" a="1"/>
  <c r="AR610" i="3"/>
  <c r="AR608" i="3" a="1"/>
  <c r="AR608" i="3"/>
  <c r="AR606" i="3" a="1"/>
  <c r="AR606" i="3"/>
  <c r="AR604" i="3" a="1"/>
  <c r="AR604" i="3"/>
  <c r="AR602" i="3" a="1"/>
  <c r="AR602" i="3"/>
  <c r="AR600" i="3" a="1"/>
  <c r="AR600" i="3"/>
  <c r="AR598" i="3" a="1"/>
  <c r="AR598" i="3"/>
  <c r="AR596" i="3" a="1"/>
  <c r="AR596" i="3"/>
  <c r="AR594" i="3" a="1"/>
  <c r="AR594" i="3"/>
  <c r="AR592" i="3" a="1"/>
  <c r="AR592" i="3"/>
  <c r="AR590" i="3" a="1"/>
  <c r="AR590" i="3"/>
  <c r="AR588" i="3" a="1"/>
  <c r="AR588" i="3"/>
  <c r="AR586" i="3" a="1"/>
  <c r="AR586" i="3"/>
  <c r="AR584" i="3" a="1"/>
  <c r="AR584" i="3"/>
  <c r="AR582" i="3" a="1"/>
  <c r="AR582" i="3"/>
  <c r="AR580" i="3" a="1"/>
  <c r="AR580" i="3"/>
  <c r="AR578" i="3" a="1"/>
  <c r="AR578" i="3"/>
  <c r="AR576" i="3" a="1"/>
  <c r="AR576" i="3"/>
  <c r="AR574" i="3" a="1"/>
  <c r="AR574" i="3"/>
  <c r="AR572" i="3" a="1"/>
  <c r="AR572" i="3"/>
  <c r="AR570" i="3" a="1"/>
  <c r="AR570" i="3"/>
  <c r="AR568" i="3" a="1"/>
  <c r="AR568" i="3"/>
  <c r="AR566" i="3" a="1"/>
  <c r="AR566" i="3"/>
  <c r="AR564" i="3" a="1"/>
  <c r="AR564" i="3"/>
  <c r="AR562" i="3" a="1"/>
  <c r="AR562" i="3"/>
  <c r="AR560" i="3" a="1"/>
  <c r="AR560" i="3"/>
  <c r="AR558" i="3" a="1"/>
  <c r="AR558" i="3"/>
  <c r="AR556" i="3" a="1"/>
  <c r="AR556" i="3"/>
  <c r="AR554" i="3" a="1"/>
  <c r="AR554" i="3"/>
  <c r="AR552" i="3" a="1"/>
  <c r="AR552" i="3"/>
  <c r="AR550" i="3" a="1"/>
  <c r="AR550" i="3"/>
  <c r="AR548" i="3" a="1"/>
  <c r="AR548" i="3"/>
  <c r="AR546" i="3" a="1"/>
  <c r="AR546" i="3"/>
  <c r="AR544" i="3" a="1"/>
  <c r="AR544" i="3"/>
  <c r="AR542" i="3" a="1"/>
  <c r="AR542" i="3"/>
  <c r="AR540" i="3" a="1"/>
  <c r="AR540" i="3"/>
  <c r="AR538" i="3" a="1"/>
  <c r="AR538" i="3"/>
  <c r="AR536" i="3" a="1"/>
  <c r="AR536" i="3"/>
  <c r="AQ839" i="3" a="1"/>
  <c r="AQ839" i="3"/>
  <c r="AQ835" i="3" a="1"/>
  <c r="AQ835" i="3"/>
  <c r="AQ831" i="3" a="1"/>
  <c r="AQ831" i="3"/>
  <c r="AQ827" i="3" a="1"/>
  <c r="AQ827" i="3"/>
  <c r="AQ823" i="3" a="1"/>
  <c r="AQ823" i="3"/>
  <c r="AQ819" i="3" a="1"/>
  <c r="AQ819" i="3"/>
  <c r="AQ815" i="3" a="1"/>
  <c r="AQ815" i="3"/>
  <c r="AQ811" i="3" a="1"/>
  <c r="AQ811" i="3"/>
  <c r="AQ807" i="3" a="1"/>
  <c r="AQ807" i="3"/>
  <c r="AQ803" i="3" a="1"/>
  <c r="AQ803" i="3"/>
  <c r="AQ799" i="3" a="1"/>
  <c r="AQ799" i="3"/>
  <c r="AT792" i="3" a="1"/>
  <c r="AT792" i="3"/>
  <c r="AQ789" i="3" a="1"/>
  <c r="AQ789" i="3"/>
  <c r="AQ788" i="3" a="1"/>
  <c r="AQ788" i="3"/>
  <c r="AT786" i="3" a="1"/>
  <c r="AT786" i="3"/>
  <c r="AQ782" i="3" a="1"/>
  <c r="AQ782" i="3"/>
  <c r="AT780" i="3" a="1"/>
  <c r="AT780" i="3"/>
  <c r="AQ776" i="3" a="1"/>
  <c r="AQ776" i="3"/>
  <c r="AT774" i="3" a="1"/>
  <c r="AT774" i="3"/>
  <c r="AT770" i="3" a="1"/>
  <c r="AT770" i="3"/>
  <c r="AT764" i="3" a="1"/>
  <c r="AT764" i="3"/>
  <c r="AT761" i="3" a="1"/>
  <c r="AT761" i="3"/>
  <c r="AT759" i="3" a="1"/>
  <c r="AT759" i="3"/>
  <c r="AT757" i="3" a="1"/>
  <c r="AT757" i="3"/>
  <c r="AT755" i="3" a="1"/>
  <c r="AT755" i="3"/>
  <c r="AT753" i="3" a="1"/>
  <c r="AT753" i="3"/>
  <c r="AT751" i="3" a="1"/>
  <c r="AT751" i="3"/>
  <c r="AT749" i="3" a="1"/>
  <c r="AT749" i="3"/>
  <c r="AT747" i="3" a="1"/>
  <c r="AT747" i="3"/>
  <c r="AT745" i="3" a="1"/>
  <c r="AT745" i="3"/>
  <c r="AT743" i="3" a="1"/>
  <c r="AT743" i="3"/>
  <c r="AT741" i="3" a="1"/>
  <c r="AT741" i="3"/>
  <c r="AT739" i="3" a="1"/>
  <c r="AT739" i="3"/>
  <c r="AT737" i="3" a="1"/>
  <c r="AT737" i="3"/>
  <c r="AT735" i="3" a="1"/>
  <c r="AT735" i="3"/>
  <c r="AT733" i="3" a="1"/>
  <c r="AT733" i="3"/>
  <c r="AT731" i="3" a="1"/>
  <c r="AT731" i="3"/>
  <c r="AT729" i="3" a="1"/>
  <c r="AT729" i="3"/>
  <c r="AT727" i="3" a="1"/>
  <c r="AT727" i="3"/>
  <c r="AT725" i="3" a="1"/>
  <c r="AT725" i="3"/>
  <c r="AT723" i="3" a="1"/>
  <c r="AT723" i="3"/>
  <c r="AT721" i="3" a="1"/>
  <c r="AT721" i="3"/>
  <c r="AT719" i="3" a="1"/>
  <c r="AT719" i="3"/>
  <c r="AT717" i="3" a="1"/>
  <c r="AT717" i="3"/>
  <c r="AT715" i="3" a="1"/>
  <c r="AT715" i="3"/>
  <c r="AT713" i="3" a="1"/>
  <c r="AT713" i="3"/>
  <c r="AT711" i="3" a="1"/>
  <c r="AT711" i="3"/>
  <c r="AT709" i="3" a="1"/>
  <c r="AT709" i="3"/>
  <c r="AT707" i="3" a="1"/>
  <c r="AT707" i="3"/>
  <c r="AT705" i="3" a="1"/>
  <c r="AT705" i="3"/>
  <c r="AT703" i="3" a="1"/>
  <c r="AT703" i="3"/>
  <c r="AT701" i="3" a="1"/>
  <c r="AT701" i="3"/>
  <c r="AT699" i="3" a="1"/>
  <c r="AT699" i="3"/>
  <c r="AT697" i="3" a="1"/>
  <c r="AT697" i="3"/>
  <c r="AT695" i="3" a="1"/>
  <c r="AT695" i="3"/>
  <c r="AT693" i="3" a="1"/>
  <c r="AT693" i="3"/>
  <c r="AT691" i="3" a="1"/>
  <c r="AT691" i="3"/>
  <c r="AT689" i="3" a="1"/>
  <c r="AT689" i="3"/>
  <c r="AT687" i="3" a="1"/>
  <c r="AT687" i="3"/>
  <c r="AT685" i="3" a="1"/>
  <c r="AT685" i="3"/>
  <c r="AT683" i="3" a="1"/>
  <c r="AT683" i="3"/>
  <c r="AT681" i="3" a="1"/>
  <c r="AT681" i="3"/>
  <c r="AT679" i="3" a="1"/>
  <c r="AT679" i="3"/>
  <c r="AT677" i="3" a="1"/>
  <c r="AT677" i="3"/>
  <c r="AT675" i="3" a="1"/>
  <c r="AT675" i="3"/>
  <c r="AT673" i="3" a="1"/>
  <c r="AT673" i="3"/>
  <c r="AT671" i="3" a="1"/>
  <c r="AT671" i="3"/>
  <c r="AT669" i="3" a="1"/>
  <c r="AT669" i="3"/>
  <c r="AT667" i="3" a="1"/>
  <c r="AT667" i="3"/>
  <c r="AT665" i="3" a="1"/>
  <c r="AT665" i="3"/>
  <c r="AT663" i="3" a="1"/>
  <c r="AT663" i="3"/>
  <c r="AT661" i="3" a="1"/>
  <c r="AT661" i="3"/>
  <c r="AT659" i="3" a="1"/>
  <c r="AT659" i="3"/>
  <c r="AT657" i="3" a="1"/>
  <c r="AT657" i="3"/>
  <c r="AT655" i="3" a="1"/>
  <c r="AT655" i="3"/>
  <c r="AT653" i="3" a="1"/>
  <c r="AT653" i="3"/>
  <c r="AT651" i="3" a="1"/>
  <c r="AT651" i="3"/>
  <c r="AT649" i="3" a="1"/>
  <c r="AT649" i="3"/>
  <c r="AT647" i="3" a="1"/>
  <c r="AT647" i="3"/>
  <c r="AT645" i="3" a="1"/>
  <c r="AT645" i="3"/>
  <c r="AT643" i="3" a="1"/>
  <c r="AT643" i="3"/>
  <c r="AT641" i="3" a="1"/>
  <c r="AT641" i="3"/>
  <c r="AT639" i="3" a="1"/>
  <c r="AT639" i="3"/>
  <c r="AT637" i="3" a="1"/>
  <c r="AT637" i="3"/>
  <c r="AT635" i="3" a="1"/>
  <c r="AT635" i="3"/>
  <c r="AT633" i="3" a="1"/>
  <c r="AT633" i="3"/>
  <c r="AT631" i="3" a="1"/>
  <c r="AT631" i="3"/>
  <c r="AT629" i="3" a="1"/>
  <c r="AT629" i="3"/>
  <c r="AT627" i="3" a="1"/>
  <c r="AT627" i="3"/>
  <c r="AT625" i="3" a="1"/>
  <c r="AT625" i="3"/>
  <c r="AT623" i="3" a="1"/>
  <c r="AT623" i="3"/>
  <c r="AT621" i="3" a="1"/>
  <c r="AT621" i="3"/>
  <c r="AT619" i="3" a="1"/>
  <c r="AT619" i="3"/>
  <c r="AT617" i="3" a="1"/>
  <c r="AT617" i="3"/>
  <c r="AT615" i="3" a="1"/>
  <c r="AT615" i="3"/>
  <c r="AT613" i="3" a="1"/>
  <c r="AT613" i="3"/>
  <c r="AT611" i="3" a="1"/>
  <c r="AT611" i="3"/>
  <c r="AT609" i="3" a="1"/>
  <c r="AT609" i="3"/>
  <c r="AT607" i="3" a="1"/>
  <c r="AT607" i="3"/>
  <c r="AT605" i="3" a="1"/>
  <c r="AT605" i="3"/>
  <c r="AT603" i="3" a="1"/>
  <c r="AT603" i="3"/>
  <c r="AT601" i="3" a="1"/>
  <c r="AT601" i="3"/>
  <c r="AT599" i="3" a="1"/>
  <c r="AT599" i="3"/>
  <c r="AT597" i="3" a="1"/>
  <c r="AT597" i="3"/>
  <c r="AT595" i="3" a="1"/>
  <c r="AT595" i="3"/>
  <c r="AT593" i="3" a="1"/>
  <c r="AT593" i="3"/>
  <c r="AT591" i="3" a="1"/>
  <c r="AT591" i="3"/>
  <c r="AT589" i="3" a="1"/>
  <c r="AT589" i="3"/>
  <c r="AT587" i="3" a="1"/>
  <c r="AT587" i="3"/>
  <c r="AT585" i="3" a="1"/>
  <c r="AT585" i="3"/>
  <c r="AT583" i="3" a="1"/>
  <c r="AT583" i="3"/>
  <c r="AT581" i="3" a="1"/>
  <c r="AT581" i="3"/>
  <c r="AT579" i="3" a="1"/>
  <c r="AT579" i="3"/>
  <c r="AT577" i="3" a="1"/>
  <c r="AT577" i="3"/>
  <c r="AT575" i="3" a="1"/>
  <c r="AT575" i="3"/>
  <c r="AT573" i="3" a="1"/>
  <c r="AT573" i="3"/>
  <c r="AT571" i="3" a="1"/>
  <c r="AT571" i="3"/>
  <c r="AT569" i="3" a="1"/>
  <c r="AT569" i="3"/>
  <c r="AT567" i="3" a="1"/>
  <c r="AT567" i="3"/>
  <c r="AT565" i="3" a="1"/>
  <c r="AT565" i="3"/>
  <c r="AT563" i="3" a="1"/>
  <c r="AT563" i="3"/>
  <c r="AT561" i="3" a="1"/>
  <c r="AT561" i="3"/>
  <c r="AT559" i="3" a="1"/>
  <c r="AT559" i="3"/>
  <c r="AT557" i="3" a="1"/>
  <c r="AT557" i="3"/>
  <c r="AT555" i="3" a="1"/>
  <c r="AT555" i="3"/>
  <c r="AT553" i="3" a="1"/>
  <c r="AT553" i="3"/>
  <c r="AT551" i="3" a="1"/>
  <c r="AT551" i="3"/>
  <c r="AT549" i="3" a="1"/>
  <c r="AT549" i="3"/>
  <c r="AT547" i="3" a="1"/>
  <c r="AT547" i="3"/>
  <c r="AT545" i="3" a="1"/>
  <c r="AT545" i="3"/>
  <c r="AT543" i="3" a="1"/>
  <c r="AT543" i="3"/>
  <c r="AT541" i="3" a="1"/>
  <c r="AT541" i="3"/>
  <c r="AT539" i="3" a="1"/>
  <c r="AT539" i="3"/>
  <c r="AT537" i="3" a="1"/>
  <c r="AT537" i="3"/>
  <c r="AQ533" i="3" a="1"/>
  <c r="AQ533" i="3"/>
  <c r="AQ530" i="3" a="1"/>
  <c r="AQ530" i="3"/>
  <c r="AQ527" i="3" a="1"/>
  <c r="AQ527" i="3"/>
  <c r="AQ524" i="3" a="1"/>
  <c r="AQ524" i="3"/>
  <c r="AQ521" i="3" a="1"/>
  <c r="AQ521" i="3"/>
  <c r="AQ518" i="3" a="1"/>
  <c r="AQ518" i="3"/>
  <c r="AT794" i="3" a="1"/>
  <c r="AT794" i="3"/>
  <c r="AQ791" i="3" a="1"/>
  <c r="AQ791" i="3"/>
  <c r="AQ787" i="3" a="1"/>
  <c r="AQ787" i="3"/>
  <c r="AR785" i="3" a="1"/>
  <c r="AR785" i="3"/>
  <c r="AQ781" i="3" a="1"/>
  <c r="AQ781" i="3"/>
  <c r="AR779" i="3" a="1"/>
  <c r="AR779" i="3"/>
  <c r="AQ775" i="3" a="1"/>
  <c r="AQ775" i="3"/>
  <c r="AR773" i="3" a="1"/>
  <c r="AR773" i="3"/>
  <c r="AQ771" i="3" a="1"/>
  <c r="AQ771" i="3"/>
  <c r="AT769" i="3" a="1"/>
  <c r="AT769" i="3"/>
  <c r="AQ768" i="3" a="1"/>
  <c r="AQ768" i="3"/>
  <c r="AR767" i="3" a="1"/>
  <c r="AR767" i="3"/>
  <c r="AQ765" i="3" a="1"/>
  <c r="AQ765" i="3"/>
  <c r="AT763" i="3" a="1"/>
  <c r="AT763" i="3"/>
  <c r="AQ762" i="3" a="1"/>
  <c r="AQ762" i="3"/>
  <c r="AQ760" i="3" a="1"/>
  <c r="AQ760" i="3"/>
  <c r="AQ758" i="3" a="1"/>
  <c r="AQ758" i="3"/>
  <c r="AQ756" i="3" a="1"/>
  <c r="AQ756" i="3"/>
  <c r="AQ754" i="3" a="1"/>
  <c r="AQ754" i="3"/>
  <c r="AQ752" i="3" a="1"/>
  <c r="AQ752" i="3"/>
  <c r="AQ750" i="3" a="1"/>
  <c r="AQ750" i="3"/>
  <c r="AQ748" i="3" a="1"/>
  <c r="AQ748" i="3"/>
  <c r="AQ746" i="3" a="1"/>
  <c r="AQ746" i="3"/>
  <c r="AQ744" i="3" a="1"/>
  <c r="AQ744" i="3"/>
  <c r="AQ742" i="3" a="1"/>
  <c r="AQ742" i="3"/>
  <c r="AQ740" i="3" a="1"/>
  <c r="AQ740" i="3"/>
  <c r="AQ738" i="3" a="1"/>
  <c r="AQ738" i="3"/>
  <c r="AQ736" i="3" a="1"/>
  <c r="AQ736" i="3"/>
  <c r="AQ734" i="3" a="1"/>
  <c r="AQ734" i="3"/>
  <c r="AQ732" i="3" a="1"/>
  <c r="AQ732" i="3"/>
  <c r="AQ730" i="3" a="1"/>
  <c r="AQ730" i="3"/>
  <c r="AQ728" i="3" a="1"/>
  <c r="AQ728" i="3"/>
  <c r="AQ726" i="3" a="1"/>
  <c r="AQ726" i="3"/>
  <c r="AQ724" i="3" a="1"/>
  <c r="AQ724" i="3"/>
  <c r="AQ722" i="3" a="1"/>
  <c r="AQ722" i="3"/>
  <c r="AQ720" i="3" a="1"/>
  <c r="AQ720" i="3"/>
  <c r="AQ718" i="3" a="1"/>
  <c r="AQ718" i="3"/>
  <c r="AQ716" i="3" a="1"/>
  <c r="AQ716" i="3"/>
  <c r="AQ714" i="3" a="1"/>
  <c r="AQ714" i="3"/>
  <c r="AQ712" i="3" a="1"/>
  <c r="AQ712" i="3"/>
  <c r="AQ710" i="3" a="1"/>
  <c r="AQ710" i="3"/>
  <c r="AQ708" i="3" a="1"/>
  <c r="AQ708" i="3"/>
  <c r="AQ706" i="3" a="1"/>
  <c r="AQ706" i="3"/>
  <c r="AQ704" i="3" a="1"/>
  <c r="AQ704" i="3"/>
  <c r="AQ702" i="3" a="1"/>
  <c r="AQ702" i="3"/>
  <c r="AQ700" i="3" a="1"/>
  <c r="AQ700" i="3"/>
  <c r="AQ698" i="3" a="1"/>
  <c r="AQ698" i="3"/>
  <c r="AQ696" i="3" a="1"/>
  <c r="AQ696" i="3"/>
  <c r="AQ694" i="3" a="1"/>
  <c r="AQ694" i="3"/>
  <c r="AQ692" i="3" a="1"/>
  <c r="AQ692" i="3"/>
  <c r="AQ690" i="3" a="1"/>
  <c r="AQ690" i="3"/>
  <c r="AQ688" i="3" a="1"/>
  <c r="AQ688" i="3"/>
  <c r="AQ686" i="3" a="1"/>
  <c r="AQ686" i="3"/>
  <c r="AQ684" i="3" a="1"/>
  <c r="AQ684" i="3"/>
  <c r="AQ682" i="3" a="1"/>
  <c r="AQ682" i="3"/>
  <c r="AQ680" i="3" a="1"/>
  <c r="AQ680" i="3"/>
  <c r="AQ678" i="3" a="1"/>
  <c r="AQ678" i="3"/>
  <c r="AQ676" i="3" a="1"/>
  <c r="AQ676" i="3"/>
  <c r="AQ674" i="3" a="1"/>
  <c r="AQ674" i="3"/>
  <c r="AQ672" i="3" a="1"/>
  <c r="AQ672" i="3"/>
  <c r="AQ670" i="3" a="1"/>
  <c r="AQ670" i="3"/>
  <c r="AQ668" i="3" a="1"/>
  <c r="AQ668" i="3"/>
  <c r="AQ666" i="3" a="1"/>
  <c r="AQ666" i="3"/>
  <c r="AQ664" i="3" a="1"/>
  <c r="AQ664" i="3"/>
  <c r="AQ662" i="3" a="1"/>
  <c r="AQ662" i="3"/>
  <c r="AQ660" i="3" a="1"/>
  <c r="AQ660" i="3"/>
  <c r="AQ658" i="3" a="1"/>
  <c r="AQ658" i="3"/>
  <c r="AQ656" i="3" a="1"/>
  <c r="AQ656" i="3"/>
  <c r="AQ654" i="3" a="1"/>
  <c r="AQ654" i="3"/>
  <c r="AQ652" i="3" a="1"/>
  <c r="AQ652" i="3"/>
  <c r="AQ650" i="3" a="1"/>
  <c r="AQ650" i="3"/>
  <c r="AQ648" i="3" a="1"/>
  <c r="AQ648" i="3"/>
  <c r="AQ646" i="3" a="1"/>
  <c r="AQ646" i="3"/>
  <c r="AQ644" i="3" a="1"/>
  <c r="AQ644" i="3"/>
  <c r="AQ642" i="3" a="1"/>
  <c r="AQ642" i="3"/>
  <c r="AQ640" i="3" a="1"/>
  <c r="AQ640" i="3"/>
  <c r="AQ638" i="3" a="1"/>
  <c r="AQ638" i="3"/>
  <c r="AQ636" i="3" a="1"/>
  <c r="AQ636" i="3"/>
  <c r="AQ634" i="3" a="1"/>
  <c r="AQ634" i="3"/>
  <c r="AQ632" i="3" a="1"/>
  <c r="AQ632" i="3"/>
  <c r="AQ630" i="3" a="1"/>
  <c r="AQ630" i="3"/>
  <c r="AQ628" i="3" a="1"/>
  <c r="AQ628" i="3"/>
  <c r="AQ626" i="3" a="1"/>
  <c r="AQ626" i="3"/>
  <c r="AQ624" i="3" a="1"/>
  <c r="AQ624" i="3"/>
  <c r="AQ622" i="3" a="1"/>
  <c r="AQ622" i="3"/>
  <c r="AQ620" i="3" a="1"/>
  <c r="AQ620" i="3"/>
  <c r="AQ618" i="3" a="1"/>
  <c r="AQ618" i="3"/>
  <c r="AQ616" i="3" a="1"/>
  <c r="AQ616" i="3"/>
  <c r="AQ614" i="3" a="1"/>
  <c r="AQ614" i="3"/>
  <c r="AQ612" i="3" a="1"/>
  <c r="AQ612" i="3"/>
  <c r="AQ610" i="3" a="1"/>
  <c r="AQ610" i="3"/>
  <c r="AQ608" i="3" a="1"/>
  <c r="AQ608" i="3"/>
  <c r="AQ606" i="3" a="1"/>
  <c r="AQ606" i="3"/>
  <c r="AQ604" i="3" a="1"/>
  <c r="AQ604" i="3"/>
  <c r="AQ602" i="3" a="1"/>
  <c r="AQ602" i="3"/>
  <c r="AQ600" i="3" a="1"/>
  <c r="AQ600" i="3"/>
  <c r="AQ598" i="3" a="1"/>
  <c r="AQ598" i="3"/>
  <c r="AQ596" i="3" a="1"/>
  <c r="AQ596" i="3"/>
  <c r="AQ594" i="3" a="1"/>
  <c r="AQ594" i="3"/>
  <c r="AQ592" i="3" a="1"/>
  <c r="AQ592" i="3"/>
  <c r="AQ590" i="3" a="1"/>
  <c r="AQ590" i="3"/>
  <c r="AQ588" i="3" a="1"/>
  <c r="AQ588" i="3"/>
  <c r="AQ586" i="3" a="1"/>
  <c r="AQ586" i="3"/>
  <c r="AQ584" i="3" a="1"/>
  <c r="AQ584" i="3"/>
  <c r="AQ582" i="3" a="1"/>
  <c r="AQ582" i="3"/>
  <c r="AQ580" i="3" a="1"/>
  <c r="AQ580" i="3"/>
  <c r="AQ578" i="3" a="1"/>
  <c r="AQ578" i="3"/>
  <c r="AQ576" i="3" a="1"/>
  <c r="AQ576" i="3"/>
  <c r="AQ574" i="3" a="1"/>
  <c r="AQ574" i="3"/>
  <c r="AQ572" i="3" a="1"/>
  <c r="AQ572" i="3"/>
  <c r="AQ570" i="3" a="1"/>
  <c r="AQ570" i="3"/>
  <c r="AQ568" i="3" a="1"/>
  <c r="AQ568" i="3"/>
  <c r="AQ566" i="3" a="1"/>
  <c r="AQ566" i="3"/>
  <c r="AQ564" i="3" a="1"/>
  <c r="AQ564" i="3"/>
  <c r="AQ562" i="3" a="1"/>
  <c r="AQ562" i="3"/>
  <c r="AQ560" i="3" a="1"/>
  <c r="AQ560" i="3"/>
  <c r="AQ558" i="3" a="1"/>
  <c r="AQ558" i="3"/>
  <c r="AQ556" i="3" a="1"/>
  <c r="AQ556" i="3"/>
  <c r="AQ554" i="3" a="1"/>
  <c r="AQ554" i="3"/>
  <c r="AQ552" i="3" a="1"/>
  <c r="AQ552" i="3"/>
  <c r="AQ550" i="3" a="1"/>
  <c r="AQ550" i="3"/>
  <c r="AQ548" i="3" a="1"/>
  <c r="AQ548" i="3"/>
  <c r="AQ546" i="3" a="1"/>
  <c r="AQ546" i="3"/>
  <c r="AQ544" i="3" a="1"/>
  <c r="AQ544" i="3"/>
  <c r="AQ542" i="3" a="1"/>
  <c r="AQ542" i="3"/>
  <c r="AQ540" i="3" a="1"/>
  <c r="AQ540" i="3"/>
  <c r="AQ538" i="3" a="1"/>
  <c r="AQ538" i="3"/>
  <c r="AQ536" i="3" a="1"/>
  <c r="AQ536" i="3"/>
  <c r="AT533" i="3" a="1"/>
  <c r="AT533" i="3"/>
  <c r="AT530" i="3" a="1"/>
  <c r="AT530" i="3"/>
  <c r="AT527" i="3" a="1"/>
  <c r="AT527" i="3"/>
  <c r="AT524" i="3" a="1"/>
  <c r="AT524" i="3"/>
  <c r="AT521" i="3" a="1"/>
  <c r="AT521" i="3"/>
  <c r="AT518" i="3" a="1"/>
  <c r="AT518" i="3"/>
  <c r="AT515" i="3" a="1"/>
  <c r="AT515" i="3"/>
  <c r="AT512" i="3" a="1"/>
  <c r="AT512" i="3"/>
  <c r="AT509" i="3" a="1"/>
  <c r="AT509" i="3"/>
  <c r="AT506" i="3" a="1"/>
  <c r="AT506" i="3"/>
  <c r="AT503" i="3" a="1"/>
  <c r="AT503" i="3"/>
  <c r="AT500" i="3" a="1"/>
  <c r="AT500" i="3"/>
  <c r="AT796" i="3" a="1"/>
  <c r="AT796" i="3"/>
  <c r="AQ793" i="3" a="1"/>
  <c r="AQ793" i="3"/>
  <c r="AQ786" i="3" a="1"/>
  <c r="AQ786" i="3"/>
  <c r="AT784" i="3" a="1"/>
  <c r="AT784" i="3"/>
  <c r="AQ780" i="3" a="1"/>
  <c r="AQ780" i="3"/>
  <c r="AT778" i="3" a="1"/>
  <c r="AT778" i="3"/>
  <c r="AQ774" i="3" a="1"/>
  <c r="AQ774" i="3"/>
  <c r="AT772" i="3" a="1"/>
  <c r="AT772" i="3"/>
  <c r="AT766" i="3" a="1"/>
  <c r="AT766" i="3"/>
  <c r="AR761" i="3" a="1"/>
  <c r="AR761" i="3"/>
  <c r="AR759" i="3" a="1"/>
  <c r="AR759" i="3"/>
  <c r="AR757" i="3" a="1"/>
  <c r="AR757" i="3"/>
  <c r="AR755" i="3" a="1"/>
  <c r="AR755" i="3"/>
  <c r="AR753" i="3" a="1"/>
  <c r="AR753" i="3"/>
  <c r="AR751" i="3" a="1"/>
  <c r="AR751" i="3"/>
  <c r="AR749" i="3" a="1"/>
  <c r="AR749" i="3"/>
  <c r="AR747" i="3" a="1"/>
  <c r="AR747" i="3"/>
  <c r="AR745" i="3" a="1"/>
  <c r="AR745" i="3"/>
  <c r="AR743" i="3" a="1"/>
  <c r="AR743" i="3"/>
  <c r="AR741" i="3" a="1"/>
  <c r="AR741" i="3"/>
  <c r="AR739" i="3" a="1"/>
  <c r="AR739" i="3"/>
  <c r="AR737" i="3" a="1"/>
  <c r="AR737" i="3"/>
  <c r="AR735" i="3" a="1"/>
  <c r="AR735" i="3"/>
  <c r="AR733" i="3" a="1"/>
  <c r="AR733" i="3"/>
  <c r="AR731" i="3" a="1"/>
  <c r="AR731" i="3"/>
  <c r="AR729" i="3" a="1"/>
  <c r="AR729" i="3"/>
  <c r="AR727" i="3" a="1"/>
  <c r="AR727" i="3"/>
  <c r="AR725" i="3" a="1"/>
  <c r="AR725" i="3"/>
  <c r="AR723" i="3" a="1"/>
  <c r="AR723" i="3"/>
  <c r="AR721" i="3" a="1"/>
  <c r="AR721" i="3"/>
  <c r="AR719" i="3" a="1"/>
  <c r="AR719" i="3"/>
  <c r="AR717" i="3" a="1"/>
  <c r="AR717" i="3"/>
  <c r="AR715" i="3" a="1"/>
  <c r="AR715" i="3"/>
  <c r="AR713" i="3" a="1"/>
  <c r="AR713" i="3"/>
  <c r="AR711" i="3" a="1"/>
  <c r="AR711" i="3"/>
  <c r="AR709" i="3" a="1"/>
  <c r="AR709" i="3"/>
  <c r="AR707" i="3" a="1"/>
  <c r="AR707" i="3"/>
  <c r="AR705" i="3" a="1"/>
  <c r="AR705" i="3"/>
  <c r="AR703" i="3" a="1"/>
  <c r="AR703" i="3"/>
  <c r="AR701" i="3" a="1"/>
  <c r="AR701" i="3"/>
  <c r="AR699" i="3" a="1"/>
  <c r="AR699" i="3"/>
  <c r="AR697" i="3" a="1"/>
  <c r="AR697" i="3"/>
  <c r="AR695" i="3" a="1"/>
  <c r="AR695" i="3"/>
  <c r="AR693" i="3" a="1"/>
  <c r="AR693" i="3"/>
  <c r="AR691" i="3" a="1"/>
  <c r="AR691" i="3"/>
  <c r="AR689" i="3" a="1"/>
  <c r="AR689" i="3"/>
  <c r="AR687" i="3" a="1"/>
  <c r="AR687" i="3"/>
  <c r="AR685" i="3" a="1"/>
  <c r="AR685" i="3"/>
  <c r="AR683" i="3" a="1"/>
  <c r="AR683" i="3"/>
  <c r="AR681" i="3" a="1"/>
  <c r="AR681" i="3"/>
  <c r="AR679" i="3" a="1"/>
  <c r="AR679" i="3"/>
  <c r="AR677" i="3" a="1"/>
  <c r="AR677" i="3"/>
  <c r="AR675" i="3" a="1"/>
  <c r="AR675" i="3"/>
  <c r="AR673" i="3" a="1"/>
  <c r="AR673" i="3"/>
  <c r="AR671" i="3" a="1"/>
  <c r="AR671" i="3"/>
  <c r="AR669" i="3" a="1"/>
  <c r="AR669" i="3"/>
  <c r="AR667" i="3" a="1"/>
  <c r="AR667" i="3"/>
  <c r="AR665" i="3" a="1"/>
  <c r="AR665" i="3"/>
  <c r="AR663" i="3" a="1"/>
  <c r="AR663" i="3"/>
  <c r="AR661" i="3" a="1"/>
  <c r="AR661" i="3"/>
  <c r="AR659" i="3" a="1"/>
  <c r="AR659" i="3"/>
  <c r="AR657" i="3" a="1"/>
  <c r="AR657" i="3"/>
  <c r="AR655" i="3" a="1"/>
  <c r="AR655" i="3"/>
  <c r="AR653" i="3" a="1"/>
  <c r="AR653" i="3"/>
  <c r="AR651" i="3" a="1"/>
  <c r="AR651" i="3"/>
  <c r="AR649" i="3" a="1"/>
  <c r="AR649" i="3"/>
  <c r="AR647" i="3" a="1"/>
  <c r="AR647" i="3"/>
  <c r="AR645" i="3" a="1"/>
  <c r="AR645" i="3"/>
  <c r="AR643" i="3" a="1"/>
  <c r="AR643" i="3"/>
  <c r="AR641" i="3" a="1"/>
  <c r="AR641" i="3"/>
  <c r="AR639" i="3" a="1"/>
  <c r="AR639" i="3"/>
  <c r="AR637" i="3" a="1"/>
  <c r="AR637" i="3"/>
  <c r="AR635" i="3" a="1"/>
  <c r="AR635" i="3"/>
  <c r="AR633" i="3" a="1"/>
  <c r="AR633" i="3"/>
  <c r="AR631" i="3" a="1"/>
  <c r="AR631" i="3"/>
  <c r="AR629" i="3" a="1"/>
  <c r="AR629" i="3"/>
  <c r="AR627" i="3" a="1"/>
  <c r="AR627" i="3"/>
  <c r="AR625" i="3" a="1"/>
  <c r="AR625" i="3"/>
  <c r="AR623" i="3" a="1"/>
  <c r="AR623" i="3"/>
  <c r="AR621" i="3" a="1"/>
  <c r="AR621" i="3"/>
  <c r="AR619" i="3" a="1"/>
  <c r="AR619" i="3"/>
  <c r="AR617" i="3" a="1"/>
  <c r="AR617" i="3"/>
  <c r="AR615" i="3" a="1"/>
  <c r="AR615" i="3"/>
  <c r="AR613" i="3" a="1"/>
  <c r="AR613" i="3"/>
  <c r="AR611" i="3" a="1"/>
  <c r="AR611" i="3"/>
  <c r="AR609" i="3" a="1"/>
  <c r="AR609" i="3"/>
  <c r="AR607" i="3" a="1"/>
  <c r="AR607" i="3"/>
  <c r="AR605" i="3" a="1"/>
  <c r="AR605" i="3"/>
  <c r="AR603" i="3" a="1"/>
  <c r="AR603" i="3"/>
  <c r="AR601" i="3" a="1"/>
  <c r="AR601" i="3"/>
  <c r="AR599" i="3" a="1"/>
  <c r="AR599" i="3"/>
  <c r="AR597" i="3" a="1"/>
  <c r="AR597" i="3"/>
  <c r="AR595" i="3" a="1"/>
  <c r="AR595" i="3"/>
  <c r="AR593" i="3" a="1"/>
  <c r="AR593" i="3"/>
  <c r="AR591" i="3" a="1"/>
  <c r="AR591" i="3"/>
  <c r="AR589" i="3" a="1"/>
  <c r="AR589" i="3"/>
  <c r="AR587" i="3" a="1"/>
  <c r="AR587" i="3"/>
  <c r="AR585" i="3" a="1"/>
  <c r="AR585" i="3"/>
  <c r="AR583" i="3" a="1"/>
  <c r="AR583" i="3"/>
  <c r="AR581" i="3" a="1"/>
  <c r="AR581" i="3"/>
  <c r="AR579" i="3" a="1"/>
  <c r="AR579" i="3"/>
  <c r="AR577" i="3" a="1"/>
  <c r="AR577" i="3"/>
  <c r="AR575" i="3" a="1"/>
  <c r="AR575" i="3"/>
  <c r="AR573" i="3" a="1"/>
  <c r="AR573" i="3"/>
  <c r="AR571" i="3" a="1"/>
  <c r="AR571" i="3"/>
  <c r="AR569" i="3" a="1"/>
  <c r="AR569" i="3"/>
  <c r="AR567" i="3" a="1"/>
  <c r="AR567" i="3"/>
  <c r="AR565" i="3" a="1"/>
  <c r="AR565" i="3"/>
  <c r="AR563" i="3" a="1"/>
  <c r="AR563" i="3"/>
  <c r="AR561" i="3" a="1"/>
  <c r="AR561" i="3"/>
  <c r="AR559" i="3" a="1"/>
  <c r="AR559" i="3"/>
  <c r="AR557" i="3" a="1"/>
  <c r="AR557" i="3"/>
  <c r="AR555" i="3" a="1"/>
  <c r="AR555" i="3"/>
  <c r="AR553" i="3" a="1"/>
  <c r="AR553" i="3"/>
  <c r="AR551" i="3" a="1"/>
  <c r="AR551" i="3"/>
  <c r="AR549" i="3" a="1"/>
  <c r="AR549" i="3"/>
  <c r="AR547" i="3" a="1"/>
  <c r="AR547" i="3"/>
  <c r="AR545" i="3" a="1"/>
  <c r="AR545" i="3"/>
  <c r="AR543" i="3" a="1"/>
  <c r="AR543" i="3"/>
  <c r="AR541" i="3" a="1"/>
  <c r="AR541" i="3"/>
  <c r="AR539" i="3" a="1"/>
  <c r="AR539" i="3"/>
  <c r="AR537" i="3" a="1"/>
  <c r="AR537" i="3"/>
  <c r="AT538" i="3" a="1"/>
  <c r="AT538" i="3"/>
  <c r="AQ535" i="3" a="1"/>
  <c r="AQ535" i="3"/>
  <c r="AQ532" i="3" a="1"/>
  <c r="AQ532" i="3"/>
  <c r="AQ529" i="3" a="1"/>
  <c r="AQ529" i="3"/>
  <c r="AQ526" i="3" a="1"/>
  <c r="AQ526" i="3"/>
  <c r="AQ523" i="3" a="1"/>
  <c r="AQ523" i="3"/>
  <c r="AQ520" i="3" a="1"/>
  <c r="AQ520" i="3"/>
  <c r="AQ559" i="3" a="1"/>
  <c r="AQ559" i="3"/>
  <c r="AQ555" i="3" a="1"/>
  <c r="AQ555" i="3"/>
  <c r="AQ551" i="3" a="1"/>
  <c r="AQ551" i="3"/>
  <c r="AQ547" i="3" a="1"/>
  <c r="AQ547" i="3"/>
  <c r="AQ543" i="3" a="1"/>
  <c r="AQ543" i="3"/>
  <c r="AQ537" i="3" a="1"/>
  <c r="AQ537" i="3"/>
  <c r="AR515" i="3" a="1"/>
  <c r="AR515" i="3"/>
  <c r="AT513" i="3" a="1"/>
  <c r="AT513" i="3"/>
  <c r="AR509" i="3" a="1"/>
  <c r="AR509" i="3"/>
  <c r="AT507" i="3" a="1"/>
  <c r="AT507" i="3"/>
  <c r="AR503" i="3" a="1"/>
  <c r="AR503" i="3"/>
  <c r="AT501" i="3" a="1"/>
  <c r="AT501" i="3"/>
  <c r="AQ499" i="3" a="1"/>
  <c r="AQ499" i="3"/>
  <c r="AT497" i="3" a="1"/>
  <c r="AT497" i="3"/>
  <c r="AQ496" i="3" a="1"/>
  <c r="AQ496" i="3"/>
  <c r="AT494" i="3" a="1"/>
  <c r="AT494" i="3"/>
  <c r="AQ493" i="3" a="1"/>
  <c r="AQ493" i="3"/>
  <c r="AT491" i="3" a="1"/>
  <c r="AT491" i="3"/>
  <c r="AQ490" i="3" a="1"/>
  <c r="AQ490" i="3"/>
  <c r="AT488" i="3" a="1"/>
  <c r="AT488" i="3"/>
  <c r="AQ487" i="3" a="1"/>
  <c r="AQ487" i="3"/>
  <c r="AT485" i="3" a="1"/>
  <c r="AT485" i="3"/>
  <c r="AQ484" i="3" a="1"/>
  <c r="AQ484" i="3"/>
  <c r="AT482" i="3" a="1"/>
  <c r="AT482" i="3"/>
  <c r="AQ481" i="3" a="1"/>
  <c r="AQ481" i="3"/>
  <c r="AT479" i="3" a="1"/>
  <c r="AT479" i="3"/>
  <c r="AQ478" i="3" a="1"/>
  <c r="AQ478" i="3"/>
  <c r="AT476" i="3" a="1"/>
  <c r="AT476" i="3"/>
  <c r="AQ475" i="3" a="1"/>
  <c r="AQ475" i="3"/>
  <c r="AT473" i="3" a="1"/>
  <c r="AT473" i="3"/>
  <c r="AQ472" i="3" a="1"/>
  <c r="AQ472" i="3"/>
  <c r="AT470" i="3" a="1"/>
  <c r="AT470" i="3"/>
  <c r="AQ469" i="3" a="1"/>
  <c r="AQ469" i="3"/>
  <c r="AT467" i="3" a="1"/>
  <c r="AT467" i="3"/>
  <c r="AQ466" i="3" a="1"/>
  <c r="AQ466" i="3"/>
  <c r="AT464" i="3" a="1"/>
  <c r="AT464" i="3"/>
  <c r="AQ463" i="3" a="1"/>
  <c r="AQ463" i="3"/>
  <c r="AT461" i="3" a="1"/>
  <c r="AT461" i="3"/>
  <c r="AQ539" i="3" a="1"/>
  <c r="AQ539" i="3"/>
  <c r="AQ515" i="3" a="1"/>
  <c r="AQ515" i="3"/>
  <c r="AQ509" i="3" a="1"/>
  <c r="AQ509" i="3"/>
  <c r="AQ503" i="3" a="1"/>
  <c r="AQ503" i="3"/>
  <c r="AQ557" i="3" a="1"/>
  <c r="AQ557" i="3"/>
  <c r="AQ553" i="3" a="1"/>
  <c r="AQ553" i="3"/>
  <c r="AQ549" i="3" a="1"/>
  <c r="AQ549" i="3"/>
  <c r="AQ545" i="3" a="1"/>
  <c r="AQ545" i="3"/>
  <c r="AQ541" i="3" a="1"/>
  <c r="AQ541" i="3"/>
  <c r="AT534" i="3" a="1"/>
  <c r="AT534" i="3"/>
  <c r="AT531" i="3" a="1"/>
  <c r="AT531" i="3"/>
  <c r="AT528" i="3" a="1"/>
  <c r="AT528" i="3"/>
  <c r="AT525" i="3" a="1"/>
  <c r="AT525" i="3"/>
  <c r="AT522" i="3" a="1"/>
  <c r="AT522" i="3"/>
  <c r="AT519" i="3" a="1"/>
  <c r="AT519" i="3"/>
  <c r="AR512" i="3" a="1"/>
  <c r="AR512" i="3"/>
  <c r="AR506" i="3" a="1"/>
  <c r="AR506" i="3"/>
  <c r="AR500" i="3" a="1"/>
  <c r="AR500" i="3"/>
  <c r="AR497" i="3" a="1"/>
  <c r="AR497" i="3"/>
  <c r="AR494" i="3" a="1"/>
  <c r="AR494" i="3"/>
  <c r="AT536" i="3" a="1"/>
  <c r="AT536" i="3"/>
  <c r="AR533" i="3" a="1"/>
  <c r="AR533" i="3"/>
  <c r="AR530" i="3" a="1"/>
  <c r="AR530" i="3"/>
  <c r="AR527" i="3" a="1"/>
  <c r="AR527" i="3"/>
  <c r="AR524" i="3" a="1"/>
  <c r="AR524" i="3"/>
  <c r="AR521" i="3" a="1"/>
  <c r="AR521" i="3"/>
  <c r="AR518" i="3" a="1"/>
  <c r="AR518" i="3"/>
  <c r="AQ512" i="3" a="1"/>
  <c r="AQ512" i="3"/>
  <c r="AQ506" i="3" a="1"/>
  <c r="AQ506" i="3"/>
  <c r="AQ500" i="3" a="1"/>
  <c r="AQ500" i="3"/>
  <c r="AQ497" i="3" a="1"/>
  <c r="AQ497" i="3"/>
  <c r="AQ494" i="3" a="1"/>
  <c r="AQ494" i="3"/>
  <c r="AQ491" i="3" a="1"/>
  <c r="AQ491" i="3"/>
  <c r="AQ488" i="3" a="1"/>
  <c r="AQ488" i="3"/>
  <c r="AQ485" i="3" a="1"/>
  <c r="AQ485" i="3"/>
  <c r="AQ482" i="3" a="1"/>
  <c r="AQ482" i="3"/>
  <c r="AQ479" i="3" a="1"/>
  <c r="AQ479" i="3"/>
  <c r="AQ476" i="3" a="1"/>
  <c r="AQ476" i="3"/>
  <c r="AQ473" i="3" a="1"/>
  <c r="AQ473" i="3"/>
  <c r="AQ470" i="3" a="1"/>
  <c r="AQ470" i="3"/>
  <c r="AQ467" i="3" a="1"/>
  <c r="AQ467" i="3"/>
  <c r="AQ464" i="3" a="1"/>
  <c r="AQ464" i="3"/>
  <c r="AQ461" i="3" a="1"/>
  <c r="AQ461" i="3"/>
  <c r="AQ458" i="3" a="1"/>
  <c r="AQ458" i="3"/>
  <c r="AQ455" i="3" a="1"/>
  <c r="AQ455" i="3"/>
  <c r="AQ452" i="3" a="1"/>
  <c r="AQ452" i="3"/>
  <c r="AQ449" i="3" a="1"/>
  <c r="AQ449" i="3"/>
  <c r="AQ446" i="3" a="1"/>
  <c r="AQ446" i="3"/>
  <c r="AQ443" i="3" a="1"/>
  <c r="AQ443" i="3"/>
  <c r="AQ440" i="3" a="1"/>
  <c r="AQ440" i="3"/>
  <c r="AR482" i="3" a="1"/>
  <c r="AR482" i="3"/>
  <c r="AR464" i="3" a="1"/>
  <c r="AR464" i="3"/>
  <c r="AQ460" i="3" a="1"/>
  <c r="AQ460" i="3"/>
  <c r="AQ451" i="3" a="1"/>
  <c r="AQ451" i="3"/>
  <c r="AQ442" i="3" a="1"/>
  <c r="AQ442" i="3"/>
  <c r="AT435" i="3" a="1"/>
  <c r="AT435" i="3"/>
  <c r="AT434" i="3" a="1"/>
  <c r="AT434" i="3"/>
  <c r="AR428" i="3" a="1"/>
  <c r="AR428" i="3"/>
  <c r="AT417" i="3" a="1"/>
  <c r="AT417" i="3"/>
  <c r="AT416" i="3" a="1"/>
  <c r="AT416" i="3"/>
  <c r="AR410" i="3" a="1"/>
  <c r="AR410" i="3"/>
  <c r="AQ405" i="3" a="1"/>
  <c r="AQ405" i="3"/>
  <c r="AR404" i="3" a="1"/>
  <c r="AR404" i="3"/>
  <c r="AQ403" i="3" a="1"/>
  <c r="AQ403" i="3"/>
  <c r="AR401" i="3" a="1"/>
  <c r="AR401" i="3"/>
  <c r="AT398" i="3" a="1"/>
  <c r="AT398" i="3"/>
  <c r="AT396" i="3" a="1"/>
  <c r="AT396" i="3"/>
  <c r="AT395" i="3" a="1"/>
  <c r="AT395" i="3"/>
  <c r="AQ387" i="3" a="1"/>
  <c r="AQ387" i="3"/>
  <c r="AR386" i="3" a="1"/>
  <c r="AR386" i="3"/>
  <c r="AQ385" i="3" a="1"/>
  <c r="AQ385" i="3"/>
  <c r="AR383" i="3" a="1"/>
  <c r="AR383" i="3"/>
  <c r="AT380" i="3" a="1"/>
  <c r="AT380" i="3"/>
  <c r="AT378" i="3" a="1"/>
  <c r="AT378" i="3"/>
  <c r="AT377" i="3" a="1"/>
  <c r="AT377" i="3"/>
  <c r="AR368" i="3" a="1"/>
  <c r="AR368" i="3"/>
  <c r="AQ367" i="3" a="1"/>
  <c r="AQ367" i="3"/>
  <c r="AT362" i="3" a="1"/>
  <c r="AT362" i="3"/>
  <c r="AT360" i="3" a="1"/>
  <c r="AT360" i="3"/>
  <c r="AT359" i="3" a="1"/>
  <c r="AT359" i="3"/>
  <c r="AQ351" i="3" a="1"/>
  <c r="AQ351" i="3"/>
  <c r="AR350" i="3" a="1"/>
  <c r="AR350" i="3"/>
  <c r="AQ349" i="3" a="1"/>
  <c r="AQ349" i="3"/>
  <c r="AR347" i="3" a="1"/>
  <c r="AR347" i="3"/>
  <c r="AT344" i="3" a="1"/>
  <c r="AT344" i="3"/>
  <c r="AT342" i="3" a="1"/>
  <c r="AT342" i="3"/>
  <c r="AQ335" i="3" a="1"/>
  <c r="AQ335" i="3"/>
  <c r="AR334" i="3" a="1"/>
  <c r="AR334" i="3"/>
  <c r="AT333" i="3" a="1"/>
  <c r="AT333" i="3"/>
  <c r="AR326" i="3" a="1"/>
  <c r="AR326" i="3"/>
  <c r="AQ317" i="3" a="1"/>
  <c r="AQ317" i="3"/>
  <c r="AR316" i="3" a="1"/>
  <c r="AR316" i="3"/>
  <c r="AT315" i="3" a="1"/>
  <c r="AT315" i="3"/>
  <c r="AQ309" i="3" a="1"/>
  <c r="AQ309" i="3"/>
  <c r="AQ306" i="3" a="1"/>
  <c r="AQ306" i="3"/>
  <c r="AQ303" i="3" a="1"/>
  <c r="AQ303" i="3"/>
  <c r="AQ300" i="3" a="1"/>
  <c r="AQ300" i="3"/>
  <c r="AQ297" i="3" a="1"/>
  <c r="AQ297" i="3"/>
  <c r="AQ294" i="3" a="1"/>
  <c r="AQ294" i="3"/>
  <c r="AR479" i="3" a="1"/>
  <c r="AR479" i="3"/>
  <c r="AR461" i="3" a="1"/>
  <c r="AR461" i="3"/>
  <c r="AT455" i="3" a="1"/>
  <c r="AT455" i="3"/>
  <c r="AR452" i="3" a="1"/>
  <c r="AR452" i="3"/>
  <c r="AT446" i="3" a="1"/>
  <c r="AT446" i="3"/>
  <c r="AR443" i="3" a="1"/>
  <c r="AR443" i="3"/>
  <c r="AQ266" i="3" a="1"/>
  <c r="AQ266" i="3"/>
  <c r="AQ260" i="3" a="1"/>
  <c r="AQ260" i="3"/>
  <c r="AQ254" i="3" a="1"/>
  <c r="AQ254" i="3"/>
  <c r="AQ248" i="3" a="1"/>
  <c r="AQ248" i="3"/>
  <c r="AQ242" i="3" a="1"/>
  <c r="AQ242" i="3"/>
  <c r="AQ230" i="3" a="1"/>
  <c r="AQ230" i="3"/>
  <c r="AQ224" i="3" a="1"/>
  <c r="AQ224" i="3"/>
  <c r="AQ218" i="3" a="1"/>
  <c r="AQ218" i="3"/>
  <c r="AQ212" i="3" a="1"/>
  <c r="AQ212" i="3"/>
  <c r="AQ206" i="3" a="1"/>
  <c r="AQ206" i="3"/>
  <c r="AQ200" i="3" a="1"/>
  <c r="AQ200" i="3"/>
  <c r="AQ194" i="3" a="1"/>
  <c r="AQ194" i="3"/>
  <c r="AQ188" i="3" a="1"/>
  <c r="AQ188" i="3"/>
  <c r="AQ182" i="3" a="1"/>
  <c r="AQ182" i="3"/>
  <c r="AQ176" i="3" a="1"/>
  <c r="AQ176" i="3"/>
  <c r="AQ170" i="3" a="1"/>
  <c r="AQ170" i="3"/>
  <c r="AQ164" i="3" a="1"/>
  <c r="AQ164" i="3"/>
  <c r="AR476" i="3" a="1"/>
  <c r="AR476" i="3"/>
  <c r="AQ454" i="3" a="1"/>
  <c r="AQ454" i="3"/>
  <c r="AQ445" i="3" a="1"/>
  <c r="AQ445" i="3"/>
  <c r="AT371" i="3" a="1"/>
  <c r="AT371" i="3"/>
  <c r="AT353" i="3" a="1"/>
  <c r="AT353" i="3"/>
  <c r="AT327" i="3" a="1"/>
  <c r="AT327" i="3"/>
  <c r="AR269" i="3" a="1"/>
  <c r="AR269" i="3"/>
  <c r="AR267" i="3" a="1"/>
  <c r="AR267" i="3"/>
  <c r="AT266" i="3" a="1"/>
  <c r="AT266" i="3"/>
  <c r="AR263" i="3" a="1"/>
  <c r="AR263" i="3"/>
  <c r="AR261" i="3" a="1"/>
  <c r="AR261" i="3"/>
  <c r="AT260" i="3" a="1"/>
  <c r="AT260" i="3"/>
  <c r="AR257" i="3" a="1"/>
  <c r="AR257" i="3"/>
  <c r="AR255" i="3" a="1"/>
  <c r="AR255" i="3"/>
  <c r="AT254" i="3" a="1"/>
  <c r="AT254" i="3"/>
  <c r="AR251" i="3" a="1"/>
  <c r="AR251" i="3"/>
  <c r="AR249" i="3" a="1"/>
  <c r="AR249" i="3"/>
  <c r="AT248" i="3" a="1"/>
  <c r="AT248" i="3"/>
  <c r="AR245" i="3" a="1"/>
  <c r="AR245" i="3"/>
  <c r="AR243" i="3" a="1"/>
  <c r="AR243" i="3"/>
  <c r="AT242" i="3" a="1"/>
  <c r="AT242" i="3"/>
  <c r="AR239" i="3" a="1"/>
  <c r="AR239" i="3"/>
  <c r="AR237" i="3" a="1"/>
  <c r="AR237" i="3"/>
  <c r="AR233" i="3" a="1"/>
  <c r="AR233" i="3"/>
  <c r="AR231" i="3" a="1"/>
  <c r="AR231" i="3"/>
  <c r="AR491" i="3" a="1"/>
  <c r="AR491" i="3"/>
  <c r="AR473" i="3" a="1"/>
  <c r="AR473" i="3"/>
  <c r="AT458" i="3" a="1"/>
  <c r="AT458" i="3"/>
  <c r="AR455" i="3" a="1"/>
  <c r="AR455" i="3"/>
  <c r="AT449" i="3" a="1"/>
  <c r="AT449" i="3"/>
  <c r="AR446" i="3" a="1"/>
  <c r="AR446" i="3"/>
  <c r="AT440" i="3" a="1"/>
  <c r="AT440" i="3"/>
  <c r="AT426" i="3" a="1"/>
  <c r="AT426" i="3"/>
  <c r="AT425" i="3" a="1"/>
  <c r="AT425" i="3"/>
  <c r="AT408" i="3" a="1"/>
  <c r="AT408" i="3"/>
  <c r="AT407" i="3" a="1"/>
  <c r="AT407" i="3"/>
  <c r="AT405" i="3" a="1"/>
  <c r="AT405" i="3"/>
  <c r="AT387" i="3" a="1"/>
  <c r="AT387" i="3"/>
  <c r="AR161" i="3" a="1"/>
  <c r="AR161" i="3"/>
  <c r="AR158" i="3" a="1"/>
  <c r="AR158" i="3"/>
  <c r="AR155" i="3" a="1"/>
  <c r="AR155" i="3"/>
  <c r="AR152" i="3" a="1"/>
  <c r="AR152" i="3"/>
  <c r="AR149" i="3" a="1"/>
  <c r="AR149" i="3"/>
  <c r="AR146" i="3" a="1"/>
  <c r="AR146" i="3"/>
  <c r="AR143" i="3" a="1"/>
  <c r="AR143" i="3"/>
  <c r="AR140" i="3" a="1"/>
  <c r="AR140" i="3"/>
  <c r="AR137" i="3" a="1"/>
  <c r="AR137" i="3"/>
  <c r="AR134" i="3" a="1"/>
  <c r="AR134" i="3"/>
  <c r="AR131" i="3" a="1"/>
  <c r="AR131" i="3"/>
  <c r="AR128" i="3" a="1"/>
  <c r="AR128" i="3"/>
  <c r="AR125" i="3" a="1"/>
  <c r="AR125" i="3"/>
  <c r="AR122" i="3" a="1"/>
  <c r="AR122" i="3"/>
  <c r="AR119" i="3" a="1"/>
  <c r="AR119" i="3"/>
  <c r="AR116" i="3" a="1"/>
  <c r="AR116" i="3"/>
  <c r="AR488" i="3" a="1"/>
  <c r="AR488" i="3"/>
  <c r="AR470" i="3" a="1"/>
  <c r="AR470" i="3"/>
  <c r="AQ457" i="3" a="1"/>
  <c r="AQ457" i="3"/>
  <c r="AQ448" i="3" a="1"/>
  <c r="AQ448" i="3"/>
  <c r="AQ439" i="3" a="1"/>
  <c r="AQ439" i="3"/>
  <c r="AT429" i="3" a="1"/>
  <c r="AT429" i="3"/>
  <c r="AT428" i="3" a="1"/>
  <c r="AT428" i="3"/>
  <c r="AT411" i="3" a="1"/>
  <c r="AT411" i="3"/>
  <c r="AT410" i="3" a="1"/>
  <c r="AT410" i="3"/>
  <c r="AT404" i="3" a="1"/>
  <c r="AT404" i="3"/>
  <c r="AT402" i="3" a="1"/>
  <c r="AT402" i="3"/>
  <c r="AR389" i="3" a="1"/>
  <c r="AR389" i="3"/>
  <c r="AT386" i="3" a="1"/>
  <c r="AT386" i="3"/>
  <c r="AT384" i="3" a="1"/>
  <c r="AT384" i="3"/>
  <c r="AT383" i="3" a="1"/>
  <c r="AT383" i="3"/>
  <c r="AR371" i="3" a="1"/>
  <c r="AR371" i="3"/>
  <c r="AT368" i="3" a="1"/>
  <c r="AT368" i="3"/>
  <c r="AT366" i="3" a="1"/>
  <c r="AT366" i="3"/>
  <c r="AR353" i="3" a="1"/>
  <c r="AR353" i="3"/>
  <c r="AT350" i="3" a="1"/>
  <c r="AT350" i="3"/>
  <c r="AT348" i="3" a="1"/>
  <c r="AT348" i="3"/>
  <c r="AT347" i="3" a="1"/>
  <c r="AT347" i="3"/>
  <c r="AR340" i="3" a="1"/>
  <c r="AR340" i="3"/>
  <c r="AT339" i="3" a="1"/>
  <c r="AT339" i="3"/>
  <c r="AR322" i="3" a="1"/>
  <c r="AR322" i="3"/>
  <c r="AT321" i="3" a="1"/>
  <c r="AT321" i="3"/>
  <c r="AR306" i="3" a="1"/>
  <c r="AR306" i="3"/>
  <c r="AR300" i="3" a="1"/>
  <c r="AR300" i="3"/>
  <c r="AR294" i="3" a="1"/>
  <c r="AR294" i="3"/>
  <c r="AR288" i="3" a="1"/>
  <c r="AR288" i="3"/>
  <c r="AR282" i="3" a="1"/>
  <c r="AR282" i="3"/>
  <c r="AR276" i="3" a="1"/>
  <c r="AR276" i="3"/>
  <c r="AQ269" i="3" a="1"/>
  <c r="AQ269" i="3"/>
  <c r="AQ263" i="3" a="1"/>
  <c r="AQ263" i="3"/>
  <c r="AQ257" i="3" a="1"/>
  <c r="AQ257" i="3"/>
  <c r="AQ251" i="3" a="1"/>
  <c r="AQ251" i="3"/>
  <c r="AQ245" i="3" a="1"/>
  <c r="AQ245" i="3"/>
  <c r="AQ239" i="3" a="1"/>
  <c r="AQ239" i="3"/>
  <c r="AQ233" i="3" a="1"/>
  <c r="AQ233" i="3"/>
  <c r="AQ227" i="3" a="1"/>
  <c r="AQ227" i="3"/>
  <c r="AQ221" i="3" a="1"/>
  <c r="AQ221" i="3"/>
  <c r="AQ215" i="3" a="1"/>
  <c r="AQ215" i="3"/>
  <c r="AQ209" i="3" a="1"/>
  <c r="AQ209" i="3"/>
  <c r="AQ203" i="3" a="1"/>
  <c r="AQ203" i="3"/>
  <c r="AQ197" i="3" a="1"/>
  <c r="AQ197" i="3"/>
  <c r="AR485" i="3" a="1"/>
  <c r="AR485" i="3"/>
  <c r="AR467" i="3" a="1"/>
  <c r="AR467" i="3"/>
  <c r="AR459" i="3" a="1"/>
  <c r="AR459" i="3"/>
  <c r="AR458" i="3" a="1"/>
  <c r="AR458" i="3"/>
  <c r="AT452" i="3" a="1"/>
  <c r="AT452" i="3"/>
  <c r="AR450" i="3" a="1"/>
  <c r="AR450" i="3"/>
  <c r="AR449" i="3" a="1"/>
  <c r="AR449" i="3"/>
  <c r="AT443" i="3" a="1"/>
  <c r="AT443" i="3"/>
  <c r="AR441" i="3" a="1"/>
  <c r="AR441" i="3"/>
  <c r="AR440" i="3" a="1"/>
  <c r="AR440" i="3"/>
  <c r="AT432" i="3" a="1"/>
  <c r="AT432" i="3"/>
  <c r="AT431" i="3" a="1"/>
  <c r="AT431" i="3"/>
  <c r="AR425" i="3" a="1"/>
  <c r="AR425" i="3"/>
  <c r="AT414" i="3" a="1"/>
  <c r="AT414" i="3"/>
  <c r="AT413" i="3" a="1"/>
  <c r="AT413" i="3"/>
  <c r="AR407" i="3" a="1"/>
  <c r="AR407" i="3"/>
  <c r="AT399" i="3" a="1"/>
  <c r="AT399" i="3"/>
  <c r="AQ389" i="3" a="1"/>
  <c r="AQ389" i="3"/>
  <c r="AT381" i="3" a="1"/>
  <c r="AT381" i="3"/>
  <c r="AQ371" i="3" a="1"/>
  <c r="AQ371" i="3"/>
  <c r="AQ353" i="3" a="1"/>
  <c r="AQ353" i="3"/>
  <c r="AR335" i="3" a="1"/>
  <c r="AR335" i="3"/>
  <c r="AQ331" i="3" a="1"/>
  <c r="AQ331" i="3"/>
  <c r="AR330" i="3" a="1"/>
  <c r="AR330" i="3"/>
  <c r="AQ327" i="3" a="1"/>
  <c r="AQ327" i="3"/>
  <c r="AR317" i="3" a="1"/>
  <c r="AR317" i="3"/>
  <c r="AQ313" i="3" a="1"/>
  <c r="AQ313" i="3"/>
  <c r="AR312" i="3" a="1"/>
  <c r="AR312" i="3"/>
  <c r="AT269" i="3" a="1"/>
  <c r="AT269" i="3"/>
  <c r="AR266" i="3" a="1"/>
  <c r="AR266" i="3"/>
  <c r="AT263" i="3" a="1"/>
  <c r="AT263" i="3"/>
  <c r="AR260" i="3" a="1"/>
  <c r="AR260" i="3"/>
  <c r="AT257" i="3" a="1"/>
  <c r="AT257" i="3"/>
  <c r="AR254" i="3" a="1"/>
  <c r="AR254" i="3"/>
  <c r="AT251" i="3" a="1"/>
  <c r="AT251" i="3"/>
  <c r="AR248" i="3" a="1"/>
  <c r="AR248" i="3"/>
  <c r="AT245" i="3" a="1"/>
  <c r="AT245" i="3"/>
  <c r="AR242" i="3" a="1"/>
  <c r="AR242" i="3"/>
  <c r="AT239" i="3" a="1"/>
  <c r="AT239" i="3"/>
  <c r="AT233" i="3" a="1"/>
  <c r="AT233" i="3"/>
  <c r="AR230" i="3" a="1"/>
  <c r="AR230" i="3"/>
  <c r="AT227" i="3" a="1"/>
  <c r="AT227" i="3"/>
  <c r="AR224" i="3" a="1"/>
  <c r="AR224" i="3"/>
  <c r="AT221" i="3" a="1"/>
  <c r="AT221" i="3"/>
  <c r="AR218" i="3" a="1"/>
  <c r="AR218" i="3"/>
  <c r="AT215" i="3" a="1"/>
  <c r="AT215" i="3"/>
  <c r="AT1291" i="3" a="1"/>
  <c r="AT1291" i="3"/>
  <c r="AQ9" i="3" a="1"/>
  <c r="AQ9" i="3"/>
  <c r="AR10" i="3" a="1"/>
  <c r="AR10" i="3"/>
  <c r="AR16" i="3" a="1"/>
  <c r="AR16" i="3"/>
  <c r="AQ24" i="3" a="1"/>
  <c r="AQ24" i="3"/>
  <c r="AQ28" i="3" a="1"/>
  <c r="AQ28" i="3"/>
  <c r="AQ30" i="3" a="1"/>
  <c r="AQ30" i="3"/>
  <c r="AQ34" i="3" a="1"/>
  <c r="AQ34" i="3"/>
  <c r="AQ36" i="3" a="1"/>
  <c r="AQ36" i="3"/>
  <c r="AQ40" i="3" a="1"/>
  <c r="AQ40" i="3"/>
  <c r="AQ42" i="3" a="1"/>
  <c r="AQ42" i="3"/>
  <c r="AQ46" i="3" a="1"/>
  <c r="AQ46" i="3"/>
  <c r="AQ48" i="3" a="1"/>
  <c r="AQ48" i="3"/>
  <c r="AQ52" i="3" a="1"/>
  <c r="AQ52" i="3"/>
  <c r="AQ54" i="3" a="1"/>
  <c r="AQ54" i="3"/>
  <c r="AQ58" i="3" a="1"/>
  <c r="AQ58" i="3"/>
  <c r="AQ60" i="3" a="1"/>
  <c r="AQ60" i="3"/>
  <c r="AQ64" i="3" a="1"/>
  <c r="AQ64" i="3"/>
  <c r="AQ66" i="3" a="1"/>
  <c r="AQ66" i="3"/>
  <c r="AQ70" i="3" a="1"/>
  <c r="AQ70" i="3"/>
  <c r="AQ72" i="3" a="1"/>
  <c r="AQ72" i="3"/>
  <c r="AQ76" i="3" a="1"/>
  <c r="AQ76" i="3"/>
  <c r="AQ78" i="3" a="1"/>
  <c r="AQ78" i="3"/>
  <c r="AQ82" i="3" a="1"/>
  <c r="AQ82" i="3"/>
  <c r="AQ84" i="3" a="1"/>
  <c r="AQ84" i="3"/>
  <c r="AQ88" i="3" a="1"/>
  <c r="AQ88" i="3"/>
  <c r="AQ90" i="3" a="1"/>
  <c r="AQ90" i="3"/>
  <c r="AQ94" i="3" a="1"/>
  <c r="AQ94" i="3"/>
  <c r="AQ96" i="3" a="1"/>
  <c r="AQ96" i="3"/>
  <c r="AQ100" i="3" a="1"/>
  <c r="AQ100" i="3"/>
  <c r="AQ102" i="3" a="1"/>
  <c r="AQ102" i="3"/>
  <c r="AQ106" i="3" a="1"/>
  <c r="AQ106" i="3"/>
  <c r="AQ108" i="3" a="1"/>
  <c r="AQ108" i="3"/>
  <c r="AQ113" i="3" a="1"/>
  <c r="AQ113" i="3"/>
  <c r="AQ115" i="3" a="1"/>
  <c r="AQ115" i="3"/>
  <c r="AR118" i="3" a="1"/>
  <c r="AR118" i="3"/>
  <c r="AQ118" i="3" a="1"/>
  <c r="AQ118" i="3"/>
  <c r="AR121" i="3" a="1"/>
  <c r="AR121" i="3"/>
  <c r="AQ121" i="3" a="1"/>
  <c r="AQ121" i="3"/>
  <c r="AR124" i="3" a="1"/>
  <c r="AR124" i="3"/>
  <c r="AQ124" i="3" a="1"/>
  <c r="AQ124" i="3"/>
  <c r="AR127" i="3" a="1"/>
  <c r="AR127" i="3"/>
  <c r="AQ127" i="3" a="1"/>
  <c r="AQ127" i="3"/>
  <c r="AR130" i="3" a="1"/>
  <c r="AR130" i="3"/>
  <c r="AQ130" i="3" a="1"/>
  <c r="AQ130" i="3"/>
  <c r="AR133" i="3" a="1"/>
  <c r="AR133" i="3"/>
  <c r="AQ133" i="3" a="1"/>
  <c r="AQ133" i="3"/>
  <c r="AR136" i="3" a="1"/>
  <c r="AR136" i="3"/>
  <c r="AQ136" i="3" a="1"/>
  <c r="AQ136" i="3"/>
  <c r="AR139" i="3" a="1"/>
  <c r="AR139" i="3"/>
  <c r="AQ139" i="3" a="1"/>
  <c r="AQ139" i="3"/>
  <c r="AR142" i="3" a="1"/>
  <c r="AR142" i="3"/>
  <c r="AQ142" i="3" a="1"/>
  <c r="AQ142" i="3"/>
  <c r="AR145" i="3" a="1"/>
  <c r="AR145" i="3"/>
  <c r="AQ145" i="3" a="1"/>
  <c r="AQ145" i="3"/>
  <c r="AR148" i="3" a="1"/>
  <c r="AR148" i="3"/>
  <c r="AQ148" i="3" a="1"/>
  <c r="AQ148" i="3"/>
  <c r="AR151" i="3" a="1"/>
  <c r="AR151" i="3"/>
  <c r="AQ151" i="3" a="1"/>
  <c r="AQ151" i="3"/>
  <c r="AR154" i="3" a="1"/>
  <c r="AR154" i="3"/>
  <c r="AQ154" i="3" a="1"/>
  <c r="AQ154" i="3"/>
  <c r="AR157" i="3" a="1"/>
  <c r="AR157" i="3"/>
  <c r="AQ157" i="3" a="1"/>
  <c r="AQ157" i="3"/>
  <c r="AR160" i="3" a="1"/>
  <c r="AR160" i="3"/>
  <c r="AQ160" i="3" a="1"/>
  <c r="AQ160" i="3"/>
  <c r="AR163" i="3" a="1"/>
  <c r="AR163" i="3"/>
  <c r="AR165" i="3" a="1"/>
  <c r="AR165" i="3"/>
  <c r="AR175" i="3" a="1"/>
  <c r="AR175" i="3"/>
  <c r="AR177" i="3" a="1"/>
  <c r="AR177" i="3"/>
  <c r="AR187" i="3" a="1"/>
  <c r="AR187" i="3"/>
  <c r="AR189" i="3" a="1"/>
  <c r="AR189" i="3"/>
  <c r="AT197" i="3" a="1"/>
  <c r="AT197" i="3"/>
  <c r="AQ204" i="3" a="1"/>
  <c r="AQ204" i="3"/>
  <c r="AR209" i="3" a="1"/>
  <c r="AR209" i="3"/>
  <c r="AQ216" i="3" a="1"/>
  <c r="AQ216" i="3"/>
  <c r="AR216" i="3" a="1"/>
  <c r="AR216" i="3"/>
  <c r="AR217" i="3" a="1"/>
  <c r="AR217" i="3"/>
  <c r="AQ217" i="3" a="1"/>
  <c r="AQ217" i="3"/>
  <c r="AR225" i="3" a="1"/>
  <c r="AR225" i="3"/>
  <c r="AT228" i="3" a="1"/>
  <c r="AT228" i="3"/>
  <c r="AT230" i="3" a="1"/>
  <c r="AT230" i="3"/>
  <c r="AR253" i="3" a="1"/>
  <c r="AR253" i="3"/>
  <c r="AQ253" i="3" a="1"/>
  <c r="AQ253" i="3"/>
  <c r="AT271" i="3" a="1"/>
  <c r="AT271" i="3"/>
  <c r="AR271" i="3" a="1"/>
  <c r="AR271" i="3"/>
  <c r="AQ271" i="3" a="1"/>
  <c r="AQ271" i="3"/>
  <c r="AQ273" i="3" a="1"/>
  <c r="AQ273" i="3"/>
  <c r="AT285" i="3" a="1"/>
  <c r="AT285" i="3"/>
  <c r="AT289" i="3" a="1"/>
  <c r="AT289" i="3"/>
  <c r="AR289" i="3" a="1"/>
  <c r="AR289" i="3"/>
  <c r="AQ289" i="3" a="1"/>
  <c r="AQ289" i="3"/>
  <c r="AQ291" i="3" a="1"/>
  <c r="AQ291" i="3"/>
  <c r="AR15" i="3" a="1"/>
  <c r="AR15" i="3"/>
  <c r="AT25" i="3" a="1"/>
  <c r="AT25" i="3"/>
  <c r="AT7" i="3" a="1"/>
  <c r="AT7" i="3"/>
  <c r="AQ7" i="3" a="1"/>
  <c r="AQ7" i="3"/>
  <c r="AT8" i="3" a="1"/>
  <c r="AT8" i="3"/>
  <c r="AT11" i="3" a="1"/>
  <c r="AT11" i="3"/>
  <c r="AT14" i="3" a="1"/>
  <c r="AT14" i="3"/>
  <c r="AT17" i="3" a="1"/>
  <c r="AT17" i="3"/>
  <c r="AT20" i="3" a="1"/>
  <c r="AT20" i="3"/>
  <c r="AT23" i="3" a="1"/>
  <c r="AT23" i="3"/>
  <c r="AR27" i="3" a="1"/>
  <c r="AR27" i="3"/>
  <c r="AT27" i="3" a="1"/>
  <c r="AT27" i="3"/>
  <c r="AR33" i="3" a="1"/>
  <c r="AR33" i="3"/>
  <c r="AT33" i="3" a="1"/>
  <c r="AT33" i="3"/>
  <c r="AR39" i="3" a="1"/>
  <c r="AR39" i="3"/>
  <c r="AT39" i="3" a="1"/>
  <c r="AT39" i="3"/>
  <c r="AR45" i="3" a="1"/>
  <c r="AR45" i="3"/>
  <c r="AT45" i="3" a="1"/>
  <c r="AT45" i="3"/>
  <c r="AR51" i="3" a="1"/>
  <c r="AR51" i="3"/>
  <c r="AT51" i="3" a="1"/>
  <c r="AT51" i="3"/>
  <c r="AR57" i="3" a="1"/>
  <c r="AR57" i="3"/>
  <c r="AT57" i="3" a="1"/>
  <c r="AT57" i="3"/>
  <c r="AR63" i="3" a="1"/>
  <c r="AR63" i="3"/>
  <c r="AT63" i="3" a="1"/>
  <c r="AT63" i="3"/>
  <c r="AR69" i="3" a="1"/>
  <c r="AR69" i="3"/>
  <c r="AT69" i="3" a="1"/>
  <c r="AT69" i="3"/>
  <c r="AR75" i="3" a="1"/>
  <c r="AR75" i="3"/>
  <c r="AT75" i="3" a="1"/>
  <c r="AT75" i="3"/>
  <c r="AR81" i="3" a="1"/>
  <c r="AR81" i="3"/>
  <c r="AT81" i="3" a="1"/>
  <c r="AT81" i="3"/>
  <c r="AR87" i="3" a="1"/>
  <c r="AR87" i="3"/>
  <c r="AT87" i="3" a="1"/>
  <c r="AT87" i="3"/>
  <c r="AR93" i="3" a="1"/>
  <c r="AR93" i="3"/>
  <c r="AT93" i="3" a="1"/>
  <c r="AT93" i="3"/>
  <c r="AR99" i="3" a="1"/>
  <c r="AR99" i="3"/>
  <c r="AT99" i="3" a="1"/>
  <c r="AT99" i="3"/>
  <c r="AR105" i="3" a="1"/>
  <c r="AR105" i="3"/>
  <c r="AT105" i="3" a="1"/>
  <c r="AT105" i="3"/>
  <c r="AR111" i="3" a="1"/>
  <c r="AR111" i="3"/>
  <c r="AT111" i="3" a="1"/>
  <c r="AT111" i="3"/>
  <c r="AT116" i="3" a="1"/>
  <c r="AT116" i="3"/>
  <c r="AR117" i="3" a="1"/>
  <c r="AR117" i="3"/>
  <c r="AT119" i="3" a="1"/>
  <c r="AT119" i="3"/>
  <c r="AR120" i="3" a="1"/>
  <c r="AR120" i="3"/>
  <c r="AT122" i="3" a="1"/>
  <c r="AT122" i="3"/>
  <c r="AR123" i="3" a="1"/>
  <c r="AR123" i="3"/>
  <c r="AT125" i="3" a="1"/>
  <c r="AT125" i="3"/>
  <c r="AR126" i="3" a="1"/>
  <c r="AR126" i="3"/>
  <c r="AT128" i="3" a="1"/>
  <c r="AT128" i="3"/>
  <c r="AR129" i="3" a="1"/>
  <c r="AR129" i="3"/>
  <c r="AT131" i="3" a="1"/>
  <c r="AT131" i="3"/>
  <c r="AR132" i="3" a="1"/>
  <c r="AR132" i="3"/>
  <c r="AT134" i="3" a="1"/>
  <c r="AT134" i="3"/>
  <c r="AR135" i="3" a="1"/>
  <c r="AR135" i="3"/>
  <c r="AT137" i="3" a="1"/>
  <c r="AT137" i="3"/>
  <c r="AR138" i="3" a="1"/>
  <c r="AR138" i="3"/>
  <c r="AT140" i="3" a="1"/>
  <c r="AT140" i="3"/>
  <c r="AR141" i="3" a="1"/>
  <c r="AR141" i="3"/>
  <c r="AT143" i="3" a="1"/>
  <c r="AT143" i="3"/>
  <c r="AR144" i="3" a="1"/>
  <c r="AR144" i="3"/>
  <c r="AT146" i="3" a="1"/>
  <c r="AT146" i="3"/>
  <c r="AR147" i="3" a="1"/>
  <c r="AR147" i="3"/>
  <c r="AT149" i="3" a="1"/>
  <c r="AT149" i="3"/>
  <c r="AR150" i="3" a="1"/>
  <c r="AR150" i="3"/>
  <c r="AT152" i="3" a="1"/>
  <c r="AT152" i="3"/>
  <c r="AR153" i="3" a="1"/>
  <c r="AR153" i="3"/>
  <c r="AT155" i="3" a="1"/>
  <c r="AT155" i="3"/>
  <c r="AR156" i="3" a="1"/>
  <c r="AR156" i="3"/>
  <c r="AT158" i="3" a="1"/>
  <c r="AT158" i="3"/>
  <c r="AR159" i="3" a="1"/>
  <c r="AR159" i="3"/>
  <c r="AT161" i="3" a="1"/>
  <c r="AT161" i="3"/>
  <c r="AR162" i="3" a="1"/>
  <c r="AR162" i="3"/>
  <c r="AQ167" i="3" a="1"/>
  <c r="AQ167" i="3"/>
  <c r="AQ168" i="3" a="1"/>
  <c r="AQ168" i="3"/>
  <c r="AT168" i="3" a="1"/>
  <c r="AT168" i="3"/>
  <c r="AQ171" i="3" a="1"/>
  <c r="AQ171" i="3"/>
  <c r="AT173" i="3" a="1"/>
  <c r="AT173" i="3"/>
  <c r="AR174" i="3" a="1"/>
  <c r="AR174" i="3"/>
  <c r="AQ179" i="3" a="1"/>
  <c r="AQ179" i="3"/>
  <c r="AQ180" i="3" a="1"/>
  <c r="AQ180" i="3"/>
  <c r="AT180" i="3" a="1"/>
  <c r="AT180" i="3"/>
  <c r="AQ183" i="3" a="1"/>
  <c r="AQ183" i="3"/>
  <c r="AT185" i="3" a="1"/>
  <c r="AT185" i="3"/>
  <c r="AR186" i="3" a="1"/>
  <c r="AR186" i="3"/>
  <c r="AQ191" i="3" a="1"/>
  <c r="AQ191" i="3"/>
  <c r="AQ192" i="3" a="1"/>
  <c r="AQ192" i="3"/>
  <c r="AT192" i="3" a="1"/>
  <c r="AT192" i="3"/>
  <c r="AQ195" i="3" a="1"/>
  <c r="AQ195" i="3"/>
  <c r="AT198" i="3" a="1"/>
  <c r="AT198" i="3"/>
  <c r="AR200" i="3" a="1"/>
  <c r="AR200" i="3"/>
  <c r="AR201" i="3" a="1"/>
  <c r="AR201" i="3"/>
  <c r="AR205" i="3" a="1"/>
  <c r="AR205" i="3"/>
  <c r="AQ205" i="3" a="1"/>
  <c r="AQ205" i="3"/>
  <c r="AT206" i="3" a="1"/>
  <c r="AT206" i="3"/>
  <c r="AR210" i="3" a="1"/>
  <c r="AR210" i="3"/>
  <c r="AR221" i="3" a="1"/>
  <c r="AR221" i="3"/>
  <c r="AT241" i="3" a="1"/>
  <c r="AT241" i="3"/>
  <c r="AR252" i="3" a="1"/>
  <c r="AR252" i="3"/>
  <c r="AT259" i="3" a="1"/>
  <c r="AT259" i="3"/>
  <c r="AR270" i="3" a="1"/>
  <c r="AR270" i="3"/>
  <c r="AR275" i="3" a="1"/>
  <c r="AR275" i="3"/>
  <c r="AQ276" i="3" a="1"/>
  <c r="AQ276" i="3"/>
  <c r="AT280" i="3" a="1"/>
  <c r="AT280" i="3"/>
  <c r="AR280" i="3" a="1"/>
  <c r="AR280" i="3"/>
  <c r="AQ280" i="3" a="1"/>
  <c r="AQ280" i="3"/>
  <c r="AR284" i="3" a="1"/>
  <c r="AR284" i="3"/>
  <c r="AT288" i="3" a="1"/>
  <c r="AT288" i="3"/>
  <c r="AR293" i="3" a="1"/>
  <c r="AR293" i="3"/>
  <c r="AR296" i="3" a="1"/>
  <c r="AR296" i="3"/>
  <c r="AR299" i="3" a="1"/>
  <c r="AR299" i="3"/>
  <c r="AR302" i="3" a="1"/>
  <c r="AR302" i="3"/>
  <c r="AR305" i="3" a="1"/>
  <c r="AR305" i="3"/>
  <c r="AR308" i="3" a="1"/>
  <c r="AR308" i="3"/>
  <c r="AR311" i="3" a="1"/>
  <c r="AR311" i="3"/>
  <c r="AT314" i="3" a="1"/>
  <c r="AT314" i="3"/>
  <c r="AT317" i="3" a="1"/>
  <c r="AT317" i="3"/>
  <c r="AT320" i="3" a="1"/>
  <c r="AT320" i="3"/>
  <c r="AT323" i="3" a="1"/>
  <c r="AT323" i="3"/>
  <c r="AT326" i="3" a="1"/>
  <c r="AT326" i="3"/>
  <c r="AR329" i="3" a="1"/>
  <c r="AR329" i="3"/>
  <c r="AT332" i="3" a="1"/>
  <c r="AT332" i="3"/>
  <c r="AT335" i="3" a="1"/>
  <c r="AT335" i="3"/>
  <c r="AT338" i="3" a="1"/>
  <c r="AT338" i="3"/>
  <c r="AT341" i="3" a="1"/>
  <c r="AT341" i="3"/>
  <c r="AQ347" i="3" a="1"/>
  <c r="AQ347" i="3"/>
  <c r="AT356" i="3" a="1"/>
  <c r="AT356" i="3"/>
  <c r="AR359" i="3" a="1"/>
  <c r="AR359" i="3"/>
  <c r="AQ373" i="3" a="1"/>
  <c r="AQ373" i="3"/>
  <c r="AQ391" i="3" a="1"/>
  <c r="AQ391" i="3"/>
  <c r="AQ17" i="3" a="1"/>
  <c r="AQ17" i="3"/>
  <c r="AQ23" i="3" a="1"/>
  <c r="AQ23" i="3"/>
  <c r="AT31" i="3" a="1"/>
  <c r="AT31" i="3"/>
  <c r="AQ41" i="3" a="1"/>
  <c r="AQ41" i="3"/>
  <c r="AQ47" i="3" a="1"/>
  <c r="AQ47" i="3"/>
  <c r="AR52" i="3" a="1"/>
  <c r="AR52" i="3"/>
  <c r="AR58" i="3" a="1"/>
  <c r="AR58" i="3"/>
  <c r="AR64" i="3" a="1"/>
  <c r="AR64" i="3"/>
  <c r="AR70" i="3" a="1"/>
  <c r="AR70" i="3"/>
  <c r="AR76" i="3" a="1"/>
  <c r="AR76" i="3"/>
  <c r="AR80" i="3" a="1"/>
  <c r="AR80" i="3"/>
  <c r="AR86" i="3" a="1"/>
  <c r="AR86" i="3"/>
  <c r="AR94" i="3" a="1"/>
  <c r="AR94" i="3"/>
  <c r="AR113" i="3" a="1"/>
  <c r="AR113" i="3"/>
  <c r="AQ114" i="3" a="1"/>
  <c r="AQ114" i="3"/>
  <c r="AT114" i="3" a="1"/>
  <c r="AT114" i="3"/>
  <c r="AQ163" i="3" a="1"/>
  <c r="AQ163" i="3"/>
  <c r="AT164" i="3" a="1"/>
  <c r="AT164" i="3"/>
  <c r="AT165" i="3" a="1"/>
  <c r="AT165" i="3"/>
  <c r="AR167" i="3" a="1"/>
  <c r="AR167" i="3"/>
  <c r="AR170" i="3" a="1"/>
  <c r="AR170" i="3"/>
  <c r="AQ175" i="3" a="1"/>
  <c r="AQ175" i="3"/>
  <c r="AT176" i="3" a="1"/>
  <c r="AT176" i="3"/>
  <c r="AT177" i="3" a="1"/>
  <c r="AT177" i="3"/>
  <c r="AR179" i="3" a="1"/>
  <c r="AR179" i="3"/>
  <c r="AR182" i="3" a="1"/>
  <c r="AR182" i="3"/>
  <c r="AQ187" i="3" a="1"/>
  <c r="AQ187" i="3"/>
  <c r="AT188" i="3" a="1"/>
  <c r="AT188" i="3"/>
  <c r="AT189" i="3" a="1"/>
  <c r="AT189" i="3"/>
  <c r="AR191" i="3" a="1"/>
  <c r="AR191" i="3"/>
  <c r="AR194" i="3" a="1"/>
  <c r="AR194" i="3"/>
  <c r="AQ198" i="3" a="1"/>
  <c r="AQ198" i="3"/>
  <c r="AR203" i="3" a="1"/>
  <c r="AR203" i="3"/>
  <c r="AT209" i="3" a="1"/>
  <c r="AT209" i="3"/>
  <c r="AR219" i="3" a="1"/>
  <c r="AR219" i="3"/>
  <c r="AT222" i="3" a="1"/>
  <c r="AT222" i="3"/>
  <c r="AT223" i="3" a="1"/>
  <c r="AT223" i="3"/>
  <c r="AT224" i="3" a="1"/>
  <c r="AT224" i="3"/>
  <c r="AQ228" i="3" a="1"/>
  <c r="AQ228" i="3"/>
  <c r="AR228" i="3" a="1"/>
  <c r="AR228" i="3"/>
  <c r="AR229" i="3" a="1"/>
  <c r="AR229" i="3"/>
  <c r="AQ229" i="3" a="1"/>
  <c r="AQ229" i="3"/>
  <c r="AR235" i="3" a="1"/>
  <c r="AR235" i="3"/>
  <c r="AQ235" i="3" a="1"/>
  <c r="AQ235" i="3"/>
  <c r="AR247" i="3" a="1"/>
  <c r="AR247" i="3"/>
  <c r="AQ247" i="3" a="1"/>
  <c r="AQ247" i="3"/>
  <c r="AR265" i="3" a="1"/>
  <c r="AR265" i="3"/>
  <c r="AQ265" i="3" a="1"/>
  <c r="AQ265" i="3"/>
  <c r="AT279" i="3" a="1"/>
  <c r="AT279" i="3"/>
  <c r="AT283" i="3" a="1"/>
  <c r="AT283" i="3"/>
  <c r="AR283" i="3" a="1"/>
  <c r="AR283" i="3"/>
  <c r="AQ283" i="3" a="1"/>
  <c r="AQ283" i="3"/>
  <c r="AQ285" i="3" a="1"/>
  <c r="AQ285" i="3"/>
  <c r="AR28" i="3" a="1"/>
  <c r="AR28" i="3"/>
  <c r="AR32" i="3" a="1"/>
  <c r="AR32" i="3"/>
  <c r="AT37" i="3" a="1"/>
  <c r="AT37" i="3"/>
  <c r="AT41" i="3" a="1"/>
  <c r="AT41" i="3"/>
  <c r="AT47" i="3" a="1"/>
  <c r="AT47" i="3"/>
  <c r="AQ53" i="3" a="1"/>
  <c r="AQ53" i="3"/>
  <c r="AT53" i="3" a="1"/>
  <c r="AT53" i="3"/>
  <c r="AT59" i="3" a="1"/>
  <c r="AT59" i="3"/>
  <c r="AT67" i="3" a="1"/>
  <c r="AT67" i="3"/>
  <c r="AT73" i="3" a="1"/>
  <c r="AT73" i="3"/>
  <c r="AT79" i="3" a="1"/>
  <c r="AT79" i="3"/>
  <c r="AT85" i="3" a="1"/>
  <c r="AT85" i="3"/>
  <c r="AT89" i="3" a="1"/>
  <c r="AT89" i="3"/>
  <c r="AQ95" i="3" a="1"/>
  <c r="AQ95" i="3"/>
  <c r="AR100" i="3" a="1"/>
  <c r="AR100" i="3"/>
  <c r="AT103" i="3" a="1"/>
  <c r="AT103" i="3"/>
  <c r="AR106" i="3" a="1"/>
  <c r="AR106" i="3"/>
  <c r="AT107" i="3" a="1"/>
  <c r="AT107" i="3"/>
  <c r="AT109" i="3" a="1"/>
  <c r="AT109" i="3"/>
  <c r="AT10" i="3" a="1"/>
  <c r="AT10" i="3"/>
  <c r="AQ25" i="3" a="1"/>
  <c r="AQ25" i="3"/>
  <c r="AQ31" i="3" a="1"/>
  <c r="AQ31" i="3"/>
  <c r="AQ33" i="3" a="1"/>
  <c r="AQ33" i="3"/>
  <c r="AQ37" i="3" a="1"/>
  <c r="AQ37" i="3"/>
  <c r="AQ39" i="3" a="1"/>
  <c r="AQ39" i="3"/>
  <c r="AQ49" i="3" a="1"/>
  <c r="AQ49" i="3"/>
  <c r="AQ51" i="3" a="1"/>
  <c r="AQ51" i="3"/>
  <c r="AQ55" i="3" a="1"/>
  <c r="AQ55" i="3"/>
  <c r="AQ57" i="3" a="1"/>
  <c r="AQ57" i="3"/>
  <c r="AQ61" i="3" a="1"/>
  <c r="AQ61" i="3"/>
  <c r="AQ63" i="3" a="1"/>
  <c r="AQ63" i="3"/>
  <c r="AQ67" i="3" a="1"/>
  <c r="AQ67" i="3"/>
  <c r="AQ73" i="3" a="1"/>
  <c r="AQ73" i="3"/>
  <c r="AQ75" i="3" a="1"/>
  <c r="AQ75" i="3"/>
  <c r="AQ79" i="3" a="1"/>
  <c r="AQ79" i="3"/>
  <c r="AQ81" i="3" a="1"/>
  <c r="AQ81" i="3"/>
  <c r="AQ85" i="3" a="1"/>
  <c r="AQ85" i="3"/>
  <c r="AQ87" i="3" a="1"/>
  <c r="AQ87" i="3"/>
  <c r="AQ91" i="3" a="1"/>
  <c r="AQ91" i="3"/>
  <c r="AQ97" i="3" a="1"/>
  <c r="AQ97" i="3"/>
  <c r="AQ109" i="3" a="1"/>
  <c r="AQ109" i="3"/>
  <c r="AQ116" i="3" a="1"/>
  <c r="AQ116" i="3"/>
  <c r="AQ122" i="3" a="1"/>
  <c r="AQ122" i="3"/>
  <c r="AQ128" i="3" a="1"/>
  <c r="AQ128" i="3"/>
  <c r="AQ137" i="3" a="1"/>
  <c r="AQ137" i="3"/>
  <c r="AQ146" i="3" a="1"/>
  <c r="AQ146" i="3"/>
  <c r="AQ152" i="3" a="1"/>
  <c r="AQ152" i="3"/>
  <c r="AQ158" i="3" a="1"/>
  <c r="AQ158" i="3"/>
  <c r="AQ161" i="3" a="1"/>
  <c r="AQ161" i="3"/>
  <c r="AR169" i="3" a="1"/>
  <c r="AR169" i="3"/>
  <c r="AR171" i="3" a="1"/>
  <c r="AR171" i="3"/>
  <c r="AR181" i="3" a="1"/>
  <c r="AR181" i="3"/>
  <c r="AR183" i="3" a="1"/>
  <c r="AR183" i="3"/>
  <c r="AR193" i="3" a="1"/>
  <c r="AR193" i="3"/>
  <c r="AR195" i="3" a="1"/>
  <c r="AR195" i="3"/>
  <c r="AR199" i="3" a="1"/>
  <c r="AR199" i="3"/>
  <c r="AQ199" i="3" a="1"/>
  <c r="AQ199" i="3"/>
  <c r="AT200" i="3" a="1"/>
  <c r="AT200" i="3"/>
  <c r="AT201" i="3" a="1"/>
  <c r="AT201" i="3"/>
  <c r="AR204" i="3" a="1"/>
  <c r="AR204" i="3"/>
  <c r="AQ207" i="3" a="1"/>
  <c r="AQ207" i="3"/>
  <c r="AT210" i="3" a="1"/>
  <c r="AT210" i="3"/>
  <c r="AT211" i="3" a="1"/>
  <c r="AT211" i="3"/>
  <c r="AR212" i="3" a="1"/>
  <c r="AR212" i="3"/>
  <c r="AR213" i="3" a="1"/>
  <c r="AR213" i="3"/>
  <c r="AR234" i="3" a="1"/>
  <c r="AR234" i="3"/>
  <c r="AR246" i="3" a="1"/>
  <c r="AR246" i="3"/>
  <c r="AT253" i="3" a="1"/>
  <c r="AT253" i="3"/>
  <c r="AR264" i="3" a="1"/>
  <c r="AR264" i="3"/>
  <c r="AT274" i="3" a="1"/>
  <c r="AT274" i="3"/>
  <c r="AR274" i="3" a="1"/>
  <c r="AR274" i="3"/>
  <c r="AQ274" i="3" a="1"/>
  <c r="AQ274" i="3"/>
  <c r="AR278" i="3" a="1"/>
  <c r="AR278" i="3"/>
  <c r="AT282" i="3" a="1"/>
  <c r="AT282" i="3"/>
  <c r="AR287" i="3" a="1"/>
  <c r="AR287" i="3"/>
  <c r="AQ288" i="3" a="1"/>
  <c r="AQ288" i="3"/>
  <c r="AR292" i="3" a="1"/>
  <c r="AR292" i="3"/>
  <c r="AQ295" i="3" a="1"/>
  <c r="AQ295" i="3"/>
  <c r="AR298" i="3" a="1"/>
  <c r="AR298" i="3"/>
  <c r="AQ301" i="3" a="1"/>
  <c r="AQ301" i="3"/>
  <c r="AR304" i="3" a="1"/>
  <c r="AR304" i="3"/>
  <c r="AQ307" i="3" a="1"/>
  <c r="AQ307" i="3"/>
  <c r="AR310" i="3" a="1"/>
  <c r="AR310" i="3"/>
  <c r="AQ355" i="3" a="1"/>
  <c r="AQ355" i="3"/>
  <c r="AT372" i="3" a="1"/>
  <c r="AT372" i="3"/>
  <c r="AT375" i="3" a="1"/>
  <c r="AT375" i="3"/>
  <c r="AT390" i="3" a="1"/>
  <c r="AT390" i="3"/>
  <c r="AT393" i="3" a="1"/>
  <c r="AT393" i="3"/>
  <c r="AT423" i="3" a="1"/>
  <c r="AT423" i="3"/>
  <c r="AQ213" i="3" a="1"/>
  <c r="AQ213" i="3"/>
  <c r="AT213" i="3" a="1"/>
  <c r="AT213" i="3"/>
  <c r="AQ219" i="3" a="1"/>
  <c r="AQ219" i="3"/>
  <c r="AT219" i="3" a="1"/>
  <c r="AT219" i="3"/>
  <c r="AQ225" i="3" a="1"/>
  <c r="AQ225" i="3"/>
  <c r="AT225" i="3" a="1"/>
  <c r="AT225" i="3"/>
  <c r="AQ231" i="3" a="1"/>
  <c r="AQ231" i="3"/>
  <c r="AT231" i="3" a="1"/>
  <c r="AT231" i="3"/>
  <c r="AQ237" i="3" a="1"/>
  <c r="AQ237" i="3"/>
  <c r="AT237" i="3" a="1"/>
  <c r="AT237" i="3"/>
  <c r="AQ243" i="3" a="1"/>
  <c r="AQ243" i="3"/>
  <c r="AT243" i="3" a="1"/>
  <c r="AT243" i="3"/>
  <c r="AQ249" i="3" a="1"/>
  <c r="AQ249" i="3"/>
  <c r="AT249" i="3" a="1"/>
  <c r="AT249" i="3"/>
  <c r="AQ255" i="3" a="1"/>
  <c r="AQ255" i="3"/>
  <c r="AT255" i="3" a="1"/>
  <c r="AT255" i="3"/>
  <c r="AQ261" i="3" a="1"/>
  <c r="AQ261" i="3"/>
  <c r="AT261" i="3" a="1"/>
  <c r="AT261" i="3"/>
  <c r="AQ267" i="3" a="1"/>
  <c r="AQ267" i="3"/>
  <c r="AT267" i="3" a="1"/>
  <c r="AT267" i="3"/>
  <c r="AT275" i="3" a="1"/>
  <c r="AT275" i="3"/>
  <c r="AT281" i="3" a="1"/>
  <c r="AT281" i="3"/>
  <c r="AT287" i="3" a="1"/>
  <c r="AT287" i="3"/>
  <c r="AT293" i="3" a="1"/>
  <c r="AT293" i="3"/>
  <c r="AT299" i="3" a="1"/>
  <c r="AT299" i="3"/>
  <c r="AT305" i="3" a="1"/>
  <c r="AT305" i="3"/>
  <c r="AT311" i="3" a="1"/>
  <c r="AT311" i="3"/>
  <c r="AR315" i="3" a="1"/>
  <c r="AR315" i="3"/>
  <c r="AT319" i="3" a="1"/>
  <c r="AT319" i="3"/>
  <c r="AR319" i="3" a="1"/>
  <c r="AR319" i="3"/>
  <c r="AT328" i="3" a="1"/>
  <c r="AT328" i="3"/>
  <c r="AQ328" i="3" a="1"/>
  <c r="AQ328" i="3"/>
  <c r="AT329" i="3" a="1"/>
  <c r="AT329" i="3"/>
  <c r="AR333" i="3" a="1"/>
  <c r="AR333" i="3"/>
  <c r="AT337" i="3" a="1"/>
  <c r="AT337" i="3"/>
  <c r="AR337" i="3" a="1"/>
  <c r="AR337" i="3"/>
  <c r="AT358" i="3" a="1"/>
  <c r="AT358" i="3"/>
  <c r="AR358" i="3" a="1"/>
  <c r="AR358" i="3"/>
  <c r="AQ358" i="3" a="1"/>
  <c r="AQ358" i="3"/>
  <c r="AT376" i="3" a="1"/>
  <c r="AT376" i="3"/>
  <c r="AR376" i="3" a="1"/>
  <c r="AR376" i="3"/>
  <c r="AQ376" i="3" a="1"/>
  <c r="AQ376" i="3"/>
  <c r="AT394" i="3" a="1"/>
  <c r="AT394" i="3"/>
  <c r="AR394" i="3" a="1"/>
  <c r="AR394" i="3"/>
  <c r="AQ394" i="3" a="1"/>
  <c r="AQ394" i="3"/>
  <c r="AQ419" i="3" a="1"/>
  <c r="AQ419" i="3"/>
  <c r="AR420" i="3" a="1"/>
  <c r="AR420" i="3"/>
  <c r="AQ420" i="3" a="1"/>
  <c r="AQ420" i="3"/>
  <c r="AT421" i="3" a="1"/>
  <c r="AT421" i="3"/>
  <c r="AR421" i="3" a="1"/>
  <c r="AR421" i="3"/>
  <c r="AQ421" i="3" a="1"/>
  <c r="AQ421" i="3"/>
  <c r="AQ437" i="3" a="1"/>
  <c r="AQ437" i="3"/>
  <c r="AQ438" i="3" a="1"/>
  <c r="AQ438" i="3"/>
  <c r="AT438" i="3" a="1"/>
  <c r="AT438" i="3"/>
  <c r="AQ447" i="3" a="1"/>
  <c r="AQ447" i="3"/>
  <c r="AT447" i="3" a="1"/>
  <c r="AT447" i="3"/>
  <c r="AQ456" i="3" a="1"/>
  <c r="AQ456" i="3"/>
  <c r="AT456" i="3" a="1"/>
  <c r="AT456" i="3"/>
  <c r="AQ477" i="3" a="1"/>
  <c r="AQ477" i="3"/>
  <c r="AR477" i="3" a="1"/>
  <c r="AR477" i="3"/>
  <c r="AT477" i="3" a="1"/>
  <c r="AT477" i="3"/>
  <c r="AT272" i="3" a="1"/>
  <c r="AT272" i="3"/>
  <c r="AT278" i="3" a="1"/>
  <c r="AT278" i="3"/>
  <c r="AT284" i="3" a="1"/>
  <c r="AT284" i="3"/>
  <c r="AT290" i="3" a="1"/>
  <c r="AT290" i="3"/>
  <c r="AQ292" i="3" a="1"/>
  <c r="AQ292" i="3"/>
  <c r="AT296" i="3" a="1"/>
  <c r="AT296" i="3"/>
  <c r="AQ298" i="3" a="1"/>
  <c r="AQ298" i="3"/>
  <c r="AT302" i="3" a="1"/>
  <c r="AT302" i="3"/>
  <c r="AQ304" i="3" a="1"/>
  <c r="AQ304" i="3"/>
  <c r="AT308" i="3" a="1"/>
  <c r="AT308" i="3"/>
  <c r="AQ310" i="3" a="1"/>
  <c r="AQ310" i="3"/>
  <c r="AR314" i="3" a="1"/>
  <c r="AR314" i="3"/>
  <c r="AQ320" i="3" a="1"/>
  <c r="AQ320" i="3"/>
  <c r="AQ323" i="3" a="1"/>
  <c r="AQ323" i="3"/>
  <c r="AQ324" i="3" a="1"/>
  <c r="AQ324" i="3"/>
  <c r="AR332" i="3" a="1"/>
  <c r="AR332" i="3"/>
  <c r="AQ338" i="3" a="1"/>
  <c r="AQ338" i="3"/>
  <c r="AQ341" i="3" a="1"/>
  <c r="AQ341" i="3"/>
  <c r="AR342" i="3" a="1"/>
  <c r="AR342" i="3"/>
  <c r="AQ342" i="3" a="1"/>
  <c r="AQ342" i="3"/>
  <c r="AT343" i="3" a="1"/>
  <c r="AT343" i="3"/>
  <c r="AR343" i="3" a="1"/>
  <c r="AR343" i="3"/>
  <c r="AQ344" i="3" a="1"/>
  <c r="AQ344" i="3"/>
  <c r="AR345" i="3" a="1"/>
  <c r="AR345" i="3"/>
  <c r="AR356" i="3" a="1"/>
  <c r="AR356" i="3"/>
  <c r="AQ357" i="3" a="1"/>
  <c r="AQ357" i="3"/>
  <c r="AR360" i="3" a="1"/>
  <c r="AR360" i="3"/>
  <c r="AQ360" i="3" a="1"/>
  <c r="AQ360" i="3"/>
  <c r="AT361" i="3" a="1"/>
  <c r="AT361" i="3"/>
  <c r="AR361" i="3" a="1"/>
  <c r="AR361" i="3"/>
  <c r="AQ362" i="3" a="1"/>
  <c r="AQ362" i="3"/>
  <c r="AR363" i="3" a="1"/>
  <c r="AR363" i="3"/>
  <c r="AR374" i="3" a="1"/>
  <c r="AR374" i="3"/>
  <c r="AQ375" i="3" a="1"/>
  <c r="AQ375" i="3"/>
  <c r="AR378" i="3" a="1"/>
  <c r="AR378" i="3"/>
  <c r="AQ378" i="3" a="1"/>
  <c r="AQ378" i="3"/>
  <c r="AT379" i="3" a="1"/>
  <c r="AT379" i="3"/>
  <c r="AR379" i="3" a="1"/>
  <c r="AR379" i="3"/>
  <c r="AQ380" i="3" a="1"/>
  <c r="AQ380" i="3"/>
  <c r="AR381" i="3" a="1"/>
  <c r="AR381" i="3"/>
  <c r="AR392" i="3" a="1"/>
  <c r="AR392" i="3"/>
  <c r="AQ393" i="3" a="1"/>
  <c r="AQ393" i="3"/>
  <c r="AR396" i="3" a="1"/>
  <c r="AR396" i="3"/>
  <c r="AQ396" i="3" a="1"/>
  <c r="AQ396" i="3"/>
  <c r="AT397" i="3" a="1"/>
  <c r="AT397" i="3"/>
  <c r="AR397" i="3" a="1"/>
  <c r="AR397" i="3"/>
  <c r="AQ398" i="3" a="1"/>
  <c r="AQ398" i="3"/>
  <c r="AR399" i="3" a="1"/>
  <c r="AR399" i="3"/>
  <c r="AT401" i="3" a="1"/>
  <c r="AT401" i="3"/>
  <c r="AQ416" i="3" a="1"/>
  <c r="AQ416" i="3"/>
  <c r="AR417" i="3" a="1"/>
  <c r="AR417" i="3"/>
  <c r="AQ417" i="3" a="1"/>
  <c r="AQ417" i="3"/>
  <c r="AT418" i="3" a="1"/>
  <c r="AT418" i="3"/>
  <c r="AR418" i="3" a="1"/>
  <c r="AR418" i="3"/>
  <c r="AQ418" i="3" a="1"/>
  <c r="AQ418" i="3"/>
  <c r="AR422" i="3" a="1"/>
  <c r="AR422" i="3"/>
  <c r="AQ434" i="3" a="1"/>
  <c r="AQ434" i="3"/>
  <c r="AR435" i="3" a="1"/>
  <c r="AR435" i="3"/>
  <c r="AQ435" i="3" a="1"/>
  <c r="AQ435" i="3"/>
  <c r="AT436" i="3" a="1"/>
  <c r="AT436" i="3"/>
  <c r="AR436" i="3" a="1"/>
  <c r="AR436" i="3"/>
  <c r="AQ436" i="3" a="1"/>
  <c r="AQ436" i="3"/>
  <c r="AQ462" i="3" a="1"/>
  <c r="AQ462" i="3"/>
  <c r="AR462" i="3" a="1"/>
  <c r="AR462" i="3"/>
  <c r="AT462" i="3" a="1"/>
  <c r="AT462" i="3"/>
  <c r="AQ480" i="3" a="1"/>
  <c r="AQ480" i="3"/>
  <c r="AR480" i="3" a="1"/>
  <c r="AR480" i="3"/>
  <c r="AT480" i="3" a="1"/>
  <c r="AT480" i="3"/>
  <c r="AR166" i="3" a="1"/>
  <c r="AR166" i="3"/>
  <c r="AT166" i="3" a="1"/>
  <c r="AT166" i="3"/>
  <c r="AR172" i="3" a="1"/>
  <c r="AR172" i="3"/>
  <c r="AT172" i="3" a="1"/>
  <c r="AT172" i="3"/>
  <c r="AR178" i="3" a="1"/>
  <c r="AR178" i="3"/>
  <c r="AT178" i="3" a="1"/>
  <c r="AT178" i="3"/>
  <c r="AR184" i="3" a="1"/>
  <c r="AR184" i="3"/>
  <c r="AT184" i="3" a="1"/>
  <c r="AT184" i="3"/>
  <c r="AR190" i="3" a="1"/>
  <c r="AR190" i="3"/>
  <c r="AT190" i="3" a="1"/>
  <c r="AT190" i="3"/>
  <c r="AR196" i="3" a="1"/>
  <c r="AR196" i="3"/>
  <c r="AT196" i="3" a="1"/>
  <c r="AT196" i="3"/>
  <c r="AR202" i="3" a="1"/>
  <c r="AR202" i="3"/>
  <c r="AT202" i="3" a="1"/>
  <c r="AT202" i="3"/>
  <c r="AR208" i="3" a="1"/>
  <c r="AR208" i="3"/>
  <c r="AT208" i="3" a="1"/>
  <c r="AT208" i="3"/>
  <c r="AT214" i="3" a="1"/>
  <c r="AT214" i="3"/>
  <c r="AR220" i="3" a="1"/>
  <c r="AR220" i="3"/>
  <c r="AT220" i="3" a="1"/>
  <c r="AT220" i="3"/>
  <c r="AR226" i="3" a="1"/>
  <c r="AR226" i="3"/>
  <c r="AT226" i="3" a="1"/>
  <c r="AT226" i="3"/>
  <c r="AR232" i="3" a="1"/>
  <c r="AR232" i="3"/>
  <c r="AT232" i="3" a="1"/>
  <c r="AT232" i="3"/>
  <c r="AR238" i="3" a="1"/>
  <c r="AR238" i="3"/>
  <c r="AT238" i="3" a="1"/>
  <c r="AT238" i="3"/>
  <c r="AR244" i="3" a="1"/>
  <c r="AR244" i="3"/>
  <c r="AT244" i="3" a="1"/>
  <c r="AT244" i="3"/>
  <c r="AR250" i="3" a="1"/>
  <c r="AR250" i="3"/>
  <c r="AT250" i="3" a="1"/>
  <c r="AT250" i="3"/>
  <c r="AR256" i="3" a="1"/>
  <c r="AR256" i="3"/>
  <c r="AT256" i="3" a="1"/>
  <c r="AT256" i="3"/>
  <c r="AR262" i="3" a="1"/>
  <c r="AR262" i="3"/>
  <c r="AT262" i="3" a="1"/>
  <c r="AT262" i="3"/>
  <c r="AR268" i="3" a="1"/>
  <c r="AR268" i="3"/>
  <c r="AT268" i="3" a="1"/>
  <c r="AT268" i="3"/>
  <c r="AQ315" i="3" a="1"/>
  <c r="AQ315" i="3"/>
  <c r="AT316" i="3" a="1"/>
  <c r="AT316" i="3"/>
  <c r="AQ316" i="3" a="1"/>
  <c r="AQ316" i="3"/>
  <c r="AR318" i="3" a="1"/>
  <c r="AR318" i="3"/>
  <c r="AQ319" i="3" a="1"/>
  <c r="AQ319" i="3"/>
  <c r="AR321" i="3" a="1"/>
  <c r="AR321" i="3"/>
  <c r="AR323" i="3" a="1"/>
  <c r="AR323" i="3"/>
  <c r="AT325" i="3" a="1"/>
  <c r="AT325" i="3"/>
  <c r="AR325" i="3" a="1"/>
  <c r="AR325" i="3"/>
  <c r="AQ333" i="3" a="1"/>
  <c r="AQ333" i="3"/>
  <c r="AT334" i="3" a="1"/>
  <c r="AT334" i="3"/>
  <c r="AQ334" i="3" a="1"/>
  <c r="AQ334" i="3"/>
  <c r="AR336" i="3" a="1"/>
  <c r="AR336" i="3"/>
  <c r="AQ337" i="3" a="1"/>
  <c r="AQ337" i="3"/>
  <c r="AR339" i="3" a="1"/>
  <c r="AR339" i="3"/>
  <c r="AR341" i="3" a="1"/>
  <c r="AR341" i="3"/>
  <c r="AT346" i="3" a="1"/>
  <c r="AT346" i="3"/>
  <c r="AR346" i="3" a="1"/>
  <c r="AR346" i="3"/>
  <c r="AQ346" i="3" a="1"/>
  <c r="AQ346" i="3"/>
  <c r="AQ359" i="3" a="1"/>
  <c r="AQ359" i="3"/>
  <c r="AT364" i="3" a="1"/>
  <c r="AT364" i="3"/>
  <c r="AR364" i="3" a="1"/>
  <c r="AR364" i="3"/>
  <c r="AQ364" i="3" a="1"/>
  <c r="AQ364" i="3"/>
  <c r="AQ377" i="3" a="1"/>
  <c r="AQ377" i="3"/>
  <c r="AT382" i="3" a="1"/>
  <c r="AT382" i="3"/>
  <c r="AR382" i="3" a="1"/>
  <c r="AR382" i="3"/>
  <c r="AQ382" i="3" a="1"/>
  <c r="AQ382" i="3"/>
  <c r="AQ395" i="3" a="1"/>
  <c r="AQ395" i="3"/>
  <c r="AT400" i="3" a="1"/>
  <c r="AT400" i="3"/>
  <c r="AR400" i="3" a="1"/>
  <c r="AR400" i="3"/>
  <c r="AQ400" i="3" a="1"/>
  <c r="AQ400" i="3"/>
  <c r="AQ413" i="3" a="1"/>
  <c r="AQ413" i="3"/>
  <c r="AR414" i="3" a="1"/>
  <c r="AR414" i="3"/>
  <c r="AQ414" i="3" a="1"/>
  <c r="AQ414" i="3"/>
  <c r="AT415" i="3" a="1"/>
  <c r="AT415" i="3"/>
  <c r="AR415" i="3" a="1"/>
  <c r="AR415" i="3"/>
  <c r="AQ415" i="3" a="1"/>
  <c r="AQ415" i="3"/>
  <c r="AR419" i="3" a="1"/>
  <c r="AR419" i="3"/>
  <c r="AQ431" i="3" a="1"/>
  <c r="AQ431" i="3"/>
  <c r="AR432" i="3" a="1"/>
  <c r="AR432" i="3"/>
  <c r="AQ432" i="3" a="1"/>
  <c r="AQ432" i="3"/>
  <c r="AT433" i="3" a="1"/>
  <c r="AT433" i="3"/>
  <c r="AR433" i="3" a="1"/>
  <c r="AR433" i="3"/>
  <c r="AQ433" i="3" a="1"/>
  <c r="AQ433" i="3"/>
  <c r="AR437" i="3" a="1"/>
  <c r="AR437" i="3"/>
  <c r="AR438" i="3" a="1"/>
  <c r="AR438" i="3"/>
  <c r="AQ444" i="3" a="1"/>
  <c r="AQ444" i="3"/>
  <c r="AT444" i="3" a="1"/>
  <c r="AT444" i="3"/>
  <c r="AR447" i="3" a="1"/>
  <c r="AR447" i="3"/>
  <c r="AQ453" i="3" a="1"/>
  <c r="AQ453" i="3"/>
  <c r="AT453" i="3" a="1"/>
  <c r="AT453" i="3"/>
  <c r="AR456" i="3" a="1"/>
  <c r="AR456" i="3"/>
  <c r="AQ465" i="3" a="1"/>
  <c r="AQ465" i="3"/>
  <c r="AR465" i="3" a="1"/>
  <c r="AR465" i="3"/>
  <c r="AT465" i="3" a="1"/>
  <c r="AT465" i="3"/>
  <c r="AQ483" i="3" a="1"/>
  <c r="AQ483" i="3"/>
  <c r="AR483" i="3" a="1"/>
  <c r="AR483" i="3"/>
  <c r="AT483" i="3" a="1"/>
  <c r="AT483" i="3"/>
  <c r="AQ234" i="3" a="1"/>
  <c r="AQ234" i="3"/>
  <c r="AT234" i="3" a="1"/>
  <c r="AT234" i="3"/>
  <c r="AQ240" i="3" a="1"/>
  <c r="AQ240" i="3"/>
  <c r="AT240" i="3" a="1"/>
  <c r="AT240" i="3"/>
  <c r="AQ246" i="3" a="1"/>
  <c r="AQ246" i="3"/>
  <c r="AT246" i="3" a="1"/>
  <c r="AT246" i="3"/>
  <c r="AQ252" i="3" a="1"/>
  <c r="AQ252" i="3"/>
  <c r="AT252" i="3" a="1"/>
  <c r="AT252" i="3"/>
  <c r="AQ258" i="3" a="1"/>
  <c r="AQ258" i="3"/>
  <c r="AT258" i="3" a="1"/>
  <c r="AT258" i="3"/>
  <c r="AQ264" i="3" a="1"/>
  <c r="AQ264" i="3"/>
  <c r="AT264" i="3" a="1"/>
  <c r="AT264" i="3"/>
  <c r="AQ270" i="3" a="1"/>
  <c r="AQ270" i="3"/>
  <c r="AT270" i="3" a="1"/>
  <c r="AT270" i="3"/>
  <c r="AQ272" i="3" a="1"/>
  <c r="AQ272" i="3"/>
  <c r="AR273" i="3" a="1"/>
  <c r="AR273" i="3"/>
  <c r="AQ275" i="3" a="1"/>
  <c r="AQ275" i="3"/>
  <c r="AQ278" i="3" a="1"/>
  <c r="AQ278" i="3"/>
  <c r="AR279" i="3" a="1"/>
  <c r="AR279" i="3"/>
  <c r="AQ281" i="3" a="1"/>
  <c r="AQ281" i="3"/>
  <c r="AQ284" i="3" a="1"/>
  <c r="AQ284" i="3"/>
  <c r="AR285" i="3" a="1"/>
  <c r="AR285" i="3"/>
  <c r="AQ287" i="3" a="1"/>
  <c r="AQ287" i="3"/>
  <c r="AQ290" i="3" a="1"/>
  <c r="AQ290" i="3"/>
  <c r="AR291" i="3" a="1"/>
  <c r="AR291" i="3"/>
  <c r="AQ293" i="3" a="1"/>
  <c r="AQ293" i="3"/>
  <c r="AQ296" i="3" a="1"/>
  <c r="AQ296" i="3"/>
  <c r="AR297" i="3" a="1"/>
  <c r="AR297" i="3"/>
  <c r="AQ299" i="3" a="1"/>
  <c r="AQ299" i="3"/>
  <c r="AQ302" i="3" a="1"/>
  <c r="AQ302" i="3"/>
  <c r="AR303" i="3" a="1"/>
  <c r="AR303" i="3"/>
  <c r="AQ305" i="3" a="1"/>
  <c r="AQ305" i="3"/>
  <c r="AQ308" i="3" a="1"/>
  <c r="AQ308" i="3"/>
  <c r="AR309" i="3" a="1"/>
  <c r="AR309" i="3"/>
  <c r="AQ311" i="3" a="1"/>
  <c r="AQ311" i="3"/>
  <c r="AQ312" i="3" a="1"/>
  <c r="AQ312" i="3"/>
  <c r="AR320" i="3" a="1"/>
  <c r="AR320" i="3"/>
  <c r="AQ326" i="3" a="1"/>
  <c r="AQ326" i="3"/>
  <c r="AR328" i="3" a="1"/>
  <c r="AR328" i="3"/>
  <c r="AQ329" i="3" a="1"/>
  <c r="AQ329" i="3"/>
  <c r="AQ330" i="3" a="1"/>
  <c r="AQ330" i="3"/>
  <c r="AR338" i="3" a="1"/>
  <c r="AR338" i="3"/>
  <c r="AQ343" i="3" a="1"/>
  <c r="AQ343" i="3"/>
  <c r="AR344" i="3" a="1"/>
  <c r="AR344" i="3"/>
  <c r="AQ345" i="3" a="1"/>
  <c r="AQ345" i="3"/>
  <c r="AR348" i="3" a="1"/>
  <c r="AR348" i="3"/>
  <c r="AQ348" i="3" a="1"/>
  <c r="AQ348" i="3"/>
  <c r="AT349" i="3" a="1"/>
  <c r="AT349" i="3"/>
  <c r="AR349" i="3" a="1"/>
  <c r="AR349" i="3"/>
  <c r="AQ350" i="3" a="1"/>
  <c r="AQ350" i="3"/>
  <c r="AR351" i="3" a="1"/>
  <c r="AR351" i="3"/>
  <c r="AQ361" i="3" a="1"/>
  <c r="AQ361" i="3"/>
  <c r="AR362" i="3" a="1"/>
  <c r="AR362" i="3"/>
  <c r="AQ363" i="3" a="1"/>
  <c r="AQ363" i="3"/>
  <c r="AR366" i="3" a="1"/>
  <c r="AR366" i="3"/>
  <c r="AQ366" i="3" a="1"/>
  <c r="AQ366" i="3"/>
  <c r="AT367" i="3" a="1"/>
  <c r="AT367" i="3"/>
  <c r="AR367" i="3" a="1"/>
  <c r="AR367" i="3"/>
  <c r="AQ368" i="3" a="1"/>
  <c r="AQ368" i="3"/>
  <c r="AT374" i="3" a="1"/>
  <c r="AT374" i="3"/>
  <c r="AQ379" i="3" a="1"/>
  <c r="AQ379" i="3"/>
  <c r="AR380" i="3" a="1"/>
  <c r="AR380" i="3"/>
  <c r="AQ381" i="3" a="1"/>
  <c r="AQ381" i="3"/>
  <c r="AR384" i="3" a="1"/>
  <c r="AR384" i="3"/>
  <c r="AQ384" i="3" a="1"/>
  <c r="AQ384" i="3"/>
  <c r="AT385" i="3" a="1"/>
  <c r="AT385" i="3"/>
  <c r="AR385" i="3" a="1"/>
  <c r="AR385" i="3"/>
  <c r="AQ386" i="3" a="1"/>
  <c r="AQ386" i="3"/>
  <c r="AR387" i="3" a="1"/>
  <c r="AR387" i="3"/>
  <c r="AQ397" i="3" a="1"/>
  <c r="AQ397" i="3"/>
  <c r="AR398" i="3" a="1"/>
  <c r="AR398" i="3"/>
  <c r="AQ399" i="3" a="1"/>
  <c r="AQ399" i="3"/>
  <c r="AR402" i="3" a="1"/>
  <c r="AR402" i="3"/>
  <c r="AQ402" i="3" a="1"/>
  <c r="AQ402" i="3"/>
  <c r="AT403" i="3" a="1"/>
  <c r="AT403" i="3"/>
  <c r="AR403" i="3" a="1"/>
  <c r="AR403" i="3"/>
  <c r="AQ404" i="3" a="1"/>
  <c r="AQ404" i="3"/>
  <c r="AR405" i="3" a="1"/>
  <c r="AR405" i="3"/>
  <c r="AQ410" i="3" a="1"/>
  <c r="AQ410" i="3"/>
  <c r="AR411" i="3" a="1"/>
  <c r="AR411" i="3"/>
  <c r="AQ411" i="3" a="1"/>
  <c r="AQ411" i="3"/>
  <c r="AT412" i="3" a="1"/>
  <c r="AT412" i="3"/>
  <c r="AR412" i="3" a="1"/>
  <c r="AR412" i="3"/>
  <c r="AQ412" i="3" a="1"/>
  <c r="AQ412" i="3"/>
  <c r="AR416" i="3" a="1"/>
  <c r="AR416" i="3"/>
  <c r="AQ428" i="3" a="1"/>
  <c r="AQ428" i="3"/>
  <c r="AR429" i="3" a="1"/>
  <c r="AR429" i="3"/>
  <c r="AQ429" i="3" a="1"/>
  <c r="AQ429" i="3"/>
  <c r="AT430" i="3" a="1"/>
  <c r="AT430" i="3"/>
  <c r="AR430" i="3" a="1"/>
  <c r="AR430" i="3"/>
  <c r="AQ430" i="3" a="1"/>
  <c r="AQ430" i="3"/>
  <c r="AR434" i="3" a="1"/>
  <c r="AR434" i="3"/>
  <c r="AQ468" i="3" a="1"/>
  <c r="AQ468" i="3"/>
  <c r="AR468" i="3" a="1"/>
  <c r="AR468" i="3"/>
  <c r="AT468" i="3" a="1"/>
  <c r="AT468" i="3"/>
  <c r="AQ486" i="3" a="1"/>
  <c r="AQ486" i="3"/>
  <c r="AR486" i="3" a="1"/>
  <c r="AR486" i="3"/>
  <c r="AT486" i="3" a="1"/>
  <c r="AT486" i="3"/>
  <c r="AQ166" i="3" a="1"/>
  <c r="AQ166" i="3"/>
  <c r="AQ172" i="3" a="1"/>
  <c r="AQ172" i="3"/>
  <c r="AQ178" i="3" a="1"/>
  <c r="AQ178" i="3"/>
  <c r="AQ184" i="3" a="1"/>
  <c r="AQ184" i="3"/>
  <c r="AQ190" i="3" a="1"/>
  <c r="AQ190" i="3"/>
  <c r="AQ196" i="3" a="1"/>
  <c r="AQ196" i="3"/>
  <c r="AQ202" i="3" a="1"/>
  <c r="AQ202" i="3"/>
  <c r="AQ208" i="3" a="1"/>
  <c r="AQ208" i="3"/>
  <c r="AQ214" i="3" a="1"/>
  <c r="AQ214" i="3"/>
  <c r="AQ220" i="3" a="1"/>
  <c r="AQ220" i="3"/>
  <c r="AQ226" i="3" a="1"/>
  <c r="AQ226" i="3"/>
  <c r="AQ232" i="3" a="1"/>
  <c r="AQ232" i="3"/>
  <c r="AQ238" i="3" a="1"/>
  <c r="AQ238" i="3"/>
  <c r="AQ244" i="3" a="1"/>
  <c r="AQ244" i="3"/>
  <c r="AQ250" i="3" a="1"/>
  <c r="AQ250" i="3"/>
  <c r="AQ256" i="3" a="1"/>
  <c r="AQ256" i="3"/>
  <c r="AQ262" i="3" a="1"/>
  <c r="AQ262" i="3"/>
  <c r="AQ268" i="3" a="1"/>
  <c r="AQ268" i="3"/>
  <c r="AT313" i="3" a="1"/>
  <c r="AT313" i="3"/>
  <c r="AR313" i="3" a="1"/>
  <c r="AR313" i="3"/>
  <c r="AQ321" i="3" a="1"/>
  <c r="AQ321" i="3"/>
  <c r="AT322" i="3" a="1"/>
  <c r="AT322" i="3"/>
  <c r="AQ322" i="3" a="1"/>
  <c r="AQ322" i="3"/>
  <c r="AR324" i="3" a="1"/>
  <c r="AR324" i="3"/>
  <c r="AQ325" i="3" a="1"/>
  <c r="AQ325" i="3"/>
  <c r="AR327" i="3" a="1"/>
  <c r="AR327" i="3"/>
  <c r="AT331" i="3" a="1"/>
  <c r="AT331" i="3"/>
  <c r="AR331" i="3" a="1"/>
  <c r="AR331" i="3"/>
  <c r="AQ339" i="3" a="1"/>
  <c r="AQ339" i="3"/>
  <c r="AT340" i="3" a="1"/>
  <c r="AT340" i="3"/>
  <c r="AQ340" i="3" a="1"/>
  <c r="AQ340" i="3"/>
  <c r="AT352" i="3" a="1"/>
  <c r="AT352" i="3"/>
  <c r="AR352" i="3" a="1"/>
  <c r="AR352" i="3"/>
  <c r="AQ352" i="3" a="1"/>
  <c r="AQ352" i="3"/>
  <c r="AT370" i="3" a="1"/>
  <c r="AT370" i="3"/>
  <c r="AR370" i="3" a="1"/>
  <c r="AR370" i="3"/>
  <c r="AQ370" i="3" a="1"/>
  <c r="AQ370" i="3"/>
  <c r="AT388" i="3" a="1"/>
  <c r="AT388" i="3"/>
  <c r="AR388" i="3" a="1"/>
  <c r="AR388" i="3"/>
  <c r="AQ388" i="3" a="1"/>
  <c r="AQ388" i="3"/>
  <c r="AT406" i="3" a="1"/>
  <c r="AT406" i="3"/>
  <c r="AR406" i="3" a="1"/>
  <c r="AR406" i="3"/>
  <c r="AQ406" i="3" a="1"/>
  <c r="AQ406" i="3"/>
  <c r="AQ407" i="3" a="1"/>
  <c r="AQ407" i="3"/>
  <c r="AR408" i="3" a="1"/>
  <c r="AR408" i="3"/>
  <c r="AQ408" i="3" a="1"/>
  <c r="AQ408" i="3"/>
  <c r="AT409" i="3" a="1"/>
  <c r="AT409" i="3"/>
  <c r="AR409" i="3" a="1"/>
  <c r="AR409" i="3"/>
  <c r="AQ409" i="3" a="1"/>
  <c r="AQ409" i="3"/>
  <c r="AR413" i="3" a="1"/>
  <c r="AR413" i="3"/>
  <c r="AT419" i="3" a="1"/>
  <c r="AT419" i="3"/>
  <c r="AT420" i="3" a="1"/>
  <c r="AT420" i="3"/>
  <c r="AQ425" i="3" a="1"/>
  <c r="AQ425" i="3"/>
  <c r="AR426" i="3" a="1"/>
  <c r="AR426" i="3"/>
  <c r="AQ426" i="3" a="1"/>
  <c r="AQ426" i="3"/>
  <c r="AT427" i="3" a="1"/>
  <c r="AT427" i="3"/>
  <c r="AR427" i="3" a="1"/>
  <c r="AR427" i="3"/>
  <c r="AQ427" i="3" a="1"/>
  <c r="AQ427" i="3"/>
  <c r="AR431" i="3" a="1"/>
  <c r="AR431" i="3"/>
  <c r="AT437" i="3" a="1"/>
  <c r="AT437" i="3"/>
  <c r="AQ441" i="3" a="1"/>
  <c r="AQ441" i="3"/>
  <c r="AT441" i="3" a="1"/>
  <c r="AT441" i="3"/>
  <c r="AR444" i="3" a="1"/>
  <c r="AR444" i="3"/>
  <c r="AQ450" i="3" a="1"/>
  <c r="AQ450" i="3"/>
  <c r="AT450" i="3" a="1"/>
  <c r="AT450" i="3"/>
  <c r="AR453" i="3" a="1"/>
  <c r="AR453" i="3"/>
  <c r="AQ459" i="3" a="1"/>
  <c r="AQ459" i="3"/>
  <c r="AT459" i="3" a="1"/>
  <c r="AT459" i="3"/>
  <c r="AQ471" i="3" a="1"/>
  <c r="AQ471" i="3"/>
  <c r="AR471" i="3" a="1"/>
  <c r="AR471" i="3"/>
  <c r="AT471" i="3" a="1"/>
  <c r="AT471" i="3"/>
  <c r="AQ489" i="3" a="1"/>
  <c r="AQ489" i="3"/>
  <c r="AR489" i="3" a="1"/>
  <c r="AR489" i="3"/>
  <c r="AT489" i="3" a="1"/>
  <c r="AT489" i="3"/>
  <c r="AT292" i="3" a="1"/>
  <c r="AT292" i="3"/>
  <c r="AT295" i="3" a="1"/>
  <c r="AT295" i="3"/>
  <c r="AR295" i="3" a="1"/>
  <c r="AR295" i="3"/>
  <c r="AT298" i="3" a="1"/>
  <c r="AT298" i="3"/>
  <c r="AT301" i="3" a="1"/>
  <c r="AT301" i="3"/>
  <c r="AR301" i="3" a="1"/>
  <c r="AR301" i="3"/>
  <c r="AT304" i="3" a="1"/>
  <c r="AT304" i="3"/>
  <c r="AT307" i="3" a="1"/>
  <c r="AT307" i="3"/>
  <c r="AR307" i="3" a="1"/>
  <c r="AR307" i="3"/>
  <c r="AT310" i="3" a="1"/>
  <c r="AT310" i="3"/>
  <c r="AQ314" i="3" a="1"/>
  <c r="AQ314" i="3"/>
  <c r="AQ318" i="3" a="1"/>
  <c r="AQ318" i="3"/>
  <c r="AQ332" i="3" a="1"/>
  <c r="AQ332" i="3"/>
  <c r="AQ336" i="3" a="1"/>
  <c r="AQ336" i="3"/>
  <c r="AR354" i="3" a="1"/>
  <c r="AR354" i="3"/>
  <c r="AQ354" i="3" a="1"/>
  <c r="AQ354" i="3"/>
  <c r="AT355" i="3" a="1"/>
  <c r="AT355" i="3"/>
  <c r="AR355" i="3" a="1"/>
  <c r="AR355" i="3"/>
  <c r="AQ356" i="3" a="1"/>
  <c r="AQ356" i="3"/>
  <c r="AR357" i="3" a="1"/>
  <c r="AR357" i="3"/>
  <c r="AR372" i="3" a="1"/>
  <c r="AR372" i="3"/>
  <c r="AQ372" i="3" a="1"/>
  <c r="AQ372" i="3"/>
  <c r="AT373" i="3" a="1"/>
  <c r="AT373" i="3"/>
  <c r="AR373" i="3" a="1"/>
  <c r="AR373" i="3"/>
  <c r="AR375" i="3" a="1"/>
  <c r="AR375" i="3"/>
  <c r="AR390" i="3" a="1"/>
  <c r="AR390" i="3"/>
  <c r="AQ390" i="3" a="1"/>
  <c r="AQ390" i="3"/>
  <c r="AT391" i="3" a="1"/>
  <c r="AT391" i="3"/>
  <c r="AR391" i="3" a="1"/>
  <c r="AR391" i="3"/>
  <c r="AQ392" i="3" a="1"/>
  <c r="AQ392" i="3"/>
  <c r="AR393" i="3" a="1"/>
  <c r="AR393" i="3"/>
  <c r="AQ422" i="3" a="1"/>
  <c r="AQ422" i="3"/>
  <c r="AR423" i="3" a="1"/>
  <c r="AR423" i="3"/>
  <c r="AQ423" i="3" a="1"/>
  <c r="AQ423" i="3"/>
  <c r="AT424" i="3" a="1"/>
  <c r="AT424" i="3"/>
  <c r="AR424" i="3" a="1"/>
  <c r="AR424" i="3"/>
  <c r="AQ424" i="3" a="1"/>
  <c r="AQ424" i="3"/>
  <c r="AQ474" i="3" a="1"/>
  <c r="AQ474" i="3"/>
  <c r="AR474" i="3" a="1"/>
  <c r="AR474" i="3"/>
  <c r="AT474" i="3" a="1"/>
  <c r="AT474" i="3"/>
  <c r="AT492" i="3" a="1"/>
  <c r="AT492" i="3"/>
  <c r="AT495" i="3" a="1"/>
  <c r="AT495" i="3"/>
  <c r="AT498" i="3" a="1"/>
  <c r="AT498" i="3"/>
  <c r="AT504" i="3" a="1"/>
  <c r="AT504" i="3"/>
  <c r="AT510" i="3" a="1"/>
  <c r="AT510" i="3"/>
  <c r="AT516" i="3" a="1"/>
  <c r="AT516" i="3"/>
  <c r="AQ501" i="3" a="1"/>
  <c r="AQ501" i="3"/>
  <c r="AT502" i="3" a="1"/>
  <c r="AT502" i="3"/>
  <c r="AR502" i="3" a="1"/>
  <c r="AR502" i="3"/>
  <c r="AQ507" i="3" a="1"/>
  <c r="AQ507" i="3"/>
  <c r="AT508" i="3" a="1"/>
  <c r="AT508" i="3"/>
  <c r="AR508" i="3" a="1"/>
  <c r="AR508" i="3"/>
  <c r="AQ513" i="3" a="1"/>
  <c r="AQ513" i="3"/>
  <c r="AT514" i="3" a="1"/>
  <c r="AT514" i="3"/>
  <c r="AR514" i="3" a="1"/>
  <c r="AR514" i="3"/>
  <c r="AQ492" i="3" a="1"/>
  <c r="AQ492" i="3"/>
  <c r="AQ495" i="3" a="1"/>
  <c r="AQ495" i="3"/>
  <c r="AQ498" i="3" a="1"/>
  <c r="AQ498" i="3"/>
  <c r="AT439" i="3" a="1"/>
  <c r="AT439" i="3"/>
  <c r="AR439" i="3" a="1"/>
  <c r="AR439" i="3"/>
  <c r="AT442" i="3" a="1"/>
  <c r="AT442" i="3"/>
  <c r="AR442" i="3" a="1"/>
  <c r="AR442" i="3"/>
  <c r="AT445" i="3" a="1"/>
  <c r="AT445" i="3"/>
  <c r="AR445" i="3" a="1"/>
  <c r="AR445" i="3"/>
  <c r="AT448" i="3" a="1"/>
  <c r="AT448" i="3"/>
  <c r="AR448" i="3" a="1"/>
  <c r="AR448" i="3"/>
  <c r="AT451" i="3" a="1"/>
  <c r="AT451" i="3"/>
  <c r="AR451" i="3" a="1"/>
  <c r="AR451" i="3"/>
  <c r="AT454" i="3" a="1"/>
  <c r="AT454" i="3"/>
  <c r="AR454" i="3" a="1"/>
  <c r="AR454" i="3"/>
  <c r="AT457" i="3" a="1"/>
  <c r="AT457" i="3"/>
  <c r="AR457" i="3" a="1"/>
  <c r="AR457" i="3"/>
  <c r="AT460" i="3" a="1"/>
  <c r="AT460" i="3"/>
  <c r="AR460" i="3" a="1"/>
  <c r="AR460" i="3"/>
  <c r="AT463" i="3" a="1"/>
  <c r="AT463" i="3"/>
  <c r="AR463" i="3" a="1"/>
  <c r="AR463" i="3"/>
  <c r="AT466" i="3" a="1"/>
  <c r="AT466" i="3"/>
  <c r="AR466" i="3" a="1"/>
  <c r="AR466" i="3"/>
  <c r="AT469" i="3" a="1"/>
  <c r="AT469" i="3"/>
  <c r="AR469" i="3" a="1"/>
  <c r="AR469" i="3"/>
  <c r="AT472" i="3" a="1"/>
  <c r="AT472" i="3"/>
  <c r="AR472" i="3" a="1"/>
  <c r="AR472" i="3"/>
  <c r="AT475" i="3" a="1"/>
  <c r="AT475" i="3"/>
  <c r="AR475" i="3" a="1"/>
  <c r="AR475" i="3"/>
  <c r="AT478" i="3" a="1"/>
  <c r="AT478" i="3"/>
  <c r="AR478" i="3" a="1"/>
  <c r="AR478" i="3"/>
  <c r="AT481" i="3" a="1"/>
  <c r="AT481" i="3"/>
  <c r="AR481" i="3" a="1"/>
  <c r="AR481" i="3"/>
  <c r="AT484" i="3" a="1"/>
  <c r="AT484" i="3"/>
  <c r="AR484" i="3" a="1"/>
  <c r="AR484" i="3"/>
  <c r="AT487" i="3" a="1"/>
  <c r="AT487" i="3"/>
  <c r="AR487" i="3" a="1"/>
  <c r="AR487" i="3"/>
  <c r="AT490" i="3" a="1"/>
  <c r="AT490" i="3"/>
  <c r="AR490" i="3" a="1"/>
  <c r="AR490" i="3"/>
  <c r="AT493" i="3" a="1"/>
  <c r="AT493" i="3"/>
  <c r="AR493" i="3" a="1"/>
  <c r="AR493" i="3"/>
  <c r="AT496" i="3" a="1"/>
  <c r="AT496" i="3"/>
  <c r="AR496" i="3" a="1"/>
  <c r="AR496" i="3"/>
  <c r="AT499" i="3" a="1"/>
  <c r="AT499" i="3"/>
  <c r="AR499" i="3" a="1"/>
  <c r="AR499" i="3"/>
  <c r="AR501" i="3" a="1"/>
  <c r="AR501" i="3"/>
  <c r="AQ502" i="3" a="1"/>
  <c r="AQ502" i="3"/>
  <c r="AR507" i="3" a="1"/>
  <c r="AR507" i="3"/>
  <c r="AQ508" i="3" a="1"/>
  <c r="AQ508" i="3"/>
  <c r="AR513" i="3" a="1"/>
  <c r="AR513" i="3"/>
  <c r="AQ514" i="3" a="1"/>
  <c r="AQ514" i="3"/>
  <c r="AQ504" i="3" a="1"/>
  <c r="AQ504" i="3"/>
  <c r="AT505" i="3" a="1"/>
  <c r="AT505" i="3"/>
  <c r="AR505" i="3" a="1"/>
  <c r="AR505" i="3"/>
  <c r="AQ510" i="3" a="1"/>
  <c r="AQ510" i="3"/>
  <c r="AT511" i="3" a="1"/>
  <c r="AT511" i="3"/>
  <c r="AR511" i="3" a="1"/>
  <c r="AR511" i="3"/>
  <c r="AQ516" i="3" a="1"/>
  <c r="AQ516" i="3"/>
  <c r="AT517" i="3" a="1"/>
  <c r="AT517" i="3"/>
  <c r="AR517" i="3" a="1"/>
  <c r="AR517" i="3"/>
  <c r="AT520" i="3" a="1"/>
  <c r="AT520" i="3"/>
  <c r="AT523" i="3" a="1"/>
  <c r="AT523" i="3"/>
  <c r="AT526" i="3" a="1"/>
  <c r="AT526" i="3"/>
  <c r="AT529" i="3" a="1"/>
  <c r="AT529" i="3"/>
  <c r="AT532" i="3" a="1"/>
  <c r="AT532" i="3"/>
  <c r="AT535" i="3" a="1"/>
  <c r="AT535" i="3"/>
  <c r="AR492" i="3" a="1"/>
  <c r="AR492" i="3"/>
  <c r="AR495" i="3" a="1"/>
  <c r="AR495" i="3"/>
  <c r="AR498" i="3" a="1"/>
  <c r="AR498" i="3"/>
  <c r="AR519" i="3" a="1"/>
  <c r="AR519" i="3"/>
  <c r="AQ519" i="3" a="1"/>
  <c r="AQ519" i="3"/>
  <c r="AR522" i="3" a="1"/>
  <c r="AR522" i="3"/>
  <c r="AQ522" i="3" a="1"/>
  <c r="AQ522" i="3"/>
  <c r="AR525" i="3" a="1"/>
  <c r="AR525" i="3"/>
  <c r="AQ525" i="3" a="1"/>
  <c r="AQ525" i="3"/>
  <c r="AR528" i="3" a="1"/>
  <c r="AR528" i="3"/>
  <c r="AQ528" i="3" a="1"/>
  <c r="AQ528" i="3"/>
  <c r="AR531" i="3" a="1"/>
  <c r="AR531" i="3"/>
  <c r="AQ531" i="3" a="1"/>
  <c r="AQ531" i="3"/>
  <c r="AR534" i="3" a="1"/>
  <c r="AR534" i="3"/>
  <c r="AQ534" i="3" a="1"/>
  <c r="AQ534" i="3"/>
  <c r="AR504" i="3" a="1"/>
  <c r="AR504" i="3"/>
  <c r="AQ505" i="3" a="1"/>
  <c r="AQ505" i="3"/>
  <c r="AR510" i="3" a="1"/>
  <c r="AR510" i="3"/>
  <c r="AQ511" i="3" a="1"/>
  <c r="AQ511" i="3"/>
  <c r="AR516" i="3" a="1"/>
  <c r="AR516" i="3"/>
  <c r="AQ517" i="3" a="1"/>
  <c r="AQ517" i="3"/>
  <c r="AR520" i="3" a="1"/>
  <c r="AR520" i="3"/>
  <c r="AR523" i="3" a="1"/>
  <c r="AR523" i="3"/>
  <c r="AR526" i="3" a="1"/>
  <c r="AR526" i="3"/>
  <c r="AR529" i="3" a="1"/>
  <c r="AR529" i="3"/>
  <c r="AR532" i="3" a="1"/>
  <c r="AR532" i="3"/>
  <c r="AR535" i="3" a="1"/>
  <c r="AR535" i="3"/>
  <c r="AT1238" i="3" a="1"/>
  <c r="AT1238" i="3"/>
  <c r="AQ1239" i="3" a="1"/>
  <c r="AQ1239" i="3"/>
  <c r="AR1244" i="3" a="1"/>
  <c r="AR1244" i="3"/>
  <c r="AR1195" i="3" a="1"/>
  <c r="AR1195" i="3"/>
  <c r="AR1200" i="3" a="1"/>
  <c r="AR1200" i="3"/>
  <c r="AR1205" i="3" a="1"/>
  <c r="AR1205" i="3"/>
  <c r="AR1210" i="3" a="1"/>
  <c r="AR1210" i="3"/>
  <c r="AR1215" i="3" a="1"/>
  <c r="AR1215" i="3"/>
  <c r="AR1220" i="3" a="1"/>
  <c r="AR1220" i="3"/>
  <c r="AR1225" i="3" a="1"/>
  <c r="AR1225" i="3"/>
  <c r="AT1236" i="3" a="1"/>
  <c r="AT1236" i="3"/>
  <c r="AR1251" i="3" a="1"/>
  <c r="AR1251" i="3"/>
  <c r="AQ1259" i="3" a="1"/>
  <c r="AQ1259" i="3"/>
  <c r="AR1269" i="3" a="1"/>
  <c r="AR1269" i="3"/>
  <c r="AQ1274" i="3" a="1"/>
  <c r="AQ1274" i="3"/>
  <c r="AR1280" i="3" a="1"/>
  <c r="AR1280" i="3"/>
  <c r="AT1281" i="3" a="1"/>
  <c r="AT1281" i="3"/>
  <c r="AR1192" i="3" a="1"/>
  <c r="AR1192" i="3"/>
  <c r="AR1197" i="3" a="1"/>
  <c r="AR1197" i="3"/>
  <c r="AR1202" i="3" a="1"/>
  <c r="AR1202" i="3"/>
  <c r="AR1207" i="3" a="1"/>
  <c r="AR1207" i="3"/>
  <c r="AR1212" i="3" a="1"/>
  <c r="AR1212" i="3"/>
  <c r="AR1217" i="3" a="1"/>
  <c r="AR1217" i="3"/>
  <c r="AR1222" i="3" a="1"/>
  <c r="AR1222" i="3"/>
  <c r="AQ1227" i="3" a="1"/>
  <c r="AQ1227" i="3"/>
  <c r="AR1228" i="3" a="1"/>
  <c r="AR1228" i="3"/>
  <c r="AQ1228" i="3" a="1"/>
  <c r="AQ1228" i="3"/>
  <c r="AR1229" i="3" a="1"/>
  <c r="AR1229" i="3"/>
  <c r="AT1231" i="3" a="1"/>
  <c r="AT1231" i="3"/>
  <c r="AQ1234" i="3" a="1"/>
  <c r="AQ1234" i="3"/>
  <c r="AR1235" i="3" a="1"/>
  <c r="AR1235" i="3"/>
  <c r="AQ1235" i="3" a="1"/>
  <c r="AQ1235" i="3"/>
  <c r="AR1236" i="3" a="1"/>
  <c r="AR1236" i="3"/>
  <c r="AR1241" i="3" a="1"/>
  <c r="AR1241" i="3"/>
  <c r="AQ1241" i="3" a="1"/>
  <c r="AQ1241" i="3"/>
  <c r="AT1245" i="3" a="1"/>
  <c r="AT1245" i="3"/>
  <c r="AR1248" i="3" a="1"/>
  <c r="AR1248" i="3"/>
  <c r="AT1252" i="3" a="1"/>
  <c r="AT1252" i="3"/>
  <c r="AR1257" i="3" a="1"/>
  <c r="AR1257" i="3"/>
  <c r="AQ1257" i="3" a="1"/>
  <c r="AQ1257" i="3"/>
  <c r="AR1268" i="3" a="1"/>
  <c r="AR1268" i="3"/>
  <c r="AR1273" i="3" a="1"/>
  <c r="AR1273" i="3"/>
  <c r="AT1319" i="3" a="1"/>
  <c r="AT1319" i="3"/>
  <c r="AR1194" i="3" a="1"/>
  <c r="AR1194" i="3"/>
  <c r="AR1199" i="3" a="1"/>
  <c r="AR1199" i="3"/>
  <c r="AR1204" i="3" a="1"/>
  <c r="AR1204" i="3"/>
  <c r="AR1209" i="3" a="1"/>
  <c r="AR1209" i="3"/>
  <c r="AR1214" i="3" a="1"/>
  <c r="AR1214" i="3"/>
  <c r="AR1219" i="3" a="1"/>
  <c r="AR1219" i="3"/>
  <c r="AR1224" i="3" a="1"/>
  <c r="AR1224" i="3"/>
  <c r="AT1226" i="3" a="1"/>
  <c r="AT1226" i="3"/>
  <c r="AT1244" i="3" a="1"/>
  <c r="AT1244" i="3"/>
  <c r="AQ1247" i="3" a="1"/>
  <c r="AQ1247" i="3"/>
  <c r="AR1255" i="3" a="1"/>
  <c r="AR1255" i="3"/>
  <c r="AT1267" i="3" a="1"/>
  <c r="AT1267" i="3"/>
  <c r="AR1277" i="3" a="1"/>
  <c r="AR1277" i="3"/>
  <c r="AR1278" i="3" a="1"/>
  <c r="AR1278" i="3"/>
  <c r="AT1303" i="3" a="1"/>
  <c r="AT1303" i="3"/>
  <c r="AT1313" i="3" a="1"/>
  <c r="AT1313" i="3"/>
  <c r="AR1196" i="3" a="1"/>
  <c r="AR1196" i="3"/>
  <c r="AR1201" i="3" a="1"/>
  <c r="AR1201" i="3"/>
  <c r="AR1206" i="3" a="1"/>
  <c r="AR1206" i="3"/>
  <c r="AR1211" i="3" a="1"/>
  <c r="AR1211" i="3"/>
  <c r="AR1216" i="3" a="1"/>
  <c r="AR1216" i="3"/>
  <c r="AR1221" i="3" a="1"/>
  <c r="AR1221" i="3"/>
  <c r="AR1226" i="3" a="1"/>
  <c r="AR1226" i="3"/>
  <c r="AR1231" i="3" a="1"/>
  <c r="AR1231" i="3"/>
  <c r="AQ1231" i="3" a="1"/>
  <c r="AQ1231" i="3"/>
  <c r="AT1235" i="3" a="1"/>
  <c r="AT1235" i="3"/>
  <c r="AT1246" i="3" a="1"/>
  <c r="AT1246" i="3"/>
  <c r="AR1253" i="3" a="1"/>
  <c r="AR1253" i="3"/>
  <c r="AT1256" i="3" a="1"/>
  <c r="AT1256" i="3"/>
  <c r="AR1261" i="3" a="1"/>
  <c r="AR1261" i="3"/>
  <c r="AT1273" i="3" a="1"/>
  <c r="AT1273" i="3"/>
  <c r="AR1282" i="3" a="1"/>
  <c r="AR1282" i="3"/>
  <c r="AR1193" i="3" a="1"/>
  <c r="AR1193" i="3"/>
  <c r="AR1198" i="3" a="1"/>
  <c r="AR1198" i="3"/>
  <c r="AR1203" i="3" a="1"/>
  <c r="AR1203" i="3"/>
  <c r="AR1208" i="3" a="1"/>
  <c r="AR1208" i="3"/>
  <c r="AR1213" i="3" a="1"/>
  <c r="AR1213" i="3"/>
  <c r="AR1218" i="3" a="1"/>
  <c r="AR1218" i="3"/>
  <c r="AR1223" i="3" a="1"/>
  <c r="AR1223" i="3"/>
  <c r="AT1234" i="3" a="1"/>
  <c r="AT1234" i="3"/>
  <c r="AQ1237" i="3" a="1"/>
  <c r="AQ1237" i="3"/>
  <c r="AR1238" i="3" a="1"/>
  <c r="AR1238" i="3"/>
  <c r="AQ1238" i="3" a="1"/>
  <c r="AQ1238" i="3"/>
  <c r="AR1239" i="3" a="1"/>
  <c r="AR1239" i="3"/>
  <c r="AT1241" i="3" a="1"/>
  <c r="AT1241" i="3"/>
  <c r="AQ1244" i="3" a="1"/>
  <c r="AQ1244" i="3"/>
  <c r="AR1245" i="3" a="1"/>
  <c r="AR1245" i="3"/>
  <c r="AQ1245" i="3" a="1"/>
  <c r="AQ1245" i="3"/>
  <c r="AR1246" i="3" a="1"/>
  <c r="AR1246" i="3"/>
  <c r="AR1270" i="3" a="1"/>
  <c r="AR1270" i="3"/>
  <c r="AT1277" i="3" a="1"/>
  <c r="AT1277" i="3"/>
  <c r="AT1311" i="3" a="1"/>
  <c r="AT1311" i="3"/>
  <c r="AQ1312" i="3" a="1"/>
  <c r="AQ1312" i="3"/>
  <c r="AT1321" i="3" a="1"/>
  <c r="AT1321" i="3"/>
  <c r="AT1227" i="3" a="1"/>
  <c r="AT1227" i="3"/>
  <c r="AT1237" i="3" a="1"/>
  <c r="AT1237" i="3"/>
  <c r="AT1247" i="3" a="1"/>
  <c r="AT1247" i="3"/>
  <c r="AQ1248" i="3" a="1"/>
  <c r="AQ1248" i="3"/>
  <c r="AT1250" i="3" a="1"/>
  <c r="AT1250" i="3"/>
  <c r="AQ1251" i="3" a="1"/>
  <c r="AQ1251" i="3"/>
  <c r="AQ1253" i="3" a="1"/>
  <c r="AQ1253" i="3"/>
  <c r="AT1254" i="3" a="1"/>
  <c r="AT1254" i="3"/>
  <c r="AR1256" i="3" a="1"/>
  <c r="AR1256" i="3"/>
  <c r="AT1276" i="3" a="1"/>
  <c r="AT1276" i="3"/>
  <c r="AQ1280" i="3" a="1"/>
  <c r="AQ1280" i="3"/>
  <c r="AR1284" i="3" a="1"/>
  <c r="AR1284" i="3"/>
  <c r="AQ1284" i="3" a="1"/>
  <c r="AQ1284" i="3"/>
  <c r="AT1288" i="3" a="1"/>
  <c r="AT1288" i="3"/>
  <c r="AT1290" i="3" a="1"/>
  <c r="AT1290" i="3"/>
  <c r="AQ1293" i="3" a="1"/>
  <c r="AQ1293" i="3"/>
  <c r="AR1293" i="3" a="1"/>
  <c r="AR1293" i="3"/>
  <c r="AR1296" i="3" a="1"/>
  <c r="AR1296" i="3"/>
  <c r="AQ1299" i="3" a="1"/>
  <c r="AQ1299" i="3"/>
  <c r="AQ1308" i="3" a="1"/>
  <c r="AQ1308" i="3"/>
  <c r="AR1309" i="3" a="1"/>
  <c r="AR1309" i="3"/>
  <c r="AQ1316" i="3" a="1"/>
  <c r="AQ1316" i="3"/>
  <c r="AT1324" i="3" a="1"/>
  <c r="AT1324" i="3"/>
  <c r="AQ1324" i="3" a="1"/>
  <c r="AQ1324" i="3"/>
  <c r="AR1334" i="3" a="1"/>
  <c r="AR1334" i="3"/>
  <c r="AT1337" i="3" a="1"/>
  <c r="AT1337" i="3"/>
  <c r="AQ1345" i="3" a="1"/>
  <c r="AQ1345" i="3"/>
  <c r="AR1389" i="3" a="1"/>
  <c r="AR1389" i="3"/>
  <c r="AQ1389" i="3" a="1"/>
  <c r="AQ1389" i="3"/>
  <c r="AT1233" i="3" a="1"/>
  <c r="AT1233" i="3"/>
  <c r="AT1249" i="3" a="1"/>
  <c r="AT1249" i="3"/>
  <c r="AQ1258" i="3" a="1"/>
  <c r="AQ1258" i="3"/>
  <c r="AT1258" i="3" a="1"/>
  <c r="AT1258" i="3"/>
  <c r="AT1260" i="3" a="1"/>
  <c r="AT1260" i="3"/>
  <c r="AQ1261" i="3" a="1"/>
  <c r="AQ1261" i="3"/>
  <c r="AQ1268" i="3" a="1"/>
  <c r="AQ1268" i="3"/>
  <c r="AT1269" i="3" a="1"/>
  <c r="AT1269" i="3"/>
  <c r="AR1271" i="3" a="1"/>
  <c r="AR1271" i="3"/>
  <c r="AT1271" i="3" a="1"/>
  <c r="AT1271" i="3"/>
  <c r="AT1285" i="3" a="1"/>
  <c r="AT1285" i="3"/>
  <c r="AQ1290" i="3" a="1"/>
  <c r="AQ1290" i="3"/>
  <c r="AT1294" i="3" a="1"/>
  <c r="AT1294" i="3"/>
  <c r="AQ1296" i="3" a="1"/>
  <c r="AQ1296" i="3"/>
  <c r="AR1298" i="3" a="1"/>
  <c r="AR1298" i="3"/>
  <c r="AR1300" i="3" a="1"/>
  <c r="AR1300" i="3"/>
  <c r="AQ1301" i="3" a="1"/>
  <c r="AQ1301" i="3"/>
  <c r="AR1301" i="3" a="1"/>
  <c r="AR1301" i="3"/>
  <c r="AT1306" i="3" a="1"/>
  <c r="AT1306" i="3"/>
  <c r="AT1308" i="3" a="1"/>
  <c r="AT1308" i="3"/>
  <c r="AQ1313" i="3" a="1"/>
  <c r="AQ1313" i="3"/>
  <c r="AR1313" i="3" a="1"/>
  <c r="AR1313" i="3"/>
  <c r="AT1314" i="3" a="1"/>
  <c r="AT1314" i="3"/>
  <c r="AT1316" i="3" a="1"/>
  <c r="AT1316" i="3"/>
  <c r="AQ1327" i="3" a="1"/>
  <c r="AQ1327" i="3"/>
  <c r="AT1332" i="3" a="1"/>
  <c r="AT1332" i="3"/>
  <c r="AQ1332" i="3" a="1"/>
  <c r="AQ1332" i="3"/>
  <c r="AT1334" i="3" a="1"/>
  <c r="AT1334" i="3"/>
  <c r="AQ1334" i="3" a="1"/>
  <c r="AQ1334" i="3"/>
  <c r="AR1344" i="3" a="1"/>
  <c r="AR1344" i="3"/>
  <c r="AR1372" i="3" a="1"/>
  <c r="AR1372" i="3"/>
  <c r="AT1243" i="3" a="1"/>
  <c r="AT1243" i="3"/>
  <c r="AT1719" i="3" a="1"/>
  <c r="AT1719" i="3"/>
  <c r="AT1713" i="3" a="1"/>
  <c r="AT1713" i="3"/>
  <c r="AT1720" i="3" a="1"/>
  <c r="AT1720" i="3"/>
  <c r="AT1716" i="3" a="1"/>
  <c r="AT1716" i="3"/>
  <c r="AT1711" i="3" a="1"/>
  <c r="AT1711" i="3"/>
  <c r="AT1707" i="3" a="1"/>
  <c r="AT1707" i="3"/>
  <c r="AT1705" i="3" a="1"/>
  <c r="AT1705" i="3"/>
  <c r="AT1714" i="3" a="1"/>
  <c r="AT1714" i="3"/>
  <c r="AT1710" i="3" a="1"/>
  <c r="AT1710" i="3"/>
  <c r="AT1706" i="3" a="1"/>
  <c r="AT1706" i="3"/>
  <c r="AT1693" i="3" a="1"/>
  <c r="AT1693" i="3"/>
  <c r="AT1684" i="3" a="1"/>
  <c r="AT1684" i="3"/>
  <c r="AT1702" i="3" a="1"/>
  <c r="AT1702" i="3"/>
  <c r="AT1696" i="3" a="1"/>
  <c r="AT1696" i="3"/>
  <c r="AT1691" i="3" a="1"/>
  <c r="AT1691" i="3"/>
  <c r="AT1687" i="3" a="1"/>
  <c r="AT1687" i="3"/>
  <c r="AT1682" i="3" a="1"/>
  <c r="AT1682" i="3"/>
  <c r="AT1679" i="3" a="1"/>
  <c r="AT1679" i="3"/>
  <c r="AT1676" i="3" a="1"/>
  <c r="AT1676" i="3"/>
  <c r="AT1673" i="3" a="1"/>
  <c r="AT1673" i="3"/>
  <c r="AT1699" i="3" a="1"/>
  <c r="AT1699" i="3"/>
  <c r="AT1690" i="3" a="1"/>
  <c r="AT1690" i="3"/>
  <c r="AT1670" i="3" a="1"/>
  <c r="AT1670" i="3"/>
  <c r="AT1598" i="3" a="1"/>
  <c r="AT1598" i="3"/>
  <c r="AT1602" i="3" a="1"/>
  <c r="AT1602" i="3"/>
  <c r="AT1589" i="3" a="1"/>
  <c r="AT1589" i="3"/>
  <c r="AT1587" i="3" a="1"/>
  <c r="AT1587" i="3"/>
  <c r="AT1577" i="3" a="1"/>
  <c r="AT1577" i="3"/>
  <c r="AT1565" i="3" a="1"/>
  <c r="AT1565" i="3"/>
  <c r="AT1596" i="3" a="1"/>
  <c r="AT1596" i="3"/>
  <c r="AT1586" i="3" a="1"/>
  <c r="AT1586" i="3"/>
  <c r="AT1584" i="3" a="1"/>
  <c r="AT1584" i="3"/>
  <c r="AT1574" i="3" a="1"/>
  <c r="AT1574" i="3"/>
  <c r="AT1572" i="3" a="1"/>
  <c r="AT1572" i="3"/>
  <c r="AT1595" i="3" a="1"/>
  <c r="AT1595" i="3"/>
  <c r="AT1583" i="3" a="1"/>
  <c r="AT1583" i="3"/>
  <c r="AT1592" i="3" a="1"/>
  <c r="AT1592" i="3"/>
  <c r="AT1580" i="3" a="1"/>
  <c r="AT1580" i="3"/>
  <c r="AT1568" i="3" a="1"/>
  <c r="AT1568" i="3"/>
  <c r="AT1554" i="3" a="1"/>
  <c r="AT1554" i="3"/>
  <c r="AT1544" i="3" a="1"/>
  <c r="AT1544" i="3"/>
  <c r="AT1536" i="3" a="1"/>
  <c r="AT1536" i="3"/>
  <c r="AT1528" i="3" a="1"/>
  <c r="AT1528" i="3"/>
  <c r="AT1520" i="3" a="1"/>
  <c r="AT1520" i="3"/>
  <c r="AT1512" i="3" a="1"/>
  <c r="AT1512" i="3"/>
  <c r="AT1504" i="3" a="1"/>
  <c r="AT1504" i="3"/>
  <c r="AT1552" i="3" a="1"/>
  <c r="AT1552" i="3"/>
  <c r="AT1558" i="3" a="1"/>
  <c r="AT1558" i="3"/>
  <c r="AT1560" i="3" a="1"/>
  <c r="AT1560" i="3"/>
  <c r="AT1546" i="3" a="1"/>
  <c r="AT1546" i="3"/>
  <c r="AT1480" i="3" a="1"/>
  <c r="AT1480" i="3"/>
  <c r="AT1472" i="3" a="1"/>
  <c r="AT1472" i="3"/>
  <c r="AT1456" i="3" a="1"/>
  <c r="AT1456" i="3"/>
  <c r="AT1440" i="3" a="1"/>
  <c r="AT1440" i="3"/>
  <c r="AT1424" i="3" a="1"/>
  <c r="AT1424" i="3"/>
  <c r="AT1450" i="3" a="1"/>
  <c r="AT1450" i="3"/>
  <c r="AT1434" i="3" a="1"/>
  <c r="AT1434" i="3"/>
  <c r="AT1416" i="3" a="1"/>
  <c r="AT1416" i="3"/>
  <c r="AT1410" i="3" a="1"/>
  <c r="AT1410" i="3"/>
  <c r="AT1384" i="3" a="1"/>
  <c r="AT1384" i="3"/>
  <c r="AT1496" i="3" a="1"/>
  <c r="AT1496" i="3"/>
  <c r="AT1464" i="3" a="1"/>
  <c r="AT1464" i="3"/>
  <c r="AT1448" i="3" a="1"/>
  <c r="AT1448" i="3"/>
  <c r="AT1432" i="3" a="1"/>
  <c r="AT1432" i="3"/>
  <c r="AT1398" i="3" a="1"/>
  <c r="AT1398" i="3"/>
  <c r="AT1488" i="3" a="1"/>
  <c r="AT1488" i="3"/>
  <c r="AT1474" i="3" a="1"/>
  <c r="AT1474" i="3"/>
  <c r="AT1458" i="3" a="1"/>
  <c r="AT1458" i="3"/>
  <c r="AT1442" i="3" a="1"/>
  <c r="AT1442" i="3"/>
  <c r="AT1394" i="3" a="1"/>
  <c r="AT1394" i="3"/>
  <c r="AT1348" i="3" a="1"/>
  <c r="AT1348" i="3"/>
  <c r="AT1406" i="3" a="1"/>
  <c r="AT1406" i="3"/>
  <c r="AT1372" i="3" a="1"/>
  <c r="AT1372" i="3"/>
  <c r="AT1335" i="3" a="1"/>
  <c r="AT1335" i="3"/>
  <c r="AT1325" i="3" a="1"/>
  <c r="AT1325" i="3"/>
  <c r="AT1426" i="3" a="1"/>
  <c r="AT1426" i="3"/>
  <c r="AT1364" i="3" a="1"/>
  <c r="AT1364" i="3"/>
  <c r="AT1343" i="3" a="1"/>
  <c r="AT1343" i="3"/>
  <c r="AT1333" i="3" a="1"/>
  <c r="AT1333" i="3"/>
  <c r="AT1400" i="3" a="1"/>
  <c r="AT1400" i="3"/>
  <c r="AT1356" i="3" a="1"/>
  <c r="AT1356" i="3"/>
  <c r="AT1341" i="3" a="1"/>
  <c r="AT1341" i="3"/>
  <c r="AT1331" i="3" a="1"/>
  <c r="AT1331" i="3"/>
  <c r="AT1229" i="3" a="1"/>
  <c r="AT1229" i="3"/>
  <c r="AT1239" i="3" a="1"/>
  <c r="AT1239" i="3"/>
  <c r="AR1249" i="3" a="1"/>
  <c r="AR1249" i="3"/>
  <c r="AT1253" i="3" a="1"/>
  <c r="AT1253" i="3"/>
  <c r="AT1255" i="3" a="1"/>
  <c r="AT1255" i="3"/>
  <c r="AT1259" i="3" a="1"/>
  <c r="AT1259" i="3"/>
  <c r="AQ1273" i="3" a="1"/>
  <c r="AQ1273" i="3"/>
  <c r="AT1275" i="3" a="1"/>
  <c r="AT1275" i="3"/>
  <c r="AQ1278" i="3" a="1"/>
  <c r="AQ1278" i="3"/>
  <c r="AT1279" i="3" a="1"/>
  <c r="AT1279" i="3"/>
  <c r="AR1281" i="3" a="1"/>
  <c r="AR1281" i="3"/>
  <c r="AQ1282" i="3" a="1"/>
  <c r="AQ1282" i="3"/>
  <c r="AR1288" i="3" a="1"/>
  <c r="AR1288" i="3"/>
  <c r="AR1291" i="3" a="1"/>
  <c r="AR1291" i="3"/>
  <c r="AQ1298" i="3" a="1"/>
  <c r="AQ1298" i="3"/>
  <c r="AR1299" i="3" a="1"/>
  <c r="AR1299" i="3"/>
  <c r="AT1309" i="3" a="1"/>
  <c r="AT1309" i="3"/>
  <c r="AQ1319" i="3" a="1"/>
  <c r="AQ1319" i="3"/>
  <c r="AR1319" i="3" a="1"/>
  <c r="AR1319" i="3"/>
  <c r="AQ1321" i="3" a="1"/>
  <c r="AQ1321" i="3"/>
  <c r="AR1321" i="3" a="1"/>
  <c r="AR1321" i="3"/>
  <c r="AR1326" i="3" a="1"/>
  <c r="AR1326" i="3"/>
  <c r="AQ1337" i="3" a="1"/>
  <c r="AQ1337" i="3"/>
  <c r="AT1342" i="3" a="1"/>
  <c r="AT1342" i="3"/>
  <c r="AQ1342" i="3" a="1"/>
  <c r="AQ1342" i="3"/>
  <c r="AT1344" i="3" a="1"/>
  <c r="AT1344" i="3"/>
  <c r="AQ1344" i="3" a="1"/>
  <c r="AQ1344" i="3"/>
  <c r="AR1357" i="3" a="1"/>
  <c r="AR1357" i="3"/>
  <c r="AQ1357" i="3" a="1"/>
  <c r="AQ1357" i="3"/>
  <c r="AT1358" i="3" a="1"/>
  <c r="AT1358" i="3"/>
  <c r="AR1392" i="3" a="1"/>
  <c r="AR1392" i="3"/>
  <c r="AT1251" i="3" a="1"/>
  <c r="AT1251" i="3"/>
  <c r="AQ1255" i="3" a="1"/>
  <c r="AQ1255" i="3"/>
  <c r="AR1259" i="3" a="1"/>
  <c r="AR1259" i="3"/>
  <c r="AT1268" i="3" a="1"/>
  <c r="AT1268" i="3"/>
  <c r="AT1270" i="3" a="1"/>
  <c r="AT1270" i="3"/>
  <c r="AT1274" i="3" a="1"/>
  <c r="AT1274" i="3"/>
  <c r="AQ1283" i="3" a="1"/>
  <c r="AQ1283" i="3"/>
  <c r="AT1283" i="3" a="1"/>
  <c r="AT1283" i="3"/>
  <c r="AT1284" i="3" a="1"/>
  <c r="AT1284" i="3"/>
  <c r="AR1287" i="3" a="1"/>
  <c r="AR1287" i="3"/>
  <c r="AT1289" i="3" a="1"/>
  <c r="AT1289" i="3"/>
  <c r="AR1290" i="3" a="1"/>
  <c r="AR1290" i="3"/>
  <c r="AT1296" i="3" a="1"/>
  <c r="AT1296" i="3"/>
  <c r="AT1298" i="3" a="1"/>
  <c r="AT1298" i="3"/>
  <c r="AQ1303" i="3" a="1"/>
  <c r="AQ1303" i="3"/>
  <c r="AR1303" i="3" a="1"/>
  <c r="AR1303" i="3"/>
  <c r="AR1306" i="3" a="1"/>
  <c r="AR1306" i="3"/>
  <c r="AR1318" i="3" a="1"/>
  <c r="AR1318" i="3"/>
  <c r="AQ1325" i="3" a="1"/>
  <c r="AQ1325" i="3"/>
  <c r="AT1329" i="3" a="1"/>
  <c r="AT1329" i="3"/>
  <c r="AR1336" i="3" a="1"/>
  <c r="AR1336" i="3"/>
  <c r="AT1362" i="3" a="1"/>
  <c r="AT1362" i="3"/>
  <c r="AT1261" i="3" a="1"/>
  <c r="AT1261" i="3"/>
  <c r="AQ1270" i="3" a="1"/>
  <c r="AQ1270" i="3"/>
  <c r="AR1274" i="3" a="1"/>
  <c r="AR1274" i="3"/>
  <c r="AT1278" i="3" a="1"/>
  <c r="AT1278" i="3"/>
  <c r="AT1280" i="3" a="1"/>
  <c r="AT1280" i="3"/>
  <c r="AT1293" i="3" a="1"/>
  <c r="AT1293" i="3"/>
  <c r="AT1299" i="3" a="1"/>
  <c r="AT1299" i="3"/>
  <c r="AT1304" i="3" a="1"/>
  <c r="AT1304" i="3"/>
  <c r="AQ1306" i="3" a="1"/>
  <c r="AQ1306" i="3"/>
  <c r="AR1308" i="3" a="1"/>
  <c r="AR1308" i="3"/>
  <c r="AR1310" i="3" a="1"/>
  <c r="AR1310" i="3"/>
  <c r="AQ1311" i="3" a="1"/>
  <c r="AQ1311" i="3"/>
  <c r="AR1311" i="3" a="1"/>
  <c r="AR1311" i="3"/>
  <c r="AR1316" i="3" a="1"/>
  <c r="AR1316" i="3"/>
  <c r="AQ1318" i="3" a="1"/>
  <c r="AQ1318" i="3"/>
  <c r="AT1323" i="3" a="1"/>
  <c r="AT1323" i="3"/>
  <c r="AR1324" i="3" a="1"/>
  <c r="AR1324" i="3"/>
  <c r="AT1327" i="3" a="1"/>
  <c r="AT1327" i="3"/>
  <c r="AQ1335" i="3" a="1"/>
  <c r="AQ1335" i="3"/>
  <c r="AT1339" i="3" a="1"/>
  <c r="AT1339" i="3"/>
  <c r="AQ1346" i="3" a="1"/>
  <c r="AQ1346" i="3"/>
  <c r="AT1349" i="3" a="1"/>
  <c r="AT1349" i="3"/>
  <c r="AR1352" i="3" a="1"/>
  <c r="AR1352" i="3"/>
  <c r="AR1374" i="3" a="1"/>
  <c r="AR1374" i="3"/>
  <c r="AR1379" i="3" a="1"/>
  <c r="AR1379" i="3"/>
  <c r="AT1390" i="3" a="1"/>
  <c r="AT1390" i="3"/>
  <c r="AQ1390" i="3" a="1"/>
  <c r="AQ1390" i="3"/>
  <c r="AR1390" i="3" a="1"/>
  <c r="AR1390" i="3"/>
  <c r="AT1286" i="3" a="1"/>
  <c r="AT1286" i="3"/>
  <c r="AT1292" i="3" a="1"/>
  <c r="AT1292" i="3"/>
  <c r="AR1294" i="3" a="1"/>
  <c r="AR1294" i="3"/>
  <c r="AQ1297" i="3" a="1"/>
  <c r="AQ1297" i="3"/>
  <c r="AT1297" i="3" a="1"/>
  <c r="AT1297" i="3"/>
  <c r="AT1302" i="3" a="1"/>
  <c r="AT1302" i="3"/>
  <c r="AR1304" i="3" a="1"/>
  <c r="AR1304" i="3"/>
  <c r="AQ1307" i="3" a="1"/>
  <c r="AQ1307" i="3"/>
  <c r="AT1307" i="3" a="1"/>
  <c r="AT1307" i="3"/>
  <c r="AT1312" i="3" a="1"/>
  <c r="AT1312" i="3"/>
  <c r="AR1314" i="3" a="1"/>
  <c r="AR1314" i="3"/>
  <c r="AQ1317" i="3" a="1"/>
  <c r="AQ1317" i="3"/>
  <c r="AT1317" i="3" a="1"/>
  <c r="AT1317" i="3"/>
  <c r="AT1322" i="3" a="1"/>
  <c r="AT1322" i="3"/>
  <c r="AT1326" i="3" a="1"/>
  <c r="AT1326" i="3"/>
  <c r="AQ1326" i="3" a="1"/>
  <c r="AQ1326" i="3"/>
  <c r="AR1328" i="3" a="1"/>
  <c r="AR1328" i="3"/>
  <c r="AQ1329" i="3" a="1"/>
  <c r="AQ1329" i="3"/>
  <c r="AT1336" i="3" a="1"/>
  <c r="AT1336" i="3"/>
  <c r="AQ1336" i="3" a="1"/>
  <c r="AQ1336" i="3"/>
  <c r="AR1338" i="3" a="1"/>
  <c r="AR1338" i="3"/>
  <c r="AQ1339" i="3" a="1"/>
  <c r="AQ1339" i="3"/>
  <c r="AR1348" i="3" a="1"/>
  <c r="AR1348" i="3"/>
  <c r="AR1350" i="3" a="1"/>
  <c r="AR1350" i="3"/>
  <c r="AR1355" i="3" a="1"/>
  <c r="AR1355" i="3"/>
  <c r="AR1359" i="3" a="1"/>
  <c r="AR1359" i="3"/>
  <c r="AQ1359" i="3" a="1"/>
  <c r="AQ1359" i="3"/>
  <c r="AT1360" i="3" a="1"/>
  <c r="AT1360" i="3"/>
  <c r="AQ1360" i="3" a="1"/>
  <c r="AQ1360" i="3"/>
  <c r="AQ1361" i="3" a="1"/>
  <c r="AQ1361" i="3"/>
  <c r="AQ1362" i="3" a="1"/>
  <c r="AQ1362" i="3"/>
  <c r="AT1365" i="3" a="1"/>
  <c r="AT1365" i="3"/>
  <c r="AR1373" i="3" a="1"/>
  <c r="AR1373" i="3"/>
  <c r="AQ1373" i="3" a="1"/>
  <c r="AQ1373" i="3"/>
  <c r="AT1374" i="3" a="1"/>
  <c r="AT1374" i="3"/>
  <c r="AT1378" i="3" a="1"/>
  <c r="AT1378" i="3"/>
  <c r="AR1386" i="3" a="1"/>
  <c r="AR1386" i="3"/>
  <c r="AQ1386" i="3" a="1"/>
  <c r="AQ1386" i="3"/>
  <c r="AR1387" i="3" a="1"/>
  <c r="AR1387" i="3"/>
  <c r="AT1392" i="3" a="1"/>
  <c r="AT1392" i="3"/>
  <c r="AT1399" i="3" a="1"/>
  <c r="AT1399" i="3"/>
  <c r="AT1402" i="3" a="1"/>
  <c r="AT1402" i="3"/>
  <c r="AR1407" i="3" a="1"/>
  <c r="AR1407" i="3"/>
  <c r="AQ1407" i="3" a="1"/>
  <c r="AQ1407" i="3"/>
  <c r="AQ1410" i="3" a="1"/>
  <c r="AQ1410" i="3"/>
  <c r="AQ1411" i="3" a="1"/>
  <c r="AQ1411" i="3"/>
  <c r="AR1411" i="3" a="1"/>
  <c r="AR1411" i="3"/>
  <c r="AR1418" i="3" a="1"/>
  <c r="AR1418" i="3"/>
  <c r="AQ1418" i="3" a="1"/>
  <c r="AQ1418" i="3"/>
  <c r="AR1419" i="3" a="1"/>
  <c r="AR1419" i="3"/>
  <c r="AR1433" i="3" a="1"/>
  <c r="AR1433" i="3"/>
  <c r="AR1435" i="3" a="1"/>
  <c r="AR1435" i="3"/>
  <c r="AQ1435" i="3" a="1"/>
  <c r="AQ1435" i="3"/>
  <c r="AT1257" i="3" a="1"/>
  <c r="AT1257" i="3"/>
  <c r="AT1272" i="3" a="1"/>
  <c r="AT1272" i="3"/>
  <c r="AT1282" i="3" a="1"/>
  <c r="AT1282" i="3"/>
  <c r="AR1292" i="3" a="1"/>
  <c r="AR1292" i="3"/>
  <c r="AQ1295" i="3" a="1"/>
  <c r="AQ1295" i="3"/>
  <c r="AT1295" i="3" a="1"/>
  <c r="AT1295" i="3"/>
  <c r="AT1300" i="3" a="1"/>
  <c r="AT1300" i="3"/>
  <c r="AR1302" i="3" a="1"/>
  <c r="AR1302" i="3"/>
  <c r="AQ1305" i="3" a="1"/>
  <c r="AQ1305" i="3"/>
  <c r="AT1305" i="3" a="1"/>
  <c r="AT1305" i="3"/>
  <c r="AT1310" i="3" a="1"/>
  <c r="AT1310" i="3"/>
  <c r="AR1312" i="3" a="1"/>
  <c r="AR1312" i="3"/>
  <c r="AQ1315" i="3" a="1"/>
  <c r="AQ1315" i="3"/>
  <c r="AT1315" i="3" a="1"/>
  <c r="AT1315" i="3"/>
  <c r="AT1320" i="3" a="1"/>
  <c r="AT1320" i="3"/>
  <c r="AR1322" i="3" a="1"/>
  <c r="AR1322" i="3"/>
  <c r="AT1328" i="3" a="1"/>
  <c r="AT1328" i="3"/>
  <c r="AQ1328" i="3" a="1"/>
  <c r="AQ1328" i="3"/>
  <c r="AR1330" i="3" a="1"/>
  <c r="AR1330" i="3"/>
  <c r="AQ1331" i="3" a="1"/>
  <c r="AQ1331" i="3"/>
  <c r="AT1338" i="3" a="1"/>
  <c r="AT1338" i="3"/>
  <c r="AQ1338" i="3" a="1"/>
  <c r="AQ1338" i="3"/>
  <c r="AR1340" i="3" a="1"/>
  <c r="AR1340" i="3"/>
  <c r="AQ1341" i="3" a="1"/>
  <c r="AQ1341" i="3"/>
  <c r="AT1346" i="3" a="1"/>
  <c r="AT1346" i="3"/>
  <c r="AR1356" i="3" a="1"/>
  <c r="AR1356" i="3"/>
  <c r="AR1358" i="3" a="1"/>
  <c r="AR1358" i="3"/>
  <c r="AR1363" i="3" a="1"/>
  <c r="AR1363" i="3"/>
  <c r="AR1367" i="3" a="1"/>
  <c r="AR1367" i="3"/>
  <c r="AQ1367" i="3" a="1"/>
  <c r="AQ1367" i="3"/>
  <c r="AT1368" i="3" a="1"/>
  <c r="AT1368" i="3"/>
  <c r="AQ1368" i="3" a="1"/>
  <c r="AQ1368" i="3"/>
  <c r="AQ1369" i="3" a="1"/>
  <c r="AQ1369" i="3"/>
  <c r="AQ1370" i="3" a="1"/>
  <c r="AQ1370" i="3"/>
  <c r="AT1373" i="3" a="1"/>
  <c r="AT1373" i="3"/>
  <c r="AQ1396" i="3" a="1"/>
  <c r="AQ1396" i="3"/>
  <c r="AR1396" i="3" a="1"/>
  <c r="AR1396" i="3"/>
  <c r="AR1430" i="3" a="1"/>
  <c r="AR1430" i="3"/>
  <c r="AR1432" i="3" a="1"/>
  <c r="AR1432" i="3"/>
  <c r="AT1436" i="3" a="1"/>
  <c r="AT1436" i="3"/>
  <c r="AT1466" i="3" a="1"/>
  <c r="AT1466" i="3"/>
  <c r="AT1318" i="3" a="1"/>
  <c r="AT1318" i="3"/>
  <c r="AR1320" i="3" a="1"/>
  <c r="AR1320" i="3"/>
  <c r="AQ1323" i="3" a="1"/>
  <c r="AQ1323" i="3"/>
  <c r="AR1323" i="3" a="1"/>
  <c r="AR1323" i="3"/>
  <c r="AT1330" i="3" a="1"/>
  <c r="AT1330" i="3"/>
  <c r="AQ1330" i="3" a="1"/>
  <c r="AQ1330" i="3"/>
  <c r="AR1332" i="3" a="1"/>
  <c r="AR1332" i="3"/>
  <c r="AQ1333" i="3" a="1"/>
  <c r="AQ1333" i="3"/>
  <c r="AT1340" i="3" a="1"/>
  <c r="AT1340" i="3"/>
  <c r="AQ1340" i="3" a="1"/>
  <c r="AQ1340" i="3"/>
  <c r="AR1342" i="3" a="1"/>
  <c r="AR1342" i="3"/>
  <c r="AQ1343" i="3" a="1"/>
  <c r="AQ1343" i="3"/>
  <c r="AR1349" i="3" a="1"/>
  <c r="AR1349" i="3"/>
  <c r="AQ1349" i="3" a="1"/>
  <c r="AQ1349" i="3"/>
  <c r="AT1350" i="3" a="1"/>
  <c r="AT1350" i="3"/>
  <c r="AT1354" i="3" a="1"/>
  <c r="AT1354" i="3"/>
  <c r="AR1364" i="3" a="1"/>
  <c r="AR1364" i="3"/>
  <c r="AR1366" i="3" a="1"/>
  <c r="AR1366" i="3"/>
  <c r="AR1371" i="3" a="1"/>
  <c r="AR1371" i="3"/>
  <c r="AR1375" i="3" a="1"/>
  <c r="AR1375" i="3"/>
  <c r="AQ1375" i="3" a="1"/>
  <c r="AQ1375" i="3"/>
  <c r="AT1376" i="3" a="1"/>
  <c r="AT1376" i="3"/>
  <c r="AQ1376" i="3" a="1"/>
  <c r="AQ1376" i="3"/>
  <c r="AQ1377" i="3" a="1"/>
  <c r="AQ1377" i="3"/>
  <c r="AQ1378" i="3" a="1"/>
  <c r="AQ1378" i="3"/>
  <c r="AT1386" i="3" a="1"/>
  <c r="AT1386" i="3"/>
  <c r="AR1393" i="3" a="1"/>
  <c r="AR1393" i="3"/>
  <c r="AQ1393" i="3" a="1"/>
  <c r="AQ1393" i="3"/>
  <c r="AR1402" i="3" a="1"/>
  <c r="AR1402" i="3"/>
  <c r="AR1405" i="3" a="1"/>
  <c r="AR1405" i="3"/>
  <c r="AT1408" i="3" a="1"/>
  <c r="AT1408" i="3"/>
  <c r="AT1411" i="3" a="1"/>
  <c r="AT1411" i="3"/>
  <c r="AT1418" i="3" a="1"/>
  <c r="AT1418" i="3"/>
  <c r="AQ1429" i="3" a="1"/>
  <c r="AQ1429" i="3"/>
  <c r="AR1429" i="3" a="1"/>
  <c r="AR1429" i="3"/>
  <c r="AT1396" i="3" a="1"/>
  <c r="AT1396" i="3"/>
  <c r="AQ1401" i="3" a="1"/>
  <c r="AQ1401" i="3"/>
  <c r="AR1406" i="3" a="1"/>
  <c r="AR1406" i="3"/>
  <c r="AR1421" i="3" a="1"/>
  <c r="AR1421" i="3"/>
  <c r="AQ1421" i="3" a="1"/>
  <c r="AQ1421" i="3"/>
  <c r="AT1422" i="3" a="1"/>
  <c r="AT1422" i="3"/>
  <c r="AQ1422" i="3" a="1"/>
  <c r="AQ1422" i="3"/>
  <c r="AR1422" i="3" a="1"/>
  <c r="AR1422" i="3"/>
  <c r="AR1426" i="3" a="1"/>
  <c r="AR1426" i="3"/>
  <c r="AR1462" i="3" a="1"/>
  <c r="AR1462" i="3"/>
  <c r="AR1347" i="3" a="1"/>
  <c r="AR1347" i="3"/>
  <c r="AR1351" i="3" a="1"/>
  <c r="AR1351" i="3"/>
  <c r="AQ1351" i="3" a="1"/>
  <c r="AQ1351" i="3"/>
  <c r="AT1352" i="3" a="1"/>
  <c r="AT1352" i="3"/>
  <c r="AQ1352" i="3" a="1"/>
  <c r="AQ1352" i="3"/>
  <c r="AQ1353" i="3" a="1"/>
  <c r="AQ1353" i="3"/>
  <c r="AQ1354" i="3" a="1"/>
  <c r="AQ1354" i="3"/>
  <c r="AT1357" i="3" a="1"/>
  <c r="AT1357" i="3"/>
  <c r="AR1365" i="3" a="1"/>
  <c r="AR1365" i="3"/>
  <c r="AQ1365" i="3" a="1"/>
  <c r="AQ1365" i="3"/>
  <c r="AT1366" i="3" a="1"/>
  <c r="AT1366" i="3"/>
  <c r="AT1370" i="3" a="1"/>
  <c r="AT1370" i="3"/>
  <c r="AR1376" i="3" a="1"/>
  <c r="AR1376" i="3"/>
  <c r="AR1380" i="3" a="1"/>
  <c r="AR1380" i="3"/>
  <c r="AQ1381" i="3" a="1"/>
  <c r="AQ1381" i="3"/>
  <c r="AT1382" i="3" a="1"/>
  <c r="AT1382" i="3"/>
  <c r="AQ1391" i="3" a="1"/>
  <c r="AQ1391" i="3"/>
  <c r="AT1393" i="3" a="1"/>
  <c r="AT1393" i="3"/>
  <c r="AR1398" i="3" a="1"/>
  <c r="AR1398" i="3"/>
  <c r="AR1399" i="3" a="1"/>
  <c r="AR1399" i="3"/>
  <c r="AR1412" i="3" a="1"/>
  <c r="AR1412" i="3"/>
  <c r="AQ1413" i="3" a="1"/>
  <c r="AQ1413" i="3"/>
  <c r="AT1414" i="3" a="1"/>
  <c r="AT1414" i="3"/>
  <c r="AR1446" i="3" a="1"/>
  <c r="AR1446" i="3"/>
  <c r="AT1438" i="3" a="1"/>
  <c r="AT1438" i="3"/>
  <c r="AQ1438" i="3" a="1"/>
  <c r="AQ1438" i="3"/>
  <c r="AR1442" i="3" a="1"/>
  <c r="AR1442" i="3"/>
  <c r="AQ1445" i="3" a="1"/>
  <c r="AQ1445" i="3"/>
  <c r="AR1448" i="3" a="1"/>
  <c r="AR1448" i="3"/>
  <c r="AR1449" i="3" a="1"/>
  <c r="AR1449" i="3"/>
  <c r="AR1451" i="3" a="1"/>
  <c r="AR1451" i="3"/>
  <c r="AQ1451" i="3" a="1"/>
  <c r="AQ1451" i="3"/>
  <c r="AT1452" i="3" a="1"/>
  <c r="AT1452" i="3"/>
  <c r="AT1454" i="3" a="1"/>
  <c r="AT1454" i="3"/>
  <c r="AQ1454" i="3" a="1"/>
  <c r="AQ1454" i="3"/>
  <c r="AR1458" i="3" a="1"/>
  <c r="AR1458" i="3"/>
  <c r="AQ1461" i="3" a="1"/>
  <c r="AQ1461" i="3"/>
  <c r="AR1464" i="3" a="1"/>
  <c r="AR1464" i="3"/>
  <c r="AR1465" i="3" a="1"/>
  <c r="AR1465" i="3"/>
  <c r="AR1467" i="3" a="1"/>
  <c r="AR1467" i="3"/>
  <c r="AQ1467" i="3" a="1"/>
  <c r="AQ1467" i="3"/>
  <c r="AT1468" i="3" a="1"/>
  <c r="AT1468" i="3"/>
  <c r="AT1470" i="3" a="1"/>
  <c r="AT1470" i="3"/>
  <c r="AQ1470" i="3" a="1"/>
  <c r="AQ1470" i="3"/>
  <c r="AR1474" i="3" a="1"/>
  <c r="AR1474" i="3"/>
  <c r="AQ1477" i="3" a="1"/>
  <c r="AQ1477" i="3"/>
  <c r="AT1486" i="3" a="1"/>
  <c r="AT1486" i="3"/>
  <c r="AR1488" i="3" a="1"/>
  <c r="AR1488" i="3"/>
  <c r="AT1489" i="3" a="1"/>
  <c r="AT1489" i="3"/>
  <c r="AT1490" i="3" a="1"/>
  <c r="AT1490" i="3"/>
  <c r="AQ1493" i="3" a="1"/>
  <c r="AQ1493" i="3"/>
  <c r="AQ1497" i="3" a="1"/>
  <c r="AQ1497" i="3"/>
  <c r="AQ1500" i="3" a="1"/>
  <c r="AQ1500" i="3"/>
  <c r="AR1504" i="3" a="1"/>
  <c r="AR1504" i="3"/>
  <c r="AR1505" i="3" a="1"/>
  <c r="AR1505" i="3"/>
  <c r="AR1506" i="3" a="1"/>
  <c r="AR1506" i="3"/>
  <c r="AR1507" i="3" a="1"/>
  <c r="AR1507" i="3"/>
  <c r="AR1508" i="3" a="1"/>
  <c r="AR1508" i="3"/>
  <c r="AQ1509" i="3" a="1"/>
  <c r="AQ1509" i="3"/>
  <c r="AT1510" i="3" a="1"/>
  <c r="AT1510" i="3"/>
  <c r="AR1512" i="3" a="1"/>
  <c r="AR1512" i="3"/>
  <c r="AR1513" i="3" a="1"/>
  <c r="AR1513" i="3"/>
  <c r="AR1514" i="3" a="1"/>
  <c r="AR1514" i="3"/>
  <c r="AR1515" i="3" a="1"/>
  <c r="AR1515" i="3"/>
  <c r="AR1516" i="3" a="1"/>
  <c r="AR1516" i="3"/>
  <c r="AQ1517" i="3" a="1"/>
  <c r="AQ1517" i="3"/>
  <c r="AT1518" i="3" a="1"/>
  <c r="AT1518" i="3"/>
  <c r="AR1520" i="3" a="1"/>
  <c r="AR1520" i="3"/>
  <c r="AR1521" i="3" a="1"/>
  <c r="AR1521" i="3"/>
  <c r="AR1522" i="3" a="1"/>
  <c r="AR1522" i="3"/>
  <c r="AR1523" i="3" a="1"/>
  <c r="AR1523" i="3"/>
  <c r="AR1524" i="3" a="1"/>
  <c r="AR1524" i="3"/>
  <c r="AQ1525" i="3" a="1"/>
  <c r="AQ1525" i="3"/>
  <c r="AT1526" i="3" a="1"/>
  <c r="AT1526" i="3"/>
  <c r="AR1528" i="3" a="1"/>
  <c r="AR1528" i="3"/>
  <c r="AR1529" i="3" a="1"/>
  <c r="AR1529" i="3"/>
  <c r="AR1530" i="3" a="1"/>
  <c r="AR1530" i="3"/>
  <c r="AR1531" i="3" a="1"/>
  <c r="AR1531" i="3"/>
  <c r="AR1532" i="3" a="1"/>
  <c r="AR1532" i="3"/>
  <c r="AQ1533" i="3" a="1"/>
  <c r="AQ1533" i="3"/>
  <c r="AT1534" i="3" a="1"/>
  <c r="AT1534" i="3"/>
  <c r="AR1536" i="3" a="1"/>
  <c r="AR1536" i="3"/>
  <c r="AR1537" i="3" a="1"/>
  <c r="AR1537" i="3"/>
  <c r="AR1538" i="3" a="1"/>
  <c r="AR1538" i="3"/>
  <c r="AR1539" i="3" a="1"/>
  <c r="AR1539" i="3"/>
  <c r="AR1540" i="3" a="1"/>
  <c r="AR1540" i="3"/>
  <c r="AQ1541" i="3" a="1"/>
  <c r="AQ1541" i="3"/>
  <c r="AT1542" i="3" a="1"/>
  <c r="AT1542" i="3"/>
  <c r="AR1544" i="3" a="1"/>
  <c r="AR1544" i="3"/>
  <c r="AR1545" i="3" a="1"/>
  <c r="AR1545" i="3"/>
  <c r="AR1546" i="3" a="1"/>
  <c r="AR1546" i="3"/>
  <c r="AR1547" i="3" a="1"/>
  <c r="AR1547" i="3"/>
  <c r="AR1548" i="3" a="1"/>
  <c r="AR1548" i="3"/>
  <c r="AR1549" i="3" a="1"/>
  <c r="AR1549" i="3"/>
  <c r="AT1550" i="3" a="1"/>
  <c r="AT1550" i="3"/>
  <c r="AR1556" i="3" a="1"/>
  <c r="AR1556" i="3"/>
  <c r="AR1325" i="3" a="1"/>
  <c r="AR1325" i="3"/>
  <c r="AR1327" i="3" a="1"/>
  <c r="AR1327" i="3"/>
  <c r="AR1329" i="3" a="1"/>
  <c r="AR1329" i="3"/>
  <c r="AR1331" i="3" a="1"/>
  <c r="AR1331" i="3"/>
  <c r="AR1333" i="3" a="1"/>
  <c r="AR1333" i="3"/>
  <c r="AR1335" i="3" a="1"/>
  <c r="AR1335" i="3"/>
  <c r="AR1337" i="3" a="1"/>
  <c r="AR1337" i="3"/>
  <c r="AR1339" i="3" a="1"/>
  <c r="AR1339" i="3"/>
  <c r="AR1341" i="3" a="1"/>
  <c r="AR1341" i="3"/>
  <c r="AR1343" i="3" a="1"/>
  <c r="AR1343" i="3"/>
  <c r="AR1346" i="3" a="1"/>
  <c r="AR1346" i="3"/>
  <c r="AT1351" i="3" a="1"/>
  <c r="AT1351" i="3"/>
  <c r="AR1354" i="3" a="1"/>
  <c r="AR1354" i="3"/>
  <c r="AT1359" i="3" a="1"/>
  <c r="AT1359" i="3"/>
  <c r="AR1362" i="3" a="1"/>
  <c r="AR1362" i="3"/>
  <c r="AT1367" i="3" a="1"/>
  <c r="AT1367" i="3"/>
  <c r="AR1370" i="3" a="1"/>
  <c r="AR1370" i="3"/>
  <c r="AT1375" i="3" a="1"/>
  <c r="AT1375" i="3"/>
  <c r="AR1378" i="3" a="1"/>
  <c r="AR1378" i="3"/>
  <c r="AR1382" i="3" a="1"/>
  <c r="AR1382" i="3"/>
  <c r="AR1384" i="3" a="1"/>
  <c r="AR1384" i="3"/>
  <c r="AR1385" i="3" a="1"/>
  <c r="AR1385" i="3"/>
  <c r="AT1385" i="3" a="1"/>
  <c r="AT1385" i="3"/>
  <c r="AQ1388" i="3" a="1"/>
  <c r="AQ1388" i="3"/>
  <c r="AT1388" i="3" a="1"/>
  <c r="AT1388" i="3"/>
  <c r="AT1391" i="3" a="1"/>
  <c r="AT1391" i="3"/>
  <c r="AQ1403" i="3" a="1"/>
  <c r="AQ1403" i="3"/>
  <c r="AT1403" i="3" a="1"/>
  <c r="AT1403" i="3"/>
  <c r="AR1414" i="3" a="1"/>
  <c r="AR1414" i="3"/>
  <c r="AR1416" i="3" a="1"/>
  <c r="AR1416" i="3"/>
  <c r="AR1417" i="3" a="1"/>
  <c r="AR1417" i="3"/>
  <c r="AT1417" i="3" a="1"/>
  <c r="AT1417" i="3"/>
  <c r="AQ1420" i="3" a="1"/>
  <c r="AQ1420" i="3"/>
  <c r="AT1420" i="3" a="1"/>
  <c r="AT1420" i="3"/>
  <c r="AT1425" i="3" a="1"/>
  <c r="AT1425" i="3"/>
  <c r="AT1427" i="3" a="1"/>
  <c r="AT1427" i="3"/>
  <c r="AQ1436" i="3" a="1"/>
  <c r="AQ1436" i="3"/>
  <c r="AT1441" i="3" a="1"/>
  <c r="AT1441" i="3"/>
  <c r="AT1443" i="3" a="1"/>
  <c r="AT1443" i="3"/>
  <c r="AQ1452" i="3" a="1"/>
  <c r="AQ1452" i="3"/>
  <c r="AT1457" i="3" a="1"/>
  <c r="AT1457" i="3"/>
  <c r="AT1459" i="3" a="1"/>
  <c r="AT1459" i="3"/>
  <c r="AQ1468" i="3" a="1"/>
  <c r="AQ1468" i="3"/>
  <c r="AT1473" i="3" a="1"/>
  <c r="AT1473" i="3"/>
  <c r="AT1475" i="3" a="1"/>
  <c r="AT1475" i="3"/>
  <c r="AR1481" i="3" a="1"/>
  <c r="AR1481" i="3"/>
  <c r="AR1482" i="3" a="1"/>
  <c r="AR1482" i="3"/>
  <c r="AR1483" i="3" a="1"/>
  <c r="AR1483" i="3"/>
  <c r="AQ1483" i="3" a="1"/>
  <c r="AQ1483" i="3"/>
  <c r="AT1484" i="3" a="1"/>
  <c r="AT1484" i="3"/>
  <c r="AT1494" i="3" a="1"/>
  <c r="AT1494" i="3"/>
  <c r="AR1496" i="3" a="1"/>
  <c r="AR1496" i="3"/>
  <c r="AT1497" i="3" a="1"/>
  <c r="AT1497" i="3"/>
  <c r="AT1498" i="3" a="1"/>
  <c r="AT1498" i="3"/>
  <c r="AQ1501" i="3" a="1"/>
  <c r="AQ1501" i="3"/>
  <c r="AQ1505" i="3" a="1"/>
  <c r="AQ1505" i="3"/>
  <c r="AQ1513" i="3" a="1"/>
  <c r="AQ1513" i="3"/>
  <c r="AQ1521" i="3" a="1"/>
  <c r="AQ1521" i="3"/>
  <c r="AQ1529" i="3" a="1"/>
  <c r="AQ1529" i="3"/>
  <c r="AQ1537" i="3" a="1"/>
  <c r="AQ1537" i="3"/>
  <c r="AQ1555" i="3" a="1"/>
  <c r="AQ1555" i="3"/>
  <c r="AT1345" i="3" a="1"/>
  <c r="AT1345" i="3"/>
  <c r="AT1353" i="3" a="1"/>
  <c r="AT1353" i="3"/>
  <c r="AT1361" i="3" a="1"/>
  <c r="AT1361" i="3"/>
  <c r="AT1369" i="3" a="1"/>
  <c r="AT1369" i="3"/>
  <c r="AT1377" i="3" a="1"/>
  <c r="AT1377" i="3"/>
  <c r="AQ1380" i="3" a="1"/>
  <c r="AQ1380" i="3"/>
  <c r="AT1380" i="3" a="1"/>
  <c r="AT1380" i="3"/>
  <c r="AT1383" i="3" a="1"/>
  <c r="AT1383" i="3"/>
  <c r="AQ1395" i="3" a="1"/>
  <c r="AQ1395" i="3"/>
  <c r="AT1395" i="3" a="1"/>
  <c r="AT1395" i="3"/>
  <c r="AR1408" i="3" a="1"/>
  <c r="AR1408" i="3"/>
  <c r="AR1409" i="3" a="1"/>
  <c r="AR1409" i="3"/>
  <c r="AT1409" i="3" a="1"/>
  <c r="AT1409" i="3"/>
  <c r="AQ1412" i="3" a="1"/>
  <c r="AQ1412" i="3"/>
  <c r="AT1412" i="3" a="1"/>
  <c r="AT1412" i="3"/>
  <c r="AT1415" i="3" a="1"/>
  <c r="AT1415" i="3"/>
  <c r="AR1424" i="3" a="1"/>
  <c r="AR1424" i="3"/>
  <c r="AR1425" i="3" a="1"/>
  <c r="AR1425" i="3"/>
  <c r="AR1427" i="3" a="1"/>
  <c r="AR1427" i="3"/>
  <c r="AQ1427" i="3" a="1"/>
  <c r="AQ1427" i="3"/>
  <c r="AT1428" i="3" a="1"/>
  <c r="AT1428" i="3"/>
  <c r="AT1430" i="3" a="1"/>
  <c r="AT1430" i="3"/>
  <c r="AQ1430" i="3" a="1"/>
  <c r="AQ1430" i="3"/>
  <c r="AR1434" i="3" a="1"/>
  <c r="AR1434" i="3"/>
  <c r="AQ1437" i="3" a="1"/>
  <c r="AQ1437" i="3"/>
  <c r="AR1440" i="3" a="1"/>
  <c r="AR1440" i="3"/>
  <c r="AR1441" i="3" a="1"/>
  <c r="AR1441" i="3"/>
  <c r="AR1443" i="3" a="1"/>
  <c r="AR1443" i="3"/>
  <c r="AQ1443" i="3" a="1"/>
  <c r="AQ1443" i="3"/>
  <c r="AT1444" i="3" a="1"/>
  <c r="AT1444" i="3"/>
  <c r="AR1445" i="3" a="1"/>
  <c r="AR1445" i="3"/>
  <c r="AT1446" i="3" a="1"/>
  <c r="AT1446" i="3"/>
  <c r="AQ1446" i="3" a="1"/>
  <c r="AQ1446" i="3"/>
  <c r="AR1450" i="3" a="1"/>
  <c r="AR1450" i="3"/>
  <c r="AQ1453" i="3" a="1"/>
  <c r="AQ1453" i="3"/>
  <c r="AR1456" i="3" a="1"/>
  <c r="AR1456" i="3"/>
  <c r="AR1457" i="3" a="1"/>
  <c r="AR1457" i="3"/>
  <c r="AR1459" i="3" a="1"/>
  <c r="AR1459" i="3"/>
  <c r="AQ1459" i="3" a="1"/>
  <c r="AQ1459" i="3"/>
  <c r="AT1460" i="3" a="1"/>
  <c r="AT1460" i="3"/>
  <c r="AR1461" i="3" a="1"/>
  <c r="AR1461" i="3"/>
  <c r="AT1462" i="3" a="1"/>
  <c r="AT1462" i="3"/>
  <c r="AQ1462" i="3" a="1"/>
  <c r="AQ1462" i="3"/>
  <c r="AR1466" i="3" a="1"/>
  <c r="AR1466" i="3"/>
  <c r="AQ1469" i="3" a="1"/>
  <c r="AQ1469" i="3"/>
  <c r="AR1472" i="3" a="1"/>
  <c r="AR1472" i="3"/>
  <c r="AR1473" i="3" a="1"/>
  <c r="AR1473" i="3"/>
  <c r="AR1475" i="3" a="1"/>
  <c r="AR1475" i="3"/>
  <c r="AQ1475" i="3" a="1"/>
  <c r="AQ1475" i="3"/>
  <c r="AT1476" i="3" a="1"/>
  <c r="AT1476" i="3"/>
  <c r="AR1477" i="3" a="1"/>
  <c r="AR1477" i="3"/>
  <c r="AT1478" i="3" a="1"/>
  <c r="AT1478" i="3"/>
  <c r="AQ1478" i="3" a="1"/>
  <c r="AQ1478" i="3"/>
  <c r="AQ1481" i="3" a="1"/>
  <c r="AQ1481" i="3"/>
  <c r="AQ1484" i="3" a="1"/>
  <c r="AQ1484" i="3"/>
  <c r="AR1489" i="3" a="1"/>
  <c r="AR1489" i="3"/>
  <c r="AR1490" i="3" a="1"/>
  <c r="AR1490" i="3"/>
  <c r="AR1491" i="3" a="1"/>
  <c r="AR1491" i="3"/>
  <c r="AQ1491" i="3" a="1"/>
  <c r="AQ1491" i="3"/>
  <c r="AT1492" i="3" a="1"/>
  <c r="AT1492" i="3"/>
  <c r="AR1500" i="3" a="1"/>
  <c r="AR1500" i="3"/>
  <c r="AT1502" i="3" a="1"/>
  <c r="AT1502" i="3"/>
  <c r="AT1506" i="3" a="1"/>
  <c r="AT1506" i="3"/>
  <c r="AT1508" i="3" a="1"/>
  <c r="AT1508" i="3"/>
  <c r="AT1514" i="3" a="1"/>
  <c r="AT1514" i="3"/>
  <c r="AT1516" i="3" a="1"/>
  <c r="AT1516" i="3"/>
  <c r="AT1522" i="3" a="1"/>
  <c r="AT1522" i="3"/>
  <c r="AT1524" i="3" a="1"/>
  <c r="AT1524" i="3"/>
  <c r="AT1530" i="3" a="1"/>
  <c r="AT1530" i="3"/>
  <c r="AT1532" i="3" a="1"/>
  <c r="AT1532" i="3"/>
  <c r="AT1538" i="3" a="1"/>
  <c r="AT1538" i="3"/>
  <c r="AT1540" i="3" a="1"/>
  <c r="AT1540" i="3"/>
  <c r="AT1548" i="3" a="1"/>
  <c r="AT1548" i="3"/>
  <c r="AT1553" i="3" a="1"/>
  <c r="AT1553" i="3"/>
  <c r="AT1347" i="3" a="1"/>
  <c r="AT1347" i="3"/>
  <c r="AT1355" i="3" a="1"/>
  <c r="AT1355" i="3"/>
  <c r="AT1363" i="3" a="1"/>
  <c r="AT1363" i="3"/>
  <c r="AT1371" i="3" a="1"/>
  <c r="AT1371" i="3"/>
  <c r="AT1379" i="3" a="1"/>
  <c r="AT1379" i="3"/>
  <c r="AQ1382" i="3" a="1"/>
  <c r="AQ1382" i="3"/>
  <c r="AQ1385" i="3" a="1"/>
  <c r="AQ1385" i="3"/>
  <c r="AQ1387" i="3" a="1"/>
  <c r="AQ1387" i="3"/>
  <c r="AT1387" i="3" a="1"/>
  <c r="AT1387" i="3"/>
  <c r="AR1400" i="3" a="1"/>
  <c r="AR1400" i="3"/>
  <c r="AR1401" i="3" a="1"/>
  <c r="AR1401" i="3"/>
  <c r="AT1401" i="3" a="1"/>
  <c r="AT1401" i="3"/>
  <c r="AR1403" i="3" a="1"/>
  <c r="AR1403" i="3"/>
  <c r="AQ1404" i="3" a="1"/>
  <c r="AQ1404" i="3"/>
  <c r="AT1404" i="3" a="1"/>
  <c r="AT1404" i="3"/>
  <c r="AT1407" i="3" a="1"/>
  <c r="AT1407" i="3"/>
  <c r="AQ1414" i="3" a="1"/>
  <c r="AQ1414" i="3"/>
  <c r="AQ1417" i="3" a="1"/>
  <c r="AQ1417" i="3"/>
  <c r="AQ1419" i="3" a="1"/>
  <c r="AQ1419" i="3"/>
  <c r="AT1419" i="3" a="1"/>
  <c r="AT1419" i="3"/>
  <c r="AQ1428" i="3" a="1"/>
  <c r="AQ1428" i="3"/>
  <c r="AT1433" i="3" a="1"/>
  <c r="AT1433" i="3"/>
  <c r="AT1435" i="3" a="1"/>
  <c r="AT1435" i="3"/>
  <c r="AR1436" i="3" a="1"/>
  <c r="AR1436" i="3"/>
  <c r="AR1438" i="3" a="1"/>
  <c r="AR1438" i="3"/>
  <c r="AQ1444" i="3" a="1"/>
  <c r="AQ1444" i="3"/>
  <c r="AT1449" i="3" a="1"/>
  <c r="AT1449" i="3"/>
  <c r="AT1451" i="3" a="1"/>
  <c r="AT1451" i="3"/>
  <c r="AR1452" i="3" a="1"/>
  <c r="AR1452" i="3"/>
  <c r="AR1454" i="3" a="1"/>
  <c r="AR1454" i="3"/>
  <c r="AQ1460" i="3" a="1"/>
  <c r="AQ1460" i="3"/>
  <c r="AT1465" i="3" a="1"/>
  <c r="AT1465" i="3"/>
  <c r="AT1467" i="3" a="1"/>
  <c r="AT1467" i="3"/>
  <c r="AR1468" i="3" a="1"/>
  <c r="AR1468" i="3"/>
  <c r="AR1470" i="3" a="1"/>
  <c r="AR1470" i="3"/>
  <c r="AQ1476" i="3" a="1"/>
  <c r="AQ1476" i="3"/>
  <c r="AR1480" i="3" a="1"/>
  <c r="AR1480" i="3"/>
  <c r="AT1481" i="3" a="1"/>
  <c r="AT1481" i="3"/>
  <c r="AT1482" i="3" a="1"/>
  <c r="AT1482" i="3"/>
  <c r="AQ1485" i="3" a="1"/>
  <c r="AQ1485" i="3"/>
  <c r="AQ1489" i="3" a="1"/>
  <c r="AQ1489" i="3"/>
  <c r="AQ1492" i="3" a="1"/>
  <c r="AQ1492" i="3"/>
  <c r="AR1497" i="3" a="1"/>
  <c r="AR1497" i="3"/>
  <c r="AR1498" i="3" a="1"/>
  <c r="AR1498" i="3"/>
  <c r="AR1499" i="3" a="1"/>
  <c r="AR1499" i="3"/>
  <c r="AQ1499" i="3" a="1"/>
  <c r="AQ1499" i="3"/>
  <c r="AT1500" i="3" a="1"/>
  <c r="AT1500" i="3"/>
  <c r="AT1483" i="3" a="1"/>
  <c r="AT1483" i="3"/>
  <c r="AR1486" i="3" a="1"/>
  <c r="AR1486" i="3"/>
  <c r="AT1491" i="3" a="1"/>
  <c r="AT1491" i="3"/>
  <c r="AR1494" i="3" a="1"/>
  <c r="AR1494" i="3"/>
  <c r="AT1499" i="3" a="1"/>
  <c r="AT1499" i="3"/>
  <c r="AR1502" i="3" a="1"/>
  <c r="AR1502" i="3"/>
  <c r="AT1507" i="3" a="1"/>
  <c r="AT1507" i="3"/>
  <c r="AR1510" i="3" a="1"/>
  <c r="AR1510" i="3"/>
  <c r="AT1515" i="3" a="1"/>
  <c r="AT1515" i="3"/>
  <c r="AR1518" i="3" a="1"/>
  <c r="AR1518" i="3"/>
  <c r="AT1523" i="3" a="1"/>
  <c r="AT1523" i="3"/>
  <c r="AR1526" i="3" a="1"/>
  <c r="AR1526" i="3"/>
  <c r="AT1531" i="3" a="1"/>
  <c r="AT1531" i="3"/>
  <c r="AR1534" i="3" a="1"/>
  <c r="AR1534" i="3"/>
  <c r="AT1539" i="3" a="1"/>
  <c r="AT1539" i="3"/>
  <c r="AR1542" i="3" a="1"/>
  <c r="AR1542" i="3"/>
  <c r="AT1547" i="3" a="1"/>
  <c r="AT1547" i="3"/>
  <c r="AR1550" i="3" a="1"/>
  <c r="AR1550" i="3"/>
  <c r="AR1554" i="3" a="1"/>
  <c r="AR1554" i="3"/>
  <c r="AR1557" i="3" a="1"/>
  <c r="AR1557" i="3"/>
  <c r="AT1575" i="3" a="1"/>
  <c r="AT1575" i="3"/>
  <c r="AT1578" i="3" a="1"/>
  <c r="AT1578" i="3"/>
  <c r="AT1381" i="3" a="1"/>
  <c r="AT1381" i="3"/>
  <c r="AT1389" i="3" a="1"/>
  <c r="AT1389" i="3"/>
  <c r="AT1397" i="3" a="1"/>
  <c r="AT1397" i="3"/>
  <c r="AT1405" i="3" a="1"/>
  <c r="AT1405" i="3"/>
  <c r="AT1413" i="3" a="1"/>
  <c r="AT1413" i="3"/>
  <c r="AT1421" i="3" a="1"/>
  <c r="AT1421" i="3"/>
  <c r="AT1429" i="3" a="1"/>
  <c r="AT1429" i="3"/>
  <c r="AT1437" i="3" a="1"/>
  <c r="AT1437" i="3"/>
  <c r="AT1445" i="3" a="1"/>
  <c r="AT1445" i="3"/>
  <c r="AT1453" i="3" a="1"/>
  <c r="AT1453" i="3"/>
  <c r="AT1461" i="3" a="1"/>
  <c r="AT1461" i="3"/>
  <c r="AT1469" i="3" a="1"/>
  <c r="AT1469" i="3"/>
  <c r="AT1477" i="3" a="1"/>
  <c r="AT1477" i="3"/>
  <c r="AT1485" i="3" a="1"/>
  <c r="AT1485" i="3"/>
  <c r="AT1493" i="3" a="1"/>
  <c r="AT1493" i="3"/>
  <c r="AT1501" i="3" a="1"/>
  <c r="AT1501" i="3"/>
  <c r="AQ1507" i="3" a="1"/>
  <c r="AQ1507" i="3"/>
  <c r="AQ1508" i="3" a="1"/>
  <c r="AQ1508" i="3"/>
  <c r="AT1509" i="3" a="1"/>
  <c r="AT1509" i="3"/>
  <c r="AQ1515" i="3" a="1"/>
  <c r="AQ1515" i="3"/>
  <c r="AQ1516" i="3" a="1"/>
  <c r="AQ1516" i="3"/>
  <c r="AT1517" i="3" a="1"/>
  <c r="AT1517" i="3"/>
  <c r="AQ1523" i="3" a="1"/>
  <c r="AQ1523" i="3"/>
  <c r="AQ1524" i="3" a="1"/>
  <c r="AQ1524" i="3"/>
  <c r="AT1525" i="3" a="1"/>
  <c r="AT1525" i="3"/>
  <c r="AQ1531" i="3" a="1"/>
  <c r="AQ1531" i="3"/>
  <c r="AQ1532" i="3" a="1"/>
  <c r="AQ1532" i="3"/>
  <c r="AT1533" i="3" a="1"/>
  <c r="AT1533" i="3"/>
  <c r="AQ1539" i="3" a="1"/>
  <c r="AQ1539" i="3"/>
  <c r="AQ1540" i="3" a="1"/>
  <c r="AQ1540" i="3"/>
  <c r="AT1541" i="3" a="1"/>
  <c r="AT1541" i="3"/>
  <c r="AQ1547" i="3" a="1"/>
  <c r="AQ1547" i="3"/>
  <c r="AQ1548" i="3" a="1"/>
  <c r="AQ1548" i="3"/>
  <c r="AT1549" i="3" a="1"/>
  <c r="AT1549" i="3"/>
  <c r="AQ1557" i="3" a="1"/>
  <c r="AQ1557" i="3"/>
  <c r="AR1559" i="3" a="1"/>
  <c r="AR1559" i="3"/>
  <c r="AT1559" i="3" a="1"/>
  <c r="AT1559" i="3"/>
  <c r="AQ1560" i="3" a="1"/>
  <c r="AQ1560" i="3"/>
  <c r="AR1560" i="3" a="1"/>
  <c r="AR1560" i="3"/>
  <c r="AT1423" i="3" a="1"/>
  <c r="AT1423" i="3"/>
  <c r="AT1431" i="3" a="1"/>
  <c r="AT1431" i="3"/>
  <c r="AT1439" i="3" a="1"/>
  <c r="AT1439" i="3"/>
  <c r="AT1447" i="3" a="1"/>
  <c r="AT1447" i="3"/>
  <c r="AT1455" i="3" a="1"/>
  <c r="AT1455" i="3"/>
  <c r="AT1463" i="3" a="1"/>
  <c r="AT1463" i="3"/>
  <c r="AT1471" i="3" a="1"/>
  <c r="AT1471" i="3"/>
  <c r="AT1479" i="3" a="1"/>
  <c r="AT1479" i="3"/>
  <c r="AQ1486" i="3" a="1"/>
  <c r="AQ1486" i="3"/>
  <c r="AT1487" i="3" a="1"/>
  <c r="AT1487" i="3"/>
  <c r="AQ1494" i="3" a="1"/>
  <c r="AQ1494" i="3"/>
  <c r="AT1495" i="3" a="1"/>
  <c r="AT1495" i="3"/>
  <c r="AQ1502" i="3" a="1"/>
  <c r="AQ1502" i="3"/>
  <c r="AT1503" i="3" a="1"/>
  <c r="AT1503" i="3"/>
  <c r="AQ1510" i="3" a="1"/>
  <c r="AQ1510" i="3"/>
  <c r="AT1511" i="3" a="1"/>
  <c r="AT1511" i="3"/>
  <c r="AQ1518" i="3" a="1"/>
  <c r="AQ1518" i="3"/>
  <c r="AT1519" i="3" a="1"/>
  <c r="AT1519" i="3"/>
  <c r="AQ1526" i="3" a="1"/>
  <c r="AQ1526" i="3"/>
  <c r="AT1527" i="3" a="1"/>
  <c r="AT1527" i="3"/>
  <c r="AQ1534" i="3" a="1"/>
  <c r="AQ1534" i="3"/>
  <c r="AT1535" i="3" a="1"/>
  <c r="AT1535" i="3"/>
  <c r="AQ1542" i="3" a="1"/>
  <c r="AQ1542" i="3"/>
  <c r="AT1543" i="3" a="1"/>
  <c r="AT1543" i="3"/>
  <c r="AQ1549" i="3" a="1"/>
  <c r="AQ1549" i="3"/>
  <c r="AQ1550" i="3" a="1"/>
  <c r="AQ1550" i="3"/>
  <c r="AT1551" i="3" a="1"/>
  <c r="AT1551" i="3"/>
  <c r="AT1563" i="3" a="1"/>
  <c r="AT1563" i="3"/>
  <c r="AT1566" i="3" a="1"/>
  <c r="AT1566" i="3"/>
  <c r="AT1571" i="3" a="1"/>
  <c r="AT1571" i="3"/>
  <c r="AT1505" i="3" a="1"/>
  <c r="AT1505" i="3"/>
  <c r="AT1513" i="3" a="1"/>
  <c r="AT1513" i="3"/>
  <c r="AT1521" i="3" a="1"/>
  <c r="AT1521" i="3"/>
  <c r="AT1529" i="3" a="1"/>
  <c r="AT1529" i="3"/>
  <c r="AT1537" i="3" a="1"/>
  <c r="AT1537" i="3"/>
  <c r="AT1545" i="3" a="1"/>
  <c r="AT1545" i="3"/>
  <c r="AQ1556" i="3" a="1"/>
  <c r="AQ1556" i="3"/>
  <c r="AT1556" i="3" a="1"/>
  <c r="AT1556" i="3"/>
  <c r="AT1557" i="3" a="1"/>
  <c r="AT1557" i="3"/>
  <c r="AT1569" i="3" a="1"/>
  <c r="AT1569" i="3"/>
  <c r="AQ1574" i="3" a="1"/>
  <c r="AQ1574" i="3"/>
  <c r="AT1581" i="3" a="1"/>
  <c r="AT1581" i="3"/>
  <c r="AT1590" i="3" a="1"/>
  <c r="AT1590" i="3"/>
  <c r="AT1593" i="3" a="1"/>
  <c r="AT1593" i="3"/>
  <c r="AQ1552" i="3" a="1"/>
  <c r="AQ1552" i="3"/>
  <c r="AQ1562" i="3" a="1"/>
  <c r="AQ1562" i="3"/>
  <c r="AQ1563" i="3" a="1"/>
  <c r="AQ1563" i="3"/>
  <c r="AR1563" i="3" a="1"/>
  <c r="AR1563" i="3"/>
  <c r="AT1564" i="3" a="1"/>
  <c r="AT1564" i="3"/>
  <c r="AR1565" i="3" a="1"/>
  <c r="AR1565" i="3"/>
  <c r="AQ1575" i="3" a="1"/>
  <c r="AQ1575" i="3"/>
  <c r="AR1575" i="3" a="1"/>
  <c r="AR1575" i="3"/>
  <c r="AT1576" i="3" a="1"/>
  <c r="AT1576" i="3"/>
  <c r="AR1577" i="3" a="1"/>
  <c r="AR1577" i="3"/>
  <c r="AR1587" i="3" a="1"/>
  <c r="AR1587" i="3"/>
  <c r="AR1589" i="3" a="1"/>
  <c r="AR1589" i="3"/>
  <c r="AR1553" i="3" a="1"/>
  <c r="AR1553" i="3"/>
  <c r="AQ1554" i="3" a="1"/>
  <c r="AQ1554" i="3"/>
  <c r="AR1555" i="3" a="1"/>
  <c r="AR1555" i="3"/>
  <c r="AT1555" i="3" a="1"/>
  <c r="AT1555" i="3"/>
  <c r="AQ1558" i="3" a="1"/>
  <c r="AQ1558" i="3"/>
  <c r="AQ1566" i="3" a="1"/>
  <c r="AQ1566" i="3"/>
  <c r="AR1566" i="3" a="1"/>
  <c r="AR1566" i="3"/>
  <c r="AT1567" i="3" a="1"/>
  <c r="AT1567" i="3"/>
  <c r="AR1568" i="3" a="1"/>
  <c r="AR1568" i="3"/>
  <c r="AQ1578" i="3" a="1"/>
  <c r="AQ1578" i="3"/>
  <c r="AR1578" i="3" a="1"/>
  <c r="AR1578" i="3"/>
  <c r="AR1580" i="3" a="1"/>
  <c r="AR1580" i="3"/>
  <c r="AR1590" i="3" a="1"/>
  <c r="AR1590" i="3"/>
  <c r="AQ1569" i="3" a="1"/>
  <c r="AQ1569" i="3"/>
  <c r="AR1569" i="3" a="1"/>
  <c r="AR1569" i="3"/>
  <c r="AT1570" i="3" a="1"/>
  <c r="AT1570" i="3"/>
  <c r="AR1571" i="3" a="1"/>
  <c r="AR1571" i="3"/>
  <c r="AR1581" i="3" a="1"/>
  <c r="AR1581" i="3"/>
  <c r="AR1583" i="3" a="1"/>
  <c r="AR1583" i="3"/>
  <c r="AR1593" i="3" a="1"/>
  <c r="AR1593" i="3"/>
  <c r="AR1599" i="3" a="1"/>
  <c r="AR1599" i="3"/>
  <c r="AT1561" i="3" a="1"/>
  <c r="AT1561" i="3"/>
  <c r="AQ1571" i="3" a="1"/>
  <c r="AQ1571" i="3"/>
  <c r="AQ1572" i="3" a="1"/>
  <c r="AQ1572" i="3"/>
  <c r="AR1572" i="3" a="1"/>
  <c r="AR1572" i="3"/>
  <c r="AR1574" i="3" a="1"/>
  <c r="AR1574" i="3"/>
  <c r="AR1584" i="3" a="1"/>
  <c r="AR1584" i="3"/>
  <c r="AR1586" i="3" a="1"/>
  <c r="AR1586" i="3"/>
  <c r="AR1596" i="3" a="1"/>
  <c r="AR1596" i="3"/>
  <c r="AT1599" i="3" a="1"/>
  <c r="AT1599" i="3"/>
  <c r="AQ1602" i="3" a="1"/>
  <c r="AQ1602" i="3"/>
  <c r="AT1604" i="3" a="1"/>
  <c r="AT1604" i="3"/>
  <c r="AT1605" i="3" a="1"/>
  <c r="AT1605" i="3"/>
  <c r="AT1608" i="3" a="1"/>
  <c r="AT1608" i="3"/>
  <c r="AT1611" i="3" a="1"/>
  <c r="AT1611" i="3"/>
  <c r="AT1614" i="3" a="1"/>
  <c r="AT1614" i="3"/>
  <c r="AT1617" i="3" a="1"/>
  <c r="AT1617" i="3"/>
  <c r="AT1620" i="3" a="1"/>
  <c r="AT1620" i="3"/>
  <c r="AT1623" i="3" a="1"/>
  <c r="AT1623" i="3"/>
  <c r="AT1626" i="3" a="1"/>
  <c r="AT1626" i="3"/>
  <c r="AT1629" i="3" a="1"/>
  <c r="AT1629" i="3"/>
  <c r="AT1632" i="3" a="1"/>
  <c r="AT1632" i="3"/>
  <c r="AR1561" i="3" a="1"/>
  <c r="AR1561" i="3"/>
  <c r="AR1564" i="3" a="1"/>
  <c r="AR1564" i="3"/>
  <c r="AR1567" i="3" a="1"/>
  <c r="AR1567" i="3"/>
  <c r="AR1570" i="3" a="1"/>
  <c r="AR1570" i="3"/>
  <c r="AR1576" i="3" a="1"/>
  <c r="AR1576" i="3"/>
  <c r="AR1579" i="3" a="1"/>
  <c r="AR1579" i="3"/>
  <c r="AR1582" i="3" a="1"/>
  <c r="AR1582" i="3"/>
  <c r="AR1585" i="3" a="1"/>
  <c r="AR1585" i="3"/>
  <c r="AR1588" i="3" a="1"/>
  <c r="AR1588" i="3"/>
  <c r="AR1591" i="3" a="1"/>
  <c r="AR1591" i="3"/>
  <c r="AR1594" i="3" a="1"/>
  <c r="AR1594" i="3"/>
  <c r="AR1597" i="3" a="1"/>
  <c r="AR1597" i="3"/>
  <c r="AR1600" i="3" a="1"/>
  <c r="AR1600" i="3"/>
  <c r="AT1603" i="3" a="1"/>
  <c r="AT1603" i="3"/>
  <c r="AT1607" i="3" a="1"/>
  <c r="AT1607" i="3"/>
  <c r="AR1607" i="3" a="1"/>
  <c r="AR1607" i="3"/>
  <c r="AQ1607" i="3" a="1"/>
  <c r="AQ1607" i="3"/>
  <c r="AT1610" i="3" a="1"/>
  <c r="AT1610" i="3"/>
  <c r="AR1610" i="3" a="1"/>
  <c r="AR1610" i="3"/>
  <c r="AQ1610" i="3" a="1"/>
  <c r="AQ1610" i="3"/>
  <c r="AT1613" i="3" a="1"/>
  <c r="AT1613" i="3"/>
  <c r="AR1613" i="3" a="1"/>
  <c r="AR1613" i="3"/>
  <c r="AQ1613" i="3" a="1"/>
  <c r="AQ1613" i="3"/>
  <c r="AT1579" i="3" a="1"/>
  <c r="AT1579" i="3"/>
  <c r="AQ1581" i="3" a="1"/>
  <c r="AQ1581" i="3"/>
  <c r="AT1582" i="3" a="1"/>
  <c r="AT1582" i="3"/>
  <c r="AQ1584" i="3" a="1"/>
  <c r="AQ1584" i="3"/>
  <c r="AT1585" i="3" a="1"/>
  <c r="AT1585" i="3"/>
  <c r="AQ1587" i="3" a="1"/>
  <c r="AQ1587" i="3"/>
  <c r="AT1588" i="3" a="1"/>
  <c r="AT1588" i="3"/>
  <c r="AQ1590" i="3" a="1"/>
  <c r="AQ1590" i="3"/>
  <c r="AT1591" i="3" a="1"/>
  <c r="AT1591" i="3"/>
  <c r="AQ1593" i="3" a="1"/>
  <c r="AQ1593" i="3"/>
  <c r="AT1594" i="3" a="1"/>
  <c r="AT1594" i="3"/>
  <c r="AQ1596" i="3" a="1"/>
  <c r="AQ1596" i="3"/>
  <c r="AT1597" i="3" a="1"/>
  <c r="AT1597" i="3"/>
  <c r="AQ1599" i="3" a="1"/>
  <c r="AQ1599" i="3"/>
  <c r="AT1600" i="3" a="1"/>
  <c r="AT1600" i="3"/>
  <c r="AT1601" i="3" a="1"/>
  <c r="AT1601" i="3"/>
  <c r="AR1601" i="3" a="1"/>
  <c r="AR1601" i="3"/>
  <c r="AQ1603" i="3" a="1"/>
  <c r="AQ1603" i="3"/>
  <c r="AR1603" i="3" a="1"/>
  <c r="AR1603" i="3"/>
  <c r="AR1606" i="3" a="1"/>
  <c r="AR1606" i="3"/>
  <c r="AQ1606" i="3" a="1"/>
  <c r="AQ1606" i="3"/>
  <c r="AR1609" i="3" a="1"/>
  <c r="AR1609" i="3"/>
  <c r="AQ1609" i="3" a="1"/>
  <c r="AQ1609" i="3"/>
  <c r="AR1612" i="3" a="1"/>
  <c r="AR1612" i="3"/>
  <c r="AQ1612" i="3" a="1"/>
  <c r="AQ1612" i="3"/>
  <c r="AQ1615" i="3" a="1"/>
  <c r="AQ1615" i="3"/>
  <c r="AQ1618" i="3" a="1"/>
  <c r="AQ1618" i="3"/>
  <c r="AQ1621" i="3" a="1"/>
  <c r="AQ1621" i="3"/>
  <c r="AQ1624" i="3" a="1"/>
  <c r="AQ1624" i="3"/>
  <c r="AQ1627" i="3" a="1"/>
  <c r="AQ1627" i="3"/>
  <c r="AQ1630" i="3" a="1"/>
  <c r="AQ1630" i="3"/>
  <c r="AR1671" i="3" a="1"/>
  <c r="AR1671" i="3"/>
  <c r="AT1616" i="3" a="1"/>
  <c r="AT1616" i="3"/>
  <c r="AT1619" i="3" a="1"/>
  <c r="AT1619" i="3"/>
  <c r="AT1622" i="3" a="1"/>
  <c r="AT1622" i="3"/>
  <c r="AT1625" i="3" a="1"/>
  <c r="AT1625" i="3"/>
  <c r="AT1628" i="3" a="1"/>
  <c r="AT1628" i="3"/>
  <c r="AT1631" i="3" a="1"/>
  <c r="AT1631" i="3"/>
  <c r="AR1635" i="3" a="1"/>
  <c r="AR1635" i="3"/>
  <c r="AR1638" i="3" a="1"/>
  <c r="AR1638" i="3"/>
  <c r="AR1641" i="3" a="1"/>
  <c r="AR1641" i="3"/>
  <c r="AR1644" i="3" a="1"/>
  <c r="AR1644" i="3"/>
  <c r="AR1647" i="3" a="1"/>
  <c r="AR1647" i="3"/>
  <c r="AR1650" i="3" a="1"/>
  <c r="AR1650" i="3"/>
  <c r="AR1653" i="3" a="1"/>
  <c r="AR1653" i="3"/>
  <c r="AR1656" i="3" a="1"/>
  <c r="AR1656" i="3"/>
  <c r="AR1659" i="3" a="1"/>
  <c r="AR1659" i="3"/>
  <c r="AR1662" i="3" a="1"/>
  <c r="AR1662" i="3"/>
  <c r="AR1665" i="3" a="1"/>
  <c r="AR1665" i="3"/>
  <c r="AR1668" i="3" a="1"/>
  <c r="AR1668" i="3"/>
  <c r="AQ1616" i="3" a="1"/>
  <c r="AQ1616" i="3"/>
  <c r="AQ1619" i="3" a="1"/>
  <c r="AQ1619" i="3"/>
  <c r="AQ1622" i="3" a="1"/>
  <c r="AQ1622" i="3"/>
  <c r="AQ1625" i="3" a="1"/>
  <c r="AQ1625" i="3"/>
  <c r="AQ1628" i="3" a="1"/>
  <c r="AQ1628" i="3"/>
  <c r="AQ1631" i="3" a="1"/>
  <c r="AQ1631" i="3"/>
  <c r="AT1635" i="3" a="1"/>
  <c r="AT1635" i="3"/>
  <c r="AT1638" i="3" a="1"/>
  <c r="AT1638" i="3"/>
  <c r="AT1641" i="3" a="1"/>
  <c r="AT1641" i="3"/>
  <c r="AT1644" i="3" a="1"/>
  <c r="AT1644" i="3"/>
  <c r="AT1647" i="3" a="1"/>
  <c r="AT1647" i="3"/>
  <c r="AT1650" i="3" a="1"/>
  <c r="AT1650" i="3"/>
  <c r="AT1653" i="3" a="1"/>
  <c r="AT1653" i="3"/>
  <c r="AT1656" i="3" a="1"/>
  <c r="AT1656" i="3"/>
  <c r="AT1659" i="3" a="1"/>
  <c r="AT1659" i="3"/>
  <c r="AT1662" i="3" a="1"/>
  <c r="AT1662" i="3"/>
  <c r="AT1665" i="3" a="1"/>
  <c r="AT1665" i="3"/>
  <c r="AT1668" i="3" a="1"/>
  <c r="AT1668" i="3"/>
  <c r="AT1672" i="3" a="1"/>
  <c r="AT1672" i="3"/>
  <c r="AT1685" i="3" a="1"/>
  <c r="AT1685" i="3"/>
  <c r="AT1694" i="3" a="1"/>
  <c r="AT1694" i="3"/>
  <c r="AR1604" i="3" a="1"/>
  <c r="AR1604" i="3"/>
  <c r="AQ1605" i="3" a="1"/>
  <c r="AQ1605" i="3"/>
  <c r="AR1605" i="3" a="1"/>
  <c r="AR1605" i="3"/>
  <c r="AT1606" i="3" a="1"/>
  <c r="AT1606" i="3"/>
  <c r="AQ1608" i="3" a="1"/>
  <c r="AQ1608" i="3"/>
  <c r="AR1608" i="3" a="1"/>
  <c r="AR1608" i="3"/>
  <c r="AT1609" i="3" a="1"/>
  <c r="AT1609" i="3"/>
  <c r="AQ1611" i="3" a="1"/>
  <c r="AQ1611" i="3"/>
  <c r="AR1611" i="3" a="1"/>
  <c r="AR1611" i="3"/>
  <c r="AT1612" i="3" a="1"/>
  <c r="AT1612" i="3"/>
  <c r="AQ1614" i="3" a="1"/>
  <c r="AQ1614" i="3"/>
  <c r="AR1614" i="3" a="1"/>
  <c r="AR1614" i="3"/>
  <c r="AT1615" i="3" a="1"/>
  <c r="AT1615" i="3"/>
  <c r="AR1616" i="3" a="1"/>
  <c r="AR1616" i="3"/>
  <c r="AQ1617" i="3" a="1"/>
  <c r="AQ1617" i="3"/>
  <c r="AR1617" i="3" a="1"/>
  <c r="AR1617" i="3"/>
  <c r="AT1618" i="3" a="1"/>
  <c r="AT1618" i="3"/>
  <c r="AR1619" i="3" a="1"/>
  <c r="AR1619" i="3"/>
  <c r="AQ1620" i="3" a="1"/>
  <c r="AQ1620" i="3"/>
  <c r="AR1620" i="3" a="1"/>
  <c r="AR1620" i="3"/>
  <c r="AT1621" i="3" a="1"/>
  <c r="AT1621" i="3"/>
  <c r="AR1622" i="3" a="1"/>
  <c r="AR1622" i="3"/>
  <c r="AQ1623" i="3" a="1"/>
  <c r="AQ1623" i="3"/>
  <c r="AR1623" i="3" a="1"/>
  <c r="AR1623" i="3"/>
  <c r="AT1624" i="3" a="1"/>
  <c r="AT1624" i="3"/>
  <c r="AR1625" i="3" a="1"/>
  <c r="AR1625" i="3"/>
  <c r="AQ1626" i="3" a="1"/>
  <c r="AQ1626" i="3"/>
  <c r="AR1626" i="3" a="1"/>
  <c r="AR1626" i="3"/>
  <c r="AT1627" i="3" a="1"/>
  <c r="AT1627" i="3"/>
  <c r="AR1628" i="3" a="1"/>
  <c r="AR1628" i="3"/>
  <c r="AQ1629" i="3" a="1"/>
  <c r="AQ1629" i="3"/>
  <c r="AR1629" i="3" a="1"/>
  <c r="AR1629" i="3"/>
  <c r="AT1630" i="3" a="1"/>
  <c r="AT1630" i="3"/>
  <c r="AR1631" i="3" a="1"/>
  <c r="AR1631" i="3"/>
  <c r="AQ1632" i="3" a="1"/>
  <c r="AQ1632" i="3"/>
  <c r="AR1632" i="3" a="1"/>
  <c r="AR1632" i="3"/>
  <c r="AQ1671" i="3" a="1"/>
  <c r="AQ1671" i="3"/>
  <c r="AT1671" i="3" a="1"/>
  <c r="AT1671" i="3"/>
  <c r="AT1674" i="3" a="1"/>
  <c r="AT1674" i="3"/>
  <c r="AT1677" i="3" a="1"/>
  <c r="AT1677" i="3"/>
  <c r="AT1680" i="3" a="1"/>
  <c r="AT1680" i="3"/>
  <c r="AR1615" i="3" a="1"/>
  <c r="AR1615" i="3"/>
  <c r="AR1618" i="3" a="1"/>
  <c r="AR1618" i="3"/>
  <c r="AR1621" i="3" a="1"/>
  <c r="AR1621" i="3"/>
  <c r="AR1624" i="3" a="1"/>
  <c r="AR1624" i="3"/>
  <c r="AR1627" i="3" a="1"/>
  <c r="AR1627" i="3"/>
  <c r="AR1630" i="3" a="1"/>
  <c r="AR1630" i="3"/>
  <c r="AR1633" i="3" a="1"/>
  <c r="AR1633" i="3"/>
  <c r="AQ1633" i="3" a="1"/>
  <c r="AQ1633" i="3"/>
  <c r="AT1633" i="3" a="1"/>
  <c r="AT1633" i="3"/>
  <c r="AT1634" i="3" a="1"/>
  <c r="AT1634" i="3"/>
  <c r="AQ1635" i="3" a="1"/>
  <c r="AQ1635" i="3"/>
  <c r="AR1636" i="3" a="1"/>
  <c r="AR1636" i="3"/>
  <c r="AQ1636" i="3" a="1"/>
  <c r="AQ1636" i="3"/>
  <c r="AT1636" i="3" a="1"/>
  <c r="AT1636" i="3"/>
  <c r="AT1637" i="3" a="1"/>
  <c r="AT1637" i="3"/>
  <c r="AQ1638" i="3" a="1"/>
  <c r="AQ1638" i="3"/>
  <c r="AR1639" i="3" a="1"/>
  <c r="AR1639" i="3"/>
  <c r="AQ1639" i="3" a="1"/>
  <c r="AQ1639" i="3"/>
  <c r="AT1639" i="3" a="1"/>
  <c r="AT1639" i="3"/>
  <c r="AT1640" i="3" a="1"/>
  <c r="AT1640" i="3"/>
  <c r="AQ1641" i="3" a="1"/>
  <c r="AQ1641" i="3"/>
  <c r="AR1642" i="3" a="1"/>
  <c r="AR1642" i="3"/>
  <c r="AQ1642" i="3" a="1"/>
  <c r="AQ1642" i="3"/>
  <c r="AT1642" i="3" a="1"/>
  <c r="AT1642" i="3"/>
  <c r="AT1643" i="3" a="1"/>
  <c r="AT1643" i="3"/>
  <c r="AQ1644" i="3" a="1"/>
  <c r="AQ1644" i="3"/>
  <c r="AR1645" i="3" a="1"/>
  <c r="AR1645" i="3"/>
  <c r="AQ1645" i="3" a="1"/>
  <c r="AQ1645" i="3"/>
  <c r="AT1645" i="3" a="1"/>
  <c r="AT1645" i="3"/>
  <c r="AT1646" i="3" a="1"/>
  <c r="AT1646" i="3"/>
  <c r="AQ1647" i="3" a="1"/>
  <c r="AQ1647" i="3"/>
  <c r="AR1648" i="3" a="1"/>
  <c r="AR1648" i="3"/>
  <c r="AQ1648" i="3" a="1"/>
  <c r="AQ1648" i="3"/>
  <c r="AT1648" i="3" a="1"/>
  <c r="AT1648" i="3"/>
  <c r="AT1649" i="3" a="1"/>
  <c r="AT1649" i="3"/>
  <c r="AQ1650" i="3" a="1"/>
  <c r="AQ1650" i="3"/>
  <c r="AR1651" i="3" a="1"/>
  <c r="AR1651" i="3"/>
  <c r="AQ1651" i="3" a="1"/>
  <c r="AQ1651" i="3"/>
  <c r="AT1651" i="3" a="1"/>
  <c r="AT1651" i="3"/>
  <c r="AT1652" i="3" a="1"/>
  <c r="AT1652" i="3"/>
  <c r="AQ1653" i="3" a="1"/>
  <c r="AQ1653" i="3"/>
  <c r="AR1654" i="3" a="1"/>
  <c r="AR1654" i="3"/>
  <c r="AQ1654" i="3" a="1"/>
  <c r="AQ1654" i="3"/>
  <c r="AT1654" i="3" a="1"/>
  <c r="AT1654" i="3"/>
  <c r="AT1655" i="3" a="1"/>
  <c r="AT1655" i="3"/>
  <c r="AQ1656" i="3" a="1"/>
  <c r="AQ1656" i="3"/>
  <c r="AR1657" i="3" a="1"/>
  <c r="AR1657" i="3"/>
  <c r="AQ1657" i="3" a="1"/>
  <c r="AQ1657" i="3"/>
  <c r="AT1657" i="3" a="1"/>
  <c r="AT1657" i="3"/>
  <c r="AT1658" i="3" a="1"/>
  <c r="AT1658" i="3"/>
  <c r="AQ1659" i="3" a="1"/>
  <c r="AQ1659" i="3"/>
  <c r="AR1660" i="3" a="1"/>
  <c r="AR1660" i="3"/>
  <c r="AQ1660" i="3" a="1"/>
  <c r="AQ1660" i="3"/>
  <c r="AT1660" i="3" a="1"/>
  <c r="AT1660" i="3"/>
  <c r="AT1661" i="3" a="1"/>
  <c r="AT1661" i="3"/>
  <c r="AQ1662" i="3" a="1"/>
  <c r="AQ1662" i="3"/>
  <c r="AR1663" i="3" a="1"/>
  <c r="AR1663" i="3"/>
  <c r="AQ1663" i="3" a="1"/>
  <c r="AQ1663" i="3"/>
  <c r="AT1663" i="3" a="1"/>
  <c r="AT1663" i="3"/>
  <c r="AT1664" i="3" a="1"/>
  <c r="AT1664" i="3"/>
  <c r="AQ1665" i="3" a="1"/>
  <c r="AQ1665" i="3"/>
  <c r="AR1666" i="3" a="1"/>
  <c r="AR1666" i="3"/>
  <c r="AQ1666" i="3" a="1"/>
  <c r="AQ1666" i="3"/>
  <c r="AT1666" i="3" a="1"/>
  <c r="AT1666" i="3"/>
  <c r="AT1667" i="3" a="1"/>
  <c r="AT1667" i="3"/>
  <c r="AQ1668" i="3" a="1"/>
  <c r="AQ1668" i="3"/>
  <c r="AR1669" i="3" a="1"/>
  <c r="AR1669" i="3"/>
  <c r="AQ1669" i="3" a="1"/>
  <c r="AQ1669" i="3"/>
  <c r="AT1669" i="3" a="1"/>
  <c r="AT1669" i="3"/>
  <c r="AR1634" i="3" a="1"/>
  <c r="AR1634" i="3"/>
  <c r="AR1637" i="3" a="1"/>
  <c r="AR1637" i="3"/>
  <c r="AR1640" i="3" a="1"/>
  <c r="AR1640" i="3"/>
  <c r="AR1643" i="3" a="1"/>
  <c r="AR1643" i="3"/>
  <c r="AR1646" i="3" a="1"/>
  <c r="AR1646" i="3"/>
  <c r="AR1649" i="3" a="1"/>
  <c r="AR1649" i="3"/>
  <c r="AR1652" i="3" a="1"/>
  <c r="AR1652" i="3"/>
  <c r="AR1655" i="3" a="1"/>
  <c r="AR1655" i="3"/>
  <c r="AR1658" i="3" a="1"/>
  <c r="AR1658" i="3"/>
  <c r="AR1661" i="3" a="1"/>
  <c r="AR1661" i="3"/>
  <c r="AR1664" i="3" a="1"/>
  <c r="AR1664" i="3"/>
  <c r="AR1667" i="3" a="1"/>
  <c r="AR1667" i="3"/>
  <c r="AT1686" i="3" a="1"/>
  <c r="AT1686" i="3"/>
  <c r="AQ1688" i="3" a="1"/>
  <c r="AQ1688" i="3"/>
  <c r="AR1688" i="3" a="1"/>
  <c r="AR1688" i="3"/>
  <c r="AT1695" i="3" a="1"/>
  <c r="AT1695" i="3"/>
  <c r="AQ1697" i="3" a="1"/>
  <c r="AQ1697" i="3"/>
  <c r="AT1697" i="3" a="1"/>
  <c r="AT1697" i="3"/>
  <c r="AR1697" i="3" a="1"/>
  <c r="AR1697" i="3"/>
  <c r="AT1698" i="3" a="1"/>
  <c r="AT1698" i="3"/>
  <c r="AT1703" i="3" a="1"/>
  <c r="AT1703" i="3"/>
  <c r="AQ1674" i="3" a="1"/>
  <c r="AQ1674" i="3"/>
  <c r="AR1674" i="3" a="1"/>
  <c r="AR1674" i="3"/>
  <c r="AT1675" i="3" a="1"/>
  <c r="AT1675" i="3"/>
  <c r="AQ1677" i="3" a="1"/>
  <c r="AQ1677" i="3"/>
  <c r="AR1677" i="3" a="1"/>
  <c r="AR1677" i="3"/>
  <c r="AT1678" i="3" a="1"/>
  <c r="AT1678" i="3"/>
  <c r="AQ1680" i="3" a="1"/>
  <c r="AQ1680" i="3"/>
  <c r="AR1680" i="3" a="1"/>
  <c r="AR1680" i="3"/>
  <c r="AT1681" i="3" a="1"/>
  <c r="AT1681" i="3"/>
  <c r="AT1683" i="3" a="1"/>
  <c r="AT1683" i="3"/>
  <c r="AQ1685" i="3" a="1"/>
  <c r="AQ1685" i="3"/>
  <c r="AR1685" i="3" a="1"/>
  <c r="AR1685" i="3"/>
  <c r="AT1692" i="3" a="1"/>
  <c r="AT1692" i="3"/>
  <c r="AQ1694" i="3" a="1"/>
  <c r="AQ1694" i="3"/>
  <c r="AR1694" i="3" a="1"/>
  <c r="AR1694" i="3"/>
  <c r="AT1701" i="3" a="1"/>
  <c r="AT1701" i="3"/>
  <c r="AR1707" i="3" a="1"/>
  <c r="AR1707" i="3"/>
  <c r="AR1672" i="3" a="1"/>
  <c r="AR1672" i="3"/>
  <c r="AR1675" i="3" a="1"/>
  <c r="AR1675" i="3"/>
  <c r="AR1678" i="3" a="1"/>
  <c r="AR1678" i="3"/>
  <c r="AR1681" i="3" a="1"/>
  <c r="AR1681" i="3"/>
  <c r="AT1688" i="3" a="1"/>
  <c r="AT1688" i="3"/>
  <c r="AT1689" i="3" a="1"/>
  <c r="AT1689" i="3"/>
  <c r="AQ1691" i="3" a="1"/>
  <c r="AQ1691" i="3"/>
  <c r="AR1691" i="3" a="1"/>
  <c r="AR1691" i="3"/>
  <c r="AQ1700" i="3" a="1"/>
  <c r="AQ1700" i="3"/>
  <c r="AT1700" i="3" a="1"/>
  <c r="AT1700" i="3"/>
  <c r="AQ1708" i="3" a="1"/>
  <c r="AQ1708" i="3"/>
  <c r="AR1708" i="3" a="1"/>
  <c r="AR1708" i="3"/>
  <c r="AT1715" i="3" a="1"/>
  <c r="AT1715" i="3"/>
  <c r="AQ1717" i="3" a="1"/>
  <c r="AQ1717" i="3"/>
  <c r="AR1717" i="3" a="1"/>
  <c r="AR1717" i="3"/>
  <c r="AR1723" i="3" a="1"/>
  <c r="AR1723" i="3"/>
  <c r="AR1726" i="3" a="1"/>
  <c r="AR1726" i="3"/>
  <c r="AR1729" i="3" a="1"/>
  <c r="AR1729" i="3"/>
  <c r="AR1732" i="3" a="1"/>
  <c r="AR1732" i="3"/>
  <c r="AQ1703" i="3" a="1"/>
  <c r="AQ1703" i="3"/>
  <c r="AR1703" i="3" a="1"/>
  <c r="AR1703" i="3"/>
  <c r="AT1704" i="3" a="1"/>
  <c r="AT1704" i="3"/>
  <c r="AQ1706" i="3" a="1"/>
  <c r="AQ1706" i="3"/>
  <c r="AR1706" i="3" a="1"/>
  <c r="AR1706" i="3"/>
  <c r="AT1712" i="3" a="1"/>
  <c r="AT1712" i="3"/>
  <c r="AQ1714" i="3" a="1"/>
  <c r="AQ1714" i="3"/>
  <c r="AR1714" i="3" a="1"/>
  <c r="AR1714" i="3"/>
  <c r="AR1683" i="3" a="1"/>
  <c r="AR1683" i="3"/>
  <c r="AR1686" i="3" a="1"/>
  <c r="AR1686" i="3"/>
  <c r="AR1689" i="3" a="1"/>
  <c r="AR1689" i="3"/>
  <c r="AR1692" i="3" a="1"/>
  <c r="AR1692" i="3"/>
  <c r="AR1695" i="3" a="1"/>
  <c r="AR1695" i="3"/>
  <c r="AR1698" i="3" a="1"/>
  <c r="AR1698" i="3"/>
  <c r="AR1701" i="3" a="1"/>
  <c r="AR1701" i="3"/>
  <c r="AR1704" i="3" a="1"/>
  <c r="AR1704" i="3"/>
  <c r="AT1708" i="3" a="1"/>
  <c r="AT1708" i="3"/>
  <c r="AT1709" i="3" a="1"/>
  <c r="AT1709" i="3"/>
  <c r="AQ1711" i="3" a="1"/>
  <c r="AQ1711" i="3"/>
  <c r="AR1711" i="3" a="1"/>
  <c r="AR1711" i="3"/>
  <c r="AT1717" i="3" a="1"/>
  <c r="AT1717" i="3"/>
  <c r="AT1718" i="3" a="1"/>
  <c r="AT1718" i="3"/>
  <c r="AT1723" i="3" a="1"/>
  <c r="AT1723" i="3"/>
  <c r="AT1726" i="3" a="1"/>
  <c r="AT1726" i="3"/>
  <c r="AT1729" i="3" a="1"/>
  <c r="AT1729" i="3"/>
  <c r="AQ1720" i="3" a="1"/>
  <c r="AQ1720" i="3"/>
  <c r="AR1720" i="3" a="1"/>
  <c r="AR1720" i="3"/>
  <c r="AT1721" i="3" a="1"/>
  <c r="AT1721" i="3"/>
  <c r="AQ1733" i="3" a="1"/>
  <c r="AQ1733" i="3"/>
  <c r="AT1735" i="3" a="1"/>
  <c r="AT1735" i="3"/>
  <c r="AQ1736" i="3" a="1"/>
  <c r="AQ1736" i="3"/>
  <c r="AT1738" i="3" a="1"/>
  <c r="AT1738" i="3"/>
  <c r="AQ1739" i="3" a="1"/>
  <c r="AQ1739" i="3"/>
  <c r="AT1741" i="3" a="1"/>
  <c r="AT1741" i="3"/>
  <c r="AQ1742" i="3" a="1"/>
  <c r="AQ1742" i="3"/>
  <c r="AT1744" i="3" a="1"/>
  <c r="AT1744" i="3"/>
  <c r="AQ1745" i="3" a="1"/>
  <c r="AQ1745" i="3"/>
  <c r="AT1747" i="3" a="1"/>
  <c r="AT1747" i="3"/>
  <c r="AQ1748" i="3" a="1"/>
  <c r="AQ1748" i="3"/>
  <c r="AR1709" i="3" a="1"/>
  <c r="AR1709" i="3"/>
  <c r="AR1712" i="3" a="1"/>
  <c r="AR1712" i="3"/>
  <c r="AR1715" i="3" a="1"/>
  <c r="AR1715" i="3"/>
  <c r="AR1718" i="3" a="1"/>
  <c r="AR1718" i="3"/>
  <c r="AR1721" i="3" a="1"/>
  <c r="AR1721" i="3"/>
  <c r="AT1722" i="3" a="1"/>
  <c r="AT1722" i="3"/>
  <c r="AR1722" i="3" a="1"/>
  <c r="AR1722" i="3"/>
  <c r="AQ1723" i="3" a="1"/>
  <c r="AQ1723" i="3"/>
  <c r="AQ1724" i="3" a="1"/>
  <c r="AQ1724" i="3"/>
  <c r="AR1724" i="3" a="1"/>
  <c r="AR1724" i="3"/>
  <c r="AT1724" i="3" a="1"/>
  <c r="AT1724" i="3"/>
  <c r="AT1725" i="3" a="1"/>
  <c r="AT1725" i="3"/>
  <c r="AQ1726" i="3" a="1"/>
  <c r="AQ1726" i="3"/>
  <c r="AQ1727" i="3" a="1"/>
  <c r="AQ1727" i="3"/>
  <c r="AR1727" i="3" a="1"/>
  <c r="AR1727" i="3"/>
  <c r="AT1727" i="3" a="1"/>
  <c r="AT1727" i="3"/>
  <c r="AT1728" i="3" a="1"/>
  <c r="AT1728" i="3"/>
  <c r="AQ1729" i="3" a="1"/>
  <c r="AQ1729" i="3"/>
  <c r="AQ1730" i="3" a="1"/>
  <c r="AQ1730" i="3"/>
  <c r="AR1730" i="3" a="1"/>
  <c r="AR1730" i="3"/>
  <c r="AT1730" i="3" a="1"/>
  <c r="AT1730" i="3"/>
  <c r="AT1731" i="3" a="1"/>
  <c r="AT1731" i="3"/>
  <c r="AQ1732" i="3" a="1"/>
  <c r="AQ1732" i="3"/>
  <c r="AT1732" i="3" a="1"/>
  <c r="AT1732" i="3"/>
  <c r="AT1733" i="3" a="1"/>
  <c r="AT1733" i="3"/>
  <c r="AT1734" i="3" a="1"/>
  <c r="AT1734" i="3"/>
  <c r="AQ1735" i="3" a="1"/>
  <c r="AQ1735" i="3"/>
  <c r="AT1736" i="3" a="1"/>
  <c r="AT1736" i="3"/>
  <c r="AT1737" i="3" a="1"/>
  <c r="AT1737" i="3"/>
  <c r="AQ1738" i="3" a="1"/>
  <c r="AQ1738" i="3"/>
  <c r="AT1739" i="3" a="1"/>
  <c r="AT1739" i="3"/>
  <c r="AT1740" i="3" a="1"/>
  <c r="AT1740" i="3"/>
  <c r="AQ1741" i="3" a="1"/>
  <c r="AQ1741" i="3"/>
  <c r="AT1742" i="3" a="1"/>
  <c r="AT1742" i="3"/>
  <c r="AT1743" i="3" a="1"/>
  <c r="AT1743" i="3"/>
  <c r="AQ1744" i="3" a="1"/>
  <c r="AQ1744" i="3"/>
  <c r="AT1745" i="3" a="1"/>
  <c r="AT1745" i="3"/>
  <c r="AT1746" i="3" a="1"/>
  <c r="AT1746" i="3"/>
  <c r="AQ1747" i="3" a="1"/>
  <c r="AQ1747" i="3"/>
  <c r="AT1748" i="3" a="1"/>
  <c r="AT1748" i="3"/>
  <c r="AR1749" i="3" a="1"/>
  <c r="AR1749" i="3"/>
  <c r="AR1733" i="3" a="1"/>
  <c r="AR1733" i="3"/>
  <c r="AR1736" i="3" a="1"/>
  <c r="AR1736" i="3"/>
  <c r="AR1739" i="3" a="1"/>
  <c r="AR1739" i="3"/>
  <c r="AR1742" i="3" a="1"/>
  <c r="AR1742" i="3"/>
  <c r="AR1745" i="3" a="1"/>
  <c r="AR1745" i="3"/>
  <c r="AR1748" i="3" a="1"/>
  <c r="AR1748" i="3"/>
  <c r="AR1725" i="3" a="1"/>
  <c r="AR1725" i="3"/>
  <c r="AR1728" i="3" a="1"/>
  <c r="AR1728" i="3"/>
  <c r="AR1731" i="3" a="1"/>
  <c r="AR1731" i="3"/>
  <c r="AR1734" i="3" a="1"/>
  <c r="AR1734" i="3"/>
  <c r="AR1737" i="3" a="1"/>
  <c r="AR1737" i="3"/>
  <c r="AR1740" i="3" a="1"/>
  <c r="AR1740" i="3"/>
  <c r="AR1743" i="3" a="1"/>
  <c r="AR1743" i="3"/>
  <c r="AR1746" i="3" a="1"/>
  <c r="AR1746" i="3"/>
  <c r="AR1735" i="3" a="1"/>
  <c r="AR1735" i="3"/>
  <c r="AR1738" i="3" a="1"/>
  <c r="AR1738" i="3"/>
  <c r="AR1741" i="3" a="1"/>
  <c r="AR1741" i="3"/>
  <c r="AR1744" i="3" a="1"/>
  <c r="AR1744" i="3"/>
  <c r="AR1747" i="3" a="1"/>
  <c r="AR1747" i="3"/>
  <c r="AT1749" i="3" a="1"/>
  <c r="AT1749" i="3"/>
  <c r="AR1750" i="3" a="1"/>
  <c r="AR1750" i="3"/>
  <c r="AQ1750" i="3" a="1"/>
  <c r="AQ1750" i="3"/>
  <c r="AT1750" i="3" a="1"/>
  <c r="AT1750" i="3"/>
  <c r="AR1751" i="3" a="1"/>
  <c r="AR1751" i="3"/>
  <c r="AQ1751" i="3" a="1"/>
  <c r="AQ1751" i="3"/>
  <c r="AT1751" i="3" a="1"/>
  <c r="AT1751" i="3"/>
  <c r="AR1752" i="3" a="1"/>
  <c r="AR1752" i="3"/>
  <c r="AQ1752" i="3" a="1"/>
  <c r="AQ1752" i="3"/>
  <c r="AT1752" i="3" a="1"/>
  <c r="AT1752" i="3"/>
  <c r="AR1753" i="3" a="1"/>
  <c r="AR1753" i="3"/>
  <c r="AQ1753" i="3" a="1"/>
  <c r="AQ1753" i="3"/>
  <c r="AT1753" i="3" a="1"/>
  <c r="AT1753" i="3"/>
  <c r="AR1754" i="3" a="1"/>
  <c r="AR1754" i="3"/>
  <c r="AQ1754" i="3" a="1"/>
  <c r="AQ1754" i="3"/>
  <c r="AT1754" i="3" a="1"/>
  <c r="AT1754" i="3"/>
  <c r="AR1755" i="3" a="1"/>
  <c r="AR1755" i="3"/>
  <c r="AQ1755" i="3" a="1"/>
  <c r="AQ1755" i="3"/>
  <c r="AT1755" i="3" a="1"/>
  <c r="AT1755" i="3"/>
  <c r="AR1756" i="3" a="1"/>
  <c r="AR1756" i="3"/>
  <c r="AQ1756" i="3" a="1"/>
  <c r="AQ1756" i="3"/>
  <c r="AT1756" i="3" a="1"/>
  <c r="AT1756" i="3"/>
  <c r="AR1757" i="3" a="1"/>
  <c r="AR1757" i="3"/>
  <c r="AQ1757" i="3" a="1"/>
  <c r="AQ1757" i="3"/>
  <c r="AT1757" i="3" a="1"/>
  <c r="AT1757" i="3"/>
  <c r="AR1758" i="3" a="1"/>
  <c r="AR1758" i="3"/>
  <c r="AQ1758" i="3" a="1"/>
  <c r="AQ1758" i="3"/>
  <c r="AT1758" i="3" a="1"/>
  <c r="AT1758" i="3"/>
  <c r="AR1759" i="3" a="1"/>
  <c r="AR1759" i="3"/>
  <c r="AQ1759" i="3" a="1"/>
  <c r="AQ1759" i="3"/>
  <c r="AT1759" i="3" a="1"/>
  <c r="AT1759" i="3"/>
  <c r="AR1760" i="3" a="1"/>
  <c r="AR1760" i="3"/>
  <c r="AQ1760" i="3" a="1"/>
  <c r="AQ1760" i="3"/>
  <c r="AT1760" i="3" a="1"/>
  <c r="AT1760" i="3"/>
  <c r="AR1761" i="3" a="1"/>
  <c r="AR1761" i="3"/>
  <c r="AQ1761" i="3" a="1"/>
  <c r="AQ1761" i="3"/>
  <c r="AT1761" i="3" a="1"/>
  <c r="AT1761" i="3"/>
  <c r="AR1762" i="3" a="1"/>
  <c r="AR1762" i="3"/>
  <c r="AQ1762" i="3" a="1"/>
  <c r="AQ1762" i="3"/>
  <c r="AT1762" i="3" a="1"/>
  <c r="AT1762" i="3"/>
  <c r="AR1763" i="3" a="1"/>
  <c r="AR1763" i="3"/>
  <c r="AQ1763" i="3" a="1"/>
  <c r="AQ1763" i="3"/>
  <c r="AT1763" i="3" a="1"/>
  <c r="AT1763" i="3"/>
  <c r="AR1764" i="3" a="1"/>
  <c r="AR1764" i="3"/>
  <c r="AQ1764" i="3" a="1"/>
  <c r="AQ1764" i="3"/>
  <c r="AT1764" i="3" a="1"/>
  <c r="AT1764" i="3"/>
  <c r="AR1765" i="3" a="1"/>
  <c r="AR1765" i="3"/>
  <c r="AQ1765" i="3" a="1"/>
  <c r="AQ1765" i="3"/>
  <c r="AT1765" i="3" a="1"/>
  <c r="AT1765" i="3"/>
  <c r="AR1766" i="3" a="1"/>
  <c r="AR1766" i="3"/>
  <c r="AQ1766" i="3" a="1"/>
  <c r="AQ1766" i="3"/>
  <c r="AT1766" i="3" a="1"/>
  <c r="AT1766" i="3"/>
  <c r="AR1767" i="3" a="1"/>
  <c r="AR1767" i="3"/>
  <c r="AQ1767" i="3" a="1"/>
  <c r="AQ1767" i="3"/>
  <c r="AT1767" i="3" a="1"/>
  <c r="AT1767" i="3"/>
  <c r="AR1768" i="3" a="1"/>
  <c r="AR1768" i="3"/>
  <c r="AQ1768" i="3" a="1"/>
  <c r="AQ1768" i="3"/>
  <c r="AT1768" i="3" a="1"/>
  <c r="AT1768" i="3"/>
  <c r="AR1769" i="3" a="1"/>
  <c r="AR1769" i="3"/>
  <c r="AQ1769" i="3" a="1"/>
  <c r="AQ1769" i="3"/>
  <c r="AT1769" i="3" a="1"/>
  <c r="AT1769" i="3"/>
  <c r="AR1770" i="3" a="1"/>
  <c r="AR1770" i="3"/>
  <c r="AQ1770" i="3" a="1"/>
  <c r="AQ1770" i="3"/>
  <c r="AT1770" i="3" a="1"/>
  <c r="AT1770" i="3"/>
  <c r="AR1771" i="3" a="1"/>
  <c r="AR1771" i="3"/>
  <c r="AQ1771" i="3" a="1"/>
  <c r="AQ1771" i="3"/>
  <c r="AT1771" i="3" a="1"/>
  <c r="AT1771" i="3"/>
  <c r="AR1772" i="3" a="1"/>
  <c r="AR1772" i="3"/>
  <c r="AQ1772" i="3" a="1"/>
  <c r="AQ1772" i="3"/>
  <c r="AT1772" i="3" a="1"/>
  <c r="AT1772" i="3"/>
  <c r="AR1773" i="3" a="1"/>
  <c r="AR1773" i="3"/>
  <c r="AQ1773" i="3" a="1"/>
  <c r="AQ1773" i="3"/>
  <c r="AT1773" i="3" a="1"/>
  <c r="AT1773" i="3"/>
  <c r="AR1774" i="3" a="1"/>
  <c r="AR1774" i="3"/>
  <c r="AQ1774" i="3" a="1"/>
  <c r="AQ1774" i="3"/>
  <c r="AT1774" i="3" a="1"/>
  <c r="AT1774" i="3"/>
  <c r="AR1775" i="3" a="1"/>
  <c r="AR1775" i="3"/>
  <c r="AQ1775" i="3" a="1"/>
  <c r="AQ1775" i="3"/>
  <c r="AT1775" i="3" a="1"/>
  <c r="AT1775" i="3"/>
  <c r="AR1792" i="3" a="1"/>
  <c r="AR1792" i="3"/>
  <c r="AQ1792" i="3" a="1"/>
  <c r="AQ1792" i="3"/>
  <c r="AT1792" i="3" a="1"/>
  <c r="AT1792" i="3"/>
  <c r="AR1793" i="3" a="1"/>
  <c r="AR1793" i="3"/>
  <c r="AQ1793" i="3" a="1"/>
  <c r="AQ1793" i="3"/>
  <c r="AT1793" i="3" a="1"/>
  <c r="AT1793" i="3"/>
  <c r="AR1794" i="3" a="1"/>
  <c r="AR1794" i="3"/>
  <c r="AQ1794" i="3" a="1"/>
  <c r="AQ1794" i="3"/>
  <c r="AT1794" i="3" a="1"/>
  <c r="AT1794" i="3"/>
  <c r="AR1795" i="3" a="1"/>
  <c r="AR1795" i="3"/>
  <c r="AQ1795" i="3" a="1"/>
  <c r="AQ1795" i="3"/>
  <c r="AT1795" i="3" a="1"/>
  <c r="AT1795" i="3"/>
  <c r="AR1796" i="3" a="1"/>
  <c r="AR1796" i="3"/>
  <c r="AQ1796" i="3" a="1"/>
  <c r="AQ1796" i="3"/>
  <c r="AT1796" i="3" a="1"/>
  <c r="AT1796" i="3"/>
  <c r="AR1797" i="3" a="1"/>
  <c r="AR1797" i="3"/>
  <c r="AQ1797" i="3" a="1"/>
  <c r="AQ1797" i="3"/>
  <c r="AT1797" i="3" a="1"/>
  <c r="AT1797" i="3"/>
  <c r="AR1798" i="3" a="1"/>
  <c r="AR1798" i="3"/>
  <c r="AQ1798" i="3" a="1"/>
  <c r="AQ1798" i="3"/>
  <c r="AT1798" i="3" a="1"/>
  <c r="AT1798" i="3"/>
  <c r="AR1799" i="3" a="1"/>
  <c r="AR1799" i="3"/>
  <c r="AQ1799" i="3" a="1"/>
  <c r="AQ1799" i="3"/>
  <c r="AT1799" i="3" a="1"/>
  <c r="AT1799" i="3"/>
  <c r="AR1800" i="3" a="1"/>
  <c r="AR1800" i="3"/>
  <c r="AQ1800" i="3" a="1"/>
  <c r="AQ1800" i="3"/>
  <c r="AT1800" i="3" a="1"/>
  <c r="AT1800" i="3"/>
  <c r="AR1801" i="3" a="1"/>
  <c r="AR1801" i="3"/>
  <c r="AQ1801" i="3" a="1"/>
  <c r="AQ1801" i="3"/>
  <c r="AT1801" i="3" a="1"/>
  <c r="AT1801" i="3"/>
  <c r="AR1802" i="3" a="1"/>
  <c r="AR1802" i="3"/>
  <c r="AQ1802" i="3" a="1"/>
  <c r="AQ1802" i="3"/>
  <c r="AT1802" i="3" a="1"/>
  <c r="AT1802" i="3"/>
  <c r="AR1803" i="3" a="1"/>
  <c r="AR1803" i="3"/>
  <c r="AQ1803" i="3" a="1"/>
  <c r="AQ1803" i="3"/>
  <c r="AT1803" i="3" a="1"/>
  <c r="AT1803" i="3"/>
  <c r="AR1804" i="3" a="1"/>
  <c r="AR1804" i="3"/>
  <c r="AQ1804" i="3" a="1"/>
  <c r="AQ1804" i="3"/>
  <c r="AT1804" i="3" a="1"/>
  <c r="AT1804" i="3"/>
  <c r="AR1805" i="3" a="1"/>
  <c r="AR1805" i="3"/>
  <c r="AQ1805" i="3" a="1"/>
  <c r="AQ1805" i="3"/>
  <c r="AT1805" i="3" a="1"/>
  <c r="AT1805" i="3"/>
  <c r="AR1806" i="3" a="1"/>
  <c r="AR1806" i="3"/>
  <c r="AQ1806" i="3" a="1"/>
  <c r="AQ1806" i="3"/>
  <c r="AT1806" i="3" a="1"/>
  <c r="AT1806" i="3"/>
  <c r="AR1807" i="3" a="1"/>
  <c r="AR1807" i="3"/>
  <c r="AQ1807" i="3" a="1"/>
  <c r="AQ1807" i="3"/>
  <c r="AT1807" i="3" a="1"/>
  <c r="AT1807" i="3"/>
  <c r="AR1808" i="3" a="1"/>
  <c r="AR1808" i="3"/>
  <c r="AQ1808" i="3" a="1"/>
  <c r="AQ1808" i="3"/>
  <c r="AT1808" i="3" a="1"/>
  <c r="AT1808" i="3"/>
  <c r="AR1809" i="3" a="1"/>
  <c r="AR1809" i="3"/>
  <c r="AQ1809" i="3" a="1"/>
  <c r="AQ1809" i="3"/>
  <c r="AT1809" i="3" a="1"/>
  <c r="AT1809" i="3"/>
  <c r="AR1810" i="3" a="1"/>
  <c r="AR1810" i="3"/>
  <c r="AQ1810" i="3" a="1"/>
  <c r="AQ1810" i="3"/>
  <c r="AT1810" i="3" a="1"/>
  <c r="AT1810" i="3"/>
  <c r="AR1811" i="3" a="1"/>
  <c r="AR1811" i="3"/>
  <c r="AQ1811" i="3" a="1"/>
  <c r="AQ1811" i="3"/>
  <c r="AT1811" i="3" a="1"/>
  <c r="AT1811" i="3"/>
  <c r="AR1812" i="3" a="1"/>
  <c r="AR1812" i="3"/>
  <c r="AQ1812" i="3" a="1"/>
  <c r="AQ1812" i="3"/>
  <c r="AT1812" i="3" a="1"/>
  <c r="AT1812" i="3"/>
  <c r="AR1813" i="3" a="1"/>
  <c r="AR1813" i="3"/>
  <c r="AQ1813" i="3" a="1"/>
  <c r="AQ1813" i="3"/>
  <c r="AT1813" i="3" a="1"/>
  <c r="AT1813" i="3"/>
  <c r="AR1814" i="3" a="1"/>
  <c r="AR1814" i="3"/>
  <c r="AQ1814" i="3" a="1"/>
  <c r="AQ1814" i="3"/>
  <c r="AT1814" i="3" a="1"/>
  <c r="AT1814" i="3"/>
  <c r="AR1815" i="3" a="1"/>
  <c r="AR1815" i="3"/>
  <c r="AQ1815" i="3" a="1"/>
  <c r="AQ1815" i="3"/>
  <c r="AT1815" i="3" a="1"/>
  <c r="AT1815" i="3"/>
  <c r="AR1816" i="3" a="1"/>
  <c r="AR1816" i="3"/>
  <c r="AQ1816" i="3" a="1"/>
  <c r="AQ1816" i="3"/>
  <c r="AT1816" i="3" a="1"/>
  <c r="AT1816" i="3"/>
  <c r="AR1817" i="3" a="1"/>
  <c r="AR1817" i="3"/>
  <c r="AQ1817" i="3" a="1"/>
  <c r="AQ1817" i="3"/>
  <c r="AT1817" i="3" a="1"/>
  <c r="AT1817" i="3"/>
  <c r="AR1818" i="3" a="1"/>
  <c r="AR1818" i="3"/>
  <c r="AQ1818" i="3" a="1"/>
  <c r="AQ1818" i="3"/>
  <c r="AT1818" i="3" a="1"/>
  <c r="AT1818" i="3"/>
  <c r="AR1819" i="3" a="1"/>
  <c r="AR1819" i="3"/>
  <c r="AQ1819" i="3" a="1"/>
  <c r="AQ1819" i="3"/>
  <c r="AT1819" i="3" a="1"/>
  <c r="AT1819" i="3"/>
  <c r="AR1820" i="3" a="1"/>
  <c r="AR1820" i="3"/>
  <c r="AQ1820" i="3" a="1"/>
  <c r="AQ1820" i="3"/>
  <c r="AT1820" i="3" a="1"/>
  <c r="AT1820" i="3"/>
  <c r="AR1821" i="3" a="1"/>
  <c r="AR1821" i="3"/>
  <c r="AQ1821" i="3" a="1"/>
  <c r="AQ1821" i="3"/>
  <c r="AT1821" i="3" a="1"/>
  <c r="AT1821" i="3"/>
  <c r="AR1822" i="3" a="1"/>
  <c r="AR1822" i="3"/>
  <c r="AQ1822" i="3" a="1"/>
  <c r="AQ1822" i="3"/>
  <c r="AT1822" i="3" a="1"/>
  <c r="AT1822" i="3"/>
  <c r="AR1823" i="3" a="1"/>
  <c r="AR1823" i="3"/>
  <c r="AQ1823" i="3" a="1"/>
  <c r="AQ1823" i="3"/>
  <c r="AT1823" i="3" a="1"/>
  <c r="AT1823" i="3"/>
  <c r="AR1824" i="3" a="1"/>
  <c r="AR1824" i="3"/>
  <c r="AQ1824" i="3" a="1"/>
  <c r="AQ1824" i="3"/>
  <c r="AT1824" i="3" a="1"/>
  <c r="AT1824" i="3"/>
  <c r="AR1825" i="3" a="1"/>
  <c r="AR1825" i="3"/>
  <c r="AQ1825" i="3" a="1"/>
  <c r="AQ1825" i="3"/>
  <c r="AT1825" i="3" a="1"/>
  <c r="AT1825" i="3"/>
  <c r="AR1826" i="3" a="1"/>
  <c r="AR1826" i="3"/>
  <c r="AQ1826" i="3" a="1"/>
  <c r="AQ1826" i="3"/>
  <c r="AT1826" i="3" a="1"/>
  <c r="AT1826" i="3"/>
  <c r="AR1827" i="3" a="1"/>
  <c r="AR1827" i="3"/>
  <c r="AQ1827" i="3" a="1"/>
  <c r="AQ1827" i="3"/>
  <c r="AT1827" i="3" a="1"/>
  <c r="AT1827" i="3"/>
  <c r="AR1828" i="3" a="1"/>
  <c r="AR1828" i="3"/>
  <c r="AQ1828" i="3" a="1"/>
  <c r="AQ1828" i="3"/>
  <c r="AT1828" i="3" a="1"/>
  <c r="AT1828" i="3"/>
  <c r="AR1829" i="3" a="1"/>
  <c r="AR1829" i="3"/>
  <c r="AQ1829" i="3" a="1"/>
  <c r="AQ1829" i="3"/>
  <c r="AT1829" i="3" a="1"/>
  <c r="AT1829" i="3"/>
  <c r="AR1830" i="3" a="1"/>
  <c r="AR1830" i="3"/>
  <c r="AQ1830" i="3" a="1"/>
  <c r="AQ1830" i="3"/>
  <c r="AT1830" i="3" a="1"/>
  <c r="AT1830" i="3"/>
  <c r="AR1831" i="3" a="1"/>
  <c r="AR1831" i="3"/>
  <c r="AQ1831" i="3" a="1"/>
  <c r="AQ1831" i="3"/>
  <c r="AT1831" i="3" a="1"/>
  <c r="AT1831" i="3"/>
  <c r="AR1832" i="3" a="1"/>
  <c r="AR1832" i="3"/>
  <c r="AQ1832" i="3" a="1"/>
  <c r="AQ1832" i="3"/>
  <c r="AT1832" i="3" a="1"/>
  <c r="AT1832" i="3"/>
  <c r="AR1833" i="3" a="1"/>
  <c r="AR1833" i="3"/>
  <c r="AQ1833" i="3" a="1"/>
  <c r="AQ1833" i="3"/>
  <c r="AT1833" i="3" a="1"/>
  <c r="AT1833" i="3"/>
  <c r="AR1834" i="3" a="1"/>
  <c r="AR1834" i="3"/>
  <c r="AQ1834" i="3" a="1"/>
  <c r="AQ1834" i="3"/>
  <c r="AT1834" i="3" a="1"/>
  <c r="AT1834" i="3"/>
  <c r="AR1835" i="3" a="1"/>
  <c r="AR1835" i="3"/>
  <c r="AQ1835" i="3" a="1"/>
  <c r="AQ1835" i="3"/>
  <c r="AT1835" i="3" a="1"/>
  <c r="AT1835" i="3"/>
  <c r="AR1836" i="3" a="1"/>
  <c r="AR1836" i="3"/>
  <c r="AQ1836" i="3" a="1"/>
  <c r="AQ1836" i="3"/>
  <c r="AT1836" i="3" a="1"/>
  <c r="AT1836" i="3"/>
  <c r="AR1837" i="3" a="1"/>
  <c r="AR1837" i="3"/>
  <c r="AQ1837" i="3" a="1"/>
  <c r="AQ1837" i="3"/>
  <c r="AT1837" i="3" a="1"/>
  <c r="AT1837" i="3"/>
  <c r="AR1838" i="3" a="1"/>
  <c r="AR1838" i="3"/>
  <c r="AQ1838" i="3" a="1"/>
  <c r="AQ1838" i="3"/>
  <c r="AT1838" i="3" a="1"/>
  <c r="AT1838" i="3"/>
  <c r="AR1839" i="3" a="1"/>
  <c r="AR1839" i="3"/>
  <c r="AQ1839" i="3" a="1"/>
  <c r="AQ1839" i="3"/>
  <c r="AT1839" i="3" a="1"/>
  <c r="AT1839" i="3"/>
  <c r="AR1840" i="3" a="1"/>
  <c r="AR1840" i="3"/>
  <c r="AQ1840" i="3" a="1"/>
  <c r="AQ1840" i="3"/>
  <c r="AT1840" i="3" a="1"/>
  <c r="AT1840" i="3"/>
  <c r="AR1841" i="3" a="1"/>
  <c r="AR1841" i="3"/>
  <c r="AQ1841" i="3" a="1"/>
  <c r="AQ1841" i="3"/>
  <c r="AT1841" i="3" a="1"/>
  <c r="AT1841" i="3"/>
  <c r="AR1842" i="3" a="1"/>
  <c r="AR1842" i="3"/>
  <c r="AQ1842" i="3" a="1"/>
  <c r="AQ1842" i="3"/>
  <c r="AT1842" i="3" a="1"/>
  <c r="AT1842" i="3"/>
  <c r="AR1843" i="3" a="1"/>
  <c r="AR1843" i="3"/>
  <c r="AQ1843" i="3" a="1"/>
  <c r="AQ1843" i="3"/>
  <c r="AT1843" i="3" a="1"/>
  <c r="AT1843" i="3"/>
  <c r="AR1844" i="3" a="1"/>
  <c r="AR1844" i="3"/>
  <c r="AQ1844" i="3" a="1"/>
  <c r="AQ1844" i="3"/>
  <c r="AT1844" i="3" a="1"/>
  <c r="AT1844" i="3"/>
  <c r="AR1845" i="3" a="1"/>
  <c r="AR1845" i="3"/>
  <c r="AQ1845" i="3" a="1"/>
  <c r="AQ1845" i="3"/>
  <c r="AT1845" i="3" a="1"/>
  <c r="AT1845" i="3"/>
  <c r="AR1846" i="3" a="1"/>
  <c r="AR1846" i="3"/>
  <c r="AQ1846" i="3" a="1"/>
  <c r="AQ1846" i="3"/>
  <c r="AT1846" i="3" a="1"/>
  <c r="AT1846" i="3"/>
  <c r="AR1847" i="3" a="1"/>
  <c r="AR1847" i="3"/>
  <c r="AQ1847" i="3" a="1"/>
  <c r="AQ1847" i="3"/>
  <c r="AT1847" i="3" a="1"/>
  <c r="AT1847" i="3"/>
  <c r="AR1848" i="3" a="1"/>
  <c r="AR1848" i="3"/>
  <c r="AQ1848" i="3" a="1"/>
  <c r="AQ1848" i="3"/>
  <c r="AT1848" i="3" a="1"/>
  <c r="AT1848" i="3"/>
  <c r="AR1849" i="3" a="1"/>
  <c r="AR1849" i="3"/>
  <c r="AQ1849" i="3" a="1"/>
  <c r="AQ1849" i="3"/>
  <c r="AT1849" i="3" a="1"/>
  <c r="AT1849" i="3"/>
  <c r="AR1850" i="3" a="1"/>
  <c r="AR1850" i="3"/>
  <c r="AQ1850" i="3" a="1"/>
  <c r="AQ1850" i="3"/>
  <c r="AT1850" i="3" a="1"/>
  <c r="AT1850" i="3"/>
  <c r="AR1851" i="3" a="1"/>
  <c r="AR1851" i="3"/>
  <c r="AQ1851" i="3" a="1"/>
  <c r="AQ1851" i="3"/>
  <c r="AT1851" i="3" a="1"/>
  <c r="AT1851" i="3"/>
  <c r="AR1852" i="3" a="1"/>
  <c r="AR1852" i="3"/>
  <c r="AQ1852" i="3" a="1"/>
  <c r="AQ1852" i="3"/>
  <c r="AT1852" i="3" a="1"/>
  <c r="AT1852" i="3"/>
  <c r="AR1853" i="3" a="1"/>
  <c r="AR1853" i="3"/>
  <c r="AQ1853" i="3" a="1"/>
  <c r="AQ1853" i="3"/>
  <c r="AT1853" i="3" a="1"/>
  <c r="AT1853" i="3"/>
  <c r="AR1854" i="3" a="1"/>
  <c r="AR1854" i="3"/>
  <c r="AQ1854" i="3" a="1"/>
  <c r="AQ1854" i="3"/>
  <c r="AT1854" i="3" a="1"/>
  <c r="AT1854" i="3"/>
  <c r="AR1855" i="3" a="1"/>
  <c r="AR1855" i="3"/>
  <c r="AQ1855" i="3" a="1"/>
  <c r="AQ1855" i="3"/>
  <c r="AT1855" i="3" a="1"/>
  <c r="AT1855" i="3"/>
  <c r="AR1856" i="3" a="1"/>
  <c r="AR1856" i="3"/>
  <c r="AQ1856" i="3" a="1"/>
  <c r="AQ1856" i="3"/>
  <c r="AT1856" i="3" a="1"/>
  <c r="AT1856" i="3"/>
  <c r="AR1857" i="3" a="1"/>
  <c r="AR1857" i="3"/>
  <c r="AQ1857" i="3" a="1"/>
  <c r="AQ1857" i="3"/>
  <c r="AT1857" i="3" a="1"/>
  <c r="AT1857" i="3"/>
  <c r="AR1858" i="3" a="1"/>
  <c r="AR1858" i="3"/>
  <c r="AQ1858" i="3" a="1"/>
  <c r="AQ1858" i="3"/>
  <c r="AT1858" i="3" a="1"/>
  <c r="AT1858" i="3"/>
  <c r="AR1859" i="3" a="1"/>
  <c r="AR1859" i="3"/>
  <c r="AQ1859" i="3" a="1"/>
  <c r="AQ1859" i="3"/>
  <c r="AT1859" i="3" a="1"/>
  <c r="AT1859" i="3"/>
  <c r="AR1860" i="3" a="1"/>
  <c r="AR1860" i="3"/>
  <c r="AQ1860" i="3" a="1"/>
  <c r="AQ1860" i="3"/>
  <c r="AT1860" i="3" a="1"/>
  <c r="AT1860" i="3"/>
  <c r="AR1861" i="3" a="1"/>
  <c r="AR1861" i="3"/>
  <c r="AQ1861" i="3" a="1"/>
  <c r="AQ1861" i="3"/>
  <c r="AT1861" i="3" a="1"/>
  <c r="AT1861" i="3"/>
  <c r="AR1862" i="3" a="1"/>
  <c r="AR1862" i="3"/>
  <c r="AQ1862" i="3" a="1"/>
  <c r="AQ1862" i="3"/>
  <c r="AT1862" i="3" a="1"/>
  <c r="AT1862" i="3"/>
  <c r="AR1863" i="3" a="1"/>
  <c r="AR1863" i="3"/>
  <c r="AQ1863" i="3" a="1"/>
  <c r="AQ1863" i="3"/>
  <c r="AT1863" i="3" a="1"/>
  <c r="AT1863" i="3"/>
  <c r="AR1864" i="3" a="1"/>
  <c r="AR1864" i="3"/>
  <c r="AQ1864" i="3" a="1"/>
  <c r="AQ1864" i="3"/>
  <c r="AT1864" i="3" a="1"/>
  <c r="AT1864" i="3"/>
  <c r="AR1865" i="3" a="1"/>
  <c r="AR1865" i="3"/>
  <c r="AQ1865" i="3" a="1"/>
  <c r="AQ1865" i="3"/>
  <c r="AT1865" i="3" a="1"/>
  <c r="AT1865" i="3"/>
  <c r="AR1866" i="3" a="1"/>
  <c r="AR1866" i="3"/>
  <c r="AQ1866" i="3" a="1"/>
  <c r="AQ1866" i="3"/>
  <c r="AT1866" i="3" a="1"/>
  <c r="AT1866" i="3"/>
  <c r="AR1867" i="3" a="1"/>
  <c r="AR1867" i="3"/>
  <c r="AQ1867" i="3" a="1"/>
  <c r="AQ1867" i="3"/>
  <c r="AT1867" i="3" a="1"/>
  <c r="AT1867" i="3"/>
  <c r="AR1868" i="3" a="1"/>
  <c r="AR1868" i="3"/>
  <c r="AQ1868" i="3" a="1"/>
  <c r="AQ1868" i="3"/>
  <c r="AT1868" i="3" a="1"/>
  <c r="AT1868" i="3"/>
  <c r="DL233" i="12"/>
  <c r="DS273" i="12"/>
  <c r="DP273" i="12"/>
  <c r="DL28" i="12"/>
  <c r="DS23" i="12"/>
  <c r="EY168" i="12"/>
  <c r="EY118" i="12"/>
  <c r="FA102" i="12"/>
  <c r="EY70" i="12"/>
  <c r="EY48" i="12"/>
  <c r="EX42" i="12"/>
  <c r="FB42" i="12"/>
  <c r="DL238" i="12"/>
  <c r="DL165" i="12"/>
  <c r="DS228" i="12"/>
  <c r="ES221" i="12"/>
  <c r="ES215" i="12"/>
  <c r="ES197" i="12"/>
  <c r="EX176" i="12"/>
  <c r="EQ169" i="12"/>
  <c r="ES167" i="12"/>
  <c r="EQ160" i="12"/>
  <c r="EQ157" i="12"/>
  <c r="ES152" i="12"/>
  <c r="EQ148" i="12"/>
  <c r="ES146" i="12"/>
  <c r="EQ142" i="12"/>
  <c r="EQ139" i="12"/>
  <c r="ES125" i="12"/>
  <c r="ES119" i="12"/>
  <c r="ES116" i="12"/>
  <c r="EQ115" i="12"/>
  <c r="ES107" i="12"/>
  <c r="EQ103" i="12"/>
  <c r="ES98" i="12"/>
  <c r="EQ94" i="12"/>
  <c r="EQ91" i="12"/>
  <c r="ES86" i="12"/>
  <c r="EQ78" i="12"/>
  <c r="EQ71" i="12"/>
  <c r="EQ63" i="12"/>
  <c r="ES58" i="12"/>
  <c r="EP53" i="12"/>
  <c r="ES49" i="12"/>
  <c r="EQ45" i="12"/>
  <c r="ES40" i="12"/>
  <c r="EQ39" i="12"/>
  <c r="ES31" i="12"/>
  <c r="ES13" i="12"/>
  <c r="EQ9" i="12"/>
  <c r="EZ263" i="12"/>
  <c r="DP243" i="12"/>
  <c r="FA230" i="12"/>
  <c r="FA271" i="12"/>
  <c r="DP28" i="12"/>
  <c r="FA228" i="12"/>
  <c r="EY220" i="12"/>
  <c r="EX218" i="12"/>
  <c r="EX215" i="12"/>
  <c r="FB215" i="12"/>
  <c r="EY214" i="12"/>
  <c r="EY190" i="12"/>
  <c r="EY188" i="12"/>
  <c r="EX186" i="12"/>
  <c r="FB186" i="12"/>
  <c r="EX175" i="12"/>
  <c r="EX172" i="12"/>
  <c r="FB172" i="12"/>
  <c r="EY169" i="12"/>
  <c r="EX157" i="12"/>
  <c r="EY153" i="12"/>
  <c r="EY145" i="12"/>
  <c r="EY144" i="12"/>
  <c r="EX133" i="12"/>
  <c r="EY126" i="12"/>
  <c r="EY124" i="12"/>
  <c r="FA112" i="12"/>
  <c r="EY112" i="12"/>
  <c r="EY106" i="12"/>
  <c r="EX104" i="12"/>
  <c r="EY97" i="12"/>
  <c r="EY78" i="12"/>
  <c r="EX72" i="12"/>
  <c r="FB72" i="12"/>
  <c r="EX67" i="12"/>
  <c r="EX66" i="12"/>
  <c r="EY65" i="12"/>
  <c r="EX55" i="12"/>
  <c r="FB55" i="12"/>
  <c r="FA53" i="12"/>
  <c r="EY51" i="12"/>
  <c r="EX34" i="12"/>
  <c r="EY26" i="12"/>
  <c r="EX20" i="12"/>
  <c r="EX15" i="12"/>
  <c r="DL93" i="12"/>
  <c r="DH24" i="12"/>
  <c r="DS163" i="12"/>
  <c r="DP163" i="12"/>
  <c r="DH52" i="12"/>
  <c r="DH46" i="12"/>
  <c r="DP29" i="12"/>
  <c r="DH28" i="12"/>
  <c r="DS22" i="12"/>
  <c r="DH19" i="12"/>
  <c r="EP226" i="12"/>
  <c r="EP223" i="12"/>
  <c r="EP220" i="12"/>
  <c r="EQ218" i="12"/>
  <c r="FA217" i="12"/>
  <c r="FA210" i="12"/>
  <c r="FA208" i="12"/>
  <c r="FA204" i="12"/>
  <c r="EY203" i="12"/>
  <c r="FA202" i="12"/>
  <c r="EP199" i="12"/>
  <c r="ES195" i="12"/>
  <c r="EP193" i="12"/>
  <c r="FA192" i="12"/>
  <c r="FA191" i="12"/>
  <c r="FA188" i="12"/>
  <c r="EP185" i="12"/>
  <c r="EP182" i="12"/>
  <c r="FA181" i="12"/>
  <c r="FA177" i="12"/>
  <c r="EQ175" i="12"/>
  <c r="EP174" i="12"/>
  <c r="ES173" i="12"/>
  <c r="EP169" i="12"/>
  <c r="EP166" i="12"/>
  <c r="ES165" i="12"/>
  <c r="ES162" i="12"/>
  <c r="FA159" i="12"/>
  <c r="FA154" i="12"/>
  <c r="FA153" i="12"/>
  <c r="FA152" i="12"/>
  <c r="FA151" i="12"/>
  <c r="FA150" i="12"/>
  <c r="FA148" i="12"/>
  <c r="FA147" i="12"/>
  <c r="EY146" i="12"/>
  <c r="FA145" i="12"/>
  <c r="FA141" i="12"/>
  <c r="EQ140" i="12"/>
  <c r="EQ137" i="12"/>
  <c r="EP133" i="12"/>
  <c r="ES129" i="12"/>
  <c r="EQ128" i="12"/>
  <c r="ES123" i="12"/>
  <c r="EQ119" i="12"/>
  <c r="FA115" i="12"/>
  <c r="FA108" i="12"/>
  <c r="FA104" i="12"/>
  <c r="FA101" i="12"/>
  <c r="FA98" i="12"/>
  <c r="FA97" i="12"/>
  <c r="FA89" i="12"/>
  <c r="FA86" i="12"/>
  <c r="ES82" i="12"/>
  <c r="EQ81" i="12"/>
  <c r="EY79" i="12"/>
  <c r="FA78" i="12"/>
  <c r="ES70" i="12"/>
  <c r="EP69" i="12"/>
  <c r="FA64" i="12"/>
  <c r="FA63" i="12"/>
  <c r="FA59" i="12"/>
  <c r="FA58" i="12"/>
  <c r="ES53" i="12"/>
  <c r="EY46" i="12"/>
  <c r="FA45" i="12"/>
  <c r="ES38" i="12"/>
  <c r="EQ37" i="12"/>
  <c r="ES29" i="12"/>
  <c r="FA24" i="12"/>
  <c r="ES19" i="12"/>
  <c r="EQ10" i="12"/>
  <c r="EX8" i="12"/>
  <c r="ET228" i="12"/>
  <c r="ET225" i="12"/>
  <c r="ET222" i="12"/>
  <c r="ET187" i="12"/>
  <c r="ET184" i="12"/>
  <c r="ET181" i="12"/>
  <c r="ET176" i="12"/>
  <c r="ET129" i="12"/>
  <c r="ET123" i="12"/>
  <c r="ET120" i="12"/>
  <c r="ET117" i="12"/>
  <c r="ET114" i="12"/>
  <c r="ET111" i="12"/>
  <c r="ET70" i="12"/>
  <c r="ET68" i="12"/>
  <c r="ET4" i="12"/>
  <c r="ET226" i="12"/>
  <c r="ET223" i="12"/>
  <c r="ET220" i="12"/>
  <c r="ET217" i="12"/>
  <c r="ET208" i="12"/>
  <c r="ET205" i="12"/>
  <c r="ER217" i="12"/>
  <c r="DS24" i="12"/>
  <c r="DL179" i="12"/>
  <c r="DS170" i="12"/>
  <c r="DP147" i="12"/>
  <c r="DS137" i="12"/>
  <c r="DL86" i="12"/>
  <c r="DH86" i="12"/>
  <c r="DP59" i="12"/>
  <c r="DP41" i="12"/>
  <c r="DL36" i="12"/>
  <c r="DS20" i="12"/>
  <c r="ES4" i="12"/>
  <c r="FA219" i="12"/>
  <c r="EP217" i="12"/>
  <c r="EP214" i="12"/>
  <c r="ES213" i="12"/>
  <c r="EP208" i="12"/>
  <c r="EP205" i="12"/>
  <c r="EQ203" i="12"/>
  <c r="EP202" i="12"/>
  <c r="EX201" i="12"/>
  <c r="FB201" i="12"/>
  <c r="FA200" i="12"/>
  <c r="FA195" i="12"/>
  <c r="EQ191" i="12"/>
  <c r="EP190" i="12"/>
  <c r="ES189" i="12"/>
  <c r="EP188" i="12"/>
  <c r="FA184" i="12"/>
  <c r="FA183" i="12"/>
  <c r="EP177" i="12"/>
  <c r="FA172" i="12"/>
  <c r="FA171" i="12"/>
  <c r="FA169" i="12"/>
  <c r="FA168" i="12"/>
  <c r="FA167" i="12"/>
  <c r="FA166" i="12"/>
  <c r="FA165" i="12"/>
  <c r="FA163" i="12"/>
  <c r="FA161" i="12"/>
  <c r="FA160" i="12"/>
  <c r="EX150" i="12"/>
  <c r="ES147" i="12"/>
  <c r="EX147" i="12"/>
  <c r="FA139" i="12"/>
  <c r="FA137" i="12"/>
  <c r="FA136" i="12"/>
  <c r="FA135" i="12"/>
  <c r="FA133" i="12"/>
  <c r="FA130" i="12"/>
  <c r="FA129" i="12"/>
  <c r="FA124" i="12"/>
  <c r="FA122" i="12"/>
  <c r="EP115" i="12"/>
  <c r="EQ110" i="12"/>
  <c r="EQ107" i="12"/>
  <c r="EQ104" i="12"/>
  <c r="ES99" i="12"/>
  <c r="ES90" i="12"/>
  <c r="EX87" i="12"/>
  <c r="FA81" i="12"/>
  <c r="FA69" i="12"/>
  <c r="FA68" i="12"/>
  <c r="EY67" i="12"/>
  <c r="ES65" i="12"/>
  <c r="EQ61" i="12"/>
  <c r="FA54" i="12"/>
  <c r="FA48" i="12"/>
  <c r="FA43" i="12"/>
  <c r="EY43" i="12"/>
  <c r="FA41" i="12"/>
  <c r="FA38" i="12"/>
  <c r="FA37" i="12"/>
  <c r="FA33" i="12"/>
  <c r="EY31" i="12"/>
  <c r="FA31" i="12"/>
  <c r="FA30" i="12"/>
  <c r="EQ24" i="12"/>
  <c r="FA21" i="12"/>
  <c r="FA14" i="12"/>
  <c r="FA13" i="12"/>
  <c r="FA10" i="12"/>
  <c r="FA7" i="12"/>
  <c r="FA5" i="12"/>
  <c r="ET219" i="12"/>
  <c r="ET216" i="12"/>
  <c r="ET207" i="12"/>
  <c r="ET204" i="12"/>
  <c r="ET198" i="12"/>
  <c r="ET195" i="12"/>
  <c r="ET192" i="12"/>
  <c r="ET189" i="12"/>
  <c r="ET173" i="12"/>
  <c r="ET171" i="12"/>
  <c r="ET168" i="12"/>
  <c r="ET165" i="12"/>
  <c r="ET159" i="12"/>
  <c r="ET156" i="12"/>
  <c r="ET153" i="12"/>
  <c r="ET147" i="12"/>
  <c r="ET144" i="12"/>
  <c r="ET141" i="12"/>
  <c r="ET138" i="12"/>
  <c r="ET135" i="12"/>
  <c r="ET102" i="12"/>
  <c r="ET96" i="12"/>
  <c r="ET90" i="12"/>
  <c r="ET87" i="12"/>
  <c r="ET84" i="12"/>
  <c r="ET82" i="12"/>
  <c r="ET80" i="12"/>
  <c r="ET74" i="12"/>
  <c r="ET59" i="12"/>
  <c r="ET56" i="12"/>
  <c r="ET50" i="12"/>
  <c r="ET44" i="12"/>
  <c r="ET38" i="12"/>
  <c r="ET35" i="12"/>
  <c r="ET32" i="12"/>
  <c r="ET29" i="12"/>
  <c r="ET23" i="12"/>
  <c r="ET20" i="12"/>
  <c r="ET8" i="12"/>
  <c r="FA67" i="12"/>
  <c r="ET202" i="12"/>
  <c r="ET199" i="12"/>
  <c r="ET196" i="12"/>
  <c r="ET130" i="12"/>
  <c r="ET127" i="12"/>
  <c r="ET124" i="12"/>
  <c r="ET118" i="12"/>
  <c r="ET115" i="12"/>
  <c r="ET112" i="12"/>
  <c r="ET106" i="12"/>
  <c r="ET100" i="12"/>
  <c r="ET91" i="12"/>
  <c r="ET78" i="12"/>
  <c r="ET75" i="12"/>
  <c r="ET63" i="12"/>
  <c r="ET54" i="12"/>
  <c r="ET51" i="12"/>
  <c r="ET48" i="12"/>
  <c r="ET42" i="12"/>
  <c r="ET39" i="12"/>
  <c r="ET33" i="12"/>
  <c r="ET30" i="12"/>
  <c r="ET27" i="12"/>
  <c r="ET21" i="12"/>
  <c r="ET18" i="12"/>
  <c r="ET12" i="12"/>
  <c r="ET6" i="12"/>
  <c r="ER186" i="12"/>
  <c r="ER178" i="12"/>
  <c r="ER175" i="12"/>
  <c r="ER172" i="12"/>
  <c r="ER170" i="12"/>
  <c r="ER167" i="12"/>
  <c r="ER158" i="12"/>
  <c r="ER155" i="12"/>
  <c r="ER149" i="12"/>
  <c r="ER146" i="12"/>
  <c r="ER140" i="12"/>
  <c r="ER137" i="12"/>
  <c r="ER134" i="12"/>
  <c r="ER104" i="12"/>
  <c r="ER98" i="12"/>
  <c r="ER95" i="12"/>
  <c r="ER92" i="12"/>
  <c r="ER86" i="12"/>
  <c r="ER79" i="12"/>
  <c r="ER70" i="12"/>
  <c r="ER68" i="12"/>
  <c r="ER65" i="12"/>
  <c r="ER53" i="12"/>
  <c r="ER47" i="12"/>
  <c r="ER44" i="12"/>
  <c r="ER41" i="12"/>
  <c r="ER35" i="12"/>
  <c r="ER29" i="12"/>
  <c r="ER20" i="12"/>
  <c r="ER14" i="12"/>
  <c r="ER11" i="12"/>
  <c r="ER8" i="12"/>
  <c r="ER202" i="12"/>
  <c r="ER199" i="12"/>
  <c r="ER174" i="12"/>
  <c r="ER169" i="12"/>
  <c r="ER163" i="12"/>
  <c r="ER157" i="12"/>
  <c r="ER151" i="12"/>
  <c r="ER148" i="12"/>
  <c r="ER145" i="12"/>
  <c r="ER139" i="12"/>
  <c r="ER136" i="12"/>
  <c r="ER130" i="12"/>
  <c r="ER102" i="12"/>
  <c r="ER27" i="12"/>
  <c r="ET203" i="12"/>
  <c r="ET188" i="12"/>
  <c r="ET185" i="12"/>
  <c r="ET182" i="12"/>
  <c r="ET174" i="12"/>
  <c r="ET169" i="12"/>
  <c r="ET166" i="12"/>
  <c r="ET163" i="12"/>
  <c r="ET157" i="12"/>
  <c r="ET154" i="12"/>
  <c r="ET151" i="12"/>
  <c r="ET148" i="12"/>
  <c r="ET139" i="12"/>
  <c r="ET136" i="12"/>
  <c r="ET133" i="12"/>
  <c r="ES73" i="12"/>
  <c r="EP73" i="12"/>
  <c r="DL73" i="12"/>
  <c r="FA4" i="12"/>
  <c r="ER224" i="12"/>
  <c r="ER221" i="12"/>
  <c r="ER218" i="12"/>
  <c r="ER212" i="12"/>
  <c r="ER209" i="12"/>
  <c r="ER206" i="12"/>
  <c r="ER203" i="12"/>
  <c r="ER200" i="12"/>
  <c r="ER194" i="12"/>
  <c r="ER191" i="12"/>
  <c r="ER128" i="12"/>
  <c r="ER125" i="12"/>
  <c r="ER119" i="12"/>
  <c r="ER116" i="12"/>
  <c r="ER113" i="12"/>
  <c r="ER101" i="12"/>
  <c r="ER83" i="12"/>
  <c r="ER81" i="12"/>
  <c r="ER62" i="12"/>
  <c r="ER59" i="12"/>
  <c r="ER4" i="12"/>
  <c r="ER226" i="12"/>
  <c r="ER223" i="12"/>
  <c r="ER220" i="12"/>
  <c r="ER208" i="12"/>
  <c r="ER205" i="12"/>
  <c r="ER198" i="12"/>
  <c r="ER188" i="12"/>
  <c r="ER185" i="12"/>
  <c r="ER182" i="12"/>
  <c r="ER166" i="12"/>
  <c r="EU251" i="12"/>
  <c r="EV251" i="12"/>
  <c r="EU256" i="12"/>
  <c r="EV256" i="12"/>
  <c r="EU265" i="12"/>
  <c r="EV265" i="12"/>
  <c r="EU263" i="12"/>
  <c r="EV263" i="12"/>
  <c r="FA274" i="12"/>
  <c r="ET273" i="12"/>
  <c r="EU273" i="12"/>
  <c r="EV273" i="12"/>
  <c r="EP266" i="12"/>
  <c r="ER124" i="12"/>
  <c r="ER121" i="12"/>
  <c r="ER115" i="12"/>
  <c r="ER112" i="12"/>
  <c r="ER103" i="12"/>
  <c r="ER100" i="12"/>
  <c r="ER97" i="12"/>
  <c r="ER91" i="12"/>
  <c r="ER78" i="12"/>
  <c r="ER75" i="12"/>
  <c r="ER64" i="12"/>
  <c r="ER61" i="12"/>
  <c r="ER49" i="12"/>
  <c r="ER48" i="12"/>
  <c r="ER43" i="12"/>
  <c r="ER40" i="12"/>
  <c r="ER34" i="12"/>
  <c r="ER31" i="12"/>
  <c r="ER22" i="12"/>
  <c r="ER16" i="12"/>
  <c r="ER13" i="12"/>
  <c r="ER7" i="12"/>
  <c r="EQ270" i="12"/>
  <c r="DS275" i="12"/>
  <c r="DL119" i="12"/>
  <c r="DH82" i="12"/>
  <c r="DH41" i="12"/>
  <c r="DL27" i="12"/>
  <c r="DL25" i="12"/>
  <c r="DP20" i="12"/>
  <c r="DL18" i="12"/>
  <c r="EX228" i="12"/>
  <c r="EX221" i="12"/>
  <c r="FB221" i="12"/>
  <c r="EX209" i="12"/>
  <c r="EX191" i="12"/>
  <c r="EX187" i="12"/>
  <c r="FA180" i="12"/>
  <c r="EY180" i="12"/>
  <c r="EY157" i="12"/>
  <c r="FA146" i="12"/>
  <c r="FA140" i="12"/>
  <c r="EY131" i="12"/>
  <c r="EY119" i="12"/>
  <c r="EY102" i="12"/>
  <c r="EY80" i="12"/>
  <c r="EY76" i="12"/>
  <c r="FA49" i="12"/>
  <c r="EX45" i="12"/>
  <c r="FB45" i="12"/>
  <c r="EY42" i="12"/>
  <c r="EX33" i="12"/>
  <c r="EY18" i="12"/>
  <c r="EY12" i="12"/>
  <c r="ET113" i="12"/>
  <c r="ET49" i="12"/>
  <c r="ER80" i="12"/>
  <c r="ER51" i="12"/>
  <c r="ER24" i="12"/>
  <c r="DL169" i="12"/>
  <c r="DP32" i="12"/>
  <c r="DH31" i="12"/>
  <c r="DL22" i="12"/>
  <c r="DP18" i="12"/>
  <c r="EY223" i="12"/>
  <c r="EY185" i="12"/>
  <c r="EY175" i="12"/>
  <c r="EX169" i="12"/>
  <c r="EX155" i="12"/>
  <c r="EX138" i="12"/>
  <c r="EX137" i="12"/>
  <c r="EX123" i="12"/>
  <c r="EX118" i="12"/>
  <c r="EX109" i="12"/>
  <c r="EX99" i="12"/>
  <c r="EX97" i="12"/>
  <c r="FB97" i="12"/>
  <c r="EY92" i="12"/>
  <c r="EY91" i="12"/>
  <c r="EZ91" i="12"/>
  <c r="EX79" i="12"/>
  <c r="EY66" i="12"/>
  <c r="EX60" i="12"/>
  <c r="EX47" i="12"/>
  <c r="FB47" i="12"/>
  <c r="EY35" i="12"/>
  <c r="EY20" i="12"/>
  <c r="ET92" i="12"/>
  <c r="EX73" i="12"/>
  <c r="FB73" i="12"/>
  <c r="DS73" i="12"/>
  <c r="ER141" i="12"/>
  <c r="ER114" i="12"/>
  <c r="FA26" i="12"/>
  <c r="EY37" i="12"/>
  <c r="EY81" i="12"/>
  <c r="FA126" i="12"/>
  <c r="FA190" i="12"/>
  <c r="EP59" i="12"/>
  <c r="DL196" i="12"/>
  <c r="DP145" i="12"/>
  <c r="DH68" i="12"/>
  <c r="DL49" i="12"/>
  <c r="DP48" i="12"/>
  <c r="DP205" i="12"/>
  <c r="DL99" i="12"/>
  <c r="DS69" i="12"/>
  <c r="DP31" i="12"/>
  <c r="DL26" i="12"/>
  <c r="DP25" i="12"/>
  <c r="EX223" i="12"/>
  <c r="EY208" i="12"/>
  <c r="FA189" i="12"/>
  <c r="EY177" i="12"/>
  <c r="FA176" i="12"/>
  <c r="EX163" i="12"/>
  <c r="ES159" i="12"/>
  <c r="ES156" i="12"/>
  <c r="EY156" i="12"/>
  <c r="EY147" i="12"/>
  <c r="EX142" i="12"/>
  <c r="EX116" i="12"/>
  <c r="FB116" i="12"/>
  <c r="EY108" i="12"/>
  <c r="FA106" i="12"/>
  <c r="FA99" i="12"/>
  <c r="FA88" i="12"/>
  <c r="EY88" i="12"/>
  <c r="FA80" i="12"/>
  <c r="EX78" i="12"/>
  <c r="EX52" i="12"/>
  <c r="EQ46" i="12"/>
  <c r="EX24" i="12"/>
  <c r="ET103" i="12"/>
  <c r="ET69" i="12"/>
  <c r="ET65" i="12"/>
  <c r="ET11" i="12"/>
  <c r="ER23" i="12"/>
  <c r="EU232" i="12"/>
  <c r="EV232" i="12"/>
  <c r="DP38" i="12"/>
  <c r="DL30" i="12"/>
  <c r="DL19" i="12"/>
  <c r="EX227" i="12"/>
  <c r="EX226" i="12"/>
  <c r="FB226" i="12"/>
  <c r="EX225" i="12"/>
  <c r="FB225" i="12"/>
  <c r="EX224" i="12"/>
  <c r="FB224" i="12"/>
  <c r="EX222" i="12"/>
  <c r="FB222" i="12"/>
  <c r="EX219" i="12"/>
  <c r="FB219" i="12"/>
  <c r="EX216" i="12"/>
  <c r="EY212" i="12"/>
  <c r="FA212" i="12"/>
  <c r="EY211" i="12"/>
  <c r="EY209" i="12"/>
  <c r="EP207" i="12"/>
  <c r="EY205" i="12"/>
  <c r="EY199" i="12"/>
  <c r="FA198" i="12"/>
  <c r="EY198" i="12"/>
  <c r="EY197" i="12"/>
  <c r="EY194" i="12"/>
  <c r="FA193" i="12"/>
  <c r="EY193" i="12"/>
  <c r="EY186" i="12"/>
  <c r="EY182" i="12"/>
  <c r="EX181" i="12"/>
  <c r="EX179" i="12"/>
  <c r="EX178" i="12"/>
  <c r="EX171" i="12"/>
  <c r="EX170" i="12"/>
  <c r="FA158" i="12"/>
  <c r="FA155" i="12"/>
  <c r="EX151" i="12"/>
  <c r="EP144" i="12"/>
  <c r="EY142" i="12"/>
  <c r="EY138" i="12"/>
  <c r="FA128" i="12"/>
  <c r="EY128" i="12"/>
  <c r="EY123" i="12"/>
  <c r="FA113" i="12"/>
  <c r="EY111" i="12"/>
  <c r="FA111" i="12"/>
  <c r="EY107" i="12"/>
  <c r="EP105" i="12"/>
  <c r="EY103" i="12"/>
  <c r="EP99" i="12"/>
  <c r="EP90" i="12"/>
  <c r="EP87" i="12"/>
  <c r="FA84" i="12"/>
  <c r="EY84" i="12"/>
  <c r="EP74" i="12"/>
  <c r="FA74" i="12"/>
  <c r="EY74" i="12"/>
  <c r="EX70" i="12"/>
  <c r="EY57" i="12"/>
  <c r="FA57" i="12"/>
  <c r="EX57" i="12"/>
  <c r="FB57" i="12"/>
  <c r="EX51" i="12"/>
  <c r="EX48" i="12"/>
  <c r="FB48" i="12"/>
  <c r="EY39" i="12"/>
  <c r="EP26" i="12"/>
  <c r="EP17" i="12"/>
  <c r="FA16" i="12"/>
  <c r="EY16" i="12"/>
  <c r="EY6" i="12"/>
  <c r="ET58" i="12"/>
  <c r="ER187" i="12"/>
  <c r="ER162" i="12"/>
  <c r="ER135" i="12"/>
  <c r="ER84" i="12"/>
  <c r="ER63" i="12"/>
  <c r="ER60" i="12"/>
  <c r="DS52" i="12"/>
  <c r="DP27" i="12"/>
  <c r="DL24" i="12"/>
  <c r="EY227" i="12"/>
  <c r="FA227" i="12"/>
  <c r="EY225" i="12"/>
  <c r="FA224" i="12"/>
  <c r="EY224" i="12"/>
  <c r="EY215" i="12"/>
  <c r="EX212" i="12"/>
  <c r="EX210" i="12"/>
  <c r="FB210" i="12"/>
  <c r="EX207" i="12"/>
  <c r="EX206" i="12"/>
  <c r="EX204" i="12"/>
  <c r="FB204" i="12"/>
  <c r="EX200" i="12"/>
  <c r="EX199" i="12"/>
  <c r="EX198" i="12"/>
  <c r="EX197" i="12"/>
  <c r="EX195" i="12"/>
  <c r="EX192" i="12"/>
  <c r="EX183" i="12"/>
  <c r="FA178" i="12"/>
  <c r="EY178" i="12"/>
  <c r="EY173" i="12"/>
  <c r="EX159" i="12"/>
  <c r="FB159" i="12"/>
  <c r="EX145" i="12"/>
  <c r="EX141" i="12"/>
  <c r="FB141" i="12"/>
  <c r="EX139" i="12"/>
  <c r="EX130" i="12"/>
  <c r="EX120" i="12"/>
  <c r="FB120" i="12"/>
  <c r="EX111" i="12"/>
  <c r="EX103" i="12"/>
  <c r="EX92" i="12"/>
  <c r="EY77" i="12"/>
  <c r="FA77" i="12"/>
  <c r="EP65" i="12"/>
  <c r="EY62" i="12"/>
  <c r="FA62" i="12"/>
  <c r="FA61" i="12"/>
  <c r="EY61" i="12"/>
  <c r="EX59" i="12"/>
  <c r="EY52" i="12"/>
  <c r="FA52" i="12"/>
  <c r="EX38" i="12"/>
  <c r="EX30" i="12"/>
  <c r="EX27" i="12"/>
  <c r="FB27" i="12"/>
  <c r="EY24" i="12"/>
  <c r="EX18" i="12"/>
  <c r="EX14" i="12"/>
  <c r="FB14" i="12"/>
  <c r="EX13" i="12"/>
  <c r="FB13" i="12"/>
  <c r="EX11" i="12"/>
  <c r="EX7" i="12"/>
  <c r="FB7" i="12"/>
  <c r="ET178" i="12"/>
  <c r="ET146" i="12"/>
  <c r="ET122" i="12"/>
  <c r="DP73" i="12"/>
  <c r="ER225" i="12"/>
  <c r="ER213" i="12"/>
  <c r="EY4" i="12"/>
  <c r="FB4" i="12"/>
  <c r="EY21" i="12"/>
  <c r="FA39" i="12"/>
  <c r="EY59" i="12"/>
  <c r="EY86" i="12"/>
  <c r="EY101" i="12"/>
  <c r="FA107" i="12"/>
  <c r="EY113" i="12"/>
  <c r="FA123" i="12"/>
  <c r="EY130" i="12"/>
  <c r="EY136" i="12"/>
  <c r="EY141" i="12"/>
  <c r="EY158" i="12"/>
  <c r="EY163" i="12"/>
  <c r="EY115" i="12"/>
  <c r="FA142" i="12"/>
  <c r="EY98" i="12"/>
  <c r="EY171" i="12"/>
  <c r="FA17" i="12"/>
  <c r="FA182" i="12"/>
  <c r="FA144" i="12"/>
  <c r="DS21" i="12"/>
  <c r="EZ240" i="12"/>
  <c r="DL9" i="12"/>
  <c r="EU240" i="12"/>
  <c r="EV240" i="12"/>
  <c r="FA301" i="12"/>
  <c r="EY301" i="12"/>
  <c r="ES301" i="12"/>
  <c r="ET301" i="12"/>
  <c r="EP301" i="12"/>
  <c r="ER301" i="12"/>
  <c r="EQ301" i="12"/>
  <c r="FB300" i="12"/>
  <c r="FA300" i="12"/>
  <c r="EY300" i="12"/>
  <c r="EZ300" i="12"/>
  <c r="ES300" i="12"/>
  <c r="ET300" i="12"/>
  <c r="EP300" i="12"/>
  <c r="ER300" i="12"/>
  <c r="EQ300" i="12"/>
  <c r="DS210" i="12"/>
  <c r="DL202" i="12"/>
  <c r="DL122" i="12"/>
  <c r="DL55" i="12"/>
  <c r="DH35" i="12"/>
  <c r="DP30" i="12"/>
  <c r="EX165" i="12"/>
  <c r="FB165" i="12"/>
  <c r="EX164" i="12"/>
  <c r="FB164" i="12"/>
  <c r="EP163" i="12"/>
  <c r="EX158" i="12"/>
  <c r="EP157" i="12"/>
  <c r="EP154" i="12"/>
  <c r="EX153" i="12"/>
  <c r="EP151" i="12"/>
  <c r="EP148" i="12"/>
  <c r="EX144" i="12"/>
  <c r="EP142" i="12"/>
  <c r="EX140" i="12"/>
  <c r="FB140" i="12"/>
  <c r="EP139" i="12"/>
  <c r="EP136" i="12"/>
  <c r="EX135" i="12"/>
  <c r="EZ135" i="12"/>
  <c r="EX132" i="12"/>
  <c r="FB132" i="12"/>
  <c r="ES224" i="12"/>
  <c r="EY216" i="12"/>
  <c r="ES206" i="12"/>
  <c r="EY204" i="12"/>
  <c r="ES200" i="12"/>
  <c r="EP195" i="12"/>
  <c r="EY192" i="12"/>
  <c r="EP189" i="12"/>
  <c r="EY184" i="12"/>
  <c r="FA179" i="12"/>
  <c r="EP179" i="12"/>
  <c r="EP162" i="12"/>
  <c r="EY162" i="12"/>
  <c r="EP150" i="12"/>
  <c r="EY150" i="12"/>
  <c r="FA120" i="12"/>
  <c r="EP120" i="12"/>
  <c r="DS85" i="12"/>
  <c r="DH45" i="12"/>
  <c r="DL29" i="12"/>
  <c r="DP22" i="12"/>
  <c r="DP19" i="12"/>
  <c r="DH18" i="12"/>
  <c r="EQ227" i="12"/>
  <c r="ES225" i="12"/>
  <c r="EQ221" i="12"/>
  <c r="ES219" i="12"/>
  <c r="EQ197" i="12"/>
  <c r="ES187" i="12"/>
  <c r="EQ183" i="12"/>
  <c r="DS28" i="12"/>
  <c r="DP26" i="12"/>
  <c r="DH25" i="12"/>
  <c r="DL21" i="12"/>
  <c r="FA221" i="12"/>
  <c r="EY221" i="12"/>
  <c r="EY206" i="12"/>
  <c r="FA206" i="12"/>
  <c r="EY196" i="12"/>
  <c r="FA196" i="12"/>
  <c r="EY170" i="12"/>
  <c r="FA170" i="12"/>
  <c r="EY166" i="12"/>
  <c r="EY161" i="12"/>
  <c r="EY160" i="12"/>
  <c r="EY154" i="12"/>
  <c r="EY137" i="12"/>
  <c r="EY134" i="12"/>
  <c r="FA134" i="12"/>
  <c r="FA121" i="12"/>
  <c r="EX131" i="12"/>
  <c r="EP130" i="12"/>
  <c r="EP127" i="12"/>
  <c r="EX126" i="12"/>
  <c r="EX125" i="12"/>
  <c r="EP121" i="12"/>
  <c r="EX119" i="12"/>
  <c r="FB119" i="12"/>
  <c r="EP118" i="12"/>
  <c r="EX117" i="12"/>
  <c r="EX113" i="12"/>
  <c r="EP112" i="12"/>
  <c r="EX110" i="12"/>
  <c r="FB110" i="12"/>
  <c r="EX108" i="12"/>
  <c r="FB108" i="12"/>
  <c r="EX107" i="12"/>
  <c r="EP106" i="12"/>
  <c r="EP103" i="12"/>
  <c r="EX102" i="12"/>
  <c r="EX101" i="12"/>
  <c r="FB101" i="12"/>
  <c r="EX98" i="12"/>
  <c r="EX96" i="12"/>
  <c r="EX95" i="12"/>
  <c r="FB95" i="12"/>
  <c r="EP91" i="12"/>
  <c r="EX90" i="12"/>
  <c r="EP88" i="12"/>
  <c r="EP85" i="12"/>
  <c r="EX81" i="12"/>
  <c r="EX80" i="12"/>
  <c r="EP78" i="12"/>
  <c r="EX76" i="12"/>
  <c r="EP75" i="12"/>
  <c r="EX74" i="12"/>
  <c r="EP71" i="12"/>
  <c r="EX65" i="12"/>
  <c r="EX64" i="12"/>
  <c r="FB64" i="12"/>
  <c r="EX61" i="12"/>
  <c r="EX58" i="12"/>
  <c r="FB58" i="12"/>
  <c r="EP57" i="12"/>
  <c r="EP54" i="12"/>
  <c r="EX53" i="12"/>
  <c r="FB53" i="12"/>
  <c r="EP51" i="12"/>
  <c r="EX49" i="12"/>
  <c r="EP45" i="12"/>
  <c r="EX44" i="12"/>
  <c r="FB44" i="12"/>
  <c r="EX43" i="12"/>
  <c r="EP39" i="12"/>
  <c r="EX37" i="12"/>
  <c r="EP33" i="12"/>
  <c r="EX31" i="12"/>
  <c r="EP27" i="12"/>
  <c r="ES24" i="12"/>
  <c r="EQ23" i="12"/>
  <c r="EY22" i="12"/>
  <c r="ES21" i="12"/>
  <c r="EQ20" i="12"/>
  <c r="ES17" i="12"/>
  <c r="EQ16" i="12"/>
  <c r="EQ13" i="12"/>
  <c r="ES8" i="12"/>
  <c r="EX6" i="12"/>
  <c r="ET227" i="12"/>
  <c r="ET215" i="12"/>
  <c r="ET209" i="12"/>
  <c r="ET191" i="12"/>
  <c r="ET180" i="12"/>
  <c r="ET175" i="12"/>
  <c r="ET158" i="12"/>
  <c r="ET140" i="12"/>
  <c r="ET134" i="12"/>
  <c r="ET128" i="12"/>
  <c r="ET110" i="12"/>
  <c r="ET104" i="12"/>
  <c r="ET98" i="12"/>
  <c r="ET86" i="12"/>
  <c r="ET81" i="12"/>
  <c r="ET64" i="12"/>
  <c r="ET52" i="12"/>
  <c r="ET46" i="12"/>
  <c r="ET40" i="12"/>
  <c r="ET28" i="12"/>
  <c r="ET22" i="12"/>
  <c r="ET10" i="12"/>
  <c r="FB258" i="12"/>
  <c r="EZ258" i="12"/>
  <c r="EU261" i="12"/>
  <c r="EV261" i="12"/>
  <c r="FA117" i="12"/>
  <c r="EY117" i="12"/>
  <c r="FA114" i="12"/>
  <c r="EP114" i="12"/>
  <c r="EP96" i="12"/>
  <c r="EY96" i="12"/>
  <c r="FA47" i="12"/>
  <c r="EP47" i="12"/>
  <c r="FA44" i="12"/>
  <c r="EY44" i="12"/>
  <c r="EP35" i="12"/>
  <c r="FA35" i="12"/>
  <c r="EP32" i="12"/>
  <c r="FA32" i="12"/>
  <c r="ER207" i="12"/>
  <c r="ER184" i="12"/>
  <c r="ER179" i="12"/>
  <c r="ER150" i="12"/>
  <c r="ER108" i="12"/>
  <c r="ER15" i="12"/>
  <c r="EU262" i="12"/>
  <c r="EV262" i="12"/>
  <c r="ET212" i="12"/>
  <c r="ET161" i="12"/>
  <c r="ET155" i="12"/>
  <c r="ET83" i="12"/>
  <c r="ET72" i="12"/>
  <c r="ET37" i="12"/>
  <c r="ET13" i="12"/>
  <c r="EU259" i="12"/>
  <c r="EV259" i="12"/>
  <c r="EY116" i="12"/>
  <c r="FA116" i="12"/>
  <c r="EY109" i="12"/>
  <c r="FA103" i="12"/>
  <c r="FA100" i="12"/>
  <c r="EY100" i="12"/>
  <c r="EY83" i="12"/>
  <c r="EY75" i="12"/>
  <c r="EY72" i="12"/>
  <c r="FA72" i="12"/>
  <c r="FA66" i="12"/>
  <c r="EY63" i="12"/>
  <c r="EY60" i="12"/>
  <c r="EY55" i="12"/>
  <c r="EY49" i="12"/>
  <c r="EY45" i="12"/>
  <c r="EY36" i="12"/>
  <c r="EY33" i="12"/>
  <c r="EY28" i="12"/>
  <c r="EP23" i="12"/>
  <c r="EX22" i="12"/>
  <c r="FB22" i="12"/>
  <c r="EX21" i="12"/>
  <c r="EP20" i="12"/>
  <c r="EQ18" i="12"/>
  <c r="ES16" i="12"/>
  <c r="EP14" i="12"/>
  <c r="EQ12" i="12"/>
  <c r="EP11" i="12"/>
  <c r="ES10" i="12"/>
  <c r="EP8" i="12"/>
  <c r="EY8" i="12"/>
  <c r="ES7" i="12"/>
  <c r="EP5" i="12"/>
  <c r="ER222" i="12"/>
  <c r="ER204" i="12"/>
  <c r="ER181" i="12"/>
  <c r="ER165" i="12"/>
  <c r="ER153" i="12"/>
  <c r="ER147" i="12"/>
  <c r="ER129" i="12"/>
  <c r="ER123" i="12"/>
  <c r="ER117" i="12"/>
  <c r="ER105" i="12"/>
  <c r="ER99" i="12"/>
  <c r="ER87" i="12"/>
  <c r="ER82" i="12"/>
  <c r="ER77" i="12"/>
  <c r="ER66" i="12"/>
  <c r="ER54" i="12"/>
  <c r="ER42" i="12"/>
  <c r="ER36" i="12"/>
  <c r="ER30" i="12"/>
  <c r="ER18" i="12"/>
  <c r="ER12" i="12"/>
  <c r="EZ275" i="12"/>
  <c r="EZ242" i="12"/>
  <c r="FA225" i="12"/>
  <c r="FA222" i="12"/>
  <c r="EY222" i="12"/>
  <c r="EP219" i="12"/>
  <c r="ES218" i="12"/>
  <c r="EP213" i="12"/>
  <c r="FA213" i="12"/>
  <c r="ES212" i="12"/>
  <c r="FA207" i="12"/>
  <c r="ES203" i="12"/>
  <c r="EP201" i="12"/>
  <c r="FA201" i="12"/>
  <c r="EY201" i="12"/>
  <c r="DL41" i="12"/>
  <c r="DP34" i="12"/>
  <c r="DS30" i="12"/>
  <c r="DH27" i="12"/>
  <c r="DH21" i="12"/>
  <c r="DS18" i="12"/>
  <c r="ES228" i="12"/>
  <c r="EQ224" i="12"/>
  <c r="ES222" i="12"/>
  <c r="FA220" i="12"/>
  <c r="EX217" i="12"/>
  <c r="ES216" i="12"/>
  <c r="EQ215" i="12"/>
  <c r="EQ212" i="12"/>
  <c r="EX211" i="12"/>
  <c r="ES210" i="12"/>
  <c r="EQ209" i="12"/>
  <c r="EZ89" i="12"/>
  <c r="DL228" i="12"/>
  <c r="DH55" i="12"/>
  <c r="DL48" i="12"/>
  <c r="DH22" i="12"/>
  <c r="FA218" i="12"/>
  <c r="EY218" i="12"/>
  <c r="FA209" i="12"/>
  <c r="FA197" i="12"/>
  <c r="FA175" i="12"/>
  <c r="FA143" i="12"/>
  <c r="FA131" i="12"/>
  <c r="FA125" i="12"/>
  <c r="EY125" i="12"/>
  <c r="FA110" i="12"/>
  <c r="EY110" i="12"/>
  <c r="FA92" i="12"/>
  <c r="FA79" i="12"/>
  <c r="FA76" i="12"/>
  <c r="FA71" i="12"/>
  <c r="EY71" i="12"/>
  <c r="FA40" i="12"/>
  <c r="EY40" i="12"/>
  <c r="FA27" i="12"/>
  <c r="EX25" i="12"/>
  <c r="DS68" i="12"/>
  <c r="DS29" i="12"/>
  <c r="DH29" i="12"/>
  <c r="DH26" i="12"/>
  <c r="DP24" i="12"/>
  <c r="DH23" i="12"/>
  <c r="DH20" i="12"/>
  <c r="ES194" i="12"/>
  <c r="FA187" i="12"/>
  <c r="EY187" i="12"/>
  <c r="ES186" i="12"/>
  <c r="EP184" i="12"/>
  <c r="ES183" i="12"/>
  <c r="EY181" i="12"/>
  <c r="ES180" i="12"/>
  <c r="ES178" i="12"/>
  <c r="ES172" i="12"/>
  <c r="ES170" i="12"/>
  <c r="EP168" i="12"/>
  <c r="EY165" i="12"/>
  <c r="ES164" i="12"/>
  <c r="ES161" i="12"/>
  <c r="EY159" i="12"/>
  <c r="ES158" i="12"/>
  <c r="EP156" i="12"/>
  <c r="FA156" i="12"/>
  <c r="EQ154" i="12"/>
  <c r="EQ151" i="12"/>
  <c r="EQ145" i="12"/>
  <c r="ES143" i="12"/>
  <c r="ES137" i="12"/>
  <c r="EQ136" i="12"/>
  <c r="ES134" i="12"/>
  <c r="EP132" i="12"/>
  <c r="EQ130" i="12"/>
  <c r="EY129" i="12"/>
  <c r="EQ127" i="12"/>
  <c r="EP126" i="12"/>
  <c r="EQ124" i="12"/>
  <c r="EQ121" i="12"/>
  <c r="EQ118" i="12"/>
  <c r="ES113" i="12"/>
  <c r="ES110" i="12"/>
  <c r="EP108" i="12"/>
  <c r="EP102" i="12"/>
  <c r="ES101" i="12"/>
  <c r="EQ97" i="12"/>
  <c r="ES95" i="12"/>
  <c r="EP93" i="12"/>
  <c r="FA93" i="12"/>
  <c r="ES92" i="12"/>
  <c r="FA90" i="12"/>
  <c r="EY87" i="12"/>
  <c r="EQ85" i="12"/>
  <c r="ES83" i="12"/>
  <c r="EP82" i="12"/>
  <c r="FA82" i="12"/>
  <c r="EY82" i="12"/>
  <c r="EP77" i="12"/>
  <c r="ES76" i="12"/>
  <c r="EQ75" i="12"/>
  <c r="EP70" i="12"/>
  <c r="FA70" i="12"/>
  <c r="ES67" i="12"/>
  <c r="EQ66" i="12"/>
  <c r="EP62" i="12"/>
  <c r="ES61" i="12"/>
  <c r="EQ57" i="12"/>
  <c r="FA56" i="12"/>
  <c r="EY56" i="12"/>
  <c r="ES55" i="12"/>
  <c r="EY53" i="12"/>
  <c r="EQ51" i="12"/>
  <c r="EP50" i="12"/>
  <c r="ES43" i="12"/>
  <c r="EQ42" i="12"/>
  <c r="EP41" i="12"/>
  <c r="EP38" i="12"/>
  <c r="EY38" i="12"/>
  <c r="ES34" i="12"/>
  <c r="EQ33" i="12"/>
  <c r="FA29" i="12"/>
  <c r="EY29" i="12"/>
  <c r="ES28" i="12"/>
  <c r="EQ27" i="12"/>
  <c r="ES25" i="12"/>
  <c r="EY25" i="12"/>
  <c r="EX23" i="12"/>
  <c r="EP19" i="12"/>
  <c r="EX19" i="12"/>
  <c r="FB19" i="12"/>
  <c r="FA18" i="12"/>
  <c r="EY15" i="12"/>
  <c r="EY13" i="12"/>
  <c r="EY10" i="12"/>
  <c r="EY9" i="12"/>
  <c r="EZ9" i="12"/>
  <c r="ER219" i="12"/>
  <c r="ER195" i="12"/>
  <c r="ER189" i="12"/>
  <c r="ER168" i="12"/>
  <c r="ER156" i="12"/>
  <c r="ER132" i="12"/>
  <c r="ER120" i="12"/>
  <c r="ER96" i="12"/>
  <c r="ER69" i="12"/>
  <c r="ER57" i="12"/>
  <c r="ER45" i="12"/>
  <c r="ER33" i="12"/>
  <c r="ER9" i="12"/>
  <c r="ES207" i="12"/>
  <c r="EQ206" i="12"/>
  <c r="ES204" i="12"/>
  <c r="EX202" i="12"/>
  <c r="ES201" i="12"/>
  <c r="EQ200" i="12"/>
  <c r="ES198" i="12"/>
  <c r="EQ194" i="12"/>
  <c r="EX193" i="12"/>
  <c r="ES192" i="12"/>
  <c r="EX188" i="12"/>
  <c r="FB188" i="12"/>
  <c r="EQ186" i="12"/>
  <c r="ES184" i="12"/>
  <c r="EX182" i="12"/>
  <c r="FB182" i="12"/>
  <c r="ES181" i="12"/>
  <c r="EQ180" i="12"/>
  <c r="ES179" i="12"/>
  <c r="EQ178" i="12"/>
  <c r="ES176" i="12"/>
  <c r="EX174" i="12"/>
  <c r="FB174" i="12"/>
  <c r="EQ172" i="12"/>
  <c r="ES171" i="12"/>
  <c r="EQ170" i="12"/>
  <c r="ES168" i="12"/>
  <c r="EQ164" i="12"/>
  <c r="EQ161" i="12"/>
  <c r="EX160" i="12"/>
  <c r="FB160" i="12"/>
  <c r="EQ158" i="12"/>
  <c r="FA157" i="12"/>
  <c r="EQ155" i="12"/>
  <c r="EX154" i="12"/>
  <c r="ES153" i="12"/>
  <c r="EQ152" i="12"/>
  <c r="ES150" i="12"/>
  <c r="EX148" i="12"/>
  <c r="FB148" i="12"/>
  <c r="EQ146" i="12"/>
  <c r="ES144" i="12"/>
  <c r="EQ143" i="12"/>
  <c r="ES141" i="12"/>
  <c r="ES138" i="12"/>
  <c r="ES135" i="12"/>
  <c r="EQ134" i="12"/>
  <c r="ES132" i="12"/>
  <c r="EQ131" i="12"/>
  <c r="EQ125" i="12"/>
  <c r="EQ122" i="12"/>
  <c r="EX121" i="12"/>
  <c r="FB121" i="12"/>
  <c r="ES120" i="12"/>
  <c r="FA118" i="12"/>
  <c r="ES117" i="12"/>
  <c r="EQ116" i="12"/>
  <c r="EX115" i="12"/>
  <c r="ES114" i="12"/>
  <c r="EQ113" i="12"/>
  <c r="ES111" i="12"/>
  <c r="ES108" i="12"/>
  <c r="ES105" i="12"/>
  <c r="ES102" i="12"/>
  <c r="EQ101" i="12"/>
  <c r="EQ98" i="12"/>
  <c r="ES96" i="12"/>
  <c r="EQ95" i="12"/>
  <c r="ES93" i="12"/>
  <c r="EQ92" i="12"/>
  <c r="EQ89" i="12"/>
  <c r="ES87" i="12"/>
  <c r="EQ86" i="12"/>
  <c r="FA85" i="12"/>
  <c r="EX85" i="12"/>
  <c r="FB85" i="12"/>
  <c r="ES84" i="12"/>
  <c r="EQ83" i="12"/>
  <c r="ES80" i="12"/>
  <c r="EQ79" i="12"/>
  <c r="ES77" i="12"/>
  <c r="ES74" i="12"/>
  <c r="EQ72" i="12"/>
  <c r="ES68" i="12"/>
  <c r="EQ67" i="12"/>
  <c r="EQ64" i="12"/>
  <c r="ES62" i="12"/>
  <c r="ES59" i="12"/>
  <c r="EQ58" i="12"/>
  <c r="ES56" i="12"/>
  <c r="EQ55" i="12"/>
  <c r="EQ52" i="12"/>
  <c r="ES47" i="12"/>
  <c r="ES44" i="12"/>
  <c r="EQ43" i="12"/>
  <c r="ES41" i="12"/>
  <c r="EQ40" i="12"/>
  <c r="EX39" i="12"/>
  <c r="EX36" i="12"/>
  <c r="ES35" i="12"/>
  <c r="EQ34" i="12"/>
  <c r="ES32" i="12"/>
  <c r="EQ31" i="12"/>
  <c r="EQ28" i="12"/>
  <c r="ES26" i="12"/>
  <c r="EQ25" i="12"/>
  <c r="EX16" i="12"/>
  <c r="FB16" i="12"/>
  <c r="EP15" i="12"/>
  <c r="EP12" i="12"/>
  <c r="EX10" i="12"/>
  <c r="FB10" i="12"/>
  <c r="EP9" i="12"/>
  <c r="EP6" i="12"/>
  <c r="EX5" i="12"/>
  <c r="EY228" i="12"/>
  <c r="EY210" i="12"/>
  <c r="EY176" i="12"/>
  <c r="EY105" i="12"/>
  <c r="ET105" i="12"/>
  <c r="EY99" i="12"/>
  <c r="ET99" i="12"/>
  <c r="EY93" i="12"/>
  <c r="EY47" i="12"/>
  <c r="ET47" i="12"/>
  <c r="EY41" i="12"/>
  <c r="EY17" i="12"/>
  <c r="ET17" i="12"/>
  <c r="EY11" i="12"/>
  <c r="EY5" i="12"/>
  <c r="ET218" i="12"/>
  <c r="ET200" i="12"/>
  <c r="ET194" i="12"/>
  <c r="ET172" i="12"/>
  <c r="ET167" i="12"/>
  <c r="ET149" i="12"/>
  <c r="ET137" i="12"/>
  <c r="ET95" i="12"/>
  <c r="ET89" i="12"/>
  <c r="ET67" i="12"/>
  <c r="ET61" i="12"/>
  <c r="ET55" i="12"/>
  <c r="ET31" i="12"/>
  <c r="ET25" i="12"/>
  <c r="ET19" i="12"/>
  <c r="ET7" i="12"/>
  <c r="EZ265" i="12"/>
  <c r="FB256" i="12"/>
  <c r="EZ256" i="12"/>
  <c r="DL5" i="12"/>
  <c r="EQ4" i="12"/>
  <c r="ES223" i="12"/>
  <c r="EQ219" i="12"/>
  <c r="ES205" i="12"/>
  <c r="EQ201" i="12"/>
  <c r="ES188" i="12"/>
  <c r="ES227" i="12"/>
  <c r="EQ226" i="12"/>
  <c r="EQ223" i="12"/>
  <c r="EQ220" i="12"/>
  <c r="EQ217" i="12"/>
  <c r="EQ214" i="12"/>
  <c r="EQ211" i="12"/>
  <c r="ES209" i="12"/>
  <c r="EQ208" i="12"/>
  <c r="EQ205" i="12"/>
  <c r="EQ202" i="12"/>
  <c r="EQ199" i="12"/>
  <c r="EQ196" i="12"/>
  <c r="EQ193" i="12"/>
  <c r="ES191" i="12"/>
  <c r="EQ190" i="12"/>
  <c r="EQ188" i="12"/>
  <c r="EQ185" i="12"/>
  <c r="EQ182" i="12"/>
  <c r="EQ177" i="12"/>
  <c r="ES175" i="12"/>
  <c r="EQ174" i="12"/>
  <c r="EQ166" i="12"/>
  <c r="EQ163" i="12"/>
  <c r="ES155" i="12"/>
  <c r="ES149" i="12"/>
  <c r="ES140" i="12"/>
  <c r="EQ133" i="12"/>
  <c r="ES131" i="12"/>
  <c r="ES128" i="12"/>
  <c r="ES122" i="12"/>
  <c r="EQ112" i="12"/>
  <c r="EQ109" i="12"/>
  <c r="EQ106" i="12"/>
  <c r="ES104" i="12"/>
  <c r="EQ100" i="12"/>
  <c r="ES89" i="12"/>
  <c r="EQ88" i="12"/>
  <c r="ES81" i="12"/>
  <c r="ES79" i="12"/>
  <c r="ES72" i="12"/>
  <c r="EQ69" i="12"/>
  <c r="ES64" i="12"/>
  <c r="EQ60" i="12"/>
  <c r="EQ54" i="12"/>
  <c r="ES52" i="12"/>
  <c r="EQ48" i="12"/>
  <c r="ES46" i="12"/>
  <c r="ES37" i="12"/>
  <c r="EQ36" i="12"/>
  <c r="EQ30" i="12"/>
  <c r="FB264" i="12"/>
  <c r="EQ184" i="12"/>
  <c r="EQ171" i="12"/>
  <c r="EQ165" i="12"/>
  <c r="EQ162" i="12"/>
  <c r="ES160" i="12"/>
  <c r="ES154" i="12"/>
  <c r="EQ150" i="12"/>
  <c r="ES145" i="12"/>
  <c r="EQ144" i="12"/>
  <c r="ES139" i="12"/>
  <c r="ES136" i="12"/>
  <c r="ES127" i="12"/>
  <c r="EQ123" i="12"/>
  <c r="ES118" i="12"/>
  <c r="EQ117" i="12"/>
  <c r="EQ111" i="12"/>
  <c r="EQ108" i="12"/>
  <c r="ES100" i="12"/>
  <c r="EQ99" i="12"/>
  <c r="ES91" i="12"/>
  <c r="EQ90" i="12"/>
  <c r="ES85" i="12"/>
  <c r="ES78" i="12"/>
  <c r="EQ74" i="12"/>
  <c r="ES69" i="12"/>
  <c r="ES63" i="12"/>
  <c r="ES60" i="12"/>
  <c r="ES42" i="12"/>
  <c r="EQ41" i="12"/>
  <c r="ES33" i="12"/>
  <c r="EQ26" i="12"/>
  <c r="FA25" i="12"/>
  <c r="FA22" i="12"/>
  <c r="EQ19" i="12"/>
  <c r="EY200" i="12"/>
  <c r="EY183" i="12"/>
  <c r="EY172" i="12"/>
  <c r="EY167" i="12"/>
  <c r="EY155" i="12"/>
  <c r="EY143" i="12"/>
  <c r="EY7" i="12"/>
  <c r="EQ73" i="12"/>
  <c r="ER227" i="12"/>
  <c r="ER197" i="12"/>
  <c r="ER183" i="12"/>
  <c r="ER161" i="12"/>
  <c r="ER152" i="12"/>
  <c r="ER131" i="12"/>
  <c r="ER76" i="12"/>
  <c r="ER50" i="12"/>
  <c r="ER32" i="12"/>
  <c r="ER26" i="12"/>
  <c r="ER5" i="12"/>
  <c r="DH12" i="12"/>
  <c r="DL15" i="12"/>
  <c r="DH17" i="12"/>
  <c r="DH11" i="12"/>
  <c r="DH10" i="12"/>
  <c r="DL7" i="12"/>
  <c r="DP228" i="12"/>
  <c r="DP226" i="12"/>
  <c r="DL224" i="12"/>
  <c r="DH220" i="12"/>
  <c r="DL217" i="12"/>
  <c r="DS193" i="12"/>
  <c r="DL193" i="12"/>
  <c r="DL187" i="12"/>
  <c r="DL186" i="12"/>
  <c r="DP183" i="12"/>
  <c r="DH183" i="12"/>
  <c r="DS179" i="12"/>
  <c r="DH177" i="12"/>
  <c r="DL173" i="12"/>
  <c r="DS166" i="12"/>
  <c r="DH163" i="12"/>
  <c r="DH162" i="12"/>
  <c r="DP154" i="12"/>
  <c r="DL143" i="12"/>
  <c r="DH132" i="12"/>
  <c r="DH117" i="12"/>
  <c r="DH110" i="12"/>
  <c r="DS106" i="12"/>
  <c r="DP94" i="12"/>
  <c r="DL91" i="12"/>
  <c r="DS90" i="12"/>
  <c r="DH88" i="12"/>
  <c r="DH81" i="12"/>
  <c r="DS77" i="12"/>
  <c r="DH75" i="12"/>
  <c r="DH74" i="12"/>
  <c r="DS55" i="12"/>
  <c r="DP52" i="12"/>
  <c r="DS47" i="12"/>
  <c r="DH30" i="12"/>
  <c r="FA149" i="12"/>
  <c r="ET206" i="12"/>
  <c r="DS6" i="12"/>
  <c r="DH219" i="12"/>
  <c r="DL199" i="12"/>
  <c r="DH195" i="12"/>
  <c r="DS191" i="12"/>
  <c r="DP188" i="12"/>
  <c r="DP174" i="12"/>
  <c r="DH169" i="12"/>
  <c r="DP161" i="12"/>
  <c r="DS157" i="12"/>
  <c r="DS156" i="12"/>
  <c r="DL149" i="12"/>
  <c r="DH146" i="12"/>
  <c r="DS141" i="12"/>
  <c r="DH139" i="12"/>
  <c r="DP138" i="12"/>
  <c r="DH138" i="12"/>
  <c r="DL135" i="12"/>
  <c r="DL134" i="12"/>
  <c r="DS126" i="12"/>
  <c r="DS119" i="12"/>
  <c r="DS104" i="12"/>
  <c r="DL104" i="12"/>
  <c r="DP101" i="12"/>
  <c r="DH101" i="12"/>
  <c r="DS97" i="12"/>
  <c r="DP93" i="12"/>
  <c r="DP86" i="12"/>
  <c r="DP85" i="12"/>
  <c r="DS76" i="12"/>
  <c r="DL76" i="12"/>
  <c r="DL62" i="12"/>
  <c r="DP58" i="12"/>
  <c r="DH58" i="12"/>
  <c r="DS38" i="12"/>
  <c r="DL32" i="12"/>
  <c r="DP23" i="12"/>
  <c r="DS19" i="12"/>
  <c r="DP17" i="12"/>
  <c r="DP8" i="12"/>
  <c r="DL227" i="12"/>
  <c r="DH218" i="12"/>
  <c r="DH216" i="12"/>
  <c r="DH201" i="12"/>
  <c r="DL198" i="12"/>
  <c r="DL197" i="12"/>
  <c r="DL190" i="12"/>
  <c r="DH188" i="12"/>
  <c r="DS183" i="12"/>
  <c r="DP180" i="12"/>
  <c r="DL177" i="12"/>
  <c r="DL156" i="12"/>
  <c r="DH152" i="12"/>
  <c r="DS148" i="12"/>
  <c r="DL148" i="12"/>
  <c r="DP144" i="12"/>
  <c r="DP137" i="12"/>
  <c r="DL133" i="12"/>
  <c r="DS132" i="12"/>
  <c r="DL126" i="12"/>
  <c r="DS125" i="12"/>
  <c r="DS118" i="12"/>
  <c r="DL118" i="12"/>
  <c r="DH115" i="12"/>
  <c r="DP114" i="12"/>
  <c r="DL111" i="12"/>
  <c r="DS110" i="12"/>
  <c r="DP107" i="12"/>
  <c r="DH107" i="12"/>
  <c r="DP106" i="12"/>
  <c r="DS103" i="12"/>
  <c r="DH99" i="12"/>
  <c r="DS95" i="12"/>
  <c r="DL95" i="12"/>
  <c r="DP92" i="12"/>
  <c r="DH92" i="12"/>
  <c r="DL88" i="12"/>
  <c r="DH84" i="12"/>
  <c r="DP79" i="12"/>
  <c r="DL75" i="12"/>
  <c r="DP49" i="12"/>
  <c r="DL45" i="12"/>
  <c r="DS44" i="12"/>
  <c r="DH42" i="12"/>
  <c r="DL38" i="12"/>
  <c r="DL37" i="12"/>
  <c r="DS25" i="12"/>
  <c r="EX12" i="12"/>
  <c r="FA83" i="12"/>
  <c r="ET190" i="12"/>
  <c r="DP4" i="12"/>
  <c r="DP14" i="12"/>
  <c r="DP13" i="12"/>
  <c r="DL10" i="12"/>
  <c r="DH223" i="12"/>
  <c r="DL219" i="12"/>
  <c r="DP208" i="12"/>
  <c r="DH207" i="12"/>
  <c r="DL204" i="12"/>
  <c r="DS195" i="12"/>
  <c r="DH192" i="12"/>
  <c r="DP179" i="12"/>
  <c r="DS175" i="12"/>
  <c r="DH165" i="12"/>
  <c r="DP150" i="12"/>
  <c r="DH150" i="12"/>
  <c r="DL147" i="12"/>
  <c r="DL146" i="12"/>
  <c r="DS139" i="12"/>
  <c r="DL131" i="12"/>
  <c r="DH120" i="12"/>
  <c r="DL117" i="12"/>
  <c r="DL116" i="12"/>
  <c r="DH113" i="12"/>
  <c r="DP112" i="12"/>
  <c r="DS109" i="12"/>
  <c r="DH106" i="12"/>
  <c r="DP105" i="12"/>
  <c r="DS101" i="12"/>
  <c r="DL101" i="12"/>
  <c r="DS80" i="12"/>
  <c r="DH78" i="12"/>
  <c r="DP77" i="12"/>
  <c r="DL72" i="12"/>
  <c r="DS66" i="12"/>
  <c r="DP62" i="12"/>
  <c r="DL59" i="12"/>
  <c r="DP54" i="12"/>
  <c r="DL51" i="12"/>
  <c r="DS43" i="12"/>
  <c r="DP39" i="12"/>
  <c r="DS26" i="12"/>
  <c r="EY202" i="12"/>
  <c r="DL222" i="12"/>
  <c r="DL16" i="12"/>
  <c r="DL11" i="12"/>
  <c r="DS8" i="12"/>
  <c r="DS225" i="12"/>
  <c r="DL225" i="12"/>
  <c r="DL218" i="12"/>
  <c r="DS216" i="12"/>
  <c r="DH215" i="12"/>
  <c r="DH214" i="12"/>
  <c r="DS201" i="12"/>
  <c r="DP198" i="12"/>
  <c r="DL195" i="12"/>
  <c r="DH185" i="12"/>
  <c r="DP184" i="12"/>
  <c r="DL181" i="12"/>
  <c r="DP177" i="12"/>
  <c r="DH171" i="12"/>
  <c r="DH157" i="12"/>
  <c r="DH149" i="12"/>
  <c r="DH141" i="12"/>
  <c r="DL138" i="12"/>
  <c r="DH134" i="12"/>
  <c r="DP133" i="12"/>
  <c r="DL130" i="12"/>
  <c r="DS129" i="12"/>
  <c r="DP119" i="12"/>
  <c r="DP111" i="12"/>
  <c r="DL107" i="12"/>
  <c r="DP103" i="12"/>
  <c r="DS100" i="12"/>
  <c r="DH97" i="12"/>
  <c r="DS92" i="12"/>
  <c r="DS84" i="12"/>
  <c r="DP82" i="12"/>
  <c r="DP75" i="12"/>
  <c r="DS57" i="12"/>
  <c r="DS41" i="12"/>
  <c r="DL35" i="12"/>
  <c r="DS27" i="12"/>
  <c r="DP21" i="12"/>
  <c r="DL20" i="12"/>
  <c r="FA194" i="12"/>
  <c r="ET214" i="12"/>
  <c r="ET183" i="12"/>
  <c r="EY151" i="12"/>
  <c r="ET145" i="12"/>
  <c r="EY139" i="12"/>
  <c r="EY133" i="12"/>
  <c r="ET131" i="12"/>
  <c r="ET121" i="12"/>
  <c r="ET119" i="12"/>
  <c r="ET109" i="12"/>
  <c r="ET101" i="12"/>
  <c r="ET97" i="12"/>
  <c r="ET85" i="12"/>
  <c r="EY69" i="12"/>
  <c r="ET57" i="12"/>
  <c r="ET45" i="12"/>
  <c r="EY27" i="12"/>
  <c r="ET15" i="12"/>
  <c r="ET9" i="12"/>
  <c r="ER228" i="12"/>
  <c r="ER216" i="12"/>
  <c r="ER214" i="12"/>
  <c r="ER210" i="12"/>
  <c r="ER196" i="12"/>
  <c r="ER192" i="12"/>
  <c r="ER190" i="12"/>
  <c r="ER176" i="12"/>
  <c r="ER159" i="12"/>
  <c r="ER133" i="12"/>
  <c r="ER127" i="12"/>
  <c r="ER111" i="12"/>
  <c r="ER109" i="12"/>
  <c r="ER93" i="12"/>
  <c r="ER85" i="12"/>
  <c r="ER71" i="12"/>
  <c r="ER58" i="12"/>
  <c r="ER52" i="12"/>
  <c r="ER46" i="12"/>
  <c r="ER28" i="12"/>
  <c r="ER10" i="12"/>
  <c r="ER6" i="12"/>
  <c r="EP228" i="12"/>
  <c r="EP225" i="12"/>
  <c r="EP222" i="12"/>
  <c r="EP218" i="12"/>
  <c r="EP216" i="12"/>
  <c r="EX213" i="12"/>
  <c r="EP211" i="12"/>
  <c r="EP210" i="12"/>
  <c r="EX208" i="12"/>
  <c r="EP204" i="12"/>
  <c r="EP203" i="12"/>
  <c r="EX203" i="12"/>
  <c r="EP198" i="12"/>
  <c r="EP196" i="12"/>
  <c r="EX196" i="12"/>
  <c r="EP192" i="12"/>
  <c r="EX190" i="12"/>
  <c r="EP187" i="12"/>
  <c r="EP186" i="12"/>
  <c r="EX184" i="12"/>
  <c r="EP181" i="12"/>
  <c r="EX180" i="12"/>
  <c r="EP176" i="12"/>
  <c r="EP173" i="12"/>
  <c r="EX173" i="12"/>
  <c r="EP171" i="12"/>
  <c r="EX168" i="12"/>
  <c r="EP167" i="12"/>
  <c r="EX167" i="12"/>
  <c r="EP165" i="12"/>
  <c r="EX162" i="12"/>
  <c r="EP160" i="12"/>
  <c r="EP159" i="12"/>
  <c r="EP153" i="12"/>
  <c r="EP152" i="12"/>
  <c r="EX149" i="12"/>
  <c r="EP147" i="12"/>
  <c r="EP145" i="12"/>
  <c r="EX143" i="12"/>
  <c r="EP141" i="12"/>
  <c r="EP138" i="12"/>
  <c r="EX136" i="12"/>
  <c r="EP135" i="12"/>
  <c r="EP131" i="12"/>
  <c r="EP129" i="12"/>
  <c r="EX129" i="12"/>
  <c r="EP124" i="12"/>
  <c r="EX124" i="12"/>
  <c r="EP123" i="12"/>
  <c r="EP117" i="12"/>
  <c r="EP116" i="12"/>
  <c r="EX112" i="12"/>
  <c r="EP111" i="12"/>
  <c r="EP109" i="12"/>
  <c r="EX106" i="12"/>
  <c r="EP101" i="12"/>
  <c r="EP100" i="12"/>
  <c r="EX100" i="12"/>
  <c r="EP98" i="12"/>
  <c r="EP97" i="12"/>
  <c r="EP94" i="12"/>
  <c r="EX93" i="12"/>
  <c r="EP92" i="12"/>
  <c r="EX86" i="12"/>
  <c r="EP84" i="12"/>
  <c r="EX83" i="12"/>
  <c r="EX82" i="12"/>
  <c r="EP81" i="12"/>
  <c r="EP80" i="12"/>
  <c r="EX77" i="12"/>
  <c r="EP72" i="12"/>
  <c r="EX69" i="12"/>
  <c r="EP68" i="12"/>
  <c r="EP66" i="12"/>
  <c r="EX62" i="12"/>
  <c r="EP60" i="12"/>
  <c r="EP56" i="12"/>
  <c r="EX56" i="12"/>
  <c r="FB56" i="12"/>
  <c r="EP52" i="12"/>
  <c r="EP44" i="12"/>
  <c r="EP42" i="12"/>
  <c r="EX41" i="12"/>
  <c r="EP37" i="12"/>
  <c r="EP36" i="12"/>
  <c r="EP29" i="12"/>
  <c r="EX26" i="12"/>
  <c r="FB26" i="12"/>
  <c r="FA23" i="12"/>
  <c r="EQ22" i="12"/>
  <c r="ES22" i="12"/>
  <c r="EP22" i="12"/>
  <c r="EQ21" i="12"/>
  <c r="EQ17" i="12"/>
  <c r="EQ15" i="12"/>
  <c r="FA15" i="12"/>
  <c r="ES14" i="12"/>
  <c r="ES12" i="12"/>
  <c r="ES11" i="12"/>
  <c r="EQ6" i="12"/>
  <c r="ES6" i="12"/>
  <c r="ES5" i="12"/>
  <c r="EY213" i="12"/>
  <c r="EY207" i="12"/>
  <c r="FA203" i="12"/>
  <c r="EY195" i="12"/>
  <c r="EY191" i="12"/>
  <c r="EY189" i="12"/>
  <c r="EY179" i="12"/>
  <c r="FA173" i="12"/>
  <c r="FA164" i="12"/>
  <c r="EY152" i="12"/>
  <c r="FA132" i="12"/>
  <c r="EY122" i="12"/>
  <c r="EY120" i="12"/>
  <c r="EY114" i="12"/>
  <c r="EY104" i="12"/>
  <c r="FA96" i="12"/>
  <c r="EY68" i="12"/>
  <c r="EY58" i="12"/>
  <c r="EY50" i="12"/>
  <c r="FA46" i="12"/>
  <c r="EY32" i="12"/>
  <c r="EY14" i="12"/>
  <c r="EY217" i="12"/>
  <c r="ET211" i="12"/>
  <c r="ET193" i="12"/>
  <c r="ET177" i="12"/>
  <c r="ET164" i="12"/>
  <c r="ET160" i="12"/>
  <c r="ET152" i="12"/>
  <c r="ET142" i="12"/>
  <c r="ET94" i="12"/>
  <c r="ET88" i="12"/>
  <c r="ET76" i="12"/>
  <c r="ET71" i="12"/>
  <c r="ET66" i="12"/>
  <c r="ET60" i="12"/>
  <c r="EY54" i="12"/>
  <c r="ET36" i="12"/>
  <c r="ET34" i="12"/>
  <c r="ET24" i="12"/>
  <c r="ET16" i="12"/>
  <c r="DH73" i="12"/>
  <c r="ER211" i="12"/>
  <c r="ER201" i="12"/>
  <c r="ER193" i="12"/>
  <c r="ER177" i="12"/>
  <c r="ER173" i="12"/>
  <c r="ER160" i="12"/>
  <c r="ER154" i="12"/>
  <c r="ER144" i="12"/>
  <c r="ER142" i="12"/>
  <c r="ER138" i="12"/>
  <c r="ER126" i="12"/>
  <c r="ER118" i="12"/>
  <c r="ER106" i="12"/>
  <c r="ER94" i="12"/>
  <c r="ER90" i="12"/>
  <c r="ER88" i="12"/>
  <c r="ER74" i="12"/>
  <c r="ER72" i="12"/>
  <c r="ER67" i="12"/>
  <c r="ER55" i="12"/>
  <c r="ER39" i="12"/>
  <c r="ER37" i="12"/>
  <c r="ER25" i="12"/>
  <c r="ER21" i="12"/>
  <c r="ER19" i="12"/>
  <c r="FB263" i="12"/>
  <c r="EU264" i="12"/>
  <c r="EV264" i="12"/>
  <c r="FB259" i="12"/>
  <c r="DP244" i="12"/>
  <c r="DP240" i="12"/>
  <c r="DL239" i="12"/>
  <c r="DH237" i="12"/>
  <c r="DL236" i="12"/>
  <c r="DS234" i="12"/>
  <c r="DP234" i="12"/>
  <c r="FA232" i="12"/>
  <c r="DH232" i="12"/>
  <c r="DS231" i="12"/>
  <c r="DP231" i="12"/>
  <c r="EX230" i="12"/>
  <c r="DH230" i="12"/>
  <c r="EP229" i="12"/>
  <c r="EU229" i="12"/>
  <c r="EV229" i="12"/>
  <c r="DH274" i="12"/>
  <c r="DL272" i="12"/>
  <c r="ER267" i="12"/>
  <c r="EU267" i="12"/>
  <c r="EV267" i="12"/>
  <c r="DH275" i="12"/>
  <c r="DS14" i="12"/>
  <c r="DS226" i="12"/>
  <c r="DP218" i="12"/>
  <c r="DS214" i="12"/>
  <c r="DL213" i="12"/>
  <c r="DP209" i="12"/>
  <c r="DP203" i="12"/>
  <c r="DL201" i="12"/>
  <c r="DH199" i="12"/>
  <c r="DP197" i="12"/>
  <c r="DS174" i="12"/>
  <c r="DL168" i="12"/>
  <c r="DL159" i="12"/>
  <c r="DP155" i="12"/>
  <c r="DS151" i="12"/>
  <c r="DP146" i="12"/>
  <c r="DL144" i="12"/>
  <c r="DL141" i="12"/>
  <c r="DS136" i="12"/>
  <c r="DL129" i="12"/>
  <c r="DL124" i="12"/>
  <c r="DS123" i="12"/>
  <c r="DL123" i="12"/>
  <c r="DH122" i="12"/>
  <c r="DL112" i="12"/>
  <c r="DS4" i="12"/>
  <c r="DH13" i="12"/>
  <c r="DS10" i="12"/>
  <c r="DH14" i="12"/>
  <c r="DP221" i="12"/>
  <c r="DH205" i="12"/>
  <c r="DH202" i="12"/>
  <c r="DS196" i="12"/>
  <c r="DL192" i="12"/>
  <c r="DP191" i="12"/>
  <c r="DH190" i="12"/>
  <c r="DL189" i="12"/>
  <c r="DP186" i="12"/>
  <c r="DP170" i="12"/>
  <c r="DH160" i="12"/>
  <c r="DS154" i="12"/>
  <c r="DH151" i="12"/>
  <c r="DS145" i="12"/>
  <c r="DP140" i="12"/>
  <c r="DS133" i="12"/>
  <c r="DL132" i="12"/>
  <c r="DS116" i="12"/>
  <c r="DS115" i="12"/>
  <c r="DL115" i="12"/>
  <c r="DH114" i="12"/>
  <c r="DP113" i="12"/>
  <c r="DS108" i="12"/>
  <c r="DL108" i="12"/>
  <c r="DH105" i="12"/>
  <c r="DP104" i="12"/>
  <c r="DP102" i="12"/>
  <c r="DL98" i="12"/>
  <c r="DL96" i="12"/>
  <c r="DH94" i="12"/>
  <c r="DH93" i="12"/>
  <c r="DL89" i="12"/>
  <c r="DS88" i="12"/>
  <c r="DL87" i="12"/>
  <c r="DP84" i="12"/>
  <c r="DP83" i="12"/>
  <c r="DL81" i="12"/>
  <c r="DP70" i="12"/>
  <c r="DS13" i="12"/>
  <c r="DS12" i="12"/>
  <c r="DS17" i="12"/>
  <c r="DL13" i="12"/>
  <c r="DP12" i="12"/>
  <c r="DS223" i="12"/>
  <c r="DS220" i="12"/>
  <c r="DH217" i="12"/>
  <c r="DP206" i="12"/>
  <c r="DS202" i="12"/>
  <c r="DP194" i="12"/>
  <c r="DH193" i="12"/>
  <c r="DL184" i="12"/>
  <c r="DS182" i="12"/>
  <c r="DL176" i="12"/>
  <c r="DH154" i="12"/>
  <c r="DP152" i="12"/>
  <c r="DP143" i="12"/>
  <c r="DP134" i="12"/>
  <c r="DH133" i="12"/>
  <c r="DH128" i="12"/>
  <c r="DP127" i="12"/>
  <c r="DS124" i="12"/>
  <c r="DP120" i="12"/>
  <c r="DH116" i="12"/>
  <c r="DS111" i="12"/>
  <c r="DH108" i="12"/>
  <c r="DL106" i="12"/>
  <c r="DS105" i="12"/>
  <c r="DL105" i="12"/>
  <c r="DS102" i="12"/>
  <c r="DL102" i="12"/>
  <c r="DP97" i="12"/>
  <c r="DP96" i="12"/>
  <c r="DP95" i="12"/>
  <c r="DL90" i="12"/>
  <c r="DS89" i="12"/>
  <c r="DH87" i="12"/>
  <c r="DH85" i="12"/>
  <c r="DL82" i="12"/>
  <c r="DH80" i="12"/>
  <c r="DH79" i="12"/>
  <c r="DS75" i="12"/>
  <c r="DH72" i="12"/>
  <c r="DP71" i="12"/>
  <c r="DL4" i="12"/>
  <c r="DH16" i="12"/>
  <c r="DH15" i="12"/>
  <c r="DL14" i="12"/>
  <c r="DP15" i="12"/>
  <c r="DS11" i="12"/>
  <c r="DH8" i="12"/>
  <c r="DP6" i="12"/>
  <c r="DH5" i="12"/>
  <c r="DH226" i="12"/>
  <c r="DP224" i="12"/>
  <c r="DP215" i="12"/>
  <c r="DS211" i="12"/>
  <c r="DL210" i="12"/>
  <c r="DS205" i="12"/>
  <c r="DH174" i="12"/>
  <c r="DH166" i="12"/>
  <c r="DH142" i="12"/>
  <c r="DS130" i="12"/>
  <c r="DL128" i="12"/>
  <c r="DS127" i="12"/>
  <c r="DP124" i="12"/>
  <c r="DL121" i="12"/>
  <c r="DS120" i="12"/>
  <c r="DP117" i="12"/>
  <c r="DP116" i="12"/>
  <c r="DL113" i="12"/>
  <c r="DS112" i="12"/>
  <c r="DP109" i="12"/>
  <c r="DH109" i="12"/>
  <c r="DP108" i="12"/>
  <c r="DH102" i="12"/>
  <c r="DH100" i="12"/>
  <c r="DP98" i="12"/>
  <c r="DH98" i="12"/>
  <c r="DS96" i="12"/>
  <c r="DS94" i="12"/>
  <c r="DP91" i="12"/>
  <c r="DH91" i="12"/>
  <c r="DP90" i="12"/>
  <c r="DS87" i="12"/>
  <c r="DS86" i="12"/>
  <c r="DH83" i="12"/>
  <c r="DL79" i="12"/>
  <c r="DS78" i="12"/>
  <c r="DL78" i="12"/>
  <c r="DL77" i="12"/>
  <c r="DP74" i="12"/>
  <c r="DP72" i="12"/>
  <c r="DL71" i="12"/>
  <c r="DH71" i="12"/>
  <c r="DL70" i="12"/>
  <c r="DP69" i="12"/>
  <c r="DH69" i="12"/>
  <c r="DP68" i="12"/>
  <c r="DL68" i="12"/>
  <c r="DS67" i="12"/>
  <c r="DP67" i="12"/>
  <c r="DH67" i="12"/>
  <c r="DP66" i="12"/>
  <c r="DH66" i="12"/>
  <c r="DS65" i="12"/>
  <c r="DL65" i="12"/>
  <c r="DH65" i="12"/>
  <c r="DS64" i="12"/>
  <c r="DP64" i="12"/>
  <c r="DL64" i="12"/>
  <c r="DH64" i="12"/>
  <c r="DS63" i="12"/>
  <c r="DP63" i="12"/>
  <c r="DH63" i="12"/>
  <c r="DS62" i="12"/>
  <c r="DH62" i="12"/>
  <c r="DP61" i="12"/>
  <c r="DL61" i="12"/>
  <c r="DS60" i="12"/>
  <c r="DP60" i="12"/>
  <c r="DH60" i="12"/>
  <c r="DS59" i="12"/>
  <c r="DP227" i="12"/>
  <c r="DS217" i="12"/>
  <c r="DP212" i="12"/>
  <c r="DH208" i="12"/>
  <c r="DP200" i="12"/>
  <c r="DS190" i="12"/>
  <c r="DS188" i="12"/>
  <c r="DS185" i="12"/>
  <c r="DH182" i="12"/>
  <c r="DS177" i="12"/>
  <c r="DP172" i="12"/>
  <c r="DS169" i="12"/>
  <c r="DP164" i="12"/>
  <c r="DS160" i="12"/>
  <c r="DP158" i="12"/>
  <c r="DL153" i="12"/>
  <c r="DP149" i="12"/>
  <c r="DH148" i="12"/>
  <c r="DS142" i="12"/>
  <c r="DH129" i="12"/>
  <c r="DP128" i="12"/>
  <c r="DH127" i="12"/>
  <c r="DP122" i="12"/>
  <c r="DH121" i="12"/>
  <c r="DH112" i="12"/>
  <c r="DH111" i="12"/>
  <c r="DP110" i="12"/>
  <c r="DL94" i="12"/>
  <c r="DS93" i="12"/>
  <c r="DH90" i="12"/>
  <c r="DP89" i="12"/>
  <c r="DH89" i="12"/>
  <c r="DL85" i="12"/>
  <c r="DS83" i="12"/>
  <c r="DL83" i="12"/>
  <c r="DS82" i="12"/>
  <c r="DP80" i="12"/>
  <c r="DH76" i="12"/>
  <c r="DL74" i="12"/>
  <c r="DS70" i="12"/>
  <c r="DH4" i="12"/>
  <c r="DP9" i="12"/>
  <c r="DS5" i="12"/>
  <c r="DL216" i="12"/>
  <c r="DH211" i="12"/>
  <c r="DS208" i="12"/>
  <c r="DL207" i="12"/>
  <c r="DS199" i="12"/>
  <c r="DH196" i="12"/>
  <c r="DP178" i="12"/>
  <c r="DP175" i="12"/>
  <c r="DL171" i="12"/>
  <c r="DP167" i="12"/>
  <c r="DL162" i="12"/>
  <c r="DL150" i="12"/>
  <c r="DH145" i="12"/>
  <c r="DH136" i="12"/>
  <c r="DP131" i="12"/>
  <c r="DH130" i="12"/>
  <c r="DP126" i="12"/>
  <c r="DH126" i="12"/>
  <c r="DP125" i="12"/>
  <c r="DH124" i="12"/>
  <c r="DS122" i="12"/>
  <c r="DS121" i="12"/>
  <c r="DL120" i="12"/>
  <c r="DH119" i="12"/>
  <c r="DP118" i="12"/>
  <c r="DH118" i="12"/>
  <c r="DS114" i="12"/>
  <c r="DL114" i="12"/>
  <c r="DL109" i="12"/>
  <c r="DH104" i="12"/>
  <c r="DH103" i="12"/>
  <c r="DL100" i="12"/>
  <c r="DS99" i="12"/>
  <c r="DS98" i="12"/>
  <c r="DH96" i="12"/>
  <c r="DL92" i="12"/>
  <c r="DS91" i="12"/>
  <c r="DP88" i="12"/>
  <c r="DP87" i="12"/>
  <c r="DL84" i="12"/>
  <c r="DP81" i="12"/>
  <c r="DL80" i="12"/>
  <c r="DP78" i="12"/>
  <c r="DP76" i="12"/>
  <c r="DS74" i="12"/>
  <c r="DS72" i="12"/>
  <c r="DS71" i="12"/>
  <c r="DL17" i="12"/>
  <c r="DP16" i="12"/>
  <c r="DS15" i="12"/>
  <c r="DP11" i="12"/>
  <c r="DP10" i="12"/>
  <c r="DS9" i="12"/>
  <c r="DL8" i="12"/>
  <c r="DP7" i="12"/>
  <c r="DH7" i="12"/>
  <c r="DP5" i="12"/>
  <c r="DH224" i="12"/>
  <c r="DP223" i="12"/>
  <c r="DL223" i="12"/>
  <c r="DL220" i="12"/>
  <c r="DS218" i="12"/>
  <c r="DP216" i="12"/>
  <c r="DS215" i="12"/>
  <c r="DL215" i="12"/>
  <c r="DH213" i="12"/>
  <c r="DL212" i="12"/>
  <c r="DH210" i="12"/>
  <c r="DS209" i="12"/>
  <c r="DP207" i="12"/>
  <c r="DS203" i="12"/>
  <c r="DP201" i="12"/>
  <c r="DH200" i="12"/>
  <c r="DH198" i="12"/>
  <c r="DS197" i="12"/>
  <c r="DP196" i="12"/>
  <c r="DP193" i="12"/>
  <c r="DL191" i="12"/>
  <c r="DH189" i="12"/>
  <c r="DS187" i="12"/>
  <c r="DH187" i="12"/>
  <c r="DS186" i="12"/>
  <c r="DH186" i="12"/>
  <c r="DS184" i="12"/>
  <c r="DH184" i="12"/>
  <c r="DL183" i="12"/>
  <c r="DP182" i="12"/>
  <c r="DL182" i="12"/>
  <c r="DS181" i="12"/>
  <c r="DS180" i="12"/>
  <c r="DS178" i="12"/>
  <c r="DH178" i="12"/>
  <c r="DS176" i="12"/>
  <c r="DL174" i="12"/>
  <c r="DP173" i="12"/>
  <c r="DS172" i="12"/>
  <c r="DL172" i="12"/>
  <c r="DH172" i="12"/>
  <c r="DS168" i="12"/>
  <c r="DP168" i="12"/>
  <c r="DP165" i="12"/>
  <c r="DS164" i="12"/>
  <c r="DL164" i="12"/>
  <c r="DS162" i="12"/>
  <c r="DP162" i="12"/>
  <c r="DH159" i="12"/>
  <c r="DP157" i="12"/>
  <c r="DP156" i="12"/>
  <c r="DH156" i="12"/>
  <c r="DH155" i="12"/>
  <c r="DP153" i="12"/>
  <c r="DL152" i="12"/>
  <c r="DP151" i="12"/>
  <c r="DS150" i="12"/>
  <c r="DS149" i="12"/>
  <c r="DP148" i="12"/>
  <c r="DS146" i="12"/>
  <c r="DH144" i="12"/>
  <c r="DL142" i="12"/>
  <c r="DS140" i="12"/>
  <c r="DL140" i="12"/>
  <c r="DP139" i="12"/>
  <c r="DS138" i="12"/>
  <c r="DH131" i="12"/>
  <c r="DP130" i="12"/>
  <c r="DL6" i="12"/>
  <c r="DL226" i="12"/>
  <c r="DL209" i="12"/>
  <c r="DL206" i="12"/>
  <c r="DP204" i="12"/>
  <c r="DH204" i="12"/>
  <c r="DL203" i="12"/>
  <c r="DP181" i="12"/>
  <c r="DH180" i="12"/>
  <c r="DH179" i="12"/>
  <c r="DL178" i="12"/>
  <c r="DS173" i="12"/>
  <c r="DL170" i="12"/>
  <c r="DP169" i="12"/>
  <c r="DH168" i="12"/>
  <c r="DS165" i="12"/>
  <c r="DL161" i="12"/>
  <c r="DH137" i="12"/>
  <c r="DH6" i="12"/>
  <c r="DP225" i="12"/>
  <c r="DS224" i="12"/>
  <c r="DS221" i="12"/>
  <c r="DP219" i="12"/>
  <c r="DL214" i="12"/>
  <c r="DP213" i="12"/>
  <c r="DS212" i="12"/>
  <c r="DH212" i="12"/>
  <c r="DL211" i="12"/>
  <c r="DP210" i="12"/>
  <c r="DS207" i="12"/>
  <c r="DS206" i="12"/>
  <c r="DH206" i="12"/>
  <c r="DH203" i="12"/>
  <c r="DS194" i="12"/>
  <c r="DH194" i="12"/>
  <c r="DP192" i="12"/>
  <c r="DP190" i="12"/>
  <c r="DL188" i="12"/>
  <c r="DP187" i="12"/>
  <c r="DL180" i="12"/>
  <c r="DP176" i="12"/>
  <c r="DH175" i="12"/>
  <c r="DS171" i="12"/>
  <c r="DH170" i="12"/>
  <c r="DS167" i="12"/>
  <c r="DH167" i="12"/>
  <c r="DL166" i="12"/>
  <c r="DP160" i="12"/>
  <c r="DS159" i="12"/>
  <c r="DS153" i="12"/>
  <c r="DH153" i="12"/>
  <c r="DS147" i="12"/>
  <c r="DH147" i="12"/>
  <c r="DS144" i="12"/>
  <c r="DH9" i="12"/>
  <c r="DH221" i="12"/>
  <c r="DL200" i="12"/>
  <c r="DS198" i="12"/>
  <c r="DH197" i="12"/>
  <c r="DP195" i="12"/>
  <c r="DL194" i="12"/>
  <c r="DS192" i="12"/>
  <c r="DH191" i="12"/>
  <c r="DP189" i="12"/>
  <c r="DL185" i="12"/>
  <c r="DH176" i="12"/>
  <c r="DL175" i="12"/>
  <c r="DP171" i="12"/>
  <c r="DL163" i="12"/>
  <c r="DP159" i="12"/>
  <c r="DP136" i="12"/>
  <c r="DL136" i="12"/>
  <c r="DS134" i="12"/>
  <c r="DP132" i="12"/>
  <c r="DS131" i="12"/>
  <c r="DL58" i="12"/>
  <c r="DP57" i="12"/>
  <c r="DL57" i="12"/>
  <c r="DH57" i="12"/>
  <c r="DS56" i="12"/>
  <c r="DP56" i="12"/>
  <c r="DL56" i="12"/>
  <c r="DH56" i="12"/>
  <c r="DP55" i="12"/>
  <c r="DS54" i="12"/>
  <c r="DL54" i="12"/>
  <c r="DH54" i="12"/>
  <c r="DS53" i="12"/>
  <c r="DP53" i="12"/>
  <c r="DL53" i="12"/>
  <c r="DH53" i="12"/>
  <c r="DS51" i="12"/>
  <c r="DP51" i="12"/>
  <c r="DH51" i="12"/>
  <c r="DS50" i="12"/>
  <c r="DP50" i="12"/>
  <c r="DL50" i="12"/>
  <c r="DH50" i="12"/>
  <c r="DS49" i="12"/>
  <c r="DS48" i="12"/>
  <c r="DH48" i="12"/>
  <c r="DL47" i="12"/>
  <c r="DH47" i="12"/>
  <c r="DS46" i="12"/>
  <c r="DP46" i="12"/>
  <c r="DL46" i="12"/>
  <c r="DS45" i="12"/>
  <c r="DP45" i="12"/>
  <c r="DP44" i="12"/>
  <c r="DL44" i="12"/>
  <c r="DH44" i="12"/>
  <c r="DP43" i="12"/>
  <c r="DL43" i="12"/>
  <c r="DH43" i="12"/>
  <c r="DS42" i="12"/>
  <c r="DL42" i="12"/>
  <c r="DS40" i="12"/>
  <c r="DP40" i="12"/>
  <c r="DL40" i="12"/>
  <c r="DH40" i="12"/>
  <c r="DL39" i="12"/>
  <c r="DH39" i="12"/>
  <c r="DP37" i="12"/>
  <c r="DH37" i="12"/>
  <c r="DS36" i="12"/>
  <c r="DP36" i="12"/>
  <c r="DH36" i="12"/>
  <c r="DP35" i="12"/>
  <c r="DS34" i="12"/>
  <c r="DL34" i="12"/>
  <c r="DH34" i="12"/>
  <c r="DS33" i="12"/>
  <c r="DL33" i="12"/>
  <c r="DH33" i="12"/>
  <c r="DS32" i="12"/>
  <c r="DH32" i="12"/>
  <c r="DH228" i="12"/>
  <c r="DS227" i="12"/>
  <c r="DH227" i="12"/>
  <c r="DP222" i="12"/>
  <c r="DS219" i="12"/>
  <c r="DP217" i="12"/>
  <c r="DP214" i="12"/>
  <c r="DP211" i="12"/>
  <c r="DH209" i="12"/>
  <c r="DL208" i="12"/>
  <c r="DL205" i="12"/>
  <c r="DS200" i="12"/>
  <c r="DL167" i="12"/>
  <c r="DH164" i="12"/>
  <c r="DS161" i="12"/>
  <c r="DH161" i="12"/>
  <c r="DL160" i="12"/>
  <c r="DS158" i="12"/>
  <c r="DH158" i="12"/>
  <c r="DL157" i="12"/>
  <c r="DS155" i="12"/>
  <c r="DL154" i="12"/>
  <c r="DS152" i="12"/>
  <c r="DL151" i="12"/>
  <c r="DL145" i="12"/>
  <c r="DS143" i="12"/>
  <c r="DH143" i="12"/>
  <c r="DP141" i="12"/>
  <c r="DH140" i="12"/>
  <c r="DL139" i="12"/>
  <c r="DP135" i="12"/>
  <c r="DH135" i="12"/>
  <c r="DP129" i="12"/>
  <c r="DS16" i="12"/>
  <c r="DL12" i="12"/>
  <c r="DS7" i="12"/>
  <c r="DH225" i="12"/>
  <c r="DS222" i="12"/>
  <c r="DH222" i="12"/>
  <c r="DL221" i="12"/>
  <c r="DP220" i="12"/>
  <c r="DS213" i="12"/>
  <c r="DS204" i="12"/>
  <c r="DP202" i="12"/>
  <c r="DP199" i="12"/>
  <c r="DS189" i="12"/>
  <c r="DP185" i="12"/>
  <c r="DH181" i="12"/>
  <c r="DH173" i="12"/>
  <c r="DP166" i="12"/>
  <c r="DL158" i="12"/>
  <c r="DL155" i="12"/>
  <c r="DP142" i="12"/>
  <c r="DL137" i="12"/>
  <c r="DS135" i="12"/>
  <c r="DL125" i="12"/>
  <c r="DH123" i="12"/>
  <c r="DS117" i="12"/>
  <c r="DP115" i="12"/>
  <c r="DL110" i="12"/>
  <c r="DP100" i="12"/>
  <c r="DH77" i="12"/>
  <c r="DH70" i="12"/>
  <c r="DL67" i="12"/>
  <c r="DL52" i="12"/>
  <c r="DP42" i="12"/>
  <c r="DH38" i="12"/>
  <c r="DS35" i="12"/>
  <c r="DP33" i="12"/>
  <c r="DL31" i="12"/>
  <c r="DS128" i="12"/>
  <c r="DL127" i="12"/>
  <c r="DH125" i="12"/>
  <c r="DP123" i="12"/>
  <c r="DS113" i="12"/>
  <c r="DS107" i="12"/>
  <c r="DL103" i="12"/>
  <c r="DP99" i="12"/>
  <c r="DL97" i="12"/>
  <c r="DH95" i="12"/>
  <c r="DS81" i="12"/>
  <c r="DS79" i="12"/>
  <c r="DL69" i="12"/>
  <c r="DL66" i="12"/>
  <c r="DP65" i="12"/>
  <c r="DL63" i="12"/>
  <c r="DS61" i="12"/>
  <c r="DH61" i="12"/>
  <c r="DS58" i="12"/>
  <c r="DH49" i="12"/>
  <c r="DP47" i="12"/>
  <c r="DS37" i="12"/>
  <c r="DS31" i="12"/>
  <c r="EX220" i="12"/>
  <c r="EX214" i="12"/>
  <c r="EX205" i="12"/>
  <c r="EX185" i="12"/>
  <c r="EX177" i="12"/>
  <c r="EX166" i="12"/>
  <c r="EX94" i="12"/>
  <c r="EX88" i="12"/>
  <c r="EX75" i="12"/>
  <c r="EX71" i="12"/>
  <c r="EX63" i="12"/>
  <c r="EX54" i="12"/>
  <c r="FA186" i="12"/>
  <c r="FA95" i="12"/>
  <c r="EY95" i="12"/>
  <c r="FA55" i="12"/>
  <c r="FA34" i="12"/>
  <c r="EY34" i="12"/>
  <c r="FA28" i="12"/>
  <c r="EY73" i="12"/>
  <c r="FA73" i="12"/>
  <c r="DL60" i="12"/>
  <c r="EX194" i="12"/>
  <c r="EX161" i="12"/>
  <c r="EX152" i="12"/>
  <c r="EX146" i="12"/>
  <c r="EX134" i="12"/>
  <c r="EX128" i="12"/>
  <c r="EX122" i="12"/>
  <c r="EX46" i="12"/>
  <c r="EX40" i="12"/>
  <c r="EX28" i="12"/>
  <c r="EP24" i="12"/>
  <c r="EY19" i="12"/>
  <c r="FA205" i="12"/>
  <c r="EY174" i="12"/>
  <c r="EY148" i="12"/>
  <c r="EY127" i="12"/>
  <c r="FA94" i="12"/>
  <c r="EY85" i="12"/>
  <c r="EY30" i="12"/>
  <c r="ET213" i="12"/>
  <c r="ET201" i="12"/>
  <c r="ET179" i="12"/>
  <c r="ET162" i="12"/>
  <c r="ET150" i="12"/>
  <c r="ET132" i="12"/>
  <c r="ET126" i="12"/>
  <c r="ET108" i="12"/>
  <c r="ET93" i="12"/>
  <c r="ET77" i="12"/>
  <c r="ET62" i="12"/>
  <c r="ET53" i="12"/>
  <c r="ET41" i="12"/>
  <c r="ET26" i="12"/>
  <c r="ET14" i="12"/>
  <c r="ET5" i="12"/>
  <c r="ER215" i="12"/>
  <c r="ER180" i="12"/>
  <c r="ER164" i="12"/>
  <c r="ER143" i="12"/>
  <c r="ER122" i="12"/>
  <c r="ER110" i="12"/>
  <c r="ER107" i="12"/>
  <c r="ER89" i="12"/>
  <c r="ER73" i="12"/>
  <c r="ER56" i="12"/>
  <c r="ER38" i="12"/>
  <c r="ER17" i="12"/>
  <c r="FB253" i="12"/>
  <c r="EU258" i="12"/>
  <c r="EV258" i="12"/>
  <c r="FB250" i="12"/>
  <c r="EZ250" i="12"/>
  <c r="DH59" i="12"/>
  <c r="EX105" i="12"/>
  <c r="EX50" i="12"/>
  <c r="EX35" i="12"/>
  <c r="EX32" i="12"/>
  <c r="FA216" i="12"/>
  <c r="ET197" i="12"/>
  <c r="ET170" i="12"/>
  <c r="ET125" i="12"/>
  <c r="ET116" i="12"/>
  <c r="ET107" i="12"/>
  <c r="ET79" i="12"/>
  <c r="ET43" i="12"/>
  <c r="DP121" i="12"/>
  <c r="EX189" i="12"/>
  <c r="EQ167" i="12"/>
  <c r="EX156" i="12"/>
  <c r="ES126" i="12"/>
  <c r="EX114" i="12"/>
  <c r="EX84" i="12"/>
  <c r="EX68" i="12"/>
  <c r="EP63" i="12"/>
  <c r="ES50" i="12"/>
  <c r="EP48" i="12"/>
  <c r="EP30" i="12"/>
  <c r="EX29" i="12"/>
  <c r="EP18" i="12"/>
  <c r="EX17" i="12"/>
  <c r="FA162" i="12"/>
  <c r="FA138" i="12"/>
  <c r="FA65" i="12"/>
  <c r="ET224" i="12"/>
  <c r="ET221" i="12"/>
  <c r="ET186" i="12"/>
  <c r="ET143" i="12"/>
  <c r="EY94" i="12"/>
  <c r="EY132" i="12"/>
  <c r="EY164" i="12"/>
  <c r="EY23" i="12"/>
  <c r="FA11" i="12"/>
  <c r="EZ144" i="12"/>
  <c r="EZ272" i="12"/>
  <c r="D54" i="22"/>
  <c r="FB145" i="12"/>
  <c r="EU269" i="12"/>
  <c r="EV269" i="12"/>
  <c r="EZ239" i="12"/>
  <c r="EZ264" i="12"/>
  <c r="EZ45" i="12"/>
  <c r="EZ80" i="12"/>
  <c r="EU250" i="12"/>
  <c r="EV250" i="12"/>
  <c r="EU253" i="12"/>
  <c r="EV253" i="12"/>
  <c r="EU271" i="12"/>
  <c r="EV271" i="12"/>
  <c r="EU254" i="12"/>
  <c r="EV254" i="12"/>
  <c r="EU260" i="12"/>
  <c r="EV260" i="12"/>
  <c r="FB265" i="12"/>
  <c r="EZ301" i="12"/>
  <c r="EU266" i="12"/>
  <c r="EV266" i="12"/>
  <c r="EZ237" i="12"/>
  <c r="EU270" i="12"/>
  <c r="EV270" i="12"/>
  <c r="EZ262" i="12"/>
  <c r="EU268" i="12"/>
  <c r="EV268" i="12"/>
  <c r="EU255" i="12"/>
  <c r="EV255" i="12"/>
  <c r="EU274" i="12"/>
  <c r="EV274" i="12"/>
  <c r="EU234" i="12"/>
  <c r="EV234" i="12"/>
  <c r="EU230" i="12"/>
  <c r="EV230" i="12"/>
  <c r="EZ254" i="12"/>
  <c r="EU252" i="12"/>
  <c r="EV252" i="12"/>
  <c r="EU233" i="12"/>
  <c r="EV233" i="12"/>
  <c r="EZ252" i="12"/>
  <c r="EZ165" i="12"/>
  <c r="FB196" i="12"/>
  <c r="FB80" i="12"/>
  <c r="FB271" i="12"/>
  <c r="EU278" i="12"/>
  <c r="EV278" i="12"/>
  <c r="EU257" i="12"/>
  <c r="EV257" i="12"/>
  <c r="EZ260" i="12"/>
  <c r="FB278" i="12"/>
  <c r="EU288" i="12"/>
  <c r="EV288" i="12"/>
  <c r="EU284" i="12"/>
  <c r="EV284" i="12"/>
  <c r="EZ279" i="12"/>
  <c r="FB252" i="12"/>
  <c r="EU231" i="12"/>
  <c r="EV231" i="12"/>
  <c r="EU290" i="12"/>
  <c r="EV290" i="12"/>
  <c r="EU235" i="12"/>
  <c r="EV235" i="12"/>
  <c r="FB187" i="12"/>
  <c r="EZ295" i="12"/>
  <c r="FB232" i="12"/>
  <c r="EU285" i="12"/>
  <c r="EV285" i="12"/>
  <c r="EU239" i="12"/>
  <c r="EV239" i="12"/>
  <c r="EU287" i="12"/>
  <c r="EV287" i="12"/>
  <c r="EU289" i="12"/>
  <c r="EV289" i="12"/>
  <c r="EZ304" i="12"/>
  <c r="EZ251" i="12"/>
  <c r="EU286" i="12"/>
  <c r="EV286" i="12"/>
  <c r="EU249" i="12"/>
  <c r="EV249" i="12"/>
  <c r="EZ248" i="12"/>
  <c r="EZ229" i="12"/>
  <c r="EZ199" i="12"/>
  <c r="EZ212" i="12"/>
  <c r="EZ226" i="12"/>
  <c r="EU21" i="12"/>
  <c r="EV21" i="12"/>
  <c r="EU90" i="12"/>
  <c r="EV90" i="12"/>
  <c r="EZ116" i="12"/>
  <c r="FB138" i="12"/>
  <c r="EZ305" i="12"/>
  <c r="EZ261" i="12"/>
  <c r="EZ255" i="12"/>
  <c r="EU236" i="12"/>
  <c r="EV236" i="12"/>
  <c r="FB212" i="12"/>
  <c r="EZ158" i="12"/>
  <c r="EZ215" i="12"/>
  <c r="EU246" i="12"/>
  <c r="EV246" i="12"/>
  <c r="EU291" i="12"/>
  <c r="EV291" i="12"/>
  <c r="EU84" i="12"/>
  <c r="EV84" i="12"/>
  <c r="EZ167" i="12"/>
  <c r="EZ221" i="12"/>
  <c r="FB137" i="12"/>
  <c r="EU248" i="12"/>
  <c r="EV248" i="12"/>
  <c r="EU243" i="12"/>
  <c r="EV243" i="12"/>
  <c r="EZ246" i="12"/>
  <c r="EZ257" i="12"/>
  <c r="EU237" i="12"/>
  <c r="EV237" i="12"/>
  <c r="EU295" i="12"/>
  <c r="EV295" i="12"/>
  <c r="EU294" i="12"/>
  <c r="EV294" i="12"/>
  <c r="FB291" i="12"/>
  <c r="EZ291" i="12"/>
  <c r="FB273" i="12"/>
  <c r="EZ273" i="12"/>
  <c r="EU247" i="12"/>
  <c r="EV247" i="12"/>
  <c r="FB289" i="12"/>
  <c r="EZ289" i="12"/>
  <c r="EU279" i="12"/>
  <c r="EV279" i="12"/>
  <c r="EZ292" i="12"/>
  <c r="FB287" i="12"/>
  <c r="EZ287" i="12"/>
  <c r="FB285" i="12"/>
  <c r="EZ285" i="12"/>
  <c r="EZ231" i="12"/>
  <c r="FB231" i="12"/>
  <c r="C45" i="22"/>
  <c r="EZ290" i="12"/>
  <c r="FB290" i="12"/>
  <c r="EZ235" i="12"/>
  <c r="FB235" i="12"/>
  <c r="FB288" i="12"/>
  <c r="EZ288" i="12"/>
  <c r="EU20" i="12"/>
  <c r="EV20" i="12"/>
  <c r="H54" i="22"/>
  <c r="H53" i="22"/>
  <c r="EZ299" i="12"/>
  <c r="FB299" i="12"/>
  <c r="EU244" i="12"/>
  <c r="EV244" i="12"/>
  <c r="EU245" i="12"/>
  <c r="EV245" i="12"/>
  <c r="FB274" i="12"/>
  <c r="EZ274" i="12"/>
  <c r="EZ294" i="12"/>
  <c r="FB294" i="12"/>
  <c r="FB96" i="12"/>
  <c r="EZ307" i="12"/>
  <c r="F53" i="22"/>
  <c r="F55" i="22"/>
  <c r="EZ236" i="12"/>
  <c r="FB236" i="12"/>
  <c r="EZ233" i="12"/>
  <c r="FB233" i="12"/>
  <c r="EZ241" i="12"/>
  <c r="FB241" i="12"/>
  <c r="EZ278" i="12"/>
  <c r="EU242" i="12"/>
  <c r="EV242" i="12"/>
  <c r="EZ302" i="12"/>
  <c r="F13" i="22"/>
  <c r="D9" i="22"/>
  <c r="FB286" i="12"/>
  <c r="EZ286" i="12"/>
  <c r="EZ267" i="12"/>
  <c r="FB267" i="12"/>
  <c r="EU238" i="12"/>
  <c r="EV238" i="12"/>
  <c r="E45" i="22"/>
  <c r="FB243" i="12"/>
  <c r="EZ243" i="12"/>
  <c r="FB247" i="12"/>
  <c r="EZ247" i="12"/>
  <c r="FB251" i="12"/>
  <c r="I50" i="22"/>
  <c r="I52" i="22"/>
  <c r="FB261" i="12"/>
  <c r="E8" i="22"/>
  <c r="E9" i="22"/>
  <c r="FB249" i="12"/>
  <c r="EZ249" i="12"/>
  <c r="E54" i="22"/>
  <c r="E53" i="22"/>
  <c r="H55" i="22"/>
  <c r="EU156" i="12"/>
  <c r="EV156" i="12"/>
  <c r="C34" i="22"/>
  <c r="C35" i="22"/>
  <c r="F44" i="22"/>
  <c r="F43" i="22"/>
  <c r="G43" i="22"/>
  <c r="G44" i="22"/>
  <c r="E16" i="22"/>
  <c r="E18" i="22"/>
  <c r="F14" i="22"/>
  <c r="H42" i="22"/>
  <c r="I40" i="22"/>
  <c r="C60" i="22"/>
  <c r="EZ211" i="12"/>
  <c r="EU134" i="12"/>
  <c r="EV134" i="12"/>
  <c r="FB126" i="12"/>
  <c r="FB169" i="12"/>
  <c r="C59" i="22"/>
  <c r="G23" i="22"/>
  <c r="F25" i="22"/>
  <c r="G22" i="22"/>
  <c r="C7" i="22"/>
  <c r="C9" i="22"/>
  <c r="D55" i="22"/>
  <c r="F31" i="22"/>
  <c r="F33" i="22"/>
  <c r="F6" i="22"/>
  <c r="G5" i="22"/>
  <c r="F26" i="22"/>
  <c r="E35" i="22"/>
  <c r="E36" i="22"/>
  <c r="EU307" i="12"/>
  <c r="EV307" i="12"/>
  <c r="EU306" i="12"/>
  <c r="EV306" i="12"/>
  <c r="FB306" i="12"/>
  <c r="EZ306" i="12"/>
  <c r="EU305" i="12"/>
  <c r="EV305" i="12"/>
  <c r="EU304" i="12"/>
  <c r="EV304" i="12"/>
  <c r="EU303" i="12"/>
  <c r="EV303" i="12"/>
  <c r="FB303" i="12"/>
  <c r="EZ303" i="12"/>
  <c r="EU302" i="12"/>
  <c r="EV302" i="12"/>
  <c r="EU196" i="12"/>
  <c r="EV196" i="12"/>
  <c r="EZ130" i="12"/>
  <c r="EZ67" i="12"/>
  <c r="EZ175" i="12"/>
  <c r="EZ121" i="12"/>
  <c r="EU118" i="12"/>
  <c r="EV118" i="12"/>
  <c r="EZ120" i="12"/>
  <c r="FB179" i="12"/>
  <c r="FB180" i="12"/>
  <c r="EU120" i="12"/>
  <c r="EV120" i="12"/>
  <c r="FB33" i="12"/>
  <c r="EZ148" i="12"/>
  <c r="EZ180" i="12"/>
  <c r="EZ64" i="12"/>
  <c r="EZ217" i="12"/>
  <c r="EU11" i="12"/>
  <c r="EV11" i="12"/>
  <c r="EU22" i="12"/>
  <c r="EV22" i="12"/>
  <c r="EU29" i="12"/>
  <c r="EV29" i="12"/>
  <c r="EU68" i="12"/>
  <c r="EV68" i="12"/>
  <c r="EU117" i="12"/>
  <c r="EV117" i="12"/>
  <c r="EU131" i="12"/>
  <c r="EV131" i="12"/>
  <c r="EU145" i="12"/>
  <c r="EV145" i="12"/>
  <c r="EU171" i="12"/>
  <c r="EV171" i="12"/>
  <c r="EU187" i="12"/>
  <c r="EV187" i="12"/>
  <c r="FB203" i="12"/>
  <c r="EU222" i="12"/>
  <c r="EV222" i="12"/>
  <c r="EU58" i="12"/>
  <c r="EV58" i="12"/>
  <c r="EU119" i="12"/>
  <c r="EV119" i="12"/>
  <c r="EZ188" i="12"/>
  <c r="EZ115" i="12"/>
  <c r="EU33" i="12"/>
  <c r="EV33" i="12"/>
  <c r="EZ102" i="12"/>
  <c r="FB142" i="12"/>
  <c r="FB123" i="12"/>
  <c r="EZ174" i="12"/>
  <c r="EZ42" i="12"/>
  <c r="EZ7" i="12"/>
  <c r="FB200" i="12"/>
  <c r="EZ36" i="12"/>
  <c r="FB218" i="12"/>
  <c r="EU19" i="12"/>
  <c r="EV19" i="12"/>
  <c r="EU69" i="12"/>
  <c r="EV69" i="12"/>
  <c r="EU186" i="12"/>
  <c r="EV186" i="12"/>
  <c r="EU62" i="12"/>
  <c r="EV62" i="12"/>
  <c r="EZ85" i="12"/>
  <c r="EZ218" i="12"/>
  <c r="EZ58" i="12"/>
  <c r="EU78" i="12"/>
  <c r="EV78" i="12"/>
  <c r="EU86" i="12"/>
  <c r="EV86" i="12"/>
  <c r="EU206" i="12"/>
  <c r="EV206" i="12"/>
  <c r="EZ15" i="12"/>
  <c r="EZ96" i="12"/>
  <c r="EU51" i="12"/>
  <c r="EV51" i="12"/>
  <c r="EZ284" i="12"/>
  <c r="FB192" i="12"/>
  <c r="EU105" i="12"/>
  <c r="EV105" i="12"/>
  <c r="EZ87" i="12"/>
  <c r="EU10" i="12"/>
  <c r="EV10" i="12"/>
  <c r="EU223" i="12"/>
  <c r="EV223" i="12"/>
  <c r="EZ55" i="12"/>
  <c r="EZ164" i="12"/>
  <c r="EZ140" i="12"/>
  <c r="FB102" i="12"/>
  <c r="FB162" i="12"/>
  <c r="FB115" i="12"/>
  <c r="FB87" i="12"/>
  <c r="EZ47" i="12"/>
  <c r="EZ53" i="12"/>
  <c r="EZ204" i="12"/>
  <c r="EU82" i="12"/>
  <c r="EV82" i="12"/>
  <c r="EU129" i="12"/>
  <c r="EV129" i="12"/>
  <c r="FB60" i="12"/>
  <c r="EZ44" i="12"/>
  <c r="EZ98" i="12"/>
  <c r="EZ113" i="12"/>
  <c r="FB150" i="12"/>
  <c r="EZ206" i="12"/>
  <c r="EZ227" i="12"/>
  <c r="EZ197" i="12"/>
  <c r="EZ169" i="12"/>
  <c r="FB79" i="12"/>
  <c r="EZ70" i="12"/>
  <c r="EU197" i="12"/>
  <c r="EV197" i="12"/>
  <c r="EU17" i="12"/>
  <c r="EV17" i="12"/>
  <c r="EU5" i="12"/>
  <c r="EV5" i="12"/>
  <c r="EU41" i="12"/>
  <c r="EV41" i="12"/>
  <c r="EU162" i="12"/>
  <c r="EV162" i="12"/>
  <c r="EU24" i="12"/>
  <c r="EV24" i="12"/>
  <c r="EZ48" i="12"/>
  <c r="EZ186" i="12"/>
  <c r="EZ201" i="12"/>
  <c r="EZ155" i="12"/>
  <c r="FB99" i="12"/>
  <c r="EU151" i="12"/>
  <c r="EV151" i="12"/>
  <c r="EU168" i="12"/>
  <c r="EV168" i="12"/>
  <c r="FB98" i="12"/>
  <c r="EU102" i="12"/>
  <c r="EV102" i="12"/>
  <c r="EZ8" i="12"/>
  <c r="FB8" i="12"/>
  <c r="EU104" i="12"/>
  <c r="EV104" i="12"/>
  <c r="FB133" i="12"/>
  <c r="EZ132" i="12"/>
  <c r="EU30" i="12"/>
  <c r="EV30" i="12"/>
  <c r="EU63" i="12"/>
  <c r="EV63" i="12"/>
  <c r="EU170" i="12"/>
  <c r="EV170" i="12"/>
  <c r="EU108" i="12"/>
  <c r="EV108" i="12"/>
  <c r="EZ133" i="12"/>
  <c r="EZ230" i="12"/>
  <c r="FB230" i="12"/>
  <c r="EU25" i="12"/>
  <c r="EV25" i="12"/>
  <c r="EU225" i="12"/>
  <c r="EV225" i="12"/>
  <c r="EZ210" i="12"/>
  <c r="FB12" i="12"/>
  <c r="FB76" i="12"/>
  <c r="EZ117" i="12"/>
  <c r="FB117" i="12"/>
  <c r="EU127" i="12"/>
  <c r="EV127" i="12"/>
  <c r="EU200" i="12"/>
  <c r="EV200" i="12"/>
  <c r="FB158" i="12"/>
  <c r="FB130" i="12"/>
  <c r="FB111" i="12"/>
  <c r="EZ111" i="12"/>
  <c r="FB209" i="12"/>
  <c r="EZ163" i="12"/>
  <c r="EZ109" i="12"/>
  <c r="FB109" i="12"/>
  <c r="EZ137" i="12"/>
  <c r="FB223" i="12"/>
  <c r="EZ187" i="12"/>
  <c r="EZ18" i="12"/>
  <c r="FB131" i="12"/>
  <c r="EU75" i="12"/>
  <c r="EV75" i="12"/>
  <c r="EU205" i="12"/>
  <c r="EV205" i="12"/>
  <c r="EU169" i="12"/>
  <c r="EV169" i="12"/>
  <c r="EU8" i="12"/>
  <c r="EV8" i="12"/>
  <c r="EU70" i="12"/>
  <c r="EV70" i="12"/>
  <c r="EU155" i="12"/>
  <c r="EV155" i="12"/>
  <c r="FB67" i="12"/>
  <c r="EZ20" i="12"/>
  <c r="EZ51" i="12"/>
  <c r="FB144" i="12"/>
  <c r="EU126" i="12"/>
  <c r="EV126" i="12"/>
  <c r="EU125" i="12"/>
  <c r="EV125" i="12"/>
  <c r="EU38" i="12"/>
  <c r="EV38" i="12"/>
  <c r="EU89" i="12"/>
  <c r="EV89" i="12"/>
  <c r="EU14" i="12"/>
  <c r="EV14" i="12"/>
  <c r="EU53" i="12"/>
  <c r="EV53" i="12"/>
  <c r="EU179" i="12"/>
  <c r="EV179" i="12"/>
  <c r="EZ30" i="12"/>
  <c r="EZ73" i="12"/>
  <c r="EU67" i="12"/>
  <c r="EV67" i="12"/>
  <c r="EU154" i="12"/>
  <c r="EV154" i="12"/>
  <c r="EU16" i="12"/>
  <c r="EV16" i="12"/>
  <c r="EZ195" i="12"/>
  <c r="EU37" i="12"/>
  <c r="EV37" i="12"/>
  <c r="EU44" i="12"/>
  <c r="EV44" i="12"/>
  <c r="EU165" i="12"/>
  <c r="EV165" i="12"/>
  <c r="EU198" i="12"/>
  <c r="EV198" i="12"/>
  <c r="EU204" i="12"/>
  <c r="EV204" i="12"/>
  <c r="EU9" i="12"/>
  <c r="EV9" i="12"/>
  <c r="EU45" i="12"/>
  <c r="EV45" i="12"/>
  <c r="FB20" i="12"/>
  <c r="EU163" i="12"/>
  <c r="EV163" i="12"/>
  <c r="EU217" i="12"/>
  <c r="EV217" i="12"/>
  <c r="EZ110" i="12"/>
  <c r="EU209" i="12"/>
  <c r="EV209" i="12"/>
  <c r="EU7" i="12"/>
  <c r="EV7" i="12"/>
  <c r="EU23" i="12"/>
  <c r="EV23" i="12"/>
  <c r="FB36" i="12"/>
  <c r="EU47" i="12"/>
  <c r="EV47" i="12"/>
  <c r="FB65" i="12"/>
  <c r="EZ192" i="12"/>
  <c r="EZ77" i="12"/>
  <c r="EZ39" i="12"/>
  <c r="FB103" i="12"/>
  <c r="EZ123" i="12"/>
  <c r="EZ33" i="12"/>
  <c r="EZ191" i="12"/>
  <c r="EZ228" i="12"/>
  <c r="EU136" i="12"/>
  <c r="EV136" i="12"/>
  <c r="EU65" i="12"/>
  <c r="EV65" i="12"/>
  <c r="EU95" i="12"/>
  <c r="EV95" i="12"/>
  <c r="EU146" i="12"/>
  <c r="EV146" i="12"/>
  <c r="EU172" i="12"/>
  <c r="EV172" i="12"/>
  <c r="EU195" i="12"/>
  <c r="EV195" i="12"/>
  <c r="EU137" i="12"/>
  <c r="EV137" i="12"/>
  <c r="EU185" i="12"/>
  <c r="EV185" i="12"/>
  <c r="EZ126" i="12"/>
  <c r="FB175" i="12"/>
  <c r="FB136" i="12"/>
  <c r="EZ136" i="12"/>
  <c r="EZ24" i="12"/>
  <c r="FB24" i="12"/>
  <c r="FB183" i="12"/>
  <c r="EZ183" i="12"/>
  <c r="FB181" i="12"/>
  <c r="EZ181" i="12"/>
  <c r="FB216" i="12"/>
  <c r="EZ216" i="12"/>
  <c r="FB118" i="12"/>
  <c r="EZ118" i="12"/>
  <c r="EZ66" i="12"/>
  <c r="FB66" i="12"/>
  <c r="EU221" i="12"/>
  <c r="EV221" i="12"/>
  <c r="EU116" i="12"/>
  <c r="EV116" i="12"/>
  <c r="EZ4" i="12"/>
  <c r="EZ223" i="12"/>
  <c r="EU80" i="12"/>
  <c r="EV80" i="12"/>
  <c r="EU100" i="12"/>
  <c r="EV100" i="12"/>
  <c r="EU214" i="12"/>
  <c r="EV214" i="12"/>
  <c r="EU226" i="12"/>
  <c r="EV226" i="12"/>
  <c r="FB90" i="12"/>
  <c r="EZ90" i="12"/>
  <c r="EU148" i="12"/>
  <c r="EV148" i="12"/>
  <c r="EU61" i="12"/>
  <c r="EV61" i="12"/>
  <c r="FB157" i="12"/>
  <c r="EZ157" i="12"/>
  <c r="EU91" i="12"/>
  <c r="EV91" i="12"/>
  <c r="FB167" i="12"/>
  <c r="EZ79" i="12"/>
  <c r="EZ196" i="12"/>
  <c r="EZ182" i="12"/>
  <c r="EU81" i="12"/>
  <c r="EV81" i="12"/>
  <c r="EU181" i="12"/>
  <c r="EV181" i="12"/>
  <c r="EU28" i="12"/>
  <c r="EV28" i="12"/>
  <c r="EU57" i="12"/>
  <c r="EV57" i="12"/>
  <c r="FB199" i="12"/>
  <c r="EZ60" i="12"/>
  <c r="EZ209" i="12"/>
  <c r="EU140" i="12"/>
  <c r="EV140" i="12"/>
  <c r="EU208" i="12"/>
  <c r="EV208" i="12"/>
  <c r="EU194" i="12"/>
  <c r="EV194" i="12"/>
  <c r="EU219" i="12"/>
  <c r="EV219" i="12"/>
  <c r="EU207" i="12"/>
  <c r="EV207" i="12"/>
  <c r="EU35" i="12"/>
  <c r="EV35" i="12"/>
  <c r="EZ31" i="12"/>
  <c r="FB31" i="12"/>
  <c r="FB81" i="12"/>
  <c r="EZ81" i="12"/>
  <c r="FB107" i="12"/>
  <c r="EZ107" i="12"/>
  <c r="EU130" i="12"/>
  <c r="EV130" i="12"/>
  <c r="EU189" i="12"/>
  <c r="EV189" i="12"/>
  <c r="FB70" i="12"/>
  <c r="EU59" i="12"/>
  <c r="EV59" i="12"/>
  <c r="EU18" i="12"/>
  <c r="EV18" i="12"/>
  <c r="EU50" i="12"/>
  <c r="EV50" i="12"/>
  <c r="EU79" i="12"/>
  <c r="EV79" i="12"/>
  <c r="EU73" i="12"/>
  <c r="EV73" i="12"/>
  <c r="EU122" i="12"/>
  <c r="EV122" i="12"/>
  <c r="EU215" i="12"/>
  <c r="EV215" i="12"/>
  <c r="EU93" i="12"/>
  <c r="EV93" i="12"/>
  <c r="EU150" i="12"/>
  <c r="EV150" i="12"/>
  <c r="EU213" i="12"/>
  <c r="EV213" i="12"/>
  <c r="EZ19" i="12"/>
  <c r="EU85" i="12"/>
  <c r="EV85" i="12"/>
  <c r="EZ97" i="12"/>
  <c r="EU212" i="12"/>
  <c r="EV212" i="12"/>
  <c r="EZ101" i="12"/>
  <c r="EZ151" i="12"/>
  <c r="EZ172" i="12"/>
  <c r="EU128" i="12"/>
  <c r="EV128" i="12"/>
  <c r="EU199" i="12"/>
  <c r="EV199" i="12"/>
  <c r="FB39" i="12"/>
  <c r="EZ153" i="12"/>
  <c r="FB153" i="12"/>
  <c r="EZ59" i="12"/>
  <c r="FB52" i="12"/>
  <c r="EZ52" i="12"/>
  <c r="EU224" i="12"/>
  <c r="EV224" i="12"/>
  <c r="EU48" i="12"/>
  <c r="EV48" i="12"/>
  <c r="EU43" i="12"/>
  <c r="EV43" i="12"/>
  <c r="EU56" i="12"/>
  <c r="EV56" i="12"/>
  <c r="EU110" i="12"/>
  <c r="EV110" i="12"/>
  <c r="EU180" i="12"/>
  <c r="EV180" i="12"/>
  <c r="EU26" i="12"/>
  <c r="EV26" i="12"/>
  <c r="EU77" i="12"/>
  <c r="EV77" i="12"/>
  <c r="EU132" i="12"/>
  <c r="EV132" i="12"/>
  <c r="EU201" i="12"/>
  <c r="EV201" i="12"/>
  <c r="EZ95" i="12"/>
  <c r="EZ141" i="12"/>
  <c r="EU39" i="12"/>
  <c r="EV39" i="12"/>
  <c r="EU106" i="12"/>
  <c r="EV106" i="12"/>
  <c r="EU92" i="12"/>
  <c r="EV92" i="12"/>
  <c r="EU98" i="12"/>
  <c r="EV98" i="12"/>
  <c r="EU124" i="12"/>
  <c r="EV124" i="12"/>
  <c r="EZ203" i="12"/>
  <c r="EU218" i="12"/>
  <c r="EV218" i="12"/>
  <c r="EZ150" i="12"/>
  <c r="EU54" i="12"/>
  <c r="EV54" i="12"/>
  <c r="EU174" i="12"/>
  <c r="EV174" i="12"/>
  <c r="EU191" i="12"/>
  <c r="EV191" i="12"/>
  <c r="EU202" i="12"/>
  <c r="EV202" i="12"/>
  <c r="EU40" i="12"/>
  <c r="EV40" i="12"/>
  <c r="FB211" i="12"/>
  <c r="EZ21" i="12"/>
  <c r="FB21" i="12"/>
  <c r="FB37" i="12"/>
  <c r="EZ37" i="12"/>
  <c r="FB197" i="12"/>
  <c r="FB51" i="12"/>
  <c r="EZ138" i="12"/>
  <c r="EU115" i="12"/>
  <c r="EV115" i="12"/>
  <c r="EU182" i="12"/>
  <c r="EV182" i="12"/>
  <c r="EU220" i="12"/>
  <c r="EV220" i="12"/>
  <c r="EU55" i="12"/>
  <c r="EV55" i="12"/>
  <c r="EU74" i="12"/>
  <c r="EV74" i="12"/>
  <c r="EU144" i="12"/>
  <c r="EV144" i="12"/>
  <c r="EU34" i="12"/>
  <c r="EV34" i="12"/>
  <c r="EU60" i="12"/>
  <c r="EV60" i="12"/>
  <c r="EU76" i="12"/>
  <c r="EV76" i="12"/>
  <c r="EZ14" i="12"/>
  <c r="FB191" i="12"/>
  <c r="EU12" i="12"/>
  <c r="EV12" i="12"/>
  <c r="EU42" i="12"/>
  <c r="EV42" i="12"/>
  <c r="FB77" i="12"/>
  <c r="FB112" i="12"/>
  <c r="EU123" i="12"/>
  <c r="EV123" i="12"/>
  <c r="EZ129" i="12"/>
  <c r="EU135" i="12"/>
  <c r="EV135" i="12"/>
  <c r="EU141" i="12"/>
  <c r="EV141" i="12"/>
  <c r="EU147" i="12"/>
  <c r="EV147" i="12"/>
  <c r="EU153" i="12"/>
  <c r="EV153" i="12"/>
  <c r="EZ190" i="12"/>
  <c r="EU203" i="12"/>
  <c r="EV203" i="12"/>
  <c r="EU46" i="12"/>
  <c r="EV46" i="12"/>
  <c r="EU71" i="12"/>
  <c r="EV71" i="12"/>
  <c r="EU109" i="12"/>
  <c r="EV109" i="12"/>
  <c r="EU133" i="12"/>
  <c r="EV133" i="12"/>
  <c r="EZ27" i="12"/>
  <c r="EU101" i="12"/>
  <c r="EV101" i="12"/>
  <c r="EU121" i="12"/>
  <c r="EV121" i="12"/>
  <c r="FB139" i="12"/>
  <c r="EU183" i="12"/>
  <c r="EV183" i="12"/>
  <c r="EU139" i="12"/>
  <c r="EV139" i="12"/>
  <c r="EU112" i="12"/>
  <c r="EV112" i="12"/>
  <c r="EU166" i="12"/>
  <c r="EV166" i="12"/>
  <c r="EU4" i="12"/>
  <c r="EV4" i="12"/>
  <c r="FB228" i="12"/>
  <c r="EU87" i="12"/>
  <c r="EV87" i="12"/>
  <c r="EU27" i="12"/>
  <c r="EV27" i="12"/>
  <c r="EZ125" i="12"/>
  <c r="EZ222" i="12"/>
  <c r="EZ72" i="12"/>
  <c r="EU103" i="12"/>
  <c r="EV103" i="12"/>
  <c r="EZ131" i="12"/>
  <c r="EU157" i="12"/>
  <c r="EV157" i="12"/>
  <c r="FB163" i="12"/>
  <c r="FB18" i="12"/>
  <c r="FB178" i="12"/>
  <c r="EZ198" i="12"/>
  <c r="EZ224" i="12"/>
  <c r="EZ142" i="12"/>
  <c r="FB78" i="12"/>
  <c r="EU175" i="12"/>
  <c r="EV175" i="12"/>
  <c r="EZ38" i="12"/>
  <c r="EZ159" i="12"/>
  <c r="FB135" i="12"/>
  <c r="EZ225" i="12"/>
  <c r="EZ108" i="12"/>
  <c r="EZ78" i="12"/>
  <c r="EZ76" i="12"/>
  <c r="EU49" i="12"/>
  <c r="EV49" i="12"/>
  <c r="EZ12" i="12"/>
  <c r="FB190" i="12"/>
  <c r="EZ162" i="12"/>
  <c r="EU83" i="12"/>
  <c r="EV83" i="12"/>
  <c r="EU114" i="12"/>
  <c r="EV114" i="12"/>
  <c r="EZ13" i="12"/>
  <c r="EU13" i="12"/>
  <c r="EV13" i="12"/>
  <c r="EZ74" i="12"/>
  <c r="FB206" i="12"/>
  <c r="FB91" i="12"/>
  <c r="EZ219" i="12"/>
  <c r="EU167" i="12"/>
  <c r="EV167" i="12"/>
  <c r="EU164" i="12"/>
  <c r="EV164" i="12"/>
  <c r="EZ112" i="12"/>
  <c r="FB129" i="12"/>
  <c r="EU32" i="12"/>
  <c r="EV32" i="12"/>
  <c r="EU190" i="12"/>
  <c r="EV190" i="12"/>
  <c r="EU161" i="12"/>
  <c r="EV161" i="12"/>
  <c r="EU188" i="12"/>
  <c r="EV188" i="12"/>
  <c r="EZ178" i="12"/>
  <c r="EU99" i="12"/>
  <c r="EV99" i="12"/>
  <c r="EZ147" i="12"/>
  <c r="FB147" i="12"/>
  <c r="EU111" i="12"/>
  <c r="EV111" i="12"/>
  <c r="EU158" i="12"/>
  <c r="EV158" i="12"/>
  <c r="FB59" i="12"/>
  <c r="FB171" i="12"/>
  <c r="EZ171" i="12"/>
  <c r="EU97" i="12"/>
  <c r="EV97" i="12"/>
  <c r="EZ22" i="12"/>
  <c r="FB74" i="12"/>
  <c r="EU142" i="12"/>
  <c r="EV142" i="12"/>
  <c r="EZ92" i="12"/>
  <c r="FB92" i="12"/>
  <c r="EZ57" i="12"/>
  <c r="FB227" i="12"/>
  <c r="EZ145" i="12"/>
  <c r="EZ103" i="12"/>
  <c r="FB198" i="12"/>
  <c r="EU301" i="12"/>
  <c r="EV301" i="12"/>
  <c r="EU300" i="12"/>
  <c r="EV300" i="12"/>
  <c r="FB6" i="12"/>
  <c r="EZ6" i="12"/>
  <c r="FB61" i="12"/>
  <c r="EZ61" i="12"/>
  <c r="FB113" i="12"/>
  <c r="EU193" i="12"/>
  <c r="EV193" i="12"/>
  <c r="EU228" i="12"/>
  <c r="EV228" i="12"/>
  <c r="EU227" i="12"/>
  <c r="EV227" i="12"/>
  <c r="EU184" i="12"/>
  <c r="EV184" i="12"/>
  <c r="FB49" i="12"/>
  <c r="EZ49" i="12"/>
  <c r="EZ170" i="12"/>
  <c r="FB170" i="12"/>
  <c r="EZ65" i="12"/>
  <c r="EZ119" i="12"/>
  <c r="EU31" i="12"/>
  <c r="EV31" i="12"/>
  <c r="EU64" i="12"/>
  <c r="EV64" i="12"/>
  <c r="EU113" i="12"/>
  <c r="EV113" i="12"/>
  <c r="FB43" i="12"/>
  <c r="EZ43" i="12"/>
  <c r="EU211" i="12"/>
  <c r="EV211" i="12"/>
  <c r="FB193" i="12"/>
  <c r="EZ193" i="12"/>
  <c r="EZ160" i="12"/>
  <c r="FB38" i="12"/>
  <c r="EZ200" i="12"/>
  <c r="FB125" i="12"/>
  <c r="FB15" i="12"/>
  <c r="EU177" i="12"/>
  <c r="EV177" i="12"/>
  <c r="EU36" i="12"/>
  <c r="EV36" i="12"/>
  <c r="EU138" i="12"/>
  <c r="EV138" i="12"/>
  <c r="EU149" i="12"/>
  <c r="EV149" i="12"/>
  <c r="EZ5" i="12"/>
  <c r="FB5" i="12"/>
  <c r="FB154" i="12"/>
  <c r="EZ154" i="12"/>
  <c r="FB25" i="12"/>
  <c r="EZ25" i="12"/>
  <c r="EZ16" i="12"/>
  <c r="EU52" i="12"/>
  <c r="EV52" i="12"/>
  <c r="EU216" i="12"/>
  <c r="EV216" i="12"/>
  <c r="FB176" i="12"/>
  <c r="EZ176" i="12"/>
  <c r="EU96" i="12"/>
  <c r="EV96" i="12"/>
  <c r="EU178" i="12"/>
  <c r="EV178" i="12"/>
  <c r="FB155" i="12"/>
  <c r="EU66" i="12"/>
  <c r="EV66" i="12"/>
  <c r="EU152" i="12"/>
  <c r="EV152" i="12"/>
  <c r="EU192" i="12"/>
  <c r="EV192" i="12"/>
  <c r="EZ11" i="12"/>
  <c r="FB11" i="12"/>
  <c r="EZ10" i="12"/>
  <c r="EZ99" i="12"/>
  <c r="FB104" i="12"/>
  <c r="EZ104" i="12"/>
  <c r="FB62" i="12"/>
  <c r="EZ62" i="12"/>
  <c r="EU72" i="12"/>
  <c r="EV72" i="12"/>
  <c r="FB83" i="12"/>
  <c r="EZ83" i="12"/>
  <c r="EU94" i="12"/>
  <c r="EV94" i="12"/>
  <c r="EZ149" i="12"/>
  <c r="FB149" i="12"/>
  <c r="EZ202" i="12"/>
  <c r="FB202" i="12"/>
  <c r="FB151" i="12"/>
  <c r="FB217" i="12"/>
  <c r="FB106" i="12"/>
  <c r="EZ106" i="12"/>
  <c r="FB173" i="12"/>
  <c r="EZ173" i="12"/>
  <c r="FB213" i="12"/>
  <c r="EZ213" i="12"/>
  <c r="EZ56" i="12"/>
  <c r="EZ26" i="12"/>
  <c r="EU6" i="12"/>
  <c r="EV6" i="12"/>
  <c r="EU15" i="12"/>
  <c r="EV15" i="12"/>
  <c r="FB86" i="12"/>
  <c r="EZ86" i="12"/>
  <c r="FB143" i="12"/>
  <c r="EZ143" i="12"/>
  <c r="EU173" i="12"/>
  <c r="EV173" i="12"/>
  <c r="FB184" i="12"/>
  <c r="EZ184" i="12"/>
  <c r="EZ139" i="12"/>
  <c r="FB195" i="12"/>
  <c r="EZ207" i="12"/>
  <c r="FB207" i="12"/>
  <c r="EZ41" i="12"/>
  <c r="FB41" i="12"/>
  <c r="EZ69" i="12"/>
  <c r="FB69" i="12"/>
  <c r="FB100" i="12"/>
  <c r="EZ100" i="12"/>
  <c r="FB124" i="12"/>
  <c r="EZ124" i="12"/>
  <c r="EU159" i="12"/>
  <c r="EV159" i="12"/>
  <c r="EU176" i="12"/>
  <c r="EV176" i="12"/>
  <c r="FB208" i="12"/>
  <c r="EZ208" i="12"/>
  <c r="EZ179" i="12"/>
  <c r="EU107" i="12"/>
  <c r="EV107" i="12"/>
  <c r="EU88" i="12"/>
  <c r="EV88" i="12"/>
  <c r="FB82" i="12"/>
  <c r="EZ82" i="12"/>
  <c r="EZ93" i="12"/>
  <c r="FB93" i="12"/>
  <c r="EU160" i="12"/>
  <c r="EV160" i="12"/>
  <c r="FB168" i="12"/>
  <c r="EZ168" i="12"/>
  <c r="EU210" i="12"/>
  <c r="EV210" i="12"/>
  <c r="EZ29" i="12"/>
  <c r="FB29" i="12"/>
  <c r="FB189" i="12"/>
  <c r="EZ189" i="12"/>
  <c r="EZ50" i="12"/>
  <c r="FB50" i="12"/>
  <c r="FB122" i="12"/>
  <c r="EZ122" i="12"/>
  <c r="EZ194" i="12"/>
  <c r="FB194" i="12"/>
  <c r="EZ63" i="12"/>
  <c r="FB63" i="12"/>
  <c r="FB166" i="12"/>
  <c r="EZ166" i="12"/>
  <c r="FB220" i="12"/>
  <c r="EZ220" i="12"/>
  <c r="FB84" i="12"/>
  <c r="EZ84" i="12"/>
  <c r="FB105" i="12"/>
  <c r="EZ105" i="12"/>
  <c r="FB128" i="12"/>
  <c r="EZ128" i="12"/>
  <c r="FB71" i="12"/>
  <c r="EZ71" i="12"/>
  <c r="FB114" i="12"/>
  <c r="EZ114" i="12"/>
  <c r="FB134" i="12"/>
  <c r="EZ134" i="12"/>
  <c r="FB75" i="12"/>
  <c r="EZ75" i="12"/>
  <c r="FB177" i="12"/>
  <c r="EZ177" i="12"/>
  <c r="FB30" i="12"/>
  <c r="FB127" i="12"/>
  <c r="EZ127" i="12"/>
  <c r="FB28" i="12"/>
  <c r="EZ28" i="12"/>
  <c r="EZ146" i="12"/>
  <c r="FB146" i="12"/>
  <c r="FB185" i="12"/>
  <c r="EZ185" i="12"/>
  <c r="FB17" i="12"/>
  <c r="EZ17" i="12"/>
  <c r="FB156" i="12"/>
  <c r="EZ156" i="12"/>
  <c r="EZ32" i="12"/>
  <c r="FB32" i="12"/>
  <c r="EU143" i="12"/>
  <c r="EV143" i="12"/>
  <c r="FB40" i="12"/>
  <c r="EZ40" i="12"/>
  <c r="FB152" i="12"/>
  <c r="EZ152" i="12"/>
  <c r="FB88" i="12"/>
  <c r="EZ88" i="12"/>
  <c r="EZ205" i="12"/>
  <c r="FB205" i="12"/>
  <c r="FB23" i="12"/>
  <c r="EZ23" i="12"/>
  <c r="FB68" i="12"/>
  <c r="EZ68" i="12"/>
  <c r="FB35" i="12"/>
  <c r="EZ35" i="12"/>
  <c r="FB46" i="12"/>
  <c r="EZ46" i="12"/>
  <c r="EZ161" i="12"/>
  <c r="FB161" i="12"/>
  <c r="EZ34" i="12"/>
  <c r="FB34" i="12"/>
  <c r="FB54" i="12"/>
  <c r="EZ54" i="12"/>
  <c r="EZ94" i="12"/>
  <c r="FB94" i="12"/>
  <c r="FB214" i="12"/>
  <c r="EZ214" i="12"/>
  <c r="F15" i="22"/>
  <c r="E55" i="22"/>
  <c r="F27" i="22"/>
  <c r="H44" i="22"/>
  <c r="H43" i="22"/>
  <c r="G45" i="22"/>
  <c r="C36" i="22"/>
  <c r="I41" i="22"/>
  <c r="I42" i="22"/>
  <c r="F45" i="22"/>
  <c r="C61" i="22"/>
  <c r="D59" i="22"/>
  <c r="F7" i="22"/>
  <c r="G4" i="22"/>
  <c r="G6" i="22"/>
  <c r="G24" i="22"/>
  <c r="F8" i="22"/>
  <c r="H45" i="22"/>
  <c r="D60" i="22"/>
  <c r="D61" i="22"/>
  <c r="F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Decanatura de la Facultad de Ciencias de la Salud - Universidad Autónoma de Ica</author>
  </authors>
  <commentList>
    <comment ref="AC989" authorId="0" shapeId="0" xr:uid="{5B87E933-6209-40E2-8FB1-6E4FF9E644D9}">
      <text>
        <r>
          <rPr>
            <sz val="11"/>
            <color theme="1"/>
            <rFont val="Aptos Narrow"/>
            <family val="2"/>
            <scheme val="minor"/>
          </rPr>
          <t xml:space="preserve">SE LLEVARA EN FILIAL ICA
</t>
        </r>
      </text>
    </comment>
    <comment ref="AE990" authorId="0" shapeId="0" xr:uid="{A3E2DAB6-D3B1-48C9-8C82-0E42E36AB681}">
      <text>
        <r>
          <rPr>
            <sz val="11"/>
            <color theme="1"/>
            <rFont val="Aptos Narrow"/>
            <family val="2"/>
            <scheme val="minor"/>
          </rPr>
          <t>SE LLEVARA EN FILIAL ICA</t>
        </r>
      </text>
    </comment>
    <comment ref="AC1000" authorId="0" shapeId="0" xr:uid="{BBA14C4B-4EC8-4C19-870B-D382B804AE15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  <comment ref="AC1017" authorId="0" shapeId="0" xr:uid="{B7FCB3A6-A9FA-4B0D-9B15-226D5CB07B67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<sst xmlns="http://schemas.openxmlformats.org/spreadsheetml/2006/main" count="44031" uniqueCount="1410">
  <si>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</si>
  <si>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</si>
  <si>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</si>
  <si>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</si>
  <si>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</si>
  <si>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</si>
  <si>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</si>
  <si>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</si>
  <si>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</si>
  <si>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</si>
  <si>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</si>
  <si>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</si>
  <si>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</si>
  <si>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</si>
  <si>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</si>
  <si>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</si>
  <si>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</si>
  <si>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</si>
  <si>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</si>
  <si>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</si>
  <si>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</si>
  <si>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</si>
  <si>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</si>
  <si>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</si>
  <si>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</si>
  <si>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</si>
  <si>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</si>
  <si>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</si>
  <si>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</si>
  <si>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</si>
  <si>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</si>
  <si>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</si>
  <si>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</si>
  <si>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</si>
  <si>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</si>
  <si>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</si>
  <si>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</si>
  <si>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</si>
  <si>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</si>
  <si>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</si>
  <si>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</si>
  <si>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</si>
  <si>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</si>
  <si>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</si>
  <si>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</si>
  <si>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</si>
  <si>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</si>
  <si>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</si>
  <si>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</si>
  <si>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</si>
  <si>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</si>
  <si>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</si>
  <si>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</si>
  <si>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</si>
  <si>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</si>
  <si>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</si>
  <si>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</si>
  <si>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</si>
  <si>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</si>
  <si>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</si>
  <si>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</si>
  <si>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</si>
  <si>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</si>
  <si>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</si>
  <si>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</si>
  <si>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</si>
  <si>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</si>
  <si>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</si>
  <si>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</si>
  <si>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</si>
  <si>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</si>
  <si>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</si>
  <si>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</si>
  <si>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</si>
  <si>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</si>
  <si>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</si>
  <si>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</si>
  <si>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</si>
  <si>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</si>
  <si>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</si>
  <si>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</si>
  <si>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</si>
  <si>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</si>
  <si>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</si>
  <si>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</si>
  <si>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</si>
  <si>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</si>
  <si>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</si>
  <si>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</si>
  <si>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</si>
  <si>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</si>
  <si>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</si>
  <si>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</si>
  <si>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</si>
  <si>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</si>
  <si>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</si>
  <si>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</si>
  <si>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</si>
  <si>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</si>
  <si>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</si>
  <si>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</si>
  <si>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</si>
  <si>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</si>
  <si>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</si>
  <si>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</si>
  <si>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</si>
  <si>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</si>
  <si>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</si>
  <si>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</si>
  <si>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</si>
  <si>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</si>
  <si>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</si>
  <si>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</si>
  <si>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</si>
  <si>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</si>
  <si>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</si>
  <si>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</si>
  <si>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</si>
  <si>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</si>
  <si>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</si>
  <si>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</si>
  <si>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</si>
  <si>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</si>
  <si>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</si>
  <si>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</si>
  <si>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</si>
  <si>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DNI</t>
  </si>
  <si>
    <t>HORAS</t>
  </si>
  <si>
    <t xml:space="preserve">DEDICACIÓN 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</si>
  <si>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</si>
  <si>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</si>
  <si>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</si>
  <si>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</si>
  <si>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</si>
  <si>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</si>
  <si>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</si>
  <si>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</si>
  <si>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</si>
  <si>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</si>
  <si>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</si>
  <si>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</si>
  <si>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</si>
  <si>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</si>
  <si>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</si>
  <si>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</si>
  <si>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</si>
  <si>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</si>
  <si>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</si>
  <si>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</si>
  <si>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</si>
  <si>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</si>
  <si>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</si>
  <si>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</si>
  <si>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</si>
  <si>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</si>
  <si>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</si>
  <si>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</si>
  <si>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</si>
  <si>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</si>
  <si>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</si>
  <si>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</si>
  <si>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</si>
  <si>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</si>
  <si>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</si>
  <si>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</si>
  <si>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</si>
  <si>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</si>
  <si>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</si>
  <si>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</si>
  <si>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</si>
  <si>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</si>
  <si>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</si>
  <si>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</si>
  <si>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</si>
  <si>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</si>
  <si>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</si>
  <si>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</si>
  <si>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</si>
  <si>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</si>
  <si>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</si>
  <si>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</si>
  <si>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</si>
  <si>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</si>
  <si>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</si>
  <si>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</si>
  <si>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</si>
  <si>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</si>
  <si>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</si>
  <si>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</si>
  <si>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</si>
  <si>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</si>
  <si>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</si>
  <si>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</si>
  <si>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</si>
  <si>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</si>
  <si>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PORUMA</t>
  </si>
  <si>
    <t>VIRTUAL</t>
  </si>
  <si>
    <t>PRESENCIAL</t>
  </si>
  <si>
    <t>ACHARTE CHAMPI WALTER JESUS</t>
  </si>
  <si>
    <t>TC</t>
  </si>
  <si>
    <t>RENOVACIÓN</t>
  </si>
  <si>
    <t>ACOSTA VILLAVICENCIO BLANCA AURORA</t>
  </si>
  <si>
    <t>ALIAGA RUIZ MINA ANGELICA</t>
  </si>
  <si>
    <t>TP</t>
  </si>
  <si>
    <t>ALVAREZ GARCIA TERESA ELVIRA</t>
  </si>
  <si>
    <t>ANCAJIMA RUIZ ANDREA BETTY</t>
  </si>
  <si>
    <t>ANICAMA BERNAOLA PEDRO ARTURO</t>
  </si>
  <si>
    <t>ANTEZANA CHINQUILLO JOSE GIANCARLO</t>
  </si>
  <si>
    <t>APOLAYA PAREJA BERTHA ESTHER</t>
  </si>
  <si>
    <t>AQUIJE DAPOZZO EDWAR VIDAL</t>
  </si>
  <si>
    <t>ARIZOLA AGUADO ALICIA ANTOINETTE</t>
  </si>
  <si>
    <t>AROTUMA GRANDA HECTOR JUAN CARLOS</t>
  </si>
  <si>
    <t>ARQUIÑEGO SOLAR HENRRY MARCOS</t>
  </si>
  <si>
    <t>ARREDONDO ZELA SONIA OLIVIA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</si>
  <si>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</si>
  <si>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</si>
  <si>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</si>
  <si>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</si>
  <si>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</si>
  <si>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</si>
  <si>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</si>
  <si>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</si>
  <si>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</si>
  <si>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</si>
  <si>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</si>
  <si>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</si>
  <si>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</si>
  <si>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</si>
  <si>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</si>
  <si>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</si>
  <si>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</si>
  <si>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</si>
  <si>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</si>
  <si>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</si>
  <si>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CAMPIAN LAZO YONAL IGNACIO</t>
  </si>
  <si>
    <t>CAMPOS CARDENAS SANDRA GISELA</t>
  </si>
  <si>
    <t>CANALES INGA WENDY VIVIANA</t>
  </si>
  <si>
    <t>CANDELA CUBILLAS HUBER AGUSTIN</t>
  </si>
  <si>
    <t>CANDELA LEVANO CECIL MASSIEL</t>
  </si>
  <si>
    <t>CARBONEL RAMIREZ HANS HENRY</t>
  </si>
  <si>
    <t>CARDENAS GALVEZ YESE YOBANA</t>
  </si>
  <si>
    <t>CARDENAS LANDEO NANCY</t>
  </si>
  <si>
    <t>CARDENAS ZEDANO WILLIAM JESUS</t>
  </si>
  <si>
    <t>CARRASCO VASQUEZ JOSE LUIS</t>
  </si>
  <si>
    <t>CASTILLA TUBILLA JEANINA LISETH</t>
  </si>
  <si>
    <t>CASTILLO ESPINOZA GUILLERMO EMILIO</t>
  </si>
  <si>
    <t>CASTRO ANTEZANA HARDY TERESA</t>
  </si>
  <si>
    <t>CASTRO VILCAPUMA NATHIA ERIKA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</si>
  <si>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</si>
  <si>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</si>
  <si>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</si>
  <si>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</si>
  <si>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</si>
  <si>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COCHACHI PURAY JAQUELINE NOEMI</t>
  </si>
  <si>
    <t>COLONIA OSORIO NIEVES PILAR</t>
  </si>
  <si>
    <t>COLQUEPISCO PAUCAR NILO TEODORICO</t>
  </si>
  <si>
    <t>COMECA VILDOZO ANGEL ORLANDO</t>
  </si>
  <si>
    <t>CORDOVA GUTIERREZ MARCO ANDREE</t>
  </si>
  <si>
    <t>TECNOLOGÍA MÉDICA - EEGG</t>
  </si>
  <si>
    <t>TECNOLOGÍA MÉDICA</t>
  </si>
  <si>
    <t>CORNEJO PURILLA SUGEY PILAR</t>
  </si>
  <si>
    <t>CORREA VERGARA JORGE LUIS</t>
  </si>
  <si>
    <t>COSIATADO URBANO RAUL JESUS</t>
  </si>
  <si>
    <t>CRISOSTOMO POMA PEDRO GUSTAVO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</si>
  <si>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</si>
  <si>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</si>
  <si>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</si>
  <si>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</si>
  <si>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</si>
  <si>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DEL PINO ASCONA DENNIS YVONNE</t>
  </si>
  <si>
    <t>DEL RIO MENDOZA JENY ROSANNA JULIA</t>
  </si>
  <si>
    <t>DELGADO RIOS FATIMA NATALIA</t>
  </si>
  <si>
    <t>JEFE DE PRACTICA</t>
  </si>
  <si>
    <t>JEFE DE PRACTICAS</t>
  </si>
  <si>
    <t>DIAZ BAZALAR WILLIAM JESUS</t>
  </si>
  <si>
    <t>DIAZ RODRIGUEZ JUAN JOSE</t>
  </si>
  <si>
    <t>DOLORES NOLASCO LUIS DAGOBERTO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</si>
  <si>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</si>
  <si>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</si>
  <si>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</si>
  <si>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</si>
  <si>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</si>
  <si>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FERNANDEZ CABRERA ERIKA MERLY</t>
  </si>
  <si>
    <t>FIGUEROA QUIÑONES JOEL HIAMIR</t>
  </si>
  <si>
    <t>INVESTIGADOR</t>
  </si>
  <si>
    <t>GALVAN CANTA MARIA MAGDALENA</t>
  </si>
  <si>
    <t>GALVEZ ARQUIÑIVA EDWIN JOSE</t>
  </si>
  <si>
    <t>GERÓNIMO ACUACHE BRYAN WILBERTO</t>
  </si>
  <si>
    <t>GIRONZINI PECHIAROVICH DAVID ALDO</t>
  </si>
  <si>
    <t>GOMEZ DONAYRE MARITZA YOVANA</t>
  </si>
  <si>
    <t>GOMEZ HERNANDEZ FREDDY WILFREDO</t>
  </si>
  <si>
    <t>GONZALES CHUNG LUIS ENRIQUE</t>
  </si>
  <si>
    <t>GUEVARA CARRILLO ANITA FUTINI</t>
  </si>
  <si>
    <t>GUEVARA SANCHEZ ANA CECILIA</t>
  </si>
  <si>
    <t>GUGLIERMINO GALLEGOS LORENA MILAGROS</t>
  </si>
  <si>
    <t>GUILLEN USTUA LUZVID</t>
  </si>
  <si>
    <t>GUTIERREZ DULANTO DE MUÑOZ JENIFER JESUS</t>
  </si>
  <si>
    <t>HERNANDEZ CARDENAS NARDA MILAGROS</t>
  </si>
  <si>
    <t>REINCORPORACIÓN</t>
  </si>
  <si>
    <t>HERNANDEZ CHOCANO LLULIANA LEONOR</t>
  </si>
  <si>
    <t>HERNANDEZ DE LA CRUZ ROSA VICTORIA</t>
  </si>
  <si>
    <t>HERNANDEZ ESPINO RAUL JONATHAN</t>
  </si>
  <si>
    <t>HERNANDEZ MAYTAHUARI PATRICIA DEL ROSARIO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</si>
  <si>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</si>
  <si>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</si>
  <si>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</si>
  <si>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</si>
  <si>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</si>
  <si>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ORDINARIO</t>
  </si>
  <si>
    <t>HUAMAN OROSCO GUSTAVO</t>
  </si>
  <si>
    <t>INFANTE VALDEZ KATIZA KARLA</t>
  </si>
  <si>
    <t>JERONIMO CASTILLO JORGE ANTONIO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</si>
  <si>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</si>
  <si>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</si>
  <si>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</si>
  <si>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</si>
  <si>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</si>
  <si>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LEVANO DE PEÑA ELITA DEL PILAR</t>
  </si>
  <si>
    <t>LEVANO LEVANO VICTOR ALEJANDRO</t>
  </si>
  <si>
    <t>LEVANO SARMIENTO HECTOR EDUARDO</t>
  </si>
  <si>
    <t>LEY GARCIA CESAR ALBERTO</t>
  </si>
  <si>
    <t>LLANTO CANCHOS JOSE ANGEL</t>
  </si>
  <si>
    <t>LLAUCA VALVERDE EDITH LUISA</t>
  </si>
  <si>
    <t>LOPEZ CUADROS MARIA FIORELLA</t>
  </si>
  <si>
    <t>LOYOLA ALMEYDA VICTOR MANUEL</t>
  </si>
  <si>
    <t>MAGALLANES MENDOZA LISSET DIONELA</t>
  </si>
  <si>
    <t>MARTINEZ LOZA CYNTHIA PAMELA</t>
  </si>
  <si>
    <t>MARTINEZ MUÑANTE RICARDO DAVID</t>
  </si>
  <si>
    <t>MARTINEZ PEREZ BRENDA LEE</t>
  </si>
  <si>
    <t>MATTA GONZALES LOURDES EVELINA</t>
  </si>
  <si>
    <t>MATTA UCHUYA VICTOR HUGO</t>
  </si>
  <si>
    <t>MAYTA FRANCIA JOSE LUIS REYNALDO</t>
  </si>
  <si>
    <t>MEDINA GUERRERO MERICI INGRID</t>
  </si>
  <si>
    <t>MEJÍA ALBINO DÁNEA MARLENY</t>
  </si>
  <si>
    <t>MEJÍA GAMBOA DANY MARGOT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</si>
  <si>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</si>
  <si>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</si>
  <si>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</si>
  <si>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</si>
  <si>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</si>
  <si>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</si>
  <si>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</si>
  <si>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</si>
  <si>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</si>
  <si>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</si>
  <si>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</si>
  <si>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</si>
  <si>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</si>
  <si>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</si>
  <si>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</si>
  <si>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</si>
  <si>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</si>
  <si>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PABLO AGAMA ELIZABETH JUDITH</t>
  </si>
  <si>
    <t>PACHAS ALMEYDA ELIZABETH DIONET</t>
  </si>
  <si>
    <t>PACHAS MORAN SONIA</t>
  </si>
  <si>
    <t>PACHAS RAMOS ALLINSON MARINA</t>
  </si>
  <si>
    <t>PACHAS ROSPIGLIOSI JAVIER ANGEL</t>
  </si>
  <si>
    <t>PAICO VENTURA DORIS UDELIA</t>
  </si>
  <si>
    <t>PAITAN CAHUA ANTONIO WILMER</t>
  </si>
  <si>
    <t>PARIONA ESPINO KAREM JULISSA</t>
  </si>
  <si>
    <t>PEÑALOZA REYNAGA RHOY CROSSMER</t>
  </si>
  <si>
    <t>PERALTA ROLDAN ELVIS SERGIO</t>
  </si>
  <si>
    <t>PEREZ CABRERA NURY SARAI</t>
  </si>
  <si>
    <t>PINO RAMOS MIRTHA LIDIA</t>
  </si>
  <si>
    <t>PINTO BORJA JAIME AUGUSTO</t>
  </si>
  <si>
    <t>PIZARRO MONCADA CHRISTIAN DAVID</t>
  </si>
  <si>
    <t>PORTAL ALMEYDA ELSIE ESTEFANNI</t>
  </si>
  <si>
    <t>POZO CANALES JOEL EMILIO</t>
  </si>
  <si>
    <t>PRADO MINCHOLA GUILLERMO OSCAR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</si>
  <si>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</si>
  <si>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</si>
  <si>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</si>
  <si>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</si>
  <si>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</si>
  <si>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</si>
  <si>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QUIROZ PORTILLA CESAR ANTONIO</t>
  </si>
  <si>
    <t>QUISPE PADILLA INES JESUS</t>
  </si>
  <si>
    <t>QUISPE TORRES MARIA GLORIA</t>
  </si>
  <si>
    <t>RAMOS CHAVEZ GIOVANA PILAR</t>
  </si>
  <si>
    <t>RAMOS DE LA ROSA KAROL KRISTEL</t>
  </si>
  <si>
    <t>RAMOS ESCAJADILLO XENIA KARIN</t>
  </si>
  <si>
    <t>RAMOS TAYPE MIGUEL ANGEL</t>
  </si>
  <si>
    <t>RAYME MENESES JOSE LUIS</t>
  </si>
  <si>
    <t>REYES RUIZ JULIA LUZMILA</t>
  </si>
  <si>
    <t>RIVERA ROJAS CLAUDIA NOEMI</t>
  </si>
  <si>
    <t>ROBLES CABRERA YOVER ELVIS</t>
  </si>
  <si>
    <t>ROBLES HOCES CONSUELO JESUS</t>
  </si>
  <si>
    <t>RODRIGUEZ CALDERON RENZO EMERSON</t>
  </si>
  <si>
    <t>RODRIGUEZ PALOMINO LUISA ANGELICA</t>
  </si>
  <si>
    <t>ROJAS HILARIO JIMMY SERVULO</t>
  </si>
  <si>
    <t>ROJAS MENDIVIL MIGUEL ANGEL</t>
  </si>
  <si>
    <t>ROJAS RUIZ FRANCISCO BERNARDINO</t>
  </si>
  <si>
    <t>ROMAN ROSSI MARIA AMPARO</t>
  </si>
  <si>
    <t>RUIZ OCAMPO JUAN CARLOS</t>
  </si>
  <si>
    <t>SALOME BARZOLA VICTOR RAUL</t>
  </si>
  <si>
    <t>SARAVIA PAZ SOLDAN CESAR HERNAN</t>
  </si>
  <si>
    <t>SARAVIA YATACO CARMEN ROSA</t>
  </si>
  <si>
    <t>SARMIENTO GUILLEN PAUL ALEJANDRO</t>
  </si>
  <si>
    <t>SEDANO MIRAVAL ENMA ZORAIDA</t>
  </si>
  <si>
    <t>SEVILLANO ACUÑA ORLANDO RAUL</t>
  </si>
  <si>
    <t>SOTELO OCHOA ADA VERONICA</t>
  </si>
  <si>
    <t>SUAREZ CAJO JULIA RUTH</t>
  </si>
  <si>
    <t>SUCZO CHAIÑA MERVY LUCY</t>
  </si>
  <si>
    <t>SULCA ROJAS JULIO CESAR</t>
  </si>
  <si>
    <t>TAMAYO ARTEAGA CARMEN ROSA JESUS</t>
  </si>
  <si>
    <t>TIRADO BARRON OSCAR MIGUEL</t>
  </si>
  <si>
    <t>TITO LOAYZA KEYMA MARITHA</t>
  </si>
  <si>
    <t>TORNERO MEDINA BELISA ROSALBA</t>
  </si>
  <si>
    <t>URBANO LUCANA SEFERINA SARAFINA</t>
  </si>
  <si>
    <t>URIBE SOTIL DIAMDRA OLGA</t>
  </si>
  <si>
    <t>VALDIVIEZO GUEVARA MARLITT</t>
  </si>
  <si>
    <t>VALENCIA GARRIAZO EBER</t>
  </si>
  <si>
    <t>VALENCIA ORMEÑO JANET ROSARIO</t>
  </si>
  <si>
    <t>VALLEJOS CASTILLO KARINA DALILA</t>
  </si>
  <si>
    <t>VARGAS HUAMANTUMBA YAMELY</t>
  </si>
  <si>
    <t>VARGAS PRADO KELLY FARA</t>
  </si>
  <si>
    <t>VARGAS TASAYCO MIGUEL ANGEL</t>
  </si>
  <si>
    <t>VASQUEZ CABALLERO DEISSY ALINA</t>
  </si>
  <si>
    <t>VASQUEZ RAMOS JHOSSELYN NATALYE</t>
  </si>
  <si>
    <t>VASQUEZ TREJO CESAR WILFREDO</t>
  </si>
  <si>
    <t>VELASQUEZ VELASQUEZ ROSA MARIA</t>
  </si>
  <si>
    <t>VELIS ALVA DE VILLARREAL LUZ MARIA ESPERANZA</t>
  </si>
  <si>
    <t>VENEGAS ROJAS ADOLFO</t>
  </si>
  <si>
    <t>VENTURA FERNANDEZ FREDDY GUSTAVO</t>
  </si>
  <si>
    <t>VERA MENDOZA FELIX JESUS</t>
  </si>
  <si>
    <t>VICUÑA RAMIREZ MARIO JESUS</t>
  </si>
  <si>
    <t>VIDALON SOLDEVILLA ETHEL</t>
  </si>
  <si>
    <t>VILLANUEVA CARDENAS GLADIS JANE</t>
  </si>
  <si>
    <t>VILLAVERDE LUCANA DANITZA SUSAN</t>
  </si>
  <si>
    <t>VILLAVERDE LUCANA MAGALY ROXANA</t>
  </si>
  <si>
    <t>ZAIRA SACSI MARGARITA DORIS</t>
  </si>
  <si>
    <t>ZAVALA ARIAS CINTIA ROSA</t>
  </si>
  <si>
    <t>ZEGARRA LEON NADIA LIANY</t>
  </si>
  <si>
    <t>ARQUIÑEGO SOLIS PETHER DANIEL</t>
  </si>
  <si>
    <t>INVITACIÓN</t>
  </si>
  <si>
    <t>BARDALES NOGUEIRA ORLANDO</t>
  </si>
  <si>
    <t>CONCURSO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</si>
  <si>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</si>
  <si>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</si>
  <si>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</si>
  <si>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</si>
  <si>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</si>
  <si>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</si>
  <si>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</si>
  <si>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</si>
  <si>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</si>
  <si>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</si>
  <si>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</si>
  <si>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</si>
  <si>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</si>
  <si>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</si>
  <si>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</si>
  <si>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</si>
  <si>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</si>
  <si>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</si>
  <si>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</si>
  <si>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</si>
  <si>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</si>
  <si>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</si>
  <si>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</si>
  <si>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</si>
  <si>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</si>
  <si>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</si>
  <si>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</si>
  <si>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</si>
  <si>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</si>
  <si>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</si>
  <si>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</si>
  <si>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</si>
  <si>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RUIZ COBA MARCOS</t>
  </si>
  <si>
    <t>SALAZAR MUNAYCO LUISA MARÍA</t>
  </si>
  <si>
    <t>TORALVA CONDORI PAÚL ANDRÉ</t>
  </si>
  <si>
    <t>TORIBIO ALEJO LIZBETH GIOVANNA</t>
  </si>
  <si>
    <t>VENERO MORTTOLA ALEJANDRO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</si>
  <si>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</si>
  <si>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</si>
  <si>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</si>
  <si>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</si>
  <si>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</si>
  <si>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</si>
  <si>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</si>
  <si>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</si>
  <si>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</si>
  <si>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</si>
  <si>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</si>
  <si>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</si>
  <si>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</si>
  <si>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</si>
  <si>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</si>
  <si>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PEREZ GOMEZ JOSE YOMIL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</si>
  <si>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</si>
  <si>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</si>
  <si>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</si>
  <si>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</si>
  <si>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</si>
  <si>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</si>
  <si>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MARCA INGA MOISES</t>
  </si>
  <si>
    <t>PEÑA ACASIETE JHONATAN MIGUEL</t>
  </si>
  <si>
    <t>RETUERTO AGUILAR ROBERT EDWUARD</t>
  </si>
  <si>
    <t>SAIRITUPAC HUARCAYA GABRIEL ROGELIO</t>
  </si>
  <si>
    <t>SIMBRON FLORES LUIS ALBERTO</t>
  </si>
  <si>
    <t>TORRES FELICIANO LUIS FELIX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</si>
  <si>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</si>
  <si>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</si>
  <si>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</si>
  <si>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</si>
  <si>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</si>
  <si>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</si>
  <si>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MEZA PALOMINO YOSSELY MARGARITA</t>
  </si>
  <si>
    <t>CASTILLO SIGUAS ESTHER ORIELE</t>
  </si>
  <si>
    <t>EURIBE FLORES MARITZA YESENIA</t>
  </si>
  <si>
    <t>FERNANDEZ SILVESTRE NERY</t>
  </si>
  <si>
    <t>MESIAS REYES JORGE LUIS</t>
  </si>
  <si>
    <t>NUÑEZ ROMAN NESTOR</t>
  </si>
  <si>
    <t>TORRES UGARTE CARLOS ALBERTO</t>
  </si>
  <si>
    <t>VERASTEGUI GUEVARA ROSA MARÍA</t>
  </si>
  <si>
    <t>DE LA CRUZ ANGULO JOAN PAUL</t>
  </si>
  <si>
    <t>VASQUEZ REQUENA ANGEL GERARDO</t>
  </si>
  <si>
    <t>COLLANTES VILCHEZ YULISSA NOVALI</t>
  </si>
  <si>
    <t>ESCOBEDO ESPINOZA ANDY ASUNCION</t>
  </si>
  <si>
    <t> </t>
  </si>
  <si>
    <t>TOTAL</t>
  </si>
  <si>
    <t>%</t>
  </si>
  <si>
    <t>TC%</t>
  </si>
  <si>
    <t>TP%</t>
  </si>
  <si>
    <t>TECNOLOGÍA MEDICA</t>
  </si>
  <si>
    <t>CONSOLIDADO</t>
  </si>
  <si>
    <t>LUYO LOLI TAYMA NAIROBIS</t>
  </si>
  <si>
    <t>TASAYCO RODRIGUEZ JOSE LUIS</t>
  </si>
  <si>
    <t>VARGAS DEL RIO MIGUEL ANGEL</t>
  </si>
  <si>
    <t>FABIÁN RAMÍREZ JENNER</t>
  </si>
  <si>
    <t>LINARES CAMPOS CARMEN DEL ROSARIO</t>
  </si>
  <si>
    <t>QUISPE ALCARRAZ EDWIN</t>
  </si>
  <si>
    <t>RONCAL VARGAS JORGE JEFFERSON</t>
  </si>
  <si>
    <t>SANCHEZ SOTIL ENMANUEL JEFFERSON</t>
  </si>
  <si>
    <t>SEGURA MUNAYCO BERTHA ETELVINA</t>
  </si>
  <si>
    <t>VASQUEZ BALLARTA MARYORIT ISABEL</t>
  </si>
  <si>
    <t xml:space="preserve"> </t>
  </si>
  <si>
    <t>PLANIFICACIÓN ACADÉMICA PREGRADO 2026-1</t>
  </si>
  <si>
    <t>DATOS DE RCU PLAN DE ESTUDIOS</t>
  </si>
  <si>
    <t>Cod Facultad:</t>
  </si>
  <si>
    <t>nd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</si>
  <si>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</si>
  <si>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</si>
  <si>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</si>
  <si>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</si>
  <si>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</si>
  <si>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</si>
  <si>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</si>
  <si>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</si>
  <si>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</si>
  <si>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</si>
  <si>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</si>
  <si>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</si>
  <si>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</si>
  <si>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</si>
  <si>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</si>
  <si>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</si>
  <si>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</si>
  <si>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</si>
  <si>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</si>
  <si>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</si>
  <si>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</si>
  <si>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</si>
  <si>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</si>
  <si>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</si>
  <si>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</si>
  <si>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</si>
  <si>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</si>
  <si>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</si>
  <si>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</si>
  <si>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</si>
  <si>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2026-1</t>
  </si>
  <si>
    <t>RCU N° 016-2026-UAI-CU/P</t>
  </si>
  <si>
    <t>A1</t>
  </si>
  <si>
    <t>P02A2106</t>
  </si>
  <si>
    <t>Biologia</t>
  </si>
  <si>
    <t>Específico</t>
  </si>
  <si>
    <t>Obligatorio</t>
  </si>
  <si>
    <t>Presencial</t>
  </si>
  <si>
    <t>LABORATORIO DE BIOLOGÍA Y MICROBIOLOGÍA 1</t>
  </si>
  <si>
    <t>AULA 203 G</t>
  </si>
  <si>
    <t>T</t>
  </si>
  <si>
    <t>A2</t>
  </si>
  <si>
    <t>P02A1103</t>
  </si>
  <si>
    <t>Filosofía y Ética</t>
  </si>
  <si>
    <t>General</t>
  </si>
  <si>
    <t>P02A2105</t>
  </si>
  <si>
    <t>Introducción a la enfermería</t>
  </si>
  <si>
    <t>AULA 201 G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</si>
  <si>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</si>
  <si>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</si>
  <si>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</si>
  <si>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</si>
  <si>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</si>
  <si>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</si>
  <si>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</si>
  <si>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B1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</si>
  <si>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</si>
  <si>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</si>
  <si>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</si>
  <si>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</si>
  <si>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</si>
  <si>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</si>
  <si>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</si>
  <si>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</si>
  <si>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</si>
  <si>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</si>
  <si>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</si>
  <si>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</si>
  <si>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</si>
  <si>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</si>
  <si>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P02A2111</t>
  </si>
  <si>
    <t>Anatomia y fisiologia</t>
  </si>
  <si>
    <t>LABORATORIO DE ANATOMÍA</t>
  </si>
  <si>
    <t>P02A1112</t>
  </si>
  <si>
    <t>Cultura inclusiva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</si>
  <si>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</si>
  <si>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</si>
  <si>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</si>
  <si>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</si>
  <si>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</si>
  <si>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</si>
  <si>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</si>
  <si>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Virtual</t>
  </si>
  <si>
    <t>AULA 206 F</t>
  </si>
  <si>
    <t>P02A2118</t>
  </si>
  <si>
    <t>Actividades de proyeccion social I</t>
  </si>
  <si>
    <t>P02A2116</t>
  </si>
  <si>
    <t>Antropología de la Salud</t>
  </si>
  <si>
    <t>P02A1114</t>
  </si>
  <si>
    <t>Cultura Ambiental</t>
  </si>
  <si>
    <t>P02A2113</t>
  </si>
  <si>
    <t>Estadistica</t>
  </si>
  <si>
    <t>LABORATORIO DE CÓMPUTO 2</t>
  </si>
  <si>
    <t>P02A3117</t>
  </si>
  <si>
    <t>Métodos de atención de enfermería</t>
  </si>
  <si>
    <t>Especialidad</t>
  </si>
  <si>
    <t>P02A2115</t>
  </si>
  <si>
    <t>Química y bioquimica</t>
  </si>
  <si>
    <t>LABORATORIO DE QUÍMICA Y BIOQUÍMICA 1</t>
  </si>
  <si>
    <t>P02A2124</t>
  </si>
  <si>
    <t>Actividades de proyeccion social II</t>
  </si>
  <si>
    <t>AULA 101 G</t>
  </si>
  <si>
    <t>P02A3120</t>
  </si>
  <si>
    <t>Enfermería clínica</t>
  </si>
  <si>
    <t>LABORATORIO DE ENFERMERÍA BÁSICA</t>
  </si>
  <si>
    <t>P02A3123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</si>
  <si>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</si>
  <si>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</si>
  <si>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</si>
  <si>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</si>
  <si>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</si>
  <si>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</si>
  <si>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AULA 202 G</t>
  </si>
  <si>
    <t>P02A2119</t>
  </si>
  <si>
    <t>Semiologia</t>
  </si>
  <si>
    <t>AULA 302 G</t>
  </si>
  <si>
    <t>X1</t>
  </si>
  <si>
    <t>X2</t>
  </si>
  <si>
    <t>M2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</si>
  <si>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</si>
  <si>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</si>
  <si>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</si>
  <si>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</si>
  <si>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</si>
  <si>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</si>
  <si>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</si>
  <si>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</si>
  <si>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</si>
  <si>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P02A3128</t>
  </si>
  <si>
    <t>Nutrición y dietoterapia</t>
  </si>
  <si>
    <t>P02A3127</t>
  </si>
  <si>
    <t>Tecnología de información en salud</t>
  </si>
  <si>
    <t>AULA 202 A</t>
  </si>
  <si>
    <t>J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</si>
  <si>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</si>
  <si>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</si>
  <si>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</si>
  <si>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</si>
  <si>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</si>
  <si>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</si>
  <si>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</si>
  <si>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</si>
  <si>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</si>
  <si>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</si>
  <si>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</si>
  <si>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</si>
  <si>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</si>
  <si>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302 D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</si>
  <si>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</si>
  <si>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</si>
  <si>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</si>
  <si>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</si>
  <si>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</si>
  <si>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</si>
  <si>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</si>
  <si>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</si>
  <si>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</si>
  <si>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</si>
  <si>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</si>
  <si>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</si>
  <si>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</si>
  <si>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</si>
  <si>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P02A2138</t>
  </si>
  <si>
    <t>Taller de investigación I</t>
  </si>
  <si>
    <t>AULA 204 F</t>
  </si>
  <si>
    <t>AULA 204 G</t>
  </si>
  <si>
    <t>21AA6</t>
  </si>
  <si>
    <t>Electivo 3 - Dirección en gestión de Centros Gerontologicos</t>
  </si>
  <si>
    <t>De Especialidad</t>
  </si>
  <si>
    <t>21A30</t>
  </si>
  <si>
    <t>Enfermería en Salud Comunitaria II</t>
  </si>
  <si>
    <t>21A33</t>
  </si>
  <si>
    <t>Inglés II</t>
  </si>
  <si>
    <t>21A32</t>
  </si>
  <si>
    <t>Internado I</t>
  </si>
  <si>
    <t>21A31</t>
  </si>
  <si>
    <t>Taller de Investigación II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</si>
  <si>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</si>
  <si>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</si>
  <si>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</si>
  <si>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</si>
  <si>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</si>
  <si>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</si>
  <si>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</si>
  <si>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</si>
  <si>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</si>
  <si>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</si>
  <si>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</si>
  <si>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P09A1104</t>
  </si>
  <si>
    <t>P09A2105</t>
  </si>
  <si>
    <t>Introducción a la obstetricia</t>
  </si>
  <si>
    <t>P09A1101</t>
  </si>
  <si>
    <t>P09A1103</t>
  </si>
  <si>
    <t>P09A1102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</si>
  <si>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</si>
  <si>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</si>
  <si>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</si>
  <si>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</si>
  <si>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</si>
  <si>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</si>
  <si>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</si>
  <si>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</si>
  <si>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</si>
  <si>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</si>
  <si>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</si>
  <si>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Actividades de Proyección Social I</t>
  </si>
  <si>
    <t>AULA 202 F</t>
  </si>
  <si>
    <t>P09A2117</t>
  </si>
  <si>
    <t>P09A3114</t>
  </si>
  <si>
    <t>Bioestadística y epidemiología</t>
  </si>
  <si>
    <t>LABORATORIO DE CÓMPUTO 1</t>
  </si>
  <si>
    <t>P09A2115</t>
  </si>
  <si>
    <t>Biología</t>
  </si>
  <si>
    <t>P09A3113</t>
  </si>
  <si>
    <t>Enfermería obstétrica</t>
  </si>
  <si>
    <t>P09A3116</t>
  </si>
  <si>
    <t>Histología</t>
  </si>
  <si>
    <t>LABORATORIO PSICOMETRICO</t>
  </si>
  <si>
    <t>P09A2124</t>
  </si>
  <si>
    <t>Actividades de Proyección Social II</t>
  </si>
  <si>
    <t>AULA 404 D</t>
  </si>
  <si>
    <t xml:space="preserve">P09A3122 </t>
  </si>
  <si>
    <t>Embriología y Genética</t>
  </si>
  <si>
    <t>De especialidad</t>
  </si>
  <si>
    <t>P09A2121</t>
  </si>
  <si>
    <t>Microbiología y Parasitología</t>
  </si>
  <si>
    <t>P09A2120</t>
  </si>
  <si>
    <t>Química y Bioquímica</t>
  </si>
  <si>
    <t xml:space="preserve">P09A3123 </t>
  </si>
  <si>
    <t>Salud de la Mujer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</si>
  <si>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</si>
  <si>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</si>
  <si>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</si>
  <si>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</si>
  <si>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</si>
  <si>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</si>
  <si>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P09A3125</t>
  </si>
  <si>
    <t>Farmacología y Terapéutica Obstétrica</t>
  </si>
  <si>
    <t>P09A3129</t>
  </si>
  <si>
    <t>Obstetricia I</t>
  </si>
  <si>
    <t>AULA 301 G</t>
  </si>
  <si>
    <t>P09A3126</t>
  </si>
  <si>
    <t>Sexualidad Humana y Reproducción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</si>
  <si>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</si>
  <si>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</si>
  <si>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</si>
  <si>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</si>
  <si>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</si>
  <si>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</si>
  <si>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</si>
  <si>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P09A3133</t>
  </si>
  <si>
    <t>Laboratorio Clínico - Diagnóstico por imágenes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</si>
  <si>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</si>
  <si>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</si>
  <si>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</si>
  <si>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</si>
  <si>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</si>
  <si>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</si>
  <si>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</si>
  <si>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P09A3137</t>
  </si>
  <si>
    <t>Cirugía Instrumental y Anestesiología</t>
  </si>
  <si>
    <t>P09A3244</t>
  </si>
  <si>
    <t>Electivo 1 (Nutrición y Dietoterapia)</t>
  </si>
  <si>
    <t>P09A2141</t>
  </si>
  <si>
    <t>Inglés I</t>
  </si>
  <si>
    <t>P09A3138</t>
  </si>
  <si>
    <t>Monitoreo fetal y electrónico</t>
  </si>
  <si>
    <t>P09A3139</t>
  </si>
  <si>
    <t>Obstetricia III</t>
  </si>
  <si>
    <t>P09A2140</t>
  </si>
  <si>
    <t>Taller de Investigación I</t>
  </si>
  <si>
    <t>A-1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</si>
  <si>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</si>
  <si>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</si>
  <si>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</si>
  <si>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</si>
  <si>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</si>
  <si>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</si>
  <si>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</si>
  <si>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</si>
  <si>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</si>
  <si>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</si>
  <si>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</si>
  <si>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</si>
  <si>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</si>
  <si>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</si>
  <si>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</si>
  <si>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</si>
  <si>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Especifico</t>
  </si>
  <si>
    <t>Obligatorio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</si>
  <si>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</si>
  <si>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</si>
  <si>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</si>
  <si>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</si>
  <si>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</si>
  <si>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</si>
  <si>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</si>
  <si>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</si>
  <si>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</si>
  <si>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</si>
  <si>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</si>
  <si>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</si>
  <si>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</si>
  <si>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</si>
  <si>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</si>
  <si>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</si>
  <si>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</si>
  <si>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</si>
  <si>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</si>
  <si>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</si>
  <si>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</si>
  <si>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P04A2118 </t>
  </si>
  <si>
    <t>Actividad de Proyección social I</t>
  </si>
  <si>
    <t>P04A2116 </t>
  </si>
  <si>
    <t>P04A1114 </t>
  </si>
  <si>
    <t>P04A2113 </t>
  </si>
  <si>
    <t>Estadística</t>
  </si>
  <si>
    <t>LABORATORIO PSICOMÉTRICO</t>
  </si>
  <si>
    <t>P04A3115 </t>
  </si>
  <si>
    <t>Psicofisiología</t>
  </si>
  <si>
    <t>P04A2117 </t>
  </si>
  <si>
    <t>Sistemas psicológicos</t>
  </si>
  <si>
    <t>P04A2124 </t>
  </si>
  <si>
    <t>Actividad de Proyección social II</t>
  </si>
  <si>
    <t>P04A3123 </t>
  </si>
  <si>
    <t>Desarrollo Psicológico I</t>
  </si>
  <si>
    <t>P04A3122 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</si>
  <si>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</si>
  <si>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</si>
  <si>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</si>
  <si>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</si>
  <si>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</si>
  <si>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</si>
  <si>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</si>
  <si>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</si>
  <si>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</si>
  <si>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P04A3129 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</si>
  <si>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</si>
  <si>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</si>
  <si>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</si>
  <si>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</si>
  <si>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</si>
  <si>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</si>
  <si>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</si>
  <si>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</si>
  <si>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</si>
  <si>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</si>
  <si>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</si>
  <si>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</si>
  <si>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P04A3131 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</si>
  <si>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</si>
  <si>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</si>
  <si>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</si>
  <si>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</si>
  <si>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</si>
  <si>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</si>
  <si>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</si>
  <si>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</si>
  <si>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</si>
  <si>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</si>
  <si>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</si>
  <si>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</si>
  <si>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</si>
  <si>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</si>
  <si>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P04A3140 </t>
  </si>
  <si>
    <t>Psicología de la sexualidad</t>
  </si>
  <si>
    <t>P04A3141 </t>
  </si>
  <si>
    <t>Psicología de los Recursos Humanos</t>
  </si>
  <si>
    <t>P04A2138 </t>
  </si>
  <si>
    <t>23A36</t>
  </si>
  <si>
    <t>Capacitación y Desarrollo del Talento</t>
  </si>
  <si>
    <t>23A37</t>
  </si>
  <si>
    <t>23A35</t>
  </si>
  <si>
    <t>Orientación y Consejo Psicológico</t>
  </si>
  <si>
    <t>23A32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</si>
  <si>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</si>
  <si>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</si>
  <si>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</si>
  <si>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</si>
  <si>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</si>
  <si>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</si>
  <si>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</si>
  <si>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P04A2149 </t>
  </si>
  <si>
    <t>Seminario de tesis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</si>
  <si>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</si>
  <si>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</si>
  <si>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</si>
  <si>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</si>
  <si>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</si>
  <si>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</si>
  <si>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</si>
  <si>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</si>
  <si>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Obligatoria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</si>
  <si>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</si>
  <si>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</si>
  <si>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</si>
  <si>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</si>
  <si>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</si>
  <si>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</si>
  <si>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</si>
  <si>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</si>
  <si>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</si>
  <si>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</si>
  <si>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</si>
  <si>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</si>
  <si>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</si>
  <si>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</si>
  <si>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AULA 201 C</t>
  </si>
  <si>
    <t>LABORATORIO DE BIOLOGÍA</t>
  </si>
  <si>
    <t>AULA 201 B</t>
  </si>
  <si>
    <t>AULA 302 B</t>
  </si>
  <si>
    <t>AULA 203 C</t>
  </si>
  <si>
    <t>AULA 303 C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</si>
  <si>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</si>
  <si>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</si>
  <si>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</si>
  <si>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</si>
  <si>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</si>
  <si>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</si>
  <si>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</si>
  <si>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301 C</t>
  </si>
  <si>
    <t>AULA 101 B</t>
  </si>
  <si>
    <t>AULA 305 C</t>
  </si>
  <si>
    <t>AULA 302 C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</si>
  <si>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</si>
  <si>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</si>
  <si>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</si>
  <si>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</si>
  <si>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</si>
  <si>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</si>
  <si>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</si>
  <si>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</si>
  <si>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</si>
  <si>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</si>
  <si>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</si>
  <si>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</si>
  <si>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401-C</t>
  </si>
  <si>
    <t>AULA 101-C</t>
  </si>
  <si>
    <t>AULA 303-C</t>
  </si>
  <si>
    <t>LABORATORIO DE QUÍMICA Y BIOQUÍMICA.205-D</t>
  </si>
  <si>
    <t>AULA 201-C</t>
  </si>
  <si>
    <t>AULA 202-C</t>
  </si>
  <si>
    <t>P31B1110</t>
  </si>
  <si>
    <t>AULA 203-C</t>
  </si>
  <si>
    <t>P31B2112</t>
  </si>
  <si>
    <t>Anatomía</t>
  </si>
  <si>
    <t>ANFITEATRO DE ANATOMÍA 101-D</t>
  </si>
  <si>
    <t>P31B1111</t>
  </si>
  <si>
    <t>P31B1107</t>
  </si>
  <si>
    <t>P31B1108</t>
  </si>
  <si>
    <t>P31B1109</t>
  </si>
  <si>
    <t>AULA 103-C</t>
  </si>
  <si>
    <t>AULA 402-C</t>
  </si>
  <si>
    <t>P31B2114</t>
  </si>
  <si>
    <t>Biofísica</t>
  </si>
  <si>
    <t>LABORATORIO DE FÍSICA. 202-D</t>
  </si>
  <si>
    <t>P31B2113</t>
  </si>
  <si>
    <t>Biología celular</t>
  </si>
  <si>
    <t>P31B1119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</si>
  <si>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</si>
  <si>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</si>
  <si>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</si>
  <si>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</si>
  <si>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</si>
  <si>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</si>
  <si>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</si>
  <si>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</si>
  <si>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</si>
  <si>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AULA 102-C</t>
  </si>
  <si>
    <t>P31B2125</t>
  </si>
  <si>
    <t>Actividades de proyección social I</t>
  </si>
  <si>
    <t>P31B2121</t>
  </si>
  <si>
    <t>Bioquímica</t>
  </si>
  <si>
    <t>P31B2120</t>
  </si>
  <si>
    <t>Inmunología</t>
  </si>
  <si>
    <t>P31B2122</t>
  </si>
  <si>
    <t>Microbiología y parasitología</t>
  </si>
  <si>
    <t>LABORATORIO DE MICROBIOLOGÍA Y PARASITOLOGÍA.  102-D</t>
  </si>
  <si>
    <t>P31B2124</t>
  </si>
  <si>
    <t>Patología</t>
  </si>
  <si>
    <t>P31B2123</t>
  </si>
  <si>
    <t>LABORATORIO DE COMPUTO 302-D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</si>
  <si>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</si>
  <si>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</si>
  <si>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</si>
  <si>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</si>
  <si>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</si>
  <si>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</si>
  <si>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Farmacología</t>
  </si>
  <si>
    <t>P31B2130</t>
  </si>
  <si>
    <t>Fisiopatología</t>
  </si>
  <si>
    <t>P31B3129</t>
  </si>
  <si>
    <t>Sistema endocrino</t>
  </si>
  <si>
    <t>P31B3128</t>
  </si>
  <si>
    <t>Sistema tegumentario</t>
  </si>
  <si>
    <t>P35B2118</t>
  </si>
  <si>
    <t>P35B1113</t>
  </si>
  <si>
    <t>P35B2117</t>
  </si>
  <si>
    <t>Física Aplicada</t>
  </si>
  <si>
    <t>P35B2114</t>
  </si>
  <si>
    <t>Fisiología Humana</t>
  </si>
  <si>
    <t>P35B2115</t>
  </si>
  <si>
    <t>Histología y Embriología</t>
  </si>
  <si>
    <t>P35B2116</t>
  </si>
  <si>
    <t>Química Orgánica e Inorgánica</t>
  </si>
  <si>
    <t>LABORATORIO DE FÍSICA</t>
  </si>
  <si>
    <t>P37B2118</t>
  </si>
  <si>
    <t>P37B1113</t>
  </si>
  <si>
    <t>P37B2114</t>
  </si>
  <si>
    <t>P37B2115</t>
  </si>
  <si>
    <t>P37B3116</t>
  </si>
  <si>
    <t xml:space="preserve">Introducción a la fonoaudiología </t>
  </si>
  <si>
    <t>Hibrido Virtual</t>
  </si>
  <si>
    <t>AULA 301 A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</si>
  <si>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</si>
  <si>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</si>
  <si>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</si>
  <si>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</si>
  <si>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</si>
  <si>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</si>
  <si>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Fisiología del ejercicio</t>
  </si>
  <si>
    <t>P36B2114</t>
  </si>
  <si>
    <t>P36B2115</t>
  </si>
  <si>
    <t>P36B3116</t>
  </si>
  <si>
    <t>Organización y función corporal I</t>
  </si>
  <si>
    <t>Hibrido Presencial</t>
  </si>
  <si>
    <t>LABORATORIO DE BIOLOGÍA Y MICROBIOLOGÍA</t>
  </si>
  <si>
    <t>AULA 503 D</t>
  </si>
  <si>
    <t>AULA 601 D</t>
  </si>
  <si>
    <t>AULA 602 D</t>
  </si>
  <si>
    <t>G1</t>
  </si>
  <si>
    <t>LABORATORIO DE QUÍMICA Y BIOQUÍMICA</t>
  </si>
  <si>
    <t>G2</t>
  </si>
  <si>
    <t>AULA 102 C</t>
  </si>
  <si>
    <t>H1</t>
  </si>
  <si>
    <t>H2</t>
  </si>
  <si>
    <t>AULA 303 D</t>
  </si>
  <si>
    <t>AULA 401 C</t>
  </si>
  <si>
    <t>LABORATORIO DE ANATOMIA</t>
  </si>
  <si>
    <t>AULA 204 C</t>
  </si>
  <si>
    <t>AULA 105 C</t>
  </si>
  <si>
    <t>FLORES MINCHON CARLOS ALBERTO</t>
  </si>
  <si>
    <t>AULA 603 D</t>
  </si>
  <si>
    <t>LABORATORIO DE COMPUTO 4</t>
  </si>
  <si>
    <t>LABORATORIO PSICOMETRICO 2</t>
  </si>
  <si>
    <t>AULA 304 B</t>
  </si>
  <si>
    <t>N</t>
  </si>
  <si>
    <t>U</t>
  </si>
  <si>
    <t>AULA 103 C</t>
  </si>
  <si>
    <t>AULA 403 C</t>
  </si>
  <si>
    <t>LABORATORIO DE ENFERMERIA BASICA</t>
  </si>
  <si>
    <t>LABORATORIO DE ENFERMERÍA ESPECIALIZADA 3</t>
  </si>
  <si>
    <t>AULA 101 C</t>
  </si>
  <si>
    <t>LABORATORIO DE ENFERMERIA ESPECIALIZADA 02</t>
  </si>
  <si>
    <t>AULA 104 C</t>
  </si>
  <si>
    <t>LABORATORIO DE ENFERMERIA ESPECIALIZADA 01</t>
  </si>
  <si>
    <t>AULA 403 D</t>
  </si>
  <si>
    <t>K</t>
  </si>
  <si>
    <t>AULA 404 C</t>
  </si>
  <si>
    <t>LABORATORIO DE OBSTETRICIA HUMANÍSTICA</t>
  </si>
  <si>
    <t>AULA 402 C</t>
  </si>
  <si>
    <t>AULA 502 D</t>
  </si>
  <si>
    <t>TALLER DE DESIGN THINKING 1</t>
  </si>
  <si>
    <t>Electivo 1 -Problemas del aprendizaje</t>
  </si>
  <si>
    <t>Electivo 1 Problemas del aprendizaje</t>
  </si>
  <si>
    <t>AULA 203 D</t>
  </si>
  <si>
    <t>AULA 101 D</t>
  </si>
  <si>
    <t>AULA 202 D</t>
  </si>
  <si>
    <t xml:space="preserve">LABORATORIO DE MICROBIOLOGÍA Y PARASITOLOGÍA.  </t>
  </si>
  <si>
    <t>AULA 301 D</t>
  </si>
  <si>
    <t xml:space="preserve">LABORATORIO DE ANFITEATRO DE ANATOMÍA </t>
  </si>
  <si>
    <t>AULA 103 D</t>
  </si>
  <si>
    <t>LABORATORIO DE FISICA</t>
  </si>
  <si>
    <t>AULA 102 D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</si>
  <si>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</si>
  <si>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</si>
  <si>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</si>
  <si>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</si>
  <si>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</si>
  <si>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</si>
  <si>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</si>
  <si>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</si>
  <si>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</si>
  <si>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</si>
  <si>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</si>
  <si>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</si>
  <si>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</si>
  <si>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</si>
  <si>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</si>
  <si>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</si>
  <si>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</si>
  <si>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</si>
  <si>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</si>
  <si>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</si>
  <si>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</si>
  <si>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</si>
  <si>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</si>
  <si>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</si>
  <si>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</si>
  <si>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</si>
  <si>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</si>
  <si>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</si>
  <si>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</si>
  <si>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</si>
  <si>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</si>
  <si>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</si>
  <si>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</si>
  <si>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</si>
  <si>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</si>
  <si>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</si>
  <si>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Física Aplicada a la optometría</t>
  </si>
  <si>
    <t>P55B2114</t>
  </si>
  <si>
    <t>P55B3116</t>
  </si>
  <si>
    <t>Fundamentos químicos en optometría</t>
  </si>
  <si>
    <t>P55B2115</t>
  </si>
  <si>
    <t>DOCENTES</t>
  </si>
  <si>
    <t>HORAS EEGG</t>
  </si>
  <si>
    <t>HORAS FCS</t>
  </si>
  <si>
    <t xml:space="preserve">HORAS TOTAL </t>
  </si>
  <si>
    <t>ALMEYDA CARBAJAL JOSE ARMANDO</t>
  </si>
  <si>
    <t>ANYOSA ORE MASSIEL</t>
  </si>
  <si>
    <t>ALVAREZ GARCIA TERESA</t>
  </si>
  <si>
    <t>si</t>
  </si>
  <si>
    <t>BALBUENA CONISLLA KATHERINE ROXANA</t>
  </si>
  <si>
    <t>BRIZUELA LOPEZ MARIELLA PILAR</t>
  </si>
  <si>
    <t>CHUMBES HUAMAN ANDREA RITA</t>
  </si>
  <si>
    <t>CORTEZ CHAUCA MARIA ESTHER</t>
  </si>
  <si>
    <t>DE LA CRUZ VASQUEZ EDGAR ROMULO</t>
  </si>
  <si>
    <t>DOCENTE PROPUESTO</t>
  </si>
  <si>
    <t>FERNANDEZ CABRERA ERIKA</t>
  </si>
  <si>
    <t>FRANCO SARDON SHIRLEY JANE</t>
  </si>
  <si>
    <t>GALVEZ ARQUIÑIVA EDWIN</t>
  </si>
  <si>
    <t>GUIVIN MUNAYCO ELIZETH DEL PILAR</t>
  </si>
  <si>
    <t xml:space="preserve">HERNANDEZ CARDENAS NARDA </t>
  </si>
  <si>
    <t>JORDAN PALOMINO JERRI ARTURO</t>
  </si>
  <si>
    <t>JUAREZ DE TIPACTI JULIA ELIZABETH</t>
  </si>
  <si>
    <t>HERNANDEZ PISCONTE MIGUEL NICANOR</t>
  </si>
  <si>
    <t>LEVANO TASAYCO ABEL ALEJANDRO</t>
  </si>
  <si>
    <t>LLANTOY TAQUIRI EDWIN</t>
  </si>
  <si>
    <t>MEDINA GUERRERO MERICI</t>
  </si>
  <si>
    <t>LLANCARES SUXE JORGE ARMANDO</t>
  </si>
  <si>
    <t>MEJIA JHONG RAFAEL ANTONIO</t>
  </si>
  <si>
    <t>PEÑA HERNANDEZ SUJEI LI YIN</t>
  </si>
  <si>
    <t>PINO ANCHANTE EDUARDO ORESTE</t>
  </si>
  <si>
    <t>PACHECO CLAROS LEMUEL ELMER</t>
  </si>
  <si>
    <t>QUISPE ALMEIDA JOSE DAMIAN</t>
  </si>
  <si>
    <t>QUISPE PACHAS MILLY SOLEDAD</t>
  </si>
  <si>
    <t>RAMIREZ YAÑEZ MAURO ALBERTO</t>
  </si>
  <si>
    <t>REYES CAMASCA ROSARIO CRISTINA</t>
  </si>
  <si>
    <t>RIOS SOTO GLADYS MANUELA</t>
  </si>
  <si>
    <t>ROMANI PILLPE GUILLERMO</t>
  </si>
  <si>
    <t>SERRA RUIZ GIOVANNA VICTORIA</t>
  </si>
  <si>
    <t>RIOS SANTIAGO WILSON CESAR</t>
  </si>
  <si>
    <t>TORRES VASQUEZ JOSE GUILLERMO</t>
  </si>
  <si>
    <t>SALAZAR MUNAYCO LUISA MARIA</t>
  </si>
  <si>
    <t>VASQUEZ JIMENEZ GEZEL RAQUEL</t>
  </si>
  <si>
    <t>VELAZCO LOPEZ ANGELA BETSY</t>
  </si>
  <si>
    <t>VICUÑA RAMIREZ MARIO</t>
  </si>
  <si>
    <t>SUAREZ QUIROZ RONAL ELVIS</t>
  </si>
  <si>
    <t>YATACO VALDEZ PALMER EDWIN</t>
  </si>
  <si>
    <t>ZEGARRA ZEBALLOS MARIELA ROSARIO</t>
  </si>
  <si>
    <t xml:space="preserve">VALDIVIEZO GUEVARA MARLITT </t>
  </si>
  <si>
    <t>CÓDIGO FACULTAD</t>
  </si>
  <si>
    <t>MODALIDAD</t>
  </si>
  <si>
    <t>PERFIL DEL DOCENTE QUE COBERTURE LA PLAZA</t>
  </si>
  <si>
    <t>N° P'LAZAS PARA CONCURSO</t>
  </si>
  <si>
    <t xml:space="preserve">N° DE HORAS DISPONIBLES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</si>
  <si>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</si>
  <si>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</si>
  <si>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</si>
  <si>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</si>
  <si>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>Enfermería  pediatrica</t>
  </si>
  <si>
    <t xml:space="preserve">Licenciado(a) de enfermería, con grado de maestro o doctor en Enfermería, salud pública o a fines y experiencia en docencia universitaria 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</si>
  <si>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</si>
  <si>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</si>
  <si>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 xml:space="preserve">Licenciado(a) en enfermería o carreras a fines a la ciencias de la salud, con grado de maestro o doctor en Enfermería, Salud Pública o a fines, experiencia en docencia universitaria e investigación </t>
  </si>
  <si>
    <t xml:space="preserve">Obstetras o carreras a fines a la ciencias de la salud, con grado de maestro o doctor en Obstetricia, Salud Pública o a fines, experiencia en docencia universitaria e investigación </t>
  </si>
  <si>
    <t>Licenciado (a) en psicología con grado de maestro o doctor en Psicología, Salud Pública o a fines, con experiencia en docencia universitaria</t>
  </si>
  <si>
    <t>Desarrollo Psicológico I </t>
  </si>
  <si>
    <t>Desarrollo Psicológico II </t>
  </si>
  <si>
    <t>Psicología clínica y de la Salud </t>
  </si>
  <si>
    <t xml:space="preserve">Psicología de la Sexualidad 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</si>
  <si>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</si>
  <si>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</si>
  <si>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</si>
  <si>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</si>
  <si>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</si>
  <si>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 xml:space="preserve">Licenciado(a) en Educación, Ingeniero ambiental o carreras a fines, con grado de Maestro en Educación, Ciencias ambientales o afines, y experiencia en docencia universitaria. </t>
  </si>
  <si>
    <t xml:space="preserve">TP </t>
  </si>
  <si>
    <t>Cultura Ambiental </t>
  </si>
  <si>
    <t>Licenciado(a) en Educación con mención en filosofía y ciencias sociales; sociologo(a) o carreras a fines, con grado de Maestro en Educación o a fines, y experiencia en docencia universitaria.</t>
  </si>
  <si>
    <t xml:space="preserve">Licenciado(a) en Estadistica, Matemática o carrera a fines, con grado de maestro o doctor en Educación, Estadística o a fines y experiencia en docencia universitaria. </t>
  </si>
  <si>
    <t>Estadística 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</si>
  <si>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</si>
  <si>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</si>
  <si>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</si>
  <si>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</si>
  <si>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</si>
  <si>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</si>
  <si>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</si>
  <si>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</si>
  <si>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</si>
  <si>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</si>
  <si>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</si>
  <si>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</si>
  <si>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</si>
  <si>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</si>
  <si>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</si>
  <si>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Métodos de  atención de enfermería</t>
  </si>
  <si>
    <t>Licenciado(a) en Educación, Ingeniero ambiental o carreras a fines, con grado de Maestro en Educación, Ciencias ambientales o afines, y experiencia en docencia universitaria.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</si>
  <si>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</si>
  <si>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</si>
  <si>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Actividad de Proyección social I </t>
  </si>
  <si>
    <t>Psicofisiología </t>
  </si>
  <si>
    <t>P31B1112</t>
  </si>
  <si>
    <t xml:space="preserve">Médico Cirujano con segunda especialidad, grado de maestro o doctor a fines a las ciencias de la salud y experiencia en docencia universitaria </t>
  </si>
  <si>
    <t xml:space="preserve">Aparato locomotor 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</si>
  <si>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</si>
  <si>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</si>
  <si>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</si>
  <si>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</si>
  <si>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 xml:space="preserve">Sistema endocrino </t>
  </si>
  <si>
    <t>9 y 9</t>
  </si>
  <si>
    <t>9, 9 Y 9</t>
  </si>
  <si>
    <t>P352114</t>
  </si>
  <si>
    <t>Tecnologo médico o carreras a fines de las ciencias de la salud, con grado de maestro o doctor en tecnología médica, salud pública o a fines y experiencia en docencia universitaria</t>
  </si>
  <si>
    <t>P373116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</si>
  <si>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</si>
  <si>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</si>
  <si>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</si>
  <si>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</si>
  <si>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</si>
  <si>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</si>
  <si>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</si>
  <si>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</si>
  <si>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</si>
  <si>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Obstetra o profesional de ciencias de la salud con grado de maestro o doctor en Obstetricia, Salud Pública o a fines y experiencia en docencia universitaria</t>
  </si>
  <si>
    <t>Obstetra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</si>
  <si>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</si>
  <si>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</si>
  <si>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</si>
  <si>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</si>
  <si>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</si>
  <si>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</si>
  <si>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</si>
  <si>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</si>
  <si>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P352117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</si>
  <si>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</si>
  <si>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</si>
  <si>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</si>
  <si>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</si>
  <si>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</si>
  <si>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P362115</t>
  </si>
  <si>
    <t>P553117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</si>
  <si>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</si>
  <si>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</si>
  <si>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</si>
  <si>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</si>
  <si>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12 Y 12</t>
  </si>
  <si>
    <t>P552115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</si>
  <si>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</si>
  <si>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</si>
  <si>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</si>
  <si>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A distancia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</si>
  <si>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</si>
  <si>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</si>
  <si>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</si>
  <si>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</si>
  <si>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</si>
  <si>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</si>
  <si>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</si>
  <si>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</si>
  <si>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</si>
  <si>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</si>
  <si>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>9 Y 9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</si>
  <si>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</si>
  <si>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</si>
  <si>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</si>
  <si>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</si>
  <si>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</si>
  <si>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</si>
  <si>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</si>
  <si>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</si>
  <si>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</si>
  <si>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</si>
  <si>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</si>
  <si>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</si>
  <si>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</si>
  <si>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Neuropsicología  </t>
  </si>
  <si>
    <t>12 y 10</t>
  </si>
  <si>
    <t>P352118</t>
  </si>
  <si>
    <t>P372118</t>
  </si>
  <si>
    <t>P363116</t>
  </si>
  <si>
    <t>Tecnologo médico en terapia física y rehabilitación , con grado de maestro o doctor en tecnología médica, salud pública o a fines y experiencia en docencia universitaria</t>
  </si>
  <si>
    <t>P362118</t>
  </si>
  <si>
    <t>Antropología de la Salud </t>
  </si>
  <si>
    <t>Sistemas psicológicos </t>
  </si>
  <si>
    <t>Licenciado(a) en psicología o carreras a fines a la ciencias de la salud, con grado de maestro o doctor en Psicología, Salud Pública o a fines y experiencia en docencia universitaria</t>
  </si>
  <si>
    <t>18 Y 9</t>
  </si>
  <si>
    <t xml:space="preserve">Biologo(a) o profesional de carreras a fines a ciencias de la salud, con grado de maestro o doctor en Biología, Salud Pública o fines y experiencia en docencia universitaria </t>
  </si>
  <si>
    <t xml:space="preserve">Biologo(a) o profesional de ciencias de la salud, con grado de maestro o doctor en Biología, Salud Pública o fines y experiencia en docencia universitaria </t>
  </si>
  <si>
    <t xml:space="preserve">Licenciado(a) en física, ingeniero o carreras a fines con grado de maestro o doctor en Educación, Física, o a fines, y experiencia en docencia unversitaria </t>
  </si>
  <si>
    <t>P552118</t>
  </si>
  <si>
    <t>6, 6 Y 6</t>
  </si>
  <si>
    <t>, Gracias</t>
  </si>
  <si>
    <t xml:space="preserve">Anatomia y fisiologia 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</si>
  <si>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</si>
  <si>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</si>
  <si>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</si>
  <si>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</si>
  <si>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</si>
  <si>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</si>
  <si>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</si>
  <si>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</si>
  <si>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</si>
  <si>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</si>
  <si>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</si>
  <si>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</si>
  <si>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</si>
  <si>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</si>
  <si>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</si>
  <si>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</si>
  <si>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</si>
  <si>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</si>
  <si>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</si>
  <si>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</si>
  <si>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</si>
  <si>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</si>
  <si>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</si>
  <si>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</si>
  <si>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</si>
  <si>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</si>
  <si>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</si>
  <si>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</si>
  <si>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</si>
  <si>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</si>
  <si>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</si>
  <si>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</si>
  <si>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</si>
  <si>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</si>
  <si>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</si>
  <si>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</si>
  <si>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</si>
  <si>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</si>
  <si>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</si>
  <si>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</si>
  <si>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</si>
  <si>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</si>
  <si>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</si>
  <si>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</si>
  <si>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</si>
  <si>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</si>
  <si>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</si>
  <si>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</si>
  <si>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</si>
  <si>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</si>
  <si>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</si>
  <si>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</si>
  <si>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</si>
  <si>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</si>
  <si>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DIURNO</t>
  </si>
  <si>
    <t>P033140</t>
  </si>
  <si>
    <t>TALLER DE PROGRAMACIÓN IV</t>
  </si>
  <si>
    <t>13,59
REGULAR</t>
  </si>
  <si>
    <t>P033127</t>
  </si>
  <si>
    <t>BASE DE DATOS</t>
  </si>
  <si>
    <t>AQUIJE CARDENAS ANGELLO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</si>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</sst>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2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  <font>
      <sz val="8"/>
      <color rgb="FFA02B93"/>
      <name val="Aptos Narrow"/>
      <family val="2"/>
    </font>
    <font>
      <sz val="8"/>
      <color theme="8"/>
      <name val="Aptos Narrow"/>
      <family val="2"/>
    </font>
    <font>
      <sz val="8"/>
      <color theme="0"/>
      <name val="Aptos Narrow"/>
      <family val="2"/>
    </font>
    <font>
      <sz val="8"/>
      <color theme="0"/>
      <name val="Aptos Narrow"/>
    </font>
    <font>
      <sz val="8"/>
      <color theme="2"/>
      <name val="Aptos Narrow"/>
      <family val="2"/>
    </font>
  </fonts>
  <fills count="5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8" fillId="14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4" fillId="0" borderId="3" xfId="0" applyFont="1" applyBorder="1"/>
    <xf numFmtId="0" fontId="37" fillId="0" borderId="0" xfId="0" applyFont="1"/>
    <xf numFmtId="0" fontId="37" fillId="48" borderId="0" xfId="0" applyFont="1" applyFill="1"/>
    <xf numFmtId="0" fontId="1" fillId="0" borderId="0" xfId="0" applyFont="1"/>
    <xf numFmtId="0" fontId="37" fillId="50" borderId="0" xfId="0" applyFont="1" applyFill="1"/>
    <xf numFmtId="0" fontId="37" fillId="51" borderId="0" xfId="0" applyFont="1" applyFill="1"/>
    <xf numFmtId="0" fontId="1" fillId="51" borderId="0" xfId="0" applyFont="1" applyFill="1"/>
    <xf numFmtId="0" fontId="1" fillId="50" borderId="0" xfId="0" applyFont="1" applyFill="1"/>
    <xf numFmtId="0" fontId="1" fillId="48" borderId="0" xfId="0" applyFont="1" applyFill="1"/>
    <xf numFmtId="0" fontId="1" fillId="46" borderId="0" xfId="0" applyFont="1" applyFill="1"/>
    <xf numFmtId="0" fontId="37" fillId="0" borderId="5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 wrapText="1"/>
    </xf>
    <xf numFmtId="0" fontId="1" fillId="42" borderId="11" xfId="0" applyFont="1" applyFill="1" applyBorder="1" applyAlignment="1">
      <alignment horizontal="center" vertical="center" wrapText="1"/>
    </xf>
    <xf numFmtId="0" fontId="37" fillId="51" borderId="11" xfId="0" applyFont="1" applyFill="1" applyBorder="1" applyAlignment="1">
      <alignment horizontal="center" vertical="center" wrapText="1"/>
    </xf>
    <xf numFmtId="0" fontId="1" fillId="51" borderId="11" xfId="0" applyFont="1" applyFill="1" applyBorder="1" applyAlignment="1">
      <alignment horizontal="center" vertical="center" wrapText="1"/>
    </xf>
    <xf numFmtId="0" fontId="1" fillId="48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 wrapText="1"/>
    </xf>
    <xf numFmtId="0" fontId="37" fillId="42" borderId="11" xfId="0" applyFont="1" applyFill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4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/>
    </xf>
    <xf numFmtId="0" fontId="7" fillId="48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2" borderId="11" xfId="0" applyFont="1" applyFill="1" applyBorder="1" applyAlignment="1">
      <alignment horizontal="center" vertical="center"/>
    </xf>
    <xf numFmtId="0" fontId="1" fillId="44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50" borderId="11" xfId="0" applyFont="1" applyFill="1" applyBorder="1" applyAlignment="1">
      <alignment horizontal="center" vertical="center"/>
    </xf>
    <xf numFmtId="0" fontId="37" fillId="50" borderId="11" xfId="0" applyFont="1" applyFill="1" applyBorder="1" applyAlignment="1">
      <alignment horizontal="center" vertical="center"/>
    </xf>
    <xf numFmtId="0" fontId="37" fillId="51" borderId="3" xfId="0" applyFont="1" applyFill="1" applyBorder="1" applyAlignment="1">
      <alignment horizontal="center" vertical="center"/>
    </xf>
    <xf numFmtId="0" fontId="37" fillId="51" borderId="11" xfId="0" applyFont="1" applyFill="1" applyBorder="1" applyAlignment="1">
      <alignment horizontal="center" vertical="center"/>
    </xf>
    <xf numFmtId="0" fontId="44" fillId="51" borderId="11" xfId="0" applyFont="1" applyFill="1" applyBorder="1" applyAlignment="1">
      <alignment horizontal="center" vertical="center"/>
    </xf>
    <xf numFmtId="0" fontId="7" fillId="51" borderId="11" xfId="0" applyFont="1" applyFill="1" applyBorder="1" applyAlignment="1">
      <alignment horizontal="center" vertical="center"/>
    </xf>
    <xf numFmtId="0" fontId="1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/>
    </xf>
    <xf numFmtId="0" fontId="1" fillId="50" borderId="11" xfId="0" applyFont="1" applyFill="1" applyBorder="1" applyAlignment="1">
      <alignment horizontal="center" vertical="center" wrapText="1"/>
    </xf>
    <xf numFmtId="0" fontId="1" fillId="50" borderId="11" xfId="0" applyFont="1" applyFill="1" applyBorder="1" applyAlignment="1">
      <alignment horizontal="center" vertical="center"/>
    </xf>
    <xf numFmtId="0" fontId="7" fillId="50" borderId="11" xfId="0" applyFont="1" applyFill="1" applyBorder="1" applyAlignment="1">
      <alignment horizontal="center" vertical="center"/>
    </xf>
    <xf numFmtId="0" fontId="1" fillId="48" borderId="11" xfId="0" applyFont="1" applyFill="1" applyBorder="1" applyAlignment="1">
      <alignment horizontal="center" vertical="center"/>
    </xf>
    <xf numFmtId="0" fontId="37" fillId="46" borderId="3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/>
    </xf>
    <xf numFmtId="0" fontId="7" fillId="46" borderId="11" xfId="0" applyFont="1" applyFill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 wrapText="1"/>
    </xf>
    <xf numFmtId="0" fontId="37" fillId="50" borderId="11" xfId="0" applyFont="1" applyFill="1" applyBorder="1" applyAlignment="1">
      <alignment horizontal="center" vertical="center" wrapText="1"/>
    </xf>
    <xf numFmtId="0" fontId="45" fillId="50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5" fillId="51" borderId="11" xfId="0" applyFont="1" applyFill="1" applyBorder="1" applyAlignment="1">
      <alignment horizontal="center" vertical="center"/>
    </xf>
    <xf numFmtId="0" fontId="46" fillId="51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32" fillId="34" borderId="11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48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4" fillId="50" borderId="11" xfId="0" applyFont="1" applyFill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51" borderId="11" xfId="0" applyFont="1" applyFill="1" applyBorder="1" applyAlignment="1">
      <alignment horizontal="left" vertical="center"/>
    </xf>
    <xf numFmtId="0" fontId="37" fillId="51" borderId="11" xfId="0" applyFont="1" applyFill="1" applyBorder="1" applyAlignment="1">
      <alignment horizontal="left" vertical="center" wrapText="1"/>
    </xf>
    <xf numFmtId="0" fontId="1" fillId="51" borderId="11" xfId="0" applyFont="1" applyFill="1" applyBorder="1" applyAlignment="1">
      <alignment horizontal="left" vertical="center" wrapText="1"/>
    </xf>
    <xf numFmtId="0" fontId="1" fillId="50" borderId="11" xfId="0" applyFont="1" applyFill="1" applyBorder="1" applyAlignment="1">
      <alignment horizontal="left" vertical="center" wrapText="1"/>
    </xf>
    <xf numFmtId="0" fontId="1" fillId="48" borderId="11" xfId="0" applyFont="1" applyFill="1" applyBorder="1" applyAlignment="1">
      <alignment horizontal="left" vertical="center" wrapText="1"/>
    </xf>
    <xf numFmtId="0" fontId="1" fillId="46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37" fillId="42" borderId="3" xfId="0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2" borderId="3" xfId="0" applyFont="1" applyFill="1" applyBorder="1" applyAlignment="1">
      <alignment horizontal="center" vertical="center" wrapText="1"/>
    </xf>
    <xf numFmtId="0" fontId="47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 wrapText="1"/>
    </xf>
    <xf numFmtId="0" fontId="37" fillId="51" borderId="3" xfId="0" applyFont="1" applyFill="1" applyBorder="1" applyAlignment="1">
      <alignment horizontal="center" vertical="center" wrapText="1"/>
    </xf>
    <xf numFmtId="0" fontId="1" fillId="51" borderId="3" xfId="0" applyFont="1" applyFill="1" applyBorder="1" applyAlignment="1">
      <alignment horizontal="center" vertical="center" wrapText="1"/>
    </xf>
    <xf numFmtId="0" fontId="1" fillId="50" borderId="3" xfId="0" applyFont="1" applyFill="1" applyBorder="1" applyAlignment="1">
      <alignment horizontal="center" vertical="center" wrapText="1"/>
    </xf>
    <xf numFmtId="0" fontId="37" fillId="49" borderId="11" xfId="0" applyFont="1" applyFill="1" applyBorder="1" applyAlignment="1">
      <alignment horizontal="center" vertical="center"/>
    </xf>
    <xf numFmtId="0" fontId="1" fillId="48" borderId="3" xfId="0" applyFont="1" applyFill="1" applyBorder="1" applyAlignment="1">
      <alignment horizontal="center" vertical="center" wrapText="1"/>
    </xf>
    <xf numFmtId="0" fontId="1" fillId="49" borderId="3" xfId="0" applyFont="1" applyFill="1" applyBorder="1" applyAlignment="1">
      <alignment horizontal="center" vertical="center" wrapText="1"/>
    </xf>
    <xf numFmtId="0" fontId="1" fillId="46" borderId="3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4" fillId="50" borderId="11" xfId="0" applyFont="1" applyFill="1" applyBorder="1" applyAlignment="1">
      <alignment vertical="center"/>
    </xf>
    <xf numFmtId="0" fontId="34" fillId="51" borderId="11" xfId="0" applyFont="1" applyFill="1" applyBorder="1" applyAlignment="1">
      <alignment vertical="center"/>
    </xf>
    <xf numFmtId="0" fontId="37" fillId="48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7" fillId="51" borderId="11" xfId="0" applyFont="1" applyFill="1" applyBorder="1" applyAlignment="1">
      <alignment vertical="center"/>
    </xf>
    <xf numFmtId="0" fontId="1" fillId="49" borderId="11" xfId="0" applyFont="1" applyFill="1" applyBorder="1" applyAlignment="1">
      <alignment vertical="center"/>
    </xf>
    <xf numFmtId="0" fontId="1" fillId="46" borderId="11" xfId="0" applyFont="1" applyFill="1" applyBorder="1" applyAlignment="1">
      <alignment vertical="center"/>
    </xf>
    <xf numFmtId="0" fontId="1" fillId="28" borderId="11" xfId="0" applyFont="1" applyFill="1" applyBorder="1" applyAlignment="1">
      <alignment vertical="center"/>
    </xf>
    <xf numFmtId="0" fontId="43" fillId="45" borderId="11" xfId="0" applyFont="1" applyFill="1" applyBorder="1" applyAlignment="1">
      <alignment horizontal="center" vertical="center" wrapText="1"/>
    </xf>
    <xf numFmtId="0" fontId="1" fillId="28" borderId="11" xfId="0" applyFont="1" applyFill="1" applyBorder="1" applyAlignment="1">
      <alignment horizontal="center" vertical="center" wrapText="1"/>
    </xf>
    <xf numFmtId="0" fontId="1" fillId="49" borderId="11" xfId="0" applyFont="1" applyFill="1" applyBorder="1" applyAlignment="1">
      <alignment horizontal="center" vertical="center" wrapText="1"/>
    </xf>
    <xf numFmtId="0" fontId="1" fillId="52" borderId="11" xfId="0" applyFont="1" applyFill="1" applyBorder="1" applyAlignment="1">
      <alignment horizontal="center" vertical="center" wrapText="1"/>
    </xf>
    <xf numFmtId="0" fontId="37" fillId="52" borderId="11" xfId="0" applyFont="1" applyFill="1" applyBorder="1" applyAlignment="1">
      <alignment horizontal="center" vertical="center"/>
    </xf>
    <xf numFmtId="0" fontId="37" fillId="52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horizontal="center" vertical="center"/>
    </xf>
    <xf numFmtId="0" fontId="48" fillId="51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vertical="center" wrapText="1"/>
    </xf>
    <xf numFmtId="0" fontId="48" fillId="52" borderId="11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vertical="center"/>
    </xf>
    <xf numFmtId="0" fontId="1" fillId="17" borderId="11" xfId="0" applyFont="1" applyFill="1" applyBorder="1" applyAlignment="1">
      <alignment horizontal="center" vertical="center" wrapText="1"/>
    </xf>
    <xf numFmtId="0" fontId="37" fillId="53" borderId="11" xfId="0" applyFont="1" applyFill="1" applyBorder="1" applyAlignment="1">
      <alignment horizontal="center" vertical="center"/>
    </xf>
    <xf numFmtId="0" fontId="37" fillId="53" borderId="11" xfId="0" applyFont="1" applyFill="1" applyBorder="1" applyAlignment="1">
      <alignment horizontal="center" vertical="center" wrapText="1"/>
    </xf>
    <xf numFmtId="0" fontId="0" fillId="32" borderId="5" xfId="0" applyFill="1" applyBorder="1" applyAlignment="1">
      <alignment horizontal="center" vertical="center"/>
    </xf>
    <xf numFmtId="0" fontId="37" fillId="53" borderId="3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center" vertical="center"/>
    </xf>
    <xf numFmtId="0" fontId="7" fillId="53" borderId="11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left" vertical="center" wrapText="1"/>
    </xf>
    <xf numFmtId="0" fontId="1" fillId="53" borderId="11" xfId="0" applyFont="1" applyFill="1" applyBorder="1" applyAlignment="1">
      <alignment horizontal="center" vertical="center" wrapText="1"/>
    </xf>
    <xf numFmtId="0" fontId="1" fillId="53" borderId="0" xfId="0" applyFont="1" applyFill="1"/>
    <xf numFmtId="0" fontId="28" fillId="53" borderId="1" xfId="0" applyFont="1" applyFill="1" applyBorder="1" applyAlignment="1">
      <alignment vertical="center" wrapText="1"/>
    </xf>
    <xf numFmtId="164" fontId="1" fillId="53" borderId="1" xfId="0" applyNumberFormat="1" applyFont="1" applyFill="1" applyBorder="1" applyAlignment="1">
      <alignment vertical="center" wrapText="1"/>
    </xf>
    <xf numFmtId="0" fontId="1" fillId="53" borderId="1" xfId="0" applyFont="1" applyFill="1" applyBorder="1" applyAlignment="1">
      <alignment horizontal="center" vertical="center" wrapText="1"/>
    </xf>
    <xf numFmtId="164" fontId="1" fillId="53" borderId="1" xfId="0" applyNumberFormat="1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7" fillId="54" borderId="3" xfId="0" applyFont="1" applyFill="1" applyBorder="1"/>
    <xf numFmtId="0" fontId="1" fillId="54" borderId="11" xfId="0" applyFont="1" applyFill="1" applyBorder="1" applyAlignment="1">
      <alignment wrapText="1"/>
    </xf>
    <xf numFmtId="0" fontId="37" fillId="54" borderId="11" xfId="0" applyFont="1" applyFill="1" applyBorder="1" applyAlignment="1">
      <alignment wrapText="1"/>
    </xf>
    <xf numFmtId="0" fontId="1" fillId="54" borderId="11" xfId="0" applyFont="1" applyFill="1" applyBorder="1"/>
    <xf numFmtId="0" fontId="37" fillId="54" borderId="11" xfId="0" applyFont="1" applyFill="1" applyBorder="1"/>
    <xf numFmtId="0" fontId="7" fillId="54" borderId="11" xfId="0" applyFont="1" applyFill="1" applyBorder="1"/>
    <xf numFmtId="0" fontId="1" fillId="54" borderId="0" xfId="0" applyFont="1" applyFill="1"/>
    <xf numFmtId="0" fontId="1" fillId="54" borderId="3" xfId="0" applyFont="1" applyFill="1" applyBorder="1" applyAlignment="1">
      <alignment wrapText="1"/>
    </xf>
    <xf numFmtId="0" fontId="1" fillId="53" borderId="11" xfId="0" applyFont="1" applyFill="1" applyBorder="1" applyAlignment="1">
      <alignment wrapText="1"/>
    </xf>
    <xf numFmtId="0" fontId="1" fillId="54" borderId="11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/>
    </xf>
    <xf numFmtId="0" fontId="37" fillId="53" borderId="3" xfId="0" applyFont="1" applyFill="1" applyBorder="1"/>
    <xf numFmtId="0" fontId="37" fillId="53" borderId="11" xfId="0" applyFont="1" applyFill="1" applyBorder="1" applyAlignment="1">
      <alignment wrapText="1"/>
    </xf>
    <xf numFmtId="0" fontId="1" fillId="53" borderId="11" xfId="0" applyFont="1" applyFill="1" applyBorder="1"/>
    <xf numFmtId="0" fontId="37" fillId="53" borderId="11" xfId="0" applyFont="1" applyFill="1" applyBorder="1"/>
    <xf numFmtId="0" fontId="7" fillId="53" borderId="11" xfId="0" applyFont="1" applyFill="1" applyBorder="1"/>
    <xf numFmtId="0" fontId="1" fillId="53" borderId="3" xfId="0" applyFont="1" applyFill="1" applyBorder="1" applyAlignment="1">
      <alignment wrapText="1"/>
    </xf>
    <xf numFmtId="0" fontId="1" fillId="53" borderId="11" xfId="0" applyFont="1" applyFill="1" applyBorder="1" applyAlignment="1">
      <alignment horizontal="center" wrapText="1"/>
    </xf>
    <xf numFmtId="0" fontId="14" fillId="32" borderId="5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vertical="center"/>
    </xf>
    <xf numFmtId="0" fontId="49" fillId="53" borderId="11" xfId="0" applyFont="1" applyFill="1" applyBorder="1" applyAlignment="1">
      <alignment vertical="center" wrapText="1"/>
    </xf>
    <xf numFmtId="0" fontId="1" fillId="53" borderId="3" xfId="0" applyFont="1" applyFill="1" applyBorder="1" applyAlignment="1">
      <alignment horizontal="right" vertical="center" wrapText="1"/>
    </xf>
    <xf numFmtId="0" fontId="49" fillId="54" borderId="11" xfId="0" applyFont="1" applyFill="1" applyBorder="1"/>
    <xf numFmtId="0" fontId="49" fillId="53" borderId="11" xfId="0" applyFont="1" applyFill="1" applyBorder="1"/>
    <xf numFmtId="0" fontId="50" fillId="53" borderId="11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vertical="center"/>
    </xf>
    <xf numFmtId="0" fontId="1" fillId="10" borderId="11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horizontal="center" vertical="center" wrapText="1"/>
    </xf>
    <xf numFmtId="0" fontId="50" fillId="54" borderId="11" xfId="0" applyFont="1" applyFill="1" applyBorder="1"/>
    <xf numFmtId="0" fontId="1" fillId="53" borderId="3" xfId="0" applyFont="1" applyFill="1" applyBorder="1" applyAlignment="1">
      <alignment horizontal="center" vertical="center" wrapText="1"/>
    </xf>
    <xf numFmtId="0" fontId="49" fillId="53" borderId="11" xfId="0" applyFont="1" applyFill="1" applyBorder="1" applyAlignment="1">
      <alignment horizontal="center" vertical="center" wrapText="1"/>
    </xf>
    <xf numFmtId="0" fontId="40" fillId="53" borderId="11" xfId="0" applyFont="1" applyFill="1" applyBorder="1" applyAlignment="1">
      <alignment horizontal="center" vertical="center"/>
    </xf>
    <xf numFmtId="0" fontId="40" fillId="53" borderId="11" xfId="0" applyFont="1" applyFill="1" applyBorder="1" applyAlignment="1">
      <alignment vertical="center"/>
    </xf>
    <xf numFmtId="0" fontId="51" fillId="53" borderId="11" xfId="0" applyFont="1" applyFill="1" applyBorder="1" applyAlignment="1">
      <alignment horizontal="center" vertical="center"/>
    </xf>
    <xf numFmtId="0" fontId="51" fillId="53" borderId="11" xfId="0" applyFont="1" applyFill="1" applyBorder="1" applyAlignment="1">
      <alignment vertical="center"/>
    </xf>
    <xf numFmtId="0" fontId="1" fillId="53" borderId="11" xfId="0" applyFont="1" applyFill="1" applyBorder="1" applyAlignment="1">
      <alignment vertical="center"/>
    </xf>
    <xf numFmtId="0" fontId="37" fillId="32" borderId="11" xfId="0" applyFont="1" applyFill="1" applyBorder="1" applyAlignment="1">
      <alignment horizontal="center" vertical="center"/>
    </xf>
    <xf numFmtId="0" fontId="1" fillId="32" borderId="11" xfId="0" applyFont="1" applyFill="1" applyBorder="1" applyAlignment="1">
      <alignment vertical="center"/>
    </xf>
    <xf numFmtId="0" fontId="1" fillId="54" borderId="3" xfId="0" applyFont="1" applyFill="1" applyBorder="1" applyAlignment="1">
      <alignment horizontal="center" wrapText="1"/>
    </xf>
    <xf numFmtId="0" fontId="1" fillId="54" borderId="3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 wrapText="1"/>
    </xf>
    <xf numFmtId="0" fontId="1" fillId="54" borderId="11" xfId="0" applyFont="1" applyFill="1" applyBorder="1" applyAlignment="1">
      <alignment horizontal="center" vertical="center"/>
    </xf>
    <xf numFmtId="0" fontId="37" fillId="54" borderId="3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horizontal="center" vertical="center" wrapText="1"/>
    </xf>
    <xf numFmtId="0" fontId="49" fillId="54" borderId="11" xfId="0" applyFont="1" applyFill="1" applyBorder="1" applyAlignment="1">
      <alignment wrapText="1"/>
    </xf>
    <xf numFmtId="0" fontId="49" fillId="55" borderId="11" xfId="0" applyFont="1" applyFill="1" applyBorder="1" applyAlignment="1">
      <alignment horizontal="center" vertical="center"/>
    </xf>
    <xf numFmtId="0" fontId="49" fillId="55" borderId="11" xfId="0" applyFont="1" applyFill="1" applyBorder="1" applyAlignment="1">
      <alignment vertical="center"/>
    </xf>
    <xf numFmtId="0" fontId="49" fillId="55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0" fillId="55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8" fillId="53" borderId="11" xfId="0" applyFont="1" applyFill="1" applyBorder="1" applyAlignment="1">
      <alignment horizontal="center" vertical="center" wrapText="1"/>
    </xf>
    <xf numFmtId="0" fontId="37" fillId="55" borderId="3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 wrapText="1"/>
    </xf>
    <xf numFmtId="0" fontId="1" fillId="55" borderId="11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/>
    </xf>
    <xf numFmtId="0" fontId="7" fillId="55" borderId="11" xfId="0" applyFont="1" applyFill="1" applyBorder="1" applyAlignment="1">
      <alignment horizontal="center" vertical="center"/>
    </xf>
    <xf numFmtId="0" fontId="1" fillId="55" borderId="11" xfId="0" applyFont="1" applyFill="1" applyBorder="1" applyAlignment="1">
      <alignment horizontal="left" vertical="center" wrapText="1"/>
    </xf>
    <xf numFmtId="0" fontId="1" fillId="55" borderId="11" xfId="0" applyFont="1" applyFill="1" applyBorder="1" applyAlignment="1">
      <alignment horizontal="center" vertical="center" wrapText="1"/>
    </xf>
    <xf numFmtId="0" fontId="1" fillId="55" borderId="0" xfId="0" applyFont="1" applyFill="1"/>
    <xf numFmtId="0" fontId="1" fillId="55" borderId="3" xfId="0" applyFont="1" applyFill="1" applyBorder="1" applyAlignment="1">
      <alignment horizontal="center" vertical="center" wrapText="1"/>
    </xf>
    <xf numFmtId="0" fontId="37" fillId="55" borderId="5" xfId="0" applyFont="1" applyFill="1" applyBorder="1" applyAlignment="1">
      <alignment horizontal="center" vertical="center"/>
    </xf>
    <xf numFmtId="0" fontId="28" fillId="55" borderId="1" xfId="0" applyFont="1" applyFill="1" applyBorder="1" applyAlignment="1">
      <alignment vertical="center" wrapText="1"/>
    </xf>
    <xf numFmtId="164" fontId="1" fillId="55" borderId="1" xfId="0" applyNumberFormat="1" applyFont="1" applyFill="1" applyBorder="1" applyAlignment="1">
      <alignment vertical="center" wrapText="1"/>
    </xf>
    <xf numFmtId="0" fontId="1" fillId="55" borderId="1" xfId="0" applyFont="1" applyFill="1" applyBorder="1" applyAlignment="1">
      <alignment horizontal="center" vertical="center" wrapText="1"/>
    </xf>
    <xf numFmtId="164" fontId="1" fillId="55" borderId="1" xfId="0" applyNumberFormat="1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vertical="center"/>
    </xf>
    <xf numFmtId="0" fontId="1" fillId="55" borderId="11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3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/>
    </xf>
    <xf numFmtId="0" fontId="41" fillId="22" borderId="2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41" fillId="22" borderId="13" xfId="0" applyFont="1" applyFill="1" applyBorder="1" applyAlignment="1">
      <alignment vertical="center" wrapText="1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defaultColWidth="11.42578125" defaultRowHeight="15"/>
  <cols>
    <col min="2" max="2" width="7.85546875" customWidth="1"/>
    <col min="3" max="3" width="152.5703125" customWidth="1"/>
  </cols>
  <sheetData>
    <row r="1" spans="2:3">
      <c r="B1" s="71"/>
      <c r="C1" s="70"/>
    </row>
    <row r="2" spans="2:3" ht="18.75">
      <c r="B2" s="71"/>
      <c r="C2" s="72"/>
    </row>
    <row r="3" spans="2:3">
      <c r="B3" s="71"/>
      <c r="C3" s="70"/>
    </row>
    <row r="4" spans="2:3" ht="24.95" customHeight="1">
      <c r="B4" s="93"/>
      <c r="C4" s="92" t="s">
        <v>0</v>
      </c>
    </row>
    <row r="5" spans="2:3">
      <c r="B5" s="74">
        <v>1</v>
      </c>
      <c r="C5" s="75" t="s">
        <v>1</v>
      </c>
    </row>
    <row r="6" spans="2:3">
      <c r="B6" s="74">
        <v>2</v>
      </c>
      <c r="C6" s="78" t="s">
        <v>2</v>
      </c>
    </row>
    <row r="7" spans="2:3">
      <c r="B7" s="74">
        <v>3</v>
      </c>
      <c r="C7" s="76" t="s">
        <v>3</v>
      </c>
    </row>
    <row r="8" spans="2:3" ht="35.25" customHeight="1">
      <c r="B8" s="73">
        <v>4</v>
      </c>
      <c r="C8" s="77" t="s">
        <v>4</v>
      </c>
    </row>
    <row r="9" spans="2:3">
      <c r="B9" s="74">
        <v>5</v>
      </c>
      <c r="C9" s="79" t="s">
        <v>5</v>
      </c>
    </row>
    <row r="10" spans="2:3">
      <c r="B10" s="74">
        <v>6</v>
      </c>
      <c r="C10" s="80" t="s">
        <v>6</v>
      </c>
    </row>
    <row r="11" spans="2:3">
      <c r="B11" s="74">
        <v>7</v>
      </c>
      <c r="C11" s="80" t="s">
        <v>7</v>
      </c>
    </row>
    <row r="12" spans="2:3">
      <c r="B12" s="73">
        <v>8</v>
      </c>
      <c r="C12" s="75" t="s">
        <v>8</v>
      </c>
    </row>
    <row r="13" spans="2:3">
      <c r="B13" s="74">
        <v>9</v>
      </c>
      <c r="C13" s="75" t="s">
        <v>9</v>
      </c>
    </row>
    <row r="14" spans="2:3">
      <c r="B14" s="74">
        <v>10</v>
      </c>
      <c r="C14" s="78" t="s">
        <v>10</v>
      </c>
    </row>
    <row r="15" spans="2:3">
      <c r="B15" s="74">
        <v>11</v>
      </c>
      <c r="C15" s="77" t="s">
        <v>11</v>
      </c>
    </row>
    <row r="16" spans="2:3">
      <c r="B16" s="74">
        <v>12</v>
      </c>
      <c r="C16" s="76" t="s">
        <v>12</v>
      </c>
    </row>
    <row r="17" spans="2:3">
      <c r="B17" s="74">
        <v>13</v>
      </c>
      <c r="C17" s="81" t="s">
        <v>13</v>
      </c>
    </row>
    <row r="18" spans="2:3">
      <c r="B18" s="73">
        <v>14</v>
      </c>
      <c r="C18" s="76" t="s">
        <v>14</v>
      </c>
    </row>
    <row r="19" spans="2:3">
      <c r="B19" s="74">
        <v>15</v>
      </c>
      <c r="C19" s="76" t="s">
        <v>15</v>
      </c>
    </row>
    <row r="20" spans="2:3">
      <c r="B20" s="74">
        <v>16</v>
      </c>
      <c r="C20" s="76" t="s">
        <v>16</v>
      </c>
    </row>
    <row r="21" spans="2:3">
      <c r="B21" s="74">
        <v>17</v>
      </c>
      <c r="C21" s="76" t="s">
        <v>17</v>
      </c>
    </row>
    <row r="22" spans="2:3">
      <c r="B22" s="74">
        <v>18</v>
      </c>
      <c r="C22" s="80" t="s">
        <v>18</v>
      </c>
    </row>
    <row r="23" spans="2:3" ht="14.45" customHeight="1">
      <c r="B23" s="74">
        <v>19</v>
      </c>
      <c r="C23" s="81" t="s">
        <v>19</v>
      </c>
    </row>
    <row r="24" spans="2:3" ht="14.45" customHeight="1">
      <c r="B24" s="74">
        <v>20</v>
      </c>
      <c r="C24" s="77" t="s">
        <v>20</v>
      </c>
    </row>
    <row r="25" spans="2:3" ht="17.100000000000001" customHeight="1">
      <c r="B25" s="74">
        <v>21</v>
      </c>
      <c r="C25" s="82" t="s">
        <v>21</v>
      </c>
    </row>
    <row r="26" spans="2:3" ht="14.45" customHeight="1">
      <c r="B26" s="74">
        <v>22</v>
      </c>
      <c r="C26" s="81" t="s">
        <v>22</v>
      </c>
    </row>
    <row r="27" spans="2:3" ht="29.1" customHeight="1">
      <c r="B27" s="74">
        <v>23</v>
      </c>
      <c r="C27" s="96" t="s">
        <v>23</v>
      </c>
    </row>
    <row r="28" spans="2:3" ht="14.45" customHeight="1">
      <c r="B28" s="74">
        <v>24</v>
      </c>
      <c r="C28" s="32" t="s">
        <v>24</v>
      </c>
    </row>
    <row r="29" spans="2:3" ht="14.45" customHeight="1">
      <c r="B29" s="74">
        <v>25</v>
      </c>
      <c r="C29" s="95"/>
    </row>
    <row r="30" spans="2:3">
      <c r="B30" s="744"/>
      <c r="C30" s="744"/>
    </row>
    <row r="31" spans="2:3">
      <c r="B31" s="744"/>
      <c r="C31" s="744"/>
    </row>
    <row r="32" spans="2:3">
      <c r="B32" s="744"/>
      <c r="C32" s="744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X29" sqref="X29:AA31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91" customFormat="1" ht="15.6" customHeight="1">
      <c r="B2" s="672" t="s">
        <v>25</v>
      </c>
      <c r="C2" s="672"/>
      <c r="D2" s="672"/>
      <c r="E2" s="672"/>
      <c r="F2" s="672"/>
      <c r="G2" s="672"/>
      <c r="H2" s="672"/>
      <c r="I2" s="672"/>
      <c r="K2" s="672" t="s">
        <v>26</v>
      </c>
      <c r="L2" s="672"/>
      <c r="M2" s="672"/>
      <c r="N2" s="672"/>
      <c r="O2" s="672"/>
      <c r="P2" s="672"/>
      <c r="Q2" s="672"/>
      <c r="R2" s="672"/>
      <c r="T2" s="672" t="s">
        <v>27</v>
      </c>
      <c r="U2" s="672"/>
      <c r="V2" s="672"/>
      <c r="W2" s="672"/>
      <c r="X2" s="672"/>
      <c r="Y2" s="672"/>
      <c r="Z2" s="672"/>
      <c r="AA2" s="672"/>
    </row>
    <row r="3" spans="2:27" ht="15.6" customHeight="1">
      <c r="C3" s="1"/>
      <c r="D3" s="1"/>
      <c r="E3" s="1"/>
      <c r="H3" s="3"/>
      <c r="I3" s="3"/>
    </row>
    <row r="4" spans="2:27" s="9" customFormat="1" ht="20.45" customHeight="1">
      <c r="B4" s="8" t="s">
        <v>28</v>
      </c>
      <c r="C4" s="8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17" t="s">
        <v>34</v>
      </c>
      <c r="I4" s="17" t="s">
        <v>35</v>
      </c>
      <c r="K4" s="68" t="s">
        <v>28</v>
      </c>
      <c r="L4" s="68" t="s">
        <v>29</v>
      </c>
      <c r="M4" s="68" t="s">
        <v>30</v>
      </c>
      <c r="N4" s="68" t="s">
        <v>31</v>
      </c>
      <c r="O4" s="68" t="s">
        <v>32</v>
      </c>
      <c r="P4" s="68" t="s">
        <v>33</v>
      </c>
      <c r="Q4" s="68" t="s">
        <v>34</v>
      </c>
      <c r="R4" s="68" t="s">
        <v>35</v>
      </c>
      <c r="T4" s="8" t="s">
        <v>28</v>
      </c>
      <c r="U4" s="8" t="s">
        <v>29</v>
      </c>
      <c r="V4" s="7" t="s">
        <v>30</v>
      </c>
      <c r="W4" s="7" t="s">
        <v>31</v>
      </c>
      <c r="X4" s="7" t="s">
        <v>32</v>
      </c>
      <c r="Y4" s="7" t="s">
        <v>33</v>
      </c>
      <c r="Z4" s="17" t="s">
        <v>34</v>
      </c>
      <c r="AA4" s="17" t="s">
        <v>35</v>
      </c>
    </row>
    <row r="5" spans="2:27" s="11" customFormat="1" ht="15.6" customHeight="1">
      <c r="B5" s="22" t="s">
        <v>36</v>
      </c>
      <c r="C5" s="16" t="s">
        <v>37</v>
      </c>
      <c r="D5" s="15">
        <v>20242</v>
      </c>
      <c r="E5" s="12" t="s">
        <v>38</v>
      </c>
      <c r="F5" s="12" t="s">
        <v>39</v>
      </c>
      <c r="G5" s="13" t="s">
        <v>40</v>
      </c>
      <c r="H5" s="12">
        <v>3</v>
      </c>
      <c r="I5" s="12" t="s">
        <v>41</v>
      </c>
      <c r="K5" s="22" t="s">
        <v>42</v>
      </c>
      <c r="L5" s="16" t="s">
        <v>43</v>
      </c>
      <c r="M5" s="16">
        <v>20242</v>
      </c>
      <c r="N5" s="21" t="s">
        <v>44</v>
      </c>
      <c r="O5" s="21" t="s">
        <v>45</v>
      </c>
      <c r="P5" s="21" t="s">
        <v>46</v>
      </c>
      <c r="Q5" s="12">
        <v>2</v>
      </c>
      <c r="R5" s="21" t="s">
        <v>41</v>
      </c>
      <c r="T5" s="22" t="s">
        <v>42</v>
      </c>
      <c r="U5" s="16" t="s">
        <v>43</v>
      </c>
      <c r="V5" s="16">
        <v>20242</v>
      </c>
      <c r="W5" s="21" t="s">
        <v>44</v>
      </c>
      <c r="X5" s="21" t="s">
        <v>45</v>
      </c>
      <c r="Y5" s="21" t="s">
        <v>46</v>
      </c>
      <c r="Z5" s="12">
        <f>+Q5+1</f>
        <v>3</v>
      </c>
      <c r="AA5" s="21" t="s">
        <v>41</v>
      </c>
    </row>
    <row r="6" spans="2:27" s="11" customFormat="1" ht="15.6" customHeight="1">
      <c r="B6" s="22" t="s">
        <v>36</v>
      </c>
      <c r="C6" s="16" t="s">
        <v>47</v>
      </c>
      <c r="D6" s="15">
        <v>202011</v>
      </c>
      <c r="E6" s="12" t="s">
        <v>38</v>
      </c>
      <c r="F6" s="12" t="s">
        <v>39</v>
      </c>
      <c r="G6" s="13" t="s">
        <v>40</v>
      </c>
      <c r="H6" s="12">
        <v>6</v>
      </c>
      <c r="I6" s="12" t="s">
        <v>41</v>
      </c>
      <c r="K6" s="22" t="s">
        <v>42</v>
      </c>
      <c r="L6" s="16" t="s">
        <v>43</v>
      </c>
      <c r="M6" s="16">
        <v>20242</v>
      </c>
      <c r="N6" s="21" t="s">
        <v>44</v>
      </c>
      <c r="O6" s="21" t="s">
        <v>45</v>
      </c>
      <c r="P6" s="21" t="s">
        <v>46</v>
      </c>
      <c r="Q6" s="12">
        <v>3</v>
      </c>
      <c r="R6" s="21" t="s">
        <v>41</v>
      </c>
      <c r="T6" s="22" t="s">
        <v>42</v>
      </c>
      <c r="U6" s="16" t="s">
        <v>43</v>
      </c>
      <c r="V6" s="16">
        <v>20242</v>
      </c>
      <c r="W6" s="21" t="s">
        <v>44</v>
      </c>
      <c r="X6" s="21" t="s">
        <v>45</v>
      </c>
      <c r="Y6" s="21" t="s">
        <v>46</v>
      </c>
      <c r="Z6" s="12">
        <f t="shared" ref="Z6:Z69" si="0">+Q6+1</f>
        <v>4</v>
      </c>
      <c r="AA6" s="21" t="s">
        <v>41</v>
      </c>
    </row>
    <row r="7" spans="2:27" s="11" customFormat="1" ht="15.6" customHeight="1">
      <c r="B7" s="22" t="s">
        <v>36</v>
      </c>
      <c r="C7" s="16" t="s">
        <v>47</v>
      </c>
      <c r="D7" s="15">
        <v>202011</v>
      </c>
      <c r="E7" s="12" t="s">
        <v>38</v>
      </c>
      <c r="F7" s="12" t="s">
        <v>39</v>
      </c>
      <c r="G7" s="13" t="s">
        <v>40</v>
      </c>
      <c r="H7" s="12">
        <v>7</v>
      </c>
      <c r="I7" s="12" t="s">
        <v>41</v>
      </c>
      <c r="K7" s="22" t="s">
        <v>42</v>
      </c>
      <c r="L7" s="16" t="s">
        <v>43</v>
      </c>
      <c r="M7" s="16">
        <v>20242</v>
      </c>
      <c r="N7" s="21" t="s">
        <v>48</v>
      </c>
      <c r="O7" s="21" t="s">
        <v>45</v>
      </c>
      <c r="P7" s="21" t="s">
        <v>46</v>
      </c>
      <c r="Q7" s="12">
        <v>2</v>
      </c>
      <c r="R7" s="21" t="s">
        <v>41</v>
      </c>
      <c r="T7" s="22" t="s">
        <v>42</v>
      </c>
      <c r="U7" s="16" t="s">
        <v>43</v>
      </c>
      <c r="V7" s="16">
        <v>20242</v>
      </c>
      <c r="W7" s="21" t="s">
        <v>48</v>
      </c>
      <c r="X7" s="21" t="s">
        <v>45</v>
      </c>
      <c r="Y7" s="21" t="s">
        <v>46</v>
      </c>
      <c r="Z7" s="12">
        <f t="shared" si="0"/>
        <v>3</v>
      </c>
      <c r="AA7" s="21" t="s">
        <v>41</v>
      </c>
    </row>
    <row r="8" spans="2:27" s="11" customFormat="1" ht="15.6" customHeight="1">
      <c r="B8" s="22" t="s">
        <v>36</v>
      </c>
      <c r="C8" s="16" t="s">
        <v>49</v>
      </c>
      <c r="D8" s="15">
        <v>20251</v>
      </c>
      <c r="E8" s="12" t="s">
        <v>38</v>
      </c>
      <c r="F8" s="12" t="s">
        <v>39</v>
      </c>
      <c r="G8" s="13" t="s">
        <v>50</v>
      </c>
      <c r="H8" s="12">
        <v>1</v>
      </c>
      <c r="I8" s="12" t="s">
        <v>41</v>
      </c>
      <c r="K8" s="22" t="s">
        <v>42</v>
      </c>
      <c r="L8" s="16" t="s">
        <v>43</v>
      </c>
      <c r="M8" s="16">
        <v>20242</v>
      </c>
      <c r="N8" s="21" t="s">
        <v>48</v>
      </c>
      <c r="O8" s="21" t="s">
        <v>45</v>
      </c>
      <c r="P8" s="21" t="s">
        <v>46</v>
      </c>
      <c r="Q8" s="12">
        <v>2</v>
      </c>
      <c r="R8" s="21" t="s">
        <v>51</v>
      </c>
      <c r="T8" s="22" t="s">
        <v>42</v>
      </c>
      <c r="U8" s="16" t="s">
        <v>43</v>
      </c>
      <c r="V8" s="16">
        <v>20242</v>
      </c>
      <c r="W8" s="21" t="s">
        <v>48</v>
      </c>
      <c r="X8" s="21" t="s">
        <v>45</v>
      </c>
      <c r="Y8" s="21" t="s">
        <v>46</v>
      </c>
      <c r="Z8" s="12">
        <f t="shared" si="0"/>
        <v>3</v>
      </c>
      <c r="AA8" s="21" t="s">
        <v>51</v>
      </c>
    </row>
    <row r="9" spans="2:27" s="11" customFormat="1" ht="15.6" customHeight="1">
      <c r="B9" s="22" t="s">
        <v>36</v>
      </c>
      <c r="C9" s="16" t="s">
        <v>52</v>
      </c>
      <c r="D9" s="15">
        <v>201722</v>
      </c>
      <c r="E9" s="12" t="s">
        <v>38</v>
      </c>
      <c r="F9" s="12" t="s">
        <v>39</v>
      </c>
      <c r="G9" s="13" t="s">
        <v>50</v>
      </c>
      <c r="H9" s="12">
        <v>9</v>
      </c>
      <c r="I9" s="12" t="s">
        <v>41</v>
      </c>
      <c r="K9" s="22" t="s">
        <v>42</v>
      </c>
      <c r="L9" s="16" t="s">
        <v>43</v>
      </c>
      <c r="M9" s="16">
        <v>20242</v>
      </c>
      <c r="N9" s="21" t="s">
        <v>48</v>
      </c>
      <c r="O9" s="21" t="s">
        <v>45</v>
      </c>
      <c r="P9" s="21" t="s">
        <v>46</v>
      </c>
      <c r="Q9" s="12">
        <v>3</v>
      </c>
      <c r="R9" s="21" t="s">
        <v>41</v>
      </c>
      <c r="T9" s="22" t="s">
        <v>42</v>
      </c>
      <c r="U9" s="16" t="s">
        <v>43</v>
      </c>
      <c r="V9" s="16">
        <v>20242</v>
      </c>
      <c r="W9" s="21" t="s">
        <v>48</v>
      </c>
      <c r="X9" s="21" t="s">
        <v>45</v>
      </c>
      <c r="Y9" s="21" t="s">
        <v>46</v>
      </c>
      <c r="Z9" s="12">
        <f t="shared" si="0"/>
        <v>4</v>
      </c>
      <c r="AA9" s="21" t="s">
        <v>41</v>
      </c>
    </row>
    <row r="10" spans="2:27" s="11" customFormat="1" ht="15.6" customHeight="1">
      <c r="B10" s="22" t="s">
        <v>36</v>
      </c>
      <c r="C10" s="16" t="s">
        <v>53</v>
      </c>
      <c r="D10" s="15">
        <v>20242</v>
      </c>
      <c r="E10" s="12" t="s">
        <v>38</v>
      </c>
      <c r="F10" s="12" t="s">
        <v>39</v>
      </c>
      <c r="G10" s="13" t="s">
        <v>50</v>
      </c>
      <c r="H10" s="12">
        <v>9</v>
      </c>
      <c r="I10" s="12" t="s">
        <v>51</v>
      </c>
      <c r="K10" s="22" t="s">
        <v>42</v>
      </c>
      <c r="L10" s="16" t="s">
        <v>43</v>
      </c>
      <c r="M10" s="16">
        <v>20242</v>
      </c>
      <c r="N10" s="21" t="s">
        <v>48</v>
      </c>
      <c r="O10" s="21" t="s">
        <v>45</v>
      </c>
      <c r="P10" s="21" t="s">
        <v>46</v>
      </c>
      <c r="Q10" s="12">
        <v>3</v>
      </c>
      <c r="R10" s="21" t="s">
        <v>51</v>
      </c>
      <c r="T10" s="22" t="s">
        <v>42</v>
      </c>
      <c r="U10" s="16" t="s">
        <v>43</v>
      </c>
      <c r="V10" s="16">
        <v>20242</v>
      </c>
      <c r="W10" s="21" t="s">
        <v>48</v>
      </c>
      <c r="X10" s="21" t="s">
        <v>45</v>
      </c>
      <c r="Y10" s="21" t="s">
        <v>46</v>
      </c>
      <c r="Z10" s="12">
        <f t="shared" si="0"/>
        <v>4</v>
      </c>
      <c r="AA10" s="21" t="s">
        <v>51</v>
      </c>
    </row>
    <row r="11" spans="2:27" s="11" customFormat="1" ht="15.6" customHeight="1">
      <c r="B11" s="22" t="s">
        <v>36</v>
      </c>
      <c r="C11" s="16" t="s">
        <v>54</v>
      </c>
      <c r="D11" s="15">
        <v>20242</v>
      </c>
      <c r="E11" s="12" t="s">
        <v>38</v>
      </c>
      <c r="F11" s="12" t="s">
        <v>39</v>
      </c>
      <c r="G11" s="13" t="s">
        <v>55</v>
      </c>
      <c r="H11" s="12">
        <v>1</v>
      </c>
      <c r="I11" s="12" t="s">
        <v>41</v>
      </c>
      <c r="K11" s="22" t="s">
        <v>42</v>
      </c>
      <c r="L11" s="16" t="s">
        <v>56</v>
      </c>
      <c r="M11" s="16">
        <v>20251</v>
      </c>
      <c r="N11" s="21" t="s">
        <v>48</v>
      </c>
      <c r="O11" s="21" t="s">
        <v>45</v>
      </c>
      <c r="P11" s="21" t="s">
        <v>46</v>
      </c>
      <c r="Q11" s="12">
        <v>3</v>
      </c>
      <c r="R11" s="21" t="s">
        <v>57</v>
      </c>
      <c r="T11" s="22" t="s">
        <v>42</v>
      </c>
      <c r="U11" s="16" t="s">
        <v>56</v>
      </c>
      <c r="V11" s="16">
        <v>20251</v>
      </c>
      <c r="W11" s="21" t="s">
        <v>48</v>
      </c>
      <c r="X11" s="21" t="s">
        <v>45</v>
      </c>
      <c r="Y11" s="21" t="s">
        <v>46</v>
      </c>
      <c r="Z11" s="12">
        <f t="shared" si="0"/>
        <v>4</v>
      </c>
      <c r="AA11" s="21" t="s">
        <v>57</v>
      </c>
    </row>
    <row r="12" spans="2:27" s="11" customFormat="1" ht="15.6" customHeight="1">
      <c r="B12" s="22" t="s">
        <v>36</v>
      </c>
      <c r="C12" s="16" t="s">
        <v>54</v>
      </c>
      <c r="D12" s="15">
        <v>20242</v>
      </c>
      <c r="E12" s="12" t="s">
        <v>38</v>
      </c>
      <c r="F12" s="12" t="s">
        <v>39</v>
      </c>
      <c r="G12" s="13" t="s">
        <v>55</v>
      </c>
      <c r="H12" s="12">
        <v>1</v>
      </c>
      <c r="I12" s="12" t="s">
        <v>51</v>
      </c>
      <c r="K12" s="22" t="s">
        <v>42</v>
      </c>
      <c r="L12" s="16" t="s">
        <v>43</v>
      </c>
      <c r="M12" s="16">
        <v>20242</v>
      </c>
      <c r="N12" s="21" t="s">
        <v>48</v>
      </c>
      <c r="O12" s="21" t="s">
        <v>45</v>
      </c>
      <c r="P12" s="21" t="s">
        <v>46</v>
      </c>
      <c r="Q12" s="12">
        <v>4</v>
      </c>
      <c r="R12" s="21" t="s">
        <v>41</v>
      </c>
      <c r="T12" s="22" t="s">
        <v>42</v>
      </c>
      <c r="U12" s="16" t="s">
        <v>43</v>
      </c>
      <c r="V12" s="16">
        <v>20242</v>
      </c>
      <c r="W12" s="21" t="s">
        <v>48</v>
      </c>
      <c r="X12" s="21" t="s">
        <v>45</v>
      </c>
      <c r="Y12" s="21" t="s">
        <v>46</v>
      </c>
      <c r="Z12" s="12">
        <f t="shared" si="0"/>
        <v>5</v>
      </c>
      <c r="AA12" s="21" t="s">
        <v>41</v>
      </c>
    </row>
    <row r="13" spans="2:27" s="11" customFormat="1" ht="15.6" customHeight="1">
      <c r="B13" s="22" t="s">
        <v>36</v>
      </c>
      <c r="C13" s="16" t="s">
        <v>54</v>
      </c>
      <c r="D13" s="15">
        <v>20242</v>
      </c>
      <c r="E13" s="12" t="s">
        <v>38</v>
      </c>
      <c r="F13" s="12" t="s">
        <v>39</v>
      </c>
      <c r="G13" s="13" t="s">
        <v>55</v>
      </c>
      <c r="H13" s="12">
        <v>2</v>
      </c>
      <c r="I13" s="12" t="s">
        <v>41</v>
      </c>
      <c r="K13" s="22" t="s">
        <v>42</v>
      </c>
      <c r="L13" s="16" t="s">
        <v>58</v>
      </c>
      <c r="M13" s="16">
        <v>20242</v>
      </c>
      <c r="N13" s="21" t="s">
        <v>38</v>
      </c>
      <c r="O13" s="21" t="s">
        <v>45</v>
      </c>
      <c r="P13" s="21" t="s">
        <v>40</v>
      </c>
      <c r="Q13" s="12">
        <v>5</v>
      </c>
      <c r="R13" s="21" t="s">
        <v>41</v>
      </c>
      <c r="T13" s="22" t="s">
        <v>42</v>
      </c>
      <c r="U13" s="16" t="s">
        <v>58</v>
      </c>
      <c r="V13" s="16">
        <v>20242</v>
      </c>
      <c r="W13" s="21" t="s">
        <v>38</v>
      </c>
      <c r="X13" s="21" t="s">
        <v>45</v>
      </c>
      <c r="Y13" s="21" t="s">
        <v>40</v>
      </c>
      <c r="Z13" s="12">
        <f t="shared" si="0"/>
        <v>6</v>
      </c>
      <c r="AA13" s="21" t="s">
        <v>41</v>
      </c>
    </row>
    <row r="14" spans="2:27" s="11" customFormat="1" ht="15.6" customHeight="1">
      <c r="B14" s="22" t="s">
        <v>36</v>
      </c>
      <c r="C14" s="16" t="s">
        <v>54</v>
      </c>
      <c r="D14" s="15">
        <v>20242</v>
      </c>
      <c r="E14" s="12" t="s">
        <v>38</v>
      </c>
      <c r="F14" s="12" t="s">
        <v>39</v>
      </c>
      <c r="G14" s="13" t="s">
        <v>55</v>
      </c>
      <c r="H14" s="12">
        <v>3</v>
      </c>
      <c r="I14" s="12" t="s">
        <v>41</v>
      </c>
      <c r="K14" s="22" t="s">
        <v>42</v>
      </c>
      <c r="L14" s="16" t="s">
        <v>59</v>
      </c>
      <c r="M14" s="16">
        <v>202011</v>
      </c>
      <c r="N14" s="21" t="s">
        <v>38</v>
      </c>
      <c r="O14" s="21" t="s">
        <v>45</v>
      </c>
      <c r="P14" s="21" t="s">
        <v>40</v>
      </c>
      <c r="Q14" s="12">
        <v>8</v>
      </c>
      <c r="R14" s="21" t="s">
        <v>41</v>
      </c>
      <c r="T14" s="22" t="s">
        <v>42</v>
      </c>
      <c r="U14" s="16" t="s">
        <v>59</v>
      </c>
      <c r="V14" s="16">
        <v>202011</v>
      </c>
      <c r="W14" s="21" t="s">
        <v>38</v>
      </c>
      <c r="X14" s="21" t="s">
        <v>45</v>
      </c>
      <c r="Y14" s="21" t="s">
        <v>40</v>
      </c>
      <c r="Z14" s="12">
        <f t="shared" si="0"/>
        <v>9</v>
      </c>
      <c r="AA14" s="21" t="s">
        <v>41</v>
      </c>
    </row>
    <row r="15" spans="2:27" s="11" customFormat="1" ht="15.6" customHeight="1">
      <c r="B15" s="22" t="s">
        <v>36</v>
      </c>
      <c r="C15" s="16" t="s">
        <v>54</v>
      </c>
      <c r="D15" s="15">
        <v>20242</v>
      </c>
      <c r="E15" s="12" t="s">
        <v>38</v>
      </c>
      <c r="F15" s="12" t="s">
        <v>39</v>
      </c>
      <c r="G15" s="13" t="s">
        <v>55</v>
      </c>
      <c r="H15" s="12">
        <v>3</v>
      </c>
      <c r="I15" s="12" t="s">
        <v>51</v>
      </c>
      <c r="K15" s="22" t="s">
        <v>42</v>
      </c>
      <c r="L15" s="16" t="s">
        <v>59</v>
      </c>
      <c r="M15" s="16">
        <v>202011</v>
      </c>
      <c r="N15" s="21" t="s">
        <v>38</v>
      </c>
      <c r="O15" s="21" t="s">
        <v>45</v>
      </c>
      <c r="P15" s="21" t="s">
        <v>40</v>
      </c>
      <c r="Q15" s="12">
        <v>9</v>
      </c>
      <c r="R15" s="21" t="s">
        <v>41</v>
      </c>
      <c r="T15" s="22" t="s">
        <v>42</v>
      </c>
      <c r="U15" s="16" t="s">
        <v>59</v>
      </c>
      <c r="V15" s="16">
        <v>202011</v>
      </c>
      <c r="W15" s="21" t="s">
        <v>38</v>
      </c>
      <c r="X15" s="21" t="s">
        <v>45</v>
      </c>
      <c r="Y15" s="21" t="s">
        <v>40</v>
      </c>
      <c r="Z15" s="12">
        <f t="shared" si="0"/>
        <v>10</v>
      </c>
      <c r="AA15" s="21" t="s">
        <v>41</v>
      </c>
    </row>
    <row r="16" spans="2:27" s="11" customFormat="1" ht="15.6" customHeight="1">
      <c r="B16" s="22" t="s">
        <v>36</v>
      </c>
      <c r="C16" s="16" t="s">
        <v>60</v>
      </c>
      <c r="D16" s="15">
        <v>202312</v>
      </c>
      <c r="E16" s="12" t="s">
        <v>38</v>
      </c>
      <c r="F16" s="12" t="s">
        <v>39</v>
      </c>
      <c r="G16" s="13" t="s">
        <v>55</v>
      </c>
      <c r="H16" s="12">
        <v>5</v>
      </c>
      <c r="I16" s="12" t="s">
        <v>41</v>
      </c>
      <c r="K16" s="22" t="s">
        <v>42</v>
      </c>
      <c r="L16" s="16" t="s">
        <v>58</v>
      </c>
      <c r="M16" s="16">
        <v>20242</v>
      </c>
      <c r="N16" s="21" t="s">
        <v>48</v>
      </c>
      <c r="O16" s="21" t="s">
        <v>45</v>
      </c>
      <c r="P16" s="21" t="s">
        <v>40</v>
      </c>
      <c r="Q16" s="12">
        <v>5</v>
      </c>
      <c r="R16" s="21" t="s">
        <v>41</v>
      </c>
      <c r="T16" s="22" t="s">
        <v>42</v>
      </c>
      <c r="U16" s="16" t="s">
        <v>58</v>
      </c>
      <c r="V16" s="16">
        <v>20242</v>
      </c>
      <c r="W16" s="21" t="s">
        <v>48</v>
      </c>
      <c r="X16" s="21" t="s">
        <v>45</v>
      </c>
      <c r="Y16" s="21" t="s">
        <v>40</v>
      </c>
      <c r="Z16" s="12">
        <f t="shared" si="0"/>
        <v>6</v>
      </c>
      <c r="AA16" s="21" t="s">
        <v>41</v>
      </c>
    </row>
    <row r="17" spans="2:27" s="11" customFormat="1" ht="15.6" customHeight="1">
      <c r="B17" s="22" t="s">
        <v>36</v>
      </c>
      <c r="C17" s="16" t="s">
        <v>60</v>
      </c>
      <c r="D17" s="15">
        <v>202312</v>
      </c>
      <c r="E17" s="12" t="s">
        <v>38</v>
      </c>
      <c r="F17" s="12" t="s">
        <v>39</v>
      </c>
      <c r="G17" s="13" t="s">
        <v>55</v>
      </c>
      <c r="H17" s="12">
        <v>6</v>
      </c>
      <c r="I17" s="12" t="s">
        <v>41</v>
      </c>
      <c r="K17" s="22" t="s">
        <v>42</v>
      </c>
      <c r="L17" s="16" t="s">
        <v>58</v>
      </c>
      <c r="M17" s="16">
        <v>20242</v>
      </c>
      <c r="N17" s="21" t="s">
        <v>48</v>
      </c>
      <c r="O17" s="21" t="s">
        <v>45</v>
      </c>
      <c r="P17" s="21" t="s">
        <v>40</v>
      </c>
      <c r="Q17" s="12">
        <v>5</v>
      </c>
      <c r="R17" s="21" t="s">
        <v>51</v>
      </c>
      <c r="T17" s="22" t="s">
        <v>42</v>
      </c>
      <c r="U17" s="16" t="s">
        <v>58</v>
      </c>
      <c r="V17" s="16">
        <v>20242</v>
      </c>
      <c r="W17" s="21" t="s">
        <v>48</v>
      </c>
      <c r="X17" s="21" t="s">
        <v>45</v>
      </c>
      <c r="Y17" s="21" t="s">
        <v>40</v>
      </c>
      <c r="Z17" s="12">
        <f t="shared" si="0"/>
        <v>6</v>
      </c>
      <c r="AA17" s="21" t="s">
        <v>51</v>
      </c>
    </row>
    <row r="18" spans="2:27" s="11" customFormat="1" ht="15.6" customHeight="1">
      <c r="B18" s="22" t="s">
        <v>36</v>
      </c>
      <c r="C18" s="16" t="s">
        <v>60</v>
      </c>
      <c r="D18" s="15">
        <v>202312</v>
      </c>
      <c r="E18" s="12" t="s">
        <v>38</v>
      </c>
      <c r="F18" s="12" t="s">
        <v>39</v>
      </c>
      <c r="G18" s="13" t="s">
        <v>55</v>
      </c>
      <c r="H18" s="12">
        <v>6</v>
      </c>
      <c r="I18" s="12" t="s">
        <v>51</v>
      </c>
      <c r="K18" s="22" t="s">
        <v>42</v>
      </c>
      <c r="L18" s="16" t="s">
        <v>58</v>
      </c>
      <c r="M18" s="16">
        <v>20242</v>
      </c>
      <c r="N18" s="21" t="s">
        <v>48</v>
      </c>
      <c r="O18" s="21" t="s">
        <v>45</v>
      </c>
      <c r="P18" s="21" t="s">
        <v>40</v>
      </c>
      <c r="Q18" s="12">
        <v>6</v>
      </c>
      <c r="R18" s="21" t="s">
        <v>41</v>
      </c>
      <c r="T18" s="22" t="s">
        <v>42</v>
      </c>
      <c r="U18" s="16" t="s">
        <v>58</v>
      </c>
      <c r="V18" s="16">
        <v>20242</v>
      </c>
      <c r="W18" s="21" t="s">
        <v>48</v>
      </c>
      <c r="X18" s="21" t="s">
        <v>45</v>
      </c>
      <c r="Y18" s="21" t="s">
        <v>40</v>
      </c>
      <c r="Z18" s="12">
        <f t="shared" si="0"/>
        <v>7</v>
      </c>
      <c r="AA18" s="21" t="s">
        <v>41</v>
      </c>
    </row>
    <row r="19" spans="2:27" s="11" customFormat="1" ht="15.6" customHeight="1">
      <c r="B19" s="22" t="s">
        <v>36</v>
      </c>
      <c r="C19" s="16" t="s">
        <v>60</v>
      </c>
      <c r="D19" s="15">
        <v>202312</v>
      </c>
      <c r="E19" s="12" t="s">
        <v>38</v>
      </c>
      <c r="F19" s="12" t="s">
        <v>39</v>
      </c>
      <c r="G19" s="13" t="s">
        <v>55</v>
      </c>
      <c r="H19" s="12">
        <v>7</v>
      </c>
      <c r="I19" s="12" t="s">
        <v>41</v>
      </c>
      <c r="K19" s="22" t="s">
        <v>42</v>
      </c>
      <c r="L19" s="16" t="s">
        <v>58</v>
      </c>
      <c r="M19" s="16">
        <v>20242</v>
      </c>
      <c r="N19" s="21" t="s">
        <v>48</v>
      </c>
      <c r="O19" s="21" t="s">
        <v>45</v>
      </c>
      <c r="P19" s="21" t="s">
        <v>40</v>
      </c>
      <c r="Q19" s="12">
        <v>7</v>
      </c>
      <c r="R19" s="21" t="s">
        <v>41</v>
      </c>
      <c r="T19" s="22" t="s">
        <v>42</v>
      </c>
      <c r="U19" s="16" t="s">
        <v>58</v>
      </c>
      <c r="V19" s="16">
        <v>20242</v>
      </c>
      <c r="W19" s="21" t="s">
        <v>48</v>
      </c>
      <c r="X19" s="21" t="s">
        <v>45</v>
      </c>
      <c r="Y19" s="21" t="s">
        <v>40</v>
      </c>
      <c r="Z19" s="12">
        <f t="shared" si="0"/>
        <v>8</v>
      </c>
      <c r="AA19" s="21" t="s">
        <v>41</v>
      </c>
    </row>
    <row r="20" spans="2:27" s="11" customFormat="1" ht="15.6" customHeight="1">
      <c r="B20" s="22" t="s">
        <v>36</v>
      </c>
      <c r="C20" s="16" t="s">
        <v>60</v>
      </c>
      <c r="D20" s="15">
        <v>202312</v>
      </c>
      <c r="E20" s="12" t="s">
        <v>38</v>
      </c>
      <c r="F20" s="12" t="s">
        <v>39</v>
      </c>
      <c r="G20" s="13" t="s">
        <v>55</v>
      </c>
      <c r="H20" s="12">
        <v>7</v>
      </c>
      <c r="I20" s="12" t="s">
        <v>51</v>
      </c>
      <c r="K20" s="22" t="s">
        <v>42</v>
      </c>
      <c r="L20" s="16" t="s">
        <v>58</v>
      </c>
      <c r="M20" s="16">
        <v>20242</v>
      </c>
      <c r="N20" s="21" t="s">
        <v>48</v>
      </c>
      <c r="O20" s="21" t="s">
        <v>45</v>
      </c>
      <c r="P20" s="21" t="s">
        <v>40</v>
      </c>
      <c r="Q20" s="12">
        <v>7</v>
      </c>
      <c r="R20" s="21" t="s">
        <v>51</v>
      </c>
      <c r="T20" s="22" t="s">
        <v>42</v>
      </c>
      <c r="U20" s="16" t="s">
        <v>58</v>
      </c>
      <c r="V20" s="16">
        <v>20242</v>
      </c>
      <c r="W20" s="21" t="s">
        <v>48</v>
      </c>
      <c r="X20" s="21" t="s">
        <v>45</v>
      </c>
      <c r="Y20" s="21" t="s">
        <v>40</v>
      </c>
      <c r="Z20" s="12">
        <f t="shared" si="0"/>
        <v>8</v>
      </c>
      <c r="AA20" s="21" t="s">
        <v>51</v>
      </c>
    </row>
    <row r="21" spans="2:27" s="11" customFormat="1" ht="15.6" customHeight="1">
      <c r="B21" s="22" t="s">
        <v>36</v>
      </c>
      <c r="C21" s="16" t="s">
        <v>60</v>
      </c>
      <c r="D21" s="15">
        <v>202312</v>
      </c>
      <c r="E21" s="12" t="s">
        <v>38</v>
      </c>
      <c r="F21" s="12" t="s">
        <v>39</v>
      </c>
      <c r="G21" s="13" t="s">
        <v>55</v>
      </c>
      <c r="H21" s="12">
        <v>9</v>
      </c>
      <c r="I21" s="12" t="s">
        <v>41</v>
      </c>
      <c r="K21" s="22" t="s">
        <v>42</v>
      </c>
      <c r="L21" s="16" t="s">
        <v>59</v>
      </c>
      <c r="M21" s="16">
        <v>202011</v>
      </c>
      <c r="N21" s="21" t="s">
        <v>48</v>
      </c>
      <c r="O21" s="21" t="s">
        <v>45</v>
      </c>
      <c r="P21" s="21" t="s">
        <v>40</v>
      </c>
      <c r="Q21" s="12">
        <v>8</v>
      </c>
      <c r="R21" s="21" t="s">
        <v>41</v>
      </c>
      <c r="T21" s="22" t="s">
        <v>42</v>
      </c>
      <c r="U21" s="16" t="s">
        <v>59</v>
      </c>
      <c r="V21" s="16">
        <v>202011</v>
      </c>
      <c r="W21" s="21" t="s">
        <v>48</v>
      </c>
      <c r="X21" s="21" t="s">
        <v>45</v>
      </c>
      <c r="Y21" s="21" t="s">
        <v>40</v>
      </c>
      <c r="Z21" s="12">
        <f t="shared" si="0"/>
        <v>9</v>
      </c>
      <c r="AA21" s="21" t="s">
        <v>41</v>
      </c>
    </row>
    <row r="22" spans="2:27" s="11" customFormat="1" ht="15.6" customHeight="1">
      <c r="B22" s="22" t="s">
        <v>36</v>
      </c>
      <c r="C22" s="16" t="s">
        <v>60</v>
      </c>
      <c r="D22" s="15">
        <v>202312</v>
      </c>
      <c r="E22" s="12" t="s">
        <v>38</v>
      </c>
      <c r="F22" s="12" t="s">
        <v>39</v>
      </c>
      <c r="G22" s="13" t="s">
        <v>55</v>
      </c>
      <c r="H22" s="12">
        <v>9</v>
      </c>
      <c r="I22" s="12" t="s">
        <v>51</v>
      </c>
      <c r="K22" s="22" t="s">
        <v>42</v>
      </c>
      <c r="L22" s="16" t="s">
        <v>59</v>
      </c>
      <c r="M22" s="16">
        <v>202011</v>
      </c>
      <c r="N22" s="21" t="s">
        <v>48</v>
      </c>
      <c r="O22" s="21" t="s">
        <v>45</v>
      </c>
      <c r="P22" s="21" t="s">
        <v>40</v>
      </c>
      <c r="Q22" s="12">
        <v>8</v>
      </c>
      <c r="R22" s="21" t="s">
        <v>51</v>
      </c>
      <c r="T22" s="22" t="s">
        <v>42</v>
      </c>
      <c r="U22" s="16" t="s">
        <v>59</v>
      </c>
      <c r="V22" s="16">
        <v>202011</v>
      </c>
      <c r="W22" s="21" t="s">
        <v>48</v>
      </c>
      <c r="X22" s="21" t="s">
        <v>45</v>
      </c>
      <c r="Y22" s="21" t="s">
        <v>40</v>
      </c>
      <c r="Z22" s="12">
        <f t="shared" si="0"/>
        <v>9</v>
      </c>
      <c r="AA22" s="21" t="s">
        <v>51</v>
      </c>
    </row>
    <row r="23" spans="2:27" s="11" customFormat="1" ht="15.6" customHeight="1">
      <c r="B23" s="22" t="s">
        <v>36</v>
      </c>
      <c r="C23" s="16" t="s">
        <v>60</v>
      </c>
      <c r="D23" s="15">
        <v>202312</v>
      </c>
      <c r="E23" s="12" t="s">
        <v>38</v>
      </c>
      <c r="F23" s="12" t="s">
        <v>39</v>
      </c>
      <c r="G23" s="13" t="s">
        <v>55</v>
      </c>
      <c r="H23" s="12">
        <v>10</v>
      </c>
      <c r="I23" s="12" t="s">
        <v>41</v>
      </c>
      <c r="K23" s="22" t="s">
        <v>42</v>
      </c>
      <c r="L23" s="16" t="s">
        <v>59</v>
      </c>
      <c r="M23" s="16">
        <v>202011</v>
      </c>
      <c r="N23" s="21" t="s">
        <v>48</v>
      </c>
      <c r="O23" s="21" t="s">
        <v>45</v>
      </c>
      <c r="P23" s="21" t="s">
        <v>40</v>
      </c>
      <c r="Q23" s="12">
        <v>9</v>
      </c>
      <c r="R23" s="21" t="s">
        <v>41</v>
      </c>
      <c r="T23" s="22" t="s">
        <v>42</v>
      </c>
      <c r="U23" s="16" t="s">
        <v>59</v>
      </c>
      <c r="V23" s="16">
        <v>202011</v>
      </c>
      <c r="W23" s="21" t="s">
        <v>48</v>
      </c>
      <c r="X23" s="21" t="s">
        <v>45</v>
      </c>
      <c r="Y23" s="21" t="s">
        <v>40</v>
      </c>
      <c r="Z23" s="12">
        <f t="shared" si="0"/>
        <v>10</v>
      </c>
      <c r="AA23" s="21" t="s">
        <v>41</v>
      </c>
    </row>
    <row r="24" spans="2:27" s="11" customFormat="1" ht="15.6" customHeight="1">
      <c r="B24" s="22" t="s">
        <v>36</v>
      </c>
      <c r="C24" s="16" t="s">
        <v>60</v>
      </c>
      <c r="D24" s="15">
        <v>202312</v>
      </c>
      <c r="E24" s="12" t="s">
        <v>38</v>
      </c>
      <c r="F24" s="12" t="s">
        <v>39</v>
      </c>
      <c r="G24" s="13" t="s">
        <v>55</v>
      </c>
      <c r="H24" s="12">
        <v>11</v>
      </c>
      <c r="I24" s="12" t="s">
        <v>41</v>
      </c>
      <c r="K24" s="22" t="s">
        <v>42</v>
      </c>
      <c r="L24" s="16" t="s">
        <v>58</v>
      </c>
      <c r="M24" s="16">
        <v>20242</v>
      </c>
      <c r="N24" s="21" t="s">
        <v>48</v>
      </c>
      <c r="O24" s="21" t="s">
        <v>45</v>
      </c>
      <c r="P24" s="21" t="s">
        <v>40</v>
      </c>
      <c r="Q24" s="12">
        <v>9</v>
      </c>
      <c r="R24" s="21" t="s">
        <v>51</v>
      </c>
      <c r="T24" s="22" t="s">
        <v>42</v>
      </c>
      <c r="U24" s="16" t="s">
        <v>58</v>
      </c>
      <c r="V24" s="16">
        <v>20242</v>
      </c>
      <c r="W24" s="21" t="s">
        <v>48</v>
      </c>
      <c r="X24" s="21" t="s">
        <v>45</v>
      </c>
      <c r="Y24" s="21" t="s">
        <v>40</v>
      </c>
      <c r="Z24" s="12">
        <f t="shared" si="0"/>
        <v>10</v>
      </c>
      <c r="AA24" s="21" t="s">
        <v>51</v>
      </c>
    </row>
    <row r="25" spans="2:27" s="11" customFormat="1" ht="15.6" customHeight="1">
      <c r="B25" s="22" t="s">
        <v>36</v>
      </c>
      <c r="C25" s="16" t="s">
        <v>61</v>
      </c>
      <c r="D25" s="15">
        <v>20242</v>
      </c>
      <c r="E25" s="12" t="s">
        <v>38</v>
      </c>
      <c r="F25" s="12" t="s">
        <v>62</v>
      </c>
      <c r="G25" s="13" t="s">
        <v>63</v>
      </c>
      <c r="H25" s="12">
        <v>1</v>
      </c>
      <c r="I25" s="12" t="s">
        <v>41</v>
      </c>
      <c r="K25" s="22" t="s">
        <v>42</v>
      </c>
      <c r="L25" s="16" t="s">
        <v>59</v>
      </c>
      <c r="M25" s="16">
        <v>202011</v>
      </c>
      <c r="N25" s="21" t="s">
        <v>48</v>
      </c>
      <c r="O25" s="21" t="s">
        <v>45</v>
      </c>
      <c r="P25" s="21" t="s">
        <v>40</v>
      </c>
      <c r="Q25" s="12">
        <v>10</v>
      </c>
      <c r="R25" s="21" t="s">
        <v>41</v>
      </c>
      <c r="T25" s="22" t="s">
        <v>42</v>
      </c>
      <c r="U25" s="16" t="s">
        <v>59</v>
      </c>
      <c r="V25" s="16">
        <v>202011</v>
      </c>
      <c r="W25" s="21" t="s">
        <v>48</v>
      </c>
      <c r="X25" s="21" t="s">
        <v>45</v>
      </c>
      <c r="Y25" s="21" t="s">
        <v>40</v>
      </c>
      <c r="Z25" s="18"/>
      <c r="AA25" s="69"/>
    </row>
    <row r="26" spans="2:27" s="11" customFormat="1" ht="15.6" customHeight="1">
      <c r="B26" s="22" t="s">
        <v>36</v>
      </c>
      <c r="C26" s="16" t="s">
        <v>61</v>
      </c>
      <c r="D26" s="15">
        <v>20242</v>
      </c>
      <c r="E26" s="12" t="s">
        <v>38</v>
      </c>
      <c r="F26" s="12" t="s">
        <v>62</v>
      </c>
      <c r="G26" s="13" t="s">
        <v>63</v>
      </c>
      <c r="H26" s="12">
        <v>1</v>
      </c>
      <c r="I26" s="12" t="s">
        <v>51</v>
      </c>
      <c r="K26" s="22" t="s">
        <v>42</v>
      </c>
      <c r="L26" s="16" t="s">
        <v>58</v>
      </c>
      <c r="M26" s="16">
        <v>20242</v>
      </c>
      <c r="N26" s="21" t="s">
        <v>48</v>
      </c>
      <c r="O26" s="21" t="s">
        <v>45</v>
      </c>
      <c r="P26" s="21" t="s">
        <v>40</v>
      </c>
      <c r="Q26" s="12">
        <v>10</v>
      </c>
      <c r="R26" s="21" t="s">
        <v>51</v>
      </c>
      <c r="T26" s="22" t="s">
        <v>42</v>
      </c>
      <c r="U26" s="16" t="s">
        <v>58</v>
      </c>
      <c r="V26" s="16">
        <v>20242</v>
      </c>
      <c r="W26" s="21" t="s">
        <v>48</v>
      </c>
      <c r="X26" s="21" t="s">
        <v>45</v>
      </c>
      <c r="Y26" s="21" t="s">
        <v>40</v>
      </c>
      <c r="Z26" s="18"/>
      <c r="AA26" s="69"/>
    </row>
    <row r="27" spans="2:27" s="11" customFormat="1" ht="15.6" customHeight="1">
      <c r="B27" s="22" t="s">
        <v>36</v>
      </c>
      <c r="C27" s="16" t="s">
        <v>61</v>
      </c>
      <c r="D27" s="15">
        <v>20242</v>
      </c>
      <c r="E27" s="12" t="s">
        <v>38</v>
      </c>
      <c r="F27" s="12" t="s">
        <v>62</v>
      </c>
      <c r="G27" s="13" t="s">
        <v>63</v>
      </c>
      <c r="H27" s="12">
        <v>1</v>
      </c>
      <c r="I27" s="12" t="s">
        <v>57</v>
      </c>
      <c r="K27" s="22" t="s">
        <v>42</v>
      </c>
      <c r="L27" s="16" t="s">
        <v>64</v>
      </c>
      <c r="M27" s="16">
        <v>20251</v>
      </c>
      <c r="N27" s="21" t="s">
        <v>48</v>
      </c>
      <c r="O27" s="21" t="s">
        <v>45</v>
      </c>
      <c r="P27" s="21" t="s">
        <v>65</v>
      </c>
      <c r="Q27" s="12">
        <v>2</v>
      </c>
      <c r="R27" s="21" t="s">
        <v>41</v>
      </c>
      <c r="T27" s="22" t="s">
        <v>42</v>
      </c>
      <c r="U27" s="16" t="s">
        <v>64</v>
      </c>
      <c r="V27" s="16">
        <v>20251</v>
      </c>
      <c r="W27" s="21" t="s">
        <v>48</v>
      </c>
      <c r="X27" s="21" t="s">
        <v>45</v>
      </c>
      <c r="Y27" s="21" t="s">
        <v>65</v>
      </c>
      <c r="Z27" s="12">
        <f t="shared" si="0"/>
        <v>3</v>
      </c>
      <c r="AA27" s="21" t="s">
        <v>41</v>
      </c>
    </row>
    <row r="28" spans="2:27" s="11" customFormat="1" ht="15.6" customHeight="1">
      <c r="B28" s="22" t="s">
        <v>36</v>
      </c>
      <c r="C28" s="16" t="s">
        <v>61</v>
      </c>
      <c r="D28" s="15">
        <v>20242</v>
      </c>
      <c r="E28" s="12" t="s">
        <v>38</v>
      </c>
      <c r="F28" s="12" t="s">
        <v>62</v>
      </c>
      <c r="G28" s="13" t="s">
        <v>63</v>
      </c>
      <c r="H28" s="12">
        <v>1</v>
      </c>
      <c r="I28" s="12" t="s">
        <v>66</v>
      </c>
      <c r="K28" s="22" t="s">
        <v>42</v>
      </c>
      <c r="L28" s="16" t="s">
        <v>64</v>
      </c>
      <c r="M28" s="16">
        <v>20251</v>
      </c>
      <c r="N28" s="21" t="s">
        <v>48</v>
      </c>
      <c r="O28" s="21" t="s">
        <v>45</v>
      </c>
      <c r="P28" s="21" t="s">
        <v>65</v>
      </c>
      <c r="Q28" s="12">
        <v>3</v>
      </c>
      <c r="R28" s="21" t="s">
        <v>41</v>
      </c>
      <c r="T28" s="22" t="s">
        <v>42</v>
      </c>
      <c r="U28" s="16" t="s">
        <v>64</v>
      </c>
      <c r="V28" s="16">
        <v>20251</v>
      </c>
      <c r="W28" s="21" t="s">
        <v>48</v>
      </c>
      <c r="X28" s="21" t="s">
        <v>45</v>
      </c>
      <c r="Y28" s="21" t="s">
        <v>65</v>
      </c>
      <c r="Z28" s="12">
        <f t="shared" si="0"/>
        <v>4</v>
      </c>
      <c r="AA28" s="21" t="s">
        <v>41</v>
      </c>
    </row>
    <row r="29" spans="2:27" s="11" customFormat="1" ht="15.6" customHeight="1">
      <c r="B29" s="22" t="s">
        <v>36</v>
      </c>
      <c r="C29" s="16" t="s">
        <v>61</v>
      </c>
      <c r="D29" s="15">
        <v>20242</v>
      </c>
      <c r="E29" s="12" t="s">
        <v>38</v>
      </c>
      <c r="F29" s="12" t="s">
        <v>62</v>
      </c>
      <c r="G29" s="13" t="s">
        <v>63</v>
      </c>
      <c r="H29" s="12">
        <v>2</v>
      </c>
      <c r="I29" s="12" t="s">
        <v>41</v>
      </c>
      <c r="K29" s="22" t="s">
        <v>42</v>
      </c>
      <c r="L29" s="16" t="s">
        <v>67</v>
      </c>
      <c r="M29" s="16">
        <v>20251</v>
      </c>
      <c r="N29" s="21" t="s">
        <v>38</v>
      </c>
      <c r="O29" s="21" t="s">
        <v>45</v>
      </c>
      <c r="P29" s="21" t="s">
        <v>50</v>
      </c>
      <c r="Q29" s="12">
        <v>2</v>
      </c>
      <c r="R29" s="21" t="s">
        <v>41</v>
      </c>
      <c r="T29" s="22" t="s">
        <v>42</v>
      </c>
      <c r="U29" s="16" t="s">
        <v>67</v>
      </c>
      <c r="V29" s="16">
        <v>20251</v>
      </c>
      <c r="W29" s="21" t="s">
        <v>38</v>
      </c>
      <c r="X29" s="21" t="s">
        <v>45</v>
      </c>
      <c r="Y29" s="21" t="s">
        <v>50</v>
      </c>
      <c r="Z29" s="12">
        <f t="shared" si="0"/>
        <v>3</v>
      </c>
      <c r="AA29" s="21" t="s">
        <v>41</v>
      </c>
    </row>
    <row r="30" spans="2:27" s="11" customFormat="1" ht="15.6" customHeight="1">
      <c r="B30" s="22" t="s">
        <v>36</v>
      </c>
      <c r="C30" s="16" t="s">
        <v>61</v>
      </c>
      <c r="D30" s="15">
        <v>20242</v>
      </c>
      <c r="E30" s="12" t="s">
        <v>38</v>
      </c>
      <c r="F30" s="12" t="s">
        <v>62</v>
      </c>
      <c r="G30" s="13" t="s">
        <v>63</v>
      </c>
      <c r="H30" s="12">
        <v>2</v>
      </c>
      <c r="I30" s="12" t="s">
        <v>51</v>
      </c>
      <c r="K30" s="22" t="s">
        <v>42</v>
      </c>
      <c r="L30" s="16" t="s">
        <v>67</v>
      </c>
      <c r="M30" s="16">
        <v>20251</v>
      </c>
      <c r="N30" s="21" t="s">
        <v>38</v>
      </c>
      <c r="O30" s="21" t="s">
        <v>45</v>
      </c>
      <c r="P30" s="21" t="s">
        <v>50</v>
      </c>
      <c r="Q30" s="12">
        <v>3</v>
      </c>
      <c r="R30" s="21" t="s">
        <v>41</v>
      </c>
      <c r="T30" s="22" t="s">
        <v>42</v>
      </c>
      <c r="U30" s="16" t="s">
        <v>67</v>
      </c>
      <c r="V30" s="16">
        <v>20251</v>
      </c>
      <c r="W30" s="21" t="s">
        <v>38</v>
      </c>
      <c r="X30" s="21" t="s">
        <v>45</v>
      </c>
      <c r="Y30" s="21" t="s">
        <v>50</v>
      </c>
      <c r="Z30" s="12">
        <f t="shared" si="0"/>
        <v>4</v>
      </c>
      <c r="AA30" s="21" t="s">
        <v>41</v>
      </c>
    </row>
    <row r="31" spans="2:27" s="11" customFormat="1" ht="15.6" customHeight="1">
      <c r="B31" s="22" t="s">
        <v>36</v>
      </c>
      <c r="C31" s="16" t="s">
        <v>68</v>
      </c>
      <c r="D31" s="15">
        <v>20242</v>
      </c>
      <c r="E31" s="12" t="s">
        <v>38</v>
      </c>
      <c r="F31" s="12" t="s">
        <v>62</v>
      </c>
      <c r="G31" s="13" t="s">
        <v>63</v>
      </c>
      <c r="H31" s="12">
        <v>3</v>
      </c>
      <c r="I31" s="12" t="s">
        <v>41</v>
      </c>
      <c r="K31" s="22" t="s">
        <v>42</v>
      </c>
      <c r="L31" s="16" t="s">
        <v>69</v>
      </c>
      <c r="M31" s="16">
        <v>20242</v>
      </c>
      <c r="N31" s="21" t="s">
        <v>38</v>
      </c>
      <c r="O31" s="21" t="s">
        <v>45</v>
      </c>
      <c r="P31" s="21" t="s">
        <v>50</v>
      </c>
      <c r="Q31" s="12">
        <v>8</v>
      </c>
      <c r="R31" s="21" t="s">
        <v>41</v>
      </c>
      <c r="T31" s="22" t="s">
        <v>42</v>
      </c>
      <c r="U31" s="16" t="s">
        <v>69</v>
      </c>
      <c r="V31" s="16">
        <v>20242</v>
      </c>
      <c r="W31" s="21" t="s">
        <v>38</v>
      </c>
      <c r="X31" s="21" t="s">
        <v>45</v>
      </c>
      <c r="Y31" s="21" t="s">
        <v>50</v>
      </c>
      <c r="Z31" s="12">
        <f t="shared" si="0"/>
        <v>9</v>
      </c>
      <c r="AA31" s="21" t="s">
        <v>41</v>
      </c>
    </row>
    <row r="32" spans="2:27" s="11" customFormat="1" ht="15.6" customHeight="1">
      <c r="B32" s="22" t="s">
        <v>36</v>
      </c>
      <c r="C32" s="16" t="s">
        <v>68</v>
      </c>
      <c r="D32" s="15">
        <v>20242</v>
      </c>
      <c r="E32" s="12" t="s">
        <v>38</v>
      </c>
      <c r="F32" s="12" t="s">
        <v>62</v>
      </c>
      <c r="G32" s="13" t="s">
        <v>63</v>
      </c>
      <c r="H32" s="12">
        <v>3</v>
      </c>
      <c r="I32" s="12" t="s">
        <v>51</v>
      </c>
      <c r="K32" s="22" t="s">
        <v>42</v>
      </c>
      <c r="L32" s="16" t="s">
        <v>70</v>
      </c>
      <c r="M32" s="16">
        <v>20242</v>
      </c>
      <c r="N32" s="21" t="s">
        <v>38</v>
      </c>
      <c r="O32" s="21" t="s">
        <v>45</v>
      </c>
      <c r="P32" s="21" t="s">
        <v>55</v>
      </c>
      <c r="Q32" s="12">
        <v>2</v>
      </c>
      <c r="R32" s="21" t="s">
        <v>41</v>
      </c>
      <c r="T32" s="22" t="s">
        <v>42</v>
      </c>
      <c r="U32" s="16" t="s">
        <v>70</v>
      </c>
      <c r="V32" s="16">
        <v>20242</v>
      </c>
      <c r="W32" s="21" t="s">
        <v>38</v>
      </c>
      <c r="X32" s="21" t="s">
        <v>45</v>
      </c>
      <c r="Y32" s="21" t="s">
        <v>55</v>
      </c>
      <c r="Z32" s="12">
        <f t="shared" si="0"/>
        <v>3</v>
      </c>
      <c r="AA32" s="21" t="s">
        <v>41</v>
      </c>
    </row>
    <row r="33" spans="2:27" s="11" customFormat="1" ht="15.6" customHeight="1">
      <c r="B33" s="22" t="s">
        <v>36</v>
      </c>
      <c r="C33" s="16" t="s">
        <v>68</v>
      </c>
      <c r="D33" s="15">
        <v>20242</v>
      </c>
      <c r="E33" s="12" t="s">
        <v>38</v>
      </c>
      <c r="F33" s="12" t="s">
        <v>62</v>
      </c>
      <c r="G33" s="13" t="s">
        <v>63</v>
      </c>
      <c r="H33" s="12">
        <v>3</v>
      </c>
      <c r="I33" s="12" t="s">
        <v>57</v>
      </c>
      <c r="K33" s="22" t="s">
        <v>42</v>
      </c>
      <c r="L33" s="16" t="s">
        <v>70</v>
      </c>
      <c r="M33" s="16">
        <v>20242</v>
      </c>
      <c r="N33" s="21" t="s">
        <v>38</v>
      </c>
      <c r="O33" s="21" t="s">
        <v>45</v>
      </c>
      <c r="P33" s="21" t="s">
        <v>55</v>
      </c>
      <c r="Q33" s="12">
        <v>2</v>
      </c>
      <c r="R33" s="21" t="s">
        <v>51</v>
      </c>
      <c r="T33" s="22" t="s">
        <v>42</v>
      </c>
      <c r="U33" s="16" t="s">
        <v>70</v>
      </c>
      <c r="V33" s="16">
        <v>20242</v>
      </c>
      <c r="W33" s="21" t="s">
        <v>38</v>
      </c>
      <c r="X33" s="21" t="s">
        <v>45</v>
      </c>
      <c r="Y33" s="21" t="s">
        <v>55</v>
      </c>
      <c r="Z33" s="12">
        <f t="shared" si="0"/>
        <v>3</v>
      </c>
      <c r="AA33" s="21" t="s">
        <v>51</v>
      </c>
    </row>
    <row r="34" spans="2:27" s="11" customFormat="1" ht="15.6" customHeight="1">
      <c r="B34" s="22" t="s">
        <v>36</v>
      </c>
      <c r="C34" s="16" t="s">
        <v>68</v>
      </c>
      <c r="D34" s="15">
        <v>20242</v>
      </c>
      <c r="E34" s="12" t="s">
        <v>38</v>
      </c>
      <c r="F34" s="12" t="s">
        <v>62</v>
      </c>
      <c r="G34" s="13" t="s">
        <v>63</v>
      </c>
      <c r="H34" s="12">
        <v>3</v>
      </c>
      <c r="I34" s="12" t="s">
        <v>66</v>
      </c>
      <c r="K34" s="22" t="s">
        <v>42</v>
      </c>
      <c r="L34" s="16" t="s">
        <v>70</v>
      </c>
      <c r="M34" s="16">
        <v>20242</v>
      </c>
      <c r="N34" s="21" t="s">
        <v>38</v>
      </c>
      <c r="O34" s="21" t="s">
        <v>45</v>
      </c>
      <c r="P34" s="21" t="s">
        <v>55</v>
      </c>
      <c r="Q34" s="12">
        <v>3</v>
      </c>
      <c r="R34" s="21" t="s">
        <v>41</v>
      </c>
      <c r="T34" s="22" t="s">
        <v>42</v>
      </c>
      <c r="U34" s="16" t="s">
        <v>70</v>
      </c>
      <c r="V34" s="16">
        <v>20242</v>
      </c>
      <c r="W34" s="21" t="s">
        <v>38</v>
      </c>
      <c r="X34" s="21" t="s">
        <v>45</v>
      </c>
      <c r="Y34" s="21" t="s">
        <v>55</v>
      </c>
      <c r="Z34" s="12">
        <f t="shared" si="0"/>
        <v>4</v>
      </c>
      <c r="AA34" s="21" t="s">
        <v>41</v>
      </c>
    </row>
    <row r="35" spans="2:27" s="11" customFormat="1" ht="15.6" customHeight="1">
      <c r="B35" s="22" t="s">
        <v>36</v>
      </c>
      <c r="C35" s="16" t="s">
        <v>68</v>
      </c>
      <c r="D35" s="15">
        <v>20242</v>
      </c>
      <c r="E35" s="12" t="s">
        <v>38</v>
      </c>
      <c r="F35" s="12" t="s">
        <v>62</v>
      </c>
      <c r="G35" s="13" t="s">
        <v>63</v>
      </c>
      <c r="H35" s="12">
        <v>3</v>
      </c>
      <c r="I35" s="12" t="s">
        <v>71</v>
      </c>
      <c r="K35" s="22" t="s">
        <v>42</v>
      </c>
      <c r="L35" s="16" t="s">
        <v>70</v>
      </c>
      <c r="M35" s="16">
        <v>20242</v>
      </c>
      <c r="N35" s="21" t="s">
        <v>38</v>
      </c>
      <c r="O35" s="21" t="s">
        <v>45</v>
      </c>
      <c r="P35" s="21" t="s">
        <v>55</v>
      </c>
      <c r="Q35" s="12">
        <v>3</v>
      </c>
      <c r="R35" s="21" t="s">
        <v>51</v>
      </c>
      <c r="T35" s="22" t="s">
        <v>42</v>
      </c>
      <c r="U35" s="16" t="s">
        <v>70</v>
      </c>
      <c r="V35" s="16">
        <v>20242</v>
      </c>
      <c r="W35" s="21" t="s">
        <v>38</v>
      </c>
      <c r="X35" s="21" t="s">
        <v>45</v>
      </c>
      <c r="Y35" s="21" t="s">
        <v>55</v>
      </c>
      <c r="Z35" s="12">
        <f t="shared" si="0"/>
        <v>4</v>
      </c>
      <c r="AA35" s="21" t="s">
        <v>51</v>
      </c>
    </row>
    <row r="36" spans="2:27" s="11" customFormat="1" ht="15.6" customHeight="1">
      <c r="B36" s="22" t="s">
        <v>36</v>
      </c>
      <c r="C36" s="16" t="s">
        <v>68</v>
      </c>
      <c r="D36" s="15">
        <v>20242</v>
      </c>
      <c r="E36" s="12" t="s">
        <v>38</v>
      </c>
      <c r="F36" s="12" t="s">
        <v>62</v>
      </c>
      <c r="G36" s="13" t="s">
        <v>63</v>
      </c>
      <c r="H36" s="12">
        <v>3</v>
      </c>
      <c r="I36" s="12" t="s">
        <v>72</v>
      </c>
      <c r="K36" s="22" t="s">
        <v>42</v>
      </c>
      <c r="L36" s="16" t="s">
        <v>70</v>
      </c>
      <c r="M36" s="16">
        <v>20242</v>
      </c>
      <c r="N36" s="21" t="s">
        <v>38</v>
      </c>
      <c r="O36" s="21" t="s">
        <v>45</v>
      </c>
      <c r="P36" s="21" t="s">
        <v>55</v>
      </c>
      <c r="Q36" s="12">
        <v>4</v>
      </c>
      <c r="R36" s="21" t="s">
        <v>41</v>
      </c>
      <c r="T36" s="22" t="s">
        <v>42</v>
      </c>
      <c r="U36" s="16" t="s">
        <v>70</v>
      </c>
      <c r="V36" s="16">
        <v>20242</v>
      </c>
      <c r="W36" s="21" t="s">
        <v>38</v>
      </c>
      <c r="X36" s="21" t="s">
        <v>45</v>
      </c>
      <c r="Y36" s="21" t="s">
        <v>55</v>
      </c>
      <c r="Z36" s="12">
        <f t="shared" si="0"/>
        <v>5</v>
      </c>
      <c r="AA36" s="21" t="s">
        <v>41</v>
      </c>
    </row>
    <row r="37" spans="2:27" s="11" customFormat="1" ht="15.6" customHeight="1">
      <c r="B37" s="22" t="s">
        <v>36</v>
      </c>
      <c r="C37" s="16" t="s">
        <v>68</v>
      </c>
      <c r="D37" s="15">
        <v>20242</v>
      </c>
      <c r="E37" s="12" t="s">
        <v>38</v>
      </c>
      <c r="F37" s="12" t="s">
        <v>62</v>
      </c>
      <c r="G37" s="13" t="s">
        <v>63</v>
      </c>
      <c r="H37" s="12">
        <v>3</v>
      </c>
      <c r="I37" s="12" t="s">
        <v>73</v>
      </c>
      <c r="K37" s="22" t="s">
        <v>42</v>
      </c>
      <c r="L37" s="16" t="s">
        <v>70</v>
      </c>
      <c r="M37" s="16">
        <v>20242</v>
      </c>
      <c r="N37" s="21" t="s">
        <v>38</v>
      </c>
      <c r="O37" s="21" t="s">
        <v>45</v>
      </c>
      <c r="P37" s="21" t="s">
        <v>55</v>
      </c>
      <c r="Q37" s="12">
        <v>5</v>
      </c>
      <c r="R37" s="21" t="s">
        <v>41</v>
      </c>
      <c r="T37" s="22" t="s">
        <v>42</v>
      </c>
      <c r="U37" s="16" t="s">
        <v>70</v>
      </c>
      <c r="V37" s="16">
        <v>20242</v>
      </c>
      <c r="W37" s="21" t="s">
        <v>38</v>
      </c>
      <c r="X37" s="21" t="s">
        <v>45</v>
      </c>
      <c r="Y37" s="21" t="s">
        <v>55</v>
      </c>
      <c r="Z37" s="12">
        <f t="shared" si="0"/>
        <v>6</v>
      </c>
      <c r="AA37" s="21" t="s">
        <v>41</v>
      </c>
    </row>
    <row r="38" spans="2:27" s="11" customFormat="1" ht="15.6" customHeight="1">
      <c r="B38" s="22" t="s">
        <v>36</v>
      </c>
      <c r="C38" s="16" t="s">
        <v>68</v>
      </c>
      <c r="D38" s="15">
        <v>20242</v>
      </c>
      <c r="E38" s="12" t="s">
        <v>38</v>
      </c>
      <c r="F38" s="12" t="s">
        <v>62</v>
      </c>
      <c r="G38" s="13" t="s">
        <v>63</v>
      </c>
      <c r="H38" s="12">
        <v>4</v>
      </c>
      <c r="I38" s="12" t="s">
        <v>41</v>
      </c>
      <c r="K38" s="22" t="s">
        <v>42</v>
      </c>
      <c r="L38" s="16" t="s">
        <v>70</v>
      </c>
      <c r="M38" s="16">
        <v>20242</v>
      </c>
      <c r="N38" s="21" t="s">
        <v>38</v>
      </c>
      <c r="O38" s="21" t="s">
        <v>45</v>
      </c>
      <c r="P38" s="21" t="s">
        <v>55</v>
      </c>
      <c r="Q38" s="12">
        <v>5</v>
      </c>
      <c r="R38" s="21" t="s">
        <v>51</v>
      </c>
      <c r="T38" s="22" t="s">
        <v>42</v>
      </c>
      <c r="U38" s="16" t="s">
        <v>70</v>
      </c>
      <c r="V38" s="16">
        <v>20242</v>
      </c>
      <c r="W38" s="21" t="s">
        <v>38</v>
      </c>
      <c r="X38" s="21" t="s">
        <v>45</v>
      </c>
      <c r="Y38" s="21" t="s">
        <v>55</v>
      </c>
      <c r="Z38" s="12">
        <f t="shared" si="0"/>
        <v>6</v>
      </c>
      <c r="AA38" s="21" t="s">
        <v>51</v>
      </c>
    </row>
    <row r="39" spans="2:27" s="11" customFormat="1" ht="15.6" customHeight="1">
      <c r="B39" s="22" t="s">
        <v>36</v>
      </c>
      <c r="C39" s="16" t="s">
        <v>68</v>
      </c>
      <c r="D39" s="15">
        <v>20242</v>
      </c>
      <c r="E39" s="12" t="s">
        <v>38</v>
      </c>
      <c r="F39" s="12" t="s">
        <v>62</v>
      </c>
      <c r="G39" s="13" t="s">
        <v>63</v>
      </c>
      <c r="H39" s="12">
        <v>4</v>
      </c>
      <c r="I39" s="12" t="s">
        <v>51</v>
      </c>
      <c r="K39" s="22" t="s">
        <v>42</v>
      </c>
      <c r="L39" s="16" t="s">
        <v>74</v>
      </c>
      <c r="M39" s="16">
        <v>202312</v>
      </c>
      <c r="N39" s="21" t="s">
        <v>38</v>
      </c>
      <c r="O39" s="21" t="s">
        <v>45</v>
      </c>
      <c r="P39" s="21" t="s">
        <v>55</v>
      </c>
      <c r="Q39" s="12">
        <v>7</v>
      </c>
      <c r="R39" s="21" t="s">
        <v>41</v>
      </c>
      <c r="T39" s="22" t="s">
        <v>42</v>
      </c>
      <c r="U39" s="16" t="s">
        <v>74</v>
      </c>
      <c r="V39" s="16">
        <v>202312</v>
      </c>
      <c r="W39" s="21" t="s">
        <v>38</v>
      </c>
      <c r="X39" s="21" t="s">
        <v>45</v>
      </c>
      <c r="Y39" s="21" t="s">
        <v>55</v>
      </c>
      <c r="Z39" s="12">
        <f t="shared" si="0"/>
        <v>8</v>
      </c>
      <c r="AA39" s="21" t="s">
        <v>41</v>
      </c>
    </row>
    <row r="40" spans="2:27" s="11" customFormat="1" ht="15.6" customHeight="1">
      <c r="B40" s="22" t="s">
        <v>36</v>
      </c>
      <c r="C40" s="16" t="s">
        <v>68</v>
      </c>
      <c r="D40" s="15">
        <v>20242</v>
      </c>
      <c r="E40" s="12" t="s">
        <v>38</v>
      </c>
      <c r="F40" s="12" t="s">
        <v>62</v>
      </c>
      <c r="G40" s="13" t="s">
        <v>63</v>
      </c>
      <c r="H40" s="12">
        <v>4</v>
      </c>
      <c r="I40" s="12" t="s">
        <v>71</v>
      </c>
      <c r="K40" s="22" t="s">
        <v>42</v>
      </c>
      <c r="L40" s="16" t="s">
        <v>74</v>
      </c>
      <c r="M40" s="16">
        <v>202312</v>
      </c>
      <c r="N40" s="21" t="s">
        <v>38</v>
      </c>
      <c r="O40" s="21" t="s">
        <v>45</v>
      </c>
      <c r="P40" s="21" t="s">
        <v>55</v>
      </c>
      <c r="Q40" s="12">
        <v>8</v>
      </c>
      <c r="R40" s="21" t="s">
        <v>41</v>
      </c>
      <c r="T40" s="22" t="s">
        <v>42</v>
      </c>
      <c r="U40" s="16" t="s">
        <v>74</v>
      </c>
      <c r="V40" s="16">
        <v>202312</v>
      </c>
      <c r="W40" s="21" t="s">
        <v>38</v>
      </c>
      <c r="X40" s="21" t="s">
        <v>45</v>
      </c>
      <c r="Y40" s="21" t="s">
        <v>55</v>
      </c>
      <c r="Z40" s="12">
        <f t="shared" si="0"/>
        <v>9</v>
      </c>
      <c r="AA40" s="21" t="s">
        <v>41</v>
      </c>
    </row>
    <row r="41" spans="2:27" s="11" customFormat="1" ht="15.6" customHeight="1">
      <c r="B41" s="22" t="s">
        <v>36</v>
      </c>
      <c r="C41" s="16" t="s">
        <v>68</v>
      </c>
      <c r="D41" s="15">
        <v>20242</v>
      </c>
      <c r="E41" s="12" t="s">
        <v>38</v>
      </c>
      <c r="F41" s="12" t="s">
        <v>62</v>
      </c>
      <c r="G41" s="13" t="s">
        <v>63</v>
      </c>
      <c r="H41" s="12">
        <v>4</v>
      </c>
      <c r="I41" s="12" t="s">
        <v>72</v>
      </c>
      <c r="K41" s="22" t="s">
        <v>42</v>
      </c>
      <c r="L41" s="16" t="s">
        <v>74</v>
      </c>
      <c r="M41" s="16">
        <v>202312</v>
      </c>
      <c r="N41" s="21" t="s">
        <v>38</v>
      </c>
      <c r="O41" s="21" t="s">
        <v>45</v>
      </c>
      <c r="P41" s="21" t="s">
        <v>55</v>
      </c>
      <c r="Q41" s="12">
        <v>8</v>
      </c>
      <c r="R41" s="21" t="s">
        <v>51</v>
      </c>
      <c r="T41" s="22" t="s">
        <v>42</v>
      </c>
      <c r="U41" s="16" t="s">
        <v>74</v>
      </c>
      <c r="V41" s="16">
        <v>202312</v>
      </c>
      <c r="W41" s="21" t="s">
        <v>38</v>
      </c>
      <c r="X41" s="21" t="s">
        <v>45</v>
      </c>
      <c r="Y41" s="21" t="s">
        <v>55</v>
      </c>
      <c r="Z41" s="12">
        <f t="shared" si="0"/>
        <v>9</v>
      </c>
      <c r="AA41" s="21" t="s">
        <v>51</v>
      </c>
    </row>
    <row r="42" spans="2:27" s="11" customFormat="1" ht="15.6" customHeight="1">
      <c r="B42" s="22" t="s">
        <v>36</v>
      </c>
      <c r="C42" s="16" t="s">
        <v>68</v>
      </c>
      <c r="D42" s="15">
        <v>20242</v>
      </c>
      <c r="E42" s="12" t="s">
        <v>38</v>
      </c>
      <c r="F42" s="12" t="s">
        <v>62</v>
      </c>
      <c r="G42" s="13" t="s">
        <v>63</v>
      </c>
      <c r="H42" s="12">
        <v>4</v>
      </c>
      <c r="I42" s="12" t="s">
        <v>73</v>
      </c>
      <c r="K42" s="22" t="s">
        <v>42</v>
      </c>
      <c r="L42" s="16" t="s">
        <v>74</v>
      </c>
      <c r="M42" s="16">
        <v>202312</v>
      </c>
      <c r="N42" s="21" t="s">
        <v>38</v>
      </c>
      <c r="O42" s="21" t="s">
        <v>45</v>
      </c>
      <c r="P42" s="21" t="s">
        <v>55</v>
      </c>
      <c r="Q42" s="12">
        <v>9</v>
      </c>
      <c r="R42" s="21" t="s">
        <v>41</v>
      </c>
      <c r="T42" s="22" t="s">
        <v>42</v>
      </c>
      <c r="U42" s="16" t="s">
        <v>74</v>
      </c>
      <c r="V42" s="16">
        <v>202312</v>
      </c>
      <c r="W42" s="21" t="s">
        <v>38</v>
      </c>
      <c r="X42" s="21" t="s">
        <v>45</v>
      </c>
      <c r="Y42" s="21" t="s">
        <v>55</v>
      </c>
      <c r="Z42" s="12">
        <f t="shared" si="0"/>
        <v>10</v>
      </c>
      <c r="AA42" s="21" t="s">
        <v>41</v>
      </c>
    </row>
    <row r="43" spans="2:27" s="11" customFormat="1" ht="15.6" customHeight="1">
      <c r="B43" s="22" t="s">
        <v>36</v>
      </c>
      <c r="C43" s="16" t="s">
        <v>68</v>
      </c>
      <c r="D43" s="15">
        <v>20242</v>
      </c>
      <c r="E43" s="12" t="s">
        <v>38</v>
      </c>
      <c r="F43" s="12" t="s">
        <v>62</v>
      </c>
      <c r="G43" s="13" t="s">
        <v>63</v>
      </c>
      <c r="H43" s="12">
        <v>5</v>
      </c>
      <c r="I43" s="12" t="s">
        <v>41</v>
      </c>
      <c r="K43" s="22" t="s">
        <v>42</v>
      </c>
      <c r="L43" s="16" t="s">
        <v>74</v>
      </c>
      <c r="M43" s="16">
        <v>202312</v>
      </c>
      <c r="N43" s="21" t="s">
        <v>38</v>
      </c>
      <c r="O43" s="21" t="s">
        <v>45</v>
      </c>
      <c r="P43" s="21" t="s">
        <v>55</v>
      </c>
      <c r="Q43" s="12">
        <v>9</v>
      </c>
      <c r="R43" s="21" t="s">
        <v>51</v>
      </c>
      <c r="T43" s="22" t="s">
        <v>42</v>
      </c>
      <c r="U43" s="16" t="s">
        <v>74</v>
      </c>
      <c r="V43" s="16">
        <v>202312</v>
      </c>
      <c r="W43" s="21" t="s">
        <v>38</v>
      </c>
      <c r="X43" s="21" t="s">
        <v>45</v>
      </c>
      <c r="Y43" s="21" t="s">
        <v>55</v>
      </c>
      <c r="Z43" s="12">
        <f t="shared" si="0"/>
        <v>10</v>
      </c>
      <c r="AA43" s="21" t="s">
        <v>51</v>
      </c>
    </row>
    <row r="44" spans="2:27" s="11" customFormat="1" ht="15.6" customHeight="1">
      <c r="B44" s="22" t="s">
        <v>36</v>
      </c>
      <c r="C44" s="16" t="s">
        <v>68</v>
      </c>
      <c r="D44" s="15">
        <v>20242</v>
      </c>
      <c r="E44" s="12" t="s">
        <v>38</v>
      </c>
      <c r="F44" s="12" t="s">
        <v>62</v>
      </c>
      <c r="G44" s="13" t="s">
        <v>63</v>
      </c>
      <c r="H44" s="12">
        <v>5</v>
      </c>
      <c r="I44" s="12" t="s">
        <v>51</v>
      </c>
      <c r="K44" s="22" t="s">
        <v>42</v>
      </c>
      <c r="L44" s="16" t="s">
        <v>74</v>
      </c>
      <c r="M44" s="16">
        <v>202312</v>
      </c>
      <c r="N44" s="21" t="s">
        <v>38</v>
      </c>
      <c r="O44" s="21" t="s">
        <v>45</v>
      </c>
      <c r="P44" s="21" t="s">
        <v>55</v>
      </c>
      <c r="Q44" s="12">
        <v>10</v>
      </c>
      <c r="R44" s="21" t="s">
        <v>41</v>
      </c>
      <c r="T44" s="22" t="s">
        <v>42</v>
      </c>
      <c r="U44" s="16" t="s">
        <v>74</v>
      </c>
      <c r="V44" s="16">
        <v>202312</v>
      </c>
      <c r="W44" s="21" t="s">
        <v>38</v>
      </c>
      <c r="X44" s="21" t="s">
        <v>45</v>
      </c>
      <c r="Y44" s="21" t="s">
        <v>55</v>
      </c>
      <c r="Z44" s="12">
        <f t="shared" si="0"/>
        <v>11</v>
      </c>
      <c r="AA44" s="21" t="s">
        <v>41</v>
      </c>
    </row>
    <row r="45" spans="2:27" s="11" customFormat="1" ht="15.6" customHeight="1">
      <c r="B45" s="22" t="s">
        <v>36</v>
      </c>
      <c r="C45" s="16" t="s">
        <v>68</v>
      </c>
      <c r="D45" s="15">
        <v>20242</v>
      </c>
      <c r="E45" s="12" t="s">
        <v>38</v>
      </c>
      <c r="F45" s="12" t="s">
        <v>62</v>
      </c>
      <c r="G45" s="13" t="s">
        <v>63</v>
      </c>
      <c r="H45" s="12">
        <v>5</v>
      </c>
      <c r="I45" s="12" t="s">
        <v>57</v>
      </c>
      <c r="K45" s="22" t="s">
        <v>42</v>
      </c>
      <c r="L45" s="16" t="s">
        <v>74</v>
      </c>
      <c r="M45" s="16">
        <v>202312</v>
      </c>
      <c r="N45" s="21" t="s">
        <v>38</v>
      </c>
      <c r="O45" s="21" t="s">
        <v>45</v>
      </c>
      <c r="P45" s="21" t="s">
        <v>55</v>
      </c>
      <c r="Q45" s="12">
        <v>11</v>
      </c>
      <c r="R45" s="21" t="s">
        <v>41</v>
      </c>
      <c r="T45" s="22" t="s">
        <v>42</v>
      </c>
      <c r="U45" s="16" t="s">
        <v>74</v>
      </c>
      <c r="V45" s="16">
        <v>202312</v>
      </c>
      <c r="W45" s="21" t="s">
        <v>38</v>
      </c>
      <c r="X45" s="21" t="s">
        <v>45</v>
      </c>
      <c r="Y45" s="21" t="s">
        <v>55</v>
      </c>
      <c r="Z45" s="12">
        <f t="shared" si="0"/>
        <v>12</v>
      </c>
      <c r="AA45" s="21" t="s">
        <v>41</v>
      </c>
    </row>
    <row r="46" spans="2:27" s="11" customFormat="1" ht="15.6" customHeight="1">
      <c r="B46" s="22" t="s">
        <v>36</v>
      </c>
      <c r="C46" s="16" t="s">
        <v>68</v>
      </c>
      <c r="D46" s="15">
        <v>20242</v>
      </c>
      <c r="E46" s="12" t="s">
        <v>38</v>
      </c>
      <c r="F46" s="12" t="s">
        <v>62</v>
      </c>
      <c r="G46" s="13" t="s">
        <v>63</v>
      </c>
      <c r="H46" s="12">
        <v>5</v>
      </c>
      <c r="I46" s="12" t="s">
        <v>66</v>
      </c>
      <c r="K46" s="22" t="s">
        <v>42</v>
      </c>
      <c r="L46" s="16" t="s">
        <v>74</v>
      </c>
      <c r="M46" s="16">
        <v>202312</v>
      </c>
      <c r="N46" s="21" t="s">
        <v>38</v>
      </c>
      <c r="O46" s="21" t="s">
        <v>45</v>
      </c>
      <c r="P46" s="21" t="s">
        <v>55</v>
      </c>
      <c r="Q46" s="12">
        <v>11</v>
      </c>
      <c r="R46" s="21" t="s">
        <v>51</v>
      </c>
      <c r="T46" s="22" t="s">
        <v>42</v>
      </c>
      <c r="U46" s="16" t="s">
        <v>74</v>
      </c>
      <c r="V46" s="16">
        <v>202312</v>
      </c>
      <c r="W46" s="21" t="s">
        <v>38</v>
      </c>
      <c r="X46" s="21" t="s">
        <v>45</v>
      </c>
      <c r="Y46" s="21" t="s">
        <v>55</v>
      </c>
      <c r="Z46" s="12">
        <f t="shared" si="0"/>
        <v>12</v>
      </c>
      <c r="AA46" s="21" t="s">
        <v>51</v>
      </c>
    </row>
    <row r="47" spans="2:27" s="11" customFormat="1" ht="15.6" customHeight="1">
      <c r="B47" s="22" t="s">
        <v>36</v>
      </c>
      <c r="C47" s="16" t="s">
        <v>75</v>
      </c>
      <c r="D47" s="15">
        <v>202011</v>
      </c>
      <c r="E47" s="12" t="s">
        <v>38</v>
      </c>
      <c r="F47" s="12" t="s">
        <v>62</v>
      </c>
      <c r="G47" s="13" t="s">
        <v>63</v>
      </c>
      <c r="H47" s="12">
        <v>6</v>
      </c>
      <c r="I47" s="12" t="s">
        <v>41</v>
      </c>
      <c r="K47" s="22" t="s">
        <v>42</v>
      </c>
      <c r="L47" s="16" t="s">
        <v>74</v>
      </c>
      <c r="M47" s="16">
        <v>202312</v>
      </c>
      <c r="N47" s="21" t="s">
        <v>38</v>
      </c>
      <c r="O47" s="21" t="s">
        <v>45</v>
      </c>
      <c r="P47" s="21" t="s">
        <v>55</v>
      </c>
      <c r="Q47" s="12">
        <v>12</v>
      </c>
      <c r="R47" s="21" t="s">
        <v>41</v>
      </c>
      <c r="T47" s="22" t="s">
        <v>42</v>
      </c>
      <c r="U47" s="16" t="s">
        <v>74</v>
      </c>
      <c r="V47" s="16">
        <v>202312</v>
      </c>
      <c r="W47" s="21" t="s">
        <v>38</v>
      </c>
      <c r="X47" s="21" t="s">
        <v>45</v>
      </c>
      <c r="Y47" s="21" t="s">
        <v>55</v>
      </c>
      <c r="Z47" s="18"/>
      <c r="AA47" s="69"/>
    </row>
    <row r="48" spans="2:27" s="11" customFormat="1" ht="15.6" customHeight="1">
      <c r="B48" s="22" t="s">
        <v>36</v>
      </c>
      <c r="C48" s="16" t="s">
        <v>75</v>
      </c>
      <c r="D48" s="15">
        <v>202011</v>
      </c>
      <c r="E48" s="12" t="s">
        <v>38</v>
      </c>
      <c r="F48" s="12" t="s">
        <v>62</v>
      </c>
      <c r="G48" s="13" t="s">
        <v>63</v>
      </c>
      <c r="H48" s="12">
        <v>6</v>
      </c>
      <c r="I48" s="12" t="s">
        <v>51</v>
      </c>
      <c r="K48" s="22" t="s">
        <v>42</v>
      </c>
      <c r="L48" s="16" t="s">
        <v>70</v>
      </c>
      <c r="M48" s="16">
        <v>20242</v>
      </c>
      <c r="N48" s="21" t="s">
        <v>44</v>
      </c>
      <c r="O48" s="21" t="s">
        <v>45</v>
      </c>
      <c r="P48" s="21" t="s">
        <v>55</v>
      </c>
      <c r="Q48" s="12">
        <v>2</v>
      </c>
      <c r="R48" s="21" t="s">
        <v>41</v>
      </c>
      <c r="T48" s="22" t="s">
        <v>42</v>
      </c>
      <c r="U48" s="16" t="s">
        <v>70</v>
      </c>
      <c r="V48" s="16">
        <v>20242</v>
      </c>
      <c r="W48" s="21" t="s">
        <v>44</v>
      </c>
      <c r="X48" s="21" t="s">
        <v>45</v>
      </c>
      <c r="Y48" s="21" t="s">
        <v>55</v>
      </c>
      <c r="Z48" s="12">
        <f t="shared" si="0"/>
        <v>3</v>
      </c>
      <c r="AA48" s="21" t="s">
        <v>41</v>
      </c>
    </row>
    <row r="49" spans="2:27" s="11" customFormat="1" ht="15.6" customHeight="1">
      <c r="B49" s="22" t="s">
        <v>36</v>
      </c>
      <c r="C49" s="16" t="s">
        <v>75</v>
      </c>
      <c r="D49" s="15">
        <v>202011</v>
      </c>
      <c r="E49" s="12" t="s">
        <v>38</v>
      </c>
      <c r="F49" s="12" t="s">
        <v>62</v>
      </c>
      <c r="G49" s="13" t="s">
        <v>63</v>
      </c>
      <c r="H49" s="12">
        <v>6</v>
      </c>
      <c r="I49" s="12" t="s">
        <v>57</v>
      </c>
      <c r="K49" s="22" t="s">
        <v>42</v>
      </c>
      <c r="L49" s="16" t="s">
        <v>70</v>
      </c>
      <c r="M49" s="16">
        <v>20242</v>
      </c>
      <c r="N49" s="21" t="s">
        <v>44</v>
      </c>
      <c r="O49" s="21" t="s">
        <v>45</v>
      </c>
      <c r="P49" s="21" t="s">
        <v>55</v>
      </c>
      <c r="Q49" s="12">
        <v>2</v>
      </c>
      <c r="R49" s="21" t="s">
        <v>51</v>
      </c>
      <c r="T49" s="22" t="s">
        <v>42</v>
      </c>
      <c r="U49" s="16" t="s">
        <v>70</v>
      </c>
      <c r="V49" s="16">
        <v>20242</v>
      </c>
      <c r="W49" s="21" t="s">
        <v>44</v>
      </c>
      <c r="X49" s="21" t="s">
        <v>45</v>
      </c>
      <c r="Y49" s="21" t="s">
        <v>55</v>
      </c>
      <c r="Z49" s="12">
        <f t="shared" si="0"/>
        <v>3</v>
      </c>
      <c r="AA49" s="21" t="s">
        <v>51</v>
      </c>
    </row>
    <row r="50" spans="2:27" s="11" customFormat="1" ht="15.6" customHeight="1">
      <c r="B50" s="22" t="s">
        <v>36</v>
      </c>
      <c r="C50" s="16" t="s">
        <v>75</v>
      </c>
      <c r="D50" s="15">
        <v>202011</v>
      </c>
      <c r="E50" s="12" t="s">
        <v>38</v>
      </c>
      <c r="F50" s="12" t="s">
        <v>62</v>
      </c>
      <c r="G50" s="13" t="s">
        <v>63</v>
      </c>
      <c r="H50" s="12">
        <v>6</v>
      </c>
      <c r="I50" s="12" t="s">
        <v>66</v>
      </c>
      <c r="K50" s="22" t="s">
        <v>42</v>
      </c>
      <c r="L50" s="16" t="s">
        <v>70</v>
      </c>
      <c r="M50" s="16">
        <v>20242</v>
      </c>
      <c r="N50" s="21" t="s">
        <v>44</v>
      </c>
      <c r="O50" s="21" t="s">
        <v>45</v>
      </c>
      <c r="P50" s="21" t="s">
        <v>55</v>
      </c>
      <c r="Q50" s="12">
        <v>3</v>
      </c>
      <c r="R50" s="21" t="s">
        <v>41</v>
      </c>
      <c r="T50" s="22" t="s">
        <v>42</v>
      </c>
      <c r="U50" s="16" t="s">
        <v>70</v>
      </c>
      <c r="V50" s="16">
        <v>20242</v>
      </c>
      <c r="W50" s="21" t="s">
        <v>44</v>
      </c>
      <c r="X50" s="21" t="s">
        <v>45</v>
      </c>
      <c r="Y50" s="21" t="s">
        <v>55</v>
      </c>
      <c r="Z50" s="12">
        <f t="shared" si="0"/>
        <v>4</v>
      </c>
      <c r="AA50" s="21" t="s">
        <v>41</v>
      </c>
    </row>
    <row r="51" spans="2:27" s="11" customFormat="1" ht="15.6" customHeight="1">
      <c r="B51" s="22" t="s">
        <v>36</v>
      </c>
      <c r="C51" s="16" t="s">
        <v>75</v>
      </c>
      <c r="D51" s="15">
        <v>202011</v>
      </c>
      <c r="E51" s="12" t="s">
        <v>38</v>
      </c>
      <c r="F51" s="12" t="s">
        <v>62</v>
      </c>
      <c r="G51" s="13" t="s">
        <v>63</v>
      </c>
      <c r="H51" s="12">
        <v>7</v>
      </c>
      <c r="I51" s="12" t="s">
        <v>41</v>
      </c>
      <c r="K51" s="22" t="s">
        <v>42</v>
      </c>
      <c r="L51" s="16" t="s">
        <v>70</v>
      </c>
      <c r="M51" s="16">
        <v>20242</v>
      </c>
      <c r="N51" s="21" t="s">
        <v>44</v>
      </c>
      <c r="O51" s="21" t="s">
        <v>45</v>
      </c>
      <c r="P51" s="21" t="s">
        <v>55</v>
      </c>
      <c r="Q51" s="12">
        <v>3</v>
      </c>
      <c r="R51" s="21" t="s">
        <v>51</v>
      </c>
      <c r="T51" s="22" t="s">
        <v>42</v>
      </c>
      <c r="U51" s="16" t="s">
        <v>70</v>
      </c>
      <c r="V51" s="16">
        <v>20242</v>
      </c>
      <c r="W51" s="21" t="s">
        <v>44</v>
      </c>
      <c r="X51" s="21" t="s">
        <v>45</v>
      </c>
      <c r="Y51" s="21" t="s">
        <v>55</v>
      </c>
      <c r="Z51" s="12">
        <f t="shared" si="0"/>
        <v>4</v>
      </c>
      <c r="AA51" s="21" t="s">
        <v>51</v>
      </c>
    </row>
    <row r="52" spans="2:27" s="11" customFormat="1" ht="15.6" customHeight="1">
      <c r="B52" s="22" t="s">
        <v>36</v>
      </c>
      <c r="C52" s="16" t="s">
        <v>75</v>
      </c>
      <c r="D52" s="15">
        <v>202011</v>
      </c>
      <c r="E52" s="12" t="s">
        <v>38</v>
      </c>
      <c r="F52" s="12" t="s">
        <v>62</v>
      </c>
      <c r="G52" s="13" t="s">
        <v>63</v>
      </c>
      <c r="H52" s="12">
        <v>7</v>
      </c>
      <c r="I52" s="12" t="s">
        <v>51</v>
      </c>
      <c r="K52" s="22" t="s">
        <v>42</v>
      </c>
      <c r="L52" s="16" t="s">
        <v>70</v>
      </c>
      <c r="M52" s="16">
        <v>20242</v>
      </c>
      <c r="N52" s="21" t="s">
        <v>44</v>
      </c>
      <c r="O52" s="21" t="s">
        <v>45</v>
      </c>
      <c r="P52" s="21" t="s">
        <v>55</v>
      </c>
      <c r="Q52" s="12">
        <v>3</v>
      </c>
      <c r="R52" s="21" t="s">
        <v>57</v>
      </c>
      <c r="T52" s="22" t="s">
        <v>42</v>
      </c>
      <c r="U52" s="16" t="s">
        <v>70</v>
      </c>
      <c r="V52" s="16">
        <v>20242</v>
      </c>
      <c r="W52" s="21" t="s">
        <v>44</v>
      </c>
      <c r="X52" s="21" t="s">
        <v>45</v>
      </c>
      <c r="Y52" s="21" t="s">
        <v>55</v>
      </c>
      <c r="Z52" s="12">
        <f t="shared" si="0"/>
        <v>4</v>
      </c>
      <c r="AA52" s="21" t="s">
        <v>57</v>
      </c>
    </row>
    <row r="53" spans="2:27" s="11" customFormat="1" ht="15.6" customHeight="1">
      <c r="B53" s="22" t="s">
        <v>36</v>
      </c>
      <c r="C53" s="16" t="s">
        <v>75</v>
      </c>
      <c r="D53" s="15">
        <v>202011</v>
      </c>
      <c r="E53" s="12" t="s">
        <v>38</v>
      </c>
      <c r="F53" s="12" t="s">
        <v>62</v>
      </c>
      <c r="G53" s="13" t="s">
        <v>63</v>
      </c>
      <c r="H53" s="12">
        <v>7</v>
      </c>
      <c r="I53" s="12" t="s">
        <v>57</v>
      </c>
      <c r="K53" s="22" t="s">
        <v>42</v>
      </c>
      <c r="L53" s="16" t="s">
        <v>70</v>
      </c>
      <c r="M53" s="16">
        <v>20242</v>
      </c>
      <c r="N53" s="21" t="s">
        <v>48</v>
      </c>
      <c r="O53" s="21" t="s">
        <v>45</v>
      </c>
      <c r="P53" s="21" t="s">
        <v>55</v>
      </c>
      <c r="Q53" s="12">
        <v>2</v>
      </c>
      <c r="R53" s="21" t="s">
        <v>41</v>
      </c>
      <c r="T53" s="22" t="s">
        <v>42</v>
      </c>
      <c r="U53" s="16" t="s">
        <v>70</v>
      </c>
      <c r="V53" s="16">
        <v>20242</v>
      </c>
      <c r="W53" s="21" t="s">
        <v>48</v>
      </c>
      <c r="X53" s="21" t="s">
        <v>45</v>
      </c>
      <c r="Y53" s="21" t="s">
        <v>55</v>
      </c>
      <c r="Z53" s="12">
        <f t="shared" si="0"/>
        <v>3</v>
      </c>
      <c r="AA53" s="21" t="s">
        <v>41</v>
      </c>
    </row>
    <row r="54" spans="2:27" s="11" customFormat="1" ht="15.6" customHeight="1">
      <c r="B54" s="22" t="s">
        <v>36</v>
      </c>
      <c r="C54" s="16" t="s">
        <v>75</v>
      </c>
      <c r="D54" s="15">
        <v>202011</v>
      </c>
      <c r="E54" s="12" t="s">
        <v>38</v>
      </c>
      <c r="F54" s="12" t="s">
        <v>62</v>
      </c>
      <c r="G54" s="13" t="s">
        <v>63</v>
      </c>
      <c r="H54" s="12">
        <v>8</v>
      </c>
      <c r="I54" s="12" t="s">
        <v>41</v>
      </c>
      <c r="K54" s="22" t="s">
        <v>42</v>
      </c>
      <c r="L54" s="16" t="s">
        <v>70</v>
      </c>
      <c r="M54" s="16">
        <v>20242</v>
      </c>
      <c r="N54" s="21" t="s">
        <v>48</v>
      </c>
      <c r="O54" s="21" t="s">
        <v>45</v>
      </c>
      <c r="P54" s="21" t="s">
        <v>55</v>
      </c>
      <c r="Q54" s="12">
        <v>2</v>
      </c>
      <c r="R54" s="21" t="s">
        <v>51</v>
      </c>
      <c r="T54" s="22" t="s">
        <v>42</v>
      </c>
      <c r="U54" s="16" t="s">
        <v>70</v>
      </c>
      <c r="V54" s="16">
        <v>20242</v>
      </c>
      <c r="W54" s="21" t="s">
        <v>48</v>
      </c>
      <c r="X54" s="21" t="s">
        <v>45</v>
      </c>
      <c r="Y54" s="21" t="s">
        <v>55</v>
      </c>
      <c r="Z54" s="12">
        <f t="shared" si="0"/>
        <v>3</v>
      </c>
      <c r="AA54" s="21" t="s">
        <v>51</v>
      </c>
    </row>
    <row r="55" spans="2:27" s="11" customFormat="1" ht="15.6" customHeight="1">
      <c r="B55" s="22" t="s">
        <v>36</v>
      </c>
      <c r="C55" s="16" t="s">
        <v>75</v>
      </c>
      <c r="D55" s="15">
        <v>202011</v>
      </c>
      <c r="E55" s="12" t="s">
        <v>38</v>
      </c>
      <c r="F55" s="12" t="s">
        <v>62</v>
      </c>
      <c r="G55" s="13" t="s">
        <v>63</v>
      </c>
      <c r="H55" s="12">
        <v>8</v>
      </c>
      <c r="I55" s="12" t="s">
        <v>51</v>
      </c>
      <c r="K55" s="22" t="s">
        <v>42</v>
      </c>
      <c r="L55" s="16" t="s">
        <v>76</v>
      </c>
      <c r="M55" s="16">
        <v>20251</v>
      </c>
      <c r="N55" s="21" t="s">
        <v>48</v>
      </c>
      <c r="O55" s="21" t="s">
        <v>45</v>
      </c>
      <c r="P55" s="21" t="s">
        <v>55</v>
      </c>
      <c r="Q55" s="12">
        <v>2</v>
      </c>
      <c r="R55" s="21" t="s">
        <v>57</v>
      </c>
      <c r="T55" s="22" t="s">
        <v>42</v>
      </c>
      <c r="U55" s="16" t="s">
        <v>76</v>
      </c>
      <c r="V55" s="16">
        <v>20251</v>
      </c>
      <c r="W55" s="21" t="s">
        <v>48</v>
      </c>
      <c r="X55" s="21" t="s">
        <v>45</v>
      </c>
      <c r="Y55" s="21" t="s">
        <v>55</v>
      </c>
      <c r="Z55" s="12">
        <f t="shared" si="0"/>
        <v>3</v>
      </c>
      <c r="AA55" s="21" t="s">
        <v>57</v>
      </c>
    </row>
    <row r="56" spans="2:27" s="11" customFormat="1" ht="15.6" customHeight="1">
      <c r="B56" s="22" t="s">
        <v>36</v>
      </c>
      <c r="C56" s="16" t="s">
        <v>75</v>
      </c>
      <c r="D56" s="15">
        <v>202011</v>
      </c>
      <c r="E56" s="12" t="s">
        <v>38</v>
      </c>
      <c r="F56" s="12" t="s">
        <v>62</v>
      </c>
      <c r="G56" s="13" t="s">
        <v>63</v>
      </c>
      <c r="H56" s="12">
        <v>9</v>
      </c>
      <c r="I56" s="12" t="s">
        <v>41</v>
      </c>
      <c r="K56" s="22" t="s">
        <v>42</v>
      </c>
      <c r="L56" s="16" t="s">
        <v>76</v>
      </c>
      <c r="M56" s="16">
        <v>20251</v>
      </c>
      <c r="N56" s="21" t="s">
        <v>48</v>
      </c>
      <c r="O56" s="21" t="s">
        <v>45</v>
      </c>
      <c r="P56" s="21" t="s">
        <v>55</v>
      </c>
      <c r="Q56" s="12">
        <v>2</v>
      </c>
      <c r="R56" s="21" t="s">
        <v>66</v>
      </c>
      <c r="T56" s="22" t="s">
        <v>42</v>
      </c>
      <c r="U56" s="16" t="s">
        <v>76</v>
      </c>
      <c r="V56" s="16">
        <v>20251</v>
      </c>
      <c r="W56" s="21" t="s">
        <v>48</v>
      </c>
      <c r="X56" s="21" t="s">
        <v>45</v>
      </c>
      <c r="Y56" s="21" t="s">
        <v>55</v>
      </c>
      <c r="Z56" s="12">
        <f t="shared" si="0"/>
        <v>3</v>
      </c>
      <c r="AA56" s="21" t="s">
        <v>66</v>
      </c>
    </row>
    <row r="57" spans="2:27" s="11" customFormat="1" ht="15.6" customHeight="1">
      <c r="B57" s="22" t="s">
        <v>36</v>
      </c>
      <c r="C57" s="16" t="s">
        <v>75</v>
      </c>
      <c r="D57" s="15">
        <v>202011</v>
      </c>
      <c r="E57" s="12" t="s">
        <v>38</v>
      </c>
      <c r="F57" s="12" t="s">
        <v>62</v>
      </c>
      <c r="G57" s="13" t="s">
        <v>63</v>
      </c>
      <c r="H57" s="12">
        <v>9</v>
      </c>
      <c r="I57" s="12" t="s">
        <v>51</v>
      </c>
      <c r="K57" s="22" t="s">
        <v>42</v>
      </c>
      <c r="L57" s="16" t="s">
        <v>76</v>
      </c>
      <c r="M57" s="16">
        <v>20251</v>
      </c>
      <c r="N57" s="21" t="s">
        <v>48</v>
      </c>
      <c r="O57" s="21" t="s">
        <v>45</v>
      </c>
      <c r="P57" s="21" t="s">
        <v>55</v>
      </c>
      <c r="Q57" s="12">
        <v>2</v>
      </c>
      <c r="R57" s="21" t="s">
        <v>77</v>
      </c>
      <c r="T57" s="22" t="s">
        <v>42</v>
      </c>
      <c r="U57" s="16" t="s">
        <v>76</v>
      </c>
      <c r="V57" s="16">
        <v>20251</v>
      </c>
      <c r="W57" s="21" t="s">
        <v>48</v>
      </c>
      <c r="X57" s="21" t="s">
        <v>45</v>
      </c>
      <c r="Y57" s="21" t="s">
        <v>55</v>
      </c>
      <c r="Z57" s="12">
        <f t="shared" si="0"/>
        <v>3</v>
      </c>
      <c r="AA57" s="21" t="s">
        <v>77</v>
      </c>
    </row>
    <row r="58" spans="2:27" s="11" customFormat="1" ht="15.6" customHeight="1">
      <c r="B58" s="22" t="s">
        <v>36</v>
      </c>
      <c r="C58" s="16" t="s">
        <v>75</v>
      </c>
      <c r="D58" s="15">
        <v>202011</v>
      </c>
      <c r="E58" s="12" t="s">
        <v>38</v>
      </c>
      <c r="F58" s="12" t="s">
        <v>62</v>
      </c>
      <c r="G58" s="13" t="s">
        <v>63</v>
      </c>
      <c r="H58" s="12">
        <v>9</v>
      </c>
      <c r="I58" s="12" t="s">
        <v>57</v>
      </c>
      <c r="K58" s="22" t="s">
        <v>42</v>
      </c>
      <c r="L58" s="16" t="s">
        <v>70</v>
      </c>
      <c r="M58" s="16">
        <v>20242</v>
      </c>
      <c r="N58" s="21" t="s">
        <v>48</v>
      </c>
      <c r="O58" s="21" t="s">
        <v>45</v>
      </c>
      <c r="P58" s="21" t="s">
        <v>55</v>
      </c>
      <c r="Q58" s="12">
        <v>3</v>
      </c>
      <c r="R58" s="21" t="s">
        <v>41</v>
      </c>
      <c r="T58" s="22" t="s">
        <v>42</v>
      </c>
      <c r="U58" s="16" t="s">
        <v>70</v>
      </c>
      <c r="V58" s="16">
        <v>20242</v>
      </c>
      <c r="W58" s="21" t="s">
        <v>48</v>
      </c>
      <c r="X58" s="21" t="s">
        <v>45</v>
      </c>
      <c r="Y58" s="21" t="s">
        <v>55</v>
      </c>
      <c r="Z58" s="12">
        <f t="shared" si="0"/>
        <v>4</v>
      </c>
      <c r="AA58" s="21" t="s">
        <v>41</v>
      </c>
    </row>
    <row r="59" spans="2:27" s="11" customFormat="1" ht="15.6" customHeight="1">
      <c r="B59" s="22" t="s">
        <v>36</v>
      </c>
      <c r="C59" s="16" t="s">
        <v>75</v>
      </c>
      <c r="D59" s="15">
        <v>202011</v>
      </c>
      <c r="E59" s="12" t="s">
        <v>38</v>
      </c>
      <c r="F59" s="12" t="s">
        <v>62</v>
      </c>
      <c r="G59" s="13" t="s">
        <v>63</v>
      </c>
      <c r="H59" s="12">
        <v>9</v>
      </c>
      <c r="I59" s="12" t="s">
        <v>66</v>
      </c>
      <c r="K59" s="22" t="s">
        <v>42</v>
      </c>
      <c r="L59" s="16" t="s">
        <v>70</v>
      </c>
      <c r="M59" s="16">
        <v>20242</v>
      </c>
      <c r="N59" s="21" t="s">
        <v>48</v>
      </c>
      <c r="O59" s="21" t="s">
        <v>45</v>
      </c>
      <c r="P59" s="21" t="s">
        <v>55</v>
      </c>
      <c r="Q59" s="12">
        <v>3</v>
      </c>
      <c r="R59" s="21" t="s">
        <v>51</v>
      </c>
      <c r="T59" s="22" t="s">
        <v>42</v>
      </c>
      <c r="U59" s="16" t="s">
        <v>70</v>
      </c>
      <c r="V59" s="16">
        <v>20242</v>
      </c>
      <c r="W59" s="21" t="s">
        <v>48</v>
      </c>
      <c r="X59" s="21" t="s">
        <v>45</v>
      </c>
      <c r="Y59" s="21" t="s">
        <v>55</v>
      </c>
      <c r="Z59" s="12">
        <f t="shared" si="0"/>
        <v>4</v>
      </c>
      <c r="AA59" s="21" t="s">
        <v>51</v>
      </c>
    </row>
    <row r="60" spans="2:27" s="11" customFormat="1" ht="15.6" customHeight="1">
      <c r="B60" s="22" t="s">
        <v>36</v>
      </c>
      <c r="C60" s="16" t="s">
        <v>75</v>
      </c>
      <c r="D60" s="15">
        <v>202011</v>
      </c>
      <c r="E60" s="12" t="s">
        <v>38</v>
      </c>
      <c r="F60" s="12" t="s">
        <v>62</v>
      </c>
      <c r="G60" s="13" t="s">
        <v>63</v>
      </c>
      <c r="H60" s="12">
        <v>10</v>
      </c>
      <c r="I60" s="12" t="s">
        <v>41</v>
      </c>
      <c r="K60" s="22" t="s">
        <v>42</v>
      </c>
      <c r="L60" s="16" t="s">
        <v>76</v>
      </c>
      <c r="M60" s="16">
        <v>20251</v>
      </c>
      <c r="N60" s="21" t="s">
        <v>48</v>
      </c>
      <c r="O60" s="21" t="s">
        <v>45</v>
      </c>
      <c r="P60" s="21" t="s">
        <v>55</v>
      </c>
      <c r="Q60" s="12">
        <v>3</v>
      </c>
      <c r="R60" s="21" t="s">
        <v>57</v>
      </c>
      <c r="T60" s="22" t="s">
        <v>42</v>
      </c>
      <c r="U60" s="16" t="s">
        <v>76</v>
      </c>
      <c r="V60" s="16">
        <v>20251</v>
      </c>
      <c r="W60" s="21" t="s">
        <v>48</v>
      </c>
      <c r="X60" s="21" t="s">
        <v>45</v>
      </c>
      <c r="Y60" s="21" t="s">
        <v>55</v>
      </c>
      <c r="Z60" s="12">
        <f t="shared" si="0"/>
        <v>4</v>
      </c>
      <c r="AA60" s="21" t="s">
        <v>57</v>
      </c>
    </row>
    <row r="61" spans="2:27" s="11" customFormat="1" ht="15.6" customHeight="1">
      <c r="B61" s="22" t="s">
        <v>36</v>
      </c>
      <c r="C61" s="16" t="s">
        <v>75</v>
      </c>
      <c r="D61" s="15">
        <v>202011</v>
      </c>
      <c r="E61" s="12" t="s">
        <v>38</v>
      </c>
      <c r="F61" s="12" t="s">
        <v>62</v>
      </c>
      <c r="G61" s="13" t="s">
        <v>63</v>
      </c>
      <c r="H61" s="12">
        <v>10</v>
      </c>
      <c r="I61" s="12" t="s">
        <v>51</v>
      </c>
      <c r="K61" s="22" t="s">
        <v>42</v>
      </c>
      <c r="L61" s="16" t="s">
        <v>76</v>
      </c>
      <c r="M61" s="16">
        <v>20251</v>
      </c>
      <c r="N61" s="21" t="s">
        <v>48</v>
      </c>
      <c r="O61" s="21" t="s">
        <v>45</v>
      </c>
      <c r="P61" s="21" t="s">
        <v>55</v>
      </c>
      <c r="Q61" s="12">
        <v>3</v>
      </c>
      <c r="R61" s="21" t="s">
        <v>66</v>
      </c>
      <c r="T61" s="22" t="s">
        <v>42</v>
      </c>
      <c r="U61" s="16" t="s">
        <v>76</v>
      </c>
      <c r="V61" s="16">
        <v>20251</v>
      </c>
      <c r="W61" s="21" t="s">
        <v>48</v>
      </c>
      <c r="X61" s="21" t="s">
        <v>45</v>
      </c>
      <c r="Y61" s="21" t="s">
        <v>55</v>
      </c>
      <c r="Z61" s="12">
        <f t="shared" si="0"/>
        <v>4</v>
      </c>
      <c r="AA61" s="21" t="s">
        <v>66</v>
      </c>
    </row>
    <row r="62" spans="2:27" s="11" customFormat="1" ht="15.6" customHeight="1">
      <c r="B62" s="22" t="s">
        <v>36</v>
      </c>
      <c r="C62" s="16" t="s">
        <v>75</v>
      </c>
      <c r="D62" s="15">
        <v>202011</v>
      </c>
      <c r="E62" s="12" t="s">
        <v>38</v>
      </c>
      <c r="F62" s="12" t="s">
        <v>62</v>
      </c>
      <c r="G62" s="13" t="s">
        <v>63</v>
      </c>
      <c r="H62" s="12">
        <v>10</v>
      </c>
      <c r="I62" s="12" t="s">
        <v>57</v>
      </c>
      <c r="K62" s="22" t="s">
        <v>42</v>
      </c>
      <c r="L62" s="16" t="s">
        <v>70</v>
      </c>
      <c r="M62" s="16">
        <v>20242</v>
      </c>
      <c r="N62" s="21" t="s">
        <v>48</v>
      </c>
      <c r="O62" s="21" t="s">
        <v>45</v>
      </c>
      <c r="P62" s="21" t="s">
        <v>55</v>
      </c>
      <c r="Q62" s="12">
        <v>4</v>
      </c>
      <c r="R62" s="21" t="s">
        <v>41</v>
      </c>
      <c r="T62" s="22" t="s">
        <v>42</v>
      </c>
      <c r="U62" s="16" t="s">
        <v>70</v>
      </c>
      <c r="V62" s="16">
        <v>20242</v>
      </c>
      <c r="W62" s="21" t="s">
        <v>48</v>
      </c>
      <c r="X62" s="21" t="s">
        <v>45</v>
      </c>
      <c r="Y62" s="21" t="s">
        <v>55</v>
      </c>
      <c r="Z62" s="12">
        <f t="shared" si="0"/>
        <v>5</v>
      </c>
      <c r="AA62" s="21" t="s">
        <v>41</v>
      </c>
    </row>
    <row r="63" spans="2:27" s="11" customFormat="1" ht="15.6" customHeight="1">
      <c r="B63" s="22" t="s">
        <v>36</v>
      </c>
      <c r="C63" s="16" t="s">
        <v>78</v>
      </c>
      <c r="D63" s="15">
        <v>20242</v>
      </c>
      <c r="E63" s="12" t="s">
        <v>38</v>
      </c>
      <c r="F63" s="12" t="s">
        <v>39</v>
      </c>
      <c r="G63" s="13" t="s">
        <v>79</v>
      </c>
      <c r="H63" s="12">
        <v>1</v>
      </c>
      <c r="I63" s="12" t="s">
        <v>41</v>
      </c>
      <c r="K63" s="22" t="s">
        <v>42</v>
      </c>
      <c r="L63" s="16" t="s">
        <v>70</v>
      </c>
      <c r="M63" s="16">
        <v>20242</v>
      </c>
      <c r="N63" s="21" t="s">
        <v>48</v>
      </c>
      <c r="O63" s="21" t="s">
        <v>45</v>
      </c>
      <c r="P63" s="21" t="s">
        <v>55</v>
      </c>
      <c r="Q63" s="12">
        <v>5</v>
      </c>
      <c r="R63" s="21" t="s">
        <v>41</v>
      </c>
      <c r="T63" s="22" t="s">
        <v>42</v>
      </c>
      <c r="U63" s="16" t="s">
        <v>70</v>
      </c>
      <c r="V63" s="16">
        <v>20242</v>
      </c>
      <c r="W63" s="21" t="s">
        <v>48</v>
      </c>
      <c r="X63" s="21" t="s">
        <v>45</v>
      </c>
      <c r="Y63" s="21" t="s">
        <v>55</v>
      </c>
      <c r="Z63" s="12">
        <f t="shared" si="0"/>
        <v>6</v>
      </c>
      <c r="AA63" s="21" t="s">
        <v>41</v>
      </c>
    </row>
    <row r="64" spans="2:27" s="11" customFormat="1" ht="15.6" customHeight="1">
      <c r="B64" s="22" t="s">
        <v>36</v>
      </c>
      <c r="C64" s="16" t="s">
        <v>78</v>
      </c>
      <c r="D64" s="15">
        <v>20242</v>
      </c>
      <c r="E64" s="12" t="s">
        <v>38</v>
      </c>
      <c r="F64" s="12" t="s">
        <v>39</v>
      </c>
      <c r="G64" s="13" t="s">
        <v>79</v>
      </c>
      <c r="H64" s="12">
        <v>2</v>
      </c>
      <c r="I64" s="12" t="s">
        <v>41</v>
      </c>
      <c r="K64" s="22" t="s">
        <v>42</v>
      </c>
      <c r="L64" s="16" t="s">
        <v>74</v>
      </c>
      <c r="M64" s="16">
        <v>202312</v>
      </c>
      <c r="N64" s="21" t="s">
        <v>48</v>
      </c>
      <c r="O64" s="21" t="s">
        <v>45</v>
      </c>
      <c r="P64" s="21" t="s">
        <v>55</v>
      </c>
      <c r="Q64" s="12">
        <v>7</v>
      </c>
      <c r="R64" s="21" t="s">
        <v>41</v>
      </c>
      <c r="T64" s="22" t="s">
        <v>42</v>
      </c>
      <c r="U64" s="16" t="s">
        <v>74</v>
      </c>
      <c r="V64" s="16">
        <v>202312</v>
      </c>
      <c r="W64" s="21" t="s">
        <v>48</v>
      </c>
      <c r="X64" s="21" t="s">
        <v>45</v>
      </c>
      <c r="Y64" s="21" t="s">
        <v>55</v>
      </c>
      <c r="Z64" s="12">
        <f t="shared" si="0"/>
        <v>8</v>
      </c>
      <c r="AA64" s="21" t="s">
        <v>41</v>
      </c>
    </row>
    <row r="65" spans="2:27" s="11" customFormat="1" ht="15.6" customHeight="1">
      <c r="B65" s="22" t="s">
        <v>36</v>
      </c>
      <c r="C65" s="16" t="s">
        <v>78</v>
      </c>
      <c r="D65" s="15">
        <v>20242</v>
      </c>
      <c r="E65" s="12" t="s">
        <v>38</v>
      </c>
      <c r="F65" s="12" t="s">
        <v>45</v>
      </c>
      <c r="G65" s="13" t="s">
        <v>79</v>
      </c>
      <c r="H65" s="12">
        <v>3</v>
      </c>
      <c r="I65" s="12" t="s">
        <v>41</v>
      </c>
      <c r="K65" s="22" t="s">
        <v>42</v>
      </c>
      <c r="L65" s="16" t="s">
        <v>61</v>
      </c>
      <c r="M65" s="16">
        <v>20242</v>
      </c>
      <c r="N65" s="21" t="s">
        <v>38</v>
      </c>
      <c r="O65" s="21" t="s">
        <v>80</v>
      </c>
      <c r="P65" s="21" t="s">
        <v>63</v>
      </c>
      <c r="Q65" s="12">
        <v>2</v>
      </c>
      <c r="R65" s="21" t="s">
        <v>41</v>
      </c>
      <c r="T65" s="22" t="s">
        <v>42</v>
      </c>
      <c r="U65" s="16" t="s">
        <v>61</v>
      </c>
      <c r="V65" s="16">
        <v>20242</v>
      </c>
      <c r="W65" s="21" t="s">
        <v>38</v>
      </c>
      <c r="X65" s="21" t="s">
        <v>80</v>
      </c>
      <c r="Y65" s="21" t="s">
        <v>63</v>
      </c>
      <c r="Z65" s="12">
        <f t="shared" si="0"/>
        <v>3</v>
      </c>
      <c r="AA65" s="21" t="s">
        <v>41</v>
      </c>
    </row>
    <row r="66" spans="2:27" s="11" customFormat="1" ht="15.6" customHeight="1">
      <c r="B66" s="22" t="s">
        <v>36</v>
      </c>
      <c r="C66" s="16" t="s">
        <v>81</v>
      </c>
      <c r="D66" s="15">
        <v>20242</v>
      </c>
      <c r="E66" s="12" t="s">
        <v>38</v>
      </c>
      <c r="F66" s="12" t="s">
        <v>39</v>
      </c>
      <c r="G66" s="13" t="s">
        <v>82</v>
      </c>
      <c r="H66" s="12">
        <v>1</v>
      </c>
      <c r="I66" s="12" t="s">
        <v>41</v>
      </c>
      <c r="K66" s="22" t="s">
        <v>42</v>
      </c>
      <c r="L66" s="16" t="s">
        <v>61</v>
      </c>
      <c r="M66" s="16">
        <v>20242</v>
      </c>
      <c r="N66" s="21" t="s">
        <v>38</v>
      </c>
      <c r="O66" s="21" t="s">
        <v>80</v>
      </c>
      <c r="P66" s="21" t="s">
        <v>63</v>
      </c>
      <c r="Q66" s="12">
        <v>2</v>
      </c>
      <c r="R66" s="21" t="s">
        <v>51</v>
      </c>
      <c r="T66" s="22" t="s">
        <v>42</v>
      </c>
      <c r="U66" s="16" t="s">
        <v>61</v>
      </c>
      <c r="V66" s="16">
        <v>20242</v>
      </c>
      <c r="W66" s="21" t="s">
        <v>38</v>
      </c>
      <c r="X66" s="21" t="s">
        <v>80</v>
      </c>
      <c r="Y66" s="21" t="s">
        <v>63</v>
      </c>
      <c r="Z66" s="12">
        <f t="shared" si="0"/>
        <v>3</v>
      </c>
      <c r="AA66" s="21" t="s">
        <v>51</v>
      </c>
    </row>
    <row r="67" spans="2:27" s="11" customFormat="1" ht="15.6" customHeight="1">
      <c r="B67" s="22" t="s">
        <v>36</v>
      </c>
      <c r="C67" s="16" t="s">
        <v>81</v>
      </c>
      <c r="D67" s="15">
        <v>20242</v>
      </c>
      <c r="E67" s="12" t="s">
        <v>38</v>
      </c>
      <c r="F67" s="12" t="s">
        <v>39</v>
      </c>
      <c r="G67" s="13" t="s">
        <v>82</v>
      </c>
      <c r="H67" s="12">
        <v>3</v>
      </c>
      <c r="I67" s="12" t="s">
        <v>41</v>
      </c>
      <c r="K67" s="22" t="s">
        <v>42</v>
      </c>
      <c r="L67" s="16" t="s">
        <v>61</v>
      </c>
      <c r="M67" s="16">
        <v>20242</v>
      </c>
      <c r="N67" s="21" t="s">
        <v>38</v>
      </c>
      <c r="O67" s="21" t="s">
        <v>80</v>
      </c>
      <c r="P67" s="21" t="s">
        <v>63</v>
      </c>
      <c r="Q67" s="12">
        <v>3</v>
      </c>
      <c r="R67" s="21" t="s">
        <v>41</v>
      </c>
      <c r="T67" s="22" t="s">
        <v>42</v>
      </c>
      <c r="U67" s="16" t="s">
        <v>61</v>
      </c>
      <c r="V67" s="16">
        <v>20242</v>
      </c>
      <c r="W67" s="21" t="s">
        <v>38</v>
      </c>
      <c r="X67" s="21" t="s">
        <v>80</v>
      </c>
      <c r="Y67" s="21" t="s">
        <v>63</v>
      </c>
      <c r="Z67" s="12">
        <f t="shared" si="0"/>
        <v>4</v>
      </c>
      <c r="AA67" s="21" t="s">
        <v>41</v>
      </c>
    </row>
    <row r="68" spans="2:27" s="11" customFormat="1" ht="15.6" customHeight="1">
      <c r="B68" s="22" t="s">
        <v>36</v>
      </c>
      <c r="C68" s="16" t="s">
        <v>81</v>
      </c>
      <c r="D68" s="15">
        <v>20242</v>
      </c>
      <c r="E68" s="12" t="s">
        <v>38</v>
      </c>
      <c r="F68" s="12" t="s">
        <v>39</v>
      </c>
      <c r="G68" s="13" t="s">
        <v>82</v>
      </c>
      <c r="H68" s="12">
        <v>5</v>
      </c>
      <c r="I68" s="12" t="s">
        <v>41</v>
      </c>
      <c r="K68" s="22" t="s">
        <v>42</v>
      </c>
      <c r="L68" s="16" t="s">
        <v>61</v>
      </c>
      <c r="M68" s="16">
        <v>20242</v>
      </c>
      <c r="N68" s="21" t="s">
        <v>38</v>
      </c>
      <c r="O68" s="21" t="s">
        <v>80</v>
      </c>
      <c r="P68" s="21" t="s">
        <v>63</v>
      </c>
      <c r="Q68" s="12">
        <v>3</v>
      </c>
      <c r="R68" s="21" t="s">
        <v>51</v>
      </c>
      <c r="T68" s="22" t="s">
        <v>42</v>
      </c>
      <c r="U68" s="16" t="s">
        <v>61</v>
      </c>
      <c r="V68" s="16">
        <v>20242</v>
      </c>
      <c r="W68" s="21" t="s">
        <v>38</v>
      </c>
      <c r="X68" s="21" t="s">
        <v>80</v>
      </c>
      <c r="Y68" s="21" t="s">
        <v>63</v>
      </c>
      <c r="Z68" s="12">
        <f t="shared" si="0"/>
        <v>4</v>
      </c>
      <c r="AA68" s="21" t="s">
        <v>51</v>
      </c>
    </row>
    <row r="69" spans="2:27" s="11" customFormat="1" ht="15.6" customHeight="1">
      <c r="B69" s="22" t="s">
        <v>36</v>
      </c>
      <c r="C69" s="16" t="s">
        <v>83</v>
      </c>
      <c r="D69" s="15">
        <v>20251</v>
      </c>
      <c r="E69" s="12" t="s">
        <v>38</v>
      </c>
      <c r="F69" s="12" t="s">
        <v>62</v>
      </c>
      <c r="G69" s="13" t="s">
        <v>84</v>
      </c>
      <c r="H69" s="12">
        <v>1</v>
      </c>
      <c r="I69" s="12" t="s">
        <v>41</v>
      </c>
      <c r="K69" s="22" t="s">
        <v>42</v>
      </c>
      <c r="L69" s="16" t="s">
        <v>61</v>
      </c>
      <c r="M69" s="16">
        <v>20242</v>
      </c>
      <c r="N69" s="21" t="s">
        <v>38</v>
      </c>
      <c r="O69" s="21" t="s">
        <v>80</v>
      </c>
      <c r="P69" s="21" t="s">
        <v>63</v>
      </c>
      <c r="Q69" s="12">
        <v>3</v>
      </c>
      <c r="R69" s="21" t="s">
        <v>57</v>
      </c>
      <c r="T69" s="22" t="s">
        <v>42</v>
      </c>
      <c r="U69" s="16" t="s">
        <v>61</v>
      </c>
      <c r="V69" s="16">
        <v>20242</v>
      </c>
      <c r="W69" s="21" t="s">
        <v>38</v>
      </c>
      <c r="X69" s="21" t="s">
        <v>80</v>
      </c>
      <c r="Y69" s="21" t="s">
        <v>63</v>
      </c>
      <c r="Z69" s="12">
        <f t="shared" si="0"/>
        <v>4</v>
      </c>
      <c r="AA69" s="21" t="s">
        <v>57</v>
      </c>
    </row>
    <row r="70" spans="2:27" s="11" customFormat="1" ht="15.6" customHeight="1">
      <c r="B70" s="22" t="s">
        <v>36</v>
      </c>
      <c r="C70" s="16" t="s">
        <v>83</v>
      </c>
      <c r="D70" s="15">
        <v>20251</v>
      </c>
      <c r="E70" s="12" t="s">
        <v>38</v>
      </c>
      <c r="F70" s="12" t="s">
        <v>62</v>
      </c>
      <c r="G70" s="13" t="s">
        <v>84</v>
      </c>
      <c r="H70" s="12">
        <v>1</v>
      </c>
      <c r="I70" s="12" t="s">
        <v>51</v>
      </c>
      <c r="K70" s="22" t="s">
        <v>42</v>
      </c>
      <c r="L70" s="16" t="s">
        <v>61</v>
      </c>
      <c r="M70" s="16">
        <v>20242</v>
      </c>
      <c r="N70" s="21" t="s">
        <v>38</v>
      </c>
      <c r="O70" s="21" t="s">
        <v>80</v>
      </c>
      <c r="P70" s="21" t="s">
        <v>63</v>
      </c>
      <c r="Q70" s="12">
        <v>3</v>
      </c>
      <c r="R70" s="21" t="s">
        <v>66</v>
      </c>
      <c r="T70" s="22" t="s">
        <v>42</v>
      </c>
      <c r="U70" s="16" t="s">
        <v>61</v>
      </c>
      <c r="V70" s="16">
        <v>20242</v>
      </c>
      <c r="W70" s="21" t="s">
        <v>38</v>
      </c>
      <c r="X70" s="21" t="s">
        <v>80</v>
      </c>
      <c r="Y70" s="21" t="s">
        <v>63</v>
      </c>
      <c r="Z70" s="12">
        <f t="shared" ref="Z70:Z133" si="1">+Q70+1</f>
        <v>4</v>
      </c>
      <c r="AA70" s="21" t="s">
        <v>66</v>
      </c>
    </row>
    <row r="71" spans="2:27" s="11" customFormat="1" ht="15.6" customHeight="1">
      <c r="B71" s="22" t="s">
        <v>36</v>
      </c>
      <c r="C71" s="16" t="s">
        <v>83</v>
      </c>
      <c r="D71" s="15">
        <v>20251</v>
      </c>
      <c r="E71" s="12" t="s">
        <v>38</v>
      </c>
      <c r="F71" s="12" t="s">
        <v>62</v>
      </c>
      <c r="G71" s="13" t="s">
        <v>84</v>
      </c>
      <c r="H71" s="12">
        <v>1</v>
      </c>
      <c r="I71" s="12" t="s">
        <v>57</v>
      </c>
      <c r="K71" s="22" t="s">
        <v>42</v>
      </c>
      <c r="L71" s="16" t="s">
        <v>61</v>
      </c>
      <c r="M71" s="16">
        <v>20242</v>
      </c>
      <c r="N71" s="21" t="s">
        <v>38</v>
      </c>
      <c r="O71" s="21" t="s">
        <v>80</v>
      </c>
      <c r="P71" s="21" t="s">
        <v>63</v>
      </c>
      <c r="Q71" s="12">
        <v>4</v>
      </c>
      <c r="R71" s="21" t="s">
        <v>41</v>
      </c>
      <c r="T71" s="22" t="s">
        <v>42</v>
      </c>
      <c r="U71" s="16" t="s">
        <v>61</v>
      </c>
      <c r="V71" s="16">
        <v>20242</v>
      </c>
      <c r="W71" s="21" t="s">
        <v>38</v>
      </c>
      <c r="X71" s="21" t="s">
        <v>80</v>
      </c>
      <c r="Y71" s="21" t="s">
        <v>63</v>
      </c>
      <c r="Z71" s="12">
        <f t="shared" si="1"/>
        <v>5</v>
      </c>
      <c r="AA71" s="21" t="s">
        <v>41</v>
      </c>
    </row>
    <row r="72" spans="2:27" s="11" customFormat="1" ht="15.6" customHeight="1">
      <c r="B72" s="22" t="s">
        <v>36</v>
      </c>
      <c r="C72" s="16" t="s">
        <v>83</v>
      </c>
      <c r="D72" s="15">
        <v>20251</v>
      </c>
      <c r="E72" s="12" t="s">
        <v>38</v>
      </c>
      <c r="F72" s="12" t="s">
        <v>62</v>
      </c>
      <c r="G72" s="13" t="s">
        <v>84</v>
      </c>
      <c r="H72" s="12">
        <v>1</v>
      </c>
      <c r="I72" s="12" t="s">
        <v>66</v>
      </c>
      <c r="K72" s="22" t="s">
        <v>42</v>
      </c>
      <c r="L72" s="16" t="s">
        <v>61</v>
      </c>
      <c r="M72" s="16">
        <v>20242</v>
      </c>
      <c r="N72" s="21" t="s">
        <v>38</v>
      </c>
      <c r="O72" s="21" t="s">
        <v>80</v>
      </c>
      <c r="P72" s="21" t="s">
        <v>63</v>
      </c>
      <c r="Q72" s="12">
        <v>4</v>
      </c>
      <c r="R72" s="21" t="s">
        <v>51</v>
      </c>
      <c r="T72" s="22" t="s">
        <v>42</v>
      </c>
      <c r="U72" s="16" t="s">
        <v>61</v>
      </c>
      <c r="V72" s="16">
        <v>20242</v>
      </c>
      <c r="W72" s="21" t="s">
        <v>38</v>
      </c>
      <c r="X72" s="21" t="s">
        <v>80</v>
      </c>
      <c r="Y72" s="21" t="s">
        <v>63</v>
      </c>
      <c r="Z72" s="12">
        <f t="shared" si="1"/>
        <v>5</v>
      </c>
      <c r="AA72" s="21" t="s">
        <v>51</v>
      </c>
    </row>
    <row r="73" spans="2:27" s="11" customFormat="1" ht="15.6" customHeight="1">
      <c r="B73" s="22" t="s">
        <v>36</v>
      </c>
      <c r="C73" s="16" t="s">
        <v>83</v>
      </c>
      <c r="D73" s="15">
        <v>20251</v>
      </c>
      <c r="E73" s="12" t="s">
        <v>38</v>
      </c>
      <c r="F73" s="12" t="s">
        <v>62</v>
      </c>
      <c r="G73" s="13" t="s">
        <v>84</v>
      </c>
      <c r="H73" s="12">
        <v>1</v>
      </c>
      <c r="I73" s="12" t="s">
        <v>77</v>
      </c>
      <c r="K73" s="22" t="s">
        <v>42</v>
      </c>
      <c r="L73" s="16" t="s">
        <v>61</v>
      </c>
      <c r="M73" s="16">
        <v>20242</v>
      </c>
      <c r="N73" s="21" t="s">
        <v>38</v>
      </c>
      <c r="O73" s="21" t="s">
        <v>80</v>
      </c>
      <c r="P73" s="21" t="s">
        <v>63</v>
      </c>
      <c r="Q73" s="12">
        <v>4</v>
      </c>
      <c r="R73" s="21" t="s">
        <v>57</v>
      </c>
      <c r="T73" s="22" t="s">
        <v>42</v>
      </c>
      <c r="U73" s="16" t="s">
        <v>61</v>
      </c>
      <c r="V73" s="16">
        <v>20242</v>
      </c>
      <c r="W73" s="21" t="s">
        <v>38</v>
      </c>
      <c r="X73" s="21" t="s">
        <v>80</v>
      </c>
      <c r="Y73" s="21" t="s">
        <v>63</v>
      </c>
      <c r="Z73" s="12">
        <f t="shared" si="1"/>
        <v>5</v>
      </c>
      <c r="AA73" s="21" t="s">
        <v>57</v>
      </c>
    </row>
    <row r="74" spans="2:27" s="11" customFormat="1" ht="15.6" customHeight="1">
      <c r="B74" s="22" t="s">
        <v>36</v>
      </c>
      <c r="C74" s="16" t="s">
        <v>83</v>
      </c>
      <c r="D74" s="15">
        <v>20251</v>
      </c>
      <c r="E74" s="12" t="s">
        <v>38</v>
      </c>
      <c r="F74" s="12" t="s">
        <v>62</v>
      </c>
      <c r="G74" s="13" t="s">
        <v>84</v>
      </c>
      <c r="H74" s="12">
        <v>1</v>
      </c>
      <c r="I74" s="12" t="s">
        <v>85</v>
      </c>
      <c r="K74" s="22" t="s">
        <v>42</v>
      </c>
      <c r="L74" s="16" t="s">
        <v>68</v>
      </c>
      <c r="M74" s="16">
        <v>20242</v>
      </c>
      <c r="N74" s="21" t="s">
        <v>38</v>
      </c>
      <c r="O74" s="21" t="s">
        <v>80</v>
      </c>
      <c r="P74" s="21" t="s">
        <v>63</v>
      </c>
      <c r="Q74" s="12">
        <v>5</v>
      </c>
      <c r="R74" s="21" t="s">
        <v>41</v>
      </c>
      <c r="T74" s="22" t="s">
        <v>42</v>
      </c>
      <c r="U74" s="16" t="s">
        <v>68</v>
      </c>
      <c r="V74" s="16">
        <v>20242</v>
      </c>
      <c r="W74" s="21" t="s">
        <v>38</v>
      </c>
      <c r="X74" s="21" t="s">
        <v>80</v>
      </c>
      <c r="Y74" s="21" t="s">
        <v>63</v>
      </c>
      <c r="Z74" s="12">
        <f t="shared" si="1"/>
        <v>6</v>
      </c>
      <c r="AA74" s="21" t="s">
        <v>41</v>
      </c>
    </row>
    <row r="75" spans="2:27" s="11" customFormat="1" ht="15.6" customHeight="1">
      <c r="B75" s="22" t="s">
        <v>36</v>
      </c>
      <c r="C75" s="16" t="s">
        <v>83</v>
      </c>
      <c r="D75" s="15">
        <v>20251</v>
      </c>
      <c r="E75" s="12" t="s">
        <v>38</v>
      </c>
      <c r="F75" s="12" t="s">
        <v>62</v>
      </c>
      <c r="G75" s="13" t="s">
        <v>84</v>
      </c>
      <c r="H75" s="12">
        <v>2</v>
      </c>
      <c r="I75" s="12" t="s">
        <v>41</v>
      </c>
      <c r="K75" s="22" t="s">
        <v>42</v>
      </c>
      <c r="L75" s="16" t="s">
        <v>68</v>
      </c>
      <c r="M75" s="16">
        <v>20242</v>
      </c>
      <c r="N75" s="21" t="s">
        <v>38</v>
      </c>
      <c r="O75" s="21" t="s">
        <v>80</v>
      </c>
      <c r="P75" s="21" t="s">
        <v>63</v>
      </c>
      <c r="Q75" s="12">
        <v>5</v>
      </c>
      <c r="R75" s="21" t="s">
        <v>51</v>
      </c>
      <c r="T75" s="22" t="s">
        <v>42</v>
      </c>
      <c r="U75" s="16" t="s">
        <v>68</v>
      </c>
      <c r="V75" s="16">
        <v>20242</v>
      </c>
      <c r="W75" s="21" t="s">
        <v>38</v>
      </c>
      <c r="X75" s="21" t="s">
        <v>80</v>
      </c>
      <c r="Y75" s="21" t="s">
        <v>63</v>
      </c>
      <c r="Z75" s="12">
        <f t="shared" si="1"/>
        <v>6</v>
      </c>
      <c r="AA75" s="21" t="s">
        <v>51</v>
      </c>
    </row>
    <row r="76" spans="2:27" s="11" customFormat="1" ht="15.6" customHeight="1">
      <c r="B76" s="22" t="s">
        <v>36</v>
      </c>
      <c r="C76" s="16" t="s">
        <v>83</v>
      </c>
      <c r="D76" s="15">
        <v>20251</v>
      </c>
      <c r="E76" s="12" t="s">
        <v>38</v>
      </c>
      <c r="F76" s="12" t="s">
        <v>62</v>
      </c>
      <c r="G76" s="13" t="s">
        <v>84</v>
      </c>
      <c r="H76" s="12">
        <v>2</v>
      </c>
      <c r="I76" s="12" t="s">
        <v>51</v>
      </c>
      <c r="K76" s="22" t="s">
        <v>42</v>
      </c>
      <c r="L76" s="16" t="s">
        <v>68</v>
      </c>
      <c r="M76" s="16">
        <v>20242</v>
      </c>
      <c r="N76" s="21" t="s">
        <v>38</v>
      </c>
      <c r="O76" s="21" t="s">
        <v>80</v>
      </c>
      <c r="P76" s="21" t="s">
        <v>63</v>
      </c>
      <c r="Q76" s="12">
        <v>5</v>
      </c>
      <c r="R76" s="21" t="s">
        <v>57</v>
      </c>
      <c r="T76" s="22" t="s">
        <v>42</v>
      </c>
      <c r="U76" s="16" t="s">
        <v>68</v>
      </c>
      <c r="V76" s="16">
        <v>20242</v>
      </c>
      <c r="W76" s="21" t="s">
        <v>38</v>
      </c>
      <c r="X76" s="21" t="s">
        <v>80</v>
      </c>
      <c r="Y76" s="21" t="s">
        <v>63</v>
      </c>
      <c r="Z76" s="12">
        <f t="shared" si="1"/>
        <v>6</v>
      </c>
      <c r="AA76" s="21" t="s">
        <v>57</v>
      </c>
    </row>
    <row r="77" spans="2:27" s="11" customFormat="1" ht="15.6" customHeight="1">
      <c r="B77" s="22" t="s">
        <v>36</v>
      </c>
      <c r="C77" s="16" t="s">
        <v>83</v>
      </c>
      <c r="D77" s="15">
        <v>20251</v>
      </c>
      <c r="E77" s="12" t="s">
        <v>38</v>
      </c>
      <c r="F77" s="12" t="s">
        <v>62</v>
      </c>
      <c r="G77" s="13" t="s">
        <v>84</v>
      </c>
      <c r="H77" s="12">
        <v>2</v>
      </c>
      <c r="I77" s="12" t="s">
        <v>57</v>
      </c>
      <c r="K77" s="22" t="s">
        <v>42</v>
      </c>
      <c r="L77" s="16" t="s">
        <v>68</v>
      </c>
      <c r="M77" s="16">
        <v>20242</v>
      </c>
      <c r="N77" s="21" t="s">
        <v>38</v>
      </c>
      <c r="O77" s="21" t="s">
        <v>80</v>
      </c>
      <c r="P77" s="21" t="s">
        <v>63</v>
      </c>
      <c r="Q77" s="12">
        <v>5</v>
      </c>
      <c r="R77" s="21" t="s">
        <v>66</v>
      </c>
      <c r="T77" s="22" t="s">
        <v>42</v>
      </c>
      <c r="U77" s="16" t="s">
        <v>68</v>
      </c>
      <c r="V77" s="16">
        <v>20242</v>
      </c>
      <c r="W77" s="21" t="s">
        <v>38</v>
      </c>
      <c r="X77" s="21" t="s">
        <v>80</v>
      </c>
      <c r="Y77" s="21" t="s">
        <v>63</v>
      </c>
      <c r="Z77" s="12">
        <f t="shared" si="1"/>
        <v>6</v>
      </c>
      <c r="AA77" s="21" t="s">
        <v>66</v>
      </c>
    </row>
    <row r="78" spans="2:27" s="11" customFormat="1" ht="15.6" customHeight="1">
      <c r="B78" s="22" t="s">
        <v>36</v>
      </c>
      <c r="C78" s="16" t="s">
        <v>83</v>
      </c>
      <c r="D78" s="15">
        <v>20251</v>
      </c>
      <c r="E78" s="12" t="s">
        <v>38</v>
      </c>
      <c r="F78" s="12" t="s">
        <v>62</v>
      </c>
      <c r="G78" s="13" t="s">
        <v>84</v>
      </c>
      <c r="H78" s="12">
        <v>3</v>
      </c>
      <c r="I78" s="12" t="s">
        <v>41</v>
      </c>
      <c r="K78" s="22" t="s">
        <v>42</v>
      </c>
      <c r="L78" s="16" t="s">
        <v>68</v>
      </c>
      <c r="M78" s="16">
        <v>20242</v>
      </c>
      <c r="N78" s="21" t="s">
        <v>38</v>
      </c>
      <c r="O78" s="21" t="s">
        <v>80</v>
      </c>
      <c r="P78" s="21" t="s">
        <v>63</v>
      </c>
      <c r="Q78" s="12">
        <v>5</v>
      </c>
      <c r="R78" s="21" t="s">
        <v>71</v>
      </c>
      <c r="T78" s="22" t="s">
        <v>42</v>
      </c>
      <c r="U78" s="16" t="s">
        <v>68</v>
      </c>
      <c r="V78" s="16">
        <v>20242</v>
      </c>
      <c r="W78" s="21" t="s">
        <v>38</v>
      </c>
      <c r="X78" s="21" t="s">
        <v>80</v>
      </c>
      <c r="Y78" s="21" t="s">
        <v>63</v>
      </c>
      <c r="Z78" s="12">
        <f t="shared" si="1"/>
        <v>6</v>
      </c>
      <c r="AA78" s="21" t="s">
        <v>71</v>
      </c>
    </row>
    <row r="79" spans="2:27" s="11" customFormat="1" ht="15.6" customHeight="1">
      <c r="B79" s="22" t="s">
        <v>36</v>
      </c>
      <c r="C79" s="16" t="s">
        <v>83</v>
      </c>
      <c r="D79" s="15">
        <v>20251</v>
      </c>
      <c r="E79" s="12" t="s">
        <v>38</v>
      </c>
      <c r="F79" s="12" t="s">
        <v>62</v>
      </c>
      <c r="G79" s="13" t="s">
        <v>84</v>
      </c>
      <c r="H79" s="12">
        <v>3</v>
      </c>
      <c r="I79" s="12" t="s">
        <v>51</v>
      </c>
      <c r="K79" s="22" t="s">
        <v>42</v>
      </c>
      <c r="L79" s="16" t="s">
        <v>68</v>
      </c>
      <c r="M79" s="16">
        <v>20242</v>
      </c>
      <c r="N79" s="21" t="s">
        <v>38</v>
      </c>
      <c r="O79" s="21" t="s">
        <v>80</v>
      </c>
      <c r="P79" s="21" t="s">
        <v>63</v>
      </c>
      <c r="Q79" s="12">
        <v>6</v>
      </c>
      <c r="R79" s="21" t="s">
        <v>41</v>
      </c>
      <c r="T79" s="22" t="s">
        <v>42</v>
      </c>
      <c r="U79" s="16" t="s">
        <v>68</v>
      </c>
      <c r="V79" s="16">
        <v>20242</v>
      </c>
      <c r="W79" s="21" t="s">
        <v>38</v>
      </c>
      <c r="X79" s="21" t="s">
        <v>80</v>
      </c>
      <c r="Y79" s="21" t="s">
        <v>63</v>
      </c>
      <c r="Z79" s="12">
        <f t="shared" si="1"/>
        <v>7</v>
      </c>
      <c r="AA79" s="21" t="s">
        <v>41</v>
      </c>
    </row>
    <row r="80" spans="2:27" s="11" customFormat="1" ht="15.6" customHeight="1">
      <c r="B80" s="22" t="s">
        <v>36</v>
      </c>
      <c r="C80" s="16" t="s">
        <v>83</v>
      </c>
      <c r="D80" s="15">
        <v>20251</v>
      </c>
      <c r="E80" s="12" t="s">
        <v>38</v>
      </c>
      <c r="F80" s="12" t="s">
        <v>62</v>
      </c>
      <c r="G80" s="13" t="s">
        <v>84</v>
      </c>
      <c r="H80" s="12">
        <v>3</v>
      </c>
      <c r="I80" s="12" t="s">
        <v>57</v>
      </c>
      <c r="K80" s="22" t="s">
        <v>42</v>
      </c>
      <c r="L80" s="16" t="s">
        <v>68</v>
      </c>
      <c r="M80" s="16">
        <v>20242</v>
      </c>
      <c r="N80" s="21" t="s">
        <v>38</v>
      </c>
      <c r="O80" s="21" t="s">
        <v>80</v>
      </c>
      <c r="P80" s="21" t="s">
        <v>63</v>
      </c>
      <c r="Q80" s="12">
        <v>6</v>
      </c>
      <c r="R80" s="21" t="s">
        <v>51</v>
      </c>
      <c r="T80" s="22" t="s">
        <v>42</v>
      </c>
      <c r="U80" s="16" t="s">
        <v>68</v>
      </c>
      <c r="V80" s="16">
        <v>20242</v>
      </c>
      <c r="W80" s="21" t="s">
        <v>38</v>
      </c>
      <c r="X80" s="21" t="s">
        <v>80</v>
      </c>
      <c r="Y80" s="21" t="s">
        <v>63</v>
      </c>
      <c r="Z80" s="12">
        <f t="shared" si="1"/>
        <v>7</v>
      </c>
      <c r="AA80" s="21" t="s">
        <v>51</v>
      </c>
    </row>
    <row r="81" spans="2:27" s="11" customFormat="1" ht="15.6" customHeight="1">
      <c r="B81" s="22" t="s">
        <v>36</v>
      </c>
      <c r="C81" s="16" t="s">
        <v>83</v>
      </c>
      <c r="D81" s="15">
        <v>20251</v>
      </c>
      <c r="E81" s="12" t="s">
        <v>38</v>
      </c>
      <c r="F81" s="12" t="s">
        <v>62</v>
      </c>
      <c r="G81" s="13" t="s">
        <v>84</v>
      </c>
      <c r="H81" s="12">
        <v>3</v>
      </c>
      <c r="I81" s="12" t="s">
        <v>66</v>
      </c>
      <c r="K81" s="22" t="s">
        <v>42</v>
      </c>
      <c r="L81" s="16" t="s">
        <v>68</v>
      </c>
      <c r="M81" s="16">
        <v>20242</v>
      </c>
      <c r="N81" s="21" t="s">
        <v>38</v>
      </c>
      <c r="O81" s="21" t="s">
        <v>80</v>
      </c>
      <c r="P81" s="21" t="s">
        <v>63</v>
      </c>
      <c r="Q81" s="12">
        <v>6</v>
      </c>
      <c r="R81" s="21" t="s">
        <v>57</v>
      </c>
      <c r="T81" s="22" t="s">
        <v>42</v>
      </c>
      <c r="U81" s="16" t="s">
        <v>68</v>
      </c>
      <c r="V81" s="16">
        <v>20242</v>
      </c>
      <c r="W81" s="21" t="s">
        <v>38</v>
      </c>
      <c r="X81" s="21" t="s">
        <v>80</v>
      </c>
      <c r="Y81" s="21" t="s">
        <v>63</v>
      </c>
      <c r="Z81" s="12">
        <f t="shared" si="1"/>
        <v>7</v>
      </c>
      <c r="AA81" s="21" t="s">
        <v>57</v>
      </c>
    </row>
    <row r="82" spans="2:27" s="11" customFormat="1" ht="15.6" customHeight="1">
      <c r="B82" s="22" t="s">
        <v>36</v>
      </c>
      <c r="C82" s="16" t="s">
        <v>83</v>
      </c>
      <c r="D82" s="15">
        <v>20251</v>
      </c>
      <c r="E82" s="12" t="s">
        <v>38</v>
      </c>
      <c r="F82" s="12" t="s">
        <v>62</v>
      </c>
      <c r="G82" s="13" t="s">
        <v>84</v>
      </c>
      <c r="H82" s="12">
        <v>3</v>
      </c>
      <c r="I82" s="12" t="s">
        <v>77</v>
      </c>
      <c r="K82" s="22" t="s">
        <v>42</v>
      </c>
      <c r="L82" s="16" t="s">
        <v>68</v>
      </c>
      <c r="M82" s="16">
        <v>20242</v>
      </c>
      <c r="N82" s="21" t="s">
        <v>38</v>
      </c>
      <c r="O82" s="21" t="s">
        <v>80</v>
      </c>
      <c r="P82" s="21" t="s">
        <v>63</v>
      </c>
      <c r="Q82" s="12">
        <v>6</v>
      </c>
      <c r="R82" s="21" t="s">
        <v>66</v>
      </c>
      <c r="T82" s="22" t="s">
        <v>42</v>
      </c>
      <c r="U82" s="16" t="s">
        <v>68</v>
      </c>
      <c r="V82" s="16">
        <v>20242</v>
      </c>
      <c r="W82" s="21" t="s">
        <v>38</v>
      </c>
      <c r="X82" s="21" t="s">
        <v>80</v>
      </c>
      <c r="Y82" s="21" t="s">
        <v>63</v>
      </c>
      <c r="Z82" s="12">
        <f t="shared" si="1"/>
        <v>7</v>
      </c>
      <c r="AA82" s="21" t="s">
        <v>66</v>
      </c>
    </row>
    <row r="83" spans="2:27" s="11" customFormat="1" ht="15.6" customHeight="1">
      <c r="B83" s="22" t="s">
        <v>36</v>
      </c>
      <c r="C83" s="16" t="s">
        <v>83</v>
      </c>
      <c r="D83" s="15">
        <v>20251</v>
      </c>
      <c r="E83" s="12" t="s">
        <v>38</v>
      </c>
      <c r="F83" s="12" t="s">
        <v>62</v>
      </c>
      <c r="G83" s="13" t="s">
        <v>84</v>
      </c>
      <c r="H83" s="12">
        <v>3</v>
      </c>
      <c r="I83" s="12" t="s">
        <v>85</v>
      </c>
      <c r="K83" s="22" t="s">
        <v>42</v>
      </c>
      <c r="L83" s="16" t="s">
        <v>68</v>
      </c>
      <c r="M83" s="16">
        <v>20242</v>
      </c>
      <c r="N83" s="21" t="s">
        <v>38</v>
      </c>
      <c r="O83" s="21" t="s">
        <v>80</v>
      </c>
      <c r="P83" s="21" t="s">
        <v>63</v>
      </c>
      <c r="Q83" s="12">
        <v>7</v>
      </c>
      <c r="R83" s="21" t="s">
        <v>41</v>
      </c>
      <c r="T83" s="22" t="s">
        <v>42</v>
      </c>
      <c r="U83" s="16" t="s">
        <v>68</v>
      </c>
      <c r="V83" s="16">
        <v>20242</v>
      </c>
      <c r="W83" s="21" t="s">
        <v>38</v>
      </c>
      <c r="X83" s="21" t="s">
        <v>80</v>
      </c>
      <c r="Y83" s="21" t="s">
        <v>63</v>
      </c>
      <c r="Z83" s="12">
        <f t="shared" si="1"/>
        <v>8</v>
      </c>
      <c r="AA83" s="21" t="s">
        <v>41</v>
      </c>
    </row>
    <row r="84" spans="2:27" s="11" customFormat="1" ht="15.6" customHeight="1">
      <c r="B84" s="22" t="s">
        <v>36</v>
      </c>
      <c r="C84" s="16" t="s">
        <v>83</v>
      </c>
      <c r="D84" s="15">
        <v>20251</v>
      </c>
      <c r="E84" s="12" t="s">
        <v>38</v>
      </c>
      <c r="F84" s="12" t="s">
        <v>62</v>
      </c>
      <c r="G84" s="13" t="s">
        <v>84</v>
      </c>
      <c r="H84" s="12">
        <v>3</v>
      </c>
      <c r="I84" s="12" t="s">
        <v>86</v>
      </c>
      <c r="K84" s="22" t="s">
        <v>42</v>
      </c>
      <c r="L84" s="16" t="s">
        <v>68</v>
      </c>
      <c r="M84" s="16">
        <v>20242</v>
      </c>
      <c r="N84" s="21" t="s">
        <v>38</v>
      </c>
      <c r="O84" s="21" t="s">
        <v>80</v>
      </c>
      <c r="P84" s="21" t="s">
        <v>63</v>
      </c>
      <c r="Q84" s="12">
        <v>7</v>
      </c>
      <c r="R84" s="21" t="s">
        <v>51</v>
      </c>
      <c r="T84" s="22" t="s">
        <v>42</v>
      </c>
      <c r="U84" s="16" t="s">
        <v>68</v>
      </c>
      <c r="V84" s="16">
        <v>20242</v>
      </c>
      <c r="W84" s="21" t="s">
        <v>38</v>
      </c>
      <c r="X84" s="21" t="s">
        <v>80</v>
      </c>
      <c r="Y84" s="21" t="s">
        <v>63</v>
      </c>
      <c r="Z84" s="12">
        <f t="shared" si="1"/>
        <v>8</v>
      </c>
      <c r="AA84" s="21" t="s">
        <v>51</v>
      </c>
    </row>
    <row r="85" spans="2:27" s="11" customFormat="1" ht="15.6" customHeight="1">
      <c r="B85" s="22" t="s">
        <v>36</v>
      </c>
      <c r="C85" s="16" t="s">
        <v>87</v>
      </c>
      <c r="D85" s="15">
        <v>20242</v>
      </c>
      <c r="E85" s="12" t="s">
        <v>38</v>
      </c>
      <c r="F85" s="12" t="s">
        <v>62</v>
      </c>
      <c r="G85" s="13" t="s">
        <v>88</v>
      </c>
      <c r="H85" s="12">
        <v>1</v>
      </c>
      <c r="I85" s="12" t="s">
        <v>41</v>
      </c>
      <c r="K85" s="22" t="s">
        <v>42</v>
      </c>
      <c r="L85" s="16" t="s">
        <v>68</v>
      </c>
      <c r="M85" s="16">
        <v>20242</v>
      </c>
      <c r="N85" s="21" t="s">
        <v>38</v>
      </c>
      <c r="O85" s="21" t="s">
        <v>80</v>
      </c>
      <c r="P85" s="21" t="s">
        <v>63</v>
      </c>
      <c r="Q85" s="12">
        <v>7</v>
      </c>
      <c r="R85" s="21" t="s">
        <v>57</v>
      </c>
      <c r="T85" s="22" t="s">
        <v>42</v>
      </c>
      <c r="U85" s="16" t="s">
        <v>68</v>
      </c>
      <c r="V85" s="16">
        <v>20242</v>
      </c>
      <c r="W85" s="21" t="s">
        <v>38</v>
      </c>
      <c r="X85" s="21" t="s">
        <v>80</v>
      </c>
      <c r="Y85" s="21" t="s">
        <v>63</v>
      </c>
      <c r="Z85" s="12">
        <f t="shared" si="1"/>
        <v>8</v>
      </c>
      <c r="AA85" s="21" t="s">
        <v>57</v>
      </c>
    </row>
    <row r="86" spans="2:27" s="11" customFormat="1" ht="15.6" customHeight="1">
      <c r="B86" s="22" t="s">
        <v>36</v>
      </c>
      <c r="C86" s="16" t="s">
        <v>87</v>
      </c>
      <c r="D86" s="15">
        <v>20242</v>
      </c>
      <c r="E86" s="12" t="s">
        <v>38</v>
      </c>
      <c r="F86" s="12" t="s">
        <v>62</v>
      </c>
      <c r="G86" s="13" t="s">
        <v>88</v>
      </c>
      <c r="H86" s="12">
        <v>1</v>
      </c>
      <c r="I86" s="12" t="s">
        <v>51</v>
      </c>
      <c r="K86" s="22" t="s">
        <v>42</v>
      </c>
      <c r="L86" s="16" t="s">
        <v>68</v>
      </c>
      <c r="M86" s="16">
        <v>20242</v>
      </c>
      <c r="N86" s="21" t="s">
        <v>38</v>
      </c>
      <c r="O86" s="21" t="s">
        <v>80</v>
      </c>
      <c r="P86" s="21" t="s">
        <v>63</v>
      </c>
      <c r="Q86" s="12">
        <v>7</v>
      </c>
      <c r="R86" s="21" t="s">
        <v>66</v>
      </c>
      <c r="T86" s="22" t="s">
        <v>42</v>
      </c>
      <c r="U86" s="16" t="s">
        <v>68</v>
      </c>
      <c r="V86" s="16">
        <v>20242</v>
      </c>
      <c r="W86" s="21" t="s">
        <v>38</v>
      </c>
      <c r="X86" s="21" t="s">
        <v>80</v>
      </c>
      <c r="Y86" s="21" t="s">
        <v>63</v>
      </c>
      <c r="Z86" s="12">
        <f t="shared" si="1"/>
        <v>8</v>
      </c>
      <c r="AA86" s="21" t="s">
        <v>66</v>
      </c>
    </row>
    <row r="87" spans="2:27" s="11" customFormat="1" ht="15.6" customHeight="1">
      <c r="B87" s="22" t="s">
        <v>36</v>
      </c>
      <c r="C87" s="16" t="s">
        <v>87</v>
      </c>
      <c r="D87" s="15">
        <v>20242</v>
      </c>
      <c r="E87" s="12" t="s">
        <v>38</v>
      </c>
      <c r="F87" s="12" t="s">
        <v>62</v>
      </c>
      <c r="G87" s="13" t="s">
        <v>88</v>
      </c>
      <c r="H87" s="12">
        <v>1</v>
      </c>
      <c r="I87" s="12" t="s">
        <v>57</v>
      </c>
      <c r="K87" s="22" t="s">
        <v>42</v>
      </c>
      <c r="L87" s="16" t="s">
        <v>68</v>
      </c>
      <c r="M87" s="16">
        <v>20242</v>
      </c>
      <c r="N87" s="21" t="s">
        <v>38</v>
      </c>
      <c r="O87" s="21" t="s">
        <v>80</v>
      </c>
      <c r="P87" s="21" t="s">
        <v>63</v>
      </c>
      <c r="Q87" s="12">
        <v>7</v>
      </c>
      <c r="R87" s="21" t="s">
        <v>71</v>
      </c>
      <c r="T87" s="22" t="s">
        <v>42</v>
      </c>
      <c r="U87" s="16" t="s">
        <v>68</v>
      </c>
      <c r="V87" s="16">
        <v>20242</v>
      </c>
      <c r="W87" s="21" t="s">
        <v>38</v>
      </c>
      <c r="X87" s="21" t="s">
        <v>80</v>
      </c>
      <c r="Y87" s="21" t="s">
        <v>63</v>
      </c>
      <c r="Z87" s="12">
        <f t="shared" si="1"/>
        <v>8</v>
      </c>
      <c r="AA87" s="21" t="s">
        <v>71</v>
      </c>
    </row>
    <row r="88" spans="2:27" s="11" customFormat="1" ht="15.6" customHeight="1">
      <c r="B88" s="22" t="s">
        <v>36</v>
      </c>
      <c r="C88" s="16" t="s">
        <v>87</v>
      </c>
      <c r="D88" s="15">
        <v>20242</v>
      </c>
      <c r="E88" s="12" t="s">
        <v>38</v>
      </c>
      <c r="F88" s="12" t="s">
        <v>62</v>
      </c>
      <c r="G88" s="13" t="s">
        <v>88</v>
      </c>
      <c r="H88" s="12">
        <v>2</v>
      </c>
      <c r="I88" s="12" t="s">
        <v>41</v>
      </c>
      <c r="K88" s="22" t="s">
        <v>42</v>
      </c>
      <c r="L88" s="16" t="s">
        <v>59</v>
      </c>
      <c r="M88" s="16">
        <v>202011</v>
      </c>
      <c r="N88" s="21" t="s">
        <v>38</v>
      </c>
      <c r="O88" s="21" t="s">
        <v>80</v>
      </c>
      <c r="P88" s="21" t="s">
        <v>63</v>
      </c>
      <c r="Q88" s="12">
        <v>8</v>
      </c>
      <c r="R88" s="21" t="s">
        <v>41</v>
      </c>
      <c r="T88" s="22" t="s">
        <v>42</v>
      </c>
      <c r="U88" s="16" t="s">
        <v>59</v>
      </c>
      <c r="V88" s="16">
        <v>202011</v>
      </c>
      <c r="W88" s="21" t="s">
        <v>38</v>
      </c>
      <c r="X88" s="21" t="s">
        <v>80</v>
      </c>
      <c r="Y88" s="21" t="s">
        <v>63</v>
      </c>
      <c r="Z88" s="12">
        <f t="shared" si="1"/>
        <v>9</v>
      </c>
      <c r="AA88" s="21" t="s">
        <v>41</v>
      </c>
    </row>
    <row r="89" spans="2:27" s="11" customFormat="1" ht="15.6" customHeight="1">
      <c r="B89" s="22" t="s">
        <v>36</v>
      </c>
      <c r="C89" s="16" t="s">
        <v>87</v>
      </c>
      <c r="D89" s="15">
        <v>20242</v>
      </c>
      <c r="E89" s="12" t="s">
        <v>38</v>
      </c>
      <c r="F89" s="12" t="s">
        <v>62</v>
      </c>
      <c r="G89" s="13" t="s">
        <v>88</v>
      </c>
      <c r="H89" s="12">
        <v>3</v>
      </c>
      <c r="I89" s="12" t="s">
        <v>41</v>
      </c>
      <c r="K89" s="22" t="s">
        <v>42</v>
      </c>
      <c r="L89" s="16" t="s">
        <v>59</v>
      </c>
      <c r="M89" s="16">
        <v>202011</v>
      </c>
      <c r="N89" s="21" t="s">
        <v>38</v>
      </c>
      <c r="O89" s="21" t="s">
        <v>80</v>
      </c>
      <c r="P89" s="21" t="s">
        <v>63</v>
      </c>
      <c r="Q89" s="12">
        <v>8</v>
      </c>
      <c r="R89" s="21" t="s">
        <v>51</v>
      </c>
      <c r="T89" s="22" t="s">
        <v>42</v>
      </c>
      <c r="U89" s="16" t="s">
        <v>59</v>
      </c>
      <c r="V89" s="16">
        <v>202011</v>
      </c>
      <c r="W89" s="21" t="s">
        <v>38</v>
      </c>
      <c r="X89" s="21" t="s">
        <v>80</v>
      </c>
      <c r="Y89" s="21" t="s">
        <v>63</v>
      </c>
      <c r="Z89" s="12">
        <f t="shared" si="1"/>
        <v>9</v>
      </c>
      <c r="AA89" s="21" t="s">
        <v>51</v>
      </c>
    </row>
    <row r="90" spans="2:27" s="11" customFormat="1" ht="15.6" customHeight="1">
      <c r="B90" s="22" t="s">
        <v>36</v>
      </c>
      <c r="C90" s="16" t="s">
        <v>87</v>
      </c>
      <c r="D90" s="15">
        <v>20242</v>
      </c>
      <c r="E90" s="12" t="s">
        <v>38</v>
      </c>
      <c r="F90" s="12" t="s">
        <v>62</v>
      </c>
      <c r="G90" s="13" t="s">
        <v>88</v>
      </c>
      <c r="H90" s="12">
        <v>3</v>
      </c>
      <c r="I90" s="12" t="s">
        <v>51</v>
      </c>
      <c r="K90" s="22" t="s">
        <v>42</v>
      </c>
      <c r="L90" s="16" t="s">
        <v>59</v>
      </c>
      <c r="M90" s="16">
        <v>202011</v>
      </c>
      <c r="N90" s="21" t="s">
        <v>38</v>
      </c>
      <c r="O90" s="21" t="s">
        <v>80</v>
      </c>
      <c r="P90" s="21" t="s">
        <v>63</v>
      </c>
      <c r="Q90" s="12">
        <v>8</v>
      </c>
      <c r="R90" s="21" t="s">
        <v>57</v>
      </c>
      <c r="T90" s="22" t="s">
        <v>42</v>
      </c>
      <c r="U90" s="16" t="s">
        <v>59</v>
      </c>
      <c r="V90" s="16">
        <v>202011</v>
      </c>
      <c r="W90" s="21" t="s">
        <v>38</v>
      </c>
      <c r="X90" s="21" t="s">
        <v>80</v>
      </c>
      <c r="Y90" s="21" t="s">
        <v>63</v>
      </c>
      <c r="Z90" s="12">
        <f t="shared" si="1"/>
        <v>9</v>
      </c>
      <c r="AA90" s="21" t="s">
        <v>57</v>
      </c>
    </row>
    <row r="91" spans="2:27" s="11" customFormat="1" ht="15.6" customHeight="1">
      <c r="B91" s="22" t="s">
        <v>36</v>
      </c>
      <c r="C91" s="16" t="s">
        <v>87</v>
      </c>
      <c r="D91" s="15">
        <v>20242</v>
      </c>
      <c r="E91" s="12" t="s">
        <v>38</v>
      </c>
      <c r="F91" s="12" t="s">
        <v>62</v>
      </c>
      <c r="G91" s="13" t="s">
        <v>88</v>
      </c>
      <c r="H91" s="12">
        <v>3</v>
      </c>
      <c r="I91" s="12" t="s">
        <v>57</v>
      </c>
      <c r="K91" s="22" t="s">
        <v>42</v>
      </c>
      <c r="L91" s="16" t="s">
        <v>59</v>
      </c>
      <c r="M91" s="16">
        <v>202011</v>
      </c>
      <c r="N91" s="21" t="s">
        <v>38</v>
      </c>
      <c r="O91" s="21" t="s">
        <v>80</v>
      </c>
      <c r="P91" s="21" t="s">
        <v>63</v>
      </c>
      <c r="Q91" s="12">
        <v>8</v>
      </c>
      <c r="R91" s="21" t="s">
        <v>66</v>
      </c>
      <c r="T91" s="22" t="s">
        <v>42</v>
      </c>
      <c r="U91" s="16" t="s">
        <v>59</v>
      </c>
      <c r="V91" s="16">
        <v>202011</v>
      </c>
      <c r="W91" s="21" t="s">
        <v>38</v>
      </c>
      <c r="X91" s="21" t="s">
        <v>80</v>
      </c>
      <c r="Y91" s="21" t="s">
        <v>63</v>
      </c>
      <c r="Z91" s="12">
        <f t="shared" si="1"/>
        <v>9</v>
      </c>
      <c r="AA91" s="21" t="s">
        <v>66</v>
      </c>
    </row>
    <row r="92" spans="2:27" s="11" customFormat="1" ht="15.6" customHeight="1">
      <c r="B92" s="22" t="s">
        <v>36</v>
      </c>
      <c r="C92" s="16" t="s">
        <v>87</v>
      </c>
      <c r="D92" s="15">
        <v>20242</v>
      </c>
      <c r="E92" s="12" t="s">
        <v>38</v>
      </c>
      <c r="F92" s="12" t="s">
        <v>62</v>
      </c>
      <c r="G92" s="13" t="s">
        <v>88</v>
      </c>
      <c r="H92" s="12">
        <v>4</v>
      </c>
      <c r="I92" s="12" t="s">
        <v>41</v>
      </c>
      <c r="K92" s="22" t="s">
        <v>42</v>
      </c>
      <c r="L92" s="16" t="s">
        <v>59</v>
      </c>
      <c r="M92" s="16">
        <v>202011</v>
      </c>
      <c r="N92" s="21" t="s">
        <v>38</v>
      </c>
      <c r="O92" s="21" t="s">
        <v>80</v>
      </c>
      <c r="P92" s="21" t="s">
        <v>63</v>
      </c>
      <c r="Q92" s="12">
        <v>8</v>
      </c>
      <c r="R92" s="21" t="s">
        <v>77</v>
      </c>
      <c r="T92" s="22" t="s">
        <v>42</v>
      </c>
      <c r="U92" s="16" t="s">
        <v>59</v>
      </c>
      <c r="V92" s="16">
        <v>202011</v>
      </c>
      <c r="W92" s="21" t="s">
        <v>38</v>
      </c>
      <c r="X92" s="21" t="s">
        <v>80</v>
      </c>
      <c r="Y92" s="21" t="s">
        <v>63</v>
      </c>
      <c r="Z92" s="12">
        <f t="shared" si="1"/>
        <v>9</v>
      </c>
      <c r="AA92" s="21" t="s">
        <v>77</v>
      </c>
    </row>
    <row r="93" spans="2:27" s="11" customFormat="1" ht="15.6" customHeight="1">
      <c r="B93" s="22" t="s">
        <v>36</v>
      </c>
      <c r="C93" s="16" t="s">
        <v>87</v>
      </c>
      <c r="D93" s="15">
        <v>20242</v>
      </c>
      <c r="E93" s="12" t="s">
        <v>38</v>
      </c>
      <c r="F93" s="12" t="s">
        <v>62</v>
      </c>
      <c r="G93" s="13" t="s">
        <v>88</v>
      </c>
      <c r="H93" s="12">
        <v>5</v>
      </c>
      <c r="I93" s="12" t="s">
        <v>41</v>
      </c>
      <c r="K93" s="22" t="s">
        <v>42</v>
      </c>
      <c r="L93" s="16" t="s">
        <v>59</v>
      </c>
      <c r="M93" s="16">
        <v>202011</v>
      </c>
      <c r="N93" s="21" t="s">
        <v>38</v>
      </c>
      <c r="O93" s="21" t="s">
        <v>80</v>
      </c>
      <c r="P93" s="21" t="s">
        <v>63</v>
      </c>
      <c r="Q93" s="12">
        <v>8</v>
      </c>
      <c r="R93" s="21" t="s">
        <v>85</v>
      </c>
      <c r="T93" s="22" t="s">
        <v>42</v>
      </c>
      <c r="U93" s="16" t="s">
        <v>59</v>
      </c>
      <c r="V93" s="16">
        <v>202011</v>
      </c>
      <c r="W93" s="21" t="s">
        <v>38</v>
      </c>
      <c r="X93" s="21" t="s">
        <v>80</v>
      </c>
      <c r="Y93" s="21" t="s">
        <v>63</v>
      </c>
      <c r="Z93" s="12">
        <f t="shared" si="1"/>
        <v>9</v>
      </c>
      <c r="AA93" s="21" t="s">
        <v>85</v>
      </c>
    </row>
    <row r="94" spans="2:27" s="11" customFormat="1" ht="15.6" customHeight="1">
      <c r="B94" s="22" t="s">
        <v>36</v>
      </c>
      <c r="C94" s="16" t="s">
        <v>87</v>
      </c>
      <c r="D94" s="15">
        <v>20242</v>
      </c>
      <c r="E94" s="12" t="s">
        <v>38</v>
      </c>
      <c r="F94" s="12" t="s">
        <v>62</v>
      </c>
      <c r="G94" s="13" t="s">
        <v>88</v>
      </c>
      <c r="H94" s="12">
        <v>5</v>
      </c>
      <c r="I94" s="12" t="s">
        <v>51</v>
      </c>
      <c r="K94" s="22" t="s">
        <v>42</v>
      </c>
      <c r="L94" s="16" t="s">
        <v>59</v>
      </c>
      <c r="M94" s="16">
        <v>202011</v>
      </c>
      <c r="N94" s="21" t="s">
        <v>38</v>
      </c>
      <c r="O94" s="21" t="s">
        <v>80</v>
      </c>
      <c r="P94" s="21" t="s">
        <v>63</v>
      </c>
      <c r="Q94" s="12">
        <v>8</v>
      </c>
      <c r="R94" s="21" t="s">
        <v>86</v>
      </c>
      <c r="T94" s="22" t="s">
        <v>42</v>
      </c>
      <c r="U94" s="16" t="s">
        <v>59</v>
      </c>
      <c r="V94" s="16">
        <v>202011</v>
      </c>
      <c r="W94" s="21" t="s">
        <v>38</v>
      </c>
      <c r="X94" s="21" t="s">
        <v>80</v>
      </c>
      <c r="Y94" s="21" t="s">
        <v>63</v>
      </c>
      <c r="Z94" s="12">
        <f t="shared" si="1"/>
        <v>9</v>
      </c>
      <c r="AA94" s="21" t="s">
        <v>86</v>
      </c>
    </row>
    <row r="95" spans="2:27" s="11" customFormat="1" ht="15.6" customHeight="1">
      <c r="B95" s="22" t="s">
        <v>36</v>
      </c>
      <c r="C95" s="16" t="s">
        <v>87</v>
      </c>
      <c r="D95" s="15">
        <v>20242</v>
      </c>
      <c r="E95" s="12" t="s">
        <v>38</v>
      </c>
      <c r="F95" s="12" t="s">
        <v>62</v>
      </c>
      <c r="G95" s="13" t="s">
        <v>88</v>
      </c>
      <c r="H95" s="12">
        <v>6</v>
      </c>
      <c r="I95" s="12" t="s">
        <v>41</v>
      </c>
      <c r="K95" s="22" t="s">
        <v>42</v>
      </c>
      <c r="L95" s="16" t="s">
        <v>59</v>
      </c>
      <c r="M95" s="16">
        <v>202011</v>
      </c>
      <c r="N95" s="21" t="s">
        <v>38</v>
      </c>
      <c r="O95" s="21" t="s">
        <v>80</v>
      </c>
      <c r="P95" s="21" t="s">
        <v>63</v>
      </c>
      <c r="Q95" s="12">
        <v>9</v>
      </c>
      <c r="R95" s="21" t="s">
        <v>41</v>
      </c>
      <c r="T95" s="22" t="s">
        <v>42</v>
      </c>
      <c r="U95" s="16" t="s">
        <v>59</v>
      </c>
      <c r="V95" s="16">
        <v>202011</v>
      </c>
      <c r="W95" s="21" t="s">
        <v>38</v>
      </c>
      <c r="X95" s="21" t="s">
        <v>80</v>
      </c>
      <c r="Y95" s="21" t="s">
        <v>63</v>
      </c>
      <c r="Z95" s="12">
        <f t="shared" si="1"/>
        <v>10</v>
      </c>
      <c r="AA95" s="21" t="s">
        <v>41</v>
      </c>
    </row>
    <row r="96" spans="2:27" s="11" customFormat="1" ht="15.6" customHeight="1">
      <c r="B96" s="22" t="s">
        <v>36</v>
      </c>
      <c r="C96" s="16" t="s">
        <v>87</v>
      </c>
      <c r="D96" s="15">
        <v>20242</v>
      </c>
      <c r="E96" s="12" t="s">
        <v>38</v>
      </c>
      <c r="F96" s="12" t="s">
        <v>62</v>
      </c>
      <c r="G96" s="13" t="s">
        <v>88</v>
      </c>
      <c r="H96" s="12">
        <v>7</v>
      </c>
      <c r="I96" s="12" t="s">
        <v>41</v>
      </c>
      <c r="K96" s="22" t="s">
        <v>42</v>
      </c>
      <c r="L96" s="16" t="s">
        <v>59</v>
      </c>
      <c r="M96" s="16">
        <v>202011</v>
      </c>
      <c r="N96" s="21" t="s">
        <v>38</v>
      </c>
      <c r="O96" s="21" t="s">
        <v>80</v>
      </c>
      <c r="P96" s="21" t="s">
        <v>63</v>
      </c>
      <c r="Q96" s="12">
        <v>9</v>
      </c>
      <c r="R96" s="21" t="s">
        <v>51</v>
      </c>
      <c r="T96" s="22" t="s">
        <v>42</v>
      </c>
      <c r="U96" s="16" t="s">
        <v>59</v>
      </c>
      <c r="V96" s="16">
        <v>202011</v>
      </c>
      <c r="W96" s="21" t="s">
        <v>38</v>
      </c>
      <c r="X96" s="21" t="s">
        <v>80</v>
      </c>
      <c r="Y96" s="21" t="s">
        <v>63</v>
      </c>
      <c r="Z96" s="12">
        <f t="shared" si="1"/>
        <v>10</v>
      </c>
      <c r="AA96" s="21" t="s">
        <v>51</v>
      </c>
    </row>
    <row r="97" spans="2:27" s="11" customFormat="1" ht="15.6" customHeight="1">
      <c r="B97" s="22" t="s">
        <v>36</v>
      </c>
      <c r="C97" s="16" t="s">
        <v>87</v>
      </c>
      <c r="D97" s="15">
        <v>20242</v>
      </c>
      <c r="E97" s="12" t="s">
        <v>38</v>
      </c>
      <c r="F97" s="12" t="s">
        <v>62</v>
      </c>
      <c r="G97" s="13" t="s">
        <v>88</v>
      </c>
      <c r="H97" s="12">
        <v>7</v>
      </c>
      <c r="I97" s="12" t="s">
        <v>51</v>
      </c>
      <c r="K97" s="22" t="s">
        <v>42</v>
      </c>
      <c r="L97" s="16" t="s">
        <v>59</v>
      </c>
      <c r="M97" s="16">
        <v>202011</v>
      </c>
      <c r="N97" s="21" t="s">
        <v>38</v>
      </c>
      <c r="O97" s="21" t="s">
        <v>80</v>
      </c>
      <c r="P97" s="21" t="s">
        <v>63</v>
      </c>
      <c r="Q97" s="12">
        <v>9</v>
      </c>
      <c r="R97" s="21" t="s">
        <v>57</v>
      </c>
      <c r="T97" s="22" t="s">
        <v>42</v>
      </c>
      <c r="U97" s="16" t="s">
        <v>59</v>
      </c>
      <c r="V97" s="16">
        <v>202011</v>
      </c>
      <c r="W97" s="21" t="s">
        <v>38</v>
      </c>
      <c r="X97" s="21" t="s">
        <v>80</v>
      </c>
      <c r="Y97" s="21" t="s">
        <v>63</v>
      </c>
      <c r="Z97" s="12">
        <f t="shared" si="1"/>
        <v>10</v>
      </c>
      <c r="AA97" s="21" t="s">
        <v>57</v>
      </c>
    </row>
    <row r="98" spans="2:27" s="11" customFormat="1" ht="15.6" customHeight="1">
      <c r="B98" s="22" t="s">
        <v>36</v>
      </c>
      <c r="C98" s="16" t="s">
        <v>87</v>
      </c>
      <c r="D98" s="15">
        <v>20242</v>
      </c>
      <c r="E98" s="12" t="s">
        <v>38</v>
      </c>
      <c r="F98" s="12" t="s">
        <v>62</v>
      </c>
      <c r="G98" s="13" t="s">
        <v>88</v>
      </c>
      <c r="H98" s="12">
        <v>8</v>
      </c>
      <c r="I98" s="12" t="s">
        <v>41</v>
      </c>
      <c r="K98" s="22" t="s">
        <v>42</v>
      </c>
      <c r="L98" s="16" t="s">
        <v>59</v>
      </c>
      <c r="M98" s="16">
        <v>202011</v>
      </c>
      <c r="N98" s="21" t="s">
        <v>38</v>
      </c>
      <c r="O98" s="21" t="s">
        <v>80</v>
      </c>
      <c r="P98" s="21" t="s">
        <v>63</v>
      </c>
      <c r="Q98" s="12">
        <v>9</v>
      </c>
      <c r="R98" s="21" t="s">
        <v>66</v>
      </c>
      <c r="T98" s="22" t="s">
        <v>42</v>
      </c>
      <c r="U98" s="16" t="s">
        <v>59</v>
      </c>
      <c r="V98" s="16">
        <v>202011</v>
      </c>
      <c r="W98" s="21" t="s">
        <v>38</v>
      </c>
      <c r="X98" s="21" t="s">
        <v>80</v>
      </c>
      <c r="Y98" s="21" t="s">
        <v>63</v>
      </c>
      <c r="Z98" s="12">
        <f t="shared" si="1"/>
        <v>10</v>
      </c>
      <c r="AA98" s="21" t="s">
        <v>66</v>
      </c>
    </row>
    <row r="99" spans="2:27" s="11" customFormat="1" ht="15.6" customHeight="1">
      <c r="B99" s="22" t="s">
        <v>36</v>
      </c>
      <c r="C99" s="16" t="s">
        <v>52</v>
      </c>
      <c r="D99" s="15">
        <v>201722</v>
      </c>
      <c r="E99" s="12" t="s">
        <v>38</v>
      </c>
      <c r="F99" s="12" t="s">
        <v>62</v>
      </c>
      <c r="G99" s="13" t="s">
        <v>88</v>
      </c>
      <c r="H99" s="12">
        <v>9</v>
      </c>
      <c r="I99" s="12" t="s">
        <v>41</v>
      </c>
      <c r="K99" s="22" t="s">
        <v>42</v>
      </c>
      <c r="L99" s="16" t="s">
        <v>59</v>
      </c>
      <c r="M99" s="16">
        <v>202011</v>
      </c>
      <c r="N99" s="21" t="s">
        <v>38</v>
      </c>
      <c r="O99" s="21" t="s">
        <v>80</v>
      </c>
      <c r="P99" s="21" t="s">
        <v>63</v>
      </c>
      <c r="Q99" s="12">
        <v>9</v>
      </c>
      <c r="R99" s="21" t="s">
        <v>77</v>
      </c>
      <c r="T99" s="22" t="s">
        <v>42</v>
      </c>
      <c r="U99" s="16" t="s">
        <v>59</v>
      </c>
      <c r="V99" s="16">
        <v>202011</v>
      </c>
      <c r="W99" s="21" t="s">
        <v>38</v>
      </c>
      <c r="X99" s="21" t="s">
        <v>80</v>
      </c>
      <c r="Y99" s="21" t="s">
        <v>63</v>
      </c>
      <c r="Z99" s="12">
        <f t="shared" si="1"/>
        <v>10</v>
      </c>
      <c r="AA99" s="21" t="s">
        <v>77</v>
      </c>
    </row>
    <row r="100" spans="2:27" s="11" customFormat="1" ht="15.6" customHeight="1">
      <c r="B100" s="22" t="s">
        <v>36</v>
      </c>
      <c r="C100" s="16" t="s">
        <v>52</v>
      </c>
      <c r="D100" s="15">
        <v>201722</v>
      </c>
      <c r="E100" s="12" t="s">
        <v>38</v>
      </c>
      <c r="F100" s="12" t="s">
        <v>62</v>
      </c>
      <c r="G100" s="13" t="s">
        <v>88</v>
      </c>
      <c r="H100" s="12">
        <v>9</v>
      </c>
      <c r="I100" s="12" t="s">
        <v>51</v>
      </c>
      <c r="K100" s="22" t="s">
        <v>42</v>
      </c>
      <c r="L100" s="16" t="s">
        <v>59</v>
      </c>
      <c r="M100" s="16">
        <v>202011</v>
      </c>
      <c r="N100" s="21" t="s">
        <v>38</v>
      </c>
      <c r="O100" s="21" t="s">
        <v>80</v>
      </c>
      <c r="P100" s="21" t="s">
        <v>63</v>
      </c>
      <c r="Q100" s="12">
        <v>9</v>
      </c>
      <c r="R100" s="21" t="s">
        <v>85</v>
      </c>
      <c r="T100" s="22" t="s">
        <v>42</v>
      </c>
      <c r="U100" s="16" t="s">
        <v>59</v>
      </c>
      <c r="V100" s="16">
        <v>202011</v>
      </c>
      <c r="W100" s="21" t="s">
        <v>38</v>
      </c>
      <c r="X100" s="21" t="s">
        <v>80</v>
      </c>
      <c r="Y100" s="21" t="s">
        <v>63</v>
      </c>
      <c r="Z100" s="12">
        <f t="shared" si="1"/>
        <v>10</v>
      </c>
      <c r="AA100" s="21" t="s">
        <v>85</v>
      </c>
    </row>
    <row r="101" spans="2:27" s="11" customFormat="1" ht="15.6" customHeight="1">
      <c r="B101" s="22" t="s">
        <v>36</v>
      </c>
      <c r="C101" s="16" t="s">
        <v>52</v>
      </c>
      <c r="D101" s="15">
        <v>201722</v>
      </c>
      <c r="E101" s="12" t="s">
        <v>38</v>
      </c>
      <c r="F101" s="12" t="s">
        <v>62</v>
      </c>
      <c r="G101" s="13" t="s">
        <v>88</v>
      </c>
      <c r="H101" s="12">
        <v>10</v>
      </c>
      <c r="I101" s="12" t="s">
        <v>41</v>
      </c>
      <c r="K101" s="22" t="s">
        <v>42</v>
      </c>
      <c r="L101" s="16" t="s">
        <v>59</v>
      </c>
      <c r="M101" s="16">
        <v>202011</v>
      </c>
      <c r="N101" s="21" t="s">
        <v>38</v>
      </c>
      <c r="O101" s="21" t="s">
        <v>80</v>
      </c>
      <c r="P101" s="21" t="s">
        <v>63</v>
      </c>
      <c r="Q101" s="12">
        <v>10</v>
      </c>
      <c r="R101" s="21" t="s">
        <v>41</v>
      </c>
      <c r="T101" s="22" t="s">
        <v>42</v>
      </c>
      <c r="U101" s="16" t="s">
        <v>59</v>
      </c>
      <c r="V101" s="16">
        <v>202011</v>
      </c>
      <c r="W101" s="21" t="s">
        <v>38</v>
      </c>
      <c r="X101" s="21" t="s">
        <v>80</v>
      </c>
      <c r="Y101" s="21" t="s">
        <v>63</v>
      </c>
      <c r="Z101" s="18"/>
      <c r="AA101" s="69"/>
    </row>
    <row r="102" spans="2:27" s="11" customFormat="1" ht="15.6" customHeight="1">
      <c r="B102" s="22" t="s">
        <v>36</v>
      </c>
      <c r="C102" s="16" t="s">
        <v>89</v>
      </c>
      <c r="D102" s="15">
        <v>20242</v>
      </c>
      <c r="E102" s="12" t="s">
        <v>38</v>
      </c>
      <c r="F102" s="12" t="s">
        <v>62</v>
      </c>
      <c r="G102" s="13" t="s">
        <v>90</v>
      </c>
      <c r="H102" s="12">
        <v>1</v>
      </c>
      <c r="I102" s="12" t="s">
        <v>41</v>
      </c>
      <c r="K102" s="22" t="s">
        <v>42</v>
      </c>
      <c r="L102" s="16" t="s">
        <v>59</v>
      </c>
      <c r="M102" s="16">
        <v>202011</v>
      </c>
      <c r="N102" s="21" t="s">
        <v>38</v>
      </c>
      <c r="O102" s="21" t="s">
        <v>80</v>
      </c>
      <c r="P102" s="21" t="s">
        <v>63</v>
      </c>
      <c r="Q102" s="12">
        <v>10</v>
      </c>
      <c r="R102" s="21" t="s">
        <v>51</v>
      </c>
      <c r="T102" s="22" t="s">
        <v>42</v>
      </c>
      <c r="U102" s="16" t="s">
        <v>59</v>
      </c>
      <c r="V102" s="16">
        <v>202011</v>
      </c>
      <c r="W102" s="21" t="s">
        <v>38</v>
      </c>
      <c r="X102" s="21" t="s">
        <v>80</v>
      </c>
      <c r="Y102" s="21" t="s">
        <v>63</v>
      </c>
      <c r="Z102" s="18"/>
      <c r="AA102" s="69"/>
    </row>
    <row r="103" spans="2:27" s="11" customFormat="1" ht="15.6" customHeight="1">
      <c r="B103" s="22" t="s">
        <v>36</v>
      </c>
      <c r="C103" s="16" t="s">
        <v>89</v>
      </c>
      <c r="D103" s="15">
        <v>20242</v>
      </c>
      <c r="E103" s="12" t="s">
        <v>38</v>
      </c>
      <c r="F103" s="12" t="s">
        <v>62</v>
      </c>
      <c r="G103" s="13" t="s">
        <v>90</v>
      </c>
      <c r="H103" s="12">
        <v>1</v>
      </c>
      <c r="I103" s="12" t="s">
        <v>51</v>
      </c>
      <c r="K103" s="22" t="s">
        <v>42</v>
      </c>
      <c r="L103" s="16" t="s">
        <v>59</v>
      </c>
      <c r="M103" s="16">
        <v>202011</v>
      </c>
      <c r="N103" s="21" t="s">
        <v>38</v>
      </c>
      <c r="O103" s="21" t="s">
        <v>80</v>
      </c>
      <c r="P103" s="21" t="s">
        <v>63</v>
      </c>
      <c r="Q103" s="12">
        <v>10</v>
      </c>
      <c r="R103" s="21" t="s">
        <v>57</v>
      </c>
      <c r="T103" s="22" t="s">
        <v>42</v>
      </c>
      <c r="U103" s="16" t="s">
        <v>59</v>
      </c>
      <c r="V103" s="16">
        <v>202011</v>
      </c>
      <c r="W103" s="21" t="s">
        <v>38</v>
      </c>
      <c r="X103" s="21" t="s">
        <v>80</v>
      </c>
      <c r="Y103" s="21" t="s">
        <v>63</v>
      </c>
      <c r="Z103" s="18"/>
      <c r="AA103" s="69"/>
    </row>
    <row r="104" spans="2:27" s="11" customFormat="1" ht="15.6" customHeight="1">
      <c r="B104" s="22" t="s">
        <v>36</v>
      </c>
      <c r="C104" s="16" t="s">
        <v>89</v>
      </c>
      <c r="D104" s="15">
        <v>20242</v>
      </c>
      <c r="E104" s="12" t="s">
        <v>38</v>
      </c>
      <c r="F104" s="12" t="s">
        <v>62</v>
      </c>
      <c r="G104" s="13" t="s">
        <v>90</v>
      </c>
      <c r="H104" s="12">
        <v>1</v>
      </c>
      <c r="I104" s="12" t="s">
        <v>57</v>
      </c>
      <c r="K104" s="22" t="s">
        <v>42</v>
      </c>
      <c r="L104" s="16" t="s">
        <v>59</v>
      </c>
      <c r="M104" s="16">
        <v>202011</v>
      </c>
      <c r="N104" s="21" t="s">
        <v>38</v>
      </c>
      <c r="O104" s="21" t="s">
        <v>80</v>
      </c>
      <c r="P104" s="21" t="s">
        <v>63</v>
      </c>
      <c r="Q104" s="12">
        <v>10</v>
      </c>
      <c r="R104" s="21" t="s">
        <v>66</v>
      </c>
      <c r="T104" s="22" t="s">
        <v>42</v>
      </c>
      <c r="U104" s="16" t="s">
        <v>59</v>
      </c>
      <c r="V104" s="16">
        <v>202011</v>
      </c>
      <c r="W104" s="21" t="s">
        <v>38</v>
      </c>
      <c r="X104" s="21" t="s">
        <v>80</v>
      </c>
      <c r="Y104" s="21" t="s">
        <v>63</v>
      </c>
      <c r="Z104" s="18"/>
      <c r="AA104" s="69"/>
    </row>
    <row r="105" spans="2:27" s="11" customFormat="1" ht="15.6" customHeight="1">
      <c r="B105" s="22" t="s">
        <v>36</v>
      </c>
      <c r="C105" s="16" t="s">
        <v>89</v>
      </c>
      <c r="D105" s="15">
        <v>20242</v>
      </c>
      <c r="E105" s="12" t="s">
        <v>38</v>
      </c>
      <c r="F105" s="12" t="s">
        <v>62</v>
      </c>
      <c r="G105" s="13" t="s">
        <v>90</v>
      </c>
      <c r="H105" s="12">
        <v>2</v>
      </c>
      <c r="I105" s="12" t="s">
        <v>41</v>
      </c>
      <c r="K105" s="22" t="s">
        <v>42</v>
      </c>
      <c r="L105" s="16" t="s">
        <v>61</v>
      </c>
      <c r="M105" s="16">
        <v>20242</v>
      </c>
      <c r="N105" s="21" t="s">
        <v>44</v>
      </c>
      <c r="O105" s="21" t="s">
        <v>80</v>
      </c>
      <c r="P105" s="21" t="s">
        <v>63</v>
      </c>
      <c r="Q105" s="12">
        <v>2</v>
      </c>
      <c r="R105" s="21" t="s">
        <v>41</v>
      </c>
      <c r="T105" s="22" t="s">
        <v>42</v>
      </c>
      <c r="U105" s="16" t="s">
        <v>61</v>
      </c>
      <c r="V105" s="16">
        <v>20242</v>
      </c>
      <c r="W105" s="21" t="s">
        <v>44</v>
      </c>
      <c r="X105" s="21" t="s">
        <v>80</v>
      </c>
      <c r="Y105" s="21" t="s">
        <v>63</v>
      </c>
      <c r="Z105" s="12">
        <f t="shared" si="1"/>
        <v>3</v>
      </c>
      <c r="AA105" s="21" t="s">
        <v>41</v>
      </c>
    </row>
    <row r="106" spans="2:27" s="11" customFormat="1" ht="15.6" customHeight="1">
      <c r="B106" s="22" t="s">
        <v>36</v>
      </c>
      <c r="C106" s="16" t="s">
        <v>89</v>
      </c>
      <c r="D106" s="15">
        <v>20242</v>
      </c>
      <c r="E106" s="12" t="s">
        <v>38</v>
      </c>
      <c r="F106" s="12" t="s">
        <v>62</v>
      </c>
      <c r="G106" s="13" t="s">
        <v>90</v>
      </c>
      <c r="H106" s="12">
        <v>3</v>
      </c>
      <c r="I106" s="12" t="s">
        <v>41</v>
      </c>
      <c r="K106" s="22" t="s">
        <v>42</v>
      </c>
      <c r="L106" s="16" t="s">
        <v>61</v>
      </c>
      <c r="M106" s="16">
        <v>20242</v>
      </c>
      <c r="N106" s="21" t="s">
        <v>44</v>
      </c>
      <c r="O106" s="21" t="s">
        <v>80</v>
      </c>
      <c r="P106" s="21" t="s">
        <v>63</v>
      </c>
      <c r="Q106" s="12">
        <v>2</v>
      </c>
      <c r="R106" s="21" t="s">
        <v>51</v>
      </c>
      <c r="T106" s="22" t="s">
        <v>42</v>
      </c>
      <c r="U106" s="16" t="s">
        <v>61</v>
      </c>
      <c r="V106" s="16">
        <v>20242</v>
      </c>
      <c r="W106" s="21" t="s">
        <v>44</v>
      </c>
      <c r="X106" s="21" t="s">
        <v>80</v>
      </c>
      <c r="Y106" s="21" t="s">
        <v>63</v>
      </c>
      <c r="Z106" s="12">
        <f t="shared" si="1"/>
        <v>3</v>
      </c>
      <c r="AA106" s="21" t="s">
        <v>51</v>
      </c>
    </row>
    <row r="107" spans="2:27" s="11" customFormat="1" ht="15.6" customHeight="1">
      <c r="B107" s="22" t="s">
        <v>36</v>
      </c>
      <c r="C107" s="16" t="s">
        <v>89</v>
      </c>
      <c r="D107" s="15">
        <v>20242</v>
      </c>
      <c r="E107" s="12" t="s">
        <v>38</v>
      </c>
      <c r="F107" s="12" t="s">
        <v>62</v>
      </c>
      <c r="G107" s="13" t="s">
        <v>90</v>
      </c>
      <c r="H107" s="12">
        <v>3</v>
      </c>
      <c r="I107" s="12" t="s">
        <v>51</v>
      </c>
      <c r="K107" s="22" t="s">
        <v>42</v>
      </c>
      <c r="L107" s="16" t="s">
        <v>61</v>
      </c>
      <c r="M107" s="16">
        <v>20242</v>
      </c>
      <c r="N107" s="21" t="s">
        <v>44</v>
      </c>
      <c r="O107" s="21" t="s">
        <v>80</v>
      </c>
      <c r="P107" s="21" t="s">
        <v>63</v>
      </c>
      <c r="Q107" s="12">
        <v>2</v>
      </c>
      <c r="R107" s="21" t="s">
        <v>57</v>
      </c>
      <c r="T107" s="22" t="s">
        <v>42</v>
      </c>
      <c r="U107" s="16" t="s">
        <v>61</v>
      </c>
      <c r="V107" s="16">
        <v>20242</v>
      </c>
      <c r="W107" s="21" t="s">
        <v>44</v>
      </c>
      <c r="X107" s="21" t="s">
        <v>80</v>
      </c>
      <c r="Y107" s="21" t="s">
        <v>63</v>
      </c>
      <c r="Z107" s="12">
        <f t="shared" si="1"/>
        <v>3</v>
      </c>
      <c r="AA107" s="21" t="s">
        <v>57</v>
      </c>
    </row>
    <row r="108" spans="2:27" s="11" customFormat="1" ht="15.6" customHeight="1">
      <c r="B108" s="22" t="s">
        <v>36</v>
      </c>
      <c r="C108" s="16" t="s">
        <v>89</v>
      </c>
      <c r="D108" s="15">
        <v>20242</v>
      </c>
      <c r="E108" s="12" t="s">
        <v>38</v>
      </c>
      <c r="F108" s="12" t="s">
        <v>62</v>
      </c>
      <c r="G108" s="13" t="s">
        <v>90</v>
      </c>
      <c r="H108" s="12">
        <v>4</v>
      </c>
      <c r="I108" s="12" t="s">
        <v>41</v>
      </c>
      <c r="K108" s="22" t="s">
        <v>42</v>
      </c>
      <c r="L108" s="16" t="s">
        <v>61</v>
      </c>
      <c r="M108" s="16">
        <v>20242</v>
      </c>
      <c r="N108" s="21" t="s">
        <v>44</v>
      </c>
      <c r="O108" s="21" t="s">
        <v>80</v>
      </c>
      <c r="P108" s="21" t="s">
        <v>63</v>
      </c>
      <c r="Q108" s="12">
        <v>3</v>
      </c>
      <c r="R108" s="21" t="s">
        <v>41</v>
      </c>
      <c r="T108" s="22" t="s">
        <v>42</v>
      </c>
      <c r="U108" s="16" t="s">
        <v>61</v>
      </c>
      <c r="V108" s="16">
        <v>20242</v>
      </c>
      <c r="W108" s="21" t="s">
        <v>44</v>
      </c>
      <c r="X108" s="21" t="s">
        <v>80</v>
      </c>
      <c r="Y108" s="21" t="s">
        <v>63</v>
      </c>
      <c r="Z108" s="12">
        <f t="shared" si="1"/>
        <v>4</v>
      </c>
      <c r="AA108" s="21" t="s">
        <v>41</v>
      </c>
    </row>
    <row r="109" spans="2:27" s="11" customFormat="1" ht="15.6" customHeight="1">
      <c r="B109" s="22" t="s">
        <v>36</v>
      </c>
      <c r="C109" s="16" t="s">
        <v>89</v>
      </c>
      <c r="D109" s="15">
        <v>20242</v>
      </c>
      <c r="E109" s="12" t="s">
        <v>38</v>
      </c>
      <c r="F109" s="12" t="s">
        <v>62</v>
      </c>
      <c r="G109" s="13" t="s">
        <v>90</v>
      </c>
      <c r="H109" s="12">
        <v>5</v>
      </c>
      <c r="I109" s="12" t="s">
        <v>41</v>
      </c>
      <c r="K109" s="22" t="s">
        <v>42</v>
      </c>
      <c r="L109" s="16" t="s">
        <v>61</v>
      </c>
      <c r="M109" s="16">
        <v>20242</v>
      </c>
      <c r="N109" s="21" t="s">
        <v>44</v>
      </c>
      <c r="O109" s="21" t="s">
        <v>80</v>
      </c>
      <c r="P109" s="21" t="s">
        <v>63</v>
      </c>
      <c r="Q109" s="12">
        <v>3</v>
      </c>
      <c r="R109" s="21" t="s">
        <v>51</v>
      </c>
      <c r="T109" s="22" t="s">
        <v>42</v>
      </c>
      <c r="U109" s="16" t="s">
        <v>61</v>
      </c>
      <c r="V109" s="16">
        <v>20242</v>
      </c>
      <c r="W109" s="21" t="s">
        <v>44</v>
      </c>
      <c r="X109" s="21" t="s">
        <v>80</v>
      </c>
      <c r="Y109" s="21" t="s">
        <v>63</v>
      </c>
      <c r="Z109" s="12">
        <f t="shared" si="1"/>
        <v>4</v>
      </c>
      <c r="AA109" s="21" t="s">
        <v>51</v>
      </c>
    </row>
    <row r="110" spans="2:27" s="11" customFormat="1" ht="15.6" customHeight="1">
      <c r="B110" s="22" t="s">
        <v>36</v>
      </c>
      <c r="C110" s="16" t="s">
        <v>91</v>
      </c>
      <c r="D110" s="15">
        <v>202011</v>
      </c>
      <c r="E110" s="12" t="s">
        <v>38</v>
      </c>
      <c r="F110" s="12" t="s">
        <v>62</v>
      </c>
      <c r="G110" s="13" t="s">
        <v>90</v>
      </c>
      <c r="H110" s="12">
        <v>6</v>
      </c>
      <c r="I110" s="12" t="s">
        <v>41</v>
      </c>
      <c r="K110" s="22" t="s">
        <v>42</v>
      </c>
      <c r="L110" s="16" t="s">
        <v>61</v>
      </c>
      <c r="M110" s="16">
        <v>20242</v>
      </c>
      <c r="N110" s="21" t="s">
        <v>44</v>
      </c>
      <c r="O110" s="21" t="s">
        <v>80</v>
      </c>
      <c r="P110" s="21" t="s">
        <v>63</v>
      </c>
      <c r="Q110" s="12">
        <v>3</v>
      </c>
      <c r="R110" s="21" t="s">
        <v>57</v>
      </c>
      <c r="T110" s="22" t="s">
        <v>42</v>
      </c>
      <c r="U110" s="16" t="s">
        <v>61</v>
      </c>
      <c r="V110" s="16">
        <v>20242</v>
      </c>
      <c r="W110" s="21" t="s">
        <v>44</v>
      </c>
      <c r="X110" s="21" t="s">
        <v>80</v>
      </c>
      <c r="Y110" s="21" t="s">
        <v>63</v>
      </c>
      <c r="Z110" s="12">
        <f t="shared" si="1"/>
        <v>4</v>
      </c>
      <c r="AA110" s="21" t="s">
        <v>57</v>
      </c>
    </row>
    <row r="111" spans="2:27" s="11" customFormat="1" ht="15.6" customHeight="1">
      <c r="B111" s="22" t="s">
        <v>36</v>
      </c>
      <c r="C111" s="16" t="s">
        <v>91</v>
      </c>
      <c r="D111" s="15">
        <v>202011</v>
      </c>
      <c r="E111" s="12" t="s">
        <v>38</v>
      </c>
      <c r="F111" s="12" t="s">
        <v>62</v>
      </c>
      <c r="G111" s="13" t="s">
        <v>90</v>
      </c>
      <c r="H111" s="12">
        <v>7</v>
      </c>
      <c r="I111" s="12" t="s">
        <v>41</v>
      </c>
      <c r="K111" s="22" t="s">
        <v>42</v>
      </c>
      <c r="L111" s="16" t="s">
        <v>61</v>
      </c>
      <c r="M111" s="16">
        <v>20242</v>
      </c>
      <c r="N111" s="21" t="s">
        <v>44</v>
      </c>
      <c r="O111" s="21" t="s">
        <v>80</v>
      </c>
      <c r="P111" s="21" t="s">
        <v>63</v>
      </c>
      <c r="Q111" s="12">
        <v>3</v>
      </c>
      <c r="R111" s="21" t="s">
        <v>66</v>
      </c>
      <c r="T111" s="22" t="s">
        <v>42</v>
      </c>
      <c r="U111" s="16" t="s">
        <v>61</v>
      </c>
      <c r="V111" s="16">
        <v>20242</v>
      </c>
      <c r="W111" s="21" t="s">
        <v>44</v>
      </c>
      <c r="X111" s="21" t="s">
        <v>80</v>
      </c>
      <c r="Y111" s="21" t="s">
        <v>63</v>
      </c>
      <c r="Z111" s="12">
        <f t="shared" si="1"/>
        <v>4</v>
      </c>
      <c r="AA111" s="21" t="s">
        <v>66</v>
      </c>
    </row>
    <row r="112" spans="2:27" s="11" customFormat="1" ht="15.6" customHeight="1">
      <c r="B112" s="22" t="s">
        <v>36</v>
      </c>
      <c r="C112" s="16" t="s">
        <v>91</v>
      </c>
      <c r="D112" s="15">
        <v>202011</v>
      </c>
      <c r="E112" s="12" t="s">
        <v>38</v>
      </c>
      <c r="F112" s="12" t="s">
        <v>62</v>
      </c>
      <c r="G112" s="13" t="s">
        <v>90</v>
      </c>
      <c r="H112" s="12">
        <v>8</v>
      </c>
      <c r="I112" s="12" t="s">
        <v>41</v>
      </c>
      <c r="K112" s="22" t="s">
        <v>42</v>
      </c>
      <c r="L112" s="16" t="s">
        <v>61</v>
      </c>
      <c r="M112" s="16">
        <v>20242</v>
      </c>
      <c r="N112" s="21" t="s">
        <v>44</v>
      </c>
      <c r="O112" s="21" t="s">
        <v>80</v>
      </c>
      <c r="P112" s="21" t="s">
        <v>63</v>
      </c>
      <c r="Q112" s="12">
        <v>3</v>
      </c>
      <c r="R112" s="21" t="s">
        <v>77</v>
      </c>
      <c r="T112" s="22" t="s">
        <v>42</v>
      </c>
      <c r="U112" s="16" t="s">
        <v>61</v>
      </c>
      <c r="V112" s="16">
        <v>20242</v>
      </c>
      <c r="W112" s="21" t="s">
        <v>44</v>
      </c>
      <c r="X112" s="21" t="s">
        <v>80</v>
      </c>
      <c r="Y112" s="21" t="s">
        <v>63</v>
      </c>
      <c r="Z112" s="12">
        <f t="shared" si="1"/>
        <v>4</v>
      </c>
      <c r="AA112" s="21" t="s">
        <v>77</v>
      </c>
    </row>
    <row r="113" spans="2:27" s="11" customFormat="1" ht="15.6" customHeight="1">
      <c r="B113" s="22" t="s">
        <v>36</v>
      </c>
      <c r="C113" s="16" t="s">
        <v>92</v>
      </c>
      <c r="D113" s="15">
        <v>20251</v>
      </c>
      <c r="E113" s="12" t="s">
        <v>38</v>
      </c>
      <c r="F113" s="12" t="s">
        <v>62</v>
      </c>
      <c r="G113" s="13" t="s">
        <v>93</v>
      </c>
      <c r="H113" s="12">
        <v>1</v>
      </c>
      <c r="I113" s="12" t="s">
        <v>41</v>
      </c>
      <c r="K113" s="22" t="s">
        <v>42</v>
      </c>
      <c r="L113" s="16" t="s">
        <v>61</v>
      </c>
      <c r="M113" s="16">
        <v>20242</v>
      </c>
      <c r="N113" s="21" t="s">
        <v>48</v>
      </c>
      <c r="O113" s="21" t="s">
        <v>80</v>
      </c>
      <c r="P113" s="21" t="s">
        <v>63</v>
      </c>
      <c r="Q113" s="12">
        <v>2</v>
      </c>
      <c r="R113" s="21" t="s">
        <v>41</v>
      </c>
      <c r="T113" s="22" t="s">
        <v>42</v>
      </c>
      <c r="U113" s="16" t="s">
        <v>61</v>
      </c>
      <c r="V113" s="16">
        <v>20242</v>
      </c>
      <c r="W113" s="21" t="s">
        <v>48</v>
      </c>
      <c r="X113" s="21" t="s">
        <v>80</v>
      </c>
      <c r="Y113" s="21" t="s">
        <v>63</v>
      </c>
      <c r="Z113" s="12">
        <f t="shared" si="1"/>
        <v>3</v>
      </c>
      <c r="AA113" s="21" t="s">
        <v>41</v>
      </c>
    </row>
    <row r="114" spans="2:27" s="11" customFormat="1" ht="15.6" customHeight="1">
      <c r="B114" s="22" t="s">
        <v>36</v>
      </c>
      <c r="C114" s="16" t="s">
        <v>94</v>
      </c>
      <c r="D114" s="15">
        <v>20251</v>
      </c>
      <c r="E114" s="12" t="s">
        <v>38</v>
      </c>
      <c r="F114" s="12" t="s">
        <v>62</v>
      </c>
      <c r="G114" s="13" t="s">
        <v>95</v>
      </c>
      <c r="H114" s="12">
        <v>1</v>
      </c>
      <c r="I114" s="12" t="s">
        <v>41</v>
      </c>
      <c r="K114" s="22" t="s">
        <v>42</v>
      </c>
      <c r="L114" s="16" t="s">
        <v>61</v>
      </c>
      <c r="M114" s="16">
        <v>20242</v>
      </c>
      <c r="N114" s="21" t="s">
        <v>48</v>
      </c>
      <c r="O114" s="21" t="s">
        <v>80</v>
      </c>
      <c r="P114" s="21" t="s">
        <v>63</v>
      </c>
      <c r="Q114" s="12">
        <v>2</v>
      </c>
      <c r="R114" s="21" t="s">
        <v>51</v>
      </c>
      <c r="T114" s="22" t="s">
        <v>42</v>
      </c>
      <c r="U114" s="16" t="s">
        <v>61</v>
      </c>
      <c r="V114" s="16">
        <v>20242</v>
      </c>
      <c r="W114" s="21" t="s">
        <v>48</v>
      </c>
      <c r="X114" s="21" t="s">
        <v>80</v>
      </c>
      <c r="Y114" s="21" t="s">
        <v>63</v>
      </c>
      <c r="Z114" s="12">
        <f t="shared" si="1"/>
        <v>3</v>
      </c>
      <c r="AA114" s="21" t="s">
        <v>51</v>
      </c>
    </row>
    <row r="115" spans="2:27" s="11" customFormat="1" ht="15.6" customHeight="1">
      <c r="B115" s="22" t="s">
        <v>36</v>
      </c>
      <c r="C115" s="16" t="s">
        <v>96</v>
      </c>
      <c r="D115" s="15">
        <v>20251</v>
      </c>
      <c r="E115" s="12" t="s">
        <v>38</v>
      </c>
      <c r="F115" s="12" t="s">
        <v>62</v>
      </c>
      <c r="G115" s="13" t="s">
        <v>97</v>
      </c>
      <c r="H115" s="12">
        <v>1</v>
      </c>
      <c r="I115" s="12" t="s">
        <v>41</v>
      </c>
      <c r="K115" s="22" t="s">
        <v>42</v>
      </c>
      <c r="L115" s="16" t="s">
        <v>61</v>
      </c>
      <c r="M115" s="16">
        <v>20242</v>
      </c>
      <c r="N115" s="21" t="s">
        <v>48</v>
      </c>
      <c r="O115" s="21" t="s">
        <v>80</v>
      </c>
      <c r="P115" s="21" t="s">
        <v>63</v>
      </c>
      <c r="Q115" s="12">
        <v>3</v>
      </c>
      <c r="R115" s="21" t="s">
        <v>41</v>
      </c>
      <c r="T115" s="22" t="s">
        <v>42</v>
      </c>
      <c r="U115" s="16" t="s">
        <v>61</v>
      </c>
      <c r="V115" s="16">
        <v>20242</v>
      </c>
      <c r="W115" s="21" t="s">
        <v>48</v>
      </c>
      <c r="X115" s="21" t="s">
        <v>80</v>
      </c>
      <c r="Y115" s="21" t="s">
        <v>63</v>
      </c>
      <c r="Z115" s="12">
        <f t="shared" si="1"/>
        <v>4</v>
      </c>
      <c r="AA115" s="21" t="s">
        <v>41</v>
      </c>
    </row>
    <row r="116" spans="2:27" s="11" customFormat="1" ht="15.6" customHeight="1">
      <c r="B116" s="22" t="s">
        <v>36</v>
      </c>
      <c r="C116" s="16" t="s">
        <v>43</v>
      </c>
      <c r="D116" s="15">
        <v>20242</v>
      </c>
      <c r="E116" s="12" t="s">
        <v>44</v>
      </c>
      <c r="F116" s="12" t="s">
        <v>39</v>
      </c>
      <c r="G116" s="13" t="s">
        <v>46</v>
      </c>
      <c r="H116" s="12">
        <v>1</v>
      </c>
      <c r="I116" s="12" t="s">
        <v>41</v>
      </c>
      <c r="K116" s="22" t="s">
        <v>42</v>
      </c>
      <c r="L116" s="16" t="s">
        <v>61</v>
      </c>
      <c r="M116" s="16">
        <v>20242</v>
      </c>
      <c r="N116" s="21" t="s">
        <v>48</v>
      </c>
      <c r="O116" s="21" t="s">
        <v>80</v>
      </c>
      <c r="P116" s="21" t="s">
        <v>63</v>
      </c>
      <c r="Q116" s="12">
        <v>3</v>
      </c>
      <c r="R116" s="21" t="s">
        <v>51</v>
      </c>
      <c r="T116" s="22" t="s">
        <v>42</v>
      </c>
      <c r="U116" s="16" t="s">
        <v>61</v>
      </c>
      <c r="V116" s="16">
        <v>20242</v>
      </c>
      <c r="W116" s="21" t="s">
        <v>48</v>
      </c>
      <c r="X116" s="21" t="s">
        <v>80</v>
      </c>
      <c r="Y116" s="21" t="s">
        <v>63</v>
      </c>
      <c r="Z116" s="12">
        <f t="shared" si="1"/>
        <v>4</v>
      </c>
      <c r="AA116" s="21" t="s">
        <v>51</v>
      </c>
    </row>
    <row r="117" spans="2:27" s="11" customFormat="1" ht="15.6" customHeight="1">
      <c r="B117" s="22" t="s">
        <v>36</v>
      </c>
      <c r="C117" s="16" t="s">
        <v>54</v>
      </c>
      <c r="D117" s="15">
        <v>20242</v>
      </c>
      <c r="E117" s="12" t="s">
        <v>44</v>
      </c>
      <c r="F117" s="12" t="s">
        <v>39</v>
      </c>
      <c r="G117" s="13" t="s">
        <v>55</v>
      </c>
      <c r="H117" s="12">
        <v>1</v>
      </c>
      <c r="I117" s="12" t="s">
        <v>41</v>
      </c>
      <c r="K117" s="22" t="s">
        <v>42</v>
      </c>
      <c r="L117" s="16" t="s">
        <v>61</v>
      </c>
      <c r="M117" s="16">
        <v>20242</v>
      </c>
      <c r="N117" s="21" t="s">
        <v>48</v>
      </c>
      <c r="O117" s="21" t="s">
        <v>80</v>
      </c>
      <c r="P117" s="21" t="s">
        <v>63</v>
      </c>
      <c r="Q117" s="12">
        <v>3</v>
      </c>
      <c r="R117" s="21" t="s">
        <v>57</v>
      </c>
      <c r="T117" s="22" t="s">
        <v>42</v>
      </c>
      <c r="U117" s="16" t="s">
        <v>61</v>
      </c>
      <c r="V117" s="16">
        <v>20242</v>
      </c>
      <c r="W117" s="21" t="s">
        <v>48</v>
      </c>
      <c r="X117" s="21" t="s">
        <v>80</v>
      </c>
      <c r="Y117" s="21" t="s">
        <v>63</v>
      </c>
      <c r="Z117" s="12">
        <f t="shared" si="1"/>
        <v>4</v>
      </c>
      <c r="AA117" s="21" t="s">
        <v>57</v>
      </c>
    </row>
    <row r="118" spans="2:27" s="11" customFormat="1" ht="15.6" customHeight="1">
      <c r="B118" s="22" t="s">
        <v>36</v>
      </c>
      <c r="C118" s="16" t="s">
        <v>54</v>
      </c>
      <c r="D118" s="15">
        <v>20242</v>
      </c>
      <c r="E118" s="12" t="s">
        <v>44</v>
      </c>
      <c r="F118" s="12" t="s">
        <v>39</v>
      </c>
      <c r="G118" s="13" t="s">
        <v>55</v>
      </c>
      <c r="H118" s="12">
        <v>1</v>
      </c>
      <c r="I118" s="12" t="s">
        <v>51</v>
      </c>
      <c r="K118" s="22" t="s">
        <v>42</v>
      </c>
      <c r="L118" s="16" t="s">
        <v>61</v>
      </c>
      <c r="M118" s="16">
        <v>20242</v>
      </c>
      <c r="N118" s="21" t="s">
        <v>48</v>
      </c>
      <c r="O118" s="21" t="s">
        <v>80</v>
      </c>
      <c r="P118" s="21" t="s">
        <v>63</v>
      </c>
      <c r="Q118" s="12">
        <v>3</v>
      </c>
      <c r="R118" s="21" t="s">
        <v>66</v>
      </c>
      <c r="T118" s="22" t="s">
        <v>42</v>
      </c>
      <c r="U118" s="16" t="s">
        <v>61</v>
      </c>
      <c r="V118" s="16">
        <v>20242</v>
      </c>
      <c r="W118" s="21" t="s">
        <v>48</v>
      </c>
      <c r="X118" s="21" t="s">
        <v>80</v>
      </c>
      <c r="Y118" s="21" t="s">
        <v>63</v>
      </c>
      <c r="Z118" s="12">
        <f t="shared" si="1"/>
        <v>4</v>
      </c>
      <c r="AA118" s="21" t="s">
        <v>66</v>
      </c>
    </row>
    <row r="119" spans="2:27" s="11" customFormat="1" ht="15.6" customHeight="1">
      <c r="B119" s="22" t="s">
        <v>36</v>
      </c>
      <c r="C119" s="16" t="s">
        <v>54</v>
      </c>
      <c r="D119" s="15">
        <v>20242</v>
      </c>
      <c r="E119" s="12" t="s">
        <v>44</v>
      </c>
      <c r="F119" s="12" t="s">
        <v>39</v>
      </c>
      <c r="G119" s="13" t="s">
        <v>55</v>
      </c>
      <c r="H119" s="12">
        <v>1</v>
      </c>
      <c r="I119" s="12" t="s">
        <v>57</v>
      </c>
      <c r="K119" s="22" t="s">
        <v>42</v>
      </c>
      <c r="L119" s="16" t="s">
        <v>61</v>
      </c>
      <c r="M119" s="16">
        <v>20242</v>
      </c>
      <c r="N119" s="21" t="s">
        <v>48</v>
      </c>
      <c r="O119" s="21" t="s">
        <v>80</v>
      </c>
      <c r="P119" s="21" t="s">
        <v>63</v>
      </c>
      <c r="Q119" s="12">
        <v>3</v>
      </c>
      <c r="R119" s="21" t="s">
        <v>77</v>
      </c>
      <c r="T119" s="22" t="s">
        <v>42</v>
      </c>
      <c r="U119" s="16" t="s">
        <v>61</v>
      </c>
      <c r="V119" s="16">
        <v>20242</v>
      </c>
      <c r="W119" s="21" t="s">
        <v>48</v>
      </c>
      <c r="X119" s="21" t="s">
        <v>80</v>
      </c>
      <c r="Y119" s="21" t="s">
        <v>63</v>
      </c>
      <c r="Z119" s="12">
        <f t="shared" si="1"/>
        <v>4</v>
      </c>
      <c r="AA119" s="21" t="s">
        <v>77</v>
      </c>
    </row>
    <row r="120" spans="2:27" s="11" customFormat="1" ht="15.6" customHeight="1">
      <c r="B120" s="22" t="s">
        <v>36</v>
      </c>
      <c r="C120" s="16" t="s">
        <v>61</v>
      </c>
      <c r="D120" s="15">
        <v>20242</v>
      </c>
      <c r="E120" s="12" t="s">
        <v>44</v>
      </c>
      <c r="F120" s="12" t="s">
        <v>62</v>
      </c>
      <c r="G120" s="13" t="s">
        <v>63</v>
      </c>
      <c r="H120" s="12">
        <v>1</v>
      </c>
      <c r="I120" s="12" t="s">
        <v>41</v>
      </c>
      <c r="K120" s="22" t="s">
        <v>42</v>
      </c>
      <c r="L120" s="16" t="s">
        <v>61</v>
      </c>
      <c r="M120" s="16">
        <v>20242</v>
      </c>
      <c r="N120" s="21" t="s">
        <v>48</v>
      </c>
      <c r="O120" s="21" t="s">
        <v>80</v>
      </c>
      <c r="P120" s="21" t="s">
        <v>63</v>
      </c>
      <c r="Q120" s="12">
        <v>3</v>
      </c>
      <c r="R120" s="21" t="s">
        <v>85</v>
      </c>
      <c r="T120" s="22" t="s">
        <v>42</v>
      </c>
      <c r="U120" s="16" t="s">
        <v>61</v>
      </c>
      <c r="V120" s="16">
        <v>20242</v>
      </c>
      <c r="W120" s="21" t="s">
        <v>48</v>
      </c>
      <c r="X120" s="21" t="s">
        <v>80</v>
      </c>
      <c r="Y120" s="21" t="s">
        <v>63</v>
      </c>
      <c r="Z120" s="12">
        <f t="shared" si="1"/>
        <v>4</v>
      </c>
      <c r="AA120" s="21" t="s">
        <v>85</v>
      </c>
    </row>
    <row r="121" spans="2:27" s="11" customFormat="1" ht="15.6" customHeight="1">
      <c r="B121" s="22" t="s">
        <v>36</v>
      </c>
      <c r="C121" s="16" t="s">
        <v>61</v>
      </c>
      <c r="D121" s="15">
        <v>20242</v>
      </c>
      <c r="E121" s="12" t="s">
        <v>44</v>
      </c>
      <c r="F121" s="12" t="s">
        <v>62</v>
      </c>
      <c r="G121" s="13" t="s">
        <v>63</v>
      </c>
      <c r="H121" s="12">
        <v>1</v>
      </c>
      <c r="I121" s="12" t="s">
        <v>51</v>
      </c>
      <c r="K121" s="22" t="s">
        <v>42</v>
      </c>
      <c r="L121" s="16" t="s">
        <v>61</v>
      </c>
      <c r="M121" s="16">
        <v>20242</v>
      </c>
      <c r="N121" s="21" t="s">
        <v>48</v>
      </c>
      <c r="O121" s="21" t="s">
        <v>80</v>
      </c>
      <c r="P121" s="21" t="s">
        <v>63</v>
      </c>
      <c r="Q121" s="12">
        <v>3</v>
      </c>
      <c r="R121" s="21" t="s">
        <v>86</v>
      </c>
      <c r="T121" s="22" t="s">
        <v>42</v>
      </c>
      <c r="U121" s="16" t="s">
        <v>61</v>
      </c>
      <c r="V121" s="16">
        <v>20242</v>
      </c>
      <c r="W121" s="21" t="s">
        <v>48</v>
      </c>
      <c r="X121" s="21" t="s">
        <v>80</v>
      </c>
      <c r="Y121" s="21" t="s">
        <v>63</v>
      </c>
      <c r="Z121" s="12">
        <f t="shared" si="1"/>
        <v>4</v>
      </c>
      <c r="AA121" s="21" t="s">
        <v>86</v>
      </c>
    </row>
    <row r="122" spans="2:27" s="11" customFormat="1" ht="15.6" customHeight="1">
      <c r="B122" s="22" t="s">
        <v>36</v>
      </c>
      <c r="C122" s="16" t="s">
        <v>61</v>
      </c>
      <c r="D122" s="15">
        <v>20242</v>
      </c>
      <c r="E122" s="12" t="s">
        <v>44</v>
      </c>
      <c r="F122" s="12" t="s">
        <v>62</v>
      </c>
      <c r="G122" s="13" t="s">
        <v>63</v>
      </c>
      <c r="H122" s="12">
        <v>1</v>
      </c>
      <c r="I122" s="12" t="s">
        <v>57</v>
      </c>
      <c r="K122" s="22" t="s">
        <v>42</v>
      </c>
      <c r="L122" s="16" t="s">
        <v>61</v>
      </c>
      <c r="M122" s="16">
        <v>20242</v>
      </c>
      <c r="N122" s="21" t="s">
        <v>48</v>
      </c>
      <c r="O122" s="21" t="s">
        <v>80</v>
      </c>
      <c r="P122" s="21" t="s">
        <v>63</v>
      </c>
      <c r="Q122" s="12">
        <v>3</v>
      </c>
      <c r="R122" s="21" t="s">
        <v>98</v>
      </c>
      <c r="T122" s="22" t="s">
        <v>42</v>
      </c>
      <c r="U122" s="16" t="s">
        <v>61</v>
      </c>
      <c r="V122" s="16">
        <v>20242</v>
      </c>
      <c r="W122" s="21" t="s">
        <v>48</v>
      </c>
      <c r="X122" s="21" t="s">
        <v>80</v>
      </c>
      <c r="Y122" s="21" t="s">
        <v>63</v>
      </c>
      <c r="Z122" s="12">
        <f t="shared" si="1"/>
        <v>4</v>
      </c>
      <c r="AA122" s="21" t="s">
        <v>98</v>
      </c>
    </row>
    <row r="123" spans="2:27" s="11" customFormat="1" ht="15.6" customHeight="1">
      <c r="B123" s="22" t="s">
        <v>36</v>
      </c>
      <c r="C123" s="16" t="s">
        <v>61</v>
      </c>
      <c r="D123" s="15">
        <v>20242</v>
      </c>
      <c r="E123" s="12" t="s">
        <v>44</v>
      </c>
      <c r="F123" s="12" t="s">
        <v>62</v>
      </c>
      <c r="G123" s="13" t="s">
        <v>63</v>
      </c>
      <c r="H123" s="12">
        <v>1</v>
      </c>
      <c r="I123" s="12" t="s">
        <v>66</v>
      </c>
      <c r="K123" s="22" t="s">
        <v>42</v>
      </c>
      <c r="L123" s="16" t="s">
        <v>61</v>
      </c>
      <c r="M123" s="16">
        <v>20242</v>
      </c>
      <c r="N123" s="21" t="s">
        <v>48</v>
      </c>
      <c r="O123" s="21" t="s">
        <v>80</v>
      </c>
      <c r="P123" s="21" t="s">
        <v>63</v>
      </c>
      <c r="Q123" s="12">
        <v>4</v>
      </c>
      <c r="R123" s="21" t="s">
        <v>41</v>
      </c>
      <c r="T123" s="22" t="s">
        <v>42</v>
      </c>
      <c r="U123" s="16" t="s">
        <v>61</v>
      </c>
      <c r="V123" s="16">
        <v>20242</v>
      </c>
      <c r="W123" s="21" t="s">
        <v>48</v>
      </c>
      <c r="X123" s="21" t="s">
        <v>80</v>
      </c>
      <c r="Y123" s="21" t="s">
        <v>63</v>
      </c>
      <c r="Z123" s="12">
        <f t="shared" si="1"/>
        <v>5</v>
      </c>
      <c r="AA123" s="21" t="s">
        <v>41</v>
      </c>
    </row>
    <row r="124" spans="2:27" s="11" customFormat="1" ht="15.6" customHeight="1">
      <c r="B124" s="22" t="s">
        <v>36</v>
      </c>
      <c r="C124" s="16" t="s">
        <v>61</v>
      </c>
      <c r="D124" s="15">
        <v>20242</v>
      </c>
      <c r="E124" s="12" t="s">
        <v>44</v>
      </c>
      <c r="F124" s="12" t="s">
        <v>62</v>
      </c>
      <c r="G124" s="13" t="s">
        <v>63</v>
      </c>
      <c r="H124" s="12">
        <v>1</v>
      </c>
      <c r="I124" s="12" t="s">
        <v>77</v>
      </c>
      <c r="K124" s="22" t="s">
        <v>42</v>
      </c>
      <c r="L124" s="16" t="s">
        <v>61</v>
      </c>
      <c r="M124" s="16">
        <v>20242</v>
      </c>
      <c r="N124" s="21" t="s">
        <v>48</v>
      </c>
      <c r="O124" s="21" t="s">
        <v>80</v>
      </c>
      <c r="P124" s="21" t="s">
        <v>63</v>
      </c>
      <c r="Q124" s="12">
        <v>4</v>
      </c>
      <c r="R124" s="21" t="s">
        <v>51</v>
      </c>
      <c r="T124" s="22" t="s">
        <v>42</v>
      </c>
      <c r="U124" s="16" t="s">
        <v>61</v>
      </c>
      <c r="V124" s="16">
        <v>20242</v>
      </c>
      <c r="W124" s="21" t="s">
        <v>48</v>
      </c>
      <c r="X124" s="21" t="s">
        <v>80</v>
      </c>
      <c r="Y124" s="21" t="s">
        <v>63</v>
      </c>
      <c r="Z124" s="12">
        <f t="shared" si="1"/>
        <v>5</v>
      </c>
      <c r="AA124" s="21" t="s">
        <v>51</v>
      </c>
    </row>
    <row r="125" spans="2:27" s="11" customFormat="1" ht="15.6" customHeight="1">
      <c r="B125" s="22" t="s">
        <v>36</v>
      </c>
      <c r="C125" s="16" t="s">
        <v>89</v>
      </c>
      <c r="D125" s="15">
        <v>20242</v>
      </c>
      <c r="E125" s="12" t="s">
        <v>44</v>
      </c>
      <c r="F125" s="12" t="s">
        <v>62</v>
      </c>
      <c r="G125" s="13" t="s">
        <v>90</v>
      </c>
      <c r="H125" s="12">
        <v>1</v>
      </c>
      <c r="I125" s="12" t="s">
        <v>41</v>
      </c>
      <c r="K125" s="22" t="s">
        <v>42</v>
      </c>
      <c r="L125" s="16" t="s">
        <v>61</v>
      </c>
      <c r="M125" s="16">
        <v>20242</v>
      </c>
      <c r="N125" s="21" t="s">
        <v>48</v>
      </c>
      <c r="O125" s="21" t="s">
        <v>80</v>
      </c>
      <c r="P125" s="21" t="s">
        <v>63</v>
      </c>
      <c r="Q125" s="12">
        <v>4</v>
      </c>
      <c r="R125" s="21" t="s">
        <v>99</v>
      </c>
      <c r="T125" s="22" t="s">
        <v>42</v>
      </c>
      <c r="U125" s="16" t="s">
        <v>61</v>
      </c>
      <c r="V125" s="16">
        <v>20242</v>
      </c>
      <c r="W125" s="21" t="s">
        <v>48</v>
      </c>
      <c r="X125" s="21" t="s">
        <v>80</v>
      </c>
      <c r="Y125" s="21" t="s">
        <v>63</v>
      </c>
      <c r="Z125" s="12">
        <f t="shared" si="1"/>
        <v>5</v>
      </c>
      <c r="AA125" s="21" t="s">
        <v>99</v>
      </c>
    </row>
    <row r="126" spans="2:27" s="11" customFormat="1" ht="15.6" customHeight="1">
      <c r="B126" s="22" t="s">
        <v>36</v>
      </c>
      <c r="C126" s="16" t="s">
        <v>89</v>
      </c>
      <c r="D126" s="15">
        <v>20242</v>
      </c>
      <c r="E126" s="12" t="s">
        <v>44</v>
      </c>
      <c r="F126" s="12" t="s">
        <v>62</v>
      </c>
      <c r="G126" s="13" t="s">
        <v>90</v>
      </c>
      <c r="H126" s="12">
        <v>1</v>
      </c>
      <c r="I126" s="12" t="s">
        <v>51</v>
      </c>
      <c r="K126" s="22" t="s">
        <v>42</v>
      </c>
      <c r="L126" s="16" t="s">
        <v>68</v>
      </c>
      <c r="M126" s="16">
        <v>20242</v>
      </c>
      <c r="N126" s="21" t="s">
        <v>48</v>
      </c>
      <c r="O126" s="21" t="s">
        <v>80</v>
      </c>
      <c r="P126" s="21" t="s">
        <v>63</v>
      </c>
      <c r="Q126" s="12">
        <v>5</v>
      </c>
      <c r="R126" s="21" t="s">
        <v>41</v>
      </c>
      <c r="T126" s="22" t="s">
        <v>42</v>
      </c>
      <c r="U126" s="16" t="s">
        <v>68</v>
      </c>
      <c r="V126" s="16">
        <v>20242</v>
      </c>
      <c r="W126" s="21" t="s">
        <v>48</v>
      </c>
      <c r="X126" s="21" t="s">
        <v>80</v>
      </c>
      <c r="Y126" s="21" t="s">
        <v>63</v>
      </c>
      <c r="Z126" s="12">
        <f t="shared" si="1"/>
        <v>6</v>
      </c>
      <c r="AA126" s="21" t="s">
        <v>41</v>
      </c>
    </row>
    <row r="127" spans="2:27" s="11" customFormat="1" ht="15.6" customHeight="1">
      <c r="B127" s="22" t="s">
        <v>36</v>
      </c>
      <c r="C127" s="16" t="s">
        <v>89</v>
      </c>
      <c r="D127" s="15">
        <v>20242</v>
      </c>
      <c r="E127" s="12" t="s">
        <v>44</v>
      </c>
      <c r="F127" s="12" t="s">
        <v>62</v>
      </c>
      <c r="G127" s="13" t="s">
        <v>90</v>
      </c>
      <c r="H127" s="12">
        <v>1</v>
      </c>
      <c r="I127" s="12" t="s">
        <v>57</v>
      </c>
      <c r="K127" s="22" t="s">
        <v>42</v>
      </c>
      <c r="L127" s="16" t="s">
        <v>68</v>
      </c>
      <c r="M127" s="16">
        <v>20242</v>
      </c>
      <c r="N127" s="21" t="s">
        <v>48</v>
      </c>
      <c r="O127" s="21" t="s">
        <v>80</v>
      </c>
      <c r="P127" s="21" t="s">
        <v>63</v>
      </c>
      <c r="Q127" s="12">
        <v>5</v>
      </c>
      <c r="R127" s="21" t="s">
        <v>51</v>
      </c>
      <c r="T127" s="22" t="s">
        <v>42</v>
      </c>
      <c r="U127" s="16" t="s">
        <v>68</v>
      </c>
      <c r="V127" s="16">
        <v>20242</v>
      </c>
      <c r="W127" s="21" t="s">
        <v>48</v>
      </c>
      <c r="X127" s="21" t="s">
        <v>80</v>
      </c>
      <c r="Y127" s="21" t="s">
        <v>63</v>
      </c>
      <c r="Z127" s="12">
        <f t="shared" si="1"/>
        <v>6</v>
      </c>
      <c r="AA127" s="21" t="s">
        <v>51</v>
      </c>
    </row>
    <row r="128" spans="2:27" s="11" customFormat="1" ht="15.6" customHeight="1">
      <c r="B128" s="22" t="s">
        <v>36</v>
      </c>
      <c r="C128" s="16" t="s">
        <v>89</v>
      </c>
      <c r="D128" s="15">
        <v>20242</v>
      </c>
      <c r="E128" s="12" t="s">
        <v>44</v>
      </c>
      <c r="F128" s="12" t="s">
        <v>62</v>
      </c>
      <c r="G128" s="13" t="s">
        <v>90</v>
      </c>
      <c r="H128" s="12">
        <v>1</v>
      </c>
      <c r="I128" s="12" t="s">
        <v>66</v>
      </c>
      <c r="K128" s="22" t="s">
        <v>42</v>
      </c>
      <c r="L128" s="16" t="s">
        <v>68</v>
      </c>
      <c r="M128" s="16">
        <v>20242</v>
      </c>
      <c r="N128" s="21" t="s">
        <v>48</v>
      </c>
      <c r="O128" s="21" t="s">
        <v>80</v>
      </c>
      <c r="P128" s="21" t="s">
        <v>63</v>
      </c>
      <c r="Q128" s="12">
        <v>5</v>
      </c>
      <c r="R128" s="21" t="s">
        <v>57</v>
      </c>
      <c r="T128" s="22" t="s">
        <v>42</v>
      </c>
      <c r="U128" s="16" t="s">
        <v>68</v>
      </c>
      <c r="V128" s="16">
        <v>20242</v>
      </c>
      <c r="W128" s="21" t="s">
        <v>48</v>
      </c>
      <c r="X128" s="21" t="s">
        <v>80</v>
      </c>
      <c r="Y128" s="21" t="s">
        <v>63</v>
      </c>
      <c r="Z128" s="12">
        <f t="shared" si="1"/>
        <v>6</v>
      </c>
      <c r="AA128" s="21" t="s">
        <v>57</v>
      </c>
    </row>
    <row r="129" spans="2:27" s="11" customFormat="1" ht="15.6" customHeight="1">
      <c r="B129" s="22" t="s">
        <v>36</v>
      </c>
      <c r="C129" s="16" t="s">
        <v>43</v>
      </c>
      <c r="D129" s="15">
        <v>20242</v>
      </c>
      <c r="E129" s="12" t="s">
        <v>48</v>
      </c>
      <c r="F129" s="12" t="s">
        <v>39</v>
      </c>
      <c r="G129" s="13" t="s">
        <v>46</v>
      </c>
      <c r="H129" s="12">
        <v>1</v>
      </c>
      <c r="I129" s="12" t="s">
        <v>41</v>
      </c>
      <c r="K129" s="22" t="s">
        <v>42</v>
      </c>
      <c r="L129" s="16" t="s">
        <v>68</v>
      </c>
      <c r="M129" s="16">
        <v>20242</v>
      </c>
      <c r="N129" s="21" t="s">
        <v>48</v>
      </c>
      <c r="O129" s="21" t="s">
        <v>80</v>
      </c>
      <c r="P129" s="21" t="s">
        <v>63</v>
      </c>
      <c r="Q129" s="12">
        <v>5</v>
      </c>
      <c r="R129" s="21" t="s">
        <v>66</v>
      </c>
      <c r="T129" s="22" t="s">
        <v>42</v>
      </c>
      <c r="U129" s="16" t="s">
        <v>68</v>
      </c>
      <c r="V129" s="16">
        <v>20242</v>
      </c>
      <c r="W129" s="21" t="s">
        <v>48</v>
      </c>
      <c r="X129" s="21" t="s">
        <v>80</v>
      </c>
      <c r="Y129" s="21" t="s">
        <v>63</v>
      </c>
      <c r="Z129" s="12">
        <f t="shared" si="1"/>
        <v>6</v>
      </c>
      <c r="AA129" s="21" t="s">
        <v>66</v>
      </c>
    </row>
    <row r="130" spans="2:27" s="11" customFormat="1" ht="15.6" customHeight="1">
      <c r="B130" s="22" t="s">
        <v>36</v>
      </c>
      <c r="C130" s="16" t="s">
        <v>43</v>
      </c>
      <c r="D130" s="15">
        <v>20242</v>
      </c>
      <c r="E130" s="12" t="s">
        <v>48</v>
      </c>
      <c r="F130" s="12" t="s">
        <v>39</v>
      </c>
      <c r="G130" s="13" t="s">
        <v>46</v>
      </c>
      <c r="H130" s="12">
        <v>1</v>
      </c>
      <c r="I130" s="12" t="s">
        <v>51</v>
      </c>
      <c r="K130" s="22" t="s">
        <v>42</v>
      </c>
      <c r="L130" s="16" t="s">
        <v>68</v>
      </c>
      <c r="M130" s="16">
        <v>20242</v>
      </c>
      <c r="N130" s="21" t="s">
        <v>48</v>
      </c>
      <c r="O130" s="21" t="s">
        <v>80</v>
      </c>
      <c r="P130" s="21" t="s">
        <v>63</v>
      </c>
      <c r="Q130" s="12">
        <v>5</v>
      </c>
      <c r="R130" s="21" t="s">
        <v>99</v>
      </c>
      <c r="T130" s="22" t="s">
        <v>42</v>
      </c>
      <c r="U130" s="16" t="s">
        <v>68</v>
      </c>
      <c r="V130" s="16">
        <v>20242</v>
      </c>
      <c r="W130" s="21" t="s">
        <v>48</v>
      </c>
      <c r="X130" s="21" t="s">
        <v>80</v>
      </c>
      <c r="Y130" s="21" t="s">
        <v>63</v>
      </c>
      <c r="Z130" s="12">
        <f t="shared" si="1"/>
        <v>6</v>
      </c>
      <c r="AA130" s="21" t="s">
        <v>99</v>
      </c>
    </row>
    <row r="131" spans="2:27" s="11" customFormat="1" ht="15.6" customHeight="1">
      <c r="B131" s="22" t="s">
        <v>36</v>
      </c>
      <c r="C131" s="16" t="s">
        <v>43</v>
      </c>
      <c r="D131" s="15">
        <v>20242</v>
      </c>
      <c r="E131" s="12" t="s">
        <v>48</v>
      </c>
      <c r="F131" s="12" t="s">
        <v>39</v>
      </c>
      <c r="G131" s="13" t="s">
        <v>46</v>
      </c>
      <c r="H131" s="12">
        <v>1</v>
      </c>
      <c r="I131" s="12" t="s">
        <v>57</v>
      </c>
      <c r="K131" s="22" t="s">
        <v>42</v>
      </c>
      <c r="L131" s="16" t="s">
        <v>68</v>
      </c>
      <c r="M131" s="16">
        <v>20242</v>
      </c>
      <c r="N131" s="21" t="s">
        <v>48</v>
      </c>
      <c r="O131" s="21" t="s">
        <v>80</v>
      </c>
      <c r="P131" s="21" t="s">
        <v>63</v>
      </c>
      <c r="Q131" s="12">
        <v>5</v>
      </c>
      <c r="R131" s="21" t="s">
        <v>71</v>
      </c>
      <c r="T131" s="22" t="s">
        <v>42</v>
      </c>
      <c r="U131" s="16" t="s">
        <v>68</v>
      </c>
      <c r="V131" s="16">
        <v>20242</v>
      </c>
      <c r="W131" s="21" t="s">
        <v>48</v>
      </c>
      <c r="X131" s="21" t="s">
        <v>80</v>
      </c>
      <c r="Y131" s="21" t="s">
        <v>63</v>
      </c>
      <c r="Z131" s="12">
        <f t="shared" si="1"/>
        <v>6</v>
      </c>
      <c r="AA131" s="21" t="s">
        <v>71</v>
      </c>
    </row>
    <row r="132" spans="2:27" s="11" customFormat="1" ht="15.6" customHeight="1">
      <c r="B132" s="22" t="s">
        <v>36</v>
      </c>
      <c r="C132" s="16" t="s">
        <v>56</v>
      </c>
      <c r="D132" s="15">
        <v>20251</v>
      </c>
      <c r="E132" s="12" t="s">
        <v>48</v>
      </c>
      <c r="F132" s="12" t="s">
        <v>39</v>
      </c>
      <c r="G132" s="13" t="s">
        <v>46</v>
      </c>
      <c r="H132" s="12">
        <v>1</v>
      </c>
      <c r="I132" s="12" t="s">
        <v>66</v>
      </c>
      <c r="K132" s="22" t="s">
        <v>42</v>
      </c>
      <c r="L132" s="16" t="s">
        <v>68</v>
      </c>
      <c r="M132" s="16">
        <v>20242</v>
      </c>
      <c r="N132" s="21" t="s">
        <v>48</v>
      </c>
      <c r="O132" s="21" t="s">
        <v>80</v>
      </c>
      <c r="P132" s="21" t="s">
        <v>63</v>
      </c>
      <c r="Q132" s="12">
        <v>6</v>
      </c>
      <c r="R132" s="21" t="s">
        <v>41</v>
      </c>
      <c r="T132" s="22" t="s">
        <v>42</v>
      </c>
      <c r="U132" s="16" t="s">
        <v>68</v>
      </c>
      <c r="V132" s="16">
        <v>20242</v>
      </c>
      <c r="W132" s="21" t="s">
        <v>48</v>
      </c>
      <c r="X132" s="21" t="s">
        <v>80</v>
      </c>
      <c r="Y132" s="21" t="s">
        <v>63</v>
      </c>
      <c r="Z132" s="12">
        <f t="shared" si="1"/>
        <v>7</v>
      </c>
      <c r="AA132" s="21" t="s">
        <v>41</v>
      </c>
    </row>
    <row r="133" spans="2:27" s="11" customFormat="1" ht="15.6" customHeight="1">
      <c r="B133" s="22" t="s">
        <v>36</v>
      </c>
      <c r="C133" s="16" t="s">
        <v>43</v>
      </c>
      <c r="D133" s="15">
        <v>20242</v>
      </c>
      <c r="E133" s="12" t="s">
        <v>48</v>
      </c>
      <c r="F133" s="12" t="s">
        <v>39</v>
      </c>
      <c r="G133" s="13" t="s">
        <v>46</v>
      </c>
      <c r="H133" s="12">
        <v>2</v>
      </c>
      <c r="I133" s="12" t="s">
        <v>41</v>
      </c>
      <c r="K133" s="22" t="s">
        <v>42</v>
      </c>
      <c r="L133" s="16" t="s">
        <v>68</v>
      </c>
      <c r="M133" s="16">
        <v>20242</v>
      </c>
      <c r="N133" s="21" t="s">
        <v>48</v>
      </c>
      <c r="O133" s="21" t="s">
        <v>80</v>
      </c>
      <c r="P133" s="21" t="s">
        <v>63</v>
      </c>
      <c r="Q133" s="12">
        <v>6</v>
      </c>
      <c r="R133" s="21" t="s">
        <v>51</v>
      </c>
      <c r="T133" s="22" t="s">
        <v>42</v>
      </c>
      <c r="U133" s="16" t="s">
        <v>68</v>
      </c>
      <c r="V133" s="16">
        <v>20242</v>
      </c>
      <c r="W133" s="21" t="s">
        <v>48</v>
      </c>
      <c r="X133" s="21" t="s">
        <v>80</v>
      </c>
      <c r="Y133" s="21" t="s">
        <v>63</v>
      </c>
      <c r="Z133" s="12">
        <f t="shared" si="1"/>
        <v>7</v>
      </c>
      <c r="AA133" s="21" t="s">
        <v>51</v>
      </c>
    </row>
    <row r="134" spans="2:27" s="11" customFormat="1" ht="15.6" customHeight="1">
      <c r="B134" s="22" t="s">
        <v>36</v>
      </c>
      <c r="C134" s="16" t="s">
        <v>37</v>
      </c>
      <c r="D134" s="15">
        <v>20242</v>
      </c>
      <c r="E134" s="12" t="s">
        <v>48</v>
      </c>
      <c r="F134" s="12" t="s">
        <v>39</v>
      </c>
      <c r="G134" s="13" t="s">
        <v>40</v>
      </c>
      <c r="H134" s="12">
        <v>3</v>
      </c>
      <c r="I134" s="12" t="s">
        <v>41</v>
      </c>
      <c r="K134" s="22" t="s">
        <v>42</v>
      </c>
      <c r="L134" s="16" t="s">
        <v>68</v>
      </c>
      <c r="M134" s="16">
        <v>20242</v>
      </c>
      <c r="N134" s="21" t="s">
        <v>48</v>
      </c>
      <c r="O134" s="21" t="s">
        <v>80</v>
      </c>
      <c r="P134" s="21" t="s">
        <v>63</v>
      </c>
      <c r="Q134" s="12">
        <v>6</v>
      </c>
      <c r="R134" s="21" t="s">
        <v>57</v>
      </c>
      <c r="T134" s="22" t="s">
        <v>42</v>
      </c>
      <c r="U134" s="16" t="s">
        <v>68</v>
      </c>
      <c r="V134" s="16">
        <v>20242</v>
      </c>
      <c r="W134" s="21" t="s">
        <v>48</v>
      </c>
      <c r="X134" s="21" t="s">
        <v>80</v>
      </c>
      <c r="Y134" s="21" t="s">
        <v>63</v>
      </c>
      <c r="Z134" s="12">
        <f t="shared" ref="Z134:Z197" si="2">+Q134+1</f>
        <v>7</v>
      </c>
      <c r="AA134" s="21" t="s">
        <v>57</v>
      </c>
    </row>
    <row r="135" spans="2:27" s="11" customFormat="1" ht="15.6" customHeight="1">
      <c r="B135" s="22" t="s">
        <v>36</v>
      </c>
      <c r="C135" s="16" t="s">
        <v>37</v>
      </c>
      <c r="D135" s="15">
        <v>20242</v>
      </c>
      <c r="E135" s="12" t="s">
        <v>48</v>
      </c>
      <c r="F135" s="12" t="s">
        <v>39</v>
      </c>
      <c r="G135" s="13" t="s">
        <v>40</v>
      </c>
      <c r="H135" s="12">
        <v>3</v>
      </c>
      <c r="I135" s="12" t="s">
        <v>51</v>
      </c>
      <c r="K135" s="22" t="s">
        <v>42</v>
      </c>
      <c r="L135" s="16" t="s">
        <v>68</v>
      </c>
      <c r="M135" s="16">
        <v>20242</v>
      </c>
      <c r="N135" s="21" t="s">
        <v>48</v>
      </c>
      <c r="O135" s="21" t="s">
        <v>80</v>
      </c>
      <c r="P135" s="21" t="s">
        <v>63</v>
      </c>
      <c r="Q135" s="12">
        <v>7</v>
      </c>
      <c r="R135" s="21" t="s">
        <v>41</v>
      </c>
      <c r="T135" s="22" t="s">
        <v>42</v>
      </c>
      <c r="U135" s="16" t="s">
        <v>68</v>
      </c>
      <c r="V135" s="16">
        <v>20242</v>
      </c>
      <c r="W135" s="21" t="s">
        <v>48</v>
      </c>
      <c r="X135" s="21" t="s">
        <v>80</v>
      </c>
      <c r="Y135" s="21" t="s">
        <v>63</v>
      </c>
      <c r="Z135" s="12">
        <f t="shared" si="2"/>
        <v>8</v>
      </c>
      <c r="AA135" s="21" t="s">
        <v>41</v>
      </c>
    </row>
    <row r="136" spans="2:27" s="11" customFormat="1" ht="15.6" customHeight="1">
      <c r="B136" s="22" t="s">
        <v>36</v>
      </c>
      <c r="C136" s="16" t="s">
        <v>37</v>
      </c>
      <c r="D136" s="15">
        <v>20242</v>
      </c>
      <c r="E136" s="12" t="s">
        <v>48</v>
      </c>
      <c r="F136" s="12" t="s">
        <v>39</v>
      </c>
      <c r="G136" s="13" t="s">
        <v>40</v>
      </c>
      <c r="H136" s="12">
        <v>4</v>
      </c>
      <c r="I136" s="12" t="s">
        <v>41</v>
      </c>
      <c r="K136" s="22" t="s">
        <v>42</v>
      </c>
      <c r="L136" s="16" t="s">
        <v>68</v>
      </c>
      <c r="M136" s="16">
        <v>20242</v>
      </c>
      <c r="N136" s="21" t="s">
        <v>48</v>
      </c>
      <c r="O136" s="21" t="s">
        <v>80</v>
      </c>
      <c r="P136" s="21" t="s">
        <v>63</v>
      </c>
      <c r="Q136" s="12">
        <v>7</v>
      </c>
      <c r="R136" s="21" t="s">
        <v>51</v>
      </c>
      <c r="T136" s="22" t="s">
        <v>42</v>
      </c>
      <c r="U136" s="16" t="s">
        <v>68</v>
      </c>
      <c r="V136" s="16">
        <v>20242</v>
      </c>
      <c r="W136" s="21" t="s">
        <v>48</v>
      </c>
      <c r="X136" s="21" t="s">
        <v>80</v>
      </c>
      <c r="Y136" s="21" t="s">
        <v>63</v>
      </c>
      <c r="Z136" s="12">
        <f t="shared" si="2"/>
        <v>8</v>
      </c>
      <c r="AA136" s="21" t="s">
        <v>51</v>
      </c>
    </row>
    <row r="137" spans="2:27" s="11" customFormat="1" ht="15.6" customHeight="1">
      <c r="B137" s="22" t="s">
        <v>36</v>
      </c>
      <c r="C137" s="16" t="s">
        <v>37</v>
      </c>
      <c r="D137" s="15">
        <v>20242</v>
      </c>
      <c r="E137" s="12" t="s">
        <v>48</v>
      </c>
      <c r="F137" s="12" t="s">
        <v>39</v>
      </c>
      <c r="G137" s="13" t="s">
        <v>40</v>
      </c>
      <c r="H137" s="12">
        <v>5</v>
      </c>
      <c r="I137" s="12" t="s">
        <v>41</v>
      </c>
      <c r="K137" s="22" t="s">
        <v>42</v>
      </c>
      <c r="L137" s="16" t="s">
        <v>68</v>
      </c>
      <c r="M137" s="16">
        <v>20242</v>
      </c>
      <c r="N137" s="21" t="s">
        <v>48</v>
      </c>
      <c r="O137" s="21" t="s">
        <v>80</v>
      </c>
      <c r="P137" s="21" t="s">
        <v>63</v>
      </c>
      <c r="Q137" s="12">
        <v>7</v>
      </c>
      <c r="R137" s="21" t="s">
        <v>57</v>
      </c>
      <c r="T137" s="22" t="s">
        <v>42</v>
      </c>
      <c r="U137" s="16" t="s">
        <v>68</v>
      </c>
      <c r="V137" s="16">
        <v>20242</v>
      </c>
      <c r="W137" s="21" t="s">
        <v>48</v>
      </c>
      <c r="X137" s="21" t="s">
        <v>80</v>
      </c>
      <c r="Y137" s="21" t="s">
        <v>63</v>
      </c>
      <c r="Z137" s="12">
        <f t="shared" si="2"/>
        <v>8</v>
      </c>
      <c r="AA137" s="21" t="s">
        <v>57</v>
      </c>
    </row>
    <row r="138" spans="2:27" s="11" customFormat="1" ht="15.6" customHeight="1">
      <c r="B138" s="22" t="s">
        <v>36</v>
      </c>
      <c r="C138" s="16" t="s">
        <v>37</v>
      </c>
      <c r="D138" s="15">
        <v>20242</v>
      </c>
      <c r="E138" s="12" t="s">
        <v>48</v>
      </c>
      <c r="F138" s="12" t="s">
        <v>39</v>
      </c>
      <c r="G138" s="13" t="s">
        <v>40</v>
      </c>
      <c r="H138" s="12">
        <v>5</v>
      </c>
      <c r="I138" s="12" t="s">
        <v>51</v>
      </c>
      <c r="K138" s="22" t="s">
        <v>42</v>
      </c>
      <c r="L138" s="16" t="s">
        <v>68</v>
      </c>
      <c r="M138" s="16">
        <v>20242</v>
      </c>
      <c r="N138" s="21" t="s">
        <v>48</v>
      </c>
      <c r="O138" s="21" t="s">
        <v>80</v>
      </c>
      <c r="P138" s="21" t="s">
        <v>63</v>
      </c>
      <c r="Q138" s="12">
        <v>7</v>
      </c>
      <c r="R138" s="21" t="s">
        <v>66</v>
      </c>
      <c r="T138" s="22" t="s">
        <v>42</v>
      </c>
      <c r="U138" s="16" t="s">
        <v>68</v>
      </c>
      <c r="V138" s="16">
        <v>20242</v>
      </c>
      <c r="W138" s="21" t="s">
        <v>48</v>
      </c>
      <c r="X138" s="21" t="s">
        <v>80</v>
      </c>
      <c r="Y138" s="21" t="s">
        <v>63</v>
      </c>
      <c r="Z138" s="12">
        <f t="shared" si="2"/>
        <v>8</v>
      </c>
      <c r="AA138" s="21" t="s">
        <v>66</v>
      </c>
    </row>
    <row r="139" spans="2:27" s="11" customFormat="1" ht="15.6" customHeight="1">
      <c r="B139" s="22" t="s">
        <v>36</v>
      </c>
      <c r="C139" s="16" t="s">
        <v>47</v>
      </c>
      <c r="D139" s="15">
        <v>202011</v>
      </c>
      <c r="E139" s="12" t="s">
        <v>48</v>
      </c>
      <c r="F139" s="12" t="s">
        <v>39</v>
      </c>
      <c r="G139" s="13" t="s">
        <v>40</v>
      </c>
      <c r="H139" s="12">
        <v>6</v>
      </c>
      <c r="I139" s="12" t="s">
        <v>41</v>
      </c>
      <c r="K139" s="22" t="s">
        <v>42</v>
      </c>
      <c r="L139" s="16" t="s">
        <v>68</v>
      </c>
      <c r="M139" s="16">
        <v>20242</v>
      </c>
      <c r="N139" s="21" t="s">
        <v>48</v>
      </c>
      <c r="O139" s="21" t="s">
        <v>80</v>
      </c>
      <c r="P139" s="21" t="s">
        <v>63</v>
      </c>
      <c r="Q139" s="12">
        <v>7</v>
      </c>
      <c r="R139" s="21" t="s">
        <v>71</v>
      </c>
      <c r="T139" s="22" t="s">
        <v>42</v>
      </c>
      <c r="U139" s="16" t="s">
        <v>68</v>
      </c>
      <c r="V139" s="16">
        <v>20242</v>
      </c>
      <c r="W139" s="21" t="s">
        <v>48</v>
      </c>
      <c r="X139" s="21" t="s">
        <v>80</v>
      </c>
      <c r="Y139" s="21" t="s">
        <v>63</v>
      </c>
      <c r="Z139" s="12">
        <f t="shared" si="2"/>
        <v>8</v>
      </c>
      <c r="AA139" s="21" t="s">
        <v>71</v>
      </c>
    </row>
    <row r="140" spans="2:27" s="11" customFormat="1" ht="15.6" customHeight="1">
      <c r="B140" s="22" t="s">
        <v>36</v>
      </c>
      <c r="C140" s="16" t="s">
        <v>47</v>
      </c>
      <c r="D140" s="15">
        <v>202011</v>
      </c>
      <c r="E140" s="12" t="s">
        <v>48</v>
      </c>
      <c r="F140" s="12" t="s">
        <v>39</v>
      </c>
      <c r="G140" s="13" t="s">
        <v>40</v>
      </c>
      <c r="H140" s="12">
        <v>7</v>
      </c>
      <c r="I140" s="12" t="s">
        <v>41</v>
      </c>
      <c r="K140" s="22" t="s">
        <v>42</v>
      </c>
      <c r="L140" s="16" t="s">
        <v>59</v>
      </c>
      <c r="M140" s="16">
        <v>202011</v>
      </c>
      <c r="N140" s="21" t="s">
        <v>48</v>
      </c>
      <c r="O140" s="21" t="s">
        <v>80</v>
      </c>
      <c r="P140" s="21" t="s">
        <v>63</v>
      </c>
      <c r="Q140" s="12">
        <v>8</v>
      </c>
      <c r="R140" s="21" t="s">
        <v>41</v>
      </c>
      <c r="T140" s="22" t="s">
        <v>42</v>
      </c>
      <c r="U140" s="16" t="s">
        <v>59</v>
      </c>
      <c r="V140" s="16">
        <v>202011</v>
      </c>
      <c r="W140" s="21" t="s">
        <v>48</v>
      </c>
      <c r="X140" s="21" t="s">
        <v>80</v>
      </c>
      <c r="Y140" s="21" t="s">
        <v>63</v>
      </c>
      <c r="Z140" s="12">
        <f t="shared" si="2"/>
        <v>9</v>
      </c>
      <c r="AA140" s="21" t="s">
        <v>41</v>
      </c>
    </row>
    <row r="141" spans="2:27" s="11" customFormat="1" ht="15.6" customHeight="1">
      <c r="B141" s="22" t="s">
        <v>36</v>
      </c>
      <c r="C141" s="16" t="s">
        <v>37</v>
      </c>
      <c r="D141" s="15">
        <v>20242</v>
      </c>
      <c r="E141" s="12" t="s">
        <v>48</v>
      </c>
      <c r="F141" s="12" t="s">
        <v>39</v>
      </c>
      <c r="G141" s="13" t="s">
        <v>40</v>
      </c>
      <c r="H141" s="12">
        <v>7</v>
      </c>
      <c r="I141" s="12" t="s">
        <v>51</v>
      </c>
      <c r="K141" s="22" t="s">
        <v>42</v>
      </c>
      <c r="L141" s="16" t="s">
        <v>59</v>
      </c>
      <c r="M141" s="16">
        <v>202011</v>
      </c>
      <c r="N141" s="21" t="s">
        <v>48</v>
      </c>
      <c r="O141" s="21" t="s">
        <v>80</v>
      </c>
      <c r="P141" s="21" t="s">
        <v>63</v>
      </c>
      <c r="Q141" s="12">
        <v>8</v>
      </c>
      <c r="R141" s="21" t="s">
        <v>51</v>
      </c>
      <c r="T141" s="22" t="s">
        <v>42</v>
      </c>
      <c r="U141" s="16" t="s">
        <v>59</v>
      </c>
      <c r="V141" s="16">
        <v>202011</v>
      </c>
      <c r="W141" s="21" t="s">
        <v>48</v>
      </c>
      <c r="X141" s="21" t="s">
        <v>80</v>
      </c>
      <c r="Y141" s="21" t="s">
        <v>63</v>
      </c>
      <c r="Z141" s="12">
        <f t="shared" si="2"/>
        <v>9</v>
      </c>
      <c r="AA141" s="21" t="s">
        <v>51</v>
      </c>
    </row>
    <row r="142" spans="2:27" s="11" customFormat="1" ht="15.6" customHeight="1">
      <c r="B142" s="22" t="s">
        <v>36</v>
      </c>
      <c r="C142" s="16" t="s">
        <v>47</v>
      </c>
      <c r="D142" s="15">
        <v>202011</v>
      </c>
      <c r="E142" s="12" t="s">
        <v>48</v>
      </c>
      <c r="F142" s="12" t="s">
        <v>39</v>
      </c>
      <c r="G142" s="13" t="s">
        <v>40</v>
      </c>
      <c r="H142" s="12">
        <v>8</v>
      </c>
      <c r="I142" s="12" t="s">
        <v>41</v>
      </c>
      <c r="K142" s="22" t="s">
        <v>42</v>
      </c>
      <c r="L142" s="16" t="s">
        <v>59</v>
      </c>
      <c r="M142" s="16">
        <v>202011</v>
      </c>
      <c r="N142" s="21" t="s">
        <v>48</v>
      </c>
      <c r="O142" s="21" t="s">
        <v>80</v>
      </c>
      <c r="P142" s="21" t="s">
        <v>63</v>
      </c>
      <c r="Q142" s="12">
        <v>8</v>
      </c>
      <c r="R142" s="21" t="s">
        <v>57</v>
      </c>
      <c r="T142" s="22" t="s">
        <v>42</v>
      </c>
      <c r="U142" s="16" t="s">
        <v>59</v>
      </c>
      <c r="V142" s="16">
        <v>202011</v>
      </c>
      <c r="W142" s="21" t="s">
        <v>48</v>
      </c>
      <c r="X142" s="21" t="s">
        <v>80</v>
      </c>
      <c r="Y142" s="21" t="s">
        <v>63</v>
      </c>
      <c r="Z142" s="12">
        <f t="shared" si="2"/>
        <v>9</v>
      </c>
      <c r="AA142" s="21" t="s">
        <v>57</v>
      </c>
    </row>
    <row r="143" spans="2:27" s="11" customFormat="1" ht="15.6" customHeight="1">
      <c r="B143" s="22" t="s">
        <v>36</v>
      </c>
      <c r="C143" s="16" t="s">
        <v>37</v>
      </c>
      <c r="D143" s="15">
        <v>20242</v>
      </c>
      <c r="E143" s="12" t="s">
        <v>48</v>
      </c>
      <c r="F143" s="12" t="s">
        <v>39</v>
      </c>
      <c r="G143" s="13" t="s">
        <v>40</v>
      </c>
      <c r="H143" s="12">
        <v>8</v>
      </c>
      <c r="I143" s="12" t="s">
        <v>51</v>
      </c>
      <c r="K143" s="22" t="s">
        <v>42</v>
      </c>
      <c r="L143" s="16" t="s">
        <v>59</v>
      </c>
      <c r="M143" s="16">
        <v>202011</v>
      </c>
      <c r="N143" s="21" t="s">
        <v>48</v>
      </c>
      <c r="O143" s="21" t="s">
        <v>80</v>
      </c>
      <c r="P143" s="21" t="s">
        <v>63</v>
      </c>
      <c r="Q143" s="12">
        <v>8</v>
      </c>
      <c r="R143" s="21" t="s">
        <v>66</v>
      </c>
      <c r="T143" s="22" t="s">
        <v>42</v>
      </c>
      <c r="U143" s="16" t="s">
        <v>59</v>
      </c>
      <c r="V143" s="16">
        <v>202011</v>
      </c>
      <c r="W143" s="21" t="s">
        <v>48</v>
      </c>
      <c r="X143" s="21" t="s">
        <v>80</v>
      </c>
      <c r="Y143" s="21" t="s">
        <v>63</v>
      </c>
      <c r="Z143" s="12">
        <f t="shared" si="2"/>
        <v>9</v>
      </c>
      <c r="AA143" s="21" t="s">
        <v>66</v>
      </c>
    </row>
    <row r="144" spans="2:27" s="11" customFormat="1" ht="15.6" customHeight="1">
      <c r="B144" s="22" t="s">
        <v>36</v>
      </c>
      <c r="C144" s="16" t="s">
        <v>47</v>
      </c>
      <c r="D144" s="15">
        <v>202011</v>
      </c>
      <c r="E144" s="12" t="s">
        <v>48</v>
      </c>
      <c r="F144" s="12" t="s">
        <v>39</v>
      </c>
      <c r="G144" s="13" t="s">
        <v>40</v>
      </c>
      <c r="H144" s="12">
        <v>9</v>
      </c>
      <c r="I144" s="12" t="s">
        <v>41</v>
      </c>
      <c r="K144" s="22" t="s">
        <v>42</v>
      </c>
      <c r="L144" s="16" t="s">
        <v>59</v>
      </c>
      <c r="M144" s="16">
        <v>202011</v>
      </c>
      <c r="N144" s="21" t="s">
        <v>48</v>
      </c>
      <c r="O144" s="21" t="s">
        <v>80</v>
      </c>
      <c r="P144" s="21" t="s">
        <v>63</v>
      </c>
      <c r="Q144" s="12">
        <v>8</v>
      </c>
      <c r="R144" s="21" t="s">
        <v>77</v>
      </c>
      <c r="T144" s="22" t="s">
        <v>42</v>
      </c>
      <c r="U144" s="16" t="s">
        <v>59</v>
      </c>
      <c r="V144" s="16">
        <v>202011</v>
      </c>
      <c r="W144" s="21" t="s">
        <v>48</v>
      </c>
      <c r="X144" s="21" t="s">
        <v>80</v>
      </c>
      <c r="Y144" s="21" t="s">
        <v>63</v>
      </c>
      <c r="Z144" s="12">
        <f t="shared" si="2"/>
        <v>9</v>
      </c>
      <c r="AA144" s="21" t="s">
        <v>77</v>
      </c>
    </row>
    <row r="145" spans="2:27" s="11" customFormat="1" ht="15.6" customHeight="1">
      <c r="B145" s="22" t="s">
        <v>36</v>
      </c>
      <c r="C145" s="16" t="s">
        <v>37</v>
      </c>
      <c r="D145" s="15">
        <v>20242</v>
      </c>
      <c r="E145" s="12" t="s">
        <v>48</v>
      </c>
      <c r="F145" s="12" t="s">
        <v>39</v>
      </c>
      <c r="G145" s="13" t="s">
        <v>40</v>
      </c>
      <c r="H145" s="12">
        <v>9</v>
      </c>
      <c r="I145" s="12" t="s">
        <v>51</v>
      </c>
      <c r="K145" s="22" t="s">
        <v>42</v>
      </c>
      <c r="L145" s="16" t="s">
        <v>59</v>
      </c>
      <c r="M145" s="16">
        <v>202011</v>
      </c>
      <c r="N145" s="21" t="s">
        <v>48</v>
      </c>
      <c r="O145" s="21" t="s">
        <v>80</v>
      </c>
      <c r="P145" s="21" t="s">
        <v>63</v>
      </c>
      <c r="Q145" s="12">
        <v>8</v>
      </c>
      <c r="R145" s="21" t="s">
        <v>100</v>
      </c>
      <c r="T145" s="22" t="s">
        <v>42</v>
      </c>
      <c r="U145" s="16" t="s">
        <v>59</v>
      </c>
      <c r="V145" s="16">
        <v>202011</v>
      </c>
      <c r="W145" s="21" t="s">
        <v>48</v>
      </c>
      <c r="X145" s="21" t="s">
        <v>80</v>
      </c>
      <c r="Y145" s="21" t="s">
        <v>63</v>
      </c>
      <c r="Z145" s="12">
        <f t="shared" si="2"/>
        <v>9</v>
      </c>
      <c r="AA145" s="21" t="s">
        <v>100</v>
      </c>
    </row>
    <row r="146" spans="2:27" s="11" customFormat="1" ht="15.6" customHeight="1">
      <c r="B146" s="22" t="s">
        <v>36</v>
      </c>
      <c r="C146" s="16" t="s">
        <v>47</v>
      </c>
      <c r="D146" s="15">
        <v>202011</v>
      </c>
      <c r="E146" s="12" t="s">
        <v>48</v>
      </c>
      <c r="F146" s="12" t="s">
        <v>39</v>
      </c>
      <c r="G146" s="13" t="s">
        <v>40</v>
      </c>
      <c r="H146" s="12">
        <v>10</v>
      </c>
      <c r="I146" s="12" t="s">
        <v>41</v>
      </c>
      <c r="K146" s="22" t="s">
        <v>42</v>
      </c>
      <c r="L146" s="16" t="s">
        <v>59</v>
      </c>
      <c r="M146" s="16">
        <v>202011</v>
      </c>
      <c r="N146" s="21" t="s">
        <v>48</v>
      </c>
      <c r="O146" s="21" t="s">
        <v>80</v>
      </c>
      <c r="P146" s="21" t="s">
        <v>63</v>
      </c>
      <c r="Q146" s="12">
        <v>9</v>
      </c>
      <c r="R146" s="21" t="s">
        <v>41</v>
      </c>
      <c r="T146" s="22" t="s">
        <v>42</v>
      </c>
      <c r="U146" s="16" t="s">
        <v>59</v>
      </c>
      <c r="V146" s="16">
        <v>202011</v>
      </c>
      <c r="W146" s="21" t="s">
        <v>48</v>
      </c>
      <c r="X146" s="21" t="s">
        <v>80</v>
      </c>
      <c r="Y146" s="21" t="s">
        <v>63</v>
      </c>
      <c r="Z146" s="12">
        <f t="shared" si="2"/>
        <v>10</v>
      </c>
      <c r="AA146" s="21" t="s">
        <v>41</v>
      </c>
    </row>
    <row r="147" spans="2:27" s="11" customFormat="1" ht="15.6" customHeight="1">
      <c r="B147" s="22" t="s">
        <v>36</v>
      </c>
      <c r="C147" s="16" t="s">
        <v>47</v>
      </c>
      <c r="D147" s="15">
        <v>202011</v>
      </c>
      <c r="E147" s="12" t="s">
        <v>48</v>
      </c>
      <c r="F147" s="12" t="s">
        <v>39</v>
      </c>
      <c r="G147" s="13" t="s">
        <v>40</v>
      </c>
      <c r="H147" s="12">
        <v>10</v>
      </c>
      <c r="I147" s="12" t="s">
        <v>51</v>
      </c>
      <c r="K147" s="22" t="s">
        <v>42</v>
      </c>
      <c r="L147" s="16" t="s">
        <v>59</v>
      </c>
      <c r="M147" s="16">
        <v>202011</v>
      </c>
      <c r="N147" s="21" t="s">
        <v>48</v>
      </c>
      <c r="O147" s="21" t="s">
        <v>80</v>
      </c>
      <c r="P147" s="21" t="s">
        <v>63</v>
      </c>
      <c r="Q147" s="12">
        <v>9</v>
      </c>
      <c r="R147" s="21" t="s">
        <v>51</v>
      </c>
      <c r="T147" s="22" t="s">
        <v>42</v>
      </c>
      <c r="U147" s="16" t="s">
        <v>59</v>
      </c>
      <c r="V147" s="16">
        <v>202011</v>
      </c>
      <c r="W147" s="21" t="s">
        <v>48</v>
      </c>
      <c r="X147" s="21" t="s">
        <v>80</v>
      </c>
      <c r="Y147" s="21" t="s">
        <v>63</v>
      </c>
      <c r="Z147" s="12">
        <f t="shared" si="2"/>
        <v>10</v>
      </c>
      <c r="AA147" s="21" t="s">
        <v>51</v>
      </c>
    </row>
    <row r="148" spans="2:27" s="11" customFormat="1" ht="15.6" customHeight="1">
      <c r="B148" s="22" t="s">
        <v>36</v>
      </c>
      <c r="C148" s="16" t="s">
        <v>101</v>
      </c>
      <c r="D148" s="15">
        <v>20251</v>
      </c>
      <c r="E148" s="12" t="s">
        <v>48</v>
      </c>
      <c r="F148" s="12" t="s">
        <v>39</v>
      </c>
      <c r="G148" s="13" t="s">
        <v>65</v>
      </c>
      <c r="H148" s="12">
        <v>1</v>
      </c>
      <c r="I148" s="12" t="s">
        <v>41</v>
      </c>
      <c r="K148" s="22" t="s">
        <v>42</v>
      </c>
      <c r="L148" s="16" t="s">
        <v>59</v>
      </c>
      <c r="M148" s="16">
        <v>202011</v>
      </c>
      <c r="N148" s="21" t="s">
        <v>48</v>
      </c>
      <c r="O148" s="21" t="s">
        <v>80</v>
      </c>
      <c r="P148" s="21" t="s">
        <v>63</v>
      </c>
      <c r="Q148" s="12">
        <v>9</v>
      </c>
      <c r="R148" s="21" t="s">
        <v>57</v>
      </c>
      <c r="T148" s="22" t="s">
        <v>42</v>
      </c>
      <c r="U148" s="16" t="s">
        <v>59</v>
      </c>
      <c r="V148" s="16">
        <v>202011</v>
      </c>
      <c r="W148" s="21" t="s">
        <v>48</v>
      </c>
      <c r="X148" s="21" t="s">
        <v>80</v>
      </c>
      <c r="Y148" s="21" t="s">
        <v>63</v>
      </c>
      <c r="Z148" s="12">
        <f t="shared" si="2"/>
        <v>10</v>
      </c>
      <c r="AA148" s="21" t="s">
        <v>57</v>
      </c>
    </row>
    <row r="149" spans="2:27" s="11" customFormat="1" ht="15.6" customHeight="1">
      <c r="B149" s="22" t="s">
        <v>36</v>
      </c>
      <c r="C149" s="16" t="s">
        <v>54</v>
      </c>
      <c r="D149" s="15">
        <v>20242</v>
      </c>
      <c r="E149" s="12" t="s">
        <v>48</v>
      </c>
      <c r="F149" s="12" t="s">
        <v>39</v>
      </c>
      <c r="G149" s="13" t="s">
        <v>55</v>
      </c>
      <c r="H149" s="12">
        <v>1</v>
      </c>
      <c r="I149" s="12" t="s">
        <v>41</v>
      </c>
      <c r="K149" s="22" t="s">
        <v>42</v>
      </c>
      <c r="L149" s="16" t="s">
        <v>59</v>
      </c>
      <c r="M149" s="16">
        <v>202011</v>
      </c>
      <c r="N149" s="21" t="s">
        <v>48</v>
      </c>
      <c r="O149" s="21" t="s">
        <v>80</v>
      </c>
      <c r="P149" s="21" t="s">
        <v>63</v>
      </c>
      <c r="Q149" s="12">
        <v>9</v>
      </c>
      <c r="R149" s="21" t="s">
        <v>66</v>
      </c>
      <c r="T149" s="22" t="s">
        <v>42</v>
      </c>
      <c r="U149" s="16" t="s">
        <v>59</v>
      </c>
      <c r="V149" s="16">
        <v>202011</v>
      </c>
      <c r="W149" s="21" t="s">
        <v>48</v>
      </c>
      <c r="X149" s="21" t="s">
        <v>80</v>
      </c>
      <c r="Y149" s="21" t="s">
        <v>63</v>
      </c>
      <c r="Z149" s="12">
        <f t="shared" si="2"/>
        <v>10</v>
      </c>
      <c r="AA149" s="21" t="s">
        <v>66</v>
      </c>
    </row>
    <row r="150" spans="2:27" s="11" customFormat="1" ht="15.6" customHeight="1">
      <c r="B150" s="22" t="s">
        <v>36</v>
      </c>
      <c r="C150" s="16" t="s">
        <v>54</v>
      </c>
      <c r="D150" s="15">
        <v>20242</v>
      </c>
      <c r="E150" s="12" t="s">
        <v>48</v>
      </c>
      <c r="F150" s="12" t="s">
        <v>39</v>
      </c>
      <c r="G150" s="13" t="s">
        <v>55</v>
      </c>
      <c r="H150" s="12">
        <v>1</v>
      </c>
      <c r="I150" s="12" t="s">
        <v>51</v>
      </c>
      <c r="K150" s="22" t="s">
        <v>42</v>
      </c>
      <c r="L150" s="16" t="s">
        <v>59</v>
      </c>
      <c r="M150" s="16">
        <v>202011</v>
      </c>
      <c r="N150" s="21" t="s">
        <v>48</v>
      </c>
      <c r="O150" s="21" t="s">
        <v>80</v>
      </c>
      <c r="P150" s="21" t="s">
        <v>63</v>
      </c>
      <c r="Q150" s="12">
        <v>9</v>
      </c>
      <c r="R150" s="21" t="s">
        <v>77</v>
      </c>
      <c r="T150" s="22" t="s">
        <v>42</v>
      </c>
      <c r="U150" s="16" t="s">
        <v>59</v>
      </c>
      <c r="V150" s="16">
        <v>202011</v>
      </c>
      <c r="W150" s="21" t="s">
        <v>48</v>
      </c>
      <c r="X150" s="21" t="s">
        <v>80</v>
      </c>
      <c r="Y150" s="21" t="s">
        <v>63</v>
      </c>
      <c r="Z150" s="12">
        <f t="shared" si="2"/>
        <v>10</v>
      </c>
      <c r="AA150" s="21" t="s">
        <v>77</v>
      </c>
    </row>
    <row r="151" spans="2:27" s="11" customFormat="1" ht="15.6" customHeight="1">
      <c r="B151" s="22" t="s">
        <v>36</v>
      </c>
      <c r="C151" s="16" t="s">
        <v>102</v>
      </c>
      <c r="D151" s="15">
        <v>20251</v>
      </c>
      <c r="E151" s="12" t="s">
        <v>48</v>
      </c>
      <c r="F151" s="12" t="s">
        <v>39</v>
      </c>
      <c r="G151" s="13" t="s">
        <v>55</v>
      </c>
      <c r="H151" s="12">
        <v>1</v>
      </c>
      <c r="I151" s="12" t="s">
        <v>57</v>
      </c>
      <c r="K151" s="22" t="s">
        <v>42</v>
      </c>
      <c r="L151" s="16" t="s">
        <v>59</v>
      </c>
      <c r="M151" s="16">
        <v>202011</v>
      </c>
      <c r="N151" s="21" t="s">
        <v>48</v>
      </c>
      <c r="O151" s="21" t="s">
        <v>80</v>
      </c>
      <c r="P151" s="21" t="s">
        <v>63</v>
      </c>
      <c r="Q151" s="12">
        <v>9</v>
      </c>
      <c r="R151" s="21" t="s">
        <v>85</v>
      </c>
      <c r="T151" s="22" t="s">
        <v>42</v>
      </c>
      <c r="U151" s="16" t="s">
        <v>59</v>
      </c>
      <c r="V151" s="16">
        <v>202011</v>
      </c>
      <c r="W151" s="21" t="s">
        <v>48</v>
      </c>
      <c r="X151" s="21" t="s">
        <v>80</v>
      </c>
      <c r="Y151" s="21" t="s">
        <v>63</v>
      </c>
      <c r="Z151" s="12">
        <f t="shared" si="2"/>
        <v>10</v>
      </c>
      <c r="AA151" s="21" t="s">
        <v>85</v>
      </c>
    </row>
    <row r="152" spans="2:27" s="11" customFormat="1" ht="15.6" customHeight="1">
      <c r="B152" s="22" t="s">
        <v>36</v>
      </c>
      <c r="C152" s="16" t="s">
        <v>102</v>
      </c>
      <c r="D152" s="15">
        <v>20251</v>
      </c>
      <c r="E152" s="12" t="s">
        <v>48</v>
      </c>
      <c r="F152" s="12" t="s">
        <v>39</v>
      </c>
      <c r="G152" s="13" t="s">
        <v>55</v>
      </c>
      <c r="H152" s="12">
        <v>1</v>
      </c>
      <c r="I152" s="12" t="s">
        <v>66</v>
      </c>
      <c r="K152" s="22" t="s">
        <v>42</v>
      </c>
      <c r="L152" s="16" t="s">
        <v>59</v>
      </c>
      <c r="M152" s="16">
        <v>202011</v>
      </c>
      <c r="N152" s="21" t="s">
        <v>48</v>
      </c>
      <c r="O152" s="21" t="s">
        <v>80</v>
      </c>
      <c r="P152" s="21" t="s">
        <v>63</v>
      </c>
      <c r="Q152" s="12">
        <v>9</v>
      </c>
      <c r="R152" s="21" t="s">
        <v>86</v>
      </c>
      <c r="T152" s="22" t="s">
        <v>42</v>
      </c>
      <c r="U152" s="16" t="s">
        <v>59</v>
      </c>
      <c r="V152" s="16">
        <v>202011</v>
      </c>
      <c r="W152" s="21" t="s">
        <v>48</v>
      </c>
      <c r="X152" s="21" t="s">
        <v>80</v>
      </c>
      <c r="Y152" s="21" t="s">
        <v>63</v>
      </c>
      <c r="Z152" s="12">
        <f t="shared" si="2"/>
        <v>10</v>
      </c>
      <c r="AA152" s="21" t="s">
        <v>86</v>
      </c>
    </row>
    <row r="153" spans="2:27" s="11" customFormat="1" ht="15.6" customHeight="1">
      <c r="B153" s="22" t="s">
        <v>36</v>
      </c>
      <c r="C153" s="16" t="s">
        <v>54</v>
      </c>
      <c r="D153" s="15">
        <v>20242</v>
      </c>
      <c r="E153" s="12" t="s">
        <v>48</v>
      </c>
      <c r="F153" s="12" t="s">
        <v>39</v>
      </c>
      <c r="G153" s="13" t="s">
        <v>55</v>
      </c>
      <c r="H153" s="12">
        <v>2</v>
      </c>
      <c r="I153" s="12" t="s">
        <v>41</v>
      </c>
      <c r="K153" s="22" t="s">
        <v>42</v>
      </c>
      <c r="L153" s="16" t="s">
        <v>59</v>
      </c>
      <c r="M153" s="16">
        <v>202011</v>
      </c>
      <c r="N153" s="21" t="s">
        <v>48</v>
      </c>
      <c r="O153" s="21" t="s">
        <v>80</v>
      </c>
      <c r="P153" s="21" t="s">
        <v>63</v>
      </c>
      <c r="Q153" s="12">
        <v>9</v>
      </c>
      <c r="R153" s="21" t="s">
        <v>73</v>
      </c>
      <c r="T153" s="22" t="s">
        <v>42</v>
      </c>
      <c r="U153" s="16" t="s">
        <v>59</v>
      </c>
      <c r="V153" s="16">
        <v>202011</v>
      </c>
      <c r="W153" s="21" t="s">
        <v>48</v>
      </c>
      <c r="X153" s="21" t="s">
        <v>80</v>
      </c>
      <c r="Y153" s="21" t="s">
        <v>63</v>
      </c>
      <c r="Z153" s="12">
        <f t="shared" si="2"/>
        <v>10</v>
      </c>
      <c r="AA153" s="21" t="s">
        <v>73</v>
      </c>
    </row>
    <row r="154" spans="2:27" s="11" customFormat="1" ht="15.6" customHeight="1">
      <c r="B154" s="22" t="s">
        <v>36</v>
      </c>
      <c r="C154" s="16" t="s">
        <v>54</v>
      </c>
      <c r="D154" s="15">
        <v>20242</v>
      </c>
      <c r="E154" s="12" t="s">
        <v>48</v>
      </c>
      <c r="F154" s="12" t="s">
        <v>39</v>
      </c>
      <c r="G154" s="13" t="s">
        <v>55</v>
      </c>
      <c r="H154" s="12">
        <v>3</v>
      </c>
      <c r="I154" s="12" t="s">
        <v>41</v>
      </c>
      <c r="K154" s="22" t="s">
        <v>42</v>
      </c>
      <c r="L154" s="16" t="s">
        <v>59</v>
      </c>
      <c r="M154" s="16">
        <v>202011</v>
      </c>
      <c r="N154" s="21" t="s">
        <v>48</v>
      </c>
      <c r="O154" s="21" t="s">
        <v>80</v>
      </c>
      <c r="P154" s="21" t="s">
        <v>63</v>
      </c>
      <c r="Q154" s="12">
        <v>10</v>
      </c>
      <c r="R154" s="21" t="s">
        <v>41</v>
      </c>
      <c r="T154" s="22" t="s">
        <v>42</v>
      </c>
      <c r="U154" s="16" t="s">
        <v>59</v>
      </c>
      <c r="V154" s="16">
        <v>202011</v>
      </c>
      <c r="W154" s="21" t="s">
        <v>48</v>
      </c>
      <c r="X154" s="21" t="s">
        <v>80</v>
      </c>
      <c r="Y154" s="21" t="s">
        <v>63</v>
      </c>
      <c r="Z154" s="18"/>
      <c r="AA154" s="69"/>
    </row>
    <row r="155" spans="2:27" s="11" customFormat="1" ht="15.6" customHeight="1">
      <c r="B155" s="22" t="s">
        <v>36</v>
      </c>
      <c r="C155" s="16" t="s">
        <v>60</v>
      </c>
      <c r="D155" s="15">
        <v>202312</v>
      </c>
      <c r="E155" s="12" t="s">
        <v>48</v>
      </c>
      <c r="F155" s="12" t="s">
        <v>39</v>
      </c>
      <c r="G155" s="13" t="s">
        <v>55</v>
      </c>
      <c r="H155" s="12">
        <v>5</v>
      </c>
      <c r="I155" s="12" t="s">
        <v>41</v>
      </c>
      <c r="K155" s="22" t="s">
        <v>42</v>
      </c>
      <c r="L155" s="16" t="s">
        <v>59</v>
      </c>
      <c r="M155" s="16">
        <v>202011</v>
      </c>
      <c r="N155" s="21" t="s">
        <v>48</v>
      </c>
      <c r="O155" s="21" t="s">
        <v>80</v>
      </c>
      <c r="P155" s="21" t="s">
        <v>63</v>
      </c>
      <c r="Q155" s="12">
        <v>10</v>
      </c>
      <c r="R155" s="21" t="s">
        <v>51</v>
      </c>
      <c r="T155" s="22" t="s">
        <v>42</v>
      </c>
      <c r="U155" s="16" t="s">
        <v>59</v>
      </c>
      <c r="V155" s="16">
        <v>202011</v>
      </c>
      <c r="W155" s="21" t="s">
        <v>48</v>
      </c>
      <c r="X155" s="21" t="s">
        <v>80</v>
      </c>
      <c r="Y155" s="21" t="s">
        <v>63</v>
      </c>
      <c r="Z155" s="18"/>
      <c r="AA155" s="69"/>
    </row>
    <row r="156" spans="2:27" s="11" customFormat="1" ht="15.6" customHeight="1">
      <c r="B156" s="22" t="s">
        <v>36</v>
      </c>
      <c r="C156" s="16" t="s">
        <v>61</v>
      </c>
      <c r="D156" s="15">
        <v>20242</v>
      </c>
      <c r="E156" s="12" t="s">
        <v>48</v>
      </c>
      <c r="F156" s="12" t="s">
        <v>62</v>
      </c>
      <c r="G156" s="13" t="s">
        <v>63</v>
      </c>
      <c r="H156" s="12">
        <v>1</v>
      </c>
      <c r="I156" s="12" t="s">
        <v>85</v>
      </c>
      <c r="K156" s="22" t="s">
        <v>42</v>
      </c>
      <c r="L156" s="16" t="s">
        <v>59</v>
      </c>
      <c r="M156" s="16">
        <v>202011</v>
      </c>
      <c r="N156" s="21" t="s">
        <v>48</v>
      </c>
      <c r="O156" s="21" t="s">
        <v>80</v>
      </c>
      <c r="P156" s="21" t="s">
        <v>63</v>
      </c>
      <c r="Q156" s="12">
        <v>10</v>
      </c>
      <c r="R156" s="21" t="s">
        <v>57</v>
      </c>
      <c r="T156" s="22" t="s">
        <v>42</v>
      </c>
      <c r="U156" s="16" t="s">
        <v>59</v>
      </c>
      <c r="V156" s="16">
        <v>202011</v>
      </c>
      <c r="W156" s="21" t="s">
        <v>48</v>
      </c>
      <c r="X156" s="21" t="s">
        <v>80</v>
      </c>
      <c r="Y156" s="21" t="s">
        <v>63</v>
      </c>
      <c r="Z156" s="18"/>
      <c r="AA156" s="69"/>
    </row>
    <row r="157" spans="2:27" s="11" customFormat="1" ht="15.6" customHeight="1">
      <c r="B157" s="22" t="s">
        <v>36</v>
      </c>
      <c r="C157" s="16" t="s">
        <v>61</v>
      </c>
      <c r="D157" s="15">
        <v>20242</v>
      </c>
      <c r="E157" s="12" t="s">
        <v>48</v>
      </c>
      <c r="F157" s="12" t="s">
        <v>62</v>
      </c>
      <c r="G157" s="13" t="s">
        <v>63</v>
      </c>
      <c r="H157" s="12">
        <v>1</v>
      </c>
      <c r="I157" s="12" t="s">
        <v>86</v>
      </c>
      <c r="K157" s="22" t="s">
        <v>42</v>
      </c>
      <c r="L157" s="16" t="s">
        <v>59</v>
      </c>
      <c r="M157" s="16">
        <v>202011</v>
      </c>
      <c r="N157" s="21" t="s">
        <v>48</v>
      </c>
      <c r="O157" s="21" t="s">
        <v>80</v>
      </c>
      <c r="P157" s="21" t="s">
        <v>63</v>
      </c>
      <c r="Q157" s="12">
        <v>10</v>
      </c>
      <c r="R157" s="21" t="s">
        <v>66</v>
      </c>
      <c r="T157" s="22" t="s">
        <v>42</v>
      </c>
      <c r="U157" s="16" t="s">
        <v>59</v>
      </c>
      <c r="V157" s="16">
        <v>202011</v>
      </c>
      <c r="W157" s="21" t="s">
        <v>48</v>
      </c>
      <c r="X157" s="21" t="s">
        <v>80</v>
      </c>
      <c r="Y157" s="21" t="s">
        <v>63</v>
      </c>
      <c r="Z157" s="18"/>
      <c r="AA157" s="69"/>
    </row>
    <row r="158" spans="2:27" s="11" customFormat="1" ht="15.6" customHeight="1">
      <c r="B158" s="22" t="s">
        <v>36</v>
      </c>
      <c r="C158" s="16" t="s">
        <v>61</v>
      </c>
      <c r="D158" s="15">
        <v>20242</v>
      </c>
      <c r="E158" s="12" t="s">
        <v>48</v>
      </c>
      <c r="F158" s="12" t="s">
        <v>62</v>
      </c>
      <c r="G158" s="13" t="s">
        <v>63</v>
      </c>
      <c r="H158" s="12">
        <v>2</v>
      </c>
      <c r="I158" s="12" t="s">
        <v>41</v>
      </c>
      <c r="K158" s="22" t="s">
        <v>42</v>
      </c>
      <c r="L158" s="16" t="s">
        <v>59</v>
      </c>
      <c r="M158" s="16">
        <v>202011</v>
      </c>
      <c r="N158" s="21" t="s">
        <v>48</v>
      </c>
      <c r="O158" s="21" t="s">
        <v>80</v>
      </c>
      <c r="P158" s="21" t="s">
        <v>63</v>
      </c>
      <c r="Q158" s="12">
        <v>10</v>
      </c>
      <c r="R158" s="21" t="s">
        <v>77</v>
      </c>
      <c r="T158" s="22" t="s">
        <v>42</v>
      </c>
      <c r="U158" s="16" t="s">
        <v>59</v>
      </c>
      <c r="V158" s="16">
        <v>202011</v>
      </c>
      <c r="W158" s="21" t="s">
        <v>48</v>
      </c>
      <c r="X158" s="21" t="s">
        <v>80</v>
      </c>
      <c r="Y158" s="21" t="s">
        <v>63</v>
      </c>
      <c r="Z158" s="18"/>
      <c r="AA158" s="69"/>
    </row>
    <row r="159" spans="2:27" s="11" customFormat="1" ht="15.6" customHeight="1">
      <c r="B159" s="22" t="s">
        <v>36</v>
      </c>
      <c r="C159" s="16" t="s">
        <v>68</v>
      </c>
      <c r="D159" s="15">
        <v>20242</v>
      </c>
      <c r="E159" s="12" t="s">
        <v>48</v>
      </c>
      <c r="F159" s="12" t="s">
        <v>62</v>
      </c>
      <c r="G159" s="13" t="s">
        <v>63</v>
      </c>
      <c r="H159" s="12">
        <v>3</v>
      </c>
      <c r="I159" s="12" t="s">
        <v>41</v>
      </c>
      <c r="K159" s="22" t="s">
        <v>42</v>
      </c>
      <c r="L159" s="16" t="s">
        <v>103</v>
      </c>
      <c r="M159" s="16">
        <v>20242</v>
      </c>
      <c r="N159" s="21" t="s">
        <v>38</v>
      </c>
      <c r="O159" s="21" t="s">
        <v>45</v>
      </c>
      <c r="P159" s="21" t="s">
        <v>79</v>
      </c>
      <c r="Q159" s="12">
        <v>2</v>
      </c>
      <c r="R159" s="21" t="s">
        <v>41</v>
      </c>
      <c r="T159" s="22" t="s">
        <v>42</v>
      </c>
      <c r="U159" s="16" t="s">
        <v>103</v>
      </c>
      <c r="V159" s="16">
        <v>20242</v>
      </c>
      <c r="W159" s="21" t="s">
        <v>38</v>
      </c>
      <c r="X159" s="21" t="s">
        <v>45</v>
      </c>
      <c r="Y159" s="21" t="s">
        <v>79</v>
      </c>
      <c r="Z159" s="12">
        <f t="shared" si="2"/>
        <v>3</v>
      </c>
      <c r="AA159" s="21" t="s">
        <v>41</v>
      </c>
    </row>
    <row r="160" spans="2:27" s="11" customFormat="1" ht="15.6" customHeight="1">
      <c r="B160" s="22" t="s">
        <v>36</v>
      </c>
      <c r="C160" s="16" t="s">
        <v>68</v>
      </c>
      <c r="D160" s="15">
        <v>20242</v>
      </c>
      <c r="E160" s="12" t="s">
        <v>48</v>
      </c>
      <c r="F160" s="12" t="s">
        <v>62</v>
      </c>
      <c r="G160" s="13" t="s">
        <v>63</v>
      </c>
      <c r="H160" s="12">
        <v>3</v>
      </c>
      <c r="I160" s="12" t="s">
        <v>51</v>
      </c>
      <c r="K160" s="22" t="s">
        <v>42</v>
      </c>
      <c r="L160" s="16" t="s">
        <v>103</v>
      </c>
      <c r="M160" s="16">
        <v>20242</v>
      </c>
      <c r="N160" s="21" t="s">
        <v>38</v>
      </c>
      <c r="O160" s="21" t="s">
        <v>45</v>
      </c>
      <c r="P160" s="21" t="s">
        <v>79</v>
      </c>
      <c r="Q160" s="12">
        <v>3</v>
      </c>
      <c r="R160" s="21" t="s">
        <v>41</v>
      </c>
      <c r="T160" s="22" t="s">
        <v>42</v>
      </c>
      <c r="U160" s="16" t="s">
        <v>103</v>
      </c>
      <c r="V160" s="16">
        <v>20242</v>
      </c>
      <c r="W160" s="21" t="s">
        <v>38</v>
      </c>
      <c r="X160" s="21" t="s">
        <v>45</v>
      </c>
      <c r="Y160" s="21" t="s">
        <v>79</v>
      </c>
      <c r="Z160" s="12">
        <f t="shared" si="2"/>
        <v>4</v>
      </c>
      <c r="AA160" s="21" t="s">
        <v>41</v>
      </c>
    </row>
    <row r="161" spans="2:27" s="11" customFormat="1" ht="15.6" customHeight="1">
      <c r="B161" s="22" t="s">
        <v>36</v>
      </c>
      <c r="C161" s="16" t="s">
        <v>68</v>
      </c>
      <c r="D161" s="15">
        <v>20242</v>
      </c>
      <c r="E161" s="12" t="s">
        <v>48</v>
      </c>
      <c r="F161" s="12" t="s">
        <v>62</v>
      </c>
      <c r="G161" s="13" t="s">
        <v>63</v>
      </c>
      <c r="H161" s="12">
        <v>3</v>
      </c>
      <c r="I161" s="12" t="s">
        <v>57</v>
      </c>
      <c r="K161" s="22" t="s">
        <v>42</v>
      </c>
      <c r="L161" s="16" t="s">
        <v>103</v>
      </c>
      <c r="M161" s="16">
        <v>20242</v>
      </c>
      <c r="N161" s="21" t="s">
        <v>38</v>
      </c>
      <c r="O161" s="21" t="s">
        <v>45</v>
      </c>
      <c r="P161" s="21" t="s">
        <v>79</v>
      </c>
      <c r="Q161" s="12">
        <v>4</v>
      </c>
      <c r="R161" s="21" t="s">
        <v>41</v>
      </c>
      <c r="T161" s="22" t="s">
        <v>42</v>
      </c>
      <c r="U161" s="16" t="s">
        <v>103</v>
      </c>
      <c r="V161" s="16">
        <v>20242</v>
      </c>
      <c r="W161" s="21" t="s">
        <v>38</v>
      </c>
      <c r="X161" s="21" t="s">
        <v>45</v>
      </c>
      <c r="Y161" s="21" t="s">
        <v>79</v>
      </c>
      <c r="Z161" s="12">
        <f t="shared" si="2"/>
        <v>5</v>
      </c>
      <c r="AA161" s="21" t="s">
        <v>41</v>
      </c>
    </row>
    <row r="162" spans="2:27" s="11" customFormat="1" ht="15.6" customHeight="1">
      <c r="B162" s="22" t="s">
        <v>36</v>
      </c>
      <c r="C162" s="16" t="s">
        <v>68</v>
      </c>
      <c r="D162" s="15">
        <v>20242</v>
      </c>
      <c r="E162" s="12" t="s">
        <v>48</v>
      </c>
      <c r="F162" s="12" t="s">
        <v>62</v>
      </c>
      <c r="G162" s="13" t="s">
        <v>63</v>
      </c>
      <c r="H162" s="12">
        <v>3</v>
      </c>
      <c r="I162" s="12" t="s">
        <v>66</v>
      </c>
      <c r="K162" s="22" t="s">
        <v>42</v>
      </c>
      <c r="L162" s="16" t="s">
        <v>103</v>
      </c>
      <c r="M162" s="16">
        <v>20242</v>
      </c>
      <c r="N162" s="21" t="s">
        <v>38</v>
      </c>
      <c r="O162" s="21" t="s">
        <v>45</v>
      </c>
      <c r="P162" s="21" t="s">
        <v>79</v>
      </c>
      <c r="Q162" s="12">
        <v>5</v>
      </c>
      <c r="R162" s="21" t="s">
        <v>41</v>
      </c>
      <c r="T162" s="22" t="s">
        <v>42</v>
      </c>
      <c r="U162" s="16" t="s">
        <v>103</v>
      </c>
      <c r="V162" s="16">
        <v>20242</v>
      </c>
      <c r="W162" s="21" t="s">
        <v>38</v>
      </c>
      <c r="X162" s="21" t="s">
        <v>45</v>
      </c>
      <c r="Y162" s="21" t="s">
        <v>79</v>
      </c>
      <c r="Z162" s="12">
        <f t="shared" si="2"/>
        <v>6</v>
      </c>
      <c r="AA162" s="21" t="s">
        <v>41</v>
      </c>
    </row>
    <row r="163" spans="2:27" s="11" customFormat="1" ht="15.6" customHeight="1">
      <c r="B163" s="22" t="s">
        <v>36</v>
      </c>
      <c r="C163" s="16" t="s">
        <v>68</v>
      </c>
      <c r="D163" s="15">
        <v>20242</v>
      </c>
      <c r="E163" s="12" t="s">
        <v>48</v>
      </c>
      <c r="F163" s="12" t="s">
        <v>62</v>
      </c>
      <c r="G163" s="13" t="s">
        <v>63</v>
      </c>
      <c r="H163" s="12">
        <v>3</v>
      </c>
      <c r="I163" s="12" t="s">
        <v>71</v>
      </c>
      <c r="K163" s="22" t="s">
        <v>42</v>
      </c>
      <c r="L163" s="16" t="s">
        <v>103</v>
      </c>
      <c r="M163" s="16">
        <v>20242</v>
      </c>
      <c r="N163" s="21" t="s">
        <v>48</v>
      </c>
      <c r="O163" s="21" t="s">
        <v>45</v>
      </c>
      <c r="P163" s="21" t="s">
        <v>79</v>
      </c>
      <c r="Q163" s="12">
        <v>2</v>
      </c>
      <c r="R163" s="21" t="s">
        <v>41</v>
      </c>
      <c r="T163" s="22" t="s">
        <v>42</v>
      </c>
      <c r="U163" s="16" t="s">
        <v>103</v>
      </c>
      <c r="V163" s="16">
        <v>20242</v>
      </c>
      <c r="W163" s="21" t="s">
        <v>48</v>
      </c>
      <c r="X163" s="21" t="s">
        <v>45</v>
      </c>
      <c r="Y163" s="21" t="s">
        <v>79</v>
      </c>
      <c r="Z163" s="12">
        <f t="shared" si="2"/>
        <v>3</v>
      </c>
      <c r="AA163" s="21" t="s">
        <v>41</v>
      </c>
    </row>
    <row r="164" spans="2:27" s="11" customFormat="1" ht="15.6" customHeight="1">
      <c r="B164" s="22" t="s">
        <v>36</v>
      </c>
      <c r="C164" s="16" t="s">
        <v>68</v>
      </c>
      <c r="D164" s="15">
        <v>20242</v>
      </c>
      <c r="E164" s="12" t="s">
        <v>48</v>
      </c>
      <c r="F164" s="12" t="s">
        <v>62</v>
      </c>
      <c r="G164" s="13" t="s">
        <v>63</v>
      </c>
      <c r="H164" s="12">
        <v>3</v>
      </c>
      <c r="I164" s="12" t="s">
        <v>72</v>
      </c>
      <c r="K164" s="22" t="s">
        <v>42</v>
      </c>
      <c r="L164" s="16" t="s">
        <v>103</v>
      </c>
      <c r="M164" s="16">
        <v>20242</v>
      </c>
      <c r="N164" s="21" t="s">
        <v>48</v>
      </c>
      <c r="O164" s="21" t="s">
        <v>45</v>
      </c>
      <c r="P164" s="21" t="s">
        <v>79</v>
      </c>
      <c r="Q164" s="12">
        <v>3</v>
      </c>
      <c r="R164" s="21" t="s">
        <v>41</v>
      </c>
      <c r="T164" s="22" t="s">
        <v>42</v>
      </c>
      <c r="U164" s="16" t="s">
        <v>103</v>
      </c>
      <c r="V164" s="16">
        <v>20242</v>
      </c>
      <c r="W164" s="21" t="s">
        <v>48</v>
      </c>
      <c r="X164" s="21" t="s">
        <v>45</v>
      </c>
      <c r="Y164" s="21" t="s">
        <v>79</v>
      </c>
      <c r="Z164" s="12">
        <f t="shared" si="2"/>
        <v>4</v>
      </c>
      <c r="AA164" s="21" t="s">
        <v>41</v>
      </c>
    </row>
    <row r="165" spans="2:27" s="11" customFormat="1" ht="15.6" customHeight="1">
      <c r="B165" s="22" t="s">
        <v>36</v>
      </c>
      <c r="C165" s="16" t="s">
        <v>68</v>
      </c>
      <c r="D165" s="15">
        <v>20242</v>
      </c>
      <c r="E165" s="12" t="s">
        <v>48</v>
      </c>
      <c r="F165" s="12" t="s">
        <v>62</v>
      </c>
      <c r="G165" s="13" t="s">
        <v>63</v>
      </c>
      <c r="H165" s="12">
        <v>3</v>
      </c>
      <c r="I165" s="12" t="s">
        <v>73</v>
      </c>
      <c r="K165" s="22" t="s">
        <v>42</v>
      </c>
      <c r="L165" s="16" t="s">
        <v>103</v>
      </c>
      <c r="M165" s="16">
        <v>20242</v>
      </c>
      <c r="N165" s="21" t="s">
        <v>48</v>
      </c>
      <c r="O165" s="21" t="s">
        <v>45</v>
      </c>
      <c r="P165" s="21" t="s">
        <v>79</v>
      </c>
      <c r="Q165" s="12">
        <v>3</v>
      </c>
      <c r="R165" s="21" t="s">
        <v>51</v>
      </c>
      <c r="T165" s="22" t="s">
        <v>42</v>
      </c>
      <c r="U165" s="16" t="s">
        <v>103</v>
      </c>
      <c r="V165" s="16">
        <v>20242</v>
      </c>
      <c r="W165" s="21" t="s">
        <v>48</v>
      </c>
      <c r="X165" s="21" t="s">
        <v>45</v>
      </c>
      <c r="Y165" s="21" t="s">
        <v>79</v>
      </c>
      <c r="Z165" s="12">
        <f t="shared" si="2"/>
        <v>4</v>
      </c>
      <c r="AA165" s="21" t="s">
        <v>51</v>
      </c>
    </row>
    <row r="166" spans="2:27" s="11" customFormat="1" ht="15.6" customHeight="1">
      <c r="B166" s="22" t="s">
        <v>36</v>
      </c>
      <c r="C166" s="16" t="s">
        <v>68</v>
      </c>
      <c r="D166" s="15">
        <v>20242</v>
      </c>
      <c r="E166" s="12" t="s">
        <v>48</v>
      </c>
      <c r="F166" s="12" t="s">
        <v>62</v>
      </c>
      <c r="G166" s="13" t="s">
        <v>63</v>
      </c>
      <c r="H166" s="12">
        <v>4</v>
      </c>
      <c r="I166" s="12" t="s">
        <v>41</v>
      </c>
      <c r="K166" s="22" t="s">
        <v>42</v>
      </c>
      <c r="L166" s="16" t="s">
        <v>103</v>
      </c>
      <c r="M166" s="16">
        <v>20242</v>
      </c>
      <c r="N166" s="21" t="s">
        <v>48</v>
      </c>
      <c r="O166" s="21" t="s">
        <v>45</v>
      </c>
      <c r="P166" s="21" t="s">
        <v>79</v>
      </c>
      <c r="Q166" s="12">
        <v>4</v>
      </c>
      <c r="R166" s="21" t="s">
        <v>41</v>
      </c>
      <c r="T166" s="22" t="s">
        <v>42</v>
      </c>
      <c r="U166" s="16" t="s">
        <v>103</v>
      </c>
      <c r="V166" s="16">
        <v>20242</v>
      </c>
      <c r="W166" s="21" t="s">
        <v>48</v>
      </c>
      <c r="X166" s="21" t="s">
        <v>45</v>
      </c>
      <c r="Y166" s="21" t="s">
        <v>79</v>
      </c>
      <c r="Z166" s="12">
        <f t="shared" si="2"/>
        <v>5</v>
      </c>
      <c r="AA166" s="21" t="s">
        <v>41</v>
      </c>
    </row>
    <row r="167" spans="2:27" s="11" customFormat="1" ht="15.6" customHeight="1">
      <c r="B167" s="22" t="s">
        <v>36</v>
      </c>
      <c r="C167" s="16" t="s">
        <v>68</v>
      </c>
      <c r="D167" s="15">
        <v>20242</v>
      </c>
      <c r="E167" s="12" t="s">
        <v>48</v>
      </c>
      <c r="F167" s="12" t="s">
        <v>62</v>
      </c>
      <c r="G167" s="13" t="s">
        <v>63</v>
      </c>
      <c r="H167" s="12">
        <v>4</v>
      </c>
      <c r="I167" s="12" t="s">
        <v>51</v>
      </c>
      <c r="K167" s="22" t="s">
        <v>42</v>
      </c>
      <c r="L167" s="16" t="s">
        <v>103</v>
      </c>
      <c r="M167" s="16">
        <v>20242</v>
      </c>
      <c r="N167" s="21" t="s">
        <v>48</v>
      </c>
      <c r="O167" s="21" t="s">
        <v>45</v>
      </c>
      <c r="P167" s="21" t="s">
        <v>79</v>
      </c>
      <c r="Q167" s="12">
        <v>5</v>
      </c>
      <c r="R167" s="21" t="s">
        <v>41</v>
      </c>
      <c r="T167" s="22" t="s">
        <v>42</v>
      </c>
      <c r="U167" s="16" t="s">
        <v>103</v>
      </c>
      <c r="V167" s="16">
        <v>20242</v>
      </c>
      <c r="W167" s="21" t="s">
        <v>48</v>
      </c>
      <c r="X167" s="21" t="s">
        <v>45</v>
      </c>
      <c r="Y167" s="21" t="s">
        <v>79</v>
      </c>
      <c r="Z167" s="12">
        <f t="shared" si="2"/>
        <v>6</v>
      </c>
      <c r="AA167" s="21" t="s">
        <v>41</v>
      </c>
    </row>
    <row r="168" spans="2:27" s="11" customFormat="1" ht="15.6" customHeight="1">
      <c r="B168" s="22" t="s">
        <v>36</v>
      </c>
      <c r="C168" s="16" t="s">
        <v>68</v>
      </c>
      <c r="D168" s="15">
        <v>20242</v>
      </c>
      <c r="E168" s="12" t="s">
        <v>48</v>
      </c>
      <c r="F168" s="12" t="s">
        <v>62</v>
      </c>
      <c r="G168" s="13" t="s">
        <v>63</v>
      </c>
      <c r="H168" s="12">
        <v>4</v>
      </c>
      <c r="I168" s="12" t="s">
        <v>71</v>
      </c>
      <c r="K168" s="22" t="s">
        <v>42</v>
      </c>
      <c r="L168" s="16" t="s">
        <v>104</v>
      </c>
      <c r="M168" s="16">
        <v>20242</v>
      </c>
      <c r="N168" s="21" t="s">
        <v>38</v>
      </c>
      <c r="O168" s="21" t="s">
        <v>45</v>
      </c>
      <c r="P168" s="21" t="s">
        <v>82</v>
      </c>
      <c r="Q168" s="12">
        <v>2</v>
      </c>
      <c r="R168" s="21" t="s">
        <v>41</v>
      </c>
      <c r="T168" s="22" t="s">
        <v>42</v>
      </c>
      <c r="U168" s="16" t="s">
        <v>104</v>
      </c>
      <c r="V168" s="16">
        <v>20242</v>
      </c>
      <c r="W168" s="21" t="s">
        <v>38</v>
      </c>
      <c r="X168" s="21" t="s">
        <v>45</v>
      </c>
      <c r="Y168" s="21" t="s">
        <v>82</v>
      </c>
      <c r="Z168" s="12">
        <f t="shared" si="2"/>
        <v>3</v>
      </c>
      <c r="AA168" s="21" t="s">
        <v>41</v>
      </c>
    </row>
    <row r="169" spans="2:27" s="11" customFormat="1" ht="15.6" customHeight="1">
      <c r="B169" s="22" t="s">
        <v>36</v>
      </c>
      <c r="C169" s="16" t="s">
        <v>68</v>
      </c>
      <c r="D169" s="15">
        <v>20242</v>
      </c>
      <c r="E169" s="12" t="s">
        <v>48</v>
      </c>
      <c r="F169" s="12" t="s">
        <v>62</v>
      </c>
      <c r="G169" s="13" t="s">
        <v>63</v>
      </c>
      <c r="H169" s="12">
        <v>4</v>
      </c>
      <c r="I169" s="12" t="s">
        <v>72</v>
      </c>
      <c r="K169" s="22" t="s">
        <v>42</v>
      </c>
      <c r="L169" s="16" t="s">
        <v>104</v>
      </c>
      <c r="M169" s="16">
        <v>20242</v>
      </c>
      <c r="N169" s="21" t="s">
        <v>38</v>
      </c>
      <c r="O169" s="21" t="s">
        <v>45</v>
      </c>
      <c r="P169" s="21" t="s">
        <v>82</v>
      </c>
      <c r="Q169" s="12">
        <v>3</v>
      </c>
      <c r="R169" s="21" t="s">
        <v>41</v>
      </c>
      <c r="T169" s="22" t="s">
        <v>42</v>
      </c>
      <c r="U169" s="16" t="s">
        <v>104</v>
      </c>
      <c r="V169" s="16">
        <v>20242</v>
      </c>
      <c r="W169" s="21" t="s">
        <v>38</v>
      </c>
      <c r="X169" s="21" t="s">
        <v>45</v>
      </c>
      <c r="Y169" s="21" t="s">
        <v>82</v>
      </c>
      <c r="Z169" s="12">
        <f t="shared" si="2"/>
        <v>4</v>
      </c>
      <c r="AA169" s="21" t="s">
        <v>41</v>
      </c>
    </row>
    <row r="170" spans="2:27" s="11" customFormat="1" ht="15.6" customHeight="1">
      <c r="B170" s="22" t="s">
        <v>36</v>
      </c>
      <c r="C170" s="16" t="s">
        <v>68</v>
      </c>
      <c r="D170" s="15">
        <v>20242</v>
      </c>
      <c r="E170" s="12" t="s">
        <v>48</v>
      </c>
      <c r="F170" s="12" t="s">
        <v>62</v>
      </c>
      <c r="G170" s="13" t="s">
        <v>63</v>
      </c>
      <c r="H170" s="12">
        <v>4</v>
      </c>
      <c r="I170" s="12" t="s">
        <v>73</v>
      </c>
      <c r="K170" s="22" t="s">
        <v>42</v>
      </c>
      <c r="L170" s="16" t="s">
        <v>104</v>
      </c>
      <c r="M170" s="16">
        <v>20242</v>
      </c>
      <c r="N170" s="21" t="s">
        <v>38</v>
      </c>
      <c r="O170" s="21" t="s">
        <v>45</v>
      </c>
      <c r="P170" s="21" t="s">
        <v>82</v>
      </c>
      <c r="Q170" s="12">
        <v>5</v>
      </c>
      <c r="R170" s="21" t="s">
        <v>41</v>
      </c>
      <c r="T170" s="22" t="s">
        <v>42</v>
      </c>
      <c r="U170" s="16" t="s">
        <v>104</v>
      </c>
      <c r="V170" s="16">
        <v>20242</v>
      </c>
      <c r="W170" s="21" t="s">
        <v>38</v>
      </c>
      <c r="X170" s="21" t="s">
        <v>45</v>
      </c>
      <c r="Y170" s="21" t="s">
        <v>82</v>
      </c>
      <c r="Z170" s="12">
        <f t="shared" si="2"/>
        <v>6</v>
      </c>
      <c r="AA170" s="21" t="s">
        <v>41</v>
      </c>
    </row>
    <row r="171" spans="2:27" s="11" customFormat="1" ht="15.6" customHeight="1">
      <c r="B171" s="22" t="s">
        <v>36</v>
      </c>
      <c r="C171" s="16" t="s">
        <v>68</v>
      </c>
      <c r="D171" s="15">
        <v>20242</v>
      </c>
      <c r="E171" s="12" t="s">
        <v>48</v>
      </c>
      <c r="F171" s="12" t="s">
        <v>62</v>
      </c>
      <c r="G171" s="13" t="s">
        <v>63</v>
      </c>
      <c r="H171" s="12">
        <v>5</v>
      </c>
      <c r="I171" s="12" t="s">
        <v>41</v>
      </c>
      <c r="K171" s="22" t="s">
        <v>42</v>
      </c>
      <c r="L171" s="16" t="s">
        <v>104</v>
      </c>
      <c r="M171" s="16">
        <v>20242</v>
      </c>
      <c r="N171" s="21" t="s">
        <v>38</v>
      </c>
      <c r="O171" s="21" t="s">
        <v>45</v>
      </c>
      <c r="P171" s="21" t="s">
        <v>82</v>
      </c>
      <c r="Q171" s="12">
        <v>7</v>
      </c>
      <c r="R171" s="21" t="s">
        <v>41</v>
      </c>
      <c r="T171" s="22" t="s">
        <v>42</v>
      </c>
      <c r="U171" s="16" t="s">
        <v>104</v>
      </c>
      <c r="V171" s="16">
        <v>20242</v>
      </c>
      <c r="W171" s="21" t="s">
        <v>38</v>
      </c>
      <c r="X171" s="21" t="s">
        <v>45</v>
      </c>
      <c r="Y171" s="21" t="s">
        <v>82</v>
      </c>
      <c r="Z171" s="12">
        <f t="shared" si="2"/>
        <v>8</v>
      </c>
      <c r="AA171" s="21" t="s">
        <v>41</v>
      </c>
    </row>
    <row r="172" spans="2:27" s="11" customFormat="1" ht="15.6" customHeight="1">
      <c r="B172" s="22" t="s">
        <v>36</v>
      </c>
      <c r="C172" s="16" t="s">
        <v>68</v>
      </c>
      <c r="D172" s="15">
        <v>20242</v>
      </c>
      <c r="E172" s="12" t="s">
        <v>48</v>
      </c>
      <c r="F172" s="12" t="s">
        <v>62</v>
      </c>
      <c r="G172" s="13" t="s">
        <v>63</v>
      </c>
      <c r="H172" s="12">
        <v>5</v>
      </c>
      <c r="I172" s="12" t="s">
        <v>51</v>
      </c>
      <c r="K172" s="22" t="s">
        <v>42</v>
      </c>
      <c r="L172" s="16" t="s">
        <v>104</v>
      </c>
      <c r="M172" s="16">
        <v>20242</v>
      </c>
      <c r="N172" s="21" t="s">
        <v>48</v>
      </c>
      <c r="O172" s="21" t="s">
        <v>45</v>
      </c>
      <c r="P172" s="21" t="s">
        <v>82</v>
      </c>
      <c r="Q172" s="12">
        <v>2</v>
      </c>
      <c r="R172" s="21" t="s">
        <v>41</v>
      </c>
      <c r="T172" s="22" t="s">
        <v>42</v>
      </c>
      <c r="U172" s="16" t="s">
        <v>104</v>
      </c>
      <c r="V172" s="16">
        <v>20242</v>
      </c>
      <c r="W172" s="21" t="s">
        <v>48</v>
      </c>
      <c r="X172" s="21" t="s">
        <v>45</v>
      </c>
      <c r="Y172" s="21" t="s">
        <v>82</v>
      </c>
      <c r="Z172" s="12">
        <f t="shared" si="2"/>
        <v>3</v>
      </c>
      <c r="AA172" s="21" t="s">
        <v>41</v>
      </c>
    </row>
    <row r="173" spans="2:27" s="11" customFormat="1" ht="15.6" customHeight="1">
      <c r="B173" s="22" t="s">
        <v>36</v>
      </c>
      <c r="C173" s="16" t="s">
        <v>68</v>
      </c>
      <c r="D173" s="15">
        <v>20242</v>
      </c>
      <c r="E173" s="12" t="s">
        <v>48</v>
      </c>
      <c r="F173" s="12" t="s">
        <v>62</v>
      </c>
      <c r="G173" s="13" t="s">
        <v>63</v>
      </c>
      <c r="H173" s="12">
        <v>5</v>
      </c>
      <c r="I173" s="12" t="s">
        <v>57</v>
      </c>
      <c r="K173" s="22" t="s">
        <v>42</v>
      </c>
      <c r="L173" s="16" t="s">
        <v>104</v>
      </c>
      <c r="M173" s="16">
        <v>20242</v>
      </c>
      <c r="N173" s="21" t="s">
        <v>48</v>
      </c>
      <c r="O173" s="21" t="s">
        <v>45</v>
      </c>
      <c r="P173" s="21" t="s">
        <v>82</v>
      </c>
      <c r="Q173" s="12">
        <v>2</v>
      </c>
      <c r="R173" s="21" t="s">
        <v>51</v>
      </c>
      <c r="T173" s="22" t="s">
        <v>42</v>
      </c>
      <c r="U173" s="16" t="s">
        <v>104</v>
      </c>
      <c r="V173" s="16">
        <v>20242</v>
      </c>
      <c r="W173" s="21" t="s">
        <v>48</v>
      </c>
      <c r="X173" s="21" t="s">
        <v>45</v>
      </c>
      <c r="Y173" s="21" t="s">
        <v>82</v>
      </c>
      <c r="Z173" s="12">
        <f t="shared" si="2"/>
        <v>3</v>
      </c>
      <c r="AA173" s="21" t="s">
        <v>51</v>
      </c>
    </row>
    <row r="174" spans="2:27" s="11" customFormat="1" ht="15.6" customHeight="1">
      <c r="B174" s="22" t="s">
        <v>36</v>
      </c>
      <c r="C174" s="16" t="s">
        <v>68</v>
      </c>
      <c r="D174" s="15">
        <v>20242</v>
      </c>
      <c r="E174" s="12" t="s">
        <v>48</v>
      </c>
      <c r="F174" s="12" t="s">
        <v>62</v>
      </c>
      <c r="G174" s="13" t="s">
        <v>63</v>
      </c>
      <c r="H174" s="12">
        <v>5</v>
      </c>
      <c r="I174" s="12" t="s">
        <v>66</v>
      </c>
      <c r="K174" s="22" t="s">
        <v>42</v>
      </c>
      <c r="L174" s="16" t="s">
        <v>104</v>
      </c>
      <c r="M174" s="16">
        <v>20242</v>
      </c>
      <c r="N174" s="21" t="s">
        <v>48</v>
      </c>
      <c r="O174" s="21" t="s">
        <v>45</v>
      </c>
      <c r="P174" s="21" t="s">
        <v>82</v>
      </c>
      <c r="Q174" s="12">
        <v>3</v>
      </c>
      <c r="R174" s="21" t="s">
        <v>41</v>
      </c>
      <c r="T174" s="22" t="s">
        <v>42</v>
      </c>
      <c r="U174" s="16" t="s">
        <v>104</v>
      </c>
      <c r="V174" s="16">
        <v>20242</v>
      </c>
      <c r="W174" s="21" t="s">
        <v>48</v>
      </c>
      <c r="X174" s="21" t="s">
        <v>45</v>
      </c>
      <c r="Y174" s="21" t="s">
        <v>82</v>
      </c>
      <c r="Z174" s="12">
        <f t="shared" si="2"/>
        <v>4</v>
      </c>
      <c r="AA174" s="21" t="s">
        <v>41</v>
      </c>
    </row>
    <row r="175" spans="2:27" s="11" customFormat="1" ht="15.6" customHeight="1">
      <c r="B175" s="22" t="s">
        <v>36</v>
      </c>
      <c r="C175" s="16" t="s">
        <v>75</v>
      </c>
      <c r="D175" s="15">
        <v>202011</v>
      </c>
      <c r="E175" s="12" t="s">
        <v>48</v>
      </c>
      <c r="F175" s="12" t="s">
        <v>62</v>
      </c>
      <c r="G175" s="13" t="s">
        <v>63</v>
      </c>
      <c r="H175" s="12">
        <v>6</v>
      </c>
      <c r="I175" s="12" t="s">
        <v>41</v>
      </c>
      <c r="K175" s="22" t="s">
        <v>42</v>
      </c>
      <c r="L175" s="16" t="s">
        <v>104</v>
      </c>
      <c r="M175" s="16">
        <v>20242</v>
      </c>
      <c r="N175" s="21" t="s">
        <v>48</v>
      </c>
      <c r="O175" s="21" t="s">
        <v>45</v>
      </c>
      <c r="P175" s="21" t="s">
        <v>82</v>
      </c>
      <c r="Q175" s="12">
        <v>3</v>
      </c>
      <c r="R175" s="21" t="s">
        <v>51</v>
      </c>
      <c r="T175" s="22" t="s">
        <v>42</v>
      </c>
      <c r="U175" s="16" t="s">
        <v>104</v>
      </c>
      <c r="V175" s="16">
        <v>20242</v>
      </c>
      <c r="W175" s="21" t="s">
        <v>48</v>
      </c>
      <c r="X175" s="21" t="s">
        <v>45</v>
      </c>
      <c r="Y175" s="21" t="s">
        <v>82</v>
      </c>
      <c r="Z175" s="12">
        <f t="shared" si="2"/>
        <v>4</v>
      </c>
      <c r="AA175" s="21" t="s">
        <v>51</v>
      </c>
    </row>
    <row r="176" spans="2:27" s="11" customFormat="1" ht="15.6" customHeight="1">
      <c r="B176" s="22" t="s">
        <v>36</v>
      </c>
      <c r="C176" s="16" t="s">
        <v>75</v>
      </c>
      <c r="D176" s="15">
        <v>202011</v>
      </c>
      <c r="E176" s="12" t="s">
        <v>48</v>
      </c>
      <c r="F176" s="12" t="s">
        <v>62</v>
      </c>
      <c r="G176" s="13" t="s">
        <v>63</v>
      </c>
      <c r="H176" s="12">
        <v>6</v>
      </c>
      <c r="I176" s="12" t="s">
        <v>51</v>
      </c>
      <c r="K176" s="22" t="s">
        <v>42</v>
      </c>
      <c r="L176" s="16" t="s">
        <v>104</v>
      </c>
      <c r="M176" s="16">
        <v>20242</v>
      </c>
      <c r="N176" s="21" t="s">
        <v>48</v>
      </c>
      <c r="O176" s="21" t="s">
        <v>45</v>
      </c>
      <c r="P176" s="21" t="s">
        <v>82</v>
      </c>
      <c r="Q176" s="12">
        <v>3</v>
      </c>
      <c r="R176" s="21" t="s">
        <v>57</v>
      </c>
      <c r="T176" s="22" t="s">
        <v>42</v>
      </c>
      <c r="U176" s="16" t="s">
        <v>104</v>
      </c>
      <c r="V176" s="16">
        <v>20242</v>
      </c>
      <c r="W176" s="21" t="s">
        <v>48</v>
      </c>
      <c r="X176" s="21" t="s">
        <v>45</v>
      </c>
      <c r="Y176" s="21" t="s">
        <v>82</v>
      </c>
      <c r="Z176" s="12">
        <f t="shared" si="2"/>
        <v>4</v>
      </c>
      <c r="AA176" s="21" t="s">
        <v>57</v>
      </c>
    </row>
    <row r="177" spans="2:27" s="11" customFormat="1" ht="15.6" customHeight="1">
      <c r="B177" s="22" t="s">
        <v>36</v>
      </c>
      <c r="C177" s="16" t="s">
        <v>75</v>
      </c>
      <c r="D177" s="15">
        <v>202011</v>
      </c>
      <c r="E177" s="12" t="s">
        <v>48</v>
      </c>
      <c r="F177" s="12" t="s">
        <v>62</v>
      </c>
      <c r="G177" s="13" t="s">
        <v>63</v>
      </c>
      <c r="H177" s="12">
        <v>6</v>
      </c>
      <c r="I177" s="12" t="s">
        <v>57</v>
      </c>
      <c r="K177" s="22" t="s">
        <v>42</v>
      </c>
      <c r="L177" s="16" t="s">
        <v>104</v>
      </c>
      <c r="M177" s="16">
        <v>20242</v>
      </c>
      <c r="N177" s="21" t="s">
        <v>48</v>
      </c>
      <c r="O177" s="21" t="s">
        <v>45</v>
      </c>
      <c r="P177" s="21" t="s">
        <v>82</v>
      </c>
      <c r="Q177" s="12">
        <v>3</v>
      </c>
      <c r="R177" s="21" t="s">
        <v>66</v>
      </c>
      <c r="T177" s="22" t="s">
        <v>42</v>
      </c>
      <c r="U177" s="16" t="s">
        <v>104</v>
      </c>
      <c r="V177" s="16">
        <v>20242</v>
      </c>
      <c r="W177" s="21" t="s">
        <v>48</v>
      </c>
      <c r="X177" s="21" t="s">
        <v>45</v>
      </c>
      <c r="Y177" s="21" t="s">
        <v>82</v>
      </c>
      <c r="Z177" s="12">
        <f t="shared" si="2"/>
        <v>4</v>
      </c>
      <c r="AA177" s="21" t="s">
        <v>66</v>
      </c>
    </row>
    <row r="178" spans="2:27" s="11" customFormat="1" ht="15.6" customHeight="1">
      <c r="B178" s="22" t="s">
        <v>36</v>
      </c>
      <c r="C178" s="16" t="s">
        <v>75</v>
      </c>
      <c r="D178" s="15">
        <v>202011</v>
      </c>
      <c r="E178" s="12" t="s">
        <v>48</v>
      </c>
      <c r="F178" s="12" t="s">
        <v>62</v>
      </c>
      <c r="G178" s="13" t="s">
        <v>63</v>
      </c>
      <c r="H178" s="12">
        <v>6</v>
      </c>
      <c r="I178" s="12" t="s">
        <v>73</v>
      </c>
      <c r="K178" s="22" t="s">
        <v>42</v>
      </c>
      <c r="L178" s="16" t="s">
        <v>104</v>
      </c>
      <c r="M178" s="16">
        <v>20242</v>
      </c>
      <c r="N178" s="21" t="s">
        <v>48</v>
      </c>
      <c r="O178" s="21" t="s">
        <v>45</v>
      </c>
      <c r="P178" s="21" t="s">
        <v>82</v>
      </c>
      <c r="Q178" s="12">
        <v>4</v>
      </c>
      <c r="R178" s="21" t="s">
        <v>41</v>
      </c>
      <c r="T178" s="22" t="s">
        <v>42</v>
      </c>
      <c r="U178" s="16" t="s">
        <v>104</v>
      </c>
      <c r="V178" s="16">
        <v>20242</v>
      </c>
      <c r="W178" s="21" t="s">
        <v>48</v>
      </c>
      <c r="X178" s="21" t="s">
        <v>45</v>
      </c>
      <c r="Y178" s="21" t="s">
        <v>82</v>
      </c>
      <c r="Z178" s="12">
        <f t="shared" si="2"/>
        <v>5</v>
      </c>
      <c r="AA178" s="21" t="s">
        <v>41</v>
      </c>
    </row>
    <row r="179" spans="2:27" s="11" customFormat="1" ht="15.6" customHeight="1">
      <c r="B179" s="22" t="s">
        <v>36</v>
      </c>
      <c r="C179" s="16" t="s">
        <v>75</v>
      </c>
      <c r="D179" s="15">
        <v>202011</v>
      </c>
      <c r="E179" s="12" t="s">
        <v>48</v>
      </c>
      <c r="F179" s="12" t="s">
        <v>62</v>
      </c>
      <c r="G179" s="13" t="s">
        <v>63</v>
      </c>
      <c r="H179" s="12">
        <v>7</v>
      </c>
      <c r="I179" s="12" t="s">
        <v>41</v>
      </c>
      <c r="K179" s="22" t="s">
        <v>42</v>
      </c>
      <c r="L179" s="16" t="s">
        <v>104</v>
      </c>
      <c r="M179" s="16">
        <v>20242</v>
      </c>
      <c r="N179" s="21" t="s">
        <v>48</v>
      </c>
      <c r="O179" s="21" t="s">
        <v>45</v>
      </c>
      <c r="P179" s="21" t="s">
        <v>82</v>
      </c>
      <c r="Q179" s="12">
        <v>5</v>
      </c>
      <c r="R179" s="21" t="s">
        <v>41</v>
      </c>
      <c r="T179" s="22" t="s">
        <v>42</v>
      </c>
      <c r="U179" s="16" t="s">
        <v>104</v>
      </c>
      <c r="V179" s="16">
        <v>20242</v>
      </c>
      <c r="W179" s="21" t="s">
        <v>48</v>
      </c>
      <c r="X179" s="21" t="s">
        <v>45</v>
      </c>
      <c r="Y179" s="21" t="s">
        <v>82</v>
      </c>
      <c r="Z179" s="12">
        <f t="shared" si="2"/>
        <v>6</v>
      </c>
      <c r="AA179" s="21" t="s">
        <v>41</v>
      </c>
    </row>
    <row r="180" spans="2:27" s="11" customFormat="1" ht="15.6" customHeight="1">
      <c r="B180" s="22" t="s">
        <v>36</v>
      </c>
      <c r="C180" s="16" t="s">
        <v>75</v>
      </c>
      <c r="D180" s="15">
        <v>202011</v>
      </c>
      <c r="E180" s="12" t="s">
        <v>48</v>
      </c>
      <c r="F180" s="12" t="s">
        <v>62</v>
      </c>
      <c r="G180" s="13" t="s">
        <v>63</v>
      </c>
      <c r="H180" s="12">
        <v>7</v>
      </c>
      <c r="I180" s="12" t="s">
        <v>51</v>
      </c>
      <c r="K180" s="22" t="s">
        <v>42</v>
      </c>
      <c r="L180" s="16" t="s">
        <v>104</v>
      </c>
      <c r="M180" s="16">
        <v>20242</v>
      </c>
      <c r="N180" s="21" t="s">
        <v>48</v>
      </c>
      <c r="O180" s="21" t="s">
        <v>45</v>
      </c>
      <c r="P180" s="21" t="s">
        <v>82</v>
      </c>
      <c r="Q180" s="12">
        <v>5</v>
      </c>
      <c r="R180" s="21" t="s">
        <v>51</v>
      </c>
      <c r="T180" s="22" t="s">
        <v>42</v>
      </c>
      <c r="U180" s="16" t="s">
        <v>104</v>
      </c>
      <c r="V180" s="16">
        <v>20242</v>
      </c>
      <c r="W180" s="21" t="s">
        <v>48</v>
      </c>
      <c r="X180" s="21" t="s">
        <v>45</v>
      </c>
      <c r="Y180" s="21" t="s">
        <v>82</v>
      </c>
      <c r="Z180" s="12">
        <f t="shared" si="2"/>
        <v>6</v>
      </c>
      <c r="AA180" s="21" t="s">
        <v>51</v>
      </c>
    </row>
    <row r="181" spans="2:27" s="11" customFormat="1" ht="15.6" customHeight="1">
      <c r="B181" s="22" t="s">
        <v>36</v>
      </c>
      <c r="C181" s="16" t="s">
        <v>75</v>
      </c>
      <c r="D181" s="15">
        <v>202011</v>
      </c>
      <c r="E181" s="12" t="s">
        <v>48</v>
      </c>
      <c r="F181" s="12" t="s">
        <v>62</v>
      </c>
      <c r="G181" s="13" t="s">
        <v>63</v>
      </c>
      <c r="H181" s="12">
        <v>7</v>
      </c>
      <c r="I181" s="12" t="s">
        <v>57</v>
      </c>
      <c r="K181" s="22" t="s">
        <v>42</v>
      </c>
      <c r="L181" s="16" t="s">
        <v>104</v>
      </c>
      <c r="M181" s="16">
        <v>20242</v>
      </c>
      <c r="N181" s="21" t="s">
        <v>48</v>
      </c>
      <c r="O181" s="21" t="s">
        <v>45</v>
      </c>
      <c r="P181" s="21" t="s">
        <v>82</v>
      </c>
      <c r="Q181" s="12">
        <v>5</v>
      </c>
      <c r="R181" s="21" t="s">
        <v>57</v>
      </c>
      <c r="T181" s="22" t="s">
        <v>42</v>
      </c>
      <c r="U181" s="16" t="s">
        <v>104</v>
      </c>
      <c r="V181" s="16">
        <v>20242</v>
      </c>
      <c r="W181" s="21" t="s">
        <v>48</v>
      </c>
      <c r="X181" s="21" t="s">
        <v>45</v>
      </c>
      <c r="Y181" s="21" t="s">
        <v>82</v>
      </c>
      <c r="Z181" s="12">
        <f t="shared" si="2"/>
        <v>6</v>
      </c>
      <c r="AA181" s="21" t="s">
        <v>57</v>
      </c>
    </row>
    <row r="182" spans="2:27" s="11" customFormat="1" ht="15.6" customHeight="1">
      <c r="B182" s="22" t="s">
        <v>36</v>
      </c>
      <c r="C182" s="16" t="s">
        <v>75</v>
      </c>
      <c r="D182" s="15">
        <v>202011</v>
      </c>
      <c r="E182" s="12" t="s">
        <v>48</v>
      </c>
      <c r="F182" s="12" t="s">
        <v>62</v>
      </c>
      <c r="G182" s="13" t="s">
        <v>63</v>
      </c>
      <c r="H182" s="12">
        <v>7</v>
      </c>
      <c r="I182" s="12" t="s">
        <v>66</v>
      </c>
      <c r="K182" s="22" t="s">
        <v>42</v>
      </c>
      <c r="L182" s="16" t="s">
        <v>104</v>
      </c>
      <c r="M182" s="16">
        <v>20242</v>
      </c>
      <c r="N182" s="21" t="s">
        <v>48</v>
      </c>
      <c r="O182" s="21" t="s">
        <v>45</v>
      </c>
      <c r="P182" s="21" t="s">
        <v>82</v>
      </c>
      <c r="Q182" s="12">
        <v>6</v>
      </c>
      <c r="R182" s="21" t="s">
        <v>41</v>
      </c>
      <c r="T182" s="22" t="s">
        <v>42</v>
      </c>
      <c r="U182" s="16" t="s">
        <v>104</v>
      </c>
      <c r="V182" s="16">
        <v>20242</v>
      </c>
      <c r="W182" s="21" t="s">
        <v>48</v>
      </c>
      <c r="X182" s="21" t="s">
        <v>45</v>
      </c>
      <c r="Y182" s="21" t="s">
        <v>82</v>
      </c>
      <c r="Z182" s="12">
        <f t="shared" si="2"/>
        <v>7</v>
      </c>
      <c r="AA182" s="21" t="s">
        <v>41</v>
      </c>
    </row>
    <row r="183" spans="2:27" s="11" customFormat="1" ht="15.6" customHeight="1">
      <c r="B183" s="22" t="s">
        <v>36</v>
      </c>
      <c r="C183" s="16" t="s">
        <v>75</v>
      </c>
      <c r="D183" s="15">
        <v>202011</v>
      </c>
      <c r="E183" s="12" t="s">
        <v>48</v>
      </c>
      <c r="F183" s="12" t="s">
        <v>62</v>
      </c>
      <c r="G183" s="13" t="s">
        <v>63</v>
      </c>
      <c r="H183" s="12">
        <v>8</v>
      </c>
      <c r="I183" s="12" t="s">
        <v>41</v>
      </c>
      <c r="K183" s="22" t="s">
        <v>42</v>
      </c>
      <c r="L183" s="16" t="s">
        <v>104</v>
      </c>
      <c r="M183" s="16">
        <v>20242</v>
      </c>
      <c r="N183" s="21" t="s">
        <v>48</v>
      </c>
      <c r="O183" s="21" t="s">
        <v>45</v>
      </c>
      <c r="P183" s="21" t="s">
        <v>82</v>
      </c>
      <c r="Q183" s="12">
        <v>6</v>
      </c>
      <c r="R183" s="21" t="s">
        <v>51</v>
      </c>
      <c r="T183" s="22" t="s">
        <v>42</v>
      </c>
      <c r="U183" s="16" t="s">
        <v>104</v>
      </c>
      <c r="V183" s="16">
        <v>20242</v>
      </c>
      <c r="W183" s="21" t="s">
        <v>48</v>
      </c>
      <c r="X183" s="21" t="s">
        <v>45</v>
      </c>
      <c r="Y183" s="21" t="s">
        <v>82</v>
      </c>
      <c r="Z183" s="12">
        <f t="shared" si="2"/>
        <v>7</v>
      </c>
      <c r="AA183" s="21" t="s">
        <v>51</v>
      </c>
    </row>
    <row r="184" spans="2:27" s="11" customFormat="1" ht="15.6" customHeight="1">
      <c r="B184" s="22" t="s">
        <v>36</v>
      </c>
      <c r="C184" s="16" t="s">
        <v>75</v>
      </c>
      <c r="D184" s="15">
        <v>202011</v>
      </c>
      <c r="E184" s="12" t="s">
        <v>48</v>
      </c>
      <c r="F184" s="12" t="s">
        <v>62</v>
      </c>
      <c r="G184" s="13" t="s">
        <v>63</v>
      </c>
      <c r="H184" s="12">
        <v>8</v>
      </c>
      <c r="I184" s="12" t="s">
        <v>51</v>
      </c>
      <c r="K184" s="22" t="s">
        <v>42</v>
      </c>
      <c r="L184" s="16" t="s">
        <v>104</v>
      </c>
      <c r="M184" s="16">
        <v>20242</v>
      </c>
      <c r="N184" s="21" t="s">
        <v>48</v>
      </c>
      <c r="O184" s="21" t="s">
        <v>45</v>
      </c>
      <c r="P184" s="21" t="s">
        <v>82</v>
      </c>
      <c r="Q184" s="12">
        <v>7</v>
      </c>
      <c r="R184" s="21" t="s">
        <v>41</v>
      </c>
      <c r="T184" s="22" t="s">
        <v>42</v>
      </c>
      <c r="U184" s="16" t="s">
        <v>104</v>
      </c>
      <c r="V184" s="16">
        <v>20242</v>
      </c>
      <c r="W184" s="21" t="s">
        <v>48</v>
      </c>
      <c r="X184" s="21" t="s">
        <v>45</v>
      </c>
      <c r="Y184" s="21" t="s">
        <v>82</v>
      </c>
      <c r="Z184" s="12">
        <f t="shared" si="2"/>
        <v>8</v>
      </c>
      <c r="AA184" s="21" t="s">
        <v>41</v>
      </c>
    </row>
    <row r="185" spans="2:27" s="11" customFormat="1" ht="15.6" customHeight="1">
      <c r="B185" s="22" t="s">
        <v>36</v>
      </c>
      <c r="C185" s="16" t="s">
        <v>75</v>
      </c>
      <c r="D185" s="15">
        <v>202011</v>
      </c>
      <c r="E185" s="12" t="s">
        <v>48</v>
      </c>
      <c r="F185" s="12" t="s">
        <v>62</v>
      </c>
      <c r="G185" s="13" t="s">
        <v>63</v>
      </c>
      <c r="H185" s="12">
        <v>8</v>
      </c>
      <c r="I185" s="12" t="s">
        <v>57</v>
      </c>
      <c r="K185" s="22" t="s">
        <v>42</v>
      </c>
      <c r="L185" s="16" t="s">
        <v>104</v>
      </c>
      <c r="M185" s="16">
        <v>20242</v>
      </c>
      <c r="N185" s="21" t="s">
        <v>48</v>
      </c>
      <c r="O185" s="21" t="s">
        <v>45</v>
      </c>
      <c r="P185" s="21" t="s">
        <v>82</v>
      </c>
      <c r="Q185" s="12">
        <v>7</v>
      </c>
      <c r="R185" s="21" t="s">
        <v>51</v>
      </c>
      <c r="T185" s="22" t="s">
        <v>42</v>
      </c>
      <c r="U185" s="16" t="s">
        <v>104</v>
      </c>
      <c r="V185" s="16">
        <v>20242</v>
      </c>
      <c r="W185" s="21" t="s">
        <v>48</v>
      </c>
      <c r="X185" s="21" t="s">
        <v>45</v>
      </c>
      <c r="Y185" s="21" t="s">
        <v>82</v>
      </c>
      <c r="Z185" s="12">
        <f t="shared" si="2"/>
        <v>8</v>
      </c>
      <c r="AA185" s="21" t="s">
        <v>51</v>
      </c>
    </row>
    <row r="186" spans="2:27" s="11" customFormat="1" ht="15.6" customHeight="1">
      <c r="B186" s="22" t="s">
        <v>36</v>
      </c>
      <c r="C186" s="16" t="s">
        <v>75</v>
      </c>
      <c r="D186" s="15">
        <v>202011</v>
      </c>
      <c r="E186" s="12" t="s">
        <v>48</v>
      </c>
      <c r="F186" s="12" t="s">
        <v>62</v>
      </c>
      <c r="G186" s="13" t="s">
        <v>63</v>
      </c>
      <c r="H186" s="12">
        <v>8</v>
      </c>
      <c r="I186" s="12" t="s">
        <v>66</v>
      </c>
      <c r="K186" s="22" t="s">
        <v>42</v>
      </c>
      <c r="L186" s="16" t="s">
        <v>104</v>
      </c>
      <c r="M186" s="16">
        <v>20242</v>
      </c>
      <c r="N186" s="21" t="s">
        <v>48</v>
      </c>
      <c r="O186" s="21" t="s">
        <v>45</v>
      </c>
      <c r="P186" s="21" t="s">
        <v>82</v>
      </c>
      <c r="Q186" s="12">
        <v>7</v>
      </c>
      <c r="R186" s="21" t="s">
        <v>57</v>
      </c>
      <c r="T186" s="22" t="s">
        <v>42</v>
      </c>
      <c r="U186" s="16" t="s">
        <v>104</v>
      </c>
      <c r="V186" s="16">
        <v>20242</v>
      </c>
      <c r="W186" s="21" t="s">
        <v>48</v>
      </c>
      <c r="X186" s="21" t="s">
        <v>45</v>
      </c>
      <c r="Y186" s="21" t="s">
        <v>82</v>
      </c>
      <c r="Z186" s="12">
        <f t="shared" si="2"/>
        <v>8</v>
      </c>
      <c r="AA186" s="21" t="s">
        <v>57</v>
      </c>
    </row>
    <row r="187" spans="2:27" s="11" customFormat="1" ht="15.6" customHeight="1">
      <c r="B187" s="22" t="s">
        <v>36</v>
      </c>
      <c r="C187" s="16" t="s">
        <v>75</v>
      </c>
      <c r="D187" s="15">
        <v>202011</v>
      </c>
      <c r="E187" s="12" t="s">
        <v>48</v>
      </c>
      <c r="F187" s="12" t="s">
        <v>62</v>
      </c>
      <c r="G187" s="13" t="s">
        <v>63</v>
      </c>
      <c r="H187" s="12">
        <v>9</v>
      </c>
      <c r="I187" s="12" t="s">
        <v>41</v>
      </c>
      <c r="K187" s="22" t="s">
        <v>42</v>
      </c>
      <c r="L187" s="16" t="s">
        <v>104</v>
      </c>
      <c r="M187" s="16">
        <v>20242</v>
      </c>
      <c r="N187" s="21" t="s">
        <v>48</v>
      </c>
      <c r="O187" s="21" t="s">
        <v>45</v>
      </c>
      <c r="P187" s="21" t="s">
        <v>82</v>
      </c>
      <c r="Q187" s="12">
        <v>7</v>
      </c>
      <c r="R187" s="21" t="s">
        <v>66</v>
      </c>
      <c r="T187" s="22" t="s">
        <v>42</v>
      </c>
      <c r="U187" s="16" t="s">
        <v>104</v>
      </c>
      <c r="V187" s="16">
        <v>20242</v>
      </c>
      <c r="W187" s="21" t="s">
        <v>48</v>
      </c>
      <c r="X187" s="21" t="s">
        <v>45</v>
      </c>
      <c r="Y187" s="21" t="s">
        <v>82</v>
      </c>
      <c r="Z187" s="12">
        <f t="shared" si="2"/>
        <v>8</v>
      </c>
      <c r="AA187" s="21" t="s">
        <v>66</v>
      </c>
    </row>
    <row r="188" spans="2:27" s="11" customFormat="1" ht="15.6" customHeight="1">
      <c r="B188" s="22" t="s">
        <v>36</v>
      </c>
      <c r="C188" s="16" t="s">
        <v>75</v>
      </c>
      <c r="D188" s="15">
        <v>202011</v>
      </c>
      <c r="E188" s="12" t="s">
        <v>48</v>
      </c>
      <c r="F188" s="12" t="s">
        <v>62</v>
      </c>
      <c r="G188" s="13" t="s">
        <v>63</v>
      </c>
      <c r="H188" s="12">
        <v>9</v>
      </c>
      <c r="I188" s="12" t="s">
        <v>51</v>
      </c>
      <c r="K188" s="22" t="s">
        <v>42</v>
      </c>
      <c r="L188" s="16" t="s">
        <v>104</v>
      </c>
      <c r="M188" s="16">
        <v>20242</v>
      </c>
      <c r="N188" s="21" t="s">
        <v>48</v>
      </c>
      <c r="O188" s="21" t="s">
        <v>45</v>
      </c>
      <c r="P188" s="21" t="s">
        <v>82</v>
      </c>
      <c r="Q188" s="12">
        <v>7</v>
      </c>
      <c r="R188" s="21" t="s">
        <v>77</v>
      </c>
      <c r="T188" s="22" t="s">
        <v>42</v>
      </c>
      <c r="U188" s="16" t="s">
        <v>104</v>
      </c>
      <c r="V188" s="16">
        <v>20242</v>
      </c>
      <c r="W188" s="21" t="s">
        <v>48</v>
      </c>
      <c r="X188" s="21" t="s">
        <v>45</v>
      </c>
      <c r="Y188" s="21" t="s">
        <v>82</v>
      </c>
      <c r="Z188" s="12">
        <f t="shared" si="2"/>
        <v>8</v>
      </c>
      <c r="AA188" s="21" t="s">
        <v>77</v>
      </c>
    </row>
    <row r="189" spans="2:27" s="11" customFormat="1" ht="15.6" customHeight="1">
      <c r="B189" s="22" t="s">
        <v>36</v>
      </c>
      <c r="C189" s="16" t="s">
        <v>75</v>
      </c>
      <c r="D189" s="15">
        <v>202011</v>
      </c>
      <c r="E189" s="12" t="s">
        <v>48</v>
      </c>
      <c r="F189" s="12" t="s">
        <v>62</v>
      </c>
      <c r="G189" s="13" t="s">
        <v>63</v>
      </c>
      <c r="H189" s="12">
        <v>9</v>
      </c>
      <c r="I189" s="12" t="s">
        <v>57</v>
      </c>
      <c r="K189" s="22" t="s">
        <v>42</v>
      </c>
      <c r="L189" s="16" t="s">
        <v>105</v>
      </c>
      <c r="M189" s="16">
        <v>202011</v>
      </c>
      <c r="N189" s="21" t="s">
        <v>48</v>
      </c>
      <c r="O189" s="21" t="s">
        <v>45</v>
      </c>
      <c r="P189" s="21" t="s">
        <v>82</v>
      </c>
      <c r="Q189" s="12">
        <v>8</v>
      </c>
      <c r="R189" s="21" t="s">
        <v>41</v>
      </c>
      <c r="T189" s="22" t="s">
        <v>42</v>
      </c>
      <c r="U189" s="16" t="s">
        <v>105</v>
      </c>
      <c r="V189" s="16">
        <v>202011</v>
      </c>
      <c r="W189" s="21" t="s">
        <v>48</v>
      </c>
      <c r="X189" s="21" t="s">
        <v>45</v>
      </c>
      <c r="Y189" s="21" t="s">
        <v>82</v>
      </c>
      <c r="Z189" s="12">
        <f t="shared" si="2"/>
        <v>9</v>
      </c>
      <c r="AA189" s="21" t="s">
        <v>41</v>
      </c>
    </row>
    <row r="190" spans="2:27" s="11" customFormat="1" ht="15.6" customHeight="1">
      <c r="B190" s="22" t="s">
        <v>36</v>
      </c>
      <c r="C190" s="16" t="s">
        <v>75</v>
      </c>
      <c r="D190" s="15">
        <v>202011</v>
      </c>
      <c r="E190" s="12" t="s">
        <v>48</v>
      </c>
      <c r="F190" s="12" t="s">
        <v>62</v>
      </c>
      <c r="G190" s="13" t="s">
        <v>63</v>
      </c>
      <c r="H190" s="12">
        <v>10</v>
      </c>
      <c r="I190" s="12" t="s">
        <v>41</v>
      </c>
      <c r="K190" s="22" t="s">
        <v>42</v>
      </c>
      <c r="L190" s="16" t="s">
        <v>105</v>
      </c>
      <c r="M190" s="16">
        <v>202011</v>
      </c>
      <c r="N190" s="21" t="s">
        <v>48</v>
      </c>
      <c r="O190" s="21" t="s">
        <v>45</v>
      </c>
      <c r="P190" s="21" t="s">
        <v>82</v>
      </c>
      <c r="Q190" s="12">
        <v>8</v>
      </c>
      <c r="R190" s="21" t="s">
        <v>51</v>
      </c>
      <c r="T190" s="22" t="s">
        <v>42</v>
      </c>
      <c r="U190" s="16" t="s">
        <v>105</v>
      </c>
      <c r="V190" s="16">
        <v>202011</v>
      </c>
      <c r="W190" s="21" t="s">
        <v>48</v>
      </c>
      <c r="X190" s="21" t="s">
        <v>45</v>
      </c>
      <c r="Y190" s="21" t="s">
        <v>82</v>
      </c>
      <c r="Z190" s="12">
        <f t="shared" si="2"/>
        <v>9</v>
      </c>
      <c r="AA190" s="21" t="s">
        <v>51</v>
      </c>
    </row>
    <row r="191" spans="2:27" s="11" customFormat="1" ht="15.6" customHeight="1">
      <c r="B191" s="22" t="s">
        <v>36</v>
      </c>
      <c r="C191" s="16" t="s">
        <v>75</v>
      </c>
      <c r="D191" s="15">
        <v>202011</v>
      </c>
      <c r="E191" s="12" t="s">
        <v>48</v>
      </c>
      <c r="F191" s="12" t="s">
        <v>62</v>
      </c>
      <c r="G191" s="13" t="s">
        <v>63</v>
      </c>
      <c r="H191" s="12">
        <v>10</v>
      </c>
      <c r="I191" s="12" t="s">
        <v>51</v>
      </c>
      <c r="K191" s="22" t="s">
        <v>42</v>
      </c>
      <c r="L191" s="16" t="s">
        <v>105</v>
      </c>
      <c r="M191" s="16">
        <v>202011</v>
      </c>
      <c r="N191" s="21" t="s">
        <v>48</v>
      </c>
      <c r="O191" s="21" t="s">
        <v>45</v>
      </c>
      <c r="P191" s="21" t="s">
        <v>82</v>
      </c>
      <c r="Q191" s="12">
        <v>9</v>
      </c>
      <c r="R191" s="21" t="s">
        <v>41</v>
      </c>
      <c r="T191" s="22" t="s">
        <v>42</v>
      </c>
      <c r="U191" s="16" t="s">
        <v>105</v>
      </c>
      <c r="V191" s="16">
        <v>202011</v>
      </c>
      <c r="W191" s="21" t="s">
        <v>48</v>
      </c>
      <c r="X191" s="21" t="s">
        <v>45</v>
      </c>
      <c r="Y191" s="21" t="s">
        <v>82</v>
      </c>
      <c r="Z191" s="12">
        <f t="shared" si="2"/>
        <v>10</v>
      </c>
      <c r="AA191" s="21" t="s">
        <v>41</v>
      </c>
    </row>
    <row r="192" spans="2:27" s="11" customFormat="1" ht="15.6" customHeight="1">
      <c r="B192" s="22" t="s">
        <v>36</v>
      </c>
      <c r="C192" s="16" t="s">
        <v>78</v>
      </c>
      <c r="D192" s="15">
        <v>20242</v>
      </c>
      <c r="E192" s="12" t="s">
        <v>48</v>
      </c>
      <c r="F192" s="12" t="s">
        <v>39</v>
      </c>
      <c r="G192" s="13" t="s">
        <v>79</v>
      </c>
      <c r="H192" s="12">
        <v>1</v>
      </c>
      <c r="I192" s="12" t="s">
        <v>41</v>
      </c>
      <c r="K192" s="22" t="s">
        <v>42</v>
      </c>
      <c r="L192" s="16" t="s">
        <v>105</v>
      </c>
      <c r="M192" s="16">
        <v>202011</v>
      </c>
      <c r="N192" s="21" t="s">
        <v>48</v>
      </c>
      <c r="O192" s="21" t="s">
        <v>45</v>
      </c>
      <c r="P192" s="21" t="s">
        <v>82</v>
      </c>
      <c r="Q192" s="12">
        <v>9</v>
      </c>
      <c r="R192" s="21" t="s">
        <v>51</v>
      </c>
      <c r="T192" s="22" t="s">
        <v>42</v>
      </c>
      <c r="U192" s="16" t="s">
        <v>105</v>
      </c>
      <c r="V192" s="16">
        <v>202011</v>
      </c>
      <c r="W192" s="21" t="s">
        <v>48</v>
      </c>
      <c r="X192" s="21" t="s">
        <v>45</v>
      </c>
      <c r="Y192" s="21" t="s">
        <v>82</v>
      </c>
      <c r="Z192" s="12">
        <f t="shared" si="2"/>
        <v>10</v>
      </c>
      <c r="AA192" s="21" t="s">
        <v>51</v>
      </c>
    </row>
    <row r="193" spans="2:27" s="11" customFormat="1" ht="15.6" customHeight="1">
      <c r="B193" s="22" t="s">
        <v>36</v>
      </c>
      <c r="C193" s="16" t="s">
        <v>78</v>
      </c>
      <c r="D193" s="15">
        <v>20242</v>
      </c>
      <c r="E193" s="12" t="s">
        <v>48</v>
      </c>
      <c r="F193" s="12" t="s">
        <v>39</v>
      </c>
      <c r="G193" s="13" t="s">
        <v>79</v>
      </c>
      <c r="H193" s="12">
        <v>1</v>
      </c>
      <c r="I193" s="12" t="s">
        <v>51</v>
      </c>
      <c r="K193" s="22" t="s">
        <v>42</v>
      </c>
      <c r="L193" s="16" t="s">
        <v>105</v>
      </c>
      <c r="M193" s="16">
        <v>202011</v>
      </c>
      <c r="N193" s="21" t="s">
        <v>48</v>
      </c>
      <c r="O193" s="21" t="s">
        <v>45</v>
      </c>
      <c r="P193" s="21" t="s">
        <v>82</v>
      </c>
      <c r="Q193" s="12">
        <v>9</v>
      </c>
      <c r="R193" s="21" t="s">
        <v>57</v>
      </c>
      <c r="T193" s="22" t="s">
        <v>42</v>
      </c>
      <c r="U193" s="16" t="s">
        <v>105</v>
      </c>
      <c r="V193" s="16">
        <v>202011</v>
      </c>
      <c r="W193" s="21" t="s">
        <v>48</v>
      </c>
      <c r="X193" s="21" t="s">
        <v>45</v>
      </c>
      <c r="Y193" s="21" t="s">
        <v>82</v>
      </c>
      <c r="Z193" s="12">
        <f t="shared" si="2"/>
        <v>10</v>
      </c>
      <c r="AA193" s="21" t="s">
        <v>57</v>
      </c>
    </row>
    <row r="194" spans="2:27" s="11" customFormat="1" ht="15.6" customHeight="1">
      <c r="B194" s="22" t="s">
        <v>36</v>
      </c>
      <c r="C194" s="16" t="s">
        <v>78</v>
      </c>
      <c r="D194" s="15">
        <v>20242</v>
      </c>
      <c r="E194" s="12" t="s">
        <v>48</v>
      </c>
      <c r="F194" s="12" t="s">
        <v>39</v>
      </c>
      <c r="G194" s="13" t="s">
        <v>79</v>
      </c>
      <c r="H194" s="12">
        <v>2</v>
      </c>
      <c r="I194" s="12" t="s">
        <v>41</v>
      </c>
      <c r="K194" s="22" t="s">
        <v>42</v>
      </c>
      <c r="L194" s="16" t="s">
        <v>105</v>
      </c>
      <c r="M194" s="16">
        <v>202011</v>
      </c>
      <c r="N194" s="21" t="s">
        <v>48</v>
      </c>
      <c r="O194" s="21" t="s">
        <v>45</v>
      </c>
      <c r="P194" s="21" t="s">
        <v>82</v>
      </c>
      <c r="Q194" s="12">
        <v>9</v>
      </c>
      <c r="R194" s="21" t="s">
        <v>66</v>
      </c>
      <c r="T194" s="22" t="s">
        <v>42</v>
      </c>
      <c r="U194" s="16" t="s">
        <v>105</v>
      </c>
      <c r="V194" s="16">
        <v>202011</v>
      </c>
      <c r="W194" s="21" t="s">
        <v>48</v>
      </c>
      <c r="X194" s="21" t="s">
        <v>45</v>
      </c>
      <c r="Y194" s="21" t="s">
        <v>82</v>
      </c>
      <c r="Z194" s="12">
        <f t="shared" si="2"/>
        <v>10</v>
      </c>
      <c r="AA194" s="21" t="s">
        <v>66</v>
      </c>
    </row>
    <row r="195" spans="2:27" s="11" customFormat="1" ht="15.6" customHeight="1">
      <c r="B195" s="22" t="s">
        <v>36</v>
      </c>
      <c r="C195" s="16" t="s">
        <v>78</v>
      </c>
      <c r="D195" s="15">
        <v>20242</v>
      </c>
      <c r="E195" s="12" t="s">
        <v>48</v>
      </c>
      <c r="F195" s="12" t="s">
        <v>45</v>
      </c>
      <c r="G195" s="13" t="s">
        <v>79</v>
      </c>
      <c r="H195" s="12">
        <v>3</v>
      </c>
      <c r="I195" s="12" t="s">
        <v>41</v>
      </c>
      <c r="K195" s="22" t="s">
        <v>42</v>
      </c>
      <c r="L195" s="16" t="s">
        <v>105</v>
      </c>
      <c r="M195" s="16">
        <v>202011</v>
      </c>
      <c r="N195" s="21" t="s">
        <v>48</v>
      </c>
      <c r="O195" s="21" t="s">
        <v>45</v>
      </c>
      <c r="P195" s="21" t="s">
        <v>82</v>
      </c>
      <c r="Q195" s="12">
        <v>10</v>
      </c>
      <c r="R195" s="21" t="s">
        <v>41</v>
      </c>
      <c r="T195" s="22" t="s">
        <v>42</v>
      </c>
      <c r="U195" s="16" t="s">
        <v>105</v>
      </c>
      <c r="V195" s="16">
        <v>202011</v>
      </c>
      <c r="W195" s="21" t="s">
        <v>48</v>
      </c>
      <c r="X195" s="21" t="s">
        <v>45</v>
      </c>
      <c r="Y195" s="21" t="s">
        <v>82</v>
      </c>
      <c r="Z195" s="18"/>
      <c r="AA195" s="69"/>
    </row>
    <row r="196" spans="2:27" s="11" customFormat="1" ht="15.6" customHeight="1">
      <c r="B196" s="22" t="s">
        <v>36</v>
      </c>
      <c r="C196" s="16" t="s">
        <v>81</v>
      </c>
      <c r="D196" s="15">
        <v>20242</v>
      </c>
      <c r="E196" s="12" t="s">
        <v>48</v>
      </c>
      <c r="F196" s="12" t="s">
        <v>39</v>
      </c>
      <c r="G196" s="13" t="s">
        <v>82</v>
      </c>
      <c r="H196" s="12">
        <v>1</v>
      </c>
      <c r="I196" s="12" t="s">
        <v>41</v>
      </c>
      <c r="K196" s="22" t="s">
        <v>42</v>
      </c>
      <c r="L196" s="16" t="s">
        <v>105</v>
      </c>
      <c r="M196" s="16">
        <v>202011</v>
      </c>
      <c r="N196" s="21" t="s">
        <v>48</v>
      </c>
      <c r="O196" s="21" t="s">
        <v>45</v>
      </c>
      <c r="P196" s="21" t="s">
        <v>82</v>
      </c>
      <c r="Q196" s="12">
        <v>10</v>
      </c>
      <c r="R196" s="21" t="s">
        <v>51</v>
      </c>
      <c r="T196" s="22" t="s">
        <v>42</v>
      </c>
      <c r="U196" s="16" t="s">
        <v>105</v>
      </c>
      <c r="V196" s="16">
        <v>202011</v>
      </c>
      <c r="W196" s="21" t="s">
        <v>48</v>
      </c>
      <c r="X196" s="21" t="s">
        <v>45</v>
      </c>
      <c r="Y196" s="21" t="s">
        <v>82</v>
      </c>
      <c r="Z196" s="18"/>
      <c r="AA196" s="69"/>
    </row>
    <row r="197" spans="2:27" s="11" customFormat="1" ht="15.6" customHeight="1">
      <c r="B197" s="22" t="s">
        <v>36</v>
      </c>
      <c r="C197" s="16" t="s">
        <v>81</v>
      </c>
      <c r="D197" s="15">
        <v>20242</v>
      </c>
      <c r="E197" s="12" t="s">
        <v>48</v>
      </c>
      <c r="F197" s="12" t="s">
        <v>39</v>
      </c>
      <c r="G197" s="13" t="s">
        <v>82</v>
      </c>
      <c r="H197" s="12">
        <v>1</v>
      </c>
      <c r="I197" s="12" t="s">
        <v>51</v>
      </c>
      <c r="K197" s="22" t="s">
        <v>42</v>
      </c>
      <c r="L197" s="16" t="s">
        <v>106</v>
      </c>
      <c r="M197" s="16">
        <v>20242</v>
      </c>
      <c r="N197" s="21" t="s">
        <v>48</v>
      </c>
      <c r="O197" s="21" t="s">
        <v>45</v>
      </c>
      <c r="P197" s="21" t="s">
        <v>107</v>
      </c>
      <c r="Q197" s="12">
        <v>2</v>
      </c>
      <c r="R197" s="21" t="s">
        <v>41</v>
      </c>
      <c r="T197" s="22" t="s">
        <v>42</v>
      </c>
      <c r="U197" s="16" t="s">
        <v>106</v>
      </c>
      <c r="V197" s="16">
        <v>20242</v>
      </c>
      <c r="W197" s="21" t="s">
        <v>48</v>
      </c>
      <c r="X197" s="21" t="s">
        <v>45</v>
      </c>
      <c r="Y197" s="21" t="s">
        <v>107</v>
      </c>
      <c r="Z197" s="12">
        <f t="shared" si="2"/>
        <v>3</v>
      </c>
      <c r="AA197" s="21" t="s">
        <v>41</v>
      </c>
    </row>
    <row r="198" spans="2:27" s="11" customFormat="1" ht="15.6" customHeight="1">
      <c r="B198" s="22" t="s">
        <v>36</v>
      </c>
      <c r="C198" s="16" t="s">
        <v>81</v>
      </c>
      <c r="D198" s="15">
        <v>20242</v>
      </c>
      <c r="E198" s="12" t="s">
        <v>48</v>
      </c>
      <c r="F198" s="12" t="s">
        <v>39</v>
      </c>
      <c r="G198" s="13" t="s">
        <v>82</v>
      </c>
      <c r="H198" s="12">
        <v>1</v>
      </c>
      <c r="I198" s="12" t="s">
        <v>57</v>
      </c>
      <c r="K198" s="22" t="s">
        <v>42</v>
      </c>
      <c r="L198" s="16" t="s">
        <v>106</v>
      </c>
      <c r="M198" s="16">
        <v>20242</v>
      </c>
      <c r="N198" s="21" t="s">
        <v>48</v>
      </c>
      <c r="O198" s="21" t="s">
        <v>45</v>
      </c>
      <c r="P198" s="21" t="s">
        <v>107</v>
      </c>
      <c r="Q198" s="12">
        <v>3</v>
      </c>
      <c r="R198" s="21" t="s">
        <v>41</v>
      </c>
      <c r="T198" s="22" t="s">
        <v>42</v>
      </c>
      <c r="U198" s="16" t="s">
        <v>106</v>
      </c>
      <c r="V198" s="16">
        <v>20242</v>
      </c>
      <c r="W198" s="21" t="s">
        <v>48</v>
      </c>
      <c r="X198" s="21" t="s">
        <v>45</v>
      </c>
      <c r="Y198" s="21" t="s">
        <v>107</v>
      </c>
      <c r="Z198" s="12">
        <f t="shared" ref="Z198:Z261" si="3">+Q198+1</f>
        <v>4</v>
      </c>
      <c r="AA198" s="21" t="s">
        <v>41</v>
      </c>
    </row>
    <row r="199" spans="2:27" s="11" customFormat="1" ht="15.6" customHeight="1">
      <c r="B199" s="22" t="s">
        <v>36</v>
      </c>
      <c r="C199" s="16" t="s">
        <v>81</v>
      </c>
      <c r="D199" s="15">
        <v>20242</v>
      </c>
      <c r="E199" s="12" t="s">
        <v>48</v>
      </c>
      <c r="F199" s="12" t="s">
        <v>39</v>
      </c>
      <c r="G199" s="13" t="s">
        <v>82</v>
      </c>
      <c r="H199" s="12">
        <v>1</v>
      </c>
      <c r="I199" s="12" t="s">
        <v>66</v>
      </c>
      <c r="K199" s="22" t="s">
        <v>42</v>
      </c>
      <c r="L199" s="16" t="s">
        <v>106</v>
      </c>
      <c r="M199" s="16">
        <v>20242</v>
      </c>
      <c r="N199" s="21" t="s">
        <v>48</v>
      </c>
      <c r="O199" s="21" t="s">
        <v>45</v>
      </c>
      <c r="P199" s="21" t="s">
        <v>107</v>
      </c>
      <c r="Q199" s="12">
        <v>3</v>
      </c>
      <c r="R199" s="21" t="s">
        <v>51</v>
      </c>
      <c r="T199" s="22" t="s">
        <v>42</v>
      </c>
      <c r="U199" s="16" t="s">
        <v>106</v>
      </c>
      <c r="V199" s="16">
        <v>20242</v>
      </c>
      <c r="W199" s="21" t="s">
        <v>48</v>
      </c>
      <c r="X199" s="21" t="s">
        <v>45</v>
      </c>
      <c r="Y199" s="21" t="s">
        <v>107</v>
      </c>
      <c r="Z199" s="12">
        <f t="shared" si="3"/>
        <v>4</v>
      </c>
      <c r="AA199" s="21" t="s">
        <v>51</v>
      </c>
    </row>
    <row r="200" spans="2:27" s="11" customFormat="1" ht="15.6" customHeight="1">
      <c r="B200" s="22" t="s">
        <v>36</v>
      </c>
      <c r="C200" s="16" t="s">
        <v>81</v>
      </c>
      <c r="D200" s="15">
        <v>20242</v>
      </c>
      <c r="E200" s="12" t="s">
        <v>48</v>
      </c>
      <c r="F200" s="12" t="s">
        <v>39</v>
      </c>
      <c r="G200" s="13" t="s">
        <v>82</v>
      </c>
      <c r="H200" s="12">
        <v>2</v>
      </c>
      <c r="I200" s="12" t="s">
        <v>41</v>
      </c>
      <c r="K200" s="22" t="s">
        <v>42</v>
      </c>
      <c r="L200" s="16" t="s">
        <v>106</v>
      </c>
      <c r="M200" s="16">
        <v>20242</v>
      </c>
      <c r="N200" s="21" t="s">
        <v>48</v>
      </c>
      <c r="O200" s="21" t="s">
        <v>45</v>
      </c>
      <c r="P200" s="21" t="s">
        <v>107</v>
      </c>
      <c r="Q200" s="12">
        <v>4</v>
      </c>
      <c r="R200" s="21" t="s">
        <v>41</v>
      </c>
      <c r="T200" s="22" t="s">
        <v>42</v>
      </c>
      <c r="U200" s="16" t="s">
        <v>106</v>
      </c>
      <c r="V200" s="16">
        <v>20242</v>
      </c>
      <c r="W200" s="21" t="s">
        <v>48</v>
      </c>
      <c r="X200" s="21" t="s">
        <v>45</v>
      </c>
      <c r="Y200" s="21" t="s">
        <v>107</v>
      </c>
      <c r="Z200" s="12">
        <f t="shared" si="3"/>
        <v>5</v>
      </c>
      <c r="AA200" s="21" t="s">
        <v>41</v>
      </c>
    </row>
    <row r="201" spans="2:27" s="11" customFormat="1" ht="15.6" customHeight="1">
      <c r="B201" s="22" t="s">
        <v>36</v>
      </c>
      <c r="C201" s="16" t="s">
        <v>81</v>
      </c>
      <c r="D201" s="15">
        <v>20242</v>
      </c>
      <c r="E201" s="12" t="s">
        <v>48</v>
      </c>
      <c r="F201" s="12" t="s">
        <v>39</v>
      </c>
      <c r="G201" s="13" t="s">
        <v>82</v>
      </c>
      <c r="H201" s="12">
        <v>3</v>
      </c>
      <c r="I201" s="12" t="s">
        <v>41</v>
      </c>
      <c r="K201" s="22" t="s">
        <v>42</v>
      </c>
      <c r="L201" s="16" t="s">
        <v>106</v>
      </c>
      <c r="M201" s="16">
        <v>20242</v>
      </c>
      <c r="N201" s="21" t="s">
        <v>48</v>
      </c>
      <c r="O201" s="21" t="s">
        <v>45</v>
      </c>
      <c r="P201" s="21" t="s">
        <v>107</v>
      </c>
      <c r="Q201" s="12">
        <v>5</v>
      </c>
      <c r="R201" s="21" t="s">
        <v>41</v>
      </c>
      <c r="T201" s="22" t="s">
        <v>42</v>
      </c>
      <c r="U201" s="16" t="s">
        <v>106</v>
      </c>
      <c r="V201" s="16">
        <v>20242</v>
      </c>
      <c r="W201" s="21" t="s">
        <v>48</v>
      </c>
      <c r="X201" s="21" t="s">
        <v>45</v>
      </c>
      <c r="Y201" s="21" t="s">
        <v>107</v>
      </c>
      <c r="Z201" s="12">
        <f t="shared" si="3"/>
        <v>6</v>
      </c>
      <c r="AA201" s="21" t="s">
        <v>41</v>
      </c>
    </row>
    <row r="202" spans="2:27" s="11" customFormat="1" ht="15.6" customHeight="1">
      <c r="B202" s="22" t="s">
        <v>36</v>
      </c>
      <c r="C202" s="16" t="s">
        <v>81</v>
      </c>
      <c r="D202" s="15">
        <v>20242</v>
      </c>
      <c r="E202" s="12" t="s">
        <v>48</v>
      </c>
      <c r="F202" s="12" t="s">
        <v>39</v>
      </c>
      <c r="G202" s="13" t="s">
        <v>82</v>
      </c>
      <c r="H202" s="12">
        <v>3</v>
      </c>
      <c r="I202" s="12" t="s">
        <v>51</v>
      </c>
      <c r="K202" s="22" t="s">
        <v>42</v>
      </c>
      <c r="L202" s="16" t="s">
        <v>106</v>
      </c>
      <c r="M202" s="16">
        <v>20242</v>
      </c>
      <c r="N202" s="21" t="s">
        <v>48</v>
      </c>
      <c r="O202" s="21" t="s">
        <v>45</v>
      </c>
      <c r="P202" s="21" t="s">
        <v>107</v>
      </c>
      <c r="Q202" s="12">
        <v>5</v>
      </c>
      <c r="R202" s="21" t="s">
        <v>51</v>
      </c>
      <c r="T202" s="22" t="s">
        <v>42</v>
      </c>
      <c r="U202" s="16" t="s">
        <v>106</v>
      </c>
      <c r="V202" s="16">
        <v>20242</v>
      </c>
      <c r="W202" s="21" t="s">
        <v>48</v>
      </c>
      <c r="X202" s="21" t="s">
        <v>45</v>
      </c>
      <c r="Y202" s="21" t="s">
        <v>107</v>
      </c>
      <c r="Z202" s="12">
        <f t="shared" si="3"/>
        <v>6</v>
      </c>
      <c r="AA202" s="21" t="s">
        <v>51</v>
      </c>
    </row>
    <row r="203" spans="2:27" s="11" customFormat="1" ht="15.6" customHeight="1">
      <c r="B203" s="22" t="s">
        <v>36</v>
      </c>
      <c r="C203" s="16" t="s">
        <v>81</v>
      </c>
      <c r="D203" s="15">
        <v>20242</v>
      </c>
      <c r="E203" s="12" t="s">
        <v>48</v>
      </c>
      <c r="F203" s="12" t="s">
        <v>39</v>
      </c>
      <c r="G203" s="13" t="s">
        <v>82</v>
      </c>
      <c r="H203" s="12">
        <v>3</v>
      </c>
      <c r="I203" s="12" t="s">
        <v>57</v>
      </c>
      <c r="K203" s="22" t="s">
        <v>42</v>
      </c>
      <c r="L203" s="16" t="s">
        <v>106</v>
      </c>
      <c r="M203" s="16">
        <v>20242</v>
      </c>
      <c r="N203" s="21" t="s">
        <v>48</v>
      </c>
      <c r="O203" s="21" t="s">
        <v>45</v>
      </c>
      <c r="P203" s="21" t="s">
        <v>107</v>
      </c>
      <c r="Q203" s="12">
        <v>6</v>
      </c>
      <c r="R203" s="21" t="s">
        <v>41</v>
      </c>
      <c r="T203" s="22" t="s">
        <v>42</v>
      </c>
      <c r="U203" s="16" t="s">
        <v>106</v>
      </c>
      <c r="V203" s="16">
        <v>20242</v>
      </c>
      <c r="W203" s="21" t="s">
        <v>48</v>
      </c>
      <c r="X203" s="21" t="s">
        <v>45</v>
      </c>
      <c r="Y203" s="21" t="s">
        <v>107</v>
      </c>
      <c r="Z203" s="12">
        <f t="shared" si="3"/>
        <v>7</v>
      </c>
      <c r="AA203" s="21" t="s">
        <v>41</v>
      </c>
    </row>
    <row r="204" spans="2:27" s="11" customFormat="1" ht="15.6" customHeight="1">
      <c r="B204" s="22" t="s">
        <v>36</v>
      </c>
      <c r="C204" s="16" t="s">
        <v>81</v>
      </c>
      <c r="D204" s="15">
        <v>20242</v>
      </c>
      <c r="E204" s="12" t="s">
        <v>48</v>
      </c>
      <c r="F204" s="12" t="s">
        <v>39</v>
      </c>
      <c r="G204" s="13" t="s">
        <v>82</v>
      </c>
      <c r="H204" s="12">
        <v>4</v>
      </c>
      <c r="I204" s="12" t="s">
        <v>41</v>
      </c>
      <c r="K204" s="22" t="s">
        <v>42</v>
      </c>
      <c r="L204" s="16" t="s">
        <v>106</v>
      </c>
      <c r="M204" s="16">
        <v>20242</v>
      </c>
      <c r="N204" s="21" t="s">
        <v>48</v>
      </c>
      <c r="O204" s="21" t="s">
        <v>45</v>
      </c>
      <c r="P204" s="21" t="s">
        <v>107</v>
      </c>
      <c r="Q204" s="12">
        <v>7</v>
      </c>
      <c r="R204" s="21" t="s">
        <v>41</v>
      </c>
      <c r="T204" s="22" t="s">
        <v>42</v>
      </c>
      <c r="U204" s="16" t="s">
        <v>106</v>
      </c>
      <c r="V204" s="16">
        <v>20242</v>
      </c>
      <c r="W204" s="21" t="s">
        <v>48</v>
      </c>
      <c r="X204" s="21" t="s">
        <v>45</v>
      </c>
      <c r="Y204" s="21" t="s">
        <v>107</v>
      </c>
      <c r="Z204" s="12">
        <f t="shared" si="3"/>
        <v>8</v>
      </c>
      <c r="AA204" s="21" t="s">
        <v>41</v>
      </c>
    </row>
    <row r="205" spans="2:27" s="11" customFormat="1" ht="15.6" customHeight="1">
      <c r="B205" s="22" t="s">
        <v>36</v>
      </c>
      <c r="C205" s="16" t="s">
        <v>81</v>
      </c>
      <c r="D205" s="15">
        <v>20242</v>
      </c>
      <c r="E205" s="12" t="s">
        <v>48</v>
      </c>
      <c r="F205" s="12" t="s">
        <v>39</v>
      </c>
      <c r="G205" s="13" t="s">
        <v>82</v>
      </c>
      <c r="H205" s="12">
        <v>4</v>
      </c>
      <c r="I205" s="12" t="s">
        <v>51</v>
      </c>
      <c r="K205" s="22" t="s">
        <v>42</v>
      </c>
      <c r="L205" s="16" t="s">
        <v>106</v>
      </c>
      <c r="M205" s="16">
        <v>20242</v>
      </c>
      <c r="N205" s="21" t="s">
        <v>48</v>
      </c>
      <c r="O205" s="21" t="s">
        <v>45</v>
      </c>
      <c r="P205" s="21" t="s">
        <v>107</v>
      </c>
      <c r="Q205" s="12">
        <v>7</v>
      </c>
      <c r="R205" s="21" t="s">
        <v>51</v>
      </c>
      <c r="T205" s="22" t="s">
        <v>42</v>
      </c>
      <c r="U205" s="16" t="s">
        <v>106</v>
      </c>
      <c r="V205" s="16">
        <v>20242</v>
      </c>
      <c r="W205" s="21" t="s">
        <v>48</v>
      </c>
      <c r="X205" s="21" t="s">
        <v>45</v>
      </c>
      <c r="Y205" s="21" t="s">
        <v>107</v>
      </c>
      <c r="Z205" s="12">
        <f t="shared" si="3"/>
        <v>8</v>
      </c>
      <c r="AA205" s="21" t="s">
        <v>51</v>
      </c>
    </row>
    <row r="206" spans="2:27" s="11" customFormat="1" ht="15.6" customHeight="1">
      <c r="B206" s="22" t="s">
        <v>36</v>
      </c>
      <c r="C206" s="16" t="s">
        <v>81</v>
      </c>
      <c r="D206" s="15">
        <v>20242</v>
      </c>
      <c r="E206" s="12" t="s">
        <v>48</v>
      </c>
      <c r="F206" s="12" t="s">
        <v>39</v>
      </c>
      <c r="G206" s="13" t="s">
        <v>82</v>
      </c>
      <c r="H206" s="12">
        <v>5</v>
      </c>
      <c r="I206" s="12" t="s">
        <v>41</v>
      </c>
      <c r="K206" s="22" t="s">
        <v>42</v>
      </c>
      <c r="L206" s="16" t="s">
        <v>106</v>
      </c>
      <c r="M206" s="16">
        <v>20242</v>
      </c>
      <c r="N206" s="21" t="s">
        <v>48</v>
      </c>
      <c r="O206" s="21" t="s">
        <v>45</v>
      </c>
      <c r="P206" s="21" t="s">
        <v>107</v>
      </c>
      <c r="Q206" s="12">
        <v>7</v>
      </c>
      <c r="R206" s="21" t="s">
        <v>57</v>
      </c>
      <c r="T206" s="22" t="s">
        <v>42</v>
      </c>
      <c r="U206" s="16" t="s">
        <v>106</v>
      </c>
      <c r="V206" s="16">
        <v>20242</v>
      </c>
      <c r="W206" s="21" t="s">
        <v>48</v>
      </c>
      <c r="X206" s="21" t="s">
        <v>45</v>
      </c>
      <c r="Y206" s="21" t="s">
        <v>107</v>
      </c>
      <c r="Z206" s="12">
        <f t="shared" si="3"/>
        <v>8</v>
      </c>
      <c r="AA206" s="21" t="s">
        <v>57</v>
      </c>
    </row>
    <row r="207" spans="2:27" s="11" customFormat="1" ht="15.6" customHeight="1">
      <c r="B207" s="22" t="s">
        <v>36</v>
      </c>
      <c r="C207" s="16" t="s">
        <v>81</v>
      </c>
      <c r="D207" s="15">
        <v>20242</v>
      </c>
      <c r="E207" s="12" t="s">
        <v>48</v>
      </c>
      <c r="F207" s="12" t="s">
        <v>39</v>
      </c>
      <c r="G207" s="13" t="s">
        <v>82</v>
      </c>
      <c r="H207" s="12">
        <v>5</v>
      </c>
      <c r="I207" s="12" t="s">
        <v>51</v>
      </c>
      <c r="K207" s="22" t="s">
        <v>42</v>
      </c>
      <c r="L207" s="16" t="s">
        <v>59</v>
      </c>
      <c r="M207" s="16">
        <v>202011</v>
      </c>
      <c r="N207" s="21" t="s">
        <v>48</v>
      </c>
      <c r="O207" s="21" t="s">
        <v>45</v>
      </c>
      <c r="P207" s="21" t="s">
        <v>107</v>
      </c>
      <c r="Q207" s="12">
        <v>8</v>
      </c>
      <c r="R207" s="21" t="s">
        <v>41</v>
      </c>
      <c r="T207" s="22" t="s">
        <v>42</v>
      </c>
      <c r="U207" s="16" t="s">
        <v>59</v>
      </c>
      <c r="V207" s="16">
        <v>202011</v>
      </c>
      <c r="W207" s="21" t="s">
        <v>48</v>
      </c>
      <c r="X207" s="21" t="s">
        <v>45</v>
      </c>
      <c r="Y207" s="21" t="s">
        <v>107</v>
      </c>
      <c r="Z207" s="12">
        <f t="shared" si="3"/>
        <v>9</v>
      </c>
      <c r="AA207" s="21" t="s">
        <v>41</v>
      </c>
    </row>
    <row r="208" spans="2:27" s="11" customFormat="1" ht="15.6" customHeight="1">
      <c r="B208" s="22" t="s">
        <v>36</v>
      </c>
      <c r="C208" s="16" t="s">
        <v>81</v>
      </c>
      <c r="D208" s="15">
        <v>20242</v>
      </c>
      <c r="E208" s="12" t="s">
        <v>48</v>
      </c>
      <c r="F208" s="12" t="s">
        <v>39</v>
      </c>
      <c r="G208" s="13" t="s">
        <v>82</v>
      </c>
      <c r="H208" s="12">
        <v>5</v>
      </c>
      <c r="I208" s="12" t="s">
        <v>57</v>
      </c>
      <c r="K208" s="22" t="s">
        <v>42</v>
      </c>
      <c r="L208" s="16" t="s">
        <v>59</v>
      </c>
      <c r="M208" s="16">
        <v>202011</v>
      </c>
      <c r="N208" s="21" t="s">
        <v>48</v>
      </c>
      <c r="O208" s="21" t="s">
        <v>45</v>
      </c>
      <c r="P208" s="21" t="s">
        <v>107</v>
      </c>
      <c r="Q208" s="12">
        <v>9</v>
      </c>
      <c r="R208" s="21" t="s">
        <v>41</v>
      </c>
      <c r="T208" s="22" t="s">
        <v>42</v>
      </c>
      <c r="U208" s="16" t="s">
        <v>59</v>
      </c>
      <c r="V208" s="16">
        <v>202011</v>
      </c>
      <c r="W208" s="21" t="s">
        <v>48</v>
      </c>
      <c r="X208" s="21" t="s">
        <v>45</v>
      </c>
      <c r="Y208" s="21" t="s">
        <v>107</v>
      </c>
      <c r="Z208" s="12">
        <f t="shared" si="3"/>
        <v>10</v>
      </c>
      <c r="AA208" s="21" t="s">
        <v>41</v>
      </c>
    </row>
    <row r="209" spans="2:27" s="11" customFormat="1" ht="15.6" customHeight="1">
      <c r="B209" s="22" t="s">
        <v>36</v>
      </c>
      <c r="C209" s="16" t="s">
        <v>81</v>
      </c>
      <c r="D209" s="15">
        <v>20242</v>
      </c>
      <c r="E209" s="12" t="s">
        <v>48</v>
      </c>
      <c r="F209" s="12" t="s">
        <v>39</v>
      </c>
      <c r="G209" s="13" t="s">
        <v>82</v>
      </c>
      <c r="H209" s="12">
        <v>5</v>
      </c>
      <c r="I209" s="12" t="s">
        <v>66</v>
      </c>
      <c r="K209" s="22" t="s">
        <v>42</v>
      </c>
      <c r="L209" s="16" t="s">
        <v>59</v>
      </c>
      <c r="M209" s="16">
        <v>202011</v>
      </c>
      <c r="N209" s="21" t="s">
        <v>48</v>
      </c>
      <c r="O209" s="21" t="s">
        <v>45</v>
      </c>
      <c r="P209" s="21" t="s">
        <v>107</v>
      </c>
      <c r="Q209" s="12">
        <v>9</v>
      </c>
      <c r="R209" s="21" t="s">
        <v>51</v>
      </c>
      <c r="T209" s="22" t="s">
        <v>42</v>
      </c>
      <c r="U209" s="16" t="s">
        <v>59</v>
      </c>
      <c r="V209" s="16">
        <v>202011</v>
      </c>
      <c r="W209" s="21" t="s">
        <v>48</v>
      </c>
      <c r="X209" s="21" t="s">
        <v>45</v>
      </c>
      <c r="Y209" s="21" t="s">
        <v>107</v>
      </c>
      <c r="Z209" s="12">
        <f t="shared" si="3"/>
        <v>10</v>
      </c>
      <c r="AA209" s="21" t="s">
        <v>51</v>
      </c>
    </row>
    <row r="210" spans="2:27" s="11" customFormat="1" ht="15.6" customHeight="1">
      <c r="B210" s="22" t="s">
        <v>36</v>
      </c>
      <c r="C210" s="16" t="s">
        <v>81</v>
      </c>
      <c r="D210" s="15">
        <v>20242</v>
      </c>
      <c r="E210" s="12" t="s">
        <v>48</v>
      </c>
      <c r="F210" s="12" t="s">
        <v>39</v>
      </c>
      <c r="G210" s="13" t="s">
        <v>82</v>
      </c>
      <c r="H210" s="12">
        <v>5</v>
      </c>
      <c r="I210" s="12" t="s">
        <v>77</v>
      </c>
      <c r="K210" s="22" t="s">
        <v>42</v>
      </c>
      <c r="L210" s="16" t="s">
        <v>59</v>
      </c>
      <c r="M210" s="16">
        <v>202011</v>
      </c>
      <c r="N210" s="21" t="s">
        <v>48</v>
      </c>
      <c r="O210" s="21" t="s">
        <v>45</v>
      </c>
      <c r="P210" s="21" t="s">
        <v>107</v>
      </c>
      <c r="Q210" s="12">
        <v>9</v>
      </c>
      <c r="R210" s="21" t="s">
        <v>57</v>
      </c>
      <c r="T210" s="22" t="s">
        <v>42</v>
      </c>
      <c r="U210" s="16" t="s">
        <v>59</v>
      </c>
      <c r="V210" s="16">
        <v>202011</v>
      </c>
      <c r="W210" s="21" t="s">
        <v>48</v>
      </c>
      <c r="X210" s="21" t="s">
        <v>45</v>
      </c>
      <c r="Y210" s="21" t="s">
        <v>107</v>
      </c>
      <c r="Z210" s="12">
        <f t="shared" si="3"/>
        <v>10</v>
      </c>
      <c r="AA210" s="21" t="s">
        <v>57</v>
      </c>
    </row>
    <row r="211" spans="2:27" s="11" customFormat="1" ht="15.6" customHeight="1">
      <c r="B211" s="22" t="s">
        <v>36</v>
      </c>
      <c r="C211" s="16" t="s">
        <v>108</v>
      </c>
      <c r="D211" s="15">
        <v>202011</v>
      </c>
      <c r="E211" s="12" t="s">
        <v>48</v>
      </c>
      <c r="F211" s="12" t="s">
        <v>39</v>
      </c>
      <c r="G211" s="13" t="s">
        <v>82</v>
      </c>
      <c r="H211" s="12">
        <v>6</v>
      </c>
      <c r="I211" s="12" t="s">
        <v>41</v>
      </c>
      <c r="K211" s="22" t="s">
        <v>42</v>
      </c>
      <c r="L211" s="16" t="s">
        <v>59</v>
      </c>
      <c r="M211" s="16">
        <v>202011</v>
      </c>
      <c r="N211" s="21" t="s">
        <v>48</v>
      </c>
      <c r="O211" s="21" t="s">
        <v>45</v>
      </c>
      <c r="P211" s="21" t="s">
        <v>107</v>
      </c>
      <c r="Q211" s="12">
        <v>10</v>
      </c>
      <c r="R211" s="21" t="s">
        <v>41</v>
      </c>
      <c r="T211" s="22" t="s">
        <v>42</v>
      </c>
      <c r="U211" s="16" t="s">
        <v>59</v>
      </c>
      <c r="V211" s="16">
        <v>202011</v>
      </c>
      <c r="W211" s="21" t="s">
        <v>48</v>
      </c>
      <c r="X211" s="21" t="s">
        <v>45</v>
      </c>
      <c r="Y211" s="21" t="s">
        <v>107</v>
      </c>
      <c r="Z211" s="18"/>
      <c r="AA211" s="69"/>
    </row>
    <row r="212" spans="2:27" s="11" customFormat="1" ht="15.6" customHeight="1">
      <c r="B212" s="22" t="s">
        <v>36</v>
      </c>
      <c r="C212" s="16" t="s">
        <v>108</v>
      </c>
      <c r="D212" s="15">
        <v>202011</v>
      </c>
      <c r="E212" s="12" t="s">
        <v>48</v>
      </c>
      <c r="F212" s="12" t="s">
        <v>39</v>
      </c>
      <c r="G212" s="13" t="s">
        <v>82</v>
      </c>
      <c r="H212" s="12">
        <v>6</v>
      </c>
      <c r="I212" s="12" t="s">
        <v>51</v>
      </c>
      <c r="K212" s="22" t="s">
        <v>42</v>
      </c>
      <c r="L212" s="16" t="s">
        <v>83</v>
      </c>
      <c r="M212" s="16">
        <v>20251</v>
      </c>
      <c r="N212" s="21" t="s">
        <v>38</v>
      </c>
      <c r="O212" s="21" t="s">
        <v>80</v>
      </c>
      <c r="P212" s="21" t="s">
        <v>84</v>
      </c>
      <c r="Q212" s="12">
        <v>2</v>
      </c>
      <c r="R212" s="21" t="s">
        <v>41</v>
      </c>
      <c r="T212" s="22" t="s">
        <v>42</v>
      </c>
      <c r="U212" s="16" t="s">
        <v>83</v>
      </c>
      <c r="V212" s="16">
        <v>20251</v>
      </c>
      <c r="W212" s="21" t="s">
        <v>38</v>
      </c>
      <c r="X212" s="21" t="s">
        <v>80</v>
      </c>
      <c r="Y212" s="21" t="s">
        <v>84</v>
      </c>
      <c r="Z212" s="12">
        <f t="shared" si="3"/>
        <v>3</v>
      </c>
      <c r="AA212" s="21" t="s">
        <v>41</v>
      </c>
    </row>
    <row r="213" spans="2:27" s="11" customFormat="1" ht="15.6" customHeight="1">
      <c r="B213" s="22" t="s">
        <v>36</v>
      </c>
      <c r="C213" s="16" t="s">
        <v>108</v>
      </c>
      <c r="D213" s="15">
        <v>202011</v>
      </c>
      <c r="E213" s="12" t="s">
        <v>48</v>
      </c>
      <c r="F213" s="12" t="s">
        <v>39</v>
      </c>
      <c r="G213" s="13" t="s">
        <v>82</v>
      </c>
      <c r="H213" s="12">
        <v>7</v>
      </c>
      <c r="I213" s="12" t="s">
        <v>41</v>
      </c>
      <c r="K213" s="22" t="s">
        <v>42</v>
      </c>
      <c r="L213" s="16" t="s">
        <v>83</v>
      </c>
      <c r="M213" s="16">
        <v>20251</v>
      </c>
      <c r="N213" s="21" t="s">
        <v>38</v>
      </c>
      <c r="O213" s="21" t="s">
        <v>80</v>
      </c>
      <c r="P213" s="21" t="s">
        <v>84</v>
      </c>
      <c r="Q213" s="12">
        <v>2</v>
      </c>
      <c r="R213" s="21" t="s">
        <v>51</v>
      </c>
      <c r="T213" s="22" t="s">
        <v>42</v>
      </c>
      <c r="U213" s="16" t="s">
        <v>83</v>
      </c>
      <c r="V213" s="16">
        <v>20251</v>
      </c>
      <c r="W213" s="21" t="s">
        <v>38</v>
      </c>
      <c r="X213" s="21" t="s">
        <v>80</v>
      </c>
      <c r="Y213" s="21" t="s">
        <v>84</v>
      </c>
      <c r="Z213" s="12">
        <f t="shared" si="3"/>
        <v>3</v>
      </c>
      <c r="AA213" s="21" t="s">
        <v>51</v>
      </c>
    </row>
    <row r="214" spans="2:27" s="11" customFormat="1" ht="15.6" customHeight="1">
      <c r="B214" s="22" t="s">
        <v>36</v>
      </c>
      <c r="C214" s="16" t="s">
        <v>108</v>
      </c>
      <c r="D214" s="15">
        <v>202011</v>
      </c>
      <c r="E214" s="12" t="s">
        <v>48</v>
      </c>
      <c r="F214" s="12" t="s">
        <v>39</v>
      </c>
      <c r="G214" s="13" t="s">
        <v>82</v>
      </c>
      <c r="H214" s="12">
        <v>7</v>
      </c>
      <c r="I214" s="12" t="s">
        <v>51</v>
      </c>
      <c r="K214" s="22" t="s">
        <v>42</v>
      </c>
      <c r="L214" s="16" t="s">
        <v>83</v>
      </c>
      <c r="M214" s="16">
        <v>20251</v>
      </c>
      <c r="N214" s="21" t="s">
        <v>38</v>
      </c>
      <c r="O214" s="21" t="s">
        <v>80</v>
      </c>
      <c r="P214" s="21" t="s">
        <v>84</v>
      </c>
      <c r="Q214" s="12">
        <v>3</v>
      </c>
      <c r="R214" s="21" t="s">
        <v>41</v>
      </c>
      <c r="T214" s="22" t="s">
        <v>42</v>
      </c>
      <c r="U214" s="16" t="s">
        <v>83</v>
      </c>
      <c r="V214" s="16">
        <v>20251</v>
      </c>
      <c r="W214" s="21" t="s">
        <v>38</v>
      </c>
      <c r="X214" s="21" t="s">
        <v>80</v>
      </c>
      <c r="Y214" s="21" t="s">
        <v>84</v>
      </c>
      <c r="Z214" s="12">
        <f t="shared" si="3"/>
        <v>4</v>
      </c>
      <c r="AA214" s="21" t="s">
        <v>41</v>
      </c>
    </row>
    <row r="215" spans="2:27" s="11" customFormat="1" ht="15.6" customHeight="1">
      <c r="B215" s="22" t="s">
        <v>36</v>
      </c>
      <c r="C215" s="16" t="s">
        <v>108</v>
      </c>
      <c r="D215" s="15">
        <v>202011</v>
      </c>
      <c r="E215" s="12" t="s">
        <v>48</v>
      </c>
      <c r="F215" s="12" t="s">
        <v>39</v>
      </c>
      <c r="G215" s="13" t="s">
        <v>82</v>
      </c>
      <c r="H215" s="12">
        <v>7</v>
      </c>
      <c r="I215" s="12" t="s">
        <v>57</v>
      </c>
      <c r="K215" s="22" t="s">
        <v>42</v>
      </c>
      <c r="L215" s="16" t="s">
        <v>83</v>
      </c>
      <c r="M215" s="16">
        <v>20251</v>
      </c>
      <c r="N215" s="21" t="s">
        <v>38</v>
      </c>
      <c r="O215" s="21" t="s">
        <v>80</v>
      </c>
      <c r="P215" s="21" t="s">
        <v>84</v>
      </c>
      <c r="Q215" s="12">
        <v>3</v>
      </c>
      <c r="R215" s="21" t="s">
        <v>51</v>
      </c>
      <c r="T215" s="22" t="s">
        <v>42</v>
      </c>
      <c r="U215" s="16" t="s">
        <v>83</v>
      </c>
      <c r="V215" s="16">
        <v>20251</v>
      </c>
      <c r="W215" s="21" t="s">
        <v>38</v>
      </c>
      <c r="X215" s="21" t="s">
        <v>80</v>
      </c>
      <c r="Y215" s="21" t="s">
        <v>84</v>
      </c>
      <c r="Z215" s="12">
        <f t="shared" si="3"/>
        <v>4</v>
      </c>
      <c r="AA215" s="21" t="s">
        <v>51</v>
      </c>
    </row>
    <row r="216" spans="2:27" s="11" customFormat="1" ht="15.6" customHeight="1">
      <c r="B216" s="22" t="s">
        <v>36</v>
      </c>
      <c r="C216" s="16" t="s">
        <v>108</v>
      </c>
      <c r="D216" s="15">
        <v>202011</v>
      </c>
      <c r="E216" s="12" t="s">
        <v>48</v>
      </c>
      <c r="F216" s="12" t="s">
        <v>39</v>
      </c>
      <c r="G216" s="13" t="s">
        <v>82</v>
      </c>
      <c r="H216" s="12">
        <v>7</v>
      </c>
      <c r="I216" s="12" t="s">
        <v>66</v>
      </c>
      <c r="K216" s="22" t="s">
        <v>42</v>
      </c>
      <c r="L216" s="16" t="s">
        <v>83</v>
      </c>
      <c r="M216" s="16">
        <v>20251</v>
      </c>
      <c r="N216" s="21" t="s">
        <v>38</v>
      </c>
      <c r="O216" s="21" t="s">
        <v>80</v>
      </c>
      <c r="P216" s="21" t="s">
        <v>84</v>
      </c>
      <c r="Q216" s="12">
        <v>3</v>
      </c>
      <c r="R216" s="21" t="s">
        <v>57</v>
      </c>
      <c r="T216" s="22" t="s">
        <v>42</v>
      </c>
      <c r="U216" s="16" t="s">
        <v>83</v>
      </c>
      <c r="V216" s="16">
        <v>20251</v>
      </c>
      <c r="W216" s="21" t="s">
        <v>38</v>
      </c>
      <c r="X216" s="21" t="s">
        <v>80</v>
      </c>
      <c r="Y216" s="21" t="s">
        <v>84</v>
      </c>
      <c r="Z216" s="12">
        <f t="shared" si="3"/>
        <v>4</v>
      </c>
      <c r="AA216" s="21" t="s">
        <v>57</v>
      </c>
    </row>
    <row r="217" spans="2:27" s="11" customFormat="1" ht="15.6" customHeight="1">
      <c r="B217" s="22" t="s">
        <v>36</v>
      </c>
      <c r="C217" s="16" t="s">
        <v>108</v>
      </c>
      <c r="D217" s="15">
        <v>202011</v>
      </c>
      <c r="E217" s="12" t="s">
        <v>48</v>
      </c>
      <c r="F217" s="12" t="s">
        <v>39</v>
      </c>
      <c r="G217" s="13" t="s">
        <v>82</v>
      </c>
      <c r="H217" s="12">
        <v>8</v>
      </c>
      <c r="I217" s="12" t="s">
        <v>41</v>
      </c>
      <c r="K217" s="22" t="s">
        <v>42</v>
      </c>
      <c r="L217" s="16" t="s">
        <v>83</v>
      </c>
      <c r="M217" s="16">
        <v>20251</v>
      </c>
      <c r="N217" s="21" t="s">
        <v>38</v>
      </c>
      <c r="O217" s="21" t="s">
        <v>80</v>
      </c>
      <c r="P217" s="21" t="s">
        <v>84</v>
      </c>
      <c r="Q217" s="12">
        <v>3</v>
      </c>
      <c r="R217" s="21" t="s">
        <v>66</v>
      </c>
      <c r="T217" s="22" t="s">
        <v>42</v>
      </c>
      <c r="U217" s="16" t="s">
        <v>83</v>
      </c>
      <c r="V217" s="16">
        <v>20251</v>
      </c>
      <c r="W217" s="21" t="s">
        <v>38</v>
      </c>
      <c r="X217" s="21" t="s">
        <v>80</v>
      </c>
      <c r="Y217" s="21" t="s">
        <v>84</v>
      </c>
      <c r="Z217" s="12">
        <f t="shared" si="3"/>
        <v>4</v>
      </c>
      <c r="AA217" s="21" t="s">
        <v>66</v>
      </c>
    </row>
    <row r="218" spans="2:27" s="11" customFormat="1" ht="15.6" customHeight="1">
      <c r="B218" s="22" t="s">
        <v>36</v>
      </c>
      <c r="C218" s="16" t="s">
        <v>108</v>
      </c>
      <c r="D218" s="15">
        <v>202011</v>
      </c>
      <c r="E218" s="12" t="s">
        <v>48</v>
      </c>
      <c r="F218" s="12" t="s">
        <v>39</v>
      </c>
      <c r="G218" s="13" t="s">
        <v>82</v>
      </c>
      <c r="H218" s="12">
        <v>8</v>
      </c>
      <c r="I218" s="12" t="s">
        <v>51</v>
      </c>
      <c r="K218" s="22" t="s">
        <v>42</v>
      </c>
      <c r="L218" s="16" t="s">
        <v>109</v>
      </c>
      <c r="M218" s="16">
        <v>20251</v>
      </c>
      <c r="N218" s="21" t="s">
        <v>38</v>
      </c>
      <c r="O218" s="21" t="s">
        <v>80</v>
      </c>
      <c r="P218" s="21" t="s">
        <v>84</v>
      </c>
      <c r="Q218" s="12">
        <v>4</v>
      </c>
      <c r="R218" s="21" t="s">
        <v>41</v>
      </c>
      <c r="T218" s="22" t="s">
        <v>42</v>
      </c>
      <c r="U218" s="16" t="s">
        <v>109</v>
      </c>
      <c r="V218" s="16">
        <v>20251</v>
      </c>
      <c r="W218" s="21" t="s">
        <v>38</v>
      </c>
      <c r="X218" s="21" t="s">
        <v>80</v>
      </c>
      <c r="Y218" s="21" t="s">
        <v>84</v>
      </c>
      <c r="Z218" s="12">
        <f t="shared" si="3"/>
        <v>5</v>
      </c>
      <c r="AA218" s="21" t="s">
        <v>41</v>
      </c>
    </row>
    <row r="219" spans="2:27" s="11" customFormat="1" ht="15.6" customHeight="1">
      <c r="B219" s="22" t="s">
        <v>36</v>
      </c>
      <c r="C219" s="16" t="s">
        <v>108</v>
      </c>
      <c r="D219" s="15">
        <v>202011</v>
      </c>
      <c r="E219" s="12" t="s">
        <v>48</v>
      </c>
      <c r="F219" s="12" t="s">
        <v>39</v>
      </c>
      <c r="G219" s="13" t="s">
        <v>82</v>
      </c>
      <c r="H219" s="12">
        <v>9</v>
      </c>
      <c r="I219" s="12" t="s">
        <v>41</v>
      </c>
      <c r="K219" s="22" t="s">
        <v>42</v>
      </c>
      <c r="L219" s="16" t="s">
        <v>109</v>
      </c>
      <c r="M219" s="16">
        <v>20251</v>
      </c>
      <c r="N219" s="21" t="s">
        <v>38</v>
      </c>
      <c r="O219" s="21" t="s">
        <v>80</v>
      </c>
      <c r="P219" s="21" t="s">
        <v>84</v>
      </c>
      <c r="Q219" s="12">
        <v>4</v>
      </c>
      <c r="R219" s="21" t="s">
        <v>51</v>
      </c>
      <c r="T219" s="22" t="s">
        <v>42</v>
      </c>
      <c r="U219" s="16" t="s">
        <v>109</v>
      </c>
      <c r="V219" s="16">
        <v>20251</v>
      </c>
      <c r="W219" s="21" t="s">
        <v>38</v>
      </c>
      <c r="X219" s="21" t="s">
        <v>80</v>
      </c>
      <c r="Y219" s="21" t="s">
        <v>84</v>
      </c>
      <c r="Z219" s="12">
        <f t="shared" si="3"/>
        <v>5</v>
      </c>
      <c r="AA219" s="21" t="s">
        <v>51</v>
      </c>
    </row>
    <row r="220" spans="2:27" s="11" customFormat="1" ht="15.6" customHeight="1">
      <c r="B220" s="22" t="s">
        <v>36</v>
      </c>
      <c r="C220" s="16" t="s">
        <v>108</v>
      </c>
      <c r="D220" s="15">
        <v>202011</v>
      </c>
      <c r="E220" s="12" t="s">
        <v>48</v>
      </c>
      <c r="F220" s="12" t="s">
        <v>39</v>
      </c>
      <c r="G220" s="13" t="s">
        <v>82</v>
      </c>
      <c r="H220" s="12">
        <v>9</v>
      </c>
      <c r="I220" s="12" t="s">
        <v>51</v>
      </c>
      <c r="K220" s="22" t="s">
        <v>42</v>
      </c>
      <c r="L220" s="16" t="s">
        <v>109</v>
      </c>
      <c r="M220" s="16">
        <v>20251</v>
      </c>
      <c r="N220" s="21" t="s">
        <v>38</v>
      </c>
      <c r="O220" s="21" t="s">
        <v>80</v>
      </c>
      <c r="P220" s="21" t="s">
        <v>84</v>
      </c>
      <c r="Q220" s="12">
        <v>5</v>
      </c>
      <c r="R220" s="21" t="s">
        <v>41</v>
      </c>
      <c r="T220" s="22" t="s">
        <v>42</v>
      </c>
      <c r="U220" s="16" t="s">
        <v>109</v>
      </c>
      <c r="V220" s="16">
        <v>20251</v>
      </c>
      <c r="W220" s="21" t="s">
        <v>38</v>
      </c>
      <c r="X220" s="21" t="s">
        <v>80</v>
      </c>
      <c r="Y220" s="21" t="s">
        <v>84</v>
      </c>
      <c r="Z220" s="12">
        <f t="shared" si="3"/>
        <v>6</v>
      </c>
      <c r="AA220" s="21" t="s">
        <v>41</v>
      </c>
    </row>
    <row r="221" spans="2:27" s="11" customFormat="1" ht="15.6" customHeight="1">
      <c r="B221" s="22" t="s">
        <v>36</v>
      </c>
      <c r="C221" s="16" t="s">
        <v>108</v>
      </c>
      <c r="D221" s="15">
        <v>202011</v>
      </c>
      <c r="E221" s="12" t="s">
        <v>48</v>
      </c>
      <c r="F221" s="12" t="s">
        <v>39</v>
      </c>
      <c r="G221" s="13" t="s">
        <v>82</v>
      </c>
      <c r="H221" s="12">
        <v>9</v>
      </c>
      <c r="I221" s="12" t="s">
        <v>57</v>
      </c>
      <c r="K221" s="22" t="s">
        <v>42</v>
      </c>
      <c r="L221" s="16" t="s">
        <v>109</v>
      </c>
      <c r="M221" s="16">
        <v>20251</v>
      </c>
      <c r="N221" s="21" t="s">
        <v>38</v>
      </c>
      <c r="O221" s="21" t="s">
        <v>80</v>
      </c>
      <c r="P221" s="21" t="s">
        <v>84</v>
      </c>
      <c r="Q221" s="12">
        <v>5</v>
      </c>
      <c r="R221" s="21" t="s">
        <v>51</v>
      </c>
      <c r="T221" s="22" t="s">
        <v>42</v>
      </c>
      <c r="U221" s="16" t="s">
        <v>109</v>
      </c>
      <c r="V221" s="16">
        <v>20251</v>
      </c>
      <c r="W221" s="21" t="s">
        <v>38</v>
      </c>
      <c r="X221" s="21" t="s">
        <v>80</v>
      </c>
      <c r="Y221" s="21" t="s">
        <v>84</v>
      </c>
      <c r="Z221" s="12">
        <f t="shared" si="3"/>
        <v>6</v>
      </c>
      <c r="AA221" s="21" t="s">
        <v>51</v>
      </c>
    </row>
    <row r="222" spans="2:27" s="11" customFormat="1" ht="15.6" customHeight="1">
      <c r="B222" s="22" t="s">
        <v>36</v>
      </c>
      <c r="C222" s="16" t="s">
        <v>108</v>
      </c>
      <c r="D222" s="15">
        <v>202011</v>
      </c>
      <c r="E222" s="12" t="s">
        <v>48</v>
      </c>
      <c r="F222" s="12" t="s">
        <v>39</v>
      </c>
      <c r="G222" s="13" t="s">
        <v>82</v>
      </c>
      <c r="H222" s="12">
        <v>10</v>
      </c>
      <c r="I222" s="12" t="s">
        <v>41</v>
      </c>
      <c r="K222" s="22" t="s">
        <v>42</v>
      </c>
      <c r="L222" s="16" t="s">
        <v>109</v>
      </c>
      <c r="M222" s="16">
        <v>20251</v>
      </c>
      <c r="N222" s="21" t="s">
        <v>38</v>
      </c>
      <c r="O222" s="21" t="s">
        <v>80</v>
      </c>
      <c r="P222" s="21" t="s">
        <v>84</v>
      </c>
      <c r="Q222" s="12">
        <v>5</v>
      </c>
      <c r="R222" s="21" t="s">
        <v>57</v>
      </c>
      <c r="T222" s="22" t="s">
        <v>42</v>
      </c>
      <c r="U222" s="16" t="s">
        <v>109</v>
      </c>
      <c r="V222" s="16">
        <v>20251</v>
      </c>
      <c r="W222" s="21" t="s">
        <v>38</v>
      </c>
      <c r="X222" s="21" t="s">
        <v>80</v>
      </c>
      <c r="Y222" s="21" t="s">
        <v>84</v>
      </c>
      <c r="Z222" s="12">
        <f t="shared" si="3"/>
        <v>6</v>
      </c>
      <c r="AA222" s="21" t="s">
        <v>57</v>
      </c>
    </row>
    <row r="223" spans="2:27" s="11" customFormat="1" ht="15.6" customHeight="1">
      <c r="B223" s="22" t="s">
        <v>36</v>
      </c>
      <c r="C223" s="16" t="s">
        <v>110</v>
      </c>
      <c r="D223" s="15">
        <v>20242</v>
      </c>
      <c r="E223" s="12" t="s">
        <v>48</v>
      </c>
      <c r="F223" s="12" t="s">
        <v>39</v>
      </c>
      <c r="G223" s="13" t="s">
        <v>107</v>
      </c>
      <c r="H223" s="12">
        <v>1</v>
      </c>
      <c r="I223" s="12" t="s">
        <v>41</v>
      </c>
      <c r="K223" s="22" t="s">
        <v>42</v>
      </c>
      <c r="L223" s="16" t="s">
        <v>109</v>
      </c>
      <c r="M223" s="16">
        <v>20251</v>
      </c>
      <c r="N223" s="21" t="s">
        <v>38</v>
      </c>
      <c r="O223" s="21" t="s">
        <v>80</v>
      </c>
      <c r="P223" s="21" t="s">
        <v>84</v>
      </c>
      <c r="Q223" s="12">
        <v>5</v>
      </c>
      <c r="R223" s="21" t="s">
        <v>66</v>
      </c>
      <c r="T223" s="22" t="s">
        <v>42</v>
      </c>
      <c r="U223" s="16" t="s">
        <v>109</v>
      </c>
      <c r="V223" s="16">
        <v>20251</v>
      </c>
      <c r="W223" s="21" t="s">
        <v>38</v>
      </c>
      <c r="X223" s="21" t="s">
        <v>80</v>
      </c>
      <c r="Y223" s="21" t="s">
        <v>84</v>
      </c>
      <c r="Z223" s="12">
        <f t="shared" si="3"/>
        <v>6</v>
      </c>
      <c r="AA223" s="21" t="s">
        <v>66</v>
      </c>
    </row>
    <row r="224" spans="2:27" s="11" customFormat="1" ht="15.6" customHeight="1">
      <c r="B224" s="22" t="s">
        <v>36</v>
      </c>
      <c r="C224" s="16" t="s">
        <v>110</v>
      </c>
      <c r="D224" s="15">
        <v>20242</v>
      </c>
      <c r="E224" s="12" t="s">
        <v>48</v>
      </c>
      <c r="F224" s="12" t="s">
        <v>39</v>
      </c>
      <c r="G224" s="13" t="s">
        <v>107</v>
      </c>
      <c r="H224" s="12">
        <v>1</v>
      </c>
      <c r="I224" s="12" t="s">
        <v>51</v>
      </c>
      <c r="K224" s="22" t="s">
        <v>42</v>
      </c>
      <c r="L224" s="16" t="s">
        <v>109</v>
      </c>
      <c r="M224" s="16">
        <v>20251</v>
      </c>
      <c r="N224" s="21" t="s">
        <v>38</v>
      </c>
      <c r="O224" s="21" t="s">
        <v>80</v>
      </c>
      <c r="P224" s="21" t="s">
        <v>84</v>
      </c>
      <c r="Q224" s="12">
        <v>5</v>
      </c>
      <c r="R224" s="21" t="s">
        <v>77</v>
      </c>
      <c r="T224" s="22" t="s">
        <v>42</v>
      </c>
      <c r="U224" s="16" t="s">
        <v>109</v>
      </c>
      <c r="V224" s="16">
        <v>20251</v>
      </c>
      <c r="W224" s="21" t="s">
        <v>38</v>
      </c>
      <c r="X224" s="21" t="s">
        <v>80</v>
      </c>
      <c r="Y224" s="21" t="s">
        <v>84</v>
      </c>
      <c r="Z224" s="12">
        <f t="shared" si="3"/>
        <v>6</v>
      </c>
      <c r="AA224" s="21" t="s">
        <v>77</v>
      </c>
    </row>
    <row r="225" spans="2:27" s="11" customFormat="1" ht="15.6" customHeight="1">
      <c r="B225" s="22" t="s">
        <v>36</v>
      </c>
      <c r="C225" s="16" t="s">
        <v>110</v>
      </c>
      <c r="D225" s="15">
        <v>20242</v>
      </c>
      <c r="E225" s="12" t="s">
        <v>48</v>
      </c>
      <c r="F225" s="12" t="s">
        <v>39</v>
      </c>
      <c r="G225" s="13" t="s">
        <v>107</v>
      </c>
      <c r="H225" s="12">
        <v>2</v>
      </c>
      <c r="I225" s="12" t="s">
        <v>41</v>
      </c>
      <c r="K225" s="22" t="s">
        <v>42</v>
      </c>
      <c r="L225" s="16" t="s">
        <v>83</v>
      </c>
      <c r="M225" s="16">
        <v>20251</v>
      </c>
      <c r="N225" s="21" t="s">
        <v>111</v>
      </c>
      <c r="O225" s="21" t="s">
        <v>80</v>
      </c>
      <c r="P225" s="21" t="s">
        <v>84</v>
      </c>
      <c r="Q225" s="12">
        <v>2</v>
      </c>
      <c r="R225" s="21" t="s">
        <v>41</v>
      </c>
      <c r="T225" s="22" t="s">
        <v>42</v>
      </c>
      <c r="U225" s="16" t="s">
        <v>83</v>
      </c>
      <c r="V225" s="16">
        <v>20251</v>
      </c>
      <c r="W225" s="21" t="s">
        <v>111</v>
      </c>
      <c r="X225" s="21" t="s">
        <v>80</v>
      </c>
      <c r="Y225" s="21" t="s">
        <v>84</v>
      </c>
      <c r="Z225" s="12">
        <f t="shared" si="3"/>
        <v>3</v>
      </c>
      <c r="AA225" s="21" t="s">
        <v>41</v>
      </c>
    </row>
    <row r="226" spans="2:27" s="11" customFormat="1" ht="15.6" customHeight="1">
      <c r="B226" s="22" t="s">
        <v>36</v>
      </c>
      <c r="C226" s="16" t="s">
        <v>110</v>
      </c>
      <c r="D226" s="15">
        <v>20242</v>
      </c>
      <c r="E226" s="12" t="s">
        <v>48</v>
      </c>
      <c r="F226" s="12" t="s">
        <v>39</v>
      </c>
      <c r="G226" s="13" t="s">
        <v>107</v>
      </c>
      <c r="H226" s="12">
        <v>3</v>
      </c>
      <c r="I226" s="12" t="s">
        <v>41</v>
      </c>
      <c r="K226" s="22" t="s">
        <v>42</v>
      </c>
      <c r="L226" s="16" t="s">
        <v>83</v>
      </c>
      <c r="M226" s="16">
        <v>20251</v>
      </c>
      <c r="N226" s="21" t="s">
        <v>111</v>
      </c>
      <c r="O226" s="21" t="s">
        <v>80</v>
      </c>
      <c r="P226" s="21" t="s">
        <v>84</v>
      </c>
      <c r="Q226" s="12">
        <v>3</v>
      </c>
      <c r="R226" s="21" t="s">
        <v>41</v>
      </c>
      <c r="T226" s="22" t="s">
        <v>42</v>
      </c>
      <c r="U226" s="16" t="s">
        <v>83</v>
      </c>
      <c r="V226" s="16">
        <v>20251</v>
      </c>
      <c r="W226" s="21" t="s">
        <v>111</v>
      </c>
      <c r="X226" s="21" t="s">
        <v>80</v>
      </c>
      <c r="Y226" s="21" t="s">
        <v>84</v>
      </c>
      <c r="Z226" s="12">
        <f t="shared" si="3"/>
        <v>4</v>
      </c>
      <c r="AA226" s="21" t="s">
        <v>41</v>
      </c>
    </row>
    <row r="227" spans="2:27" s="11" customFormat="1" ht="15.6" customHeight="1">
      <c r="B227" s="22" t="s">
        <v>36</v>
      </c>
      <c r="C227" s="16" t="s">
        <v>110</v>
      </c>
      <c r="D227" s="15">
        <v>20242</v>
      </c>
      <c r="E227" s="12" t="s">
        <v>48</v>
      </c>
      <c r="F227" s="12" t="s">
        <v>39</v>
      </c>
      <c r="G227" s="13" t="s">
        <v>107</v>
      </c>
      <c r="H227" s="12">
        <v>3</v>
      </c>
      <c r="I227" s="12" t="s">
        <v>51</v>
      </c>
      <c r="K227" s="22" t="s">
        <v>42</v>
      </c>
      <c r="L227" s="16" t="s">
        <v>83</v>
      </c>
      <c r="M227" s="16">
        <v>20251</v>
      </c>
      <c r="N227" s="21" t="s">
        <v>111</v>
      </c>
      <c r="O227" s="21" t="s">
        <v>80</v>
      </c>
      <c r="P227" s="21" t="s">
        <v>84</v>
      </c>
      <c r="Q227" s="12">
        <v>3</v>
      </c>
      <c r="R227" s="21" t="s">
        <v>51</v>
      </c>
      <c r="T227" s="22" t="s">
        <v>42</v>
      </c>
      <c r="U227" s="16" t="s">
        <v>83</v>
      </c>
      <c r="V227" s="16">
        <v>20251</v>
      </c>
      <c r="W227" s="21" t="s">
        <v>111</v>
      </c>
      <c r="X227" s="21" t="s">
        <v>80</v>
      </c>
      <c r="Y227" s="21" t="s">
        <v>84</v>
      </c>
      <c r="Z227" s="12">
        <f t="shared" si="3"/>
        <v>4</v>
      </c>
      <c r="AA227" s="21" t="s">
        <v>51</v>
      </c>
    </row>
    <row r="228" spans="2:27" s="11" customFormat="1" ht="15.6" customHeight="1">
      <c r="B228" s="22" t="s">
        <v>36</v>
      </c>
      <c r="C228" s="16" t="s">
        <v>110</v>
      </c>
      <c r="D228" s="15">
        <v>20242</v>
      </c>
      <c r="E228" s="12" t="s">
        <v>48</v>
      </c>
      <c r="F228" s="12" t="s">
        <v>39</v>
      </c>
      <c r="G228" s="13" t="s">
        <v>107</v>
      </c>
      <c r="H228" s="12">
        <v>4</v>
      </c>
      <c r="I228" s="12" t="s">
        <v>41</v>
      </c>
      <c r="K228" s="22" t="s">
        <v>42</v>
      </c>
      <c r="L228" s="16" t="s">
        <v>109</v>
      </c>
      <c r="M228" s="16">
        <v>20251</v>
      </c>
      <c r="N228" s="21" t="s">
        <v>111</v>
      </c>
      <c r="O228" s="21" t="s">
        <v>80</v>
      </c>
      <c r="P228" s="21" t="s">
        <v>84</v>
      </c>
      <c r="Q228" s="12">
        <v>4</v>
      </c>
      <c r="R228" s="21" t="s">
        <v>41</v>
      </c>
      <c r="T228" s="22" t="s">
        <v>42</v>
      </c>
      <c r="U228" s="16" t="s">
        <v>109</v>
      </c>
      <c r="V228" s="16">
        <v>20251</v>
      </c>
      <c r="W228" s="21" t="s">
        <v>111</v>
      </c>
      <c r="X228" s="21" t="s">
        <v>80</v>
      </c>
      <c r="Y228" s="21" t="s">
        <v>84</v>
      </c>
      <c r="Z228" s="12">
        <f t="shared" si="3"/>
        <v>5</v>
      </c>
      <c r="AA228" s="21" t="s">
        <v>41</v>
      </c>
    </row>
    <row r="229" spans="2:27" s="11" customFormat="1" ht="15.6" customHeight="1">
      <c r="B229" s="22" t="s">
        <v>36</v>
      </c>
      <c r="C229" s="16" t="s">
        <v>110</v>
      </c>
      <c r="D229" s="15">
        <v>20242</v>
      </c>
      <c r="E229" s="12" t="s">
        <v>48</v>
      </c>
      <c r="F229" s="12" t="s">
        <v>39</v>
      </c>
      <c r="G229" s="13" t="s">
        <v>107</v>
      </c>
      <c r="H229" s="12">
        <v>5</v>
      </c>
      <c r="I229" s="12" t="s">
        <v>41</v>
      </c>
      <c r="K229" s="22" t="s">
        <v>42</v>
      </c>
      <c r="L229" s="16" t="s">
        <v>109</v>
      </c>
      <c r="M229" s="16">
        <v>20251</v>
      </c>
      <c r="N229" s="21" t="s">
        <v>111</v>
      </c>
      <c r="O229" s="21" t="s">
        <v>80</v>
      </c>
      <c r="P229" s="21" t="s">
        <v>84</v>
      </c>
      <c r="Q229" s="12">
        <v>5</v>
      </c>
      <c r="R229" s="21" t="s">
        <v>41</v>
      </c>
      <c r="T229" s="22" t="s">
        <v>42</v>
      </c>
      <c r="U229" s="16" t="s">
        <v>109</v>
      </c>
      <c r="V229" s="16">
        <v>20251</v>
      </c>
      <c r="W229" s="21" t="s">
        <v>111</v>
      </c>
      <c r="X229" s="21" t="s">
        <v>80</v>
      </c>
      <c r="Y229" s="21" t="s">
        <v>84</v>
      </c>
      <c r="Z229" s="12">
        <f t="shared" si="3"/>
        <v>6</v>
      </c>
      <c r="AA229" s="21" t="s">
        <v>41</v>
      </c>
    </row>
    <row r="230" spans="2:27" s="11" customFormat="1" ht="15.6" customHeight="1">
      <c r="B230" s="22" t="s">
        <v>36</v>
      </c>
      <c r="C230" s="16" t="s">
        <v>110</v>
      </c>
      <c r="D230" s="15">
        <v>20242</v>
      </c>
      <c r="E230" s="12" t="s">
        <v>48</v>
      </c>
      <c r="F230" s="12" t="s">
        <v>39</v>
      </c>
      <c r="G230" s="13" t="s">
        <v>107</v>
      </c>
      <c r="H230" s="12">
        <v>5</v>
      </c>
      <c r="I230" s="12" t="s">
        <v>51</v>
      </c>
      <c r="K230" s="22" t="s">
        <v>42</v>
      </c>
      <c r="L230" s="16" t="s">
        <v>109</v>
      </c>
      <c r="M230" s="16">
        <v>20251</v>
      </c>
      <c r="N230" s="21" t="s">
        <v>111</v>
      </c>
      <c r="O230" s="21" t="s">
        <v>80</v>
      </c>
      <c r="P230" s="21" t="s">
        <v>84</v>
      </c>
      <c r="Q230" s="12">
        <v>5</v>
      </c>
      <c r="R230" s="21" t="s">
        <v>51</v>
      </c>
      <c r="T230" s="22" t="s">
        <v>42</v>
      </c>
      <c r="U230" s="16" t="s">
        <v>109</v>
      </c>
      <c r="V230" s="16">
        <v>20251</v>
      </c>
      <c r="W230" s="21" t="s">
        <v>111</v>
      </c>
      <c r="X230" s="21" t="s">
        <v>80</v>
      </c>
      <c r="Y230" s="21" t="s">
        <v>84</v>
      </c>
      <c r="Z230" s="12">
        <f t="shared" si="3"/>
        <v>6</v>
      </c>
      <c r="AA230" s="21" t="s">
        <v>51</v>
      </c>
    </row>
    <row r="231" spans="2:27" s="11" customFormat="1" ht="15.6" customHeight="1">
      <c r="B231" s="22" t="s">
        <v>36</v>
      </c>
      <c r="C231" s="16" t="s">
        <v>110</v>
      </c>
      <c r="D231" s="15">
        <v>20242</v>
      </c>
      <c r="E231" s="12" t="s">
        <v>48</v>
      </c>
      <c r="F231" s="12" t="s">
        <v>39</v>
      </c>
      <c r="G231" s="13" t="s">
        <v>107</v>
      </c>
      <c r="H231" s="12">
        <v>5</v>
      </c>
      <c r="I231" s="12" t="s">
        <v>57</v>
      </c>
      <c r="K231" s="22" t="s">
        <v>42</v>
      </c>
      <c r="L231" s="16" t="s">
        <v>112</v>
      </c>
      <c r="M231" s="16">
        <v>20242</v>
      </c>
      <c r="N231" s="21" t="s">
        <v>38</v>
      </c>
      <c r="O231" s="21" t="s">
        <v>80</v>
      </c>
      <c r="P231" s="21" t="s">
        <v>88</v>
      </c>
      <c r="Q231" s="12">
        <v>2</v>
      </c>
      <c r="R231" s="21" t="s">
        <v>41</v>
      </c>
      <c r="T231" s="22" t="s">
        <v>42</v>
      </c>
      <c r="U231" s="16" t="s">
        <v>112</v>
      </c>
      <c r="V231" s="16">
        <v>20242</v>
      </c>
      <c r="W231" s="21" t="s">
        <v>38</v>
      </c>
      <c r="X231" s="21" t="s">
        <v>80</v>
      </c>
      <c r="Y231" s="21" t="s">
        <v>88</v>
      </c>
      <c r="Z231" s="12">
        <f t="shared" si="3"/>
        <v>3</v>
      </c>
      <c r="AA231" s="21" t="s">
        <v>41</v>
      </c>
    </row>
    <row r="232" spans="2:27" s="11" customFormat="1" ht="15.6" customHeight="1">
      <c r="B232" s="22" t="s">
        <v>36</v>
      </c>
      <c r="C232" s="16" t="s">
        <v>47</v>
      </c>
      <c r="D232" s="15">
        <v>202011</v>
      </c>
      <c r="E232" s="12" t="s">
        <v>48</v>
      </c>
      <c r="F232" s="12" t="s">
        <v>39</v>
      </c>
      <c r="G232" s="13" t="s">
        <v>107</v>
      </c>
      <c r="H232" s="12">
        <v>6</v>
      </c>
      <c r="I232" s="12" t="s">
        <v>41</v>
      </c>
      <c r="K232" s="22" t="s">
        <v>42</v>
      </c>
      <c r="L232" s="16" t="s">
        <v>112</v>
      </c>
      <c r="M232" s="16">
        <v>20242</v>
      </c>
      <c r="N232" s="21" t="s">
        <v>38</v>
      </c>
      <c r="O232" s="21" t="s">
        <v>80</v>
      </c>
      <c r="P232" s="21" t="s">
        <v>88</v>
      </c>
      <c r="Q232" s="12">
        <v>3</v>
      </c>
      <c r="R232" s="21" t="s">
        <v>41</v>
      </c>
      <c r="T232" s="22" t="s">
        <v>42</v>
      </c>
      <c r="U232" s="16" t="s">
        <v>112</v>
      </c>
      <c r="V232" s="16">
        <v>20242</v>
      </c>
      <c r="W232" s="21" t="s">
        <v>38</v>
      </c>
      <c r="X232" s="21" t="s">
        <v>80</v>
      </c>
      <c r="Y232" s="21" t="s">
        <v>88</v>
      </c>
      <c r="Z232" s="12">
        <f t="shared" si="3"/>
        <v>4</v>
      </c>
      <c r="AA232" s="21" t="s">
        <v>41</v>
      </c>
    </row>
    <row r="233" spans="2:27" s="11" customFormat="1" ht="15.6" customHeight="1">
      <c r="B233" s="22" t="s">
        <v>36</v>
      </c>
      <c r="C233" s="16" t="s">
        <v>47</v>
      </c>
      <c r="D233" s="15">
        <v>202011</v>
      </c>
      <c r="E233" s="12" t="s">
        <v>48</v>
      </c>
      <c r="F233" s="12" t="s">
        <v>39</v>
      </c>
      <c r="G233" s="13" t="s">
        <v>107</v>
      </c>
      <c r="H233" s="12">
        <v>7</v>
      </c>
      <c r="I233" s="12" t="s">
        <v>41</v>
      </c>
      <c r="K233" s="22" t="s">
        <v>42</v>
      </c>
      <c r="L233" s="16" t="s">
        <v>112</v>
      </c>
      <c r="M233" s="16">
        <v>20242</v>
      </c>
      <c r="N233" s="21" t="s">
        <v>38</v>
      </c>
      <c r="O233" s="21" t="s">
        <v>80</v>
      </c>
      <c r="P233" s="21" t="s">
        <v>88</v>
      </c>
      <c r="Q233" s="12">
        <v>3</v>
      </c>
      <c r="R233" s="21" t="s">
        <v>51</v>
      </c>
      <c r="T233" s="22" t="s">
        <v>42</v>
      </c>
      <c r="U233" s="16" t="s">
        <v>112</v>
      </c>
      <c r="V233" s="16">
        <v>20242</v>
      </c>
      <c r="W233" s="21" t="s">
        <v>38</v>
      </c>
      <c r="X233" s="21" t="s">
        <v>80</v>
      </c>
      <c r="Y233" s="21" t="s">
        <v>88</v>
      </c>
      <c r="Z233" s="12">
        <f t="shared" si="3"/>
        <v>4</v>
      </c>
      <c r="AA233" s="21" t="s">
        <v>51</v>
      </c>
    </row>
    <row r="234" spans="2:27" s="11" customFormat="1" ht="15.6" customHeight="1">
      <c r="B234" s="22" t="s">
        <v>36</v>
      </c>
      <c r="C234" s="16" t="s">
        <v>47</v>
      </c>
      <c r="D234" s="15">
        <v>202011</v>
      </c>
      <c r="E234" s="12" t="s">
        <v>48</v>
      </c>
      <c r="F234" s="12" t="s">
        <v>39</v>
      </c>
      <c r="G234" s="13" t="s">
        <v>107</v>
      </c>
      <c r="H234" s="12">
        <v>7</v>
      </c>
      <c r="I234" s="12" t="s">
        <v>51</v>
      </c>
      <c r="K234" s="22" t="s">
        <v>42</v>
      </c>
      <c r="L234" s="16" t="s">
        <v>112</v>
      </c>
      <c r="M234" s="16">
        <v>20242</v>
      </c>
      <c r="N234" s="21" t="s">
        <v>38</v>
      </c>
      <c r="O234" s="21" t="s">
        <v>80</v>
      </c>
      <c r="P234" s="21" t="s">
        <v>88</v>
      </c>
      <c r="Q234" s="12">
        <v>4</v>
      </c>
      <c r="R234" s="21" t="s">
        <v>41</v>
      </c>
      <c r="T234" s="22" t="s">
        <v>42</v>
      </c>
      <c r="U234" s="16" t="s">
        <v>112</v>
      </c>
      <c r="V234" s="16">
        <v>20242</v>
      </c>
      <c r="W234" s="21" t="s">
        <v>38</v>
      </c>
      <c r="X234" s="21" t="s">
        <v>80</v>
      </c>
      <c r="Y234" s="21" t="s">
        <v>88</v>
      </c>
      <c r="Z234" s="12">
        <f t="shared" si="3"/>
        <v>5</v>
      </c>
      <c r="AA234" s="21" t="s">
        <v>41</v>
      </c>
    </row>
    <row r="235" spans="2:27" s="11" customFormat="1" ht="15.6" customHeight="1">
      <c r="B235" s="22" t="s">
        <v>36</v>
      </c>
      <c r="C235" s="16" t="s">
        <v>47</v>
      </c>
      <c r="D235" s="15">
        <v>202011</v>
      </c>
      <c r="E235" s="12" t="s">
        <v>48</v>
      </c>
      <c r="F235" s="12" t="s">
        <v>39</v>
      </c>
      <c r="G235" s="13" t="s">
        <v>107</v>
      </c>
      <c r="H235" s="12">
        <v>7</v>
      </c>
      <c r="I235" s="12" t="s">
        <v>57</v>
      </c>
      <c r="K235" s="22" t="s">
        <v>42</v>
      </c>
      <c r="L235" s="16" t="s">
        <v>112</v>
      </c>
      <c r="M235" s="16">
        <v>20242</v>
      </c>
      <c r="N235" s="21" t="s">
        <v>38</v>
      </c>
      <c r="O235" s="21" t="s">
        <v>80</v>
      </c>
      <c r="P235" s="21" t="s">
        <v>88</v>
      </c>
      <c r="Q235" s="12">
        <v>4</v>
      </c>
      <c r="R235" s="21" t="s">
        <v>51</v>
      </c>
      <c r="T235" s="22" t="s">
        <v>42</v>
      </c>
      <c r="U235" s="16" t="s">
        <v>112</v>
      </c>
      <c r="V235" s="16">
        <v>20242</v>
      </c>
      <c r="W235" s="21" t="s">
        <v>38</v>
      </c>
      <c r="X235" s="21" t="s">
        <v>80</v>
      </c>
      <c r="Y235" s="21" t="s">
        <v>88</v>
      </c>
      <c r="Z235" s="12">
        <f t="shared" si="3"/>
        <v>5</v>
      </c>
      <c r="AA235" s="21" t="s">
        <v>51</v>
      </c>
    </row>
    <row r="236" spans="2:27" s="11" customFormat="1" ht="15.6" customHeight="1">
      <c r="B236" s="22" t="s">
        <v>36</v>
      </c>
      <c r="C236" s="16" t="s">
        <v>47</v>
      </c>
      <c r="D236" s="15">
        <v>202011</v>
      </c>
      <c r="E236" s="12" t="s">
        <v>48</v>
      </c>
      <c r="F236" s="12" t="s">
        <v>39</v>
      </c>
      <c r="G236" s="13" t="s">
        <v>107</v>
      </c>
      <c r="H236" s="12">
        <v>8</v>
      </c>
      <c r="I236" s="12" t="s">
        <v>41</v>
      </c>
      <c r="K236" s="22" t="s">
        <v>42</v>
      </c>
      <c r="L236" s="16" t="s">
        <v>112</v>
      </c>
      <c r="M236" s="16">
        <v>20242</v>
      </c>
      <c r="N236" s="21" t="s">
        <v>38</v>
      </c>
      <c r="O236" s="21" t="s">
        <v>80</v>
      </c>
      <c r="P236" s="21" t="s">
        <v>88</v>
      </c>
      <c r="Q236" s="12">
        <v>5</v>
      </c>
      <c r="R236" s="21" t="s">
        <v>41</v>
      </c>
      <c r="T236" s="22" t="s">
        <v>42</v>
      </c>
      <c r="U236" s="16" t="s">
        <v>112</v>
      </c>
      <c r="V236" s="16">
        <v>20242</v>
      </c>
      <c r="W236" s="21" t="s">
        <v>38</v>
      </c>
      <c r="X236" s="21" t="s">
        <v>80</v>
      </c>
      <c r="Y236" s="21" t="s">
        <v>88</v>
      </c>
      <c r="Z236" s="12">
        <f t="shared" si="3"/>
        <v>6</v>
      </c>
      <c r="AA236" s="21" t="s">
        <v>41</v>
      </c>
    </row>
    <row r="237" spans="2:27" s="11" customFormat="1" ht="15.6" customHeight="1">
      <c r="B237" s="22" t="s">
        <v>36</v>
      </c>
      <c r="C237" s="16" t="s">
        <v>47</v>
      </c>
      <c r="D237" s="15">
        <v>202011</v>
      </c>
      <c r="E237" s="12" t="s">
        <v>48</v>
      </c>
      <c r="F237" s="12" t="s">
        <v>39</v>
      </c>
      <c r="G237" s="13" t="s">
        <v>107</v>
      </c>
      <c r="H237" s="12">
        <v>9</v>
      </c>
      <c r="I237" s="12" t="s">
        <v>41</v>
      </c>
      <c r="K237" s="22" t="s">
        <v>42</v>
      </c>
      <c r="L237" s="16" t="s">
        <v>112</v>
      </c>
      <c r="M237" s="16">
        <v>20242</v>
      </c>
      <c r="N237" s="21" t="s">
        <v>38</v>
      </c>
      <c r="O237" s="21" t="s">
        <v>80</v>
      </c>
      <c r="P237" s="21" t="s">
        <v>88</v>
      </c>
      <c r="Q237" s="12">
        <v>5</v>
      </c>
      <c r="R237" s="21" t="s">
        <v>51</v>
      </c>
      <c r="T237" s="22" t="s">
        <v>42</v>
      </c>
      <c r="U237" s="16" t="s">
        <v>112</v>
      </c>
      <c r="V237" s="16">
        <v>20242</v>
      </c>
      <c r="W237" s="21" t="s">
        <v>38</v>
      </c>
      <c r="X237" s="21" t="s">
        <v>80</v>
      </c>
      <c r="Y237" s="21" t="s">
        <v>88</v>
      </c>
      <c r="Z237" s="12">
        <f t="shared" si="3"/>
        <v>6</v>
      </c>
      <c r="AA237" s="21" t="s">
        <v>51</v>
      </c>
    </row>
    <row r="238" spans="2:27" s="11" customFormat="1" ht="15.6" customHeight="1">
      <c r="B238" s="22" t="s">
        <v>36</v>
      </c>
      <c r="C238" s="16" t="s">
        <v>47</v>
      </c>
      <c r="D238" s="15">
        <v>202011</v>
      </c>
      <c r="E238" s="12" t="s">
        <v>48</v>
      </c>
      <c r="F238" s="12" t="s">
        <v>39</v>
      </c>
      <c r="G238" s="13" t="s">
        <v>107</v>
      </c>
      <c r="H238" s="12">
        <v>10</v>
      </c>
      <c r="I238" s="12" t="s">
        <v>41</v>
      </c>
      <c r="K238" s="22" t="s">
        <v>42</v>
      </c>
      <c r="L238" s="16" t="s">
        <v>112</v>
      </c>
      <c r="M238" s="16">
        <v>20242</v>
      </c>
      <c r="N238" s="21" t="s">
        <v>38</v>
      </c>
      <c r="O238" s="21" t="s">
        <v>80</v>
      </c>
      <c r="P238" s="21" t="s">
        <v>88</v>
      </c>
      <c r="Q238" s="12">
        <v>5</v>
      </c>
      <c r="R238" s="21" t="s">
        <v>57</v>
      </c>
      <c r="T238" s="22" t="s">
        <v>42</v>
      </c>
      <c r="U238" s="16" t="s">
        <v>112</v>
      </c>
      <c r="V238" s="16">
        <v>20242</v>
      </c>
      <c r="W238" s="21" t="s">
        <v>38</v>
      </c>
      <c r="X238" s="21" t="s">
        <v>80</v>
      </c>
      <c r="Y238" s="21" t="s">
        <v>88</v>
      </c>
      <c r="Z238" s="12">
        <f t="shared" si="3"/>
        <v>6</v>
      </c>
      <c r="AA238" s="21" t="s">
        <v>57</v>
      </c>
    </row>
    <row r="239" spans="2:27" s="11" customFormat="1" ht="15.6" customHeight="1">
      <c r="B239" s="22" t="s">
        <v>36</v>
      </c>
      <c r="C239" s="16" t="s">
        <v>87</v>
      </c>
      <c r="D239" s="15">
        <v>20242</v>
      </c>
      <c r="E239" s="12" t="s">
        <v>48</v>
      </c>
      <c r="F239" s="12" t="s">
        <v>62</v>
      </c>
      <c r="G239" s="13" t="s">
        <v>88</v>
      </c>
      <c r="H239" s="12">
        <v>1</v>
      </c>
      <c r="I239" s="12" t="s">
        <v>41</v>
      </c>
      <c r="K239" s="22" t="s">
        <v>42</v>
      </c>
      <c r="L239" s="16" t="s">
        <v>112</v>
      </c>
      <c r="M239" s="16">
        <v>20242</v>
      </c>
      <c r="N239" s="21" t="s">
        <v>38</v>
      </c>
      <c r="O239" s="21" t="s">
        <v>80</v>
      </c>
      <c r="P239" s="21" t="s">
        <v>88</v>
      </c>
      <c r="Q239" s="12">
        <v>6</v>
      </c>
      <c r="R239" s="21" t="s">
        <v>41</v>
      </c>
      <c r="T239" s="22" t="s">
        <v>42</v>
      </c>
      <c r="U239" s="16" t="s">
        <v>112</v>
      </c>
      <c r="V239" s="16">
        <v>20242</v>
      </c>
      <c r="W239" s="21" t="s">
        <v>38</v>
      </c>
      <c r="X239" s="21" t="s">
        <v>80</v>
      </c>
      <c r="Y239" s="21" t="s">
        <v>88</v>
      </c>
      <c r="Z239" s="12">
        <f t="shared" si="3"/>
        <v>7</v>
      </c>
      <c r="AA239" s="21" t="s">
        <v>41</v>
      </c>
    </row>
    <row r="240" spans="2:27" s="11" customFormat="1" ht="15.6" customHeight="1">
      <c r="B240" s="22" t="s">
        <v>36</v>
      </c>
      <c r="C240" s="16" t="s">
        <v>87</v>
      </c>
      <c r="D240" s="15">
        <v>20242</v>
      </c>
      <c r="E240" s="12" t="s">
        <v>48</v>
      </c>
      <c r="F240" s="12" t="s">
        <v>62</v>
      </c>
      <c r="G240" s="13" t="s">
        <v>88</v>
      </c>
      <c r="H240" s="12">
        <v>1</v>
      </c>
      <c r="I240" s="12" t="s">
        <v>51</v>
      </c>
      <c r="K240" s="22" t="s">
        <v>42</v>
      </c>
      <c r="L240" s="16" t="s">
        <v>112</v>
      </c>
      <c r="M240" s="16">
        <v>20242</v>
      </c>
      <c r="N240" s="21" t="s">
        <v>38</v>
      </c>
      <c r="O240" s="21" t="s">
        <v>80</v>
      </c>
      <c r="P240" s="21" t="s">
        <v>88</v>
      </c>
      <c r="Q240" s="12">
        <v>6</v>
      </c>
      <c r="R240" s="21" t="s">
        <v>51</v>
      </c>
      <c r="T240" s="22" t="s">
        <v>42</v>
      </c>
      <c r="U240" s="16" t="s">
        <v>112</v>
      </c>
      <c r="V240" s="16">
        <v>20242</v>
      </c>
      <c r="W240" s="21" t="s">
        <v>38</v>
      </c>
      <c r="X240" s="21" t="s">
        <v>80</v>
      </c>
      <c r="Y240" s="21" t="s">
        <v>88</v>
      </c>
      <c r="Z240" s="12">
        <f t="shared" si="3"/>
        <v>7</v>
      </c>
      <c r="AA240" s="21" t="s">
        <v>51</v>
      </c>
    </row>
    <row r="241" spans="2:27" s="11" customFormat="1" ht="15.6" customHeight="1">
      <c r="B241" s="22" t="s">
        <v>36</v>
      </c>
      <c r="C241" s="16" t="s">
        <v>87</v>
      </c>
      <c r="D241" s="15">
        <v>20242</v>
      </c>
      <c r="E241" s="12" t="s">
        <v>48</v>
      </c>
      <c r="F241" s="12" t="s">
        <v>62</v>
      </c>
      <c r="G241" s="13" t="s">
        <v>88</v>
      </c>
      <c r="H241" s="12">
        <v>1</v>
      </c>
      <c r="I241" s="12" t="s">
        <v>57</v>
      </c>
      <c r="K241" s="22" t="s">
        <v>42</v>
      </c>
      <c r="L241" s="16" t="s">
        <v>112</v>
      </c>
      <c r="M241" s="16">
        <v>20242</v>
      </c>
      <c r="N241" s="21" t="s">
        <v>38</v>
      </c>
      <c r="O241" s="21" t="s">
        <v>80</v>
      </c>
      <c r="P241" s="21" t="s">
        <v>88</v>
      </c>
      <c r="Q241" s="12">
        <v>6</v>
      </c>
      <c r="R241" s="21" t="s">
        <v>71</v>
      </c>
      <c r="T241" s="22" t="s">
        <v>42</v>
      </c>
      <c r="U241" s="16" t="s">
        <v>112</v>
      </c>
      <c r="V241" s="16">
        <v>20242</v>
      </c>
      <c r="W241" s="21" t="s">
        <v>38</v>
      </c>
      <c r="X241" s="21" t="s">
        <v>80</v>
      </c>
      <c r="Y241" s="21" t="s">
        <v>88</v>
      </c>
      <c r="Z241" s="12">
        <f t="shared" si="3"/>
        <v>7</v>
      </c>
      <c r="AA241" s="21" t="s">
        <v>71</v>
      </c>
    </row>
    <row r="242" spans="2:27" s="11" customFormat="1" ht="15.6" customHeight="1">
      <c r="B242" s="22" t="s">
        <v>36</v>
      </c>
      <c r="C242" s="16" t="s">
        <v>87</v>
      </c>
      <c r="D242" s="15">
        <v>20242</v>
      </c>
      <c r="E242" s="12" t="s">
        <v>48</v>
      </c>
      <c r="F242" s="12" t="s">
        <v>62</v>
      </c>
      <c r="G242" s="13" t="s">
        <v>88</v>
      </c>
      <c r="H242" s="12">
        <v>1</v>
      </c>
      <c r="I242" s="12" t="s">
        <v>66</v>
      </c>
      <c r="K242" s="22" t="s">
        <v>42</v>
      </c>
      <c r="L242" s="16" t="s">
        <v>112</v>
      </c>
      <c r="M242" s="16">
        <v>20242</v>
      </c>
      <c r="N242" s="21" t="s">
        <v>38</v>
      </c>
      <c r="O242" s="21" t="s">
        <v>80</v>
      </c>
      <c r="P242" s="21" t="s">
        <v>88</v>
      </c>
      <c r="Q242" s="12">
        <v>7</v>
      </c>
      <c r="R242" s="21" t="s">
        <v>41</v>
      </c>
      <c r="T242" s="22" t="s">
        <v>42</v>
      </c>
      <c r="U242" s="16" t="s">
        <v>112</v>
      </c>
      <c r="V242" s="16">
        <v>20242</v>
      </c>
      <c r="W242" s="21" t="s">
        <v>38</v>
      </c>
      <c r="X242" s="21" t="s">
        <v>80</v>
      </c>
      <c r="Y242" s="21" t="s">
        <v>88</v>
      </c>
      <c r="Z242" s="12">
        <f t="shared" si="3"/>
        <v>8</v>
      </c>
      <c r="AA242" s="21" t="s">
        <v>41</v>
      </c>
    </row>
    <row r="243" spans="2:27" s="11" customFormat="1" ht="15.6" customHeight="1">
      <c r="B243" s="22" t="s">
        <v>36</v>
      </c>
      <c r="C243" s="16" t="s">
        <v>87</v>
      </c>
      <c r="D243" s="15">
        <v>20242</v>
      </c>
      <c r="E243" s="12" t="s">
        <v>48</v>
      </c>
      <c r="F243" s="12" t="s">
        <v>62</v>
      </c>
      <c r="G243" s="13" t="s">
        <v>88</v>
      </c>
      <c r="H243" s="12">
        <v>2</v>
      </c>
      <c r="I243" s="12" t="s">
        <v>41</v>
      </c>
      <c r="K243" s="22" t="s">
        <v>42</v>
      </c>
      <c r="L243" s="16" t="s">
        <v>112</v>
      </c>
      <c r="M243" s="16">
        <v>20242</v>
      </c>
      <c r="N243" s="21" t="s">
        <v>38</v>
      </c>
      <c r="O243" s="21" t="s">
        <v>80</v>
      </c>
      <c r="P243" s="21" t="s">
        <v>88</v>
      </c>
      <c r="Q243" s="12">
        <v>7</v>
      </c>
      <c r="R243" s="21" t="s">
        <v>51</v>
      </c>
      <c r="T243" s="22" t="s">
        <v>42</v>
      </c>
      <c r="U243" s="16" t="s">
        <v>112</v>
      </c>
      <c r="V243" s="16">
        <v>20242</v>
      </c>
      <c r="W243" s="21" t="s">
        <v>38</v>
      </c>
      <c r="X243" s="21" t="s">
        <v>80</v>
      </c>
      <c r="Y243" s="21" t="s">
        <v>88</v>
      </c>
      <c r="Z243" s="12">
        <f t="shared" si="3"/>
        <v>8</v>
      </c>
      <c r="AA243" s="21" t="s">
        <v>51</v>
      </c>
    </row>
    <row r="244" spans="2:27" s="11" customFormat="1" ht="15.6" customHeight="1">
      <c r="B244" s="22" t="s">
        <v>36</v>
      </c>
      <c r="C244" s="16" t="s">
        <v>87</v>
      </c>
      <c r="D244" s="15">
        <v>20242</v>
      </c>
      <c r="E244" s="12" t="s">
        <v>48</v>
      </c>
      <c r="F244" s="12" t="s">
        <v>62</v>
      </c>
      <c r="G244" s="13" t="s">
        <v>88</v>
      </c>
      <c r="H244" s="12">
        <v>3</v>
      </c>
      <c r="I244" s="12" t="s">
        <v>41</v>
      </c>
      <c r="K244" s="22" t="s">
        <v>42</v>
      </c>
      <c r="L244" s="16" t="s">
        <v>112</v>
      </c>
      <c r="M244" s="16">
        <v>20242</v>
      </c>
      <c r="N244" s="21" t="s">
        <v>38</v>
      </c>
      <c r="O244" s="21" t="s">
        <v>80</v>
      </c>
      <c r="P244" s="21" t="s">
        <v>88</v>
      </c>
      <c r="Q244" s="12">
        <v>8</v>
      </c>
      <c r="R244" s="21" t="s">
        <v>41</v>
      </c>
      <c r="T244" s="22" t="s">
        <v>42</v>
      </c>
      <c r="U244" s="16" t="s">
        <v>112</v>
      </c>
      <c r="V244" s="16">
        <v>20242</v>
      </c>
      <c r="W244" s="21" t="s">
        <v>38</v>
      </c>
      <c r="X244" s="21" t="s">
        <v>80</v>
      </c>
      <c r="Y244" s="21" t="s">
        <v>88</v>
      </c>
      <c r="Z244" s="12">
        <f t="shared" si="3"/>
        <v>9</v>
      </c>
      <c r="AA244" s="21" t="s">
        <v>41</v>
      </c>
    </row>
    <row r="245" spans="2:27" s="11" customFormat="1" ht="15.6" customHeight="1">
      <c r="B245" s="22" t="s">
        <v>36</v>
      </c>
      <c r="C245" s="16" t="s">
        <v>87</v>
      </c>
      <c r="D245" s="15">
        <v>20242</v>
      </c>
      <c r="E245" s="12" t="s">
        <v>48</v>
      </c>
      <c r="F245" s="12" t="s">
        <v>62</v>
      </c>
      <c r="G245" s="13" t="s">
        <v>88</v>
      </c>
      <c r="H245" s="12">
        <v>3</v>
      </c>
      <c r="I245" s="12" t="s">
        <v>51</v>
      </c>
      <c r="K245" s="22" t="s">
        <v>42</v>
      </c>
      <c r="L245" s="16" t="s">
        <v>112</v>
      </c>
      <c r="M245" s="16">
        <v>20242</v>
      </c>
      <c r="N245" s="21" t="s">
        <v>38</v>
      </c>
      <c r="O245" s="21" t="s">
        <v>80</v>
      </c>
      <c r="P245" s="21" t="s">
        <v>88</v>
      </c>
      <c r="Q245" s="12">
        <v>8</v>
      </c>
      <c r="R245" s="21" t="s">
        <v>71</v>
      </c>
      <c r="T245" s="22" t="s">
        <v>42</v>
      </c>
      <c r="U245" s="16" t="s">
        <v>112</v>
      </c>
      <c r="V245" s="16">
        <v>20242</v>
      </c>
      <c r="W245" s="21" t="s">
        <v>38</v>
      </c>
      <c r="X245" s="21" t="s">
        <v>80</v>
      </c>
      <c r="Y245" s="21" t="s">
        <v>88</v>
      </c>
      <c r="Z245" s="12">
        <f t="shared" si="3"/>
        <v>9</v>
      </c>
      <c r="AA245" s="21" t="s">
        <v>71</v>
      </c>
    </row>
    <row r="246" spans="2:27" s="11" customFormat="1" ht="15.6" customHeight="1">
      <c r="B246" s="22" t="s">
        <v>36</v>
      </c>
      <c r="C246" s="16" t="s">
        <v>87</v>
      </c>
      <c r="D246" s="15">
        <v>20242</v>
      </c>
      <c r="E246" s="12" t="s">
        <v>48</v>
      </c>
      <c r="F246" s="12" t="s">
        <v>62</v>
      </c>
      <c r="G246" s="13" t="s">
        <v>88</v>
      </c>
      <c r="H246" s="12">
        <v>3</v>
      </c>
      <c r="I246" s="12" t="s">
        <v>57</v>
      </c>
      <c r="K246" s="22" t="s">
        <v>42</v>
      </c>
      <c r="L246" s="16" t="s">
        <v>112</v>
      </c>
      <c r="M246" s="16">
        <v>20242</v>
      </c>
      <c r="N246" s="21" t="s">
        <v>38</v>
      </c>
      <c r="O246" s="21" t="s">
        <v>80</v>
      </c>
      <c r="P246" s="21" t="s">
        <v>88</v>
      </c>
      <c r="Q246" s="12">
        <v>9</v>
      </c>
      <c r="R246" s="21" t="s">
        <v>41</v>
      </c>
      <c r="T246" s="22" t="s">
        <v>42</v>
      </c>
      <c r="U246" s="16" t="s">
        <v>112</v>
      </c>
      <c r="V246" s="16">
        <v>20242</v>
      </c>
      <c r="W246" s="21" t="s">
        <v>38</v>
      </c>
      <c r="X246" s="21" t="s">
        <v>80</v>
      </c>
      <c r="Y246" s="21" t="s">
        <v>88</v>
      </c>
      <c r="Z246" s="12">
        <f t="shared" si="3"/>
        <v>10</v>
      </c>
      <c r="AA246" s="21" t="s">
        <v>41</v>
      </c>
    </row>
    <row r="247" spans="2:27" s="11" customFormat="1" ht="15.6" customHeight="1">
      <c r="B247" s="22" t="s">
        <v>36</v>
      </c>
      <c r="C247" s="16" t="s">
        <v>87</v>
      </c>
      <c r="D247" s="15">
        <v>20242</v>
      </c>
      <c r="E247" s="12" t="s">
        <v>48</v>
      </c>
      <c r="F247" s="12" t="s">
        <v>62</v>
      </c>
      <c r="G247" s="13" t="s">
        <v>88</v>
      </c>
      <c r="H247" s="12">
        <v>4</v>
      </c>
      <c r="I247" s="12" t="s">
        <v>41</v>
      </c>
      <c r="K247" s="22" t="s">
        <v>42</v>
      </c>
      <c r="L247" s="16" t="s">
        <v>112</v>
      </c>
      <c r="M247" s="16">
        <v>20242</v>
      </c>
      <c r="N247" s="21" t="s">
        <v>38</v>
      </c>
      <c r="O247" s="21" t="s">
        <v>80</v>
      </c>
      <c r="P247" s="21" t="s">
        <v>88</v>
      </c>
      <c r="Q247" s="12">
        <v>9</v>
      </c>
      <c r="R247" s="21" t="s">
        <v>51</v>
      </c>
      <c r="T247" s="22" t="s">
        <v>42</v>
      </c>
      <c r="U247" s="16" t="s">
        <v>112</v>
      </c>
      <c r="V247" s="16">
        <v>20242</v>
      </c>
      <c r="W247" s="21" t="s">
        <v>38</v>
      </c>
      <c r="X247" s="21" t="s">
        <v>80</v>
      </c>
      <c r="Y247" s="21" t="s">
        <v>88</v>
      </c>
      <c r="Z247" s="12">
        <f t="shared" si="3"/>
        <v>10</v>
      </c>
      <c r="AA247" s="21" t="s">
        <v>51</v>
      </c>
    </row>
    <row r="248" spans="2:27" s="11" customFormat="1" ht="15.6" customHeight="1">
      <c r="B248" s="22" t="s">
        <v>36</v>
      </c>
      <c r="C248" s="16" t="s">
        <v>87</v>
      </c>
      <c r="D248" s="15">
        <v>20242</v>
      </c>
      <c r="E248" s="12" t="s">
        <v>48</v>
      </c>
      <c r="F248" s="12" t="s">
        <v>62</v>
      </c>
      <c r="G248" s="13" t="s">
        <v>88</v>
      </c>
      <c r="H248" s="12">
        <v>5</v>
      </c>
      <c r="I248" s="12" t="s">
        <v>41</v>
      </c>
      <c r="K248" s="22" t="s">
        <v>42</v>
      </c>
      <c r="L248" s="16" t="s">
        <v>112</v>
      </c>
      <c r="M248" s="16">
        <v>20242</v>
      </c>
      <c r="N248" s="21" t="s">
        <v>38</v>
      </c>
      <c r="O248" s="21" t="s">
        <v>80</v>
      </c>
      <c r="P248" s="21" t="s">
        <v>88</v>
      </c>
      <c r="Q248" s="12">
        <v>10</v>
      </c>
      <c r="R248" s="21" t="s">
        <v>41</v>
      </c>
      <c r="T248" s="22" t="s">
        <v>42</v>
      </c>
      <c r="U248" s="16" t="s">
        <v>112</v>
      </c>
      <c r="V248" s="16">
        <v>20242</v>
      </c>
      <c r="W248" s="21" t="s">
        <v>38</v>
      </c>
      <c r="X248" s="21" t="s">
        <v>80</v>
      </c>
      <c r="Y248" s="21" t="s">
        <v>88</v>
      </c>
      <c r="Z248" s="18"/>
      <c r="AA248" s="69"/>
    </row>
    <row r="249" spans="2:27" s="11" customFormat="1" ht="15.6" customHeight="1">
      <c r="B249" s="22" t="s">
        <v>36</v>
      </c>
      <c r="C249" s="16" t="s">
        <v>87</v>
      </c>
      <c r="D249" s="15">
        <v>20242</v>
      </c>
      <c r="E249" s="12" t="s">
        <v>48</v>
      </c>
      <c r="F249" s="12" t="s">
        <v>62</v>
      </c>
      <c r="G249" s="13" t="s">
        <v>88</v>
      </c>
      <c r="H249" s="12">
        <v>5</v>
      </c>
      <c r="I249" s="12" t="s">
        <v>51</v>
      </c>
      <c r="K249" s="22" t="s">
        <v>42</v>
      </c>
      <c r="L249" s="16" t="s">
        <v>112</v>
      </c>
      <c r="M249" s="16">
        <v>20242</v>
      </c>
      <c r="N249" s="21" t="s">
        <v>48</v>
      </c>
      <c r="O249" s="21" t="s">
        <v>80</v>
      </c>
      <c r="P249" s="21" t="s">
        <v>88</v>
      </c>
      <c r="Q249" s="12">
        <v>2</v>
      </c>
      <c r="R249" s="21" t="s">
        <v>41</v>
      </c>
      <c r="T249" s="22" t="s">
        <v>42</v>
      </c>
      <c r="U249" s="16" t="s">
        <v>112</v>
      </c>
      <c r="V249" s="16">
        <v>20242</v>
      </c>
      <c r="W249" s="21" t="s">
        <v>48</v>
      </c>
      <c r="X249" s="21" t="s">
        <v>80</v>
      </c>
      <c r="Y249" s="21" t="s">
        <v>88</v>
      </c>
      <c r="Z249" s="12">
        <f t="shared" si="3"/>
        <v>3</v>
      </c>
      <c r="AA249" s="21" t="s">
        <v>41</v>
      </c>
    </row>
    <row r="250" spans="2:27" s="11" customFormat="1" ht="15.6" customHeight="1">
      <c r="B250" s="22" t="s">
        <v>36</v>
      </c>
      <c r="C250" s="16" t="s">
        <v>89</v>
      </c>
      <c r="D250" s="15">
        <v>20242</v>
      </c>
      <c r="E250" s="12" t="s">
        <v>48</v>
      </c>
      <c r="F250" s="12" t="s">
        <v>62</v>
      </c>
      <c r="G250" s="13" t="s">
        <v>90</v>
      </c>
      <c r="H250" s="12">
        <v>1</v>
      </c>
      <c r="I250" s="12" t="s">
        <v>41</v>
      </c>
      <c r="K250" s="22" t="s">
        <v>42</v>
      </c>
      <c r="L250" s="16" t="s">
        <v>112</v>
      </c>
      <c r="M250" s="16">
        <v>20242</v>
      </c>
      <c r="N250" s="21" t="s">
        <v>48</v>
      </c>
      <c r="O250" s="21" t="s">
        <v>80</v>
      </c>
      <c r="P250" s="21" t="s">
        <v>88</v>
      </c>
      <c r="Q250" s="12">
        <v>2</v>
      </c>
      <c r="R250" s="21" t="s">
        <v>51</v>
      </c>
      <c r="T250" s="22" t="s">
        <v>42</v>
      </c>
      <c r="U250" s="16" t="s">
        <v>112</v>
      </c>
      <c r="V250" s="16">
        <v>20242</v>
      </c>
      <c r="W250" s="21" t="s">
        <v>48</v>
      </c>
      <c r="X250" s="21" t="s">
        <v>80</v>
      </c>
      <c r="Y250" s="21" t="s">
        <v>88</v>
      </c>
      <c r="Z250" s="12">
        <f t="shared" si="3"/>
        <v>3</v>
      </c>
      <c r="AA250" s="21" t="s">
        <v>51</v>
      </c>
    </row>
    <row r="251" spans="2:27" s="11" customFormat="1" ht="15.6" customHeight="1">
      <c r="B251" s="22" t="s">
        <v>36</v>
      </c>
      <c r="C251" s="16" t="s">
        <v>89</v>
      </c>
      <c r="D251" s="15">
        <v>20242</v>
      </c>
      <c r="E251" s="12" t="s">
        <v>48</v>
      </c>
      <c r="F251" s="12" t="s">
        <v>62</v>
      </c>
      <c r="G251" s="13" t="s">
        <v>90</v>
      </c>
      <c r="H251" s="12">
        <v>1</v>
      </c>
      <c r="I251" s="12" t="s">
        <v>51</v>
      </c>
      <c r="K251" s="22" t="s">
        <v>42</v>
      </c>
      <c r="L251" s="16" t="s">
        <v>112</v>
      </c>
      <c r="M251" s="16">
        <v>20242</v>
      </c>
      <c r="N251" s="21" t="s">
        <v>48</v>
      </c>
      <c r="O251" s="21" t="s">
        <v>80</v>
      </c>
      <c r="P251" s="21" t="s">
        <v>88</v>
      </c>
      <c r="Q251" s="12">
        <v>3</v>
      </c>
      <c r="R251" s="21" t="s">
        <v>41</v>
      </c>
      <c r="T251" s="22" t="s">
        <v>42</v>
      </c>
      <c r="U251" s="16" t="s">
        <v>112</v>
      </c>
      <c r="V251" s="16">
        <v>20242</v>
      </c>
      <c r="W251" s="21" t="s">
        <v>48</v>
      </c>
      <c r="X251" s="21" t="s">
        <v>80</v>
      </c>
      <c r="Y251" s="21" t="s">
        <v>88</v>
      </c>
      <c r="Z251" s="12">
        <f t="shared" si="3"/>
        <v>4</v>
      </c>
      <c r="AA251" s="21" t="s">
        <v>41</v>
      </c>
    </row>
    <row r="252" spans="2:27" s="11" customFormat="1" ht="15.6" customHeight="1">
      <c r="B252" s="22" t="s">
        <v>36</v>
      </c>
      <c r="C252" s="16" t="s">
        <v>89</v>
      </c>
      <c r="D252" s="15">
        <v>20242</v>
      </c>
      <c r="E252" s="12" t="s">
        <v>48</v>
      </c>
      <c r="F252" s="12" t="s">
        <v>62</v>
      </c>
      <c r="G252" s="13" t="s">
        <v>90</v>
      </c>
      <c r="H252" s="12">
        <v>1</v>
      </c>
      <c r="I252" s="12" t="s">
        <v>57</v>
      </c>
      <c r="K252" s="22" t="s">
        <v>42</v>
      </c>
      <c r="L252" s="16" t="s">
        <v>112</v>
      </c>
      <c r="M252" s="16">
        <v>20242</v>
      </c>
      <c r="N252" s="21" t="s">
        <v>48</v>
      </c>
      <c r="O252" s="21" t="s">
        <v>80</v>
      </c>
      <c r="P252" s="21" t="s">
        <v>88</v>
      </c>
      <c r="Q252" s="12">
        <v>3</v>
      </c>
      <c r="R252" s="21" t="s">
        <v>51</v>
      </c>
      <c r="T252" s="22" t="s">
        <v>42</v>
      </c>
      <c r="U252" s="16" t="s">
        <v>112</v>
      </c>
      <c r="V252" s="16">
        <v>20242</v>
      </c>
      <c r="W252" s="21" t="s">
        <v>48</v>
      </c>
      <c r="X252" s="21" t="s">
        <v>80</v>
      </c>
      <c r="Y252" s="21" t="s">
        <v>88</v>
      </c>
      <c r="Z252" s="12">
        <f t="shared" si="3"/>
        <v>4</v>
      </c>
      <c r="AA252" s="21" t="s">
        <v>51</v>
      </c>
    </row>
    <row r="253" spans="2:27" s="11" customFormat="1" ht="15.6" customHeight="1">
      <c r="B253" s="22" t="s">
        <v>36</v>
      </c>
      <c r="C253" s="16" t="s">
        <v>89</v>
      </c>
      <c r="D253" s="15">
        <v>20242</v>
      </c>
      <c r="E253" s="12" t="s">
        <v>48</v>
      </c>
      <c r="F253" s="12" t="s">
        <v>62</v>
      </c>
      <c r="G253" s="13" t="s">
        <v>90</v>
      </c>
      <c r="H253" s="12">
        <v>2</v>
      </c>
      <c r="I253" s="12" t="s">
        <v>41</v>
      </c>
      <c r="K253" s="22" t="s">
        <v>42</v>
      </c>
      <c r="L253" s="16" t="s">
        <v>112</v>
      </c>
      <c r="M253" s="16">
        <v>20242</v>
      </c>
      <c r="N253" s="21" t="s">
        <v>48</v>
      </c>
      <c r="O253" s="21" t="s">
        <v>80</v>
      </c>
      <c r="P253" s="21" t="s">
        <v>88</v>
      </c>
      <c r="Q253" s="12">
        <v>3</v>
      </c>
      <c r="R253" s="21" t="s">
        <v>57</v>
      </c>
      <c r="T253" s="22" t="s">
        <v>42</v>
      </c>
      <c r="U253" s="16" t="s">
        <v>112</v>
      </c>
      <c r="V253" s="16">
        <v>20242</v>
      </c>
      <c r="W253" s="21" t="s">
        <v>48</v>
      </c>
      <c r="X253" s="21" t="s">
        <v>80</v>
      </c>
      <c r="Y253" s="21" t="s">
        <v>88</v>
      </c>
      <c r="Z253" s="12">
        <f t="shared" si="3"/>
        <v>4</v>
      </c>
      <c r="AA253" s="21" t="s">
        <v>57</v>
      </c>
    </row>
    <row r="254" spans="2:27" s="11" customFormat="1" ht="15.6" customHeight="1">
      <c r="B254" s="22" t="s">
        <v>36</v>
      </c>
      <c r="C254" s="16" t="s">
        <v>89</v>
      </c>
      <c r="D254" s="15">
        <v>20242</v>
      </c>
      <c r="E254" s="12" t="s">
        <v>48</v>
      </c>
      <c r="F254" s="12" t="s">
        <v>62</v>
      </c>
      <c r="G254" s="13" t="s">
        <v>90</v>
      </c>
      <c r="H254" s="12">
        <v>3</v>
      </c>
      <c r="I254" s="12" t="s">
        <v>41</v>
      </c>
      <c r="K254" s="22" t="s">
        <v>42</v>
      </c>
      <c r="L254" s="16" t="s">
        <v>112</v>
      </c>
      <c r="M254" s="16">
        <v>20242</v>
      </c>
      <c r="N254" s="21" t="s">
        <v>48</v>
      </c>
      <c r="O254" s="21" t="s">
        <v>80</v>
      </c>
      <c r="P254" s="21" t="s">
        <v>88</v>
      </c>
      <c r="Q254" s="12">
        <v>3</v>
      </c>
      <c r="R254" s="21" t="s">
        <v>66</v>
      </c>
      <c r="T254" s="22" t="s">
        <v>42</v>
      </c>
      <c r="U254" s="16" t="s">
        <v>112</v>
      </c>
      <c r="V254" s="16">
        <v>20242</v>
      </c>
      <c r="W254" s="21" t="s">
        <v>48</v>
      </c>
      <c r="X254" s="21" t="s">
        <v>80</v>
      </c>
      <c r="Y254" s="21" t="s">
        <v>88</v>
      </c>
      <c r="Z254" s="12">
        <f t="shared" si="3"/>
        <v>4</v>
      </c>
      <c r="AA254" s="21" t="s">
        <v>66</v>
      </c>
    </row>
    <row r="255" spans="2:27" s="11" customFormat="1" ht="15.6" customHeight="1">
      <c r="B255" s="22" t="s">
        <v>36</v>
      </c>
      <c r="C255" s="16" t="s">
        <v>89</v>
      </c>
      <c r="D255" s="15">
        <v>20242</v>
      </c>
      <c r="E255" s="12" t="s">
        <v>48</v>
      </c>
      <c r="F255" s="12" t="s">
        <v>62</v>
      </c>
      <c r="G255" s="13" t="s">
        <v>90</v>
      </c>
      <c r="H255" s="12">
        <v>3</v>
      </c>
      <c r="I255" s="12" t="s">
        <v>51</v>
      </c>
      <c r="K255" s="22" t="s">
        <v>42</v>
      </c>
      <c r="L255" s="16" t="s">
        <v>112</v>
      </c>
      <c r="M255" s="16">
        <v>20242</v>
      </c>
      <c r="N255" s="21" t="s">
        <v>48</v>
      </c>
      <c r="O255" s="21" t="s">
        <v>80</v>
      </c>
      <c r="P255" s="21" t="s">
        <v>88</v>
      </c>
      <c r="Q255" s="12">
        <v>4</v>
      </c>
      <c r="R255" s="21" t="s">
        <v>41</v>
      </c>
      <c r="T255" s="22" t="s">
        <v>42</v>
      </c>
      <c r="U255" s="16" t="s">
        <v>112</v>
      </c>
      <c r="V255" s="16">
        <v>20242</v>
      </c>
      <c r="W255" s="21" t="s">
        <v>48</v>
      </c>
      <c r="X255" s="21" t="s">
        <v>80</v>
      </c>
      <c r="Y255" s="21" t="s">
        <v>88</v>
      </c>
      <c r="Z255" s="12">
        <f t="shared" si="3"/>
        <v>5</v>
      </c>
      <c r="AA255" s="21" t="s">
        <v>41</v>
      </c>
    </row>
    <row r="256" spans="2:27" s="11" customFormat="1" ht="15.6" customHeight="1">
      <c r="B256" s="22" t="s">
        <v>36</v>
      </c>
      <c r="C256" s="16" t="s">
        <v>89</v>
      </c>
      <c r="D256" s="15">
        <v>20242</v>
      </c>
      <c r="E256" s="12" t="s">
        <v>48</v>
      </c>
      <c r="F256" s="12" t="s">
        <v>62</v>
      </c>
      <c r="G256" s="13" t="s">
        <v>90</v>
      </c>
      <c r="H256" s="12">
        <v>3</v>
      </c>
      <c r="I256" s="12" t="s">
        <v>57</v>
      </c>
      <c r="K256" s="22" t="s">
        <v>42</v>
      </c>
      <c r="L256" s="16" t="s">
        <v>112</v>
      </c>
      <c r="M256" s="16">
        <v>20242</v>
      </c>
      <c r="N256" s="21" t="s">
        <v>48</v>
      </c>
      <c r="O256" s="21" t="s">
        <v>80</v>
      </c>
      <c r="P256" s="21" t="s">
        <v>88</v>
      </c>
      <c r="Q256" s="12">
        <v>5</v>
      </c>
      <c r="R256" s="21" t="s">
        <v>41</v>
      </c>
      <c r="T256" s="22" t="s">
        <v>42</v>
      </c>
      <c r="U256" s="16" t="s">
        <v>112</v>
      </c>
      <c r="V256" s="16">
        <v>20242</v>
      </c>
      <c r="W256" s="21" t="s">
        <v>48</v>
      </c>
      <c r="X256" s="21" t="s">
        <v>80</v>
      </c>
      <c r="Y256" s="21" t="s">
        <v>88</v>
      </c>
      <c r="Z256" s="12">
        <f t="shared" si="3"/>
        <v>6</v>
      </c>
      <c r="AA256" s="21" t="s">
        <v>41</v>
      </c>
    </row>
    <row r="257" spans="2:27" s="11" customFormat="1" ht="15.6" customHeight="1">
      <c r="B257" s="22" t="s">
        <v>36</v>
      </c>
      <c r="C257" s="16" t="s">
        <v>89</v>
      </c>
      <c r="D257" s="15">
        <v>20242</v>
      </c>
      <c r="E257" s="12" t="s">
        <v>48</v>
      </c>
      <c r="F257" s="12" t="s">
        <v>62</v>
      </c>
      <c r="G257" s="13" t="s">
        <v>90</v>
      </c>
      <c r="H257" s="12">
        <v>4</v>
      </c>
      <c r="I257" s="12" t="s">
        <v>41</v>
      </c>
      <c r="K257" s="22" t="s">
        <v>42</v>
      </c>
      <c r="L257" s="16" t="s">
        <v>112</v>
      </c>
      <c r="M257" s="16">
        <v>20242</v>
      </c>
      <c r="N257" s="21" t="s">
        <v>48</v>
      </c>
      <c r="O257" s="21" t="s">
        <v>80</v>
      </c>
      <c r="P257" s="21" t="s">
        <v>88</v>
      </c>
      <c r="Q257" s="12">
        <v>5</v>
      </c>
      <c r="R257" s="21" t="s">
        <v>51</v>
      </c>
      <c r="T257" s="22" t="s">
        <v>42</v>
      </c>
      <c r="U257" s="16" t="s">
        <v>112</v>
      </c>
      <c r="V257" s="16">
        <v>20242</v>
      </c>
      <c r="W257" s="21" t="s">
        <v>48</v>
      </c>
      <c r="X257" s="21" t="s">
        <v>80</v>
      </c>
      <c r="Y257" s="21" t="s">
        <v>88</v>
      </c>
      <c r="Z257" s="12">
        <f t="shared" si="3"/>
        <v>6</v>
      </c>
      <c r="AA257" s="21" t="s">
        <v>51</v>
      </c>
    </row>
    <row r="258" spans="2:27" s="11" customFormat="1" ht="15.6" customHeight="1">
      <c r="B258" s="22" t="s">
        <v>36</v>
      </c>
      <c r="C258" s="16" t="s">
        <v>89</v>
      </c>
      <c r="D258" s="15">
        <v>20242</v>
      </c>
      <c r="E258" s="12" t="s">
        <v>48</v>
      </c>
      <c r="F258" s="12" t="s">
        <v>62</v>
      </c>
      <c r="G258" s="13" t="s">
        <v>90</v>
      </c>
      <c r="H258" s="12">
        <v>5</v>
      </c>
      <c r="I258" s="12" t="s">
        <v>41</v>
      </c>
      <c r="K258" s="22" t="s">
        <v>42</v>
      </c>
      <c r="L258" s="16" t="s">
        <v>112</v>
      </c>
      <c r="M258" s="16">
        <v>20242</v>
      </c>
      <c r="N258" s="21" t="s">
        <v>48</v>
      </c>
      <c r="O258" s="21" t="s">
        <v>80</v>
      </c>
      <c r="P258" s="21" t="s">
        <v>88</v>
      </c>
      <c r="Q258" s="12">
        <v>6</v>
      </c>
      <c r="R258" s="21" t="s">
        <v>41</v>
      </c>
      <c r="T258" s="22" t="s">
        <v>42</v>
      </c>
      <c r="U258" s="16" t="s">
        <v>112</v>
      </c>
      <c r="V258" s="16">
        <v>20242</v>
      </c>
      <c r="W258" s="21" t="s">
        <v>48</v>
      </c>
      <c r="X258" s="21" t="s">
        <v>80</v>
      </c>
      <c r="Y258" s="21" t="s">
        <v>88</v>
      </c>
      <c r="Z258" s="12">
        <f t="shared" si="3"/>
        <v>7</v>
      </c>
      <c r="AA258" s="21" t="s">
        <v>41</v>
      </c>
    </row>
    <row r="259" spans="2:27" s="11" customFormat="1" ht="15.6" customHeight="1">
      <c r="B259" s="22" t="s">
        <v>36</v>
      </c>
      <c r="C259" s="16" t="s">
        <v>89</v>
      </c>
      <c r="D259" s="15">
        <v>20242</v>
      </c>
      <c r="E259" s="12" t="s">
        <v>48</v>
      </c>
      <c r="F259" s="12" t="s">
        <v>62</v>
      </c>
      <c r="G259" s="13" t="s">
        <v>90</v>
      </c>
      <c r="H259" s="12">
        <v>5</v>
      </c>
      <c r="I259" s="12" t="s">
        <v>51</v>
      </c>
      <c r="K259" s="22" t="s">
        <v>42</v>
      </c>
      <c r="L259" s="16" t="s">
        <v>112</v>
      </c>
      <c r="M259" s="16">
        <v>20242</v>
      </c>
      <c r="N259" s="21" t="s">
        <v>48</v>
      </c>
      <c r="O259" s="21" t="s">
        <v>80</v>
      </c>
      <c r="P259" s="21" t="s">
        <v>88</v>
      </c>
      <c r="Q259" s="12">
        <v>7</v>
      </c>
      <c r="R259" s="21" t="s">
        <v>41</v>
      </c>
      <c r="T259" s="22" t="s">
        <v>42</v>
      </c>
      <c r="U259" s="16" t="s">
        <v>112</v>
      </c>
      <c r="V259" s="16">
        <v>20242</v>
      </c>
      <c r="W259" s="21" t="s">
        <v>48</v>
      </c>
      <c r="X259" s="21" t="s">
        <v>80</v>
      </c>
      <c r="Y259" s="21" t="s">
        <v>88</v>
      </c>
      <c r="Z259" s="12">
        <f t="shared" si="3"/>
        <v>8</v>
      </c>
      <c r="AA259" s="21" t="s">
        <v>41</v>
      </c>
    </row>
    <row r="260" spans="2:27" s="11" customFormat="1" ht="15.6" customHeight="1">
      <c r="B260" s="22" t="s">
        <v>36</v>
      </c>
      <c r="C260" s="16" t="s">
        <v>89</v>
      </c>
      <c r="D260" s="15">
        <v>20242</v>
      </c>
      <c r="E260" s="12" t="s">
        <v>48</v>
      </c>
      <c r="F260" s="12" t="s">
        <v>62</v>
      </c>
      <c r="G260" s="13" t="s">
        <v>90</v>
      </c>
      <c r="H260" s="12">
        <v>5</v>
      </c>
      <c r="I260" s="12" t="s">
        <v>57</v>
      </c>
      <c r="K260" s="22" t="s">
        <v>42</v>
      </c>
      <c r="L260" s="16" t="s">
        <v>112</v>
      </c>
      <c r="M260" s="16">
        <v>20242</v>
      </c>
      <c r="N260" s="21" t="s">
        <v>48</v>
      </c>
      <c r="O260" s="21" t="s">
        <v>80</v>
      </c>
      <c r="P260" s="21" t="s">
        <v>88</v>
      </c>
      <c r="Q260" s="12">
        <v>7</v>
      </c>
      <c r="R260" s="21" t="s">
        <v>51</v>
      </c>
      <c r="T260" s="22" t="s">
        <v>42</v>
      </c>
      <c r="U260" s="16" t="s">
        <v>112</v>
      </c>
      <c r="V260" s="16">
        <v>20242</v>
      </c>
      <c r="W260" s="21" t="s">
        <v>48</v>
      </c>
      <c r="X260" s="21" t="s">
        <v>80</v>
      </c>
      <c r="Y260" s="21" t="s">
        <v>88</v>
      </c>
      <c r="Z260" s="12">
        <f t="shared" si="3"/>
        <v>8</v>
      </c>
      <c r="AA260" s="21" t="s">
        <v>51</v>
      </c>
    </row>
    <row r="261" spans="2:27" s="11" customFormat="1" ht="15.6" customHeight="1">
      <c r="B261" s="22" t="s">
        <v>36</v>
      </c>
      <c r="C261" s="16" t="s">
        <v>91</v>
      </c>
      <c r="D261" s="15">
        <v>202011</v>
      </c>
      <c r="E261" s="12" t="s">
        <v>48</v>
      </c>
      <c r="F261" s="12" t="s">
        <v>62</v>
      </c>
      <c r="G261" s="13" t="s">
        <v>90</v>
      </c>
      <c r="H261" s="12">
        <v>6</v>
      </c>
      <c r="I261" s="12" t="s">
        <v>41</v>
      </c>
      <c r="K261" s="22" t="s">
        <v>42</v>
      </c>
      <c r="L261" s="16" t="s">
        <v>89</v>
      </c>
      <c r="M261" s="16">
        <v>20242</v>
      </c>
      <c r="N261" s="21" t="s">
        <v>38</v>
      </c>
      <c r="O261" s="21" t="s">
        <v>80</v>
      </c>
      <c r="P261" s="21" t="s">
        <v>90</v>
      </c>
      <c r="Q261" s="12">
        <v>2</v>
      </c>
      <c r="R261" s="21" t="s">
        <v>41</v>
      </c>
      <c r="T261" s="22" t="s">
        <v>42</v>
      </c>
      <c r="U261" s="16" t="s">
        <v>89</v>
      </c>
      <c r="V261" s="16">
        <v>20242</v>
      </c>
      <c r="W261" s="21" t="s">
        <v>38</v>
      </c>
      <c r="X261" s="21" t="s">
        <v>80</v>
      </c>
      <c r="Y261" s="21" t="s">
        <v>90</v>
      </c>
      <c r="Z261" s="12">
        <f t="shared" si="3"/>
        <v>3</v>
      </c>
      <c r="AA261" s="21" t="s">
        <v>41</v>
      </c>
    </row>
    <row r="262" spans="2:27" s="11" customFormat="1" ht="15.6" customHeight="1">
      <c r="B262" s="22" t="s">
        <v>36</v>
      </c>
      <c r="C262" s="16" t="s">
        <v>91</v>
      </c>
      <c r="D262" s="15">
        <v>202011</v>
      </c>
      <c r="E262" s="12" t="s">
        <v>48</v>
      </c>
      <c r="F262" s="12" t="s">
        <v>62</v>
      </c>
      <c r="G262" s="13" t="s">
        <v>90</v>
      </c>
      <c r="H262" s="12">
        <v>7</v>
      </c>
      <c r="I262" s="12" t="s">
        <v>41</v>
      </c>
      <c r="K262" s="22" t="s">
        <v>42</v>
      </c>
      <c r="L262" s="16" t="s">
        <v>89</v>
      </c>
      <c r="M262" s="16">
        <v>20242</v>
      </c>
      <c r="N262" s="21" t="s">
        <v>38</v>
      </c>
      <c r="O262" s="21" t="s">
        <v>80</v>
      </c>
      <c r="P262" s="21" t="s">
        <v>90</v>
      </c>
      <c r="Q262" s="12">
        <v>3</v>
      </c>
      <c r="R262" s="21" t="s">
        <v>41</v>
      </c>
      <c r="T262" s="22" t="s">
        <v>42</v>
      </c>
      <c r="U262" s="16" t="s">
        <v>89</v>
      </c>
      <c r="V262" s="16">
        <v>20242</v>
      </c>
      <c r="W262" s="21" t="s">
        <v>38</v>
      </c>
      <c r="X262" s="21" t="s">
        <v>80</v>
      </c>
      <c r="Y262" s="21" t="s">
        <v>90</v>
      </c>
      <c r="Z262" s="12">
        <f t="shared" ref="Z262:Z307" si="4">+Q262+1</f>
        <v>4</v>
      </c>
      <c r="AA262" s="21" t="s">
        <v>41</v>
      </c>
    </row>
    <row r="263" spans="2:27" s="11" customFormat="1" ht="15.6" customHeight="1">
      <c r="B263" s="22" t="s">
        <v>36</v>
      </c>
      <c r="C263" s="16" t="s">
        <v>91</v>
      </c>
      <c r="D263" s="15">
        <v>202011</v>
      </c>
      <c r="E263" s="12" t="s">
        <v>48</v>
      </c>
      <c r="F263" s="12" t="s">
        <v>62</v>
      </c>
      <c r="G263" s="13" t="s">
        <v>90</v>
      </c>
      <c r="H263" s="12">
        <v>7</v>
      </c>
      <c r="I263" s="12" t="s">
        <v>51</v>
      </c>
      <c r="K263" s="22" t="s">
        <v>42</v>
      </c>
      <c r="L263" s="16" t="s">
        <v>89</v>
      </c>
      <c r="M263" s="16">
        <v>20242</v>
      </c>
      <c r="N263" s="21" t="s">
        <v>38</v>
      </c>
      <c r="O263" s="21" t="s">
        <v>80</v>
      </c>
      <c r="P263" s="21" t="s">
        <v>90</v>
      </c>
      <c r="Q263" s="12">
        <v>3</v>
      </c>
      <c r="R263" s="21" t="s">
        <v>51</v>
      </c>
      <c r="T263" s="22" t="s">
        <v>42</v>
      </c>
      <c r="U263" s="16" t="s">
        <v>89</v>
      </c>
      <c r="V263" s="16">
        <v>20242</v>
      </c>
      <c r="W263" s="21" t="s">
        <v>38</v>
      </c>
      <c r="X263" s="21" t="s">
        <v>80</v>
      </c>
      <c r="Y263" s="21" t="s">
        <v>90</v>
      </c>
      <c r="Z263" s="12">
        <f t="shared" si="4"/>
        <v>4</v>
      </c>
      <c r="AA263" s="21" t="s">
        <v>51</v>
      </c>
    </row>
    <row r="264" spans="2:27" s="11" customFormat="1" ht="15.6" customHeight="1">
      <c r="B264" s="22" t="s">
        <v>36</v>
      </c>
      <c r="C264" s="16" t="s">
        <v>91</v>
      </c>
      <c r="D264" s="15">
        <v>202011</v>
      </c>
      <c r="E264" s="12" t="s">
        <v>48</v>
      </c>
      <c r="F264" s="12" t="s">
        <v>62</v>
      </c>
      <c r="G264" s="13" t="s">
        <v>90</v>
      </c>
      <c r="H264" s="12">
        <v>7</v>
      </c>
      <c r="I264" s="12" t="s">
        <v>57</v>
      </c>
      <c r="K264" s="22" t="s">
        <v>42</v>
      </c>
      <c r="L264" s="16" t="s">
        <v>89</v>
      </c>
      <c r="M264" s="16">
        <v>20242</v>
      </c>
      <c r="N264" s="21" t="s">
        <v>38</v>
      </c>
      <c r="O264" s="21" t="s">
        <v>80</v>
      </c>
      <c r="P264" s="21" t="s">
        <v>90</v>
      </c>
      <c r="Q264" s="12">
        <v>3</v>
      </c>
      <c r="R264" s="21" t="s">
        <v>57</v>
      </c>
      <c r="T264" s="22" t="s">
        <v>42</v>
      </c>
      <c r="U264" s="16" t="s">
        <v>89</v>
      </c>
      <c r="V264" s="16">
        <v>20242</v>
      </c>
      <c r="W264" s="21" t="s">
        <v>38</v>
      </c>
      <c r="X264" s="21" t="s">
        <v>80</v>
      </c>
      <c r="Y264" s="21" t="s">
        <v>90</v>
      </c>
      <c r="Z264" s="12">
        <f t="shared" si="4"/>
        <v>4</v>
      </c>
      <c r="AA264" s="21" t="s">
        <v>57</v>
      </c>
    </row>
    <row r="265" spans="2:27" s="11" customFormat="1" ht="15.6" customHeight="1">
      <c r="B265" s="22" t="s">
        <v>36</v>
      </c>
      <c r="C265" s="16" t="s">
        <v>91</v>
      </c>
      <c r="D265" s="15">
        <v>202011</v>
      </c>
      <c r="E265" s="12" t="s">
        <v>48</v>
      </c>
      <c r="F265" s="12" t="s">
        <v>62</v>
      </c>
      <c r="G265" s="13" t="s">
        <v>90</v>
      </c>
      <c r="H265" s="12">
        <v>8</v>
      </c>
      <c r="I265" s="12" t="s">
        <v>41</v>
      </c>
      <c r="K265" s="22" t="s">
        <v>42</v>
      </c>
      <c r="L265" s="16" t="s">
        <v>89</v>
      </c>
      <c r="M265" s="16">
        <v>20242</v>
      </c>
      <c r="N265" s="21" t="s">
        <v>38</v>
      </c>
      <c r="O265" s="21" t="s">
        <v>80</v>
      </c>
      <c r="P265" s="21" t="s">
        <v>90</v>
      </c>
      <c r="Q265" s="12">
        <v>4</v>
      </c>
      <c r="R265" s="21" t="s">
        <v>41</v>
      </c>
      <c r="T265" s="22" t="s">
        <v>42</v>
      </c>
      <c r="U265" s="16" t="s">
        <v>89</v>
      </c>
      <c r="V265" s="16">
        <v>20242</v>
      </c>
      <c r="W265" s="21" t="s">
        <v>38</v>
      </c>
      <c r="X265" s="21" t="s">
        <v>80</v>
      </c>
      <c r="Y265" s="21" t="s">
        <v>90</v>
      </c>
      <c r="Z265" s="12">
        <f t="shared" si="4"/>
        <v>5</v>
      </c>
      <c r="AA265" s="21" t="s">
        <v>41</v>
      </c>
    </row>
    <row r="266" spans="2:27" s="11" customFormat="1" ht="15.6" customHeight="1">
      <c r="B266" s="22" t="s">
        <v>36</v>
      </c>
      <c r="C266" s="16" t="s">
        <v>91</v>
      </c>
      <c r="D266" s="15">
        <v>202011</v>
      </c>
      <c r="E266" s="12" t="s">
        <v>48</v>
      </c>
      <c r="F266" s="12" t="s">
        <v>62</v>
      </c>
      <c r="G266" s="13" t="s">
        <v>90</v>
      </c>
      <c r="H266" s="12">
        <v>9</v>
      </c>
      <c r="I266" s="12" t="s">
        <v>41</v>
      </c>
      <c r="K266" s="22" t="s">
        <v>42</v>
      </c>
      <c r="L266" s="16" t="s">
        <v>89</v>
      </c>
      <c r="M266" s="16">
        <v>20242</v>
      </c>
      <c r="N266" s="21" t="s">
        <v>38</v>
      </c>
      <c r="O266" s="21" t="s">
        <v>80</v>
      </c>
      <c r="P266" s="21" t="s">
        <v>90</v>
      </c>
      <c r="Q266" s="12">
        <v>5</v>
      </c>
      <c r="R266" s="21" t="s">
        <v>41</v>
      </c>
      <c r="T266" s="22" t="s">
        <v>42</v>
      </c>
      <c r="U266" s="16" t="s">
        <v>89</v>
      </c>
      <c r="V266" s="16">
        <v>20242</v>
      </c>
      <c r="W266" s="21" t="s">
        <v>38</v>
      </c>
      <c r="X266" s="21" t="s">
        <v>80</v>
      </c>
      <c r="Y266" s="21" t="s">
        <v>90</v>
      </c>
      <c r="Z266" s="12">
        <f t="shared" si="4"/>
        <v>6</v>
      </c>
      <c r="AA266" s="21" t="s">
        <v>41</v>
      </c>
    </row>
    <row r="267" spans="2:27" s="11" customFormat="1" ht="15.6" customHeight="1">
      <c r="B267" s="22" t="s">
        <v>36</v>
      </c>
      <c r="C267" s="16" t="s">
        <v>91</v>
      </c>
      <c r="D267" s="15">
        <v>202011</v>
      </c>
      <c r="E267" s="12" t="s">
        <v>48</v>
      </c>
      <c r="F267" s="12" t="s">
        <v>62</v>
      </c>
      <c r="G267" s="13" t="s">
        <v>90</v>
      </c>
      <c r="H267" s="12">
        <v>9</v>
      </c>
      <c r="I267" s="12" t="s">
        <v>51</v>
      </c>
      <c r="K267" s="22" t="s">
        <v>42</v>
      </c>
      <c r="L267" s="16" t="s">
        <v>89</v>
      </c>
      <c r="M267" s="16">
        <v>20242</v>
      </c>
      <c r="N267" s="21" t="s">
        <v>38</v>
      </c>
      <c r="O267" s="21" t="s">
        <v>80</v>
      </c>
      <c r="P267" s="21" t="s">
        <v>90</v>
      </c>
      <c r="Q267" s="12">
        <v>5</v>
      </c>
      <c r="R267" s="21" t="s">
        <v>51</v>
      </c>
      <c r="T267" s="22" t="s">
        <v>42</v>
      </c>
      <c r="U267" s="16" t="s">
        <v>89</v>
      </c>
      <c r="V267" s="16">
        <v>20242</v>
      </c>
      <c r="W267" s="21" t="s">
        <v>38</v>
      </c>
      <c r="X267" s="21" t="s">
        <v>80</v>
      </c>
      <c r="Y267" s="21" t="s">
        <v>90</v>
      </c>
      <c r="Z267" s="12">
        <f t="shared" si="4"/>
        <v>6</v>
      </c>
      <c r="AA267" s="21" t="s">
        <v>51</v>
      </c>
    </row>
    <row r="268" spans="2:27" s="11" customFormat="1" ht="15.6" customHeight="1">
      <c r="B268" s="22" t="s">
        <v>36</v>
      </c>
      <c r="C268" s="16" t="s">
        <v>91</v>
      </c>
      <c r="D268" s="15">
        <v>202011</v>
      </c>
      <c r="E268" s="12" t="s">
        <v>48</v>
      </c>
      <c r="F268" s="12" t="s">
        <v>62</v>
      </c>
      <c r="G268" s="13" t="s">
        <v>90</v>
      </c>
      <c r="H268" s="12">
        <v>10</v>
      </c>
      <c r="I268" s="12" t="s">
        <v>41</v>
      </c>
      <c r="K268" s="22" t="s">
        <v>42</v>
      </c>
      <c r="L268" s="16" t="s">
        <v>89</v>
      </c>
      <c r="M268" s="16">
        <v>20242</v>
      </c>
      <c r="N268" s="21" t="s">
        <v>38</v>
      </c>
      <c r="O268" s="21" t="s">
        <v>80</v>
      </c>
      <c r="P268" s="21" t="s">
        <v>90</v>
      </c>
      <c r="Q268" s="12">
        <v>6</v>
      </c>
      <c r="R268" s="21" t="s">
        <v>41</v>
      </c>
      <c r="T268" s="22" t="s">
        <v>42</v>
      </c>
      <c r="U268" s="16" t="s">
        <v>89</v>
      </c>
      <c r="V268" s="16">
        <v>20242</v>
      </c>
      <c r="W268" s="21" t="s">
        <v>38</v>
      </c>
      <c r="X268" s="21" t="s">
        <v>80</v>
      </c>
      <c r="Y268" s="21" t="s">
        <v>90</v>
      </c>
      <c r="Z268" s="12">
        <f t="shared" si="4"/>
        <v>7</v>
      </c>
      <c r="AA268" s="21" t="s">
        <v>41</v>
      </c>
    </row>
    <row r="269" spans="2:27" s="11" customFormat="1" ht="15.6" customHeight="1">
      <c r="B269" s="22" t="s">
        <v>36</v>
      </c>
      <c r="C269" s="16" t="s">
        <v>92</v>
      </c>
      <c r="D269" s="15">
        <v>20251</v>
      </c>
      <c r="E269" s="12" t="s">
        <v>48</v>
      </c>
      <c r="F269" s="12" t="s">
        <v>62</v>
      </c>
      <c r="G269" s="13" t="s">
        <v>93</v>
      </c>
      <c r="H269" s="12">
        <v>1</v>
      </c>
      <c r="I269" s="12" t="s">
        <v>41</v>
      </c>
      <c r="K269" s="22" t="s">
        <v>42</v>
      </c>
      <c r="L269" s="16" t="s">
        <v>89</v>
      </c>
      <c r="M269" s="16">
        <v>20242</v>
      </c>
      <c r="N269" s="21" t="s">
        <v>38</v>
      </c>
      <c r="O269" s="21" t="s">
        <v>80</v>
      </c>
      <c r="P269" s="21" t="s">
        <v>90</v>
      </c>
      <c r="Q269" s="12">
        <v>7</v>
      </c>
      <c r="R269" s="21" t="s">
        <v>41</v>
      </c>
      <c r="T269" s="22" t="s">
        <v>42</v>
      </c>
      <c r="U269" s="16" t="s">
        <v>89</v>
      </c>
      <c r="V269" s="16">
        <v>20242</v>
      </c>
      <c r="W269" s="21" t="s">
        <v>38</v>
      </c>
      <c r="X269" s="21" t="s">
        <v>80</v>
      </c>
      <c r="Y269" s="21" t="s">
        <v>90</v>
      </c>
      <c r="Z269" s="12">
        <f t="shared" si="4"/>
        <v>8</v>
      </c>
      <c r="AA269" s="21" t="s">
        <v>41</v>
      </c>
    </row>
    <row r="270" spans="2:27" s="11" customFormat="1" ht="15.6" customHeight="1">
      <c r="B270" s="22" t="s">
        <v>36</v>
      </c>
      <c r="C270" s="16" t="s">
        <v>96</v>
      </c>
      <c r="D270" s="15">
        <v>20251</v>
      </c>
      <c r="E270" s="12" t="s">
        <v>48</v>
      </c>
      <c r="F270" s="12" t="s">
        <v>62</v>
      </c>
      <c r="G270" s="13" t="s">
        <v>97</v>
      </c>
      <c r="H270" s="12">
        <v>1</v>
      </c>
      <c r="I270" s="12" t="s">
        <v>41</v>
      </c>
      <c r="K270" s="22" t="s">
        <v>42</v>
      </c>
      <c r="L270" s="16" t="s">
        <v>59</v>
      </c>
      <c r="M270" s="16">
        <v>202011</v>
      </c>
      <c r="N270" s="21" t="s">
        <v>38</v>
      </c>
      <c r="O270" s="21" t="s">
        <v>80</v>
      </c>
      <c r="P270" s="21" t="s">
        <v>90</v>
      </c>
      <c r="Q270" s="12">
        <v>8</v>
      </c>
      <c r="R270" s="21" t="s">
        <v>41</v>
      </c>
      <c r="T270" s="22" t="s">
        <v>42</v>
      </c>
      <c r="U270" s="16" t="s">
        <v>59</v>
      </c>
      <c r="V270" s="16">
        <v>202011</v>
      </c>
      <c r="W270" s="21" t="s">
        <v>38</v>
      </c>
      <c r="X270" s="21" t="s">
        <v>80</v>
      </c>
      <c r="Y270" s="21" t="s">
        <v>90</v>
      </c>
      <c r="Z270" s="12">
        <f t="shared" si="4"/>
        <v>9</v>
      </c>
      <c r="AA270" s="21" t="s">
        <v>41</v>
      </c>
    </row>
    <row r="271" spans="2:27" s="11" customFormat="1" ht="15.6" customHeight="1">
      <c r="B271" s="22" t="s">
        <v>36</v>
      </c>
      <c r="C271" s="16" t="s">
        <v>113</v>
      </c>
      <c r="D271" s="15">
        <v>20251</v>
      </c>
      <c r="E271" s="12" t="s">
        <v>48</v>
      </c>
      <c r="F271" s="12" t="s">
        <v>62</v>
      </c>
      <c r="G271" s="13" t="s">
        <v>114</v>
      </c>
      <c r="H271" s="12">
        <v>1</v>
      </c>
      <c r="I271" s="12" t="s">
        <v>41</v>
      </c>
      <c r="K271" s="22" t="s">
        <v>42</v>
      </c>
      <c r="L271" s="16" t="s">
        <v>59</v>
      </c>
      <c r="M271" s="16">
        <v>202011</v>
      </c>
      <c r="N271" s="21" t="s">
        <v>38</v>
      </c>
      <c r="O271" s="21" t="s">
        <v>80</v>
      </c>
      <c r="P271" s="21" t="s">
        <v>90</v>
      </c>
      <c r="Q271" s="12">
        <v>9</v>
      </c>
      <c r="R271" s="21" t="s">
        <v>41</v>
      </c>
      <c r="T271" s="22" t="s">
        <v>42</v>
      </c>
      <c r="U271" s="16" t="s">
        <v>59</v>
      </c>
      <c r="V271" s="16">
        <v>202011</v>
      </c>
      <c r="W271" s="21" t="s">
        <v>38</v>
      </c>
      <c r="X271" s="21" t="s">
        <v>80</v>
      </c>
      <c r="Y271" s="21" t="s">
        <v>90</v>
      </c>
      <c r="Z271" s="12">
        <f t="shared" si="4"/>
        <v>10</v>
      </c>
      <c r="AA271" s="21" t="s">
        <v>41</v>
      </c>
    </row>
    <row r="272" spans="2:27" s="11" customFormat="1" ht="15.6" customHeight="1">
      <c r="B272" s="22" t="s">
        <v>36</v>
      </c>
      <c r="C272" s="16" t="s">
        <v>113</v>
      </c>
      <c r="D272" s="15">
        <v>20251</v>
      </c>
      <c r="E272" s="12" t="s">
        <v>48</v>
      </c>
      <c r="F272" s="12" t="s">
        <v>62</v>
      </c>
      <c r="G272" s="13" t="s">
        <v>114</v>
      </c>
      <c r="H272" s="12">
        <v>1</v>
      </c>
      <c r="I272" s="12" t="s">
        <v>51</v>
      </c>
      <c r="K272" s="22" t="s">
        <v>42</v>
      </c>
      <c r="L272" s="16" t="s">
        <v>59</v>
      </c>
      <c r="M272" s="16">
        <v>202011</v>
      </c>
      <c r="N272" s="21" t="s">
        <v>38</v>
      </c>
      <c r="O272" s="21" t="s">
        <v>80</v>
      </c>
      <c r="P272" s="21" t="s">
        <v>90</v>
      </c>
      <c r="Q272" s="12">
        <v>10</v>
      </c>
      <c r="R272" s="21" t="s">
        <v>41</v>
      </c>
      <c r="T272" s="22" t="s">
        <v>42</v>
      </c>
      <c r="U272" s="16" t="s">
        <v>59</v>
      </c>
      <c r="V272" s="16">
        <v>202011</v>
      </c>
      <c r="W272" s="21" t="s">
        <v>38</v>
      </c>
      <c r="X272" s="21" t="s">
        <v>80</v>
      </c>
      <c r="Y272" s="21" t="s">
        <v>90</v>
      </c>
      <c r="Z272" s="18"/>
      <c r="AA272" s="69"/>
    </row>
    <row r="273" spans="2:27" s="11" customFormat="1" ht="15.6" customHeight="1">
      <c r="B273" s="22" t="s">
        <v>36</v>
      </c>
      <c r="C273" s="16" t="s">
        <v>113</v>
      </c>
      <c r="D273" s="15">
        <v>20251</v>
      </c>
      <c r="E273" s="12" t="s">
        <v>48</v>
      </c>
      <c r="F273" s="12" t="s">
        <v>62</v>
      </c>
      <c r="G273" s="13" t="s">
        <v>114</v>
      </c>
      <c r="H273" s="12">
        <v>1</v>
      </c>
      <c r="I273" s="12" t="s">
        <v>57</v>
      </c>
      <c r="K273" s="22" t="s">
        <v>42</v>
      </c>
      <c r="L273" s="16" t="s">
        <v>89</v>
      </c>
      <c r="M273" s="16">
        <v>20242</v>
      </c>
      <c r="N273" s="21" t="s">
        <v>44</v>
      </c>
      <c r="O273" s="21" t="s">
        <v>80</v>
      </c>
      <c r="P273" s="21" t="s">
        <v>90</v>
      </c>
      <c r="Q273" s="12">
        <v>2</v>
      </c>
      <c r="R273" s="21" t="s">
        <v>41</v>
      </c>
      <c r="T273" s="22" t="s">
        <v>42</v>
      </c>
      <c r="U273" s="16" t="s">
        <v>89</v>
      </c>
      <c r="V273" s="16">
        <v>20242</v>
      </c>
      <c r="W273" s="21" t="s">
        <v>44</v>
      </c>
      <c r="X273" s="21" t="s">
        <v>80</v>
      </c>
      <c r="Y273" s="21" t="s">
        <v>90</v>
      </c>
      <c r="Z273" s="12">
        <f t="shared" si="4"/>
        <v>3</v>
      </c>
      <c r="AA273" s="21" t="s">
        <v>41</v>
      </c>
    </row>
    <row r="274" spans="2:27" s="11" customFormat="1" ht="15.6" customHeight="1">
      <c r="B274" s="22" t="s">
        <v>36</v>
      </c>
      <c r="C274" s="16" t="s">
        <v>113</v>
      </c>
      <c r="D274" s="15">
        <v>20251</v>
      </c>
      <c r="E274" s="12" t="s">
        <v>48</v>
      </c>
      <c r="F274" s="12" t="s">
        <v>62</v>
      </c>
      <c r="G274" s="13" t="s">
        <v>114</v>
      </c>
      <c r="H274" s="12">
        <v>1</v>
      </c>
      <c r="I274" s="12" t="s">
        <v>66</v>
      </c>
      <c r="K274" s="22" t="s">
        <v>42</v>
      </c>
      <c r="L274" s="16" t="s">
        <v>89</v>
      </c>
      <c r="M274" s="16">
        <v>20242</v>
      </c>
      <c r="N274" s="21" t="s">
        <v>44</v>
      </c>
      <c r="O274" s="21" t="s">
        <v>80</v>
      </c>
      <c r="P274" s="21" t="s">
        <v>90</v>
      </c>
      <c r="Q274" s="12">
        <v>2</v>
      </c>
      <c r="R274" s="21" t="s">
        <v>51</v>
      </c>
      <c r="T274" s="22" t="s">
        <v>42</v>
      </c>
      <c r="U274" s="16" t="s">
        <v>89</v>
      </c>
      <c r="V274" s="16">
        <v>20242</v>
      </c>
      <c r="W274" s="21" t="s">
        <v>44</v>
      </c>
      <c r="X274" s="21" t="s">
        <v>80</v>
      </c>
      <c r="Y274" s="21" t="s">
        <v>90</v>
      </c>
      <c r="Z274" s="12">
        <f t="shared" si="4"/>
        <v>3</v>
      </c>
      <c r="AA274" s="21" t="s">
        <v>51</v>
      </c>
    </row>
    <row r="275" spans="2:27" s="11" customFormat="1" ht="15.6" customHeight="1">
      <c r="B275" s="22" t="s">
        <v>36</v>
      </c>
      <c r="C275" s="16" t="s">
        <v>113</v>
      </c>
      <c r="D275" s="15">
        <v>20251</v>
      </c>
      <c r="E275" s="12" t="s">
        <v>48</v>
      </c>
      <c r="F275" s="12" t="s">
        <v>62</v>
      </c>
      <c r="G275" s="13" t="s">
        <v>114</v>
      </c>
      <c r="H275" s="12">
        <v>1</v>
      </c>
      <c r="I275" s="12" t="s">
        <v>77</v>
      </c>
      <c r="K275" s="22" t="s">
        <v>42</v>
      </c>
      <c r="L275" s="16" t="s">
        <v>89</v>
      </c>
      <c r="M275" s="16">
        <v>20242</v>
      </c>
      <c r="N275" s="21" t="s">
        <v>44</v>
      </c>
      <c r="O275" s="21" t="s">
        <v>80</v>
      </c>
      <c r="P275" s="21" t="s">
        <v>90</v>
      </c>
      <c r="Q275" s="12">
        <v>3</v>
      </c>
      <c r="R275" s="21" t="s">
        <v>41</v>
      </c>
      <c r="T275" s="22" t="s">
        <v>42</v>
      </c>
      <c r="U275" s="16" t="s">
        <v>89</v>
      </c>
      <c r="V275" s="16">
        <v>20242</v>
      </c>
      <c r="W275" s="21" t="s">
        <v>44</v>
      </c>
      <c r="X275" s="21" t="s">
        <v>80</v>
      </c>
      <c r="Y275" s="21" t="s">
        <v>90</v>
      </c>
      <c r="Z275" s="12">
        <f t="shared" si="4"/>
        <v>4</v>
      </c>
      <c r="AA275" s="21" t="s">
        <v>41</v>
      </c>
    </row>
    <row r="276" spans="2:27" s="11" customFormat="1" ht="15.6" customHeight="1">
      <c r="B276" s="22" t="s">
        <v>36</v>
      </c>
      <c r="C276" s="16" t="s">
        <v>61</v>
      </c>
      <c r="D276" s="15">
        <v>20242</v>
      </c>
      <c r="E276" s="12" t="s">
        <v>111</v>
      </c>
      <c r="F276" s="12" t="s">
        <v>62</v>
      </c>
      <c r="G276" s="13" t="s">
        <v>63</v>
      </c>
      <c r="H276" s="12">
        <v>1</v>
      </c>
      <c r="I276" s="12" t="s">
        <v>41</v>
      </c>
      <c r="K276" s="22" t="s">
        <v>42</v>
      </c>
      <c r="L276" s="16" t="s">
        <v>89</v>
      </c>
      <c r="M276" s="16">
        <v>20242</v>
      </c>
      <c r="N276" s="21" t="s">
        <v>44</v>
      </c>
      <c r="O276" s="21" t="s">
        <v>80</v>
      </c>
      <c r="P276" s="21" t="s">
        <v>90</v>
      </c>
      <c r="Q276" s="12">
        <v>3</v>
      </c>
      <c r="R276" s="21" t="s">
        <v>51</v>
      </c>
      <c r="T276" s="22" t="s">
        <v>42</v>
      </c>
      <c r="U276" s="16" t="s">
        <v>89</v>
      </c>
      <c r="V276" s="16">
        <v>20242</v>
      </c>
      <c r="W276" s="21" t="s">
        <v>44</v>
      </c>
      <c r="X276" s="21" t="s">
        <v>80</v>
      </c>
      <c r="Y276" s="21" t="s">
        <v>90</v>
      </c>
      <c r="Z276" s="12">
        <f t="shared" si="4"/>
        <v>4</v>
      </c>
      <c r="AA276" s="21" t="s">
        <v>51</v>
      </c>
    </row>
    <row r="277" spans="2:27" s="11" customFormat="1" ht="15.6" customHeight="1">
      <c r="B277" s="22" t="s">
        <v>36</v>
      </c>
      <c r="C277" s="16" t="s">
        <v>61</v>
      </c>
      <c r="D277" s="15">
        <v>20242</v>
      </c>
      <c r="E277" s="12" t="s">
        <v>111</v>
      </c>
      <c r="F277" s="12" t="s">
        <v>62</v>
      </c>
      <c r="G277" s="13" t="s">
        <v>63</v>
      </c>
      <c r="H277" s="12">
        <v>1</v>
      </c>
      <c r="I277" s="12" t="s">
        <v>51</v>
      </c>
      <c r="K277" s="22" t="s">
        <v>42</v>
      </c>
      <c r="L277" s="16" t="s">
        <v>89</v>
      </c>
      <c r="M277" s="16">
        <v>20242</v>
      </c>
      <c r="N277" s="21" t="s">
        <v>44</v>
      </c>
      <c r="O277" s="21" t="s">
        <v>80</v>
      </c>
      <c r="P277" s="21" t="s">
        <v>90</v>
      </c>
      <c r="Q277" s="12">
        <v>3</v>
      </c>
      <c r="R277" s="21" t="s">
        <v>57</v>
      </c>
      <c r="T277" s="22" t="s">
        <v>42</v>
      </c>
      <c r="U277" s="16" t="s">
        <v>89</v>
      </c>
      <c r="V277" s="16">
        <v>20242</v>
      </c>
      <c r="W277" s="21" t="s">
        <v>44</v>
      </c>
      <c r="X277" s="21" t="s">
        <v>80</v>
      </c>
      <c r="Y277" s="21" t="s">
        <v>90</v>
      </c>
      <c r="Z277" s="12">
        <f t="shared" si="4"/>
        <v>4</v>
      </c>
      <c r="AA277" s="21" t="s">
        <v>57</v>
      </c>
    </row>
    <row r="278" spans="2:27" s="11" customFormat="1" ht="15.6" customHeight="1">
      <c r="B278" s="22" t="s">
        <v>36</v>
      </c>
      <c r="C278" s="16" t="s">
        <v>61</v>
      </c>
      <c r="D278" s="15">
        <v>20242</v>
      </c>
      <c r="E278" s="12" t="s">
        <v>111</v>
      </c>
      <c r="F278" s="12" t="s">
        <v>62</v>
      </c>
      <c r="G278" s="13" t="s">
        <v>63</v>
      </c>
      <c r="H278" s="12">
        <v>1</v>
      </c>
      <c r="I278" s="12" t="s">
        <v>57</v>
      </c>
      <c r="K278" s="22" t="s">
        <v>42</v>
      </c>
      <c r="L278" s="16" t="s">
        <v>89</v>
      </c>
      <c r="M278" s="16">
        <v>20242</v>
      </c>
      <c r="N278" s="21" t="s">
        <v>44</v>
      </c>
      <c r="O278" s="21" t="s">
        <v>80</v>
      </c>
      <c r="P278" s="21" t="s">
        <v>90</v>
      </c>
      <c r="Q278" s="12">
        <v>3</v>
      </c>
      <c r="R278" s="21" t="s">
        <v>66</v>
      </c>
      <c r="T278" s="22" t="s">
        <v>42</v>
      </c>
      <c r="U278" s="16" t="s">
        <v>89</v>
      </c>
      <c r="V278" s="16">
        <v>20242</v>
      </c>
      <c r="W278" s="21" t="s">
        <v>44</v>
      </c>
      <c r="X278" s="21" t="s">
        <v>80</v>
      </c>
      <c r="Y278" s="21" t="s">
        <v>90</v>
      </c>
      <c r="Z278" s="12">
        <f t="shared" si="4"/>
        <v>4</v>
      </c>
      <c r="AA278" s="21" t="s">
        <v>66</v>
      </c>
    </row>
    <row r="279" spans="2:27" s="11" customFormat="1" ht="15.6" customHeight="1">
      <c r="B279" s="22" t="s">
        <v>36</v>
      </c>
      <c r="C279" s="16" t="s">
        <v>61</v>
      </c>
      <c r="D279" s="15">
        <v>20242</v>
      </c>
      <c r="E279" s="12" t="s">
        <v>111</v>
      </c>
      <c r="F279" s="12" t="s">
        <v>62</v>
      </c>
      <c r="G279" s="13" t="s">
        <v>63</v>
      </c>
      <c r="H279" s="12">
        <v>1</v>
      </c>
      <c r="I279" s="12" t="s">
        <v>66</v>
      </c>
      <c r="K279" s="22" t="s">
        <v>42</v>
      </c>
      <c r="L279" s="16" t="s">
        <v>89</v>
      </c>
      <c r="M279" s="16">
        <v>20242</v>
      </c>
      <c r="N279" s="21" t="s">
        <v>48</v>
      </c>
      <c r="O279" s="21" t="s">
        <v>80</v>
      </c>
      <c r="P279" s="21" t="s">
        <v>90</v>
      </c>
      <c r="Q279" s="12">
        <v>2</v>
      </c>
      <c r="R279" s="21" t="s">
        <v>41</v>
      </c>
      <c r="T279" s="22" t="s">
        <v>42</v>
      </c>
      <c r="U279" s="16" t="s">
        <v>89</v>
      </c>
      <c r="V279" s="16">
        <v>20242</v>
      </c>
      <c r="W279" s="21" t="s">
        <v>48</v>
      </c>
      <c r="X279" s="21" t="s">
        <v>80</v>
      </c>
      <c r="Y279" s="21" t="s">
        <v>90</v>
      </c>
      <c r="Z279" s="12">
        <f t="shared" si="4"/>
        <v>3</v>
      </c>
      <c r="AA279" s="21" t="s">
        <v>41</v>
      </c>
    </row>
    <row r="280" spans="2:27" s="11" customFormat="1" ht="15.6" customHeight="1">
      <c r="B280" s="22" t="s">
        <v>36</v>
      </c>
      <c r="C280" s="16" t="s">
        <v>61</v>
      </c>
      <c r="D280" s="15">
        <v>20242</v>
      </c>
      <c r="E280" s="12" t="s">
        <v>111</v>
      </c>
      <c r="F280" s="12" t="s">
        <v>62</v>
      </c>
      <c r="G280" s="13" t="s">
        <v>63</v>
      </c>
      <c r="H280" s="12">
        <v>1</v>
      </c>
      <c r="I280" s="12" t="s">
        <v>77</v>
      </c>
      <c r="K280" s="22" t="s">
        <v>42</v>
      </c>
      <c r="L280" s="16" t="s">
        <v>89</v>
      </c>
      <c r="M280" s="16">
        <v>20242</v>
      </c>
      <c r="N280" s="21" t="s">
        <v>48</v>
      </c>
      <c r="O280" s="21" t="s">
        <v>80</v>
      </c>
      <c r="P280" s="21" t="s">
        <v>90</v>
      </c>
      <c r="Q280" s="12">
        <v>2</v>
      </c>
      <c r="R280" s="21" t="s">
        <v>51</v>
      </c>
      <c r="T280" s="22" t="s">
        <v>42</v>
      </c>
      <c r="U280" s="16" t="s">
        <v>89</v>
      </c>
      <c r="V280" s="16">
        <v>20242</v>
      </c>
      <c r="W280" s="21" t="s">
        <v>48</v>
      </c>
      <c r="X280" s="21" t="s">
        <v>80</v>
      </c>
      <c r="Y280" s="21" t="s">
        <v>90</v>
      </c>
      <c r="Z280" s="12">
        <f t="shared" si="4"/>
        <v>3</v>
      </c>
      <c r="AA280" s="21" t="s">
        <v>51</v>
      </c>
    </row>
    <row r="281" spans="2:27" s="11" customFormat="1" ht="15.6" customHeight="1">
      <c r="B281" s="22" t="s">
        <v>36</v>
      </c>
      <c r="C281" s="16" t="s">
        <v>83</v>
      </c>
      <c r="D281" s="15">
        <v>20251</v>
      </c>
      <c r="E281" s="12" t="s">
        <v>111</v>
      </c>
      <c r="F281" s="12" t="s">
        <v>62</v>
      </c>
      <c r="G281" s="13" t="s">
        <v>84</v>
      </c>
      <c r="H281" s="12">
        <v>1</v>
      </c>
      <c r="I281" s="12" t="s">
        <v>41</v>
      </c>
      <c r="K281" s="22" t="s">
        <v>42</v>
      </c>
      <c r="L281" s="16" t="s">
        <v>89</v>
      </c>
      <c r="M281" s="16">
        <v>20242</v>
      </c>
      <c r="N281" s="21" t="s">
        <v>48</v>
      </c>
      <c r="O281" s="21" t="s">
        <v>80</v>
      </c>
      <c r="P281" s="21" t="s">
        <v>90</v>
      </c>
      <c r="Q281" s="12">
        <v>3</v>
      </c>
      <c r="R281" s="21" t="s">
        <v>41</v>
      </c>
      <c r="T281" s="22" t="s">
        <v>42</v>
      </c>
      <c r="U281" s="16" t="s">
        <v>89</v>
      </c>
      <c r="V281" s="16">
        <v>20242</v>
      </c>
      <c r="W281" s="21" t="s">
        <v>48</v>
      </c>
      <c r="X281" s="21" t="s">
        <v>80</v>
      </c>
      <c r="Y281" s="21" t="s">
        <v>90</v>
      </c>
      <c r="Z281" s="12">
        <f t="shared" si="4"/>
        <v>4</v>
      </c>
      <c r="AA281" s="21" t="s">
        <v>41</v>
      </c>
    </row>
    <row r="282" spans="2:27" s="11" customFormat="1" ht="15.6" customHeight="1">
      <c r="B282" s="22" t="s">
        <v>36</v>
      </c>
      <c r="C282" s="16" t="s">
        <v>83</v>
      </c>
      <c r="D282" s="15">
        <v>20251</v>
      </c>
      <c r="E282" s="12" t="s">
        <v>111</v>
      </c>
      <c r="F282" s="12" t="s">
        <v>62</v>
      </c>
      <c r="G282" s="13" t="s">
        <v>84</v>
      </c>
      <c r="H282" s="12">
        <v>1</v>
      </c>
      <c r="I282" s="12" t="s">
        <v>51</v>
      </c>
      <c r="K282" s="22" t="s">
        <v>42</v>
      </c>
      <c r="L282" s="16" t="s">
        <v>89</v>
      </c>
      <c r="M282" s="16">
        <v>20242</v>
      </c>
      <c r="N282" s="21" t="s">
        <v>48</v>
      </c>
      <c r="O282" s="21" t="s">
        <v>80</v>
      </c>
      <c r="P282" s="21" t="s">
        <v>90</v>
      </c>
      <c r="Q282" s="12">
        <v>3</v>
      </c>
      <c r="R282" s="21" t="s">
        <v>51</v>
      </c>
      <c r="T282" s="22" t="s">
        <v>42</v>
      </c>
      <c r="U282" s="16" t="s">
        <v>89</v>
      </c>
      <c r="V282" s="16">
        <v>20242</v>
      </c>
      <c r="W282" s="21" t="s">
        <v>48</v>
      </c>
      <c r="X282" s="21" t="s">
        <v>80</v>
      </c>
      <c r="Y282" s="21" t="s">
        <v>90</v>
      </c>
      <c r="Z282" s="12">
        <f t="shared" si="4"/>
        <v>4</v>
      </c>
      <c r="AA282" s="21" t="s">
        <v>51</v>
      </c>
    </row>
    <row r="283" spans="2:27" s="11" customFormat="1" ht="15.6" customHeight="1">
      <c r="B283" s="22" t="s">
        <v>36</v>
      </c>
      <c r="C283" s="16" t="s">
        <v>83</v>
      </c>
      <c r="D283" s="15">
        <v>20251</v>
      </c>
      <c r="E283" s="12" t="s">
        <v>111</v>
      </c>
      <c r="F283" s="12" t="s">
        <v>62</v>
      </c>
      <c r="G283" s="13" t="s">
        <v>84</v>
      </c>
      <c r="H283" s="12">
        <v>2</v>
      </c>
      <c r="I283" s="12" t="s">
        <v>41</v>
      </c>
      <c r="K283" s="22" t="s">
        <v>42</v>
      </c>
      <c r="L283" s="16" t="s">
        <v>89</v>
      </c>
      <c r="M283" s="16">
        <v>20242</v>
      </c>
      <c r="N283" s="21" t="s">
        <v>48</v>
      </c>
      <c r="O283" s="21" t="s">
        <v>80</v>
      </c>
      <c r="P283" s="21" t="s">
        <v>90</v>
      </c>
      <c r="Q283" s="12">
        <v>3</v>
      </c>
      <c r="R283" s="21" t="s">
        <v>57</v>
      </c>
      <c r="T283" s="22" t="s">
        <v>42</v>
      </c>
      <c r="U283" s="16" t="s">
        <v>89</v>
      </c>
      <c r="V283" s="16">
        <v>20242</v>
      </c>
      <c r="W283" s="21" t="s">
        <v>48</v>
      </c>
      <c r="X283" s="21" t="s">
        <v>80</v>
      </c>
      <c r="Y283" s="21" t="s">
        <v>90</v>
      </c>
      <c r="Z283" s="12">
        <f t="shared" si="4"/>
        <v>4</v>
      </c>
      <c r="AA283" s="21" t="s">
        <v>57</v>
      </c>
    </row>
    <row r="284" spans="2:27" s="11" customFormat="1" ht="15.6" customHeight="1">
      <c r="B284" s="22" t="s">
        <v>36</v>
      </c>
      <c r="C284" s="16" t="s">
        <v>83</v>
      </c>
      <c r="D284" s="15">
        <v>20251</v>
      </c>
      <c r="E284" s="12" t="s">
        <v>111</v>
      </c>
      <c r="F284" s="12" t="s">
        <v>62</v>
      </c>
      <c r="G284" s="13" t="s">
        <v>84</v>
      </c>
      <c r="H284" s="12">
        <v>3</v>
      </c>
      <c r="I284" s="12" t="s">
        <v>41</v>
      </c>
      <c r="K284" s="22" t="s">
        <v>42</v>
      </c>
      <c r="L284" s="16" t="s">
        <v>89</v>
      </c>
      <c r="M284" s="16">
        <v>20242</v>
      </c>
      <c r="N284" s="21" t="s">
        <v>48</v>
      </c>
      <c r="O284" s="21" t="s">
        <v>80</v>
      </c>
      <c r="P284" s="21" t="s">
        <v>90</v>
      </c>
      <c r="Q284" s="12">
        <v>4</v>
      </c>
      <c r="R284" s="21" t="s">
        <v>41</v>
      </c>
      <c r="T284" s="22" t="s">
        <v>42</v>
      </c>
      <c r="U284" s="16" t="s">
        <v>89</v>
      </c>
      <c r="V284" s="16">
        <v>20242</v>
      </c>
      <c r="W284" s="21" t="s">
        <v>48</v>
      </c>
      <c r="X284" s="21" t="s">
        <v>80</v>
      </c>
      <c r="Y284" s="21" t="s">
        <v>90</v>
      </c>
      <c r="Z284" s="12">
        <f t="shared" si="4"/>
        <v>5</v>
      </c>
      <c r="AA284" s="21" t="s">
        <v>41</v>
      </c>
    </row>
    <row r="285" spans="2:27" s="11" customFormat="1" ht="15.6" customHeight="1">
      <c r="B285" s="22" t="s">
        <v>36</v>
      </c>
      <c r="C285" s="16" t="s">
        <v>83</v>
      </c>
      <c r="D285" s="15">
        <v>20251</v>
      </c>
      <c r="E285" s="12" t="s">
        <v>111</v>
      </c>
      <c r="F285" s="12" t="s">
        <v>62</v>
      </c>
      <c r="G285" s="13" t="s">
        <v>84</v>
      </c>
      <c r="H285" s="12">
        <v>3</v>
      </c>
      <c r="I285" s="12" t="s">
        <v>51</v>
      </c>
      <c r="K285" s="22" t="s">
        <v>42</v>
      </c>
      <c r="L285" s="16" t="s">
        <v>89</v>
      </c>
      <c r="M285" s="16">
        <v>20242</v>
      </c>
      <c r="N285" s="21" t="s">
        <v>48</v>
      </c>
      <c r="O285" s="21" t="s">
        <v>80</v>
      </c>
      <c r="P285" s="21" t="s">
        <v>90</v>
      </c>
      <c r="Q285" s="12">
        <v>5</v>
      </c>
      <c r="R285" s="21" t="s">
        <v>41</v>
      </c>
      <c r="T285" s="22" t="s">
        <v>42</v>
      </c>
      <c r="U285" s="16" t="s">
        <v>89</v>
      </c>
      <c r="V285" s="16">
        <v>20242</v>
      </c>
      <c r="W285" s="21" t="s">
        <v>48</v>
      </c>
      <c r="X285" s="21" t="s">
        <v>80</v>
      </c>
      <c r="Y285" s="21" t="s">
        <v>90</v>
      </c>
      <c r="Z285" s="12">
        <f t="shared" si="4"/>
        <v>6</v>
      </c>
      <c r="AA285" s="21" t="s">
        <v>41</v>
      </c>
    </row>
    <row r="286" spans="2:27" s="11" customFormat="1" ht="15.6" customHeight="1">
      <c r="B286" s="22" t="s">
        <v>36</v>
      </c>
      <c r="C286" s="16" t="s">
        <v>83</v>
      </c>
      <c r="D286" s="15">
        <v>20251</v>
      </c>
      <c r="E286" s="12" t="s">
        <v>111</v>
      </c>
      <c r="F286" s="12" t="s">
        <v>62</v>
      </c>
      <c r="G286" s="13" t="s">
        <v>84</v>
      </c>
      <c r="H286" s="12">
        <v>3</v>
      </c>
      <c r="I286" s="12" t="s">
        <v>57</v>
      </c>
      <c r="K286" s="22" t="s">
        <v>42</v>
      </c>
      <c r="L286" s="16" t="s">
        <v>89</v>
      </c>
      <c r="M286" s="16">
        <v>20242</v>
      </c>
      <c r="N286" s="21" t="s">
        <v>48</v>
      </c>
      <c r="O286" s="21" t="s">
        <v>80</v>
      </c>
      <c r="P286" s="21" t="s">
        <v>90</v>
      </c>
      <c r="Q286" s="12">
        <v>5</v>
      </c>
      <c r="R286" s="21" t="s">
        <v>51</v>
      </c>
      <c r="T286" s="22" t="s">
        <v>42</v>
      </c>
      <c r="U286" s="16" t="s">
        <v>89</v>
      </c>
      <c r="V286" s="16">
        <v>20242</v>
      </c>
      <c r="W286" s="21" t="s">
        <v>48</v>
      </c>
      <c r="X286" s="21" t="s">
        <v>80</v>
      </c>
      <c r="Y286" s="21" t="s">
        <v>90</v>
      </c>
      <c r="Z286" s="12">
        <f t="shared" si="4"/>
        <v>6</v>
      </c>
      <c r="AA286" s="21" t="s">
        <v>51</v>
      </c>
    </row>
    <row r="287" spans="2:27" s="11" customFormat="1" ht="15.6" customHeight="1">
      <c r="B287" s="22"/>
      <c r="C287" s="16"/>
      <c r="D287" s="15"/>
      <c r="E287" s="12"/>
      <c r="F287" s="12"/>
      <c r="G287" s="13"/>
      <c r="H287" s="12"/>
      <c r="I287" s="12"/>
      <c r="K287" s="22" t="s">
        <v>42</v>
      </c>
      <c r="L287" s="16" t="s">
        <v>89</v>
      </c>
      <c r="M287" s="16">
        <v>20242</v>
      </c>
      <c r="N287" s="21" t="s">
        <v>48</v>
      </c>
      <c r="O287" s="21" t="s">
        <v>80</v>
      </c>
      <c r="P287" s="21" t="s">
        <v>90</v>
      </c>
      <c r="Q287" s="12">
        <v>6</v>
      </c>
      <c r="R287" s="21" t="s">
        <v>41</v>
      </c>
      <c r="T287" s="22" t="s">
        <v>42</v>
      </c>
      <c r="U287" s="16" t="s">
        <v>89</v>
      </c>
      <c r="V287" s="16">
        <v>20242</v>
      </c>
      <c r="W287" s="21" t="s">
        <v>48</v>
      </c>
      <c r="X287" s="21" t="s">
        <v>80</v>
      </c>
      <c r="Y287" s="21" t="s">
        <v>90</v>
      </c>
      <c r="Z287" s="12">
        <f t="shared" si="4"/>
        <v>7</v>
      </c>
      <c r="AA287" s="21" t="s">
        <v>41</v>
      </c>
    </row>
    <row r="288" spans="2:27" s="11" customFormat="1" ht="15.6" customHeight="1">
      <c r="B288" s="22"/>
      <c r="C288" s="16"/>
      <c r="D288" s="15"/>
      <c r="E288" s="12"/>
      <c r="F288" s="12"/>
      <c r="G288" s="13"/>
      <c r="H288" s="12">
        <v>282</v>
      </c>
      <c r="I288" s="12" t="s">
        <v>115</v>
      </c>
      <c r="K288" s="22" t="s">
        <v>42</v>
      </c>
      <c r="L288" s="16" t="s">
        <v>89</v>
      </c>
      <c r="M288" s="16">
        <v>20242</v>
      </c>
      <c r="N288" s="21" t="s">
        <v>48</v>
      </c>
      <c r="O288" s="21" t="s">
        <v>80</v>
      </c>
      <c r="P288" s="21" t="s">
        <v>90</v>
      </c>
      <c r="Q288" s="12">
        <v>7</v>
      </c>
      <c r="R288" s="21" t="s">
        <v>41</v>
      </c>
      <c r="T288" s="22" t="s">
        <v>42</v>
      </c>
      <c r="U288" s="16" t="s">
        <v>89</v>
      </c>
      <c r="V288" s="16">
        <v>20242</v>
      </c>
      <c r="W288" s="21" t="s">
        <v>48</v>
      </c>
      <c r="X288" s="21" t="s">
        <v>80</v>
      </c>
      <c r="Y288" s="21" t="s">
        <v>90</v>
      </c>
      <c r="Z288" s="12">
        <f t="shared" si="4"/>
        <v>8</v>
      </c>
      <c r="AA288" s="21" t="s">
        <v>41</v>
      </c>
    </row>
    <row r="289" spans="2:27" s="11" customFormat="1" ht="15.6" customHeight="1">
      <c r="B289" s="22"/>
      <c r="C289" s="16"/>
      <c r="D289" s="15"/>
      <c r="E289" s="12"/>
      <c r="F289" s="12"/>
      <c r="G289" s="13"/>
      <c r="H289" s="12"/>
      <c r="I289" s="12"/>
      <c r="K289" s="22" t="s">
        <v>42</v>
      </c>
      <c r="L289" s="16" t="s">
        <v>89</v>
      </c>
      <c r="M289" s="16">
        <v>20242</v>
      </c>
      <c r="N289" s="21" t="s">
        <v>48</v>
      </c>
      <c r="O289" s="21" t="s">
        <v>80</v>
      </c>
      <c r="P289" s="21" t="s">
        <v>90</v>
      </c>
      <c r="Q289" s="12">
        <v>7</v>
      </c>
      <c r="R289" s="21" t="s">
        <v>51</v>
      </c>
      <c r="T289" s="22" t="s">
        <v>42</v>
      </c>
      <c r="U289" s="16" t="s">
        <v>89</v>
      </c>
      <c r="V289" s="16">
        <v>20242</v>
      </c>
      <c r="W289" s="21" t="s">
        <v>48</v>
      </c>
      <c r="X289" s="21" t="s">
        <v>80</v>
      </c>
      <c r="Y289" s="21" t="s">
        <v>90</v>
      </c>
      <c r="Z289" s="12">
        <f t="shared" si="4"/>
        <v>8</v>
      </c>
      <c r="AA289" s="21" t="s">
        <v>51</v>
      </c>
    </row>
    <row r="290" spans="2:27" s="11" customFormat="1" ht="15.6" customHeight="1">
      <c r="B290" s="22"/>
      <c r="C290" s="16"/>
      <c r="D290" s="15"/>
      <c r="E290" s="12"/>
      <c r="F290" s="12"/>
      <c r="G290" s="13"/>
      <c r="H290" s="12"/>
      <c r="I290" s="12"/>
      <c r="K290" s="22" t="s">
        <v>42</v>
      </c>
      <c r="L290" s="16" t="s">
        <v>59</v>
      </c>
      <c r="M290" s="16">
        <v>202011</v>
      </c>
      <c r="N290" s="21" t="s">
        <v>48</v>
      </c>
      <c r="O290" s="21" t="s">
        <v>80</v>
      </c>
      <c r="P290" s="21" t="s">
        <v>90</v>
      </c>
      <c r="Q290" s="12">
        <v>8</v>
      </c>
      <c r="R290" s="21" t="s">
        <v>41</v>
      </c>
      <c r="T290" s="22" t="s">
        <v>42</v>
      </c>
      <c r="U290" s="16" t="s">
        <v>59</v>
      </c>
      <c r="V290" s="16">
        <v>202011</v>
      </c>
      <c r="W290" s="21" t="s">
        <v>48</v>
      </c>
      <c r="X290" s="21" t="s">
        <v>80</v>
      </c>
      <c r="Y290" s="21" t="s">
        <v>90</v>
      </c>
      <c r="Z290" s="12">
        <f t="shared" si="4"/>
        <v>9</v>
      </c>
      <c r="AA290" s="21" t="s">
        <v>41</v>
      </c>
    </row>
    <row r="291" spans="2:27" s="11" customFormat="1" ht="15.6" customHeight="1">
      <c r="B291" s="22"/>
      <c r="C291" s="16"/>
      <c r="D291" s="15"/>
      <c r="E291" s="12"/>
      <c r="F291" s="12"/>
      <c r="G291" s="13"/>
      <c r="H291" s="12"/>
      <c r="I291" s="12"/>
      <c r="K291" s="22" t="s">
        <v>42</v>
      </c>
      <c r="L291" s="16" t="s">
        <v>59</v>
      </c>
      <c r="M291" s="16">
        <v>202011</v>
      </c>
      <c r="N291" s="21" t="s">
        <v>48</v>
      </c>
      <c r="O291" s="21" t="s">
        <v>80</v>
      </c>
      <c r="P291" s="21" t="s">
        <v>90</v>
      </c>
      <c r="Q291" s="12">
        <v>8</v>
      </c>
      <c r="R291" s="21" t="s">
        <v>71</v>
      </c>
      <c r="T291" s="22" t="s">
        <v>42</v>
      </c>
      <c r="U291" s="16" t="s">
        <v>59</v>
      </c>
      <c r="V291" s="16">
        <v>202011</v>
      </c>
      <c r="W291" s="21" t="s">
        <v>48</v>
      </c>
      <c r="X291" s="21" t="s">
        <v>80</v>
      </c>
      <c r="Y291" s="21" t="s">
        <v>90</v>
      </c>
      <c r="Z291" s="12">
        <f t="shared" si="4"/>
        <v>9</v>
      </c>
      <c r="AA291" s="21" t="s">
        <v>71</v>
      </c>
    </row>
    <row r="292" spans="2:27" s="11" customFormat="1" ht="15.6" customHeight="1">
      <c r="B292" s="22"/>
      <c r="C292" s="16"/>
      <c r="D292" s="15"/>
      <c r="E292" s="12"/>
      <c r="F292" s="12"/>
      <c r="G292" s="13"/>
      <c r="H292" s="12"/>
      <c r="I292" s="12"/>
      <c r="K292" s="22" t="s">
        <v>42</v>
      </c>
      <c r="L292" s="16" t="s">
        <v>59</v>
      </c>
      <c r="M292" s="16">
        <v>202011</v>
      </c>
      <c r="N292" s="21" t="s">
        <v>48</v>
      </c>
      <c r="O292" s="21" t="s">
        <v>80</v>
      </c>
      <c r="P292" s="21" t="s">
        <v>90</v>
      </c>
      <c r="Q292" s="12">
        <v>9</v>
      </c>
      <c r="R292" s="21" t="s">
        <v>41</v>
      </c>
      <c r="T292" s="22" t="s">
        <v>42</v>
      </c>
      <c r="U292" s="16" t="s">
        <v>59</v>
      </c>
      <c r="V292" s="16">
        <v>202011</v>
      </c>
      <c r="W292" s="21" t="s">
        <v>48</v>
      </c>
      <c r="X292" s="21" t="s">
        <v>80</v>
      </c>
      <c r="Y292" s="21" t="s">
        <v>90</v>
      </c>
      <c r="Z292" s="12">
        <f t="shared" si="4"/>
        <v>10</v>
      </c>
      <c r="AA292" s="21" t="s">
        <v>41</v>
      </c>
    </row>
    <row r="293" spans="2:27" s="11" customFormat="1" ht="15.6" customHeight="1">
      <c r="B293" s="22"/>
      <c r="C293" s="16"/>
      <c r="D293" s="15"/>
      <c r="E293" s="12"/>
      <c r="F293" s="12"/>
      <c r="G293" s="13"/>
      <c r="H293" s="12"/>
      <c r="I293" s="12"/>
      <c r="K293" s="22" t="s">
        <v>42</v>
      </c>
      <c r="L293" s="16" t="s">
        <v>59</v>
      </c>
      <c r="M293" s="16">
        <v>202011</v>
      </c>
      <c r="N293" s="21" t="s">
        <v>48</v>
      </c>
      <c r="O293" s="21" t="s">
        <v>80</v>
      </c>
      <c r="P293" s="21" t="s">
        <v>90</v>
      </c>
      <c r="Q293" s="12">
        <v>9</v>
      </c>
      <c r="R293" s="21" t="s">
        <v>51</v>
      </c>
      <c r="T293" s="22" t="s">
        <v>42</v>
      </c>
      <c r="U293" s="16" t="s">
        <v>59</v>
      </c>
      <c r="V293" s="16">
        <v>202011</v>
      </c>
      <c r="W293" s="21" t="s">
        <v>48</v>
      </c>
      <c r="X293" s="21" t="s">
        <v>80</v>
      </c>
      <c r="Y293" s="21" t="s">
        <v>90</v>
      </c>
      <c r="Z293" s="12">
        <f t="shared" si="4"/>
        <v>10</v>
      </c>
      <c r="AA293" s="21" t="s">
        <v>51</v>
      </c>
    </row>
    <row r="294" spans="2:27" s="11" customFormat="1" ht="15.6" customHeight="1">
      <c r="B294" s="22"/>
      <c r="C294" s="16"/>
      <c r="D294" s="15"/>
      <c r="E294" s="12"/>
      <c r="F294" s="12"/>
      <c r="G294" s="13"/>
      <c r="H294" s="12"/>
      <c r="I294" s="12"/>
      <c r="K294" s="22" t="s">
        <v>42</v>
      </c>
      <c r="L294" s="16" t="s">
        <v>59</v>
      </c>
      <c r="M294" s="16">
        <v>202011</v>
      </c>
      <c r="N294" s="21" t="s">
        <v>48</v>
      </c>
      <c r="O294" s="21" t="s">
        <v>80</v>
      </c>
      <c r="P294" s="21" t="s">
        <v>90</v>
      </c>
      <c r="Q294" s="12">
        <v>9</v>
      </c>
      <c r="R294" s="21" t="s">
        <v>57</v>
      </c>
      <c r="T294" s="22" t="s">
        <v>42</v>
      </c>
      <c r="U294" s="16" t="s">
        <v>59</v>
      </c>
      <c r="V294" s="16">
        <v>202011</v>
      </c>
      <c r="W294" s="21" t="s">
        <v>48</v>
      </c>
      <c r="X294" s="21" t="s">
        <v>80</v>
      </c>
      <c r="Y294" s="21" t="s">
        <v>90</v>
      </c>
      <c r="Z294" s="12">
        <f t="shared" si="4"/>
        <v>10</v>
      </c>
      <c r="AA294" s="21" t="s">
        <v>57</v>
      </c>
    </row>
    <row r="295" spans="2:27" s="11" customFormat="1" ht="15.6" customHeight="1">
      <c r="B295" s="22"/>
      <c r="C295" s="16"/>
      <c r="D295" s="15"/>
      <c r="E295" s="12"/>
      <c r="F295" s="12"/>
      <c r="G295" s="13"/>
      <c r="H295" s="12"/>
      <c r="I295" s="12"/>
      <c r="K295" s="22" t="s">
        <v>42</v>
      </c>
      <c r="L295" s="16" t="s">
        <v>59</v>
      </c>
      <c r="M295" s="16">
        <v>202011</v>
      </c>
      <c r="N295" s="21" t="s">
        <v>48</v>
      </c>
      <c r="O295" s="21" t="s">
        <v>80</v>
      </c>
      <c r="P295" s="21" t="s">
        <v>90</v>
      </c>
      <c r="Q295" s="12">
        <v>10</v>
      </c>
      <c r="R295" s="21" t="s">
        <v>41</v>
      </c>
      <c r="T295" s="22" t="s">
        <v>42</v>
      </c>
      <c r="U295" s="16" t="s">
        <v>59</v>
      </c>
      <c r="V295" s="16">
        <v>202011</v>
      </c>
      <c r="W295" s="21" t="s">
        <v>48</v>
      </c>
      <c r="X295" s="21" t="s">
        <v>80</v>
      </c>
      <c r="Y295" s="21" t="s">
        <v>90</v>
      </c>
      <c r="Z295" s="18"/>
      <c r="AA295" s="69"/>
    </row>
    <row r="296" spans="2:27" s="11" customFormat="1" ht="15.6" customHeight="1">
      <c r="B296" s="22"/>
      <c r="C296" s="16"/>
      <c r="D296" s="15"/>
      <c r="E296" s="12"/>
      <c r="F296" s="12"/>
      <c r="G296" s="13"/>
      <c r="H296" s="12"/>
      <c r="I296" s="12"/>
      <c r="K296" s="22" t="s">
        <v>42</v>
      </c>
      <c r="L296" s="16" t="s">
        <v>116</v>
      </c>
      <c r="M296" s="16">
        <v>20251</v>
      </c>
      <c r="N296" s="21" t="s">
        <v>38</v>
      </c>
      <c r="O296" s="21" t="s">
        <v>80</v>
      </c>
      <c r="P296" s="21" t="s">
        <v>93</v>
      </c>
      <c r="Q296" s="12">
        <v>3</v>
      </c>
      <c r="R296" s="21" t="s">
        <v>41</v>
      </c>
      <c r="T296" s="22" t="s">
        <v>42</v>
      </c>
      <c r="U296" s="16" t="s">
        <v>116</v>
      </c>
      <c r="V296" s="16">
        <v>20251</v>
      </c>
      <c r="W296" s="21" t="s">
        <v>38</v>
      </c>
      <c r="X296" s="21" t="s">
        <v>80</v>
      </c>
      <c r="Y296" s="21" t="s">
        <v>93</v>
      </c>
      <c r="Z296" s="12">
        <f t="shared" si="4"/>
        <v>4</v>
      </c>
      <c r="AA296" s="21" t="s">
        <v>41</v>
      </c>
    </row>
    <row r="297" spans="2:27" s="11" customFormat="1" ht="15.6" customHeight="1">
      <c r="B297" s="22"/>
      <c r="C297" s="16"/>
      <c r="D297" s="15"/>
      <c r="E297" s="12"/>
      <c r="F297" s="12"/>
      <c r="G297" s="13"/>
      <c r="H297" s="12"/>
      <c r="I297" s="12"/>
      <c r="K297" s="22" t="s">
        <v>42</v>
      </c>
      <c r="L297" s="16" t="s">
        <v>116</v>
      </c>
      <c r="M297" s="16">
        <v>20251</v>
      </c>
      <c r="N297" s="21" t="s">
        <v>48</v>
      </c>
      <c r="O297" s="21" t="s">
        <v>80</v>
      </c>
      <c r="P297" s="21" t="s">
        <v>93</v>
      </c>
      <c r="Q297" s="12">
        <v>3</v>
      </c>
      <c r="R297" s="21" t="s">
        <v>41</v>
      </c>
      <c r="T297" s="22" t="s">
        <v>42</v>
      </c>
      <c r="U297" s="16" t="s">
        <v>116</v>
      </c>
      <c r="V297" s="16">
        <v>20251</v>
      </c>
      <c r="W297" s="21" t="s">
        <v>48</v>
      </c>
      <c r="X297" s="21" t="s">
        <v>80</v>
      </c>
      <c r="Y297" s="21" t="s">
        <v>93</v>
      </c>
      <c r="Z297" s="12">
        <f t="shared" si="4"/>
        <v>4</v>
      </c>
      <c r="AA297" s="21" t="s">
        <v>41</v>
      </c>
    </row>
    <row r="298" spans="2:27" s="11" customFormat="1" ht="15.6" customHeight="1">
      <c r="B298" s="22"/>
      <c r="C298" s="16"/>
      <c r="D298" s="15"/>
      <c r="E298" s="12"/>
      <c r="F298" s="12"/>
      <c r="G298" s="13"/>
      <c r="H298" s="12"/>
      <c r="I298" s="12"/>
      <c r="K298" s="22" t="s">
        <v>42</v>
      </c>
      <c r="L298" s="16" t="s">
        <v>117</v>
      </c>
      <c r="M298" s="16">
        <v>20251</v>
      </c>
      <c r="N298" s="21" t="s">
        <v>38</v>
      </c>
      <c r="O298" s="21" t="s">
        <v>80</v>
      </c>
      <c r="P298" s="21" t="s">
        <v>95</v>
      </c>
      <c r="Q298" s="12">
        <v>3</v>
      </c>
      <c r="R298" s="21" t="s">
        <v>41</v>
      </c>
      <c r="T298" s="22" t="s">
        <v>42</v>
      </c>
      <c r="U298" s="16" t="s">
        <v>117</v>
      </c>
      <c r="V298" s="16">
        <v>20251</v>
      </c>
      <c r="W298" s="21" t="s">
        <v>38</v>
      </c>
      <c r="X298" s="21" t="s">
        <v>80</v>
      </c>
      <c r="Y298" s="21" t="s">
        <v>95</v>
      </c>
      <c r="Z298" s="12">
        <f t="shared" si="4"/>
        <v>4</v>
      </c>
      <c r="AA298" s="21" t="s">
        <v>41</v>
      </c>
    </row>
    <row r="299" spans="2:27" s="11" customFormat="1" ht="15.6" customHeight="1">
      <c r="B299" s="22"/>
      <c r="C299" s="16"/>
      <c r="D299" s="15"/>
      <c r="E299" s="12"/>
      <c r="F299" s="12"/>
      <c r="G299" s="13"/>
      <c r="H299" s="12"/>
      <c r="I299" s="12"/>
      <c r="K299" s="22" t="s">
        <v>42</v>
      </c>
      <c r="L299" s="16" t="s">
        <v>118</v>
      </c>
      <c r="M299" s="16">
        <v>20251</v>
      </c>
      <c r="N299" s="21" t="s">
        <v>38</v>
      </c>
      <c r="O299" s="21" t="s">
        <v>80</v>
      </c>
      <c r="P299" s="21" t="s">
        <v>97</v>
      </c>
      <c r="Q299" s="12">
        <v>2</v>
      </c>
      <c r="R299" s="21" t="s">
        <v>41</v>
      </c>
      <c r="T299" s="22" t="s">
        <v>42</v>
      </c>
      <c r="U299" s="16" t="s">
        <v>118</v>
      </c>
      <c r="V299" s="16">
        <v>20251</v>
      </c>
      <c r="W299" s="21" t="s">
        <v>38</v>
      </c>
      <c r="X299" s="21" t="s">
        <v>80</v>
      </c>
      <c r="Y299" s="21" t="s">
        <v>97</v>
      </c>
      <c r="Z299" s="12">
        <f t="shared" si="4"/>
        <v>3</v>
      </c>
      <c r="AA299" s="21" t="s">
        <v>41</v>
      </c>
    </row>
    <row r="300" spans="2:27" s="11" customFormat="1" ht="15.6" customHeight="1">
      <c r="B300" s="22"/>
      <c r="C300" s="16"/>
      <c r="D300" s="15"/>
      <c r="E300" s="12"/>
      <c r="F300" s="12"/>
      <c r="G300" s="13"/>
      <c r="H300" s="12"/>
      <c r="I300" s="12"/>
      <c r="K300" s="22" t="s">
        <v>42</v>
      </c>
      <c r="L300" s="16" t="s">
        <v>118</v>
      </c>
      <c r="M300" s="16">
        <v>20251</v>
      </c>
      <c r="N300" s="21" t="s">
        <v>38</v>
      </c>
      <c r="O300" s="21" t="s">
        <v>80</v>
      </c>
      <c r="P300" s="21" t="s">
        <v>97</v>
      </c>
      <c r="Q300" s="12">
        <v>3</v>
      </c>
      <c r="R300" s="21" t="s">
        <v>41</v>
      </c>
      <c r="T300" s="22" t="s">
        <v>42</v>
      </c>
      <c r="U300" s="16" t="s">
        <v>118</v>
      </c>
      <c r="V300" s="16">
        <v>20251</v>
      </c>
      <c r="W300" s="21" t="s">
        <v>38</v>
      </c>
      <c r="X300" s="21" t="s">
        <v>80</v>
      </c>
      <c r="Y300" s="21" t="s">
        <v>97</v>
      </c>
      <c r="Z300" s="12">
        <f t="shared" si="4"/>
        <v>4</v>
      </c>
      <c r="AA300" s="21" t="s">
        <v>41</v>
      </c>
    </row>
    <row r="301" spans="2:27" s="11" customFormat="1" ht="15.6" customHeight="1">
      <c r="B301" s="22"/>
      <c r="C301" s="16"/>
      <c r="D301" s="15"/>
      <c r="E301" s="12"/>
      <c r="F301" s="12"/>
      <c r="G301" s="13"/>
      <c r="H301" s="12"/>
      <c r="I301" s="12"/>
      <c r="K301" s="22" t="s">
        <v>42</v>
      </c>
      <c r="L301" s="16" t="s">
        <v>118</v>
      </c>
      <c r="M301" s="16">
        <v>20251</v>
      </c>
      <c r="N301" s="21" t="s">
        <v>48</v>
      </c>
      <c r="O301" s="21" t="s">
        <v>80</v>
      </c>
      <c r="P301" s="21" t="s">
        <v>97</v>
      </c>
      <c r="Q301" s="12">
        <v>2</v>
      </c>
      <c r="R301" s="21" t="s">
        <v>41</v>
      </c>
      <c r="T301" s="22" t="s">
        <v>42</v>
      </c>
      <c r="U301" s="16" t="s">
        <v>118</v>
      </c>
      <c r="V301" s="16">
        <v>20251</v>
      </c>
      <c r="W301" s="21" t="s">
        <v>48</v>
      </c>
      <c r="X301" s="21" t="s">
        <v>80</v>
      </c>
      <c r="Y301" s="21" t="s">
        <v>97</v>
      </c>
      <c r="Z301" s="12">
        <f t="shared" si="4"/>
        <v>3</v>
      </c>
      <c r="AA301" s="21" t="s">
        <v>41</v>
      </c>
    </row>
    <row r="302" spans="2:27" s="11" customFormat="1" ht="15.6" customHeight="1">
      <c r="B302" s="22"/>
      <c r="C302" s="16"/>
      <c r="D302" s="15"/>
      <c r="E302" s="12"/>
      <c r="F302" s="12"/>
      <c r="G302" s="13"/>
      <c r="H302" s="12"/>
      <c r="I302" s="12"/>
      <c r="K302" s="22" t="s">
        <v>42</v>
      </c>
      <c r="L302" s="16" t="s">
        <v>118</v>
      </c>
      <c r="M302" s="16">
        <v>20251</v>
      </c>
      <c r="N302" s="21" t="s">
        <v>48</v>
      </c>
      <c r="O302" s="21" t="s">
        <v>80</v>
      </c>
      <c r="P302" s="21" t="s">
        <v>97</v>
      </c>
      <c r="Q302" s="12">
        <v>3</v>
      </c>
      <c r="R302" s="21" t="s">
        <v>41</v>
      </c>
      <c r="T302" s="22" t="s">
        <v>42</v>
      </c>
      <c r="U302" s="16" t="s">
        <v>118</v>
      </c>
      <c r="V302" s="16">
        <v>20251</v>
      </c>
      <c r="W302" s="21" t="s">
        <v>48</v>
      </c>
      <c r="X302" s="21" t="s">
        <v>80</v>
      </c>
      <c r="Y302" s="21" t="s">
        <v>97</v>
      </c>
      <c r="Z302" s="12">
        <f t="shared" si="4"/>
        <v>4</v>
      </c>
      <c r="AA302" s="21" t="s">
        <v>41</v>
      </c>
    </row>
    <row r="303" spans="2:27" s="11" customFormat="1" ht="15.6" customHeight="1">
      <c r="B303" s="22"/>
      <c r="C303" s="16"/>
      <c r="D303" s="15"/>
      <c r="E303" s="12"/>
      <c r="F303" s="12"/>
      <c r="G303" s="13"/>
      <c r="H303" s="12"/>
      <c r="I303" s="12"/>
      <c r="K303" s="22" t="s">
        <v>42</v>
      </c>
      <c r="L303" s="16" t="s">
        <v>119</v>
      </c>
      <c r="M303" s="16">
        <v>20251</v>
      </c>
      <c r="N303" s="21" t="s">
        <v>48</v>
      </c>
      <c r="O303" s="21" t="s">
        <v>80</v>
      </c>
      <c r="P303" s="21" t="s">
        <v>114</v>
      </c>
      <c r="Q303" s="12">
        <v>2</v>
      </c>
      <c r="R303" s="21" t="s">
        <v>41</v>
      </c>
      <c r="T303" s="22" t="s">
        <v>42</v>
      </c>
      <c r="U303" s="16" t="s">
        <v>119</v>
      </c>
      <c r="V303" s="16">
        <v>20251</v>
      </c>
      <c r="W303" s="21" t="s">
        <v>48</v>
      </c>
      <c r="X303" s="21" t="s">
        <v>80</v>
      </c>
      <c r="Y303" s="21" t="s">
        <v>114</v>
      </c>
      <c r="Z303" s="12">
        <f t="shared" si="4"/>
        <v>3</v>
      </c>
      <c r="AA303" s="21" t="s">
        <v>41</v>
      </c>
    </row>
    <row r="304" spans="2:27" s="11" customFormat="1" ht="15.6" customHeight="1">
      <c r="B304" s="22"/>
      <c r="C304" s="16"/>
      <c r="D304" s="15"/>
      <c r="E304" s="12"/>
      <c r="F304" s="12"/>
      <c r="G304" s="13"/>
      <c r="H304" s="12"/>
      <c r="I304" s="12"/>
      <c r="K304" s="22" t="s">
        <v>42</v>
      </c>
      <c r="L304" s="16" t="s">
        <v>119</v>
      </c>
      <c r="M304" s="16">
        <v>20251</v>
      </c>
      <c r="N304" s="21" t="s">
        <v>48</v>
      </c>
      <c r="O304" s="21" t="s">
        <v>80</v>
      </c>
      <c r="P304" s="21" t="s">
        <v>114</v>
      </c>
      <c r="Q304" s="12">
        <v>3</v>
      </c>
      <c r="R304" s="21" t="s">
        <v>41</v>
      </c>
      <c r="T304" s="22" t="s">
        <v>42</v>
      </c>
      <c r="U304" s="16" t="s">
        <v>119</v>
      </c>
      <c r="V304" s="16">
        <v>20251</v>
      </c>
      <c r="W304" s="21" t="s">
        <v>48</v>
      </c>
      <c r="X304" s="21" t="s">
        <v>80</v>
      </c>
      <c r="Y304" s="21" t="s">
        <v>114</v>
      </c>
      <c r="Z304" s="12">
        <f t="shared" si="4"/>
        <v>4</v>
      </c>
      <c r="AA304" s="21" t="s">
        <v>41</v>
      </c>
    </row>
    <row r="305" spans="2:27" s="11" customFormat="1" ht="15.6" customHeight="1">
      <c r="B305" s="22"/>
      <c r="C305" s="16"/>
      <c r="D305" s="15"/>
      <c r="E305" s="12"/>
      <c r="F305" s="12"/>
      <c r="G305" s="13"/>
      <c r="H305" s="12"/>
      <c r="I305" s="12"/>
      <c r="K305" s="22" t="s">
        <v>42</v>
      </c>
      <c r="L305" s="16" t="s">
        <v>119</v>
      </c>
      <c r="M305" s="16">
        <v>20251</v>
      </c>
      <c r="N305" s="21" t="s">
        <v>48</v>
      </c>
      <c r="O305" s="21" t="s">
        <v>80</v>
      </c>
      <c r="P305" s="21" t="s">
        <v>114</v>
      </c>
      <c r="Q305" s="12">
        <v>3</v>
      </c>
      <c r="R305" s="21" t="s">
        <v>51</v>
      </c>
      <c r="T305" s="22" t="s">
        <v>42</v>
      </c>
      <c r="U305" s="16" t="s">
        <v>119</v>
      </c>
      <c r="V305" s="16">
        <v>20251</v>
      </c>
      <c r="W305" s="21" t="s">
        <v>48</v>
      </c>
      <c r="X305" s="21" t="s">
        <v>80</v>
      </c>
      <c r="Y305" s="21" t="s">
        <v>114</v>
      </c>
      <c r="Z305" s="12">
        <f t="shared" si="4"/>
        <v>4</v>
      </c>
      <c r="AA305" s="21" t="s">
        <v>51</v>
      </c>
    </row>
    <row r="306" spans="2:27" s="11" customFormat="1" ht="15.6" customHeight="1">
      <c r="B306" s="22"/>
      <c r="C306" s="16"/>
      <c r="D306" s="15"/>
      <c r="E306" s="12"/>
      <c r="F306" s="12"/>
      <c r="G306" s="13"/>
      <c r="H306" s="12"/>
      <c r="I306" s="12"/>
      <c r="K306" s="22" t="s">
        <v>42</v>
      </c>
      <c r="L306" s="16" t="s">
        <v>119</v>
      </c>
      <c r="M306" s="16">
        <v>20251</v>
      </c>
      <c r="N306" s="21" t="s">
        <v>48</v>
      </c>
      <c r="O306" s="21" t="s">
        <v>80</v>
      </c>
      <c r="P306" s="21" t="s">
        <v>114</v>
      </c>
      <c r="Q306" s="12">
        <v>3</v>
      </c>
      <c r="R306" s="21" t="s">
        <v>57</v>
      </c>
      <c r="T306" s="22" t="s">
        <v>42</v>
      </c>
      <c r="U306" s="16" t="s">
        <v>119</v>
      </c>
      <c r="V306" s="16">
        <v>20251</v>
      </c>
      <c r="W306" s="21" t="s">
        <v>48</v>
      </c>
      <c r="X306" s="21" t="s">
        <v>80</v>
      </c>
      <c r="Y306" s="21" t="s">
        <v>114</v>
      </c>
      <c r="Z306" s="12">
        <f t="shared" si="4"/>
        <v>4</v>
      </c>
      <c r="AA306" s="21" t="s">
        <v>57</v>
      </c>
    </row>
    <row r="307" spans="2:27" s="11" customFormat="1" ht="15.6" customHeight="1">
      <c r="B307" s="22"/>
      <c r="C307" s="16"/>
      <c r="D307" s="15"/>
      <c r="E307" s="12"/>
      <c r="F307" s="12"/>
      <c r="G307" s="13"/>
      <c r="H307" s="12"/>
      <c r="I307" s="12"/>
      <c r="K307" s="22" t="s">
        <v>42</v>
      </c>
      <c r="L307" s="16" t="s">
        <v>119</v>
      </c>
      <c r="M307" s="16">
        <v>20251</v>
      </c>
      <c r="N307" s="21" t="s">
        <v>48</v>
      </c>
      <c r="O307" s="21" t="s">
        <v>80</v>
      </c>
      <c r="P307" s="21" t="s">
        <v>114</v>
      </c>
      <c r="Q307" s="12">
        <v>3</v>
      </c>
      <c r="R307" s="21" t="s">
        <v>66</v>
      </c>
      <c r="T307" s="22" t="s">
        <v>42</v>
      </c>
      <c r="U307" s="16" t="s">
        <v>119</v>
      </c>
      <c r="V307" s="16">
        <v>20251</v>
      </c>
      <c r="W307" s="21" t="s">
        <v>48</v>
      </c>
      <c r="X307" s="21" t="s">
        <v>80</v>
      </c>
      <c r="Y307" s="21" t="s">
        <v>114</v>
      </c>
      <c r="Z307" s="12">
        <f t="shared" si="4"/>
        <v>4</v>
      </c>
      <c r="AA307" s="21" t="s">
        <v>66</v>
      </c>
    </row>
    <row r="308" spans="2:27" s="11" customFormat="1" ht="15.6" customHeight="1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B595"/>
  <sheetViews>
    <sheetView topLeftCell="A133" workbookViewId="0">
      <selection activeCell="D315" sqref="D315"/>
    </sheetView>
  </sheetViews>
  <sheetFormatPr defaultColWidth="8.85546875" defaultRowHeight="15" customHeight="1"/>
  <cols>
    <col min="1" max="1" width="16.5703125" bestFit="1" customWidth="1"/>
    <col min="2" max="2" width="5.5703125" bestFit="1" customWidth="1"/>
    <col min="3" max="3" width="50.28515625" bestFit="1" customWidth="1"/>
    <col min="4" max="4" width="9.85546875" bestFit="1" customWidth="1"/>
    <col min="5" max="5" width="9.7109375" bestFit="1" customWidth="1"/>
    <col min="6" max="6" width="14.7109375" customWidth="1"/>
    <col min="7" max="7" width="19.140625" bestFit="1" customWidth="1"/>
    <col min="8" max="8" width="18.42578125" hidden="1" customWidth="1"/>
    <col min="9" max="9" width="36.42578125" hidden="1" customWidth="1"/>
    <col min="10" max="10" width="18.42578125" bestFit="1" customWidth="1"/>
    <col min="11" max="11" width="33.140625" bestFit="1" customWidth="1"/>
    <col min="12" max="12" width="36" bestFit="1" customWidth="1"/>
    <col min="13" max="15" width="9.42578125" bestFit="1" customWidth="1"/>
    <col min="16" max="16" width="7.140625" bestFit="1" customWidth="1"/>
    <col min="17" max="20" width="9.42578125" bestFit="1" customWidth="1"/>
    <col min="21" max="21" width="10.28515625" bestFit="1" customWidth="1"/>
    <col min="22" max="23" width="9.42578125" bestFit="1" customWidth="1"/>
    <col min="24" max="24" width="9.5703125" bestFit="1" customWidth="1"/>
    <col min="25" max="25" width="12.42578125" bestFit="1" customWidth="1"/>
    <col min="26" max="26" width="13.42578125" bestFit="1" customWidth="1"/>
    <col min="27" max="27" width="10.5703125" bestFit="1" customWidth="1"/>
    <col min="28" max="32" width="9.42578125" bestFit="1" customWidth="1"/>
    <col min="33" max="33" width="7.140625" bestFit="1" customWidth="1"/>
    <col min="34" max="37" width="9.42578125" bestFit="1" customWidth="1"/>
    <col min="38" max="38" width="10.28515625" bestFit="1" customWidth="1"/>
    <col min="39" max="40" width="9.42578125" bestFit="1" customWidth="1"/>
    <col min="41" max="41" width="9.5703125" bestFit="1" customWidth="1"/>
    <col min="42" max="42" width="12.42578125" bestFit="1" customWidth="1"/>
    <col min="43" max="43" width="13.42578125" bestFit="1" customWidth="1"/>
    <col min="44" max="44" width="10.5703125" bestFit="1" customWidth="1"/>
    <col min="45" max="49" width="9.42578125" bestFit="1" customWidth="1"/>
    <col min="50" max="50" width="7.140625" bestFit="1" customWidth="1"/>
    <col min="51" max="54" width="9.42578125" bestFit="1" customWidth="1"/>
    <col min="55" max="55" width="10.28515625" bestFit="1" customWidth="1"/>
    <col min="56" max="57" width="9.42578125" bestFit="1" customWidth="1"/>
    <col min="58" max="58" width="9.5703125" bestFit="1" customWidth="1"/>
    <col min="59" max="59" width="12.42578125" bestFit="1" customWidth="1"/>
    <col min="60" max="60" width="13.42578125" bestFit="1" customWidth="1"/>
    <col min="61" max="61" width="10.5703125" bestFit="1" customWidth="1"/>
    <col min="62" max="66" width="9.42578125" bestFit="1" customWidth="1"/>
    <col min="67" max="67" width="7.140625" bestFit="1" customWidth="1"/>
    <col min="68" max="71" width="9.42578125" bestFit="1" customWidth="1"/>
    <col min="72" max="72" width="10.28515625" bestFit="1" customWidth="1"/>
    <col min="73" max="74" width="9.42578125" bestFit="1" customWidth="1"/>
    <col min="75" max="75" width="9.5703125" bestFit="1" customWidth="1"/>
    <col min="76" max="76" width="12.42578125" bestFit="1" customWidth="1"/>
    <col min="77" max="77" width="13.42578125" bestFit="1" customWidth="1"/>
    <col min="78" max="78" width="10.5703125" bestFit="1" customWidth="1"/>
    <col min="79" max="79" width="9.42578125" bestFit="1" customWidth="1"/>
    <col min="80" max="80" width="29" bestFit="1" customWidth="1"/>
    <col min="81" max="81" width="12.85546875" bestFit="1" customWidth="1"/>
    <col min="82" max="82" width="24.42578125" bestFit="1" customWidth="1"/>
    <col min="83" max="83" width="12" bestFit="1" customWidth="1"/>
    <col min="84" max="84" width="23.42578125" bestFit="1" customWidth="1"/>
    <col min="85" max="85" width="14.85546875" bestFit="1" customWidth="1"/>
    <col min="86" max="86" width="9.5703125" bestFit="1" customWidth="1"/>
    <col min="87" max="87" width="12.5703125" bestFit="1" customWidth="1"/>
    <col min="88" max="88" width="19.85546875" bestFit="1" customWidth="1"/>
    <col min="89" max="89" width="16.5703125" bestFit="1" customWidth="1"/>
    <col min="90" max="90" width="15.42578125" bestFit="1" customWidth="1"/>
    <col min="91" max="91" width="15.42578125" customWidth="1"/>
    <col min="92" max="92" width="70.42578125" bestFit="1" customWidth="1"/>
    <col min="93" max="93" width="56.140625" bestFit="1" customWidth="1"/>
    <col min="94" max="94" width="45.42578125" bestFit="1" customWidth="1"/>
    <col min="95" max="95" width="36.85546875" bestFit="1" customWidth="1"/>
    <col min="96" max="96" width="35.5703125" bestFit="1" customWidth="1"/>
    <col min="97" max="97" width="19.5703125" bestFit="1" customWidth="1"/>
    <col min="98" max="98" width="31" bestFit="1" customWidth="1"/>
    <col min="99" max="99" width="18.5703125" bestFit="1" customWidth="1"/>
    <col min="100" max="100" width="30" bestFit="1" customWidth="1"/>
    <col min="101" max="101" width="21.5703125" bestFit="1" customWidth="1"/>
    <col min="102" max="102" width="16.42578125" bestFit="1" customWidth="1"/>
    <col min="103" max="103" width="19.42578125" bestFit="1" customWidth="1"/>
    <col min="104" max="104" width="26.5703125" bestFit="1" customWidth="1"/>
    <col min="105" max="105" width="23.42578125" bestFit="1" customWidth="1"/>
    <col min="106" max="106" width="22.140625" bestFit="1" customWidth="1"/>
    <col min="107" max="107" width="22.140625" customWidth="1"/>
    <col min="108" max="108" width="77" bestFit="1" customWidth="1"/>
    <col min="109" max="109" width="62.5703125" bestFit="1" customWidth="1"/>
    <col min="110" max="110" width="52" bestFit="1" customWidth="1"/>
    <col min="111" max="111" width="43.5703125" bestFit="1" customWidth="1"/>
    <col min="112" max="112" width="29.42578125" bestFit="1" customWidth="1"/>
    <col min="113" max="113" width="15.85546875" bestFit="1" customWidth="1"/>
    <col min="114" max="114" width="19" bestFit="1" customWidth="1"/>
    <col min="115" max="115" width="16.5703125" bestFit="1" customWidth="1"/>
    <col min="116" max="123" width="9.42578125" bestFit="1" customWidth="1"/>
    <col min="124" max="124" width="12.140625" bestFit="1" customWidth="1"/>
    <col min="125" max="125" width="20.140625" bestFit="1" customWidth="1"/>
    <col min="126" max="126" width="16.42578125" bestFit="1" customWidth="1"/>
    <col min="127" max="127" width="17.5703125" bestFit="1" customWidth="1"/>
    <col min="128" max="129" width="17.5703125" customWidth="1"/>
    <col min="130" max="130" width="14.42578125" bestFit="1" customWidth="1"/>
    <col min="131" max="131" width="18.42578125" bestFit="1" customWidth="1"/>
    <col min="132" max="133" width="18.42578125" customWidth="1"/>
    <col min="134" max="134" width="16.5703125" bestFit="1" customWidth="1"/>
    <col min="135" max="135" width="20.5703125" bestFit="1" customWidth="1"/>
    <col min="136" max="136" width="13.85546875" bestFit="1" customWidth="1"/>
    <col min="137" max="137" width="17.5703125" bestFit="1" customWidth="1"/>
    <col min="138" max="139" width="17.5703125" customWidth="1"/>
    <col min="140" max="140" width="14.42578125" bestFit="1" customWidth="1"/>
    <col min="141" max="141" width="18.42578125" bestFit="1" customWidth="1"/>
    <col min="142" max="143" width="18.42578125" customWidth="1"/>
    <col min="144" max="144" width="16.5703125" bestFit="1" customWidth="1"/>
    <col min="145" max="145" width="20.5703125" bestFit="1" customWidth="1"/>
    <col min="146" max="152" width="20.5703125" customWidth="1"/>
    <col min="153" max="153" width="1.42578125" customWidth="1"/>
    <col min="154" max="154" width="9.42578125" bestFit="1" customWidth="1"/>
    <col min="155" max="156" width="12.140625" bestFit="1" customWidth="1"/>
    <col min="157" max="158" width="9.42578125" bestFit="1" customWidth="1"/>
    <col min="159" max="160" width="8.85546875" bestFit="1" customWidth="1"/>
    <col min="161" max="161" width="6.42578125" bestFit="1" customWidth="1"/>
    <col min="162" max="162" width="8.5703125" bestFit="1" customWidth="1"/>
    <col min="163" max="163" width="5.5703125" bestFit="1" customWidth="1"/>
    <col min="164" max="164" width="11.5703125" bestFit="1" customWidth="1"/>
    <col min="166" max="166" width="6.42578125" bestFit="1" customWidth="1"/>
    <col min="167" max="167" width="10.140625" bestFit="1" customWidth="1"/>
    <col min="168" max="168" width="7" bestFit="1" customWidth="1"/>
  </cols>
  <sheetData>
    <row r="1" spans="1:158">
      <c r="F1" s="24"/>
    </row>
    <row r="2" spans="1:158" ht="15" customHeight="1">
      <c r="F2" s="24"/>
      <c r="L2" s="677" t="s">
        <v>120</v>
      </c>
      <c r="M2" s="678"/>
      <c r="N2" s="678"/>
      <c r="O2" s="678"/>
      <c r="P2" s="678"/>
      <c r="Q2" s="678"/>
      <c r="R2" s="678"/>
      <c r="S2" s="678"/>
      <c r="T2" s="678"/>
      <c r="U2" s="678"/>
      <c r="V2" s="678"/>
      <c r="W2" s="678"/>
      <c r="X2" s="678"/>
      <c r="Y2" s="678"/>
      <c r="Z2" s="678"/>
      <c r="AA2" s="678"/>
      <c r="AB2" s="679"/>
      <c r="AC2" s="680" t="s">
        <v>38</v>
      </c>
      <c r="AD2" s="681"/>
      <c r="AE2" s="681"/>
      <c r="AF2" s="681"/>
      <c r="AG2" s="681"/>
      <c r="AH2" s="681"/>
      <c r="AI2" s="681"/>
      <c r="AJ2" s="681"/>
      <c r="AK2" s="681"/>
      <c r="AL2" s="681"/>
      <c r="AM2" s="681"/>
      <c r="AN2" s="681"/>
      <c r="AO2" s="681"/>
      <c r="AP2" s="681"/>
      <c r="AQ2" s="681"/>
      <c r="AR2" s="681"/>
      <c r="AS2" s="682"/>
      <c r="AT2" s="683" t="s">
        <v>111</v>
      </c>
      <c r="AU2" s="684"/>
      <c r="AV2" s="684"/>
      <c r="AW2" s="684"/>
      <c r="AX2" s="684"/>
      <c r="AY2" s="684"/>
      <c r="AZ2" s="684"/>
      <c r="BA2" s="684"/>
      <c r="BB2" s="684"/>
      <c r="BC2" s="684"/>
      <c r="BD2" s="684"/>
      <c r="BE2" s="684"/>
      <c r="BF2" s="684"/>
      <c r="BG2" s="684"/>
      <c r="BH2" s="684"/>
      <c r="BI2" s="684"/>
      <c r="BJ2" s="684"/>
      <c r="BK2" s="685" t="s">
        <v>44</v>
      </c>
      <c r="BL2" s="678"/>
      <c r="BM2" s="678"/>
      <c r="BN2" s="678"/>
      <c r="BO2" s="678"/>
      <c r="BP2" s="678"/>
      <c r="BQ2" s="678"/>
      <c r="BR2" s="678"/>
      <c r="BS2" s="678"/>
      <c r="BT2" s="678"/>
      <c r="BU2" s="678"/>
      <c r="BV2" s="678"/>
      <c r="BW2" s="678"/>
      <c r="BX2" s="678"/>
      <c r="BY2" s="678"/>
      <c r="BZ2" s="678"/>
      <c r="CA2" s="678"/>
      <c r="CB2" s="686" t="s">
        <v>121</v>
      </c>
      <c r="CC2" s="686"/>
      <c r="CD2" s="686"/>
      <c r="CE2" s="686"/>
      <c r="CF2" s="686"/>
      <c r="CG2" s="686"/>
      <c r="CH2" s="686"/>
      <c r="CI2" s="686"/>
      <c r="CJ2" s="686"/>
      <c r="CK2" s="686"/>
      <c r="CL2" s="686"/>
      <c r="CM2" s="686"/>
      <c r="CN2" s="686"/>
      <c r="CO2" s="686"/>
      <c r="CP2" s="686"/>
      <c r="CQ2" s="686"/>
      <c r="CR2" s="687" t="s">
        <v>122</v>
      </c>
      <c r="CS2" s="687"/>
      <c r="CT2" s="687"/>
      <c r="CU2" s="687"/>
      <c r="CV2" s="687"/>
      <c r="CW2" s="687"/>
      <c r="CX2" s="687"/>
      <c r="CY2" s="687"/>
      <c r="CZ2" s="687"/>
      <c r="DA2" s="687"/>
      <c r="DB2" s="687"/>
      <c r="DC2" s="687"/>
      <c r="DD2" s="687"/>
      <c r="DE2" s="687"/>
      <c r="DF2" s="687"/>
      <c r="DG2" s="687"/>
      <c r="DV2" s="675"/>
      <c r="DW2" s="676"/>
      <c r="DX2" s="676"/>
      <c r="DY2" s="676"/>
      <c r="DZ2" s="676"/>
      <c r="EA2" s="676"/>
      <c r="EB2" s="676"/>
      <c r="EC2" s="676"/>
      <c r="ED2" s="676"/>
      <c r="EE2" s="676"/>
      <c r="EF2" s="673" t="s">
        <v>123</v>
      </c>
      <c r="EG2" s="674"/>
      <c r="EH2" s="674"/>
      <c r="EI2" s="674"/>
      <c r="EJ2" s="674"/>
      <c r="EK2" s="674"/>
      <c r="EL2" s="674"/>
      <c r="EM2" s="674"/>
      <c r="EN2" s="674"/>
      <c r="EO2" s="674"/>
      <c r="EW2" s="67"/>
    </row>
    <row r="3" spans="1:158" ht="32.25" customHeight="1">
      <c r="B3" s="36" t="s">
        <v>124</v>
      </c>
      <c r="C3" s="36" t="s">
        <v>125</v>
      </c>
      <c r="D3" s="36" t="s">
        <v>126</v>
      </c>
      <c r="E3" s="37" t="s">
        <v>127</v>
      </c>
      <c r="F3" s="37" t="s">
        <v>128</v>
      </c>
      <c r="G3" s="36" t="s">
        <v>129</v>
      </c>
      <c r="H3" s="38" t="s">
        <v>130</v>
      </c>
      <c r="I3" s="39" t="s">
        <v>131</v>
      </c>
      <c r="J3" s="38" t="s">
        <v>132</v>
      </c>
      <c r="K3" s="39" t="s">
        <v>133</v>
      </c>
      <c r="L3" s="40" t="s">
        <v>134</v>
      </c>
      <c r="M3" s="41" t="s">
        <v>135</v>
      </c>
      <c r="N3" s="41" t="s">
        <v>136</v>
      </c>
      <c r="O3" s="41" t="s">
        <v>90</v>
      </c>
      <c r="P3" s="41" t="s">
        <v>137</v>
      </c>
      <c r="Q3" s="40" t="s">
        <v>138</v>
      </c>
      <c r="R3" s="40" t="s">
        <v>139</v>
      </c>
      <c r="S3" s="40" t="s">
        <v>55</v>
      </c>
      <c r="T3" s="40" t="s">
        <v>140</v>
      </c>
      <c r="U3" s="40" t="s">
        <v>141</v>
      </c>
      <c r="V3" s="40" t="s">
        <v>142</v>
      </c>
      <c r="W3" s="40" t="s">
        <v>143</v>
      </c>
      <c r="X3" s="40" t="s">
        <v>144</v>
      </c>
      <c r="Y3" s="40" t="s">
        <v>145</v>
      </c>
      <c r="Z3" s="40" t="s">
        <v>146</v>
      </c>
      <c r="AA3" s="40" t="s">
        <v>147</v>
      </c>
      <c r="AB3" s="40" t="s">
        <v>148</v>
      </c>
      <c r="AC3" s="42" t="s">
        <v>134</v>
      </c>
      <c r="AD3" s="42" t="s">
        <v>135</v>
      </c>
      <c r="AE3" s="42" t="s">
        <v>136</v>
      </c>
      <c r="AF3" s="42" t="s">
        <v>90</v>
      </c>
      <c r="AG3" s="42" t="s">
        <v>137</v>
      </c>
      <c r="AH3" s="42" t="s">
        <v>138</v>
      </c>
      <c r="AI3" s="42" t="s">
        <v>139</v>
      </c>
      <c r="AJ3" s="42" t="s">
        <v>55</v>
      </c>
      <c r="AK3" s="42" t="s">
        <v>140</v>
      </c>
      <c r="AL3" s="42" t="s">
        <v>141</v>
      </c>
      <c r="AM3" s="42" t="s">
        <v>142</v>
      </c>
      <c r="AN3" s="42" t="s">
        <v>143</v>
      </c>
      <c r="AO3" s="42" t="s">
        <v>144</v>
      </c>
      <c r="AP3" s="42" t="s">
        <v>145</v>
      </c>
      <c r="AQ3" s="42" t="s">
        <v>146</v>
      </c>
      <c r="AR3" s="42" t="s">
        <v>147</v>
      </c>
      <c r="AS3" s="42" t="s">
        <v>148</v>
      </c>
      <c r="AT3" s="43" t="s">
        <v>134</v>
      </c>
      <c r="AU3" s="44" t="s">
        <v>135</v>
      </c>
      <c r="AV3" s="44" t="s">
        <v>136</v>
      </c>
      <c r="AW3" s="44" t="s">
        <v>90</v>
      </c>
      <c r="AX3" s="44" t="s">
        <v>137</v>
      </c>
      <c r="AY3" s="43" t="s">
        <v>138</v>
      </c>
      <c r="AZ3" s="43" t="s">
        <v>139</v>
      </c>
      <c r="BA3" s="43" t="s">
        <v>55</v>
      </c>
      <c r="BB3" s="43" t="s">
        <v>140</v>
      </c>
      <c r="BC3" s="43" t="s">
        <v>141</v>
      </c>
      <c r="BD3" s="43" t="s">
        <v>142</v>
      </c>
      <c r="BE3" s="43" t="s">
        <v>143</v>
      </c>
      <c r="BF3" s="43" t="s">
        <v>144</v>
      </c>
      <c r="BG3" s="43" t="s">
        <v>145</v>
      </c>
      <c r="BH3" s="43" t="s">
        <v>146</v>
      </c>
      <c r="BI3" s="43" t="s">
        <v>147</v>
      </c>
      <c r="BJ3" s="34" t="s">
        <v>148</v>
      </c>
      <c r="BK3" s="40" t="s">
        <v>134</v>
      </c>
      <c r="BL3" s="41" t="s">
        <v>135</v>
      </c>
      <c r="BM3" s="41" t="s">
        <v>136</v>
      </c>
      <c r="BN3" s="41" t="s">
        <v>90</v>
      </c>
      <c r="BO3" s="41" t="s">
        <v>137</v>
      </c>
      <c r="BP3" s="40" t="s">
        <v>138</v>
      </c>
      <c r="BQ3" s="40" t="s">
        <v>139</v>
      </c>
      <c r="BR3" s="40" t="s">
        <v>55</v>
      </c>
      <c r="BS3" s="40" t="s">
        <v>140</v>
      </c>
      <c r="BT3" s="40" t="s">
        <v>141</v>
      </c>
      <c r="BU3" s="40" t="s">
        <v>142</v>
      </c>
      <c r="BV3" s="40" t="s">
        <v>143</v>
      </c>
      <c r="BW3" s="40" t="s">
        <v>144</v>
      </c>
      <c r="BX3" s="40" t="s">
        <v>145</v>
      </c>
      <c r="BY3" s="40" t="s">
        <v>146</v>
      </c>
      <c r="BZ3" s="40" t="s">
        <v>147</v>
      </c>
      <c r="CA3" s="35" t="s">
        <v>148</v>
      </c>
      <c r="CB3" s="45" t="s">
        <v>149</v>
      </c>
      <c r="CC3" s="45" t="s">
        <v>150</v>
      </c>
      <c r="CD3" s="45" t="s">
        <v>151</v>
      </c>
      <c r="CE3" s="45" t="s">
        <v>152</v>
      </c>
      <c r="CF3" s="45" t="s">
        <v>153</v>
      </c>
      <c r="CG3" s="45" t="s">
        <v>154</v>
      </c>
      <c r="CH3" s="45" t="s">
        <v>155</v>
      </c>
      <c r="CI3" s="45" t="s">
        <v>156</v>
      </c>
      <c r="CJ3" s="45" t="s">
        <v>157</v>
      </c>
      <c r="CK3" s="45" t="s">
        <v>158</v>
      </c>
      <c r="CL3" s="45" t="s">
        <v>159</v>
      </c>
      <c r="CM3" s="45" t="s">
        <v>160</v>
      </c>
      <c r="CN3" s="45" t="s">
        <v>161</v>
      </c>
      <c r="CO3" s="45" t="s">
        <v>162</v>
      </c>
      <c r="CP3" s="45" t="s">
        <v>163</v>
      </c>
      <c r="CQ3" s="45" t="s">
        <v>164</v>
      </c>
      <c r="CR3" s="46" t="s">
        <v>165</v>
      </c>
      <c r="CS3" s="46" t="s">
        <v>166</v>
      </c>
      <c r="CT3" s="46" t="s">
        <v>167</v>
      </c>
      <c r="CU3" s="46" t="s">
        <v>168</v>
      </c>
      <c r="CV3" s="46" t="s">
        <v>169</v>
      </c>
      <c r="CW3" s="46" t="s">
        <v>170</v>
      </c>
      <c r="CX3" s="46" t="s">
        <v>171</v>
      </c>
      <c r="CY3" s="46" t="s">
        <v>172</v>
      </c>
      <c r="CZ3" s="46" t="s">
        <v>173</v>
      </c>
      <c r="DA3" s="46" t="s">
        <v>174</v>
      </c>
      <c r="DB3" s="46" t="s">
        <v>175</v>
      </c>
      <c r="DC3" s="46" t="s">
        <v>176</v>
      </c>
      <c r="DD3" s="46" t="s">
        <v>177</v>
      </c>
      <c r="DE3" s="46" t="s">
        <v>178</v>
      </c>
      <c r="DF3" s="46" t="s">
        <v>179</v>
      </c>
      <c r="DG3" s="46" t="s">
        <v>180</v>
      </c>
      <c r="DH3" s="47" t="s">
        <v>181</v>
      </c>
      <c r="DI3" s="48" t="s">
        <v>182</v>
      </c>
      <c r="DJ3" s="48" t="s">
        <v>183</v>
      </c>
      <c r="DK3" s="48" t="s">
        <v>184</v>
      </c>
      <c r="DL3" s="49" t="s">
        <v>38</v>
      </c>
      <c r="DM3" s="49" t="s">
        <v>182</v>
      </c>
      <c r="DN3" s="50" t="s">
        <v>183</v>
      </c>
      <c r="DO3" s="51" t="s">
        <v>184</v>
      </c>
      <c r="DP3" s="52" t="s">
        <v>111</v>
      </c>
      <c r="DQ3" s="52" t="s">
        <v>182</v>
      </c>
      <c r="DR3" s="52" t="s">
        <v>183</v>
      </c>
      <c r="DS3" s="53" t="s">
        <v>44</v>
      </c>
      <c r="DT3" s="54" t="s">
        <v>182</v>
      </c>
      <c r="DU3" s="54" t="s">
        <v>183</v>
      </c>
      <c r="DV3" s="55" t="s">
        <v>185</v>
      </c>
      <c r="DW3" s="55" t="s">
        <v>186</v>
      </c>
      <c r="DX3" s="55" t="s">
        <v>187</v>
      </c>
      <c r="DY3" s="55" t="s">
        <v>188</v>
      </c>
      <c r="DZ3" s="55" t="s">
        <v>189</v>
      </c>
      <c r="EA3" s="55" t="s">
        <v>190</v>
      </c>
      <c r="EB3" s="55" t="s">
        <v>191</v>
      </c>
      <c r="EC3" s="55" t="s">
        <v>192</v>
      </c>
      <c r="ED3" s="55" t="s">
        <v>193</v>
      </c>
      <c r="EE3" s="55" t="s">
        <v>194</v>
      </c>
      <c r="EF3" s="56" t="s">
        <v>185</v>
      </c>
      <c r="EG3" s="56" t="s">
        <v>186</v>
      </c>
      <c r="EH3" s="56" t="s">
        <v>187</v>
      </c>
      <c r="EI3" s="56" t="s">
        <v>188</v>
      </c>
      <c r="EJ3" s="56" t="s">
        <v>189</v>
      </c>
      <c r="EK3" s="56" t="s">
        <v>190</v>
      </c>
      <c r="EL3" s="55" t="s">
        <v>191</v>
      </c>
      <c r="EM3" s="55" t="s">
        <v>192</v>
      </c>
      <c r="EN3" s="56" t="s">
        <v>193</v>
      </c>
      <c r="EO3" s="56" t="s">
        <v>194</v>
      </c>
      <c r="EP3" s="56" t="s">
        <v>38</v>
      </c>
      <c r="EQ3" s="56" t="s">
        <v>44</v>
      </c>
      <c r="ER3" s="56" t="s">
        <v>195</v>
      </c>
      <c r="ES3" s="56" t="s">
        <v>181</v>
      </c>
      <c r="ET3" s="56" t="s">
        <v>111</v>
      </c>
      <c r="EU3" s="56"/>
      <c r="EV3" s="56"/>
      <c r="EW3" s="56"/>
      <c r="EX3" s="55" t="s">
        <v>196</v>
      </c>
      <c r="EY3" s="55" t="s">
        <v>197</v>
      </c>
      <c r="EZ3" s="32"/>
      <c r="FA3" s="32"/>
      <c r="FB3" s="32"/>
    </row>
    <row r="4" spans="1:158">
      <c r="B4" s="65">
        <v>1</v>
      </c>
      <c r="C4" s="32" t="s">
        <v>198</v>
      </c>
      <c r="D4" s="429">
        <v>45549528</v>
      </c>
      <c r="E4" s="62">
        <f>SUMIF('Planificación 2026-1'!X:X,C4,'Planificación 2026-1'!S:S)</f>
        <v>40</v>
      </c>
      <c r="F4" s="63" t="s">
        <v>199</v>
      </c>
      <c r="G4" s="454" t="s">
        <v>200</v>
      </c>
      <c r="H4" s="64" t="s">
        <v>181</v>
      </c>
      <c r="I4" s="64" t="s">
        <v>150</v>
      </c>
      <c r="J4" s="32" t="s">
        <v>181</v>
      </c>
      <c r="K4" s="32" t="s">
        <v>150</v>
      </c>
      <c r="L4" s="57" t="str">
        <f>IF(SUM(COUNTIFS('Planificación 2026-1'!F:F,"PRINCIPAL",'Planificación 2026-1'!X:X,C4,'Planificación 2026-1'!H:H,"AF"))&gt;0,"P01"," ")</f>
        <v xml:space="preserve"> </v>
      </c>
      <c r="M4" s="58" t="str">
        <f>IF(SUM(COUNTIFS('Planificación 2026-1'!F:F,"PRINCIPAL",'Planificación 2026-1'!X:X,C4,'Planificación 2026-1'!H:H,"EN"))&gt;0,"P02"," ")</f>
        <v>P02</v>
      </c>
      <c r="N4" s="58" t="str">
        <f>IF(SUM(COUNTIFS('Planificación 2026-1'!F:F,"PRINCIPAL",'Planificación 2026-1'!X:X,C4,'Planificación 2026-1'!H:H,"IS"))&gt;0,"P03"," ")</f>
        <v xml:space="preserve"> </v>
      </c>
      <c r="O4" s="58" t="str">
        <f>IF(SUM(COUNTIFS('Planificación 2026-1'!F:F,"PRINCIPAL",'Planificación 2026-1'!X:X,C4,'Planificación 2026-1'!H:H,"PS"))&gt;0,"P04"," ")</f>
        <v xml:space="preserve"> </v>
      </c>
      <c r="P4" s="58"/>
      <c r="Q4" s="58" t="str">
        <f>IF(SUM(COUNTIFS('Planificación 2026-1'!F:F,"PRINCIPAL",'Planificación 2026-1'!X:X,C4,'Planificación 2026-1'!H:H,"IN"))&gt;0,"P06"," ")</f>
        <v xml:space="preserve"> </v>
      </c>
      <c r="R4" s="58" t="str">
        <f>IF(SUM(COUNTIFS('Planificación 2026-1'!F:F,"PRINCIPAL",'Planificación 2026-1'!X:X,C4,'Planificación 2026-1'!H:H,"CA"))&gt;0,"P07"," ")</f>
        <v xml:space="preserve"> </v>
      </c>
      <c r="S4" s="58" t="str">
        <f>IF(SUM(COUNTIFS('Planificación 2026-1'!F:F,"PRINCIPAL",'Planificación 2026-1'!X:X,C4,'Planificación 2026-1'!H:H,"DE"))&gt;0,"P08"," ")</f>
        <v xml:space="preserve"> </v>
      </c>
      <c r="T4" s="58" t="str">
        <f>IF(SUM(COUNTIFS('Planificación 2026-1'!F:F,"PRINCIPAL",'Planificación 2026-1'!X:X,C4,'Planificación 2026-1'!H:H,"OB"))&gt;0,"P09"," ")</f>
        <v xml:space="preserve"> </v>
      </c>
      <c r="U4" s="58" t="str">
        <f>IF(SUM(COUNTIFS('Planificación 2026-1'!F:F,"PRINCIPAL",'Planificación 2026-1'!X:X,C4,'Planificación 2026-1'!H:H,"MH"))&gt;0,"P31"," ")</f>
        <v xml:space="preserve"> </v>
      </c>
      <c r="V4" s="58" t="str">
        <f>IF(SUM(COUNTIFS('Planificación 2026-1'!F:F,"PRINCIPAL",'Planificación 2026-1'!X:X,C4,'Planificación 2026-1'!H:H,"IC"))&gt;0,"P32"," ")</f>
        <v xml:space="preserve"> </v>
      </c>
      <c r="W4" s="58" t="str">
        <f>IF(SUM(COUNTIFS('Planificación 2026-1'!F:F,"PRINCIPAL",'Planificación 2026-1'!X:X,C4,'Planificación 2026-1'!H:H,"AR"))&gt;0,"P34"," ")</f>
        <v xml:space="preserve"> </v>
      </c>
      <c r="X4" s="58" t="str">
        <f>IF(SUM(COUNTIFS('Planificación 2026-1'!F:F,"PRINCIPAL",'Planificación 2026-1'!X:X,C4,'Planificación 2026-1'!H:H,"T1"))&gt;0,"P35"," ")</f>
        <v xml:space="preserve"> </v>
      </c>
      <c r="Y4" s="58" t="str">
        <f>IF(SUM(COUNTIFS('Planificación 2026-1'!F:F,"PRINCIPAL",'Planificación 2026-1'!X:X,C4,'Planificación 2026-1'!H:H,"T3"))&gt;0,"P36"," ")</f>
        <v xml:space="preserve"> </v>
      </c>
      <c r="Z4" s="58" t="str">
        <f>IF(SUM(COUNTIFS('Planificación 2026-1'!F:F,"PRINCIPAL",'Planificación 2026-1'!X:X,C4,'Planificación 2026-1'!H:H,"T2"))&gt;0,"P37"," ")</f>
        <v xml:space="preserve"> </v>
      </c>
      <c r="AA4" s="58" t="str">
        <f>IF(SUM(COUNTIFS('Planificación 2026-1'!F:F,"PRINCIPAL",'Planificación 2026-1'!X:X,C4,'Planificación 2026-1'!H:H,"AE"))&gt;0,"P38"," ")</f>
        <v xml:space="preserve"> </v>
      </c>
      <c r="AB4" s="58" t="str">
        <f>IF(SUM(COUNTIFS('Planificación 2026-1'!F:F,"PRINCIPAL",'Planificación 2026-1'!X:X,C4,'Planificación 2026-1'!H:H,"T4"))&gt;0,"P55"," ")</f>
        <v xml:space="preserve"> </v>
      </c>
      <c r="AC4" s="58" t="str">
        <f>IF(SUM(COUNTIFS('Planificación 2026-1'!F:F,"FILIAL",'Planificación 2026-1'!X:X,C4,'Planificación 2026-1'!H:H,"AF"))&gt;0," P01"," ")</f>
        <v xml:space="preserve"> </v>
      </c>
      <c r="AD4" s="58" t="str">
        <f>IF(SUM(COUNTIFS('Planificación 2026-1'!F:F,"FILIAL",'Planificación 2026-1'!X:X,C4,'Planificación 2026-1'!H:H,"EN"))&gt;0,"P02"," ")</f>
        <v>P02</v>
      </c>
      <c r="AE4" s="58" t="str">
        <f>IF(SUM(COUNTIFS('Planificación 2026-1'!F:F,"FILIAL",'Planificación 2026-1'!X:X,C4,'Planificación 2026-1'!H:H,"IS"))&gt;0,"P03"," ")</f>
        <v xml:space="preserve"> </v>
      </c>
      <c r="AF4" s="58" t="str">
        <f>IF(SUM(COUNTIFS('Planificación 2026-1'!F:F,"FILIAL",'Planificación 2026-1'!X:X,C4,'Planificación 2026-1'!H:H,"PS"))&gt;0,"P04"," ")</f>
        <v xml:space="preserve"> </v>
      </c>
      <c r="AG4" s="58"/>
      <c r="AH4" s="58" t="str">
        <f>IF(SUM(COUNTIFS('Planificación 2026-1'!F:F,"FILIAL",'Planificación 2026-1'!X:X,C4,'Planificación 2026-1'!H:H,"IN"))&gt;0,"P06"," ")</f>
        <v xml:space="preserve"> </v>
      </c>
      <c r="AI4" s="58" t="str">
        <f>IF(SUM(COUNTIFS('Planificación 2026-1'!F:F,"FILIAL",'Planificación 2026-1'!X:X,C4,'Planificación 2026-1'!H:H,"CA"))&gt;0,"P07"," ")</f>
        <v xml:space="preserve"> </v>
      </c>
      <c r="AJ4" s="58" t="str">
        <f>IF(SUM(COUNTIFS('Planificación 2026-1'!F:F,"FILIAL",'Planificación 2026-1'!X:X,C4,'Planificación 2026-1'!H:H,"DE"))&gt;0,"P08"," ")</f>
        <v xml:space="preserve"> </v>
      </c>
      <c r="AK4" s="58" t="str">
        <f>IF(SUM(COUNTIFS('Planificación 2026-1'!F:F,"FILIAL",'Planificación 2026-1'!X:X,C4,'Planificación 2026-1'!H:H,"OB"))&gt;0,"P09"," ")</f>
        <v xml:space="preserve"> </v>
      </c>
      <c r="AL4" s="58" t="str">
        <f>IF(SUM(COUNTIFS('Planificación 2026-1'!F:F,"FILIAL",'Planificación 2026-1'!X:X,C4,'Planificación 2026-1'!H:H,"MH"))&gt;0,"P31"," ")</f>
        <v xml:space="preserve"> </v>
      </c>
      <c r="AM4" s="58" t="str">
        <f>IF(SUM(COUNTIFS('Planificación 2026-1'!F:F,"FILIAL",'Planificación 2026-1'!X:X,C4,'Planificación 2026-1'!H:H,"IC"))&gt;0,"P32"," ")</f>
        <v xml:space="preserve"> </v>
      </c>
      <c r="AN4" s="58" t="str">
        <f>IF(SUM(COUNTIFS('Planificación 2026-1'!F:F,"FILIAL",'Planificación 2026-1'!X:X,C4,'Planificación 2026-1'!H:H,"AR"))&gt;0,"P34"," ")</f>
        <v xml:space="preserve"> </v>
      </c>
      <c r="AO4" s="58" t="str">
        <f>IF(SUM(COUNTIFS('Planificación 2026-1'!F:F,"FILIAL",'Planificación 2026-1'!X:X,C4,'Planificación 2026-1'!H:H,"T1"))&gt;0,"P35"," ")</f>
        <v xml:space="preserve"> </v>
      </c>
      <c r="AP4" s="58" t="str">
        <f>IF(SUM(COUNTIFS('Planificación 2026-1'!F:F,"FILIAL",'Planificación 2026-1'!X:X,C4,'Planificación 2026-1'!H:H,"T3"))&gt;0,"P36"," ")</f>
        <v xml:space="preserve"> </v>
      </c>
      <c r="AQ4" s="58" t="str">
        <f>IF(SUM(COUNTIFS('Planificación 2026-1'!F:F,"FILIAL",'Planificación 2026-1'!X:X,C4,'Planificación 2026-1'!H:H,"T2"))&gt;0,"P37"," ")</f>
        <v xml:space="preserve"> </v>
      </c>
      <c r="AR4" s="58" t="str">
        <f>IF(SUM(COUNTIFS('Planificación 2026-1'!F:F,"FILIAL",'Planificación 2026-1'!X:X,C4,'Planificación 2026-1'!H:H,"AE"))&gt;0,"P38"," ")</f>
        <v xml:space="preserve"> </v>
      </c>
      <c r="AS4" s="58" t="str">
        <f>IF(SUM(COUNTIFS('Planificación 2026-1'!F:F,"FILIAL",'Planificación 2026-1'!X:X,C4,'Planificación 2026-1'!H:H,"T4"))&gt;0,"P55"," ")</f>
        <v xml:space="preserve"> </v>
      </c>
      <c r="AT4" s="58" t="str">
        <f>IF(SUM(COUNTIFS('Planificación 2026-1'!F:F,"SUNAMPE",'Planificación 2026-1'!X:X,C4,'Planificación 2026-1'!H:H,"AF"))&gt;0," P01"," ")</f>
        <v xml:space="preserve"> </v>
      </c>
      <c r="AU4" s="58" t="str">
        <f>IF(SUM(COUNTIFS('Planificación 2026-1'!F:F,"SUNAMPE",'Planificación 2026-1'!X:X,C4,'Planificación 2026-1'!H:H,"EN"))&gt;0,"P02"," ")</f>
        <v xml:space="preserve"> </v>
      </c>
      <c r="AV4" s="58" t="str">
        <f>IF(SUM(COUNTIFS('Planificación 2026-1'!F:F,"SUNAMPE",'Planificación 2026-1'!X:X,C4,'Planificación 2026-1'!H:H,"IS"))&gt;0,"P03"," ")</f>
        <v xml:space="preserve"> </v>
      </c>
      <c r="AW4" s="58" t="str">
        <f>IF(SUM(COUNTIFS('Planificación 2026-1'!F:F,"SUNAMPE",'Planificación 2026-1'!X:X,C4,'Planificación 2026-1'!H:H,"PS"))&gt;0,"P04"," ")</f>
        <v xml:space="preserve"> </v>
      </c>
      <c r="AX4" s="58"/>
      <c r="AY4" s="58" t="str">
        <f>IF(SUM(COUNTIFS('Planificación 2026-1'!F:F,"SUNAMPE",'Planificación 2026-1'!X:X,C4,'Planificación 2026-1'!H:H,"IN"))&gt;0,"P06"," ")</f>
        <v xml:space="preserve"> </v>
      </c>
      <c r="AZ4" s="58" t="str">
        <f>IF(SUM(COUNTIFS('Planificación 2026-1'!F:F,"SUNAMPE",'Planificación 2026-1'!X:X,C4,'Planificación 2026-1'!H:H,"CA"))&gt;0,"P07"," ")</f>
        <v xml:space="preserve"> </v>
      </c>
      <c r="BA4" s="58" t="str">
        <f>IF(SUM(COUNTIFS('Planificación 2026-1'!F:F,"SUNAMPE",'Planificación 2026-1'!X:X,C4,'Planificación 2026-1'!H:H,"DE"))&gt;0,"P08"," ")</f>
        <v xml:space="preserve"> </v>
      </c>
      <c r="BB4" s="58" t="str">
        <f>IF(SUM(COUNTIFS('Planificación 2026-1'!F:F,"SUNAMPE",'Planificación 2026-1'!X:X,C4,'Planificación 2026-1'!H:H,"OB"))&gt;0,"P09"," ")</f>
        <v xml:space="preserve"> </v>
      </c>
      <c r="BC4" s="58" t="str">
        <f>IF(SUM(COUNTIFS('Planificación 2026-1'!F:F,"SUNAMPE",'Planificación 2026-1'!X:X,C4,'Planificación 2026-1'!H:H,"MH"))&gt;0,"P31"," ")</f>
        <v xml:space="preserve"> </v>
      </c>
      <c r="BD4" s="58" t="str">
        <f>IF(SUM(COUNTIFS('Planificación 2026-1'!F:F,"SUNAMPE",'Planificación 2026-1'!X:X,C4,'Planificación 2026-1'!H:H,"IC"))&gt;0,"P32"," ")</f>
        <v xml:space="preserve"> </v>
      </c>
      <c r="BE4" s="58" t="str">
        <f>IF(SUM(COUNTIFS('Planificación 2026-1'!F:F,"SUNAMPE",'Planificación 2026-1'!X:X,C4,'Planificación 2026-1'!H:H,"AR"))&gt;0,"P34"," ")</f>
        <v xml:space="preserve"> </v>
      </c>
      <c r="BF4" s="58" t="str">
        <f>IF(SUM(COUNTIFS('Planificación 2026-1'!F:F,"SUNAMPE",'Planificación 2026-1'!X:X,C4,'Planificación 2026-1'!H:H,"T1"))&gt;0,"P35"," ")</f>
        <v xml:space="preserve"> </v>
      </c>
      <c r="BG4" s="58" t="str">
        <f>IF(SUM(COUNTIFS('Planificación 2026-1'!F:F,"SUNAMPE",'Planificación 2026-1'!X:X,C4,'Planificación 2026-1'!H:H,"T3"))&gt;0,"P36"," ")</f>
        <v xml:space="preserve"> </v>
      </c>
      <c r="BH4" s="58" t="str">
        <f>IF(SUM(COUNTIFS('Planificación 2026-1'!F:F,"SUNAMPE",'Planificación 2026-1'!X:X,C4,'Planificación 2026-1'!H:H,"T2"))&gt;0,"P37"," ")</f>
        <v xml:space="preserve"> </v>
      </c>
      <c r="BI4" s="58" t="str">
        <f>IF(SUM(COUNTIFS('Planificación 2026-1'!F:F,"SUNAMPE",'Planificación 2026-1'!X:X,C4,'Planificación 2026-1'!H:H,"AE"))&gt;0,"P38"," ")</f>
        <v xml:space="preserve"> </v>
      </c>
      <c r="BJ4" s="58" t="str">
        <f>IF(SUM(COUNTIFS('Planificación 2026-1'!F:F,"SUNAMPE",'Planificación 2026-1'!X:X,C4,'Planificación 2026-1'!H:H,"T4"))&gt;0,"P55"," ")</f>
        <v xml:space="preserve"> </v>
      </c>
      <c r="BK4" s="58" t="str">
        <f>IF(SUM(COUNTIFS('Planificación 2026-1'!F:F,"HUAURA",'Planificación 2026-1'!X:X,C4,'Planificación 2026-1'!H:H,"AF"))&gt;0," P01"," ")</f>
        <v xml:space="preserve"> </v>
      </c>
      <c r="BL4" s="58" t="str">
        <f>IF(SUM(COUNTIFS('Planificación 2026-1'!F:F,"HUAURA",'Planificación 2026-1'!X:X,C4,'Planificación 2026-1'!H:H,"EN"))&gt;0,"P02"," ")</f>
        <v xml:space="preserve"> </v>
      </c>
      <c r="BM4" s="58" t="str">
        <f>IF(SUM(COUNTIFS('Planificación 2026-1'!F:F,"HUAURA",'Planificación 2026-1'!X:X,C4,'Planificación 2026-1'!H:H,"IS"))&gt;0,"P03"," ")</f>
        <v xml:space="preserve"> </v>
      </c>
      <c r="BN4" s="58" t="str">
        <f>IF(SUM(COUNTIFS('Planificación 2026-1'!F:F,"HUAURA",'Planificación 2026-1'!X:X,C4,'Planificación 2026-1'!H:H,"PS"))&gt;0,"P04"," ")</f>
        <v xml:space="preserve"> </v>
      </c>
      <c r="BO4" s="58"/>
      <c r="BP4" s="58" t="str">
        <f>IF(SUM(COUNTIFS('Planificación 2026-1'!F:F,"HUAURA",'Planificación 2026-1'!X:X,C4,'Planificación 2026-1'!H:H,"IN"))&gt;0,"P06"," ")</f>
        <v xml:space="preserve"> </v>
      </c>
      <c r="BQ4" s="58" t="str">
        <f>IF(SUM(COUNTIFS('Planificación 2026-1'!F:F,"HUAURA",'Planificación 2026-1'!X:X,C4,'Planificación 2026-1'!H:H,"CA"))&gt;0,"P07"," ")</f>
        <v xml:space="preserve"> </v>
      </c>
      <c r="BR4" s="58" t="str">
        <f>IF(SUM(COUNTIFS('Planificación 2026-1'!F:F,"HUAURA",'Planificación 2026-1'!X:X,C4,'Planificación 2026-1'!H:H,"DE"))&gt;0,"P08"," ")</f>
        <v xml:space="preserve"> </v>
      </c>
      <c r="BS4" s="58" t="str">
        <f>IF(SUM(COUNTIFS('Planificación 2026-1'!F:F,"HUAURA",'Planificación 2026-1'!X:X,C4,'Planificación 2026-1'!H:H,"OB"))&gt;0,"P09"," ")</f>
        <v xml:space="preserve"> </v>
      </c>
      <c r="BT4" s="58" t="str">
        <f>IF(SUM(COUNTIFS('Planificación 2026-1'!F:F,"HUAURA",'Planificación 2026-1'!X:X,C4,'Planificación 2026-1'!H:H,"MH"))&gt;0,"P31"," ")</f>
        <v xml:space="preserve"> </v>
      </c>
      <c r="BU4" s="58" t="str">
        <f>IF(SUM(COUNTIFS('Planificación 2026-1'!F:F,"HUAURA",'Planificación 2026-1'!X:X,C4,'Planificación 2026-1'!H:H,"IC"))&gt;0,"P32"," ")</f>
        <v xml:space="preserve"> </v>
      </c>
      <c r="BV4" s="58" t="str">
        <f>IF(SUM(COUNTIFS('Planificación 2026-1'!F:F,"HUAURA",'Planificación 2026-1'!X:X,C4,'Planificación 2026-1'!H:H,"AR"))&gt;0,"P34"," ")</f>
        <v xml:space="preserve"> </v>
      </c>
      <c r="BW4" s="58" t="str">
        <f>IF(SUM(COUNTIFS('Planificación 2026-1'!F:F,"HUAURA",'Planificación 2026-1'!X:X,C4,'Planificación 2026-1'!H:H,"T1"))&gt;0,"P35"," ")</f>
        <v xml:space="preserve"> </v>
      </c>
      <c r="BX4" s="58" t="str">
        <f>IF(SUM(COUNTIFS('Planificación 2026-1'!F:F,"HUAURA",'Planificación 2026-1'!X:X,C4,'Planificación 2026-1'!H:H,"T3"))&gt;0,"P36"," ")</f>
        <v xml:space="preserve"> </v>
      </c>
      <c r="BY4" s="58" t="str">
        <f>IF(SUM(COUNTIFS('Planificación 2026-1'!F:F,"HUAURA",'Planificación 2026-1'!X:X,C4,'Planificación 2026-1'!H:H,"T2"))&gt;0,"P37"," ")</f>
        <v xml:space="preserve"> </v>
      </c>
      <c r="BZ4" s="58" t="str">
        <f>IF(SUM(COUNTIFS('Planificación 2026-1'!F:F,"HUAURA",'Planificación 2026-1'!X:X,C4,'Planificación 2026-1'!H:H,"AE"))&gt;0,"P38"," ")</f>
        <v xml:space="preserve"> </v>
      </c>
      <c r="CA4" s="58" t="str">
        <f>IF(SUM(COUNTIFS('Planificación 2026-1'!F:F,"HUAURA",'Planificación 2026-1'!X:X,C4,'Planificación 2026-1'!H:H,"T4"))&gt;0,"P55"," ")</f>
        <v xml:space="preserve"> </v>
      </c>
      <c r="CB4" s="59">
        <f>SUMIFS('Planificación 2026-1'!S:S,'Planificación 2026-1'!X:X,C4,'Planificación 2026-1'!H:H,"AF",'Planificación 2026-1'!I:I,"&gt;2")</f>
        <v>0</v>
      </c>
      <c r="CC4" s="59">
        <f>SUMIFS('Planificación 2026-1'!S:S,'Planificación 2026-1'!X:X,C4,'Planificación 2026-1'!H:H,"EN",'Planificación 2026-1'!I:I,"&gt;2")</f>
        <v>40</v>
      </c>
      <c r="CD4" s="59">
        <f>SUMIFS('Planificación 2026-1'!S:S,'Planificación 2026-1'!X:X,C4,'Planificación 2026-1'!H:H,"IS",'Planificación 2026-1'!I:I,"&gt;2")</f>
        <v>0</v>
      </c>
      <c r="CE4" s="59">
        <f>SUMIFS('Planificación 2026-1'!S:S,'Planificación 2026-1'!X:X,C4,'Planificación 2026-1'!H:H,"PS",'Planificación 2026-1'!I:I,"&gt;2")</f>
        <v>0</v>
      </c>
      <c r="CF4" s="59">
        <f>SUMIFS('Planificación 2026-1'!S:S,'Planificación 2026-1'!X:X,C4,'Planificación 2026-1'!H:H,"IN",'Planificación 2026-1'!I:I,"&gt;2")</f>
        <v>0</v>
      </c>
      <c r="CG4" s="59">
        <f>SUMIFS('Planificación 2026-1'!S:S,'Planificación 2026-1'!X:X,C4,'Planificación 2026-1'!H:H,"CA",'Planificación 2026-1'!I:I,"&gt;2")</f>
        <v>0</v>
      </c>
      <c r="CH4" s="59">
        <f>SUMIFS('Planificación 2026-1'!S:S,'Planificación 2026-1'!X:X,C4,'Planificación 2026-1'!H:H,"DE",'Planificación 2026-1'!I:I,"&gt;2")</f>
        <v>0</v>
      </c>
      <c r="CI4" s="59">
        <f>SUMIFS('Planificación 2026-1'!S:S,'Planificación 2026-1'!X:X,C4,'Planificación 2026-1'!H:H,"OB",'Planificación 2026-1'!I:I,"&gt;2")</f>
        <v>0</v>
      </c>
      <c r="CJ4" s="59">
        <f>SUMIFS('Planificación 2026-1'!S:S,'Planificación 2026-1'!X:X,C4,'Planificación 2026-1'!H:H,"MH",'Planificación 2026-1'!I:I,"&gt;2")</f>
        <v>0</v>
      </c>
      <c r="CK4" s="59">
        <f>SUMIFS('Planificación 2026-1'!S:S,'Planificación 2026-1'!X:X,C4,'Planificación 2026-1'!H:H,"IC",'Planificación 2026-1'!I:I,"&gt;2")</f>
        <v>0</v>
      </c>
      <c r="CL4" s="59">
        <f>SUMIFS('Planificación 2026-1'!S:S,'Planificación 2026-1'!X:X,C4,'Planificación 2026-1'!H:H,"AR",'Planificación 2026-1'!I:I,"&gt;2")</f>
        <v>0</v>
      </c>
      <c r="CM4" s="59">
        <f>SUMIFS('Planificación 2026-1'!S:S,'Planificación 2026-1'!X:X,C4,'Planificación 2026-1'!H:H,"AE",'Planificación 2026-1'!I:I,"&gt;2")</f>
        <v>0</v>
      </c>
      <c r="CN4" s="59">
        <f>SUMIFS('Planificación 2026-1'!S:S,'Planificación 2026-1'!X:X,C4,'Planificación 2026-1'!H:H,"T1",'Planificación 2026-1'!I:I,"&gt;2")</f>
        <v>0</v>
      </c>
      <c r="CO4" s="59">
        <f>SUMIFS('Planificación 2026-1'!S:S,'Planificación 2026-1'!X:X,C4,'Planificación 2026-1'!H:H,"T3",'Planificación 2026-1'!I:I,"&gt;2")</f>
        <v>0</v>
      </c>
      <c r="CP4" s="59">
        <f>SUMIFS('Planificación 2026-1'!S:S,'Planificación 2026-1'!X:X,C4,'Planificación 2026-1'!H:H,"T2",'Planificación 2026-1'!I:I,"&gt;2")</f>
        <v>0</v>
      </c>
      <c r="CQ4" s="59">
        <f>SUMIFS('Planificación 2026-1'!S:S,'Planificación 2026-1'!X:X,C4,'Planificación 2026-1'!H:H,"T4",'Planificación 2026-1'!I:I,"&gt;2")</f>
        <v>0</v>
      </c>
      <c r="CR4" s="59">
        <f>SUMIFS('Planificación 2026-1'!S:S,'Planificación 2026-1'!X:X,C4,'Planificación 2026-1'!H:H,"AF",'Planificación 2026-1'!I:I,"&lt;3")</f>
        <v>0</v>
      </c>
      <c r="CS4" s="59">
        <f>SUMIFS('Planificación 2026-1'!S:S,'Planificación 2026-1'!X:X,C4,'Planificación 2026-1'!H:H,"EN",'Planificación 2026-1'!I:I,"&lt;3")</f>
        <v>0</v>
      </c>
      <c r="CT4" s="59">
        <f>SUMIFS('Planificación 2026-1'!S:S,'Planificación 2026-1'!X:X,C4,'Planificación 2026-1'!H:H,"IS",'Planificación 2026-1'!I:I,"&lt;3")</f>
        <v>0</v>
      </c>
      <c r="CU4" s="59">
        <f>SUMIFS('Planificación 2026-1'!S:S,'Planificación 2026-1'!X:X,C4,'Planificación 2026-1'!H:H,"PS",'Planificación 2026-1'!I:I,"&lt;3")</f>
        <v>0</v>
      </c>
      <c r="CV4" s="59">
        <f>SUMIFS('Planificación 2026-1'!S:S,'Planificación 2026-1'!X:X,C4,'Planificación 2026-1'!H:H,"IN",'Planificación 2026-1'!I:I,"&lt;3")</f>
        <v>0</v>
      </c>
      <c r="CW4" s="59">
        <f>SUMIFS('Planificación 2026-1'!S:S,'Planificación 2026-1'!X:X,C4,'Planificación 2026-1'!H:H,"CA",'Planificación 2026-1'!I:I,"&lt;3")</f>
        <v>0</v>
      </c>
      <c r="CX4" s="59">
        <f>SUMIFS('Planificación 2026-1'!S:S,'Planificación 2026-1'!X:X,C4,'Planificación 2026-1'!H:H,"DE",'Planificación 2026-1'!I:I,"&lt;3")</f>
        <v>0</v>
      </c>
      <c r="CY4" s="59">
        <f>SUMIFS('Planificación 2026-1'!S:S,'Planificación 2026-1'!X:X,C4,'Planificación 2026-1'!H:H,"OB",'Planificación 2026-1'!I:I,"&lt;3")</f>
        <v>0</v>
      </c>
      <c r="CZ4" s="59">
        <f>SUMIFS('Planificación 2026-1'!S:S,'Planificación 2026-1'!X:X,C4,'Planificación 2026-1'!H:H,"MH",'Planificación 2026-1'!I:I,"&lt;3")</f>
        <v>0</v>
      </c>
      <c r="DA4" s="59">
        <f>SUMIFS('Planificación 2026-1'!S:S,'Planificación 2026-1'!X:X,C4,'Planificación 2026-1'!H:H,"IC",'Planificación 2026-1'!I:I,"&lt;3")</f>
        <v>0</v>
      </c>
      <c r="DB4" s="59">
        <f>SUMIFS('Planificación 2026-1'!S:S,'Planificación 2026-1'!X:X,C4,'Planificación 2026-1'!H:H,"AR",'Planificación 2026-1'!I:I,"&lt;3")</f>
        <v>0</v>
      </c>
      <c r="DC4" s="59">
        <f>SUMIFS('Planificación 2026-1'!S:S,'Planificación 2026-1'!X:X,C4,'Planificación 2026-1'!H:H,"AE",'Planificación 2026-1'!I:I,"&lt;3")</f>
        <v>0</v>
      </c>
      <c r="DD4" s="59">
        <f>SUMIFS('Planificación 2026-1'!S:S,'Planificación 2026-1'!X:X,C4,'Planificación 2026-1'!H:H,"T1",'Planificación 2026-1'!I:I,"&lt;3")</f>
        <v>0</v>
      </c>
      <c r="DE4" s="59">
        <f>SUMIFS('Planificación 2026-1'!S:S,'Planificación 2026-1'!X:X,C4,'Planificación 2026-1'!H:H,"T3",'Planificación 2026-1'!I:I,"&lt;3")</f>
        <v>0</v>
      </c>
      <c r="DF4" s="59">
        <f>SUMIFS('Planificación 2026-1'!S:S,'Planificación 2026-1'!X:X,C4,'Planificación 2026-1'!H:H,"T2",'Planificación 2026-1'!I:I,"&lt;3")</f>
        <v>0</v>
      </c>
      <c r="DG4" s="59">
        <f>SUMIFS('Planificación 2026-1'!S:S,'Planificación 2026-1'!X:X,C4,'Planificación 2026-1'!H:H,"T4",'Planificación 2026-1'!I:I,"&lt;3")</f>
        <v>0</v>
      </c>
      <c r="DH4" s="58" t="str">
        <f>TRIM(CONCATENATE(L4,M4,N4,O4,P4,Q4,R4,S4,T4,U4,V4,W4,X4,Y4,Z4,AA4,AB4))</f>
        <v>P02</v>
      </c>
      <c r="DI4" s="27">
        <f>IF(C4="","",SUMIFS('Planificación 2026-1'!S:S,'Planificación 2026-1'!X:X,C4,'Planificación 2026-1'!F:F,"PRINCIPAL",'Planificación 2026-1'!Y:Y,"VIRTUAL"))</f>
        <v>32</v>
      </c>
      <c r="DJ4" s="27">
        <f>IF(C4="","",SUMIFS('Planificación 2026-1'!S:S,'Planificación 2026-1'!X:X,C4,'Planificación 2026-1'!F:F,"PRINCIPAL",'Planificación 2026-1'!Y:Y,"PRESENCIAL"))</f>
        <v>0</v>
      </c>
      <c r="DK4" s="27">
        <f>IF(C4="","",SUMIFS('Planificación 2026-1'!S:S,'Planificación 2026-1'!X:X,C4,'Planificación 2026-1'!F:F,"PRINCIPAL",'Planificación 2026-1'!Y:Y,"HIBRIDO PRESENCIAL"))</f>
        <v>0</v>
      </c>
      <c r="DL4" s="58" t="str">
        <f>TRIM(CONCATENATE(AC4,AD4,AE4,AF4,AG4,AH4,AI4,AJ4,AK4,AL4,AM4,AN4,AO4,AP4,AQ4,AR4,AS4))</f>
        <v>P02</v>
      </c>
      <c r="DM4" s="58">
        <f>IF(C4="","",SUMIFS('Planificación 2026-1'!S:S,'Planificación 2026-1'!X:X,C4,'Planificación 2026-1'!F:F,"FILIAL",'Planificación 2026-1'!Y:Y,"VIRTUAL"))</f>
        <v>8</v>
      </c>
      <c r="DN4" s="60">
        <f>IF(C4="","",SUMIFS('Planificación 2026-1'!S:S,'Planificación 2026-1'!X:X,C4,'Planificación 2026-1'!F:F,"FILIAL",'Planificación 2026-1'!Y:Y,"PRESENCIAL"))</f>
        <v>0</v>
      </c>
      <c r="DO4" s="29">
        <f>IF(C4="","",SUMIFS('Planificación 2026-1'!S:S,'Planificación 2026-1'!X:X,C4,'Planificación 2026-1'!F:F,"FILIAL",'Planificación 2026-1'!Y:Y,"HIBRIDO PRESENCIAL"))</f>
        <v>0</v>
      </c>
      <c r="DP4" s="61" t="str">
        <f>TRIM(CONCATENATE(AT4,AU4,AV4,AW4,AX4,AY4,AZ4,BA4,BB4,BC4,BD4,BE4,BF4,BG4,BH4,BI4,BJ4))</f>
        <v/>
      </c>
      <c r="DQ4" s="58">
        <f>IF(C4="","",SUMIFS('Planificación 2026-1'!S:S,'Planificación 2026-1'!X:X,C4,'Planificación 2026-1'!F:F,"SUNAMPE",'Planificación 2026-1'!Y:Y,"VIRTUAL"))</f>
        <v>0</v>
      </c>
      <c r="DR4" s="29">
        <f>IF(C4="","",SUMIFS('Planificación 2026-1'!S:S,'Planificación 2026-1'!X:X,C4,'Planificación 2026-1'!F:F,"SUNAMPE",'Planificación 2026-1'!Y:Y,"PRESENCIAL"))</f>
        <v>0</v>
      </c>
      <c r="DS4" s="61" t="str">
        <f>TRIM(CONCATENATE(BK4,BL4,BM4,BN4,BO4,BP4,BQ4,BR4,BS4,BT4,BU4,BV4,BW4,BX4,BY4,BZ4,CA4))</f>
        <v/>
      </c>
      <c r="DT4" s="58">
        <f>IF(C4="","",SUMIFS('Planificación 2026-1'!S:S,'Planificación 2026-1'!X:X,C4,'Planificación 2026-1'!F:F,"HUAURA",'Planificación 2026-1'!Y:Y,"VIRTUAL"))</f>
        <v>0</v>
      </c>
      <c r="DU4" s="29">
        <f>IF(C4="","",SUMIFS('Planificación 2026-1'!S:S,'Planificación 2026-1'!X:X,C4,'Planificación 2026-1'!F:F,"HUAURA",'Planificación 2026-1'!Y:Y,"PRESENCIAL"))</f>
        <v>0</v>
      </c>
      <c r="DV4" s="32">
        <f>SUMIFS('Planificación 2026-1'!S:S,'Planificación 2026-1'!X:X,C4,'Planificación 2026-1'!F:F,"PRINCIPAL",'Planificación 2026-1'!Y:Y,"VIRTUAL",'Planificación 2026-1'!I:I,"&gt;2")</f>
        <v>32</v>
      </c>
      <c r="DW4" s="32">
        <f>SUMIFS('Planificación 2026-1'!S:S,'Planificación 2026-1'!X:X,C4,'Planificación 2026-1'!F:F,"PRINCIPAL",'Planificación 2026-1'!Y:Y,"&lt;&gt;VIRTUAL",'Planificación 2026-1'!I:I,"&gt;2")</f>
        <v>0</v>
      </c>
      <c r="DX4" s="32">
        <f>SUMIFS('Planificación 2026-1'!S:S,'Planificación 2026-1'!X:X,C4,'Planificación 2026-1'!F:F,"SUNAMPE",'Planificación 2026-1'!Y:Y,"VIRTUAL",'Planificación 2026-1'!I:I,"&gt;2")</f>
        <v>0</v>
      </c>
      <c r="DY4" s="32">
        <f>SUMIFS('Planificación 2026-1'!S:S,'Planificación 2026-1'!X:X,C4,'Planificación 2026-1'!F:F,"SUNAMPE",'Planificación 2026-1'!Y:Y,"&lt;&gt;VIRTUAL",'Planificación 2026-1'!I:I,"&gt;2")</f>
        <v>0</v>
      </c>
      <c r="DZ4" s="32">
        <f>SUMIFS('Planificación 2026-1'!S:S,'Planificación 2026-1'!X:X,C4,'Planificación 2026-1'!F:F,"FILIAL",'Planificación 2026-1'!Y:Y,"VIRTUAL",'Planificación 2026-1'!I:I,"&gt;2")</f>
        <v>8</v>
      </c>
      <c r="EA4" s="32">
        <f>SUMIFS('Planificación 2026-1'!S:S,'Planificación 2026-1'!X:X,C4,'Planificación 2026-1'!F:F,"FILIAL",'Planificación 2026-1'!Y:Y,"&lt;&gt;VIRTUAL",'Planificación 2026-1'!I:I,"&gt;2")</f>
        <v>0</v>
      </c>
      <c r="EB4" s="32">
        <f>SUMIFS('Planificación 2026-1'!S:S,'Planificación 2026-1'!X:X,C4,'Planificación 2026-1'!F:F,"PORUMA",'Planificación 2026-1'!Y:Y,"VIRTUAL",'Planificación 2026-1'!I:I,"&gt;2")</f>
        <v>0</v>
      </c>
      <c r="EC4" s="32">
        <f>SUMIFS('Planificación 2026-1'!S:S,'Planificación 2026-1'!X:X,C4,'Planificación 2026-1'!F:F,"PORUMA",'Planificación 2026-1'!Y:Y,"&lt;&gt;VIRTUAL",'Planificación 2026-1'!I:I,"&gt;2")</f>
        <v>0</v>
      </c>
      <c r="ED4" s="32">
        <f>SUMIFS('Planificación 2026-1'!S:S,'Planificación 2026-1'!X:X,C4,'Planificación 2026-1'!F:F,"HUAURA",'Planificación 2026-1'!Y:Y,"VIRTUAL",'Planificación 2026-1'!I:I,"&gt;2")</f>
        <v>0</v>
      </c>
      <c r="EE4" s="32">
        <f>SUMIFS('Planificación 2026-1'!S:S,'Planificación 2026-1'!X:X,C4,'Planificación 2026-1'!F:F,"HUAURA",'Planificación 2026-1'!Y:Y,"&lt;&gt;VIRTUAL",'Planificación 2026-1'!I:I,"&gt;2")</f>
        <v>0</v>
      </c>
      <c r="EF4" s="32">
        <f>SUMIFS('Planificación 2026-1'!S:S,'Planificación 2026-1'!X:X,C4,'Planificación 2026-1'!F:F,"PRINCIPAL",'Planificación 2026-1'!Y:Y,"VIRTUAL",'Planificación 2026-1'!I:I,"&lt;3")</f>
        <v>0</v>
      </c>
      <c r="EG4" s="32">
        <f>SUMIFS('Planificación 2026-1'!S:S,'Planificación 2026-1'!X:X,C4,'Planificación 2026-1'!F:F,"PRINCIPAL",'Planificación 2026-1'!Y:Y,"&lt;&gt;VIRTUAL",'Planificación 2026-1'!I:I,"&lt;3")</f>
        <v>0</v>
      </c>
      <c r="EH4" s="32">
        <f>SUMIFS('Planificación 2026-1'!S:S,'Planificación 2026-1'!X:X,C4,'Planificación 2026-1'!F:F,"SUNAMPE",'Planificación 2026-1'!Y:Y,"VIRTUAL",'Planificación 2026-1'!I:I,"&lt;3")</f>
        <v>0</v>
      </c>
      <c r="EI4" s="32">
        <f>SUMIFS('Planificación 2026-1'!S:S,'Planificación 2026-1'!X:X,C4,'Planificación 2026-1'!F:F,"SUNAMPE",'Planificación 2026-1'!Y:Y,"&lt;&gt;VIRTUAL",'Planificación 2026-1'!I:I,"&lt;3")</f>
        <v>0</v>
      </c>
      <c r="EJ4" s="32">
        <f>SUMIFS('Planificación 2026-1'!S:S,'Planificación 2026-1'!X:X,C4,'Planificación 2026-1'!F:F,"FILIAL",'Planificación 2026-1'!Y:Y,"VIRTUAL",'Planificación 2026-1'!I:I,"&lt;3")</f>
        <v>0</v>
      </c>
      <c r="EK4" s="32">
        <f>SUMIFS('Planificación 2026-1'!S:S,'Planificación 2026-1'!X:X,C4,'Planificación 2026-1'!F:F,"FILIAL",'Planificación 2026-1'!Y:Y,"&lt;&gt;VIRTUAL",'Planificación 2026-1'!I:I,"&lt;3")</f>
        <v>0</v>
      </c>
      <c r="EL4" s="32">
        <f>SUMIFS('Planificación 2026-1'!S:S,'Planificación 2026-1'!X:X,C4,'Planificación 2026-1'!F:F,"PORUMA",'Planificación 2026-1'!Y:Y,"VIRTUAL",'Planificación 2026-1'!I:I,"&lt;3")</f>
        <v>0</v>
      </c>
      <c r="EM4" s="32">
        <f>SUMIFS('Planificación 2026-1'!S:S,'Planificación 2026-1'!X:X,C4,'Planificación 2026-1'!F:F,"PORUMA",'Planificación 2026-1'!Y:Y,"&lt;&gt;VIRTUAL",'Planificación 2026-1'!I:I,"&lt;3")</f>
        <v>0</v>
      </c>
      <c r="EN4" s="32">
        <f>SUMIFS('Planificación 2026-1'!S:S,'Planificación 2026-1'!X:X,C4,'Planificación 2026-1'!F:F,"HUAURA",'Planificación 2026-1'!Y:Y,"VIRTUAL",'Planificación 2026-1'!I:I,"&lt;3")</f>
        <v>0</v>
      </c>
      <c r="EO4" s="32">
        <f>SUMIFS('Planificación 2026-1'!S:S,'Planificación 2026-1'!X:X,C4,'Planificación 2026-1'!F:F,"HUAURA",'Planificación 2026-1'!Y:Y,"&lt;&gt;VIRTUAL",'Planificación 2026-1'!I:I,"&lt;3")</f>
        <v>0</v>
      </c>
      <c r="EP4" s="32">
        <f t="shared" ref="EP4:EP24" si="0">EJ4+DZ4+EA4+EK4</f>
        <v>8</v>
      </c>
      <c r="EQ4" s="32">
        <f>EO4+EN4+EE4+ED4</f>
        <v>0</v>
      </c>
      <c r="ER4" s="32">
        <f>EL4+EM4+EC4+EB4</f>
        <v>0</v>
      </c>
      <c r="ES4" s="32">
        <f>EG4+EF4+DW4+DV4</f>
        <v>32</v>
      </c>
      <c r="ET4" s="32">
        <f>EI4+EH4+DY4+DX4</f>
        <v>0</v>
      </c>
      <c r="EU4" s="32">
        <f>SUM(EP4:ET4)</f>
        <v>40</v>
      </c>
      <c r="EV4" s="32" t="b">
        <f>EXACT(EU4,E4)</f>
        <v>1</v>
      </c>
      <c r="EW4" s="32"/>
      <c r="EX4" s="32">
        <f t="shared" ref="EX4:EX62" si="1">DV4+DZ4+ED4+EF4+EJ4+EN4+DX4+EH4</f>
        <v>40</v>
      </c>
      <c r="EY4" s="32">
        <f t="shared" ref="EY4:EY62" si="2">DW4+EA4+EE4+EG4+EK4+EO4+DY4+EI4</f>
        <v>0</v>
      </c>
      <c r="EZ4" s="32" t="b">
        <f>EXACT(SUM(EX4:EY4),E4)</f>
        <v>1</v>
      </c>
      <c r="FA4" s="32" t="str">
        <f>IF(AND(DW4=0,EA4=0,EE4=0),"",IF(COUNTIF(DV4:EE4,"&gt;0")=1,IF(DW4+DV4&gt;0,"SEDE",IF(EA4+DZ4&gt;0,"FILIAL","HUAURA")),IF(COUNTIF(DV4:EE4,"&gt;0")=2,IF(AND(DW4+DV4&gt;0,EA4+DZ4&gt;0),"SEDE-FILIAL",IF(AND(DW4&gt;0,EE4&gt;0),"SEDE-HUAURA","FILIAL-HUAURA")),"SEDE-FILIAL-HUAURA")))</f>
        <v/>
      </c>
      <c r="FB4" s="32" t="str">
        <f>IF(EX4=0,"PRESENCIAL",IF(EY4=0,"VIRTUAL",IF(EX4&gt;EY4,"MAS VIRTUAL",IF(EY4&gt;EX4,"MAS PRESENCIAL","AMBOS"))))</f>
        <v>VIRTUAL</v>
      </c>
    </row>
    <row r="5" spans="1:158">
      <c r="B5" s="65">
        <v>2</v>
      </c>
      <c r="C5" s="32" t="s">
        <v>201</v>
      </c>
      <c r="D5" s="429">
        <v>40364065</v>
      </c>
      <c r="E5" s="62">
        <f>SUMIF('Planificación 2026-1'!X:X,C5,'Planificación 2026-1'!S:S)</f>
        <v>40</v>
      </c>
      <c r="F5" s="63" t="s">
        <v>199</v>
      </c>
      <c r="G5" s="454" t="s">
        <v>200</v>
      </c>
      <c r="H5" s="64" t="s">
        <v>181</v>
      </c>
      <c r="I5" s="64" t="s">
        <v>168</v>
      </c>
      <c r="J5" s="137" t="s">
        <v>181</v>
      </c>
      <c r="K5" s="32" t="s">
        <v>172</v>
      </c>
      <c r="L5" s="57" t="str">
        <f>IF(SUM(COUNTIFS('Planificación 2026-1'!F:F,"PRINCIPAL",'Planificación 2026-1'!X:X,C5,'Planificación 2026-1'!H:H,"AF"))&gt;0,"P01"," ")</f>
        <v xml:space="preserve"> </v>
      </c>
      <c r="M5" s="58" t="str">
        <f>IF(SUM(COUNTIFS('Planificación 2026-1'!F:F,"PRINCIPAL",'Planificación 2026-1'!X:X,C5,'Planificación 2026-1'!H:H,"EN"))&gt;0,"P02"," ")</f>
        <v>P02</v>
      </c>
      <c r="N5" s="58" t="str">
        <f>IF(SUM(COUNTIFS('Planificación 2026-1'!F:F,"PRINCIPAL",'Planificación 2026-1'!X:X,C5,'Planificación 2026-1'!H:H,"IS"))&gt;0,"P03"," ")</f>
        <v xml:space="preserve"> </v>
      </c>
      <c r="O5" s="58" t="str">
        <f>IF(SUM(COUNTIFS('Planificación 2026-1'!F:F,"PRINCIPAL",'Planificación 2026-1'!X:X,C5,'Planificación 2026-1'!H:H,"PS"))&gt;0,"P04"," ")</f>
        <v xml:space="preserve"> </v>
      </c>
      <c r="P5" s="58"/>
      <c r="Q5" s="58" t="str">
        <f>IF(SUM(COUNTIFS('Planificación 2026-1'!F:F,"PRINCIPAL",'Planificación 2026-1'!X:X,C5,'Planificación 2026-1'!H:H,"IN"))&gt;0,"P06"," ")</f>
        <v xml:space="preserve"> </v>
      </c>
      <c r="R5" s="58" t="str">
        <f>IF(SUM(COUNTIFS('Planificación 2026-1'!F:F,"PRINCIPAL",'Planificación 2026-1'!X:X,C5,'Planificación 2026-1'!H:H,"CA"))&gt;0,"P07"," ")</f>
        <v xml:space="preserve"> </v>
      </c>
      <c r="S5" s="58" t="str">
        <f>IF(SUM(COUNTIFS('Planificación 2026-1'!F:F,"PRINCIPAL",'Planificación 2026-1'!X:X,C5,'Planificación 2026-1'!H:H,"DE"))&gt;0,"P08"," ")</f>
        <v xml:space="preserve"> </v>
      </c>
      <c r="T5" s="58" t="str">
        <f>IF(SUM(COUNTIFS('Planificación 2026-1'!F:F,"PRINCIPAL",'Planificación 2026-1'!X:X,C5,'Planificación 2026-1'!H:H,"OB"))&gt;0,"P09"," ")</f>
        <v xml:space="preserve"> </v>
      </c>
      <c r="U5" s="58" t="str">
        <f>IF(SUM(COUNTIFS('Planificación 2026-1'!F:F,"PRINCIPAL",'Planificación 2026-1'!X:X,C5,'Planificación 2026-1'!H:H,"MH"))&gt;0,"P31"," ")</f>
        <v xml:space="preserve"> </v>
      </c>
      <c r="V5" s="58" t="str">
        <f>IF(SUM(COUNTIFS('Planificación 2026-1'!F:F,"PRINCIPAL",'Planificación 2026-1'!X:X,C5,'Planificación 2026-1'!H:H,"IC"))&gt;0,"P32"," ")</f>
        <v xml:space="preserve"> </v>
      </c>
      <c r="W5" s="58" t="str">
        <f>IF(SUM(COUNTIFS('Planificación 2026-1'!F:F,"PRINCIPAL",'Planificación 2026-1'!X:X,C5,'Planificación 2026-1'!H:H,"AR"))&gt;0,"P34"," ")</f>
        <v xml:space="preserve"> </v>
      </c>
      <c r="X5" s="58" t="str">
        <f>IF(SUM(COUNTIFS('Planificación 2026-1'!F:F,"PRINCIPAL",'Planificación 2026-1'!X:X,C5,'Planificación 2026-1'!H:H,"T1"))&gt;0,"P35"," ")</f>
        <v xml:space="preserve"> </v>
      </c>
      <c r="Y5" s="58" t="str">
        <f>IF(SUM(COUNTIFS('Planificación 2026-1'!F:F,"PRINCIPAL",'Planificación 2026-1'!X:X,C5,'Planificación 2026-1'!H:H,"T3"))&gt;0,"P36"," ")</f>
        <v xml:space="preserve"> </v>
      </c>
      <c r="Z5" s="58" t="str">
        <f>IF(SUM(COUNTIFS('Planificación 2026-1'!F:F,"PRINCIPAL",'Planificación 2026-1'!X:X,C5,'Planificación 2026-1'!H:H,"T2"))&gt;0,"P37"," ")</f>
        <v xml:space="preserve"> </v>
      </c>
      <c r="AA5" s="58" t="str">
        <f>IF(SUM(COUNTIFS('Planificación 2026-1'!F:F,"PRINCIPAL",'Planificación 2026-1'!X:X,C5,'Planificación 2026-1'!H:H,"AE"))&gt;0,"P38"," ")</f>
        <v xml:space="preserve"> </v>
      </c>
      <c r="AB5" s="58" t="str">
        <f>IF(SUM(COUNTIFS('Planificación 2026-1'!F:F,"PRINCIPAL",'Planificación 2026-1'!X:X,C5,'Planificación 2026-1'!H:H,"T4"))&gt;0,"P55"," ")</f>
        <v xml:space="preserve"> </v>
      </c>
      <c r="AC5" s="58" t="str">
        <f>IF(SUM(COUNTIFS('Planificación 2026-1'!F:F,"FILIAL",'Planificación 2026-1'!X:X,C5,'Planificación 2026-1'!H:H,"AF"))&gt;0," P01"," ")</f>
        <v xml:space="preserve"> </v>
      </c>
      <c r="AD5" s="58" t="str">
        <f>IF(SUM(COUNTIFS('Planificación 2026-1'!F:F,"FILIAL",'Planificación 2026-1'!X:X,C5,'Planificación 2026-1'!H:H,"EN"))&gt;0,"P02"," ")</f>
        <v xml:space="preserve"> </v>
      </c>
      <c r="AE5" s="58" t="str">
        <f>IF(SUM(COUNTIFS('Planificación 2026-1'!F:F,"FILIAL",'Planificación 2026-1'!X:X,C5,'Planificación 2026-1'!H:H,"IS"))&gt;0,"P03"," ")</f>
        <v xml:space="preserve"> </v>
      </c>
      <c r="AF5" s="58" t="str">
        <f>IF(SUM(COUNTIFS('Planificación 2026-1'!F:F,"FILIAL",'Planificación 2026-1'!X:X,C5,'Planificación 2026-1'!H:H,"PS"))&gt;0,"P04"," ")</f>
        <v xml:space="preserve"> </v>
      </c>
      <c r="AG5" s="58"/>
      <c r="AH5" s="58" t="str">
        <f>IF(SUM(COUNTIFS('Planificación 2026-1'!F:F,"FILIAL",'Planificación 2026-1'!X:X,C5,'Planificación 2026-1'!H:H,"IN"))&gt;0,"P06"," ")</f>
        <v xml:space="preserve"> </v>
      </c>
      <c r="AI5" s="58" t="str">
        <f>IF(SUM(COUNTIFS('Planificación 2026-1'!F:F,"FILIAL",'Planificación 2026-1'!X:X,C5,'Planificación 2026-1'!H:H,"CA"))&gt;0,"P07"," ")</f>
        <v xml:space="preserve"> </v>
      </c>
      <c r="AJ5" s="58" t="str">
        <f>IF(SUM(COUNTIFS('Planificación 2026-1'!F:F,"FILIAL",'Planificación 2026-1'!X:X,C5,'Planificación 2026-1'!H:H,"DE"))&gt;0,"P08"," ")</f>
        <v xml:space="preserve"> </v>
      </c>
      <c r="AK5" s="58" t="str">
        <f>IF(SUM(COUNTIFS('Planificación 2026-1'!F:F,"FILIAL",'Planificación 2026-1'!X:X,C5,'Planificación 2026-1'!H:H,"OB"))&gt;0,"P09"," ")</f>
        <v xml:space="preserve"> </v>
      </c>
      <c r="AL5" s="58" t="str">
        <f>IF(SUM(COUNTIFS('Planificación 2026-1'!F:F,"FILIAL",'Planificación 2026-1'!X:X,C5,'Planificación 2026-1'!H:H,"MH"))&gt;0,"P31"," ")</f>
        <v xml:space="preserve"> </v>
      </c>
      <c r="AM5" s="58" t="str">
        <f>IF(SUM(COUNTIFS('Planificación 2026-1'!F:F,"FILIAL",'Planificación 2026-1'!X:X,C5,'Planificación 2026-1'!H:H,"IC"))&gt;0,"P32"," ")</f>
        <v xml:space="preserve"> </v>
      </c>
      <c r="AN5" s="58" t="str">
        <f>IF(SUM(COUNTIFS('Planificación 2026-1'!F:F,"FILIAL",'Planificación 2026-1'!X:X,C5,'Planificación 2026-1'!H:H,"AR"))&gt;0,"P34"," ")</f>
        <v xml:space="preserve"> </v>
      </c>
      <c r="AO5" s="58" t="str">
        <f>IF(SUM(COUNTIFS('Planificación 2026-1'!F:F,"FILIAL",'Planificación 2026-1'!X:X,C5,'Planificación 2026-1'!H:H,"T1"))&gt;0,"P35"," ")</f>
        <v xml:space="preserve"> </v>
      </c>
      <c r="AP5" s="58" t="str">
        <f>IF(SUM(COUNTIFS('Planificación 2026-1'!F:F,"FILIAL",'Planificación 2026-1'!X:X,C5,'Planificación 2026-1'!H:H,"T3"))&gt;0,"P36"," ")</f>
        <v xml:space="preserve"> </v>
      </c>
      <c r="AQ5" s="58" t="str">
        <f>IF(SUM(COUNTIFS('Planificación 2026-1'!F:F,"FILIAL",'Planificación 2026-1'!X:X,C5,'Planificación 2026-1'!H:H,"T2"))&gt;0,"P37"," ")</f>
        <v xml:space="preserve"> </v>
      </c>
      <c r="AR5" s="58" t="str">
        <f>IF(SUM(COUNTIFS('Planificación 2026-1'!F:F,"FILIAL",'Planificación 2026-1'!X:X,C5,'Planificación 2026-1'!H:H,"AE"))&gt;0,"P38"," ")</f>
        <v xml:space="preserve"> </v>
      </c>
      <c r="AS5" s="58" t="str">
        <f>IF(SUM(COUNTIFS('Planificación 2026-1'!F:F,"FILIAL",'Planificación 2026-1'!X:X,C5,'Planificación 2026-1'!H:H,"T4"))&gt;0,"P55"," ")</f>
        <v xml:space="preserve"> </v>
      </c>
      <c r="AT5" s="58" t="str">
        <f>IF(SUM(COUNTIFS('Planificación 2026-1'!F:F,"SUNAMPE",'Planificación 2026-1'!X:X,C5,'Planificación 2026-1'!H:H,"AF"))&gt;0," P01"," ")</f>
        <v xml:space="preserve"> </v>
      </c>
      <c r="AU5" s="58" t="str">
        <f>IF(SUM(COUNTIFS('Planificación 2026-1'!F:F,"SUNAMPE",'Planificación 2026-1'!X:X,C5,'Planificación 2026-1'!H:H,"EN"))&gt;0,"P02"," ")</f>
        <v xml:space="preserve"> </v>
      </c>
      <c r="AV5" s="58" t="str">
        <f>IF(SUM(COUNTIFS('Planificación 2026-1'!F:F,"SUNAMPE",'Planificación 2026-1'!X:X,C5,'Planificación 2026-1'!H:H,"IS"))&gt;0,"P03"," ")</f>
        <v xml:space="preserve"> </v>
      </c>
      <c r="AW5" s="58" t="str">
        <f>IF(SUM(COUNTIFS('Planificación 2026-1'!F:F,"SUNAMPE",'Planificación 2026-1'!X:X,C5,'Planificación 2026-1'!H:H,"PS"))&gt;0,"P04"," ")</f>
        <v>P04</v>
      </c>
      <c r="AX5" s="58"/>
      <c r="AY5" s="58" t="str">
        <f>IF(SUM(COUNTIFS('Planificación 2026-1'!F:F,"SUNAMPE",'Planificación 2026-1'!X:X,C5,'Planificación 2026-1'!H:H,"IN"))&gt;0,"P06"," ")</f>
        <v xml:space="preserve"> </v>
      </c>
      <c r="AZ5" s="58" t="str">
        <f>IF(SUM(COUNTIFS('Planificación 2026-1'!F:F,"SUNAMPE",'Planificación 2026-1'!X:X,C5,'Planificación 2026-1'!H:H,"CA"))&gt;0,"P07"," ")</f>
        <v xml:space="preserve"> </v>
      </c>
      <c r="BA5" s="58" t="str">
        <f>IF(SUM(COUNTIFS('Planificación 2026-1'!F:F,"SUNAMPE",'Planificación 2026-1'!X:X,C5,'Planificación 2026-1'!H:H,"DE"))&gt;0,"P08"," ")</f>
        <v xml:space="preserve"> </v>
      </c>
      <c r="BB5" s="58" t="str">
        <f>IF(SUM(COUNTIFS('Planificación 2026-1'!F:F,"SUNAMPE",'Planificación 2026-1'!X:X,C5,'Planificación 2026-1'!H:H,"OB"))&gt;0,"P09"," ")</f>
        <v>P09</v>
      </c>
      <c r="BC5" s="58" t="str">
        <f>IF(SUM(COUNTIFS('Planificación 2026-1'!F:F,"SUNAMPE",'Planificación 2026-1'!X:X,C5,'Planificación 2026-1'!H:H,"MH"))&gt;0,"P31"," ")</f>
        <v>P31</v>
      </c>
      <c r="BD5" s="58" t="str">
        <f>IF(SUM(COUNTIFS('Planificación 2026-1'!F:F,"SUNAMPE",'Planificación 2026-1'!X:X,C5,'Planificación 2026-1'!H:H,"IC"))&gt;0,"P32"," ")</f>
        <v xml:space="preserve"> </v>
      </c>
      <c r="BE5" s="58" t="str">
        <f>IF(SUM(COUNTIFS('Planificación 2026-1'!F:F,"SUNAMPE",'Planificación 2026-1'!X:X,C5,'Planificación 2026-1'!H:H,"AR"))&gt;0,"P34"," ")</f>
        <v xml:space="preserve"> </v>
      </c>
      <c r="BF5" s="58" t="str">
        <f>IF(SUM(COUNTIFS('Planificación 2026-1'!F:F,"SUNAMPE",'Planificación 2026-1'!X:X,C5,'Planificación 2026-1'!H:H,"T1"))&gt;0,"P35"," ")</f>
        <v>P35</v>
      </c>
      <c r="BG5" s="58" t="str">
        <f>IF(SUM(COUNTIFS('Planificación 2026-1'!F:F,"SUNAMPE",'Planificación 2026-1'!X:X,C5,'Planificación 2026-1'!H:H,"T3"))&gt;0,"P36"," ")</f>
        <v xml:space="preserve"> </v>
      </c>
      <c r="BH5" s="58" t="str">
        <f>IF(SUM(COUNTIFS('Planificación 2026-1'!F:F,"SUNAMPE",'Planificación 2026-1'!X:X,C5,'Planificación 2026-1'!H:H,"T2"))&gt;0,"P37"," ")</f>
        <v xml:space="preserve"> </v>
      </c>
      <c r="BI5" s="58" t="str">
        <f>IF(SUM(COUNTIFS('Planificación 2026-1'!F:F,"SUNAMPE",'Planificación 2026-1'!X:X,C5,'Planificación 2026-1'!H:H,"AE"))&gt;0,"P38"," ")</f>
        <v xml:space="preserve"> </v>
      </c>
      <c r="BJ5" s="58" t="str">
        <f>IF(SUM(COUNTIFS('Planificación 2026-1'!F:F,"SUNAMPE",'Planificación 2026-1'!X:X,C5,'Planificación 2026-1'!H:H,"T4"))&gt;0,"P55"," ")</f>
        <v xml:space="preserve"> </v>
      </c>
      <c r="BK5" s="58" t="str">
        <f>IF(SUM(COUNTIFS('Planificación 2026-1'!F:F,"HUAURA",'Planificación 2026-1'!X:X,C5,'Planificación 2026-1'!H:H,"AF"))&gt;0," P01"," ")</f>
        <v xml:space="preserve"> </v>
      </c>
      <c r="BL5" s="58" t="str">
        <f>IF(SUM(COUNTIFS('Planificación 2026-1'!F:F,"HUAURA",'Planificación 2026-1'!X:X,C5,'Planificación 2026-1'!H:H,"EN"))&gt;0,"P02"," ")</f>
        <v xml:space="preserve"> </v>
      </c>
      <c r="BM5" s="58" t="str">
        <f>IF(SUM(COUNTIFS('Planificación 2026-1'!F:F,"HUAURA",'Planificación 2026-1'!X:X,C5,'Planificación 2026-1'!H:H,"IS"))&gt;0,"P03"," ")</f>
        <v xml:space="preserve"> </v>
      </c>
      <c r="BN5" s="58" t="str">
        <f>IF(SUM(COUNTIFS('Planificación 2026-1'!F:F,"HUAURA",'Planificación 2026-1'!X:X,C5,'Planificación 2026-1'!H:H,"PS"))&gt;0,"P04"," ")</f>
        <v xml:space="preserve"> </v>
      </c>
      <c r="BO5" s="58"/>
      <c r="BP5" s="58" t="str">
        <f>IF(SUM(COUNTIFS('Planificación 2026-1'!F:F,"HUAURA",'Planificación 2026-1'!X:X,C5,'Planificación 2026-1'!H:H,"IN"))&gt;0,"P06"," ")</f>
        <v xml:space="preserve"> </v>
      </c>
      <c r="BQ5" s="58" t="str">
        <f>IF(SUM(COUNTIFS('Planificación 2026-1'!F:F,"HUAURA",'Planificación 2026-1'!X:X,C5,'Planificación 2026-1'!H:H,"CA"))&gt;0,"P07"," ")</f>
        <v xml:space="preserve"> </v>
      </c>
      <c r="BR5" s="58" t="str">
        <f>IF(SUM(COUNTIFS('Planificación 2026-1'!F:F,"HUAURA",'Planificación 2026-1'!X:X,C5,'Planificación 2026-1'!H:H,"DE"))&gt;0,"P08"," ")</f>
        <v xml:space="preserve"> </v>
      </c>
      <c r="BS5" s="58" t="str">
        <f>IF(SUM(COUNTIFS('Planificación 2026-1'!F:F,"HUAURA",'Planificación 2026-1'!X:X,C5,'Planificación 2026-1'!H:H,"OB"))&gt;0,"P09"," ")</f>
        <v xml:space="preserve"> </v>
      </c>
      <c r="BT5" s="58" t="str">
        <f>IF(SUM(COUNTIFS('Planificación 2026-1'!F:F,"HUAURA",'Planificación 2026-1'!X:X,C5,'Planificación 2026-1'!H:H,"MH"))&gt;0,"P31"," ")</f>
        <v xml:space="preserve"> </v>
      </c>
      <c r="BU5" s="58" t="str">
        <f>IF(SUM(COUNTIFS('Planificación 2026-1'!F:F,"HUAURA",'Planificación 2026-1'!X:X,C5,'Planificación 2026-1'!H:H,"IC"))&gt;0,"P32"," ")</f>
        <v xml:space="preserve"> </v>
      </c>
      <c r="BV5" s="58" t="str">
        <f>IF(SUM(COUNTIFS('Planificación 2026-1'!F:F,"HUAURA",'Planificación 2026-1'!X:X,C5,'Planificación 2026-1'!H:H,"AR"))&gt;0,"P34"," ")</f>
        <v xml:space="preserve"> </v>
      </c>
      <c r="BW5" s="58" t="str">
        <f>IF(SUM(COUNTIFS('Planificación 2026-1'!F:F,"HUAURA",'Planificación 2026-1'!X:X,C5,'Planificación 2026-1'!H:H,"T1"))&gt;0,"P35"," ")</f>
        <v xml:space="preserve"> </v>
      </c>
      <c r="BX5" s="58" t="str">
        <f>IF(SUM(COUNTIFS('Planificación 2026-1'!F:F,"HUAURA",'Planificación 2026-1'!X:X,C5,'Planificación 2026-1'!H:H,"T3"))&gt;0,"P36"," ")</f>
        <v xml:space="preserve"> </v>
      </c>
      <c r="BY5" s="58" t="str">
        <f>IF(SUM(COUNTIFS('Planificación 2026-1'!F:F,"HUAURA",'Planificación 2026-1'!X:X,C5,'Planificación 2026-1'!H:H,"T2"))&gt;0,"P37"," ")</f>
        <v xml:space="preserve"> </v>
      </c>
      <c r="BZ5" s="58" t="str">
        <f>IF(SUM(COUNTIFS('Planificación 2026-1'!F:F,"HUAURA",'Planificación 2026-1'!X:X,C5,'Planificación 2026-1'!H:H,"AE"))&gt;0,"P38"," ")</f>
        <v xml:space="preserve"> </v>
      </c>
      <c r="CA5" s="58" t="str">
        <f>IF(SUM(COUNTIFS('Planificación 2026-1'!F:F,"HUAURA",'Planificación 2026-1'!X:X,C5,'Planificación 2026-1'!H:H,"T4"))&gt;0,"P55"," ")</f>
        <v xml:space="preserve"> </v>
      </c>
      <c r="CB5" s="59">
        <f>SUMIFS('Planificación 2026-1'!S:S,'Planificación 2026-1'!X:X,C5,'Planificación 2026-1'!H:H,"AF",'Planificación 2026-1'!I:I,"&gt;2")</f>
        <v>0</v>
      </c>
      <c r="CC5" s="59">
        <f>SUMIFS('Planificación 2026-1'!S:S,'Planificación 2026-1'!X:X,C5,'Planificación 2026-1'!H:H,"EN",'Planificación 2026-1'!I:I,"&gt;2")</f>
        <v>0</v>
      </c>
      <c r="CD5" s="59">
        <f>SUMIFS('Planificación 2026-1'!S:S,'Planificación 2026-1'!X:X,C5,'Planificación 2026-1'!H:H,"IS",'Planificación 2026-1'!I:I,"&gt;2")</f>
        <v>0</v>
      </c>
      <c r="CE5" s="59">
        <f>SUMIFS('Planificación 2026-1'!S:S,'Planificación 2026-1'!X:X,C5,'Planificación 2026-1'!H:H,"PS",'Planificación 2026-1'!I:I,"&gt;2")</f>
        <v>0</v>
      </c>
      <c r="CF5" s="59">
        <f>SUMIFS('Planificación 2026-1'!S:S,'Planificación 2026-1'!X:X,C5,'Planificación 2026-1'!H:H,"IN",'Planificación 2026-1'!I:I,"&gt;2")</f>
        <v>0</v>
      </c>
      <c r="CG5" s="59">
        <f>SUMIFS('Planificación 2026-1'!S:S,'Planificación 2026-1'!X:X,C5,'Planificación 2026-1'!H:H,"CA",'Planificación 2026-1'!I:I,"&gt;2")</f>
        <v>0</v>
      </c>
      <c r="CH5" s="59">
        <f>SUMIFS('Planificación 2026-1'!S:S,'Planificación 2026-1'!X:X,C5,'Planificación 2026-1'!H:H,"DE",'Planificación 2026-1'!I:I,"&gt;2")</f>
        <v>0</v>
      </c>
      <c r="CI5" s="59">
        <f>SUMIFS('Planificación 2026-1'!S:S,'Planificación 2026-1'!X:X,C5,'Planificación 2026-1'!H:H,"OB",'Planificación 2026-1'!I:I,"&gt;2")</f>
        <v>0</v>
      </c>
      <c r="CJ5" s="59">
        <f>SUMIFS('Planificación 2026-1'!S:S,'Planificación 2026-1'!X:X,C5,'Planificación 2026-1'!H:H,"MH",'Planificación 2026-1'!I:I,"&gt;2")</f>
        <v>0</v>
      </c>
      <c r="CK5" s="59">
        <f>SUMIFS('Planificación 2026-1'!S:S,'Planificación 2026-1'!X:X,C5,'Planificación 2026-1'!H:H,"IC",'Planificación 2026-1'!I:I,"&gt;2")</f>
        <v>0</v>
      </c>
      <c r="CL5" s="59">
        <f>SUMIFS('Planificación 2026-1'!S:S,'Planificación 2026-1'!X:X,C5,'Planificación 2026-1'!H:H,"AR",'Planificación 2026-1'!I:I,"&gt;2")</f>
        <v>0</v>
      </c>
      <c r="CM5" s="59">
        <f>SUMIFS('Planificación 2026-1'!S:S,'Planificación 2026-1'!X:X,C5,'Planificación 2026-1'!H:H,"AE",'Planificación 2026-1'!I:I,"&gt;2")</f>
        <v>0</v>
      </c>
      <c r="CN5" s="59">
        <f>SUMIFS('Planificación 2026-1'!S:S,'Planificación 2026-1'!X:X,C5,'Planificación 2026-1'!H:H,"T1",'Planificación 2026-1'!I:I,"&gt;2")</f>
        <v>0</v>
      </c>
      <c r="CO5" s="59">
        <f>SUMIFS('Planificación 2026-1'!S:S,'Planificación 2026-1'!X:X,C5,'Planificación 2026-1'!H:H,"T3",'Planificación 2026-1'!I:I,"&gt;2")</f>
        <v>0</v>
      </c>
      <c r="CP5" s="59">
        <f>SUMIFS('Planificación 2026-1'!S:S,'Planificación 2026-1'!X:X,C5,'Planificación 2026-1'!H:H,"T2",'Planificación 2026-1'!I:I,"&gt;2")</f>
        <v>0</v>
      </c>
      <c r="CQ5" s="59">
        <f>SUMIFS('Planificación 2026-1'!S:S,'Planificación 2026-1'!X:X,C5,'Planificación 2026-1'!H:H,"T4",'Planificación 2026-1'!I:I,"&gt;2")</f>
        <v>0</v>
      </c>
      <c r="CR5" s="59">
        <f>SUMIFS('Planificación 2026-1'!S:S,'Planificación 2026-1'!X:X,C5,'Planificación 2026-1'!H:H,"AF",'Planificación 2026-1'!I:I,"&lt;3")</f>
        <v>0</v>
      </c>
      <c r="CS5" s="59">
        <f>SUMIFS('Planificación 2026-1'!S:S,'Planificación 2026-1'!X:X,C5,'Planificación 2026-1'!H:H,"EN",'Planificación 2026-1'!I:I,"&lt;3")</f>
        <v>8</v>
      </c>
      <c r="CT5" s="59">
        <f>SUMIFS('Planificación 2026-1'!S:S,'Planificación 2026-1'!X:X,C5,'Planificación 2026-1'!H:H,"IS",'Planificación 2026-1'!I:I,"&lt;3")</f>
        <v>0</v>
      </c>
      <c r="CU5" s="59">
        <f>SUMIFS('Planificación 2026-1'!S:S,'Planificación 2026-1'!X:X,C5,'Planificación 2026-1'!H:H,"PS",'Planificación 2026-1'!I:I,"&lt;3")</f>
        <v>4</v>
      </c>
      <c r="CV5" s="59">
        <f>SUMIFS('Planificación 2026-1'!S:S,'Planificación 2026-1'!X:X,C5,'Planificación 2026-1'!H:H,"IN",'Planificación 2026-1'!I:I,"&lt;3")</f>
        <v>0</v>
      </c>
      <c r="CW5" s="59">
        <f>SUMIFS('Planificación 2026-1'!S:S,'Planificación 2026-1'!X:X,C5,'Planificación 2026-1'!H:H,"CA",'Planificación 2026-1'!I:I,"&lt;3")</f>
        <v>0</v>
      </c>
      <c r="CX5" s="59">
        <f>SUMIFS('Planificación 2026-1'!S:S,'Planificación 2026-1'!X:X,C5,'Planificación 2026-1'!H:H,"DE",'Planificación 2026-1'!I:I,"&lt;3")</f>
        <v>0</v>
      </c>
      <c r="CY5" s="59">
        <f>SUMIFS('Planificación 2026-1'!S:S,'Planificación 2026-1'!X:X,C5,'Planificación 2026-1'!H:H,"OB",'Planificación 2026-1'!I:I,"&lt;3")</f>
        <v>16</v>
      </c>
      <c r="CZ5" s="59">
        <f>SUMIFS('Planificación 2026-1'!S:S,'Planificación 2026-1'!X:X,C5,'Planificación 2026-1'!H:H,"MH",'Planificación 2026-1'!I:I,"&lt;3")</f>
        <v>8</v>
      </c>
      <c r="DA5" s="59">
        <f>SUMIFS('Planificación 2026-1'!S:S,'Planificación 2026-1'!X:X,C5,'Planificación 2026-1'!H:H,"IC",'Planificación 2026-1'!I:I,"&lt;3")</f>
        <v>0</v>
      </c>
      <c r="DB5" s="59">
        <f>SUMIFS('Planificación 2026-1'!S:S,'Planificación 2026-1'!X:X,C5,'Planificación 2026-1'!H:H,"AR",'Planificación 2026-1'!I:I,"&lt;3")</f>
        <v>0</v>
      </c>
      <c r="DC5" s="59">
        <f>SUMIFS('Planificación 2026-1'!S:S,'Planificación 2026-1'!X:X,C5,'Planificación 2026-1'!H:H,"AE",'Planificación 2026-1'!I:I,"&lt;3")</f>
        <v>0</v>
      </c>
      <c r="DD5" s="59">
        <f>SUMIFS('Planificación 2026-1'!S:S,'Planificación 2026-1'!X:X,C5,'Planificación 2026-1'!H:H,"T1",'Planificación 2026-1'!I:I,"&lt;3")</f>
        <v>4</v>
      </c>
      <c r="DE5" s="59">
        <f>SUMIFS('Planificación 2026-1'!S:S,'Planificación 2026-1'!X:X,C5,'Planificación 2026-1'!H:H,"T3",'Planificación 2026-1'!I:I,"&lt;3")</f>
        <v>0</v>
      </c>
      <c r="DF5" s="59">
        <f>SUMIFS('Planificación 2026-1'!S:S,'Planificación 2026-1'!X:X,C5,'Planificación 2026-1'!H:H,"T2",'Planificación 2026-1'!I:I,"&lt;3")</f>
        <v>0</v>
      </c>
      <c r="DG5" s="59">
        <f>SUMIFS('Planificación 2026-1'!S:S,'Planificación 2026-1'!X:X,C5,'Planificación 2026-1'!H:H,"T4",'Planificación 2026-1'!I:I,"&lt;3")</f>
        <v>0</v>
      </c>
      <c r="DH5" s="58" t="str">
        <f t="shared" ref="DH5:DH63" si="3">TRIM(CONCATENATE(L5,M5,N5,O5,P5,Q5,R5,S5,T5,U5,V5,W5,X5,Y5,Z5,AA5,AB5))</f>
        <v>P02</v>
      </c>
      <c r="DI5" s="27">
        <f>IF(C5="","",SUMIFS('Planificación 2026-1'!S:S,'Planificación 2026-1'!X:X,C5,'Planificación 2026-1'!F:F,"PRINCIPAL",'Planificación 2026-1'!Y:Y,"VIRTUAL"))</f>
        <v>0</v>
      </c>
      <c r="DJ5" s="27">
        <f>IF(C5="","",SUMIFS('Planificación 2026-1'!S:S,'Planificación 2026-1'!X:X,C5,'Planificación 2026-1'!F:F,"PRINCIPAL",'Planificación 2026-1'!Y:Y,"PRESENCIAL"))</f>
        <v>8</v>
      </c>
      <c r="DK5" s="27">
        <f>IF(C5="","",SUMIFS('Planificación 2026-1'!S:S,'Planificación 2026-1'!X:X,C5,'Planificación 2026-1'!F:F,"PRINCIPAL",'Planificación 2026-1'!Y:Y,"HIBRIDO PRESENCIAL"))</f>
        <v>0</v>
      </c>
      <c r="DL5" s="58" t="str">
        <f t="shared" ref="DL5:DL63" si="4">TRIM(CONCATENATE(AC5,AD5,AE5,AF5,AG5,AH5,AI5,AJ5,AK5,AL5,AM5,AN5,AO5,AP5,AQ5,AR5,AS5))</f>
        <v/>
      </c>
      <c r="DM5" s="58">
        <f>IF(C5="","",SUMIFS('Planificación 2026-1'!S:S,'Planificación 2026-1'!X:X,C5,'Planificación 2026-1'!F:F,"FILIAL",'Planificación 2026-1'!Y:Y,"VIRTUAL"))</f>
        <v>0</v>
      </c>
      <c r="DN5" s="60">
        <f>IF(C5="","",SUMIFS('Planificación 2026-1'!S:S,'Planificación 2026-1'!X:X,C5,'Planificación 2026-1'!F:F,"FILIAL",'Planificación 2026-1'!Y:Y,"PRESENCIAL"))</f>
        <v>0</v>
      </c>
      <c r="DO5" s="29">
        <f>IF(C5="","",SUMIFS('Planificación 2026-1'!S:S,'Planificación 2026-1'!X:X,C5,'Planificación 2026-1'!F:F,"FILIAL",'Planificación 2026-1'!Y:Y,"HIBRIDO PRESENCIAL"))</f>
        <v>0</v>
      </c>
      <c r="DP5" s="61" t="str">
        <f t="shared" ref="DP5:DP63" si="5">TRIM(CONCATENATE(AT5,AU5,AV5,AW5,AX5,AY5,AZ5,BA5,BB5,BC5,BD5,BE5,BF5,BG5,BH5,BI5,BJ5))</f>
        <v>P04 P09P31 P35</v>
      </c>
      <c r="DQ5" s="58">
        <f>IF(C5="","",SUMIFS('Planificación 2026-1'!S:S,'Planificación 2026-1'!X:X,C5,'Planificación 2026-1'!F:F,"SUNAMPE",'Planificación 2026-1'!Y:Y,"VIRTUAL"))</f>
        <v>4</v>
      </c>
      <c r="DR5" s="29">
        <f>IF(C5="","",SUMIFS('Planificación 2026-1'!S:S,'Planificación 2026-1'!X:X,C5,'Planificación 2026-1'!F:F,"SUNAMPE",'Planificación 2026-1'!Y:Y,"PRESENCIAL"))</f>
        <v>28</v>
      </c>
      <c r="DS5" s="61" t="str">
        <f t="shared" ref="DS5:DS63" si="6">TRIM(CONCATENATE(BK5,BL5,BM5,BN5,BO5,BP5,BQ5,BR5,BS5,BT5,BU5,BV5,BW5,BX5,BY5,BZ5,CA5))</f>
        <v/>
      </c>
      <c r="DT5" s="58">
        <f>IF(C5="","",SUMIFS('Planificación 2026-1'!S:S,'Planificación 2026-1'!X:X,C5,'Planificación 2026-1'!F:F,"HUAURA",'Planificación 2026-1'!Y:Y,"VIRTUAL"))</f>
        <v>0</v>
      </c>
      <c r="DU5" s="29">
        <f>IF(C5="","",SUMIFS('Planificación 2026-1'!S:S,'Planificación 2026-1'!X:X,C5,'Planificación 2026-1'!F:F,"HUAURA",'Planificación 2026-1'!Y:Y,"PRESENCIAL"))</f>
        <v>0</v>
      </c>
      <c r="DV5" s="32">
        <f>SUMIFS('Planificación 2026-1'!S:S,'Planificación 2026-1'!X:X,C5,'Planificación 2026-1'!F:F,"PRINCIPAL",'Planificación 2026-1'!Y:Y,"VIRTUAL",'Planificación 2026-1'!I:I,"&gt;2")</f>
        <v>0</v>
      </c>
      <c r="DW5" s="32">
        <f>SUMIFS('Planificación 2026-1'!S:S,'Planificación 2026-1'!X:X,C5,'Planificación 2026-1'!F:F,"PRINCIPAL",'Planificación 2026-1'!Y:Y,"&lt;&gt;VIRTUAL",'Planificación 2026-1'!I:I,"&gt;2")</f>
        <v>0</v>
      </c>
      <c r="DX5" s="32">
        <f>SUMIFS('Planificación 2026-1'!S:S,'Planificación 2026-1'!X:X,C5,'Planificación 2026-1'!F:F,"SUNAMPE",'Planificación 2026-1'!Y:Y,"VIRTUAL",'Planificación 2026-1'!I:I,"&gt;2")</f>
        <v>0</v>
      </c>
      <c r="DY5" s="32">
        <f>SUMIFS('Planificación 2026-1'!S:S,'Planificación 2026-1'!X:X,C5,'Planificación 2026-1'!F:F,"SUNAMPE",'Planificación 2026-1'!Y:Y,"&lt;&gt;VIRTUAL",'Planificación 2026-1'!I:I,"&gt;2")</f>
        <v>0</v>
      </c>
      <c r="DZ5" s="32">
        <f>SUMIFS('Planificación 2026-1'!S:S,'Planificación 2026-1'!X:X,C5,'Planificación 2026-1'!F:F,"FILIAL",'Planificación 2026-1'!Y:Y,"VIRTUAL",'Planificación 2026-1'!I:I,"&gt;2")</f>
        <v>0</v>
      </c>
      <c r="EA5" s="32">
        <f>SUMIFS('Planificación 2026-1'!S:S,'Planificación 2026-1'!X:X,C5,'Planificación 2026-1'!F:F,"FILIAL",'Planificación 2026-1'!Y:Y,"&lt;&gt;VIRTUAL",'Planificación 2026-1'!I:I,"&gt;2")</f>
        <v>0</v>
      </c>
      <c r="EB5" s="32">
        <f>SUMIFS('Planificación 2026-1'!S:S,'Planificación 2026-1'!X:X,C5,'Planificación 2026-1'!F:F,"PORUMA",'Planificación 2026-1'!Y:Y,"VIRTUAL",'Planificación 2026-1'!I:I,"&gt;2")</f>
        <v>0</v>
      </c>
      <c r="EC5" s="32">
        <f>SUMIFS('Planificación 2026-1'!S:S,'Planificación 2026-1'!X:X,C5,'Planificación 2026-1'!F:F,"PORUMA",'Planificación 2026-1'!Y:Y,"&lt;&gt;VIRTUAL",'Planificación 2026-1'!I:I,"&gt;2")</f>
        <v>0</v>
      </c>
      <c r="ED5" s="32">
        <f>SUMIFS('Planificación 2026-1'!S:S,'Planificación 2026-1'!X:X,C5,'Planificación 2026-1'!F:F,"HUAURA",'Planificación 2026-1'!Y:Y,"VIRTUAL",'Planificación 2026-1'!I:I,"&gt;2")</f>
        <v>0</v>
      </c>
      <c r="EE5" s="32">
        <f>SUMIFS('Planificación 2026-1'!S:S,'Planificación 2026-1'!X:X,C5,'Planificación 2026-1'!F:F,"HUAURA",'Planificación 2026-1'!Y:Y,"&lt;&gt;VIRTUAL",'Planificación 2026-1'!I:I,"&gt;2")</f>
        <v>0</v>
      </c>
      <c r="EF5" s="32">
        <f>SUMIFS('Planificación 2026-1'!S:S,'Planificación 2026-1'!X:X,C5,'Planificación 2026-1'!F:F,"PRINCIPAL",'Planificación 2026-1'!Y:Y,"VIRTUAL",'Planificación 2026-1'!I:I,"&lt;3")</f>
        <v>0</v>
      </c>
      <c r="EG5" s="32">
        <f>SUMIFS('Planificación 2026-1'!S:S,'Planificación 2026-1'!X:X,C5,'Planificación 2026-1'!F:F,"PRINCIPAL",'Planificación 2026-1'!Y:Y,"&lt;&gt;VIRTUAL",'Planificación 2026-1'!I:I,"&lt;3")</f>
        <v>8</v>
      </c>
      <c r="EH5" s="32">
        <f>SUMIFS('Planificación 2026-1'!S:S,'Planificación 2026-1'!X:X,C5,'Planificación 2026-1'!F:F,"SUNAMPE",'Planificación 2026-1'!Y:Y,"VIRTUAL",'Planificación 2026-1'!I:I,"&lt;3")</f>
        <v>4</v>
      </c>
      <c r="EI5" s="32">
        <f>SUMIFS('Planificación 2026-1'!S:S,'Planificación 2026-1'!X:X,C5,'Planificación 2026-1'!F:F,"SUNAMPE",'Planificación 2026-1'!Y:Y,"&lt;&gt;VIRTUAL",'Planificación 2026-1'!I:I,"&lt;3")</f>
        <v>28</v>
      </c>
      <c r="EJ5" s="32">
        <f>SUMIFS('Planificación 2026-1'!S:S,'Planificación 2026-1'!X:X,C5,'Planificación 2026-1'!F:F,"FILIAL",'Planificación 2026-1'!Y:Y,"VIRTUAL",'Planificación 2026-1'!I:I,"&lt;3")</f>
        <v>0</v>
      </c>
      <c r="EK5" s="32">
        <f>SUMIFS('Planificación 2026-1'!S:S,'Planificación 2026-1'!X:X,C5,'Planificación 2026-1'!F:F,"FILIAL",'Planificación 2026-1'!Y:Y,"&lt;&gt;VIRTUAL",'Planificación 2026-1'!I:I,"&lt;3")</f>
        <v>0</v>
      </c>
      <c r="EL5" s="32">
        <f>SUMIFS('Planificación 2026-1'!S:S,'Planificación 2026-1'!X:X,C5,'Planificación 2026-1'!F:F,"PORUMA",'Planificación 2026-1'!Y:Y,"VIRTUAL",'Planificación 2026-1'!I:I,"&lt;3")</f>
        <v>0</v>
      </c>
      <c r="EM5" s="32">
        <f>SUMIFS('Planificación 2026-1'!S:S,'Planificación 2026-1'!X:X,C5,'Planificación 2026-1'!F:F,"PORUMA",'Planificación 2026-1'!Y:Y,"&lt;&gt;VIRTUAL",'Planificación 2026-1'!I:I,"&lt;3")</f>
        <v>0</v>
      </c>
      <c r="EN5" s="32">
        <f>SUMIFS('Planificación 2026-1'!S:S,'Planificación 2026-1'!X:X,C5,'Planificación 2026-1'!F:F,"HUAURA",'Planificación 2026-1'!Y:Y,"VIRTUAL",'Planificación 2026-1'!I:I,"&lt;3")</f>
        <v>0</v>
      </c>
      <c r="EO5" s="32">
        <f>SUMIFS('Planificación 2026-1'!S:S,'Planificación 2026-1'!X:X,C5,'Planificación 2026-1'!F:F,"HUAURA",'Planificación 2026-1'!Y:Y,"&lt;&gt;VIRTUAL",'Planificación 2026-1'!I:I,"&lt;3")</f>
        <v>0</v>
      </c>
      <c r="EP5" s="32">
        <f t="shared" si="0"/>
        <v>0</v>
      </c>
      <c r="EQ5" s="32">
        <f t="shared" ref="EQ5:EQ63" si="7">EO5+EN5+EE5+ED5</f>
        <v>0</v>
      </c>
      <c r="ER5" s="32">
        <f t="shared" ref="ER5:ER63" si="8">EL5+EM5+EC5+EB5</f>
        <v>0</v>
      </c>
      <c r="ES5" s="32">
        <f t="shared" ref="ES5:ES63" si="9">EG5+EF5+DW5+DV5</f>
        <v>8</v>
      </c>
      <c r="ET5" s="32">
        <f t="shared" ref="ET5:ET63" si="10">EI5+EH5+DY5+DX5</f>
        <v>32</v>
      </c>
      <c r="EU5" s="32">
        <f t="shared" ref="EU5:EU63" si="11">SUM(EP5:ET5)</f>
        <v>40</v>
      </c>
      <c r="EV5" s="32" t="b">
        <f>EXACT(EU5,E5)</f>
        <v>1</v>
      </c>
      <c r="EW5" s="32"/>
      <c r="EX5" s="32">
        <f t="shared" si="1"/>
        <v>4</v>
      </c>
      <c r="EY5" s="32">
        <f t="shared" si="2"/>
        <v>36</v>
      </c>
      <c r="EZ5" s="32" t="b">
        <f>EXACT(SUM(EX5:EY5),E5)</f>
        <v>1</v>
      </c>
      <c r="FA5" s="32" t="str">
        <f>IF(AND(DW5=0,EA5=0,EE5=0),"",IF(COUNTIF(DW5:EE5,"&gt;0")=1,IF(DW5&gt;0,"SEDE",IF(EA5&gt;0,"FILIAL","HUAURA")),IF(COUNTIF(DW5:EE5,"&gt;0")=2,IF(AND(DW5&gt;0,EA5&gt;0),"SEDE-FILIAL",IF(AND(DW5&gt;0,EE5&gt;0),"SEDE-HUAURA","FILIAL-HUAURA")),"SEDE-FILIAL-HUAURA")))</f>
        <v/>
      </c>
      <c r="FB5" s="32" t="str">
        <f t="shared" ref="FB5:FB63" si="12">IF(EX5=0,"PRESENCIAL",IF(EY5=0,"VIRTUAL",IF(EX5&gt;EY5,"MAS VIRTUAL",IF(EY5&gt;EX5,"MAS PRESENCIAL","AMBOS"))))</f>
        <v>MAS PRESENCIAL</v>
      </c>
    </row>
    <row r="6" spans="1:158">
      <c r="A6" s="33"/>
      <c r="B6" s="66">
        <v>3</v>
      </c>
      <c r="C6" s="32" t="s">
        <v>202</v>
      </c>
      <c r="D6" s="429">
        <v>45228337</v>
      </c>
      <c r="E6" s="62">
        <f>SUMIF('Planificación 2026-1'!X:X,C6,'Planificación 2026-1'!S:S)</f>
        <v>13</v>
      </c>
      <c r="F6" s="63" t="s">
        <v>203</v>
      </c>
      <c r="G6" s="454" t="s">
        <v>200</v>
      </c>
      <c r="H6" s="64" t="s">
        <v>181</v>
      </c>
      <c r="I6" s="64" t="s">
        <v>152</v>
      </c>
      <c r="J6" s="32" t="s">
        <v>181</v>
      </c>
      <c r="K6" s="32" t="s">
        <v>152</v>
      </c>
      <c r="L6" s="57" t="str">
        <f>IF(SUM(COUNTIFS('Planificación 2026-1'!F:F,"PRINCIPAL",'Planificación 2026-1'!X:X,C6,'Planificación 2026-1'!H:H,"AF"))&gt;0,"P01"," ")</f>
        <v xml:space="preserve"> </v>
      </c>
      <c r="M6" s="58" t="str">
        <f>IF(SUM(COUNTIFS('Planificación 2026-1'!F:F,"PRINCIPAL",'Planificación 2026-1'!X:X,C6,'Planificación 2026-1'!H:H,"EN"))&gt;0,"P02"," ")</f>
        <v xml:space="preserve"> </v>
      </c>
      <c r="N6" s="58" t="str">
        <f>IF(SUM(COUNTIFS('Planificación 2026-1'!F:F,"PRINCIPAL",'Planificación 2026-1'!X:X,C6,'Planificación 2026-1'!H:H,"IS"))&gt;0,"P03"," ")</f>
        <v xml:space="preserve"> </v>
      </c>
      <c r="O6" s="58" t="str">
        <f>IF(SUM(COUNTIFS('Planificación 2026-1'!F:F,"PRINCIPAL",'Planificación 2026-1'!X:X,C6,'Planificación 2026-1'!H:H,"PS"))&gt;0,"P04"," ")</f>
        <v>P04</v>
      </c>
      <c r="P6" s="58"/>
      <c r="Q6" s="58" t="str">
        <f>IF(SUM(COUNTIFS('Planificación 2026-1'!F:F,"PRINCIPAL",'Planificación 2026-1'!X:X,C6,'Planificación 2026-1'!H:H,"IN"))&gt;0,"P06"," ")</f>
        <v xml:space="preserve"> </v>
      </c>
      <c r="R6" s="58" t="str">
        <f>IF(SUM(COUNTIFS('Planificación 2026-1'!F:F,"PRINCIPAL",'Planificación 2026-1'!X:X,C6,'Planificación 2026-1'!H:H,"CA"))&gt;0,"P07"," ")</f>
        <v xml:space="preserve"> </v>
      </c>
      <c r="S6" s="58" t="str">
        <f>IF(SUM(COUNTIFS('Planificación 2026-1'!F:F,"PRINCIPAL",'Planificación 2026-1'!X:X,C6,'Planificación 2026-1'!H:H,"DE"))&gt;0,"P08"," ")</f>
        <v xml:space="preserve"> </v>
      </c>
      <c r="T6" s="58" t="str">
        <f>IF(SUM(COUNTIFS('Planificación 2026-1'!F:F,"PRINCIPAL",'Planificación 2026-1'!X:X,C6,'Planificación 2026-1'!H:H,"OB"))&gt;0,"P09"," ")</f>
        <v xml:space="preserve"> </v>
      </c>
      <c r="U6" s="58" t="str">
        <f>IF(SUM(COUNTIFS('Planificación 2026-1'!F:F,"PRINCIPAL",'Planificación 2026-1'!X:X,C6,'Planificación 2026-1'!H:H,"MH"))&gt;0,"P31"," ")</f>
        <v xml:space="preserve"> </v>
      </c>
      <c r="V6" s="58" t="str">
        <f>IF(SUM(COUNTIFS('Planificación 2026-1'!F:F,"PRINCIPAL",'Planificación 2026-1'!X:X,C6,'Planificación 2026-1'!H:H,"IC"))&gt;0,"P32"," ")</f>
        <v xml:space="preserve"> </v>
      </c>
      <c r="W6" s="58" t="str">
        <f>IF(SUM(COUNTIFS('Planificación 2026-1'!F:F,"PRINCIPAL",'Planificación 2026-1'!X:X,C6,'Planificación 2026-1'!H:H,"AR"))&gt;0,"P34"," ")</f>
        <v xml:space="preserve"> </v>
      </c>
      <c r="X6" s="58" t="str">
        <f>IF(SUM(COUNTIFS('Planificación 2026-1'!F:F,"PRINCIPAL",'Planificación 2026-1'!X:X,C6,'Planificación 2026-1'!H:H,"T1"))&gt;0,"P35"," ")</f>
        <v xml:space="preserve"> </v>
      </c>
      <c r="Y6" s="58" t="str">
        <f>IF(SUM(COUNTIFS('Planificación 2026-1'!F:F,"PRINCIPAL",'Planificación 2026-1'!X:X,C6,'Planificación 2026-1'!H:H,"T3"))&gt;0,"P36"," ")</f>
        <v xml:space="preserve"> </v>
      </c>
      <c r="Z6" s="58" t="str">
        <f>IF(SUM(COUNTIFS('Planificación 2026-1'!F:F,"PRINCIPAL",'Planificación 2026-1'!X:X,C6,'Planificación 2026-1'!H:H,"T2"))&gt;0,"P37"," ")</f>
        <v xml:space="preserve"> </v>
      </c>
      <c r="AA6" s="58" t="str">
        <f>IF(SUM(COUNTIFS('Planificación 2026-1'!F:F,"PRINCIPAL",'Planificación 2026-1'!X:X,C6,'Planificación 2026-1'!H:H,"AE"))&gt;0,"P38"," ")</f>
        <v xml:space="preserve"> </v>
      </c>
      <c r="AB6" s="58" t="str">
        <f>IF(SUM(COUNTIFS('Planificación 2026-1'!F:F,"PRINCIPAL",'Planificación 2026-1'!X:X,C6,'Planificación 2026-1'!H:H,"T4"))&gt;0,"P55"," ")</f>
        <v xml:space="preserve"> </v>
      </c>
      <c r="AC6" s="58" t="str">
        <f>IF(SUM(COUNTIFS('Planificación 2026-1'!F:F,"FILIAL",'Planificación 2026-1'!X:X,C6,'Planificación 2026-1'!H:H,"AF"))&gt;0," P01"," ")</f>
        <v xml:space="preserve"> </v>
      </c>
      <c r="AD6" s="58" t="str">
        <f>IF(SUM(COUNTIFS('Planificación 2026-1'!F:F,"FILIAL",'Planificación 2026-1'!X:X,C6,'Planificación 2026-1'!H:H,"EN"))&gt;0,"P02"," ")</f>
        <v xml:space="preserve"> </v>
      </c>
      <c r="AE6" s="58" t="str">
        <f>IF(SUM(COUNTIFS('Planificación 2026-1'!F:F,"FILIAL",'Planificación 2026-1'!X:X,C6,'Planificación 2026-1'!H:H,"IS"))&gt;0,"P03"," ")</f>
        <v xml:space="preserve"> </v>
      </c>
      <c r="AF6" s="58" t="str">
        <f>IF(SUM(COUNTIFS('Planificación 2026-1'!F:F,"FILIAL",'Planificación 2026-1'!X:X,C6,'Planificación 2026-1'!H:H,"PS"))&gt;0,"P04"," ")</f>
        <v xml:space="preserve"> </v>
      </c>
      <c r="AG6" s="58"/>
      <c r="AH6" s="58" t="str">
        <f>IF(SUM(COUNTIFS('Planificación 2026-1'!F:F,"FILIAL",'Planificación 2026-1'!X:X,C6,'Planificación 2026-1'!H:H,"IN"))&gt;0,"P06"," ")</f>
        <v xml:space="preserve"> </v>
      </c>
      <c r="AI6" s="58" t="str">
        <f>IF(SUM(COUNTIFS('Planificación 2026-1'!F:F,"FILIAL",'Planificación 2026-1'!X:X,C6,'Planificación 2026-1'!H:H,"CA"))&gt;0,"P07"," ")</f>
        <v xml:space="preserve"> </v>
      </c>
      <c r="AJ6" s="58" t="str">
        <f>IF(SUM(COUNTIFS('Planificación 2026-1'!F:F,"FILIAL",'Planificación 2026-1'!X:X,C6,'Planificación 2026-1'!H:H,"DE"))&gt;0,"P08"," ")</f>
        <v xml:space="preserve"> </v>
      </c>
      <c r="AK6" s="58" t="str">
        <f>IF(SUM(COUNTIFS('Planificación 2026-1'!F:F,"FILIAL",'Planificación 2026-1'!X:X,C6,'Planificación 2026-1'!H:H,"OB"))&gt;0,"P09"," ")</f>
        <v xml:space="preserve"> </v>
      </c>
      <c r="AL6" s="58" t="str">
        <f>IF(SUM(COUNTIFS('Planificación 2026-1'!F:F,"FILIAL",'Planificación 2026-1'!X:X,C6,'Planificación 2026-1'!H:H,"MH"))&gt;0,"P31"," ")</f>
        <v xml:space="preserve"> </v>
      </c>
      <c r="AM6" s="58" t="str">
        <f>IF(SUM(COUNTIFS('Planificación 2026-1'!F:F,"FILIAL",'Planificación 2026-1'!X:X,C6,'Planificación 2026-1'!H:H,"IC"))&gt;0,"P32"," ")</f>
        <v xml:space="preserve"> </v>
      </c>
      <c r="AN6" s="58" t="str">
        <f>IF(SUM(COUNTIFS('Planificación 2026-1'!F:F,"FILIAL",'Planificación 2026-1'!X:X,C6,'Planificación 2026-1'!H:H,"AR"))&gt;0,"P34"," ")</f>
        <v xml:space="preserve"> </v>
      </c>
      <c r="AO6" s="58" t="str">
        <f>IF(SUM(COUNTIFS('Planificación 2026-1'!F:F,"FILIAL",'Planificación 2026-1'!X:X,C6,'Planificación 2026-1'!H:H,"T1"))&gt;0,"P35"," ")</f>
        <v xml:space="preserve"> </v>
      </c>
      <c r="AP6" s="58" t="str">
        <f>IF(SUM(COUNTIFS('Planificación 2026-1'!F:F,"FILIAL",'Planificación 2026-1'!X:X,C6,'Planificación 2026-1'!H:H,"T3"))&gt;0,"P36"," ")</f>
        <v xml:space="preserve"> </v>
      </c>
      <c r="AQ6" s="58" t="str">
        <f>IF(SUM(COUNTIFS('Planificación 2026-1'!F:F,"FILIAL",'Planificación 2026-1'!X:X,C6,'Planificación 2026-1'!H:H,"T2"))&gt;0,"P37"," ")</f>
        <v xml:space="preserve"> </v>
      </c>
      <c r="AR6" s="58" t="str">
        <f>IF(SUM(COUNTIFS('Planificación 2026-1'!F:F,"FILIAL",'Planificación 2026-1'!X:X,C6,'Planificación 2026-1'!H:H,"AE"))&gt;0,"P38"," ")</f>
        <v xml:space="preserve"> </v>
      </c>
      <c r="AS6" s="58" t="str">
        <f>IF(SUM(COUNTIFS('Planificación 2026-1'!F:F,"FILIAL",'Planificación 2026-1'!X:X,C6,'Planificación 2026-1'!H:H,"T4"))&gt;0,"P55"," ")</f>
        <v xml:space="preserve"> </v>
      </c>
      <c r="AT6" s="58" t="str">
        <f>IF(SUM(COUNTIFS('Planificación 2026-1'!F:F,"SUNAMPE",'Planificación 2026-1'!X:X,C6,'Planificación 2026-1'!H:H,"AF"))&gt;0," P01"," ")</f>
        <v xml:space="preserve"> </v>
      </c>
      <c r="AU6" s="58" t="str">
        <f>IF(SUM(COUNTIFS('Planificación 2026-1'!F:F,"SUNAMPE",'Planificación 2026-1'!X:X,C6,'Planificación 2026-1'!H:H,"EN"))&gt;0,"P02"," ")</f>
        <v xml:space="preserve"> </v>
      </c>
      <c r="AV6" s="58" t="str">
        <f>IF(SUM(COUNTIFS('Planificación 2026-1'!F:F,"SUNAMPE",'Planificación 2026-1'!X:X,C6,'Planificación 2026-1'!H:H,"IS"))&gt;0,"P03"," ")</f>
        <v xml:space="preserve"> </v>
      </c>
      <c r="AW6" s="58" t="str">
        <f>IF(SUM(COUNTIFS('Planificación 2026-1'!F:F,"SUNAMPE",'Planificación 2026-1'!X:X,C6,'Planificación 2026-1'!H:H,"PS"))&gt;0,"P04"," ")</f>
        <v xml:space="preserve"> </v>
      </c>
      <c r="AX6" s="58"/>
      <c r="AY6" s="58" t="str">
        <f>IF(SUM(COUNTIFS('Planificación 2026-1'!F:F,"SUNAMPE",'Planificación 2026-1'!X:X,C6,'Planificación 2026-1'!H:H,"IN"))&gt;0,"P06"," ")</f>
        <v xml:space="preserve"> </v>
      </c>
      <c r="AZ6" s="58" t="str">
        <f>IF(SUM(COUNTIFS('Planificación 2026-1'!F:F,"SUNAMPE",'Planificación 2026-1'!X:X,C6,'Planificación 2026-1'!H:H,"CA"))&gt;0,"P07"," ")</f>
        <v xml:space="preserve"> </v>
      </c>
      <c r="BA6" s="58" t="str">
        <f>IF(SUM(COUNTIFS('Planificación 2026-1'!F:F,"SUNAMPE",'Planificación 2026-1'!X:X,C6,'Planificación 2026-1'!H:H,"DE"))&gt;0,"P08"," ")</f>
        <v xml:space="preserve"> </v>
      </c>
      <c r="BB6" s="58" t="str">
        <f>IF(SUM(COUNTIFS('Planificación 2026-1'!F:F,"SUNAMPE",'Planificación 2026-1'!X:X,C6,'Planificación 2026-1'!H:H,"OB"))&gt;0,"P09"," ")</f>
        <v xml:space="preserve"> </v>
      </c>
      <c r="BC6" s="58" t="str">
        <f>IF(SUM(COUNTIFS('Planificación 2026-1'!F:F,"SUNAMPE",'Planificación 2026-1'!X:X,C6,'Planificación 2026-1'!H:H,"MH"))&gt;0,"P31"," ")</f>
        <v xml:space="preserve"> </v>
      </c>
      <c r="BD6" s="58" t="str">
        <f>IF(SUM(COUNTIFS('Planificación 2026-1'!F:F,"SUNAMPE",'Planificación 2026-1'!X:X,C6,'Planificación 2026-1'!H:H,"IC"))&gt;0,"P32"," ")</f>
        <v xml:space="preserve"> </v>
      </c>
      <c r="BE6" s="58" t="str">
        <f>IF(SUM(COUNTIFS('Planificación 2026-1'!F:F,"SUNAMPE",'Planificación 2026-1'!X:X,C6,'Planificación 2026-1'!H:H,"AR"))&gt;0,"P34"," ")</f>
        <v xml:space="preserve"> </v>
      </c>
      <c r="BF6" s="58" t="str">
        <f>IF(SUM(COUNTIFS('Planificación 2026-1'!F:F,"SUNAMPE",'Planificación 2026-1'!X:X,C6,'Planificación 2026-1'!H:H,"T1"))&gt;0,"P35"," ")</f>
        <v xml:space="preserve"> </v>
      </c>
      <c r="BG6" s="58" t="str">
        <f>IF(SUM(COUNTIFS('Planificación 2026-1'!F:F,"SUNAMPE",'Planificación 2026-1'!X:X,C6,'Planificación 2026-1'!H:H,"T3"))&gt;0,"P36"," ")</f>
        <v xml:space="preserve"> </v>
      </c>
      <c r="BH6" s="58" t="str">
        <f>IF(SUM(COUNTIFS('Planificación 2026-1'!F:F,"SUNAMPE",'Planificación 2026-1'!X:X,C6,'Planificación 2026-1'!H:H,"T2"))&gt;0,"P37"," ")</f>
        <v xml:space="preserve"> </v>
      </c>
      <c r="BI6" s="58" t="str">
        <f>IF(SUM(COUNTIFS('Planificación 2026-1'!F:F,"SUNAMPE",'Planificación 2026-1'!X:X,C6,'Planificación 2026-1'!H:H,"AE"))&gt;0,"P38"," ")</f>
        <v xml:space="preserve"> </v>
      </c>
      <c r="BJ6" s="58" t="str">
        <f>IF(SUM(COUNTIFS('Planificación 2026-1'!F:F,"SUNAMPE",'Planificación 2026-1'!X:X,C6,'Planificación 2026-1'!H:H,"T4"))&gt;0,"P55"," ")</f>
        <v xml:space="preserve"> </v>
      </c>
      <c r="BK6" s="58" t="str">
        <f>IF(SUM(COUNTIFS('Planificación 2026-1'!F:F,"HUAURA",'Planificación 2026-1'!X:X,C6,'Planificación 2026-1'!H:H,"AF"))&gt;0," P01"," ")</f>
        <v xml:space="preserve"> </v>
      </c>
      <c r="BL6" s="58" t="str">
        <f>IF(SUM(COUNTIFS('Planificación 2026-1'!F:F,"HUAURA",'Planificación 2026-1'!X:X,C6,'Planificación 2026-1'!H:H,"EN"))&gt;0,"P02"," ")</f>
        <v xml:space="preserve"> </v>
      </c>
      <c r="BM6" s="58" t="str">
        <f>IF(SUM(COUNTIFS('Planificación 2026-1'!F:F,"HUAURA",'Planificación 2026-1'!X:X,C6,'Planificación 2026-1'!H:H,"IS"))&gt;0,"P03"," ")</f>
        <v xml:space="preserve"> </v>
      </c>
      <c r="BN6" s="58" t="str">
        <f>IF(SUM(COUNTIFS('Planificación 2026-1'!F:F,"HUAURA",'Planificación 2026-1'!X:X,C6,'Planificación 2026-1'!H:H,"PS"))&gt;0,"P04"," ")</f>
        <v xml:space="preserve"> </v>
      </c>
      <c r="BO6" s="58"/>
      <c r="BP6" s="58" t="str">
        <f>IF(SUM(COUNTIFS('Planificación 2026-1'!F:F,"HUAURA",'Planificación 2026-1'!X:X,C6,'Planificación 2026-1'!H:H,"IN"))&gt;0,"P06"," ")</f>
        <v xml:space="preserve"> </v>
      </c>
      <c r="BQ6" s="58" t="str">
        <f>IF(SUM(COUNTIFS('Planificación 2026-1'!F:F,"HUAURA",'Planificación 2026-1'!X:X,C6,'Planificación 2026-1'!H:H,"CA"))&gt;0,"P07"," ")</f>
        <v xml:space="preserve"> </v>
      </c>
      <c r="BR6" s="58" t="str">
        <f>IF(SUM(COUNTIFS('Planificación 2026-1'!F:F,"HUAURA",'Planificación 2026-1'!X:X,C6,'Planificación 2026-1'!H:H,"DE"))&gt;0,"P08"," ")</f>
        <v xml:space="preserve"> </v>
      </c>
      <c r="BS6" s="58" t="str">
        <f>IF(SUM(COUNTIFS('Planificación 2026-1'!F:F,"HUAURA",'Planificación 2026-1'!X:X,C6,'Planificación 2026-1'!H:H,"OB"))&gt;0,"P09"," ")</f>
        <v xml:space="preserve"> </v>
      </c>
      <c r="BT6" s="58" t="str">
        <f>IF(SUM(COUNTIFS('Planificación 2026-1'!F:F,"HUAURA",'Planificación 2026-1'!X:X,C6,'Planificación 2026-1'!H:H,"MH"))&gt;0,"P31"," ")</f>
        <v xml:space="preserve"> </v>
      </c>
      <c r="BU6" s="58" t="str">
        <f>IF(SUM(COUNTIFS('Planificación 2026-1'!F:F,"HUAURA",'Planificación 2026-1'!X:X,C6,'Planificación 2026-1'!H:H,"IC"))&gt;0,"P32"," ")</f>
        <v xml:space="preserve"> </v>
      </c>
      <c r="BV6" s="58" t="str">
        <f>IF(SUM(COUNTIFS('Planificación 2026-1'!F:F,"HUAURA",'Planificación 2026-1'!X:X,C6,'Planificación 2026-1'!H:H,"AR"))&gt;0,"P34"," ")</f>
        <v xml:space="preserve"> </v>
      </c>
      <c r="BW6" s="58" t="str">
        <f>IF(SUM(COUNTIFS('Planificación 2026-1'!F:F,"HUAURA",'Planificación 2026-1'!X:X,C6,'Planificación 2026-1'!H:H,"T1"))&gt;0,"P35"," ")</f>
        <v xml:space="preserve"> </v>
      </c>
      <c r="BX6" s="58" t="str">
        <f>IF(SUM(COUNTIFS('Planificación 2026-1'!F:F,"HUAURA",'Planificación 2026-1'!X:X,C6,'Planificación 2026-1'!H:H,"T3"))&gt;0,"P36"," ")</f>
        <v xml:space="preserve"> </v>
      </c>
      <c r="BY6" s="58" t="str">
        <f>IF(SUM(COUNTIFS('Planificación 2026-1'!F:F,"HUAURA",'Planificación 2026-1'!X:X,C6,'Planificación 2026-1'!H:H,"T2"))&gt;0,"P37"," ")</f>
        <v xml:space="preserve"> </v>
      </c>
      <c r="BZ6" s="58" t="str">
        <f>IF(SUM(COUNTIFS('Planificación 2026-1'!F:F,"HUAURA",'Planificación 2026-1'!X:X,C6,'Planificación 2026-1'!H:H,"AE"))&gt;0,"P38"," ")</f>
        <v xml:space="preserve"> </v>
      </c>
      <c r="CA6" s="58" t="str">
        <f>IF(SUM(COUNTIFS('Planificación 2026-1'!F:F,"HUAURA",'Planificación 2026-1'!X:X,C6,'Planificación 2026-1'!H:H,"T4"))&gt;0,"P55"," ")</f>
        <v xml:space="preserve"> </v>
      </c>
      <c r="CB6" s="59">
        <f>SUMIFS('Planificación 2026-1'!S:S,'Planificación 2026-1'!X:X,C6,'Planificación 2026-1'!H:H,"AF",'Planificación 2026-1'!I:I,"&gt;2")</f>
        <v>0</v>
      </c>
      <c r="CC6" s="59">
        <f>SUMIFS('Planificación 2026-1'!S:S,'Planificación 2026-1'!X:X,C6,'Planificación 2026-1'!H:H,"EN",'Planificación 2026-1'!I:I,"&gt;2")</f>
        <v>0</v>
      </c>
      <c r="CD6" s="59">
        <f>SUMIFS('Planificación 2026-1'!S:S,'Planificación 2026-1'!X:X,C6,'Planificación 2026-1'!H:H,"IS",'Planificación 2026-1'!I:I,"&gt;2")</f>
        <v>0</v>
      </c>
      <c r="CE6" s="59">
        <f>SUMIFS('Planificación 2026-1'!S:S,'Planificación 2026-1'!X:X,C6,'Planificación 2026-1'!H:H,"PS",'Planificación 2026-1'!I:I,"&gt;2")</f>
        <v>13</v>
      </c>
      <c r="CF6" s="59">
        <f>SUMIFS('Planificación 2026-1'!S:S,'Planificación 2026-1'!X:X,C6,'Planificación 2026-1'!H:H,"IN",'Planificación 2026-1'!I:I,"&gt;2")</f>
        <v>0</v>
      </c>
      <c r="CG6" s="59">
        <f>SUMIFS('Planificación 2026-1'!S:S,'Planificación 2026-1'!X:X,C6,'Planificación 2026-1'!H:H,"CA",'Planificación 2026-1'!I:I,"&gt;2")</f>
        <v>0</v>
      </c>
      <c r="CH6" s="59">
        <f>SUMIFS('Planificación 2026-1'!S:S,'Planificación 2026-1'!X:X,C6,'Planificación 2026-1'!H:H,"DE",'Planificación 2026-1'!I:I,"&gt;2")</f>
        <v>0</v>
      </c>
      <c r="CI6" s="59">
        <f>SUMIFS('Planificación 2026-1'!S:S,'Planificación 2026-1'!X:X,C6,'Planificación 2026-1'!H:H,"OB",'Planificación 2026-1'!I:I,"&gt;2")</f>
        <v>0</v>
      </c>
      <c r="CJ6" s="59">
        <f>SUMIFS('Planificación 2026-1'!S:S,'Planificación 2026-1'!X:X,C6,'Planificación 2026-1'!H:H,"MH",'Planificación 2026-1'!I:I,"&gt;2")</f>
        <v>0</v>
      </c>
      <c r="CK6" s="59">
        <f>SUMIFS('Planificación 2026-1'!S:S,'Planificación 2026-1'!X:X,C6,'Planificación 2026-1'!H:H,"IC",'Planificación 2026-1'!I:I,"&gt;2")</f>
        <v>0</v>
      </c>
      <c r="CL6" s="59">
        <f>SUMIFS('Planificación 2026-1'!S:S,'Planificación 2026-1'!X:X,C6,'Planificación 2026-1'!H:H,"AR",'Planificación 2026-1'!I:I,"&gt;2")</f>
        <v>0</v>
      </c>
      <c r="CM6" s="59">
        <f>SUMIFS('Planificación 2026-1'!S:S,'Planificación 2026-1'!X:X,C6,'Planificación 2026-1'!H:H,"AE",'Planificación 2026-1'!I:I,"&gt;2")</f>
        <v>0</v>
      </c>
      <c r="CN6" s="59">
        <f>SUMIFS('Planificación 2026-1'!S:S,'Planificación 2026-1'!X:X,C6,'Planificación 2026-1'!H:H,"T1",'Planificación 2026-1'!I:I,"&gt;2")</f>
        <v>0</v>
      </c>
      <c r="CO6" s="59">
        <f>SUMIFS('Planificación 2026-1'!S:S,'Planificación 2026-1'!X:X,C6,'Planificación 2026-1'!H:H,"T3",'Planificación 2026-1'!I:I,"&gt;2")</f>
        <v>0</v>
      </c>
      <c r="CP6" s="59">
        <f>SUMIFS('Planificación 2026-1'!S:S,'Planificación 2026-1'!X:X,C6,'Planificación 2026-1'!H:H,"T2",'Planificación 2026-1'!I:I,"&gt;2")</f>
        <v>0</v>
      </c>
      <c r="CQ6" s="59">
        <f>SUMIFS('Planificación 2026-1'!S:S,'Planificación 2026-1'!X:X,C6,'Planificación 2026-1'!H:H,"T4",'Planificación 2026-1'!I:I,"&gt;2")</f>
        <v>0</v>
      </c>
      <c r="CR6" s="59">
        <f>SUMIFS('Planificación 2026-1'!S:S,'Planificación 2026-1'!X:X,C6,'Planificación 2026-1'!H:H,"AF",'Planificación 2026-1'!I:I,"&lt;3")</f>
        <v>0</v>
      </c>
      <c r="CS6" s="59">
        <f>SUMIFS('Planificación 2026-1'!S:S,'Planificación 2026-1'!X:X,C6,'Planificación 2026-1'!H:H,"EN",'Planificación 2026-1'!I:I,"&lt;3")</f>
        <v>0</v>
      </c>
      <c r="CT6" s="59">
        <f>SUMIFS('Planificación 2026-1'!S:S,'Planificación 2026-1'!X:X,C6,'Planificación 2026-1'!H:H,"IS",'Planificación 2026-1'!I:I,"&lt;3")</f>
        <v>0</v>
      </c>
      <c r="CU6" s="59">
        <f>SUMIFS('Planificación 2026-1'!S:S,'Planificación 2026-1'!X:X,C6,'Planificación 2026-1'!H:H,"PS",'Planificación 2026-1'!I:I,"&lt;3")</f>
        <v>0</v>
      </c>
      <c r="CV6" s="59">
        <f>SUMIFS('Planificación 2026-1'!S:S,'Planificación 2026-1'!X:X,C6,'Planificación 2026-1'!H:H,"IN",'Planificación 2026-1'!I:I,"&lt;3")</f>
        <v>0</v>
      </c>
      <c r="CW6" s="59">
        <f>SUMIFS('Planificación 2026-1'!S:S,'Planificación 2026-1'!X:X,C6,'Planificación 2026-1'!H:H,"CA",'Planificación 2026-1'!I:I,"&lt;3")</f>
        <v>0</v>
      </c>
      <c r="CX6" s="59">
        <f>SUMIFS('Planificación 2026-1'!S:S,'Planificación 2026-1'!X:X,C6,'Planificación 2026-1'!H:H,"DE",'Planificación 2026-1'!I:I,"&lt;3")</f>
        <v>0</v>
      </c>
      <c r="CY6" s="59">
        <f>SUMIFS('Planificación 2026-1'!S:S,'Planificación 2026-1'!X:X,C6,'Planificación 2026-1'!H:H,"OB",'Planificación 2026-1'!I:I,"&lt;3")</f>
        <v>0</v>
      </c>
      <c r="CZ6" s="59">
        <f>SUMIFS('Planificación 2026-1'!S:S,'Planificación 2026-1'!X:X,C6,'Planificación 2026-1'!H:H,"MH",'Planificación 2026-1'!I:I,"&lt;3")</f>
        <v>0</v>
      </c>
      <c r="DA6" s="59">
        <f>SUMIFS('Planificación 2026-1'!S:S,'Planificación 2026-1'!X:X,C6,'Planificación 2026-1'!H:H,"IC",'Planificación 2026-1'!I:I,"&lt;3")</f>
        <v>0</v>
      </c>
      <c r="DB6" s="59">
        <f>SUMIFS('Planificación 2026-1'!S:S,'Planificación 2026-1'!X:X,C6,'Planificación 2026-1'!H:H,"AR",'Planificación 2026-1'!I:I,"&lt;3")</f>
        <v>0</v>
      </c>
      <c r="DC6" s="59">
        <f>SUMIFS('Planificación 2026-1'!S:S,'Planificación 2026-1'!X:X,C6,'Planificación 2026-1'!H:H,"AE",'Planificación 2026-1'!I:I,"&lt;3")</f>
        <v>0</v>
      </c>
      <c r="DD6" s="59">
        <f>SUMIFS('Planificación 2026-1'!S:S,'Planificación 2026-1'!X:X,C6,'Planificación 2026-1'!H:H,"T1",'Planificación 2026-1'!I:I,"&lt;3")</f>
        <v>0</v>
      </c>
      <c r="DE6" s="59">
        <f>SUMIFS('Planificación 2026-1'!S:S,'Planificación 2026-1'!X:X,C6,'Planificación 2026-1'!H:H,"T3",'Planificación 2026-1'!I:I,"&lt;3")</f>
        <v>0</v>
      </c>
      <c r="DF6" s="59">
        <f>SUMIFS('Planificación 2026-1'!S:S,'Planificación 2026-1'!X:X,C6,'Planificación 2026-1'!H:H,"T2",'Planificación 2026-1'!I:I,"&lt;3")</f>
        <v>0</v>
      </c>
      <c r="DG6" s="59">
        <f>SUMIFS('Planificación 2026-1'!S:S,'Planificación 2026-1'!X:X,C6,'Planificación 2026-1'!H:H,"T4",'Planificación 2026-1'!I:I,"&lt;3")</f>
        <v>0</v>
      </c>
      <c r="DH6" s="58" t="str">
        <f t="shared" si="3"/>
        <v>P04</v>
      </c>
      <c r="DI6" s="27">
        <f>IF(C6="","",SUMIFS('Planificación 2026-1'!S:S,'Planificación 2026-1'!X:X,C6,'Planificación 2026-1'!F:F,"PRINCIPAL",'Planificación 2026-1'!Y:Y,"VIRTUAL"))</f>
        <v>0</v>
      </c>
      <c r="DJ6" s="27">
        <f>IF(C6="","",SUMIFS('Planificación 2026-1'!S:S,'Planificación 2026-1'!X:X,C6,'Planificación 2026-1'!F:F,"PRINCIPAL",'Planificación 2026-1'!Y:Y,"PRESENCIAL"))</f>
        <v>13</v>
      </c>
      <c r="DK6" s="27">
        <f>IF(C6="","",SUMIFS('Planificación 2026-1'!S:S,'Planificación 2026-1'!X:X,C6,'Planificación 2026-1'!F:F,"PRINCIPAL",'Planificación 2026-1'!Y:Y,"HIBRIDO PRESENCIAL"))</f>
        <v>0</v>
      </c>
      <c r="DL6" s="58" t="str">
        <f t="shared" si="4"/>
        <v/>
      </c>
      <c r="DM6" s="58">
        <f>IF(C6="","",SUMIFS('Planificación 2026-1'!S:S,'Planificación 2026-1'!X:X,C6,'Planificación 2026-1'!F:F,"FILIAL",'Planificación 2026-1'!Y:Y,"VIRTUAL"))</f>
        <v>0</v>
      </c>
      <c r="DN6" s="60">
        <f>IF(C6="","",SUMIFS('Planificación 2026-1'!S:S,'Planificación 2026-1'!X:X,C6,'Planificación 2026-1'!F:F,"FILIAL",'Planificación 2026-1'!Y:Y,"PRESENCIAL"))</f>
        <v>0</v>
      </c>
      <c r="DO6" s="29">
        <f>IF(C6="","",SUMIFS('Planificación 2026-1'!S:S,'Planificación 2026-1'!X:X,C6,'Planificación 2026-1'!F:F,"FILIAL",'Planificación 2026-1'!Y:Y,"HIBRIDO PRESENCIAL"))</f>
        <v>0</v>
      </c>
      <c r="DP6" s="61" t="str">
        <f t="shared" si="5"/>
        <v/>
      </c>
      <c r="DQ6" s="58">
        <f>IF(C6="","",SUMIFS('Planificación 2026-1'!S:S,'Planificación 2026-1'!X:X,C6,'Planificación 2026-1'!F:F,"SUNAMPE",'Planificación 2026-1'!Y:Y,"VIRTUAL"))</f>
        <v>0</v>
      </c>
      <c r="DR6" s="29">
        <f>IF(C6="","",SUMIFS('Planificación 2026-1'!S:S,'Planificación 2026-1'!X:X,C6,'Planificación 2026-1'!F:F,"SUNAMPE",'Planificación 2026-1'!Y:Y,"PRESENCIAL"))</f>
        <v>0</v>
      </c>
      <c r="DS6" s="61" t="str">
        <f t="shared" si="6"/>
        <v/>
      </c>
      <c r="DT6" s="58">
        <f>IF(C6="","",SUMIFS('Planificación 2026-1'!S:S,'Planificación 2026-1'!X:X,C6,'Planificación 2026-1'!F:F,"HUAURA",'Planificación 2026-1'!Y:Y,"VIRTUAL"))</f>
        <v>0</v>
      </c>
      <c r="DU6" s="29">
        <f>IF(C6="","",SUMIFS('Planificación 2026-1'!S:S,'Planificación 2026-1'!X:X,C6,'Planificación 2026-1'!F:F,"HUAURA",'Planificación 2026-1'!Y:Y,"PRESENCIAL"))</f>
        <v>0</v>
      </c>
      <c r="DV6" s="32">
        <f>SUMIFS('Planificación 2026-1'!S:S,'Planificación 2026-1'!X:X,C6,'Planificación 2026-1'!F:F,"PRINCIPAL",'Planificación 2026-1'!Y:Y,"VIRTUAL",'Planificación 2026-1'!I:I,"&gt;2")</f>
        <v>0</v>
      </c>
      <c r="DW6" s="32">
        <f>SUMIFS('Planificación 2026-1'!S:S,'Planificación 2026-1'!X:X,C6,'Planificación 2026-1'!F:F,"PRINCIPAL",'Planificación 2026-1'!Y:Y,"&lt;&gt;VIRTUAL",'Planificación 2026-1'!I:I,"&gt;2")</f>
        <v>13</v>
      </c>
      <c r="DX6" s="32">
        <f>SUMIFS('Planificación 2026-1'!S:S,'Planificación 2026-1'!X:X,C6,'Planificación 2026-1'!F:F,"SUNAMPE",'Planificación 2026-1'!Y:Y,"VIRTUAL",'Planificación 2026-1'!I:I,"&gt;2")</f>
        <v>0</v>
      </c>
      <c r="DY6" s="32">
        <f>SUMIFS('Planificación 2026-1'!S:S,'Planificación 2026-1'!X:X,C6,'Planificación 2026-1'!F:F,"SUNAMPE",'Planificación 2026-1'!Y:Y,"&lt;&gt;VIRTUAL",'Planificación 2026-1'!I:I,"&gt;2")</f>
        <v>0</v>
      </c>
      <c r="DZ6" s="32">
        <f>SUMIFS('Planificación 2026-1'!S:S,'Planificación 2026-1'!X:X,C6,'Planificación 2026-1'!F:F,"FILIAL",'Planificación 2026-1'!Y:Y,"VIRTUAL",'Planificación 2026-1'!I:I,"&gt;2")</f>
        <v>0</v>
      </c>
      <c r="EA6" s="32">
        <f>SUMIFS('Planificación 2026-1'!S:S,'Planificación 2026-1'!X:X,C6,'Planificación 2026-1'!F:F,"FILIAL",'Planificación 2026-1'!Y:Y,"&lt;&gt;VIRTUAL",'Planificación 2026-1'!I:I,"&gt;2")</f>
        <v>0</v>
      </c>
      <c r="EB6" s="32">
        <f>SUMIFS('Planificación 2026-1'!S:S,'Planificación 2026-1'!X:X,C6,'Planificación 2026-1'!F:F,"PORUMA",'Planificación 2026-1'!Y:Y,"VIRTUAL",'Planificación 2026-1'!I:I,"&gt;2")</f>
        <v>0</v>
      </c>
      <c r="EC6" s="32">
        <f>SUMIFS('Planificación 2026-1'!S:S,'Planificación 2026-1'!X:X,C6,'Planificación 2026-1'!F:F,"PORUMA",'Planificación 2026-1'!Y:Y,"&lt;&gt;VIRTUAL",'Planificación 2026-1'!I:I,"&gt;2")</f>
        <v>0</v>
      </c>
      <c r="ED6" s="32">
        <f>SUMIFS('Planificación 2026-1'!S:S,'Planificación 2026-1'!X:X,C6,'Planificación 2026-1'!F:F,"HUAURA",'Planificación 2026-1'!Y:Y,"VIRTUAL",'Planificación 2026-1'!I:I,"&gt;2")</f>
        <v>0</v>
      </c>
      <c r="EE6" s="32">
        <f>SUMIFS('Planificación 2026-1'!S:S,'Planificación 2026-1'!X:X,C6,'Planificación 2026-1'!F:F,"HUAURA",'Planificación 2026-1'!Y:Y,"&lt;&gt;VIRTUAL",'Planificación 2026-1'!I:I,"&gt;2")</f>
        <v>0</v>
      </c>
      <c r="EF6" s="32">
        <f>SUMIFS('Planificación 2026-1'!S:S,'Planificación 2026-1'!X:X,C6,'Planificación 2026-1'!F:F,"PRINCIPAL",'Planificación 2026-1'!Y:Y,"VIRTUAL",'Planificación 2026-1'!I:I,"&lt;3")</f>
        <v>0</v>
      </c>
      <c r="EG6" s="32">
        <f>SUMIFS('Planificación 2026-1'!S:S,'Planificación 2026-1'!X:X,C6,'Planificación 2026-1'!F:F,"PRINCIPAL",'Planificación 2026-1'!Y:Y,"&lt;&gt;VIRTUAL",'Planificación 2026-1'!I:I,"&lt;3")</f>
        <v>0</v>
      </c>
      <c r="EH6" s="32">
        <f>SUMIFS('Planificación 2026-1'!S:S,'Planificación 2026-1'!X:X,C6,'Planificación 2026-1'!F:F,"SUNAMPE",'Planificación 2026-1'!Y:Y,"VIRTUAL",'Planificación 2026-1'!I:I,"&lt;3")</f>
        <v>0</v>
      </c>
      <c r="EI6" s="32">
        <f>SUMIFS('Planificación 2026-1'!S:S,'Planificación 2026-1'!X:X,C6,'Planificación 2026-1'!F:F,"SUNAMPE",'Planificación 2026-1'!Y:Y,"&lt;&gt;VIRTUAL",'Planificación 2026-1'!I:I,"&lt;3")</f>
        <v>0</v>
      </c>
      <c r="EJ6" s="32">
        <f>SUMIFS('Planificación 2026-1'!S:S,'Planificación 2026-1'!X:X,C6,'Planificación 2026-1'!F:F,"FILIAL",'Planificación 2026-1'!Y:Y,"VIRTUAL",'Planificación 2026-1'!I:I,"&lt;3")</f>
        <v>0</v>
      </c>
      <c r="EK6" s="32">
        <f>SUMIFS('Planificación 2026-1'!S:S,'Planificación 2026-1'!X:X,C6,'Planificación 2026-1'!F:F,"FILIAL",'Planificación 2026-1'!Y:Y,"&lt;&gt;VIRTUAL",'Planificación 2026-1'!I:I,"&lt;3")</f>
        <v>0</v>
      </c>
      <c r="EL6" s="32">
        <f>SUMIFS('Planificación 2026-1'!S:S,'Planificación 2026-1'!X:X,C6,'Planificación 2026-1'!F:F,"PORUMA",'Planificación 2026-1'!Y:Y,"VIRTUAL",'Planificación 2026-1'!I:I,"&lt;3")</f>
        <v>0</v>
      </c>
      <c r="EM6" s="32">
        <f>SUMIFS('Planificación 2026-1'!S:S,'Planificación 2026-1'!X:X,C6,'Planificación 2026-1'!F:F,"PORUMA",'Planificación 2026-1'!Y:Y,"&lt;&gt;VIRTUAL",'Planificación 2026-1'!I:I,"&lt;3")</f>
        <v>0</v>
      </c>
      <c r="EN6" s="32">
        <f>SUMIFS('Planificación 2026-1'!S:S,'Planificación 2026-1'!X:X,C6,'Planificación 2026-1'!F:F,"HUAURA",'Planificación 2026-1'!Y:Y,"VIRTUAL",'Planificación 2026-1'!I:I,"&lt;3")</f>
        <v>0</v>
      </c>
      <c r="EO6" s="32">
        <f>SUMIFS('Planificación 2026-1'!S:S,'Planificación 2026-1'!X:X,C6,'Planificación 2026-1'!F:F,"HUAURA",'Planificación 2026-1'!Y:Y,"&lt;&gt;VIRTUAL",'Planificación 2026-1'!I:I,"&lt;3")</f>
        <v>0</v>
      </c>
      <c r="EP6" s="32">
        <f t="shared" si="0"/>
        <v>0</v>
      </c>
      <c r="EQ6" s="32">
        <f t="shared" si="7"/>
        <v>0</v>
      </c>
      <c r="ER6" s="32">
        <f t="shared" si="8"/>
        <v>0</v>
      </c>
      <c r="ES6" s="32">
        <f t="shared" si="9"/>
        <v>13</v>
      </c>
      <c r="ET6" s="32">
        <f t="shared" si="10"/>
        <v>0</v>
      </c>
      <c r="EU6" s="32">
        <f t="shared" si="11"/>
        <v>13</v>
      </c>
      <c r="EV6" s="32" t="b">
        <f>EXACT(EU6,E6)</f>
        <v>1</v>
      </c>
      <c r="EW6" s="32"/>
      <c r="EX6" s="32">
        <f t="shared" si="1"/>
        <v>0</v>
      </c>
      <c r="EY6" s="32">
        <f t="shared" si="2"/>
        <v>13</v>
      </c>
      <c r="EZ6" s="32" t="b">
        <f>EXACT(SUM(EX6:EY6),E6)</f>
        <v>1</v>
      </c>
      <c r="FA6" s="32" t="str">
        <f>IF(AND(DW6=0,EA6=0,EE6=0),"",IF(COUNTIF(DW6:EE6,"&gt;0")=1,IF(DW6&gt;0,"SEDE",IF(EA6&gt;0,"FILIAL","HUAURA")),IF(COUNTIF(DW6:EE6,"&gt;0")=2,IF(AND(DW6&gt;0,EA6&gt;0),"SEDE-FILIAL",IF(AND(DW6&gt;0,EE6&gt;0),"SEDE-HUAURA","FILIAL-HUAURA")),"SEDE-FILIAL-HUAURA")))</f>
        <v>SEDE</v>
      </c>
      <c r="FB6" s="32" t="str">
        <f t="shared" si="12"/>
        <v>PRESENCIAL</v>
      </c>
    </row>
    <row r="7" spans="1:158">
      <c r="A7" s="33"/>
      <c r="B7" s="65">
        <v>4</v>
      </c>
      <c r="C7" s="32" t="s">
        <v>204</v>
      </c>
      <c r="D7" s="429">
        <v>21525109</v>
      </c>
      <c r="E7" s="62">
        <f>SUMIF('Planificación 2026-1'!X:X,C7,'Planificación 2026-1'!S:S)</f>
        <v>17</v>
      </c>
      <c r="F7" s="63" t="s">
        <v>203</v>
      </c>
      <c r="G7" s="454" t="s">
        <v>200</v>
      </c>
      <c r="H7" s="64" t="s">
        <v>38</v>
      </c>
      <c r="I7" s="64" t="s">
        <v>157</v>
      </c>
      <c r="J7" s="32" t="s">
        <v>195</v>
      </c>
      <c r="K7" s="32" t="s">
        <v>157</v>
      </c>
      <c r="L7" s="57" t="str">
        <f>IF(SUM(COUNTIFS('Planificación 2026-1'!F:F,"PRINCIPAL",'Planificación 2026-1'!X:X,C7,'Planificación 2026-1'!H:H,"AF"))&gt;0,"P01"," ")</f>
        <v xml:space="preserve"> </v>
      </c>
      <c r="M7" s="58" t="str">
        <f>IF(SUM(COUNTIFS('Planificación 2026-1'!F:F,"PRINCIPAL",'Planificación 2026-1'!X:X,C7,'Planificación 2026-1'!H:H,"EN"))&gt;0,"P02"," ")</f>
        <v xml:space="preserve"> </v>
      </c>
      <c r="N7" s="58" t="str">
        <f>IF(SUM(COUNTIFS('Planificación 2026-1'!F:F,"PRINCIPAL",'Planificación 2026-1'!X:X,C7,'Planificación 2026-1'!H:H,"IS"))&gt;0,"P03"," ")</f>
        <v xml:space="preserve"> </v>
      </c>
      <c r="O7" s="58" t="str">
        <f>IF(SUM(COUNTIFS('Planificación 2026-1'!F:F,"PRINCIPAL",'Planificación 2026-1'!X:X,C7,'Planificación 2026-1'!H:H,"PS"))&gt;0,"P04"," ")</f>
        <v xml:space="preserve"> </v>
      </c>
      <c r="P7" s="58"/>
      <c r="Q7" s="58" t="str">
        <f>IF(SUM(COUNTIFS('Planificación 2026-1'!F:F,"PRINCIPAL",'Planificación 2026-1'!X:X,C7,'Planificación 2026-1'!H:H,"IN"))&gt;0,"P06"," ")</f>
        <v xml:space="preserve"> </v>
      </c>
      <c r="R7" s="58" t="str">
        <f>IF(SUM(COUNTIFS('Planificación 2026-1'!F:F,"PRINCIPAL",'Planificación 2026-1'!X:X,C7,'Planificación 2026-1'!H:H,"CA"))&gt;0,"P07"," ")</f>
        <v xml:space="preserve"> </v>
      </c>
      <c r="S7" s="58" t="str">
        <f>IF(SUM(COUNTIFS('Planificación 2026-1'!F:F,"PRINCIPAL",'Planificación 2026-1'!X:X,C7,'Planificación 2026-1'!H:H,"DE"))&gt;0,"P08"," ")</f>
        <v xml:space="preserve"> </v>
      </c>
      <c r="T7" s="58" t="str">
        <f>IF(SUM(COUNTIFS('Planificación 2026-1'!F:F,"PRINCIPAL",'Planificación 2026-1'!X:X,C7,'Planificación 2026-1'!H:H,"OB"))&gt;0,"P09"," ")</f>
        <v xml:space="preserve"> </v>
      </c>
      <c r="U7" s="58" t="str">
        <f>IF(SUM(COUNTIFS('Planificación 2026-1'!F:F,"PRINCIPAL",'Planificación 2026-1'!X:X,C7,'Planificación 2026-1'!H:H,"MH"))&gt;0,"P31"," ")</f>
        <v xml:space="preserve"> </v>
      </c>
      <c r="V7" s="58" t="str">
        <f>IF(SUM(COUNTIFS('Planificación 2026-1'!F:F,"PRINCIPAL",'Planificación 2026-1'!X:X,C7,'Planificación 2026-1'!H:H,"IC"))&gt;0,"P32"," ")</f>
        <v xml:space="preserve"> </v>
      </c>
      <c r="W7" s="58" t="str">
        <f>IF(SUM(COUNTIFS('Planificación 2026-1'!F:F,"PRINCIPAL",'Planificación 2026-1'!X:X,C7,'Planificación 2026-1'!H:H,"AR"))&gt;0,"P34"," ")</f>
        <v xml:space="preserve"> </v>
      </c>
      <c r="X7" s="58" t="str">
        <f>IF(SUM(COUNTIFS('Planificación 2026-1'!F:F,"PRINCIPAL",'Planificación 2026-1'!X:X,C7,'Planificación 2026-1'!H:H,"T1"))&gt;0,"P35"," ")</f>
        <v xml:space="preserve"> </v>
      </c>
      <c r="Y7" s="58" t="str">
        <f>IF(SUM(COUNTIFS('Planificación 2026-1'!F:F,"PRINCIPAL",'Planificación 2026-1'!X:X,C7,'Planificación 2026-1'!H:H,"T3"))&gt;0,"P36"," ")</f>
        <v xml:space="preserve"> </v>
      </c>
      <c r="Z7" s="58" t="str">
        <f>IF(SUM(COUNTIFS('Planificación 2026-1'!F:F,"PRINCIPAL",'Planificación 2026-1'!X:X,C7,'Planificación 2026-1'!H:H,"T2"))&gt;0,"P37"," ")</f>
        <v xml:space="preserve"> </v>
      </c>
      <c r="AA7" s="58" t="str">
        <f>IF(SUM(COUNTIFS('Planificación 2026-1'!F:F,"PRINCIPAL",'Planificación 2026-1'!X:X,C7,'Planificación 2026-1'!H:H,"AE"))&gt;0,"P38"," ")</f>
        <v xml:space="preserve"> </v>
      </c>
      <c r="AB7" s="58" t="str">
        <f>IF(SUM(COUNTIFS('Planificación 2026-1'!F:F,"PRINCIPAL",'Planificación 2026-1'!X:X,C7,'Planificación 2026-1'!H:H,"T4"))&gt;0,"P55"," ")</f>
        <v xml:space="preserve"> </v>
      </c>
      <c r="AC7" s="58" t="str">
        <f>IF(SUM(COUNTIFS('Planificación 2026-1'!F:F,"FILIAL",'Planificación 2026-1'!X:X,C7,'Planificación 2026-1'!H:H,"AF"))&gt;0," P01"," ")</f>
        <v xml:space="preserve"> </v>
      </c>
      <c r="AD7" s="58" t="str">
        <f>IF(SUM(COUNTIFS('Planificación 2026-1'!F:F,"FILIAL",'Planificación 2026-1'!X:X,C7,'Planificación 2026-1'!H:H,"EN"))&gt;0,"P02"," ")</f>
        <v xml:space="preserve"> </v>
      </c>
      <c r="AE7" s="58" t="str">
        <f>IF(SUM(COUNTIFS('Planificación 2026-1'!F:F,"FILIAL",'Planificación 2026-1'!X:X,C7,'Planificación 2026-1'!H:H,"IS"))&gt;0,"P03"," ")</f>
        <v xml:space="preserve"> </v>
      </c>
      <c r="AF7" s="58" t="str">
        <f>IF(SUM(COUNTIFS('Planificación 2026-1'!F:F,"FILIAL",'Planificación 2026-1'!X:X,C7,'Planificación 2026-1'!H:H,"PS"))&gt;0,"P04"," ")</f>
        <v xml:space="preserve"> </v>
      </c>
      <c r="AG7" s="58"/>
      <c r="AH7" s="58" t="str">
        <f>IF(SUM(COUNTIFS('Planificación 2026-1'!F:F,"FILIAL",'Planificación 2026-1'!X:X,C7,'Planificación 2026-1'!H:H,"IN"))&gt;0,"P06"," ")</f>
        <v xml:space="preserve"> </v>
      </c>
      <c r="AI7" s="58" t="str">
        <f>IF(SUM(COUNTIFS('Planificación 2026-1'!F:F,"FILIAL",'Planificación 2026-1'!X:X,C7,'Planificación 2026-1'!H:H,"CA"))&gt;0,"P07"," ")</f>
        <v xml:space="preserve"> </v>
      </c>
      <c r="AJ7" s="58" t="str">
        <f>IF(SUM(COUNTIFS('Planificación 2026-1'!F:F,"FILIAL",'Planificación 2026-1'!X:X,C7,'Planificación 2026-1'!H:H,"DE"))&gt;0,"P08"," ")</f>
        <v xml:space="preserve"> </v>
      </c>
      <c r="AK7" s="58" t="str">
        <f>IF(SUM(COUNTIFS('Planificación 2026-1'!F:F,"FILIAL",'Planificación 2026-1'!X:X,C7,'Planificación 2026-1'!H:H,"OB"))&gt;0,"P09"," ")</f>
        <v xml:space="preserve"> </v>
      </c>
      <c r="AL7" s="58" t="str">
        <f>IF(SUM(COUNTIFS('Planificación 2026-1'!F:F,"FILIAL",'Planificación 2026-1'!X:X,C7,'Planificación 2026-1'!H:H,"MH"))&gt;0,"P31"," ")</f>
        <v xml:space="preserve"> </v>
      </c>
      <c r="AM7" s="58" t="str">
        <f>IF(SUM(COUNTIFS('Planificación 2026-1'!F:F,"FILIAL",'Planificación 2026-1'!X:X,C7,'Planificación 2026-1'!H:H,"IC"))&gt;0,"P32"," ")</f>
        <v xml:space="preserve"> </v>
      </c>
      <c r="AN7" s="58" t="str">
        <f>IF(SUM(COUNTIFS('Planificación 2026-1'!F:F,"FILIAL",'Planificación 2026-1'!X:X,C7,'Planificación 2026-1'!H:H,"AR"))&gt;0,"P34"," ")</f>
        <v xml:space="preserve"> </v>
      </c>
      <c r="AO7" s="58" t="str">
        <f>IF(SUM(COUNTIFS('Planificación 2026-1'!F:F,"FILIAL",'Planificación 2026-1'!X:X,C7,'Planificación 2026-1'!H:H,"T1"))&gt;0,"P35"," ")</f>
        <v xml:space="preserve"> </v>
      </c>
      <c r="AP7" s="58" t="str">
        <f>IF(SUM(COUNTIFS('Planificación 2026-1'!F:F,"FILIAL",'Planificación 2026-1'!X:X,C7,'Planificación 2026-1'!H:H,"T3"))&gt;0,"P36"," ")</f>
        <v xml:space="preserve"> </v>
      </c>
      <c r="AQ7" s="58" t="str">
        <f>IF(SUM(COUNTIFS('Planificación 2026-1'!F:F,"FILIAL",'Planificación 2026-1'!X:X,C7,'Planificación 2026-1'!H:H,"T2"))&gt;0,"P37"," ")</f>
        <v xml:space="preserve"> </v>
      </c>
      <c r="AR7" s="58" t="str">
        <f>IF(SUM(COUNTIFS('Planificación 2026-1'!F:F,"FILIAL",'Planificación 2026-1'!X:X,C7,'Planificación 2026-1'!H:H,"AE"))&gt;0,"P38"," ")</f>
        <v xml:space="preserve"> </v>
      </c>
      <c r="AS7" s="58" t="str">
        <f>IF(SUM(COUNTIFS('Planificación 2026-1'!F:F,"FILIAL",'Planificación 2026-1'!X:X,C7,'Planificación 2026-1'!H:H,"T4"))&gt;0,"P55"," ")</f>
        <v xml:space="preserve"> </v>
      </c>
      <c r="AT7" s="58" t="str">
        <f>IF(SUM(COUNTIFS('Planificación 2026-1'!F:F,"SUNAMPE",'Planificación 2026-1'!X:X,C7,'Planificación 2026-1'!H:H,"AF"))&gt;0," P01"," ")</f>
        <v xml:space="preserve"> </v>
      </c>
      <c r="AU7" s="58" t="str">
        <f>IF(SUM(COUNTIFS('Planificación 2026-1'!F:F,"SUNAMPE",'Planificación 2026-1'!X:X,C7,'Planificación 2026-1'!H:H,"EN"))&gt;0,"P02"," ")</f>
        <v xml:space="preserve"> </v>
      </c>
      <c r="AV7" s="58" t="str">
        <f>IF(SUM(COUNTIFS('Planificación 2026-1'!F:F,"SUNAMPE",'Planificación 2026-1'!X:X,C7,'Planificación 2026-1'!H:H,"IS"))&gt;0,"P03"," ")</f>
        <v xml:space="preserve"> </v>
      </c>
      <c r="AW7" s="58" t="str">
        <f>IF(SUM(COUNTIFS('Planificación 2026-1'!F:F,"SUNAMPE",'Planificación 2026-1'!X:X,C7,'Planificación 2026-1'!H:H,"PS"))&gt;0,"P04"," ")</f>
        <v xml:space="preserve"> </v>
      </c>
      <c r="AX7" s="58"/>
      <c r="AY7" s="58" t="str">
        <f>IF(SUM(COUNTIFS('Planificación 2026-1'!F:F,"SUNAMPE",'Planificación 2026-1'!X:X,C7,'Planificación 2026-1'!H:H,"IN"))&gt;0,"P06"," ")</f>
        <v xml:space="preserve"> </v>
      </c>
      <c r="AZ7" s="58" t="str">
        <f>IF(SUM(COUNTIFS('Planificación 2026-1'!F:F,"SUNAMPE",'Planificación 2026-1'!X:X,C7,'Planificación 2026-1'!H:H,"CA"))&gt;0,"P07"," ")</f>
        <v xml:space="preserve"> </v>
      </c>
      <c r="BA7" s="58" t="str">
        <f>IF(SUM(COUNTIFS('Planificación 2026-1'!F:F,"SUNAMPE",'Planificación 2026-1'!X:X,C7,'Planificación 2026-1'!H:H,"DE"))&gt;0,"P08"," ")</f>
        <v xml:space="preserve"> </v>
      </c>
      <c r="BB7" s="58" t="str">
        <f>IF(SUM(COUNTIFS('Planificación 2026-1'!F:F,"SUNAMPE",'Planificación 2026-1'!X:X,C7,'Planificación 2026-1'!H:H,"OB"))&gt;0,"P09"," ")</f>
        <v xml:space="preserve"> </v>
      </c>
      <c r="BC7" s="58" t="str">
        <f>IF(SUM(COUNTIFS('Planificación 2026-1'!F:F,"SUNAMPE",'Planificación 2026-1'!X:X,C7,'Planificación 2026-1'!H:H,"MH"))&gt;0,"P31"," ")</f>
        <v xml:space="preserve"> </v>
      </c>
      <c r="BD7" s="58" t="str">
        <f>IF(SUM(COUNTIFS('Planificación 2026-1'!F:F,"SUNAMPE",'Planificación 2026-1'!X:X,C7,'Planificación 2026-1'!H:H,"IC"))&gt;0,"P32"," ")</f>
        <v xml:space="preserve"> </v>
      </c>
      <c r="BE7" s="58" t="str">
        <f>IF(SUM(COUNTIFS('Planificación 2026-1'!F:F,"SUNAMPE",'Planificación 2026-1'!X:X,C7,'Planificación 2026-1'!H:H,"AR"))&gt;0,"P34"," ")</f>
        <v xml:space="preserve"> </v>
      </c>
      <c r="BF7" s="58" t="str">
        <f>IF(SUM(COUNTIFS('Planificación 2026-1'!F:F,"SUNAMPE",'Planificación 2026-1'!X:X,C7,'Planificación 2026-1'!H:H,"T1"))&gt;0,"P35"," ")</f>
        <v xml:space="preserve"> </v>
      </c>
      <c r="BG7" s="58" t="str">
        <f>IF(SUM(COUNTIFS('Planificación 2026-1'!F:F,"SUNAMPE",'Planificación 2026-1'!X:X,C7,'Planificación 2026-1'!H:H,"T3"))&gt;0,"P36"," ")</f>
        <v xml:space="preserve"> </v>
      </c>
      <c r="BH7" s="58" t="str">
        <f>IF(SUM(COUNTIFS('Planificación 2026-1'!F:F,"SUNAMPE",'Planificación 2026-1'!X:X,C7,'Planificación 2026-1'!H:H,"T2"))&gt;0,"P37"," ")</f>
        <v xml:space="preserve"> </v>
      </c>
      <c r="BI7" s="58" t="str">
        <f>IF(SUM(COUNTIFS('Planificación 2026-1'!F:F,"SUNAMPE",'Planificación 2026-1'!X:X,C7,'Planificación 2026-1'!H:H,"AE"))&gt;0,"P38"," ")</f>
        <v xml:space="preserve"> </v>
      </c>
      <c r="BJ7" s="58" t="str">
        <f>IF(SUM(COUNTIFS('Planificación 2026-1'!F:F,"SUNAMPE",'Planificación 2026-1'!X:X,C7,'Planificación 2026-1'!H:H,"T4"))&gt;0,"P55"," ")</f>
        <v xml:space="preserve"> </v>
      </c>
      <c r="BK7" s="58" t="str">
        <f>IF(SUM(COUNTIFS('Planificación 2026-1'!F:F,"HUAURA",'Planificación 2026-1'!X:X,C7,'Planificación 2026-1'!H:H,"AF"))&gt;0," P01"," ")</f>
        <v xml:space="preserve"> </v>
      </c>
      <c r="BL7" s="58" t="str">
        <f>IF(SUM(COUNTIFS('Planificación 2026-1'!F:F,"HUAURA",'Planificación 2026-1'!X:X,C7,'Planificación 2026-1'!H:H,"EN"))&gt;0,"P02"," ")</f>
        <v xml:space="preserve"> </v>
      </c>
      <c r="BM7" s="58" t="str">
        <f>IF(SUM(COUNTIFS('Planificación 2026-1'!F:F,"HUAURA",'Planificación 2026-1'!X:X,C7,'Planificación 2026-1'!H:H,"IS"))&gt;0,"P03"," ")</f>
        <v xml:space="preserve"> </v>
      </c>
      <c r="BN7" s="58" t="str">
        <f>IF(SUM(COUNTIFS('Planificación 2026-1'!F:F,"HUAURA",'Planificación 2026-1'!X:X,C7,'Planificación 2026-1'!H:H,"PS"))&gt;0,"P04"," ")</f>
        <v xml:space="preserve"> </v>
      </c>
      <c r="BO7" s="58"/>
      <c r="BP7" s="58" t="str">
        <f>IF(SUM(COUNTIFS('Planificación 2026-1'!F:F,"HUAURA",'Planificación 2026-1'!X:X,C7,'Planificación 2026-1'!H:H,"IN"))&gt;0,"P06"," ")</f>
        <v xml:space="preserve"> </v>
      </c>
      <c r="BQ7" s="58" t="str">
        <f>IF(SUM(COUNTIFS('Planificación 2026-1'!F:F,"HUAURA",'Planificación 2026-1'!X:X,C7,'Planificación 2026-1'!H:H,"CA"))&gt;0,"P07"," ")</f>
        <v xml:space="preserve"> </v>
      </c>
      <c r="BR7" s="58" t="str">
        <f>IF(SUM(COUNTIFS('Planificación 2026-1'!F:F,"HUAURA",'Planificación 2026-1'!X:X,C7,'Planificación 2026-1'!H:H,"DE"))&gt;0,"P08"," ")</f>
        <v xml:space="preserve"> </v>
      </c>
      <c r="BS7" s="58" t="str">
        <f>IF(SUM(COUNTIFS('Planificación 2026-1'!F:F,"HUAURA",'Planificación 2026-1'!X:X,C7,'Planificación 2026-1'!H:H,"OB"))&gt;0,"P09"," ")</f>
        <v xml:space="preserve"> </v>
      </c>
      <c r="BT7" s="58" t="str">
        <f>IF(SUM(COUNTIFS('Planificación 2026-1'!F:F,"HUAURA",'Planificación 2026-1'!X:X,C7,'Planificación 2026-1'!H:H,"MH"))&gt;0,"P31"," ")</f>
        <v xml:space="preserve"> </v>
      </c>
      <c r="BU7" s="58" t="str">
        <f>IF(SUM(COUNTIFS('Planificación 2026-1'!F:F,"HUAURA",'Planificación 2026-1'!X:X,C7,'Planificación 2026-1'!H:H,"IC"))&gt;0,"P32"," ")</f>
        <v xml:space="preserve"> </v>
      </c>
      <c r="BV7" s="58" t="str">
        <f>IF(SUM(COUNTIFS('Planificación 2026-1'!F:F,"HUAURA",'Planificación 2026-1'!X:X,C7,'Planificación 2026-1'!H:H,"AR"))&gt;0,"P34"," ")</f>
        <v xml:space="preserve"> </v>
      </c>
      <c r="BW7" s="58" t="str">
        <f>IF(SUM(COUNTIFS('Planificación 2026-1'!F:F,"HUAURA",'Planificación 2026-1'!X:X,C7,'Planificación 2026-1'!H:H,"T1"))&gt;0,"P35"," ")</f>
        <v xml:space="preserve"> </v>
      </c>
      <c r="BX7" s="58" t="str">
        <f>IF(SUM(COUNTIFS('Planificación 2026-1'!F:F,"HUAURA",'Planificación 2026-1'!X:X,C7,'Planificación 2026-1'!H:H,"T3"))&gt;0,"P36"," ")</f>
        <v xml:space="preserve"> </v>
      </c>
      <c r="BY7" s="58" t="str">
        <f>IF(SUM(COUNTIFS('Planificación 2026-1'!F:F,"HUAURA",'Planificación 2026-1'!X:X,C7,'Planificación 2026-1'!H:H,"T2"))&gt;0,"P37"," ")</f>
        <v xml:space="preserve"> </v>
      </c>
      <c r="BZ7" s="58" t="str">
        <f>IF(SUM(COUNTIFS('Planificación 2026-1'!F:F,"HUAURA",'Planificación 2026-1'!X:X,C7,'Planificación 2026-1'!H:H,"AE"))&gt;0,"P38"," ")</f>
        <v xml:space="preserve"> </v>
      </c>
      <c r="CA7" s="58" t="str">
        <f>IF(SUM(COUNTIFS('Planificación 2026-1'!F:F,"HUAURA",'Planificación 2026-1'!X:X,C7,'Planificación 2026-1'!H:H,"T4"))&gt;0,"P55"," ")</f>
        <v xml:space="preserve"> </v>
      </c>
      <c r="CB7" s="59">
        <f>SUMIFS('Planificación 2026-1'!S:S,'Planificación 2026-1'!X:X,C7,'Planificación 2026-1'!H:H,"AF",'Planificación 2026-1'!I:I,"&gt;2")</f>
        <v>0</v>
      </c>
      <c r="CC7" s="59">
        <f>SUMIFS('Planificación 2026-1'!S:S,'Planificación 2026-1'!X:X,C7,'Planificación 2026-1'!H:H,"EN",'Planificación 2026-1'!I:I,"&gt;2")</f>
        <v>0</v>
      </c>
      <c r="CD7" s="59">
        <f>SUMIFS('Planificación 2026-1'!S:S,'Planificación 2026-1'!X:X,C7,'Planificación 2026-1'!H:H,"IS",'Planificación 2026-1'!I:I,"&gt;2")</f>
        <v>0</v>
      </c>
      <c r="CE7" s="59">
        <f>SUMIFS('Planificación 2026-1'!S:S,'Planificación 2026-1'!X:X,C7,'Planificación 2026-1'!H:H,"PS",'Planificación 2026-1'!I:I,"&gt;2")</f>
        <v>0</v>
      </c>
      <c r="CF7" s="59">
        <f>SUMIFS('Planificación 2026-1'!S:S,'Planificación 2026-1'!X:X,C7,'Planificación 2026-1'!H:H,"IN",'Planificación 2026-1'!I:I,"&gt;2")</f>
        <v>0</v>
      </c>
      <c r="CG7" s="59">
        <f>SUMIFS('Planificación 2026-1'!S:S,'Planificación 2026-1'!X:X,C7,'Planificación 2026-1'!H:H,"CA",'Planificación 2026-1'!I:I,"&gt;2")</f>
        <v>0</v>
      </c>
      <c r="CH7" s="59">
        <f>SUMIFS('Planificación 2026-1'!S:S,'Planificación 2026-1'!X:X,C7,'Planificación 2026-1'!H:H,"DE",'Planificación 2026-1'!I:I,"&gt;2")</f>
        <v>0</v>
      </c>
      <c r="CI7" s="59">
        <f>SUMIFS('Planificación 2026-1'!S:S,'Planificación 2026-1'!X:X,C7,'Planificación 2026-1'!H:H,"OB",'Planificación 2026-1'!I:I,"&gt;2")</f>
        <v>0</v>
      </c>
      <c r="CJ7" s="59">
        <f>SUMIFS('Planificación 2026-1'!S:S,'Planificación 2026-1'!X:X,C7,'Planificación 2026-1'!H:H,"MH",'Planificación 2026-1'!I:I,"&gt;2")</f>
        <v>13</v>
      </c>
      <c r="CK7" s="59">
        <f>SUMIFS('Planificación 2026-1'!S:S,'Planificación 2026-1'!X:X,C7,'Planificación 2026-1'!H:H,"IC",'Planificación 2026-1'!I:I,"&gt;2")</f>
        <v>0</v>
      </c>
      <c r="CL7" s="59">
        <f>SUMIFS('Planificación 2026-1'!S:S,'Planificación 2026-1'!X:X,C7,'Planificación 2026-1'!H:H,"AR",'Planificación 2026-1'!I:I,"&gt;2")</f>
        <v>0</v>
      </c>
      <c r="CM7" s="59">
        <f>SUMIFS('Planificación 2026-1'!S:S,'Planificación 2026-1'!X:X,C7,'Planificación 2026-1'!H:H,"AE",'Planificación 2026-1'!I:I,"&gt;2")</f>
        <v>0</v>
      </c>
      <c r="CN7" s="59">
        <f>SUMIFS('Planificación 2026-1'!S:S,'Planificación 2026-1'!X:X,C7,'Planificación 2026-1'!H:H,"T1",'Planificación 2026-1'!I:I,"&gt;2")</f>
        <v>0</v>
      </c>
      <c r="CO7" s="59">
        <f>SUMIFS('Planificación 2026-1'!S:S,'Planificación 2026-1'!X:X,C7,'Planificación 2026-1'!H:H,"T3",'Planificación 2026-1'!I:I,"&gt;2")</f>
        <v>0</v>
      </c>
      <c r="CP7" s="59">
        <f>SUMIFS('Planificación 2026-1'!S:S,'Planificación 2026-1'!X:X,C7,'Planificación 2026-1'!H:H,"T2",'Planificación 2026-1'!I:I,"&gt;2")</f>
        <v>0</v>
      </c>
      <c r="CQ7" s="59">
        <f>SUMIFS('Planificación 2026-1'!S:S,'Planificación 2026-1'!X:X,C7,'Planificación 2026-1'!H:H,"T4",'Planificación 2026-1'!I:I,"&gt;2")</f>
        <v>0</v>
      </c>
      <c r="CR7" s="59">
        <f>SUMIFS('Planificación 2026-1'!S:S,'Planificación 2026-1'!X:X,C7,'Planificación 2026-1'!H:H,"AF",'Planificación 2026-1'!I:I,"&lt;3")</f>
        <v>0</v>
      </c>
      <c r="CS7" s="59">
        <f>SUMIFS('Planificación 2026-1'!S:S,'Planificación 2026-1'!X:X,C7,'Planificación 2026-1'!H:H,"EN",'Planificación 2026-1'!I:I,"&lt;3")</f>
        <v>0</v>
      </c>
      <c r="CT7" s="59">
        <f>SUMIFS('Planificación 2026-1'!S:S,'Planificación 2026-1'!X:X,C7,'Planificación 2026-1'!H:H,"IS",'Planificación 2026-1'!I:I,"&lt;3")</f>
        <v>0</v>
      </c>
      <c r="CU7" s="59">
        <f>SUMIFS('Planificación 2026-1'!S:S,'Planificación 2026-1'!X:X,C7,'Planificación 2026-1'!H:H,"PS",'Planificación 2026-1'!I:I,"&lt;3")</f>
        <v>0</v>
      </c>
      <c r="CV7" s="59">
        <f>SUMIFS('Planificación 2026-1'!S:S,'Planificación 2026-1'!X:X,C7,'Planificación 2026-1'!H:H,"IN",'Planificación 2026-1'!I:I,"&lt;3")</f>
        <v>0</v>
      </c>
      <c r="CW7" s="59">
        <f>SUMIFS('Planificación 2026-1'!S:S,'Planificación 2026-1'!X:X,C7,'Planificación 2026-1'!H:H,"CA",'Planificación 2026-1'!I:I,"&lt;3")</f>
        <v>0</v>
      </c>
      <c r="CX7" s="59">
        <f>SUMIFS('Planificación 2026-1'!S:S,'Planificación 2026-1'!X:X,C7,'Planificación 2026-1'!H:H,"DE",'Planificación 2026-1'!I:I,"&lt;3")</f>
        <v>0</v>
      </c>
      <c r="CY7" s="59">
        <f>SUMIFS('Planificación 2026-1'!S:S,'Planificación 2026-1'!X:X,C7,'Planificación 2026-1'!H:H,"OB",'Planificación 2026-1'!I:I,"&lt;3")</f>
        <v>0</v>
      </c>
      <c r="CZ7" s="59">
        <f>SUMIFS('Planificación 2026-1'!S:S,'Planificación 2026-1'!X:X,C7,'Planificación 2026-1'!H:H,"MH",'Planificación 2026-1'!I:I,"&lt;3")</f>
        <v>4</v>
      </c>
      <c r="DA7" s="59">
        <f>SUMIFS('Planificación 2026-1'!S:S,'Planificación 2026-1'!X:X,C7,'Planificación 2026-1'!H:H,"IC",'Planificación 2026-1'!I:I,"&lt;3")</f>
        <v>0</v>
      </c>
      <c r="DB7" s="59">
        <f>SUMIFS('Planificación 2026-1'!S:S,'Planificación 2026-1'!X:X,C7,'Planificación 2026-1'!H:H,"AR",'Planificación 2026-1'!I:I,"&lt;3")</f>
        <v>0</v>
      </c>
      <c r="DC7" s="59">
        <f>SUMIFS('Planificación 2026-1'!S:S,'Planificación 2026-1'!X:X,C7,'Planificación 2026-1'!H:H,"AE",'Planificación 2026-1'!I:I,"&lt;3")</f>
        <v>0</v>
      </c>
      <c r="DD7" s="59">
        <f>SUMIFS('Planificación 2026-1'!S:S,'Planificación 2026-1'!X:X,C7,'Planificación 2026-1'!H:H,"T1",'Planificación 2026-1'!I:I,"&lt;3")</f>
        <v>0</v>
      </c>
      <c r="DE7" s="59">
        <f>SUMIFS('Planificación 2026-1'!S:S,'Planificación 2026-1'!X:X,C7,'Planificación 2026-1'!H:H,"T3",'Planificación 2026-1'!I:I,"&lt;3")</f>
        <v>0</v>
      </c>
      <c r="DF7" s="59">
        <f>SUMIFS('Planificación 2026-1'!S:S,'Planificación 2026-1'!X:X,C7,'Planificación 2026-1'!H:H,"T2",'Planificación 2026-1'!I:I,"&lt;3")</f>
        <v>0</v>
      </c>
      <c r="DG7" s="59">
        <f>SUMIFS('Planificación 2026-1'!S:S,'Planificación 2026-1'!X:X,C7,'Planificación 2026-1'!H:H,"T4",'Planificación 2026-1'!I:I,"&lt;3")</f>
        <v>0</v>
      </c>
      <c r="DH7" s="58" t="str">
        <f t="shared" si="3"/>
        <v/>
      </c>
      <c r="DI7" s="27">
        <f>IF(C7="","",SUMIFS('Planificación 2026-1'!S:S,'Planificación 2026-1'!X:X,C7,'Planificación 2026-1'!F:F,"PRINCIPAL",'Planificación 2026-1'!Y:Y,"VIRTUAL"))</f>
        <v>0</v>
      </c>
      <c r="DJ7" s="27">
        <f>IF(C7="","",SUMIFS('Planificación 2026-1'!S:S,'Planificación 2026-1'!X:X,C7,'Planificación 2026-1'!F:F,"PRINCIPAL",'Planificación 2026-1'!Y:Y,"PRESENCIAL"))</f>
        <v>0</v>
      </c>
      <c r="DK7" s="27">
        <f>IF(C7="","",SUMIFS('Planificación 2026-1'!S:S,'Planificación 2026-1'!X:X,C7,'Planificación 2026-1'!F:F,"PRINCIPAL",'Planificación 2026-1'!Y:Y,"HIBRIDO PRESENCIAL"))</f>
        <v>0</v>
      </c>
      <c r="DL7" s="58" t="str">
        <f t="shared" si="4"/>
        <v/>
      </c>
      <c r="DM7" s="58">
        <f>IF(C7="","",SUMIFS('Planificación 2026-1'!S:S,'Planificación 2026-1'!X:X,C7,'Planificación 2026-1'!F:F,"FILIAL",'Planificación 2026-1'!Y:Y,"VIRTUAL"))</f>
        <v>0</v>
      </c>
      <c r="DN7" s="60">
        <f>IF(C7="","",SUMIFS('Planificación 2026-1'!S:S,'Planificación 2026-1'!X:X,C7,'Planificación 2026-1'!F:F,"FILIAL",'Planificación 2026-1'!Y:Y,"PRESENCIAL"))</f>
        <v>0</v>
      </c>
      <c r="DO7" s="29">
        <f>IF(C7="","",SUMIFS('Planificación 2026-1'!S:S,'Planificación 2026-1'!X:X,C7,'Planificación 2026-1'!F:F,"FILIAL",'Planificación 2026-1'!Y:Y,"HIBRIDO PRESENCIAL"))</f>
        <v>0</v>
      </c>
      <c r="DP7" s="61" t="str">
        <f t="shared" si="5"/>
        <v/>
      </c>
      <c r="DQ7" s="58">
        <f>IF(C7="","",SUMIFS('Planificación 2026-1'!S:S,'Planificación 2026-1'!X:X,C7,'Planificación 2026-1'!F:F,"SUNAMPE",'Planificación 2026-1'!Y:Y,"VIRTUAL"))</f>
        <v>0</v>
      </c>
      <c r="DR7" s="29">
        <f>IF(C7="","",SUMIFS('Planificación 2026-1'!S:S,'Planificación 2026-1'!X:X,C7,'Planificación 2026-1'!F:F,"SUNAMPE",'Planificación 2026-1'!Y:Y,"PRESENCIAL"))</f>
        <v>0</v>
      </c>
      <c r="DS7" s="61" t="str">
        <f t="shared" si="6"/>
        <v/>
      </c>
      <c r="DT7" s="58">
        <f>IF(C7="","",SUMIFS('Planificación 2026-1'!S:S,'Planificación 2026-1'!X:X,C7,'Planificación 2026-1'!F:F,"HUAURA",'Planificación 2026-1'!Y:Y,"VIRTUAL"))</f>
        <v>0</v>
      </c>
      <c r="DU7" s="29">
        <f>IF(C7="","",SUMIFS('Planificación 2026-1'!S:S,'Planificación 2026-1'!X:X,C7,'Planificación 2026-1'!F:F,"HUAURA",'Planificación 2026-1'!Y:Y,"PRESENCIAL"))</f>
        <v>0</v>
      </c>
      <c r="DV7" s="32">
        <f>SUMIFS('Planificación 2026-1'!S:S,'Planificación 2026-1'!X:X,C7,'Planificación 2026-1'!F:F,"PRINCIPAL",'Planificación 2026-1'!Y:Y,"VIRTUAL",'Planificación 2026-1'!I:I,"&gt;2")</f>
        <v>0</v>
      </c>
      <c r="DW7" s="32">
        <f>SUMIFS('Planificación 2026-1'!S:S,'Planificación 2026-1'!X:X,C7,'Planificación 2026-1'!F:F,"PRINCIPAL",'Planificación 2026-1'!Y:Y,"&lt;&gt;VIRTUAL",'Planificación 2026-1'!I:I,"&gt;2")</f>
        <v>0</v>
      </c>
      <c r="DX7" s="32">
        <f>SUMIFS('Planificación 2026-1'!S:S,'Planificación 2026-1'!X:X,C7,'Planificación 2026-1'!F:F,"SUNAMPE",'Planificación 2026-1'!Y:Y,"VIRTUAL",'Planificación 2026-1'!I:I,"&gt;2")</f>
        <v>0</v>
      </c>
      <c r="DY7" s="32">
        <f>SUMIFS('Planificación 2026-1'!S:S,'Planificación 2026-1'!X:X,C7,'Planificación 2026-1'!F:F,"SUNAMPE",'Planificación 2026-1'!Y:Y,"&lt;&gt;VIRTUAL",'Planificación 2026-1'!I:I,"&gt;2")</f>
        <v>0</v>
      </c>
      <c r="DZ7" s="32">
        <f>SUMIFS('Planificación 2026-1'!S:S,'Planificación 2026-1'!X:X,C7,'Planificación 2026-1'!F:F,"FILIAL",'Planificación 2026-1'!Y:Y,"VIRTUAL",'Planificación 2026-1'!I:I,"&gt;2")</f>
        <v>0</v>
      </c>
      <c r="EA7" s="32">
        <f>SUMIFS('Planificación 2026-1'!S:S,'Planificación 2026-1'!X:X,C7,'Planificación 2026-1'!F:F,"FILIAL",'Planificación 2026-1'!Y:Y,"&lt;&gt;VIRTUAL",'Planificación 2026-1'!I:I,"&gt;2")</f>
        <v>0</v>
      </c>
      <c r="EB7" s="32">
        <f>SUMIFS('Planificación 2026-1'!S:S,'Planificación 2026-1'!X:X,C7,'Planificación 2026-1'!F:F,"PORUMA",'Planificación 2026-1'!Y:Y,"VIRTUAL",'Planificación 2026-1'!I:I,"&gt;2")</f>
        <v>4</v>
      </c>
      <c r="EC7" s="32">
        <f>SUMIFS('Planificación 2026-1'!S:S,'Planificación 2026-1'!X:X,C7,'Planificación 2026-1'!F:F,"PORUMA",'Planificación 2026-1'!Y:Y,"&lt;&gt;VIRTUAL",'Planificación 2026-1'!I:I,"&gt;2")</f>
        <v>9</v>
      </c>
      <c r="ED7" s="32">
        <f>SUMIFS('Planificación 2026-1'!S:S,'Planificación 2026-1'!X:X,C7,'Planificación 2026-1'!F:F,"HUAURA",'Planificación 2026-1'!Y:Y,"VIRTUAL",'Planificación 2026-1'!I:I,"&gt;2")</f>
        <v>0</v>
      </c>
      <c r="EE7" s="32">
        <f>SUMIFS('Planificación 2026-1'!S:S,'Planificación 2026-1'!X:X,C7,'Planificación 2026-1'!F:F,"HUAURA",'Planificación 2026-1'!Y:Y,"&lt;&gt;VIRTUAL",'Planificación 2026-1'!I:I,"&gt;2")</f>
        <v>0</v>
      </c>
      <c r="EF7" s="32">
        <f>SUMIFS('Planificación 2026-1'!S:S,'Planificación 2026-1'!X:X,C7,'Planificación 2026-1'!F:F,"PRINCIPAL",'Planificación 2026-1'!Y:Y,"VIRTUAL",'Planificación 2026-1'!I:I,"&lt;3")</f>
        <v>0</v>
      </c>
      <c r="EG7" s="32">
        <f>SUMIFS('Planificación 2026-1'!S:S,'Planificación 2026-1'!X:X,C7,'Planificación 2026-1'!F:F,"PRINCIPAL",'Planificación 2026-1'!Y:Y,"&lt;&gt;VIRTUAL",'Planificación 2026-1'!I:I,"&lt;3")</f>
        <v>0</v>
      </c>
      <c r="EH7" s="32">
        <f>SUMIFS('Planificación 2026-1'!S:S,'Planificación 2026-1'!X:X,C7,'Planificación 2026-1'!F:F,"SUNAMPE",'Planificación 2026-1'!Y:Y,"VIRTUAL",'Planificación 2026-1'!I:I,"&lt;3")</f>
        <v>0</v>
      </c>
      <c r="EI7" s="32">
        <f>SUMIFS('Planificación 2026-1'!S:S,'Planificación 2026-1'!X:X,C7,'Planificación 2026-1'!F:F,"SUNAMPE",'Planificación 2026-1'!Y:Y,"&lt;&gt;VIRTUAL",'Planificación 2026-1'!I:I,"&lt;3")</f>
        <v>0</v>
      </c>
      <c r="EJ7" s="32">
        <f>SUMIFS('Planificación 2026-1'!S:S,'Planificación 2026-1'!X:X,C7,'Planificación 2026-1'!F:F,"FILIAL",'Planificación 2026-1'!Y:Y,"VIRTUAL",'Planificación 2026-1'!I:I,"&lt;3")</f>
        <v>0</v>
      </c>
      <c r="EK7" s="32">
        <f>SUMIFS('Planificación 2026-1'!S:S,'Planificación 2026-1'!X:X,C7,'Planificación 2026-1'!F:F,"FILIAL",'Planificación 2026-1'!Y:Y,"&lt;&gt;VIRTUAL",'Planificación 2026-1'!I:I,"&lt;3")</f>
        <v>0</v>
      </c>
      <c r="EL7" s="32">
        <f>SUMIFS('Planificación 2026-1'!S:S,'Planificación 2026-1'!X:X,C7,'Planificación 2026-1'!F:F,"PORUMA",'Planificación 2026-1'!Y:Y,"VIRTUAL",'Planificación 2026-1'!I:I,"&lt;3")</f>
        <v>0</v>
      </c>
      <c r="EM7" s="32">
        <f>SUMIFS('Planificación 2026-1'!S:S,'Planificación 2026-1'!X:X,C7,'Planificación 2026-1'!F:F,"PORUMA",'Planificación 2026-1'!Y:Y,"&lt;&gt;VIRTUAL",'Planificación 2026-1'!I:I,"&lt;3")</f>
        <v>4</v>
      </c>
      <c r="EN7" s="32">
        <f>SUMIFS('Planificación 2026-1'!S:S,'Planificación 2026-1'!X:X,C7,'Planificación 2026-1'!F:F,"HUAURA",'Planificación 2026-1'!Y:Y,"VIRTUAL",'Planificación 2026-1'!I:I,"&lt;3")</f>
        <v>0</v>
      </c>
      <c r="EO7" s="32">
        <f>SUMIFS('Planificación 2026-1'!S:S,'Planificación 2026-1'!X:X,C7,'Planificación 2026-1'!F:F,"HUAURA",'Planificación 2026-1'!Y:Y,"&lt;&gt;VIRTUAL",'Planificación 2026-1'!I:I,"&lt;3")</f>
        <v>0</v>
      </c>
      <c r="EP7" s="32">
        <f t="shared" si="0"/>
        <v>0</v>
      </c>
      <c r="EQ7" s="32">
        <f t="shared" si="7"/>
        <v>0</v>
      </c>
      <c r="ER7" s="32">
        <f t="shared" si="8"/>
        <v>17</v>
      </c>
      <c r="ES7" s="32">
        <f t="shared" si="9"/>
        <v>0</v>
      </c>
      <c r="ET7" s="32">
        <f t="shared" si="10"/>
        <v>0</v>
      </c>
      <c r="EU7" s="32">
        <f t="shared" si="11"/>
        <v>17</v>
      </c>
      <c r="EV7" s="32" t="b">
        <f>EXACT(EU7,E7)</f>
        <v>1</v>
      </c>
      <c r="EW7" s="32"/>
      <c r="EX7" s="32">
        <f t="shared" si="1"/>
        <v>0</v>
      </c>
      <c r="EY7" s="32">
        <f t="shared" si="2"/>
        <v>0</v>
      </c>
      <c r="EZ7" s="32" t="b">
        <f>EXACT(SUM(EX7:EY7),E7)</f>
        <v>0</v>
      </c>
      <c r="FA7" s="32" t="str">
        <f>IF(AND(DW7=0,EA7=0,EE7=0),"",IF(COUNTIF(DW7:EE7,"&gt;0")=1,IF(DW7&gt;0,"SEDE",IF(EA7&gt;0,"FILIAL","HUAURA")),IF(COUNTIF(DW7:EE7,"&gt;0")=2,IF(AND(DW7&gt;0,EA7&gt;0),"SEDE-FILIAL",IF(AND(DW7&gt;0,EE7&gt;0),"SEDE-HUAURA","FILIAL-HUAURA")),"SEDE-FILIAL-HUAURA")))</f>
        <v/>
      </c>
      <c r="FB7" s="32" t="str">
        <f t="shared" si="12"/>
        <v>PRESENCIAL</v>
      </c>
    </row>
    <row r="8" spans="1:158">
      <c r="A8" s="33"/>
      <c r="B8" s="65">
        <v>5</v>
      </c>
      <c r="C8" s="32" t="s">
        <v>205</v>
      </c>
      <c r="D8" s="429">
        <v>44371485</v>
      </c>
      <c r="E8" s="62">
        <f>SUMIF('Planificación 2026-1'!X:X,C8,'Planificación 2026-1'!S:S)</f>
        <v>15</v>
      </c>
      <c r="F8" s="63" t="s">
        <v>203</v>
      </c>
      <c r="G8" s="454" t="s">
        <v>200</v>
      </c>
      <c r="H8" s="64" t="s">
        <v>38</v>
      </c>
      <c r="I8" s="64" t="s">
        <v>171</v>
      </c>
      <c r="J8" s="32" t="s">
        <v>38</v>
      </c>
      <c r="K8" s="32" t="s">
        <v>166</v>
      </c>
      <c r="L8" s="57" t="str">
        <f>IF(SUM(COUNTIFS('Planificación 2026-1'!F:F,"PRINCIPAL",'Planificación 2026-1'!X:X,C8,'Planificación 2026-1'!H:H,"AF"))&gt;0,"P01"," ")</f>
        <v xml:space="preserve"> </v>
      </c>
      <c r="M8" s="58" t="str">
        <f>IF(SUM(COUNTIFS('Planificación 2026-1'!F:F,"PRINCIPAL",'Planificación 2026-1'!X:X,C8,'Planificación 2026-1'!H:H,"EN"))&gt;0,"P02"," ")</f>
        <v xml:space="preserve"> </v>
      </c>
      <c r="N8" s="58" t="str">
        <f>IF(SUM(COUNTIFS('Planificación 2026-1'!F:F,"PRINCIPAL",'Planificación 2026-1'!X:X,C8,'Planificación 2026-1'!H:H,"IS"))&gt;0,"P03"," ")</f>
        <v xml:space="preserve"> </v>
      </c>
      <c r="O8" s="58" t="str">
        <f>IF(SUM(COUNTIFS('Planificación 2026-1'!F:F,"PRINCIPAL",'Planificación 2026-1'!X:X,C8,'Planificación 2026-1'!H:H,"PS"))&gt;0,"P04"," ")</f>
        <v xml:space="preserve"> </v>
      </c>
      <c r="P8" s="58"/>
      <c r="Q8" s="58" t="str">
        <f>IF(SUM(COUNTIFS('Planificación 2026-1'!F:F,"PRINCIPAL",'Planificación 2026-1'!X:X,C8,'Planificación 2026-1'!H:H,"IN"))&gt;0,"P06"," ")</f>
        <v xml:space="preserve"> </v>
      </c>
      <c r="R8" s="58" t="str">
        <f>IF(SUM(COUNTIFS('Planificación 2026-1'!F:F,"PRINCIPAL",'Planificación 2026-1'!X:X,C8,'Planificación 2026-1'!H:H,"CA"))&gt;0,"P07"," ")</f>
        <v xml:space="preserve"> </v>
      </c>
      <c r="S8" s="58" t="str">
        <f>IF(SUM(COUNTIFS('Planificación 2026-1'!F:F,"PRINCIPAL",'Planificación 2026-1'!X:X,C8,'Planificación 2026-1'!H:H,"DE"))&gt;0,"P08"," ")</f>
        <v xml:space="preserve"> </v>
      </c>
      <c r="T8" s="58" t="str">
        <f>IF(SUM(COUNTIFS('Planificación 2026-1'!F:F,"PRINCIPAL",'Planificación 2026-1'!X:X,C8,'Planificación 2026-1'!H:H,"OB"))&gt;0,"P09"," ")</f>
        <v xml:space="preserve"> </v>
      </c>
      <c r="U8" s="58" t="str">
        <f>IF(SUM(COUNTIFS('Planificación 2026-1'!F:F,"PRINCIPAL",'Planificación 2026-1'!X:X,C8,'Planificación 2026-1'!H:H,"MH"))&gt;0,"P31"," ")</f>
        <v xml:space="preserve"> </v>
      </c>
      <c r="V8" s="58" t="str">
        <f>IF(SUM(COUNTIFS('Planificación 2026-1'!F:F,"PRINCIPAL",'Planificación 2026-1'!X:X,C8,'Planificación 2026-1'!H:H,"IC"))&gt;0,"P32"," ")</f>
        <v xml:space="preserve"> </v>
      </c>
      <c r="W8" s="58" t="str">
        <f>IF(SUM(COUNTIFS('Planificación 2026-1'!F:F,"PRINCIPAL",'Planificación 2026-1'!X:X,C8,'Planificación 2026-1'!H:H,"AR"))&gt;0,"P34"," ")</f>
        <v xml:space="preserve"> </v>
      </c>
      <c r="X8" s="58" t="str">
        <f>IF(SUM(COUNTIFS('Planificación 2026-1'!F:F,"PRINCIPAL",'Planificación 2026-1'!X:X,C8,'Planificación 2026-1'!H:H,"T1"))&gt;0,"P35"," ")</f>
        <v xml:space="preserve"> </v>
      </c>
      <c r="Y8" s="58" t="str">
        <f>IF(SUM(COUNTIFS('Planificación 2026-1'!F:F,"PRINCIPAL",'Planificación 2026-1'!X:X,C8,'Planificación 2026-1'!H:H,"T3"))&gt;0,"P36"," ")</f>
        <v xml:space="preserve"> </v>
      </c>
      <c r="Z8" s="58" t="str">
        <f>IF(SUM(COUNTIFS('Planificación 2026-1'!F:F,"PRINCIPAL",'Planificación 2026-1'!X:X,C8,'Planificación 2026-1'!H:H,"T2"))&gt;0,"P37"," ")</f>
        <v xml:space="preserve"> </v>
      </c>
      <c r="AA8" s="58" t="str">
        <f>IF(SUM(COUNTIFS('Planificación 2026-1'!F:F,"PRINCIPAL",'Planificación 2026-1'!X:X,C8,'Planificación 2026-1'!H:H,"AE"))&gt;0,"P38"," ")</f>
        <v xml:space="preserve"> </v>
      </c>
      <c r="AB8" s="58" t="str">
        <f>IF(SUM(COUNTIFS('Planificación 2026-1'!F:F,"PRINCIPAL",'Planificación 2026-1'!X:X,C8,'Planificación 2026-1'!H:H,"T4"))&gt;0,"P55"," ")</f>
        <v xml:space="preserve"> </v>
      </c>
      <c r="AC8" s="58" t="str">
        <f>IF(SUM(COUNTIFS('Planificación 2026-1'!F:F,"FILIAL",'Planificación 2026-1'!X:X,C8,'Planificación 2026-1'!H:H,"AF"))&gt;0," P01"," ")</f>
        <v xml:space="preserve"> </v>
      </c>
      <c r="AD8" s="58" t="str">
        <f>IF(SUM(COUNTIFS('Planificación 2026-1'!F:F,"FILIAL",'Planificación 2026-1'!X:X,C8,'Planificación 2026-1'!H:H,"EN"))&gt;0,"P02"," ")</f>
        <v>P02</v>
      </c>
      <c r="AE8" s="58" t="str">
        <f>IF(SUM(COUNTIFS('Planificación 2026-1'!F:F,"FILIAL",'Planificación 2026-1'!X:X,C8,'Planificación 2026-1'!H:H,"IS"))&gt;0,"P03"," ")</f>
        <v xml:space="preserve"> </v>
      </c>
      <c r="AF8" s="58" t="str">
        <f>IF(SUM(COUNTIFS('Planificación 2026-1'!F:F,"FILIAL",'Planificación 2026-1'!X:X,C8,'Planificación 2026-1'!H:H,"PS"))&gt;0,"P04"," ")</f>
        <v>P04</v>
      </c>
      <c r="AG8" s="58"/>
      <c r="AH8" s="58" t="str">
        <f>IF(SUM(COUNTIFS('Planificación 2026-1'!F:F,"FILIAL",'Planificación 2026-1'!X:X,C8,'Planificación 2026-1'!H:H,"IN"))&gt;0,"P06"," ")</f>
        <v xml:space="preserve"> </v>
      </c>
      <c r="AI8" s="58" t="str">
        <f>IF(SUM(COUNTIFS('Planificación 2026-1'!F:F,"FILIAL",'Planificación 2026-1'!X:X,C8,'Planificación 2026-1'!H:H,"CA"))&gt;0,"P07"," ")</f>
        <v xml:space="preserve"> </v>
      </c>
      <c r="AJ8" s="58" t="str">
        <f>IF(SUM(COUNTIFS('Planificación 2026-1'!F:F,"FILIAL",'Planificación 2026-1'!X:X,C8,'Planificación 2026-1'!H:H,"DE"))&gt;0,"P08"," ")</f>
        <v xml:space="preserve"> </v>
      </c>
      <c r="AK8" s="58" t="str">
        <f>IF(SUM(COUNTIFS('Planificación 2026-1'!F:F,"FILIAL",'Planificación 2026-1'!X:X,C8,'Planificación 2026-1'!H:H,"OB"))&gt;0,"P09"," ")</f>
        <v xml:space="preserve"> </v>
      </c>
      <c r="AL8" s="58" t="str">
        <f>IF(SUM(COUNTIFS('Planificación 2026-1'!F:F,"FILIAL",'Planificación 2026-1'!X:X,C8,'Planificación 2026-1'!H:H,"MH"))&gt;0,"P31"," ")</f>
        <v xml:space="preserve"> </v>
      </c>
      <c r="AM8" s="58" t="str">
        <f>IF(SUM(COUNTIFS('Planificación 2026-1'!F:F,"FILIAL",'Planificación 2026-1'!X:X,C8,'Planificación 2026-1'!H:H,"IC"))&gt;0,"P32"," ")</f>
        <v xml:space="preserve"> </v>
      </c>
      <c r="AN8" s="58" t="str">
        <f>IF(SUM(COUNTIFS('Planificación 2026-1'!F:F,"FILIAL",'Planificación 2026-1'!X:X,C8,'Planificación 2026-1'!H:H,"AR"))&gt;0,"P34"," ")</f>
        <v xml:space="preserve"> </v>
      </c>
      <c r="AO8" s="58" t="str">
        <f>IF(SUM(COUNTIFS('Planificación 2026-1'!F:F,"FILIAL",'Planificación 2026-1'!X:X,C8,'Planificación 2026-1'!H:H,"T1"))&gt;0,"P35"," ")</f>
        <v>P35</v>
      </c>
      <c r="AP8" s="58" t="str">
        <f>IF(SUM(COUNTIFS('Planificación 2026-1'!F:F,"FILIAL",'Planificación 2026-1'!X:X,C8,'Planificación 2026-1'!H:H,"T3"))&gt;0,"P36"," ")</f>
        <v>P36</v>
      </c>
      <c r="AQ8" s="58" t="str">
        <f>IF(SUM(COUNTIFS('Planificación 2026-1'!F:F,"FILIAL",'Planificación 2026-1'!X:X,C8,'Planificación 2026-1'!H:H,"T2"))&gt;0,"P37"," ")</f>
        <v xml:space="preserve"> </v>
      </c>
      <c r="AR8" s="58" t="str">
        <f>IF(SUM(COUNTIFS('Planificación 2026-1'!F:F,"FILIAL",'Planificación 2026-1'!X:X,C8,'Planificación 2026-1'!H:H,"AE"))&gt;0,"P38"," ")</f>
        <v xml:space="preserve"> </v>
      </c>
      <c r="AS8" s="58" t="str">
        <f>IF(SUM(COUNTIFS('Planificación 2026-1'!F:F,"FILIAL",'Planificación 2026-1'!X:X,C8,'Planificación 2026-1'!H:H,"T4"))&gt;0,"P55"," ")</f>
        <v xml:space="preserve"> </v>
      </c>
      <c r="AT8" s="58" t="str">
        <f>IF(SUM(COUNTIFS('Planificación 2026-1'!F:F,"SUNAMPE",'Planificación 2026-1'!X:X,C8,'Planificación 2026-1'!H:H,"AF"))&gt;0," P01"," ")</f>
        <v xml:space="preserve"> </v>
      </c>
      <c r="AU8" s="58" t="str">
        <f>IF(SUM(COUNTIFS('Planificación 2026-1'!F:F,"SUNAMPE",'Planificación 2026-1'!X:X,C8,'Planificación 2026-1'!H:H,"EN"))&gt;0,"P02"," ")</f>
        <v xml:space="preserve"> </v>
      </c>
      <c r="AV8" s="58" t="str">
        <f>IF(SUM(COUNTIFS('Planificación 2026-1'!F:F,"SUNAMPE",'Planificación 2026-1'!X:X,C8,'Planificación 2026-1'!H:H,"IS"))&gt;0,"P03"," ")</f>
        <v xml:space="preserve"> </v>
      </c>
      <c r="AW8" s="58" t="str">
        <f>IF(SUM(COUNTIFS('Planificación 2026-1'!F:F,"SUNAMPE",'Planificación 2026-1'!X:X,C8,'Planificación 2026-1'!H:H,"PS"))&gt;0,"P04"," ")</f>
        <v xml:space="preserve"> </v>
      </c>
      <c r="AX8" s="58"/>
      <c r="AY8" s="58" t="str">
        <f>IF(SUM(COUNTIFS('Planificación 2026-1'!F:F,"SUNAMPE",'Planificación 2026-1'!X:X,C8,'Planificación 2026-1'!H:H,"IN"))&gt;0,"P06"," ")</f>
        <v xml:space="preserve"> </v>
      </c>
      <c r="AZ8" s="58" t="str">
        <f>IF(SUM(COUNTIFS('Planificación 2026-1'!F:F,"SUNAMPE",'Planificación 2026-1'!X:X,C8,'Planificación 2026-1'!H:H,"CA"))&gt;0,"P07"," ")</f>
        <v xml:space="preserve"> </v>
      </c>
      <c r="BA8" s="58" t="str">
        <f>IF(SUM(COUNTIFS('Planificación 2026-1'!F:F,"SUNAMPE",'Planificación 2026-1'!X:X,C8,'Planificación 2026-1'!H:H,"DE"))&gt;0,"P08"," ")</f>
        <v xml:space="preserve"> </v>
      </c>
      <c r="BB8" s="58" t="str">
        <f>IF(SUM(COUNTIFS('Planificación 2026-1'!F:F,"SUNAMPE",'Planificación 2026-1'!X:X,C8,'Planificación 2026-1'!H:H,"OB"))&gt;0,"P09"," ")</f>
        <v xml:space="preserve"> </v>
      </c>
      <c r="BC8" s="58" t="str">
        <f>IF(SUM(COUNTIFS('Planificación 2026-1'!F:F,"SUNAMPE",'Planificación 2026-1'!X:X,C8,'Planificación 2026-1'!H:H,"MH"))&gt;0,"P31"," ")</f>
        <v xml:space="preserve"> </v>
      </c>
      <c r="BD8" s="58" t="str">
        <f>IF(SUM(COUNTIFS('Planificación 2026-1'!F:F,"SUNAMPE",'Planificación 2026-1'!X:X,C8,'Planificación 2026-1'!H:H,"IC"))&gt;0,"P32"," ")</f>
        <v xml:space="preserve"> </v>
      </c>
      <c r="BE8" s="58" t="str">
        <f>IF(SUM(COUNTIFS('Planificación 2026-1'!F:F,"SUNAMPE",'Planificación 2026-1'!X:X,C8,'Planificación 2026-1'!H:H,"AR"))&gt;0,"P34"," ")</f>
        <v xml:space="preserve"> </v>
      </c>
      <c r="BF8" s="58" t="str">
        <f>IF(SUM(COUNTIFS('Planificación 2026-1'!F:F,"SUNAMPE",'Planificación 2026-1'!X:X,C8,'Planificación 2026-1'!H:H,"T1"))&gt;0,"P35"," ")</f>
        <v xml:space="preserve"> </v>
      </c>
      <c r="BG8" s="58" t="str">
        <f>IF(SUM(COUNTIFS('Planificación 2026-1'!F:F,"SUNAMPE",'Planificación 2026-1'!X:X,C8,'Planificación 2026-1'!H:H,"T3"))&gt;0,"P36"," ")</f>
        <v xml:space="preserve"> </v>
      </c>
      <c r="BH8" s="58" t="str">
        <f>IF(SUM(COUNTIFS('Planificación 2026-1'!F:F,"SUNAMPE",'Planificación 2026-1'!X:X,C8,'Planificación 2026-1'!H:H,"T2"))&gt;0,"P37"," ")</f>
        <v xml:space="preserve"> </v>
      </c>
      <c r="BI8" s="58" t="str">
        <f>IF(SUM(COUNTIFS('Planificación 2026-1'!F:F,"SUNAMPE",'Planificación 2026-1'!X:X,C8,'Planificación 2026-1'!H:H,"AE"))&gt;0,"P38"," ")</f>
        <v xml:space="preserve"> </v>
      </c>
      <c r="BJ8" s="58" t="str">
        <f>IF(SUM(COUNTIFS('Planificación 2026-1'!F:F,"SUNAMPE",'Planificación 2026-1'!X:X,C8,'Planificación 2026-1'!H:H,"T4"))&gt;0,"P55"," ")</f>
        <v xml:space="preserve"> </v>
      </c>
      <c r="BK8" s="58" t="str">
        <f>IF(SUM(COUNTIFS('Planificación 2026-1'!F:F,"HUAURA",'Planificación 2026-1'!X:X,C8,'Planificación 2026-1'!H:H,"AF"))&gt;0," P01"," ")</f>
        <v xml:space="preserve"> </v>
      </c>
      <c r="BL8" s="58" t="str">
        <f>IF(SUM(COUNTIFS('Planificación 2026-1'!F:F,"HUAURA",'Planificación 2026-1'!X:X,C8,'Planificación 2026-1'!H:H,"EN"))&gt;0,"P02"," ")</f>
        <v xml:space="preserve"> </v>
      </c>
      <c r="BM8" s="58" t="str">
        <f>IF(SUM(COUNTIFS('Planificación 2026-1'!F:F,"HUAURA",'Planificación 2026-1'!X:X,C8,'Planificación 2026-1'!H:H,"IS"))&gt;0,"P03"," ")</f>
        <v xml:space="preserve"> </v>
      </c>
      <c r="BN8" s="58" t="str">
        <f>IF(SUM(COUNTIFS('Planificación 2026-1'!F:F,"HUAURA",'Planificación 2026-1'!X:X,C8,'Planificación 2026-1'!H:H,"PS"))&gt;0,"P04"," ")</f>
        <v xml:space="preserve"> </v>
      </c>
      <c r="BO8" s="58"/>
      <c r="BP8" s="58" t="str">
        <f>IF(SUM(COUNTIFS('Planificación 2026-1'!F:F,"HUAURA",'Planificación 2026-1'!X:X,C8,'Planificación 2026-1'!H:H,"IN"))&gt;0,"P06"," ")</f>
        <v xml:space="preserve"> </v>
      </c>
      <c r="BQ8" s="58" t="str">
        <f>IF(SUM(COUNTIFS('Planificación 2026-1'!F:F,"HUAURA",'Planificación 2026-1'!X:X,C8,'Planificación 2026-1'!H:H,"CA"))&gt;0,"P07"," ")</f>
        <v xml:space="preserve"> </v>
      </c>
      <c r="BR8" s="58" t="str">
        <f>IF(SUM(COUNTIFS('Planificación 2026-1'!F:F,"HUAURA",'Planificación 2026-1'!X:X,C8,'Planificación 2026-1'!H:H,"DE"))&gt;0,"P08"," ")</f>
        <v xml:space="preserve"> </v>
      </c>
      <c r="BS8" s="58" t="str">
        <f>IF(SUM(COUNTIFS('Planificación 2026-1'!F:F,"HUAURA",'Planificación 2026-1'!X:X,C8,'Planificación 2026-1'!H:H,"OB"))&gt;0,"P09"," ")</f>
        <v xml:space="preserve"> </v>
      </c>
      <c r="BT8" s="58" t="str">
        <f>IF(SUM(COUNTIFS('Planificación 2026-1'!F:F,"HUAURA",'Planificación 2026-1'!X:X,C8,'Planificación 2026-1'!H:H,"MH"))&gt;0,"P31"," ")</f>
        <v xml:space="preserve"> </v>
      </c>
      <c r="BU8" s="58" t="str">
        <f>IF(SUM(COUNTIFS('Planificación 2026-1'!F:F,"HUAURA",'Planificación 2026-1'!X:X,C8,'Planificación 2026-1'!H:H,"IC"))&gt;0,"P32"," ")</f>
        <v xml:space="preserve"> </v>
      </c>
      <c r="BV8" s="58" t="str">
        <f>IF(SUM(COUNTIFS('Planificación 2026-1'!F:F,"HUAURA",'Planificación 2026-1'!X:X,C8,'Planificación 2026-1'!H:H,"AR"))&gt;0,"P34"," ")</f>
        <v xml:space="preserve"> </v>
      </c>
      <c r="BW8" s="58" t="str">
        <f>IF(SUM(COUNTIFS('Planificación 2026-1'!F:F,"HUAURA",'Planificación 2026-1'!X:X,C8,'Planificación 2026-1'!H:H,"T1"))&gt;0,"P35"," ")</f>
        <v xml:space="preserve"> </v>
      </c>
      <c r="BX8" s="58" t="str">
        <f>IF(SUM(COUNTIFS('Planificación 2026-1'!F:F,"HUAURA",'Planificación 2026-1'!X:X,C8,'Planificación 2026-1'!H:H,"T3"))&gt;0,"P36"," ")</f>
        <v xml:space="preserve"> </v>
      </c>
      <c r="BY8" s="58" t="str">
        <f>IF(SUM(COUNTIFS('Planificación 2026-1'!F:F,"HUAURA",'Planificación 2026-1'!X:X,C8,'Planificación 2026-1'!H:H,"T2"))&gt;0,"P37"," ")</f>
        <v xml:space="preserve"> </v>
      </c>
      <c r="BZ8" s="58" t="str">
        <f>IF(SUM(COUNTIFS('Planificación 2026-1'!F:F,"HUAURA",'Planificación 2026-1'!X:X,C8,'Planificación 2026-1'!H:H,"AE"))&gt;0,"P38"," ")</f>
        <v xml:space="preserve"> </v>
      </c>
      <c r="CA8" s="58" t="str">
        <f>IF(SUM(COUNTIFS('Planificación 2026-1'!F:F,"HUAURA",'Planificación 2026-1'!X:X,C8,'Planificación 2026-1'!H:H,"T4"))&gt;0,"P55"," ")</f>
        <v xml:space="preserve"> </v>
      </c>
      <c r="CB8" s="59">
        <f>SUMIFS('Planificación 2026-1'!S:S,'Planificación 2026-1'!X:X,C8,'Planificación 2026-1'!H:H,"AF",'Planificación 2026-1'!I:I,"&gt;2")</f>
        <v>0</v>
      </c>
      <c r="CC8" s="59">
        <f>SUMIFS('Planificación 2026-1'!S:S,'Planificación 2026-1'!X:X,C8,'Planificación 2026-1'!H:H,"EN",'Planificación 2026-1'!I:I,"&gt;2")</f>
        <v>0</v>
      </c>
      <c r="CD8" s="59">
        <f>SUMIFS('Planificación 2026-1'!S:S,'Planificación 2026-1'!X:X,C8,'Planificación 2026-1'!H:H,"IS",'Planificación 2026-1'!I:I,"&gt;2")</f>
        <v>0</v>
      </c>
      <c r="CE8" s="59">
        <f>SUMIFS('Planificación 2026-1'!S:S,'Planificación 2026-1'!X:X,C8,'Planificación 2026-1'!H:H,"PS",'Planificación 2026-1'!I:I,"&gt;2")</f>
        <v>0</v>
      </c>
      <c r="CF8" s="59">
        <f>SUMIFS('Planificación 2026-1'!S:S,'Planificación 2026-1'!X:X,C8,'Planificación 2026-1'!H:H,"IN",'Planificación 2026-1'!I:I,"&gt;2")</f>
        <v>0</v>
      </c>
      <c r="CG8" s="59">
        <f>SUMIFS('Planificación 2026-1'!S:S,'Planificación 2026-1'!X:X,C8,'Planificación 2026-1'!H:H,"CA",'Planificación 2026-1'!I:I,"&gt;2")</f>
        <v>0</v>
      </c>
      <c r="CH8" s="59">
        <f>SUMIFS('Planificación 2026-1'!S:S,'Planificación 2026-1'!X:X,C8,'Planificación 2026-1'!H:H,"DE",'Planificación 2026-1'!I:I,"&gt;2")</f>
        <v>0</v>
      </c>
      <c r="CI8" s="59">
        <f>SUMIFS('Planificación 2026-1'!S:S,'Planificación 2026-1'!X:X,C8,'Planificación 2026-1'!H:H,"OB",'Planificación 2026-1'!I:I,"&gt;2")</f>
        <v>0</v>
      </c>
      <c r="CJ8" s="59">
        <f>SUMIFS('Planificación 2026-1'!S:S,'Planificación 2026-1'!X:X,C8,'Planificación 2026-1'!H:H,"MH",'Planificación 2026-1'!I:I,"&gt;2")</f>
        <v>0</v>
      </c>
      <c r="CK8" s="59">
        <f>SUMIFS('Planificación 2026-1'!S:S,'Planificación 2026-1'!X:X,C8,'Planificación 2026-1'!H:H,"IC",'Planificación 2026-1'!I:I,"&gt;2")</f>
        <v>0</v>
      </c>
      <c r="CL8" s="59">
        <f>SUMIFS('Planificación 2026-1'!S:S,'Planificación 2026-1'!X:X,C8,'Planificación 2026-1'!H:H,"AR",'Planificación 2026-1'!I:I,"&gt;2")</f>
        <v>0</v>
      </c>
      <c r="CM8" s="59">
        <f>SUMIFS('Planificación 2026-1'!S:S,'Planificación 2026-1'!X:X,C8,'Planificación 2026-1'!H:H,"AE",'Planificación 2026-1'!I:I,"&gt;2")</f>
        <v>0</v>
      </c>
      <c r="CN8" s="59">
        <f>SUMIFS('Planificación 2026-1'!S:S,'Planificación 2026-1'!X:X,C8,'Planificación 2026-1'!H:H,"T1",'Planificación 2026-1'!I:I,"&gt;2")</f>
        <v>0</v>
      </c>
      <c r="CO8" s="59">
        <f>SUMIFS('Planificación 2026-1'!S:S,'Planificación 2026-1'!X:X,C8,'Planificación 2026-1'!H:H,"T3",'Planificación 2026-1'!I:I,"&gt;2")</f>
        <v>0</v>
      </c>
      <c r="CP8" s="59">
        <f>SUMIFS('Planificación 2026-1'!S:S,'Planificación 2026-1'!X:X,C8,'Planificación 2026-1'!H:H,"T2",'Planificación 2026-1'!I:I,"&gt;2")</f>
        <v>0</v>
      </c>
      <c r="CQ8" s="59">
        <f>SUMIFS('Planificación 2026-1'!S:S,'Planificación 2026-1'!X:X,C8,'Planificación 2026-1'!H:H,"T4",'Planificación 2026-1'!I:I,"&gt;2")</f>
        <v>0</v>
      </c>
      <c r="CR8" s="59">
        <f>SUMIFS('Planificación 2026-1'!S:S,'Planificación 2026-1'!X:X,C8,'Planificación 2026-1'!H:H,"AF",'Planificación 2026-1'!I:I,"&lt;3")</f>
        <v>0</v>
      </c>
      <c r="CS8" s="59">
        <f>SUMIFS('Planificación 2026-1'!S:S,'Planificación 2026-1'!X:X,C8,'Planificación 2026-1'!H:H,"EN",'Planificación 2026-1'!I:I,"&lt;3")</f>
        <v>5</v>
      </c>
      <c r="CT8" s="59">
        <f>SUMIFS('Planificación 2026-1'!S:S,'Planificación 2026-1'!X:X,C8,'Planificación 2026-1'!H:H,"IS",'Planificación 2026-1'!I:I,"&lt;3")</f>
        <v>0</v>
      </c>
      <c r="CU8" s="59">
        <f>SUMIFS('Planificación 2026-1'!S:S,'Planificación 2026-1'!X:X,C8,'Planificación 2026-1'!H:H,"PS",'Planificación 2026-1'!I:I,"&lt;3")</f>
        <v>5</v>
      </c>
      <c r="CV8" s="59">
        <f>SUMIFS('Planificación 2026-1'!S:S,'Planificación 2026-1'!X:X,C8,'Planificación 2026-1'!H:H,"IN",'Planificación 2026-1'!I:I,"&lt;3")</f>
        <v>0</v>
      </c>
      <c r="CW8" s="59">
        <f>SUMIFS('Planificación 2026-1'!S:S,'Planificación 2026-1'!X:X,C8,'Planificación 2026-1'!H:H,"CA",'Planificación 2026-1'!I:I,"&lt;3")</f>
        <v>0</v>
      </c>
      <c r="CX8" s="59">
        <f>SUMIFS('Planificación 2026-1'!S:S,'Planificación 2026-1'!X:X,C8,'Planificación 2026-1'!H:H,"DE",'Planificación 2026-1'!I:I,"&lt;3")</f>
        <v>0</v>
      </c>
      <c r="CY8" s="59">
        <f>SUMIFS('Planificación 2026-1'!S:S,'Planificación 2026-1'!X:X,C8,'Planificación 2026-1'!H:H,"OB",'Planificación 2026-1'!I:I,"&lt;3")</f>
        <v>0</v>
      </c>
      <c r="CZ8" s="59">
        <f>SUMIFS('Planificación 2026-1'!S:S,'Planificación 2026-1'!X:X,C8,'Planificación 2026-1'!H:H,"MH",'Planificación 2026-1'!I:I,"&lt;3")</f>
        <v>0</v>
      </c>
      <c r="DA8" s="59">
        <f>SUMIFS('Planificación 2026-1'!S:S,'Planificación 2026-1'!X:X,C8,'Planificación 2026-1'!H:H,"IC",'Planificación 2026-1'!I:I,"&lt;3")</f>
        <v>0</v>
      </c>
      <c r="DB8" s="59">
        <f>SUMIFS('Planificación 2026-1'!S:S,'Planificación 2026-1'!X:X,C8,'Planificación 2026-1'!H:H,"AR",'Planificación 2026-1'!I:I,"&lt;3")</f>
        <v>0</v>
      </c>
      <c r="DC8" s="59">
        <f>SUMIFS('Planificación 2026-1'!S:S,'Planificación 2026-1'!X:X,C8,'Planificación 2026-1'!H:H,"AE",'Planificación 2026-1'!I:I,"&lt;3")</f>
        <v>0</v>
      </c>
      <c r="DD8" s="59">
        <f>SUMIFS('Planificación 2026-1'!S:S,'Planificación 2026-1'!X:X,C8,'Planificación 2026-1'!H:H,"T1",'Planificación 2026-1'!I:I,"&lt;3")</f>
        <v>5</v>
      </c>
      <c r="DE8" s="59">
        <f>SUMIFS('Planificación 2026-1'!S:S,'Planificación 2026-1'!X:X,C8,'Planificación 2026-1'!H:H,"T3",'Planificación 2026-1'!I:I,"&lt;3")</f>
        <v>0</v>
      </c>
      <c r="DF8" s="59">
        <f>SUMIFS('Planificación 2026-1'!S:S,'Planificación 2026-1'!X:X,C8,'Planificación 2026-1'!H:H,"T2",'Planificación 2026-1'!I:I,"&lt;3")</f>
        <v>0</v>
      </c>
      <c r="DG8" s="59">
        <f>SUMIFS('Planificación 2026-1'!S:S,'Planificación 2026-1'!X:X,C8,'Planificación 2026-1'!H:H,"T4",'Planificación 2026-1'!I:I,"&lt;3")</f>
        <v>0</v>
      </c>
      <c r="DH8" s="58" t="str">
        <f t="shared" si="3"/>
        <v/>
      </c>
      <c r="DI8" s="27">
        <f>IF(C8="","",SUMIFS('Planificación 2026-1'!S:S,'Planificación 2026-1'!X:X,C8,'Planificación 2026-1'!F:F,"PRINCIPAL",'Planificación 2026-1'!Y:Y,"VIRTUAL"))</f>
        <v>0</v>
      </c>
      <c r="DJ8" s="27">
        <f>IF(C8="","",SUMIFS('Planificación 2026-1'!S:S,'Planificación 2026-1'!X:X,C8,'Planificación 2026-1'!F:F,"PRINCIPAL",'Planificación 2026-1'!Y:Y,"PRESENCIAL"))</f>
        <v>0</v>
      </c>
      <c r="DK8" s="27">
        <f>IF(C8="","",SUMIFS('Planificación 2026-1'!S:S,'Planificación 2026-1'!X:X,C8,'Planificación 2026-1'!F:F,"PRINCIPAL",'Planificación 2026-1'!Y:Y,"HIBRIDO PRESENCIAL"))</f>
        <v>0</v>
      </c>
      <c r="DL8" s="58" t="str">
        <f t="shared" si="4"/>
        <v>P02 P04 P35P36</v>
      </c>
      <c r="DM8" s="58">
        <f>IF(C8="","",SUMIFS('Planificación 2026-1'!S:S,'Planificación 2026-1'!X:X,C8,'Planificación 2026-1'!F:F,"FILIAL",'Planificación 2026-1'!Y:Y,"VIRTUAL"))</f>
        <v>5</v>
      </c>
      <c r="DN8" s="60">
        <f>IF(C8="","",SUMIFS('Planificación 2026-1'!S:S,'Planificación 2026-1'!X:X,C8,'Planificación 2026-1'!F:F,"FILIAL",'Planificación 2026-1'!Y:Y,"PRESENCIAL"))</f>
        <v>10</v>
      </c>
      <c r="DO8" s="29">
        <f>IF(C8="","",SUMIFS('Planificación 2026-1'!S:S,'Planificación 2026-1'!X:X,C8,'Planificación 2026-1'!F:F,"FILIAL",'Planificación 2026-1'!Y:Y,"HIBRIDO PRESENCIAL"))</f>
        <v>0</v>
      </c>
      <c r="DP8" s="61" t="str">
        <f t="shared" si="5"/>
        <v/>
      </c>
      <c r="DQ8" s="58">
        <f>IF(C8="","",SUMIFS('Planificación 2026-1'!S:S,'Planificación 2026-1'!X:X,C8,'Planificación 2026-1'!F:F,"SUNAMPE",'Planificación 2026-1'!Y:Y,"VIRTUAL"))</f>
        <v>0</v>
      </c>
      <c r="DR8" s="29">
        <f>IF(C8="","",SUMIFS('Planificación 2026-1'!S:S,'Planificación 2026-1'!X:X,C8,'Planificación 2026-1'!F:F,"SUNAMPE",'Planificación 2026-1'!Y:Y,"PRESENCIAL"))</f>
        <v>0</v>
      </c>
      <c r="DS8" s="61" t="str">
        <f t="shared" si="6"/>
        <v/>
      </c>
      <c r="DT8" s="58">
        <f>IF(C8="","",SUMIFS('Planificación 2026-1'!S:S,'Planificación 2026-1'!X:X,C8,'Planificación 2026-1'!F:F,"HUAURA",'Planificación 2026-1'!Y:Y,"VIRTUAL"))</f>
        <v>0</v>
      </c>
      <c r="DU8" s="29">
        <f>IF(C8="","",SUMIFS('Planificación 2026-1'!S:S,'Planificación 2026-1'!X:X,C8,'Planificación 2026-1'!F:F,"HUAURA",'Planificación 2026-1'!Y:Y,"PRESENCIAL"))</f>
        <v>0</v>
      </c>
      <c r="DV8" s="32">
        <f>SUMIFS('Planificación 2026-1'!S:S,'Planificación 2026-1'!X:X,C8,'Planificación 2026-1'!F:F,"PRINCIPAL",'Planificación 2026-1'!Y:Y,"VIRTUAL",'Planificación 2026-1'!I:I,"&gt;2")</f>
        <v>0</v>
      </c>
      <c r="DW8" s="32">
        <f>SUMIFS('Planificación 2026-1'!S:S,'Planificación 2026-1'!X:X,C8,'Planificación 2026-1'!F:F,"PRINCIPAL",'Planificación 2026-1'!Y:Y,"&lt;&gt;VIRTUAL",'Planificación 2026-1'!I:I,"&gt;2")</f>
        <v>0</v>
      </c>
      <c r="DX8" s="32">
        <f>SUMIFS('Planificación 2026-1'!S:S,'Planificación 2026-1'!X:X,C8,'Planificación 2026-1'!F:F,"SUNAMPE",'Planificación 2026-1'!Y:Y,"VIRTUAL",'Planificación 2026-1'!I:I,"&gt;2")</f>
        <v>0</v>
      </c>
      <c r="DY8" s="32">
        <f>SUMIFS('Planificación 2026-1'!S:S,'Planificación 2026-1'!X:X,C8,'Planificación 2026-1'!F:F,"SUNAMPE",'Planificación 2026-1'!Y:Y,"&lt;&gt;VIRTUAL",'Planificación 2026-1'!I:I,"&gt;2")</f>
        <v>0</v>
      </c>
      <c r="DZ8" s="32">
        <f>SUMIFS('Planificación 2026-1'!S:S,'Planificación 2026-1'!X:X,C8,'Planificación 2026-1'!F:F,"FILIAL",'Planificación 2026-1'!Y:Y,"VIRTUAL",'Planificación 2026-1'!I:I,"&gt;2")</f>
        <v>0</v>
      </c>
      <c r="EA8" s="32">
        <f>SUMIFS('Planificación 2026-1'!S:S,'Planificación 2026-1'!X:X,C8,'Planificación 2026-1'!F:F,"FILIAL",'Planificación 2026-1'!Y:Y,"&lt;&gt;VIRTUAL",'Planificación 2026-1'!I:I,"&gt;2")</f>
        <v>0</v>
      </c>
      <c r="EB8" s="32">
        <f>SUMIFS('Planificación 2026-1'!S:S,'Planificación 2026-1'!X:X,C8,'Planificación 2026-1'!F:F,"PORUMA",'Planificación 2026-1'!Y:Y,"VIRTUAL",'Planificación 2026-1'!I:I,"&gt;2")</f>
        <v>0</v>
      </c>
      <c r="EC8" s="32">
        <f>SUMIFS('Planificación 2026-1'!S:S,'Planificación 2026-1'!X:X,C8,'Planificación 2026-1'!F:F,"PORUMA",'Planificación 2026-1'!Y:Y,"&lt;&gt;VIRTUAL",'Planificación 2026-1'!I:I,"&gt;2")</f>
        <v>0</v>
      </c>
      <c r="ED8" s="32">
        <f>SUMIFS('Planificación 2026-1'!S:S,'Planificación 2026-1'!X:X,C8,'Planificación 2026-1'!F:F,"HUAURA",'Planificación 2026-1'!Y:Y,"VIRTUAL",'Planificación 2026-1'!I:I,"&gt;2")</f>
        <v>0</v>
      </c>
      <c r="EE8" s="32">
        <f>SUMIFS('Planificación 2026-1'!S:S,'Planificación 2026-1'!X:X,C8,'Planificación 2026-1'!F:F,"HUAURA",'Planificación 2026-1'!Y:Y,"&lt;&gt;VIRTUAL",'Planificación 2026-1'!I:I,"&gt;2")</f>
        <v>0</v>
      </c>
      <c r="EF8" s="32">
        <f>SUMIFS('Planificación 2026-1'!S:S,'Planificación 2026-1'!X:X,C8,'Planificación 2026-1'!F:F,"PRINCIPAL",'Planificación 2026-1'!Y:Y,"VIRTUAL",'Planificación 2026-1'!I:I,"&lt;3")</f>
        <v>0</v>
      </c>
      <c r="EG8" s="32">
        <f>SUMIFS('Planificación 2026-1'!S:S,'Planificación 2026-1'!X:X,C8,'Planificación 2026-1'!F:F,"PRINCIPAL",'Planificación 2026-1'!Y:Y,"&lt;&gt;VIRTUAL",'Planificación 2026-1'!I:I,"&lt;3")</f>
        <v>0</v>
      </c>
      <c r="EH8" s="32">
        <f>SUMIFS('Planificación 2026-1'!S:S,'Planificación 2026-1'!X:X,C8,'Planificación 2026-1'!F:F,"SUNAMPE",'Planificación 2026-1'!Y:Y,"VIRTUAL",'Planificación 2026-1'!I:I,"&lt;3")</f>
        <v>0</v>
      </c>
      <c r="EI8" s="32">
        <f>SUMIFS('Planificación 2026-1'!S:S,'Planificación 2026-1'!X:X,C8,'Planificación 2026-1'!F:F,"SUNAMPE",'Planificación 2026-1'!Y:Y,"&lt;&gt;VIRTUAL",'Planificación 2026-1'!I:I,"&lt;3")</f>
        <v>0</v>
      </c>
      <c r="EJ8" s="32">
        <f>SUMIFS('Planificación 2026-1'!S:S,'Planificación 2026-1'!X:X,C8,'Planificación 2026-1'!F:F,"FILIAL",'Planificación 2026-1'!Y:Y,"VIRTUAL",'Planificación 2026-1'!I:I,"&lt;3")</f>
        <v>5</v>
      </c>
      <c r="EK8" s="32">
        <f>SUMIFS('Planificación 2026-1'!S:S,'Planificación 2026-1'!X:X,C8,'Planificación 2026-1'!F:F,"FILIAL",'Planificación 2026-1'!Y:Y,"&lt;&gt;VIRTUAL",'Planificación 2026-1'!I:I,"&lt;3")</f>
        <v>10</v>
      </c>
      <c r="EL8" s="32">
        <f>SUMIFS('Planificación 2026-1'!S:S,'Planificación 2026-1'!X:X,C8,'Planificación 2026-1'!F:F,"PORUMA",'Planificación 2026-1'!Y:Y,"VIRTUAL",'Planificación 2026-1'!I:I,"&lt;3")</f>
        <v>0</v>
      </c>
      <c r="EM8" s="32">
        <f>SUMIFS('Planificación 2026-1'!S:S,'Planificación 2026-1'!X:X,C8,'Planificación 2026-1'!F:F,"PORUMA",'Planificación 2026-1'!Y:Y,"&lt;&gt;VIRTUAL",'Planificación 2026-1'!I:I,"&lt;3")</f>
        <v>0</v>
      </c>
      <c r="EN8" s="32">
        <f>SUMIFS('Planificación 2026-1'!S:S,'Planificación 2026-1'!X:X,C8,'Planificación 2026-1'!F:F,"HUAURA",'Planificación 2026-1'!Y:Y,"VIRTUAL",'Planificación 2026-1'!I:I,"&lt;3")</f>
        <v>0</v>
      </c>
      <c r="EO8" s="32">
        <f>SUMIFS('Planificación 2026-1'!S:S,'Planificación 2026-1'!X:X,C8,'Planificación 2026-1'!F:F,"HUAURA",'Planificación 2026-1'!Y:Y,"&lt;&gt;VIRTUAL",'Planificación 2026-1'!I:I,"&lt;3")</f>
        <v>0</v>
      </c>
      <c r="EP8" s="32">
        <f t="shared" si="0"/>
        <v>15</v>
      </c>
      <c r="EQ8" s="32">
        <f t="shared" si="7"/>
        <v>0</v>
      </c>
      <c r="ER8" s="32">
        <f t="shared" si="8"/>
        <v>0</v>
      </c>
      <c r="ES8" s="32">
        <f t="shared" si="9"/>
        <v>0</v>
      </c>
      <c r="ET8" s="32">
        <f t="shared" si="10"/>
        <v>0</v>
      </c>
      <c r="EU8" s="32">
        <f t="shared" si="11"/>
        <v>15</v>
      </c>
      <c r="EV8" s="32" t="b">
        <f>EXACT(EU8,E8)</f>
        <v>1</v>
      </c>
      <c r="EW8" s="32"/>
      <c r="EX8" s="32">
        <f t="shared" si="1"/>
        <v>5</v>
      </c>
      <c r="EY8" s="32">
        <f t="shared" si="2"/>
        <v>10</v>
      </c>
      <c r="EZ8" s="32" t="b">
        <f>EXACT(SUM(EX8:EY8),E8)</f>
        <v>1</v>
      </c>
      <c r="FA8" s="32" t="str">
        <f>IF(AND(DW8=0,EA8=0,EE8=0),"",IF(COUNTIF(DW8:EE8,"&gt;0")=1,IF(DW8&gt;0,"SEDE",IF(EA8&gt;0,"FILIAL","HUAURA")),IF(COUNTIF(DW8:EE8,"&gt;0")=2,IF(AND(DW8&gt;0,EA8&gt;0),"SEDE-FILIAL",IF(AND(DW8&gt;0,EE8&gt;0),"SEDE-HUAURA","FILIAL-HUAURA")),"SEDE-FILIAL-HUAURA")))</f>
        <v/>
      </c>
      <c r="FB8" s="32" t="str">
        <f t="shared" si="12"/>
        <v>MAS PRESENCIAL</v>
      </c>
    </row>
    <row r="9" spans="1:158">
      <c r="A9" s="33"/>
      <c r="B9" s="66">
        <v>6</v>
      </c>
      <c r="C9" s="32" t="s">
        <v>206</v>
      </c>
      <c r="D9" s="429">
        <v>21560679</v>
      </c>
      <c r="E9" s="62">
        <f>SUMIF('Planificación 2026-1'!X:X,C9,'Planificación 2026-1'!S:S)</f>
        <v>14</v>
      </c>
      <c r="F9" s="63" t="s">
        <v>203</v>
      </c>
      <c r="G9" s="454" t="s">
        <v>200</v>
      </c>
      <c r="H9" s="64" t="s">
        <v>38</v>
      </c>
      <c r="I9" s="64" t="s">
        <v>157</v>
      </c>
      <c r="J9" s="32" t="s">
        <v>195</v>
      </c>
      <c r="K9" s="32" t="s">
        <v>157</v>
      </c>
      <c r="L9" s="57" t="str">
        <f>IF(SUM(COUNTIFS('Planificación 2026-1'!F:F,"PRINCIPAL",'Planificación 2026-1'!X:X,C9,'Planificación 2026-1'!H:H,"AF"))&gt;0,"P01"," ")</f>
        <v xml:space="preserve"> </v>
      </c>
      <c r="M9" s="58" t="str">
        <f>IF(SUM(COUNTIFS('Planificación 2026-1'!F:F,"PRINCIPAL",'Planificación 2026-1'!X:X,C9,'Planificación 2026-1'!H:H,"EN"))&gt;0,"P02"," ")</f>
        <v xml:space="preserve"> </v>
      </c>
      <c r="N9" s="58" t="str">
        <f>IF(SUM(COUNTIFS('Planificación 2026-1'!F:F,"PRINCIPAL",'Planificación 2026-1'!X:X,C9,'Planificación 2026-1'!H:H,"IS"))&gt;0,"P03"," ")</f>
        <v xml:space="preserve"> </v>
      </c>
      <c r="O9" s="58" t="str">
        <f>IF(SUM(COUNTIFS('Planificación 2026-1'!F:F,"PRINCIPAL",'Planificación 2026-1'!X:X,C9,'Planificación 2026-1'!H:H,"PS"))&gt;0,"P04"," ")</f>
        <v xml:space="preserve"> </v>
      </c>
      <c r="P9" s="58"/>
      <c r="Q9" s="58" t="str">
        <f>IF(SUM(COUNTIFS('Planificación 2026-1'!F:F,"PRINCIPAL",'Planificación 2026-1'!X:X,C9,'Planificación 2026-1'!H:H,"IN"))&gt;0,"P06"," ")</f>
        <v xml:space="preserve"> </v>
      </c>
      <c r="R9" s="58" t="str">
        <f>IF(SUM(COUNTIFS('Planificación 2026-1'!F:F,"PRINCIPAL",'Planificación 2026-1'!X:X,C9,'Planificación 2026-1'!H:H,"CA"))&gt;0,"P07"," ")</f>
        <v xml:space="preserve"> </v>
      </c>
      <c r="S9" s="58" t="str">
        <f>IF(SUM(COUNTIFS('Planificación 2026-1'!F:F,"PRINCIPAL",'Planificación 2026-1'!X:X,C9,'Planificación 2026-1'!H:H,"DE"))&gt;0,"P08"," ")</f>
        <v xml:space="preserve"> </v>
      </c>
      <c r="T9" s="58" t="str">
        <f>IF(SUM(COUNTIFS('Planificación 2026-1'!F:F,"PRINCIPAL",'Planificación 2026-1'!X:X,C9,'Planificación 2026-1'!H:H,"OB"))&gt;0,"P09"," ")</f>
        <v xml:space="preserve"> </v>
      </c>
      <c r="U9" s="58" t="str">
        <f>IF(SUM(COUNTIFS('Planificación 2026-1'!F:F,"PRINCIPAL",'Planificación 2026-1'!X:X,C9,'Planificación 2026-1'!H:H,"MH"))&gt;0,"P31"," ")</f>
        <v xml:space="preserve"> </v>
      </c>
      <c r="V9" s="58" t="str">
        <f>IF(SUM(COUNTIFS('Planificación 2026-1'!F:F,"PRINCIPAL",'Planificación 2026-1'!X:X,C9,'Planificación 2026-1'!H:H,"IC"))&gt;0,"P32"," ")</f>
        <v xml:space="preserve"> </v>
      </c>
      <c r="W9" s="58" t="str">
        <f>IF(SUM(COUNTIFS('Planificación 2026-1'!F:F,"PRINCIPAL",'Planificación 2026-1'!X:X,C9,'Planificación 2026-1'!H:H,"AR"))&gt;0,"P34"," ")</f>
        <v xml:space="preserve"> </v>
      </c>
      <c r="X9" s="58" t="str">
        <f>IF(SUM(COUNTIFS('Planificación 2026-1'!F:F,"PRINCIPAL",'Planificación 2026-1'!X:X,C9,'Planificación 2026-1'!H:H,"T1"))&gt;0,"P35"," ")</f>
        <v xml:space="preserve"> </v>
      </c>
      <c r="Y9" s="58" t="str">
        <f>IF(SUM(COUNTIFS('Planificación 2026-1'!F:F,"PRINCIPAL",'Planificación 2026-1'!X:X,C9,'Planificación 2026-1'!H:H,"T3"))&gt;0,"P36"," ")</f>
        <v xml:space="preserve"> </v>
      </c>
      <c r="Z9" s="58" t="str">
        <f>IF(SUM(COUNTIFS('Planificación 2026-1'!F:F,"PRINCIPAL",'Planificación 2026-1'!X:X,C9,'Planificación 2026-1'!H:H,"T2"))&gt;0,"P37"," ")</f>
        <v xml:space="preserve"> </v>
      </c>
      <c r="AA9" s="58" t="str">
        <f>IF(SUM(COUNTIFS('Planificación 2026-1'!F:F,"PRINCIPAL",'Planificación 2026-1'!X:X,C9,'Planificación 2026-1'!H:H,"AE"))&gt;0,"P38"," ")</f>
        <v xml:space="preserve"> </v>
      </c>
      <c r="AB9" s="58" t="str">
        <f>IF(SUM(COUNTIFS('Planificación 2026-1'!F:F,"PRINCIPAL",'Planificación 2026-1'!X:X,C9,'Planificación 2026-1'!H:H,"T4"))&gt;0,"P55"," ")</f>
        <v xml:space="preserve"> </v>
      </c>
      <c r="AC9" s="58" t="str">
        <f>IF(SUM(COUNTIFS('Planificación 2026-1'!F:F,"FILIAL",'Planificación 2026-1'!X:X,C9,'Planificación 2026-1'!H:H,"AF"))&gt;0," P01"," ")</f>
        <v xml:space="preserve"> </v>
      </c>
      <c r="AD9" s="58" t="str">
        <f>IF(SUM(COUNTIFS('Planificación 2026-1'!F:F,"FILIAL",'Planificación 2026-1'!X:X,C9,'Planificación 2026-1'!H:H,"EN"))&gt;0,"P02"," ")</f>
        <v xml:space="preserve"> </v>
      </c>
      <c r="AE9" s="58" t="str">
        <f>IF(SUM(COUNTIFS('Planificación 2026-1'!F:F,"FILIAL",'Planificación 2026-1'!X:X,C9,'Planificación 2026-1'!H:H,"IS"))&gt;0,"P03"," ")</f>
        <v xml:space="preserve"> </v>
      </c>
      <c r="AF9" s="58" t="str">
        <f>IF(SUM(COUNTIFS('Planificación 2026-1'!F:F,"FILIAL",'Planificación 2026-1'!X:X,C9,'Planificación 2026-1'!H:H,"PS"))&gt;0,"P04"," ")</f>
        <v xml:space="preserve"> </v>
      </c>
      <c r="AG9" s="58"/>
      <c r="AH9" s="58" t="str">
        <f>IF(SUM(COUNTIFS('Planificación 2026-1'!F:F,"FILIAL",'Planificación 2026-1'!X:X,C9,'Planificación 2026-1'!H:H,"IN"))&gt;0,"P06"," ")</f>
        <v xml:space="preserve"> </v>
      </c>
      <c r="AI9" s="58" t="str">
        <f>IF(SUM(COUNTIFS('Planificación 2026-1'!F:F,"FILIAL",'Planificación 2026-1'!X:X,C9,'Planificación 2026-1'!H:H,"CA"))&gt;0,"P07"," ")</f>
        <v xml:space="preserve"> </v>
      </c>
      <c r="AJ9" s="58" t="str">
        <f>IF(SUM(COUNTIFS('Planificación 2026-1'!F:F,"FILIAL",'Planificación 2026-1'!X:X,C9,'Planificación 2026-1'!H:H,"DE"))&gt;0,"P08"," ")</f>
        <v xml:space="preserve"> </v>
      </c>
      <c r="AK9" s="58" t="str">
        <f>IF(SUM(COUNTIFS('Planificación 2026-1'!F:F,"FILIAL",'Planificación 2026-1'!X:X,C9,'Planificación 2026-1'!H:H,"OB"))&gt;0,"P09"," ")</f>
        <v xml:space="preserve"> </v>
      </c>
      <c r="AL9" s="58" t="str">
        <f>IF(SUM(COUNTIFS('Planificación 2026-1'!F:F,"FILIAL",'Planificación 2026-1'!X:X,C9,'Planificación 2026-1'!H:H,"MH"))&gt;0,"P31"," ")</f>
        <v xml:space="preserve"> </v>
      </c>
      <c r="AM9" s="58" t="str">
        <f>IF(SUM(COUNTIFS('Planificación 2026-1'!F:F,"FILIAL",'Planificación 2026-1'!X:X,C9,'Planificación 2026-1'!H:H,"IC"))&gt;0,"P32"," ")</f>
        <v xml:space="preserve"> </v>
      </c>
      <c r="AN9" s="58" t="str">
        <f>IF(SUM(COUNTIFS('Planificación 2026-1'!F:F,"FILIAL",'Planificación 2026-1'!X:X,C9,'Planificación 2026-1'!H:H,"AR"))&gt;0,"P34"," ")</f>
        <v xml:space="preserve"> </v>
      </c>
      <c r="AO9" s="58" t="str">
        <f>IF(SUM(COUNTIFS('Planificación 2026-1'!F:F,"FILIAL",'Planificación 2026-1'!X:X,C9,'Planificación 2026-1'!H:H,"T1"))&gt;0,"P35"," ")</f>
        <v xml:space="preserve"> </v>
      </c>
      <c r="AP9" s="58" t="str">
        <f>IF(SUM(COUNTIFS('Planificación 2026-1'!F:F,"FILIAL",'Planificación 2026-1'!X:X,C9,'Planificación 2026-1'!H:H,"T3"))&gt;0,"P36"," ")</f>
        <v xml:space="preserve"> </v>
      </c>
      <c r="AQ9" s="58" t="str">
        <f>IF(SUM(COUNTIFS('Planificación 2026-1'!F:F,"FILIAL",'Planificación 2026-1'!X:X,C9,'Planificación 2026-1'!H:H,"T2"))&gt;0,"P37"," ")</f>
        <v xml:space="preserve"> </v>
      </c>
      <c r="AR9" s="58" t="str">
        <f>IF(SUM(COUNTIFS('Planificación 2026-1'!F:F,"FILIAL",'Planificación 2026-1'!X:X,C9,'Planificación 2026-1'!H:H,"AE"))&gt;0,"P38"," ")</f>
        <v xml:space="preserve"> </v>
      </c>
      <c r="AS9" s="58" t="str">
        <f>IF(SUM(COUNTIFS('Planificación 2026-1'!F:F,"FILIAL",'Planificación 2026-1'!X:X,C9,'Planificación 2026-1'!H:H,"T4"))&gt;0,"P55"," ")</f>
        <v xml:space="preserve"> </v>
      </c>
      <c r="AT9" s="58" t="str">
        <f>IF(SUM(COUNTIFS('Planificación 2026-1'!F:F,"SUNAMPE",'Planificación 2026-1'!X:X,C9,'Planificación 2026-1'!H:H,"AF"))&gt;0," P01"," ")</f>
        <v xml:space="preserve"> </v>
      </c>
      <c r="AU9" s="58" t="str">
        <f>IF(SUM(COUNTIFS('Planificación 2026-1'!F:F,"SUNAMPE",'Planificación 2026-1'!X:X,C9,'Planificación 2026-1'!H:H,"EN"))&gt;0,"P02"," ")</f>
        <v xml:space="preserve"> </v>
      </c>
      <c r="AV9" s="58" t="str">
        <f>IF(SUM(COUNTIFS('Planificación 2026-1'!F:F,"SUNAMPE",'Planificación 2026-1'!X:X,C9,'Planificación 2026-1'!H:H,"IS"))&gt;0,"P03"," ")</f>
        <v xml:space="preserve"> </v>
      </c>
      <c r="AW9" s="58" t="str">
        <f>IF(SUM(COUNTIFS('Planificación 2026-1'!F:F,"SUNAMPE",'Planificación 2026-1'!X:X,C9,'Planificación 2026-1'!H:H,"PS"))&gt;0,"P04"," ")</f>
        <v xml:space="preserve"> </v>
      </c>
      <c r="AX9" s="58"/>
      <c r="AY9" s="58" t="str">
        <f>IF(SUM(COUNTIFS('Planificación 2026-1'!F:F,"SUNAMPE",'Planificación 2026-1'!X:X,C9,'Planificación 2026-1'!H:H,"IN"))&gt;0,"P06"," ")</f>
        <v xml:space="preserve"> </v>
      </c>
      <c r="AZ9" s="58" t="str">
        <f>IF(SUM(COUNTIFS('Planificación 2026-1'!F:F,"SUNAMPE",'Planificación 2026-1'!X:X,C9,'Planificación 2026-1'!H:H,"CA"))&gt;0,"P07"," ")</f>
        <v xml:space="preserve"> </v>
      </c>
      <c r="BA9" s="58" t="str">
        <f>IF(SUM(COUNTIFS('Planificación 2026-1'!F:F,"SUNAMPE",'Planificación 2026-1'!X:X,C9,'Planificación 2026-1'!H:H,"DE"))&gt;0,"P08"," ")</f>
        <v xml:space="preserve"> </v>
      </c>
      <c r="BB9" s="58" t="str">
        <f>IF(SUM(COUNTIFS('Planificación 2026-1'!F:F,"SUNAMPE",'Planificación 2026-1'!X:X,C9,'Planificación 2026-1'!H:H,"OB"))&gt;0,"P09"," ")</f>
        <v xml:space="preserve"> </v>
      </c>
      <c r="BC9" s="58" t="str">
        <f>IF(SUM(COUNTIFS('Planificación 2026-1'!F:F,"SUNAMPE",'Planificación 2026-1'!X:X,C9,'Planificación 2026-1'!H:H,"MH"))&gt;0,"P31"," ")</f>
        <v xml:space="preserve"> </v>
      </c>
      <c r="BD9" s="58" t="str">
        <f>IF(SUM(COUNTIFS('Planificación 2026-1'!F:F,"SUNAMPE",'Planificación 2026-1'!X:X,C9,'Planificación 2026-1'!H:H,"IC"))&gt;0,"P32"," ")</f>
        <v xml:space="preserve"> </v>
      </c>
      <c r="BE9" s="58" t="str">
        <f>IF(SUM(COUNTIFS('Planificación 2026-1'!F:F,"SUNAMPE",'Planificación 2026-1'!X:X,C9,'Planificación 2026-1'!H:H,"AR"))&gt;0,"P34"," ")</f>
        <v xml:space="preserve"> </v>
      </c>
      <c r="BF9" s="58" t="str">
        <f>IF(SUM(COUNTIFS('Planificación 2026-1'!F:F,"SUNAMPE",'Planificación 2026-1'!X:X,C9,'Planificación 2026-1'!H:H,"T1"))&gt;0,"P35"," ")</f>
        <v xml:space="preserve"> </v>
      </c>
      <c r="BG9" s="58" t="str">
        <f>IF(SUM(COUNTIFS('Planificación 2026-1'!F:F,"SUNAMPE",'Planificación 2026-1'!X:X,C9,'Planificación 2026-1'!H:H,"T3"))&gt;0,"P36"," ")</f>
        <v xml:space="preserve"> </v>
      </c>
      <c r="BH9" s="58" t="str">
        <f>IF(SUM(COUNTIFS('Planificación 2026-1'!F:F,"SUNAMPE",'Planificación 2026-1'!X:X,C9,'Planificación 2026-1'!H:H,"T2"))&gt;0,"P37"," ")</f>
        <v xml:space="preserve"> </v>
      </c>
      <c r="BI9" s="58" t="str">
        <f>IF(SUM(COUNTIFS('Planificación 2026-1'!F:F,"SUNAMPE",'Planificación 2026-1'!X:X,C9,'Planificación 2026-1'!H:H,"AE"))&gt;0,"P38"," ")</f>
        <v xml:space="preserve"> </v>
      </c>
      <c r="BJ9" s="58" t="str">
        <f>IF(SUM(COUNTIFS('Planificación 2026-1'!F:F,"SUNAMPE",'Planificación 2026-1'!X:X,C9,'Planificación 2026-1'!H:H,"T4"))&gt;0,"P55"," ")</f>
        <v xml:space="preserve"> </v>
      </c>
      <c r="BK9" s="58" t="str">
        <f>IF(SUM(COUNTIFS('Planificación 2026-1'!F:F,"HUAURA",'Planificación 2026-1'!X:X,C9,'Planificación 2026-1'!H:H,"AF"))&gt;0," P01"," ")</f>
        <v xml:space="preserve"> </v>
      </c>
      <c r="BL9" s="58" t="str">
        <f>IF(SUM(COUNTIFS('Planificación 2026-1'!F:F,"HUAURA",'Planificación 2026-1'!X:X,C9,'Planificación 2026-1'!H:H,"EN"))&gt;0,"P02"," ")</f>
        <v xml:space="preserve"> </v>
      </c>
      <c r="BM9" s="58" t="str">
        <f>IF(SUM(COUNTIFS('Planificación 2026-1'!F:F,"HUAURA",'Planificación 2026-1'!X:X,C9,'Planificación 2026-1'!H:H,"IS"))&gt;0,"P03"," ")</f>
        <v xml:space="preserve"> </v>
      </c>
      <c r="BN9" s="58" t="str">
        <f>IF(SUM(COUNTIFS('Planificación 2026-1'!F:F,"HUAURA",'Planificación 2026-1'!X:X,C9,'Planificación 2026-1'!H:H,"PS"))&gt;0,"P04"," ")</f>
        <v xml:space="preserve"> </v>
      </c>
      <c r="BO9" s="58"/>
      <c r="BP9" s="58" t="str">
        <f>IF(SUM(COUNTIFS('Planificación 2026-1'!F:F,"HUAURA",'Planificación 2026-1'!X:X,C9,'Planificación 2026-1'!H:H,"IN"))&gt;0,"P06"," ")</f>
        <v xml:space="preserve"> </v>
      </c>
      <c r="BQ9" s="58" t="str">
        <f>IF(SUM(COUNTIFS('Planificación 2026-1'!F:F,"HUAURA",'Planificación 2026-1'!X:X,C9,'Planificación 2026-1'!H:H,"CA"))&gt;0,"P07"," ")</f>
        <v xml:space="preserve"> </v>
      </c>
      <c r="BR9" s="58" t="str">
        <f>IF(SUM(COUNTIFS('Planificación 2026-1'!F:F,"HUAURA",'Planificación 2026-1'!X:X,C9,'Planificación 2026-1'!H:H,"DE"))&gt;0,"P08"," ")</f>
        <v xml:space="preserve"> </v>
      </c>
      <c r="BS9" s="58" t="str">
        <f>IF(SUM(COUNTIFS('Planificación 2026-1'!F:F,"HUAURA",'Planificación 2026-1'!X:X,C9,'Planificación 2026-1'!H:H,"OB"))&gt;0,"P09"," ")</f>
        <v xml:space="preserve"> </v>
      </c>
      <c r="BT9" s="58" t="str">
        <f>IF(SUM(COUNTIFS('Planificación 2026-1'!F:F,"HUAURA",'Planificación 2026-1'!X:X,C9,'Planificación 2026-1'!H:H,"MH"))&gt;0,"P31"," ")</f>
        <v xml:space="preserve"> </v>
      </c>
      <c r="BU9" s="58" t="str">
        <f>IF(SUM(COUNTIFS('Planificación 2026-1'!F:F,"HUAURA",'Planificación 2026-1'!X:X,C9,'Planificación 2026-1'!H:H,"IC"))&gt;0,"P32"," ")</f>
        <v xml:space="preserve"> </v>
      </c>
      <c r="BV9" s="58" t="str">
        <f>IF(SUM(COUNTIFS('Planificación 2026-1'!F:F,"HUAURA",'Planificación 2026-1'!X:X,C9,'Planificación 2026-1'!H:H,"AR"))&gt;0,"P34"," ")</f>
        <v xml:space="preserve"> </v>
      </c>
      <c r="BW9" s="58" t="str">
        <f>IF(SUM(COUNTIFS('Planificación 2026-1'!F:F,"HUAURA",'Planificación 2026-1'!X:X,C9,'Planificación 2026-1'!H:H,"T1"))&gt;0,"P35"," ")</f>
        <v xml:space="preserve"> </v>
      </c>
      <c r="BX9" s="58" t="str">
        <f>IF(SUM(COUNTIFS('Planificación 2026-1'!F:F,"HUAURA",'Planificación 2026-1'!X:X,C9,'Planificación 2026-1'!H:H,"T3"))&gt;0,"P36"," ")</f>
        <v xml:space="preserve"> </v>
      </c>
      <c r="BY9" s="58" t="str">
        <f>IF(SUM(COUNTIFS('Planificación 2026-1'!F:F,"HUAURA",'Planificación 2026-1'!X:X,C9,'Planificación 2026-1'!H:H,"T2"))&gt;0,"P37"," ")</f>
        <v xml:space="preserve"> </v>
      </c>
      <c r="BZ9" s="58" t="str">
        <f>IF(SUM(COUNTIFS('Planificación 2026-1'!F:F,"HUAURA",'Planificación 2026-1'!X:X,C9,'Planificación 2026-1'!H:H,"AE"))&gt;0,"P38"," ")</f>
        <v xml:space="preserve"> </v>
      </c>
      <c r="CA9" s="58" t="str">
        <f>IF(SUM(COUNTIFS('Planificación 2026-1'!F:F,"HUAURA",'Planificación 2026-1'!X:X,C9,'Planificación 2026-1'!H:H,"T4"))&gt;0,"P55"," ")</f>
        <v xml:space="preserve"> </v>
      </c>
      <c r="CB9" s="59">
        <f>SUMIFS('Planificación 2026-1'!S:S,'Planificación 2026-1'!X:X,C9,'Planificación 2026-1'!H:H,"AF",'Planificación 2026-1'!I:I,"&gt;2")</f>
        <v>0</v>
      </c>
      <c r="CC9" s="59">
        <f>SUMIFS('Planificación 2026-1'!S:S,'Planificación 2026-1'!X:X,C9,'Planificación 2026-1'!H:H,"EN",'Planificación 2026-1'!I:I,"&gt;2")</f>
        <v>0</v>
      </c>
      <c r="CD9" s="59">
        <f>SUMIFS('Planificación 2026-1'!S:S,'Planificación 2026-1'!X:X,C9,'Planificación 2026-1'!H:H,"IS",'Planificación 2026-1'!I:I,"&gt;2")</f>
        <v>0</v>
      </c>
      <c r="CE9" s="59">
        <f>SUMIFS('Planificación 2026-1'!S:S,'Planificación 2026-1'!X:X,C9,'Planificación 2026-1'!H:H,"PS",'Planificación 2026-1'!I:I,"&gt;2")</f>
        <v>0</v>
      </c>
      <c r="CF9" s="59">
        <f>SUMIFS('Planificación 2026-1'!S:S,'Planificación 2026-1'!X:X,C9,'Planificación 2026-1'!H:H,"IN",'Planificación 2026-1'!I:I,"&gt;2")</f>
        <v>0</v>
      </c>
      <c r="CG9" s="59">
        <f>SUMIFS('Planificación 2026-1'!S:S,'Planificación 2026-1'!X:X,C9,'Planificación 2026-1'!H:H,"CA",'Planificación 2026-1'!I:I,"&gt;2")</f>
        <v>0</v>
      </c>
      <c r="CH9" s="59">
        <f>SUMIFS('Planificación 2026-1'!S:S,'Planificación 2026-1'!X:X,C9,'Planificación 2026-1'!H:H,"DE",'Planificación 2026-1'!I:I,"&gt;2")</f>
        <v>0</v>
      </c>
      <c r="CI9" s="59">
        <f>SUMIFS('Planificación 2026-1'!S:S,'Planificación 2026-1'!X:X,C9,'Planificación 2026-1'!H:H,"OB",'Planificación 2026-1'!I:I,"&gt;2")</f>
        <v>0</v>
      </c>
      <c r="CJ9" s="59">
        <f>SUMIFS('Planificación 2026-1'!S:S,'Planificación 2026-1'!X:X,C9,'Planificación 2026-1'!H:H,"MH",'Planificación 2026-1'!I:I,"&gt;2")</f>
        <v>14</v>
      </c>
      <c r="CK9" s="59">
        <f>SUMIFS('Planificación 2026-1'!S:S,'Planificación 2026-1'!X:X,C9,'Planificación 2026-1'!H:H,"IC",'Planificación 2026-1'!I:I,"&gt;2")</f>
        <v>0</v>
      </c>
      <c r="CL9" s="59">
        <f>SUMIFS('Planificación 2026-1'!S:S,'Planificación 2026-1'!X:X,C9,'Planificación 2026-1'!H:H,"AR",'Planificación 2026-1'!I:I,"&gt;2")</f>
        <v>0</v>
      </c>
      <c r="CM9" s="59">
        <f>SUMIFS('Planificación 2026-1'!S:S,'Planificación 2026-1'!X:X,C9,'Planificación 2026-1'!H:H,"AE",'Planificación 2026-1'!I:I,"&gt;2")</f>
        <v>0</v>
      </c>
      <c r="CN9" s="59">
        <f>SUMIFS('Planificación 2026-1'!S:S,'Planificación 2026-1'!X:X,C9,'Planificación 2026-1'!H:H,"T1",'Planificación 2026-1'!I:I,"&gt;2")</f>
        <v>0</v>
      </c>
      <c r="CO9" s="59">
        <f>SUMIFS('Planificación 2026-1'!S:S,'Planificación 2026-1'!X:X,C9,'Planificación 2026-1'!H:H,"T3",'Planificación 2026-1'!I:I,"&gt;2")</f>
        <v>0</v>
      </c>
      <c r="CP9" s="59">
        <f>SUMIFS('Planificación 2026-1'!S:S,'Planificación 2026-1'!X:X,C9,'Planificación 2026-1'!H:H,"T2",'Planificación 2026-1'!I:I,"&gt;2")</f>
        <v>0</v>
      </c>
      <c r="CQ9" s="59">
        <f>SUMIFS('Planificación 2026-1'!S:S,'Planificación 2026-1'!X:X,C9,'Planificación 2026-1'!H:H,"T4",'Planificación 2026-1'!I:I,"&gt;2")</f>
        <v>0</v>
      </c>
      <c r="CR9" s="59">
        <f>SUMIFS('Planificación 2026-1'!S:S,'Planificación 2026-1'!X:X,C9,'Planificación 2026-1'!H:H,"AF",'Planificación 2026-1'!I:I,"&lt;3")</f>
        <v>0</v>
      </c>
      <c r="CS9" s="59">
        <f>SUMIFS('Planificación 2026-1'!S:S,'Planificación 2026-1'!X:X,C9,'Planificación 2026-1'!H:H,"EN",'Planificación 2026-1'!I:I,"&lt;3")</f>
        <v>0</v>
      </c>
      <c r="CT9" s="59">
        <f>SUMIFS('Planificación 2026-1'!S:S,'Planificación 2026-1'!X:X,C9,'Planificación 2026-1'!H:H,"IS",'Planificación 2026-1'!I:I,"&lt;3")</f>
        <v>0</v>
      </c>
      <c r="CU9" s="59">
        <f>SUMIFS('Planificación 2026-1'!S:S,'Planificación 2026-1'!X:X,C9,'Planificación 2026-1'!H:H,"PS",'Planificación 2026-1'!I:I,"&lt;3")</f>
        <v>0</v>
      </c>
      <c r="CV9" s="59">
        <f>SUMIFS('Planificación 2026-1'!S:S,'Planificación 2026-1'!X:X,C9,'Planificación 2026-1'!H:H,"IN",'Planificación 2026-1'!I:I,"&lt;3")</f>
        <v>0</v>
      </c>
      <c r="CW9" s="59">
        <f>SUMIFS('Planificación 2026-1'!S:S,'Planificación 2026-1'!X:X,C9,'Planificación 2026-1'!H:H,"CA",'Planificación 2026-1'!I:I,"&lt;3")</f>
        <v>0</v>
      </c>
      <c r="CX9" s="59">
        <f>SUMIFS('Planificación 2026-1'!S:S,'Planificación 2026-1'!X:X,C9,'Planificación 2026-1'!H:H,"DE",'Planificación 2026-1'!I:I,"&lt;3")</f>
        <v>0</v>
      </c>
      <c r="CY9" s="59">
        <f>SUMIFS('Planificación 2026-1'!S:S,'Planificación 2026-1'!X:X,C9,'Planificación 2026-1'!H:H,"OB",'Planificación 2026-1'!I:I,"&lt;3")</f>
        <v>0</v>
      </c>
      <c r="CZ9" s="59">
        <f>SUMIFS('Planificación 2026-1'!S:S,'Planificación 2026-1'!X:X,C9,'Planificación 2026-1'!H:H,"MH",'Planificación 2026-1'!I:I,"&lt;3")</f>
        <v>0</v>
      </c>
      <c r="DA9" s="59">
        <f>SUMIFS('Planificación 2026-1'!S:S,'Planificación 2026-1'!X:X,C9,'Planificación 2026-1'!H:H,"IC",'Planificación 2026-1'!I:I,"&lt;3")</f>
        <v>0</v>
      </c>
      <c r="DB9" s="59">
        <f>SUMIFS('Planificación 2026-1'!S:S,'Planificación 2026-1'!X:X,C9,'Planificación 2026-1'!H:H,"AR",'Planificación 2026-1'!I:I,"&lt;3")</f>
        <v>0</v>
      </c>
      <c r="DC9" s="59">
        <f>SUMIFS('Planificación 2026-1'!S:S,'Planificación 2026-1'!X:X,C9,'Planificación 2026-1'!H:H,"AE",'Planificación 2026-1'!I:I,"&lt;3")</f>
        <v>0</v>
      </c>
      <c r="DD9" s="59">
        <f>SUMIFS('Planificación 2026-1'!S:S,'Planificación 2026-1'!X:X,C9,'Planificación 2026-1'!H:H,"T1",'Planificación 2026-1'!I:I,"&lt;3")</f>
        <v>0</v>
      </c>
      <c r="DE9" s="59">
        <f>SUMIFS('Planificación 2026-1'!S:S,'Planificación 2026-1'!X:X,C9,'Planificación 2026-1'!H:H,"T3",'Planificación 2026-1'!I:I,"&lt;3")</f>
        <v>0</v>
      </c>
      <c r="DF9" s="59">
        <f>SUMIFS('Planificación 2026-1'!S:S,'Planificación 2026-1'!X:X,C9,'Planificación 2026-1'!H:H,"T2",'Planificación 2026-1'!I:I,"&lt;3")</f>
        <v>0</v>
      </c>
      <c r="DG9" s="59">
        <f>SUMIFS('Planificación 2026-1'!S:S,'Planificación 2026-1'!X:X,C9,'Planificación 2026-1'!H:H,"T4",'Planificación 2026-1'!I:I,"&lt;3")</f>
        <v>0</v>
      </c>
      <c r="DH9" s="58" t="str">
        <f t="shared" si="3"/>
        <v/>
      </c>
      <c r="DI9" s="27">
        <f>IF(C9="","",SUMIFS('Planificación 2026-1'!S:S,'Planificación 2026-1'!X:X,C9,'Planificación 2026-1'!F:F,"PRINCIPAL",'Planificación 2026-1'!Y:Y,"VIRTUAL"))</f>
        <v>0</v>
      </c>
      <c r="DJ9" s="27">
        <f>IF(C9="","",SUMIFS('Planificación 2026-1'!S:S,'Planificación 2026-1'!X:X,C9,'Planificación 2026-1'!F:F,"PRINCIPAL",'Planificación 2026-1'!Y:Y,"PRESENCIAL"))</f>
        <v>0</v>
      </c>
      <c r="DK9" s="27">
        <f>IF(C9="","",SUMIFS('Planificación 2026-1'!S:S,'Planificación 2026-1'!X:X,C9,'Planificación 2026-1'!F:F,"PRINCIPAL",'Planificación 2026-1'!Y:Y,"HIBRIDO PRESENCIAL"))</f>
        <v>0</v>
      </c>
      <c r="DL9" s="58" t="str">
        <f t="shared" si="4"/>
        <v/>
      </c>
      <c r="DM9" s="58">
        <f>IF(C9="","",SUMIFS('Planificación 2026-1'!S:S,'Planificación 2026-1'!X:X,C9,'Planificación 2026-1'!F:F,"FILIAL",'Planificación 2026-1'!Y:Y,"VIRTUAL"))</f>
        <v>0</v>
      </c>
      <c r="DN9" s="60">
        <f>IF(C9="","",SUMIFS('Planificación 2026-1'!S:S,'Planificación 2026-1'!X:X,C9,'Planificación 2026-1'!F:F,"FILIAL",'Planificación 2026-1'!Y:Y,"PRESENCIAL"))</f>
        <v>0</v>
      </c>
      <c r="DO9" s="29">
        <f>IF(C9="","",SUMIFS('Planificación 2026-1'!S:S,'Planificación 2026-1'!X:X,C9,'Planificación 2026-1'!F:F,"FILIAL",'Planificación 2026-1'!Y:Y,"HIBRIDO PRESENCIAL"))</f>
        <v>0</v>
      </c>
      <c r="DP9" s="61" t="str">
        <f t="shared" si="5"/>
        <v/>
      </c>
      <c r="DQ9" s="58">
        <f>IF(C9="","",SUMIFS('Planificación 2026-1'!S:S,'Planificación 2026-1'!X:X,C9,'Planificación 2026-1'!F:F,"SUNAMPE",'Planificación 2026-1'!Y:Y,"VIRTUAL"))</f>
        <v>0</v>
      </c>
      <c r="DR9" s="29">
        <f>IF(C9="","",SUMIFS('Planificación 2026-1'!S:S,'Planificación 2026-1'!X:X,C9,'Planificación 2026-1'!F:F,"SUNAMPE",'Planificación 2026-1'!Y:Y,"PRESENCIAL"))</f>
        <v>0</v>
      </c>
      <c r="DS9" s="61" t="str">
        <f t="shared" si="6"/>
        <v/>
      </c>
      <c r="DT9" s="58">
        <f>IF(C9="","",SUMIFS('Planificación 2026-1'!S:S,'Planificación 2026-1'!X:X,C9,'Planificación 2026-1'!F:F,"HUAURA",'Planificación 2026-1'!Y:Y,"VIRTUAL"))</f>
        <v>0</v>
      </c>
      <c r="DU9" s="29">
        <f>IF(C9="","",SUMIFS('Planificación 2026-1'!S:S,'Planificación 2026-1'!X:X,C9,'Planificación 2026-1'!F:F,"HUAURA",'Planificación 2026-1'!Y:Y,"PRESENCIAL"))</f>
        <v>0</v>
      </c>
      <c r="DV9" s="32">
        <f>SUMIFS('Planificación 2026-1'!S:S,'Planificación 2026-1'!X:X,C9,'Planificación 2026-1'!F:F,"PRINCIPAL",'Planificación 2026-1'!Y:Y,"VIRTUAL",'Planificación 2026-1'!I:I,"&gt;2")</f>
        <v>0</v>
      </c>
      <c r="DW9" s="32">
        <f>SUMIFS('Planificación 2026-1'!S:S,'Planificación 2026-1'!X:X,C9,'Planificación 2026-1'!F:F,"PRINCIPAL",'Planificación 2026-1'!Y:Y,"&lt;&gt;VIRTUAL",'Planificación 2026-1'!I:I,"&gt;2")</f>
        <v>0</v>
      </c>
      <c r="DX9" s="32">
        <f>SUMIFS('Planificación 2026-1'!S:S,'Planificación 2026-1'!X:X,C9,'Planificación 2026-1'!F:F,"SUNAMPE",'Planificación 2026-1'!Y:Y,"VIRTUAL",'Planificación 2026-1'!I:I,"&gt;2")</f>
        <v>0</v>
      </c>
      <c r="DY9" s="32">
        <f>SUMIFS('Planificación 2026-1'!S:S,'Planificación 2026-1'!X:X,C9,'Planificación 2026-1'!F:F,"SUNAMPE",'Planificación 2026-1'!Y:Y,"&lt;&gt;VIRTUAL",'Planificación 2026-1'!I:I,"&gt;2")</f>
        <v>0</v>
      </c>
      <c r="DZ9" s="32">
        <f>SUMIFS('Planificación 2026-1'!S:S,'Planificación 2026-1'!X:X,C9,'Planificación 2026-1'!F:F,"FILIAL",'Planificación 2026-1'!Y:Y,"VIRTUAL",'Planificación 2026-1'!I:I,"&gt;2")</f>
        <v>0</v>
      </c>
      <c r="EA9" s="32">
        <f>SUMIFS('Planificación 2026-1'!S:S,'Planificación 2026-1'!X:X,C9,'Planificación 2026-1'!F:F,"FILIAL",'Planificación 2026-1'!Y:Y,"&lt;&gt;VIRTUAL",'Planificación 2026-1'!I:I,"&gt;2")</f>
        <v>0</v>
      </c>
      <c r="EB9" s="32">
        <f>SUMIFS('Planificación 2026-1'!S:S,'Planificación 2026-1'!X:X,C9,'Planificación 2026-1'!F:F,"PORUMA",'Planificación 2026-1'!Y:Y,"VIRTUAL",'Planificación 2026-1'!I:I,"&gt;2")</f>
        <v>0</v>
      </c>
      <c r="EC9" s="32">
        <f>SUMIFS('Planificación 2026-1'!S:S,'Planificación 2026-1'!X:X,C9,'Planificación 2026-1'!F:F,"PORUMA",'Planificación 2026-1'!Y:Y,"&lt;&gt;VIRTUAL",'Planificación 2026-1'!I:I,"&gt;2")</f>
        <v>14</v>
      </c>
      <c r="ED9" s="32">
        <f>SUMIFS('Planificación 2026-1'!S:S,'Planificación 2026-1'!X:X,C9,'Planificación 2026-1'!F:F,"HUAURA",'Planificación 2026-1'!Y:Y,"VIRTUAL",'Planificación 2026-1'!I:I,"&gt;2")</f>
        <v>0</v>
      </c>
      <c r="EE9" s="32">
        <f>SUMIFS('Planificación 2026-1'!S:S,'Planificación 2026-1'!X:X,C9,'Planificación 2026-1'!F:F,"HUAURA",'Planificación 2026-1'!Y:Y,"&lt;&gt;VIRTUAL",'Planificación 2026-1'!I:I,"&gt;2")</f>
        <v>0</v>
      </c>
      <c r="EF9" s="32">
        <f>SUMIFS('Planificación 2026-1'!S:S,'Planificación 2026-1'!X:X,C9,'Planificación 2026-1'!F:F,"PRINCIPAL",'Planificación 2026-1'!Y:Y,"VIRTUAL",'Planificación 2026-1'!I:I,"&lt;3")</f>
        <v>0</v>
      </c>
      <c r="EG9" s="32">
        <f>SUMIFS('Planificación 2026-1'!S:S,'Planificación 2026-1'!X:X,C9,'Planificación 2026-1'!F:F,"PRINCIPAL",'Planificación 2026-1'!Y:Y,"&lt;&gt;VIRTUAL",'Planificación 2026-1'!I:I,"&lt;3")</f>
        <v>0</v>
      </c>
      <c r="EH9" s="32">
        <f>SUMIFS('Planificación 2026-1'!S:S,'Planificación 2026-1'!X:X,C9,'Planificación 2026-1'!F:F,"SUNAMPE",'Planificación 2026-1'!Y:Y,"VIRTUAL",'Planificación 2026-1'!I:I,"&lt;3")</f>
        <v>0</v>
      </c>
      <c r="EI9" s="32">
        <f>SUMIFS('Planificación 2026-1'!S:S,'Planificación 2026-1'!X:X,C9,'Planificación 2026-1'!F:F,"SUNAMPE",'Planificación 2026-1'!Y:Y,"&lt;&gt;VIRTUAL",'Planificación 2026-1'!I:I,"&lt;3")</f>
        <v>0</v>
      </c>
      <c r="EJ9" s="32">
        <f>SUMIFS('Planificación 2026-1'!S:S,'Planificación 2026-1'!X:X,C9,'Planificación 2026-1'!F:F,"FILIAL",'Planificación 2026-1'!Y:Y,"VIRTUAL",'Planificación 2026-1'!I:I,"&lt;3")</f>
        <v>0</v>
      </c>
      <c r="EK9" s="32">
        <f>SUMIFS('Planificación 2026-1'!S:S,'Planificación 2026-1'!X:X,C9,'Planificación 2026-1'!F:F,"FILIAL",'Planificación 2026-1'!Y:Y,"&lt;&gt;VIRTUAL",'Planificación 2026-1'!I:I,"&lt;3")</f>
        <v>0</v>
      </c>
      <c r="EL9" s="32">
        <f>SUMIFS('Planificación 2026-1'!S:S,'Planificación 2026-1'!X:X,C9,'Planificación 2026-1'!F:F,"PORUMA",'Planificación 2026-1'!Y:Y,"VIRTUAL",'Planificación 2026-1'!I:I,"&lt;3")</f>
        <v>0</v>
      </c>
      <c r="EM9" s="32">
        <f>SUMIFS('Planificación 2026-1'!S:S,'Planificación 2026-1'!X:X,C9,'Planificación 2026-1'!F:F,"PORUMA",'Planificación 2026-1'!Y:Y,"&lt;&gt;VIRTUAL",'Planificación 2026-1'!I:I,"&lt;3")</f>
        <v>0</v>
      </c>
      <c r="EN9" s="32">
        <f>SUMIFS('Planificación 2026-1'!S:S,'Planificación 2026-1'!X:X,C9,'Planificación 2026-1'!F:F,"HUAURA",'Planificación 2026-1'!Y:Y,"VIRTUAL",'Planificación 2026-1'!I:I,"&lt;3")</f>
        <v>0</v>
      </c>
      <c r="EO9" s="32">
        <f>SUMIFS('Planificación 2026-1'!S:S,'Planificación 2026-1'!X:X,C9,'Planificación 2026-1'!F:F,"HUAURA",'Planificación 2026-1'!Y:Y,"&lt;&gt;VIRTUAL",'Planificación 2026-1'!I:I,"&lt;3")</f>
        <v>0</v>
      </c>
      <c r="EP9" s="32">
        <f t="shared" si="0"/>
        <v>0</v>
      </c>
      <c r="EQ9" s="32">
        <f t="shared" si="7"/>
        <v>0</v>
      </c>
      <c r="ER9" s="32">
        <f t="shared" si="8"/>
        <v>14</v>
      </c>
      <c r="ES9" s="32">
        <f t="shared" si="9"/>
        <v>0</v>
      </c>
      <c r="ET9" s="32">
        <f t="shared" si="10"/>
        <v>0</v>
      </c>
      <c r="EU9" s="32">
        <f t="shared" si="11"/>
        <v>14</v>
      </c>
      <c r="EV9" s="32" t="b">
        <f>EXACT(EU9,E9)</f>
        <v>1</v>
      </c>
      <c r="EW9" s="32"/>
      <c r="EX9" s="32">
        <f t="shared" si="1"/>
        <v>0</v>
      </c>
      <c r="EY9" s="32">
        <f t="shared" si="2"/>
        <v>0</v>
      </c>
      <c r="EZ9" s="32" t="b">
        <f>EXACT(SUM(EX9:EY9),E9)</f>
        <v>0</v>
      </c>
      <c r="FA9" s="32" t="str">
        <f>IF(AND(DW9=0,EA9=0,EE9=0),"",IF(COUNTIF(DW9:EE9,"&gt;0")=1,IF(DW9&gt;0,"SEDE",IF(EA9&gt;0,"FILIAL","HUAURA")),IF(COUNTIF(DW9:EE9,"&gt;0")=2,IF(AND(DW9&gt;0,EA9&gt;0),"SEDE-FILIAL",IF(AND(DW9&gt;0,EE9&gt;0),"SEDE-HUAURA","FILIAL-HUAURA")),"SEDE-FILIAL-HUAURA")))</f>
        <v/>
      </c>
      <c r="FB9" s="32" t="str">
        <f t="shared" si="12"/>
        <v>PRESENCIAL</v>
      </c>
    </row>
    <row r="10" spans="1:158">
      <c r="A10" s="33"/>
      <c r="B10" s="65">
        <v>7</v>
      </c>
      <c r="C10" s="32" t="s">
        <v>207</v>
      </c>
      <c r="D10" s="429">
        <v>43041422</v>
      </c>
      <c r="E10" s="62">
        <f>SUMIF('Planificación 2026-1'!X:X,C10,'Planificación 2026-1'!S:S)</f>
        <v>36</v>
      </c>
      <c r="F10" s="63" t="s">
        <v>199</v>
      </c>
      <c r="G10" s="454" t="s">
        <v>200</v>
      </c>
      <c r="H10" s="64" t="s">
        <v>38</v>
      </c>
      <c r="I10" s="64" t="s">
        <v>150</v>
      </c>
      <c r="J10" s="32" t="s">
        <v>195</v>
      </c>
      <c r="K10" s="32" t="s">
        <v>157</v>
      </c>
      <c r="L10" s="57" t="str">
        <f>IF(SUM(COUNTIFS('Planificación 2026-1'!F:F,"PRINCIPAL",'Planificación 2026-1'!X:X,C10,'Planificación 2026-1'!H:H,"AF"))&gt;0,"P01"," ")</f>
        <v xml:space="preserve"> </v>
      </c>
      <c r="M10" s="58" t="str">
        <f>IF(SUM(COUNTIFS('Planificación 2026-1'!F:F,"PRINCIPAL",'Planificación 2026-1'!X:X,C10,'Planificación 2026-1'!H:H,"EN"))&gt;0,"P02"," ")</f>
        <v xml:space="preserve"> </v>
      </c>
      <c r="N10" s="58" t="str">
        <f>IF(SUM(COUNTIFS('Planificación 2026-1'!F:F,"PRINCIPAL",'Planificación 2026-1'!X:X,C10,'Planificación 2026-1'!H:H,"IS"))&gt;0,"P03"," ")</f>
        <v xml:space="preserve"> </v>
      </c>
      <c r="O10" s="58" t="str">
        <f>IF(SUM(COUNTIFS('Planificación 2026-1'!F:F,"PRINCIPAL",'Planificación 2026-1'!X:X,C10,'Planificación 2026-1'!H:H,"PS"))&gt;0,"P04"," ")</f>
        <v xml:space="preserve"> </v>
      </c>
      <c r="P10" s="58"/>
      <c r="Q10" s="58" t="str">
        <f>IF(SUM(COUNTIFS('Planificación 2026-1'!F:F,"PRINCIPAL",'Planificación 2026-1'!X:X,C10,'Planificación 2026-1'!H:H,"IN"))&gt;0,"P06"," ")</f>
        <v xml:space="preserve"> </v>
      </c>
      <c r="R10" s="58" t="str">
        <f>IF(SUM(COUNTIFS('Planificación 2026-1'!F:F,"PRINCIPAL",'Planificación 2026-1'!X:X,C10,'Planificación 2026-1'!H:H,"CA"))&gt;0,"P07"," ")</f>
        <v xml:space="preserve"> </v>
      </c>
      <c r="S10" s="58" t="str">
        <f>IF(SUM(COUNTIFS('Planificación 2026-1'!F:F,"PRINCIPAL",'Planificación 2026-1'!X:X,C10,'Planificación 2026-1'!H:H,"DE"))&gt;0,"P08"," ")</f>
        <v xml:space="preserve"> </v>
      </c>
      <c r="T10" s="58" t="str">
        <f>IF(SUM(COUNTIFS('Planificación 2026-1'!F:F,"PRINCIPAL",'Planificación 2026-1'!X:X,C10,'Planificación 2026-1'!H:H,"OB"))&gt;0,"P09"," ")</f>
        <v xml:space="preserve"> </v>
      </c>
      <c r="U10" s="58" t="str">
        <f>IF(SUM(COUNTIFS('Planificación 2026-1'!F:F,"PRINCIPAL",'Planificación 2026-1'!X:X,C10,'Planificación 2026-1'!H:H,"MH"))&gt;0,"P31"," ")</f>
        <v xml:space="preserve"> </v>
      </c>
      <c r="V10" s="58" t="str">
        <f>IF(SUM(COUNTIFS('Planificación 2026-1'!F:F,"PRINCIPAL",'Planificación 2026-1'!X:X,C10,'Planificación 2026-1'!H:H,"IC"))&gt;0,"P32"," ")</f>
        <v xml:space="preserve"> </v>
      </c>
      <c r="W10" s="58" t="str">
        <f>IF(SUM(COUNTIFS('Planificación 2026-1'!F:F,"PRINCIPAL",'Planificación 2026-1'!X:X,C10,'Planificación 2026-1'!H:H,"AR"))&gt;0,"P34"," ")</f>
        <v xml:space="preserve"> </v>
      </c>
      <c r="X10" s="58" t="str">
        <f>IF(SUM(COUNTIFS('Planificación 2026-1'!F:F,"PRINCIPAL",'Planificación 2026-1'!X:X,C10,'Planificación 2026-1'!H:H,"T1"))&gt;0,"P35"," ")</f>
        <v xml:space="preserve"> </v>
      </c>
      <c r="Y10" s="58" t="str">
        <f>IF(SUM(COUNTIFS('Planificación 2026-1'!F:F,"PRINCIPAL",'Planificación 2026-1'!X:X,C10,'Planificación 2026-1'!H:H,"T3"))&gt;0,"P36"," ")</f>
        <v xml:space="preserve"> </v>
      </c>
      <c r="Z10" s="58" t="str">
        <f>IF(SUM(COUNTIFS('Planificación 2026-1'!F:F,"PRINCIPAL",'Planificación 2026-1'!X:X,C10,'Planificación 2026-1'!H:H,"T2"))&gt;0,"P37"," ")</f>
        <v xml:space="preserve"> </v>
      </c>
      <c r="AA10" s="58" t="str">
        <f>IF(SUM(COUNTIFS('Planificación 2026-1'!F:F,"PRINCIPAL",'Planificación 2026-1'!X:X,C10,'Planificación 2026-1'!H:H,"AE"))&gt;0,"P38"," ")</f>
        <v xml:space="preserve"> </v>
      </c>
      <c r="AB10" s="58" t="str">
        <f>IF(SUM(COUNTIFS('Planificación 2026-1'!F:F,"PRINCIPAL",'Planificación 2026-1'!X:X,C10,'Planificación 2026-1'!H:H,"T4"))&gt;0,"P55"," ")</f>
        <v xml:space="preserve"> </v>
      </c>
      <c r="AC10" s="58" t="str">
        <f>IF(SUM(COUNTIFS('Planificación 2026-1'!F:F,"FILIAL",'Planificación 2026-1'!X:X,C10,'Planificación 2026-1'!H:H,"AF"))&gt;0," P01"," ")</f>
        <v xml:space="preserve"> </v>
      </c>
      <c r="AD10" s="58" t="str">
        <f>IF(SUM(COUNTIFS('Planificación 2026-1'!F:F,"FILIAL",'Planificación 2026-1'!X:X,C10,'Planificación 2026-1'!H:H,"EN"))&gt;0,"P02"," ")</f>
        <v xml:space="preserve"> </v>
      </c>
      <c r="AE10" s="58" t="str">
        <f>IF(SUM(COUNTIFS('Planificación 2026-1'!F:F,"FILIAL",'Planificación 2026-1'!X:X,C10,'Planificación 2026-1'!H:H,"IS"))&gt;0,"P03"," ")</f>
        <v xml:space="preserve"> </v>
      </c>
      <c r="AF10" s="58" t="str">
        <f>IF(SUM(COUNTIFS('Planificación 2026-1'!F:F,"FILIAL",'Planificación 2026-1'!X:X,C10,'Planificación 2026-1'!H:H,"PS"))&gt;0,"P04"," ")</f>
        <v xml:space="preserve"> </v>
      </c>
      <c r="AG10" s="58"/>
      <c r="AH10" s="58" t="str">
        <f>IF(SUM(COUNTIFS('Planificación 2026-1'!F:F,"FILIAL",'Planificación 2026-1'!X:X,C10,'Planificación 2026-1'!H:H,"IN"))&gt;0,"P06"," ")</f>
        <v xml:space="preserve"> </v>
      </c>
      <c r="AI10" s="58" t="str">
        <f>IF(SUM(COUNTIFS('Planificación 2026-1'!F:F,"FILIAL",'Planificación 2026-1'!X:X,C10,'Planificación 2026-1'!H:H,"CA"))&gt;0,"P07"," ")</f>
        <v xml:space="preserve"> </v>
      </c>
      <c r="AJ10" s="58" t="str">
        <f>IF(SUM(COUNTIFS('Planificación 2026-1'!F:F,"FILIAL",'Planificación 2026-1'!X:X,C10,'Planificación 2026-1'!H:H,"DE"))&gt;0,"P08"," ")</f>
        <v xml:space="preserve"> </v>
      </c>
      <c r="AK10" s="58" t="str">
        <f>IF(SUM(COUNTIFS('Planificación 2026-1'!F:F,"FILIAL",'Planificación 2026-1'!X:X,C10,'Planificación 2026-1'!H:H,"OB"))&gt;0,"P09"," ")</f>
        <v xml:space="preserve"> </v>
      </c>
      <c r="AL10" s="58" t="str">
        <f>IF(SUM(COUNTIFS('Planificación 2026-1'!F:F,"FILIAL",'Planificación 2026-1'!X:X,C10,'Planificación 2026-1'!H:H,"MH"))&gt;0,"P31"," ")</f>
        <v xml:space="preserve"> </v>
      </c>
      <c r="AM10" s="58" t="str">
        <f>IF(SUM(COUNTIFS('Planificación 2026-1'!F:F,"FILIAL",'Planificación 2026-1'!X:X,C10,'Planificación 2026-1'!H:H,"IC"))&gt;0,"P32"," ")</f>
        <v xml:space="preserve"> </v>
      </c>
      <c r="AN10" s="58" t="str">
        <f>IF(SUM(COUNTIFS('Planificación 2026-1'!F:F,"FILIAL",'Planificación 2026-1'!X:X,C10,'Planificación 2026-1'!H:H,"AR"))&gt;0,"P34"," ")</f>
        <v xml:space="preserve"> </v>
      </c>
      <c r="AO10" s="58" t="str">
        <f>IF(SUM(COUNTIFS('Planificación 2026-1'!F:F,"FILIAL",'Planificación 2026-1'!X:X,C10,'Planificación 2026-1'!H:H,"T1"))&gt;0,"P35"," ")</f>
        <v xml:space="preserve"> </v>
      </c>
      <c r="AP10" s="58" t="str">
        <f>IF(SUM(COUNTIFS('Planificación 2026-1'!F:F,"FILIAL",'Planificación 2026-1'!X:X,C10,'Planificación 2026-1'!H:H,"T3"))&gt;0,"P36"," ")</f>
        <v xml:space="preserve"> </v>
      </c>
      <c r="AQ10" s="58" t="str">
        <f>IF(SUM(COUNTIFS('Planificación 2026-1'!F:F,"FILIAL",'Planificación 2026-1'!X:X,C10,'Planificación 2026-1'!H:H,"T2"))&gt;0,"P37"," ")</f>
        <v xml:space="preserve"> </v>
      </c>
      <c r="AR10" s="58" t="str">
        <f>IF(SUM(COUNTIFS('Planificación 2026-1'!F:F,"FILIAL",'Planificación 2026-1'!X:X,C10,'Planificación 2026-1'!H:H,"AE"))&gt;0,"P38"," ")</f>
        <v xml:space="preserve"> </v>
      </c>
      <c r="AS10" s="58" t="str">
        <f>IF(SUM(COUNTIFS('Planificación 2026-1'!F:F,"FILIAL",'Planificación 2026-1'!X:X,C10,'Planificación 2026-1'!H:H,"T4"))&gt;0,"P55"," ")</f>
        <v xml:space="preserve"> </v>
      </c>
      <c r="AT10" s="58" t="str">
        <f>IF(SUM(COUNTIFS('Planificación 2026-1'!F:F,"SUNAMPE",'Planificación 2026-1'!X:X,C10,'Planificación 2026-1'!H:H,"AF"))&gt;0," P01"," ")</f>
        <v xml:space="preserve"> </v>
      </c>
      <c r="AU10" s="58" t="str">
        <f>IF(SUM(COUNTIFS('Planificación 2026-1'!F:F,"SUNAMPE",'Planificación 2026-1'!X:X,C10,'Planificación 2026-1'!H:H,"EN"))&gt;0,"P02"," ")</f>
        <v xml:space="preserve"> </v>
      </c>
      <c r="AV10" s="58" t="str">
        <f>IF(SUM(COUNTIFS('Planificación 2026-1'!F:F,"SUNAMPE",'Planificación 2026-1'!X:X,C10,'Planificación 2026-1'!H:H,"IS"))&gt;0,"P03"," ")</f>
        <v xml:space="preserve"> </v>
      </c>
      <c r="AW10" s="58" t="str">
        <f>IF(SUM(COUNTIFS('Planificación 2026-1'!F:F,"SUNAMPE",'Planificación 2026-1'!X:X,C10,'Planificación 2026-1'!H:H,"PS"))&gt;0,"P04"," ")</f>
        <v xml:space="preserve"> </v>
      </c>
      <c r="AX10" s="58"/>
      <c r="AY10" s="58" t="str">
        <f>IF(SUM(COUNTIFS('Planificación 2026-1'!F:F,"SUNAMPE",'Planificación 2026-1'!X:X,C10,'Planificación 2026-1'!H:H,"IN"))&gt;0,"P06"," ")</f>
        <v xml:space="preserve"> </v>
      </c>
      <c r="AZ10" s="58" t="str">
        <f>IF(SUM(COUNTIFS('Planificación 2026-1'!F:F,"SUNAMPE",'Planificación 2026-1'!X:X,C10,'Planificación 2026-1'!H:H,"CA"))&gt;0,"P07"," ")</f>
        <v xml:space="preserve"> </v>
      </c>
      <c r="BA10" s="58" t="str">
        <f>IF(SUM(COUNTIFS('Planificación 2026-1'!F:F,"SUNAMPE",'Planificación 2026-1'!X:X,C10,'Planificación 2026-1'!H:H,"DE"))&gt;0,"P08"," ")</f>
        <v xml:space="preserve"> </v>
      </c>
      <c r="BB10" s="58" t="str">
        <f>IF(SUM(COUNTIFS('Planificación 2026-1'!F:F,"SUNAMPE",'Planificación 2026-1'!X:X,C10,'Planificación 2026-1'!H:H,"OB"))&gt;0,"P09"," ")</f>
        <v xml:space="preserve"> </v>
      </c>
      <c r="BC10" s="58" t="str">
        <f>IF(SUM(COUNTIFS('Planificación 2026-1'!F:F,"SUNAMPE",'Planificación 2026-1'!X:X,C10,'Planificación 2026-1'!H:H,"MH"))&gt;0,"P31"," ")</f>
        <v>P31</v>
      </c>
      <c r="BD10" s="58" t="str">
        <f>IF(SUM(COUNTIFS('Planificación 2026-1'!F:F,"SUNAMPE",'Planificación 2026-1'!X:X,C10,'Planificación 2026-1'!H:H,"IC"))&gt;0,"P32"," ")</f>
        <v xml:space="preserve"> </v>
      </c>
      <c r="BE10" s="58" t="str">
        <f>IF(SUM(COUNTIFS('Planificación 2026-1'!F:F,"SUNAMPE",'Planificación 2026-1'!X:X,C10,'Planificación 2026-1'!H:H,"AR"))&gt;0,"P34"," ")</f>
        <v xml:space="preserve"> </v>
      </c>
      <c r="BF10" s="58" t="str">
        <f>IF(SUM(COUNTIFS('Planificación 2026-1'!F:F,"SUNAMPE",'Planificación 2026-1'!X:X,C10,'Planificación 2026-1'!H:H,"T1"))&gt;0,"P35"," ")</f>
        <v xml:space="preserve"> </v>
      </c>
      <c r="BG10" s="58" t="str">
        <f>IF(SUM(COUNTIFS('Planificación 2026-1'!F:F,"SUNAMPE",'Planificación 2026-1'!X:X,C10,'Planificación 2026-1'!H:H,"T3"))&gt;0,"P36"," ")</f>
        <v xml:space="preserve"> </v>
      </c>
      <c r="BH10" s="58" t="str">
        <f>IF(SUM(COUNTIFS('Planificación 2026-1'!F:F,"SUNAMPE",'Planificación 2026-1'!X:X,C10,'Planificación 2026-1'!H:H,"T2"))&gt;0,"P37"," ")</f>
        <v xml:space="preserve"> </v>
      </c>
      <c r="BI10" s="58" t="str">
        <f>IF(SUM(COUNTIFS('Planificación 2026-1'!F:F,"SUNAMPE",'Planificación 2026-1'!X:X,C10,'Planificación 2026-1'!H:H,"AE"))&gt;0,"P38"," ")</f>
        <v xml:space="preserve"> </v>
      </c>
      <c r="BJ10" s="58" t="str">
        <f>IF(SUM(COUNTIFS('Planificación 2026-1'!F:F,"SUNAMPE",'Planificación 2026-1'!X:X,C10,'Planificación 2026-1'!H:H,"T4"))&gt;0,"P55"," ")</f>
        <v xml:space="preserve"> </v>
      </c>
      <c r="BK10" s="58" t="str">
        <f>IF(SUM(COUNTIFS('Planificación 2026-1'!F:F,"HUAURA",'Planificación 2026-1'!X:X,C10,'Planificación 2026-1'!H:H,"AF"))&gt;0," P01"," ")</f>
        <v xml:space="preserve"> </v>
      </c>
      <c r="BL10" s="58" t="str">
        <f>IF(SUM(COUNTIFS('Planificación 2026-1'!F:F,"HUAURA",'Planificación 2026-1'!X:X,C10,'Planificación 2026-1'!H:H,"EN"))&gt;0,"P02"," ")</f>
        <v xml:space="preserve"> </v>
      </c>
      <c r="BM10" s="58" t="str">
        <f>IF(SUM(COUNTIFS('Planificación 2026-1'!F:F,"HUAURA",'Planificación 2026-1'!X:X,C10,'Planificación 2026-1'!H:H,"IS"))&gt;0,"P03"," ")</f>
        <v xml:space="preserve"> </v>
      </c>
      <c r="BN10" s="58" t="str">
        <f>IF(SUM(COUNTIFS('Planificación 2026-1'!F:F,"HUAURA",'Planificación 2026-1'!X:X,C10,'Planificación 2026-1'!H:H,"PS"))&gt;0,"P04"," ")</f>
        <v xml:space="preserve"> </v>
      </c>
      <c r="BO10" s="58"/>
      <c r="BP10" s="58" t="str">
        <f>IF(SUM(COUNTIFS('Planificación 2026-1'!F:F,"HUAURA",'Planificación 2026-1'!X:X,C10,'Planificación 2026-1'!H:H,"IN"))&gt;0,"P06"," ")</f>
        <v xml:space="preserve"> </v>
      </c>
      <c r="BQ10" s="58" t="str">
        <f>IF(SUM(COUNTIFS('Planificación 2026-1'!F:F,"HUAURA",'Planificación 2026-1'!X:X,C10,'Planificación 2026-1'!H:H,"CA"))&gt;0,"P07"," ")</f>
        <v xml:space="preserve"> </v>
      </c>
      <c r="BR10" s="58" t="str">
        <f>IF(SUM(COUNTIFS('Planificación 2026-1'!F:F,"HUAURA",'Planificación 2026-1'!X:X,C10,'Planificación 2026-1'!H:H,"DE"))&gt;0,"P08"," ")</f>
        <v xml:space="preserve"> </v>
      </c>
      <c r="BS10" s="58" t="str">
        <f>IF(SUM(COUNTIFS('Planificación 2026-1'!F:F,"HUAURA",'Planificación 2026-1'!X:X,C10,'Planificación 2026-1'!H:H,"OB"))&gt;0,"P09"," ")</f>
        <v xml:space="preserve"> </v>
      </c>
      <c r="BT10" s="58" t="str">
        <f>IF(SUM(COUNTIFS('Planificación 2026-1'!F:F,"HUAURA",'Planificación 2026-1'!X:X,C10,'Planificación 2026-1'!H:H,"MH"))&gt;0,"P31"," ")</f>
        <v xml:space="preserve"> </v>
      </c>
      <c r="BU10" s="58" t="str">
        <f>IF(SUM(COUNTIFS('Planificación 2026-1'!F:F,"HUAURA",'Planificación 2026-1'!X:X,C10,'Planificación 2026-1'!H:H,"IC"))&gt;0,"P32"," ")</f>
        <v xml:space="preserve"> </v>
      </c>
      <c r="BV10" s="58" t="str">
        <f>IF(SUM(COUNTIFS('Planificación 2026-1'!F:F,"HUAURA",'Planificación 2026-1'!X:X,C10,'Planificación 2026-1'!H:H,"AR"))&gt;0,"P34"," ")</f>
        <v xml:space="preserve"> </v>
      </c>
      <c r="BW10" s="58" t="str">
        <f>IF(SUM(COUNTIFS('Planificación 2026-1'!F:F,"HUAURA",'Planificación 2026-1'!X:X,C10,'Planificación 2026-1'!H:H,"T1"))&gt;0,"P35"," ")</f>
        <v xml:space="preserve"> </v>
      </c>
      <c r="BX10" s="58" t="str">
        <f>IF(SUM(COUNTIFS('Planificación 2026-1'!F:F,"HUAURA",'Planificación 2026-1'!X:X,C10,'Planificación 2026-1'!H:H,"T3"))&gt;0,"P36"," ")</f>
        <v xml:space="preserve"> </v>
      </c>
      <c r="BY10" s="58" t="str">
        <f>IF(SUM(COUNTIFS('Planificación 2026-1'!F:F,"HUAURA",'Planificación 2026-1'!X:X,C10,'Planificación 2026-1'!H:H,"T2"))&gt;0,"P37"," ")</f>
        <v xml:space="preserve"> </v>
      </c>
      <c r="BZ10" s="58" t="str">
        <f>IF(SUM(COUNTIFS('Planificación 2026-1'!F:F,"HUAURA",'Planificación 2026-1'!X:X,C10,'Planificación 2026-1'!H:H,"AE"))&gt;0,"P38"," ")</f>
        <v xml:space="preserve"> </v>
      </c>
      <c r="CA10" s="58" t="str">
        <f>IF(SUM(COUNTIFS('Planificación 2026-1'!F:F,"HUAURA",'Planificación 2026-1'!X:X,C10,'Planificación 2026-1'!H:H,"T4"))&gt;0,"P55"," ")</f>
        <v xml:space="preserve"> </v>
      </c>
      <c r="CB10" s="59">
        <f>SUMIFS('Planificación 2026-1'!S:S,'Planificación 2026-1'!X:X,C10,'Planificación 2026-1'!H:H,"AF",'Planificación 2026-1'!I:I,"&gt;2")</f>
        <v>0</v>
      </c>
      <c r="CC10" s="59">
        <f>SUMIFS('Planificación 2026-1'!S:S,'Planificación 2026-1'!X:X,C10,'Planificación 2026-1'!H:H,"EN",'Planificación 2026-1'!I:I,"&gt;2")</f>
        <v>0</v>
      </c>
      <c r="CD10" s="59">
        <f>SUMIFS('Planificación 2026-1'!S:S,'Planificación 2026-1'!X:X,C10,'Planificación 2026-1'!H:H,"IS",'Planificación 2026-1'!I:I,"&gt;2")</f>
        <v>0</v>
      </c>
      <c r="CE10" s="59">
        <f>SUMIFS('Planificación 2026-1'!S:S,'Planificación 2026-1'!X:X,C10,'Planificación 2026-1'!H:H,"PS",'Planificación 2026-1'!I:I,"&gt;2")</f>
        <v>0</v>
      </c>
      <c r="CF10" s="59">
        <f>SUMIFS('Planificación 2026-1'!S:S,'Planificación 2026-1'!X:X,C10,'Planificación 2026-1'!H:H,"IN",'Planificación 2026-1'!I:I,"&gt;2")</f>
        <v>0</v>
      </c>
      <c r="CG10" s="59">
        <f>SUMIFS('Planificación 2026-1'!S:S,'Planificación 2026-1'!X:X,C10,'Planificación 2026-1'!H:H,"CA",'Planificación 2026-1'!I:I,"&gt;2")</f>
        <v>0</v>
      </c>
      <c r="CH10" s="59">
        <f>SUMIFS('Planificación 2026-1'!S:S,'Planificación 2026-1'!X:X,C10,'Planificación 2026-1'!H:H,"DE",'Planificación 2026-1'!I:I,"&gt;2")</f>
        <v>0</v>
      </c>
      <c r="CI10" s="59">
        <f>SUMIFS('Planificación 2026-1'!S:S,'Planificación 2026-1'!X:X,C10,'Planificación 2026-1'!H:H,"OB",'Planificación 2026-1'!I:I,"&gt;2")</f>
        <v>0</v>
      </c>
      <c r="CJ10" s="59">
        <f>SUMIFS('Planificación 2026-1'!S:S,'Planificación 2026-1'!X:X,C10,'Planificación 2026-1'!H:H,"MH",'Planificación 2026-1'!I:I,"&gt;2")</f>
        <v>28</v>
      </c>
      <c r="CK10" s="59">
        <f>SUMIFS('Planificación 2026-1'!S:S,'Planificación 2026-1'!X:X,C10,'Planificación 2026-1'!H:H,"IC",'Planificación 2026-1'!I:I,"&gt;2")</f>
        <v>0</v>
      </c>
      <c r="CL10" s="59">
        <f>SUMIFS('Planificación 2026-1'!S:S,'Planificación 2026-1'!X:X,C10,'Planificación 2026-1'!H:H,"AR",'Planificación 2026-1'!I:I,"&gt;2")</f>
        <v>0</v>
      </c>
      <c r="CM10" s="59">
        <f>SUMIFS('Planificación 2026-1'!S:S,'Planificación 2026-1'!X:X,C10,'Planificación 2026-1'!H:H,"AE",'Planificación 2026-1'!I:I,"&gt;2")</f>
        <v>0</v>
      </c>
      <c r="CN10" s="59">
        <f>SUMIFS('Planificación 2026-1'!S:S,'Planificación 2026-1'!X:X,C10,'Planificación 2026-1'!H:H,"T1",'Planificación 2026-1'!I:I,"&gt;2")</f>
        <v>0</v>
      </c>
      <c r="CO10" s="59">
        <f>SUMIFS('Planificación 2026-1'!S:S,'Planificación 2026-1'!X:X,C10,'Planificación 2026-1'!H:H,"T3",'Planificación 2026-1'!I:I,"&gt;2")</f>
        <v>0</v>
      </c>
      <c r="CP10" s="59">
        <f>SUMIFS('Planificación 2026-1'!S:S,'Planificación 2026-1'!X:X,C10,'Planificación 2026-1'!H:H,"T2",'Planificación 2026-1'!I:I,"&gt;2")</f>
        <v>0</v>
      </c>
      <c r="CQ10" s="59">
        <f>SUMIFS('Planificación 2026-1'!S:S,'Planificación 2026-1'!X:X,C10,'Planificación 2026-1'!H:H,"T4",'Planificación 2026-1'!I:I,"&gt;2")</f>
        <v>0</v>
      </c>
      <c r="CR10" s="59">
        <f>SUMIFS('Planificación 2026-1'!S:S,'Planificación 2026-1'!X:X,C10,'Planificación 2026-1'!H:H,"AF",'Planificación 2026-1'!I:I,"&lt;3")</f>
        <v>0</v>
      </c>
      <c r="CS10" s="59">
        <f>SUMIFS('Planificación 2026-1'!S:S,'Planificación 2026-1'!X:X,C10,'Planificación 2026-1'!H:H,"EN",'Planificación 2026-1'!I:I,"&lt;3")</f>
        <v>0</v>
      </c>
      <c r="CT10" s="59">
        <f>SUMIFS('Planificación 2026-1'!S:S,'Planificación 2026-1'!X:X,C10,'Planificación 2026-1'!H:H,"IS",'Planificación 2026-1'!I:I,"&lt;3")</f>
        <v>0</v>
      </c>
      <c r="CU10" s="59">
        <f>SUMIFS('Planificación 2026-1'!S:S,'Planificación 2026-1'!X:X,C10,'Planificación 2026-1'!H:H,"PS",'Planificación 2026-1'!I:I,"&lt;3")</f>
        <v>0</v>
      </c>
      <c r="CV10" s="59">
        <f>SUMIFS('Planificación 2026-1'!S:S,'Planificación 2026-1'!X:X,C10,'Planificación 2026-1'!H:H,"IN",'Planificación 2026-1'!I:I,"&lt;3")</f>
        <v>0</v>
      </c>
      <c r="CW10" s="59">
        <f>SUMIFS('Planificación 2026-1'!S:S,'Planificación 2026-1'!X:X,C10,'Planificación 2026-1'!H:H,"CA",'Planificación 2026-1'!I:I,"&lt;3")</f>
        <v>0</v>
      </c>
      <c r="CX10" s="59">
        <f>SUMIFS('Planificación 2026-1'!S:S,'Planificación 2026-1'!X:X,C10,'Planificación 2026-1'!H:H,"DE",'Planificación 2026-1'!I:I,"&lt;3")</f>
        <v>0</v>
      </c>
      <c r="CY10" s="59">
        <f>SUMIFS('Planificación 2026-1'!S:S,'Planificación 2026-1'!X:X,C10,'Planificación 2026-1'!H:H,"OB",'Planificación 2026-1'!I:I,"&lt;3")</f>
        <v>0</v>
      </c>
      <c r="CZ10" s="59">
        <f>SUMIFS('Planificación 2026-1'!S:S,'Planificación 2026-1'!X:X,C10,'Planificación 2026-1'!H:H,"MH",'Planificación 2026-1'!I:I,"&lt;3")</f>
        <v>8</v>
      </c>
      <c r="DA10" s="59">
        <f>SUMIFS('Planificación 2026-1'!S:S,'Planificación 2026-1'!X:X,C10,'Planificación 2026-1'!H:H,"IC",'Planificación 2026-1'!I:I,"&lt;3")</f>
        <v>0</v>
      </c>
      <c r="DB10" s="59">
        <f>SUMIFS('Planificación 2026-1'!S:S,'Planificación 2026-1'!X:X,C10,'Planificación 2026-1'!H:H,"AR",'Planificación 2026-1'!I:I,"&lt;3")</f>
        <v>0</v>
      </c>
      <c r="DC10" s="59">
        <f>SUMIFS('Planificación 2026-1'!S:S,'Planificación 2026-1'!X:X,C10,'Planificación 2026-1'!H:H,"AE",'Planificación 2026-1'!I:I,"&lt;3")</f>
        <v>0</v>
      </c>
      <c r="DD10" s="59">
        <f>SUMIFS('Planificación 2026-1'!S:S,'Planificación 2026-1'!X:X,C10,'Planificación 2026-1'!H:H,"T1",'Planificación 2026-1'!I:I,"&lt;3")</f>
        <v>0</v>
      </c>
      <c r="DE10" s="59">
        <f>SUMIFS('Planificación 2026-1'!S:S,'Planificación 2026-1'!X:X,C10,'Planificación 2026-1'!H:H,"T3",'Planificación 2026-1'!I:I,"&lt;3")</f>
        <v>0</v>
      </c>
      <c r="DF10" s="59">
        <f>SUMIFS('Planificación 2026-1'!S:S,'Planificación 2026-1'!X:X,C10,'Planificación 2026-1'!H:H,"T2",'Planificación 2026-1'!I:I,"&lt;3")</f>
        <v>0</v>
      </c>
      <c r="DG10" s="59">
        <f>SUMIFS('Planificación 2026-1'!S:S,'Planificación 2026-1'!X:X,C10,'Planificación 2026-1'!H:H,"T4",'Planificación 2026-1'!I:I,"&lt;3")</f>
        <v>0</v>
      </c>
      <c r="DH10" s="58" t="str">
        <f t="shared" si="3"/>
        <v/>
      </c>
      <c r="DI10" s="27">
        <f>IF(C10="","",SUMIFS('Planificación 2026-1'!S:S,'Planificación 2026-1'!X:X,C10,'Planificación 2026-1'!F:F,"PRINCIPAL",'Planificación 2026-1'!Y:Y,"VIRTUAL"))</f>
        <v>0</v>
      </c>
      <c r="DJ10" s="27">
        <f>IF(C10="","",SUMIFS('Planificación 2026-1'!S:S,'Planificación 2026-1'!X:X,C10,'Planificación 2026-1'!F:F,"PRINCIPAL",'Planificación 2026-1'!Y:Y,"PRESENCIAL"))</f>
        <v>0</v>
      </c>
      <c r="DK10" s="27">
        <f>IF(C10="","",SUMIFS('Planificación 2026-1'!S:S,'Planificación 2026-1'!X:X,C10,'Planificación 2026-1'!F:F,"PRINCIPAL",'Planificación 2026-1'!Y:Y,"HIBRIDO PRESENCIAL"))</f>
        <v>0</v>
      </c>
      <c r="DL10" s="58" t="str">
        <f t="shared" si="4"/>
        <v/>
      </c>
      <c r="DM10" s="58">
        <f>IF(C10="","",SUMIFS('Planificación 2026-1'!S:S,'Planificación 2026-1'!X:X,C10,'Planificación 2026-1'!F:F,"FILIAL",'Planificación 2026-1'!Y:Y,"VIRTUAL"))</f>
        <v>0</v>
      </c>
      <c r="DN10" s="60">
        <f>IF(C10="","",SUMIFS('Planificación 2026-1'!S:S,'Planificación 2026-1'!X:X,C10,'Planificación 2026-1'!F:F,"FILIAL",'Planificación 2026-1'!Y:Y,"PRESENCIAL"))</f>
        <v>0</v>
      </c>
      <c r="DO10" s="29">
        <f>IF(C10="","",SUMIFS('Planificación 2026-1'!S:S,'Planificación 2026-1'!X:X,C10,'Planificación 2026-1'!F:F,"FILIAL",'Planificación 2026-1'!Y:Y,"HIBRIDO PRESENCIAL"))</f>
        <v>0</v>
      </c>
      <c r="DP10" s="61" t="str">
        <f t="shared" si="5"/>
        <v>P31</v>
      </c>
      <c r="DQ10" s="58">
        <f>IF(C10="","",SUMIFS('Planificación 2026-1'!S:S,'Planificación 2026-1'!X:X,C10,'Planificación 2026-1'!F:F,"SUNAMPE",'Planificación 2026-1'!Y:Y,"VIRTUAL"))</f>
        <v>0</v>
      </c>
      <c r="DR10" s="29">
        <f>IF(C10="","",SUMIFS('Planificación 2026-1'!S:S,'Planificación 2026-1'!X:X,C10,'Planificación 2026-1'!F:F,"SUNAMPE",'Planificación 2026-1'!Y:Y,"PRESENCIAL"))</f>
        <v>22</v>
      </c>
      <c r="DS10" s="61" t="str">
        <f t="shared" si="6"/>
        <v/>
      </c>
      <c r="DT10" s="58">
        <f>IF(C10="","",SUMIFS('Planificación 2026-1'!S:S,'Planificación 2026-1'!X:X,C10,'Planificación 2026-1'!F:F,"HUAURA",'Planificación 2026-1'!Y:Y,"VIRTUAL"))</f>
        <v>0</v>
      </c>
      <c r="DU10" s="29">
        <f>IF(C10="","",SUMIFS('Planificación 2026-1'!S:S,'Planificación 2026-1'!X:X,C10,'Planificación 2026-1'!F:F,"HUAURA",'Planificación 2026-1'!Y:Y,"PRESENCIAL"))</f>
        <v>0</v>
      </c>
      <c r="DV10" s="32">
        <f>SUMIFS('Planificación 2026-1'!S:S,'Planificación 2026-1'!X:X,C10,'Planificación 2026-1'!F:F,"PRINCIPAL",'Planificación 2026-1'!Y:Y,"VIRTUAL",'Planificación 2026-1'!I:I,"&gt;2")</f>
        <v>0</v>
      </c>
      <c r="DW10" s="32">
        <f>SUMIFS('Planificación 2026-1'!S:S,'Planificación 2026-1'!X:X,C10,'Planificación 2026-1'!F:F,"PRINCIPAL",'Planificación 2026-1'!Y:Y,"&lt;&gt;VIRTUAL",'Planificación 2026-1'!I:I,"&gt;2")</f>
        <v>0</v>
      </c>
      <c r="DX10" s="32">
        <f>SUMIFS('Planificación 2026-1'!S:S,'Planificación 2026-1'!X:X,C10,'Planificación 2026-1'!F:F,"SUNAMPE",'Planificación 2026-1'!Y:Y,"VIRTUAL",'Planificación 2026-1'!I:I,"&gt;2")</f>
        <v>0</v>
      </c>
      <c r="DY10" s="32">
        <f>SUMIFS('Planificación 2026-1'!S:S,'Planificación 2026-1'!X:X,C10,'Planificación 2026-1'!F:F,"SUNAMPE",'Planificación 2026-1'!Y:Y,"&lt;&gt;VIRTUAL",'Planificación 2026-1'!I:I,"&gt;2")</f>
        <v>18</v>
      </c>
      <c r="DZ10" s="32">
        <f>SUMIFS('Planificación 2026-1'!S:S,'Planificación 2026-1'!X:X,C10,'Planificación 2026-1'!F:F,"FILIAL",'Planificación 2026-1'!Y:Y,"VIRTUAL",'Planificación 2026-1'!I:I,"&gt;2")</f>
        <v>0</v>
      </c>
      <c r="EA10" s="32">
        <f>SUMIFS('Planificación 2026-1'!S:S,'Planificación 2026-1'!X:X,C10,'Planificación 2026-1'!F:F,"FILIAL",'Planificación 2026-1'!Y:Y,"&lt;&gt;VIRTUAL",'Planificación 2026-1'!I:I,"&gt;2")</f>
        <v>0</v>
      </c>
      <c r="EB10" s="32">
        <f>SUMIFS('Planificación 2026-1'!S:S,'Planificación 2026-1'!X:X,C10,'Planificación 2026-1'!F:F,"PORUMA",'Planificación 2026-1'!Y:Y,"VIRTUAL",'Planificación 2026-1'!I:I,"&gt;2")</f>
        <v>0</v>
      </c>
      <c r="EC10" s="32">
        <f>SUMIFS('Planificación 2026-1'!S:S,'Planificación 2026-1'!X:X,C10,'Planificación 2026-1'!F:F,"PORUMA",'Planificación 2026-1'!Y:Y,"&lt;&gt;VIRTUAL",'Planificación 2026-1'!I:I,"&gt;2")</f>
        <v>10</v>
      </c>
      <c r="ED10" s="32">
        <f>SUMIFS('Planificación 2026-1'!S:S,'Planificación 2026-1'!X:X,C10,'Planificación 2026-1'!F:F,"HUAURA",'Planificación 2026-1'!Y:Y,"VIRTUAL",'Planificación 2026-1'!I:I,"&gt;2")</f>
        <v>0</v>
      </c>
      <c r="EE10" s="32">
        <f>SUMIFS('Planificación 2026-1'!S:S,'Planificación 2026-1'!X:X,C10,'Planificación 2026-1'!F:F,"HUAURA",'Planificación 2026-1'!Y:Y,"&lt;&gt;VIRTUAL",'Planificación 2026-1'!I:I,"&gt;2")</f>
        <v>0</v>
      </c>
      <c r="EF10" s="32">
        <f>SUMIFS('Planificación 2026-1'!S:S,'Planificación 2026-1'!X:X,C10,'Planificación 2026-1'!F:F,"PRINCIPAL",'Planificación 2026-1'!Y:Y,"VIRTUAL",'Planificación 2026-1'!I:I,"&lt;3")</f>
        <v>0</v>
      </c>
      <c r="EG10" s="32">
        <f>SUMIFS('Planificación 2026-1'!S:S,'Planificación 2026-1'!X:X,C10,'Planificación 2026-1'!F:F,"PRINCIPAL",'Planificación 2026-1'!Y:Y,"&lt;&gt;VIRTUAL",'Planificación 2026-1'!I:I,"&lt;3")</f>
        <v>0</v>
      </c>
      <c r="EH10" s="32">
        <f>SUMIFS('Planificación 2026-1'!S:S,'Planificación 2026-1'!X:X,C10,'Planificación 2026-1'!F:F,"SUNAMPE",'Planificación 2026-1'!Y:Y,"VIRTUAL",'Planificación 2026-1'!I:I,"&lt;3")</f>
        <v>0</v>
      </c>
      <c r="EI10" s="32">
        <f>SUMIFS('Planificación 2026-1'!S:S,'Planificación 2026-1'!X:X,C10,'Planificación 2026-1'!F:F,"SUNAMPE",'Planificación 2026-1'!Y:Y,"&lt;&gt;VIRTUAL",'Planificación 2026-1'!I:I,"&lt;3")</f>
        <v>4</v>
      </c>
      <c r="EJ10" s="32">
        <f>SUMIFS('Planificación 2026-1'!S:S,'Planificación 2026-1'!X:X,C10,'Planificación 2026-1'!F:F,"FILIAL",'Planificación 2026-1'!Y:Y,"VIRTUAL",'Planificación 2026-1'!I:I,"&lt;3")</f>
        <v>0</v>
      </c>
      <c r="EK10" s="32">
        <f>SUMIFS('Planificación 2026-1'!S:S,'Planificación 2026-1'!X:X,C10,'Planificación 2026-1'!F:F,"FILIAL",'Planificación 2026-1'!Y:Y,"&lt;&gt;VIRTUAL",'Planificación 2026-1'!I:I,"&lt;3")</f>
        <v>0</v>
      </c>
      <c r="EL10" s="32">
        <f>SUMIFS('Planificación 2026-1'!S:S,'Planificación 2026-1'!X:X,C10,'Planificación 2026-1'!F:F,"PORUMA",'Planificación 2026-1'!Y:Y,"VIRTUAL",'Planificación 2026-1'!I:I,"&lt;3")</f>
        <v>0</v>
      </c>
      <c r="EM10" s="32">
        <f>SUMIFS('Planificación 2026-1'!S:S,'Planificación 2026-1'!X:X,C10,'Planificación 2026-1'!F:F,"PORUMA",'Planificación 2026-1'!Y:Y,"&lt;&gt;VIRTUAL",'Planificación 2026-1'!I:I,"&lt;3")</f>
        <v>4</v>
      </c>
      <c r="EN10" s="32">
        <f>SUMIFS('Planificación 2026-1'!S:S,'Planificación 2026-1'!X:X,C10,'Planificación 2026-1'!F:F,"HUAURA",'Planificación 2026-1'!Y:Y,"VIRTUAL",'Planificación 2026-1'!I:I,"&lt;3")</f>
        <v>0</v>
      </c>
      <c r="EO10" s="32">
        <f>SUMIFS('Planificación 2026-1'!S:S,'Planificación 2026-1'!X:X,C10,'Planificación 2026-1'!F:F,"HUAURA",'Planificación 2026-1'!Y:Y,"&lt;&gt;VIRTUAL",'Planificación 2026-1'!I:I,"&lt;3")</f>
        <v>0</v>
      </c>
      <c r="EP10" s="32">
        <f t="shared" si="0"/>
        <v>0</v>
      </c>
      <c r="EQ10" s="32">
        <f t="shared" si="7"/>
        <v>0</v>
      </c>
      <c r="ER10" s="32">
        <f t="shared" si="8"/>
        <v>14</v>
      </c>
      <c r="ES10" s="32">
        <f t="shared" si="9"/>
        <v>0</v>
      </c>
      <c r="ET10" s="32">
        <f t="shared" si="10"/>
        <v>22</v>
      </c>
      <c r="EU10" s="32">
        <f t="shared" si="11"/>
        <v>36</v>
      </c>
      <c r="EV10" s="32" t="b">
        <f>EXACT(EU10,E10)</f>
        <v>1</v>
      </c>
      <c r="EW10" s="32"/>
      <c r="EX10" s="32">
        <f t="shared" si="1"/>
        <v>0</v>
      </c>
      <c r="EY10" s="32">
        <f t="shared" si="2"/>
        <v>22</v>
      </c>
      <c r="EZ10" s="32" t="b">
        <f>EXACT(SUM(EX10:EY10),E10)</f>
        <v>0</v>
      </c>
      <c r="FA10" s="32" t="str">
        <f>IF(AND(DW10=0,EA10=0,EE10=0),"",IF(COUNTIF(DW10:EE10,"&gt;0")=1,IF(DW10&gt;0,"SEDE",IF(EA10&gt;0,"FILIAL","HUAURA")),IF(COUNTIF(DW10:EE10,"&gt;0")=2,IF(AND(DW10&gt;0,EA10&gt;0),"SEDE-FILIAL",IF(AND(DW10&gt;0,EE10&gt;0),"SEDE-HUAURA","FILIAL-HUAURA")),"SEDE-FILIAL-HUAURA")))</f>
        <v/>
      </c>
      <c r="FB10" s="32" t="str">
        <f t="shared" si="12"/>
        <v>PRESENCIAL</v>
      </c>
    </row>
    <row r="11" spans="1:158">
      <c r="A11" s="33"/>
      <c r="B11" s="65">
        <v>8</v>
      </c>
      <c r="C11" s="32" t="s">
        <v>208</v>
      </c>
      <c r="D11" s="429">
        <v>42508963</v>
      </c>
      <c r="E11" s="62">
        <f>SUMIF('Planificación 2026-1'!X:X,C11,'Planificación 2026-1'!S:S)</f>
        <v>24</v>
      </c>
      <c r="F11" s="63" t="s">
        <v>199</v>
      </c>
      <c r="G11" s="454" t="s">
        <v>200</v>
      </c>
      <c r="H11" s="64" t="s">
        <v>181</v>
      </c>
      <c r="I11" s="64" t="s">
        <v>156</v>
      </c>
      <c r="J11" s="32" t="s">
        <v>181</v>
      </c>
      <c r="K11" s="32" t="s">
        <v>156</v>
      </c>
      <c r="L11" s="57" t="str">
        <f>IF(SUM(COUNTIFS('Planificación 2026-1'!F:F,"PRINCIPAL",'Planificación 2026-1'!X:X,C11,'Planificación 2026-1'!H:H,"AF"))&gt;0,"P01"," ")</f>
        <v xml:space="preserve"> </v>
      </c>
      <c r="M11" s="58" t="str">
        <f>IF(SUM(COUNTIFS('Planificación 2026-1'!F:F,"PRINCIPAL",'Planificación 2026-1'!X:X,C11,'Planificación 2026-1'!H:H,"EN"))&gt;0,"P02"," ")</f>
        <v xml:space="preserve"> </v>
      </c>
      <c r="N11" s="58" t="str">
        <f>IF(SUM(COUNTIFS('Planificación 2026-1'!F:F,"PRINCIPAL",'Planificación 2026-1'!X:X,C11,'Planificación 2026-1'!H:H,"IS"))&gt;0,"P03"," ")</f>
        <v xml:space="preserve"> </v>
      </c>
      <c r="O11" s="58" t="str">
        <f>IF(SUM(COUNTIFS('Planificación 2026-1'!F:F,"PRINCIPAL",'Planificación 2026-1'!X:X,C11,'Planificación 2026-1'!H:H,"PS"))&gt;0,"P04"," ")</f>
        <v xml:space="preserve"> </v>
      </c>
      <c r="P11" s="58"/>
      <c r="Q11" s="58" t="str">
        <f>IF(SUM(COUNTIFS('Planificación 2026-1'!F:F,"PRINCIPAL",'Planificación 2026-1'!X:X,C11,'Planificación 2026-1'!H:H,"IN"))&gt;0,"P06"," ")</f>
        <v xml:space="preserve"> </v>
      </c>
      <c r="R11" s="58" t="str">
        <f>IF(SUM(COUNTIFS('Planificación 2026-1'!F:F,"PRINCIPAL",'Planificación 2026-1'!X:X,C11,'Planificación 2026-1'!H:H,"CA"))&gt;0,"P07"," ")</f>
        <v xml:space="preserve"> </v>
      </c>
      <c r="S11" s="58" t="str">
        <f>IF(SUM(COUNTIFS('Planificación 2026-1'!F:F,"PRINCIPAL",'Planificación 2026-1'!X:X,C11,'Planificación 2026-1'!H:H,"DE"))&gt;0,"P08"," ")</f>
        <v xml:space="preserve"> </v>
      </c>
      <c r="T11" s="58" t="str">
        <f>IF(SUM(COUNTIFS('Planificación 2026-1'!F:F,"PRINCIPAL",'Planificación 2026-1'!X:X,C11,'Planificación 2026-1'!H:H,"OB"))&gt;0,"P09"," ")</f>
        <v>P09</v>
      </c>
      <c r="U11" s="58" t="str">
        <f>IF(SUM(COUNTIFS('Planificación 2026-1'!F:F,"PRINCIPAL",'Planificación 2026-1'!X:X,C11,'Planificación 2026-1'!H:H,"MH"))&gt;0,"P31"," ")</f>
        <v xml:space="preserve"> </v>
      </c>
      <c r="V11" s="58" t="str">
        <f>IF(SUM(COUNTIFS('Planificación 2026-1'!F:F,"PRINCIPAL",'Planificación 2026-1'!X:X,C11,'Planificación 2026-1'!H:H,"IC"))&gt;0,"P32"," ")</f>
        <v xml:space="preserve"> </v>
      </c>
      <c r="W11" s="58" t="str">
        <f>IF(SUM(COUNTIFS('Planificación 2026-1'!F:F,"PRINCIPAL",'Planificación 2026-1'!X:X,C11,'Planificación 2026-1'!H:H,"AR"))&gt;0,"P34"," ")</f>
        <v xml:space="preserve"> </v>
      </c>
      <c r="X11" s="58" t="str">
        <f>IF(SUM(COUNTIFS('Planificación 2026-1'!F:F,"PRINCIPAL",'Planificación 2026-1'!X:X,C11,'Planificación 2026-1'!H:H,"T1"))&gt;0,"P35"," ")</f>
        <v xml:space="preserve"> </v>
      </c>
      <c r="Y11" s="58" t="str">
        <f>IF(SUM(COUNTIFS('Planificación 2026-1'!F:F,"PRINCIPAL",'Planificación 2026-1'!X:X,C11,'Planificación 2026-1'!H:H,"T3"))&gt;0,"P36"," ")</f>
        <v xml:space="preserve"> </v>
      </c>
      <c r="Z11" s="58" t="str">
        <f>IF(SUM(COUNTIFS('Planificación 2026-1'!F:F,"PRINCIPAL",'Planificación 2026-1'!X:X,C11,'Planificación 2026-1'!H:H,"T2"))&gt;0,"P37"," ")</f>
        <v xml:space="preserve"> </v>
      </c>
      <c r="AA11" s="58" t="str">
        <f>IF(SUM(COUNTIFS('Planificación 2026-1'!F:F,"PRINCIPAL",'Planificación 2026-1'!X:X,C11,'Planificación 2026-1'!H:H,"AE"))&gt;0,"P38"," ")</f>
        <v xml:space="preserve"> </v>
      </c>
      <c r="AB11" s="58" t="str">
        <f>IF(SUM(COUNTIFS('Planificación 2026-1'!F:F,"PRINCIPAL",'Planificación 2026-1'!X:X,C11,'Planificación 2026-1'!H:H,"T4"))&gt;0,"P55"," ")</f>
        <v xml:space="preserve"> </v>
      </c>
      <c r="AC11" s="58" t="str">
        <f>IF(SUM(COUNTIFS('Planificación 2026-1'!F:F,"FILIAL",'Planificación 2026-1'!X:X,C11,'Planificación 2026-1'!H:H,"AF"))&gt;0," P01"," ")</f>
        <v xml:space="preserve"> </v>
      </c>
      <c r="AD11" s="58" t="str">
        <f>IF(SUM(COUNTIFS('Planificación 2026-1'!F:F,"FILIAL",'Planificación 2026-1'!X:X,C11,'Planificación 2026-1'!H:H,"EN"))&gt;0,"P02"," ")</f>
        <v xml:space="preserve"> </v>
      </c>
      <c r="AE11" s="58" t="str">
        <f>IF(SUM(COUNTIFS('Planificación 2026-1'!F:F,"FILIAL",'Planificación 2026-1'!X:X,C11,'Planificación 2026-1'!H:H,"IS"))&gt;0,"P03"," ")</f>
        <v xml:space="preserve"> </v>
      </c>
      <c r="AF11" s="58" t="str">
        <f>IF(SUM(COUNTIFS('Planificación 2026-1'!F:F,"FILIAL",'Planificación 2026-1'!X:X,C11,'Planificación 2026-1'!H:H,"PS"))&gt;0,"P04"," ")</f>
        <v xml:space="preserve"> </v>
      </c>
      <c r="AG11" s="58"/>
      <c r="AH11" s="58" t="str">
        <f>IF(SUM(COUNTIFS('Planificación 2026-1'!F:F,"FILIAL",'Planificación 2026-1'!X:X,C11,'Planificación 2026-1'!H:H,"IN"))&gt;0,"P06"," ")</f>
        <v xml:space="preserve"> </v>
      </c>
      <c r="AI11" s="58" t="str">
        <f>IF(SUM(COUNTIFS('Planificación 2026-1'!F:F,"FILIAL",'Planificación 2026-1'!X:X,C11,'Planificación 2026-1'!H:H,"CA"))&gt;0,"P07"," ")</f>
        <v xml:space="preserve"> </v>
      </c>
      <c r="AJ11" s="58" t="str">
        <f>IF(SUM(COUNTIFS('Planificación 2026-1'!F:F,"FILIAL",'Planificación 2026-1'!X:X,C11,'Planificación 2026-1'!H:H,"DE"))&gt;0,"P08"," ")</f>
        <v xml:space="preserve"> </v>
      </c>
      <c r="AK11" s="58" t="str">
        <f>IF(SUM(COUNTIFS('Planificación 2026-1'!F:F,"FILIAL",'Planificación 2026-1'!X:X,C11,'Planificación 2026-1'!H:H,"OB"))&gt;0,"P09"," ")</f>
        <v>P09</v>
      </c>
      <c r="AL11" s="58" t="str">
        <f>IF(SUM(COUNTIFS('Planificación 2026-1'!F:F,"FILIAL",'Planificación 2026-1'!X:X,C11,'Planificación 2026-1'!H:H,"MH"))&gt;0,"P31"," ")</f>
        <v xml:space="preserve"> </v>
      </c>
      <c r="AM11" s="58" t="str">
        <f>IF(SUM(COUNTIFS('Planificación 2026-1'!F:F,"FILIAL",'Planificación 2026-1'!X:X,C11,'Planificación 2026-1'!H:H,"IC"))&gt;0,"P32"," ")</f>
        <v xml:space="preserve"> </v>
      </c>
      <c r="AN11" s="58" t="str">
        <f>IF(SUM(COUNTIFS('Planificación 2026-1'!F:F,"FILIAL",'Planificación 2026-1'!X:X,C11,'Planificación 2026-1'!H:H,"AR"))&gt;0,"P34"," ")</f>
        <v xml:space="preserve"> </v>
      </c>
      <c r="AO11" s="58" t="str">
        <f>IF(SUM(COUNTIFS('Planificación 2026-1'!F:F,"FILIAL",'Planificación 2026-1'!X:X,C11,'Planificación 2026-1'!H:H,"T1"))&gt;0,"P35"," ")</f>
        <v xml:space="preserve"> </v>
      </c>
      <c r="AP11" s="58" t="str">
        <f>IF(SUM(COUNTIFS('Planificación 2026-1'!F:F,"FILIAL",'Planificación 2026-1'!X:X,C11,'Planificación 2026-1'!H:H,"T3"))&gt;0,"P36"," ")</f>
        <v xml:space="preserve"> </v>
      </c>
      <c r="AQ11" s="58" t="str">
        <f>IF(SUM(COUNTIFS('Planificación 2026-1'!F:F,"FILIAL",'Planificación 2026-1'!X:X,C11,'Planificación 2026-1'!H:H,"T2"))&gt;0,"P37"," ")</f>
        <v xml:space="preserve"> </v>
      </c>
      <c r="AR11" s="58" t="str">
        <f>IF(SUM(COUNTIFS('Planificación 2026-1'!F:F,"FILIAL",'Planificación 2026-1'!X:X,C11,'Planificación 2026-1'!H:H,"AE"))&gt;0,"P38"," ")</f>
        <v xml:space="preserve"> </v>
      </c>
      <c r="AS11" s="58" t="str">
        <f>IF(SUM(COUNTIFS('Planificación 2026-1'!F:F,"FILIAL",'Planificación 2026-1'!X:X,C11,'Planificación 2026-1'!H:H,"T4"))&gt;0,"P55"," ")</f>
        <v xml:space="preserve"> </v>
      </c>
      <c r="AT11" s="58" t="str">
        <f>IF(SUM(COUNTIFS('Planificación 2026-1'!F:F,"SUNAMPE",'Planificación 2026-1'!X:X,C11,'Planificación 2026-1'!H:H,"AF"))&gt;0," P01"," ")</f>
        <v xml:space="preserve"> </v>
      </c>
      <c r="AU11" s="58" t="str">
        <f>IF(SUM(COUNTIFS('Planificación 2026-1'!F:F,"SUNAMPE",'Planificación 2026-1'!X:X,C11,'Planificación 2026-1'!H:H,"EN"))&gt;0,"P02"," ")</f>
        <v xml:space="preserve"> </v>
      </c>
      <c r="AV11" s="58" t="str">
        <f>IF(SUM(COUNTIFS('Planificación 2026-1'!F:F,"SUNAMPE",'Planificación 2026-1'!X:X,C11,'Planificación 2026-1'!H:H,"IS"))&gt;0,"P03"," ")</f>
        <v xml:space="preserve"> </v>
      </c>
      <c r="AW11" s="58" t="str">
        <f>IF(SUM(COUNTIFS('Planificación 2026-1'!F:F,"SUNAMPE",'Planificación 2026-1'!X:X,C11,'Planificación 2026-1'!H:H,"PS"))&gt;0,"P04"," ")</f>
        <v xml:space="preserve"> </v>
      </c>
      <c r="AX11" s="58"/>
      <c r="AY11" s="58" t="str">
        <f>IF(SUM(COUNTIFS('Planificación 2026-1'!F:F,"SUNAMPE",'Planificación 2026-1'!X:X,C11,'Planificación 2026-1'!H:H,"IN"))&gt;0,"P06"," ")</f>
        <v xml:space="preserve"> </v>
      </c>
      <c r="AZ11" s="58" t="str">
        <f>IF(SUM(COUNTIFS('Planificación 2026-1'!F:F,"SUNAMPE",'Planificación 2026-1'!X:X,C11,'Planificación 2026-1'!H:H,"CA"))&gt;0,"P07"," ")</f>
        <v xml:space="preserve"> </v>
      </c>
      <c r="BA11" s="58" t="str">
        <f>IF(SUM(COUNTIFS('Planificación 2026-1'!F:F,"SUNAMPE",'Planificación 2026-1'!X:X,C11,'Planificación 2026-1'!H:H,"DE"))&gt;0,"P08"," ")</f>
        <v xml:space="preserve"> </v>
      </c>
      <c r="BB11" s="58" t="str">
        <f>IF(SUM(COUNTIFS('Planificación 2026-1'!F:F,"SUNAMPE",'Planificación 2026-1'!X:X,C11,'Planificación 2026-1'!H:H,"OB"))&gt;0,"P09"," ")</f>
        <v xml:space="preserve"> </v>
      </c>
      <c r="BC11" s="58" t="str">
        <f>IF(SUM(COUNTIFS('Planificación 2026-1'!F:F,"SUNAMPE",'Planificación 2026-1'!X:X,C11,'Planificación 2026-1'!H:H,"MH"))&gt;0,"P31"," ")</f>
        <v xml:space="preserve"> </v>
      </c>
      <c r="BD11" s="58" t="str">
        <f>IF(SUM(COUNTIFS('Planificación 2026-1'!F:F,"SUNAMPE",'Planificación 2026-1'!X:X,C11,'Planificación 2026-1'!H:H,"IC"))&gt;0,"P32"," ")</f>
        <v xml:space="preserve"> </v>
      </c>
      <c r="BE11" s="58" t="str">
        <f>IF(SUM(COUNTIFS('Planificación 2026-1'!F:F,"SUNAMPE",'Planificación 2026-1'!X:X,C11,'Planificación 2026-1'!H:H,"AR"))&gt;0,"P34"," ")</f>
        <v xml:space="preserve"> </v>
      </c>
      <c r="BF11" s="58" t="str">
        <f>IF(SUM(COUNTIFS('Planificación 2026-1'!F:F,"SUNAMPE",'Planificación 2026-1'!X:X,C11,'Planificación 2026-1'!H:H,"T1"))&gt;0,"P35"," ")</f>
        <v xml:space="preserve"> </v>
      </c>
      <c r="BG11" s="58" t="str">
        <f>IF(SUM(COUNTIFS('Planificación 2026-1'!F:F,"SUNAMPE",'Planificación 2026-1'!X:X,C11,'Planificación 2026-1'!H:H,"T3"))&gt;0,"P36"," ")</f>
        <v xml:space="preserve"> </v>
      </c>
      <c r="BH11" s="58" t="str">
        <f>IF(SUM(COUNTIFS('Planificación 2026-1'!F:F,"SUNAMPE",'Planificación 2026-1'!X:X,C11,'Planificación 2026-1'!H:H,"T2"))&gt;0,"P37"," ")</f>
        <v xml:space="preserve"> </v>
      </c>
      <c r="BI11" s="58" t="str">
        <f>IF(SUM(COUNTIFS('Planificación 2026-1'!F:F,"SUNAMPE",'Planificación 2026-1'!X:X,C11,'Planificación 2026-1'!H:H,"AE"))&gt;0,"P38"," ")</f>
        <v xml:space="preserve"> </v>
      </c>
      <c r="BJ11" s="58" t="str">
        <f>IF(SUM(COUNTIFS('Planificación 2026-1'!F:F,"SUNAMPE",'Planificación 2026-1'!X:X,C11,'Planificación 2026-1'!H:H,"T4"))&gt;0,"P55"," ")</f>
        <v xml:space="preserve"> </v>
      </c>
      <c r="BK11" s="58" t="str">
        <f>IF(SUM(COUNTIFS('Planificación 2026-1'!F:F,"HUAURA",'Planificación 2026-1'!X:X,C11,'Planificación 2026-1'!H:H,"AF"))&gt;0," P01"," ")</f>
        <v xml:space="preserve"> </v>
      </c>
      <c r="BL11" s="58" t="str">
        <f>IF(SUM(COUNTIFS('Planificación 2026-1'!F:F,"HUAURA",'Planificación 2026-1'!X:X,C11,'Planificación 2026-1'!H:H,"EN"))&gt;0,"P02"," ")</f>
        <v xml:space="preserve"> </v>
      </c>
      <c r="BM11" s="58" t="str">
        <f>IF(SUM(COUNTIFS('Planificación 2026-1'!F:F,"HUAURA",'Planificación 2026-1'!X:X,C11,'Planificación 2026-1'!H:H,"IS"))&gt;0,"P03"," ")</f>
        <v xml:space="preserve"> </v>
      </c>
      <c r="BN11" s="58" t="str">
        <f>IF(SUM(COUNTIFS('Planificación 2026-1'!F:F,"HUAURA",'Planificación 2026-1'!X:X,C11,'Planificación 2026-1'!H:H,"PS"))&gt;0,"P04"," ")</f>
        <v xml:space="preserve"> </v>
      </c>
      <c r="BO11" s="58"/>
      <c r="BP11" s="58" t="str">
        <f>IF(SUM(COUNTIFS('Planificación 2026-1'!F:F,"HUAURA",'Planificación 2026-1'!X:X,C11,'Planificación 2026-1'!H:H,"IN"))&gt;0,"P06"," ")</f>
        <v xml:space="preserve"> </v>
      </c>
      <c r="BQ11" s="58" t="str">
        <f>IF(SUM(COUNTIFS('Planificación 2026-1'!F:F,"HUAURA",'Planificación 2026-1'!X:X,C11,'Planificación 2026-1'!H:H,"CA"))&gt;0,"P07"," ")</f>
        <v xml:space="preserve"> </v>
      </c>
      <c r="BR11" s="58" t="str">
        <f>IF(SUM(COUNTIFS('Planificación 2026-1'!F:F,"HUAURA",'Planificación 2026-1'!X:X,C11,'Planificación 2026-1'!H:H,"DE"))&gt;0,"P08"," ")</f>
        <v xml:space="preserve"> </v>
      </c>
      <c r="BS11" s="58" t="str">
        <f>IF(SUM(COUNTIFS('Planificación 2026-1'!F:F,"HUAURA",'Planificación 2026-1'!X:X,C11,'Planificación 2026-1'!H:H,"OB"))&gt;0,"P09"," ")</f>
        <v xml:space="preserve"> </v>
      </c>
      <c r="BT11" s="58" t="str">
        <f>IF(SUM(COUNTIFS('Planificación 2026-1'!F:F,"HUAURA",'Planificación 2026-1'!X:X,C11,'Planificación 2026-1'!H:H,"MH"))&gt;0,"P31"," ")</f>
        <v xml:space="preserve"> </v>
      </c>
      <c r="BU11" s="58" t="str">
        <f>IF(SUM(COUNTIFS('Planificación 2026-1'!F:F,"HUAURA",'Planificación 2026-1'!X:X,C11,'Planificación 2026-1'!H:H,"IC"))&gt;0,"P32"," ")</f>
        <v xml:space="preserve"> </v>
      </c>
      <c r="BV11" s="58" t="str">
        <f>IF(SUM(COUNTIFS('Planificación 2026-1'!F:F,"HUAURA",'Planificación 2026-1'!X:X,C11,'Planificación 2026-1'!H:H,"AR"))&gt;0,"P34"," ")</f>
        <v xml:space="preserve"> </v>
      </c>
      <c r="BW11" s="58" t="str">
        <f>IF(SUM(COUNTIFS('Planificación 2026-1'!F:F,"HUAURA",'Planificación 2026-1'!X:X,C11,'Planificación 2026-1'!H:H,"T1"))&gt;0,"P35"," ")</f>
        <v xml:space="preserve"> </v>
      </c>
      <c r="BX11" s="58" t="str">
        <f>IF(SUM(COUNTIFS('Planificación 2026-1'!F:F,"HUAURA",'Planificación 2026-1'!X:X,C11,'Planificación 2026-1'!H:H,"T3"))&gt;0,"P36"," ")</f>
        <v xml:space="preserve"> </v>
      </c>
      <c r="BY11" s="58" t="str">
        <f>IF(SUM(COUNTIFS('Planificación 2026-1'!F:F,"HUAURA",'Planificación 2026-1'!X:X,C11,'Planificación 2026-1'!H:H,"T2"))&gt;0,"P37"," ")</f>
        <v xml:space="preserve"> </v>
      </c>
      <c r="BZ11" s="58" t="str">
        <f>IF(SUM(COUNTIFS('Planificación 2026-1'!F:F,"HUAURA",'Planificación 2026-1'!X:X,C11,'Planificación 2026-1'!H:H,"AE"))&gt;0,"P38"," ")</f>
        <v xml:space="preserve"> </v>
      </c>
      <c r="CA11" s="58" t="str">
        <f>IF(SUM(COUNTIFS('Planificación 2026-1'!F:F,"HUAURA",'Planificación 2026-1'!X:X,C11,'Planificación 2026-1'!H:H,"T4"))&gt;0,"P55"," ")</f>
        <v xml:space="preserve"> </v>
      </c>
      <c r="CB11" s="59">
        <f>SUMIFS('Planificación 2026-1'!S:S,'Planificación 2026-1'!X:X,C11,'Planificación 2026-1'!H:H,"AF",'Planificación 2026-1'!I:I,"&gt;2")</f>
        <v>0</v>
      </c>
      <c r="CC11" s="59">
        <f>SUMIFS('Planificación 2026-1'!S:S,'Planificación 2026-1'!X:X,C11,'Planificación 2026-1'!H:H,"EN",'Planificación 2026-1'!I:I,"&gt;2")</f>
        <v>0</v>
      </c>
      <c r="CD11" s="59">
        <f>SUMIFS('Planificación 2026-1'!S:S,'Planificación 2026-1'!X:X,C11,'Planificación 2026-1'!H:H,"IS",'Planificación 2026-1'!I:I,"&gt;2")</f>
        <v>0</v>
      </c>
      <c r="CE11" s="59">
        <f>SUMIFS('Planificación 2026-1'!S:S,'Planificación 2026-1'!X:X,C11,'Planificación 2026-1'!H:H,"PS",'Planificación 2026-1'!I:I,"&gt;2")</f>
        <v>0</v>
      </c>
      <c r="CF11" s="59">
        <f>SUMIFS('Planificación 2026-1'!S:S,'Planificación 2026-1'!X:X,C11,'Planificación 2026-1'!H:H,"IN",'Planificación 2026-1'!I:I,"&gt;2")</f>
        <v>0</v>
      </c>
      <c r="CG11" s="59">
        <f>SUMIFS('Planificación 2026-1'!S:S,'Planificación 2026-1'!X:X,C11,'Planificación 2026-1'!H:H,"CA",'Planificación 2026-1'!I:I,"&gt;2")</f>
        <v>0</v>
      </c>
      <c r="CH11" s="59">
        <f>SUMIFS('Planificación 2026-1'!S:S,'Planificación 2026-1'!X:X,C11,'Planificación 2026-1'!H:H,"DE",'Planificación 2026-1'!I:I,"&gt;2")</f>
        <v>0</v>
      </c>
      <c r="CI11" s="59">
        <f>SUMIFS('Planificación 2026-1'!S:S,'Planificación 2026-1'!X:X,C11,'Planificación 2026-1'!H:H,"OB",'Planificación 2026-1'!I:I,"&gt;2")</f>
        <v>24</v>
      </c>
      <c r="CJ11" s="59">
        <f>SUMIFS('Planificación 2026-1'!S:S,'Planificación 2026-1'!X:X,C11,'Planificación 2026-1'!H:H,"MH",'Planificación 2026-1'!I:I,"&gt;2")</f>
        <v>0</v>
      </c>
      <c r="CK11" s="59">
        <f>SUMIFS('Planificación 2026-1'!S:S,'Planificación 2026-1'!X:X,C11,'Planificación 2026-1'!H:H,"IC",'Planificación 2026-1'!I:I,"&gt;2")</f>
        <v>0</v>
      </c>
      <c r="CL11" s="59">
        <f>SUMIFS('Planificación 2026-1'!S:S,'Planificación 2026-1'!X:X,C11,'Planificación 2026-1'!H:H,"AR",'Planificación 2026-1'!I:I,"&gt;2")</f>
        <v>0</v>
      </c>
      <c r="CM11" s="59">
        <f>SUMIFS('Planificación 2026-1'!S:S,'Planificación 2026-1'!X:X,C11,'Planificación 2026-1'!H:H,"AE",'Planificación 2026-1'!I:I,"&gt;2")</f>
        <v>0</v>
      </c>
      <c r="CN11" s="59">
        <f>SUMIFS('Planificación 2026-1'!S:S,'Planificación 2026-1'!X:X,C11,'Planificación 2026-1'!H:H,"T1",'Planificación 2026-1'!I:I,"&gt;2")</f>
        <v>0</v>
      </c>
      <c r="CO11" s="59">
        <f>SUMIFS('Planificación 2026-1'!S:S,'Planificación 2026-1'!X:X,C11,'Planificación 2026-1'!H:H,"T3",'Planificación 2026-1'!I:I,"&gt;2")</f>
        <v>0</v>
      </c>
      <c r="CP11" s="59">
        <f>SUMIFS('Planificación 2026-1'!S:S,'Planificación 2026-1'!X:X,C11,'Planificación 2026-1'!H:H,"T2",'Planificación 2026-1'!I:I,"&gt;2")</f>
        <v>0</v>
      </c>
      <c r="CQ11" s="59">
        <f>SUMIFS('Planificación 2026-1'!S:S,'Planificación 2026-1'!X:X,C11,'Planificación 2026-1'!H:H,"T4",'Planificación 2026-1'!I:I,"&gt;2")</f>
        <v>0</v>
      </c>
      <c r="CR11" s="59">
        <f>SUMIFS('Planificación 2026-1'!S:S,'Planificación 2026-1'!X:X,C11,'Planificación 2026-1'!H:H,"AF",'Planificación 2026-1'!I:I,"&lt;3")</f>
        <v>0</v>
      </c>
      <c r="CS11" s="59">
        <f>SUMIFS('Planificación 2026-1'!S:S,'Planificación 2026-1'!X:X,C11,'Planificación 2026-1'!H:H,"EN",'Planificación 2026-1'!I:I,"&lt;3")</f>
        <v>0</v>
      </c>
      <c r="CT11" s="59">
        <f>SUMIFS('Planificación 2026-1'!S:S,'Planificación 2026-1'!X:X,C11,'Planificación 2026-1'!H:H,"IS",'Planificación 2026-1'!I:I,"&lt;3")</f>
        <v>0</v>
      </c>
      <c r="CU11" s="59">
        <f>SUMIFS('Planificación 2026-1'!S:S,'Planificación 2026-1'!X:X,C11,'Planificación 2026-1'!H:H,"PS",'Planificación 2026-1'!I:I,"&lt;3")</f>
        <v>0</v>
      </c>
      <c r="CV11" s="59">
        <f>SUMIFS('Planificación 2026-1'!S:S,'Planificación 2026-1'!X:X,C11,'Planificación 2026-1'!H:H,"IN",'Planificación 2026-1'!I:I,"&lt;3")</f>
        <v>0</v>
      </c>
      <c r="CW11" s="59">
        <f>SUMIFS('Planificación 2026-1'!S:S,'Planificación 2026-1'!X:X,C11,'Planificación 2026-1'!H:H,"CA",'Planificación 2026-1'!I:I,"&lt;3")</f>
        <v>0</v>
      </c>
      <c r="CX11" s="59">
        <f>SUMIFS('Planificación 2026-1'!S:S,'Planificación 2026-1'!X:X,C11,'Planificación 2026-1'!H:H,"DE",'Planificación 2026-1'!I:I,"&lt;3")</f>
        <v>0</v>
      </c>
      <c r="CY11" s="59">
        <f>SUMIFS('Planificación 2026-1'!S:S,'Planificación 2026-1'!X:X,C11,'Planificación 2026-1'!H:H,"OB",'Planificación 2026-1'!I:I,"&lt;3")</f>
        <v>0</v>
      </c>
      <c r="CZ11" s="59">
        <f>SUMIFS('Planificación 2026-1'!S:S,'Planificación 2026-1'!X:X,C11,'Planificación 2026-1'!H:H,"MH",'Planificación 2026-1'!I:I,"&lt;3")</f>
        <v>0</v>
      </c>
      <c r="DA11" s="59">
        <f>SUMIFS('Planificación 2026-1'!S:S,'Planificación 2026-1'!X:X,C11,'Planificación 2026-1'!H:H,"IC",'Planificación 2026-1'!I:I,"&lt;3")</f>
        <v>0</v>
      </c>
      <c r="DB11" s="59">
        <f>SUMIFS('Planificación 2026-1'!S:S,'Planificación 2026-1'!X:X,C11,'Planificación 2026-1'!H:H,"AR",'Planificación 2026-1'!I:I,"&lt;3")</f>
        <v>0</v>
      </c>
      <c r="DC11" s="59">
        <f>SUMIFS('Planificación 2026-1'!S:S,'Planificación 2026-1'!X:X,C11,'Planificación 2026-1'!H:H,"AE",'Planificación 2026-1'!I:I,"&lt;3")</f>
        <v>0</v>
      </c>
      <c r="DD11" s="59">
        <f>SUMIFS('Planificación 2026-1'!S:S,'Planificación 2026-1'!X:X,C11,'Planificación 2026-1'!H:H,"T1",'Planificación 2026-1'!I:I,"&lt;3")</f>
        <v>0</v>
      </c>
      <c r="DE11" s="59">
        <f>SUMIFS('Planificación 2026-1'!S:S,'Planificación 2026-1'!X:X,C11,'Planificación 2026-1'!H:H,"T3",'Planificación 2026-1'!I:I,"&lt;3")</f>
        <v>0</v>
      </c>
      <c r="DF11" s="59">
        <f>SUMIFS('Planificación 2026-1'!S:S,'Planificación 2026-1'!X:X,C11,'Planificación 2026-1'!H:H,"T2",'Planificación 2026-1'!I:I,"&lt;3")</f>
        <v>0</v>
      </c>
      <c r="DG11" s="59">
        <f>SUMIFS('Planificación 2026-1'!S:S,'Planificación 2026-1'!X:X,C11,'Planificación 2026-1'!H:H,"T4",'Planificación 2026-1'!I:I,"&lt;3")</f>
        <v>0</v>
      </c>
      <c r="DH11" s="58" t="str">
        <f t="shared" si="3"/>
        <v>P09</v>
      </c>
      <c r="DI11" s="27">
        <f>IF(C11="","",SUMIFS('Planificación 2026-1'!S:S,'Planificación 2026-1'!X:X,C11,'Planificación 2026-1'!F:F,"PRINCIPAL",'Planificación 2026-1'!Y:Y,"VIRTUAL"))</f>
        <v>0</v>
      </c>
      <c r="DJ11" s="27">
        <f>IF(C11="","",SUMIFS('Planificación 2026-1'!S:S,'Planificación 2026-1'!X:X,C11,'Planificación 2026-1'!F:F,"PRINCIPAL",'Planificación 2026-1'!Y:Y,"PRESENCIAL"))</f>
        <v>16</v>
      </c>
      <c r="DK11" s="27">
        <f>IF(C11="","",SUMIFS('Planificación 2026-1'!S:S,'Planificación 2026-1'!X:X,C11,'Planificación 2026-1'!F:F,"PRINCIPAL",'Planificación 2026-1'!Y:Y,"HIBRIDO PRESENCIAL"))</f>
        <v>0</v>
      </c>
      <c r="DL11" s="58" t="str">
        <f t="shared" si="4"/>
        <v>P09</v>
      </c>
      <c r="DM11" s="58">
        <f>IF(C11="","",SUMIFS('Planificación 2026-1'!S:S,'Planificación 2026-1'!X:X,C11,'Planificación 2026-1'!F:F,"FILIAL",'Planificación 2026-1'!Y:Y,"VIRTUAL"))</f>
        <v>8</v>
      </c>
      <c r="DN11" s="60">
        <f>IF(C11="","",SUMIFS('Planificación 2026-1'!S:S,'Planificación 2026-1'!X:X,C11,'Planificación 2026-1'!F:F,"FILIAL",'Planificación 2026-1'!Y:Y,"PRESENCIAL"))</f>
        <v>0</v>
      </c>
      <c r="DO11" s="29">
        <f>IF(C11="","",SUMIFS('Planificación 2026-1'!S:S,'Planificación 2026-1'!X:X,C11,'Planificación 2026-1'!F:F,"FILIAL",'Planificación 2026-1'!Y:Y,"HIBRIDO PRESENCIAL"))</f>
        <v>0</v>
      </c>
      <c r="DP11" s="61" t="str">
        <f t="shared" si="5"/>
        <v/>
      </c>
      <c r="DQ11" s="58">
        <f>IF(C11="","",SUMIFS('Planificación 2026-1'!S:S,'Planificación 2026-1'!X:X,C11,'Planificación 2026-1'!F:F,"SUNAMPE",'Planificación 2026-1'!Y:Y,"VIRTUAL"))</f>
        <v>0</v>
      </c>
      <c r="DR11" s="29">
        <f>IF(C11="","",SUMIFS('Planificación 2026-1'!S:S,'Planificación 2026-1'!X:X,C11,'Planificación 2026-1'!F:F,"SUNAMPE",'Planificación 2026-1'!Y:Y,"PRESENCIAL"))</f>
        <v>0</v>
      </c>
      <c r="DS11" s="61" t="str">
        <f t="shared" si="6"/>
        <v/>
      </c>
      <c r="DT11" s="58">
        <f>IF(C11="","",SUMIFS('Planificación 2026-1'!S:S,'Planificación 2026-1'!X:X,C11,'Planificación 2026-1'!F:F,"HUAURA",'Planificación 2026-1'!Y:Y,"VIRTUAL"))</f>
        <v>0</v>
      </c>
      <c r="DU11" s="29">
        <f>IF(C11="","",SUMIFS('Planificación 2026-1'!S:S,'Planificación 2026-1'!X:X,C11,'Planificación 2026-1'!F:F,"HUAURA",'Planificación 2026-1'!Y:Y,"PRESENCIAL"))</f>
        <v>0</v>
      </c>
      <c r="DV11" s="32">
        <f>SUMIFS('Planificación 2026-1'!S:S,'Planificación 2026-1'!X:X,C11,'Planificación 2026-1'!F:F,"PRINCIPAL",'Planificación 2026-1'!Y:Y,"VIRTUAL",'Planificación 2026-1'!I:I,"&gt;2")</f>
        <v>0</v>
      </c>
      <c r="DW11" s="32">
        <f>SUMIFS('Planificación 2026-1'!S:S,'Planificación 2026-1'!X:X,C11,'Planificación 2026-1'!F:F,"PRINCIPAL",'Planificación 2026-1'!Y:Y,"&lt;&gt;VIRTUAL",'Planificación 2026-1'!I:I,"&gt;2")</f>
        <v>16</v>
      </c>
      <c r="DX11" s="32">
        <f>SUMIFS('Planificación 2026-1'!S:S,'Planificación 2026-1'!X:X,C11,'Planificación 2026-1'!F:F,"SUNAMPE",'Planificación 2026-1'!Y:Y,"VIRTUAL",'Planificación 2026-1'!I:I,"&gt;2")</f>
        <v>0</v>
      </c>
      <c r="DY11" s="32">
        <f>SUMIFS('Planificación 2026-1'!S:S,'Planificación 2026-1'!X:X,C11,'Planificación 2026-1'!F:F,"SUNAMPE",'Planificación 2026-1'!Y:Y,"&lt;&gt;VIRTUAL",'Planificación 2026-1'!I:I,"&gt;2")</f>
        <v>0</v>
      </c>
      <c r="DZ11" s="32">
        <f>SUMIFS('Planificación 2026-1'!S:S,'Planificación 2026-1'!X:X,C11,'Planificación 2026-1'!F:F,"FILIAL",'Planificación 2026-1'!Y:Y,"VIRTUAL",'Planificación 2026-1'!I:I,"&gt;2")</f>
        <v>8</v>
      </c>
      <c r="EA11" s="32">
        <f>SUMIFS('Planificación 2026-1'!S:S,'Planificación 2026-1'!X:X,C11,'Planificación 2026-1'!F:F,"FILIAL",'Planificación 2026-1'!Y:Y,"&lt;&gt;VIRTUAL",'Planificación 2026-1'!I:I,"&gt;2")</f>
        <v>0</v>
      </c>
      <c r="EB11" s="32">
        <f>SUMIFS('Planificación 2026-1'!S:S,'Planificación 2026-1'!X:X,C11,'Planificación 2026-1'!F:F,"PORUMA",'Planificación 2026-1'!Y:Y,"VIRTUAL",'Planificación 2026-1'!I:I,"&gt;2")</f>
        <v>0</v>
      </c>
      <c r="EC11" s="32">
        <f>SUMIFS('Planificación 2026-1'!S:S,'Planificación 2026-1'!X:X,C11,'Planificación 2026-1'!F:F,"PORUMA",'Planificación 2026-1'!Y:Y,"&lt;&gt;VIRTUAL",'Planificación 2026-1'!I:I,"&gt;2")</f>
        <v>0</v>
      </c>
      <c r="ED11" s="32">
        <f>SUMIFS('Planificación 2026-1'!S:S,'Planificación 2026-1'!X:X,C11,'Planificación 2026-1'!F:F,"HUAURA",'Planificación 2026-1'!Y:Y,"VIRTUAL",'Planificación 2026-1'!I:I,"&gt;2")</f>
        <v>0</v>
      </c>
      <c r="EE11" s="32">
        <f>SUMIFS('Planificación 2026-1'!S:S,'Planificación 2026-1'!X:X,C11,'Planificación 2026-1'!F:F,"HUAURA",'Planificación 2026-1'!Y:Y,"&lt;&gt;VIRTUAL",'Planificación 2026-1'!I:I,"&gt;2")</f>
        <v>0</v>
      </c>
      <c r="EF11" s="32">
        <f>SUMIFS('Planificación 2026-1'!S:S,'Planificación 2026-1'!X:X,C11,'Planificación 2026-1'!F:F,"PRINCIPAL",'Planificación 2026-1'!Y:Y,"VIRTUAL",'Planificación 2026-1'!I:I,"&lt;3")</f>
        <v>0</v>
      </c>
      <c r="EG11" s="32">
        <f>SUMIFS('Planificación 2026-1'!S:S,'Planificación 2026-1'!X:X,C11,'Planificación 2026-1'!F:F,"PRINCIPAL",'Planificación 2026-1'!Y:Y,"&lt;&gt;VIRTUAL",'Planificación 2026-1'!I:I,"&lt;3")</f>
        <v>0</v>
      </c>
      <c r="EH11" s="32">
        <f>SUMIFS('Planificación 2026-1'!S:S,'Planificación 2026-1'!X:X,C11,'Planificación 2026-1'!F:F,"SUNAMPE",'Planificación 2026-1'!Y:Y,"VIRTUAL",'Planificación 2026-1'!I:I,"&lt;3")</f>
        <v>0</v>
      </c>
      <c r="EI11" s="32">
        <f>SUMIFS('Planificación 2026-1'!S:S,'Planificación 2026-1'!X:X,C11,'Planificación 2026-1'!F:F,"SUNAMPE",'Planificación 2026-1'!Y:Y,"&lt;&gt;VIRTUAL",'Planificación 2026-1'!I:I,"&lt;3")</f>
        <v>0</v>
      </c>
      <c r="EJ11" s="32">
        <f>SUMIFS('Planificación 2026-1'!S:S,'Planificación 2026-1'!X:X,C11,'Planificación 2026-1'!F:F,"FILIAL",'Planificación 2026-1'!Y:Y,"VIRTUAL",'Planificación 2026-1'!I:I,"&lt;3")</f>
        <v>0</v>
      </c>
      <c r="EK11" s="32">
        <f>SUMIFS('Planificación 2026-1'!S:S,'Planificación 2026-1'!X:X,C11,'Planificación 2026-1'!F:F,"FILIAL",'Planificación 2026-1'!Y:Y,"&lt;&gt;VIRTUAL",'Planificación 2026-1'!I:I,"&lt;3")</f>
        <v>0</v>
      </c>
      <c r="EL11" s="32">
        <f>SUMIFS('Planificación 2026-1'!S:S,'Planificación 2026-1'!X:X,C11,'Planificación 2026-1'!F:F,"PORUMA",'Planificación 2026-1'!Y:Y,"VIRTUAL",'Planificación 2026-1'!I:I,"&lt;3")</f>
        <v>0</v>
      </c>
      <c r="EM11" s="32">
        <f>SUMIFS('Planificación 2026-1'!S:S,'Planificación 2026-1'!X:X,C11,'Planificación 2026-1'!F:F,"PORUMA",'Planificación 2026-1'!Y:Y,"&lt;&gt;VIRTUAL",'Planificación 2026-1'!I:I,"&lt;3")</f>
        <v>0</v>
      </c>
      <c r="EN11" s="32">
        <f>SUMIFS('Planificación 2026-1'!S:S,'Planificación 2026-1'!X:X,C11,'Planificación 2026-1'!F:F,"HUAURA",'Planificación 2026-1'!Y:Y,"VIRTUAL",'Planificación 2026-1'!I:I,"&lt;3")</f>
        <v>0</v>
      </c>
      <c r="EO11" s="32">
        <f>SUMIFS('Planificación 2026-1'!S:S,'Planificación 2026-1'!X:X,C11,'Planificación 2026-1'!F:F,"HUAURA",'Planificación 2026-1'!Y:Y,"&lt;&gt;VIRTUAL",'Planificación 2026-1'!I:I,"&lt;3")</f>
        <v>0</v>
      </c>
      <c r="EP11" s="32">
        <f t="shared" si="0"/>
        <v>8</v>
      </c>
      <c r="EQ11" s="32">
        <f t="shared" si="7"/>
        <v>0</v>
      </c>
      <c r="ER11" s="32">
        <f t="shared" si="8"/>
        <v>0</v>
      </c>
      <c r="ES11" s="32">
        <f t="shared" si="9"/>
        <v>16</v>
      </c>
      <c r="ET11" s="32">
        <f t="shared" si="10"/>
        <v>0</v>
      </c>
      <c r="EU11" s="32">
        <f t="shared" si="11"/>
        <v>24</v>
      </c>
      <c r="EV11" s="32" t="b">
        <f>EXACT(EU11,E11)</f>
        <v>1</v>
      </c>
      <c r="EW11" s="32"/>
      <c r="EX11" s="32">
        <f t="shared" si="1"/>
        <v>8</v>
      </c>
      <c r="EY11" s="32">
        <f t="shared" si="2"/>
        <v>16</v>
      </c>
      <c r="EZ11" s="32" t="b">
        <f>EXACT(SUM(EX11:EY11),E11)</f>
        <v>1</v>
      </c>
      <c r="FA11" s="32" t="str">
        <f>IF(AND(DW11=0,EA11=0,EE11=0),"",IF(COUNTIF(DW11:EE11,"&gt;0")=1,IF(DW11&gt;0,"SEDE",IF(EA11&gt;0,"FILIAL","HUAURA")),IF(COUNTIF(DW11:EE11,"&gt;0")=2,IF(AND(DW11&gt;0,EA11&gt;0),"SEDE-FILIAL",IF(AND(DW11&gt;0,EE11&gt;0),"SEDE-HUAURA","FILIAL-HUAURA")),"SEDE-FILIAL-HUAURA")))</f>
        <v>FILIAL-HUAURA</v>
      </c>
      <c r="FB11" s="32" t="str">
        <f t="shared" si="12"/>
        <v>MAS PRESENCIAL</v>
      </c>
    </row>
    <row r="12" spans="1:158">
      <c r="A12" s="33"/>
      <c r="B12" s="66">
        <v>9</v>
      </c>
      <c r="C12" s="32" t="s">
        <v>209</v>
      </c>
      <c r="D12" s="429">
        <v>22299955</v>
      </c>
      <c r="E12" s="62">
        <f>SUMIF('Planificación 2026-1'!X:X,C12,'Planificación 2026-1'!S:S)</f>
        <v>18</v>
      </c>
      <c r="F12" s="63" t="s">
        <v>203</v>
      </c>
      <c r="G12" s="454" t="s">
        <v>200</v>
      </c>
      <c r="H12" s="64" t="s">
        <v>38</v>
      </c>
      <c r="I12" s="64" t="s">
        <v>156</v>
      </c>
      <c r="J12" s="32" t="s">
        <v>38</v>
      </c>
      <c r="K12" s="32" t="s">
        <v>150</v>
      </c>
      <c r="L12" s="57" t="str">
        <f>IF(SUM(COUNTIFS('Planificación 2026-1'!F:F,"PRINCIPAL",'Planificación 2026-1'!X:X,C12,'Planificación 2026-1'!H:H,"AF"))&gt;0,"P01"," ")</f>
        <v xml:space="preserve"> </v>
      </c>
      <c r="M12" s="58" t="str">
        <f>IF(SUM(COUNTIFS('Planificación 2026-1'!F:F,"PRINCIPAL",'Planificación 2026-1'!X:X,C12,'Planificación 2026-1'!H:H,"EN"))&gt;0,"P02"," ")</f>
        <v xml:space="preserve"> </v>
      </c>
      <c r="N12" s="58" t="str">
        <f>IF(SUM(COUNTIFS('Planificación 2026-1'!F:F,"PRINCIPAL",'Planificación 2026-1'!X:X,C12,'Planificación 2026-1'!H:H,"IS"))&gt;0,"P03"," ")</f>
        <v xml:space="preserve"> </v>
      </c>
      <c r="O12" s="58" t="str">
        <f>IF(SUM(COUNTIFS('Planificación 2026-1'!F:F,"PRINCIPAL",'Planificación 2026-1'!X:X,C12,'Planificación 2026-1'!H:H,"PS"))&gt;0,"P04"," ")</f>
        <v>P04</v>
      </c>
      <c r="P12" s="58"/>
      <c r="Q12" s="58" t="str">
        <f>IF(SUM(COUNTIFS('Planificación 2026-1'!F:F,"PRINCIPAL",'Planificación 2026-1'!X:X,C12,'Planificación 2026-1'!H:H,"IN"))&gt;0,"P06"," ")</f>
        <v xml:space="preserve"> </v>
      </c>
      <c r="R12" s="58" t="str">
        <f>IF(SUM(COUNTIFS('Planificación 2026-1'!F:F,"PRINCIPAL",'Planificación 2026-1'!X:X,C12,'Planificación 2026-1'!H:H,"CA"))&gt;0,"P07"," ")</f>
        <v xml:space="preserve"> </v>
      </c>
      <c r="S12" s="58" t="str">
        <f>IF(SUM(COUNTIFS('Planificación 2026-1'!F:F,"PRINCIPAL",'Planificación 2026-1'!X:X,C12,'Planificación 2026-1'!H:H,"DE"))&gt;0,"P08"," ")</f>
        <v xml:space="preserve"> </v>
      </c>
      <c r="T12" s="58" t="str">
        <f>IF(SUM(COUNTIFS('Planificación 2026-1'!F:F,"PRINCIPAL",'Planificación 2026-1'!X:X,C12,'Planificación 2026-1'!H:H,"OB"))&gt;0,"P09"," ")</f>
        <v xml:space="preserve"> </v>
      </c>
      <c r="U12" s="58" t="str">
        <f>IF(SUM(COUNTIFS('Planificación 2026-1'!F:F,"PRINCIPAL",'Planificación 2026-1'!X:X,C12,'Planificación 2026-1'!H:H,"MH"))&gt;0,"P31"," ")</f>
        <v xml:space="preserve"> </v>
      </c>
      <c r="V12" s="58" t="str">
        <f>IF(SUM(COUNTIFS('Planificación 2026-1'!F:F,"PRINCIPAL",'Planificación 2026-1'!X:X,C12,'Planificación 2026-1'!H:H,"IC"))&gt;0,"P32"," ")</f>
        <v xml:space="preserve"> </v>
      </c>
      <c r="W12" s="58" t="str">
        <f>IF(SUM(COUNTIFS('Planificación 2026-1'!F:F,"PRINCIPAL",'Planificación 2026-1'!X:X,C12,'Planificación 2026-1'!H:H,"AR"))&gt;0,"P34"," ")</f>
        <v xml:space="preserve"> </v>
      </c>
      <c r="X12" s="58" t="str">
        <f>IF(SUM(COUNTIFS('Planificación 2026-1'!F:F,"PRINCIPAL",'Planificación 2026-1'!X:X,C12,'Planificación 2026-1'!H:H,"T1"))&gt;0,"P35"," ")</f>
        <v xml:space="preserve"> </v>
      </c>
      <c r="Y12" s="58" t="str">
        <f>IF(SUM(COUNTIFS('Planificación 2026-1'!F:F,"PRINCIPAL",'Planificación 2026-1'!X:X,C12,'Planificación 2026-1'!H:H,"T3"))&gt;0,"P36"," ")</f>
        <v xml:space="preserve"> </v>
      </c>
      <c r="Z12" s="58" t="str">
        <f>IF(SUM(COUNTIFS('Planificación 2026-1'!F:F,"PRINCIPAL",'Planificación 2026-1'!X:X,C12,'Planificación 2026-1'!H:H,"T2"))&gt;0,"P37"," ")</f>
        <v xml:space="preserve"> </v>
      </c>
      <c r="AA12" s="58" t="str">
        <f>IF(SUM(COUNTIFS('Planificación 2026-1'!F:F,"PRINCIPAL",'Planificación 2026-1'!X:X,C12,'Planificación 2026-1'!H:H,"AE"))&gt;0,"P38"," ")</f>
        <v xml:space="preserve"> </v>
      </c>
      <c r="AB12" s="58" t="str">
        <f>IF(SUM(COUNTIFS('Planificación 2026-1'!F:F,"PRINCIPAL",'Planificación 2026-1'!X:X,C12,'Planificación 2026-1'!H:H,"T4"))&gt;0,"P55"," ")</f>
        <v xml:space="preserve"> </v>
      </c>
      <c r="AC12" s="58" t="str">
        <f>IF(SUM(COUNTIFS('Planificación 2026-1'!F:F,"FILIAL",'Planificación 2026-1'!X:X,C12,'Planificación 2026-1'!H:H,"AF"))&gt;0," P01"," ")</f>
        <v xml:space="preserve"> </v>
      </c>
      <c r="AD12" s="58" t="str">
        <f>IF(SUM(COUNTIFS('Planificación 2026-1'!F:F,"FILIAL",'Planificación 2026-1'!X:X,C12,'Planificación 2026-1'!H:H,"EN"))&gt;0,"P02"," ")</f>
        <v>P02</v>
      </c>
      <c r="AE12" s="58" t="str">
        <f>IF(SUM(COUNTIFS('Planificación 2026-1'!F:F,"FILIAL",'Planificación 2026-1'!X:X,C12,'Planificación 2026-1'!H:H,"IS"))&gt;0,"P03"," ")</f>
        <v xml:space="preserve"> </v>
      </c>
      <c r="AF12" s="58" t="str">
        <f>IF(SUM(COUNTIFS('Planificación 2026-1'!F:F,"FILIAL",'Planificación 2026-1'!X:X,C12,'Planificación 2026-1'!H:H,"PS"))&gt;0,"P04"," ")</f>
        <v xml:space="preserve"> </v>
      </c>
      <c r="AG12" s="58"/>
      <c r="AH12" s="58" t="str">
        <f>IF(SUM(COUNTIFS('Planificación 2026-1'!F:F,"FILIAL",'Planificación 2026-1'!X:X,C12,'Planificación 2026-1'!H:H,"IN"))&gt;0,"P06"," ")</f>
        <v xml:space="preserve"> </v>
      </c>
      <c r="AI12" s="58" t="str">
        <f>IF(SUM(COUNTIFS('Planificación 2026-1'!F:F,"FILIAL",'Planificación 2026-1'!X:X,C12,'Planificación 2026-1'!H:H,"CA"))&gt;0,"P07"," ")</f>
        <v xml:space="preserve"> </v>
      </c>
      <c r="AJ12" s="58" t="str">
        <f>IF(SUM(COUNTIFS('Planificación 2026-1'!F:F,"FILIAL",'Planificación 2026-1'!X:X,C12,'Planificación 2026-1'!H:H,"DE"))&gt;0,"P08"," ")</f>
        <v xml:space="preserve"> </v>
      </c>
      <c r="AK12" s="58" t="str">
        <f>IF(SUM(COUNTIFS('Planificación 2026-1'!F:F,"FILIAL",'Planificación 2026-1'!X:X,C12,'Planificación 2026-1'!H:H,"OB"))&gt;0,"P09"," ")</f>
        <v>P09</v>
      </c>
      <c r="AL12" s="58" t="str">
        <f>IF(SUM(COUNTIFS('Planificación 2026-1'!F:F,"FILIAL",'Planificación 2026-1'!X:X,C12,'Planificación 2026-1'!H:H,"MH"))&gt;0,"P31"," ")</f>
        <v xml:space="preserve"> </v>
      </c>
      <c r="AM12" s="58" t="str">
        <f>IF(SUM(COUNTIFS('Planificación 2026-1'!F:F,"FILIAL",'Planificación 2026-1'!X:X,C12,'Planificación 2026-1'!H:H,"IC"))&gt;0,"P32"," ")</f>
        <v xml:space="preserve"> </v>
      </c>
      <c r="AN12" s="58" t="str">
        <f>IF(SUM(COUNTIFS('Planificación 2026-1'!F:F,"FILIAL",'Planificación 2026-1'!X:X,C12,'Planificación 2026-1'!H:H,"AR"))&gt;0,"P34"," ")</f>
        <v xml:space="preserve"> </v>
      </c>
      <c r="AO12" s="58" t="str">
        <f>IF(SUM(COUNTIFS('Planificación 2026-1'!F:F,"FILIAL",'Planificación 2026-1'!X:X,C12,'Planificación 2026-1'!H:H,"T1"))&gt;0,"P35"," ")</f>
        <v xml:space="preserve"> </v>
      </c>
      <c r="AP12" s="58" t="str">
        <f>IF(SUM(COUNTIFS('Planificación 2026-1'!F:F,"FILIAL",'Planificación 2026-1'!X:X,C12,'Planificación 2026-1'!H:H,"T3"))&gt;0,"P36"," ")</f>
        <v xml:space="preserve"> </v>
      </c>
      <c r="AQ12" s="58" t="str">
        <f>IF(SUM(COUNTIFS('Planificación 2026-1'!F:F,"FILIAL",'Planificación 2026-1'!X:X,C12,'Planificación 2026-1'!H:H,"T2"))&gt;0,"P37"," ")</f>
        <v xml:space="preserve"> </v>
      </c>
      <c r="AR12" s="58" t="str">
        <f>IF(SUM(COUNTIFS('Planificación 2026-1'!F:F,"FILIAL",'Planificación 2026-1'!X:X,C12,'Planificación 2026-1'!H:H,"AE"))&gt;0,"P38"," ")</f>
        <v xml:space="preserve"> </v>
      </c>
      <c r="AS12" s="58" t="str">
        <f>IF(SUM(COUNTIFS('Planificación 2026-1'!F:F,"FILIAL",'Planificación 2026-1'!X:X,C12,'Planificación 2026-1'!H:H,"T4"))&gt;0,"P55"," ")</f>
        <v xml:space="preserve"> </v>
      </c>
      <c r="AT12" s="58" t="str">
        <f>IF(SUM(COUNTIFS('Planificación 2026-1'!F:F,"SUNAMPE",'Planificación 2026-1'!X:X,C12,'Planificación 2026-1'!H:H,"AF"))&gt;0," P01"," ")</f>
        <v xml:space="preserve"> </v>
      </c>
      <c r="AU12" s="58" t="str">
        <f>IF(SUM(COUNTIFS('Planificación 2026-1'!F:F,"SUNAMPE",'Planificación 2026-1'!X:X,C12,'Planificación 2026-1'!H:H,"EN"))&gt;0,"P02"," ")</f>
        <v xml:space="preserve"> </v>
      </c>
      <c r="AV12" s="58" t="str">
        <f>IF(SUM(COUNTIFS('Planificación 2026-1'!F:F,"SUNAMPE",'Planificación 2026-1'!X:X,C12,'Planificación 2026-1'!H:H,"IS"))&gt;0,"P03"," ")</f>
        <v xml:space="preserve"> </v>
      </c>
      <c r="AW12" s="58" t="str">
        <f>IF(SUM(COUNTIFS('Planificación 2026-1'!F:F,"SUNAMPE",'Planificación 2026-1'!X:X,C12,'Planificación 2026-1'!H:H,"PS"))&gt;0,"P04"," ")</f>
        <v xml:space="preserve"> </v>
      </c>
      <c r="AX12" s="58"/>
      <c r="AY12" s="58" t="str">
        <f>IF(SUM(COUNTIFS('Planificación 2026-1'!F:F,"SUNAMPE",'Planificación 2026-1'!X:X,C12,'Planificación 2026-1'!H:H,"IN"))&gt;0,"P06"," ")</f>
        <v xml:space="preserve"> </v>
      </c>
      <c r="AZ12" s="58" t="str">
        <f>IF(SUM(COUNTIFS('Planificación 2026-1'!F:F,"SUNAMPE",'Planificación 2026-1'!X:X,C12,'Planificación 2026-1'!H:H,"CA"))&gt;0,"P07"," ")</f>
        <v xml:space="preserve"> </v>
      </c>
      <c r="BA12" s="58" t="str">
        <f>IF(SUM(COUNTIFS('Planificación 2026-1'!F:F,"SUNAMPE",'Planificación 2026-1'!X:X,C12,'Planificación 2026-1'!H:H,"DE"))&gt;0,"P08"," ")</f>
        <v xml:space="preserve"> </v>
      </c>
      <c r="BB12" s="58" t="str">
        <f>IF(SUM(COUNTIFS('Planificación 2026-1'!F:F,"SUNAMPE",'Planificación 2026-1'!X:X,C12,'Planificación 2026-1'!H:H,"OB"))&gt;0,"P09"," ")</f>
        <v xml:space="preserve"> </v>
      </c>
      <c r="BC12" s="58" t="str">
        <f>IF(SUM(COUNTIFS('Planificación 2026-1'!F:F,"SUNAMPE",'Planificación 2026-1'!X:X,C12,'Planificación 2026-1'!H:H,"MH"))&gt;0,"P31"," ")</f>
        <v xml:space="preserve"> </v>
      </c>
      <c r="BD12" s="58" t="str">
        <f>IF(SUM(COUNTIFS('Planificación 2026-1'!F:F,"SUNAMPE",'Planificación 2026-1'!X:X,C12,'Planificación 2026-1'!H:H,"IC"))&gt;0,"P32"," ")</f>
        <v xml:space="preserve"> </v>
      </c>
      <c r="BE12" s="58" t="str">
        <f>IF(SUM(COUNTIFS('Planificación 2026-1'!F:F,"SUNAMPE",'Planificación 2026-1'!X:X,C12,'Planificación 2026-1'!H:H,"AR"))&gt;0,"P34"," ")</f>
        <v xml:space="preserve"> </v>
      </c>
      <c r="BF12" s="58" t="str">
        <f>IF(SUM(COUNTIFS('Planificación 2026-1'!F:F,"SUNAMPE",'Planificación 2026-1'!X:X,C12,'Planificación 2026-1'!H:H,"T1"))&gt;0,"P35"," ")</f>
        <v xml:space="preserve"> </v>
      </c>
      <c r="BG12" s="58" t="str">
        <f>IF(SUM(COUNTIFS('Planificación 2026-1'!F:F,"SUNAMPE",'Planificación 2026-1'!X:X,C12,'Planificación 2026-1'!H:H,"T3"))&gt;0,"P36"," ")</f>
        <v xml:space="preserve"> </v>
      </c>
      <c r="BH12" s="58" t="str">
        <f>IF(SUM(COUNTIFS('Planificación 2026-1'!F:F,"SUNAMPE",'Planificación 2026-1'!X:X,C12,'Planificación 2026-1'!H:H,"T2"))&gt;0,"P37"," ")</f>
        <v xml:space="preserve"> </v>
      </c>
      <c r="BI12" s="58" t="str">
        <f>IF(SUM(COUNTIFS('Planificación 2026-1'!F:F,"SUNAMPE",'Planificación 2026-1'!X:X,C12,'Planificación 2026-1'!H:H,"AE"))&gt;0,"P38"," ")</f>
        <v xml:space="preserve"> </v>
      </c>
      <c r="BJ12" s="58" t="str">
        <f>IF(SUM(COUNTIFS('Planificación 2026-1'!F:F,"SUNAMPE",'Planificación 2026-1'!X:X,C12,'Planificación 2026-1'!H:H,"T4"))&gt;0,"P55"," ")</f>
        <v xml:space="preserve"> </v>
      </c>
      <c r="BK12" s="58" t="str">
        <f>IF(SUM(COUNTIFS('Planificación 2026-1'!F:F,"HUAURA",'Planificación 2026-1'!X:X,C12,'Planificación 2026-1'!H:H,"AF"))&gt;0," P01"," ")</f>
        <v xml:space="preserve"> </v>
      </c>
      <c r="BL12" s="58" t="str">
        <f>IF(SUM(COUNTIFS('Planificación 2026-1'!F:F,"HUAURA",'Planificación 2026-1'!X:X,C12,'Planificación 2026-1'!H:H,"EN"))&gt;0,"P02"," ")</f>
        <v xml:space="preserve"> </v>
      </c>
      <c r="BM12" s="58" t="str">
        <f>IF(SUM(COUNTIFS('Planificación 2026-1'!F:F,"HUAURA",'Planificación 2026-1'!X:X,C12,'Planificación 2026-1'!H:H,"IS"))&gt;0,"P03"," ")</f>
        <v xml:space="preserve"> </v>
      </c>
      <c r="BN12" s="58" t="str">
        <f>IF(SUM(COUNTIFS('Planificación 2026-1'!F:F,"HUAURA",'Planificación 2026-1'!X:X,C12,'Planificación 2026-1'!H:H,"PS"))&gt;0,"P04"," ")</f>
        <v xml:space="preserve"> </v>
      </c>
      <c r="BO12" s="58"/>
      <c r="BP12" s="58" t="str">
        <f>IF(SUM(COUNTIFS('Planificación 2026-1'!F:F,"HUAURA",'Planificación 2026-1'!X:X,C12,'Planificación 2026-1'!H:H,"IN"))&gt;0,"P06"," ")</f>
        <v xml:space="preserve"> </v>
      </c>
      <c r="BQ12" s="58" t="str">
        <f>IF(SUM(COUNTIFS('Planificación 2026-1'!F:F,"HUAURA",'Planificación 2026-1'!X:X,C12,'Planificación 2026-1'!H:H,"CA"))&gt;0,"P07"," ")</f>
        <v xml:space="preserve"> </v>
      </c>
      <c r="BR12" s="58" t="str">
        <f>IF(SUM(COUNTIFS('Planificación 2026-1'!F:F,"HUAURA",'Planificación 2026-1'!X:X,C12,'Planificación 2026-1'!H:H,"DE"))&gt;0,"P08"," ")</f>
        <v xml:space="preserve"> </v>
      </c>
      <c r="BS12" s="58" t="str">
        <f>IF(SUM(COUNTIFS('Planificación 2026-1'!F:F,"HUAURA",'Planificación 2026-1'!X:X,C12,'Planificación 2026-1'!H:H,"OB"))&gt;0,"P09"," ")</f>
        <v xml:space="preserve"> </v>
      </c>
      <c r="BT12" s="58" t="str">
        <f>IF(SUM(COUNTIFS('Planificación 2026-1'!F:F,"HUAURA",'Planificación 2026-1'!X:X,C12,'Planificación 2026-1'!H:H,"MH"))&gt;0,"P31"," ")</f>
        <v xml:space="preserve"> </v>
      </c>
      <c r="BU12" s="58" t="str">
        <f>IF(SUM(COUNTIFS('Planificación 2026-1'!F:F,"HUAURA",'Planificación 2026-1'!X:X,C12,'Planificación 2026-1'!H:H,"IC"))&gt;0,"P32"," ")</f>
        <v xml:space="preserve"> </v>
      </c>
      <c r="BV12" s="58" t="str">
        <f>IF(SUM(COUNTIFS('Planificación 2026-1'!F:F,"HUAURA",'Planificación 2026-1'!X:X,C12,'Planificación 2026-1'!H:H,"AR"))&gt;0,"P34"," ")</f>
        <v xml:space="preserve"> </v>
      </c>
      <c r="BW12" s="58" t="str">
        <f>IF(SUM(COUNTIFS('Planificación 2026-1'!F:F,"HUAURA",'Planificación 2026-1'!X:X,C12,'Planificación 2026-1'!H:H,"T1"))&gt;0,"P35"," ")</f>
        <v xml:space="preserve"> </v>
      </c>
      <c r="BX12" s="58" t="str">
        <f>IF(SUM(COUNTIFS('Planificación 2026-1'!F:F,"HUAURA",'Planificación 2026-1'!X:X,C12,'Planificación 2026-1'!H:H,"T3"))&gt;0,"P36"," ")</f>
        <v xml:space="preserve"> </v>
      </c>
      <c r="BY12" s="58" t="str">
        <f>IF(SUM(COUNTIFS('Planificación 2026-1'!F:F,"HUAURA",'Planificación 2026-1'!X:X,C12,'Planificación 2026-1'!H:H,"T2"))&gt;0,"P37"," ")</f>
        <v xml:space="preserve"> </v>
      </c>
      <c r="BZ12" s="58" t="str">
        <f>IF(SUM(COUNTIFS('Planificación 2026-1'!F:F,"HUAURA",'Planificación 2026-1'!X:X,C12,'Planificación 2026-1'!H:H,"AE"))&gt;0,"P38"," ")</f>
        <v xml:space="preserve"> </v>
      </c>
      <c r="CA12" s="58" t="str">
        <f>IF(SUM(COUNTIFS('Planificación 2026-1'!F:F,"HUAURA",'Planificación 2026-1'!X:X,C12,'Planificación 2026-1'!H:H,"T4"))&gt;0,"P55"," ")</f>
        <v xml:space="preserve"> </v>
      </c>
      <c r="CB12" s="59">
        <f>SUMIFS('Planificación 2026-1'!S:S,'Planificación 2026-1'!X:X,C12,'Planificación 2026-1'!H:H,"AF",'Planificación 2026-1'!I:I,"&gt;2")</f>
        <v>0</v>
      </c>
      <c r="CC12" s="59">
        <f>SUMIFS('Planificación 2026-1'!S:S,'Planificación 2026-1'!X:X,C12,'Planificación 2026-1'!H:H,"EN",'Planificación 2026-1'!I:I,"&gt;2")</f>
        <v>5</v>
      </c>
      <c r="CD12" s="59">
        <f>SUMIFS('Planificación 2026-1'!S:S,'Planificación 2026-1'!X:X,C12,'Planificación 2026-1'!H:H,"IS",'Planificación 2026-1'!I:I,"&gt;2")</f>
        <v>0</v>
      </c>
      <c r="CE12" s="59">
        <f>SUMIFS('Planificación 2026-1'!S:S,'Planificación 2026-1'!X:X,C12,'Planificación 2026-1'!H:H,"PS",'Planificación 2026-1'!I:I,"&gt;2")</f>
        <v>5</v>
      </c>
      <c r="CF12" s="59">
        <f>SUMIFS('Planificación 2026-1'!S:S,'Planificación 2026-1'!X:X,C12,'Planificación 2026-1'!H:H,"IN",'Planificación 2026-1'!I:I,"&gt;2")</f>
        <v>0</v>
      </c>
      <c r="CG12" s="59">
        <f>SUMIFS('Planificación 2026-1'!S:S,'Planificación 2026-1'!X:X,C12,'Planificación 2026-1'!H:H,"CA",'Planificación 2026-1'!I:I,"&gt;2")</f>
        <v>0</v>
      </c>
      <c r="CH12" s="59">
        <f>SUMIFS('Planificación 2026-1'!S:S,'Planificación 2026-1'!X:X,C12,'Planificación 2026-1'!H:H,"DE",'Planificación 2026-1'!I:I,"&gt;2")</f>
        <v>0</v>
      </c>
      <c r="CI12" s="59">
        <f>SUMIFS('Planificación 2026-1'!S:S,'Planificación 2026-1'!X:X,C12,'Planificación 2026-1'!H:H,"OB",'Planificación 2026-1'!I:I,"&gt;2")</f>
        <v>8</v>
      </c>
      <c r="CJ12" s="59">
        <f>SUMIFS('Planificación 2026-1'!S:S,'Planificación 2026-1'!X:X,C12,'Planificación 2026-1'!H:H,"MH",'Planificación 2026-1'!I:I,"&gt;2")</f>
        <v>0</v>
      </c>
      <c r="CK12" s="59">
        <f>SUMIFS('Planificación 2026-1'!S:S,'Planificación 2026-1'!X:X,C12,'Planificación 2026-1'!H:H,"IC",'Planificación 2026-1'!I:I,"&gt;2")</f>
        <v>0</v>
      </c>
      <c r="CL12" s="59">
        <f>SUMIFS('Planificación 2026-1'!S:S,'Planificación 2026-1'!X:X,C12,'Planificación 2026-1'!H:H,"AR",'Planificación 2026-1'!I:I,"&gt;2")</f>
        <v>0</v>
      </c>
      <c r="CM12" s="59">
        <f>SUMIFS('Planificación 2026-1'!S:S,'Planificación 2026-1'!X:X,C12,'Planificación 2026-1'!H:H,"AE",'Planificación 2026-1'!I:I,"&gt;2")</f>
        <v>0</v>
      </c>
      <c r="CN12" s="59">
        <f>SUMIFS('Planificación 2026-1'!S:S,'Planificación 2026-1'!X:X,C12,'Planificación 2026-1'!H:H,"T1",'Planificación 2026-1'!I:I,"&gt;2")</f>
        <v>0</v>
      </c>
      <c r="CO12" s="59">
        <f>SUMIFS('Planificación 2026-1'!S:S,'Planificación 2026-1'!X:X,C12,'Planificación 2026-1'!H:H,"T3",'Planificación 2026-1'!I:I,"&gt;2")</f>
        <v>0</v>
      </c>
      <c r="CP12" s="59">
        <f>SUMIFS('Planificación 2026-1'!S:S,'Planificación 2026-1'!X:X,C12,'Planificación 2026-1'!H:H,"T2",'Planificación 2026-1'!I:I,"&gt;2")</f>
        <v>0</v>
      </c>
      <c r="CQ12" s="59">
        <f>SUMIFS('Planificación 2026-1'!S:S,'Planificación 2026-1'!X:X,C12,'Planificación 2026-1'!H:H,"T4",'Planificación 2026-1'!I:I,"&gt;2")</f>
        <v>0</v>
      </c>
      <c r="CR12" s="59">
        <f>SUMIFS('Planificación 2026-1'!S:S,'Planificación 2026-1'!X:X,C12,'Planificación 2026-1'!H:H,"AF",'Planificación 2026-1'!I:I,"&lt;3")</f>
        <v>0</v>
      </c>
      <c r="CS12" s="59">
        <f>SUMIFS('Planificación 2026-1'!S:S,'Planificación 2026-1'!X:X,C12,'Planificación 2026-1'!H:H,"EN",'Planificación 2026-1'!I:I,"&lt;3")</f>
        <v>0</v>
      </c>
      <c r="CT12" s="59">
        <f>SUMIFS('Planificación 2026-1'!S:S,'Planificación 2026-1'!X:X,C12,'Planificación 2026-1'!H:H,"IS",'Planificación 2026-1'!I:I,"&lt;3")</f>
        <v>0</v>
      </c>
      <c r="CU12" s="59">
        <f>SUMIFS('Planificación 2026-1'!S:S,'Planificación 2026-1'!X:X,C12,'Planificación 2026-1'!H:H,"PS",'Planificación 2026-1'!I:I,"&lt;3")</f>
        <v>0</v>
      </c>
      <c r="CV12" s="59">
        <f>SUMIFS('Planificación 2026-1'!S:S,'Planificación 2026-1'!X:X,C12,'Planificación 2026-1'!H:H,"IN",'Planificación 2026-1'!I:I,"&lt;3")</f>
        <v>0</v>
      </c>
      <c r="CW12" s="59">
        <f>SUMIFS('Planificación 2026-1'!S:S,'Planificación 2026-1'!X:X,C12,'Planificación 2026-1'!H:H,"CA",'Planificación 2026-1'!I:I,"&lt;3")</f>
        <v>0</v>
      </c>
      <c r="CX12" s="59">
        <f>SUMIFS('Planificación 2026-1'!S:S,'Planificación 2026-1'!X:X,C12,'Planificación 2026-1'!H:H,"DE",'Planificación 2026-1'!I:I,"&lt;3")</f>
        <v>0</v>
      </c>
      <c r="CY12" s="59">
        <f>SUMIFS('Planificación 2026-1'!S:S,'Planificación 2026-1'!X:X,C12,'Planificación 2026-1'!H:H,"OB",'Planificación 2026-1'!I:I,"&lt;3")</f>
        <v>0</v>
      </c>
      <c r="CZ12" s="59">
        <f>SUMIFS('Planificación 2026-1'!S:S,'Planificación 2026-1'!X:X,C12,'Planificación 2026-1'!H:H,"MH",'Planificación 2026-1'!I:I,"&lt;3")</f>
        <v>0</v>
      </c>
      <c r="DA12" s="59">
        <f>SUMIFS('Planificación 2026-1'!S:S,'Planificación 2026-1'!X:X,C12,'Planificación 2026-1'!H:H,"IC",'Planificación 2026-1'!I:I,"&lt;3")</f>
        <v>0</v>
      </c>
      <c r="DB12" s="59">
        <f>SUMIFS('Planificación 2026-1'!S:S,'Planificación 2026-1'!X:X,C12,'Planificación 2026-1'!H:H,"AR",'Planificación 2026-1'!I:I,"&lt;3")</f>
        <v>0</v>
      </c>
      <c r="DC12" s="59">
        <f>SUMIFS('Planificación 2026-1'!S:S,'Planificación 2026-1'!X:X,C12,'Planificación 2026-1'!H:H,"AE",'Planificación 2026-1'!I:I,"&lt;3")</f>
        <v>0</v>
      </c>
      <c r="DD12" s="59">
        <f>SUMIFS('Planificación 2026-1'!S:S,'Planificación 2026-1'!X:X,C12,'Planificación 2026-1'!H:H,"T1",'Planificación 2026-1'!I:I,"&lt;3")</f>
        <v>0</v>
      </c>
      <c r="DE12" s="59">
        <f>SUMIFS('Planificación 2026-1'!S:S,'Planificación 2026-1'!X:X,C12,'Planificación 2026-1'!H:H,"T3",'Planificación 2026-1'!I:I,"&lt;3")</f>
        <v>0</v>
      </c>
      <c r="DF12" s="59">
        <f>SUMIFS('Planificación 2026-1'!S:S,'Planificación 2026-1'!X:X,C12,'Planificación 2026-1'!H:H,"T2",'Planificación 2026-1'!I:I,"&lt;3")</f>
        <v>0</v>
      </c>
      <c r="DG12" s="59">
        <f>SUMIFS('Planificación 2026-1'!S:S,'Planificación 2026-1'!X:X,C12,'Planificación 2026-1'!H:H,"T4",'Planificación 2026-1'!I:I,"&lt;3")</f>
        <v>0</v>
      </c>
      <c r="DH12" s="58" t="str">
        <f t="shared" si="3"/>
        <v>P04</v>
      </c>
      <c r="DI12" s="27">
        <f>IF(C12="","",SUMIFS('Planificación 2026-1'!S:S,'Planificación 2026-1'!X:X,C12,'Planificación 2026-1'!F:F,"PRINCIPAL",'Planificación 2026-1'!Y:Y,"VIRTUAL"))</f>
        <v>5</v>
      </c>
      <c r="DJ12" s="27">
        <f>IF(C12="","",SUMIFS('Planificación 2026-1'!S:S,'Planificación 2026-1'!X:X,C12,'Planificación 2026-1'!F:F,"PRINCIPAL",'Planificación 2026-1'!Y:Y,"PRESENCIAL"))</f>
        <v>0</v>
      </c>
      <c r="DK12" s="27">
        <f>IF(C12="","",SUMIFS('Planificación 2026-1'!S:S,'Planificación 2026-1'!X:X,C12,'Planificación 2026-1'!F:F,"PRINCIPAL",'Planificación 2026-1'!Y:Y,"HIBRIDO PRESENCIAL"))</f>
        <v>0</v>
      </c>
      <c r="DL12" s="58" t="str">
        <f t="shared" si="4"/>
        <v>P02 P09</v>
      </c>
      <c r="DM12" s="58">
        <f>IF(C12="","",SUMIFS('Planificación 2026-1'!S:S,'Planificación 2026-1'!X:X,C12,'Planificación 2026-1'!F:F,"FILIAL",'Planificación 2026-1'!Y:Y,"VIRTUAL"))</f>
        <v>13</v>
      </c>
      <c r="DN12" s="60">
        <f>IF(C12="","",SUMIFS('Planificación 2026-1'!S:S,'Planificación 2026-1'!X:X,C12,'Planificación 2026-1'!F:F,"FILIAL",'Planificación 2026-1'!Y:Y,"PRESENCIAL"))</f>
        <v>0</v>
      </c>
      <c r="DO12" s="29">
        <f>IF(C12="","",SUMIFS('Planificación 2026-1'!S:S,'Planificación 2026-1'!X:X,C12,'Planificación 2026-1'!F:F,"FILIAL",'Planificación 2026-1'!Y:Y,"HIBRIDO PRESENCIAL"))</f>
        <v>0</v>
      </c>
      <c r="DP12" s="61" t="str">
        <f t="shared" si="5"/>
        <v/>
      </c>
      <c r="DQ12" s="58">
        <f>IF(C12="","",SUMIFS('Planificación 2026-1'!S:S,'Planificación 2026-1'!X:X,C12,'Planificación 2026-1'!F:F,"SUNAMPE",'Planificación 2026-1'!Y:Y,"VIRTUAL"))</f>
        <v>0</v>
      </c>
      <c r="DR12" s="29">
        <f>IF(C12="","",SUMIFS('Planificación 2026-1'!S:S,'Planificación 2026-1'!X:X,C12,'Planificación 2026-1'!F:F,"SUNAMPE",'Planificación 2026-1'!Y:Y,"PRESENCIAL"))</f>
        <v>0</v>
      </c>
      <c r="DS12" s="61" t="str">
        <f t="shared" si="6"/>
        <v/>
      </c>
      <c r="DT12" s="58">
        <f>IF(C12="","",SUMIFS('Planificación 2026-1'!S:S,'Planificación 2026-1'!X:X,C12,'Planificación 2026-1'!F:F,"HUAURA",'Planificación 2026-1'!Y:Y,"VIRTUAL"))</f>
        <v>0</v>
      </c>
      <c r="DU12" s="29">
        <f>IF(C12="","",SUMIFS('Planificación 2026-1'!S:S,'Planificación 2026-1'!X:X,C12,'Planificación 2026-1'!F:F,"HUAURA",'Planificación 2026-1'!Y:Y,"PRESENCIAL"))</f>
        <v>0</v>
      </c>
      <c r="DV12" s="32">
        <f>SUMIFS('Planificación 2026-1'!S:S,'Planificación 2026-1'!X:X,C12,'Planificación 2026-1'!F:F,"PRINCIPAL",'Planificación 2026-1'!Y:Y,"VIRTUAL",'Planificación 2026-1'!I:I,"&gt;2")</f>
        <v>5</v>
      </c>
      <c r="DW12" s="32">
        <f>SUMIFS('Planificación 2026-1'!S:S,'Planificación 2026-1'!X:X,C12,'Planificación 2026-1'!F:F,"PRINCIPAL",'Planificación 2026-1'!Y:Y,"&lt;&gt;VIRTUAL",'Planificación 2026-1'!I:I,"&gt;2")</f>
        <v>0</v>
      </c>
      <c r="DX12" s="32">
        <f>SUMIFS('Planificación 2026-1'!S:S,'Planificación 2026-1'!X:X,C12,'Planificación 2026-1'!F:F,"SUNAMPE",'Planificación 2026-1'!Y:Y,"VIRTUAL",'Planificación 2026-1'!I:I,"&gt;2")</f>
        <v>0</v>
      </c>
      <c r="DY12" s="32">
        <f>SUMIFS('Planificación 2026-1'!S:S,'Planificación 2026-1'!X:X,C12,'Planificación 2026-1'!F:F,"SUNAMPE",'Planificación 2026-1'!Y:Y,"&lt;&gt;VIRTUAL",'Planificación 2026-1'!I:I,"&gt;2")</f>
        <v>0</v>
      </c>
      <c r="DZ12" s="32">
        <f>SUMIFS('Planificación 2026-1'!S:S,'Planificación 2026-1'!X:X,C12,'Planificación 2026-1'!F:F,"FILIAL",'Planificación 2026-1'!Y:Y,"VIRTUAL",'Planificación 2026-1'!I:I,"&gt;2")</f>
        <v>13</v>
      </c>
      <c r="EA12" s="32">
        <f>SUMIFS('Planificación 2026-1'!S:S,'Planificación 2026-1'!X:X,C12,'Planificación 2026-1'!F:F,"FILIAL",'Planificación 2026-1'!Y:Y,"&lt;&gt;VIRTUAL",'Planificación 2026-1'!I:I,"&gt;2")</f>
        <v>0</v>
      </c>
      <c r="EB12" s="32">
        <f>SUMIFS('Planificación 2026-1'!S:S,'Planificación 2026-1'!X:X,C12,'Planificación 2026-1'!F:F,"PORUMA",'Planificación 2026-1'!Y:Y,"VIRTUAL",'Planificación 2026-1'!I:I,"&gt;2")</f>
        <v>0</v>
      </c>
      <c r="EC12" s="32">
        <f>SUMIFS('Planificación 2026-1'!S:S,'Planificación 2026-1'!X:X,C12,'Planificación 2026-1'!F:F,"PORUMA",'Planificación 2026-1'!Y:Y,"&lt;&gt;VIRTUAL",'Planificación 2026-1'!I:I,"&gt;2")</f>
        <v>0</v>
      </c>
      <c r="ED12" s="32">
        <f>SUMIFS('Planificación 2026-1'!S:S,'Planificación 2026-1'!X:X,C12,'Planificación 2026-1'!F:F,"HUAURA",'Planificación 2026-1'!Y:Y,"VIRTUAL",'Planificación 2026-1'!I:I,"&gt;2")</f>
        <v>0</v>
      </c>
      <c r="EE12" s="32">
        <f>SUMIFS('Planificación 2026-1'!S:S,'Planificación 2026-1'!X:X,C12,'Planificación 2026-1'!F:F,"HUAURA",'Planificación 2026-1'!Y:Y,"&lt;&gt;VIRTUAL",'Planificación 2026-1'!I:I,"&gt;2")</f>
        <v>0</v>
      </c>
      <c r="EF12" s="32">
        <f>SUMIFS('Planificación 2026-1'!S:S,'Planificación 2026-1'!X:X,C12,'Planificación 2026-1'!F:F,"PRINCIPAL",'Planificación 2026-1'!Y:Y,"VIRTUAL",'Planificación 2026-1'!I:I,"&lt;3")</f>
        <v>0</v>
      </c>
      <c r="EG12" s="32">
        <f>SUMIFS('Planificación 2026-1'!S:S,'Planificación 2026-1'!X:X,C12,'Planificación 2026-1'!F:F,"PRINCIPAL",'Planificación 2026-1'!Y:Y,"&lt;&gt;VIRTUAL",'Planificación 2026-1'!I:I,"&lt;3")</f>
        <v>0</v>
      </c>
      <c r="EH12" s="32">
        <f>SUMIFS('Planificación 2026-1'!S:S,'Planificación 2026-1'!X:X,C12,'Planificación 2026-1'!F:F,"SUNAMPE",'Planificación 2026-1'!Y:Y,"VIRTUAL",'Planificación 2026-1'!I:I,"&lt;3")</f>
        <v>0</v>
      </c>
      <c r="EI12" s="32">
        <f>SUMIFS('Planificación 2026-1'!S:S,'Planificación 2026-1'!X:X,C12,'Planificación 2026-1'!F:F,"SUNAMPE",'Planificación 2026-1'!Y:Y,"&lt;&gt;VIRTUAL",'Planificación 2026-1'!I:I,"&lt;3")</f>
        <v>0</v>
      </c>
      <c r="EJ12" s="32">
        <f>SUMIFS('Planificación 2026-1'!S:S,'Planificación 2026-1'!X:X,C12,'Planificación 2026-1'!F:F,"FILIAL",'Planificación 2026-1'!Y:Y,"VIRTUAL",'Planificación 2026-1'!I:I,"&lt;3")</f>
        <v>0</v>
      </c>
      <c r="EK12" s="32">
        <f>SUMIFS('Planificación 2026-1'!S:S,'Planificación 2026-1'!X:X,C12,'Planificación 2026-1'!F:F,"FILIAL",'Planificación 2026-1'!Y:Y,"&lt;&gt;VIRTUAL",'Planificación 2026-1'!I:I,"&lt;3")</f>
        <v>0</v>
      </c>
      <c r="EL12" s="32">
        <f>SUMIFS('Planificación 2026-1'!S:S,'Planificación 2026-1'!X:X,C12,'Planificación 2026-1'!F:F,"PORUMA",'Planificación 2026-1'!Y:Y,"VIRTUAL",'Planificación 2026-1'!I:I,"&lt;3")</f>
        <v>0</v>
      </c>
      <c r="EM12" s="32">
        <f>SUMIFS('Planificación 2026-1'!S:S,'Planificación 2026-1'!X:X,C12,'Planificación 2026-1'!F:F,"PORUMA",'Planificación 2026-1'!Y:Y,"&lt;&gt;VIRTUAL",'Planificación 2026-1'!I:I,"&lt;3")</f>
        <v>0</v>
      </c>
      <c r="EN12" s="32">
        <f>SUMIFS('Planificación 2026-1'!S:S,'Planificación 2026-1'!X:X,C12,'Planificación 2026-1'!F:F,"HUAURA",'Planificación 2026-1'!Y:Y,"VIRTUAL",'Planificación 2026-1'!I:I,"&lt;3")</f>
        <v>0</v>
      </c>
      <c r="EO12" s="32">
        <f>SUMIFS('Planificación 2026-1'!S:S,'Planificación 2026-1'!X:X,C12,'Planificación 2026-1'!F:F,"HUAURA",'Planificación 2026-1'!Y:Y,"&lt;&gt;VIRTUAL",'Planificación 2026-1'!I:I,"&lt;3")</f>
        <v>0</v>
      </c>
      <c r="EP12" s="32">
        <f t="shared" si="0"/>
        <v>13</v>
      </c>
      <c r="EQ12" s="32">
        <f t="shared" si="7"/>
        <v>0</v>
      </c>
      <c r="ER12" s="32">
        <f t="shared" si="8"/>
        <v>0</v>
      </c>
      <c r="ES12" s="32">
        <f t="shared" si="9"/>
        <v>5</v>
      </c>
      <c r="ET12" s="32">
        <f t="shared" si="10"/>
        <v>0</v>
      </c>
      <c r="EU12" s="32">
        <f t="shared" si="11"/>
        <v>18</v>
      </c>
      <c r="EV12" s="32" t="b">
        <f>EXACT(EU12,E12)</f>
        <v>1</v>
      </c>
      <c r="EW12" s="32"/>
      <c r="EX12" s="32">
        <f t="shared" si="1"/>
        <v>18</v>
      </c>
      <c r="EY12" s="32">
        <f t="shared" si="2"/>
        <v>0</v>
      </c>
      <c r="EZ12" s="32" t="b">
        <f>EXACT(SUM(EX12:EY12),E12)</f>
        <v>1</v>
      </c>
      <c r="FA12" s="32" t="str">
        <f>IF(AND(DW12=0,EA12=0,EE12=0),"",IF(COUNTIF(DW12:EE12,"&gt;0")=1,IF(DW12&gt;0,"SEDE",IF(EA12&gt;0,"FILIAL","HUAURA")),IF(COUNTIF(DW12:EE12,"&gt;0")=2,IF(AND(DW12&gt;0,EA12&gt;0),"SEDE-FILIAL",IF(AND(DW12&gt;0,EE12&gt;0),"SEDE-HUAURA","FILIAL-HUAURA")),"SEDE-FILIAL-HUAURA")))</f>
        <v/>
      </c>
      <c r="FB12" s="32" t="str">
        <f t="shared" si="12"/>
        <v>VIRTUAL</v>
      </c>
    </row>
    <row r="13" spans="1:158">
      <c r="A13" s="33"/>
      <c r="B13" s="65">
        <v>10</v>
      </c>
      <c r="C13" s="32" t="s">
        <v>210</v>
      </c>
      <c r="D13" s="429">
        <v>21546746</v>
      </c>
      <c r="E13" s="62">
        <f>SUMIF('Planificación 2026-1'!X:X,C13,'Planificación 2026-1'!S:S)</f>
        <v>15</v>
      </c>
      <c r="F13" s="63" t="s">
        <v>203</v>
      </c>
      <c r="G13" s="454" t="s">
        <v>200</v>
      </c>
      <c r="H13" s="64" t="s">
        <v>38</v>
      </c>
      <c r="I13" s="64" t="s">
        <v>157</v>
      </c>
      <c r="J13" s="32" t="s">
        <v>195</v>
      </c>
      <c r="K13" s="32" t="s">
        <v>157</v>
      </c>
      <c r="L13" s="57" t="str">
        <f>IF(SUM(COUNTIFS('Planificación 2026-1'!F:F,"PRINCIPAL",'Planificación 2026-1'!X:X,C13,'Planificación 2026-1'!H:H,"AF"))&gt;0,"P01"," ")</f>
        <v xml:space="preserve"> </v>
      </c>
      <c r="M13" s="58" t="str">
        <f>IF(SUM(COUNTIFS('Planificación 2026-1'!F:F,"PRINCIPAL",'Planificación 2026-1'!X:X,C13,'Planificación 2026-1'!H:H,"EN"))&gt;0,"P02"," ")</f>
        <v xml:space="preserve"> </v>
      </c>
      <c r="N13" s="58" t="str">
        <f>IF(SUM(COUNTIFS('Planificación 2026-1'!F:F,"PRINCIPAL",'Planificación 2026-1'!X:X,C13,'Planificación 2026-1'!H:H,"IS"))&gt;0,"P03"," ")</f>
        <v xml:space="preserve"> </v>
      </c>
      <c r="O13" s="58" t="str">
        <f>IF(SUM(COUNTIFS('Planificación 2026-1'!F:F,"PRINCIPAL",'Planificación 2026-1'!X:X,C13,'Planificación 2026-1'!H:H,"PS"))&gt;0,"P04"," ")</f>
        <v xml:space="preserve"> </v>
      </c>
      <c r="P13" s="58"/>
      <c r="Q13" s="58" t="str">
        <f>IF(SUM(COUNTIFS('Planificación 2026-1'!F:F,"PRINCIPAL",'Planificación 2026-1'!X:X,C13,'Planificación 2026-1'!H:H,"IN"))&gt;0,"P06"," ")</f>
        <v xml:space="preserve"> </v>
      </c>
      <c r="R13" s="58" t="str">
        <f>IF(SUM(COUNTIFS('Planificación 2026-1'!F:F,"PRINCIPAL",'Planificación 2026-1'!X:X,C13,'Planificación 2026-1'!H:H,"CA"))&gt;0,"P07"," ")</f>
        <v xml:space="preserve"> </v>
      </c>
      <c r="S13" s="58" t="str">
        <f>IF(SUM(COUNTIFS('Planificación 2026-1'!F:F,"PRINCIPAL",'Planificación 2026-1'!X:X,C13,'Planificación 2026-1'!H:H,"DE"))&gt;0,"P08"," ")</f>
        <v xml:space="preserve"> </v>
      </c>
      <c r="T13" s="58" t="str">
        <f>IF(SUM(COUNTIFS('Planificación 2026-1'!F:F,"PRINCIPAL",'Planificación 2026-1'!X:X,C13,'Planificación 2026-1'!H:H,"OB"))&gt;0,"P09"," ")</f>
        <v xml:space="preserve"> </v>
      </c>
      <c r="U13" s="58" t="str">
        <f>IF(SUM(COUNTIFS('Planificación 2026-1'!F:F,"PRINCIPAL",'Planificación 2026-1'!X:X,C13,'Planificación 2026-1'!H:H,"MH"))&gt;0,"P31"," ")</f>
        <v xml:space="preserve"> </v>
      </c>
      <c r="V13" s="58" t="str">
        <f>IF(SUM(COUNTIFS('Planificación 2026-1'!F:F,"PRINCIPAL",'Planificación 2026-1'!X:X,C13,'Planificación 2026-1'!H:H,"IC"))&gt;0,"P32"," ")</f>
        <v xml:space="preserve"> </v>
      </c>
      <c r="W13" s="58" t="str">
        <f>IF(SUM(COUNTIFS('Planificación 2026-1'!F:F,"PRINCIPAL",'Planificación 2026-1'!X:X,C13,'Planificación 2026-1'!H:H,"AR"))&gt;0,"P34"," ")</f>
        <v xml:space="preserve"> </v>
      </c>
      <c r="X13" s="58" t="str">
        <f>IF(SUM(COUNTIFS('Planificación 2026-1'!F:F,"PRINCIPAL",'Planificación 2026-1'!X:X,C13,'Planificación 2026-1'!H:H,"T1"))&gt;0,"P35"," ")</f>
        <v xml:space="preserve"> </v>
      </c>
      <c r="Y13" s="58" t="str">
        <f>IF(SUM(COUNTIFS('Planificación 2026-1'!F:F,"PRINCIPAL",'Planificación 2026-1'!X:X,C13,'Planificación 2026-1'!H:H,"T3"))&gt;0,"P36"," ")</f>
        <v xml:space="preserve"> </v>
      </c>
      <c r="Z13" s="58" t="str">
        <f>IF(SUM(COUNTIFS('Planificación 2026-1'!F:F,"PRINCIPAL",'Planificación 2026-1'!X:X,C13,'Planificación 2026-1'!H:H,"T2"))&gt;0,"P37"," ")</f>
        <v xml:space="preserve"> </v>
      </c>
      <c r="AA13" s="58" t="str">
        <f>IF(SUM(COUNTIFS('Planificación 2026-1'!F:F,"PRINCIPAL",'Planificación 2026-1'!X:X,C13,'Planificación 2026-1'!H:H,"AE"))&gt;0,"P38"," ")</f>
        <v xml:space="preserve"> </v>
      </c>
      <c r="AB13" s="58" t="str">
        <f>IF(SUM(COUNTIFS('Planificación 2026-1'!F:F,"PRINCIPAL",'Planificación 2026-1'!X:X,C13,'Planificación 2026-1'!H:H,"T4"))&gt;0,"P55"," ")</f>
        <v xml:space="preserve"> </v>
      </c>
      <c r="AC13" s="58" t="str">
        <f>IF(SUM(COUNTIFS('Planificación 2026-1'!F:F,"FILIAL",'Planificación 2026-1'!X:X,C13,'Planificación 2026-1'!H:H,"AF"))&gt;0," P01"," ")</f>
        <v xml:space="preserve"> </v>
      </c>
      <c r="AD13" s="58" t="str">
        <f>IF(SUM(COUNTIFS('Planificación 2026-1'!F:F,"FILIAL",'Planificación 2026-1'!X:X,C13,'Planificación 2026-1'!H:H,"EN"))&gt;0,"P02"," ")</f>
        <v xml:space="preserve"> </v>
      </c>
      <c r="AE13" s="58" t="str">
        <f>IF(SUM(COUNTIFS('Planificación 2026-1'!F:F,"FILIAL",'Planificación 2026-1'!X:X,C13,'Planificación 2026-1'!H:H,"IS"))&gt;0,"P03"," ")</f>
        <v xml:space="preserve"> </v>
      </c>
      <c r="AF13" s="58" t="str">
        <f>IF(SUM(COUNTIFS('Planificación 2026-1'!F:F,"FILIAL",'Planificación 2026-1'!X:X,C13,'Planificación 2026-1'!H:H,"PS"))&gt;0,"P04"," ")</f>
        <v xml:space="preserve"> </v>
      </c>
      <c r="AG13" s="58"/>
      <c r="AH13" s="58" t="str">
        <f>IF(SUM(COUNTIFS('Planificación 2026-1'!F:F,"FILIAL",'Planificación 2026-1'!X:X,C13,'Planificación 2026-1'!H:H,"IN"))&gt;0,"P06"," ")</f>
        <v xml:space="preserve"> </v>
      </c>
      <c r="AI13" s="58" t="str">
        <f>IF(SUM(COUNTIFS('Planificación 2026-1'!F:F,"FILIAL",'Planificación 2026-1'!X:X,C13,'Planificación 2026-1'!H:H,"CA"))&gt;0,"P07"," ")</f>
        <v xml:space="preserve"> </v>
      </c>
      <c r="AJ13" s="58" t="str">
        <f>IF(SUM(COUNTIFS('Planificación 2026-1'!F:F,"FILIAL",'Planificación 2026-1'!X:X,C13,'Planificación 2026-1'!H:H,"DE"))&gt;0,"P08"," ")</f>
        <v xml:space="preserve"> </v>
      </c>
      <c r="AK13" s="58" t="str">
        <f>IF(SUM(COUNTIFS('Planificación 2026-1'!F:F,"FILIAL",'Planificación 2026-1'!X:X,C13,'Planificación 2026-1'!H:H,"OB"))&gt;0,"P09"," ")</f>
        <v xml:space="preserve"> </v>
      </c>
      <c r="AL13" s="58" t="str">
        <f>IF(SUM(COUNTIFS('Planificación 2026-1'!F:F,"FILIAL",'Planificación 2026-1'!X:X,C13,'Planificación 2026-1'!H:H,"MH"))&gt;0,"P31"," ")</f>
        <v xml:space="preserve"> </v>
      </c>
      <c r="AM13" s="58" t="str">
        <f>IF(SUM(COUNTIFS('Planificación 2026-1'!F:F,"FILIAL",'Planificación 2026-1'!X:X,C13,'Planificación 2026-1'!H:H,"IC"))&gt;0,"P32"," ")</f>
        <v xml:space="preserve"> </v>
      </c>
      <c r="AN13" s="58" t="str">
        <f>IF(SUM(COUNTIFS('Planificación 2026-1'!F:F,"FILIAL",'Planificación 2026-1'!X:X,C13,'Planificación 2026-1'!H:H,"AR"))&gt;0,"P34"," ")</f>
        <v xml:space="preserve"> </v>
      </c>
      <c r="AO13" s="58" t="str">
        <f>IF(SUM(COUNTIFS('Planificación 2026-1'!F:F,"FILIAL",'Planificación 2026-1'!X:X,C13,'Planificación 2026-1'!H:H,"T1"))&gt;0,"P35"," ")</f>
        <v xml:space="preserve"> </v>
      </c>
      <c r="AP13" s="58" t="str">
        <f>IF(SUM(COUNTIFS('Planificación 2026-1'!F:F,"FILIAL",'Planificación 2026-1'!X:X,C13,'Planificación 2026-1'!H:H,"T3"))&gt;0,"P36"," ")</f>
        <v xml:space="preserve"> </v>
      </c>
      <c r="AQ13" s="58" t="str">
        <f>IF(SUM(COUNTIFS('Planificación 2026-1'!F:F,"FILIAL",'Planificación 2026-1'!X:X,C13,'Planificación 2026-1'!H:H,"T2"))&gt;0,"P37"," ")</f>
        <v xml:space="preserve"> </v>
      </c>
      <c r="AR13" s="58" t="str">
        <f>IF(SUM(COUNTIFS('Planificación 2026-1'!F:F,"FILIAL",'Planificación 2026-1'!X:X,C13,'Planificación 2026-1'!H:H,"AE"))&gt;0,"P38"," ")</f>
        <v xml:space="preserve"> </v>
      </c>
      <c r="AS13" s="58" t="str">
        <f>IF(SUM(COUNTIFS('Planificación 2026-1'!F:F,"FILIAL",'Planificación 2026-1'!X:X,C13,'Planificación 2026-1'!H:H,"T4"))&gt;0,"P55"," ")</f>
        <v xml:space="preserve"> </v>
      </c>
      <c r="AT13" s="58" t="str">
        <f>IF(SUM(COUNTIFS('Planificación 2026-1'!F:F,"SUNAMPE",'Planificación 2026-1'!X:X,C13,'Planificación 2026-1'!H:H,"AF"))&gt;0," P01"," ")</f>
        <v xml:space="preserve"> </v>
      </c>
      <c r="AU13" s="58" t="str">
        <f>IF(SUM(COUNTIFS('Planificación 2026-1'!F:F,"SUNAMPE",'Planificación 2026-1'!X:X,C13,'Planificación 2026-1'!H:H,"EN"))&gt;0,"P02"," ")</f>
        <v xml:space="preserve"> </v>
      </c>
      <c r="AV13" s="58" t="str">
        <f>IF(SUM(COUNTIFS('Planificación 2026-1'!F:F,"SUNAMPE",'Planificación 2026-1'!X:X,C13,'Planificación 2026-1'!H:H,"IS"))&gt;0,"P03"," ")</f>
        <v xml:space="preserve"> </v>
      </c>
      <c r="AW13" s="58" t="str">
        <f>IF(SUM(COUNTIFS('Planificación 2026-1'!F:F,"SUNAMPE",'Planificación 2026-1'!X:X,C13,'Planificación 2026-1'!H:H,"PS"))&gt;0,"P04"," ")</f>
        <v xml:space="preserve"> </v>
      </c>
      <c r="AX13" s="58"/>
      <c r="AY13" s="58" t="str">
        <f>IF(SUM(COUNTIFS('Planificación 2026-1'!F:F,"SUNAMPE",'Planificación 2026-1'!X:X,C13,'Planificación 2026-1'!H:H,"IN"))&gt;0,"P06"," ")</f>
        <v xml:space="preserve"> </v>
      </c>
      <c r="AZ13" s="58" t="str">
        <f>IF(SUM(COUNTIFS('Planificación 2026-1'!F:F,"SUNAMPE",'Planificación 2026-1'!X:X,C13,'Planificación 2026-1'!H:H,"CA"))&gt;0,"P07"," ")</f>
        <v xml:space="preserve"> </v>
      </c>
      <c r="BA13" s="58" t="str">
        <f>IF(SUM(COUNTIFS('Planificación 2026-1'!F:F,"SUNAMPE",'Planificación 2026-1'!X:X,C13,'Planificación 2026-1'!H:H,"DE"))&gt;0,"P08"," ")</f>
        <v xml:space="preserve"> </v>
      </c>
      <c r="BB13" s="58" t="str">
        <f>IF(SUM(COUNTIFS('Planificación 2026-1'!F:F,"SUNAMPE",'Planificación 2026-1'!X:X,C13,'Planificación 2026-1'!H:H,"OB"))&gt;0,"P09"," ")</f>
        <v xml:space="preserve"> </v>
      </c>
      <c r="BC13" s="58" t="str">
        <f>IF(SUM(COUNTIFS('Planificación 2026-1'!F:F,"SUNAMPE",'Planificación 2026-1'!X:X,C13,'Planificación 2026-1'!H:H,"MH"))&gt;0,"P31"," ")</f>
        <v xml:space="preserve"> </v>
      </c>
      <c r="BD13" s="58" t="str">
        <f>IF(SUM(COUNTIFS('Planificación 2026-1'!F:F,"SUNAMPE",'Planificación 2026-1'!X:X,C13,'Planificación 2026-1'!H:H,"IC"))&gt;0,"P32"," ")</f>
        <v xml:space="preserve"> </v>
      </c>
      <c r="BE13" s="58" t="str">
        <f>IF(SUM(COUNTIFS('Planificación 2026-1'!F:F,"SUNAMPE",'Planificación 2026-1'!X:X,C13,'Planificación 2026-1'!H:H,"AR"))&gt;0,"P34"," ")</f>
        <v xml:space="preserve"> </v>
      </c>
      <c r="BF13" s="58" t="str">
        <f>IF(SUM(COUNTIFS('Planificación 2026-1'!F:F,"SUNAMPE",'Planificación 2026-1'!X:X,C13,'Planificación 2026-1'!H:H,"T1"))&gt;0,"P35"," ")</f>
        <v xml:space="preserve"> </v>
      </c>
      <c r="BG13" s="58" t="str">
        <f>IF(SUM(COUNTIFS('Planificación 2026-1'!F:F,"SUNAMPE",'Planificación 2026-1'!X:X,C13,'Planificación 2026-1'!H:H,"T3"))&gt;0,"P36"," ")</f>
        <v xml:space="preserve"> </v>
      </c>
      <c r="BH13" s="58" t="str">
        <f>IF(SUM(COUNTIFS('Planificación 2026-1'!F:F,"SUNAMPE",'Planificación 2026-1'!X:X,C13,'Planificación 2026-1'!H:H,"T2"))&gt;0,"P37"," ")</f>
        <v xml:space="preserve"> </v>
      </c>
      <c r="BI13" s="58" t="str">
        <f>IF(SUM(COUNTIFS('Planificación 2026-1'!F:F,"SUNAMPE",'Planificación 2026-1'!X:X,C13,'Planificación 2026-1'!H:H,"AE"))&gt;0,"P38"," ")</f>
        <v xml:space="preserve"> </v>
      </c>
      <c r="BJ13" s="58" t="str">
        <f>IF(SUM(COUNTIFS('Planificación 2026-1'!F:F,"SUNAMPE",'Planificación 2026-1'!X:X,C13,'Planificación 2026-1'!H:H,"T4"))&gt;0,"P55"," ")</f>
        <v xml:space="preserve"> </v>
      </c>
      <c r="BK13" s="58" t="str">
        <f>IF(SUM(COUNTIFS('Planificación 2026-1'!F:F,"HUAURA",'Planificación 2026-1'!X:X,C13,'Planificación 2026-1'!H:H,"AF"))&gt;0," P01"," ")</f>
        <v xml:space="preserve"> </v>
      </c>
      <c r="BL13" s="58" t="str">
        <f>IF(SUM(COUNTIFS('Planificación 2026-1'!F:F,"HUAURA",'Planificación 2026-1'!X:X,C13,'Planificación 2026-1'!H:H,"EN"))&gt;0,"P02"," ")</f>
        <v xml:space="preserve"> </v>
      </c>
      <c r="BM13" s="58" t="str">
        <f>IF(SUM(COUNTIFS('Planificación 2026-1'!F:F,"HUAURA",'Planificación 2026-1'!X:X,C13,'Planificación 2026-1'!H:H,"IS"))&gt;0,"P03"," ")</f>
        <v xml:space="preserve"> </v>
      </c>
      <c r="BN13" s="58" t="str">
        <f>IF(SUM(COUNTIFS('Planificación 2026-1'!F:F,"HUAURA",'Planificación 2026-1'!X:X,C13,'Planificación 2026-1'!H:H,"PS"))&gt;0,"P04"," ")</f>
        <v xml:space="preserve"> </v>
      </c>
      <c r="BO13" s="58"/>
      <c r="BP13" s="58" t="str">
        <f>IF(SUM(COUNTIFS('Planificación 2026-1'!F:F,"HUAURA",'Planificación 2026-1'!X:X,C13,'Planificación 2026-1'!H:H,"IN"))&gt;0,"P06"," ")</f>
        <v xml:space="preserve"> </v>
      </c>
      <c r="BQ13" s="58" t="str">
        <f>IF(SUM(COUNTIFS('Planificación 2026-1'!F:F,"HUAURA",'Planificación 2026-1'!X:X,C13,'Planificación 2026-1'!H:H,"CA"))&gt;0,"P07"," ")</f>
        <v xml:space="preserve"> </v>
      </c>
      <c r="BR13" s="58" t="str">
        <f>IF(SUM(COUNTIFS('Planificación 2026-1'!F:F,"HUAURA",'Planificación 2026-1'!X:X,C13,'Planificación 2026-1'!H:H,"DE"))&gt;0,"P08"," ")</f>
        <v xml:space="preserve"> </v>
      </c>
      <c r="BS13" s="58" t="str">
        <f>IF(SUM(COUNTIFS('Planificación 2026-1'!F:F,"HUAURA",'Planificación 2026-1'!X:X,C13,'Planificación 2026-1'!H:H,"OB"))&gt;0,"P09"," ")</f>
        <v xml:space="preserve"> </v>
      </c>
      <c r="BT13" s="58" t="str">
        <f>IF(SUM(COUNTIFS('Planificación 2026-1'!F:F,"HUAURA",'Planificación 2026-1'!X:X,C13,'Planificación 2026-1'!H:H,"MH"))&gt;0,"P31"," ")</f>
        <v xml:space="preserve"> </v>
      </c>
      <c r="BU13" s="58" t="str">
        <f>IF(SUM(COUNTIFS('Planificación 2026-1'!F:F,"HUAURA",'Planificación 2026-1'!X:X,C13,'Planificación 2026-1'!H:H,"IC"))&gt;0,"P32"," ")</f>
        <v xml:space="preserve"> </v>
      </c>
      <c r="BV13" s="58" t="str">
        <f>IF(SUM(COUNTIFS('Planificación 2026-1'!F:F,"HUAURA",'Planificación 2026-1'!X:X,C13,'Planificación 2026-1'!H:H,"AR"))&gt;0,"P34"," ")</f>
        <v xml:space="preserve"> </v>
      </c>
      <c r="BW13" s="58" t="str">
        <f>IF(SUM(COUNTIFS('Planificación 2026-1'!F:F,"HUAURA",'Planificación 2026-1'!X:X,C13,'Planificación 2026-1'!H:H,"T1"))&gt;0,"P35"," ")</f>
        <v xml:space="preserve"> </v>
      </c>
      <c r="BX13" s="58" t="str">
        <f>IF(SUM(COUNTIFS('Planificación 2026-1'!F:F,"HUAURA",'Planificación 2026-1'!X:X,C13,'Planificación 2026-1'!H:H,"T3"))&gt;0,"P36"," ")</f>
        <v xml:space="preserve"> </v>
      </c>
      <c r="BY13" s="58" t="str">
        <f>IF(SUM(COUNTIFS('Planificación 2026-1'!F:F,"HUAURA",'Planificación 2026-1'!X:X,C13,'Planificación 2026-1'!H:H,"T2"))&gt;0,"P37"," ")</f>
        <v xml:space="preserve"> </v>
      </c>
      <c r="BZ13" s="58" t="str">
        <f>IF(SUM(COUNTIFS('Planificación 2026-1'!F:F,"HUAURA",'Planificación 2026-1'!X:X,C13,'Planificación 2026-1'!H:H,"AE"))&gt;0,"P38"," ")</f>
        <v xml:space="preserve"> </v>
      </c>
      <c r="CA13" s="58" t="str">
        <f>IF(SUM(COUNTIFS('Planificación 2026-1'!F:F,"HUAURA",'Planificación 2026-1'!X:X,C13,'Planificación 2026-1'!H:H,"T4"))&gt;0,"P55"," ")</f>
        <v xml:space="preserve"> </v>
      </c>
      <c r="CB13" s="59">
        <f>SUMIFS('Planificación 2026-1'!S:S,'Planificación 2026-1'!X:X,C13,'Planificación 2026-1'!H:H,"AF",'Planificación 2026-1'!I:I,"&gt;2")</f>
        <v>0</v>
      </c>
      <c r="CC13" s="59">
        <f>SUMIFS('Planificación 2026-1'!S:S,'Planificación 2026-1'!X:X,C13,'Planificación 2026-1'!H:H,"EN",'Planificación 2026-1'!I:I,"&gt;2")</f>
        <v>0</v>
      </c>
      <c r="CD13" s="59">
        <f>SUMIFS('Planificación 2026-1'!S:S,'Planificación 2026-1'!X:X,C13,'Planificación 2026-1'!H:H,"IS",'Planificación 2026-1'!I:I,"&gt;2")</f>
        <v>0</v>
      </c>
      <c r="CE13" s="59">
        <f>SUMIFS('Planificación 2026-1'!S:S,'Planificación 2026-1'!X:X,C13,'Planificación 2026-1'!H:H,"PS",'Planificación 2026-1'!I:I,"&gt;2")</f>
        <v>0</v>
      </c>
      <c r="CF13" s="59">
        <f>SUMIFS('Planificación 2026-1'!S:S,'Planificación 2026-1'!X:X,C13,'Planificación 2026-1'!H:H,"IN",'Planificación 2026-1'!I:I,"&gt;2")</f>
        <v>0</v>
      </c>
      <c r="CG13" s="59">
        <f>SUMIFS('Planificación 2026-1'!S:S,'Planificación 2026-1'!X:X,C13,'Planificación 2026-1'!H:H,"CA",'Planificación 2026-1'!I:I,"&gt;2")</f>
        <v>0</v>
      </c>
      <c r="CH13" s="59">
        <f>SUMIFS('Planificación 2026-1'!S:S,'Planificación 2026-1'!X:X,C13,'Planificación 2026-1'!H:H,"DE",'Planificación 2026-1'!I:I,"&gt;2")</f>
        <v>0</v>
      </c>
      <c r="CI13" s="59">
        <f>SUMIFS('Planificación 2026-1'!S:S,'Planificación 2026-1'!X:X,C13,'Planificación 2026-1'!H:H,"OB",'Planificación 2026-1'!I:I,"&gt;2")</f>
        <v>0</v>
      </c>
      <c r="CJ13" s="59">
        <f>SUMIFS('Planificación 2026-1'!S:S,'Planificación 2026-1'!X:X,C13,'Planificación 2026-1'!H:H,"MH",'Planificación 2026-1'!I:I,"&gt;2")</f>
        <v>15</v>
      </c>
      <c r="CK13" s="59">
        <f>SUMIFS('Planificación 2026-1'!S:S,'Planificación 2026-1'!X:X,C13,'Planificación 2026-1'!H:H,"IC",'Planificación 2026-1'!I:I,"&gt;2")</f>
        <v>0</v>
      </c>
      <c r="CL13" s="59">
        <f>SUMIFS('Planificación 2026-1'!S:S,'Planificación 2026-1'!X:X,C13,'Planificación 2026-1'!H:H,"AR",'Planificación 2026-1'!I:I,"&gt;2")</f>
        <v>0</v>
      </c>
      <c r="CM13" s="59">
        <f>SUMIFS('Planificación 2026-1'!S:S,'Planificación 2026-1'!X:X,C13,'Planificación 2026-1'!H:H,"AE",'Planificación 2026-1'!I:I,"&gt;2")</f>
        <v>0</v>
      </c>
      <c r="CN13" s="59">
        <f>SUMIFS('Planificación 2026-1'!S:S,'Planificación 2026-1'!X:X,C13,'Planificación 2026-1'!H:H,"T1",'Planificación 2026-1'!I:I,"&gt;2")</f>
        <v>0</v>
      </c>
      <c r="CO13" s="59">
        <f>SUMIFS('Planificación 2026-1'!S:S,'Planificación 2026-1'!X:X,C13,'Planificación 2026-1'!H:H,"T3",'Planificación 2026-1'!I:I,"&gt;2")</f>
        <v>0</v>
      </c>
      <c r="CP13" s="59">
        <f>SUMIFS('Planificación 2026-1'!S:S,'Planificación 2026-1'!X:X,C13,'Planificación 2026-1'!H:H,"T2",'Planificación 2026-1'!I:I,"&gt;2")</f>
        <v>0</v>
      </c>
      <c r="CQ13" s="59">
        <f>SUMIFS('Planificación 2026-1'!S:S,'Planificación 2026-1'!X:X,C13,'Planificación 2026-1'!H:H,"T4",'Planificación 2026-1'!I:I,"&gt;2")</f>
        <v>0</v>
      </c>
      <c r="CR13" s="59">
        <f>SUMIFS('Planificación 2026-1'!S:S,'Planificación 2026-1'!X:X,C13,'Planificación 2026-1'!H:H,"AF",'Planificación 2026-1'!I:I,"&lt;3")</f>
        <v>0</v>
      </c>
      <c r="CS13" s="59">
        <f>SUMIFS('Planificación 2026-1'!S:S,'Planificación 2026-1'!X:X,C13,'Planificación 2026-1'!H:H,"EN",'Planificación 2026-1'!I:I,"&lt;3")</f>
        <v>0</v>
      </c>
      <c r="CT13" s="59">
        <f>SUMIFS('Planificación 2026-1'!S:S,'Planificación 2026-1'!X:X,C13,'Planificación 2026-1'!H:H,"IS",'Planificación 2026-1'!I:I,"&lt;3")</f>
        <v>0</v>
      </c>
      <c r="CU13" s="59">
        <f>SUMIFS('Planificación 2026-1'!S:S,'Planificación 2026-1'!X:X,C13,'Planificación 2026-1'!H:H,"PS",'Planificación 2026-1'!I:I,"&lt;3")</f>
        <v>0</v>
      </c>
      <c r="CV13" s="59">
        <f>SUMIFS('Planificación 2026-1'!S:S,'Planificación 2026-1'!X:X,C13,'Planificación 2026-1'!H:H,"IN",'Planificación 2026-1'!I:I,"&lt;3")</f>
        <v>0</v>
      </c>
      <c r="CW13" s="59">
        <f>SUMIFS('Planificación 2026-1'!S:S,'Planificación 2026-1'!X:X,C13,'Planificación 2026-1'!H:H,"CA",'Planificación 2026-1'!I:I,"&lt;3")</f>
        <v>0</v>
      </c>
      <c r="CX13" s="59">
        <f>SUMIFS('Planificación 2026-1'!S:S,'Planificación 2026-1'!X:X,C13,'Planificación 2026-1'!H:H,"DE",'Planificación 2026-1'!I:I,"&lt;3")</f>
        <v>0</v>
      </c>
      <c r="CY13" s="59">
        <f>SUMIFS('Planificación 2026-1'!S:S,'Planificación 2026-1'!X:X,C13,'Planificación 2026-1'!H:H,"OB",'Planificación 2026-1'!I:I,"&lt;3")</f>
        <v>0</v>
      </c>
      <c r="CZ13" s="59">
        <f>SUMIFS('Planificación 2026-1'!S:S,'Planificación 2026-1'!X:X,C13,'Planificación 2026-1'!H:H,"MH",'Planificación 2026-1'!I:I,"&lt;3")</f>
        <v>0</v>
      </c>
      <c r="DA13" s="59">
        <f>SUMIFS('Planificación 2026-1'!S:S,'Planificación 2026-1'!X:X,C13,'Planificación 2026-1'!H:H,"IC",'Planificación 2026-1'!I:I,"&lt;3")</f>
        <v>0</v>
      </c>
      <c r="DB13" s="59">
        <f>SUMIFS('Planificación 2026-1'!S:S,'Planificación 2026-1'!X:X,C13,'Planificación 2026-1'!H:H,"AR",'Planificación 2026-1'!I:I,"&lt;3")</f>
        <v>0</v>
      </c>
      <c r="DC13" s="59">
        <f>SUMIFS('Planificación 2026-1'!S:S,'Planificación 2026-1'!X:X,C13,'Planificación 2026-1'!H:H,"AE",'Planificación 2026-1'!I:I,"&lt;3")</f>
        <v>0</v>
      </c>
      <c r="DD13" s="59">
        <f>SUMIFS('Planificación 2026-1'!S:S,'Planificación 2026-1'!X:X,C13,'Planificación 2026-1'!H:H,"T1",'Planificación 2026-1'!I:I,"&lt;3")</f>
        <v>0</v>
      </c>
      <c r="DE13" s="59">
        <f>SUMIFS('Planificación 2026-1'!S:S,'Planificación 2026-1'!X:X,C13,'Planificación 2026-1'!H:H,"T3",'Planificación 2026-1'!I:I,"&lt;3")</f>
        <v>0</v>
      </c>
      <c r="DF13" s="59">
        <f>SUMIFS('Planificación 2026-1'!S:S,'Planificación 2026-1'!X:X,C13,'Planificación 2026-1'!H:H,"T2",'Planificación 2026-1'!I:I,"&lt;3")</f>
        <v>0</v>
      </c>
      <c r="DG13" s="59">
        <f>SUMIFS('Planificación 2026-1'!S:S,'Planificación 2026-1'!X:X,C13,'Planificación 2026-1'!H:H,"T4",'Planificación 2026-1'!I:I,"&lt;3")</f>
        <v>0</v>
      </c>
      <c r="DH13" s="58" t="str">
        <f t="shared" si="3"/>
        <v/>
      </c>
      <c r="DI13" s="27">
        <f>IF(C13="","",SUMIFS('Planificación 2026-1'!S:S,'Planificación 2026-1'!X:X,C13,'Planificación 2026-1'!F:F,"PRINCIPAL",'Planificación 2026-1'!Y:Y,"VIRTUAL"))</f>
        <v>0</v>
      </c>
      <c r="DJ13" s="27">
        <f>IF(C13="","",SUMIFS('Planificación 2026-1'!S:S,'Planificación 2026-1'!X:X,C13,'Planificación 2026-1'!F:F,"PRINCIPAL",'Planificación 2026-1'!Y:Y,"PRESENCIAL"))</f>
        <v>0</v>
      </c>
      <c r="DK13" s="27">
        <f>IF(C13="","",SUMIFS('Planificación 2026-1'!S:S,'Planificación 2026-1'!X:X,C13,'Planificación 2026-1'!F:F,"PRINCIPAL",'Planificación 2026-1'!Y:Y,"HIBRIDO PRESENCIAL"))</f>
        <v>0</v>
      </c>
      <c r="DL13" s="58" t="str">
        <f t="shared" si="4"/>
        <v/>
      </c>
      <c r="DM13" s="58">
        <f>IF(C13="","",SUMIFS('Planificación 2026-1'!S:S,'Planificación 2026-1'!X:X,C13,'Planificación 2026-1'!F:F,"FILIAL",'Planificación 2026-1'!Y:Y,"VIRTUAL"))</f>
        <v>0</v>
      </c>
      <c r="DN13" s="60">
        <f>IF(C13="","",SUMIFS('Planificación 2026-1'!S:S,'Planificación 2026-1'!X:X,C13,'Planificación 2026-1'!F:F,"FILIAL",'Planificación 2026-1'!Y:Y,"PRESENCIAL"))</f>
        <v>0</v>
      </c>
      <c r="DO13" s="29">
        <f>IF(C13="","",SUMIFS('Planificación 2026-1'!S:S,'Planificación 2026-1'!X:X,C13,'Planificación 2026-1'!F:F,"FILIAL",'Planificación 2026-1'!Y:Y,"HIBRIDO PRESENCIAL"))</f>
        <v>0</v>
      </c>
      <c r="DP13" s="61" t="str">
        <f t="shared" si="5"/>
        <v/>
      </c>
      <c r="DQ13" s="58">
        <f>IF(C13="","",SUMIFS('Planificación 2026-1'!S:S,'Planificación 2026-1'!X:X,C13,'Planificación 2026-1'!F:F,"SUNAMPE",'Planificación 2026-1'!Y:Y,"VIRTUAL"))</f>
        <v>0</v>
      </c>
      <c r="DR13" s="29">
        <f>IF(C13="","",SUMIFS('Planificación 2026-1'!S:S,'Planificación 2026-1'!X:X,C13,'Planificación 2026-1'!F:F,"SUNAMPE",'Planificación 2026-1'!Y:Y,"PRESENCIAL"))</f>
        <v>0</v>
      </c>
      <c r="DS13" s="61" t="str">
        <f t="shared" si="6"/>
        <v/>
      </c>
      <c r="DT13" s="58">
        <f>IF(C13="","",SUMIFS('Planificación 2026-1'!S:S,'Planificación 2026-1'!X:X,C13,'Planificación 2026-1'!F:F,"HUAURA",'Planificación 2026-1'!Y:Y,"VIRTUAL"))</f>
        <v>0</v>
      </c>
      <c r="DU13" s="29">
        <f>IF(C13="","",SUMIFS('Planificación 2026-1'!S:S,'Planificación 2026-1'!X:X,C13,'Planificación 2026-1'!F:F,"HUAURA",'Planificación 2026-1'!Y:Y,"PRESENCIAL"))</f>
        <v>0</v>
      </c>
      <c r="DV13" s="32">
        <f>SUMIFS('Planificación 2026-1'!S:S,'Planificación 2026-1'!X:X,C13,'Planificación 2026-1'!F:F,"PRINCIPAL",'Planificación 2026-1'!Y:Y,"VIRTUAL",'Planificación 2026-1'!I:I,"&gt;2")</f>
        <v>0</v>
      </c>
      <c r="DW13" s="32">
        <f>SUMIFS('Planificación 2026-1'!S:S,'Planificación 2026-1'!X:X,C13,'Planificación 2026-1'!F:F,"PRINCIPAL",'Planificación 2026-1'!Y:Y,"&lt;&gt;VIRTUAL",'Planificación 2026-1'!I:I,"&gt;2")</f>
        <v>0</v>
      </c>
      <c r="DX13" s="32">
        <f>SUMIFS('Planificación 2026-1'!S:S,'Planificación 2026-1'!X:X,C13,'Planificación 2026-1'!F:F,"SUNAMPE",'Planificación 2026-1'!Y:Y,"VIRTUAL",'Planificación 2026-1'!I:I,"&gt;2")</f>
        <v>0</v>
      </c>
      <c r="DY13" s="32">
        <f>SUMIFS('Planificación 2026-1'!S:S,'Planificación 2026-1'!X:X,C13,'Planificación 2026-1'!F:F,"SUNAMPE",'Planificación 2026-1'!Y:Y,"&lt;&gt;VIRTUAL",'Planificación 2026-1'!I:I,"&gt;2")</f>
        <v>0</v>
      </c>
      <c r="DZ13" s="32">
        <f>SUMIFS('Planificación 2026-1'!S:S,'Planificación 2026-1'!X:X,C13,'Planificación 2026-1'!F:F,"FILIAL",'Planificación 2026-1'!Y:Y,"VIRTUAL",'Planificación 2026-1'!I:I,"&gt;2")</f>
        <v>0</v>
      </c>
      <c r="EA13" s="32">
        <f>SUMIFS('Planificación 2026-1'!S:S,'Planificación 2026-1'!X:X,C13,'Planificación 2026-1'!F:F,"FILIAL",'Planificación 2026-1'!Y:Y,"&lt;&gt;VIRTUAL",'Planificación 2026-1'!I:I,"&gt;2")</f>
        <v>0</v>
      </c>
      <c r="EB13" s="32">
        <f>SUMIFS('Planificación 2026-1'!S:S,'Planificación 2026-1'!X:X,C13,'Planificación 2026-1'!F:F,"PORUMA",'Planificación 2026-1'!Y:Y,"VIRTUAL",'Planificación 2026-1'!I:I,"&gt;2")</f>
        <v>0</v>
      </c>
      <c r="EC13" s="32">
        <f>SUMIFS('Planificación 2026-1'!S:S,'Planificación 2026-1'!X:X,C13,'Planificación 2026-1'!F:F,"PORUMA",'Planificación 2026-1'!Y:Y,"&lt;&gt;VIRTUAL",'Planificación 2026-1'!I:I,"&gt;2")</f>
        <v>15</v>
      </c>
      <c r="ED13" s="32">
        <f>SUMIFS('Planificación 2026-1'!S:S,'Planificación 2026-1'!X:X,C13,'Planificación 2026-1'!F:F,"HUAURA",'Planificación 2026-1'!Y:Y,"VIRTUAL",'Planificación 2026-1'!I:I,"&gt;2")</f>
        <v>0</v>
      </c>
      <c r="EE13" s="32">
        <f>SUMIFS('Planificación 2026-1'!S:S,'Planificación 2026-1'!X:X,C13,'Planificación 2026-1'!F:F,"HUAURA",'Planificación 2026-1'!Y:Y,"&lt;&gt;VIRTUAL",'Planificación 2026-1'!I:I,"&gt;2")</f>
        <v>0</v>
      </c>
      <c r="EF13" s="32">
        <f>SUMIFS('Planificación 2026-1'!S:S,'Planificación 2026-1'!X:X,C13,'Planificación 2026-1'!F:F,"PRINCIPAL",'Planificación 2026-1'!Y:Y,"VIRTUAL",'Planificación 2026-1'!I:I,"&lt;3")</f>
        <v>0</v>
      </c>
      <c r="EG13" s="32">
        <f>SUMIFS('Planificación 2026-1'!S:S,'Planificación 2026-1'!X:X,C13,'Planificación 2026-1'!F:F,"PRINCIPAL",'Planificación 2026-1'!Y:Y,"&lt;&gt;VIRTUAL",'Planificación 2026-1'!I:I,"&lt;3")</f>
        <v>0</v>
      </c>
      <c r="EH13" s="32">
        <f>SUMIFS('Planificación 2026-1'!S:S,'Planificación 2026-1'!X:X,C13,'Planificación 2026-1'!F:F,"SUNAMPE",'Planificación 2026-1'!Y:Y,"VIRTUAL",'Planificación 2026-1'!I:I,"&lt;3")</f>
        <v>0</v>
      </c>
      <c r="EI13" s="32">
        <f>SUMIFS('Planificación 2026-1'!S:S,'Planificación 2026-1'!X:X,C13,'Planificación 2026-1'!F:F,"SUNAMPE",'Planificación 2026-1'!Y:Y,"&lt;&gt;VIRTUAL",'Planificación 2026-1'!I:I,"&lt;3")</f>
        <v>0</v>
      </c>
      <c r="EJ13" s="32">
        <f>SUMIFS('Planificación 2026-1'!S:S,'Planificación 2026-1'!X:X,C13,'Planificación 2026-1'!F:F,"FILIAL",'Planificación 2026-1'!Y:Y,"VIRTUAL",'Planificación 2026-1'!I:I,"&lt;3")</f>
        <v>0</v>
      </c>
      <c r="EK13" s="32">
        <f>SUMIFS('Planificación 2026-1'!S:S,'Planificación 2026-1'!X:X,C13,'Planificación 2026-1'!F:F,"FILIAL",'Planificación 2026-1'!Y:Y,"&lt;&gt;VIRTUAL",'Planificación 2026-1'!I:I,"&lt;3")</f>
        <v>0</v>
      </c>
      <c r="EL13" s="32">
        <f>SUMIFS('Planificación 2026-1'!S:S,'Planificación 2026-1'!X:X,C13,'Planificación 2026-1'!F:F,"PORUMA",'Planificación 2026-1'!Y:Y,"VIRTUAL",'Planificación 2026-1'!I:I,"&lt;3")</f>
        <v>0</v>
      </c>
      <c r="EM13" s="32">
        <f>SUMIFS('Planificación 2026-1'!S:S,'Planificación 2026-1'!X:X,C13,'Planificación 2026-1'!F:F,"PORUMA",'Planificación 2026-1'!Y:Y,"&lt;&gt;VIRTUAL",'Planificación 2026-1'!I:I,"&lt;3")</f>
        <v>0</v>
      </c>
      <c r="EN13" s="32">
        <f>SUMIFS('Planificación 2026-1'!S:S,'Planificación 2026-1'!X:X,C13,'Planificación 2026-1'!F:F,"HUAURA",'Planificación 2026-1'!Y:Y,"VIRTUAL",'Planificación 2026-1'!I:I,"&lt;3")</f>
        <v>0</v>
      </c>
      <c r="EO13" s="32">
        <f>SUMIFS('Planificación 2026-1'!S:S,'Planificación 2026-1'!X:X,C13,'Planificación 2026-1'!F:F,"HUAURA",'Planificación 2026-1'!Y:Y,"&lt;&gt;VIRTUAL",'Planificación 2026-1'!I:I,"&lt;3")</f>
        <v>0</v>
      </c>
      <c r="EP13" s="32">
        <f t="shared" si="0"/>
        <v>0</v>
      </c>
      <c r="EQ13" s="32">
        <f t="shared" si="7"/>
        <v>0</v>
      </c>
      <c r="ER13" s="32">
        <f t="shared" si="8"/>
        <v>15</v>
      </c>
      <c r="ES13" s="32">
        <f t="shared" si="9"/>
        <v>0</v>
      </c>
      <c r="ET13" s="32">
        <f t="shared" si="10"/>
        <v>0</v>
      </c>
      <c r="EU13" s="32">
        <f t="shared" si="11"/>
        <v>15</v>
      </c>
      <c r="EV13" s="32" t="b">
        <f>EXACT(EU13,E13)</f>
        <v>1</v>
      </c>
      <c r="EW13" s="32"/>
      <c r="EX13" s="32">
        <f t="shared" si="1"/>
        <v>0</v>
      </c>
      <c r="EY13" s="32">
        <f t="shared" si="2"/>
        <v>0</v>
      </c>
      <c r="EZ13" s="32" t="b">
        <f>EXACT(SUM(EX13:EY13),E13)</f>
        <v>0</v>
      </c>
      <c r="FA13" s="32" t="str">
        <f>IF(AND(DW13=0,EA13=0,EE13=0),"",IF(COUNTIF(DW13:EE13,"&gt;0")=1,IF(DW13&gt;0,"SEDE",IF(EA13&gt;0,"FILIAL","HUAURA")),IF(COUNTIF(DW13:EE13,"&gt;0")=2,IF(AND(DW13&gt;0,EA13&gt;0),"SEDE-FILIAL",IF(AND(DW13&gt;0,EE13&gt;0),"SEDE-HUAURA","FILIAL-HUAURA")),"SEDE-FILIAL-HUAURA")))</f>
        <v/>
      </c>
      <c r="FB13" s="32" t="str">
        <f t="shared" si="12"/>
        <v>PRESENCIAL</v>
      </c>
    </row>
    <row r="14" spans="1:158">
      <c r="A14" s="33"/>
      <c r="B14" s="65">
        <v>11</v>
      </c>
      <c r="C14" s="32" t="s">
        <v>211</v>
      </c>
      <c r="D14" s="429">
        <v>42841966</v>
      </c>
      <c r="E14" s="62">
        <f>SUMIF('Planificación 2026-1'!X:X,C14,'Planificación 2026-1'!S:S)</f>
        <v>10</v>
      </c>
      <c r="F14" s="63" t="s">
        <v>203</v>
      </c>
      <c r="G14" s="454" t="s">
        <v>200</v>
      </c>
      <c r="H14" s="64" t="s">
        <v>38</v>
      </c>
      <c r="I14" s="64" t="s">
        <v>157</v>
      </c>
      <c r="J14" s="32" t="s">
        <v>195</v>
      </c>
      <c r="K14" s="32" t="s">
        <v>157</v>
      </c>
      <c r="L14" s="57" t="str">
        <f>IF(SUM(COUNTIFS('Planificación 2026-1'!F:F,"PRINCIPAL",'Planificación 2026-1'!X:X,C14,'Planificación 2026-1'!H:H,"AF"))&gt;0,"P01"," ")</f>
        <v xml:space="preserve"> </v>
      </c>
      <c r="M14" s="58" t="str">
        <f>IF(SUM(COUNTIFS('Planificación 2026-1'!F:F,"PRINCIPAL",'Planificación 2026-1'!X:X,C14,'Planificación 2026-1'!H:H,"EN"))&gt;0,"P02"," ")</f>
        <v xml:space="preserve"> </v>
      </c>
      <c r="N14" s="58" t="str">
        <f>IF(SUM(COUNTIFS('Planificación 2026-1'!F:F,"PRINCIPAL",'Planificación 2026-1'!X:X,C14,'Planificación 2026-1'!H:H,"IS"))&gt;0,"P03"," ")</f>
        <v xml:space="preserve"> </v>
      </c>
      <c r="O14" s="58" t="str">
        <f>IF(SUM(COUNTIFS('Planificación 2026-1'!F:F,"PRINCIPAL",'Planificación 2026-1'!X:X,C14,'Planificación 2026-1'!H:H,"PS"))&gt;0,"P04"," ")</f>
        <v xml:space="preserve"> </v>
      </c>
      <c r="P14" s="58"/>
      <c r="Q14" s="58" t="str">
        <f>IF(SUM(COUNTIFS('Planificación 2026-1'!F:F,"PRINCIPAL",'Planificación 2026-1'!X:X,C14,'Planificación 2026-1'!H:H,"IN"))&gt;0,"P06"," ")</f>
        <v xml:space="preserve"> </v>
      </c>
      <c r="R14" s="58" t="str">
        <f>IF(SUM(COUNTIFS('Planificación 2026-1'!F:F,"PRINCIPAL",'Planificación 2026-1'!X:X,C14,'Planificación 2026-1'!H:H,"CA"))&gt;0,"P07"," ")</f>
        <v xml:space="preserve"> </v>
      </c>
      <c r="S14" s="58" t="str">
        <f>IF(SUM(COUNTIFS('Planificación 2026-1'!F:F,"PRINCIPAL",'Planificación 2026-1'!X:X,C14,'Planificación 2026-1'!H:H,"DE"))&gt;0,"P08"," ")</f>
        <v xml:space="preserve"> </v>
      </c>
      <c r="T14" s="58" t="str">
        <f>IF(SUM(COUNTIFS('Planificación 2026-1'!F:F,"PRINCIPAL",'Planificación 2026-1'!X:X,C14,'Planificación 2026-1'!H:H,"OB"))&gt;0,"P09"," ")</f>
        <v xml:space="preserve"> </v>
      </c>
      <c r="U14" s="58" t="str">
        <f>IF(SUM(COUNTIFS('Planificación 2026-1'!F:F,"PRINCIPAL",'Planificación 2026-1'!X:X,C14,'Planificación 2026-1'!H:H,"MH"))&gt;0,"P31"," ")</f>
        <v xml:space="preserve"> </v>
      </c>
      <c r="V14" s="58" t="str">
        <f>IF(SUM(COUNTIFS('Planificación 2026-1'!F:F,"PRINCIPAL",'Planificación 2026-1'!X:X,C14,'Planificación 2026-1'!H:H,"IC"))&gt;0,"P32"," ")</f>
        <v xml:space="preserve"> </v>
      </c>
      <c r="W14" s="58" t="str">
        <f>IF(SUM(COUNTIFS('Planificación 2026-1'!F:F,"PRINCIPAL",'Planificación 2026-1'!X:X,C14,'Planificación 2026-1'!H:H,"AR"))&gt;0,"P34"," ")</f>
        <v xml:space="preserve"> </v>
      </c>
      <c r="X14" s="58" t="str">
        <f>IF(SUM(COUNTIFS('Planificación 2026-1'!F:F,"PRINCIPAL",'Planificación 2026-1'!X:X,C14,'Planificación 2026-1'!H:H,"T1"))&gt;0,"P35"," ")</f>
        <v xml:space="preserve"> </v>
      </c>
      <c r="Y14" s="58" t="str">
        <f>IF(SUM(COUNTIFS('Planificación 2026-1'!F:F,"PRINCIPAL",'Planificación 2026-1'!X:X,C14,'Planificación 2026-1'!H:H,"T3"))&gt;0,"P36"," ")</f>
        <v xml:space="preserve"> </v>
      </c>
      <c r="Z14" s="58" t="str">
        <f>IF(SUM(COUNTIFS('Planificación 2026-1'!F:F,"PRINCIPAL",'Planificación 2026-1'!X:X,C14,'Planificación 2026-1'!H:H,"T2"))&gt;0,"P37"," ")</f>
        <v xml:space="preserve"> </v>
      </c>
      <c r="AA14" s="58" t="str">
        <f>IF(SUM(COUNTIFS('Planificación 2026-1'!F:F,"PRINCIPAL",'Planificación 2026-1'!X:X,C14,'Planificación 2026-1'!H:H,"AE"))&gt;0,"P38"," ")</f>
        <v xml:space="preserve"> </v>
      </c>
      <c r="AB14" s="58" t="str">
        <f>IF(SUM(COUNTIFS('Planificación 2026-1'!F:F,"PRINCIPAL",'Planificación 2026-1'!X:X,C14,'Planificación 2026-1'!H:H,"T4"))&gt;0,"P55"," ")</f>
        <v xml:space="preserve"> </v>
      </c>
      <c r="AC14" s="58" t="str">
        <f>IF(SUM(COUNTIFS('Planificación 2026-1'!F:F,"FILIAL",'Planificación 2026-1'!X:X,C14,'Planificación 2026-1'!H:H,"AF"))&gt;0," P01"," ")</f>
        <v xml:space="preserve"> </v>
      </c>
      <c r="AD14" s="58" t="str">
        <f>IF(SUM(COUNTIFS('Planificación 2026-1'!F:F,"FILIAL",'Planificación 2026-1'!X:X,C14,'Planificación 2026-1'!H:H,"EN"))&gt;0,"P02"," ")</f>
        <v xml:space="preserve"> </v>
      </c>
      <c r="AE14" s="58" t="str">
        <f>IF(SUM(COUNTIFS('Planificación 2026-1'!F:F,"FILIAL",'Planificación 2026-1'!X:X,C14,'Planificación 2026-1'!H:H,"IS"))&gt;0,"P03"," ")</f>
        <v xml:space="preserve"> </v>
      </c>
      <c r="AF14" s="58" t="str">
        <f>IF(SUM(COUNTIFS('Planificación 2026-1'!F:F,"FILIAL",'Planificación 2026-1'!X:X,C14,'Planificación 2026-1'!H:H,"PS"))&gt;0,"P04"," ")</f>
        <v xml:space="preserve"> </v>
      </c>
      <c r="AG14" s="58"/>
      <c r="AH14" s="58" t="str">
        <f>IF(SUM(COUNTIFS('Planificación 2026-1'!F:F,"FILIAL",'Planificación 2026-1'!X:X,C14,'Planificación 2026-1'!H:H,"IN"))&gt;0,"P06"," ")</f>
        <v xml:space="preserve"> </v>
      </c>
      <c r="AI14" s="58" t="str">
        <f>IF(SUM(COUNTIFS('Planificación 2026-1'!F:F,"FILIAL",'Planificación 2026-1'!X:X,C14,'Planificación 2026-1'!H:H,"CA"))&gt;0,"P07"," ")</f>
        <v xml:space="preserve"> </v>
      </c>
      <c r="AJ14" s="58" t="str">
        <f>IF(SUM(COUNTIFS('Planificación 2026-1'!F:F,"FILIAL",'Planificación 2026-1'!X:X,C14,'Planificación 2026-1'!H:H,"DE"))&gt;0,"P08"," ")</f>
        <v xml:space="preserve"> </v>
      </c>
      <c r="AK14" s="58" t="str">
        <f>IF(SUM(COUNTIFS('Planificación 2026-1'!F:F,"FILIAL",'Planificación 2026-1'!X:X,C14,'Planificación 2026-1'!H:H,"OB"))&gt;0,"P09"," ")</f>
        <v xml:space="preserve"> </v>
      </c>
      <c r="AL14" s="58" t="str">
        <f>IF(SUM(COUNTIFS('Planificación 2026-1'!F:F,"FILIAL",'Planificación 2026-1'!X:X,C14,'Planificación 2026-1'!H:H,"MH"))&gt;0,"P31"," ")</f>
        <v xml:space="preserve"> </v>
      </c>
      <c r="AM14" s="58" t="str">
        <f>IF(SUM(COUNTIFS('Planificación 2026-1'!F:F,"FILIAL",'Planificación 2026-1'!X:X,C14,'Planificación 2026-1'!H:H,"IC"))&gt;0,"P32"," ")</f>
        <v xml:space="preserve"> </v>
      </c>
      <c r="AN14" s="58" t="str">
        <f>IF(SUM(COUNTIFS('Planificación 2026-1'!F:F,"FILIAL",'Planificación 2026-1'!X:X,C14,'Planificación 2026-1'!H:H,"AR"))&gt;0,"P34"," ")</f>
        <v xml:space="preserve"> </v>
      </c>
      <c r="AO14" s="58" t="str">
        <f>IF(SUM(COUNTIFS('Planificación 2026-1'!F:F,"FILIAL",'Planificación 2026-1'!X:X,C14,'Planificación 2026-1'!H:H,"T1"))&gt;0,"P35"," ")</f>
        <v xml:space="preserve"> </v>
      </c>
      <c r="AP14" s="58" t="str">
        <f>IF(SUM(COUNTIFS('Planificación 2026-1'!F:F,"FILIAL",'Planificación 2026-1'!X:X,C14,'Planificación 2026-1'!H:H,"T3"))&gt;0,"P36"," ")</f>
        <v xml:space="preserve"> </v>
      </c>
      <c r="AQ14" s="58" t="str">
        <f>IF(SUM(COUNTIFS('Planificación 2026-1'!F:F,"FILIAL",'Planificación 2026-1'!X:X,C14,'Planificación 2026-1'!H:H,"T2"))&gt;0,"P37"," ")</f>
        <v xml:space="preserve"> </v>
      </c>
      <c r="AR14" s="58" t="str">
        <f>IF(SUM(COUNTIFS('Planificación 2026-1'!F:F,"FILIAL",'Planificación 2026-1'!X:X,C14,'Planificación 2026-1'!H:H,"AE"))&gt;0,"P38"," ")</f>
        <v xml:space="preserve"> </v>
      </c>
      <c r="AS14" s="58" t="str">
        <f>IF(SUM(COUNTIFS('Planificación 2026-1'!F:F,"FILIAL",'Planificación 2026-1'!X:X,C14,'Planificación 2026-1'!H:H,"T4"))&gt;0,"P55"," ")</f>
        <v xml:space="preserve"> </v>
      </c>
      <c r="AT14" s="58" t="str">
        <f>IF(SUM(COUNTIFS('Planificación 2026-1'!F:F,"SUNAMPE",'Planificación 2026-1'!X:X,C14,'Planificación 2026-1'!H:H,"AF"))&gt;0," P01"," ")</f>
        <v xml:space="preserve"> </v>
      </c>
      <c r="AU14" s="58" t="str">
        <f>IF(SUM(COUNTIFS('Planificación 2026-1'!F:F,"SUNAMPE",'Planificación 2026-1'!X:X,C14,'Planificación 2026-1'!H:H,"EN"))&gt;0,"P02"," ")</f>
        <v xml:space="preserve"> </v>
      </c>
      <c r="AV14" s="58" t="str">
        <f>IF(SUM(COUNTIFS('Planificación 2026-1'!F:F,"SUNAMPE",'Planificación 2026-1'!X:X,C14,'Planificación 2026-1'!H:H,"IS"))&gt;0,"P03"," ")</f>
        <v xml:space="preserve"> </v>
      </c>
      <c r="AW14" s="58" t="str">
        <f>IF(SUM(COUNTIFS('Planificación 2026-1'!F:F,"SUNAMPE",'Planificación 2026-1'!X:X,C14,'Planificación 2026-1'!H:H,"PS"))&gt;0,"P04"," ")</f>
        <v xml:space="preserve"> </v>
      </c>
      <c r="AX14" s="58"/>
      <c r="AY14" s="58" t="str">
        <f>IF(SUM(COUNTIFS('Planificación 2026-1'!F:F,"SUNAMPE",'Planificación 2026-1'!X:X,C14,'Planificación 2026-1'!H:H,"IN"))&gt;0,"P06"," ")</f>
        <v xml:space="preserve"> </v>
      </c>
      <c r="AZ14" s="58" t="str">
        <f>IF(SUM(COUNTIFS('Planificación 2026-1'!F:F,"SUNAMPE",'Planificación 2026-1'!X:X,C14,'Planificación 2026-1'!H:H,"CA"))&gt;0,"P07"," ")</f>
        <v xml:space="preserve"> </v>
      </c>
      <c r="BA14" s="58" t="str">
        <f>IF(SUM(COUNTIFS('Planificación 2026-1'!F:F,"SUNAMPE",'Planificación 2026-1'!X:X,C14,'Planificación 2026-1'!H:H,"DE"))&gt;0,"P08"," ")</f>
        <v xml:space="preserve"> </v>
      </c>
      <c r="BB14" s="58" t="str">
        <f>IF(SUM(COUNTIFS('Planificación 2026-1'!F:F,"SUNAMPE",'Planificación 2026-1'!X:X,C14,'Planificación 2026-1'!H:H,"OB"))&gt;0,"P09"," ")</f>
        <v xml:space="preserve"> </v>
      </c>
      <c r="BC14" s="58" t="str">
        <f>IF(SUM(COUNTIFS('Planificación 2026-1'!F:F,"SUNAMPE",'Planificación 2026-1'!X:X,C14,'Planificación 2026-1'!H:H,"MH"))&gt;0,"P31"," ")</f>
        <v xml:space="preserve"> </v>
      </c>
      <c r="BD14" s="58" t="str">
        <f>IF(SUM(COUNTIFS('Planificación 2026-1'!F:F,"SUNAMPE",'Planificación 2026-1'!X:X,C14,'Planificación 2026-1'!H:H,"IC"))&gt;0,"P32"," ")</f>
        <v xml:space="preserve"> </v>
      </c>
      <c r="BE14" s="58" t="str">
        <f>IF(SUM(COUNTIFS('Planificación 2026-1'!F:F,"SUNAMPE",'Planificación 2026-1'!X:X,C14,'Planificación 2026-1'!H:H,"AR"))&gt;0,"P34"," ")</f>
        <v xml:space="preserve"> </v>
      </c>
      <c r="BF14" s="58" t="str">
        <f>IF(SUM(COUNTIFS('Planificación 2026-1'!F:F,"SUNAMPE",'Planificación 2026-1'!X:X,C14,'Planificación 2026-1'!H:H,"T1"))&gt;0,"P35"," ")</f>
        <v xml:space="preserve"> </v>
      </c>
      <c r="BG14" s="58" t="str">
        <f>IF(SUM(COUNTIFS('Planificación 2026-1'!F:F,"SUNAMPE",'Planificación 2026-1'!X:X,C14,'Planificación 2026-1'!H:H,"T3"))&gt;0,"P36"," ")</f>
        <v xml:space="preserve"> </v>
      </c>
      <c r="BH14" s="58" t="str">
        <f>IF(SUM(COUNTIFS('Planificación 2026-1'!F:F,"SUNAMPE",'Planificación 2026-1'!X:X,C14,'Planificación 2026-1'!H:H,"T2"))&gt;0,"P37"," ")</f>
        <v xml:space="preserve"> </v>
      </c>
      <c r="BI14" s="58" t="str">
        <f>IF(SUM(COUNTIFS('Planificación 2026-1'!F:F,"SUNAMPE",'Planificación 2026-1'!X:X,C14,'Planificación 2026-1'!H:H,"AE"))&gt;0,"P38"," ")</f>
        <v xml:space="preserve"> </v>
      </c>
      <c r="BJ14" s="58" t="str">
        <f>IF(SUM(COUNTIFS('Planificación 2026-1'!F:F,"SUNAMPE",'Planificación 2026-1'!X:X,C14,'Planificación 2026-1'!H:H,"T4"))&gt;0,"P55"," ")</f>
        <v xml:space="preserve"> </v>
      </c>
      <c r="BK14" s="58" t="str">
        <f>IF(SUM(COUNTIFS('Planificación 2026-1'!F:F,"HUAURA",'Planificación 2026-1'!X:X,C14,'Planificación 2026-1'!H:H,"AF"))&gt;0," P01"," ")</f>
        <v xml:space="preserve"> </v>
      </c>
      <c r="BL14" s="58" t="str">
        <f>IF(SUM(COUNTIFS('Planificación 2026-1'!F:F,"HUAURA",'Planificación 2026-1'!X:X,C14,'Planificación 2026-1'!H:H,"EN"))&gt;0,"P02"," ")</f>
        <v xml:space="preserve"> </v>
      </c>
      <c r="BM14" s="58" t="str">
        <f>IF(SUM(COUNTIFS('Planificación 2026-1'!F:F,"HUAURA",'Planificación 2026-1'!X:X,C14,'Planificación 2026-1'!H:H,"IS"))&gt;0,"P03"," ")</f>
        <v xml:space="preserve"> </v>
      </c>
      <c r="BN14" s="58" t="str">
        <f>IF(SUM(COUNTIFS('Planificación 2026-1'!F:F,"HUAURA",'Planificación 2026-1'!X:X,C14,'Planificación 2026-1'!H:H,"PS"))&gt;0,"P04"," ")</f>
        <v xml:space="preserve"> </v>
      </c>
      <c r="BO14" s="58"/>
      <c r="BP14" s="58" t="str">
        <f>IF(SUM(COUNTIFS('Planificación 2026-1'!F:F,"HUAURA",'Planificación 2026-1'!X:X,C14,'Planificación 2026-1'!H:H,"IN"))&gt;0,"P06"," ")</f>
        <v xml:space="preserve"> </v>
      </c>
      <c r="BQ14" s="58" t="str">
        <f>IF(SUM(COUNTIFS('Planificación 2026-1'!F:F,"HUAURA",'Planificación 2026-1'!X:X,C14,'Planificación 2026-1'!H:H,"CA"))&gt;0,"P07"," ")</f>
        <v xml:space="preserve"> </v>
      </c>
      <c r="BR14" s="58" t="str">
        <f>IF(SUM(COUNTIFS('Planificación 2026-1'!F:F,"HUAURA",'Planificación 2026-1'!X:X,C14,'Planificación 2026-1'!H:H,"DE"))&gt;0,"P08"," ")</f>
        <v xml:space="preserve"> </v>
      </c>
      <c r="BS14" s="58" t="str">
        <f>IF(SUM(COUNTIFS('Planificación 2026-1'!F:F,"HUAURA",'Planificación 2026-1'!X:X,C14,'Planificación 2026-1'!H:H,"OB"))&gt;0,"P09"," ")</f>
        <v xml:space="preserve"> </v>
      </c>
      <c r="BT14" s="58" t="str">
        <f>IF(SUM(COUNTIFS('Planificación 2026-1'!F:F,"HUAURA",'Planificación 2026-1'!X:X,C14,'Planificación 2026-1'!H:H,"MH"))&gt;0,"P31"," ")</f>
        <v xml:space="preserve"> </v>
      </c>
      <c r="BU14" s="58" t="str">
        <f>IF(SUM(COUNTIFS('Planificación 2026-1'!F:F,"HUAURA",'Planificación 2026-1'!X:X,C14,'Planificación 2026-1'!H:H,"IC"))&gt;0,"P32"," ")</f>
        <v xml:space="preserve"> </v>
      </c>
      <c r="BV14" s="58" t="str">
        <f>IF(SUM(COUNTIFS('Planificación 2026-1'!F:F,"HUAURA",'Planificación 2026-1'!X:X,C14,'Planificación 2026-1'!H:H,"AR"))&gt;0,"P34"," ")</f>
        <v xml:space="preserve"> </v>
      </c>
      <c r="BW14" s="58" t="str">
        <f>IF(SUM(COUNTIFS('Planificación 2026-1'!F:F,"HUAURA",'Planificación 2026-1'!X:X,C14,'Planificación 2026-1'!H:H,"T1"))&gt;0,"P35"," ")</f>
        <v xml:space="preserve"> </v>
      </c>
      <c r="BX14" s="58" t="str">
        <f>IF(SUM(COUNTIFS('Planificación 2026-1'!F:F,"HUAURA",'Planificación 2026-1'!X:X,C14,'Planificación 2026-1'!H:H,"T3"))&gt;0,"P36"," ")</f>
        <v xml:space="preserve"> </v>
      </c>
      <c r="BY14" s="58" t="str">
        <f>IF(SUM(COUNTIFS('Planificación 2026-1'!F:F,"HUAURA",'Planificación 2026-1'!X:X,C14,'Planificación 2026-1'!H:H,"T2"))&gt;0,"P37"," ")</f>
        <v xml:space="preserve"> </v>
      </c>
      <c r="BZ14" s="58" t="str">
        <f>IF(SUM(COUNTIFS('Planificación 2026-1'!F:F,"HUAURA",'Planificación 2026-1'!X:X,C14,'Planificación 2026-1'!H:H,"AE"))&gt;0,"P38"," ")</f>
        <v xml:space="preserve"> </v>
      </c>
      <c r="CA14" s="58" t="str">
        <f>IF(SUM(COUNTIFS('Planificación 2026-1'!F:F,"HUAURA",'Planificación 2026-1'!X:X,C14,'Planificación 2026-1'!H:H,"T4"))&gt;0,"P55"," ")</f>
        <v xml:space="preserve"> </v>
      </c>
      <c r="CB14" s="59">
        <f>SUMIFS('Planificación 2026-1'!S:S,'Planificación 2026-1'!X:X,C14,'Planificación 2026-1'!H:H,"AF",'Planificación 2026-1'!I:I,"&gt;2")</f>
        <v>0</v>
      </c>
      <c r="CC14" s="59">
        <f>SUMIFS('Planificación 2026-1'!S:S,'Planificación 2026-1'!X:X,C14,'Planificación 2026-1'!H:H,"EN",'Planificación 2026-1'!I:I,"&gt;2")</f>
        <v>0</v>
      </c>
      <c r="CD14" s="59">
        <f>SUMIFS('Planificación 2026-1'!S:S,'Planificación 2026-1'!X:X,C14,'Planificación 2026-1'!H:H,"IS",'Planificación 2026-1'!I:I,"&gt;2")</f>
        <v>0</v>
      </c>
      <c r="CE14" s="59">
        <f>SUMIFS('Planificación 2026-1'!S:S,'Planificación 2026-1'!X:X,C14,'Planificación 2026-1'!H:H,"PS",'Planificación 2026-1'!I:I,"&gt;2")</f>
        <v>0</v>
      </c>
      <c r="CF14" s="59">
        <f>SUMIFS('Planificación 2026-1'!S:S,'Planificación 2026-1'!X:X,C14,'Planificación 2026-1'!H:H,"IN",'Planificación 2026-1'!I:I,"&gt;2")</f>
        <v>0</v>
      </c>
      <c r="CG14" s="59">
        <f>SUMIFS('Planificación 2026-1'!S:S,'Planificación 2026-1'!X:X,C14,'Planificación 2026-1'!H:H,"CA",'Planificación 2026-1'!I:I,"&gt;2")</f>
        <v>0</v>
      </c>
      <c r="CH14" s="59">
        <f>SUMIFS('Planificación 2026-1'!S:S,'Planificación 2026-1'!X:X,C14,'Planificación 2026-1'!H:H,"DE",'Planificación 2026-1'!I:I,"&gt;2")</f>
        <v>0</v>
      </c>
      <c r="CI14" s="59">
        <f>SUMIFS('Planificación 2026-1'!S:S,'Planificación 2026-1'!X:X,C14,'Planificación 2026-1'!H:H,"OB",'Planificación 2026-1'!I:I,"&gt;2")</f>
        <v>0</v>
      </c>
      <c r="CJ14" s="59">
        <f>SUMIFS('Planificación 2026-1'!S:S,'Planificación 2026-1'!X:X,C14,'Planificación 2026-1'!H:H,"MH",'Planificación 2026-1'!I:I,"&gt;2")</f>
        <v>10</v>
      </c>
      <c r="CK14" s="59">
        <f>SUMIFS('Planificación 2026-1'!S:S,'Planificación 2026-1'!X:X,C14,'Planificación 2026-1'!H:H,"IC",'Planificación 2026-1'!I:I,"&gt;2")</f>
        <v>0</v>
      </c>
      <c r="CL14" s="59">
        <f>SUMIFS('Planificación 2026-1'!S:S,'Planificación 2026-1'!X:X,C14,'Planificación 2026-1'!H:H,"AR",'Planificación 2026-1'!I:I,"&gt;2")</f>
        <v>0</v>
      </c>
      <c r="CM14" s="59">
        <f>SUMIFS('Planificación 2026-1'!S:S,'Planificación 2026-1'!X:X,C14,'Planificación 2026-1'!H:H,"AE",'Planificación 2026-1'!I:I,"&gt;2")</f>
        <v>0</v>
      </c>
      <c r="CN14" s="59">
        <f>SUMIFS('Planificación 2026-1'!S:S,'Planificación 2026-1'!X:X,C14,'Planificación 2026-1'!H:H,"T1",'Planificación 2026-1'!I:I,"&gt;2")</f>
        <v>0</v>
      </c>
      <c r="CO14" s="59">
        <f>SUMIFS('Planificación 2026-1'!S:S,'Planificación 2026-1'!X:X,C14,'Planificación 2026-1'!H:H,"T3",'Planificación 2026-1'!I:I,"&gt;2")</f>
        <v>0</v>
      </c>
      <c r="CP14" s="59">
        <f>SUMIFS('Planificación 2026-1'!S:S,'Planificación 2026-1'!X:X,C14,'Planificación 2026-1'!H:H,"T2",'Planificación 2026-1'!I:I,"&gt;2")</f>
        <v>0</v>
      </c>
      <c r="CQ14" s="59">
        <f>SUMIFS('Planificación 2026-1'!S:S,'Planificación 2026-1'!X:X,C14,'Planificación 2026-1'!H:H,"T4",'Planificación 2026-1'!I:I,"&gt;2")</f>
        <v>0</v>
      </c>
      <c r="CR14" s="59">
        <f>SUMIFS('Planificación 2026-1'!S:S,'Planificación 2026-1'!X:X,C14,'Planificación 2026-1'!H:H,"AF",'Planificación 2026-1'!I:I,"&lt;3")</f>
        <v>0</v>
      </c>
      <c r="CS14" s="59">
        <f>SUMIFS('Planificación 2026-1'!S:S,'Planificación 2026-1'!X:X,C14,'Planificación 2026-1'!H:H,"EN",'Planificación 2026-1'!I:I,"&lt;3")</f>
        <v>0</v>
      </c>
      <c r="CT14" s="59">
        <f>SUMIFS('Planificación 2026-1'!S:S,'Planificación 2026-1'!X:X,C14,'Planificación 2026-1'!H:H,"IS",'Planificación 2026-1'!I:I,"&lt;3")</f>
        <v>0</v>
      </c>
      <c r="CU14" s="59">
        <f>SUMIFS('Planificación 2026-1'!S:S,'Planificación 2026-1'!X:X,C14,'Planificación 2026-1'!H:H,"PS",'Planificación 2026-1'!I:I,"&lt;3")</f>
        <v>0</v>
      </c>
      <c r="CV14" s="59">
        <f>SUMIFS('Planificación 2026-1'!S:S,'Planificación 2026-1'!X:X,C14,'Planificación 2026-1'!H:H,"IN",'Planificación 2026-1'!I:I,"&lt;3")</f>
        <v>0</v>
      </c>
      <c r="CW14" s="59">
        <f>SUMIFS('Planificación 2026-1'!S:S,'Planificación 2026-1'!X:X,C14,'Planificación 2026-1'!H:H,"CA",'Planificación 2026-1'!I:I,"&lt;3")</f>
        <v>0</v>
      </c>
      <c r="CX14" s="59">
        <f>SUMIFS('Planificación 2026-1'!S:S,'Planificación 2026-1'!X:X,C14,'Planificación 2026-1'!H:H,"DE",'Planificación 2026-1'!I:I,"&lt;3")</f>
        <v>0</v>
      </c>
      <c r="CY14" s="59">
        <f>SUMIFS('Planificación 2026-1'!S:S,'Planificación 2026-1'!X:X,C14,'Planificación 2026-1'!H:H,"OB",'Planificación 2026-1'!I:I,"&lt;3")</f>
        <v>0</v>
      </c>
      <c r="CZ14" s="59">
        <f>SUMIFS('Planificación 2026-1'!S:S,'Planificación 2026-1'!X:X,C14,'Planificación 2026-1'!H:H,"MH",'Planificación 2026-1'!I:I,"&lt;3")</f>
        <v>0</v>
      </c>
      <c r="DA14" s="59">
        <f>SUMIFS('Planificación 2026-1'!S:S,'Planificación 2026-1'!X:X,C14,'Planificación 2026-1'!H:H,"IC",'Planificación 2026-1'!I:I,"&lt;3")</f>
        <v>0</v>
      </c>
      <c r="DB14" s="59">
        <f>SUMIFS('Planificación 2026-1'!S:S,'Planificación 2026-1'!X:X,C14,'Planificación 2026-1'!H:H,"AR",'Planificación 2026-1'!I:I,"&lt;3")</f>
        <v>0</v>
      </c>
      <c r="DC14" s="59">
        <f>SUMIFS('Planificación 2026-1'!S:S,'Planificación 2026-1'!X:X,C14,'Planificación 2026-1'!H:H,"AE",'Planificación 2026-1'!I:I,"&lt;3")</f>
        <v>0</v>
      </c>
      <c r="DD14" s="59">
        <f>SUMIFS('Planificación 2026-1'!S:S,'Planificación 2026-1'!X:X,C14,'Planificación 2026-1'!H:H,"T1",'Planificación 2026-1'!I:I,"&lt;3")</f>
        <v>0</v>
      </c>
      <c r="DE14" s="59">
        <f>SUMIFS('Planificación 2026-1'!S:S,'Planificación 2026-1'!X:X,C14,'Planificación 2026-1'!H:H,"T3",'Planificación 2026-1'!I:I,"&lt;3")</f>
        <v>0</v>
      </c>
      <c r="DF14" s="59">
        <f>SUMIFS('Planificación 2026-1'!S:S,'Planificación 2026-1'!X:X,C14,'Planificación 2026-1'!H:H,"T2",'Planificación 2026-1'!I:I,"&lt;3")</f>
        <v>0</v>
      </c>
      <c r="DG14" s="59">
        <f>SUMIFS('Planificación 2026-1'!S:S,'Planificación 2026-1'!X:X,C14,'Planificación 2026-1'!H:H,"T4",'Planificación 2026-1'!I:I,"&lt;3")</f>
        <v>0</v>
      </c>
      <c r="DH14" s="58" t="str">
        <f t="shared" si="3"/>
        <v/>
      </c>
      <c r="DI14" s="27">
        <f>IF(C14="","",SUMIFS('Planificación 2026-1'!S:S,'Planificación 2026-1'!X:X,C14,'Planificación 2026-1'!F:F,"PRINCIPAL",'Planificación 2026-1'!Y:Y,"VIRTUAL"))</f>
        <v>0</v>
      </c>
      <c r="DJ14" s="27">
        <f>IF(C14="","",SUMIFS('Planificación 2026-1'!S:S,'Planificación 2026-1'!X:X,C14,'Planificación 2026-1'!F:F,"PRINCIPAL",'Planificación 2026-1'!Y:Y,"PRESENCIAL"))</f>
        <v>0</v>
      </c>
      <c r="DK14" s="27">
        <f>IF(C14="","",SUMIFS('Planificación 2026-1'!S:S,'Planificación 2026-1'!X:X,C14,'Planificación 2026-1'!F:F,"PRINCIPAL",'Planificación 2026-1'!Y:Y,"HIBRIDO PRESENCIAL"))</f>
        <v>0</v>
      </c>
      <c r="DL14" s="58" t="str">
        <f t="shared" si="4"/>
        <v/>
      </c>
      <c r="DM14" s="58">
        <f>IF(C14="","",SUMIFS('Planificación 2026-1'!S:S,'Planificación 2026-1'!X:X,C14,'Planificación 2026-1'!F:F,"FILIAL",'Planificación 2026-1'!Y:Y,"VIRTUAL"))</f>
        <v>0</v>
      </c>
      <c r="DN14" s="60">
        <f>IF(C14="","",SUMIFS('Planificación 2026-1'!S:S,'Planificación 2026-1'!X:X,C14,'Planificación 2026-1'!F:F,"FILIAL",'Planificación 2026-1'!Y:Y,"PRESENCIAL"))</f>
        <v>0</v>
      </c>
      <c r="DO14" s="29">
        <f>IF(C14="","",SUMIFS('Planificación 2026-1'!S:S,'Planificación 2026-1'!X:X,C14,'Planificación 2026-1'!F:F,"FILIAL",'Planificación 2026-1'!Y:Y,"HIBRIDO PRESENCIAL"))</f>
        <v>0</v>
      </c>
      <c r="DP14" s="61" t="str">
        <f t="shared" si="5"/>
        <v/>
      </c>
      <c r="DQ14" s="58">
        <f>IF(C14="","",SUMIFS('Planificación 2026-1'!S:S,'Planificación 2026-1'!X:X,C14,'Planificación 2026-1'!F:F,"SUNAMPE",'Planificación 2026-1'!Y:Y,"VIRTUAL"))</f>
        <v>0</v>
      </c>
      <c r="DR14" s="29">
        <f>IF(C14="","",SUMIFS('Planificación 2026-1'!S:S,'Planificación 2026-1'!X:X,C14,'Planificación 2026-1'!F:F,"SUNAMPE",'Planificación 2026-1'!Y:Y,"PRESENCIAL"))</f>
        <v>0</v>
      </c>
      <c r="DS14" s="61" t="str">
        <f t="shared" si="6"/>
        <v/>
      </c>
      <c r="DT14" s="58">
        <f>IF(C14="","",SUMIFS('Planificación 2026-1'!S:S,'Planificación 2026-1'!X:X,C14,'Planificación 2026-1'!F:F,"HUAURA",'Planificación 2026-1'!Y:Y,"VIRTUAL"))</f>
        <v>0</v>
      </c>
      <c r="DU14" s="29">
        <f>IF(C14="","",SUMIFS('Planificación 2026-1'!S:S,'Planificación 2026-1'!X:X,C14,'Planificación 2026-1'!F:F,"HUAURA",'Planificación 2026-1'!Y:Y,"PRESENCIAL"))</f>
        <v>0</v>
      </c>
      <c r="DV14" s="32">
        <f>SUMIFS('Planificación 2026-1'!S:S,'Planificación 2026-1'!X:X,C14,'Planificación 2026-1'!F:F,"PRINCIPAL",'Planificación 2026-1'!Y:Y,"VIRTUAL",'Planificación 2026-1'!I:I,"&gt;2")</f>
        <v>0</v>
      </c>
      <c r="DW14" s="32">
        <f>SUMIFS('Planificación 2026-1'!S:S,'Planificación 2026-1'!X:X,C14,'Planificación 2026-1'!F:F,"PRINCIPAL",'Planificación 2026-1'!Y:Y,"&lt;&gt;VIRTUAL",'Planificación 2026-1'!I:I,"&gt;2")</f>
        <v>0</v>
      </c>
      <c r="DX14" s="32">
        <f>SUMIFS('Planificación 2026-1'!S:S,'Planificación 2026-1'!X:X,C14,'Planificación 2026-1'!F:F,"SUNAMPE",'Planificación 2026-1'!Y:Y,"VIRTUAL",'Planificación 2026-1'!I:I,"&gt;2")</f>
        <v>0</v>
      </c>
      <c r="DY14" s="32">
        <f>SUMIFS('Planificación 2026-1'!S:S,'Planificación 2026-1'!X:X,C14,'Planificación 2026-1'!F:F,"SUNAMPE",'Planificación 2026-1'!Y:Y,"&lt;&gt;VIRTUAL",'Planificación 2026-1'!I:I,"&gt;2")</f>
        <v>0</v>
      </c>
      <c r="DZ14" s="32">
        <f>SUMIFS('Planificación 2026-1'!S:S,'Planificación 2026-1'!X:X,C14,'Planificación 2026-1'!F:F,"FILIAL",'Planificación 2026-1'!Y:Y,"VIRTUAL",'Planificación 2026-1'!I:I,"&gt;2")</f>
        <v>0</v>
      </c>
      <c r="EA14" s="32">
        <f>SUMIFS('Planificación 2026-1'!S:S,'Planificación 2026-1'!X:X,C14,'Planificación 2026-1'!F:F,"FILIAL",'Planificación 2026-1'!Y:Y,"&lt;&gt;VIRTUAL",'Planificación 2026-1'!I:I,"&gt;2")</f>
        <v>0</v>
      </c>
      <c r="EB14" s="32">
        <f>SUMIFS('Planificación 2026-1'!S:S,'Planificación 2026-1'!X:X,C14,'Planificación 2026-1'!F:F,"PORUMA",'Planificación 2026-1'!Y:Y,"VIRTUAL",'Planificación 2026-1'!I:I,"&gt;2")</f>
        <v>0</v>
      </c>
      <c r="EC14" s="32">
        <f>SUMIFS('Planificación 2026-1'!S:S,'Planificación 2026-1'!X:X,C14,'Planificación 2026-1'!F:F,"PORUMA",'Planificación 2026-1'!Y:Y,"&lt;&gt;VIRTUAL",'Planificación 2026-1'!I:I,"&gt;2")</f>
        <v>10</v>
      </c>
      <c r="ED14" s="32">
        <f>SUMIFS('Planificación 2026-1'!S:S,'Planificación 2026-1'!X:X,C14,'Planificación 2026-1'!F:F,"HUAURA",'Planificación 2026-1'!Y:Y,"VIRTUAL",'Planificación 2026-1'!I:I,"&gt;2")</f>
        <v>0</v>
      </c>
      <c r="EE14" s="32">
        <f>SUMIFS('Planificación 2026-1'!S:S,'Planificación 2026-1'!X:X,C14,'Planificación 2026-1'!F:F,"HUAURA",'Planificación 2026-1'!Y:Y,"&lt;&gt;VIRTUAL",'Planificación 2026-1'!I:I,"&gt;2")</f>
        <v>0</v>
      </c>
      <c r="EF14" s="32">
        <f>SUMIFS('Planificación 2026-1'!S:S,'Planificación 2026-1'!X:X,C14,'Planificación 2026-1'!F:F,"PRINCIPAL",'Planificación 2026-1'!Y:Y,"VIRTUAL",'Planificación 2026-1'!I:I,"&lt;3")</f>
        <v>0</v>
      </c>
      <c r="EG14" s="32">
        <f>SUMIFS('Planificación 2026-1'!S:S,'Planificación 2026-1'!X:X,C14,'Planificación 2026-1'!F:F,"PRINCIPAL",'Planificación 2026-1'!Y:Y,"&lt;&gt;VIRTUAL",'Planificación 2026-1'!I:I,"&lt;3")</f>
        <v>0</v>
      </c>
      <c r="EH14" s="32">
        <f>SUMIFS('Planificación 2026-1'!S:S,'Planificación 2026-1'!X:X,C14,'Planificación 2026-1'!F:F,"SUNAMPE",'Planificación 2026-1'!Y:Y,"VIRTUAL",'Planificación 2026-1'!I:I,"&lt;3")</f>
        <v>0</v>
      </c>
      <c r="EI14" s="32">
        <f>SUMIFS('Planificación 2026-1'!S:S,'Planificación 2026-1'!X:X,C14,'Planificación 2026-1'!F:F,"SUNAMPE",'Planificación 2026-1'!Y:Y,"&lt;&gt;VIRTUAL",'Planificación 2026-1'!I:I,"&lt;3")</f>
        <v>0</v>
      </c>
      <c r="EJ14" s="32">
        <f>SUMIFS('Planificación 2026-1'!S:S,'Planificación 2026-1'!X:X,C14,'Planificación 2026-1'!F:F,"FILIAL",'Planificación 2026-1'!Y:Y,"VIRTUAL",'Planificación 2026-1'!I:I,"&lt;3")</f>
        <v>0</v>
      </c>
      <c r="EK14" s="32">
        <f>SUMIFS('Planificación 2026-1'!S:S,'Planificación 2026-1'!X:X,C14,'Planificación 2026-1'!F:F,"FILIAL",'Planificación 2026-1'!Y:Y,"&lt;&gt;VIRTUAL",'Planificación 2026-1'!I:I,"&lt;3")</f>
        <v>0</v>
      </c>
      <c r="EL14" s="32">
        <f>SUMIFS('Planificación 2026-1'!S:S,'Planificación 2026-1'!X:X,C14,'Planificación 2026-1'!F:F,"PORUMA",'Planificación 2026-1'!Y:Y,"VIRTUAL",'Planificación 2026-1'!I:I,"&lt;3")</f>
        <v>0</v>
      </c>
      <c r="EM14" s="32">
        <f>SUMIFS('Planificación 2026-1'!S:S,'Planificación 2026-1'!X:X,C14,'Planificación 2026-1'!F:F,"PORUMA",'Planificación 2026-1'!Y:Y,"&lt;&gt;VIRTUAL",'Planificación 2026-1'!I:I,"&lt;3")</f>
        <v>0</v>
      </c>
      <c r="EN14" s="32">
        <f>SUMIFS('Planificación 2026-1'!S:S,'Planificación 2026-1'!X:X,C14,'Planificación 2026-1'!F:F,"HUAURA",'Planificación 2026-1'!Y:Y,"VIRTUAL",'Planificación 2026-1'!I:I,"&lt;3")</f>
        <v>0</v>
      </c>
      <c r="EO14" s="32">
        <f>SUMIFS('Planificación 2026-1'!S:S,'Planificación 2026-1'!X:X,C14,'Planificación 2026-1'!F:F,"HUAURA",'Planificación 2026-1'!Y:Y,"&lt;&gt;VIRTUAL",'Planificación 2026-1'!I:I,"&lt;3")</f>
        <v>0</v>
      </c>
      <c r="EP14" s="32">
        <f t="shared" si="0"/>
        <v>0</v>
      </c>
      <c r="EQ14" s="32">
        <f t="shared" si="7"/>
        <v>0</v>
      </c>
      <c r="ER14" s="32">
        <f t="shared" si="8"/>
        <v>10</v>
      </c>
      <c r="ES14" s="32">
        <f t="shared" si="9"/>
        <v>0</v>
      </c>
      <c r="ET14" s="32">
        <f t="shared" si="10"/>
        <v>0</v>
      </c>
      <c r="EU14" s="32">
        <f t="shared" si="11"/>
        <v>10</v>
      </c>
      <c r="EV14" s="32" t="b">
        <f>EXACT(EU14,E14)</f>
        <v>1</v>
      </c>
      <c r="EW14" s="32"/>
      <c r="EX14" s="32">
        <f t="shared" si="1"/>
        <v>0</v>
      </c>
      <c r="EY14" s="32">
        <f t="shared" si="2"/>
        <v>0</v>
      </c>
      <c r="EZ14" s="32" t="b">
        <f>EXACT(SUM(EX14:EY14),E14)</f>
        <v>0</v>
      </c>
      <c r="FA14" s="32" t="str">
        <f>IF(AND(DW14=0,EA14=0,EE14=0),"",IF(COUNTIF(DW14:EE14,"&gt;0")=1,IF(DW14&gt;0,"SEDE",IF(EA14&gt;0,"FILIAL","HUAURA")),IF(COUNTIF(DW14:EE14,"&gt;0")=2,IF(AND(DW14&gt;0,EA14&gt;0),"SEDE-FILIAL",IF(AND(DW14&gt;0,EE14&gt;0),"SEDE-HUAURA","FILIAL-HUAURA")),"SEDE-FILIAL-HUAURA")))</f>
        <v/>
      </c>
      <c r="FB14" s="32" t="str">
        <f t="shared" si="12"/>
        <v>PRESENCIAL</v>
      </c>
    </row>
    <row r="15" spans="1:158">
      <c r="A15" s="33"/>
      <c r="B15" s="66">
        <v>12</v>
      </c>
      <c r="C15" s="32" t="s">
        <v>212</v>
      </c>
      <c r="D15" s="429">
        <v>21427721</v>
      </c>
      <c r="E15" s="62">
        <f>SUMIF('Planificación 2026-1'!X:X,C15,'Planificación 2026-1'!S:S)</f>
        <v>30</v>
      </c>
      <c r="F15" s="63" t="s">
        <v>199</v>
      </c>
      <c r="G15" s="454" t="s">
        <v>200</v>
      </c>
      <c r="H15" s="64" t="s">
        <v>38</v>
      </c>
      <c r="I15" s="64" t="s">
        <v>150</v>
      </c>
      <c r="J15" s="32" t="s">
        <v>38</v>
      </c>
      <c r="K15" s="32" t="s">
        <v>150</v>
      </c>
      <c r="L15" s="57" t="str">
        <f>IF(SUM(COUNTIFS('Planificación 2026-1'!F:F,"PRINCIPAL",'Planificación 2026-1'!X:X,C15,'Planificación 2026-1'!H:H,"AF"))&gt;0,"P01"," ")</f>
        <v xml:space="preserve"> </v>
      </c>
      <c r="M15" s="58" t="str">
        <f>IF(SUM(COUNTIFS('Planificación 2026-1'!F:F,"PRINCIPAL",'Planificación 2026-1'!X:X,C15,'Planificación 2026-1'!H:H,"EN"))&gt;0,"P02"," ")</f>
        <v>P02</v>
      </c>
      <c r="N15" s="58" t="str">
        <f>IF(SUM(COUNTIFS('Planificación 2026-1'!F:F,"PRINCIPAL",'Planificación 2026-1'!X:X,C15,'Planificación 2026-1'!H:H,"IS"))&gt;0,"P03"," ")</f>
        <v xml:space="preserve"> </v>
      </c>
      <c r="O15" s="58" t="str">
        <f>IF(SUM(COUNTIFS('Planificación 2026-1'!F:F,"PRINCIPAL",'Planificación 2026-1'!X:X,C15,'Planificación 2026-1'!H:H,"PS"))&gt;0,"P04"," ")</f>
        <v xml:space="preserve"> </v>
      </c>
      <c r="P15" s="58"/>
      <c r="Q15" s="58" t="str">
        <f>IF(SUM(COUNTIFS('Planificación 2026-1'!F:F,"PRINCIPAL",'Planificación 2026-1'!X:X,C15,'Planificación 2026-1'!H:H,"IN"))&gt;0,"P06"," ")</f>
        <v xml:space="preserve"> </v>
      </c>
      <c r="R15" s="58" t="str">
        <f>IF(SUM(COUNTIFS('Planificación 2026-1'!F:F,"PRINCIPAL",'Planificación 2026-1'!X:X,C15,'Planificación 2026-1'!H:H,"CA"))&gt;0,"P07"," ")</f>
        <v xml:space="preserve"> </v>
      </c>
      <c r="S15" s="58" t="str">
        <f>IF(SUM(COUNTIFS('Planificación 2026-1'!F:F,"PRINCIPAL",'Planificación 2026-1'!X:X,C15,'Planificación 2026-1'!H:H,"DE"))&gt;0,"P08"," ")</f>
        <v xml:space="preserve"> </v>
      </c>
      <c r="T15" s="58" t="str">
        <f>IF(SUM(COUNTIFS('Planificación 2026-1'!F:F,"PRINCIPAL",'Planificación 2026-1'!X:X,C15,'Planificación 2026-1'!H:H,"OB"))&gt;0,"P09"," ")</f>
        <v xml:space="preserve"> </v>
      </c>
      <c r="U15" s="58" t="str">
        <f>IF(SUM(COUNTIFS('Planificación 2026-1'!F:F,"PRINCIPAL",'Planificación 2026-1'!X:X,C15,'Planificación 2026-1'!H:H,"MH"))&gt;0,"P31"," ")</f>
        <v xml:space="preserve"> </v>
      </c>
      <c r="V15" s="58" t="str">
        <f>IF(SUM(COUNTIFS('Planificación 2026-1'!F:F,"PRINCIPAL",'Planificación 2026-1'!X:X,C15,'Planificación 2026-1'!H:H,"IC"))&gt;0,"P32"," ")</f>
        <v xml:space="preserve"> </v>
      </c>
      <c r="W15" s="58" t="str">
        <f>IF(SUM(COUNTIFS('Planificación 2026-1'!F:F,"PRINCIPAL",'Planificación 2026-1'!X:X,C15,'Planificación 2026-1'!H:H,"AR"))&gt;0,"P34"," ")</f>
        <v xml:space="preserve"> </v>
      </c>
      <c r="X15" s="58" t="str">
        <f>IF(SUM(COUNTIFS('Planificación 2026-1'!F:F,"PRINCIPAL",'Planificación 2026-1'!X:X,C15,'Planificación 2026-1'!H:H,"T1"))&gt;0,"P35"," ")</f>
        <v xml:space="preserve"> </v>
      </c>
      <c r="Y15" s="58" t="str">
        <f>IF(SUM(COUNTIFS('Planificación 2026-1'!F:F,"PRINCIPAL",'Planificación 2026-1'!X:X,C15,'Planificación 2026-1'!H:H,"T3"))&gt;0,"P36"," ")</f>
        <v xml:space="preserve"> </v>
      </c>
      <c r="Z15" s="58" t="str">
        <f>IF(SUM(COUNTIFS('Planificación 2026-1'!F:F,"PRINCIPAL",'Planificación 2026-1'!X:X,C15,'Planificación 2026-1'!H:H,"T2"))&gt;0,"P37"," ")</f>
        <v xml:space="preserve"> </v>
      </c>
      <c r="AA15" s="58" t="str">
        <f>IF(SUM(COUNTIFS('Planificación 2026-1'!F:F,"PRINCIPAL",'Planificación 2026-1'!X:X,C15,'Planificación 2026-1'!H:H,"AE"))&gt;0,"P38"," ")</f>
        <v xml:space="preserve"> </v>
      </c>
      <c r="AB15" s="58" t="str">
        <f>IF(SUM(COUNTIFS('Planificación 2026-1'!F:F,"PRINCIPAL",'Planificación 2026-1'!X:X,C15,'Planificación 2026-1'!H:H,"T4"))&gt;0,"P55"," ")</f>
        <v xml:space="preserve"> </v>
      </c>
      <c r="AC15" s="58" t="str">
        <f>IF(SUM(COUNTIFS('Planificación 2026-1'!F:F,"FILIAL",'Planificación 2026-1'!X:X,C15,'Planificación 2026-1'!H:H,"AF"))&gt;0," P01"," ")</f>
        <v xml:space="preserve"> </v>
      </c>
      <c r="AD15" s="58" t="str">
        <f>IF(SUM(COUNTIFS('Planificación 2026-1'!F:F,"FILIAL",'Planificación 2026-1'!X:X,C15,'Planificación 2026-1'!H:H,"EN"))&gt;0,"P02"," ")</f>
        <v>P02</v>
      </c>
      <c r="AE15" s="58" t="str">
        <f>IF(SUM(COUNTIFS('Planificación 2026-1'!F:F,"FILIAL",'Planificación 2026-1'!X:X,C15,'Planificación 2026-1'!H:H,"IS"))&gt;0,"P03"," ")</f>
        <v xml:space="preserve"> </v>
      </c>
      <c r="AF15" s="58" t="str">
        <f>IF(SUM(COUNTIFS('Planificación 2026-1'!F:F,"FILIAL",'Planificación 2026-1'!X:X,C15,'Planificación 2026-1'!H:H,"PS"))&gt;0,"P04"," ")</f>
        <v xml:space="preserve"> </v>
      </c>
      <c r="AG15" s="58"/>
      <c r="AH15" s="58" t="str">
        <f>IF(SUM(COUNTIFS('Planificación 2026-1'!F:F,"FILIAL",'Planificación 2026-1'!X:X,C15,'Planificación 2026-1'!H:H,"IN"))&gt;0,"P06"," ")</f>
        <v xml:space="preserve"> </v>
      </c>
      <c r="AI15" s="58" t="str">
        <f>IF(SUM(COUNTIFS('Planificación 2026-1'!F:F,"FILIAL",'Planificación 2026-1'!X:X,C15,'Planificación 2026-1'!H:H,"CA"))&gt;0,"P07"," ")</f>
        <v xml:space="preserve"> </v>
      </c>
      <c r="AJ15" s="58" t="str">
        <f>IF(SUM(COUNTIFS('Planificación 2026-1'!F:F,"FILIAL",'Planificación 2026-1'!X:X,C15,'Planificación 2026-1'!H:H,"DE"))&gt;0,"P08"," ")</f>
        <v xml:space="preserve"> </v>
      </c>
      <c r="AK15" s="58" t="str">
        <f>IF(SUM(COUNTIFS('Planificación 2026-1'!F:F,"FILIAL",'Planificación 2026-1'!X:X,C15,'Planificación 2026-1'!H:H,"OB"))&gt;0,"P09"," ")</f>
        <v xml:space="preserve"> </v>
      </c>
      <c r="AL15" s="58" t="str">
        <f>IF(SUM(COUNTIFS('Planificación 2026-1'!F:F,"FILIAL",'Planificación 2026-1'!X:X,C15,'Planificación 2026-1'!H:H,"MH"))&gt;0,"P31"," ")</f>
        <v xml:space="preserve"> </v>
      </c>
      <c r="AM15" s="58" t="str">
        <f>IF(SUM(COUNTIFS('Planificación 2026-1'!F:F,"FILIAL",'Planificación 2026-1'!X:X,C15,'Planificación 2026-1'!H:H,"IC"))&gt;0,"P32"," ")</f>
        <v xml:space="preserve"> </v>
      </c>
      <c r="AN15" s="58" t="str">
        <f>IF(SUM(COUNTIFS('Planificación 2026-1'!F:F,"FILIAL",'Planificación 2026-1'!X:X,C15,'Planificación 2026-1'!H:H,"AR"))&gt;0,"P34"," ")</f>
        <v xml:space="preserve"> </v>
      </c>
      <c r="AO15" s="58" t="str">
        <f>IF(SUM(COUNTIFS('Planificación 2026-1'!F:F,"FILIAL",'Planificación 2026-1'!X:X,C15,'Planificación 2026-1'!H:H,"T1"))&gt;0,"P35"," ")</f>
        <v xml:space="preserve"> </v>
      </c>
      <c r="AP15" s="58" t="str">
        <f>IF(SUM(COUNTIFS('Planificación 2026-1'!F:F,"FILIAL",'Planificación 2026-1'!X:X,C15,'Planificación 2026-1'!H:H,"T3"))&gt;0,"P36"," ")</f>
        <v xml:space="preserve"> </v>
      </c>
      <c r="AQ15" s="58" t="str">
        <f>IF(SUM(COUNTIFS('Planificación 2026-1'!F:F,"FILIAL",'Planificación 2026-1'!X:X,C15,'Planificación 2026-1'!H:H,"T2"))&gt;0,"P37"," ")</f>
        <v xml:space="preserve"> </v>
      </c>
      <c r="AR15" s="58" t="str">
        <f>IF(SUM(COUNTIFS('Planificación 2026-1'!F:F,"FILIAL",'Planificación 2026-1'!X:X,C15,'Planificación 2026-1'!H:H,"AE"))&gt;0,"P38"," ")</f>
        <v xml:space="preserve"> </v>
      </c>
      <c r="AS15" s="58" t="str">
        <f>IF(SUM(COUNTIFS('Planificación 2026-1'!F:F,"FILIAL",'Planificación 2026-1'!X:X,C15,'Planificación 2026-1'!H:H,"T4"))&gt;0,"P55"," ")</f>
        <v xml:space="preserve"> </v>
      </c>
      <c r="AT15" s="58" t="str">
        <f>IF(SUM(COUNTIFS('Planificación 2026-1'!F:F,"SUNAMPE",'Planificación 2026-1'!X:X,C15,'Planificación 2026-1'!H:H,"AF"))&gt;0," P01"," ")</f>
        <v xml:space="preserve"> </v>
      </c>
      <c r="AU15" s="58" t="str">
        <f>IF(SUM(COUNTIFS('Planificación 2026-1'!F:F,"SUNAMPE",'Planificación 2026-1'!X:X,C15,'Planificación 2026-1'!H:H,"EN"))&gt;0,"P02"," ")</f>
        <v xml:space="preserve"> </v>
      </c>
      <c r="AV15" s="58" t="str">
        <f>IF(SUM(COUNTIFS('Planificación 2026-1'!F:F,"SUNAMPE",'Planificación 2026-1'!X:X,C15,'Planificación 2026-1'!H:H,"IS"))&gt;0,"P03"," ")</f>
        <v xml:space="preserve"> </v>
      </c>
      <c r="AW15" s="58" t="str">
        <f>IF(SUM(COUNTIFS('Planificación 2026-1'!F:F,"SUNAMPE",'Planificación 2026-1'!X:X,C15,'Planificación 2026-1'!H:H,"PS"))&gt;0,"P04"," ")</f>
        <v xml:space="preserve"> </v>
      </c>
      <c r="AX15" s="58"/>
      <c r="AY15" s="58" t="str">
        <f>IF(SUM(COUNTIFS('Planificación 2026-1'!F:F,"SUNAMPE",'Planificación 2026-1'!X:X,C15,'Planificación 2026-1'!H:H,"IN"))&gt;0,"P06"," ")</f>
        <v xml:space="preserve"> </v>
      </c>
      <c r="AZ15" s="58" t="str">
        <f>IF(SUM(COUNTIFS('Planificación 2026-1'!F:F,"SUNAMPE",'Planificación 2026-1'!X:X,C15,'Planificación 2026-1'!H:H,"CA"))&gt;0,"P07"," ")</f>
        <v xml:space="preserve"> </v>
      </c>
      <c r="BA15" s="58" t="str">
        <f>IF(SUM(COUNTIFS('Planificación 2026-1'!F:F,"SUNAMPE",'Planificación 2026-1'!X:X,C15,'Planificación 2026-1'!H:H,"DE"))&gt;0,"P08"," ")</f>
        <v xml:space="preserve"> </v>
      </c>
      <c r="BB15" s="58" t="str">
        <f>IF(SUM(COUNTIFS('Planificación 2026-1'!F:F,"SUNAMPE",'Planificación 2026-1'!X:X,C15,'Planificación 2026-1'!H:H,"OB"))&gt;0,"P09"," ")</f>
        <v xml:space="preserve"> </v>
      </c>
      <c r="BC15" s="58" t="str">
        <f>IF(SUM(COUNTIFS('Planificación 2026-1'!F:F,"SUNAMPE",'Planificación 2026-1'!X:X,C15,'Planificación 2026-1'!H:H,"MH"))&gt;0,"P31"," ")</f>
        <v xml:space="preserve"> </v>
      </c>
      <c r="BD15" s="58" t="str">
        <f>IF(SUM(COUNTIFS('Planificación 2026-1'!F:F,"SUNAMPE",'Planificación 2026-1'!X:X,C15,'Planificación 2026-1'!H:H,"IC"))&gt;0,"P32"," ")</f>
        <v xml:space="preserve"> </v>
      </c>
      <c r="BE15" s="58" t="str">
        <f>IF(SUM(COUNTIFS('Planificación 2026-1'!F:F,"SUNAMPE",'Planificación 2026-1'!X:X,C15,'Planificación 2026-1'!H:H,"AR"))&gt;0,"P34"," ")</f>
        <v xml:space="preserve"> </v>
      </c>
      <c r="BF15" s="58" t="str">
        <f>IF(SUM(COUNTIFS('Planificación 2026-1'!F:F,"SUNAMPE",'Planificación 2026-1'!X:X,C15,'Planificación 2026-1'!H:H,"T1"))&gt;0,"P35"," ")</f>
        <v xml:space="preserve"> </v>
      </c>
      <c r="BG15" s="58" t="str">
        <f>IF(SUM(COUNTIFS('Planificación 2026-1'!F:F,"SUNAMPE",'Planificación 2026-1'!X:X,C15,'Planificación 2026-1'!H:H,"T3"))&gt;0,"P36"," ")</f>
        <v xml:space="preserve"> </v>
      </c>
      <c r="BH15" s="58" t="str">
        <f>IF(SUM(COUNTIFS('Planificación 2026-1'!F:F,"SUNAMPE",'Planificación 2026-1'!X:X,C15,'Planificación 2026-1'!H:H,"T2"))&gt;0,"P37"," ")</f>
        <v xml:space="preserve"> </v>
      </c>
      <c r="BI15" s="58" t="str">
        <f>IF(SUM(COUNTIFS('Planificación 2026-1'!F:F,"SUNAMPE",'Planificación 2026-1'!X:X,C15,'Planificación 2026-1'!H:H,"AE"))&gt;0,"P38"," ")</f>
        <v xml:space="preserve"> </v>
      </c>
      <c r="BJ15" s="58" t="str">
        <f>IF(SUM(COUNTIFS('Planificación 2026-1'!F:F,"SUNAMPE",'Planificación 2026-1'!X:X,C15,'Planificación 2026-1'!H:H,"T4"))&gt;0,"P55"," ")</f>
        <v xml:space="preserve"> </v>
      </c>
      <c r="BK15" s="58" t="str">
        <f>IF(SUM(COUNTIFS('Planificación 2026-1'!F:F,"HUAURA",'Planificación 2026-1'!X:X,C15,'Planificación 2026-1'!H:H,"AF"))&gt;0," P01"," ")</f>
        <v xml:space="preserve"> </v>
      </c>
      <c r="BL15" s="58" t="str">
        <f>IF(SUM(COUNTIFS('Planificación 2026-1'!F:F,"HUAURA",'Planificación 2026-1'!X:X,C15,'Planificación 2026-1'!H:H,"EN"))&gt;0,"P02"," ")</f>
        <v xml:space="preserve"> </v>
      </c>
      <c r="BM15" s="58" t="str">
        <f>IF(SUM(COUNTIFS('Planificación 2026-1'!F:F,"HUAURA",'Planificación 2026-1'!X:X,C15,'Planificación 2026-1'!H:H,"IS"))&gt;0,"P03"," ")</f>
        <v xml:space="preserve"> </v>
      </c>
      <c r="BN15" s="58" t="str">
        <f>IF(SUM(COUNTIFS('Planificación 2026-1'!F:F,"HUAURA",'Planificación 2026-1'!X:X,C15,'Planificación 2026-1'!H:H,"PS"))&gt;0,"P04"," ")</f>
        <v xml:space="preserve"> </v>
      </c>
      <c r="BO15" s="58"/>
      <c r="BP15" s="58" t="str">
        <f>IF(SUM(COUNTIFS('Planificación 2026-1'!F:F,"HUAURA",'Planificación 2026-1'!X:X,C15,'Planificación 2026-1'!H:H,"IN"))&gt;0,"P06"," ")</f>
        <v xml:space="preserve"> </v>
      </c>
      <c r="BQ15" s="58" t="str">
        <f>IF(SUM(COUNTIFS('Planificación 2026-1'!F:F,"HUAURA",'Planificación 2026-1'!X:X,C15,'Planificación 2026-1'!H:H,"CA"))&gt;0,"P07"," ")</f>
        <v xml:space="preserve"> </v>
      </c>
      <c r="BR15" s="58" t="str">
        <f>IF(SUM(COUNTIFS('Planificación 2026-1'!F:F,"HUAURA",'Planificación 2026-1'!X:X,C15,'Planificación 2026-1'!H:H,"DE"))&gt;0,"P08"," ")</f>
        <v xml:space="preserve"> </v>
      </c>
      <c r="BS15" s="58" t="str">
        <f>IF(SUM(COUNTIFS('Planificación 2026-1'!F:F,"HUAURA",'Planificación 2026-1'!X:X,C15,'Planificación 2026-1'!H:H,"OB"))&gt;0,"P09"," ")</f>
        <v xml:space="preserve"> </v>
      </c>
      <c r="BT15" s="58" t="str">
        <f>IF(SUM(COUNTIFS('Planificación 2026-1'!F:F,"HUAURA",'Planificación 2026-1'!X:X,C15,'Planificación 2026-1'!H:H,"MH"))&gt;0,"P31"," ")</f>
        <v xml:space="preserve"> </v>
      </c>
      <c r="BU15" s="58" t="str">
        <f>IF(SUM(COUNTIFS('Planificación 2026-1'!F:F,"HUAURA",'Planificación 2026-1'!X:X,C15,'Planificación 2026-1'!H:H,"IC"))&gt;0,"P32"," ")</f>
        <v xml:space="preserve"> </v>
      </c>
      <c r="BV15" s="58" t="str">
        <f>IF(SUM(COUNTIFS('Planificación 2026-1'!F:F,"HUAURA",'Planificación 2026-1'!X:X,C15,'Planificación 2026-1'!H:H,"AR"))&gt;0,"P34"," ")</f>
        <v xml:space="preserve"> </v>
      </c>
      <c r="BW15" s="58" t="str">
        <f>IF(SUM(COUNTIFS('Planificación 2026-1'!F:F,"HUAURA",'Planificación 2026-1'!X:X,C15,'Planificación 2026-1'!H:H,"T1"))&gt;0,"P35"," ")</f>
        <v xml:space="preserve"> </v>
      </c>
      <c r="BX15" s="58" t="str">
        <f>IF(SUM(COUNTIFS('Planificación 2026-1'!F:F,"HUAURA",'Planificación 2026-1'!X:X,C15,'Planificación 2026-1'!H:H,"T3"))&gt;0,"P36"," ")</f>
        <v xml:space="preserve"> </v>
      </c>
      <c r="BY15" s="58" t="str">
        <f>IF(SUM(COUNTIFS('Planificación 2026-1'!F:F,"HUAURA",'Planificación 2026-1'!X:X,C15,'Planificación 2026-1'!H:H,"T2"))&gt;0,"P37"," ")</f>
        <v xml:space="preserve"> </v>
      </c>
      <c r="BZ15" s="58" t="str">
        <f>IF(SUM(COUNTIFS('Planificación 2026-1'!F:F,"HUAURA",'Planificación 2026-1'!X:X,C15,'Planificación 2026-1'!H:H,"AE"))&gt;0,"P38"," ")</f>
        <v xml:space="preserve"> </v>
      </c>
      <c r="CA15" s="58" t="str">
        <f>IF(SUM(COUNTIFS('Planificación 2026-1'!F:F,"HUAURA",'Planificación 2026-1'!X:X,C15,'Planificación 2026-1'!H:H,"T4"))&gt;0,"P55"," ")</f>
        <v xml:space="preserve"> </v>
      </c>
      <c r="CB15" s="59">
        <f>SUMIFS('Planificación 2026-1'!S:S,'Planificación 2026-1'!X:X,C15,'Planificación 2026-1'!H:H,"AF",'Planificación 2026-1'!I:I,"&gt;2")</f>
        <v>0</v>
      </c>
      <c r="CC15" s="59">
        <f>SUMIFS('Planificación 2026-1'!S:S,'Planificación 2026-1'!X:X,C15,'Planificación 2026-1'!H:H,"EN",'Planificación 2026-1'!I:I,"&gt;2")</f>
        <v>30</v>
      </c>
      <c r="CD15" s="59">
        <f>SUMIFS('Planificación 2026-1'!S:S,'Planificación 2026-1'!X:X,C15,'Planificación 2026-1'!H:H,"IS",'Planificación 2026-1'!I:I,"&gt;2")</f>
        <v>0</v>
      </c>
      <c r="CE15" s="59">
        <f>SUMIFS('Planificación 2026-1'!S:S,'Planificación 2026-1'!X:X,C15,'Planificación 2026-1'!H:H,"PS",'Planificación 2026-1'!I:I,"&gt;2")</f>
        <v>0</v>
      </c>
      <c r="CF15" s="59">
        <f>SUMIFS('Planificación 2026-1'!S:S,'Planificación 2026-1'!X:X,C15,'Planificación 2026-1'!H:H,"IN",'Planificación 2026-1'!I:I,"&gt;2")</f>
        <v>0</v>
      </c>
      <c r="CG15" s="59">
        <f>SUMIFS('Planificación 2026-1'!S:S,'Planificación 2026-1'!X:X,C15,'Planificación 2026-1'!H:H,"CA",'Planificación 2026-1'!I:I,"&gt;2")</f>
        <v>0</v>
      </c>
      <c r="CH15" s="59">
        <f>SUMIFS('Planificación 2026-1'!S:S,'Planificación 2026-1'!X:X,C15,'Planificación 2026-1'!H:H,"DE",'Planificación 2026-1'!I:I,"&gt;2")</f>
        <v>0</v>
      </c>
      <c r="CI15" s="59">
        <f>SUMIFS('Planificación 2026-1'!S:S,'Planificación 2026-1'!X:X,C15,'Planificación 2026-1'!H:H,"OB",'Planificación 2026-1'!I:I,"&gt;2")</f>
        <v>0</v>
      </c>
      <c r="CJ15" s="59">
        <f>SUMIFS('Planificación 2026-1'!S:S,'Planificación 2026-1'!X:X,C15,'Planificación 2026-1'!H:H,"MH",'Planificación 2026-1'!I:I,"&gt;2")</f>
        <v>0</v>
      </c>
      <c r="CK15" s="59">
        <f>SUMIFS('Planificación 2026-1'!S:S,'Planificación 2026-1'!X:X,C15,'Planificación 2026-1'!H:H,"IC",'Planificación 2026-1'!I:I,"&gt;2")</f>
        <v>0</v>
      </c>
      <c r="CL15" s="59">
        <f>SUMIFS('Planificación 2026-1'!S:S,'Planificación 2026-1'!X:X,C15,'Planificación 2026-1'!H:H,"AR",'Planificación 2026-1'!I:I,"&gt;2")</f>
        <v>0</v>
      </c>
      <c r="CM15" s="59">
        <f>SUMIFS('Planificación 2026-1'!S:S,'Planificación 2026-1'!X:X,C15,'Planificación 2026-1'!H:H,"AE",'Planificación 2026-1'!I:I,"&gt;2")</f>
        <v>0</v>
      </c>
      <c r="CN15" s="59">
        <f>SUMIFS('Planificación 2026-1'!S:S,'Planificación 2026-1'!X:X,C15,'Planificación 2026-1'!H:H,"T1",'Planificación 2026-1'!I:I,"&gt;2")</f>
        <v>0</v>
      </c>
      <c r="CO15" s="59">
        <f>SUMIFS('Planificación 2026-1'!S:S,'Planificación 2026-1'!X:X,C15,'Planificación 2026-1'!H:H,"T3",'Planificación 2026-1'!I:I,"&gt;2")</f>
        <v>0</v>
      </c>
      <c r="CP15" s="59">
        <f>SUMIFS('Planificación 2026-1'!S:S,'Planificación 2026-1'!X:X,C15,'Planificación 2026-1'!H:H,"T2",'Planificación 2026-1'!I:I,"&gt;2")</f>
        <v>0</v>
      </c>
      <c r="CQ15" s="59">
        <f>SUMIFS('Planificación 2026-1'!S:S,'Planificación 2026-1'!X:X,C15,'Planificación 2026-1'!H:H,"T4",'Planificación 2026-1'!I:I,"&gt;2")</f>
        <v>0</v>
      </c>
      <c r="CR15" s="59">
        <f>SUMIFS('Planificación 2026-1'!S:S,'Planificación 2026-1'!X:X,C15,'Planificación 2026-1'!H:H,"AF",'Planificación 2026-1'!I:I,"&lt;3")</f>
        <v>0</v>
      </c>
      <c r="CS15" s="59">
        <f>SUMIFS('Planificación 2026-1'!S:S,'Planificación 2026-1'!X:X,C15,'Planificación 2026-1'!H:H,"EN",'Planificación 2026-1'!I:I,"&lt;3")</f>
        <v>0</v>
      </c>
      <c r="CT15" s="59">
        <f>SUMIFS('Planificación 2026-1'!S:S,'Planificación 2026-1'!X:X,C15,'Planificación 2026-1'!H:H,"IS",'Planificación 2026-1'!I:I,"&lt;3")</f>
        <v>0</v>
      </c>
      <c r="CU15" s="59">
        <f>SUMIFS('Planificación 2026-1'!S:S,'Planificación 2026-1'!X:X,C15,'Planificación 2026-1'!H:H,"PS",'Planificación 2026-1'!I:I,"&lt;3")</f>
        <v>0</v>
      </c>
      <c r="CV15" s="59">
        <f>SUMIFS('Planificación 2026-1'!S:S,'Planificación 2026-1'!X:X,C15,'Planificación 2026-1'!H:H,"IN",'Planificación 2026-1'!I:I,"&lt;3")</f>
        <v>0</v>
      </c>
      <c r="CW15" s="59">
        <f>SUMIFS('Planificación 2026-1'!S:S,'Planificación 2026-1'!X:X,C15,'Planificación 2026-1'!H:H,"CA",'Planificación 2026-1'!I:I,"&lt;3")</f>
        <v>0</v>
      </c>
      <c r="CX15" s="59">
        <f>SUMIFS('Planificación 2026-1'!S:S,'Planificación 2026-1'!X:X,C15,'Planificación 2026-1'!H:H,"DE",'Planificación 2026-1'!I:I,"&lt;3")</f>
        <v>0</v>
      </c>
      <c r="CY15" s="59">
        <f>SUMIFS('Planificación 2026-1'!S:S,'Planificación 2026-1'!X:X,C15,'Planificación 2026-1'!H:H,"OB",'Planificación 2026-1'!I:I,"&lt;3")</f>
        <v>0</v>
      </c>
      <c r="CZ15" s="59">
        <f>SUMIFS('Planificación 2026-1'!S:S,'Planificación 2026-1'!X:X,C15,'Planificación 2026-1'!H:H,"MH",'Planificación 2026-1'!I:I,"&lt;3")</f>
        <v>0</v>
      </c>
      <c r="DA15" s="59">
        <f>SUMIFS('Planificación 2026-1'!S:S,'Planificación 2026-1'!X:X,C15,'Planificación 2026-1'!H:H,"IC",'Planificación 2026-1'!I:I,"&lt;3")</f>
        <v>0</v>
      </c>
      <c r="DB15" s="59">
        <f>SUMIFS('Planificación 2026-1'!S:S,'Planificación 2026-1'!X:X,C15,'Planificación 2026-1'!H:H,"AR",'Planificación 2026-1'!I:I,"&lt;3")</f>
        <v>0</v>
      </c>
      <c r="DC15" s="59">
        <f>SUMIFS('Planificación 2026-1'!S:S,'Planificación 2026-1'!X:X,C15,'Planificación 2026-1'!H:H,"AE",'Planificación 2026-1'!I:I,"&lt;3")</f>
        <v>0</v>
      </c>
      <c r="DD15" s="59">
        <f>SUMIFS('Planificación 2026-1'!S:S,'Planificación 2026-1'!X:X,C15,'Planificación 2026-1'!H:H,"T1",'Planificación 2026-1'!I:I,"&lt;3")</f>
        <v>0</v>
      </c>
      <c r="DE15" s="59">
        <f>SUMIFS('Planificación 2026-1'!S:S,'Planificación 2026-1'!X:X,C15,'Planificación 2026-1'!H:H,"T3",'Planificación 2026-1'!I:I,"&lt;3")</f>
        <v>0</v>
      </c>
      <c r="DF15" s="59">
        <f>SUMIFS('Planificación 2026-1'!S:S,'Planificación 2026-1'!X:X,C15,'Planificación 2026-1'!H:H,"T2",'Planificación 2026-1'!I:I,"&lt;3")</f>
        <v>0</v>
      </c>
      <c r="DG15" s="59">
        <f>SUMIFS('Planificación 2026-1'!S:S,'Planificación 2026-1'!X:X,C15,'Planificación 2026-1'!H:H,"T4",'Planificación 2026-1'!I:I,"&lt;3")</f>
        <v>0</v>
      </c>
      <c r="DH15" s="58" t="str">
        <f t="shared" si="3"/>
        <v>P02</v>
      </c>
      <c r="DI15" s="27">
        <f>IF(C15="","",SUMIFS('Planificación 2026-1'!S:S,'Planificación 2026-1'!X:X,C15,'Planificación 2026-1'!F:F,"PRINCIPAL",'Planificación 2026-1'!Y:Y,"VIRTUAL"))</f>
        <v>7</v>
      </c>
      <c r="DJ15" s="27">
        <f>IF(C15="","",SUMIFS('Planificación 2026-1'!S:S,'Planificación 2026-1'!X:X,C15,'Planificación 2026-1'!F:F,"PRINCIPAL",'Planificación 2026-1'!Y:Y,"PRESENCIAL"))</f>
        <v>0</v>
      </c>
      <c r="DK15" s="27">
        <f>IF(C15="","",SUMIFS('Planificación 2026-1'!S:S,'Planificación 2026-1'!X:X,C15,'Planificación 2026-1'!F:F,"PRINCIPAL",'Planificación 2026-1'!Y:Y,"HIBRIDO PRESENCIAL"))</f>
        <v>0</v>
      </c>
      <c r="DL15" s="58" t="str">
        <f t="shared" si="4"/>
        <v>P02</v>
      </c>
      <c r="DM15" s="58">
        <f>IF(C15="","",SUMIFS('Planificación 2026-1'!S:S,'Planificación 2026-1'!X:X,C15,'Planificación 2026-1'!F:F,"FILIAL",'Planificación 2026-1'!Y:Y,"VIRTUAL"))</f>
        <v>10</v>
      </c>
      <c r="DN15" s="60">
        <f>IF(C15="","",SUMIFS('Planificación 2026-1'!S:S,'Planificación 2026-1'!X:X,C15,'Planificación 2026-1'!F:F,"FILIAL",'Planificación 2026-1'!Y:Y,"PRESENCIAL"))</f>
        <v>13</v>
      </c>
      <c r="DO15" s="29">
        <f>IF(C15="","",SUMIFS('Planificación 2026-1'!S:S,'Planificación 2026-1'!X:X,C15,'Planificación 2026-1'!F:F,"FILIAL",'Planificación 2026-1'!Y:Y,"HIBRIDO PRESENCIAL"))</f>
        <v>0</v>
      </c>
      <c r="DP15" s="61" t="str">
        <f t="shared" si="5"/>
        <v/>
      </c>
      <c r="DQ15" s="58">
        <f>IF(C15="","",SUMIFS('Planificación 2026-1'!S:S,'Planificación 2026-1'!X:X,C15,'Planificación 2026-1'!F:F,"SUNAMPE",'Planificación 2026-1'!Y:Y,"VIRTUAL"))</f>
        <v>0</v>
      </c>
      <c r="DR15" s="29">
        <f>IF(C15="","",SUMIFS('Planificación 2026-1'!S:S,'Planificación 2026-1'!X:X,C15,'Planificación 2026-1'!F:F,"SUNAMPE",'Planificación 2026-1'!Y:Y,"PRESENCIAL"))</f>
        <v>0</v>
      </c>
      <c r="DS15" s="61" t="str">
        <f t="shared" si="6"/>
        <v/>
      </c>
      <c r="DT15" s="58">
        <f>IF(C15="","",SUMIFS('Planificación 2026-1'!S:S,'Planificación 2026-1'!X:X,C15,'Planificación 2026-1'!F:F,"HUAURA",'Planificación 2026-1'!Y:Y,"VIRTUAL"))</f>
        <v>0</v>
      </c>
      <c r="DU15" s="29">
        <f>IF(C15="","",SUMIFS('Planificación 2026-1'!S:S,'Planificación 2026-1'!X:X,C15,'Planificación 2026-1'!F:F,"HUAURA",'Planificación 2026-1'!Y:Y,"PRESENCIAL"))</f>
        <v>0</v>
      </c>
      <c r="DV15" s="32">
        <f>SUMIFS('Planificación 2026-1'!S:S,'Planificación 2026-1'!X:X,C15,'Planificación 2026-1'!F:F,"PRINCIPAL",'Planificación 2026-1'!Y:Y,"VIRTUAL",'Planificación 2026-1'!I:I,"&gt;2")</f>
        <v>7</v>
      </c>
      <c r="DW15" s="32">
        <f>SUMIFS('Planificación 2026-1'!S:S,'Planificación 2026-1'!X:X,C15,'Planificación 2026-1'!F:F,"PRINCIPAL",'Planificación 2026-1'!Y:Y,"&lt;&gt;VIRTUAL",'Planificación 2026-1'!I:I,"&gt;2")</f>
        <v>0</v>
      </c>
      <c r="DX15" s="32">
        <f>SUMIFS('Planificación 2026-1'!S:S,'Planificación 2026-1'!X:X,C15,'Planificación 2026-1'!F:F,"SUNAMPE",'Planificación 2026-1'!Y:Y,"VIRTUAL",'Planificación 2026-1'!I:I,"&gt;2")</f>
        <v>0</v>
      </c>
      <c r="DY15" s="32">
        <f>SUMIFS('Planificación 2026-1'!S:S,'Planificación 2026-1'!X:X,C15,'Planificación 2026-1'!F:F,"SUNAMPE",'Planificación 2026-1'!Y:Y,"&lt;&gt;VIRTUAL",'Planificación 2026-1'!I:I,"&gt;2")</f>
        <v>0</v>
      </c>
      <c r="DZ15" s="32">
        <f>SUMIFS('Planificación 2026-1'!S:S,'Planificación 2026-1'!X:X,C15,'Planificación 2026-1'!F:F,"FILIAL",'Planificación 2026-1'!Y:Y,"VIRTUAL",'Planificación 2026-1'!I:I,"&gt;2")</f>
        <v>10</v>
      </c>
      <c r="EA15" s="32">
        <f>SUMIFS('Planificación 2026-1'!S:S,'Planificación 2026-1'!X:X,C15,'Planificación 2026-1'!F:F,"FILIAL",'Planificación 2026-1'!Y:Y,"&lt;&gt;VIRTUAL",'Planificación 2026-1'!I:I,"&gt;2")</f>
        <v>13</v>
      </c>
      <c r="EB15" s="32">
        <f>SUMIFS('Planificación 2026-1'!S:S,'Planificación 2026-1'!X:X,C15,'Planificación 2026-1'!F:F,"PORUMA",'Planificación 2026-1'!Y:Y,"VIRTUAL",'Planificación 2026-1'!I:I,"&gt;2")</f>
        <v>0</v>
      </c>
      <c r="EC15" s="32">
        <f>SUMIFS('Planificación 2026-1'!S:S,'Planificación 2026-1'!X:X,C15,'Planificación 2026-1'!F:F,"PORUMA",'Planificación 2026-1'!Y:Y,"&lt;&gt;VIRTUAL",'Planificación 2026-1'!I:I,"&gt;2")</f>
        <v>0</v>
      </c>
      <c r="ED15" s="32">
        <f>SUMIFS('Planificación 2026-1'!S:S,'Planificación 2026-1'!X:X,C15,'Planificación 2026-1'!F:F,"HUAURA",'Planificación 2026-1'!Y:Y,"VIRTUAL",'Planificación 2026-1'!I:I,"&gt;2")</f>
        <v>0</v>
      </c>
      <c r="EE15" s="32">
        <f>SUMIFS('Planificación 2026-1'!S:S,'Planificación 2026-1'!X:X,C15,'Planificación 2026-1'!F:F,"HUAURA",'Planificación 2026-1'!Y:Y,"&lt;&gt;VIRTUAL",'Planificación 2026-1'!I:I,"&gt;2")</f>
        <v>0</v>
      </c>
      <c r="EF15" s="32">
        <f>SUMIFS('Planificación 2026-1'!S:S,'Planificación 2026-1'!X:X,C15,'Planificación 2026-1'!F:F,"PRINCIPAL",'Planificación 2026-1'!Y:Y,"VIRTUAL",'Planificación 2026-1'!I:I,"&lt;3")</f>
        <v>0</v>
      </c>
      <c r="EG15" s="32">
        <f>SUMIFS('Planificación 2026-1'!S:S,'Planificación 2026-1'!X:X,C15,'Planificación 2026-1'!F:F,"PRINCIPAL",'Planificación 2026-1'!Y:Y,"&lt;&gt;VIRTUAL",'Planificación 2026-1'!I:I,"&lt;3")</f>
        <v>0</v>
      </c>
      <c r="EH15" s="32">
        <f>SUMIFS('Planificación 2026-1'!S:S,'Planificación 2026-1'!X:X,C15,'Planificación 2026-1'!F:F,"SUNAMPE",'Planificación 2026-1'!Y:Y,"VIRTUAL",'Planificación 2026-1'!I:I,"&lt;3")</f>
        <v>0</v>
      </c>
      <c r="EI15" s="32">
        <f>SUMIFS('Planificación 2026-1'!S:S,'Planificación 2026-1'!X:X,C15,'Planificación 2026-1'!F:F,"SUNAMPE",'Planificación 2026-1'!Y:Y,"&lt;&gt;VIRTUAL",'Planificación 2026-1'!I:I,"&lt;3")</f>
        <v>0</v>
      </c>
      <c r="EJ15" s="32">
        <f>SUMIFS('Planificación 2026-1'!S:S,'Planificación 2026-1'!X:X,C15,'Planificación 2026-1'!F:F,"FILIAL",'Planificación 2026-1'!Y:Y,"VIRTUAL",'Planificación 2026-1'!I:I,"&lt;3")</f>
        <v>0</v>
      </c>
      <c r="EK15" s="32">
        <f>SUMIFS('Planificación 2026-1'!S:S,'Planificación 2026-1'!X:X,C15,'Planificación 2026-1'!F:F,"FILIAL",'Planificación 2026-1'!Y:Y,"&lt;&gt;VIRTUAL",'Planificación 2026-1'!I:I,"&lt;3")</f>
        <v>0</v>
      </c>
      <c r="EL15" s="32">
        <f>SUMIFS('Planificación 2026-1'!S:S,'Planificación 2026-1'!X:X,C15,'Planificación 2026-1'!F:F,"PORUMA",'Planificación 2026-1'!Y:Y,"VIRTUAL",'Planificación 2026-1'!I:I,"&lt;3")</f>
        <v>0</v>
      </c>
      <c r="EM15" s="32">
        <f>SUMIFS('Planificación 2026-1'!S:S,'Planificación 2026-1'!X:X,C15,'Planificación 2026-1'!F:F,"PORUMA",'Planificación 2026-1'!Y:Y,"&lt;&gt;VIRTUAL",'Planificación 2026-1'!I:I,"&lt;3")</f>
        <v>0</v>
      </c>
      <c r="EN15" s="32">
        <f>SUMIFS('Planificación 2026-1'!S:S,'Planificación 2026-1'!X:X,C15,'Planificación 2026-1'!F:F,"HUAURA",'Planificación 2026-1'!Y:Y,"VIRTUAL",'Planificación 2026-1'!I:I,"&lt;3")</f>
        <v>0</v>
      </c>
      <c r="EO15" s="32">
        <f>SUMIFS('Planificación 2026-1'!S:S,'Planificación 2026-1'!X:X,C15,'Planificación 2026-1'!F:F,"HUAURA",'Planificación 2026-1'!Y:Y,"&lt;&gt;VIRTUAL",'Planificación 2026-1'!I:I,"&lt;3")</f>
        <v>0</v>
      </c>
      <c r="EP15" s="32">
        <f t="shared" si="0"/>
        <v>23</v>
      </c>
      <c r="EQ15" s="32">
        <f t="shared" si="7"/>
        <v>0</v>
      </c>
      <c r="ER15" s="32">
        <f t="shared" si="8"/>
        <v>0</v>
      </c>
      <c r="ES15" s="32">
        <f t="shared" si="9"/>
        <v>7</v>
      </c>
      <c r="ET15" s="32">
        <f t="shared" si="10"/>
        <v>0</v>
      </c>
      <c r="EU15" s="32">
        <f t="shared" si="11"/>
        <v>30</v>
      </c>
      <c r="EV15" s="32" t="b">
        <f>EXACT(EU15,E15)</f>
        <v>1</v>
      </c>
      <c r="EW15" s="32"/>
      <c r="EX15" s="32">
        <f t="shared" si="1"/>
        <v>17</v>
      </c>
      <c r="EY15" s="32">
        <f t="shared" si="2"/>
        <v>13</v>
      </c>
      <c r="EZ15" s="32" t="b">
        <f>EXACT(SUM(EX15:EY15),E15)</f>
        <v>1</v>
      </c>
      <c r="FA15" s="32" t="str">
        <f>IF(AND(DW15=0,EA15=0,EE15=0),"",IF(COUNTIF(DW15:EE15,"&gt;0")=1,IF(DW15&gt;0,"SEDE",IF(EA15&gt;0,"FILIAL","HUAURA")),IF(COUNTIF(DW15:EE15,"&gt;0")=2,IF(AND(DW15&gt;0,EA15&gt;0),"SEDE-FILIAL",IF(AND(DW15&gt;0,EE15&gt;0),"SEDE-HUAURA","FILIAL-HUAURA")),"SEDE-FILIAL-HUAURA")))</f>
        <v>FILIAL-HUAURA</v>
      </c>
      <c r="FB15" s="32" t="str">
        <f t="shared" si="12"/>
        <v>MAS VIRTUAL</v>
      </c>
    </row>
    <row r="16" spans="1:158">
      <c r="A16" s="33"/>
      <c r="B16" s="65">
        <v>13</v>
      </c>
      <c r="C16" s="32" t="s">
        <v>213</v>
      </c>
      <c r="D16" s="429">
        <v>40385643</v>
      </c>
      <c r="E16" s="62">
        <f>SUMIF('Planificación 2026-1'!X:X,C16,'Planificación 2026-1'!S:S)</f>
        <v>38</v>
      </c>
      <c r="F16" s="63" t="s">
        <v>199</v>
      </c>
      <c r="G16" s="454" t="s">
        <v>200</v>
      </c>
      <c r="H16" s="64" t="s">
        <v>181</v>
      </c>
      <c r="I16" s="64" t="s">
        <v>171</v>
      </c>
      <c r="J16" s="137" t="s">
        <v>181</v>
      </c>
      <c r="K16" s="32" t="s">
        <v>172</v>
      </c>
      <c r="L16" s="57" t="str">
        <f>IF(SUM(COUNTIFS('Planificación 2026-1'!F:F,"PRINCIPAL",'Planificación 2026-1'!X:X,C16,'Planificación 2026-1'!H:H,"AF"))&gt;0,"P01"," ")</f>
        <v xml:space="preserve"> </v>
      </c>
      <c r="M16" s="58" t="str">
        <f>IF(SUM(COUNTIFS('Planificación 2026-1'!F:F,"PRINCIPAL",'Planificación 2026-1'!X:X,C16,'Planificación 2026-1'!H:H,"EN"))&gt;0,"P02"," ")</f>
        <v>P02</v>
      </c>
      <c r="N16" s="58" t="str">
        <f>IF(SUM(COUNTIFS('Planificación 2026-1'!F:F,"PRINCIPAL",'Planificación 2026-1'!X:X,C16,'Planificación 2026-1'!H:H,"IS"))&gt;0,"P03"," ")</f>
        <v xml:space="preserve"> </v>
      </c>
      <c r="O16" s="58" t="str">
        <f>IF(SUM(COUNTIFS('Planificación 2026-1'!F:F,"PRINCIPAL",'Planificación 2026-1'!X:X,C16,'Planificación 2026-1'!H:H,"PS"))&gt;0,"P04"," ")</f>
        <v xml:space="preserve"> </v>
      </c>
      <c r="P16" s="58"/>
      <c r="Q16" s="58" t="str">
        <f>IF(SUM(COUNTIFS('Planificación 2026-1'!F:F,"PRINCIPAL",'Planificación 2026-1'!X:X,C16,'Planificación 2026-1'!H:H,"IN"))&gt;0,"P06"," ")</f>
        <v xml:space="preserve"> </v>
      </c>
      <c r="R16" s="58" t="str">
        <f>IF(SUM(COUNTIFS('Planificación 2026-1'!F:F,"PRINCIPAL",'Planificación 2026-1'!X:X,C16,'Planificación 2026-1'!H:H,"CA"))&gt;0,"P07"," ")</f>
        <v xml:space="preserve"> </v>
      </c>
      <c r="S16" s="58" t="str">
        <f>IF(SUM(COUNTIFS('Planificación 2026-1'!F:F,"PRINCIPAL",'Planificación 2026-1'!X:X,C16,'Planificación 2026-1'!H:H,"DE"))&gt;0,"P08"," ")</f>
        <v xml:space="preserve"> </v>
      </c>
      <c r="T16" s="58" t="str">
        <f>IF(SUM(COUNTIFS('Planificación 2026-1'!F:F,"PRINCIPAL",'Planificación 2026-1'!X:X,C16,'Planificación 2026-1'!H:H,"OB"))&gt;0,"P09"," ")</f>
        <v>P09</v>
      </c>
      <c r="U16" s="58" t="str">
        <f>IF(SUM(COUNTIFS('Planificación 2026-1'!F:F,"PRINCIPAL",'Planificación 2026-1'!X:X,C16,'Planificación 2026-1'!H:H,"MH"))&gt;0,"P31"," ")</f>
        <v xml:space="preserve"> </v>
      </c>
      <c r="V16" s="58" t="str">
        <f>IF(SUM(COUNTIFS('Planificación 2026-1'!F:F,"PRINCIPAL",'Planificación 2026-1'!X:X,C16,'Planificación 2026-1'!H:H,"IC"))&gt;0,"P32"," ")</f>
        <v xml:space="preserve"> </v>
      </c>
      <c r="W16" s="58" t="str">
        <f>IF(SUM(COUNTIFS('Planificación 2026-1'!F:F,"PRINCIPAL",'Planificación 2026-1'!X:X,C16,'Planificación 2026-1'!H:H,"AR"))&gt;0,"P34"," ")</f>
        <v xml:space="preserve"> </v>
      </c>
      <c r="X16" s="58" t="str">
        <f>IF(SUM(COUNTIFS('Planificación 2026-1'!F:F,"PRINCIPAL",'Planificación 2026-1'!X:X,C16,'Planificación 2026-1'!H:H,"T1"))&gt;0,"P35"," ")</f>
        <v xml:space="preserve"> </v>
      </c>
      <c r="Y16" s="58" t="str">
        <f>IF(SUM(COUNTIFS('Planificación 2026-1'!F:F,"PRINCIPAL",'Planificación 2026-1'!X:X,C16,'Planificación 2026-1'!H:H,"T3"))&gt;0,"P36"," ")</f>
        <v xml:space="preserve"> </v>
      </c>
      <c r="Z16" s="58" t="str">
        <f>IF(SUM(COUNTIFS('Planificación 2026-1'!F:F,"PRINCIPAL",'Planificación 2026-1'!X:X,C16,'Planificación 2026-1'!H:H,"T2"))&gt;0,"P37"," ")</f>
        <v xml:space="preserve"> </v>
      </c>
      <c r="AA16" s="58" t="str">
        <f>IF(SUM(COUNTIFS('Planificación 2026-1'!F:F,"PRINCIPAL",'Planificación 2026-1'!X:X,C16,'Planificación 2026-1'!H:H,"AE"))&gt;0,"P38"," ")</f>
        <v xml:space="preserve"> </v>
      </c>
      <c r="AB16" s="58" t="str">
        <f>IF(SUM(COUNTIFS('Planificación 2026-1'!F:F,"PRINCIPAL",'Planificación 2026-1'!X:X,C16,'Planificación 2026-1'!H:H,"T4"))&gt;0,"P55"," ")</f>
        <v xml:space="preserve"> </v>
      </c>
      <c r="AC16" s="58" t="str">
        <f>IF(SUM(COUNTIFS('Planificación 2026-1'!F:F,"FILIAL",'Planificación 2026-1'!X:X,C16,'Planificación 2026-1'!H:H,"AF"))&gt;0," P01"," ")</f>
        <v xml:space="preserve"> </v>
      </c>
      <c r="AD16" s="58" t="str">
        <f>IF(SUM(COUNTIFS('Planificación 2026-1'!F:F,"FILIAL",'Planificación 2026-1'!X:X,C16,'Planificación 2026-1'!H:H,"EN"))&gt;0,"P02"," ")</f>
        <v xml:space="preserve"> </v>
      </c>
      <c r="AE16" s="58" t="str">
        <f>IF(SUM(COUNTIFS('Planificación 2026-1'!F:F,"FILIAL",'Planificación 2026-1'!X:X,C16,'Planificación 2026-1'!H:H,"IS"))&gt;0,"P03"," ")</f>
        <v xml:space="preserve"> </v>
      </c>
      <c r="AF16" s="58" t="str">
        <f>IF(SUM(COUNTIFS('Planificación 2026-1'!F:F,"FILIAL",'Planificación 2026-1'!X:X,C16,'Planificación 2026-1'!H:H,"PS"))&gt;0,"P04"," ")</f>
        <v xml:space="preserve"> </v>
      </c>
      <c r="AG16" s="58"/>
      <c r="AH16" s="58" t="str">
        <f>IF(SUM(COUNTIFS('Planificación 2026-1'!F:F,"FILIAL",'Planificación 2026-1'!X:X,C16,'Planificación 2026-1'!H:H,"IN"))&gt;0,"P06"," ")</f>
        <v xml:space="preserve"> </v>
      </c>
      <c r="AI16" s="58" t="str">
        <f>IF(SUM(COUNTIFS('Planificación 2026-1'!F:F,"FILIAL",'Planificación 2026-1'!X:X,C16,'Planificación 2026-1'!H:H,"CA"))&gt;0,"P07"," ")</f>
        <v xml:space="preserve"> </v>
      </c>
      <c r="AJ16" s="58" t="str">
        <f>IF(SUM(COUNTIFS('Planificación 2026-1'!F:F,"FILIAL",'Planificación 2026-1'!X:X,C16,'Planificación 2026-1'!H:H,"DE"))&gt;0,"P08"," ")</f>
        <v xml:space="preserve"> </v>
      </c>
      <c r="AK16" s="58" t="str">
        <f>IF(SUM(COUNTIFS('Planificación 2026-1'!F:F,"FILIAL",'Planificación 2026-1'!X:X,C16,'Planificación 2026-1'!H:H,"OB"))&gt;0,"P09"," ")</f>
        <v xml:space="preserve"> </v>
      </c>
      <c r="AL16" s="58" t="str">
        <f>IF(SUM(COUNTIFS('Planificación 2026-1'!F:F,"FILIAL",'Planificación 2026-1'!X:X,C16,'Planificación 2026-1'!H:H,"MH"))&gt;0,"P31"," ")</f>
        <v xml:space="preserve"> </v>
      </c>
      <c r="AM16" s="58" t="str">
        <f>IF(SUM(COUNTIFS('Planificación 2026-1'!F:F,"FILIAL",'Planificación 2026-1'!X:X,C16,'Planificación 2026-1'!H:H,"IC"))&gt;0,"P32"," ")</f>
        <v xml:space="preserve"> </v>
      </c>
      <c r="AN16" s="58" t="str">
        <f>IF(SUM(COUNTIFS('Planificación 2026-1'!F:F,"FILIAL",'Planificación 2026-1'!X:X,C16,'Planificación 2026-1'!H:H,"AR"))&gt;0,"P34"," ")</f>
        <v xml:space="preserve"> </v>
      </c>
      <c r="AO16" s="58" t="str">
        <f>IF(SUM(COUNTIFS('Planificación 2026-1'!F:F,"FILIAL",'Planificación 2026-1'!X:X,C16,'Planificación 2026-1'!H:H,"T1"))&gt;0,"P35"," ")</f>
        <v xml:space="preserve"> </v>
      </c>
      <c r="AP16" s="58" t="str">
        <f>IF(SUM(COUNTIFS('Planificación 2026-1'!F:F,"FILIAL",'Planificación 2026-1'!X:X,C16,'Planificación 2026-1'!H:H,"T3"))&gt;0,"P36"," ")</f>
        <v xml:space="preserve"> </v>
      </c>
      <c r="AQ16" s="58" t="str">
        <f>IF(SUM(COUNTIFS('Planificación 2026-1'!F:F,"FILIAL",'Planificación 2026-1'!X:X,C16,'Planificación 2026-1'!H:H,"T2"))&gt;0,"P37"," ")</f>
        <v xml:space="preserve"> </v>
      </c>
      <c r="AR16" s="58" t="str">
        <f>IF(SUM(COUNTIFS('Planificación 2026-1'!F:F,"FILIAL",'Planificación 2026-1'!X:X,C16,'Planificación 2026-1'!H:H,"AE"))&gt;0,"P38"," ")</f>
        <v xml:space="preserve"> </v>
      </c>
      <c r="AS16" s="58" t="str">
        <f>IF(SUM(COUNTIFS('Planificación 2026-1'!F:F,"FILIAL",'Planificación 2026-1'!X:X,C16,'Planificación 2026-1'!H:H,"T4"))&gt;0,"P55"," ")</f>
        <v xml:space="preserve"> </v>
      </c>
      <c r="AT16" s="58" t="str">
        <f>IF(SUM(COUNTIFS('Planificación 2026-1'!F:F,"SUNAMPE",'Planificación 2026-1'!X:X,C16,'Planificación 2026-1'!H:H,"AF"))&gt;0," P01"," ")</f>
        <v xml:space="preserve"> </v>
      </c>
      <c r="AU16" s="58" t="str">
        <f>IF(SUM(COUNTIFS('Planificación 2026-1'!F:F,"SUNAMPE",'Planificación 2026-1'!X:X,C16,'Planificación 2026-1'!H:H,"EN"))&gt;0,"P02"," ")</f>
        <v xml:space="preserve"> </v>
      </c>
      <c r="AV16" s="58" t="str">
        <f>IF(SUM(COUNTIFS('Planificación 2026-1'!F:F,"SUNAMPE",'Planificación 2026-1'!X:X,C16,'Planificación 2026-1'!H:H,"IS"))&gt;0,"P03"," ")</f>
        <v xml:space="preserve"> </v>
      </c>
      <c r="AW16" s="58" t="str">
        <f>IF(SUM(COUNTIFS('Planificación 2026-1'!F:F,"SUNAMPE",'Planificación 2026-1'!X:X,C16,'Planificación 2026-1'!H:H,"PS"))&gt;0,"P04"," ")</f>
        <v>P04</v>
      </c>
      <c r="AX16" s="58"/>
      <c r="AY16" s="58" t="str">
        <f>IF(SUM(COUNTIFS('Planificación 2026-1'!F:F,"SUNAMPE",'Planificación 2026-1'!X:X,C16,'Planificación 2026-1'!H:H,"IN"))&gt;0,"P06"," ")</f>
        <v xml:space="preserve"> </v>
      </c>
      <c r="AZ16" s="58" t="str">
        <f>IF(SUM(COUNTIFS('Planificación 2026-1'!F:F,"SUNAMPE",'Planificación 2026-1'!X:X,C16,'Planificación 2026-1'!H:H,"CA"))&gt;0,"P07"," ")</f>
        <v xml:space="preserve"> </v>
      </c>
      <c r="BA16" s="58" t="str">
        <f>IF(SUM(COUNTIFS('Planificación 2026-1'!F:F,"SUNAMPE",'Planificación 2026-1'!X:X,C16,'Planificación 2026-1'!H:H,"DE"))&gt;0,"P08"," ")</f>
        <v xml:space="preserve"> </v>
      </c>
      <c r="BB16" s="58" t="str">
        <f>IF(SUM(COUNTIFS('Planificación 2026-1'!F:F,"SUNAMPE",'Planificación 2026-1'!X:X,C16,'Planificación 2026-1'!H:H,"OB"))&gt;0,"P09"," ")</f>
        <v>P09</v>
      </c>
      <c r="BC16" s="58" t="str">
        <f>IF(SUM(COUNTIFS('Planificación 2026-1'!F:F,"SUNAMPE",'Planificación 2026-1'!X:X,C16,'Planificación 2026-1'!H:H,"MH"))&gt;0,"P31"," ")</f>
        <v xml:space="preserve"> </v>
      </c>
      <c r="BD16" s="58" t="str">
        <f>IF(SUM(COUNTIFS('Planificación 2026-1'!F:F,"SUNAMPE",'Planificación 2026-1'!X:X,C16,'Planificación 2026-1'!H:H,"IC"))&gt;0,"P32"," ")</f>
        <v xml:space="preserve"> </v>
      </c>
      <c r="BE16" s="58" t="str">
        <f>IF(SUM(COUNTIFS('Planificación 2026-1'!F:F,"SUNAMPE",'Planificación 2026-1'!X:X,C16,'Planificación 2026-1'!H:H,"AR"))&gt;0,"P34"," ")</f>
        <v xml:space="preserve"> </v>
      </c>
      <c r="BF16" s="58" t="str">
        <f>IF(SUM(COUNTIFS('Planificación 2026-1'!F:F,"SUNAMPE",'Planificación 2026-1'!X:X,C16,'Planificación 2026-1'!H:H,"T1"))&gt;0,"P35"," ")</f>
        <v xml:space="preserve"> </v>
      </c>
      <c r="BG16" s="58" t="str">
        <f>IF(SUM(COUNTIFS('Planificación 2026-1'!F:F,"SUNAMPE",'Planificación 2026-1'!X:X,C16,'Planificación 2026-1'!H:H,"T3"))&gt;0,"P36"," ")</f>
        <v xml:space="preserve"> </v>
      </c>
      <c r="BH16" s="58" t="str">
        <f>IF(SUM(COUNTIFS('Planificación 2026-1'!F:F,"SUNAMPE",'Planificación 2026-1'!X:X,C16,'Planificación 2026-1'!H:H,"T2"))&gt;0,"P37"," ")</f>
        <v xml:space="preserve"> </v>
      </c>
      <c r="BI16" s="58" t="str">
        <f>IF(SUM(COUNTIFS('Planificación 2026-1'!F:F,"SUNAMPE",'Planificación 2026-1'!X:X,C16,'Planificación 2026-1'!H:H,"AE"))&gt;0,"P38"," ")</f>
        <v xml:space="preserve"> </v>
      </c>
      <c r="BJ16" s="58" t="str">
        <f>IF(SUM(COUNTIFS('Planificación 2026-1'!F:F,"SUNAMPE",'Planificación 2026-1'!X:X,C16,'Planificación 2026-1'!H:H,"T4"))&gt;0,"P55"," ")</f>
        <v xml:space="preserve"> </v>
      </c>
      <c r="BK16" s="58" t="str">
        <f>IF(SUM(COUNTIFS('Planificación 2026-1'!F:F,"HUAURA",'Planificación 2026-1'!X:X,C16,'Planificación 2026-1'!H:H,"AF"))&gt;0," P01"," ")</f>
        <v xml:space="preserve"> </v>
      </c>
      <c r="BL16" s="58" t="str">
        <f>IF(SUM(COUNTIFS('Planificación 2026-1'!F:F,"HUAURA",'Planificación 2026-1'!X:X,C16,'Planificación 2026-1'!H:H,"EN"))&gt;0,"P02"," ")</f>
        <v xml:space="preserve"> </v>
      </c>
      <c r="BM16" s="58" t="str">
        <f>IF(SUM(COUNTIFS('Planificación 2026-1'!F:F,"HUAURA",'Planificación 2026-1'!X:X,C16,'Planificación 2026-1'!H:H,"IS"))&gt;0,"P03"," ")</f>
        <v xml:space="preserve"> </v>
      </c>
      <c r="BN16" s="58" t="str">
        <f>IF(SUM(COUNTIFS('Planificación 2026-1'!F:F,"HUAURA",'Planificación 2026-1'!X:X,C16,'Planificación 2026-1'!H:H,"PS"))&gt;0,"P04"," ")</f>
        <v xml:space="preserve"> </v>
      </c>
      <c r="BO16" s="58"/>
      <c r="BP16" s="58" t="str">
        <f>IF(SUM(COUNTIFS('Planificación 2026-1'!F:F,"HUAURA",'Planificación 2026-1'!X:X,C16,'Planificación 2026-1'!H:H,"IN"))&gt;0,"P06"," ")</f>
        <v xml:space="preserve"> </v>
      </c>
      <c r="BQ16" s="58" t="str">
        <f>IF(SUM(COUNTIFS('Planificación 2026-1'!F:F,"HUAURA",'Planificación 2026-1'!X:X,C16,'Planificación 2026-1'!H:H,"CA"))&gt;0,"P07"," ")</f>
        <v xml:space="preserve"> </v>
      </c>
      <c r="BR16" s="58" t="str">
        <f>IF(SUM(COUNTIFS('Planificación 2026-1'!F:F,"HUAURA",'Planificación 2026-1'!X:X,C16,'Planificación 2026-1'!H:H,"DE"))&gt;0,"P08"," ")</f>
        <v xml:space="preserve"> </v>
      </c>
      <c r="BS16" s="58" t="str">
        <f>IF(SUM(COUNTIFS('Planificación 2026-1'!F:F,"HUAURA",'Planificación 2026-1'!X:X,C16,'Planificación 2026-1'!H:H,"OB"))&gt;0,"P09"," ")</f>
        <v xml:space="preserve"> </v>
      </c>
      <c r="BT16" s="58" t="str">
        <f>IF(SUM(COUNTIFS('Planificación 2026-1'!F:F,"HUAURA",'Planificación 2026-1'!X:X,C16,'Planificación 2026-1'!H:H,"MH"))&gt;0,"P31"," ")</f>
        <v xml:space="preserve"> </v>
      </c>
      <c r="BU16" s="58" t="str">
        <f>IF(SUM(COUNTIFS('Planificación 2026-1'!F:F,"HUAURA",'Planificación 2026-1'!X:X,C16,'Planificación 2026-1'!H:H,"IC"))&gt;0,"P32"," ")</f>
        <v xml:space="preserve"> </v>
      </c>
      <c r="BV16" s="58" t="str">
        <f>IF(SUM(COUNTIFS('Planificación 2026-1'!F:F,"HUAURA",'Planificación 2026-1'!X:X,C16,'Planificación 2026-1'!H:H,"AR"))&gt;0,"P34"," ")</f>
        <v xml:space="preserve"> </v>
      </c>
      <c r="BW16" s="58" t="str">
        <f>IF(SUM(COUNTIFS('Planificación 2026-1'!F:F,"HUAURA",'Planificación 2026-1'!X:X,C16,'Planificación 2026-1'!H:H,"T1"))&gt;0,"P35"," ")</f>
        <v xml:space="preserve"> </v>
      </c>
      <c r="BX16" s="58" t="str">
        <f>IF(SUM(COUNTIFS('Planificación 2026-1'!F:F,"HUAURA",'Planificación 2026-1'!X:X,C16,'Planificación 2026-1'!H:H,"T3"))&gt;0,"P36"," ")</f>
        <v xml:space="preserve"> </v>
      </c>
      <c r="BY16" s="58" t="str">
        <f>IF(SUM(COUNTIFS('Planificación 2026-1'!F:F,"HUAURA",'Planificación 2026-1'!X:X,C16,'Planificación 2026-1'!H:H,"T2"))&gt;0,"P37"," ")</f>
        <v xml:space="preserve"> </v>
      </c>
      <c r="BZ16" s="58" t="str">
        <f>IF(SUM(COUNTIFS('Planificación 2026-1'!F:F,"HUAURA",'Planificación 2026-1'!X:X,C16,'Planificación 2026-1'!H:H,"AE"))&gt;0,"P38"," ")</f>
        <v xml:space="preserve"> </v>
      </c>
      <c r="CA16" s="58" t="str">
        <f>IF(SUM(COUNTIFS('Planificación 2026-1'!F:F,"HUAURA",'Planificación 2026-1'!X:X,C16,'Planificación 2026-1'!H:H,"T4"))&gt;0,"P55"," ")</f>
        <v xml:space="preserve"> </v>
      </c>
      <c r="CB16" s="59">
        <f>SUMIFS('Planificación 2026-1'!S:S,'Planificación 2026-1'!X:X,C16,'Planificación 2026-1'!H:H,"AF",'Planificación 2026-1'!I:I,"&gt;2")</f>
        <v>0</v>
      </c>
      <c r="CC16" s="59">
        <f>SUMIFS('Planificación 2026-1'!S:S,'Planificación 2026-1'!X:X,C16,'Planificación 2026-1'!H:H,"EN",'Planificación 2026-1'!I:I,"&gt;2")</f>
        <v>0</v>
      </c>
      <c r="CD16" s="59">
        <f>SUMIFS('Planificación 2026-1'!S:S,'Planificación 2026-1'!X:X,C16,'Planificación 2026-1'!H:H,"IS",'Planificación 2026-1'!I:I,"&gt;2")</f>
        <v>0</v>
      </c>
      <c r="CE16" s="59">
        <f>SUMIFS('Planificación 2026-1'!S:S,'Planificación 2026-1'!X:X,C16,'Planificación 2026-1'!H:H,"PS",'Planificación 2026-1'!I:I,"&gt;2")</f>
        <v>0</v>
      </c>
      <c r="CF16" s="59">
        <f>SUMIFS('Planificación 2026-1'!S:S,'Planificación 2026-1'!X:X,C16,'Planificación 2026-1'!H:H,"IN",'Planificación 2026-1'!I:I,"&gt;2")</f>
        <v>0</v>
      </c>
      <c r="CG16" s="59">
        <f>SUMIFS('Planificación 2026-1'!S:S,'Planificación 2026-1'!X:X,C16,'Planificación 2026-1'!H:H,"CA",'Planificación 2026-1'!I:I,"&gt;2")</f>
        <v>0</v>
      </c>
      <c r="CH16" s="59">
        <f>SUMIFS('Planificación 2026-1'!S:S,'Planificación 2026-1'!X:X,C16,'Planificación 2026-1'!H:H,"DE",'Planificación 2026-1'!I:I,"&gt;2")</f>
        <v>0</v>
      </c>
      <c r="CI16" s="59">
        <f>SUMIFS('Planificación 2026-1'!S:S,'Planificación 2026-1'!X:X,C16,'Planificación 2026-1'!H:H,"OB",'Planificación 2026-1'!I:I,"&gt;2")</f>
        <v>0</v>
      </c>
      <c r="CJ16" s="59">
        <f>SUMIFS('Planificación 2026-1'!S:S,'Planificación 2026-1'!X:X,C16,'Planificación 2026-1'!H:H,"MH",'Planificación 2026-1'!I:I,"&gt;2")</f>
        <v>0</v>
      </c>
      <c r="CK16" s="59">
        <f>SUMIFS('Planificación 2026-1'!S:S,'Planificación 2026-1'!X:X,C16,'Planificación 2026-1'!H:H,"IC",'Planificación 2026-1'!I:I,"&gt;2")</f>
        <v>0</v>
      </c>
      <c r="CL16" s="59">
        <f>SUMIFS('Planificación 2026-1'!S:S,'Planificación 2026-1'!X:X,C16,'Planificación 2026-1'!H:H,"AR",'Planificación 2026-1'!I:I,"&gt;2")</f>
        <v>0</v>
      </c>
      <c r="CM16" s="59">
        <f>SUMIFS('Planificación 2026-1'!S:S,'Planificación 2026-1'!X:X,C16,'Planificación 2026-1'!H:H,"AE",'Planificación 2026-1'!I:I,"&gt;2")</f>
        <v>0</v>
      </c>
      <c r="CN16" s="59">
        <f>SUMIFS('Planificación 2026-1'!S:S,'Planificación 2026-1'!X:X,C16,'Planificación 2026-1'!H:H,"T1",'Planificación 2026-1'!I:I,"&gt;2")</f>
        <v>0</v>
      </c>
      <c r="CO16" s="59">
        <f>SUMIFS('Planificación 2026-1'!S:S,'Planificación 2026-1'!X:X,C16,'Planificación 2026-1'!H:H,"T3",'Planificación 2026-1'!I:I,"&gt;2")</f>
        <v>0</v>
      </c>
      <c r="CP16" s="59">
        <f>SUMIFS('Planificación 2026-1'!S:S,'Planificación 2026-1'!X:X,C16,'Planificación 2026-1'!H:H,"T2",'Planificación 2026-1'!I:I,"&gt;2")</f>
        <v>0</v>
      </c>
      <c r="CQ16" s="59">
        <f>SUMIFS('Planificación 2026-1'!S:S,'Planificación 2026-1'!X:X,C16,'Planificación 2026-1'!H:H,"T4",'Planificación 2026-1'!I:I,"&gt;2")</f>
        <v>0</v>
      </c>
      <c r="CR16" s="59">
        <f>SUMIFS('Planificación 2026-1'!S:S,'Planificación 2026-1'!X:X,C16,'Planificación 2026-1'!H:H,"AF",'Planificación 2026-1'!I:I,"&lt;3")</f>
        <v>0</v>
      </c>
      <c r="CS16" s="59">
        <f>SUMIFS('Planificación 2026-1'!S:S,'Planificación 2026-1'!X:X,C16,'Planificación 2026-1'!H:H,"EN",'Planificación 2026-1'!I:I,"&lt;3")</f>
        <v>15</v>
      </c>
      <c r="CT16" s="59">
        <f>SUMIFS('Planificación 2026-1'!S:S,'Planificación 2026-1'!X:X,C16,'Planificación 2026-1'!H:H,"IS",'Planificación 2026-1'!I:I,"&lt;3")</f>
        <v>0</v>
      </c>
      <c r="CU16" s="59">
        <f>SUMIFS('Planificación 2026-1'!S:S,'Planificación 2026-1'!X:X,C16,'Planificación 2026-1'!H:H,"PS",'Planificación 2026-1'!I:I,"&lt;3")</f>
        <v>5</v>
      </c>
      <c r="CV16" s="59">
        <f>SUMIFS('Planificación 2026-1'!S:S,'Planificación 2026-1'!X:X,C16,'Planificación 2026-1'!H:H,"IN",'Planificación 2026-1'!I:I,"&lt;3")</f>
        <v>0</v>
      </c>
      <c r="CW16" s="59">
        <f>SUMIFS('Planificación 2026-1'!S:S,'Planificación 2026-1'!X:X,C16,'Planificación 2026-1'!H:H,"CA",'Planificación 2026-1'!I:I,"&lt;3")</f>
        <v>0</v>
      </c>
      <c r="CX16" s="59">
        <f>SUMIFS('Planificación 2026-1'!S:S,'Planificación 2026-1'!X:X,C16,'Planificación 2026-1'!H:H,"DE",'Planificación 2026-1'!I:I,"&lt;3")</f>
        <v>0</v>
      </c>
      <c r="CY16" s="59">
        <f>SUMIFS('Planificación 2026-1'!S:S,'Planificación 2026-1'!X:X,C16,'Planificación 2026-1'!H:H,"OB",'Planificación 2026-1'!I:I,"&lt;3")</f>
        <v>18</v>
      </c>
      <c r="CZ16" s="59">
        <f>SUMIFS('Planificación 2026-1'!S:S,'Planificación 2026-1'!X:X,C16,'Planificación 2026-1'!H:H,"MH",'Planificación 2026-1'!I:I,"&lt;3")</f>
        <v>0</v>
      </c>
      <c r="DA16" s="59">
        <f>SUMIFS('Planificación 2026-1'!S:S,'Planificación 2026-1'!X:X,C16,'Planificación 2026-1'!H:H,"IC",'Planificación 2026-1'!I:I,"&lt;3")</f>
        <v>0</v>
      </c>
      <c r="DB16" s="59">
        <f>SUMIFS('Planificación 2026-1'!S:S,'Planificación 2026-1'!X:X,C16,'Planificación 2026-1'!H:H,"AR",'Planificación 2026-1'!I:I,"&lt;3")</f>
        <v>0</v>
      </c>
      <c r="DC16" s="59">
        <f>SUMIFS('Planificación 2026-1'!S:S,'Planificación 2026-1'!X:X,C16,'Planificación 2026-1'!H:H,"AE",'Planificación 2026-1'!I:I,"&lt;3")</f>
        <v>0</v>
      </c>
      <c r="DD16" s="59">
        <f>SUMIFS('Planificación 2026-1'!S:S,'Planificación 2026-1'!X:X,C16,'Planificación 2026-1'!H:H,"T1",'Planificación 2026-1'!I:I,"&lt;3")</f>
        <v>0</v>
      </c>
      <c r="DE16" s="59">
        <f>SUMIFS('Planificación 2026-1'!S:S,'Planificación 2026-1'!X:X,C16,'Planificación 2026-1'!H:H,"T3",'Planificación 2026-1'!I:I,"&lt;3")</f>
        <v>0</v>
      </c>
      <c r="DF16" s="59">
        <f>SUMIFS('Planificación 2026-1'!S:S,'Planificación 2026-1'!X:X,C16,'Planificación 2026-1'!H:H,"T2",'Planificación 2026-1'!I:I,"&lt;3")</f>
        <v>0</v>
      </c>
      <c r="DG16" s="59">
        <f>SUMIFS('Planificación 2026-1'!S:S,'Planificación 2026-1'!X:X,C16,'Planificación 2026-1'!H:H,"T4",'Planificación 2026-1'!I:I,"&lt;3")</f>
        <v>0</v>
      </c>
      <c r="DH16" s="58" t="str">
        <f t="shared" si="3"/>
        <v>P02 P09</v>
      </c>
      <c r="DI16" s="27">
        <f>IF(C16="","",SUMIFS('Planificación 2026-1'!S:S,'Planificación 2026-1'!X:X,C16,'Planificación 2026-1'!F:F,"PRINCIPAL",'Planificación 2026-1'!Y:Y,"VIRTUAL"))</f>
        <v>0</v>
      </c>
      <c r="DJ16" s="27">
        <f>IF(C16="","",SUMIFS('Planificación 2026-1'!S:S,'Planificación 2026-1'!X:X,C16,'Planificación 2026-1'!F:F,"PRINCIPAL",'Planificación 2026-1'!Y:Y,"PRESENCIAL"))</f>
        <v>20</v>
      </c>
      <c r="DK16" s="27">
        <f>IF(C16="","",SUMIFS('Planificación 2026-1'!S:S,'Planificación 2026-1'!X:X,C16,'Planificación 2026-1'!F:F,"PRINCIPAL",'Planificación 2026-1'!Y:Y,"HIBRIDO PRESENCIAL"))</f>
        <v>0</v>
      </c>
      <c r="DL16" s="58" t="str">
        <f t="shared" si="4"/>
        <v/>
      </c>
      <c r="DM16" s="58">
        <f>IF(C16="","",SUMIFS('Planificación 2026-1'!S:S,'Planificación 2026-1'!X:X,C16,'Planificación 2026-1'!F:F,"FILIAL",'Planificación 2026-1'!Y:Y,"VIRTUAL"))</f>
        <v>0</v>
      </c>
      <c r="DN16" s="60">
        <f>IF(C16="","",SUMIFS('Planificación 2026-1'!S:S,'Planificación 2026-1'!X:X,C16,'Planificación 2026-1'!F:F,"FILIAL",'Planificación 2026-1'!Y:Y,"PRESENCIAL"))</f>
        <v>0</v>
      </c>
      <c r="DO16" s="29">
        <f>IF(C16="","",SUMIFS('Planificación 2026-1'!S:S,'Planificación 2026-1'!X:X,C16,'Planificación 2026-1'!F:F,"FILIAL",'Planificación 2026-1'!Y:Y,"HIBRIDO PRESENCIAL"))</f>
        <v>0</v>
      </c>
      <c r="DP16" s="61" t="str">
        <f t="shared" si="5"/>
        <v>P04 P09</v>
      </c>
      <c r="DQ16" s="58">
        <f>IF(C16="","",SUMIFS('Planificación 2026-1'!S:S,'Planificación 2026-1'!X:X,C16,'Planificación 2026-1'!F:F,"SUNAMPE",'Planificación 2026-1'!Y:Y,"VIRTUAL"))</f>
        <v>0</v>
      </c>
      <c r="DR16" s="29">
        <f>IF(C16="","",SUMIFS('Planificación 2026-1'!S:S,'Planificación 2026-1'!X:X,C16,'Planificación 2026-1'!F:F,"SUNAMPE",'Planificación 2026-1'!Y:Y,"PRESENCIAL"))</f>
        <v>18</v>
      </c>
      <c r="DS16" s="61" t="str">
        <f t="shared" si="6"/>
        <v/>
      </c>
      <c r="DT16" s="58">
        <f>IF(C16="","",SUMIFS('Planificación 2026-1'!S:S,'Planificación 2026-1'!X:X,C16,'Planificación 2026-1'!F:F,"HUAURA",'Planificación 2026-1'!Y:Y,"VIRTUAL"))</f>
        <v>0</v>
      </c>
      <c r="DU16" s="29">
        <f>IF(C16="","",SUMIFS('Planificación 2026-1'!S:S,'Planificación 2026-1'!X:X,C16,'Planificación 2026-1'!F:F,"HUAURA",'Planificación 2026-1'!Y:Y,"PRESENCIAL"))</f>
        <v>0</v>
      </c>
      <c r="DV16" s="32">
        <f>SUMIFS('Planificación 2026-1'!S:S,'Planificación 2026-1'!X:X,C16,'Planificación 2026-1'!F:F,"PRINCIPAL",'Planificación 2026-1'!Y:Y,"VIRTUAL",'Planificación 2026-1'!I:I,"&gt;2")</f>
        <v>0</v>
      </c>
      <c r="DW16" s="32">
        <f>SUMIFS('Planificación 2026-1'!S:S,'Planificación 2026-1'!X:X,C16,'Planificación 2026-1'!F:F,"PRINCIPAL",'Planificación 2026-1'!Y:Y,"&lt;&gt;VIRTUAL",'Planificación 2026-1'!I:I,"&gt;2")</f>
        <v>0</v>
      </c>
      <c r="DX16" s="32">
        <f>SUMIFS('Planificación 2026-1'!S:S,'Planificación 2026-1'!X:X,C16,'Planificación 2026-1'!F:F,"SUNAMPE",'Planificación 2026-1'!Y:Y,"VIRTUAL",'Planificación 2026-1'!I:I,"&gt;2")</f>
        <v>0</v>
      </c>
      <c r="DY16" s="32">
        <f>SUMIFS('Planificación 2026-1'!S:S,'Planificación 2026-1'!X:X,C16,'Planificación 2026-1'!F:F,"SUNAMPE",'Planificación 2026-1'!Y:Y,"&lt;&gt;VIRTUAL",'Planificación 2026-1'!I:I,"&gt;2")</f>
        <v>0</v>
      </c>
      <c r="DZ16" s="32">
        <f>SUMIFS('Planificación 2026-1'!S:S,'Planificación 2026-1'!X:X,C16,'Planificación 2026-1'!F:F,"FILIAL",'Planificación 2026-1'!Y:Y,"VIRTUAL",'Planificación 2026-1'!I:I,"&gt;2")</f>
        <v>0</v>
      </c>
      <c r="EA16" s="32">
        <f>SUMIFS('Planificación 2026-1'!S:S,'Planificación 2026-1'!X:X,C16,'Planificación 2026-1'!F:F,"FILIAL",'Planificación 2026-1'!Y:Y,"&lt;&gt;VIRTUAL",'Planificación 2026-1'!I:I,"&gt;2")</f>
        <v>0</v>
      </c>
      <c r="EB16" s="32">
        <f>SUMIFS('Planificación 2026-1'!S:S,'Planificación 2026-1'!X:X,C16,'Planificación 2026-1'!F:F,"PORUMA",'Planificación 2026-1'!Y:Y,"VIRTUAL",'Planificación 2026-1'!I:I,"&gt;2")</f>
        <v>0</v>
      </c>
      <c r="EC16" s="32">
        <f>SUMIFS('Planificación 2026-1'!S:S,'Planificación 2026-1'!X:X,C16,'Planificación 2026-1'!F:F,"PORUMA",'Planificación 2026-1'!Y:Y,"&lt;&gt;VIRTUAL",'Planificación 2026-1'!I:I,"&gt;2")</f>
        <v>0</v>
      </c>
      <c r="ED16" s="32">
        <f>SUMIFS('Planificación 2026-1'!S:S,'Planificación 2026-1'!X:X,C16,'Planificación 2026-1'!F:F,"HUAURA",'Planificación 2026-1'!Y:Y,"VIRTUAL",'Planificación 2026-1'!I:I,"&gt;2")</f>
        <v>0</v>
      </c>
      <c r="EE16" s="32">
        <f>SUMIFS('Planificación 2026-1'!S:S,'Planificación 2026-1'!X:X,C16,'Planificación 2026-1'!F:F,"HUAURA",'Planificación 2026-1'!Y:Y,"&lt;&gt;VIRTUAL",'Planificación 2026-1'!I:I,"&gt;2")</f>
        <v>0</v>
      </c>
      <c r="EF16" s="32">
        <f>SUMIFS('Planificación 2026-1'!S:S,'Planificación 2026-1'!X:X,C16,'Planificación 2026-1'!F:F,"PRINCIPAL",'Planificación 2026-1'!Y:Y,"VIRTUAL",'Planificación 2026-1'!I:I,"&lt;3")</f>
        <v>0</v>
      </c>
      <c r="EG16" s="32">
        <f>SUMIFS('Planificación 2026-1'!S:S,'Planificación 2026-1'!X:X,C16,'Planificación 2026-1'!F:F,"PRINCIPAL",'Planificación 2026-1'!Y:Y,"&lt;&gt;VIRTUAL",'Planificación 2026-1'!I:I,"&lt;3")</f>
        <v>20</v>
      </c>
      <c r="EH16" s="32">
        <f>SUMIFS('Planificación 2026-1'!S:S,'Planificación 2026-1'!X:X,C16,'Planificación 2026-1'!F:F,"SUNAMPE",'Planificación 2026-1'!Y:Y,"VIRTUAL",'Planificación 2026-1'!I:I,"&lt;3")</f>
        <v>0</v>
      </c>
      <c r="EI16" s="32">
        <f>SUMIFS('Planificación 2026-1'!S:S,'Planificación 2026-1'!X:X,C16,'Planificación 2026-1'!F:F,"SUNAMPE",'Planificación 2026-1'!Y:Y,"&lt;&gt;VIRTUAL",'Planificación 2026-1'!I:I,"&lt;3")</f>
        <v>18</v>
      </c>
      <c r="EJ16" s="32">
        <f>SUMIFS('Planificación 2026-1'!S:S,'Planificación 2026-1'!X:X,C16,'Planificación 2026-1'!F:F,"FILIAL",'Planificación 2026-1'!Y:Y,"VIRTUAL",'Planificación 2026-1'!I:I,"&lt;3")</f>
        <v>0</v>
      </c>
      <c r="EK16" s="32">
        <f>SUMIFS('Planificación 2026-1'!S:S,'Planificación 2026-1'!X:X,C16,'Planificación 2026-1'!F:F,"FILIAL",'Planificación 2026-1'!Y:Y,"&lt;&gt;VIRTUAL",'Planificación 2026-1'!I:I,"&lt;3")</f>
        <v>0</v>
      </c>
      <c r="EL16" s="32">
        <f>SUMIFS('Planificación 2026-1'!S:S,'Planificación 2026-1'!X:X,C16,'Planificación 2026-1'!F:F,"PORUMA",'Planificación 2026-1'!Y:Y,"VIRTUAL",'Planificación 2026-1'!I:I,"&lt;3")</f>
        <v>0</v>
      </c>
      <c r="EM16" s="32">
        <f>SUMIFS('Planificación 2026-1'!S:S,'Planificación 2026-1'!X:X,C16,'Planificación 2026-1'!F:F,"PORUMA",'Planificación 2026-1'!Y:Y,"&lt;&gt;VIRTUAL",'Planificación 2026-1'!I:I,"&lt;3")</f>
        <v>0</v>
      </c>
      <c r="EN16" s="32">
        <f>SUMIFS('Planificación 2026-1'!S:S,'Planificación 2026-1'!X:X,C16,'Planificación 2026-1'!F:F,"HUAURA",'Planificación 2026-1'!Y:Y,"VIRTUAL",'Planificación 2026-1'!I:I,"&lt;3")</f>
        <v>0</v>
      </c>
      <c r="EO16" s="32">
        <f>SUMIFS('Planificación 2026-1'!S:S,'Planificación 2026-1'!X:X,C16,'Planificación 2026-1'!F:F,"HUAURA",'Planificación 2026-1'!Y:Y,"&lt;&gt;VIRTUAL",'Planificación 2026-1'!I:I,"&lt;3")</f>
        <v>0</v>
      </c>
      <c r="EP16" s="32">
        <f t="shared" si="0"/>
        <v>0</v>
      </c>
      <c r="EQ16" s="32">
        <f t="shared" si="7"/>
        <v>0</v>
      </c>
      <c r="ER16" s="32">
        <f t="shared" si="8"/>
        <v>0</v>
      </c>
      <c r="ES16" s="32">
        <f t="shared" si="9"/>
        <v>20</v>
      </c>
      <c r="ET16" s="32">
        <f t="shared" si="10"/>
        <v>18</v>
      </c>
      <c r="EU16" s="32">
        <f t="shared" si="11"/>
        <v>38</v>
      </c>
      <c r="EV16" s="32" t="b">
        <f>EXACT(EU16,E16)</f>
        <v>1</v>
      </c>
      <c r="EW16" s="32"/>
      <c r="EX16" s="32">
        <f t="shared" si="1"/>
        <v>0</v>
      </c>
      <c r="EY16" s="32">
        <f t="shared" si="2"/>
        <v>38</v>
      </c>
      <c r="EZ16" s="32" t="b">
        <f>EXACT(SUM(EX16:EY16),E16)</f>
        <v>1</v>
      </c>
      <c r="FA16" s="32" t="str">
        <f>IF(AND(DW16=0,EA16=0,EE16=0),"",IF(COUNTIF(DW16:EE16,"&gt;0")=1,IF(DW16&gt;0,"SEDE",IF(EA16&gt;0,"FILIAL","HUAURA")),IF(COUNTIF(DW16:EE16,"&gt;0")=2,IF(AND(DW16&gt;0,EA16&gt;0),"SEDE-FILIAL",IF(AND(DW16&gt;0,EE16&gt;0),"SEDE-HUAURA","FILIAL-HUAURA")),"SEDE-FILIAL-HUAURA")))</f>
        <v/>
      </c>
      <c r="FB16" s="32" t="str">
        <f t="shared" si="12"/>
        <v>PRESENCIAL</v>
      </c>
    </row>
    <row r="17" spans="1:158">
      <c r="A17" s="33"/>
      <c r="B17" s="65">
        <v>14</v>
      </c>
      <c r="C17" s="32" t="s">
        <v>214</v>
      </c>
      <c r="D17" s="429">
        <v>80034938</v>
      </c>
      <c r="E17" s="62">
        <f>SUMIF('Planificación 2026-1'!X:X,C17,'Planificación 2026-1'!S:S)</f>
        <v>32</v>
      </c>
      <c r="F17" s="63" t="s">
        <v>199</v>
      </c>
      <c r="G17" s="454" t="s">
        <v>200</v>
      </c>
      <c r="H17" s="64" t="s">
        <v>181</v>
      </c>
      <c r="I17" s="64" t="s">
        <v>150</v>
      </c>
      <c r="J17" s="32" t="s">
        <v>181</v>
      </c>
      <c r="K17" s="32" t="s">
        <v>150</v>
      </c>
      <c r="L17" s="57" t="str">
        <f>IF(SUM(COUNTIFS('Planificación 2026-1'!F:F,"PRINCIPAL",'Planificación 2026-1'!X:X,C17,'Planificación 2026-1'!H:H,"AF"))&gt;0,"P01"," ")</f>
        <v xml:space="preserve"> </v>
      </c>
      <c r="M17" s="58" t="str">
        <f>IF(SUM(COUNTIFS('Planificación 2026-1'!F:F,"PRINCIPAL",'Planificación 2026-1'!X:X,C17,'Planificación 2026-1'!H:H,"EN"))&gt;0,"P02"," ")</f>
        <v>P02</v>
      </c>
      <c r="N17" s="58" t="str">
        <f>IF(SUM(COUNTIFS('Planificación 2026-1'!F:F,"PRINCIPAL",'Planificación 2026-1'!X:X,C17,'Planificación 2026-1'!H:H,"IS"))&gt;0,"P03"," ")</f>
        <v xml:space="preserve"> </v>
      </c>
      <c r="O17" s="58" t="str">
        <f>IF(SUM(COUNTIFS('Planificación 2026-1'!F:F,"PRINCIPAL",'Planificación 2026-1'!X:X,C17,'Planificación 2026-1'!H:H,"PS"))&gt;0,"P04"," ")</f>
        <v xml:space="preserve"> </v>
      </c>
      <c r="P17" s="58"/>
      <c r="Q17" s="58" t="str">
        <f>IF(SUM(COUNTIFS('Planificación 2026-1'!F:F,"PRINCIPAL",'Planificación 2026-1'!X:X,C17,'Planificación 2026-1'!H:H,"IN"))&gt;0,"P06"," ")</f>
        <v xml:space="preserve"> </v>
      </c>
      <c r="R17" s="58" t="str">
        <f>IF(SUM(COUNTIFS('Planificación 2026-1'!F:F,"PRINCIPAL",'Planificación 2026-1'!X:X,C17,'Planificación 2026-1'!H:H,"CA"))&gt;0,"P07"," ")</f>
        <v xml:space="preserve"> </v>
      </c>
      <c r="S17" s="58" t="str">
        <f>IF(SUM(COUNTIFS('Planificación 2026-1'!F:F,"PRINCIPAL",'Planificación 2026-1'!X:X,C17,'Planificación 2026-1'!H:H,"DE"))&gt;0,"P08"," ")</f>
        <v xml:space="preserve"> </v>
      </c>
      <c r="T17" s="58" t="str">
        <f>IF(SUM(COUNTIFS('Planificación 2026-1'!F:F,"PRINCIPAL",'Planificación 2026-1'!X:X,C17,'Planificación 2026-1'!H:H,"OB"))&gt;0,"P09"," ")</f>
        <v xml:space="preserve"> </v>
      </c>
      <c r="U17" s="58" t="str">
        <f>IF(SUM(COUNTIFS('Planificación 2026-1'!F:F,"PRINCIPAL",'Planificación 2026-1'!X:X,C17,'Planificación 2026-1'!H:H,"MH"))&gt;0,"P31"," ")</f>
        <v xml:space="preserve"> </v>
      </c>
      <c r="V17" s="58" t="str">
        <f>IF(SUM(COUNTIFS('Planificación 2026-1'!F:F,"PRINCIPAL",'Planificación 2026-1'!X:X,C17,'Planificación 2026-1'!H:H,"IC"))&gt;0,"P32"," ")</f>
        <v xml:space="preserve"> </v>
      </c>
      <c r="W17" s="58" t="str">
        <f>IF(SUM(COUNTIFS('Planificación 2026-1'!F:F,"PRINCIPAL",'Planificación 2026-1'!X:X,C17,'Planificación 2026-1'!H:H,"AR"))&gt;0,"P34"," ")</f>
        <v xml:space="preserve"> </v>
      </c>
      <c r="X17" s="58" t="str">
        <f>IF(SUM(COUNTIFS('Planificación 2026-1'!F:F,"PRINCIPAL",'Planificación 2026-1'!X:X,C17,'Planificación 2026-1'!H:H,"T1"))&gt;0,"P35"," ")</f>
        <v xml:space="preserve"> </v>
      </c>
      <c r="Y17" s="58" t="str">
        <f>IF(SUM(COUNTIFS('Planificación 2026-1'!F:F,"PRINCIPAL",'Planificación 2026-1'!X:X,C17,'Planificación 2026-1'!H:H,"T3"))&gt;0,"P36"," ")</f>
        <v xml:space="preserve"> </v>
      </c>
      <c r="Z17" s="58" t="str">
        <f>IF(SUM(COUNTIFS('Planificación 2026-1'!F:F,"PRINCIPAL",'Planificación 2026-1'!X:X,C17,'Planificación 2026-1'!H:H,"T2"))&gt;0,"P37"," ")</f>
        <v xml:space="preserve"> </v>
      </c>
      <c r="AA17" s="58" t="str">
        <f>IF(SUM(COUNTIFS('Planificación 2026-1'!F:F,"PRINCIPAL",'Planificación 2026-1'!X:X,C17,'Planificación 2026-1'!H:H,"AE"))&gt;0,"P38"," ")</f>
        <v xml:space="preserve"> </v>
      </c>
      <c r="AB17" s="58" t="str">
        <f>IF(SUM(COUNTIFS('Planificación 2026-1'!F:F,"PRINCIPAL",'Planificación 2026-1'!X:X,C17,'Planificación 2026-1'!H:H,"T4"))&gt;0,"P55"," ")</f>
        <v xml:space="preserve"> </v>
      </c>
      <c r="AC17" s="58" t="str">
        <f>IF(SUM(COUNTIFS('Planificación 2026-1'!F:F,"FILIAL",'Planificación 2026-1'!X:X,C17,'Planificación 2026-1'!H:H,"AF"))&gt;0," P01"," ")</f>
        <v xml:space="preserve"> </v>
      </c>
      <c r="AD17" s="58" t="str">
        <f>IF(SUM(COUNTIFS('Planificación 2026-1'!F:F,"FILIAL",'Planificación 2026-1'!X:X,C17,'Planificación 2026-1'!H:H,"EN"))&gt;0,"P02"," ")</f>
        <v xml:space="preserve"> </v>
      </c>
      <c r="AE17" s="58" t="str">
        <f>IF(SUM(COUNTIFS('Planificación 2026-1'!F:F,"FILIAL",'Planificación 2026-1'!X:X,C17,'Planificación 2026-1'!H:H,"IS"))&gt;0,"P03"," ")</f>
        <v xml:space="preserve"> </v>
      </c>
      <c r="AF17" s="58" t="str">
        <f>IF(SUM(COUNTIFS('Planificación 2026-1'!F:F,"FILIAL",'Planificación 2026-1'!X:X,C17,'Planificación 2026-1'!H:H,"PS"))&gt;0,"P04"," ")</f>
        <v xml:space="preserve"> </v>
      </c>
      <c r="AG17" s="58"/>
      <c r="AH17" s="58" t="str">
        <f>IF(SUM(COUNTIFS('Planificación 2026-1'!F:F,"FILIAL",'Planificación 2026-1'!X:X,C17,'Planificación 2026-1'!H:H,"IN"))&gt;0,"P06"," ")</f>
        <v xml:space="preserve"> </v>
      </c>
      <c r="AI17" s="58" t="str">
        <f>IF(SUM(COUNTIFS('Planificación 2026-1'!F:F,"FILIAL",'Planificación 2026-1'!X:X,C17,'Planificación 2026-1'!H:H,"CA"))&gt;0,"P07"," ")</f>
        <v xml:space="preserve"> </v>
      </c>
      <c r="AJ17" s="58" t="str">
        <f>IF(SUM(COUNTIFS('Planificación 2026-1'!F:F,"FILIAL",'Planificación 2026-1'!X:X,C17,'Planificación 2026-1'!H:H,"DE"))&gt;0,"P08"," ")</f>
        <v xml:space="preserve"> </v>
      </c>
      <c r="AK17" s="58" t="str">
        <f>IF(SUM(COUNTIFS('Planificación 2026-1'!F:F,"FILIAL",'Planificación 2026-1'!X:X,C17,'Planificación 2026-1'!H:H,"OB"))&gt;0,"P09"," ")</f>
        <v xml:space="preserve"> </v>
      </c>
      <c r="AL17" s="58" t="str">
        <f>IF(SUM(COUNTIFS('Planificación 2026-1'!F:F,"FILIAL",'Planificación 2026-1'!X:X,C17,'Planificación 2026-1'!H:H,"MH"))&gt;0,"P31"," ")</f>
        <v xml:space="preserve"> </v>
      </c>
      <c r="AM17" s="58" t="str">
        <f>IF(SUM(COUNTIFS('Planificación 2026-1'!F:F,"FILIAL",'Planificación 2026-1'!X:X,C17,'Planificación 2026-1'!H:H,"IC"))&gt;0,"P32"," ")</f>
        <v xml:space="preserve"> </v>
      </c>
      <c r="AN17" s="58" t="str">
        <f>IF(SUM(COUNTIFS('Planificación 2026-1'!F:F,"FILIAL",'Planificación 2026-1'!X:X,C17,'Planificación 2026-1'!H:H,"AR"))&gt;0,"P34"," ")</f>
        <v xml:space="preserve"> </v>
      </c>
      <c r="AO17" s="58" t="str">
        <f>IF(SUM(COUNTIFS('Planificación 2026-1'!F:F,"FILIAL",'Planificación 2026-1'!X:X,C17,'Planificación 2026-1'!H:H,"T1"))&gt;0,"P35"," ")</f>
        <v xml:space="preserve"> </v>
      </c>
      <c r="AP17" s="58" t="str">
        <f>IF(SUM(COUNTIFS('Planificación 2026-1'!F:F,"FILIAL",'Planificación 2026-1'!X:X,C17,'Planificación 2026-1'!H:H,"T3"))&gt;0,"P36"," ")</f>
        <v xml:space="preserve"> </v>
      </c>
      <c r="AQ17" s="58" t="str">
        <f>IF(SUM(COUNTIFS('Planificación 2026-1'!F:F,"FILIAL",'Planificación 2026-1'!X:X,C17,'Planificación 2026-1'!H:H,"T2"))&gt;0,"P37"," ")</f>
        <v xml:space="preserve"> </v>
      </c>
      <c r="AR17" s="58" t="str">
        <f>IF(SUM(COUNTIFS('Planificación 2026-1'!F:F,"FILIAL",'Planificación 2026-1'!X:X,C17,'Planificación 2026-1'!H:H,"AE"))&gt;0,"P38"," ")</f>
        <v xml:space="preserve"> </v>
      </c>
      <c r="AS17" s="58" t="str">
        <f>IF(SUM(COUNTIFS('Planificación 2026-1'!F:F,"FILIAL",'Planificación 2026-1'!X:X,C17,'Planificación 2026-1'!H:H,"T4"))&gt;0,"P55"," ")</f>
        <v xml:space="preserve"> </v>
      </c>
      <c r="AT17" s="58" t="str">
        <f>IF(SUM(COUNTIFS('Planificación 2026-1'!F:F,"SUNAMPE",'Planificación 2026-1'!X:X,C17,'Planificación 2026-1'!H:H,"AF"))&gt;0," P01"," ")</f>
        <v xml:space="preserve"> </v>
      </c>
      <c r="AU17" s="58" t="str">
        <f>IF(SUM(COUNTIFS('Planificación 2026-1'!F:F,"SUNAMPE",'Planificación 2026-1'!X:X,C17,'Planificación 2026-1'!H:H,"EN"))&gt;0,"P02"," ")</f>
        <v xml:space="preserve"> </v>
      </c>
      <c r="AV17" s="58" t="str">
        <f>IF(SUM(COUNTIFS('Planificación 2026-1'!F:F,"SUNAMPE",'Planificación 2026-1'!X:X,C17,'Planificación 2026-1'!H:H,"IS"))&gt;0,"P03"," ")</f>
        <v xml:space="preserve"> </v>
      </c>
      <c r="AW17" s="58" t="str">
        <f>IF(SUM(COUNTIFS('Planificación 2026-1'!F:F,"SUNAMPE",'Planificación 2026-1'!X:X,C17,'Planificación 2026-1'!H:H,"PS"))&gt;0,"P04"," ")</f>
        <v xml:space="preserve"> </v>
      </c>
      <c r="AX17" s="58"/>
      <c r="AY17" s="58" t="str">
        <f>IF(SUM(COUNTIFS('Planificación 2026-1'!F:F,"SUNAMPE",'Planificación 2026-1'!X:X,C17,'Planificación 2026-1'!H:H,"IN"))&gt;0,"P06"," ")</f>
        <v xml:space="preserve"> </v>
      </c>
      <c r="AZ17" s="58" t="str">
        <f>IF(SUM(COUNTIFS('Planificación 2026-1'!F:F,"SUNAMPE",'Planificación 2026-1'!X:X,C17,'Planificación 2026-1'!H:H,"CA"))&gt;0,"P07"," ")</f>
        <v xml:space="preserve"> </v>
      </c>
      <c r="BA17" s="58" t="str">
        <f>IF(SUM(COUNTIFS('Planificación 2026-1'!F:F,"SUNAMPE",'Planificación 2026-1'!X:X,C17,'Planificación 2026-1'!H:H,"DE"))&gt;0,"P08"," ")</f>
        <v xml:space="preserve"> </v>
      </c>
      <c r="BB17" s="58" t="str">
        <f>IF(SUM(COUNTIFS('Planificación 2026-1'!F:F,"SUNAMPE",'Planificación 2026-1'!X:X,C17,'Planificación 2026-1'!H:H,"OB"))&gt;0,"P09"," ")</f>
        <v xml:space="preserve"> </v>
      </c>
      <c r="BC17" s="58" t="str">
        <f>IF(SUM(COUNTIFS('Planificación 2026-1'!F:F,"SUNAMPE",'Planificación 2026-1'!X:X,C17,'Planificación 2026-1'!H:H,"MH"))&gt;0,"P31"," ")</f>
        <v xml:space="preserve"> </v>
      </c>
      <c r="BD17" s="58" t="str">
        <f>IF(SUM(COUNTIFS('Planificación 2026-1'!F:F,"SUNAMPE",'Planificación 2026-1'!X:X,C17,'Planificación 2026-1'!H:H,"IC"))&gt;0,"P32"," ")</f>
        <v xml:space="preserve"> </v>
      </c>
      <c r="BE17" s="58" t="str">
        <f>IF(SUM(COUNTIFS('Planificación 2026-1'!F:F,"SUNAMPE",'Planificación 2026-1'!X:X,C17,'Planificación 2026-1'!H:H,"AR"))&gt;0,"P34"," ")</f>
        <v xml:space="preserve"> </v>
      </c>
      <c r="BF17" s="58" t="str">
        <f>IF(SUM(COUNTIFS('Planificación 2026-1'!F:F,"SUNAMPE",'Planificación 2026-1'!X:X,C17,'Planificación 2026-1'!H:H,"T1"))&gt;0,"P35"," ")</f>
        <v xml:space="preserve"> </v>
      </c>
      <c r="BG17" s="58" t="str">
        <f>IF(SUM(COUNTIFS('Planificación 2026-1'!F:F,"SUNAMPE",'Planificación 2026-1'!X:X,C17,'Planificación 2026-1'!H:H,"T3"))&gt;0,"P36"," ")</f>
        <v xml:space="preserve"> </v>
      </c>
      <c r="BH17" s="58" t="str">
        <f>IF(SUM(COUNTIFS('Planificación 2026-1'!F:F,"SUNAMPE",'Planificación 2026-1'!X:X,C17,'Planificación 2026-1'!H:H,"T2"))&gt;0,"P37"," ")</f>
        <v xml:space="preserve"> </v>
      </c>
      <c r="BI17" s="58" t="str">
        <f>IF(SUM(COUNTIFS('Planificación 2026-1'!F:F,"SUNAMPE",'Planificación 2026-1'!X:X,C17,'Planificación 2026-1'!H:H,"AE"))&gt;0,"P38"," ")</f>
        <v xml:space="preserve"> </v>
      </c>
      <c r="BJ17" s="58" t="str">
        <f>IF(SUM(COUNTIFS('Planificación 2026-1'!F:F,"SUNAMPE",'Planificación 2026-1'!X:X,C17,'Planificación 2026-1'!H:H,"T4"))&gt;0,"P55"," ")</f>
        <v xml:space="preserve"> </v>
      </c>
      <c r="BK17" s="58" t="str">
        <f>IF(SUM(COUNTIFS('Planificación 2026-1'!F:F,"HUAURA",'Planificación 2026-1'!X:X,C17,'Planificación 2026-1'!H:H,"AF"))&gt;0," P01"," ")</f>
        <v xml:space="preserve"> </v>
      </c>
      <c r="BL17" s="58" t="str">
        <f>IF(SUM(COUNTIFS('Planificación 2026-1'!F:F,"HUAURA",'Planificación 2026-1'!X:X,C17,'Planificación 2026-1'!H:H,"EN"))&gt;0,"P02"," ")</f>
        <v xml:space="preserve"> </v>
      </c>
      <c r="BM17" s="58" t="str">
        <f>IF(SUM(COUNTIFS('Planificación 2026-1'!F:F,"HUAURA",'Planificación 2026-1'!X:X,C17,'Planificación 2026-1'!H:H,"IS"))&gt;0,"P03"," ")</f>
        <v xml:space="preserve"> </v>
      </c>
      <c r="BN17" s="58" t="str">
        <f>IF(SUM(COUNTIFS('Planificación 2026-1'!F:F,"HUAURA",'Planificación 2026-1'!X:X,C17,'Planificación 2026-1'!H:H,"PS"))&gt;0,"P04"," ")</f>
        <v xml:space="preserve"> </v>
      </c>
      <c r="BO17" s="58"/>
      <c r="BP17" s="58" t="str">
        <f>IF(SUM(COUNTIFS('Planificación 2026-1'!F:F,"HUAURA",'Planificación 2026-1'!X:X,C17,'Planificación 2026-1'!H:H,"IN"))&gt;0,"P06"," ")</f>
        <v xml:space="preserve"> </v>
      </c>
      <c r="BQ17" s="58" t="str">
        <f>IF(SUM(COUNTIFS('Planificación 2026-1'!F:F,"HUAURA",'Planificación 2026-1'!X:X,C17,'Planificación 2026-1'!H:H,"CA"))&gt;0,"P07"," ")</f>
        <v xml:space="preserve"> </v>
      </c>
      <c r="BR17" s="58" t="str">
        <f>IF(SUM(COUNTIFS('Planificación 2026-1'!F:F,"HUAURA",'Planificación 2026-1'!X:X,C17,'Planificación 2026-1'!H:H,"DE"))&gt;0,"P08"," ")</f>
        <v xml:space="preserve"> </v>
      </c>
      <c r="BS17" s="58" t="str">
        <f>IF(SUM(COUNTIFS('Planificación 2026-1'!F:F,"HUAURA",'Planificación 2026-1'!X:X,C17,'Planificación 2026-1'!H:H,"OB"))&gt;0,"P09"," ")</f>
        <v xml:space="preserve"> </v>
      </c>
      <c r="BT17" s="58" t="str">
        <f>IF(SUM(COUNTIFS('Planificación 2026-1'!F:F,"HUAURA",'Planificación 2026-1'!X:X,C17,'Planificación 2026-1'!H:H,"MH"))&gt;0,"P31"," ")</f>
        <v xml:space="preserve"> </v>
      </c>
      <c r="BU17" s="58" t="str">
        <f>IF(SUM(COUNTIFS('Planificación 2026-1'!F:F,"HUAURA",'Planificación 2026-1'!X:X,C17,'Planificación 2026-1'!H:H,"IC"))&gt;0,"P32"," ")</f>
        <v xml:space="preserve"> </v>
      </c>
      <c r="BV17" s="58" t="str">
        <f>IF(SUM(COUNTIFS('Planificación 2026-1'!F:F,"HUAURA",'Planificación 2026-1'!X:X,C17,'Planificación 2026-1'!H:H,"AR"))&gt;0,"P34"," ")</f>
        <v xml:space="preserve"> </v>
      </c>
      <c r="BW17" s="58" t="str">
        <f>IF(SUM(COUNTIFS('Planificación 2026-1'!F:F,"HUAURA",'Planificación 2026-1'!X:X,C17,'Planificación 2026-1'!H:H,"T1"))&gt;0,"P35"," ")</f>
        <v xml:space="preserve"> </v>
      </c>
      <c r="BX17" s="58" t="str">
        <f>IF(SUM(COUNTIFS('Planificación 2026-1'!F:F,"HUAURA",'Planificación 2026-1'!X:X,C17,'Planificación 2026-1'!H:H,"T3"))&gt;0,"P36"," ")</f>
        <v xml:space="preserve"> </v>
      </c>
      <c r="BY17" s="58" t="str">
        <f>IF(SUM(COUNTIFS('Planificación 2026-1'!F:F,"HUAURA",'Planificación 2026-1'!X:X,C17,'Planificación 2026-1'!H:H,"T2"))&gt;0,"P37"," ")</f>
        <v xml:space="preserve"> </v>
      </c>
      <c r="BZ17" s="58" t="str">
        <f>IF(SUM(COUNTIFS('Planificación 2026-1'!F:F,"HUAURA",'Planificación 2026-1'!X:X,C17,'Planificación 2026-1'!H:H,"AE"))&gt;0,"P38"," ")</f>
        <v xml:space="preserve"> </v>
      </c>
      <c r="CA17" s="58" t="str">
        <f>IF(SUM(COUNTIFS('Planificación 2026-1'!F:F,"HUAURA",'Planificación 2026-1'!X:X,C17,'Planificación 2026-1'!H:H,"T4"))&gt;0,"P55"," ")</f>
        <v xml:space="preserve"> </v>
      </c>
      <c r="CB17" s="59">
        <f>SUMIFS('Planificación 2026-1'!S:S,'Planificación 2026-1'!X:X,C17,'Planificación 2026-1'!H:H,"AF",'Planificación 2026-1'!I:I,"&gt;2")</f>
        <v>0</v>
      </c>
      <c r="CC17" s="59">
        <f>SUMIFS('Planificación 2026-1'!S:S,'Planificación 2026-1'!X:X,C17,'Planificación 2026-1'!H:H,"EN",'Planificación 2026-1'!I:I,"&gt;2")</f>
        <v>32</v>
      </c>
      <c r="CD17" s="59">
        <f>SUMIFS('Planificación 2026-1'!S:S,'Planificación 2026-1'!X:X,C17,'Planificación 2026-1'!H:H,"IS",'Planificación 2026-1'!I:I,"&gt;2")</f>
        <v>0</v>
      </c>
      <c r="CE17" s="59">
        <f>SUMIFS('Planificación 2026-1'!S:S,'Planificación 2026-1'!X:X,C17,'Planificación 2026-1'!H:H,"PS",'Planificación 2026-1'!I:I,"&gt;2")</f>
        <v>0</v>
      </c>
      <c r="CF17" s="59">
        <f>SUMIFS('Planificación 2026-1'!S:S,'Planificación 2026-1'!X:X,C17,'Planificación 2026-1'!H:H,"IN",'Planificación 2026-1'!I:I,"&gt;2")</f>
        <v>0</v>
      </c>
      <c r="CG17" s="59">
        <f>SUMIFS('Planificación 2026-1'!S:S,'Planificación 2026-1'!X:X,C17,'Planificación 2026-1'!H:H,"CA",'Planificación 2026-1'!I:I,"&gt;2")</f>
        <v>0</v>
      </c>
      <c r="CH17" s="59">
        <f>SUMIFS('Planificación 2026-1'!S:S,'Planificación 2026-1'!X:X,C17,'Planificación 2026-1'!H:H,"DE",'Planificación 2026-1'!I:I,"&gt;2")</f>
        <v>0</v>
      </c>
      <c r="CI17" s="59">
        <f>SUMIFS('Planificación 2026-1'!S:S,'Planificación 2026-1'!X:X,C17,'Planificación 2026-1'!H:H,"OB",'Planificación 2026-1'!I:I,"&gt;2")</f>
        <v>0</v>
      </c>
      <c r="CJ17" s="59">
        <f>SUMIFS('Planificación 2026-1'!S:S,'Planificación 2026-1'!X:X,C17,'Planificación 2026-1'!H:H,"MH",'Planificación 2026-1'!I:I,"&gt;2")</f>
        <v>0</v>
      </c>
      <c r="CK17" s="59">
        <f>SUMIFS('Planificación 2026-1'!S:S,'Planificación 2026-1'!X:X,C17,'Planificación 2026-1'!H:H,"IC",'Planificación 2026-1'!I:I,"&gt;2")</f>
        <v>0</v>
      </c>
      <c r="CL17" s="59">
        <f>SUMIFS('Planificación 2026-1'!S:S,'Planificación 2026-1'!X:X,C17,'Planificación 2026-1'!H:H,"AR",'Planificación 2026-1'!I:I,"&gt;2")</f>
        <v>0</v>
      </c>
      <c r="CM17" s="59">
        <f>SUMIFS('Planificación 2026-1'!S:S,'Planificación 2026-1'!X:X,C17,'Planificación 2026-1'!H:H,"AE",'Planificación 2026-1'!I:I,"&gt;2")</f>
        <v>0</v>
      </c>
      <c r="CN17" s="59">
        <f>SUMIFS('Planificación 2026-1'!S:S,'Planificación 2026-1'!X:X,C17,'Planificación 2026-1'!H:H,"T1",'Planificación 2026-1'!I:I,"&gt;2")</f>
        <v>0</v>
      </c>
      <c r="CO17" s="59">
        <f>SUMIFS('Planificación 2026-1'!S:S,'Planificación 2026-1'!X:X,C17,'Planificación 2026-1'!H:H,"T3",'Planificación 2026-1'!I:I,"&gt;2")</f>
        <v>0</v>
      </c>
      <c r="CP17" s="59">
        <f>SUMIFS('Planificación 2026-1'!S:S,'Planificación 2026-1'!X:X,C17,'Planificación 2026-1'!H:H,"T2",'Planificación 2026-1'!I:I,"&gt;2")</f>
        <v>0</v>
      </c>
      <c r="CQ17" s="59">
        <f>SUMIFS('Planificación 2026-1'!S:S,'Planificación 2026-1'!X:X,C17,'Planificación 2026-1'!H:H,"T4",'Planificación 2026-1'!I:I,"&gt;2")</f>
        <v>0</v>
      </c>
      <c r="CR17" s="59">
        <f>SUMIFS('Planificación 2026-1'!S:S,'Planificación 2026-1'!X:X,C17,'Planificación 2026-1'!H:H,"AF",'Planificación 2026-1'!I:I,"&lt;3")</f>
        <v>0</v>
      </c>
      <c r="CS17" s="59">
        <f>SUMIFS('Planificación 2026-1'!S:S,'Planificación 2026-1'!X:X,C17,'Planificación 2026-1'!H:H,"EN",'Planificación 2026-1'!I:I,"&lt;3")</f>
        <v>0</v>
      </c>
      <c r="CT17" s="59">
        <f>SUMIFS('Planificación 2026-1'!S:S,'Planificación 2026-1'!X:X,C17,'Planificación 2026-1'!H:H,"IS",'Planificación 2026-1'!I:I,"&lt;3")</f>
        <v>0</v>
      </c>
      <c r="CU17" s="59">
        <f>SUMIFS('Planificación 2026-1'!S:S,'Planificación 2026-1'!X:X,C17,'Planificación 2026-1'!H:H,"PS",'Planificación 2026-1'!I:I,"&lt;3")</f>
        <v>0</v>
      </c>
      <c r="CV17" s="59">
        <f>SUMIFS('Planificación 2026-1'!S:S,'Planificación 2026-1'!X:X,C17,'Planificación 2026-1'!H:H,"IN",'Planificación 2026-1'!I:I,"&lt;3")</f>
        <v>0</v>
      </c>
      <c r="CW17" s="59">
        <f>SUMIFS('Planificación 2026-1'!S:S,'Planificación 2026-1'!X:X,C17,'Planificación 2026-1'!H:H,"CA",'Planificación 2026-1'!I:I,"&lt;3")</f>
        <v>0</v>
      </c>
      <c r="CX17" s="59">
        <f>SUMIFS('Planificación 2026-1'!S:S,'Planificación 2026-1'!X:X,C17,'Planificación 2026-1'!H:H,"DE",'Planificación 2026-1'!I:I,"&lt;3")</f>
        <v>0</v>
      </c>
      <c r="CY17" s="59">
        <f>SUMIFS('Planificación 2026-1'!S:S,'Planificación 2026-1'!X:X,C17,'Planificación 2026-1'!H:H,"OB",'Planificación 2026-1'!I:I,"&lt;3")</f>
        <v>0</v>
      </c>
      <c r="CZ17" s="59">
        <f>SUMIFS('Planificación 2026-1'!S:S,'Planificación 2026-1'!X:X,C17,'Planificación 2026-1'!H:H,"MH",'Planificación 2026-1'!I:I,"&lt;3")</f>
        <v>0</v>
      </c>
      <c r="DA17" s="59">
        <f>SUMIFS('Planificación 2026-1'!S:S,'Planificación 2026-1'!X:X,C17,'Planificación 2026-1'!H:H,"IC",'Planificación 2026-1'!I:I,"&lt;3")</f>
        <v>0</v>
      </c>
      <c r="DB17" s="59">
        <f>SUMIFS('Planificación 2026-1'!S:S,'Planificación 2026-1'!X:X,C17,'Planificación 2026-1'!H:H,"AR",'Planificación 2026-1'!I:I,"&lt;3")</f>
        <v>0</v>
      </c>
      <c r="DC17" s="59">
        <f>SUMIFS('Planificación 2026-1'!S:S,'Planificación 2026-1'!X:X,C17,'Planificación 2026-1'!H:H,"AE",'Planificación 2026-1'!I:I,"&lt;3")</f>
        <v>0</v>
      </c>
      <c r="DD17" s="59">
        <f>SUMIFS('Planificación 2026-1'!S:S,'Planificación 2026-1'!X:X,C17,'Planificación 2026-1'!H:H,"T1",'Planificación 2026-1'!I:I,"&lt;3")</f>
        <v>0</v>
      </c>
      <c r="DE17" s="59">
        <f>SUMIFS('Planificación 2026-1'!S:S,'Planificación 2026-1'!X:X,C17,'Planificación 2026-1'!H:H,"T3",'Planificación 2026-1'!I:I,"&lt;3")</f>
        <v>0</v>
      </c>
      <c r="DF17" s="59">
        <f>SUMIFS('Planificación 2026-1'!S:S,'Planificación 2026-1'!X:X,C17,'Planificación 2026-1'!H:H,"T2",'Planificación 2026-1'!I:I,"&lt;3")</f>
        <v>0</v>
      </c>
      <c r="DG17" s="59">
        <f>SUMIFS('Planificación 2026-1'!S:S,'Planificación 2026-1'!X:X,C17,'Planificación 2026-1'!H:H,"T4",'Planificación 2026-1'!I:I,"&lt;3")</f>
        <v>0</v>
      </c>
      <c r="DH17" s="58" t="str">
        <f t="shared" si="3"/>
        <v>P02</v>
      </c>
      <c r="DI17" s="27">
        <f>IF(C17="","",SUMIFS('Planificación 2026-1'!S:S,'Planificación 2026-1'!X:X,C17,'Planificación 2026-1'!F:F,"PRINCIPAL",'Planificación 2026-1'!Y:Y,"VIRTUAL"))</f>
        <v>12</v>
      </c>
      <c r="DJ17" s="27">
        <f>IF(C17="","",SUMIFS('Planificación 2026-1'!S:S,'Planificación 2026-1'!X:X,C17,'Planificación 2026-1'!F:F,"PRINCIPAL",'Planificación 2026-1'!Y:Y,"PRESENCIAL"))</f>
        <v>20</v>
      </c>
      <c r="DK17" s="27">
        <f>IF(C17="","",SUMIFS('Planificación 2026-1'!S:S,'Planificación 2026-1'!X:X,C17,'Planificación 2026-1'!F:F,"PRINCIPAL",'Planificación 2026-1'!Y:Y,"HIBRIDO PRESENCIAL"))</f>
        <v>0</v>
      </c>
      <c r="DL17" s="58" t="str">
        <f t="shared" si="4"/>
        <v/>
      </c>
      <c r="DM17" s="58">
        <f>IF(C17="","",SUMIFS('Planificación 2026-1'!S:S,'Planificación 2026-1'!X:X,C17,'Planificación 2026-1'!F:F,"FILIAL",'Planificación 2026-1'!Y:Y,"VIRTUAL"))</f>
        <v>0</v>
      </c>
      <c r="DN17" s="60">
        <f>IF(C17="","",SUMIFS('Planificación 2026-1'!S:S,'Planificación 2026-1'!X:X,C17,'Planificación 2026-1'!F:F,"FILIAL",'Planificación 2026-1'!Y:Y,"PRESENCIAL"))</f>
        <v>0</v>
      </c>
      <c r="DO17" s="29">
        <f>IF(C17="","",SUMIFS('Planificación 2026-1'!S:S,'Planificación 2026-1'!X:X,C17,'Planificación 2026-1'!F:F,"FILIAL",'Planificación 2026-1'!Y:Y,"HIBRIDO PRESENCIAL"))</f>
        <v>0</v>
      </c>
      <c r="DP17" s="61" t="str">
        <f t="shared" si="5"/>
        <v/>
      </c>
      <c r="DQ17" s="58">
        <f>IF(C17="","",SUMIFS('Planificación 2026-1'!S:S,'Planificación 2026-1'!X:X,C17,'Planificación 2026-1'!F:F,"SUNAMPE",'Planificación 2026-1'!Y:Y,"VIRTUAL"))</f>
        <v>0</v>
      </c>
      <c r="DR17" s="29">
        <f>IF(C17="","",SUMIFS('Planificación 2026-1'!S:S,'Planificación 2026-1'!X:X,C17,'Planificación 2026-1'!F:F,"SUNAMPE",'Planificación 2026-1'!Y:Y,"PRESENCIAL"))</f>
        <v>0</v>
      </c>
      <c r="DS17" s="61" t="str">
        <f t="shared" si="6"/>
        <v/>
      </c>
      <c r="DT17" s="58">
        <f>IF(C17="","",SUMIFS('Planificación 2026-1'!S:S,'Planificación 2026-1'!X:X,C17,'Planificación 2026-1'!F:F,"HUAURA",'Planificación 2026-1'!Y:Y,"VIRTUAL"))</f>
        <v>0</v>
      </c>
      <c r="DU17" s="29">
        <f>IF(C17="","",SUMIFS('Planificación 2026-1'!S:S,'Planificación 2026-1'!X:X,C17,'Planificación 2026-1'!F:F,"HUAURA",'Planificación 2026-1'!Y:Y,"PRESENCIAL"))</f>
        <v>0</v>
      </c>
      <c r="DV17" s="32">
        <f>SUMIFS('Planificación 2026-1'!S:S,'Planificación 2026-1'!X:X,C17,'Planificación 2026-1'!F:F,"PRINCIPAL",'Planificación 2026-1'!Y:Y,"VIRTUAL",'Planificación 2026-1'!I:I,"&gt;2")</f>
        <v>12</v>
      </c>
      <c r="DW17" s="32">
        <f>SUMIFS('Planificación 2026-1'!S:S,'Planificación 2026-1'!X:X,C17,'Planificación 2026-1'!F:F,"PRINCIPAL",'Planificación 2026-1'!Y:Y,"&lt;&gt;VIRTUAL",'Planificación 2026-1'!I:I,"&gt;2")</f>
        <v>20</v>
      </c>
      <c r="DX17" s="32">
        <f>SUMIFS('Planificación 2026-1'!S:S,'Planificación 2026-1'!X:X,C17,'Planificación 2026-1'!F:F,"SUNAMPE",'Planificación 2026-1'!Y:Y,"VIRTUAL",'Planificación 2026-1'!I:I,"&gt;2")</f>
        <v>0</v>
      </c>
      <c r="DY17" s="32">
        <f>SUMIFS('Planificación 2026-1'!S:S,'Planificación 2026-1'!X:X,C17,'Planificación 2026-1'!F:F,"SUNAMPE",'Planificación 2026-1'!Y:Y,"&lt;&gt;VIRTUAL",'Planificación 2026-1'!I:I,"&gt;2")</f>
        <v>0</v>
      </c>
      <c r="DZ17" s="32">
        <f>SUMIFS('Planificación 2026-1'!S:S,'Planificación 2026-1'!X:X,C17,'Planificación 2026-1'!F:F,"FILIAL",'Planificación 2026-1'!Y:Y,"VIRTUAL",'Planificación 2026-1'!I:I,"&gt;2")</f>
        <v>0</v>
      </c>
      <c r="EA17" s="32">
        <f>SUMIFS('Planificación 2026-1'!S:S,'Planificación 2026-1'!X:X,C17,'Planificación 2026-1'!F:F,"FILIAL",'Planificación 2026-1'!Y:Y,"&lt;&gt;VIRTUAL",'Planificación 2026-1'!I:I,"&gt;2")</f>
        <v>0</v>
      </c>
      <c r="EB17" s="32">
        <f>SUMIFS('Planificación 2026-1'!S:S,'Planificación 2026-1'!X:X,C17,'Planificación 2026-1'!F:F,"PORUMA",'Planificación 2026-1'!Y:Y,"VIRTUAL",'Planificación 2026-1'!I:I,"&gt;2")</f>
        <v>0</v>
      </c>
      <c r="EC17" s="32">
        <f>SUMIFS('Planificación 2026-1'!S:S,'Planificación 2026-1'!X:X,C17,'Planificación 2026-1'!F:F,"PORUMA",'Planificación 2026-1'!Y:Y,"&lt;&gt;VIRTUAL",'Planificación 2026-1'!I:I,"&gt;2")</f>
        <v>0</v>
      </c>
      <c r="ED17" s="32">
        <f>SUMIFS('Planificación 2026-1'!S:S,'Planificación 2026-1'!X:X,C17,'Planificación 2026-1'!F:F,"HUAURA",'Planificación 2026-1'!Y:Y,"VIRTUAL",'Planificación 2026-1'!I:I,"&gt;2")</f>
        <v>0</v>
      </c>
      <c r="EE17" s="32">
        <f>SUMIFS('Planificación 2026-1'!S:S,'Planificación 2026-1'!X:X,C17,'Planificación 2026-1'!F:F,"HUAURA",'Planificación 2026-1'!Y:Y,"&lt;&gt;VIRTUAL",'Planificación 2026-1'!I:I,"&gt;2")</f>
        <v>0</v>
      </c>
      <c r="EF17" s="32">
        <f>SUMIFS('Planificación 2026-1'!S:S,'Planificación 2026-1'!X:X,C17,'Planificación 2026-1'!F:F,"PRINCIPAL",'Planificación 2026-1'!Y:Y,"VIRTUAL",'Planificación 2026-1'!I:I,"&lt;3")</f>
        <v>0</v>
      </c>
      <c r="EG17" s="32">
        <f>SUMIFS('Planificación 2026-1'!S:S,'Planificación 2026-1'!X:X,C17,'Planificación 2026-1'!F:F,"PRINCIPAL",'Planificación 2026-1'!Y:Y,"&lt;&gt;VIRTUAL",'Planificación 2026-1'!I:I,"&lt;3")</f>
        <v>0</v>
      </c>
      <c r="EH17" s="32">
        <f>SUMIFS('Planificación 2026-1'!S:S,'Planificación 2026-1'!X:X,C17,'Planificación 2026-1'!F:F,"SUNAMPE",'Planificación 2026-1'!Y:Y,"VIRTUAL",'Planificación 2026-1'!I:I,"&lt;3")</f>
        <v>0</v>
      </c>
      <c r="EI17" s="32">
        <f>SUMIFS('Planificación 2026-1'!S:S,'Planificación 2026-1'!X:X,C17,'Planificación 2026-1'!F:F,"SUNAMPE",'Planificación 2026-1'!Y:Y,"&lt;&gt;VIRTUAL",'Planificación 2026-1'!I:I,"&lt;3")</f>
        <v>0</v>
      </c>
      <c r="EJ17" s="32">
        <f>SUMIFS('Planificación 2026-1'!S:S,'Planificación 2026-1'!X:X,C17,'Planificación 2026-1'!F:F,"FILIAL",'Planificación 2026-1'!Y:Y,"VIRTUAL",'Planificación 2026-1'!I:I,"&lt;3")</f>
        <v>0</v>
      </c>
      <c r="EK17" s="32">
        <f>SUMIFS('Planificación 2026-1'!S:S,'Planificación 2026-1'!X:X,C17,'Planificación 2026-1'!F:F,"FILIAL",'Planificación 2026-1'!Y:Y,"&lt;&gt;VIRTUAL",'Planificación 2026-1'!I:I,"&lt;3")</f>
        <v>0</v>
      </c>
      <c r="EL17" s="32">
        <f>SUMIFS('Planificación 2026-1'!S:S,'Planificación 2026-1'!X:X,C17,'Planificación 2026-1'!F:F,"PORUMA",'Planificación 2026-1'!Y:Y,"VIRTUAL",'Planificación 2026-1'!I:I,"&lt;3")</f>
        <v>0</v>
      </c>
      <c r="EM17" s="32">
        <f>SUMIFS('Planificación 2026-1'!S:S,'Planificación 2026-1'!X:X,C17,'Planificación 2026-1'!F:F,"PORUMA",'Planificación 2026-1'!Y:Y,"&lt;&gt;VIRTUAL",'Planificación 2026-1'!I:I,"&lt;3")</f>
        <v>0</v>
      </c>
      <c r="EN17" s="32">
        <f>SUMIFS('Planificación 2026-1'!S:S,'Planificación 2026-1'!X:X,C17,'Planificación 2026-1'!F:F,"HUAURA",'Planificación 2026-1'!Y:Y,"VIRTUAL",'Planificación 2026-1'!I:I,"&lt;3")</f>
        <v>0</v>
      </c>
      <c r="EO17" s="32">
        <f>SUMIFS('Planificación 2026-1'!S:S,'Planificación 2026-1'!X:X,C17,'Planificación 2026-1'!F:F,"HUAURA",'Planificación 2026-1'!Y:Y,"&lt;&gt;VIRTUAL",'Planificación 2026-1'!I:I,"&lt;3")</f>
        <v>0</v>
      </c>
      <c r="EP17" s="32">
        <f t="shared" si="0"/>
        <v>0</v>
      </c>
      <c r="EQ17" s="32">
        <f t="shared" si="7"/>
        <v>0</v>
      </c>
      <c r="ER17" s="32">
        <f t="shared" si="8"/>
        <v>0</v>
      </c>
      <c r="ES17" s="32">
        <f t="shared" si="9"/>
        <v>32</v>
      </c>
      <c r="ET17" s="32">
        <f t="shared" si="10"/>
        <v>0</v>
      </c>
      <c r="EU17" s="32">
        <f t="shared" si="11"/>
        <v>32</v>
      </c>
      <c r="EV17" s="32" t="b">
        <f>EXACT(EU17,E17)</f>
        <v>1</v>
      </c>
      <c r="EW17" s="32"/>
      <c r="EX17" s="32">
        <f t="shared" si="1"/>
        <v>12</v>
      </c>
      <c r="EY17" s="32">
        <f t="shared" si="2"/>
        <v>20</v>
      </c>
      <c r="EZ17" s="32" t="b">
        <f>EXACT(SUM(EX17:EY17),E17)</f>
        <v>1</v>
      </c>
      <c r="FA17" s="32" t="str">
        <f>IF(AND(DW17=0,EA17=0,EE17=0),"",IF(COUNTIF(DW17:EE17,"&gt;0")=1,IF(DW17&gt;0,"SEDE",IF(EA17&gt;0,"FILIAL","HUAURA")),IF(COUNTIF(DW17:EE17,"&gt;0")=2,IF(AND(DW17&gt;0,EA17&gt;0),"SEDE-FILIAL",IF(AND(DW17&gt;0,EE17&gt;0),"SEDE-HUAURA","FILIAL-HUAURA")),"SEDE-FILIAL-HUAURA")))</f>
        <v>SEDE</v>
      </c>
      <c r="FB17" s="32" t="str">
        <f t="shared" si="12"/>
        <v>MAS PRESENCIAL</v>
      </c>
    </row>
    <row r="18" spans="1:158">
      <c r="A18" s="33"/>
      <c r="B18" s="66">
        <v>15</v>
      </c>
      <c r="C18" s="32" t="s">
        <v>215</v>
      </c>
      <c r="D18" s="429">
        <v>21536202</v>
      </c>
      <c r="E18" s="62">
        <f>SUMIF('Planificación 2026-1'!X:X,C18,'Planificación 2026-1'!S:S)</f>
        <v>28</v>
      </c>
      <c r="F18" s="63" t="s">
        <v>199</v>
      </c>
      <c r="G18" s="454" t="s">
        <v>200</v>
      </c>
      <c r="H18" s="64" t="s">
        <v>38</v>
      </c>
      <c r="I18" s="64" t="s">
        <v>152</v>
      </c>
      <c r="J18" s="32" t="s">
        <v>38</v>
      </c>
      <c r="K18" s="32" t="s">
        <v>152</v>
      </c>
      <c r="L18" s="57" t="str">
        <f>IF(SUM(COUNTIFS('Planificación 2026-1'!F:F,"PRINCIPAL",'Planificación 2026-1'!X:X,C18,'Planificación 2026-1'!H:H,"AF"))&gt;0,"P01"," ")</f>
        <v xml:space="preserve"> </v>
      </c>
      <c r="M18" s="58" t="str">
        <f>IF(SUM(COUNTIFS('Planificación 2026-1'!F:F,"PRINCIPAL",'Planificación 2026-1'!X:X,C18,'Planificación 2026-1'!H:H,"EN"))&gt;0,"P02"," ")</f>
        <v xml:space="preserve"> </v>
      </c>
      <c r="N18" s="58" t="str">
        <f>IF(SUM(COUNTIFS('Planificación 2026-1'!F:F,"PRINCIPAL",'Planificación 2026-1'!X:X,C18,'Planificación 2026-1'!H:H,"IS"))&gt;0,"P03"," ")</f>
        <v xml:space="preserve"> </v>
      </c>
      <c r="O18" s="58" t="str">
        <f>IF(SUM(COUNTIFS('Planificación 2026-1'!F:F,"PRINCIPAL",'Planificación 2026-1'!X:X,C18,'Planificación 2026-1'!H:H,"PS"))&gt;0,"P04"," ")</f>
        <v>P04</v>
      </c>
      <c r="P18" s="58"/>
      <c r="Q18" s="58" t="str">
        <f>IF(SUM(COUNTIFS('Planificación 2026-1'!F:F,"PRINCIPAL",'Planificación 2026-1'!X:X,C18,'Planificación 2026-1'!H:H,"IN"))&gt;0,"P06"," ")</f>
        <v xml:space="preserve"> </v>
      </c>
      <c r="R18" s="58" t="str">
        <f>IF(SUM(COUNTIFS('Planificación 2026-1'!F:F,"PRINCIPAL",'Planificación 2026-1'!X:X,C18,'Planificación 2026-1'!H:H,"CA"))&gt;0,"P07"," ")</f>
        <v xml:space="preserve"> </v>
      </c>
      <c r="S18" s="58" t="str">
        <f>IF(SUM(COUNTIFS('Planificación 2026-1'!F:F,"PRINCIPAL",'Planificación 2026-1'!X:X,C18,'Planificación 2026-1'!H:H,"DE"))&gt;0,"P08"," ")</f>
        <v xml:space="preserve"> </v>
      </c>
      <c r="T18" s="58" t="str">
        <f>IF(SUM(COUNTIFS('Planificación 2026-1'!F:F,"PRINCIPAL",'Planificación 2026-1'!X:X,C18,'Planificación 2026-1'!H:H,"OB"))&gt;0,"P09"," ")</f>
        <v>P09</v>
      </c>
      <c r="U18" s="58" t="str">
        <f>IF(SUM(COUNTIFS('Planificación 2026-1'!F:F,"PRINCIPAL",'Planificación 2026-1'!X:X,C18,'Planificación 2026-1'!H:H,"MH"))&gt;0,"P31"," ")</f>
        <v xml:space="preserve"> </v>
      </c>
      <c r="V18" s="58" t="str">
        <f>IF(SUM(COUNTIFS('Planificación 2026-1'!F:F,"PRINCIPAL",'Planificación 2026-1'!X:X,C18,'Planificación 2026-1'!H:H,"IC"))&gt;0,"P32"," ")</f>
        <v xml:space="preserve"> </v>
      </c>
      <c r="W18" s="58" t="str">
        <f>IF(SUM(COUNTIFS('Planificación 2026-1'!F:F,"PRINCIPAL",'Planificación 2026-1'!X:X,C18,'Planificación 2026-1'!H:H,"AR"))&gt;0,"P34"," ")</f>
        <v xml:space="preserve"> </v>
      </c>
      <c r="X18" s="58" t="str">
        <f>IF(SUM(COUNTIFS('Planificación 2026-1'!F:F,"PRINCIPAL",'Planificación 2026-1'!X:X,C18,'Planificación 2026-1'!H:H,"T1"))&gt;0,"P35"," ")</f>
        <v xml:space="preserve"> </v>
      </c>
      <c r="Y18" s="58" t="str">
        <f>IF(SUM(COUNTIFS('Planificación 2026-1'!F:F,"PRINCIPAL",'Planificación 2026-1'!X:X,C18,'Planificación 2026-1'!H:H,"T3"))&gt;0,"P36"," ")</f>
        <v xml:space="preserve"> </v>
      </c>
      <c r="Z18" s="58" t="str">
        <f>IF(SUM(COUNTIFS('Planificación 2026-1'!F:F,"PRINCIPAL",'Planificación 2026-1'!X:X,C18,'Planificación 2026-1'!H:H,"T2"))&gt;0,"P37"," ")</f>
        <v xml:space="preserve"> </v>
      </c>
      <c r="AA18" s="58" t="str">
        <f>IF(SUM(COUNTIFS('Planificación 2026-1'!F:F,"PRINCIPAL",'Planificación 2026-1'!X:X,C18,'Planificación 2026-1'!H:H,"AE"))&gt;0,"P38"," ")</f>
        <v xml:space="preserve"> </v>
      </c>
      <c r="AB18" s="58" t="str">
        <f>IF(SUM(COUNTIFS('Planificación 2026-1'!F:F,"PRINCIPAL",'Planificación 2026-1'!X:X,C18,'Planificación 2026-1'!H:H,"T4"))&gt;0,"P55"," ")</f>
        <v xml:space="preserve"> </v>
      </c>
      <c r="AC18" s="58" t="str">
        <f>IF(SUM(COUNTIFS('Planificación 2026-1'!F:F,"FILIAL",'Planificación 2026-1'!X:X,C18,'Planificación 2026-1'!H:H,"AF"))&gt;0," P01"," ")</f>
        <v xml:space="preserve"> </v>
      </c>
      <c r="AD18" s="58" t="str">
        <f>IF(SUM(COUNTIFS('Planificación 2026-1'!F:F,"FILIAL",'Planificación 2026-1'!X:X,C18,'Planificación 2026-1'!H:H,"EN"))&gt;0,"P02"," ")</f>
        <v xml:space="preserve"> </v>
      </c>
      <c r="AE18" s="58" t="str">
        <f>IF(SUM(COUNTIFS('Planificación 2026-1'!F:F,"FILIAL",'Planificación 2026-1'!X:X,C18,'Planificación 2026-1'!H:H,"IS"))&gt;0,"P03"," ")</f>
        <v xml:space="preserve"> </v>
      </c>
      <c r="AF18" s="58" t="str">
        <f>IF(SUM(COUNTIFS('Planificación 2026-1'!F:F,"FILIAL",'Planificación 2026-1'!X:X,C18,'Planificación 2026-1'!H:H,"PS"))&gt;0,"P04"," ")</f>
        <v>P04</v>
      </c>
      <c r="AG18" s="58"/>
      <c r="AH18" s="58" t="str">
        <f>IF(SUM(COUNTIFS('Planificación 2026-1'!F:F,"FILIAL",'Planificación 2026-1'!X:X,C18,'Planificación 2026-1'!H:H,"IN"))&gt;0,"P06"," ")</f>
        <v xml:space="preserve"> </v>
      </c>
      <c r="AI18" s="58" t="str">
        <f>IF(SUM(COUNTIFS('Planificación 2026-1'!F:F,"FILIAL",'Planificación 2026-1'!X:X,C18,'Planificación 2026-1'!H:H,"CA"))&gt;0,"P07"," ")</f>
        <v xml:space="preserve"> </v>
      </c>
      <c r="AJ18" s="58" t="str">
        <f>IF(SUM(COUNTIFS('Planificación 2026-1'!F:F,"FILIAL",'Planificación 2026-1'!X:X,C18,'Planificación 2026-1'!H:H,"DE"))&gt;0,"P08"," ")</f>
        <v xml:space="preserve"> </v>
      </c>
      <c r="AK18" s="58" t="str">
        <f>IF(SUM(COUNTIFS('Planificación 2026-1'!F:F,"FILIAL",'Planificación 2026-1'!X:X,C18,'Planificación 2026-1'!H:H,"OB"))&gt;0,"P09"," ")</f>
        <v xml:space="preserve"> </v>
      </c>
      <c r="AL18" s="58" t="str">
        <f>IF(SUM(COUNTIFS('Planificación 2026-1'!F:F,"FILIAL",'Planificación 2026-1'!X:X,C18,'Planificación 2026-1'!H:H,"MH"))&gt;0,"P31"," ")</f>
        <v xml:space="preserve"> </v>
      </c>
      <c r="AM18" s="58" t="str">
        <f>IF(SUM(COUNTIFS('Planificación 2026-1'!F:F,"FILIAL",'Planificación 2026-1'!X:X,C18,'Planificación 2026-1'!H:H,"IC"))&gt;0,"P32"," ")</f>
        <v xml:space="preserve"> </v>
      </c>
      <c r="AN18" s="58" t="str">
        <f>IF(SUM(COUNTIFS('Planificación 2026-1'!F:F,"FILIAL",'Planificación 2026-1'!X:X,C18,'Planificación 2026-1'!H:H,"AR"))&gt;0,"P34"," ")</f>
        <v xml:space="preserve"> </v>
      </c>
      <c r="AO18" s="58" t="str">
        <f>IF(SUM(COUNTIFS('Planificación 2026-1'!F:F,"FILIAL",'Planificación 2026-1'!X:X,C18,'Planificación 2026-1'!H:H,"T1"))&gt;0,"P35"," ")</f>
        <v xml:space="preserve"> </v>
      </c>
      <c r="AP18" s="58" t="str">
        <f>IF(SUM(COUNTIFS('Planificación 2026-1'!F:F,"FILIAL",'Planificación 2026-1'!X:X,C18,'Planificación 2026-1'!H:H,"T3"))&gt;0,"P36"," ")</f>
        <v xml:space="preserve"> </v>
      </c>
      <c r="AQ18" s="58" t="str">
        <f>IF(SUM(COUNTIFS('Planificación 2026-1'!F:F,"FILIAL",'Planificación 2026-1'!X:X,C18,'Planificación 2026-1'!H:H,"T2"))&gt;0,"P37"," ")</f>
        <v xml:space="preserve"> </v>
      </c>
      <c r="AR18" s="58" t="str">
        <f>IF(SUM(COUNTIFS('Planificación 2026-1'!F:F,"FILIAL",'Planificación 2026-1'!X:X,C18,'Planificación 2026-1'!H:H,"AE"))&gt;0,"P38"," ")</f>
        <v xml:space="preserve"> </v>
      </c>
      <c r="AS18" s="58" t="str">
        <f>IF(SUM(COUNTIFS('Planificación 2026-1'!F:F,"FILIAL",'Planificación 2026-1'!X:X,C18,'Planificación 2026-1'!H:H,"T4"))&gt;0,"P55"," ")</f>
        <v xml:space="preserve"> </v>
      </c>
      <c r="AT18" s="58" t="str">
        <f>IF(SUM(COUNTIFS('Planificación 2026-1'!F:F,"SUNAMPE",'Planificación 2026-1'!X:X,C18,'Planificación 2026-1'!H:H,"AF"))&gt;0," P01"," ")</f>
        <v xml:space="preserve"> </v>
      </c>
      <c r="AU18" s="58" t="str">
        <f>IF(SUM(COUNTIFS('Planificación 2026-1'!F:F,"SUNAMPE",'Planificación 2026-1'!X:X,C18,'Planificación 2026-1'!H:H,"EN"))&gt;0,"P02"," ")</f>
        <v xml:space="preserve"> </v>
      </c>
      <c r="AV18" s="58" t="str">
        <f>IF(SUM(COUNTIFS('Planificación 2026-1'!F:F,"SUNAMPE",'Planificación 2026-1'!X:X,C18,'Planificación 2026-1'!H:H,"IS"))&gt;0,"P03"," ")</f>
        <v xml:space="preserve"> </v>
      </c>
      <c r="AW18" s="58" t="str">
        <f>IF(SUM(COUNTIFS('Planificación 2026-1'!F:F,"SUNAMPE",'Planificación 2026-1'!X:X,C18,'Planificación 2026-1'!H:H,"PS"))&gt;0,"P04"," ")</f>
        <v xml:space="preserve"> </v>
      </c>
      <c r="AX18" s="58"/>
      <c r="AY18" s="58" t="str">
        <f>IF(SUM(COUNTIFS('Planificación 2026-1'!F:F,"SUNAMPE",'Planificación 2026-1'!X:X,C18,'Planificación 2026-1'!H:H,"IN"))&gt;0,"P06"," ")</f>
        <v xml:space="preserve"> </v>
      </c>
      <c r="AZ18" s="58" t="str">
        <f>IF(SUM(COUNTIFS('Planificación 2026-1'!F:F,"SUNAMPE",'Planificación 2026-1'!X:X,C18,'Planificación 2026-1'!H:H,"CA"))&gt;0,"P07"," ")</f>
        <v xml:space="preserve"> </v>
      </c>
      <c r="BA18" s="58" t="str">
        <f>IF(SUM(COUNTIFS('Planificación 2026-1'!F:F,"SUNAMPE",'Planificación 2026-1'!X:X,C18,'Planificación 2026-1'!H:H,"DE"))&gt;0,"P08"," ")</f>
        <v xml:space="preserve"> </v>
      </c>
      <c r="BB18" s="58" t="str">
        <f>IF(SUM(COUNTIFS('Planificación 2026-1'!F:F,"SUNAMPE",'Planificación 2026-1'!X:X,C18,'Planificación 2026-1'!H:H,"OB"))&gt;0,"P09"," ")</f>
        <v xml:space="preserve"> </v>
      </c>
      <c r="BC18" s="58" t="str">
        <f>IF(SUM(COUNTIFS('Planificación 2026-1'!F:F,"SUNAMPE",'Planificación 2026-1'!X:X,C18,'Planificación 2026-1'!H:H,"MH"))&gt;0,"P31"," ")</f>
        <v xml:space="preserve"> </v>
      </c>
      <c r="BD18" s="58" t="str">
        <f>IF(SUM(COUNTIFS('Planificación 2026-1'!F:F,"SUNAMPE",'Planificación 2026-1'!X:X,C18,'Planificación 2026-1'!H:H,"IC"))&gt;0,"P32"," ")</f>
        <v xml:space="preserve"> </v>
      </c>
      <c r="BE18" s="58" t="str">
        <f>IF(SUM(COUNTIFS('Planificación 2026-1'!F:F,"SUNAMPE",'Planificación 2026-1'!X:X,C18,'Planificación 2026-1'!H:H,"AR"))&gt;0,"P34"," ")</f>
        <v xml:space="preserve"> </v>
      </c>
      <c r="BF18" s="58" t="str">
        <f>IF(SUM(COUNTIFS('Planificación 2026-1'!F:F,"SUNAMPE",'Planificación 2026-1'!X:X,C18,'Planificación 2026-1'!H:H,"T1"))&gt;0,"P35"," ")</f>
        <v xml:space="preserve"> </v>
      </c>
      <c r="BG18" s="58" t="str">
        <f>IF(SUM(COUNTIFS('Planificación 2026-1'!F:F,"SUNAMPE",'Planificación 2026-1'!X:X,C18,'Planificación 2026-1'!H:H,"T3"))&gt;0,"P36"," ")</f>
        <v xml:space="preserve"> </v>
      </c>
      <c r="BH18" s="58" t="str">
        <f>IF(SUM(COUNTIFS('Planificación 2026-1'!F:F,"SUNAMPE",'Planificación 2026-1'!X:X,C18,'Planificación 2026-1'!H:H,"T2"))&gt;0,"P37"," ")</f>
        <v xml:space="preserve"> </v>
      </c>
      <c r="BI18" s="58" t="str">
        <f>IF(SUM(COUNTIFS('Planificación 2026-1'!F:F,"SUNAMPE",'Planificación 2026-1'!X:X,C18,'Planificación 2026-1'!H:H,"AE"))&gt;0,"P38"," ")</f>
        <v xml:space="preserve"> </v>
      </c>
      <c r="BJ18" s="58" t="str">
        <f>IF(SUM(COUNTIFS('Planificación 2026-1'!F:F,"SUNAMPE",'Planificación 2026-1'!X:X,C18,'Planificación 2026-1'!H:H,"T4"))&gt;0,"P55"," ")</f>
        <v xml:space="preserve"> </v>
      </c>
      <c r="BK18" s="58" t="str">
        <f>IF(SUM(COUNTIFS('Planificación 2026-1'!F:F,"HUAURA",'Planificación 2026-1'!X:X,C18,'Planificación 2026-1'!H:H,"AF"))&gt;0," P01"," ")</f>
        <v xml:space="preserve"> </v>
      </c>
      <c r="BL18" s="58" t="str">
        <f>IF(SUM(COUNTIFS('Planificación 2026-1'!F:F,"HUAURA",'Planificación 2026-1'!X:X,C18,'Planificación 2026-1'!H:H,"EN"))&gt;0,"P02"," ")</f>
        <v xml:space="preserve"> </v>
      </c>
      <c r="BM18" s="58" t="str">
        <f>IF(SUM(COUNTIFS('Planificación 2026-1'!F:F,"HUAURA",'Planificación 2026-1'!X:X,C18,'Planificación 2026-1'!H:H,"IS"))&gt;0,"P03"," ")</f>
        <v xml:space="preserve"> </v>
      </c>
      <c r="BN18" s="58" t="str">
        <f>IF(SUM(COUNTIFS('Planificación 2026-1'!F:F,"HUAURA",'Planificación 2026-1'!X:X,C18,'Planificación 2026-1'!H:H,"PS"))&gt;0,"P04"," ")</f>
        <v xml:space="preserve"> </v>
      </c>
      <c r="BO18" s="58"/>
      <c r="BP18" s="58" t="str">
        <f>IF(SUM(COUNTIFS('Planificación 2026-1'!F:F,"HUAURA",'Planificación 2026-1'!X:X,C18,'Planificación 2026-1'!H:H,"IN"))&gt;0,"P06"," ")</f>
        <v xml:space="preserve"> </v>
      </c>
      <c r="BQ18" s="58" t="str">
        <f>IF(SUM(COUNTIFS('Planificación 2026-1'!F:F,"HUAURA",'Planificación 2026-1'!X:X,C18,'Planificación 2026-1'!H:H,"CA"))&gt;0,"P07"," ")</f>
        <v xml:space="preserve"> </v>
      </c>
      <c r="BR18" s="58" t="str">
        <f>IF(SUM(COUNTIFS('Planificación 2026-1'!F:F,"HUAURA",'Planificación 2026-1'!X:X,C18,'Planificación 2026-1'!H:H,"DE"))&gt;0,"P08"," ")</f>
        <v xml:space="preserve"> </v>
      </c>
      <c r="BS18" s="58" t="str">
        <f>IF(SUM(COUNTIFS('Planificación 2026-1'!F:F,"HUAURA",'Planificación 2026-1'!X:X,C18,'Planificación 2026-1'!H:H,"OB"))&gt;0,"P09"," ")</f>
        <v xml:space="preserve"> </v>
      </c>
      <c r="BT18" s="58" t="str">
        <f>IF(SUM(COUNTIFS('Planificación 2026-1'!F:F,"HUAURA",'Planificación 2026-1'!X:X,C18,'Planificación 2026-1'!H:H,"MH"))&gt;0,"P31"," ")</f>
        <v xml:space="preserve"> </v>
      </c>
      <c r="BU18" s="58" t="str">
        <f>IF(SUM(COUNTIFS('Planificación 2026-1'!F:F,"HUAURA",'Planificación 2026-1'!X:X,C18,'Planificación 2026-1'!H:H,"IC"))&gt;0,"P32"," ")</f>
        <v xml:space="preserve"> </v>
      </c>
      <c r="BV18" s="58" t="str">
        <f>IF(SUM(COUNTIFS('Planificación 2026-1'!F:F,"HUAURA",'Planificación 2026-1'!X:X,C18,'Planificación 2026-1'!H:H,"AR"))&gt;0,"P34"," ")</f>
        <v xml:space="preserve"> </v>
      </c>
      <c r="BW18" s="58" t="str">
        <f>IF(SUM(COUNTIFS('Planificación 2026-1'!F:F,"HUAURA",'Planificación 2026-1'!X:X,C18,'Planificación 2026-1'!H:H,"T1"))&gt;0,"P35"," ")</f>
        <v xml:space="preserve"> </v>
      </c>
      <c r="BX18" s="58" t="str">
        <f>IF(SUM(COUNTIFS('Planificación 2026-1'!F:F,"HUAURA",'Planificación 2026-1'!X:X,C18,'Planificación 2026-1'!H:H,"T3"))&gt;0,"P36"," ")</f>
        <v xml:space="preserve"> </v>
      </c>
      <c r="BY18" s="58" t="str">
        <f>IF(SUM(COUNTIFS('Planificación 2026-1'!F:F,"HUAURA",'Planificación 2026-1'!X:X,C18,'Planificación 2026-1'!H:H,"T2"))&gt;0,"P37"," ")</f>
        <v xml:space="preserve"> </v>
      </c>
      <c r="BZ18" s="58" t="str">
        <f>IF(SUM(COUNTIFS('Planificación 2026-1'!F:F,"HUAURA",'Planificación 2026-1'!X:X,C18,'Planificación 2026-1'!H:H,"AE"))&gt;0,"P38"," ")</f>
        <v xml:space="preserve"> </v>
      </c>
      <c r="CA18" s="58" t="str">
        <f>IF(SUM(COUNTIFS('Planificación 2026-1'!F:F,"HUAURA",'Planificación 2026-1'!X:X,C18,'Planificación 2026-1'!H:H,"T4"))&gt;0,"P55"," ")</f>
        <v xml:space="preserve"> </v>
      </c>
      <c r="CB18" s="59">
        <f>SUMIFS('Planificación 2026-1'!S:S,'Planificación 2026-1'!X:X,C18,'Planificación 2026-1'!H:H,"AF",'Planificación 2026-1'!I:I,"&gt;2")</f>
        <v>0</v>
      </c>
      <c r="CC18" s="59">
        <f>SUMIFS('Planificación 2026-1'!S:S,'Planificación 2026-1'!X:X,C18,'Planificación 2026-1'!H:H,"EN",'Planificación 2026-1'!I:I,"&gt;2")</f>
        <v>0</v>
      </c>
      <c r="CD18" s="59">
        <f>SUMIFS('Planificación 2026-1'!S:S,'Planificación 2026-1'!X:X,C18,'Planificación 2026-1'!H:H,"IS",'Planificación 2026-1'!I:I,"&gt;2")</f>
        <v>0</v>
      </c>
      <c r="CE18" s="59">
        <f>SUMIFS('Planificación 2026-1'!S:S,'Planificación 2026-1'!X:X,C18,'Planificación 2026-1'!H:H,"PS",'Planificación 2026-1'!I:I,"&gt;2")</f>
        <v>16</v>
      </c>
      <c r="CF18" s="59">
        <f>SUMIFS('Planificación 2026-1'!S:S,'Planificación 2026-1'!X:X,C18,'Planificación 2026-1'!H:H,"IN",'Planificación 2026-1'!I:I,"&gt;2")</f>
        <v>0</v>
      </c>
      <c r="CG18" s="59">
        <f>SUMIFS('Planificación 2026-1'!S:S,'Planificación 2026-1'!X:X,C18,'Planificación 2026-1'!H:H,"CA",'Planificación 2026-1'!I:I,"&gt;2")</f>
        <v>0</v>
      </c>
      <c r="CH18" s="59">
        <f>SUMIFS('Planificación 2026-1'!S:S,'Planificación 2026-1'!X:X,C18,'Planificación 2026-1'!H:H,"DE",'Planificación 2026-1'!I:I,"&gt;2")</f>
        <v>0</v>
      </c>
      <c r="CI18" s="59">
        <f>SUMIFS('Planificación 2026-1'!S:S,'Planificación 2026-1'!X:X,C18,'Planificación 2026-1'!H:H,"OB",'Planificación 2026-1'!I:I,"&gt;2")</f>
        <v>12</v>
      </c>
      <c r="CJ18" s="59">
        <f>SUMIFS('Planificación 2026-1'!S:S,'Planificación 2026-1'!X:X,C18,'Planificación 2026-1'!H:H,"MH",'Planificación 2026-1'!I:I,"&gt;2")</f>
        <v>0</v>
      </c>
      <c r="CK18" s="59">
        <f>SUMIFS('Planificación 2026-1'!S:S,'Planificación 2026-1'!X:X,C18,'Planificación 2026-1'!H:H,"IC",'Planificación 2026-1'!I:I,"&gt;2")</f>
        <v>0</v>
      </c>
      <c r="CL18" s="59">
        <f>SUMIFS('Planificación 2026-1'!S:S,'Planificación 2026-1'!X:X,C18,'Planificación 2026-1'!H:H,"AR",'Planificación 2026-1'!I:I,"&gt;2")</f>
        <v>0</v>
      </c>
      <c r="CM18" s="59">
        <f>SUMIFS('Planificación 2026-1'!S:S,'Planificación 2026-1'!X:X,C18,'Planificación 2026-1'!H:H,"AE",'Planificación 2026-1'!I:I,"&gt;2")</f>
        <v>0</v>
      </c>
      <c r="CN18" s="59">
        <f>SUMIFS('Planificación 2026-1'!S:S,'Planificación 2026-1'!X:X,C18,'Planificación 2026-1'!H:H,"T1",'Planificación 2026-1'!I:I,"&gt;2")</f>
        <v>0</v>
      </c>
      <c r="CO18" s="59">
        <f>SUMIFS('Planificación 2026-1'!S:S,'Planificación 2026-1'!X:X,C18,'Planificación 2026-1'!H:H,"T3",'Planificación 2026-1'!I:I,"&gt;2")</f>
        <v>0</v>
      </c>
      <c r="CP18" s="59">
        <f>SUMIFS('Planificación 2026-1'!S:S,'Planificación 2026-1'!X:X,C18,'Planificación 2026-1'!H:H,"T2",'Planificación 2026-1'!I:I,"&gt;2")</f>
        <v>0</v>
      </c>
      <c r="CQ18" s="59">
        <f>SUMIFS('Planificación 2026-1'!S:S,'Planificación 2026-1'!X:X,C18,'Planificación 2026-1'!H:H,"T4",'Planificación 2026-1'!I:I,"&gt;2")</f>
        <v>0</v>
      </c>
      <c r="CR18" s="59">
        <f>SUMIFS('Planificación 2026-1'!S:S,'Planificación 2026-1'!X:X,C18,'Planificación 2026-1'!H:H,"AF",'Planificación 2026-1'!I:I,"&lt;3")</f>
        <v>0</v>
      </c>
      <c r="CS18" s="59">
        <f>SUMIFS('Planificación 2026-1'!S:S,'Planificación 2026-1'!X:X,C18,'Planificación 2026-1'!H:H,"EN",'Planificación 2026-1'!I:I,"&lt;3")</f>
        <v>0</v>
      </c>
      <c r="CT18" s="59">
        <f>SUMIFS('Planificación 2026-1'!S:S,'Planificación 2026-1'!X:X,C18,'Planificación 2026-1'!H:H,"IS",'Planificación 2026-1'!I:I,"&lt;3")</f>
        <v>0</v>
      </c>
      <c r="CU18" s="59">
        <f>SUMIFS('Planificación 2026-1'!S:S,'Planificación 2026-1'!X:X,C18,'Planificación 2026-1'!H:H,"PS",'Planificación 2026-1'!I:I,"&lt;3")</f>
        <v>0</v>
      </c>
      <c r="CV18" s="59">
        <f>SUMIFS('Planificación 2026-1'!S:S,'Planificación 2026-1'!X:X,C18,'Planificación 2026-1'!H:H,"IN",'Planificación 2026-1'!I:I,"&lt;3")</f>
        <v>0</v>
      </c>
      <c r="CW18" s="59">
        <f>SUMIFS('Planificación 2026-1'!S:S,'Planificación 2026-1'!X:X,C18,'Planificación 2026-1'!H:H,"CA",'Planificación 2026-1'!I:I,"&lt;3")</f>
        <v>0</v>
      </c>
      <c r="CX18" s="59">
        <f>SUMIFS('Planificación 2026-1'!S:S,'Planificación 2026-1'!X:X,C18,'Planificación 2026-1'!H:H,"DE",'Planificación 2026-1'!I:I,"&lt;3")</f>
        <v>0</v>
      </c>
      <c r="CY18" s="59">
        <f>SUMIFS('Planificación 2026-1'!S:S,'Planificación 2026-1'!X:X,C18,'Planificación 2026-1'!H:H,"OB",'Planificación 2026-1'!I:I,"&lt;3")</f>
        <v>0</v>
      </c>
      <c r="CZ18" s="59">
        <f>SUMIFS('Planificación 2026-1'!S:S,'Planificación 2026-1'!X:X,C18,'Planificación 2026-1'!H:H,"MH",'Planificación 2026-1'!I:I,"&lt;3")</f>
        <v>0</v>
      </c>
      <c r="DA18" s="59">
        <f>SUMIFS('Planificación 2026-1'!S:S,'Planificación 2026-1'!X:X,C18,'Planificación 2026-1'!H:H,"IC",'Planificación 2026-1'!I:I,"&lt;3")</f>
        <v>0</v>
      </c>
      <c r="DB18" s="59">
        <f>SUMIFS('Planificación 2026-1'!S:S,'Planificación 2026-1'!X:X,C18,'Planificación 2026-1'!H:H,"AR",'Planificación 2026-1'!I:I,"&lt;3")</f>
        <v>0</v>
      </c>
      <c r="DC18" s="59">
        <f>SUMIFS('Planificación 2026-1'!S:S,'Planificación 2026-1'!X:X,C18,'Planificación 2026-1'!H:H,"AE",'Planificación 2026-1'!I:I,"&lt;3")</f>
        <v>0</v>
      </c>
      <c r="DD18" s="59">
        <f>SUMIFS('Planificación 2026-1'!S:S,'Planificación 2026-1'!X:X,C18,'Planificación 2026-1'!H:H,"T1",'Planificación 2026-1'!I:I,"&lt;3")</f>
        <v>0</v>
      </c>
      <c r="DE18" s="59">
        <f>SUMIFS('Planificación 2026-1'!S:S,'Planificación 2026-1'!X:X,C18,'Planificación 2026-1'!H:H,"T3",'Planificación 2026-1'!I:I,"&lt;3")</f>
        <v>0</v>
      </c>
      <c r="DF18" s="59">
        <f>SUMIFS('Planificación 2026-1'!S:S,'Planificación 2026-1'!X:X,C18,'Planificación 2026-1'!H:H,"T2",'Planificación 2026-1'!I:I,"&lt;3")</f>
        <v>0</v>
      </c>
      <c r="DG18" s="59">
        <f>SUMIFS('Planificación 2026-1'!S:S,'Planificación 2026-1'!X:X,C18,'Planificación 2026-1'!H:H,"T4",'Planificación 2026-1'!I:I,"&lt;3")</f>
        <v>0</v>
      </c>
      <c r="DH18" s="58" t="str">
        <f t="shared" si="3"/>
        <v>P04 P09</v>
      </c>
      <c r="DI18" s="27">
        <f>IF(C18="","",SUMIFS('Planificación 2026-1'!S:S,'Planificación 2026-1'!X:X,C18,'Planificación 2026-1'!F:F,"PRINCIPAL",'Planificación 2026-1'!Y:Y,"VIRTUAL"))</f>
        <v>8</v>
      </c>
      <c r="DJ18" s="27">
        <f>IF(C18="","",SUMIFS('Planificación 2026-1'!S:S,'Planificación 2026-1'!X:X,C18,'Planificación 2026-1'!F:F,"PRINCIPAL",'Planificación 2026-1'!Y:Y,"PRESENCIAL"))</f>
        <v>12</v>
      </c>
      <c r="DK18" s="27">
        <f>IF(C18="","",SUMIFS('Planificación 2026-1'!S:S,'Planificación 2026-1'!X:X,C18,'Planificación 2026-1'!F:F,"PRINCIPAL",'Planificación 2026-1'!Y:Y,"HIBRIDO PRESENCIAL"))</f>
        <v>0</v>
      </c>
      <c r="DL18" s="58" t="str">
        <f t="shared" si="4"/>
        <v>P04</v>
      </c>
      <c r="DM18" s="58">
        <f>IF(C18="","",SUMIFS('Planificación 2026-1'!S:S,'Planificación 2026-1'!X:X,C18,'Planificación 2026-1'!F:F,"FILIAL",'Planificación 2026-1'!Y:Y,"VIRTUAL"))</f>
        <v>8</v>
      </c>
      <c r="DN18" s="60">
        <f>IF(C18="","",SUMIFS('Planificación 2026-1'!S:S,'Planificación 2026-1'!X:X,C18,'Planificación 2026-1'!F:F,"FILIAL",'Planificación 2026-1'!Y:Y,"PRESENCIAL"))</f>
        <v>0</v>
      </c>
      <c r="DO18" s="29">
        <f>IF(C18="","",SUMIFS('Planificación 2026-1'!S:S,'Planificación 2026-1'!X:X,C18,'Planificación 2026-1'!F:F,"FILIAL",'Planificación 2026-1'!Y:Y,"HIBRIDO PRESENCIAL"))</f>
        <v>0</v>
      </c>
      <c r="DP18" s="61" t="str">
        <f t="shared" si="5"/>
        <v/>
      </c>
      <c r="DQ18" s="58">
        <f>IF(C18="","",SUMIFS('Planificación 2026-1'!S:S,'Planificación 2026-1'!X:X,C18,'Planificación 2026-1'!F:F,"SUNAMPE",'Planificación 2026-1'!Y:Y,"VIRTUAL"))</f>
        <v>0</v>
      </c>
      <c r="DR18" s="29">
        <f>IF(C18="","",SUMIFS('Planificación 2026-1'!S:S,'Planificación 2026-1'!X:X,C18,'Planificación 2026-1'!F:F,"SUNAMPE",'Planificación 2026-1'!Y:Y,"PRESENCIAL"))</f>
        <v>0</v>
      </c>
      <c r="DS18" s="61" t="str">
        <f t="shared" si="6"/>
        <v/>
      </c>
      <c r="DT18" s="58">
        <f>IF(C18="","",SUMIFS('Planificación 2026-1'!S:S,'Planificación 2026-1'!X:X,C18,'Planificación 2026-1'!F:F,"HUAURA",'Planificación 2026-1'!Y:Y,"VIRTUAL"))</f>
        <v>0</v>
      </c>
      <c r="DU18" s="29">
        <f>IF(C18="","",SUMIFS('Planificación 2026-1'!S:S,'Planificación 2026-1'!X:X,C18,'Planificación 2026-1'!F:F,"HUAURA",'Planificación 2026-1'!Y:Y,"PRESENCIAL"))</f>
        <v>0</v>
      </c>
      <c r="DV18" s="32">
        <f>SUMIFS('Planificación 2026-1'!S:S,'Planificación 2026-1'!X:X,C18,'Planificación 2026-1'!F:F,"PRINCIPAL",'Planificación 2026-1'!Y:Y,"VIRTUAL",'Planificación 2026-1'!I:I,"&gt;2")</f>
        <v>8</v>
      </c>
      <c r="DW18" s="32">
        <f>SUMIFS('Planificación 2026-1'!S:S,'Planificación 2026-1'!X:X,C18,'Planificación 2026-1'!F:F,"PRINCIPAL",'Planificación 2026-1'!Y:Y,"&lt;&gt;VIRTUAL",'Planificación 2026-1'!I:I,"&gt;2")</f>
        <v>12</v>
      </c>
      <c r="DX18" s="32">
        <f>SUMIFS('Planificación 2026-1'!S:S,'Planificación 2026-1'!X:X,C18,'Planificación 2026-1'!F:F,"SUNAMPE",'Planificación 2026-1'!Y:Y,"VIRTUAL",'Planificación 2026-1'!I:I,"&gt;2")</f>
        <v>0</v>
      </c>
      <c r="DY18" s="32">
        <f>SUMIFS('Planificación 2026-1'!S:S,'Planificación 2026-1'!X:X,C18,'Planificación 2026-1'!F:F,"SUNAMPE",'Planificación 2026-1'!Y:Y,"&lt;&gt;VIRTUAL",'Planificación 2026-1'!I:I,"&gt;2")</f>
        <v>0</v>
      </c>
      <c r="DZ18" s="32">
        <f>SUMIFS('Planificación 2026-1'!S:S,'Planificación 2026-1'!X:X,C18,'Planificación 2026-1'!F:F,"FILIAL",'Planificación 2026-1'!Y:Y,"VIRTUAL",'Planificación 2026-1'!I:I,"&gt;2")</f>
        <v>8</v>
      </c>
      <c r="EA18" s="32">
        <f>SUMIFS('Planificación 2026-1'!S:S,'Planificación 2026-1'!X:X,C18,'Planificación 2026-1'!F:F,"FILIAL",'Planificación 2026-1'!Y:Y,"&lt;&gt;VIRTUAL",'Planificación 2026-1'!I:I,"&gt;2")</f>
        <v>0</v>
      </c>
      <c r="EB18" s="32">
        <f>SUMIFS('Planificación 2026-1'!S:S,'Planificación 2026-1'!X:X,C18,'Planificación 2026-1'!F:F,"PORUMA",'Planificación 2026-1'!Y:Y,"VIRTUAL",'Planificación 2026-1'!I:I,"&gt;2")</f>
        <v>0</v>
      </c>
      <c r="EC18" s="32">
        <f>SUMIFS('Planificación 2026-1'!S:S,'Planificación 2026-1'!X:X,C18,'Planificación 2026-1'!F:F,"PORUMA",'Planificación 2026-1'!Y:Y,"&lt;&gt;VIRTUAL",'Planificación 2026-1'!I:I,"&gt;2")</f>
        <v>0</v>
      </c>
      <c r="ED18" s="32">
        <f>SUMIFS('Planificación 2026-1'!S:S,'Planificación 2026-1'!X:X,C18,'Planificación 2026-1'!F:F,"HUAURA",'Planificación 2026-1'!Y:Y,"VIRTUAL",'Planificación 2026-1'!I:I,"&gt;2")</f>
        <v>0</v>
      </c>
      <c r="EE18" s="32">
        <f>SUMIFS('Planificación 2026-1'!S:S,'Planificación 2026-1'!X:X,C18,'Planificación 2026-1'!F:F,"HUAURA",'Planificación 2026-1'!Y:Y,"&lt;&gt;VIRTUAL",'Planificación 2026-1'!I:I,"&gt;2")</f>
        <v>0</v>
      </c>
      <c r="EF18" s="32">
        <f>SUMIFS('Planificación 2026-1'!S:S,'Planificación 2026-1'!X:X,C18,'Planificación 2026-1'!F:F,"PRINCIPAL",'Planificación 2026-1'!Y:Y,"VIRTUAL",'Planificación 2026-1'!I:I,"&lt;3")</f>
        <v>0</v>
      </c>
      <c r="EG18" s="32">
        <f>SUMIFS('Planificación 2026-1'!S:S,'Planificación 2026-1'!X:X,C18,'Planificación 2026-1'!F:F,"PRINCIPAL",'Planificación 2026-1'!Y:Y,"&lt;&gt;VIRTUAL",'Planificación 2026-1'!I:I,"&lt;3")</f>
        <v>0</v>
      </c>
      <c r="EH18" s="32">
        <f>SUMIFS('Planificación 2026-1'!S:S,'Planificación 2026-1'!X:X,C18,'Planificación 2026-1'!F:F,"SUNAMPE",'Planificación 2026-1'!Y:Y,"VIRTUAL",'Planificación 2026-1'!I:I,"&lt;3")</f>
        <v>0</v>
      </c>
      <c r="EI18" s="32">
        <f>SUMIFS('Planificación 2026-1'!S:S,'Planificación 2026-1'!X:X,C18,'Planificación 2026-1'!F:F,"SUNAMPE",'Planificación 2026-1'!Y:Y,"&lt;&gt;VIRTUAL",'Planificación 2026-1'!I:I,"&lt;3")</f>
        <v>0</v>
      </c>
      <c r="EJ18" s="32">
        <f>SUMIFS('Planificación 2026-1'!S:S,'Planificación 2026-1'!X:X,C18,'Planificación 2026-1'!F:F,"FILIAL",'Planificación 2026-1'!Y:Y,"VIRTUAL",'Planificación 2026-1'!I:I,"&lt;3")</f>
        <v>0</v>
      </c>
      <c r="EK18" s="32">
        <f>SUMIFS('Planificación 2026-1'!S:S,'Planificación 2026-1'!X:X,C18,'Planificación 2026-1'!F:F,"FILIAL",'Planificación 2026-1'!Y:Y,"&lt;&gt;VIRTUAL",'Planificación 2026-1'!I:I,"&lt;3")</f>
        <v>0</v>
      </c>
      <c r="EL18" s="32">
        <f>SUMIFS('Planificación 2026-1'!S:S,'Planificación 2026-1'!X:X,C18,'Planificación 2026-1'!F:F,"PORUMA",'Planificación 2026-1'!Y:Y,"VIRTUAL",'Planificación 2026-1'!I:I,"&lt;3")</f>
        <v>0</v>
      </c>
      <c r="EM18" s="32">
        <f>SUMIFS('Planificación 2026-1'!S:S,'Planificación 2026-1'!X:X,C18,'Planificación 2026-1'!F:F,"PORUMA",'Planificación 2026-1'!Y:Y,"&lt;&gt;VIRTUAL",'Planificación 2026-1'!I:I,"&lt;3")</f>
        <v>0</v>
      </c>
      <c r="EN18" s="32">
        <f>SUMIFS('Planificación 2026-1'!S:S,'Planificación 2026-1'!X:X,C18,'Planificación 2026-1'!F:F,"HUAURA",'Planificación 2026-1'!Y:Y,"VIRTUAL",'Planificación 2026-1'!I:I,"&lt;3")</f>
        <v>0</v>
      </c>
      <c r="EO18" s="32">
        <f>SUMIFS('Planificación 2026-1'!S:S,'Planificación 2026-1'!X:X,C18,'Planificación 2026-1'!F:F,"HUAURA",'Planificación 2026-1'!Y:Y,"&lt;&gt;VIRTUAL",'Planificación 2026-1'!I:I,"&lt;3")</f>
        <v>0</v>
      </c>
      <c r="EP18" s="32">
        <f t="shared" si="0"/>
        <v>8</v>
      </c>
      <c r="EQ18" s="32">
        <f t="shared" si="7"/>
        <v>0</v>
      </c>
      <c r="ER18" s="32">
        <f t="shared" si="8"/>
        <v>0</v>
      </c>
      <c r="ES18" s="32">
        <f t="shared" si="9"/>
        <v>20</v>
      </c>
      <c r="ET18" s="32">
        <f t="shared" si="10"/>
        <v>0</v>
      </c>
      <c r="EU18" s="32">
        <f t="shared" si="11"/>
        <v>28</v>
      </c>
      <c r="EV18" s="32" t="b">
        <f>EXACT(EU18,E18)</f>
        <v>1</v>
      </c>
      <c r="EW18" s="32"/>
      <c r="EX18" s="32">
        <f t="shared" si="1"/>
        <v>16</v>
      </c>
      <c r="EY18" s="32">
        <f t="shared" si="2"/>
        <v>12</v>
      </c>
      <c r="EZ18" s="32" t="b">
        <f>EXACT(SUM(EX18:EY18),E18)</f>
        <v>1</v>
      </c>
      <c r="FA18" s="32" t="str">
        <f>IF(AND(DW18=0,EA18=0,EE18=0),"",IF(COUNTIF(DW18:EE18,"&gt;0")=1,IF(DW18&gt;0,"SEDE",IF(EA18&gt;0,"FILIAL","HUAURA")),IF(COUNTIF(DW18:EE18,"&gt;0")=2,IF(AND(DW18&gt;0,EA18&gt;0),"SEDE-FILIAL",IF(AND(DW18&gt;0,EE18&gt;0),"SEDE-HUAURA","FILIAL-HUAURA")),"SEDE-FILIAL-HUAURA")))</f>
        <v>FILIAL-HUAURA</v>
      </c>
      <c r="FB18" s="32" t="str">
        <f t="shared" si="12"/>
        <v>MAS VIRTUAL</v>
      </c>
    </row>
    <row r="19" spans="1:158">
      <c r="A19" s="33"/>
      <c r="B19" s="65">
        <v>16</v>
      </c>
      <c r="C19" s="32" t="s">
        <v>216</v>
      </c>
      <c r="D19" s="429">
        <v>7703595</v>
      </c>
      <c r="E19" s="62">
        <f>SUMIF('Planificación 2026-1'!X:X,C19,'Planificación 2026-1'!S:S)</f>
        <v>14</v>
      </c>
      <c r="F19" s="63" t="s">
        <v>203</v>
      </c>
      <c r="G19" s="454" t="s">
        <v>200</v>
      </c>
      <c r="H19" s="64" t="s">
        <v>181</v>
      </c>
      <c r="I19" s="64" t="s">
        <v>152</v>
      </c>
      <c r="J19" s="32" t="s">
        <v>181</v>
      </c>
      <c r="K19" s="32" t="s">
        <v>152</v>
      </c>
      <c r="L19" s="57" t="str">
        <f>IF(SUM(COUNTIFS('Planificación 2026-1'!F:F,"PRINCIPAL",'Planificación 2026-1'!X:X,C19,'Planificación 2026-1'!H:H,"AF"))&gt;0,"P01"," ")</f>
        <v xml:space="preserve"> </v>
      </c>
      <c r="M19" s="58" t="str">
        <f>IF(SUM(COUNTIFS('Planificación 2026-1'!F:F,"PRINCIPAL",'Planificación 2026-1'!X:X,C19,'Planificación 2026-1'!H:H,"EN"))&gt;0,"P02"," ")</f>
        <v xml:space="preserve"> </v>
      </c>
      <c r="N19" s="58" t="str">
        <f>IF(SUM(COUNTIFS('Planificación 2026-1'!F:F,"PRINCIPAL",'Planificación 2026-1'!X:X,C19,'Planificación 2026-1'!H:H,"IS"))&gt;0,"P03"," ")</f>
        <v xml:space="preserve"> </v>
      </c>
      <c r="O19" s="58" t="str">
        <f>IF(SUM(COUNTIFS('Planificación 2026-1'!F:F,"PRINCIPAL",'Planificación 2026-1'!X:X,C19,'Planificación 2026-1'!H:H,"PS"))&gt;0,"P04"," ")</f>
        <v>P04</v>
      </c>
      <c r="P19" s="58"/>
      <c r="Q19" s="58" t="str">
        <f>IF(SUM(COUNTIFS('Planificación 2026-1'!F:F,"PRINCIPAL",'Planificación 2026-1'!X:X,C19,'Planificación 2026-1'!H:H,"IN"))&gt;0,"P06"," ")</f>
        <v xml:space="preserve"> </v>
      </c>
      <c r="R19" s="58" t="str">
        <f>IF(SUM(COUNTIFS('Planificación 2026-1'!F:F,"PRINCIPAL",'Planificación 2026-1'!X:X,C19,'Planificación 2026-1'!H:H,"CA"))&gt;0,"P07"," ")</f>
        <v xml:space="preserve"> </v>
      </c>
      <c r="S19" s="58" t="str">
        <f>IF(SUM(COUNTIFS('Planificación 2026-1'!F:F,"PRINCIPAL",'Planificación 2026-1'!X:X,C19,'Planificación 2026-1'!H:H,"DE"))&gt;0,"P08"," ")</f>
        <v xml:space="preserve"> </v>
      </c>
      <c r="T19" s="58" t="str">
        <f>IF(SUM(COUNTIFS('Planificación 2026-1'!F:F,"PRINCIPAL",'Planificación 2026-1'!X:X,C19,'Planificación 2026-1'!H:H,"OB"))&gt;0,"P09"," ")</f>
        <v xml:space="preserve"> </v>
      </c>
      <c r="U19" s="58" t="str">
        <f>IF(SUM(COUNTIFS('Planificación 2026-1'!F:F,"PRINCIPAL",'Planificación 2026-1'!X:X,C19,'Planificación 2026-1'!H:H,"MH"))&gt;0,"P31"," ")</f>
        <v xml:space="preserve"> </v>
      </c>
      <c r="V19" s="58" t="str">
        <f>IF(SUM(COUNTIFS('Planificación 2026-1'!F:F,"PRINCIPAL",'Planificación 2026-1'!X:X,C19,'Planificación 2026-1'!H:H,"IC"))&gt;0,"P32"," ")</f>
        <v xml:space="preserve"> </v>
      </c>
      <c r="W19" s="58" t="str">
        <f>IF(SUM(COUNTIFS('Planificación 2026-1'!F:F,"PRINCIPAL",'Planificación 2026-1'!X:X,C19,'Planificación 2026-1'!H:H,"AR"))&gt;0,"P34"," ")</f>
        <v xml:space="preserve"> </v>
      </c>
      <c r="X19" s="58" t="str">
        <f>IF(SUM(COUNTIFS('Planificación 2026-1'!F:F,"PRINCIPAL",'Planificación 2026-1'!X:X,C19,'Planificación 2026-1'!H:H,"T1"))&gt;0,"P35"," ")</f>
        <v xml:space="preserve"> </v>
      </c>
      <c r="Y19" s="58" t="str">
        <f>IF(SUM(COUNTIFS('Planificación 2026-1'!F:F,"PRINCIPAL",'Planificación 2026-1'!X:X,C19,'Planificación 2026-1'!H:H,"T3"))&gt;0,"P36"," ")</f>
        <v xml:space="preserve"> </v>
      </c>
      <c r="Z19" s="58" t="str">
        <f>IF(SUM(COUNTIFS('Planificación 2026-1'!F:F,"PRINCIPAL",'Planificación 2026-1'!X:X,C19,'Planificación 2026-1'!H:H,"T2"))&gt;0,"P37"," ")</f>
        <v xml:space="preserve"> </v>
      </c>
      <c r="AA19" s="58" t="str">
        <f>IF(SUM(COUNTIFS('Planificación 2026-1'!F:F,"PRINCIPAL",'Planificación 2026-1'!X:X,C19,'Planificación 2026-1'!H:H,"AE"))&gt;0,"P38"," ")</f>
        <v xml:space="preserve"> </v>
      </c>
      <c r="AB19" s="58" t="str">
        <f>IF(SUM(COUNTIFS('Planificación 2026-1'!F:F,"PRINCIPAL",'Planificación 2026-1'!X:X,C19,'Planificación 2026-1'!H:H,"T4"))&gt;0,"P55"," ")</f>
        <v xml:space="preserve"> </v>
      </c>
      <c r="AC19" s="58" t="str">
        <f>IF(SUM(COUNTIFS('Planificación 2026-1'!F:F,"FILIAL",'Planificación 2026-1'!X:X,C19,'Planificación 2026-1'!H:H,"AF"))&gt;0," P01"," ")</f>
        <v xml:space="preserve"> </v>
      </c>
      <c r="AD19" s="58" t="str">
        <f>IF(SUM(COUNTIFS('Planificación 2026-1'!F:F,"FILIAL",'Planificación 2026-1'!X:X,C19,'Planificación 2026-1'!H:H,"EN"))&gt;0,"P02"," ")</f>
        <v xml:space="preserve"> </v>
      </c>
      <c r="AE19" s="58" t="str">
        <f>IF(SUM(COUNTIFS('Planificación 2026-1'!F:F,"FILIAL",'Planificación 2026-1'!X:X,C19,'Planificación 2026-1'!H:H,"IS"))&gt;0,"P03"," ")</f>
        <v xml:space="preserve"> </v>
      </c>
      <c r="AF19" s="58" t="str">
        <f>IF(SUM(COUNTIFS('Planificación 2026-1'!F:F,"FILIAL",'Planificación 2026-1'!X:X,C19,'Planificación 2026-1'!H:H,"PS"))&gt;0,"P04"," ")</f>
        <v xml:space="preserve"> </v>
      </c>
      <c r="AG19" s="58"/>
      <c r="AH19" s="58" t="str">
        <f>IF(SUM(COUNTIFS('Planificación 2026-1'!F:F,"FILIAL",'Planificación 2026-1'!X:X,C19,'Planificación 2026-1'!H:H,"IN"))&gt;0,"P06"," ")</f>
        <v xml:space="preserve"> </v>
      </c>
      <c r="AI19" s="58" t="str">
        <f>IF(SUM(COUNTIFS('Planificación 2026-1'!F:F,"FILIAL",'Planificación 2026-1'!X:X,C19,'Planificación 2026-1'!H:H,"CA"))&gt;0,"P07"," ")</f>
        <v xml:space="preserve"> </v>
      </c>
      <c r="AJ19" s="58" t="str">
        <f>IF(SUM(COUNTIFS('Planificación 2026-1'!F:F,"FILIAL",'Planificación 2026-1'!X:X,C19,'Planificación 2026-1'!H:H,"DE"))&gt;0,"P08"," ")</f>
        <v xml:space="preserve"> </v>
      </c>
      <c r="AK19" s="58" t="str">
        <f>IF(SUM(COUNTIFS('Planificación 2026-1'!F:F,"FILIAL",'Planificación 2026-1'!X:X,C19,'Planificación 2026-1'!H:H,"OB"))&gt;0,"P09"," ")</f>
        <v xml:space="preserve"> </v>
      </c>
      <c r="AL19" s="58" t="str">
        <f>IF(SUM(COUNTIFS('Planificación 2026-1'!F:F,"FILIAL",'Planificación 2026-1'!X:X,C19,'Planificación 2026-1'!H:H,"MH"))&gt;0,"P31"," ")</f>
        <v xml:space="preserve"> </v>
      </c>
      <c r="AM19" s="58" t="str">
        <f>IF(SUM(COUNTIFS('Planificación 2026-1'!F:F,"FILIAL",'Planificación 2026-1'!X:X,C19,'Planificación 2026-1'!H:H,"IC"))&gt;0,"P32"," ")</f>
        <v xml:space="preserve"> </v>
      </c>
      <c r="AN19" s="58" t="str">
        <f>IF(SUM(COUNTIFS('Planificación 2026-1'!F:F,"FILIAL",'Planificación 2026-1'!X:X,C19,'Planificación 2026-1'!H:H,"AR"))&gt;0,"P34"," ")</f>
        <v xml:space="preserve"> </v>
      </c>
      <c r="AO19" s="58" t="str">
        <f>IF(SUM(COUNTIFS('Planificación 2026-1'!F:F,"FILIAL",'Planificación 2026-1'!X:X,C19,'Planificación 2026-1'!H:H,"T1"))&gt;0,"P35"," ")</f>
        <v xml:space="preserve"> </v>
      </c>
      <c r="AP19" s="58" t="str">
        <f>IF(SUM(COUNTIFS('Planificación 2026-1'!F:F,"FILIAL",'Planificación 2026-1'!X:X,C19,'Planificación 2026-1'!H:H,"T3"))&gt;0,"P36"," ")</f>
        <v xml:space="preserve"> </v>
      </c>
      <c r="AQ19" s="58" t="str">
        <f>IF(SUM(COUNTIFS('Planificación 2026-1'!F:F,"FILIAL",'Planificación 2026-1'!X:X,C19,'Planificación 2026-1'!H:H,"T2"))&gt;0,"P37"," ")</f>
        <v xml:space="preserve"> </v>
      </c>
      <c r="AR19" s="58" t="str">
        <f>IF(SUM(COUNTIFS('Planificación 2026-1'!F:F,"FILIAL",'Planificación 2026-1'!X:X,C19,'Planificación 2026-1'!H:H,"AE"))&gt;0,"P38"," ")</f>
        <v xml:space="preserve"> </v>
      </c>
      <c r="AS19" s="58" t="str">
        <f>IF(SUM(COUNTIFS('Planificación 2026-1'!F:F,"FILIAL",'Planificación 2026-1'!X:X,C19,'Planificación 2026-1'!H:H,"T4"))&gt;0,"P55"," ")</f>
        <v xml:space="preserve"> </v>
      </c>
      <c r="AT19" s="58" t="str">
        <f>IF(SUM(COUNTIFS('Planificación 2026-1'!F:F,"SUNAMPE",'Planificación 2026-1'!X:X,C19,'Planificación 2026-1'!H:H,"AF"))&gt;0," P01"," ")</f>
        <v xml:space="preserve"> </v>
      </c>
      <c r="AU19" s="58" t="str">
        <f>IF(SUM(COUNTIFS('Planificación 2026-1'!F:F,"SUNAMPE",'Planificación 2026-1'!X:X,C19,'Planificación 2026-1'!H:H,"EN"))&gt;0,"P02"," ")</f>
        <v xml:space="preserve"> </v>
      </c>
      <c r="AV19" s="58" t="str">
        <f>IF(SUM(COUNTIFS('Planificación 2026-1'!F:F,"SUNAMPE",'Planificación 2026-1'!X:X,C19,'Planificación 2026-1'!H:H,"IS"))&gt;0,"P03"," ")</f>
        <v xml:space="preserve"> </v>
      </c>
      <c r="AW19" s="58" t="str">
        <f>IF(SUM(COUNTIFS('Planificación 2026-1'!F:F,"SUNAMPE",'Planificación 2026-1'!X:X,C19,'Planificación 2026-1'!H:H,"PS"))&gt;0,"P04"," ")</f>
        <v xml:space="preserve"> </v>
      </c>
      <c r="AX19" s="58"/>
      <c r="AY19" s="58" t="str">
        <f>IF(SUM(COUNTIFS('Planificación 2026-1'!F:F,"SUNAMPE",'Planificación 2026-1'!X:X,C19,'Planificación 2026-1'!H:H,"IN"))&gt;0,"P06"," ")</f>
        <v xml:space="preserve"> </v>
      </c>
      <c r="AZ19" s="58" t="str">
        <f>IF(SUM(COUNTIFS('Planificación 2026-1'!F:F,"SUNAMPE",'Planificación 2026-1'!X:X,C19,'Planificación 2026-1'!H:H,"CA"))&gt;0,"P07"," ")</f>
        <v xml:space="preserve"> </v>
      </c>
      <c r="BA19" s="58" t="str">
        <f>IF(SUM(COUNTIFS('Planificación 2026-1'!F:F,"SUNAMPE",'Planificación 2026-1'!X:X,C19,'Planificación 2026-1'!H:H,"DE"))&gt;0,"P08"," ")</f>
        <v xml:space="preserve"> </v>
      </c>
      <c r="BB19" s="58" t="str">
        <f>IF(SUM(COUNTIFS('Planificación 2026-1'!F:F,"SUNAMPE",'Planificación 2026-1'!X:X,C19,'Planificación 2026-1'!H:H,"OB"))&gt;0,"P09"," ")</f>
        <v xml:space="preserve"> </v>
      </c>
      <c r="BC19" s="58" t="str">
        <f>IF(SUM(COUNTIFS('Planificación 2026-1'!F:F,"SUNAMPE",'Planificación 2026-1'!X:X,C19,'Planificación 2026-1'!H:H,"MH"))&gt;0,"P31"," ")</f>
        <v xml:space="preserve"> </v>
      </c>
      <c r="BD19" s="58" t="str">
        <f>IF(SUM(COUNTIFS('Planificación 2026-1'!F:F,"SUNAMPE",'Planificación 2026-1'!X:X,C19,'Planificación 2026-1'!H:H,"IC"))&gt;0,"P32"," ")</f>
        <v xml:space="preserve"> </v>
      </c>
      <c r="BE19" s="58" t="str">
        <f>IF(SUM(COUNTIFS('Planificación 2026-1'!F:F,"SUNAMPE",'Planificación 2026-1'!X:X,C19,'Planificación 2026-1'!H:H,"AR"))&gt;0,"P34"," ")</f>
        <v xml:space="preserve"> </v>
      </c>
      <c r="BF19" s="58" t="str">
        <f>IF(SUM(COUNTIFS('Planificación 2026-1'!F:F,"SUNAMPE",'Planificación 2026-1'!X:X,C19,'Planificación 2026-1'!H:H,"T1"))&gt;0,"P35"," ")</f>
        <v xml:space="preserve"> </v>
      </c>
      <c r="BG19" s="58" t="str">
        <f>IF(SUM(COUNTIFS('Planificación 2026-1'!F:F,"SUNAMPE",'Planificación 2026-1'!X:X,C19,'Planificación 2026-1'!H:H,"T3"))&gt;0,"P36"," ")</f>
        <v xml:space="preserve"> </v>
      </c>
      <c r="BH19" s="58" t="str">
        <f>IF(SUM(COUNTIFS('Planificación 2026-1'!F:F,"SUNAMPE",'Planificación 2026-1'!X:X,C19,'Planificación 2026-1'!H:H,"T2"))&gt;0,"P37"," ")</f>
        <v xml:space="preserve"> </v>
      </c>
      <c r="BI19" s="58" t="str">
        <f>IF(SUM(COUNTIFS('Planificación 2026-1'!F:F,"SUNAMPE",'Planificación 2026-1'!X:X,C19,'Planificación 2026-1'!H:H,"AE"))&gt;0,"P38"," ")</f>
        <v xml:space="preserve"> </v>
      </c>
      <c r="BJ19" s="58" t="str">
        <f>IF(SUM(COUNTIFS('Planificación 2026-1'!F:F,"SUNAMPE",'Planificación 2026-1'!X:X,C19,'Planificación 2026-1'!H:H,"T4"))&gt;0,"P55"," ")</f>
        <v xml:space="preserve"> </v>
      </c>
      <c r="BK19" s="58" t="str">
        <f>IF(SUM(COUNTIFS('Planificación 2026-1'!F:F,"HUAURA",'Planificación 2026-1'!X:X,C19,'Planificación 2026-1'!H:H,"AF"))&gt;0," P01"," ")</f>
        <v xml:space="preserve"> </v>
      </c>
      <c r="BL19" s="58" t="str">
        <f>IF(SUM(COUNTIFS('Planificación 2026-1'!F:F,"HUAURA",'Planificación 2026-1'!X:X,C19,'Planificación 2026-1'!H:H,"EN"))&gt;0,"P02"," ")</f>
        <v xml:space="preserve"> </v>
      </c>
      <c r="BM19" s="58" t="str">
        <f>IF(SUM(COUNTIFS('Planificación 2026-1'!F:F,"HUAURA",'Planificación 2026-1'!X:X,C19,'Planificación 2026-1'!H:H,"IS"))&gt;0,"P03"," ")</f>
        <v xml:space="preserve"> </v>
      </c>
      <c r="BN19" s="58" t="str">
        <f>IF(SUM(COUNTIFS('Planificación 2026-1'!F:F,"HUAURA",'Planificación 2026-1'!X:X,C19,'Planificación 2026-1'!H:H,"PS"))&gt;0,"P04"," ")</f>
        <v xml:space="preserve"> </v>
      </c>
      <c r="BO19" s="58"/>
      <c r="BP19" s="58" t="str">
        <f>IF(SUM(COUNTIFS('Planificación 2026-1'!F:F,"HUAURA",'Planificación 2026-1'!X:X,C19,'Planificación 2026-1'!H:H,"IN"))&gt;0,"P06"," ")</f>
        <v xml:space="preserve"> </v>
      </c>
      <c r="BQ19" s="58" t="str">
        <f>IF(SUM(COUNTIFS('Planificación 2026-1'!F:F,"HUAURA",'Planificación 2026-1'!X:X,C19,'Planificación 2026-1'!H:H,"CA"))&gt;0,"P07"," ")</f>
        <v xml:space="preserve"> </v>
      </c>
      <c r="BR19" s="58" t="str">
        <f>IF(SUM(COUNTIFS('Planificación 2026-1'!F:F,"HUAURA",'Planificación 2026-1'!X:X,C19,'Planificación 2026-1'!H:H,"DE"))&gt;0,"P08"," ")</f>
        <v xml:space="preserve"> </v>
      </c>
      <c r="BS19" s="58" t="str">
        <f>IF(SUM(COUNTIFS('Planificación 2026-1'!F:F,"HUAURA",'Planificación 2026-1'!X:X,C19,'Planificación 2026-1'!H:H,"OB"))&gt;0,"P09"," ")</f>
        <v xml:space="preserve"> </v>
      </c>
      <c r="BT19" s="58" t="str">
        <f>IF(SUM(COUNTIFS('Planificación 2026-1'!F:F,"HUAURA",'Planificación 2026-1'!X:X,C19,'Planificación 2026-1'!H:H,"MH"))&gt;0,"P31"," ")</f>
        <v xml:space="preserve"> </v>
      </c>
      <c r="BU19" s="58" t="str">
        <f>IF(SUM(COUNTIFS('Planificación 2026-1'!F:F,"HUAURA",'Planificación 2026-1'!X:X,C19,'Planificación 2026-1'!H:H,"IC"))&gt;0,"P32"," ")</f>
        <v xml:space="preserve"> </v>
      </c>
      <c r="BV19" s="58" t="str">
        <f>IF(SUM(COUNTIFS('Planificación 2026-1'!F:F,"HUAURA",'Planificación 2026-1'!X:X,C19,'Planificación 2026-1'!H:H,"AR"))&gt;0,"P34"," ")</f>
        <v xml:space="preserve"> </v>
      </c>
      <c r="BW19" s="58" t="str">
        <f>IF(SUM(COUNTIFS('Planificación 2026-1'!F:F,"HUAURA",'Planificación 2026-1'!X:X,C19,'Planificación 2026-1'!H:H,"T1"))&gt;0,"P35"," ")</f>
        <v xml:space="preserve"> </v>
      </c>
      <c r="BX19" s="58" t="str">
        <f>IF(SUM(COUNTIFS('Planificación 2026-1'!F:F,"HUAURA",'Planificación 2026-1'!X:X,C19,'Planificación 2026-1'!H:H,"T3"))&gt;0,"P36"," ")</f>
        <v xml:space="preserve"> </v>
      </c>
      <c r="BY19" s="58" t="str">
        <f>IF(SUM(COUNTIFS('Planificación 2026-1'!F:F,"HUAURA",'Planificación 2026-1'!X:X,C19,'Planificación 2026-1'!H:H,"T2"))&gt;0,"P37"," ")</f>
        <v xml:space="preserve"> </v>
      </c>
      <c r="BZ19" s="58" t="str">
        <f>IF(SUM(COUNTIFS('Planificación 2026-1'!F:F,"HUAURA",'Planificación 2026-1'!X:X,C19,'Planificación 2026-1'!H:H,"AE"))&gt;0,"P38"," ")</f>
        <v xml:space="preserve"> </v>
      </c>
      <c r="CA19" s="58" t="str">
        <f>IF(SUM(COUNTIFS('Planificación 2026-1'!F:F,"HUAURA",'Planificación 2026-1'!X:X,C19,'Planificación 2026-1'!H:H,"T4"))&gt;0,"P55"," ")</f>
        <v xml:space="preserve"> </v>
      </c>
      <c r="CB19" s="59">
        <f>SUMIFS('Planificación 2026-1'!S:S,'Planificación 2026-1'!X:X,C19,'Planificación 2026-1'!H:H,"AF",'Planificación 2026-1'!I:I,"&gt;2")</f>
        <v>0</v>
      </c>
      <c r="CC19" s="59">
        <f>SUMIFS('Planificación 2026-1'!S:S,'Planificación 2026-1'!X:X,C19,'Planificación 2026-1'!H:H,"EN",'Planificación 2026-1'!I:I,"&gt;2")</f>
        <v>0</v>
      </c>
      <c r="CD19" s="59">
        <f>SUMIFS('Planificación 2026-1'!S:S,'Planificación 2026-1'!X:X,C19,'Planificación 2026-1'!H:H,"IS",'Planificación 2026-1'!I:I,"&gt;2")</f>
        <v>0</v>
      </c>
      <c r="CE19" s="59">
        <f>SUMIFS('Planificación 2026-1'!S:S,'Planificación 2026-1'!X:X,C19,'Planificación 2026-1'!H:H,"PS",'Planificación 2026-1'!I:I,"&gt;2")</f>
        <v>14</v>
      </c>
      <c r="CF19" s="59">
        <f>SUMIFS('Planificación 2026-1'!S:S,'Planificación 2026-1'!X:X,C19,'Planificación 2026-1'!H:H,"IN",'Planificación 2026-1'!I:I,"&gt;2")</f>
        <v>0</v>
      </c>
      <c r="CG19" s="59">
        <f>SUMIFS('Planificación 2026-1'!S:S,'Planificación 2026-1'!X:X,C19,'Planificación 2026-1'!H:H,"CA",'Planificación 2026-1'!I:I,"&gt;2")</f>
        <v>0</v>
      </c>
      <c r="CH19" s="59">
        <f>SUMIFS('Planificación 2026-1'!S:S,'Planificación 2026-1'!X:X,C19,'Planificación 2026-1'!H:H,"DE",'Planificación 2026-1'!I:I,"&gt;2")</f>
        <v>0</v>
      </c>
      <c r="CI19" s="59">
        <f>SUMIFS('Planificación 2026-1'!S:S,'Planificación 2026-1'!X:X,C19,'Planificación 2026-1'!H:H,"OB",'Planificación 2026-1'!I:I,"&gt;2")</f>
        <v>0</v>
      </c>
      <c r="CJ19" s="59">
        <f>SUMIFS('Planificación 2026-1'!S:S,'Planificación 2026-1'!X:X,C19,'Planificación 2026-1'!H:H,"MH",'Planificación 2026-1'!I:I,"&gt;2")</f>
        <v>0</v>
      </c>
      <c r="CK19" s="59">
        <f>SUMIFS('Planificación 2026-1'!S:S,'Planificación 2026-1'!X:X,C19,'Planificación 2026-1'!H:H,"IC",'Planificación 2026-1'!I:I,"&gt;2")</f>
        <v>0</v>
      </c>
      <c r="CL19" s="59">
        <f>SUMIFS('Planificación 2026-1'!S:S,'Planificación 2026-1'!X:X,C19,'Planificación 2026-1'!H:H,"AR",'Planificación 2026-1'!I:I,"&gt;2")</f>
        <v>0</v>
      </c>
      <c r="CM19" s="59">
        <f>SUMIFS('Planificación 2026-1'!S:S,'Planificación 2026-1'!X:X,C19,'Planificación 2026-1'!H:H,"AE",'Planificación 2026-1'!I:I,"&gt;2")</f>
        <v>0</v>
      </c>
      <c r="CN19" s="59">
        <f>SUMIFS('Planificación 2026-1'!S:S,'Planificación 2026-1'!X:X,C19,'Planificación 2026-1'!H:H,"T1",'Planificación 2026-1'!I:I,"&gt;2")</f>
        <v>0</v>
      </c>
      <c r="CO19" s="59">
        <f>SUMIFS('Planificación 2026-1'!S:S,'Planificación 2026-1'!X:X,C19,'Planificación 2026-1'!H:H,"T3",'Planificación 2026-1'!I:I,"&gt;2")</f>
        <v>0</v>
      </c>
      <c r="CP19" s="59">
        <f>SUMIFS('Planificación 2026-1'!S:S,'Planificación 2026-1'!X:X,C19,'Planificación 2026-1'!H:H,"T2",'Planificación 2026-1'!I:I,"&gt;2")</f>
        <v>0</v>
      </c>
      <c r="CQ19" s="59">
        <f>SUMIFS('Planificación 2026-1'!S:S,'Planificación 2026-1'!X:X,C19,'Planificación 2026-1'!H:H,"T4",'Planificación 2026-1'!I:I,"&gt;2")</f>
        <v>0</v>
      </c>
      <c r="CR19" s="59">
        <f>SUMIFS('Planificación 2026-1'!S:S,'Planificación 2026-1'!X:X,C19,'Planificación 2026-1'!H:H,"AF",'Planificación 2026-1'!I:I,"&lt;3")</f>
        <v>0</v>
      </c>
      <c r="CS19" s="59">
        <f>SUMIFS('Planificación 2026-1'!S:S,'Planificación 2026-1'!X:X,C19,'Planificación 2026-1'!H:H,"EN",'Planificación 2026-1'!I:I,"&lt;3")</f>
        <v>0</v>
      </c>
      <c r="CT19" s="59">
        <f>SUMIFS('Planificación 2026-1'!S:S,'Planificación 2026-1'!X:X,C19,'Planificación 2026-1'!H:H,"IS",'Planificación 2026-1'!I:I,"&lt;3")</f>
        <v>0</v>
      </c>
      <c r="CU19" s="59">
        <f>SUMIFS('Planificación 2026-1'!S:S,'Planificación 2026-1'!X:X,C19,'Planificación 2026-1'!H:H,"PS",'Planificación 2026-1'!I:I,"&lt;3")</f>
        <v>0</v>
      </c>
      <c r="CV19" s="59">
        <f>SUMIFS('Planificación 2026-1'!S:S,'Planificación 2026-1'!X:X,C19,'Planificación 2026-1'!H:H,"IN",'Planificación 2026-1'!I:I,"&lt;3")</f>
        <v>0</v>
      </c>
      <c r="CW19" s="59">
        <f>SUMIFS('Planificación 2026-1'!S:S,'Planificación 2026-1'!X:X,C19,'Planificación 2026-1'!H:H,"CA",'Planificación 2026-1'!I:I,"&lt;3")</f>
        <v>0</v>
      </c>
      <c r="CX19" s="59">
        <f>SUMIFS('Planificación 2026-1'!S:S,'Planificación 2026-1'!X:X,C19,'Planificación 2026-1'!H:H,"DE",'Planificación 2026-1'!I:I,"&lt;3")</f>
        <v>0</v>
      </c>
      <c r="CY19" s="59">
        <f>SUMIFS('Planificación 2026-1'!S:S,'Planificación 2026-1'!X:X,C19,'Planificación 2026-1'!H:H,"OB",'Planificación 2026-1'!I:I,"&lt;3")</f>
        <v>0</v>
      </c>
      <c r="CZ19" s="59">
        <f>SUMIFS('Planificación 2026-1'!S:S,'Planificación 2026-1'!X:X,C19,'Planificación 2026-1'!H:H,"MH",'Planificación 2026-1'!I:I,"&lt;3")</f>
        <v>0</v>
      </c>
      <c r="DA19" s="59">
        <f>SUMIFS('Planificación 2026-1'!S:S,'Planificación 2026-1'!X:X,C19,'Planificación 2026-1'!H:H,"IC",'Planificación 2026-1'!I:I,"&lt;3")</f>
        <v>0</v>
      </c>
      <c r="DB19" s="59">
        <f>SUMIFS('Planificación 2026-1'!S:S,'Planificación 2026-1'!X:X,C19,'Planificación 2026-1'!H:H,"AR",'Planificación 2026-1'!I:I,"&lt;3")</f>
        <v>0</v>
      </c>
      <c r="DC19" s="59">
        <f>SUMIFS('Planificación 2026-1'!S:S,'Planificación 2026-1'!X:X,C19,'Planificación 2026-1'!H:H,"AE",'Planificación 2026-1'!I:I,"&lt;3")</f>
        <v>0</v>
      </c>
      <c r="DD19" s="59">
        <f>SUMIFS('Planificación 2026-1'!S:S,'Planificación 2026-1'!X:X,C19,'Planificación 2026-1'!H:H,"T1",'Planificación 2026-1'!I:I,"&lt;3")</f>
        <v>0</v>
      </c>
      <c r="DE19" s="59">
        <f>SUMIFS('Planificación 2026-1'!S:S,'Planificación 2026-1'!X:X,C19,'Planificación 2026-1'!H:H,"T3",'Planificación 2026-1'!I:I,"&lt;3")</f>
        <v>0</v>
      </c>
      <c r="DF19" s="59">
        <f>SUMIFS('Planificación 2026-1'!S:S,'Planificación 2026-1'!X:X,C19,'Planificación 2026-1'!H:H,"T2",'Planificación 2026-1'!I:I,"&lt;3")</f>
        <v>0</v>
      </c>
      <c r="DG19" s="59">
        <f>SUMIFS('Planificación 2026-1'!S:S,'Planificación 2026-1'!X:X,C19,'Planificación 2026-1'!H:H,"T4",'Planificación 2026-1'!I:I,"&lt;3")</f>
        <v>0</v>
      </c>
      <c r="DH19" s="58" t="str">
        <f t="shared" si="3"/>
        <v>P04</v>
      </c>
      <c r="DI19" s="27">
        <f>IF(C19="","",SUMIFS('Planificación 2026-1'!S:S,'Planificación 2026-1'!X:X,C19,'Planificación 2026-1'!F:F,"PRINCIPAL",'Planificación 2026-1'!Y:Y,"VIRTUAL"))</f>
        <v>0</v>
      </c>
      <c r="DJ19" s="27">
        <f>IF(C19="","",SUMIFS('Planificación 2026-1'!S:S,'Planificación 2026-1'!X:X,C19,'Planificación 2026-1'!F:F,"PRINCIPAL",'Planificación 2026-1'!Y:Y,"PRESENCIAL"))</f>
        <v>14</v>
      </c>
      <c r="DK19" s="27">
        <f>IF(C19="","",SUMIFS('Planificación 2026-1'!S:S,'Planificación 2026-1'!X:X,C19,'Planificación 2026-1'!F:F,"PRINCIPAL",'Planificación 2026-1'!Y:Y,"HIBRIDO PRESENCIAL"))</f>
        <v>0</v>
      </c>
      <c r="DL19" s="58" t="str">
        <f t="shared" si="4"/>
        <v/>
      </c>
      <c r="DM19" s="58">
        <f>IF(C19="","",SUMIFS('Planificación 2026-1'!S:S,'Planificación 2026-1'!X:X,C19,'Planificación 2026-1'!F:F,"FILIAL",'Planificación 2026-1'!Y:Y,"VIRTUAL"))</f>
        <v>0</v>
      </c>
      <c r="DN19" s="60">
        <f>IF(C19="","",SUMIFS('Planificación 2026-1'!S:S,'Planificación 2026-1'!X:X,C19,'Planificación 2026-1'!F:F,"FILIAL",'Planificación 2026-1'!Y:Y,"PRESENCIAL"))</f>
        <v>0</v>
      </c>
      <c r="DO19" s="29">
        <f>IF(C19="","",SUMIFS('Planificación 2026-1'!S:S,'Planificación 2026-1'!X:X,C19,'Planificación 2026-1'!F:F,"FILIAL",'Planificación 2026-1'!Y:Y,"HIBRIDO PRESENCIAL"))</f>
        <v>0</v>
      </c>
      <c r="DP19" s="61" t="str">
        <f t="shared" si="5"/>
        <v/>
      </c>
      <c r="DQ19" s="58">
        <f>IF(C19="","",SUMIFS('Planificación 2026-1'!S:S,'Planificación 2026-1'!X:X,C19,'Planificación 2026-1'!F:F,"SUNAMPE",'Planificación 2026-1'!Y:Y,"VIRTUAL"))</f>
        <v>0</v>
      </c>
      <c r="DR19" s="29">
        <f>IF(C19="","",SUMIFS('Planificación 2026-1'!S:S,'Planificación 2026-1'!X:X,C19,'Planificación 2026-1'!F:F,"SUNAMPE",'Planificación 2026-1'!Y:Y,"PRESENCIAL"))</f>
        <v>0</v>
      </c>
      <c r="DS19" s="61" t="str">
        <f t="shared" si="6"/>
        <v/>
      </c>
      <c r="DT19" s="58">
        <f>IF(C19="","",SUMIFS('Planificación 2026-1'!S:S,'Planificación 2026-1'!X:X,C19,'Planificación 2026-1'!F:F,"HUAURA",'Planificación 2026-1'!Y:Y,"VIRTUAL"))</f>
        <v>0</v>
      </c>
      <c r="DU19" s="29">
        <f>IF(C19="","",SUMIFS('Planificación 2026-1'!S:S,'Planificación 2026-1'!X:X,C19,'Planificación 2026-1'!F:F,"HUAURA",'Planificación 2026-1'!Y:Y,"PRESENCIAL"))</f>
        <v>0</v>
      </c>
      <c r="DV19" s="32">
        <f>SUMIFS('Planificación 2026-1'!S:S,'Planificación 2026-1'!X:X,C19,'Planificación 2026-1'!F:F,"PRINCIPAL",'Planificación 2026-1'!Y:Y,"VIRTUAL",'Planificación 2026-1'!I:I,"&gt;2")</f>
        <v>0</v>
      </c>
      <c r="DW19" s="32">
        <f>SUMIFS('Planificación 2026-1'!S:S,'Planificación 2026-1'!X:X,C19,'Planificación 2026-1'!F:F,"PRINCIPAL",'Planificación 2026-1'!Y:Y,"&lt;&gt;VIRTUAL",'Planificación 2026-1'!I:I,"&gt;2")</f>
        <v>14</v>
      </c>
      <c r="DX19" s="32">
        <f>SUMIFS('Planificación 2026-1'!S:S,'Planificación 2026-1'!X:X,C19,'Planificación 2026-1'!F:F,"SUNAMPE",'Planificación 2026-1'!Y:Y,"VIRTUAL",'Planificación 2026-1'!I:I,"&gt;2")</f>
        <v>0</v>
      </c>
      <c r="DY19" s="32">
        <f>SUMIFS('Planificación 2026-1'!S:S,'Planificación 2026-1'!X:X,C19,'Planificación 2026-1'!F:F,"SUNAMPE",'Planificación 2026-1'!Y:Y,"&lt;&gt;VIRTUAL",'Planificación 2026-1'!I:I,"&gt;2")</f>
        <v>0</v>
      </c>
      <c r="DZ19" s="32">
        <f>SUMIFS('Planificación 2026-1'!S:S,'Planificación 2026-1'!X:X,C19,'Planificación 2026-1'!F:F,"FILIAL",'Planificación 2026-1'!Y:Y,"VIRTUAL",'Planificación 2026-1'!I:I,"&gt;2")</f>
        <v>0</v>
      </c>
      <c r="EA19" s="32">
        <f>SUMIFS('Planificación 2026-1'!S:S,'Planificación 2026-1'!X:X,C19,'Planificación 2026-1'!F:F,"FILIAL",'Planificación 2026-1'!Y:Y,"&lt;&gt;VIRTUAL",'Planificación 2026-1'!I:I,"&gt;2")</f>
        <v>0</v>
      </c>
      <c r="EB19" s="32">
        <f>SUMIFS('Planificación 2026-1'!S:S,'Planificación 2026-1'!X:X,C19,'Planificación 2026-1'!F:F,"PORUMA",'Planificación 2026-1'!Y:Y,"VIRTUAL",'Planificación 2026-1'!I:I,"&gt;2")</f>
        <v>0</v>
      </c>
      <c r="EC19" s="32">
        <f>SUMIFS('Planificación 2026-1'!S:S,'Planificación 2026-1'!X:X,C19,'Planificación 2026-1'!F:F,"PORUMA",'Planificación 2026-1'!Y:Y,"&lt;&gt;VIRTUAL",'Planificación 2026-1'!I:I,"&gt;2")</f>
        <v>0</v>
      </c>
      <c r="ED19" s="32">
        <f>SUMIFS('Planificación 2026-1'!S:S,'Planificación 2026-1'!X:X,C19,'Planificación 2026-1'!F:F,"HUAURA",'Planificación 2026-1'!Y:Y,"VIRTUAL",'Planificación 2026-1'!I:I,"&gt;2")</f>
        <v>0</v>
      </c>
      <c r="EE19" s="32">
        <f>SUMIFS('Planificación 2026-1'!S:S,'Planificación 2026-1'!X:X,C19,'Planificación 2026-1'!F:F,"HUAURA",'Planificación 2026-1'!Y:Y,"&lt;&gt;VIRTUAL",'Planificación 2026-1'!I:I,"&gt;2")</f>
        <v>0</v>
      </c>
      <c r="EF19" s="32">
        <f>SUMIFS('Planificación 2026-1'!S:S,'Planificación 2026-1'!X:X,C19,'Planificación 2026-1'!F:F,"PRINCIPAL",'Planificación 2026-1'!Y:Y,"VIRTUAL",'Planificación 2026-1'!I:I,"&lt;3")</f>
        <v>0</v>
      </c>
      <c r="EG19" s="32">
        <f>SUMIFS('Planificación 2026-1'!S:S,'Planificación 2026-1'!X:X,C19,'Planificación 2026-1'!F:F,"PRINCIPAL",'Planificación 2026-1'!Y:Y,"&lt;&gt;VIRTUAL",'Planificación 2026-1'!I:I,"&lt;3")</f>
        <v>0</v>
      </c>
      <c r="EH19" s="32">
        <f>SUMIFS('Planificación 2026-1'!S:S,'Planificación 2026-1'!X:X,C19,'Planificación 2026-1'!F:F,"SUNAMPE",'Planificación 2026-1'!Y:Y,"VIRTUAL",'Planificación 2026-1'!I:I,"&lt;3")</f>
        <v>0</v>
      </c>
      <c r="EI19" s="32">
        <f>SUMIFS('Planificación 2026-1'!S:S,'Planificación 2026-1'!X:X,C19,'Planificación 2026-1'!F:F,"SUNAMPE",'Planificación 2026-1'!Y:Y,"&lt;&gt;VIRTUAL",'Planificación 2026-1'!I:I,"&lt;3")</f>
        <v>0</v>
      </c>
      <c r="EJ19" s="32">
        <f>SUMIFS('Planificación 2026-1'!S:S,'Planificación 2026-1'!X:X,C19,'Planificación 2026-1'!F:F,"FILIAL",'Planificación 2026-1'!Y:Y,"VIRTUAL",'Planificación 2026-1'!I:I,"&lt;3")</f>
        <v>0</v>
      </c>
      <c r="EK19" s="32">
        <f>SUMIFS('Planificación 2026-1'!S:S,'Planificación 2026-1'!X:X,C19,'Planificación 2026-1'!F:F,"FILIAL",'Planificación 2026-1'!Y:Y,"&lt;&gt;VIRTUAL",'Planificación 2026-1'!I:I,"&lt;3")</f>
        <v>0</v>
      </c>
      <c r="EL19" s="32">
        <f>SUMIFS('Planificación 2026-1'!S:S,'Planificación 2026-1'!X:X,C19,'Planificación 2026-1'!F:F,"PORUMA",'Planificación 2026-1'!Y:Y,"VIRTUAL",'Planificación 2026-1'!I:I,"&lt;3")</f>
        <v>0</v>
      </c>
      <c r="EM19" s="32">
        <f>SUMIFS('Planificación 2026-1'!S:S,'Planificación 2026-1'!X:X,C19,'Planificación 2026-1'!F:F,"PORUMA",'Planificación 2026-1'!Y:Y,"&lt;&gt;VIRTUAL",'Planificación 2026-1'!I:I,"&lt;3")</f>
        <v>0</v>
      </c>
      <c r="EN19" s="32">
        <f>SUMIFS('Planificación 2026-1'!S:S,'Planificación 2026-1'!X:X,C19,'Planificación 2026-1'!F:F,"HUAURA",'Planificación 2026-1'!Y:Y,"VIRTUAL",'Planificación 2026-1'!I:I,"&lt;3")</f>
        <v>0</v>
      </c>
      <c r="EO19" s="32">
        <f>SUMIFS('Planificación 2026-1'!S:S,'Planificación 2026-1'!X:X,C19,'Planificación 2026-1'!F:F,"HUAURA",'Planificación 2026-1'!Y:Y,"&lt;&gt;VIRTUAL",'Planificación 2026-1'!I:I,"&lt;3")</f>
        <v>0</v>
      </c>
      <c r="EP19" s="32">
        <f t="shared" si="0"/>
        <v>0</v>
      </c>
      <c r="EQ19" s="32">
        <f t="shared" si="7"/>
        <v>0</v>
      </c>
      <c r="ER19" s="32">
        <f t="shared" si="8"/>
        <v>0</v>
      </c>
      <c r="ES19" s="32">
        <f t="shared" si="9"/>
        <v>14</v>
      </c>
      <c r="ET19" s="32">
        <f t="shared" si="10"/>
        <v>0</v>
      </c>
      <c r="EU19" s="32">
        <f t="shared" si="11"/>
        <v>14</v>
      </c>
      <c r="EV19" s="32" t="b">
        <f>EXACT(EU19,E19)</f>
        <v>1</v>
      </c>
      <c r="EW19" s="32"/>
      <c r="EX19" s="32">
        <f t="shared" si="1"/>
        <v>0</v>
      </c>
      <c r="EY19" s="32">
        <f t="shared" si="2"/>
        <v>14</v>
      </c>
      <c r="EZ19" s="32" t="b">
        <f>EXACT(SUM(EX19:EY19),E19)</f>
        <v>1</v>
      </c>
      <c r="FA19" s="32" t="str">
        <f>IF(AND(DW19=0,EA19=0,EE19=0),"",IF(COUNTIF(DW19:EE19,"&gt;0")=1,IF(DW19&gt;0,"SEDE",IF(EA19&gt;0,"FILIAL","HUAURA")),IF(COUNTIF(DW19:EE19,"&gt;0")=2,IF(AND(DW19&gt;0,EA19&gt;0),"SEDE-FILIAL",IF(AND(DW19&gt;0,EE19&gt;0),"SEDE-HUAURA","FILIAL-HUAURA")),"SEDE-FILIAL-HUAURA")))</f>
        <v>SEDE</v>
      </c>
      <c r="FB19" s="32" t="str">
        <f t="shared" si="12"/>
        <v>PRESENCIAL</v>
      </c>
    </row>
    <row r="20" spans="1:158">
      <c r="A20" s="33"/>
      <c r="B20" s="65">
        <v>17</v>
      </c>
      <c r="C20" s="32" t="s">
        <v>217</v>
      </c>
      <c r="D20" s="429">
        <v>21836179</v>
      </c>
      <c r="E20" s="62">
        <f>SUMIF('Planificación 2026-1'!X:X,C20,'Planificación 2026-1'!S:S)</f>
        <v>34</v>
      </c>
      <c r="F20" s="63" t="s">
        <v>199</v>
      </c>
      <c r="G20" s="454" t="s">
        <v>200</v>
      </c>
      <c r="H20" s="64" t="s">
        <v>181</v>
      </c>
      <c r="I20" s="64" t="s">
        <v>152</v>
      </c>
      <c r="J20" s="32" t="s">
        <v>181</v>
      </c>
      <c r="K20" s="453" t="s">
        <v>156</v>
      </c>
      <c r="L20" s="57" t="str">
        <f>IF(SUM(COUNTIFS('Planificación 2026-1'!F:F,"PRINCIPAL",'Planificación 2026-1'!X:X,C20,'Planificación 2026-1'!H:H,"AF"))&gt;0,"P01"," ")</f>
        <v xml:space="preserve"> </v>
      </c>
      <c r="M20" s="58" t="str">
        <f>IF(SUM(COUNTIFS('Planificación 2026-1'!F:F,"PRINCIPAL",'Planificación 2026-1'!X:X,C20,'Planificación 2026-1'!H:H,"EN"))&gt;0,"P02"," ")</f>
        <v xml:space="preserve"> </v>
      </c>
      <c r="N20" s="58" t="str">
        <f>IF(SUM(COUNTIFS('Planificación 2026-1'!F:F,"PRINCIPAL",'Planificación 2026-1'!X:X,C20,'Planificación 2026-1'!H:H,"IS"))&gt;0,"P03"," ")</f>
        <v xml:space="preserve"> </v>
      </c>
      <c r="O20" s="58" t="str">
        <f>IF(SUM(COUNTIFS('Planificación 2026-1'!F:F,"PRINCIPAL",'Planificación 2026-1'!X:X,C20,'Planificación 2026-1'!H:H,"PS"))&gt;0,"P04"," ")</f>
        <v>P04</v>
      </c>
      <c r="P20" s="58"/>
      <c r="Q20" s="58" t="str">
        <f>IF(SUM(COUNTIFS('Planificación 2026-1'!F:F,"PRINCIPAL",'Planificación 2026-1'!X:X,C20,'Planificación 2026-1'!H:H,"IN"))&gt;0,"P06"," ")</f>
        <v xml:space="preserve"> </v>
      </c>
      <c r="R20" s="58" t="str">
        <f>IF(SUM(COUNTIFS('Planificación 2026-1'!F:F,"PRINCIPAL",'Planificación 2026-1'!X:X,C20,'Planificación 2026-1'!H:H,"CA"))&gt;0,"P07"," ")</f>
        <v xml:space="preserve"> </v>
      </c>
      <c r="S20" s="58" t="str">
        <f>IF(SUM(COUNTIFS('Planificación 2026-1'!F:F,"PRINCIPAL",'Planificación 2026-1'!X:X,C20,'Planificación 2026-1'!H:H,"DE"))&gt;0,"P08"," ")</f>
        <v xml:space="preserve"> </v>
      </c>
      <c r="T20" s="58" t="str">
        <f>IF(SUM(COUNTIFS('Planificación 2026-1'!F:F,"PRINCIPAL",'Planificación 2026-1'!X:X,C20,'Planificación 2026-1'!H:H,"OB"))&gt;0,"P09"," ")</f>
        <v>P09</v>
      </c>
      <c r="U20" s="58" t="str">
        <f>IF(SUM(COUNTIFS('Planificación 2026-1'!F:F,"PRINCIPAL",'Planificación 2026-1'!X:X,C20,'Planificación 2026-1'!H:H,"MH"))&gt;0,"P31"," ")</f>
        <v xml:space="preserve"> </v>
      </c>
      <c r="V20" s="58" t="str">
        <f>IF(SUM(COUNTIFS('Planificación 2026-1'!F:F,"PRINCIPAL",'Planificación 2026-1'!X:X,C20,'Planificación 2026-1'!H:H,"IC"))&gt;0,"P32"," ")</f>
        <v xml:space="preserve"> </v>
      </c>
      <c r="W20" s="58" t="str">
        <f>IF(SUM(COUNTIFS('Planificación 2026-1'!F:F,"PRINCIPAL",'Planificación 2026-1'!X:X,C20,'Planificación 2026-1'!H:H,"AR"))&gt;0,"P34"," ")</f>
        <v xml:space="preserve"> </v>
      </c>
      <c r="X20" s="58" t="str">
        <f>IF(SUM(COUNTIFS('Planificación 2026-1'!F:F,"PRINCIPAL",'Planificación 2026-1'!X:X,C20,'Planificación 2026-1'!H:H,"T1"))&gt;0,"P35"," ")</f>
        <v xml:space="preserve"> </v>
      </c>
      <c r="Y20" s="58" t="str">
        <f>IF(SUM(COUNTIFS('Planificación 2026-1'!F:F,"PRINCIPAL",'Planificación 2026-1'!X:X,C20,'Planificación 2026-1'!H:H,"T3"))&gt;0,"P36"," ")</f>
        <v xml:space="preserve"> </v>
      </c>
      <c r="Z20" s="58" t="str">
        <f>IF(SUM(COUNTIFS('Planificación 2026-1'!F:F,"PRINCIPAL",'Planificación 2026-1'!X:X,C20,'Planificación 2026-1'!H:H,"T2"))&gt;0,"P37"," ")</f>
        <v xml:space="preserve"> </v>
      </c>
      <c r="AA20" s="58" t="str">
        <f>IF(SUM(COUNTIFS('Planificación 2026-1'!F:F,"PRINCIPAL",'Planificación 2026-1'!X:X,C20,'Planificación 2026-1'!H:H,"AE"))&gt;0,"P38"," ")</f>
        <v xml:space="preserve"> </v>
      </c>
      <c r="AB20" s="58" t="str">
        <f>IF(SUM(COUNTIFS('Planificación 2026-1'!F:F,"PRINCIPAL",'Planificación 2026-1'!X:X,C20,'Planificación 2026-1'!H:H,"T4"))&gt;0,"P55"," ")</f>
        <v xml:space="preserve"> </v>
      </c>
      <c r="AC20" s="58" t="str">
        <f>IF(SUM(COUNTIFS('Planificación 2026-1'!F:F,"FILIAL",'Planificación 2026-1'!X:X,C20,'Planificación 2026-1'!H:H,"AF"))&gt;0," P01"," ")</f>
        <v xml:space="preserve"> </v>
      </c>
      <c r="AD20" s="58" t="str">
        <f>IF(SUM(COUNTIFS('Planificación 2026-1'!F:F,"FILIAL",'Planificación 2026-1'!X:X,C20,'Planificación 2026-1'!H:H,"EN"))&gt;0,"P02"," ")</f>
        <v xml:space="preserve"> </v>
      </c>
      <c r="AE20" s="58" t="str">
        <f>IF(SUM(COUNTIFS('Planificación 2026-1'!F:F,"FILIAL",'Planificación 2026-1'!X:X,C20,'Planificación 2026-1'!H:H,"IS"))&gt;0,"P03"," ")</f>
        <v xml:space="preserve"> </v>
      </c>
      <c r="AF20" s="58" t="str">
        <f>IF(SUM(COUNTIFS('Planificación 2026-1'!F:F,"FILIAL",'Planificación 2026-1'!X:X,C20,'Planificación 2026-1'!H:H,"PS"))&gt;0,"P04"," ")</f>
        <v xml:space="preserve"> </v>
      </c>
      <c r="AG20" s="58"/>
      <c r="AH20" s="58" t="str">
        <f>IF(SUM(COUNTIFS('Planificación 2026-1'!F:F,"FILIAL",'Planificación 2026-1'!X:X,C20,'Planificación 2026-1'!H:H,"IN"))&gt;0,"P06"," ")</f>
        <v xml:space="preserve"> </v>
      </c>
      <c r="AI20" s="58" t="str">
        <f>IF(SUM(COUNTIFS('Planificación 2026-1'!F:F,"FILIAL",'Planificación 2026-1'!X:X,C20,'Planificación 2026-1'!H:H,"CA"))&gt;0,"P07"," ")</f>
        <v xml:space="preserve"> </v>
      </c>
      <c r="AJ20" s="58" t="str">
        <f>IF(SUM(COUNTIFS('Planificación 2026-1'!F:F,"FILIAL",'Planificación 2026-1'!X:X,C20,'Planificación 2026-1'!H:H,"DE"))&gt;0,"P08"," ")</f>
        <v xml:space="preserve"> </v>
      </c>
      <c r="AK20" s="58" t="str">
        <f>IF(SUM(COUNTIFS('Planificación 2026-1'!F:F,"FILIAL",'Planificación 2026-1'!X:X,C20,'Planificación 2026-1'!H:H,"OB"))&gt;0,"P09"," ")</f>
        <v xml:space="preserve"> </v>
      </c>
      <c r="AL20" s="58" t="str">
        <f>IF(SUM(COUNTIFS('Planificación 2026-1'!F:F,"FILIAL",'Planificación 2026-1'!X:X,C20,'Planificación 2026-1'!H:H,"MH"))&gt;0,"P31"," ")</f>
        <v xml:space="preserve"> </v>
      </c>
      <c r="AM20" s="58" t="str">
        <f>IF(SUM(COUNTIFS('Planificación 2026-1'!F:F,"FILIAL",'Planificación 2026-1'!X:X,C20,'Planificación 2026-1'!H:H,"IC"))&gt;0,"P32"," ")</f>
        <v xml:space="preserve"> </v>
      </c>
      <c r="AN20" s="58" t="str">
        <f>IF(SUM(COUNTIFS('Planificación 2026-1'!F:F,"FILIAL",'Planificación 2026-1'!X:X,C20,'Planificación 2026-1'!H:H,"AR"))&gt;0,"P34"," ")</f>
        <v xml:space="preserve"> </v>
      </c>
      <c r="AO20" s="58" t="str">
        <f>IF(SUM(COUNTIFS('Planificación 2026-1'!F:F,"FILIAL",'Planificación 2026-1'!X:X,C20,'Planificación 2026-1'!H:H,"T1"))&gt;0,"P35"," ")</f>
        <v xml:space="preserve"> </v>
      </c>
      <c r="AP20" s="58" t="str">
        <f>IF(SUM(COUNTIFS('Planificación 2026-1'!F:F,"FILIAL",'Planificación 2026-1'!X:X,C20,'Planificación 2026-1'!H:H,"T3"))&gt;0,"P36"," ")</f>
        <v xml:space="preserve"> </v>
      </c>
      <c r="AQ20" s="58" t="str">
        <f>IF(SUM(COUNTIFS('Planificación 2026-1'!F:F,"FILIAL",'Planificación 2026-1'!X:X,C20,'Planificación 2026-1'!H:H,"T2"))&gt;0,"P37"," ")</f>
        <v xml:space="preserve"> </v>
      </c>
      <c r="AR20" s="58" t="str">
        <f>IF(SUM(COUNTIFS('Planificación 2026-1'!F:F,"FILIAL",'Planificación 2026-1'!X:X,C20,'Planificación 2026-1'!H:H,"AE"))&gt;0,"P38"," ")</f>
        <v xml:space="preserve"> </v>
      </c>
      <c r="AS20" s="58" t="str">
        <f>IF(SUM(COUNTIFS('Planificación 2026-1'!F:F,"FILIAL",'Planificación 2026-1'!X:X,C20,'Planificación 2026-1'!H:H,"T4"))&gt;0,"P55"," ")</f>
        <v xml:space="preserve"> </v>
      </c>
      <c r="AT20" s="58" t="str">
        <f>IF(SUM(COUNTIFS('Planificación 2026-1'!F:F,"SUNAMPE",'Planificación 2026-1'!X:X,C20,'Planificación 2026-1'!H:H,"AF"))&gt;0," P01"," ")</f>
        <v xml:space="preserve"> </v>
      </c>
      <c r="AU20" s="58" t="str">
        <f>IF(SUM(COUNTIFS('Planificación 2026-1'!F:F,"SUNAMPE",'Planificación 2026-1'!X:X,C20,'Planificación 2026-1'!H:H,"EN"))&gt;0,"P02"," ")</f>
        <v xml:space="preserve"> </v>
      </c>
      <c r="AV20" s="58" t="str">
        <f>IF(SUM(COUNTIFS('Planificación 2026-1'!F:F,"SUNAMPE",'Planificación 2026-1'!X:X,C20,'Planificación 2026-1'!H:H,"IS"))&gt;0,"P03"," ")</f>
        <v xml:space="preserve"> </v>
      </c>
      <c r="AW20" s="58" t="str">
        <f>IF(SUM(COUNTIFS('Planificación 2026-1'!F:F,"SUNAMPE",'Planificación 2026-1'!X:X,C20,'Planificación 2026-1'!H:H,"PS"))&gt;0,"P04"," ")</f>
        <v xml:space="preserve"> </v>
      </c>
      <c r="AX20" s="58"/>
      <c r="AY20" s="58" t="str">
        <f>IF(SUM(COUNTIFS('Planificación 2026-1'!F:F,"SUNAMPE",'Planificación 2026-1'!X:X,C20,'Planificación 2026-1'!H:H,"IN"))&gt;0,"P06"," ")</f>
        <v xml:space="preserve"> </v>
      </c>
      <c r="AZ20" s="58" t="str">
        <f>IF(SUM(COUNTIFS('Planificación 2026-1'!F:F,"SUNAMPE",'Planificación 2026-1'!X:X,C20,'Planificación 2026-1'!H:H,"CA"))&gt;0,"P07"," ")</f>
        <v xml:space="preserve"> </v>
      </c>
      <c r="BA20" s="58" t="str">
        <f>IF(SUM(COUNTIFS('Planificación 2026-1'!F:F,"SUNAMPE",'Planificación 2026-1'!X:X,C20,'Planificación 2026-1'!H:H,"DE"))&gt;0,"P08"," ")</f>
        <v xml:space="preserve"> </v>
      </c>
      <c r="BB20" s="58" t="str">
        <f>IF(SUM(COUNTIFS('Planificación 2026-1'!F:F,"SUNAMPE",'Planificación 2026-1'!X:X,C20,'Planificación 2026-1'!H:H,"OB"))&gt;0,"P09"," ")</f>
        <v xml:space="preserve"> </v>
      </c>
      <c r="BC20" s="58" t="str">
        <f>IF(SUM(COUNTIFS('Planificación 2026-1'!F:F,"SUNAMPE",'Planificación 2026-1'!X:X,C20,'Planificación 2026-1'!H:H,"MH"))&gt;0,"P31"," ")</f>
        <v xml:space="preserve"> </v>
      </c>
      <c r="BD20" s="58" t="str">
        <f>IF(SUM(COUNTIFS('Planificación 2026-1'!F:F,"SUNAMPE",'Planificación 2026-1'!X:X,C20,'Planificación 2026-1'!H:H,"IC"))&gt;0,"P32"," ")</f>
        <v xml:space="preserve"> </v>
      </c>
      <c r="BE20" s="58" t="str">
        <f>IF(SUM(COUNTIFS('Planificación 2026-1'!F:F,"SUNAMPE",'Planificación 2026-1'!X:X,C20,'Planificación 2026-1'!H:H,"AR"))&gt;0,"P34"," ")</f>
        <v xml:space="preserve"> </v>
      </c>
      <c r="BF20" s="58" t="str">
        <f>IF(SUM(COUNTIFS('Planificación 2026-1'!F:F,"SUNAMPE",'Planificación 2026-1'!X:X,C20,'Planificación 2026-1'!H:H,"T1"))&gt;0,"P35"," ")</f>
        <v>P35</v>
      </c>
      <c r="BG20" s="58" t="str">
        <f>IF(SUM(COUNTIFS('Planificación 2026-1'!F:F,"SUNAMPE",'Planificación 2026-1'!X:X,C20,'Planificación 2026-1'!H:H,"T3"))&gt;0,"P36"," ")</f>
        <v>P36</v>
      </c>
      <c r="BH20" s="58" t="str">
        <f>IF(SUM(COUNTIFS('Planificación 2026-1'!F:F,"SUNAMPE",'Planificación 2026-1'!X:X,C20,'Planificación 2026-1'!H:H,"T2"))&gt;0,"P37"," ")</f>
        <v xml:space="preserve"> </v>
      </c>
      <c r="BI20" s="58" t="str">
        <f>IF(SUM(COUNTIFS('Planificación 2026-1'!F:F,"SUNAMPE",'Planificación 2026-1'!X:X,C20,'Planificación 2026-1'!H:H,"AE"))&gt;0,"P38"," ")</f>
        <v xml:space="preserve"> </v>
      </c>
      <c r="BJ20" s="58" t="str">
        <f>IF(SUM(COUNTIFS('Planificación 2026-1'!F:F,"SUNAMPE",'Planificación 2026-1'!X:X,C20,'Planificación 2026-1'!H:H,"T4"))&gt;0,"P55"," ")</f>
        <v>P55</v>
      </c>
      <c r="BK20" s="58" t="str">
        <f>IF(SUM(COUNTIFS('Planificación 2026-1'!F:F,"HUAURA",'Planificación 2026-1'!X:X,C20,'Planificación 2026-1'!H:H,"AF"))&gt;0," P01"," ")</f>
        <v xml:space="preserve"> </v>
      </c>
      <c r="BL20" s="58" t="str">
        <f>IF(SUM(COUNTIFS('Planificación 2026-1'!F:F,"HUAURA",'Planificación 2026-1'!X:X,C20,'Planificación 2026-1'!H:H,"EN"))&gt;0,"P02"," ")</f>
        <v xml:space="preserve"> </v>
      </c>
      <c r="BM20" s="58" t="str">
        <f>IF(SUM(COUNTIFS('Planificación 2026-1'!F:F,"HUAURA",'Planificación 2026-1'!X:X,C20,'Planificación 2026-1'!H:H,"IS"))&gt;0,"P03"," ")</f>
        <v xml:space="preserve"> </v>
      </c>
      <c r="BN20" s="58" t="str">
        <f>IF(SUM(COUNTIFS('Planificación 2026-1'!F:F,"HUAURA",'Planificación 2026-1'!X:X,C20,'Planificación 2026-1'!H:H,"PS"))&gt;0,"P04"," ")</f>
        <v xml:space="preserve"> </v>
      </c>
      <c r="BO20" s="58"/>
      <c r="BP20" s="58" t="str">
        <f>IF(SUM(COUNTIFS('Planificación 2026-1'!F:F,"HUAURA",'Planificación 2026-1'!X:X,C20,'Planificación 2026-1'!H:H,"IN"))&gt;0,"P06"," ")</f>
        <v xml:space="preserve"> </v>
      </c>
      <c r="BQ20" s="58" t="str">
        <f>IF(SUM(COUNTIFS('Planificación 2026-1'!F:F,"HUAURA",'Planificación 2026-1'!X:X,C20,'Planificación 2026-1'!H:H,"CA"))&gt;0,"P07"," ")</f>
        <v xml:space="preserve"> </v>
      </c>
      <c r="BR20" s="58" t="str">
        <f>IF(SUM(COUNTIFS('Planificación 2026-1'!F:F,"HUAURA",'Planificación 2026-1'!X:X,C20,'Planificación 2026-1'!H:H,"DE"))&gt;0,"P08"," ")</f>
        <v xml:space="preserve"> </v>
      </c>
      <c r="BS20" s="58" t="str">
        <f>IF(SUM(COUNTIFS('Planificación 2026-1'!F:F,"HUAURA",'Planificación 2026-1'!X:X,C20,'Planificación 2026-1'!H:H,"OB"))&gt;0,"P09"," ")</f>
        <v xml:space="preserve"> </v>
      </c>
      <c r="BT20" s="58" t="str">
        <f>IF(SUM(COUNTIFS('Planificación 2026-1'!F:F,"HUAURA",'Planificación 2026-1'!X:X,C20,'Planificación 2026-1'!H:H,"MH"))&gt;0,"P31"," ")</f>
        <v xml:space="preserve"> </v>
      </c>
      <c r="BU20" s="58" t="str">
        <f>IF(SUM(COUNTIFS('Planificación 2026-1'!F:F,"HUAURA",'Planificación 2026-1'!X:X,C20,'Planificación 2026-1'!H:H,"IC"))&gt;0,"P32"," ")</f>
        <v xml:space="preserve"> </v>
      </c>
      <c r="BV20" s="58" t="str">
        <f>IF(SUM(COUNTIFS('Planificación 2026-1'!F:F,"HUAURA",'Planificación 2026-1'!X:X,C20,'Planificación 2026-1'!H:H,"AR"))&gt;0,"P34"," ")</f>
        <v xml:space="preserve"> </v>
      </c>
      <c r="BW20" s="58" t="str">
        <f>IF(SUM(COUNTIFS('Planificación 2026-1'!F:F,"HUAURA",'Planificación 2026-1'!X:X,C20,'Planificación 2026-1'!H:H,"T1"))&gt;0,"P35"," ")</f>
        <v xml:space="preserve"> </v>
      </c>
      <c r="BX20" s="58" t="str">
        <f>IF(SUM(COUNTIFS('Planificación 2026-1'!F:F,"HUAURA",'Planificación 2026-1'!X:X,C20,'Planificación 2026-1'!H:H,"T3"))&gt;0,"P36"," ")</f>
        <v xml:space="preserve"> </v>
      </c>
      <c r="BY20" s="58" t="str">
        <f>IF(SUM(COUNTIFS('Planificación 2026-1'!F:F,"HUAURA",'Planificación 2026-1'!X:X,C20,'Planificación 2026-1'!H:H,"T2"))&gt;0,"P37"," ")</f>
        <v xml:space="preserve"> </v>
      </c>
      <c r="BZ20" s="58" t="str">
        <f>IF(SUM(COUNTIFS('Planificación 2026-1'!F:F,"HUAURA",'Planificación 2026-1'!X:X,C20,'Planificación 2026-1'!H:H,"AE"))&gt;0,"P38"," ")</f>
        <v xml:space="preserve"> </v>
      </c>
      <c r="CA20" s="58" t="str">
        <f>IF(SUM(COUNTIFS('Planificación 2026-1'!F:F,"HUAURA",'Planificación 2026-1'!X:X,C20,'Planificación 2026-1'!H:H,"T4"))&gt;0,"P55"," ")</f>
        <v xml:space="preserve"> </v>
      </c>
      <c r="CB20" s="59">
        <f>SUMIFS('Planificación 2026-1'!S:S,'Planificación 2026-1'!X:X,C20,'Planificación 2026-1'!H:H,"AF",'Planificación 2026-1'!I:I,"&gt;2")</f>
        <v>0</v>
      </c>
      <c r="CC20" s="59">
        <f>SUMIFS('Planificación 2026-1'!S:S,'Planificación 2026-1'!X:X,C20,'Planificación 2026-1'!H:H,"EN",'Planificación 2026-1'!I:I,"&gt;2")</f>
        <v>0</v>
      </c>
      <c r="CD20" s="59">
        <f>SUMIFS('Planificación 2026-1'!S:S,'Planificación 2026-1'!X:X,C20,'Planificación 2026-1'!H:H,"IS",'Planificación 2026-1'!I:I,"&gt;2")</f>
        <v>0</v>
      </c>
      <c r="CE20" s="59">
        <f>SUMIFS('Planificación 2026-1'!S:S,'Planificación 2026-1'!X:X,C20,'Planificación 2026-1'!H:H,"PS",'Planificación 2026-1'!I:I,"&gt;2")</f>
        <v>12</v>
      </c>
      <c r="CF20" s="59">
        <f>SUMIFS('Planificación 2026-1'!S:S,'Planificación 2026-1'!X:X,C20,'Planificación 2026-1'!H:H,"IN",'Planificación 2026-1'!I:I,"&gt;2")</f>
        <v>0</v>
      </c>
      <c r="CG20" s="59">
        <f>SUMIFS('Planificación 2026-1'!S:S,'Planificación 2026-1'!X:X,C20,'Planificación 2026-1'!H:H,"CA",'Planificación 2026-1'!I:I,"&gt;2")</f>
        <v>0</v>
      </c>
      <c r="CH20" s="59">
        <f>SUMIFS('Planificación 2026-1'!S:S,'Planificación 2026-1'!X:X,C20,'Planificación 2026-1'!H:H,"DE",'Planificación 2026-1'!I:I,"&gt;2")</f>
        <v>0</v>
      </c>
      <c r="CI20" s="59">
        <f>SUMIFS('Planificación 2026-1'!S:S,'Planificación 2026-1'!X:X,C20,'Planificación 2026-1'!H:H,"OB",'Planificación 2026-1'!I:I,"&gt;2")</f>
        <v>12</v>
      </c>
      <c r="CJ20" s="59">
        <f>SUMIFS('Planificación 2026-1'!S:S,'Planificación 2026-1'!X:X,C20,'Planificación 2026-1'!H:H,"MH",'Planificación 2026-1'!I:I,"&gt;2")</f>
        <v>0</v>
      </c>
      <c r="CK20" s="59">
        <f>SUMIFS('Planificación 2026-1'!S:S,'Planificación 2026-1'!X:X,C20,'Planificación 2026-1'!H:H,"IC",'Planificación 2026-1'!I:I,"&gt;2")</f>
        <v>0</v>
      </c>
      <c r="CL20" s="59">
        <f>SUMIFS('Planificación 2026-1'!S:S,'Planificación 2026-1'!X:X,C20,'Planificación 2026-1'!H:H,"AR",'Planificación 2026-1'!I:I,"&gt;2")</f>
        <v>0</v>
      </c>
      <c r="CM20" s="59">
        <f>SUMIFS('Planificación 2026-1'!S:S,'Planificación 2026-1'!X:X,C20,'Planificación 2026-1'!H:H,"AE",'Planificación 2026-1'!I:I,"&gt;2")</f>
        <v>0</v>
      </c>
      <c r="CN20" s="59">
        <f>SUMIFS('Planificación 2026-1'!S:S,'Planificación 2026-1'!X:X,C20,'Planificación 2026-1'!H:H,"T1",'Planificación 2026-1'!I:I,"&gt;2")</f>
        <v>5</v>
      </c>
      <c r="CO20" s="59">
        <f>SUMIFS('Planificación 2026-1'!S:S,'Planificación 2026-1'!X:X,C20,'Planificación 2026-1'!H:H,"T3",'Planificación 2026-1'!I:I,"&gt;2")</f>
        <v>0</v>
      </c>
      <c r="CP20" s="59">
        <f>SUMIFS('Planificación 2026-1'!S:S,'Planificación 2026-1'!X:X,C20,'Planificación 2026-1'!H:H,"T2",'Planificación 2026-1'!I:I,"&gt;2")</f>
        <v>0</v>
      </c>
      <c r="CQ20" s="59">
        <f>SUMIFS('Planificación 2026-1'!S:S,'Planificación 2026-1'!X:X,C20,'Planificación 2026-1'!H:H,"T4",'Planificación 2026-1'!I:I,"&gt;2")</f>
        <v>5</v>
      </c>
      <c r="CR20" s="59">
        <f>SUMIFS('Planificación 2026-1'!S:S,'Planificación 2026-1'!X:X,C20,'Planificación 2026-1'!H:H,"AF",'Planificación 2026-1'!I:I,"&lt;3")</f>
        <v>0</v>
      </c>
      <c r="CS20" s="59">
        <f>SUMIFS('Planificación 2026-1'!S:S,'Planificación 2026-1'!X:X,C20,'Planificación 2026-1'!H:H,"EN",'Planificación 2026-1'!I:I,"&lt;3")</f>
        <v>0</v>
      </c>
      <c r="CT20" s="59">
        <f>SUMIFS('Planificación 2026-1'!S:S,'Planificación 2026-1'!X:X,C20,'Planificación 2026-1'!H:H,"IS",'Planificación 2026-1'!I:I,"&lt;3")</f>
        <v>0</v>
      </c>
      <c r="CU20" s="59">
        <f>SUMIFS('Planificación 2026-1'!S:S,'Planificación 2026-1'!X:X,C20,'Planificación 2026-1'!H:H,"PS",'Planificación 2026-1'!I:I,"&lt;3")</f>
        <v>0</v>
      </c>
      <c r="CV20" s="59">
        <f>SUMIFS('Planificación 2026-1'!S:S,'Planificación 2026-1'!X:X,C20,'Planificación 2026-1'!H:H,"IN",'Planificación 2026-1'!I:I,"&lt;3")</f>
        <v>0</v>
      </c>
      <c r="CW20" s="59">
        <f>SUMIFS('Planificación 2026-1'!S:S,'Planificación 2026-1'!X:X,C20,'Planificación 2026-1'!H:H,"CA",'Planificación 2026-1'!I:I,"&lt;3")</f>
        <v>0</v>
      </c>
      <c r="CX20" s="59">
        <f>SUMIFS('Planificación 2026-1'!S:S,'Planificación 2026-1'!X:X,C20,'Planificación 2026-1'!H:H,"DE",'Planificación 2026-1'!I:I,"&lt;3")</f>
        <v>0</v>
      </c>
      <c r="CY20" s="59">
        <f>SUMIFS('Planificación 2026-1'!S:S,'Planificación 2026-1'!X:X,C20,'Planificación 2026-1'!H:H,"OB",'Planificación 2026-1'!I:I,"&lt;3")</f>
        <v>0</v>
      </c>
      <c r="CZ20" s="59">
        <f>SUMIFS('Planificación 2026-1'!S:S,'Planificación 2026-1'!X:X,C20,'Planificación 2026-1'!H:H,"MH",'Planificación 2026-1'!I:I,"&lt;3")</f>
        <v>0</v>
      </c>
      <c r="DA20" s="59">
        <f>SUMIFS('Planificación 2026-1'!S:S,'Planificación 2026-1'!X:X,C20,'Planificación 2026-1'!H:H,"IC",'Planificación 2026-1'!I:I,"&lt;3")</f>
        <v>0</v>
      </c>
      <c r="DB20" s="59">
        <f>SUMIFS('Planificación 2026-1'!S:S,'Planificación 2026-1'!X:X,C20,'Planificación 2026-1'!H:H,"AR",'Planificación 2026-1'!I:I,"&lt;3")</f>
        <v>0</v>
      </c>
      <c r="DC20" s="59">
        <f>SUMIFS('Planificación 2026-1'!S:S,'Planificación 2026-1'!X:X,C20,'Planificación 2026-1'!H:H,"AE",'Planificación 2026-1'!I:I,"&lt;3")</f>
        <v>0</v>
      </c>
      <c r="DD20" s="59">
        <f>SUMIFS('Planificación 2026-1'!S:S,'Planificación 2026-1'!X:X,C20,'Planificación 2026-1'!H:H,"T1",'Planificación 2026-1'!I:I,"&lt;3")</f>
        <v>0</v>
      </c>
      <c r="DE20" s="59">
        <f>SUMIFS('Planificación 2026-1'!S:S,'Planificación 2026-1'!X:X,C20,'Planificación 2026-1'!H:H,"T3",'Planificación 2026-1'!I:I,"&lt;3")</f>
        <v>0</v>
      </c>
      <c r="DF20" s="59">
        <f>SUMIFS('Planificación 2026-1'!S:S,'Planificación 2026-1'!X:X,C20,'Planificación 2026-1'!H:H,"T2",'Planificación 2026-1'!I:I,"&lt;3")</f>
        <v>0</v>
      </c>
      <c r="DG20" s="59">
        <f>SUMIFS('Planificación 2026-1'!S:S,'Planificación 2026-1'!X:X,C20,'Planificación 2026-1'!H:H,"T4",'Planificación 2026-1'!I:I,"&lt;3")</f>
        <v>0</v>
      </c>
      <c r="DH20" s="58" t="str">
        <f t="shared" si="3"/>
        <v>P04 P09</v>
      </c>
      <c r="DI20" s="27">
        <f>IF(C20="","",SUMIFS('Planificación 2026-1'!S:S,'Planificación 2026-1'!X:X,C20,'Planificación 2026-1'!F:F,"PRINCIPAL",'Planificación 2026-1'!Y:Y,"VIRTUAL"))</f>
        <v>0</v>
      </c>
      <c r="DJ20" s="27">
        <f>IF(C20="","",SUMIFS('Planificación 2026-1'!S:S,'Planificación 2026-1'!X:X,C20,'Planificación 2026-1'!F:F,"PRINCIPAL",'Planificación 2026-1'!Y:Y,"PRESENCIAL"))</f>
        <v>24</v>
      </c>
      <c r="DK20" s="27">
        <f>IF(C20="","",SUMIFS('Planificación 2026-1'!S:S,'Planificación 2026-1'!X:X,C20,'Planificación 2026-1'!F:F,"PRINCIPAL",'Planificación 2026-1'!Y:Y,"HIBRIDO PRESENCIAL"))</f>
        <v>0</v>
      </c>
      <c r="DL20" s="58" t="str">
        <f t="shared" si="4"/>
        <v/>
      </c>
      <c r="DM20" s="58">
        <f>IF(C20="","",SUMIFS('Planificación 2026-1'!S:S,'Planificación 2026-1'!X:X,C20,'Planificación 2026-1'!F:F,"FILIAL",'Planificación 2026-1'!Y:Y,"VIRTUAL"))</f>
        <v>0</v>
      </c>
      <c r="DN20" s="60">
        <f>IF(C20="","",SUMIFS('Planificación 2026-1'!S:S,'Planificación 2026-1'!X:X,C20,'Planificación 2026-1'!F:F,"FILIAL",'Planificación 2026-1'!Y:Y,"PRESENCIAL"))</f>
        <v>0</v>
      </c>
      <c r="DO20" s="29">
        <f>IF(C20="","",SUMIFS('Planificación 2026-1'!S:S,'Planificación 2026-1'!X:X,C20,'Planificación 2026-1'!F:F,"FILIAL",'Planificación 2026-1'!Y:Y,"HIBRIDO PRESENCIAL"))</f>
        <v>0</v>
      </c>
      <c r="DP20" s="61" t="str">
        <f t="shared" si="5"/>
        <v>P35P36 P55</v>
      </c>
      <c r="DQ20" s="58">
        <f>IF(C20="","",SUMIFS('Planificación 2026-1'!S:S,'Planificación 2026-1'!X:X,C20,'Planificación 2026-1'!F:F,"SUNAMPE",'Planificación 2026-1'!Y:Y,"VIRTUAL"))</f>
        <v>10</v>
      </c>
      <c r="DR20" s="29">
        <f>IF(C20="","",SUMIFS('Planificación 2026-1'!S:S,'Planificación 2026-1'!X:X,C20,'Planificación 2026-1'!F:F,"SUNAMPE",'Planificación 2026-1'!Y:Y,"PRESENCIAL"))</f>
        <v>0</v>
      </c>
      <c r="DS20" s="61" t="str">
        <f t="shared" si="6"/>
        <v/>
      </c>
      <c r="DT20" s="58">
        <f>IF(C20="","",SUMIFS('Planificación 2026-1'!S:S,'Planificación 2026-1'!X:X,C20,'Planificación 2026-1'!F:F,"HUAURA",'Planificación 2026-1'!Y:Y,"VIRTUAL"))</f>
        <v>0</v>
      </c>
      <c r="DU20" s="29">
        <f>IF(C20="","",SUMIFS('Planificación 2026-1'!S:S,'Planificación 2026-1'!X:X,C20,'Planificación 2026-1'!F:F,"HUAURA",'Planificación 2026-1'!Y:Y,"PRESENCIAL"))</f>
        <v>0</v>
      </c>
      <c r="DV20" s="32">
        <f>SUMIFS('Planificación 2026-1'!S:S,'Planificación 2026-1'!X:X,C20,'Planificación 2026-1'!F:F,"PRINCIPAL",'Planificación 2026-1'!Y:Y,"VIRTUAL",'Planificación 2026-1'!I:I,"&gt;2")</f>
        <v>0</v>
      </c>
      <c r="DW20" s="32">
        <f>SUMIFS('Planificación 2026-1'!S:S,'Planificación 2026-1'!X:X,C20,'Planificación 2026-1'!F:F,"PRINCIPAL",'Planificación 2026-1'!Y:Y,"&lt;&gt;VIRTUAL",'Planificación 2026-1'!I:I,"&gt;2")</f>
        <v>24</v>
      </c>
      <c r="DX20" s="32">
        <f>SUMIFS('Planificación 2026-1'!S:S,'Planificación 2026-1'!X:X,C20,'Planificación 2026-1'!F:F,"SUNAMPE",'Planificación 2026-1'!Y:Y,"VIRTUAL",'Planificación 2026-1'!I:I,"&gt;2")</f>
        <v>10</v>
      </c>
      <c r="DY20" s="32">
        <f>SUMIFS('Planificación 2026-1'!S:S,'Planificación 2026-1'!X:X,C20,'Planificación 2026-1'!F:F,"SUNAMPE",'Planificación 2026-1'!Y:Y,"&lt;&gt;VIRTUAL",'Planificación 2026-1'!I:I,"&gt;2")</f>
        <v>0</v>
      </c>
      <c r="DZ20" s="32">
        <f>SUMIFS('Planificación 2026-1'!S:S,'Planificación 2026-1'!X:X,C20,'Planificación 2026-1'!F:F,"FILIAL",'Planificación 2026-1'!Y:Y,"VIRTUAL",'Planificación 2026-1'!I:I,"&gt;2")</f>
        <v>0</v>
      </c>
      <c r="EA20" s="32">
        <f>SUMIFS('Planificación 2026-1'!S:S,'Planificación 2026-1'!X:X,C20,'Planificación 2026-1'!F:F,"FILIAL",'Planificación 2026-1'!Y:Y,"&lt;&gt;VIRTUAL",'Planificación 2026-1'!I:I,"&gt;2")</f>
        <v>0</v>
      </c>
      <c r="EB20" s="32">
        <f>SUMIFS('Planificación 2026-1'!S:S,'Planificación 2026-1'!X:X,C20,'Planificación 2026-1'!F:F,"PORUMA",'Planificación 2026-1'!Y:Y,"VIRTUAL",'Planificación 2026-1'!I:I,"&gt;2")</f>
        <v>0</v>
      </c>
      <c r="EC20" s="32">
        <f>SUMIFS('Planificación 2026-1'!S:S,'Planificación 2026-1'!X:X,C20,'Planificación 2026-1'!F:F,"PORUMA",'Planificación 2026-1'!Y:Y,"&lt;&gt;VIRTUAL",'Planificación 2026-1'!I:I,"&gt;2")</f>
        <v>0</v>
      </c>
      <c r="ED20" s="32">
        <f>SUMIFS('Planificación 2026-1'!S:S,'Planificación 2026-1'!X:X,C20,'Planificación 2026-1'!F:F,"HUAURA",'Planificación 2026-1'!Y:Y,"VIRTUAL",'Planificación 2026-1'!I:I,"&gt;2")</f>
        <v>0</v>
      </c>
      <c r="EE20" s="32">
        <f>SUMIFS('Planificación 2026-1'!S:S,'Planificación 2026-1'!X:X,C20,'Planificación 2026-1'!F:F,"HUAURA",'Planificación 2026-1'!Y:Y,"&lt;&gt;VIRTUAL",'Planificación 2026-1'!I:I,"&gt;2")</f>
        <v>0</v>
      </c>
      <c r="EF20" s="32">
        <f>SUMIFS('Planificación 2026-1'!S:S,'Planificación 2026-1'!X:X,C20,'Planificación 2026-1'!F:F,"PRINCIPAL",'Planificación 2026-1'!Y:Y,"VIRTUAL",'Planificación 2026-1'!I:I,"&lt;3")</f>
        <v>0</v>
      </c>
      <c r="EG20" s="32">
        <f>SUMIFS('Planificación 2026-1'!S:S,'Planificación 2026-1'!X:X,C20,'Planificación 2026-1'!F:F,"PRINCIPAL",'Planificación 2026-1'!Y:Y,"&lt;&gt;VIRTUAL",'Planificación 2026-1'!I:I,"&lt;3")</f>
        <v>0</v>
      </c>
      <c r="EH20" s="32">
        <f>SUMIFS('Planificación 2026-1'!S:S,'Planificación 2026-1'!X:X,C20,'Planificación 2026-1'!F:F,"SUNAMPE",'Planificación 2026-1'!Y:Y,"VIRTUAL",'Planificación 2026-1'!I:I,"&lt;3")</f>
        <v>0</v>
      </c>
      <c r="EI20" s="32">
        <f>SUMIFS('Planificación 2026-1'!S:S,'Planificación 2026-1'!X:X,C20,'Planificación 2026-1'!F:F,"SUNAMPE",'Planificación 2026-1'!Y:Y,"&lt;&gt;VIRTUAL",'Planificación 2026-1'!I:I,"&lt;3")</f>
        <v>0</v>
      </c>
      <c r="EJ20" s="32">
        <f>SUMIFS('Planificación 2026-1'!S:S,'Planificación 2026-1'!X:X,C20,'Planificación 2026-1'!F:F,"FILIAL",'Planificación 2026-1'!Y:Y,"VIRTUAL",'Planificación 2026-1'!I:I,"&lt;3")</f>
        <v>0</v>
      </c>
      <c r="EK20" s="32">
        <f>SUMIFS('Planificación 2026-1'!S:S,'Planificación 2026-1'!X:X,C20,'Planificación 2026-1'!F:F,"FILIAL",'Planificación 2026-1'!Y:Y,"&lt;&gt;VIRTUAL",'Planificación 2026-1'!I:I,"&lt;3")</f>
        <v>0</v>
      </c>
      <c r="EL20" s="32">
        <f>SUMIFS('Planificación 2026-1'!S:S,'Planificación 2026-1'!X:X,C20,'Planificación 2026-1'!F:F,"PORUMA",'Planificación 2026-1'!Y:Y,"VIRTUAL",'Planificación 2026-1'!I:I,"&lt;3")</f>
        <v>0</v>
      </c>
      <c r="EM20" s="32">
        <f>SUMIFS('Planificación 2026-1'!S:S,'Planificación 2026-1'!X:X,C20,'Planificación 2026-1'!F:F,"PORUMA",'Planificación 2026-1'!Y:Y,"&lt;&gt;VIRTUAL",'Planificación 2026-1'!I:I,"&lt;3")</f>
        <v>0</v>
      </c>
      <c r="EN20" s="32">
        <f>SUMIFS('Planificación 2026-1'!S:S,'Planificación 2026-1'!X:X,C20,'Planificación 2026-1'!F:F,"HUAURA",'Planificación 2026-1'!Y:Y,"VIRTUAL",'Planificación 2026-1'!I:I,"&lt;3")</f>
        <v>0</v>
      </c>
      <c r="EO20" s="32">
        <f>SUMIFS('Planificación 2026-1'!S:S,'Planificación 2026-1'!X:X,C20,'Planificación 2026-1'!F:F,"HUAURA",'Planificación 2026-1'!Y:Y,"&lt;&gt;VIRTUAL",'Planificación 2026-1'!I:I,"&lt;3")</f>
        <v>0</v>
      </c>
      <c r="EP20" s="32">
        <f t="shared" si="0"/>
        <v>0</v>
      </c>
      <c r="EQ20" s="32">
        <f t="shared" si="7"/>
        <v>0</v>
      </c>
      <c r="ER20" s="32">
        <f t="shared" si="8"/>
        <v>0</v>
      </c>
      <c r="ES20" s="32">
        <f t="shared" si="9"/>
        <v>24</v>
      </c>
      <c r="ET20" s="32">
        <f t="shared" si="10"/>
        <v>10</v>
      </c>
      <c r="EU20" s="32">
        <f t="shared" si="11"/>
        <v>34</v>
      </c>
      <c r="EV20" s="32" t="b">
        <f>EXACT(EU20,E20)</f>
        <v>1</v>
      </c>
      <c r="EW20" s="32"/>
      <c r="EX20" s="32">
        <f t="shared" si="1"/>
        <v>10</v>
      </c>
      <c r="EY20" s="32">
        <f t="shared" si="2"/>
        <v>24</v>
      </c>
      <c r="EZ20" s="32" t="b">
        <f>EXACT(SUM(EX20:EY20),E20)</f>
        <v>1</v>
      </c>
      <c r="FA20" s="32" t="str">
        <f>IF(AND(DW20=0,EA20=0,EE20=0),"",IF(COUNTIF(DW20:EE20,"&gt;0")=1,IF(DW20&gt;0,"SEDE",IF(EA20&gt;0,"FILIAL","HUAURA")),IF(COUNTIF(DW20:EE20,"&gt;0")=2,IF(AND(DW20&gt;0,EA20&gt;0),"SEDE-FILIAL",IF(AND(DW20&gt;0,EE20&gt;0),"SEDE-HUAURA","FILIAL-HUAURA")),"SEDE-FILIAL-HUAURA")))</f>
        <v>FILIAL-HUAURA</v>
      </c>
      <c r="FB20" s="32" t="str">
        <f t="shared" si="12"/>
        <v>MAS PRESENCIAL</v>
      </c>
    </row>
    <row r="21" spans="1:158">
      <c r="A21" s="33"/>
      <c r="B21" s="66">
        <v>18</v>
      </c>
      <c r="C21" s="32" t="s">
        <v>218</v>
      </c>
      <c r="D21" s="429">
        <v>8822479</v>
      </c>
      <c r="E21" s="62">
        <f>SUMIF('Planificación 2026-1'!X:X,C21,'Planificación 2026-1'!S:S)</f>
        <v>39</v>
      </c>
      <c r="F21" s="63" t="s">
        <v>199</v>
      </c>
      <c r="G21" s="454" t="s">
        <v>200</v>
      </c>
      <c r="H21" s="64" t="s">
        <v>181</v>
      </c>
      <c r="I21" s="64" t="s">
        <v>160</v>
      </c>
      <c r="J21" s="32" t="s">
        <v>181</v>
      </c>
      <c r="K21" s="32" t="s">
        <v>166</v>
      </c>
      <c r="L21" s="57" t="str">
        <f>IF(SUM(COUNTIFS('Planificación 2026-1'!F:F,"PRINCIPAL",'Planificación 2026-1'!X:X,C21,'Planificación 2026-1'!H:H,"AF"))&gt;0,"P01"," ")</f>
        <v xml:space="preserve"> </v>
      </c>
      <c r="M21" s="58" t="str">
        <f>IF(SUM(COUNTIFS('Planificación 2026-1'!F:F,"PRINCIPAL",'Planificación 2026-1'!X:X,C21,'Planificación 2026-1'!H:H,"EN"))&gt;0,"P02"," ")</f>
        <v>P02</v>
      </c>
      <c r="N21" s="58" t="str">
        <f>IF(SUM(COUNTIFS('Planificación 2026-1'!F:F,"PRINCIPAL",'Planificación 2026-1'!X:X,C21,'Planificación 2026-1'!H:H,"IS"))&gt;0,"P03"," ")</f>
        <v xml:space="preserve"> </v>
      </c>
      <c r="O21" s="58" t="str">
        <f>IF(SUM(COUNTIFS('Planificación 2026-1'!F:F,"PRINCIPAL",'Planificación 2026-1'!X:X,C21,'Planificación 2026-1'!H:H,"PS"))&gt;0,"P04"," ")</f>
        <v>P04</v>
      </c>
      <c r="P21" s="58"/>
      <c r="Q21" s="58" t="str">
        <f>IF(SUM(COUNTIFS('Planificación 2026-1'!F:F,"PRINCIPAL",'Planificación 2026-1'!X:X,C21,'Planificación 2026-1'!H:H,"IN"))&gt;0,"P06"," ")</f>
        <v xml:space="preserve"> </v>
      </c>
      <c r="R21" s="58" t="str">
        <f>IF(SUM(COUNTIFS('Planificación 2026-1'!F:F,"PRINCIPAL",'Planificación 2026-1'!X:X,C21,'Planificación 2026-1'!H:H,"CA"))&gt;0,"P07"," ")</f>
        <v xml:space="preserve"> </v>
      </c>
      <c r="S21" s="58" t="str">
        <f>IF(SUM(COUNTIFS('Planificación 2026-1'!F:F,"PRINCIPAL",'Planificación 2026-1'!X:X,C21,'Planificación 2026-1'!H:H,"DE"))&gt;0,"P08"," ")</f>
        <v xml:space="preserve"> </v>
      </c>
      <c r="T21" s="58" t="str">
        <f>IF(SUM(COUNTIFS('Planificación 2026-1'!F:F,"PRINCIPAL",'Planificación 2026-1'!X:X,C21,'Planificación 2026-1'!H:H,"OB"))&gt;0,"P09"," ")</f>
        <v>P09</v>
      </c>
      <c r="U21" s="58" t="str">
        <f>IF(SUM(COUNTIFS('Planificación 2026-1'!F:F,"PRINCIPAL",'Planificación 2026-1'!X:X,C21,'Planificación 2026-1'!H:H,"MH"))&gt;0,"P31"," ")</f>
        <v xml:space="preserve"> </v>
      </c>
      <c r="V21" s="58" t="str">
        <f>IF(SUM(COUNTIFS('Planificación 2026-1'!F:F,"PRINCIPAL",'Planificación 2026-1'!X:X,C21,'Planificación 2026-1'!H:H,"IC"))&gt;0,"P32"," ")</f>
        <v xml:space="preserve"> </v>
      </c>
      <c r="W21" s="58" t="str">
        <f>IF(SUM(COUNTIFS('Planificación 2026-1'!F:F,"PRINCIPAL",'Planificación 2026-1'!X:X,C21,'Planificación 2026-1'!H:H,"AR"))&gt;0,"P34"," ")</f>
        <v xml:space="preserve"> </v>
      </c>
      <c r="X21" s="58" t="str">
        <f>IF(SUM(COUNTIFS('Planificación 2026-1'!F:F,"PRINCIPAL",'Planificación 2026-1'!X:X,C21,'Planificación 2026-1'!H:H,"T1"))&gt;0,"P35"," ")</f>
        <v xml:space="preserve"> </v>
      </c>
      <c r="Y21" s="58" t="str">
        <f>IF(SUM(COUNTIFS('Planificación 2026-1'!F:F,"PRINCIPAL",'Planificación 2026-1'!X:X,C21,'Planificación 2026-1'!H:H,"T3"))&gt;0,"P36"," ")</f>
        <v xml:space="preserve"> </v>
      </c>
      <c r="Z21" s="58" t="str">
        <f>IF(SUM(COUNTIFS('Planificación 2026-1'!F:F,"PRINCIPAL",'Planificación 2026-1'!X:X,C21,'Planificación 2026-1'!H:H,"T2"))&gt;0,"P37"," ")</f>
        <v xml:space="preserve"> </v>
      </c>
      <c r="AA21" s="58" t="str">
        <f>IF(SUM(COUNTIFS('Planificación 2026-1'!F:F,"PRINCIPAL",'Planificación 2026-1'!X:X,C21,'Planificación 2026-1'!H:H,"AE"))&gt;0,"P38"," ")</f>
        <v xml:space="preserve"> </v>
      </c>
      <c r="AB21" s="58" t="str">
        <f>IF(SUM(COUNTIFS('Planificación 2026-1'!F:F,"PRINCIPAL",'Planificación 2026-1'!X:X,C21,'Planificación 2026-1'!H:H,"T4"))&gt;0,"P55"," ")</f>
        <v xml:space="preserve"> </v>
      </c>
      <c r="AC21" s="58" t="str">
        <f>IF(SUM(COUNTIFS('Planificación 2026-1'!F:F,"FILIAL",'Planificación 2026-1'!X:X,C21,'Planificación 2026-1'!H:H,"AF"))&gt;0," P01"," ")</f>
        <v xml:space="preserve"> </v>
      </c>
      <c r="AD21" s="58" t="str">
        <f>IF(SUM(COUNTIFS('Planificación 2026-1'!F:F,"FILIAL",'Planificación 2026-1'!X:X,C21,'Planificación 2026-1'!H:H,"EN"))&gt;0,"P02"," ")</f>
        <v xml:space="preserve"> </v>
      </c>
      <c r="AE21" s="58" t="str">
        <f>IF(SUM(COUNTIFS('Planificación 2026-1'!F:F,"FILIAL",'Planificación 2026-1'!X:X,C21,'Planificación 2026-1'!H:H,"IS"))&gt;0,"P03"," ")</f>
        <v xml:space="preserve"> </v>
      </c>
      <c r="AF21" s="58" t="str">
        <f>IF(SUM(COUNTIFS('Planificación 2026-1'!F:F,"FILIAL",'Planificación 2026-1'!X:X,C21,'Planificación 2026-1'!H:H,"PS"))&gt;0,"P04"," ")</f>
        <v xml:space="preserve"> </v>
      </c>
      <c r="AG21" s="58"/>
      <c r="AH21" s="58" t="str">
        <f>IF(SUM(COUNTIFS('Planificación 2026-1'!F:F,"FILIAL",'Planificación 2026-1'!X:X,C21,'Planificación 2026-1'!H:H,"IN"))&gt;0,"P06"," ")</f>
        <v xml:space="preserve"> </v>
      </c>
      <c r="AI21" s="58" t="str">
        <f>IF(SUM(COUNTIFS('Planificación 2026-1'!F:F,"FILIAL",'Planificación 2026-1'!X:X,C21,'Planificación 2026-1'!H:H,"CA"))&gt;0,"P07"," ")</f>
        <v xml:space="preserve"> </v>
      </c>
      <c r="AJ21" s="58" t="str">
        <f>IF(SUM(COUNTIFS('Planificación 2026-1'!F:F,"FILIAL",'Planificación 2026-1'!X:X,C21,'Planificación 2026-1'!H:H,"DE"))&gt;0,"P08"," ")</f>
        <v xml:space="preserve"> </v>
      </c>
      <c r="AK21" s="58" t="str">
        <f>IF(SUM(COUNTIFS('Planificación 2026-1'!F:F,"FILIAL",'Planificación 2026-1'!X:X,C21,'Planificación 2026-1'!H:H,"OB"))&gt;0,"P09"," ")</f>
        <v xml:space="preserve"> </v>
      </c>
      <c r="AL21" s="58" t="str">
        <f>IF(SUM(COUNTIFS('Planificación 2026-1'!F:F,"FILIAL",'Planificación 2026-1'!X:X,C21,'Planificación 2026-1'!H:H,"MH"))&gt;0,"P31"," ")</f>
        <v xml:space="preserve"> </v>
      </c>
      <c r="AM21" s="58" t="str">
        <f>IF(SUM(COUNTIFS('Planificación 2026-1'!F:F,"FILIAL",'Planificación 2026-1'!X:X,C21,'Planificación 2026-1'!H:H,"IC"))&gt;0,"P32"," ")</f>
        <v xml:space="preserve"> </v>
      </c>
      <c r="AN21" s="58" t="str">
        <f>IF(SUM(COUNTIFS('Planificación 2026-1'!F:F,"FILIAL",'Planificación 2026-1'!X:X,C21,'Planificación 2026-1'!H:H,"AR"))&gt;0,"P34"," ")</f>
        <v xml:space="preserve"> </v>
      </c>
      <c r="AO21" s="58" t="str">
        <f>IF(SUM(COUNTIFS('Planificación 2026-1'!F:F,"FILIAL",'Planificación 2026-1'!X:X,C21,'Planificación 2026-1'!H:H,"T1"))&gt;0,"P35"," ")</f>
        <v xml:space="preserve"> </v>
      </c>
      <c r="AP21" s="58" t="str">
        <f>IF(SUM(COUNTIFS('Planificación 2026-1'!F:F,"FILIAL",'Planificación 2026-1'!X:X,C21,'Planificación 2026-1'!H:H,"T3"))&gt;0,"P36"," ")</f>
        <v xml:space="preserve"> </v>
      </c>
      <c r="AQ21" s="58" t="str">
        <f>IF(SUM(COUNTIFS('Planificación 2026-1'!F:F,"FILIAL",'Planificación 2026-1'!X:X,C21,'Planificación 2026-1'!H:H,"T2"))&gt;0,"P37"," ")</f>
        <v xml:space="preserve"> </v>
      </c>
      <c r="AR21" s="58" t="str">
        <f>IF(SUM(COUNTIFS('Planificación 2026-1'!F:F,"FILIAL",'Planificación 2026-1'!X:X,C21,'Planificación 2026-1'!H:H,"AE"))&gt;0,"P38"," ")</f>
        <v xml:space="preserve"> </v>
      </c>
      <c r="AS21" s="58" t="str">
        <f>IF(SUM(COUNTIFS('Planificación 2026-1'!F:F,"FILIAL",'Planificación 2026-1'!X:X,C21,'Planificación 2026-1'!H:H,"T4"))&gt;0,"P55"," ")</f>
        <v xml:space="preserve"> </v>
      </c>
      <c r="AT21" s="58" t="str">
        <f>IF(SUM(COUNTIFS('Planificación 2026-1'!F:F,"SUNAMPE",'Planificación 2026-1'!X:X,C21,'Planificación 2026-1'!H:H,"AF"))&gt;0," P01"," ")</f>
        <v xml:space="preserve"> </v>
      </c>
      <c r="AU21" s="58" t="str">
        <f>IF(SUM(COUNTIFS('Planificación 2026-1'!F:F,"SUNAMPE",'Planificación 2026-1'!X:X,C21,'Planificación 2026-1'!H:H,"EN"))&gt;0,"P02"," ")</f>
        <v xml:space="preserve"> </v>
      </c>
      <c r="AV21" s="58" t="str">
        <f>IF(SUM(COUNTIFS('Planificación 2026-1'!F:F,"SUNAMPE",'Planificación 2026-1'!X:X,C21,'Planificación 2026-1'!H:H,"IS"))&gt;0,"P03"," ")</f>
        <v xml:space="preserve"> </v>
      </c>
      <c r="AW21" s="58" t="str">
        <f>IF(SUM(COUNTIFS('Planificación 2026-1'!F:F,"SUNAMPE",'Planificación 2026-1'!X:X,C21,'Planificación 2026-1'!H:H,"PS"))&gt;0,"P04"," ")</f>
        <v xml:space="preserve"> </v>
      </c>
      <c r="AX21" s="58"/>
      <c r="AY21" s="58" t="str">
        <f>IF(SUM(COUNTIFS('Planificación 2026-1'!F:F,"SUNAMPE",'Planificación 2026-1'!X:X,C21,'Planificación 2026-1'!H:H,"IN"))&gt;0,"P06"," ")</f>
        <v xml:space="preserve"> </v>
      </c>
      <c r="AZ21" s="58" t="str">
        <f>IF(SUM(COUNTIFS('Planificación 2026-1'!F:F,"SUNAMPE",'Planificación 2026-1'!X:X,C21,'Planificación 2026-1'!H:H,"CA"))&gt;0,"P07"," ")</f>
        <v xml:space="preserve"> </v>
      </c>
      <c r="BA21" s="58" t="str">
        <f>IF(SUM(COUNTIFS('Planificación 2026-1'!F:F,"SUNAMPE",'Planificación 2026-1'!X:X,C21,'Planificación 2026-1'!H:H,"DE"))&gt;0,"P08"," ")</f>
        <v xml:space="preserve"> </v>
      </c>
      <c r="BB21" s="58" t="str">
        <f>IF(SUM(COUNTIFS('Planificación 2026-1'!F:F,"SUNAMPE",'Planificación 2026-1'!X:X,C21,'Planificación 2026-1'!H:H,"OB"))&gt;0,"P09"," ")</f>
        <v xml:space="preserve"> </v>
      </c>
      <c r="BC21" s="58" t="str">
        <f>IF(SUM(COUNTIFS('Planificación 2026-1'!F:F,"SUNAMPE",'Planificación 2026-1'!X:X,C21,'Planificación 2026-1'!H:H,"MH"))&gt;0,"P31"," ")</f>
        <v>P31</v>
      </c>
      <c r="BD21" s="58" t="str">
        <f>IF(SUM(COUNTIFS('Planificación 2026-1'!F:F,"SUNAMPE",'Planificación 2026-1'!X:X,C21,'Planificación 2026-1'!H:H,"IC"))&gt;0,"P32"," ")</f>
        <v xml:space="preserve"> </v>
      </c>
      <c r="BE21" s="58" t="str">
        <f>IF(SUM(COUNTIFS('Planificación 2026-1'!F:F,"SUNAMPE",'Planificación 2026-1'!X:X,C21,'Planificación 2026-1'!H:H,"AR"))&gt;0,"P34"," ")</f>
        <v xml:space="preserve"> </v>
      </c>
      <c r="BF21" s="58" t="str">
        <f>IF(SUM(COUNTIFS('Planificación 2026-1'!F:F,"SUNAMPE",'Planificación 2026-1'!X:X,C21,'Planificación 2026-1'!H:H,"T1"))&gt;0,"P35"," ")</f>
        <v xml:space="preserve"> </v>
      </c>
      <c r="BG21" s="58" t="str">
        <f>IF(SUM(COUNTIFS('Planificación 2026-1'!F:F,"SUNAMPE",'Planificación 2026-1'!X:X,C21,'Planificación 2026-1'!H:H,"T3"))&gt;0,"P36"," ")</f>
        <v>P36</v>
      </c>
      <c r="BH21" s="58" t="str">
        <f>IF(SUM(COUNTIFS('Planificación 2026-1'!F:F,"SUNAMPE",'Planificación 2026-1'!X:X,C21,'Planificación 2026-1'!H:H,"T2"))&gt;0,"P37"," ")</f>
        <v xml:space="preserve"> </v>
      </c>
      <c r="BI21" s="58" t="str">
        <f>IF(SUM(COUNTIFS('Planificación 2026-1'!F:F,"SUNAMPE",'Planificación 2026-1'!X:X,C21,'Planificación 2026-1'!H:H,"AE"))&gt;0,"P38"," ")</f>
        <v xml:space="preserve"> </v>
      </c>
      <c r="BJ21" s="58" t="str">
        <f>IF(SUM(COUNTIFS('Planificación 2026-1'!F:F,"SUNAMPE",'Planificación 2026-1'!X:X,C21,'Planificación 2026-1'!H:H,"T4"))&gt;0,"P55"," ")</f>
        <v xml:space="preserve"> </v>
      </c>
      <c r="BK21" s="58" t="str">
        <f>IF(SUM(COUNTIFS('Planificación 2026-1'!F:F,"HUAURA",'Planificación 2026-1'!X:X,C21,'Planificación 2026-1'!H:H,"AF"))&gt;0," P01"," ")</f>
        <v xml:space="preserve"> </v>
      </c>
      <c r="BL21" s="58" t="str">
        <f>IF(SUM(COUNTIFS('Planificación 2026-1'!F:F,"HUAURA",'Planificación 2026-1'!X:X,C21,'Planificación 2026-1'!H:H,"EN"))&gt;0,"P02"," ")</f>
        <v xml:space="preserve"> </v>
      </c>
      <c r="BM21" s="58" t="str">
        <f>IF(SUM(COUNTIFS('Planificación 2026-1'!F:F,"HUAURA",'Planificación 2026-1'!X:X,C21,'Planificación 2026-1'!H:H,"IS"))&gt;0,"P03"," ")</f>
        <v xml:space="preserve"> </v>
      </c>
      <c r="BN21" s="58" t="str">
        <f>IF(SUM(COUNTIFS('Planificación 2026-1'!F:F,"HUAURA",'Planificación 2026-1'!X:X,C21,'Planificación 2026-1'!H:H,"PS"))&gt;0,"P04"," ")</f>
        <v xml:space="preserve"> </v>
      </c>
      <c r="BO21" s="58"/>
      <c r="BP21" s="58" t="str">
        <f>IF(SUM(COUNTIFS('Planificación 2026-1'!F:F,"HUAURA",'Planificación 2026-1'!X:X,C21,'Planificación 2026-1'!H:H,"IN"))&gt;0,"P06"," ")</f>
        <v xml:space="preserve"> </v>
      </c>
      <c r="BQ21" s="58" t="str">
        <f>IF(SUM(COUNTIFS('Planificación 2026-1'!F:F,"HUAURA",'Planificación 2026-1'!X:X,C21,'Planificación 2026-1'!H:H,"CA"))&gt;0,"P07"," ")</f>
        <v xml:space="preserve"> </v>
      </c>
      <c r="BR21" s="58" t="str">
        <f>IF(SUM(COUNTIFS('Planificación 2026-1'!F:F,"HUAURA",'Planificación 2026-1'!X:X,C21,'Planificación 2026-1'!H:H,"DE"))&gt;0,"P08"," ")</f>
        <v xml:space="preserve"> </v>
      </c>
      <c r="BS21" s="58" t="str">
        <f>IF(SUM(COUNTIFS('Planificación 2026-1'!F:F,"HUAURA",'Planificación 2026-1'!X:X,C21,'Planificación 2026-1'!H:H,"OB"))&gt;0,"P09"," ")</f>
        <v xml:space="preserve"> </v>
      </c>
      <c r="BT21" s="58" t="str">
        <f>IF(SUM(COUNTIFS('Planificación 2026-1'!F:F,"HUAURA",'Planificación 2026-1'!X:X,C21,'Planificación 2026-1'!H:H,"MH"))&gt;0,"P31"," ")</f>
        <v xml:space="preserve"> </v>
      </c>
      <c r="BU21" s="58" t="str">
        <f>IF(SUM(COUNTIFS('Planificación 2026-1'!F:F,"HUAURA",'Planificación 2026-1'!X:X,C21,'Planificación 2026-1'!H:H,"IC"))&gt;0,"P32"," ")</f>
        <v xml:space="preserve"> </v>
      </c>
      <c r="BV21" s="58" t="str">
        <f>IF(SUM(COUNTIFS('Planificación 2026-1'!F:F,"HUAURA",'Planificación 2026-1'!X:X,C21,'Planificación 2026-1'!H:H,"AR"))&gt;0,"P34"," ")</f>
        <v xml:space="preserve"> </v>
      </c>
      <c r="BW21" s="58" t="str">
        <f>IF(SUM(COUNTIFS('Planificación 2026-1'!F:F,"HUAURA",'Planificación 2026-1'!X:X,C21,'Planificación 2026-1'!H:H,"T1"))&gt;0,"P35"," ")</f>
        <v xml:space="preserve"> </v>
      </c>
      <c r="BX21" s="58" t="str">
        <f>IF(SUM(COUNTIFS('Planificación 2026-1'!F:F,"HUAURA",'Planificación 2026-1'!X:X,C21,'Planificación 2026-1'!H:H,"T3"))&gt;0,"P36"," ")</f>
        <v xml:space="preserve"> </v>
      </c>
      <c r="BY21" s="58" t="str">
        <f>IF(SUM(COUNTIFS('Planificación 2026-1'!F:F,"HUAURA",'Planificación 2026-1'!X:X,C21,'Planificación 2026-1'!H:H,"T2"))&gt;0,"P37"," ")</f>
        <v xml:space="preserve"> </v>
      </c>
      <c r="BZ21" s="58" t="str">
        <f>IF(SUM(COUNTIFS('Planificación 2026-1'!F:F,"HUAURA",'Planificación 2026-1'!X:X,C21,'Planificación 2026-1'!H:H,"AE"))&gt;0,"P38"," ")</f>
        <v xml:space="preserve"> </v>
      </c>
      <c r="CA21" s="58" t="str">
        <f>IF(SUM(COUNTIFS('Planificación 2026-1'!F:F,"HUAURA",'Planificación 2026-1'!X:X,C21,'Planificación 2026-1'!H:H,"T4"))&gt;0,"P55"," ")</f>
        <v xml:space="preserve"> </v>
      </c>
      <c r="CB21" s="59">
        <f>SUMIFS('Planificación 2026-1'!S:S,'Planificación 2026-1'!X:X,C21,'Planificación 2026-1'!H:H,"AF",'Planificación 2026-1'!I:I,"&gt;2")</f>
        <v>0</v>
      </c>
      <c r="CC21" s="59">
        <f>SUMIFS('Planificación 2026-1'!S:S,'Planificación 2026-1'!X:X,C21,'Planificación 2026-1'!H:H,"EN",'Planificación 2026-1'!I:I,"&gt;2")</f>
        <v>0</v>
      </c>
      <c r="CD21" s="59">
        <f>SUMIFS('Planificación 2026-1'!S:S,'Planificación 2026-1'!X:X,C21,'Planificación 2026-1'!H:H,"IS",'Planificación 2026-1'!I:I,"&gt;2")</f>
        <v>0</v>
      </c>
      <c r="CE21" s="59">
        <f>SUMIFS('Planificación 2026-1'!S:S,'Planificación 2026-1'!X:X,C21,'Planificación 2026-1'!H:H,"PS",'Planificación 2026-1'!I:I,"&gt;2")</f>
        <v>0</v>
      </c>
      <c r="CF21" s="59">
        <f>SUMIFS('Planificación 2026-1'!S:S,'Planificación 2026-1'!X:X,C21,'Planificación 2026-1'!H:H,"IN",'Planificación 2026-1'!I:I,"&gt;2")</f>
        <v>0</v>
      </c>
      <c r="CG21" s="59">
        <f>SUMIFS('Planificación 2026-1'!S:S,'Planificación 2026-1'!X:X,C21,'Planificación 2026-1'!H:H,"CA",'Planificación 2026-1'!I:I,"&gt;2")</f>
        <v>0</v>
      </c>
      <c r="CH21" s="59">
        <f>SUMIFS('Planificación 2026-1'!S:S,'Planificación 2026-1'!X:X,C21,'Planificación 2026-1'!H:H,"DE",'Planificación 2026-1'!I:I,"&gt;2")</f>
        <v>0</v>
      </c>
      <c r="CI21" s="59">
        <f>SUMIFS('Planificación 2026-1'!S:S,'Planificación 2026-1'!X:X,C21,'Planificación 2026-1'!H:H,"OB",'Planificación 2026-1'!I:I,"&gt;2")</f>
        <v>0</v>
      </c>
      <c r="CJ21" s="59">
        <f>SUMIFS('Planificación 2026-1'!S:S,'Planificación 2026-1'!X:X,C21,'Planificación 2026-1'!H:H,"MH",'Planificación 2026-1'!I:I,"&gt;2")</f>
        <v>0</v>
      </c>
      <c r="CK21" s="59">
        <f>SUMIFS('Planificación 2026-1'!S:S,'Planificación 2026-1'!X:X,C21,'Planificación 2026-1'!H:H,"IC",'Planificación 2026-1'!I:I,"&gt;2")</f>
        <v>0</v>
      </c>
      <c r="CL21" s="59">
        <f>SUMIFS('Planificación 2026-1'!S:S,'Planificación 2026-1'!X:X,C21,'Planificación 2026-1'!H:H,"AR",'Planificación 2026-1'!I:I,"&gt;2")</f>
        <v>0</v>
      </c>
      <c r="CM21" s="59">
        <f>SUMIFS('Planificación 2026-1'!S:S,'Planificación 2026-1'!X:X,C21,'Planificación 2026-1'!H:H,"AE",'Planificación 2026-1'!I:I,"&gt;2")</f>
        <v>0</v>
      </c>
      <c r="CN21" s="59">
        <f>SUMIFS('Planificación 2026-1'!S:S,'Planificación 2026-1'!X:X,C21,'Planificación 2026-1'!H:H,"T1",'Planificación 2026-1'!I:I,"&gt;2")</f>
        <v>0</v>
      </c>
      <c r="CO21" s="59">
        <f>SUMIFS('Planificación 2026-1'!S:S,'Planificación 2026-1'!X:X,C21,'Planificación 2026-1'!H:H,"T3",'Planificación 2026-1'!I:I,"&gt;2")</f>
        <v>0</v>
      </c>
      <c r="CP21" s="59">
        <f>SUMIFS('Planificación 2026-1'!S:S,'Planificación 2026-1'!X:X,C21,'Planificación 2026-1'!H:H,"T2",'Planificación 2026-1'!I:I,"&gt;2")</f>
        <v>0</v>
      </c>
      <c r="CQ21" s="59">
        <f>SUMIFS('Planificación 2026-1'!S:S,'Planificación 2026-1'!X:X,C21,'Planificación 2026-1'!H:H,"T4",'Planificación 2026-1'!I:I,"&gt;2")</f>
        <v>0</v>
      </c>
      <c r="CR21" s="59">
        <f>SUMIFS('Planificación 2026-1'!S:S,'Planificación 2026-1'!X:X,C21,'Planificación 2026-1'!H:H,"AF",'Planificación 2026-1'!I:I,"&lt;3")</f>
        <v>0</v>
      </c>
      <c r="CS21" s="59">
        <f>SUMIFS('Planificación 2026-1'!S:S,'Planificación 2026-1'!X:X,C21,'Planificación 2026-1'!H:H,"EN",'Planificación 2026-1'!I:I,"&lt;3")</f>
        <v>20</v>
      </c>
      <c r="CT21" s="59">
        <f>SUMIFS('Planificación 2026-1'!S:S,'Planificación 2026-1'!X:X,C21,'Planificación 2026-1'!H:H,"IS",'Planificación 2026-1'!I:I,"&lt;3")</f>
        <v>0</v>
      </c>
      <c r="CU21" s="59">
        <f>SUMIFS('Planificación 2026-1'!S:S,'Planificación 2026-1'!X:X,C21,'Planificación 2026-1'!H:H,"PS",'Planificación 2026-1'!I:I,"&lt;3")</f>
        <v>5</v>
      </c>
      <c r="CV21" s="59">
        <f>SUMIFS('Planificación 2026-1'!S:S,'Planificación 2026-1'!X:X,C21,'Planificación 2026-1'!H:H,"IN",'Planificación 2026-1'!I:I,"&lt;3")</f>
        <v>0</v>
      </c>
      <c r="CW21" s="59">
        <f>SUMIFS('Planificación 2026-1'!S:S,'Planificación 2026-1'!X:X,C21,'Planificación 2026-1'!H:H,"CA",'Planificación 2026-1'!I:I,"&lt;3")</f>
        <v>0</v>
      </c>
      <c r="CX21" s="59">
        <f>SUMIFS('Planificación 2026-1'!S:S,'Planificación 2026-1'!X:X,C21,'Planificación 2026-1'!H:H,"DE",'Planificación 2026-1'!I:I,"&lt;3")</f>
        <v>0</v>
      </c>
      <c r="CY21" s="59">
        <f>SUMIFS('Planificación 2026-1'!S:S,'Planificación 2026-1'!X:X,C21,'Planificación 2026-1'!H:H,"OB",'Planificación 2026-1'!I:I,"&lt;3")</f>
        <v>4</v>
      </c>
      <c r="CZ21" s="59">
        <f>SUMIFS('Planificación 2026-1'!S:S,'Planificación 2026-1'!X:X,C21,'Planificación 2026-1'!H:H,"MH",'Planificación 2026-1'!I:I,"&lt;3")</f>
        <v>5</v>
      </c>
      <c r="DA21" s="59">
        <f>SUMIFS('Planificación 2026-1'!S:S,'Planificación 2026-1'!X:X,C21,'Planificación 2026-1'!H:H,"IC",'Planificación 2026-1'!I:I,"&lt;3")</f>
        <v>0</v>
      </c>
      <c r="DB21" s="59">
        <f>SUMIFS('Planificación 2026-1'!S:S,'Planificación 2026-1'!X:X,C21,'Planificación 2026-1'!H:H,"AR",'Planificación 2026-1'!I:I,"&lt;3")</f>
        <v>0</v>
      </c>
      <c r="DC21" s="59">
        <f>SUMIFS('Planificación 2026-1'!S:S,'Planificación 2026-1'!X:X,C21,'Planificación 2026-1'!H:H,"AE",'Planificación 2026-1'!I:I,"&lt;3")</f>
        <v>0</v>
      </c>
      <c r="DD21" s="59">
        <f>SUMIFS('Planificación 2026-1'!S:S,'Planificación 2026-1'!X:X,C21,'Planificación 2026-1'!H:H,"T1",'Planificación 2026-1'!I:I,"&lt;3")</f>
        <v>0</v>
      </c>
      <c r="DE21" s="59">
        <f>SUMIFS('Planificación 2026-1'!S:S,'Planificación 2026-1'!X:X,C21,'Planificación 2026-1'!H:H,"T3",'Planificación 2026-1'!I:I,"&lt;3")</f>
        <v>5</v>
      </c>
      <c r="DF21" s="59">
        <f>SUMIFS('Planificación 2026-1'!S:S,'Planificación 2026-1'!X:X,C21,'Planificación 2026-1'!H:H,"T2",'Planificación 2026-1'!I:I,"&lt;3")</f>
        <v>0</v>
      </c>
      <c r="DG21" s="59">
        <f>SUMIFS('Planificación 2026-1'!S:S,'Planificación 2026-1'!X:X,C21,'Planificación 2026-1'!H:H,"T4",'Planificación 2026-1'!I:I,"&lt;3")</f>
        <v>0</v>
      </c>
      <c r="DH21" s="58" t="str">
        <f t="shared" si="3"/>
        <v>P02 P04 P09</v>
      </c>
      <c r="DI21" s="27">
        <f>IF(C21="","",SUMIFS('Planificación 2026-1'!S:S,'Planificación 2026-1'!X:X,C21,'Planificación 2026-1'!F:F,"PRINCIPAL",'Planificación 2026-1'!Y:Y,"VIRTUAL"))</f>
        <v>0</v>
      </c>
      <c r="DJ21" s="27">
        <f>IF(C21="","",SUMIFS('Planificación 2026-1'!S:S,'Planificación 2026-1'!X:X,C21,'Planificación 2026-1'!F:F,"PRINCIPAL",'Planificación 2026-1'!Y:Y,"PRESENCIAL"))</f>
        <v>29</v>
      </c>
      <c r="DK21" s="27">
        <f>IF(C21="","",SUMIFS('Planificación 2026-1'!S:S,'Planificación 2026-1'!X:X,C21,'Planificación 2026-1'!F:F,"PRINCIPAL",'Planificación 2026-1'!Y:Y,"HIBRIDO PRESENCIAL"))</f>
        <v>0</v>
      </c>
      <c r="DL21" s="58" t="str">
        <f t="shared" si="4"/>
        <v/>
      </c>
      <c r="DM21" s="58">
        <f>IF(C21="","",SUMIFS('Planificación 2026-1'!S:S,'Planificación 2026-1'!X:X,C21,'Planificación 2026-1'!F:F,"FILIAL",'Planificación 2026-1'!Y:Y,"VIRTUAL"))</f>
        <v>0</v>
      </c>
      <c r="DN21" s="60">
        <f>IF(C21="","",SUMIFS('Planificación 2026-1'!S:S,'Planificación 2026-1'!X:X,C21,'Planificación 2026-1'!F:F,"FILIAL",'Planificación 2026-1'!Y:Y,"PRESENCIAL"))</f>
        <v>0</v>
      </c>
      <c r="DO21" s="29">
        <f>IF(C21="","",SUMIFS('Planificación 2026-1'!S:S,'Planificación 2026-1'!X:X,C21,'Planificación 2026-1'!F:F,"FILIAL",'Planificación 2026-1'!Y:Y,"HIBRIDO PRESENCIAL"))</f>
        <v>0</v>
      </c>
      <c r="DP21" s="61" t="str">
        <f t="shared" si="5"/>
        <v>P31 P36</v>
      </c>
      <c r="DQ21" s="58">
        <f>IF(C21="","",SUMIFS('Planificación 2026-1'!S:S,'Planificación 2026-1'!X:X,C21,'Planificación 2026-1'!F:F,"SUNAMPE",'Planificación 2026-1'!Y:Y,"VIRTUAL"))</f>
        <v>5</v>
      </c>
      <c r="DR21" s="29">
        <f>IF(C21="","",SUMIFS('Planificación 2026-1'!S:S,'Planificación 2026-1'!X:X,C21,'Planificación 2026-1'!F:F,"SUNAMPE",'Planificación 2026-1'!Y:Y,"PRESENCIAL"))</f>
        <v>5</v>
      </c>
      <c r="DS21" s="61" t="str">
        <f t="shared" si="6"/>
        <v/>
      </c>
      <c r="DT21" s="58">
        <f>IF(C21="","",SUMIFS('Planificación 2026-1'!S:S,'Planificación 2026-1'!X:X,C21,'Planificación 2026-1'!F:F,"HUAURA",'Planificación 2026-1'!Y:Y,"VIRTUAL"))</f>
        <v>0</v>
      </c>
      <c r="DU21" s="29">
        <f>IF(C21="","",SUMIFS('Planificación 2026-1'!S:S,'Planificación 2026-1'!X:X,C21,'Planificación 2026-1'!F:F,"HUAURA",'Planificación 2026-1'!Y:Y,"PRESENCIAL"))</f>
        <v>0</v>
      </c>
      <c r="DV21" s="32">
        <f>SUMIFS('Planificación 2026-1'!S:S,'Planificación 2026-1'!X:X,C21,'Planificación 2026-1'!F:F,"PRINCIPAL",'Planificación 2026-1'!Y:Y,"VIRTUAL",'Planificación 2026-1'!I:I,"&gt;2")</f>
        <v>0</v>
      </c>
      <c r="DW21" s="32">
        <f>SUMIFS('Planificación 2026-1'!S:S,'Planificación 2026-1'!X:X,C21,'Planificación 2026-1'!F:F,"PRINCIPAL",'Planificación 2026-1'!Y:Y,"&lt;&gt;VIRTUAL",'Planificación 2026-1'!I:I,"&gt;2")</f>
        <v>0</v>
      </c>
      <c r="DX21" s="32">
        <f>SUMIFS('Planificación 2026-1'!S:S,'Planificación 2026-1'!X:X,C21,'Planificación 2026-1'!F:F,"SUNAMPE",'Planificación 2026-1'!Y:Y,"VIRTUAL",'Planificación 2026-1'!I:I,"&gt;2")</f>
        <v>0</v>
      </c>
      <c r="DY21" s="32">
        <f>SUMIFS('Planificación 2026-1'!S:S,'Planificación 2026-1'!X:X,C21,'Planificación 2026-1'!F:F,"SUNAMPE",'Planificación 2026-1'!Y:Y,"&lt;&gt;VIRTUAL",'Planificación 2026-1'!I:I,"&gt;2")</f>
        <v>0</v>
      </c>
      <c r="DZ21" s="32">
        <f>SUMIFS('Planificación 2026-1'!S:S,'Planificación 2026-1'!X:X,C21,'Planificación 2026-1'!F:F,"FILIAL",'Planificación 2026-1'!Y:Y,"VIRTUAL",'Planificación 2026-1'!I:I,"&gt;2")</f>
        <v>0</v>
      </c>
      <c r="EA21" s="32">
        <f>SUMIFS('Planificación 2026-1'!S:S,'Planificación 2026-1'!X:X,C21,'Planificación 2026-1'!F:F,"FILIAL",'Planificación 2026-1'!Y:Y,"&lt;&gt;VIRTUAL",'Planificación 2026-1'!I:I,"&gt;2")</f>
        <v>0</v>
      </c>
      <c r="EB21" s="32">
        <f>SUMIFS('Planificación 2026-1'!S:S,'Planificación 2026-1'!X:X,C21,'Planificación 2026-1'!F:F,"PORUMA",'Planificación 2026-1'!Y:Y,"VIRTUAL",'Planificación 2026-1'!I:I,"&gt;2")</f>
        <v>0</v>
      </c>
      <c r="EC21" s="32">
        <f>SUMIFS('Planificación 2026-1'!S:S,'Planificación 2026-1'!X:X,C21,'Planificación 2026-1'!F:F,"PORUMA",'Planificación 2026-1'!Y:Y,"&lt;&gt;VIRTUAL",'Planificación 2026-1'!I:I,"&gt;2")</f>
        <v>0</v>
      </c>
      <c r="ED21" s="32">
        <f>SUMIFS('Planificación 2026-1'!S:S,'Planificación 2026-1'!X:X,C21,'Planificación 2026-1'!F:F,"HUAURA",'Planificación 2026-1'!Y:Y,"VIRTUAL",'Planificación 2026-1'!I:I,"&gt;2")</f>
        <v>0</v>
      </c>
      <c r="EE21" s="32">
        <f>SUMIFS('Planificación 2026-1'!S:S,'Planificación 2026-1'!X:X,C21,'Planificación 2026-1'!F:F,"HUAURA",'Planificación 2026-1'!Y:Y,"&lt;&gt;VIRTUAL",'Planificación 2026-1'!I:I,"&gt;2")</f>
        <v>0</v>
      </c>
      <c r="EF21" s="32">
        <f>SUMIFS('Planificación 2026-1'!S:S,'Planificación 2026-1'!X:X,C21,'Planificación 2026-1'!F:F,"PRINCIPAL",'Planificación 2026-1'!Y:Y,"VIRTUAL",'Planificación 2026-1'!I:I,"&lt;3")</f>
        <v>0</v>
      </c>
      <c r="EG21" s="32">
        <f>SUMIFS('Planificación 2026-1'!S:S,'Planificación 2026-1'!X:X,C21,'Planificación 2026-1'!F:F,"PRINCIPAL",'Planificación 2026-1'!Y:Y,"&lt;&gt;VIRTUAL",'Planificación 2026-1'!I:I,"&lt;3")</f>
        <v>29</v>
      </c>
      <c r="EH21" s="32">
        <f>SUMIFS('Planificación 2026-1'!S:S,'Planificación 2026-1'!X:X,C21,'Planificación 2026-1'!F:F,"SUNAMPE",'Planificación 2026-1'!Y:Y,"VIRTUAL",'Planificación 2026-1'!I:I,"&lt;3")</f>
        <v>5</v>
      </c>
      <c r="EI21" s="32">
        <f>SUMIFS('Planificación 2026-1'!S:S,'Planificación 2026-1'!X:X,C21,'Planificación 2026-1'!F:F,"SUNAMPE",'Planificación 2026-1'!Y:Y,"&lt;&gt;VIRTUAL",'Planificación 2026-1'!I:I,"&lt;3")</f>
        <v>5</v>
      </c>
      <c r="EJ21" s="32">
        <f>SUMIFS('Planificación 2026-1'!S:S,'Planificación 2026-1'!X:X,C21,'Planificación 2026-1'!F:F,"FILIAL",'Planificación 2026-1'!Y:Y,"VIRTUAL",'Planificación 2026-1'!I:I,"&lt;3")</f>
        <v>0</v>
      </c>
      <c r="EK21" s="32">
        <f>SUMIFS('Planificación 2026-1'!S:S,'Planificación 2026-1'!X:X,C21,'Planificación 2026-1'!F:F,"FILIAL",'Planificación 2026-1'!Y:Y,"&lt;&gt;VIRTUAL",'Planificación 2026-1'!I:I,"&lt;3")</f>
        <v>0</v>
      </c>
      <c r="EL21" s="32">
        <f>SUMIFS('Planificación 2026-1'!S:S,'Planificación 2026-1'!X:X,C21,'Planificación 2026-1'!F:F,"PORUMA",'Planificación 2026-1'!Y:Y,"VIRTUAL",'Planificación 2026-1'!I:I,"&lt;3")</f>
        <v>0</v>
      </c>
      <c r="EM21" s="32">
        <f>SUMIFS('Planificación 2026-1'!S:S,'Planificación 2026-1'!X:X,C21,'Planificación 2026-1'!F:F,"PORUMA",'Planificación 2026-1'!Y:Y,"&lt;&gt;VIRTUAL",'Planificación 2026-1'!I:I,"&lt;3")</f>
        <v>0</v>
      </c>
      <c r="EN21" s="32">
        <f>SUMIFS('Planificación 2026-1'!S:S,'Planificación 2026-1'!X:X,C21,'Planificación 2026-1'!F:F,"HUAURA",'Planificación 2026-1'!Y:Y,"VIRTUAL",'Planificación 2026-1'!I:I,"&lt;3")</f>
        <v>0</v>
      </c>
      <c r="EO21" s="32">
        <f>SUMIFS('Planificación 2026-1'!S:S,'Planificación 2026-1'!X:X,C21,'Planificación 2026-1'!F:F,"HUAURA",'Planificación 2026-1'!Y:Y,"&lt;&gt;VIRTUAL",'Planificación 2026-1'!I:I,"&lt;3")</f>
        <v>0</v>
      </c>
      <c r="EP21" s="32">
        <f t="shared" si="0"/>
        <v>0</v>
      </c>
      <c r="EQ21" s="32">
        <f t="shared" si="7"/>
        <v>0</v>
      </c>
      <c r="ER21" s="32">
        <f t="shared" si="8"/>
        <v>0</v>
      </c>
      <c r="ES21" s="32">
        <f t="shared" si="9"/>
        <v>29</v>
      </c>
      <c r="ET21" s="32">
        <f t="shared" si="10"/>
        <v>10</v>
      </c>
      <c r="EU21" s="32">
        <f t="shared" si="11"/>
        <v>39</v>
      </c>
      <c r="EV21" s="32" t="b">
        <f>EXACT(EU21,E21)</f>
        <v>1</v>
      </c>
      <c r="EW21" s="32"/>
      <c r="EX21" s="32">
        <f t="shared" si="1"/>
        <v>5</v>
      </c>
      <c r="EY21" s="32">
        <f t="shared" si="2"/>
        <v>34</v>
      </c>
      <c r="EZ21" s="32" t="b">
        <f>EXACT(SUM(EX21:EY21),E21)</f>
        <v>1</v>
      </c>
      <c r="FA21" s="32" t="str">
        <f>IF(AND(DW21=0,EA21=0,EE21=0),"",IF(COUNTIF(DW21:EE21,"&gt;0")=1,IF(DW21&gt;0,"SEDE",IF(EA21&gt;0,"FILIAL","HUAURA")),IF(COUNTIF(DW21:EE21,"&gt;0")=2,IF(AND(DW21&gt;0,EA21&gt;0),"SEDE-FILIAL",IF(AND(DW21&gt;0,EE21&gt;0),"SEDE-HUAURA","FILIAL-HUAURA")),"SEDE-FILIAL-HUAURA")))</f>
        <v/>
      </c>
      <c r="FB21" s="32" t="str">
        <f t="shared" si="12"/>
        <v>MAS PRESENCIAL</v>
      </c>
    </row>
    <row r="22" spans="1:158">
      <c r="A22" s="33"/>
      <c r="B22" s="65">
        <v>19</v>
      </c>
      <c r="C22" s="32" t="s">
        <v>219</v>
      </c>
      <c r="D22" s="429">
        <v>40139812</v>
      </c>
      <c r="E22" s="62">
        <f>SUMIF('Planificación 2026-1'!X:X,C22,'Planificación 2026-1'!S:S)</f>
        <v>19</v>
      </c>
      <c r="F22" s="63" t="s">
        <v>203</v>
      </c>
      <c r="G22" s="454" t="s">
        <v>200</v>
      </c>
      <c r="H22" s="64" t="s">
        <v>181</v>
      </c>
      <c r="I22" s="64" t="s">
        <v>152</v>
      </c>
      <c r="J22" s="32" t="s">
        <v>181</v>
      </c>
      <c r="K22" s="32" t="s">
        <v>152</v>
      </c>
      <c r="L22" s="57" t="str">
        <f>IF(SUM(COUNTIFS('Planificación 2026-1'!F:F,"PRINCIPAL",'Planificación 2026-1'!X:X,C22,'Planificación 2026-1'!H:H,"AF"))&gt;0,"P01"," ")</f>
        <v xml:space="preserve"> </v>
      </c>
      <c r="M22" s="58" t="str">
        <f>IF(SUM(COUNTIFS('Planificación 2026-1'!F:F,"PRINCIPAL",'Planificación 2026-1'!X:X,C22,'Planificación 2026-1'!H:H,"EN"))&gt;0,"P02"," ")</f>
        <v xml:space="preserve"> </v>
      </c>
      <c r="N22" s="58" t="str">
        <f>IF(SUM(COUNTIFS('Planificación 2026-1'!F:F,"PRINCIPAL",'Planificación 2026-1'!X:X,C22,'Planificación 2026-1'!H:H,"IS"))&gt;0,"P03"," ")</f>
        <v xml:space="preserve"> </v>
      </c>
      <c r="O22" s="58" t="str">
        <f>IF(SUM(COUNTIFS('Planificación 2026-1'!F:F,"PRINCIPAL",'Planificación 2026-1'!X:X,C22,'Planificación 2026-1'!H:H,"PS"))&gt;0,"P04"," ")</f>
        <v>P04</v>
      </c>
      <c r="P22" s="58"/>
      <c r="Q22" s="58" t="str">
        <f>IF(SUM(COUNTIFS('Planificación 2026-1'!F:F,"PRINCIPAL",'Planificación 2026-1'!X:X,C22,'Planificación 2026-1'!H:H,"IN"))&gt;0,"P06"," ")</f>
        <v xml:space="preserve"> </v>
      </c>
      <c r="R22" s="58" t="str">
        <f>IF(SUM(COUNTIFS('Planificación 2026-1'!F:F,"PRINCIPAL",'Planificación 2026-1'!X:X,C22,'Planificación 2026-1'!H:H,"CA"))&gt;0,"P07"," ")</f>
        <v xml:space="preserve"> </v>
      </c>
      <c r="S22" s="58" t="str">
        <f>IF(SUM(COUNTIFS('Planificación 2026-1'!F:F,"PRINCIPAL",'Planificación 2026-1'!X:X,C22,'Planificación 2026-1'!H:H,"DE"))&gt;0,"P08"," ")</f>
        <v xml:space="preserve"> </v>
      </c>
      <c r="T22" s="58" t="str">
        <f>IF(SUM(COUNTIFS('Planificación 2026-1'!F:F,"PRINCIPAL",'Planificación 2026-1'!X:X,C22,'Planificación 2026-1'!H:H,"OB"))&gt;0,"P09"," ")</f>
        <v xml:space="preserve"> </v>
      </c>
      <c r="U22" s="58" t="str">
        <f>IF(SUM(COUNTIFS('Planificación 2026-1'!F:F,"PRINCIPAL",'Planificación 2026-1'!X:X,C22,'Planificación 2026-1'!H:H,"MH"))&gt;0,"P31"," ")</f>
        <v xml:space="preserve"> </v>
      </c>
      <c r="V22" s="58" t="str">
        <f>IF(SUM(COUNTIFS('Planificación 2026-1'!F:F,"PRINCIPAL",'Planificación 2026-1'!X:X,C22,'Planificación 2026-1'!H:H,"IC"))&gt;0,"P32"," ")</f>
        <v xml:space="preserve"> </v>
      </c>
      <c r="W22" s="58" t="str">
        <f>IF(SUM(COUNTIFS('Planificación 2026-1'!F:F,"PRINCIPAL",'Planificación 2026-1'!X:X,C22,'Planificación 2026-1'!H:H,"AR"))&gt;0,"P34"," ")</f>
        <v xml:space="preserve"> </v>
      </c>
      <c r="X22" s="58" t="str">
        <f>IF(SUM(COUNTIFS('Planificación 2026-1'!F:F,"PRINCIPAL",'Planificación 2026-1'!X:X,C22,'Planificación 2026-1'!H:H,"T1"))&gt;0,"P35"," ")</f>
        <v xml:space="preserve"> </v>
      </c>
      <c r="Y22" s="58" t="str">
        <f>IF(SUM(COUNTIFS('Planificación 2026-1'!F:F,"PRINCIPAL",'Planificación 2026-1'!X:X,C22,'Planificación 2026-1'!H:H,"T3"))&gt;0,"P36"," ")</f>
        <v xml:space="preserve"> </v>
      </c>
      <c r="Z22" s="58" t="str">
        <f>IF(SUM(COUNTIFS('Planificación 2026-1'!F:F,"PRINCIPAL",'Planificación 2026-1'!X:X,C22,'Planificación 2026-1'!H:H,"T2"))&gt;0,"P37"," ")</f>
        <v xml:space="preserve"> </v>
      </c>
      <c r="AA22" s="58" t="str">
        <f>IF(SUM(COUNTIFS('Planificación 2026-1'!F:F,"PRINCIPAL",'Planificación 2026-1'!X:X,C22,'Planificación 2026-1'!H:H,"AE"))&gt;0,"P38"," ")</f>
        <v xml:space="preserve"> </v>
      </c>
      <c r="AB22" s="58" t="str">
        <f>IF(SUM(COUNTIFS('Planificación 2026-1'!F:F,"PRINCIPAL",'Planificación 2026-1'!X:X,C22,'Planificación 2026-1'!H:H,"T4"))&gt;0,"P55"," ")</f>
        <v xml:space="preserve"> </v>
      </c>
      <c r="AC22" s="58" t="str">
        <f>IF(SUM(COUNTIFS('Planificación 2026-1'!F:F,"FILIAL",'Planificación 2026-1'!X:X,C22,'Planificación 2026-1'!H:H,"AF"))&gt;0," P01"," ")</f>
        <v xml:space="preserve"> </v>
      </c>
      <c r="AD22" s="58" t="str">
        <f>IF(SUM(COUNTIFS('Planificación 2026-1'!F:F,"FILIAL",'Planificación 2026-1'!X:X,C22,'Planificación 2026-1'!H:H,"EN"))&gt;0,"P02"," ")</f>
        <v xml:space="preserve"> </v>
      </c>
      <c r="AE22" s="58" t="str">
        <f>IF(SUM(COUNTIFS('Planificación 2026-1'!F:F,"FILIAL",'Planificación 2026-1'!X:X,C22,'Planificación 2026-1'!H:H,"IS"))&gt;0,"P03"," ")</f>
        <v xml:space="preserve"> </v>
      </c>
      <c r="AF22" s="58" t="str">
        <f>IF(SUM(COUNTIFS('Planificación 2026-1'!F:F,"FILIAL",'Planificación 2026-1'!X:X,C22,'Planificación 2026-1'!H:H,"PS"))&gt;0,"P04"," ")</f>
        <v xml:space="preserve"> </v>
      </c>
      <c r="AG22" s="58"/>
      <c r="AH22" s="58" t="str">
        <f>IF(SUM(COUNTIFS('Planificación 2026-1'!F:F,"FILIAL",'Planificación 2026-1'!X:X,C22,'Planificación 2026-1'!H:H,"IN"))&gt;0,"P06"," ")</f>
        <v xml:space="preserve"> </v>
      </c>
      <c r="AI22" s="58" t="str">
        <f>IF(SUM(COUNTIFS('Planificación 2026-1'!F:F,"FILIAL",'Planificación 2026-1'!X:X,C22,'Planificación 2026-1'!H:H,"CA"))&gt;0,"P07"," ")</f>
        <v xml:space="preserve"> </v>
      </c>
      <c r="AJ22" s="58" t="str">
        <f>IF(SUM(COUNTIFS('Planificación 2026-1'!F:F,"FILIAL",'Planificación 2026-1'!X:X,C22,'Planificación 2026-1'!H:H,"DE"))&gt;0,"P08"," ")</f>
        <v xml:space="preserve"> </v>
      </c>
      <c r="AK22" s="58" t="str">
        <f>IF(SUM(COUNTIFS('Planificación 2026-1'!F:F,"FILIAL",'Planificación 2026-1'!X:X,C22,'Planificación 2026-1'!H:H,"OB"))&gt;0,"P09"," ")</f>
        <v xml:space="preserve"> </v>
      </c>
      <c r="AL22" s="58" t="str">
        <f>IF(SUM(COUNTIFS('Planificación 2026-1'!F:F,"FILIAL",'Planificación 2026-1'!X:X,C22,'Planificación 2026-1'!H:H,"MH"))&gt;0,"P31"," ")</f>
        <v xml:space="preserve"> </v>
      </c>
      <c r="AM22" s="58" t="str">
        <f>IF(SUM(COUNTIFS('Planificación 2026-1'!F:F,"FILIAL",'Planificación 2026-1'!X:X,C22,'Planificación 2026-1'!H:H,"IC"))&gt;0,"P32"," ")</f>
        <v xml:space="preserve"> </v>
      </c>
      <c r="AN22" s="58" t="str">
        <f>IF(SUM(COUNTIFS('Planificación 2026-1'!F:F,"FILIAL",'Planificación 2026-1'!X:X,C22,'Planificación 2026-1'!H:H,"AR"))&gt;0,"P34"," ")</f>
        <v xml:space="preserve"> </v>
      </c>
      <c r="AO22" s="58" t="str">
        <f>IF(SUM(COUNTIFS('Planificación 2026-1'!F:F,"FILIAL",'Planificación 2026-1'!X:X,C22,'Planificación 2026-1'!H:H,"T1"))&gt;0,"P35"," ")</f>
        <v xml:space="preserve"> </v>
      </c>
      <c r="AP22" s="58" t="str">
        <f>IF(SUM(COUNTIFS('Planificación 2026-1'!F:F,"FILIAL",'Planificación 2026-1'!X:X,C22,'Planificación 2026-1'!H:H,"T3"))&gt;0,"P36"," ")</f>
        <v xml:space="preserve"> </v>
      </c>
      <c r="AQ22" s="58" t="str">
        <f>IF(SUM(COUNTIFS('Planificación 2026-1'!F:F,"FILIAL",'Planificación 2026-1'!X:X,C22,'Planificación 2026-1'!H:H,"T2"))&gt;0,"P37"," ")</f>
        <v xml:space="preserve"> </v>
      </c>
      <c r="AR22" s="58" t="str">
        <f>IF(SUM(COUNTIFS('Planificación 2026-1'!F:F,"FILIAL",'Planificación 2026-1'!X:X,C22,'Planificación 2026-1'!H:H,"AE"))&gt;0,"P38"," ")</f>
        <v xml:space="preserve"> </v>
      </c>
      <c r="AS22" s="58" t="str">
        <f>IF(SUM(COUNTIFS('Planificación 2026-1'!F:F,"FILIAL",'Planificación 2026-1'!X:X,C22,'Planificación 2026-1'!H:H,"T4"))&gt;0,"P55"," ")</f>
        <v xml:space="preserve"> </v>
      </c>
      <c r="AT22" s="58" t="str">
        <f>IF(SUM(COUNTIFS('Planificación 2026-1'!F:F,"SUNAMPE",'Planificación 2026-1'!X:X,C22,'Planificación 2026-1'!H:H,"AF"))&gt;0," P01"," ")</f>
        <v xml:space="preserve"> </v>
      </c>
      <c r="AU22" s="58" t="str">
        <f>IF(SUM(COUNTIFS('Planificación 2026-1'!F:F,"SUNAMPE",'Planificación 2026-1'!X:X,C22,'Planificación 2026-1'!H:H,"EN"))&gt;0,"P02"," ")</f>
        <v xml:space="preserve"> </v>
      </c>
      <c r="AV22" s="58" t="str">
        <f>IF(SUM(COUNTIFS('Planificación 2026-1'!F:F,"SUNAMPE",'Planificación 2026-1'!X:X,C22,'Planificación 2026-1'!H:H,"IS"))&gt;0,"P03"," ")</f>
        <v xml:space="preserve"> </v>
      </c>
      <c r="AW22" s="58" t="str">
        <f>IF(SUM(COUNTIFS('Planificación 2026-1'!F:F,"SUNAMPE",'Planificación 2026-1'!X:X,C22,'Planificación 2026-1'!H:H,"PS"))&gt;0,"P04"," ")</f>
        <v xml:space="preserve"> </v>
      </c>
      <c r="AX22" s="58"/>
      <c r="AY22" s="58" t="str">
        <f>IF(SUM(COUNTIFS('Planificación 2026-1'!F:F,"SUNAMPE",'Planificación 2026-1'!X:X,C22,'Planificación 2026-1'!H:H,"IN"))&gt;0,"P06"," ")</f>
        <v xml:space="preserve"> </v>
      </c>
      <c r="AZ22" s="58" t="str">
        <f>IF(SUM(COUNTIFS('Planificación 2026-1'!F:F,"SUNAMPE",'Planificación 2026-1'!X:X,C22,'Planificación 2026-1'!H:H,"CA"))&gt;0,"P07"," ")</f>
        <v xml:space="preserve"> </v>
      </c>
      <c r="BA22" s="58" t="str">
        <f>IF(SUM(COUNTIFS('Planificación 2026-1'!F:F,"SUNAMPE",'Planificación 2026-1'!X:X,C22,'Planificación 2026-1'!H:H,"DE"))&gt;0,"P08"," ")</f>
        <v xml:space="preserve"> </v>
      </c>
      <c r="BB22" s="58" t="str">
        <f>IF(SUM(COUNTIFS('Planificación 2026-1'!F:F,"SUNAMPE",'Planificación 2026-1'!X:X,C22,'Planificación 2026-1'!H:H,"OB"))&gt;0,"P09"," ")</f>
        <v xml:space="preserve"> </v>
      </c>
      <c r="BC22" s="58" t="str">
        <f>IF(SUM(COUNTIFS('Planificación 2026-1'!F:F,"SUNAMPE",'Planificación 2026-1'!X:X,C22,'Planificación 2026-1'!H:H,"MH"))&gt;0,"P31"," ")</f>
        <v xml:space="preserve"> </v>
      </c>
      <c r="BD22" s="58" t="str">
        <f>IF(SUM(COUNTIFS('Planificación 2026-1'!F:F,"SUNAMPE",'Planificación 2026-1'!X:X,C22,'Planificación 2026-1'!H:H,"IC"))&gt;0,"P32"," ")</f>
        <v xml:space="preserve"> </v>
      </c>
      <c r="BE22" s="58" t="str">
        <f>IF(SUM(COUNTIFS('Planificación 2026-1'!F:F,"SUNAMPE",'Planificación 2026-1'!X:X,C22,'Planificación 2026-1'!H:H,"AR"))&gt;0,"P34"," ")</f>
        <v xml:space="preserve"> </v>
      </c>
      <c r="BF22" s="58" t="str">
        <f>IF(SUM(COUNTIFS('Planificación 2026-1'!F:F,"SUNAMPE",'Planificación 2026-1'!X:X,C22,'Planificación 2026-1'!H:H,"T1"))&gt;0,"P35"," ")</f>
        <v xml:space="preserve"> </v>
      </c>
      <c r="BG22" s="58" t="str">
        <f>IF(SUM(COUNTIFS('Planificación 2026-1'!F:F,"SUNAMPE",'Planificación 2026-1'!X:X,C22,'Planificación 2026-1'!H:H,"T3"))&gt;0,"P36"," ")</f>
        <v xml:space="preserve"> </v>
      </c>
      <c r="BH22" s="58" t="str">
        <f>IF(SUM(COUNTIFS('Planificación 2026-1'!F:F,"SUNAMPE",'Planificación 2026-1'!X:X,C22,'Planificación 2026-1'!H:H,"T2"))&gt;0,"P37"," ")</f>
        <v xml:space="preserve"> </v>
      </c>
      <c r="BI22" s="58" t="str">
        <f>IF(SUM(COUNTIFS('Planificación 2026-1'!F:F,"SUNAMPE",'Planificación 2026-1'!X:X,C22,'Planificación 2026-1'!H:H,"AE"))&gt;0,"P38"," ")</f>
        <v xml:space="preserve"> </v>
      </c>
      <c r="BJ22" s="58" t="str">
        <f>IF(SUM(COUNTIFS('Planificación 2026-1'!F:F,"SUNAMPE",'Planificación 2026-1'!X:X,C22,'Planificación 2026-1'!H:H,"T4"))&gt;0,"P55"," ")</f>
        <v xml:space="preserve"> </v>
      </c>
      <c r="BK22" s="58" t="str">
        <f>IF(SUM(COUNTIFS('Planificación 2026-1'!F:F,"HUAURA",'Planificación 2026-1'!X:X,C22,'Planificación 2026-1'!H:H,"AF"))&gt;0," P01"," ")</f>
        <v xml:space="preserve"> </v>
      </c>
      <c r="BL22" s="58" t="str">
        <f>IF(SUM(COUNTIFS('Planificación 2026-1'!F:F,"HUAURA",'Planificación 2026-1'!X:X,C22,'Planificación 2026-1'!H:H,"EN"))&gt;0,"P02"," ")</f>
        <v xml:space="preserve"> </v>
      </c>
      <c r="BM22" s="58" t="str">
        <f>IF(SUM(COUNTIFS('Planificación 2026-1'!F:F,"HUAURA",'Planificación 2026-1'!X:X,C22,'Planificación 2026-1'!H:H,"IS"))&gt;0,"P03"," ")</f>
        <v xml:space="preserve"> </v>
      </c>
      <c r="BN22" s="58" t="str">
        <f>IF(SUM(COUNTIFS('Planificación 2026-1'!F:F,"HUAURA",'Planificación 2026-1'!X:X,C22,'Planificación 2026-1'!H:H,"PS"))&gt;0,"P04"," ")</f>
        <v xml:space="preserve"> </v>
      </c>
      <c r="BO22" s="58"/>
      <c r="BP22" s="58" t="str">
        <f>IF(SUM(COUNTIFS('Planificación 2026-1'!F:F,"HUAURA",'Planificación 2026-1'!X:X,C22,'Planificación 2026-1'!H:H,"IN"))&gt;0,"P06"," ")</f>
        <v xml:space="preserve"> </v>
      </c>
      <c r="BQ22" s="58" t="str">
        <f>IF(SUM(COUNTIFS('Planificación 2026-1'!F:F,"HUAURA",'Planificación 2026-1'!X:X,C22,'Planificación 2026-1'!H:H,"CA"))&gt;0,"P07"," ")</f>
        <v xml:space="preserve"> </v>
      </c>
      <c r="BR22" s="58" t="str">
        <f>IF(SUM(COUNTIFS('Planificación 2026-1'!F:F,"HUAURA",'Planificación 2026-1'!X:X,C22,'Planificación 2026-1'!H:H,"DE"))&gt;0,"P08"," ")</f>
        <v xml:space="preserve"> </v>
      </c>
      <c r="BS22" s="58" t="str">
        <f>IF(SUM(COUNTIFS('Planificación 2026-1'!F:F,"HUAURA",'Planificación 2026-1'!X:X,C22,'Planificación 2026-1'!H:H,"OB"))&gt;0,"P09"," ")</f>
        <v xml:space="preserve"> </v>
      </c>
      <c r="BT22" s="58" t="str">
        <f>IF(SUM(COUNTIFS('Planificación 2026-1'!F:F,"HUAURA",'Planificación 2026-1'!X:X,C22,'Planificación 2026-1'!H:H,"MH"))&gt;0,"P31"," ")</f>
        <v xml:space="preserve"> </v>
      </c>
      <c r="BU22" s="58" t="str">
        <f>IF(SUM(COUNTIFS('Planificación 2026-1'!F:F,"HUAURA",'Planificación 2026-1'!X:X,C22,'Planificación 2026-1'!H:H,"IC"))&gt;0,"P32"," ")</f>
        <v xml:space="preserve"> </v>
      </c>
      <c r="BV22" s="58" t="str">
        <f>IF(SUM(COUNTIFS('Planificación 2026-1'!F:F,"HUAURA",'Planificación 2026-1'!X:X,C22,'Planificación 2026-1'!H:H,"AR"))&gt;0,"P34"," ")</f>
        <v xml:space="preserve"> </v>
      </c>
      <c r="BW22" s="58" t="str">
        <f>IF(SUM(COUNTIFS('Planificación 2026-1'!F:F,"HUAURA",'Planificación 2026-1'!X:X,C22,'Planificación 2026-1'!H:H,"T1"))&gt;0,"P35"," ")</f>
        <v xml:space="preserve"> </v>
      </c>
      <c r="BX22" s="58" t="str">
        <f>IF(SUM(COUNTIFS('Planificación 2026-1'!F:F,"HUAURA",'Planificación 2026-1'!X:X,C22,'Planificación 2026-1'!H:H,"T3"))&gt;0,"P36"," ")</f>
        <v xml:space="preserve"> </v>
      </c>
      <c r="BY22" s="58" t="str">
        <f>IF(SUM(COUNTIFS('Planificación 2026-1'!F:F,"HUAURA",'Planificación 2026-1'!X:X,C22,'Planificación 2026-1'!H:H,"T2"))&gt;0,"P37"," ")</f>
        <v xml:space="preserve"> </v>
      </c>
      <c r="BZ22" s="58" t="str">
        <f>IF(SUM(COUNTIFS('Planificación 2026-1'!F:F,"HUAURA",'Planificación 2026-1'!X:X,C22,'Planificación 2026-1'!H:H,"AE"))&gt;0,"P38"," ")</f>
        <v xml:space="preserve"> </v>
      </c>
      <c r="CA22" s="58" t="str">
        <f>IF(SUM(COUNTIFS('Planificación 2026-1'!F:F,"HUAURA",'Planificación 2026-1'!X:X,C22,'Planificación 2026-1'!H:H,"T4"))&gt;0,"P55"," ")</f>
        <v xml:space="preserve"> </v>
      </c>
      <c r="CB22" s="59">
        <f>SUMIFS('Planificación 2026-1'!S:S,'Planificación 2026-1'!X:X,C22,'Planificación 2026-1'!H:H,"AF",'Planificación 2026-1'!I:I,"&gt;2")</f>
        <v>0</v>
      </c>
      <c r="CC22" s="59">
        <f>SUMIFS('Planificación 2026-1'!S:S,'Planificación 2026-1'!X:X,C22,'Planificación 2026-1'!H:H,"EN",'Planificación 2026-1'!I:I,"&gt;2")</f>
        <v>0</v>
      </c>
      <c r="CD22" s="59">
        <f>SUMIFS('Planificación 2026-1'!S:S,'Planificación 2026-1'!X:X,C22,'Planificación 2026-1'!H:H,"IS",'Planificación 2026-1'!I:I,"&gt;2")</f>
        <v>0</v>
      </c>
      <c r="CE22" s="59">
        <f>SUMIFS('Planificación 2026-1'!S:S,'Planificación 2026-1'!X:X,C22,'Planificación 2026-1'!H:H,"PS",'Planificación 2026-1'!I:I,"&gt;2")</f>
        <v>19</v>
      </c>
      <c r="CF22" s="59">
        <f>SUMIFS('Planificación 2026-1'!S:S,'Planificación 2026-1'!X:X,C22,'Planificación 2026-1'!H:H,"IN",'Planificación 2026-1'!I:I,"&gt;2")</f>
        <v>0</v>
      </c>
      <c r="CG22" s="59">
        <f>SUMIFS('Planificación 2026-1'!S:S,'Planificación 2026-1'!X:X,C22,'Planificación 2026-1'!H:H,"CA",'Planificación 2026-1'!I:I,"&gt;2")</f>
        <v>0</v>
      </c>
      <c r="CH22" s="59">
        <f>SUMIFS('Planificación 2026-1'!S:S,'Planificación 2026-1'!X:X,C22,'Planificación 2026-1'!H:H,"DE",'Planificación 2026-1'!I:I,"&gt;2")</f>
        <v>0</v>
      </c>
      <c r="CI22" s="59">
        <f>SUMIFS('Planificación 2026-1'!S:S,'Planificación 2026-1'!X:X,C22,'Planificación 2026-1'!H:H,"OB",'Planificación 2026-1'!I:I,"&gt;2")</f>
        <v>0</v>
      </c>
      <c r="CJ22" s="59">
        <f>SUMIFS('Planificación 2026-1'!S:S,'Planificación 2026-1'!X:X,C22,'Planificación 2026-1'!H:H,"MH",'Planificación 2026-1'!I:I,"&gt;2")</f>
        <v>0</v>
      </c>
      <c r="CK22" s="59">
        <f>SUMIFS('Planificación 2026-1'!S:S,'Planificación 2026-1'!X:X,C22,'Planificación 2026-1'!H:H,"IC",'Planificación 2026-1'!I:I,"&gt;2")</f>
        <v>0</v>
      </c>
      <c r="CL22" s="59">
        <f>SUMIFS('Planificación 2026-1'!S:S,'Planificación 2026-1'!X:X,C22,'Planificación 2026-1'!H:H,"AR",'Planificación 2026-1'!I:I,"&gt;2")</f>
        <v>0</v>
      </c>
      <c r="CM22" s="59">
        <f>SUMIFS('Planificación 2026-1'!S:S,'Planificación 2026-1'!X:X,C22,'Planificación 2026-1'!H:H,"AE",'Planificación 2026-1'!I:I,"&gt;2")</f>
        <v>0</v>
      </c>
      <c r="CN22" s="59">
        <f>SUMIFS('Planificación 2026-1'!S:S,'Planificación 2026-1'!X:X,C22,'Planificación 2026-1'!H:H,"T1",'Planificación 2026-1'!I:I,"&gt;2")</f>
        <v>0</v>
      </c>
      <c r="CO22" s="59">
        <f>SUMIFS('Planificación 2026-1'!S:S,'Planificación 2026-1'!X:X,C22,'Planificación 2026-1'!H:H,"T3",'Planificación 2026-1'!I:I,"&gt;2")</f>
        <v>0</v>
      </c>
      <c r="CP22" s="59">
        <f>SUMIFS('Planificación 2026-1'!S:S,'Planificación 2026-1'!X:X,C22,'Planificación 2026-1'!H:H,"T2",'Planificación 2026-1'!I:I,"&gt;2")</f>
        <v>0</v>
      </c>
      <c r="CQ22" s="59">
        <f>SUMIFS('Planificación 2026-1'!S:S,'Planificación 2026-1'!X:X,C22,'Planificación 2026-1'!H:H,"T4",'Planificación 2026-1'!I:I,"&gt;2")</f>
        <v>0</v>
      </c>
      <c r="CR22" s="59">
        <f>SUMIFS('Planificación 2026-1'!S:S,'Planificación 2026-1'!X:X,C22,'Planificación 2026-1'!H:H,"AF",'Planificación 2026-1'!I:I,"&lt;3")</f>
        <v>0</v>
      </c>
      <c r="CS22" s="59">
        <f>SUMIFS('Planificación 2026-1'!S:S,'Planificación 2026-1'!X:X,C22,'Planificación 2026-1'!H:H,"EN",'Planificación 2026-1'!I:I,"&lt;3")</f>
        <v>0</v>
      </c>
      <c r="CT22" s="59">
        <f>SUMIFS('Planificación 2026-1'!S:S,'Planificación 2026-1'!X:X,C22,'Planificación 2026-1'!H:H,"IS",'Planificación 2026-1'!I:I,"&lt;3")</f>
        <v>0</v>
      </c>
      <c r="CU22" s="59">
        <f>SUMIFS('Planificación 2026-1'!S:S,'Planificación 2026-1'!X:X,C22,'Planificación 2026-1'!H:H,"PS",'Planificación 2026-1'!I:I,"&lt;3")</f>
        <v>0</v>
      </c>
      <c r="CV22" s="59">
        <f>SUMIFS('Planificación 2026-1'!S:S,'Planificación 2026-1'!X:X,C22,'Planificación 2026-1'!H:H,"IN",'Planificación 2026-1'!I:I,"&lt;3")</f>
        <v>0</v>
      </c>
      <c r="CW22" s="59">
        <f>SUMIFS('Planificación 2026-1'!S:S,'Planificación 2026-1'!X:X,C22,'Planificación 2026-1'!H:H,"CA",'Planificación 2026-1'!I:I,"&lt;3")</f>
        <v>0</v>
      </c>
      <c r="CX22" s="59">
        <f>SUMIFS('Planificación 2026-1'!S:S,'Planificación 2026-1'!X:X,C22,'Planificación 2026-1'!H:H,"DE",'Planificación 2026-1'!I:I,"&lt;3")</f>
        <v>0</v>
      </c>
      <c r="CY22" s="59">
        <f>SUMIFS('Planificación 2026-1'!S:S,'Planificación 2026-1'!X:X,C22,'Planificación 2026-1'!H:H,"OB",'Planificación 2026-1'!I:I,"&lt;3")</f>
        <v>0</v>
      </c>
      <c r="CZ22" s="59">
        <f>SUMIFS('Planificación 2026-1'!S:S,'Planificación 2026-1'!X:X,C22,'Planificación 2026-1'!H:H,"MH",'Planificación 2026-1'!I:I,"&lt;3")</f>
        <v>0</v>
      </c>
      <c r="DA22" s="59">
        <f>SUMIFS('Planificación 2026-1'!S:S,'Planificación 2026-1'!X:X,C22,'Planificación 2026-1'!H:H,"IC",'Planificación 2026-1'!I:I,"&lt;3")</f>
        <v>0</v>
      </c>
      <c r="DB22" s="59">
        <f>SUMIFS('Planificación 2026-1'!S:S,'Planificación 2026-1'!X:X,C22,'Planificación 2026-1'!H:H,"AR",'Planificación 2026-1'!I:I,"&lt;3")</f>
        <v>0</v>
      </c>
      <c r="DC22" s="59">
        <f>SUMIFS('Planificación 2026-1'!S:S,'Planificación 2026-1'!X:X,C22,'Planificación 2026-1'!H:H,"AE",'Planificación 2026-1'!I:I,"&lt;3")</f>
        <v>0</v>
      </c>
      <c r="DD22" s="59">
        <f>SUMIFS('Planificación 2026-1'!S:S,'Planificación 2026-1'!X:X,C22,'Planificación 2026-1'!H:H,"T1",'Planificación 2026-1'!I:I,"&lt;3")</f>
        <v>0</v>
      </c>
      <c r="DE22" s="59">
        <f>SUMIFS('Planificación 2026-1'!S:S,'Planificación 2026-1'!X:X,C22,'Planificación 2026-1'!H:H,"T3",'Planificación 2026-1'!I:I,"&lt;3")</f>
        <v>0</v>
      </c>
      <c r="DF22" s="59">
        <f>SUMIFS('Planificación 2026-1'!S:S,'Planificación 2026-1'!X:X,C22,'Planificación 2026-1'!H:H,"T2",'Planificación 2026-1'!I:I,"&lt;3")</f>
        <v>0</v>
      </c>
      <c r="DG22" s="59">
        <f>SUMIFS('Planificación 2026-1'!S:S,'Planificación 2026-1'!X:X,C22,'Planificación 2026-1'!H:H,"T4",'Planificación 2026-1'!I:I,"&lt;3")</f>
        <v>0</v>
      </c>
      <c r="DH22" s="58" t="str">
        <f t="shared" si="3"/>
        <v>P04</v>
      </c>
      <c r="DI22" s="27">
        <f>IF(C22="","",SUMIFS('Planificación 2026-1'!S:S,'Planificación 2026-1'!X:X,C22,'Planificación 2026-1'!F:F,"PRINCIPAL",'Planificación 2026-1'!Y:Y,"VIRTUAL"))</f>
        <v>0</v>
      </c>
      <c r="DJ22" s="27">
        <f>IF(C22="","",SUMIFS('Planificación 2026-1'!S:S,'Planificación 2026-1'!X:X,C22,'Planificación 2026-1'!F:F,"PRINCIPAL",'Planificación 2026-1'!Y:Y,"PRESENCIAL"))</f>
        <v>19</v>
      </c>
      <c r="DK22" s="27">
        <f>IF(C22="","",SUMIFS('Planificación 2026-1'!S:S,'Planificación 2026-1'!X:X,C22,'Planificación 2026-1'!F:F,"PRINCIPAL",'Planificación 2026-1'!Y:Y,"HIBRIDO PRESENCIAL"))</f>
        <v>0</v>
      </c>
      <c r="DL22" s="58" t="str">
        <f t="shared" si="4"/>
        <v/>
      </c>
      <c r="DM22" s="58">
        <f>IF(C22="","",SUMIFS('Planificación 2026-1'!S:S,'Planificación 2026-1'!X:X,C22,'Planificación 2026-1'!F:F,"FILIAL",'Planificación 2026-1'!Y:Y,"VIRTUAL"))</f>
        <v>0</v>
      </c>
      <c r="DN22" s="60">
        <f>IF(C22="","",SUMIFS('Planificación 2026-1'!S:S,'Planificación 2026-1'!X:X,C22,'Planificación 2026-1'!F:F,"FILIAL",'Planificación 2026-1'!Y:Y,"PRESENCIAL"))</f>
        <v>0</v>
      </c>
      <c r="DO22" s="29">
        <f>IF(C22="","",SUMIFS('Planificación 2026-1'!S:S,'Planificación 2026-1'!X:X,C22,'Planificación 2026-1'!F:F,"FILIAL",'Planificación 2026-1'!Y:Y,"HIBRIDO PRESENCIAL"))</f>
        <v>0</v>
      </c>
      <c r="DP22" s="61" t="str">
        <f t="shared" si="5"/>
        <v/>
      </c>
      <c r="DQ22" s="58">
        <f>IF(C22="","",SUMIFS('Planificación 2026-1'!S:S,'Planificación 2026-1'!X:X,C22,'Planificación 2026-1'!F:F,"SUNAMPE",'Planificación 2026-1'!Y:Y,"VIRTUAL"))</f>
        <v>0</v>
      </c>
      <c r="DR22" s="29">
        <f>IF(C22="","",SUMIFS('Planificación 2026-1'!S:S,'Planificación 2026-1'!X:X,C22,'Planificación 2026-1'!F:F,"SUNAMPE",'Planificación 2026-1'!Y:Y,"PRESENCIAL"))</f>
        <v>0</v>
      </c>
      <c r="DS22" s="61" t="str">
        <f t="shared" si="6"/>
        <v/>
      </c>
      <c r="DT22" s="58">
        <f>IF(C22="","",SUMIFS('Planificación 2026-1'!S:S,'Planificación 2026-1'!X:X,C22,'Planificación 2026-1'!F:F,"HUAURA",'Planificación 2026-1'!Y:Y,"VIRTUAL"))</f>
        <v>0</v>
      </c>
      <c r="DU22" s="29">
        <f>IF(C22="","",SUMIFS('Planificación 2026-1'!S:S,'Planificación 2026-1'!X:X,C22,'Planificación 2026-1'!F:F,"HUAURA",'Planificación 2026-1'!Y:Y,"PRESENCIAL"))</f>
        <v>0</v>
      </c>
      <c r="DV22" s="32">
        <f>SUMIFS('Planificación 2026-1'!S:S,'Planificación 2026-1'!X:X,C22,'Planificación 2026-1'!F:F,"PRINCIPAL",'Planificación 2026-1'!Y:Y,"VIRTUAL",'Planificación 2026-1'!I:I,"&gt;2")</f>
        <v>0</v>
      </c>
      <c r="DW22" s="32">
        <f>SUMIFS('Planificación 2026-1'!S:S,'Planificación 2026-1'!X:X,C22,'Planificación 2026-1'!F:F,"PRINCIPAL",'Planificación 2026-1'!Y:Y,"&lt;&gt;VIRTUAL",'Planificación 2026-1'!I:I,"&gt;2")</f>
        <v>19</v>
      </c>
      <c r="DX22" s="32">
        <f>SUMIFS('Planificación 2026-1'!S:S,'Planificación 2026-1'!X:X,C22,'Planificación 2026-1'!F:F,"SUNAMPE",'Planificación 2026-1'!Y:Y,"VIRTUAL",'Planificación 2026-1'!I:I,"&gt;2")</f>
        <v>0</v>
      </c>
      <c r="DY22" s="32">
        <f>SUMIFS('Planificación 2026-1'!S:S,'Planificación 2026-1'!X:X,C22,'Planificación 2026-1'!F:F,"SUNAMPE",'Planificación 2026-1'!Y:Y,"&lt;&gt;VIRTUAL",'Planificación 2026-1'!I:I,"&gt;2")</f>
        <v>0</v>
      </c>
      <c r="DZ22" s="32">
        <f>SUMIFS('Planificación 2026-1'!S:S,'Planificación 2026-1'!X:X,C22,'Planificación 2026-1'!F:F,"FILIAL",'Planificación 2026-1'!Y:Y,"VIRTUAL",'Planificación 2026-1'!I:I,"&gt;2")</f>
        <v>0</v>
      </c>
      <c r="EA22" s="32">
        <f>SUMIFS('Planificación 2026-1'!S:S,'Planificación 2026-1'!X:X,C22,'Planificación 2026-1'!F:F,"FILIAL",'Planificación 2026-1'!Y:Y,"&lt;&gt;VIRTUAL",'Planificación 2026-1'!I:I,"&gt;2")</f>
        <v>0</v>
      </c>
      <c r="EB22" s="32">
        <f>SUMIFS('Planificación 2026-1'!S:S,'Planificación 2026-1'!X:X,C22,'Planificación 2026-1'!F:F,"PORUMA",'Planificación 2026-1'!Y:Y,"VIRTUAL",'Planificación 2026-1'!I:I,"&gt;2")</f>
        <v>0</v>
      </c>
      <c r="EC22" s="32">
        <f>SUMIFS('Planificación 2026-1'!S:S,'Planificación 2026-1'!X:X,C22,'Planificación 2026-1'!F:F,"PORUMA",'Planificación 2026-1'!Y:Y,"&lt;&gt;VIRTUAL",'Planificación 2026-1'!I:I,"&gt;2")</f>
        <v>0</v>
      </c>
      <c r="ED22" s="32">
        <f>SUMIFS('Planificación 2026-1'!S:S,'Planificación 2026-1'!X:X,C22,'Planificación 2026-1'!F:F,"HUAURA",'Planificación 2026-1'!Y:Y,"VIRTUAL",'Planificación 2026-1'!I:I,"&gt;2")</f>
        <v>0</v>
      </c>
      <c r="EE22" s="32">
        <f>SUMIFS('Planificación 2026-1'!S:S,'Planificación 2026-1'!X:X,C22,'Planificación 2026-1'!F:F,"HUAURA",'Planificación 2026-1'!Y:Y,"&lt;&gt;VIRTUAL",'Planificación 2026-1'!I:I,"&gt;2")</f>
        <v>0</v>
      </c>
      <c r="EF22" s="32">
        <f>SUMIFS('Planificación 2026-1'!S:S,'Planificación 2026-1'!X:X,C22,'Planificación 2026-1'!F:F,"PRINCIPAL",'Planificación 2026-1'!Y:Y,"VIRTUAL",'Planificación 2026-1'!I:I,"&lt;3")</f>
        <v>0</v>
      </c>
      <c r="EG22" s="32">
        <f>SUMIFS('Planificación 2026-1'!S:S,'Planificación 2026-1'!X:X,C22,'Planificación 2026-1'!F:F,"PRINCIPAL",'Planificación 2026-1'!Y:Y,"&lt;&gt;VIRTUAL",'Planificación 2026-1'!I:I,"&lt;3")</f>
        <v>0</v>
      </c>
      <c r="EH22" s="32">
        <f>SUMIFS('Planificación 2026-1'!S:S,'Planificación 2026-1'!X:X,C22,'Planificación 2026-1'!F:F,"SUNAMPE",'Planificación 2026-1'!Y:Y,"VIRTUAL",'Planificación 2026-1'!I:I,"&lt;3")</f>
        <v>0</v>
      </c>
      <c r="EI22" s="32">
        <f>SUMIFS('Planificación 2026-1'!S:S,'Planificación 2026-1'!X:X,C22,'Planificación 2026-1'!F:F,"SUNAMPE",'Planificación 2026-1'!Y:Y,"&lt;&gt;VIRTUAL",'Planificación 2026-1'!I:I,"&lt;3")</f>
        <v>0</v>
      </c>
      <c r="EJ22" s="32">
        <f>SUMIFS('Planificación 2026-1'!S:S,'Planificación 2026-1'!X:X,C22,'Planificación 2026-1'!F:F,"FILIAL",'Planificación 2026-1'!Y:Y,"VIRTUAL",'Planificación 2026-1'!I:I,"&lt;3")</f>
        <v>0</v>
      </c>
      <c r="EK22" s="32">
        <f>SUMIFS('Planificación 2026-1'!S:S,'Planificación 2026-1'!X:X,C22,'Planificación 2026-1'!F:F,"FILIAL",'Planificación 2026-1'!Y:Y,"&lt;&gt;VIRTUAL",'Planificación 2026-1'!I:I,"&lt;3")</f>
        <v>0</v>
      </c>
      <c r="EL22" s="32">
        <f>SUMIFS('Planificación 2026-1'!S:S,'Planificación 2026-1'!X:X,C22,'Planificación 2026-1'!F:F,"PORUMA",'Planificación 2026-1'!Y:Y,"VIRTUAL",'Planificación 2026-1'!I:I,"&lt;3")</f>
        <v>0</v>
      </c>
      <c r="EM22" s="32">
        <f>SUMIFS('Planificación 2026-1'!S:S,'Planificación 2026-1'!X:X,C22,'Planificación 2026-1'!F:F,"PORUMA",'Planificación 2026-1'!Y:Y,"&lt;&gt;VIRTUAL",'Planificación 2026-1'!I:I,"&lt;3")</f>
        <v>0</v>
      </c>
      <c r="EN22" s="32">
        <f>SUMIFS('Planificación 2026-1'!S:S,'Planificación 2026-1'!X:X,C22,'Planificación 2026-1'!F:F,"HUAURA",'Planificación 2026-1'!Y:Y,"VIRTUAL",'Planificación 2026-1'!I:I,"&lt;3")</f>
        <v>0</v>
      </c>
      <c r="EO22" s="32">
        <f>SUMIFS('Planificación 2026-1'!S:S,'Planificación 2026-1'!X:X,C22,'Planificación 2026-1'!F:F,"HUAURA",'Planificación 2026-1'!Y:Y,"&lt;&gt;VIRTUAL",'Planificación 2026-1'!I:I,"&lt;3")</f>
        <v>0</v>
      </c>
      <c r="EP22" s="32">
        <f t="shared" si="0"/>
        <v>0</v>
      </c>
      <c r="EQ22" s="32">
        <f t="shared" si="7"/>
        <v>0</v>
      </c>
      <c r="ER22" s="32">
        <f t="shared" si="8"/>
        <v>0</v>
      </c>
      <c r="ES22" s="32">
        <f t="shared" si="9"/>
        <v>19</v>
      </c>
      <c r="ET22" s="32">
        <f t="shared" si="10"/>
        <v>0</v>
      </c>
      <c r="EU22" s="32">
        <f t="shared" si="11"/>
        <v>19</v>
      </c>
      <c r="EV22" s="32" t="b">
        <f>EXACT(EU22,E22)</f>
        <v>1</v>
      </c>
      <c r="EW22" s="32"/>
      <c r="EX22" s="32">
        <f t="shared" si="1"/>
        <v>0</v>
      </c>
      <c r="EY22" s="32">
        <f t="shared" si="2"/>
        <v>19</v>
      </c>
      <c r="EZ22" s="32" t="b">
        <f>EXACT(SUM(EX22:EY22),E22)</f>
        <v>1</v>
      </c>
      <c r="FA22" s="32" t="str">
        <f>IF(AND(DW22=0,EA22=0,EE22=0),"",IF(COUNTIF(DW22:EE22,"&gt;0")=1,IF(DW22&gt;0,"SEDE",IF(EA22&gt;0,"FILIAL","HUAURA")),IF(COUNTIF(DW22:EE22,"&gt;0")=2,IF(AND(DW22&gt;0,EA22&gt;0),"SEDE-FILIAL",IF(AND(DW22&gt;0,EE22&gt;0),"SEDE-HUAURA","FILIAL-HUAURA")),"SEDE-FILIAL-HUAURA")))</f>
        <v>SEDE</v>
      </c>
      <c r="FB22" s="32" t="str">
        <f t="shared" si="12"/>
        <v>PRESENCIAL</v>
      </c>
    </row>
    <row r="23" spans="1:158">
      <c r="A23" s="33"/>
      <c r="B23" s="65">
        <v>20</v>
      </c>
      <c r="C23" s="32" t="s">
        <v>220</v>
      </c>
      <c r="D23" s="429">
        <v>72226049</v>
      </c>
      <c r="E23" s="62">
        <f>SUMIF('Planificación 2026-1'!X:X,C23,'Planificación 2026-1'!S:S)</f>
        <v>19</v>
      </c>
      <c r="F23" s="63" t="s">
        <v>203</v>
      </c>
      <c r="G23" s="454" t="s">
        <v>200</v>
      </c>
      <c r="H23" s="64" t="s">
        <v>181</v>
      </c>
      <c r="I23" s="64" t="s">
        <v>152</v>
      </c>
      <c r="J23" s="32" t="s">
        <v>38</v>
      </c>
      <c r="K23" s="32" t="s">
        <v>152</v>
      </c>
      <c r="L23" s="57" t="str">
        <f>IF(SUM(COUNTIFS('Planificación 2026-1'!F:F,"PRINCIPAL",'Planificación 2026-1'!X:X,C23,'Planificación 2026-1'!H:H,"AF"))&gt;0,"P01"," ")</f>
        <v xml:space="preserve"> </v>
      </c>
      <c r="M23" s="58" t="str">
        <f>IF(SUM(COUNTIFS('Planificación 2026-1'!F:F,"PRINCIPAL",'Planificación 2026-1'!X:X,C23,'Planificación 2026-1'!H:H,"EN"))&gt;0,"P02"," ")</f>
        <v xml:space="preserve"> </v>
      </c>
      <c r="N23" s="58" t="str">
        <f>IF(SUM(COUNTIFS('Planificación 2026-1'!F:F,"PRINCIPAL",'Planificación 2026-1'!X:X,C23,'Planificación 2026-1'!H:H,"IS"))&gt;0,"P03"," ")</f>
        <v xml:space="preserve"> </v>
      </c>
      <c r="O23" s="58" t="str">
        <f>IF(SUM(COUNTIFS('Planificación 2026-1'!F:F,"PRINCIPAL",'Planificación 2026-1'!X:X,C23,'Planificación 2026-1'!H:H,"PS"))&gt;0,"P04"," ")</f>
        <v xml:space="preserve"> </v>
      </c>
      <c r="P23" s="58"/>
      <c r="Q23" s="58" t="str">
        <f>IF(SUM(COUNTIFS('Planificación 2026-1'!F:F,"PRINCIPAL",'Planificación 2026-1'!X:X,C23,'Planificación 2026-1'!H:H,"IN"))&gt;0,"P06"," ")</f>
        <v xml:space="preserve"> </v>
      </c>
      <c r="R23" s="58" t="str">
        <f>IF(SUM(COUNTIFS('Planificación 2026-1'!F:F,"PRINCIPAL",'Planificación 2026-1'!X:X,C23,'Planificación 2026-1'!H:H,"CA"))&gt;0,"P07"," ")</f>
        <v xml:space="preserve"> </v>
      </c>
      <c r="S23" s="58" t="str">
        <f>IF(SUM(COUNTIFS('Planificación 2026-1'!F:F,"PRINCIPAL",'Planificación 2026-1'!X:X,C23,'Planificación 2026-1'!H:H,"DE"))&gt;0,"P08"," ")</f>
        <v xml:space="preserve"> </v>
      </c>
      <c r="T23" s="58" t="str">
        <f>IF(SUM(COUNTIFS('Planificación 2026-1'!F:F,"PRINCIPAL",'Planificación 2026-1'!X:X,C23,'Planificación 2026-1'!H:H,"OB"))&gt;0,"P09"," ")</f>
        <v xml:space="preserve"> </v>
      </c>
      <c r="U23" s="58" t="str">
        <f>IF(SUM(COUNTIFS('Planificación 2026-1'!F:F,"PRINCIPAL",'Planificación 2026-1'!X:X,C23,'Planificación 2026-1'!H:H,"MH"))&gt;0,"P31"," ")</f>
        <v xml:space="preserve"> </v>
      </c>
      <c r="V23" s="58" t="str">
        <f>IF(SUM(COUNTIFS('Planificación 2026-1'!F:F,"PRINCIPAL",'Planificación 2026-1'!X:X,C23,'Planificación 2026-1'!H:H,"IC"))&gt;0,"P32"," ")</f>
        <v xml:space="preserve"> </v>
      </c>
      <c r="W23" s="58" t="str">
        <f>IF(SUM(COUNTIFS('Planificación 2026-1'!F:F,"PRINCIPAL",'Planificación 2026-1'!X:X,C23,'Planificación 2026-1'!H:H,"AR"))&gt;0,"P34"," ")</f>
        <v xml:space="preserve"> </v>
      </c>
      <c r="X23" s="58" t="str">
        <f>IF(SUM(COUNTIFS('Planificación 2026-1'!F:F,"PRINCIPAL",'Planificación 2026-1'!X:X,C23,'Planificación 2026-1'!H:H,"T1"))&gt;0,"P35"," ")</f>
        <v xml:space="preserve"> </v>
      </c>
      <c r="Y23" s="58" t="str">
        <f>IF(SUM(COUNTIFS('Planificación 2026-1'!F:F,"PRINCIPAL",'Planificación 2026-1'!X:X,C23,'Planificación 2026-1'!H:H,"T3"))&gt;0,"P36"," ")</f>
        <v xml:space="preserve"> </v>
      </c>
      <c r="Z23" s="58" t="str">
        <f>IF(SUM(COUNTIFS('Planificación 2026-1'!F:F,"PRINCIPAL",'Planificación 2026-1'!X:X,C23,'Planificación 2026-1'!H:H,"T2"))&gt;0,"P37"," ")</f>
        <v xml:space="preserve"> </v>
      </c>
      <c r="AA23" s="58" t="str">
        <f>IF(SUM(COUNTIFS('Planificación 2026-1'!F:F,"PRINCIPAL",'Planificación 2026-1'!X:X,C23,'Planificación 2026-1'!H:H,"AE"))&gt;0,"P38"," ")</f>
        <v xml:space="preserve"> </v>
      </c>
      <c r="AB23" s="58" t="str">
        <f>IF(SUM(COUNTIFS('Planificación 2026-1'!F:F,"PRINCIPAL",'Planificación 2026-1'!X:X,C23,'Planificación 2026-1'!H:H,"T4"))&gt;0,"P55"," ")</f>
        <v xml:space="preserve"> </v>
      </c>
      <c r="AC23" s="58" t="str">
        <f>IF(SUM(COUNTIFS('Planificación 2026-1'!F:F,"FILIAL",'Planificación 2026-1'!X:X,C23,'Planificación 2026-1'!H:H,"AF"))&gt;0," P01"," ")</f>
        <v xml:space="preserve"> </v>
      </c>
      <c r="AD23" s="58" t="str">
        <f>IF(SUM(COUNTIFS('Planificación 2026-1'!F:F,"FILIAL",'Planificación 2026-1'!X:X,C23,'Planificación 2026-1'!H:H,"EN"))&gt;0,"P02"," ")</f>
        <v xml:space="preserve"> </v>
      </c>
      <c r="AE23" s="58" t="str">
        <f>IF(SUM(COUNTIFS('Planificación 2026-1'!F:F,"FILIAL",'Planificación 2026-1'!X:X,C23,'Planificación 2026-1'!H:H,"IS"))&gt;0,"P03"," ")</f>
        <v xml:space="preserve"> </v>
      </c>
      <c r="AF23" s="58" t="str">
        <f>IF(SUM(COUNTIFS('Planificación 2026-1'!F:F,"FILIAL",'Planificación 2026-1'!X:X,C23,'Planificación 2026-1'!H:H,"PS"))&gt;0,"P04"," ")</f>
        <v>P04</v>
      </c>
      <c r="AG23" s="58"/>
      <c r="AH23" s="58" t="str">
        <f>IF(SUM(COUNTIFS('Planificación 2026-1'!F:F,"FILIAL",'Planificación 2026-1'!X:X,C23,'Planificación 2026-1'!H:H,"IN"))&gt;0,"P06"," ")</f>
        <v xml:space="preserve"> </v>
      </c>
      <c r="AI23" s="58" t="str">
        <f>IF(SUM(COUNTIFS('Planificación 2026-1'!F:F,"FILIAL",'Planificación 2026-1'!X:X,C23,'Planificación 2026-1'!H:H,"CA"))&gt;0,"P07"," ")</f>
        <v xml:space="preserve"> </v>
      </c>
      <c r="AJ23" s="58" t="str">
        <f>IF(SUM(COUNTIFS('Planificación 2026-1'!F:F,"FILIAL",'Planificación 2026-1'!X:X,C23,'Planificación 2026-1'!H:H,"DE"))&gt;0,"P08"," ")</f>
        <v xml:space="preserve"> </v>
      </c>
      <c r="AK23" s="58" t="str">
        <f>IF(SUM(COUNTIFS('Planificación 2026-1'!F:F,"FILIAL",'Planificación 2026-1'!X:X,C23,'Planificación 2026-1'!H:H,"OB"))&gt;0,"P09"," ")</f>
        <v xml:space="preserve"> </v>
      </c>
      <c r="AL23" s="58" t="str">
        <f>IF(SUM(COUNTIFS('Planificación 2026-1'!F:F,"FILIAL",'Planificación 2026-1'!X:X,C23,'Planificación 2026-1'!H:H,"MH"))&gt;0,"P31"," ")</f>
        <v xml:space="preserve"> </v>
      </c>
      <c r="AM23" s="58" t="str">
        <f>IF(SUM(COUNTIFS('Planificación 2026-1'!F:F,"FILIAL",'Planificación 2026-1'!X:X,C23,'Planificación 2026-1'!H:H,"IC"))&gt;0,"P32"," ")</f>
        <v xml:space="preserve"> </v>
      </c>
      <c r="AN23" s="58" t="str">
        <f>IF(SUM(COUNTIFS('Planificación 2026-1'!F:F,"FILIAL",'Planificación 2026-1'!X:X,C23,'Planificación 2026-1'!H:H,"AR"))&gt;0,"P34"," ")</f>
        <v xml:space="preserve"> </v>
      </c>
      <c r="AO23" s="58" t="str">
        <f>IF(SUM(COUNTIFS('Planificación 2026-1'!F:F,"FILIAL",'Planificación 2026-1'!X:X,C23,'Planificación 2026-1'!H:H,"T1"))&gt;0,"P35"," ")</f>
        <v xml:space="preserve"> </v>
      </c>
      <c r="AP23" s="58" t="str">
        <f>IF(SUM(COUNTIFS('Planificación 2026-1'!F:F,"FILIAL",'Planificación 2026-1'!X:X,C23,'Planificación 2026-1'!H:H,"T3"))&gt;0,"P36"," ")</f>
        <v xml:space="preserve"> </v>
      </c>
      <c r="AQ23" s="58" t="str">
        <f>IF(SUM(COUNTIFS('Planificación 2026-1'!F:F,"FILIAL",'Planificación 2026-1'!X:X,C23,'Planificación 2026-1'!H:H,"T2"))&gt;0,"P37"," ")</f>
        <v xml:space="preserve"> </v>
      </c>
      <c r="AR23" s="58" t="str">
        <f>IF(SUM(COUNTIFS('Planificación 2026-1'!F:F,"FILIAL",'Planificación 2026-1'!X:X,C23,'Planificación 2026-1'!H:H,"AE"))&gt;0,"P38"," ")</f>
        <v xml:space="preserve"> </v>
      </c>
      <c r="AS23" s="58" t="str">
        <f>IF(SUM(COUNTIFS('Planificación 2026-1'!F:F,"FILIAL",'Planificación 2026-1'!X:X,C23,'Planificación 2026-1'!H:H,"T4"))&gt;0,"P55"," ")</f>
        <v xml:space="preserve"> </v>
      </c>
      <c r="AT23" s="58" t="str">
        <f>IF(SUM(COUNTIFS('Planificación 2026-1'!F:F,"SUNAMPE",'Planificación 2026-1'!X:X,C23,'Planificación 2026-1'!H:H,"AF"))&gt;0," P01"," ")</f>
        <v xml:space="preserve"> </v>
      </c>
      <c r="AU23" s="58" t="str">
        <f>IF(SUM(COUNTIFS('Planificación 2026-1'!F:F,"SUNAMPE",'Planificación 2026-1'!X:X,C23,'Planificación 2026-1'!H:H,"EN"))&gt;0,"P02"," ")</f>
        <v xml:space="preserve"> </v>
      </c>
      <c r="AV23" s="58" t="str">
        <f>IF(SUM(COUNTIFS('Planificación 2026-1'!F:F,"SUNAMPE",'Planificación 2026-1'!X:X,C23,'Planificación 2026-1'!H:H,"IS"))&gt;0,"P03"," ")</f>
        <v xml:space="preserve"> </v>
      </c>
      <c r="AW23" s="58" t="str">
        <f>IF(SUM(COUNTIFS('Planificación 2026-1'!F:F,"SUNAMPE",'Planificación 2026-1'!X:X,C23,'Planificación 2026-1'!H:H,"PS"))&gt;0,"P04"," ")</f>
        <v xml:space="preserve"> </v>
      </c>
      <c r="AX23" s="58"/>
      <c r="AY23" s="58" t="str">
        <f>IF(SUM(COUNTIFS('Planificación 2026-1'!F:F,"SUNAMPE",'Planificación 2026-1'!X:X,C23,'Planificación 2026-1'!H:H,"IN"))&gt;0,"P06"," ")</f>
        <v xml:space="preserve"> </v>
      </c>
      <c r="AZ23" s="58" t="str">
        <f>IF(SUM(COUNTIFS('Planificación 2026-1'!F:F,"SUNAMPE",'Planificación 2026-1'!X:X,C23,'Planificación 2026-1'!H:H,"CA"))&gt;0,"P07"," ")</f>
        <v xml:space="preserve"> </v>
      </c>
      <c r="BA23" s="58" t="str">
        <f>IF(SUM(COUNTIFS('Planificación 2026-1'!F:F,"SUNAMPE",'Planificación 2026-1'!X:X,C23,'Planificación 2026-1'!H:H,"DE"))&gt;0,"P08"," ")</f>
        <v xml:space="preserve"> </v>
      </c>
      <c r="BB23" s="58" t="str">
        <f>IF(SUM(COUNTIFS('Planificación 2026-1'!F:F,"SUNAMPE",'Planificación 2026-1'!X:X,C23,'Planificación 2026-1'!H:H,"OB"))&gt;0,"P09"," ")</f>
        <v xml:space="preserve"> </v>
      </c>
      <c r="BC23" s="58" t="str">
        <f>IF(SUM(COUNTIFS('Planificación 2026-1'!F:F,"SUNAMPE",'Planificación 2026-1'!X:X,C23,'Planificación 2026-1'!H:H,"MH"))&gt;0,"P31"," ")</f>
        <v xml:space="preserve"> </v>
      </c>
      <c r="BD23" s="58" t="str">
        <f>IF(SUM(COUNTIFS('Planificación 2026-1'!F:F,"SUNAMPE",'Planificación 2026-1'!X:X,C23,'Planificación 2026-1'!H:H,"IC"))&gt;0,"P32"," ")</f>
        <v xml:space="preserve"> </v>
      </c>
      <c r="BE23" s="58" t="str">
        <f>IF(SUM(COUNTIFS('Planificación 2026-1'!F:F,"SUNAMPE",'Planificación 2026-1'!X:X,C23,'Planificación 2026-1'!H:H,"AR"))&gt;0,"P34"," ")</f>
        <v xml:space="preserve"> </v>
      </c>
      <c r="BF23" s="58" t="str">
        <f>IF(SUM(COUNTIFS('Planificación 2026-1'!F:F,"SUNAMPE",'Planificación 2026-1'!X:X,C23,'Planificación 2026-1'!H:H,"T1"))&gt;0,"P35"," ")</f>
        <v xml:space="preserve"> </v>
      </c>
      <c r="BG23" s="58" t="str">
        <f>IF(SUM(COUNTIFS('Planificación 2026-1'!F:F,"SUNAMPE",'Planificación 2026-1'!X:X,C23,'Planificación 2026-1'!H:H,"T3"))&gt;0,"P36"," ")</f>
        <v xml:space="preserve"> </v>
      </c>
      <c r="BH23" s="58" t="str">
        <f>IF(SUM(COUNTIFS('Planificación 2026-1'!F:F,"SUNAMPE",'Planificación 2026-1'!X:X,C23,'Planificación 2026-1'!H:H,"T2"))&gt;0,"P37"," ")</f>
        <v xml:space="preserve"> </v>
      </c>
      <c r="BI23" s="58" t="str">
        <f>IF(SUM(COUNTIFS('Planificación 2026-1'!F:F,"SUNAMPE",'Planificación 2026-1'!X:X,C23,'Planificación 2026-1'!H:H,"AE"))&gt;0,"P38"," ")</f>
        <v xml:space="preserve"> </v>
      </c>
      <c r="BJ23" s="58" t="str">
        <f>IF(SUM(COUNTIFS('Planificación 2026-1'!F:F,"SUNAMPE",'Planificación 2026-1'!X:X,C23,'Planificación 2026-1'!H:H,"T4"))&gt;0,"P55"," ")</f>
        <v xml:space="preserve"> </v>
      </c>
      <c r="BK23" s="58" t="str">
        <f>IF(SUM(COUNTIFS('Planificación 2026-1'!F:F,"HUAURA",'Planificación 2026-1'!X:X,C23,'Planificación 2026-1'!H:H,"AF"))&gt;0," P01"," ")</f>
        <v xml:space="preserve"> </v>
      </c>
      <c r="BL23" s="58" t="str">
        <f>IF(SUM(COUNTIFS('Planificación 2026-1'!F:F,"HUAURA",'Planificación 2026-1'!X:X,C23,'Planificación 2026-1'!H:H,"EN"))&gt;0,"P02"," ")</f>
        <v xml:space="preserve"> </v>
      </c>
      <c r="BM23" s="58" t="str">
        <f>IF(SUM(COUNTIFS('Planificación 2026-1'!F:F,"HUAURA",'Planificación 2026-1'!X:X,C23,'Planificación 2026-1'!H:H,"IS"))&gt;0,"P03"," ")</f>
        <v xml:space="preserve"> </v>
      </c>
      <c r="BN23" s="58" t="str">
        <f>IF(SUM(COUNTIFS('Planificación 2026-1'!F:F,"HUAURA",'Planificación 2026-1'!X:X,C23,'Planificación 2026-1'!H:H,"PS"))&gt;0,"P04"," ")</f>
        <v>P04</v>
      </c>
      <c r="BO23" s="58"/>
      <c r="BP23" s="58" t="str">
        <f>IF(SUM(COUNTIFS('Planificación 2026-1'!F:F,"HUAURA",'Planificación 2026-1'!X:X,C23,'Planificación 2026-1'!H:H,"IN"))&gt;0,"P06"," ")</f>
        <v xml:space="preserve"> </v>
      </c>
      <c r="BQ23" s="58" t="str">
        <f>IF(SUM(COUNTIFS('Planificación 2026-1'!F:F,"HUAURA",'Planificación 2026-1'!X:X,C23,'Planificación 2026-1'!H:H,"CA"))&gt;0,"P07"," ")</f>
        <v xml:space="preserve"> </v>
      </c>
      <c r="BR23" s="58" t="str">
        <f>IF(SUM(COUNTIFS('Planificación 2026-1'!F:F,"HUAURA",'Planificación 2026-1'!X:X,C23,'Planificación 2026-1'!H:H,"DE"))&gt;0,"P08"," ")</f>
        <v xml:space="preserve"> </v>
      </c>
      <c r="BS23" s="58" t="str">
        <f>IF(SUM(COUNTIFS('Planificación 2026-1'!F:F,"HUAURA",'Planificación 2026-1'!X:X,C23,'Planificación 2026-1'!H:H,"OB"))&gt;0,"P09"," ")</f>
        <v xml:space="preserve"> </v>
      </c>
      <c r="BT23" s="58" t="str">
        <f>IF(SUM(COUNTIFS('Planificación 2026-1'!F:F,"HUAURA",'Planificación 2026-1'!X:X,C23,'Planificación 2026-1'!H:H,"MH"))&gt;0,"P31"," ")</f>
        <v xml:space="preserve"> </v>
      </c>
      <c r="BU23" s="58" t="str">
        <f>IF(SUM(COUNTIFS('Planificación 2026-1'!F:F,"HUAURA",'Planificación 2026-1'!X:X,C23,'Planificación 2026-1'!H:H,"IC"))&gt;0,"P32"," ")</f>
        <v xml:space="preserve"> </v>
      </c>
      <c r="BV23" s="58" t="str">
        <f>IF(SUM(COUNTIFS('Planificación 2026-1'!F:F,"HUAURA",'Planificación 2026-1'!X:X,C23,'Planificación 2026-1'!H:H,"AR"))&gt;0,"P34"," ")</f>
        <v xml:space="preserve"> </v>
      </c>
      <c r="BW23" s="58" t="str">
        <f>IF(SUM(COUNTIFS('Planificación 2026-1'!F:F,"HUAURA",'Planificación 2026-1'!X:X,C23,'Planificación 2026-1'!H:H,"T1"))&gt;0,"P35"," ")</f>
        <v xml:space="preserve"> </v>
      </c>
      <c r="BX23" s="58" t="str">
        <f>IF(SUM(COUNTIFS('Planificación 2026-1'!F:F,"HUAURA",'Planificación 2026-1'!X:X,C23,'Planificación 2026-1'!H:H,"T3"))&gt;0,"P36"," ")</f>
        <v xml:space="preserve"> </v>
      </c>
      <c r="BY23" s="58" t="str">
        <f>IF(SUM(COUNTIFS('Planificación 2026-1'!F:F,"HUAURA",'Planificación 2026-1'!X:X,C23,'Planificación 2026-1'!H:H,"T2"))&gt;0,"P37"," ")</f>
        <v xml:space="preserve"> </v>
      </c>
      <c r="BZ23" s="58" t="str">
        <f>IF(SUM(COUNTIFS('Planificación 2026-1'!F:F,"HUAURA",'Planificación 2026-1'!X:X,C23,'Planificación 2026-1'!H:H,"AE"))&gt;0,"P38"," ")</f>
        <v xml:space="preserve"> </v>
      </c>
      <c r="CA23" s="58" t="str">
        <f>IF(SUM(COUNTIFS('Planificación 2026-1'!F:F,"HUAURA",'Planificación 2026-1'!X:X,C23,'Planificación 2026-1'!H:H,"T4"))&gt;0,"P55"," ")</f>
        <v xml:space="preserve"> </v>
      </c>
      <c r="CB23" s="59">
        <f>SUMIFS('Planificación 2026-1'!S:S,'Planificación 2026-1'!X:X,C23,'Planificación 2026-1'!H:H,"AF",'Planificación 2026-1'!I:I,"&gt;2")</f>
        <v>0</v>
      </c>
      <c r="CC23" s="59">
        <f>SUMIFS('Planificación 2026-1'!S:S,'Planificación 2026-1'!X:X,C23,'Planificación 2026-1'!H:H,"EN",'Planificación 2026-1'!I:I,"&gt;2")</f>
        <v>0</v>
      </c>
      <c r="CD23" s="59">
        <f>SUMIFS('Planificación 2026-1'!S:S,'Planificación 2026-1'!X:X,C23,'Planificación 2026-1'!H:H,"IS",'Planificación 2026-1'!I:I,"&gt;2")</f>
        <v>0</v>
      </c>
      <c r="CE23" s="59">
        <f>SUMIFS('Planificación 2026-1'!S:S,'Planificación 2026-1'!X:X,C23,'Planificación 2026-1'!H:H,"PS",'Planificación 2026-1'!I:I,"&gt;2")</f>
        <v>19</v>
      </c>
      <c r="CF23" s="59">
        <f>SUMIFS('Planificación 2026-1'!S:S,'Planificación 2026-1'!X:X,C23,'Planificación 2026-1'!H:H,"IN",'Planificación 2026-1'!I:I,"&gt;2")</f>
        <v>0</v>
      </c>
      <c r="CG23" s="59">
        <f>SUMIFS('Planificación 2026-1'!S:S,'Planificación 2026-1'!X:X,C23,'Planificación 2026-1'!H:H,"CA",'Planificación 2026-1'!I:I,"&gt;2")</f>
        <v>0</v>
      </c>
      <c r="CH23" s="59">
        <f>SUMIFS('Planificación 2026-1'!S:S,'Planificación 2026-1'!X:X,C23,'Planificación 2026-1'!H:H,"DE",'Planificación 2026-1'!I:I,"&gt;2")</f>
        <v>0</v>
      </c>
      <c r="CI23" s="59">
        <f>SUMIFS('Planificación 2026-1'!S:S,'Planificación 2026-1'!X:X,C23,'Planificación 2026-1'!H:H,"OB",'Planificación 2026-1'!I:I,"&gt;2")</f>
        <v>0</v>
      </c>
      <c r="CJ23" s="59">
        <f>SUMIFS('Planificación 2026-1'!S:S,'Planificación 2026-1'!X:X,C23,'Planificación 2026-1'!H:H,"MH",'Planificación 2026-1'!I:I,"&gt;2")</f>
        <v>0</v>
      </c>
      <c r="CK23" s="59">
        <f>SUMIFS('Planificación 2026-1'!S:S,'Planificación 2026-1'!X:X,C23,'Planificación 2026-1'!H:H,"IC",'Planificación 2026-1'!I:I,"&gt;2")</f>
        <v>0</v>
      </c>
      <c r="CL23" s="59">
        <f>SUMIFS('Planificación 2026-1'!S:S,'Planificación 2026-1'!X:X,C23,'Planificación 2026-1'!H:H,"AR",'Planificación 2026-1'!I:I,"&gt;2")</f>
        <v>0</v>
      </c>
      <c r="CM23" s="59">
        <f>SUMIFS('Planificación 2026-1'!S:S,'Planificación 2026-1'!X:X,C23,'Planificación 2026-1'!H:H,"AE",'Planificación 2026-1'!I:I,"&gt;2")</f>
        <v>0</v>
      </c>
      <c r="CN23" s="59">
        <f>SUMIFS('Planificación 2026-1'!S:S,'Planificación 2026-1'!X:X,C23,'Planificación 2026-1'!H:H,"T1",'Planificación 2026-1'!I:I,"&gt;2")</f>
        <v>0</v>
      </c>
      <c r="CO23" s="59">
        <f>SUMIFS('Planificación 2026-1'!S:S,'Planificación 2026-1'!X:X,C23,'Planificación 2026-1'!H:H,"T3",'Planificación 2026-1'!I:I,"&gt;2")</f>
        <v>0</v>
      </c>
      <c r="CP23" s="59">
        <f>SUMIFS('Planificación 2026-1'!S:S,'Planificación 2026-1'!X:X,C23,'Planificación 2026-1'!H:H,"T2",'Planificación 2026-1'!I:I,"&gt;2")</f>
        <v>0</v>
      </c>
      <c r="CQ23" s="59">
        <f>SUMIFS('Planificación 2026-1'!S:S,'Planificación 2026-1'!X:X,C23,'Planificación 2026-1'!H:H,"T4",'Planificación 2026-1'!I:I,"&gt;2")</f>
        <v>0</v>
      </c>
      <c r="CR23" s="59">
        <f>SUMIFS('Planificación 2026-1'!S:S,'Planificación 2026-1'!X:X,C23,'Planificación 2026-1'!H:H,"AF",'Planificación 2026-1'!I:I,"&lt;3")</f>
        <v>0</v>
      </c>
      <c r="CS23" s="59">
        <f>SUMIFS('Planificación 2026-1'!S:S,'Planificación 2026-1'!X:X,C23,'Planificación 2026-1'!H:H,"EN",'Planificación 2026-1'!I:I,"&lt;3")</f>
        <v>0</v>
      </c>
      <c r="CT23" s="59">
        <f>SUMIFS('Planificación 2026-1'!S:S,'Planificación 2026-1'!X:X,C23,'Planificación 2026-1'!H:H,"IS",'Planificación 2026-1'!I:I,"&lt;3")</f>
        <v>0</v>
      </c>
      <c r="CU23" s="59">
        <f>SUMIFS('Planificación 2026-1'!S:S,'Planificación 2026-1'!X:X,C23,'Planificación 2026-1'!H:H,"PS",'Planificación 2026-1'!I:I,"&lt;3")</f>
        <v>0</v>
      </c>
      <c r="CV23" s="59">
        <f>SUMIFS('Planificación 2026-1'!S:S,'Planificación 2026-1'!X:X,C23,'Planificación 2026-1'!H:H,"IN",'Planificación 2026-1'!I:I,"&lt;3")</f>
        <v>0</v>
      </c>
      <c r="CW23" s="59">
        <f>SUMIFS('Planificación 2026-1'!S:S,'Planificación 2026-1'!X:X,C23,'Planificación 2026-1'!H:H,"CA",'Planificación 2026-1'!I:I,"&lt;3")</f>
        <v>0</v>
      </c>
      <c r="CX23" s="59">
        <f>SUMIFS('Planificación 2026-1'!S:S,'Planificación 2026-1'!X:X,C23,'Planificación 2026-1'!H:H,"DE",'Planificación 2026-1'!I:I,"&lt;3")</f>
        <v>0</v>
      </c>
      <c r="CY23" s="59">
        <f>SUMIFS('Planificación 2026-1'!S:S,'Planificación 2026-1'!X:X,C23,'Planificación 2026-1'!H:H,"OB",'Planificación 2026-1'!I:I,"&lt;3")</f>
        <v>0</v>
      </c>
      <c r="CZ23" s="59">
        <f>SUMIFS('Planificación 2026-1'!S:S,'Planificación 2026-1'!X:X,C23,'Planificación 2026-1'!H:H,"MH",'Planificación 2026-1'!I:I,"&lt;3")</f>
        <v>0</v>
      </c>
      <c r="DA23" s="59">
        <f>SUMIFS('Planificación 2026-1'!S:S,'Planificación 2026-1'!X:X,C23,'Planificación 2026-1'!H:H,"IC",'Planificación 2026-1'!I:I,"&lt;3")</f>
        <v>0</v>
      </c>
      <c r="DB23" s="59">
        <f>SUMIFS('Planificación 2026-1'!S:S,'Planificación 2026-1'!X:X,C23,'Planificación 2026-1'!H:H,"AR",'Planificación 2026-1'!I:I,"&lt;3")</f>
        <v>0</v>
      </c>
      <c r="DC23" s="59">
        <f>SUMIFS('Planificación 2026-1'!S:S,'Planificación 2026-1'!X:X,C23,'Planificación 2026-1'!H:H,"AE",'Planificación 2026-1'!I:I,"&lt;3")</f>
        <v>0</v>
      </c>
      <c r="DD23" s="59">
        <f>SUMIFS('Planificación 2026-1'!S:S,'Planificación 2026-1'!X:X,C23,'Planificación 2026-1'!H:H,"T1",'Planificación 2026-1'!I:I,"&lt;3")</f>
        <v>0</v>
      </c>
      <c r="DE23" s="59">
        <f>SUMIFS('Planificación 2026-1'!S:S,'Planificación 2026-1'!X:X,C23,'Planificación 2026-1'!H:H,"T3",'Planificación 2026-1'!I:I,"&lt;3")</f>
        <v>0</v>
      </c>
      <c r="DF23" s="59">
        <f>SUMIFS('Planificación 2026-1'!S:S,'Planificación 2026-1'!X:X,C23,'Planificación 2026-1'!H:H,"T2",'Planificación 2026-1'!I:I,"&lt;3")</f>
        <v>0</v>
      </c>
      <c r="DG23" s="59">
        <f>SUMIFS('Planificación 2026-1'!S:S,'Planificación 2026-1'!X:X,C23,'Planificación 2026-1'!H:H,"T4",'Planificación 2026-1'!I:I,"&lt;3")</f>
        <v>0</v>
      </c>
      <c r="DH23" s="58" t="str">
        <f t="shared" si="3"/>
        <v/>
      </c>
      <c r="DI23" s="27">
        <f>IF(C23="","",SUMIFS('Planificación 2026-1'!S:S,'Planificación 2026-1'!X:X,C23,'Planificación 2026-1'!F:F,"PRINCIPAL",'Planificación 2026-1'!Y:Y,"VIRTUAL"))</f>
        <v>0</v>
      </c>
      <c r="DJ23" s="27">
        <f>IF(C23="","",SUMIFS('Planificación 2026-1'!S:S,'Planificación 2026-1'!X:X,C23,'Planificación 2026-1'!F:F,"PRINCIPAL",'Planificación 2026-1'!Y:Y,"PRESENCIAL"))</f>
        <v>0</v>
      </c>
      <c r="DK23" s="27">
        <f>IF(C23="","",SUMIFS('Planificación 2026-1'!S:S,'Planificación 2026-1'!X:X,C23,'Planificación 2026-1'!F:F,"PRINCIPAL",'Planificación 2026-1'!Y:Y,"HIBRIDO PRESENCIAL"))</f>
        <v>0</v>
      </c>
      <c r="DL23" s="58" t="str">
        <f t="shared" si="4"/>
        <v>P04</v>
      </c>
      <c r="DM23" s="58">
        <f>IF(C23="","",SUMIFS('Planificación 2026-1'!S:S,'Planificación 2026-1'!X:X,C23,'Planificación 2026-1'!F:F,"FILIAL",'Planificación 2026-1'!Y:Y,"VIRTUAL"))</f>
        <v>5</v>
      </c>
      <c r="DN23" s="60">
        <f>IF(C23="","",SUMIFS('Planificación 2026-1'!S:S,'Planificación 2026-1'!X:X,C23,'Planificación 2026-1'!F:F,"FILIAL",'Planificación 2026-1'!Y:Y,"PRESENCIAL"))</f>
        <v>10</v>
      </c>
      <c r="DO23" s="29">
        <f>IF(C23="","",SUMIFS('Planificación 2026-1'!S:S,'Planificación 2026-1'!X:X,C23,'Planificación 2026-1'!F:F,"FILIAL",'Planificación 2026-1'!Y:Y,"HIBRIDO PRESENCIAL"))</f>
        <v>0</v>
      </c>
      <c r="DP23" s="61" t="str">
        <f t="shared" si="5"/>
        <v/>
      </c>
      <c r="DQ23" s="58">
        <f>IF(C23="","",SUMIFS('Planificación 2026-1'!S:S,'Planificación 2026-1'!X:X,C23,'Planificación 2026-1'!F:F,"SUNAMPE",'Planificación 2026-1'!Y:Y,"VIRTUAL"))</f>
        <v>0</v>
      </c>
      <c r="DR23" s="29">
        <f>IF(C23="","",SUMIFS('Planificación 2026-1'!S:S,'Planificación 2026-1'!X:X,C23,'Planificación 2026-1'!F:F,"SUNAMPE",'Planificación 2026-1'!Y:Y,"PRESENCIAL"))</f>
        <v>0</v>
      </c>
      <c r="DS23" s="61" t="str">
        <f t="shared" si="6"/>
        <v>P04</v>
      </c>
      <c r="DT23" s="58">
        <f>IF(C23="","",SUMIFS('Planificación 2026-1'!S:S,'Planificación 2026-1'!X:X,C23,'Planificación 2026-1'!F:F,"HUAURA",'Planificación 2026-1'!Y:Y,"VIRTUAL"))</f>
        <v>4</v>
      </c>
      <c r="DU23" s="29">
        <f>IF(C23="","",SUMIFS('Planificación 2026-1'!S:S,'Planificación 2026-1'!X:X,C23,'Planificación 2026-1'!F:F,"HUAURA",'Planificación 2026-1'!Y:Y,"PRESENCIAL"))</f>
        <v>0</v>
      </c>
      <c r="DV23" s="32">
        <f>SUMIFS('Planificación 2026-1'!S:S,'Planificación 2026-1'!X:X,C23,'Planificación 2026-1'!F:F,"PRINCIPAL",'Planificación 2026-1'!Y:Y,"VIRTUAL",'Planificación 2026-1'!I:I,"&gt;2")</f>
        <v>0</v>
      </c>
      <c r="DW23" s="32">
        <f>SUMIFS('Planificación 2026-1'!S:S,'Planificación 2026-1'!X:X,C23,'Planificación 2026-1'!F:F,"PRINCIPAL",'Planificación 2026-1'!Y:Y,"&lt;&gt;VIRTUAL",'Planificación 2026-1'!I:I,"&gt;2")</f>
        <v>0</v>
      </c>
      <c r="DX23" s="32">
        <f>SUMIFS('Planificación 2026-1'!S:S,'Planificación 2026-1'!X:X,C23,'Planificación 2026-1'!F:F,"SUNAMPE",'Planificación 2026-1'!Y:Y,"VIRTUAL",'Planificación 2026-1'!I:I,"&gt;2")</f>
        <v>0</v>
      </c>
      <c r="DY23" s="32">
        <f>SUMIFS('Planificación 2026-1'!S:S,'Planificación 2026-1'!X:X,C23,'Planificación 2026-1'!F:F,"SUNAMPE",'Planificación 2026-1'!Y:Y,"&lt;&gt;VIRTUAL",'Planificación 2026-1'!I:I,"&gt;2")</f>
        <v>0</v>
      </c>
      <c r="DZ23" s="32">
        <f>SUMIFS('Planificación 2026-1'!S:S,'Planificación 2026-1'!X:X,C23,'Planificación 2026-1'!F:F,"FILIAL",'Planificación 2026-1'!Y:Y,"VIRTUAL",'Planificación 2026-1'!I:I,"&gt;2")</f>
        <v>5</v>
      </c>
      <c r="EA23" s="32">
        <f>SUMIFS('Planificación 2026-1'!S:S,'Planificación 2026-1'!X:X,C23,'Planificación 2026-1'!F:F,"FILIAL",'Planificación 2026-1'!Y:Y,"&lt;&gt;VIRTUAL",'Planificación 2026-1'!I:I,"&gt;2")</f>
        <v>10</v>
      </c>
      <c r="EB23" s="32">
        <f>SUMIFS('Planificación 2026-1'!S:S,'Planificación 2026-1'!X:X,C23,'Planificación 2026-1'!F:F,"PORUMA",'Planificación 2026-1'!Y:Y,"VIRTUAL",'Planificación 2026-1'!I:I,"&gt;2")</f>
        <v>0</v>
      </c>
      <c r="EC23" s="32">
        <f>SUMIFS('Planificación 2026-1'!S:S,'Planificación 2026-1'!X:X,C23,'Planificación 2026-1'!F:F,"PORUMA",'Planificación 2026-1'!Y:Y,"&lt;&gt;VIRTUAL",'Planificación 2026-1'!I:I,"&gt;2")</f>
        <v>0</v>
      </c>
      <c r="ED23" s="32">
        <f>SUMIFS('Planificación 2026-1'!S:S,'Planificación 2026-1'!X:X,C23,'Planificación 2026-1'!F:F,"HUAURA",'Planificación 2026-1'!Y:Y,"VIRTUAL",'Planificación 2026-1'!I:I,"&gt;2")</f>
        <v>4</v>
      </c>
      <c r="EE23" s="32">
        <f>SUMIFS('Planificación 2026-1'!S:S,'Planificación 2026-1'!X:X,C23,'Planificación 2026-1'!F:F,"HUAURA",'Planificación 2026-1'!Y:Y,"&lt;&gt;VIRTUAL",'Planificación 2026-1'!I:I,"&gt;2")</f>
        <v>0</v>
      </c>
      <c r="EF23" s="32">
        <f>SUMIFS('Planificación 2026-1'!S:S,'Planificación 2026-1'!X:X,C23,'Planificación 2026-1'!F:F,"PRINCIPAL",'Planificación 2026-1'!Y:Y,"VIRTUAL",'Planificación 2026-1'!I:I,"&lt;3")</f>
        <v>0</v>
      </c>
      <c r="EG23" s="32">
        <f>SUMIFS('Planificación 2026-1'!S:S,'Planificación 2026-1'!X:X,C23,'Planificación 2026-1'!F:F,"PRINCIPAL",'Planificación 2026-1'!Y:Y,"&lt;&gt;VIRTUAL",'Planificación 2026-1'!I:I,"&lt;3")</f>
        <v>0</v>
      </c>
      <c r="EH23" s="32">
        <f>SUMIFS('Planificación 2026-1'!S:S,'Planificación 2026-1'!X:X,C23,'Planificación 2026-1'!F:F,"SUNAMPE",'Planificación 2026-1'!Y:Y,"VIRTUAL",'Planificación 2026-1'!I:I,"&lt;3")</f>
        <v>0</v>
      </c>
      <c r="EI23" s="32">
        <f>SUMIFS('Planificación 2026-1'!S:S,'Planificación 2026-1'!X:X,C23,'Planificación 2026-1'!F:F,"SUNAMPE",'Planificación 2026-1'!Y:Y,"&lt;&gt;VIRTUAL",'Planificación 2026-1'!I:I,"&lt;3")</f>
        <v>0</v>
      </c>
      <c r="EJ23" s="32">
        <f>SUMIFS('Planificación 2026-1'!S:S,'Planificación 2026-1'!X:X,C23,'Planificación 2026-1'!F:F,"FILIAL",'Planificación 2026-1'!Y:Y,"VIRTUAL",'Planificación 2026-1'!I:I,"&lt;3")</f>
        <v>0</v>
      </c>
      <c r="EK23" s="32">
        <f>SUMIFS('Planificación 2026-1'!S:S,'Planificación 2026-1'!X:X,C23,'Planificación 2026-1'!F:F,"FILIAL",'Planificación 2026-1'!Y:Y,"&lt;&gt;VIRTUAL",'Planificación 2026-1'!I:I,"&lt;3")</f>
        <v>0</v>
      </c>
      <c r="EL23" s="32">
        <f>SUMIFS('Planificación 2026-1'!S:S,'Planificación 2026-1'!X:X,C23,'Planificación 2026-1'!F:F,"PORUMA",'Planificación 2026-1'!Y:Y,"VIRTUAL",'Planificación 2026-1'!I:I,"&lt;3")</f>
        <v>0</v>
      </c>
      <c r="EM23" s="32">
        <f>SUMIFS('Planificación 2026-1'!S:S,'Planificación 2026-1'!X:X,C23,'Planificación 2026-1'!F:F,"PORUMA",'Planificación 2026-1'!Y:Y,"&lt;&gt;VIRTUAL",'Planificación 2026-1'!I:I,"&lt;3")</f>
        <v>0</v>
      </c>
      <c r="EN23" s="32">
        <f>SUMIFS('Planificación 2026-1'!S:S,'Planificación 2026-1'!X:X,C23,'Planificación 2026-1'!F:F,"HUAURA",'Planificación 2026-1'!Y:Y,"VIRTUAL",'Planificación 2026-1'!I:I,"&lt;3")</f>
        <v>0</v>
      </c>
      <c r="EO23" s="32">
        <f>SUMIFS('Planificación 2026-1'!S:S,'Planificación 2026-1'!X:X,C23,'Planificación 2026-1'!F:F,"HUAURA",'Planificación 2026-1'!Y:Y,"&lt;&gt;VIRTUAL",'Planificación 2026-1'!I:I,"&lt;3")</f>
        <v>0</v>
      </c>
      <c r="EP23" s="32">
        <f t="shared" si="0"/>
        <v>15</v>
      </c>
      <c r="EQ23" s="32">
        <f t="shared" si="7"/>
        <v>4</v>
      </c>
      <c r="ER23" s="32">
        <f t="shared" si="8"/>
        <v>0</v>
      </c>
      <c r="ES23" s="32">
        <f t="shared" si="9"/>
        <v>0</v>
      </c>
      <c r="ET23" s="32">
        <f t="shared" si="10"/>
        <v>0</v>
      </c>
      <c r="EU23" s="32">
        <f t="shared" si="11"/>
        <v>19</v>
      </c>
      <c r="EV23" s="32" t="b">
        <f>EXACT(EU23,E23)</f>
        <v>1</v>
      </c>
      <c r="EW23" s="32"/>
      <c r="EX23" s="32">
        <f t="shared" si="1"/>
        <v>9</v>
      </c>
      <c r="EY23" s="32">
        <f t="shared" si="2"/>
        <v>10</v>
      </c>
      <c r="EZ23" s="32" t="b">
        <f>EXACT(SUM(EX23:EY23),E23)</f>
        <v>1</v>
      </c>
      <c r="FA23" s="32" t="str">
        <f>IF(AND(DW23=0,EA23=0,EE23=0),"",IF(COUNTIF(DW23:EE23,"&gt;0")=1,IF(DW23&gt;0,"SEDE",IF(EA23&gt;0,"FILIAL","HUAURA")),IF(COUNTIF(DW23:EE23,"&gt;0")=2,IF(AND(DW23&gt;0,EA23&gt;0),"SEDE-FILIAL",IF(AND(DW23&gt;0,EE23&gt;0),"SEDE-HUAURA","FILIAL-HUAURA")),"SEDE-FILIAL-HUAURA")))</f>
        <v>SEDE-FILIAL-HUAURA</v>
      </c>
      <c r="FB23" s="32" t="str">
        <f t="shared" si="12"/>
        <v>MAS PRESENCIAL</v>
      </c>
    </row>
    <row r="24" spans="1:158">
      <c r="A24" s="33"/>
      <c r="B24" s="66">
        <v>21</v>
      </c>
      <c r="C24" s="32" t="s">
        <v>221</v>
      </c>
      <c r="D24" s="429">
        <v>21462854</v>
      </c>
      <c r="E24" s="62">
        <f>SUMIF('Planificación 2026-1'!X:X,C24,'Planificación 2026-1'!S:S)</f>
        <v>15</v>
      </c>
      <c r="F24" s="63" t="s">
        <v>203</v>
      </c>
      <c r="G24" s="454" t="s">
        <v>200</v>
      </c>
      <c r="H24" s="64" t="s">
        <v>38</v>
      </c>
      <c r="I24" s="64" t="s">
        <v>166</v>
      </c>
      <c r="J24" s="32" t="s">
        <v>38</v>
      </c>
      <c r="K24" s="32" t="s">
        <v>150</v>
      </c>
      <c r="L24" s="57" t="str">
        <f>IF(SUM(COUNTIFS('Planificación 2026-1'!F:F,"PRINCIPAL",'Planificación 2026-1'!X:X,C24,'Planificación 2026-1'!H:H,"AF"))&gt;0,"P01"," ")</f>
        <v xml:space="preserve"> </v>
      </c>
      <c r="M24" s="58" t="str">
        <f>IF(SUM(COUNTIFS('Planificación 2026-1'!F:F,"PRINCIPAL",'Planificación 2026-1'!X:X,C24,'Planificación 2026-1'!H:H,"EN"))&gt;0,"P02"," ")</f>
        <v xml:space="preserve"> </v>
      </c>
      <c r="N24" s="58" t="str">
        <f>IF(SUM(COUNTIFS('Planificación 2026-1'!F:F,"PRINCIPAL",'Planificación 2026-1'!X:X,C24,'Planificación 2026-1'!H:H,"IS"))&gt;0,"P03"," ")</f>
        <v xml:space="preserve"> </v>
      </c>
      <c r="O24" s="58" t="str">
        <f>IF(SUM(COUNTIFS('Planificación 2026-1'!F:F,"PRINCIPAL",'Planificación 2026-1'!X:X,C24,'Planificación 2026-1'!H:H,"PS"))&gt;0,"P04"," ")</f>
        <v xml:space="preserve"> </v>
      </c>
      <c r="P24" s="58"/>
      <c r="Q24" s="58" t="str">
        <f>IF(SUM(COUNTIFS('Planificación 2026-1'!F:F,"PRINCIPAL",'Planificación 2026-1'!X:X,C24,'Planificación 2026-1'!H:H,"IN"))&gt;0,"P06"," ")</f>
        <v xml:space="preserve"> </v>
      </c>
      <c r="R24" s="58" t="str">
        <f>IF(SUM(COUNTIFS('Planificación 2026-1'!F:F,"PRINCIPAL",'Planificación 2026-1'!X:X,C24,'Planificación 2026-1'!H:H,"CA"))&gt;0,"P07"," ")</f>
        <v xml:space="preserve"> </v>
      </c>
      <c r="S24" s="58" t="str">
        <f>IF(SUM(COUNTIFS('Planificación 2026-1'!F:F,"PRINCIPAL",'Planificación 2026-1'!X:X,C24,'Planificación 2026-1'!H:H,"DE"))&gt;0,"P08"," ")</f>
        <v xml:space="preserve"> </v>
      </c>
      <c r="T24" s="58" t="str">
        <f>IF(SUM(COUNTIFS('Planificación 2026-1'!F:F,"PRINCIPAL",'Planificación 2026-1'!X:X,C24,'Planificación 2026-1'!H:H,"OB"))&gt;0,"P09"," ")</f>
        <v xml:space="preserve"> </v>
      </c>
      <c r="U24" s="58" t="str">
        <f>IF(SUM(COUNTIFS('Planificación 2026-1'!F:F,"PRINCIPAL",'Planificación 2026-1'!X:X,C24,'Planificación 2026-1'!H:H,"MH"))&gt;0,"P31"," ")</f>
        <v xml:space="preserve"> </v>
      </c>
      <c r="V24" s="58" t="str">
        <f>IF(SUM(COUNTIFS('Planificación 2026-1'!F:F,"PRINCIPAL",'Planificación 2026-1'!X:X,C24,'Planificación 2026-1'!H:H,"IC"))&gt;0,"P32"," ")</f>
        <v xml:space="preserve"> </v>
      </c>
      <c r="W24" s="58" t="str">
        <f>IF(SUM(COUNTIFS('Planificación 2026-1'!F:F,"PRINCIPAL",'Planificación 2026-1'!X:X,C24,'Planificación 2026-1'!H:H,"AR"))&gt;0,"P34"," ")</f>
        <v xml:space="preserve"> </v>
      </c>
      <c r="X24" s="58" t="str">
        <f>IF(SUM(COUNTIFS('Planificación 2026-1'!F:F,"PRINCIPAL",'Planificación 2026-1'!X:X,C24,'Planificación 2026-1'!H:H,"T1"))&gt;0,"P35"," ")</f>
        <v xml:space="preserve"> </v>
      </c>
      <c r="Y24" s="58" t="str">
        <f>IF(SUM(COUNTIFS('Planificación 2026-1'!F:F,"PRINCIPAL",'Planificación 2026-1'!X:X,C24,'Planificación 2026-1'!H:H,"T3"))&gt;0,"P36"," ")</f>
        <v xml:space="preserve"> </v>
      </c>
      <c r="Z24" s="58" t="str">
        <f>IF(SUM(COUNTIFS('Planificación 2026-1'!F:F,"PRINCIPAL",'Planificación 2026-1'!X:X,C24,'Planificación 2026-1'!H:H,"T2"))&gt;0,"P37"," ")</f>
        <v xml:space="preserve"> </v>
      </c>
      <c r="AA24" s="58" t="str">
        <f>IF(SUM(COUNTIFS('Planificación 2026-1'!F:F,"PRINCIPAL",'Planificación 2026-1'!X:X,C24,'Planificación 2026-1'!H:H,"AE"))&gt;0,"P38"," ")</f>
        <v xml:space="preserve"> </v>
      </c>
      <c r="AB24" s="58" t="str">
        <f>IF(SUM(COUNTIFS('Planificación 2026-1'!F:F,"PRINCIPAL",'Planificación 2026-1'!X:X,C24,'Planificación 2026-1'!H:H,"T4"))&gt;0,"P55"," ")</f>
        <v xml:space="preserve"> </v>
      </c>
      <c r="AC24" s="58" t="str">
        <f>IF(SUM(COUNTIFS('Planificación 2026-1'!F:F,"FILIAL",'Planificación 2026-1'!X:X,C24,'Planificación 2026-1'!H:H,"AF"))&gt;0," P01"," ")</f>
        <v xml:space="preserve"> </v>
      </c>
      <c r="AD24" s="58" t="str">
        <f>IF(SUM(COUNTIFS('Planificación 2026-1'!F:F,"FILIAL",'Planificación 2026-1'!X:X,C24,'Planificación 2026-1'!H:H,"EN"))&gt;0,"P02"," ")</f>
        <v>P02</v>
      </c>
      <c r="AE24" s="58" t="str">
        <f>IF(SUM(COUNTIFS('Planificación 2026-1'!F:F,"FILIAL",'Planificación 2026-1'!X:X,C24,'Planificación 2026-1'!H:H,"IS"))&gt;0,"P03"," ")</f>
        <v xml:space="preserve"> </v>
      </c>
      <c r="AF24" s="58" t="str">
        <f>IF(SUM(COUNTIFS('Planificación 2026-1'!F:F,"FILIAL",'Planificación 2026-1'!X:X,C24,'Planificación 2026-1'!H:H,"PS"))&gt;0,"P04"," ")</f>
        <v xml:space="preserve"> </v>
      </c>
      <c r="AG24" s="58"/>
      <c r="AH24" s="58" t="str">
        <f>IF(SUM(COUNTIFS('Planificación 2026-1'!F:F,"FILIAL",'Planificación 2026-1'!X:X,C24,'Planificación 2026-1'!H:H,"IN"))&gt;0,"P06"," ")</f>
        <v xml:space="preserve"> </v>
      </c>
      <c r="AI24" s="58" t="str">
        <f>IF(SUM(COUNTIFS('Planificación 2026-1'!F:F,"FILIAL",'Planificación 2026-1'!X:X,C24,'Planificación 2026-1'!H:H,"CA"))&gt;0,"P07"," ")</f>
        <v xml:space="preserve"> </v>
      </c>
      <c r="AJ24" s="58" t="str">
        <f>IF(SUM(COUNTIFS('Planificación 2026-1'!F:F,"FILIAL",'Planificación 2026-1'!X:X,C24,'Planificación 2026-1'!H:H,"DE"))&gt;0,"P08"," ")</f>
        <v xml:space="preserve"> </v>
      </c>
      <c r="AK24" s="58" t="str">
        <f>IF(SUM(COUNTIFS('Planificación 2026-1'!F:F,"FILIAL",'Planificación 2026-1'!X:X,C24,'Planificación 2026-1'!H:H,"OB"))&gt;0,"P09"," ")</f>
        <v xml:space="preserve"> </v>
      </c>
      <c r="AL24" s="58" t="str">
        <f>IF(SUM(COUNTIFS('Planificación 2026-1'!F:F,"FILIAL",'Planificación 2026-1'!X:X,C24,'Planificación 2026-1'!H:H,"MH"))&gt;0,"P31"," ")</f>
        <v xml:space="preserve"> </v>
      </c>
      <c r="AM24" s="58" t="str">
        <f>IF(SUM(COUNTIFS('Planificación 2026-1'!F:F,"FILIAL",'Planificación 2026-1'!X:X,C24,'Planificación 2026-1'!H:H,"IC"))&gt;0,"P32"," ")</f>
        <v xml:space="preserve"> </v>
      </c>
      <c r="AN24" s="58" t="str">
        <f>IF(SUM(COUNTIFS('Planificación 2026-1'!F:F,"FILIAL",'Planificación 2026-1'!X:X,C24,'Planificación 2026-1'!H:H,"AR"))&gt;0,"P34"," ")</f>
        <v xml:space="preserve"> </v>
      </c>
      <c r="AO24" s="58" t="str">
        <f>IF(SUM(COUNTIFS('Planificación 2026-1'!F:F,"FILIAL",'Planificación 2026-1'!X:X,C24,'Planificación 2026-1'!H:H,"T1"))&gt;0,"P35"," ")</f>
        <v xml:space="preserve"> </v>
      </c>
      <c r="AP24" s="58" t="str">
        <f>IF(SUM(COUNTIFS('Planificación 2026-1'!F:F,"FILIAL",'Planificación 2026-1'!X:X,C24,'Planificación 2026-1'!H:H,"T3"))&gt;0,"P36"," ")</f>
        <v xml:space="preserve"> </v>
      </c>
      <c r="AQ24" s="58" t="str">
        <f>IF(SUM(COUNTIFS('Planificación 2026-1'!F:F,"FILIAL",'Planificación 2026-1'!X:X,C24,'Planificación 2026-1'!H:H,"T2"))&gt;0,"P37"," ")</f>
        <v xml:space="preserve"> </v>
      </c>
      <c r="AR24" s="58" t="str">
        <f>IF(SUM(COUNTIFS('Planificación 2026-1'!F:F,"FILIAL",'Planificación 2026-1'!X:X,C24,'Planificación 2026-1'!H:H,"AE"))&gt;0,"P38"," ")</f>
        <v xml:space="preserve"> </v>
      </c>
      <c r="AS24" s="58" t="str">
        <f>IF(SUM(COUNTIFS('Planificación 2026-1'!F:F,"FILIAL",'Planificación 2026-1'!X:X,C24,'Planificación 2026-1'!H:H,"T4"))&gt;0,"P55"," ")</f>
        <v xml:space="preserve"> </v>
      </c>
      <c r="AT24" s="58" t="str">
        <f>IF(SUM(COUNTIFS('Planificación 2026-1'!F:F,"SUNAMPE",'Planificación 2026-1'!X:X,C24,'Planificación 2026-1'!H:H,"AF"))&gt;0," P01"," ")</f>
        <v xml:space="preserve"> </v>
      </c>
      <c r="AU24" s="58" t="str">
        <f>IF(SUM(COUNTIFS('Planificación 2026-1'!F:F,"SUNAMPE",'Planificación 2026-1'!X:X,C24,'Planificación 2026-1'!H:H,"EN"))&gt;0,"P02"," ")</f>
        <v xml:space="preserve"> </v>
      </c>
      <c r="AV24" s="58" t="str">
        <f>IF(SUM(COUNTIFS('Planificación 2026-1'!F:F,"SUNAMPE",'Planificación 2026-1'!X:X,C24,'Planificación 2026-1'!H:H,"IS"))&gt;0,"P03"," ")</f>
        <v xml:space="preserve"> </v>
      </c>
      <c r="AW24" s="58" t="str">
        <f>IF(SUM(COUNTIFS('Planificación 2026-1'!F:F,"SUNAMPE",'Planificación 2026-1'!X:X,C24,'Planificación 2026-1'!H:H,"PS"))&gt;0,"P04"," ")</f>
        <v xml:space="preserve"> </v>
      </c>
      <c r="AX24" s="58"/>
      <c r="AY24" s="58" t="str">
        <f>IF(SUM(COUNTIFS('Planificación 2026-1'!F:F,"SUNAMPE",'Planificación 2026-1'!X:X,C24,'Planificación 2026-1'!H:H,"IN"))&gt;0,"P06"," ")</f>
        <v xml:space="preserve"> </v>
      </c>
      <c r="AZ24" s="58" t="str">
        <f>IF(SUM(COUNTIFS('Planificación 2026-1'!F:F,"SUNAMPE",'Planificación 2026-1'!X:X,C24,'Planificación 2026-1'!H:H,"CA"))&gt;0,"P07"," ")</f>
        <v xml:space="preserve"> </v>
      </c>
      <c r="BA24" s="58" t="str">
        <f>IF(SUM(COUNTIFS('Planificación 2026-1'!F:F,"SUNAMPE",'Planificación 2026-1'!X:X,C24,'Planificación 2026-1'!H:H,"DE"))&gt;0,"P08"," ")</f>
        <v xml:space="preserve"> </v>
      </c>
      <c r="BB24" s="58" t="str">
        <f>IF(SUM(COUNTIFS('Planificación 2026-1'!F:F,"SUNAMPE",'Planificación 2026-1'!X:X,C24,'Planificación 2026-1'!H:H,"OB"))&gt;0,"P09"," ")</f>
        <v xml:space="preserve"> </v>
      </c>
      <c r="BC24" s="58" t="str">
        <f>IF(SUM(COUNTIFS('Planificación 2026-1'!F:F,"SUNAMPE",'Planificación 2026-1'!X:X,C24,'Planificación 2026-1'!H:H,"MH"))&gt;0,"P31"," ")</f>
        <v xml:space="preserve"> </v>
      </c>
      <c r="BD24" s="58" t="str">
        <f>IF(SUM(COUNTIFS('Planificación 2026-1'!F:F,"SUNAMPE",'Planificación 2026-1'!X:X,C24,'Planificación 2026-1'!H:H,"IC"))&gt;0,"P32"," ")</f>
        <v xml:space="preserve"> </v>
      </c>
      <c r="BE24" s="58" t="str">
        <f>IF(SUM(COUNTIFS('Planificación 2026-1'!F:F,"SUNAMPE",'Planificación 2026-1'!X:X,C24,'Planificación 2026-1'!H:H,"AR"))&gt;0,"P34"," ")</f>
        <v xml:space="preserve"> </v>
      </c>
      <c r="BF24" s="58" t="str">
        <f>IF(SUM(COUNTIFS('Planificación 2026-1'!F:F,"SUNAMPE",'Planificación 2026-1'!X:X,C24,'Planificación 2026-1'!H:H,"T1"))&gt;0,"P35"," ")</f>
        <v xml:space="preserve"> </v>
      </c>
      <c r="BG24" s="58" t="str">
        <f>IF(SUM(COUNTIFS('Planificación 2026-1'!F:F,"SUNAMPE",'Planificación 2026-1'!X:X,C24,'Planificación 2026-1'!H:H,"T3"))&gt;0,"P36"," ")</f>
        <v xml:space="preserve"> </v>
      </c>
      <c r="BH24" s="58" t="str">
        <f>IF(SUM(COUNTIFS('Planificación 2026-1'!F:F,"SUNAMPE",'Planificación 2026-1'!X:X,C24,'Planificación 2026-1'!H:H,"T2"))&gt;0,"P37"," ")</f>
        <v xml:space="preserve"> </v>
      </c>
      <c r="BI24" s="58" t="str">
        <f>IF(SUM(COUNTIFS('Planificación 2026-1'!F:F,"SUNAMPE",'Planificación 2026-1'!X:X,C24,'Planificación 2026-1'!H:H,"AE"))&gt;0,"P38"," ")</f>
        <v xml:space="preserve"> </v>
      </c>
      <c r="BJ24" s="58" t="str">
        <f>IF(SUM(COUNTIFS('Planificación 2026-1'!F:F,"SUNAMPE",'Planificación 2026-1'!X:X,C24,'Planificación 2026-1'!H:H,"T4"))&gt;0,"P55"," ")</f>
        <v xml:space="preserve"> </v>
      </c>
      <c r="BK24" s="58" t="str">
        <f>IF(SUM(COUNTIFS('Planificación 2026-1'!F:F,"HUAURA",'Planificación 2026-1'!X:X,C24,'Planificación 2026-1'!H:H,"AF"))&gt;0," P01"," ")</f>
        <v xml:space="preserve"> </v>
      </c>
      <c r="BL24" s="58" t="str">
        <f>IF(SUM(COUNTIFS('Planificación 2026-1'!F:F,"HUAURA",'Planificación 2026-1'!X:X,C24,'Planificación 2026-1'!H:H,"EN"))&gt;0,"P02"," ")</f>
        <v xml:space="preserve"> </v>
      </c>
      <c r="BM24" s="58" t="str">
        <f>IF(SUM(COUNTIFS('Planificación 2026-1'!F:F,"HUAURA",'Planificación 2026-1'!X:X,C24,'Planificación 2026-1'!H:H,"IS"))&gt;0,"P03"," ")</f>
        <v xml:space="preserve"> </v>
      </c>
      <c r="BN24" s="58" t="str">
        <f>IF(SUM(COUNTIFS('Planificación 2026-1'!F:F,"HUAURA",'Planificación 2026-1'!X:X,C24,'Planificación 2026-1'!H:H,"PS"))&gt;0,"P04"," ")</f>
        <v xml:space="preserve"> </v>
      </c>
      <c r="BO24" s="58"/>
      <c r="BP24" s="58" t="str">
        <f>IF(SUM(COUNTIFS('Planificación 2026-1'!F:F,"HUAURA",'Planificación 2026-1'!X:X,C24,'Planificación 2026-1'!H:H,"IN"))&gt;0,"P06"," ")</f>
        <v xml:space="preserve"> </v>
      </c>
      <c r="BQ24" s="58" t="str">
        <f>IF(SUM(COUNTIFS('Planificación 2026-1'!F:F,"HUAURA",'Planificación 2026-1'!X:X,C24,'Planificación 2026-1'!H:H,"CA"))&gt;0,"P07"," ")</f>
        <v xml:space="preserve"> </v>
      </c>
      <c r="BR24" s="58" t="str">
        <f>IF(SUM(COUNTIFS('Planificación 2026-1'!F:F,"HUAURA",'Planificación 2026-1'!X:X,C24,'Planificación 2026-1'!H:H,"DE"))&gt;0,"P08"," ")</f>
        <v xml:space="preserve"> </v>
      </c>
      <c r="BS24" s="58" t="str">
        <f>IF(SUM(COUNTIFS('Planificación 2026-1'!F:F,"HUAURA",'Planificación 2026-1'!X:X,C24,'Planificación 2026-1'!H:H,"OB"))&gt;0,"P09"," ")</f>
        <v xml:space="preserve"> </v>
      </c>
      <c r="BT24" s="58" t="str">
        <f>IF(SUM(COUNTIFS('Planificación 2026-1'!F:F,"HUAURA",'Planificación 2026-1'!X:X,C24,'Planificación 2026-1'!H:H,"MH"))&gt;0,"P31"," ")</f>
        <v xml:space="preserve"> </v>
      </c>
      <c r="BU24" s="58" t="str">
        <f>IF(SUM(COUNTIFS('Planificación 2026-1'!F:F,"HUAURA",'Planificación 2026-1'!X:X,C24,'Planificación 2026-1'!H:H,"IC"))&gt;0,"P32"," ")</f>
        <v xml:space="preserve"> </v>
      </c>
      <c r="BV24" s="58" t="str">
        <f>IF(SUM(COUNTIFS('Planificación 2026-1'!F:F,"HUAURA",'Planificación 2026-1'!X:X,C24,'Planificación 2026-1'!H:H,"AR"))&gt;0,"P34"," ")</f>
        <v xml:space="preserve"> </v>
      </c>
      <c r="BW24" s="58" t="str">
        <f>IF(SUM(COUNTIFS('Planificación 2026-1'!F:F,"HUAURA",'Planificación 2026-1'!X:X,C24,'Planificación 2026-1'!H:H,"T1"))&gt;0,"P35"," ")</f>
        <v xml:space="preserve"> </v>
      </c>
      <c r="BX24" s="58" t="str">
        <f>IF(SUM(COUNTIFS('Planificación 2026-1'!F:F,"HUAURA",'Planificación 2026-1'!X:X,C24,'Planificación 2026-1'!H:H,"T3"))&gt;0,"P36"," ")</f>
        <v xml:space="preserve"> </v>
      </c>
      <c r="BY24" s="58" t="str">
        <f>IF(SUM(COUNTIFS('Planificación 2026-1'!F:F,"HUAURA",'Planificación 2026-1'!X:X,C24,'Planificación 2026-1'!H:H,"T2"))&gt;0,"P37"," ")</f>
        <v xml:space="preserve"> </v>
      </c>
      <c r="BZ24" s="58" t="str">
        <f>IF(SUM(COUNTIFS('Planificación 2026-1'!F:F,"HUAURA",'Planificación 2026-1'!X:X,C24,'Planificación 2026-1'!H:H,"AE"))&gt;0,"P38"," ")</f>
        <v xml:space="preserve"> </v>
      </c>
      <c r="CA24" s="58" t="str">
        <f>IF(SUM(COUNTIFS('Planificación 2026-1'!F:F,"HUAURA",'Planificación 2026-1'!X:X,C24,'Planificación 2026-1'!H:H,"T4"))&gt;0,"P55"," ")</f>
        <v xml:space="preserve"> </v>
      </c>
      <c r="CB24" s="59">
        <f>SUMIFS('Planificación 2026-1'!S:S,'Planificación 2026-1'!X:X,C24,'Planificación 2026-1'!H:H,"AF",'Planificación 2026-1'!I:I,"&gt;2")</f>
        <v>0</v>
      </c>
      <c r="CC24" s="59">
        <f>SUMIFS('Planificación 2026-1'!S:S,'Planificación 2026-1'!X:X,C24,'Planificación 2026-1'!H:H,"EN",'Planificación 2026-1'!I:I,"&gt;2")</f>
        <v>15</v>
      </c>
      <c r="CD24" s="59">
        <f>SUMIFS('Planificación 2026-1'!S:S,'Planificación 2026-1'!X:X,C24,'Planificación 2026-1'!H:H,"IS",'Planificación 2026-1'!I:I,"&gt;2")</f>
        <v>0</v>
      </c>
      <c r="CE24" s="59">
        <f>SUMIFS('Planificación 2026-1'!S:S,'Planificación 2026-1'!X:X,C24,'Planificación 2026-1'!H:H,"PS",'Planificación 2026-1'!I:I,"&gt;2")</f>
        <v>0</v>
      </c>
      <c r="CF24" s="59">
        <f>SUMIFS('Planificación 2026-1'!S:S,'Planificación 2026-1'!X:X,C24,'Planificación 2026-1'!H:H,"IN",'Planificación 2026-1'!I:I,"&gt;2")</f>
        <v>0</v>
      </c>
      <c r="CG24" s="59">
        <f>SUMIFS('Planificación 2026-1'!S:S,'Planificación 2026-1'!X:X,C24,'Planificación 2026-1'!H:H,"CA",'Planificación 2026-1'!I:I,"&gt;2")</f>
        <v>0</v>
      </c>
      <c r="CH24" s="59">
        <f>SUMIFS('Planificación 2026-1'!S:S,'Planificación 2026-1'!X:X,C24,'Planificación 2026-1'!H:H,"DE",'Planificación 2026-1'!I:I,"&gt;2")</f>
        <v>0</v>
      </c>
      <c r="CI24" s="59">
        <f>SUMIFS('Planificación 2026-1'!S:S,'Planificación 2026-1'!X:X,C24,'Planificación 2026-1'!H:H,"OB",'Planificación 2026-1'!I:I,"&gt;2")</f>
        <v>0</v>
      </c>
      <c r="CJ24" s="59">
        <f>SUMIFS('Planificación 2026-1'!S:S,'Planificación 2026-1'!X:X,C24,'Planificación 2026-1'!H:H,"MH",'Planificación 2026-1'!I:I,"&gt;2")</f>
        <v>0</v>
      </c>
      <c r="CK24" s="59">
        <f>SUMIFS('Planificación 2026-1'!S:S,'Planificación 2026-1'!X:X,C24,'Planificación 2026-1'!H:H,"IC",'Planificación 2026-1'!I:I,"&gt;2")</f>
        <v>0</v>
      </c>
      <c r="CL24" s="59">
        <f>SUMIFS('Planificación 2026-1'!S:S,'Planificación 2026-1'!X:X,C24,'Planificación 2026-1'!H:H,"AR",'Planificación 2026-1'!I:I,"&gt;2")</f>
        <v>0</v>
      </c>
      <c r="CM24" s="59">
        <f>SUMIFS('Planificación 2026-1'!S:S,'Planificación 2026-1'!X:X,C24,'Planificación 2026-1'!H:H,"AE",'Planificación 2026-1'!I:I,"&gt;2")</f>
        <v>0</v>
      </c>
      <c r="CN24" s="59">
        <f>SUMIFS('Planificación 2026-1'!S:S,'Planificación 2026-1'!X:X,C24,'Planificación 2026-1'!H:H,"T1",'Planificación 2026-1'!I:I,"&gt;2")</f>
        <v>0</v>
      </c>
      <c r="CO24" s="59">
        <f>SUMIFS('Planificación 2026-1'!S:S,'Planificación 2026-1'!X:X,C24,'Planificación 2026-1'!H:H,"T3",'Planificación 2026-1'!I:I,"&gt;2")</f>
        <v>0</v>
      </c>
      <c r="CP24" s="59">
        <f>SUMIFS('Planificación 2026-1'!S:S,'Planificación 2026-1'!X:X,C24,'Planificación 2026-1'!H:H,"T2",'Planificación 2026-1'!I:I,"&gt;2")</f>
        <v>0</v>
      </c>
      <c r="CQ24" s="59">
        <f>SUMIFS('Planificación 2026-1'!S:S,'Planificación 2026-1'!X:X,C24,'Planificación 2026-1'!H:H,"T4",'Planificación 2026-1'!I:I,"&gt;2")</f>
        <v>0</v>
      </c>
      <c r="CR24" s="59">
        <f>SUMIFS('Planificación 2026-1'!S:S,'Planificación 2026-1'!X:X,C24,'Planificación 2026-1'!H:H,"AF",'Planificación 2026-1'!I:I,"&lt;3")</f>
        <v>0</v>
      </c>
      <c r="CS24" s="59">
        <f>SUMIFS('Planificación 2026-1'!S:S,'Planificación 2026-1'!X:X,C24,'Planificación 2026-1'!H:H,"EN",'Planificación 2026-1'!I:I,"&lt;3")</f>
        <v>0</v>
      </c>
      <c r="CT24" s="59">
        <f>SUMIFS('Planificación 2026-1'!S:S,'Planificación 2026-1'!X:X,C24,'Planificación 2026-1'!H:H,"IS",'Planificación 2026-1'!I:I,"&lt;3")</f>
        <v>0</v>
      </c>
      <c r="CU24" s="59">
        <f>SUMIFS('Planificación 2026-1'!S:S,'Planificación 2026-1'!X:X,C24,'Planificación 2026-1'!H:H,"PS",'Planificación 2026-1'!I:I,"&lt;3")</f>
        <v>0</v>
      </c>
      <c r="CV24" s="59">
        <f>SUMIFS('Planificación 2026-1'!S:S,'Planificación 2026-1'!X:X,C24,'Planificación 2026-1'!H:H,"IN",'Planificación 2026-1'!I:I,"&lt;3")</f>
        <v>0</v>
      </c>
      <c r="CW24" s="59">
        <f>SUMIFS('Planificación 2026-1'!S:S,'Planificación 2026-1'!X:X,C24,'Planificación 2026-1'!H:H,"CA",'Planificación 2026-1'!I:I,"&lt;3")</f>
        <v>0</v>
      </c>
      <c r="CX24" s="59">
        <f>SUMIFS('Planificación 2026-1'!S:S,'Planificación 2026-1'!X:X,C24,'Planificación 2026-1'!H:H,"DE",'Planificación 2026-1'!I:I,"&lt;3")</f>
        <v>0</v>
      </c>
      <c r="CY24" s="59">
        <f>SUMIFS('Planificación 2026-1'!S:S,'Planificación 2026-1'!X:X,C24,'Planificación 2026-1'!H:H,"OB",'Planificación 2026-1'!I:I,"&lt;3")</f>
        <v>0</v>
      </c>
      <c r="CZ24" s="59">
        <f>SUMIFS('Planificación 2026-1'!S:S,'Planificación 2026-1'!X:X,C24,'Planificación 2026-1'!H:H,"MH",'Planificación 2026-1'!I:I,"&lt;3")</f>
        <v>0</v>
      </c>
      <c r="DA24" s="59">
        <f>SUMIFS('Planificación 2026-1'!S:S,'Planificación 2026-1'!X:X,C24,'Planificación 2026-1'!H:H,"IC",'Planificación 2026-1'!I:I,"&lt;3")</f>
        <v>0</v>
      </c>
      <c r="DB24" s="59">
        <f>SUMIFS('Planificación 2026-1'!S:S,'Planificación 2026-1'!X:X,C24,'Planificación 2026-1'!H:H,"AR",'Planificación 2026-1'!I:I,"&lt;3")</f>
        <v>0</v>
      </c>
      <c r="DC24" s="59">
        <f>SUMIFS('Planificación 2026-1'!S:S,'Planificación 2026-1'!X:X,C24,'Planificación 2026-1'!H:H,"AE",'Planificación 2026-1'!I:I,"&lt;3")</f>
        <v>0</v>
      </c>
      <c r="DD24" s="59">
        <f>SUMIFS('Planificación 2026-1'!S:S,'Planificación 2026-1'!X:X,C24,'Planificación 2026-1'!H:H,"T1",'Planificación 2026-1'!I:I,"&lt;3")</f>
        <v>0</v>
      </c>
      <c r="DE24" s="59">
        <f>SUMIFS('Planificación 2026-1'!S:S,'Planificación 2026-1'!X:X,C24,'Planificación 2026-1'!H:H,"T3",'Planificación 2026-1'!I:I,"&lt;3")</f>
        <v>0</v>
      </c>
      <c r="DF24" s="59">
        <f>SUMIFS('Planificación 2026-1'!S:S,'Planificación 2026-1'!X:X,C24,'Planificación 2026-1'!H:H,"T2",'Planificación 2026-1'!I:I,"&lt;3")</f>
        <v>0</v>
      </c>
      <c r="DG24" s="59">
        <f>SUMIFS('Planificación 2026-1'!S:S,'Planificación 2026-1'!X:X,C24,'Planificación 2026-1'!H:H,"T4",'Planificación 2026-1'!I:I,"&lt;3")</f>
        <v>0</v>
      </c>
      <c r="DH24" s="58" t="str">
        <f t="shared" si="3"/>
        <v/>
      </c>
      <c r="DI24" s="27">
        <f>IF(C24="","",SUMIFS('Planificación 2026-1'!S:S,'Planificación 2026-1'!X:X,C24,'Planificación 2026-1'!F:F,"PRINCIPAL",'Planificación 2026-1'!Y:Y,"VIRTUAL"))</f>
        <v>0</v>
      </c>
      <c r="DJ24" s="27">
        <f>IF(C24="","",SUMIFS('Planificación 2026-1'!S:S,'Planificación 2026-1'!X:X,C24,'Planificación 2026-1'!F:F,"PRINCIPAL",'Planificación 2026-1'!Y:Y,"PRESENCIAL"))</f>
        <v>0</v>
      </c>
      <c r="DK24" s="27">
        <f>IF(C24="","",SUMIFS('Planificación 2026-1'!S:S,'Planificación 2026-1'!X:X,C24,'Planificación 2026-1'!F:F,"PRINCIPAL",'Planificación 2026-1'!Y:Y,"HIBRIDO PRESENCIAL"))</f>
        <v>0</v>
      </c>
      <c r="DL24" s="58" t="str">
        <f t="shared" si="4"/>
        <v>P02</v>
      </c>
      <c r="DM24" s="58">
        <f>IF(C24="","",SUMIFS('Planificación 2026-1'!S:S,'Planificación 2026-1'!X:X,C24,'Planificación 2026-1'!F:F,"FILIAL",'Planificación 2026-1'!Y:Y,"VIRTUAL"))</f>
        <v>15</v>
      </c>
      <c r="DN24" s="60">
        <f>IF(C24="","",SUMIFS('Planificación 2026-1'!S:S,'Planificación 2026-1'!X:X,C24,'Planificación 2026-1'!F:F,"FILIAL",'Planificación 2026-1'!Y:Y,"PRESENCIAL"))</f>
        <v>0</v>
      </c>
      <c r="DO24" s="29">
        <f>IF(C24="","",SUMIFS('Planificación 2026-1'!S:S,'Planificación 2026-1'!X:X,C24,'Planificación 2026-1'!F:F,"FILIAL",'Planificación 2026-1'!Y:Y,"HIBRIDO PRESENCIAL"))</f>
        <v>0</v>
      </c>
      <c r="DP24" s="61" t="str">
        <f t="shared" si="5"/>
        <v/>
      </c>
      <c r="DQ24" s="58">
        <f>IF(C24="","",SUMIFS('Planificación 2026-1'!S:S,'Planificación 2026-1'!X:X,C24,'Planificación 2026-1'!F:F,"SUNAMPE",'Planificación 2026-1'!Y:Y,"VIRTUAL"))</f>
        <v>0</v>
      </c>
      <c r="DR24" s="29">
        <f>IF(C24="","",SUMIFS('Planificación 2026-1'!S:S,'Planificación 2026-1'!X:X,C24,'Planificación 2026-1'!F:F,"SUNAMPE",'Planificación 2026-1'!Y:Y,"PRESENCIAL"))</f>
        <v>0</v>
      </c>
      <c r="DS24" s="61" t="str">
        <f t="shared" si="6"/>
        <v/>
      </c>
      <c r="DT24" s="58">
        <f>IF(C24="","",SUMIFS('Planificación 2026-1'!S:S,'Planificación 2026-1'!X:X,C24,'Planificación 2026-1'!F:F,"HUAURA",'Planificación 2026-1'!Y:Y,"VIRTUAL"))</f>
        <v>0</v>
      </c>
      <c r="DU24" s="29">
        <f>IF(C24="","",SUMIFS('Planificación 2026-1'!S:S,'Planificación 2026-1'!X:X,C24,'Planificación 2026-1'!F:F,"HUAURA",'Planificación 2026-1'!Y:Y,"PRESENCIAL"))</f>
        <v>0</v>
      </c>
      <c r="DV24" s="32">
        <f>SUMIFS('Planificación 2026-1'!S:S,'Planificación 2026-1'!X:X,C24,'Planificación 2026-1'!F:F,"PRINCIPAL",'Planificación 2026-1'!Y:Y,"VIRTUAL",'Planificación 2026-1'!I:I,"&gt;2")</f>
        <v>0</v>
      </c>
      <c r="DW24" s="32">
        <f>SUMIFS('Planificación 2026-1'!S:S,'Planificación 2026-1'!X:X,C24,'Planificación 2026-1'!F:F,"PRINCIPAL",'Planificación 2026-1'!Y:Y,"&lt;&gt;VIRTUAL",'Planificación 2026-1'!I:I,"&gt;2")</f>
        <v>0</v>
      </c>
      <c r="DX24" s="32">
        <f>SUMIFS('Planificación 2026-1'!S:S,'Planificación 2026-1'!X:X,C24,'Planificación 2026-1'!F:F,"SUNAMPE",'Planificación 2026-1'!Y:Y,"VIRTUAL",'Planificación 2026-1'!I:I,"&gt;2")</f>
        <v>0</v>
      </c>
      <c r="DY24" s="32">
        <f>SUMIFS('Planificación 2026-1'!S:S,'Planificación 2026-1'!X:X,C24,'Planificación 2026-1'!F:F,"SUNAMPE",'Planificación 2026-1'!Y:Y,"&lt;&gt;VIRTUAL",'Planificación 2026-1'!I:I,"&gt;2")</f>
        <v>0</v>
      </c>
      <c r="DZ24" s="32">
        <f>SUMIFS('Planificación 2026-1'!S:S,'Planificación 2026-1'!X:X,C24,'Planificación 2026-1'!F:F,"FILIAL",'Planificación 2026-1'!Y:Y,"VIRTUAL",'Planificación 2026-1'!I:I,"&gt;2")</f>
        <v>15</v>
      </c>
      <c r="EA24" s="32">
        <f>SUMIFS('Planificación 2026-1'!S:S,'Planificación 2026-1'!X:X,C24,'Planificación 2026-1'!F:F,"FILIAL",'Planificación 2026-1'!Y:Y,"&lt;&gt;VIRTUAL",'Planificación 2026-1'!I:I,"&gt;2")</f>
        <v>0</v>
      </c>
      <c r="EB24" s="32">
        <f>SUMIFS('Planificación 2026-1'!S:S,'Planificación 2026-1'!X:X,C24,'Planificación 2026-1'!F:F,"PORUMA",'Planificación 2026-1'!Y:Y,"VIRTUAL",'Planificación 2026-1'!I:I,"&gt;2")</f>
        <v>0</v>
      </c>
      <c r="EC24" s="32">
        <f>SUMIFS('Planificación 2026-1'!S:S,'Planificación 2026-1'!X:X,C24,'Planificación 2026-1'!F:F,"PORUMA",'Planificación 2026-1'!Y:Y,"&lt;&gt;VIRTUAL",'Planificación 2026-1'!I:I,"&gt;2")</f>
        <v>0</v>
      </c>
      <c r="ED24" s="32">
        <f>SUMIFS('Planificación 2026-1'!S:S,'Planificación 2026-1'!X:X,C24,'Planificación 2026-1'!F:F,"HUAURA",'Planificación 2026-1'!Y:Y,"VIRTUAL",'Planificación 2026-1'!I:I,"&gt;2")</f>
        <v>0</v>
      </c>
      <c r="EE24" s="32">
        <f>SUMIFS('Planificación 2026-1'!S:S,'Planificación 2026-1'!X:X,C24,'Planificación 2026-1'!F:F,"HUAURA",'Planificación 2026-1'!Y:Y,"&lt;&gt;VIRTUAL",'Planificación 2026-1'!I:I,"&gt;2")</f>
        <v>0</v>
      </c>
      <c r="EF24" s="32">
        <f>SUMIFS('Planificación 2026-1'!S:S,'Planificación 2026-1'!X:X,C24,'Planificación 2026-1'!F:F,"PRINCIPAL",'Planificación 2026-1'!Y:Y,"VIRTUAL",'Planificación 2026-1'!I:I,"&lt;3")</f>
        <v>0</v>
      </c>
      <c r="EG24" s="32">
        <f>SUMIFS('Planificación 2026-1'!S:S,'Planificación 2026-1'!X:X,C24,'Planificación 2026-1'!F:F,"PRINCIPAL",'Planificación 2026-1'!Y:Y,"&lt;&gt;VIRTUAL",'Planificación 2026-1'!I:I,"&lt;3")</f>
        <v>0</v>
      </c>
      <c r="EH24" s="32">
        <f>SUMIFS('Planificación 2026-1'!S:S,'Planificación 2026-1'!X:X,C24,'Planificación 2026-1'!F:F,"SUNAMPE",'Planificación 2026-1'!Y:Y,"VIRTUAL",'Planificación 2026-1'!I:I,"&lt;3")</f>
        <v>0</v>
      </c>
      <c r="EI24" s="32">
        <f>SUMIFS('Planificación 2026-1'!S:S,'Planificación 2026-1'!X:X,C24,'Planificación 2026-1'!F:F,"SUNAMPE",'Planificación 2026-1'!Y:Y,"&lt;&gt;VIRTUAL",'Planificación 2026-1'!I:I,"&lt;3")</f>
        <v>0</v>
      </c>
      <c r="EJ24" s="32">
        <f>SUMIFS('Planificación 2026-1'!S:S,'Planificación 2026-1'!X:X,C24,'Planificación 2026-1'!F:F,"FILIAL",'Planificación 2026-1'!Y:Y,"VIRTUAL",'Planificación 2026-1'!I:I,"&lt;3")</f>
        <v>0</v>
      </c>
      <c r="EK24" s="32">
        <f>SUMIFS('Planificación 2026-1'!S:S,'Planificación 2026-1'!X:X,C24,'Planificación 2026-1'!F:F,"FILIAL",'Planificación 2026-1'!Y:Y,"&lt;&gt;VIRTUAL",'Planificación 2026-1'!I:I,"&lt;3")</f>
        <v>0</v>
      </c>
      <c r="EL24" s="32">
        <f>SUMIFS('Planificación 2026-1'!S:S,'Planificación 2026-1'!X:X,C24,'Planificación 2026-1'!F:F,"PORUMA",'Planificación 2026-1'!Y:Y,"VIRTUAL",'Planificación 2026-1'!I:I,"&lt;3")</f>
        <v>0</v>
      </c>
      <c r="EM24" s="32">
        <f>SUMIFS('Planificación 2026-1'!S:S,'Planificación 2026-1'!X:X,C24,'Planificación 2026-1'!F:F,"PORUMA",'Planificación 2026-1'!Y:Y,"&lt;&gt;VIRTUAL",'Planificación 2026-1'!I:I,"&lt;3")</f>
        <v>0</v>
      </c>
      <c r="EN24" s="32">
        <f>SUMIFS('Planificación 2026-1'!S:S,'Planificación 2026-1'!X:X,C24,'Planificación 2026-1'!F:F,"HUAURA",'Planificación 2026-1'!Y:Y,"VIRTUAL",'Planificación 2026-1'!I:I,"&lt;3")</f>
        <v>0</v>
      </c>
      <c r="EO24" s="32">
        <f>SUMIFS('Planificación 2026-1'!S:S,'Planificación 2026-1'!X:X,C24,'Planificación 2026-1'!F:F,"HUAURA",'Planificación 2026-1'!Y:Y,"&lt;&gt;VIRTUAL",'Planificación 2026-1'!I:I,"&lt;3")</f>
        <v>0</v>
      </c>
      <c r="EP24" s="32">
        <f t="shared" si="0"/>
        <v>15</v>
      </c>
      <c r="EQ24" s="32">
        <f t="shared" si="7"/>
        <v>0</v>
      </c>
      <c r="ER24" s="32">
        <f t="shared" si="8"/>
        <v>0</v>
      </c>
      <c r="ES24" s="32">
        <f t="shared" si="9"/>
        <v>0</v>
      </c>
      <c r="ET24" s="32">
        <f t="shared" si="10"/>
        <v>0</v>
      </c>
      <c r="EU24" s="32">
        <f t="shared" si="11"/>
        <v>15</v>
      </c>
      <c r="EV24" s="32" t="b">
        <f>EXACT(EU24,E24)</f>
        <v>1</v>
      </c>
      <c r="EW24" s="32"/>
      <c r="EX24" s="32">
        <f t="shared" si="1"/>
        <v>15</v>
      </c>
      <c r="EY24" s="32">
        <f t="shared" si="2"/>
        <v>0</v>
      </c>
      <c r="EZ24" s="32" t="b">
        <f>EXACT(SUM(EX24:EY24),E24)</f>
        <v>1</v>
      </c>
      <c r="FA24" s="32" t="str">
        <f>IF(AND(DW24=0,EA24=0,EE24=0),"",IF(COUNTIF(DW24:EE24,"&gt;0")=1,IF(DW24&gt;0,"SEDE",IF(EA24&gt;0,"FILIAL","HUAURA")),IF(COUNTIF(DW24:EE24,"&gt;0")=2,IF(AND(DW24&gt;0,EA24&gt;0),"SEDE-FILIAL",IF(AND(DW24&gt;0,EE24&gt;0),"SEDE-HUAURA","FILIAL-HUAURA")),"SEDE-FILIAL-HUAURA")))</f>
        <v/>
      </c>
      <c r="FB24" s="32" t="str">
        <f t="shared" si="12"/>
        <v>VIRTUAL</v>
      </c>
    </row>
    <row r="25" spans="1:158">
      <c r="A25" s="33"/>
      <c r="B25" s="65">
        <v>22</v>
      </c>
      <c r="C25" s="32" t="s">
        <v>222</v>
      </c>
      <c r="D25" s="429">
        <v>21416373</v>
      </c>
      <c r="E25" s="62">
        <f>SUMIF('Planificación 2026-1'!X:X,C25,'Planificación 2026-1'!S:S)</f>
        <v>35</v>
      </c>
      <c r="F25" s="63" t="s">
        <v>199</v>
      </c>
      <c r="G25" s="454" t="s">
        <v>200</v>
      </c>
      <c r="H25" s="64" t="s">
        <v>38</v>
      </c>
      <c r="I25" s="64" t="s">
        <v>174</v>
      </c>
      <c r="J25" s="124" t="s">
        <v>195</v>
      </c>
      <c r="K25" s="124" t="s">
        <v>173</v>
      </c>
      <c r="L25" s="57" t="str">
        <f>IF(SUM(COUNTIFS('Planificación 2026-1'!F:F,"PRINCIPAL",'Planificación 2026-1'!X:X,C25,'Planificación 2026-1'!H:H,"AF"))&gt;0,"P01"," ")</f>
        <v xml:space="preserve"> </v>
      </c>
      <c r="M25" s="58" t="str">
        <f>IF(SUM(COUNTIFS('Planificación 2026-1'!F:F,"PRINCIPAL",'Planificación 2026-1'!X:X,C25,'Planificación 2026-1'!H:H,"EN"))&gt;0,"P02"," ")</f>
        <v xml:space="preserve"> </v>
      </c>
      <c r="N25" s="58" t="str">
        <f>IF(SUM(COUNTIFS('Planificación 2026-1'!F:F,"PRINCIPAL",'Planificación 2026-1'!X:X,C25,'Planificación 2026-1'!H:H,"IS"))&gt;0,"P03"," ")</f>
        <v xml:space="preserve"> </v>
      </c>
      <c r="O25" s="58" t="str">
        <f>IF(SUM(COUNTIFS('Planificación 2026-1'!F:F,"PRINCIPAL",'Planificación 2026-1'!X:X,C25,'Planificación 2026-1'!H:H,"PS"))&gt;0,"P04"," ")</f>
        <v xml:space="preserve"> </v>
      </c>
      <c r="P25" s="58"/>
      <c r="Q25" s="58" t="str">
        <f>IF(SUM(COUNTIFS('Planificación 2026-1'!F:F,"PRINCIPAL",'Planificación 2026-1'!X:X,C25,'Planificación 2026-1'!H:H,"IN"))&gt;0,"P06"," ")</f>
        <v xml:space="preserve"> </v>
      </c>
      <c r="R25" s="58" t="str">
        <f>IF(SUM(COUNTIFS('Planificación 2026-1'!F:F,"PRINCIPAL",'Planificación 2026-1'!X:X,C25,'Planificación 2026-1'!H:H,"CA"))&gt;0,"P07"," ")</f>
        <v xml:space="preserve"> </v>
      </c>
      <c r="S25" s="58" t="str">
        <f>IF(SUM(COUNTIFS('Planificación 2026-1'!F:F,"PRINCIPAL",'Planificación 2026-1'!X:X,C25,'Planificación 2026-1'!H:H,"DE"))&gt;0,"P08"," ")</f>
        <v xml:space="preserve"> </v>
      </c>
      <c r="T25" s="58" t="str">
        <f>IF(SUM(COUNTIFS('Planificación 2026-1'!F:F,"PRINCIPAL",'Planificación 2026-1'!X:X,C25,'Planificación 2026-1'!H:H,"OB"))&gt;0,"P09"," ")</f>
        <v xml:space="preserve"> </v>
      </c>
      <c r="U25" s="58" t="str">
        <f>IF(SUM(COUNTIFS('Planificación 2026-1'!F:F,"PRINCIPAL",'Planificación 2026-1'!X:X,C25,'Planificación 2026-1'!H:H,"MH"))&gt;0,"P31"," ")</f>
        <v xml:space="preserve"> </v>
      </c>
      <c r="V25" s="58" t="str">
        <f>IF(SUM(COUNTIFS('Planificación 2026-1'!F:F,"PRINCIPAL",'Planificación 2026-1'!X:X,C25,'Planificación 2026-1'!H:H,"IC"))&gt;0,"P32"," ")</f>
        <v xml:space="preserve"> </v>
      </c>
      <c r="W25" s="58" t="str">
        <f>IF(SUM(COUNTIFS('Planificación 2026-1'!F:F,"PRINCIPAL",'Planificación 2026-1'!X:X,C25,'Planificación 2026-1'!H:H,"AR"))&gt;0,"P34"," ")</f>
        <v xml:space="preserve"> </v>
      </c>
      <c r="X25" s="58" t="str">
        <f>IF(SUM(COUNTIFS('Planificación 2026-1'!F:F,"PRINCIPAL",'Planificación 2026-1'!X:X,C25,'Planificación 2026-1'!H:H,"T1"))&gt;0,"P35"," ")</f>
        <v xml:space="preserve"> </v>
      </c>
      <c r="Y25" s="58" t="str">
        <f>IF(SUM(COUNTIFS('Planificación 2026-1'!F:F,"PRINCIPAL",'Planificación 2026-1'!X:X,C25,'Planificación 2026-1'!H:H,"T3"))&gt;0,"P36"," ")</f>
        <v xml:space="preserve"> </v>
      </c>
      <c r="Z25" s="58" t="str">
        <f>IF(SUM(COUNTIFS('Planificación 2026-1'!F:F,"PRINCIPAL",'Planificación 2026-1'!X:X,C25,'Planificación 2026-1'!H:H,"T2"))&gt;0,"P37"," ")</f>
        <v xml:space="preserve"> </v>
      </c>
      <c r="AA25" s="58" t="str">
        <f>IF(SUM(COUNTIFS('Planificación 2026-1'!F:F,"PRINCIPAL",'Planificación 2026-1'!X:X,C25,'Planificación 2026-1'!H:H,"AE"))&gt;0,"P38"," ")</f>
        <v xml:space="preserve"> </v>
      </c>
      <c r="AB25" s="58" t="str">
        <f>IF(SUM(COUNTIFS('Planificación 2026-1'!F:F,"PRINCIPAL",'Planificación 2026-1'!X:X,C25,'Planificación 2026-1'!H:H,"T4"))&gt;0,"P55"," ")</f>
        <v xml:space="preserve"> </v>
      </c>
      <c r="AC25" s="58" t="str">
        <f>IF(SUM(COUNTIFS('Planificación 2026-1'!F:F,"FILIAL",'Planificación 2026-1'!X:X,C25,'Planificación 2026-1'!H:H,"AF"))&gt;0," P01"," ")</f>
        <v xml:space="preserve"> </v>
      </c>
      <c r="AD25" s="58" t="str">
        <f>IF(SUM(COUNTIFS('Planificación 2026-1'!F:F,"FILIAL",'Planificación 2026-1'!X:X,C25,'Planificación 2026-1'!H:H,"EN"))&gt;0,"P02"," ")</f>
        <v>P02</v>
      </c>
      <c r="AE25" s="58" t="str">
        <f>IF(SUM(COUNTIFS('Planificación 2026-1'!F:F,"FILIAL",'Planificación 2026-1'!X:X,C25,'Planificación 2026-1'!H:H,"IS"))&gt;0,"P03"," ")</f>
        <v xml:space="preserve"> </v>
      </c>
      <c r="AF25" s="58" t="str">
        <f>IF(SUM(COUNTIFS('Planificación 2026-1'!F:F,"FILIAL",'Planificación 2026-1'!X:X,C25,'Planificación 2026-1'!H:H,"PS"))&gt;0,"P04"," ")</f>
        <v>P04</v>
      </c>
      <c r="AG25" s="58"/>
      <c r="AH25" s="58" t="str">
        <f>IF(SUM(COUNTIFS('Planificación 2026-1'!F:F,"FILIAL",'Planificación 2026-1'!X:X,C25,'Planificación 2026-1'!H:H,"IN"))&gt;0,"P06"," ")</f>
        <v xml:space="preserve"> </v>
      </c>
      <c r="AI25" s="58" t="str">
        <f>IF(SUM(COUNTIFS('Planificación 2026-1'!F:F,"FILIAL",'Planificación 2026-1'!X:X,C25,'Planificación 2026-1'!H:H,"CA"))&gt;0,"P07"," ")</f>
        <v xml:space="preserve"> </v>
      </c>
      <c r="AJ25" s="58" t="str">
        <f>IF(SUM(COUNTIFS('Planificación 2026-1'!F:F,"FILIAL",'Planificación 2026-1'!X:X,C25,'Planificación 2026-1'!H:H,"DE"))&gt;0,"P08"," ")</f>
        <v xml:space="preserve"> </v>
      </c>
      <c r="AK25" s="58" t="str">
        <f>IF(SUM(COUNTIFS('Planificación 2026-1'!F:F,"FILIAL",'Planificación 2026-1'!X:X,C25,'Planificación 2026-1'!H:H,"OB"))&gt;0,"P09"," ")</f>
        <v>P09</v>
      </c>
      <c r="AL25" s="58" t="str">
        <f>IF(SUM(COUNTIFS('Planificación 2026-1'!F:F,"FILIAL",'Planificación 2026-1'!X:X,C25,'Planificación 2026-1'!H:H,"MH"))&gt;0,"P31"," ")</f>
        <v xml:space="preserve"> </v>
      </c>
      <c r="AM25" s="58" t="str">
        <f>IF(SUM(COUNTIFS('Planificación 2026-1'!F:F,"FILIAL",'Planificación 2026-1'!X:X,C25,'Planificación 2026-1'!H:H,"IC"))&gt;0,"P32"," ")</f>
        <v xml:space="preserve"> </v>
      </c>
      <c r="AN25" s="58" t="str">
        <f>IF(SUM(COUNTIFS('Planificación 2026-1'!F:F,"FILIAL",'Planificación 2026-1'!X:X,C25,'Planificación 2026-1'!H:H,"AR"))&gt;0,"P34"," ")</f>
        <v xml:space="preserve"> </v>
      </c>
      <c r="AO25" s="58" t="str">
        <f>IF(SUM(COUNTIFS('Planificación 2026-1'!F:F,"FILIAL",'Planificación 2026-1'!X:X,C25,'Planificación 2026-1'!H:H,"T1"))&gt;0,"P35"," ")</f>
        <v xml:space="preserve"> </v>
      </c>
      <c r="AP25" s="58" t="str">
        <f>IF(SUM(COUNTIFS('Planificación 2026-1'!F:F,"FILIAL",'Planificación 2026-1'!X:X,C25,'Planificación 2026-1'!H:H,"T3"))&gt;0,"P36"," ")</f>
        <v xml:space="preserve"> </v>
      </c>
      <c r="AQ25" s="58" t="str">
        <f>IF(SUM(COUNTIFS('Planificación 2026-1'!F:F,"FILIAL",'Planificación 2026-1'!X:X,C25,'Planificación 2026-1'!H:H,"T2"))&gt;0,"P37"," ")</f>
        <v xml:space="preserve"> </v>
      </c>
      <c r="AR25" s="58" t="str">
        <f>IF(SUM(COUNTIFS('Planificación 2026-1'!F:F,"FILIAL",'Planificación 2026-1'!X:X,C25,'Planificación 2026-1'!H:H,"AE"))&gt;0,"P38"," ")</f>
        <v xml:space="preserve"> </v>
      </c>
      <c r="AS25" s="58" t="str">
        <f>IF(SUM(COUNTIFS('Planificación 2026-1'!F:F,"FILIAL",'Planificación 2026-1'!X:X,C25,'Planificación 2026-1'!H:H,"T4"))&gt;0,"P55"," ")</f>
        <v xml:space="preserve"> </v>
      </c>
      <c r="AT25" s="58" t="str">
        <f>IF(SUM(COUNTIFS('Planificación 2026-1'!F:F,"SUNAMPE",'Planificación 2026-1'!X:X,C25,'Planificación 2026-1'!H:H,"AF"))&gt;0," P01"," ")</f>
        <v xml:space="preserve"> </v>
      </c>
      <c r="AU25" s="58" t="str">
        <f>IF(SUM(COUNTIFS('Planificación 2026-1'!F:F,"SUNAMPE",'Planificación 2026-1'!X:X,C25,'Planificación 2026-1'!H:H,"EN"))&gt;0,"P02"," ")</f>
        <v xml:space="preserve"> </v>
      </c>
      <c r="AV25" s="58" t="str">
        <f>IF(SUM(COUNTIFS('Planificación 2026-1'!F:F,"SUNAMPE",'Planificación 2026-1'!X:X,C25,'Planificación 2026-1'!H:H,"IS"))&gt;0,"P03"," ")</f>
        <v xml:space="preserve"> </v>
      </c>
      <c r="AW25" s="58" t="str">
        <f>IF(SUM(COUNTIFS('Planificación 2026-1'!F:F,"SUNAMPE",'Planificación 2026-1'!X:X,C25,'Planificación 2026-1'!H:H,"PS"))&gt;0,"P04"," ")</f>
        <v xml:space="preserve"> </v>
      </c>
      <c r="AX25" s="58"/>
      <c r="AY25" s="58" t="str">
        <f>IF(SUM(COUNTIFS('Planificación 2026-1'!F:F,"SUNAMPE",'Planificación 2026-1'!X:X,C25,'Planificación 2026-1'!H:H,"IN"))&gt;0,"P06"," ")</f>
        <v xml:space="preserve"> </v>
      </c>
      <c r="AZ25" s="58" t="str">
        <f>IF(SUM(COUNTIFS('Planificación 2026-1'!F:F,"SUNAMPE",'Planificación 2026-1'!X:X,C25,'Planificación 2026-1'!H:H,"CA"))&gt;0,"P07"," ")</f>
        <v xml:space="preserve"> </v>
      </c>
      <c r="BA25" s="58" t="str">
        <f>IF(SUM(COUNTIFS('Planificación 2026-1'!F:F,"SUNAMPE",'Planificación 2026-1'!X:X,C25,'Planificación 2026-1'!H:H,"DE"))&gt;0,"P08"," ")</f>
        <v xml:space="preserve"> </v>
      </c>
      <c r="BB25" s="58" t="str">
        <f>IF(SUM(COUNTIFS('Planificación 2026-1'!F:F,"SUNAMPE",'Planificación 2026-1'!X:X,C25,'Planificación 2026-1'!H:H,"OB"))&gt;0,"P09"," ")</f>
        <v xml:space="preserve"> </v>
      </c>
      <c r="BC25" s="58" t="str">
        <f>IF(SUM(COUNTIFS('Planificación 2026-1'!F:F,"SUNAMPE",'Planificación 2026-1'!X:X,C25,'Planificación 2026-1'!H:H,"MH"))&gt;0,"P31"," ")</f>
        <v xml:space="preserve"> </v>
      </c>
      <c r="BD25" s="58" t="str">
        <f>IF(SUM(COUNTIFS('Planificación 2026-1'!F:F,"SUNAMPE",'Planificación 2026-1'!X:X,C25,'Planificación 2026-1'!H:H,"IC"))&gt;0,"P32"," ")</f>
        <v xml:space="preserve"> </v>
      </c>
      <c r="BE25" s="58" t="str">
        <f>IF(SUM(COUNTIFS('Planificación 2026-1'!F:F,"SUNAMPE",'Planificación 2026-1'!X:X,C25,'Planificación 2026-1'!H:H,"AR"))&gt;0,"P34"," ")</f>
        <v xml:space="preserve"> </v>
      </c>
      <c r="BF25" s="58" t="str">
        <f>IF(SUM(COUNTIFS('Planificación 2026-1'!F:F,"SUNAMPE",'Planificación 2026-1'!X:X,C25,'Planificación 2026-1'!H:H,"T1"))&gt;0,"P35"," ")</f>
        <v xml:space="preserve"> </v>
      </c>
      <c r="BG25" s="58" t="str">
        <f>IF(SUM(COUNTIFS('Planificación 2026-1'!F:F,"SUNAMPE",'Planificación 2026-1'!X:X,C25,'Planificación 2026-1'!H:H,"T3"))&gt;0,"P36"," ")</f>
        <v xml:space="preserve"> </v>
      </c>
      <c r="BH25" s="58" t="str">
        <f>IF(SUM(COUNTIFS('Planificación 2026-1'!F:F,"SUNAMPE",'Planificación 2026-1'!X:X,C25,'Planificación 2026-1'!H:H,"T2"))&gt;0,"P37"," ")</f>
        <v xml:space="preserve"> </v>
      </c>
      <c r="BI25" s="58" t="str">
        <f>IF(SUM(COUNTIFS('Planificación 2026-1'!F:F,"SUNAMPE",'Planificación 2026-1'!X:X,C25,'Planificación 2026-1'!H:H,"AE"))&gt;0,"P38"," ")</f>
        <v xml:space="preserve"> </v>
      </c>
      <c r="BJ25" s="58" t="str">
        <f>IF(SUM(COUNTIFS('Planificación 2026-1'!F:F,"SUNAMPE",'Planificación 2026-1'!X:X,C25,'Planificación 2026-1'!H:H,"T4"))&gt;0,"P55"," ")</f>
        <v xml:space="preserve"> </v>
      </c>
      <c r="BK25" s="58" t="str">
        <f>IF(SUM(COUNTIFS('Planificación 2026-1'!F:F,"HUAURA",'Planificación 2026-1'!X:X,C25,'Planificación 2026-1'!H:H,"AF"))&gt;0," P01"," ")</f>
        <v xml:space="preserve"> </v>
      </c>
      <c r="BL25" s="58" t="str">
        <f>IF(SUM(COUNTIFS('Planificación 2026-1'!F:F,"HUAURA",'Planificación 2026-1'!X:X,C25,'Planificación 2026-1'!H:H,"EN"))&gt;0,"P02"," ")</f>
        <v xml:space="preserve"> </v>
      </c>
      <c r="BM25" s="58" t="str">
        <f>IF(SUM(COUNTIFS('Planificación 2026-1'!F:F,"HUAURA",'Planificación 2026-1'!X:X,C25,'Planificación 2026-1'!H:H,"IS"))&gt;0,"P03"," ")</f>
        <v xml:space="preserve"> </v>
      </c>
      <c r="BN25" s="58" t="str">
        <f>IF(SUM(COUNTIFS('Planificación 2026-1'!F:F,"HUAURA",'Planificación 2026-1'!X:X,C25,'Planificación 2026-1'!H:H,"PS"))&gt;0,"P04"," ")</f>
        <v xml:space="preserve"> </v>
      </c>
      <c r="BO25" s="58"/>
      <c r="BP25" s="58" t="str">
        <f>IF(SUM(COUNTIFS('Planificación 2026-1'!F:F,"HUAURA",'Planificación 2026-1'!X:X,C25,'Planificación 2026-1'!H:H,"IN"))&gt;0,"P06"," ")</f>
        <v xml:space="preserve"> </v>
      </c>
      <c r="BQ25" s="58" t="str">
        <f>IF(SUM(COUNTIFS('Planificación 2026-1'!F:F,"HUAURA",'Planificación 2026-1'!X:X,C25,'Planificación 2026-1'!H:H,"CA"))&gt;0,"P07"," ")</f>
        <v xml:space="preserve"> </v>
      </c>
      <c r="BR25" s="58" t="str">
        <f>IF(SUM(COUNTIFS('Planificación 2026-1'!F:F,"HUAURA",'Planificación 2026-1'!X:X,C25,'Planificación 2026-1'!H:H,"DE"))&gt;0,"P08"," ")</f>
        <v xml:space="preserve"> </v>
      </c>
      <c r="BS25" s="58" t="str">
        <f>IF(SUM(COUNTIFS('Planificación 2026-1'!F:F,"HUAURA",'Planificación 2026-1'!X:X,C25,'Planificación 2026-1'!H:H,"OB"))&gt;0,"P09"," ")</f>
        <v xml:space="preserve"> </v>
      </c>
      <c r="BT25" s="58" t="str">
        <f>IF(SUM(COUNTIFS('Planificación 2026-1'!F:F,"HUAURA",'Planificación 2026-1'!X:X,C25,'Planificación 2026-1'!H:H,"MH"))&gt;0,"P31"," ")</f>
        <v xml:space="preserve"> </v>
      </c>
      <c r="BU25" s="58" t="str">
        <f>IF(SUM(COUNTIFS('Planificación 2026-1'!F:F,"HUAURA",'Planificación 2026-1'!X:X,C25,'Planificación 2026-1'!H:H,"IC"))&gt;0,"P32"," ")</f>
        <v xml:space="preserve"> </v>
      </c>
      <c r="BV25" s="58" t="str">
        <f>IF(SUM(COUNTIFS('Planificación 2026-1'!F:F,"HUAURA",'Planificación 2026-1'!X:X,C25,'Planificación 2026-1'!H:H,"AR"))&gt;0,"P34"," ")</f>
        <v xml:space="preserve"> </v>
      </c>
      <c r="BW25" s="58" t="str">
        <f>IF(SUM(COUNTIFS('Planificación 2026-1'!F:F,"HUAURA",'Planificación 2026-1'!X:X,C25,'Planificación 2026-1'!H:H,"T1"))&gt;0,"P35"," ")</f>
        <v xml:space="preserve"> </v>
      </c>
      <c r="BX25" s="58" t="str">
        <f>IF(SUM(COUNTIFS('Planificación 2026-1'!F:F,"HUAURA",'Planificación 2026-1'!X:X,C25,'Planificación 2026-1'!H:H,"T3"))&gt;0,"P36"," ")</f>
        <v xml:space="preserve"> </v>
      </c>
      <c r="BY25" s="58" t="str">
        <f>IF(SUM(COUNTIFS('Planificación 2026-1'!F:F,"HUAURA",'Planificación 2026-1'!X:X,C25,'Planificación 2026-1'!H:H,"T2"))&gt;0,"P37"," ")</f>
        <v xml:space="preserve"> </v>
      </c>
      <c r="BZ25" s="58" t="str">
        <f>IF(SUM(COUNTIFS('Planificación 2026-1'!F:F,"HUAURA",'Planificación 2026-1'!X:X,C25,'Planificación 2026-1'!H:H,"AE"))&gt;0,"P38"," ")</f>
        <v xml:space="preserve"> </v>
      </c>
      <c r="CA25" s="58" t="str">
        <f>IF(SUM(COUNTIFS('Planificación 2026-1'!F:F,"HUAURA",'Planificación 2026-1'!X:X,C25,'Planificación 2026-1'!H:H,"T4"))&gt;0,"P55"," ")</f>
        <v xml:space="preserve"> </v>
      </c>
      <c r="CB25" s="59">
        <f>SUMIFS('Planificación 2026-1'!S:S,'Planificación 2026-1'!X:X,C25,'Planificación 2026-1'!H:H,"AF",'Planificación 2026-1'!I:I,"&gt;2")</f>
        <v>0</v>
      </c>
      <c r="CC25" s="59">
        <f>SUMIFS('Planificación 2026-1'!S:S,'Planificación 2026-1'!X:X,C25,'Planificación 2026-1'!H:H,"EN",'Planificación 2026-1'!I:I,"&gt;2")</f>
        <v>0</v>
      </c>
      <c r="CD25" s="59">
        <f>SUMIFS('Planificación 2026-1'!S:S,'Planificación 2026-1'!X:X,C25,'Planificación 2026-1'!H:H,"IS",'Planificación 2026-1'!I:I,"&gt;2")</f>
        <v>0</v>
      </c>
      <c r="CE25" s="59">
        <f>SUMIFS('Planificación 2026-1'!S:S,'Planificación 2026-1'!X:X,C25,'Planificación 2026-1'!H:H,"PS",'Planificación 2026-1'!I:I,"&gt;2")</f>
        <v>0</v>
      </c>
      <c r="CF25" s="59">
        <f>SUMIFS('Planificación 2026-1'!S:S,'Planificación 2026-1'!X:X,C25,'Planificación 2026-1'!H:H,"IN",'Planificación 2026-1'!I:I,"&gt;2")</f>
        <v>0</v>
      </c>
      <c r="CG25" s="59">
        <f>SUMIFS('Planificación 2026-1'!S:S,'Planificación 2026-1'!X:X,C25,'Planificación 2026-1'!H:H,"CA",'Planificación 2026-1'!I:I,"&gt;2")</f>
        <v>0</v>
      </c>
      <c r="CH25" s="59">
        <f>SUMIFS('Planificación 2026-1'!S:S,'Planificación 2026-1'!X:X,C25,'Planificación 2026-1'!H:H,"DE",'Planificación 2026-1'!I:I,"&gt;2")</f>
        <v>0</v>
      </c>
      <c r="CI25" s="59">
        <f>SUMIFS('Planificación 2026-1'!S:S,'Planificación 2026-1'!X:X,C25,'Planificación 2026-1'!H:H,"OB",'Planificación 2026-1'!I:I,"&gt;2")</f>
        <v>0</v>
      </c>
      <c r="CJ25" s="59">
        <f>SUMIFS('Planificación 2026-1'!S:S,'Planificación 2026-1'!X:X,C25,'Planificación 2026-1'!H:H,"MH",'Planificación 2026-1'!I:I,"&gt;2")</f>
        <v>0</v>
      </c>
      <c r="CK25" s="59">
        <f>SUMIFS('Planificación 2026-1'!S:S,'Planificación 2026-1'!X:X,C25,'Planificación 2026-1'!H:H,"IC",'Planificación 2026-1'!I:I,"&gt;2")</f>
        <v>0</v>
      </c>
      <c r="CL25" s="59">
        <f>SUMIFS('Planificación 2026-1'!S:S,'Planificación 2026-1'!X:X,C25,'Planificación 2026-1'!H:H,"AR",'Planificación 2026-1'!I:I,"&gt;2")</f>
        <v>0</v>
      </c>
      <c r="CM25" s="59">
        <f>SUMIFS('Planificación 2026-1'!S:S,'Planificación 2026-1'!X:X,C25,'Planificación 2026-1'!H:H,"AE",'Planificación 2026-1'!I:I,"&gt;2")</f>
        <v>0</v>
      </c>
      <c r="CN25" s="59">
        <f>SUMIFS('Planificación 2026-1'!S:S,'Planificación 2026-1'!X:X,C25,'Planificación 2026-1'!H:H,"T1",'Planificación 2026-1'!I:I,"&gt;2")</f>
        <v>0</v>
      </c>
      <c r="CO25" s="59">
        <f>SUMIFS('Planificación 2026-1'!S:S,'Planificación 2026-1'!X:X,C25,'Planificación 2026-1'!H:H,"T3",'Planificación 2026-1'!I:I,"&gt;2")</f>
        <v>0</v>
      </c>
      <c r="CP25" s="59">
        <f>SUMIFS('Planificación 2026-1'!S:S,'Planificación 2026-1'!X:X,C25,'Planificación 2026-1'!H:H,"T2",'Planificación 2026-1'!I:I,"&gt;2")</f>
        <v>0</v>
      </c>
      <c r="CQ25" s="59">
        <f>SUMIFS('Planificación 2026-1'!S:S,'Planificación 2026-1'!X:X,C25,'Planificación 2026-1'!H:H,"T4",'Planificación 2026-1'!I:I,"&gt;2")</f>
        <v>0</v>
      </c>
      <c r="CR25" s="59">
        <f>SUMIFS('Planificación 2026-1'!S:S,'Planificación 2026-1'!X:X,C25,'Planificación 2026-1'!H:H,"AF",'Planificación 2026-1'!I:I,"&lt;3")</f>
        <v>0</v>
      </c>
      <c r="CS25" s="59">
        <f>SUMIFS('Planificación 2026-1'!S:S,'Planificación 2026-1'!X:X,C25,'Planificación 2026-1'!H:H,"EN",'Planificación 2026-1'!I:I,"&lt;3")</f>
        <v>5</v>
      </c>
      <c r="CT25" s="59">
        <f>SUMIFS('Planificación 2026-1'!S:S,'Planificación 2026-1'!X:X,C25,'Planificación 2026-1'!H:H,"IS",'Planificación 2026-1'!I:I,"&lt;3")</f>
        <v>0</v>
      </c>
      <c r="CU25" s="59">
        <f>SUMIFS('Planificación 2026-1'!S:S,'Planificación 2026-1'!X:X,C25,'Planificación 2026-1'!H:H,"PS",'Planificación 2026-1'!I:I,"&lt;3")</f>
        <v>5</v>
      </c>
      <c r="CV25" s="59">
        <f>SUMIFS('Planificación 2026-1'!S:S,'Planificación 2026-1'!X:X,C25,'Planificación 2026-1'!H:H,"IN",'Planificación 2026-1'!I:I,"&lt;3")</f>
        <v>0</v>
      </c>
      <c r="CW25" s="59">
        <f>SUMIFS('Planificación 2026-1'!S:S,'Planificación 2026-1'!X:X,C25,'Planificación 2026-1'!H:H,"CA",'Planificación 2026-1'!I:I,"&lt;3")</f>
        <v>0</v>
      </c>
      <c r="CX25" s="59">
        <f>SUMIFS('Planificación 2026-1'!S:S,'Planificación 2026-1'!X:X,C25,'Planificación 2026-1'!H:H,"DE",'Planificación 2026-1'!I:I,"&lt;3")</f>
        <v>0</v>
      </c>
      <c r="CY25" s="59">
        <f>SUMIFS('Planificación 2026-1'!S:S,'Planificación 2026-1'!X:X,C25,'Planificación 2026-1'!H:H,"OB",'Planificación 2026-1'!I:I,"&lt;3")</f>
        <v>10</v>
      </c>
      <c r="CZ25" s="59">
        <f>SUMIFS('Planificación 2026-1'!S:S,'Planificación 2026-1'!X:X,C25,'Planificación 2026-1'!H:H,"MH",'Planificación 2026-1'!I:I,"&lt;3")</f>
        <v>15</v>
      </c>
      <c r="DA25" s="59">
        <f>SUMIFS('Planificación 2026-1'!S:S,'Planificación 2026-1'!X:X,C25,'Planificación 2026-1'!H:H,"IC",'Planificación 2026-1'!I:I,"&lt;3")</f>
        <v>0</v>
      </c>
      <c r="DB25" s="59">
        <f>SUMIFS('Planificación 2026-1'!S:S,'Planificación 2026-1'!X:X,C25,'Planificación 2026-1'!H:H,"AR",'Planificación 2026-1'!I:I,"&lt;3")</f>
        <v>0</v>
      </c>
      <c r="DC25" s="59">
        <f>SUMIFS('Planificación 2026-1'!S:S,'Planificación 2026-1'!X:X,C25,'Planificación 2026-1'!H:H,"AE",'Planificación 2026-1'!I:I,"&lt;3")</f>
        <v>0</v>
      </c>
      <c r="DD25" s="59">
        <f>SUMIFS('Planificación 2026-1'!S:S,'Planificación 2026-1'!X:X,C25,'Planificación 2026-1'!H:H,"T1",'Planificación 2026-1'!I:I,"&lt;3")</f>
        <v>0</v>
      </c>
      <c r="DE25" s="59">
        <f>SUMIFS('Planificación 2026-1'!S:S,'Planificación 2026-1'!X:X,C25,'Planificación 2026-1'!H:H,"T3",'Planificación 2026-1'!I:I,"&lt;3")</f>
        <v>0</v>
      </c>
      <c r="DF25" s="59">
        <f>SUMIFS('Planificación 2026-1'!S:S,'Planificación 2026-1'!X:X,C25,'Planificación 2026-1'!H:H,"T2",'Planificación 2026-1'!I:I,"&lt;3")</f>
        <v>0</v>
      </c>
      <c r="DG25" s="59">
        <f>SUMIFS('Planificación 2026-1'!S:S,'Planificación 2026-1'!X:X,C25,'Planificación 2026-1'!H:H,"T4",'Planificación 2026-1'!I:I,"&lt;3")</f>
        <v>0</v>
      </c>
      <c r="DH25" s="58" t="str">
        <f t="shared" si="3"/>
        <v/>
      </c>
      <c r="DI25" s="27">
        <f>IF(C25="","",SUMIFS('Planificación 2026-1'!S:S,'Planificación 2026-1'!X:X,C25,'Planificación 2026-1'!F:F,"PRINCIPAL",'Planificación 2026-1'!Y:Y,"VIRTUAL"))</f>
        <v>0</v>
      </c>
      <c r="DJ25" s="27">
        <f>IF(C25="","",SUMIFS('Planificación 2026-1'!S:S,'Planificación 2026-1'!X:X,C25,'Planificación 2026-1'!F:F,"PRINCIPAL",'Planificación 2026-1'!Y:Y,"PRESENCIAL"))</f>
        <v>0</v>
      </c>
      <c r="DK25" s="27">
        <f>IF(C25="","",SUMIFS('Planificación 2026-1'!S:S,'Planificación 2026-1'!X:X,C25,'Planificación 2026-1'!F:F,"PRINCIPAL",'Planificación 2026-1'!Y:Y,"HIBRIDO PRESENCIAL"))</f>
        <v>0</v>
      </c>
      <c r="DL25" s="58" t="str">
        <f t="shared" si="4"/>
        <v>P02 P04 P09</v>
      </c>
      <c r="DM25" s="58">
        <f>IF(C25="","",SUMIFS('Planificación 2026-1'!S:S,'Planificación 2026-1'!X:X,C25,'Planificación 2026-1'!F:F,"FILIAL",'Planificación 2026-1'!Y:Y,"VIRTUAL"))</f>
        <v>0</v>
      </c>
      <c r="DN25" s="60">
        <f>IF(C25="","",SUMIFS('Planificación 2026-1'!S:S,'Planificación 2026-1'!X:X,C25,'Planificación 2026-1'!F:F,"FILIAL",'Planificación 2026-1'!Y:Y,"PRESENCIAL"))</f>
        <v>20</v>
      </c>
      <c r="DO25" s="29">
        <f>IF(C25="","",SUMIFS('Planificación 2026-1'!S:S,'Planificación 2026-1'!X:X,C25,'Planificación 2026-1'!F:F,"FILIAL",'Planificación 2026-1'!Y:Y,"HIBRIDO PRESENCIAL"))</f>
        <v>0</v>
      </c>
      <c r="DP25" s="61" t="str">
        <f t="shared" si="5"/>
        <v/>
      </c>
      <c r="DQ25" s="58">
        <f>IF(C25="","",SUMIFS('Planificación 2026-1'!S:S,'Planificación 2026-1'!X:X,C25,'Planificación 2026-1'!F:F,"SUNAMPE",'Planificación 2026-1'!Y:Y,"VIRTUAL"))</f>
        <v>0</v>
      </c>
      <c r="DR25" s="29">
        <f>IF(C25="","",SUMIFS('Planificación 2026-1'!S:S,'Planificación 2026-1'!X:X,C25,'Planificación 2026-1'!F:F,"SUNAMPE",'Planificación 2026-1'!Y:Y,"PRESENCIAL"))</f>
        <v>0</v>
      </c>
      <c r="DS25" s="61" t="str">
        <f t="shared" si="6"/>
        <v/>
      </c>
      <c r="DT25" s="58">
        <f>IF(C25="","",SUMIFS('Planificación 2026-1'!S:S,'Planificación 2026-1'!X:X,C25,'Planificación 2026-1'!F:F,"HUAURA",'Planificación 2026-1'!Y:Y,"VIRTUAL"))</f>
        <v>0</v>
      </c>
      <c r="DU25" s="29">
        <f>IF(C25="","",SUMIFS('Planificación 2026-1'!S:S,'Planificación 2026-1'!X:X,C25,'Planificación 2026-1'!F:F,"HUAURA",'Planificación 2026-1'!Y:Y,"PRESENCIAL"))</f>
        <v>0</v>
      </c>
      <c r="DV25" s="32">
        <f>SUMIFS('Planificación 2026-1'!S:S,'Planificación 2026-1'!X:X,C25,'Planificación 2026-1'!F:F,"PRINCIPAL",'Planificación 2026-1'!Y:Y,"VIRTUAL",'Planificación 2026-1'!I:I,"&gt;2")</f>
        <v>0</v>
      </c>
      <c r="DW25" s="32">
        <f>SUMIFS('Planificación 2026-1'!S:S,'Planificación 2026-1'!X:X,C25,'Planificación 2026-1'!F:F,"PRINCIPAL",'Planificación 2026-1'!Y:Y,"&lt;&gt;VIRTUAL",'Planificación 2026-1'!I:I,"&gt;2")</f>
        <v>0</v>
      </c>
      <c r="DX25" s="32">
        <f>SUMIFS('Planificación 2026-1'!S:S,'Planificación 2026-1'!X:X,C25,'Planificación 2026-1'!F:F,"SUNAMPE",'Planificación 2026-1'!Y:Y,"VIRTUAL",'Planificación 2026-1'!I:I,"&gt;2")</f>
        <v>0</v>
      </c>
      <c r="DY25" s="32">
        <f>SUMIFS('Planificación 2026-1'!S:S,'Planificación 2026-1'!X:X,C25,'Planificación 2026-1'!F:F,"SUNAMPE",'Planificación 2026-1'!Y:Y,"&lt;&gt;VIRTUAL",'Planificación 2026-1'!I:I,"&gt;2")</f>
        <v>0</v>
      </c>
      <c r="DZ25" s="32">
        <f>SUMIFS('Planificación 2026-1'!S:S,'Planificación 2026-1'!X:X,C25,'Planificación 2026-1'!F:F,"FILIAL",'Planificación 2026-1'!Y:Y,"VIRTUAL",'Planificación 2026-1'!I:I,"&gt;2")</f>
        <v>0</v>
      </c>
      <c r="EA25" s="32">
        <f>SUMIFS('Planificación 2026-1'!S:S,'Planificación 2026-1'!X:X,C25,'Planificación 2026-1'!F:F,"FILIAL",'Planificación 2026-1'!Y:Y,"&lt;&gt;VIRTUAL",'Planificación 2026-1'!I:I,"&gt;2")</f>
        <v>0</v>
      </c>
      <c r="EB25" s="32">
        <f>SUMIFS('Planificación 2026-1'!S:S,'Planificación 2026-1'!X:X,C25,'Planificación 2026-1'!F:F,"PORUMA",'Planificación 2026-1'!Y:Y,"VIRTUAL",'Planificación 2026-1'!I:I,"&gt;2")</f>
        <v>0</v>
      </c>
      <c r="EC25" s="32">
        <f>SUMIFS('Planificación 2026-1'!S:S,'Planificación 2026-1'!X:X,C25,'Planificación 2026-1'!F:F,"PORUMA",'Planificación 2026-1'!Y:Y,"&lt;&gt;VIRTUAL",'Planificación 2026-1'!I:I,"&gt;2")</f>
        <v>0</v>
      </c>
      <c r="ED25" s="32">
        <f>SUMIFS('Planificación 2026-1'!S:S,'Planificación 2026-1'!X:X,C25,'Planificación 2026-1'!F:F,"HUAURA",'Planificación 2026-1'!Y:Y,"VIRTUAL",'Planificación 2026-1'!I:I,"&gt;2")</f>
        <v>0</v>
      </c>
      <c r="EE25" s="32">
        <f>SUMIFS('Planificación 2026-1'!S:S,'Planificación 2026-1'!X:X,C25,'Planificación 2026-1'!F:F,"HUAURA",'Planificación 2026-1'!Y:Y,"&lt;&gt;VIRTUAL",'Planificación 2026-1'!I:I,"&gt;2")</f>
        <v>0</v>
      </c>
      <c r="EF25" s="32">
        <f>SUMIFS('Planificación 2026-1'!S:S,'Planificación 2026-1'!X:X,C25,'Planificación 2026-1'!F:F,"PRINCIPAL",'Planificación 2026-1'!Y:Y,"VIRTUAL",'Planificación 2026-1'!I:I,"&lt;3")</f>
        <v>0</v>
      </c>
      <c r="EG25" s="32">
        <f>SUMIFS('Planificación 2026-1'!S:S,'Planificación 2026-1'!X:X,C25,'Planificación 2026-1'!F:F,"PRINCIPAL",'Planificación 2026-1'!Y:Y,"&lt;&gt;VIRTUAL",'Planificación 2026-1'!I:I,"&lt;3")</f>
        <v>0</v>
      </c>
      <c r="EH25" s="32">
        <f>SUMIFS('Planificación 2026-1'!S:S,'Planificación 2026-1'!X:X,C25,'Planificación 2026-1'!F:F,"SUNAMPE",'Planificación 2026-1'!Y:Y,"VIRTUAL",'Planificación 2026-1'!I:I,"&lt;3")</f>
        <v>0</v>
      </c>
      <c r="EI25" s="32">
        <f>SUMIFS('Planificación 2026-1'!S:S,'Planificación 2026-1'!X:X,C25,'Planificación 2026-1'!F:F,"SUNAMPE",'Planificación 2026-1'!Y:Y,"&lt;&gt;VIRTUAL",'Planificación 2026-1'!I:I,"&lt;3")</f>
        <v>0</v>
      </c>
      <c r="EJ25" s="32">
        <f>SUMIFS('Planificación 2026-1'!S:S,'Planificación 2026-1'!X:X,C25,'Planificación 2026-1'!F:F,"FILIAL",'Planificación 2026-1'!Y:Y,"VIRTUAL",'Planificación 2026-1'!I:I,"&lt;3")</f>
        <v>0</v>
      </c>
      <c r="EK25" s="32">
        <f>SUMIFS('Planificación 2026-1'!S:S,'Planificación 2026-1'!X:X,C25,'Planificación 2026-1'!F:F,"FILIAL",'Planificación 2026-1'!Y:Y,"&lt;&gt;VIRTUAL",'Planificación 2026-1'!I:I,"&lt;3")</f>
        <v>20</v>
      </c>
      <c r="EL25" s="32">
        <f>SUMIFS('Planificación 2026-1'!S:S,'Planificación 2026-1'!X:X,C25,'Planificación 2026-1'!F:F,"PORUMA",'Planificación 2026-1'!Y:Y,"VIRTUAL",'Planificación 2026-1'!I:I,"&lt;3")</f>
        <v>0</v>
      </c>
      <c r="EM25" s="32">
        <f>SUMIFS('Planificación 2026-1'!S:S,'Planificación 2026-1'!X:X,C25,'Planificación 2026-1'!F:F,"PORUMA",'Planificación 2026-1'!Y:Y,"&lt;&gt;VIRTUAL",'Planificación 2026-1'!I:I,"&lt;3")</f>
        <v>15</v>
      </c>
      <c r="EN25" s="32">
        <f>SUMIFS('Planificación 2026-1'!S:S,'Planificación 2026-1'!X:X,C25,'Planificación 2026-1'!F:F,"HUAURA",'Planificación 2026-1'!Y:Y,"VIRTUAL",'Planificación 2026-1'!I:I,"&lt;3")</f>
        <v>0</v>
      </c>
      <c r="EO25" s="32">
        <f>SUMIFS('Planificación 2026-1'!S:S,'Planificación 2026-1'!X:X,C25,'Planificación 2026-1'!F:F,"HUAURA",'Planificación 2026-1'!Y:Y,"&lt;&gt;VIRTUAL",'Planificación 2026-1'!I:I,"&lt;3")</f>
        <v>0</v>
      </c>
      <c r="EP25" s="32">
        <f>EJ25+DZ25+EA25+EK25</f>
        <v>20</v>
      </c>
      <c r="EQ25" s="32">
        <f>EO25+EN25+EE25+ED25</f>
        <v>0</v>
      </c>
      <c r="ER25" s="32">
        <f>EL25+EM25+EC25+EB25</f>
        <v>15</v>
      </c>
      <c r="ES25" s="32">
        <f>EG25+EF25+DW25+DV25</f>
        <v>0</v>
      </c>
      <c r="ET25" s="32">
        <f>EI25+EH25+DY25+DX25</f>
        <v>0</v>
      </c>
      <c r="EU25" s="32">
        <f t="shared" si="11"/>
        <v>35</v>
      </c>
      <c r="EV25" s="32" t="b">
        <f>EXACT(EU25,E25)</f>
        <v>1</v>
      </c>
      <c r="EW25" s="32"/>
      <c r="EX25" s="32">
        <f t="shared" si="1"/>
        <v>0</v>
      </c>
      <c r="EY25" s="32">
        <f t="shared" si="2"/>
        <v>20</v>
      </c>
      <c r="EZ25" s="32" t="b">
        <f>EXACT(SUM(EX25:EY25),E25)</f>
        <v>0</v>
      </c>
      <c r="FA25" s="32" t="str">
        <f>IF(AND(DW25=0,EA25=0,EE25=0),"",IF(COUNTIF(DW25:EE25,"&gt;0")=1,IF(DW25&gt;0,"SEDE",IF(EA25&gt;0,"FILIAL","HUAURA")),IF(COUNTIF(DW25:EE25,"&gt;0")=2,IF(AND(DW25&gt;0,EA25&gt;0),"SEDE-FILIAL",IF(AND(DW25&gt;0,EE25&gt;0),"SEDE-HUAURA","FILIAL-HUAURA")),"SEDE-FILIAL-HUAURA")))</f>
        <v/>
      </c>
      <c r="FB25" s="32" t="str">
        <f t="shared" si="12"/>
        <v>PRESENCIAL</v>
      </c>
    </row>
    <row r="26" spans="1:158">
      <c r="A26" s="33"/>
      <c r="B26" s="65">
        <v>23</v>
      </c>
      <c r="C26" s="32" t="s">
        <v>223</v>
      </c>
      <c r="D26" s="429">
        <v>15738929</v>
      </c>
      <c r="E26" s="62">
        <f>SUMIF('Planificación 2026-1'!X:X,C26,'Planificación 2026-1'!S:S)</f>
        <v>30</v>
      </c>
      <c r="F26" s="63" t="s">
        <v>199</v>
      </c>
      <c r="G26" s="454" t="s">
        <v>200</v>
      </c>
      <c r="H26" s="64" t="s">
        <v>44</v>
      </c>
      <c r="I26" s="64" t="s">
        <v>166</v>
      </c>
      <c r="J26" s="32" t="s">
        <v>44</v>
      </c>
      <c r="K26" s="32" t="s">
        <v>166</v>
      </c>
      <c r="L26" s="57" t="str">
        <f>IF(SUM(COUNTIFS('Planificación 2026-1'!F:F,"PRINCIPAL",'Planificación 2026-1'!X:X,C26,'Planificación 2026-1'!H:H,"AF"))&gt;0,"P01"," ")</f>
        <v xml:space="preserve"> </v>
      </c>
      <c r="M26" s="58" t="str">
        <f>IF(SUM(COUNTIFS('Planificación 2026-1'!F:F,"PRINCIPAL",'Planificación 2026-1'!X:X,C26,'Planificación 2026-1'!H:H,"EN"))&gt;0,"P02"," ")</f>
        <v xml:space="preserve"> </v>
      </c>
      <c r="N26" s="58" t="str">
        <f>IF(SUM(COUNTIFS('Planificación 2026-1'!F:F,"PRINCIPAL",'Planificación 2026-1'!X:X,C26,'Planificación 2026-1'!H:H,"IS"))&gt;0,"P03"," ")</f>
        <v xml:space="preserve"> </v>
      </c>
      <c r="O26" s="58" t="str">
        <f>IF(SUM(COUNTIFS('Planificación 2026-1'!F:F,"PRINCIPAL",'Planificación 2026-1'!X:X,C26,'Planificación 2026-1'!H:H,"PS"))&gt;0,"P04"," ")</f>
        <v xml:space="preserve"> </v>
      </c>
      <c r="P26" s="58"/>
      <c r="Q26" s="58" t="str">
        <f>IF(SUM(COUNTIFS('Planificación 2026-1'!F:F,"PRINCIPAL",'Planificación 2026-1'!X:X,C26,'Planificación 2026-1'!H:H,"IN"))&gt;0,"P06"," ")</f>
        <v xml:space="preserve"> </v>
      </c>
      <c r="R26" s="58" t="str">
        <f>IF(SUM(COUNTIFS('Planificación 2026-1'!F:F,"PRINCIPAL",'Planificación 2026-1'!X:X,C26,'Planificación 2026-1'!H:H,"CA"))&gt;0,"P07"," ")</f>
        <v xml:space="preserve"> </v>
      </c>
      <c r="S26" s="58" t="str">
        <f>IF(SUM(COUNTIFS('Planificación 2026-1'!F:F,"PRINCIPAL",'Planificación 2026-1'!X:X,C26,'Planificación 2026-1'!H:H,"DE"))&gt;0,"P08"," ")</f>
        <v xml:space="preserve"> </v>
      </c>
      <c r="T26" s="58" t="str">
        <f>IF(SUM(COUNTIFS('Planificación 2026-1'!F:F,"PRINCIPAL",'Planificación 2026-1'!X:X,C26,'Planificación 2026-1'!H:H,"OB"))&gt;0,"P09"," ")</f>
        <v xml:space="preserve"> </v>
      </c>
      <c r="U26" s="58" t="str">
        <f>IF(SUM(COUNTIFS('Planificación 2026-1'!F:F,"PRINCIPAL",'Planificación 2026-1'!X:X,C26,'Planificación 2026-1'!H:H,"MH"))&gt;0,"P31"," ")</f>
        <v xml:space="preserve"> </v>
      </c>
      <c r="V26" s="58" t="str">
        <f>IF(SUM(COUNTIFS('Planificación 2026-1'!F:F,"PRINCIPAL",'Planificación 2026-1'!X:X,C26,'Planificación 2026-1'!H:H,"IC"))&gt;0,"P32"," ")</f>
        <v xml:space="preserve"> </v>
      </c>
      <c r="W26" s="58" t="str">
        <f>IF(SUM(COUNTIFS('Planificación 2026-1'!F:F,"PRINCIPAL",'Planificación 2026-1'!X:X,C26,'Planificación 2026-1'!H:H,"AR"))&gt;0,"P34"," ")</f>
        <v xml:space="preserve"> </v>
      </c>
      <c r="X26" s="58" t="str">
        <f>IF(SUM(COUNTIFS('Planificación 2026-1'!F:F,"PRINCIPAL",'Planificación 2026-1'!X:X,C26,'Planificación 2026-1'!H:H,"T1"))&gt;0,"P35"," ")</f>
        <v xml:space="preserve"> </v>
      </c>
      <c r="Y26" s="58" t="str">
        <f>IF(SUM(COUNTIFS('Planificación 2026-1'!F:F,"PRINCIPAL",'Planificación 2026-1'!X:X,C26,'Planificación 2026-1'!H:H,"T3"))&gt;0,"P36"," ")</f>
        <v xml:space="preserve"> </v>
      </c>
      <c r="Z26" s="58" t="str">
        <f>IF(SUM(COUNTIFS('Planificación 2026-1'!F:F,"PRINCIPAL",'Planificación 2026-1'!X:X,C26,'Planificación 2026-1'!H:H,"T2"))&gt;0,"P37"," ")</f>
        <v xml:space="preserve"> </v>
      </c>
      <c r="AA26" s="58" t="str">
        <f>IF(SUM(COUNTIFS('Planificación 2026-1'!F:F,"PRINCIPAL",'Planificación 2026-1'!X:X,C26,'Planificación 2026-1'!H:H,"AE"))&gt;0,"P38"," ")</f>
        <v xml:space="preserve"> </v>
      </c>
      <c r="AB26" s="58" t="str">
        <f>IF(SUM(COUNTIFS('Planificación 2026-1'!F:F,"PRINCIPAL",'Planificación 2026-1'!X:X,C26,'Planificación 2026-1'!H:H,"T4"))&gt;0,"P55"," ")</f>
        <v xml:space="preserve"> </v>
      </c>
      <c r="AC26" s="58" t="str">
        <f>IF(SUM(COUNTIFS('Planificación 2026-1'!F:F,"FILIAL",'Planificación 2026-1'!X:X,C26,'Planificación 2026-1'!H:H,"AF"))&gt;0," P01"," ")</f>
        <v xml:space="preserve"> </v>
      </c>
      <c r="AD26" s="58" t="str">
        <f>IF(SUM(COUNTIFS('Planificación 2026-1'!F:F,"FILIAL",'Planificación 2026-1'!X:X,C26,'Planificación 2026-1'!H:H,"EN"))&gt;0,"P02"," ")</f>
        <v xml:space="preserve"> </v>
      </c>
      <c r="AE26" s="58" t="str">
        <f>IF(SUM(COUNTIFS('Planificación 2026-1'!F:F,"FILIAL",'Planificación 2026-1'!X:X,C26,'Planificación 2026-1'!H:H,"IS"))&gt;0,"P03"," ")</f>
        <v xml:space="preserve"> </v>
      </c>
      <c r="AF26" s="58" t="str">
        <f>IF(SUM(COUNTIFS('Planificación 2026-1'!F:F,"FILIAL",'Planificación 2026-1'!X:X,C26,'Planificación 2026-1'!H:H,"PS"))&gt;0,"P04"," ")</f>
        <v xml:space="preserve"> </v>
      </c>
      <c r="AG26" s="58"/>
      <c r="AH26" s="58" t="str">
        <f>IF(SUM(COUNTIFS('Planificación 2026-1'!F:F,"FILIAL",'Planificación 2026-1'!X:X,C26,'Planificación 2026-1'!H:H,"IN"))&gt;0,"P06"," ")</f>
        <v xml:space="preserve"> </v>
      </c>
      <c r="AI26" s="58" t="str">
        <f>IF(SUM(COUNTIFS('Planificación 2026-1'!F:F,"FILIAL",'Planificación 2026-1'!X:X,C26,'Planificación 2026-1'!H:H,"CA"))&gt;0,"P07"," ")</f>
        <v xml:space="preserve"> </v>
      </c>
      <c r="AJ26" s="58" t="str">
        <f>IF(SUM(COUNTIFS('Planificación 2026-1'!F:F,"FILIAL",'Planificación 2026-1'!X:X,C26,'Planificación 2026-1'!H:H,"DE"))&gt;0,"P08"," ")</f>
        <v xml:space="preserve"> </v>
      </c>
      <c r="AK26" s="58" t="str">
        <f>IF(SUM(COUNTIFS('Planificación 2026-1'!F:F,"FILIAL",'Planificación 2026-1'!X:X,C26,'Planificación 2026-1'!H:H,"OB"))&gt;0,"P09"," ")</f>
        <v xml:space="preserve"> </v>
      </c>
      <c r="AL26" s="58" t="str">
        <f>IF(SUM(COUNTIFS('Planificación 2026-1'!F:F,"FILIAL",'Planificación 2026-1'!X:X,C26,'Planificación 2026-1'!H:H,"MH"))&gt;0,"P31"," ")</f>
        <v xml:space="preserve"> </v>
      </c>
      <c r="AM26" s="58" t="str">
        <f>IF(SUM(COUNTIFS('Planificación 2026-1'!F:F,"FILIAL",'Planificación 2026-1'!X:X,C26,'Planificación 2026-1'!H:H,"IC"))&gt;0,"P32"," ")</f>
        <v xml:space="preserve"> </v>
      </c>
      <c r="AN26" s="58" t="str">
        <f>IF(SUM(COUNTIFS('Planificación 2026-1'!F:F,"FILIAL",'Planificación 2026-1'!X:X,C26,'Planificación 2026-1'!H:H,"AR"))&gt;0,"P34"," ")</f>
        <v xml:space="preserve"> </v>
      </c>
      <c r="AO26" s="58" t="str">
        <f>IF(SUM(COUNTIFS('Planificación 2026-1'!F:F,"FILIAL",'Planificación 2026-1'!X:X,C26,'Planificación 2026-1'!H:H,"T1"))&gt;0,"P35"," ")</f>
        <v xml:space="preserve"> </v>
      </c>
      <c r="AP26" s="58" t="str">
        <f>IF(SUM(COUNTIFS('Planificación 2026-1'!F:F,"FILIAL",'Planificación 2026-1'!X:X,C26,'Planificación 2026-1'!H:H,"T3"))&gt;0,"P36"," ")</f>
        <v xml:space="preserve"> </v>
      </c>
      <c r="AQ26" s="58" t="str">
        <f>IF(SUM(COUNTIFS('Planificación 2026-1'!F:F,"FILIAL",'Planificación 2026-1'!X:X,C26,'Planificación 2026-1'!H:H,"T2"))&gt;0,"P37"," ")</f>
        <v xml:space="preserve"> </v>
      </c>
      <c r="AR26" s="58" t="str">
        <f>IF(SUM(COUNTIFS('Planificación 2026-1'!F:F,"FILIAL",'Planificación 2026-1'!X:X,C26,'Planificación 2026-1'!H:H,"AE"))&gt;0,"P38"," ")</f>
        <v xml:space="preserve"> </v>
      </c>
      <c r="AS26" s="58" t="str">
        <f>IF(SUM(COUNTIFS('Planificación 2026-1'!F:F,"FILIAL",'Planificación 2026-1'!X:X,C26,'Planificación 2026-1'!H:H,"T4"))&gt;0,"P55"," ")</f>
        <v xml:space="preserve"> </v>
      </c>
      <c r="AT26" s="58" t="str">
        <f>IF(SUM(COUNTIFS('Planificación 2026-1'!F:F,"SUNAMPE",'Planificación 2026-1'!X:X,C26,'Planificación 2026-1'!H:H,"AF"))&gt;0," P01"," ")</f>
        <v xml:space="preserve"> </v>
      </c>
      <c r="AU26" s="58" t="str">
        <f>IF(SUM(COUNTIFS('Planificación 2026-1'!F:F,"SUNAMPE",'Planificación 2026-1'!X:X,C26,'Planificación 2026-1'!H:H,"EN"))&gt;0,"P02"," ")</f>
        <v xml:space="preserve"> </v>
      </c>
      <c r="AV26" s="58" t="str">
        <f>IF(SUM(COUNTIFS('Planificación 2026-1'!F:F,"SUNAMPE",'Planificación 2026-1'!X:X,C26,'Planificación 2026-1'!H:H,"IS"))&gt;0,"P03"," ")</f>
        <v xml:space="preserve"> </v>
      </c>
      <c r="AW26" s="58" t="str">
        <f>IF(SUM(COUNTIFS('Planificación 2026-1'!F:F,"SUNAMPE",'Planificación 2026-1'!X:X,C26,'Planificación 2026-1'!H:H,"PS"))&gt;0,"P04"," ")</f>
        <v xml:space="preserve"> </v>
      </c>
      <c r="AX26" s="58"/>
      <c r="AY26" s="58" t="str">
        <f>IF(SUM(COUNTIFS('Planificación 2026-1'!F:F,"SUNAMPE",'Planificación 2026-1'!X:X,C26,'Planificación 2026-1'!H:H,"IN"))&gt;0,"P06"," ")</f>
        <v xml:space="preserve"> </v>
      </c>
      <c r="AZ26" s="58" t="str">
        <f>IF(SUM(COUNTIFS('Planificación 2026-1'!F:F,"SUNAMPE",'Planificación 2026-1'!X:X,C26,'Planificación 2026-1'!H:H,"CA"))&gt;0,"P07"," ")</f>
        <v xml:space="preserve"> </v>
      </c>
      <c r="BA26" s="58" t="str">
        <f>IF(SUM(COUNTIFS('Planificación 2026-1'!F:F,"SUNAMPE",'Planificación 2026-1'!X:X,C26,'Planificación 2026-1'!H:H,"DE"))&gt;0,"P08"," ")</f>
        <v xml:space="preserve"> </v>
      </c>
      <c r="BB26" s="58" t="str">
        <f>IF(SUM(COUNTIFS('Planificación 2026-1'!F:F,"SUNAMPE",'Planificación 2026-1'!X:X,C26,'Planificación 2026-1'!H:H,"OB"))&gt;0,"P09"," ")</f>
        <v xml:space="preserve"> </v>
      </c>
      <c r="BC26" s="58" t="str">
        <f>IF(SUM(COUNTIFS('Planificación 2026-1'!F:F,"SUNAMPE",'Planificación 2026-1'!X:X,C26,'Planificación 2026-1'!H:H,"MH"))&gt;0,"P31"," ")</f>
        <v xml:space="preserve"> </v>
      </c>
      <c r="BD26" s="58" t="str">
        <f>IF(SUM(COUNTIFS('Planificación 2026-1'!F:F,"SUNAMPE",'Planificación 2026-1'!X:X,C26,'Planificación 2026-1'!H:H,"IC"))&gt;0,"P32"," ")</f>
        <v xml:space="preserve"> </v>
      </c>
      <c r="BE26" s="58" t="str">
        <f>IF(SUM(COUNTIFS('Planificación 2026-1'!F:F,"SUNAMPE",'Planificación 2026-1'!X:X,C26,'Planificación 2026-1'!H:H,"AR"))&gt;0,"P34"," ")</f>
        <v xml:space="preserve"> </v>
      </c>
      <c r="BF26" s="58" t="str">
        <f>IF(SUM(COUNTIFS('Planificación 2026-1'!F:F,"SUNAMPE",'Planificación 2026-1'!X:X,C26,'Planificación 2026-1'!H:H,"T1"))&gt;0,"P35"," ")</f>
        <v xml:space="preserve"> </v>
      </c>
      <c r="BG26" s="58" t="str">
        <f>IF(SUM(COUNTIFS('Planificación 2026-1'!F:F,"SUNAMPE",'Planificación 2026-1'!X:X,C26,'Planificación 2026-1'!H:H,"T3"))&gt;0,"P36"," ")</f>
        <v xml:space="preserve"> </v>
      </c>
      <c r="BH26" s="58" t="str">
        <f>IF(SUM(COUNTIFS('Planificación 2026-1'!F:F,"SUNAMPE",'Planificación 2026-1'!X:X,C26,'Planificación 2026-1'!H:H,"T2"))&gt;0,"P37"," ")</f>
        <v xml:space="preserve"> </v>
      </c>
      <c r="BI26" s="58" t="str">
        <f>IF(SUM(COUNTIFS('Planificación 2026-1'!F:F,"SUNAMPE",'Planificación 2026-1'!X:X,C26,'Planificación 2026-1'!H:H,"AE"))&gt;0,"P38"," ")</f>
        <v xml:space="preserve"> </v>
      </c>
      <c r="BJ26" s="58" t="str">
        <f>IF(SUM(COUNTIFS('Planificación 2026-1'!F:F,"SUNAMPE",'Planificación 2026-1'!X:X,C26,'Planificación 2026-1'!H:H,"T4"))&gt;0,"P55"," ")</f>
        <v xml:space="preserve"> </v>
      </c>
      <c r="BK26" s="58" t="str">
        <f>IF(SUM(COUNTIFS('Planificación 2026-1'!F:F,"HUAURA",'Planificación 2026-1'!X:X,C26,'Planificación 2026-1'!H:H,"AF"))&gt;0," P01"," ")</f>
        <v xml:space="preserve"> </v>
      </c>
      <c r="BL26" s="58" t="str">
        <f>IF(SUM(COUNTIFS('Planificación 2026-1'!F:F,"HUAURA",'Planificación 2026-1'!X:X,C26,'Planificación 2026-1'!H:H,"EN"))&gt;0,"P02"," ")</f>
        <v>P02</v>
      </c>
      <c r="BM26" s="58" t="str">
        <f>IF(SUM(COUNTIFS('Planificación 2026-1'!F:F,"HUAURA",'Planificación 2026-1'!X:X,C26,'Planificación 2026-1'!H:H,"IS"))&gt;0,"P03"," ")</f>
        <v xml:space="preserve"> </v>
      </c>
      <c r="BN26" s="58" t="str">
        <f>IF(SUM(COUNTIFS('Planificación 2026-1'!F:F,"HUAURA",'Planificación 2026-1'!X:X,C26,'Planificación 2026-1'!H:H,"PS"))&gt;0,"P04"," ")</f>
        <v>P04</v>
      </c>
      <c r="BO26" s="58"/>
      <c r="BP26" s="58" t="str">
        <f>IF(SUM(COUNTIFS('Planificación 2026-1'!F:F,"HUAURA",'Planificación 2026-1'!X:X,C26,'Planificación 2026-1'!H:H,"IN"))&gt;0,"P06"," ")</f>
        <v xml:space="preserve"> </v>
      </c>
      <c r="BQ26" s="58" t="str">
        <f>IF(SUM(COUNTIFS('Planificación 2026-1'!F:F,"HUAURA",'Planificación 2026-1'!X:X,C26,'Planificación 2026-1'!H:H,"CA"))&gt;0,"P07"," ")</f>
        <v xml:space="preserve"> </v>
      </c>
      <c r="BR26" s="58" t="str">
        <f>IF(SUM(COUNTIFS('Planificación 2026-1'!F:F,"HUAURA",'Planificación 2026-1'!X:X,C26,'Planificación 2026-1'!H:H,"DE"))&gt;0,"P08"," ")</f>
        <v xml:space="preserve"> </v>
      </c>
      <c r="BS26" s="58" t="str">
        <f>IF(SUM(COUNTIFS('Planificación 2026-1'!F:F,"HUAURA",'Planificación 2026-1'!X:X,C26,'Planificación 2026-1'!H:H,"OB"))&gt;0,"P09"," ")</f>
        <v>P09</v>
      </c>
      <c r="BT26" s="58" t="str">
        <f>IF(SUM(COUNTIFS('Planificación 2026-1'!F:F,"HUAURA",'Planificación 2026-1'!X:X,C26,'Planificación 2026-1'!H:H,"MH"))&gt;0,"P31"," ")</f>
        <v xml:space="preserve"> </v>
      </c>
      <c r="BU26" s="58" t="str">
        <f>IF(SUM(COUNTIFS('Planificación 2026-1'!F:F,"HUAURA",'Planificación 2026-1'!X:X,C26,'Planificación 2026-1'!H:H,"IC"))&gt;0,"P32"," ")</f>
        <v xml:space="preserve"> </v>
      </c>
      <c r="BV26" s="58" t="str">
        <f>IF(SUM(COUNTIFS('Planificación 2026-1'!F:F,"HUAURA",'Planificación 2026-1'!X:X,C26,'Planificación 2026-1'!H:H,"AR"))&gt;0,"P34"," ")</f>
        <v xml:space="preserve"> </v>
      </c>
      <c r="BW26" s="58" t="str">
        <f>IF(SUM(COUNTIFS('Planificación 2026-1'!F:F,"HUAURA",'Planificación 2026-1'!X:X,C26,'Planificación 2026-1'!H:H,"T1"))&gt;0,"P35"," ")</f>
        <v xml:space="preserve"> </v>
      </c>
      <c r="BX26" s="58" t="str">
        <f>IF(SUM(COUNTIFS('Planificación 2026-1'!F:F,"HUAURA",'Planificación 2026-1'!X:X,C26,'Planificación 2026-1'!H:H,"T3"))&gt;0,"P36"," ")</f>
        <v xml:space="preserve"> </v>
      </c>
      <c r="BY26" s="58" t="str">
        <f>IF(SUM(COUNTIFS('Planificación 2026-1'!F:F,"HUAURA",'Planificación 2026-1'!X:X,C26,'Planificación 2026-1'!H:H,"T2"))&gt;0,"P37"," ")</f>
        <v xml:space="preserve"> </v>
      </c>
      <c r="BZ26" s="58" t="str">
        <f>IF(SUM(COUNTIFS('Planificación 2026-1'!F:F,"HUAURA",'Planificación 2026-1'!X:X,C26,'Planificación 2026-1'!H:H,"AE"))&gt;0,"P38"," ")</f>
        <v xml:space="preserve"> </v>
      </c>
      <c r="CA26" s="58" t="str">
        <f>IF(SUM(COUNTIFS('Planificación 2026-1'!F:F,"HUAURA",'Planificación 2026-1'!X:X,C26,'Planificación 2026-1'!H:H,"T4"))&gt;0,"P55"," ")</f>
        <v xml:space="preserve"> </v>
      </c>
      <c r="CB26" s="59">
        <f>SUMIFS('Planificación 2026-1'!S:S,'Planificación 2026-1'!X:X,C26,'Planificación 2026-1'!H:H,"AF",'Planificación 2026-1'!I:I,"&gt;2")</f>
        <v>0</v>
      </c>
      <c r="CC26" s="59">
        <f>SUMIFS('Planificación 2026-1'!S:S,'Planificación 2026-1'!X:X,C26,'Planificación 2026-1'!H:H,"EN",'Planificación 2026-1'!I:I,"&gt;2")</f>
        <v>0</v>
      </c>
      <c r="CD26" s="59">
        <f>SUMIFS('Planificación 2026-1'!S:S,'Planificación 2026-1'!X:X,C26,'Planificación 2026-1'!H:H,"IS",'Planificación 2026-1'!I:I,"&gt;2")</f>
        <v>0</v>
      </c>
      <c r="CE26" s="59">
        <f>SUMIFS('Planificación 2026-1'!S:S,'Planificación 2026-1'!X:X,C26,'Planificación 2026-1'!H:H,"PS",'Planificación 2026-1'!I:I,"&gt;2")</f>
        <v>0</v>
      </c>
      <c r="CF26" s="59">
        <f>SUMIFS('Planificación 2026-1'!S:S,'Planificación 2026-1'!X:X,C26,'Planificación 2026-1'!H:H,"IN",'Planificación 2026-1'!I:I,"&gt;2")</f>
        <v>0</v>
      </c>
      <c r="CG26" s="59">
        <f>SUMIFS('Planificación 2026-1'!S:S,'Planificación 2026-1'!X:X,C26,'Planificación 2026-1'!H:H,"CA",'Planificación 2026-1'!I:I,"&gt;2")</f>
        <v>0</v>
      </c>
      <c r="CH26" s="59">
        <f>SUMIFS('Planificación 2026-1'!S:S,'Planificación 2026-1'!X:X,C26,'Planificación 2026-1'!H:H,"DE",'Planificación 2026-1'!I:I,"&gt;2")</f>
        <v>0</v>
      </c>
      <c r="CI26" s="59">
        <f>SUMIFS('Planificación 2026-1'!S:S,'Planificación 2026-1'!X:X,C26,'Planificación 2026-1'!H:H,"OB",'Planificación 2026-1'!I:I,"&gt;2")</f>
        <v>0</v>
      </c>
      <c r="CJ26" s="59">
        <f>SUMIFS('Planificación 2026-1'!S:S,'Planificación 2026-1'!X:X,C26,'Planificación 2026-1'!H:H,"MH",'Planificación 2026-1'!I:I,"&gt;2")</f>
        <v>0</v>
      </c>
      <c r="CK26" s="59">
        <f>SUMIFS('Planificación 2026-1'!S:S,'Planificación 2026-1'!X:X,C26,'Planificación 2026-1'!H:H,"IC",'Planificación 2026-1'!I:I,"&gt;2")</f>
        <v>0</v>
      </c>
      <c r="CL26" s="59">
        <f>SUMIFS('Planificación 2026-1'!S:S,'Planificación 2026-1'!X:X,C26,'Planificación 2026-1'!H:H,"AR",'Planificación 2026-1'!I:I,"&gt;2")</f>
        <v>0</v>
      </c>
      <c r="CM26" s="59">
        <f>SUMIFS('Planificación 2026-1'!S:S,'Planificación 2026-1'!X:X,C26,'Planificación 2026-1'!H:H,"AE",'Planificación 2026-1'!I:I,"&gt;2")</f>
        <v>0</v>
      </c>
      <c r="CN26" s="59">
        <f>SUMIFS('Planificación 2026-1'!S:S,'Planificación 2026-1'!X:X,C26,'Planificación 2026-1'!H:H,"T1",'Planificación 2026-1'!I:I,"&gt;2")</f>
        <v>0</v>
      </c>
      <c r="CO26" s="59">
        <f>SUMIFS('Planificación 2026-1'!S:S,'Planificación 2026-1'!X:X,C26,'Planificación 2026-1'!H:H,"T3",'Planificación 2026-1'!I:I,"&gt;2")</f>
        <v>0</v>
      </c>
      <c r="CP26" s="59">
        <f>SUMIFS('Planificación 2026-1'!S:S,'Planificación 2026-1'!X:X,C26,'Planificación 2026-1'!H:H,"T2",'Planificación 2026-1'!I:I,"&gt;2")</f>
        <v>0</v>
      </c>
      <c r="CQ26" s="59">
        <f>SUMIFS('Planificación 2026-1'!S:S,'Planificación 2026-1'!X:X,C26,'Planificación 2026-1'!H:H,"T4",'Planificación 2026-1'!I:I,"&gt;2")</f>
        <v>0</v>
      </c>
      <c r="CR26" s="59">
        <f>SUMIFS('Planificación 2026-1'!S:S,'Planificación 2026-1'!X:X,C26,'Planificación 2026-1'!H:H,"AF",'Planificación 2026-1'!I:I,"&lt;3")</f>
        <v>0</v>
      </c>
      <c r="CS26" s="59">
        <f>SUMIFS('Planificación 2026-1'!S:S,'Planificación 2026-1'!X:X,C26,'Planificación 2026-1'!H:H,"EN",'Planificación 2026-1'!I:I,"&lt;3")</f>
        <v>19</v>
      </c>
      <c r="CT26" s="59">
        <f>SUMIFS('Planificación 2026-1'!S:S,'Planificación 2026-1'!X:X,C26,'Planificación 2026-1'!H:H,"IS",'Planificación 2026-1'!I:I,"&lt;3")</f>
        <v>0</v>
      </c>
      <c r="CU26" s="59">
        <f>SUMIFS('Planificación 2026-1'!S:S,'Planificación 2026-1'!X:X,C26,'Planificación 2026-1'!H:H,"PS",'Planificación 2026-1'!I:I,"&lt;3")</f>
        <v>7</v>
      </c>
      <c r="CV26" s="59">
        <f>SUMIFS('Planificación 2026-1'!S:S,'Planificación 2026-1'!X:X,C26,'Planificación 2026-1'!H:H,"IN",'Planificación 2026-1'!I:I,"&lt;3")</f>
        <v>0</v>
      </c>
      <c r="CW26" s="59">
        <f>SUMIFS('Planificación 2026-1'!S:S,'Planificación 2026-1'!X:X,C26,'Planificación 2026-1'!H:H,"CA",'Planificación 2026-1'!I:I,"&lt;3")</f>
        <v>0</v>
      </c>
      <c r="CX26" s="59">
        <f>SUMIFS('Planificación 2026-1'!S:S,'Planificación 2026-1'!X:X,C26,'Planificación 2026-1'!H:H,"DE",'Planificación 2026-1'!I:I,"&lt;3")</f>
        <v>0</v>
      </c>
      <c r="CY26" s="59">
        <f>SUMIFS('Planificación 2026-1'!S:S,'Planificación 2026-1'!X:X,C26,'Planificación 2026-1'!H:H,"OB",'Planificación 2026-1'!I:I,"&lt;3")</f>
        <v>4</v>
      </c>
      <c r="CZ26" s="59">
        <f>SUMIFS('Planificación 2026-1'!S:S,'Planificación 2026-1'!X:X,C26,'Planificación 2026-1'!H:H,"MH",'Planificación 2026-1'!I:I,"&lt;3")</f>
        <v>0</v>
      </c>
      <c r="DA26" s="59">
        <f>SUMIFS('Planificación 2026-1'!S:S,'Planificación 2026-1'!X:X,C26,'Planificación 2026-1'!H:H,"IC",'Planificación 2026-1'!I:I,"&lt;3")</f>
        <v>0</v>
      </c>
      <c r="DB26" s="59">
        <f>SUMIFS('Planificación 2026-1'!S:S,'Planificación 2026-1'!X:X,C26,'Planificación 2026-1'!H:H,"AR",'Planificación 2026-1'!I:I,"&lt;3")</f>
        <v>0</v>
      </c>
      <c r="DC26" s="59">
        <f>SUMIFS('Planificación 2026-1'!S:S,'Planificación 2026-1'!X:X,C26,'Planificación 2026-1'!H:H,"AE",'Planificación 2026-1'!I:I,"&lt;3")</f>
        <v>0</v>
      </c>
      <c r="DD26" s="59">
        <f>SUMIFS('Planificación 2026-1'!S:S,'Planificación 2026-1'!X:X,C26,'Planificación 2026-1'!H:H,"T1",'Planificación 2026-1'!I:I,"&lt;3")</f>
        <v>0</v>
      </c>
      <c r="DE26" s="59">
        <f>SUMIFS('Planificación 2026-1'!S:S,'Planificación 2026-1'!X:X,C26,'Planificación 2026-1'!H:H,"T3",'Planificación 2026-1'!I:I,"&lt;3")</f>
        <v>0</v>
      </c>
      <c r="DF26" s="59">
        <f>SUMIFS('Planificación 2026-1'!S:S,'Planificación 2026-1'!X:X,C26,'Planificación 2026-1'!H:H,"T2",'Planificación 2026-1'!I:I,"&lt;3")</f>
        <v>0</v>
      </c>
      <c r="DG26" s="59">
        <f>SUMIFS('Planificación 2026-1'!S:S,'Planificación 2026-1'!X:X,C26,'Planificación 2026-1'!H:H,"T4",'Planificación 2026-1'!I:I,"&lt;3")</f>
        <v>0</v>
      </c>
      <c r="DH26" s="58" t="str">
        <f t="shared" si="3"/>
        <v/>
      </c>
      <c r="DI26" s="27">
        <f>IF(C26="","",SUMIFS('Planificación 2026-1'!S:S,'Planificación 2026-1'!X:X,C26,'Planificación 2026-1'!F:F,"PRINCIPAL",'Planificación 2026-1'!Y:Y,"VIRTUAL"))</f>
        <v>0</v>
      </c>
      <c r="DJ26" s="27">
        <f>IF(C26="","",SUMIFS('Planificación 2026-1'!S:S,'Planificación 2026-1'!X:X,C26,'Planificación 2026-1'!F:F,"PRINCIPAL",'Planificación 2026-1'!Y:Y,"PRESENCIAL"))</f>
        <v>0</v>
      </c>
      <c r="DK26" s="27">
        <f>IF(C26="","",SUMIFS('Planificación 2026-1'!S:S,'Planificación 2026-1'!X:X,C26,'Planificación 2026-1'!F:F,"PRINCIPAL",'Planificación 2026-1'!Y:Y,"HIBRIDO PRESENCIAL"))</f>
        <v>0</v>
      </c>
      <c r="DL26" s="58" t="str">
        <f t="shared" si="4"/>
        <v/>
      </c>
      <c r="DM26" s="58">
        <f>IF(C26="","",SUMIFS('Planificación 2026-1'!S:S,'Planificación 2026-1'!X:X,C26,'Planificación 2026-1'!F:F,"FILIAL",'Planificación 2026-1'!Y:Y,"VIRTUAL"))</f>
        <v>0</v>
      </c>
      <c r="DN26" s="60">
        <f>IF(C26="","",SUMIFS('Planificación 2026-1'!S:S,'Planificación 2026-1'!X:X,C26,'Planificación 2026-1'!F:F,"FILIAL",'Planificación 2026-1'!Y:Y,"PRESENCIAL"))</f>
        <v>0</v>
      </c>
      <c r="DO26" s="29">
        <f>IF(C26="","",SUMIFS('Planificación 2026-1'!S:S,'Planificación 2026-1'!X:X,C26,'Planificación 2026-1'!F:F,"FILIAL",'Planificación 2026-1'!Y:Y,"HIBRIDO PRESENCIAL"))</f>
        <v>0</v>
      </c>
      <c r="DP26" s="61" t="str">
        <f t="shared" si="5"/>
        <v/>
      </c>
      <c r="DQ26" s="58">
        <f>IF(C26="","",SUMIFS('Planificación 2026-1'!S:S,'Planificación 2026-1'!X:X,C26,'Planificación 2026-1'!F:F,"SUNAMPE",'Planificación 2026-1'!Y:Y,"VIRTUAL"))</f>
        <v>0</v>
      </c>
      <c r="DR26" s="29">
        <f>IF(C26="","",SUMIFS('Planificación 2026-1'!S:S,'Planificación 2026-1'!X:X,C26,'Planificación 2026-1'!F:F,"SUNAMPE",'Planificación 2026-1'!Y:Y,"PRESENCIAL"))</f>
        <v>0</v>
      </c>
      <c r="DS26" s="61" t="str">
        <f t="shared" si="6"/>
        <v>P02 P04 P09</v>
      </c>
      <c r="DT26" s="58">
        <f>IF(C26="","",SUMIFS('Planificación 2026-1'!S:S,'Planificación 2026-1'!X:X,C26,'Planificación 2026-1'!F:F,"HUAURA",'Planificación 2026-1'!Y:Y,"VIRTUAL"))</f>
        <v>0</v>
      </c>
      <c r="DU26" s="29">
        <f>IF(C26="","",SUMIFS('Planificación 2026-1'!S:S,'Planificación 2026-1'!X:X,C26,'Planificación 2026-1'!F:F,"HUAURA",'Planificación 2026-1'!Y:Y,"PRESENCIAL"))</f>
        <v>30</v>
      </c>
      <c r="DV26" s="32">
        <f>SUMIFS('Planificación 2026-1'!S:S,'Planificación 2026-1'!X:X,C26,'Planificación 2026-1'!F:F,"PRINCIPAL",'Planificación 2026-1'!Y:Y,"VIRTUAL",'Planificación 2026-1'!I:I,"&gt;2")</f>
        <v>0</v>
      </c>
      <c r="DW26" s="32">
        <f>SUMIFS('Planificación 2026-1'!S:S,'Planificación 2026-1'!X:X,C26,'Planificación 2026-1'!F:F,"PRINCIPAL",'Planificación 2026-1'!Y:Y,"&lt;&gt;VIRTUAL",'Planificación 2026-1'!I:I,"&gt;2")</f>
        <v>0</v>
      </c>
      <c r="DX26" s="32">
        <f>SUMIFS('Planificación 2026-1'!S:S,'Planificación 2026-1'!X:X,C26,'Planificación 2026-1'!F:F,"SUNAMPE",'Planificación 2026-1'!Y:Y,"VIRTUAL",'Planificación 2026-1'!I:I,"&gt;2")</f>
        <v>0</v>
      </c>
      <c r="DY26" s="32">
        <f>SUMIFS('Planificación 2026-1'!S:S,'Planificación 2026-1'!X:X,C26,'Planificación 2026-1'!F:F,"SUNAMPE",'Planificación 2026-1'!Y:Y,"&lt;&gt;VIRTUAL",'Planificación 2026-1'!I:I,"&gt;2")</f>
        <v>0</v>
      </c>
      <c r="DZ26" s="32">
        <f>SUMIFS('Planificación 2026-1'!S:S,'Planificación 2026-1'!X:X,C26,'Planificación 2026-1'!F:F,"FILIAL",'Planificación 2026-1'!Y:Y,"VIRTUAL",'Planificación 2026-1'!I:I,"&gt;2")</f>
        <v>0</v>
      </c>
      <c r="EA26" s="32">
        <f>SUMIFS('Planificación 2026-1'!S:S,'Planificación 2026-1'!X:X,C26,'Planificación 2026-1'!F:F,"FILIAL",'Planificación 2026-1'!Y:Y,"&lt;&gt;VIRTUAL",'Planificación 2026-1'!I:I,"&gt;2")</f>
        <v>0</v>
      </c>
      <c r="EB26" s="32">
        <f>SUMIFS('Planificación 2026-1'!S:S,'Planificación 2026-1'!X:X,C26,'Planificación 2026-1'!F:F,"PORUMA",'Planificación 2026-1'!Y:Y,"VIRTUAL",'Planificación 2026-1'!I:I,"&gt;2")</f>
        <v>0</v>
      </c>
      <c r="EC26" s="32">
        <f>SUMIFS('Planificación 2026-1'!S:S,'Planificación 2026-1'!X:X,C26,'Planificación 2026-1'!F:F,"PORUMA",'Planificación 2026-1'!Y:Y,"&lt;&gt;VIRTUAL",'Planificación 2026-1'!I:I,"&gt;2")</f>
        <v>0</v>
      </c>
      <c r="ED26" s="32">
        <f>SUMIFS('Planificación 2026-1'!S:S,'Planificación 2026-1'!X:X,C26,'Planificación 2026-1'!F:F,"HUAURA",'Planificación 2026-1'!Y:Y,"VIRTUAL",'Planificación 2026-1'!I:I,"&gt;2")</f>
        <v>0</v>
      </c>
      <c r="EE26" s="32">
        <f>SUMIFS('Planificación 2026-1'!S:S,'Planificación 2026-1'!X:X,C26,'Planificación 2026-1'!F:F,"HUAURA",'Planificación 2026-1'!Y:Y,"&lt;&gt;VIRTUAL",'Planificación 2026-1'!I:I,"&gt;2")</f>
        <v>0</v>
      </c>
      <c r="EF26" s="32">
        <f>SUMIFS('Planificación 2026-1'!S:S,'Planificación 2026-1'!X:X,C26,'Planificación 2026-1'!F:F,"PRINCIPAL",'Planificación 2026-1'!Y:Y,"VIRTUAL",'Planificación 2026-1'!I:I,"&lt;3")</f>
        <v>0</v>
      </c>
      <c r="EG26" s="32">
        <f>SUMIFS('Planificación 2026-1'!S:S,'Planificación 2026-1'!X:X,C26,'Planificación 2026-1'!F:F,"PRINCIPAL",'Planificación 2026-1'!Y:Y,"&lt;&gt;VIRTUAL",'Planificación 2026-1'!I:I,"&lt;3")</f>
        <v>0</v>
      </c>
      <c r="EH26" s="32">
        <f>SUMIFS('Planificación 2026-1'!S:S,'Planificación 2026-1'!X:X,C26,'Planificación 2026-1'!F:F,"SUNAMPE",'Planificación 2026-1'!Y:Y,"VIRTUAL",'Planificación 2026-1'!I:I,"&lt;3")</f>
        <v>0</v>
      </c>
      <c r="EI26" s="32">
        <f>SUMIFS('Planificación 2026-1'!S:S,'Planificación 2026-1'!X:X,C26,'Planificación 2026-1'!F:F,"SUNAMPE",'Planificación 2026-1'!Y:Y,"&lt;&gt;VIRTUAL",'Planificación 2026-1'!I:I,"&lt;3")</f>
        <v>0</v>
      </c>
      <c r="EJ26" s="32">
        <f>SUMIFS('Planificación 2026-1'!S:S,'Planificación 2026-1'!X:X,C26,'Planificación 2026-1'!F:F,"FILIAL",'Planificación 2026-1'!Y:Y,"VIRTUAL",'Planificación 2026-1'!I:I,"&lt;3")</f>
        <v>0</v>
      </c>
      <c r="EK26" s="32">
        <f>SUMIFS('Planificación 2026-1'!S:S,'Planificación 2026-1'!X:X,C26,'Planificación 2026-1'!F:F,"FILIAL",'Planificación 2026-1'!Y:Y,"&lt;&gt;VIRTUAL",'Planificación 2026-1'!I:I,"&lt;3")</f>
        <v>0</v>
      </c>
      <c r="EL26" s="32">
        <f>SUMIFS('Planificación 2026-1'!S:S,'Planificación 2026-1'!X:X,C26,'Planificación 2026-1'!F:F,"PORUMA",'Planificación 2026-1'!Y:Y,"VIRTUAL",'Planificación 2026-1'!I:I,"&lt;3")</f>
        <v>0</v>
      </c>
      <c r="EM26" s="32">
        <f>SUMIFS('Planificación 2026-1'!S:S,'Planificación 2026-1'!X:X,C26,'Planificación 2026-1'!F:F,"PORUMA",'Planificación 2026-1'!Y:Y,"&lt;&gt;VIRTUAL",'Planificación 2026-1'!I:I,"&lt;3")</f>
        <v>0</v>
      </c>
      <c r="EN26" s="32">
        <f>SUMIFS('Planificación 2026-1'!S:S,'Planificación 2026-1'!X:X,C26,'Planificación 2026-1'!F:F,"HUAURA",'Planificación 2026-1'!Y:Y,"VIRTUAL",'Planificación 2026-1'!I:I,"&lt;3")</f>
        <v>0</v>
      </c>
      <c r="EO26" s="32">
        <f>SUMIFS('Planificación 2026-1'!S:S,'Planificación 2026-1'!X:X,C26,'Planificación 2026-1'!F:F,"HUAURA",'Planificación 2026-1'!Y:Y,"&lt;&gt;VIRTUAL",'Planificación 2026-1'!I:I,"&lt;3")</f>
        <v>30</v>
      </c>
      <c r="EP26" s="32">
        <f t="shared" ref="EP26:EP82" si="13">EJ26+DZ26+EA26+EK26</f>
        <v>0</v>
      </c>
      <c r="EQ26" s="32">
        <f t="shared" si="7"/>
        <v>30</v>
      </c>
      <c r="ER26" s="32">
        <f t="shared" si="8"/>
        <v>0</v>
      </c>
      <c r="ES26" s="32">
        <f t="shared" si="9"/>
        <v>0</v>
      </c>
      <c r="ET26" s="32">
        <f t="shared" si="10"/>
        <v>0</v>
      </c>
      <c r="EU26" s="32">
        <f t="shared" si="11"/>
        <v>30</v>
      </c>
      <c r="EV26" s="32" t="b">
        <f>EXACT(EU26,E26)</f>
        <v>1</v>
      </c>
      <c r="EW26" s="32"/>
      <c r="EX26" s="32">
        <f t="shared" si="1"/>
        <v>0</v>
      </c>
      <c r="EY26" s="32">
        <f t="shared" si="2"/>
        <v>30</v>
      </c>
      <c r="EZ26" s="32" t="b">
        <f>EXACT(SUM(EX26:EY26),E26)</f>
        <v>1</v>
      </c>
      <c r="FA26" s="32" t="str">
        <f>IF(AND(DW26=0,EA26=0,EE26=0),"",IF(COUNTIF(DW26:EE26,"&gt;0")=1,IF(DW26&gt;0,"SEDE",IF(EA26&gt;0,"FILIAL","HUAURA")),IF(COUNTIF(DW26:EE26,"&gt;0")=2,IF(AND(DW26&gt;0,EA26&gt;0),"SEDE-FILIAL",IF(AND(DW26&gt;0,EE26&gt;0),"SEDE-HUAURA","FILIAL-HUAURA")),"SEDE-FILIAL-HUAURA")))</f>
        <v/>
      </c>
      <c r="FB26" s="32" t="str">
        <f t="shared" si="12"/>
        <v>PRESENCIAL</v>
      </c>
    </row>
    <row r="27" spans="1:158">
      <c r="A27" s="33"/>
      <c r="B27" s="66">
        <v>24</v>
      </c>
      <c r="C27" s="32" t="s">
        <v>224</v>
      </c>
      <c r="D27" s="429">
        <v>70431834</v>
      </c>
      <c r="E27" s="62">
        <f>SUMIF('Planificación 2026-1'!X:X,C27,'Planificación 2026-1'!S:S)</f>
        <v>31</v>
      </c>
      <c r="F27" s="63" t="s">
        <v>199</v>
      </c>
      <c r="G27" s="454" t="s">
        <v>200</v>
      </c>
      <c r="H27" s="64" t="s">
        <v>181</v>
      </c>
      <c r="I27" s="64" t="s">
        <v>150</v>
      </c>
      <c r="J27" s="32" t="s">
        <v>181</v>
      </c>
      <c r="K27" s="32" t="s">
        <v>150</v>
      </c>
      <c r="L27" s="57" t="str">
        <f>IF(SUM(COUNTIFS('Planificación 2026-1'!F:F,"PRINCIPAL",'Planificación 2026-1'!X:X,C27,'Planificación 2026-1'!H:H,"AF"))&gt;0,"P01"," ")</f>
        <v xml:space="preserve"> </v>
      </c>
      <c r="M27" s="58" t="str">
        <f>IF(SUM(COUNTIFS('Planificación 2026-1'!F:F,"PRINCIPAL",'Planificación 2026-1'!X:X,C27,'Planificación 2026-1'!H:H,"EN"))&gt;0,"P02"," ")</f>
        <v>P02</v>
      </c>
      <c r="N27" s="58" t="str">
        <f>IF(SUM(COUNTIFS('Planificación 2026-1'!F:F,"PRINCIPAL",'Planificación 2026-1'!X:X,C27,'Planificación 2026-1'!H:H,"IS"))&gt;0,"P03"," ")</f>
        <v xml:space="preserve"> </v>
      </c>
      <c r="O27" s="58" t="str">
        <f>IF(SUM(COUNTIFS('Planificación 2026-1'!F:F,"PRINCIPAL",'Planificación 2026-1'!X:X,C27,'Planificación 2026-1'!H:H,"PS"))&gt;0,"P04"," ")</f>
        <v xml:space="preserve"> </v>
      </c>
      <c r="P27" s="58"/>
      <c r="Q27" s="58" t="str">
        <f>IF(SUM(COUNTIFS('Planificación 2026-1'!F:F,"PRINCIPAL",'Planificación 2026-1'!X:X,C27,'Planificación 2026-1'!H:H,"IN"))&gt;0,"P06"," ")</f>
        <v xml:space="preserve"> </v>
      </c>
      <c r="R27" s="58" t="str">
        <f>IF(SUM(COUNTIFS('Planificación 2026-1'!F:F,"PRINCIPAL",'Planificación 2026-1'!X:X,C27,'Planificación 2026-1'!H:H,"CA"))&gt;0,"P07"," ")</f>
        <v xml:space="preserve"> </v>
      </c>
      <c r="S27" s="58" t="str">
        <f>IF(SUM(COUNTIFS('Planificación 2026-1'!F:F,"PRINCIPAL",'Planificación 2026-1'!X:X,C27,'Planificación 2026-1'!H:H,"DE"))&gt;0,"P08"," ")</f>
        <v xml:space="preserve"> </v>
      </c>
      <c r="T27" s="58" t="str">
        <f>IF(SUM(COUNTIFS('Planificación 2026-1'!F:F,"PRINCIPAL",'Planificación 2026-1'!X:X,C27,'Planificación 2026-1'!H:H,"OB"))&gt;0,"P09"," ")</f>
        <v>P09</v>
      </c>
      <c r="U27" s="58" t="str">
        <f>IF(SUM(COUNTIFS('Planificación 2026-1'!F:F,"PRINCIPAL",'Planificación 2026-1'!X:X,C27,'Planificación 2026-1'!H:H,"MH"))&gt;0,"P31"," ")</f>
        <v xml:space="preserve"> </v>
      </c>
      <c r="V27" s="58" t="str">
        <f>IF(SUM(COUNTIFS('Planificación 2026-1'!F:F,"PRINCIPAL",'Planificación 2026-1'!X:X,C27,'Planificación 2026-1'!H:H,"IC"))&gt;0,"P32"," ")</f>
        <v xml:space="preserve"> </v>
      </c>
      <c r="W27" s="58" t="str">
        <f>IF(SUM(COUNTIFS('Planificación 2026-1'!F:F,"PRINCIPAL",'Planificación 2026-1'!X:X,C27,'Planificación 2026-1'!H:H,"AR"))&gt;0,"P34"," ")</f>
        <v xml:space="preserve"> </v>
      </c>
      <c r="X27" s="58" t="str">
        <f>IF(SUM(COUNTIFS('Planificación 2026-1'!F:F,"PRINCIPAL",'Planificación 2026-1'!X:X,C27,'Planificación 2026-1'!H:H,"T1"))&gt;0,"P35"," ")</f>
        <v xml:space="preserve"> </v>
      </c>
      <c r="Y27" s="58" t="str">
        <f>IF(SUM(COUNTIFS('Planificación 2026-1'!F:F,"PRINCIPAL",'Planificación 2026-1'!X:X,C27,'Planificación 2026-1'!H:H,"T3"))&gt;0,"P36"," ")</f>
        <v xml:space="preserve"> </v>
      </c>
      <c r="Z27" s="58" t="str">
        <f>IF(SUM(COUNTIFS('Planificación 2026-1'!F:F,"PRINCIPAL",'Planificación 2026-1'!X:X,C27,'Planificación 2026-1'!H:H,"T2"))&gt;0,"P37"," ")</f>
        <v xml:space="preserve"> </v>
      </c>
      <c r="AA27" s="58" t="str">
        <f>IF(SUM(COUNTIFS('Planificación 2026-1'!F:F,"PRINCIPAL",'Planificación 2026-1'!X:X,C27,'Planificación 2026-1'!H:H,"AE"))&gt;0,"P38"," ")</f>
        <v xml:space="preserve"> </v>
      </c>
      <c r="AB27" s="58" t="str">
        <f>IF(SUM(COUNTIFS('Planificación 2026-1'!F:F,"PRINCIPAL",'Planificación 2026-1'!X:X,C27,'Planificación 2026-1'!H:H,"T4"))&gt;0,"P55"," ")</f>
        <v xml:space="preserve"> </v>
      </c>
      <c r="AC27" s="58" t="str">
        <f>IF(SUM(COUNTIFS('Planificación 2026-1'!F:F,"FILIAL",'Planificación 2026-1'!X:X,C27,'Planificación 2026-1'!H:H,"AF"))&gt;0," P01"," ")</f>
        <v xml:space="preserve"> </v>
      </c>
      <c r="AD27" s="58" t="str">
        <f>IF(SUM(COUNTIFS('Planificación 2026-1'!F:F,"FILIAL",'Planificación 2026-1'!X:X,C27,'Planificación 2026-1'!H:H,"EN"))&gt;0,"P02"," ")</f>
        <v>P02</v>
      </c>
      <c r="AE27" s="58" t="str">
        <f>IF(SUM(COUNTIFS('Planificación 2026-1'!F:F,"FILIAL",'Planificación 2026-1'!X:X,C27,'Planificación 2026-1'!H:H,"IS"))&gt;0,"P03"," ")</f>
        <v xml:space="preserve"> </v>
      </c>
      <c r="AF27" s="58" t="str">
        <f>IF(SUM(COUNTIFS('Planificación 2026-1'!F:F,"FILIAL",'Planificación 2026-1'!X:X,C27,'Planificación 2026-1'!H:H,"PS"))&gt;0,"P04"," ")</f>
        <v xml:space="preserve"> </v>
      </c>
      <c r="AG27" s="58"/>
      <c r="AH27" s="58" t="str">
        <f>IF(SUM(COUNTIFS('Planificación 2026-1'!F:F,"FILIAL",'Planificación 2026-1'!X:X,C27,'Planificación 2026-1'!H:H,"IN"))&gt;0,"P06"," ")</f>
        <v xml:space="preserve"> </v>
      </c>
      <c r="AI27" s="58" t="str">
        <f>IF(SUM(COUNTIFS('Planificación 2026-1'!F:F,"FILIAL",'Planificación 2026-1'!X:X,C27,'Planificación 2026-1'!H:H,"CA"))&gt;0,"P07"," ")</f>
        <v xml:space="preserve"> </v>
      </c>
      <c r="AJ27" s="58" t="str">
        <f>IF(SUM(COUNTIFS('Planificación 2026-1'!F:F,"FILIAL",'Planificación 2026-1'!X:X,C27,'Planificación 2026-1'!H:H,"DE"))&gt;0,"P08"," ")</f>
        <v xml:space="preserve"> </v>
      </c>
      <c r="AK27" s="58" t="str">
        <f>IF(SUM(COUNTIFS('Planificación 2026-1'!F:F,"FILIAL",'Planificación 2026-1'!X:X,C27,'Planificación 2026-1'!H:H,"OB"))&gt;0,"P09"," ")</f>
        <v xml:space="preserve"> </v>
      </c>
      <c r="AL27" s="58" t="str">
        <f>IF(SUM(COUNTIFS('Planificación 2026-1'!F:F,"FILIAL",'Planificación 2026-1'!X:X,C27,'Planificación 2026-1'!H:H,"MH"))&gt;0,"P31"," ")</f>
        <v xml:space="preserve"> </v>
      </c>
      <c r="AM27" s="58" t="str">
        <f>IF(SUM(COUNTIFS('Planificación 2026-1'!F:F,"FILIAL",'Planificación 2026-1'!X:X,C27,'Planificación 2026-1'!H:H,"IC"))&gt;0,"P32"," ")</f>
        <v xml:space="preserve"> </v>
      </c>
      <c r="AN27" s="58" t="str">
        <f>IF(SUM(COUNTIFS('Planificación 2026-1'!F:F,"FILIAL",'Planificación 2026-1'!X:X,C27,'Planificación 2026-1'!H:H,"AR"))&gt;0,"P34"," ")</f>
        <v xml:space="preserve"> </v>
      </c>
      <c r="AO27" s="58" t="str">
        <f>IF(SUM(COUNTIFS('Planificación 2026-1'!F:F,"FILIAL",'Planificación 2026-1'!X:X,C27,'Planificación 2026-1'!H:H,"T1"))&gt;0,"P35"," ")</f>
        <v xml:space="preserve"> </v>
      </c>
      <c r="AP27" s="58" t="str">
        <f>IF(SUM(COUNTIFS('Planificación 2026-1'!F:F,"FILIAL",'Planificación 2026-1'!X:X,C27,'Planificación 2026-1'!H:H,"T3"))&gt;0,"P36"," ")</f>
        <v xml:space="preserve"> </v>
      </c>
      <c r="AQ27" s="58" t="str">
        <f>IF(SUM(COUNTIFS('Planificación 2026-1'!F:F,"FILIAL",'Planificación 2026-1'!X:X,C27,'Planificación 2026-1'!H:H,"T2"))&gt;0,"P37"," ")</f>
        <v xml:space="preserve"> </v>
      </c>
      <c r="AR27" s="58" t="str">
        <f>IF(SUM(COUNTIFS('Planificación 2026-1'!F:F,"FILIAL",'Planificación 2026-1'!X:X,C27,'Planificación 2026-1'!H:H,"AE"))&gt;0,"P38"," ")</f>
        <v xml:space="preserve"> </v>
      </c>
      <c r="AS27" s="58" t="str">
        <f>IF(SUM(COUNTIFS('Planificación 2026-1'!F:F,"FILIAL",'Planificación 2026-1'!X:X,C27,'Planificación 2026-1'!H:H,"T4"))&gt;0,"P55"," ")</f>
        <v xml:space="preserve"> </v>
      </c>
      <c r="AT27" s="58" t="str">
        <f>IF(SUM(COUNTIFS('Planificación 2026-1'!F:F,"SUNAMPE",'Planificación 2026-1'!X:X,C27,'Planificación 2026-1'!H:H,"AF"))&gt;0," P01"," ")</f>
        <v xml:space="preserve"> </v>
      </c>
      <c r="AU27" s="58" t="str">
        <f>IF(SUM(COUNTIFS('Planificación 2026-1'!F:F,"SUNAMPE",'Planificación 2026-1'!X:X,C27,'Planificación 2026-1'!H:H,"EN"))&gt;0,"P02"," ")</f>
        <v xml:space="preserve"> </v>
      </c>
      <c r="AV27" s="58" t="str">
        <f>IF(SUM(COUNTIFS('Planificación 2026-1'!F:F,"SUNAMPE",'Planificación 2026-1'!X:X,C27,'Planificación 2026-1'!H:H,"IS"))&gt;0,"P03"," ")</f>
        <v xml:space="preserve"> </v>
      </c>
      <c r="AW27" s="58" t="str">
        <f>IF(SUM(COUNTIFS('Planificación 2026-1'!F:F,"SUNAMPE",'Planificación 2026-1'!X:X,C27,'Planificación 2026-1'!H:H,"PS"))&gt;0,"P04"," ")</f>
        <v xml:space="preserve"> </v>
      </c>
      <c r="AX27" s="58"/>
      <c r="AY27" s="58" t="str">
        <f>IF(SUM(COUNTIFS('Planificación 2026-1'!F:F,"SUNAMPE",'Planificación 2026-1'!X:X,C27,'Planificación 2026-1'!H:H,"IN"))&gt;0,"P06"," ")</f>
        <v xml:space="preserve"> </v>
      </c>
      <c r="AZ27" s="58" t="str">
        <f>IF(SUM(COUNTIFS('Planificación 2026-1'!F:F,"SUNAMPE",'Planificación 2026-1'!X:X,C27,'Planificación 2026-1'!H:H,"CA"))&gt;0,"P07"," ")</f>
        <v xml:space="preserve"> </v>
      </c>
      <c r="BA27" s="58" t="str">
        <f>IF(SUM(COUNTIFS('Planificación 2026-1'!F:F,"SUNAMPE",'Planificación 2026-1'!X:X,C27,'Planificación 2026-1'!H:H,"DE"))&gt;0,"P08"," ")</f>
        <v xml:space="preserve"> </v>
      </c>
      <c r="BB27" s="58" t="str">
        <f>IF(SUM(COUNTIFS('Planificación 2026-1'!F:F,"SUNAMPE",'Planificación 2026-1'!X:X,C27,'Planificación 2026-1'!H:H,"OB"))&gt;0,"P09"," ")</f>
        <v xml:space="preserve"> </v>
      </c>
      <c r="BC27" s="58" t="str">
        <f>IF(SUM(COUNTIFS('Planificación 2026-1'!F:F,"SUNAMPE",'Planificación 2026-1'!X:X,C27,'Planificación 2026-1'!H:H,"MH"))&gt;0,"P31"," ")</f>
        <v xml:space="preserve"> </v>
      </c>
      <c r="BD27" s="58" t="str">
        <f>IF(SUM(COUNTIFS('Planificación 2026-1'!F:F,"SUNAMPE",'Planificación 2026-1'!X:X,C27,'Planificación 2026-1'!H:H,"IC"))&gt;0,"P32"," ")</f>
        <v xml:space="preserve"> </v>
      </c>
      <c r="BE27" s="58" t="str">
        <f>IF(SUM(COUNTIFS('Planificación 2026-1'!F:F,"SUNAMPE",'Planificación 2026-1'!X:X,C27,'Planificación 2026-1'!H:H,"AR"))&gt;0,"P34"," ")</f>
        <v xml:space="preserve"> </v>
      </c>
      <c r="BF27" s="58" t="str">
        <f>IF(SUM(COUNTIFS('Planificación 2026-1'!F:F,"SUNAMPE",'Planificación 2026-1'!X:X,C27,'Planificación 2026-1'!H:H,"T1"))&gt;0,"P35"," ")</f>
        <v xml:space="preserve"> </v>
      </c>
      <c r="BG27" s="58" t="str">
        <f>IF(SUM(COUNTIFS('Planificación 2026-1'!F:F,"SUNAMPE",'Planificación 2026-1'!X:X,C27,'Planificación 2026-1'!H:H,"T3"))&gt;0,"P36"," ")</f>
        <v xml:space="preserve"> </v>
      </c>
      <c r="BH27" s="58" t="str">
        <f>IF(SUM(COUNTIFS('Planificación 2026-1'!F:F,"SUNAMPE",'Planificación 2026-1'!X:X,C27,'Planificación 2026-1'!H:H,"T2"))&gt;0,"P37"," ")</f>
        <v xml:space="preserve"> </v>
      </c>
      <c r="BI27" s="58" t="str">
        <f>IF(SUM(COUNTIFS('Planificación 2026-1'!F:F,"SUNAMPE",'Planificación 2026-1'!X:X,C27,'Planificación 2026-1'!H:H,"AE"))&gt;0,"P38"," ")</f>
        <v xml:space="preserve"> </v>
      </c>
      <c r="BJ27" s="58" t="str">
        <f>IF(SUM(COUNTIFS('Planificación 2026-1'!F:F,"SUNAMPE",'Planificación 2026-1'!X:X,C27,'Planificación 2026-1'!H:H,"T4"))&gt;0,"P55"," ")</f>
        <v xml:space="preserve"> </v>
      </c>
      <c r="BK27" s="58" t="str">
        <f>IF(SUM(COUNTIFS('Planificación 2026-1'!F:F,"HUAURA",'Planificación 2026-1'!X:X,C27,'Planificación 2026-1'!H:H,"AF"))&gt;0," P01"," ")</f>
        <v xml:space="preserve"> </v>
      </c>
      <c r="BL27" s="58" t="str">
        <f>IF(SUM(COUNTIFS('Planificación 2026-1'!F:F,"HUAURA",'Planificación 2026-1'!X:X,C27,'Planificación 2026-1'!H:H,"EN"))&gt;0,"P02"," ")</f>
        <v xml:space="preserve"> </v>
      </c>
      <c r="BM27" s="58" t="str">
        <f>IF(SUM(COUNTIFS('Planificación 2026-1'!F:F,"HUAURA",'Planificación 2026-1'!X:X,C27,'Planificación 2026-1'!H:H,"IS"))&gt;0,"P03"," ")</f>
        <v xml:space="preserve"> </v>
      </c>
      <c r="BN27" s="58" t="str">
        <f>IF(SUM(COUNTIFS('Planificación 2026-1'!F:F,"HUAURA",'Planificación 2026-1'!X:X,C27,'Planificación 2026-1'!H:H,"PS"))&gt;0,"P04"," ")</f>
        <v xml:space="preserve"> </v>
      </c>
      <c r="BO27" s="58"/>
      <c r="BP27" s="58" t="str">
        <f>IF(SUM(COUNTIFS('Planificación 2026-1'!F:F,"HUAURA",'Planificación 2026-1'!X:X,C27,'Planificación 2026-1'!H:H,"IN"))&gt;0,"P06"," ")</f>
        <v xml:space="preserve"> </v>
      </c>
      <c r="BQ27" s="58" t="str">
        <f>IF(SUM(COUNTIFS('Planificación 2026-1'!F:F,"HUAURA",'Planificación 2026-1'!X:X,C27,'Planificación 2026-1'!H:H,"CA"))&gt;0,"P07"," ")</f>
        <v xml:space="preserve"> </v>
      </c>
      <c r="BR27" s="58" t="str">
        <f>IF(SUM(COUNTIFS('Planificación 2026-1'!F:F,"HUAURA",'Planificación 2026-1'!X:X,C27,'Planificación 2026-1'!H:H,"DE"))&gt;0,"P08"," ")</f>
        <v xml:space="preserve"> </v>
      </c>
      <c r="BS27" s="58" t="str">
        <f>IF(SUM(COUNTIFS('Planificación 2026-1'!F:F,"HUAURA",'Planificación 2026-1'!X:X,C27,'Planificación 2026-1'!H:H,"OB"))&gt;0,"P09"," ")</f>
        <v xml:space="preserve"> </v>
      </c>
      <c r="BT27" s="58" t="str">
        <f>IF(SUM(COUNTIFS('Planificación 2026-1'!F:F,"HUAURA",'Planificación 2026-1'!X:X,C27,'Planificación 2026-1'!H:H,"MH"))&gt;0,"P31"," ")</f>
        <v xml:space="preserve"> </v>
      </c>
      <c r="BU27" s="58" t="str">
        <f>IF(SUM(COUNTIFS('Planificación 2026-1'!F:F,"HUAURA",'Planificación 2026-1'!X:X,C27,'Planificación 2026-1'!H:H,"IC"))&gt;0,"P32"," ")</f>
        <v xml:space="preserve"> </v>
      </c>
      <c r="BV27" s="58" t="str">
        <f>IF(SUM(COUNTIFS('Planificación 2026-1'!F:F,"HUAURA",'Planificación 2026-1'!X:X,C27,'Planificación 2026-1'!H:H,"AR"))&gt;0,"P34"," ")</f>
        <v xml:space="preserve"> </v>
      </c>
      <c r="BW27" s="58" t="str">
        <f>IF(SUM(COUNTIFS('Planificación 2026-1'!F:F,"HUAURA",'Planificación 2026-1'!X:X,C27,'Planificación 2026-1'!H:H,"T1"))&gt;0,"P35"," ")</f>
        <v xml:space="preserve"> </v>
      </c>
      <c r="BX27" s="58" t="str">
        <f>IF(SUM(COUNTIFS('Planificación 2026-1'!F:F,"HUAURA",'Planificación 2026-1'!X:X,C27,'Planificación 2026-1'!H:H,"T3"))&gt;0,"P36"," ")</f>
        <v xml:space="preserve"> </v>
      </c>
      <c r="BY27" s="58" t="str">
        <f>IF(SUM(COUNTIFS('Planificación 2026-1'!F:F,"HUAURA",'Planificación 2026-1'!X:X,C27,'Planificación 2026-1'!H:H,"T2"))&gt;0,"P37"," ")</f>
        <v xml:space="preserve"> </v>
      </c>
      <c r="BZ27" s="58" t="str">
        <f>IF(SUM(COUNTIFS('Planificación 2026-1'!F:F,"HUAURA",'Planificación 2026-1'!X:X,C27,'Planificación 2026-1'!H:H,"AE"))&gt;0,"P38"," ")</f>
        <v xml:space="preserve"> </v>
      </c>
      <c r="CA27" s="58" t="str">
        <f>IF(SUM(COUNTIFS('Planificación 2026-1'!F:F,"HUAURA",'Planificación 2026-1'!X:X,C27,'Planificación 2026-1'!H:H,"T4"))&gt;0,"P55"," ")</f>
        <v xml:space="preserve"> </v>
      </c>
      <c r="CB27" s="59">
        <f>SUMIFS('Planificación 2026-1'!S:S,'Planificación 2026-1'!X:X,C27,'Planificación 2026-1'!H:H,"AF",'Planificación 2026-1'!I:I,"&gt;2")</f>
        <v>0</v>
      </c>
      <c r="CC27" s="59">
        <f>SUMIFS('Planificación 2026-1'!S:S,'Planificación 2026-1'!X:X,C27,'Planificación 2026-1'!H:H,"EN",'Planificación 2026-1'!I:I,"&gt;2")</f>
        <v>25</v>
      </c>
      <c r="CD27" s="59">
        <f>SUMIFS('Planificación 2026-1'!S:S,'Planificación 2026-1'!X:X,C27,'Planificación 2026-1'!H:H,"IS",'Planificación 2026-1'!I:I,"&gt;2")</f>
        <v>0</v>
      </c>
      <c r="CE27" s="59">
        <f>SUMIFS('Planificación 2026-1'!S:S,'Planificación 2026-1'!X:X,C27,'Planificación 2026-1'!H:H,"PS",'Planificación 2026-1'!I:I,"&gt;2")</f>
        <v>0</v>
      </c>
      <c r="CF27" s="59">
        <f>SUMIFS('Planificación 2026-1'!S:S,'Planificación 2026-1'!X:X,C27,'Planificación 2026-1'!H:H,"IN",'Planificación 2026-1'!I:I,"&gt;2")</f>
        <v>0</v>
      </c>
      <c r="CG27" s="59">
        <f>SUMIFS('Planificación 2026-1'!S:S,'Planificación 2026-1'!X:X,C27,'Planificación 2026-1'!H:H,"CA",'Planificación 2026-1'!I:I,"&gt;2")</f>
        <v>0</v>
      </c>
      <c r="CH27" s="59">
        <f>SUMIFS('Planificación 2026-1'!S:S,'Planificación 2026-1'!X:X,C27,'Planificación 2026-1'!H:H,"DE",'Planificación 2026-1'!I:I,"&gt;2")</f>
        <v>0</v>
      </c>
      <c r="CI27" s="59">
        <f>SUMIFS('Planificación 2026-1'!S:S,'Planificación 2026-1'!X:X,C27,'Planificación 2026-1'!H:H,"OB",'Planificación 2026-1'!I:I,"&gt;2")</f>
        <v>6</v>
      </c>
      <c r="CJ27" s="59">
        <f>SUMIFS('Planificación 2026-1'!S:S,'Planificación 2026-1'!X:X,C27,'Planificación 2026-1'!H:H,"MH",'Planificación 2026-1'!I:I,"&gt;2")</f>
        <v>0</v>
      </c>
      <c r="CK27" s="59">
        <f>SUMIFS('Planificación 2026-1'!S:S,'Planificación 2026-1'!X:X,C27,'Planificación 2026-1'!H:H,"IC",'Planificación 2026-1'!I:I,"&gt;2")</f>
        <v>0</v>
      </c>
      <c r="CL27" s="59">
        <f>SUMIFS('Planificación 2026-1'!S:S,'Planificación 2026-1'!X:X,C27,'Planificación 2026-1'!H:H,"AR",'Planificación 2026-1'!I:I,"&gt;2")</f>
        <v>0</v>
      </c>
      <c r="CM27" s="59">
        <f>SUMIFS('Planificación 2026-1'!S:S,'Planificación 2026-1'!X:X,C27,'Planificación 2026-1'!H:H,"AE",'Planificación 2026-1'!I:I,"&gt;2")</f>
        <v>0</v>
      </c>
      <c r="CN27" s="59">
        <f>SUMIFS('Planificación 2026-1'!S:S,'Planificación 2026-1'!X:X,C27,'Planificación 2026-1'!H:H,"T1",'Planificación 2026-1'!I:I,"&gt;2")</f>
        <v>0</v>
      </c>
      <c r="CO27" s="59">
        <f>SUMIFS('Planificación 2026-1'!S:S,'Planificación 2026-1'!X:X,C27,'Planificación 2026-1'!H:H,"T3",'Planificación 2026-1'!I:I,"&gt;2")</f>
        <v>0</v>
      </c>
      <c r="CP27" s="59">
        <f>SUMIFS('Planificación 2026-1'!S:S,'Planificación 2026-1'!X:X,C27,'Planificación 2026-1'!H:H,"T2",'Planificación 2026-1'!I:I,"&gt;2")</f>
        <v>0</v>
      </c>
      <c r="CQ27" s="59">
        <f>SUMIFS('Planificación 2026-1'!S:S,'Planificación 2026-1'!X:X,C27,'Planificación 2026-1'!H:H,"T4",'Planificación 2026-1'!I:I,"&gt;2")</f>
        <v>0</v>
      </c>
      <c r="CR27" s="59">
        <f>SUMIFS('Planificación 2026-1'!S:S,'Planificación 2026-1'!X:X,C27,'Planificación 2026-1'!H:H,"AF",'Planificación 2026-1'!I:I,"&lt;3")</f>
        <v>0</v>
      </c>
      <c r="CS27" s="59">
        <f>SUMIFS('Planificación 2026-1'!S:S,'Planificación 2026-1'!X:X,C27,'Planificación 2026-1'!H:H,"EN",'Planificación 2026-1'!I:I,"&lt;3")</f>
        <v>0</v>
      </c>
      <c r="CT27" s="59">
        <f>SUMIFS('Planificación 2026-1'!S:S,'Planificación 2026-1'!X:X,C27,'Planificación 2026-1'!H:H,"IS",'Planificación 2026-1'!I:I,"&lt;3")</f>
        <v>0</v>
      </c>
      <c r="CU27" s="59">
        <f>SUMIFS('Planificación 2026-1'!S:S,'Planificación 2026-1'!X:X,C27,'Planificación 2026-1'!H:H,"PS",'Planificación 2026-1'!I:I,"&lt;3")</f>
        <v>0</v>
      </c>
      <c r="CV27" s="59">
        <f>SUMIFS('Planificación 2026-1'!S:S,'Planificación 2026-1'!X:X,C27,'Planificación 2026-1'!H:H,"IN",'Planificación 2026-1'!I:I,"&lt;3")</f>
        <v>0</v>
      </c>
      <c r="CW27" s="59">
        <f>SUMIFS('Planificación 2026-1'!S:S,'Planificación 2026-1'!X:X,C27,'Planificación 2026-1'!H:H,"CA",'Planificación 2026-1'!I:I,"&lt;3")</f>
        <v>0</v>
      </c>
      <c r="CX27" s="59">
        <f>SUMIFS('Planificación 2026-1'!S:S,'Planificación 2026-1'!X:X,C27,'Planificación 2026-1'!H:H,"DE",'Planificación 2026-1'!I:I,"&lt;3")</f>
        <v>0</v>
      </c>
      <c r="CY27" s="59">
        <f>SUMIFS('Planificación 2026-1'!S:S,'Planificación 2026-1'!X:X,C27,'Planificación 2026-1'!H:H,"OB",'Planificación 2026-1'!I:I,"&lt;3")</f>
        <v>0</v>
      </c>
      <c r="CZ27" s="59">
        <f>SUMIFS('Planificación 2026-1'!S:S,'Planificación 2026-1'!X:X,C27,'Planificación 2026-1'!H:H,"MH",'Planificación 2026-1'!I:I,"&lt;3")</f>
        <v>0</v>
      </c>
      <c r="DA27" s="59">
        <f>SUMIFS('Planificación 2026-1'!S:S,'Planificación 2026-1'!X:X,C27,'Planificación 2026-1'!H:H,"IC",'Planificación 2026-1'!I:I,"&lt;3")</f>
        <v>0</v>
      </c>
      <c r="DB27" s="59">
        <f>SUMIFS('Planificación 2026-1'!S:S,'Planificación 2026-1'!X:X,C27,'Planificación 2026-1'!H:H,"AR",'Planificación 2026-1'!I:I,"&lt;3")</f>
        <v>0</v>
      </c>
      <c r="DC27" s="59">
        <f>SUMIFS('Planificación 2026-1'!S:S,'Planificación 2026-1'!X:X,C27,'Planificación 2026-1'!H:H,"AE",'Planificación 2026-1'!I:I,"&lt;3")</f>
        <v>0</v>
      </c>
      <c r="DD27" s="59">
        <f>SUMIFS('Planificación 2026-1'!S:S,'Planificación 2026-1'!X:X,C27,'Planificación 2026-1'!H:H,"T1",'Planificación 2026-1'!I:I,"&lt;3")</f>
        <v>0</v>
      </c>
      <c r="DE27" s="59">
        <f>SUMIFS('Planificación 2026-1'!S:S,'Planificación 2026-1'!X:X,C27,'Planificación 2026-1'!H:H,"T3",'Planificación 2026-1'!I:I,"&lt;3")</f>
        <v>0</v>
      </c>
      <c r="DF27" s="59">
        <f>SUMIFS('Planificación 2026-1'!S:S,'Planificación 2026-1'!X:X,C27,'Planificación 2026-1'!H:H,"T2",'Planificación 2026-1'!I:I,"&lt;3")</f>
        <v>0</v>
      </c>
      <c r="DG27" s="59">
        <f>SUMIFS('Planificación 2026-1'!S:S,'Planificación 2026-1'!X:X,C27,'Planificación 2026-1'!H:H,"T4",'Planificación 2026-1'!I:I,"&lt;3")</f>
        <v>0</v>
      </c>
      <c r="DH27" s="58" t="str">
        <f t="shared" si="3"/>
        <v>P02 P09</v>
      </c>
      <c r="DI27" s="27">
        <f>IF(C27="","",SUMIFS('Planificación 2026-1'!S:S,'Planificación 2026-1'!X:X,C27,'Planificación 2026-1'!F:F,"PRINCIPAL",'Planificación 2026-1'!Y:Y,"VIRTUAL"))</f>
        <v>0</v>
      </c>
      <c r="DJ27" s="27">
        <f>IF(C27="","",SUMIFS('Planificación 2026-1'!S:S,'Planificación 2026-1'!X:X,C27,'Planificación 2026-1'!F:F,"PRINCIPAL",'Planificación 2026-1'!Y:Y,"PRESENCIAL"))</f>
        <v>24</v>
      </c>
      <c r="DK27" s="27">
        <f>IF(C27="","",SUMIFS('Planificación 2026-1'!S:S,'Planificación 2026-1'!X:X,C27,'Planificación 2026-1'!F:F,"PRINCIPAL",'Planificación 2026-1'!Y:Y,"HIBRIDO PRESENCIAL"))</f>
        <v>0</v>
      </c>
      <c r="DL27" s="58" t="str">
        <f t="shared" si="4"/>
        <v>P02</v>
      </c>
      <c r="DM27" s="58">
        <f>IF(C27="","",SUMIFS('Planificación 2026-1'!S:S,'Planificación 2026-1'!X:X,C27,'Planificación 2026-1'!F:F,"FILIAL",'Planificación 2026-1'!Y:Y,"VIRTUAL"))</f>
        <v>0</v>
      </c>
      <c r="DN27" s="60">
        <f>IF(C27="","",SUMIFS('Planificación 2026-1'!S:S,'Planificación 2026-1'!X:X,C27,'Planificación 2026-1'!F:F,"FILIAL",'Planificación 2026-1'!Y:Y,"PRESENCIAL"))</f>
        <v>7</v>
      </c>
      <c r="DO27" s="29">
        <f>IF(C27="","",SUMIFS('Planificación 2026-1'!S:S,'Planificación 2026-1'!X:X,C27,'Planificación 2026-1'!F:F,"FILIAL",'Planificación 2026-1'!Y:Y,"HIBRIDO PRESENCIAL"))</f>
        <v>0</v>
      </c>
      <c r="DP27" s="61" t="str">
        <f t="shared" si="5"/>
        <v/>
      </c>
      <c r="DQ27" s="58">
        <f>IF(C27="","",SUMIFS('Planificación 2026-1'!S:S,'Planificación 2026-1'!X:X,C27,'Planificación 2026-1'!F:F,"SUNAMPE",'Planificación 2026-1'!Y:Y,"VIRTUAL"))</f>
        <v>0</v>
      </c>
      <c r="DR27" s="29">
        <f>IF(C27="","",SUMIFS('Planificación 2026-1'!S:S,'Planificación 2026-1'!X:X,C27,'Planificación 2026-1'!F:F,"SUNAMPE",'Planificación 2026-1'!Y:Y,"PRESENCIAL"))</f>
        <v>0</v>
      </c>
      <c r="DS27" s="61" t="str">
        <f t="shared" si="6"/>
        <v/>
      </c>
      <c r="DT27" s="58">
        <f>IF(C27="","",SUMIFS('Planificación 2026-1'!S:S,'Planificación 2026-1'!X:X,C27,'Planificación 2026-1'!F:F,"HUAURA",'Planificación 2026-1'!Y:Y,"VIRTUAL"))</f>
        <v>0</v>
      </c>
      <c r="DU27" s="29">
        <f>IF(C27="","",SUMIFS('Planificación 2026-1'!S:S,'Planificación 2026-1'!X:X,C27,'Planificación 2026-1'!F:F,"HUAURA",'Planificación 2026-1'!Y:Y,"PRESENCIAL"))</f>
        <v>0</v>
      </c>
      <c r="DV27" s="32">
        <f>SUMIFS('Planificación 2026-1'!S:S,'Planificación 2026-1'!X:X,C27,'Planificación 2026-1'!F:F,"PRINCIPAL",'Planificación 2026-1'!Y:Y,"VIRTUAL",'Planificación 2026-1'!I:I,"&gt;2")</f>
        <v>0</v>
      </c>
      <c r="DW27" s="32">
        <f>SUMIFS('Planificación 2026-1'!S:S,'Planificación 2026-1'!X:X,C27,'Planificación 2026-1'!F:F,"PRINCIPAL",'Planificación 2026-1'!Y:Y,"&lt;&gt;VIRTUAL",'Planificación 2026-1'!I:I,"&gt;2")</f>
        <v>24</v>
      </c>
      <c r="DX27" s="32">
        <f>SUMIFS('Planificación 2026-1'!S:S,'Planificación 2026-1'!X:X,C27,'Planificación 2026-1'!F:F,"SUNAMPE",'Planificación 2026-1'!Y:Y,"VIRTUAL",'Planificación 2026-1'!I:I,"&gt;2")</f>
        <v>0</v>
      </c>
      <c r="DY27" s="32">
        <f>SUMIFS('Planificación 2026-1'!S:S,'Planificación 2026-1'!X:X,C27,'Planificación 2026-1'!F:F,"SUNAMPE",'Planificación 2026-1'!Y:Y,"&lt;&gt;VIRTUAL",'Planificación 2026-1'!I:I,"&gt;2")</f>
        <v>0</v>
      </c>
      <c r="DZ27" s="32">
        <f>SUMIFS('Planificación 2026-1'!S:S,'Planificación 2026-1'!X:X,C27,'Planificación 2026-1'!F:F,"FILIAL",'Planificación 2026-1'!Y:Y,"VIRTUAL",'Planificación 2026-1'!I:I,"&gt;2")</f>
        <v>0</v>
      </c>
      <c r="EA27" s="32">
        <f>SUMIFS('Planificación 2026-1'!S:S,'Planificación 2026-1'!X:X,C27,'Planificación 2026-1'!F:F,"FILIAL",'Planificación 2026-1'!Y:Y,"&lt;&gt;VIRTUAL",'Planificación 2026-1'!I:I,"&gt;2")</f>
        <v>7</v>
      </c>
      <c r="EB27" s="32">
        <f>SUMIFS('Planificación 2026-1'!S:S,'Planificación 2026-1'!X:X,C27,'Planificación 2026-1'!F:F,"PORUMA",'Planificación 2026-1'!Y:Y,"VIRTUAL",'Planificación 2026-1'!I:I,"&gt;2")</f>
        <v>0</v>
      </c>
      <c r="EC27" s="32">
        <f>SUMIFS('Planificación 2026-1'!S:S,'Planificación 2026-1'!X:X,C27,'Planificación 2026-1'!F:F,"PORUMA",'Planificación 2026-1'!Y:Y,"&lt;&gt;VIRTUAL",'Planificación 2026-1'!I:I,"&gt;2")</f>
        <v>0</v>
      </c>
      <c r="ED27" s="32">
        <f>SUMIFS('Planificación 2026-1'!S:S,'Planificación 2026-1'!X:X,C27,'Planificación 2026-1'!F:F,"HUAURA",'Planificación 2026-1'!Y:Y,"VIRTUAL",'Planificación 2026-1'!I:I,"&gt;2")</f>
        <v>0</v>
      </c>
      <c r="EE27" s="32">
        <f>SUMIFS('Planificación 2026-1'!S:S,'Planificación 2026-1'!X:X,C27,'Planificación 2026-1'!F:F,"HUAURA",'Planificación 2026-1'!Y:Y,"&lt;&gt;VIRTUAL",'Planificación 2026-1'!I:I,"&gt;2")</f>
        <v>0</v>
      </c>
      <c r="EF27" s="32">
        <f>SUMIFS('Planificación 2026-1'!S:S,'Planificación 2026-1'!X:X,C27,'Planificación 2026-1'!F:F,"PRINCIPAL",'Planificación 2026-1'!Y:Y,"VIRTUAL",'Planificación 2026-1'!I:I,"&lt;3")</f>
        <v>0</v>
      </c>
      <c r="EG27" s="32">
        <f>SUMIFS('Planificación 2026-1'!S:S,'Planificación 2026-1'!X:X,C27,'Planificación 2026-1'!F:F,"PRINCIPAL",'Planificación 2026-1'!Y:Y,"&lt;&gt;VIRTUAL",'Planificación 2026-1'!I:I,"&lt;3")</f>
        <v>0</v>
      </c>
      <c r="EH27" s="32">
        <f>SUMIFS('Planificación 2026-1'!S:S,'Planificación 2026-1'!X:X,C27,'Planificación 2026-1'!F:F,"SUNAMPE",'Planificación 2026-1'!Y:Y,"VIRTUAL",'Planificación 2026-1'!I:I,"&lt;3")</f>
        <v>0</v>
      </c>
      <c r="EI27" s="32">
        <f>SUMIFS('Planificación 2026-1'!S:S,'Planificación 2026-1'!X:X,C27,'Planificación 2026-1'!F:F,"SUNAMPE",'Planificación 2026-1'!Y:Y,"&lt;&gt;VIRTUAL",'Planificación 2026-1'!I:I,"&lt;3")</f>
        <v>0</v>
      </c>
      <c r="EJ27" s="32">
        <f>SUMIFS('Planificación 2026-1'!S:S,'Planificación 2026-1'!X:X,C27,'Planificación 2026-1'!F:F,"FILIAL",'Planificación 2026-1'!Y:Y,"VIRTUAL",'Planificación 2026-1'!I:I,"&lt;3")</f>
        <v>0</v>
      </c>
      <c r="EK27" s="32">
        <f>SUMIFS('Planificación 2026-1'!S:S,'Planificación 2026-1'!X:X,C27,'Planificación 2026-1'!F:F,"FILIAL",'Planificación 2026-1'!Y:Y,"&lt;&gt;VIRTUAL",'Planificación 2026-1'!I:I,"&lt;3")</f>
        <v>0</v>
      </c>
      <c r="EL27" s="32">
        <f>SUMIFS('Planificación 2026-1'!S:S,'Planificación 2026-1'!X:X,C27,'Planificación 2026-1'!F:F,"PORUMA",'Planificación 2026-1'!Y:Y,"VIRTUAL",'Planificación 2026-1'!I:I,"&lt;3")</f>
        <v>0</v>
      </c>
      <c r="EM27" s="32">
        <f>SUMIFS('Planificación 2026-1'!S:S,'Planificación 2026-1'!X:X,C27,'Planificación 2026-1'!F:F,"PORUMA",'Planificación 2026-1'!Y:Y,"&lt;&gt;VIRTUAL",'Planificación 2026-1'!I:I,"&lt;3")</f>
        <v>0</v>
      </c>
      <c r="EN27" s="32">
        <f>SUMIFS('Planificación 2026-1'!S:S,'Planificación 2026-1'!X:X,C27,'Planificación 2026-1'!F:F,"HUAURA",'Planificación 2026-1'!Y:Y,"VIRTUAL",'Planificación 2026-1'!I:I,"&lt;3")</f>
        <v>0</v>
      </c>
      <c r="EO27" s="32">
        <f>SUMIFS('Planificación 2026-1'!S:S,'Planificación 2026-1'!X:X,C27,'Planificación 2026-1'!F:F,"HUAURA",'Planificación 2026-1'!Y:Y,"&lt;&gt;VIRTUAL",'Planificación 2026-1'!I:I,"&lt;3")</f>
        <v>0</v>
      </c>
      <c r="EP27" s="32">
        <f t="shared" si="13"/>
        <v>7</v>
      </c>
      <c r="EQ27" s="32">
        <f t="shared" si="7"/>
        <v>0</v>
      </c>
      <c r="ER27" s="32">
        <f t="shared" si="8"/>
        <v>0</v>
      </c>
      <c r="ES27" s="32">
        <f t="shared" si="9"/>
        <v>24</v>
      </c>
      <c r="ET27" s="32">
        <f t="shared" si="10"/>
        <v>0</v>
      </c>
      <c r="EU27" s="32">
        <f t="shared" si="11"/>
        <v>31</v>
      </c>
      <c r="EV27" s="32" t="b">
        <f>EXACT(EU27,E27)</f>
        <v>1</v>
      </c>
      <c r="EW27" s="32"/>
      <c r="EX27" s="32">
        <f t="shared" si="1"/>
        <v>0</v>
      </c>
      <c r="EY27" s="32">
        <f t="shared" si="2"/>
        <v>31</v>
      </c>
      <c r="EZ27" s="32" t="b">
        <f>EXACT(SUM(EX27:EY27),E27)</f>
        <v>1</v>
      </c>
      <c r="FA27" s="32" t="str">
        <f>IF(AND(DW27=0,EA27=0,EE27=0),"",IF(COUNTIF(DW27:EE27,"&gt;0")=1,IF(DW27&gt;0,"SEDE",IF(EA27&gt;0,"FILIAL","HUAURA")),IF(COUNTIF(DW27:EE27,"&gt;0")=2,IF(AND(DW27&gt;0,EA27&gt;0),"SEDE-FILIAL",IF(AND(DW27&gt;0,EE27&gt;0),"SEDE-HUAURA","FILIAL-HUAURA")),"SEDE-FILIAL-HUAURA")))</f>
        <v>SEDE-FILIAL</v>
      </c>
      <c r="FB27" s="32" t="str">
        <f t="shared" si="12"/>
        <v>PRESENCIAL</v>
      </c>
    </row>
    <row r="28" spans="1:158">
      <c r="A28" s="33"/>
      <c r="B28" s="65">
        <v>25</v>
      </c>
      <c r="C28" s="32" t="s">
        <v>225</v>
      </c>
      <c r="D28" s="429">
        <v>72580385</v>
      </c>
      <c r="E28" s="62">
        <f>SUMIF('Planificación 2026-1'!X:X,C28,'Planificación 2026-1'!S:S)</f>
        <v>40</v>
      </c>
      <c r="F28" s="63" t="s">
        <v>199</v>
      </c>
      <c r="G28" s="454" t="s">
        <v>200</v>
      </c>
      <c r="H28" s="64" t="s">
        <v>38</v>
      </c>
      <c r="I28" s="64" t="s">
        <v>150</v>
      </c>
      <c r="J28" s="32" t="s">
        <v>181</v>
      </c>
      <c r="K28" s="32" t="s">
        <v>150</v>
      </c>
      <c r="L28" s="57" t="str">
        <f>IF(SUM(COUNTIFS('Planificación 2026-1'!F:F,"PRINCIPAL",'Planificación 2026-1'!X:X,C28,'Planificación 2026-1'!H:H,"AF"))&gt;0,"P01"," ")</f>
        <v xml:space="preserve"> </v>
      </c>
      <c r="M28" s="58" t="str">
        <f>IF(SUM(COUNTIFS('Planificación 2026-1'!F:F,"PRINCIPAL",'Planificación 2026-1'!X:X,C28,'Planificación 2026-1'!H:H,"EN"))&gt;0,"P02"," ")</f>
        <v>P02</v>
      </c>
      <c r="N28" s="58" t="str">
        <f>IF(SUM(COUNTIFS('Planificación 2026-1'!F:F,"PRINCIPAL",'Planificación 2026-1'!X:X,C28,'Planificación 2026-1'!H:H,"IS"))&gt;0,"P03"," ")</f>
        <v xml:space="preserve"> </v>
      </c>
      <c r="O28" s="58" t="str">
        <f>IF(SUM(COUNTIFS('Planificación 2026-1'!F:F,"PRINCIPAL",'Planificación 2026-1'!X:X,C28,'Planificación 2026-1'!H:H,"PS"))&gt;0,"P04"," ")</f>
        <v xml:space="preserve"> </v>
      </c>
      <c r="P28" s="58"/>
      <c r="Q28" s="58" t="str">
        <f>IF(SUM(COUNTIFS('Planificación 2026-1'!F:F,"PRINCIPAL",'Planificación 2026-1'!X:X,C28,'Planificación 2026-1'!H:H,"IN"))&gt;0,"P06"," ")</f>
        <v xml:space="preserve"> </v>
      </c>
      <c r="R28" s="58" t="str">
        <f>IF(SUM(COUNTIFS('Planificación 2026-1'!F:F,"PRINCIPAL",'Planificación 2026-1'!X:X,C28,'Planificación 2026-1'!H:H,"CA"))&gt;0,"P07"," ")</f>
        <v xml:space="preserve"> </v>
      </c>
      <c r="S28" s="58" t="str">
        <f>IF(SUM(COUNTIFS('Planificación 2026-1'!F:F,"PRINCIPAL",'Planificación 2026-1'!X:X,C28,'Planificación 2026-1'!H:H,"DE"))&gt;0,"P08"," ")</f>
        <v xml:space="preserve"> </v>
      </c>
      <c r="T28" s="58" t="str">
        <f>IF(SUM(COUNTIFS('Planificación 2026-1'!F:F,"PRINCIPAL",'Planificación 2026-1'!X:X,C28,'Planificación 2026-1'!H:H,"OB"))&gt;0,"P09"," ")</f>
        <v xml:space="preserve"> </v>
      </c>
      <c r="U28" s="58" t="str">
        <f>IF(SUM(COUNTIFS('Planificación 2026-1'!F:F,"PRINCIPAL",'Planificación 2026-1'!X:X,C28,'Planificación 2026-1'!H:H,"MH"))&gt;0,"P31"," ")</f>
        <v xml:space="preserve"> </v>
      </c>
      <c r="V28" s="58" t="str">
        <f>IF(SUM(COUNTIFS('Planificación 2026-1'!F:F,"PRINCIPAL",'Planificación 2026-1'!X:X,C28,'Planificación 2026-1'!H:H,"IC"))&gt;0,"P32"," ")</f>
        <v xml:space="preserve"> </v>
      </c>
      <c r="W28" s="58" t="str">
        <f>IF(SUM(COUNTIFS('Planificación 2026-1'!F:F,"PRINCIPAL",'Planificación 2026-1'!X:X,C28,'Planificación 2026-1'!H:H,"AR"))&gt;0,"P34"," ")</f>
        <v xml:space="preserve"> </v>
      </c>
      <c r="X28" s="58" t="str">
        <f>IF(SUM(COUNTIFS('Planificación 2026-1'!F:F,"PRINCIPAL",'Planificación 2026-1'!X:X,C28,'Planificación 2026-1'!H:H,"T1"))&gt;0,"P35"," ")</f>
        <v xml:space="preserve"> </v>
      </c>
      <c r="Y28" s="58" t="str">
        <f>IF(SUM(COUNTIFS('Planificación 2026-1'!F:F,"PRINCIPAL",'Planificación 2026-1'!X:X,C28,'Planificación 2026-1'!H:H,"T3"))&gt;0,"P36"," ")</f>
        <v xml:space="preserve"> </v>
      </c>
      <c r="Z28" s="58" t="str">
        <f>IF(SUM(COUNTIFS('Planificación 2026-1'!F:F,"PRINCIPAL",'Planificación 2026-1'!X:X,C28,'Planificación 2026-1'!H:H,"T2"))&gt;0,"P37"," ")</f>
        <v xml:space="preserve"> </v>
      </c>
      <c r="AA28" s="58" t="str">
        <f>IF(SUM(COUNTIFS('Planificación 2026-1'!F:F,"PRINCIPAL",'Planificación 2026-1'!X:X,C28,'Planificación 2026-1'!H:H,"AE"))&gt;0,"P38"," ")</f>
        <v xml:space="preserve"> </v>
      </c>
      <c r="AB28" s="58" t="str">
        <f>IF(SUM(COUNTIFS('Planificación 2026-1'!F:F,"PRINCIPAL",'Planificación 2026-1'!X:X,C28,'Planificación 2026-1'!H:H,"T4"))&gt;0,"P55"," ")</f>
        <v xml:space="preserve"> </v>
      </c>
      <c r="AC28" s="58" t="str">
        <f>IF(SUM(COUNTIFS('Planificación 2026-1'!F:F,"FILIAL",'Planificación 2026-1'!X:X,C28,'Planificación 2026-1'!H:H,"AF"))&gt;0," P01"," ")</f>
        <v xml:space="preserve"> </v>
      </c>
      <c r="AD28" s="58" t="str">
        <f>IF(SUM(COUNTIFS('Planificación 2026-1'!F:F,"FILIAL",'Planificación 2026-1'!X:X,C28,'Planificación 2026-1'!H:H,"EN"))&gt;0,"P02"," ")</f>
        <v>P02</v>
      </c>
      <c r="AE28" s="58" t="str">
        <f>IF(SUM(COUNTIFS('Planificación 2026-1'!F:F,"FILIAL",'Planificación 2026-1'!X:X,C28,'Planificación 2026-1'!H:H,"IS"))&gt;0,"P03"," ")</f>
        <v xml:space="preserve"> </v>
      </c>
      <c r="AF28" s="58" t="str">
        <f>IF(SUM(COUNTIFS('Planificación 2026-1'!F:F,"FILIAL",'Planificación 2026-1'!X:X,C28,'Planificación 2026-1'!H:H,"PS"))&gt;0,"P04"," ")</f>
        <v xml:space="preserve"> </v>
      </c>
      <c r="AG28" s="58"/>
      <c r="AH28" s="58" t="str">
        <f>IF(SUM(COUNTIFS('Planificación 2026-1'!F:F,"FILIAL",'Planificación 2026-1'!X:X,C28,'Planificación 2026-1'!H:H,"IN"))&gt;0,"P06"," ")</f>
        <v xml:space="preserve"> </v>
      </c>
      <c r="AI28" s="58" t="str">
        <f>IF(SUM(COUNTIFS('Planificación 2026-1'!F:F,"FILIAL",'Planificación 2026-1'!X:X,C28,'Planificación 2026-1'!H:H,"CA"))&gt;0,"P07"," ")</f>
        <v xml:space="preserve"> </v>
      </c>
      <c r="AJ28" s="58" t="str">
        <f>IF(SUM(COUNTIFS('Planificación 2026-1'!F:F,"FILIAL",'Planificación 2026-1'!X:X,C28,'Planificación 2026-1'!H:H,"DE"))&gt;0,"P08"," ")</f>
        <v xml:space="preserve"> </v>
      </c>
      <c r="AK28" s="58" t="str">
        <f>IF(SUM(COUNTIFS('Planificación 2026-1'!F:F,"FILIAL",'Planificación 2026-1'!X:X,C28,'Planificación 2026-1'!H:H,"OB"))&gt;0,"P09"," ")</f>
        <v xml:space="preserve"> </v>
      </c>
      <c r="AL28" s="58" t="str">
        <f>IF(SUM(COUNTIFS('Planificación 2026-1'!F:F,"FILIAL",'Planificación 2026-1'!X:X,C28,'Planificación 2026-1'!H:H,"MH"))&gt;0,"P31"," ")</f>
        <v xml:space="preserve"> </v>
      </c>
      <c r="AM28" s="58" t="str">
        <f>IF(SUM(COUNTIFS('Planificación 2026-1'!F:F,"FILIAL",'Planificación 2026-1'!X:X,C28,'Planificación 2026-1'!H:H,"IC"))&gt;0,"P32"," ")</f>
        <v xml:space="preserve"> </v>
      </c>
      <c r="AN28" s="58" t="str">
        <f>IF(SUM(COUNTIFS('Planificación 2026-1'!F:F,"FILIAL",'Planificación 2026-1'!X:X,C28,'Planificación 2026-1'!H:H,"AR"))&gt;0,"P34"," ")</f>
        <v xml:space="preserve"> </v>
      </c>
      <c r="AO28" s="58" t="str">
        <f>IF(SUM(COUNTIFS('Planificación 2026-1'!F:F,"FILIAL",'Planificación 2026-1'!X:X,C28,'Planificación 2026-1'!H:H,"T1"))&gt;0,"P35"," ")</f>
        <v xml:space="preserve"> </v>
      </c>
      <c r="AP28" s="58" t="str">
        <f>IF(SUM(COUNTIFS('Planificación 2026-1'!F:F,"FILIAL",'Planificación 2026-1'!X:X,C28,'Planificación 2026-1'!H:H,"T3"))&gt;0,"P36"," ")</f>
        <v xml:space="preserve"> </v>
      </c>
      <c r="AQ28" s="58" t="str">
        <f>IF(SUM(COUNTIFS('Planificación 2026-1'!F:F,"FILIAL",'Planificación 2026-1'!X:X,C28,'Planificación 2026-1'!H:H,"T2"))&gt;0,"P37"," ")</f>
        <v xml:space="preserve"> </v>
      </c>
      <c r="AR28" s="58" t="str">
        <f>IF(SUM(COUNTIFS('Planificación 2026-1'!F:F,"FILIAL",'Planificación 2026-1'!X:X,C28,'Planificación 2026-1'!H:H,"AE"))&gt;0,"P38"," ")</f>
        <v xml:space="preserve"> </v>
      </c>
      <c r="AS28" s="58" t="str">
        <f>IF(SUM(COUNTIFS('Planificación 2026-1'!F:F,"FILIAL",'Planificación 2026-1'!X:X,C28,'Planificación 2026-1'!H:H,"T4"))&gt;0,"P55"," ")</f>
        <v xml:space="preserve"> </v>
      </c>
      <c r="AT28" s="58" t="str">
        <f>IF(SUM(COUNTIFS('Planificación 2026-1'!F:F,"SUNAMPE",'Planificación 2026-1'!X:X,C28,'Planificación 2026-1'!H:H,"AF"))&gt;0," P01"," ")</f>
        <v xml:space="preserve"> </v>
      </c>
      <c r="AU28" s="58" t="str">
        <f>IF(SUM(COUNTIFS('Planificación 2026-1'!F:F,"SUNAMPE",'Planificación 2026-1'!X:X,C28,'Planificación 2026-1'!H:H,"EN"))&gt;0,"P02"," ")</f>
        <v xml:space="preserve"> </v>
      </c>
      <c r="AV28" s="58" t="str">
        <f>IF(SUM(COUNTIFS('Planificación 2026-1'!F:F,"SUNAMPE",'Planificación 2026-1'!X:X,C28,'Planificación 2026-1'!H:H,"IS"))&gt;0,"P03"," ")</f>
        <v xml:space="preserve"> </v>
      </c>
      <c r="AW28" s="58" t="str">
        <f>IF(SUM(COUNTIFS('Planificación 2026-1'!F:F,"SUNAMPE",'Planificación 2026-1'!X:X,C28,'Planificación 2026-1'!H:H,"PS"))&gt;0,"P04"," ")</f>
        <v xml:space="preserve"> </v>
      </c>
      <c r="AX28" s="58"/>
      <c r="AY28" s="58" t="str">
        <f>IF(SUM(COUNTIFS('Planificación 2026-1'!F:F,"SUNAMPE",'Planificación 2026-1'!X:X,C28,'Planificación 2026-1'!H:H,"IN"))&gt;0,"P06"," ")</f>
        <v xml:space="preserve"> </v>
      </c>
      <c r="AZ28" s="58" t="str">
        <f>IF(SUM(COUNTIFS('Planificación 2026-1'!F:F,"SUNAMPE",'Planificación 2026-1'!X:X,C28,'Planificación 2026-1'!H:H,"CA"))&gt;0,"P07"," ")</f>
        <v xml:space="preserve"> </v>
      </c>
      <c r="BA28" s="58" t="str">
        <f>IF(SUM(COUNTIFS('Planificación 2026-1'!F:F,"SUNAMPE",'Planificación 2026-1'!X:X,C28,'Planificación 2026-1'!H:H,"DE"))&gt;0,"P08"," ")</f>
        <v xml:space="preserve"> </v>
      </c>
      <c r="BB28" s="58" t="str">
        <f>IF(SUM(COUNTIFS('Planificación 2026-1'!F:F,"SUNAMPE",'Planificación 2026-1'!X:X,C28,'Planificación 2026-1'!H:H,"OB"))&gt;0,"P09"," ")</f>
        <v xml:space="preserve"> </v>
      </c>
      <c r="BC28" s="58" t="str">
        <f>IF(SUM(COUNTIFS('Planificación 2026-1'!F:F,"SUNAMPE",'Planificación 2026-1'!X:X,C28,'Planificación 2026-1'!H:H,"MH"))&gt;0,"P31"," ")</f>
        <v xml:space="preserve"> </v>
      </c>
      <c r="BD28" s="58" t="str">
        <f>IF(SUM(COUNTIFS('Planificación 2026-1'!F:F,"SUNAMPE",'Planificación 2026-1'!X:X,C28,'Planificación 2026-1'!H:H,"IC"))&gt;0,"P32"," ")</f>
        <v xml:space="preserve"> </v>
      </c>
      <c r="BE28" s="58" t="str">
        <f>IF(SUM(COUNTIFS('Planificación 2026-1'!F:F,"SUNAMPE",'Planificación 2026-1'!X:X,C28,'Planificación 2026-1'!H:H,"AR"))&gt;0,"P34"," ")</f>
        <v xml:space="preserve"> </v>
      </c>
      <c r="BF28" s="58" t="str">
        <f>IF(SUM(COUNTIFS('Planificación 2026-1'!F:F,"SUNAMPE",'Planificación 2026-1'!X:X,C28,'Planificación 2026-1'!H:H,"T1"))&gt;0,"P35"," ")</f>
        <v>P35</v>
      </c>
      <c r="BG28" s="58" t="str">
        <f>IF(SUM(COUNTIFS('Planificación 2026-1'!F:F,"SUNAMPE",'Planificación 2026-1'!X:X,C28,'Planificación 2026-1'!H:H,"T3"))&gt;0,"P36"," ")</f>
        <v>P36</v>
      </c>
      <c r="BH28" s="58" t="str">
        <f>IF(SUM(COUNTIFS('Planificación 2026-1'!F:F,"SUNAMPE",'Planificación 2026-1'!X:X,C28,'Planificación 2026-1'!H:H,"T2"))&gt;0,"P37"," ")</f>
        <v xml:space="preserve"> </v>
      </c>
      <c r="BI28" s="58" t="str">
        <f>IF(SUM(COUNTIFS('Planificación 2026-1'!F:F,"SUNAMPE",'Planificación 2026-1'!X:X,C28,'Planificación 2026-1'!H:H,"AE"))&gt;0,"P38"," ")</f>
        <v xml:space="preserve"> </v>
      </c>
      <c r="BJ28" s="58" t="str">
        <f>IF(SUM(COUNTIFS('Planificación 2026-1'!F:F,"SUNAMPE",'Planificación 2026-1'!X:X,C28,'Planificación 2026-1'!H:H,"T4"))&gt;0,"P55"," ")</f>
        <v xml:space="preserve"> </v>
      </c>
      <c r="BK28" s="58" t="str">
        <f>IF(SUM(COUNTIFS('Planificación 2026-1'!F:F,"HUAURA",'Planificación 2026-1'!X:X,C28,'Planificación 2026-1'!H:H,"AF"))&gt;0," P01"," ")</f>
        <v xml:space="preserve"> </v>
      </c>
      <c r="BL28" s="58" t="str">
        <f>IF(SUM(COUNTIFS('Planificación 2026-1'!F:F,"HUAURA",'Planificación 2026-1'!X:X,C28,'Planificación 2026-1'!H:H,"EN"))&gt;0,"P02"," ")</f>
        <v xml:space="preserve"> </v>
      </c>
      <c r="BM28" s="58" t="str">
        <f>IF(SUM(COUNTIFS('Planificación 2026-1'!F:F,"HUAURA",'Planificación 2026-1'!X:X,C28,'Planificación 2026-1'!H:H,"IS"))&gt;0,"P03"," ")</f>
        <v xml:space="preserve"> </v>
      </c>
      <c r="BN28" s="58" t="str">
        <f>IF(SUM(COUNTIFS('Planificación 2026-1'!F:F,"HUAURA",'Planificación 2026-1'!X:X,C28,'Planificación 2026-1'!H:H,"PS"))&gt;0,"P04"," ")</f>
        <v xml:space="preserve"> </v>
      </c>
      <c r="BO28" s="58"/>
      <c r="BP28" s="58" t="str">
        <f>IF(SUM(COUNTIFS('Planificación 2026-1'!F:F,"HUAURA",'Planificación 2026-1'!X:X,C28,'Planificación 2026-1'!H:H,"IN"))&gt;0,"P06"," ")</f>
        <v xml:space="preserve"> </v>
      </c>
      <c r="BQ28" s="58" t="str">
        <f>IF(SUM(COUNTIFS('Planificación 2026-1'!F:F,"HUAURA",'Planificación 2026-1'!X:X,C28,'Planificación 2026-1'!H:H,"CA"))&gt;0,"P07"," ")</f>
        <v xml:space="preserve"> </v>
      </c>
      <c r="BR28" s="58" t="str">
        <f>IF(SUM(COUNTIFS('Planificación 2026-1'!F:F,"HUAURA",'Planificación 2026-1'!X:X,C28,'Planificación 2026-1'!H:H,"DE"))&gt;0,"P08"," ")</f>
        <v xml:space="preserve"> </v>
      </c>
      <c r="BS28" s="58" t="str">
        <f>IF(SUM(COUNTIFS('Planificación 2026-1'!F:F,"HUAURA",'Planificación 2026-1'!X:X,C28,'Planificación 2026-1'!H:H,"OB"))&gt;0,"P09"," ")</f>
        <v xml:space="preserve"> </v>
      </c>
      <c r="BT28" s="58" t="str">
        <f>IF(SUM(COUNTIFS('Planificación 2026-1'!F:F,"HUAURA",'Planificación 2026-1'!X:X,C28,'Planificación 2026-1'!H:H,"MH"))&gt;0,"P31"," ")</f>
        <v xml:space="preserve"> </v>
      </c>
      <c r="BU28" s="58" t="str">
        <f>IF(SUM(COUNTIFS('Planificación 2026-1'!F:F,"HUAURA",'Planificación 2026-1'!X:X,C28,'Planificación 2026-1'!H:H,"IC"))&gt;0,"P32"," ")</f>
        <v xml:space="preserve"> </v>
      </c>
      <c r="BV28" s="58" t="str">
        <f>IF(SUM(COUNTIFS('Planificación 2026-1'!F:F,"HUAURA",'Planificación 2026-1'!X:X,C28,'Planificación 2026-1'!H:H,"AR"))&gt;0,"P34"," ")</f>
        <v xml:space="preserve"> </v>
      </c>
      <c r="BW28" s="58" t="str">
        <f>IF(SUM(COUNTIFS('Planificación 2026-1'!F:F,"HUAURA",'Planificación 2026-1'!X:X,C28,'Planificación 2026-1'!H:H,"T1"))&gt;0,"P35"," ")</f>
        <v xml:space="preserve"> </v>
      </c>
      <c r="BX28" s="58" t="str">
        <f>IF(SUM(COUNTIFS('Planificación 2026-1'!F:F,"HUAURA",'Planificación 2026-1'!X:X,C28,'Planificación 2026-1'!H:H,"T3"))&gt;0,"P36"," ")</f>
        <v xml:space="preserve"> </v>
      </c>
      <c r="BY28" s="58" t="str">
        <f>IF(SUM(COUNTIFS('Planificación 2026-1'!F:F,"HUAURA",'Planificación 2026-1'!X:X,C28,'Planificación 2026-1'!H:H,"T2"))&gt;0,"P37"," ")</f>
        <v xml:space="preserve"> </v>
      </c>
      <c r="BZ28" s="58" t="str">
        <f>IF(SUM(COUNTIFS('Planificación 2026-1'!F:F,"HUAURA",'Planificación 2026-1'!X:X,C28,'Planificación 2026-1'!H:H,"AE"))&gt;0,"P38"," ")</f>
        <v xml:space="preserve"> </v>
      </c>
      <c r="CA28" s="58" t="str">
        <f>IF(SUM(COUNTIFS('Planificación 2026-1'!F:F,"HUAURA",'Planificación 2026-1'!X:X,C28,'Planificación 2026-1'!H:H,"T4"))&gt;0,"P55"," ")</f>
        <v xml:space="preserve"> </v>
      </c>
      <c r="CB28" s="59">
        <f>SUMIFS('Planificación 2026-1'!S:S,'Planificación 2026-1'!X:X,C28,'Planificación 2026-1'!H:H,"AF",'Planificación 2026-1'!I:I,"&gt;2")</f>
        <v>0</v>
      </c>
      <c r="CC28" s="59">
        <f>SUMIFS('Planificación 2026-1'!S:S,'Planificación 2026-1'!X:X,C28,'Planificación 2026-1'!H:H,"EN",'Planificación 2026-1'!I:I,"&gt;2")</f>
        <v>28</v>
      </c>
      <c r="CD28" s="59">
        <f>SUMIFS('Planificación 2026-1'!S:S,'Planificación 2026-1'!X:X,C28,'Planificación 2026-1'!H:H,"IS",'Planificación 2026-1'!I:I,"&gt;2")</f>
        <v>0</v>
      </c>
      <c r="CE28" s="59">
        <f>SUMIFS('Planificación 2026-1'!S:S,'Planificación 2026-1'!X:X,C28,'Planificación 2026-1'!H:H,"PS",'Planificación 2026-1'!I:I,"&gt;2")</f>
        <v>0</v>
      </c>
      <c r="CF28" s="59">
        <f>SUMIFS('Planificación 2026-1'!S:S,'Planificación 2026-1'!X:X,C28,'Planificación 2026-1'!H:H,"IN",'Planificación 2026-1'!I:I,"&gt;2")</f>
        <v>0</v>
      </c>
      <c r="CG28" s="59">
        <f>SUMIFS('Planificación 2026-1'!S:S,'Planificación 2026-1'!X:X,C28,'Planificación 2026-1'!H:H,"CA",'Planificación 2026-1'!I:I,"&gt;2")</f>
        <v>0</v>
      </c>
      <c r="CH28" s="59">
        <f>SUMIFS('Planificación 2026-1'!S:S,'Planificación 2026-1'!X:X,C28,'Planificación 2026-1'!H:H,"DE",'Planificación 2026-1'!I:I,"&gt;2")</f>
        <v>0</v>
      </c>
      <c r="CI28" s="59">
        <f>SUMIFS('Planificación 2026-1'!S:S,'Planificación 2026-1'!X:X,C28,'Planificación 2026-1'!H:H,"OB",'Planificación 2026-1'!I:I,"&gt;2")</f>
        <v>0</v>
      </c>
      <c r="CJ28" s="59">
        <f>SUMIFS('Planificación 2026-1'!S:S,'Planificación 2026-1'!X:X,C28,'Planificación 2026-1'!H:H,"MH",'Planificación 2026-1'!I:I,"&gt;2")</f>
        <v>8</v>
      </c>
      <c r="CK28" s="59">
        <f>SUMIFS('Planificación 2026-1'!S:S,'Planificación 2026-1'!X:X,C28,'Planificación 2026-1'!H:H,"IC",'Planificación 2026-1'!I:I,"&gt;2")</f>
        <v>0</v>
      </c>
      <c r="CL28" s="59">
        <f>SUMIFS('Planificación 2026-1'!S:S,'Planificación 2026-1'!X:X,C28,'Planificación 2026-1'!H:H,"AR",'Planificación 2026-1'!I:I,"&gt;2")</f>
        <v>0</v>
      </c>
      <c r="CM28" s="59">
        <f>SUMIFS('Planificación 2026-1'!S:S,'Planificación 2026-1'!X:X,C28,'Planificación 2026-1'!H:H,"AE",'Planificación 2026-1'!I:I,"&gt;2")</f>
        <v>0</v>
      </c>
      <c r="CN28" s="59">
        <f>SUMIFS('Planificación 2026-1'!S:S,'Planificación 2026-1'!X:X,C28,'Planificación 2026-1'!H:H,"T1",'Planificación 2026-1'!I:I,"&gt;2")</f>
        <v>4</v>
      </c>
      <c r="CO28" s="59">
        <f>SUMIFS('Planificación 2026-1'!S:S,'Planificación 2026-1'!X:X,C28,'Planificación 2026-1'!H:H,"T3",'Planificación 2026-1'!I:I,"&gt;2")</f>
        <v>0</v>
      </c>
      <c r="CP28" s="59">
        <f>SUMIFS('Planificación 2026-1'!S:S,'Planificación 2026-1'!X:X,C28,'Planificación 2026-1'!H:H,"T2",'Planificación 2026-1'!I:I,"&gt;2")</f>
        <v>0</v>
      </c>
      <c r="CQ28" s="59">
        <f>SUMIFS('Planificación 2026-1'!S:S,'Planificación 2026-1'!X:X,C28,'Planificación 2026-1'!H:H,"T4",'Planificación 2026-1'!I:I,"&gt;2")</f>
        <v>0</v>
      </c>
      <c r="CR28" s="59">
        <f>SUMIFS('Planificación 2026-1'!S:S,'Planificación 2026-1'!X:X,C28,'Planificación 2026-1'!H:H,"AF",'Planificación 2026-1'!I:I,"&lt;3")</f>
        <v>0</v>
      </c>
      <c r="CS28" s="59">
        <f>SUMIFS('Planificación 2026-1'!S:S,'Planificación 2026-1'!X:X,C28,'Planificación 2026-1'!H:H,"EN",'Planificación 2026-1'!I:I,"&lt;3")</f>
        <v>0</v>
      </c>
      <c r="CT28" s="59">
        <f>SUMIFS('Planificación 2026-1'!S:S,'Planificación 2026-1'!X:X,C28,'Planificación 2026-1'!H:H,"IS",'Planificación 2026-1'!I:I,"&lt;3")</f>
        <v>0</v>
      </c>
      <c r="CU28" s="59">
        <f>SUMIFS('Planificación 2026-1'!S:S,'Planificación 2026-1'!X:X,C28,'Planificación 2026-1'!H:H,"PS",'Planificación 2026-1'!I:I,"&lt;3")</f>
        <v>0</v>
      </c>
      <c r="CV28" s="59">
        <f>SUMIFS('Planificación 2026-1'!S:S,'Planificación 2026-1'!X:X,C28,'Planificación 2026-1'!H:H,"IN",'Planificación 2026-1'!I:I,"&lt;3")</f>
        <v>0</v>
      </c>
      <c r="CW28" s="59">
        <f>SUMIFS('Planificación 2026-1'!S:S,'Planificación 2026-1'!X:X,C28,'Planificación 2026-1'!H:H,"CA",'Planificación 2026-1'!I:I,"&lt;3")</f>
        <v>0</v>
      </c>
      <c r="CX28" s="59">
        <f>SUMIFS('Planificación 2026-1'!S:S,'Planificación 2026-1'!X:X,C28,'Planificación 2026-1'!H:H,"DE",'Planificación 2026-1'!I:I,"&lt;3")</f>
        <v>0</v>
      </c>
      <c r="CY28" s="59">
        <f>SUMIFS('Planificación 2026-1'!S:S,'Planificación 2026-1'!X:X,C28,'Planificación 2026-1'!H:H,"OB",'Planificación 2026-1'!I:I,"&lt;3")</f>
        <v>0</v>
      </c>
      <c r="CZ28" s="59">
        <f>SUMIFS('Planificación 2026-1'!S:S,'Planificación 2026-1'!X:X,C28,'Planificación 2026-1'!H:H,"MH",'Planificación 2026-1'!I:I,"&lt;3")</f>
        <v>0</v>
      </c>
      <c r="DA28" s="59">
        <f>SUMIFS('Planificación 2026-1'!S:S,'Planificación 2026-1'!X:X,C28,'Planificación 2026-1'!H:H,"IC",'Planificación 2026-1'!I:I,"&lt;3")</f>
        <v>0</v>
      </c>
      <c r="DB28" s="59">
        <f>SUMIFS('Planificación 2026-1'!S:S,'Planificación 2026-1'!X:X,C28,'Planificación 2026-1'!H:H,"AR",'Planificación 2026-1'!I:I,"&lt;3")</f>
        <v>0</v>
      </c>
      <c r="DC28" s="59">
        <f>SUMIFS('Planificación 2026-1'!S:S,'Planificación 2026-1'!X:X,C28,'Planificación 2026-1'!H:H,"AE",'Planificación 2026-1'!I:I,"&lt;3")</f>
        <v>0</v>
      </c>
      <c r="DD28" s="59">
        <f>SUMIFS('Planificación 2026-1'!S:S,'Planificación 2026-1'!X:X,C28,'Planificación 2026-1'!H:H,"T1",'Planificación 2026-1'!I:I,"&lt;3")</f>
        <v>0</v>
      </c>
      <c r="DE28" s="59">
        <f>SUMIFS('Planificación 2026-1'!S:S,'Planificación 2026-1'!X:X,C28,'Planificación 2026-1'!H:H,"T3",'Planificación 2026-1'!I:I,"&lt;3")</f>
        <v>0</v>
      </c>
      <c r="DF28" s="59">
        <f>SUMIFS('Planificación 2026-1'!S:S,'Planificación 2026-1'!X:X,C28,'Planificación 2026-1'!H:H,"T2",'Planificación 2026-1'!I:I,"&lt;3")</f>
        <v>0</v>
      </c>
      <c r="DG28" s="59">
        <f>SUMIFS('Planificación 2026-1'!S:S,'Planificación 2026-1'!X:X,C28,'Planificación 2026-1'!H:H,"T4",'Planificación 2026-1'!I:I,"&lt;3")</f>
        <v>0</v>
      </c>
      <c r="DH28" s="58" t="str">
        <f t="shared" si="3"/>
        <v>P02</v>
      </c>
      <c r="DI28" s="27">
        <f>IF(C28="","",SUMIFS('Planificación 2026-1'!S:S,'Planificación 2026-1'!X:X,C28,'Planificación 2026-1'!F:F,"PRINCIPAL",'Planificación 2026-1'!Y:Y,"VIRTUAL"))</f>
        <v>12</v>
      </c>
      <c r="DJ28" s="27">
        <f>IF(C28="","",SUMIFS('Planificación 2026-1'!S:S,'Planificación 2026-1'!X:X,C28,'Planificación 2026-1'!F:F,"PRINCIPAL",'Planificación 2026-1'!Y:Y,"PRESENCIAL"))</f>
        <v>4</v>
      </c>
      <c r="DK28" s="27">
        <f>IF(C28="","",SUMIFS('Planificación 2026-1'!S:S,'Planificación 2026-1'!X:X,C28,'Planificación 2026-1'!F:F,"PRINCIPAL",'Planificación 2026-1'!Y:Y,"HIBRIDO PRESENCIAL"))</f>
        <v>0</v>
      </c>
      <c r="DL28" s="58" t="str">
        <f t="shared" si="4"/>
        <v>P02</v>
      </c>
      <c r="DM28" s="58">
        <f>IF(C28="","",SUMIFS('Planificación 2026-1'!S:S,'Planificación 2026-1'!X:X,C28,'Planificación 2026-1'!F:F,"FILIAL",'Planificación 2026-1'!Y:Y,"VIRTUAL"))</f>
        <v>0</v>
      </c>
      <c r="DN28" s="60">
        <f>IF(C28="","",SUMIFS('Planificación 2026-1'!S:S,'Planificación 2026-1'!X:X,C28,'Planificación 2026-1'!F:F,"FILIAL",'Planificación 2026-1'!Y:Y,"PRESENCIAL"))</f>
        <v>12</v>
      </c>
      <c r="DO28" s="29">
        <f>IF(C28="","",SUMIFS('Planificación 2026-1'!S:S,'Planificación 2026-1'!X:X,C28,'Planificación 2026-1'!F:F,"FILIAL",'Planificación 2026-1'!Y:Y,"HIBRIDO PRESENCIAL"))</f>
        <v>0</v>
      </c>
      <c r="DP28" s="61" t="str">
        <f t="shared" si="5"/>
        <v>P35P36</v>
      </c>
      <c r="DQ28" s="58">
        <f>IF(C28="","",SUMIFS('Planificación 2026-1'!S:S,'Planificación 2026-1'!X:X,C28,'Planificación 2026-1'!F:F,"SUNAMPE",'Planificación 2026-1'!Y:Y,"VIRTUAL"))</f>
        <v>0</v>
      </c>
      <c r="DR28" s="29">
        <f>IF(C28="","",SUMIFS('Planificación 2026-1'!S:S,'Planificación 2026-1'!X:X,C28,'Planificación 2026-1'!F:F,"SUNAMPE",'Planificación 2026-1'!Y:Y,"PRESENCIAL"))</f>
        <v>0</v>
      </c>
      <c r="DS28" s="61" t="str">
        <f t="shared" si="6"/>
        <v/>
      </c>
      <c r="DT28" s="58">
        <f>IF(C28="","",SUMIFS('Planificación 2026-1'!S:S,'Planificación 2026-1'!X:X,C28,'Planificación 2026-1'!F:F,"HUAURA",'Planificación 2026-1'!Y:Y,"VIRTUAL"))</f>
        <v>0</v>
      </c>
      <c r="DU28" s="29">
        <f>IF(C28="","",SUMIFS('Planificación 2026-1'!S:S,'Planificación 2026-1'!X:X,C28,'Planificación 2026-1'!F:F,"HUAURA",'Planificación 2026-1'!Y:Y,"PRESENCIAL"))</f>
        <v>0</v>
      </c>
      <c r="DV28" s="32">
        <f>SUMIFS('Planificación 2026-1'!S:S,'Planificación 2026-1'!X:X,C28,'Planificación 2026-1'!F:F,"PRINCIPAL",'Planificación 2026-1'!Y:Y,"VIRTUAL",'Planificación 2026-1'!I:I,"&gt;2")</f>
        <v>12</v>
      </c>
      <c r="DW28" s="32">
        <f>SUMIFS('Planificación 2026-1'!S:S,'Planificación 2026-1'!X:X,C28,'Planificación 2026-1'!F:F,"PRINCIPAL",'Planificación 2026-1'!Y:Y,"&lt;&gt;VIRTUAL",'Planificación 2026-1'!I:I,"&gt;2")</f>
        <v>4</v>
      </c>
      <c r="DX28" s="32">
        <f>SUMIFS('Planificación 2026-1'!S:S,'Planificación 2026-1'!X:X,C28,'Planificación 2026-1'!F:F,"SUNAMPE",'Planificación 2026-1'!Y:Y,"VIRTUAL",'Planificación 2026-1'!I:I,"&gt;2")</f>
        <v>0</v>
      </c>
      <c r="DY28" s="32">
        <f>SUMIFS('Planificación 2026-1'!S:S,'Planificación 2026-1'!X:X,C28,'Planificación 2026-1'!F:F,"SUNAMPE",'Planificación 2026-1'!Y:Y,"&lt;&gt;VIRTUAL",'Planificación 2026-1'!I:I,"&gt;2")</f>
        <v>0</v>
      </c>
      <c r="DZ28" s="32">
        <f>SUMIFS('Planificación 2026-1'!S:S,'Planificación 2026-1'!X:X,C28,'Planificación 2026-1'!F:F,"FILIAL",'Planificación 2026-1'!Y:Y,"VIRTUAL",'Planificación 2026-1'!I:I,"&gt;2")</f>
        <v>0</v>
      </c>
      <c r="EA28" s="32">
        <f>SUMIFS('Planificación 2026-1'!S:S,'Planificación 2026-1'!X:X,C28,'Planificación 2026-1'!F:F,"FILIAL",'Planificación 2026-1'!Y:Y,"&lt;&gt;VIRTUAL",'Planificación 2026-1'!I:I,"&gt;2")</f>
        <v>12</v>
      </c>
      <c r="EB28" s="32">
        <f>SUMIFS('Planificación 2026-1'!S:S,'Planificación 2026-1'!X:X,C28,'Planificación 2026-1'!F:F,"PORUMA",'Planificación 2026-1'!Y:Y,"VIRTUAL",'Planificación 2026-1'!I:I,"&gt;2")</f>
        <v>12</v>
      </c>
      <c r="EC28" s="32">
        <f>SUMIFS('Planificación 2026-1'!S:S,'Planificación 2026-1'!X:X,C28,'Planificación 2026-1'!F:F,"PORUMA",'Planificación 2026-1'!Y:Y,"&lt;&gt;VIRTUAL",'Planificación 2026-1'!I:I,"&gt;2")</f>
        <v>0</v>
      </c>
      <c r="ED28" s="32">
        <f>SUMIFS('Planificación 2026-1'!S:S,'Planificación 2026-1'!X:X,C28,'Planificación 2026-1'!F:F,"HUAURA",'Planificación 2026-1'!Y:Y,"VIRTUAL",'Planificación 2026-1'!I:I,"&gt;2")</f>
        <v>0</v>
      </c>
      <c r="EE28" s="32">
        <f>SUMIFS('Planificación 2026-1'!S:S,'Planificación 2026-1'!X:X,C28,'Planificación 2026-1'!F:F,"HUAURA",'Planificación 2026-1'!Y:Y,"&lt;&gt;VIRTUAL",'Planificación 2026-1'!I:I,"&gt;2")</f>
        <v>0</v>
      </c>
      <c r="EF28" s="32">
        <f>SUMIFS('Planificación 2026-1'!S:S,'Planificación 2026-1'!X:X,C28,'Planificación 2026-1'!F:F,"PRINCIPAL",'Planificación 2026-1'!Y:Y,"VIRTUAL",'Planificación 2026-1'!I:I,"&lt;3")</f>
        <v>0</v>
      </c>
      <c r="EG28" s="32">
        <f>SUMIFS('Planificación 2026-1'!S:S,'Planificación 2026-1'!X:X,C28,'Planificación 2026-1'!F:F,"PRINCIPAL",'Planificación 2026-1'!Y:Y,"&lt;&gt;VIRTUAL",'Planificación 2026-1'!I:I,"&lt;3")</f>
        <v>0</v>
      </c>
      <c r="EH28" s="32">
        <f>SUMIFS('Planificación 2026-1'!S:S,'Planificación 2026-1'!X:X,C28,'Planificación 2026-1'!F:F,"SUNAMPE",'Planificación 2026-1'!Y:Y,"VIRTUAL",'Planificación 2026-1'!I:I,"&lt;3")</f>
        <v>0</v>
      </c>
      <c r="EI28" s="32">
        <f>SUMIFS('Planificación 2026-1'!S:S,'Planificación 2026-1'!X:X,C28,'Planificación 2026-1'!F:F,"SUNAMPE",'Planificación 2026-1'!Y:Y,"&lt;&gt;VIRTUAL",'Planificación 2026-1'!I:I,"&lt;3")</f>
        <v>0</v>
      </c>
      <c r="EJ28" s="32">
        <f>SUMIFS('Planificación 2026-1'!S:S,'Planificación 2026-1'!X:X,C28,'Planificación 2026-1'!F:F,"FILIAL",'Planificación 2026-1'!Y:Y,"VIRTUAL",'Planificación 2026-1'!I:I,"&lt;3")</f>
        <v>0</v>
      </c>
      <c r="EK28" s="32">
        <f>SUMIFS('Planificación 2026-1'!S:S,'Planificación 2026-1'!X:X,C28,'Planificación 2026-1'!F:F,"FILIAL",'Planificación 2026-1'!Y:Y,"&lt;&gt;VIRTUAL",'Planificación 2026-1'!I:I,"&lt;3")</f>
        <v>0</v>
      </c>
      <c r="EL28" s="32">
        <f>SUMIFS('Planificación 2026-1'!S:S,'Planificación 2026-1'!X:X,C28,'Planificación 2026-1'!F:F,"PORUMA",'Planificación 2026-1'!Y:Y,"VIRTUAL",'Planificación 2026-1'!I:I,"&lt;3")</f>
        <v>0</v>
      </c>
      <c r="EM28" s="32">
        <f>SUMIFS('Planificación 2026-1'!S:S,'Planificación 2026-1'!X:X,C28,'Planificación 2026-1'!F:F,"PORUMA",'Planificación 2026-1'!Y:Y,"&lt;&gt;VIRTUAL",'Planificación 2026-1'!I:I,"&lt;3")</f>
        <v>0</v>
      </c>
      <c r="EN28" s="32">
        <f>SUMIFS('Planificación 2026-1'!S:S,'Planificación 2026-1'!X:X,C28,'Planificación 2026-1'!F:F,"HUAURA",'Planificación 2026-1'!Y:Y,"VIRTUAL",'Planificación 2026-1'!I:I,"&lt;3")</f>
        <v>0</v>
      </c>
      <c r="EO28" s="32">
        <f>SUMIFS('Planificación 2026-1'!S:S,'Planificación 2026-1'!X:X,C28,'Planificación 2026-1'!F:F,"HUAURA",'Planificación 2026-1'!Y:Y,"&lt;&gt;VIRTUAL",'Planificación 2026-1'!I:I,"&lt;3")</f>
        <v>0</v>
      </c>
      <c r="EP28" s="32">
        <f t="shared" si="13"/>
        <v>12</v>
      </c>
      <c r="EQ28" s="32">
        <f t="shared" si="7"/>
        <v>0</v>
      </c>
      <c r="ER28" s="32">
        <f t="shared" si="8"/>
        <v>12</v>
      </c>
      <c r="ES28" s="32">
        <f t="shared" si="9"/>
        <v>16</v>
      </c>
      <c r="ET28" s="32">
        <f t="shared" si="10"/>
        <v>0</v>
      </c>
      <c r="EU28" s="32">
        <f t="shared" si="11"/>
        <v>40</v>
      </c>
      <c r="EV28" s="32" t="b">
        <f>EXACT(EU28,E28)</f>
        <v>1</v>
      </c>
      <c r="EW28" s="32"/>
      <c r="EX28" s="32">
        <f t="shared" si="1"/>
        <v>12</v>
      </c>
      <c r="EY28" s="32">
        <f t="shared" si="2"/>
        <v>16</v>
      </c>
      <c r="EZ28" s="32" t="b">
        <f>EXACT(SUM(EX28:EY28),E28)</f>
        <v>0</v>
      </c>
      <c r="FA28" s="32" t="str">
        <f>IF(AND(DW28=0,EA28=0,EE28=0),"",IF(COUNTIF(DW28:EE28,"&gt;0")=1,IF(DW28&gt;0,"SEDE",IF(EA28&gt;0,"FILIAL","HUAURA")),IF(COUNTIF(DW28:EE28,"&gt;0")=2,IF(AND(DW28&gt;0,EA28&gt;0),"SEDE-FILIAL",IF(AND(DW28&gt;0,EE28&gt;0),"SEDE-HUAURA","FILIAL-HUAURA")),"SEDE-FILIAL-HUAURA")))</f>
        <v>SEDE-FILIAL-HUAURA</v>
      </c>
      <c r="FB28" s="32" t="str">
        <f t="shared" si="12"/>
        <v>MAS PRESENCIAL</v>
      </c>
    </row>
    <row r="29" spans="1:158">
      <c r="A29" s="33"/>
      <c r="B29" s="65">
        <v>26</v>
      </c>
      <c r="C29" s="32" t="s">
        <v>226</v>
      </c>
      <c r="D29" s="429">
        <v>71819567</v>
      </c>
      <c r="E29" s="62">
        <f>SUMIF('Planificación 2026-1'!X:X,C29,'Planificación 2026-1'!S:S)</f>
        <v>33</v>
      </c>
      <c r="F29" s="63" t="s">
        <v>199</v>
      </c>
      <c r="G29" s="454" t="s">
        <v>200</v>
      </c>
      <c r="H29" s="64" t="s">
        <v>38</v>
      </c>
      <c r="I29" s="64" t="s">
        <v>173</v>
      </c>
      <c r="J29" s="137" t="s">
        <v>195</v>
      </c>
      <c r="K29" s="32" t="s">
        <v>173</v>
      </c>
      <c r="L29" s="57" t="str">
        <f>IF(SUM(COUNTIFS('Planificación 2026-1'!F:F,"PRINCIPAL",'Planificación 2026-1'!X:X,C29,'Planificación 2026-1'!H:H,"AF"))&gt;0,"P01"," ")</f>
        <v xml:space="preserve"> </v>
      </c>
      <c r="M29" s="58" t="str">
        <f>IF(SUM(COUNTIFS('Planificación 2026-1'!F:F,"PRINCIPAL",'Planificación 2026-1'!X:X,C29,'Planificación 2026-1'!H:H,"EN"))&gt;0,"P02"," ")</f>
        <v xml:space="preserve"> </v>
      </c>
      <c r="N29" s="58" t="str">
        <f>IF(SUM(COUNTIFS('Planificación 2026-1'!F:F,"PRINCIPAL",'Planificación 2026-1'!X:X,C29,'Planificación 2026-1'!H:H,"IS"))&gt;0,"P03"," ")</f>
        <v xml:space="preserve"> </v>
      </c>
      <c r="O29" s="58" t="str">
        <f>IF(SUM(COUNTIFS('Planificación 2026-1'!F:F,"PRINCIPAL",'Planificación 2026-1'!X:X,C29,'Planificación 2026-1'!H:H,"PS"))&gt;0,"P04"," ")</f>
        <v xml:space="preserve"> </v>
      </c>
      <c r="P29" s="58"/>
      <c r="Q29" s="58" t="str">
        <f>IF(SUM(COUNTIFS('Planificación 2026-1'!F:F,"PRINCIPAL",'Planificación 2026-1'!X:X,C29,'Planificación 2026-1'!H:H,"IN"))&gt;0,"P06"," ")</f>
        <v xml:space="preserve"> </v>
      </c>
      <c r="R29" s="58" t="str">
        <f>IF(SUM(COUNTIFS('Planificación 2026-1'!F:F,"PRINCIPAL",'Planificación 2026-1'!X:X,C29,'Planificación 2026-1'!H:H,"CA"))&gt;0,"P07"," ")</f>
        <v xml:space="preserve"> </v>
      </c>
      <c r="S29" s="58" t="str">
        <f>IF(SUM(COUNTIFS('Planificación 2026-1'!F:F,"PRINCIPAL",'Planificación 2026-1'!X:X,C29,'Planificación 2026-1'!H:H,"DE"))&gt;0,"P08"," ")</f>
        <v xml:space="preserve"> </v>
      </c>
      <c r="T29" s="58" t="str">
        <f>IF(SUM(COUNTIFS('Planificación 2026-1'!F:F,"PRINCIPAL",'Planificación 2026-1'!X:X,C29,'Planificación 2026-1'!H:H,"OB"))&gt;0,"P09"," ")</f>
        <v xml:space="preserve"> </v>
      </c>
      <c r="U29" s="58" t="str">
        <f>IF(SUM(COUNTIFS('Planificación 2026-1'!F:F,"PRINCIPAL",'Planificación 2026-1'!X:X,C29,'Planificación 2026-1'!H:H,"MH"))&gt;0,"P31"," ")</f>
        <v xml:space="preserve"> </v>
      </c>
      <c r="V29" s="58" t="str">
        <f>IF(SUM(COUNTIFS('Planificación 2026-1'!F:F,"PRINCIPAL",'Planificación 2026-1'!X:X,C29,'Planificación 2026-1'!H:H,"IC"))&gt;0,"P32"," ")</f>
        <v xml:space="preserve"> </v>
      </c>
      <c r="W29" s="58" t="str">
        <f>IF(SUM(COUNTIFS('Planificación 2026-1'!F:F,"PRINCIPAL",'Planificación 2026-1'!X:X,C29,'Planificación 2026-1'!H:H,"AR"))&gt;0,"P34"," ")</f>
        <v xml:space="preserve"> </v>
      </c>
      <c r="X29" s="58" t="str">
        <f>IF(SUM(COUNTIFS('Planificación 2026-1'!F:F,"PRINCIPAL",'Planificación 2026-1'!X:X,C29,'Planificación 2026-1'!H:H,"T1"))&gt;0,"P35"," ")</f>
        <v xml:space="preserve"> </v>
      </c>
      <c r="Y29" s="58" t="str">
        <f>IF(SUM(COUNTIFS('Planificación 2026-1'!F:F,"PRINCIPAL",'Planificación 2026-1'!X:X,C29,'Planificación 2026-1'!H:H,"T3"))&gt;0,"P36"," ")</f>
        <v xml:space="preserve"> </v>
      </c>
      <c r="Z29" s="58" t="str">
        <f>IF(SUM(COUNTIFS('Planificación 2026-1'!F:F,"PRINCIPAL",'Planificación 2026-1'!X:X,C29,'Planificación 2026-1'!H:H,"T2"))&gt;0,"P37"," ")</f>
        <v xml:space="preserve"> </v>
      </c>
      <c r="AA29" s="58" t="str">
        <f>IF(SUM(COUNTIFS('Planificación 2026-1'!F:F,"PRINCIPAL",'Planificación 2026-1'!X:X,C29,'Planificación 2026-1'!H:H,"AE"))&gt;0,"P38"," ")</f>
        <v xml:space="preserve"> </v>
      </c>
      <c r="AB29" s="58" t="str">
        <f>IF(SUM(COUNTIFS('Planificación 2026-1'!F:F,"PRINCIPAL",'Planificación 2026-1'!X:X,C29,'Planificación 2026-1'!H:H,"T4"))&gt;0,"P55"," ")</f>
        <v xml:space="preserve"> </v>
      </c>
      <c r="AC29" s="58" t="str">
        <f>IF(SUM(COUNTIFS('Planificación 2026-1'!F:F,"FILIAL",'Planificación 2026-1'!X:X,C29,'Planificación 2026-1'!H:H,"AF"))&gt;0," P01"," ")</f>
        <v xml:space="preserve"> </v>
      </c>
      <c r="AD29" s="58" t="str">
        <f>IF(SUM(COUNTIFS('Planificación 2026-1'!F:F,"FILIAL",'Planificación 2026-1'!X:X,C29,'Planificación 2026-1'!H:H,"EN"))&gt;0,"P02"," ")</f>
        <v>P02</v>
      </c>
      <c r="AE29" s="58" t="str">
        <f>IF(SUM(COUNTIFS('Planificación 2026-1'!F:F,"FILIAL",'Planificación 2026-1'!X:X,C29,'Planificación 2026-1'!H:H,"IS"))&gt;0,"P03"," ")</f>
        <v xml:space="preserve"> </v>
      </c>
      <c r="AF29" s="58" t="str">
        <f>IF(SUM(COUNTIFS('Planificación 2026-1'!F:F,"FILIAL",'Planificación 2026-1'!X:X,C29,'Planificación 2026-1'!H:H,"PS"))&gt;0,"P04"," ")</f>
        <v>P04</v>
      </c>
      <c r="AG29" s="58"/>
      <c r="AH29" s="58" t="str">
        <f>IF(SUM(COUNTIFS('Planificación 2026-1'!F:F,"FILIAL",'Planificación 2026-1'!X:X,C29,'Planificación 2026-1'!H:H,"IN"))&gt;0,"P06"," ")</f>
        <v xml:space="preserve"> </v>
      </c>
      <c r="AI29" s="58" t="str">
        <f>IF(SUM(COUNTIFS('Planificación 2026-1'!F:F,"FILIAL",'Planificación 2026-1'!X:X,C29,'Planificación 2026-1'!H:H,"CA"))&gt;0,"P07"," ")</f>
        <v xml:space="preserve"> </v>
      </c>
      <c r="AJ29" s="58" t="str">
        <f>IF(SUM(COUNTIFS('Planificación 2026-1'!F:F,"FILIAL",'Planificación 2026-1'!X:X,C29,'Planificación 2026-1'!H:H,"DE"))&gt;0,"P08"," ")</f>
        <v xml:space="preserve"> </v>
      </c>
      <c r="AK29" s="58" t="str">
        <f>IF(SUM(COUNTIFS('Planificación 2026-1'!F:F,"FILIAL",'Planificación 2026-1'!X:X,C29,'Planificación 2026-1'!H:H,"OB"))&gt;0,"P09"," ")</f>
        <v>P09</v>
      </c>
      <c r="AL29" s="58" t="str">
        <f>IF(SUM(COUNTIFS('Planificación 2026-1'!F:F,"FILIAL",'Planificación 2026-1'!X:X,C29,'Planificación 2026-1'!H:H,"MH"))&gt;0,"P31"," ")</f>
        <v xml:space="preserve"> </v>
      </c>
      <c r="AM29" s="58" t="str">
        <f>IF(SUM(COUNTIFS('Planificación 2026-1'!F:F,"FILIAL",'Planificación 2026-1'!X:X,C29,'Planificación 2026-1'!H:H,"IC"))&gt;0,"P32"," ")</f>
        <v xml:space="preserve"> </v>
      </c>
      <c r="AN29" s="58" t="str">
        <f>IF(SUM(COUNTIFS('Planificación 2026-1'!F:F,"FILIAL",'Planificación 2026-1'!X:X,C29,'Planificación 2026-1'!H:H,"AR"))&gt;0,"P34"," ")</f>
        <v xml:space="preserve"> </v>
      </c>
      <c r="AO29" s="58" t="str">
        <f>IF(SUM(COUNTIFS('Planificación 2026-1'!F:F,"FILIAL",'Planificación 2026-1'!X:X,C29,'Planificación 2026-1'!H:H,"T1"))&gt;0,"P35"," ")</f>
        <v xml:space="preserve"> </v>
      </c>
      <c r="AP29" s="58" t="str">
        <f>IF(SUM(COUNTIFS('Planificación 2026-1'!F:F,"FILIAL",'Planificación 2026-1'!X:X,C29,'Planificación 2026-1'!H:H,"T3"))&gt;0,"P36"," ")</f>
        <v xml:space="preserve"> </v>
      </c>
      <c r="AQ29" s="58" t="str">
        <f>IF(SUM(COUNTIFS('Planificación 2026-1'!F:F,"FILIAL",'Planificación 2026-1'!X:X,C29,'Planificación 2026-1'!H:H,"T2"))&gt;0,"P37"," ")</f>
        <v xml:space="preserve"> </v>
      </c>
      <c r="AR29" s="58" t="str">
        <f>IF(SUM(COUNTIFS('Planificación 2026-1'!F:F,"FILIAL",'Planificación 2026-1'!X:X,C29,'Planificación 2026-1'!H:H,"AE"))&gt;0,"P38"," ")</f>
        <v xml:space="preserve"> </v>
      </c>
      <c r="AS29" s="58" t="str">
        <f>IF(SUM(COUNTIFS('Planificación 2026-1'!F:F,"FILIAL",'Planificación 2026-1'!X:X,C29,'Planificación 2026-1'!H:H,"T4"))&gt;0,"P55"," ")</f>
        <v xml:space="preserve"> </v>
      </c>
      <c r="AT29" s="58" t="str">
        <f>IF(SUM(COUNTIFS('Planificación 2026-1'!F:F,"SUNAMPE",'Planificación 2026-1'!X:X,C29,'Planificación 2026-1'!H:H,"AF"))&gt;0," P01"," ")</f>
        <v xml:space="preserve"> </v>
      </c>
      <c r="AU29" s="58" t="str">
        <f>IF(SUM(COUNTIFS('Planificación 2026-1'!F:F,"SUNAMPE",'Planificación 2026-1'!X:X,C29,'Planificación 2026-1'!H:H,"EN"))&gt;0,"P02"," ")</f>
        <v xml:space="preserve"> </v>
      </c>
      <c r="AV29" s="58" t="str">
        <f>IF(SUM(COUNTIFS('Planificación 2026-1'!F:F,"SUNAMPE",'Planificación 2026-1'!X:X,C29,'Planificación 2026-1'!H:H,"IS"))&gt;0,"P03"," ")</f>
        <v xml:space="preserve"> </v>
      </c>
      <c r="AW29" s="58" t="str">
        <f>IF(SUM(COUNTIFS('Planificación 2026-1'!F:F,"SUNAMPE",'Planificación 2026-1'!X:X,C29,'Planificación 2026-1'!H:H,"PS"))&gt;0,"P04"," ")</f>
        <v xml:space="preserve"> </v>
      </c>
      <c r="AX29" s="58"/>
      <c r="AY29" s="58" t="str">
        <f>IF(SUM(COUNTIFS('Planificación 2026-1'!F:F,"SUNAMPE",'Planificación 2026-1'!X:X,C29,'Planificación 2026-1'!H:H,"IN"))&gt;0,"P06"," ")</f>
        <v xml:space="preserve"> </v>
      </c>
      <c r="AZ29" s="58" t="str">
        <f>IF(SUM(COUNTIFS('Planificación 2026-1'!F:F,"SUNAMPE",'Planificación 2026-1'!X:X,C29,'Planificación 2026-1'!H:H,"CA"))&gt;0,"P07"," ")</f>
        <v xml:space="preserve"> </v>
      </c>
      <c r="BA29" s="58" t="str">
        <f>IF(SUM(COUNTIFS('Planificación 2026-1'!F:F,"SUNAMPE",'Planificación 2026-1'!X:X,C29,'Planificación 2026-1'!H:H,"DE"))&gt;0,"P08"," ")</f>
        <v xml:space="preserve"> </v>
      </c>
      <c r="BB29" s="58" t="str">
        <f>IF(SUM(COUNTIFS('Planificación 2026-1'!F:F,"SUNAMPE",'Planificación 2026-1'!X:X,C29,'Planificación 2026-1'!H:H,"OB"))&gt;0,"P09"," ")</f>
        <v xml:space="preserve"> </v>
      </c>
      <c r="BC29" s="58" t="str">
        <f>IF(SUM(COUNTIFS('Planificación 2026-1'!F:F,"SUNAMPE",'Planificación 2026-1'!X:X,C29,'Planificación 2026-1'!H:H,"MH"))&gt;0,"P31"," ")</f>
        <v xml:space="preserve"> </v>
      </c>
      <c r="BD29" s="58" t="str">
        <f>IF(SUM(COUNTIFS('Planificación 2026-1'!F:F,"SUNAMPE",'Planificación 2026-1'!X:X,C29,'Planificación 2026-1'!H:H,"IC"))&gt;0,"P32"," ")</f>
        <v xml:space="preserve"> </v>
      </c>
      <c r="BE29" s="58" t="str">
        <f>IF(SUM(COUNTIFS('Planificación 2026-1'!F:F,"SUNAMPE",'Planificación 2026-1'!X:X,C29,'Planificación 2026-1'!H:H,"AR"))&gt;0,"P34"," ")</f>
        <v xml:space="preserve"> </v>
      </c>
      <c r="BF29" s="58" t="str">
        <f>IF(SUM(COUNTIFS('Planificación 2026-1'!F:F,"SUNAMPE",'Planificación 2026-1'!X:X,C29,'Planificación 2026-1'!H:H,"T1"))&gt;0,"P35"," ")</f>
        <v xml:space="preserve"> </v>
      </c>
      <c r="BG29" s="58" t="str">
        <f>IF(SUM(COUNTIFS('Planificación 2026-1'!F:F,"SUNAMPE",'Planificación 2026-1'!X:X,C29,'Planificación 2026-1'!H:H,"T3"))&gt;0,"P36"," ")</f>
        <v>P36</v>
      </c>
      <c r="BH29" s="58" t="str">
        <f>IF(SUM(COUNTIFS('Planificación 2026-1'!F:F,"SUNAMPE",'Planificación 2026-1'!X:X,C29,'Planificación 2026-1'!H:H,"T2"))&gt;0,"P37"," ")</f>
        <v xml:space="preserve"> </v>
      </c>
      <c r="BI29" s="58" t="str">
        <f>IF(SUM(COUNTIFS('Planificación 2026-1'!F:F,"SUNAMPE",'Planificación 2026-1'!X:X,C29,'Planificación 2026-1'!H:H,"AE"))&gt;0,"P38"," ")</f>
        <v xml:space="preserve"> </v>
      </c>
      <c r="BJ29" s="58" t="str">
        <f>IF(SUM(COUNTIFS('Planificación 2026-1'!F:F,"SUNAMPE",'Planificación 2026-1'!X:X,C29,'Planificación 2026-1'!H:H,"T4"))&gt;0,"P55"," ")</f>
        <v>P55</v>
      </c>
      <c r="BK29" s="58" t="str">
        <f>IF(SUM(COUNTIFS('Planificación 2026-1'!F:F,"HUAURA",'Planificación 2026-1'!X:X,C29,'Planificación 2026-1'!H:H,"AF"))&gt;0," P01"," ")</f>
        <v xml:space="preserve"> </v>
      </c>
      <c r="BL29" s="58" t="str">
        <f>IF(SUM(COUNTIFS('Planificación 2026-1'!F:F,"HUAURA",'Planificación 2026-1'!X:X,C29,'Planificación 2026-1'!H:H,"EN"))&gt;0,"P02"," ")</f>
        <v xml:space="preserve"> </v>
      </c>
      <c r="BM29" s="58" t="str">
        <f>IF(SUM(COUNTIFS('Planificación 2026-1'!F:F,"HUAURA",'Planificación 2026-1'!X:X,C29,'Planificación 2026-1'!H:H,"IS"))&gt;0,"P03"," ")</f>
        <v xml:space="preserve"> </v>
      </c>
      <c r="BN29" s="58" t="str">
        <f>IF(SUM(COUNTIFS('Planificación 2026-1'!F:F,"HUAURA",'Planificación 2026-1'!X:X,C29,'Planificación 2026-1'!H:H,"PS"))&gt;0,"P04"," ")</f>
        <v xml:space="preserve"> </v>
      </c>
      <c r="BO29" s="58"/>
      <c r="BP29" s="58" t="str">
        <f>IF(SUM(COUNTIFS('Planificación 2026-1'!F:F,"HUAURA",'Planificación 2026-1'!X:X,C29,'Planificación 2026-1'!H:H,"IN"))&gt;0,"P06"," ")</f>
        <v xml:space="preserve"> </v>
      </c>
      <c r="BQ29" s="58" t="str">
        <f>IF(SUM(COUNTIFS('Planificación 2026-1'!F:F,"HUAURA",'Planificación 2026-1'!X:X,C29,'Planificación 2026-1'!H:H,"CA"))&gt;0,"P07"," ")</f>
        <v xml:space="preserve"> </v>
      </c>
      <c r="BR29" s="58" t="str">
        <f>IF(SUM(COUNTIFS('Planificación 2026-1'!F:F,"HUAURA",'Planificación 2026-1'!X:X,C29,'Planificación 2026-1'!H:H,"DE"))&gt;0,"P08"," ")</f>
        <v xml:space="preserve"> </v>
      </c>
      <c r="BS29" s="58" t="str">
        <f>IF(SUM(COUNTIFS('Planificación 2026-1'!F:F,"HUAURA",'Planificación 2026-1'!X:X,C29,'Planificación 2026-1'!H:H,"OB"))&gt;0,"P09"," ")</f>
        <v xml:space="preserve"> </v>
      </c>
      <c r="BT29" s="58" t="str">
        <f>IF(SUM(COUNTIFS('Planificación 2026-1'!F:F,"HUAURA",'Planificación 2026-1'!X:X,C29,'Planificación 2026-1'!H:H,"MH"))&gt;0,"P31"," ")</f>
        <v xml:space="preserve"> </v>
      </c>
      <c r="BU29" s="58" t="str">
        <f>IF(SUM(COUNTIFS('Planificación 2026-1'!F:F,"HUAURA",'Planificación 2026-1'!X:X,C29,'Planificación 2026-1'!H:H,"IC"))&gt;0,"P32"," ")</f>
        <v xml:space="preserve"> </v>
      </c>
      <c r="BV29" s="58" t="str">
        <f>IF(SUM(COUNTIFS('Planificación 2026-1'!F:F,"HUAURA",'Planificación 2026-1'!X:X,C29,'Planificación 2026-1'!H:H,"AR"))&gt;0,"P34"," ")</f>
        <v xml:space="preserve"> </v>
      </c>
      <c r="BW29" s="58" t="str">
        <f>IF(SUM(COUNTIFS('Planificación 2026-1'!F:F,"HUAURA",'Planificación 2026-1'!X:X,C29,'Planificación 2026-1'!H:H,"T1"))&gt;0,"P35"," ")</f>
        <v xml:space="preserve"> </v>
      </c>
      <c r="BX29" s="58" t="str">
        <f>IF(SUM(COUNTIFS('Planificación 2026-1'!F:F,"HUAURA",'Planificación 2026-1'!X:X,C29,'Planificación 2026-1'!H:H,"T3"))&gt;0,"P36"," ")</f>
        <v xml:space="preserve"> </v>
      </c>
      <c r="BY29" s="58" t="str">
        <f>IF(SUM(COUNTIFS('Planificación 2026-1'!F:F,"HUAURA",'Planificación 2026-1'!X:X,C29,'Planificación 2026-1'!H:H,"T2"))&gt;0,"P37"," ")</f>
        <v xml:space="preserve"> </v>
      </c>
      <c r="BZ29" s="58" t="str">
        <f>IF(SUM(COUNTIFS('Planificación 2026-1'!F:F,"HUAURA",'Planificación 2026-1'!X:X,C29,'Planificación 2026-1'!H:H,"AE"))&gt;0,"P38"," ")</f>
        <v xml:space="preserve"> </v>
      </c>
      <c r="CA29" s="58" t="str">
        <f>IF(SUM(COUNTIFS('Planificación 2026-1'!F:F,"HUAURA",'Planificación 2026-1'!X:X,C29,'Planificación 2026-1'!H:H,"T4"))&gt;0,"P55"," ")</f>
        <v xml:space="preserve"> </v>
      </c>
      <c r="CB29" s="59">
        <f>SUMIFS('Planificación 2026-1'!S:S,'Planificación 2026-1'!X:X,C29,'Planificación 2026-1'!H:H,"AF",'Planificación 2026-1'!I:I,"&gt;2")</f>
        <v>0</v>
      </c>
      <c r="CC29" s="59">
        <f>SUMIFS('Planificación 2026-1'!S:S,'Planificación 2026-1'!X:X,C29,'Planificación 2026-1'!H:H,"EN",'Planificación 2026-1'!I:I,"&gt;2")</f>
        <v>0</v>
      </c>
      <c r="CD29" s="59">
        <f>SUMIFS('Planificación 2026-1'!S:S,'Planificación 2026-1'!X:X,C29,'Planificación 2026-1'!H:H,"IS",'Planificación 2026-1'!I:I,"&gt;2")</f>
        <v>0</v>
      </c>
      <c r="CE29" s="59">
        <f>SUMIFS('Planificación 2026-1'!S:S,'Planificación 2026-1'!X:X,C29,'Planificación 2026-1'!H:H,"PS",'Planificación 2026-1'!I:I,"&gt;2")</f>
        <v>0</v>
      </c>
      <c r="CF29" s="59">
        <f>SUMIFS('Planificación 2026-1'!S:S,'Planificación 2026-1'!X:X,C29,'Planificación 2026-1'!H:H,"IN",'Planificación 2026-1'!I:I,"&gt;2")</f>
        <v>0</v>
      </c>
      <c r="CG29" s="59">
        <f>SUMIFS('Planificación 2026-1'!S:S,'Planificación 2026-1'!X:X,C29,'Planificación 2026-1'!H:H,"CA",'Planificación 2026-1'!I:I,"&gt;2")</f>
        <v>0</v>
      </c>
      <c r="CH29" s="59">
        <f>SUMIFS('Planificación 2026-1'!S:S,'Planificación 2026-1'!X:X,C29,'Planificación 2026-1'!H:H,"DE",'Planificación 2026-1'!I:I,"&gt;2")</f>
        <v>0</v>
      </c>
      <c r="CI29" s="59">
        <f>SUMIFS('Planificación 2026-1'!S:S,'Planificación 2026-1'!X:X,C29,'Planificación 2026-1'!H:H,"OB",'Planificación 2026-1'!I:I,"&gt;2")</f>
        <v>0</v>
      </c>
      <c r="CJ29" s="59">
        <f>SUMIFS('Planificación 2026-1'!S:S,'Planificación 2026-1'!X:X,C29,'Planificación 2026-1'!H:H,"MH",'Planificación 2026-1'!I:I,"&gt;2")</f>
        <v>0</v>
      </c>
      <c r="CK29" s="59">
        <f>SUMIFS('Planificación 2026-1'!S:S,'Planificación 2026-1'!X:X,C29,'Planificación 2026-1'!H:H,"IC",'Planificación 2026-1'!I:I,"&gt;2")</f>
        <v>0</v>
      </c>
      <c r="CL29" s="59">
        <f>SUMIFS('Planificación 2026-1'!S:S,'Planificación 2026-1'!X:X,C29,'Planificación 2026-1'!H:H,"AR",'Planificación 2026-1'!I:I,"&gt;2")</f>
        <v>0</v>
      </c>
      <c r="CM29" s="59">
        <f>SUMIFS('Planificación 2026-1'!S:S,'Planificación 2026-1'!X:X,C29,'Planificación 2026-1'!H:H,"AE",'Planificación 2026-1'!I:I,"&gt;2")</f>
        <v>0</v>
      </c>
      <c r="CN29" s="59">
        <f>SUMIFS('Planificación 2026-1'!S:S,'Planificación 2026-1'!X:X,C29,'Planificación 2026-1'!H:H,"T1",'Planificación 2026-1'!I:I,"&gt;2")</f>
        <v>0</v>
      </c>
      <c r="CO29" s="59">
        <f>SUMIFS('Planificación 2026-1'!S:S,'Planificación 2026-1'!X:X,C29,'Planificación 2026-1'!H:H,"T3",'Planificación 2026-1'!I:I,"&gt;2")</f>
        <v>0</v>
      </c>
      <c r="CP29" s="59">
        <f>SUMIFS('Planificación 2026-1'!S:S,'Planificación 2026-1'!X:X,C29,'Planificación 2026-1'!H:H,"T2",'Planificación 2026-1'!I:I,"&gt;2")</f>
        <v>0</v>
      </c>
      <c r="CQ29" s="59">
        <f>SUMIFS('Planificación 2026-1'!S:S,'Planificación 2026-1'!X:X,C29,'Planificación 2026-1'!H:H,"T4",'Planificación 2026-1'!I:I,"&gt;2")</f>
        <v>0</v>
      </c>
      <c r="CR29" s="59">
        <f>SUMIFS('Planificación 2026-1'!S:S,'Planificación 2026-1'!X:X,C29,'Planificación 2026-1'!H:H,"AF",'Planificación 2026-1'!I:I,"&lt;3")</f>
        <v>0</v>
      </c>
      <c r="CS29" s="59">
        <f>SUMIFS('Planificación 2026-1'!S:S,'Planificación 2026-1'!X:X,C29,'Planificación 2026-1'!H:H,"EN",'Planificación 2026-1'!I:I,"&lt;3")</f>
        <v>5</v>
      </c>
      <c r="CT29" s="59">
        <f>SUMIFS('Planificación 2026-1'!S:S,'Planificación 2026-1'!X:X,C29,'Planificación 2026-1'!H:H,"IS",'Planificación 2026-1'!I:I,"&lt;3")</f>
        <v>0</v>
      </c>
      <c r="CU29" s="59">
        <f>SUMIFS('Planificación 2026-1'!S:S,'Planificación 2026-1'!X:X,C29,'Planificación 2026-1'!H:H,"PS",'Planificación 2026-1'!I:I,"&lt;3")</f>
        <v>5</v>
      </c>
      <c r="CV29" s="59">
        <f>SUMIFS('Planificación 2026-1'!S:S,'Planificación 2026-1'!X:X,C29,'Planificación 2026-1'!H:H,"IN",'Planificación 2026-1'!I:I,"&lt;3")</f>
        <v>0</v>
      </c>
      <c r="CW29" s="59">
        <f>SUMIFS('Planificación 2026-1'!S:S,'Planificación 2026-1'!X:X,C29,'Planificación 2026-1'!H:H,"CA",'Planificación 2026-1'!I:I,"&lt;3")</f>
        <v>0</v>
      </c>
      <c r="CX29" s="59">
        <f>SUMIFS('Planificación 2026-1'!S:S,'Planificación 2026-1'!X:X,C29,'Planificación 2026-1'!H:H,"DE",'Planificación 2026-1'!I:I,"&lt;3")</f>
        <v>0</v>
      </c>
      <c r="CY29" s="59">
        <f>SUMIFS('Planificación 2026-1'!S:S,'Planificación 2026-1'!X:X,C29,'Planificación 2026-1'!H:H,"OB",'Planificación 2026-1'!I:I,"&lt;3")</f>
        <v>5</v>
      </c>
      <c r="CZ29" s="59">
        <f>SUMIFS('Planificación 2026-1'!S:S,'Planificación 2026-1'!X:X,C29,'Planificación 2026-1'!H:H,"MH",'Planificación 2026-1'!I:I,"&lt;3")</f>
        <v>8</v>
      </c>
      <c r="DA29" s="59">
        <f>SUMIFS('Planificación 2026-1'!S:S,'Planificación 2026-1'!X:X,C29,'Planificación 2026-1'!H:H,"IC",'Planificación 2026-1'!I:I,"&lt;3")</f>
        <v>0</v>
      </c>
      <c r="DB29" s="59">
        <f>SUMIFS('Planificación 2026-1'!S:S,'Planificación 2026-1'!X:X,C29,'Planificación 2026-1'!H:H,"AR",'Planificación 2026-1'!I:I,"&lt;3")</f>
        <v>0</v>
      </c>
      <c r="DC29" s="59">
        <f>SUMIFS('Planificación 2026-1'!S:S,'Planificación 2026-1'!X:X,C29,'Planificación 2026-1'!H:H,"AE",'Planificación 2026-1'!I:I,"&lt;3")</f>
        <v>0</v>
      </c>
      <c r="DD29" s="59">
        <f>SUMIFS('Planificación 2026-1'!S:S,'Planificación 2026-1'!X:X,C29,'Planificación 2026-1'!H:H,"T1",'Planificación 2026-1'!I:I,"&lt;3")</f>
        <v>0</v>
      </c>
      <c r="DE29" s="59">
        <f>SUMIFS('Planificación 2026-1'!S:S,'Planificación 2026-1'!X:X,C29,'Planificación 2026-1'!H:H,"T3",'Planificación 2026-1'!I:I,"&lt;3")</f>
        <v>5</v>
      </c>
      <c r="DF29" s="59">
        <f>SUMIFS('Planificación 2026-1'!S:S,'Planificación 2026-1'!X:X,C29,'Planificación 2026-1'!H:H,"T2",'Planificación 2026-1'!I:I,"&lt;3")</f>
        <v>0</v>
      </c>
      <c r="DG29" s="59">
        <f>SUMIFS('Planificación 2026-1'!S:S,'Planificación 2026-1'!X:X,C29,'Planificación 2026-1'!H:H,"T4",'Planificación 2026-1'!I:I,"&lt;3")</f>
        <v>5</v>
      </c>
      <c r="DH29" s="58" t="str">
        <f t="shared" si="3"/>
        <v/>
      </c>
      <c r="DI29" s="27">
        <f>IF(C29="","",SUMIFS('Planificación 2026-1'!S:S,'Planificación 2026-1'!X:X,C29,'Planificación 2026-1'!F:F,"PRINCIPAL",'Planificación 2026-1'!Y:Y,"VIRTUAL"))</f>
        <v>0</v>
      </c>
      <c r="DJ29" s="27">
        <f>IF(C29="","",SUMIFS('Planificación 2026-1'!S:S,'Planificación 2026-1'!X:X,C29,'Planificación 2026-1'!F:F,"PRINCIPAL",'Planificación 2026-1'!Y:Y,"PRESENCIAL"))</f>
        <v>0</v>
      </c>
      <c r="DK29" s="27">
        <f>IF(C29="","",SUMIFS('Planificación 2026-1'!S:S,'Planificación 2026-1'!X:X,C29,'Planificación 2026-1'!F:F,"PRINCIPAL",'Planificación 2026-1'!Y:Y,"HIBRIDO PRESENCIAL"))</f>
        <v>0</v>
      </c>
      <c r="DL29" s="58" t="str">
        <f t="shared" si="4"/>
        <v>P02 P04 P09</v>
      </c>
      <c r="DM29" s="58">
        <f>IF(C29="","",SUMIFS('Planificación 2026-1'!S:S,'Planificación 2026-1'!X:X,C29,'Planificación 2026-1'!F:F,"FILIAL",'Planificación 2026-1'!Y:Y,"VIRTUAL"))</f>
        <v>0</v>
      </c>
      <c r="DN29" s="60">
        <f>IF(C29="","",SUMIFS('Planificación 2026-1'!S:S,'Planificación 2026-1'!X:X,C29,'Planificación 2026-1'!F:F,"FILIAL",'Planificación 2026-1'!Y:Y,"PRESENCIAL"))</f>
        <v>15</v>
      </c>
      <c r="DO29" s="29">
        <f>IF(C29="","",SUMIFS('Planificación 2026-1'!S:S,'Planificación 2026-1'!X:X,C29,'Planificación 2026-1'!F:F,"FILIAL",'Planificación 2026-1'!Y:Y,"HIBRIDO PRESENCIAL"))</f>
        <v>0</v>
      </c>
      <c r="DP29" s="61" t="str">
        <f t="shared" si="5"/>
        <v>P36 P55</v>
      </c>
      <c r="DQ29" s="58">
        <f>IF(C29="","",SUMIFS('Planificación 2026-1'!S:S,'Planificación 2026-1'!X:X,C29,'Planificación 2026-1'!F:F,"SUNAMPE",'Planificación 2026-1'!Y:Y,"VIRTUAL"))</f>
        <v>10</v>
      </c>
      <c r="DR29" s="29">
        <f>IF(C29="","",SUMIFS('Planificación 2026-1'!S:S,'Planificación 2026-1'!X:X,C29,'Planificación 2026-1'!F:F,"SUNAMPE",'Planificación 2026-1'!Y:Y,"PRESENCIAL"))</f>
        <v>0</v>
      </c>
      <c r="DS29" s="61" t="str">
        <f t="shared" si="6"/>
        <v/>
      </c>
      <c r="DT29" s="58">
        <f>IF(C29="","",SUMIFS('Planificación 2026-1'!S:S,'Planificación 2026-1'!X:X,C29,'Planificación 2026-1'!F:F,"HUAURA",'Planificación 2026-1'!Y:Y,"VIRTUAL"))</f>
        <v>0</v>
      </c>
      <c r="DU29" s="29">
        <f>IF(C29="","",SUMIFS('Planificación 2026-1'!S:S,'Planificación 2026-1'!X:X,C29,'Planificación 2026-1'!F:F,"HUAURA",'Planificación 2026-1'!Y:Y,"PRESENCIAL"))</f>
        <v>0</v>
      </c>
      <c r="DV29" s="32">
        <f>SUMIFS('Planificación 2026-1'!S:S,'Planificación 2026-1'!X:X,C29,'Planificación 2026-1'!F:F,"PRINCIPAL",'Planificación 2026-1'!Y:Y,"VIRTUAL",'Planificación 2026-1'!I:I,"&gt;2")</f>
        <v>0</v>
      </c>
      <c r="DW29" s="32">
        <f>SUMIFS('Planificación 2026-1'!S:S,'Planificación 2026-1'!X:X,C29,'Planificación 2026-1'!F:F,"PRINCIPAL",'Planificación 2026-1'!Y:Y,"&lt;&gt;VIRTUAL",'Planificación 2026-1'!I:I,"&gt;2")</f>
        <v>0</v>
      </c>
      <c r="DX29" s="32">
        <f>SUMIFS('Planificación 2026-1'!S:S,'Planificación 2026-1'!X:X,C29,'Planificación 2026-1'!F:F,"SUNAMPE",'Planificación 2026-1'!Y:Y,"VIRTUAL",'Planificación 2026-1'!I:I,"&gt;2")</f>
        <v>0</v>
      </c>
      <c r="DY29" s="32">
        <f>SUMIFS('Planificación 2026-1'!S:S,'Planificación 2026-1'!X:X,C29,'Planificación 2026-1'!F:F,"SUNAMPE",'Planificación 2026-1'!Y:Y,"&lt;&gt;VIRTUAL",'Planificación 2026-1'!I:I,"&gt;2")</f>
        <v>0</v>
      </c>
      <c r="DZ29" s="32">
        <f>SUMIFS('Planificación 2026-1'!S:S,'Planificación 2026-1'!X:X,C29,'Planificación 2026-1'!F:F,"FILIAL",'Planificación 2026-1'!Y:Y,"VIRTUAL",'Planificación 2026-1'!I:I,"&gt;2")</f>
        <v>0</v>
      </c>
      <c r="EA29" s="32">
        <f>SUMIFS('Planificación 2026-1'!S:S,'Planificación 2026-1'!X:X,C29,'Planificación 2026-1'!F:F,"FILIAL",'Planificación 2026-1'!Y:Y,"&lt;&gt;VIRTUAL",'Planificación 2026-1'!I:I,"&gt;2")</f>
        <v>0</v>
      </c>
      <c r="EB29" s="32">
        <f>SUMIFS('Planificación 2026-1'!S:S,'Planificación 2026-1'!X:X,C29,'Planificación 2026-1'!F:F,"PORUMA",'Planificación 2026-1'!Y:Y,"VIRTUAL",'Planificación 2026-1'!I:I,"&gt;2")</f>
        <v>0</v>
      </c>
      <c r="EC29" s="32">
        <f>SUMIFS('Planificación 2026-1'!S:S,'Planificación 2026-1'!X:X,C29,'Planificación 2026-1'!F:F,"PORUMA",'Planificación 2026-1'!Y:Y,"&lt;&gt;VIRTUAL",'Planificación 2026-1'!I:I,"&gt;2")</f>
        <v>0</v>
      </c>
      <c r="ED29" s="32">
        <f>SUMIFS('Planificación 2026-1'!S:S,'Planificación 2026-1'!X:X,C29,'Planificación 2026-1'!F:F,"HUAURA",'Planificación 2026-1'!Y:Y,"VIRTUAL",'Planificación 2026-1'!I:I,"&gt;2")</f>
        <v>0</v>
      </c>
      <c r="EE29" s="32">
        <f>SUMIFS('Planificación 2026-1'!S:S,'Planificación 2026-1'!X:X,C29,'Planificación 2026-1'!F:F,"HUAURA",'Planificación 2026-1'!Y:Y,"&lt;&gt;VIRTUAL",'Planificación 2026-1'!I:I,"&gt;2")</f>
        <v>0</v>
      </c>
      <c r="EF29" s="32">
        <f>SUMIFS('Planificación 2026-1'!S:S,'Planificación 2026-1'!X:X,C29,'Planificación 2026-1'!F:F,"PRINCIPAL",'Planificación 2026-1'!Y:Y,"VIRTUAL",'Planificación 2026-1'!I:I,"&lt;3")</f>
        <v>0</v>
      </c>
      <c r="EG29" s="32">
        <f>SUMIFS('Planificación 2026-1'!S:S,'Planificación 2026-1'!X:X,C29,'Planificación 2026-1'!F:F,"PRINCIPAL",'Planificación 2026-1'!Y:Y,"&lt;&gt;VIRTUAL",'Planificación 2026-1'!I:I,"&lt;3")</f>
        <v>0</v>
      </c>
      <c r="EH29" s="32">
        <f>SUMIFS('Planificación 2026-1'!S:S,'Planificación 2026-1'!X:X,C29,'Planificación 2026-1'!F:F,"SUNAMPE",'Planificación 2026-1'!Y:Y,"VIRTUAL",'Planificación 2026-1'!I:I,"&lt;3")</f>
        <v>10</v>
      </c>
      <c r="EI29" s="32">
        <f>SUMIFS('Planificación 2026-1'!S:S,'Planificación 2026-1'!X:X,C29,'Planificación 2026-1'!F:F,"SUNAMPE",'Planificación 2026-1'!Y:Y,"&lt;&gt;VIRTUAL",'Planificación 2026-1'!I:I,"&lt;3")</f>
        <v>0</v>
      </c>
      <c r="EJ29" s="32">
        <f>SUMIFS('Planificación 2026-1'!S:S,'Planificación 2026-1'!X:X,C29,'Planificación 2026-1'!F:F,"FILIAL",'Planificación 2026-1'!Y:Y,"VIRTUAL",'Planificación 2026-1'!I:I,"&lt;3")</f>
        <v>0</v>
      </c>
      <c r="EK29" s="32">
        <f>SUMIFS('Planificación 2026-1'!S:S,'Planificación 2026-1'!X:X,C29,'Planificación 2026-1'!F:F,"FILIAL",'Planificación 2026-1'!Y:Y,"&lt;&gt;VIRTUAL",'Planificación 2026-1'!I:I,"&lt;3")</f>
        <v>15</v>
      </c>
      <c r="EL29" s="32">
        <f>SUMIFS('Planificación 2026-1'!S:S,'Planificación 2026-1'!X:X,C29,'Planificación 2026-1'!F:F,"PORUMA",'Planificación 2026-1'!Y:Y,"VIRTUAL",'Planificación 2026-1'!I:I,"&lt;3")</f>
        <v>0</v>
      </c>
      <c r="EM29" s="32">
        <f>SUMIFS('Planificación 2026-1'!S:S,'Planificación 2026-1'!X:X,C29,'Planificación 2026-1'!F:F,"PORUMA",'Planificación 2026-1'!Y:Y,"&lt;&gt;VIRTUAL",'Planificación 2026-1'!I:I,"&lt;3")</f>
        <v>8</v>
      </c>
      <c r="EN29" s="32">
        <f>SUMIFS('Planificación 2026-1'!S:S,'Planificación 2026-1'!X:X,C29,'Planificación 2026-1'!F:F,"HUAURA",'Planificación 2026-1'!Y:Y,"VIRTUAL",'Planificación 2026-1'!I:I,"&lt;3")</f>
        <v>0</v>
      </c>
      <c r="EO29" s="32">
        <f>SUMIFS('Planificación 2026-1'!S:S,'Planificación 2026-1'!X:X,C29,'Planificación 2026-1'!F:F,"HUAURA",'Planificación 2026-1'!Y:Y,"&lt;&gt;VIRTUAL",'Planificación 2026-1'!I:I,"&lt;3")</f>
        <v>0</v>
      </c>
      <c r="EP29" s="32">
        <f t="shared" si="13"/>
        <v>15</v>
      </c>
      <c r="EQ29" s="32">
        <f t="shared" si="7"/>
        <v>0</v>
      </c>
      <c r="ER29" s="32">
        <f t="shared" si="8"/>
        <v>8</v>
      </c>
      <c r="ES29" s="32">
        <f t="shared" si="9"/>
        <v>0</v>
      </c>
      <c r="ET29" s="32">
        <f t="shared" si="10"/>
        <v>10</v>
      </c>
      <c r="EU29" s="32">
        <f t="shared" si="11"/>
        <v>33</v>
      </c>
      <c r="EV29" s="32" t="b">
        <f>EXACT(EU29,E29)</f>
        <v>1</v>
      </c>
      <c r="EW29" s="32"/>
      <c r="EX29" s="32">
        <f t="shared" si="1"/>
        <v>10</v>
      </c>
      <c r="EY29" s="32">
        <f t="shared" si="2"/>
        <v>15</v>
      </c>
      <c r="EZ29" s="32" t="b">
        <f>EXACT(SUM(EX29:EY29),E29)</f>
        <v>0</v>
      </c>
      <c r="FA29" s="32" t="str">
        <f>IF(AND(DW29=0,EA29=0,EE29=0),"",IF(COUNTIF(DW29:EE29,"&gt;0")=1,IF(DW29&gt;0,"SEDE",IF(EA29&gt;0,"FILIAL","HUAURA")),IF(COUNTIF(DW29:EE29,"&gt;0")=2,IF(AND(DW29&gt;0,EA29&gt;0),"SEDE-FILIAL",IF(AND(DW29&gt;0,EE29&gt;0),"SEDE-HUAURA","FILIAL-HUAURA")),"SEDE-FILIAL-HUAURA")))</f>
        <v/>
      </c>
      <c r="FB29" s="32" t="str">
        <f t="shared" si="12"/>
        <v>MAS PRESENCIAL</v>
      </c>
    </row>
    <row r="30" spans="1:158">
      <c r="A30" s="33"/>
      <c r="B30" s="66">
        <v>27</v>
      </c>
      <c r="C30" s="32" t="s">
        <v>227</v>
      </c>
      <c r="D30" s="429">
        <v>9100625</v>
      </c>
      <c r="E30" s="62">
        <f>SUMIF('Planificación 2026-1'!X:X,C30,'Planificación 2026-1'!S:S)</f>
        <v>18</v>
      </c>
      <c r="F30" s="63" t="s">
        <v>203</v>
      </c>
      <c r="G30" s="454" t="s">
        <v>200</v>
      </c>
      <c r="H30" s="64" t="s">
        <v>38</v>
      </c>
      <c r="I30" s="64" t="s">
        <v>156</v>
      </c>
      <c r="J30" s="32" t="s">
        <v>38</v>
      </c>
      <c r="K30" s="32" t="s">
        <v>156</v>
      </c>
      <c r="L30" s="57" t="str">
        <f>IF(SUM(COUNTIFS('Planificación 2026-1'!F:F,"PRINCIPAL",'Planificación 2026-1'!X:X,C30,'Planificación 2026-1'!H:H,"AF"))&gt;0,"P01"," ")</f>
        <v xml:space="preserve"> </v>
      </c>
      <c r="M30" s="58" t="str">
        <f>IF(SUM(COUNTIFS('Planificación 2026-1'!F:F,"PRINCIPAL",'Planificación 2026-1'!X:X,C30,'Planificación 2026-1'!H:H,"EN"))&gt;0,"P02"," ")</f>
        <v xml:space="preserve"> </v>
      </c>
      <c r="N30" s="58" t="str">
        <f>IF(SUM(COUNTIFS('Planificación 2026-1'!F:F,"PRINCIPAL",'Planificación 2026-1'!X:X,C30,'Planificación 2026-1'!H:H,"IS"))&gt;0,"P03"," ")</f>
        <v xml:space="preserve"> </v>
      </c>
      <c r="O30" s="58" t="str">
        <f>IF(SUM(COUNTIFS('Planificación 2026-1'!F:F,"PRINCIPAL",'Planificación 2026-1'!X:X,C30,'Planificación 2026-1'!H:H,"PS"))&gt;0,"P04"," ")</f>
        <v xml:space="preserve"> </v>
      </c>
      <c r="P30" s="58"/>
      <c r="Q30" s="58" t="str">
        <f>IF(SUM(COUNTIFS('Planificación 2026-1'!F:F,"PRINCIPAL",'Planificación 2026-1'!X:X,C30,'Planificación 2026-1'!H:H,"IN"))&gt;0,"P06"," ")</f>
        <v xml:space="preserve"> </v>
      </c>
      <c r="R30" s="58" t="str">
        <f>IF(SUM(COUNTIFS('Planificación 2026-1'!F:F,"PRINCIPAL",'Planificación 2026-1'!X:X,C30,'Planificación 2026-1'!H:H,"CA"))&gt;0,"P07"," ")</f>
        <v xml:space="preserve"> </v>
      </c>
      <c r="S30" s="58" t="str">
        <f>IF(SUM(COUNTIFS('Planificación 2026-1'!F:F,"PRINCIPAL",'Planificación 2026-1'!X:X,C30,'Planificación 2026-1'!H:H,"DE"))&gt;0,"P08"," ")</f>
        <v xml:space="preserve"> </v>
      </c>
      <c r="T30" s="58" t="str">
        <f>IF(SUM(COUNTIFS('Planificación 2026-1'!F:F,"PRINCIPAL",'Planificación 2026-1'!X:X,C30,'Planificación 2026-1'!H:H,"OB"))&gt;0,"P09"," ")</f>
        <v xml:space="preserve"> </v>
      </c>
      <c r="U30" s="58" t="str">
        <f>IF(SUM(COUNTIFS('Planificación 2026-1'!F:F,"PRINCIPAL",'Planificación 2026-1'!X:X,C30,'Planificación 2026-1'!H:H,"MH"))&gt;0,"P31"," ")</f>
        <v xml:space="preserve"> </v>
      </c>
      <c r="V30" s="58" t="str">
        <f>IF(SUM(COUNTIFS('Planificación 2026-1'!F:F,"PRINCIPAL",'Planificación 2026-1'!X:X,C30,'Planificación 2026-1'!H:H,"IC"))&gt;0,"P32"," ")</f>
        <v xml:space="preserve"> </v>
      </c>
      <c r="W30" s="58" t="str">
        <f>IF(SUM(COUNTIFS('Planificación 2026-1'!F:F,"PRINCIPAL",'Planificación 2026-1'!X:X,C30,'Planificación 2026-1'!H:H,"AR"))&gt;0,"P34"," ")</f>
        <v xml:space="preserve"> </v>
      </c>
      <c r="X30" s="58" t="str">
        <f>IF(SUM(COUNTIFS('Planificación 2026-1'!F:F,"PRINCIPAL",'Planificación 2026-1'!X:X,C30,'Planificación 2026-1'!H:H,"T1"))&gt;0,"P35"," ")</f>
        <v xml:space="preserve"> </v>
      </c>
      <c r="Y30" s="58" t="str">
        <f>IF(SUM(COUNTIFS('Planificación 2026-1'!F:F,"PRINCIPAL",'Planificación 2026-1'!X:X,C30,'Planificación 2026-1'!H:H,"T3"))&gt;0,"P36"," ")</f>
        <v xml:space="preserve"> </v>
      </c>
      <c r="Z30" s="58" t="str">
        <f>IF(SUM(COUNTIFS('Planificación 2026-1'!F:F,"PRINCIPAL",'Planificación 2026-1'!X:X,C30,'Planificación 2026-1'!H:H,"T2"))&gt;0,"P37"," ")</f>
        <v xml:space="preserve"> </v>
      </c>
      <c r="AA30" s="58" t="str">
        <f>IF(SUM(COUNTIFS('Planificación 2026-1'!F:F,"PRINCIPAL",'Planificación 2026-1'!X:X,C30,'Planificación 2026-1'!H:H,"AE"))&gt;0,"P38"," ")</f>
        <v xml:space="preserve"> </v>
      </c>
      <c r="AB30" s="58" t="str">
        <f>IF(SUM(COUNTIFS('Planificación 2026-1'!F:F,"PRINCIPAL",'Planificación 2026-1'!X:X,C30,'Planificación 2026-1'!H:H,"T4"))&gt;0,"P55"," ")</f>
        <v xml:space="preserve"> </v>
      </c>
      <c r="AC30" s="58" t="str">
        <f>IF(SUM(COUNTIFS('Planificación 2026-1'!F:F,"FILIAL",'Planificación 2026-1'!X:X,C30,'Planificación 2026-1'!H:H,"AF"))&gt;0," P01"," ")</f>
        <v xml:space="preserve"> </v>
      </c>
      <c r="AD30" s="58" t="str">
        <f>IF(SUM(COUNTIFS('Planificación 2026-1'!F:F,"FILIAL",'Planificación 2026-1'!X:X,C30,'Planificación 2026-1'!H:H,"EN"))&gt;0,"P02"," ")</f>
        <v xml:space="preserve"> </v>
      </c>
      <c r="AE30" s="58" t="str">
        <f>IF(SUM(COUNTIFS('Planificación 2026-1'!F:F,"FILIAL",'Planificación 2026-1'!X:X,C30,'Planificación 2026-1'!H:H,"IS"))&gt;0,"P03"," ")</f>
        <v xml:space="preserve"> </v>
      </c>
      <c r="AF30" s="58" t="str">
        <f>IF(SUM(COUNTIFS('Planificación 2026-1'!F:F,"FILIAL",'Planificación 2026-1'!X:X,C30,'Planificación 2026-1'!H:H,"PS"))&gt;0,"P04"," ")</f>
        <v xml:space="preserve"> </v>
      </c>
      <c r="AG30" s="58"/>
      <c r="AH30" s="58" t="str">
        <f>IF(SUM(COUNTIFS('Planificación 2026-1'!F:F,"FILIAL",'Planificación 2026-1'!X:X,C30,'Planificación 2026-1'!H:H,"IN"))&gt;0,"P06"," ")</f>
        <v xml:space="preserve"> </v>
      </c>
      <c r="AI30" s="58" t="str">
        <f>IF(SUM(COUNTIFS('Planificación 2026-1'!F:F,"FILIAL",'Planificación 2026-1'!X:X,C30,'Planificación 2026-1'!H:H,"CA"))&gt;0,"P07"," ")</f>
        <v xml:space="preserve"> </v>
      </c>
      <c r="AJ30" s="58" t="str">
        <f>IF(SUM(COUNTIFS('Planificación 2026-1'!F:F,"FILIAL",'Planificación 2026-1'!X:X,C30,'Planificación 2026-1'!H:H,"DE"))&gt;0,"P08"," ")</f>
        <v xml:space="preserve"> </v>
      </c>
      <c r="AK30" s="58" t="str">
        <f>IF(SUM(COUNTIFS('Planificación 2026-1'!F:F,"FILIAL",'Planificación 2026-1'!X:X,C30,'Planificación 2026-1'!H:H,"OB"))&gt;0,"P09"," ")</f>
        <v>P09</v>
      </c>
      <c r="AL30" s="58" t="str">
        <f>IF(SUM(COUNTIFS('Planificación 2026-1'!F:F,"FILIAL",'Planificación 2026-1'!X:X,C30,'Planificación 2026-1'!H:H,"MH"))&gt;0,"P31"," ")</f>
        <v xml:space="preserve"> </v>
      </c>
      <c r="AM30" s="58" t="str">
        <f>IF(SUM(COUNTIFS('Planificación 2026-1'!F:F,"FILIAL",'Planificación 2026-1'!X:X,C30,'Planificación 2026-1'!H:H,"IC"))&gt;0,"P32"," ")</f>
        <v xml:space="preserve"> </v>
      </c>
      <c r="AN30" s="58" t="str">
        <f>IF(SUM(COUNTIFS('Planificación 2026-1'!F:F,"FILIAL",'Planificación 2026-1'!X:X,C30,'Planificación 2026-1'!H:H,"AR"))&gt;0,"P34"," ")</f>
        <v xml:space="preserve"> </v>
      </c>
      <c r="AO30" s="58" t="str">
        <f>IF(SUM(COUNTIFS('Planificación 2026-1'!F:F,"FILIAL",'Planificación 2026-1'!X:X,C30,'Planificación 2026-1'!H:H,"T1"))&gt;0,"P35"," ")</f>
        <v xml:space="preserve"> </v>
      </c>
      <c r="AP30" s="58" t="str">
        <f>IF(SUM(COUNTIFS('Planificación 2026-1'!F:F,"FILIAL",'Planificación 2026-1'!X:X,C30,'Planificación 2026-1'!H:H,"T3"))&gt;0,"P36"," ")</f>
        <v xml:space="preserve"> </v>
      </c>
      <c r="AQ30" s="58" t="str">
        <f>IF(SUM(COUNTIFS('Planificación 2026-1'!F:F,"FILIAL",'Planificación 2026-1'!X:X,C30,'Planificación 2026-1'!H:H,"T2"))&gt;0,"P37"," ")</f>
        <v xml:space="preserve"> </v>
      </c>
      <c r="AR30" s="58" t="str">
        <f>IF(SUM(COUNTIFS('Planificación 2026-1'!F:F,"FILIAL",'Planificación 2026-1'!X:X,C30,'Planificación 2026-1'!H:H,"AE"))&gt;0,"P38"," ")</f>
        <v xml:space="preserve"> </v>
      </c>
      <c r="AS30" s="58" t="str">
        <f>IF(SUM(COUNTIFS('Planificación 2026-1'!F:F,"FILIAL",'Planificación 2026-1'!X:X,C30,'Planificación 2026-1'!H:H,"T4"))&gt;0,"P55"," ")</f>
        <v xml:space="preserve"> </v>
      </c>
      <c r="AT30" s="58" t="str">
        <f>IF(SUM(COUNTIFS('Planificación 2026-1'!F:F,"SUNAMPE",'Planificación 2026-1'!X:X,C30,'Planificación 2026-1'!H:H,"AF"))&gt;0," P01"," ")</f>
        <v xml:space="preserve"> </v>
      </c>
      <c r="AU30" s="58" t="str">
        <f>IF(SUM(COUNTIFS('Planificación 2026-1'!F:F,"SUNAMPE",'Planificación 2026-1'!X:X,C30,'Planificación 2026-1'!H:H,"EN"))&gt;0,"P02"," ")</f>
        <v xml:space="preserve"> </v>
      </c>
      <c r="AV30" s="58" t="str">
        <f>IF(SUM(COUNTIFS('Planificación 2026-1'!F:F,"SUNAMPE",'Planificación 2026-1'!X:X,C30,'Planificación 2026-1'!H:H,"IS"))&gt;0,"P03"," ")</f>
        <v xml:space="preserve"> </v>
      </c>
      <c r="AW30" s="58" t="str">
        <f>IF(SUM(COUNTIFS('Planificación 2026-1'!F:F,"SUNAMPE",'Planificación 2026-1'!X:X,C30,'Planificación 2026-1'!H:H,"PS"))&gt;0,"P04"," ")</f>
        <v xml:space="preserve"> </v>
      </c>
      <c r="AX30" s="58"/>
      <c r="AY30" s="58" t="str">
        <f>IF(SUM(COUNTIFS('Planificación 2026-1'!F:F,"SUNAMPE",'Planificación 2026-1'!X:X,C30,'Planificación 2026-1'!H:H,"IN"))&gt;0,"P06"," ")</f>
        <v xml:space="preserve"> </v>
      </c>
      <c r="AZ30" s="58" t="str">
        <f>IF(SUM(COUNTIFS('Planificación 2026-1'!F:F,"SUNAMPE",'Planificación 2026-1'!X:X,C30,'Planificación 2026-1'!H:H,"CA"))&gt;0,"P07"," ")</f>
        <v xml:space="preserve"> </v>
      </c>
      <c r="BA30" s="58" t="str">
        <f>IF(SUM(COUNTIFS('Planificación 2026-1'!F:F,"SUNAMPE",'Planificación 2026-1'!X:X,C30,'Planificación 2026-1'!H:H,"DE"))&gt;0,"P08"," ")</f>
        <v xml:space="preserve"> </v>
      </c>
      <c r="BB30" s="58" t="str">
        <f>IF(SUM(COUNTIFS('Planificación 2026-1'!F:F,"SUNAMPE",'Planificación 2026-1'!X:X,C30,'Planificación 2026-1'!H:H,"OB"))&gt;0,"P09"," ")</f>
        <v xml:space="preserve"> </v>
      </c>
      <c r="BC30" s="58" t="str">
        <f>IF(SUM(COUNTIFS('Planificación 2026-1'!F:F,"SUNAMPE",'Planificación 2026-1'!X:X,C30,'Planificación 2026-1'!H:H,"MH"))&gt;0,"P31"," ")</f>
        <v xml:space="preserve"> </v>
      </c>
      <c r="BD30" s="58" t="str">
        <f>IF(SUM(COUNTIFS('Planificación 2026-1'!F:F,"SUNAMPE",'Planificación 2026-1'!X:X,C30,'Planificación 2026-1'!H:H,"IC"))&gt;0,"P32"," ")</f>
        <v xml:space="preserve"> </v>
      </c>
      <c r="BE30" s="58" t="str">
        <f>IF(SUM(COUNTIFS('Planificación 2026-1'!F:F,"SUNAMPE",'Planificación 2026-1'!X:X,C30,'Planificación 2026-1'!H:H,"AR"))&gt;0,"P34"," ")</f>
        <v xml:space="preserve"> </v>
      </c>
      <c r="BF30" s="58" t="str">
        <f>IF(SUM(COUNTIFS('Planificación 2026-1'!F:F,"SUNAMPE",'Planificación 2026-1'!X:X,C30,'Planificación 2026-1'!H:H,"T1"))&gt;0,"P35"," ")</f>
        <v xml:space="preserve"> </v>
      </c>
      <c r="BG30" s="58" t="str">
        <f>IF(SUM(COUNTIFS('Planificación 2026-1'!F:F,"SUNAMPE",'Planificación 2026-1'!X:X,C30,'Planificación 2026-1'!H:H,"T3"))&gt;0,"P36"," ")</f>
        <v xml:space="preserve"> </v>
      </c>
      <c r="BH30" s="58" t="str">
        <f>IF(SUM(COUNTIFS('Planificación 2026-1'!F:F,"SUNAMPE",'Planificación 2026-1'!X:X,C30,'Planificación 2026-1'!H:H,"T2"))&gt;0,"P37"," ")</f>
        <v xml:space="preserve"> </v>
      </c>
      <c r="BI30" s="58" t="str">
        <f>IF(SUM(COUNTIFS('Planificación 2026-1'!F:F,"SUNAMPE",'Planificación 2026-1'!X:X,C30,'Planificación 2026-1'!H:H,"AE"))&gt;0,"P38"," ")</f>
        <v xml:space="preserve"> </v>
      </c>
      <c r="BJ30" s="58" t="str">
        <f>IF(SUM(COUNTIFS('Planificación 2026-1'!F:F,"SUNAMPE",'Planificación 2026-1'!X:X,C30,'Planificación 2026-1'!H:H,"T4"))&gt;0,"P55"," ")</f>
        <v xml:space="preserve"> </v>
      </c>
      <c r="BK30" s="58" t="str">
        <f>IF(SUM(COUNTIFS('Planificación 2026-1'!F:F,"HUAURA",'Planificación 2026-1'!X:X,C30,'Planificación 2026-1'!H:H,"AF"))&gt;0," P01"," ")</f>
        <v xml:space="preserve"> </v>
      </c>
      <c r="BL30" s="58" t="str">
        <f>IF(SUM(COUNTIFS('Planificación 2026-1'!F:F,"HUAURA",'Planificación 2026-1'!X:X,C30,'Planificación 2026-1'!H:H,"EN"))&gt;0,"P02"," ")</f>
        <v xml:space="preserve"> </v>
      </c>
      <c r="BM30" s="58" t="str">
        <f>IF(SUM(COUNTIFS('Planificación 2026-1'!F:F,"HUAURA",'Planificación 2026-1'!X:X,C30,'Planificación 2026-1'!H:H,"IS"))&gt;0,"P03"," ")</f>
        <v xml:space="preserve"> </v>
      </c>
      <c r="BN30" s="58" t="str">
        <f>IF(SUM(COUNTIFS('Planificación 2026-1'!F:F,"HUAURA",'Planificación 2026-1'!X:X,C30,'Planificación 2026-1'!H:H,"PS"))&gt;0,"P04"," ")</f>
        <v xml:space="preserve"> </v>
      </c>
      <c r="BO30" s="58"/>
      <c r="BP30" s="58" t="str">
        <f>IF(SUM(COUNTIFS('Planificación 2026-1'!F:F,"HUAURA",'Planificación 2026-1'!X:X,C30,'Planificación 2026-1'!H:H,"IN"))&gt;0,"P06"," ")</f>
        <v xml:space="preserve"> </v>
      </c>
      <c r="BQ30" s="58" t="str">
        <f>IF(SUM(COUNTIFS('Planificación 2026-1'!F:F,"HUAURA",'Planificación 2026-1'!X:X,C30,'Planificación 2026-1'!H:H,"CA"))&gt;0,"P07"," ")</f>
        <v xml:space="preserve"> </v>
      </c>
      <c r="BR30" s="58" t="str">
        <f>IF(SUM(COUNTIFS('Planificación 2026-1'!F:F,"HUAURA",'Planificación 2026-1'!X:X,C30,'Planificación 2026-1'!H:H,"DE"))&gt;0,"P08"," ")</f>
        <v xml:space="preserve"> </v>
      </c>
      <c r="BS30" s="58" t="str">
        <f>IF(SUM(COUNTIFS('Planificación 2026-1'!F:F,"HUAURA",'Planificación 2026-1'!X:X,C30,'Planificación 2026-1'!H:H,"OB"))&gt;0,"P09"," ")</f>
        <v xml:space="preserve"> </v>
      </c>
      <c r="BT30" s="58" t="str">
        <f>IF(SUM(COUNTIFS('Planificación 2026-1'!F:F,"HUAURA",'Planificación 2026-1'!X:X,C30,'Planificación 2026-1'!H:H,"MH"))&gt;0,"P31"," ")</f>
        <v xml:space="preserve"> </v>
      </c>
      <c r="BU30" s="58" t="str">
        <f>IF(SUM(COUNTIFS('Planificación 2026-1'!F:F,"HUAURA",'Planificación 2026-1'!X:X,C30,'Planificación 2026-1'!H:H,"IC"))&gt;0,"P32"," ")</f>
        <v xml:space="preserve"> </v>
      </c>
      <c r="BV30" s="58" t="str">
        <f>IF(SUM(COUNTIFS('Planificación 2026-1'!F:F,"HUAURA",'Planificación 2026-1'!X:X,C30,'Planificación 2026-1'!H:H,"AR"))&gt;0,"P34"," ")</f>
        <v xml:space="preserve"> </v>
      </c>
      <c r="BW30" s="58" t="str">
        <f>IF(SUM(COUNTIFS('Planificación 2026-1'!F:F,"HUAURA",'Planificación 2026-1'!X:X,C30,'Planificación 2026-1'!H:H,"T1"))&gt;0,"P35"," ")</f>
        <v xml:space="preserve"> </v>
      </c>
      <c r="BX30" s="58" t="str">
        <f>IF(SUM(COUNTIFS('Planificación 2026-1'!F:F,"HUAURA",'Planificación 2026-1'!X:X,C30,'Planificación 2026-1'!H:H,"T3"))&gt;0,"P36"," ")</f>
        <v xml:space="preserve"> </v>
      </c>
      <c r="BY30" s="58" t="str">
        <f>IF(SUM(COUNTIFS('Planificación 2026-1'!F:F,"HUAURA",'Planificación 2026-1'!X:X,C30,'Planificación 2026-1'!H:H,"T2"))&gt;0,"P37"," ")</f>
        <v xml:space="preserve"> </v>
      </c>
      <c r="BZ30" s="58" t="str">
        <f>IF(SUM(COUNTIFS('Planificación 2026-1'!F:F,"HUAURA",'Planificación 2026-1'!X:X,C30,'Planificación 2026-1'!H:H,"AE"))&gt;0,"P38"," ")</f>
        <v xml:space="preserve"> </v>
      </c>
      <c r="CA30" s="58" t="str">
        <f>IF(SUM(COUNTIFS('Planificación 2026-1'!F:F,"HUAURA",'Planificación 2026-1'!X:X,C30,'Planificación 2026-1'!H:H,"T4"))&gt;0,"P55"," ")</f>
        <v xml:space="preserve"> </v>
      </c>
      <c r="CB30" s="59">
        <f>SUMIFS('Planificación 2026-1'!S:S,'Planificación 2026-1'!X:X,C30,'Planificación 2026-1'!H:H,"AF",'Planificación 2026-1'!I:I,"&gt;2")</f>
        <v>0</v>
      </c>
      <c r="CC30" s="59">
        <f>SUMIFS('Planificación 2026-1'!S:S,'Planificación 2026-1'!X:X,C30,'Planificación 2026-1'!H:H,"EN",'Planificación 2026-1'!I:I,"&gt;2")</f>
        <v>0</v>
      </c>
      <c r="CD30" s="59">
        <f>SUMIFS('Planificación 2026-1'!S:S,'Planificación 2026-1'!X:X,C30,'Planificación 2026-1'!H:H,"IS",'Planificación 2026-1'!I:I,"&gt;2")</f>
        <v>0</v>
      </c>
      <c r="CE30" s="59">
        <f>SUMIFS('Planificación 2026-1'!S:S,'Planificación 2026-1'!X:X,C30,'Planificación 2026-1'!H:H,"PS",'Planificación 2026-1'!I:I,"&gt;2")</f>
        <v>0</v>
      </c>
      <c r="CF30" s="59">
        <f>SUMIFS('Planificación 2026-1'!S:S,'Planificación 2026-1'!X:X,C30,'Planificación 2026-1'!H:H,"IN",'Planificación 2026-1'!I:I,"&gt;2")</f>
        <v>0</v>
      </c>
      <c r="CG30" s="59">
        <f>SUMIFS('Planificación 2026-1'!S:S,'Planificación 2026-1'!X:X,C30,'Planificación 2026-1'!H:H,"CA",'Planificación 2026-1'!I:I,"&gt;2")</f>
        <v>0</v>
      </c>
      <c r="CH30" s="59">
        <f>SUMIFS('Planificación 2026-1'!S:S,'Planificación 2026-1'!X:X,C30,'Planificación 2026-1'!H:H,"DE",'Planificación 2026-1'!I:I,"&gt;2")</f>
        <v>0</v>
      </c>
      <c r="CI30" s="59">
        <f>SUMIFS('Planificación 2026-1'!S:S,'Planificación 2026-1'!X:X,C30,'Planificación 2026-1'!H:H,"OB",'Planificación 2026-1'!I:I,"&gt;2")</f>
        <v>18</v>
      </c>
      <c r="CJ30" s="59">
        <f>SUMIFS('Planificación 2026-1'!S:S,'Planificación 2026-1'!X:X,C30,'Planificación 2026-1'!H:H,"MH",'Planificación 2026-1'!I:I,"&gt;2")</f>
        <v>0</v>
      </c>
      <c r="CK30" s="59">
        <f>SUMIFS('Planificación 2026-1'!S:S,'Planificación 2026-1'!X:X,C30,'Planificación 2026-1'!H:H,"IC",'Planificación 2026-1'!I:I,"&gt;2")</f>
        <v>0</v>
      </c>
      <c r="CL30" s="59">
        <f>SUMIFS('Planificación 2026-1'!S:S,'Planificación 2026-1'!X:X,C30,'Planificación 2026-1'!H:H,"AR",'Planificación 2026-1'!I:I,"&gt;2")</f>
        <v>0</v>
      </c>
      <c r="CM30" s="59">
        <f>SUMIFS('Planificación 2026-1'!S:S,'Planificación 2026-1'!X:X,C30,'Planificación 2026-1'!H:H,"AE",'Planificación 2026-1'!I:I,"&gt;2")</f>
        <v>0</v>
      </c>
      <c r="CN30" s="59">
        <f>SUMIFS('Planificación 2026-1'!S:S,'Planificación 2026-1'!X:X,C30,'Planificación 2026-1'!H:H,"T1",'Planificación 2026-1'!I:I,"&gt;2")</f>
        <v>0</v>
      </c>
      <c r="CO30" s="59">
        <f>SUMIFS('Planificación 2026-1'!S:S,'Planificación 2026-1'!X:X,C30,'Planificación 2026-1'!H:H,"T3",'Planificación 2026-1'!I:I,"&gt;2")</f>
        <v>0</v>
      </c>
      <c r="CP30" s="59">
        <f>SUMIFS('Planificación 2026-1'!S:S,'Planificación 2026-1'!X:X,C30,'Planificación 2026-1'!H:H,"T2",'Planificación 2026-1'!I:I,"&gt;2")</f>
        <v>0</v>
      </c>
      <c r="CQ30" s="59">
        <f>SUMIFS('Planificación 2026-1'!S:S,'Planificación 2026-1'!X:X,C30,'Planificación 2026-1'!H:H,"T4",'Planificación 2026-1'!I:I,"&gt;2")</f>
        <v>0</v>
      </c>
      <c r="CR30" s="59">
        <f>SUMIFS('Planificación 2026-1'!S:S,'Planificación 2026-1'!X:X,C30,'Planificación 2026-1'!H:H,"AF",'Planificación 2026-1'!I:I,"&lt;3")</f>
        <v>0</v>
      </c>
      <c r="CS30" s="59">
        <f>SUMIFS('Planificación 2026-1'!S:S,'Planificación 2026-1'!X:X,C30,'Planificación 2026-1'!H:H,"EN",'Planificación 2026-1'!I:I,"&lt;3")</f>
        <v>0</v>
      </c>
      <c r="CT30" s="59">
        <f>SUMIFS('Planificación 2026-1'!S:S,'Planificación 2026-1'!X:X,C30,'Planificación 2026-1'!H:H,"IS",'Planificación 2026-1'!I:I,"&lt;3")</f>
        <v>0</v>
      </c>
      <c r="CU30" s="59">
        <f>SUMIFS('Planificación 2026-1'!S:S,'Planificación 2026-1'!X:X,C30,'Planificación 2026-1'!H:H,"PS",'Planificación 2026-1'!I:I,"&lt;3")</f>
        <v>0</v>
      </c>
      <c r="CV30" s="59">
        <f>SUMIFS('Planificación 2026-1'!S:S,'Planificación 2026-1'!X:X,C30,'Planificación 2026-1'!H:H,"IN",'Planificación 2026-1'!I:I,"&lt;3")</f>
        <v>0</v>
      </c>
      <c r="CW30" s="59">
        <f>SUMIFS('Planificación 2026-1'!S:S,'Planificación 2026-1'!X:X,C30,'Planificación 2026-1'!H:H,"CA",'Planificación 2026-1'!I:I,"&lt;3")</f>
        <v>0</v>
      </c>
      <c r="CX30" s="59">
        <f>SUMIFS('Planificación 2026-1'!S:S,'Planificación 2026-1'!X:X,C30,'Planificación 2026-1'!H:H,"DE",'Planificación 2026-1'!I:I,"&lt;3")</f>
        <v>0</v>
      </c>
      <c r="CY30" s="59">
        <f>SUMIFS('Planificación 2026-1'!S:S,'Planificación 2026-1'!X:X,C30,'Planificación 2026-1'!H:H,"OB",'Planificación 2026-1'!I:I,"&lt;3")</f>
        <v>0</v>
      </c>
      <c r="CZ30" s="59">
        <f>SUMIFS('Planificación 2026-1'!S:S,'Planificación 2026-1'!X:X,C30,'Planificación 2026-1'!H:H,"MH",'Planificación 2026-1'!I:I,"&lt;3")</f>
        <v>0</v>
      </c>
      <c r="DA30" s="59">
        <f>SUMIFS('Planificación 2026-1'!S:S,'Planificación 2026-1'!X:X,C30,'Planificación 2026-1'!H:H,"IC",'Planificación 2026-1'!I:I,"&lt;3")</f>
        <v>0</v>
      </c>
      <c r="DB30" s="59">
        <f>SUMIFS('Planificación 2026-1'!S:S,'Planificación 2026-1'!X:X,C30,'Planificación 2026-1'!H:H,"AR",'Planificación 2026-1'!I:I,"&lt;3")</f>
        <v>0</v>
      </c>
      <c r="DC30" s="59">
        <f>SUMIFS('Planificación 2026-1'!S:S,'Planificación 2026-1'!X:X,C30,'Planificación 2026-1'!H:H,"AE",'Planificación 2026-1'!I:I,"&lt;3")</f>
        <v>0</v>
      </c>
      <c r="DD30" s="59">
        <f>SUMIFS('Planificación 2026-1'!S:S,'Planificación 2026-1'!X:X,C30,'Planificación 2026-1'!H:H,"T1",'Planificación 2026-1'!I:I,"&lt;3")</f>
        <v>0</v>
      </c>
      <c r="DE30" s="59">
        <f>SUMIFS('Planificación 2026-1'!S:S,'Planificación 2026-1'!X:X,C30,'Planificación 2026-1'!H:H,"T3",'Planificación 2026-1'!I:I,"&lt;3")</f>
        <v>0</v>
      </c>
      <c r="DF30" s="59">
        <f>SUMIFS('Planificación 2026-1'!S:S,'Planificación 2026-1'!X:X,C30,'Planificación 2026-1'!H:H,"T2",'Planificación 2026-1'!I:I,"&lt;3")</f>
        <v>0</v>
      </c>
      <c r="DG30" s="59">
        <f>SUMIFS('Planificación 2026-1'!S:S,'Planificación 2026-1'!X:X,C30,'Planificación 2026-1'!H:H,"T4",'Planificación 2026-1'!I:I,"&lt;3")</f>
        <v>0</v>
      </c>
      <c r="DH30" s="58" t="str">
        <f t="shared" si="3"/>
        <v/>
      </c>
      <c r="DI30" s="27">
        <f>IF(C30="","",SUMIFS('Planificación 2026-1'!S:S,'Planificación 2026-1'!X:X,C30,'Planificación 2026-1'!F:F,"PRINCIPAL",'Planificación 2026-1'!Y:Y,"VIRTUAL"))</f>
        <v>0</v>
      </c>
      <c r="DJ30" s="27">
        <f>IF(C30="","",SUMIFS('Planificación 2026-1'!S:S,'Planificación 2026-1'!X:X,C30,'Planificación 2026-1'!F:F,"PRINCIPAL",'Planificación 2026-1'!Y:Y,"PRESENCIAL"))</f>
        <v>0</v>
      </c>
      <c r="DK30" s="27">
        <f>IF(C30="","",SUMIFS('Planificación 2026-1'!S:S,'Planificación 2026-1'!X:X,C30,'Planificación 2026-1'!F:F,"PRINCIPAL",'Planificación 2026-1'!Y:Y,"HIBRIDO PRESENCIAL"))</f>
        <v>0</v>
      </c>
      <c r="DL30" s="58" t="str">
        <f t="shared" si="4"/>
        <v>P09</v>
      </c>
      <c r="DM30" s="58">
        <f>IF(C30="","",SUMIFS('Planificación 2026-1'!S:S,'Planificación 2026-1'!X:X,C30,'Planificación 2026-1'!F:F,"FILIAL",'Planificación 2026-1'!Y:Y,"VIRTUAL"))</f>
        <v>4</v>
      </c>
      <c r="DN30" s="60">
        <f>IF(C30="","",SUMIFS('Planificación 2026-1'!S:S,'Planificación 2026-1'!X:X,C30,'Planificación 2026-1'!F:F,"FILIAL",'Planificación 2026-1'!Y:Y,"PRESENCIAL"))</f>
        <v>14</v>
      </c>
      <c r="DO30" s="29">
        <f>IF(C30="","",SUMIFS('Planificación 2026-1'!S:S,'Planificación 2026-1'!X:X,C30,'Planificación 2026-1'!F:F,"FILIAL",'Planificación 2026-1'!Y:Y,"HIBRIDO PRESENCIAL"))</f>
        <v>0</v>
      </c>
      <c r="DP30" s="61" t="str">
        <f t="shared" si="5"/>
        <v/>
      </c>
      <c r="DQ30" s="58">
        <f>IF(C30="","",SUMIFS('Planificación 2026-1'!S:S,'Planificación 2026-1'!X:X,C30,'Planificación 2026-1'!F:F,"SUNAMPE",'Planificación 2026-1'!Y:Y,"VIRTUAL"))</f>
        <v>0</v>
      </c>
      <c r="DR30" s="29">
        <f>IF(C30="","",SUMIFS('Planificación 2026-1'!S:S,'Planificación 2026-1'!X:X,C30,'Planificación 2026-1'!F:F,"SUNAMPE",'Planificación 2026-1'!Y:Y,"PRESENCIAL"))</f>
        <v>0</v>
      </c>
      <c r="DS30" s="61" t="str">
        <f t="shared" si="6"/>
        <v/>
      </c>
      <c r="DT30" s="58">
        <f>IF(C30="","",SUMIFS('Planificación 2026-1'!S:S,'Planificación 2026-1'!X:X,C30,'Planificación 2026-1'!F:F,"HUAURA",'Planificación 2026-1'!Y:Y,"VIRTUAL"))</f>
        <v>0</v>
      </c>
      <c r="DU30" s="29">
        <f>IF(C30="","",SUMIFS('Planificación 2026-1'!S:S,'Planificación 2026-1'!X:X,C30,'Planificación 2026-1'!F:F,"HUAURA",'Planificación 2026-1'!Y:Y,"PRESENCIAL"))</f>
        <v>0</v>
      </c>
      <c r="DV30" s="32">
        <f>SUMIFS('Planificación 2026-1'!S:S,'Planificación 2026-1'!X:X,C30,'Planificación 2026-1'!F:F,"PRINCIPAL",'Planificación 2026-1'!Y:Y,"VIRTUAL",'Planificación 2026-1'!I:I,"&gt;2")</f>
        <v>0</v>
      </c>
      <c r="DW30" s="32">
        <f>SUMIFS('Planificación 2026-1'!S:S,'Planificación 2026-1'!X:X,C30,'Planificación 2026-1'!F:F,"PRINCIPAL",'Planificación 2026-1'!Y:Y,"&lt;&gt;VIRTUAL",'Planificación 2026-1'!I:I,"&gt;2")</f>
        <v>0</v>
      </c>
      <c r="DX30" s="32">
        <f>SUMIFS('Planificación 2026-1'!S:S,'Planificación 2026-1'!X:X,C30,'Planificación 2026-1'!F:F,"SUNAMPE",'Planificación 2026-1'!Y:Y,"VIRTUAL",'Planificación 2026-1'!I:I,"&gt;2")</f>
        <v>0</v>
      </c>
      <c r="DY30" s="32">
        <f>SUMIFS('Planificación 2026-1'!S:S,'Planificación 2026-1'!X:X,C30,'Planificación 2026-1'!F:F,"SUNAMPE",'Planificación 2026-1'!Y:Y,"&lt;&gt;VIRTUAL",'Planificación 2026-1'!I:I,"&gt;2")</f>
        <v>0</v>
      </c>
      <c r="DZ30" s="32">
        <f>SUMIFS('Planificación 2026-1'!S:S,'Planificación 2026-1'!X:X,C30,'Planificación 2026-1'!F:F,"FILIAL",'Planificación 2026-1'!Y:Y,"VIRTUAL",'Planificación 2026-1'!I:I,"&gt;2")</f>
        <v>4</v>
      </c>
      <c r="EA30" s="32">
        <f>SUMIFS('Planificación 2026-1'!S:S,'Planificación 2026-1'!X:X,C30,'Planificación 2026-1'!F:F,"FILIAL",'Planificación 2026-1'!Y:Y,"&lt;&gt;VIRTUAL",'Planificación 2026-1'!I:I,"&gt;2")</f>
        <v>14</v>
      </c>
      <c r="EB30" s="32">
        <f>SUMIFS('Planificación 2026-1'!S:S,'Planificación 2026-1'!X:X,C30,'Planificación 2026-1'!F:F,"PORUMA",'Planificación 2026-1'!Y:Y,"VIRTUAL",'Planificación 2026-1'!I:I,"&gt;2")</f>
        <v>0</v>
      </c>
      <c r="EC30" s="32">
        <f>SUMIFS('Planificación 2026-1'!S:S,'Planificación 2026-1'!X:X,C30,'Planificación 2026-1'!F:F,"PORUMA",'Planificación 2026-1'!Y:Y,"&lt;&gt;VIRTUAL",'Planificación 2026-1'!I:I,"&gt;2")</f>
        <v>0</v>
      </c>
      <c r="ED30" s="32">
        <f>SUMIFS('Planificación 2026-1'!S:S,'Planificación 2026-1'!X:X,C30,'Planificación 2026-1'!F:F,"HUAURA",'Planificación 2026-1'!Y:Y,"VIRTUAL",'Planificación 2026-1'!I:I,"&gt;2")</f>
        <v>0</v>
      </c>
      <c r="EE30" s="32">
        <f>SUMIFS('Planificación 2026-1'!S:S,'Planificación 2026-1'!X:X,C30,'Planificación 2026-1'!F:F,"HUAURA",'Planificación 2026-1'!Y:Y,"&lt;&gt;VIRTUAL",'Planificación 2026-1'!I:I,"&gt;2")</f>
        <v>0</v>
      </c>
      <c r="EF30" s="32">
        <f>SUMIFS('Planificación 2026-1'!S:S,'Planificación 2026-1'!X:X,C30,'Planificación 2026-1'!F:F,"PRINCIPAL",'Planificación 2026-1'!Y:Y,"VIRTUAL",'Planificación 2026-1'!I:I,"&lt;3")</f>
        <v>0</v>
      </c>
      <c r="EG30" s="32">
        <f>SUMIFS('Planificación 2026-1'!S:S,'Planificación 2026-1'!X:X,C30,'Planificación 2026-1'!F:F,"PRINCIPAL",'Planificación 2026-1'!Y:Y,"&lt;&gt;VIRTUAL",'Planificación 2026-1'!I:I,"&lt;3")</f>
        <v>0</v>
      </c>
      <c r="EH30" s="32">
        <f>SUMIFS('Planificación 2026-1'!S:S,'Planificación 2026-1'!X:X,C30,'Planificación 2026-1'!F:F,"SUNAMPE",'Planificación 2026-1'!Y:Y,"VIRTUAL",'Planificación 2026-1'!I:I,"&lt;3")</f>
        <v>0</v>
      </c>
      <c r="EI30" s="32">
        <f>SUMIFS('Planificación 2026-1'!S:S,'Planificación 2026-1'!X:X,C30,'Planificación 2026-1'!F:F,"SUNAMPE",'Planificación 2026-1'!Y:Y,"&lt;&gt;VIRTUAL",'Planificación 2026-1'!I:I,"&lt;3")</f>
        <v>0</v>
      </c>
      <c r="EJ30" s="32">
        <f>SUMIFS('Planificación 2026-1'!S:S,'Planificación 2026-1'!X:X,C30,'Planificación 2026-1'!F:F,"FILIAL",'Planificación 2026-1'!Y:Y,"VIRTUAL",'Planificación 2026-1'!I:I,"&lt;3")</f>
        <v>0</v>
      </c>
      <c r="EK30" s="32">
        <f>SUMIFS('Planificación 2026-1'!S:S,'Planificación 2026-1'!X:X,C30,'Planificación 2026-1'!F:F,"FILIAL",'Planificación 2026-1'!Y:Y,"&lt;&gt;VIRTUAL",'Planificación 2026-1'!I:I,"&lt;3")</f>
        <v>0</v>
      </c>
      <c r="EL30" s="32">
        <f>SUMIFS('Planificación 2026-1'!S:S,'Planificación 2026-1'!X:X,C30,'Planificación 2026-1'!F:F,"PORUMA",'Planificación 2026-1'!Y:Y,"VIRTUAL",'Planificación 2026-1'!I:I,"&lt;3")</f>
        <v>0</v>
      </c>
      <c r="EM30" s="32">
        <f>SUMIFS('Planificación 2026-1'!S:S,'Planificación 2026-1'!X:X,C30,'Planificación 2026-1'!F:F,"PORUMA",'Planificación 2026-1'!Y:Y,"&lt;&gt;VIRTUAL",'Planificación 2026-1'!I:I,"&lt;3")</f>
        <v>0</v>
      </c>
      <c r="EN30" s="32">
        <f>SUMIFS('Planificación 2026-1'!S:S,'Planificación 2026-1'!X:X,C30,'Planificación 2026-1'!F:F,"HUAURA",'Planificación 2026-1'!Y:Y,"VIRTUAL",'Planificación 2026-1'!I:I,"&lt;3")</f>
        <v>0</v>
      </c>
      <c r="EO30" s="32">
        <f>SUMIFS('Planificación 2026-1'!S:S,'Planificación 2026-1'!X:X,C30,'Planificación 2026-1'!F:F,"HUAURA",'Planificación 2026-1'!Y:Y,"&lt;&gt;VIRTUAL",'Planificación 2026-1'!I:I,"&lt;3")</f>
        <v>0</v>
      </c>
      <c r="EP30" s="32">
        <f t="shared" si="13"/>
        <v>18</v>
      </c>
      <c r="EQ30" s="32">
        <f t="shared" si="7"/>
        <v>0</v>
      </c>
      <c r="ER30" s="32">
        <f t="shared" si="8"/>
        <v>0</v>
      </c>
      <c r="ES30" s="32">
        <f t="shared" si="9"/>
        <v>0</v>
      </c>
      <c r="ET30" s="32">
        <f t="shared" si="10"/>
        <v>0</v>
      </c>
      <c r="EU30" s="32">
        <f t="shared" si="11"/>
        <v>18</v>
      </c>
      <c r="EV30" s="32" t="b">
        <f>EXACT(EU30,E30)</f>
        <v>1</v>
      </c>
      <c r="EW30" s="32"/>
      <c r="EX30" s="32">
        <f t="shared" si="1"/>
        <v>4</v>
      </c>
      <c r="EY30" s="32">
        <f t="shared" si="2"/>
        <v>14</v>
      </c>
      <c r="EZ30" s="32" t="b">
        <f>EXACT(SUM(EX30:EY30),E30)</f>
        <v>1</v>
      </c>
      <c r="FA30" s="32" t="str">
        <f>IF(AND(DW30=0,EA30=0,EE30=0),"",IF(COUNTIF(DW30:EE30,"&gt;0")=1,IF(DW30&gt;0,"SEDE",IF(EA30&gt;0,"FILIAL","HUAURA")),IF(COUNTIF(DW30:EE30,"&gt;0")=2,IF(AND(DW30&gt;0,EA30&gt;0),"SEDE-FILIAL",IF(AND(DW30&gt;0,EE30&gt;0),"SEDE-HUAURA","FILIAL-HUAURA")),"SEDE-FILIAL-HUAURA")))</f>
        <v>FILIAL-HUAURA</v>
      </c>
      <c r="FB30" s="32" t="str">
        <f t="shared" si="12"/>
        <v>MAS PRESENCIAL</v>
      </c>
    </row>
    <row r="31" spans="1:158">
      <c r="A31" s="33"/>
      <c r="B31" s="65">
        <v>28</v>
      </c>
      <c r="C31" s="32" t="s">
        <v>228</v>
      </c>
      <c r="D31" s="429">
        <v>42825709</v>
      </c>
      <c r="E31" s="62">
        <f>SUMIF('Planificación 2026-1'!X:X,C31,'Planificación 2026-1'!S:S)</f>
        <v>30</v>
      </c>
      <c r="F31" s="63" t="s">
        <v>199</v>
      </c>
      <c r="G31" s="454" t="s">
        <v>200</v>
      </c>
      <c r="H31" s="64" t="s">
        <v>38</v>
      </c>
      <c r="I31" s="64" t="s">
        <v>150</v>
      </c>
      <c r="J31" s="32" t="s">
        <v>38</v>
      </c>
      <c r="K31" s="32" t="s">
        <v>150</v>
      </c>
      <c r="L31" s="57" t="str">
        <f>IF(SUM(COUNTIFS('Planificación 2026-1'!F:F,"PRINCIPAL",'Planificación 2026-1'!X:X,C31,'Planificación 2026-1'!H:H,"AF"))&gt;0,"P01"," ")</f>
        <v xml:space="preserve"> </v>
      </c>
      <c r="M31" s="58" t="str">
        <f>IF(SUM(COUNTIFS('Planificación 2026-1'!F:F,"PRINCIPAL",'Planificación 2026-1'!X:X,C31,'Planificación 2026-1'!H:H,"EN"))&gt;0,"P02"," ")</f>
        <v>P02</v>
      </c>
      <c r="N31" s="58" t="str">
        <f>IF(SUM(COUNTIFS('Planificación 2026-1'!F:F,"PRINCIPAL",'Planificación 2026-1'!X:X,C31,'Planificación 2026-1'!H:H,"IS"))&gt;0,"P03"," ")</f>
        <v xml:space="preserve"> </v>
      </c>
      <c r="O31" s="58" t="str">
        <f>IF(SUM(COUNTIFS('Planificación 2026-1'!F:F,"PRINCIPAL",'Planificación 2026-1'!X:X,C31,'Planificación 2026-1'!H:H,"PS"))&gt;0,"P04"," ")</f>
        <v xml:space="preserve"> </v>
      </c>
      <c r="P31" s="58"/>
      <c r="Q31" s="58" t="str">
        <f>IF(SUM(COUNTIFS('Planificación 2026-1'!F:F,"PRINCIPAL",'Planificación 2026-1'!X:X,C31,'Planificación 2026-1'!H:H,"IN"))&gt;0,"P06"," ")</f>
        <v xml:space="preserve"> </v>
      </c>
      <c r="R31" s="58" t="str">
        <f>IF(SUM(COUNTIFS('Planificación 2026-1'!F:F,"PRINCIPAL",'Planificación 2026-1'!X:X,C31,'Planificación 2026-1'!H:H,"CA"))&gt;0,"P07"," ")</f>
        <v xml:space="preserve"> </v>
      </c>
      <c r="S31" s="58" t="str">
        <f>IF(SUM(COUNTIFS('Planificación 2026-1'!F:F,"PRINCIPAL",'Planificación 2026-1'!X:X,C31,'Planificación 2026-1'!H:H,"DE"))&gt;0,"P08"," ")</f>
        <v xml:space="preserve"> </v>
      </c>
      <c r="T31" s="58" t="str">
        <f>IF(SUM(COUNTIFS('Planificación 2026-1'!F:F,"PRINCIPAL",'Planificación 2026-1'!X:X,C31,'Planificación 2026-1'!H:H,"OB"))&gt;0,"P09"," ")</f>
        <v xml:space="preserve"> </v>
      </c>
      <c r="U31" s="58" t="str">
        <f>IF(SUM(COUNTIFS('Planificación 2026-1'!F:F,"PRINCIPAL",'Planificación 2026-1'!X:X,C31,'Planificación 2026-1'!H:H,"MH"))&gt;0,"P31"," ")</f>
        <v xml:space="preserve"> </v>
      </c>
      <c r="V31" s="58" t="str">
        <f>IF(SUM(COUNTIFS('Planificación 2026-1'!F:F,"PRINCIPAL",'Planificación 2026-1'!X:X,C31,'Planificación 2026-1'!H:H,"IC"))&gt;0,"P32"," ")</f>
        <v xml:space="preserve"> </v>
      </c>
      <c r="W31" s="58" t="str">
        <f>IF(SUM(COUNTIFS('Planificación 2026-1'!F:F,"PRINCIPAL",'Planificación 2026-1'!X:X,C31,'Planificación 2026-1'!H:H,"AR"))&gt;0,"P34"," ")</f>
        <v xml:space="preserve"> </v>
      </c>
      <c r="X31" s="58" t="str">
        <f>IF(SUM(COUNTIFS('Planificación 2026-1'!F:F,"PRINCIPAL",'Planificación 2026-1'!X:X,C31,'Planificación 2026-1'!H:H,"T1"))&gt;0,"P35"," ")</f>
        <v xml:space="preserve"> </v>
      </c>
      <c r="Y31" s="58" t="str">
        <f>IF(SUM(COUNTIFS('Planificación 2026-1'!F:F,"PRINCIPAL",'Planificación 2026-1'!X:X,C31,'Planificación 2026-1'!H:H,"T3"))&gt;0,"P36"," ")</f>
        <v xml:space="preserve"> </v>
      </c>
      <c r="Z31" s="58" t="str">
        <f>IF(SUM(COUNTIFS('Planificación 2026-1'!F:F,"PRINCIPAL",'Planificación 2026-1'!X:X,C31,'Planificación 2026-1'!H:H,"T2"))&gt;0,"P37"," ")</f>
        <v xml:space="preserve"> </v>
      </c>
      <c r="AA31" s="58" t="str">
        <f>IF(SUM(COUNTIFS('Planificación 2026-1'!F:F,"PRINCIPAL",'Planificación 2026-1'!X:X,C31,'Planificación 2026-1'!H:H,"AE"))&gt;0,"P38"," ")</f>
        <v xml:space="preserve"> </v>
      </c>
      <c r="AB31" s="58" t="str">
        <f>IF(SUM(COUNTIFS('Planificación 2026-1'!F:F,"PRINCIPAL",'Planificación 2026-1'!X:X,C31,'Planificación 2026-1'!H:H,"T4"))&gt;0,"P55"," ")</f>
        <v xml:space="preserve"> </v>
      </c>
      <c r="AC31" s="58" t="str">
        <f>IF(SUM(COUNTIFS('Planificación 2026-1'!F:F,"FILIAL",'Planificación 2026-1'!X:X,C31,'Planificación 2026-1'!H:H,"AF"))&gt;0," P01"," ")</f>
        <v xml:space="preserve"> </v>
      </c>
      <c r="AD31" s="58" t="str">
        <f>IF(SUM(COUNTIFS('Planificación 2026-1'!F:F,"FILIAL",'Planificación 2026-1'!X:X,C31,'Planificación 2026-1'!H:H,"EN"))&gt;0,"P02"," ")</f>
        <v>P02</v>
      </c>
      <c r="AE31" s="58" t="str">
        <f>IF(SUM(COUNTIFS('Planificación 2026-1'!F:F,"FILIAL",'Planificación 2026-1'!X:X,C31,'Planificación 2026-1'!H:H,"IS"))&gt;0,"P03"," ")</f>
        <v xml:space="preserve"> </v>
      </c>
      <c r="AF31" s="58" t="str">
        <f>IF(SUM(COUNTIFS('Planificación 2026-1'!F:F,"FILIAL",'Planificación 2026-1'!X:X,C31,'Planificación 2026-1'!H:H,"PS"))&gt;0,"P04"," ")</f>
        <v xml:space="preserve"> </v>
      </c>
      <c r="AG31" s="58"/>
      <c r="AH31" s="58" t="str">
        <f>IF(SUM(COUNTIFS('Planificación 2026-1'!F:F,"FILIAL",'Planificación 2026-1'!X:X,C31,'Planificación 2026-1'!H:H,"IN"))&gt;0,"P06"," ")</f>
        <v xml:space="preserve"> </v>
      </c>
      <c r="AI31" s="58" t="str">
        <f>IF(SUM(COUNTIFS('Planificación 2026-1'!F:F,"FILIAL",'Planificación 2026-1'!X:X,C31,'Planificación 2026-1'!H:H,"CA"))&gt;0,"P07"," ")</f>
        <v xml:space="preserve"> </v>
      </c>
      <c r="AJ31" s="58" t="str">
        <f>IF(SUM(COUNTIFS('Planificación 2026-1'!F:F,"FILIAL",'Planificación 2026-1'!X:X,C31,'Planificación 2026-1'!H:H,"DE"))&gt;0,"P08"," ")</f>
        <v xml:space="preserve"> </v>
      </c>
      <c r="AK31" s="58" t="str">
        <f>IF(SUM(COUNTIFS('Planificación 2026-1'!F:F,"FILIAL",'Planificación 2026-1'!X:X,C31,'Planificación 2026-1'!H:H,"OB"))&gt;0,"P09"," ")</f>
        <v xml:space="preserve"> </v>
      </c>
      <c r="AL31" s="58" t="str">
        <f>IF(SUM(COUNTIFS('Planificación 2026-1'!F:F,"FILIAL",'Planificación 2026-1'!X:X,C31,'Planificación 2026-1'!H:H,"MH"))&gt;0,"P31"," ")</f>
        <v xml:space="preserve"> </v>
      </c>
      <c r="AM31" s="58" t="str">
        <f>IF(SUM(COUNTIFS('Planificación 2026-1'!F:F,"FILIAL",'Planificación 2026-1'!X:X,C31,'Planificación 2026-1'!H:H,"IC"))&gt;0,"P32"," ")</f>
        <v xml:space="preserve"> </v>
      </c>
      <c r="AN31" s="58" t="str">
        <f>IF(SUM(COUNTIFS('Planificación 2026-1'!F:F,"FILIAL",'Planificación 2026-1'!X:X,C31,'Planificación 2026-1'!H:H,"AR"))&gt;0,"P34"," ")</f>
        <v xml:space="preserve"> </v>
      </c>
      <c r="AO31" s="58" t="str">
        <f>IF(SUM(COUNTIFS('Planificación 2026-1'!F:F,"FILIAL",'Planificación 2026-1'!X:X,C31,'Planificación 2026-1'!H:H,"T1"))&gt;0,"P35"," ")</f>
        <v xml:space="preserve"> </v>
      </c>
      <c r="AP31" s="58" t="str">
        <f>IF(SUM(COUNTIFS('Planificación 2026-1'!F:F,"FILIAL",'Planificación 2026-1'!X:X,C31,'Planificación 2026-1'!H:H,"T3"))&gt;0,"P36"," ")</f>
        <v xml:space="preserve"> </v>
      </c>
      <c r="AQ31" s="58" t="str">
        <f>IF(SUM(COUNTIFS('Planificación 2026-1'!F:F,"FILIAL",'Planificación 2026-1'!X:X,C31,'Planificación 2026-1'!H:H,"T2"))&gt;0,"P37"," ")</f>
        <v xml:space="preserve"> </v>
      </c>
      <c r="AR31" s="58" t="str">
        <f>IF(SUM(COUNTIFS('Planificación 2026-1'!F:F,"FILIAL",'Planificación 2026-1'!X:X,C31,'Planificación 2026-1'!H:H,"AE"))&gt;0,"P38"," ")</f>
        <v xml:space="preserve"> </v>
      </c>
      <c r="AS31" s="58" t="str">
        <f>IF(SUM(COUNTIFS('Planificación 2026-1'!F:F,"FILIAL",'Planificación 2026-1'!X:X,C31,'Planificación 2026-1'!H:H,"T4"))&gt;0,"P55"," ")</f>
        <v xml:space="preserve"> </v>
      </c>
      <c r="AT31" s="58" t="str">
        <f>IF(SUM(COUNTIFS('Planificación 2026-1'!F:F,"SUNAMPE",'Planificación 2026-1'!X:X,C31,'Planificación 2026-1'!H:H,"AF"))&gt;0," P01"," ")</f>
        <v xml:space="preserve"> </v>
      </c>
      <c r="AU31" s="58" t="str">
        <f>IF(SUM(COUNTIFS('Planificación 2026-1'!F:F,"SUNAMPE",'Planificación 2026-1'!X:X,C31,'Planificación 2026-1'!H:H,"EN"))&gt;0,"P02"," ")</f>
        <v xml:space="preserve"> </v>
      </c>
      <c r="AV31" s="58" t="str">
        <f>IF(SUM(COUNTIFS('Planificación 2026-1'!F:F,"SUNAMPE",'Planificación 2026-1'!X:X,C31,'Planificación 2026-1'!H:H,"IS"))&gt;0,"P03"," ")</f>
        <v xml:space="preserve"> </v>
      </c>
      <c r="AW31" s="58" t="str">
        <f>IF(SUM(COUNTIFS('Planificación 2026-1'!F:F,"SUNAMPE",'Planificación 2026-1'!X:X,C31,'Planificación 2026-1'!H:H,"PS"))&gt;0,"P04"," ")</f>
        <v xml:space="preserve"> </v>
      </c>
      <c r="AX31" s="58"/>
      <c r="AY31" s="58" t="str">
        <f>IF(SUM(COUNTIFS('Planificación 2026-1'!F:F,"SUNAMPE",'Planificación 2026-1'!X:X,C31,'Planificación 2026-1'!H:H,"IN"))&gt;0,"P06"," ")</f>
        <v xml:space="preserve"> </v>
      </c>
      <c r="AZ31" s="58" t="str">
        <f>IF(SUM(COUNTIFS('Planificación 2026-1'!F:F,"SUNAMPE",'Planificación 2026-1'!X:X,C31,'Planificación 2026-1'!H:H,"CA"))&gt;0,"P07"," ")</f>
        <v xml:space="preserve"> </v>
      </c>
      <c r="BA31" s="58" t="str">
        <f>IF(SUM(COUNTIFS('Planificación 2026-1'!F:F,"SUNAMPE",'Planificación 2026-1'!X:X,C31,'Planificación 2026-1'!H:H,"DE"))&gt;0,"P08"," ")</f>
        <v xml:space="preserve"> </v>
      </c>
      <c r="BB31" s="58" t="str">
        <f>IF(SUM(COUNTIFS('Planificación 2026-1'!F:F,"SUNAMPE",'Planificación 2026-1'!X:X,C31,'Planificación 2026-1'!H:H,"OB"))&gt;0,"P09"," ")</f>
        <v xml:space="preserve"> </v>
      </c>
      <c r="BC31" s="58" t="str">
        <f>IF(SUM(COUNTIFS('Planificación 2026-1'!F:F,"SUNAMPE",'Planificación 2026-1'!X:X,C31,'Planificación 2026-1'!H:H,"MH"))&gt;0,"P31"," ")</f>
        <v xml:space="preserve"> </v>
      </c>
      <c r="BD31" s="58" t="str">
        <f>IF(SUM(COUNTIFS('Planificación 2026-1'!F:F,"SUNAMPE",'Planificación 2026-1'!X:X,C31,'Planificación 2026-1'!H:H,"IC"))&gt;0,"P32"," ")</f>
        <v xml:space="preserve"> </v>
      </c>
      <c r="BE31" s="58" t="str">
        <f>IF(SUM(COUNTIFS('Planificación 2026-1'!F:F,"SUNAMPE",'Planificación 2026-1'!X:X,C31,'Planificación 2026-1'!H:H,"AR"))&gt;0,"P34"," ")</f>
        <v xml:space="preserve"> </v>
      </c>
      <c r="BF31" s="58" t="str">
        <f>IF(SUM(COUNTIFS('Planificación 2026-1'!F:F,"SUNAMPE",'Planificación 2026-1'!X:X,C31,'Planificación 2026-1'!H:H,"T1"))&gt;0,"P35"," ")</f>
        <v xml:space="preserve"> </v>
      </c>
      <c r="BG31" s="58" t="str">
        <f>IF(SUM(COUNTIFS('Planificación 2026-1'!F:F,"SUNAMPE",'Planificación 2026-1'!X:X,C31,'Planificación 2026-1'!H:H,"T3"))&gt;0,"P36"," ")</f>
        <v xml:space="preserve"> </v>
      </c>
      <c r="BH31" s="58" t="str">
        <f>IF(SUM(COUNTIFS('Planificación 2026-1'!F:F,"SUNAMPE",'Planificación 2026-1'!X:X,C31,'Planificación 2026-1'!H:H,"T2"))&gt;0,"P37"," ")</f>
        <v xml:space="preserve"> </v>
      </c>
      <c r="BI31" s="58" t="str">
        <f>IF(SUM(COUNTIFS('Planificación 2026-1'!F:F,"SUNAMPE",'Planificación 2026-1'!X:X,C31,'Planificación 2026-1'!H:H,"AE"))&gt;0,"P38"," ")</f>
        <v xml:space="preserve"> </v>
      </c>
      <c r="BJ31" s="58" t="str">
        <f>IF(SUM(COUNTIFS('Planificación 2026-1'!F:F,"SUNAMPE",'Planificación 2026-1'!X:X,C31,'Planificación 2026-1'!H:H,"T4"))&gt;0,"P55"," ")</f>
        <v xml:space="preserve"> </v>
      </c>
      <c r="BK31" s="58" t="str">
        <f>IF(SUM(COUNTIFS('Planificación 2026-1'!F:F,"HUAURA",'Planificación 2026-1'!X:X,C31,'Planificación 2026-1'!H:H,"AF"))&gt;0," P01"," ")</f>
        <v xml:space="preserve"> </v>
      </c>
      <c r="BL31" s="58" t="str">
        <f>IF(SUM(COUNTIFS('Planificación 2026-1'!F:F,"HUAURA",'Planificación 2026-1'!X:X,C31,'Planificación 2026-1'!H:H,"EN"))&gt;0,"P02"," ")</f>
        <v xml:space="preserve"> </v>
      </c>
      <c r="BM31" s="58" t="str">
        <f>IF(SUM(COUNTIFS('Planificación 2026-1'!F:F,"HUAURA",'Planificación 2026-1'!X:X,C31,'Planificación 2026-1'!H:H,"IS"))&gt;0,"P03"," ")</f>
        <v xml:space="preserve"> </v>
      </c>
      <c r="BN31" s="58" t="str">
        <f>IF(SUM(COUNTIFS('Planificación 2026-1'!F:F,"HUAURA",'Planificación 2026-1'!X:X,C31,'Planificación 2026-1'!H:H,"PS"))&gt;0,"P04"," ")</f>
        <v xml:space="preserve"> </v>
      </c>
      <c r="BO31" s="58"/>
      <c r="BP31" s="58" t="str">
        <f>IF(SUM(COUNTIFS('Planificación 2026-1'!F:F,"HUAURA",'Planificación 2026-1'!X:X,C31,'Planificación 2026-1'!H:H,"IN"))&gt;0,"P06"," ")</f>
        <v xml:space="preserve"> </v>
      </c>
      <c r="BQ31" s="58" t="str">
        <f>IF(SUM(COUNTIFS('Planificación 2026-1'!F:F,"HUAURA",'Planificación 2026-1'!X:X,C31,'Planificación 2026-1'!H:H,"CA"))&gt;0,"P07"," ")</f>
        <v xml:space="preserve"> </v>
      </c>
      <c r="BR31" s="58" t="str">
        <f>IF(SUM(COUNTIFS('Planificación 2026-1'!F:F,"HUAURA",'Planificación 2026-1'!X:X,C31,'Planificación 2026-1'!H:H,"DE"))&gt;0,"P08"," ")</f>
        <v xml:space="preserve"> </v>
      </c>
      <c r="BS31" s="58" t="str">
        <f>IF(SUM(COUNTIFS('Planificación 2026-1'!F:F,"HUAURA",'Planificación 2026-1'!X:X,C31,'Planificación 2026-1'!H:H,"OB"))&gt;0,"P09"," ")</f>
        <v xml:space="preserve"> </v>
      </c>
      <c r="BT31" s="58" t="str">
        <f>IF(SUM(COUNTIFS('Planificación 2026-1'!F:F,"HUAURA",'Planificación 2026-1'!X:X,C31,'Planificación 2026-1'!H:H,"MH"))&gt;0,"P31"," ")</f>
        <v xml:space="preserve"> </v>
      </c>
      <c r="BU31" s="58" t="str">
        <f>IF(SUM(COUNTIFS('Planificación 2026-1'!F:F,"HUAURA",'Planificación 2026-1'!X:X,C31,'Planificación 2026-1'!H:H,"IC"))&gt;0,"P32"," ")</f>
        <v xml:space="preserve"> </v>
      </c>
      <c r="BV31" s="58" t="str">
        <f>IF(SUM(COUNTIFS('Planificación 2026-1'!F:F,"HUAURA",'Planificación 2026-1'!X:X,C31,'Planificación 2026-1'!H:H,"AR"))&gt;0,"P34"," ")</f>
        <v xml:space="preserve"> </v>
      </c>
      <c r="BW31" s="58" t="str">
        <f>IF(SUM(COUNTIFS('Planificación 2026-1'!F:F,"HUAURA",'Planificación 2026-1'!X:X,C31,'Planificación 2026-1'!H:H,"T1"))&gt;0,"P35"," ")</f>
        <v xml:space="preserve"> </v>
      </c>
      <c r="BX31" s="58" t="str">
        <f>IF(SUM(COUNTIFS('Planificación 2026-1'!F:F,"HUAURA",'Planificación 2026-1'!X:X,C31,'Planificación 2026-1'!H:H,"T3"))&gt;0,"P36"," ")</f>
        <v xml:space="preserve"> </v>
      </c>
      <c r="BY31" s="58" t="str">
        <f>IF(SUM(COUNTIFS('Planificación 2026-1'!F:F,"HUAURA",'Planificación 2026-1'!X:X,C31,'Planificación 2026-1'!H:H,"T2"))&gt;0,"P37"," ")</f>
        <v xml:space="preserve"> </v>
      </c>
      <c r="BZ31" s="58" t="str">
        <f>IF(SUM(COUNTIFS('Planificación 2026-1'!F:F,"HUAURA",'Planificación 2026-1'!X:X,C31,'Planificación 2026-1'!H:H,"AE"))&gt;0,"P38"," ")</f>
        <v xml:space="preserve"> </v>
      </c>
      <c r="CA31" s="58" t="str">
        <f>IF(SUM(COUNTIFS('Planificación 2026-1'!F:F,"HUAURA",'Planificación 2026-1'!X:X,C31,'Planificación 2026-1'!H:H,"T4"))&gt;0,"P55"," ")</f>
        <v xml:space="preserve"> </v>
      </c>
      <c r="CB31" s="59">
        <f>SUMIFS('Planificación 2026-1'!S:S,'Planificación 2026-1'!X:X,C31,'Planificación 2026-1'!H:H,"AF",'Planificación 2026-1'!I:I,"&gt;2")</f>
        <v>0</v>
      </c>
      <c r="CC31" s="59">
        <f>SUMIFS('Planificación 2026-1'!S:S,'Planificación 2026-1'!X:X,C31,'Planificación 2026-1'!H:H,"EN",'Planificación 2026-1'!I:I,"&gt;2")</f>
        <v>30</v>
      </c>
      <c r="CD31" s="59">
        <f>SUMIFS('Planificación 2026-1'!S:S,'Planificación 2026-1'!X:X,C31,'Planificación 2026-1'!H:H,"IS",'Planificación 2026-1'!I:I,"&gt;2")</f>
        <v>0</v>
      </c>
      <c r="CE31" s="59">
        <f>SUMIFS('Planificación 2026-1'!S:S,'Planificación 2026-1'!X:X,C31,'Planificación 2026-1'!H:H,"PS",'Planificación 2026-1'!I:I,"&gt;2")</f>
        <v>0</v>
      </c>
      <c r="CF31" s="59">
        <f>SUMIFS('Planificación 2026-1'!S:S,'Planificación 2026-1'!X:X,C31,'Planificación 2026-1'!H:H,"IN",'Planificación 2026-1'!I:I,"&gt;2")</f>
        <v>0</v>
      </c>
      <c r="CG31" s="59">
        <f>SUMIFS('Planificación 2026-1'!S:S,'Planificación 2026-1'!X:X,C31,'Planificación 2026-1'!H:H,"CA",'Planificación 2026-1'!I:I,"&gt;2")</f>
        <v>0</v>
      </c>
      <c r="CH31" s="59">
        <f>SUMIFS('Planificación 2026-1'!S:S,'Planificación 2026-1'!X:X,C31,'Planificación 2026-1'!H:H,"DE",'Planificación 2026-1'!I:I,"&gt;2")</f>
        <v>0</v>
      </c>
      <c r="CI31" s="59">
        <f>SUMIFS('Planificación 2026-1'!S:S,'Planificación 2026-1'!X:X,C31,'Planificación 2026-1'!H:H,"OB",'Planificación 2026-1'!I:I,"&gt;2")</f>
        <v>0</v>
      </c>
      <c r="CJ31" s="59">
        <f>SUMIFS('Planificación 2026-1'!S:S,'Planificación 2026-1'!X:X,C31,'Planificación 2026-1'!H:H,"MH",'Planificación 2026-1'!I:I,"&gt;2")</f>
        <v>0</v>
      </c>
      <c r="CK31" s="59">
        <f>SUMIFS('Planificación 2026-1'!S:S,'Planificación 2026-1'!X:X,C31,'Planificación 2026-1'!H:H,"IC",'Planificación 2026-1'!I:I,"&gt;2")</f>
        <v>0</v>
      </c>
      <c r="CL31" s="59">
        <f>SUMIFS('Planificación 2026-1'!S:S,'Planificación 2026-1'!X:X,C31,'Planificación 2026-1'!H:H,"AR",'Planificación 2026-1'!I:I,"&gt;2")</f>
        <v>0</v>
      </c>
      <c r="CM31" s="59">
        <f>SUMIFS('Planificación 2026-1'!S:S,'Planificación 2026-1'!X:X,C31,'Planificación 2026-1'!H:H,"AE",'Planificación 2026-1'!I:I,"&gt;2")</f>
        <v>0</v>
      </c>
      <c r="CN31" s="59">
        <f>SUMIFS('Planificación 2026-1'!S:S,'Planificación 2026-1'!X:X,C31,'Planificación 2026-1'!H:H,"T1",'Planificación 2026-1'!I:I,"&gt;2")</f>
        <v>0</v>
      </c>
      <c r="CO31" s="59">
        <f>SUMIFS('Planificación 2026-1'!S:S,'Planificación 2026-1'!X:X,C31,'Planificación 2026-1'!H:H,"T3",'Planificación 2026-1'!I:I,"&gt;2")</f>
        <v>0</v>
      </c>
      <c r="CP31" s="59">
        <f>SUMIFS('Planificación 2026-1'!S:S,'Planificación 2026-1'!X:X,C31,'Planificación 2026-1'!H:H,"T2",'Planificación 2026-1'!I:I,"&gt;2")</f>
        <v>0</v>
      </c>
      <c r="CQ31" s="59">
        <f>SUMIFS('Planificación 2026-1'!S:S,'Planificación 2026-1'!X:X,C31,'Planificación 2026-1'!H:H,"T4",'Planificación 2026-1'!I:I,"&gt;2")</f>
        <v>0</v>
      </c>
      <c r="CR31" s="59">
        <f>SUMIFS('Planificación 2026-1'!S:S,'Planificación 2026-1'!X:X,C31,'Planificación 2026-1'!H:H,"AF",'Planificación 2026-1'!I:I,"&lt;3")</f>
        <v>0</v>
      </c>
      <c r="CS31" s="59">
        <f>SUMIFS('Planificación 2026-1'!S:S,'Planificación 2026-1'!X:X,C31,'Planificación 2026-1'!H:H,"EN",'Planificación 2026-1'!I:I,"&lt;3")</f>
        <v>0</v>
      </c>
      <c r="CT31" s="59">
        <f>SUMIFS('Planificación 2026-1'!S:S,'Planificación 2026-1'!X:X,C31,'Planificación 2026-1'!H:H,"IS",'Planificación 2026-1'!I:I,"&lt;3")</f>
        <v>0</v>
      </c>
      <c r="CU31" s="59">
        <f>SUMIFS('Planificación 2026-1'!S:S,'Planificación 2026-1'!X:X,C31,'Planificación 2026-1'!H:H,"PS",'Planificación 2026-1'!I:I,"&lt;3")</f>
        <v>0</v>
      </c>
      <c r="CV31" s="59">
        <f>SUMIFS('Planificación 2026-1'!S:S,'Planificación 2026-1'!X:X,C31,'Planificación 2026-1'!H:H,"IN",'Planificación 2026-1'!I:I,"&lt;3")</f>
        <v>0</v>
      </c>
      <c r="CW31" s="59">
        <f>SUMIFS('Planificación 2026-1'!S:S,'Planificación 2026-1'!X:X,C31,'Planificación 2026-1'!H:H,"CA",'Planificación 2026-1'!I:I,"&lt;3")</f>
        <v>0</v>
      </c>
      <c r="CX31" s="59">
        <f>SUMIFS('Planificación 2026-1'!S:S,'Planificación 2026-1'!X:X,C31,'Planificación 2026-1'!H:H,"DE",'Planificación 2026-1'!I:I,"&lt;3")</f>
        <v>0</v>
      </c>
      <c r="CY31" s="59">
        <f>SUMIFS('Planificación 2026-1'!S:S,'Planificación 2026-1'!X:X,C31,'Planificación 2026-1'!H:H,"OB",'Planificación 2026-1'!I:I,"&lt;3")</f>
        <v>0</v>
      </c>
      <c r="CZ31" s="59">
        <f>SUMIFS('Planificación 2026-1'!S:S,'Planificación 2026-1'!X:X,C31,'Planificación 2026-1'!H:H,"MH",'Planificación 2026-1'!I:I,"&lt;3")</f>
        <v>0</v>
      </c>
      <c r="DA31" s="59">
        <f>SUMIFS('Planificación 2026-1'!S:S,'Planificación 2026-1'!X:X,C31,'Planificación 2026-1'!H:H,"IC",'Planificación 2026-1'!I:I,"&lt;3")</f>
        <v>0</v>
      </c>
      <c r="DB31" s="59">
        <f>SUMIFS('Planificación 2026-1'!S:S,'Planificación 2026-1'!X:X,C31,'Planificación 2026-1'!H:H,"AR",'Planificación 2026-1'!I:I,"&lt;3")</f>
        <v>0</v>
      </c>
      <c r="DC31" s="59">
        <f>SUMIFS('Planificación 2026-1'!S:S,'Planificación 2026-1'!X:X,C31,'Planificación 2026-1'!H:H,"AE",'Planificación 2026-1'!I:I,"&lt;3")</f>
        <v>0</v>
      </c>
      <c r="DD31" s="59">
        <f>SUMIFS('Planificación 2026-1'!S:S,'Planificación 2026-1'!X:X,C31,'Planificación 2026-1'!H:H,"T1",'Planificación 2026-1'!I:I,"&lt;3")</f>
        <v>0</v>
      </c>
      <c r="DE31" s="59">
        <f>SUMIFS('Planificación 2026-1'!S:S,'Planificación 2026-1'!X:X,C31,'Planificación 2026-1'!H:H,"T3",'Planificación 2026-1'!I:I,"&lt;3")</f>
        <v>0</v>
      </c>
      <c r="DF31" s="59">
        <f>SUMIFS('Planificación 2026-1'!S:S,'Planificación 2026-1'!X:X,C31,'Planificación 2026-1'!H:H,"T2",'Planificación 2026-1'!I:I,"&lt;3")</f>
        <v>0</v>
      </c>
      <c r="DG31" s="59">
        <f>SUMIFS('Planificación 2026-1'!S:S,'Planificación 2026-1'!X:X,C31,'Planificación 2026-1'!H:H,"T4",'Planificación 2026-1'!I:I,"&lt;3")</f>
        <v>0</v>
      </c>
      <c r="DH31" s="58" t="str">
        <f t="shared" si="3"/>
        <v>P02</v>
      </c>
      <c r="DI31" s="27">
        <f>IF(C31="","",SUMIFS('Planificación 2026-1'!S:S,'Planificación 2026-1'!X:X,C31,'Planificación 2026-1'!F:F,"PRINCIPAL",'Planificación 2026-1'!Y:Y,"VIRTUAL"))</f>
        <v>8</v>
      </c>
      <c r="DJ31" s="27">
        <f>IF(C31="","",SUMIFS('Planificación 2026-1'!S:S,'Planificación 2026-1'!X:X,C31,'Planificación 2026-1'!F:F,"PRINCIPAL",'Planificación 2026-1'!Y:Y,"PRESENCIAL"))</f>
        <v>0</v>
      </c>
      <c r="DK31" s="27">
        <f>IF(C31="","",SUMIFS('Planificación 2026-1'!S:S,'Planificación 2026-1'!X:X,C31,'Planificación 2026-1'!F:F,"PRINCIPAL",'Planificación 2026-1'!Y:Y,"HIBRIDO PRESENCIAL"))</f>
        <v>0</v>
      </c>
      <c r="DL31" s="58" t="str">
        <f t="shared" si="4"/>
        <v>P02</v>
      </c>
      <c r="DM31" s="58">
        <f>IF(C31="","",SUMIFS('Planificación 2026-1'!S:S,'Planificación 2026-1'!X:X,C31,'Planificación 2026-1'!F:F,"FILIAL",'Planificación 2026-1'!Y:Y,"VIRTUAL"))</f>
        <v>8</v>
      </c>
      <c r="DN31" s="60">
        <f>IF(C31="","",SUMIFS('Planificación 2026-1'!S:S,'Planificación 2026-1'!X:X,C31,'Planificación 2026-1'!F:F,"FILIAL",'Planificación 2026-1'!Y:Y,"PRESENCIAL"))</f>
        <v>14</v>
      </c>
      <c r="DO31" s="29">
        <f>IF(C31="","",SUMIFS('Planificación 2026-1'!S:S,'Planificación 2026-1'!X:X,C31,'Planificación 2026-1'!F:F,"FILIAL",'Planificación 2026-1'!Y:Y,"HIBRIDO PRESENCIAL"))</f>
        <v>0</v>
      </c>
      <c r="DP31" s="61" t="str">
        <f t="shared" si="5"/>
        <v/>
      </c>
      <c r="DQ31" s="58">
        <f>IF(C31="","",SUMIFS('Planificación 2026-1'!S:S,'Planificación 2026-1'!X:X,C31,'Planificación 2026-1'!F:F,"SUNAMPE",'Planificación 2026-1'!Y:Y,"VIRTUAL"))</f>
        <v>0</v>
      </c>
      <c r="DR31" s="29">
        <f>IF(C31="","",SUMIFS('Planificación 2026-1'!S:S,'Planificación 2026-1'!X:X,C31,'Planificación 2026-1'!F:F,"SUNAMPE",'Planificación 2026-1'!Y:Y,"PRESENCIAL"))</f>
        <v>0</v>
      </c>
      <c r="DS31" s="61" t="str">
        <f t="shared" si="6"/>
        <v/>
      </c>
      <c r="DT31" s="58">
        <f>IF(C31="","",SUMIFS('Planificación 2026-1'!S:S,'Planificación 2026-1'!X:X,C31,'Planificación 2026-1'!F:F,"HUAURA",'Planificación 2026-1'!Y:Y,"VIRTUAL"))</f>
        <v>0</v>
      </c>
      <c r="DU31" s="29">
        <f>IF(C31="","",SUMIFS('Planificación 2026-1'!S:S,'Planificación 2026-1'!X:X,C31,'Planificación 2026-1'!F:F,"HUAURA",'Planificación 2026-1'!Y:Y,"PRESENCIAL"))</f>
        <v>0</v>
      </c>
      <c r="DV31" s="32">
        <f>SUMIFS('Planificación 2026-1'!S:S,'Planificación 2026-1'!X:X,C31,'Planificación 2026-1'!F:F,"PRINCIPAL",'Planificación 2026-1'!Y:Y,"VIRTUAL",'Planificación 2026-1'!I:I,"&gt;2")</f>
        <v>8</v>
      </c>
      <c r="DW31" s="32">
        <f>SUMIFS('Planificación 2026-1'!S:S,'Planificación 2026-1'!X:X,C31,'Planificación 2026-1'!F:F,"PRINCIPAL",'Planificación 2026-1'!Y:Y,"&lt;&gt;VIRTUAL",'Planificación 2026-1'!I:I,"&gt;2")</f>
        <v>0</v>
      </c>
      <c r="DX31" s="32">
        <f>SUMIFS('Planificación 2026-1'!S:S,'Planificación 2026-1'!X:X,C31,'Planificación 2026-1'!F:F,"SUNAMPE",'Planificación 2026-1'!Y:Y,"VIRTUAL",'Planificación 2026-1'!I:I,"&gt;2")</f>
        <v>0</v>
      </c>
      <c r="DY31" s="32">
        <f>SUMIFS('Planificación 2026-1'!S:S,'Planificación 2026-1'!X:X,C31,'Planificación 2026-1'!F:F,"SUNAMPE",'Planificación 2026-1'!Y:Y,"&lt;&gt;VIRTUAL",'Planificación 2026-1'!I:I,"&gt;2")</f>
        <v>0</v>
      </c>
      <c r="DZ31" s="32">
        <f>SUMIFS('Planificación 2026-1'!S:S,'Planificación 2026-1'!X:X,C31,'Planificación 2026-1'!F:F,"FILIAL",'Planificación 2026-1'!Y:Y,"VIRTUAL",'Planificación 2026-1'!I:I,"&gt;2")</f>
        <v>8</v>
      </c>
      <c r="EA31" s="32">
        <f>SUMIFS('Planificación 2026-1'!S:S,'Planificación 2026-1'!X:X,C31,'Planificación 2026-1'!F:F,"FILIAL",'Planificación 2026-1'!Y:Y,"&lt;&gt;VIRTUAL",'Planificación 2026-1'!I:I,"&gt;2")</f>
        <v>14</v>
      </c>
      <c r="EB31" s="32">
        <f>SUMIFS('Planificación 2026-1'!S:S,'Planificación 2026-1'!X:X,C31,'Planificación 2026-1'!F:F,"PORUMA",'Planificación 2026-1'!Y:Y,"VIRTUAL",'Planificación 2026-1'!I:I,"&gt;2")</f>
        <v>0</v>
      </c>
      <c r="EC31" s="32">
        <f>SUMIFS('Planificación 2026-1'!S:S,'Planificación 2026-1'!X:X,C31,'Planificación 2026-1'!F:F,"PORUMA",'Planificación 2026-1'!Y:Y,"&lt;&gt;VIRTUAL",'Planificación 2026-1'!I:I,"&gt;2")</f>
        <v>0</v>
      </c>
      <c r="ED31" s="32">
        <f>SUMIFS('Planificación 2026-1'!S:S,'Planificación 2026-1'!X:X,C31,'Planificación 2026-1'!F:F,"HUAURA",'Planificación 2026-1'!Y:Y,"VIRTUAL",'Planificación 2026-1'!I:I,"&gt;2")</f>
        <v>0</v>
      </c>
      <c r="EE31" s="32">
        <f>SUMIFS('Planificación 2026-1'!S:S,'Planificación 2026-1'!X:X,C31,'Planificación 2026-1'!F:F,"HUAURA",'Planificación 2026-1'!Y:Y,"&lt;&gt;VIRTUAL",'Planificación 2026-1'!I:I,"&gt;2")</f>
        <v>0</v>
      </c>
      <c r="EF31" s="32">
        <f>SUMIFS('Planificación 2026-1'!S:S,'Planificación 2026-1'!X:X,C31,'Planificación 2026-1'!F:F,"PRINCIPAL",'Planificación 2026-1'!Y:Y,"VIRTUAL",'Planificación 2026-1'!I:I,"&lt;3")</f>
        <v>0</v>
      </c>
      <c r="EG31" s="32">
        <f>SUMIFS('Planificación 2026-1'!S:S,'Planificación 2026-1'!X:X,C31,'Planificación 2026-1'!F:F,"PRINCIPAL",'Planificación 2026-1'!Y:Y,"&lt;&gt;VIRTUAL",'Planificación 2026-1'!I:I,"&lt;3")</f>
        <v>0</v>
      </c>
      <c r="EH31" s="32">
        <f>SUMIFS('Planificación 2026-1'!S:S,'Planificación 2026-1'!X:X,C31,'Planificación 2026-1'!F:F,"SUNAMPE",'Planificación 2026-1'!Y:Y,"VIRTUAL",'Planificación 2026-1'!I:I,"&lt;3")</f>
        <v>0</v>
      </c>
      <c r="EI31" s="32">
        <f>SUMIFS('Planificación 2026-1'!S:S,'Planificación 2026-1'!X:X,C31,'Planificación 2026-1'!F:F,"SUNAMPE",'Planificación 2026-1'!Y:Y,"&lt;&gt;VIRTUAL",'Planificación 2026-1'!I:I,"&lt;3")</f>
        <v>0</v>
      </c>
      <c r="EJ31" s="32">
        <f>SUMIFS('Planificación 2026-1'!S:S,'Planificación 2026-1'!X:X,C31,'Planificación 2026-1'!F:F,"FILIAL",'Planificación 2026-1'!Y:Y,"VIRTUAL",'Planificación 2026-1'!I:I,"&lt;3")</f>
        <v>0</v>
      </c>
      <c r="EK31" s="32">
        <f>SUMIFS('Planificación 2026-1'!S:S,'Planificación 2026-1'!X:X,C31,'Planificación 2026-1'!F:F,"FILIAL",'Planificación 2026-1'!Y:Y,"&lt;&gt;VIRTUAL",'Planificación 2026-1'!I:I,"&lt;3")</f>
        <v>0</v>
      </c>
      <c r="EL31" s="32">
        <f>SUMIFS('Planificación 2026-1'!S:S,'Planificación 2026-1'!X:X,C31,'Planificación 2026-1'!F:F,"PORUMA",'Planificación 2026-1'!Y:Y,"VIRTUAL",'Planificación 2026-1'!I:I,"&lt;3")</f>
        <v>0</v>
      </c>
      <c r="EM31" s="32">
        <f>SUMIFS('Planificación 2026-1'!S:S,'Planificación 2026-1'!X:X,C31,'Planificación 2026-1'!F:F,"PORUMA",'Planificación 2026-1'!Y:Y,"&lt;&gt;VIRTUAL",'Planificación 2026-1'!I:I,"&lt;3")</f>
        <v>0</v>
      </c>
      <c r="EN31" s="32">
        <f>SUMIFS('Planificación 2026-1'!S:S,'Planificación 2026-1'!X:X,C31,'Planificación 2026-1'!F:F,"HUAURA",'Planificación 2026-1'!Y:Y,"VIRTUAL",'Planificación 2026-1'!I:I,"&lt;3")</f>
        <v>0</v>
      </c>
      <c r="EO31" s="32">
        <f>SUMIFS('Planificación 2026-1'!S:S,'Planificación 2026-1'!X:X,C31,'Planificación 2026-1'!F:F,"HUAURA",'Planificación 2026-1'!Y:Y,"&lt;&gt;VIRTUAL",'Planificación 2026-1'!I:I,"&lt;3")</f>
        <v>0</v>
      </c>
      <c r="EP31" s="32">
        <f t="shared" si="13"/>
        <v>22</v>
      </c>
      <c r="EQ31" s="32">
        <f t="shared" si="7"/>
        <v>0</v>
      </c>
      <c r="ER31" s="32">
        <f t="shared" si="8"/>
        <v>0</v>
      </c>
      <c r="ES31" s="32">
        <f t="shared" si="9"/>
        <v>8</v>
      </c>
      <c r="ET31" s="32">
        <f t="shared" si="10"/>
        <v>0</v>
      </c>
      <c r="EU31" s="32">
        <f t="shared" si="11"/>
        <v>30</v>
      </c>
      <c r="EV31" s="32" t="b">
        <f>EXACT(EU31,E31)</f>
        <v>1</v>
      </c>
      <c r="EW31" s="32"/>
      <c r="EX31" s="32">
        <f t="shared" si="1"/>
        <v>16</v>
      </c>
      <c r="EY31" s="32">
        <f t="shared" si="2"/>
        <v>14</v>
      </c>
      <c r="EZ31" s="32" t="b">
        <f>EXACT(SUM(EX31:EY31),E31)</f>
        <v>1</v>
      </c>
      <c r="FA31" s="32" t="str">
        <f>IF(AND(DW31=0,EA31=0,EE31=0),"",IF(COUNTIF(DW31:EE31,"&gt;0")=1,IF(DW31&gt;0,"SEDE",IF(EA31&gt;0,"FILIAL","HUAURA")),IF(COUNTIF(DW31:EE31,"&gt;0")=2,IF(AND(DW31&gt;0,EA31&gt;0),"SEDE-FILIAL",IF(AND(DW31&gt;0,EE31&gt;0),"SEDE-HUAURA","FILIAL-HUAURA")),"SEDE-FILIAL-HUAURA")))</f>
        <v>FILIAL-HUAURA</v>
      </c>
      <c r="FB31" s="32" t="str">
        <f t="shared" si="12"/>
        <v>MAS VIRTUAL</v>
      </c>
    </row>
    <row r="32" spans="1:158">
      <c r="A32" s="33"/>
      <c r="B32" s="65">
        <v>29</v>
      </c>
      <c r="C32" s="32" t="s">
        <v>229</v>
      </c>
      <c r="D32" s="429">
        <v>41545772</v>
      </c>
      <c r="E32" s="62">
        <f>SUMIF('Planificación 2026-1'!X:X,C32,'Planificación 2026-1'!S:S)</f>
        <v>16</v>
      </c>
      <c r="F32" s="63" t="s">
        <v>203</v>
      </c>
      <c r="G32" s="454" t="s">
        <v>200</v>
      </c>
      <c r="H32" s="64" t="s">
        <v>38</v>
      </c>
      <c r="I32" s="64" t="s">
        <v>157</v>
      </c>
      <c r="J32" s="32" t="s">
        <v>195</v>
      </c>
      <c r="K32" s="32" t="s">
        <v>157</v>
      </c>
      <c r="L32" s="57" t="str">
        <f>IF(SUM(COUNTIFS('Planificación 2026-1'!F:F,"PRINCIPAL",'Planificación 2026-1'!X:X,C32,'Planificación 2026-1'!H:H,"AF"))&gt;0,"P01"," ")</f>
        <v xml:space="preserve"> </v>
      </c>
      <c r="M32" s="58" t="str">
        <f>IF(SUM(COUNTIFS('Planificación 2026-1'!F:F,"PRINCIPAL",'Planificación 2026-1'!X:X,C32,'Planificación 2026-1'!H:H,"EN"))&gt;0,"P02"," ")</f>
        <v xml:space="preserve"> </v>
      </c>
      <c r="N32" s="58" t="str">
        <f>IF(SUM(COUNTIFS('Planificación 2026-1'!F:F,"PRINCIPAL",'Planificación 2026-1'!X:X,C32,'Planificación 2026-1'!H:H,"IS"))&gt;0,"P03"," ")</f>
        <v xml:space="preserve"> </v>
      </c>
      <c r="O32" s="58" t="str">
        <f>IF(SUM(COUNTIFS('Planificación 2026-1'!F:F,"PRINCIPAL",'Planificación 2026-1'!X:X,C32,'Planificación 2026-1'!H:H,"PS"))&gt;0,"P04"," ")</f>
        <v xml:space="preserve"> </v>
      </c>
      <c r="P32" s="58"/>
      <c r="Q32" s="58" t="str">
        <f>IF(SUM(COUNTIFS('Planificación 2026-1'!F:F,"PRINCIPAL",'Planificación 2026-1'!X:X,C32,'Planificación 2026-1'!H:H,"IN"))&gt;0,"P06"," ")</f>
        <v xml:space="preserve"> </v>
      </c>
      <c r="R32" s="58" t="str">
        <f>IF(SUM(COUNTIFS('Planificación 2026-1'!F:F,"PRINCIPAL",'Planificación 2026-1'!X:X,C32,'Planificación 2026-1'!H:H,"CA"))&gt;0,"P07"," ")</f>
        <v xml:space="preserve"> </v>
      </c>
      <c r="S32" s="58" t="str">
        <f>IF(SUM(COUNTIFS('Planificación 2026-1'!F:F,"PRINCIPAL",'Planificación 2026-1'!X:X,C32,'Planificación 2026-1'!H:H,"DE"))&gt;0,"P08"," ")</f>
        <v xml:space="preserve"> </v>
      </c>
      <c r="T32" s="58" t="str">
        <f>IF(SUM(COUNTIFS('Planificación 2026-1'!F:F,"PRINCIPAL",'Planificación 2026-1'!X:X,C32,'Planificación 2026-1'!H:H,"OB"))&gt;0,"P09"," ")</f>
        <v xml:space="preserve"> </v>
      </c>
      <c r="U32" s="58" t="str">
        <f>IF(SUM(COUNTIFS('Planificación 2026-1'!F:F,"PRINCIPAL",'Planificación 2026-1'!X:X,C32,'Planificación 2026-1'!H:H,"MH"))&gt;0,"P31"," ")</f>
        <v xml:space="preserve"> </v>
      </c>
      <c r="V32" s="58" t="str">
        <f>IF(SUM(COUNTIFS('Planificación 2026-1'!F:F,"PRINCIPAL",'Planificación 2026-1'!X:X,C32,'Planificación 2026-1'!H:H,"IC"))&gt;0,"P32"," ")</f>
        <v xml:space="preserve"> </v>
      </c>
      <c r="W32" s="58" t="str">
        <f>IF(SUM(COUNTIFS('Planificación 2026-1'!F:F,"PRINCIPAL",'Planificación 2026-1'!X:X,C32,'Planificación 2026-1'!H:H,"AR"))&gt;0,"P34"," ")</f>
        <v xml:space="preserve"> </v>
      </c>
      <c r="X32" s="58" t="str">
        <f>IF(SUM(COUNTIFS('Planificación 2026-1'!F:F,"PRINCIPAL",'Planificación 2026-1'!X:X,C32,'Planificación 2026-1'!H:H,"T1"))&gt;0,"P35"," ")</f>
        <v xml:space="preserve"> </v>
      </c>
      <c r="Y32" s="58" t="str">
        <f>IF(SUM(COUNTIFS('Planificación 2026-1'!F:F,"PRINCIPAL",'Planificación 2026-1'!X:X,C32,'Planificación 2026-1'!H:H,"T3"))&gt;0,"P36"," ")</f>
        <v xml:space="preserve"> </v>
      </c>
      <c r="Z32" s="58" t="str">
        <f>IF(SUM(COUNTIFS('Planificación 2026-1'!F:F,"PRINCIPAL",'Planificación 2026-1'!X:X,C32,'Planificación 2026-1'!H:H,"T2"))&gt;0,"P37"," ")</f>
        <v xml:space="preserve"> </v>
      </c>
      <c r="AA32" s="58" t="str">
        <f>IF(SUM(COUNTIFS('Planificación 2026-1'!F:F,"PRINCIPAL",'Planificación 2026-1'!X:X,C32,'Planificación 2026-1'!H:H,"AE"))&gt;0,"P38"," ")</f>
        <v xml:space="preserve"> </v>
      </c>
      <c r="AB32" s="58" t="str">
        <f>IF(SUM(COUNTIFS('Planificación 2026-1'!F:F,"PRINCIPAL",'Planificación 2026-1'!X:X,C32,'Planificación 2026-1'!H:H,"T4"))&gt;0,"P55"," ")</f>
        <v xml:space="preserve"> </v>
      </c>
      <c r="AC32" s="58" t="str">
        <f>IF(SUM(COUNTIFS('Planificación 2026-1'!F:F,"FILIAL",'Planificación 2026-1'!X:X,C32,'Planificación 2026-1'!H:H,"AF"))&gt;0," P01"," ")</f>
        <v xml:space="preserve"> </v>
      </c>
      <c r="AD32" s="58" t="str">
        <f>IF(SUM(COUNTIFS('Planificación 2026-1'!F:F,"FILIAL",'Planificación 2026-1'!X:X,C32,'Planificación 2026-1'!H:H,"EN"))&gt;0,"P02"," ")</f>
        <v xml:space="preserve"> </v>
      </c>
      <c r="AE32" s="58" t="str">
        <f>IF(SUM(COUNTIFS('Planificación 2026-1'!F:F,"FILIAL",'Planificación 2026-1'!X:X,C32,'Planificación 2026-1'!H:H,"IS"))&gt;0,"P03"," ")</f>
        <v xml:space="preserve"> </v>
      </c>
      <c r="AF32" s="58" t="str">
        <f>IF(SUM(COUNTIFS('Planificación 2026-1'!F:F,"FILIAL",'Planificación 2026-1'!X:X,C32,'Planificación 2026-1'!H:H,"PS"))&gt;0,"P04"," ")</f>
        <v xml:space="preserve"> </v>
      </c>
      <c r="AG32" s="58"/>
      <c r="AH32" s="58" t="str">
        <f>IF(SUM(COUNTIFS('Planificación 2026-1'!F:F,"FILIAL",'Planificación 2026-1'!X:X,C32,'Planificación 2026-1'!H:H,"IN"))&gt;0,"P06"," ")</f>
        <v xml:space="preserve"> </v>
      </c>
      <c r="AI32" s="58" t="str">
        <f>IF(SUM(COUNTIFS('Planificación 2026-1'!F:F,"FILIAL",'Planificación 2026-1'!X:X,C32,'Planificación 2026-1'!H:H,"CA"))&gt;0,"P07"," ")</f>
        <v xml:space="preserve"> </v>
      </c>
      <c r="AJ32" s="58" t="str">
        <f>IF(SUM(COUNTIFS('Planificación 2026-1'!F:F,"FILIAL",'Planificación 2026-1'!X:X,C32,'Planificación 2026-1'!H:H,"DE"))&gt;0,"P08"," ")</f>
        <v xml:space="preserve"> </v>
      </c>
      <c r="AK32" s="58" t="str">
        <f>IF(SUM(COUNTIFS('Planificación 2026-1'!F:F,"FILIAL",'Planificación 2026-1'!X:X,C32,'Planificación 2026-1'!H:H,"OB"))&gt;0,"P09"," ")</f>
        <v xml:space="preserve"> </v>
      </c>
      <c r="AL32" s="58" t="str">
        <f>IF(SUM(COUNTIFS('Planificación 2026-1'!F:F,"FILIAL",'Planificación 2026-1'!X:X,C32,'Planificación 2026-1'!H:H,"MH"))&gt;0,"P31"," ")</f>
        <v xml:space="preserve"> </v>
      </c>
      <c r="AM32" s="58" t="str">
        <f>IF(SUM(COUNTIFS('Planificación 2026-1'!F:F,"FILIAL",'Planificación 2026-1'!X:X,C32,'Planificación 2026-1'!H:H,"IC"))&gt;0,"P32"," ")</f>
        <v xml:space="preserve"> </v>
      </c>
      <c r="AN32" s="58" t="str">
        <f>IF(SUM(COUNTIFS('Planificación 2026-1'!F:F,"FILIAL",'Planificación 2026-1'!X:X,C32,'Planificación 2026-1'!H:H,"AR"))&gt;0,"P34"," ")</f>
        <v xml:space="preserve"> </v>
      </c>
      <c r="AO32" s="58" t="str">
        <f>IF(SUM(COUNTIFS('Planificación 2026-1'!F:F,"FILIAL",'Planificación 2026-1'!X:X,C32,'Planificación 2026-1'!H:H,"T1"))&gt;0,"P35"," ")</f>
        <v xml:space="preserve"> </v>
      </c>
      <c r="AP32" s="58" t="str">
        <f>IF(SUM(COUNTIFS('Planificación 2026-1'!F:F,"FILIAL",'Planificación 2026-1'!X:X,C32,'Planificación 2026-1'!H:H,"T3"))&gt;0,"P36"," ")</f>
        <v xml:space="preserve"> </v>
      </c>
      <c r="AQ32" s="58" t="str">
        <f>IF(SUM(COUNTIFS('Planificación 2026-1'!F:F,"FILIAL",'Planificación 2026-1'!X:X,C32,'Planificación 2026-1'!H:H,"T2"))&gt;0,"P37"," ")</f>
        <v xml:space="preserve"> </v>
      </c>
      <c r="AR32" s="58" t="str">
        <f>IF(SUM(COUNTIFS('Planificación 2026-1'!F:F,"FILIAL",'Planificación 2026-1'!X:X,C32,'Planificación 2026-1'!H:H,"AE"))&gt;0,"P38"," ")</f>
        <v xml:space="preserve"> </v>
      </c>
      <c r="AS32" s="58" t="str">
        <f>IF(SUM(COUNTIFS('Planificación 2026-1'!F:F,"FILIAL",'Planificación 2026-1'!X:X,C32,'Planificación 2026-1'!H:H,"T4"))&gt;0,"P55"," ")</f>
        <v xml:space="preserve"> </v>
      </c>
      <c r="AT32" s="58" t="str">
        <f>IF(SUM(COUNTIFS('Planificación 2026-1'!F:F,"SUNAMPE",'Planificación 2026-1'!X:X,C32,'Planificación 2026-1'!H:H,"AF"))&gt;0," P01"," ")</f>
        <v xml:space="preserve"> </v>
      </c>
      <c r="AU32" s="58" t="str">
        <f>IF(SUM(COUNTIFS('Planificación 2026-1'!F:F,"SUNAMPE",'Planificación 2026-1'!X:X,C32,'Planificación 2026-1'!H:H,"EN"))&gt;0,"P02"," ")</f>
        <v xml:space="preserve"> </v>
      </c>
      <c r="AV32" s="58" t="str">
        <f>IF(SUM(COUNTIFS('Planificación 2026-1'!F:F,"SUNAMPE",'Planificación 2026-1'!X:X,C32,'Planificación 2026-1'!H:H,"IS"))&gt;0,"P03"," ")</f>
        <v xml:space="preserve"> </v>
      </c>
      <c r="AW32" s="58" t="str">
        <f>IF(SUM(COUNTIFS('Planificación 2026-1'!F:F,"SUNAMPE",'Planificación 2026-1'!X:X,C32,'Planificación 2026-1'!H:H,"PS"))&gt;0,"P04"," ")</f>
        <v xml:space="preserve"> </v>
      </c>
      <c r="AX32" s="58"/>
      <c r="AY32" s="58" t="str">
        <f>IF(SUM(COUNTIFS('Planificación 2026-1'!F:F,"SUNAMPE",'Planificación 2026-1'!X:X,C32,'Planificación 2026-1'!H:H,"IN"))&gt;0,"P06"," ")</f>
        <v xml:space="preserve"> </v>
      </c>
      <c r="AZ32" s="58" t="str">
        <f>IF(SUM(COUNTIFS('Planificación 2026-1'!F:F,"SUNAMPE",'Planificación 2026-1'!X:X,C32,'Planificación 2026-1'!H:H,"CA"))&gt;0,"P07"," ")</f>
        <v xml:space="preserve"> </v>
      </c>
      <c r="BA32" s="58" t="str">
        <f>IF(SUM(COUNTIFS('Planificación 2026-1'!F:F,"SUNAMPE",'Planificación 2026-1'!X:X,C32,'Planificación 2026-1'!H:H,"DE"))&gt;0,"P08"," ")</f>
        <v xml:space="preserve"> </v>
      </c>
      <c r="BB32" s="58" t="str">
        <f>IF(SUM(COUNTIFS('Planificación 2026-1'!F:F,"SUNAMPE",'Planificación 2026-1'!X:X,C32,'Planificación 2026-1'!H:H,"OB"))&gt;0,"P09"," ")</f>
        <v xml:space="preserve"> </v>
      </c>
      <c r="BC32" s="58" t="str">
        <f>IF(SUM(COUNTIFS('Planificación 2026-1'!F:F,"SUNAMPE",'Planificación 2026-1'!X:X,C32,'Planificación 2026-1'!H:H,"MH"))&gt;0,"P31"," ")</f>
        <v xml:space="preserve"> </v>
      </c>
      <c r="BD32" s="58" t="str">
        <f>IF(SUM(COUNTIFS('Planificación 2026-1'!F:F,"SUNAMPE",'Planificación 2026-1'!X:X,C32,'Planificación 2026-1'!H:H,"IC"))&gt;0,"P32"," ")</f>
        <v xml:space="preserve"> </v>
      </c>
      <c r="BE32" s="58" t="str">
        <f>IF(SUM(COUNTIFS('Planificación 2026-1'!F:F,"SUNAMPE",'Planificación 2026-1'!X:X,C32,'Planificación 2026-1'!H:H,"AR"))&gt;0,"P34"," ")</f>
        <v xml:space="preserve"> </v>
      </c>
      <c r="BF32" s="58" t="str">
        <f>IF(SUM(COUNTIFS('Planificación 2026-1'!F:F,"SUNAMPE",'Planificación 2026-1'!X:X,C32,'Planificación 2026-1'!H:H,"T1"))&gt;0,"P35"," ")</f>
        <v xml:space="preserve"> </v>
      </c>
      <c r="BG32" s="58" t="str">
        <f>IF(SUM(COUNTIFS('Planificación 2026-1'!F:F,"SUNAMPE",'Planificación 2026-1'!X:X,C32,'Planificación 2026-1'!H:H,"T3"))&gt;0,"P36"," ")</f>
        <v xml:space="preserve"> </v>
      </c>
      <c r="BH32" s="58" t="str">
        <f>IF(SUM(COUNTIFS('Planificación 2026-1'!F:F,"SUNAMPE",'Planificación 2026-1'!X:X,C32,'Planificación 2026-1'!H:H,"T2"))&gt;0,"P37"," ")</f>
        <v xml:space="preserve"> </v>
      </c>
      <c r="BI32" s="58" t="str">
        <f>IF(SUM(COUNTIFS('Planificación 2026-1'!F:F,"SUNAMPE",'Planificación 2026-1'!X:X,C32,'Planificación 2026-1'!H:H,"AE"))&gt;0,"P38"," ")</f>
        <v xml:space="preserve"> </v>
      </c>
      <c r="BJ32" s="58" t="str">
        <f>IF(SUM(COUNTIFS('Planificación 2026-1'!F:F,"SUNAMPE",'Planificación 2026-1'!X:X,C32,'Planificación 2026-1'!H:H,"T4"))&gt;0,"P55"," ")</f>
        <v xml:space="preserve"> </v>
      </c>
      <c r="BK32" s="58" t="str">
        <f>IF(SUM(COUNTIFS('Planificación 2026-1'!F:F,"HUAURA",'Planificación 2026-1'!X:X,C32,'Planificación 2026-1'!H:H,"AF"))&gt;0," P01"," ")</f>
        <v xml:space="preserve"> </v>
      </c>
      <c r="BL32" s="58" t="str">
        <f>IF(SUM(COUNTIFS('Planificación 2026-1'!F:F,"HUAURA",'Planificación 2026-1'!X:X,C32,'Planificación 2026-1'!H:H,"EN"))&gt;0,"P02"," ")</f>
        <v xml:space="preserve"> </v>
      </c>
      <c r="BM32" s="58" t="str">
        <f>IF(SUM(COUNTIFS('Planificación 2026-1'!F:F,"HUAURA",'Planificación 2026-1'!X:X,C32,'Planificación 2026-1'!H:H,"IS"))&gt;0,"P03"," ")</f>
        <v xml:space="preserve"> </v>
      </c>
      <c r="BN32" s="58" t="str">
        <f>IF(SUM(COUNTIFS('Planificación 2026-1'!F:F,"HUAURA",'Planificación 2026-1'!X:X,C32,'Planificación 2026-1'!H:H,"PS"))&gt;0,"P04"," ")</f>
        <v xml:space="preserve"> </v>
      </c>
      <c r="BO32" s="58"/>
      <c r="BP32" s="58" t="str">
        <f>IF(SUM(COUNTIFS('Planificación 2026-1'!F:F,"HUAURA",'Planificación 2026-1'!X:X,C32,'Planificación 2026-1'!H:H,"IN"))&gt;0,"P06"," ")</f>
        <v xml:space="preserve"> </v>
      </c>
      <c r="BQ32" s="58" t="str">
        <f>IF(SUM(COUNTIFS('Planificación 2026-1'!F:F,"HUAURA",'Planificación 2026-1'!X:X,C32,'Planificación 2026-1'!H:H,"CA"))&gt;0,"P07"," ")</f>
        <v xml:space="preserve"> </v>
      </c>
      <c r="BR32" s="58" t="str">
        <f>IF(SUM(COUNTIFS('Planificación 2026-1'!F:F,"HUAURA",'Planificación 2026-1'!X:X,C32,'Planificación 2026-1'!H:H,"DE"))&gt;0,"P08"," ")</f>
        <v xml:space="preserve"> </v>
      </c>
      <c r="BS32" s="58" t="str">
        <f>IF(SUM(COUNTIFS('Planificación 2026-1'!F:F,"HUAURA",'Planificación 2026-1'!X:X,C32,'Planificación 2026-1'!H:H,"OB"))&gt;0,"P09"," ")</f>
        <v xml:space="preserve"> </v>
      </c>
      <c r="BT32" s="58" t="str">
        <f>IF(SUM(COUNTIFS('Planificación 2026-1'!F:F,"HUAURA",'Planificación 2026-1'!X:X,C32,'Planificación 2026-1'!H:H,"MH"))&gt;0,"P31"," ")</f>
        <v xml:space="preserve"> </v>
      </c>
      <c r="BU32" s="58" t="str">
        <f>IF(SUM(COUNTIFS('Planificación 2026-1'!F:F,"HUAURA",'Planificación 2026-1'!X:X,C32,'Planificación 2026-1'!H:H,"IC"))&gt;0,"P32"," ")</f>
        <v xml:space="preserve"> </v>
      </c>
      <c r="BV32" s="58" t="str">
        <f>IF(SUM(COUNTIFS('Planificación 2026-1'!F:F,"HUAURA",'Planificación 2026-1'!X:X,C32,'Planificación 2026-1'!H:H,"AR"))&gt;0,"P34"," ")</f>
        <v xml:space="preserve"> </v>
      </c>
      <c r="BW32" s="58" t="str">
        <f>IF(SUM(COUNTIFS('Planificación 2026-1'!F:F,"HUAURA",'Planificación 2026-1'!X:X,C32,'Planificación 2026-1'!H:H,"T1"))&gt;0,"P35"," ")</f>
        <v xml:space="preserve"> </v>
      </c>
      <c r="BX32" s="58" t="str">
        <f>IF(SUM(COUNTIFS('Planificación 2026-1'!F:F,"HUAURA",'Planificación 2026-1'!X:X,C32,'Planificación 2026-1'!H:H,"T3"))&gt;0,"P36"," ")</f>
        <v xml:space="preserve"> </v>
      </c>
      <c r="BY32" s="58" t="str">
        <f>IF(SUM(COUNTIFS('Planificación 2026-1'!F:F,"HUAURA",'Planificación 2026-1'!X:X,C32,'Planificación 2026-1'!H:H,"T2"))&gt;0,"P37"," ")</f>
        <v xml:space="preserve"> </v>
      </c>
      <c r="BZ32" s="58" t="str">
        <f>IF(SUM(COUNTIFS('Planificación 2026-1'!F:F,"HUAURA",'Planificación 2026-1'!X:X,C32,'Planificación 2026-1'!H:H,"AE"))&gt;0,"P38"," ")</f>
        <v xml:space="preserve"> </v>
      </c>
      <c r="CA32" s="58" t="str">
        <f>IF(SUM(COUNTIFS('Planificación 2026-1'!F:F,"HUAURA",'Planificación 2026-1'!X:X,C32,'Planificación 2026-1'!H:H,"T4"))&gt;0,"P55"," ")</f>
        <v xml:space="preserve"> </v>
      </c>
      <c r="CB32" s="59">
        <f>SUMIFS('Planificación 2026-1'!S:S,'Planificación 2026-1'!X:X,C32,'Planificación 2026-1'!H:H,"AF",'Planificación 2026-1'!I:I,"&gt;2")</f>
        <v>0</v>
      </c>
      <c r="CC32" s="59">
        <f>SUMIFS('Planificación 2026-1'!S:S,'Planificación 2026-1'!X:X,C32,'Planificación 2026-1'!H:H,"EN",'Planificación 2026-1'!I:I,"&gt;2")</f>
        <v>0</v>
      </c>
      <c r="CD32" s="59">
        <f>SUMIFS('Planificación 2026-1'!S:S,'Planificación 2026-1'!X:X,C32,'Planificación 2026-1'!H:H,"IS",'Planificación 2026-1'!I:I,"&gt;2")</f>
        <v>0</v>
      </c>
      <c r="CE32" s="59">
        <f>SUMIFS('Planificación 2026-1'!S:S,'Planificación 2026-1'!X:X,C32,'Planificación 2026-1'!H:H,"PS",'Planificación 2026-1'!I:I,"&gt;2")</f>
        <v>0</v>
      </c>
      <c r="CF32" s="59">
        <f>SUMIFS('Planificación 2026-1'!S:S,'Planificación 2026-1'!X:X,C32,'Planificación 2026-1'!H:H,"IN",'Planificación 2026-1'!I:I,"&gt;2")</f>
        <v>0</v>
      </c>
      <c r="CG32" s="59">
        <f>SUMIFS('Planificación 2026-1'!S:S,'Planificación 2026-1'!X:X,C32,'Planificación 2026-1'!H:H,"CA",'Planificación 2026-1'!I:I,"&gt;2")</f>
        <v>0</v>
      </c>
      <c r="CH32" s="59">
        <f>SUMIFS('Planificación 2026-1'!S:S,'Planificación 2026-1'!X:X,C32,'Planificación 2026-1'!H:H,"DE",'Planificación 2026-1'!I:I,"&gt;2")</f>
        <v>0</v>
      </c>
      <c r="CI32" s="59">
        <f>SUMIFS('Planificación 2026-1'!S:S,'Planificación 2026-1'!X:X,C32,'Planificación 2026-1'!H:H,"OB",'Planificación 2026-1'!I:I,"&gt;2")</f>
        <v>0</v>
      </c>
      <c r="CJ32" s="59">
        <f>SUMIFS('Planificación 2026-1'!S:S,'Planificación 2026-1'!X:X,C32,'Planificación 2026-1'!H:H,"MH",'Planificación 2026-1'!I:I,"&gt;2")</f>
        <v>16</v>
      </c>
      <c r="CK32" s="59">
        <f>SUMIFS('Planificación 2026-1'!S:S,'Planificación 2026-1'!X:X,C32,'Planificación 2026-1'!H:H,"IC",'Planificación 2026-1'!I:I,"&gt;2")</f>
        <v>0</v>
      </c>
      <c r="CL32" s="59">
        <f>SUMIFS('Planificación 2026-1'!S:S,'Planificación 2026-1'!X:X,C32,'Planificación 2026-1'!H:H,"AR",'Planificación 2026-1'!I:I,"&gt;2")</f>
        <v>0</v>
      </c>
      <c r="CM32" s="59">
        <f>SUMIFS('Planificación 2026-1'!S:S,'Planificación 2026-1'!X:X,C32,'Planificación 2026-1'!H:H,"AE",'Planificación 2026-1'!I:I,"&gt;2")</f>
        <v>0</v>
      </c>
      <c r="CN32" s="59">
        <f>SUMIFS('Planificación 2026-1'!S:S,'Planificación 2026-1'!X:X,C32,'Planificación 2026-1'!H:H,"T1",'Planificación 2026-1'!I:I,"&gt;2")</f>
        <v>0</v>
      </c>
      <c r="CO32" s="59">
        <f>SUMIFS('Planificación 2026-1'!S:S,'Planificación 2026-1'!X:X,C32,'Planificación 2026-1'!H:H,"T3",'Planificación 2026-1'!I:I,"&gt;2")</f>
        <v>0</v>
      </c>
      <c r="CP32" s="59">
        <f>SUMIFS('Planificación 2026-1'!S:S,'Planificación 2026-1'!X:X,C32,'Planificación 2026-1'!H:H,"T2",'Planificación 2026-1'!I:I,"&gt;2")</f>
        <v>0</v>
      </c>
      <c r="CQ32" s="59">
        <f>SUMIFS('Planificación 2026-1'!S:S,'Planificación 2026-1'!X:X,C32,'Planificación 2026-1'!H:H,"T4",'Planificación 2026-1'!I:I,"&gt;2")</f>
        <v>0</v>
      </c>
      <c r="CR32" s="59">
        <f>SUMIFS('Planificación 2026-1'!S:S,'Planificación 2026-1'!X:X,C32,'Planificación 2026-1'!H:H,"AF",'Planificación 2026-1'!I:I,"&lt;3")</f>
        <v>0</v>
      </c>
      <c r="CS32" s="59">
        <f>SUMIFS('Planificación 2026-1'!S:S,'Planificación 2026-1'!X:X,C32,'Planificación 2026-1'!H:H,"EN",'Planificación 2026-1'!I:I,"&lt;3")</f>
        <v>0</v>
      </c>
      <c r="CT32" s="59">
        <f>SUMIFS('Planificación 2026-1'!S:S,'Planificación 2026-1'!X:X,C32,'Planificación 2026-1'!H:H,"IS",'Planificación 2026-1'!I:I,"&lt;3")</f>
        <v>0</v>
      </c>
      <c r="CU32" s="59">
        <f>SUMIFS('Planificación 2026-1'!S:S,'Planificación 2026-1'!X:X,C32,'Planificación 2026-1'!H:H,"PS",'Planificación 2026-1'!I:I,"&lt;3")</f>
        <v>0</v>
      </c>
      <c r="CV32" s="59">
        <f>SUMIFS('Planificación 2026-1'!S:S,'Planificación 2026-1'!X:X,C32,'Planificación 2026-1'!H:H,"IN",'Planificación 2026-1'!I:I,"&lt;3")</f>
        <v>0</v>
      </c>
      <c r="CW32" s="59">
        <f>SUMIFS('Planificación 2026-1'!S:S,'Planificación 2026-1'!X:X,C32,'Planificación 2026-1'!H:H,"CA",'Planificación 2026-1'!I:I,"&lt;3")</f>
        <v>0</v>
      </c>
      <c r="CX32" s="59">
        <f>SUMIFS('Planificación 2026-1'!S:S,'Planificación 2026-1'!X:X,C32,'Planificación 2026-1'!H:H,"DE",'Planificación 2026-1'!I:I,"&lt;3")</f>
        <v>0</v>
      </c>
      <c r="CY32" s="59">
        <f>SUMIFS('Planificación 2026-1'!S:S,'Planificación 2026-1'!X:X,C32,'Planificación 2026-1'!H:H,"OB",'Planificación 2026-1'!I:I,"&lt;3")</f>
        <v>0</v>
      </c>
      <c r="CZ32" s="59">
        <f>SUMIFS('Planificación 2026-1'!S:S,'Planificación 2026-1'!X:X,C32,'Planificación 2026-1'!H:H,"MH",'Planificación 2026-1'!I:I,"&lt;3")</f>
        <v>0</v>
      </c>
      <c r="DA32" s="59">
        <f>SUMIFS('Planificación 2026-1'!S:S,'Planificación 2026-1'!X:X,C32,'Planificación 2026-1'!H:H,"IC",'Planificación 2026-1'!I:I,"&lt;3")</f>
        <v>0</v>
      </c>
      <c r="DB32" s="59">
        <f>SUMIFS('Planificación 2026-1'!S:S,'Planificación 2026-1'!X:X,C32,'Planificación 2026-1'!H:H,"AR",'Planificación 2026-1'!I:I,"&lt;3")</f>
        <v>0</v>
      </c>
      <c r="DC32" s="59">
        <f>SUMIFS('Planificación 2026-1'!S:S,'Planificación 2026-1'!X:X,C32,'Planificación 2026-1'!H:H,"AE",'Planificación 2026-1'!I:I,"&lt;3")</f>
        <v>0</v>
      </c>
      <c r="DD32" s="59">
        <f>SUMIFS('Planificación 2026-1'!S:S,'Planificación 2026-1'!X:X,C32,'Planificación 2026-1'!H:H,"T1",'Planificación 2026-1'!I:I,"&lt;3")</f>
        <v>0</v>
      </c>
      <c r="DE32" s="59">
        <f>SUMIFS('Planificación 2026-1'!S:S,'Planificación 2026-1'!X:X,C32,'Planificación 2026-1'!H:H,"T3",'Planificación 2026-1'!I:I,"&lt;3")</f>
        <v>0</v>
      </c>
      <c r="DF32" s="59">
        <f>SUMIFS('Planificación 2026-1'!S:S,'Planificación 2026-1'!X:X,C32,'Planificación 2026-1'!H:H,"T2",'Planificación 2026-1'!I:I,"&lt;3")</f>
        <v>0</v>
      </c>
      <c r="DG32" s="59">
        <f>SUMIFS('Planificación 2026-1'!S:S,'Planificación 2026-1'!X:X,C32,'Planificación 2026-1'!H:H,"T4",'Planificación 2026-1'!I:I,"&lt;3")</f>
        <v>0</v>
      </c>
      <c r="DH32" s="58" t="str">
        <f t="shared" si="3"/>
        <v/>
      </c>
      <c r="DI32" s="27">
        <f>IF(C32="","",SUMIFS('Planificación 2026-1'!S:S,'Planificación 2026-1'!X:X,C32,'Planificación 2026-1'!F:F,"PRINCIPAL",'Planificación 2026-1'!Y:Y,"VIRTUAL"))</f>
        <v>0</v>
      </c>
      <c r="DJ32" s="27">
        <f>IF(C32="","",SUMIFS('Planificación 2026-1'!S:S,'Planificación 2026-1'!X:X,C32,'Planificación 2026-1'!F:F,"PRINCIPAL",'Planificación 2026-1'!Y:Y,"PRESENCIAL"))</f>
        <v>0</v>
      </c>
      <c r="DK32" s="27">
        <f>IF(C32="","",SUMIFS('Planificación 2026-1'!S:S,'Planificación 2026-1'!X:X,C32,'Planificación 2026-1'!F:F,"PRINCIPAL",'Planificación 2026-1'!Y:Y,"HIBRIDO PRESENCIAL"))</f>
        <v>0</v>
      </c>
      <c r="DL32" s="58" t="str">
        <f t="shared" si="4"/>
        <v/>
      </c>
      <c r="DM32" s="58">
        <f>IF(C32="","",SUMIFS('Planificación 2026-1'!S:S,'Planificación 2026-1'!X:X,C32,'Planificación 2026-1'!F:F,"FILIAL",'Planificación 2026-1'!Y:Y,"VIRTUAL"))</f>
        <v>0</v>
      </c>
      <c r="DN32" s="60">
        <f>IF(C32="","",SUMIFS('Planificación 2026-1'!S:S,'Planificación 2026-1'!X:X,C32,'Planificación 2026-1'!F:F,"FILIAL",'Planificación 2026-1'!Y:Y,"PRESENCIAL"))</f>
        <v>0</v>
      </c>
      <c r="DO32" s="29">
        <f>IF(C32="","",SUMIFS('Planificación 2026-1'!S:S,'Planificación 2026-1'!X:X,C32,'Planificación 2026-1'!F:F,"FILIAL",'Planificación 2026-1'!Y:Y,"HIBRIDO PRESENCIAL"))</f>
        <v>0</v>
      </c>
      <c r="DP32" s="61" t="str">
        <f t="shared" si="5"/>
        <v/>
      </c>
      <c r="DQ32" s="58">
        <f>IF(C32="","",SUMIFS('Planificación 2026-1'!S:S,'Planificación 2026-1'!X:X,C32,'Planificación 2026-1'!F:F,"SUNAMPE",'Planificación 2026-1'!Y:Y,"VIRTUAL"))</f>
        <v>0</v>
      </c>
      <c r="DR32" s="29">
        <f>IF(C32="","",SUMIFS('Planificación 2026-1'!S:S,'Planificación 2026-1'!X:X,C32,'Planificación 2026-1'!F:F,"SUNAMPE",'Planificación 2026-1'!Y:Y,"PRESENCIAL"))</f>
        <v>0</v>
      </c>
      <c r="DS32" s="61" t="str">
        <f t="shared" si="6"/>
        <v/>
      </c>
      <c r="DT32" s="58">
        <f>IF(C32="","",SUMIFS('Planificación 2026-1'!S:S,'Planificación 2026-1'!X:X,C32,'Planificación 2026-1'!F:F,"HUAURA",'Planificación 2026-1'!Y:Y,"VIRTUAL"))</f>
        <v>0</v>
      </c>
      <c r="DU32" s="29">
        <f>IF(C32="","",SUMIFS('Planificación 2026-1'!S:S,'Planificación 2026-1'!X:X,C32,'Planificación 2026-1'!F:F,"HUAURA",'Planificación 2026-1'!Y:Y,"PRESENCIAL"))</f>
        <v>0</v>
      </c>
      <c r="DV32" s="32">
        <f>SUMIFS('Planificación 2026-1'!S:S,'Planificación 2026-1'!X:X,C32,'Planificación 2026-1'!F:F,"PRINCIPAL",'Planificación 2026-1'!Y:Y,"VIRTUAL",'Planificación 2026-1'!I:I,"&gt;2")</f>
        <v>0</v>
      </c>
      <c r="DW32" s="32">
        <f>SUMIFS('Planificación 2026-1'!S:S,'Planificación 2026-1'!X:X,C32,'Planificación 2026-1'!F:F,"PRINCIPAL",'Planificación 2026-1'!Y:Y,"&lt;&gt;VIRTUAL",'Planificación 2026-1'!I:I,"&gt;2")</f>
        <v>0</v>
      </c>
      <c r="DX32" s="32">
        <f>SUMIFS('Planificación 2026-1'!S:S,'Planificación 2026-1'!X:X,C32,'Planificación 2026-1'!F:F,"SUNAMPE",'Planificación 2026-1'!Y:Y,"VIRTUAL",'Planificación 2026-1'!I:I,"&gt;2")</f>
        <v>0</v>
      </c>
      <c r="DY32" s="32">
        <f>SUMIFS('Planificación 2026-1'!S:S,'Planificación 2026-1'!X:X,C32,'Planificación 2026-1'!F:F,"SUNAMPE",'Planificación 2026-1'!Y:Y,"&lt;&gt;VIRTUAL",'Planificación 2026-1'!I:I,"&gt;2")</f>
        <v>0</v>
      </c>
      <c r="DZ32" s="32">
        <f>SUMIFS('Planificación 2026-1'!S:S,'Planificación 2026-1'!X:X,C32,'Planificación 2026-1'!F:F,"FILIAL",'Planificación 2026-1'!Y:Y,"VIRTUAL",'Planificación 2026-1'!I:I,"&gt;2")</f>
        <v>0</v>
      </c>
      <c r="EA32" s="32">
        <f>SUMIFS('Planificación 2026-1'!S:S,'Planificación 2026-1'!X:X,C32,'Planificación 2026-1'!F:F,"FILIAL",'Planificación 2026-1'!Y:Y,"&lt;&gt;VIRTUAL",'Planificación 2026-1'!I:I,"&gt;2")</f>
        <v>0</v>
      </c>
      <c r="EB32" s="32">
        <f>SUMIFS('Planificación 2026-1'!S:S,'Planificación 2026-1'!X:X,C32,'Planificación 2026-1'!F:F,"PORUMA",'Planificación 2026-1'!Y:Y,"VIRTUAL",'Planificación 2026-1'!I:I,"&gt;2")</f>
        <v>0</v>
      </c>
      <c r="EC32" s="32">
        <f>SUMIFS('Planificación 2026-1'!S:S,'Planificación 2026-1'!X:X,C32,'Planificación 2026-1'!F:F,"PORUMA",'Planificación 2026-1'!Y:Y,"&lt;&gt;VIRTUAL",'Planificación 2026-1'!I:I,"&gt;2")</f>
        <v>16</v>
      </c>
      <c r="ED32" s="32">
        <f>SUMIFS('Planificación 2026-1'!S:S,'Planificación 2026-1'!X:X,C32,'Planificación 2026-1'!F:F,"HUAURA",'Planificación 2026-1'!Y:Y,"VIRTUAL",'Planificación 2026-1'!I:I,"&gt;2")</f>
        <v>0</v>
      </c>
      <c r="EE32" s="32">
        <f>SUMIFS('Planificación 2026-1'!S:S,'Planificación 2026-1'!X:X,C32,'Planificación 2026-1'!F:F,"HUAURA",'Planificación 2026-1'!Y:Y,"&lt;&gt;VIRTUAL",'Planificación 2026-1'!I:I,"&gt;2")</f>
        <v>0</v>
      </c>
      <c r="EF32" s="32">
        <f>SUMIFS('Planificación 2026-1'!S:S,'Planificación 2026-1'!X:X,C32,'Planificación 2026-1'!F:F,"PRINCIPAL",'Planificación 2026-1'!Y:Y,"VIRTUAL",'Planificación 2026-1'!I:I,"&lt;3")</f>
        <v>0</v>
      </c>
      <c r="EG32" s="32">
        <f>SUMIFS('Planificación 2026-1'!S:S,'Planificación 2026-1'!X:X,C32,'Planificación 2026-1'!F:F,"PRINCIPAL",'Planificación 2026-1'!Y:Y,"&lt;&gt;VIRTUAL",'Planificación 2026-1'!I:I,"&lt;3")</f>
        <v>0</v>
      </c>
      <c r="EH32" s="32">
        <f>SUMIFS('Planificación 2026-1'!S:S,'Planificación 2026-1'!X:X,C32,'Planificación 2026-1'!F:F,"SUNAMPE",'Planificación 2026-1'!Y:Y,"VIRTUAL",'Planificación 2026-1'!I:I,"&lt;3")</f>
        <v>0</v>
      </c>
      <c r="EI32" s="32">
        <f>SUMIFS('Planificación 2026-1'!S:S,'Planificación 2026-1'!X:X,C32,'Planificación 2026-1'!F:F,"SUNAMPE",'Planificación 2026-1'!Y:Y,"&lt;&gt;VIRTUAL",'Planificación 2026-1'!I:I,"&lt;3")</f>
        <v>0</v>
      </c>
      <c r="EJ32" s="32">
        <f>SUMIFS('Planificación 2026-1'!S:S,'Planificación 2026-1'!X:X,C32,'Planificación 2026-1'!F:F,"FILIAL",'Planificación 2026-1'!Y:Y,"VIRTUAL",'Planificación 2026-1'!I:I,"&lt;3")</f>
        <v>0</v>
      </c>
      <c r="EK32" s="32">
        <f>SUMIFS('Planificación 2026-1'!S:S,'Planificación 2026-1'!X:X,C32,'Planificación 2026-1'!F:F,"FILIAL",'Planificación 2026-1'!Y:Y,"&lt;&gt;VIRTUAL",'Planificación 2026-1'!I:I,"&lt;3")</f>
        <v>0</v>
      </c>
      <c r="EL32" s="32">
        <f>SUMIFS('Planificación 2026-1'!S:S,'Planificación 2026-1'!X:X,C32,'Planificación 2026-1'!F:F,"PORUMA",'Planificación 2026-1'!Y:Y,"VIRTUAL",'Planificación 2026-1'!I:I,"&lt;3")</f>
        <v>0</v>
      </c>
      <c r="EM32" s="32">
        <f>SUMIFS('Planificación 2026-1'!S:S,'Planificación 2026-1'!X:X,C32,'Planificación 2026-1'!F:F,"PORUMA",'Planificación 2026-1'!Y:Y,"&lt;&gt;VIRTUAL",'Planificación 2026-1'!I:I,"&lt;3")</f>
        <v>0</v>
      </c>
      <c r="EN32" s="32">
        <f>SUMIFS('Planificación 2026-1'!S:S,'Planificación 2026-1'!X:X,C32,'Planificación 2026-1'!F:F,"HUAURA",'Planificación 2026-1'!Y:Y,"VIRTUAL",'Planificación 2026-1'!I:I,"&lt;3")</f>
        <v>0</v>
      </c>
      <c r="EO32" s="32">
        <f>SUMIFS('Planificación 2026-1'!S:S,'Planificación 2026-1'!X:X,C32,'Planificación 2026-1'!F:F,"HUAURA",'Planificación 2026-1'!Y:Y,"&lt;&gt;VIRTUAL",'Planificación 2026-1'!I:I,"&lt;3")</f>
        <v>0</v>
      </c>
      <c r="EP32" s="32">
        <f t="shared" si="13"/>
        <v>0</v>
      </c>
      <c r="EQ32" s="32">
        <f t="shared" si="7"/>
        <v>0</v>
      </c>
      <c r="ER32" s="32">
        <f t="shared" si="8"/>
        <v>16</v>
      </c>
      <c r="ES32" s="32">
        <f t="shared" si="9"/>
        <v>0</v>
      </c>
      <c r="ET32" s="32">
        <f t="shared" si="10"/>
        <v>0</v>
      </c>
      <c r="EU32" s="32">
        <f t="shared" si="11"/>
        <v>16</v>
      </c>
      <c r="EV32" s="32" t="b">
        <f>EXACT(EU32,E32)</f>
        <v>1</v>
      </c>
      <c r="EW32" s="32"/>
      <c r="EX32" s="32">
        <f t="shared" si="1"/>
        <v>0</v>
      </c>
      <c r="EY32" s="32">
        <f t="shared" si="2"/>
        <v>0</v>
      </c>
      <c r="EZ32" s="32" t="b">
        <f>EXACT(SUM(EX32:EY32),E32)</f>
        <v>0</v>
      </c>
      <c r="FA32" s="32" t="str">
        <f>IF(AND(DW32=0,EA32=0,EE32=0),"",IF(COUNTIF(DW32:EE32,"&gt;0")=1,IF(DW32&gt;0,"SEDE",IF(EA32&gt;0,"FILIAL","HUAURA")),IF(COUNTIF(DW32:EE32,"&gt;0")=2,IF(AND(DW32&gt;0,EA32&gt;0),"SEDE-FILIAL",IF(AND(DW32&gt;0,EE32&gt;0),"SEDE-HUAURA","FILIAL-HUAURA")),"SEDE-FILIAL-HUAURA")))</f>
        <v/>
      </c>
      <c r="FB32" s="32" t="str">
        <f t="shared" si="12"/>
        <v>PRESENCIAL</v>
      </c>
    </row>
    <row r="33" spans="1:158">
      <c r="A33" s="33"/>
      <c r="B33" s="66">
        <v>30</v>
      </c>
      <c r="C33" s="32" t="s">
        <v>230</v>
      </c>
      <c r="D33" s="429">
        <v>21440811</v>
      </c>
      <c r="E33" s="62">
        <f>SUMIF('Planificación 2026-1'!X:X,C33,'Planificación 2026-1'!S:S)</f>
        <v>37</v>
      </c>
      <c r="F33" s="63" t="s">
        <v>199</v>
      </c>
      <c r="G33" s="454" t="s">
        <v>200</v>
      </c>
      <c r="H33" s="64" t="s">
        <v>38</v>
      </c>
      <c r="I33" s="64" t="s">
        <v>173</v>
      </c>
      <c r="J33" s="137" t="s">
        <v>195</v>
      </c>
      <c r="K33" s="137" t="s">
        <v>173</v>
      </c>
      <c r="L33" s="57" t="str">
        <f>IF(SUM(COUNTIFS('Planificación 2026-1'!F:F,"PRINCIPAL",'Planificación 2026-1'!X:X,C33,'Planificación 2026-1'!H:H,"AF"))&gt;0,"P01"," ")</f>
        <v xml:space="preserve"> </v>
      </c>
      <c r="M33" s="58" t="str">
        <f>IF(SUM(COUNTIFS('Planificación 2026-1'!F:F,"PRINCIPAL",'Planificación 2026-1'!X:X,C33,'Planificación 2026-1'!H:H,"EN"))&gt;0,"P02"," ")</f>
        <v>P02</v>
      </c>
      <c r="N33" s="58" t="str">
        <f>IF(SUM(COUNTIFS('Planificación 2026-1'!F:F,"PRINCIPAL",'Planificación 2026-1'!X:X,C33,'Planificación 2026-1'!H:H,"IS"))&gt;0,"P03"," ")</f>
        <v xml:space="preserve"> </v>
      </c>
      <c r="O33" s="58" t="str">
        <f>IF(SUM(COUNTIFS('Planificación 2026-1'!F:F,"PRINCIPAL",'Planificación 2026-1'!X:X,C33,'Planificación 2026-1'!H:H,"PS"))&gt;0,"P04"," ")</f>
        <v xml:space="preserve"> </v>
      </c>
      <c r="P33" s="58"/>
      <c r="Q33" s="58" t="str">
        <f>IF(SUM(COUNTIFS('Planificación 2026-1'!F:F,"PRINCIPAL",'Planificación 2026-1'!X:X,C33,'Planificación 2026-1'!H:H,"IN"))&gt;0,"P06"," ")</f>
        <v xml:space="preserve"> </v>
      </c>
      <c r="R33" s="58" t="str">
        <f>IF(SUM(COUNTIFS('Planificación 2026-1'!F:F,"PRINCIPAL",'Planificación 2026-1'!X:X,C33,'Planificación 2026-1'!H:H,"CA"))&gt;0,"P07"," ")</f>
        <v xml:space="preserve"> </v>
      </c>
      <c r="S33" s="58" t="str">
        <f>IF(SUM(COUNTIFS('Planificación 2026-1'!F:F,"PRINCIPAL",'Planificación 2026-1'!X:X,C33,'Planificación 2026-1'!H:H,"DE"))&gt;0,"P08"," ")</f>
        <v xml:space="preserve"> </v>
      </c>
      <c r="T33" s="58" t="str">
        <f>IF(SUM(COUNTIFS('Planificación 2026-1'!F:F,"PRINCIPAL",'Planificación 2026-1'!X:X,C33,'Planificación 2026-1'!H:H,"OB"))&gt;0,"P09"," ")</f>
        <v xml:space="preserve"> </v>
      </c>
      <c r="U33" s="58" t="str">
        <f>IF(SUM(COUNTIFS('Planificación 2026-1'!F:F,"PRINCIPAL",'Planificación 2026-1'!X:X,C33,'Planificación 2026-1'!H:H,"MH"))&gt;0,"P31"," ")</f>
        <v xml:space="preserve"> </v>
      </c>
      <c r="V33" s="58" t="str">
        <f>IF(SUM(COUNTIFS('Planificación 2026-1'!F:F,"PRINCIPAL",'Planificación 2026-1'!X:X,C33,'Planificación 2026-1'!H:H,"IC"))&gt;0,"P32"," ")</f>
        <v xml:space="preserve"> </v>
      </c>
      <c r="W33" s="58" t="str">
        <f>IF(SUM(COUNTIFS('Planificación 2026-1'!F:F,"PRINCIPAL",'Planificación 2026-1'!X:X,C33,'Planificación 2026-1'!H:H,"AR"))&gt;0,"P34"," ")</f>
        <v xml:space="preserve"> </v>
      </c>
      <c r="X33" s="58" t="str">
        <f>IF(SUM(COUNTIFS('Planificación 2026-1'!F:F,"PRINCIPAL",'Planificación 2026-1'!X:X,C33,'Planificación 2026-1'!H:H,"T1"))&gt;0,"P35"," ")</f>
        <v xml:space="preserve"> </v>
      </c>
      <c r="Y33" s="58" t="str">
        <f>IF(SUM(COUNTIFS('Planificación 2026-1'!F:F,"PRINCIPAL",'Planificación 2026-1'!X:X,C33,'Planificación 2026-1'!H:H,"T3"))&gt;0,"P36"," ")</f>
        <v xml:space="preserve"> </v>
      </c>
      <c r="Z33" s="58" t="str">
        <f>IF(SUM(COUNTIFS('Planificación 2026-1'!F:F,"PRINCIPAL",'Planificación 2026-1'!X:X,C33,'Planificación 2026-1'!H:H,"T2"))&gt;0,"P37"," ")</f>
        <v xml:space="preserve"> </v>
      </c>
      <c r="AA33" s="58" t="str">
        <f>IF(SUM(COUNTIFS('Planificación 2026-1'!F:F,"PRINCIPAL",'Planificación 2026-1'!X:X,C33,'Planificación 2026-1'!H:H,"AE"))&gt;0,"P38"," ")</f>
        <v xml:space="preserve"> </v>
      </c>
      <c r="AB33" s="58" t="str">
        <f>IF(SUM(COUNTIFS('Planificación 2026-1'!F:F,"PRINCIPAL",'Planificación 2026-1'!X:X,C33,'Planificación 2026-1'!H:H,"T4"))&gt;0,"P55"," ")</f>
        <v xml:space="preserve"> </v>
      </c>
      <c r="AC33" s="58" t="str">
        <f>IF(SUM(COUNTIFS('Planificación 2026-1'!F:F,"FILIAL",'Planificación 2026-1'!X:X,C33,'Planificación 2026-1'!H:H,"AF"))&gt;0," P01"," ")</f>
        <v xml:space="preserve"> </v>
      </c>
      <c r="AD33" s="58" t="str">
        <f>IF(SUM(COUNTIFS('Planificación 2026-1'!F:F,"FILIAL",'Planificación 2026-1'!X:X,C33,'Planificación 2026-1'!H:H,"EN"))&gt;0,"P02"," ")</f>
        <v>P02</v>
      </c>
      <c r="AE33" s="58" t="str">
        <f>IF(SUM(COUNTIFS('Planificación 2026-1'!F:F,"FILIAL",'Planificación 2026-1'!X:X,C33,'Planificación 2026-1'!H:H,"IS"))&gt;0,"P03"," ")</f>
        <v xml:space="preserve"> </v>
      </c>
      <c r="AF33" s="58" t="str">
        <f>IF(SUM(COUNTIFS('Planificación 2026-1'!F:F,"FILIAL",'Planificación 2026-1'!X:X,C33,'Planificación 2026-1'!H:H,"PS"))&gt;0,"P04"," ")</f>
        <v xml:space="preserve"> </v>
      </c>
      <c r="AG33" s="58"/>
      <c r="AH33" s="58" t="str">
        <f>IF(SUM(COUNTIFS('Planificación 2026-1'!F:F,"FILIAL",'Planificación 2026-1'!X:X,C33,'Planificación 2026-1'!H:H,"IN"))&gt;0,"P06"," ")</f>
        <v xml:space="preserve"> </v>
      </c>
      <c r="AI33" s="58" t="str">
        <f>IF(SUM(COUNTIFS('Planificación 2026-1'!F:F,"FILIAL",'Planificación 2026-1'!X:X,C33,'Planificación 2026-1'!H:H,"CA"))&gt;0,"P07"," ")</f>
        <v xml:space="preserve"> </v>
      </c>
      <c r="AJ33" s="58" t="str">
        <f>IF(SUM(COUNTIFS('Planificación 2026-1'!F:F,"FILIAL",'Planificación 2026-1'!X:X,C33,'Planificación 2026-1'!H:H,"DE"))&gt;0,"P08"," ")</f>
        <v xml:space="preserve"> </v>
      </c>
      <c r="AK33" s="58" t="str">
        <f>IF(SUM(COUNTIFS('Planificación 2026-1'!F:F,"FILIAL",'Planificación 2026-1'!X:X,C33,'Planificación 2026-1'!H:H,"OB"))&gt;0,"P09"," ")</f>
        <v>P09</v>
      </c>
      <c r="AL33" s="58" t="str">
        <f>IF(SUM(COUNTIFS('Planificación 2026-1'!F:F,"FILIAL",'Planificación 2026-1'!X:X,C33,'Planificación 2026-1'!H:H,"MH"))&gt;0,"P31"," ")</f>
        <v xml:space="preserve"> </v>
      </c>
      <c r="AM33" s="58" t="str">
        <f>IF(SUM(COUNTIFS('Planificación 2026-1'!F:F,"FILIAL",'Planificación 2026-1'!X:X,C33,'Planificación 2026-1'!H:H,"IC"))&gt;0,"P32"," ")</f>
        <v xml:space="preserve"> </v>
      </c>
      <c r="AN33" s="58" t="str">
        <f>IF(SUM(COUNTIFS('Planificación 2026-1'!F:F,"FILIAL",'Planificación 2026-1'!X:X,C33,'Planificación 2026-1'!H:H,"AR"))&gt;0,"P34"," ")</f>
        <v xml:space="preserve"> </v>
      </c>
      <c r="AO33" s="58" t="str">
        <f>IF(SUM(COUNTIFS('Planificación 2026-1'!F:F,"FILIAL",'Planificación 2026-1'!X:X,C33,'Planificación 2026-1'!H:H,"T1"))&gt;0,"P35"," ")</f>
        <v xml:space="preserve"> </v>
      </c>
      <c r="AP33" s="58" t="str">
        <f>IF(SUM(COUNTIFS('Planificación 2026-1'!F:F,"FILIAL",'Planificación 2026-1'!X:X,C33,'Planificación 2026-1'!H:H,"T3"))&gt;0,"P36"," ")</f>
        <v xml:space="preserve"> </v>
      </c>
      <c r="AQ33" s="58" t="str">
        <f>IF(SUM(COUNTIFS('Planificación 2026-1'!F:F,"FILIAL",'Planificación 2026-1'!X:X,C33,'Planificación 2026-1'!H:H,"T2"))&gt;0,"P37"," ")</f>
        <v xml:space="preserve"> </v>
      </c>
      <c r="AR33" s="58" t="str">
        <f>IF(SUM(COUNTIFS('Planificación 2026-1'!F:F,"FILIAL",'Planificación 2026-1'!X:X,C33,'Planificación 2026-1'!H:H,"AE"))&gt;0,"P38"," ")</f>
        <v xml:space="preserve"> </v>
      </c>
      <c r="AS33" s="58" t="str">
        <f>IF(SUM(COUNTIFS('Planificación 2026-1'!F:F,"FILIAL",'Planificación 2026-1'!X:X,C33,'Planificación 2026-1'!H:H,"T4"))&gt;0,"P55"," ")</f>
        <v xml:space="preserve"> </v>
      </c>
      <c r="AT33" s="58" t="str">
        <f>IF(SUM(COUNTIFS('Planificación 2026-1'!F:F,"SUNAMPE",'Planificación 2026-1'!X:X,C33,'Planificación 2026-1'!H:H,"AF"))&gt;0," P01"," ")</f>
        <v xml:space="preserve"> </v>
      </c>
      <c r="AU33" s="58" t="str">
        <f>IF(SUM(COUNTIFS('Planificación 2026-1'!F:F,"SUNAMPE",'Planificación 2026-1'!X:X,C33,'Planificación 2026-1'!H:H,"EN"))&gt;0,"P02"," ")</f>
        <v xml:space="preserve"> </v>
      </c>
      <c r="AV33" s="58" t="str">
        <f>IF(SUM(COUNTIFS('Planificación 2026-1'!F:F,"SUNAMPE",'Planificación 2026-1'!X:X,C33,'Planificación 2026-1'!H:H,"IS"))&gt;0,"P03"," ")</f>
        <v xml:space="preserve"> </v>
      </c>
      <c r="AW33" s="58" t="str">
        <f>IF(SUM(COUNTIFS('Planificación 2026-1'!F:F,"SUNAMPE",'Planificación 2026-1'!X:X,C33,'Planificación 2026-1'!H:H,"PS"))&gt;0,"P04"," ")</f>
        <v xml:space="preserve"> </v>
      </c>
      <c r="AX33" s="58"/>
      <c r="AY33" s="58" t="str">
        <f>IF(SUM(COUNTIFS('Planificación 2026-1'!F:F,"SUNAMPE",'Planificación 2026-1'!X:X,C33,'Planificación 2026-1'!H:H,"IN"))&gt;0,"P06"," ")</f>
        <v xml:space="preserve"> </v>
      </c>
      <c r="AZ33" s="58" t="str">
        <f>IF(SUM(COUNTIFS('Planificación 2026-1'!F:F,"SUNAMPE",'Planificación 2026-1'!X:X,C33,'Planificación 2026-1'!H:H,"CA"))&gt;0,"P07"," ")</f>
        <v xml:space="preserve"> </v>
      </c>
      <c r="BA33" s="58" t="str">
        <f>IF(SUM(COUNTIFS('Planificación 2026-1'!F:F,"SUNAMPE",'Planificación 2026-1'!X:X,C33,'Planificación 2026-1'!H:H,"DE"))&gt;0,"P08"," ")</f>
        <v xml:space="preserve"> </v>
      </c>
      <c r="BB33" s="58" t="str">
        <f>IF(SUM(COUNTIFS('Planificación 2026-1'!F:F,"SUNAMPE",'Planificación 2026-1'!X:X,C33,'Planificación 2026-1'!H:H,"OB"))&gt;0,"P09"," ")</f>
        <v xml:space="preserve"> </v>
      </c>
      <c r="BC33" s="58" t="str">
        <f>IF(SUM(COUNTIFS('Planificación 2026-1'!F:F,"SUNAMPE",'Planificación 2026-1'!X:X,C33,'Planificación 2026-1'!H:H,"MH"))&gt;0,"P31"," ")</f>
        <v xml:space="preserve"> </v>
      </c>
      <c r="BD33" s="58" t="str">
        <f>IF(SUM(COUNTIFS('Planificación 2026-1'!F:F,"SUNAMPE",'Planificación 2026-1'!X:X,C33,'Planificación 2026-1'!H:H,"IC"))&gt;0,"P32"," ")</f>
        <v xml:space="preserve"> </v>
      </c>
      <c r="BE33" s="58" t="str">
        <f>IF(SUM(COUNTIFS('Planificación 2026-1'!F:F,"SUNAMPE",'Planificación 2026-1'!X:X,C33,'Planificación 2026-1'!H:H,"AR"))&gt;0,"P34"," ")</f>
        <v xml:space="preserve"> </v>
      </c>
      <c r="BF33" s="58" t="str">
        <f>IF(SUM(COUNTIFS('Planificación 2026-1'!F:F,"SUNAMPE",'Planificación 2026-1'!X:X,C33,'Planificación 2026-1'!H:H,"T1"))&gt;0,"P35"," ")</f>
        <v xml:space="preserve"> </v>
      </c>
      <c r="BG33" s="58" t="str">
        <f>IF(SUM(COUNTIFS('Planificación 2026-1'!F:F,"SUNAMPE",'Planificación 2026-1'!X:X,C33,'Planificación 2026-1'!H:H,"T3"))&gt;0,"P36"," ")</f>
        <v>P36</v>
      </c>
      <c r="BH33" s="58" t="str">
        <f>IF(SUM(COUNTIFS('Planificación 2026-1'!F:F,"SUNAMPE",'Planificación 2026-1'!X:X,C33,'Planificación 2026-1'!H:H,"T2"))&gt;0,"P37"," ")</f>
        <v xml:space="preserve"> </v>
      </c>
      <c r="BI33" s="58" t="str">
        <f>IF(SUM(COUNTIFS('Planificación 2026-1'!F:F,"SUNAMPE",'Planificación 2026-1'!X:X,C33,'Planificación 2026-1'!H:H,"AE"))&gt;0,"P38"," ")</f>
        <v xml:space="preserve"> </v>
      </c>
      <c r="BJ33" s="58" t="str">
        <f>IF(SUM(COUNTIFS('Planificación 2026-1'!F:F,"SUNAMPE",'Planificación 2026-1'!X:X,C33,'Planificación 2026-1'!H:H,"T4"))&gt;0,"P55"," ")</f>
        <v xml:space="preserve"> </v>
      </c>
      <c r="BK33" s="58" t="str">
        <f>IF(SUM(COUNTIFS('Planificación 2026-1'!F:F,"HUAURA",'Planificación 2026-1'!X:X,C33,'Planificación 2026-1'!H:H,"AF"))&gt;0," P01"," ")</f>
        <v xml:space="preserve"> </v>
      </c>
      <c r="BL33" s="58" t="str">
        <f>IF(SUM(COUNTIFS('Planificación 2026-1'!F:F,"HUAURA",'Planificación 2026-1'!X:X,C33,'Planificación 2026-1'!H:H,"EN"))&gt;0,"P02"," ")</f>
        <v xml:space="preserve"> </v>
      </c>
      <c r="BM33" s="58" t="str">
        <f>IF(SUM(COUNTIFS('Planificación 2026-1'!F:F,"HUAURA",'Planificación 2026-1'!X:X,C33,'Planificación 2026-1'!H:H,"IS"))&gt;0,"P03"," ")</f>
        <v xml:space="preserve"> </v>
      </c>
      <c r="BN33" s="58" t="str">
        <f>IF(SUM(COUNTIFS('Planificación 2026-1'!F:F,"HUAURA",'Planificación 2026-1'!X:X,C33,'Planificación 2026-1'!H:H,"PS"))&gt;0,"P04"," ")</f>
        <v xml:space="preserve"> </v>
      </c>
      <c r="BO33" s="58"/>
      <c r="BP33" s="58" t="str">
        <f>IF(SUM(COUNTIFS('Planificación 2026-1'!F:F,"HUAURA",'Planificación 2026-1'!X:X,C33,'Planificación 2026-1'!H:H,"IN"))&gt;0,"P06"," ")</f>
        <v xml:space="preserve"> </v>
      </c>
      <c r="BQ33" s="58" t="str">
        <f>IF(SUM(COUNTIFS('Planificación 2026-1'!F:F,"HUAURA",'Planificación 2026-1'!X:X,C33,'Planificación 2026-1'!H:H,"CA"))&gt;0,"P07"," ")</f>
        <v xml:space="preserve"> </v>
      </c>
      <c r="BR33" s="58" t="str">
        <f>IF(SUM(COUNTIFS('Planificación 2026-1'!F:F,"HUAURA",'Planificación 2026-1'!X:X,C33,'Planificación 2026-1'!H:H,"DE"))&gt;0,"P08"," ")</f>
        <v xml:space="preserve"> </v>
      </c>
      <c r="BS33" s="58" t="str">
        <f>IF(SUM(COUNTIFS('Planificación 2026-1'!F:F,"HUAURA",'Planificación 2026-1'!X:X,C33,'Planificación 2026-1'!H:H,"OB"))&gt;0,"P09"," ")</f>
        <v xml:space="preserve"> </v>
      </c>
      <c r="BT33" s="58" t="str">
        <f>IF(SUM(COUNTIFS('Planificación 2026-1'!F:F,"HUAURA",'Planificación 2026-1'!X:X,C33,'Planificación 2026-1'!H:H,"MH"))&gt;0,"P31"," ")</f>
        <v xml:space="preserve"> </v>
      </c>
      <c r="BU33" s="58" t="str">
        <f>IF(SUM(COUNTIFS('Planificación 2026-1'!F:F,"HUAURA",'Planificación 2026-1'!X:X,C33,'Planificación 2026-1'!H:H,"IC"))&gt;0,"P32"," ")</f>
        <v xml:space="preserve"> </v>
      </c>
      <c r="BV33" s="58" t="str">
        <f>IF(SUM(COUNTIFS('Planificación 2026-1'!F:F,"HUAURA",'Planificación 2026-1'!X:X,C33,'Planificación 2026-1'!H:H,"AR"))&gt;0,"P34"," ")</f>
        <v xml:space="preserve"> </v>
      </c>
      <c r="BW33" s="58" t="str">
        <f>IF(SUM(COUNTIFS('Planificación 2026-1'!F:F,"HUAURA",'Planificación 2026-1'!X:X,C33,'Planificación 2026-1'!H:H,"T1"))&gt;0,"P35"," ")</f>
        <v xml:space="preserve"> </v>
      </c>
      <c r="BX33" s="58" t="str">
        <f>IF(SUM(COUNTIFS('Planificación 2026-1'!F:F,"HUAURA",'Planificación 2026-1'!X:X,C33,'Planificación 2026-1'!H:H,"T3"))&gt;0,"P36"," ")</f>
        <v xml:space="preserve"> </v>
      </c>
      <c r="BY33" s="58" t="str">
        <f>IF(SUM(COUNTIFS('Planificación 2026-1'!F:F,"HUAURA",'Planificación 2026-1'!X:X,C33,'Planificación 2026-1'!H:H,"T2"))&gt;0,"P37"," ")</f>
        <v xml:space="preserve"> </v>
      </c>
      <c r="BZ33" s="58" t="str">
        <f>IF(SUM(COUNTIFS('Planificación 2026-1'!F:F,"HUAURA",'Planificación 2026-1'!X:X,C33,'Planificación 2026-1'!H:H,"AE"))&gt;0,"P38"," ")</f>
        <v xml:space="preserve"> </v>
      </c>
      <c r="CA33" s="58" t="str">
        <f>IF(SUM(COUNTIFS('Planificación 2026-1'!F:F,"HUAURA",'Planificación 2026-1'!X:X,C33,'Planificación 2026-1'!H:H,"T4"))&gt;0,"P55"," ")</f>
        <v xml:space="preserve"> </v>
      </c>
      <c r="CB33" s="59">
        <f>SUMIFS('Planificación 2026-1'!S:S,'Planificación 2026-1'!X:X,C33,'Planificación 2026-1'!H:H,"AF",'Planificación 2026-1'!I:I,"&gt;2")</f>
        <v>0</v>
      </c>
      <c r="CC33" s="59">
        <f>SUMIFS('Planificación 2026-1'!S:S,'Planificación 2026-1'!X:X,C33,'Planificación 2026-1'!H:H,"EN",'Planificación 2026-1'!I:I,"&gt;2")</f>
        <v>4</v>
      </c>
      <c r="CD33" s="59">
        <f>SUMIFS('Planificación 2026-1'!S:S,'Planificación 2026-1'!X:X,C33,'Planificación 2026-1'!H:H,"IS",'Planificación 2026-1'!I:I,"&gt;2")</f>
        <v>0</v>
      </c>
      <c r="CE33" s="59">
        <f>SUMIFS('Planificación 2026-1'!S:S,'Planificación 2026-1'!X:X,C33,'Planificación 2026-1'!H:H,"PS",'Planificación 2026-1'!I:I,"&gt;2")</f>
        <v>0</v>
      </c>
      <c r="CF33" s="59">
        <f>SUMIFS('Planificación 2026-1'!S:S,'Planificación 2026-1'!X:X,C33,'Planificación 2026-1'!H:H,"IN",'Planificación 2026-1'!I:I,"&gt;2")</f>
        <v>0</v>
      </c>
      <c r="CG33" s="59">
        <f>SUMIFS('Planificación 2026-1'!S:S,'Planificación 2026-1'!X:X,C33,'Planificación 2026-1'!H:H,"CA",'Planificación 2026-1'!I:I,"&gt;2")</f>
        <v>0</v>
      </c>
      <c r="CH33" s="59">
        <f>SUMIFS('Planificación 2026-1'!S:S,'Planificación 2026-1'!X:X,C33,'Planificación 2026-1'!H:H,"DE",'Planificación 2026-1'!I:I,"&gt;2")</f>
        <v>0</v>
      </c>
      <c r="CI33" s="59">
        <f>SUMIFS('Planificación 2026-1'!S:S,'Planificación 2026-1'!X:X,C33,'Planificación 2026-1'!H:H,"OB",'Planificación 2026-1'!I:I,"&gt;2")</f>
        <v>0</v>
      </c>
      <c r="CJ33" s="59">
        <f>SUMIFS('Planificación 2026-1'!S:S,'Planificación 2026-1'!X:X,C33,'Planificación 2026-1'!H:H,"MH",'Planificación 2026-1'!I:I,"&gt;2")</f>
        <v>4</v>
      </c>
      <c r="CK33" s="59">
        <f>SUMIFS('Planificación 2026-1'!S:S,'Planificación 2026-1'!X:X,C33,'Planificación 2026-1'!H:H,"IC",'Planificación 2026-1'!I:I,"&gt;2")</f>
        <v>0</v>
      </c>
      <c r="CL33" s="59">
        <f>SUMIFS('Planificación 2026-1'!S:S,'Planificación 2026-1'!X:X,C33,'Planificación 2026-1'!H:H,"AR",'Planificación 2026-1'!I:I,"&gt;2")</f>
        <v>0</v>
      </c>
      <c r="CM33" s="59">
        <f>SUMIFS('Planificación 2026-1'!S:S,'Planificación 2026-1'!X:X,C33,'Planificación 2026-1'!H:H,"AE",'Planificación 2026-1'!I:I,"&gt;2")</f>
        <v>0</v>
      </c>
      <c r="CN33" s="59">
        <f>SUMIFS('Planificación 2026-1'!S:S,'Planificación 2026-1'!X:X,C33,'Planificación 2026-1'!H:H,"T1",'Planificación 2026-1'!I:I,"&gt;2")</f>
        <v>0</v>
      </c>
      <c r="CO33" s="59">
        <f>SUMIFS('Planificación 2026-1'!S:S,'Planificación 2026-1'!X:X,C33,'Planificación 2026-1'!H:H,"T3",'Planificación 2026-1'!I:I,"&gt;2")</f>
        <v>0</v>
      </c>
      <c r="CP33" s="59">
        <f>SUMIFS('Planificación 2026-1'!S:S,'Planificación 2026-1'!X:X,C33,'Planificación 2026-1'!H:H,"T2",'Planificación 2026-1'!I:I,"&gt;2")</f>
        <v>0</v>
      </c>
      <c r="CQ33" s="59">
        <f>SUMIFS('Planificación 2026-1'!S:S,'Planificación 2026-1'!X:X,C33,'Planificación 2026-1'!H:H,"T4",'Planificación 2026-1'!I:I,"&gt;2")</f>
        <v>0</v>
      </c>
      <c r="CR33" s="59">
        <f>SUMIFS('Planificación 2026-1'!S:S,'Planificación 2026-1'!X:X,C33,'Planificación 2026-1'!H:H,"AF",'Planificación 2026-1'!I:I,"&lt;3")</f>
        <v>0</v>
      </c>
      <c r="CS33" s="59">
        <f>SUMIFS('Planificación 2026-1'!S:S,'Planificación 2026-1'!X:X,C33,'Planificación 2026-1'!H:H,"EN",'Planificación 2026-1'!I:I,"&lt;3")</f>
        <v>16</v>
      </c>
      <c r="CT33" s="59">
        <f>SUMIFS('Planificación 2026-1'!S:S,'Planificación 2026-1'!X:X,C33,'Planificación 2026-1'!H:H,"IS",'Planificación 2026-1'!I:I,"&lt;3")</f>
        <v>0</v>
      </c>
      <c r="CU33" s="59">
        <f>SUMIFS('Planificación 2026-1'!S:S,'Planificación 2026-1'!X:X,C33,'Planificación 2026-1'!H:H,"PS",'Planificación 2026-1'!I:I,"&lt;3")</f>
        <v>0</v>
      </c>
      <c r="CV33" s="59">
        <f>SUMIFS('Planificación 2026-1'!S:S,'Planificación 2026-1'!X:X,C33,'Planificación 2026-1'!H:H,"IN",'Planificación 2026-1'!I:I,"&lt;3")</f>
        <v>0</v>
      </c>
      <c r="CW33" s="59">
        <f>SUMIFS('Planificación 2026-1'!S:S,'Planificación 2026-1'!X:X,C33,'Planificación 2026-1'!H:H,"CA",'Planificación 2026-1'!I:I,"&lt;3")</f>
        <v>0</v>
      </c>
      <c r="CX33" s="59">
        <f>SUMIFS('Planificación 2026-1'!S:S,'Planificación 2026-1'!X:X,C33,'Planificación 2026-1'!H:H,"DE",'Planificación 2026-1'!I:I,"&lt;3")</f>
        <v>0</v>
      </c>
      <c r="CY33" s="59">
        <f>SUMIFS('Planificación 2026-1'!S:S,'Planificación 2026-1'!X:X,C33,'Planificación 2026-1'!H:H,"OB",'Planificación 2026-1'!I:I,"&lt;3")</f>
        <v>4</v>
      </c>
      <c r="CZ33" s="59">
        <f>SUMIFS('Planificación 2026-1'!S:S,'Planificación 2026-1'!X:X,C33,'Planificación 2026-1'!H:H,"MH",'Planificación 2026-1'!I:I,"&lt;3")</f>
        <v>4</v>
      </c>
      <c r="DA33" s="59">
        <f>SUMIFS('Planificación 2026-1'!S:S,'Planificación 2026-1'!X:X,C33,'Planificación 2026-1'!H:H,"IC",'Planificación 2026-1'!I:I,"&lt;3")</f>
        <v>0</v>
      </c>
      <c r="DB33" s="59">
        <f>SUMIFS('Planificación 2026-1'!S:S,'Planificación 2026-1'!X:X,C33,'Planificación 2026-1'!H:H,"AR",'Planificación 2026-1'!I:I,"&lt;3")</f>
        <v>0</v>
      </c>
      <c r="DC33" s="59">
        <f>SUMIFS('Planificación 2026-1'!S:S,'Planificación 2026-1'!X:X,C33,'Planificación 2026-1'!H:H,"AE",'Planificación 2026-1'!I:I,"&lt;3")</f>
        <v>0</v>
      </c>
      <c r="DD33" s="59">
        <f>SUMIFS('Planificación 2026-1'!S:S,'Planificación 2026-1'!X:X,C33,'Planificación 2026-1'!H:H,"T1",'Planificación 2026-1'!I:I,"&lt;3")</f>
        <v>0</v>
      </c>
      <c r="DE33" s="59">
        <f>SUMIFS('Planificación 2026-1'!S:S,'Planificación 2026-1'!X:X,C33,'Planificación 2026-1'!H:H,"T3",'Planificación 2026-1'!I:I,"&lt;3")</f>
        <v>5</v>
      </c>
      <c r="DF33" s="59">
        <f>SUMIFS('Planificación 2026-1'!S:S,'Planificación 2026-1'!X:X,C33,'Planificación 2026-1'!H:H,"T2",'Planificación 2026-1'!I:I,"&lt;3")</f>
        <v>0</v>
      </c>
      <c r="DG33" s="59">
        <f>SUMIFS('Planificación 2026-1'!S:S,'Planificación 2026-1'!X:X,C33,'Planificación 2026-1'!H:H,"T4",'Planificación 2026-1'!I:I,"&lt;3")</f>
        <v>0</v>
      </c>
      <c r="DH33" s="58" t="str">
        <f t="shared" si="3"/>
        <v>P02</v>
      </c>
      <c r="DI33" s="27">
        <f>IF(C33="","",SUMIFS('Planificación 2026-1'!S:S,'Planificación 2026-1'!X:X,C33,'Planificación 2026-1'!F:F,"PRINCIPAL",'Planificación 2026-1'!Y:Y,"VIRTUAL"))</f>
        <v>4</v>
      </c>
      <c r="DJ33" s="27">
        <f>IF(C33="","",SUMIFS('Planificación 2026-1'!S:S,'Planificación 2026-1'!X:X,C33,'Planificación 2026-1'!F:F,"PRINCIPAL",'Planificación 2026-1'!Y:Y,"PRESENCIAL"))</f>
        <v>0</v>
      </c>
      <c r="DK33" s="27">
        <f>IF(C33="","",SUMIFS('Planificación 2026-1'!S:S,'Planificación 2026-1'!X:X,C33,'Planificación 2026-1'!F:F,"PRINCIPAL",'Planificación 2026-1'!Y:Y,"HIBRIDO PRESENCIAL"))</f>
        <v>0</v>
      </c>
      <c r="DL33" s="58" t="str">
        <f t="shared" si="4"/>
        <v>P02 P09</v>
      </c>
      <c r="DM33" s="58">
        <f>IF(C33="","",SUMIFS('Planificación 2026-1'!S:S,'Planificación 2026-1'!X:X,C33,'Planificación 2026-1'!F:F,"FILIAL",'Planificación 2026-1'!Y:Y,"VIRTUAL"))</f>
        <v>0</v>
      </c>
      <c r="DN33" s="60">
        <f>IF(C33="","",SUMIFS('Planificación 2026-1'!S:S,'Planificación 2026-1'!X:X,C33,'Planificación 2026-1'!F:F,"FILIAL",'Planificación 2026-1'!Y:Y,"PRESENCIAL"))</f>
        <v>20</v>
      </c>
      <c r="DO33" s="29">
        <f>IF(C33="","",SUMIFS('Planificación 2026-1'!S:S,'Planificación 2026-1'!X:X,C33,'Planificación 2026-1'!F:F,"FILIAL",'Planificación 2026-1'!Y:Y,"HIBRIDO PRESENCIAL"))</f>
        <v>0</v>
      </c>
      <c r="DP33" s="61" t="str">
        <f t="shared" si="5"/>
        <v>P36</v>
      </c>
      <c r="DQ33" s="58">
        <f>IF(C33="","",SUMIFS('Planificación 2026-1'!S:S,'Planificación 2026-1'!X:X,C33,'Planificación 2026-1'!F:F,"SUNAMPE",'Planificación 2026-1'!Y:Y,"VIRTUAL"))</f>
        <v>5</v>
      </c>
      <c r="DR33" s="29">
        <f>IF(C33="","",SUMIFS('Planificación 2026-1'!S:S,'Planificación 2026-1'!X:X,C33,'Planificación 2026-1'!F:F,"SUNAMPE",'Planificación 2026-1'!Y:Y,"PRESENCIAL"))</f>
        <v>0</v>
      </c>
      <c r="DS33" s="61" t="str">
        <f t="shared" si="6"/>
        <v/>
      </c>
      <c r="DT33" s="58">
        <f>IF(C33="","",SUMIFS('Planificación 2026-1'!S:S,'Planificación 2026-1'!X:X,C33,'Planificación 2026-1'!F:F,"HUAURA",'Planificación 2026-1'!Y:Y,"VIRTUAL"))</f>
        <v>0</v>
      </c>
      <c r="DU33" s="29">
        <f>IF(C33="","",SUMIFS('Planificación 2026-1'!S:S,'Planificación 2026-1'!X:X,C33,'Planificación 2026-1'!F:F,"HUAURA",'Planificación 2026-1'!Y:Y,"PRESENCIAL"))</f>
        <v>0</v>
      </c>
      <c r="DV33" s="32">
        <f>SUMIFS('Planificación 2026-1'!S:S,'Planificación 2026-1'!X:X,C33,'Planificación 2026-1'!F:F,"PRINCIPAL",'Planificación 2026-1'!Y:Y,"VIRTUAL",'Planificación 2026-1'!I:I,"&gt;2")</f>
        <v>4</v>
      </c>
      <c r="DW33" s="32">
        <f>SUMIFS('Planificación 2026-1'!S:S,'Planificación 2026-1'!X:X,C33,'Planificación 2026-1'!F:F,"PRINCIPAL",'Planificación 2026-1'!Y:Y,"&lt;&gt;VIRTUAL",'Planificación 2026-1'!I:I,"&gt;2")</f>
        <v>0</v>
      </c>
      <c r="DX33" s="32">
        <f>SUMIFS('Planificación 2026-1'!S:S,'Planificación 2026-1'!X:X,C33,'Planificación 2026-1'!F:F,"SUNAMPE",'Planificación 2026-1'!Y:Y,"VIRTUAL",'Planificación 2026-1'!I:I,"&gt;2")</f>
        <v>0</v>
      </c>
      <c r="DY33" s="32">
        <f>SUMIFS('Planificación 2026-1'!S:S,'Planificación 2026-1'!X:X,C33,'Planificación 2026-1'!F:F,"SUNAMPE",'Planificación 2026-1'!Y:Y,"&lt;&gt;VIRTUAL",'Planificación 2026-1'!I:I,"&gt;2")</f>
        <v>0</v>
      </c>
      <c r="DZ33" s="32">
        <f>SUMIFS('Planificación 2026-1'!S:S,'Planificación 2026-1'!X:X,C33,'Planificación 2026-1'!F:F,"FILIAL",'Planificación 2026-1'!Y:Y,"VIRTUAL",'Planificación 2026-1'!I:I,"&gt;2")</f>
        <v>0</v>
      </c>
      <c r="EA33" s="32">
        <f>SUMIFS('Planificación 2026-1'!S:S,'Planificación 2026-1'!X:X,C33,'Planificación 2026-1'!F:F,"FILIAL",'Planificación 2026-1'!Y:Y,"&lt;&gt;VIRTUAL",'Planificación 2026-1'!I:I,"&gt;2")</f>
        <v>0</v>
      </c>
      <c r="EB33" s="32">
        <f>SUMIFS('Planificación 2026-1'!S:S,'Planificación 2026-1'!X:X,C33,'Planificación 2026-1'!F:F,"PORUMA",'Planificación 2026-1'!Y:Y,"VIRTUAL",'Planificación 2026-1'!I:I,"&gt;2")</f>
        <v>4</v>
      </c>
      <c r="EC33" s="32">
        <f>SUMIFS('Planificación 2026-1'!S:S,'Planificación 2026-1'!X:X,C33,'Planificación 2026-1'!F:F,"PORUMA",'Planificación 2026-1'!Y:Y,"&lt;&gt;VIRTUAL",'Planificación 2026-1'!I:I,"&gt;2")</f>
        <v>0</v>
      </c>
      <c r="ED33" s="32">
        <f>SUMIFS('Planificación 2026-1'!S:S,'Planificación 2026-1'!X:X,C33,'Planificación 2026-1'!F:F,"HUAURA",'Planificación 2026-1'!Y:Y,"VIRTUAL",'Planificación 2026-1'!I:I,"&gt;2")</f>
        <v>0</v>
      </c>
      <c r="EE33" s="32">
        <f>SUMIFS('Planificación 2026-1'!S:S,'Planificación 2026-1'!X:X,C33,'Planificación 2026-1'!F:F,"HUAURA",'Planificación 2026-1'!Y:Y,"&lt;&gt;VIRTUAL",'Planificación 2026-1'!I:I,"&gt;2")</f>
        <v>0</v>
      </c>
      <c r="EF33" s="32">
        <f>SUMIFS('Planificación 2026-1'!S:S,'Planificación 2026-1'!X:X,C33,'Planificación 2026-1'!F:F,"PRINCIPAL",'Planificación 2026-1'!Y:Y,"VIRTUAL",'Planificación 2026-1'!I:I,"&lt;3")</f>
        <v>0</v>
      </c>
      <c r="EG33" s="32">
        <f>SUMIFS('Planificación 2026-1'!S:S,'Planificación 2026-1'!X:X,C33,'Planificación 2026-1'!F:F,"PRINCIPAL",'Planificación 2026-1'!Y:Y,"&lt;&gt;VIRTUAL",'Planificación 2026-1'!I:I,"&lt;3")</f>
        <v>0</v>
      </c>
      <c r="EH33" s="32">
        <f>SUMIFS('Planificación 2026-1'!S:S,'Planificación 2026-1'!X:X,C33,'Planificación 2026-1'!F:F,"SUNAMPE",'Planificación 2026-1'!Y:Y,"VIRTUAL",'Planificación 2026-1'!I:I,"&lt;3")</f>
        <v>5</v>
      </c>
      <c r="EI33" s="32">
        <f>SUMIFS('Planificación 2026-1'!S:S,'Planificación 2026-1'!X:X,C33,'Planificación 2026-1'!F:F,"SUNAMPE",'Planificación 2026-1'!Y:Y,"&lt;&gt;VIRTUAL",'Planificación 2026-1'!I:I,"&lt;3")</f>
        <v>0</v>
      </c>
      <c r="EJ33" s="32">
        <f>SUMIFS('Planificación 2026-1'!S:S,'Planificación 2026-1'!X:X,C33,'Planificación 2026-1'!F:F,"FILIAL",'Planificación 2026-1'!Y:Y,"VIRTUAL",'Planificación 2026-1'!I:I,"&lt;3")</f>
        <v>0</v>
      </c>
      <c r="EK33" s="32">
        <f>SUMIFS('Planificación 2026-1'!S:S,'Planificación 2026-1'!X:X,C33,'Planificación 2026-1'!F:F,"FILIAL",'Planificación 2026-1'!Y:Y,"&lt;&gt;VIRTUAL",'Planificación 2026-1'!I:I,"&lt;3")</f>
        <v>20</v>
      </c>
      <c r="EL33" s="32">
        <f>SUMIFS('Planificación 2026-1'!S:S,'Planificación 2026-1'!X:X,C33,'Planificación 2026-1'!F:F,"PORUMA",'Planificación 2026-1'!Y:Y,"VIRTUAL",'Planificación 2026-1'!I:I,"&lt;3")</f>
        <v>0</v>
      </c>
      <c r="EM33" s="32">
        <f>SUMIFS('Planificación 2026-1'!S:S,'Planificación 2026-1'!X:X,C33,'Planificación 2026-1'!F:F,"PORUMA",'Planificación 2026-1'!Y:Y,"&lt;&gt;VIRTUAL",'Planificación 2026-1'!I:I,"&lt;3")</f>
        <v>4</v>
      </c>
      <c r="EN33" s="32">
        <f>SUMIFS('Planificación 2026-1'!S:S,'Planificación 2026-1'!X:X,C33,'Planificación 2026-1'!F:F,"HUAURA",'Planificación 2026-1'!Y:Y,"VIRTUAL",'Planificación 2026-1'!I:I,"&lt;3")</f>
        <v>0</v>
      </c>
      <c r="EO33" s="32">
        <f>SUMIFS('Planificación 2026-1'!S:S,'Planificación 2026-1'!X:X,C33,'Planificación 2026-1'!F:F,"HUAURA",'Planificación 2026-1'!Y:Y,"&lt;&gt;VIRTUAL",'Planificación 2026-1'!I:I,"&lt;3")</f>
        <v>0</v>
      </c>
      <c r="EP33" s="32">
        <f t="shared" si="13"/>
        <v>20</v>
      </c>
      <c r="EQ33" s="32">
        <f t="shared" si="7"/>
        <v>0</v>
      </c>
      <c r="ER33" s="32">
        <f t="shared" si="8"/>
        <v>8</v>
      </c>
      <c r="ES33" s="32">
        <f t="shared" si="9"/>
        <v>4</v>
      </c>
      <c r="ET33" s="32">
        <f t="shared" si="10"/>
        <v>5</v>
      </c>
      <c r="EU33" s="32">
        <f t="shared" si="11"/>
        <v>37</v>
      </c>
      <c r="EV33" s="32" t="b">
        <f>EXACT(EU33,E33)</f>
        <v>1</v>
      </c>
      <c r="EW33" s="32"/>
      <c r="EX33" s="32">
        <f t="shared" si="1"/>
        <v>9</v>
      </c>
      <c r="EY33" s="32">
        <f t="shared" si="2"/>
        <v>20</v>
      </c>
      <c r="EZ33" s="32" t="b">
        <f>EXACT(SUM(EX33:EY33),E33)</f>
        <v>0</v>
      </c>
      <c r="FA33" s="32" t="str">
        <f>IF(AND(DW33=0,EA33=0,EE33=0),"",IF(COUNTIF(DW33:EE33,"&gt;0")=1,IF(DW33&gt;0,"SEDE",IF(EA33&gt;0,"FILIAL","HUAURA")),IF(COUNTIF(DW33:EE33,"&gt;0")=2,IF(AND(DW33&gt;0,EA33&gt;0),"SEDE-FILIAL",IF(AND(DW33&gt;0,EE33&gt;0),"SEDE-HUAURA","FILIAL-HUAURA")),"SEDE-FILIAL-HUAURA")))</f>
        <v/>
      </c>
      <c r="FB33" s="32" t="str">
        <f t="shared" si="12"/>
        <v>MAS PRESENCIAL</v>
      </c>
    </row>
    <row r="34" spans="1:158">
      <c r="A34" s="33"/>
      <c r="B34" s="65">
        <v>31</v>
      </c>
      <c r="C34" s="32" t="s">
        <v>231</v>
      </c>
      <c r="D34" s="429">
        <v>72676034</v>
      </c>
      <c r="E34" s="62">
        <f>SUMIF('Planificación 2026-1'!X:X,C34,'Planificación 2026-1'!S:S)</f>
        <v>12</v>
      </c>
      <c r="F34" s="63" t="s">
        <v>203</v>
      </c>
      <c r="G34" s="454" t="s">
        <v>200</v>
      </c>
      <c r="H34" s="64" t="s">
        <v>38</v>
      </c>
      <c r="I34" s="64" t="s">
        <v>156</v>
      </c>
      <c r="J34" s="32" t="s">
        <v>38</v>
      </c>
      <c r="K34" s="32" t="s">
        <v>156</v>
      </c>
      <c r="L34" s="57" t="str">
        <f>IF(SUM(COUNTIFS('Planificación 2026-1'!F:F,"PRINCIPAL",'Planificación 2026-1'!X:X,C34,'Planificación 2026-1'!H:H,"AF"))&gt;0,"P01"," ")</f>
        <v xml:space="preserve"> </v>
      </c>
      <c r="M34" s="58" t="str">
        <f>IF(SUM(COUNTIFS('Planificación 2026-1'!F:F,"PRINCIPAL",'Planificación 2026-1'!X:X,C34,'Planificación 2026-1'!H:H,"EN"))&gt;0,"P02"," ")</f>
        <v xml:space="preserve"> </v>
      </c>
      <c r="N34" s="58" t="str">
        <f>IF(SUM(COUNTIFS('Planificación 2026-1'!F:F,"PRINCIPAL",'Planificación 2026-1'!X:X,C34,'Planificación 2026-1'!H:H,"IS"))&gt;0,"P03"," ")</f>
        <v xml:space="preserve"> </v>
      </c>
      <c r="O34" s="58" t="str">
        <f>IF(SUM(COUNTIFS('Planificación 2026-1'!F:F,"PRINCIPAL",'Planificación 2026-1'!X:X,C34,'Planificación 2026-1'!H:H,"PS"))&gt;0,"P04"," ")</f>
        <v xml:space="preserve"> </v>
      </c>
      <c r="P34" s="58"/>
      <c r="Q34" s="58" t="str">
        <f>IF(SUM(COUNTIFS('Planificación 2026-1'!F:F,"PRINCIPAL",'Planificación 2026-1'!X:X,C34,'Planificación 2026-1'!H:H,"IN"))&gt;0,"P06"," ")</f>
        <v xml:space="preserve"> </v>
      </c>
      <c r="R34" s="58" t="str">
        <f>IF(SUM(COUNTIFS('Planificación 2026-1'!F:F,"PRINCIPAL",'Planificación 2026-1'!X:X,C34,'Planificación 2026-1'!H:H,"CA"))&gt;0,"P07"," ")</f>
        <v xml:space="preserve"> </v>
      </c>
      <c r="S34" s="58" t="str">
        <f>IF(SUM(COUNTIFS('Planificación 2026-1'!F:F,"PRINCIPAL",'Planificación 2026-1'!X:X,C34,'Planificación 2026-1'!H:H,"DE"))&gt;0,"P08"," ")</f>
        <v xml:space="preserve"> </v>
      </c>
      <c r="T34" s="58" t="str">
        <f>IF(SUM(COUNTIFS('Planificación 2026-1'!F:F,"PRINCIPAL",'Planificación 2026-1'!X:X,C34,'Planificación 2026-1'!H:H,"OB"))&gt;0,"P09"," ")</f>
        <v xml:space="preserve"> </v>
      </c>
      <c r="U34" s="58" t="str">
        <f>IF(SUM(COUNTIFS('Planificación 2026-1'!F:F,"PRINCIPAL",'Planificación 2026-1'!X:X,C34,'Planificación 2026-1'!H:H,"MH"))&gt;0,"P31"," ")</f>
        <v xml:space="preserve"> </v>
      </c>
      <c r="V34" s="58" t="str">
        <f>IF(SUM(COUNTIFS('Planificación 2026-1'!F:F,"PRINCIPAL",'Planificación 2026-1'!X:X,C34,'Planificación 2026-1'!H:H,"IC"))&gt;0,"P32"," ")</f>
        <v xml:space="preserve"> </v>
      </c>
      <c r="W34" s="58" t="str">
        <f>IF(SUM(COUNTIFS('Planificación 2026-1'!F:F,"PRINCIPAL",'Planificación 2026-1'!X:X,C34,'Planificación 2026-1'!H:H,"AR"))&gt;0,"P34"," ")</f>
        <v xml:space="preserve"> </v>
      </c>
      <c r="X34" s="58" t="str">
        <f>IF(SUM(COUNTIFS('Planificación 2026-1'!F:F,"PRINCIPAL",'Planificación 2026-1'!X:X,C34,'Planificación 2026-1'!H:H,"T1"))&gt;0,"P35"," ")</f>
        <v xml:space="preserve"> </v>
      </c>
      <c r="Y34" s="58" t="str">
        <f>IF(SUM(COUNTIFS('Planificación 2026-1'!F:F,"PRINCIPAL",'Planificación 2026-1'!X:X,C34,'Planificación 2026-1'!H:H,"T3"))&gt;0,"P36"," ")</f>
        <v xml:space="preserve"> </v>
      </c>
      <c r="Z34" s="58" t="str">
        <f>IF(SUM(COUNTIFS('Planificación 2026-1'!F:F,"PRINCIPAL",'Planificación 2026-1'!X:X,C34,'Planificación 2026-1'!H:H,"T2"))&gt;0,"P37"," ")</f>
        <v xml:space="preserve"> </v>
      </c>
      <c r="AA34" s="58" t="str">
        <f>IF(SUM(COUNTIFS('Planificación 2026-1'!F:F,"PRINCIPAL",'Planificación 2026-1'!X:X,C34,'Planificación 2026-1'!H:H,"AE"))&gt;0,"P38"," ")</f>
        <v xml:space="preserve"> </v>
      </c>
      <c r="AB34" s="58" t="str">
        <f>IF(SUM(COUNTIFS('Planificación 2026-1'!F:F,"PRINCIPAL",'Planificación 2026-1'!X:X,C34,'Planificación 2026-1'!H:H,"T4"))&gt;0,"P55"," ")</f>
        <v xml:space="preserve"> </v>
      </c>
      <c r="AC34" s="58" t="str">
        <f>IF(SUM(COUNTIFS('Planificación 2026-1'!F:F,"FILIAL",'Planificación 2026-1'!X:X,C34,'Planificación 2026-1'!H:H,"AF"))&gt;0," P01"," ")</f>
        <v xml:space="preserve"> </v>
      </c>
      <c r="AD34" s="58" t="str">
        <f>IF(SUM(COUNTIFS('Planificación 2026-1'!F:F,"FILIAL",'Planificación 2026-1'!X:X,C34,'Planificación 2026-1'!H:H,"EN"))&gt;0,"P02"," ")</f>
        <v xml:space="preserve"> </v>
      </c>
      <c r="AE34" s="58" t="str">
        <f>IF(SUM(COUNTIFS('Planificación 2026-1'!F:F,"FILIAL",'Planificación 2026-1'!X:X,C34,'Planificación 2026-1'!H:H,"IS"))&gt;0,"P03"," ")</f>
        <v xml:space="preserve"> </v>
      </c>
      <c r="AF34" s="58" t="str">
        <f>IF(SUM(COUNTIFS('Planificación 2026-1'!F:F,"FILIAL",'Planificación 2026-1'!X:X,C34,'Planificación 2026-1'!H:H,"PS"))&gt;0,"P04"," ")</f>
        <v xml:space="preserve"> </v>
      </c>
      <c r="AG34" s="58"/>
      <c r="AH34" s="58" t="str">
        <f>IF(SUM(COUNTIFS('Planificación 2026-1'!F:F,"FILIAL",'Planificación 2026-1'!X:X,C34,'Planificación 2026-1'!H:H,"IN"))&gt;0,"P06"," ")</f>
        <v xml:space="preserve"> </v>
      </c>
      <c r="AI34" s="58" t="str">
        <f>IF(SUM(COUNTIFS('Planificación 2026-1'!F:F,"FILIAL",'Planificación 2026-1'!X:X,C34,'Planificación 2026-1'!H:H,"CA"))&gt;0,"P07"," ")</f>
        <v xml:space="preserve"> </v>
      </c>
      <c r="AJ34" s="58" t="str">
        <f>IF(SUM(COUNTIFS('Planificación 2026-1'!F:F,"FILIAL",'Planificación 2026-1'!X:X,C34,'Planificación 2026-1'!H:H,"DE"))&gt;0,"P08"," ")</f>
        <v xml:space="preserve"> </v>
      </c>
      <c r="AK34" s="58" t="str">
        <f>IF(SUM(COUNTIFS('Planificación 2026-1'!F:F,"FILIAL",'Planificación 2026-1'!X:X,C34,'Planificación 2026-1'!H:H,"OB"))&gt;0,"P09"," ")</f>
        <v>P09</v>
      </c>
      <c r="AL34" s="58" t="str">
        <f>IF(SUM(COUNTIFS('Planificación 2026-1'!F:F,"FILIAL",'Planificación 2026-1'!X:X,C34,'Planificación 2026-1'!H:H,"MH"))&gt;0,"P31"," ")</f>
        <v xml:space="preserve"> </v>
      </c>
      <c r="AM34" s="58" t="str">
        <f>IF(SUM(COUNTIFS('Planificación 2026-1'!F:F,"FILIAL",'Planificación 2026-1'!X:X,C34,'Planificación 2026-1'!H:H,"IC"))&gt;0,"P32"," ")</f>
        <v xml:space="preserve"> </v>
      </c>
      <c r="AN34" s="58" t="str">
        <f>IF(SUM(COUNTIFS('Planificación 2026-1'!F:F,"FILIAL",'Planificación 2026-1'!X:X,C34,'Planificación 2026-1'!H:H,"AR"))&gt;0,"P34"," ")</f>
        <v xml:space="preserve"> </v>
      </c>
      <c r="AO34" s="58" t="str">
        <f>IF(SUM(COUNTIFS('Planificación 2026-1'!F:F,"FILIAL",'Planificación 2026-1'!X:X,C34,'Planificación 2026-1'!H:H,"T1"))&gt;0,"P35"," ")</f>
        <v xml:space="preserve"> </v>
      </c>
      <c r="AP34" s="58" t="str">
        <f>IF(SUM(COUNTIFS('Planificación 2026-1'!F:F,"FILIAL",'Planificación 2026-1'!X:X,C34,'Planificación 2026-1'!H:H,"T3"))&gt;0,"P36"," ")</f>
        <v xml:space="preserve"> </v>
      </c>
      <c r="AQ34" s="58" t="str">
        <f>IF(SUM(COUNTIFS('Planificación 2026-1'!F:F,"FILIAL",'Planificación 2026-1'!X:X,C34,'Planificación 2026-1'!H:H,"T2"))&gt;0,"P37"," ")</f>
        <v xml:space="preserve"> </v>
      </c>
      <c r="AR34" s="58" t="str">
        <f>IF(SUM(COUNTIFS('Planificación 2026-1'!F:F,"FILIAL",'Planificación 2026-1'!X:X,C34,'Planificación 2026-1'!H:H,"AE"))&gt;0,"P38"," ")</f>
        <v xml:space="preserve"> </v>
      </c>
      <c r="AS34" s="58" t="str">
        <f>IF(SUM(COUNTIFS('Planificación 2026-1'!F:F,"FILIAL",'Planificación 2026-1'!X:X,C34,'Planificación 2026-1'!H:H,"T4"))&gt;0,"P55"," ")</f>
        <v xml:space="preserve"> </v>
      </c>
      <c r="AT34" s="58" t="str">
        <f>IF(SUM(COUNTIFS('Planificación 2026-1'!F:F,"SUNAMPE",'Planificación 2026-1'!X:X,C34,'Planificación 2026-1'!H:H,"AF"))&gt;0," P01"," ")</f>
        <v xml:space="preserve"> </v>
      </c>
      <c r="AU34" s="58" t="str">
        <f>IF(SUM(COUNTIFS('Planificación 2026-1'!F:F,"SUNAMPE",'Planificación 2026-1'!X:X,C34,'Planificación 2026-1'!H:H,"EN"))&gt;0,"P02"," ")</f>
        <v xml:space="preserve"> </v>
      </c>
      <c r="AV34" s="58" t="str">
        <f>IF(SUM(COUNTIFS('Planificación 2026-1'!F:F,"SUNAMPE",'Planificación 2026-1'!X:X,C34,'Planificación 2026-1'!H:H,"IS"))&gt;0,"P03"," ")</f>
        <v xml:space="preserve"> </v>
      </c>
      <c r="AW34" s="58" t="str">
        <f>IF(SUM(COUNTIFS('Planificación 2026-1'!F:F,"SUNAMPE",'Planificación 2026-1'!X:X,C34,'Planificación 2026-1'!H:H,"PS"))&gt;0,"P04"," ")</f>
        <v xml:space="preserve"> </v>
      </c>
      <c r="AX34" s="58"/>
      <c r="AY34" s="58" t="str">
        <f>IF(SUM(COUNTIFS('Planificación 2026-1'!F:F,"SUNAMPE",'Planificación 2026-1'!X:X,C34,'Planificación 2026-1'!H:H,"IN"))&gt;0,"P06"," ")</f>
        <v xml:space="preserve"> </v>
      </c>
      <c r="AZ34" s="58" t="str">
        <f>IF(SUM(COUNTIFS('Planificación 2026-1'!F:F,"SUNAMPE",'Planificación 2026-1'!X:X,C34,'Planificación 2026-1'!H:H,"CA"))&gt;0,"P07"," ")</f>
        <v xml:space="preserve"> </v>
      </c>
      <c r="BA34" s="58" t="str">
        <f>IF(SUM(COUNTIFS('Planificación 2026-1'!F:F,"SUNAMPE",'Planificación 2026-1'!X:X,C34,'Planificación 2026-1'!H:H,"DE"))&gt;0,"P08"," ")</f>
        <v xml:space="preserve"> </v>
      </c>
      <c r="BB34" s="58" t="str">
        <f>IF(SUM(COUNTIFS('Planificación 2026-1'!F:F,"SUNAMPE",'Planificación 2026-1'!X:X,C34,'Planificación 2026-1'!H:H,"OB"))&gt;0,"P09"," ")</f>
        <v xml:space="preserve"> </v>
      </c>
      <c r="BC34" s="58" t="str">
        <f>IF(SUM(COUNTIFS('Planificación 2026-1'!F:F,"SUNAMPE",'Planificación 2026-1'!X:X,C34,'Planificación 2026-1'!H:H,"MH"))&gt;0,"P31"," ")</f>
        <v xml:space="preserve"> </v>
      </c>
      <c r="BD34" s="58" t="str">
        <f>IF(SUM(COUNTIFS('Planificación 2026-1'!F:F,"SUNAMPE",'Planificación 2026-1'!X:X,C34,'Planificación 2026-1'!H:H,"IC"))&gt;0,"P32"," ")</f>
        <v xml:space="preserve"> </v>
      </c>
      <c r="BE34" s="58" t="str">
        <f>IF(SUM(COUNTIFS('Planificación 2026-1'!F:F,"SUNAMPE",'Planificación 2026-1'!X:X,C34,'Planificación 2026-1'!H:H,"AR"))&gt;0,"P34"," ")</f>
        <v xml:space="preserve"> </v>
      </c>
      <c r="BF34" s="58" t="str">
        <f>IF(SUM(COUNTIFS('Planificación 2026-1'!F:F,"SUNAMPE",'Planificación 2026-1'!X:X,C34,'Planificación 2026-1'!H:H,"T1"))&gt;0,"P35"," ")</f>
        <v xml:space="preserve"> </v>
      </c>
      <c r="BG34" s="58" t="str">
        <f>IF(SUM(COUNTIFS('Planificación 2026-1'!F:F,"SUNAMPE",'Planificación 2026-1'!X:X,C34,'Planificación 2026-1'!H:H,"T3"))&gt;0,"P36"," ")</f>
        <v xml:space="preserve"> </v>
      </c>
      <c r="BH34" s="58" t="str">
        <f>IF(SUM(COUNTIFS('Planificación 2026-1'!F:F,"SUNAMPE",'Planificación 2026-1'!X:X,C34,'Planificación 2026-1'!H:H,"T2"))&gt;0,"P37"," ")</f>
        <v xml:space="preserve"> </v>
      </c>
      <c r="BI34" s="58" t="str">
        <f>IF(SUM(COUNTIFS('Planificación 2026-1'!F:F,"SUNAMPE",'Planificación 2026-1'!X:X,C34,'Planificación 2026-1'!H:H,"AE"))&gt;0,"P38"," ")</f>
        <v xml:space="preserve"> </v>
      </c>
      <c r="BJ34" s="58" t="str">
        <f>IF(SUM(COUNTIFS('Planificación 2026-1'!F:F,"SUNAMPE",'Planificación 2026-1'!X:X,C34,'Planificación 2026-1'!H:H,"T4"))&gt;0,"P55"," ")</f>
        <v xml:space="preserve"> </v>
      </c>
      <c r="BK34" s="58" t="str">
        <f>IF(SUM(COUNTIFS('Planificación 2026-1'!F:F,"HUAURA",'Planificación 2026-1'!X:X,C34,'Planificación 2026-1'!H:H,"AF"))&gt;0," P01"," ")</f>
        <v xml:space="preserve"> </v>
      </c>
      <c r="BL34" s="58" t="str">
        <f>IF(SUM(COUNTIFS('Planificación 2026-1'!F:F,"HUAURA",'Planificación 2026-1'!X:X,C34,'Planificación 2026-1'!H:H,"EN"))&gt;0,"P02"," ")</f>
        <v xml:space="preserve"> </v>
      </c>
      <c r="BM34" s="58" t="str">
        <f>IF(SUM(COUNTIFS('Planificación 2026-1'!F:F,"HUAURA",'Planificación 2026-1'!X:X,C34,'Planificación 2026-1'!H:H,"IS"))&gt;0,"P03"," ")</f>
        <v xml:space="preserve"> </v>
      </c>
      <c r="BN34" s="58" t="str">
        <f>IF(SUM(COUNTIFS('Planificación 2026-1'!F:F,"HUAURA",'Planificación 2026-1'!X:X,C34,'Planificación 2026-1'!H:H,"PS"))&gt;0,"P04"," ")</f>
        <v xml:space="preserve"> </v>
      </c>
      <c r="BO34" s="58"/>
      <c r="BP34" s="58" t="str">
        <f>IF(SUM(COUNTIFS('Planificación 2026-1'!F:F,"HUAURA",'Planificación 2026-1'!X:X,C34,'Planificación 2026-1'!H:H,"IN"))&gt;0,"P06"," ")</f>
        <v xml:space="preserve"> </v>
      </c>
      <c r="BQ34" s="58" t="str">
        <f>IF(SUM(COUNTIFS('Planificación 2026-1'!F:F,"HUAURA",'Planificación 2026-1'!X:X,C34,'Planificación 2026-1'!H:H,"CA"))&gt;0,"P07"," ")</f>
        <v xml:space="preserve"> </v>
      </c>
      <c r="BR34" s="58" t="str">
        <f>IF(SUM(COUNTIFS('Planificación 2026-1'!F:F,"HUAURA",'Planificación 2026-1'!X:X,C34,'Planificación 2026-1'!H:H,"DE"))&gt;0,"P08"," ")</f>
        <v xml:space="preserve"> </v>
      </c>
      <c r="BS34" s="58" t="str">
        <f>IF(SUM(COUNTIFS('Planificación 2026-1'!F:F,"HUAURA",'Planificación 2026-1'!X:X,C34,'Planificación 2026-1'!H:H,"OB"))&gt;0,"P09"," ")</f>
        <v xml:space="preserve"> </v>
      </c>
      <c r="BT34" s="58" t="str">
        <f>IF(SUM(COUNTIFS('Planificación 2026-1'!F:F,"HUAURA",'Planificación 2026-1'!X:X,C34,'Planificación 2026-1'!H:H,"MH"))&gt;0,"P31"," ")</f>
        <v xml:space="preserve"> </v>
      </c>
      <c r="BU34" s="58" t="str">
        <f>IF(SUM(COUNTIFS('Planificación 2026-1'!F:F,"HUAURA",'Planificación 2026-1'!X:X,C34,'Planificación 2026-1'!H:H,"IC"))&gt;0,"P32"," ")</f>
        <v xml:space="preserve"> </v>
      </c>
      <c r="BV34" s="58" t="str">
        <f>IF(SUM(COUNTIFS('Planificación 2026-1'!F:F,"HUAURA",'Planificación 2026-1'!X:X,C34,'Planificación 2026-1'!H:H,"AR"))&gt;0,"P34"," ")</f>
        <v xml:space="preserve"> </v>
      </c>
      <c r="BW34" s="58" t="str">
        <f>IF(SUM(COUNTIFS('Planificación 2026-1'!F:F,"HUAURA",'Planificación 2026-1'!X:X,C34,'Planificación 2026-1'!H:H,"T1"))&gt;0,"P35"," ")</f>
        <v xml:space="preserve"> </v>
      </c>
      <c r="BX34" s="58" t="str">
        <f>IF(SUM(COUNTIFS('Planificación 2026-1'!F:F,"HUAURA",'Planificación 2026-1'!X:X,C34,'Planificación 2026-1'!H:H,"T3"))&gt;0,"P36"," ")</f>
        <v xml:space="preserve"> </v>
      </c>
      <c r="BY34" s="58" t="str">
        <f>IF(SUM(COUNTIFS('Planificación 2026-1'!F:F,"HUAURA",'Planificación 2026-1'!X:X,C34,'Planificación 2026-1'!H:H,"T2"))&gt;0,"P37"," ")</f>
        <v xml:space="preserve"> </v>
      </c>
      <c r="BZ34" s="58" t="str">
        <f>IF(SUM(COUNTIFS('Planificación 2026-1'!F:F,"HUAURA",'Planificación 2026-1'!X:X,C34,'Planificación 2026-1'!H:H,"AE"))&gt;0,"P38"," ")</f>
        <v xml:space="preserve"> </v>
      </c>
      <c r="CA34" s="58" t="str">
        <f>IF(SUM(COUNTIFS('Planificación 2026-1'!F:F,"HUAURA",'Planificación 2026-1'!X:X,C34,'Planificación 2026-1'!H:H,"T4"))&gt;0,"P55"," ")</f>
        <v xml:space="preserve"> </v>
      </c>
      <c r="CB34" s="59">
        <f>SUMIFS('Planificación 2026-1'!S:S,'Planificación 2026-1'!X:X,C34,'Planificación 2026-1'!H:H,"AF",'Planificación 2026-1'!I:I,"&gt;2")</f>
        <v>0</v>
      </c>
      <c r="CC34" s="59">
        <f>SUMIFS('Planificación 2026-1'!S:S,'Planificación 2026-1'!X:X,C34,'Planificación 2026-1'!H:H,"EN",'Planificación 2026-1'!I:I,"&gt;2")</f>
        <v>0</v>
      </c>
      <c r="CD34" s="59">
        <f>SUMIFS('Planificación 2026-1'!S:S,'Planificación 2026-1'!X:X,C34,'Planificación 2026-1'!H:H,"IS",'Planificación 2026-1'!I:I,"&gt;2")</f>
        <v>0</v>
      </c>
      <c r="CE34" s="59">
        <f>SUMIFS('Planificación 2026-1'!S:S,'Planificación 2026-1'!X:X,C34,'Planificación 2026-1'!H:H,"PS",'Planificación 2026-1'!I:I,"&gt;2")</f>
        <v>0</v>
      </c>
      <c r="CF34" s="59">
        <f>SUMIFS('Planificación 2026-1'!S:S,'Planificación 2026-1'!X:X,C34,'Planificación 2026-1'!H:H,"IN",'Planificación 2026-1'!I:I,"&gt;2")</f>
        <v>0</v>
      </c>
      <c r="CG34" s="59">
        <f>SUMIFS('Planificación 2026-1'!S:S,'Planificación 2026-1'!X:X,C34,'Planificación 2026-1'!H:H,"CA",'Planificación 2026-1'!I:I,"&gt;2")</f>
        <v>0</v>
      </c>
      <c r="CH34" s="59">
        <f>SUMIFS('Planificación 2026-1'!S:S,'Planificación 2026-1'!X:X,C34,'Planificación 2026-1'!H:H,"DE",'Planificación 2026-1'!I:I,"&gt;2")</f>
        <v>0</v>
      </c>
      <c r="CI34" s="59">
        <f>SUMIFS('Planificación 2026-1'!S:S,'Planificación 2026-1'!X:X,C34,'Planificación 2026-1'!H:H,"OB",'Planificación 2026-1'!I:I,"&gt;2")</f>
        <v>12</v>
      </c>
      <c r="CJ34" s="59">
        <f>SUMIFS('Planificación 2026-1'!S:S,'Planificación 2026-1'!X:X,C34,'Planificación 2026-1'!H:H,"MH",'Planificación 2026-1'!I:I,"&gt;2")</f>
        <v>0</v>
      </c>
      <c r="CK34" s="59">
        <f>SUMIFS('Planificación 2026-1'!S:S,'Planificación 2026-1'!X:X,C34,'Planificación 2026-1'!H:H,"IC",'Planificación 2026-1'!I:I,"&gt;2")</f>
        <v>0</v>
      </c>
      <c r="CL34" s="59">
        <f>SUMIFS('Planificación 2026-1'!S:S,'Planificación 2026-1'!X:X,C34,'Planificación 2026-1'!H:H,"AR",'Planificación 2026-1'!I:I,"&gt;2")</f>
        <v>0</v>
      </c>
      <c r="CM34" s="59">
        <f>SUMIFS('Planificación 2026-1'!S:S,'Planificación 2026-1'!X:X,C34,'Planificación 2026-1'!H:H,"AE",'Planificación 2026-1'!I:I,"&gt;2")</f>
        <v>0</v>
      </c>
      <c r="CN34" s="59">
        <f>SUMIFS('Planificación 2026-1'!S:S,'Planificación 2026-1'!X:X,C34,'Planificación 2026-1'!H:H,"T1",'Planificación 2026-1'!I:I,"&gt;2")</f>
        <v>0</v>
      </c>
      <c r="CO34" s="59">
        <f>SUMIFS('Planificación 2026-1'!S:S,'Planificación 2026-1'!X:X,C34,'Planificación 2026-1'!H:H,"T3",'Planificación 2026-1'!I:I,"&gt;2")</f>
        <v>0</v>
      </c>
      <c r="CP34" s="59">
        <f>SUMIFS('Planificación 2026-1'!S:S,'Planificación 2026-1'!X:X,C34,'Planificación 2026-1'!H:H,"T2",'Planificación 2026-1'!I:I,"&gt;2")</f>
        <v>0</v>
      </c>
      <c r="CQ34" s="59">
        <f>SUMIFS('Planificación 2026-1'!S:S,'Planificación 2026-1'!X:X,C34,'Planificación 2026-1'!H:H,"T4",'Planificación 2026-1'!I:I,"&gt;2")</f>
        <v>0</v>
      </c>
      <c r="CR34" s="59">
        <f>SUMIFS('Planificación 2026-1'!S:S,'Planificación 2026-1'!X:X,C34,'Planificación 2026-1'!H:H,"AF",'Planificación 2026-1'!I:I,"&lt;3")</f>
        <v>0</v>
      </c>
      <c r="CS34" s="59">
        <f>SUMIFS('Planificación 2026-1'!S:S,'Planificación 2026-1'!X:X,C34,'Planificación 2026-1'!H:H,"EN",'Planificación 2026-1'!I:I,"&lt;3")</f>
        <v>0</v>
      </c>
      <c r="CT34" s="59">
        <f>SUMIFS('Planificación 2026-1'!S:S,'Planificación 2026-1'!X:X,C34,'Planificación 2026-1'!H:H,"IS",'Planificación 2026-1'!I:I,"&lt;3")</f>
        <v>0</v>
      </c>
      <c r="CU34" s="59">
        <f>SUMIFS('Planificación 2026-1'!S:S,'Planificación 2026-1'!X:X,C34,'Planificación 2026-1'!H:H,"PS",'Planificación 2026-1'!I:I,"&lt;3")</f>
        <v>0</v>
      </c>
      <c r="CV34" s="59">
        <f>SUMIFS('Planificación 2026-1'!S:S,'Planificación 2026-1'!X:X,C34,'Planificación 2026-1'!H:H,"IN",'Planificación 2026-1'!I:I,"&lt;3")</f>
        <v>0</v>
      </c>
      <c r="CW34" s="59">
        <f>SUMIFS('Planificación 2026-1'!S:S,'Planificación 2026-1'!X:X,C34,'Planificación 2026-1'!H:H,"CA",'Planificación 2026-1'!I:I,"&lt;3")</f>
        <v>0</v>
      </c>
      <c r="CX34" s="59">
        <f>SUMIFS('Planificación 2026-1'!S:S,'Planificación 2026-1'!X:X,C34,'Planificación 2026-1'!H:H,"DE",'Planificación 2026-1'!I:I,"&lt;3")</f>
        <v>0</v>
      </c>
      <c r="CY34" s="59">
        <f>SUMIFS('Planificación 2026-1'!S:S,'Planificación 2026-1'!X:X,C34,'Planificación 2026-1'!H:H,"OB",'Planificación 2026-1'!I:I,"&lt;3")</f>
        <v>0</v>
      </c>
      <c r="CZ34" s="59">
        <f>SUMIFS('Planificación 2026-1'!S:S,'Planificación 2026-1'!X:X,C34,'Planificación 2026-1'!H:H,"MH",'Planificación 2026-1'!I:I,"&lt;3")</f>
        <v>0</v>
      </c>
      <c r="DA34" s="59">
        <f>SUMIFS('Planificación 2026-1'!S:S,'Planificación 2026-1'!X:X,C34,'Planificación 2026-1'!H:H,"IC",'Planificación 2026-1'!I:I,"&lt;3")</f>
        <v>0</v>
      </c>
      <c r="DB34" s="59">
        <f>SUMIFS('Planificación 2026-1'!S:S,'Planificación 2026-1'!X:X,C34,'Planificación 2026-1'!H:H,"AR",'Planificación 2026-1'!I:I,"&lt;3")</f>
        <v>0</v>
      </c>
      <c r="DC34" s="59">
        <f>SUMIFS('Planificación 2026-1'!S:S,'Planificación 2026-1'!X:X,C34,'Planificación 2026-1'!H:H,"AE",'Planificación 2026-1'!I:I,"&lt;3")</f>
        <v>0</v>
      </c>
      <c r="DD34" s="59">
        <f>SUMIFS('Planificación 2026-1'!S:S,'Planificación 2026-1'!X:X,C34,'Planificación 2026-1'!H:H,"T1",'Planificación 2026-1'!I:I,"&lt;3")</f>
        <v>0</v>
      </c>
      <c r="DE34" s="59">
        <f>SUMIFS('Planificación 2026-1'!S:S,'Planificación 2026-1'!X:X,C34,'Planificación 2026-1'!H:H,"T3",'Planificación 2026-1'!I:I,"&lt;3")</f>
        <v>0</v>
      </c>
      <c r="DF34" s="59">
        <f>SUMIFS('Planificación 2026-1'!S:S,'Planificación 2026-1'!X:X,C34,'Planificación 2026-1'!H:H,"T2",'Planificación 2026-1'!I:I,"&lt;3")</f>
        <v>0</v>
      </c>
      <c r="DG34" s="59">
        <f>SUMIFS('Planificación 2026-1'!S:S,'Planificación 2026-1'!X:X,C34,'Planificación 2026-1'!H:H,"T4",'Planificación 2026-1'!I:I,"&lt;3")</f>
        <v>0</v>
      </c>
      <c r="DH34" s="58" t="str">
        <f t="shared" si="3"/>
        <v/>
      </c>
      <c r="DI34" s="27">
        <f>IF(C34="","",SUMIFS('Planificación 2026-1'!S:S,'Planificación 2026-1'!X:X,C34,'Planificación 2026-1'!F:F,"PRINCIPAL",'Planificación 2026-1'!Y:Y,"VIRTUAL"))</f>
        <v>0</v>
      </c>
      <c r="DJ34" s="27">
        <f>IF(C34="","",SUMIFS('Planificación 2026-1'!S:S,'Planificación 2026-1'!X:X,C34,'Planificación 2026-1'!F:F,"PRINCIPAL",'Planificación 2026-1'!Y:Y,"PRESENCIAL"))</f>
        <v>0</v>
      </c>
      <c r="DK34" s="27">
        <f>IF(C34="","",SUMIFS('Planificación 2026-1'!S:S,'Planificación 2026-1'!X:X,C34,'Planificación 2026-1'!F:F,"PRINCIPAL",'Planificación 2026-1'!Y:Y,"HIBRIDO PRESENCIAL"))</f>
        <v>0</v>
      </c>
      <c r="DL34" s="58" t="str">
        <f t="shared" si="4"/>
        <v>P09</v>
      </c>
      <c r="DM34" s="58">
        <f>IF(C34="","",SUMIFS('Planificación 2026-1'!S:S,'Planificación 2026-1'!X:X,C34,'Planificación 2026-1'!F:F,"FILIAL",'Planificación 2026-1'!Y:Y,"VIRTUAL"))</f>
        <v>5</v>
      </c>
      <c r="DN34" s="60">
        <f>IF(C34="","",SUMIFS('Planificación 2026-1'!S:S,'Planificación 2026-1'!X:X,C34,'Planificación 2026-1'!F:F,"FILIAL",'Planificación 2026-1'!Y:Y,"PRESENCIAL"))</f>
        <v>7</v>
      </c>
      <c r="DO34" s="29">
        <f>IF(C34="","",SUMIFS('Planificación 2026-1'!S:S,'Planificación 2026-1'!X:X,C34,'Planificación 2026-1'!F:F,"FILIAL",'Planificación 2026-1'!Y:Y,"HIBRIDO PRESENCIAL"))</f>
        <v>0</v>
      </c>
      <c r="DP34" s="61" t="str">
        <f t="shared" si="5"/>
        <v/>
      </c>
      <c r="DQ34" s="58">
        <f>IF(C34="","",SUMIFS('Planificación 2026-1'!S:S,'Planificación 2026-1'!X:X,C34,'Planificación 2026-1'!F:F,"SUNAMPE",'Planificación 2026-1'!Y:Y,"VIRTUAL"))</f>
        <v>0</v>
      </c>
      <c r="DR34" s="29">
        <f>IF(C34="","",SUMIFS('Planificación 2026-1'!S:S,'Planificación 2026-1'!X:X,C34,'Planificación 2026-1'!F:F,"SUNAMPE",'Planificación 2026-1'!Y:Y,"PRESENCIAL"))</f>
        <v>0</v>
      </c>
      <c r="DS34" s="61" t="str">
        <f t="shared" si="6"/>
        <v/>
      </c>
      <c r="DT34" s="58">
        <f>IF(C34="","",SUMIFS('Planificación 2026-1'!S:S,'Planificación 2026-1'!X:X,C34,'Planificación 2026-1'!F:F,"HUAURA",'Planificación 2026-1'!Y:Y,"VIRTUAL"))</f>
        <v>0</v>
      </c>
      <c r="DU34" s="29">
        <f>IF(C34="","",SUMIFS('Planificación 2026-1'!S:S,'Planificación 2026-1'!X:X,C34,'Planificación 2026-1'!F:F,"HUAURA",'Planificación 2026-1'!Y:Y,"PRESENCIAL"))</f>
        <v>0</v>
      </c>
      <c r="DV34" s="32">
        <f>SUMIFS('Planificación 2026-1'!S:S,'Planificación 2026-1'!X:X,C34,'Planificación 2026-1'!F:F,"PRINCIPAL",'Planificación 2026-1'!Y:Y,"VIRTUAL",'Planificación 2026-1'!I:I,"&gt;2")</f>
        <v>0</v>
      </c>
      <c r="DW34" s="32">
        <f>SUMIFS('Planificación 2026-1'!S:S,'Planificación 2026-1'!X:X,C34,'Planificación 2026-1'!F:F,"PRINCIPAL",'Planificación 2026-1'!Y:Y,"&lt;&gt;VIRTUAL",'Planificación 2026-1'!I:I,"&gt;2")</f>
        <v>0</v>
      </c>
      <c r="DX34" s="32">
        <f>SUMIFS('Planificación 2026-1'!S:S,'Planificación 2026-1'!X:X,C34,'Planificación 2026-1'!F:F,"SUNAMPE",'Planificación 2026-1'!Y:Y,"VIRTUAL",'Planificación 2026-1'!I:I,"&gt;2")</f>
        <v>0</v>
      </c>
      <c r="DY34" s="32">
        <f>SUMIFS('Planificación 2026-1'!S:S,'Planificación 2026-1'!X:X,C34,'Planificación 2026-1'!F:F,"SUNAMPE",'Planificación 2026-1'!Y:Y,"&lt;&gt;VIRTUAL",'Planificación 2026-1'!I:I,"&gt;2")</f>
        <v>0</v>
      </c>
      <c r="DZ34" s="32">
        <f>SUMIFS('Planificación 2026-1'!S:S,'Planificación 2026-1'!X:X,C34,'Planificación 2026-1'!F:F,"FILIAL",'Planificación 2026-1'!Y:Y,"VIRTUAL",'Planificación 2026-1'!I:I,"&gt;2")</f>
        <v>5</v>
      </c>
      <c r="EA34" s="32">
        <f>SUMIFS('Planificación 2026-1'!S:S,'Planificación 2026-1'!X:X,C34,'Planificación 2026-1'!F:F,"FILIAL",'Planificación 2026-1'!Y:Y,"&lt;&gt;VIRTUAL",'Planificación 2026-1'!I:I,"&gt;2")</f>
        <v>7</v>
      </c>
      <c r="EB34" s="32">
        <f>SUMIFS('Planificación 2026-1'!S:S,'Planificación 2026-1'!X:X,C34,'Planificación 2026-1'!F:F,"PORUMA",'Planificación 2026-1'!Y:Y,"VIRTUAL",'Planificación 2026-1'!I:I,"&gt;2")</f>
        <v>0</v>
      </c>
      <c r="EC34" s="32">
        <f>SUMIFS('Planificación 2026-1'!S:S,'Planificación 2026-1'!X:X,C34,'Planificación 2026-1'!F:F,"PORUMA",'Planificación 2026-1'!Y:Y,"&lt;&gt;VIRTUAL",'Planificación 2026-1'!I:I,"&gt;2")</f>
        <v>0</v>
      </c>
      <c r="ED34" s="32">
        <f>SUMIFS('Planificación 2026-1'!S:S,'Planificación 2026-1'!X:X,C34,'Planificación 2026-1'!F:F,"HUAURA",'Planificación 2026-1'!Y:Y,"VIRTUAL",'Planificación 2026-1'!I:I,"&gt;2")</f>
        <v>0</v>
      </c>
      <c r="EE34" s="32">
        <f>SUMIFS('Planificación 2026-1'!S:S,'Planificación 2026-1'!X:X,C34,'Planificación 2026-1'!F:F,"HUAURA",'Planificación 2026-1'!Y:Y,"&lt;&gt;VIRTUAL",'Planificación 2026-1'!I:I,"&gt;2")</f>
        <v>0</v>
      </c>
      <c r="EF34" s="32">
        <f>SUMIFS('Planificación 2026-1'!S:S,'Planificación 2026-1'!X:X,C34,'Planificación 2026-1'!F:F,"PRINCIPAL",'Planificación 2026-1'!Y:Y,"VIRTUAL",'Planificación 2026-1'!I:I,"&lt;3")</f>
        <v>0</v>
      </c>
      <c r="EG34" s="32">
        <f>SUMIFS('Planificación 2026-1'!S:S,'Planificación 2026-1'!X:X,C34,'Planificación 2026-1'!F:F,"PRINCIPAL",'Planificación 2026-1'!Y:Y,"&lt;&gt;VIRTUAL",'Planificación 2026-1'!I:I,"&lt;3")</f>
        <v>0</v>
      </c>
      <c r="EH34" s="32">
        <f>SUMIFS('Planificación 2026-1'!S:S,'Planificación 2026-1'!X:X,C34,'Planificación 2026-1'!F:F,"SUNAMPE",'Planificación 2026-1'!Y:Y,"VIRTUAL",'Planificación 2026-1'!I:I,"&lt;3")</f>
        <v>0</v>
      </c>
      <c r="EI34" s="32">
        <f>SUMIFS('Planificación 2026-1'!S:S,'Planificación 2026-1'!X:X,C34,'Planificación 2026-1'!F:F,"SUNAMPE",'Planificación 2026-1'!Y:Y,"&lt;&gt;VIRTUAL",'Planificación 2026-1'!I:I,"&lt;3")</f>
        <v>0</v>
      </c>
      <c r="EJ34" s="32">
        <f>SUMIFS('Planificación 2026-1'!S:S,'Planificación 2026-1'!X:X,C34,'Planificación 2026-1'!F:F,"FILIAL",'Planificación 2026-1'!Y:Y,"VIRTUAL",'Planificación 2026-1'!I:I,"&lt;3")</f>
        <v>0</v>
      </c>
      <c r="EK34" s="32">
        <f>SUMIFS('Planificación 2026-1'!S:S,'Planificación 2026-1'!X:X,C34,'Planificación 2026-1'!F:F,"FILIAL",'Planificación 2026-1'!Y:Y,"&lt;&gt;VIRTUAL",'Planificación 2026-1'!I:I,"&lt;3")</f>
        <v>0</v>
      </c>
      <c r="EL34" s="32">
        <f>SUMIFS('Planificación 2026-1'!S:S,'Planificación 2026-1'!X:X,C34,'Planificación 2026-1'!F:F,"PORUMA",'Planificación 2026-1'!Y:Y,"VIRTUAL",'Planificación 2026-1'!I:I,"&lt;3")</f>
        <v>0</v>
      </c>
      <c r="EM34" s="32">
        <f>SUMIFS('Planificación 2026-1'!S:S,'Planificación 2026-1'!X:X,C34,'Planificación 2026-1'!F:F,"PORUMA",'Planificación 2026-1'!Y:Y,"&lt;&gt;VIRTUAL",'Planificación 2026-1'!I:I,"&lt;3")</f>
        <v>0</v>
      </c>
      <c r="EN34" s="32">
        <f>SUMIFS('Planificación 2026-1'!S:S,'Planificación 2026-1'!X:X,C34,'Planificación 2026-1'!F:F,"HUAURA",'Planificación 2026-1'!Y:Y,"VIRTUAL",'Planificación 2026-1'!I:I,"&lt;3")</f>
        <v>0</v>
      </c>
      <c r="EO34" s="32">
        <f>SUMIFS('Planificación 2026-1'!S:S,'Planificación 2026-1'!X:X,C34,'Planificación 2026-1'!F:F,"HUAURA",'Planificación 2026-1'!Y:Y,"&lt;&gt;VIRTUAL",'Planificación 2026-1'!I:I,"&lt;3")</f>
        <v>0</v>
      </c>
      <c r="EP34" s="32">
        <f t="shared" si="13"/>
        <v>12</v>
      </c>
      <c r="EQ34" s="32">
        <f t="shared" si="7"/>
        <v>0</v>
      </c>
      <c r="ER34" s="32">
        <f t="shared" si="8"/>
        <v>0</v>
      </c>
      <c r="ES34" s="32">
        <f t="shared" si="9"/>
        <v>0</v>
      </c>
      <c r="ET34" s="32">
        <f t="shared" si="10"/>
        <v>0</v>
      </c>
      <c r="EU34" s="32">
        <f t="shared" si="11"/>
        <v>12</v>
      </c>
      <c r="EV34" s="32" t="b">
        <f>EXACT(EU34,E34)</f>
        <v>1</v>
      </c>
      <c r="EW34" s="32"/>
      <c r="EX34" s="32">
        <f t="shared" si="1"/>
        <v>5</v>
      </c>
      <c r="EY34" s="32">
        <f t="shared" si="2"/>
        <v>7</v>
      </c>
      <c r="EZ34" s="32" t="b">
        <f>EXACT(SUM(EX34:EY34),E34)</f>
        <v>1</v>
      </c>
      <c r="FA34" s="32" t="str">
        <f>IF(AND(DW34=0,EA34=0,EE34=0),"",IF(COUNTIF(DW34:EE34,"&gt;0")=1,IF(DW34&gt;0,"SEDE",IF(EA34&gt;0,"FILIAL","HUAURA")),IF(COUNTIF(DW34:EE34,"&gt;0")=2,IF(AND(DW34&gt;0,EA34&gt;0),"SEDE-FILIAL",IF(AND(DW34&gt;0,EE34&gt;0),"SEDE-HUAURA","FILIAL-HUAURA")),"SEDE-FILIAL-HUAURA")))</f>
        <v>FILIAL-HUAURA</v>
      </c>
      <c r="FB34" s="32" t="str">
        <f t="shared" si="12"/>
        <v>MAS PRESENCIAL</v>
      </c>
    </row>
    <row r="35" spans="1:158">
      <c r="A35" s="33"/>
      <c r="B35" s="65">
        <v>32</v>
      </c>
      <c r="C35" s="32" t="s">
        <v>232</v>
      </c>
      <c r="D35" s="429">
        <v>21567738</v>
      </c>
      <c r="E35" s="62">
        <f>SUMIF('Planificación 2026-1'!X:X,C35,'Planificación 2026-1'!S:S)</f>
        <v>32</v>
      </c>
      <c r="F35" s="63" t="s">
        <v>199</v>
      </c>
      <c r="G35" s="454" t="s">
        <v>200</v>
      </c>
      <c r="H35" s="64" t="s">
        <v>38</v>
      </c>
      <c r="I35" s="64" t="s">
        <v>156</v>
      </c>
      <c r="J35" s="32" t="s">
        <v>38</v>
      </c>
      <c r="K35" s="32" t="s">
        <v>156</v>
      </c>
      <c r="L35" s="57" t="str">
        <f>IF(SUM(COUNTIFS('Planificación 2026-1'!F:F,"PRINCIPAL",'Planificación 2026-1'!X:X,C35,'Planificación 2026-1'!H:H,"AF"))&gt;0,"P01"," ")</f>
        <v xml:space="preserve"> </v>
      </c>
      <c r="M35" s="58" t="str">
        <f>IF(SUM(COUNTIFS('Planificación 2026-1'!F:F,"PRINCIPAL",'Planificación 2026-1'!X:X,C35,'Planificación 2026-1'!H:H,"EN"))&gt;0,"P02"," ")</f>
        <v xml:space="preserve"> </v>
      </c>
      <c r="N35" s="58" t="str">
        <f>IF(SUM(COUNTIFS('Planificación 2026-1'!F:F,"PRINCIPAL",'Planificación 2026-1'!X:X,C35,'Planificación 2026-1'!H:H,"IS"))&gt;0,"P03"," ")</f>
        <v xml:space="preserve"> </v>
      </c>
      <c r="O35" s="58" t="str">
        <f>IF(SUM(COUNTIFS('Planificación 2026-1'!F:F,"PRINCIPAL",'Planificación 2026-1'!X:X,C35,'Planificación 2026-1'!H:H,"PS"))&gt;0,"P04"," ")</f>
        <v xml:space="preserve"> </v>
      </c>
      <c r="P35" s="58"/>
      <c r="Q35" s="58" t="str">
        <f>IF(SUM(COUNTIFS('Planificación 2026-1'!F:F,"PRINCIPAL",'Planificación 2026-1'!X:X,C35,'Planificación 2026-1'!H:H,"IN"))&gt;0,"P06"," ")</f>
        <v xml:space="preserve"> </v>
      </c>
      <c r="R35" s="58" t="str">
        <f>IF(SUM(COUNTIFS('Planificación 2026-1'!F:F,"PRINCIPAL",'Planificación 2026-1'!X:X,C35,'Planificación 2026-1'!H:H,"CA"))&gt;0,"P07"," ")</f>
        <v xml:space="preserve"> </v>
      </c>
      <c r="S35" s="58" t="str">
        <f>IF(SUM(COUNTIFS('Planificación 2026-1'!F:F,"PRINCIPAL",'Planificación 2026-1'!X:X,C35,'Planificación 2026-1'!H:H,"DE"))&gt;0,"P08"," ")</f>
        <v xml:space="preserve"> </v>
      </c>
      <c r="T35" s="58" t="str">
        <f>IF(SUM(COUNTIFS('Planificación 2026-1'!F:F,"PRINCIPAL",'Planificación 2026-1'!X:X,C35,'Planificación 2026-1'!H:H,"OB"))&gt;0,"P09"," ")</f>
        <v xml:space="preserve"> </v>
      </c>
      <c r="U35" s="58" t="str">
        <f>IF(SUM(COUNTIFS('Planificación 2026-1'!F:F,"PRINCIPAL",'Planificación 2026-1'!X:X,C35,'Planificación 2026-1'!H:H,"MH"))&gt;0,"P31"," ")</f>
        <v xml:space="preserve"> </v>
      </c>
      <c r="V35" s="58" t="str">
        <f>IF(SUM(COUNTIFS('Planificación 2026-1'!F:F,"PRINCIPAL",'Planificación 2026-1'!X:X,C35,'Planificación 2026-1'!H:H,"IC"))&gt;0,"P32"," ")</f>
        <v xml:space="preserve"> </v>
      </c>
      <c r="W35" s="58" t="str">
        <f>IF(SUM(COUNTIFS('Planificación 2026-1'!F:F,"PRINCIPAL",'Planificación 2026-1'!X:X,C35,'Planificación 2026-1'!H:H,"AR"))&gt;0,"P34"," ")</f>
        <v xml:space="preserve"> </v>
      </c>
      <c r="X35" s="58" t="str">
        <f>IF(SUM(COUNTIFS('Planificación 2026-1'!F:F,"PRINCIPAL",'Planificación 2026-1'!X:X,C35,'Planificación 2026-1'!H:H,"T1"))&gt;0,"P35"," ")</f>
        <v xml:space="preserve"> </v>
      </c>
      <c r="Y35" s="58" t="str">
        <f>IF(SUM(COUNTIFS('Planificación 2026-1'!F:F,"PRINCIPAL",'Planificación 2026-1'!X:X,C35,'Planificación 2026-1'!H:H,"T3"))&gt;0,"P36"," ")</f>
        <v xml:space="preserve"> </v>
      </c>
      <c r="Z35" s="58" t="str">
        <f>IF(SUM(COUNTIFS('Planificación 2026-1'!F:F,"PRINCIPAL",'Planificación 2026-1'!X:X,C35,'Planificación 2026-1'!H:H,"T2"))&gt;0,"P37"," ")</f>
        <v xml:space="preserve"> </v>
      </c>
      <c r="AA35" s="58" t="str">
        <f>IF(SUM(COUNTIFS('Planificación 2026-1'!F:F,"PRINCIPAL",'Planificación 2026-1'!X:X,C35,'Planificación 2026-1'!H:H,"AE"))&gt;0,"P38"," ")</f>
        <v xml:space="preserve"> </v>
      </c>
      <c r="AB35" s="58" t="str">
        <f>IF(SUM(COUNTIFS('Planificación 2026-1'!F:F,"PRINCIPAL",'Planificación 2026-1'!X:X,C35,'Planificación 2026-1'!H:H,"T4"))&gt;0,"P55"," ")</f>
        <v xml:space="preserve"> </v>
      </c>
      <c r="AC35" s="58" t="str">
        <f>IF(SUM(COUNTIFS('Planificación 2026-1'!F:F,"FILIAL",'Planificación 2026-1'!X:X,C35,'Planificación 2026-1'!H:H,"AF"))&gt;0," P01"," ")</f>
        <v xml:space="preserve"> </v>
      </c>
      <c r="AD35" s="58" t="str">
        <f>IF(SUM(COUNTIFS('Planificación 2026-1'!F:F,"FILIAL",'Planificación 2026-1'!X:X,C35,'Planificación 2026-1'!H:H,"EN"))&gt;0,"P02"," ")</f>
        <v xml:space="preserve"> </v>
      </c>
      <c r="AE35" s="58" t="str">
        <f>IF(SUM(COUNTIFS('Planificación 2026-1'!F:F,"FILIAL",'Planificación 2026-1'!X:X,C35,'Planificación 2026-1'!H:H,"IS"))&gt;0,"P03"," ")</f>
        <v xml:space="preserve"> </v>
      </c>
      <c r="AF35" s="58" t="str">
        <f>IF(SUM(COUNTIFS('Planificación 2026-1'!F:F,"FILIAL",'Planificación 2026-1'!X:X,C35,'Planificación 2026-1'!H:H,"PS"))&gt;0,"P04"," ")</f>
        <v xml:space="preserve"> </v>
      </c>
      <c r="AG35" s="58"/>
      <c r="AH35" s="58" t="str">
        <f>IF(SUM(COUNTIFS('Planificación 2026-1'!F:F,"FILIAL",'Planificación 2026-1'!X:X,C35,'Planificación 2026-1'!H:H,"IN"))&gt;0,"P06"," ")</f>
        <v xml:space="preserve"> </v>
      </c>
      <c r="AI35" s="58" t="str">
        <f>IF(SUM(COUNTIFS('Planificación 2026-1'!F:F,"FILIAL",'Planificación 2026-1'!X:X,C35,'Planificación 2026-1'!H:H,"CA"))&gt;0,"P07"," ")</f>
        <v xml:space="preserve"> </v>
      </c>
      <c r="AJ35" s="58" t="str">
        <f>IF(SUM(COUNTIFS('Planificación 2026-1'!F:F,"FILIAL",'Planificación 2026-1'!X:X,C35,'Planificación 2026-1'!H:H,"DE"))&gt;0,"P08"," ")</f>
        <v xml:space="preserve"> </v>
      </c>
      <c r="AK35" s="58" t="str">
        <f>IF(SUM(COUNTIFS('Planificación 2026-1'!F:F,"FILIAL",'Planificación 2026-1'!X:X,C35,'Planificación 2026-1'!H:H,"OB"))&gt;0,"P09"," ")</f>
        <v>P09</v>
      </c>
      <c r="AL35" s="58" t="str">
        <f>IF(SUM(COUNTIFS('Planificación 2026-1'!F:F,"FILIAL",'Planificación 2026-1'!X:X,C35,'Planificación 2026-1'!H:H,"MH"))&gt;0,"P31"," ")</f>
        <v xml:space="preserve"> </v>
      </c>
      <c r="AM35" s="58" t="str">
        <f>IF(SUM(COUNTIFS('Planificación 2026-1'!F:F,"FILIAL",'Planificación 2026-1'!X:X,C35,'Planificación 2026-1'!H:H,"IC"))&gt;0,"P32"," ")</f>
        <v xml:space="preserve"> </v>
      </c>
      <c r="AN35" s="58" t="str">
        <f>IF(SUM(COUNTIFS('Planificación 2026-1'!F:F,"FILIAL",'Planificación 2026-1'!X:X,C35,'Planificación 2026-1'!H:H,"AR"))&gt;0,"P34"," ")</f>
        <v xml:space="preserve"> </v>
      </c>
      <c r="AO35" s="58" t="str">
        <f>IF(SUM(COUNTIFS('Planificación 2026-1'!F:F,"FILIAL",'Planificación 2026-1'!X:X,C35,'Planificación 2026-1'!H:H,"T1"))&gt;0,"P35"," ")</f>
        <v xml:space="preserve"> </v>
      </c>
      <c r="AP35" s="58" t="str">
        <f>IF(SUM(COUNTIFS('Planificación 2026-1'!F:F,"FILIAL",'Planificación 2026-1'!X:X,C35,'Planificación 2026-1'!H:H,"T3"))&gt;0,"P36"," ")</f>
        <v xml:space="preserve"> </v>
      </c>
      <c r="AQ35" s="58" t="str">
        <f>IF(SUM(COUNTIFS('Planificación 2026-1'!F:F,"FILIAL",'Planificación 2026-1'!X:X,C35,'Planificación 2026-1'!H:H,"T2"))&gt;0,"P37"," ")</f>
        <v xml:space="preserve"> </v>
      </c>
      <c r="AR35" s="58" t="str">
        <f>IF(SUM(COUNTIFS('Planificación 2026-1'!F:F,"FILIAL",'Planificación 2026-1'!X:X,C35,'Planificación 2026-1'!H:H,"AE"))&gt;0,"P38"," ")</f>
        <v xml:space="preserve"> </v>
      </c>
      <c r="AS35" s="58" t="str">
        <f>IF(SUM(COUNTIFS('Planificación 2026-1'!F:F,"FILIAL",'Planificación 2026-1'!X:X,C35,'Planificación 2026-1'!H:H,"T4"))&gt;0,"P55"," ")</f>
        <v xml:space="preserve"> </v>
      </c>
      <c r="AT35" s="58" t="str">
        <f>IF(SUM(COUNTIFS('Planificación 2026-1'!F:F,"SUNAMPE",'Planificación 2026-1'!X:X,C35,'Planificación 2026-1'!H:H,"AF"))&gt;0," P01"," ")</f>
        <v xml:space="preserve"> </v>
      </c>
      <c r="AU35" s="58" t="str">
        <f>IF(SUM(COUNTIFS('Planificación 2026-1'!F:F,"SUNAMPE",'Planificación 2026-1'!X:X,C35,'Planificación 2026-1'!H:H,"EN"))&gt;0,"P02"," ")</f>
        <v xml:space="preserve"> </v>
      </c>
      <c r="AV35" s="58" t="str">
        <f>IF(SUM(COUNTIFS('Planificación 2026-1'!F:F,"SUNAMPE",'Planificación 2026-1'!X:X,C35,'Planificación 2026-1'!H:H,"IS"))&gt;0,"P03"," ")</f>
        <v xml:space="preserve"> </v>
      </c>
      <c r="AW35" s="58" t="str">
        <f>IF(SUM(COUNTIFS('Planificación 2026-1'!F:F,"SUNAMPE",'Planificación 2026-1'!X:X,C35,'Planificación 2026-1'!H:H,"PS"))&gt;0,"P04"," ")</f>
        <v xml:space="preserve"> </v>
      </c>
      <c r="AX35" s="58"/>
      <c r="AY35" s="58" t="str">
        <f>IF(SUM(COUNTIFS('Planificación 2026-1'!F:F,"SUNAMPE",'Planificación 2026-1'!X:X,C35,'Planificación 2026-1'!H:H,"IN"))&gt;0,"P06"," ")</f>
        <v xml:space="preserve"> </v>
      </c>
      <c r="AZ35" s="58" t="str">
        <f>IF(SUM(COUNTIFS('Planificación 2026-1'!F:F,"SUNAMPE",'Planificación 2026-1'!X:X,C35,'Planificación 2026-1'!H:H,"CA"))&gt;0,"P07"," ")</f>
        <v xml:space="preserve"> </v>
      </c>
      <c r="BA35" s="58" t="str">
        <f>IF(SUM(COUNTIFS('Planificación 2026-1'!F:F,"SUNAMPE",'Planificación 2026-1'!X:X,C35,'Planificación 2026-1'!H:H,"DE"))&gt;0,"P08"," ")</f>
        <v xml:space="preserve"> </v>
      </c>
      <c r="BB35" s="58" t="str">
        <f>IF(SUM(COUNTIFS('Planificación 2026-1'!F:F,"SUNAMPE",'Planificación 2026-1'!X:X,C35,'Planificación 2026-1'!H:H,"OB"))&gt;0,"P09"," ")</f>
        <v xml:space="preserve"> </v>
      </c>
      <c r="BC35" s="58" t="str">
        <f>IF(SUM(COUNTIFS('Planificación 2026-1'!F:F,"SUNAMPE",'Planificación 2026-1'!X:X,C35,'Planificación 2026-1'!H:H,"MH"))&gt;0,"P31"," ")</f>
        <v xml:space="preserve"> </v>
      </c>
      <c r="BD35" s="58" t="str">
        <f>IF(SUM(COUNTIFS('Planificación 2026-1'!F:F,"SUNAMPE",'Planificación 2026-1'!X:X,C35,'Planificación 2026-1'!H:H,"IC"))&gt;0,"P32"," ")</f>
        <v xml:space="preserve"> </v>
      </c>
      <c r="BE35" s="58" t="str">
        <f>IF(SUM(COUNTIFS('Planificación 2026-1'!F:F,"SUNAMPE",'Planificación 2026-1'!X:X,C35,'Planificación 2026-1'!H:H,"AR"))&gt;0,"P34"," ")</f>
        <v xml:space="preserve"> </v>
      </c>
      <c r="BF35" s="58" t="str">
        <f>IF(SUM(COUNTIFS('Planificación 2026-1'!F:F,"SUNAMPE",'Planificación 2026-1'!X:X,C35,'Planificación 2026-1'!H:H,"T1"))&gt;0,"P35"," ")</f>
        <v xml:space="preserve"> </v>
      </c>
      <c r="BG35" s="58" t="str">
        <f>IF(SUM(COUNTIFS('Planificación 2026-1'!F:F,"SUNAMPE",'Planificación 2026-1'!X:X,C35,'Planificación 2026-1'!H:H,"T3"))&gt;0,"P36"," ")</f>
        <v xml:space="preserve"> </v>
      </c>
      <c r="BH35" s="58" t="str">
        <f>IF(SUM(COUNTIFS('Planificación 2026-1'!F:F,"SUNAMPE",'Planificación 2026-1'!X:X,C35,'Planificación 2026-1'!H:H,"T2"))&gt;0,"P37"," ")</f>
        <v xml:space="preserve"> </v>
      </c>
      <c r="BI35" s="58" t="str">
        <f>IF(SUM(COUNTIFS('Planificación 2026-1'!F:F,"SUNAMPE",'Planificación 2026-1'!X:X,C35,'Planificación 2026-1'!H:H,"AE"))&gt;0,"P38"," ")</f>
        <v xml:space="preserve"> </v>
      </c>
      <c r="BJ35" s="58" t="str">
        <f>IF(SUM(COUNTIFS('Planificación 2026-1'!F:F,"SUNAMPE",'Planificación 2026-1'!X:X,C35,'Planificación 2026-1'!H:H,"T4"))&gt;0,"P55"," ")</f>
        <v xml:space="preserve"> </v>
      </c>
      <c r="BK35" s="58" t="str">
        <f>IF(SUM(COUNTIFS('Planificación 2026-1'!F:F,"HUAURA",'Planificación 2026-1'!X:X,C35,'Planificación 2026-1'!H:H,"AF"))&gt;0," P01"," ")</f>
        <v xml:space="preserve"> </v>
      </c>
      <c r="BL35" s="58" t="str">
        <f>IF(SUM(COUNTIFS('Planificación 2026-1'!F:F,"HUAURA",'Planificación 2026-1'!X:X,C35,'Planificación 2026-1'!H:H,"EN"))&gt;0,"P02"," ")</f>
        <v xml:space="preserve"> </v>
      </c>
      <c r="BM35" s="58" t="str">
        <f>IF(SUM(COUNTIFS('Planificación 2026-1'!F:F,"HUAURA",'Planificación 2026-1'!X:X,C35,'Planificación 2026-1'!H:H,"IS"))&gt;0,"P03"," ")</f>
        <v xml:space="preserve"> </v>
      </c>
      <c r="BN35" s="58" t="str">
        <f>IF(SUM(COUNTIFS('Planificación 2026-1'!F:F,"HUAURA",'Planificación 2026-1'!X:X,C35,'Planificación 2026-1'!H:H,"PS"))&gt;0,"P04"," ")</f>
        <v xml:space="preserve"> </v>
      </c>
      <c r="BO35" s="58"/>
      <c r="BP35" s="58" t="str">
        <f>IF(SUM(COUNTIFS('Planificación 2026-1'!F:F,"HUAURA",'Planificación 2026-1'!X:X,C35,'Planificación 2026-1'!H:H,"IN"))&gt;0,"P06"," ")</f>
        <v xml:space="preserve"> </v>
      </c>
      <c r="BQ35" s="58" t="str">
        <f>IF(SUM(COUNTIFS('Planificación 2026-1'!F:F,"HUAURA",'Planificación 2026-1'!X:X,C35,'Planificación 2026-1'!H:H,"CA"))&gt;0,"P07"," ")</f>
        <v xml:space="preserve"> </v>
      </c>
      <c r="BR35" s="58" t="str">
        <f>IF(SUM(COUNTIFS('Planificación 2026-1'!F:F,"HUAURA",'Planificación 2026-1'!X:X,C35,'Planificación 2026-1'!H:H,"DE"))&gt;0,"P08"," ")</f>
        <v xml:space="preserve"> </v>
      </c>
      <c r="BS35" s="58" t="str">
        <f>IF(SUM(COUNTIFS('Planificación 2026-1'!F:F,"HUAURA",'Planificación 2026-1'!X:X,C35,'Planificación 2026-1'!H:H,"OB"))&gt;0,"P09"," ")</f>
        <v xml:space="preserve"> </v>
      </c>
      <c r="BT35" s="58" t="str">
        <f>IF(SUM(COUNTIFS('Planificación 2026-1'!F:F,"HUAURA",'Planificación 2026-1'!X:X,C35,'Planificación 2026-1'!H:H,"MH"))&gt;0,"P31"," ")</f>
        <v xml:space="preserve"> </v>
      </c>
      <c r="BU35" s="58" t="str">
        <f>IF(SUM(COUNTIFS('Planificación 2026-1'!F:F,"HUAURA",'Planificación 2026-1'!X:X,C35,'Planificación 2026-1'!H:H,"IC"))&gt;0,"P32"," ")</f>
        <v xml:space="preserve"> </v>
      </c>
      <c r="BV35" s="58" t="str">
        <f>IF(SUM(COUNTIFS('Planificación 2026-1'!F:F,"HUAURA",'Planificación 2026-1'!X:X,C35,'Planificación 2026-1'!H:H,"AR"))&gt;0,"P34"," ")</f>
        <v xml:space="preserve"> </v>
      </c>
      <c r="BW35" s="58" t="str">
        <f>IF(SUM(COUNTIFS('Planificación 2026-1'!F:F,"HUAURA",'Planificación 2026-1'!X:X,C35,'Planificación 2026-1'!H:H,"T1"))&gt;0,"P35"," ")</f>
        <v xml:space="preserve"> </v>
      </c>
      <c r="BX35" s="58" t="str">
        <f>IF(SUM(COUNTIFS('Planificación 2026-1'!F:F,"HUAURA",'Planificación 2026-1'!X:X,C35,'Planificación 2026-1'!H:H,"T3"))&gt;0,"P36"," ")</f>
        <v xml:space="preserve"> </v>
      </c>
      <c r="BY35" s="58" t="str">
        <f>IF(SUM(COUNTIFS('Planificación 2026-1'!F:F,"HUAURA",'Planificación 2026-1'!X:X,C35,'Planificación 2026-1'!H:H,"T2"))&gt;0,"P37"," ")</f>
        <v xml:space="preserve"> </v>
      </c>
      <c r="BZ35" s="58" t="str">
        <f>IF(SUM(COUNTIFS('Planificación 2026-1'!F:F,"HUAURA",'Planificación 2026-1'!X:X,C35,'Planificación 2026-1'!H:H,"AE"))&gt;0,"P38"," ")</f>
        <v xml:space="preserve"> </v>
      </c>
      <c r="CA35" s="58" t="str">
        <f>IF(SUM(COUNTIFS('Planificación 2026-1'!F:F,"HUAURA",'Planificación 2026-1'!X:X,C35,'Planificación 2026-1'!H:H,"T4"))&gt;0,"P55"," ")</f>
        <v xml:space="preserve"> </v>
      </c>
      <c r="CB35" s="59">
        <f>SUMIFS('Planificación 2026-1'!S:S,'Planificación 2026-1'!X:X,C35,'Planificación 2026-1'!H:H,"AF",'Planificación 2026-1'!I:I,"&gt;2")</f>
        <v>0</v>
      </c>
      <c r="CC35" s="59">
        <f>SUMIFS('Planificación 2026-1'!S:S,'Planificación 2026-1'!X:X,C35,'Planificación 2026-1'!H:H,"EN",'Planificación 2026-1'!I:I,"&gt;2")</f>
        <v>0</v>
      </c>
      <c r="CD35" s="59">
        <f>SUMIFS('Planificación 2026-1'!S:S,'Planificación 2026-1'!X:X,C35,'Planificación 2026-1'!H:H,"IS",'Planificación 2026-1'!I:I,"&gt;2")</f>
        <v>0</v>
      </c>
      <c r="CE35" s="59">
        <f>SUMIFS('Planificación 2026-1'!S:S,'Planificación 2026-1'!X:X,C35,'Planificación 2026-1'!H:H,"PS",'Planificación 2026-1'!I:I,"&gt;2")</f>
        <v>0</v>
      </c>
      <c r="CF35" s="59">
        <f>SUMIFS('Planificación 2026-1'!S:S,'Planificación 2026-1'!X:X,C35,'Planificación 2026-1'!H:H,"IN",'Planificación 2026-1'!I:I,"&gt;2")</f>
        <v>0</v>
      </c>
      <c r="CG35" s="59">
        <f>SUMIFS('Planificación 2026-1'!S:S,'Planificación 2026-1'!X:X,C35,'Planificación 2026-1'!H:H,"CA",'Planificación 2026-1'!I:I,"&gt;2")</f>
        <v>0</v>
      </c>
      <c r="CH35" s="59">
        <f>SUMIFS('Planificación 2026-1'!S:S,'Planificación 2026-1'!X:X,C35,'Planificación 2026-1'!H:H,"DE",'Planificación 2026-1'!I:I,"&gt;2")</f>
        <v>0</v>
      </c>
      <c r="CI35" s="59">
        <f>SUMIFS('Planificación 2026-1'!S:S,'Planificación 2026-1'!X:X,C35,'Planificación 2026-1'!H:H,"OB",'Planificación 2026-1'!I:I,"&gt;2")</f>
        <v>32</v>
      </c>
      <c r="CJ35" s="59">
        <f>SUMIFS('Planificación 2026-1'!S:S,'Planificación 2026-1'!X:X,C35,'Planificación 2026-1'!H:H,"MH",'Planificación 2026-1'!I:I,"&gt;2")</f>
        <v>0</v>
      </c>
      <c r="CK35" s="59">
        <f>SUMIFS('Planificación 2026-1'!S:S,'Planificación 2026-1'!X:X,C35,'Planificación 2026-1'!H:H,"IC",'Planificación 2026-1'!I:I,"&gt;2")</f>
        <v>0</v>
      </c>
      <c r="CL35" s="59">
        <f>SUMIFS('Planificación 2026-1'!S:S,'Planificación 2026-1'!X:X,C35,'Planificación 2026-1'!H:H,"AR",'Planificación 2026-1'!I:I,"&gt;2")</f>
        <v>0</v>
      </c>
      <c r="CM35" s="59">
        <f>SUMIFS('Planificación 2026-1'!S:S,'Planificación 2026-1'!X:X,C35,'Planificación 2026-1'!H:H,"AE",'Planificación 2026-1'!I:I,"&gt;2")</f>
        <v>0</v>
      </c>
      <c r="CN35" s="59">
        <f>SUMIFS('Planificación 2026-1'!S:S,'Planificación 2026-1'!X:X,C35,'Planificación 2026-1'!H:H,"T1",'Planificación 2026-1'!I:I,"&gt;2")</f>
        <v>0</v>
      </c>
      <c r="CO35" s="59">
        <f>SUMIFS('Planificación 2026-1'!S:S,'Planificación 2026-1'!X:X,C35,'Planificación 2026-1'!H:H,"T3",'Planificación 2026-1'!I:I,"&gt;2")</f>
        <v>0</v>
      </c>
      <c r="CP35" s="59">
        <f>SUMIFS('Planificación 2026-1'!S:S,'Planificación 2026-1'!X:X,C35,'Planificación 2026-1'!H:H,"T2",'Planificación 2026-1'!I:I,"&gt;2")</f>
        <v>0</v>
      </c>
      <c r="CQ35" s="59">
        <f>SUMIFS('Planificación 2026-1'!S:S,'Planificación 2026-1'!X:X,C35,'Planificación 2026-1'!H:H,"T4",'Planificación 2026-1'!I:I,"&gt;2")</f>
        <v>0</v>
      </c>
      <c r="CR35" s="59">
        <f>SUMIFS('Planificación 2026-1'!S:S,'Planificación 2026-1'!X:X,C35,'Planificación 2026-1'!H:H,"AF",'Planificación 2026-1'!I:I,"&lt;3")</f>
        <v>0</v>
      </c>
      <c r="CS35" s="59">
        <f>SUMIFS('Planificación 2026-1'!S:S,'Planificación 2026-1'!X:X,C35,'Planificación 2026-1'!H:H,"EN",'Planificación 2026-1'!I:I,"&lt;3")</f>
        <v>0</v>
      </c>
      <c r="CT35" s="59">
        <f>SUMIFS('Planificación 2026-1'!S:S,'Planificación 2026-1'!X:X,C35,'Planificación 2026-1'!H:H,"IS",'Planificación 2026-1'!I:I,"&lt;3")</f>
        <v>0</v>
      </c>
      <c r="CU35" s="59">
        <f>SUMIFS('Planificación 2026-1'!S:S,'Planificación 2026-1'!X:X,C35,'Planificación 2026-1'!H:H,"PS",'Planificación 2026-1'!I:I,"&lt;3")</f>
        <v>0</v>
      </c>
      <c r="CV35" s="59">
        <f>SUMIFS('Planificación 2026-1'!S:S,'Planificación 2026-1'!X:X,C35,'Planificación 2026-1'!H:H,"IN",'Planificación 2026-1'!I:I,"&lt;3")</f>
        <v>0</v>
      </c>
      <c r="CW35" s="59">
        <f>SUMIFS('Planificación 2026-1'!S:S,'Planificación 2026-1'!X:X,C35,'Planificación 2026-1'!H:H,"CA",'Planificación 2026-1'!I:I,"&lt;3")</f>
        <v>0</v>
      </c>
      <c r="CX35" s="59">
        <f>SUMIFS('Planificación 2026-1'!S:S,'Planificación 2026-1'!X:X,C35,'Planificación 2026-1'!H:H,"DE",'Planificación 2026-1'!I:I,"&lt;3")</f>
        <v>0</v>
      </c>
      <c r="CY35" s="59">
        <f>SUMIFS('Planificación 2026-1'!S:S,'Planificación 2026-1'!X:X,C35,'Planificación 2026-1'!H:H,"OB",'Planificación 2026-1'!I:I,"&lt;3")</f>
        <v>0</v>
      </c>
      <c r="CZ35" s="59">
        <f>SUMIFS('Planificación 2026-1'!S:S,'Planificación 2026-1'!X:X,C35,'Planificación 2026-1'!H:H,"MH",'Planificación 2026-1'!I:I,"&lt;3")</f>
        <v>0</v>
      </c>
      <c r="DA35" s="59">
        <f>SUMIFS('Planificación 2026-1'!S:S,'Planificación 2026-1'!X:X,C35,'Planificación 2026-1'!H:H,"IC",'Planificación 2026-1'!I:I,"&lt;3")</f>
        <v>0</v>
      </c>
      <c r="DB35" s="59">
        <f>SUMIFS('Planificación 2026-1'!S:S,'Planificación 2026-1'!X:X,C35,'Planificación 2026-1'!H:H,"AR",'Planificación 2026-1'!I:I,"&lt;3")</f>
        <v>0</v>
      </c>
      <c r="DC35" s="59">
        <f>SUMIFS('Planificación 2026-1'!S:S,'Planificación 2026-1'!X:X,C35,'Planificación 2026-1'!H:H,"AE",'Planificación 2026-1'!I:I,"&lt;3")</f>
        <v>0</v>
      </c>
      <c r="DD35" s="59">
        <f>SUMIFS('Planificación 2026-1'!S:S,'Planificación 2026-1'!X:X,C35,'Planificación 2026-1'!H:H,"T1",'Planificación 2026-1'!I:I,"&lt;3")</f>
        <v>0</v>
      </c>
      <c r="DE35" s="59">
        <f>SUMIFS('Planificación 2026-1'!S:S,'Planificación 2026-1'!X:X,C35,'Planificación 2026-1'!H:H,"T3",'Planificación 2026-1'!I:I,"&lt;3")</f>
        <v>0</v>
      </c>
      <c r="DF35" s="59">
        <f>SUMIFS('Planificación 2026-1'!S:S,'Planificación 2026-1'!X:X,C35,'Planificación 2026-1'!H:H,"T2",'Planificación 2026-1'!I:I,"&lt;3")</f>
        <v>0</v>
      </c>
      <c r="DG35" s="59">
        <f>SUMIFS('Planificación 2026-1'!S:S,'Planificación 2026-1'!X:X,C35,'Planificación 2026-1'!H:H,"T4",'Planificación 2026-1'!I:I,"&lt;3")</f>
        <v>0</v>
      </c>
      <c r="DH35" s="58" t="str">
        <f t="shared" si="3"/>
        <v/>
      </c>
      <c r="DI35" s="27">
        <f>IF(C35="","",SUMIFS('Planificación 2026-1'!S:S,'Planificación 2026-1'!X:X,C35,'Planificación 2026-1'!F:F,"PRINCIPAL",'Planificación 2026-1'!Y:Y,"VIRTUAL"))</f>
        <v>0</v>
      </c>
      <c r="DJ35" s="27">
        <f>IF(C35="","",SUMIFS('Planificación 2026-1'!S:S,'Planificación 2026-1'!X:X,C35,'Planificación 2026-1'!F:F,"PRINCIPAL",'Planificación 2026-1'!Y:Y,"PRESENCIAL"))</f>
        <v>0</v>
      </c>
      <c r="DK35" s="27">
        <f>IF(C35="","",SUMIFS('Planificación 2026-1'!S:S,'Planificación 2026-1'!X:X,C35,'Planificación 2026-1'!F:F,"PRINCIPAL",'Planificación 2026-1'!Y:Y,"HIBRIDO PRESENCIAL"))</f>
        <v>0</v>
      </c>
      <c r="DL35" s="58" t="str">
        <f t="shared" si="4"/>
        <v>P09</v>
      </c>
      <c r="DM35" s="58">
        <f>IF(C35="","",SUMIFS('Planificación 2026-1'!S:S,'Planificación 2026-1'!X:X,C35,'Planificación 2026-1'!F:F,"FILIAL",'Planificación 2026-1'!Y:Y,"VIRTUAL"))</f>
        <v>0</v>
      </c>
      <c r="DN35" s="60">
        <f>IF(C35="","",SUMIFS('Planificación 2026-1'!S:S,'Planificación 2026-1'!X:X,C35,'Planificación 2026-1'!F:F,"FILIAL",'Planificación 2026-1'!Y:Y,"PRESENCIAL"))</f>
        <v>32</v>
      </c>
      <c r="DO35" s="29">
        <f>IF(C35="","",SUMIFS('Planificación 2026-1'!S:S,'Planificación 2026-1'!X:X,C35,'Planificación 2026-1'!F:F,"FILIAL",'Planificación 2026-1'!Y:Y,"HIBRIDO PRESENCIAL"))</f>
        <v>0</v>
      </c>
      <c r="DP35" s="61" t="str">
        <f t="shared" si="5"/>
        <v/>
      </c>
      <c r="DQ35" s="58">
        <f>IF(C35="","",SUMIFS('Planificación 2026-1'!S:S,'Planificación 2026-1'!X:X,C35,'Planificación 2026-1'!F:F,"SUNAMPE",'Planificación 2026-1'!Y:Y,"VIRTUAL"))</f>
        <v>0</v>
      </c>
      <c r="DR35" s="29">
        <f>IF(C35="","",SUMIFS('Planificación 2026-1'!S:S,'Planificación 2026-1'!X:X,C35,'Planificación 2026-1'!F:F,"SUNAMPE",'Planificación 2026-1'!Y:Y,"PRESENCIAL"))</f>
        <v>0</v>
      </c>
      <c r="DS35" s="61" t="str">
        <f t="shared" si="6"/>
        <v/>
      </c>
      <c r="DT35" s="58">
        <f>IF(C35="","",SUMIFS('Planificación 2026-1'!S:S,'Planificación 2026-1'!X:X,C35,'Planificación 2026-1'!F:F,"HUAURA",'Planificación 2026-1'!Y:Y,"VIRTUAL"))</f>
        <v>0</v>
      </c>
      <c r="DU35" s="29">
        <f>IF(C35="","",SUMIFS('Planificación 2026-1'!S:S,'Planificación 2026-1'!X:X,C35,'Planificación 2026-1'!F:F,"HUAURA",'Planificación 2026-1'!Y:Y,"PRESENCIAL"))</f>
        <v>0</v>
      </c>
      <c r="DV35" s="32">
        <f>SUMIFS('Planificación 2026-1'!S:S,'Planificación 2026-1'!X:X,C35,'Planificación 2026-1'!F:F,"PRINCIPAL",'Planificación 2026-1'!Y:Y,"VIRTUAL",'Planificación 2026-1'!I:I,"&gt;2")</f>
        <v>0</v>
      </c>
      <c r="DW35" s="32">
        <f>SUMIFS('Planificación 2026-1'!S:S,'Planificación 2026-1'!X:X,C35,'Planificación 2026-1'!F:F,"PRINCIPAL",'Planificación 2026-1'!Y:Y,"&lt;&gt;VIRTUAL",'Planificación 2026-1'!I:I,"&gt;2")</f>
        <v>0</v>
      </c>
      <c r="DX35" s="32">
        <f>SUMIFS('Planificación 2026-1'!S:S,'Planificación 2026-1'!X:X,C35,'Planificación 2026-1'!F:F,"SUNAMPE",'Planificación 2026-1'!Y:Y,"VIRTUAL",'Planificación 2026-1'!I:I,"&gt;2")</f>
        <v>0</v>
      </c>
      <c r="DY35" s="32">
        <f>SUMIFS('Planificación 2026-1'!S:S,'Planificación 2026-1'!X:X,C35,'Planificación 2026-1'!F:F,"SUNAMPE",'Planificación 2026-1'!Y:Y,"&lt;&gt;VIRTUAL",'Planificación 2026-1'!I:I,"&gt;2")</f>
        <v>0</v>
      </c>
      <c r="DZ35" s="32">
        <f>SUMIFS('Planificación 2026-1'!S:S,'Planificación 2026-1'!X:X,C35,'Planificación 2026-1'!F:F,"FILIAL",'Planificación 2026-1'!Y:Y,"VIRTUAL",'Planificación 2026-1'!I:I,"&gt;2")</f>
        <v>0</v>
      </c>
      <c r="EA35" s="32">
        <f>SUMIFS('Planificación 2026-1'!S:S,'Planificación 2026-1'!X:X,C35,'Planificación 2026-1'!F:F,"FILIAL",'Planificación 2026-1'!Y:Y,"&lt;&gt;VIRTUAL",'Planificación 2026-1'!I:I,"&gt;2")</f>
        <v>32</v>
      </c>
      <c r="EB35" s="32">
        <f>SUMIFS('Planificación 2026-1'!S:S,'Planificación 2026-1'!X:X,C35,'Planificación 2026-1'!F:F,"PORUMA",'Planificación 2026-1'!Y:Y,"VIRTUAL",'Planificación 2026-1'!I:I,"&gt;2")</f>
        <v>0</v>
      </c>
      <c r="EC35" s="32">
        <f>SUMIFS('Planificación 2026-1'!S:S,'Planificación 2026-1'!X:X,C35,'Planificación 2026-1'!F:F,"PORUMA",'Planificación 2026-1'!Y:Y,"&lt;&gt;VIRTUAL",'Planificación 2026-1'!I:I,"&gt;2")</f>
        <v>0</v>
      </c>
      <c r="ED35" s="32">
        <f>SUMIFS('Planificación 2026-1'!S:S,'Planificación 2026-1'!X:X,C35,'Planificación 2026-1'!F:F,"HUAURA",'Planificación 2026-1'!Y:Y,"VIRTUAL",'Planificación 2026-1'!I:I,"&gt;2")</f>
        <v>0</v>
      </c>
      <c r="EE35" s="32">
        <f>SUMIFS('Planificación 2026-1'!S:S,'Planificación 2026-1'!X:X,C35,'Planificación 2026-1'!F:F,"HUAURA",'Planificación 2026-1'!Y:Y,"&lt;&gt;VIRTUAL",'Planificación 2026-1'!I:I,"&gt;2")</f>
        <v>0</v>
      </c>
      <c r="EF35" s="32">
        <f>SUMIFS('Planificación 2026-1'!S:S,'Planificación 2026-1'!X:X,C35,'Planificación 2026-1'!F:F,"PRINCIPAL",'Planificación 2026-1'!Y:Y,"VIRTUAL",'Planificación 2026-1'!I:I,"&lt;3")</f>
        <v>0</v>
      </c>
      <c r="EG35" s="32">
        <f>SUMIFS('Planificación 2026-1'!S:S,'Planificación 2026-1'!X:X,C35,'Planificación 2026-1'!F:F,"PRINCIPAL",'Planificación 2026-1'!Y:Y,"&lt;&gt;VIRTUAL",'Planificación 2026-1'!I:I,"&lt;3")</f>
        <v>0</v>
      </c>
      <c r="EH35" s="32">
        <f>SUMIFS('Planificación 2026-1'!S:S,'Planificación 2026-1'!X:X,C35,'Planificación 2026-1'!F:F,"SUNAMPE",'Planificación 2026-1'!Y:Y,"VIRTUAL",'Planificación 2026-1'!I:I,"&lt;3")</f>
        <v>0</v>
      </c>
      <c r="EI35" s="32">
        <f>SUMIFS('Planificación 2026-1'!S:S,'Planificación 2026-1'!X:X,C35,'Planificación 2026-1'!F:F,"SUNAMPE",'Planificación 2026-1'!Y:Y,"&lt;&gt;VIRTUAL",'Planificación 2026-1'!I:I,"&lt;3")</f>
        <v>0</v>
      </c>
      <c r="EJ35" s="32">
        <f>SUMIFS('Planificación 2026-1'!S:S,'Planificación 2026-1'!X:X,C35,'Planificación 2026-1'!F:F,"FILIAL",'Planificación 2026-1'!Y:Y,"VIRTUAL",'Planificación 2026-1'!I:I,"&lt;3")</f>
        <v>0</v>
      </c>
      <c r="EK35" s="32">
        <f>SUMIFS('Planificación 2026-1'!S:S,'Planificación 2026-1'!X:X,C35,'Planificación 2026-1'!F:F,"FILIAL",'Planificación 2026-1'!Y:Y,"&lt;&gt;VIRTUAL",'Planificación 2026-1'!I:I,"&lt;3")</f>
        <v>0</v>
      </c>
      <c r="EL35" s="32">
        <f>SUMIFS('Planificación 2026-1'!S:S,'Planificación 2026-1'!X:X,C35,'Planificación 2026-1'!F:F,"PORUMA",'Planificación 2026-1'!Y:Y,"VIRTUAL",'Planificación 2026-1'!I:I,"&lt;3")</f>
        <v>0</v>
      </c>
      <c r="EM35" s="32">
        <f>SUMIFS('Planificación 2026-1'!S:S,'Planificación 2026-1'!X:X,C35,'Planificación 2026-1'!F:F,"PORUMA",'Planificación 2026-1'!Y:Y,"&lt;&gt;VIRTUAL",'Planificación 2026-1'!I:I,"&lt;3")</f>
        <v>0</v>
      </c>
      <c r="EN35" s="32">
        <f>SUMIFS('Planificación 2026-1'!S:S,'Planificación 2026-1'!X:X,C35,'Planificación 2026-1'!F:F,"HUAURA",'Planificación 2026-1'!Y:Y,"VIRTUAL",'Planificación 2026-1'!I:I,"&lt;3")</f>
        <v>0</v>
      </c>
      <c r="EO35" s="32">
        <f>SUMIFS('Planificación 2026-1'!S:S,'Planificación 2026-1'!X:X,C35,'Planificación 2026-1'!F:F,"HUAURA",'Planificación 2026-1'!Y:Y,"&lt;&gt;VIRTUAL",'Planificación 2026-1'!I:I,"&lt;3")</f>
        <v>0</v>
      </c>
      <c r="EP35" s="32">
        <f t="shared" si="13"/>
        <v>32</v>
      </c>
      <c r="EQ35" s="32">
        <f t="shared" si="7"/>
        <v>0</v>
      </c>
      <c r="ER35" s="32">
        <f t="shared" si="8"/>
        <v>0</v>
      </c>
      <c r="ES35" s="32">
        <f t="shared" si="9"/>
        <v>0</v>
      </c>
      <c r="ET35" s="32">
        <f t="shared" si="10"/>
        <v>0</v>
      </c>
      <c r="EU35" s="32">
        <f t="shared" si="11"/>
        <v>32</v>
      </c>
      <c r="EV35" s="32" t="b">
        <f>EXACT(EU35,E35)</f>
        <v>1</v>
      </c>
      <c r="EW35" s="32"/>
      <c r="EX35" s="32">
        <f t="shared" si="1"/>
        <v>0</v>
      </c>
      <c r="EY35" s="32">
        <f t="shared" si="2"/>
        <v>32</v>
      </c>
      <c r="EZ35" s="32" t="b">
        <f>EXACT(SUM(EX35:EY35),E35)</f>
        <v>1</v>
      </c>
      <c r="FA35" s="32" t="str">
        <f>IF(AND(DW35=0,EA35=0,EE35=0),"",IF(COUNTIF(DW35:EE35,"&gt;0")=1,IF(DW35&gt;0,"SEDE",IF(EA35&gt;0,"FILIAL","HUAURA")),IF(COUNTIF(DW35:EE35,"&gt;0")=2,IF(AND(DW35&gt;0,EA35&gt;0),"SEDE-FILIAL",IF(AND(DW35&gt;0,EE35&gt;0),"SEDE-HUAURA","FILIAL-HUAURA")),"SEDE-FILIAL-HUAURA")))</f>
        <v>FILIAL</v>
      </c>
      <c r="FB35" s="32" t="str">
        <f t="shared" si="12"/>
        <v>PRESENCIAL</v>
      </c>
    </row>
    <row r="36" spans="1:158">
      <c r="A36" s="33"/>
      <c r="B36" s="66">
        <v>33</v>
      </c>
      <c r="C36" s="32" t="s">
        <v>233</v>
      </c>
      <c r="D36" s="429">
        <v>21453025</v>
      </c>
      <c r="E36" s="62">
        <f>SUMIF('Planificación 2026-1'!X:X,C36,'Planificación 2026-1'!S:S)</f>
        <v>30</v>
      </c>
      <c r="F36" s="63" t="s">
        <v>199</v>
      </c>
      <c r="G36" s="454" t="s">
        <v>200</v>
      </c>
      <c r="H36" s="64" t="s">
        <v>38</v>
      </c>
      <c r="I36" s="64" t="s">
        <v>157</v>
      </c>
      <c r="J36" s="32" t="s">
        <v>111</v>
      </c>
      <c r="K36" s="32" t="s">
        <v>157</v>
      </c>
      <c r="L36" s="57" t="str">
        <f>IF(SUM(COUNTIFS('Planificación 2026-1'!F:F,"PRINCIPAL",'Planificación 2026-1'!X:X,C36,'Planificación 2026-1'!H:H,"AF"))&gt;0,"P01"," ")</f>
        <v xml:space="preserve"> </v>
      </c>
      <c r="M36" s="58" t="str">
        <f>IF(SUM(COUNTIFS('Planificación 2026-1'!F:F,"PRINCIPAL",'Planificación 2026-1'!X:X,C36,'Planificación 2026-1'!H:H,"EN"))&gt;0,"P02"," ")</f>
        <v xml:space="preserve"> </v>
      </c>
      <c r="N36" s="58" t="str">
        <f>IF(SUM(COUNTIFS('Planificación 2026-1'!F:F,"PRINCIPAL",'Planificación 2026-1'!X:X,C36,'Planificación 2026-1'!H:H,"IS"))&gt;0,"P03"," ")</f>
        <v xml:space="preserve"> </v>
      </c>
      <c r="O36" s="58" t="str">
        <f>IF(SUM(COUNTIFS('Planificación 2026-1'!F:F,"PRINCIPAL",'Planificación 2026-1'!X:X,C36,'Planificación 2026-1'!H:H,"PS"))&gt;0,"P04"," ")</f>
        <v>P04</v>
      </c>
      <c r="P36" s="58"/>
      <c r="Q36" s="58" t="str">
        <f>IF(SUM(COUNTIFS('Planificación 2026-1'!F:F,"PRINCIPAL",'Planificación 2026-1'!X:X,C36,'Planificación 2026-1'!H:H,"IN"))&gt;0,"P06"," ")</f>
        <v xml:space="preserve"> </v>
      </c>
      <c r="R36" s="58" t="str">
        <f>IF(SUM(COUNTIFS('Planificación 2026-1'!F:F,"PRINCIPAL",'Planificación 2026-1'!X:X,C36,'Planificación 2026-1'!H:H,"CA"))&gt;0,"P07"," ")</f>
        <v xml:space="preserve"> </v>
      </c>
      <c r="S36" s="58" t="str">
        <f>IF(SUM(COUNTIFS('Planificación 2026-1'!F:F,"PRINCIPAL",'Planificación 2026-1'!X:X,C36,'Planificación 2026-1'!H:H,"DE"))&gt;0,"P08"," ")</f>
        <v xml:space="preserve"> </v>
      </c>
      <c r="T36" s="58" t="str">
        <f>IF(SUM(COUNTIFS('Planificación 2026-1'!F:F,"PRINCIPAL",'Planificación 2026-1'!X:X,C36,'Planificación 2026-1'!H:H,"OB"))&gt;0,"P09"," ")</f>
        <v xml:space="preserve"> </v>
      </c>
      <c r="U36" s="58" t="str">
        <f>IF(SUM(COUNTIFS('Planificación 2026-1'!F:F,"PRINCIPAL",'Planificación 2026-1'!X:X,C36,'Planificación 2026-1'!H:H,"MH"))&gt;0,"P31"," ")</f>
        <v xml:space="preserve"> </v>
      </c>
      <c r="V36" s="58" t="str">
        <f>IF(SUM(COUNTIFS('Planificación 2026-1'!F:F,"PRINCIPAL",'Planificación 2026-1'!X:X,C36,'Planificación 2026-1'!H:H,"IC"))&gt;0,"P32"," ")</f>
        <v xml:space="preserve"> </v>
      </c>
      <c r="W36" s="58" t="str">
        <f>IF(SUM(COUNTIFS('Planificación 2026-1'!F:F,"PRINCIPAL",'Planificación 2026-1'!X:X,C36,'Planificación 2026-1'!H:H,"AR"))&gt;0,"P34"," ")</f>
        <v xml:space="preserve"> </v>
      </c>
      <c r="X36" s="58" t="str">
        <f>IF(SUM(COUNTIFS('Planificación 2026-1'!F:F,"PRINCIPAL",'Planificación 2026-1'!X:X,C36,'Planificación 2026-1'!H:H,"T1"))&gt;0,"P35"," ")</f>
        <v xml:space="preserve"> </v>
      </c>
      <c r="Y36" s="58" t="str">
        <f>IF(SUM(COUNTIFS('Planificación 2026-1'!F:F,"PRINCIPAL",'Planificación 2026-1'!X:X,C36,'Planificación 2026-1'!H:H,"T3"))&gt;0,"P36"," ")</f>
        <v xml:space="preserve"> </v>
      </c>
      <c r="Z36" s="58" t="str">
        <f>IF(SUM(COUNTIFS('Planificación 2026-1'!F:F,"PRINCIPAL",'Planificación 2026-1'!X:X,C36,'Planificación 2026-1'!H:H,"T2"))&gt;0,"P37"," ")</f>
        <v xml:space="preserve"> </v>
      </c>
      <c r="AA36" s="58" t="str">
        <f>IF(SUM(COUNTIFS('Planificación 2026-1'!F:F,"PRINCIPAL",'Planificación 2026-1'!X:X,C36,'Planificación 2026-1'!H:H,"AE"))&gt;0,"P38"," ")</f>
        <v xml:space="preserve"> </v>
      </c>
      <c r="AB36" s="58" t="str">
        <f>IF(SUM(COUNTIFS('Planificación 2026-1'!F:F,"PRINCIPAL",'Planificación 2026-1'!X:X,C36,'Planificación 2026-1'!H:H,"T4"))&gt;0,"P55"," ")</f>
        <v xml:space="preserve"> </v>
      </c>
      <c r="AC36" s="58" t="str">
        <f>IF(SUM(COUNTIFS('Planificación 2026-1'!F:F,"FILIAL",'Planificación 2026-1'!X:X,C36,'Planificación 2026-1'!H:H,"AF"))&gt;0," P01"," ")</f>
        <v xml:space="preserve"> </v>
      </c>
      <c r="AD36" s="58" t="str">
        <f>IF(SUM(COUNTIFS('Planificación 2026-1'!F:F,"FILIAL",'Planificación 2026-1'!X:X,C36,'Planificación 2026-1'!H:H,"EN"))&gt;0,"P02"," ")</f>
        <v xml:space="preserve"> </v>
      </c>
      <c r="AE36" s="58" t="str">
        <f>IF(SUM(COUNTIFS('Planificación 2026-1'!F:F,"FILIAL",'Planificación 2026-1'!X:X,C36,'Planificación 2026-1'!H:H,"IS"))&gt;0,"P03"," ")</f>
        <v xml:space="preserve"> </v>
      </c>
      <c r="AF36" s="58" t="str">
        <f>IF(SUM(COUNTIFS('Planificación 2026-1'!F:F,"FILIAL",'Planificación 2026-1'!X:X,C36,'Planificación 2026-1'!H:H,"PS"))&gt;0,"P04"," ")</f>
        <v>P04</v>
      </c>
      <c r="AG36" s="58"/>
      <c r="AH36" s="58" t="str">
        <f>IF(SUM(COUNTIFS('Planificación 2026-1'!F:F,"FILIAL",'Planificación 2026-1'!X:X,C36,'Planificación 2026-1'!H:H,"IN"))&gt;0,"P06"," ")</f>
        <v xml:space="preserve"> </v>
      </c>
      <c r="AI36" s="58" t="str">
        <f>IF(SUM(COUNTIFS('Planificación 2026-1'!F:F,"FILIAL",'Planificación 2026-1'!X:X,C36,'Planificación 2026-1'!H:H,"CA"))&gt;0,"P07"," ")</f>
        <v xml:space="preserve"> </v>
      </c>
      <c r="AJ36" s="58" t="str">
        <f>IF(SUM(COUNTIFS('Planificación 2026-1'!F:F,"FILIAL",'Planificación 2026-1'!X:X,C36,'Planificación 2026-1'!H:H,"DE"))&gt;0,"P08"," ")</f>
        <v xml:space="preserve"> </v>
      </c>
      <c r="AK36" s="58" t="str">
        <f>IF(SUM(COUNTIFS('Planificación 2026-1'!F:F,"FILIAL",'Planificación 2026-1'!X:X,C36,'Planificación 2026-1'!H:H,"OB"))&gt;0,"P09"," ")</f>
        <v xml:space="preserve"> </v>
      </c>
      <c r="AL36" s="58" t="str">
        <f>IF(SUM(COUNTIFS('Planificación 2026-1'!F:F,"FILIAL",'Planificación 2026-1'!X:X,C36,'Planificación 2026-1'!H:H,"MH"))&gt;0,"P31"," ")</f>
        <v xml:space="preserve"> </v>
      </c>
      <c r="AM36" s="58" t="str">
        <f>IF(SUM(COUNTIFS('Planificación 2026-1'!F:F,"FILIAL",'Planificación 2026-1'!X:X,C36,'Planificación 2026-1'!H:H,"IC"))&gt;0,"P32"," ")</f>
        <v xml:space="preserve"> </v>
      </c>
      <c r="AN36" s="58" t="str">
        <f>IF(SUM(COUNTIFS('Planificación 2026-1'!F:F,"FILIAL",'Planificación 2026-1'!X:X,C36,'Planificación 2026-1'!H:H,"AR"))&gt;0,"P34"," ")</f>
        <v xml:space="preserve"> </v>
      </c>
      <c r="AO36" s="58" t="str">
        <f>IF(SUM(COUNTIFS('Planificación 2026-1'!F:F,"FILIAL",'Planificación 2026-1'!X:X,C36,'Planificación 2026-1'!H:H,"T1"))&gt;0,"P35"," ")</f>
        <v xml:space="preserve"> </v>
      </c>
      <c r="AP36" s="58" t="str">
        <f>IF(SUM(COUNTIFS('Planificación 2026-1'!F:F,"FILIAL",'Planificación 2026-1'!X:X,C36,'Planificación 2026-1'!H:H,"T3"))&gt;0,"P36"," ")</f>
        <v xml:space="preserve"> </v>
      </c>
      <c r="AQ36" s="58" t="str">
        <f>IF(SUM(COUNTIFS('Planificación 2026-1'!F:F,"FILIAL",'Planificación 2026-1'!X:X,C36,'Planificación 2026-1'!H:H,"T2"))&gt;0,"P37"," ")</f>
        <v xml:space="preserve"> </v>
      </c>
      <c r="AR36" s="58" t="str">
        <f>IF(SUM(COUNTIFS('Planificación 2026-1'!F:F,"FILIAL",'Planificación 2026-1'!X:X,C36,'Planificación 2026-1'!H:H,"AE"))&gt;0,"P38"," ")</f>
        <v xml:space="preserve"> </v>
      </c>
      <c r="AS36" s="58" t="str">
        <f>IF(SUM(COUNTIFS('Planificación 2026-1'!F:F,"FILIAL",'Planificación 2026-1'!X:X,C36,'Planificación 2026-1'!H:H,"T4"))&gt;0,"P55"," ")</f>
        <v xml:space="preserve"> </v>
      </c>
      <c r="AT36" s="58" t="str">
        <f>IF(SUM(COUNTIFS('Planificación 2026-1'!F:F,"SUNAMPE",'Planificación 2026-1'!X:X,C36,'Planificación 2026-1'!H:H,"AF"))&gt;0," P01"," ")</f>
        <v xml:space="preserve"> </v>
      </c>
      <c r="AU36" s="58" t="str">
        <f>IF(SUM(COUNTIFS('Planificación 2026-1'!F:F,"SUNAMPE",'Planificación 2026-1'!X:X,C36,'Planificación 2026-1'!H:H,"EN"))&gt;0,"P02"," ")</f>
        <v xml:space="preserve"> </v>
      </c>
      <c r="AV36" s="58" t="str">
        <f>IF(SUM(COUNTIFS('Planificación 2026-1'!F:F,"SUNAMPE",'Planificación 2026-1'!X:X,C36,'Planificación 2026-1'!H:H,"IS"))&gt;0,"P03"," ")</f>
        <v xml:space="preserve"> </v>
      </c>
      <c r="AW36" s="58" t="str">
        <f>IF(SUM(COUNTIFS('Planificación 2026-1'!F:F,"SUNAMPE",'Planificación 2026-1'!X:X,C36,'Planificación 2026-1'!H:H,"PS"))&gt;0,"P04"," ")</f>
        <v xml:space="preserve"> </v>
      </c>
      <c r="AX36" s="58"/>
      <c r="AY36" s="58" t="str">
        <f>IF(SUM(COUNTIFS('Planificación 2026-1'!F:F,"SUNAMPE",'Planificación 2026-1'!X:X,C36,'Planificación 2026-1'!H:H,"IN"))&gt;0,"P06"," ")</f>
        <v xml:space="preserve"> </v>
      </c>
      <c r="AZ36" s="58" t="str">
        <f>IF(SUM(COUNTIFS('Planificación 2026-1'!F:F,"SUNAMPE",'Planificación 2026-1'!X:X,C36,'Planificación 2026-1'!H:H,"CA"))&gt;0,"P07"," ")</f>
        <v xml:space="preserve"> </v>
      </c>
      <c r="BA36" s="58" t="str">
        <f>IF(SUM(COUNTIFS('Planificación 2026-1'!F:F,"SUNAMPE",'Planificación 2026-1'!X:X,C36,'Planificación 2026-1'!H:H,"DE"))&gt;0,"P08"," ")</f>
        <v xml:space="preserve"> </v>
      </c>
      <c r="BB36" s="58" t="str">
        <f>IF(SUM(COUNTIFS('Planificación 2026-1'!F:F,"SUNAMPE",'Planificación 2026-1'!X:X,C36,'Planificación 2026-1'!H:H,"OB"))&gt;0,"P09"," ")</f>
        <v xml:space="preserve"> </v>
      </c>
      <c r="BC36" s="58" t="str">
        <f>IF(SUM(COUNTIFS('Planificación 2026-1'!F:F,"SUNAMPE",'Planificación 2026-1'!X:X,C36,'Planificación 2026-1'!H:H,"MH"))&gt;0,"P31"," ")</f>
        <v>P31</v>
      </c>
      <c r="BD36" s="58" t="str">
        <f>IF(SUM(COUNTIFS('Planificación 2026-1'!F:F,"SUNAMPE",'Planificación 2026-1'!X:X,C36,'Planificación 2026-1'!H:H,"IC"))&gt;0,"P32"," ")</f>
        <v xml:space="preserve"> </v>
      </c>
      <c r="BE36" s="58" t="str">
        <f>IF(SUM(COUNTIFS('Planificación 2026-1'!F:F,"SUNAMPE",'Planificación 2026-1'!X:X,C36,'Planificación 2026-1'!H:H,"AR"))&gt;0,"P34"," ")</f>
        <v xml:space="preserve"> </v>
      </c>
      <c r="BF36" s="58" t="str">
        <f>IF(SUM(COUNTIFS('Planificación 2026-1'!F:F,"SUNAMPE",'Planificación 2026-1'!X:X,C36,'Planificación 2026-1'!H:H,"T1"))&gt;0,"P35"," ")</f>
        <v xml:space="preserve"> </v>
      </c>
      <c r="BG36" s="58" t="str">
        <f>IF(SUM(COUNTIFS('Planificación 2026-1'!F:F,"SUNAMPE",'Planificación 2026-1'!X:X,C36,'Planificación 2026-1'!H:H,"T3"))&gt;0,"P36"," ")</f>
        <v xml:space="preserve"> </v>
      </c>
      <c r="BH36" s="58" t="str">
        <f>IF(SUM(COUNTIFS('Planificación 2026-1'!F:F,"SUNAMPE",'Planificación 2026-1'!X:X,C36,'Planificación 2026-1'!H:H,"T2"))&gt;0,"P37"," ")</f>
        <v xml:space="preserve"> </v>
      </c>
      <c r="BI36" s="58" t="str">
        <f>IF(SUM(COUNTIFS('Planificación 2026-1'!F:F,"SUNAMPE",'Planificación 2026-1'!X:X,C36,'Planificación 2026-1'!H:H,"AE"))&gt;0,"P38"," ")</f>
        <v xml:space="preserve"> </v>
      </c>
      <c r="BJ36" s="58" t="str">
        <f>IF(SUM(COUNTIFS('Planificación 2026-1'!F:F,"SUNAMPE",'Planificación 2026-1'!X:X,C36,'Planificación 2026-1'!H:H,"T4"))&gt;0,"P55"," ")</f>
        <v>P55</v>
      </c>
      <c r="BK36" s="58" t="str">
        <f>IF(SUM(COUNTIFS('Planificación 2026-1'!F:F,"HUAURA",'Planificación 2026-1'!X:X,C36,'Planificación 2026-1'!H:H,"AF"))&gt;0," P01"," ")</f>
        <v xml:space="preserve"> </v>
      </c>
      <c r="BL36" s="58" t="str">
        <f>IF(SUM(COUNTIFS('Planificación 2026-1'!F:F,"HUAURA",'Planificación 2026-1'!X:X,C36,'Planificación 2026-1'!H:H,"EN"))&gt;0,"P02"," ")</f>
        <v>P02</v>
      </c>
      <c r="BM36" s="58" t="str">
        <f>IF(SUM(COUNTIFS('Planificación 2026-1'!F:F,"HUAURA",'Planificación 2026-1'!X:X,C36,'Planificación 2026-1'!H:H,"IS"))&gt;0,"P03"," ")</f>
        <v xml:space="preserve"> </v>
      </c>
      <c r="BN36" s="58" t="str">
        <f>IF(SUM(COUNTIFS('Planificación 2026-1'!F:F,"HUAURA",'Planificación 2026-1'!X:X,C36,'Planificación 2026-1'!H:H,"PS"))&gt;0,"P04"," ")</f>
        <v xml:space="preserve"> </v>
      </c>
      <c r="BO36" s="58"/>
      <c r="BP36" s="58" t="str">
        <f>IF(SUM(COUNTIFS('Planificación 2026-1'!F:F,"HUAURA",'Planificación 2026-1'!X:X,C36,'Planificación 2026-1'!H:H,"IN"))&gt;0,"P06"," ")</f>
        <v xml:space="preserve"> </v>
      </c>
      <c r="BQ36" s="58" t="str">
        <f>IF(SUM(COUNTIFS('Planificación 2026-1'!F:F,"HUAURA",'Planificación 2026-1'!X:X,C36,'Planificación 2026-1'!H:H,"CA"))&gt;0,"P07"," ")</f>
        <v xml:space="preserve"> </v>
      </c>
      <c r="BR36" s="58" t="str">
        <f>IF(SUM(COUNTIFS('Planificación 2026-1'!F:F,"HUAURA",'Planificación 2026-1'!X:X,C36,'Planificación 2026-1'!H:H,"DE"))&gt;0,"P08"," ")</f>
        <v xml:space="preserve"> </v>
      </c>
      <c r="BS36" s="58" t="str">
        <f>IF(SUM(COUNTIFS('Planificación 2026-1'!F:F,"HUAURA",'Planificación 2026-1'!X:X,C36,'Planificación 2026-1'!H:H,"OB"))&gt;0,"P09"," ")</f>
        <v xml:space="preserve"> </v>
      </c>
      <c r="BT36" s="58" t="str">
        <f>IF(SUM(COUNTIFS('Planificación 2026-1'!F:F,"HUAURA",'Planificación 2026-1'!X:X,C36,'Planificación 2026-1'!H:H,"MH"))&gt;0,"P31"," ")</f>
        <v xml:space="preserve"> </v>
      </c>
      <c r="BU36" s="58" t="str">
        <f>IF(SUM(COUNTIFS('Planificación 2026-1'!F:F,"HUAURA",'Planificación 2026-1'!X:X,C36,'Planificación 2026-1'!H:H,"IC"))&gt;0,"P32"," ")</f>
        <v xml:space="preserve"> </v>
      </c>
      <c r="BV36" s="58" t="str">
        <f>IF(SUM(COUNTIFS('Planificación 2026-1'!F:F,"HUAURA",'Planificación 2026-1'!X:X,C36,'Planificación 2026-1'!H:H,"AR"))&gt;0,"P34"," ")</f>
        <v xml:space="preserve"> </v>
      </c>
      <c r="BW36" s="58" t="str">
        <f>IF(SUM(COUNTIFS('Planificación 2026-1'!F:F,"HUAURA",'Planificación 2026-1'!X:X,C36,'Planificación 2026-1'!H:H,"T1"))&gt;0,"P35"," ")</f>
        <v xml:space="preserve"> </v>
      </c>
      <c r="BX36" s="58" t="str">
        <f>IF(SUM(COUNTIFS('Planificación 2026-1'!F:F,"HUAURA",'Planificación 2026-1'!X:X,C36,'Planificación 2026-1'!H:H,"T3"))&gt;0,"P36"," ")</f>
        <v xml:space="preserve"> </v>
      </c>
      <c r="BY36" s="58" t="str">
        <f>IF(SUM(COUNTIFS('Planificación 2026-1'!F:F,"HUAURA",'Planificación 2026-1'!X:X,C36,'Planificación 2026-1'!H:H,"T2"))&gt;0,"P37"," ")</f>
        <v xml:space="preserve"> </v>
      </c>
      <c r="BZ36" s="58" t="str">
        <f>IF(SUM(COUNTIFS('Planificación 2026-1'!F:F,"HUAURA",'Planificación 2026-1'!X:X,C36,'Planificación 2026-1'!H:H,"AE"))&gt;0,"P38"," ")</f>
        <v xml:space="preserve"> </v>
      </c>
      <c r="CA36" s="58" t="str">
        <f>IF(SUM(COUNTIFS('Planificación 2026-1'!F:F,"HUAURA",'Planificación 2026-1'!X:X,C36,'Planificación 2026-1'!H:H,"T4"))&gt;0,"P55"," ")</f>
        <v xml:space="preserve"> </v>
      </c>
      <c r="CB36" s="59">
        <f>SUMIFS('Planificación 2026-1'!S:S,'Planificación 2026-1'!X:X,C36,'Planificación 2026-1'!H:H,"AF",'Planificación 2026-1'!I:I,"&gt;2")</f>
        <v>0</v>
      </c>
      <c r="CC36" s="59">
        <f>SUMIFS('Planificación 2026-1'!S:S,'Planificación 2026-1'!X:X,C36,'Planificación 2026-1'!H:H,"EN",'Planificación 2026-1'!I:I,"&gt;2")</f>
        <v>4</v>
      </c>
      <c r="CD36" s="59">
        <f>SUMIFS('Planificación 2026-1'!S:S,'Planificación 2026-1'!X:X,C36,'Planificación 2026-1'!H:H,"IS",'Planificación 2026-1'!I:I,"&gt;2")</f>
        <v>0</v>
      </c>
      <c r="CE36" s="59">
        <f>SUMIFS('Planificación 2026-1'!S:S,'Planificación 2026-1'!X:X,C36,'Planificación 2026-1'!H:H,"PS",'Planificación 2026-1'!I:I,"&gt;2")</f>
        <v>10</v>
      </c>
      <c r="CF36" s="59">
        <f>SUMIFS('Planificación 2026-1'!S:S,'Planificación 2026-1'!X:X,C36,'Planificación 2026-1'!H:H,"IN",'Planificación 2026-1'!I:I,"&gt;2")</f>
        <v>0</v>
      </c>
      <c r="CG36" s="59">
        <f>SUMIFS('Planificación 2026-1'!S:S,'Planificación 2026-1'!X:X,C36,'Planificación 2026-1'!H:H,"CA",'Planificación 2026-1'!I:I,"&gt;2")</f>
        <v>0</v>
      </c>
      <c r="CH36" s="59">
        <f>SUMIFS('Planificación 2026-1'!S:S,'Planificación 2026-1'!X:X,C36,'Planificación 2026-1'!H:H,"DE",'Planificación 2026-1'!I:I,"&gt;2")</f>
        <v>0</v>
      </c>
      <c r="CI36" s="59">
        <f>SUMIFS('Planificación 2026-1'!S:S,'Planificación 2026-1'!X:X,C36,'Planificación 2026-1'!H:H,"OB",'Planificación 2026-1'!I:I,"&gt;2")</f>
        <v>0</v>
      </c>
      <c r="CJ36" s="59">
        <f>SUMIFS('Planificación 2026-1'!S:S,'Planificación 2026-1'!X:X,C36,'Planificación 2026-1'!H:H,"MH",'Planificación 2026-1'!I:I,"&gt;2")</f>
        <v>12</v>
      </c>
      <c r="CK36" s="59">
        <f>SUMIFS('Planificación 2026-1'!S:S,'Planificación 2026-1'!X:X,C36,'Planificación 2026-1'!H:H,"IC",'Planificación 2026-1'!I:I,"&gt;2")</f>
        <v>0</v>
      </c>
      <c r="CL36" s="59">
        <f>SUMIFS('Planificación 2026-1'!S:S,'Planificación 2026-1'!X:X,C36,'Planificación 2026-1'!H:H,"AR",'Planificación 2026-1'!I:I,"&gt;2")</f>
        <v>0</v>
      </c>
      <c r="CM36" s="59">
        <f>SUMIFS('Planificación 2026-1'!S:S,'Planificación 2026-1'!X:X,C36,'Planificación 2026-1'!H:H,"AE",'Planificación 2026-1'!I:I,"&gt;2")</f>
        <v>0</v>
      </c>
      <c r="CN36" s="59">
        <f>SUMIFS('Planificación 2026-1'!S:S,'Planificación 2026-1'!X:X,C36,'Planificación 2026-1'!H:H,"T1",'Planificación 2026-1'!I:I,"&gt;2")</f>
        <v>0</v>
      </c>
      <c r="CO36" s="59">
        <f>SUMIFS('Planificación 2026-1'!S:S,'Planificación 2026-1'!X:X,C36,'Planificación 2026-1'!H:H,"T3",'Planificación 2026-1'!I:I,"&gt;2")</f>
        <v>0</v>
      </c>
      <c r="CP36" s="59">
        <f>SUMIFS('Planificación 2026-1'!S:S,'Planificación 2026-1'!X:X,C36,'Planificación 2026-1'!H:H,"T2",'Planificación 2026-1'!I:I,"&gt;2")</f>
        <v>0</v>
      </c>
      <c r="CQ36" s="59">
        <f>SUMIFS('Planificación 2026-1'!S:S,'Planificación 2026-1'!X:X,C36,'Planificación 2026-1'!H:H,"T4",'Planificación 2026-1'!I:I,"&gt;2")</f>
        <v>4</v>
      </c>
      <c r="CR36" s="59">
        <f>SUMIFS('Planificación 2026-1'!S:S,'Planificación 2026-1'!X:X,C36,'Planificación 2026-1'!H:H,"AF",'Planificación 2026-1'!I:I,"&lt;3")</f>
        <v>0</v>
      </c>
      <c r="CS36" s="59">
        <f>SUMIFS('Planificación 2026-1'!S:S,'Planificación 2026-1'!X:X,C36,'Planificación 2026-1'!H:H,"EN",'Planificación 2026-1'!I:I,"&lt;3")</f>
        <v>0</v>
      </c>
      <c r="CT36" s="59">
        <f>SUMIFS('Planificación 2026-1'!S:S,'Planificación 2026-1'!X:X,C36,'Planificación 2026-1'!H:H,"IS",'Planificación 2026-1'!I:I,"&lt;3")</f>
        <v>0</v>
      </c>
      <c r="CU36" s="59">
        <f>SUMIFS('Planificación 2026-1'!S:S,'Planificación 2026-1'!X:X,C36,'Planificación 2026-1'!H:H,"PS",'Planificación 2026-1'!I:I,"&lt;3")</f>
        <v>0</v>
      </c>
      <c r="CV36" s="59">
        <f>SUMIFS('Planificación 2026-1'!S:S,'Planificación 2026-1'!X:X,C36,'Planificación 2026-1'!H:H,"IN",'Planificación 2026-1'!I:I,"&lt;3")</f>
        <v>0</v>
      </c>
      <c r="CW36" s="59">
        <f>SUMIFS('Planificación 2026-1'!S:S,'Planificación 2026-1'!X:X,C36,'Planificación 2026-1'!H:H,"CA",'Planificación 2026-1'!I:I,"&lt;3")</f>
        <v>0</v>
      </c>
      <c r="CX36" s="59">
        <f>SUMIFS('Planificación 2026-1'!S:S,'Planificación 2026-1'!X:X,C36,'Planificación 2026-1'!H:H,"DE",'Planificación 2026-1'!I:I,"&lt;3")</f>
        <v>0</v>
      </c>
      <c r="CY36" s="59">
        <f>SUMIFS('Planificación 2026-1'!S:S,'Planificación 2026-1'!X:X,C36,'Planificación 2026-1'!H:H,"OB",'Planificación 2026-1'!I:I,"&lt;3")</f>
        <v>0</v>
      </c>
      <c r="CZ36" s="59">
        <f>SUMIFS('Planificación 2026-1'!S:S,'Planificación 2026-1'!X:X,C36,'Planificación 2026-1'!H:H,"MH",'Planificación 2026-1'!I:I,"&lt;3")</f>
        <v>0</v>
      </c>
      <c r="DA36" s="59">
        <f>SUMIFS('Planificación 2026-1'!S:S,'Planificación 2026-1'!X:X,C36,'Planificación 2026-1'!H:H,"IC",'Planificación 2026-1'!I:I,"&lt;3")</f>
        <v>0</v>
      </c>
      <c r="DB36" s="59">
        <f>SUMIFS('Planificación 2026-1'!S:S,'Planificación 2026-1'!X:X,C36,'Planificación 2026-1'!H:H,"AR",'Planificación 2026-1'!I:I,"&lt;3")</f>
        <v>0</v>
      </c>
      <c r="DC36" s="59">
        <f>SUMIFS('Planificación 2026-1'!S:S,'Planificación 2026-1'!X:X,C36,'Planificación 2026-1'!H:H,"AE",'Planificación 2026-1'!I:I,"&lt;3")</f>
        <v>0</v>
      </c>
      <c r="DD36" s="59">
        <f>SUMIFS('Planificación 2026-1'!S:S,'Planificación 2026-1'!X:X,C36,'Planificación 2026-1'!H:H,"T1",'Planificación 2026-1'!I:I,"&lt;3")</f>
        <v>0</v>
      </c>
      <c r="DE36" s="59">
        <f>SUMIFS('Planificación 2026-1'!S:S,'Planificación 2026-1'!X:X,C36,'Planificación 2026-1'!H:H,"T3",'Planificación 2026-1'!I:I,"&lt;3")</f>
        <v>0</v>
      </c>
      <c r="DF36" s="59">
        <f>SUMIFS('Planificación 2026-1'!S:S,'Planificación 2026-1'!X:X,C36,'Planificación 2026-1'!H:H,"T2",'Planificación 2026-1'!I:I,"&lt;3")</f>
        <v>0</v>
      </c>
      <c r="DG36" s="59">
        <f>SUMIFS('Planificación 2026-1'!S:S,'Planificación 2026-1'!X:X,C36,'Planificación 2026-1'!H:H,"T4",'Planificación 2026-1'!I:I,"&lt;3")</f>
        <v>0</v>
      </c>
      <c r="DH36" s="58" t="str">
        <f t="shared" si="3"/>
        <v>P04</v>
      </c>
      <c r="DI36" s="27">
        <f>IF(C36="","",SUMIFS('Planificación 2026-1'!S:S,'Planificación 2026-1'!X:X,C36,'Planificación 2026-1'!F:F,"PRINCIPAL",'Planificación 2026-1'!Y:Y,"VIRTUAL"))</f>
        <v>0</v>
      </c>
      <c r="DJ36" s="27">
        <f>IF(C36="","",SUMIFS('Planificación 2026-1'!S:S,'Planificación 2026-1'!X:X,C36,'Planificación 2026-1'!F:F,"PRINCIPAL",'Planificación 2026-1'!Y:Y,"PRESENCIAL"))</f>
        <v>5</v>
      </c>
      <c r="DK36" s="27">
        <f>IF(C36="","",SUMIFS('Planificación 2026-1'!S:S,'Planificación 2026-1'!X:X,C36,'Planificación 2026-1'!F:F,"PRINCIPAL",'Planificación 2026-1'!Y:Y,"HIBRIDO PRESENCIAL"))</f>
        <v>0</v>
      </c>
      <c r="DL36" s="58" t="str">
        <f t="shared" si="4"/>
        <v>P04</v>
      </c>
      <c r="DM36" s="58">
        <f>IF(C36="","",SUMIFS('Planificación 2026-1'!S:S,'Planificación 2026-1'!X:X,C36,'Planificación 2026-1'!F:F,"FILIAL",'Planificación 2026-1'!Y:Y,"VIRTUAL"))</f>
        <v>0</v>
      </c>
      <c r="DN36" s="60">
        <f>IF(C36="","",SUMIFS('Planificación 2026-1'!S:S,'Planificación 2026-1'!X:X,C36,'Planificación 2026-1'!F:F,"FILIAL",'Planificación 2026-1'!Y:Y,"PRESENCIAL"))</f>
        <v>5</v>
      </c>
      <c r="DO36" s="29">
        <f>IF(C36="","",SUMIFS('Planificación 2026-1'!S:S,'Planificación 2026-1'!X:X,C36,'Planificación 2026-1'!F:F,"FILIAL",'Planificación 2026-1'!Y:Y,"HIBRIDO PRESENCIAL"))</f>
        <v>0</v>
      </c>
      <c r="DP36" s="61" t="str">
        <f t="shared" si="5"/>
        <v>P31 P55</v>
      </c>
      <c r="DQ36" s="58">
        <f>IF(C36="","",SUMIFS('Planificación 2026-1'!S:S,'Planificación 2026-1'!X:X,C36,'Planificación 2026-1'!F:F,"SUNAMPE",'Planificación 2026-1'!Y:Y,"VIRTUAL"))</f>
        <v>16</v>
      </c>
      <c r="DR36" s="29">
        <f>IF(C36="","",SUMIFS('Planificación 2026-1'!S:S,'Planificación 2026-1'!X:X,C36,'Planificación 2026-1'!F:F,"SUNAMPE",'Planificación 2026-1'!Y:Y,"PRESENCIAL"))</f>
        <v>0</v>
      </c>
      <c r="DS36" s="61" t="str">
        <f t="shared" si="6"/>
        <v>P02</v>
      </c>
      <c r="DT36" s="58">
        <f>IF(C36="","",SUMIFS('Planificación 2026-1'!S:S,'Planificación 2026-1'!X:X,C36,'Planificación 2026-1'!F:F,"HUAURA",'Planificación 2026-1'!Y:Y,"VIRTUAL"))</f>
        <v>4</v>
      </c>
      <c r="DU36" s="29">
        <f>IF(C36="","",SUMIFS('Planificación 2026-1'!S:S,'Planificación 2026-1'!X:X,C36,'Planificación 2026-1'!F:F,"HUAURA",'Planificación 2026-1'!Y:Y,"PRESENCIAL"))</f>
        <v>0</v>
      </c>
      <c r="DV36" s="32">
        <f>SUMIFS('Planificación 2026-1'!S:S,'Planificación 2026-1'!X:X,C36,'Planificación 2026-1'!F:F,"PRINCIPAL",'Planificación 2026-1'!Y:Y,"VIRTUAL",'Planificación 2026-1'!I:I,"&gt;2")</f>
        <v>0</v>
      </c>
      <c r="DW36" s="32">
        <f>SUMIFS('Planificación 2026-1'!S:S,'Planificación 2026-1'!X:X,C36,'Planificación 2026-1'!F:F,"PRINCIPAL",'Planificación 2026-1'!Y:Y,"&lt;&gt;VIRTUAL",'Planificación 2026-1'!I:I,"&gt;2")</f>
        <v>5</v>
      </c>
      <c r="DX36" s="32">
        <f>SUMIFS('Planificación 2026-1'!S:S,'Planificación 2026-1'!X:X,C36,'Planificación 2026-1'!F:F,"SUNAMPE",'Planificación 2026-1'!Y:Y,"VIRTUAL",'Planificación 2026-1'!I:I,"&gt;2")</f>
        <v>16</v>
      </c>
      <c r="DY36" s="32">
        <f>SUMIFS('Planificación 2026-1'!S:S,'Planificación 2026-1'!X:X,C36,'Planificación 2026-1'!F:F,"SUNAMPE",'Planificación 2026-1'!Y:Y,"&lt;&gt;VIRTUAL",'Planificación 2026-1'!I:I,"&gt;2")</f>
        <v>0</v>
      </c>
      <c r="DZ36" s="32">
        <f>SUMIFS('Planificación 2026-1'!S:S,'Planificación 2026-1'!X:X,C36,'Planificación 2026-1'!F:F,"FILIAL",'Planificación 2026-1'!Y:Y,"VIRTUAL",'Planificación 2026-1'!I:I,"&gt;2")</f>
        <v>0</v>
      </c>
      <c r="EA36" s="32">
        <f>SUMIFS('Planificación 2026-1'!S:S,'Planificación 2026-1'!X:X,C36,'Planificación 2026-1'!F:F,"FILIAL",'Planificación 2026-1'!Y:Y,"&lt;&gt;VIRTUAL",'Planificación 2026-1'!I:I,"&gt;2")</f>
        <v>5</v>
      </c>
      <c r="EB36" s="32">
        <f>SUMIFS('Planificación 2026-1'!S:S,'Planificación 2026-1'!X:X,C36,'Planificación 2026-1'!F:F,"PORUMA",'Planificación 2026-1'!Y:Y,"VIRTUAL",'Planificación 2026-1'!I:I,"&gt;2")</f>
        <v>0</v>
      </c>
      <c r="EC36" s="32">
        <f>SUMIFS('Planificación 2026-1'!S:S,'Planificación 2026-1'!X:X,C36,'Planificación 2026-1'!F:F,"PORUMA",'Planificación 2026-1'!Y:Y,"&lt;&gt;VIRTUAL",'Planificación 2026-1'!I:I,"&gt;2")</f>
        <v>0</v>
      </c>
      <c r="ED36" s="32">
        <f>SUMIFS('Planificación 2026-1'!S:S,'Planificación 2026-1'!X:X,C36,'Planificación 2026-1'!F:F,"HUAURA",'Planificación 2026-1'!Y:Y,"VIRTUAL",'Planificación 2026-1'!I:I,"&gt;2")</f>
        <v>4</v>
      </c>
      <c r="EE36" s="32">
        <f>SUMIFS('Planificación 2026-1'!S:S,'Planificación 2026-1'!X:X,C36,'Planificación 2026-1'!F:F,"HUAURA",'Planificación 2026-1'!Y:Y,"&lt;&gt;VIRTUAL",'Planificación 2026-1'!I:I,"&gt;2")</f>
        <v>0</v>
      </c>
      <c r="EF36" s="32">
        <f>SUMIFS('Planificación 2026-1'!S:S,'Planificación 2026-1'!X:X,C36,'Planificación 2026-1'!F:F,"PRINCIPAL",'Planificación 2026-1'!Y:Y,"VIRTUAL",'Planificación 2026-1'!I:I,"&lt;3")</f>
        <v>0</v>
      </c>
      <c r="EG36" s="32">
        <f>SUMIFS('Planificación 2026-1'!S:S,'Planificación 2026-1'!X:X,C36,'Planificación 2026-1'!F:F,"PRINCIPAL",'Planificación 2026-1'!Y:Y,"&lt;&gt;VIRTUAL",'Planificación 2026-1'!I:I,"&lt;3")</f>
        <v>0</v>
      </c>
      <c r="EH36" s="32">
        <f>SUMIFS('Planificación 2026-1'!S:S,'Planificación 2026-1'!X:X,C36,'Planificación 2026-1'!F:F,"SUNAMPE",'Planificación 2026-1'!Y:Y,"VIRTUAL",'Planificación 2026-1'!I:I,"&lt;3")</f>
        <v>0</v>
      </c>
      <c r="EI36" s="32">
        <f>SUMIFS('Planificación 2026-1'!S:S,'Planificación 2026-1'!X:X,C36,'Planificación 2026-1'!F:F,"SUNAMPE",'Planificación 2026-1'!Y:Y,"&lt;&gt;VIRTUAL",'Planificación 2026-1'!I:I,"&lt;3")</f>
        <v>0</v>
      </c>
      <c r="EJ36" s="32">
        <f>SUMIFS('Planificación 2026-1'!S:S,'Planificación 2026-1'!X:X,C36,'Planificación 2026-1'!F:F,"FILIAL",'Planificación 2026-1'!Y:Y,"VIRTUAL",'Planificación 2026-1'!I:I,"&lt;3")</f>
        <v>0</v>
      </c>
      <c r="EK36" s="32">
        <f>SUMIFS('Planificación 2026-1'!S:S,'Planificación 2026-1'!X:X,C36,'Planificación 2026-1'!F:F,"FILIAL",'Planificación 2026-1'!Y:Y,"&lt;&gt;VIRTUAL",'Planificación 2026-1'!I:I,"&lt;3")</f>
        <v>0</v>
      </c>
      <c r="EL36" s="32">
        <f>SUMIFS('Planificación 2026-1'!S:S,'Planificación 2026-1'!X:X,C36,'Planificación 2026-1'!F:F,"PORUMA",'Planificación 2026-1'!Y:Y,"VIRTUAL",'Planificación 2026-1'!I:I,"&lt;3")</f>
        <v>0</v>
      </c>
      <c r="EM36" s="32">
        <f>SUMIFS('Planificación 2026-1'!S:S,'Planificación 2026-1'!X:X,C36,'Planificación 2026-1'!F:F,"PORUMA",'Planificación 2026-1'!Y:Y,"&lt;&gt;VIRTUAL",'Planificación 2026-1'!I:I,"&lt;3")</f>
        <v>0</v>
      </c>
      <c r="EN36" s="32">
        <f>SUMIFS('Planificación 2026-1'!S:S,'Planificación 2026-1'!X:X,C36,'Planificación 2026-1'!F:F,"HUAURA",'Planificación 2026-1'!Y:Y,"VIRTUAL",'Planificación 2026-1'!I:I,"&lt;3")</f>
        <v>0</v>
      </c>
      <c r="EO36" s="32">
        <f>SUMIFS('Planificación 2026-1'!S:S,'Planificación 2026-1'!X:X,C36,'Planificación 2026-1'!F:F,"HUAURA",'Planificación 2026-1'!Y:Y,"&lt;&gt;VIRTUAL",'Planificación 2026-1'!I:I,"&lt;3")</f>
        <v>0</v>
      </c>
      <c r="EP36" s="32">
        <f t="shared" si="13"/>
        <v>5</v>
      </c>
      <c r="EQ36" s="32">
        <f t="shared" si="7"/>
        <v>4</v>
      </c>
      <c r="ER36" s="32">
        <f t="shared" si="8"/>
        <v>0</v>
      </c>
      <c r="ES36" s="32">
        <f t="shared" si="9"/>
        <v>5</v>
      </c>
      <c r="ET36" s="32">
        <f t="shared" si="10"/>
        <v>16</v>
      </c>
      <c r="EU36" s="32">
        <f t="shared" si="11"/>
        <v>30</v>
      </c>
      <c r="EV36" s="32" t="b">
        <f>EXACT(EU36,E36)</f>
        <v>1</v>
      </c>
      <c r="EW36" s="32"/>
      <c r="EX36" s="32">
        <f t="shared" si="1"/>
        <v>20</v>
      </c>
      <c r="EY36" s="32">
        <f t="shared" si="2"/>
        <v>10</v>
      </c>
      <c r="EZ36" s="32" t="b">
        <f>EXACT(SUM(EX36:EY36),E36)</f>
        <v>1</v>
      </c>
      <c r="FA36" s="32" t="str">
        <f>IF(AND(DW36=0,EA36=0,EE36=0),"",IF(COUNTIF(DW36:EE36,"&gt;0")=1,IF(DW36&gt;0,"SEDE",IF(EA36&gt;0,"FILIAL","HUAURA")),IF(COUNTIF(DW36:EE36,"&gt;0")=2,IF(AND(DW36&gt;0,EA36&gt;0),"SEDE-FILIAL",IF(AND(DW36&gt;0,EE36&gt;0),"SEDE-HUAURA","FILIAL-HUAURA")),"SEDE-FILIAL-HUAURA")))</f>
        <v>SEDE-FILIAL-HUAURA</v>
      </c>
      <c r="FB36" s="32" t="str">
        <f t="shared" si="12"/>
        <v>MAS VIRTUAL</v>
      </c>
    </row>
    <row r="37" spans="1:158">
      <c r="A37" s="33"/>
      <c r="B37" s="65">
        <v>34</v>
      </c>
      <c r="C37" s="32" t="s">
        <v>234</v>
      </c>
      <c r="D37" s="429">
        <v>6160287</v>
      </c>
      <c r="E37" s="62">
        <f>SUMIF('Planificación 2026-1'!X:X,C37,'Planificación 2026-1'!S:S)</f>
        <v>14</v>
      </c>
      <c r="F37" s="63" t="s">
        <v>203</v>
      </c>
      <c r="G37" s="454" t="s">
        <v>200</v>
      </c>
      <c r="H37" s="64" t="s">
        <v>111</v>
      </c>
      <c r="I37" s="64" t="s">
        <v>173</v>
      </c>
      <c r="J37" s="32" t="s">
        <v>111</v>
      </c>
      <c r="K37" s="32" t="s">
        <v>173</v>
      </c>
      <c r="L37" s="57" t="str">
        <f>IF(SUM(COUNTIFS('Planificación 2026-1'!F:F,"PRINCIPAL",'Planificación 2026-1'!X:X,C37,'Planificación 2026-1'!H:H,"AF"))&gt;0,"P01"," ")</f>
        <v xml:space="preserve"> </v>
      </c>
      <c r="M37" s="58" t="str">
        <f>IF(SUM(COUNTIFS('Planificación 2026-1'!F:F,"PRINCIPAL",'Planificación 2026-1'!X:X,C37,'Planificación 2026-1'!H:H,"EN"))&gt;0,"P02"," ")</f>
        <v xml:space="preserve"> </v>
      </c>
      <c r="N37" s="58" t="str">
        <f>IF(SUM(COUNTIFS('Planificación 2026-1'!F:F,"PRINCIPAL",'Planificación 2026-1'!X:X,C37,'Planificación 2026-1'!H:H,"IS"))&gt;0,"P03"," ")</f>
        <v xml:space="preserve"> </v>
      </c>
      <c r="O37" s="58" t="str">
        <f>IF(SUM(COUNTIFS('Planificación 2026-1'!F:F,"PRINCIPAL",'Planificación 2026-1'!X:X,C37,'Planificación 2026-1'!H:H,"PS"))&gt;0,"P04"," ")</f>
        <v xml:space="preserve"> </v>
      </c>
      <c r="P37" s="58"/>
      <c r="Q37" s="58" t="str">
        <f>IF(SUM(COUNTIFS('Planificación 2026-1'!F:F,"PRINCIPAL",'Planificación 2026-1'!X:X,C37,'Planificación 2026-1'!H:H,"IN"))&gt;0,"P06"," ")</f>
        <v xml:space="preserve"> </v>
      </c>
      <c r="R37" s="58" t="str">
        <f>IF(SUM(COUNTIFS('Planificación 2026-1'!F:F,"PRINCIPAL",'Planificación 2026-1'!X:X,C37,'Planificación 2026-1'!H:H,"CA"))&gt;0,"P07"," ")</f>
        <v xml:space="preserve"> </v>
      </c>
      <c r="S37" s="58" t="str">
        <f>IF(SUM(COUNTIFS('Planificación 2026-1'!F:F,"PRINCIPAL",'Planificación 2026-1'!X:X,C37,'Planificación 2026-1'!H:H,"DE"))&gt;0,"P08"," ")</f>
        <v xml:space="preserve"> </v>
      </c>
      <c r="T37" s="58" t="str">
        <f>IF(SUM(COUNTIFS('Planificación 2026-1'!F:F,"PRINCIPAL",'Planificación 2026-1'!X:X,C37,'Planificación 2026-1'!H:H,"OB"))&gt;0,"P09"," ")</f>
        <v xml:space="preserve"> </v>
      </c>
      <c r="U37" s="58" t="str">
        <f>IF(SUM(COUNTIFS('Planificación 2026-1'!F:F,"PRINCIPAL",'Planificación 2026-1'!X:X,C37,'Planificación 2026-1'!H:H,"MH"))&gt;0,"P31"," ")</f>
        <v xml:space="preserve"> </v>
      </c>
      <c r="V37" s="58" t="str">
        <f>IF(SUM(COUNTIFS('Planificación 2026-1'!F:F,"PRINCIPAL",'Planificación 2026-1'!X:X,C37,'Planificación 2026-1'!H:H,"IC"))&gt;0,"P32"," ")</f>
        <v xml:space="preserve"> </v>
      </c>
      <c r="W37" s="58" t="str">
        <f>IF(SUM(COUNTIFS('Planificación 2026-1'!F:F,"PRINCIPAL",'Planificación 2026-1'!X:X,C37,'Planificación 2026-1'!H:H,"AR"))&gt;0,"P34"," ")</f>
        <v xml:space="preserve"> </v>
      </c>
      <c r="X37" s="58" t="str">
        <f>IF(SUM(COUNTIFS('Planificación 2026-1'!F:F,"PRINCIPAL",'Planificación 2026-1'!X:X,C37,'Planificación 2026-1'!H:H,"T1"))&gt;0,"P35"," ")</f>
        <v xml:space="preserve"> </v>
      </c>
      <c r="Y37" s="58" t="str">
        <f>IF(SUM(COUNTIFS('Planificación 2026-1'!F:F,"PRINCIPAL",'Planificación 2026-1'!X:X,C37,'Planificación 2026-1'!H:H,"T3"))&gt;0,"P36"," ")</f>
        <v xml:space="preserve"> </v>
      </c>
      <c r="Z37" s="58" t="str">
        <f>IF(SUM(COUNTIFS('Planificación 2026-1'!F:F,"PRINCIPAL",'Planificación 2026-1'!X:X,C37,'Planificación 2026-1'!H:H,"T2"))&gt;0,"P37"," ")</f>
        <v xml:space="preserve"> </v>
      </c>
      <c r="AA37" s="58" t="str">
        <f>IF(SUM(COUNTIFS('Planificación 2026-1'!F:F,"PRINCIPAL",'Planificación 2026-1'!X:X,C37,'Planificación 2026-1'!H:H,"AE"))&gt;0,"P38"," ")</f>
        <v xml:space="preserve"> </v>
      </c>
      <c r="AB37" s="58" t="str">
        <f>IF(SUM(COUNTIFS('Planificación 2026-1'!F:F,"PRINCIPAL",'Planificación 2026-1'!X:X,C37,'Planificación 2026-1'!H:H,"T4"))&gt;0,"P55"," ")</f>
        <v xml:space="preserve"> </v>
      </c>
      <c r="AC37" s="58" t="str">
        <f>IF(SUM(COUNTIFS('Planificación 2026-1'!F:F,"FILIAL",'Planificación 2026-1'!X:X,C37,'Planificación 2026-1'!H:H,"AF"))&gt;0," P01"," ")</f>
        <v xml:space="preserve"> </v>
      </c>
      <c r="AD37" s="58" t="str">
        <f>IF(SUM(COUNTIFS('Planificación 2026-1'!F:F,"FILIAL",'Planificación 2026-1'!X:X,C37,'Planificación 2026-1'!H:H,"EN"))&gt;0,"P02"," ")</f>
        <v xml:space="preserve"> </v>
      </c>
      <c r="AE37" s="58" t="str">
        <f>IF(SUM(COUNTIFS('Planificación 2026-1'!F:F,"FILIAL",'Planificación 2026-1'!X:X,C37,'Planificación 2026-1'!H:H,"IS"))&gt;0,"P03"," ")</f>
        <v xml:space="preserve"> </v>
      </c>
      <c r="AF37" s="58" t="str">
        <f>IF(SUM(COUNTIFS('Planificación 2026-1'!F:F,"FILIAL",'Planificación 2026-1'!X:X,C37,'Planificación 2026-1'!H:H,"PS"))&gt;0,"P04"," ")</f>
        <v xml:space="preserve"> </v>
      </c>
      <c r="AG37" s="58"/>
      <c r="AH37" s="58" t="str">
        <f>IF(SUM(COUNTIFS('Planificación 2026-1'!F:F,"FILIAL",'Planificación 2026-1'!X:X,C37,'Planificación 2026-1'!H:H,"IN"))&gt;0,"P06"," ")</f>
        <v xml:space="preserve"> </v>
      </c>
      <c r="AI37" s="58" t="str">
        <f>IF(SUM(COUNTIFS('Planificación 2026-1'!F:F,"FILIAL",'Planificación 2026-1'!X:X,C37,'Planificación 2026-1'!H:H,"CA"))&gt;0,"P07"," ")</f>
        <v xml:space="preserve"> </v>
      </c>
      <c r="AJ37" s="58" t="str">
        <f>IF(SUM(COUNTIFS('Planificación 2026-1'!F:F,"FILIAL",'Planificación 2026-1'!X:X,C37,'Planificación 2026-1'!H:H,"DE"))&gt;0,"P08"," ")</f>
        <v xml:space="preserve"> </v>
      </c>
      <c r="AK37" s="58" t="str">
        <f>IF(SUM(COUNTIFS('Planificación 2026-1'!F:F,"FILIAL",'Planificación 2026-1'!X:X,C37,'Planificación 2026-1'!H:H,"OB"))&gt;0,"P09"," ")</f>
        <v xml:space="preserve"> </v>
      </c>
      <c r="AL37" s="58" t="str">
        <f>IF(SUM(COUNTIFS('Planificación 2026-1'!F:F,"FILIAL",'Planificación 2026-1'!X:X,C37,'Planificación 2026-1'!H:H,"MH"))&gt;0,"P31"," ")</f>
        <v xml:space="preserve"> </v>
      </c>
      <c r="AM37" s="58" t="str">
        <f>IF(SUM(COUNTIFS('Planificación 2026-1'!F:F,"FILIAL",'Planificación 2026-1'!X:X,C37,'Planificación 2026-1'!H:H,"IC"))&gt;0,"P32"," ")</f>
        <v xml:space="preserve"> </v>
      </c>
      <c r="AN37" s="58" t="str">
        <f>IF(SUM(COUNTIFS('Planificación 2026-1'!F:F,"FILIAL",'Planificación 2026-1'!X:X,C37,'Planificación 2026-1'!H:H,"AR"))&gt;0,"P34"," ")</f>
        <v xml:space="preserve"> </v>
      </c>
      <c r="AO37" s="58" t="str">
        <f>IF(SUM(COUNTIFS('Planificación 2026-1'!F:F,"FILIAL",'Planificación 2026-1'!X:X,C37,'Planificación 2026-1'!H:H,"T1"))&gt;0,"P35"," ")</f>
        <v xml:space="preserve"> </v>
      </c>
      <c r="AP37" s="58" t="str">
        <f>IF(SUM(COUNTIFS('Planificación 2026-1'!F:F,"FILIAL",'Planificación 2026-1'!X:X,C37,'Planificación 2026-1'!H:H,"T3"))&gt;0,"P36"," ")</f>
        <v xml:space="preserve"> </v>
      </c>
      <c r="AQ37" s="58" t="str">
        <f>IF(SUM(COUNTIFS('Planificación 2026-1'!F:F,"FILIAL",'Planificación 2026-1'!X:X,C37,'Planificación 2026-1'!H:H,"T2"))&gt;0,"P37"," ")</f>
        <v xml:space="preserve"> </v>
      </c>
      <c r="AR37" s="58" t="str">
        <f>IF(SUM(COUNTIFS('Planificación 2026-1'!F:F,"FILIAL",'Planificación 2026-1'!X:X,C37,'Planificación 2026-1'!H:H,"AE"))&gt;0,"P38"," ")</f>
        <v xml:space="preserve"> </v>
      </c>
      <c r="AS37" s="58" t="str">
        <f>IF(SUM(COUNTIFS('Planificación 2026-1'!F:F,"FILIAL",'Planificación 2026-1'!X:X,C37,'Planificación 2026-1'!H:H,"T4"))&gt;0,"P55"," ")</f>
        <v xml:space="preserve"> </v>
      </c>
      <c r="AT37" s="58" t="str">
        <f>IF(SUM(COUNTIFS('Planificación 2026-1'!F:F,"SUNAMPE",'Planificación 2026-1'!X:X,C37,'Planificación 2026-1'!H:H,"AF"))&gt;0," P01"," ")</f>
        <v xml:space="preserve"> </v>
      </c>
      <c r="AU37" s="58" t="str">
        <f>IF(SUM(COUNTIFS('Planificación 2026-1'!F:F,"SUNAMPE",'Planificación 2026-1'!X:X,C37,'Planificación 2026-1'!H:H,"EN"))&gt;0,"P02"," ")</f>
        <v xml:space="preserve"> </v>
      </c>
      <c r="AV37" s="58" t="str">
        <f>IF(SUM(COUNTIFS('Planificación 2026-1'!F:F,"SUNAMPE",'Planificación 2026-1'!X:X,C37,'Planificación 2026-1'!H:H,"IS"))&gt;0,"P03"," ")</f>
        <v xml:space="preserve"> </v>
      </c>
      <c r="AW37" s="58" t="str">
        <f>IF(SUM(COUNTIFS('Planificación 2026-1'!F:F,"SUNAMPE",'Planificación 2026-1'!X:X,C37,'Planificación 2026-1'!H:H,"PS"))&gt;0,"P04"," ")</f>
        <v xml:space="preserve"> </v>
      </c>
      <c r="AX37" s="58"/>
      <c r="AY37" s="58" t="str">
        <f>IF(SUM(COUNTIFS('Planificación 2026-1'!F:F,"SUNAMPE",'Planificación 2026-1'!X:X,C37,'Planificación 2026-1'!H:H,"IN"))&gt;0,"P06"," ")</f>
        <v xml:space="preserve"> </v>
      </c>
      <c r="AZ37" s="58" t="str">
        <f>IF(SUM(COUNTIFS('Planificación 2026-1'!F:F,"SUNAMPE",'Planificación 2026-1'!X:X,C37,'Planificación 2026-1'!H:H,"CA"))&gt;0,"P07"," ")</f>
        <v xml:space="preserve"> </v>
      </c>
      <c r="BA37" s="58" t="str">
        <f>IF(SUM(COUNTIFS('Planificación 2026-1'!F:F,"SUNAMPE",'Planificación 2026-1'!X:X,C37,'Planificación 2026-1'!H:H,"DE"))&gt;0,"P08"," ")</f>
        <v xml:space="preserve"> </v>
      </c>
      <c r="BB37" s="58" t="str">
        <f>IF(SUM(COUNTIFS('Planificación 2026-1'!F:F,"SUNAMPE",'Planificación 2026-1'!X:X,C37,'Planificación 2026-1'!H:H,"OB"))&gt;0,"P09"," ")</f>
        <v xml:space="preserve"> </v>
      </c>
      <c r="BC37" s="58" t="str">
        <f>IF(SUM(COUNTIFS('Planificación 2026-1'!F:F,"SUNAMPE",'Planificación 2026-1'!X:X,C37,'Planificación 2026-1'!H:H,"MH"))&gt;0,"P31"," ")</f>
        <v>P31</v>
      </c>
      <c r="BD37" s="58" t="str">
        <f>IF(SUM(COUNTIFS('Planificación 2026-1'!F:F,"SUNAMPE",'Planificación 2026-1'!X:X,C37,'Planificación 2026-1'!H:H,"IC"))&gt;0,"P32"," ")</f>
        <v xml:space="preserve"> </v>
      </c>
      <c r="BE37" s="58" t="str">
        <f>IF(SUM(COUNTIFS('Planificación 2026-1'!F:F,"SUNAMPE",'Planificación 2026-1'!X:X,C37,'Planificación 2026-1'!H:H,"AR"))&gt;0,"P34"," ")</f>
        <v xml:space="preserve"> </v>
      </c>
      <c r="BF37" s="58" t="str">
        <f>IF(SUM(COUNTIFS('Planificación 2026-1'!F:F,"SUNAMPE",'Planificación 2026-1'!X:X,C37,'Planificación 2026-1'!H:H,"T1"))&gt;0,"P35"," ")</f>
        <v xml:space="preserve"> </v>
      </c>
      <c r="BG37" s="58" t="str">
        <f>IF(SUM(COUNTIFS('Planificación 2026-1'!F:F,"SUNAMPE",'Planificación 2026-1'!X:X,C37,'Planificación 2026-1'!H:H,"T3"))&gt;0,"P36"," ")</f>
        <v xml:space="preserve"> </v>
      </c>
      <c r="BH37" s="58" t="str">
        <f>IF(SUM(COUNTIFS('Planificación 2026-1'!F:F,"SUNAMPE",'Planificación 2026-1'!X:X,C37,'Planificación 2026-1'!H:H,"T2"))&gt;0,"P37"," ")</f>
        <v xml:space="preserve"> </v>
      </c>
      <c r="BI37" s="58" t="str">
        <f>IF(SUM(COUNTIFS('Planificación 2026-1'!F:F,"SUNAMPE",'Planificación 2026-1'!X:X,C37,'Planificación 2026-1'!H:H,"AE"))&gt;0,"P38"," ")</f>
        <v xml:space="preserve"> </v>
      </c>
      <c r="BJ37" s="58" t="str">
        <f>IF(SUM(COUNTIFS('Planificación 2026-1'!F:F,"SUNAMPE",'Planificación 2026-1'!X:X,C37,'Planificación 2026-1'!H:H,"T4"))&gt;0,"P55"," ")</f>
        <v xml:space="preserve"> </v>
      </c>
      <c r="BK37" s="58" t="str">
        <f>IF(SUM(COUNTIFS('Planificación 2026-1'!F:F,"HUAURA",'Planificación 2026-1'!X:X,C37,'Planificación 2026-1'!H:H,"AF"))&gt;0," P01"," ")</f>
        <v xml:space="preserve"> </v>
      </c>
      <c r="BL37" s="58" t="str">
        <f>IF(SUM(COUNTIFS('Planificación 2026-1'!F:F,"HUAURA",'Planificación 2026-1'!X:X,C37,'Planificación 2026-1'!H:H,"EN"))&gt;0,"P02"," ")</f>
        <v xml:space="preserve"> </v>
      </c>
      <c r="BM37" s="58" t="str">
        <f>IF(SUM(COUNTIFS('Planificación 2026-1'!F:F,"HUAURA",'Planificación 2026-1'!X:X,C37,'Planificación 2026-1'!H:H,"IS"))&gt;0,"P03"," ")</f>
        <v xml:space="preserve"> </v>
      </c>
      <c r="BN37" s="58" t="str">
        <f>IF(SUM(COUNTIFS('Planificación 2026-1'!F:F,"HUAURA",'Planificación 2026-1'!X:X,C37,'Planificación 2026-1'!H:H,"PS"))&gt;0,"P04"," ")</f>
        <v xml:space="preserve"> </v>
      </c>
      <c r="BO37" s="58"/>
      <c r="BP37" s="58" t="str">
        <f>IF(SUM(COUNTIFS('Planificación 2026-1'!F:F,"HUAURA",'Planificación 2026-1'!X:X,C37,'Planificación 2026-1'!H:H,"IN"))&gt;0,"P06"," ")</f>
        <v xml:space="preserve"> </v>
      </c>
      <c r="BQ37" s="58" t="str">
        <f>IF(SUM(COUNTIFS('Planificación 2026-1'!F:F,"HUAURA",'Planificación 2026-1'!X:X,C37,'Planificación 2026-1'!H:H,"CA"))&gt;0,"P07"," ")</f>
        <v xml:space="preserve"> </v>
      </c>
      <c r="BR37" s="58" t="str">
        <f>IF(SUM(COUNTIFS('Planificación 2026-1'!F:F,"HUAURA",'Planificación 2026-1'!X:X,C37,'Planificación 2026-1'!H:H,"DE"))&gt;0,"P08"," ")</f>
        <v xml:space="preserve"> </v>
      </c>
      <c r="BS37" s="58" t="str">
        <f>IF(SUM(COUNTIFS('Planificación 2026-1'!F:F,"HUAURA",'Planificación 2026-1'!X:X,C37,'Planificación 2026-1'!H:H,"OB"))&gt;0,"P09"," ")</f>
        <v xml:space="preserve"> </v>
      </c>
      <c r="BT37" s="58" t="str">
        <f>IF(SUM(COUNTIFS('Planificación 2026-1'!F:F,"HUAURA",'Planificación 2026-1'!X:X,C37,'Planificación 2026-1'!H:H,"MH"))&gt;0,"P31"," ")</f>
        <v xml:space="preserve"> </v>
      </c>
      <c r="BU37" s="58" t="str">
        <f>IF(SUM(COUNTIFS('Planificación 2026-1'!F:F,"HUAURA",'Planificación 2026-1'!X:X,C37,'Planificación 2026-1'!H:H,"IC"))&gt;0,"P32"," ")</f>
        <v xml:space="preserve"> </v>
      </c>
      <c r="BV37" s="58" t="str">
        <f>IF(SUM(COUNTIFS('Planificación 2026-1'!F:F,"HUAURA",'Planificación 2026-1'!X:X,C37,'Planificación 2026-1'!H:H,"AR"))&gt;0,"P34"," ")</f>
        <v xml:space="preserve"> </v>
      </c>
      <c r="BW37" s="58" t="str">
        <f>IF(SUM(COUNTIFS('Planificación 2026-1'!F:F,"HUAURA",'Planificación 2026-1'!X:X,C37,'Planificación 2026-1'!H:H,"T1"))&gt;0,"P35"," ")</f>
        <v xml:space="preserve"> </v>
      </c>
      <c r="BX37" s="58" t="str">
        <f>IF(SUM(COUNTIFS('Planificación 2026-1'!F:F,"HUAURA",'Planificación 2026-1'!X:X,C37,'Planificación 2026-1'!H:H,"T3"))&gt;0,"P36"," ")</f>
        <v xml:space="preserve"> </v>
      </c>
      <c r="BY37" s="58" t="str">
        <f>IF(SUM(COUNTIFS('Planificación 2026-1'!F:F,"HUAURA",'Planificación 2026-1'!X:X,C37,'Planificación 2026-1'!H:H,"T2"))&gt;0,"P37"," ")</f>
        <v xml:space="preserve"> </v>
      </c>
      <c r="BZ37" s="58" t="str">
        <f>IF(SUM(COUNTIFS('Planificación 2026-1'!F:F,"HUAURA",'Planificación 2026-1'!X:X,C37,'Planificación 2026-1'!H:H,"AE"))&gt;0,"P38"," ")</f>
        <v xml:space="preserve"> </v>
      </c>
      <c r="CA37" s="58" t="str">
        <f>IF(SUM(COUNTIFS('Planificación 2026-1'!F:F,"HUAURA",'Planificación 2026-1'!X:X,C37,'Planificación 2026-1'!H:H,"T4"))&gt;0,"P55"," ")</f>
        <v xml:space="preserve"> </v>
      </c>
      <c r="CB37" s="59">
        <f>SUMIFS('Planificación 2026-1'!S:S,'Planificación 2026-1'!X:X,C37,'Planificación 2026-1'!H:H,"AF",'Planificación 2026-1'!I:I,"&gt;2")</f>
        <v>0</v>
      </c>
      <c r="CC37" s="59">
        <f>SUMIFS('Planificación 2026-1'!S:S,'Planificación 2026-1'!X:X,C37,'Planificación 2026-1'!H:H,"EN",'Planificación 2026-1'!I:I,"&gt;2")</f>
        <v>0</v>
      </c>
      <c r="CD37" s="59">
        <f>SUMIFS('Planificación 2026-1'!S:S,'Planificación 2026-1'!X:X,C37,'Planificación 2026-1'!H:H,"IS",'Planificación 2026-1'!I:I,"&gt;2")</f>
        <v>0</v>
      </c>
      <c r="CE37" s="59">
        <f>SUMIFS('Planificación 2026-1'!S:S,'Planificación 2026-1'!X:X,C37,'Planificación 2026-1'!H:H,"PS",'Planificación 2026-1'!I:I,"&gt;2")</f>
        <v>0</v>
      </c>
      <c r="CF37" s="59">
        <f>SUMIFS('Planificación 2026-1'!S:S,'Planificación 2026-1'!X:X,C37,'Planificación 2026-1'!H:H,"IN",'Planificación 2026-1'!I:I,"&gt;2")</f>
        <v>0</v>
      </c>
      <c r="CG37" s="59">
        <f>SUMIFS('Planificación 2026-1'!S:S,'Planificación 2026-1'!X:X,C37,'Planificación 2026-1'!H:H,"CA",'Planificación 2026-1'!I:I,"&gt;2")</f>
        <v>0</v>
      </c>
      <c r="CH37" s="59">
        <f>SUMIFS('Planificación 2026-1'!S:S,'Planificación 2026-1'!X:X,C37,'Planificación 2026-1'!H:H,"DE",'Planificación 2026-1'!I:I,"&gt;2")</f>
        <v>0</v>
      </c>
      <c r="CI37" s="59">
        <f>SUMIFS('Planificación 2026-1'!S:S,'Planificación 2026-1'!X:X,C37,'Planificación 2026-1'!H:H,"OB",'Planificación 2026-1'!I:I,"&gt;2")</f>
        <v>0</v>
      </c>
      <c r="CJ37" s="59">
        <f>SUMIFS('Planificación 2026-1'!S:S,'Planificación 2026-1'!X:X,C37,'Planificación 2026-1'!H:H,"MH",'Planificación 2026-1'!I:I,"&gt;2")</f>
        <v>0</v>
      </c>
      <c r="CK37" s="59">
        <f>SUMIFS('Planificación 2026-1'!S:S,'Planificación 2026-1'!X:X,C37,'Planificación 2026-1'!H:H,"IC",'Planificación 2026-1'!I:I,"&gt;2")</f>
        <v>0</v>
      </c>
      <c r="CL37" s="59">
        <f>SUMIFS('Planificación 2026-1'!S:S,'Planificación 2026-1'!X:X,C37,'Planificación 2026-1'!H:H,"AR",'Planificación 2026-1'!I:I,"&gt;2")</f>
        <v>0</v>
      </c>
      <c r="CM37" s="59">
        <f>SUMIFS('Planificación 2026-1'!S:S,'Planificación 2026-1'!X:X,C37,'Planificación 2026-1'!H:H,"AE",'Planificación 2026-1'!I:I,"&gt;2")</f>
        <v>0</v>
      </c>
      <c r="CN37" s="59">
        <f>SUMIFS('Planificación 2026-1'!S:S,'Planificación 2026-1'!X:X,C37,'Planificación 2026-1'!H:H,"T1",'Planificación 2026-1'!I:I,"&gt;2")</f>
        <v>0</v>
      </c>
      <c r="CO37" s="59">
        <f>SUMIFS('Planificación 2026-1'!S:S,'Planificación 2026-1'!X:X,C37,'Planificación 2026-1'!H:H,"T3",'Planificación 2026-1'!I:I,"&gt;2")</f>
        <v>0</v>
      </c>
      <c r="CP37" s="59">
        <f>SUMIFS('Planificación 2026-1'!S:S,'Planificación 2026-1'!X:X,C37,'Planificación 2026-1'!H:H,"T2",'Planificación 2026-1'!I:I,"&gt;2")</f>
        <v>0</v>
      </c>
      <c r="CQ37" s="59">
        <f>SUMIFS('Planificación 2026-1'!S:S,'Planificación 2026-1'!X:X,C37,'Planificación 2026-1'!H:H,"T4",'Planificación 2026-1'!I:I,"&gt;2")</f>
        <v>0</v>
      </c>
      <c r="CR37" s="59">
        <f>SUMIFS('Planificación 2026-1'!S:S,'Planificación 2026-1'!X:X,C37,'Planificación 2026-1'!H:H,"AF",'Planificación 2026-1'!I:I,"&lt;3")</f>
        <v>0</v>
      </c>
      <c r="CS37" s="59">
        <f>SUMIFS('Planificación 2026-1'!S:S,'Planificación 2026-1'!X:X,C37,'Planificación 2026-1'!H:H,"EN",'Planificación 2026-1'!I:I,"&lt;3")</f>
        <v>0</v>
      </c>
      <c r="CT37" s="59">
        <f>SUMIFS('Planificación 2026-1'!S:S,'Planificación 2026-1'!X:X,C37,'Planificación 2026-1'!H:H,"IS",'Planificación 2026-1'!I:I,"&lt;3")</f>
        <v>0</v>
      </c>
      <c r="CU37" s="59">
        <f>SUMIFS('Planificación 2026-1'!S:S,'Planificación 2026-1'!X:X,C37,'Planificación 2026-1'!H:H,"PS",'Planificación 2026-1'!I:I,"&lt;3")</f>
        <v>0</v>
      </c>
      <c r="CV37" s="59">
        <f>SUMIFS('Planificación 2026-1'!S:S,'Planificación 2026-1'!X:X,C37,'Planificación 2026-1'!H:H,"IN",'Planificación 2026-1'!I:I,"&lt;3")</f>
        <v>0</v>
      </c>
      <c r="CW37" s="59">
        <f>SUMIFS('Planificación 2026-1'!S:S,'Planificación 2026-1'!X:X,C37,'Planificación 2026-1'!H:H,"CA",'Planificación 2026-1'!I:I,"&lt;3")</f>
        <v>0</v>
      </c>
      <c r="CX37" s="59">
        <f>SUMIFS('Planificación 2026-1'!S:S,'Planificación 2026-1'!X:X,C37,'Planificación 2026-1'!H:H,"DE",'Planificación 2026-1'!I:I,"&lt;3")</f>
        <v>0</v>
      </c>
      <c r="CY37" s="59">
        <f>SUMIFS('Planificación 2026-1'!S:S,'Planificación 2026-1'!X:X,C37,'Planificación 2026-1'!H:H,"OB",'Planificación 2026-1'!I:I,"&lt;3")</f>
        <v>0</v>
      </c>
      <c r="CZ37" s="59">
        <f>SUMIFS('Planificación 2026-1'!S:S,'Planificación 2026-1'!X:X,C37,'Planificación 2026-1'!H:H,"MH",'Planificación 2026-1'!I:I,"&lt;3")</f>
        <v>14</v>
      </c>
      <c r="DA37" s="59">
        <f>SUMIFS('Planificación 2026-1'!S:S,'Planificación 2026-1'!X:X,C37,'Planificación 2026-1'!H:H,"IC",'Planificación 2026-1'!I:I,"&lt;3")</f>
        <v>0</v>
      </c>
      <c r="DB37" s="59">
        <f>SUMIFS('Planificación 2026-1'!S:S,'Planificación 2026-1'!X:X,C37,'Planificación 2026-1'!H:H,"AR",'Planificación 2026-1'!I:I,"&lt;3")</f>
        <v>0</v>
      </c>
      <c r="DC37" s="59">
        <f>SUMIFS('Planificación 2026-1'!S:S,'Planificación 2026-1'!X:X,C37,'Planificación 2026-1'!H:H,"AE",'Planificación 2026-1'!I:I,"&lt;3")</f>
        <v>0</v>
      </c>
      <c r="DD37" s="59">
        <f>SUMIFS('Planificación 2026-1'!S:S,'Planificación 2026-1'!X:X,C37,'Planificación 2026-1'!H:H,"T1",'Planificación 2026-1'!I:I,"&lt;3")</f>
        <v>0</v>
      </c>
      <c r="DE37" s="59">
        <f>SUMIFS('Planificación 2026-1'!S:S,'Planificación 2026-1'!X:X,C37,'Planificación 2026-1'!H:H,"T3",'Planificación 2026-1'!I:I,"&lt;3")</f>
        <v>0</v>
      </c>
      <c r="DF37" s="59">
        <f>SUMIFS('Planificación 2026-1'!S:S,'Planificación 2026-1'!X:X,C37,'Planificación 2026-1'!H:H,"T2",'Planificación 2026-1'!I:I,"&lt;3")</f>
        <v>0</v>
      </c>
      <c r="DG37" s="59">
        <f>SUMIFS('Planificación 2026-1'!S:S,'Planificación 2026-1'!X:X,C37,'Planificación 2026-1'!H:H,"T4",'Planificación 2026-1'!I:I,"&lt;3")</f>
        <v>0</v>
      </c>
      <c r="DH37" s="58" t="str">
        <f t="shared" si="3"/>
        <v/>
      </c>
      <c r="DI37" s="27">
        <f>IF(C37="","",SUMIFS('Planificación 2026-1'!S:S,'Planificación 2026-1'!X:X,C37,'Planificación 2026-1'!F:F,"PRINCIPAL",'Planificación 2026-1'!Y:Y,"VIRTUAL"))</f>
        <v>0</v>
      </c>
      <c r="DJ37" s="27">
        <f>IF(C37="","",SUMIFS('Planificación 2026-1'!S:S,'Planificación 2026-1'!X:X,C37,'Planificación 2026-1'!F:F,"PRINCIPAL",'Planificación 2026-1'!Y:Y,"PRESENCIAL"))</f>
        <v>0</v>
      </c>
      <c r="DK37" s="27">
        <f>IF(C37="","",SUMIFS('Planificación 2026-1'!S:S,'Planificación 2026-1'!X:X,C37,'Planificación 2026-1'!F:F,"PRINCIPAL",'Planificación 2026-1'!Y:Y,"HIBRIDO PRESENCIAL"))</f>
        <v>0</v>
      </c>
      <c r="DL37" s="58" t="str">
        <f t="shared" si="4"/>
        <v/>
      </c>
      <c r="DM37" s="58">
        <f>IF(C37="","",SUMIFS('Planificación 2026-1'!S:S,'Planificación 2026-1'!X:X,C37,'Planificación 2026-1'!F:F,"FILIAL",'Planificación 2026-1'!Y:Y,"VIRTUAL"))</f>
        <v>0</v>
      </c>
      <c r="DN37" s="60">
        <f>IF(C37="","",SUMIFS('Planificación 2026-1'!S:S,'Planificación 2026-1'!X:X,C37,'Planificación 2026-1'!F:F,"FILIAL",'Planificación 2026-1'!Y:Y,"PRESENCIAL"))</f>
        <v>0</v>
      </c>
      <c r="DO37" s="29">
        <f>IF(C37="","",SUMIFS('Planificación 2026-1'!S:S,'Planificación 2026-1'!X:X,C37,'Planificación 2026-1'!F:F,"FILIAL",'Planificación 2026-1'!Y:Y,"HIBRIDO PRESENCIAL"))</f>
        <v>0</v>
      </c>
      <c r="DP37" s="61" t="str">
        <f t="shared" si="5"/>
        <v>P31</v>
      </c>
      <c r="DQ37" s="58">
        <f>IF(C37="","",SUMIFS('Planificación 2026-1'!S:S,'Planificación 2026-1'!X:X,C37,'Planificación 2026-1'!F:F,"SUNAMPE",'Planificación 2026-1'!Y:Y,"VIRTUAL"))</f>
        <v>0</v>
      </c>
      <c r="DR37" s="29">
        <f>IF(C37="","",SUMIFS('Planificación 2026-1'!S:S,'Planificación 2026-1'!X:X,C37,'Planificación 2026-1'!F:F,"SUNAMPE",'Planificación 2026-1'!Y:Y,"PRESENCIAL"))</f>
        <v>14</v>
      </c>
      <c r="DS37" s="61" t="str">
        <f t="shared" si="6"/>
        <v/>
      </c>
      <c r="DT37" s="58">
        <f>IF(C37="","",SUMIFS('Planificación 2026-1'!S:S,'Planificación 2026-1'!X:X,C37,'Planificación 2026-1'!F:F,"HUAURA",'Planificación 2026-1'!Y:Y,"VIRTUAL"))</f>
        <v>0</v>
      </c>
      <c r="DU37" s="29">
        <f>IF(C37="","",SUMIFS('Planificación 2026-1'!S:S,'Planificación 2026-1'!X:X,C37,'Planificación 2026-1'!F:F,"HUAURA",'Planificación 2026-1'!Y:Y,"PRESENCIAL"))</f>
        <v>0</v>
      </c>
      <c r="DV37" s="32">
        <f>SUMIFS('Planificación 2026-1'!S:S,'Planificación 2026-1'!X:X,C37,'Planificación 2026-1'!F:F,"PRINCIPAL",'Planificación 2026-1'!Y:Y,"VIRTUAL",'Planificación 2026-1'!I:I,"&gt;2")</f>
        <v>0</v>
      </c>
      <c r="DW37" s="32">
        <f>SUMIFS('Planificación 2026-1'!S:S,'Planificación 2026-1'!X:X,C37,'Planificación 2026-1'!F:F,"PRINCIPAL",'Planificación 2026-1'!Y:Y,"&lt;&gt;VIRTUAL",'Planificación 2026-1'!I:I,"&gt;2")</f>
        <v>0</v>
      </c>
      <c r="DX37" s="32">
        <f>SUMIFS('Planificación 2026-1'!S:S,'Planificación 2026-1'!X:X,C37,'Planificación 2026-1'!F:F,"SUNAMPE",'Planificación 2026-1'!Y:Y,"VIRTUAL",'Planificación 2026-1'!I:I,"&gt;2")</f>
        <v>0</v>
      </c>
      <c r="DY37" s="32">
        <f>SUMIFS('Planificación 2026-1'!S:S,'Planificación 2026-1'!X:X,C37,'Planificación 2026-1'!F:F,"SUNAMPE",'Planificación 2026-1'!Y:Y,"&lt;&gt;VIRTUAL",'Planificación 2026-1'!I:I,"&gt;2")</f>
        <v>0</v>
      </c>
      <c r="DZ37" s="32">
        <f>SUMIFS('Planificación 2026-1'!S:S,'Planificación 2026-1'!X:X,C37,'Planificación 2026-1'!F:F,"FILIAL",'Planificación 2026-1'!Y:Y,"VIRTUAL",'Planificación 2026-1'!I:I,"&gt;2")</f>
        <v>0</v>
      </c>
      <c r="EA37" s="32">
        <f>SUMIFS('Planificación 2026-1'!S:S,'Planificación 2026-1'!X:X,C37,'Planificación 2026-1'!F:F,"FILIAL",'Planificación 2026-1'!Y:Y,"&lt;&gt;VIRTUAL",'Planificación 2026-1'!I:I,"&gt;2")</f>
        <v>0</v>
      </c>
      <c r="EB37" s="32">
        <f>SUMIFS('Planificación 2026-1'!S:S,'Planificación 2026-1'!X:X,C37,'Planificación 2026-1'!F:F,"PORUMA",'Planificación 2026-1'!Y:Y,"VIRTUAL",'Planificación 2026-1'!I:I,"&gt;2")</f>
        <v>0</v>
      </c>
      <c r="EC37" s="32">
        <f>SUMIFS('Planificación 2026-1'!S:S,'Planificación 2026-1'!X:X,C37,'Planificación 2026-1'!F:F,"PORUMA",'Planificación 2026-1'!Y:Y,"&lt;&gt;VIRTUAL",'Planificación 2026-1'!I:I,"&gt;2")</f>
        <v>0</v>
      </c>
      <c r="ED37" s="32">
        <f>SUMIFS('Planificación 2026-1'!S:S,'Planificación 2026-1'!X:X,C37,'Planificación 2026-1'!F:F,"HUAURA",'Planificación 2026-1'!Y:Y,"VIRTUAL",'Planificación 2026-1'!I:I,"&gt;2")</f>
        <v>0</v>
      </c>
      <c r="EE37" s="32">
        <f>SUMIFS('Planificación 2026-1'!S:S,'Planificación 2026-1'!X:X,C37,'Planificación 2026-1'!F:F,"HUAURA",'Planificación 2026-1'!Y:Y,"&lt;&gt;VIRTUAL",'Planificación 2026-1'!I:I,"&gt;2")</f>
        <v>0</v>
      </c>
      <c r="EF37" s="32">
        <f>SUMIFS('Planificación 2026-1'!S:S,'Planificación 2026-1'!X:X,C37,'Planificación 2026-1'!F:F,"PRINCIPAL",'Planificación 2026-1'!Y:Y,"VIRTUAL",'Planificación 2026-1'!I:I,"&lt;3")</f>
        <v>0</v>
      </c>
      <c r="EG37" s="32">
        <f>SUMIFS('Planificación 2026-1'!S:S,'Planificación 2026-1'!X:X,C37,'Planificación 2026-1'!F:F,"PRINCIPAL",'Planificación 2026-1'!Y:Y,"&lt;&gt;VIRTUAL",'Planificación 2026-1'!I:I,"&lt;3")</f>
        <v>0</v>
      </c>
      <c r="EH37" s="32">
        <f>SUMIFS('Planificación 2026-1'!S:S,'Planificación 2026-1'!X:X,C37,'Planificación 2026-1'!F:F,"SUNAMPE",'Planificación 2026-1'!Y:Y,"VIRTUAL",'Planificación 2026-1'!I:I,"&lt;3")</f>
        <v>0</v>
      </c>
      <c r="EI37" s="32">
        <f>SUMIFS('Planificación 2026-1'!S:S,'Planificación 2026-1'!X:X,C37,'Planificación 2026-1'!F:F,"SUNAMPE",'Planificación 2026-1'!Y:Y,"&lt;&gt;VIRTUAL",'Planificación 2026-1'!I:I,"&lt;3")</f>
        <v>14</v>
      </c>
      <c r="EJ37" s="32">
        <f>SUMIFS('Planificación 2026-1'!S:S,'Planificación 2026-1'!X:X,C37,'Planificación 2026-1'!F:F,"FILIAL",'Planificación 2026-1'!Y:Y,"VIRTUAL",'Planificación 2026-1'!I:I,"&lt;3")</f>
        <v>0</v>
      </c>
      <c r="EK37" s="32">
        <f>SUMIFS('Planificación 2026-1'!S:S,'Planificación 2026-1'!X:X,C37,'Planificación 2026-1'!F:F,"FILIAL",'Planificación 2026-1'!Y:Y,"&lt;&gt;VIRTUAL",'Planificación 2026-1'!I:I,"&lt;3")</f>
        <v>0</v>
      </c>
      <c r="EL37" s="32">
        <f>SUMIFS('Planificación 2026-1'!S:S,'Planificación 2026-1'!X:X,C37,'Planificación 2026-1'!F:F,"PORUMA",'Planificación 2026-1'!Y:Y,"VIRTUAL",'Planificación 2026-1'!I:I,"&lt;3")</f>
        <v>0</v>
      </c>
      <c r="EM37" s="32">
        <f>SUMIFS('Planificación 2026-1'!S:S,'Planificación 2026-1'!X:X,C37,'Planificación 2026-1'!F:F,"PORUMA",'Planificación 2026-1'!Y:Y,"&lt;&gt;VIRTUAL",'Planificación 2026-1'!I:I,"&lt;3")</f>
        <v>0</v>
      </c>
      <c r="EN37" s="32">
        <f>SUMIFS('Planificación 2026-1'!S:S,'Planificación 2026-1'!X:X,C37,'Planificación 2026-1'!F:F,"HUAURA",'Planificación 2026-1'!Y:Y,"VIRTUAL",'Planificación 2026-1'!I:I,"&lt;3")</f>
        <v>0</v>
      </c>
      <c r="EO37" s="32">
        <f>SUMIFS('Planificación 2026-1'!S:S,'Planificación 2026-1'!X:X,C37,'Planificación 2026-1'!F:F,"HUAURA",'Planificación 2026-1'!Y:Y,"&lt;&gt;VIRTUAL",'Planificación 2026-1'!I:I,"&lt;3")</f>
        <v>0</v>
      </c>
      <c r="EP37" s="32">
        <f t="shared" si="13"/>
        <v>0</v>
      </c>
      <c r="EQ37" s="32">
        <f t="shared" si="7"/>
        <v>0</v>
      </c>
      <c r="ER37" s="32">
        <f t="shared" si="8"/>
        <v>0</v>
      </c>
      <c r="ES37" s="32">
        <f t="shared" si="9"/>
        <v>0</v>
      </c>
      <c r="ET37" s="32">
        <f t="shared" si="10"/>
        <v>14</v>
      </c>
      <c r="EU37" s="32">
        <f t="shared" si="11"/>
        <v>14</v>
      </c>
      <c r="EV37" s="32" t="b">
        <f>EXACT(EU37,E37)</f>
        <v>1</v>
      </c>
      <c r="EW37" s="32"/>
      <c r="EX37" s="32">
        <f t="shared" si="1"/>
        <v>0</v>
      </c>
      <c r="EY37" s="32">
        <f t="shared" si="2"/>
        <v>14</v>
      </c>
      <c r="EZ37" s="32" t="b">
        <f>EXACT(SUM(EX37:EY37),E37)</f>
        <v>1</v>
      </c>
      <c r="FA37" s="32" t="str">
        <f>IF(AND(DW37=0,EA37=0,EE37=0),"",IF(COUNTIF(DW37:EE37,"&gt;0")=1,IF(DW37&gt;0,"SEDE",IF(EA37&gt;0,"FILIAL","HUAURA")),IF(COUNTIF(DW37:EE37,"&gt;0")=2,IF(AND(DW37&gt;0,EA37&gt;0),"SEDE-FILIAL",IF(AND(DW37&gt;0,EE37&gt;0),"SEDE-HUAURA","FILIAL-HUAURA")),"SEDE-FILIAL-HUAURA")))</f>
        <v/>
      </c>
      <c r="FB37" s="32" t="str">
        <f t="shared" si="12"/>
        <v>PRESENCIAL</v>
      </c>
    </row>
    <row r="38" spans="1:158">
      <c r="A38" s="33"/>
      <c r="B38" s="65">
        <v>35</v>
      </c>
      <c r="C38" s="32" t="s">
        <v>235</v>
      </c>
      <c r="D38" s="429">
        <v>40056370</v>
      </c>
      <c r="E38" s="62">
        <f>SUMIF('Planificación 2026-1'!X:X,C38,'Planificación 2026-1'!S:S)</f>
        <v>30</v>
      </c>
      <c r="F38" s="63" t="s">
        <v>199</v>
      </c>
      <c r="G38" s="454" t="s">
        <v>200</v>
      </c>
      <c r="H38" s="64" t="s">
        <v>181</v>
      </c>
      <c r="I38" s="64" t="s">
        <v>150</v>
      </c>
      <c r="J38" s="32" t="s">
        <v>181</v>
      </c>
      <c r="K38" s="32" t="s">
        <v>150</v>
      </c>
      <c r="L38" s="57" t="str">
        <f>IF(SUM(COUNTIFS('Planificación 2026-1'!F:F,"PRINCIPAL",'Planificación 2026-1'!X:X,C38,'Planificación 2026-1'!H:H,"AF"))&gt;0,"P01"," ")</f>
        <v xml:space="preserve"> </v>
      </c>
      <c r="M38" s="58" t="str">
        <f>IF(SUM(COUNTIFS('Planificación 2026-1'!F:F,"PRINCIPAL",'Planificación 2026-1'!X:X,C38,'Planificación 2026-1'!H:H,"EN"))&gt;0,"P02"," ")</f>
        <v>P02</v>
      </c>
      <c r="N38" s="58" t="str">
        <f>IF(SUM(COUNTIFS('Planificación 2026-1'!F:F,"PRINCIPAL",'Planificación 2026-1'!X:X,C38,'Planificación 2026-1'!H:H,"IS"))&gt;0,"P03"," ")</f>
        <v xml:space="preserve"> </v>
      </c>
      <c r="O38" s="58" t="str">
        <f>IF(SUM(COUNTIFS('Planificación 2026-1'!F:F,"PRINCIPAL",'Planificación 2026-1'!X:X,C38,'Planificación 2026-1'!H:H,"PS"))&gt;0,"P04"," ")</f>
        <v xml:space="preserve"> </v>
      </c>
      <c r="P38" s="58"/>
      <c r="Q38" s="58" t="str">
        <f>IF(SUM(COUNTIFS('Planificación 2026-1'!F:F,"PRINCIPAL",'Planificación 2026-1'!X:X,C38,'Planificación 2026-1'!H:H,"IN"))&gt;0,"P06"," ")</f>
        <v xml:space="preserve"> </v>
      </c>
      <c r="R38" s="58" t="str">
        <f>IF(SUM(COUNTIFS('Planificación 2026-1'!F:F,"PRINCIPAL",'Planificación 2026-1'!X:X,C38,'Planificación 2026-1'!H:H,"CA"))&gt;0,"P07"," ")</f>
        <v xml:space="preserve"> </v>
      </c>
      <c r="S38" s="58" t="str">
        <f>IF(SUM(COUNTIFS('Planificación 2026-1'!F:F,"PRINCIPAL",'Planificación 2026-1'!X:X,C38,'Planificación 2026-1'!H:H,"DE"))&gt;0,"P08"," ")</f>
        <v xml:space="preserve"> </v>
      </c>
      <c r="T38" s="58" t="str">
        <f>IF(SUM(COUNTIFS('Planificación 2026-1'!F:F,"PRINCIPAL",'Planificación 2026-1'!X:X,C38,'Planificación 2026-1'!H:H,"OB"))&gt;0,"P09"," ")</f>
        <v xml:space="preserve"> </v>
      </c>
      <c r="U38" s="58" t="str">
        <f>IF(SUM(COUNTIFS('Planificación 2026-1'!F:F,"PRINCIPAL",'Planificación 2026-1'!X:X,C38,'Planificación 2026-1'!H:H,"MH"))&gt;0,"P31"," ")</f>
        <v xml:space="preserve"> </v>
      </c>
      <c r="V38" s="58" t="str">
        <f>IF(SUM(COUNTIFS('Planificación 2026-1'!F:F,"PRINCIPAL",'Planificación 2026-1'!X:X,C38,'Planificación 2026-1'!H:H,"IC"))&gt;0,"P32"," ")</f>
        <v xml:space="preserve"> </v>
      </c>
      <c r="W38" s="58" t="str">
        <f>IF(SUM(COUNTIFS('Planificación 2026-1'!F:F,"PRINCIPAL",'Planificación 2026-1'!X:X,C38,'Planificación 2026-1'!H:H,"AR"))&gt;0,"P34"," ")</f>
        <v xml:space="preserve"> </v>
      </c>
      <c r="X38" s="58" t="str">
        <f>IF(SUM(COUNTIFS('Planificación 2026-1'!F:F,"PRINCIPAL",'Planificación 2026-1'!X:X,C38,'Planificación 2026-1'!H:H,"T1"))&gt;0,"P35"," ")</f>
        <v xml:space="preserve"> </v>
      </c>
      <c r="Y38" s="58" t="str">
        <f>IF(SUM(COUNTIFS('Planificación 2026-1'!F:F,"PRINCIPAL",'Planificación 2026-1'!X:X,C38,'Planificación 2026-1'!H:H,"T3"))&gt;0,"P36"," ")</f>
        <v xml:space="preserve"> </v>
      </c>
      <c r="Z38" s="58" t="str">
        <f>IF(SUM(COUNTIFS('Planificación 2026-1'!F:F,"PRINCIPAL",'Planificación 2026-1'!X:X,C38,'Planificación 2026-1'!H:H,"T2"))&gt;0,"P37"," ")</f>
        <v xml:space="preserve"> </v>
      </c>
      <c r="AA38" s="58" t="str">
        <f>IF(SUM(COUNTIFS('Planificación 2026-1'!F:F,"PRINCIPAL",'Planificación 2026-1'!X:X,C38,'Planificación 2026-1'!H:H,"AE"))&gt;0,"P38"," ")</f>
        <v xml:space="preserve"> </v>
      </c>
      <c r="AB38" s="58" t="str">
        <f>IF(SUM(COUNTIFS('Planificación 2026-1'!F:F,"PRINCIPAL",'Planificación 2026-1'!X:X,C38,'Planificación 2026-1'!H:H,"T4"))&gt;0,"P55"," ")</f>
        <v xml:space="preserve"> </v>
      </c>
      <c r="AC38" s="58" t="str">
        <f>IF(SUM(COUNTIFS('Planificación 2026-1'!F:F,"FILIAL",'Planificación 2026-1'!X:X,C38,'Planificación 2026-1'!H:H,"AF"))&gt;0," P01"," ")</f>
        <v xml:space="preserve"> </v>
      </c>
      <c r="AD38" s="58" t="str">
        <f>IF(SUM(COUNTIFS('Planificación 2026-1'!F:F,"FILIAL",'Planificación 2026-1'!X:X,C38,'Planificación 2026-1'!H:H,"EN"))&gt;0,"P02"," ")</f>
        <v xml:space="preserve"> </v>
      </c>
      <c r="AE38" s="58" t="str">
        <f>IF(SUM(COUNTIFS('Planificación 2026-1'!F:F,"FILIAL",'Planificación 2026-1'!X:X,C38,'Planificación 2026-1'!H:H,"IS"))&gt;0,"P03"," ")</f>
        <v xml:space="preserve"> </v>
      </c>
      <c r="AF38" s="58" t="str">
        <f>IF(SUM(COUNTIFS('Planificación 2026-1'!F:F,"FILIAL",'Planificación 2026-1'!X:X,C38,'Planificación 2026-1'!H:H,"PS"))&gt;0,"P04"," ")</f>
        <v xml:space="preserve"> </v>
      </c>
      <c r="AG38" s="58"/>
      <c r="AH38" s="58" t="str">
        <f>IF(SUM(COUNTIFS('Planificación 2026-1'!F:F,"FILIAL",'Planificación 2026-1'!X:X,C38,'Planificación 2026-1'!H:H,"IN"))&gt;0,"P06"," ")</f>
        <v xml:space="preserve"> </v>
      </c>
      <c r="AI38" s="58" t="str">
        <f>IF(SUM(COUNTIFS('Planificación 2026-1'!F:F,"FILIAL",'Planificación 2026-1'!X:X,C38,'Planificación 2026-1'!H:H,"CA"))&gt;0,"P07"," ")</f>
        <v xml:space="preserve"> </v>
      </c>
      <c r="AJ38" s="58" t="str">
        <f>IF(SUM(COUNTIFS('Planificación 2026-1'!F:F,"FILIAL",'Planificación 2026-1'!X:X,C38,'Planificación 2026-1'!H:H,"DE"))&gt;0,"P08"," ")</f>
        <v xml:space="preserve"> </v>
      </c>
      <c r="AK38" s="58" t="str">
        <f>IF(SUM(COUNTIFS('Planificación 2026-1'!F:F,"FILIAL",'Planificación 2026-1'!X:X,C38,'Planificación 2026-1'!H:H,"OB"))&gt;0,"P09"," ")</f>
        <v xml:space="preserve"> </v>
      </c>
      <c r="AL38" s="58" t="str">
        <f>IF(SUM(COUNTIFS('Planificación 2026-1'!F:F,"FILIAL",'Planificación 2026-1'!X:X,C38,'Planificación 2026-1'!H:H,"MH"))&gt;0,"P31"," ")</f>
        <v xml:space="preserve"> </v>
      </c>
      <c r="AM38" s="58" t="str">
        <f>IF(SUM(COUNTIFS('Planificación 2026-1'!F:F,"FILIAL",'Planificación 2026-1'!X:X,C38,'Planificación 2026-1'!H:H,"IC"))&gt;0,"P32"," ")</f>
        <v xml:space="preserve"> </v>
      </c>
      <c r="AN38" s="58" t="str">
        <f>IF(SUM(COUNTIFS('Planificación 2026-1'!F:F,"FILIAL",'Planificación 2026-1'!X:X,C38,'Planificación 2026-1'!H:H,"AR"))&gt;0,"P34"," ")</f>
        <v xml:space="preserve"> </v>
      </c>
      <c r="AO38" s="58" t="str">
        <f>IF(SUM(COUNTIFS('Planificación 2026-1'!F:F,"FILIAL",'Planificación 2026-1'!X:X,C38,'Planificación 2026-1'!H:H,"T1"))&gt;0,"P35"," ")</f>
        <v xml:space="preserve"> </v>
      </c>
      <c r="AP38" s="58" t="str">
        <f>IF(SUM(COUNTIFS('Planificación 2026-1'!F:F,"FILIAL",'Planificación 2026-1'!X:X,C38,'Planificación 2026-1'!H:H,"T3"))&gt;0,"P36"," ")</f>
        <v xml:space="preserve"> </v>
      </c>
      <c r="AQ38" s="58" t="str">
        <f>IF(SUM(COUNTIFS('Planificación 2026-1'!F:F,"FILIAL",'Planificación 2026-1'!X:X,C38,'Planificación 2026-1'!H:H,"T2"))&gt;0,"P37"," ")</f>
        <v xml:space="preserve"> </v>
      </c>
      <c r="AR38" s="58" t="str">
        <f>IF(SUM(COUNTIFS('Planificación 2026-1'!F:F,"FILIAL",'Planificación 2026-1'!X:X,C38,'Planificación 2026-1'!H:H,"AE"))&gt;0,"P38"," ")</f>
        <v xml:space="preserve"> </v>
      </c>
      <c r="AS38" s="58" t="str">
        <f>IF(SUM(COUNTIFS('Planificación 2026-1'!F:F,"FILIAL",'Planificación 2026-1'!X:X,C38,'Planificación 2026-1'!H:H,"T4"))&gt;0,"P55"," ")</f>
        <v xml:space="preserve"> </v>
      </c>
      <c r="AT38" s="58" t="str">
        <f>IF(SUM(COUNTIFS('Planificación 2026-1'!F:F,"SUNAMPE",'Planificación 2026-1'!X:X,C38,'Planificación 2026-1'!H:H,"AF"))&gt;0," P01"," ")</f>
        <v xml:space="preserve"> </v>
      </c>
      <c r="AU38" s="58" t="str">
        <f>IF(SUM(COUNTIFS('Planificación 2026-1'!F:F,"SUNAMPE",'Planificación 2026-1'!X:X,C38,'Planificación 2026-1'!H:H,"EN"))&gt;0,"P02"," ")</f>
        <v xml:space="preserve"> </v>
      </c>
      <c r="AV38" s="58" t="str">
        <f>IF(SUM(COUNTIFS('Planificación 2026-1'!F:F,"SUNAMPE",'Planificación 2026-1'!X:X,C38,'Planificación 2026-1'!H:H,"IS"))&gt;0,"P03"," ")</f>
        <v xml:space="preserve"> </v>
      </c>
      <c r="AW38" s="58" t="str">
        <f>IF(SUM(COUNTIFS('Planificación 2026-1'!F:F,"SUNAMPE",'Planificación 2026-1'!X:X,C38,'Planificación 2026-1'!H:H,"PS"))&gt;0,"P04"," ")</f>
        <v xml:space="preserve"> </v>
      </c>
      <c r="AX38" s="58"/>
      <c r="AY38" s="58" t="str">
        <f>IF(SUM(COUNTIFS('Planificación 2026-1'!F:F,"SUNAMPE",'Planificación 2026-1'!X:X,C38,'Planificación 2026-1'!H:H,"IN"))&gt;0,"P06"," ")</f>
        <v xml:space="preserve"> </v>
      </c>
      <c r="AZ38" s="58" t="str">
        <f>IF(SUM(COUNTIFS('Planificación 2026-1'!F:F,"SUNAMPE",'Planificación 2026-1'!X:X,C38,'Planificación 2026-1'!H:H,"CA"))&gt;0,"P07"," ")</f>
        <v xml:space="preserve"> </v>
      </c>
      <c r="BA38" s="58" t="str">
        <f>IF(SUM(COUNTIFS('Planificación 2026-1'!F:F,"SUNAMPE",'Planificación 2026-1'!X:X,C38,'Planificación 2026-1'!H:H,"DE"))&gt;0,"P08"," ")</f>
        <v xml:space="preserve"> </v>
      </c>
      <c r="BB38" s="58" t="str">
        <f>IF(SUM(COUNTIFS('Planificación 2026-1'!F:F,"SUNAMPE",'Planificación 2026-1'!X:X,C38,'Planificación 2026-1'!H:H,"OB"))&gt;0,"P09"," ")</f>
        <v xml:space="preserve"> </v>
      </c>
      <c r="BC38" s="58" t="str">
        <f>IF(SUM(COUNTIFS('Planificación 2026-1'!F:F,"SUNAMPE",'Planificación 2026-1'!X:X,C38,'Planificación 2026-1'!H:H,"MH"))&gt;0,"P31"," ")</f>
        <v xml:space="preserve"> </v>
      </c>
      <c r="BD38" s="58" t="str">
        <f>IF(SUM(COUNTIFS('Planificación 2026-1'!F:F,"SUNAMPE",'Planificación 2026-1'!X:X,C38,'Planificación 2026-1'!H:H,"IC"))&gt;0,"P32"," ")</f>
        <v xml:space="preserve"> </v>
      </c>
      <c r="BE38" s="58" t="str">
        <f>IF(SUM(COUNTIFS('Planificación 2026-1'!F:F,"SUNAMPE",'Planificación 2026-1'!X:X,C38,'Planificación 2026-1'!H:H,"AR"))&gt;0,"P34"," ")</f>
        <v xml:space="preserve"> </v>
      </c>
      <c r="BF38" s="58" t="str">
        <f>IF(SUM(COUNTIFS('Planificación 2026-1'!F:F,"SUNAMPE",'Planificación 2026-1'!X:X,C38,'Planificación 2026-1'!H:H,"T1"))&gt;0,"P35"," ")</f>
        <v xml:space="preserve"> </v>
      </c>
      <c r="BG38" s="58" t="str">
        <f>IF(SUM(COUNTIFS('Planificación 2026-1'!F:F,"SUNAMPE",'Planificación 2026-1'!X:X,C38,'Planificación 2026-1'!H:H,"T3"))&gt;0,"P36"," ")</f>
        <v xml:space="preserve"> </v>
      </c>
      <c r="BH38" s="58" t="str">
        <f>IF(SUM(COUNTIFS('Planificación 2026-1'!F:F,"SUNAMPE",'Planificación 2026-1'!X:X,C38,'Planificación 2026-1'!H:H,"T2"))&gt;0,"P37"," ")</f>
        <v xml:space="preserve"> </v>
      </c>
      <c r="BI38" s="58" t="str">
        <f>IF(SUM(COUNTIFS('Planificación 2026-1'!F:F,"SUNAMPE",'Planificación 2026-1'!X:X,C38,'Planificación 2026-1'!H:H,"AE"))&gt;0,"P38"," ")</f>
        <v xml:space="preserve"> </v>
      </c>
      <c r="BJ38" s="58" t="str">
        <f>IF(SUM(COUNTIFS('Planificación 2026-1'!F:F,"SUNAMPE",'Planificación 2026-1'!X:X,C38,'Planificación 2026-1'!H:H,"T4"))&gt;0,"P55"," ")</f>
        <v xml:space="preserve"> </v>
      </c>
      <c r="BK38" s="58" t="str">
        <f>IF(SUM(COUNTIFS('Planificación 2026-1'!F:F,"HUAURA",'Planificación 2026-1'!X:X,C38,'Planificación 2026-1'!H:H,"AF"))&gt;0," P01"," ")</f>
        <v xml:space="preserve"> </v>
      </c>
      <c r="BL38" s="58" t="str">
        <f>IF(SUM(COUNTIFS('Planificación 2026-1'!F:F,"HUAURA",'Planificación 2026-1'!X:X,C38,'Planificación 2026-1'!H:H,"EN"))&gt;0,"P02"," ")</f>
        <v xml:space="preserve"> </v>
      </c>
      <c r="BM38" s="58" t="str">
        <f>IF(SUM(COUNTIFS('Planificación 2026-1'!F:F,"HUAURA",'Planificación 2026-1'!X:X,C38,'Planificación 2026-1'!H:H,"IS"))&gt;0,"P03"," ")</f>
        <v xml:space="preserve"> </v>
      </c>
      <c r="BN38" s="58" t="str">
        <f>IF(SUM(COUNTIFS('Planificación 2026-1'!F:F,"HUAURA",'Planificación 2026-1'!X:X,C38,'Planificación 2026-1'!H:H,"PS"))&gt;0,"P04"," ")</f>
        <v xml:space="preserve"> </v>
      </c>
      <c r="BO38" s="58"/>
      <c r="BP38" s="58" t="str">
        <f>IF(SUM(COUNTIFS('Planificación 2026-1'!F:F,"HUAURA",'Planificación 2026-1'!X:X,C38,'Planificación 2026-1'!H:H,"IN"))&gt;0,"P06"," ")</f>
        <v xml:space="preserve"> </v>
      </c>
      <c r="BQ38" s="58" t="str">
        <f>IF(SUM(COUNTIFS('Planificación 2026-1'!F:F,"HUAURA",'Planificación 2026-1'!X:X,C38,'Planificación 2026-1'!H:H,"CA"))&gt;0,"P07"," ")</f>
        <v xml:space="preserve"> </v>
      </c>
      <c r="BR38" s="58" t="str">
        <f>IF(SUM(COUNTIFS('Planificación 2026-1'!F:F,"HUAURA",'Planificación 2026-1'!X:X,C38,'Planificación 2026-1'!H:H,"DE"))&gt;0,"P08"," ")</f>
        <v xml:space="preserve"> </v>
      </c>
      <c r="BS38" s="58" t="str">
        <f>IF(SUM(COUNTIFS('Planificación 2026-1'!F:F,"HUAURA",'Planificación 2026-1'!X:X,C38,'Planificación 2026-1'!H:H,"OB"))&gt;0,"P09"," ")</f>
        <v xml:space="preserve"> </v>
      </c>
      <c r="BT38" s="58" t="str">
        <f>IF(SUM(COUNTIFS('Planificación 2026-1'!F:F,"HUAURA",'Planificación 2026-1'!X:X,C38,'Planificación 2026-1'!H:H,"MH"))&gt;0,"P31"," ")</f>
        <v xml:space="preserve"> </v>
      </c>
      <c r="BU38" s="58" t="str">
        <f>IF(SUM(COUNTIFS('Planificación 2026-1'!F:F,"HUAURA",'Planificación 2026-1'!X:X,C38,'Planificación 2026-1'!H:H,"IC"))&gt;0,"P32"," ")</f>
        <v xml:space="preserve"> </v>
      </c>
      <c r="BV38" s="58" t="str">
        <f>IF(SUM(COUNTIFS('Planificación 2026-1'!F:F,"HUAURA",'Planificación 2026-1'!X:X,C38,'Planificación 2026-1'!H:H,"AR"))&gt;0,"P34"," ")</f>
        <v xml:space="preserve"> </v>
      </c>
      <c r="BW38" s="58" t="str">
        <f>IF(SUM(COUNTIFS('Planificación 2026-1'!F:F,"HUAURA",'Planificación 2026-1'!X:X,C38,'Planificación 2026-1'!H:H,"T1"))&gt;0,"P35"," ")</f>
        <v xml:space="preserve"> </v>
      </c>
      <c r="BX38" s="58" t="str">
        <f>IF(SUM(COUNTIFS('Planificación 2026-1'!F:F,"HUAURA",'Planificación 2026-1'!X:X,C38,'Planificación 2026-1'!H:H,"T3"))&gt;0,"P36"," ")</f>
        <v xml:space="preserve"> </v>
      </c>
      <c r="BY38" s="58" t="str">
        <f>IF(SUM(COUNTIFS('Planificación 2026-1'!F:F,"HUAURA",'Planificación 2026-1'!X:X,C38,'Planificación 2026-1'!H:H,"T2"))&gt;0,"P37"," ")</f>
        <v xml:space="preserve"> </v>
      </c>
      <c r="BZ38" s="58" t="str">
        <f>IF(SUM(COUNTIFS('Planificación 2026-1'!F:F,"HUAURA",'Planificación 2026-1'!X:X,C38,'Planificación 2026-1'!H:H,"AE"))&gt;0,"P38"," ")</f>
        <v xml:space="preserve"> </v>
      </c>
      <c r="CA38" s="58" t="str">
        <f>IF(SUM(COUNTIFS('Planificación 2026-1'!F:F,"HUAURA",'Planificación 2026-1'!X:X,C38,'Planificación 2026-1'!H:H,"T4"))&gt;0,"P55"," ")</f>
        <v xml:space="preserve"> </v>
      </c>
      <c r="CB38" s="59">
        <f>SUMIFS('Planificación 2026-1'!S:S,'Planificación 2026-1'!X:X,C38,'Planificación 2026-1'!H:H,"AF",'Planificación 2026-1'!I:I,"&gt;2")</f>
        <v>0</v>
      </c>
      <c r="CC38" s="59">
        <f>SUMIFS('Planificación 2026-1'!S:S,'Planificación 2026-1'!X:X,C38,'Planificación 2026-1'!H:H,"EN",'Planificación 2026-1'!I:I,"&gt;2")</f>
        <v>30</v>
      </c>
      <c r="CD38" s="59">
        <f>SUMIFS('Planificación 2026-1'!S:S,'Planificación 2026-1'!X:X,C38,'Planificación 2026-1'!H:H,"IS",'Planificación 2026-1'!I:I,"&gt;2")</f>
        <v>0</v>
      </c>
      <c r="CE38" s="59">
        <f>SUMIFS('Planificación 2026-1'!S:S,'Planificación 2026-1'!X:X,C38,'Planificación 2026-1'!H:H,"PS",'Planificación 2026-1'!I:I,"&gt;2")</f>
        <v>0</v>
      </c>
      <c r="CF38" s="59">
        <f>SUMIFS('Planificación 2026-1'!S:S,'Planificación 2026-1'!X:X,C38,'Planificación 2026-1'!H:H,"IN",'Planificación 2026-1'!I:I,"&gt;2")</f>
        <v>0</v>
      </c>
      <c r="CG38" s="59">
        <f>SUMIFS('Planificación 2026-1'!S:S,'Planificación 2026-1'!X:X,C38,'Planificación 2026-1'!H:H,"CA",'Planificación 2026-1'!I:I,"&gt;2")</f>
        <v>0</v>
      </c>
      <c r="CH38" s="59">
        <f>SUMIFS('Planificación 2026-1'!S:S,'Planificación 2026-1'!X:X,C38,'Planificación 2026-1'!H:H,"DE",'Planificación 2026-1'!I:I,"&gt;2")</f>
        <v>0</v>
      </c>
      <c r="CI38" s="59">
        <f>SUMIFS('Planificación 2026-1'!S:S,'Planificación 2026-1'!X:X,C38,'Planificación 2026-1'!H:H,"OB",'Planificación 2026-1'!I:I,"&gt;2")</f>
        <v>0</v>
      </c>
      <c r="CJ38" s="59">
        <f>SUMIFS('Planificación 2026-1'!S:S,'Planificación 2026-1'!X:X,C38,'Planificación 2026-1'!H:H,"MH",'Planificación 2026-1'!I:I,"&gt;2")</f>
        <v>0</v>
      </c>
      <c r="CK38" s="59">
        <f>SUMIFS('Planificación 2026-1'!S:S,'Planificación 2026-1'!X:X,C38,'Planificación 2026-1'!H:H,"IC",'Planificación 2026-1'!I:I,"&gt;2")</f>
        <v>0</v>
      </c>
      <c r="CL38" s="59">
        <f>SUMIFS('Planificación 2026-1'!S:S,'Planificación 2026-1'!X:X,C38,'Planificación 2026-1'!H:H,"AR",'Planificación 2026-1'!I:I,"&gt;2")</f>
        <v>0</v>
      </c>
      <c r="CM38" s="59">
        <f>SUMIFS('Planificación 2026-1'!S:S,'Planificación 2026-1'!X:X,C38,'Planificación 2026-1'!H:H,"AE",'Planificación 2026-1'!I:I,"&gt;2")</f>
        <v>0</v>
      </c>
      <c r="CN38" s="59">
        <f>SUMIFS('Planificación 2026-1'!S:S,'Planificación 2026-1'!X:X,C38,'Planificación 2026-1'!H:H,"T1",'Planificación 2026-1'!I:I,"&gt;2")</f>
        <v>0</v>
      </c>
      <c r="CO38" s="59">
        <f>SUMIFS('Planificación 2026-1'!S:S,'Planificación 2026-1'!X:X,C38,'Planificación 2026-1'!H:H,"T3",'Planificación 2026-1'!I:I,"&gt;2")</f>
        <v>0</v>
      </c>
      <c r="CP38" s="59">
        <f>SUMIFS('Planificación 2026-1'!S:S,'Planificación 2026-1'!X:X,C38,'Planificación 2026-1'!H:H,"T2",'Planificación 2026-1'!I:I,"&gt;2")</f>
        <v>0</v>
      </c>
      <c r="CQ38" s="59">
        <f>SUMIFS('Planificación 2026-1'!S:S,'Planificación 2026-1'!X:X,C38,'Planificación 2026-1'!H:H,"T4",'Planificación 2026-1'!I:I,"&gt;2")</f>
        <v>0</v>
      </c>
      <c r="CR38" s="59">
        <f>SUMIFS('Planificación 2026-1'!S:S,'Planificación 2026-1'!X:X,C38,'Planificación 2026-1'!H:H,"AF",'Planificación 2026-1'!I:I,"&lt;3")</f>
        <v>0</v>
      </c>
      <c r="CS38" s="59">
        <f>SUMIFS('Planificación 2026-1'!S:S,'Planificación 2026-1'!X:X,C38,'Planificación 2026-1'!H:H,"EN",'Planificación 2026-1'!I:I,"&lt;3")</f>
        <v>0</v>
      </c>
      <c r="CT38" s="59">
        <f>SUMIFS('Planificación 2026-1'!S:S,'Planificación 2026-1'!X:X,C38,'Planificación 2026-1'!H:H,"IS",'Planificación 2026-1'!I:I,"&lt;3")</f>
        <v>0</v>
      </c>
      <c r="CU38" s="59">
        <f>SUMIFS('Planificación 2026-1'!S:S,'Planificación 2026-1'!X:X,C38,'Planificación 2026-1'!H:H,"PS",'Planificación 2026-1'!I:I,"&lt;3")</f>
        <v>0</v>
      </c>
      <c r="CV38" s="59">
        <f>SUMIFS('Planificación 2026-1'!S:S,'Planificación 2026-1'!X:X,C38,'Planificación 2026-1'!H:H,"IN",'Planificación 2026-1'!I:I,"&lt;3")</f>
        <v>0</v>
      </c>
      <c r="CW38" s="59">
        <f>SUMIFS('Planificación 2026-1'!S:S,'Planificación 2026-1'!X:X,C38,'Planificación 2026-1'!H:H,"CA",'Planificación 2026-1'!I:I,"&lt;3")</f>
        <v>0</v>
      </c>
      <c r="CX38" s="59">
        <f>SUMIFS('Planificación 2026-1'!S:S,'Planificación 2026-1'!X:X,C38,'Planificación 2026-1'!H:H,"DE",'Planificación 2026-1'!I:I,"&lt;3")</f>
        <v>0</v>
      </c>
      <c r="CY38" s="59">
        <f>SUMIFS('Planificación 2026-1'!S:S,'Planificación 2026-1'!X:X,C38,'Planificación 2026-1'!H:H,"OB",'Planificación 2026-1'!I:I,"&lt;3")</f>
        <v>0</v>
      </c>
      <c r="CZ38" s="59">
        <f>SUMIFS('Planificación 2026-1'!S:S,'Planificación 2026-1'!X:X,C38,'Planificación 2026-1'!H:H,"MH",'Planificación 2026-1'!I:I,"&lt;3")</f>
        <v>0</v>
      </c>
      <c r="DA38" s="59">
        <f>SUMIFS('Planificación 2026-1'!S:S,'Planificación 2026-1'!X:X,C38,'Planificación 2026-1'!H:H,"IC",'Planificación 2026-1'!I:I,"&lt;3")</f>
        <v>0</v>
      </c>
      <c r="DB38" s="59">
        <f>SUMIFS('Planificación 2026-1'!S:S,'Planificación 2026-1'!X:X,C38,'Planificación 2026-1'!H:H,"AR",'Planificación 2026-1'!I:I,"&lt;3")</f>
        <v>0</v>
      </c>
      <c r="DC38" s="59">
        <f>SUMIFS('Planificación 2026-1'!S:S,'Planificación 2026-1'!X:X,C38,'Planificación 2026-1'!H:H,"AE",'Planificación 2026-1'!I:I,"&lt;3")</f>
        <v>0</v>
      </c>
      <c r="DD38" s="59">
        <f>SUMIFS('Planificación 2026-1'!S:S,'Planificación 2026-1'!X:X,C38,'Planificación 2026-1'!H:H,"T1",'Planificación 2026-1'!I:I,"&lt;3")</f>
        <v>0</v>
      </c>
      <c r="DE38" s="59">
        <f>SUMIFS('Planificación 2026-1'!S:S,'Planificación 2026-1'!X:X,C38,'Planificación 2026-1'!H:H,"T3",'Planificación 2026-1'!I:I,"&lt;3")</f>
        <v>0</v>
      </c>
      <c r="DF38" s="59">
        <f>SUMIFS('Planificación 2026-1'!S:S,'Planificación 2026-1'!X:X,C38,'Planificación 2026-1'!H:H,"T2",'Planificación 2026-1'!I:I,"&lt;3")</f>
        <v>0</v>
      </c>
      <c r="DG38" s="59">
        <f>SUMIFS('Planificación 2026-1'!S:S,'Planificación 2026-1'!X:X,C38,'Planificación 2026-1'!H:H,"T4",'Planificación 2026-1'!I:I,"&lt;3")</f>
        <v>0</v>
      </c>
      <c r="DH38" s="58" t="str">
        <f t="shared" si="3"/>
        <v>P02</v>
      </c>
      <c r="DI38" s="27">
        <f>IF(C38="","",SUMIFS('Planificación 2026-1'!S:S,'Planificación 2026-1'!X:X,C38,'Planificación 2026-1'!F:F,"PRINCIPAL",'Planificación 2026-1'!Y:Y,"VIRTUAL"))</f>
        <v>20</v>
      </c>
      <c r="DJ38" s="27">
        <f>IF(C38="","",SUMIFS('Planificación 2026-1'!S:S,'Planificación 2026-1'!X:X,C38,'Planificación 2026-1'!F:F,"PRINCIPAL",'Planificación 2026-1'!Y:Y,"PRESENCIAL"))</f>
        <v>10</v>
      </c>
      <c r="DK38" s="27">
        <f>IF(C38="","",SUMIFS('Planificación 2026-1'!S:S,'Planificación 2026-1'!X:X,C38,'Planificación 2026-1'!F:F,"PRINCIPAL",'Planificación 2026-1'!Y:Y,"HIBRIDO PRESENCIAL"))</f>
        <v>0</v>
      </c>
      <c r="DL38" s="58" t="str">
        <f t="shared" si="4"/>
        <v/>
      </c>
      <c r="DM38" s="58">
        <f>IF(C38="","",SUMIFS('Planificación 2026-1'!S:S,'Planificación 2026-1'!X:X,C38,'Planificación 2026-1'!F:F,"FILIAL",'Planificación 2026-1'!Y:Y,"VIRTUAL"))</f>
        <v>0</v>
      </c>
      <c r="DN38" s="60">
        <f>IF(C38="","",SUMIFS('Planificación 2026-1'!S:S,'Planificación 2026-1'!X:X,C38,'Planificación 2026-1'!F:F,"FILIAL",'Planificación 2026-1'!Y:Y,"PRESENCIAL"))</f>
        <v>0</v>
      </c>
      <c r="DO38" s="29">
        <f>IF(C38="","",SUMIFS('Planificación 2026-1'!S:S,'Planificación 2026-1'!X:X,C38,'Planificación 2026-1'!F:F,"FILIAL",'Planificación 2026-1'!Y:Y,"HIBRIDO PRESENCIAL"))</f>
        <v>0</v>
      </c>
      <c r="DP38" s="61" t="str">
        <f t="shared" si="5"/>
        <v/>
      </c>
      <c r="DQ38" s="58">
        <f>IF(C38="","",SUMIFS('Planificación 2026-1'!S:S,'Planificación 2026-1'!X:X,C38,'Planificación 2026-1'!F:F,"SUNAMPE",'Planificación 2026-1'!Y:Y,"VIRTUAL"))</f>
        <v>0</v>
      </c>
      <c r="DR38" s="29">
        <f>IF(C38="","",SUMIFS('Planificación 2026-1'!S:S,'Planificación 2026-1'!X:X,C38,'Planificación 2026-1'!F:F,"SUNAMPE",'Planificación 2026-1'!Y:Y,"PRESENCIAL"))</f>
        <v>0</v>
      </c>
      <c r="DS38" s="61" t="str">
        <f t="shared" si="6"/>
        <v/>
      </c>
      <c r="DT38" s="58">
        <f>IF(C38="","",SUMIFS('Planificación 2026-1'!S:S,'Planificación 2026-1'!X:X,C38,'Planificación 2026-1'!F:F,"HUAURA",'Planificación 2026-1'!Y:Y,"VIRTUAL"))</f>
        <v>0</v>
      </c>
      <c r="DU38" s="29">
        <f>IF(C38="","",SUMIFS('Planificación 2026-1'!S:S,'Planificación 2026-1'!X:X,C38,'Planificación 2026-1'!F:F,"HUAURA",'Planificación 2026-1'!Y:Y,"PRESENCIAL"))</f>
        <v>0</v>
      </c>
      <c r="DV38" s="32">
        <f>SUMIFS('Planificación 2026-1'!S:S,'Planificación 2026-1'!X:X,C38,'Planificación 2026-1'!F:F,"PRINCIPAL",'Planificación 2026-1'!Y:Y,"VIRTUAL",'Planificación 2026-1'!I:I,"&gt;2")</f>
        <v>20</v>
      </c>
      <c r="DW38" s="32">
        <f>SUMIFS('Planificación 2026-1'!S:S,'Planificación 2026-1'!X:X,C38,'Planificación 2026-1'!F:F,"PRINCIPAL",'Planificación 2026-1'!Y:Y,"&lt;&gt;VIRTUAL",'Planificación 2026-1'!I:I,"&gt;2")</f>
        <v>10</v>
      </c>
      <c r="DX38" s="32">
        <f>SUMIFS('Planificación 2026-1'!S:S,'Planificación 2026-1'!X:X,C38,'Planificación 2026-1'!F:F,"SUNAMPE",'Planificación 2026-1'!Y:Y,"VIRTUAL",'Planificación 2026-1'!I:I,"&gt;2")</f>
        <v>0</v>
      </c>
      <c r="DY38" s="32">
        <f>SUMIFS('Planificación 2026-1'!S:S,'Planificación 2026-1'!X:X,C38,'Planificación 2026-1'!F:F,"SUNAMPE",'Planificación 2026-1'!Y:Y,"&lt;&gt;VIRTUAL",'Planificación 2026-1'!I:I,"&gt;2")</f>
        <v>0</v>
      </c>
      <c r="DZ38" s="32">
        <f>SUMIFS('Planificación 2026-1'!S:S,'Planificación 2026-1'!X:X,C38,'Planificación 2026-1'!F:F,"FILIAL",'Planificación 2026-1'!Y:Y,"VIRTUAL",'Planificación 2026-1'!I:I,"&gt;2")</f>
        <v>0</v>
      </c>
      <c r="EA38" s="32">
        <f>SUMIFS('Planificación 2026-1'!S:S,'Planificación 2026-1'!X:X,C38,'Planificación 2026-1'!F:F,"FILIAL",'Planificación 2026-1'!Y:Y,"&lt;&gt;VIRTUAL",'Planificación 2026-1'!I:I,"&gt;2")</f>
        <v>0</v>
      </c>
      <c r="EB38" s="32">
        <f>SUMIFS('Planificación 2026-1'!S:S,'Planificación 2026-1'!X:X,C38,'Planificación 2026-1'!F:F,"PORUMA",'Planificación 2026-1'!Y:Y,"VIRTUAL",'Planificación 2026-1'!I:I,"&gt;2")</f>
        <v>0</v>
      </c>
      <c r="EC38" s="32">
        <f>SUMIFS('Planificación 2026-1'!S:S,'Planificación 2026-1'!X:X,C38,'Planificación 2026-1'!F:F,"PORUMA",'Planificación 2026-1'!Y:Y,"&lt;&gt;VIRTUAL",'Planificación 2026-1'!I:I,"&gt;2")</f>
        <v>0</v>
      </c>
      <c r="ED38" s="32">
        <f>SUMIFS('Planificación 2026-1'!S:S,'Planificación 2026-1'!X:X,C38,'Planificación 2026-1'!F:F,"HUAURA",'Planificación 2026-1'!Y:Y,"VIRTUAL",'Planificación 2026-1'!I:I,"&gt;2")</f>
        <v>0</v>
      </c>
      <c r="EE38" s="32">
        <f>SUMIFS('Planificación 2026-1'!S:S,'Planificación 2026-1'!X:X,C38,'Planificación 2026-1'!F:F,"HUAURA",'Planificación 2026-1'!Y:Y,"&lt;&gt;VIRTUAL",'Planificación 2026-1'!I:I,"&gt;2")</f>
        <v>0</v>
      </c>
      <c r="EF38" s="32">
        <f>SUMIFS('Planificación 2026-1'!S:S,'Planificación 2026-1'!X:X,C38,'Planificación 2026-1'!F:F,"PRINCIPAL",'Planificación 2026-1'!Y:Y,"VIRTUAL",'Planificación 2026-1'!I:I,"&lt;3")</f>
        <v>0</v>
      </c>
      <c r="EG38" s="32">
        <f>SUMIFS('Planificación 2026-1'!S:S,'Planificación 2026-1'!X:X,C38,'Planificación 2026-1'!F:F,"PRINCIPAL",'Planificación 2026-1'!Y:Y,"&lt;&gt;VIRTUAL",'Planificación 2026-1'!I:I,"&lt;3")</f>
        <v>0</v>
      </c>
      <c r="EH38" s="32">
        <f>SUMIFS('Planificación 2026-1'!S:S,'Planificación 2026-1'!X:X,C38,'Planificación 2026-1'!F:F,"SUNAMPE",'Planificación 2026-1'!Y:Y,"VIRTUAL",'Planificación 2026-1'!I:I,"&lt;3")</f>
        <v>0</v>
      </c>
      <c r="EI38" s="32">
        <f>SUMIFS('Planificación 2026-1'!S:S,'Planificación 2026-1'!X:X,C38,'Planificación 2026-1'!F:F,"SUNAMPE",'Planificación 2026-1'!Y:Y,"&lt;&gt;VIRTUAL",'Planificación 2026-1'!I:I,"&lt;3")</f>
        <v>0</v>
      </c>
      <c r="EJ38" s="32">
        <f>SUMIFS('Planificación 2026-1'!S:S,'Planificación 2026-1'!X:X,C38,'Planificación 2026-1'!F:F,"FILIAL",'Planificación 2026-1'!Y:Y,"VIRTUAL",'Planificación 2026-1'!I:I,"&lt;3")</f>
        <v>0</v>
      </c>
      <c r="EK38" s="32">
        <f>SUMIFS('Planificación 2026-1'!S:S,'Planificación 2026-1'!X:X,C38,'Planificación 2026-1'!F:F,"FILIAL",'Planificación 2026-1'!Y:Y,"&lt;&gt;VIRTUAL",'Planificación 2026-1'!I:I,"&lt;3")</f>
        <v>0</v>
      </c>
      <c r="EL38" s="32">
        <f>SUMIFS('Planificación 2026-1'!S:S,'Planificación 2026-1'!X:X,C38,'Planificación 2026-1'!F:F,"PORUMA",'Planificación 2026-1'!Y:Y,"VIRTUAL",'Planificación 2026-1'!I:I,"&lt;3")</f>
        <v>0</v>
      </c>
      <c r="EM38" s="32">
        <f>SUMIFS('Planificación 2026-1'!S:S,'Planificación 2026-1'!X:X,C38,'Planificación 2026-1'!F:F,"PORUMA",'Planificación 2026-1'!Y:Y,"&lt;&gt;VIRTUAL",'Planificación 2026-1'!I:I,"&lt;3")</f>
        <v>0</v>
      </c>
      <c r="EN38" s="32">
        <f>SUMIFS('Planificación 2026-1'!S:S,'Planificación 2026-1'!X:X,C38,'Planificación 2026-1'!F:F,"HUAURA",'Planificación 2026-1'!Y:Y,"VIRTUAL",'Planificación 2026-1'!I:I,"&lt;3")</f>
        <v>0</v>
      </c>
      <c r="EO38" s="32">
        <f>SUMIFS('Planificación 2026-1'!S:S,'Planificación 2026-1'!X:X,C38,'Planificación 2026-1'!F:F,"HUAURA",'Planificación 2026-1'!Y:Y,"&lt;&gt;VIRTUAL",'Planificación 2026-1'!I:I,"&lt;3")</f>
        <v>0</v>
      </c>
      <c r="EP38" s="32">
        <f t="shared" si="13"/>
        <v>0</v>
      </c>
      <c r="EQ38" s="32">
        <f t="shared" si="7"/>
        <v>0</v>
      </c>
      <c r="ER38" s="32">
        <f t="shared" si="8"/>
        <v>0</v>
      </c>
      <c r="ES38" s="32">
        <f t="shared" si="9"/>
        <v>30</v>
      </c>
      <c r="ET38" s="32">
        <f t="shared" si="10"/>
        <v>0</v>
      </c>
      <c r="EU38" s="32">
        <f t="shared" si="11"/>
        <v>30</v>
      </c>
      <c r="EV38" s="32" t="b">
        <f>EXACT(EU38,E38)</f>
        <v>1</v>
      </c>
      <c r="EW38" s="32"/>
      <c r="EX38" s="32">
        <f t="shared" si="1"/>
        <v>20</v>
      </c>
      <c r="EY38" s="32">
        <f t="shared" si="2"/>
        <v>10</v>
      </c>
      <c r="EZ38" s="32" t="b">
        <f>EXACT(SUM(EX38:EY38),E38)</f>
        <v>1</v>
      </c>
      <c r="FA38" s="32" t="str">
        <f>IF(AND(DW38=0,EA38=0,EE38=0),"",IF(COUNTIF(DW38:EE38,"&gt;0")=1,IF(DW38&gt;0,"SEDE",IF(EA38&gt;0,"FILIAL","HUAURA")),IF(COUNTIF(DW38:EE38,"&gt;0")=2,IF(AND(DW38&gt;0,EA38&gt;0),"SEDE-FILIAL",IF(AND(DW38&gt;0,EE38&gt;0),"SEDE-HUAURA","FILIAL-HUAURA")),"SEDE-FILIAL-HUAURA")))</f>
        <v>SEDE</v>
      </c>
      <c r="FB38" s="32" t="str">
        <f t="shared" si="12"/>
        <v>MAS VIRTUAL</v>
      </c>
    </row>
    <row r="39" spans="1:158">
      <c r="A39" s="33"/>
      <c r="B39" s="66">
        <v>36</v>
      </c>
      <c r="C39" s="32" t="s">
        <v>236</v>
      </c>
      <c r="D39" s="429">
        <v>15727165</v>
      </c>
      <c r="E39" s="62">
        <f>SUMIF('Planificación 2026-1'!X:X,C39,'Planificación 2026-1'!S:S)</f>
        <v>12</v>
      </c>
      <c r="F39" s="63" t="s">
        <v>203</v>
      </c>
      <c r="G39" s="454" t="s">
        <v>200</v>
      </c>
      <c r="H39" s="64" t="s">
        <v>44</v>
      </c>
      <c r="I39" s="64" t="s">
        <v>171</v>
      </c>
      <c r="J39" s="32" t="s">
        <v>44</v>
      </c>
      <c r="K39" s="137" t="s">
        <v>166</v>
      </c>
      <c r="L39" s="57" t="str">
        <f>IF(SUM(COUNTIFS('Planificación 2026-1'!F:F,"PRINCIPAL",'Planificación 2026-1'!X:X,C39,'Planificación 2026-1'!H:H,"AF"))&gt;0,"P01"," ")</f>
        <v xml:space="preserve"> </v>
      </c>
      <c r="M39" s="58" t="str">
        <f>IF(SUM(COUNTIFS('Planificación 2026-1'!F:F,"PRINCIPAL",'Planificación 2026-1'!X:X,C39,'Planificación 2026-1'!H:H,"EN"))&gt;0,"P02"," ")</f>
        <v xml:space="preserve"> </v>
      </c>
      <c r="N39" s="58" t="str">
        <f>IF(SUM(COUNTIFS('Planificación 2026-1'!F:F,"PRINCIPAL",'Planificación 2026-1'!X:X,C39,'Planificación 2026-1'!H:H,"IS"))&gt;0,"P03"," ")</f>
        <v xml:space="preserve"> </v>
      </c>
      <c r="O39" s="58" t="str">
        <f>IF(SUM(COUNTIFS('Planificación 2026-1'!F:F,"PRINCIPAL",'Planificación 2026-1'!X:X,C39,'Planificación 2026-1'!H:H,"PS"))&gt;0,"P04"," ")</f>
        <v xml:space="preserve"> </v>
      </c>
      <c r="P39" s="58"/>
      <c r="Q39" s="58" t="str">
        <f>IF(SUM(COUNTIFS('Planificación 2026-1'!F:F,"PRINCIPAL",'Planificación 2026-1'!X:X,C39,'Planificación 2026-1'!H:H,"IN"))&gt;0,"P06"," ")</f>
        <v xml:space="preserve"> </v>
      </c>
      <c r="R39" s="58" t="str">
        <f>IF(SUM(COUNTIFS('Planificación 2026-1'!F:F,"PRINCIPAL",'Planificación 2026-1'!X:X,C39,'Planificación 2026-1'!H:H,"CA"))&gt;0,"P07"," ")</f>
        <v xml:space="preserve"> </v>
      </c>
      <c r="S39" s="58" t="str">
        <f>IF(SUM(COUNTIFS('Planificación 2026-1'!F:F,"PRINCIPAL",'Planificación 2026-1'!X:X,C39,'Planificación 2026-1'!H:H,"DE"))&gt;0,"P08"," ")</f>
        <v xml:space="preserve"> </v>
      </c>
      <c r="T39" s="58" t="str">
        <f>IF(SUM(COUNTIFS('Planificación 2026-1'!F:F,"PRINCIPAL",'Planificación 2026-1'!X:X,C39,'Planificación 2026-1'!H:H,"OB"))&gt;0,"P09"," ")</f>
        <v xml:space="preserve"> </v>
      </c>
      <c r="U39" s="58" t="str">
        <f>IF(SUM(COUNTIFS('Planificación 2026-1'!F:F,"PRINCIPAL",'Planificación 2026-1'!X:X,C39,'Planificación 2026-1'!H:H,"MH"))&gt;0,"P31"," ")</f>
        <v xml:space="preserve"> </v>
      </c>
      <c r="V39" s="58" t="str">
        <f>IF(SUM(COUNTIFS('Planificación 2026-1'!F:F,"PRINCIPAL",'Planificación 2026-1'!X:X,C39,'Planificación 2026-1'!H:H,"IC"))&gt;0,"P32"," ")</f>
        <v xml:space="preserve"> </v>
      </c>
      <c r="W39" s="58" t="str">
        <f>IF(SUM(COUNTIFS('Planificación 2026-1'!F:F,"PRINCIPAL",'Planificación 2026-1'!X:X,C39,'Planificación 2026-1'!H:H,"AR"))&gt;0,"P34"," ")</f>
        <v xml:space="preserve"> </v>
      </c>
      <c r="X39" s="58" t="str">
        <f>IF(SUM(COUNTIFS('Planificación 2026-1'!F:F,"PRINCIPAL",'Planificación 2026-1'!X:X,C39,'Planificación 2026-1'!H:H,"T1"))&gt;0,"P35"," ")</f>
        <v xml:space="preserve"> </v>
      </c>
      <c r="Y39" s="58" t="str">
        <f>IF(SUM(COUNTIFS('Planificación 2026-1'!F:F,"PRINCIPAL",'Planificación 2026-1'!X:X,C39,'Planificación 2026-1'!H:H,"T3"))&gt;0,"P36"," ")</f>
        <v xml:space="preserve"> </v>
      </c>
      <c r="Z39" s="58" t="str">
        <f>IF(SUM(COUNTIFS('Planificación 2026-1'!F:F,"PRINCIPAL",'Planificación 2026-1'!X:X,C39,'Planificación 2026-1'!H:H,"T2"))&gt;0,"P37"," ")</f>
        <v xml:space="preserve"> </v>
      </c>
      <c r="AA39" s="58" t="str">
        <f>IF(SUM(COUNTIFS('Planificación 2026-1'!F:F,"PRINCIPAL",'Planificación 2026-1'!X:X,C39,'Planificación 2026-1'!H:H,"AE"))&gt;0,"P38"," ")</f>
        <v xml:space="preserve"> </v>
      </c>
      <c r="AB39" s="58" t="str">
        <f>IF(SUM(COUNTIFS('Planificación 2026-1'!F:F,"PRINCIPAL",'Planificación 2026-1'!X:X,C39,'Planificación 2026-1'!H:H,"T4"))&gt;0,"P55"," ")</f>
        <v xml:space="preserve"> </v>
      </c>
      <c r="AC39" s="58" t="str">
        <f>IF(SUM(COUNTIFS('Planificación 2026-1'!F:F,"FILIAL",'Planificación 2026-1'!X:X,C39,'Planificación 2026-1'!H:H,"AF"))&gt;0," P01"," ")</f>
        <v xml:space="preserve"> </v>
      </c>
      <c r="AD39" s="58" t="str">
        <f>IF(SUM(COUNTIFS('Planificación 2026-1'!F:F,"FILIAL",'Planificación 2026-1'!X:X,C39,'Planificación 2026-1'!H:H,"EN"))&gt;0,"P02"," ")</f>
        <v xml:space="preserve"> </v>
      </c>
      <c r="AE39" s="58" t="str">
        <f>IF(SUM(COUNTIFS('Planificación 2026-1'!F:F,"FILIAL",'Planificación 2026-1'!X:X,C39,'Planificación 2026-1'!H:H,"IS"))&gt;0,"P03"," ")</f>
        <v xml:space="preserve"> </v>
      </c>
      <c r="AF39" s="58" t="str">
        <f>IF(SUM(COUNTIFS('Planificación 2026-1'!F:F,"FILIAL",'Planificación 2026-1'!X:X,C39,'Planificación 2026-1'!H:H,"PS"))&gt;0,"P04"," ")</f>
        <v xml:space="preserve"> </v>
      </c>
      <c r="AG39" s="58"/>
      <c r="AH39" s="58" t="str">
        <f>IF(SUM(COUNTIFS('Planificación 2026-1'!F:F,"FILIAL",'Planificación 2026-1'!X:X,C39,'Planificación 2026-1'!H:H,"IN"))&gt;0,"P06"," ")</f>
        <v xml:space="preserve"> </v>
      </c>
      <c r="AI39" s="58" t="str">
        <f>IF(SUM(COUNTIFS('Planificación 2026-1'!F:F,"FILIAL",'Planificación 2026-1'!X:X,C39,'Planificación 2026-1'!H:H,"CA"))&gt;0,"P07"," ")</f>
        <v xml:space="preserve"> </v>
      </c>
      <c r="AJ39" s="58" t="str">
        <f>IF(SUM(COUNTIFS('Planificación 2026-1'!F:F,"FILIAL",'Planificación 2026-1'!X:X,C39,'Planificación 2026-1'!H:H,"DE"))&gt;0,"P08"," ")</f>
        <v xml:space="preserve"> </v>
      </c>
      <c r="AK39" s="58" t="str">
        <f>IF(SUM(COUNTIFS('Planificación 2026-1'!F:F,"FILIAL",'Planificación 2026-1'!X:X,C39,'Planificación 2026-1'!H:H,"OB"))&gt;0,"P09"," ")</f>
        <v xml:space="preserve"> </v>
      </c>
      <c r="AL39" s="58" t="str">
        <f>IF(SUM(COUNTIFS('Planificación 2026-1'!F:F,"FILIAL",'Planificación 2026-1'!X:X,C39,'Planificación 2026-1'!H:H,"MH"))&gt;0,"P31"," ")</f>
        <v xml:space="preserve"> </v>
      </c>
      <c r="AM39" s="58" t="str">
        <f>IF(SUM(COUNTIFS('Planificación 2026-1'!F:F,"FILIAL",'Planificación 2026-1'!X:X,C39,'Planificación 2026-1'!H:H,"IC"))&gt;0,"P32"," ")</f>
        <v xml:space="preserve"> </v>
      </c>
      <c r="AN39" s="58" t="str">
        <f>IF(SUM(COUNTIFS('Planificación 2026-1'!F:F,"FILIAL",'Planificación 2026-1'!X:X,C39,'Planificación 2026-1'!H:H,"AR"))&gt;0,"P34"," ")</f>
        <v xml:space="preserve"> </v>
      </c>
      <c r="AO39" s="58" t="str">
        <f>IF(SUM(COUNTIFS('Planificación 2026-1'!F:F,"FILIAL",'Planificación 2026-1'!X:X,C39,'Planificación 2026-1'!H:H,"T1"))&gt;0,"P35"," ")</f>
        <v xml:space="preserve"> </v>
      </c>
      <c r="AP39" s="58" t="str">
        <f>IF(SUM(COUNTIFS('Planificación 2026-1'!F:F,"FILIAL",'Planificación 2026-1'!X:X,C39,'Planificación 2026-1'!H:H,"T3"))&gt;0,"P36"," ")</f>
        <v xml:space="preserve"> </v>
      </c>
      <c r="AQ39" s="58" t="str">
        <f>IF(SUM(COUNTIFS('Planificación 2026-1'!F:F,"FILIAL",'Planificación 2026-1'!X:X,C39,'Planificación 2026-1'!H:H,"T2"))&gt;0,"P37"," ")</f>
        <v xml:space="preserve"> </v>
      </c>
      <c r="AR39" s="58" t="str">
        <f>IF(SUM(COUNTIFS('Planificación 2026-1'!F:F,"FILIAL",'Planificación 2026-1'!X:X,C39,'Planificación 2026-1'!H:H,"AE"))&gt;0,"P38"," ")</f>
        <v xml:space="preserve"> </v>
      </c>
      <c r="AS39" s="58" t="str">
        <f>IF(SUM(COUNTIFS('Planificación 2026-1'!F:F,"FILIAL",'Planificación 2026-1'!X:X,C39,'Planificación 2026-1'!H:H,"T4"))&gt;0,"P55"," ")</f>
        <v xml:space="preserve"> </v>
      </c>
      <c r="AT39" s="58" t="str">
        <f>IF(SUM(COUNTIFS('Planificación 2026-1'!F:F,"SUNAMPE",'Planificación 2026-1'!X:X,C39,'Planificación 2026-1'!H:H,"AF"))&gt;0," P01"," ")</f>
        <v xml:space="preserve"> </v>
      </c>
      <c r="AU39" s="58" t="str">
        <f>IF(SUM(COUNTIFS('Planificación 2026-1'!F:F,"SUNAMPE",'Planificación 2026-1'!X:X,C39,'Planificación 2026-1'!H:H,"EN"))&gt;0,"P02"," ")</f>
        <v xml:space="preserve"> </v>
      </c>
      <c r="AV39" s="58" t="str">
        <f>IF(SUM(COUNTIFS('Planificación 2026-1'!F:F,"SUNAMPE",'Planificación 2026-1'!X:X,C39,'Planificación 2026-1'!H:H,"IS"))&gt;0,"P03"," ")</f>
        <v xml:space="preserve"> </v>
      </c>
      <c r="AW39" s="58" t="str">
        <f>IF(SUM(COUNTIFS('Planificación 2026-1'!F:F,"SUNAMPE",'Planificación 2026-1'!X:X,C39,'Planificación 2026-1'!H:H,"PS"))&gt;0,"P04"," ")</f>
        <v xml:space="preserve"> </v>
      </c>
      <c r="AX39" s="58"/>
      <c r="AY39" s="58" t="str">
        <f>IF(SUM(COUNTIFS('Planificación 2026-1'!F:F,"SUNAMPE",'Planificación 2026-1'!X:X,C39,'Planificación 2026-1'!H:H,"IN"))&gt;0,"P06"," ")</f>
        <v xml:space="preserve"> </v>
      </c>
      <c r="AZ39" s="58" t="str">
        <f>IF(SUM(COUNTIFS('Planificación 2026-1'!F:F,"SUNAMPE",'Planificación 2026-1'!X:X,C39,'Planificación 2026-1'!H:H,"CA"))&gt;0,"P07"," ")</f>
        <v xml:space="preserve"> </v>
      </c>
      <c r="BA39" s="58" t="str">
        <f>IF(SUM(COUNTIFS('Planificación 2026-1'!F:F,"SUNAMPE",'Planificación 2026-1'!X:X,C39,'Planificación 2026-1'!H:H,"DE"))&gt;0,"P08"," ")</f>
        <v xml:space="preserve"> </v>
      </c>
      <c r="BB39" s="58" t="str">
        <f>IF(SUM(COUNTIFS('Planificación 2026-1'!F:F,"SUNAMPE",'Planificación 2026-1'!X:X,C39,'Planificación 2026-1'!H:H,"OB"))&gt;0,"P09"," ")</f>
        <v xml:space="preserve"> </v>
      </c>
      <c r="BC39" s="58" t="str">
        <f>IF(SUM(COUNTIFS('Planificación 2026-1'!F:F,"SUNAMPE",'Planificación 2026-1'!X:X,C39,'Planificación 2026-1'!H:H,"MH"))&gt;0,"P31"," ")</f>
        <v xml:space="preserve"> </v>
      </c>
      <c r="BD39" s="58" t="str">
        <f>IF(SUM(COUNTIFS('Planificación 2026-1'!F:F,"SUNAMPE",'Planificación 2026-1'!X:X,C39,'Planificación 2026-1'!H:H,"IC"))&gt;0,"P32"," ")</f>
        <v xml:space="preserve"> </v>
      </c>
      <c r="BE39" s="58" t="str">
        <f>IF(SUM(COUNTIFS('Planificación 2026-1'!F:F,"SUNAMPE",'Planificación 2026-1'!X:X,C39,'Planificación 2026-1'!H:H,"AR"))&gt;0,"P34"," ")</f>
        <v xml:space="preserve"> </v>
      </c>
      <c r="BF39" s="58" t="str">
        <f>IF(SUM(COUNTIFS('Planificación 2026-1'!F:F,"SUNAMPE",'Planificación 2026-1'!X:X,C39,'Planificación 2026-1'!H:H,"T1"))&gt;0,"P35"," ")</f>
        <v xml:space="preserve"> </v>
      </c>
      <c r="BG39" s="58" t="str">
        <f>IF(SUM(COUNTIFS('Planificación 2026-1'!F:F,"SUNAMPE",'Planificación 2026-1'!X:X,C39,'Planificación 2026-1'!H:H,"T3"))&gt;0,"P36"," ")</f>
        <v xml:space="preserve"> </v>
      </c>
      <c r="BH39" s="58" t="str">
        <f>IF(SUM(COUNTIFS('Planificación 2026-1'!F:F,"SUNAMPE",'Planificación 2026-1'!X:X,C39,'Planificación 2026-1'!H:H,"T2"))&gt;0,"P37"," ")</f>
        <v xml:space="preserve"> </v>
      </c>
      <c r="BI39" s="58" t="str">
        <f>IF(SUM(COUNTIFS('Planificación 2026-1'!F:F,"SUNAMPE",'Planificación 2026-1'!X:X,C39,'Planificación 2026-1'!H:H,"AE"))&gt;0,"P38"," ")</f>
        <v xml:space="preserve"> </v>
      </c>
      <c r="BJ39" s="58" t="str">
        <f>IF(SUM(COUNTIFS('Planificación 2026-1'!F:F,"SUNAMPE",'Planificación 2026-1'!X:X,C39,'Planificación 2026-1'!H:H,"T4"))&gt;0,"P55"," ")</f>
        <v xml:space="preserve"> </v>
      </c>
      <c r="BK39" s="58" t="str">
        <f>IF(SUM(COUNTIFS('Planificación 2026-1'!F:F,"HUAURA",'Planificación 2026-1'!X:X,C39,'Planificación 2026-1'!H:H,"AF"))&gt;0," P01"," ")</f>
        <v xml:space="preserve"> </v>
      </c>
      <c r="BL39" s="58" t="str">
        <f>IF(SUM(COUNTIFS('Planificación 2026-1'!F:F,"HUAURA",'Planificación 2026-1'!X:X,C39,'Planificación 2026-1'!H:H,"EN"))&gt;0,"P02"," ")</f>
        <v>P02</v>
      </c>
      <c r="BM39" s="58" t="str">
        <f>IF(SUM(COUNTIFS('Planificación 2026-1'!F:F,"HUAURA",'Planificación 2026-1'!X:X,C39,'Planificación 2026-1'!H:H,"IS"))&gt;0,"P03"," ")</f>
        <v xml:space="preserve"> </v>
      </c>
      <c r="BN39" s="58" t="str">
        <f>IF(SUM(COUNTIFS('Planificación 2026-1'!F:F,"HUAURA",'Planificación 2026-1'!X:X,C39,'Planificación 2026-1'!H:H,"PS"))&gt;0,"P04"," ")</f>
        <v>P04</v>
      </c>
      <c r="BO39" s="58"/>
      <c r="BP39" s="58" t="str">
        <f>IF(SUM(COUNTIFS('Planificación 2026-1'!F:F,"HUAURA",'Planificación 2026-1'!X:X,C39,'Planificación 2026-1'!H:H,"IN"))&gt;0,"P06"," ")</f>
        <v xml:space="preserve"> </v>
      </c>
      <c r="BQ39" s="58" t="str">
        <f>IF(SUM(COUNTIFS('Planificación 2026-1'!F:F,"HUAURA",'Planificación 2026-1'!X:X,C39,'Planificación 2026-1'!H:H,"CA"))&gt;0,"P07"," ")</f>
        <v xml:space="preserve"> </v>
      </c>
      <c r="BR39" s="58" t="str">
        <f>IF(SUM(COUNTIFS('Planificación 2026-1'!F:F,"HUAURA",'Planificación 2026-1'!X:X,C39,'Planificación 2026-1'!H:H,"DE"))&gt;0,"P08"," ")</f>
        <v xml:space="preserve"> </v>
      </c>
      <c r="BS39" s="58" t="str">
        <f>IF(SUM(COUNTIFS('Planificación 2026-1'!F:F,"HUAURA",'Planificación 2026-1'!X:X,C39,'Planificación 2026-1'!H:H,"OB"))&gt;0,"P09"," ")</f>
        <v xml:space="preserve"> </v>
      </c>
      <c r="BT39" s="58" t="str">
        <f>IF(SUM(COUNTIFS('Planificación 2026-1'!F:F,"HUAURA",'Planificación 2026-1'!X:X,C39,'Planificación 2026-1'!H:H,"MH"))&gt;0,"P31"," ")</f>
        <v xml:space="preserve"> </v>
      </c>
      <c r="BU39" s="58" t="str">
        <f>IF(SUM(COUNTIFS('Planificación 2026-1'!F:F,"HUAURA",'Planificación 2026-1'!X:X,C39,'Planificación 2026-1'!H:H,"IC"))&gt;0,"P32"," ")</f>
        <v xml:space="preserve"> </v>
      </c>
      <c r="BV39" s="58" t="str">
        <f>IF(SUM(COUNTIFS('Planificación 2026-1'!F:F,"HUAURA",'Planificación 2026-1'!X:X,C39,'Planificación 2026-1'!H:H,"AR"))&gt;0,"P34"," ")</f>
        <v xml:space="preserve"> </v>
      </c>
      <c r="BW39" s="58" t="str">
        <f>IF(SUM(COUNTIFS('Planificación 2026-1'!F:F,"HUAURA",'Planificación 2026-1'!X:X,C39,'Planificación 2026-1'!H:H,"T1"))&gt;0,"P35"," ")</f>
        <v xml:space="preserve"> </v>
      </c>
      <c r="BX39" s="58" t="str">
        <f>IF(SUM(COUNTIFS('Planificación 2026-1'!F:F,"HUAURA",'Planificación 2026-1'!X:X,C39,'Planificación 2026-1'!H:H,"T3"))&gt;0,"P36"," ")</f>
        <v xml:space="preserve"> </v>
      </c>
      <c r="BY39" s="58" t="str">
        <f>IF(SUM(COUNTIFS('Planificación 2026-1'!F:F,"HUAURA",'Planificación 2026-1'!X:X,C39,'Planificación 2026-1'!H:H,"T2"))&gt;0,"P37"," ")</f>
        <v xml:space="preserve"> </v>
      </c>
      <c r="BZ39" s="58" t="str">
        <f>IF(SUM(COUNTIFS('Planificación 2026-1'!F:F,"HUAURA",'Planificación 2026-1'!X:X,C39,'Planificación 2026-1'!H:H,"AE"))&gt;0,"P38"," ")</f>
        <v xml:space="preserve"> </v>
      </c>
      <c r="CA39" s="58" t="str">
        <f>IF(SUM(COUNTIFS('Planificación 2026-1'!F:F,"HUAURA",'Planificación 2026-1'!X:X,C39,'Planificación 2026-1'!H:H,"T4"))&gt;0,"P55"," ")</f>
        <v xml:space="preserve"> </v>
      </c>
      <c r="CB39" s="59">
        <f>SUMIFS('Planificación 2026-1'!S:S,'Planificación 2026-1'!X:X,C39,'Planificación 2026-1'!H:H,"AF",'Planificación 2026-1'!I:I,"&gt;2")</f>
        <v>0</v>
      </c>
      <c r="CC39" s="59">
        <f>SUMIFS('Planificación 2026-1'!S:S,'Planificación 2026-1'!X:X,C39,'Planificación 2026-1'!H:H,"EN",'Planificación 2026-1'!I:I,"&gt;2")</f>
        <v>0</v>
      </c>
      <c r="CD39" s="59">
        <f>SUMIFS('Planificación 2026-1'!S:S,'Planificación 2026-1'!X:X,C39,'Planificación 2026-1'!H:H,"IS",'Planificación 2026-1'!I:I,"&gt;2")</f>
        <v>0</v>
      </c>
      <c r="CE39" s="59">
        <f>SUMIFS('Planificación 2026-1'!S:S,'Planificación 2026-1'!X:X,C39,'Planificación 2026-1'!H:H,"PS",'Planificación 2026-1'!I:I,"&gt;2")</f>
        <v>0</v>
      </c>
      <c r="CF39" s="59">
        <f>SUMIFS('Planificación 2026-1'!S:S,'Planificación 2026-1'!X:X,C39,'Planificación 2026-1'!H:H,"IN",'Planificación 2026-1'!I:I,"&gt;2")</f>
        <v>0</v>
      </c>
      <c r="CG39" s="59">
        <f>SUMIFS('Planificación 2026-1'!S:S,'Planificación 2026-1'!X:X,C39,'Planificación 2026-1'!H:H,"CA",'Planificación 2026-1'!I:I,"&gt;2")</f>
        <v>0</v>
      </c>
      <c r="CH39" s="59">
        <f>SUMIFS('Planificación 2026-1'!S:S,'Planificación 2026-1'!X:X,C39,'Planificación 2026-1'!H:H,"DE",'Planificación 2026-1'!I:I,"&gt;2")</f>
        <v>0</v>
      </c>
      <c r="CI39" s="59">
        <f>SUMIFS('Planificación 2026-1'!S:S,'Planificación 2026-1'!X:X,C39,'Planificación 2026-1'!H:H,"OB",'Planificación 2026-1'!I:I,"&gt;2")</f>
        <v>0</v>
      </c>
      <c r="CJ39" s="59">
        <f>SUMIFS('Planificación 2026-1'!S:S,'Planificación 2026-1'!X:X,C39,'Planificación 2026-1'!H:H,"MH",'Planificación 2026-1'!I:I,"&gt;2")</f>
        <v>0</v>
      </c>
      <c r="CK39" s="59">
        <f>SUMIFS('Planificación 2026-1'!S:S,'Planificación 2026-1'!X:X,C39,'Planificación 2026-1'!H:H,"IC",'Planificación 2026-1'!I:I,"&gt;2")</f>
        <v>0</v>
      </c>
      <c r="CL39" s="59">
        <f>SUMIFS('Planificación 2026-1'!S:S,'Planificación 2026-1'!X:X,C39,'Planificación 2026-1'!H:H,"AR",'Planificación 2026-1'!I:I,"&gt;2")</f>
        <v>0</v>
      </c>
      <c r="CM39" s="59">
        <f>SUMIFS('Planificación 2026-1'!S:S,'Planificación 2026-1'!X:X,C39,'Planificación 2026-1'!H:H,"AE",'Planificación 2026-1'!I:I,"&gt;2")</f>
        <v>0</v>
      </c>
      <c r="CN39" s="59">
        <f>SUMIFS('Planificación 2026-1'!S:S,'Planificación 2026-1'!X:X,C39,'Planificación 2026-1'!H:H,"T1",'Planificación 2026-1'!I:I,"&gt;2")</f>
        <v>0</v>
      </c>
      <c r="CO39" s="59">
        <f>SUMIFS('Planificación 2026-1'!S:S,'Planificación 2026-1'!X:X,C39,'Planificación 2026-1'!H:H,"T3",'Planificación 2026-1'!I:I,"&gt;2")</f>
        <v>0</v>
      </c>
      <c r="CP39" s="59">
        <f>SUMIFS('Planificación 2026-1'!S:S,'Planificación 2026-1'!X:X,C39,'Planificación 2026-1'!H:H,"T2",'Planificación 2026-1'!I:I,"&gt;2")</f>
        <v>0</v>
      </c>
      <c r="CQ39" s="59">
        <f>SUMIFS('Planificación 2026-1'!S:S,'Planificación 2026-1'!X:X,C39,'Planificación 2026-1'!H:H,"T4",'Planificación 2026-1'!I:I,"&gt;2")</f>
        <v>0</v>
      </c>
      <c r="CR39" s="59">
        <f>SUMIFS('Planificación 2026-1'!S:S,'Planificación 2026-1'!X:X,C39,'Planificación 2026-1'!H:H,"AF",'Planificación 2026-1'!I:I,"&lt;3")</f>
        <v>0</v>
      </c>
      <c r="CS39" s="59">
        <f>SUMIFS('Planificación 2026-1'!S:S,'Planificación 2026-1'!X:X,C39,'Planificación 2026-1'!H:H,"EN",'Planificación 2026-1'!I:I,"&lt;3")</f>
        <v>4</v>
      </c>
      <c r="CT39" s="59">
        <f>SUMIFS('Planificación 2026-1'!S:S,'Planificación 2026-1'!X:X,C39,'Planificación 2026-1'!H:H,"IS",'Planificación 2026-1'!I:I,"&lt;3")</f>
        <v>0</v>
      </c>
      <c r="CU39" s="59">
        <f>SUMIFS('Planificación 2026-1'!S:S,'Planificación 2026-1'!X:X,C39,'Planificación 2026-1'!H:H,"PS",'Planificación 2026-1'!I:I,"&lt;3")</f>
        <v>8</v>
      </c>
      <c r="CV39" s="59">
        <f>SUMIFS('Planificación 2026-1'!S:S,'Planificación 2026-1'!X:X,C39,'Planificación 2026-1'!H:H,"IN",'Planificación 2026-1'!I:I,"&lt;3")</f>
        <v>0</v>
      </c>
      <c r="CW39" s="59">
        <f>SUMIFS('Planificación 2026-1'!S:S,'Planificación 2026-1'!X:X,C39,'Planificación 2026-1'!H:H,"CA",'Planificación 2026-1'!I:I,"&lt;3")</f>
        <v>0</v>
      </c>
      <c r="CX39" s="59">
        <f>SUMIFS('Planificación 2026-1'!S:S,'Planificación 2026-1'!X:X,C39,'Planificación 2026-1'!H:H,"DE",'Planificación 2026-1'!I:I,"&lt;3")</f>
        <v>0</v>
      </c>
      <c r="CY39" s="59">
        <f>SUMIFS('Planificación 2026-1'!S:S,'Planificación 2026-1'!X:X,C39,'Planificación 2026-1'!H:H,"OB",'Planificación 2026-1'!I:I,"&lt;3")</f>
        <v>0</v>
      </c>
      <c r="CZ39" s="59">
        <f>SUMIFS('Planificación 2026-1'!S:S,'Planificación 2026-1'!X:X,C39,'Planificación 2026-1'!H:H,"MH",'Planificación 2026-1'!I:I,"&lt;3")</f>
        <v>0</v>
      </c>
      <c r="DA39" s="59">
        <f>SUMIFS('Planificación 2026-1'!S:S,'Planificación 2026-1'!X:X,C39,'Planificación 2026-1'!H:H,"IC",'Planificación 2026-1'!I:I,"&lt;3")</f>
        <v>0</v>
      </c>
      <c r="DB39" s="59">
        <f>SUMIFS('Planificación 2026-1'!S:S,'Planificación 2026-1'!X:X,C39,'Planificación 2026-1'!H:H,"AR",'Planificación 2026-1'!I:I,"&lt;3")</f>
        <v>0</v>
      </c>
      <c r="DC39" s="59">
        <f>SUMIFS('Planificación 2026-1'!S:S,'Planificación 2026-1'!X:X,C39,'Planificación 2026-1'!H:H,"AE",'Planificación 2026-1'!I:I,"&lt;3")</f>
        <v>0</v>
      </c>
      <c r="DD39" s="59">
        <f>SUMIFS('Planificación 2026-1'!S:S,'Planificación 2026-1'!X:X,C39,'Planificación 2026-1'!H:H,"T1",'Planificación 2026-1'!I:I,"&lt;3")</f>
        <v>0</v>
      </c>
      <c r="DE39" s="59">
        <f>SUMIFS('Planificación 2026-1'!S:S,'Planificación 2026-1'!X:X,C39,'Planificación 2026-1'!H:H,"T3",'Planificación 2026-1'!I:I,"&lt;3")</f>
        <v>0</v>
      </c>
      <c r="DF39" s="59">
        <f>SUMIFS('Planificación 2026-1'!S:S,'Planificación 2026-1'!X:X,C39,'Planificación 2026-1'!H:H,"T2",'Planificación 2026-1'!I:I,"&lt;3")</f>
        <v>0</v>
      </c>
      <c r="DG39" s="59">
        <f>SUMIFS('Planificación 2026-1'!S:S,'Planificación 2026-1'!X:X,C39,'Planificación 2026-1'!H:H,"T4",'Planificación 2026-1'!I:I,"&lt;3")</f>
        <v>0</v>
      </c>
      <c r="DH39" s="58" t="str">
        <f t="shared" si="3"/>
        <v/>
      </c>
      <c r="DI39" s="27">
        <f>IF(C39="","",SUMIFS('Planificación 2026-1'!S:S,'Planificación 2026-1'!X:X,C39,'Planificación 2026-1'!F:F,"PRINCIPAL",'Planificación 2026-1'!Y:Y,"VIRTUAL"))</f>
        <v>0</v>
      </c>
      <c r="DJ39" s="27">
        <f>IF(C39="","",SUMIFS('Planificación 2026-1'!S:S,'Planificación 2026-1'!X:X,C39,'Planificación 2026-1'!F:F,"PRINCIPAL",'Planificación 2026-1'!Y:Y,"PRESENCIAL"))</f>
        <v>0</v>
      </c>
      <c r="DK39" s="27">
        <f>IF(C39="","",SUMIFS('Planificación 2026-1'!S:S,'Planificación 2026-1'!X:X,C39,'Planificación 2026-1'!F:F,"PRINCIPAL",'Planificación 2026-1'!Y:Y,"HIBRIDO PRESENCIAL"))</f>
        <v>0</v>
      </c>
      <c r="DL39" s="58" t="str">
        <f t="shared" si="4"/>
        <v/>
      </c>
      <c r="DM39" s="58">
        <f>IF(C39="","",SUMIFS('Planificación 2026-1'!S:S,'Planificación 2026-1'!X:X,C39,'Planificación 2026-1'!F:F,"FILIAL",'Planificación 2026-1'!Y:Y,"VIRTUAL"))</f>
        <v>0</v>
      </c>
      <c r="DN39" s="60">
        <f>IF(C39="","",SUMIFS('Planificación 2026-1'!S:S,'Planificación 2026-1'!X:X,C39,'Planificación 2026-1'!F:F,"FILIAL",'Planificación 2026-1'!Y:Y,"PRESENCIAL"))</f>
        <v>0</v>
      </c>
      <c r="DO39" s="29">
        <f>IF(C39="","",SUMIFS('Planificación 2026-1'!S:S,'Planificación 2026-1'!X:X,C39,'Planificación 2026-1'!F:F,"FILIAL",'Planificación 2026-1'!Y:Y,"HIBRIDO PRESENCIAL"))</f>
        <v>0</v>
      </c>
      <c r="DP39" s="61" t="str">
        <f t="shared" si="5"/>
        <v/>
      </c>
      <c r="DQ39" s="58">
        <f>IF(C39="","",SUMIFS('Planificación 2026-1'!S:S,'Planificación 2026-1'!X:X,C39,'Planificación 2026-1'!F:F,"SUNAMPE",'Planificación 2026-1'!Y:Y,"VIRTUAL"))</f>
        <v>0</v>
      </c>
      <c r="DR39" s="29">
        <f>IF(C39="","",SUMIFS('Planificación 2026-1'!S:S,'Planificación 2026-1'!X:X,C39,'Planificación 2026-1'!F:F,"SUNAMPE",'Planificación 2026-1'!Y:Y,"PRESENCIAL"))</f>
        <v>0</v>
      </c>
      <c r="DS39" s="61" t="str">
        <f t="shared" si="6"/>
        <v>P02 P04</v>
      </c>
      <c r="DT39" s="58">
        <f>IF(C39="","",SUMIFS('Planificación 2026-1'!S:S,'Planificación 2026-1'!X:X,C39,'Planificación 2026-1'!F:F,"HUAURA",'Planificación 2026-1'!Y:Y,"VIRTUAL"))</f>
        <v>4</v>
      </c>
      <c r="DU39" s="29">
        <f>IF(C39="","",SUMIFS('Planificación 2026-1'!S:S,'Planificación 2026-1'!X:X,C39,'Planificación 2026-1'!F:F,"HUAURA",'Planificación 2026-1'!Y:Y,"PRESENCIAL"))</f>
        <v>8</v>
      </c>
      <c r="DV39" s="32">
        <f>SUMIFS('Planificación 2026-1'!S:S,'Planificación 2026-1'!X:X,C39,'Planificación 2026-1'!F:F,"PRINCIPAL",'Planificación 2026-1'!Y:Y,"VIRTUAL",'Planificación 2026-1'!I:I,"&gt;2")</f>
        <v>0</v>
      </c>
      <c r="DW39" s="32">
        <f>SUMIFS('Planificación 2026-1'!S:S,'Planificación 2026-1'!X:X,C39,'Planificación 2026-1'!F:F,"PRINCIPAL",'Planificación 2026-1'!Y:Y,"&lt;&gt;VIRTUAL",'Planificación 2026-1'!I:I,"&gt;2")</f>
        <v>0</v>
      </c>
      <c r="DX39" s="32">
        <f>SUMIFS('Planificación 2026-1'!S:S,'Planificación 2026-1'!X:X,C39,'Planificación 2026-1'!F:F,"SUNAMPE",'Planificación 2026-1'!Y:Y,"VIRTUAL",'Planificación 2026-1'!I:I,"&gt;2")</f>
        <v>0</v>
      </c>
      <c r="DY39" s="32">
        <f>SUMIFS('Planificación 2026-1'!S:S,'Planificación 2026-1'!X:X,C39,'Planificación 2026-1'!F:F,"SUNAMPE",'Planificación 2026-1'!Y:Y,"&lt;&gt;VIRTUAL",'Planificación 2026-1'!I:I,"&gt;2")</f>
        <v>0</v>
      </c>
      <c r="DZ39" s="32">
        <f>SUMIFS('Planificación 2026-1'!S:S,'Planificación 2026-1'!X:X,C39,'Planificación 2026-1'!F:F,"FILIAL",'Planificación 2026-1'!Y:Y,"VIRTUAL",'Planificación 2026-1'!I:I,"&gt;2")</f>
        <v>0</v>
      </c>
      <c r="EA39" s="32">
        <f>SUMIFS('Planificación 2026-1'!S:S,'Planificación 2026-1'!X:X,C39,'Planificación 2026-1'!F:F,"FILIAL",'Planificación 2026-1'!Y:Y,"&lt;&gt;VIRTUAL",'Planificación 2026-1'!I:I,"&gt;2")</f>
        <v>0</v>
      </c>
      <c r="EB39" s="32">
        <f>SUMIFS('Planificación 2026-1'!S:S,'Planificación 2026-1'!X:X,C39,'Planificación 2026-1'!F:F,"PORUMA",'Planificación 2026-1'!Y:Y,"VIRTUAL",'Planificación 2026-1'!I:I,"&gt;2")</f>
        <v>0</v>
      </c>
      <c r="EC39" s="32">
        <f>SUMIFS('Planificación 2026-1'!S:S,'Planificación 2026-1'!X:X,C39,'Planificación 2026-1'!F:F,"PORUMA",'Planificación 2026-1'!Y:Y,"&lt;&gt;VIRTUAL",'Planificación 2026-1'!I:I,"&gt;2")</f>
        <v>0</v>
      </c>
      <c r="ED39" s="32">
        <f>SUMIFS('Planificación 2026-1'!S:S,'Planificación 2026-1'!X:X,C39,'Planificación 2026-1'!F:F,"HUAURA",'Planificación 2026-1'!Y:Y,"VIRTUAL",'Planificación 2026-1'!I:I,"&gt;2")</f>
        <v>0</v>
      </c>
      <c r="EE39" s="32">
        <f>SUMIFS('Planificación 2026-1'!S:S,'Planificación 2026-1'!X:X,C39,'Planificación 2026-1'!F:F,"HUAURA",'Planificación 2026-1'!Y:Y,"&lt;&gt;VIRTUAL",'Planificación 2026-1'!I:I,"&gt;2")</f>
        <v>0</v>
      </c>
      <c r="EF39" s="32">
        <f>SUMIFS('Planificación 2026-1'!S:S,'Planificación 2026-1'!X:X,C39,'Planificación 2026-1'!F:F,"PRINCIPAL",'Planificación 2026-1'!Y:Y,"VIRTUAL",'Planificación 2026-1'!I:I,"&lt;3")</f>
        <v>0</v>
      </c>
      <c r="EG39" s="32">
        <f>SUMIFS('Planificación 2026-1'!S:S,'Planificación 2026-1'!X:X,C39,'Planificación 2026-1'!F:F,"PRINCIPAL",'Planificación 2026-1'!Y:Y,"&lt;&gt;VIRTUAL",'Planificación 2026-1'!I:I,"&lt;3")</f>
        <v>0</v>
      </c>
      <c r="EH39" s="32">
        <f>SUMIFS('Planificación 2026-1'!S:S,'Planificación 2026-1'!X:X,C39,'Planificación 2026-1'!F:F,"SUNAMPE",'Planificación 2026-1'!Y:Y,"VIRTUAL",'Planificación 2026-1'!I:I,"&lt;3")</f>
        <v>0</v>
      </c>
      <c r="EI39" s="32">
        <f>SUMIFS('Planificación 2026-1'!S:S,'Planificación 2026-1'!X:X,C39,'Planificación 2026-1'!F:F,"SUNAMPE",'Planificación 2026-1'!Y:Y,"&lt;&gt;VIRTUAL",'Planificación 2026-1'!I:I,"&lt;3")</f>
        <v>0</v>
      </c>
      <c r="EJ39" s="32">
        <f>SUMIFS('Planificación 2026-1'!S:S,'Planificación 2026-1'!X:X,C39,'Planificación 2026-1'!F:F,"FILIAL",'Planificación 2026-1'!Y:Y,"VIRTUAL",'Planificación 2026-1'!I:I,"&lt;3")</f>
        <v>0</v>
      </c>
      <c r="EK39" s="32">
        <f>SUMIFS('Planificación 2026-1'!S:S,'Planificación 2026-1'!X:X,C39,'Planificación 2026-1'!F:F,"FILIAL",'Planificación 2026-1'!Y:Y,"&lt;&gt;VIRTUAL",'Planificación 2026-1'!I:I,"&lt;3")</f>
        <v>0</v>
      </c>
      <c r="EL39" s="32">
        <f>SUMIFS('Planificación 2026-1'!S:S,'Planificación 2026-1'!X:X,C39,'Planificación 2026-1'!F:F,"PORUMA",'Planificación 2026-1'!Y:Y,"VIRTUAL",'Planificación 2026-1'!I:I,"&lt;3")</f>
        <v>0</v>
      </c>
      <c r="EM39" s="32">
        <f>SUMIFS('Planificación 2026-1'!S:S,'Planificación 2026-1'!X:X,C39,'Planificación 2026-1'!F:F,"PORUMA",'Planificación 2026-1'!Y:Y,"&lt;&gt;VIRTUAL",'Planificación 2026-1'!I:I,"&lt;3")</f>
        <v>0</v>
      </c>
      <c r="EN39" s="32">
        <f>SUMIFS('Planificación 2026-1'!S:S,'Planificación 2026-1'!X:X,C39,'Planificación 2026-1'!F:F,"HUAURA",'Planificación 2026-1'!Y:Y,"VIRTUAL",'Planificación 2026-1'!I:I,"&lt;3")</f>
        <v>4</v>
      </c>
      <c r="EO39" s="32">
        <f>SUMIFS('Planificación 2026-1'!S:S,'Planificación 2026-1'!X:X,C39,'Planificación 2026-1'!F:F,"HUAURA",'Planificación 2026-1'!Y:Y,"&lt;&gt;VIRTUAL",'Planificación 2026-1'!I:I,"&lt;3")</f>
        <v>8</v>
      </c>
      <c r="EP39" s="32">
        <f t="shared" si="13"/>
        <v>0</v>
      </c>
      <c r="EQ39" s="32">
        <f t="shared" si="7"/>
        <v>12</v>
      </c>
      <c r="ER39" s="32">
        <f t="shared" si="8"/>
        <v>0</v>
      </c>
      <c r="ES39" s="32">
        <f t="shared" si="9"/>
        <v>0</v>
      </c>
      <c r="ET39" s="32">
        <f t="shared" si="10"/>
        <v>0</v>
      </c>
      <c r="EU39" s="32">
        <f t="shared" si="11"/>
        <v>12</v>
      </c>
      <c r="EV39" s="32" t="b">
        <f>EXACT(EU39,E39)</f>
        <v>1</v>
      </c>
      <c r="EW39" s="32"/>
      <c r="EX39" s="32">
        <f t="shared" si="1"/>
        <v>4</v>
      </c>
      <c r="EY39" s="32">
        <f t="shared" si="2"/>
        <v>8</v>
      </c>
      <c r="EZ39" s="32" t="b">
        <f>EXACT(SUM(EX39:EY39),E39)</f>
        <v>1</v>
      </c>
      <c r="FA39" s="32" t="str">
        <f>IF(AND(DW39=0,EA39=0,EE39=0),"",IF(COUNTIF(DW39:EE39,"&gt;0")=1,IF(DW39&gt;0,"SEDE",IF(EA39&gt;0,"FILIAL","HUAURA")),IF(COUNTIF(DW39:EE39,"&gt;0")=2,IF(AND(DW39&gt;0,EA39&gt;0),"SEDE-FILIAL",IF(AND(DW39&gt;0,EE39&gt;0),"SEDE-HUAURA","FILIAL-HUAURA")),"SEDE-FILIAL-HUAURA")))</f>
        <v/>
      </c>
      <c r="FB39" s="32" t="str">
        <f t="shared" si="12"/>
        <v>MAS PRESENCIAL</v>
      </c>
    </row>
    <row r="40" spans="1:158">
      <c r="A40" s="33"/>
      <c r="B40" s="65">
        <v>37</v>
      </c>
      <c r="C40" s="32" t="s">
        <v>237</v>
      </c>
      <c r="D40" s="429">
        <v>6276541</v>
      </c>
      <c r="E40" s="62">
        <f>SUMIF('Planificación 2026-1'!X:X,C40,'Planificación 2026-1'!S:S)</f>
        <v>14</v>
      </c>
      <c r="F40" s="63" t="s">
        <v>203</v>
      </c>
      <c r="G40" s="454" t="s">
        <v>200</v>
      </c>
      <c r="H40" s="64" t="s">
        <v>181</v>
      </c>
      <c r="I40" s="64" t="s">
        <v>152</v>
      </c>
      <c r="J40" s="32" t="s">
        <v>181</v>
      </c>
      <c r="K40" s="32" t="s">
        <v>152</v>
      </c>
      <c r="L40" s="57" t="str">
        <f>IF(SUM(COUNTIFS('Planificación 2026-1'!F:F,"PRINCIPAL",'Planificación 2026-1'!X:X,C40,'Planificación 2026-1'!H:H,"AF"))&gt;0,"P01"," ")</f>
        <v xml:space="preserve"> </v>
      </c>
      <c r="M40" s="58" t="str">
        <f>IF(SUM(COUNTIFS('Planificación 2026-1'!F:F,"PRINCIPAL",'Planificación 2026-1'!X:X,C40,'Planificación 2026-1'!H:H,"EN"))&gt;0,"P02"," ")</f>
        <v xml:space="preserve"> </v>
      </c>
      <c r="N40" s="58" t="str">
        <f>IF(SUM(COUNTIFS('Planificación 2026-1'!F:F,"PRINCIPAL",'Planificación 2026-1'!X:X,C40,'Planificación 2026-1'!H:H,"IS"))&gt;0,"P03"," ")</f>
        <v xml:space="preserve"> </v>
      </c>
      <c r="O40" s="58" t="str">
        <f>IF(SUM(COUNTIFS('Planificación 2026-1'!F:F,"PRINCIPAL",'Planificación 2026-1'!X:X,C40,'Planificación 2026-1'!H:H,"PS"))&gt;0,"P04"," ")</f>
        <v>P04</v>
      </c>
      <c r="P40" s="58"/>
      <c r="Q40" s="58" t="str">
        <f>IF(SUM(COUNTIFS('Planificación 2026-1'!F:F,"PRINCIPAL",'Planificación 2026-1'!X:X,C40,'Planificación 2026-1'!H:H,"IN"))&gt;0,"P06"," ")</f>
        <v xml:space="preserve"> </v>
      </c>
      <c r="R40" s="58" t="str">
        <f>IF(SUM(COUNTIFS('Planificación 2026-1'!F:F,"PRINCIPAL",'Planificación 2026-1'!X:X,C40,'Planificación 2026-1'!H:H,"CA"))&gt;0,"P07"," ")</f>
        <v xml:space="preserve"> </v>
      </c>
      <c r="S40" s="58" t="str">
        <f>IF(SUM(COUNTIFS('Planificación 2026-1'!F:F,"PRINCIPAL",'Planificación 2026-1'!X:X,C40,'Planificación 2026-1'!H:H,"DE"))&gt;0,"P08"," ")</f>
        <v xml:space="preserve"> </v>
      </c>
      <c r="T40" s="58" t="str">
        <f>IF(SUM(COUNTIFS('Planificación 2026-1'!F:F,"PRINCIPAL",'Planificación 2026-1'!X:X,C40,'Planificación 2026-1'!H:H,"OB"))&gt;0,"P09"," ")</f>
        <v xml:space="preserve"> </v>
      </c>
      <c r="U40" s="58" t="str">
        <f>IF(SUM(COUNTIFS('Planificación 2026-1'!F:F,"PRINCIPAL",'Planificación 2026-1'!X:X,C40,'Planificación 2026-1'!H:H,"MH"))&gt;0,"P31"," ")</f>
        <v xml:space="preserve"> </v>
      </c>
      <c r="V40" s="58" t="str">
        <f>IF(SUM(COUNTIFS('Planificación 2026-1'!F:F,"PRINCIPAL",'Planificación 2026-1'!X:X,C40,'Planificación 2026-1'!H:H,"IC"))&gt;0,"P32"," ")</f>
        <v xml:space="preserve"> </v>
      </c>
      <c r="W40" s="58" t="str">
        <f>IF(SUM(COUNTIFS('Planificación 2026-1'!F:F,"PRINCIPAL",'Planificación 2026-1'!X:X,C40,'Planificación 2026-1'!H:H,"AR"))&gt;0,"P34"," ")</f>
        <v xml:space="preserve"> </v>
      </c>
      <c r="X40" s="58" t="str">
        <f>IF(SUM(COUNTIFS('Planificación 2026-1'!F:F,"PRINCIPAL",'Planificación 2026-1'!X:X,C40,'Planificación 2026-1'!H:H,"T1"))&gt;0,"P35"," ")</f>
        <v xml:space="preserve"> </v>
      </c>
      <c r="Y40" s="58" t="str">
        <f>IF(SUM(COUNTIFS('Planificación 2026-1'!F:F,"PRINCIPAL",'Planificación 2026-1'!X:X,C40,'Planificación 2026-1'!H:H,"T3"))&gt;0,"P36"," ")</f>
        <v xml:space="preserve"> </v>
      </c>
      <c r="Z40" s="58" t="str">
        <f>IF(SUM(COUNTIFS('Planificación 2026-1'!F:F,"PRINCIPAL",'Planificación 2026-1'!X:X,C40,'Planificación 2026-1'!H:H,"T2"))&gt;0,"P37"," ")</f>
        <v xml:space="preserve"> </v>
      </c>
      <c r="AA40" s="58" t="str">
        <f>IF(SUM(COUNTIFS('Planificación 2026-1'!F:F,"PRINCIPAL",'Planificación 2026-1'!X:X,C40,'Planificación 2026-1'!H:H,"AE"))&gt;0,"P38"," ")</f>
        <v xml:space="preserve"> </v>
      </c>
      <c r="AB40" s="58" t="str">
        <f>IF(SUM(COUNTIFS('Planificación 2026-1'!F:F,"PRINCIPAL",'Planificación 2026-1'!X:X,C40,'Planificación 2026-1'!H:H,"T4"))&gt;0,"P55"," ")</f>
        <v xml:space="preserve"> </v>
      </c>
      <c r="AC40" s="58" t="str">
        <f>IF(SUM(COUNTIFS('Planificación 2026-1'!F:F,"FILIAL",'Planificación 2026-1'!X:X,C40,'Planificación 2026-1'!H:H,"AF"))&gt;0," P01"," ")</f>
        <v xml:space="preserve"> </v>
      </c>
      <c r="AD40" s="58" t="str">
        <f>IF(SUM(COUNTIFS('Planificación 2026-1'!F:F,"FILIAL",'Planificación 2026-1'!X:X,C40,'Planificación 2026-1'!H:H,"EN"))&gt;0,"P02"," ")</f>
        <v xml:space="preserve"> </v>
      </c>
      <c r="AE40" s="58" t="str">
        <f>IF(SUM(COUNTIFS('Planificación 2026-1'!F:F,"FILIAL",'Planificación 2026-1'!X:X,C40,'Planificación 2026-1'!H:H,"IS"))&gt;0,"P03"," ")</f>
        <v xml:space="preserve"> </v>
      </c>
      <c r="AF40" s="58" t="str">
        <f>IF(SUM(COUNTIFS('Planificación 2026-1'!F:F,"FILIAL",'Planificación 2026-1'!X:X,C40,'Planificación 2026-1'!H:H,"PS"))&gt;0,"P04"," ")</f>
        <v xml:space="preserve"> </v>
      </c>
      <c r="AG40" s="58"/>
      <c r="AH40" s="58" t="str">
        <f>IF(SUM(COUNTIFS('Planificación 2026-1'!F:F,"FILIAL",'Planificación 2026-1'!X:X,C40,'Planificación 2026-1'!H:H,"IN"))&gt;0,"P06"," ")</f>
        <v xml:space="preserve"> </v>
      </c>
      <c r="AI40" s="58" t="str">
        <f>IF(SUM(COUNTIFS('Planificación 2026-1'!F:F,"FILIAL",'Planificación 2026-1'!X:X,C40,'Planificación 2026-1'!H:H,"CA"))&gt;0,"P07"," ")</f>
        <v xml:space="preserve"> </v>
      </c>
      <c r="AJ40" s="58" t="str">
        <f>IF(SUM(COUNTIFS('Planificación 2026-1'!F:F,"FILIAL",'Planificación 2026-1'!X:X,C40,'Planificación 2026-1'!H:H,"DE"))&gt;0,"P08"," ")</f>
        <v xml:space="preserve"> </v>
      </c>
      <c r="AK40" s="58" t="str">
        <f>IF(SUM(COUNTIFS('Planificación 2026-1'!F:F,"FILIAL",'Planificación 2026-1'!X:X,C40,'Planificación 2026-1'!H:H,"OB"))&gt;0,"P09"," ")</f>
        <v xml:space="preserve"> </v>
      </c>
      <c r="AL40" s="58" t="str">
        <f>IF(SUM(COUNTIFS('Planificación 2026-1'!F:F,"FILIAL",'Planificación 2026-1'!X:X,C40,'Planificación 2026-1'!H:H,"MH"))&gt;0,"P31"," ")</f>
        <v xml:space="preserve"> </v>
      </c>
      <c r="AM40" s="58" t="str">
        <f>IF(SUM(COUNTIFS('Planificación 2026-1'!F:F,"FILIAL",'Planificación 2026-1'!X:X,C40,'Planificación 2026-1'!H:H,"IC"))&gt;0,"P32"," ")</f>
        <v xml:space="preserve"> </v>
      </c>
      <c r="AN40" s="58" t="str">
        <f>IF(SUM(COUNTIFS('Planificación 2026-1'!F:F,"FILIAL",'Planificación 2026-1'!X:X,C40,'Planificación 2026-1'!H:H,"AR"))&gt;0,"P34"," ")</f>
        <v xml:space="preserve"> </v>
      </c>
      <c r="AO40" s="58" t="str">
        <f>IF(SUM(COUNTIFS('Planificación 2026-1'!F:F,"FILIAL",'Planificación 2026-1'!X:X,C40,'Planificación 2026-1'!H:H,"T1"))&gt;0,"P35"," ")</f>
        <v xml:space="preserve"> </v>
      </c>
      <c r="AP40" s="58" t="str">
        <f>IF(SUM(COUNTIFS('Planificación 2026-1'!F:F,"FILIAL",'Planificación 2026-1'!X:X,C40,'Planificación 2026-1'!H:H,"T3"))&gt;0,"P36"," ")</f>
        <v xml:space="preserve"> </v>
      </c>
      <c r="AQ40" s="58" t="str">
        <f>IF(SUM(COUNTIFS('Planificación 2026-1'!F:F,"FILIAL",'Planificación 2026-1'!X:X,C40,'Planificación 2026-1'!H:H,"T2"))&gt;0,"P37"," ")</f>
        <v xml:space="preserve"> </v>
      </c>
      <c r="AR40" s="58" t="str">
        <f>IF(SUM(COUNTIFS('Planificación 2026-1'!F:F,"FILIAL",'Planificación 2026-1'!X:X,C40,'Planificación 2026-1'!H:H,"AE"))&gt;0,"P38"," ")</f>
        <v xml:space="preserve"> </v>
      </c>
      <c r="AS40" s="58" t="str">
        <f>IF(SUM(COUNTIFS('Planificación 2026-1'!F:F,"FILIAL",'Planificación 2026-1'!X:X,C40,'Planificación 2026-1'!H:H,"T4"))&gt;0,"P55"," ")</f>
        <v xml:space="preserve"> </v>
      </c>
      <c r="AT40" s="58" t="str">
        <f>IF(SUM(COUNTIFS('Planificación 2026-1'!F:F,"SUNAMPE",'Planificación 2026-1'!X:X,C40,'Planificación 2026-1'!H:H,"AF"))&gt;0," P01"," ")</f>
        <v xml:space="preserve"> </v>
      </c>
      <c r="AU40" s="58" t="str">
        <f>IF(SUM(COUNTIFS('Planificación 2026-1'!F:F,"SUNAMPE",'Planificación 2026-1'!X:X,C40,'Planificación 2026-1'!H:H,"EN"))&gt;0,"P02"," ")</f>
        <v xml:space="preserve"> </v>
      </c>
      <c r="AV40" s="58" t="str">
        <f>IF(SUM(COUNTIFS('Planificación 2026-1'!F:F,"SUNAMPE",'Planificación 2026-1'!X:X,C40,'Planificación 2026-1'!H:H,"IS"))&gt;0,"P03"," ")</f>
        <v xml:space="preserve"> </v>
      </c>
      <c r="AW40" s="58" t="str">
        <f>IF(SUM(COUNTIFS('Planificación 2026-1'!F:F,"SUNAMPE",'Planificación 2026-1'!X:X,C40,'Planificación 2026-1'!H:H,"PS"))&gt;0,"P04"," ")</f>
        <v xml:space="preserve"> </v>
      </c>
      <c r="AX40" s="58"/>
      <c r="AY40" s="58" t="str">
        <f>IF(SUM(COUNTIFS('Planificación 2026-1'!F:F,"SUNAMPE",'Planificación 2026-1'!X:X,C40,'Planificación 2026-1'!H:H,"IN"))&gt;0,"P06"," ")</f>
        <v xml:space="preserve"> </v>
      </c>
      <c r="AZ40" s="58" t="str">
        <f>IF(SUM(COUNTIFS('Planificación 2026-1'!F:F,"SUNAMPE",'Planificación 2026-1'!X:X,C40,'Planificación 2026-1'!H:H,"CA"))&gt;0,"P07"," ")</f>
        <v xml:space="preserve"> </v>
      </c>
      <c r="BA40" s="58" t="str">
        <f>IF(SUM(COUNTIFS('Planificación 2026-1'!F:F,"SUNAMPE",'Planificación 2026-1'!X:X,C40,'Planificación 2026-1'!H:H,"DE"))&gt;0,"P08"," ")</f>
        <v xml:space="preserve"> </v>
      </c>
      <c r="BB40" s="58" t="str">
        <f>IF(SUM(COUNTIFS('Planificación 2026-1'!F:F,"SUNAMPE",'Planificación 2026-1'!X:X,C40,'Planificación 2026-1'!H:H,"OB"))&gt;0,"P09"," ")</f>
        <v xml:space="preserve"> </v>
      </c>
      <c r="BC40" s="58" t="str">
        <f>IF(SUM(COUNTIFS('Planificación 2026-1'!F:F,"SUNAMPE",'Planificación 2026-1'!X:X,C40,'Planificación 2026-1'!H:H,"MH"))&gt;0,"P31"," ")</f>
        <v xml:space="preserve"> </v>
      </c>
      <c r="BD40" s="58" t="str">
        <f>IF(SUM(COUNTIFS('Planificación 2026-1'!F:F,"SUNAMPE",'Planificación 2026-1'!X:X,C40,'Planificación 2026-1'!H:H,"IC"))&gt;0,"P32"," ")</f>
        <v xml:space="preserve"> </v>
      </c>
      <c r="BE40" s="58" t="str">
        <f>IF(SUM(COUNTIFS('Planificación 2026-1'!F:F,"SUNAMPE",'Planificación 2026-1'!X:X,C40,'Planificación 2026-1'!H:H,"AR"))&gt;0,"P34"," ")</f>
        <v xml:space="preserve"> </v>
      </c>
      <c r="BF40" s="58" t="str">
        <f>IF(SUM(COUNTIFS('Planificación 2026-1'!F:F,"SUNAMPE",'Planificación 2026-1'!X:X,C40,'Planificación 2026-1'!H:H,"T1"))&gt;0,"P35"," ")</f>
        <v xml:space="preserve"> </v>
      </c>
      <c r="BG40" s="58" t="str">
        <f>IF(SUM(COUNTIFS('Planificación 2026-1'!F:F,"SUNAMPE",'Planificación 2026-1'!X:X,C40,'Planificación 2026-1'!H:H,"T3"))&gt;0,"P36"," ")</f>
        <v xml:space="preserve"> </v>
      </c>
      <c r="BH40" s="58" t="str">
        <f>IF(SUM(COUNTIFS('Planificación 2026-1'!F:F,"SUNAMPE",'Planificación 2026-1'!X:X,C40,'Planificación 2026-1'!H:H,"T2"))&gt;0,"P37"," ")</f>
        <v xml:space="preserve"> </v>
      </c>
      <c r="BI40" s="58" t="str">
        <f>IF(SUM(COUNTIFS('Planificación 2026-1'!F:F,"SUNAMPE",'Planificación 2026-1'!X:X,C40,'Planificación 2026-1'!H:H,"AE"))&gt;0,"P38"," ")</f>
        <v xml:space="preserve"> </v>
      </c>
      <c r="BJ40" s="58" t="str">
        <f>IF(SUM(COUNTIFS('Planificación 2026-1'!F:F,"SUNAMPE",'Planificación 2026-1'!X:X,C40,'Planificación 2026-1'!H:H,"T4"))&gt;0,"P55"," ")</f>
        <v xml:space="preserve"> </v>
      </c>
      <c r="BK40" s="58" t="str">
        <f>IF(SUM(COUNTIFS('Planificación 2026-1'!F:F,"HUAURA",'Planificación 2026-1'!X:X,C40,'Planificación 2026-1'!H:H,"AF"))&gt;0," P01"," ")</f>
        <v xml:space="preserve"> </v>
      </c>
      <c r="BL40" s="58" t="str">
        <f>IF(SUM(COUNTIFS('Planificación 2026-1'!F:F,"HUAURA",'Planificación 2026-1'!X:X,C40,'Planificación 2026-1'!H:H,"EN"))&gt;0,"P02"," ")</f>
        <v xml:space="preserve"> </v>
      </c>
      <c r="BM40" s="58" t="str">
        <f>IF(SUM(COUNTIFS('Planificación 2026-1'!F:F,"HUAURA",'Planificación 2026-1'!X:X,C40,'Planificación 2026-1'!H:H,"IS"))&gt;0,"P03"," ")</f>
        <v xml:space="preserve"> </v>
      </c>
      <c r="BN40" s="58" t="str">
        <f>IF(SUM(COUNTIFS('Planificación 2026-1'!F:F,"HUAURA",'Planificación 2026-1'!X:X,C40,'Planificación 2026-1'!H:H,"PS"))&gt;0,"P04"," ")</f>
        <v xml:space="preserve"> </v>
      </c>
      <c r="BO40" s="58"/>
      <c r="BP40" s="58" t="str">
        <f>IF(SUM(COUNTIFS('Planificación 2026-1'!F:F,"HUAURA",'Planificación 2026-1'!X:X,C40,'Planificación 2026-1'!H:H,"IN"))&gt;0,"P06"," ")</f>
        <v xml:space="preserve"> </v>
      </c>
      <c r="BQ40" s="58" t="str">
        <f>IF(SUM(COUNTIFS('Planificación 2026-1'!F:F,"HUAURA",'Planificación 2026-1'!X:X,C40,'Planificación 2026-1'!H:H,"CA"))&gt;0,"P07"," ")</f>
        <v xml:space="preserve"> </v>
      </c>
      <c r="BR40" s="58" t="str">
        <f>IF(SUM(COUNTIFS('Planificación 2026-1'!F:F,"HUAURA",'Planificación 2026-1'!X:X,C40,'Planificación 2026-1'!H:H,"DE"))&gt;0,"P08"," ")</f>
        <v xml:space="preserve"> </v>
      </c>
      <c r="BS40" s="58" t="str">
        <f>IF(SUM(COUNTIFS('Planificación 2026-1'!F:F,"HUAURA",'Planificación 2026-1'!X:X,C40,'Planificación 2026-1'!H:H,"OB"))&gt;0,"P09"," ")</f>
        <v xml:space="preserve"> </v>
      </c>
      <c r="BT40" s="58" t="str">
        <f>IF(SUM(COUNTIFS('Planificación 2026-1'!F:F,"HUAURA",'Planificación 2026-1'!X:X,C40,'Planificación 2026-1'!H:H,"MH"))&gt;0,"P31"," ")</f>
        <v xml:space="preserve"> </v>
      </c>
      <c r="BU40" s="58" t="str">
        <f>IF(SUM(COUNTIFS('Planificación 2026-1'!F:F,"HUAURA",'Planificación 2026-1'!X:X,C40,'Planificación 2026-1'!H:H,"IC"))&gt;0,"P32"," ")</f>
        <v xml:space="preserve"> </v>
      </c>
      <c r="BV40" s="58" t="str">
        <f>IF(SUM(COUNTIFS('Planificación 2026-1'!F:F,"HUAURA",'Planificación 2026-1'!X:X,C40,'Planificación 2026-1'!H:H,"AR"))&gt;0,"P34"," ")</f>
        <v xml:space="preserve"> </v>
      </c>
      <c r="BW40" s="58" t="str">
        <f>IF(SUM(COUNTIFS('Planificación 2026-1'!F:F,"HUAURA",'Planificación 2026-1'!X:X,C40,'Planificación 2026-1'!H:H,"T1"))&gt;0,"P35"," ")</f>
        <v xml:space="preserve"> </v>
      </c>
      <c r="BX40" s="58" t="str">
        <f>IF(SUM(COUNTIFS('Planificación 2026-1'!F:F,"HUAURA",'Planificación 2026-1'!X:X,C40,'Planificación 2026-1'!H:H,"T3"))&gt;0,"P36"," ")</f>
        <v xml:space="preserve"> </v>
      </c>
      <c r="BY40" s="58" t="str">
        <f>IF(SUM(COUNTIFS('Planificación 2026-1'!F:F,"HUAURA",'Planificación 2026-1'!X:X,C40,'Planificación 2026-1'!H:H,"T2"))&gt;0,"P37"," ")</f>
        <v xml:space="preserve"> </v>
      </c>
      <c r="BZ40" s="58" t="str">
        <f>IF(SUM(COUNTIFS('Planificación 2026-1'!F:F,"HUAURA",'Planificación 2026-1'!X:X,C40,'Planificación 2026-1'!H:H,"AE"))&gt;0,"P38"," ")</f>
        <v xml:space="preserve"> </v>
      </c>
      <c r="CA40" s="58" t="str">
        <f>IF(SUM(COUNTIFS('Planificación 2026-1'!F:F,"HUAURA",'Planificación 2026-1'!X:X,C40,'Planificación 2026-1'!H:H,"T4"))&gt;0,"P55"," ")</f>
        <v xml:space="preserve"> </v>
      </c>
      <c r="CB40" s="59">
        <f>SUMIFS('Planificación 2026-1'!S:S,'Planificación 2026-1'!X:X,C40,'Planificación 2026-1'!H:H,"AF",'Planificación 2026-1'!I:I,"&gt;2")</f>
        <v>0</v>
      </c>
      <c r="CC40" s="59">
        <f>SUMIFS('Planificación 2026-1'!S:S,'Planificación 2026-1'!X:X,C40,'Planificación 2026-1'!H:H,"EN",'Planificación 2026-1'!I:I,"&gt;2")</f>
        <v>0</v>
      </c>
      <c r="CD40" s="59">
        <f>SUMIFS('Planificación 2026-1'!S:S,'Planificación 2026-1'!X:X,C40,'Planificación 2026-1'!H:H,"IS",'Planificación 2026-1'!I:I,"&gt;2")</f>
        <v>0</v>
      </c>
      <c r="CE40" s="59">
        <f>SUMIFS('Planificación 2026-1'!S:S,'Planificación 2026-1'!X:X,C40,'Planificación 2026-1'!H:H,"PS",'Planificación 2026-1'!I:I,"&gt;2")</f>
        <v>14</v>
      </c>
      <c r="CF40" s="59">
        <f>SUMIFS('Planificación 2026-1'!S:S,'Planificación 2026-1'!X:X,C40,'Planificación 2026-1'!H:H,"IN",'Planificación 2026-1'!I:I,"&gt;2")</f>
        <v>0</v>
      </c>
      <c r="CG40" s="59">
        <f>SUMIFS('Planificación 2026-1'!S:S,'Planificación 2026-1'!X:X,C40,'Planificación 2026-1'!H:H,"CA",'Planificación 2026-1'!I:I,"&gt;2")</f>
        <v>0</v>
      </c>
      <c r="CH40" s="59">
        <f>SUMIFS('Planificación 2026-1'!S:S,'Planificación 2026-1'!X:X,C40,'Planificación 2026-1'!H:H,"DE",'Planificación 2026-1'!I:I,"&gt;2")</f>
        <v>0</v>
      </c>
      <c r="CI40" s="59">
        <f>SUMIFS('Planificación 2026-1'!S:S,'Planificación 2026-1'!X:X,C40,'Planificación 2026-1'!H:H,"OB",'Planificación 2026-1'!I:I,"&gt;2")</f>
        <v>0</v>
      </c>
      <c r="CJ40" s="59">
        <f>SUMIFS('Planificación 2026-1'!S:S,'Planificación 2026-1'!X:X,C40,'Planificación 2026-1'!H:H,"MH",'Planificación 2026-1'!I:I,"&gt;2")</f>
        <v>0</v>
      </c>
      <c r="CK40" s="59">
        <f>SUMIFS('Planificación 2026-1'!S:S,'Planificación 2026-1'!X:X,C40,'Planificación 2026-1'!H:H,"IC",'Planificación 2026-1'!I:I,"&gt;2")</f>
        <v>0</v>
      </c>
      <c r="CL40" s="59">
        <f>SUMIFS('Planificación 2026-1'!S:S,'Planificación 2026-1'!X:X,C40,'Planificación 2026-1'!H:H,"AR",'Planificación 2026-1'!I:I,"&gt;2")</f>
        <v>0</v>
      </c>
      <c r="CM40" s="59">
        <f>SUMIFS('Planificación 2026-1'!S:S,'Planificación 2026-1'!X:X,C40,'Planificación 2026-1'!H:H,"AE",'Planificación 2026-1'!I:I,"&gt;2")</f>
        <v>0</v>
      </c>
      <c r="CN40" s="59">
        <f>SUMIFS('Planificación 2026-1'!S:S,'Planificación 2026-1'!X:X,C40,'Planificación 2026-1'!H:H,"T1",'Planificación 2026-1'!I:I,"&gt;2")</f>
        <v>0</v>
      </c>
      <c r="CO40" s="59">
        <f>SUMIFS('Planificación 2026-1'!S:S,'Planificación 2026-1'!X:X,C40,'Planificación 2026-1'!H:H,"T3",'Planificación 2026-1'!I:I,"&gt;2")</f>
        <v>0</v>
      </c>
      <c r="CP40" s="59">
        <f>SUMIFS('Planificación 2026-1'!S:S,'Planificación 2026-1'!X:X,C40,'Planificación 2026-1'!H:H,"T2",'Planificación 2026-1'!I:I,"&gt;2")</f>
        <v>0</v>
      </c>
      <c r="CQ40" s="59">
        <f>SUMIFS('Planificación 2026-1'!S:S,'Planificación 2026-1'!X:X,C40,'Planificación 2026-1'!H:H,"T4",'Planificación 2026-1'!I:I,"&gt;2")</f>
        <v>0</v>
      </c>
      <c r="CR40" s="59">
        <f>SUMIFS('Planificación 2026-1'!S:S,'Planificación 2026-1'!X:X,C40,'Planificación 2026-1'!H:H,"AF",'Planificación 2026-1'!I:I,"&lt;3")</f>
        <v>0</v>
      </c>
      <c r="CS40" s="59">
        <f>SUMIFS('Planificación 2026-1'!S:S,'Planificación 2026-1'!X:X,C40,'Planificación 2026-1'!H:H,"EN",'Planificación 2026-1'!I:I,"&lt;3")</f>
        <v>0</v>
      </c>
      <c r="CT40" s="59">
        <f>SUMIFS('Planificación 2026-1'!S:S,'Planificación 2026-1'!X:X,C40,'Planificación 2026-1'!H:H,"IS",'Planificación 2026-1'!I:I,"&lt;3")</f>
        <v>0</v>
      </c>
      <c r="CU40" s="59">
        <f>SUMIFS('Planificación 2026-1'!S:S,'Planificación 2026-1'!X:X,C40,'Planificación 2026-1'!H:H,"PS",'Planificación 2026-1'!I:I,"&lt;3")</f>
        <v>0</v>
      </c>
      <c r="CV40" s="59">
        <f>SUMIFS('Planificación 2026-1'!S:S,'Planificación 2026-1'!X:X,C40,'Planificación 2026-1'!H:H,"IN",'Planificación 2026-1'!I:I,"&lt;3")</f>
        <v>0</v>
      </c>
      <c r="CW40" s="59">
        <f>SUMIFS('Planificación 2026-1'!S:S,'Planificación 2026-1'!X:X,C40,'Planificación 2026-1'!H:H,"CA",'Planificación 2026-1'!I:I,"&lt;3")</f>
        <v>0</v>
      </c>
      <c r="CX40" s="59">
        <f>SUMIFS('Planificación 2026-1'!S:S,'Planificación 2026-1'!X:X,C40,'Planificación 2026-1'!H:H,"DE",'Planificación 2026-1'!I:I,"&lt;3")</f>
        <v>0</v>
      </c>
      <c r="CY40" s="59">
        <f>SUMIFS('Planificación 2026-1'!S:S,'Planificación 2026-1'!X:X,C40,'Planificación 2026-1'!H:H,"OB",'Planificación 2026-1'!I:I,"&lt;3")</f>
        <v>0</v>
      </c>
      <c r="CZ40" s="59">
        <f>SUMIFS('Planificación 2026-1'!S:S,'Planificación 2026-1'!X:X,C40,'Planificación 2026-1'!H:H,"MH",'Planificación 2026-1'!I:I,"&lt;3")</f>
        <v>0</v>
      </c>
      <c r="DA40" s="59">
        <f>SUMIFS('Planificación 2026-1'!S:S,'Planificación 2026-1'!X:X,C40,'Planificación 2026-1'!H:H,"IC",'Planificación 2026-1'!I:I,"&lt;3")</f>
        <v>0</v>
      </c>
      <c r="DB40" s="59">
        <f>SUMIFS('Planificación 2026-1'!S:S,'Planificación 2026-1'!X:X,C40,'Planificación 2026-1'!H:H,"AR",'Planificación 2026-1'!I:I,"&lt;3")</f>
        <v>0</v>
      </c>
      <c r="DC40" s="59">
        <f>SUMIFS('Planificación 2026-1'!S:S,'Planificación 2026-1'!X:X,C40,'Planificación 2026-1'!H:H,"AE",'Planificación 2026-1'!I:I,"&lt;3")</f>
        <v>0</v>
      </c>
      <c r="DD40" s="59">
        <f>SUMIFS('Planificación 2026-1'!S:S,'Planificación 2026-1'!X:X,C40,'Planificación 2026-1'!H:H,"T1",'Planificación 2026-1'!I:I,"&lt;3")</f>
        <v>0</v>
      </c>
      <c r="DE40" s="59">
        <f>SUMIFS('Planificación 2026-1'!S:S,'Planificación 2026-1'!X:X,C40,'Planificación 2026-1'!H:H,"T3",'Planificación 2026-1'!I:I,"&lt;3")</f>
        <v>0</v>
      </c>
      <c r="DF40" s="59">
        <f>SUMIFS('Planificación 2026-1'!S:S,'Planificación 2026-1'!X:X,C40,'Planificación 2026-1'!H:H,"T2",'Planificación 2026-1'!I:I,"&lt;3")</f>
        <v>0</v>
      </c>
      <c r="DG40" s="59">
        <f>SUMIFS('Planificación 2026-1'!S:S,'Planificación 2026-1'!X:X,C40,'Planificación 2026-1'!H:H,"T4",'Planificación 2026-1'!I:I,"&lt;3")</f>
        <v>0</v>
      </c>
      <c r="DH40" s="58" t="str">
        <f t="shared" si="3"/>
        <v>P04</v>
      </c>
      <c r="DI40" s="27">
        <f>IF(C40="","",SUMIFS('Planificación 2026-1'!S:S,'Planificación 2026-1'!X:X,C40,'Planificación 2026-1'!F:F,"PRINCIPAL",'Planificación 2026-1'!Y:Y,"VIRTUAL"))</f>
        <v>4</v>
      </c>
      <c r="DJ40" s="27">
        <f>IF(C40="","",SUMIFS('Planificación 2026-1'!S:S,'Planificación 2026-1'!X:X,C40,'Planificación 2026-1'!F:F,"PRINCIPAL",'Planificación 2026-1'!Y:Y,"PRESENCIAL"))</f>
        <v>10</v>
      </c>
      <c r="DK40" s="27">
        <f>IF(C40="","",SUMIFS('Planificación 2026-1'!S:S,'Planificación 2026-1'!X:X,C40,'Planificación 2026-1'!F:F,"PRINCIPAL",'Planificación 2026-1'!Y:Y,"HIBRIDO PRESENCIAL"))</f>
        <v>0</v>
      </c>
      <c r="DL40" s="58" t="str">
        <f t="shared" si="4"/>
        <v/>
      </c>
      <c r="DM40" s="58">
        <f>IF(C40="","",SUMIFS('Planificación 2026-1'!S:S,'Planificación 2026-1'!X:X,C40,'Planificación 2026-1'!F:F,"FILIAL",'Planificación 2026-1'!Y:Y,"VIRTUAL"))</f>
        <v>0</v>
      </c>
      <c r="DN40" s="60">
        <f>IF(C40="","",SUMIFS('Planificación 2026-1'!S:S,'Planificación 2026-1'!X:X,C40,'Planificación 2026-1'!F:F,"FILIAL",'Planificación 2026-1'!Y:Y,"PRESENCIAL"))</f>
        <v>0</v>
      </c>
      <c r="DO40" s="29">
        <f>IF(C40="","",SUMIFS('Planificación 2026-1'!S:S,'Planificación 2026-1'!X:X,C40,'Planificación 2026-1'!F:F,"FILIAL",'Planificación 2026-1'!Y:Y,"HIBRIDO PRESENCIAL"))</f>
        <v>0</v>
      </c>
      <c r="DP40" s="61" t="str">
        <f t="shared" si="5"/>
        <v/>
      </c>
      <c r="DQ40" s="58">
        <f>IF(C40="","",SUMIFS('Planificación 2026-1'!S:S,'Planificación 2026-1'!X:X,C40,'Planificación 2026-1'!F:F,"SUNAMPE",'Planificación 2026-1'!Y:Y,"VIRTUAL"))</f>
        <v>0</v>
      </c>
      <c r="DR40" s="29">
        <f>IF(C40="","",SUMIFS('Planificación 2026-1'!S:S,'Planificación 2026-1'!X:X,C40,'Planificación 2026-1'!F:F,"SUNAMPE",'Planificación 2026-1'!Y:Y,"PRESENCIAL"))</f>
        <v>0</v>
      </c>
      <c r="DS40" s="61" t="str">
        <f t="shared" si="6"/>
        <v/>
      </c>
      <c r="DT40" s="58">
        <f>IF(C40="","",SUMIFS('Planificación 2026-1'!S:S,'Planificación 2026-1'!X:X,C40,'Planificación 2026-1'!F:F,"HUAURA",'Planificación 2026-1'!Y:Y,"VIRTUAL"))</f>
        <v>0</v>
      </c>
      <c r="DU40" s="29">
        <f>IF(C40="","",SUMIFS('Planificación 2026-1'!S:S,'Planificación 2026-1'!X:X,C40,'Planificación 2026-1'!F:F,"HUAURA",'Planificación 2026-1'!Y:Y,"PRESENCIAL"))</f>
        <v>0</v>
      </c>
      <c r="DV40" s="32">
        <f>SUMIFS('Planificación 2026-1'!S:S,'Planificación 2026-1'!X:X,C40,'Planificación 2026-1'!F:F,"PRINCIPAL",'Planificación 2026-1'!Y:Y,"VIRTUAL",'Planificación 2026-1'!I:I,"&gt;2")</f>
        <v>4</v>
      </c>
      <c r="DW40" s="32">
        <f>SUMIFS('Planificación 2026-1'!S:S,'Planificación 2026-1'!X:X,C40,'Planificación 2026-1'!F:F,"PRINCIPAL",'Planificación 2026-1'!Y:Y,"&lt;&gt;VIRTUAL",'Planificación 2026-1'!I:I,"&gt;2")</f>
        <v>10</v>
      </c>
      <c r="DX40" s="32">
        <f>SUMIFS('Planificación 2026-1'!S:S,'Planificación 2026-1'!X:X,C40,'Planificación 2026-1'!F:F,"SUNAMPE",'Planificación 2026-1'!Y:Y,"VIRTUAL",'Planificación 2026-1'!I:I,"&gt;2")</f>
        <v>0</v>
      </c>
      <c r="DY40" s="32">
        <f>SUMIFS('Planificación 2026-1'!S:S,'Planificación 2026-1'!X:X,C40,'Planificación 2026-1'!F:F,"SUNAMPE",'Planificación 2026-1'!Y:Y,"&lt;&gt;VIRTUAL",'Planificación 2026-1'!I:I,"&gt;2")</f>
        <v>0</v>
      </c>
      <c r="DZ40" s="32">
        <f>SUMIFS('Planificación 2026-1'!S:S,'Planificación 2026-1'!X:X,C40,'Planificación 2026-1'!F:F,"FILIAL",'Planificación 2026-1'!Y:Y,"VIRTUAL",'Planificación 2026-1'!I:I,"&gt;2")</f>
        <v>0</v>
      </c>
      <c r="EA40" s="32">
        <f>SUMIFS('Planificación 2026-1'!S:S,'Planificación 2026-1'!X:X,C40,'Planificación 2026-1'!F:F,"FILIAL",'Planificación 2026-1'!Y:Y,"&lt;&gt;VIRTUAL",'Planificación 2026-1'!I:I,"&gt;2")</f>
        <v>0</v>
      </c>
      <c r="EB40" s="32">
        <f>SUMIFS('Planificación 2026-1'!S:S,'Planificación 2026-1'!X:X,C40,'Planificación 2026-1'!F:F,"PORUMA",'Planificación 2026-1'!Y:Y,"VIRTUAL",'Planificación 2026-1'!I:I,"&gt;2")</f>
        <v>0</v>
      </c>
      <c r="EC40" s="32">
        <f>SUMIFS('Planificación 2026-1'!S:S,'Planificación 2026-1'!X:X,C40,'Planificación 2026-1'!F:F,"PORUMA",'Planificación 2026-1'!Y:Y,"&lt;&gt;VIRTUAL",'Planificación 2026-1'!I:I,"&gt;2")</f>
        <v>0</v>
      </c>
      <c r="ED40" s="32">
        <f>SUMIFS('Planificación 2026-1'!S:S,'Planificación 2026-1'!X:X,C40,'Planificación 2026-1'!F:F,"HUAURA",'Planificación 2026-1'!Y:Y,"VIRTUAL",'Planificación 2026-1'!I:I,"&gt;2")</f>
        <v>0</v>
      </c>
      <c r="EE40" s="32">
        <f>SUMIFS('Planificación 2026-1'!S:S,'Planificación 2026-1'!X:X,C40,'Planificación 2026-1'!F:F,"HUAURA",'Planificación 2026-1'!Y:Y,"&lt;&gt;VIRTUAL",'Planificación 2026-1'!I:I,"&gt;2")</f>
        <v>0</v>
      </c>
      <c r="EF40" s="32">
        <f>SUMIFS('Planificación 2026-1'!S:S,'Planificación 2026-1'!X:X,C40,'Planificación 2026-1'!F:F,"PRINCIPAL",'Planificación 2026-1'!Y:Y,"VIRTUAL",'Planificación 2026-1'!I:I,"&lt;3")</f>
        <v>0</v>
      </c>
      <c r="EG40" s="32">
        <f>SUMIFS('Planificación 2026-1'!S:S,'Planificación 2026-1'!X:X,C40,'Planificación 2026-1'!F:F,"PRINCIPAL",'Planificación 2026-1'!Y:Y,"&lt;&gt;VIRTUAL",'Planificación 2026-1'!I:I,"&lt;3")</f>
        <v>0</v>
      </c>
      <c r="EH40" s="32">
        <f>SUMIFS('Planificación 2026-1'!S:S,'Planificación 2026-1'!X:X,C40,'Planificación 2026-1'!F:F,"SUNAMPE",'Planificación 2026-1'!Y:Y,"VIRTUAL",'Planificación 2026-1'!I:I,"&lt;3")</f>
        <v>0</v>
      </c>
      <c r="EI40" s="32">
        <f>SUMIFS('Planificación 2026-1'!S:S,'Planificación 2026-1'!X:X,C40,'Planificación 2026-1'!F:F,"SUNAMPE",'Planificación 2026-1'!Y:Y,"&lt;&gt;VIRTUAL",'Planificación 2026-1'!I:I,"&lt;3")</f>
        <v>0</v>
      </c>
      <c r="EJ40" s="32">
        <f>SUMIFS('Planificación 2026-1'!S:S,'Planificación 2026-1'!X:X,C40,'Planificación 2026-1'!F:F,"FILIAL",'Planificación 2026-1'!Y:Y,"VIRTUAL",'Planificación 2026-1'!I:I,"&lt;3")</f>
        <v>0</v>
      </c>
      <c r="EK40" s="32">
        <f>SUMIFS('Planificación 2026-1'!S:S,'Planificación 2026-1'!X:X,C40,'Planificación 2026-1'!F:F,"FILIAL",'Planificación 2026-1'!Y:Y,"&lt;&gt;VIRTUAL",'Planificación 2026-1'!I:I,"&lt;3")</f>
        <v>0</v>
      </c>
      <c r="EL40" s="32">
        <f>SUMIFS('Planificación 2026-1'!S:S,'Planificación 2026-1'!X:X,C40,'Planificación 2026-1'!F:F,"PORUMA",'Planificación 2026-1'!Y:Y,"VIRTUAL",'Planificación 2026-1'!I:I,"&lt;3")</f>
        <v>0</v>
      </c>
      <c r="EM40" s="32">
        <f>SUMIFS('Planificación 2026-1'!S:S,'Planificación 2026-1'!X:X,C40,'Planificación 2026-1'!F:F,"PORUMA",'Planificación 2026-1'!Y:Y,"&lt;&gt;VIRTUAL",'Planificación 2026-1'!I:I,"&lt;3")</f>
        <v>0</v>
      </c>
      <c r="EN40" s="32">
        <f>SUMIFS('Planificación 2026-1'!S:S,'Planificación 2026-1'!X:X,C40,'Planificación 2026-1'!F:F,"HUAURA",'Planificación 2026-1'!Y:Y,"VIRTUAL",'Planificación 2026-1'!I:I,"&lt;3")</f>
        <v>0</v>
      </c>
      <c r="EO40" s="32">
        <f>SUMIFS('Planificación 2026-1'!S:S,'Planificación 2026-1'!X:X,C40,'Planificación 2026-1'!F:F,"HUAURA",'Planificación 2026-1'!Y:Y,"&lt;&gt;VIRTUAL",'Planificación 2026-1'!I:I,"&lt;3")</f>
        <v>0</v>
      </c>
      <c r="EP40" s="32">
        <f t="shared" si="13"/>
        <v>0</v>
      </c>
      <c r="EQ40" s="32">
        <f t="shared" si="7"/>
        <v>0</v>
      </c>
      <c r="ER40" s="32">
        <f t="shared" si="8"/>
        <v>0</v>
      </c>
      <c r="ES40" s="32">
        <f t="shared" si="9"/>
        <v>14</v>
      </c>
      <c r="ET40" s="32">
        <f t="shared" si="10"/>
        <v>0</v>
      </c>
      <c r="EU40" s="32">
        <f t="shared" si="11"/>
        <v>14</v>
      </c>
      <c r="EV40" s="32" t="b">
        <f>EXACT(EU40,E40)</f>
        <v>1</v>
      </c>
      <c r="EW40" s="32"/>
      <c r="EX40" s="32">
        <f t="shared" si="1"/>
        <v>4</v>
      </c>
      <c r="EY40" s="32">
        <f t="shared" si="2"/>
        <v>10</v>
      </c>
      <c r="EZ40" s="32" t="b">
        <f>EXACT(SUM(EX40:EY40),E40)</f>
        <v>1</v>
      </c>
      <c r="FA40" s="32" t="str">
        <f>IF(AND(DW40=0,EA40=0,EE40=0),"",IF(COUNTIF(DW40:EE40,"&gt;0")=1,IF(DW40&gt;0,"SEDE",IF(EA40&gt;0,"FILIAL","HUAURA")),IF(COUNTIF(DW40:EE40,"&gt;0")=2,IF(AND(DW40&gt;0,EA40&gt;0),"SEDE-FILIAL",IF(AND(DW40&gt;0,EE40&gt;0),"SEDE-HUAURA","FILIAL-HUAURA")),"SEDE-FILIAL-HUAURA")))</f>
        <v>SEDE</v>
      </c>
      <c r="FB40" s="32" t="str">
        <f t="shared" si="12"/>
        <v>MAS PRESENCIAL</v>
      </c>
    </row>
    <row r="41" spans="1:158">
      <c r="A41" s="33"/>
      <c r="B41" s="65">
        <v>38</v>
      </c>
      <c r="C41" s="32" t="s">
        <v>238</v>
      </c>
      <c r="D41" s="429">
        <v>46475398</v>
      </c>
      <c r="E41" s="62">
        <f>SUMIF('Planificación 2026-1'!X:X,C41,'Planificación 2026-1'!S:S)</f>
        <v>26</v>
      </c>
      <c r="F41" s="63" t="s">
        <v>199</v>
      </c>
      <c r="G41" s="454" t="s">
        <v>200</v>
      </c>
      <c r="H41" s="64" t="s">
        <v>38</v>
      </c>
      <c r="I41" s="64" t="s">
        <v>150</v>
      </c>
      <c r="J41" s="32" t="s">
        <v>38</v>
      </c>
      <c r="K41" s="32" t="s">
        <v>150</v>
      </c>
      <c r="L41" s="57" t="str">
        <f>IF(SUM(COUNTIFS('Planificación 2026-1'!F:F,"PRINCIPAL",'Planificación 2026-1'!X:X,C41,'Planificación 2026-1'!H:H,"AF"))&gt;0,"P01"," ")</f>
        <v xml:space="preserve"> </v>
      </c>
      <c r="M41" s="58" t="str">
        <f>IF(SUM(COUNTIFS('Planificación 2026-1'!F:F,"PRINCIPAL",'Planificación 2026-1'!X:X,C41,'Planificación 2026-1'!H:H,"EN"))&gt;0,"P02"," ")</f>
        <v>P02</v>
      </c>
      <c r="N41" s="58" t="str">
        <f>IF(SUM(COUNTIFS('Planificación 2026-1'!F:F,"PRINCIPAL",'Planificación 2026-1'!X:X,C41,'Planificación 2026-1'!H:H,"IS"))&gt;0,"P03"," ")</f>
        <v xml:space="preserve"> </v>
      </c>
      <c r="O41" s="58" t="str">
        <f>IF(SUM(COUNTIFS('Planificación 2026-1'!F:F,"PRINCIPAL",'Planificación 2026-1'!X:X,C41,'Planificación 2026-1'!H:H,"PS"))&gt;0,"P04"," ")</f>
        <v xml:space="preserve"> </v>
      </c>
      <c r="P41" s="58"/>
      <c r="Q41" s="58" t="str">
        <f>IF(SUM(COUNTIFS('Planificación 2026-1'!F:F,"PRINCIPAL",'Planificación 2026-1'!X:X,C41,'Planificación 2026-1'!H:H,"IN"))&gt;0,"P06"," ")</f>
        <v xml:space="preserve"> </v>
      </c>
      <c r="R41" s="58" t="str">
        <f>IF(SUM(COUNTIFS('Planificación 2026-1'!F:F,"PRINCIPAL",'Planificación 2026-1'!X:X,C41,'Planificación 2026-1'!H:H,"CA"))&gt;0,"P07"," ")</f>
        <v xml:space="preserve"> </v>
      </c>
      <c r="S41" s="58" t="str">
        <f>IF(SUM(COUNTIFS('Planificación 2026-1'!F:F,"PRINCIPAL",'Planificación 2026-1'!X:X,C41,'Planificación 2026-1'!H:H,"DE"))&gt;0,"P08"," ")</f>
        <v xml:space="preserve"> </v>
      </c>
      <c r="T41" s="58" t="str">
        <f>IF(SUM(COUNTIFS('Planificación 2026-1'!F:F,"PRINCIPAL",'Planificación 2026-1'!X:X,C41,'Planificación 2026-1'!H:H,"OB"))&gt;0,"P09"," ")</f>
        <v xml:space="preserve"> </v>
      </c>
      <c r="U41" s="58" t="str">
        <f>IF(SUM(COUNTIFS('Planificación 2026-1'!F:F,"PRINCIPAL",'Planificación 2026-1'!X:X,C41,'Planificación 2026-1'!H:H,"MH"))&gt;0,"P31"," ")</f>
        <v xml:space="preserve"> </v>
      </c>
      <c r="V41" s="58" t="str">
        <f>IF(SUM(COUNTIFS('Planificación 2026-1'!F:F,"PRINCIPAL",'Planificación 2026-1'!X:X,C41,'Planificación 2026-1'!H:H,"IC"))&gt;0,"P32"," ")</f>
        <v xml:space="preserve"> </v>
      </c>
      <c r="W41" s="58" t="str">
        <f>IF(SUM(COUNTIFS('Planificación 2026-1'!F:F,"PRINCIPAL",'Planificación 2026-1'!X:X,C41,'Planificación 2026-1'!H:H,"AR"))&gt;0,"P34"," ")</f>
        <v xml:space="preserve"> </v>
      </c>
      <c r="X41" s="58" t="str">
        <f>IF(SUM(COUNTIFS('Planificación 2026-1'!F:F,"PRINCIPAL",'Planificación 2026-1'!X:X,C41,'Planificación 2026-1'!H:H,"T1"))&gt;0,"P35"," ")</f>
        <v xml:space="preserve"> </v>
      </c>
      <c r="Y41" s="58" t="str">
        <f>IF(SUM(COUNTIFS('Planificación 2026-1'!F:F,"PRINCIPAL",'Planificación 2026-1'!X:X,C41,'Planificación 2026-1'!H:H,"T3"))&gt;0,"P36"," ")</f>
        <v xml:space="preserve"> </v>
      </c>
      <c r="Z41" s="58" t="str">
        <f>IF(SUM(COUNTIFS('Planificación 2026-1'!F:F,"PRINCIPAL",'Planificación 2026-1'!X:X,C41,'Planificación 2026-1'!H:H,"T2"))&gt;0,"P37"," ")</f>
        <v xml:space="preserve"> </v>
      </c>
      <c r="AA41" s="58" t="str">
        <f>IF(SUM(COUNTIFS('Planificación 2026-1'!F:F,"PRINCIPAL",'Planificación 2026-1'!X:X,C41,'Planificación 2026-1'!H:H,"AE"))&gt;0,"P38"," ")</f>
        <v xml:space="preserve"> </v>
      </c>
      <c r="AB41" s="58" t="str">
        <f>IF(SUM(COUNTIFS('Planificación 2026-1'!F:F,"PRINCIPAL",'Planificación 2026-1'!X:X,C41,'Planificación 2026-1'!H:H,"T4"))&gt;0,"P55"," ")</f>
        <v xml:space="preserve"> </v>
      </c>
      <c r="AC41" s="58" t="str">
        <f>IF(SUM(COUNTIFS('Planificación 2026-1'!F:F,"FILIAL",'Planificación 2026-1'!X:X,C41,'Planificación 2026-1'!H:H,"AF"))&gt;0," P01"," ")</f>
        <v xml:space="preserve"> </v>
      </c>
      <c r="AD41" s="58" t="str">
        <f>IF(SUM(COUNTIFS('Planificación 2026-1'!F:F,"FILIAL",'Planificación 2026-1'!X:X,C41,'Planificación 2026-1'!H:H,"EN"))&gt;0,"P02"," ")</f>
        <v>P02</v>
      </c>
      <c r="AE41" s="58" t="str">
        <f>IF(SUM(COUNTIFS('Planificación 2026-1'!F:F,"FILIAL",'Planificación 2026-1'!X:X,C41,'Planificación 2026-1'!H:H,"IS"))&gt;0,"P03"," ")</f>
        <v xml:space="preserve"> </v>
      </c>
      <c r="AF41" s="58" t="str">
        <f>IF(SUM(COUNTIFS('Planificación 2026-1'!F:F,"FILIAL",'Planificación 2026-1'!X:X,C41,'Planificación 2026-1'!H:H,"PS"))&gt;0,"P04"," ")</f>
        <v xml:space="preserve"> </v>
      </c>
      <c r="AG41" s="58"/>
      <c r="AH41" s="58" t="str">
        <f>IF(SUM(COUNTIFS('Planificación 2026-1'!F:F,"FILIAL",'Planificación 2026-1'!X:X,C41,'Planificación 2026-1'!H:H,"IN"))&gt;0,"P06"," ")</f>
        <v xml:space="preserve"> </v>
      </c>
      <c r="AI41" s="58" t="str">
        <f>IF(SUM(COUNTIFS('Planificación 2026-1'!F:F,"FILIAL",'Planificación 2026-1'!X:X,C41,'Planificación 2026-1'!H:H,"CA"))&gt;0,"P07"," ")</f>
        <v xml:space="preserve"> </v>
      </c>
      <c r="AJ41" s="58" t="str">
        <f>IF(SUM(COUNTIFS('Planificación 2026-1'!F:F,"FILIAL",'Planificación 2026-1'!X:X,C41,'Planificación 2026-1'!H:H,"DE"))&gt;0,"P08"," ")</f>
        <v xml:space="preserve"> </v>
      </c>
      <c r="AK41" s="58" t="str">
        <f>IF(SUM(COUNTIFS('Planificación 2026-1'!F:F,"FILIAL",'Planificación 2026-1'!X:X,C41,'Planificación 2026-1'!H:H,"OB"))&gt;0,"P09"," ")</f>
        <v xml:space="preserve"> </v>
      </c>
      <c r="AL41" s="58" t="str">
        <f>IF(SUM(COUNTIFS('Planificación 2026-1'!F:F,"FILIAL",'Planificación 2026-1'!X:X,C41,'Planificación 2026-1'!H:H,"MH"))&gt;0,"P31"," ")</f>
        <v xml:space="preserve"> </v>
      </c>
      <c r="AM41" s="58" t="str">
        <f>IF(SUM(COUNTIFS('Planificación 2026-1'!F:F,"FILIAL",'Planificación 2026-1'!X:X,C41,'Planificación 2026-1'!H:H,"IC"))&gt;0,"P32"," ")</f>
        <v xml:space="preserve"> </v>
      </c>
      <c r="AN41" s="58" t="str">
        <f>IF(SUM(COUNTIFS('Planificación 2026-1'!F:F,"FILIAL",'Planificación 2026-1'!X:X,C41,'Planificación 2026-1'!H:H,"AR"))&gt;0,"P34"," ")</f>
        <v xml:space="preserve"> </v>
      </c>
      <c r="AO41" s="58" t="str">
        <f>IF(SUM(COUNTIFS('Planificación 2026-1'!F:F,"FILIAL",'Planificación 2026-1'!X:X,C41,'Planificación 2026-1'!H:H,"T1"))&gt;0,"P35"," ")</f>
        <v xml:space="preserve"> </v>
      </c>
      <c r="AP41" s="58" t="str">
        <f>IF(SUM(COUNTIFS('Planificación 2026-1'!F:F,"FILIAL",'Planificación 2026-1'!X:X,C41,'Planificación 2026-1'!H:H,"T3"))&gt;0,"P36"," ")</f>
        <v xml:space="preserve"> </v>
      </c>
      <c r="AQ41" s="58" t="str">
        <f>IF(SUM(COUNTIFS('Planificación 2026-1'!F:F,"FILIAL",'Planificación 2026-1'!X:X,C41,'Planificación 2026-1'!H:H,"T2"))&gt;0,"P37"," ")</f>
        <v xml:space="preserve"> </v>
      </c>
      <c r="AR41" s="58" t="str">
        <f>IF(SUM(COUNTIFS('Planificación 2026-1'!F:F,"FILIAL",'Planificación 2026-1'!X:X,C41,'Planificación 2026-1'!H:H,"AE"))&gt;0,"P38"," ")</f>
        <v xml:space="preserve"> </v>
      </c>
      <c r="AS41" s="58" t="str">
        <f>IF(SUM(COUNTIFS('Planificación 2026-1'!F:F,"FILIAL",'Planificación 2026-1'!X:X,C41,'Planificación 2026-1'!H:H,"T4"))&gt;0,"P55"," ")</f>
        <v xml:space="preserve"> </v>
      </c>
      <c r="AT41" s="58" t="str">
        <f>IF(SUM(COUNTIFS('Planificación 2026-1'!F:F,"SUNAMPE",'Planificación 2026-1'!X:X,C41,'Planificación 2026-1'!H:H,"AF"))&gt;0," P01"," ")</f>
        <v xml:space="preserve"> </v>
      </c>
      <c r="AU41" s="58" t="str">
        <f>IF(SUM(COUNTIFS('Planificación 2026-1'!F:F,"SUNAMPE",'Planificación 2026-1'!X:X,C41,'Planificación 2026-1'!H:H,"EN"))&gt;0,"P02"," ")</f>
        <v xml:space="preserve"> </v>
      </c>
      <c r="AV41" s="58" t="str">
        <f>IF(SUM(COUNTIFS('Planificación 2026-1'!F:F,"SUNAMPE",'Planificación 2026-1'!X:X,C41,'Planificación 2026-1'!H:H,"IS"))&gt;0,"P03"," ")</f>
        <v xml:space="preserve"> </v>
      </c>
      <c r="AW41" s="58" t="str">
        <f>IF(SUM(COUNTIFS('Planificación 2026-1'!F:F,"SUNAMPE",'Planificación 2026-1'!X:X,C41,'Planificación 2026-1'!H:H,"PS"))&gt;0,"P04"," ")</f>
        <v xml:space="preserve"> </v>
      </c>
      <c r="AX41" s="58"/>
      <c r="AY41" s="58" t="str">
        <f>IF(SUM(COUNTIFS('Planificación 2026-1'!F:F,"SUNAMPE",'Planificación 2026-1'!X:X,C41,'Planificación 2026-1'!H:H,"IN"))&gt;0,"P06"," ")</f>
        <v xml:space="preserve"> </v>
      </c>
      <c r="AZ41" s="58" t="str">
        <f>IF(SUM(COUNTIFS('Planificación 2026-1'!F:F,"SUNAMPE",'Planificación 2026-1'!X:X,C41,'Planificación 2026-1'!H:H,"CA"))&gt;0,"P07"," ")</f>
        <v xml:space="preserve"> </v>
      </c>
      <c r="BA41" s="58" t="str">
        <f>IF(SUM(COUNTIFS('Planificación 2026-1'!F:F,"SUNAMPE",'Planificación 2026-1'!X:X,C41,'Planificación 2026-1'!H:H,"DE"))&gt;0,"P08"," ")</f>
        <v xml:space="preserve"> </v>
      </c>
      <c r="BB41" s="58" t="str">
        <f>IF(SUM(COUNTIFS('Planificación 2026-1'!F:F,"SUNAMPE",'Planificación 2026-1'!X:X,C41,'Planificación 2026-1'!H:H,"OB"))&gt;0,"P09"," ")</f>
        <v xml:space="preserve"> </v>
      </c>
      <c r="BC41" s="58" t="str">
        <f>IF(SUM(COUNTIFS('Planificación 2026-1'!F:F,"SUNAMPE",'Planificación 2026-1'!X:X,C41,'Planificación 2026-1'!H:H,"MH"))&gt;0,"P31"," ")</f>
        <v xml:space="preserve"> </v>
      </c>
      <c r="BD41" s="58" t="str">
        <f>IF(SUM(COUNTIFS('Planificación 2026-1'!F:F,"SUNAMPE",'Planificación 2026-1'!X:X,C41,'Planificación 2026-1'!H:H,"IC"))&gt;0,"P32"," ")</f>
        <v xml:space="preserve"> </v>
      </c>
      <c r="BE41" s="58" t="str">
        <f>IF(SUM(COUNTIFS('Planificación 2026-1'!F:F,"SUNAMPE",'Planificación 2026-1'!X:X,C41,'Planificación 2026-1'!H:H,"AR"))&gt;0,"P34"," ")</f>
        <v xml:space="preserve"> </v>
      </c>
      <c r="BF41" s="58" t="str">
        <f>IF(SUM(COUNTIFS('Planificación 2026-1'!F:F,"SUNAMPE",'Planificación 2026-1'!X:X,C41,'Planificación 2026-1'!H:H,"T1"))&gt;0,"P35"," ")</f>
        <v>P35</v>
      </c>
      <c r="BG41" s="58" t="str">
        <f>IF(SUM(COUNTIFS('Planificación 2026-1'!F:F,"SUNAMPE",'Planificación 2026-1'!X:X,C41,'Planificación 2026-1'!H:H,"T3"))&gt;0,"P36"," ")</f>
        <v>P36</v>
      </c>
      <c r="BH41" s="58" t="str">
        <f>IF(SUM(COUNTIFS('Planificación 2026-1'!F:F,"SUNAMPE",'Planificación 2026-1'!X:X,C41,'Planificación 2026-1'!H:H,"T2"))&gt;0,"P37"," ")</f>
        <v xml:space="preserve"> </v>
      </c>
      <c r="BI41" s="58" t="str">
        <f>IF(SUM(COUNTIFS('Planificación 2026-1'!F:F,"SUNAMPE",'Planificación 2026-1'!X:X,C41,'Planificación 2026-1'!H:H,"AE"))&gt;0,"P38"," ")</f>
        <v xml:space="preserve"> </v>
      </c>
      <c r="BJ41" s="58" t="str">
        <f>IF(SUM(COUNTIFS('Planificación 2026-1'!F:F,"SUNAMPE",'Planificación 2026-1'!X:X,C41,'Planificación 2026-1'!H:H,"T4"))&gt;0,"P55"," ")</f>
        <v xml:space="preserve"> </v>
      </c>
      <c r="BK41" s="58" t="str">
        <f>IF(SUM(COUNTIFS('Planificación 2026-1'!F:F,"HUAURA",'Planificación 2026-1'!X:X,C41,'Planificación 2026-1'!H:H,"AF"))&gt;0," P01"," ")</f>
        <v xml:space="preserve"> </v>
      </c>
      <c r="BL41" s="58" t="str">
        <f>IF(SUM(COUNTIFS('Planificación 2026-1'!F:F,"HUAURA",'Planificación 2026-1'!X:X,C41,'Planificación 2026-1'!H:H,"EN"))&gt;0,"P02"," ")</f>
        <v xml:space="preserve"> </v>
      </c>
      <c r="BM41" s="58" t="str">
        <f>IF(SUM(COUNTIFS('Planificación 2026-1'!F:F,"HUAURA",'Planificación 2026-1'!X:X,C41,'Planificación 2026-1'!H:H,"IS"))&gt;0,"P03"," ")</f>
        <v xml:space="preserve"> </v>
      </c>
      <c r="BN41" s="58" t="str">
        <f>IF(SUM(COUNTIFS('Planificación 2026-1'!F:F,"HUAURA",'Planificación 2026-1'!X:X,C41,'Planificación 2026-1'!H:H,"PS"))&gt;0,"P04"," ")</f>
        <v xml:space="preserve"> </v>
      </c>
      <c r="BO41" s="58"/>
      <c r="BP41" s="58" t="str">
        <f>IF(SUM(COUNTIFS('Planificación 2026-1'!F:F,"HUAURA",'Planificación 2026-1'!X:X,C41,'Planificación 2026-1'!H:H,"IN"))&gt;0,"P06"," ")</f>
        <v xml:space="preserve"> </v>
      </c>
      <c r="BQ41" s="58" t="str">
        <f>IF(SUM(COUNTIFS('Planificación 2026-1'!F:F,"HUAURA",'Planificación 2026-1'!X:X,C41,'Planificación 2026-1'!H:H,"CA"))&gt;0,"P07"," ")</f>
        <v xml:space="preserve"> </v>
      </c>
      <c r="BR41" s="58" t="str">
        <f>IF(SUM(COUNTIFS('Planificación 2026-1'!F:F,"HUAURA",'Planificación 2026-1'!X:X,C41,'Planificación 2026-1'!H:H,"DE"))&gt;0,"P08"," ")</f>
        <v xml:space="preserve"> </v>
      </c>
      <c r="BS41" s="58" t="str">
        <f>IF(SUM(COUNTIFS('Planificación 2026-1'!F:F,"HUAURA",'Planificación 2026-1'!X:X,C41,'Planificación 2026-1'!H:H,"OB"))&gt;0,"P09"," ")</f>
        <v xml:space="preserve"> </v>
      </c>
      <c r="BT41" s="58" t="str">
        <f>IF(SUM(COUNTIFS('Planificación 2026-1'!F:F,"HUAURA",'Planificación 2026-1'!X:X,C41,'Planificación 2026-1'!H:H,"MH"))&gt;0,"P31"," ")</f>
        <v xml:space="preserve"> </v>
      </c>
      <c r="BU41" s="58" t="str">
        <f>IF(SUM(COUNTIFS('Planificación 2026-1'!F:F,"HUAURA",'Planificación 2026-1'!X:X,C41,'Planificación 2026-1'!H:H,"IC"))&gt;0,"P32"," ")</f>
        <v xml:space="preserve"> </v>
      </c>
      <c r="BV41" s="58" t="str">
        <f>IF(SUM(COUNTIFS('Planificación 2026-1'!F:F,"HUAURA",'Planificación 2026-1'!X:X,C41,'Planificación 2026-1'!H:H,"AR"))&gt;0,"P34"," ")</f>
        <v xml:space="preserve"> </v>
      </c>
      <c r="BW41" s="58" t="str">
        <f>IF(SUM(COUNTIFS('Planificación 2026-1'!F:F,"HUAURA",'Planificación 2026-1'!X:X,C41,'Planificación 2026-1'!H:H,"T1"))&gt;0,"P35"," ")</f>
        <v xml:space="preserve"> </v>
      </c>
      <c r="BX41" s="58" t="str">
        <f>IF(SUM(COUNTIFS('Planificación 2026-1'!F:F,"HUAURA",'Planificación 2026-1'!X:X,C41,'Planificación 2026-1'!H:H,"T3"))&gt;0,"P36"," ")</f>
        <v xml:space="preserve"> </v>
      </c>
      <c r="BY41" s="58" t="str">
        <f>IF(SUM(COUNTIFS('Planificación 2026-1'!F:F,"HUAURA",'Planificación 2026-1'!X:X,C41,'Planificación 2026-1'!H:H,"T2"))&gt;0,"P37"," ")</f>
        <v xml:space="preserve"> </v>
      </c>
      <c r="BZ41" s="58" t="str">
        <f>IF(SUM(COUNTIFS('Planificación 2026-1'!F:F,"HUAURA",'Planificación 2026-1'!X:X,C41,'Planificación 2026-1'!H:H,"AE"))&gt;0,"P38"," ")</f>
        <v xml:space="preserve"> </v>
      </c>
      <c r="CA41" s="58" t="str">
        <f>IF(SUM(COUNTIFS('Planificación 2026-1'!F:F,"HUAURA",'Planificación 2026-1'!X:X,C41,'Planificación 2026-1'!H:H,"T4"))&gt;0,"P55"," ")</f>
        <v xml:space="preserve"> </v>
      </c>
      <c r="CB41" s="59">
        <f>SUMIFS('Planificación 2026-1'!S:S,'Planificación 2026-1'!X:X,C41,'Planificación 2026-1'!H:H,"AF",'Planificación 2026-1'!I:I,"&gt;2")</f>
        <v>0</v>
      </c>
      <c r="CC41" s="59">
        <f>SUMIFS('Planificación 2026-1'!S:S,'Planificación 2026-1'!X:X,C41,'Planificación 2026-1'!H:H,"EN",'Planificación 2026-1'!I:I,"&gt;2")</f>
        <v>21</v>
      </c>
      <c r="CD41" s="59">
        <f>SUMIFS('Planificación 2026-1'!S:S,'Planificación 2026-1'!X:X,C41,'Planificación 2026-1'!H:H,"IS",'Planificación 2026-1'!I:I,"&gt;2")</f>
        <v>0</v>
      </c>
      <c r="CE41" s="59">
        <f>SUMIFS('Planificación 2026-1'!S:S,'Planificación 2026-1'!X:X,C41,'Planificación 2026-1'!H:H,"PS",'Planificación 2026-1'!I:I,"&gt;2")</f>
        <v>0</v>
      </c>
      <c r="CF41" s="59">
        <f>SUMIFS('Planificación 2026-1'!S:S,'Planificación 2026-1'!X:X,C41,'Planificación 2026-1'!H:H,"IN",'Planificación 2026-1'!I:I,"&gt;2")</f>
        <v>0</v>
      </c>
      <c r="CG41" s="59">
        <f>SUMIFS('Planificación 2026-1'!S:S,'Planificación 2026-1'!X:X,C41,'Planificación 2026-1'!H:H,"CA",'Planificación 2026-1'!I:I,"&gt;2")</f>
        <v>0</v>
      </c>
      <c r="CH41" s="59">
        <f>SUMIFS('Planificación 2026-1'!S:S,'Planificación 2026-1'!X:X,C41,'Planificación 2026-1'!H:H,"DE",'Planificación 2026-1'!I:I,"&gt;2")</f>
        <v>0</v>
      </c>
      <c r="CI41" s="59">
        <f>SUMIFS('Planificación 2026-1'!S:S,'Planificación 2026-1'!X:X,C41,'Planificación 2026-1'!H:H,"OB",'Planificación 2026-1'!I:I,"&gt;2")</f>
        <v>0</v>
      </c>
      <c r="CJ41" s="59">
        <f>SUMIFS('Planificación 2026-1'!S:S,'Planificación 2026-1'!X:X,C41,'Planificación 2026-1'!H:H,"MH",'Planificación 2026-1'!I:I,"&gt;2")</f>
        <v>0</v>
      </c>
      <c r="CK41" s="59">
        <f>SUMIFS('Planificación 2026-1'!S:S,'Planificación 2026-1'!X:X,C41,'Planificación 2026-1'!H:H,"IC",'Planificación 2026-1'!I:I,"&gt;2")</f>
        <v>0</v>
      </c>
      <c r="CL41" s="59">
        <f>SUMIFS('Planificación 2026-1'!S:S,'Planificación 2026-1'!X:X,C41,'Planificación 2026-1'!H:H,"AR",'Planificación 2026-1'!I:I,"&gt;2")</f>
        <v>0</v>
      </c>
      <c r="CM41" s="59">
        <f>SUMIFS('Planificación 2026-1'!S:S,'Planificación 2026-1'!X:X,C41,'Planificación 2026-1'!H:H,"AE",'Planificación 2026-1'!I:I,"&gt;2")</f>
        <v>0</v>
      </c>
      <c r="CN41" s="59">
        <f>SUMIFS('Planificación 2026-1'!S:S,'Planificación 2026-1'!X:X,C41,'Planificación 2026-1'!H:H,"T1",'Planificación 2026-1'!I:I,"&gt;2")</f>
        <v>5</v>
      </c>
      <c r="CO41" s="59">
        <f>SUMIFS('Planificación 2026-1'!S:S,'Planificación 2026-1'!X:X,C41,'Planificación 2026-1'!H:H,"T3",'Planificación 2026-1'!I:I,"&gt;2")</f>
        <v>0</v>
      </c>
      <c r="CP41" s="59">
        <f>SUMIFS('Planificación 2026-1'!S:S,'Planificación 2026-1'!X:X,C41,'Planificación 2026-1'!H:H,"T2",'Planificación 2026-1'!I:I,"&gt;2")</f>
        <v>0</v>
      </c>
      <c r="CQ41" s="59">
        <f>SUMIFS('Planificación 2026-1'!S:S,'Planificación 2026-1'!X:X,C41,'Planificación 2026-1'!H:H,"T4",'Planificación 2026-1'!I:I,"&gt;2")</f>
        <v>0</v>
      </c>
      <c r="CR41" s="59">
        <f>SUMIFS('Planificación 2026-1'!S:S,'Planificación 2026-1'!X:X,C41,'Planificación 2026-1'!H:H,"AF",'Planificación 2026-1'!I:I,"&lt;3")</f>
        <v>0</v>
      </c>
      <c r="CS41" s="59">
        <f>SUMIFS('Planificación 2026-1'!S:S,'Planificación 2026-1'!X:X,C41,'Planificación 2026-1'!H:H,"EN",'Planificación 2026-1'!I:I,"&lt;3")</f>
        <v>0</v>
      </c>
      <c r="CT41" s="59">
        <f>SUMIFS('Planificación 2026-1'!S:S,'Planificación 2026-1'!X:X,C41,'Planificación 2026-1'!H:H,"IS",'Planificación 2026-1'!I:I,"&lt;3")</f>
        <v>0</v>
      </c>
      <c r="CU41" s="59">
        <f>SUMIFS('Planificación 2026-1'!S:S,'Planificación 2026-1'!X:X,C41,'Planificación 2026-1'!H:H,"PS",'Planificación 2026-1'!I:I,"&lt;3")</f>
        <v>0</v>
      </c>
      <c r="CV41" s="59">
        <f>SUMIFS('Planificación 2026-1'!S:S,'Planificación 2026-1'!X:X,C41,'Planificación 2026-1'!H:H,"IN",'Planificación 2026-1'!I:I,"&lt;3")</f>
        <v>0</v>
      </c>
      <c r="CW41" s="59">
        <f>SUMIFS('Planificación 2026-1'!S:S,'Planificación 2026-1'!X:X,C41,'Planificación 2026-1'!H:H,"CA",'Planificación 2026-1'!I:I,"&lt;3")</f>
        <v>0</v>
      </c>
      <c r="CX41" s="59">
        <f>SUMIFS('Planificación 2026-1'!S:S,'Planificación 2026-1'!X:X,C41,'Planificación 2026-1'!H:H,"DE",'Planificación 2026-1'!I:I,"&lt;3")</f>
        <v>0</v>
      </c>
      <c r="CY41" s="59">
        <f>SUMIFS('Planificación 2026-1'!S:S,'Planificación 2026-1'!X:X,C41,'Planificación 2026-1'!H:H,"OB",'Planificación 2026-1'!I:I,"&lt;3")</f>
        <v>0</v>
      </c>
      <c r="CZ41" s="59">
        <f>SUMIFS('Planificación 2026-1'!S:S,'Planificación 2026-1'!X:X,C41,'Planificación 2026-1'!H:H,"MH",'Planificación 2026-1'!I:I,"&lt;3")</f>
        <v>0</v>
      </c>
      <c r="DA41" s="59">
        <f>SUMIFS('Planificación 2026-1'!S:S,'Planificación 2026-1'!X:X,C41,'Planificación 2026-1'!H:H,"IC",'Planificación 2026-1'!I:I,"&lt;3")</f>
        <v>0</v>
      </c>
      <c r="DB41" s="59">
        <f>SUMIFS('Planificación 2026-1'!S:S,'Planificación 2026-1'!X:X,C41,'Planificación 2026-1'!H:H,"AR",'Planificación 2026-1'!I:I,"&lt;3")</f>
        <v>0</v>
      </c>
      <c r="DC41" s="59">
        <f>SUMIFS('Planificación 2026-1'!S:S,'Planificación 2026-1'!X:X,C41,'Planificación 2026-1'!H:H,"AE",'Planificación 2026-1'!I:I,"&lt;3")</f>
        <v>0</v>
      </c>
      <c r="DD41" s="59">
        <f>SUMIFS('Planificación 2026-1'!S:S,'Planificación 2026-1'!X:X,C41,'Planificación 2026-1'!H:H,"T1",'Planificación 2026-1'!I:I,"&lt;3")</f>
        <v>0</v>
      </c>
      <c r="DE41" s="59">
        <f>SUMIFS('Planificación 2026-1'!S:S,'Planificación 2026-1'!X:X,C41,'Planificación 2026-1'!H:H,"T3",'Planificación 2026-1'!I:I,"&lt;3")</f>
        <v>0</v>
      </c>
      <c r="DF41" s="59">
        <f>SUMIFS('Planificación 2026-1'!S:S,'Planificación 2026-1'!X:X,C41,'Planificación 2026-1'!H:H,"T2",'Planificación 2026-1'!I:I,"&lt;3")</f>
        <v>0</v>
      </c>
      <c r="DG41" s="59">
        <f>SUMIFS('Planificación 2026-1'!S:S,'Planificación 2026-1'!X:X,C41,'Planificación 2026-1'!H:H,"T4",'Planificación 2026-1'!I:I,"&lt;3")</f>
        <v>0</v>
      </c>
      <c r="DH41" s="58" t="str">
        <f t="shared" si="3"/>
        <v>P02</v>
      </c>
      <c r="DI41" s="27">
        <f>IF(C41="","",SUMIFS('Planificación 2026-1'!S:S,'Planificación 2026-1'!X:X,C41,'Planificación 2026-1'!F:F,"PRINCIPAL",'Planificación 2026-1'!Y:Y,"VIRTUAL"))</f>
        <v>5</v>
      </c>
      <c r="DJ41" s="27">
        <f>IF(C41="","",SUMIFS('Planificación 2026-1'!S:S,'Planificación 2026-1'!X:X,C41,'Planificación 2026-1'!F:F,"PRINCIPAL",'Planificación 2026-1'!Y:Y,"PRESENCIAL"))</f>
        <v>0</v>
      </c>
      <c r="DK41" s="27">
        <f>IF(C41="","",SUMIFS('Planificación 2026-1'!S:S,'Planificación 2026-1'!X:X,C41,'Planificación 2026-1'!F:F,"PRINCIPAL",'Planificación 2026-1'!Y:Y,"HIBRIDO PRESENCIAL"))</f>
        <v>0</v>
      </c>
      <c r="DL41" s="58" t="str">
        <f t="shared" si="4"/>
        <v>P02</v>
      </c>
      <c r="DM41" s="58">
        <f>IF(C41="","",SUMIFS('Planificación 2026-1'!S:S,'Planificación 2026-1'!X:X,C41,'Planificación 2026-1'!F:F,"FILIAL",'Planificación 2026-1'!Y:Y,"VIRTUAL"))</f>
        <v>16</v>
      </c>
      <c r="DN41" s="60">
        <f>IF(C41="","",SUMIFS('Planificación 2026-1'!S:S,'Planificación 2026-1'!X:X,C41,'Planificación 2026-1'!F:F,"FILIAL",'Planificación 2026-1'!Y:Y,"PRESENCIAL"))</f>
        <v>0</v>
      </c>
      <c r="DO41" s="29">
        <f>IF(C41="","",SUMIFS('Planificación 2026-1'!S:S,'Planificación 2026-1'!X:X,C41,'Planificación 2026-1'!F:F,"FILIAL",'Planificación 2026-1'!Y:Y,"HIBRIDO PRESENCIAL"))</f>
        <v>0</v>
      </c>
      <c r="DP41" s="61" t="str">
        <f t="shared" si="5"/>
        <v>P35P36</v>
      </c>
      <c r="DQ41" s="58">
        <f>IF(C41="","",SUMIFS('Planificación 2026-1'!S:S,'Planificación 2026-1'!X:X,C41,'Planificación 2026-1'!F:F,"SUNAMPE",'Planificación 2026-1'!Y:Y,"VIRTUAL"))</f>
        <v>0</v>
      </c>
      <c r="DR41" s="29">
        <f>IF(C41="","",SUMIFS('Planificación 2026-1'!S:S,'Planificación 2026-1'!X:X,C41,'Planificación 2026-1'!F:F,"SUNAMPE",'Planificación 2026-1'!Y:Y,"PRESENCIAL"))</f>
        <v>0</v>
      </c>
      <c r="DS41" s="61" t="str">
        <f t="shared" si="6"/>
        <v/>
      </c>
      <c r="DT41" s="58">
        <f>IF(C41="","",SUMIFS('Planificación 2026-1'!S:S,'Planificación 2026-1'!X:X,C41,'Planificación 2026-1'!F:F,"HUAURA",'Planificación 2026-1'!Y:Y,"VIRTUAL"))</f>
        <v>0</v>
      </c>
      <c r="DU41" s="29">
        <f>IF(C41="","",SUMIFS('Planificación 2026-1'!S:S,'Planificación 2026-1'!X:X,C41,'Planificación 2026-1'!F:F,"HUAURA",'Planificación 2026-1'!Y:Y,"PRESENCIAL"))</f>
        <v>0</v>
      </c>
      <c r="DV41" s="32">
        <f>SUMIFS('Planificación 2026-1'!S:S,'Planificación 2026-1'!X:X,C41,'Planificación 2026-1'!F:F,"PRINCIPAL",'Planificación 2026-1'!Y:Y,"VIRTUAL",'Planificación 2026-1'!I:I,"&gt;2")</f>
        <v>5</v>
      </c>
      <c r="DW41" s="32">
        <f>SUMIFS('Planificación 2026-1'!S:S,'Planificación 2026-1'!X:X,C41,'Planificación 2026-1'!F:F,"PRINCIPAL",'Planificación 2026-1'!Y:Y,"&lt;&gt;VIRTUAL",'Planificación 2026-1'!I:I,"&gt;2")</f>
        <v>0</v>
      </c>
      <c r="DX41" s="32">
        <f>SUMIFS('Planificación 2026-1'!S:S,'Planificación 2026-1'!X:X,C41,'Planificación 2026-1'!F:F,"SUNAMPE",'Planificación 2026-1'!Y:Y,"VIRTUAL",'Planificación 2026-1'!I:I,"&gt;2")</f>
        <v>0</v>
      </c>
      <c r="DY41" s="32">
        <f>SUMIFS('Planificación 2026-1'!S:S,'Planificación 2026-1'!X:X,C41,'Planificación 2026-1'!F:F,"SUNAMPE",'Planificación 2026-1'!Y:Y,"&lt;&gt;VIRTUAL",'Planificación 2026-1'!I:I,"&gt;2")</f>
        <v>0</v>
      </c>
      <c r="DZ41" s="32">
        <f>SUMIFS('Planificación 2026-1'!S:S,'Planificación 2026-1'!X:X,C41,'Planificación 2026-1'!F:F,"FILIAL",'Planificación 2026-1'!Y:Y,"VIRTUAL",'Planificación 2026-1'!I:I,"&gt;2")</f>
        <v>16</v>
      </c>
      <c r="EA41" s="32">
        <f>SUMIFS('Planificación 2026-1'!S:S,'Planificación 2026-1'!X:X,C41,'Planificación 2026-1'!F:F,"FILIAL",'Planificación 2026-1'!Y:Y,"&lt;&gt;VIRTUAL",'Planificación 2026-1'!I:I,"&gt;2")</f>
        <v>0</v>
      </c>
      <c r="EB41" s="32">
        <f>SUMIFS('Planificación 2026-1'!S:S,'Planificación 2026-1'!X:X,C41,'Planificación 2026-1'!F:F,"PORUMA",'Planificación 2026-1'!Y:Y,"VIRTUAL",'Planificación 2026-1'!I:I,"&gt;2")</f>
        <v>5</v>
      </c>
      <c r="EC41" s="32">
        <f>SUMIFS('Planificación 2026-1'!S:S,'Planificación 2026-1'!X:X,C41,'Planificación 2026-1'!F:F,"PORUMA",'Planificación 2026-1'!Y:Y,"&lt;&gt;VIRTUAL",'Planificación 2026-1'!I:I,"&gt;2")</f>
        <v>0</v>
      </c>
      <c r="ED41" s="32">
        <f>SUMIFS('Planificación 2026-1'!S:S,'Planificación 2026-1'!X:X,C41,'Planificación 2026-1'!F:F,"HUAURA",'Planificación 2026-1'!Y:Y,"VIRTUAL",'Planificación 2026-1'!I:I,"&gt;2")</f>
        <v>0</v>
      </c>
      <c r="EE41" s="32">
        <f>SUMIFS('Planificación 2026-1'!S:S,'Planificación 2026-1'!X:X,C41,'Planificación 2026-1'!F:F,"HUAURA",'Planificación 2026-1'!Y:Y,"&lt;&gt;VIRTUAL",'Planificación 2026-1'!I:I,"&gt;2")</f>
        <v>0</v>
      </c>
      <c r="EF41" s="32">
        <f>SUMIFS('Planificación 2026-1'!S:S,'Planificación 2026-1'!X:X,C41,'Planificación 2026-1'!F:F,"PRINCIPAL",'Planificación 2026-1'!Y:Y,"VIRTUAL",'Planificación 2026-1'!I:I,"&lt;3")</f>
        <v>0</v>
      </c>
      <c r="EG41" s="32">
        <f>SUMIFS('Planificación 2026-1'!S:S,'Planificación 2026-1'!X:X,C41,'Planificación 2026-1'!F:F,"PRINCIPAL",'Planificación 2026-1'!Y:Y,"&lt;&gt;VIRTUAL",'Planificación 2026-1'!I:I,"&lt;3")</f>
        <v>0</v>
      </c>
      <c r="EH41" s="32">
        <f>SUMIFS('Planificación 2026-1'!S:S,'Planificación 2026-1'!X:X,C41,'Planificación 2026-1'!F:F,"SUNAMPE",'Planificación 2026-1'!Y:Y,"VIRTUAL",'Planificación 2026-1'!I:I,"&lt;3")</f>
        <v>0</v>
      </c>
      <c r="EI41" s="32">
        <f>SUMIFS('Planificación 2026-1'!S:S,'Planificación 2026-1'!X:X,C41,'Planificación 2026-1'!F:F,"SUNAMPE",'Planificación 2026-1'!Y:Y,"&lt;&gt;VIRTUAL",'Planificación 2026-1'!I:I,"&lt;3")</f>
        <v>0</v>
      </c>
      <c r="EJ41" s="32">
        <f>SUMIFS('Planificación 2026-1'!S:S,'Planificación 2026-1'!X:X,C41,'Planificación 2026-1'!F:F,"FILIAL",'Planificación 2026-1'!Y:Y,"VIRTUAL",'Planificación 2026-1'!I:I,"&lt;3")</f>
        <v>0</v>
      </c>
      <c r="EK41" s="32">
        <f>SUMIFS('Planificación 2026-1'!S:S,'Planificación 2026-1'!X:X,C41,'Planificación 2026-1'!F:F,"FILIAL",'Planificación 2026-1'!Y:Y,"&lt;&gt;VIRTUAL",'Planificación 2026-1'!I:I,"&lt;3")</f>
        <v>0</v>
      </c>
      <c r="EL41" s="32">
        <f>SUMIFS('Planificación 2026-1'!S:S,'Planificación 2026-1'!X:X,C41,'Planificación 2026-1'!F:F,"PORUMA",'Planificación 2026-1'!Y:Y,"VIRTUAL",'Planificación 2026-1'!I:I,"&lt;3")</f>
        <v>0</v>
      </c>
      <c r="EM41" s="32">
        <f>SUMIFS('Planificación 2026-1'!S:S,'Planificación 2026-1'!X:X,C41,'Planificación 2026-1'!F:F,"PORUMA",'Planificación 2026-1'!Y:Y,"&lt;&gt;VIRTUAL",'Planificación 2026-1'!I:I,"&lt;3")</f>
        <v>0</v>
      </c>
      <c r="EN41" s="32">
        <f>SUMIFS('Planificación 2026-1'!S:S,'Planificación 2026-1'!X:X,C41,'Planificación 2026-1'!F:F,"HUAURA",'Planificación 2026-1'!Y:Y,"VIRTUAL",'Planificación 2026-1'!I:I,"&lt;3")</f>
        <v>0</v>
      </c>
      <c r="EO41" s="32">
        <f>SUMIFS('Planificación 2026-1'!S:S,'Planificación 2026-1'!X:X,C41,'Planificación 2026-1'!F:F,"HUAURA",'Planificación 2026-1'!Y:Y,"&lt;&gt;VIRTUAL",'Planificación 2026-1'!I:I,"&lt;3")</f>
        <v>0</v>
      </c>
      <c r="EP41" s="32">
        <f t="shared" si="13"/>
        <v>16</v>
      </c>
      <c r="EQ41" s="32">
        <f t="shared" si="7"/>
        <v>0</v>
      </c>
      <c r="ER41" s="32">
        <f t="shared" si="8"/>
        <v>5</v>
      </c>
      <c r="ES41" s="32">
        <f t="shared" si="9"/>
        <v>5</v>
      </c>
      <c r="ET41" s="32">
        <f t="shared" si="10"/>
        <v>0</v>
      </c>
      <c r="EU41" s="32">
        <f t="shared" si="11"/>
        <v>26</v>
      </c>
      <c r="EV41" s="32" t="b">
        <f>EXACT(EU41,E41)</f>
        <v>1</v>
      </c>
      <c r="EW41" s="32"/>
      <c r="EX41" s="32">
        <f t="shared" si="1"/>
        <v>21</v>
      </c>
      <c r="EY41" s="32">
        <f t="shared" si="2"/>
        <v>0</v>
      </c>
      <c r="EZ41" s="32" t="b">
        <f>EXACT(SUM(EX41:EY41),E41)</f>
        <v>0</v>
      </c>
      <c r="FA41" s="32" t="str">
        <f>IF(AND(DW41=0,EA41=0,EE41=0),"",IF(COUNTIF(DW41:EE41,"&gt;0")=1,IF(DW41&gt;0,"SEDE",IF(EA41&gt;0,"FILIAL","HUAURA")),IF(COUNTIF(DW41:EE41,"&gt;0")=2,IF(AND(DW41&gt;0,EA41&gt;0),"SEDE-FILIAL",IF(AND(DW41&gt;0,EE41&gt;0),"SEDE-HUAURA","FILIAL-HUAURA")),"SEDE-FILIAL-HUAURA")))</f>
        <v/>
      </c>
      <c r="FB41" s="32" t="str">
        <f t="shared" si="12"/>
        <v>VIRTUAL</v>
      </c>
    </row>
    <row r="42" spans="1:158">
      <c r="A42" s="33"/>
      <c r="B42" s="66">
        <v>39</v>
      </c>
      <c r="C42" s="32" t="s">
        <v>239</v>
      </c>
      <c r="D42" s="429">
        <v>42363036</v>
      </c>
      <c r="E42" s="62">
        <f>SUMIF('Planificación 2026-1'!X:X,C42,'Planificación 2026-1'!S:S)</f>
        <v>11</v>
      </c>
      <c r="F42" s="63" t="s">
        <v>203</v>
      </c>
      <c r="G42" s="454" t="s">
        <v>200</v>
      </c>
      <c r="H42" s="64" t="s">
        <v>38</v>
      </c>
      <c r="I42" s="64" t="s">
        <v>157</v>
      </c>
      <c r="J42" s="32" t="s">
        <v>195</v>
      </c>
      <c r="K42" s="32" t="s">
        <v>157</v>
      </c>
      <c r="L42" s="57" t="str">
        <f>IF(SUM(COUNTIFS('Planificación 2026-1'!F:F,"PRINCIPAL",'Planificación 2026-1'!X:X,C42,'Planificación 2026-1'!H:H,"AF"))&gt;0,"P01"," ")</f>
        <v xml:space="preserve"> </v>
      </c>
      <c r="M42" s="58" t="str">
        <f>IF(SUM(COUNTIFS('Planificación 2026-1'!F:F,"PRINCIPAL",'Planificación 2026-1'!X:X,C42,'Planificación 2026-1'!H:H,"EN"))&gt;0,"P02"," ")</f>
        <v xml:space="preserve"> </v>
      </c>
      <c r="N42" s="58" t="str">
        <f>IF(SUM(COUNTIFS('Planificación 2026-1'!F:F,"PRINCIPAL",'Planificación 2026-1'!X:X,C42,'Planificación 2026-1'!H:H,"IS"))&gt;0,"P03"," ")</f>
        <v xml:space="preserve"> </v>
      </c>
      <c r="O42" s="58" t="str">
        <f>IF(SUM(COUNTIFS('Planificación 2026-1'!F:F,"PRINCIPAL",'Planificación 2026-1'!X:X,C42,'Planificación 2026-1'!H:H,"PS"))&gt;0,"P04"," ")</f>
        <v xml:space="preserve"> </v>
      </c>
      <c r="P42" s="58"/>
      <c r="Q42" s="58" t="str">
        <f>IF(SUM(COUNTIFS('Planificación 2026-1'!F:F,"PRINCIPAL",'Planificación 2026-1'!X:X,C42,'Planificación 2026-1'!H:H,"IN"))&gt;0,"P06"," ")</f>
        <v xml:space="preserve"> </v>
      </c>
      <c r="R42" s="58" t="str">
        <f>IF(SUM(COUNTIFS('Planificación 2026-1'!F:F,"PRINCIPAL",'Planificación 2026-1'!X:X,C42,'Planificación 2026-1'!H:H,"CA"))&gt;0,"P07"," ")</f>
        <v xml:space="preserve"> </v>
      </c>
      <c r="S42" s="58" t="str">
        <f>IF(SUM(COUNTIFS('Planificación 2026-1'!F:F,"PRINCIPAL",'Planificación 2026-1'!X:X,C42,'Planificación 2026-1'!H:H,"DE"))&gt;0,"P08"," ")</f>
        <v xml:space="preserve"> </v>
      </c>
      <c r="T42" s="58" t="str">
        <f>IF(SUM(COUNTIFS('Planificación 2026-1'!F:F,"PRINCIPAL",'Planificación 2026-1'!X:X,C42,'Planificación 2026-1'!H:H,"OB"))&gt;0,"P09"," ")</f>
        <v xml:space="preserve"> </v>
      </c>
      <c r="U42" s="58" t="str">
        <f>IF(SUM(COUNTIFS('Planificación 2026-1'!F:F,"PRINCIPAL",'Planificación 2026-1'!X:X,C42,'Planificación 2026-1'!H:H,"MH"))&gt;0,"P31"," ")</f>
        <v xml:space="preserve"> </v>
      </c>
      <c r="V42" s="58" t="str">
        <f>IF(SUM(COUNTIFS('Planificación 2026-1'!F:F,"PRINCIPAL",'Planificación 2026-1'!X:X,C42,'Planificación 2026-1'!H:H,"IC"))&gt;0,"P32"," ")</f>
        <v xml:space="preserve"> </v>
      </c>
      <c r="W42" s="58" t="str">
        <f>IF(SUM(COUNTIFS('Planificación 2026-1'!F:F,"PRINCIPAL",'Planificación 2026-1'!X:X,C42,'Planificación 2026-1'!H:H,"AR"))&gt;0,"P34"," ")</f>
        <v xml:space="preserve"> </v>
      </c>
      <c r="X42" s="58" t="str">
        <f>IF(SUM(COUNTIFS('Planificación 2026-1'!F:F,"PRINCIPAL",'Planificación 2026-1'!X:X,C42,'Planificación 2026-1'!H:H,"T1"))&gt;0,"P35"," ")</f>
        <v xml:space="preserve"> </v>
      </c>
      <c r="Y42" s="58" t="str">
        <f>IF(SUM(COUNTIFS('Planificación 2026-1'!F:F,"PRINCIPAL",'Planificación 2026-1'!X:X,C42,'Planificación 2026-1'!H:H,"T3"))&gt;0,"P36"," ")</f>
        <v xml:space="preserve"> </v>
      </c>
      <c r="Z42" s="58" t="str">
        <f>IF(SUM(COUNTIFS('Planificación 2026-1'!F:F,"PRINCIPAL",'Planificación 2026-1'!X:X,C42,'Planificación 2026-1'!H:H,"T2"))&gt;0,"P37"," ")</f>
        <v xml:space="preserve"> </v>
      </c>
      <c r="AA42" s="58" t="str">
        <f>IF(SUM(COUNTIFS('Planificación 2026-1'!F:F,"PRINCIPAL",'Planificación 2026-1'!X:X,C42,'Planificación 2026-1'!H:H,"AE"))&gt;0,"P38"," ")</f>
        <v xml:space="preserve"> </v>
      </c>
      <c r="AB42" s="58" t="str">
        <f>IF(SUM(COUNTIFS('Planificación 2026-1'!F:F,"PRINCIPAL",'Planificación 2026-1'!X:X,C42,'Planificación 2026-1'!H:H,"T4"))&gt;0,"P55"," ")</f>
        <v xml:space="preserve"> </v>
      </c>
      <c r="AC42" s="58" t="str">
        <f>IF(SUM(COUNTIFS('Planificación 2026-1'!F:F,"FILIAL",'Planificación 2026-1'!X:X,C42,'Planificación 2026-1'!H:H,"AF"))&gt;0," P01"," ")</f>
        <v xml:space="preserve"> </v>
      </c>
      <c r="AD42" s="58" t="str">
        <f>IF(SUM(COUNTIFS('Planificación 2026-1'!F:F,"FILIAL",'Planificación 2026-1'!X:X,C42,'Planificación 2026-1'!H:H,"EN"))&gt;0,"P02"," ")</f>
        <v xml:space="preserve"> </v>
      </c>
      <c r="AE42" s="58" t="str">
        <f>IF(SUM(COUNTIFS('Planificación 2026-1'!F:F,"FILIAL",'Planificación 2026-1'!X:X,C42,'Planificación 2026-1'!H:H,"IS"))&gt;0,"P03"," ")</f>
        <v xml:space="preserve"> </v>
      </c>
      <c r="AF42" s="58" t="str">
        <f>IF(SUM(COUNTIFS('Planificación 2026-1'!F:F,"FILIAL",'Planificación 2026-1'!X:X,C42,'Planificación 2026-1'!H:H,"PS"))&gt;0,"P04"," ")</f>
        <v xml:space="preserve"> </v>
      </c>
      <c r="AG42" s="58"/>
      <c r="AH42" s="58" t="str">
        <f>IF(SUM(COUNTIFS('Planificación 2026-1'!F:F,"FILIAL",'Planificación 2026-1'!X:X,C42,'Planificación 2026-1'!H:H,"IN"))&gt;0,"P06"," ")</f>
        <v xml:space="preserve"> </v>
      </c>
      <c r="AI42" s="58" t="str">
        <f>IF(SUM(COUNTIFS('Planificación 2026-1'!F:F,"FILIAL",'Planificación 2026-1'!X:X,C42,'Planificación 2026-1'!H:H,"CA"))&gt;0,"P07"," ")</f>
        <v xml:space="preserve"> </v>
      </c>
      <c r="AJ42" s="58" t="str">
        <f>IF(SUM(COUNTIFS('Planificación 2026-1'!F:F,"FILIAL",'Planificación 2026-1'!X:X,C42,'Planificación 2026-1'!H:H,"DE"))&gt;0,"P08"," ")</f>
        <v xml:space="preserve"> </v>
      </c>
      <c r="AK42" s="58" t="str">
        <f>IF(SUM(COUNTIFS('Planificación 2026-1'!F:F,"FILIAL",'Planificación 2026-1'!X:X,C42,'Planificación 2026-1'!H:H,"OB"))&gt;0,"P09"," ")</f>
        <v xml:space="preserve"> </v>
      </c>
      <c r="AL42" s="58" t="str">
        <f>IF(SUM(COUNTIFS('Planificación 2026-1'!F:F,"FILIAL",'Planificación 2026-1'!X:X,C42,'Planificación 2026-1'!H:H,"MH"))&gt;0,"P31"," ")</f>
        <v xml:space="preserve"> </v>
      </c>
      <c r="AM42" s="58" t="str">
        <f>IF(SUM(COUNTIFS('Planificación 2026-1'!F:F,"FILIAL",'Planificación 2026-1'!X:X,C42,'Planificación 2026-1'!H:H,"IC"))&gt;0,"P32"," ")</f>
        <v xml:space="preserve"> </v>
      </c>
      <c r="AN42" s="58" t="str">
        <f>IF(SUM(COUNTIFS('Planificación 2026-1'!F:F,"FILIAL",'Planificación 2026-1'!X:X,C42,'Planificación 2026-1'!H:H,"AR"))&gt;0,"P34"," ")</f>
        <v xml:space="preserve"> </v>
      </c>
      <c r="AO42" s="58" t="str">
        <f>IF(SUM(COUNTIFS('Planificación 2026-1'!F:F,"FILIAL",'Planificación 2026-1'!X:X,C42,'Planificación 2026-1'!H:H,"T1"))&gt;0,"P35"," ")</f>
        <v xml:space="preserve"> </v>
      </c>
      <c r="AP42" s="58" t="str">
        <f>IF(SUM(COUNTIFS('Planificación 2026-1'!F:F,"FILIAL",'Planificación 2026-1'!X:X,C42,'Planificación 2026-1'!H:H,"T3"))&gt;0,"P36"," ")</f>
        <v xml:space="preserve"> </v>
      </c>
      <c r="AQ42" s="58" t="str">
        <f>IF(SUM(COUNTIFS('Planificación 2026-1'!F:F,"FILIAL",'Planificación 2026-1'!X:X,C42,'Planificación 2026-1'!H:H,"T2"))&gt;0,"P37"," ")</f>
        <v xml:space="preserve"> </v>
      </c>
      <c r="AR42" s="58" t="str">
        <f>IF(SUM(COUNTIFS('Planificación 2026-1'!F:F,"FILIAL",'Planificación 2026-1'!X:X,C42,'Planificación 2026-1'!H:H,"AE"))&gt;0,"P38"," ")</f>
        <v xml:space="preserve"> </v>
      </c>
      <c r="AS42" s="58" t="str">
        <f>IF(SUM(COUNTIFS('Planificación 2026-1'!F:F,"FILIAL",'Planificación 2026-1'!X:X,C42,'Planificación 2026-1'!H:H,"T4"))&gt;0,"P55"," ")</f>
        <v xml:space="preserve"> </v>
      </c>
      <c r="AT42" s="58" t="str">
        <f>IF(SUM(COUNTIFS('Planificación 2026-1'!F:F,"SUNAMPE",'Planificación 2026-1'!X:X,C42,'Planificación 2026-1'!H:H,"AF"))&gt;0," P01"," ")</f>
        <v xml:space="preserve"> </v>
      </c>
      <c r="AU42" s="58" t="str">
        <f>IF(SUM(COUNTIFS('Planificación 2026-1'!F:F,"SUNAMPE",'Planificación 2026-1'!X:X,C42,'Planificación 2026-1'!H:H,"EN"))&gt;0,"P02"," ")</f>
        <v xml:space="preserve"> </v>
      </c>
      <c r="AV42" s="58" t="str">
        <f>IF(SUM(COUNTIFS('Planificación 2026-1'!F:F,"SUNAMPE",'Planificación 2026-1'!X:X,C42,'Planificación 2026-1'!H:H,"IS"))&gt;0,"P03"," ")</f>
        <v xml:space="preserve"> </v>
      </c>
      <c r="AW42" s="58" t="str">
        <f>IF(SUM(COUNTIFS('Planificación 2026-1'!F:F,"SUNAMPE",'Planificación 2026-1'!X:X,C42,'Planificación 2026-1'!H:H,"PS"))&gt;0,"P04"," ")</f>
        <v xml:space="preserve"> </v>
      </c>
      <c r="AX42" s="58"/>
      <c r="AY42" s="58" t="str">
        <f>IF(SUM(COUNTIFS('Planificación 2026-1'!F:F,"SUNAMPE",'Planificación 2026-1'!X:X,C42,'Planificación 2026-1'!H:H,"IN"))&gt;0,"P06"," ")</f>
        <v xml:space="preserve"> </v>
      </c>
      <c r="AZ42" s="58" t="str">
        <f>IF(SUM(COUNTIFS('Planificación 2026-1'!F:F,"SUNAMPE",'Planificación 2026-1'!X:X,C42,'Planificación 2026-1'!H:H,"CA"))&gt;0,"P07"," ")</f>
        <v xml:space="preserve"> </v>
      </c>
      <c r="BA42" s="58" t="str">
        <f>IF(SUM(COUNTIFS('Planificación 2026-1'!F:F,"SUNAMPE",'Planificación 2026-1'!X:X,C42,'Planificación 2026-1'!H:H,"DE"))&gt;0,"P08"," ")</f>
        <v xml:space="preserve"> </v>
      </c>
      <c r="BB42" s="58" t="str">
        <f>IF(SUM(COUNTIFS('Planificación 2026-1'!F:F,"SUNAMPE",'Planificación 2026-1'!X:X,C42,'Planificación 2026-1'!H:H,"OB"))&gt;0,"P09"," ")</f>
        <v xml:space="preserve"> </v>
      </c>
      <c r="BC42" s="58" t="str">
        <f>IF(SUM(COUNTIFS('Planificación 2026-1'!F:F,"SUNAMPE",'Planificación 2026-1'!X:X,C42,'Planificación 2026-1'!H:H,"MH"))&gt;0,"P31"," ")</f>
        <v xml:space="preserve"> </v>
      </c>
      <c r="BD42" s="58" t="str">
        <f>IF(SUM(COUNTIFS('Planificación 2026-1'!F:F,"SUNAMPE",'Planificación 2026-1'!X:X,C42,'Planificación 2026-1'!H:H,"IC"))&gt;0,"P32"," ")</f>
        <v xml:space="preserve"> </v>
      </c>
      <c r="BE42" s="58" t="str">
        <f>IF(SUM(COUNTIFS('Planificación 2026-1'!F:F,"SUNAMPE",'Planificación 2026-1'!X:X,C42,'Planificación 2026-1'!H:H,"AR"))&gt;0,"P34"," ")</f>
        <v xml:space="preserve"> </v>
      </c>
      <c r="BF42" s="58" t="str">
        <f>IF(SUM(COUNTIFS('Planificación 2026-1'!F:F,"SUNAMPE",'Planificación 2026-1'!X:X,C42,'Planificación 2026-1'!H:H,"T1"))&gt;0,"P35"," ")</f>
        <v xml:space="preserve"> </v>
      </c>
      <c r="BG42" s="58" t="str">
        <f>IF(SUM(COUNTIFS('Planificación 2026-1'!F:F,"SUNAMPE",'Planificación 2026-1'!X:X,C42,'Planificación 2026-1'!H:H,"T3"))&gt;0,"P36"," ")</f>
        <v xml:space="preserve"> </v>
      </c>
      <c r="BH42" s="58" t="str">
        <f>IF(SUM(COUNTIFS('Planificación 2026-1'!F:F,"SUNAMPE",'Planificación 2026-1'!X:X,C42,'Planificación 2026-1'!H:H,"T2"))&gt;0,"P37"," ")</f>
        <v xml:space="preserve"> </v>
      </c>
      <c r="BI42" s="58" t="str">
        <f>IF(SUM(COUNTIFS('Planificación 2026-1'!F:F,"SUNAMPE",'Planificación 2026-1'!X:X,C42,'Planificación 2026-1'!H:H,"AE"))&gt;0,"P38"," ")</f>
        <v xml:space="preserve"> </v>
      </c>
      <c r="BJ42" s="58" t="str">
        <f>IF(SUM(COUNTIFS('Planificación 2026-1'!F:F,"SUNAMPE",'Planificación 2026-1'!X:X,C42,'Planificación 2026-1'!H:H,"T4"))&gt;0,"P55"," ")</f>
        <v xml:space="preserve"> </v>
      </c>
      <c r="BK42" s="58" t="str">
        <f>IF(SUM(COUNTIFS('Planificación 2026-1'!F:F,"HUAURA",'Planificación 2026-1'!X:X,C42,'Planificación 2026-1'!H:H,"AF"))&gt;0," P01"," ")</f>
        <v xml:space="preserve"> </v>
      </c>
      <c r="BL42" s="58" t="str">
        <f>IF(SUM(COUNTIFS('Planificación 2026-1'!F:F,"HUAURA",'Planificación 2026-1'!X:X,C42,'Planificación 2026-1'!H:H,"EN"))&gt;0,"P02"," ")</f>
        <v xml:space="preserve"> </v>
      </c>
      <c r="BM42" s="58" t="str">
        <f>IF(SUM(COUNTIFS('Planificación 2026-1'!F:F,"HUAURA",'Planificación 2026-1'!X:X,C42,'Planificación 2026-1'!H:H,"IS"))&gt;0,"P03"," ")</f>
        <v xml:space="preserve"> </v>
      </c>
      <c r="BN42" s="58" t="str">
        <f>IF(SUM(COUNTIFS('Planificación 2026-1'!F:F,"HUAURA",'Planificación 2026-1'!X:X,C42,'Planificación 2026-1'!H:H,"PS"))&gt;0,"P04"," ")</f>
        <v xml:space="preserve"> </v>
      </c>
      <c r="BO42" s="58"/>
      <c r="BP42" s="58" t="str">
        <f>IF(SUM(COUNTIFS('Planificación 2026-1'!F:F,"HUAURA",'Planificación 2026-1'!X:X,C42,'Planificación 2026-1'!H:H,"IN"))&gt;0,"P06"," ")</f>
        <v xml:space="preserve"> </v>
      </c>
      <c r="BQ42" s="58" t="str">
        <f>IF(SUM(COUNTIFS('Planificación 2026-1'!F:F,"HUAURA",'Planificación 2026-1'!X:X,C42,'Planificación 2026-1'!H:H,"CA"))&gt;0,"P07"," ")</f>
        <v xml:space="preserve"> </v>
      </c>
      <c r="BR42" s="58" t="str">
        <f>IF(SUM(COUNTIFS('Planificación 2026-1'!F:F,"HUAURA",'Planificación 2026-1'!X:X,C42,'Planificación 2026-1'!H:H,"DE"))&gt;0,"P08"," ")</f>
        <v xml:space="preserve"> </v>
      </c>
      <c r="BS42" s="58" t="str">
        <f>IF(SUM(COUNTIFS('Planificación 2026-1'!F:F,"HUAURA",'Planificación 2026-1'!X:X,C42,'Planificación 2026-1'!H:H,"OB"))&gt;0,"P09"," ")</f>
        <v xml:space="preserve"> </v>
      </c>
      <c r="BT42" s="58" t="str">
        <f>IF(SUM(COUNTIFS('Planificación 2026-1'!F:F,"HUAURA",'Planificación 2026-1'!X:X,C42,'Planificación 2026-1'!H:H,"MH"))&gt;0,"P31"," ")</f>
        <v xml:space="preserve"> </v>
      </c>
      <c r="BU42" s="58" t="str">
        <f>IF(SUM(COUNTIFS('Planificación 2026-1'!F:F,"HUAURA",'Planificación 2026-1'!X:X,C42,'Planificación 2026-1'!H:H,"IC"))&gt;0,"P32"," ")</f>
        <v xml:space="preserve"> </v>
      </c>
      <c r="BV42" s="58" t="str">
        <f>IF(SUM(COUNTIFS('Planificación 2026-1'!F:F,"HUAURA",'Planificación 2026-1'!X:X,C42,'Planificación 2026-1'!H:H,"AR"))&gt;0,"P34"," ")</f>
        <v xml:space="preserve"> </v>
      </c>
      <c r="BW42" s="58" t="str">
        <f>IF(SUM(COUNTIFS('Planificación 2026-1'!F:F,"HUAURA",'Planificación 2026-1'!X:X,C42,'Planificación 2026-1'!H:H,"T1"))&gt;0,"P35"," ")</f>
        <v xml:space="preserve"> </v>
      </c>
      <c r="BX42" s="58" t="str">
        <f>IF(SUM(COUNTIFS('Planificación 2026-1'!F:F,"HUAURA",'Planificación 2026-1'!X:X,C42,'Planificación 2026-1'!H:H,"T3"))&gt;0,"P36"," ")</f>
        <v xml:space="preserve"> </v>
      </c>
      <c r="BY42" s="58" t="str">
        <f>IF(SUM(COUNTIFS('Planificación 2026-1'!F:F,"HUAURA",'Planificación 2026-1'!X:X,C42,'Planificación 2026-1'!H:H,"T2"))&gt;0,"P37"," ")</f>
        <v xml:space="preserve"> </v>
      </c>
      <c r="BZ42" s="58" t="str">
        <f>IF(SUM(COUNTIFS('Planificación 2026-1'!F:F,"HUAURA",'Planificación 2026-1'!X:X,C42,'Planificación 2026-1'!H:H,"AE"))&gt;0,"P38"," ")</f>
        <v xml:space="preserve"> </v>
      </c>
      <c r="CA42" s="58" t="str">
        <f>IF(SUM(COUNTIFS('Planificación 2026-1'!F:F,"HUAURA",'Planificación 2026-1'!X:X,C42,'Planificación 2026-1'!H:H,"T4"))&gt;0,"P55"," ")</f>
        <v xml:space="preserve"> </v>
      </c>
      <c r="CB42" s="59">
        <f>SUMIFS('Planificación 2026-1'!S:S,'Planificación 2026-1'!X:X,C42,'Planificación 2026-1'!H:H,"AF",'Planificación 2026-1'!I:I,"&gt;2")</f>
        <v>0</v>
      </c>
      <c r="CC42" s="59">
        <f>SUMIFS('Planificación 2026-1'!S:S,'Planificación 2026-1'!X:X,C42,'Planificación 2026-1'!H:H,"EN",'Planificación 2026-1'!I:I,"&gt;2")</f>
        <v>0</v>
      </c>
      <c r="CD42" s="59">
        <f>SUMIFS('Planificación 2026-1'!S:S,'Planificación 2026-1'!X:X,C42,'Planificación 2026-1'!H:H,"IS",'Planificación 2026-1'!I:I,"&gt;2")</f>
        <v>0</v>
      </c>
      <c r="CE42" s="59">
        <f>SUMIFS('Planificación 2026-1'!S:S,'Planificación 2026-1'!X:X,C42,'Planificación 2026-1'!H:H,"PS",'Planificación 2026-1'!I:I,"&gt;2")</f>
        <v>0</v>
      </c>
      <c r="CF42" s="59">
        <f>SUMIFS('Planificación 2026-1'!S:S,'Planificación 2026-1'!X:X,C42,'Planificación 2026-1'!H:H,"IN",'Planificación 2026-1'!I:I,"&gt;2")</f>
        <v>0</v>
      </c>
      <c r="CG42" s="59">
        <f>SUMIFS('Planificación 2026-1'!S:S,'Planificación 2026-1'!X:X,C42,'Planificación 2026-1'!H:H,"CA",'Planificación 2026-1'!I:I,"&gt;2")</f>
        <v>0</v>
      </c>
      <c r="CH42" s="59">
        <f>SUMIFS('Planificación 2026-1'!S:S,'Planificación 2026-1'!X:X,C42,'Planificación 2026-1'!H:H,"DE",'Planificación 2026-1'!I:I,"&gt;2")</f>
        <v>0</v>
      </c>
      <c r="CI42" s="59">
        <f>SUMIFS('Planificación 2026-1'!S:S,'Planificación 2026-1'!X:X,C42,'Planificación 2026-1'!H:H,"OB",'Planificación 2026-1'!I:I,"&gt;2")</f>
        <v>0</v>
      </c>
      <c r="CJ42" s="59">
        <f>SUMIFS('Planificación 2026-1'!S:S,'Planificación 2026-1'!X:X,C42,'Planificación 2026-1'!H:H,"MH",'Planificación 2026-1'!I:I,"&gt;2")</f>
        <v>11</v>
      </c>
      <c r="CK42" s="59">
        <f>SUMIFS('Planificación 2026-1'!S:S,'Planificación 2026-1'!X:X,C42,'Planificación 2026-1'!H:H,"IC",'Planificación 2026-1'!I:I,"&gt;2")</f>
        <v>0</v>
      </c>
      <c r="CL42" s="59">
        <f>SUMIFS('Planificación 2026-1'!S:S,'Planificación 2026-1'!X:X,C42,'Planificación 2026-1'!H:H,"AR",'Planificación 2026-1'!I:I,"&gt;2")</f>
        <v>0</v>
      </c>
      <c r="CM42" s="59">
        <f>SUMIFS('Planificación 2026-1'!S:S,'Planificación 2026-1'!X:X,C42,'Planificación 2026-1'!H:H,"AE",'Planificación 2026-1'!I:I,"&gt;2")</f>
        <v>0</v>
      </c>
      <c r="CN42" s="59">
        <f>SUMIFS('Planificación 2026-1'!S:S,'Planificación 2026-1'!X:X,C42,'Planificación 2026-1'!H:H,"T1",'Planificación 2026-1'!I:I,"&gt;2")</f>
        <v>0</v>
      </c>
      <c r="CO42" s="59">
        <f>SUMIFS('Planificación 2026-1'!S:S,'Planificación 2026-1'!X:X,C42,'Planificación 2026-1'!H:H,"T3",'Planificación 2026-1'!I:I,"&gt;2")</f>
        <v>0</v>
      </c>
      <c r="CP42" s="59">
        <f>SUMIFS('Planificación 2026-1'!S:S,'Planificación 2026-1'!X:X,C42,'Planificación 2026-1'!H:H,"T2",'Planificación 2026-1'!I:I,"&gt;2")</f>
        <v>0</v>
      </c>
      <c r="CQ42" s="59">
        <f>SUMIFS('Planificación 2026-1'!S:S,'Planificación 2026-1'!X:X,C42,'Planificación 2026-1'!H:H,"T4",'Planificación 2026-1'!I:I,"&gt;2")</f>
        <v>0</v>
      </c>
      <c r="CR42" s="59">
        <f>SUMIFS('Planificación 2026-1'!S:S,'Planificación 2026-1'!X:X,C42,'Planificación 2026-1'!H:H,"AF",'Planificación 2026-1'!I:I,"&lt;3")</f>
        <v>0</v>
      </c>
      <c r="CS42" s="59">
        <f>SUMIFS('Planificación 2026-1'!S:S,'Planificación 2026-1'!X:X,C42,'Planificación 2026-1'!H:H,"EN",'Planificación 2026-1'!I:I,"&lt;3")</f>
        <v>0</v>
      </c>
      <c r="CT42" s="59">
        <f>SUMIFS('Planificación 2026-1'!S:S,'Planificación 2026-1'!X:X,C42,'Planificación 2026-1'!H:H,"IS",'Planificación 2026-1'!I:I,"&lt;3")</f>
        <v>0</v>
      </c>
      <c r="CU42" s="59">
        <f>SUMIFS('Planificación 2026-1'!S:S,'Planificación 2026-1'!X:X,C42,'Planificación 2026-1'!H:H,"PS",'Planificación 2026-1'!I:I,"&lt;3")</f>
        <v>0</v>
      </c>
      <c r="CV42" s="59">
        <f>SUMIFS('Planificación 2026-1'!S:S,'Planificación 2026-1'!X:X,C42,'Planificación 2026-1'!H:H,"IN",'Planificación 2026-1'!I:I,"&lt;3")</f>
        <v>0</v>
      </c>
      <c r="CW42" s="59">
        <f>SUMIFS('Planificación 2026-1'!S:S,'Planificación 2026-1'!X:X,C42,'Planificación 2026-1'!H:H,"CA",'Planificación 2026-1'!I:I,"&lt;3")</f>
        <v>0</v>
      </c>
      <c r="CX42" s="59">
        <f>SUMIFS('Planificación 2026-1'!S:S,'Planificación 2026-1'!X:X,C42,'Planificación 2026-1'!H:H,"DE",'Planificación 2026-1'!I:I,"&lt;3")</f>
        <v>0</v>
      </c>
      <c r="CY42" s="59">
        <f>SUMIFS('Planificación 2026-1'!S:S,'Planificación 2026-1'!X:X,C42,'Planificación 2026-1'!H:H,"OB",'Planificación 2026-1'!I:I,"&lt;3")</f>
        <v>0</v>
      </c>
      <c r="CZ42" s="59">
        <f>SUMIFS('Planificación 2026-1'!S:S,'Planificación 2026-1'!X:X,C42,'Planificación 2026-1'!H:H,"MH",'Planificación 2026-1'!I:I,"&lt;3")</f>
        <v>0</v>
      </c>
      <c r="DA42" s="59">
        <f>SUMIFS('Planificación 2026-1'!S:S,'Planificación 2026-1'!X:X,C42,'Planificación 2026-1'!H:H,"IC",'Planificación 2026-1'!I:I,"&lt;3")</f>
        <v>0</v>
      </c>
      <c r="DB42" s="59">
        <f>SUMIFS('Planificación 2026-1'!S:S,'Planificación 2026-1'!X:X,C42,'Planificación 2026-1'!H:H,"AR",'Planificación 2026-1'!I:I,"&lt;3")</f>
        <v>0</v>
      </c>
      <c r="DC42" s="59">
        <f>SUMIFS('Planificación 2026-1'!S:S,'Planificación 2026-1'!X:X,C42,'Planificación 2026-1'!H:H,"AE",'Planificación 2026-1'!I:I,"&lt;3")</f>
        <v>0</v>
      </c>
      <c r="DD42" s="59">
        <f>SUMIFS('Planificación 2026-1'!S:S,'Planificación 2026-1'!X:X,C42,'Planificación 2026-1'!H:H,"T1",'Planificación 2026-1'!I:I,"&lt;3")</f>
        <v>0</v>
      </c>
      <c r="DE42" s="59">
        <f>SUMIFS('Planificación 2026-1'!S:S,'Planificación 2026-1'!X:X,C42,'Planificación 2026-1'!H:H,"T3",'Planificación 2026-1'!I:I,"&lt;3")</f>
        <v>0</v>
      </c>
      <c r="DF42" s="59">
        <f>SUMIFS('Planificación 2026-1'!S:S,'Planificación 2026-1'!X:X,C42,'Planificación 2026-1'!H:H,"T2",'Planificación 2026-1'!I:I,"&lt;3")</f>
        <v>0</v>
      </c>
      <c r="DG42" s="59">
        <f>SUMIFS('Planificación 2026-1'!S:S,'Planificación 2026-1'!X:X,C42,'Planificación 2026-1'!H:H,"T4",'Planificación 2026-1'!I:I,"&lt;3")</f>
        <v>0</v>
      </c>
      <c r="DH42" s="58" t="str">
        <f t="shared" si="3"/>
        <v/>
      </c>
      <c r="DI42" s="27">
        <f>IF(C42="","",SUMIFS('Planificación 2026-1'!S:S,'Planificación 2026-1'!X:X,C42,'Planificación 2026-1'!F:F,"PRINCIPAL",'Planificación 2026-1'!Y:Y,"VIRTUAL"))</f>
        <v>0</v>
      </c>
      <c r="DJ42" s="27">
        <f>IF(C42="","",SUMIFS('Planificación 2026-1'!S:S,'Planificación 2026-1'!X:X,C42,'Planificación 2026-1'!F:F,"PRINCIPAL",'Planificación 2026-1'!Y:Y,"PRESENCIAL"))</f>
        <v>0</v>
      </c>
      <c r="DK42" s="27">
        <f>IF(C42="","",SUMIFS('Planificación 2026-1'!S:S,'Planificación 2026-1'!X:X,C42,'Planificación 2026-1'!F:F,"PRINCIPAL",'Planificación 2026-1'!Y:Y,"HIBRIDO PRESENCIAL"))</f>
        <v>0</v>
      </c>
      <c r="DL42" s="58" t="str">
        <f t="shared" si="4"/>
        <v/>
      </c>
      <c r="DM42" s="58">
        <f>IF(C42="","",SUMIFS('Planificación 2026-1'!S:S,'Planificación 2026-1'!X:X,C42,'Planificación 2026-1'!F:F,"FILIAL",'Planificación 2026-1'!Y:Y,"VIRTUAL"))</f>
        <v>0</v>
      </c>
      <c r="DN42" s="60">
        <f>IF(C42="","",SUMIFS('Planificación 2026-1'!S:S,'Planificación 2026-1'!X:X,C42,'Planificación 2026-1'!F:F,"FILIAL",'Planificación 2026-1'!Y:Y,"PRESENCIAL"))</f>
        <v>0</v>
      </c>
      <c r="DO42" s="29">
        <f>IF(C42="","",SUMIFS('Planificación 2026-1'!S:S,'Planificación 2026-1'!X:X,C42,'Planificación 2026-1'!F:F,"FILIAL",'Planificación 2026-1'!Y:Y,"HIBRIDO PRESENCIAL"))</f>
        <v>0</v>
      </c>
      <c r="DP42" s="61" t="str">
        <f t="shared" si="5"/>
        <v/>
      </c>
      <c r="DQ42" s="58">
        <f>IF(C42="","",SUMIFS('Planificación 2026-1'!S:S,'Planificación 2026-1'!X:X,C42,'Planificación 2026-1'!F:F,"SUNAMPE",'Planificación 2026-1'!Y:Y,"VIRTUAL"))</f>
        <v>0</v>
      </c>
      <c r="DR42" s="29">
        <f>IF(C42="","",SUMIFS('Planificación 2026-1'!S:S,'Planificación 2026-1'!X:X,C42,'Planificación 2026-1'!F:F,"SUNAMPE",'Planificación 2026-1'!Y:Y,"PRESENCIAL"))</f>
        <v>0</v>
      </c>
      <c r="DS42" s="61" t="str">
        <f t="shared" si="6"/>
        <v/>
      </c>
      <c r="DT42" s="58">
        <f>IF(C42="","",SUMIFS('Planificación 2026-1'!S:S,'Planificación 2026-1'!X:X,C42,'Planificación 2026-1'!F:F,"HUAURA",'Planificación 2026-1'!Y:Y,"VIRTUAL"))</f>
        <v>0</v>
      </c>
      <c r="DU42" s="29">
        <f>IF(C42="","",SUMIFS('Planificación 2026-1'!S:S,'Planificación 2026-1'!X:X,C42,'Planificación 2026-1'!F:F,"HUAURA",'Planificación 2026-1'!Y:Y,"PRESENCIAL"))</f>
        <v>0</v>
      </c>
      <c r="DV42" s="32">
        <f>SUMIFS('Planificación 2026-1'!S:S,'Planificación 2026-1'!X:X,C42,'Planificación 2026-1'!F:F,"PRINCIPAL",'Planificación 2026-1'!Y:Y,"VIRTUAL",'Planificación 2026-1'!I:I,"&gt;2")</f>
        <v>0</v>
      </c>
      <c r="DW42" s="32">
        <f>SUMIFS('Planificación 2026-1'!S:S,'Planificación 2026-1'!X:X,C42,'Planificación 2026-1'!F:F,"PRINCIPAL",'Planificación 2026-1'!Y:Y,"&lt;&gt;VIRTUAL",'Planificación 2026-1'!I:I,"&gt;2")</f>
        <v>0</v>
      </c>
      <c r="DX42" s="32">
        <f>SUMIFS('Planificación 2026-1'!S:S,'Planificación 2026-1'!X:X,C42,'Planificación 2026-1'!F:F,"SUNAMPE",'Planificación 2026-1'!Y:Y,"VIRTUAL",'Planificación 2026-1'!I:I,"&gt;2")</f>
        <v>0</v>
      </c>
      <c r="DY42" s="32">
        <f>SUMIFS('Planificación 2026-1'!S:S,'Planificación 2026-1'!X:X,C42,'Planificación 2026-1'!F:F,"SUNAMPE",'Planificación 2026-1'!Y:Y,"&lt;&gt;VIRTUAL",'Planificación 2026-1'!I:I,"&gt;2")</f>
        <v>0</v>
      </c>
      <c r="DZ42" s="32">
        <f>SUMIFS('Planificación 2026-1'!S:S,'Planificación 2026-1'!X:X,C42,'Planificación 2026-1'!F:F,"FILIAL",'Planificación 2026-1'!Y:Y,"VIRTUAL",'Planificación 2026-1'!I:I,"&gt;2")</f>
        <v>0</v>
      </c>
      <c r="EA42" s="32">
        <f>SUMIFS('Planificación 2026-1'!S:S,'Planificación 2026-1'!X:X,C42,'Planificación 2026-1'!F:F,"FILIAL",'Planificación 2026-1'!Y:Y,"&lt;&gt;VIRTUAL",'Planificación 2026-1'!I:I,"&gt;2")</f>
        <v>0</v>
      </c>
      <c r="EB42" s="32">
        <f>SUMIFS('Planificación 2026-1'!S:S,'Planificación 2026-1'!X:X,C42,'Planificación 2026-1'!F:F,"PORUMA",'Planificación 2026-1'!Y:Y,"VIRTUAL",'Planificación 2026-1'!I:I,"&gt;2")</f>
        <v>0</v>
      </c>
      <c r="EC42" s="32">
        <f>SUMIFS('Planificación 2026-1'!S:S,'Planificación 2026-1'!X:X,C42,'Planificación 2026-1'!F:F,"PORUMA",'Planificación 2026-1'!Y:Y,"&lt;&gt;VIRTUAL",'Planificación 2026-1'!I:I,"&gt;2")</f>
        <v>11</v>
      </c>
      <c r="ED42" s="32">
        <f>SUMIFS('Planificación 2026-1'!S:S,'Planificación 2026-1'!X:X,C42,'Planificación 2026-1'!F:F,"HUAURA",'Planificación 2026-1'!Y:Y,"VIRTUAL",'Planificación 2026-1'!I:I,"&gt;2")</f>
        <v>0</v>
      </c>
      <c r="EE42" s="32">
        <f>SUMIFS('Planificación 2026-1'!S:S,'Planificación 2026-1'!X:X,C42,'Planificación 2026-1'!F:F,"HUAURA",'Planificación 2026-1'!Y:Y,"&lt;&gt;VIRTUAL",'Planificación 2026-1'!I:I,"&gt;2")</f>
        <v>0</v>
      </c>
      <c r="EF42" s="32">
        <f>SUMIFS('Planificación 2026-1'!S:S,'Planificación 2026-1'!X:X,C42,'Planificación 2026-1'!F:F,"PRINCIPAL",'Planificación 2026-1'!Y:Y,"VIRTUAL",'Planificación 2026-1'!I:I,"&lt;3")</f>
        <v>0</v>
      </c>
      <c r="EG42" s="32">
        <f>SUMIFS('Planificación 2026-1'!S:S,'Planificación 2026-1'!X:X,C42,'Planificación 2026-1'!F:F,"PRINCIPAL",'Planificación 2026-1'!Y:Y,"&lt;&gt;VIRTUAL",'Planificación 2026-1'!I:I,"&lt;3")</f>
        <v>0</v>
      </c>
      <c r="EH42" s="32">
        <f>SUMIFS('Planificación 2026-1'!S:S,'Planificación 2026-1'!X:X,C42,'Planificación 2026-1'!F:F,"SUNAMPE",'Planificación 2026-1'!Y:Y,"VIRTUAL",'Planificación 2026-1'!I:I,"&lt;3")</f>
        <v>0</v>
      </c>
      <c r="EI42" s="32">
        <f>SUMIFS('Planificación 2026-1'!S:S,'Planificación 2026-1'!X:X,C42,'Planificación 2026-1'!F:F,"SUNAMPE",'Planificación 2026-1'!Y:Y,"&lt;&gt;VIRTUAL",'Planificación 2026-1'!I:I,"&lt;3")</f>
        <v>0</v>
      </c>
      <c r="EJ42" s="32">
        <f>SUMIFS('Planificación 2026-1'!S:S,'Planificación 2026-1'!X:X,C42,'Planificación 2026-1'!F:F,"FILIAL",'Planificación 2026-1'!Y:Y,"VIRTUAL",'Planificación 2026-1'!I:I,"&lt;3")</f>
        <v>0</v>
      </c>
      <c r="EK42" s="32">
        <f>SUMIFS('Planificación 2026-1'!S:S,'Planificación 2026-1'!X:X,C42,'Planificación 2026-1'!F:F,"FILIAL",'Planificación 2026-1'!Y:Y,"&lt;&gt;VIRTUAL",'Planificación 2026-1'!I:I,"&lt;3")</f>
        <v>0</v>
      </c>
      <c r="EL42" s="32">
        <f>SUMIFS('Planificación 2026-1'!S:S,'Planificación 2026-1'!X:X,C42,'Planificación 2026-1'!F:F,"PORUMA",'Planificación 2026-1'!Y:Y,"VIRTUAL",'Planificación 2026-1'!I:I,"&lt;3")</f>
        <v>0</v>
      </c>
      <c r="EM42" s="32">
        <f>SUMIFS('Planificación 2026-1'!S:S,'Planificación 2026-1'!X:X,C42,'Planificación 2026-1'!F:F,"PORUMA",'Planificación 2026-1'!Y:Y,"&lt;&gt;VIRTUAL",'Planificación 2026-1'!I:I,"&lt;3")</f>
        <v>0</v>
      </c>
      <c r="EN42" s="32">
        <f>SUMIFS('Planificación 2026-1'!S:S,'Planificación 2026-1'!X:X,C42,'Planificación 2026-1'!F:F,"HUAURA",'Planificación 2026-1'!Y:Y,"VIRTUAL",'Planificación 2026-1'!I:I,"&lt;3")</f>
        <v>0</v>
      </c>
      <c r="EO42" s="32">
        <f>SUMIFS('Planificación 2026-1'!S:S,'Planificación 2026-1'!X:X,C42,'Planificación 2026-1'!F:F,"HUAURA",'Planificación 2026-1'!Y:Y,"&lt;&gt;VIRTUAL",'Planificación 2026-1'!I:I,"&lt;3")</f>
        <v>0</v>
      </c>
      <c r="EP42" s="32">
        <f t="shared" si="13"/>
        <v>0</v>
      </c>
      <c r="EQ42" s="32">
        <f t="shared" si="7"/>
        <v>0</v>
      </c>
      <c r="ER42" s="32">
        <f t="shared" si="8"/>
        <v>11</v>
      </c>
      <c r="ES42" s="32">
        <f t="shared" si="9"/>
        <v>0</v>
      </c>
      <c r="ET42" s="32">
        <f t="shared" si="10"/>
        <v>0</v>
      </c>
      <c r="EU42" s="32">
        <f t="shared" si="11"/>
        <v>11</v>
      </c>
      <c r="EV42" s="32" t="b">
        <f>EXACT(EU42,E42)</f>
        <v>1</v>
      </c>
      <c r="EW42" s="32"/>
      <c r="EX42" s="32">
        <f t="shared" si="1"/>
        <v>0</v>
      </c>
      <c r="EY42" s="32">
        <f t="shared" si="2"/>
        <v>0</v>
      </c>
      <c r="EZ42" s="32" t="b">
        <f>EXACT(SUM(EX42:EY42),E42)</f>
        <v>0</v>
      </c>
      <c r="FA42" s="32" t="str">
        <f>IF(AND(DW42=0,EA42=0,EE42=0),"",IF(COUNTIF(DW42:EE42,"&gt;0")=1,IF(DW42&gt;0,"SEDE",IF(EA42&gt;0,"FILIAL","HUAURA")),IF(COUNTIF(DW42:EE42,"&gt;0")=2,IF(AND(DW42&gt;0,EA42&gt;0),"SEDE-FILIAL",IF(AND(DW42&gt;0,EE42&gt;0),"SEDE-HUAURA","FILIAL-HUAURA")),"SEDE-FILIAL-HUAURA")))</f>
        <v/>
      </c>
      <c r="FB42" s="32" t="str">
        <f t="shared" si="12"/>
        <v>PRESENCIAL</v>
      </c>
    </row>
    <row r="43" spans="1:158">
      <c r="A43" s="33"/>
      <c r="B43" s="65">
        <v>40</v>
      </c>
      <c r="C43" s="32" t="s">
        <v>240</v>
      </c>
      <c r="D43" s="429">
        <v>10350121</v>
      </c>
      <c r="E43" s="62">
        <f>SUMIF('Planificación 2026-1'!X:X,C43,'Planificación 2026-1'!S:S)</f>
        <v>12</v>
      </c>
      <c r="F43" s="63" t="s">
        <v>203</v>
      </c>
      <c r="G43" s="454" t="s">
        <v>200</v>
      </c>
      <c r="H43" s="64" t="s">
        <v>181</v>
      </c>
      <c r="I43" s="64" t="s">
        <v>150</v>
      </c>
      <c r="J43" s="32" t="s">
        <v>181</v>
      </c>
      <c r="K43" s="32" t="s">
        <v>150</v>
      </c>
      <c r="L43" s="57" t="str">
        <f>IF(SUM(COUNTIFS('Planificación 2026-1'!F:F,"PRINCIPAL",'Planificación 2026-1'!X:X,C43,'Planificación 2026-1'!H:H,"AF"))&gt;0,"P01"," ")</f>
        <v xml:space="preserve"> </v>
      </c>
      <c r="M43" s="58" t="str">
        <f>IF(SUM(COUNTIFS('Planificación 2026-1'!F:F,"PRINCIPAL",'Planificación 2026-1'!X:X,C43,'Planificación 2026-1'!H:H,"EN"))&gt;0,"P02"," ")</f>
        <v>P02</v>
      </c>
      <c r="N43" s="58" t="str">
        <f>IF(SUM(COUNTIFS('Planificación 2026-1'!F:F,"PRINCIPAL",'Planificación 2026-1'!X:X,C43,'Planificación 2026-1'!H:H,"IS"))&gt;0,"P03"," ")</f>
        <v xml:space="preserve"> </v>
      </c>
      <c r="O43" s="58" t="str">
        <f>IF(SUM(COUNTIFS('Planificación 2026-1'!F:F,"PRINCIPAL",'Planificación 2026-1'!X:X,C43,'Planificación 2026-1'!H:H,"PS"))&gt;0,"P04"," ")</f>
        <v xml:space="preserve"> </v>
      </c>
      <c r="P43" s="58"/>
      <c r="Q43" s="58" t="str">
        <f>IF(SUM(COUNTIFS('Planificación 2026-1'!F:F,"PRINCIPAL",'Planificación 2026-1'!X:X,C43,'Planificación 2026-1'!H:H,"IN"))&gt;0,"P06"," ")</f>
        <v xml:space="preserve"> </v>
      </c>
      <c r="R43" s="58" t="str">
        <f>IF(SUM(COUNTIFS('Planificación 2026-1'!F:F,"PRINCIPAL",'Planificación 2026-1'!X:X,C43,'Planificación 2026-1'!H:H,"CA"))&gt;0,"P07"," ")</f>
        <v xml:space="preserve"> </v>
      </c>
      <c r="S43" s="58" t="str">
        <f>IF(SUM(COUNTIFS('Planificación 2026-1'!F:F,"PRINCIPAL",'Planificación 2026-1'!X:X,C43,'Planificación 2026-1'!H:H,"DE"))&gt;0,"P08"," ")</f>
        <v xml:space="preserve"> </v>
      </c>
      <c r="T43" s="58" t="str">
        <f>IF(SUM(COUNTIFS('Planificación 2026-1'!F:F,"PRINCIPAL",'Planificación 2026-1'!X:X,C43,'Planificación 2026-1'!H:H,"OB"))&gt;0,"P09"," ")</f>
        <v xml:space="preserve"> </v>
      </c>
      <c r="U43" s="58" t="str">
        <f>IF(SUM(COUNTIFS('Planificación 2026-1'!F:F,"PRINCIPAL",'Planificación 2026-1'!X:X,C43,'Planificación 2026-1'!H:H,"MH"))&gt;0,"P31"," ")</f>
        <v xml:space="preserve"> </v>
      </c>
      <c r="V43" s="58" t="str">
        <f>IF(SUM(COUNTIFS('Planificación 2026-1'!F:F,"PRINCIPAL",'Planificación 2026-1'!X:X,C43,'Planificación 2026-1'!H:H,"IC"))&gt;0,"P32"," ")</f>
        <v xml:space="preserve"> </v>
      </c>
      <c r="W43" s="58" t="str">
        <f>IF(SUM(COUNTIFS('Planificación 2026-1'!F:F,"PRINCIPAL",'Planificación 2026-1'!X:X,C43,'Planificación 2026-1'!H:H,"AR"))&gt;0,"P34"," ")</f>
        <v xml:space="preserve"> </v>
      </c>
      <c r="X43" s="58" t="str">
        <f>IF(SUM(COUNTIFS('Planificación 2026-1'!F:F,"PRINCIPAL",'Planificación 2026-1'!X:X,C43,'Planificación 2026-1'!H:H,"T1"))&gt;0,"P35"," ")</f>
        <v xml:space="preserve"> </v>
      </c>
      <c r="Y43" s="58" t="str">
        <f>IF(SUM(COUNTIFS('Planificación 2026-1'!F:F,"PRINCIPAL",'Planificación 2026-1'!X:X,C43,'Planificación 2026-1'!H:H,"T3"))&gt;0,"P36"," ")</f>
        <v xml:space="preserve"> </v>
      </c>
      <c r="Z43" s="58" t="str">
        <f>IF(SUM(COUNTIFS('Planificación 2026-1'!F:F,"PRINCIPAL",'Planificación 2026-1'!X:X,C43,'Planificación 2026-1'!H:H,"T2"))&gt;0,"P37"," ")</f>
        <v xml:space="preserve"> </v>
      </c>
      <c r="AA43" s="58" t="str">
        <f>IF(SUM(COUNTIFS('Planificación 2026-1'!F:F,"PRINCIPAL",'Planificación 2026-1'!X:X,C43,'Planificación 2026-1'!H:H,"AE"))&gt;0,"P38"," ")</f>
        <v xml:space="preserve"> </v>
      </c>
      <c r="AB43" s="58" t="str">
        <f>IF(SUM(COUNTIFS('Planificación 2026-1'!F:F,"PRINCIPAL",'Planificación 2026-1'!X:X,C43,'Planificación 2026-1'!H:H,"T4"))&gt;0,"P55"," ")</f>
        <v xml:space="preserve"> </v>
      </c>
      <c r="AC43" s="58" t="str">
        <f>IF(SUM(COUNTIFS('Planificación 2026-1'!F:F,"FILIAL",'Planificación 2026-1'!X:X,C43,'Planificación 2026-1'!H:H,"AF"))&gt;0," P01"," ")</f>
        <v xml:space="preserve"> </v>
      </c>
      <c r="AD43" s="58" t="str">
        <f>IF(SUM(COUNTIFS('Planificación 2026-1'!F:F,"FILIAL",'Planificación 2026-1'!X:X,C43,'Planificación 2026-1'!H:H,"EN"))&gt;0,"P02"," ")</f>
        <v xml:space="preserve"> </v>
      </c>
      <c r="AE43" s="58" t="str">
        <f>IF(SUM(COUNTIFS('Planificación 2026-1'!F:F,"FILIAL",'Planificación 2026-1'!X:X,C43,'Planificación 2026-1'!H:H,"IS"))&gt;0,"P03"," ")</f>
        <v xml:space="preserve"> </v>
      </c>
      <c r="AF43" s="58" t="str">
        <f>IF(SUM(COUNTIFS('Planificación 2026-1'!F:F,"FILIAL",'Planificación 2026-1'!X:X,C43,'Planificación 2026-1'!H:H,"PS"))&gt;0,"P04"," ")</f>
        <v xml:space="preserve"> </v>
      </c>
      <c r="AG43" s="58"/>
      <c r="AH43" s="58" t="str">
        <f>IF(SUM(COUNTIFS('Planificación 2026-1'!F:F,"FILIAL",'Planificación 2026-1'!X:X,C43,'Planificación 2026-1'!H:H,"IN"))&gt;0,"P06"," ")</f>
        <v xml:space="preserve"> </v>
      </c>
      <c r="AI43" s="58" t="str">
        <f>IF(SUM(COUNTIFS('Planificación 2026-1'!F:F,"FILIAL",'Planificación 2026-1'!X:X,C43,'Planificación 2026-1'!H:H,"CA"))&gt;0,"P07"," ")</f>
        <v xml:space="preserve"> </v>
      </c>
      <c r="AJ43" s="58" t="str">
        <f>IF(SUM(COUNTIFS('Planificación 2026-1'!F:F,"FILIAL",'Planificación 2026-1'!X:X,C43,'Planificación 2026-1'!H:H,"DE"))&gt;0,"P08"," ")</f>
        <v xml:space="preserve"> </v>
      </c>
      <c r="AK43" s="58" t="str">
        <f>IF(SUM(COUNTIFS('Planificación 2026-1'!F:F,"FILIAL",'Planificación 2026-1'!X:X,C43,'Planificación 2026-1'!H:H,"OB"))&gt;0,"P09"," ")</f>
        <v xml:space="preserve"> </v>
      </c>
      <c r="AL43" s="58" t="str">
        <f>IF(SUM(COUNTIFS('Planificación 2026-1'!F:F,"FILIAL",'Planificación 2026-1'!X:X,C43,'Planificación 2026-1'!H:H,"MH"))&gt;0,"P31"," ")</f>
        <v xml:space="preserve"> </v>
      </c>
      <c r="AM43" s="58" t="str">
        <f>IF(SUM(COUNTIFS('Planificación 2026-1'!F:F,"FILIAL",'Planificación 2026-1'!X:X,C43,'Planificación 2026-1'!H:H,"IC"))&gt;0,"P32"," ")</f>
        <v xml:space="preserve"> </v>
      </c>
      <c r="AN43" s="58" t="str">
        <f>IF(SUM(COUNTIFS('Planificación 2026-1'!F:F,"FILIAL",'Planificación 2026-1'!X:X,C43,'Planificación 2026-1'!H:H,"AR"))&gt;0,"P34"," ")</f>
        <v xml:space="preserve"> </v>
      </c>
      <c r="AO43" s="58" t="str">
        <f>IF(SUM(COUNTIFS('Planificación 2026-1'!F:F,"FILIAL",'Planificación 2026-1'!X:X,C43,'Planificación 2026-1'!H:H,"T1"))&gt;0,"P35"," ")</f>
        <v xml:space="preserve"> </v>
      </c>
      <c r="AP43" s="58" t="str">
        <f>IF(SUM(COUNTIFS('Planificación 2026-1'!F:F,"FILIAL",'Planificación 2026-1'!X:X,C43,'Planificación 2026-1'!H:H,"T3"))&gt;0,"P36"," ")</f>
        <v xml:space="preserve"> </v>
      </c>
      <c r="AQ43" s="58" t="str">
        <f>IF(SUM(COUNTIFS('Planificación 2026-1'!F:F,"FILIAL",'Planificación 2026-1'!X:X,C43,'Planificación 2026-1'!H:H,"T2"))&gt;0,"P37"," ")</f>
        <v xml:space="preserve"> </v>
      </c>
      <c r="AR43" s="58" t="str">
        <f>IF(SUM(COUNTIFS('Planificación 2026-1'!F:F,"FILIAL",'Planificación 2026-1'!X:X,C43,'Planificación 2026-1'!H:H,"AE"))&gt;0,"P38"," ")</f>
        <v xml:space="preserve"> </v>
      </c>
      <c r="AS43" s="58" t="str">
        <f>IF(SUM(COUNTIFS('Planificación 2026-1'!F:F,"FILIAL",'Planificación 2026-1'!X:X,C43,'Planificación 2026-1'!H:H,"T4"))&gt;0,"P55"," ")</f>
        <v xml:space="preserve"> </v>
      </c>
      <c r="AT43" s="58" t="str">
        <f>IF(SUM(COUNTIFS('Planificación 2026-1'!F:F,"SUNAMPE",'Planificación 2026-1'!X:X,C43,'Planificación 2026-1'!H:H,"AF"))&gt;0," P01"," ")</f>
        <v xml:space="preserve"> </v>
      </c>
      <c r="AU43" s="58" t="str">
        <f>IF(SUM(COUNTIFS('Planificación 2026-1'!F:F,"SUNAMPE",'Planificación 2026-1'!X:X,C43,'Planificación 2026-1'!H:H,"EN"))&gt;0,"P02"," ")</f>
        <v xml:space="preserve"> </v>
      </c>
      <c r="AV43" s="58" t="str">
        <f>IF(SUM(COUNTIFS('Planificación 2026-1'!F:F,"SUNAMPE",'Planificación 2026-1'!X:X,C43,'Planificación 2026-1'!H:H,"IS"))&gt;0,"P03"," ")</f>
        <v xml:space="preserve"> </v>
      </c>
      <c r="AW43" s="58" t="str">
        <f>IF(SUM(COUNTIFS('Planificación 2026-1'!F:F,"SUNAMPE",'Planificación 2026-1'!X:X,C43,'Planificación 2026-1'!H:H,"PS"))&gt;0,"P04"," ")</f>
        <v xml:space="preserve"> </v>
      </c>
      <c r="AX43" s="58"/>
      <c r="AY43" s="58" t="str">
        <f>IF(SUM(COUNTIFS('Planificación 2026-1'!F:F,"SUNAMPE",'Planificación 2026-1'!X:X,C43,'Planificación 2026-1'!H:H,"IN"))&gt;0,"P06"," ")</f>
        <v xml:space="preserve"> </v>
      </c>
      <c r="AZ43" s="58" t="str">
        <f>IF(SUM(COUNTIFS('Planificación 2026-1'!F:F,"SUNAMPE",'Planificación 2026-1'!X:X,C43,'Planificación 2026-1'!H:H,"CA"))&gt;0,"P07"," ")</f>
        <v xml:space="preserve"> </v>
      </c>
      <c r="BA43" s="58" t="str">
        <f>IF(SUM(COUNTIFS('Planificación 2026-1'!F:F,"SUNAMPE",'Planificación 2026-1'!X:X,C43,'Planificación 2026-1'!H:H,"DE"))&gt;0,"P08"," ")</f>
        <v xml:space="preserve"> </v>
      </c>
      <c r="BB43" s="58" t="str">
        <f>IF(SUM(COUNTIFS('Planificación 2026-1'!F:F,"SUNAMPE",'Planificación 2026-1'!X:X,C43,'Planificación 2026-1'!H:H,"OB"))&gt;0,"P09"," ")</f>
        <v xml:space="preserve"> </v>
      </c>
      <c r="BC43" s="58" t="str">
        <f>IF(SUM(COUNTIFS('Planificación 2026-1'!F:F,"SUNAMPE",'Planificación 2026-1'!X:X,C43,'Planificación 2026-1'!H:H,"MH"))&gt;0,"P31"," ")</f>
        <v xml:space="preserve"> </v>
      </c>
      <c r="BD43" s="58" t="str">
        <f>IF(SUM(COUNTIFS('Planificación 2026-1'!F:F,"SUNAMPE",'Planificación 2026-1'!X:X,C43,'Planificación 2026-1'!H:H,"IC"))&gt;0,"P32"," ")</f>
        <v xml:space="preserve"> </v>
      </c>
      <c r="BE43" s="58" t="str">
        <f>IF(SUM(COUNTIFS('Planificación 2026-1'!F:F,"SUNAMPE",'Planificación 2026-1'!X:X,C43,'Planificación 2026-1'!H:H,"AR"))&gt;0,"P34"," ")</f>
        <v xml:space="preserve"> </v>
      </c>
      <c r="BF43" s="58" t="str">
        <f>IF(SUM(COUNTIFS('Planificación 2026-1'!F:F,"SUNAMPE",'Planificación 2026-1'!X:X,C43,'Planificación 2026-1'!H:H,"T1"))&gt;0,"P35"," ")</f>
        <v xml:space="preserve"> </v>
      </c>
      <c r="BG43" s="58" t="str">
        <f>IF(SUM(COUNTIFS('Planificación 2026-1'!F:F,"SUNAMPE",'Planificación 2026-1'!X:X,C43,'Planificación 2026-1'!H:H,"T3"))&gt;0,"P36"," ")</f>
        <v xml:space="preserve"> </v>
      </c>
      <c r="BH43" s="58" t="str">
        <f>IF(SUM(COUNTIFS('Planificación 2026-1'!F:F,"SUNAMPE",'Planificación 2026-1'!X:X,C43,'Planificación 2026-1'!H:H,"T2"))&gt;0,"P37"," ")</f>
        <v xml:space="preserve"> </v>
      </c>
      <c r="BI43" s="58" t="str">
        <f>IF(SUM(COUNTIFS('Planificación 2026-1'!F:F,"SUNAMPE",'Planificación 2026-1'!X:X,C43,'Planificación 2026-1'!H:H,"AE"))&gt;0,"P38"," ")</f>
        <v xml:space="preserve"> </v>
      </c>
      <c r="BJ43" s="58" t="str">
        <f>IF(SUM(COUNTIFS('Planificación 2026-1'!F:F,"SUNAMPE",'Planificación 2026-1'!X:X,C43,'Planificación 2026-1'!H:H,"T4"))&gt;0,"P55"," ")</f>
        <v xml:space="preserve"> </v>
      </c>
      <c r="BK43" s="58" t="str">
        <f>IF(SUM(COUNTIFS('Planificación 2026-1'!F:F,"HUAURA",'Planificación 2026-1'!X:X,C43,'Planificación 2026-1'!H:H,"AF"))&gt;0," P01"," ")</f>
        <v xml:space="preserve"> </v>
      </c>
      <c r="BL43" s="58" t="str">
        <f>IF(SUM(COUNTIFS('Planificación 2026-1'!F:F,"HUAURA",'Planificación 2026-1'!X:X,C43,'Planificación 2026-1'!H:H,"EN"))&gt;0,"P02"," ")</f>
        <v xml:space="preserve"> </v>
      </c>
      <c r="BM43" s="58" t="str">
        <f>IF(SUM(COUNTIFS('Planificación 2026-1'!F:F,"HUAURA",'Planificación 2026-1'!X:X,C43,'Planificación 2026-1'!H:H,"IS"))&gt;0,"P03"," ")</f>
        <v xml:space="preserve"> </v>
      </c>
      <c r="BN43" s="58" t="str">
        <f>IF(SUM(COUNTIFS('Planificación 2026-1'!F:F,"HUAURA",'Planificación 2026-1'!X:X,C43,'Planificación 2026-1'!H:H,"PS"))&gt;0,"P04"," ")</f>
        <v xml:space="preserve"> </v>
      </c>
      <c r="BO43" s="58"/>
      <c r="BP43" s="58" t="str">
        <f>IF(SUM(COUNTIFS('Planificación 2026-1'!F:F,"HUAURA",'Planificación 2026-1'!X:X,C43,'Planificación 2026-1'!H:H,"IN"))&gt;0,"P06"," ")</f>
        <v xml:space="preserve"> </v>
      </c>
      <c r="BQ43" s="58" t="str">
        <f>IF(SUM(COUNTIFS('Planificación 2026-1'!F:F,"HUAURA",'Planificación 2026-1'!X:X,C43,'Planificación 2026-1'!H:H,"CA"))&gt;0,"P07"," ")</f>
        <v xml:space="preserve"> </v>
      </c>
      <c r="BR43" s="58" t="str">
        <f>IF(SUM(COUNTIFS('Planificación 2026-1'!F:F,"HUAURA",'Planificación 2026-1'!X:X,C43,'Planificación 2026-1'!H:H,"DE"))&gt;0,"P08"," ")</f>
        <v xml:space="preserve"> </v>
      </c>
      <c r="BS43" s="58" t="str">
        <f>IF(SUM(COUNTIFS('Planificación 2026-1'!F:F,"HUAURA",'Planificación 2026-1'!X:X,C43,'Planificación 2026-1'!H:H,"OB"))&gt;0,"P09"," ")</f>
        <v xml:space="preserve"> </v>
      </c>
      <c r="BT43" s="58" t="str">
        <f>IF(SUM(COUNTIFS('Planificación 2026-1'!F:F,"HUAURA",'Planificación 2026-1'!X:X,C43,'Planificación 2026-1'!H:H,"MH"))&gt;0,"P31"," ")</f>
        <v xml:space="preserve"> </v>
      </c>
      <c r="BU43" s="58" t="str">
        <f>IF(SUM(COUNTIFS('Planificación 2026-1'!F:F,"HUAURA",'Planificación 2026-1'!X:X,C43,'Planificación 2026-1'!H:H,"IC"))&gt;0,"P32"," ")</f>
        <v xml:space="preserve"> </v>
      </c>
      <c r="BV43" s="58" t="str">
        <f>IF(SUM(COUNTIFS('Planificación 2026-1'!F:F,"HUAURA",'Planificación 2026-1'!X:X,C43,'Planificación 2026-1'!H:H,"AR"))&gt;0,"P34"," ")</f>
        <v xml:space="preserve"> </v>
      </c>
      <c r="BW43" s="58" t="str">
        <f>IF(SUM(COUNTIFS('Planificación 2026-1'!F:F,"HUAURA",'Planificación 2026-1'!X:X,C43,'Planificación 2026-1'!H:H,"T1"))&gt;0,"P35"," ")</f>
        <v xml:space="preserve"> </v>
      </c>
      <c r="BX43" s="58" t="str">
        <f>IF(SUM(COUNTIFS('Planificación 2026-1'!F:F,"HUAURA",'Planificación 2026-1'!X:X,C43,'Planificación 2026-1'!H:H,"T3"))&gt;0,"P36"," ")</f>
        <v xml:space="preserve"> </v>
      </c>
      <c r="BY43" s="58" t="str">
        <f>IF(SUM(COUNTIFS('Planificación 2026-1'!F:F,"HUAURA",'Planificación 2026-1'!X:X,C43,'Planificación 2026-1'!H:H,"T2"))&gt;0,"P37"," ")</f>
        <v xml:space="preserve"> </v>
      </c>
      <c r="BZ43" s="58" t="str">
        <f>IF(SUM(COUNTIFS('Planificación 2026-1'!F:F,"HUAURA",'Planificación 2026-1'!X:X,C43,'Planificación 2026-1'!H:H,"AE"))&gt;0,"P38"," ")</f>
        <v xml:space="preserve"> </v>
      </c>
      <c r="CA43" s="58" t="str">
        <f>IF(SUM(COUNTIFS('Planificación 2026-1'!F:F,"HUAURA",'Planificación 2026-1'!X:X,C43,'Planificación 2026-1'!H:H,"T4"))&gt;0,"P55"," ")</f>
        <v xml:space="preserve"> </v>
      </c>
      <c r="CB43" s="59">
        <f>SUMIFS('Planificación 2026-1'!S:S,'Planificación 2026-1'!X:X,C43,'Planificación 2026-1'!H:H,"AF",'Planificación 2026-1'!I:I,"&gt;2")</f>
        <v>0</v>
      </c>
      <c r="CC43" s="59">
        <f>SUMIFS('Planificación 2026-1'!S:S,'Planificación 2026-1'!X:X,C43,'Planificación 2026-1'!H:H,"EN",'Planificación 2026-1'!I:I,"&gt;2")</f>
        <v>12</v>
      </c>
      <c r="CD43" s="59">
        <f>SUMIFS('Planificación 2026-1'!S:S,'Planificación 2026-1'!X:X,C43,'Planificación 2026-1'!H:H,"IS",'Planificación 2026-1'!I:I,"&gt;2")</f>
        <v>0</v>
      </c>
      <c r="CE43" s="59">
        <f>SUMIFS('Planificación 2026-1'!S:S,'Planificación 2026-1'!X:X,C43,'Planificación 2026-1'!H:H,"PS",'Planificación 2026-1'!I:I,"&gt;2")</f>
        <v>0</v>
      </c>
      <c r="CF43" s="59">
        <f>SUMIFS('Planificación 2026-1'!S:S,'Planificación 2026-1'!X:X,C43,'Planificación 2026-1'!H:H,"IN",'Planificación 2026-1'!I:I,"&gt;2")</f>
        <v>0</v>
      </c>
      <c r="CG43" s="59">
        <f>SUMIFS('Planificación 2026-1'!S:S,'Planificación 2026-1'!X:X,C43,'Planificación 2026-1'!H:H,"CA",'Planificación 2026-1'!I:I,"&gt;2")</f>
        <v>0</v>
      </c>
      <c r="CH43" s="59">
        <f>SUMIFS('Planificación 2026-1'!S:S,'Planificación 2026-1'!X:X,C43,'Planificación 2026-1'!H:H,"DE",'Planificación 2026-1'!I:I,"&gt;2")</f>
        <v>0</v>
      </c>
      <c r="CI43" s="59">
        <f>SUMIFS('Planificación 2026-1'!S:S,'Planificación 2026-1'!X:X,C43,'Planificación 2026-1'!H:H,"OB",'Planificación 2026-1'!I:I,"&gt;2")</f>
        <v>0</v>
      </c>
      <c r="CJ43" s="59">
        <f>SUMIFS('Planificación 2026-1'!S:S,'Planificación 2026-1'!X:X,C43,'Planificación 2026-1'!H:H,"MH",'Planificación 2026-1'!I:I,"&gt;2")</f>
        <v>0</v>
      </c>
      <c r="CK43" s="59">
        <f>SUMIFS('Planificación 2026-1'!S:S,'Planificación 2026-1'!X:X,C43,'Planificación 2026-1'!H:H,"IC",'Planificación 2026-1'!I:I,"&gt;2")</f>
        <v>0</v>
      </c>
      <c r="CL43" s="59">
        <f>SUMIFS('Planificación 2026-1'!S:S,'Planificación 2026-1'!X:X,C43,'Planificación 2026-1'!H:H,"AR",'Planificación 2026-1'!I:I,"&gt;2")</f>
        <v>0</v>
      </c>
      <c r="CM43" s="59">
        <f>SUMIFS('Planificación 2026-1'!S:S,'Planificación 2026-1'!X:X,C43,'Planificación 2026-1'!H:H,"AE",'Planificación 2026-1'!I:I,"&gt;2")</f>
        <v>0</v>
      </c>
      <c r="CN43" s="59">
        <f>SUMIFS('Planificación 2026-1'!S:S,'Planificación 2026-1'!X:X,C43,'Planificación 2026-1'!H:H,"T1",'Planificación 2026-1'!I:I,"&gt;2")</f>
        <v>0</v>
      </c>
      <c r="CO43" s="59">
        <f>SUMIFS('Planificación 2026-1'!S:S,'Planificación 2026-1'!X:X,C43,'Planificación 2026-1'!H:H,"T3",'Planificación 2026-1'!I:I,"&gt;2")</f>
        <v>0</v>
      </c>
      <c r="CP43" s="59">
        <f>SUMIFS('Planificación 2026-1'!S:S,'Planificación 2026-1'!X:X,C43,'Planificación 2026-1'!H:H,"T2",'Planificación 2026-1'!I:I,"&gt;2")</f>
        <v>0</v>
      </c>
      <c r="CQ43" s="59">
        <f>SUMIFS('Planificación 2026-1'!S:S,'Planificación 2026-1'!X:X,C43,'Planificación 2026-1'!H:H,"T4",'Planificación 2026-1'!I:I,"&gt;2")</f>
        <v>0</v>
      </c>
      <c r="CR43" s="59">
        <f>SUMIFS('Planificación 2026-1'!S:S,'Planificación 2026-1'!X:X,C43,'Planificación 2026-1'!H:H,"AF",'Planificación 2026-1'!I:I,"&lt;3")</f>
        <v>0</v>
      </c>
      <c r="CS43" s="59">
        <f>SUMIFS('Planificación 2026-1'!S:S,'Planificación 2026-1'!X:X,C43,'Planificación 2026-1'!H:H,"EN",'Planificación 2026-1'!I:I,"&lt;3")</f>
        <v>0</v>
      </c>
      <c r="CT43" s="59">
        <f>SUMIFS('Planificación 2026-1'!S:S,'Planificación 2026-1'!X:X,C43,'Planificación 2026-1'!H:H,"IS",'Planificación 2026-1'!I:I,"&lt;3")</f>
        <v>0</v>
      </c>
      <c r="CU43" s="59">
        <f>SUMIFS('Planificación 2026-1'!S:S,'Planificación 2026-1'!X:X,C43,'Planificación 2026-1'!H:H,"PS",'Planificación 2026-1'!I:I,"&lt;3")</f>
        <v>0</v>
      </c>
      <c r="CV43" s="59">
        <f>SUMIFS('Planificación 2026-1'!S:S,'Planificación 2026-1'!X:X,C43,'Planificación 2026-1'!H:H,"IN",'Planificación 2026-1'!I:I,"&lt;3")</f>
        <v>0</v>
      </c>
      <c r="CW43" s="59">
        <f>SUMIFS('Planificación 2026-1'!S:S,'Planificación 2026-1'!X:X,C43,'Planificación 2026-1'!H:H,"CA",'Planificación 2026-1'!I:I,"&lt;3")</f>
        <v>0</v>
      </c>
      <c r="CX43" s="59">
        <f>SUMIFS('Planificación 2026-1'!S:S,'Planificación 2026-1'!X:X,C43,'Planificación 2026-1'!H:H,"DE",'Planificación 2026-1'!I:I,"&lt;3")</f>
        <v>0</v>
      </c>
      <c r="CY43" s="59">
        <f>SUMIFS('Planificación 2026-1'!S:S,'Planificación 2026-1'!X:X,C43,'Planificación 2026-1'!H:H,"OB",'Planificación 2026-1'!I:I,"&lt;3")</f>
        <v>0</v>
      </c>
      <c r="CZ43" s="59">
        <f>SUMIFS('Planificación 2026-1'!S:S,'Planificación 2026-1'!X:X,C43,'Planificación 2026-1'!H:H,"MH",'Planificación 2026-1'!I:I,"&lt;3")</f>
        <v>0</v>
      </c>
      <c r="DA43" s="59">
        <f>SUMIFS('Planificación 2026-1'!S:S,'Planificación 2026-1'!X:X,C43,'Planificación 2026-1'!H:H,"IC",'Planificación 2026-1'!I:I,"&lt;3")</f>
        <v>0</v>
      </c>
      <c r="DB43" s="59">
        <f>SUMIFS('Planificación 2026-1'!S:S,'Planificación 2026-1'!X:X,C43,'Planificación 2026-1'!H:H,"AR",'Planificación 2026-1'!I:I,"&lt;3")</f>
        <v>0</v>
      </c>
      <c r="DC43" s="59">
        <f>SUMIFS('Planificación 2026-1'!S:S,'Planificación 2026-1'!X:X,C43,'Planificación 2026-1'!H:H,"AE",'Planificación 2026-1'!I:I,"&lt;3")</f>
        <v>0</v>
      </c>
      <c r="DD43" s="59">
        <f>SUMIFS('Planificación 2026-1'!S:S,'Planificación 2026-1'!X:X,C43,'Planificación 2026-1'!H:H,"T1",'Planificación 2026-1'!I:I,"&lt;3")</f>
        <v>0</v>
      </c>
      <c r="DE43" s="59">
        <f>SUMIFS('Planificación 2026-1'!S:S,'Planificación 2026-1'!X:X,C43,'Planificación 2026-1'!H:H,"T3",'Planificación 2026-1'!I:I,"&lt;3")</f>
        <v>0</v>
      </c>
      <c r="DF43" s="59">
        <f>SUMIFS('Planificación 2026-1'!S:S,'Planificación 2026-1'!X:X,C43,'Planificación 2026-1'!H:H,"T2",'Planificación 2026-1'!I:I,"&lt;3")</f>
        <v>0</v>
      </c>
      <c r="DG43" s="59">
        <f>SUMIFS('Planificación 2026-1'!S:S,'Planificación 2026-1'!X:X,C43,'Planificación 2026-1'!H:H,"T4",'Planificación 2026-1'!I:I,"&lt;3")</f>
        <v>0</v>
      </c>
      <c r="DH43" s="58" t="str">
        <f t="shared" si="3"/>
        <v>P02</v>
      </c>
      <c r="DI43" s="27">
        <f>IF(C43="","",SUMIFS('Planificación 2026-1'!S:S,'Planificación 2026-1'!X:X,C43,'Planificación 2026-1'!F:F,"PRINCIPAL",'Planificación 2026-1'!Y:Y,"VIRTUAL"))</f>
        <v>12</v>
      </c>
      <c r="DJ43" s="27">
        <f>IF(C43="","",SUMIFS('Planificación 2026-1'!S:S,'Planificación 2026-1'!X:X,C43,'Planificación 2026-1'!F:F,"PRINCIPAL",'Planificación 2026-1'!Y:Y,"PRESENCIAL"))</f>
        <v>0</v>
      </c>
      <c r="DK43" s="27">
        <f>IF(C43="","",SUMIFS('Planificación 2026-1'!S:S,'Planificación 2026-1'!X:X,C43,'Planificación 2026-1'!F:F,"PRINCIPAL",'Planificación 2026-1'!Y:Y,"HIBRIDO PRESENCIAL"))</f>
        <v>0</v>
      </c>
      <c r="DL43" s="58" t="str">
        <f t="shared" si="4"/>
        <v/>
      </c>
      <c r="DM43" s="58">
        <f>IF(C43="","",SUMIFS('Planificación 2026-1'!S:S,'Planificación 2026-1'!X:X,C43,'Planificación 2026-1'!F:F,"FILIAL",'Planificación 2026-1'!Y:Y,"VIRTUAL"))</f>
        <v>0</v>
      </c>
      <c r="DN43" s="60">
        <f>IF(C43="","",SUMIFS('Planificación 2026-1'!S:S,'Planificación 2026-1'!X:X,C43,'Planificación 2026-1'!F:F,"FILIAL",'Planificación 2026-1'!Y:Y,"PRESENCIAL"))</f>
        <v>0</v>
      </c>
      <c r="DO43" s="29">
        <f>IF(C43="","",SUMIFS('Planificación 2026-1'!S:S,'Planificación 2026-1'!X:X,C43,'Planificación 2026-1'!F:F,"FILIAL",'Planificación 2026-1'!Y:Y,"HIBRIDO PRESENCIAL"))</f>
        <v>0</v>
      </c>
      <c r="DP43" s="61" t="str">
        <f t="shared" si="5"/>
        <v/>
      </c>
      <c r="DQ43" s="58">
        <f>IF(C43="","",SUMIFS('Planificación 2026-1'!S:S,'Planificación 2026-1'!X:X,C43,'Planificación 2026-1'!F:F,"SUNAMPE",'Planificación 2026-1'!Y:Y,"VIRTUAL"))</f>
        <v>0</v>
      </c>
      <c r="DR43" s="29">
        <f>IF(C43="","",SUMIFS('Planificación 2026-1'!S:S,'Planificación 2026-1'!X:X,C43,'Planificación 2026-1'!F:F,"SUNAMPE",'Planificación 2026-1'!Y:Y,"PRESENCIAL"))</f>
        <v>0</v>
      </c>
      <c r="DS43" s="61" t="str">
        <f t="shared" si="6"/>
        <v/>
      </c>
      <c r="DT43" s="58">
        <f>IF(C43="","",SUMIFS('Planificación 2026-1'!S:S,'Planificación 2026-1'!X:X,C43,'Planificación 2026-1'!F:F,"HUAURA",'Planificación 2026-1'!Y:Y,"VIRTUAL"))</f>
        <v>0</v>
      </c>
      <c r="DU43" s="29">
        <f>IF(C43="","",SUMIFS('Planificación 2026-1'!S:S,'Planificación 2026-1'!X:X,C43,'Planificación 2026-1'!F:F,"HUAURA",'Planificación 2026-1'!Y:Y,"PRESENCIAL"))</f>
        <v>0</v>
      </c>
      <c r="DV43" s="32">
        <f>SUMIFS('Planificación 2026-1'!S:S,'Planificación 2026-1'!X:X,C43,'Planificación 2026-1'!F:F,"PRINCIPAL",'Planificación 2026-1'!Y:Y,"VIRTUAL",'Planificación 2026-1'!I:I,"&gt;2")</f>
        <v>12</v>
      </c>
      <c r="DW43" s="32">
        <f>SUMIFS('Planificación 2026-1'!S:S,'Planificación 2026-1'!X:X,C43,'Planificación 2026-1'!F:F,"PRINCIPAL",'Planificación 2026-1'!Y:Y,"&lt;&gt;VIRTUAL",'Planificación 2026-1'!I:I,"&gt;2")</f>
        <v>0</v>
      </c>
      <c r="DX43" s="32">
        <f>SUMIFS('Planificación 2026-1'!S:S,'Planificación 2026-1'!X:X,C43,'Planificación 2026-1'!F:F,"SUNAMPE",'Planificación 2026-1'!Y:Y,"VIRTUAL",'Planificación 2026-1'!I:I,"&gt;2")</f>
        <v>0</v>
      </c>
      <c r="DY43" s="32">
        <f>SUMIFS('Planificación 2026-1'!S:S,'Planificación 2026-1'!X:X,C43,'Planificación 2026-1'!F:F,"SUNAMPE",'Planificación 2026-1'!Y:Y,"&lt;&gt;VIRTUAL",'Planificación 2026-1'!I:I,"&gt;2")</f>
        <v>0</v>
      </c>
      <c r="DZ43" s="32">
        <f>SUMIFS('Planificación 2026-1'!S:S,'Planificación 2026-1'!X:X,C43,'Planificación 2026-1'!F:F,"FILIAL",'Planificación 2026-1'!Y:Y,"VIRTUAL",'Planificación 2026-1'!I:I,"&gt;2")</f>
        <v>0</v>
      </c>
      <c r="EA43" s="32">
        <f>SUMIFS('Planificación 2026-1'!S:S,'Planificación 2026-1'!X:X,C43,'Planificación 2026-1'!F:F,"FILIAL",'Planificación 2026-1'!Y:Y,"&lt;&gt;VIRTUAL",'Planificación 2026-1'!I:I,"&gt;2")</f>
        <v>0</v>
      </c>
      <c r="EB43" s="32">
        <f>SUMIFS('Planificación 2026-1'!S:S,'Planificación 2026-1'!X:X,C43,'Planificación 2026-1'!F:F,"PORUMA",'Planificación 2026-1'!Y:Y,"VIRTUAL",'Planificación 2026-1'!I:I,"&gt;2")</f>
        <v>0</v>
      </c>
      <c r="EC43" s="32">
        <f>SUMIFS('Planificación 2026-1'!S:S,'Planificación 2026-1'!X:X,C43,'Planificación 2026-1'!F:F,"PORUMA",'Planificación 2026-1'!Y:Y,"&lt;&gt;VIRTUAL",'Planificación 2026-1'!I:I,"&gt;2")</f>
        <v>0</v>
      </c>
      <c r="ED43" s="32">
        <f>SUMIFS('Planificación 2026-1'!S:S,'Planificación 2026-1'!X:X,C43,'Planificación 2026-1'!F:F,"HUAURA",'Planificación 2026-1'!Y:Y,"VIRTUAL",'Planificación 2026-1'!I:I,"&gt;2")</f>
        <v>0</v>
      </c>
      <c r="EE43" s="32">
        <f>SUMIFS('Planificación 2026-1'!S:S,'Planificación 2026-1'!X:X,C43,'Planificación 2026-1'!F:F,"HUAURA",'Planificación 2026-1'!Y:Y,"&lt;&gt;VIRTUAL",'Planificación 2026-1'!I:I,"&gt;2")</f>
        <v>0</v>
      </c>
      <c r="EF43" s="32">
        <f>SUMIFS('Planificación 2026-1'!S:S,'Planificación 2026-1'!X:X,C43,'Planificación 2026-1'!F:F,"PRINCIPAL",'Planificación 2026-1'!Y:Y,"VIRTUAL",'Planificación 2026-1'!I:I,"&lt;3")</f>
        <v>0</v>
      </c>
      <c r="EG43" s="32">
        <f>SUMIFS('Planificación 2026-1'!S:S,'Planificación 2026-1'!X:X,C43,'Planificación 2026-1'!F:F,"PRINCIPAL",'Planificación 2026-1'!Y:Y,"&lt;&gt;VIRTUAL",'Planificación 2026-1'!I:I,"&lt;3")</f>
        <v>0</v>
      </c>
      <c r="EH43" s="32">
        <f>SUMIFS('Planificación 2026-1'!S:S,'Planificación 2026-1'!X:X,C43,'Planificación 2026-1'!F:F,"SUNAMPE",'Planificación 2026-1'!Y:Y,"VIRTUAL",'Planificación 2026-1'!I:I,"&lt;3")</f>
        <v>0</v>
      </c>
      <c r="EI43" s="32">
        <f>SUMIFS('Planificación 2026-1'!S:S,'Planificación 2026-1'!X:X,C43,'Planificación 2026-1'!F:F,"SUNAMPE",'Planificación 2026-1'!Y:Y,"&lt;&gt;VIRTUAL",'Planificación 2026-1'!I:I,"&lt;3")</f>
        <v>0</v>
      </c>
      <c r="EJ43" s="32">
        <f>SUMIFS('Planificación 2026-1'!S:S,'Planificación 2026-1'!X:X,C43,'Planificación 2026-1'!F:F,"FILIAL",'Planificación 2026-1'!Y:Y,"VIRTUAL",'Planificación 2026-1'!I:I,"&lt;3")</f>
        <v>0</v>
      </c>
      <c r="EK43" s="32">
        <f>SUMIFS('Planificación 2026-1'!S:S,'Planificación 2026-1'!X:X,C43,'Planificación 2026-1'!F:F,"FILIAL",'Planificación 2026-1'!Y:Y,"&lt;&gt;VIRTUAL",'Planificación 2026-1'!I:I,"&lt;3")</f>
        <v>0</v>
      </c>
      <c r="EL43" s="32">
        <f>SUMIFS('Planificación 2026-1'!S:S,'Planificación 2026-1'!X:X,C43,'Planificación 2026-1'!F:F,"PORUMA",'Planificación 2026-1'!Y:Y,"VIRTUAL",'Planificación 2026-1'!I:I,"&lt;3")</f>
        <v>0</v>
      </c>
      <c r="EM43" s="32">
        <f>SUMIFS('Planificación 2026-1'!S:S,'Planificación 2026-1'!X:X,C43,'Planificación 2026-1'!F:F,"PORUMA",'Planificación 2026-1'!Y:Y,"&lt;&gt;VIRTUAL",'Planificación 2026-1'!I:I,"&lt;3")</f>
        <v>0</v>
      </c>
      <c r="EN43" s="32">
        <f>SUMIFS('Planificación 2026-1'!S:S,'Planificación 2026-1'!X:X,C43,'Planificación 2026-1'!F:F,"HUAURA",'Planificación 2026-1'!Y:Y,"VIRTUAL",'Planificación 2026-1'!I:I,"&lt;3")</f>
        <v>0</v>
      </c>
      <c r="EO43" s="32">
        <f>SUMIFS('Planificación 2026-1'!S:S,'Planificación 2026-1'!X:X,C43,'Planificación 2026-1'!F:F,"HUAURA",'Planificación 2026-1'!Y:Y,"&lt;&gt;VIRTUAL",'Planificación 2026-1'!I:I,"&lt;3")</f>
        <v>0</v>
      </c>
      <c r="EP43" s="32">
        <f t="shared" si="13"/>
        <v>0</v>
      </c>
      <c r="EQ43" s="32">
        <f t="shared" si="7"/>
        <v>0</v>
      </c>
      <c r="ER43" s="32">
        <f t="shared" si="8"/>
        <v>0</v>
      </c>
      <c r="ES43" s="32">
        <f t="shared" si="9"/>
        <v>12</v>
      </c>
      <c r="ET43" s="32">
        <f t="shared" si="10"/>
        <v>0</v>
      </c>
      <c r="EU43" s="32">
        <f t="shared" si="11"/>
        <v>12</v>
      </c>
      <c r="EV43" s="32" t="b">
        <f>EXACT(EU43,E43)</f>
        <v>1</v>
      </c>
      <c r="EW43" s="32"/>
      <c r="EX43" s="32">
        <f t="shared" si="1"/>
        <v>12</v>
      </c>
      <c r="EY43" s="32">
        <f t="shared" si="2"/>
        <v>0</v>
      </c>
      <c r="EZ43" s="32" t="b">
        <f>EXACT(SUM(EX43:EY43),E43)</f>
        <v>1</v>
      </c>
      <c r="FA43" s="32" t="str">
        <f>IF(AND(DW43=0,EA43=0,EE43=0),"",IF(COUNTIF(DW43:EE43,"&gt;0")=1,IF(DW43&gt;0,"SEDE",IF(EA43&gt;0,"FILIAL","HUAURA")),IF(COUNTIF(DW43:EE43,"&gt;0")=2,IF(AND(DW43&gt;0,EA43&gt;0),"SEDE-FILIAL",IF(AND(DW43&gt;0,EE43&gt;0),"SEDE-HUAURA","FILIAL-HUAURA")),"SEDE-FILIAL-HUAURA")))</f>
        <v/>
      </c>
      <c r="FB43" s="32" t="str">
        <f t="shared" si="12"/>
        <v>VIRTUAL</v>
      </c>
    </row>
    <row r="44" spans="1:158">
      <c r="A44" s="33"/>
      <c r="B44" s="65">
        <v>41</v>
      </c>
      <c r="C44" s="32" t="s">
        <v>241</v>
      </c>
      <c r="D44" s="429">
        <v>43036474</v>
      </c>
      <c r="E44" s="62">
        <f>SUMIF('Planificación 2026-1'!X:X,C44,'Planificación 2026-1'!S:S)</f>
        <v>15</v>
      </c>
      <c r="F44" s="63" t="s">
        <v>203</v>
      </c>
      <c r="G44" s="454" t="s">
        <v>200</v>
      </c>
      <c r="H44" s="64" t="s">
        <v>111</v>
      </c>
      <c r="I44" s="64" t="s">
        <v>157</v>
      </c>
      <c r="J44" s="32" t="s">
        <v>111</v>
      </c>
      <c r="K44" s="32" t="s">
        <v>157</v>
      </c>
      <c r="L44" s="57" t="str">
        <f>IF(SUM(COUNTIFS('Planificación 2026-1'!F:F,"PRINCIPAL",'Planificación 2026-1'!X:X,C44,'Planificación 2026-1'!H:H,"AF"))&gt;0,"P01"," ")</f>
        <v xml:space="preserve"> </v>
      </c>
      <c r="M44" s="58" t="str">
        <f>IF(SUM(COUNTIFS('Planificación 2026-1'!F:F,"PRINCIPAL",'Planificación 2026-1'!X:X,C44,'Planificación 2026-1'!H:H,"EN"))&gt;0,"P02"," ")</f>
        <v xml:space="preserve"> </v>
      </c>
      <c r="N44" s="58" t="str">
        <f>IF(SUM(COUNTIFS('Planificación 2026-1'!F:F,"PRINCIPAL",'Planificación 2026-1'!X:X,C44,'Planificación 2026-1'!H:H,"IS"))&gt;0,"P03"," ")</f>
        <v xml:space="preserve"> </v>
      </c>
      <c r="O44" s="58" t="str">
        <f>IF(SUM(COUNTIFS('Planificación 2026-1'!F:F,"PRINCIPAL",'Planificación 2026-1'!X:X,C44,'Planificación 2026-1'!H:H,"PS"))&gt;0,"P04"," ")</f>
        <v xml:space="preserve"> </v>
      </c>
      <c r="P44" s="58"/>
      <c r="Q44" s="58" t="str">
        <f>IF(SUM(COUNTIFS('Planificación 2026-1'!F:F,"PRINCIPAL",'Planificación 2026-1'!X:X,C44,'Planificación 2026-1'!H:H,"IN"))&gt;0,"P06"," ")</f>
        <v xml:space="preserve"> </v>
      </c>
      <c r="R44" s="58" t="str">
        <f>IF(SUM(COUNTIFS('Planificación 2026-1'!F:F,"PRINCIPAL",'Planificación 2026-1'!X:X,C44,'Planificación 2026-1'!H:H,"CA"))&gt;0,"P07"," ")</f>
        <v xml:space="preserve"> </v>
      </c>
      <c r="S44" s="58" t="str">
        <f>IF(SUM(COUNTIFS('Planificación 2026-1'!F:F,"PRINCIPAL",'Planificación 2026-1'!X:X,C44,'Planificación 2026-1'!H:H,"DE"))&gt;0,"P08"," ")</f>
        <v xml:space="preserve"> </v>
      </c>
      <c r="T44" s="58" t="str">
        <f>IF(SUM(COUNTIFS('Planificación 2026-1'!F:F,"PRINCIPAL",'Planificación 2026-1'!X:X,C44,'Planificación 2026-1'!H:H,"OB"))&gt;0,"P09"," ")</f>
        <v xml:space="preserve"> </v>
      </c>
      <c r="U44" s="58" t="str">
        <f>IF(SUM(COUNTIFS('Planificación 2026-1'!F:F,"PRINCIPAL",'Planificación 2026-1'!X:X,C44,'Planificación 2026-1'!H:H,"MH"))&gt;0,"P31"," ")</f>
        <v xml:space="preserve"> </v>
      </c>
      <c r="V44" s="58" t="str">
        <f>IF(SUM(COUNTIFS('Planificación 2026-1'!F:F,"PRINCIPAL",'Planificación 2026-1'!X:X,C44,'Planificación 2026-1'!H:H,"IC"))&gt;0,"P32"," ")</f>
        <v xml:space="preserve"> </v>
      </c>
      <c r="W44" s="58" t="str">
        <f>IF(SUM(COUNTIFS('Planificación 2026-1'!F:F,"PRINCIPAL",'Planificación 2026-1'!X:X,C44,'Planificación 2026-1'!H:H,"AR"))&gt;0,"P34"," ")</f>
        <v xml:space="preserve"> </v>
      </c>
      <c r="X44" s="58" t="str">
        <f>IF(SUM(COUNTIFS('Planificación 2026-1'!F:F,"PRINCIPAL",'Planificación 2026-1'!X:X,C44,'Planificación 2026-1'!H:H,"T1"))&gt;0,"P35"," ")</f>
        <v xml:space="preserve"> </v>
      </c>
      <c r="Y44" s="58" t="str">
        <f>IF(SUM(COUNTIFS('Planificación 2026-1'!F:F,"PRINCIPAL",'Planificación 2026-1'!X:X,C44,'Planificación 2026-1'!H:H,"T3"))&gt;0,"P36"," ")</f>
        <v xml:space="preserve"> </v>
      </c>
      <c r="Z44" s="58" t="str">
        <f>IF(SUM(COUNTIFS('Planificación 2026-1'!F:F,"PRINCIPAL",'Planificación 2026-1'!X:X,C44,'Planificación 2026-1'!H:H,"T2"))&gt;0,"P37"," ")</f>
        <v xml:space="preserve"> </v>
      </c>
      <c r="AA44" s="58" t="str">
        <f>IF(SUM(COUNTIFS('Planificación 2026-1'!F:F,"PRINCIPAL",'Planificación 2026-1'!X:X,C44,'Planificación 2026-1'!H:H,"AE"))&gt;0,"P38"," ")</f>
        <v xml:space="preserve"> </v>
      </c>
      <c r="AB44" s="58" t="str">
        <f>IF(SUM(COUNTIFS('Planificación 2026-1'!F:F,"PRINCIPAL",'Planificación 2026-1'!X:X,C44,'Planificación 2026-1'!H:H,"T4"))&gt;0,"P55"," ")</f>
        <v xml:space="preserve"> </v>
      </c>
      <c r="AC44" s="58" t="str">
        <f>IF(SUM(COUNTIFS('Planificación 2026-1'!F:F,"FILIAL",'Planificación 2026-1'!X:X,C44,'Planificación 2026-1'!H:H,"AF"))&gt;0," P01"," ")</f>
        <v xml:space="preserve"> </v>
      </c>
      <c r="AD44" s="58" t="str">
        <f>IF(SUM(COUNTIFS('Planificación 2026-1'!F:F,"FILIAL",'Planificación 2026-1'!X:X,C44,'Planificación 2026-1'!H:H,"EN"))&gt;0,"P02"," ")</f>
        <v xml:space="preserve"> </v>
      </c>
      <c r="AE44" s="58" t="str">
        <f>IF(SUM(COUNTIFS('Planificación 2026-1'!F:F,"FILIAL",'Planificación 2026-1'!X:X,C44,'Planificación 2026-1'!H:H,"IS"))&gt;0,"P03"," ")</f>
        <v xml:space="preserve"> </v>
      </c>
      <c r="AF44" s="58" t="str">
        <f>IF(SUM(COUNTIFS('Planificación 2026-1'!F:F,"FILIAL",'Planificación 2026-1'!X:X,C44,'Planificación 2026-1'!H:H,"PS"))&gt;0,"P04"," ")</f>
        <v xml:space="preserve"> </v>
      </c>
      <c r="AG44" s="58"/>
      <c r="AH44" s="58" t="str">
        <f>IF(SUM(COUNTIFS('Planificación 2026-1'!F:F,"FILIAL",'Planificación 2026-1'!X:X,C44,'Planificación 2026-1'!H:H,"IN"))&gt;0,"P06"," ")</f>
        <v xml:space="preserve"> </v>
      </c>
      <c r="AI44" s="58" t="str">
        <f>IF(SUM(COUNTIFS('Planificación 2026-1'!F:F,"FILIAL",'Planificación 2026-1'!X:X,C44,'Planificación 2026-1'!H:H,"CA"))&gt;0,"P07"," ")</f>
        <v xml:space="preserve"> </v>
      </c>
      <c r="AJ44" s="58" t="str">
        <f>IF(SUM(COUNTIFS('Planificación 2026-1'!F:F,"FILIAL",'Planificación 2026-1'!X:X,C44,'Planificación 2026-1'!H:H,"DE"))&gt;0,"P08"," ")</f>
        <v xml:space="preserve"> </v>
      </c>
      <c r="AK44" s="58" t="str">
        <f>IF(SUM(COUNTIFS('Planificación 2026-1'!F:F,"FILIAL",'Planificación 2026-1'!X:X,C44,'Planificación 2026-1'!H:H,"OB"))&gt;0,"P09"," ")</f>
        <v xml:space="preserve"> </v>
      </c>
      <c r="AL44" s="58" t="str">
        <f>IF(SUM(COUNTIFS('Planificación 2026-1'!F:F,"FILIAL",'Planificación 2026-1'!X:X,C44,'Planificación 2026-1'!H:H,"MH"))&gt;0,"P31"," ")</f>
        <v xml:space="preserve"> </v>
      </c>
      <c r="AM44" s="58" t="str">
        <f>IF(SUM(COUNTIFS('Planificación 2026-1'!F:F,"FILIAL",'Planificación 2026-1'!X:X,C44,'Planificación 2026-1'!H:H,"IC"))&gt;0,"P32"," ")</f>
        <v xml:space="preserve"> </v>
      </c>
      <c r="AN44" s="58" t="str">
        <f>IF(SUM(COUNTIFS('Planificación 2026-1'!F:F,"FILIAL",'Planificación 2026-1'!X:X,C44,'Planificación 2026-1'!H:H,"AR"))&gt;0,"P34"," ")</f>
        <v xml:space="preserve"> </v>
      </c>
      <c r="AO44" s="58" t="str">
        <f>IF(SUM(COUNTIFS('Planificación 2026-1'!F:F,"FILIAL",'Planificación 2026-1'!X:X,C44,'Planificación 2026-1'!H:H,"T1"))&gt;0,"P35"," ")</f>
        <v xml:space="preserve"> </v>
      </c>
      <c r="AP44" s="58" t="str">
        <f>IF(SUM(COUNTIFS('Planificación 2026-1'!F:F,"FILIAL",'Planificación 2026-1'!X:X,C44,'Planificación 2026-1'!H:H,"T3"))&gt;0,"P36"," ")</f>
        <v xml:space="preserve"> </v>
      </c>
      <c r="AQ44" s="58" t="str">
        <f>IF(SUM(COUNTIFS('Planificación 2026-1'!F:F,"FILIAL",'Planificación 2026-1'!X:X,C44,'Planificación 2026-1'!H:H,"T2"))&gt;0,"P37"," ")</f>
        <v xml:space="preserve"> </v>
      </c>
      <c r="AR44" s="58" t="str">
        <f>IF(SUM(COUNTIFS('Planificación 2026-1'!F:F,"FILIAL",'Planificación 2026-1'!X:X,C44,'Planificación 2026-1'!H:H,"AE"))&gt;0,"P38"," ")</f>
        <v xml:space="preserve"> </v>
      </c>
      <c r="AS44" s="58" t="str">
        <f>IF(SUM(COUNTIFS('Planificación 2026-1'!F:F,"FILIAL",'Planificación 2026-1'!X:X,C44,'Planificación 2026-1'!H:H,"T4"))&gt;0,"P55"," ")</f>
        <v xml:space="preserve"> </v>
      </c>
      <c r="AT44" s="58" t="str">
        <f>IF(SUM(COUNTIFS('Planificación 2026-1'!F:F,"SUNAMPE",'Planificación 2026-1'!X:X,C44,'Planificación 2026-1'!H:H,"AF"))&gt;0," P01"," ")</f>
        <v xml:space="preserve"> </v>
      </c>
      <c r="AU44" s="58" t="str">
        <f>IF(SUM(COUNTIFS('Planificación 2026-1'!F:F,"SUNAMPE",'Planificación 2026-1'!X:X,C44,'Planificación 2026-1'!H:H,"EN"))&gt;0,"P02"," ")</f>
        <v xml:space="preserve"> </v>
      </c>
      <c r="AV44" s="58" t="str">
        <f>IF(SUM(COUNTIFS('Planificación 2026-1'!F:F,"SUNAMPE",'Planificación 2026-1'!X:X,C44,'Planificación 2026-1'!H:H,"IS"))&gt;0,"P03"," ")</f>
        <v xml:space="preserve"> </v>
      </c>
      <c r="AW44" s="58" t="str">
        <f>IF(SUM(COUNTIFS('Planificación 2026-1'!F:F,"SUNAMPE",'Planificación 2026-1'!X:X,C44,'Planificación 2026-1'!H:H,"PS"))&gt;0,"P04"," ")</f>
        <v xml:space="preserve"> </v>
      </c>
      <c r="AX44" s="58"/>
      <c r="AY44" s="58" t="str">
        <f>IF(SUM(COUNTIFS('Planificación 2026-1'!F:F,"SUNAMPE",'Planificación 2026-1'!X:X,C44,'Planificación 2026-1'!H:H,"IN"))&gt;0,"P06"," ")</f>
        <v xml:space="preserve"> </v>
      </c>
      <c r="AZ44" s="58" t="str">
        <f>IF(SUM(COUNTIFS('Planificación 2026-1'!F:F,"SUNAMPE",'Planificación 2026-1'!X:X,C44,'Planificación 2026-1'!H:H,"CA"))&gt;0,"P07"," ")</f>
        <v xml:space="preserve"> </v>
      </c>
      <c r="BA44" s="58" t="str">
        <f>IF(SUM(COUNTIFS('Planificación 2026-1'!F:F,"SUNAMPE",'Planificación 2026-1'!X:X,C44,'Planificación 2026-1'!H:H,"DE"))&gt;0,"P08"," ")</f>
        <v xml:space="preserve"> </v>
      </c>
      <c r="BB44" s="58" t="str">
        <f>IF(SUM(COUNTIFS('Planificación 2026-1'!F:F,"SUNAMPE",'Planificación 2026-1'!X:X,C44,'Planificación 2026-1'!H:H,"OB"))&gt;0,"P09"," ")</f>
        <v xml:space="preserve"> </v>
      </c>
      <c r="BC44" s="58" t="str">
        <f>IF(SUM(COUNTIFS('Planificación 2026-1'!F:F,"SUNAMPE",'Planificación 2026-1'!X:X,C44,'Planificación 2026-1'!H:H,"MH"))&gt;0,"P31"," ")</f>
        <v>P31</v>
      </c>
      <c r="BD44" s="58" t="str">
        <f>IF(SUM(COUNTIFS('Planificación 2026-1'!F:F,"SUNAMPE",'Planificación 2026-1'!X:X,C44,'Planificación 2026-1'!H:H,"IC"))&gt;0,"P32"," ")</f>
        <v xml:space="preserve"> </v>
      </c>
      <c r="BE44" s="58" t="str">
        <f>IF(SUM(COUNTIFS('Planificación 2026-1'!F:F,"SUNAMPE",'Planificación 2026-1'!X:X,C44,'Planificación 2026-1'!H:H,"AR"))&gt;0,"P34"," ")</f>
        <v xml:space="preserve"> </v>
      </c>
      <c r="BF44" s="58" t="str">
        <f>IF(SUM(COUNTIFS('Planificación 2026-1'!F:F,"SUNAMPE",'Planificación 2026-1'!X:X,C44,'Planificación 2026-1'!H:H,"T1"))&gt;0,"P35"," ")</f>
        <v xml:space="preserve"> </v>
      </c>
      <c r="BG44" s="58" t="str">
        <f>IF(SUM(COUNTIFS('Planificación 2026-1'!F:F,"SUNAMPE",'Planificación 2026-1'!X:X,C44,'Planificación 2026-1'!H:H,"T3"))&gt;0,"P36"," ")</f>
        <v xml:space="preserve"> </v>
      </c>
      <c r="BH44" s="58" t="str">
        <f>IF(SUM(COUNTIFS('Planificación 2026-1'!F:F,"SUNAMPE",'Planificación 2026-1'!X:X,C44,'Planificación 2026-1'!H:H,"T2"))&gt;0,"P37"," ")</f>
        <v xml:space="preserve"> </v>
      </c>
      <c r="BI44" s="58" t="str">
        <f>IF(SUM(COUNTIFS('Planificación 2026-1'!F:F,"SUNAMPE",'Planificación 2026-1'!X:X,C44,'Planificación 2026-1'!H:H,"AE"))&gt;0,"P38"," ")</f>
        <v xml:space="preserve"> </v>
      </c>
      <c r="BJ44" s="58" t="str">
        <f>IF(SUM(COUNTIFS('Planificación 2026-1'!F:F,"SUNAMPE",'Planificación 2026-1'!X:X,C44,'Planificación 2026-1'!H:H,"T4"))&gt;0,"P55"," ")</f>
        <v xml:space="preserve"> </v>
      </c>
      <c r="BK44" s="58" t="str">
        <f>IF(SUM(COUNTIFS('Planificación 2026-1'!F:F,"HUAURA",'Planificación 2026-1'!X:X,C44,'Planificación 2026-1'!H:H,"AF"))&gt;0," P01"," ")</f>
        <v xml:space="preserve"> </v>
      </c>
      <c r="BL44" s="58" t="str">
        <f>IF(SUM(COUNTIFS('Planificación 2026-1'!F:F,"HUAURA",'Planificación 2026-1'!X:X,C44,'Planificación 2026-1'!H:H,"EN"))&gt;0,"P02"," ")</f>
        <v xml:space="preserve"> </v>
      </c>
      <c r="BM44" s="58" t="str">
        <f>IF(SUM(COUNTIFS('Planificación 2026-1'!F:F,"HUAURA",'Planificación 2026-1'!X:X,C44,'Planificación 2026-1'!H:H,"IS"))&gt;0,"P03"," ")</f>
        <v xml:space="preserve"> </v>
      </c>
      <c r="BN44" s="58" t="str">
        <f>IF(SUM(COUNTIFS('Planificación 2026-1'!F:F,"HUAURA",'Planificación 2026-1'!X:X,C44,'Planificación 2026-1'!H:H,"PS"))&gt;0,"P04"," ")</f>
        <v xml:space="preserve"> </v>
      </c>
      <c r="BO44" s="58"/>
      <c r="BP44" s="58" t="str">
        <f>IF(SUM(COUNTIFS('Planificación 2026-1'!F:F,"HUAURA",'Planificación 2026-1'!X:X,C44,'Planificación 2026-1'!H:H,"IN"))&gt;0,"P06"," ")</f>
        <v xml:space="preserve"> </v>
      </c>
      <c r="BQ44" s="58" t="str">
        <f>IF(SUM(COUNTIFS('Planificación 2026-1'!F:F,"HUAURA",'Planificación 2026-1'!X:X,C44,'Planificación 2026-1'!H:H,"CA"))&gt;0,"P07"," ")</f>
        <v xml:space="preserve"> </v>
      </c>
      <c r="BR44" s="58" t="str">
        <f>IF(SUM(COUNTIFS('Planificación 2026-1'!F:F,"HUAURA",'Planificación 2026-1'!X:X,C44,'Planificación 2026-1'!H:H,"DE"))&gt;0,"P08"," ")</f>
        <v xml:space="preserve"> </v>
      </c>
      <c r="BS44" s="58" t="str">
        <f>IF(SUM(COUNTIFS('Planificación 2026-1'!F:F,"HUAURA",'Planificación 2026-1'!X:X,C44,'Planificación 2026-1'!H:H,"OB"))&gt;0,"P09"," ")</f>
        <v xml:space="preserve"> </v>
      </c>
      <c r="BT44" s="58" t="str">
        <f>IF(SUM(COUNTIFS('Planificación 2026-1'!F:F,"HUAURA",'Planificación 2026-1'!X:X,C44,'Planificación 2026-1'!H:H,"MH"))&gt;0,"P31"," ")</f>
        <v xml:space="preserve"> </v>
      </c>
      <c r="BU44" s="58" t="str">
        <f>IF(SUM(COUNTIFS('Planificación 2026-1'!F:F,"HUAURA",'Planificación 2026-1'!X:X,C44,'Planificación 2026-1'!H:H,"IC"))&gt;0,"P32"," ")</f>
        <v xml:space="preserve"> </v>
      </c>
      <c r="BV44" s="58" t="str">
        <f>IF(SUM(COUNTIFS('Planificación 2026-1'!F:F,"HUAURA",'Planificación 2026-1'!X:X,C44,'Planificación 2026-1'!H:H,"AR"))&gt;0,"P34"," ")</f>
        <v xml:space="preserve"> </v>
      </c>
      <c r="BW44" s="58" t="str">
        <f>IF(SUM(COUNTIFS('Planificación 2026-1'!F:F,"HUAURA",'Planificación 2026-1'!X:X,C44,'Planificación 2026-1'!H:H,"T1"))&gt;0,"P35"," ")</f>
        <v xml:space="preserve"> </v>
      </c>
      <c r="BX44" s="58" t="str">
        <f>IF(SUM(COUNTIFS('Planificación 2026-1'!F:F,"HUAURA",'Planificación 2026-1'!X:X,C44,'Planificación 2026-1'!H:H,"T3"))&gt;0,"P36"," ")</f>
        <v xml:space="preserve"> </v>
      </c>
      <c r="BY44" s="58" t="str">
        <f>IF(SUM(COUNTIFS('Planificación 2026-1'!F:F,"HUAURA",'Planificación 2026-1'!X:X,C44,'Planificación 2026-1'!H:H,"T2"))&gt;0,"P37"," ")</f>
        <v xml:space="preserve"> </v>
      </c>
      <c r="BZ44" s="58" t="str">
        <f>IF(SUM(COUNTIFS('Planificación 2026-1'!F:F,"HUAURA",'Planificación 2026-1'!X:X,C44,'Planificación 2026-1'!H:H,"AE"))&gt;0,"P38"," ")</f>
        <v xml:space="preserve"> </v>
      </c>
      <c r="CA44" s="58" t="str">
        <f>IF(SUM(COUNTIFS('Planificación 2026-1'!F:F,"HUAURA",'Planificación 2026-1'!X:X,C44,'Planificación 2026-1'!H:H,"T4"))&gt;0,"P55"," ")</f>
        <v xml:space="preserve"> </v>
      </c>
      <c r="CB44" s="59">
        <f>SUMIFS('Planificación 2026-1'!S:S,'Planificación 2026-1'!X:X,C44,'Planificación 2026-1'!H:H,"AF",'Planificación 2026-1'!I:I,"&gt;2")</f>
        <v>0</v>
      </c>
      <c r="CC44" s="59">
        <f>SUMIFS('Planificación 2026-1'!S:S,'Planificación 2026-1'!X:X,C44,'Planificación 2026-1'!H:H,"EN",'Planificación 2026-1'!I:I,"&gt;2")</f>
        <v>0</v>
      </c>
      <c r="CD44" s="59">
        <f>SUMIFS('Planificación 2026-1'!S:S,'Planificación 2026-1'!X:X,C44,'Planificación 2026-1'!H:H,"IS",'Planificación 2026-1'!I:I,"&gt;2")</f>
        <v>0</v>
      </c>
      <c r="CE44" s="59">
        <f>SUMIFS('Planificación 2026-1'!S:S,'Planificación 2026-1'!X:X,C44,'Planificación 2026-1'!H:H,"PS",'Planificación 2026-1'!I:I,"&gt;2")</f>
        <v>0</v>
      </c>
      <c r="CF44" s="59">
        <f>SUMIFS('Planificación 2026-1'!S:S,'Planificación 2026-1'!X:X,C44,'Planificación 2026-1'!H:H,"IN",'Planificación 2026-1'!I:I,"&gt;2")</f>
        <v>0</v>
      </c>
      <c r="CG44" s="59">
        <f>SUMIFS('Planificación 2026-1'!S:S,'Planificación 2026-1'!X:X,C44,'Planificación 2026-1'!H:H,"CA",'Planificación 2026-1'!I:I,"&gt;2")</f>
        <v>0</v>
      </c>
      <c r="CH44" s="59">
        <f>SUMIFS('Planificación 2026-1'!S:S,'Planificación 2026-1'!X:X,C44,'Planificación 2026-1'!H:H,"DE",'Planificación 2026-1'!I:I,"&gt;2")</f>
        <v>0</v>
      </c>
      <c r="CI44" s="59">
        <f>SUMIFS('Planificación 2026-1'!S:S,'Planificación 2026-1'!X:X,C44,'Planificación 2026-1'!H:H,"OB",'Planificación 2026-1'!I:I,"&gt;2")</f>
        <v>0</v>
      </c>
      <c r="CJ44" s="59">
        <f>SUMIFS('Planificación 2026-1'!S:S,'Planificación 2026-1'!X:X,C44,'Planificación 2026-1'!H:H,"MH",'Planificación 2026-1'!I:I,"&gt;2")</f>
        <v>15</v>
      </c>
      <c r="CK44" s="59">
        <f>SUMIFS('Planificación 2026-1'!S:S,'Planificación 2026-1'!X:X,C44,'Planificación 2026-1'!H:H,"IC",'Planificación 2026-1'!I:I,"&gt;2")</f>
        <v>0</v>
      </c>
      <c r="CL44" s="59">
        <f>SUMIFS('Planificación 2026-1'!S:S,'Planificación 2026-1'!X:X,C44,'Planificación 2026-1'!H:H,"AR",'Planificación 2026-1'!I:I,"&gt;2")</f>
        <v>0</v>
      </c>
      <c r="CM44" s="59">
        <f>SUMIFS('Planificación 2026-1'!S:S,'Planificación 2026-1'!X:X,C44,'Planificación 2026-1'!H:H,"AE",'Planificación 2026-1'!I:I,"&gt;2")</f>
        <v>0</v>
      </c>
      <c r="CN44" s="59">
        <f>SUMIFS('Planificación 2026-1'!S:S,'Planificación 2026-1'!X:X,C44,'Planificación 2026-1'!H:H,"T1",'Planificación 2026-1'!I:I,"&gt;2")</f>
        <v>0</v>
      </c>
      <c r="CO44" s="59">
        <f>SUMIFS('Planificación 2026-1'!S:S,'Planificación 2026-1'!X:X,C44,'Planificación 2026-1'!H:H,"T3",'Planificación 2026-1'!I:I,"&gt;2")</f>
        <v>0</v>
      </c>
      <c r="CP44" s="59">
        <f>SUMIFS('Planificación 2026-1'!S:S,'Planificación 2026-1'!X:X,C44,'Planificación 2026-1'!H:H,"T2",'Planificación 2026-1'!I:I,"&gt;2")</f>
        <v>0</v>
      </c>
      <c r="CQ44" s="59">
        <f>SUMIFS('Planificación 2026-1'!S:S,'Planificación 2026-1'!X:X,C44,'Planificación 2026-1'!H:H,"T4",'Planificación 2026-1'!I:I,"&gt;2")</f>
        <v>0</v>
      </c>
      <c r="CR44" s="59">
        <f>SUMIFS('Planificación 2026-1'!S:S,'Planificación 2026-1'!X:X,C44,'Planificación 2026-1'!H:H,"AF",'Planificación 2026-1'!I:I,"&lt;3")</f>
        <v>0</v>
      </c>
      <c r="CS44" s="59">
        <f>SUMIFS('Planificación 2026-1'!S:S,'Planificación 2026-1'!X:X,C44,'Planificación 2026-1'!H:H,"EN",'Planificación 2026-1'!I:I,"&lt;3")</f>
        <v>0</v>
      </c>
      <c r="CT44" s="59">
        <f>SUMIFS('Planificación 2026-1'!S:S,'Planificación 2026-1'!X:X,C44,'Planificación 2026-1'!H:H,"IS",'Planificación 2026-1'!I:I,"&lt;3")</f>
        <v>0</v>
      </c>
      <c r="CU44" s="59">
        <f>SUMIFS('Planificación 2026-1'!S:S,'Planificación 2026-1'!X:X,C44,'Planificación 2026-1'!H:H,"PS",'Planificación 2026-1'!I:I,"&lt;3")</f>
        <v>0</v>
      </c>
      <c r="CV44" s="59">
        <f>SUMIFS('Planificación 2026-1'!S:S,'Planificación 2026-1'!X:X,C44,'Planificación 2026-1'!H:H,"IN",'Planificación 2026-1'!I:I,"&lt;3")</f>
        <v>0</v>
      </c>
      <c r="CW44" s="59">
        <f>SUMIFS('Planificación 2026-1'!S:S,'Planificación 2026-1'!X:X,C44,'Planificación 2026-1'!H:H,"CA",'Planificación 2026-1'!I:I,"&lt;3")</f>
        <v>0</v>
      </c>
      <c r="CX44" s="59">
        <f>SUMIFS('Planificación 2026-1'!S:S,'Planificación 2026-1'!X:X,C44,'Planificación 2026-1'!H:H,"DE",'Planificación 2026-1'!I:I,"&lt;3")</f>
        <v>0</v>
      </c>
      <c r="CY44" s="59">
        <f>SUMIFS('Planificación 2026-1'!S:S,'Planificación 2026-1'!X:X,C44,'Planificación 2026-1'!H:H,"OB",'Planificación 2026-1'!I:I,"&lt;3")</f>
        <v>0</v>
      </c>
      <c r="CZ44" s="59">
        <f>SUMIFS('Planificación 2026-1'!S:S,'Planificación 2026-1'!X:X,C44,'Planificación 2026-1'!H:H,"MH",'Planificación 2026-1'!I:I,"&lt;3")</f>
        <v>0</v>
      </c>
      <c r="DA44" s="59">
        <f>SUMIFS('Planificación 2026-1'!S:S,'Planificación 2026-1'!X:X,C44,'Planificación 2026-1'!H:H,"IC",'Planificación 2026-1'!I:I,"&lt;3")</f>
        <v>0</v>
      </c>
      <c r="DB44" s="59">
        <f>SUMIFS('Planificación 2026-1'!S:S,'Planificación 2026-1'!X:X,C44,'Planificación 2026-1'!H:H,"AR",'Planificación 2026-1'!I:I,"&lt;3")</f>
        <v>0</v>
      </c>
      <c r="DC44" s="59">
        <f>SUMIFS('Planificación 2026-1'!S:S,'Planificación 2026-1'!X:X,C44,'Planificación 2026-1'!H:H,"AE",'Planificación 2026-1'!I:I,"&lt;3")</f>
        <v>0</v>
      </c>
      <c r="DD44" s="59">
        <f>SUMIFS('Planificación 2026-1'!S:S,'Planificación 2026-1'!X:X,C44,'Planificación 2026-1'!H:H,"T1",'Planificación 2026-1'!I:I,"&lt;3")</f>
        <v>0</v>
      </c>
      <c r="DE44" s="59">
        <f>SUMIFS('Planificación 2026-1'!S:S,'Planificación 2026-1'!X:X,C44,'Planificación 2026-1'!H:H,"T3",'Planificación 2026-1'!I:I,"&lt;3")</f>
        <v>0</v>
      </c>
      <c r="DF44" s="59">
        <f>SUMIFS('Planificación 2026-1'!S:S,'Planificación 2026-1'!X:X,C44,'Planificación 2026-1'!H:H,"T2",'Planificación 2026-1'!I:I,"&lt;3")</f>
        <v>0</v>
      </c>
      <c r="DG44" s="59">
        <f>SUMIFS('Planificación 2026-1'!S:S,'Planificación 2026-1'!X:X,C44,'Planificación 2026-1'!H:H,"T4",'Planificación 2026-1'!I:I,"&lt;3")</f>
        <v>0</v>
      </c>
      <c r="DH44" s="58" t="str">
        <f t="shared" si="3"/>
        <v/>
      </c>
      <c r="DI44" s="27">
        <f>IF(C44="","",SUMIFS('Planificación 2026-1'!S:S,'Planificación 2026-1'!X:X,C44,'Planificación 2026-1'!F:F,"PRINCIPAL",'Planificación 2026-1'!Y:Y,"VIRTUAL"))</f>
        <v>0</v>
      </c>
      <c r="DJ44" s="27">
        <f>IF(C44="","",SUMIFS('Planificación 2026-1'!S:S,'Planificación 2026-1'!X:X,C44,'Planificación 2026-1'!F:F,"PRINCIPAL",'Planificación 2026-1'!Y:Y,"PRESENCIAL"))</f>
        <v>0</v>
      </c>
      <c r="DK44" s="27">
        <f>IF(C44="","",SUMIFS('Planificación 2026-1'!S:S,'Planificación 2026-1'!X:X,C44,'Planificación 2026-1'!F:F,"PRINCIPAL",'Planificación 2026-1'!Y:Y,"HIBRIDO PRESENCIAL"))</f>
        <v>0</v>
      </c>
      <c r="DL44" s="58" t="str">
        <f t="shared" si="4"/>
        <v/>
      </c>
      <c r="DM44" s="58">
        <f>IF(C44="","",SUMIFS('Planificación 2026-1'!S:S,'Planificación 2026-1'!X:X,C44,'Planificación 2026-1'!F:F,"FILIAL",'Planificación 2026-1'!Y:Y,"VIRTUAL"))</f>
        <v>0</v>
      </c>
      <c r="DN44" s="60">
        <f>IF(C44="","",SUMIFS('Planificación 2026-1'!S:S,'Planificación 2026-1'!X:X,C44,'Planificación 2026-1'!F:F,"FILIAL",'Planificación 2026-1'!Y:Y,"PRESENCIAL"))</f>
        <v>0</v>
      </c>
      <c r="DO44" s="29">
        <f>IF(C44="","",SUMIFS('Planificación 2026-1'!S:S,'Planificación 2026-1'!X:X,C44,'Planificación 2026-1'!F:F,"FILIAL",'Planificación 2026-1'!Y:Y,"HIBRIDO PRESENCIAL"))</f>
        <v>0</v>
      </c>
      <c r="DP44" s="61" t="str">
        <f t="shared" si="5"/>
        <v>P31</v>
      </c>
      <c r="DQ44" s="58">
        <f>IF(C44="","",SUMIFS('Planificación 2026-1'!S:S,'Planificación 2026-1'!X:X,C44,'Planificación 2026-1'!F:F,"SUNAMPE",'Planificación 2026-1'!Y:Y,"VIRTUAL"))</f>
        <v>0</v>
      </c>
      <c r="DR44" s="29">
        <f>IF(C44="","",SUMIFS('Planificación 2026-1'!S:S,'Planificación 2026-1'!X:X,C44,'Planificación 2026-1'!F:F,"SUNAMPE",'Planificación 2026-1'!Y:Y,"PRESENCIAL"))</f>
        <v>15</v>
      </c>
      <c r="DS44" s="61" t="str">
        <f t="shared" si="6"/>
        <v/>
      </c>
      <c r="DT44" s="58">
        <f>IF(C44="","",SUMIFS('Planificación 2026-1'!S:S,'Planificación 2026-1'!X:X,C44,'Planificación 2026-1'!F:F,"HUAURA",'Planificación 2026-1'!Y:Y,"VIRTUAL"))</f>
        <v>0</v>
      </c>
      <c r="DU44" s="29">
        <f>IF(C44="","",SUMIFS('Planificación 2026-1'!S:S,'Planificación 2026-1'!X:X,C44,'Planificación 2026-1'!F:F,"HUAURA",'Planificación 2026-1'!Y:Y,"PRESENCIAL"))</f>
        <v>0</v>
      </c>
      <c r="DV44" s="32">
        <f>SUMIFS('Planificación 2026-1'!S:S,'Planificación 2026-1'!X:X,C44,'Planificación 2026-1'!F:F,"PRINCIPAL",'Planificación 2026-1'!Y:Y,"VIRTUAL",'Planificación 2026-1'!I:I,"&gt;2")</f>
        <v>0</v>
      </c>
      <c r="DW44" s="32">
        <f>SUMIFS('Planificación 2026-1'!S:S,'Planificación 2026-1'!X:X,C44,'Planificación 2026-1'!F:F,"PRINCIPAL",'Planificación 2026-1'!Y:Y,"&lt;&gt;VIRTUAL",'Planificación 2026-1'!I:I,"&gt;2")</f>
        <v>0</v>
      </c>
      <c r="DX44" s="32">
        <f>SUMIFS('Planificación 2026-1'!S:S,'Planificación 2026-1'!X:X,C44,'Planificación 2026-1'!F:F,"SUNAMPE",'Planificación 2026-1'!Y:Y,"VIRTUAL",'Planificación 2026-1'!I:I,"&gt;2")</f>
        <v>0</v>
      </c>
      <c r="DY44" s="32">
        <f>SUMIFS('Planificación 2026-1'!S:S,'Planificación 2026-1'!X:X,C44,'Planificación 2026-1'!F:F,"SUNAMPE",'Planificación 2026-1'!Y:Y,"&lt;&gt;VIRTUAL",'Planificación 2026-1'!I:I,"&gt;2")</f>
        <v>15</v>
      </c>
      <c r="DZ44" s="32">
        <f>SUMIFS('Planificación 2026-1'!S:S,'Planificación 2026-1'!X:X,C44,'Planificación 2026-1'!F:F,"FILIAL",'Planificación 2026-1'!Y:Y,"VIRTUAL",'Planificación 2026-1'!I:I,"&gt;2")</f>
        <v>0</v>
      </c>
      <c r="EA44" s="32">
        <f>SUMIFS('Planificación 2026-1'!S:S,'Planificación 2026-1'!X:X,C44,'Planificación 2026-1'!F:F,"FILIAL",'Planificación 2026-1'!Y:Y,"&lt;&gt;VIRTUAL",'Planificación 2026-1'!I:I,"&gt;2")</f>
        <v>0</v>
      </c>
      <c r="EB44" s="32">
        <f>SUMIFS('Planificación 2026-1'!S:S,'Planificación 2026-1'!X:X,C44,'Planificación 2026-1'!F:F,"PORUMA",'Planificación 2026-1'!Y:Y,"VIRTUAL",'Planificación 2026-1'!I:I,"&gt;2")</f>
        <v>0</v>
      </c>
      <c r="EC44" s="32">
        <f>SUMIFS('Planificación 2026-1'!S:S,'Planificación 2026-1'!X:X,C44,'Planificación 2026-1'!F:F,"PORUMA",'Planificación 2026-1'!Y:Y,"&lt;&gt;VIRTUAL",'Planificación 2026-1'!I:I,"&gt;2")</f>
        <v>0</v>
      </c>
      <c r="ED44" s="32">
        <f>SUMIFS('Planificación 2026-1'!S:S,'Planificación 2026-1'!X:X,C44,'Planificación 2026-1'!F:F,"HUAURA",'Planificación 2026-1'!Y:Y,"VIRTUAL",'Planificación 2026-1'!I:I,"&gt;2")</f>
        <v>0</v>
      </c>
      <c r="EE44" s="32">
        <f>SUMIFS('Planificación 2026-1'!S:S,'Planificación 2026-1'!X:X,C44,'Planificación 2026-1'!F:F,"HUAURA",'Planificación 2026-1'!Y:Y,"&lt;&gt;VIRTUAL",'Planificación 2026-1'!I:I,"&gt;2")</f>
        <v>0</v>
      </c>
      <c r="EF44" s="32">
        <f>SUMIFS('Planificación 2026-1'!S:S,'Planificación 2026-1'!X:X,C44,'Planificación 2026-1'!F:F,"PRINCIPAL",'Planificación 2026-1'!Y:Y,"VIRTUAL",'Planificación 2026-1'!I:I,"&lt;3")</f>
        <v>0</v>
      </c>
      <c r="EG44" s="32">
        <f>SUMIFS('Planificación 2026-1'!S:S,'Planificación 2026-1'!X:X,C44,'Planificación 2026-1'!F:F,"PRINCIPAL",'Planificación 2026-1'!Y:Y,"&lt;&gt;VIRTUAL",'Planificación 2026-1'!I:I,"&lt;3")</f>
        <v>0</v>
      </c>
      <c r="EH44" s="32">
        <f>SUMIFS('Planificación 2026-1'!S:S,'Planificación 2026-1'!X:X,C44,'Planificación 2026-1'!F:F,"SUNAMPE",'Planificación 2026-1'!Y:Y,"VIRTUAL",'Planificación 2026-1'!I:I,"&lt;3")</f>
        <v>0</v>
      </c>
      <c r="EI44" s="32">
        <f>SUMIFS('Planificación 2026-1'!S:S,'Planificación 2026-1'!X:X,C44,'Planificación 2026-1'!F:F,"SUNAMPE",'Planificación 2026-1'!Y:Y,"&lt;&gt;VIRTUAL",'Planificación 2026-1'!I:I,"&lt;3")</f>
        <v>0</v>
      </c>
      <c r="EJ44" s="32">
        <f>SUMIFS('Planificación 2026-1'!S:S,'Planificación 2026-1'!X:X,C44,'Planificación 2026-1'!F:F,"FILIAL",'Planificación 2026-1'!Y:Y,"VIRTUAL",'Planificación 2026-1'!I:I,"&lt;3")</f>
        <v>0</v>
      </c>
      <c r="EK44" s="32">
        <f>SUMIFS('Planificación 2026-1'!S:S,'Planificación 2026-1'!X:X,C44,'Planificación 2026-1'!F:F,"FILIAL",'Planificación 2026-1'!Y:Y,"&lt;&gt;VIRTUAL",'Planificación 2026-1'!I:I,"&lt;3")</f>
        <v>0</v>
      </c>
      <c r="EL44" s="32">
        <f>SUMIFS('Planificación 2026-1'!S:S,'Planificación 2026-1'!X:X,C44,'Planificación 2026-1'!F:F,"PORUMA",'Planificación 2026-1'!Y:Y,"VIRTUAL",'Planificación 2026-1'!I:I,"&lt;3")</f>
        <v>0</v>
      </c>
      <c r="EM44" s="32">
        <f>SUMIFS('Planificación 2026-1'!S:S,'Planificación 2026-1'!X:X,C44,'Planificación 2026-1'!F:F,"PORUMA",'Planificación 2026-1'!Y:Y,"&lt;&gt;VIRTUAL",'Planificación 2026-1'!I:I,"&lt;3")</f>
        <v>0</v>
      </c>
      <c r="EN44" s="32">
        <f>SUMIFS('Planificación 2026-1'!S:S,'Planificación 2026-1'!X:X,C44,'Planificación 2026-1'!F:F,"HUAURA",'Planificación 2026-1'!Y:Y,"VIRTUAL",'Planificación 2026-1'!I:I,"&lt;3")</f>
        <v>0</v>
      </c>
      <c r="EO44" s="32">
        <f>SUMIFS('Planificación 2026-1'!S:S,'Planificación 2026-1'!X:X,C44,'Planificación 2026-1'!F:F,"HUAURA",'Planificación 2026-1'!Y:Y,"&lt;&gt;VIRTUAL",'Planificación 2026-1'!I:I,"&lt;3")</f>
        <v>0</v>
      </c>
      <c r="EP44" s="32">
        <f t="shared" si="13"/>
        <v>0</v>
      </c>
      <c r="EQ44" s="32">
        <f t="shared" si="7"/>
        <v>0</v>
      </c>
      <c r="ER44" s="32">
        <f t="shared" si="8"/>
        <v>0</v>
      </c>
      <c r="ES44" s="32">
        <f t="shared" si="9"/>
        <v>0</v>
      </c>
      <c r="ET44" s="32">
        <f t="shared" si="10"/>
        <v>15</v>
      </c>
      <c r="EU44" s="32">
        <f t="shared" si="11"/>
        <v>15</v>
      </c>
      <c r="EV44" s="32" t="b">
        <f>EXACT(EU44,E44)</f>
        <v>1</v>
      </c>
      <c r="EW44" s="32"/>
      <c r="EX44" s="32">
        <f t="shared" si="1"/>
        <v>0</v>
      </c>
      <c r="EY44" s="32">
        <f t="shared" si="2"/>
        <v>15</v>
      </c>
      <c r="EZ44" s="32" t="b">
        <f>EXACT(SUM(EX44:EY44),E44)</f>
        <v>1</v>
      </c>
      <c r="FA44" s="32" t="str">
        <f>IF(AND(DW44=0,EA44=0,EE44=0),"",IF(COUNTIF(DW44:EE44,"&gt;0")=1,IF(DW44&gt;0,"SEDE",IF(EA44&gt;0,"FILIAL","HUAURA")),IF(COUNTIF(DW44:EE44,"&gt;0")=2,IF(AND(DW44&gt;0,EA44&gt;0),"SEDE-FILIAL",IF(AND(DW44&gt;0,EE44&gt;0),"SEDE-HUAURA","FILIAL-HUAURA")),"SEDE-FILIAL-HUAURA")))</f>
        <v/>
      </c>
      <c r="FB44" s="32" t="str">
        <f t="shared" si="12"/>
        <v>PRESENCIAL</v>
      </c>
    </row>
    <row r="45" spans="1:158">
      <c r="A45" s="33"/>
      <c r="B45" s="66">
        <v>42</v>
      </c>
      <c r="C45" s="32" t="s">
        <v>242</v>
      </c>
      <c r="D45" s="429">
        <v>43456897</v>
      </c>
      <c r="E45" s="62">
        <f>SUMIF('Planificación 2026-1'!X:X,C45,'Planificación 2026-1'!S:S)</f>
        <v>19</v>
      </c>
      <c r="F45" s="63" t="s">
        <v>203</v>
      </c>
      <c r="G45" s="454" t="s">
        <v>200</v>
      </c>
      <c r="H45" s="64" t="s">
        <v>38</v>
      </c>
      <c r="I45" s="64" t="s">
        <v>152</v>
      </c>
      <c r="J45" s="32" t="s">
        <v>38</v>
      </c>
      <c r="K45" s="32" t="s">
        <v>152</v>
      </c>
      <c r="L45" s="57" t="str">
        <f>IF(SUM(COUNTIFS('Planificación 2026-1'!F:F,"PRINCIPAL",'Planificación 2026-1'!X:X,C45,'Planificación 2026-1'!H:H,"AF"))&gt;0,"P01"," ")</f>
        <v xml:space="preserve"> </v>
      </c>
      <c r="M45" s="58" t="str">
        <f>IF(SUM(COUNTIFS('Planificación 2026-1'!F:F,"PRINCIPAL",'Planificación 2026-1'!X:X,C45,'Planificación 2026-1'!H:H,"EN"))&gt;0,"P02"," ")</f>
        <v xml:space="preserve"> </v>
      </c>
      <c r="N45" s="58" t="str">
        <f>IF(SUM(COUNTIFS('Planificación 2026-1'!F:F,"PRINCIPAL",'Planificación 2026-1'!X:X,C45,'Planificación 2026-1'!H:H,"IS"))&gt;0,"P03"," ")</f>
        <v xml:space="preserve"> </v>
      </c>
      <c r="O45" s="58" t="str">
        <f>IF(SUM(COUNTIFS('Planificación 2026-1'!F:F,"PRINCIPAL",'Planificación 2026-1'!X:X,C45,'Planificación 2026-1'!H:H,"PS"))&gt;0,"P04"," ")</f>
        <v xml:space="preserve"> </v>
      </c>
      <c r="P45" s="58"/>
      <c r="Q45" s="58" t="str">
        <f>IF(SUM(COUNTIFS('Planificación 2026-1'!F:F,"PRINCIPAL",'Planificación 2026-1'!X:X,C45,'Planificación 2026-1'!H:H,"IN"))&gt;0,"P06"," ")</f>
        <v xml:space="preserve"> </v>
      </c>
      <c r="R45" s="58" t="str">
        <f>IF(SUM(COUNTIFS('Planificación 2026-1'!F:F,"PRINCIPAL",'Planificación 2026-1'!X:X,C45,'Planificación 2026-1'!H:H,"CA"))&gt;0,"P07"," ")</f>
        <v xml:space="preserve"> </v>
      </c>
      <c r="S45" s="58" t="str">
        <f>IF(SUM(COUNTIFS('Planificación 2026-1'!F:F,"PRINCIPAL",'Planificación 2026-1'!X:X,C45,'Planificación 2026-1'!H:H,"DE"))&gt;0,"P08"," ")</f>
        <v xml:space="preserve"> </v>
      </c>
      <c r="T45" s="58" t="str">
        <f>IF(SUM(COUNTIFS('Planificación 2026-1'!F:F,"PRINCIPAL",'Planificación 2026-1'!X:X,C45,'Planificación 2026-1'!H:H,"OB"))&gt;0,"P09"," ")</f>
        <v xml:space="preserve"> </v>
      </c>
      <c r="U45" s="58" t="str">
        <f>IF(SUM(COUNTIFS('Planificación 2026-1'!F:F,"PRINCIPAL",'Planificación 2026-1'!X:X,C45,'Planificación 2026-1'!H:H,"MH"))&gt;0,"P31"," ")</f>
        <v xml:space="preserve"> </v>
      </c>
      <c r="V45" s="58" t="str">
        <f>IF(SUM(COUNTIFS('Planificación 2026-1'!F:F,"PRINCIPAL",'Planificación 2026-1'!X:X,C45,'Planificación 2026-1'!H:H,"IC"))&gt;0,"P32"," ")</f>
        <v xml:space="preserve"> </v>
      </c>
      <c r="W45" s="58" t="str">
        <f>IF(SUM(COUNTIFS('Planificación 2026-1'!F:F,"PRINCIPAL",'Planificación 2026-1'!X:X,C45,'Planificación 2026-1'!H:H,"AR"))&gt;0,"P34"," ")</f>
        <v xml:space="preserve"> </v>
      </c>
      <c r="X45" s="58" t="str">
        <f>IF(SUM(COUNTIFS('Planificación 2026-1'!F:F,"PRINCIPAL",'Planificación 2026-1'!X:X,C45,'Planificación 2026-1'!H:H,"T1"))&gt;0,"P35"," ")</f>
        <v xml:space="preserve"> </v>
      </c>
      <c r="Y45" s="58" t="str">
        <f>IF(SUM(COUNTIFS('Planificación 2026-1'!F:F,"PRINCIPAL",'Planificación 2026-1'!X:X,C45,'Planificación 2026-1'!H:H,"T3"))&gt;0,"P36"," ")</f>
        <v xml:space="preserve"> </v>
      </c>
      <c r="Z45" s="58" t="str">
        <f>IF(SUM(COUNTIFS('Planificación 2026-1'!F:F,"PRINCIPAL",'Planificación 2026-1'!X:X,C45,'Planificación 2026-1'!H:H,"T2"))&gt;0,"P37"," ")</f>
        <v xml:space="preserve"> </v>
      </c>
      <c r="AA45" s="58" t="str">
        <f>IF(SUM(COUNTIFS('Planificación 2026-1'!F:F,"PRINCIPAL",'Planificación 2026-1'!X:X,C45,'Planificación 2026-1'!H:H,"AE"))&gt;0,"P38"," ")</f>
        <v xml:space="preserve"> </v>
      </c>
      <c r="AB45" s="58" t="str">
        <f>IF(SUM(COUNTIFS('Planificación 2026-1'!F:F,"PRINCIPAL",'Planificación 2026-1'!X:X,C45,'Planificación 2026-1'!H:H,"T4"))&gt;0,"P55"," ")</f>
        <v xml:space="preserve"> </v>
      </c>
      <c r="AC45" s="58" t="str">
        <f>IF(SUM(COUNTIFS('Planificación 2026-1'!F:F,"FILIAL",'Planificación 2026-1'!X:X,C45,'Planificación 2026-1'!H:H,"AF"))&gt;0," P01"," ")</f>
        <v xml:space="preserve"> </v>
      </c>
      <c r="AD45" s="58" t="str">
        <f>IF(SUM(COUNTIFS('Planificación 2026-1'!F:F,"FILIAL",'Planificación 2026-1'!X:X,C45,'Planificación 2026-1'!H:H,"EN"))&gt;0,"P02"," ")</f>
        <v xml:space="preserve"> </v>
      </c>
      <c r="AE45" s="58" t="str">
        <f>IF(SUM(COUNTIFS('Planificación 2026-1'!F:F,"FILIAL",'Planificación 2026-1'!X:X,C45,'Planificación 2026-1'!H:H,"IS"))&gt;0,"P03"," ")</f>
        <v xml:space="preserve"> </v>
      </c>
      <c r="AF45" s="58" t="str">
        <f>IF(SUM(COUNTIFS('Planificación 2026-1'!F:F,"FILIAL",'Planificación 2026-1'!X:X,C45,'Planificación 2026-1'!H:H,"PS"))&gt;0,"P04"," ")</f>
        <v>P04</v>
      </c>
      <c r="AG45" s="58"/>
      <c r="AH45" s="58" t="str">
        <f>IF(SUM(COUNTIFS('Planificación 2026-1'!F:F,"FILIAL",'Planificación 2026-1'!X:X,C45,'Planificación 2026-1'!H:H,"IN"))&gt;0,"P06"," ")</f>
        <v xml:space="preserve"> </v>
      </c>
      <c r="AI45" s="58" t="str">
        <f>IF(SUM(COUNTIFS('Planificación 2026-1'!F:F,"FILIAL",'Planificación 2026-1'!X:X,C45,'Planificación 2026-1'!H:H,"CA"))&gt;0,"P07"," ")</f>
        <v xml:space="preserve"> </v>
      </c>
      <c r="AJ45" s="58" t="str">
        <f>IF(SUM(COUNTIFS('Planificación 2026-1'!F:F,"FILIAL",'Planificación 2026-1'!X:X,C45,'Planificación 2026-1'!H:H,"DE"))&gt;0,"P08"," ")</f>
        <v xml:space="preserve"> </v>
      </c>
      <c r="AK45" s="58" t="str">
        <f>IF(SUM(COUNTIFS('Planificación 2026-1'!F:F,"FILIAL",'Planificación 2026-1'!X:X,C45,'Planificación 2026-1'!H:H,"OB"))&gt;0,"P09"," ")</f>
        <v xml:space="preserve"> </v>
      </c>
      <c r="AL45" s="58" t="str">
        <f>IF(SUM(COUNTIFS('Planificación 2026-1'!F:F,"FILIAL",'Planificación 2026-1'!X:X,C45,'Planificación 2026-1'!H:H,"MH"))&gt;0,"P31"," ")</f>
        <v xml:space="preserve"> </v>
      </c>
      <c r="AM45" s="58" t="str">
        <f>IF(SUM(COUNTIFS('Planificación 2026-1'!F:F,"FILIAL",'Planificación 2026-1'!X:X,C45,'Planificación 2026-1'!H:H,"IC"))&gt;0,"P32"," ")</f>
        <v xml:space="preserve"> </v>
      </c>
      <c r="AN45" s="58" t="str">
        <f>IF(SUM(COUNTIFS('Planificación 2026-1'!F:F,"FILIAL",'Planificación 2026-1'!X:X,C45,'Planificación 2026-1'!H:H,"AR"))&gt;0,"P34"," ")</f>
        <v xml:space="preserve"> </v>
      </c>
      <c r="AO45" s="58" t="str">
        <f>IF(SUM(COUNTIFS('Planificación 2026-1'!F:F,"FILIAL",'Planificación 2026-1'!X:X,C45,'Planificación 2026-1'!H:H,"T1"))&gt;0,"P35"," ")</f>
        <v xml:space="preserve"> </v>
      </c>
      <c r="AP45" s="58" t="str">
        <f>IF(SUM(COUNTIFS('Planificación 2026-1'!F:F,"FILIAL",'Planificación 2026-1'!X:X,C45,'Planificación 2026-1'!H:H,"T3"))&gt;0,"P36"," ")</f>
        <v xml:space="preserve"> </v>
      </c>
      <c r="AQ45" s="58" t="str">
        <f>IF(SUM(COUNTIFS('Planificación 2026-1'!F:F,"FILIAL",'Planificación 2026-1'!X:X,C45,'Planificación 2026-1'!H:H,"T2"))&gt;0,"P37"," ")</f>
        <v xml:space="preserve"> </v>
      </c>
      <c r="AR45" s="58" t="str">
        <f>IF(SUM(COUNTIFS('Planificación 2026-1'!F:F,"FILIAL",'Planificación 2026-1'!X:X,C45,'Planificación 2026-1'!H:H,"AE"))&gt;0,"P38"," ")</f>
        <v xml:space="preserve"> </v>
      </c>
      <c r="AS45" s="58" t="str">
        <f>IF(SUM(COUNTIFS('Planificación 2026-1'!F:F,"FILIAL",'Planificación 2026-1'!X:X,C45,'Planificación 2026-1'!H:H,"T4"))&gt;0,"P55"," ")</f>
        <v xml:space="preserve"> </v>
      </c>
      <c r="AT45" s="58" t="str">
        <f>IF(SUM(COUNTIFS('Planificación 2026-1'!F:F,"SUNAMPE",'Planificación 2026-1'!X:X,C45,'Planificación 2026-1'!H:H,"AF"))&gt;0," P01"," ")</f>
        <v xml:space="preserve"> </v>
      </c>
      <c r="AU45" s="58" t="str">
        <f>IF(SUM(COUNTIFS('Planificación 2026-1'!F:F,"SUNAMPE",'Planificación 2026-1'!X:X,C45,'Planificación 2026-1'!H:H,"EN"))&gt;0,"P02"," ")</f>
        <v xml:space="preserve"> </v>
      </c>
      <c r="AV45" s="58" t="str">
        <f>IF(SUM(COUNTIFS('Planificación 2026-1'!F:F,"SUNAMPE",'Planificación 2026-1'!X:X,C45,'Planificación 2026-1'!H:H,"IS"))&gt;0,"P03"," ")</f>
        <v xml:space="preserve"> </v>
      </c>
      <c r="AW45" s="58" t="str">
        <f>IF(SUM(COUNTIFS('Planificación 2026-1'!F:F,"SUNAMPE",'Planificación 2026-1'!X:X,C45,'Planificación 2026-1'!H:H,"PS"))&gt;0,"P04"," ")</f>
        <v xml:space="preserve"> </v>
      </c>
      <c r="AX45" s="58"/>
      <c r="AY45" s="58" t="str">
        <f>IF(SUM(COUNTIFS('Planificación 2026-1'!F:F,"SUNAMPE",'Planificación 2026-1'!X:X,C45,'Planificación 2026-1'!H:H,"IN"))&gt;0,"P06"," ")</f>
        <v xml:space="preserve"> </v>
      </c>
      <c r="AZ45" s="58" t="str">
        <f>IF(SUM(COUNTIFS('Planificación 2026-1'!F:F,"SUNAMPE",'Planificación 2026-1'!X:X,C45,'Planificación 2026-1'!H:H,"CA"))&gt;0,"P07"," ")</f>
        <v xml:space="preserve"> </v>
      </c>
      <c r="BA45" s="58" t="str">
        <f>IF(SUM(COUNTIFS('Planificación 2026-1'!F:F,"SUNAMPE",'Planificación 2026-1'!X:X,C45,'Planificación 2026-1'!H:H,"DE"))&gt;0,"P08"," ")</f>
        <v xml:space="preserve"> </v>
      </c>
      <c r="BB45" s="58" t="str">
        <f>IF(SUM(COUNTIFS('Planificación 2026-1'!F:F,"SUNAMPE",'Planificación 2026-1'!X:X,C45,'Planificación 2026-1'!H:H,"OB"))&gt;0,"P09"," ")</f>
        <v xml:space="preserve"> </v>
      </c>
      <c r="BC45" s="58" t="str">
        <f>IF(SUM(COUNTIFS('Planificación 2026-1'!F:F,"SUNAMPE",'Planificación 2026-1'!X:X,C45,'Planificación 2026-1'!H:H,"MH"))&gt;0,"P31"," ")</f>
        <v xml:space="preserve"> </v>
      </c>
      <c r="BD45" s="58" t="str">
        <f>IF(SUM(COUNTIFS('Planificación 2026-1'!F:F,"SUNAMPE",'Planificación 2026-1'!X:X,C45,'Planificación 2026-1'!H:H,"IC"))&gt;0,"P32"," ")</f>
        <v xml:space="preserve"> </v>
      </c>
      <c r="BE45" s="58" t="str">
        <f>IF(SUM(COUNTIFS('Planificación 2026-1'!F:F,"SUNAMPE",'Planificación 2026-1'!X:X,C45,'Planificación 2026-1'!H:H,"AR"))&gt;0,"P34"," ")</f>
        <v xml:space="preserve"> </v>
      </c>
      <c r="BF45" s="58" t="str">
        <f>IF(SUM(COUNTIFS('Planificación 2026-1'!F:F,"SUNAMPE",'Planificación 2026-1'!X:X,C45,'Planificación 2026-1'!H:H,"T1"))&gt;0,"P35"," ")</f>
        <v>P35</v>
      </c>
      <c r="BG45" s="58" t="str">
        <f>IF(SUM(COUNTIFS('Planificación 2026-1'!F:F,"SUNAMPE",'Planificación 2026-1'!X:X,C45,'Planificación 2026-1'!H:H,"T3"))&gt;0,"P36"," ")</f>
        <v>P36</v>
      </c>
      <c r="BH45" s="58" t="str">
        <f>IF(SUM(COUNTIFS('Planificación 2026-1'!F:F,"SUNAMPE",'Planificación 2026-1'!X:X,C45,'Planificación 2026-1'!H:H,"T2"))&gt;0,"P37"," ")</f>
        <v xml:space="preserve"> </v>
      </c>
      <c r="BI45" s="58" t="str">
        <f>IF(SUM(COUNTIFS('Planificación 2026-1'!F:F,"SUNAMPE",'Planificación 2026-1'!X:X,C45,'Planificación 2026-1'!H:H,"AE"))&gt;0,"P38"," ")</f>
        <v xml:space="preserve"> </v>
      </c>
      <c r="BJ45" s="58" t="str">
        <f>IF(SUM(COUNTIFS('Planificación 2026-1'!F:F,"SUNAMPE",'Planificación 2026-1'!X:X,C45,'Planificación 2026-1'!H:H,"T4"))&gt;0,"P55"," ")</f>
        <v xml:space="preserve"> </v>
      </c>
      <c r="BK45" s="58" t="str">
        <f>IF(SUM(COUNTIFS('Planificación 2026-1'!F:F,"HUAURA",'Planificación 2026-1'!X:X,C45,'Planificación 2026-1'!H:H,"AF"))&gt;0," P01"," ")</f>
        <v xml:space="preserve"> </v>
      </c>
      <c r="BL45" s="58" t="str">
        <f>IF(SUM(COUNTIFS('Planificación 2026-1'!F:F,"HUAURA",'Planificación 2026-1'!X:X,C45,'Planificación 2026-1'!H:H,"EN"))&gt;0,"P02"," ")</f>
        <v xml:space="preserve"> </v>
      </c>
      <c r="BM45" s="58" t="str">
        <f>IF(SUM(COUNTIFS('Planificación 2026-1'!F:F,"HUAURA",'Planificación 2026-1'!X:X,C45,'Planificación 2026-1'!H:H,"IS"))&gt;0,"P03"," ")</f>
        <v xml:space="preserve"> </v>
      </c>
      <c r="BN45" s="58" t="str">
        <f>IF(SUM(COUNTIFS('Planificación 2026-1'!F:F,"HUAURA",'Planificación 2026-1'!X:X,C45,'Planificación 2026-1'!H:H,"PS"))&gt;0,"P04"," ")</f>
        <v xml:space="preserve"> </v>
      </c>
      <c r="BO45" s="58"/>
      <c r="BP45" s="58" t="str">
        <f>IF(SUM(COUNTIFS('Planificación 2026-1'!F:F,"HUAURA",'Planificación 2026-1'!X:X,C45,'Planificación 2026-1'!H:H,"IN"))&gt;0,"P06"," ")</f>
        <v xml:space="preserve"> </v>
      </c>
      <c r="BQ45" s="58" t="str">
        <f>IF(SUM(COUNTIFS('Planificación 2026-1'!F:F,"HUAURA",'Planificación 2026-1'!X:X,C45,'Planificación 2026-1'!H:H,"CA"))&gt;0,"P07"," ")</f>
        <v xml:space="preserve"> </v>
      </c>
      <c r="BR45" s="58" t="str">
        <f>IF(SUM(COUNTIFS('Planificación 2026-1'!F:F,"HUAURA",'Planificación 2026-1'!X:X,C45,'Planificación 2026-1'!H:H,"DE"))&gt;0,"P08"," ")</f>
        <v xml:space="preserve"> </v>
      </c>
      <c r="BS45" s="58" t="str">
        <f>IF(SUM(COUNTIFS('Planificación 2026-1'!F:F,"HUAURA",'Planificación 2026-1'!X:X,C45,'Planificación 2026-1'!H:H,"OB"))&gt;0,"P09"," ")</f>
        <v xml:space="preserve"> </v>
      </c>
      <c r="BT45" s="58" t="str">
        <f>IF(SUM(COUNTIFS('Planificación 2026-1'!F:F,"HUAURA",'Planificación 2026-1'!X:X,C45,'Planificación 2026-1'!H:H,"MH"))&gt;0,"P31"," ")</f>
        <v xml:space="preserve"> </v>
      </c>
      <c r="BU45" s="58" t="str">
        <f>IF(SUM(COUNTIFS('Planificación 2026-1'!F:F,"HUAURA",'Planificación 2026-1'!X:X,C45,'Planificación 2026-1'!H:H,"IC"))&gt;0,"P32"," ")</f>
        <v xml:space="preserve"> </v>
      </c>
      <c r="BV45" s="58" t="str">
        <f>IF(SUM(COUNTIFS('Planificación 2026-1'!F:F,"HUAURA",'Planificación 2026-1'!X:X,C45,'Planificación 2026-1'!H:H,"AR"))&gt;0,"P34"," ")</f>
        <v xml:space="preserve"> </v>
      </c>
      <c r="BW45" s="58" t="str">
        <f>IF(SUM(COUNTIFS('Planificación 2026-1'!F:F,"HUAURA",'Planificación 2026-1'!X:X,C45,'Planificación 2026-1'!H:H,"T1"))&gt;0,"P35"," ")</f>
        <v xml:space="preserve"> </v>
      </c>
      <c r="BX45" s="58" t="str">
        <f>IF(SUM(COUNTIFS('Planificación 2026-1'!F:F,"HUAURA",'Planificación 2026-1'!X:X,C45,'Planificación 2026-1'!H:H,"T3"))&gt;0,"P36"," ")</f>
        <v xml:space="preserve"> </v>
      </c>
      <c r="BY45" s="58" t="str">
        <f>IF(SUM(COUNTIFS('Planificación 2026-1'!F:F,"HUAURA",'Planificación 2026-1'!X:X,C45,'Planificación 2026-1'!H:H,"T2"))&gt;0,"P37"," ")</f>
        <v xml:space="preserve"> </v>
      </c>
      <c r="BZ45" s="58" t="str">
        <f>IF(SUM(COUNTIFS('Planificación 2026-1'!F:F,"HUAURA",'Planificación 2026-1'!X:X,C45,'Planificación 2026-1'!H:H,"AE"))&gt;0,"P38"," ")</f>
        <v xml:space="preserve"> </v>
      </c>
      <c r="CA45" s="58" t="str">
        <f>IF(SUM(COUNTIFS('Planificación 2026-1'!F:F,"HUAURA",'Planificación 2026-1'!X:X,C45,'Planificación 2026-1'!H:H,"T4"))&gt;0,"P55"," ")</f>
        <v xml:space="preserve"> </v>
      </c>
      <c r="CB45" s="59">
        <f>SUMIFS('Planificación 2026-1'!S:S,'Planificación 2026-1'!X:X,C45,'Planificación 2026-1'!H:H,"AF",'Planificación 2026-1'!I:I,"&gt;2")</f>
        <v>0</v>
      </c>
      <c r="CC45" s="59">
        <f>SUMIFS('Planificación 2026-1'!S:S,'Planificación 2026-1'!X:X,C45,'Planificación 2026-1'!H:H,"EN",'Planificación 2026-1'!I:I,"&gt;2")</f>
        <v>0</v>
      </c>
      <c r="CD45" s="59">
        <f>SUMIFS('Planificación 2026-1'!S:S,'Planificación 2026-1'!X:X,C45,'Planificación 2026-1'!H:H,"IS",'Planificación 2026-1'!I:I,"&gt;2")</f>
        <v>0</v>
      </c>
      <c r="CE45" s="59">
        <f>SUMIFS('Planificación 2026-1'!S:S,'Planificación 2026-1'!X:X,C45,'Planificación 2026-1'!H:H,"PS",'Planificación 2026-1'!I:I,"&gt;2")</f>
        <v>15</v>
      </c>
      <c r="CF45" s="59">
        <f>SUMIFS('Planificación 2026-1'!S:S,'Planificación 2026-1'!X:X,C45,'Planificación 2026-1'!H:H,"IN",'Planificación 2026-1'!I:I,"&gt;2")</f>
        <v>0</v>
      </c>
      <c r="CG45" s="59">
        <f>SUMIFS('Planificación 2026-1'!S:S,'Planificación 2026-1'!X:X,C45,'Planificación 2026-1'!H:H,"CA",'Planificación 2026-1'!I:I,"&gt;2")</f>
        <v>0</v>
      </c>
      <c r="CH45" s="59">
        <f>SUMIFS('Planificación 2026-1'!S:S,'Planificación 2026-1'!X:X,C45,'Planificación 2026-1'!H:H,"DE",'Planificación 2026-1'!I:I,"&gt;2")</f>
        <v>0</v>
      </c>
      <c r="CI45" s="59">
        <f>SUMIFS('Planificación 2026-1'!S:S,'Planificación 2026-1'!X:X,C45,'Planificación 2026-1'!H:H,"OB",'Planificación 2026-1'!I:I,"&gt;2")</f>
        <v>0</v>
      </c>
      <c r="CJ45" s="59">
        <f>SUMIFS('Planificación 2026-1'!S:S,'Planificación 2026-1'!X:X,C45,'Planificación 2026-1'!H:H,"MH",'Planificación 2026-1'!I:I,"&gt;2")</f>
        <v>0</v>
      </c>
      <c r="CK45" s="59">
        <f>SUMIFS('Planificación 2026-1'!S:S,'Planificación 2026-1'!X:X,C45,'Planificación 2026-1'!H:H,"IC",'Planificación 2026-1'!I:I,"&gt;2")</f>
        <v>0</v>
      </c>
      <c r="CL45" s="59">
        <f>SUMIFS('Planificación 2026-1'!S:S,'Planificación 2026-1'!X:X,C45,'Planificación 2026-1'!H:H,"AR",'Planificación 2026-1'!I:I,"&gt;2")</f>
        <v>0</v>
      </c>
      <c r="CM45" s="59">
        <f>SUMIFS('Planificación 2026-1'!S:S,'Planificación 2026-1'!X:X,C45,'Planificación 2026-1'!H:H,"AE",'Planificación 2026-1'!I:I,"&gt;2")</f>
        <v>0</v>
      </c>
      <c r="CN45" s="59">
        <f>SUMIFS('Planificación 2026-1'!S:S,'Planificación 2026-1'!X:X,C45,'Planificación 2026-1'!H:H,"T1",'Planificación 2026-1'!I:I,"&gt;2")</f>
        <v>4</v>
      </c>
      <c r="CO45" s="59">
        <f>SUMIFS('Planificación 2026-1'!S:S,'Planificación 2026-1'!X:X,C45,'Planificación 2026-1'!H:H,"T3",'Planificación 2026-1'!I:I,"&gt;2")</f>
        <v>0</v>
      </c>
      <c r="CP45" s="59">
        <f>SUMIFS('Planificación 2026-1'!S:S,'Planificación 2026-1'!X:X,C45,'Planificación 2026-1'!H:H,"T2",'Planificación 2026-1'!I:I,"&gt;2")</f>
        <v>0</v>
      </c>
      <c r="CQ45" s="59">
        <f>SUMIFS('Planificación 2026-1'!S:S,'Planificación 2026-1'!X:X,C45,'Planificación 2026-1'!H:H,"T4",'Planificación 2026-1'!I:I,"&gt;2")</f>
        <v>0</v>
      </c>
      <c r="CR45" s="59">
        <f>SUMIFS('Planificación 2026-1'!S:S,'Planificación 2026-1'!X:X,C45,'Planificación 2026-1'!H:H,"AF",'Planificación 2026-1'!I:I,"&lt;3")</f>
        <v>0</v>
      </c>
      <c r="CS45" s="59">
        <f>SUMIFS('Planificación 2026-1'!S:S,'Planificación 2026-1'!X:X,C45,'Planificación 2026-1'!H:H,"EN",'Planificación 2026-1'!I:I,"&lt;3")</f>
        <v>0</v>
      </c>
      <c r="CT45" s="59">
        <f>SUMIFS('Planificación 2026-1'!S:S,'Planificación 2026-1'!X:X,C45,'Planificación 2026-1'!H:H,"IS",'Planificación 2026-1'!I:I,"&lt;3")</f>
        <v>0</v>
      </c>
      <c r="CU45" s="59">
        <f>SUMIFS('Planificación 2026-1'!S:S,'Planificación 2026-1'!X:X,C45,'Planificación 2026-1'!H:H,"PS",'Planificación 2026-1'!I:I,"&lt;3")</f>
        <v>0</v>
      </c>
      <c r="CV45" s="59">
        <f>SUMIFS('Planificación 2026-1'!S:S,'Planificación 2026-1'!X:X,C45,'Planificación 2026-1'!H:H,"IN",'Planificación 2026-1'!I:I,"&lt;3")</f>
        <v>0</v>
      </c>
      <c r="CW45" s="59">
        <f>SUMIFS('Planificación 2026-1'!S:S,'Planificación 2026-1'!X:X,C45,'Planificación 2026-1'!H:H,"CA",'Planificación 2026-1'!I:I,"&lt;3")</f>
        <v>0</v>
      </c>
      <c r="CX45" s="59">
        <f>SUMIFS('Planificación 2026-1'!S:S,'Planificación 2026-1'!X:X,C45,'Planificación 2026-1'!H:H,"DE",'Planificación 2026-1'!I:I,"&lt;3")</f>
        <v>0</v>
      </c>
      <c r="CY45" s="59">
        <f>SUMIFS('Planificación 2026-1'!S:S,'Planificación 2026-1'!X:X,C45,'Planificación 2026-1'!H:H,"OB",'Planificación 2026-1'!I:I,"&lt;3")</f>
        <v>0</v>
      </c>
      <c r="CZ45" s="59">
        <f>SUMIFS('Planificación 2026-1'!S:S,'Planificación 2026-1'!X:X,C45,'Planificación 2026-1'!H:H,"MH",'Planificación 2026-1'!I:I,"&lt;3")</f>
        <v>0</v>
      </c>
      <c r="DA45" s="59">
        <f>SUMIFS('Planificación 2026-1'!S:S,'Planificación 2026-1'!X:X,C45,'Planificación 2026-1'!H:H,"IC",'Planificación 2026-1'!I:I,"&lt;3")</f>
        <v>0</v>
      </c>
      <c r="DB45" s="59">
        <f>SUMIFS('Planificación 2026-1'!S:S,'Planificación 2026-1'!X:X,C45,'Planificación 2026-1'!H:H,"AR",'Planificación 2026-1'!I:I,"&lt;3")</f>
        <v>0</v>
      </c>
      <c r="DC45" s="59">
        <f>SUMIFS('Planificación 2026-1'!S:S,'Planificación 2026-1'!X:X,C45,'Planificación 2026-1'!H:H,"AE",'Planificación 2026-1'!I:I,"&lt;3")</f>
        <v>0</v>
      </c>
      <c r="DD45" s="59">
        <f>SUMIFS('Planificación 2026-1'!S:S,'Planificación 2026-1'!X:X,C45,'Planificación 2026-1'!H:H,"T1",'Planificación 2026-1'!I:I,"&lt;3")</f>
        <v>0</v>
      </c>
      <c r="DE45" s="59">
        <f>SUMIFS('Planificación 2026-1'!S:S,'Planificación 2026-1'!X:X,C45,'Planificación 2026-1'!H:H,"T3",'Planificación 2026-1'!I:I,"&lt;3")</f>
        <v>0</v>
      </c>
      <c r="DF45" s="59">
        <f>SUMIFS('Planificación 2026-1'!S:S,'Planificación 2026-1'!X:X,C45,'Planificación 2026-1'!H:H,"T2",'Planificación 2026-1'!I:I,"&lt;3")</f>
        <v>0</v>
      </c>
      <c r="DG45" s="59">
        <f>SUMIFS('Planificación 2026-1'!S:S,'Planificación 2026-1'!X:X,C45,'Planificación 2026-1'!H:H,"T4",'Planificación 2026-1'!I:I,"&lt;3")</f>
        <v>0</v>
      </c>
      <c r="DH45" s="58" t="str">
        <f t="shared" si="3"/>
        <v/>
      </c>
      <c r="DI45" s="27">
        <f>IF(C45="","",SUMIFS('Planificación 2026-1'!S:S,'Planificación 2026-1'!X:X,C45,'Planificación 2026-1'!F:F,"PRINCIPAL",'Planificación 2026-1'!Y:Y,"VIRTUAL"))</f>
        <v>0</v>
      </c>
      <c r="DJ45" s="27">
        <f>IF(C45="","",SUMIFS('Planificación 2026-1'!S:S,'Planificación 2026-1'!X:X,C45,'Planificación 2026-1'!F:F,"PRINCIPAL",'Planificación 2026-1'!Y:Y,"PRESENCIAL"))</f>
        <v>0</v>
      </c>
      <c r="DK45" s="27">
        <f>IF(C45="","",SUMIFS('Planificación 2026-1'!S:S,'Planificación 2026-1'!X:X,C45,'Planificación 2026-1'!F:F,"PRINCIPAL",'Planificación 2026-1'!Y:Y,"HIBRIDO PRESENCIAL"))</f>
        <v>0</v>
      </c>
      <c r="DL45" s="58" t="str">
        <f t="shared" si="4"/>
        <v>P04</v>
      </c>
      <c r="DM45" s="58">
        <f>IF(C45="","",SUMIFS('Planificación 2026-1'!S:S,'Planificación 2026-1'!X:X,C45,'Planificación 2026-1'!F:F,"FILIAL",'Planificación 2026-1'!Y:Y,"VIRTUAL"))</f>
        <v>0</v>
      </c>
      <c r="DN45" s="60">
        <f>IF(C45="","",SUMIFS('Planificación 2026-1'!S:S,'Planificación 2026-1'!X:X,C45,'Planificación 2026-1'!F:F,"FILIAL",'Planificación 2026-1'!Y:Y,"PRESENCIAL"))</f>
        <v>15</v>
      </c>
      <c r="DO45" s="29">
        <f>IF(C45="","",SUMIFS('Planificación 2026-1'!S:S,'Planificación 2026-1'!X:X,C45,'Planificación 2026-1'!F:F,"FILIAL",'Planificación 2026-1'!Y:Y,"HIBRIDO PRESENCIAL"))</f>
        <v>0</v>
      </c>
      <c r="DP45" s="61" t="str">
        <f t="shared" si="5"/>
        <v>P35P36</v>
      </c>
      <c r="DQ45" s="58">
        <f>IF(C45="","",SUMIFS('Planificación 2026-1'!S:S,'Planificación 2026-1'!X:X,C45,'Planificación 2026-1'!F:F,"SUNAMPE",'Planificación 2026-1'!Y:Y,"VIRTUAL"))</f>
        <v>0</v>
      </c>
      <c r="DR45" s="29">
        <f>IF(C45="","",SUMIFS('Planificación 2026-1'!S:S,'Planificación 2026-1'!X:X,C45,'Planificación 2026-1'!F:F,"SUNAMPE",'Planificación 2026-1'!Y:Y,"PRESENCIAL"))</f>
        <v>0</v>
      </c>
      <c r="DS45" s="61" t="str">
        <f t="shared" si="6"/>
        <v/>
      </c>
      <c r="DT45" s="58">
        <f>IF(C45="","",SUMIFS('Planificación 2026-1'!S:S,'Planificación 2026-1'!X:X,C45,'Planificación 2026-1'!F:F,"HUAURA",'Planificación 2026-1'!Y:Y,"VIRTUAL"))</f>
        <v>0</v>
      </c>
      <c r="DU45" s="29">
        <f>IF(C45="","",SUMIFS('Planificación 2026-1'!S:S,'Planificación 2026-1'!X:X,C45,'Planificación 2026-1'!F:F,"HUAURA",'Planificación 2026-1'!Y:Y,"PRESENCIAL"))</f>
        <v>0</v>
      </c>
      <c r="DV45" s="32">
        <f>SUMIFS('Planificación 2026-1'!S:S,'Planificación 2026-1'!X:X,C45,'Planificación 2026-1'!F:F,"PRINCIPAL",'Planificación 2026-1'!Y:Y,"VIRTUAL",'Planificación 2026-1'!I:I,"&gt;2")</f>
        <v>0</v>
      </c>
      <c r="DW45" s="32">
        <f>SUMIFS('Planificación 2026-1'!S:S,'Planificación 2026-1'!X:X,C45,'Planificación 2026-1'!F:F,"PRINCIPAL",'Planificación 2026-1'!Y:Y,"&lt;&gt;VIRTUAL",'Planificación 2026-1'!I:I,"&gt;2")</f>
        <v>0</v>
      </c>
      <c r="DX45" s="32">
        <f>SUMIFS('Planificación 2026-1'!S:S,'Planificación 2026-1'!X:X,C45,'Planificación 2026-1'!F:F,"SUNAMPE",'Planificación 2026-1'!Y:Y,"VIRTUAL",'Planificación 2026-1'!I:I,"&gt;2")</f>
        <v>0</v>
      </c>
      <c r="DY45" s="32">
        <f>SUMIFS('Planificación 2026-1'!S:S,'Planificación 2026-1'!X:X,C45,'Planificación 2026-1'!F:F,"SUNAMPE",'Planificación 2026-1'!Y:Y,"&lt;&gt;VIRTUAL",'Planificación 2026-1'!I:I,"&gt;2")</f>
        <v>0</v>
      </c>
      <c r="DZ45" s="32">
        <f>SUMIFS('Planificación 2026-1'!S:S,'Planificación 2026-1'!X:X,C45,'Planificación 2026-1'!F:F,"FILIAL",'Planificación 2026-1'!Y:Y,"VIRTUAL",'Planificación 2026-1'!I:I,"&gt;2")</f>
        <v>0</v>
      </c>
      <c r="EA45" s="32">
        <f>SUMIFS('Planificación 2026-1'!S:S,'Planificación 2026-1'!X:X,C45,'Planificación 2026-1'!F:F,"FILIAL",'Planificación 2026-1'!Y:Y,"&lt;&gt;VIRTUAL",'Planificación 2026-1'!I:I,"&gt;2")</f>
        <v>15</v>
      </c>
      <c r="EB45" s="32">
        <f>SUMIFS('Planificación 2026-1'!S:S,'Planificación 2026-1'!X:X,C45,'Planificación 2026-1'!F:F,"PORUMA",'Planificación 2026-1'!Y:Y,"VIRTUAL",'Planificación 2026-1'!I:I,"&gt;2")</f>
        <v>4</v>
      </c>
      <c r="EC45" s="32">
        <f>SUMIFS('Planificación 2026-1'!S:S,'Planificación 2026-1'!X:X,C45,'Planificación 2026-1'!F:F,"PORUMA",'Planificación 2026-1'!Y:Y,"&lt;&gt;VIRTUAL",'Planificación 2026-1'!I:I,"&gt;2")</f>
        <v>0</v>
      </c>
      <c r="ED45" s="32">
        <f>SUMIFS('Planificación 2026-1'!S:S,'Planificación 2026-1'!X:X,C45,'Planificación 2026-1'!F:F,"HUAURA",'Planificación 2026-1'!Y:Y,"VIRTUAL",'Planificación 2026-1'!I:I,"&gt;2")</f>
        <v>0</v>
      </c>
      <c r="EE45" s="32">
        <f>SUMIFS('Planificación 2026-1'!S:S,'Planificación 2026-1'!X:X,C45,'Planificación 2026-1'!F:F,"HUAURA",'Planificación 2026-1'!Y:Y,"&lt;&gt;VIRTUAL",'Planificación 2026-1'!I:I,"&gt;2")</f>
        <v>0</v>
      </c>
      <c r="EF45" s="32">
        <f>SUMIFS('Planificación 2026-1'!S:S,'Planificación 2026-1'!X:X,C45,'Planificación 2026-1'!F:F,"PRINCIPAL",'Planificación 2026-1'!Y:Y,"VIRTUAL",'Planificación 2026-1'!I:I,"&lt;3")</f>
        <v>0</v>
      </c>
      <c r="EG45" s="32">
        <f>SUMIFS('Planificación 2026-1'!S:S,'Planificación 2026-1'!X:X,C45,'Planificación 2026-1'!F:F,"PRINCIPAL",'Planificación 2026-1'!Y:Y,"&lt;&gt;VIRTUAL",'Planificación 2026-1'!I:I,"&lt;3")</f>
        <v>0</v>
      </c>
      <c r="EH45" s="32">
        <f>SUMIFS('Planificación 2026-1'!S:S,'Planificación 2026-1'!X:X,C45,'Planificación 2026-1'!F:F,"SUNAMPE",'Planificación 2026-1'!Y:Y,"VIRTUAL",'Planificación 2026-1'!I:I,"&lt;3")</f>
        <v>0</v>
      </c>
      <c r="EI45" s="32">
        <f>SUMIFS('Planificación 2026-1'!S:S,'Planificación 2026-1'!X:X,C45,'Planificación 2026-1'!F:F,"SUNAMPE",'Planificación 2026-1'!Y:Y,"&lt;&gt;VIRTUAL",'Planificación 2026-1'!I:I,"&lt;3")</f>
        <v>0</v>
      </c>
      <c r="EJ45" s="32">
        <f>SUMIFS('Planificación 2026-1'!S:S,'Planificación 2026-1'!X:X,C45,'Planificación 2026-1'!F:F,"FILIAL",'Planificación 2026-1'!Y:Y,"VIRTUAL",'Planificación 2026-1'!I:I,"&lt;3")</f>
        <v>0</v>
      </c>
      <c r="EK45" s="32">
        <f>SUMIFS('Planificación 2026-1'!S:S,'Planificación 2026-1'!X:X,C45,'Planificación 2026-1'!F:F,"FILIAL",'Planificación 2026-1'!Y:Y,"&lt;&gt;VIRTUAL",'Planificación 2026-1'!I:I,"&lt;3")</f>
        <v>0</v>
      </c>
      <c r="EL45" s="32">
        <f>SUMIFS('Planificación 2026-1'!S:S,'Planificación 2026-1'!X:X,C45,'Planificación 2026-1'!F:F,"PORUMA",'Planificación 2026-1'!Y:Y,"VIRTUAL",'Planificación 2026-1'!I:I,"&lt;3")</f>
        <v>0</v>
      </c>
      <c r="EM45" s="32">
        <f>SUMIFS('Planificación 2026-1'!S:S,'Planificación 2026-1'!X:X,C45,'Planificación 2026-1'!F:F,"PORUMA",'Planificación 2026-1'!Y:Y,"&lt;&gt;VIRTUAL",'Planificación 2026-1'!I:I,"&lt;3")</f>
        <v>0</v>
      </c>
      <c r="EN45" s="32">
        <f>SUMIFS('Planificación 2026-1'!S:S,'Planificación 2026-1'!X:X,C45,'Planificación 2026-1'!F:F,"HUAURA",'Planificación 2026-1'!Y:Y,"VIRTUAL",'Planificación 2026-1'!I:I,"&lt;3")</f>
        <v>0</v>
      </c>
      <c r="EO45" s="32">
        <f>SUMIFS('Planificación 2026-1'!S:S,'Planificación 2026-1'!X:X,C45,'Planificación 2026-1'!F:F,"HUAURA",'Planificación 2026-1'!Y:Y,"&lt;&gt;VIRTUAL",'Planificación 2026-1'!I:I,"&lt;3")</f>
        <v>0</v>
      </c>
      <c r="EP45" s="32">
        <f t="shared" si="13"/>
        <v>15</v>
      </c>
      <c r="EQ45" s="32">
        <f t="shared" si="7"/>
        <v>0</v>
      </c>
      <c r="ER45" s="32">
        <f t="shared" si="8"/>
        <v>4</v>
      </c>
      <c r="ES45" s="32">
        <f t="shared" si="9"/>
        <v>0</v>
      </c>
      <c r="ET45" s="32">
        <f t="shared" si="10"/>
        <v>0</v>
      </c>
      <c r="EU45" s="32">
        <f t="shared" si="11"/>
        <v>19</v>
      </c>
      <c r="EV45" s="32" t="b">
        <f>EXACT(EU45,E45)</f>
        <v>1</v>
      </c>
      <c r="EW45" s="32"/>
      <c r="EX45" s="32">
        <f t="shared" si="1"/>
        <v>0</v>
      </c>
      <c r="EY45" s="32">
        <f t="shared" si="2"/>
        <v>15</v>
      </c>
      <c r="EZ45" s="32" t="b">
        <f>EXACT(SUM(EX45:EY45),E45)</f>
        <v>0</v>
      </c>
      <c r="FA45" s="32" t="str">
        <f>IF(AND(DW45=0,EA45=0,EE45=0),"",IF(COUNTIF(DW45:EE45,"&gt;0")=1,IF(DW45&gt;0,"SEDE",IF(EA45&gt;0,"FILIAL","HUAURA")),IF(COUNTIF(DW45:EE45,"&gt;0")=2,IF(AND(DW45&gt;0,EA45&gt;0),"SEDE-FILIAL",IF(AND(DW45&gt;0,EE45&gt;0),"SEDE-HUAURA","FILIAL-HUAURA")),"SEDE-FILIAL-HUAURA")))</f>
        <v>FILIAL-HUAURA</v>
      </c>
      <c r="FB45" s="32" t="str">
        <f t="shared" si="12"/>
        <v>PRESENCIAL</v>
      </c>
    </row>
    <row r="46" spans="1:158">
      <c r="A46" s="33"/>
      <c r="B46" s="65">
        <v>43</v>
      </c>
      <c r="C46" s="32" t="s">
        <v>243</v>
      </c>
      <c r="D46" s="429">
        <v>21463142</v>
      </c>
      <c r="E46" s="62">
        <f>SUMIF('Planificación 2026-1'!X:X,C46,'Planificación 2026-1'!S:S)</f>
        <v>38</v>
      </c>
      <c r="F46" s="63" t="s">
        <v>199</v>
      </c>
      <c r="G46" s="454" t="s">
        <v>200</v>
      </c>
      <c r="H46" s="64" t="s">
        <v>38</v>
      </c>
      <c r="I46" s="64" t="s">
        <v>156</v>
      </c>
      <c r="J46" s="32" t="s">
        <v>181</v>
      </c>
      <c r="K46" s="32" t="s">
        <v>156</v>
      </c>
      <c r="L46" s="57" t="str">
        <f>IF(SUM(COUNTIFS('Planificación 2026-1'!F:F,"PRINCIPAL",'Planificación 2026-1'!X:X,C46,'Planificación 2026-1'!H:H,"AF"))&gt;0,"P01"," ")</f>
        <v xml:space="preserve"> </v>
      </c>
      <c r="M46" s="58" t="str">
        <f>IF(SUM(COUNTIFS('Planificación 2026-1'!F:F,"PRINCIPAL",'Planificación 2026-1'!X:X,C46,'Planificación 2026-1'!H:H,"EN"))&gt;0,"P02"," ")</f>
        <v xml:space="preserve"> </v>
      </c>
      <c r="N46" s="58" t="str">
        <f>IF(SUM(COUNTIFS('Planificación 2026-1'!F:F,"PRINCIPAL",'Planificación 2026-1'!X:X,C46,'Planificación 2026-1'!H:H,"IS"))&gt;0,"P03"," ")</f>
        <v xml:space="preserve"> </v>
      </c>
      <c r="O46" s="58" t="str">
        <f>IF(SUM(COUNTIFS('Planificación 2026-1'!F:F,"PRINCIPAL",'Planificación 2026-1'!X:X,C46,'Planificación 2026-1'!H:H,"PS"))&gt;0,"P04"," ")</f>
        <v xml:space="preserve"> </v>
      </c>
      <c r="P46" s="58"/>
      <c r="Q46" s="58" t="str">
        <f>IF(SUM(COUNTIFS('Planificación 2026-1'!F:F,"PRINCIPAL",'Planificación 2026-1'!X:X,C46,'Planificación 2026-1'!H:H,"IN"))&gt;0,"P06"," ")</f>
        <v xml:space="preserve"> </v>
      </c>
      <c r="R46" s="58" t="str">
        <f>IF(SUM(COUNTIFS('Planificación 2026-1'!F:F,"PRINCIPAL",'Planificación 2026-1'!X:X,C46,'Planificación 2026-1'!H:H,"CA"))&gt;0,"P07"," ")</f>
        <v xml:space="preserve"> </v>
      </c>
      <c r="S46" s="58" t="str">
        <f>IF(SUM(COUNTIFS('Planificación 2026-1'!F:F,"PRINCIPAL",'Planificación 2026-1'!X:X,C46,'Planificación 2026-1'!H:H,"DE"))&gt;0,"P08"," ")</f>
        <v xml:space="preserve"> </v>
      </c>
      <c r="T46" s="58" t="str">
        <f>IF(SUM(COUNTIFS('Planificación 2026-1'!F:F,"PRINCIPAL",'Planificación 2026-1'!X:X,C46,'Planificación 2026-1'!H:H,"OB"))&gt;0,"P09"," ")</f>
        <v>P09</v>
      </c>
      <c r="U46" s="58" t="str">
        <f>IF(SUM(COUNTIFS('Planificación 2026-1'!F:F,"PRINCIPAL",'Planificación 2026-1'!X:X,C46,'Planificación 2026-1'!H:H,"MH"))&gt;0,"P31"," ")</f>
        <v xml:space="preserve"> </v>
      </c>
      <c r="V46" s="58" t="str">
        <f>IF(SUM(COUNTIFS('Planificación 2026-1'!F:F,"PRINCIPAL",'Planificación 2026-1'!X:X,C46,'Planificación 2026-1'!H:H,"IC"))&gt;0,"P32"," ")</f>
        <v xml:space="preserve"> </v>
      </c>
      <c r="W46" s="58" t="str">
        <f>IF(SUM(COUNTIFS('Planificación 2026-1'!F:F,"PRINCIPAL",'Planificación 2026-1'!X:X,C46,'Planificación 2026-1'!H:H,"AR"))&gt;0,"P34"," ")</f>
        <v xml:space="preserve"> </v>
      </c>
      <c r="X46" s="58" t="str">
        <f>IF(SUM(COUNTIFS('Planificación 2026-1'!F:F,"PRINCIPAL",'Planificación 2026-1'!X:X,C46,'Planificación 2026-1'!H:H,"T1"))&gt;0,"P35"," ")</f>
        <v xml:space="preserve"> </v>
      </c>
      <c r="Y46" s="58" t="str">
        <f>IF(SUM(COUNTIFS('Planificación 2026-1'!F:F,"PRINCIPAL",'Planificación 2026-1'!X:X,C46,'Planificación 2026-1'!H:H,"T3"))&gt;0,"P36"," ")</f>
        <v xml:space="preserve"> </v>
      </c>
      <c r="Z46" s="58" t="str">
        <f>IF(SUM(COUNTIFS('Planificación 2026-1'!F:F,"PRINCIPAL",'Planificación 2026-1'!X:X,C46,'Planificación 2026-1'!H:H,"T2"))&gt;0,"P37"," ")</f>
        <v xml:space="preserve"> </v>
      </c>
      <c r="AA46" s="58" t="str">
        <f>IF(SUM(COUNTIFS('Planificación 2026-1'!F:F,"PRINCIPAL",'Planificación 2026-1'!X:X,C46,'Planificación 2026-1'!H:H,"AE"))&gt;0,"P38"," ")</f>
        <v xml:space="preserve"> </v>
      </c>
      <c r="AB46" s="58" t="str">
        <f>IF(SUM(COUNTIFS('Planificación 2026-1'!F:F,"PRINCIPAL",'Planificación 2026-1'!X:X,C46,'Planificación 2026-1'!H:H,"T4"))&gt;0,"P55"," ")</f>
        <v xml:space="preserve"> </v>
      </c>
      <c r="AC46" s="58" t="str">
        <f>IF(SUM(COUNTIFS('Planificación 2026-1'!F:F,"FILIAL",'Planificación 2026-1'!X:X,C46,'Planificación 2026-1'!H:H,"AF"))&gt;0," P01"," ")</f>
        <v xml:space="preserve"> </v>
      </c>
      <c r="AD46" s="58" t="str">
        <f>IF(SUM(COUNTIFS('Planificación 2026-1'!F:F,"FILIAL",'Planificación 2026-1'!X:X,C46,'Planificación 2026-1'!H:H,"EN"))&gt;0,"P02"," ")</f>
        <v xml:space="preserve"> </v>
      </c>
      <c r="AE46" s="58" t="str">
        <f>IF(SUM(COUNTIFS('Planificación 2026-1'!F:F,"FILIAL",'Planificación 2026-1'!X:X,C46,'Planificación 2026-1'!H:H,"IS"))&gt;0,"P03"," ")</f>
        <v xml:space="preserve"> </v>
      </c>
      <c r="AF46" s="58" t="str">
        <f>IF(SUM(COUNTIFS('Planificación 2026-1'!F:F,"FILIAL",'Planificación 2026-1'!X:X,C46,'Planificación 2026-1'!H:H,"PS"))&gt;0,"P04"," ")</f>
        <v xml:space="preserve"> </v>
      </c>
      <c r="AG46" s="58"/>
      <c r="AH46" s="58" t="str">
        <f>IF(SUM(COUNTIFS('Planificación 2026-1'!F:F,"FILIAL",'Planificación 2026-1'!X:X,C46,'Planificación 2026-1'!H:H,"IN"))&gt;0,"P06"," ")</f>
        <v xml:space="preserve"> </v>
      </c>
      <c r="AI46" s="58" t="str">
        <f>IF(SUM(COUNTIFS('Planificación 2026-1'!F:F,"FILIAL",'Planificación 2026-1'!X:X,C46,'Planificación 2026-1'!H:H,"CA"))&gt;0,"P07"," ")</f>
        <v xml:space="preserve"> </v>
      </c>
      <c r="AJ46" s="58" t="str">
        <f>IF(SUM(COUNTIFS('Planificación 2026-1'!F:F,"FILIAL",'Planificación 2026-1'!X:X,C46,'Planificación 2026-1'!H:H,"DE"))&gt;0,"P08"," ")</f>
        <v xml:space="preserve"> </v>
      </c>
      <c r="AK46" s="58" t="str">
        <f>IF(SUM(COUNTIFS('Planificación 2026-1'!F:F,"FILIAL",'Planificación 2026-1'!X:X,C46,'Planificación 2026-1'!H:H,"OB"))&gt;0,"P09"," ")</f>
        <v>P09</v>
      </c>
      <c r="AL46" s="58" t="str">
        <f>IF(SUM(COUNTIFS('Planificación 2026-1'!F:F,"FILIAL",'Planificación 2026-1'!X:X,C46,'Planificación 2026-1'!H:H,"MH"))&gt;0,"P31"," ")</f>
        <v xml:space="preserve"> </v>
      </c>
      <c r="AM46" s="58" t="str">
        <f>IF(SUM(COUNTIFS('Planificación 2026-1'!F:F,"FILIAL",'Planificación 2026-1'!X:X,C46,'Planificación 2026-1'!H:H,"IC"))&gt;0,"P32"," ")</f>
        <v xml:space="preserve"> </v>
      </c>
      <c r="AN46" s="58" t="str">
        <f>IF(SUM(COUNTIFS('Planificación 2026-1'!F:F,"FILIAL",'Planificación 2026-1'!X:X,C46,'Planificación 2026-1'!H:H,"AR"))&gt;0,"P34"," ")</f>
        <v xml:space="preserve"> </v>
      </c>
      <c r="AO46" s="58" t="str">
        <f>IF(SUM(COUNTIFS('Planificación 2026-1'!F:F,"FILIAL",'Planificación 2026-1'!X:X,C46,'Planificación 2026-1'!H:H,"T1"))&gt;0,"P35"," ")</f>
        <v>P35</v>
      </c>
      <c r="AP46" s="58" t="str">
        <f>IF(SUM(COUNTIFS('Planificación 2026-1'!F:F,"FILIAL",'Planificación 2026-1'!X:X,C46,'Planificación 2026-1'!H:H,"T3"))&gt;0,"P36"," ")</f>
        <v>P36</v>
      </c>
      <c r="AQ46" s="58" t="str">
        <f>IF(SUM(COUNTIFS('Planificación 2026-1'!F:F,"FILIAL",'Planificación 2026-1'!X:X,C46,'Planificación 2026-1'!H:H,"T2"))&gt;0,"P37"," ")</f>
        <v xml:space="preserve"> </v>
      </c>
      <c r="AR46" s="58" t="str">
        <f>IF(SUM(COUNTIFS('Planificación 2026-1'!F:F,"FILIAL",'Planificación 2026-1'!X:X,C46,'Planificación 2026-1'!H:H,"AE"))&gt;0,"P38"," ")</f>
        <v xml:space="preserve"> </v>
      </c>
      <c r="AS46" s="58" t="str">
        <f>IF(SUM(COUNTIFS('Planificación 2026-1'!F:F,"FILIAL",'Planificación 2026-1'!X:X,C46,'Planificación 2026-1'!H:H,"T4"))&gt;0,"P55"," ")</f>
        <v xml:space="preserve"> </v>
      </c>
      <c r="AT46" s="58" t="str">
        <f>IF(SUM(COUNTIFS('Planificación 2026-1'!F:F,"SUNAMPE",'Planificación 2026-1'!X:X,C46,'Planificación 2026-1'!H:H,"AF"))&gt;0," P01"," ")</f>
        <v xml:space="preserve"> </v>
      </c>
      <c r="AU46" s="58" t="str">
        <f>IF(SUM(COUNTIFS('Planificación 2026-1'!F:F,"SUNAMPE",'Planificación 2026-1'!X:X,C46,'Planificación 2026-1'!H:H,"EN"))&gt;0,"P02"," ")</f>
        <v xml:space="preserve"> </v>
      </c>
      <c r="AV46" s="58" t="str">
        <f>IF(SUM(COUNTIFS('Planificación 2026-1'!F:F,"SUNAMPE",'Planificación 2026-1'!X:X,C46,'Planificación 2026-1'!H:H,"IS"))&gt;0,"P03"," ")</f>
        <v xml:space="preserve"> </v>
      </c>
      <c r="AW46" s="58" t="str">
        <f>IF(SUM(COUNTIFS('Planificación 2026-1'!F:F,"SUNAMPE",'Planificación 2026-1'!X:X,C46,'Planificación 2026-1'!H:H,"PS"))&gt;0,"P04"," ")</f>
        <v xml:space="preserve"> </v>
      </c>
      <c r="AX46" s="58"/>
      <c r="AY46" s="58" t="str">
        <f>IF(SUM(COUNTIFS('Planificación 2026-1'!F:F,"SUNAMPE",'Planificación 2026-1'!X:X,C46,'Planificación 2026-1'!H:H,"IN"))&gt;0,"P06"," ")</f>
        <v xml:space="preserve"> </v>
      </c>
      <c r="AZ46" s="58" t="str">
        <f>IF(SUM(COUNTIFS('Planificación 2026-1'!F:F,"SUNAMPE",'Planificación 2026-1'!X:X,C46,'Planificación 2026-1'!H:H,"CA"))&gt;0,"P07"," ")</f>
        <v xml:space="preserve"> </v>
      </c>
      <c r="BA46" s="58" t="str">
        <f>IF(SUM(COUNTIFS('Planificación 2026-1'!F:F,"SUNAMPE",'Planificación 2026-1'!X:X,C46,'Planificación 2026-1'!H:H,"DE"))&gt;0,"P08"," ")</f>
        <v xml:space="preserve"> </v>
      </c>
      <c r="BB46" s="58" t="str">
        <f>IF(SUM(COUNTIFS('Planificación 2026-1'!F:F,"SUNAMPE",'Planificación 2026-1'!X:X,C46,'Planificación 2026-1'!H:H,"OB"))&gt;0,"P09"," ")</f>
        <v xml:space="preserve"> </v>
      </c>
      <c r="BC46" s="58" t="str">
        <f>IF(SUM(COUNTIFS('Planificación 2026-1'!F:F,"SUNAMPE",'Planificación 2026-1'!X:X,C46,'Planificación 2026-1'!H:H,"MH"))&gt;0,"P31"," ")</f>
        <v xml:space="preserve"> </v>
      </c>
      <c r="BD46" s="58" t="str">
        <f>IF(SUM(COUNTIFS('Planificación 2026-1'!F:F,"SUNAMPE",'Planificación 2026-1'!X:X,C46,'Planificación 2026-1'!H:H,"IC"))&gt;0,"P32"," ")</f>
        <v xml:space="preserve"> </v>
      </c>
      <c r="BE46" s="58" t="str">
        <f>IF(SUM(COUNTIFS('Planificación 2026-1'!F:F,"SUNAMPE",'Planificación 2026-1'!X:X,C46,'Planificación 2026-1'!H:H,"AR"))&gt;0,"P34"," ")</f>
        <v xml:space="preserve"> </v>
      </c>
      <c r="BF46" s="58" t="str">
        <f>IF(SUM(COUNTIFS('Planificación 2026-1'!F:F,"SUNAMPE",'Planificación 2026-1'!X:X,C46,'Planificación 2026-1'!H:H,"T1"))&gt;0,"P35"," ")</f>
        <v xml:space="preserve"> </v>
      </c>
      <c r="BG46" s="58" t="str">
        <f>IF(SUM(COUNTIFS('Planificación 2026-1'!F:F,"SUNAMPE",'Planificación 2026-1'!X:X,C46,'Planificación 2026-1'!H:H,"T3"))&gt;0,"P36"," ")</f>
        <v xml:space="preserve"> </v>
      </c>
      <c r="BH46" s="58" t="str">
        <f>IF(SUM(COUNTIFS('Planificación 2026-1'!F:F,"SUNAMPE",'Planificación 2026-1'!X:X,C46,'Planificación 2026-1'!H:H,"T2"))&gt;0,"P37"," ")</f>
        <v xml:space="preserve"> </v>
      </c>
      <c r="BI46" s="58" t="str">
        <f>IF(SUM(COUNTIFS('Planificación 2026-1'!F:F,"SUNAMPE",'Planificación 2026-1'!X:X,C46,'Planificación 2026-1'!H:H,"AE"))&gt;0,"P38"," ")</f>
        <v xml:space="preserve"> </v>
      </c>
      <c r="BJ46" s="58" t="str">
        <f>IF(SUM(COUNTIFS('Planificación 2026-1'!F:F,"SUNAMPE",'Planificación 2026-1'!X:X,C46,'Planificación 2026-1'!H:H,"T4"))&gt;0,"P55"," ")</f>
        <v xml:space="preserve"> </v>
      </c>
      <c r="BK46" s="58" t="str">
        <f>IF(SUM(COUNTIFS('Planificación 2026-1'!F:F,"HUAURA",'Planificación 2026-1'!X:X,C46,'Planificación 2026-1'!H:H,"AF"))&gt;0," P01"," ")</f>
        <v xml:space="preserve"> </v>
      </c>
      <c r="BL46" s="58" t="str">
        <f>IF(SUM(COUNTIFS('Planificación 2026-1'!F:F,"HUAURA",'Planificación 2026-1'!X:X,C46,'Planificación 2026-1'!H:H,"EN"))&gt;0,"P02"," ")</f>
        <v xml:space="preserve"> </v>
      </c>
      <c r="BM46" s="58" t="str">
        <f>IF(SUM(COUNTIFS('Planificación 2026-1'!F:F,"HUAURA",'Planificación 2026-1'!X:X,C46,'Planificación 2026-1'!H:H,"IS"))&gt;0,"P03"," ")</f>
        <v xml:space="preserve"> </v>
      </c>
      <c r="BN46" s="58" t="str">
        <f>IF(SUM(COUNTIFS('Planificación 2026-1'!F:F,"HUAURA",'Planificación 2026-1'!X:X,C46,'Planificación 2026-1'!H:H,"PS"))&gt;0,"P04"," ")</f>
        <v xml:space="preserve"> </v>
      </c>
      <c r="BO46" s="58"/>
      <c r="BP46" s="58" t="str">
        <f>IF(SUM(COUNTIFS('Planificación 2026-1'!F:F,"HUAURA",'Planificación 2026-1'!X:X,C46,'Planificación 2026-1'!H:H,"IN"))&gt;0,"P06"," ")</f>
        <v xml:space="preserve"> </v>
      </c>
      <c r="BQ46" s="58" t="str">
        <f>IF(SUM(COUNTIFS('Planificación 2026-1'!F:F,"HUAURA",'Planificación 2026-1'!X:X,C46,'Planificación 2026-1'!H:H,"CA"))&gt;0,"P07"," ")</f>
        <v xml:space="preserve"> </v>
      </c>
      <c r="BR46" s="58" t="str">
        <f>IF(SUM(COUNTIFS('Planificación 2026-1'!F:F,"HUAURA",'Planificación 2026-1'!X:X,C46,'Planificación 2026-1'!H:H,"DE"))&gt;0,"P08"," ")</f>
        <v xml:space="preserve"> </v>
      </c>
      <c r="BS46" s="58" t="str">
        <f>IF(SUM(COUNTIFS('Planificación 2026-1'!F:F,"HUAURA",'Planificación 2026-1'!X:X,C46,'Planificación 2026-1'!H:H,"OB"))&gt;0,"P09"," ")</f>
        <v xml:space="preserve"> </v>
      </c>
      <c r="BT46" s="58" t="str">
        <f>IF(SUM(COUNTIFS('Planificación 2026-1'!F:F,"HUAURA",'Planificación 2026-1'!X:X,C46,'Planificación 2026-1'!H:H,"MH"))&gt;0,"P31"," ")</f>
        <v xml:space="preserve"> </v>
      </c>
      <c r="BU46" s="58" t="str">
        <f>IF(SUM(COUNTIFS('Planificación 2026-1'!F:F,"HUAURA",'Planificación 2026-1'!X:X,C46,'Planificación 2026-1'!H:H,"IC"))&gt;0,"P32"," ")</f>
        <v xml:space="preserve"> </v>
      </c>
      <c r="BV46" s="58" t="str">
        <f>IF(SUM(COUNTIFS('Planificación 2026-1'!F:F,"HUAURA",'Planificación 2026-1'!X:X,C46,'Planificación 2026-1'!H:H,"AR"))&gt;0,"P34"," ")</f>
        <v xml:space="preserve"> </v>
      </c>
      <c r="BW46" s="58" t="str">
        <f>IF(SUM(COUNTIFS('Planificación 2026-1'!F:F,"HUAURA",'Planificación 2026-1'!X:X,C46,'Planificación 2026-1'!H:H,"T1"))&gt;0,"P35"," ")</f>
        <v xml:space="preserve"> </v>
      </c>
      <c r="BX46" s="58" t="str">
        <f>IF(SUM(COUNTIFS('Planificación 2026-1'!F:F,"HUAURA",'Planificación 2026-1'!X:X,C46,'Planificación 2026-1'!H:H,"T3"))&gt;0,"P36"," ")</f>
        <v xml:space="preserve"> </v>
      </c>
      <c r="BY46" s="58" t="str">
        <f>IF(SUM(COUNTIFS('Planificación 2026-1'!F:F,"HUAURA",'Planificación 2026-1'!X:X,C46,'Planificación 2026-1'!H:H,"T2"))&gt;0,"P37"," ")</f>
        <v xml:space="preserve"> </v>
      </c>
      <c r="BZ46" s="58" t="str">
        <f>IF(SUM(COUNTIFS('Planificación 2026-1'!F:F,"HUAURA",'Planificación 2026-1'!X:X,C46,'Planificación 2026-1'!H:H,"AE"))&gt;0,"P38"," ")</f>
        <v xml:space="preserve"> </v>
      </c>
      <c r="CA46" s="58" t="str">
        <f>IF(SUM(COUNTIFS('Planificación 2026-1'!F:F,"HUAURA",'Planificación 2026-1'!X:X,C46,'Planificación 2026-1'!H:H,"T4"))&gt;0,"P55"," ")</f>
        <v xml:space="preserve"> </v>
      </c>
      <c r="CB46" s="59">
        <f>SUMIFS('Planificación 2026-1'!S:S,'Planificación 2026-1'!X:X,C46,'Planificación 2026-1'!H:H,"AF",'Planificación 2026-1'!I:I,"&gt;2")</f>
        <v>0</v>
      </c>
      <c r="CC46" s="59">
        <f>SUMIFS('Planificación 2026-1'!S:S,'Planificación 2026-1'!X:X,C46,'Planificación 2026-1'!H:H,"EN",'Planificación 2026-1'!I:I,"&gt;2")</f>
        <v>0</v>
      </c>
      <c r="CD46" s="59">
        <f>SUMIFS('Planificación 2026-1'!S:S,'Planificación 2026-1'!X:X,C46,'Planificación 2026-1'!H:H,"IS",'Planificación 2026-1'!I:I,"&gt;2")</f>
        <v>0</v>
      </c>
      <c r="CE46" s="59">
        <f>SUMIFS('Planificación 2026-1'!S:S,'Planificación 2026-1'!X:X,C46,'Planificación 2026-1'!H:H,"PS",'Planificación 2026-1'!I:I,"&gt;2")</f>
        <v>0</v>
      </c>
      <c r="CF46" s="59">
        <f>SUMIFS('Planificación 2026-1'!S:S,'Planificación 2026-1'!X:X,C46,'Planificación 2026-1'!H:H,"IN",'Planificación 2026-1'!I:I,"&gt;2")</f>
        <v>0</v>
      </c>
      <c r="CG46" s="59">
        <f>SUMIFS('Planificación 2026-1'!S:S,'Planificación 2026-1'!X:X,C46,'Planificación 2026-1'!H:H,"CA",'Planificación 2026-1'!I:I,"&gt;2")</f>
        <v>0</v>
      </c>
      <c r="CH46" s="59">
        <f>SUMIFS('Planificación 2026-1'!S:S,'Planificación 2026-1'!X:X,C46,'Planificación 2026-1'!H:H,"DE",'Planificación 2026-1'!I:I,"&gt;2")</f>
        <v>0</v>
      </c>
      <c r="CI46" s="59">
        <f>SUMIFS('Planificación 2026-1'!S:S,'Planificación 2026-1'!X:X,C46,'Planificación 2026-1'!H:H,"OB",'Planificación 2026-1'!I:I,"&gt;2")</f>
        <v>32</v>
      </c>
      <c r="CJ46" s="59">
        <f>SUMIFS('Planificación 2026-1'!S:S,'Planificación 2026-1'!X:X,C46,'Planificación 2026-1'!H:H,"MH",'Planificación 2026-1'!I:I,"&gt;2")</f>
        <v>0</v>
      </c>
      <c r="CK46" s="59">
        <f>SUMIFS('Planificación 2026-1'!S:S,'Planificación 2026-1'!X:X,C46,'Planificación 2026-1'!H:H,"IC",'Planificación 2026-1'!I:I,"&gt;2")</f>
        <v>0</v>
      </c>
      <c r="CL46" s="59">
        <f>SUMIFS('Planificación 2026-1'!S:S,'Planificación 2026-1'!X:X,C46,'Planificación 2026-1'!H:H,"AR",'Planificación 2026-1'!I:I,"&gt;2")</f>
        <v>0</v>
      </c>
      <c r="CM46" s="59">
        <f>SUMIFS('Planificación 2026-1'!S:S,'Planificación 2026-1'!X:X,C46,'Planificación 2026-1'!H:H,"AE",'Planificación 2026-1'!I:I,"&gt;2")</f>
        <v>0</v>
      </c>
      <c r="CN46" s="59">
        <f>SUMIFS('Planificación 2026-1'!S:S,'Planificación 2026-1'!X:X,C46,'Planificación 2026-1'!H:H,"T1",'Planificación 2026-1'!I:I,"&gt;2")</f>
        <v>0</v>
      </c>
      <c r="CO46" s="59">
        <f>SUMIFS('Planificación 2026-1'!S:S,'Planificación 2026-1'!X:X,C46,'Planificación 2026-1'!H:H,"T3",'Planificación 2026-1'!I:I,"&gt;2")</f>
        <v>0</v>
      </c>
      <c r="CP46" s="59">
        <f>SUMIFS('Planificación 2026-1'!S:S,'Planificación 2026-1'!X:X,C46,'Planificación 2026-1'!H:H,"T2",'Planificación 2026-1'!I:I,"&gt;2")</f>
        <v>0</v>
      </c>
      <c r="CQ46" s="59">
        <f>SUMIFS('Planificación 2026-1'!S:S,'Planificación 2026-1'!X:X,C46,'Planificación 2026-1'!H:H,"T4",'Planificación 2026-1'!I:I,"&gt;2")</f>
        <v>0</v>
      </c>
      <c r="CR46" s="59">
        <f>SUMIFS('Planificación 2026-1'!S:S,'Planificación 2026-1'!X:X,C46,'Planificación 2026-1'!H:H,"AF",'Planificación 2026-1'!I:I,"&lt;3")</f>
        <v>0</v>
      </c>
      <c r="CS46" s="59">
        <f>SUMIFS('Planificación 2026-1'!S:S,'Planificación 2026-1'!X:X,C46,'Planificación 2026-1'!H:H,"EN",'Planificación 2026-1'!I:I,"&lt;3")</f>
        <v>0</v>
      </c>
      <c r="CT46" s="59">
        <f>SUMIFS('Planificación 2026-1'!S:S,'Planificación 2026-1'!X:X,C46,'Planificación 2026-1'!H:H,"IS",'Planificación 2026-1'!I:I,"&lt;3")</f>
        <v>0</v>
      </c>
      <c r="CU46" s="59">
        <f>SUMIFS('Planificación 2026-1'!S:S,'Planificación 2026-1'!X:X,C46,'Planificación 2026-1'!H:H,"PS",'Planificación 2026-1'!I:I,"&lt;3")</f>
        <v>0</v>
      </c>
      <c r="CV46" s="59">
        <f>SUMIFS('Planificación 2026-1'!S:S,'Planificación 2026-1'!X:X,C46,'Planificación 2026-1'!H:H,"IN",'Planificación 2026-1'!I:I,"&lt;3")</f>
        <v>0</v>
      </c>
      <c r="CW46" s="59">
        <f>SUMIFS('Planificación 2026-1'!S:S,'Planificación 2026-1'!X:X,C46,'Planificación 2026-1'!H:H,"CA",'Planificación 2026-1'!I:I,"&lt;3")</f>
        <v>0</v>
      </c>
      <c r="CX46" s="59">
        <f>SUMIFS('Planificación 2026-1'!S:S,'Planificación 2026-1'!X:X,C46,'Planificación 2026-1'!H:H,"DE",'Planificación 2026-1'!I:I,"&lt;3")</f>
        <v>0</v>
      </c>
      <c r="CY46" s="59">
        <f>SUMIFS('Planificación 2026-1'!S:S,'Planificación 2026-1'!X:X,C46,'Planificación 2026-1'!H:H,"OB",'Planificación 2026-1'!I:I,"&lt;3")</f>
        <v>0</v>
      </c>
      <c r="CZ46" s="59">
        <f>SUMIFS('Planificación 2026-1'!S:S,'Planificación 2026-1'!X:X,C46,'Planificación 2026-1'!H:H,"MH",'Planificación 2026-1'!I:I,"&lt;3")</f>
        <v>0</v>
      </c>
      <c r="DA46" s="59">
        <f>SUMIFS('Planificación 2026-1'!S:S,'Planificación 2026-1'!X:X,C46,'Planificación 2026-1'!H:H,"IC",'Planificación 2026-1'!I:I,"&lt;3")</f>
        <v>0</v>
      </c>
      <c r="DB46" s="59">
        <f>SUMIFS('Planificación 2026-1'!S:S,'Planificación 2026-1'!X:X,C46,'Planificación 2026-1'!H:H,"AR",'Planificación 2026-1'!I:I,"&lt;3")</f>
        <v>0</v>
      </c>
      <c r="DC46" s="59">
        <f>SUMIFS('Planificación 2026-1'!S:S,'Planificación 2026-1'!X:X,C46,'Planificación 2026-1'!H:H,"AE",'Planificación 2026-1'!I:I,"&lt;3")</f>
        <v>0</v>
      </c>
      <c r="DD46" s="59">
        <f>SUMIFS('Planificación 2026-1'!S:S,'Planificación 2026-1'!X:X,C46,'Planificación 2026-1'!H:H,"T1",'Planificación 2026-1'!I:I,"&lt;3")</f>
        <v>6</v>
      </c>
      <c r="DE46" s="59">
        <f>SUMIFS('Planificación 2026-1'!S:S,'Planificación 2026-1'!X:X,C46,'Planificación 2026-1'!H:H,"T3",'Planificación 2026-1'!I:I,"&lt;3")</f>
        <v>0</v>
      </c>
      <c r="DF46" s="59">
        <f>SUMIFS('Planificación 2026-1'!S:S,'Planificación 2026-1'!X:X,C46,'Planificación 2026-1'!H:H,"T2",'Planificación 2026-1'!I:I,"&lt;3")</f>
        <v>0</v>
      </c>
      <c r="DG46" s="59">
        <f>SUMIFS('Planificación 2026-1'!S:S,'Planificación 2026-1'!X:X,C46,'Planificación 2026-1'!H:H,"T4",'Planificación 2026-1'!I:I,"&lt;3")</f>
        <v>0</v>
      </c>
      <c r="DH46" s="58" t="str">
        <f t="shared" si="3"/>
        <v>P09</v>
      </c>
      <c r="DI46" s="27">
        <f>IF(C46="","",SUMIFS('Planificación 2026-1'!S:S,'Planificación 2026-1'!X:X,C46,'Planificación 2026-1'!F:F,"PRINCIPAL",'Planificación 2026-1'!Y:Y,"VIRTUAL"))</f>
        <v>0</v>
      </c>
      <c r="DJ46" s="27">
        <f>IF(C46="","",SUMIFS('Planificación 2026-1'!S:S,'Planificación 2026-1'!X:X,C46,'Planificación 2026-1'!F:F,"PRINCIPAL",'Planificación 2026-1'!Y:Y,"PRESENCIAL"))</f>
        <v>24</v>
      </c>
      <c r="DK46" s="27">
        <f>IF(C46="","",SUMIFS('Planificación 2026-1'!S:S,'Planificación 2026-1'!X:X,C46,'Planificación 2026-1'!F:F,"PRINCIPAL",'Planificación 2026-1'!Y:Y,"HIBRIDO PRESENCIAL"))</f>
        <v>0</v>
      </c>
      <c r="DL46" s="58" t="str">
        <f t="shared" si="4"/>
        <v>P09 P35P36</v>
      </c>
      <c r="DM46" s="58">
        <f>IF(C46="","",SUMIFS('Planificación 2026-1'!S:S,'Planificación 2026-1'!X:X,C46,'Planificación 2026-1'!F:F,"FILIAL",'Planificación 2026-1'!Y:Y,"VIRTUAL"))</f>
        <v>0</v>
      </c>
      <c r="DN46" s="60">
        <f>IF(C46="","",SUMIFS('Planificación 2026-1'!S:S,'Planificación 2026-1'!X:X,C46,'Planificación 2026-1'!F:F,"FILIAL",'Planificación 2026-1'!Y:Y,"PRESENCIAL"))</f>
        <v>14</v>
      </c>
      <c r="DO46" s="29">
        <f>IF(C46="","",SUMIFS('Planificación 2026-1'!S:S,'Planificación 2026-1'!X:X,C46,'Planificación 2026-1'!F:F,"FILIAL",'Planificación 2026-1'!Y:Y,"HIBRIDO PRESENCIAL"))</f>
        <v>0</v>
      </c>
      <c r="DP46" s="61" t="str">
        <f t="shared" si="5"/>
        <v/>
      </c>
      <c r="DQ46" s="58">
        <f>IF(C46="","",SUMIFS('Planificación 2026-1'!S:S,'Planificación 2026-1'!X:X,C46,'Planificación 2026-1'!F:F,"SUNAMPE",'Planificación 2026-1'!Y:Y,"VIRTUAL"))</f>
        <v>0</v>
      </c>
      <c r="DR46" s="29">
        <f>IF(C46="","",SUMIFS('Planificación 2026-1'!S:S,'Planificación 2026-1'!X:X,C46,'Planificación 2026-1'!F:F,"SUNAMPE",'Planificación 2026-1'!Y:Y,"PRESENCIAL"))</f>
        <v>0</v>
      </c>
      <c r="DS46" s="61" t="str">
        <f t="shared" si="6"/>
        <v/>
      </c>
      <c r="DT46" s="58">
        <f>IF(C46="","",SUMIFS('Planificación 2026-1'!S:S,'Planificación 2026-1'!X:X,C46,'Planificación 2026-1'!F:F,"HUAURA",'Planificación 2026-1'!Y:Y,"VIRTUAL"))</f>
        <v>0</v>
      </c>
      <c r="DU46" s="29">
        <f>IF(C46="","",SUMIFS('Planificación 2026-1'!S:S,'Planificación 2026-1'!X:X,C46,'Planificación 2026-1'!F:F,"HUAURA",'Planificación 2026-1'!Y:Y,"PRESENCIAL"))</f>
        <v>0</v>
      </c>
      <c r="DV46" s="32">
        <f>SUMIFS('Planificación 2026-1'!S:S,'Planificación 2026-1'!X:X,C46,'Planificación 2026-1'!F:F,"PRINCIPAL",'Planificación 2026-1'!Y:Y,"VIRTUAL",'Planificación 2026-1'!I:I,"&gt;2")</f>
        <v>0</v>
      </c>
      <c r="DW46" s="32">
        <f>SUMIFS('Planificación 2026-1'!S:S,'Planificación 2026-1'!X:X,C46,'Planificación 2026-1'!F:F,"PRINCIPAL",'Planificación 2026-1'!Y:Y,"&lt;&gt;VIRTUAL",'Planificación 2026-1'!I:I,"&gt;2")</f>
        <v>24</v>
      </c>
      <c r="DX46" s="32">
        <f>SUMIFS('Planificación 2026-1'!S:S,'Planificación 2026-1'!X:X,C46,'Planificación 2026-1'!F:F,"SUNAMPE",'Planificación 2026-1'!Y:Y,"VIRTUAL",'Planificación 2026-1'!I:I,"&gt;2")</f>
        <v>0</v>
      </c>
      <c r="DY46" s="32">
        <f>SUMIFS('Planificación 2026-1'!S:S,'Planificación 2026-1'!X:X,C46,'Planificación 2026-1'!F:F,"SUNAMPE",'Planificación 2026-1'!Y:Y,"&lt;&gt;VIRTUAL",'Planificación 2026-1'!I:I,"&gt;2")</f>
        <v>0</v>
      </c>
      <c r="DZ46" s="32">
        <f>SUMIFS('Planificación 2026-1'!S:S,'Planificación 2026-1'!X:X,C46,'Planificación 2026-1'!F:F,"FILIAL",'Planificación 2026-1'!Y:Y,"VIRTUAL",'Planificación 2026-1'!I:I,"&gt;2")</f>
        <v>0</v>
      </c>
      <c r="EA46" s="32">
        <f>SUMIFS('Planificación 2026-1'!S:S,'Planificación 2026-1'!X:X,C46,'Planificación 2026-1'!F:F,"FILIAL",'Planificación 2026-1'!Y:Y,"&lt;&gt;VIRTUAL",'Planificación 2026-1'!I:I,"&gt;2")</f>
        <v>8</v>
      </c>
      <c r="EB46" s="32">
        <f>SUMIFS('Planificación 2026-1'!S:S,'Planificación 2026-1'!X:X,C46,'Planificación 2026-1'!F:F,"PORUMA",'Planificación 2026-1'!Y:Y,"VIRTUAL",'Planificación 2026-1'!I:I,"&gt;2")</f>
        <v>0</v>
      </c>
      <c r="EC46" s="32">
        <f>SUMIFS('Planificación 2026-1'!S:S,'Planificación 2026-1'!X:X,C46,'Planificación 2026-1'!F:F,"PORUMA",'Planificación 2026-1'!Y:Y,"&lt;&gt;VIRTUAL",'Planificación 2026-1'!I:I,"&gt;2")</f>
        <v>0</v>
      </c>
      <c r="ED46" s="32">
        <f>SUMIFS('Planificación 2026-1'!S:S,'Planificación 2026-1'!X:X,C46,'Planificación 2026-1'!F:F,"HUAURA",'Planificación 2026-1'!Y:Y,"VIRTUAL",'Planificación 2026-1'!I:I,"&gt;2")</f>
        <v>0</v>
      </c>
      <c r="EE46" s="32">
        <f>SUMIFS('Planificación 2026-1'!S:S,'Planificación 2026-1'!X:X,C46,'Planificación 2026-1'!F:F,"HUAURA",'Planificación 2026-1'!Y:Y,"&lt;&gt;VIRTUAL",'Planificación 2026-1'!I:I,"&gt;2")</f>
        <v>0</v>
      </c>
      <c r="EF46" s="32">
        <f>SUMIFS('Planificación 2026-1'!S:S,'Planificación 2026-1'!X:X,C46,'Planificación 2026-1'!F:F,"PRINCIPAL",'Planificación 2026-1'!Y:Y,"VIRTUAL",'Planificación 2026-1'!I:I,"&lt;3")</f>
        <v>0</v>
      </c>
      <c r="EG46" s="32">
        <f>SUMIFS('Planificación 2026-1'!S:S,'Planificación 2026-1'!X:X,C46,'Planificación 2026-1'!F:F,"PRINCIPAL",'Planificación 2026-1'!Y:Y,"&lt;&gt;VIRTUAL",'Planificación 2026-1'!I:I,"&lt;3")</f>
        <v>0</v>
      </c>
      <c r="EH46" s="32">
        <f>SUMIFS('Planificación 2026-1'!S:S,'Planificación 2026-1'!X:X,C46,'Planificación 2026-1'!F:F,"SUNAMPE",'Planificación 2026-1'!Y:Y,"VIRTUAL",'Planificación 2026-1'!I:I,"&lt;3")</f>
        <v>0</v>
      </c>
      <c r="EI46" s="32">
        <f>SUMIFS('Planificación 2026-1'!S:S,'Planificación 2026-1'!X:X,C46,'Planificación 2026-1'!F:F,"SUNAMPE",'Planificación 2026-1'!Y:Y,"&lt;&gt;VIRTUAL",'Planificación 2026-1'!I:I,"&lt;3")</f>
        <v>0</v>
      </c>
      <c r="EJ46" s="32">
        <f>SUMIFS('Planificación 2026-1'!S:S,'Planificación 2026-1'!X:X,C46,'Planificación 2026-1'!F:F,"FILIAL",'Planificación 2026-1'!Y:Y,"VIRTUAL",'Planificación 2026-1'!I:I,"&lt;3")</f>
        <v>0</v>
      </c>
      <c r="EK46" s="32">
        <f>SUMIFS('Planificación 2026-1'!S:S,'Planificación 2026-1'!X:X,C46,'Planificación 2026-1'!F:F,"FILIAL",'Planificación 2026-1'!Y:Y,"&lt;&gt;VIRTUAL",'Planificación 2026-1'!I:I,"&lt;3")</f>
        <v>6</v>
      </c>
      <c r="EL46" s="32">
        <f>SUMIFS('Planificación 2026-1'!S:S,'Planificación 2026-1'!X:X,C46,'Planificación 2026-1'!F:F,"PORUMA",'Planificación 2026-1'!Y:Y,"VIRTUAL",'Planificación 2026-1'!I:I,"&lt;3")</f>
        <v>0</v>
      </c>
      <c r="EM46" s="32">
        <f>SUMIFS('Planificación 2026-1'!S:S,'Planificación 2026-1'!X:X,C46,'Planificación 2026-1'!F:F,"PORUMA",'Planificación 2026-1'!Y:Y,"&lt;&gt;VIRTUAL",'Planificación 2026-1'!I:I,"&lt;3")</f>
        <v>0</v>
      </c>
      <c r="EN46" s="32">
        <f>SUMIFS('Planificación 2026-1'!S:S,'Planificación 2026-1'!X:X,C46,'Planificación 2026-1'!F:F,"HUAURA",'Planificación 2026-1'!Y:Y,"VIRTUAL",'Planificación 2026-1'!I:I,"&lt;3")</f>
        <v>0</v>
      </c>
      <c r="EO46" s="32">
        <f>SUMIFS('Planificación 2026-1'!S:S,'Planificación 2026-1'!X:X,C46,'Planificación 2026-1'!F:F,"HUAURA",'Planificación 2026-1'!Y:Y,"&lt;&gt;VIRTUAL",'Planificación 2026-1'!I:I,"&lt;3")</f>
        <v>0</v>
      </c>
      <c r="EP46" s="32">
        <f t="shared" si="13"/>
        <v>14</v>
      </c>
      <c r="EQ46" s="32">
        <f t="shared" si="7"/>
        <v>0</v>
      </c>
      <c r="ER46" s="32">
        <f t="shared" si="8"/>
        <v>0</v>
      </c>
      <c r="ES46" s="32">
        <f t="shared" si="9"/>
        <v>24</v>
      </c>
      <c r="ET46" s="32">
        <f t="shared" si="10"/>
        <v>0</v>
      </c>
      <c r="EU46" s="32">
        <f t="shared" si="11"/>
        <v>38</v>
      </c>
      <c r="EV46" s="32" t="b">
        <f>EXACT(EU46,E46)</f>
        <v>1</v>
      </c>
      <c r="EW46" s="32"/>
      <c r="EX46" s="32">
        <f t="shared" si="1"/>
        <v>0</v>
      </c>
      <c r="EY46" s="32">
        <f t="shared" si="2"/>
        <v>38</v>
      </c>
      <c r="EZ46" s="32" t="b">
        <f>EXACT(SUM(EX46:EY46),E46)</f>
        <v>1</v>
      </c>
      <c r="FA46" s="32" t="str">
        <f>IF(AND(DW46=0,EA46=0,EE46=0),"",IF(COUNTIF(DW46:EE46,"&gt;0")=1,IF(DW46&gt;0,"SEDE",IF(EA46&gt;0,"FILIAL","HUAURA")),IF(COUNTIF(DW46:EE46,"&gt;0")=2,IF(AND(DW46&gt;0,EA46&gt;0),"SEDE-FILIAL",IF(AND(DW46&gt;0,EE46&gt;0),"SEDE-HUAURA","FILIAL-HUAURA")),"SEDE-FILIAL-HUAURA")))</f>
        <v>SEDE-FILIAL</v>
      </c>
      <c r="FB46" s="32" t="str">
        <f t="shared" si="12"/>
        <v>PRESENCIAL</v>
      </c>
    </row>
    <row r="47" spans="1:158">
      <c r="A47" s="33"/>
      <c r="B47" s="65">
        <v>44</v>
      </c>
      <c r="C47" s="32" t="s">
        <v>244</v>
      </c>
      <c r="D47" s="429">
        <v>41485219</v>
      </c>
      <c r="E47" s="62">
        <f>SUMIF('Planificación 2026-1'!X:X,C47,'Planificación 2026-1'!S:S)</f>
        <v>12</v>
      </c>
      <c r="F47" s="63" t="s">
        <v>203</v>
      </c>
      <c r="G47" s="454" t="s">
        <v>200</v>
      </c>
      <c r="H47" s="64" t="s">
        <v>181</v>
      </c>
      <c r="I47" s="64" t="s">
        <v>172</v>
      </c>
      <c r="J47" s="32" t="s">
        <v>181</v>
      </c>
      <c r="K47" s="32" t="s">
        <v>156</v>
      </c>
      <c r="L47" s="57" t="str">
        <f>IF(SUM(COUNTIFS('Planificación 2026-1'!F:F,"PRINCIPAL",'Planificación 2026-1'!X:X,C47,'Planificación 2026-1'!H:H,"AF"))&gt;0,"P01"," ")</f>
        <v xml:space="preserve"> </v>
      </c>
      <c r="M47" s="58" t="str">
        <f>IF(SUM(COUNTIFS('Planificación 2026-1'!F:F,"PRINCIPAL",'Planificación 2026-1'!X:X,C47,'Planificación 2026-1'!H:H,"EN"))&gt;0,"P02"," ")</f>
        <v xml:space="preserve"> </v>
      </c>
      <c r="N47" s="58" t="str">
        <f>IF(SUM(COUNTIFS('Planificación 2026-1'!F:F,"PRINCIPAL",'Planificación 2026-1'!X:X,C47,'Planificación 2026-1'!H:H,"IS"))&gt;0,"P03"," ")</f>
        <v xml:space="preserve"> </v>
      </c>
      <c r="O47" s="58" t="str">
        <f>IF(SUM(COUNTIFS('Planificación 2026-1'!F:F,"PRINCIPAL",'Planificación 2026-1'!X:X,C47,'Planificación 2026-1'!H:H,"PS"))&gt;0,"P04"," ")</f>
        <v xml:space="preserve"> </v>
      </c>
      <c r="P47" s="58"/>
      <c r="Q47" s="58" t="str">
        <f>IF(SUM(COUNTIFS('Planificación 2026-1'!F:F,"PRINCIPAL",'Planificación 2026-1'!X:X,C47,'Planificación 2026-1'!H:H,"IN"))&gt;0,"P06"," ")</f>
        <v xml:space="preserve"> </v>
      </c>
      <c r="R47" s="58" t="str">
        <f>IF(SUM(COUNTIFS('Planificación 2026-1'!F:F,"PRINCIPAL",'Planificación 2026-1'!X:X,C47,'Planificación 2026-1'!H:H,"CA"))&gt;0,"P07"," ")</f>
        <v xml:space="preserve"> </v>
      </c>
      <c r="S47" s="58" t="str">
        <f>IF(SUM(COUNTIFS('Planificación 2026-1'!F:F,"PRINCIPAL",'Planificación 2026-1'!X:X,C47,'Planificación 2026-1'!H:H,"DE"))&gt;0,"P08"," ")</f>
        <v xml:space="preserve"> </v>
      </c>
      <c r="T47" s="58" t="str">
        <f>IF(SUM(COUNTIFS('Planificación 2026-1'!F:F,"PRINCIPAL",'Planificación 2026-1'!X:X,C47,'Planificación 2026-1'!H:H,"OB"))&gt;0,"P09"," ")</f>
        <v>P09</v>
      </c>
      <c r="U47" s="58" t="str">
        <f>IF(SUM(COUNTIFS('Planificación 2026-1'!F:F,"PRINCIPAL",'Planificación 2026-1'!X:X,C47,'Planificación 2026-1'!H:H,"MH"))&gt;0,"P31"," ")</f>
        <v xml:space="preserve"> </v>
      </c>
      <c r="V47" s="58" t="str">
        <f>IF(SUM(COUNTIFS('Planificación 2026-1'!F:F,"PRINCIPAL",'Planificación 2026-1'!X:X,C47,'Planificación 2026-1'!H:H,"IC"))&gt;0,"P32"," ")</f>
        <v xml:space="preserve"> </v>
      </c>
      <c r="W47" s="58" t="str">
        <f>IF(SUM(COUNTIFS('Planificación 2026-1'!F:F,"PRINCIPAL",'Planificación 2026-1'!X:X,C47,'Planificación 2026-1'!H:H,"AR"))&gt;0,"P34"," ")</f>
        <v xml:space="preserve"> </v>
      </c>
      <c r="X47" s="58" t="str">
        <f>IF(SUM(COUNTIFS('Planificación 2026-1'!F:F,"PRINCIPAL",'Planificación 2026-1'!X:X,C47,'Planificación 2026-1'!H:H,"T1"))&gt;0,"P35"," ")</f>
        <v xml:space="preserve"> </v>
      </c>
      <c r="Y47" s="58" t="str">
        <f>IF(SUM(COUNTIFS('Planificación 2026-1'!F:F,"PRINCIPAL",'Planificación 2026-1'!X:X,C47,'Planificación 2026-1'!H:H,"T3"))&gt;0,"P36"," ")</f>
        <v xml:space="preserve"> </v>
      </c>
      <c r="Z47" s="58" t="str">
        <f>IF(SUM(COUNTIFS('Planificación 2026-1'!F:F,"PRINCIPAL",'Planificación 2026-1'!X:X,C47,'Planificación 2026-1'!H:H,"T2"))&gt;0,"P37"," ")</f>
        <v xml:space="preserve"> </v>
      </c>
      <c r="AA47" s="58" t="str">
        <f>IF(SUM(COUNTIFS('Planificación 2026-1'!F:F,"PRINCIPAL",'Planificación 2026-1'!X:X,C47,'Planificación 2026-1'!H:H,"AE"))&gt;0,"P38"," ")</f>
        <v xml:space="preserve"> </v>
      </c>
      <c r="AB47" s="58" t="str">
        <f>IF(SUM(COUNTIFS('Planificación 2026-1'!F:F,"PRINCIPAL",'Planificación 2026-1'!X:X,C47,'Planificación 2026-1'!H:H,"T4"))&gt;0,"P55"," ")</f>
        <v xml:space="preserve"> </v>
      </c>
      <c r="AC47" s="58" t="str">
        <f>IF(SUM(COUNTIFS('Planificación 2026-1'!F:F,"FILIAL",'Planificación 2026-1'!X:X,C47,'Planificación 2026-1'!H:H,"AF"))&gt;0," P01"," ")</f>
        <v xml:space="preserve"> </v>
      </c>
      <c r="AD47" s="58" t="str">
        <f>IF(SUM(COUNTIFS('Planificación 2026-1'!F:F,"FILIAL",'Planificación 2026-1'!X:X,C47,'Planificación 2026-1'!H:H,"EN"))&gt;0,"P02"," ")</f>
        <v xml:space="preserve"> </v>
      </c>
      <c r="AE47" s="58" t="str">
        <f>IF(SUM(COUNTIFS('Planificación 2026-1'!F:F,"FILIAL",'Planificación 2026-1'!X:X,C47,'Planificación 2026-1'!H:H,"IS"))&gt;0,"P03"," ")</f>
        <v xml:space="preserve"> </v>
      </c>
      <c r="AF47" s="58" t="str">
        <f>IF(SUM(COUNTIFS('Planificación 2026-1'!F:F,"FILIAL",'Planificación 2026-1'!X:X,C47,'Planificación 2026-1'!H:H,"PS"))&gt;0,"P04"," ")</f>
        <v xml:space="preserve"> </v>
      </c>
      <c r="AG47" s="58"/>
      <c r="AH47" s="58" t="str">
        <f>IF(SUM(COUNTIFS('Planificación 2026-1'!F:F,"FILIAL",'Planificación 2026-1'!X:X,C47,'Planificación 2026-1'!H:H,"IN"))&gt;0,"P06"," ")</f>
        <v xml:space="preserve"> </v>
      </c>
      <c r="AI47" s="58" t="str">
        <f>IF(SUM(COUNTIFS('Planificación 2026-1'!F:F,"FILIAL",'Planificación 2026-1'!X:X,C47,'Planificación 2026-1'!H:H,"CA"))&gt;0,"P07"," ")</f>
        <v xml:space="preserve"> </v>
      </c>
      <c r="AJ47" s="58" t="str">
        <f>IF(SUM(COUNTIFS('Planificación 2026-1'!F:F,"FILIAL",'Planificación 2026-1'!X:X,C47,'Planificación 2026-1'!H:H,"DE"))&gt;0,"P08"," ")</f>
        <v xml:space="preserve"> </v>
      </c>
      <c r="AK47" s="58" t="str">
        <f>IF(SUM(COUNTIFS('Planificación 2026-1'!F:F,"FILIAL",'Planificación 2026-1'!X:X,C47,'Planificación 2026-1'!H:H,"OB"))&gt;0,"P09"," ")</f>
        <v xml:space="preserve"> </v>
      </c>
      <c r="AL47" s="58" t="str">
        <f>IF(SUM(COUNTIFS('Planificación 2026-1'!F:F,"FILIAL",'Planificación 2026-1'!X:X,C47,'Planificación 2026-1'!H:H,"MH"))&gt;0,"P31"," ")</f>
        <v xml:space="preserve"> </v>
      </c>
      <c r="AM47" s="58" t="str">
        <f>IF(SUM(COUNTIFS('Planificación 2026-1'!F:F,"FILIAL",'Planificación 2026-1'!X:X,C47,'Planificación 2026-1'!H:H,"IC"))&gt;0,"P32"," ")</f>
        <v xml:space="preserve"> </v>
      </c>
      <c r="AN47" s="58" t="str">
        <f>IF(SUM(COUNTIFS('Planificación 2026-1'!F:F,"FILIAL",'Planificación 2026-1'!X:X,C47,'Planificación 2026-1'!H:H,"AR"))&gt;0,"P34"," ")</f>
        <v xml:space="preserve"> </v>
      </c>
      <c r="AO47" s="58" t="str">
        <f>IF(SUM(COUNTIFS('Planificación 2026-1'!F:F,"FILIAL",'Planificación 2026-1'!X:X,C47,'Planificación 2026-1'!H:H,"T1"))&gt;0,"P35"," ")</f>
        <v xml:space="preserve"> </v>
      </c>
      <c r="AP47" s="58" t="str">
        <f>IF(SUM(COUNTIFS('Planificación 2026-1'!F:F,"FILIAL",'Planificación 2026-1'!X:X,C47,'Planificación 2026-1'!H:H,"T3"))&gt;0,"P36"," ")</f>
        <v xml:space="preserve"> </v>
      </c>
      <c r="AQ47" s="58" t="str">
        <f>IF(SUM(COUNTIFS('Planificación 2026-1'!F:F,"FILIAL",'Planificación 2026-1'!X:X,C47,'Planificación 2026-1'!H:H,"T2"))&gt;0,"P37"," ")</f>
        <v xml:space="preserve"> </v>
      </c>
      <c r="AR47" s="58" t="str">
        <f>IF(SUM(COUNTIFS('Planificación 2026-1'!F:F,"FILIAL",'Planificación 2026-1'!X:X,C47,'Planificación 2026-1'!H:H,"AE"))&gt;0,"P38"," ")</f>
        <v xml:space="preserve"> </v>
      </c>
      <c r="AS47" s="58" t="str">
        <f>IF(SUM(COUNTIFS('Planificación 2026-1'!F:F,"FILIAL",'Planificación 2026-1'!X:X,C47,'Planificación 2026-1'!H:H,"T4"))&gt;0,"P55"," ")</f>
        <v xml:space="preserve"> </v>
      </c>
      <c r="AT47" s="58" t="str">
        <f>IF(SUM(COUNTIFS('Planificación 2026-1'!F:F,"SUNAMPE",'Planificación 2026-1'!X:X,C47,'Planificación 2026-1'!H:H,"AF"))&gt;0," P01"," ")</f>
        <v xml:space="preserve"> </v>
      </c>
      <c r="AU47" s="58" t="str">
        <f>IF(SUM(COUNTIFS('Planificación 2026-1'!F:F,"SUNAMPE",'Planificación 2026-1'!X:X,C47,'Planificación 2026-1'!H:H,"EN"))&gt;0,"P02"," ")</f>
        <v xml:space="preserve"> </v>
      </c>
      <c r="AV47" s="58" t="str">
        <f>IF(SUM(COUNTIFS('Planificación 2026-1'!F:F,"SUNAMPE",'Planificación 2026-1'!X:X,C47,'Planificación 2026-1'!H:H,"IS"))&gt;0,"P03"," ")</f>
        <v xml:space="preserve"> </v>
      </c>
      <c r="AW47" s="58" t="str">
        <f>IF(SUM(COUNTIFS('Planificación 2026-1'!F:F,"SUNAMPE",'Planificación 2026-1'!X:X,C47,'Planificación 2026-1'!H:H,"PS"))&gt;0,"P04"," ")</f>
        <v xml:space="preserve"> </v>
      </c>
      <c r="AX47" s="58"/>
      <c r="AY47" s="58" t="str">
        <f>IF(SUM(COUNTIFS('Planificación 2026-1'!F:F,"SUNAMPE",'Planificación 2026-1'!X:X,C47,'Planificación 2026-1'!H:H,"IN"))&gt;0,"P06"," ")</f>
        <v xml:space="preserve"> </v>
      </c>
      <c r="AZ47" s="58" t="str">
        <f>IF(SUM(COUNTIFS('Planificación 2026-1'!F:F,"SUNAMPE",'Planificación 2026-1'!X:X,C47,'Planificación 2026-1'!H:H,"CA"))&gt;0,"P07"," ")</f>
        <v xml:space="preserve"> </v>
      </c>
      <c r="BA47" s="58" t="str">
        <f>IF(SUM(COUNTIFS('Planificación 2026-1'!F:F,"SUNAMPE",'Planificación 2026-1'!X:X,C47,'Planificación 2026-1'!H:H,"DE"))&gt;0,"P08"," ")</f>
        <v xml:space="preserve"> </v>
      </c>
      <c r="BB47" s="58" t="str">
        <f>IF(SUM(COUNTIFS('Planificación 2026-1'!F:F,"SUNAMPE",'Planificación 2026-1'!X:X,C47,'Planificación 2026-1'!H:H,"OB"))&gt;0,"P09"," ")</f>
        <v xml:space="preserve"> </v>
      </c>
      <c r="BC47" s="58" t="str">
        <f>IF(SUM(COUNTIFS('Planificación 2026-1'!F:F,"SUNAMPE",'Planificación 2026-1'!X:X,C47,'Planificación 2026-1'!H:H,"MH"))&gt;0,"P31"," ")</f>
        <v xml:space="preserve"> </v>
      </c>
      <c r="BD47" s="58" t="str">
        <f>IF(SUM(COUNTIFS('Planificación 2026-1'!F:F,"SUNAMPE",'Planificación 2026-1'!X:X,C47,'Planificación 2026-1'!H:H,"IC"))&gt;0,"P32"," ")</f>
        <v xml:space="preserve"> </v>
      </c>
      <c r="BE47" s="58" t="str">
        <f>IF(SUM(COUNTIFS('Planificación 2026-1'!F:F,"SUNAMPE",'Planificación 2026-1'!X:X,C47,'Planificación 2026-1'!H:H,"AR"))&gt;0,"P34"," ")</f>
        <v xml:space="preserve"> </v>
      </c>
      <c r="BF47" s="58" t="str">
        <f>IF(SUM(COUNTIFS('Planificación 2026-1'!F:F,"SUNAMPE",'Planificación 2026-1'!X:X,C47,'Planificación 2026-1'!H:H,"T1"))&gt;0,"P35"," ")</f>
        <v xml:space="preserve"> </v>
      </c>
      <c r="BG47" s="58" t="str">
        <f>IF(SUM(COUNTIFS('Planificación 2026-1'!F:F,"SUNAMPE",'Planificación 2026-1'!X:X,C47,'Planificación 2026-1'!H:H,"T3"))&gt;0,"P36"," ")</f>
        <v xml:space="preserve"> </v>
      </c>
      <c r="BH47" s="58" t="str">
        <f>IF(SUM(COUNTIFS('Planificación 2026-1'!F:F,"SUNAMPE",'Planificación 2026-1'!X:X,C47,'Planificación 2026-1'!H:H,"T2"))&gt;0,"P37"," ")</f>
        <v xml:space="preserve"> </v>
      </c>
      <c r="BI47" s="58" t="str">
        <f>IF(SUM(COUNTIFS('Planificación 2026-1'!F:F,"SUNAMPE",'Planificación 2026-1'!X:X,C47,'Planificación 2026-1'!H:H,"AE"))&gt;0,"P38"," ")</f>
        <v xml:space="preserve"> </v>
      </c>
      <c r="BJ47" s="58" t="str">
        <f>IF(SUM(COUNTIFS('Planificación 2026-1'!F:F,"SUNAMPE",'Planificación 2026-1'!X:X,C47,'Planificación 2026-1'!H:H,"T4"))&gt;0,"P55"," ")</f>
        <v xml:space="preserve"> </v>
      </c>
      <c r="BK47" s="58" t="str">
        <f>IF(SUM(COUNTIFS('Planificación 2026-1'!F:F,"HUAURA",'Planificación 2026-1'!X:X,C47,'Planificación 2026-1'!H:H,"AF"))&gt;0," P01"," ")</f>
        <v xml:space="preserve"> </v>
      </c>
      <c r="BL47" s="58" t="str">
        <f>IF(SUM(COUNTIFS('Planificación 2026-1'!F:F,"HUAURA",'Planificación 2026-1'!X:X,C47,'Planificación 2026-1'!H:H,"EN"))&gt;0,"P02"," ")</f>
        <v xml:space="preserve"> </v>
      </c>
      <c r="BM47" s="58" t="str">
        <f>IF(SUM(COUNTIFS('Planificación 2026-1'!F:F,"HUAURA",'Planificación 2026-1'!X:X,C47,'Planificación 2026-1'!H:H,"IS"))&gt;0,"P03"," ")</f>
        <v xml:space="preserve"> </v>
      </c>
      <c r="BN47" s="58" t="str">
        <f>IF(SUM(COUNTIFS('Planificación 2026-1'!F:F,"HUAURA",'Planificación 2026-1'!X:X,C47,'Planificación 2026-1'!H:H,"PS"))&gt;0,"P04"," ")</f>
        <v xml:space="preserve"> </v>
      </c>
      <c r="BO47" s="58"/>
      <c r="BP47" s="58" t="str">
        <f>IF(SUM(COUNTIFS('Planificación 2026-1'!F:F,"HUAURA",'Planificación 2026-1'!X:X,C47,'Planificación 2026-1'!H:H,"IN"))&gt;0,"P06"," ")</f>
        <v xml:space="preserve"> </v>
      </c>
      <c r="BQ47" s="58" t="str">
        <f>IF(SUM(COUNTIFS('Planificación 2026-1'!F:F,"HUAURA",'Planificación 2026-1'!X:X,C47,'Planificación 2026-1'!H:H,"CA"))&gt;0,"P07"," ")</f>
        <v xml:space="preserve"> </v>
      </c>
      <c r="BR47" s="58" t="str">
        <f>IF(SUM(COUNTIFS('Planificación 2026-1'!F:F,"HUAURA",'Planificación 2026-1'!X:X,C47,'Planificación 2026-1'!H:H,"DE"))&gt;0,"P08"," ")</f>
        <v xml:space="preserve"> </v>
      </c>
      <c r="BS47" s="58" t="str">
        <f>IF(SUM(COUNTIFS('Planificación 2026-1'!F:F,"HUAURA",'Planificación 2026-1'!X:X,C47,'Planificación 2026-1'!H:H,"OB"))&gt;0,"P09"," ")</f>
        <v xml:space="preserve"> </v>
      </c>
      <c r="BT47" s="58" t="str">
        <f>IF(SUM(COUNTIFS('Planificación 2026-1'!F:F,"HUAURA",'Planificación 2026-1'!X:X,C47,'Planificación 2026-1'!H:H,"MH"))&gt;0,"P31"," ")</f>
        <v xml:space="preserve"> </v>
      </c>
      <c r="BU47" s="58" t="str">
        <f>IF(SUM(COUNTIFS('Planificación 2026-1'!F:F,"HUAURA",'Planificación 2026-1'!X:X,C47,'Planificación 2026-1'!H:H,"IC"))&gt;0,"P32"," ")</f>
        <v xml:space="preserve"> </v>
      </c>
      <c r="BV47" s="58" t="str">
        <f>IF(SUM(COUNTIFS('Planificación 2026-1'!F:F,"HUAURA",'Planificación 2026-1'!X:X,C47,'Planificación 2026-1'!H:H,"AR"))&gt;0,"P34"," ")</f>
        <v xml:space="preserve"> </v>
      </c>
      <c r="BW47" s="58" t="str">
        <f>IF(SUM(COUNTIFS('Planificación 2026-1'!F:F,"HUAURA",'Planificación 2026-1'!X:X,C47,'Planificación 2026-1'!H:H,"T1"))&gt;0,"P35"," ")</f>
        <v xml:space="preserve"> </v>
      </c>
      <c r="BX47" s="58" t="str">
        <f>IF(SUM(COUNTIFS('Planificación 2026-1'!F:F,"HUAURA",'Planificación 2026-1'!X:X,C47,'Planificación 2026-1'!H:H,"T3"))&gt;0,"P36"," ")</f>
        <v xml:space="preserve"> </v>
      </c>
      <c r="BY47" s="58" t="str">
        <f>IF(SUM(COUNTIFS('Planificación 2026-1'!F:F,"HUAURA",'Planificación 2026-1'!X:X,C47,'Planificación 2026-1'!H:H,"T2"))&gt;0,"P37"," ")</f>
        <v xml:space="preserve"> </v>
      </c>
      <c r="BZ47" s="58" t="str">
        <f>IF(SUM(COUNTIFS('Planificación 2026-1'!F:F,"HUAURA",'Planificación 2026-1'!X:X,C47,'Planificación 2026-1'!H:H,"AE"))&gt;0,"P38"," ")</f>
        <v xml:space="preserve"> </v>
      </c>
      <c r="CA47" s="58" t="str">
        <f>IF(SUM(COUNTIFS('Planificación 2026-1'!F:F,"HUAURA",'Planificación 2026-1'!X:X,C47,'Planificación 2026-1'!H:H,"T4"))&gt;0,"P55"," ")</f>
        <v xml:space="preserve"> </v>
      </c>
      <c r="CB47" s="59">
        <f>SUMIFS('Planificación 2026-1'!S:S,'Planificación 2026-1'!X:X,C47,'Planificación 2026-1'!H:H,"AF",'Planificación 2026-1'!I:I,"&gt;2")</f>
        <v>0</v>
      </c>
      <c r="CC47" s="59">
        <f>SUMIFS('Planificación 2026-1'!S:S,'Planificación 2026-1'!X:X,C47,'Planificación 2026-1'!H:H,"EN",'Planificación 2026-1'!I:I,"&gt;2")</f>
        <v>0</v>
      </c>
      <c r="CD47" s="59">
        <f>SUMIFS('Planificación 2026-1'!S:S,'Planificación 2026-1'!X:X,C47,'Planificación 2026-1'!H:H,"IS",'Planificación 2026-1'!I:I,"&gt;2")</f>
        <v>0</v>
      </c>
      <c r="CE47" s="59">
        <f>SUMIFS('Planificación 2026-1'!S:S,'Planificación 2026-1'!X:X,C47,'Planificación 2026-1'!H:H,"PS",'Planificación 2026-1'!I:I,"&gt;2")</f>
        <v>0</v>
      </c>
      <c r="CF47" s="59">
        <f>SUMIFS('Planificación 2026-1'!S:S,'Planificación 2026-1'!X:X,C47,'Planificación 2026-1'!H:H,"IN",'Planificación 2026-1'!I:I,"&gt;2")</f>
        <v>0</v>
      </c>
      <c r="CG47" s="59">
        <f>SUMIFS('Planificación 2026-1'!S:S,'Planificación 2026-1'!X:X,C47,'Planificación 2026-1'!H:H,"CA",'Planificación 2026-1'!I:I,"&gt;2")</f>
        <v>0</v>
      </c>
      <c r="CH47" s="59">
        <f>SUMIFS('Planificación 2026-1'!S:S,'Planificación 2026-1'!X:X,C47,'Planificación 2026-1'!H:H,"DE",'Planificación 2026-1'!I:I,"&gt;2")</f>
        <v>0</v>
      </c>
      <c r="CI47" s="59">
        <f>SUMIFS('Planificación 2026-1'!S:S,'Planificación 2026-1'!X:X,C47,'Planificación 2026-1'!H:H,"OB",'Planificación 2026-1'!I:I,"&gt;2")</f>
        <v>12</v>
      </c>
      <c r="CJ47" s="59">
        <f>SUMIFS('Planificación 2026-1'!S:S,'Planificación 2026-1'!X:X,C47,'Planificación 2026-1'!H:H,"MH",'Planificación 2026-1'!I:I,"&gt;2")</f>
        <v>0</v>
      </c>
      <c r="CK47" s="59">
        <f>SUMIFS('Planificación 2026-1'!S:S,'Planificación 2026-1'!X:X,C47,'Planificación 2026-1'!H:H,"IC",'Planificación 2026-1'!I:I,"&gt;2")</f>
        <v>0</v>
      </c>
      <c r="CL47" s="59">
        <f>SUMIFS('Planificación 2026-1'!S:S,'Planificación 2026-1'!X:X,C47,'Planificación 2026-1'!H:H,"AR",'Planificación 2026-1'!I:I,"&gt;2")</f>
        <v>0</v>
      </c>
      <c r="CM47" s="59">
        <f>SUMIFS('Planificación 2026-1'!S:S,'Planificación 2026-1'!X:X,C47,'Planificación 2026-1'!H:H,"AE",'Planificación 2026-1'!I:I,"&gt;2")</f>
        <v>0</v>
      </c>
      <c r="CN47" s="59">
        <f>SUMIFS('Planificación 2026-1'!S:S,'Planificación 2026-1'!X:X,C47,'Planificación 2026-1'!H:H,"T1",'Planificación 2026-1'!I:I,"&gt;2")</f>
        <v>0</v>
      </c>
      <c r="CO47" s="59">
        <f>SUMIFS('Planificación 2026-1'!S:S,'Planificación 2026-1'!X:X,C47,'Planificación 2026-1'!H:H,"T3",'Planificación 2026-1'!I:I,"&gt;2")</f>
        <v>0</v>
      </c>
      <c r="CP47" s="59">
        <f>SUMIFS('Planificación 2026-1'!S:S,'Planificación 2026-1'!X:X,C47,'Planificación 2026-1'!H:H,"T2",'Planificación 2026-1'!I:I,"&gt;2")</f>
        <v>0</v>
      </c>
      <c r="CQ47" s="59">
        <f>SUMIFS('Planificación 2026-1'!S:S,'Planificación 2026-1'!X:X,C47,'Planificación 2026-1'!H:H,"T4",'Planificación 2026-1'!I:I,"&gt;2")</f>
        <v>0</v>
      </c>
      <c r="CR47" s="59">
        <f>SUMIFS('Planificación 2026-1'!S:S,'Planificación 2026-1'!X:X,C47,'Planificación 2026-1'!H:H,"AF",'Planificación 2026-1'!I:I,"&lt;3")</f>
        <v>0</v>
      </c>
      <c r="CS47" s="59">
        <f>SUMIFS('Planificación 2026-1'!S:S,'Planificación 2026-1'!X:X,C47,'Planificación 2026-1'!H:H,"EN",'Planificación 2026-1'!I:I,"&lt;3")</f>
        <v>0</v>
      </c>
      <c r="CT47" s="59">
        <f>SUMIFS('Planificación 2026-1'!S:S,'Planificación 2026-1'!X:X,C47,'Planificación 2026-1'!H:H,"IS",'Planificación 2026-1'!I:I,"&lt;3")</f>
        <v>0</v>
      </c>
      <c r="CU47" s="59">
        <f>SUMIFS('Planificación 2026-1'!S:S,'Planificación 2026-1'!X:X,C47,'Planificación 2026-1'!H:H,"PS",'Planificación 2026-1'!I:I,"&lt;3")</f>
        <v>0</v>
      </c>
      <c r="CV47" s="59">
        <f>SUMIFS('Planificación 2026-1'!S:S,'Planificación 2026-1'!X:X,C47,'Planificación 2026-1'!H:H,"IN",'Planificación 2026-1'!I:I,"&lt;3")</f>
        <v>0</v>
      </c>
      <c r="CW47" s="59">
        <f>SUMIFS('Planificación 2026-1'!S:S,'Planificación 2026-1'!X:X,C47,'Planificación 2026-1'!H:H,"CA",'Planificación 2026-1'!I:I,"&lt;3")</f>
        <v>0</v>
      </c>
      <c r="CX47" s="59">
        <f>SUMIFS('Planificación 2026-1'!S:S,'Planificación 2026-1'!X:X,C47,'Planificación 2026-1'!H:H,"DE",'Planificación 2026-1'!I:I,"&lt;3")</f>
        <v>0</v>
      </c>
      <c r="CY47" s="59">
        <f>SUMIFS('Planificación 2026-1'!S:S,'Planificación 2026-1'!X:X,C47,'Planificación 2026-1'!H:H,"OB",'Planificación 2026-1'!I:I,"&lt;3")</f>
        <v>0</v>
      </c>
      <c r="CZ47" s="59">
        <f>SUMIFS('Planificación 2026-1'!S:S,'Planificación 2026-1'!X:X,C47,'Planificación 2026-1'!H:H,"MH",'Planificación 2026-1'!I:I,"&lt;3")</f>
        <v>0</v>
      </c>
      <c r="DA47" s="59">
        <f>SUMIFS('Planificación 2026-1'!S:S,'Planificación 2026-1'!X:X,C47,'Planificación 2026-1'!H:H,"IC",'Planificación 2026-1'!I:I,"&lt;3")</f>
        <v>0</v>
      </c>
      <c r="DB47" s="59">
        <f>SUMIFS('Planificación 2026-1'!S:S,'Planificación 2026-1'!X:X,C47,'Planificación 2026-1'!H:H,"AR",'Planificación 2026-1'!I:I,"&lt;3")</f>
        <v>0</v>
      </c>
      <c r="DC47" s="59">
        <f>SUMIFS('Planificación 2026-1'!S:S,'Planificación 2026-1'!X:X,C47,'Planificación 2026-1'!H:H,"AE",'Planificación 2026-1'!I:I,"&lt;3")</f>
        <v>0</v>
      </c>
      <c r="DD47" s="59">
        <f>SUMIFS('Planificación 2026-1'!S:S,'Planificación 2026-1'!X:X,C47,'Planificación 2026-1'!H:H,"T1",'Planificación 2026-1'!I:I,"&lt;3")</f>
        <v>0</v>
      </c>
      <c r="DE47" s="59">
        <f>SUMIFS('Planificación 2026-1'!S:S,'Planificación 2026-1'!X:X,C47,'Planificación 2026-1'!H:H,"T3",'Planificación 2026-1'!I:I,"&lt;3")</f>
        <v>0</v>
      </c>
      <c r="DF47" s="59">
        <f>SUMIFS('Planificación 2026-1'!S:S,'Planificación 2026-1'!X:X,C47,'Planificación 2026-1'!H:H,"T2",'Planificación 2026-1'!I:I,"&lt;3")</f>
        <v>0</v>
      </c>
      <c r="DG47" s="59">
        <f>SUMIFS('Planificación 2026-1'!S:S,'Planificación 2026-1'!X:X,C47,'Planificación 2026-1'!H:H,"T4",'Planificación 2026-1'!I:I,"&lt;3")</f>
        <v>0</v>
      </c>
      <c r="DH47" s="58" t="str">
        <f t="shared" si="3"/>
        <v>P09</v>
      </c>
      <c r="DI47" s="27">
        <f>IF(C47="","",SUMIFS('Planificación 2026-1'!S:S,'Planificación 2026-1'!X:X,C47,'Planificación 2026-1'!F:F,"PRINCIPAL",'Planificación 2026-1'!Y:Y,"VIRTUAL"))</f>
        <v>0</v>
      </c>
      <c r="DJ47" s="27">
        <f>IF(C47="","",SUMIFS('Planificación 2026-1'!S:S,'Planificación 2026-1'!X:X,C47,'Planificación 2026-1'!F:F,"PRINCIPAL",'Planificación 2026-1'!Y:Y,"PRESENCIAL"))</f>
        <v>12</v>
      </c>
      <c r="DK47" s="27">
        <f>IF(C47="","",SUMIFS('Planificación 2026-1'!S:S,'Planificación 2026-1'!X:X,C47,'Planificación 2026-1'!F:F,"PRINCIPAL",'Planificación 2026-1'!Y:Y,"HIBRIDO PRESENCIAL"))</f>
        <v>0</v>
      </c>
      <c r="DL47" s="58" t="str">
        <f t="shared" si="4"/>
        <v/>
      </c>
      <c r="DM47" s="58">
        <f>IF(C47="","",SUMIFS('Planificación 2026-1'!S:S,'Planificación 2026-1'!X:X,C47,'Planificación 2026-1'!F:F,"FILIAL",'Planificación 2026-1'!Y:Y,"VIRTUAL"))</f>
        <v>0</v>
      </c>
      <c r="DN47" s="60">
        <f>IF(C47="","",SUMIFS('Planificación 2026-1'!S:S,'Planificación 2026-1'!X:X,C47,'Planificación 2026-1'!F:F,"FILIAL",'Planificación 2026-1'!Y:Y,"PRESENCIAL"))</f>
        <v>0</v>
      </c>
      <c r="DO47" s="29">
        <f>IF(C47="","",SUMIFS('Planificación 2026-1'!S:S,'Planificación 2026-1'!X:X,C47,'Planificación 2026-1'!F:F,"FILIAL",'Planificación 2026-1'!Y:Y,"HIBRIDO PRESENCIAL"))</f>
        <v>0</v>
      </c>
      <c r="DP47" s="61" t="str">
        <f t="shared" si="5"/>
        <v/>
      </c>
      <c r="DQ47" s="58">
        <f>IF(C47="","",SUMIFS('Planificación 2026-1'!S:S,'Planificación 2026-1'!X:X,C47,'Planificación 2026-1'!F:F,"SUNAMPE",'Planificación 2026-1'!Y:Y,"VIRTUAL"))</f>
        <v>0</v>
      </c>
      <c r="DR47" s="29">
        <f>IF(C47="","",SUMIFS('Planificación 2026-1'!S:S,'Planificación 2026-1'!X:X,C47,'Planificación 2026-1'!F:F,"SUNAMPE",'Planificación 2026-1'!Y:Y,"PRESENCIAL"))</f>
        <v>0</v>
      </c>
      <c r="DS47" s="61" t="str">
        <f t="shared" si="6"/>
        <v/>
      </c>
      <c r="DT47" s="58">
        <f>IF(C47="","",SUMIFS('Planificación 2026-1'!S:S,'Planificación 2026-1'!X:X,C47,'Planificación 2026-1'!F:F,"HUAURA",'Planificación 2026-1'!Y:Y,"VIRTUAL"))</f>
        <v>0</v>
      </c>
      <c r="DU47" s="29">
        <f>IF(C47="","",SUMIFS('Planificación 2026-1'!S:S,'Planificación 2026-1'!X:X,C47,'Planificación 2026-1'!F:F,"HUAURA",'Planificación 2026-1'!Y:Y,"PRESENCIAL"))</f>
        <v>0</v>
      </c>
      <c r="DV47" s="32">
        <f>SUMIFS('Planificación 2026-1'!S:S,'Planificación 2026-1'!X:X,C47,'Planificación 2026-1'!F:F,"PRINCIPAL",'Planificación 2026-1'!Y:Y,"VIRTUAL",'Planificación 2026-1'!I:I,"&gt;2")</f>
        <v>0</v>
      </c>
      <c r="DW47" s="32">
        <f>SUMIFS('Planificación 2026-1'!S:S,'Planificación 2026-1'!X:X,C47,'Planificación 2026-1'!F:F,"PRINCIPAL",'Planificación 2026-1'!Y:Y,"&lt;&gt;VIRTUAL",'Planificación 2026-1'!I:I,"&gt;2")</f>
        <v>12</v>
      </c>
      <c r="DX47" s="32">
        <f>SUMIFS('Planificación 2026-1'!S:S,'Planificación 2026-1'!X:X,C47,'Planificación 2026-1'!F:F,"SUNAMPE",'Planificación 2026-1'!Y:Y,"VIRTUAL",'Planificación 2026-1'!I:I,"&gt;2")</f>
        <v>0</v>
      </c>
      <c r="DY47" s="32">
        <f>SUMIFS('Planificación 2026-1'!S:S,'Planificación 2026-1'!X:X,C47,'Planificación 2026-1'!F:F,"SUNAMPE",'Planificación 2026-1'!Y:Y,"&lt;&gt;VIRTUAL",'Planificación 2026-1'!I:I,"&gt;2")</f>
        <v>0</v>
      </c>
      <c r="DZ47" s="32">
        <f>SUMIFS('Planificación 2026-1'!S:S,'Planificación 2026-1'!X:X,C47,'Planificación 2026-1'!F:F,"FILIAL",'Planificación 2026-1'!Y:Y,"VIRTUAL",'Planificación 2026-1'!I:I,"&gt;2")</f>
        <v>0</v>
      </c>
      <c r="EA47" s="32">
        <f>SUMIFS('Planificación 2026-1'!S:S,'Planificación 2026-1'!X:X,C47,'Planificación 2026-1'!F:F,"FILIAL",'Planificación 2026-1'!Y:Y,"&lt;&gt;VIRTUAL",'Planificación 2026-1'!I:I,"&gt;2")</f>
        <v>0</v>
      </c>
      <c r="EB47" s="32">
        <f>SUMIFS('Planificación 2026-1'!S:S,'Planificación 2026-1'!X:X,C47,'Planificación 2026-1'!F:F,"PORUMA",'Planificación 2026-1'!Y:Y,"VIRTUAL",'Planificación 2026-1'!I:I,"&gt;2")</f>
        <v>0</v>
      </c>
      <c r="EC47" s="32">
        <f>SUMIFS('Planificación 2026-1'!S:S,'Planificación 2026-1'!X:X,C47,'Planificación 2026-1'!F:F,"PORUMA",'Planificación 2026-1'!Y:Y,"&lt;&gt;VIRTUAL",'Planificación 2026-1'!I:I,"&gt;2")</f>
        <v>0</v>
      </c>
      <c r="ED47" s="32">
        <f>SUMIFS('Planificación 2026-1'!S:S,'Planificación 2026-1'!X:X,C47,'Planificación 2026-1'!F:F,"HUAURA",'Planificación 2026-1'!Y:Y,"VIRTUAL",'Planificación 2026-1'!I:I,"&gt;2")</f>
        <v>0</v>
      </c>
      <c r="EE47" s="32">
        <f>SUMIFS('Planificación 2026-1'!S:S,'Planificación 2026-1'!X:X,C47,'Planificación 2026-1'!F:F,"HUAURA",'Planificación 2026-1'!Y:Y,"&lt;&gt;VIRTUAL",'Planificación 2026-1'!I:I,"&gt;2")</f>
        <v>0</v>
      </c>
      <c r="EF47" s="32">
        <f>SUMIFS('Planificación 2026-1'!S:S,'Planificación 2026-1'!X:X,C47,'Planificación 2026-1'!F:F,"PRINCIPAL",'Planificación 2026-1'!Y:Y,"VIRTUAL",'Planificación 2026-1'!I:I,"&lt;3")</f>
        <v>0</v>
      </c>
      <c r="EG47" s="32">
        <f>SUMIFS('Planificación 2026-1'!S:S,'Planificación 2026-1'!X:X,C47,'Planificación 2026-1'!F:F,"PRINCIPAL",'Planificación 2026-1'!Y:Y,"&lt;&gt;VIRTUAL",'Planificación 2026-1'!I:I,"&lt;3")</f>
        <v>0</v>
      </c>
      <c r="EH47" s="32">
        <f>SUMIFS('Planificación 2026-1'!S:S,'Planificación 2026-1'!X:X,C47,'Planificación 2026-1'!F:F,"SUNAMPE",'Planificación 2026-1'!Y:Y,"VIRTUAL",'Planificación 2026-1'!I:I,"&lt;3")</f>
        <v>0</v>
      </c>
      <c r="EI47" s="32">
        <f>SUMIFS('Planificación 2026-1'!S:S,'Planificación 2026-1'!X:X,C47,'Planificación 2026-1'!F:F,"SUNAMPE",'Planificación 2026-1'!Y:Y,"&lt;&gt;VIRTUAL",'Planificación 2026-1'!I:I,"&lt;3")</f>
        <v>0</v>
      </c>
      <c r="EJ47" s="32">
        <f>SUMIFS('Planificación 2026-1'!S:S,'Planificación 2026-1'!X:X,C47,'Planificación 2026-1'!F:F,"FILIAL",'Planificación 2026-1'!Y:Y,"VIRTUAL",'Planificación 2026-1'!I:I,"&lt;3")</f>
        <v>0</v>
      </c>
      <c r="EK47" s="32">
        <f>SUMIFS('Planificación 2026-1'!S:S,'Planificación 2026-1'!X:X,C47,'Planificación 2026-1'!F:F,"FILIAL",'Planificación 2026-1'!Y:Y,"&lt;&gt;VIRTUAL",'Planificación 2026-1'!I:I,"&lt;3")</f>
        <v>0</v>
      </c>
      <c r="EL47" s="32">
        <f>SUMIFS('Planificación 2026-1'!S:S,'Planificación 2026-1'!X:X,C47,'Planificación 2026-1'!F:F,"PORUMA",'Planificación 2026-1'!Y:Y,"VIRTUAL",'Planificación 2026-1'!I:I,"&lt;3")</f>
        <v>0</v>
      </c>
      <c r="EM47" s="32">
        <f>SUMIFS('Planificación 2026-1'!S:S,'Planificación 2026-1'!X:X,C47,'Planificación 2026-1'!F:F,"PORUMA",'Planificación 2026-1'!Y:Y,"&lt;&gt;VIRTUAL",'Planificación 2026-1'!I:I,"&lt;3")</f>
        <v>0</v>
      </c>
      <c r="EN47" s="32">
        <f>SUMIFS('Planificación 2026-1'!S:S,'Planificación 2026-1'!X:X,C47,'Planificación 2026-1'!F:F,"HUAURA",'Planificación 2026-1'!Y:Y,"VIRTUAL",'Planificación 2026-1'!I:I,"&lt;3")</f>
        <v>0</v>
      </c>
      <c r="EO47" s="32">
        <f>SUMIFS('Planificación 2026-1'!S:S,'Planificación 2026-1'!X:X,C47,'Planificación 2026-1'!F:F,"HUAURA",'Planificación 2026-1'!Y:Y,"&lt;&gt;VIRTUAL",'Planificación 2026-1'!I:I,"&lt;3")</f>
        <v>0</v>
      </c>
      <c r="EP47" s="32">
        <f t="shared" si="13"/>
        <v>0</v>
      </c>
      <c r="EQ47" s="32">
        <f t="shared" si="7"/>
        <v>0</v>
      </c>
      <c r="ER47" s="32">
        <f t="shared" si="8"/>
        <v>0</v>
      </c>
      <c r="ES47" s="32">
        <f t="shared" si="9"/>
        <v>12</v>
      </c>
      <c r="ET47" s="32">
        <f t="shared" si="10"/>
        <v>0</v>
      </c>
      <c r="EU47" s="32">
        <f t="shared" si="11"/>
        <v>12</v>
      </c>
      <c r="EV47" s="32" t="b">
        <f>EXACT(EU47,E47)</f>
        <v>1</v>
      </c>
      <c r="EW47" s="32"/>
      <c r="EX47" s="32">
        <f t="shared" si="1"/>
        <v>0</v>
      </c>
      <c r="EY47" s="32">
        <f t="shared" si="2"/>
        <v>12</v>
      </c>
      <c r="EZ47" s="32" t="b">
        <f>EXACT(SUM(EX47:EY47),E47)</f>
        <v>1</v>
      </c>
      <c r="FA47" s="32" t="str">
        <f>IF(AND(DW47=0,EA47=0,EE47=0),"",IF(COUNTIF(DW47:EE47,"&gt;0")=1,IF(DW47&gt;0,"SEDE",IF(EA47&gt;0,"FILIAL","HUAURA")),IF(COUNTIF(DW47:EE47,"&gt;0")=2,IF(AND(DW47&gt;0,EA47&gt;0),"SEDE-FILIAL",IF(AND(DW47&gt;0,EE47&gt;0),"SEDE-HUAURA","FILIAL-HUAURA")),"SEDE-FILIAL-HUAURA")))</f>
        <v>SEDE</v>
      </c>
      <c r="FB47" s="32" t="str">
        <f t="shared" si="12"/>
        <v>PRESENCIAL</v>
      </c>
    </row>
    <row r="48" spans="1:158">
      <c r="A48" s="33"/>
      <c r="B48" s="66">
        <v>45</v>
      </c>
      <c r="C48" s="32" t="s">
        <v>245</v>
      </c>
      <c r="D48" s="429">
        <v>22309591</v>
      </c>
      <c r="E48" s="62">
        <f>SUMIF('Planificación 2026-1'!X:X,C48,'Planificación 2026-1'!S:S)</f>
        <v>15</v>
      </c>
      <c r="F48" s="63" t="s">
        <v>203</v>
      </c>
      <c r="G48" s="454" t="s">
        <v>200</v>
      </c>
      <c r="H48" s="64" t="s">
        <v>111</v>
      </c>
      <c r="I48" s="64" t="s">
        <v>157</v>
      </c>
      <c r="J48" s="32" t="s">
        <v>111</v>
      </c>
      <c r="K48" s="32" t="s">
        <v>157</v>
      </c>
      <c r="L48" s="57" t="str">
        <f>IF(SUM(COUNTIFS('Planificación 2026-1'!F:F,"PRINCIPAL",'Planificación 2026-1'!X:X,C48,'Planificación 2026-1'!H:H,"AF"))&gt;0,"P01"," ")</f>
        <v xml:space="preserve"> </v>
      </c>
      <c r="M48" s="58" t="str">
        <f>IF(SUM(COUNTIFS('Planificación 2026-1'!F:F,"PRINCIPAL",'Planificación 2026-1'!X:X,C48,'Planificación 2026-1'!H:H,"EN"))&gt;0,"P02"," ")</f>
        <v xml:space="preserve"> </v>
      </c>
      <c r="N48" s="58" t="str">
        <f>IF(SUM(COUNTIFS('Planificación 2026-1'!F:F,"PRINCIPAL",'Planificación 2026-1'!X:X,C48,'Planificación 2026-1'!H:H,"IS"))&gt;0,"P03"," ")</f>
        <v xml:space="preserve"> </v>
      </c>
      <c r="O48" s="58" t="str">
        <f>IF(SUM(COUNTIFS('Planificación 2026-1'!F:F,"PRINCIPAL",'Planificación 2026-1'!X:X,C48,'Planificación 2026-1'!H:H,"PS"))&gt;0,"P04"," ")</f>
        <v xml:space="preserve"> </v>
      </c>
      <c r="P48" s="58"/>
      <c r="Q48" s="58" t="str">
        <f>IF(SUM(COUNTIFS('Planificación 2026-1'!F:F,"PRINCIPAL",'Planificación 2026-1'!X:X,C48,'Planificación 2026-1'!H:H,"IN"))&gt;0,"P06"," ")</f>
        <v xml:space="preserve"> </v>
      </c>
      <c r="R48" s="58" t="str">
        <f>IF(SUM(COUNTIFS('Planificación 2026-1'!F:F,"PRINCIPAL",'Planificación 2026-1'!X:X,C48,'Planificación 2026-1'!H:H,"CA"))&gt;0,"P07"," ")</f>
        <v xml:space="preserve"> </v>
      </c>
      <c r="S48" s="58" t="str">
        <f>IF(SUM(COUNTIFS('Planificación 2026-1'!F:F,"PRINCIPAL",'Planificación 2026-1'!X:X,C48,'Planificación 2026-1'!H:H,"DE"))&gt;0,"P08"," ")</f>
        <v xml:space="preserve"> </v>
      </c>
      <c r="T48" s="58" t="str">
        <f>IF(SUM(COUNTIFS('Planificación 2026-1'!F:F,"PRINCIPAL",'Planificación 2026-1'!X:X,C48,'Planificación 2026-1'!H:H,"OB"))&gt;0,"P09"," ")</f>
        <v xml:space="preserve"> </v>
      </c>
      <c r="U48" s="58" t="str">
        <f>IF(SUM(COUNTIFS('Planificación 2026-1'!F:F,"PRINCIPAL",'Planificación 2026-1'!X:X,C48,'Planificación 2026-1'!H:H,"MH"))&gt;0,"P31"," ")</f>
        <v xml:space="preserve"> </v>
      </c>
      <c r="V48" s="58" t="str">
        <f>IF(SUM(COUNTIFS('Planificación 2026-1'!F:F,"PRINCIPAL",'Planificación 2026-1'!X:X,C48,'Planificación 2026-1'!H:H,"IC"))&gt;0,"P32"," ")</f>
        <v xml:space="preserve"> </v>
      </c>
      <c r="W48" s="58" t="str">
        <f>IF(SUM(COUNTIFS('Planificación 2026-1'!F:F,"PRINCIPAL",'Planificación 2026-1'!X:X,C48,'Planificación 2026-1'!H:H,"AR"))&gt;0,"P34"," ")</f>
        <v xml:space="preserve"> </v>
      </c>
      <c r="X48" s="58" t="str">
        <f>IF(SUM(COUNTIFS('Planificación 2026-1'!F:F,"PRINCIPAL",'Planificación 2026-1'!X:X,C48,'Planificación 2026-1'!H:H,"T1"))&gt;0,"P35"," ")</f>
        <v xml:space="preserve"> </v>
      </c>
      <c r="Y48" s="58" t="str">
        <f>IF(SUM(COUNTIFS('Planificación 2026-1'!F:F,"PRINCIPAL",'Planificación 2026-1'!X:X,C48,'Planificación 2026-1'!H:H,"T3"))&gt;0,"P36"," ")</f>
        <v xml:space="preserve"> </v>
      </c>
      <c r="Z48" s="58" t="str">
        <f>IF(SUM(COUNTIFS('Planificación 2026-1'!F:F,"PRINCIPAL",'Planificación 2026-1'!X:X,C48,'Planificación 2026-1'!H:H,"T2"))&gt;0,"P37"," ")</f>
        <v xml:space="preserve"> </v>
      </c>
      <c r="AA48" s="58" t="str">
        <f>IF(SUM(COUNTIFS('Planificación 2026-1'!F:F,"PRINCIPAL",'Planificación 2026-1'!X:X,C48,'Planificación 2026-1'!H:H,"AE"))&gt;0,"P38"," ")</f>
        <v xml:space="preserve"> </v>
      </c>
      <c r="AB48" s="58" t="str">
        <f>IF(SUM(COUNTIFS('Planificación 2026-1'!F:F,"PRINCIPAL",'Planificación 2026-1'!X:X,C48,'Planificación 2026-1'!H:H,"T4"))&gt;0,"P55"," ")</f>
        <v xml:space="preserve"> </v>
      </c>
      <c r="AC48" s="58" t="str">
        <f>IF(SUM(COUNTIFS('Planificación 2026-1'!F:F,"FILIAL",'Planificación 2026-1'!X:X,C48,'Planificación 2026-1'!H:H,"AF"))&gt;0," P01"," ")</f>
        <v xml:space="preserve"> </v>
      </c>
      <c r="AD48" s="58" t="str">
        <f>IF(SUM(COUNTIFS('Planificación 2026-1'!F:F,"FILIAL",'Planificación 2026-1'!X:X,C48,'Planificación 2026-1'!H:H,"EN"))&gt;0,"P02"," ")</f>
        <v xml:space="preserve"> </v>
      </c>
      <c r="AE48" s="58" t="str">
        <f>IF(SUM(COUNTIFS('Planificación 2026-1'!F:F,"FILIAL",'Planificación 2026-1'!X:X,C48,'Planificación 2026-1'!H:H,"IS"))&gt;0,"P03"," ")</f>
        <v xml:space="preserve"> </v>
      </c>
      <c r="AF48" s="58" t="str">
        <f>IF(SUM(COUNTIFS('Planificación 2026-1'!F:F,"FILIAL",'Planificación 2026-1'!X:X,C48,'Planificación 2026-1'!H:H,"PS"))&gt;0,"P04"," ")</f>
        <v xml:space="preserve"> </v>
      </c>
      <c r="AG48" s="58"/>
      <c r="AH48" s="58" t="str">
        <f>IF(SUM(COUNTIFS('Planificación 2026-1'!F:F,"FILIAL",'Planificación 2026-1'!X:X,C48,'Planificación 2026-1'!H:H,"IN"))&gt;0,"P06"," ")</f>
        <v xml:space="preserve"> </v>
      </c>
      <c r="AI48" s="58" t="str">
        <f>IF(SUM(COUNTIFS('Planificación 2026-1'!F:F,"FILIAL",'Planificación 2026-1'!X:X,C48,'Planificación 2026-1'!H:H,"CA"))&gt;0,"P07"," ")</f>
        <v xml:space="preserve"> </v>
      </c>
      <c r="AJ48" s="58" t="str">
        <f>IF(SUM(COUNTIFS('Planificación 2026-1'!F:F,"FILIAL",'Planificación 2026-1'!X:X,C48,'Planificación 2026-1'!H:H,"DE"))&gt;0,"P08"," ")</f>
        <v xml:space="preserve"> </v>
      </c>
      <c r="AK48" s="58" t="str">
        <f>IF(SUM(COUNTIFS('Planificación 2026-1'!F:F,"FILIAL",'Planificación 2026-1'!X:X,C48,'Planificación 2026-1'!H:H,"OB"))&gt;0,"P09"," ")</f>
        <v xml:space="preserve"> </v>
      </c>
      <c r="AL48" s="58" t="str">
        <f>IF(SUM(COUNTIFS('Planificación 2026-1'!F:F,"FILIAL",'Planificación 2026-1'!X:X,C48,'Planificación 2026-1'!H:H,"MH"))&gt;0,"P31"," ")</f>
        <v xml:space="preserve"> </v>
      </c>
      <c r="AM48" s="58" t="str">
        <f>IF(SUM(COUNTIFS('Planificación 2026-1'!F:F,"FILIAL",'Planificación 2026-1'!X:X,C48,'Planificación 2026-1'!H:H,"IC"))&gt;0,"P32"," ")</f>
        <v xml:space="preserve"> </v>
      </c>
      <c r="AN48" s="58" t="str">
        <f>IF(SUM(COUNTIFS('Planificación 2026-1'!F:F,"FILIAL",'Planificación 2026-1'!X:X,C48,'Planificación 2026-1'!H:H,"AR"))&gt;0,"P34"," ")</f>
        <v xml:space="preserve"> </v>
      </c>
      <c r="AO48" s="58" t="str">
        <f>IF(SUM(COUNTIFS('Planificación 2026-1'!F:F,"FILIAL",'Planificación 2026-1'!X:X,C48,'Planificación 2026-1'!H:H,"T1"))&gt;0,"P35"," ")</f>
        <v xml:space="preserve"> </v>
      </c>
      <c r="AP48" s="58" t="str">
        <f>IF(SUM(COUNTIFS('Planificación 2026-1'!F:F,"FILIAL",'Planificación 2026-1'!X:X,C48,'Planificación 2026-1'!H:H,"T3"))&gt;0,"P36"," ")</f>
        <v xml:space="preserve"> </v>
      </c>
      <c r="AQ48" s="58" t="str">
        <f>IF(SUM(COUNTIFS('Planificación 2026-1'!F:F,"FILIAL",'Planificación 2026-1'!X:X,C48,'Planificación 2026-1'!H:H,"T2"))&gt;0,"P37"," ")</f>
        <v xml:space="preserve"> </v>
      </c>
      <c r="AR48" s="58" t="str">
        <f>IF(SUM(COUNTIFS('Planificación 2026-1'!F:F,"FILIAL",'Planificación 2026-1'!X:X,C48,'Planificación 2026-1'!H:H,"AE"))&gt;0,"P38"," ")</f>
        <v xml:space="preserve"> </v>
      </c>
      <c r="AS48" s="58" t="str">
        <f>IF(SUM(COUNTIFS('Planificación 2026-1'!F:F,"FILIAL",'Planificación 2026-1'!X:X,C48,'Planificación 2026-1'!H:H,"T4"))&gt;0,"P55"," ")</f>
        <v xml:space="preserve"> </v>
      </c>
      <c r="AT48" s="58" t="str">
        <f>IF(SUM(COUNTIFS('Planificación 2026-1'!F:F,"SUNAMPE",'Planificación 2026-1'!X:X,C48,'Planificación 2026-1'!H:H,"AF"))&gt;0," P01"," ")</f>
        <v xml:space="preserve"> </v>
      </c>
      <c r="AU48" s="58" t="str">
        <f>IF(SUM(COUNTIFS('Planificación 2026-1'!F:F,"SUNAMPE",'Planificación 2026-1'!X:X,C48,'Planificación 2026-1'!H:H,"EN"))&gt;0,"P02"," ")</f>
        <v xml:space="preserve"> </v>
      </c>
      <c r="AV48" s="58" t="str">
        <f>IF(SUM(COUNTIFS('Planificación 2026-1'!F:F,"SUNAMPE",'Planificación 2026-1'!X:X,C48,'Planificación 2026-1'!H:H,"IS"))&gt;0,"P03"," ")</f>
        <v xml:space="preserve"> </v>
      </c>
      <c r="AW48" s="58" t="str">
        <f>IF(SUM(COUNTIFS('Planificación 2026-1'!F:F,"SUNAMPE",'Planificación 2026-1'!X:X,C48,'Planificación 2026-1'!H:H,"PS"))&gt;0,"P04"," ")</f>
        <v xml:space="preserve"> </v>
      </c>
      <c r="AX48" s="58"/>
      <c r="AY48" s="58" t="str">
        <f>IF(SUM(COUNTIFS('Planificación 2026-1'!F:F,"SUNAMPE",'Planificación 2026-1'!X:X,C48,'Planificación 2026-1'!H:H,"IN"))&gt;0,"P06"," ")</f>
        <v xml:space="preserve"> </v>
      </c>
      <c r="AZ48" s="58" t="str">
        <f>IF(SUM(COUNTIFS('Planificación 2026-1'!F:F,"SUNAMPE",'Planificación 2026-1'!X:X,C48,'Planificación 2026-1'!H:H,"CA"))&gt;0,"P07"," ")</f>
        <v xml:space="preserve"> </v>
      </c>
      <c r="BA48" s="58" t="str">
        <f>IF(SUM(COUNTIFS('Planificación 2026-1'!F:F,"SUNAMPE",'Planificación 2026-1'!X:X,C48,'Planificación 2026-1'!H:H,"DE"))&gt;0,"P08"," ")</f>
        <v xml:space="preserve"> </v>
      </c>
      <c r="BB48" s="58" t="str">
        <f>IF(SUM(COUNTIFS('Planificación 2026-1'!F:F,"SUNAMPE",'Planificación 2026-1'!X:X,C48,'Planificación 2026-1'!H:H,"OB"))&gt;0,"P09"," ")</f>
        <v xml:space="preserve"> </v>
      </c>
      <c r="BC48" s="58" t="str">
        <f>IF(SUM(COUNTIFS('Planificación 2026-1'!F:F,"SUNAMPE",'Planificación 2026-1'!X:X,C48,'Planificación 2026-1'!H:H,"MH"))&gt;0,"P31"," ")</f>
        <v>P31</v>
      </c>
      <c r="BD48" s="58" t="str">
        <f>IF(SUM(COUNTIFS('Planificación 2026-1'!F:F,"SUNAMPE",'Planificación 2026-1'!X:X,C48,'Planificación 2026-1'!H:H,"IC"))&gt;0,"P32"," ")</f>
        <v xml:space="preserve"> </v>
      </c>
      <c r="BE48" s="58" t="str">
        <f>IF(SUM(COUNTIFS('Planificación 2026-1'!F:F,"SUNAMPE",'Planificación 2026-1'!X:X,C48,'Planificación 2026-1'!H:H,"AR"))&gt;0,"P34"," ")</f>
        <v xml:space="preserve"> </v>
      </c>
      <c r="BF48" s="58" t="str">
        <f>IF(SUM(COUNTIFS('Planificación 2026-1'!F:F,"SUNAMPE",'Planificación 2026-1'!X:X,C48,'Planificación 2026-1'!H:H,"T1"))&gt;0,"P35"," ")</f>
        <v xml:space="preserve"> </v>
      </c>
      <c r="BG48" s="58" t="str">
        <f>IF(SUM(COUNTIFS('Planificación 2026-1'!F:F,"SUNAMPE",'Planificación 2026-1'!X:X,C48,'Planificación 2026-1'!H:H,"T3"))&gt;0,"P36"," ")</f>
        <v xml:space="preserve"> </v>
      </c>
      <c r="BH48" s="58" t="str">
        <f>IF(SUM(COUNTIFS('Planificación 2026-1'!F:F,"SUNAMPE",'Planificación 2026-1'!X:X,C48,'Planificación 2026-1'!H:H,"T2"))&gt;0,"P37"," ")</f>
        <v xml:space="preserve"> </v>
      </c>
      <c r="BI48" s="58" t="str">
        <f>IF(SUM(COUNTIFS('Planificación 2026-1'!F:F,"SUNAMPE",'Planificación 2026-1'!X:X,C48,'Planificación 2026-1'!H:H,"AE"))&gt;0,"P38"," ")</f>
        <v xml:space="preserve"> </v>
      </c>
      <c r="BJ48" s="58" t="str">
        <f>IF(SUM(COUNTIFS('Planificación 2026-1'!F:F,"SUNAMPE",'Planificación 2026-1'!X:X,C48,'Planificación 2026-1'!H:H,"T4"))&gt;0,"P55"," ")</f>
        <v xml:space="preserve"> </v>
      </c>
      <c r="BK48" s="58" t="str">
        <f>IF(SUM(COUNTIFS('Planificación 2026-1'!F:F,"HUAURA",'Planificación 2026-1'!X:X,C48,'Planificación 2026-1'!H:H,"AF"))&gt;0," P01"," ")</f>
        <v xml:space="preserve"> </v>
      </c>
      <c r="BL48" s="58" t="str">
        <f>IF(SUM(COUNTIFS('Planificación 2026-1'!F:F,"HUAURA",'Planificación 2026-1'!X:X,C48,'Planificación 2026-1'!H:H,"EN"))&gt;0,"P02"," ")</f>
        <v xml:space="preserve"> </v>
      </c>
      <c r="BM48" s="58" t="str">
        <f>IF(SUM(COUNTIFS('Planificación 2026-1'!F:F,"HUAURA",'Planificación 2026-1'!X:X,C48,'Planificación 2026-1'!H:H,"IS"))&gt;0,"P03"," ")</f>
        <v xml:space="preserve"> </v>
      </c>
      <c r="BN48" s="58" t="str">
        <f>IF(SUM(COUNTIFS('Planificación 2026-1'!F:F,"HUAURA",'Planificación 2026-1'!X:X,C48,'Planificación 2026-1'!H:H,"PS"))&gt;0,"P04"," ")</f>
        <v xml:space="preserve"> </v>
      </c>
      <c r="BO48" s="58"/>
      <c r="BP48" s="58" t="str">
        <f>IF(SUM(COUNTIFS('Planificación 2026-1'!F:F,"HUAURA",'Planificación 2026-1'!X:X,C48,'Planificación 2026-1'!H:H,"IN"))&gt;0,"P06"," ")</f>
        <v xml:space="preserve"> </v>
      </c>
      <c r="BQ48" s="58" t="str">
        <f>IF(SUM(COUNTIFS('Planificación 2026-1'!F:F,"HUAURA",'Planificación 2026-1'!X:X,C48,'Planificación 2026-1'!H:H,"CA"))&gt;0,"P07"," ")</f>
        <v xml:space="preserve"> </v>
      </c>
      <c r="BR48" s="58" t="str">
        <f>IF(SUM(COUNTIFS('Planificación 2026-1'!F:F,"HUAURA",'Planificación 2026-1'!X:X,C48,'Planificación 2026-1'!H:H,"DE"))&gt;0,"P08"," ")</f>
        <v xml:space="preserve"> </v>
      </c>
      <c r="BS48" s="58" t="str">
        <f>IF(SUM(COUNTIFS('Planificación 2026-1'!F:F,"HUAURA",'Planificación 2026-1'!X:X,C48,'Planificación 2026-1'!H:H,"OB"))&gt;0,"P09"," ")</f>
        <v xml:space="preserve"> </v>
      </c>
      <c r="BT48" s="58" t="str">
        <f>IF(SUM(COUNTIFS('Planificación 2026-1'!F:F,"HUAURA",'Planificación 2026-1'!X:X,C48,'Planificación 2026-1'!H:H,"MH"))&gt;0,"P31"," ")</f>
        <v xml:space="preserve"> </v>
      </c>
      <c r="BU48" s="58" t="str">
        <f>IF(SUM(COUNTIFS('Planificación 2026-1'!F:F,"HUAURA",'Planificación 2026-1'!X:X,C48,'Planificación 2026-1'!H:H,"IC"))&gt;0,"P32"," ")</f>
        <v xml:space="preserve"> </v>
      </c>
      <c r="BV48" s="58" t="str">
        <f>IF(SUM(COUNTIFS('Planificación 2026-1'!F:F,"HUAURA",'Planificación 2026-1'!X:X,C48,'Planificación 2026-1'!H:H,"AR"))&gt;0,"P34"," ")</f>
        <v xml:space="preserve"> </v>
      </c>
      <c r="BW48" s="58" t="str">
        <f>IF(SUM(COUNTIFS('Planificación 2026-1'!F:F,"HUAURA",'Planificación 2026-1'!X:X,C48,'Planificación 2026-1'!H:H,"T1"))&gt;0,"P35"," ")</f>
        <v xml:space="preserve"> </v>
      </c>
      <c r="BX48" s="58" t="str">
        <f>IF(SUM(COUNTIFS('Planificación 2026-1'!F:F,"HUAURA",'Planificación 2026-1'!X:X,C48,'Planificación 2026-1'!H:H,"T3"))&gt;0,"P36"," ")</f>
        <v xml:space="preserve"> </v>
      </c>
      <c r="BY48" s="58" t="str">
        <f>IF(SUM(COUNTIFS('Planificación 2026-1'!F:F,"HUAURA",'Planificación 2026-1'!X:X,C48,'Planificación 2026-1'!H:H,"T2"))&gt;0,"P37"," ")</f>
        <v xml:space="preserve"> </v>
      </c>
      <c r="BZ48" s="58" t="str">
        <f>IF(SUM(COUNTIFS('Planificación 2026-1'!F:F,"HUAURA",'Planificación 2026-1'!X:X,C48,'Planificación 2026-1'!H:H,"AE"))&gt;0,"P38"," ")</f>
        <v xml:space="preserve"> </v>
      </c>
      <c r="CA48" s="58" t="str">
        <f>IF(SUM(COUNTIFS('Planificación 2026-1'!F:F,"HUAURA",'Planificación 2026-1'!X:X,C48,'Planificación 2026-1'!H:H,"T4"))&gt;0,"P55"," ")</f>
        <v xml:space="preserve"> </v>
      </c>
      <c r="CB48" s="59">
        <f>SUMIFS('Planificación 2026-1'!S:S,'Planificación 2026-1'!X:X,C48,'Planificación 2026-1'!H:H,"AF",'Planificación 2026-1'!I:I,"&gt;2")</f>
        <v>0</v>
      </c>
      <c r="CC48" s="59">
        <f>SUMIFS('Planificación 2026-1'!S:S,'Planificación 2026-1'!X:X,C48,'Planificación 2026-1'!H:H,"EN",'Planificación 2026-1'!I:I,"&gt;2")</f>
        <v>0</v>
      </c>
      <c r="CD48" s="59">
        <f>SUMIFS('Planificación 2026-1'!S:S,'Planificación 2026-1'!X:X,C48,'Planificación 2026-1'!H:H,"IS",'Planificación 2026-1'!I:I,"&gt;2")</f>
        <v>0</v>
      </c>
      <c r="CE48" s="59">
        <f>SUMIFS('Planificación 2026-1'!S:S,'Planificación 2026-1'!X:X,C48,'Planificación 2026-1'!H:H,"PS",'Planificación 2026-1'!I:I,"&gt;2")</f>
        <v>0</v>
      </c>
      <c r="CF48" s="59">
        <f>SUMIFS('Planificación 2026-1'!S:S,'Planificación 2026-1'!X:X,C48,'Planificación 2026-1'!H:H,"IN",'Planificación 2026-1'!I:I,"&gt;2")</f>
        <v>0</v>
      </c>
      <c r="CG48" s="59">
        <f>SUMIFS('Planificación 2026-1'!S:S,'Planificación 2026-1'!X:X,C48,'Planificación 2026-1'!H:H,"CA",'Planificación 2026-1'!I:I,"&gt;2")</f>
        <v>0</v>
      </c>
      <c r="CH48" s="59">
        <f>SUMIFS('Planificación 2026-1'!S:S,'Planificación 2026-1'!X:X,C48,'Planificación 2026-1'!H:H,"DE",'Planificación 2026-1'!I:I,"&gt;2")</f>
        <v>0</v>
      </c>
      <c r="CI48" s="59">
        <f>SUMIFS('Planificación 2026-1'!S:S,'Planificación 2026-1'!X:X,C48,'Planificación 2026-1'!H:H,"OB",'Planificación 2026-1'!I:I,"&gt;2")</f>
        <v>0</v>
      </c>
      <c r="CJ48" s="59">
        <f>SUMIFS('Planificación 2026-1'!S:S,'Planificación 2026-1'!X:X,C48,'Planificación 2026-1'!H:H,"MH",'Planificación 2026-1'!I:I,"&gt;2")</f>
        <v>15</v>
      </c>
      <c r="CK48" s="59">
        <f>SUMIFS('Planificación 2026-1'!S:S,'Planificación 2026-1'!X:X,C48,'Planificación 2026-1'!H:H,"IC",'Planificación 2026-1'!I:I,"&gt;2")</f>
        <v>0</v>
      </c>
      <c r="CL48" s="59">
        <f>SUMIFS('Planificación 2026-1'!S:S,'Planificación 2026-1'!X:X,C48,'Planificación 2026-1'!H:H,"AR",'Planificación 2026-1'!I:I,"&gt;2")</f>
        <v>0</v>
      </c>
      <c r="CM48" s="59">
        <f>SUMIFS('Planificación 2026-1'!S:S,'Planificación 2026-1'!X:X,C48,'Planificación 2026-1'!H:H,"AE",'Planificación 2026-1'!I:I,"&gt;2")</f>
        <v>0</v>
      </c>
      <c r="CN48" s="59">
        <f>SUMIFS('Planificación 2026-1'!S:S,'Planificación 2026-1'!X:X,C48,'Planificación 2026-1'!H:H,"T1",'Planificación 2026-1'!I:I,"&gt;2")</f>
        <v>0</v>
      </c>
      <c r="CO48" s="59">
        <f>SUMIFS('Planificación 2026-1'!S:S,'Planificación 2026-1'!X:X,C48,'Planificación 2026-1'!H:H,"T3",'Planificación 2026-1'!I:I,"&gt;2")</f>
        <v>0</v>
      </c>
      <c r="CP48" s="59">
        <f>SUMIFS('Planificación 2026-1'!S:S,'Planificación 2026-1'!X:X,C48,'Planificación 2026-1'!H:H,"T2",'Planificación 2026-1'!I:I,"&gt;2")</f>
        <v>0</v>
      </c>
      <c r="CQ48" s="59">
        <f>SUMIFS('Planificación 2026-1'!S:S,'Planificación 2026-1'!X:X,C48,'Planificación 2026-1'!H:H,"T4",'Planificación 2026-1'!I:I,"&gt;2")</f>
        <v>0</v>
      </c>
      <c r="CR48" s="59">
        <f>SUMIFS('Planificación 2026-1'!S:S,'Planificación 2026-1'!X:X,C48,'Planificación 2026-1'!H:H,"AF",'Planificación 2026-1'!I:I,"&lt;3")</f>
        <v>0</v>
      </c>
      <c r="CS48" s="59">
        <f>SUMIFS('Planificación 2026-1'!S:S,'Planificación 2026-1'!X:X,C48,'Planificación 2026-1'!H:H,"EN",'Planificación 2026-1'!I:I,"&lt;3")</f>
        <v>0</v>
      </c>
      <c r="CT48" s="59">
        <f>SUMIFS('Planificación 2026-1'!S:S,'Planificación 2026-1'!X:X,C48,'Planificación 2026-1'!H:H,"IS",'Planificación 2026-1'!I:I,"&lt;3")</f>
        <v>0</v>
      </c>
      <c r="CU48" s="59">
        <f>SUMIFS('Planificación 2026-1'!S:S,'Planificación 2026-1'!X:X,C48,'Planificación 2026-1'!H:H,"PS",'Planificación 2026-1'!I:I,"&lt;3")</f>
        <v>0</v>
      </c>
      <c r="CV48" s="59">
        <f>SUMIFS('Planificación 2026-1'!S:S,'Planificación 2026-1'!X:X,C48,'Planificación 2026-1'!H:H,"IN",'Planificación 2026-1'!I:I,"&lt;3")</f>
        <v>0</v>
      </c>
      <c r="CW48" s="59">
        <f>SUMIFS('Planificación 2026-1'!S:S,'Planificación 2026-1'!X:X,C48,'Planificación 2026-1'!H:H,"CA",'Planificación 2026-1'!I:I,"&lt;3")</f>
        <v>0</v>
      </c>
      <c r="CX48" s="59">
        <f>SUMIFS('Planificación 2026-1'!S:S,'Planificación 2026-1'!X:X,C48,'Planificación 2026-1'!H:H,"DE",'Planificación 2026-1'!I:I,"&lt;3")</f>
        <v>0</v>
      </c>
      <c r="CY48" s="59">
        <f>SUMIFS('Planificación 2026-1'!S:S,'Planificación 2026-1'!X:X,C48,'Planificación 2026-1'!H:H,"OB",'Planificación 2026-1'!I:I,"&lt;3")</f>
        <v>0</v>
      </c>
      <c r="CZ48" s="59">
        <f>SUMIFS('Planificación 2026-1'!S:S,'Planificación 2026-1'!X:X,C48,'Planificación 2026-1'!H:H,"MH",'Planificación 2026-1'!I:I,"&lt;3")</f>
        <v>0</v>
      </c>
      <c r="DA48" s="59">
        <f>SUMIFS('Planificación 2026-1'!S:S,'Planificación 2026-1'!X:X,C48,'Planificación 2026-1'!H:H,"IC",'Planificación 2026-1'!I:I,"&lt;3")</f>
        <v>0</v>
      </c>
      <c r="DB48" s="59">
        <f>SUMIFS('Planificación 2026-1'!S:S,'Planificación 2026-1'!X:X,C48,'Planificación 2026-1'!H:H,"AR",'Planificación 2026-1'!I:I,"&lt;3")</f>
        <v>0</v>
      </c>
      <c r="DC48" s="59">
        <f>SUMIFS('Planificación 2026-1'!S:S,'Planificación 2026-1'!X:X,C48,'Planificación 2026-1'!H:H,"AE",'Planificación 2026-1'!I:I,"&lt;3")</f>
        <v>0</v>
      </c>
      <c r="DD48" s="59">
        <f>SUMIFS('Planificación 2026-1'!S:S,'Planificación 2026-1'!X:X,C48,'Planificación 2026-1'!H:H,"T1",'Planificación 2026-1'!I:I,"&lt;3")</f>
        <v>0</v>
      </c>
      <c r="DE48" s="59">
        <f>SUMIFS('Planificación 2026-1'!S:S,'Planificación 2026-1'!X:X,C48,'Planificación 2026-1'!H:H,"T3",'Planificación 2026-1'!I:I,"&lt;3")</f>
        <v>0</v>
      </c>
      <c r="DF48" s="59">
        <f>SUMIFS('Planificación 2026-1'!S:S,'Planificación 2026-1'!X:X,C48,'Planificación 2026-1'!H:H,"T2",'Planificación 2026-1'!I:I,"&lt;3")</f>
        <v>0</v>
      </c>
      <c r="DG48" s="59">
        <f>SUMIFS('Planificación 2026-1'!S:S,'Planificación 2026-1'!X:X,C48,'Planificación 2026-1'!H:H,"T4",'Planificación 2026-1'!I:I,"&lt;3")</f>
        <v>0</v>
      </c>
      <c r="DH48" s="58" t="str">
        <f t="shared" si="3"/>
        <v/>
      </c>
      <c r="DI48" s="27">
        <f>IF(C48="","",SUMIFS('Planificación 2026-1'!S:S,'Planificación 2026-1'!X:X,C48,'Planificación 2026-1'!F:F,"PRINCIPAL",'Planificación 2026-1'!Y:Y,"VIRTUAL"))</f>
        <v>0</v>
      </c>
      <c r="DJ48" s="27">
        <f>IF(C48="","",SUMIFS('Planificación 2026-1'!S:S,'Planificación 2026-1'!X:X,C48,'Planificación 2026-1'!F:F,"PRINCIPAL",'Planificación 2026-1'!Y:Y,"PRESENCIAL"))</f>
        <v>0</v>
      </c>
      <c r="DK48" s="27">
        <f>IF(C48="","",SUMIFS('Planificación 2026-1'!S:S,'Planificación 2026-1'!X:X,C48,'Planificación 2026-1'!F:F,"PRINCIPAL",'Planificación 2026-1'!Y:Y,"HIBRIDO PRESENCIAL"))</f>
        <v>0</v>
      </c>
      <c r="DL48" s="58" t="str">
        <f t="shared" si="4"/>
        <v/>
      </c>
      <c r="DM48" s="58">
        <f>IF(C48="","",SUMIFS('Planificación 2026-1'!S:S,'Planificación 2026-1'!X:X,C48,'Planificación 2026-1'!F:F,"FILIAL",'Planificación 2026-1'!Y:Y,"VIRTUAL"))</f>
        <v>0</v>
      </c>
      <c r="DN48" s="60">
        <f>IF(C48="","",SUMIFS('Planificación 2026-1'!S:S,'Planificación 2026-1'!X:X,C48,'Planificación 2026-1'!F:F,"FILIAL",'Planificación 2026-1'!Y:Y,"PRESENCIAL"))</f>
        <v>0</v>
      </c>
      <c r="DO48" s="29">
        <f>IF(C48="","",SUMIFS('Planificación 2026-1'!S:S,'Planificación 2026-1'!X:X,C48,'Planificación 2026-1'!F:F,"FILIAL",'Planificación 2026-1'!Y:Y,"HIBRIDO PRESENCIAL"))</f>
        <v>0</v>
      </c>
      <c r="DP48" s="61" t="str">
        <f t="shared" si="5"/>
        <v>P31</v>
      </c>
      <c r="DQ48" s="58">
        <f>IF(C48="","",SUMIFS('Planificación 2026-1'!S:S,'Planificación 2026-1'!X:X,C48,'Planificación 2026-1'!F:F,"SUNAMPE",'Planificación 2026-1'!Y:Y,"VIRTUAL"))</f>
        <v>0</v>
      </c>
      <c r="DR48" s="29">
        <f>IF(C48="","",SUMIFS('Planificación 2026-1'!S:S,'Planificación 2026-1'!X:X,C48,'Planificación 2026-1'!F:F,"SUNAMPE",'Planificación 2026-1'!Y:Y,"PRESENCIAL"))</f>
        <v>15</v>
      </c>
      <c r="DS48" s="61" t="str">
        <f t="shared" si="6"/>
        <v/>
      </c>
      <c r="DT48" s="58">
        <f>IF(C48="","",SUMIFS('Planificación 2026-1'!S:S,'Planificación 2026-1'!X:X,C48,'Planificación 2026-1'!F:F,"HUAURA",'Planificación 2026-1'!Y:Y,"VIRTUAL"))</f>
        <v>0</v>
      </c>
      <c r="DU48" s="29">
        <f>IF(C48="","",SUMIFS('Planificación 2026-1'!S:S,'Planificación 2026-1'!X:X,C48,'Planificación 2026-1'!F:F,"HUAURA",'Planificación 2026-1'!Y:Y,"PRESENCIAL"))</f>
        <v>0</v>
      </c>
      <c r="DV48" s="32">
        <f>SUMIFS('Planificación 2026-1'!S:S,'Planificación 2026-1'!X:X,C48,'Planificación 2026-1'!F:F,"PRINCIPAL",'Planificación 2026-1'!Y:Y,"VIRTUAL",'Planificación 2026-1'!I:I,"&gt;2")</f>
        <v>0</v>
      </c>
      <c r="DW48" s="32">
        <f>SUMIFS('Planificación 2026-1'!S:S,'Planificación 2026-1'!X:X,C48,'Planificación 2026-1'!F:F,"PRINCIPAL",'Planificación 2026-1'!Y:Y,"&lt;&gt;VIRTUAL",'Planificación 2026-1'!I:I,"&gt;2")</f>
        <v>0</v>
      </c>
      <c r="DX48" s="32">
        <f>SUMIFS('Planificación 2026-1'!S:S,'Planificación 2026-1'!X:X,C48,'Planificación 2026-1'!F:F,"SUNAMPE",'Planificación 2026-1'!Y:Y,"VIRTUAL",'Planificación 2026-1'!I:I,"&gt;2")</f>
        <v>0</v>
      </c>
      <c r="DY48" s="32">
        <f>SUMIFS('Planificación 2026-1'!S:S,'Planificación 2026-1'!X:X,C48,'Planificación 2026-1'!F:F,"SUNAMPE",'Planificación 2026-1'!Y:Y,"&lt;&gt;VIRTUAL",'Planificación 2026-1'!I:I,"&gt;2")</f>
        <v>15</v>
      </c>
      <c r="DZ48" s="32">
        <f>SUMIFS('Planificación 2026-1'!S:S,'Planificación 2026-1'!X:X,C48,'Planificación 2026-1'!F:F,"FILIAL",'Planificación 2026-1'!Y:Y,"VIRTUAL",'Planificación 2026-1'!I:I,"&gt;2")</f>
        <v>0</v>
      </c>
      <c r="EA48" s="32">
        <f>SUMIFS('Planificación 2026-1'!S:S,'Planificación 2026-1'!X:X,C48,'Planificación 2026-1'!F:F,"FILIAL",'Planificación 2026-1'!Y:Y,"&lt;&gt;VIRTUAL",'Planificación 2026-1'!I:I,"&gt;2")</f>
        <v>0</v>
      </c>
      <c r="EB48" s="32">
        <f>SUMIFS('Planificación 2026-1'!S:S,'Planificación 2026-1'!X:X,C48,'Planificación 2026-1'!F:F,"PORUMA",'Planificación 2026-1'!Y:Y,"VIRTUAL",'Planificación 2026-1'!I:I,"&gt;2")</f>
        <v>0</v>
      </c>
      <c r="EC48" s="32">
        <f>SUMIFS('Planificación 2026-1'!S:S,'Planificación 2026-1'!X:X,C48,'Planificación 2026-1'!F:F,"PORUMA",'Planificación 2026-1'!Y:Y,"&lt;&gt;VIRTUAL",'Planificación 2026-1'!I:I,"&gt;2")</f>
        <v>0</v>
      </c>
      <c r="ED48" s="32">
        <f>SUMIFS('Planificación 2026-1'!S:S,'Planificación 2026-1'!X:X,C48,'Planificación 2026-1'!F:F,"HUAURA",'Planificación 2026-1'!Y:Y,"VIRTUAL",'Planificación 2026-1'!I:I,"&gt;2")</f>
        <v>0</v>
      </c>
      <c r="EE48" s="32">
        <f>SUMIFS('Planificación 2026-1'!S:S,'Planificación 2026-1'!X:X,C48,'Planificación 2026-1'!F:F,"HUAURA",'Planificación 2026-1'!Y:Y,"&lt;&gt;VIRTUAL",'Planificación 2026-1'!I:I,"&gt;2")</f>
        <v>0</v>
      </c>
      <c r="EF48" s="32">
        <f>SUMIFS('Planificación 2026-1'!S:S,'Planificación 2026-1'!X:X,C48,'Planificación 2026-1'!F:F,"PRINCIPAL",'Planificación 2026-1'!Y:Y,"VIRTUAL",'Planificación 2026-1'!I:I,"&lt;3")</f>
        <v>0</v>
      </c>
      <c r="EG48" s="32">
        <f>SUMIFS('Planificación 2026-1'!S:S,'Planificación 2026-1'!X:X,C48,'Planificación 2026-1'!F:F,"PRINCIPAL",'Planificación 2026-1'!Y:Y,"&lt;&gt;VIRTUAL",'Planificación 2026-1'!I:I,"&lt;3")</f>
        <v>0</v>
      </c>
      <c r="EH48" s="32">
        <f>SUMIFS('Planificación 2026-1'!S:S,'Planificación 2026-1'!X:X,C48,'Planificación 2026-1'!F:F,"SUNAMPE",'Planificación 2026-1'!Y:Y,"VIRTUAL",'Planificación 2026-1'!I:I,"&lt;3")</f>
        <v>0</v>
      </c>
      <c r="EI48" s="32">
        <f>SUMIFS('Planificación 2026-1'!S:S,'Planificación 2026-1'!X:X,C48,'Planificación 2026-1'!F:F,"SUNAMPE",'Planificación 2026-1'!Y:Y,"&lt;&gt;VIRTUAL",'Planificación 2026-1'!I:I,"&lt;3")</f>
        <v>0</v>
      </c>
      <c r="EJ48" s="32">
        <f>SUMIFS('Planificación 2026-1'!S:S,'Planificación 2026-1'!X:X,C48,'Planificación 2026-1'!F:F,"FILIAL",'Planificación 2026-1'!Y:Y,"VIRTUAL",'Planificación 2026-1'!I:I,"&lt;3")</f>
        <v>0</v>
      </c>
      <c r="EK48" s="32">
        <f>SUMIFS('Planificación 2026-1'!S:S,'Planificación 2026-1'!X:X,C48,'Planificación 2026-1'!F:F,"FILIAL",'Planificación 2026-1'!Y:Y,"&lt;&gt;VIRTUAL",'Planificación 2026-1'!I:I,"&lt;3")</f>
        <v>0</v>
      </c>
      <c r="EL48" s="32">
        <f>SUMIFS('Planificación 2026-1'!S:S,'Planificación 2026-1'!X:X,C48,'Planificación 2026-1'!F:F,"PORUMA",'Planificación 2026-1'!Y:Y,"VIRTUAL",'Planificación 2026-1'!I:I,"&lt;3")</f>
        <v>0</v>
      </c>
      <c r="EM48" s="32">
        <f>SUMIFS('Planificación 2026-1'!S:S,'Planificación 2026-1'!X:X,C48,'Planificación 2026-1'!F:F,"PORUMA",'Planificación 2026-1'!Y:Y,"&lt;&gt;VIRTUAL",'Planificación 2026-1'!I:I,"&lt;3")</f>
        <v>0</v>
      </c>
      <c r="EN48" s="32">
        <f>SUMIFS('Planificación 2026-1'!S:S,'Planificación 2026-1'!X:X,C48,'Planificación 2026-1'!F:F,"HUAURA",'Planificación 2026-1'!Y:Y,"VIRTUAL",'Planificación 2026-1'!I:I,"&lt;3")</f>
        <v>0</v>
      </c>
      <c r="EO48" s="32">
        <f>SUMIFS('Planificación 2026-1'!S:S,'Planificación 2026-1'!X:X,C48,'Planificación 2026-1'!F:F,"HUAURA",'Planificación 2026-1'!Y:Y,"&lt;&gt;VIRTUAL",'Planificación 2026-1'!I:I,"&lt;3")</f>
        <v>0</v>
      </c>
      <c r="EP48" s="32">
        <f t="shared" si="13"/>
        <v>0</v>
      </c>
      <c r="EQ48" s="32">
        <f t="shared" si="7"/>
        <v>0</v>
      </c>
      <c r="ER48" s="32">
        <f t="shared" si="8"/>
        <v>0</v>
      </c>
      <c r="ES48" s="32">
        <f t="shared" si="9"/>
        <v>0</v>
      </c>
      <c r="ET48" s="32">
        <f t="shared" si="10"/>
        <v>15</v>
      </c>
      <c r="EU48" s="32">
        <f t="shared" si="11"/>
        <v>15</v>
      </c>
      <c r="EV48" s="32" t="b">
        <f>EXACT(EU48,E48)</f>
        <v>1</v>
      </c>
      <c r="EW48" s="32"/>
      <c r="EX48" s="32">
        <f t="shared" si="1"/>
        <v>0</v>
      </c>
      <c r="EY48" s="32">
        <f t="shared" si="2"/>
        <v>15</v>
      </c>
      <c r="EZ48" s="32" t="b">
        <f>EXACT(SUM(EX48:EY48),E48)</f>
        <v>1</v>
      </c>
      <c r="FA48" s="32" t="str">
        <f>IF(AND(DW48=0,EA48=0,EE48=0),"",IF(COUNTIF(DW48:EE48,"&gt;0")=1,IF(DW48&gt;0,"SEDE",IF(EA48&gt;0,"FILIAL","HUAURA")),IF(COUNTIF(DW48:EE48,"&gt;0")=2,IF(AND(DW48&gt;0,EA48&gt;0),"SEDE-FILIAL",IF(AND(DW48&gt;0,EE48&gt;0),"SEDE-HUAURA","FILIAL-HUAURA")),"SEDE-FILIAL-HUAURA")))</f>
        <v/>
      </c>
      <c r="FB48" s="32" t="str">
        <f t="shared" si="12"/>
        <v>PRESENCIAL</v>
      </c>
    </row>
    <row r="49" spans="1:158">
      <c r="A49" s="33"/>
      <c r="B49" s="65">
        <v>46</v>
      </c>
      <c r="C49" s="32" t="s">
        <v>246</v>
      </c>
      <c r="D49" s="429">
        <v>7469293</v>
      </c>
      <c r="E49" s="62">
        <f>SUMIF('Planificación 2026-1'!X:X,C49,'Planificación 2026-1'!S:S)</f>
        <v>12</v>
      </c>
      <c r="F49" s="63" t="s">
        <v>203</v>
      </c>
      <c r="G49" s="454" t="s">
        <v>200</v>
      </c>
      <c r="H49" s="64" t="s">
        <v>38</v>
      </c>
      <c r="I49" s="64" t="s">
        <v>156</v>
      </c>
      <c r="J49" s="32" t="s">
        <v>38</v>
      </c>
      <c r="K49" s="32" t="s">
        <v>156</v>
      </c>
      <c r="L49" s="57" t="str">
        <f>IF(SUM(COUNTIFS('Planificación 2026-1'!F:F,"PRINCIPAL",'Planificación 2026-1'!X:X,C49,'Planificación 2026-1'!H:H,"AF"))&gt;0,"P01"," ")</f>
        <v xml:space="preserve"> </v>
      </c>
      <c r="M49" s="58" t="str">
        <f>IF(SUM(COUNTIFS('Planificación 2026-1'!F:F,"PRINCIPAL",'Planificación 2026-1'!X:X,C49,'Planificación 2026-1'!H:H,"EN"))&gt;0,"P02"," ")</f>
        <v xml:space="preserve"> </v>
      </c>
      <c r="N49" s="58" t="str">
        <f>IF(SUM(COUNTIFS('Planificación 2026-1'!F:F,"PRINCIPAL",'Planificación 2026-1'!X:X,C49,'Planificación 2026-1'!H:H,"IS"))&gt;0,"P03"," ")</f>
        <v xml:space="preserve"> </v>
      </c>
      <c r="O49" s="58" t="str">
        <f>IF(SUM(COUNTIFS('Planificación 2026-1'!F:F,"PRINCIPAL",'Planificación 2026-1'!X:X,C49,'Planificación 2026-1'!H:H,"PS"))&gt;0,"P04"," ")</f>
        <v xml:space="preserve"> </v>
      </c>
      <c r="P49" s="58"/>
      <c r="Q49" s="58" t="str">
        <f>IF(SUM(COUNTIFS('Planificación 2026-1'!F:F,"PRINCIPAL",'Planificación 2026-1'!X:X,C49,'Planificación 2026-1'!H:H,"IN"))&gt;0,"P06"," ")</f>
        <v xml:space="preserve"> </v>
      </c>
      <c r="R49" s="58" t="str">
        <f>IF(SUM(COUNTIFS('Planificación 2026-1'!F:F,"PRINCIPAL",'Planificación 2026-1'!X:X,C49,'Planificación 2026-1'!H:H,"CA"))&gt;0,"P07"," ")</f>
        <v xml:space="preserve"> </v>
      </c>
      <c r="S49" s="58" t="str">
        <f>IF(SUM(COUNTIFS('Planificación 2026-1'!F:F,"PRINCIPAL",'Planificación 2026-1'!X:X,C49,'Planificación 2026-1'!H:H,"DE"))&gt;0,"P08"," ")</f>
        <v xml:space="preserve"> </v>
      </c>
      <c r="T49" s="58" t="str">
        <f>IF(SUM(COUNTIFS('Planificación 2026-1'!F:F,"PRINCIPAL",'Planificación 2026-1'!X:X,C49,'Planificación 2026-1'!H:H,"OB"))&gt;0,"P09"," ")</f>
        <v xml:space="preserve"> </v>
      </c>
      <c r="U49" s="58" t="str">
        <f>IF(SUM(COUNTIFS('Planificación 2026-1'!F:F,"PRINCIPAL",'Planificación 2026-1'!X:X,C49,'Planificación 2026-1'!H:H,"MH"))&gt;0,"P31"," ")</f>
        <v xml:space="preserve"> </v>
      </c>
      <c r="V49" s="58" t="str">
        <f>IF(SUM(COUNTIFS('Planificación 2026-1'!F:F,"PRINCIPAL",'Planificación 2026-1'!X:X,C49,'Planificación 2026-1'!H:H,"IC"))&gt;0,"P32"," ")</f>
        <v xml:space="preserve"> </v>
      </c>
      <c r="W49" s="58" t="str">
        <f>IF(SUM(COUNTIFS('Planificación 2026-1'!F:F,"PRINCIPAL",'Planificación 2026-1'!X:X,C49,'Planificación 2026-1'!H:H,"AR"))&gt;0,"P34"," ")</f>
        <v xml:space="preserve"> </v>
      </c>
      <c r="X49" s="58" t="str">
        <f>IF(SUM(COUNTIFS('Planificación 2026-1'!F:F,"PRINCIPAL",'Planificación 2026-1'!X:X,C49,'Planificación 2026-1'!H:H,"T1"))&gt;0,"P35"," ")</f>
        <v xml:space="preserve"> </v>
      </c>
      <c r="Y49" s="58" t="str">
        <f>IF(SUM(COUNTIFS('Planificación 2026-1'!F:F,"PRINCIPAL",'Planificación 2026-1'!X:X,C49,'Planificación 2026-1'!H:H,"T3"))&gt;0,"P36"," ")</f>
        <v xml:space="preserve"> </v>
      </c>
      <c r="Z49" s="58" t="str">
        <f>IF(SUM(COUNTIFS('Planificación 2026-1'!F:F,"PRINCIPAL",'Planificación 2026-1'!X:X,C49,'Planificación 2026-1'!H:H,"T2"))&gt;0,"P37"," ")</f>
        <v xml:space="preserve"> </v>
      </c>
      <c r="AA49" s="58" t="str">
        <f>IF(SUM(COUNTIFS('Planificación 2026-1'!F:F,"PRINCIPAL",'Planificación 2026-1'!X:X,C49,'Planificación 2026-1'!H:H,"AE"))&gt;0,"P38"," ")</f>
        <v xml:space="preserve"> </v>
      </c>
      <c r="AB49" s="58" t="str">
        <f>IF(SUM(COUNTIFS('Planificación 2026-1'!F:F,"PRINCIPAL",'Planificación 2026-1'!X:X,C49,'Planificación 2026-1'!H:H,"T4"))&gt;0,"P55"," ")</f>
        <v xml:space="preserve"> </v>
      </c>
      <c r="AC49" s="58" t="str">
        <f>IF(SUM(COUNTIFS('Planificación 2026-1'!F:F,"FILIAL",'Planificación 2026-1'!X:X,C49,'Planificación 2026-1'!H:H,"AF"))&gt;0," P01"," ")</f>
        <v xml:space="preserve"> </v>
      </c>
      <c r="AD49" s="58" t="str">
        <f>IF(SUM(COUNTIFS('Planificación 2026-1'!F:F,"FILIAL",'Planificación 2026-1'!X:X,C49,'Planificación 2026-1'!H:H,"EN"))&gt;0,"P02"," ")</f>
        <v xml:space="preserve"> </v>
      </c>
      <c r="AE49" s="58" t="str">
        <f>IF(SUM(COUNTIFS('Planificación 2026-1'!F:F,"FILIAL",'Planificación 2026-1'!X:X,C49,'Planificación 2026-1'!H:H,"IS"))&gt;0,"P03"," ")</f>
        <v xml:space="preserve"> </v>
      </c>
      <c r="AF49" s="58" t="str">
        <f>IF(SUM(COUNTIFS('Planificación 2026-1'!F:F,"FILIAL",'Planificación 2026-1'!X:X,C49,'Planificación 2026-1'!H:H,"PS"))&gt;0,"P04"," ")</f>
        <v xml:space="preserve"> </v>
      </c>
      <c r="AG49" s="58"/>
      <c r="AH49" s="58" t="str">
        <f>IF(SUM(COUNTIFS('Planificación 2026-1'!F:F,"FILIAL",'Planificación 2026-1'!X:X,C49,'Planificación 2026-1'!H:H,"IN"))&gt;0,"P06"," ")</f>
        <v xml:space="preserve"> </v>
      </c>
      <c r="AI49" s="58" t="str">
        <f>IF(SUM(COUNTIFS('Planificación 2026-1'!F:F,"FILIAL",'Planificación 2026-1'!X:X,C49,'Planificación 2026-1'!H:H,"CA"))&gt;0,"P07"," ")</f>
        <v xml:space="preserve"> </v>
      </c>
      <c r="AJ49" s="58" t="str">
        <f>IF(SUM(COUNTIFS('Planificación 2026-1'!F:F,"FILIAL",'Planificación 2026-1'!X:X,C49,'Planificación 2026-1'!H:H,"DE"))&gt;0,"P08"," ")</f>
        <v xml:space="preserve"> </v>
      </c>
      <c r="AK49" s="58" t="str">
        <f>IF(SUM(COUNTIFS('Planificación 2026-1'!F:F,"FILIAL",'Planificación 2026-1'!X:X,C49,'Planificación 2026-1'!H:H,"OB"))&gt;0,"P09"," ")</f>
        <v>P09</v>
      </c>
      <c r="AL49" s="58" t="str">
        <f>IF(SUM(COUNTIFS('Planificación 2026-1'!F:F,"FILIAL",'Planificación 2026-1'!X:X,C49,'Planificación 2026-1'!H:H,"MH"))&gt;0,"P31"," ")</f>
        <v xml:space="preserve"> </v>
      </c>
      <c r="AM49" s="58" t="str">
        <f>IF(SUM(COUNTIFS('Planificación 2026-1'!F:F,"FILIAL",'Planificación 2026-1'!X:X,C49,'Planificación 2026-1'!H:H,"IC"))&gt;0,"P32"," ")</f>
        <v xml:space="preserve"> </v>
      </c>
      <c r="AN49" s="58" t="str">
        <f>IF(SUM(COUNTIFS('Planificación 2026-1'!F:F,"FILIAL",'Planificación 2026-1'!X:X,C49,'Planificación 2026-1'!H:H,"AR"))&gt;0,"P34"," ")</f>
        <v xml:space="preserve"> </v>
      </c>
      <c r="AO49" s="58" t="str">
        <f>IF(SUM(COUNTIFS('Planificación 2026-1'!F:F,"FILIAL",'Planificación 2026-1'!X:X,C49,'Planificación 2026-1'!H:H,"T1"))&gt;0,"P35"," ")</f>
        <v xml:space="preserve"> </v>
      </c>
      <c r="AP49" s="58" t="str">
        <f>IF(SUM(COUNTIFS('Planificación 2026-1'!F:F,"FILIAL",'Planificación 2026-1'!X:X,C49,'Planificación 2026-1'!H:H,"T3"))&gt;0,"P36"," ")</f>
        <v xml:space="preserve"> </v>
      </c>
      <c r="AQ49" s="58" t="str">
        <f>IF(SUM(COUNTIFS('Planificación 2026-1'!F:F,"FILIAL",'Planificación 2026-1'!X:X,C49,'Planificación 2026-1'!H:H,"T2"))&gt;0,"P37"," ")</f>
        <v xml:space="preserve"> </v>
      </c>
      <c r="AR49" s="58" t="str">
        <f>IF(SUM(COUNTIFS('Planificación 2026-1'!F:F,"FILIAL",'Planificación 2026-1'!X:X,C49,'Planificación 2026-1'!H:H,"AE"))&gt;0,"P38"," ")</f>
        <v xml:space="preserve"> </v>
      </c>
      <c r="AS49" s="58" t="str">
        <f>IF(SUM(COUNTIFS('Planificación 2026-1'!F:F,"FILIAL",'Planificación 2026-1'!X:X,C49,'Planificación 2026-1'!H:H,"T4"))&gt;0,"P55"," ")</f>
        <v xml:space="preserve"> </v>
      </c>
      <c r="AT49" s="58" t="str">
        <f>IF(SUM(COUNTIFS('Planificación 2026-1'!F:F,"SUNAMPE",'Planificación 2026-1'!X:X,C49,'Planificación 2026-1'!H:H,"AF"))&gt;0," P01"," ")</f>
        <v xml:space="preserve"> </v>
      </c>
      <c r="AU49" s="58" t="str">
        <f>IF(SUM(COUNTIFS('Planificación 2026-1'!F:F,"SUNAMPE",'Planificación 2026-1'!X:X,C49,'Planificación 2026-1'!H:H,"EN"))&gt;0,"P02"," ")</f>
        <v xml:space="preserve"> </v>
      </c>
      <c r="AV49" s="58" t="str">
        <f>IF(SUM(COUNTIFS('Planificación 2026-1'!F:F,"SUNAMPE",'Planificación 2026-1'!X:X,C49,'Planificación 2026-1'!H:H,"IS"))&gt;0,"P03"," ")</f>
        <v xml:space="preserve"> </v>
      </c>
      <c r="AW49" s="58" t="str">
        <f>IF(SUM(COUNTIFS('Planificación 2026-1'!F:F,"SUNAMPE",'Planificación 2026-1'!X:X,C49,'Planificación 2026-1'!H:H,"PS"))&gt;0,"P04"," ")</f>
        <v xml:space="preserve"> </v>
      </c>
      <c r="AX49" s="58"/>
      <c r="AY49" s="58" t="str">
        <f>IF(SUM(COUNTIFS('Planificación 2026-1'!F:F,"SUNAMPE",'Planificación 2026-1'!X:X,C49,'Planificación 2026-1'!H:H,"IN"))&gt;0,"P06"," ")</f>
        <v xml:space="preserve"> </v>
      </c>
      <c r="AZ49" s="58" t="str">
        <f>IF(SUM(COUNTIFS('Planificación 2026-1'!F:F,"SUNAMPE",'Planificación 2026-1'!X:X,C49,'Planificación 2026-1'!H:H,"CA"))&gt;0,"P07"," ")</f>
        <v xml:space="preserve"> </v>
      </c>
      <c r="BA49" s="58" t="str">
        <f>IF(SUM(COUNTIFS('Planificación 2026-1'!F:F,"SUNAMPE",'Planificación 2026-1'!X:X,C49,'Planificación 2026-1'!H:H,"DE"))&gt;0,"P08"," ")</f>
        <v xml:space="preserve"> </v>
      </c>
      <c r="BB49" s="58" t="str">
        <f>IF(SUM(COUNTIFS('Planificación 2026-1'!F:F,"SUNAMPE",'Planificación 2026-1'!X:X,C49,'Planificación 2026-1'!H:H,"OB"))&gt;0,"P09"," ")</f>
        <v xml:space="preserve"> </v>
      </c>
      <c r="BC49" s="58" t="str">
        <f>IF(SUM(COUNTIFS('Planificación 2026-1'!F:F,"SUNAMPE",'Planificación 2026-1'!X:X,C49,'Planificación 2026-1'!H:H,"MH"))&gt;0,"P31"," ")</f>
        <v xml:space="preserve"> </v>
      </c>
      <c r="BD49" s="58" t="str">
        <f>IF(SUM(COUNTIFS('Planificación 2026-1'!F:F,"SUNAMPE",'Planificación 2026-1'!X:X,C49,'Planificación 2026-1'!H:H,"IC"))&gt;0,"P32"," ")</f>
        <v xml:space="preserve"> </v>
      </c>
      <c r="BE49" s="58" t="str">
        <f>IF(SUM(COUNTIFS('Planificación 2026-1'!F:F,"SUNAMPE",'Planificación 2026-1'!X:X,C49,'Planificación 2026-1'!H:H,"AR"))&gt;0,"P34"," ")</f>
        <v xml:space="preserve"> </v>
      </c>
      <c r="BF49" s="58" t="str">
        <f>IF(SUM(COUNTIFS('Planificación 2026-1'!F:F,"SUNAMPE",'Planificación 2026-1'!X:X,C49,'Planificación 2026-1'!H:H,"T1"))&gt;0,"P35"," ")</f>
        <v xml:space="preserve"> </v>
      </c>
      <c r="BG49" s="58" t="str">
        <f>IF(SUM(COUNTIFS('Planificación 2026-1'!F:F,"SUNAMPE",'Planificación 2026-1'!X:X,C49,'Planificación 2026-1'!H:H,"T3"))&gt;0,"P36"," ")</f>
        <v xml:space="preserve"> </v>
      </c>
      <c r="BH49" s="58" t="str">
        <f>IF(SUM(COUNTIFS('Planificación 2026-1'!F:F,"SUNAMPE",'Planificación 2026-1'!X:X,C49,'Planificación 2026-1'!H:H,"T2"))&gt;0,"P37"," ")</f>
        <v xml:space="preserve"> </v>
      </c>
      <c r="BI49" s="58" t="str">
        <f>IF(SUM(COUNTIFS('Planificación 2026-1'!F:F,"SUNAMPE",'Planificación 2026-1'!X:X,C49,'Planificación 2026-1'!H:H,"AE"))&gt;0,"P38"," ")</f>
        <v xml:space="preserve"> </v>
      </c>
      <c r="BJ49" s="58" t="str">
        <f>IF(SUM(COUNTIFS('Planificación 2026-1'!F:F,"SUNAMPE",'Planificación 2026-1'!X:X,C49,'Planificación 2026-1'!H:H,"T4"))&gt;0,"P55"," ")</f>
        <v xml:space="preserve"> </v>
      </c>
      <c r="BK49" s="58" t="str">
        <f>IF(SUM(COUNTIFS('Planificación 2026-1'!F:F,"HUAURA",'Planificación 2026-1'!X:X,C49,'Planificación 2026-1'!H:H,"AF"))&gt;0," P01"," ")</f>
        <v xml:space="preserve"> </v>
      </c>
      <c r="BL49" s="58" t="str">
        <f>IF(SUM(COUNTIFS('Planificación 2026-1'!F:F,"HUAURA",'Planificación 2026-1'!X:X,C49,'Planificación 2026-1'!H:H,"EN"))&gt;0,"P02"," ")</f>
        <v xml:space="preserve"> </v>
      </c>
      <c r="BM49" s="58" t="str">
        <f>IF(SUM(COUNTIFS('Planificación 2026-1'!F:F,"HUAURA",'Planificación 2026-1'!X:X,C49,'Planificación 2026-1'!H:H,"IS"))&gt;0,"P03"," ")</f>
        <v xml:space="preserve"> </v>
      </c>
      <c r="BN49" s="58" t="str">
        <f>IF(SUM(COUNTIFS('Planificación 2026-1'!F:F,"HUAURA",'Planificación 2026-1'!X:X,C49,'Planificación 2026-1'!H:H,"PS"))&gt;0,"P04"," ")</f>
        <v xml:space="preserve"> </v>
      </c>
      <c r="BO49" s="58"/>
      <c r="BP49" s="58" t="str">
        <f>IF(SUM(COUNTIFS('Planificación 2026-1'!F:F,"HUAURA",'Planificación 2026-1'!X:X,C49,'Planificación 2026-1'!H:H,"IN"))&gt;0,"P06"," ")</f>
        <v xml:space="preserve"> </v>
      </c>
      <c r="BQ49" s="58" t="str">
        <f>IF(SUM(COUNTIFS('Planificación 2026-1'!F:F,"HUAURA",'Planificación 2026-1'!X:X,C49,'Planificación 2026-1'!H:H,"CA"))&gt;0,"P07"," ")</f>
        <v xml:space="preserve"> </v>
      </c>
      <c r="BR49" s="58" t="str">
        <f>IF(SUM(COUNTIFS('Planificación 2026-1'!F:F,"HUAURA",'Planificación 2026-1'!X:X,C49,'Planificación 2026-1'!H:H,"DE"))&gt;0,"P08"," ")</f>
        <v xml:space="preserve"> </v>
      </c>
      <c r="BS49" s="58" t="str">
        <f>IF(SUM(COUNTIFS('Planificación 2026-1'!F:F,"HUAURA",'Planificación 2026-1'!X:X,C49,'Planificación 2026-1'!H:H,"OB"))&gt;0,"P09"," ")</f>
        <v xml:space="preserve"> </v>
      </c>
      <c r="BT49" s="58" t="str">
        <f>IF(SUM(COUNTIFS('Planificación 2026-1'!F:F,"HUAURA",'Planificación 2026-1'!X:X,C49,'Planificación 2026-1'!H:H,"MH"))&gt;0,"P31"," ")</f>
        <v xml:space="preserve"> </v>
      </c>
      <c r="BU49" s="58" t="str">
        <f>IF(SUM(COUNTIFS('Planificación 2026-1'!F:F,"HUAURA",'Planificación 2026-1'!X:X,C49,'Planificación 2026-1'!H:H,"IC"))&gt;0,"P32"," ")</f>
        <v xml:space="preserve"> </v>
      </c>
      <c r="BV49" s="58" t="str">
        <f>IF(SUM(COUNTIFS('Planificación 2026-1'!F:F,"HUAURA",'Planificación 2026-1'!X:X,C49,'Planificación 2026-1'!H:H,"AR"))&gt;0,"P34"," ")</f>
        <v xml:space="preserve"> </v>
      </c>
      <c r="BW49" s="58" t="str">
        <f>IF(SUM(COUNTIFS('Planificación 2026-1'!F:F,"HUAURA",'Planificación 2026-1'!X:X,C49,'Planificación 2026-1'!H:H,"T1"))&gt;0,"P35"," ")</f>
        <v xml:space="preserve"> </v>
      </c>
      <c r="BX49" s="58" t="str">
        <f>IF(SUM(COUNTIFS('Planificación 2026-1'!F:F,"HUAURA",'Planificación 2026-1'!X:X,C49,'Planificación 2026-1'!H:H,"T3"))&gt;0,"P36"," ")</f>
        <v xml:space="preserve"> </v>
      </c>
      <c r="BY49" s="58" t="str">
        <f>IF(SUM(COUNTIFS('Planificación 2026-1'!F:F,"HUAURA",'Planificación 2026-1'!X:X,C49,'Planificación 2026-1'!H:H,"T2"))&gt;0,"P37"," ")</f>
        <v xml:space="preserve"> </v>
      </c>
      <c r="BZ49" s="58" t="str">
        <f>IF(SUM(COUNTIFS('Planificación 2026-1'!F:F,"HUAURA",'Planificación 2026-1'!X:X,C49,'Planificación 2026-1'!H:H,"AE"))&gt;0,"P38"," ")</f>
        <v xml:space="preserve"> </v>
      </c>
      <c r="CA49" s="58" t="str">
        <f>IF(SUM(COUNTIFS('Planificación 2026-1'!F:F,"HUAURA",'Planificación 2026-1'!X:X,C49,'Planificación 2026-1'!H:H,"T4"))&gt;0,"P55"," ")</f>
        <v xml:space="preserve"> </v>
      </c>
      <c r="CB49" s="59">
        <f>SUMIFS('Planificación 2026-1'!S:S,'Planificación 2026-1'!X:X,C49,'Planificación 2026-1'!H:H,"AF",'Planificación 2026-1'!I:I,"&gt;2")</f>
        <v>0</v>
      </c>
      <c r="CC49" s="59">
        <f>SUMIFS('Planificación 2026-1'!S:S,'Planificación 2026-1'!X:X,C49,'Planificación 2026-1'!H:H,"EN",'Planificación 2026-1'!I:I,"&gt;2")</f>
        <v>0</v>
      </c>
      <c r="CD49" s="59">
        <f>SUMIFS('Planificación 2026-1'!S:S,'Planificación 2026-1'!X:X,C49,'Planificación 2026-1'!H:H,"IS",'Planificación 2026-1'!I:I,"&gt;2")</f>
        <v>0</v>
      </c>
      <c r="CE49" s="59">
        <f>SUMIFS('Planificación 2026-1'!S:S,'Planificación 2026-1'!X:X,C49,'Planificación 2026-1'!H:H,"PS",'Planificación 2026-1'!I:I,"&gt;2")</f>
        <v>0</v>
      </c>
      <c r="CF49" s="59">
        <f>SUMIFS('Planificación 2026-1'!S:S,'Planificación 2026-1'!X:X,C49,'Planificación 2026-1'!H:H,"IN",'Planificación 2026-1'!I:I,"&gt;2")</f>
        <v>0</v>
      </c>
      <c r="CG49" s="59">
        <f>SUMIFS('Planificación 2026-1'!S:S,'Planificación 2026-1'!X:X,C49,'Planificación 2026-1'!H:H,"CA",'Planificación 2026-1'!I:I,"&gt;2")</f>
        <v>0</v>
      </c>
      <c r="CH49" s="59">
        <f>SUMIFS('Planificación 2026-1'!S:S,'Planificación 2026-1'!X:X,C49,'Planificación 2026-1'!H:H,"DE",'Planificación 2026-1'!I:I,"&gt;2")</f>
        <v>0</v>
      </c>
      <c r="CI49" s="59">
        <f>SUMIFS('Planificación 2026-1'!S:S,'Planificación 2026-1'!X:X,C49,'Planificación 2026-1'!H:H,"OB",'Planificación 2026-1'!I:I,"&gt;2")</f>
        <v>12</v>
      </c>
      <c r="CJ49" s="59">
        <f>SUMIFS('Planificación 2026-1'!S:S,'Planificación 2026-1'!X:X,C49,'Planificación 2026-1'!H:H,"MH",'Planificación 2026-1'!I:I,"&gt;2")</f>
        <v>0</v>
      </c>
      <c r="CK49" s="59">
        <f>SUMIFS('Planificación 2026-1'!S:S,'Planificación 2026-1'!X:X,C49,'Planificación 2026-1'!H:H,"IC",'Planificación 2026-1'!I:I,"&gt;2")</f>
        <v>0</v>
      </c>
      <c r="CL49" s="59">
        <f>SUMIFS('Planificación 2026-1'!S:S,'Planificación 2026-1'!X:X,C49,'Planificación 2026-1'!H:H,"AR",'Planificación 2026-1'!I:I,"&gt;2")</f>
        <v>0</v>
      </c>
      <c r="CM49" s="59">
        <f>SUMIFS('Planificación 2026-1'!S:S,'Planificación 2026-1'!X:X,C49,'Planificación 2026-1'!H:H,"AE",'Planificación 2026-1'!I:I,"&gt;2")</f>
        <v>0</v>
      </c>
      <c r="CN49" s="59">
        <f>SUMIFS('Planificación 2026-1'!S:S,'Planificación 2026-1'!X:X,C49,'Planificación 2026-1'!H:H,"T1",'Planificación 2026-1'!I:I,"&gt;2")</f>
        <v>0</v>
      </c>
      <c r="CO49" s="59">
        <f>SUMIFS('Planificación 2026-1'!S:S,'Planificación 2026-1'!X:X,C49,'Planificación 2026-1'!H:H,"T3",'Planificación 2026-1'!I:I,"&gt;2")</f>
        <v>0</v>
      </c>
      <c r="CP49" s="59">
        <f>SUMIFS('Planificación 2026-1'!S:S,'Planificación 2026-1'!X:X,C49,'Planificación 2026-1'!H:H,"T2",'Planificación 2026-1'!I:I,"&gt;2")</f>
        <v>0</v>
      </c>
      <c r="CQ49" s="59">
        <f>SUMIFS('Planificación 2026-1'!S:S,'Planificación 2026-1'!X:X,C49,'Planificación 2026-1'!H:H,"T4",'Planificación 2026-1'!I:I,"&gt;2")</f>
        <v>0</v>
      </c>
      <c r="CR49" s="59">
        <f>SUMIFS('Planificación 2026-1'!S:S,'Planificación 2026-1'!X:X,C49,'Planificación 2026-1'!H:H,"AF",'Planificación 2026-1'!I:I,"&lt;3")</f>
        <v>0</v>
      </c>
      <c r="CS49" s="59">
        <f>SUMIFS('Planificación 2026-1'!S:S,'Planificación 2026-1'!X:X,C49,'Planificación 2026-1'!H:H,"EN",'Planificación 2026-1'!I:I,"&lt;3")</f>
        <v>0</v>
      </c>
      <c r="CT49" s="59">
        <f>SUMIFS('Planificación 2026-1'!S:S,'Planificación 2026-1'!X:X,C49,'Planificación 2026-1'!H:H,"IS",'Planificación 2026-1'!I:I,"&lt;3")</f>
        <v>0</v>
      </c>
      <c r="CU49" s="59">
        <f>SUMIFS('Planificación 2026-1'!S:S,'Planificación 2026-1'!X:X,C49,'Planificación 2026-1'!H:H,"PS",'Planificación 2026-1'!I:I,"&lt;3")</f>
        <v>0</v>
      </c>
      <c r="CV49" s="59">
        <f>SUMIFS('Planificación 2026-1'!S:S,'Planificación 2026-1'!X:X,C49,'Planificación 2026-1'!H:H,"IN",'Planificación 2026-1'!I:I,"&lt;3")</f>
        <v>0</v>
      </c>
      <c r="CW49" s="59">
        <f>SUMIFS('Planificación 2026-1'!S:S,'Planificación 2026-1'!X:X,C49,'Planificación 2026-1'!H:H,"CA",'Planificación 2026-1'!I:I,"&lt;3")</f>
        <v>0</v>
      </c>
      <c r="CX49" s="59">
        <f>SUMIFS('Planificación 2026-1'!S:S,'Planificación 2026-1'!X:X,C49,'Planificación 2026-1'!H:H,"DE",'Planificación 2026-1'!I:I,"&lt;3")</f>
        <v>0</v>
      </c>
      <c r="CY49" s="59">
        <f>SUMIFS('Planificación 2026-1'!S:S,'Planificación 2026-1'!X:X,C49,'Planificación 2026-1'!H:H,"OB",'Planificación 2026-1'!I:I,"&lt;3")</f>
        <v>0</v>
      </c>
      <c r="CZ49" s="59">
        <f>SUMIFS('Planificación 2026-1'!S:S,'Planificación 2026-1'!X:X,C49,'Planificación 2026-1'!H:H,"MH",'Planificación 2026-1'!I:I,"&lt;3")</f>
        <v>0</v>
      </c>
      <c r="DA49" s="59">
        <f>SUMIFS('Planificación 2026-1'!S:S,'Planificación 2026-1'!X:X,C49,'Planificación 2026-1'!H:H,"IC",'Planificación 2026-1'!I:I,"&lt;3")</f>
        <v>0</v>
      </c>
      <c r="DB49" s="59">
        <f>SUMIFS('Planificación 2026-1'!S:S,'Planificación 2026-1'!X:X,C49,'Planificación 2026-1'!H:H,"AR",'Planificación 2026-1'!I:I,"&lt;3")</f>
        <v>0</v>
      </c>
      <c r="DC49" s="59">
        <f>SUMIFS('Planificación 2026-1'!S:S,'Planificación 2026-1'!X:X,C49,'Planificación 2026-1'!H:H,"AE",'Planificación 2026-1'!I:I,"&lt;3")</f>
        <v>0</v>
      </c>
      <c r="DD49" s="59">
        <f>SUMIFS('Planificación 2026-1'!S:S,'Planificación 2026-1'!X:X,C49,'Planificación 2026-1'!H:H,"T1",'Planificación 2026-1'!I:I,"&lt;3")</f>
        <v>0</v>
      </c>
      <c r="DE49" s="59">
        <f>SUMIFS('Planificación 2026-1'!S:S,'Planificación 2026-1'!X:X,C49,'Planificación 2026-1'!H:H,"T3",'Planificación 2026-1'!I:I,"&lt;3")</f>
        <v>0</v>
      </c>
      <c r="DF49" s="59">
        <f>SUMIFS('Planificación 2026-1'!S:S,'Planificación 2026-1'!X:X,C49,'Planificación 2026-1'!H:H,"T2",'Planificación 2026-1'!I:I,"&lt;3")</f>
        <v>0</v>
      </c>
      <c r="DG49" s="59">
        <f>SUMIFS('Planificación 2026-1'!S:S,'Planificación 2026-1'!X:X,C49,'Planificación 2026-1'!H:H,"T4",'Planificación 2026-1'!I:I,"&lt;3")</f>
        <v>0</v>
      </c>
      <c r="DH49" s="58" t="str">
        <f t="shared" si="3"/>
        <v/>
      </c>
      <c r="DI49" s="27">
        <f>IF(C49="","",SUMIFS('Planificación 2026-1'!S:S,'Planificación 2026-1'!X:X,C49,'Planificación 2026-1'!F:F,"PRINCIPAL",'Planificación 2026-1'!Y:Y,"VIRTUAL"))</f>
        <v>0</v>
      </c>
      <c r="DJ49" s="27">
        <f>IF(C49="","",SUMIFS('Planificación 2026-1'!S:S,'Planificación 2026-1'!X:X,C49,'Planificación 2026-1'!F:F,"PRINCIPAL",'Planificación 2026-1'!Y:Y,"PRESENCIAL"))</f>
        <v>0</v>
      </c>
      <c r="DK49" s="27">
        <f>IF(C49="","",SUMIFS('Planificación 2026-1'!S:S,'Planificación 2026-1'!X:X,C49,'Planificación 2026-1'!F:F,"PRINCIPAL",'Planificación 2026-1'!Y:Y,"HIBRIDO PRESENCIAL"))</f>
        <v>0</v>
      </c>
      <c r="DL49" s="58" t="str">
        <f t="shared" si="4"/>
        <v>P09</v>
      </c>
      <c r="DM49" s="58">
        <f>IF(C49="","",SUMIFS('Planificación 2026-1'!S:S,'Planificación 2026-1'!X:X,C49,'Planificación 2026-1'!F:F,"FILIAL",'Planificación 2026-1'!Y:Y,"VIRTUAL"))</f>
        <v>0</v>
      </c>
      <c r="DN49" s="60">
        <f>IF(C49="","",SUMIFS('Planificación 2026-1'!S:S,'Planificación 2026-1'!X:X,C49,'Planificación 2026-1'!F:F,"FILIAL",'Planificación 2026-1'!Y:Y,"PRESENCIAL"))</f>
        <v>12</v>
      </c>
      <c r="DO49" s="29">
        <f>IF(C49="","",SUMIFS('Planificación 2026-1'!S:S,'Planificación 2026-1'!X:X,C49,'Planificación 2026-1'!F:F,"FILIAL",'Planificación 2026-1'!Y:Y,"HIBRIDO PRESENCIAL"))</f>
        <v>0</v>
      </c>
      <c r="DP49" s="61" t="str">
        <f t="shared" si="5"/>
        <v/>
      </c>
      <c r="DQ49" s="58">
        <f>IF(C49="","",SUMIFS('Planificación 2026-1'!S:S,'Planificación 2026-1'!X:X,C49,'Planificación 2026-1'!F:F,"SUNAMPE",'Planificación 2026-1'!Y:Y,"VIRTUAL"))</f>
        <v>0</v>
      </c>
      <c r="DR49" s="29">
        <f>IF(C49="","",SUMIFS('Planificación 2026-1'!S:S,'Planificación 2026-1'!X:X,C49,'Planificación 2026-1'!F:F,"SUNAMPE",'Planificación 2026-1'!Y:Y,"PRESENCIAL"))</f>
        <v>0</v>
      </c>
      <c r="DS49" s="61" t="str">
        <f t="shared" si="6"/>
        <v/>
      </c>
      <c r="DT49" s="58">
        <f>IF(C49="","",SUMIFS('Planificación 2026-1'!S:S,'Planificación 2026-1'!X:X,C49,'Planificación 2026-1'!F:F,"HUAURA",'Planificación 2026-1'!Y:Y,"VIRTUAL"))</f>
        <v>0</v>
      </c>
      <c r="DU49" s="29">
        <f>IF(C49="","",SUMIFS('Planificación 2026-1'!S:S,'Planificación 2026-1'!X:X,C49,'Planificación 2026-1'!F:F,"HUAURA",'Planificación 2026-1'!Y:Y,"PRESENCIAL"))</f>
        <v>0</v>
      </c>
      <c r="DV49" s="32">
        <f>SUMIFS('Planificación 2026-1'!S:S,'Planificación 2026-1'!X:X,C49,'Planificación 2026-1'!F:F,"PRINCIPAL",'Planificación 2026-1'!Y:Y,"VIRTUAL",'Planificación 2026-1'!I:I,"&gt;2")</f>
        <v>0</v>
      </c>
      <c r="DW49" s="32">
        <f>SUMIFS('Planificación 2026-1'!S:S,'Planificación 2026-1'!X:X,C49,'Planificación 2026-1'!F:F,"PRINCIPAL",'Planificación 2026-1'!Y:Y,"&lt;&gt;VIRTUAL",'Planificación 2026-1'!I:I,"&gt;2")</f>
        <v>0</v>
      </c>
      <c r="DX49" s="32">
        <f>SUMIFS('Planificación 2026-1'!S:S,'Planificación 2026-1'!X:X,C49,'Planificación 2026-1'!F:F,"SUNAMPE",'Planificación 2026-1'!Y:Y,"VIRTUAL",'Planificación 2026-1'!I:I,"&gt;2")</f>
        <v>0</v>
      </c>
      <c r="DY49" s="32">
        <f>SUMIFS('Planificación 2026-1'!S:S,'Planificación 2026-1'!X:X,C49,'Planificación 2026-1'!F:F,"SUNAMPE",'Planificación 2026-1'!Y:Y,"&lt;&gt;VIRTUAL",'Planificación 2026-1'!I:I,"&gt;2")</f>
        <v>0</v>
      </c>
      <c r="DZ49" s="32">
        <f>SUMIFS('Planificación 2026-1'!S:S,'Planificación 2026-1'!X:X,C49,'Planificación 2026-1'!F:F,"FILIAL",'Planificación 2026-1'!Y:Y,"VIRTUAL",'Planificación 2026-1'!I:I,"&gt;2")</f>
        <v>0</v>
      </c>
      <c r="EA49" s="32">
        <f>SUMIFS('Planificación 2026-1'!S:S,'Planificación 2026-1'!X:X,C49,'Planificación 2026-1'!F:F,"FILIAL",'Planificación 2026-1'!Y:Y,"&lt;&gt;VIRTUAL",'Planificación 2026-1'!I:I,"&gt;2")</f>
        <v>12</v>
      </c>
      <c r="EB49" s="32">
        <f>SUMIFS('Planificación 2026-1'!S:S,'Planificación 2026-1'!X:X,C49,'Planificación 2026-1'!F:F,"PORUMA",'Planificación 2026-1'!Y:Y,"VIRTUAL",'Planificación 2026-1'!I:I,"&gt;2")</f>
        <v>0</v>
      </c>
      <c r="EC49" s="32">
        <f>SUMIFS('Planificación 2026-1'!S:S,'Planificación 2026-1'!X:X,C49,'Planificación 2026-1'!F:F,"PORUMA",'Planificación 2026-1'!Y:Y,"&lt;&gt;VIRTUAL",'Planificación 2026-1'!I:I,"&gt;2")</f>
        <v>0</v>
      </c>
      <c r="ED49" s="32">
        <f>SUMIFS('Planificación 2026-1'!S:S,'Planificación 2026-1'!X:X,C49,'Planificación 2026-1'!F:F,"HUAURA",'Planificación 2026-1'!Y:Y,"VIRTUAL",'Planificación 2026-1'!I:I,"&gt;2")</f>
        <v>0</v>
      </c>
      <c r="EE49" s="32">
        <f>SUMIFS('Planificación 2026-1'!S:S,'Planificación 2026-1'!X:X,C49,'Planificación 2026-1'!F:F,"HUAURA",'Planificación 2026-1'!Y:Y,"&lt;&gt;VIRTUAL",'Planificación 2026-1'!I:I,"&gt;2")</f>
        <v>0</v>
      </c>
      <c r="EF49" s="32">
        <f>SUMIFS('Planificación 2026-1'!S:S,'Planificación 2026-1'!X:X,C49,'Planificación 2026-1'!F:F,"PRINCIPAL",'Planificación 2026-1'!Y:Y,"VIRTUAL",'Planificación 2026-1'!I:I,"&lt;3")</f>
        <v>0</v>
      </c>
      <c r="EG49" s="32">
        <f>SUMIFS('Planificación 2026-1'!S:S,'Planificación 2026-1'!X:X,C49,'Planificación 2026-1'!F:F,"PRINCIPAL",'Planificación 2026-1'!Y:Y,"&lt;&gt;VIRTUAL",'Planificación 2026-1'!I:I,"&lt;3")</f>
        <v>0</v>
      </c>
      <c r="EH49" s="32">
        <f>SUMIFS('Planificación 2026-1'!S:S,'Planificación 2026-1'!X:X,C49,'Planificación 2026-1'!F:F,"SUNAMPE",'Planificación 2026-1'!Y:Y,"VIRTUAL",'Planificación 2026-1'!I:I,"&lt;3")</f>
        <v>0</v>
      </c>
      <c r="EI49" s="32">
        <f>SUMIFS('Planificación 2026-1'!S:S,'Planificación 2026-1'!X:X,C49,'Planificación 2026-1'!F:F,"SUNAMPE",'Planificación 2026-1'!Y:Y,"&lt;&gt;VIRTUAL",'Planificación 2026-1'!I:I,"&lt;3")</f>
        <v>0</v>
      </c>
      <c r="EJ49" s="32">
        <f>SUMIFS('Planificación 2026-1'!S:S,'Planificación 2026-1'!X:X,C49,'Planificación 2026-1'!F:F,"FILIAL",'Planificación 2026-1'!Y:Y,"VIRTUAL",'Planificación 2026-1'!I:I,"&lt;3")</f>
        <v>0</v>
      </c>
      <c r="EK49" s="32">
        <f>SUMIFS('Planificación 2026-1'!S:S,'Planificación 2026-1'!X:X,C49,'Planificación 2026-1'!F:F,"FILIAL",'Planificación 2026-1'!Y:Y,"&lt;&gt;VIRTUAL",'Planificación 2026-1'!I:I,"&lt;3")</f>
        <v>0</v>
      </c>
      <c r="EL49" s="32">
        <f>SUMIFS('Planificación 2026-1'!S:S,'Planificación 2026-1'!X:X,C49,'Planificación 2026-1'!F:F,"PORUMA",'Planificación 2026-1'!Y:Y,"VIRTUAL",'Planificación 2026-1'!I:I,"&lt;3")</f>
        <v>0</v>
      </c>
      <c r="EM49" s="32">
        <f>SUMIFS('Planificación 2026-1'!S:S,'Planificación 2026-1'!X:X,C49,'Planificación 2026-1'!F:F,"PORUMA",'Planificación 2026-1'!Y:Y,"&lt;&gt;VIRTUAL",'Planificación 2026-1'!I:I,"&lt;3")</f>
        <v>0</v>
      </c>
      <c r="EN49" s="32">
        <f>SUMIFS('Planificación 2026-1'!S:S,'Planificación 2026-1'!X:X,C49,'Planificación 2026-1'!F:F,"HUAURA",'Planificación 2026-1'!Y:Y,"VIRTUAL",'Planificación 2026-1'!I:I,"&lt;3")</f>
        <v>0</v>
      </c>
      <c r="EO49" s="32">
        <f>SUMIFS('Planificación 2026-1'!S:S,'Planificación 2026-1'!X:X,C49,'Planificación 2026-1'!F:F,"HUAURA",'Planificación 2026-1'!Y:Y,"&lt;&gt;VIRTUAL",'Planificación 2026-1'!I:I,"&lt;3")</f>
        <v>0</v>
      </c>
      <c r="EP49" s="32">
        <f t="shared" si="13"/>
        <v>12</v>
      </c>
      <c r="EQ49" s="32">
        <f t="shared" si="7"/>
        <v>0</v>
      </c>
      <c r="ER49" s="32">
        <f t="shared" si="8"/>
        <v>0</v>
      </c>
      <c r="ES49" s="32">
        <f t="shared" si="9"/>
        <v>0</v>
      </c>
      <c r="ET49" s="32">
        <f t="shared" si="10"/>
        <v>0</v>
      </c>
      <c r="EU49" s="32">
        <f t="shared" si="11"/>
        <v>12</v>
      </c>
      <c r="EV49" s="32" t="b">
        <f>EXACT(EU49,E49)</f>
        <v>1</v>
      </c>
      <c r="EW49" s="32"/>
      <c r="EX49" s="32">
        <f t="shared" si="1"/>
        <v>0</v>
      </c>
      <c r="EY49" s="32">
        <f t="shared" si="2"/>
        <v>12</v>
      </c>
      <c r="EZ49" s="32" t="b">
        <f>EXACT(SUM(EX49:EY49),E49)</f>
        <v>1</v>
      </c>
      <c r="FA49" s="32" t="str">
        <f>IF(AND(DW49=0,EA49=0,EE49=0),"",IF(COUNTIF(DW49:EE49,"&gt;0")=1,IF(DW49&gt;0,"SEDE",IF(EA49&gt;0,"FILIAL","HUAURA")),IF(COUNTIF(DW49:EE49,"&gt;0")=2,IF(AND(DW49&gt;0,EA49&gt;0),"SEDE-FILIAL",IF(AND(DW49&gt;0,EE49&gt;0),"SEDE-HUAURA","FILIAL-HUAURA")),"SEDE-FILIAL-HUAURA")))</f>
        <v>FILIAL</v>
      </c>
      <c r="FB49" s="32" t="str">
        <f t="shared" si="12"/>
        <v>PRESENCIAL</v>
      </c>
    </row>
    <row r="50" spans="1:158">
      <c r="A50" s="33"/>
      <c r="B50" s="65">
        <v>47</v>
      </c>
      <c r="C50" s="32" t="s">
        <v>247</v>
      </c>
      <c r="D50" s="429">
        <v>41845220</v>
      </c>
      <c r="E50" s="62">
        <f>SUMIF('Planificación 2026-1'!X:X,C50,'Planificación 2026-1'!S:S)</f>
        <v>35</v>
      </c>
      <c r="F50" s="63" t="s">
        <v>199</v>
      </c>
      <c r="G50" s="454" t="s">
        <v>200</v>
      </c>
      <c r="H50" s="64" t="s">
        <v>181</v>
      </c>
      <c r="I50" s="64" t="s">
        <v>171</v>
      </c>
      <c r="J50" s="137" t="s">
        <v>181</v>
      </c>
      <c r="K50" s="137" t="s">
        <v>172</v>
      </c>
      <c r="L50" s="57" t="str">
        <f>IF(SUM(COUNTIFS('Planificación 2026-1'!F:F,"PRINCIPAL",'Planificación 2026-1'!X:X,C50,'Planificación 2026-1'!H:H,"AF"))&gt;0,"P01"," ")</f>
        <v xml:space="preserve"> </v>
      </c>
      <c r="M50" s="58" t="str">
        <f>IF(SUM(COUNTIFS('Planificación 2026-1'!F:F,"PRINCIPAL",'Planificación 2026-1'!X:X,C50,'Planificación 2026-1'!H:H,"EN"))&gt;0,"P02"," ")</f>
        <v>P02</v>
      </c>
      <c r="N50" s="58" t="str">
        <f>IF(SUM(COUNTIFS('Planificación 2026-1'!F:F,"PRINCIPAL",'Planificación 2026-1'!X:X,C50,'Planificación 2026-1'!H:H,"IS"))&gt;0,"P03"," ")</f>
        <v xml:space="preserve"> </v>
      </c>
      <c r="O50" s="58" t="str">
        <f>IF(SUM(COUNTIFS('Planificación 2026-1'!F:F,"PRINCIPAL",'Planificación 2026-1'!X:X,C50,'Planificación 2026-1'!H:H,"PS"))&gt;0,"P04"," ")</f>
        <v xml:space="preserve"> </v>
      </c>
      <c r="P50" s="58"/>
      <c r="Q50" s="58" t="str">
        <f>IF(SUM(COUNTIFS('Planificación 2026-1'!F:F,"PRINCIPAL",'Planificación 2026-1'!X:X,C50,'Planificación 2026-1'!H:H,"IN"))&gt;0,"P06"," ")</f>
        <v xml:space="preserve"> </v>
      </c>
      <c r="R50" s="58" t="str">
        <f>IF(SUM(COUNTIFS('Planificación 2026-1'!F:F,"PRINCIPAL",'Planificación 2026-1'!X:X,C50,'Planificación 2026-1'!H:H,"CA"))&gt;0,"P07"," ")</f>
        <v xml:space="preserve"> </v>
      </c>
      <c r="S50" s="58" t="str">
        <f>IF(SUM(COUNTIFS('Planificación 2026-1'!F:F,"PRINCIPAL",'Planificación 2026-1'!X:X,C50,'Planificación 2026-1'!H:H,"DE"))&gt;0,"P08"," ")</f>
        <v xml:space="preserve"> </v>
      </c>
      <c r="T50" s="58" t="str">
        <f>IF(SUM(COUNTIFS('Planificación 2026-1'!F:F,"PRINCIPAL",'Planificación 2026-1'!X:X,C50,'Planificación 2026-1'!H:H,"OB"))&gt;0,"P09"," ")</f>
        <v xml:space="preserve"> </v>
      </c>
      <c r="U50" s="58" t="str">
        <f>IF(SUM(COUNTIFS('Planificación 2026-1'!F:F,"PRINCIPAL",'Planificación 2026-1'!X:X,C50,'Planificación 2026-1'!H:H,"MH"))&gt;0,"P31"," ")</f>
        <v xml:space="preserve"> </v>
      </c>
      <c r="V50" s="58" t="str">
        <f>IF(SUM(COUNTIFS('Planificación 2026-1'!F:F,"PRINCIPAL",'Planificación 2026-1'!X:X,C50,'Planificación 2026-1'!H:H,"IC"))&gt;0,"P32"," ")</f>
        <v xml:space="preserve"> </v>
      </c>
      <c r="W50" s="58" t="str">
        <f>IF(SUM(COUNTIFS('Planificación 2026-1'!F:F,"PRINCIPAL",'Planificación 2026-1'!X:X,C50,'Planificación 2026-1'!H:H,"AR"))&gt;0,"P34"," ")</f>
        <v xml:space="preserve"> </v>
      </c>
      <c r="X50" s="58" t="str">
        <f>IF(SUM(COUNTIFS('Planificación 2026-1'!F:F,"PRINCIPAL",'Planificación 2026-1'!X:X,C50,'Planificación 2026-1'!H:H,"T1"))&gt;0,"P35"," ")</f>
        <v xml:space="preserve"> </v>
      </c>
      <c r="Y50" s="58" t="str">
        <f>IF(SUM(COUNTIFS('Planificación 2026-1'!F:F,"PRINCIPAL",'Planificación 2026-1'!X:X,C50,'Planificación 2026-1'!H:H,"T3"))&gt;0,"P36"," ")</f>
        <v xml:space="preserve"> </v>
      </c>
      <c r="Z50" s="58" t="str">
        <f>IF(SUM(COUNTIFS('Planificación 2026-1'!F:F,"PRINCIPAL",'Planificación 2026-1'!X:X,C50,'Planificación 2026-1'!H:H,"T2"))&gt;0,"P37"," ")</f>
        <v xml:space="preserve"> </v>
      </c>
      <c r="AA50" s="58" t="str">
        <f>IF(SUM(COUNTIFS('Planificación 2026-1'!F:F,"PRINCIPAL",'Planificación 2026-1'!X:X,C50,'Planificación 2026-1'!H:H,"AE"))&gt;0,"P38"," ")</f>
        <v xml:space="preserve"> </v>
      </c>
      <c r="AB50" s="58" t="str">
        <f>IF(SUM(COUNTIFS('Planificación 2026-1'!F:F,"PRINCIPAL",'Planificación 2026-1'!X:X,C50,'Planificación 2026-1'!H:H,"T4"))&gt;0,"P55"," ")</f>
        <v xml:space="preserve"> </v>
      </c>
      <c r="AC50" s="58" t="str">
        <f>IF(SUM(COUNTIFS('Planificación 2026-1'!F:F,"FILIAL",'Planificación 2026-1'!X:X,C50,'Planificación 2026-1'!H:H,"AF"))&gt;0," P01"," ")</f>
        <v xml:space="preserve"> </v>
      </c>
      <c r="AD50" s="58" t="str">
        <f>IF(SUM(COUNTIFS('Planificación 2026-1'!F:F,"FILIAL",'Planificación 2026-1'!X:X,C50,'Planificación 2026-1'!H:H,"EN"))&gt;0,"P02"," ")</f>
        <v xml:space="preserve"> </v>
      </c>
      <c r="AE50" s="58" t="str">
        <f>IF(SUM(COUNTIFS('Planificación 2026-1'!F:F,"FILIAL",'Planificación 2026-1'!X:X,C50,'Planificación 2026-1'!H:H,"IS"))&gt;0,"P03"," ")</f>
        <v xml:space="preserve"> </v>
      </c>
      <c r="AF50" s="58" t="str">
        <f>IF(SUM(COUNTIFS('Planificación 2026-1'!F:F,"FILIAL",'Planificación 2026-1'!X:X,C50,'Planificación 2026-1'!H:H,"PS"))&gt;0,"P04"," ")</f>
        <v xml:space="preserve"> </v>
      </c>
      <c r="AG50" s="58"/>
      <c r="AH50" s="58" t="str">
        <f>IF(SUM(COUNTIFS('Planificación 2026-1'!F:F,"FILIAL",'Planificación 2026-1'!X:X,C50,'Planificación 2026-1'!H:H,"IN"))&gt;0,"P06"," ")</f>
        <v xml:space="preserve"> </v>
      </c>
      <c r="AI50" s="58" t="str">
        <f>IF(SUM(COUNTIFS('Planificación 2026-1'!F:F,"FILIAL",'Planificación 2026-1'!X:X,C50,'Planificación 2026-1'!H:H,"CA"))&gt;0,"P07"," ")</f>
        <v xml:space="preserve"> </v>
      </c>
      <c r="AJ50" s="58" t="str">
        <f>IF(SUM(COUNTIFS('Planificación 2026-1'!F:F,"FILIAL",'Planificación 2026-1'!X:X,C50,'Planificación 2026-1'!H:H,"DE"))&gt;0,"P08"," ")</f>
        <v xml:space="preserve"> </v>
      </c>
      <c r="AK50" s="58" t="str">
        <f>IF(SUM(COUNTIFS('Planificación 2026-1'!F:F,"FILIAL",'Planificación 2026-1'!X:X,C50,'Planificación 2026-1'!H:H,"OB"))&gt;0,"P09"," ")</f>
        <v xml:space="preserve"> </v>
      </c>
      <c r="AL50" s="58" t="str">
        <f>IF(SUM(COUNTIFS('Planificación 2026-1'!F:F,"FILIAL",'Planificación 2026-1'!X:X,C50,'Planificación 2026-1'!H:H,"MH"))&gt;0,"P31"," ")</f>
        <v xml:space="preserve"> </v>
      </c>
      <c r="AM50" s="58" t="str">
        <f>IF(SUM(COUNTIFS('Planificación 2026-1'!F:F,"FILIAL",'Planificación 2026-1'!X:X,C50,'Planificación 2026-1'!H:H,"IC"))&gt;0,"P32"," ")</f>
        <v xml:space="preserve"> </v>
      </c>
      <c r="AN50" s="58" t="str">
        <f>IF(SUM(COUNTIFS('Planificación 2026-1'!F:F,"FILIAL",'Planificación 2026-1'!X:X,C50,'Planificación 2026-1'!H:H,"AR"))&gt;0,"P34"," ")</f>
        <v xml:space="preserve"> </v>
      </c>
      <c r="AO50" s="58" t="str">
        <f>IF(SUM(COUNTIFS('Planificación 2026-1'!F:F,"FILIAL",'Planificación 2026-1'!X:X,C50,'Planificación 2026-1'!H:H,"T1"))&gt;0,"P35"," ")</f>
        <v xml:space="preserve"> </v>
      </c>
      <c r="AP50" s="58" t="str">
        <f>IF(SUM(COUNTIFS('Planificación 2026-1'!F:F,"FILIAL",'Planificación 2026-1'!X:X,C50,'Planificación 2026-1'!H:H,"T3"))&gt;0,"P36"," ")</f>
        <v xml:space="preserve"> </v>
      </c>
      <c r="AQ50" s="58" t="str">
        <f>IF(SUM(COUNTIFS('Planificación 2026-1'!F:F,"FILIAL",'Planificación 2026-1'!X:X,C50,'Planificación 2026-1'!H:H,"T2"))&gt;0,"P37"," ")</f>
        <v xml:space="preserve"> </v>
      </c>
      <c r="AR50" s="58" t="str">
        <f>IF(SUM(COUNTIFS('Planificación 2026-1'!F:F,"FILIAL",'Planificación 2026-1'!X:X,C50,'Planificación 2026-1'!H:H,"AE"))&gt;0,"P38"," ")</f>
        <v xml:space="preserve"> </v>
      </c>
      <c r="AS50" s="58" t="str">
        <f>IF(SUM(COUNTIFS('Planificación 2026-1'!F:F,"FILIAL",'Planificación 2026-1'!X:X,C50,'Planificación 2026-1'!H:H,"T4"))&gt;0,"P55"," ")</f>
        <v xml:space="preserve"> </v>
      </c>
      <c r="AT50" s="58" t="str">
        <f>IF(SUM(COUNTIFS('Planificación 2026-1'!F:F,"SUNAMPE",'Planificación 2026-1'!X:X,C50,'Planificación 2026-1'!H:H,"AF"))&gt;0," P01"," ")</f>
        <v xml:space="preserve"> </v>
      </c>
      <c r="AU50" s="58" t="str">
        <f>IF(SUM(COUNTIFS('Planificación 2026-1'!F:F,"SUNAMPE",'Planificación 2026-1'!X:X,C50,'Planificación 2026-1'!H:H,"EN"))&gt;0,"P02"," ")</f>
        <v xml:space="preserve"> </v>
      </c>
      <c r="AV50" s="58" t="str">
        <f>IF(SUM(COUNTIFS('Planificación 2026-1'!F:F,"SUNAMPE",'Planificación 2026-1'!X:X,C50,'Planificación 2026-1'!H:H,"IS"))&gt;0,"P03"," ")</f>
        <v xml:space="preserve"> </v>
      </c>
      <c r="AW50" s="58" t="str">
        <f>IF(SUM(COUNTIFS('Planificación 2026-1'!F:F,"SUNAMPE",'Planificación 2026-1'!X:X,C50,'Planificación 2026-1'!H:H,"PS"))&gt;0,"P04"," ")</f>
        <v xml:space="preserve"> </v>
      </c>
      <c r="AX50" s="58"/>
      <c r="AY50" s="58" t="str">
        <f>IF(SUM(COUNTIFS('Planificación 2026-1'!F:F,"SUNAMPE",'Planificación 2026-1'!X:X,C50,'Planificación 2026-1'!H:H,"IN"))&gt;0,"P06"," ")</f>
        <v xml:space="preserve"> </v>
      </c>
      <c r="AZ50" s="58" t="str">
        <f>IF(SUM(COUNTIFS('Planificación 2026-1'!F:F,"SUNAMPE",'Planificación 2026-1'!X:X,C50,'Planificación 2026-1'!H:H,"CA"))&gt;0,"P07"," ")</f>
        <v xml:space="preserve"> </v>
      </c>
      <c r="BA50" s="58" t="str">
        <f>IF(SUM(COUNTIFS('Planificación 2026-1'!F:F,"SUNAMPE",'Planificación 2026-1'!X:X,C50,'Planificación 2026-1'!H:H,"DE"))&gt;0,"P08"," ")</f>
        <v xml:space="preserve"> </v>
      </c>
      <c r="BB50" s="58" t="str">
        <f>IF(SUM(COUNTIFS('Planificación 2026-1'!F:F,"SUNAMPE",'Planificación 2026-1'!X:X,C50,'Planificación 2026-1'!H:H,"OB"))&gt;0,"P09"," ")</f>
        <v>P09</v>
      </c>
      <c r="BC50" s="58" t="str">
        <f>IF(SUM(COUNTIFS('Planificación 2026-1'!F:F,"SUNAMPE",'Planificación 2026-1'!X:X,C50,'Planificación 2026-1'!H:H,"MH"))&gt;0,"P31"," ")</f>
        <v>P31</v>
      </c>
      <c r="BD50" s="58" t="str">
        <f>IF(SUM(COUNTIFS('Planificación 2026-1'!F:F,"SUNAMPE",'Planificación 2026-1'!X:X,C50,'Planificación 2026-1'!H:H,"IC"))&gt;0,"P32"," ")</f>
        <v xml:space="preserve"> </v>
      </c>
      <c r="BE50" s="58" t="str">
        <f>IF(SUM(COUNTIFS('Planificación 2026-1'!F:F,"SUNAMPE",'Planificación 2026-1'!X:X,C50,'Planificación 2026-1'!H:H,"AR"))&gt;0,"P34"," ")</f>
        <v xml:space="preserve"> </v>
      </c>
      <c r="BF50" s="58" t="str">
        <f>IF(SUM(COUNTIFS('Planificación 2026-1'!F:F,"SUNAMPE",'Planificación 2026-1'!X:X,C50,'Planificación 2026-1'!H:H,"T1"))&gt;0,"P35"," ")</f>
        <v xml:space="preserve"> </v>
      </c>
      <c r="BG50" s="58" t="str">
        <f>IF(SUM(COUNTIFS('Planificación 2026-1'!F:F,"SUNAMPE",'Planificación 2026-1'!X:X,C50,'Planificación 2026-1'!H:H,"T3"))&gt;0,"P36"," ")</f>
        <v xml:space="preserve"> </v>
      </c>
      <c r="BH50" s="58" t="str">
        <f>IF(SUM(COUNTIFS('Planificación 2026-1'!F:F,"SUNAMPE",'Planificación 2026-1'!X:X,C50,'Planificación 2026-1'!H:H,"T2"))&gt;0,"P37"," ")</f>
        <v xml:space="preserve"> </v>
      </c>
      <c r="BI50" s="58" t="str">
        <f>IF(SUM(COUNTIFS('Planificación 2026-1'!F:F,"SUNAMPE",'Planificación 2026-1'!X:X,C50,'Planificación 2026-1'!H:H,"AE"))&gt;0,"P38"," ")</f>
        <v xml:space="preserve"> </v>
      </c>
      <c r="BJ50" s="58" t="str">
        <f>IF(SUM(COUNTIFS('Planificación 2026-1'!F:F,"SUNAMPE",'Planificación 2026-1'!X:X,C50,'Planificación 2026-1'!H:H,"T4"))&gt;0,"P55"," ")</f>
        <v xml:space="preserve"> </v>
      </c>
      <c r="BK50" s="58" t="str">
        <f>IF(SUM(COUNTIFS('Planificación 2026-1'!F:F,"HUAURA",'Planificación 2026-1'!X:X,C50,'Planificación 2026-1'!H:H,"AF"))&gt;0," P01"," ")</f>
        <v xml:space="preserve"> </v>
      </c>
      <c r="BL50" s="58" t="str">
        <f>IF(SUM(COUNTIFS('Planificación 2026-1'!F:F,"HUAURA",'Planificación 2026-1'!X:X,C50,'Planificación 2026-1'!H:H,"EN"))&gt;0,"P02"," ")</f>
        <v xml:space="preserve"> </v>
      </c>
      <c r="BM50" s="58" t="str">
        <f>IF(SUM(COUNTIFS('Planificación 2026-1'!F:F,"HUAURA",'Planificación 2026-1'!X:X,C50,'Planificación 2026-1'!H:H,"IS"))&gt;0,"P03"," ")</f>
        <v xml:space="preserve"> </v>
      </c>
      <c r="BN50" s="58" t="str">
        <f>IF(SUM(COUNTIFS('Planificación 2026-1'!F:F,"HUAURA",'Planificación 2026-1'!X:X,C50,'Planificación 2026-1'!H:H,"PS"))&gt;0,"P04"," ")</f>
        <v xml:space="preserve"> </v>
      </c>
      <c r="BO50" s="58"/>
      <c r="BP50" s="58" t="str">
        <f>IF(SUM(COUNTIFS('Planificación 2026-1'!F:F,"HUAURA",'Planificación 2026-1'!X:X,C50,'Planificación 2026-1'!H:H,"IN"))&gt;0,"P06"," ")</f>
        <v xml:space="preserve"> </v>
      </c>
      <c r="BQ50" s="58" t="str">
        <f>IF(SUM(COUNTIFS('Planificación 2026-1'!F:F,"HUAURA",'Planificación 2026-1'!X:X,C50,'Planificación 2026-1'!H:H,"CA"))&gt;0,"P07"," ")</f>
        <v xml:space="preserve"> </v>
      </c>
      <c r="BR50" s="58" t="str">
        <f>IF(SUM(COUNTIFS('Planificación 2026-1'!F:F,"HUAURA",'Planificación 2026-1'!X:X,C50,'Planificación 2026-1'!H:H,"DE"))&gt;0,"P08"," ")</f>
        <v xml:space="preserve"> </v>
      </c>
      <c r="BS50" s="58" t="str">
        <f>IF(SUM(COUNTIFS('Planificación 2026-1'!F:F,"HUAURA",'Planificación 2026-1'!X:X,C50,'Planificación 2026-1'!H:H,"OB"))&gt;0,"P09"," ")</f>
        <v xml:space="preserve"> </v>
      </c>
      <c r="BT50" s="58" t="str">
        <f>IF(SUM(COUNTIFS('Planificación 2026-1'!F:F,"HUAURA",'Planificación 2026-1'!X:X,C50,'Planificación 2026-1'!H:H,"MH"))&gt;0,"P31"," ")</f>
        <v xml:space="preserve"> </v>
      </c>
      <c r="BU50" s="58" t="str">
        <f>IF(SUM(COUNTIFS('Planificación 2026-1'!F:F,"HUAURA",'Planificación 2026-1'!X:X,C50,'Planificación 2026-1'!H:H,"IC"))&gt;0,"P32"," ")</f>
        <v xml:space="preserve"> </v>
      </c>
      <c r="BV50" s="58" t="str">
        <f>IF(SUM(COUNTIFS('Planificación 2026-1'!F:F,"HUAURA",'Planificación 2026-1'!X:X,C50,'Planificación 2026-1'!H:H,"AR"))&gt;0,"P34"," ")</f>
        <v xml:space="preserve"> </v>
      </c>
      <c r="BW50" s="58" t="str">
        <f>IF(SUM(COUNTIFS('Planificación 2026-1'!F:F,"HUAURA",'Planificación 2026-1'!X:X,C50,'Planificación 2026-1'!H:H,"T1"))&gt;0,"P35"," ")</f>
        <v xml:space="preserve"> </v>
      </c>
      <c r="BX50" s="58" t="str">
        <f>IF(SUM(COUNTIFS('Planificación 2026-1'!F:F,"HUAURA",'Planificación 2026-1'!X:X,C50,'Planificación 2026-1'!H:H,"T3"))&gt;0,"P36"," ")</f>
        <v xml:space="preserve"> </v>
      </c>
      <c r="BY50" s="58" t="str">
        <f>IF(SUM(COUNTIFS('Planificación 2026-1'!F:F,"HUAURA",'Planificación 2026-1'!X:X,C50,'Planificación 2026-1'!H:H,"T2"))&gt;0,"P37"," ")</f>
        <v xml:space="preserve"> </v>
      </c>
      <c r="BZ50" s="58" t="str">
        <f>IF(SUM(COUNTIFS('Planificación 2026-1'!F:F,"HUAURA",'Planificación 2026-1'!X:X,C50,'Planificación 2026-1'!H:H,"AE"))&gt;0,"P38"," ")</f>
        <v xml:space="preserve"> </v>
      </c>
      <c r="CA50" s="58" t="str">
        <f>IF(SUM(COUNTIFS('Planificación 2026-1'!F:F,"HUAURA",'Planificación 2026-1'!X:X,C50,'Planificación 2026-1'!H:H,"T4"))&gt;0,"P55"," ")</f>
        <v xml:space="preserve"> </v>
      </c>
      <c r="CB50" s="59">
        <f>SUMIFS('Planificación 2026-1'!S:S,'Planificación 2026-1'!X:X,C50,'Planificación 2026-1'!H:H,"AF",'Planificación 2026-1'!I:I,"&gt;2")</f>
        <v>0</v>
      </c>
      <c r="CC50" s="59">
        <f>SUMIFS('Planificación 2026-1'!S:S,'Planificación 2026-1'!X:X,C50,'Planificación 2026-1'!H:H,"EN",'Planificación 2026-1'!I:I,"&gt;2")</f>
        <v>0</v>
      </c>
      <c r="CD50" s="59">
        <f>SUMIFS('Planificación 2026-1'!S:S,'Planificación 2026-1'!X:X,C50,'Planificación 2026-1'!H:H,"IS",'Planificación 2026-1'!I:I,"&gt;2")</f>
        <v>0</v>
      </c>
      <c r="CE50" s="59">
        <f>SUMIFS('Planificación 2026-1'!S:S,'Planificación 2026-1'!X:X,C50,'Planificación 2026-1'!H:H,"PS",'Planificación 2026-1'!I:I,"&gt;2")</f>
        <v>0</v>
      </c>
      <c r="CF50" s="59">
        <f>SUMIFS('Planificación 2026-1'!S:S,'Planificación 2026-1'!X:X,C50,'Planificación 2026-1'!H:H,"IN",'Planificación 2026-1'!I:I,"&gt;2")</f>
        <v>0</v>
      </c>
      <c r="CG50" s="59">
        <f>SUMIFS('Planificación 2026-1'!S:S,'Planificación 2026-1'!X:X,C50,'Planificación 2026-1'!H:H,"CA",'Planificación 2026-1'!I:I,"&gt;2")</f>
        <v>0</v>
      </c>
      <c r="CH50" s="59">
        <f>SUMIFS('Planificación 2026-1'!S:S,'Planificación 2026-1'!X:X,C50,'Planificación 2026-1'!H:H,"DE",'Planificación 2026-1'!I:I,"&gt;2")</f>
        <v>0</v>
      </c>
      <c r="CI50" s="59">
        <f>SUMIFS('Planificación 2026-1'!S:S,'Planificación 2026-1'!X:X,C50,'Planificación 2026-1'!H:H,"OB",'Planificación 2026-1'!I:I,"&gt;2")</f>
        <v>0</v>
      </c>
      <c r="CJ50" s="59">
        <f>SUMIFS('Planificación 2026-1'!S:S,'Planificación 2026-1'!X:X,C50,'Planificación 2026-1'!H:H,"MH",'Planificación 2026-1'!I:I,"&gt;2")</f>
        <v>0</v>
      </c>
      <c r="CK50" s="59">
        <f>SUMIFS('Planificación 2026-1'!S:S,'Planificación 2026-1'!X:X,C50,'Planificación 2026-1'!H:H,"IC",'Planificación 2026-1'!I:I,"&gt;2")</f>
        <v>0</v>
      </c>
      <c r="CL50" s="59">
        <f>SUMIFS('Planificación 2026-1'!S:S,'Planificación 2026-1'!X:X,C50,'Planificación 2026-1'!H:H,"AR",'Planificación 2026-1'!I:I,"&gt;2")</f>
        <v>0</v>
      </c>
      <c r="CM50" s="59">
        <f>SUMIFS('Planificación 2026-1'!S:S,'Planificación 2026-1'!X:X,C50,'Planificación 2026-1'!H:H,"AE",'Planificación 2026-1'!I:I,"&gt;2")</f>
        <v>0</v>
      </c>
      <c r="CN50" s="59">
        <f>SUMIFS('Planificación 2026-1'!S:S,'Planificación 2026-1'!X:X,C50,'Planificación 2026-1'!H:H,"T1",'Planificación 2026-1'!I:I,"&gt;2")</f>
        <v>0</v>
      </c>
      <c r="CO50" s="59">
        <f>SUMIFS('Planificación 2026-1'!S:S,'Planificación 2026-1'!X:X,C50,'Planificación 2026-1'!H:H,"T3",'Planificación 2026-1'!I:I,"&gt;2")</f>
        <v>0</v>
      </c>
      <c r="CP50" s="59">
        <f>SUMIFS('Planificación 2026-1'!S:S,'Planificación 2026-1'!X:X,C50,'Planificación 2026-1'!H:H,"T2",'Planificación 2026-1'!I:I,"&gt;2")</f>
        <v>0</v>
      </c>
      <c r="CQ50" s="59">
        <f>SUMIFS('Planificación 2026-1'!S:S,'Planificación 2026-1'!X:X,C50,'Planificación 2026-1'!H:H,"T4",'Planificación 2026-1'!I:I,"&gt;2")</f>
        <v>0</v>
      </c>
      <c r="CR50" s="59">
        <f>SUMIFS('Planificación 2026-1'!S:S,'Planificación 2026-1'!X:X,C50,'Planificación 2026-1'!H:H,"AF",'Planificación 2026-1'!I:I,"&lt;3")</f>
        <v>0</v>
      </c>
      <c r="CS50" s="59">
        <f>SUMIFS('Planificación 2026-1'!S:S,'Planificación 2026-1'!X:X,C50,'Planificación 2026-1'!H:H,"EN",'Planificación 2026-1'!I:I,"&lt;3")</f>
        <v>15</v>
      </c>
      <c r="CT50" s="59">
        <f>SUMIFS('Planificación 2026-1'!S:S,'Planificación 2026-1'!X:X,C50,'Planificación 2026-1'!H:H,"IS",'Planificación 2026-1'!I:I,"&lt;3")</f>
        <v>0</v>
      </c>
      <c r="CU50" s="59">
        <f>SUMIFS('Planificación 2026-1'!S:S,'Planificación 2026-1'!X:X,C50,'Planificación 2026-1'!H:H,"PS",'Planificación 2026-1'!I:I,"&lt;3")</f>
        <v>0</v>
      </c>
      <c r="CV50" s="59">
        <f>SUMIFS('Planificación 2026-1'!S:S,'Planificación 2026-1'!X:X,C50,'Planificación 2026-1'!H:H,"IN",'Planificación 2026-1'!I:I,"&lt;3")</f>
        <v>0</v>
      </c>
      <c r="CW50" s="59">
        <f>SUMIFS('Planificación 2026-1'!S:S,'Planificación 2026-1'!X:X,C50,'Planificación 2026-1'!H:H,"CA",'Planificación 2026-1'!I:I,"&lt;3")</f>
        <v>0</v>
      </c>
      <c r="CX50" s="59">
        <f>SUMIFS('Planificación 2026-1'!S:S,'Planificación 2026-1'!X:X,C50,'Planificación 2026-1'!H:H,"DE",'Planificación 2026-1'!I:I,"&lt;3")</f>
        <v>0</v>
      </c>
      <c r="CY50" s="59">
        <f>SUMIFS('Planificación 2026-1'!S:S,'Planificación 2026-1'!X:X,C50,'Planificación 2026-1'!H:H,"OB",'Planificación 2026-1'!I:I,"&lt;3")</f>
        <v>15</v>
      </c>
      <c r="CZ50" s="59">
        <f>SUMIFS('Planificación 2026-1'!S:S,'Planificación 2026-1'!X:X,C50,'Planificación 2026-1'!H:H,"MH",'Planificación 2026-1'!I:I,"&lt;3")</f>
        <v>5</v>
      </c>
      <c r="DA50" s="59">
        <f>SUMIFS('Planificación 2026-1'!S:S,'Planificación 2026-1'!X:X,C50,'Planificación 2026-1'!H:H,"IC",'Planificación 2026-1'!I:I,"&lt;3")</f>
        <v>0</v>
      </c>
      <c r="DB50" s="59">
        <f>SUMIFS('Planificación 2026-1'!S:S,'Planificación 2026-1'!X:X,C50,'Planificación 2026-1'!H:H,"AR",'Planificación 2026-1'!I:I,"&lt;3")</f>
        <v>0</v>
      </c>
      <c r="DC50" s="59">
        <f>SUMIFS('Planificación 2026-1'!S:S,'Planificación 2026-1'!X:X,C50,'Planificación 2026-1'!H:H,"AE",'Planificación 2026-1'!I:I,"&lt;3")</f>
        <v>0</v>
      </c>
      <c r="DD50" s="59">
        <f>SUMIFS('Planificación 2026-1'!S:S,'Planificación 2026-1'!X:X,C50,'Planificación 2026-1'!H:H,"T1",'Planificación 2026-1'!I:I,"&lt;3")</f>
        <v>0</v>
      </c>
      <c r="DE50" s="59">
        <f>SUMIFS('Planificación 2026-1'!S:S,'Planificación 2026-1'!X:X,C50,'Planificación 2026-1'!H:H,"T3",'Planificación 2026-1'!I:I,"&lt;3")</f>
        <v>0</v>
      </c>
      <c r="DF50" s="59">
        <f>SUMIFS('Planificación 2026-1'!S:S,'Planificación 2026-1'!X:X,C50,'Planificación 2026-1'!H:H,"T2",'Planificación 2026-1'!I:I,"&lt;3")</f>
        <v>0</v>
      </c>
      <c r="DG50" s="59">
        <f>SUMIFS('Planificación 2026-1'!S:S,'Planificación 2026-1'!X:X,C50,'Planificación 2026-1'!H:H,"T4",'Planificación 2026-1'!I:I,"&lt;3")</f>
        <v>0</v>
      </c>
      <c r="DH50" s="58" t="str">
        <f t="shared" si="3"/>
        <v>P02</v>
      </c>
      <c r="DI50" s="27">
        <f>IF(C50="","",SUMIFS('Planificación 2026-1'!S:S,'Planificación 2026-1'!X:X,C50,'Planificación 2026-1'!F:F,"PRINCIPAL",'Planificación 2026-1'!Y:Y,"VIRTUAL"))</f>
        <v>0</v>
      </c>
      <c r="DJ50" s="27">
        <f>IF(C50="","",SUMIFS('Planificación 2026-1'!S:S,'Planificación 2026-1'!X:X,C50,'Planificación 2026-1'!F:F,"PRINCIPAL",'Planificación 2026-1'!Y:Y,"PRESENCIAL"))</f>
        <v>15</v>
      </c>
      <c r="DK50" s="27">
        <f>IF(C50="","",SUMIFS('Planificación 2026-1'!S:S,'Planificación 2026-1'!X:X,C50,'Planificación 2026-1'!F:F,"PRINCIPAL",'Planificación 2026-1'!Y:Y,"HIBRIDO PRESENCIAL"))</f>
        <v>0</v>
      </c>
      <c r="DL50" s="58" t="str">
        <f t="shared" si="4"/>
        <v/>
      </c>
      <c r="DM50" s="58">
        <f>IF(C50="","",SUMIFS('Planificación 2026-1'!S:S,'Planificación 2026-1'!X:X,C50,'Planificación 2026-1'!F:F,"FILIAL",'Planificación 2026-1'!Y:Y,"VIRTUAL"))</f>
        <v>0</v>
      </c>
      <c r="DN50" s="60">
        <f>IF(C50="","",SUMIFS('Planificación 2026-1'!S:S,'Planificación 2026-1'!X:X,C50,'Planificación 2026-1'!F:F,"FILIAL",'Planificación 2026-1'!Y:Y,"PRESENCIAL"))</f>
        <v>0</v>
      </c>
      <c r="DO50" s="29">
        <f>IF(C50="","",SUMIFS('Planificación 2026-1'!S:S,'Planificación 2026-1'!X:X,C50,'Planificación 2026-1'!F:F,"FILIAL",'Planificación 2026-1'!Y:Y,"HIBRIDO PRESENCIAL"))</f>
        <v>0</v>
      </c>
      <c r="DP50" s="61" t="str">
        <f t="shared" si="5"/>
        <v>P09P31</v>
      </c>
      <c r="DQ50" s="58">
        <f>IF(C50="","",SUMIFS('Planificación 2026-1'!S:S,'Planificación 2026-1'!X:X,C50,'Planificación 2026-1'!F:F,"SUNAMPE",'Planificación 2026-1'!Y:Y,"VIRTUAL"))</f>
        <v>0</v>
      </c>
      <c r="DR50" s="29">
        <f>IF(C50="","",SUMIFS('Planificación 2026-1'!S:S,'Planificación 2026-1'!X:X,C50,'Planificación 2026-1'!F:F,"SUNAMPE",'Planificación 2026-1'!Y:Y,"PRESENCIAL"))</f>
        <v>20</v>
      </c>
      <c r="DS50" s="61" t="str">
        <f t="shared" si="6"/>
        <v/>
      </c>
      <c r="DT50" s="58">
        <f>IF(C50="","",SUMIFS('Planificación 2026-1'!S:S,'Planificación 2026-1'!X:X,C50,'Planificación 2026-1'!F:F,"HUAURA",'Planificación 2026-1'!Y:Y,"VIRTUAL"))</f>
        <v>0</v>
      </c>
      <c r="DU50" s="29">
        <f>IF(C50="","",SUMIFS('Planificación 2026-1'!S:S,'Planificación 2026-1'!X:X,C50,'Planificación 2026-1'!F:F,"HUAURA",'Planificación 2026-1'!Y:Y,"PRESENCIAL"))</f>
        <v>0</v>
      </c>
      <c r="DV50" s="32">
        <f>SUMIFS('Planificación 2026-1'!S:S,'Planificación 2026-1'!X:X,C50,'Planificación 2026-1'!F:F,"PRINCIPAL",'Planificación 2026-1'!Y:Y,"VIRTUAL",'Planificación 2026-1'!I:I,"&gt;2")</f>
        <v>0</v>
      </c>
      <c r="DW50" s="32">
        <f>SUMIFS('Planificación 2026-1'!S:S,'Planificación 2026-1'!X:X,C50,'Planificación 2026-1'!F:F,"PRINCIPAL",'Planificación 2026-1'!Y:Y,"&lt;&gt;VIRTUAL",'Planificación 2026-1'!I:I,"&gt;2")</f>
        <v>0</v>
      </c>
      <c r="DX50" s="32">
        <f>SUMIFS('Planificación 2026-1'!S:S,'Planificación 2026-1'!X:X,C50,'Planificación 2026-1'!F:F,"SUNAMPE",'Planificación 2026-1'!Y:Y,"VIRTUAL",'Planificación 2026-1'!I:I,"&gt;2")</f>
        <v>0</v>
      </c>
      <c r="DY50" s="32">
        <f>SUMIFS('Planificación 2026-1'!S:S,'Planificación 2026-1'!X:X,C50,'Planificación 2026-1'!F:F,"SUNAMPE",'Planificación 2026-1'!Y:Y,"&lt;&gt;VIRTUAL",'Planificación 2026-1'!I:I,"&gt;2")</f>
        <v>0</v>
      </c>
      <c r="DZ50" s="32">
        <f>SUMIFS('Planificación 2026-1'!S:S,'Planificación 2026-1'!X:X,C50,'Planificación 2026-1'!F:F,"FILIAL",'Planificación 2026-1'!Y:Y,"VIRTUAL",'Planificación 2026-1'!I:I,"&gt;2")</f>
        <v>0</v>
      </c>
      <c r="EA50" s="32">
        <f>SUMIFS('Planificación 2026-1'!S:S,'Planificación 2026-1'!X:X,C50,'Planificación 2026-1'!F:F,"FILIAL",'Planificación 2026-1'!Y:Y,"&lt;&gt;VIRTUAL",'Planificación 2026-1'!I:I,"&gt;2")</f>
        <v>0</v>
      </c>
      <c r="EB50" s="32">
        <f>SUMIFS('Planificación 2026-1'!S:S,'Planificación 2026-1'!X:X,C50,'Planificación 2026-1'!F:F,"PORUMA",'Planificación 2026-1'!Y:Y,"VIRTUAL",'Planificación 2026-1'!I:I,"&gt;2")</f>
        <v>0</v>
      </c>
      <c r="EC50" s="32">
        <f>SUMIFS('Planificación 2026-1'!S:S,'Planificación 2026-1'!X:X,C50,'Planificación 2026-1'!F:F,"PORUMA",'Planificación 2026-1'!Y:Y,"&lt;&gt;VIRTUAL",'Planificación 2026-1'!I:I,"&gt;2")</f>
        <v>0</v>
      </c>
      <c r="ED50" s="32">
        <f>SUMIFS('Planificación 2026-1'!S:S,'Planificación 2026-1'!X:X,C50,'Planificación 2026-1'!F:F,"HUAURA",'Planificación 2026-1'!Y:Y,"VIRTUAL",'Planificación 2026-1'!I:I,"&gt;2")</f>
        <v>0</v>
      </c>
      <c r="EE50" s="32">
        <f>SUMIFS('Planificación 2026-1'!S:S,'Planificación 2026-1'!X:X,C50,'Planificación 2026-1'!F:F,"HUAURA",'Planificación 2026-1'!Y:Y,"&lt;&gt;VIRTUAL",'Planificación 2026-1'!I:I,"&gt;2")</f>
        <v>0</v>
      </c>
      <c r="EF50" s="32">
        <f>SUMIFS('Planificación 2026-1'!S:S,'Planificación 2026-1'!X:X,C50,'Planificación 2026-1'!F:F,"PRINCIPAL",'Planificación 2026-1'!Y:Y,"VIRTUAL",'Planificación 2026-1'!I:I,"&lt;3")</f>
        <v>0</v>
      </c>
      <c r="EG50" s="32">
        <f>SUMIFS('Planificación 2026-1'!S:S,'Planificación 2026-1'!X:X,C50,'Planificación 2026-1'!F:F,"PRINCIPAL",'Planificación 2026-1'!Y:Y,"&lt;&gt;VIRTUAL",'Planificación 2026-1'!I:I,"&lt;3")</f>
        <v>15</v>
      </c>
      <c r="EH50" s="32">
        <f>SUMIFS('Planificación 2026-1'!S:S,'Planificación 2026-1'!X:X,C50,'Planificación 2026-1'!F:F,"SUNAMPE",'Planificación 2026-1'!Y:Y,"VIRTUAL",'Planificación 2026-1'!I:I,"&lt;3")</f>
        <v>0</v>
      </c>
      <c r="EI50" s="32">
        <f>SUMIFS('Planificación 2026-1'!S:S,'Planificación 2026-1'!X:X,C50,'Planificación 2026-1'!F:F,"SUNAMPE",'Planificación 2026-1'!Y:Y,"&lt;&gt;VIRTUAL",'Planificación 2026-1'!I:I,"&lt;3")</f>
        <v>20</v>
      </c>
      <c r="EJ50" s="32">
        <f>SUMIFS('Planificación 2026-1'!S:S,'Planificación 2026-1'!X:X,C50,'Planificación 2026-1'!F:F,"FILIAL",'Planificación 2026-1'!Y:Y,"VIRTUAL",'Planificación 2026-1'!I:I,"&lt;3")</f>
        <v>0</v>
      </c>
      <c r="EK50" s="32">
        <f>SUMIFS('Planificación 2026-1'!S:S,'Planificación 2026-1'!X:X,C50,'Planificación 2026-1'!F:F,"FILIAL",'Planificación 2026-1'!Y:Y,"&lt;&gt;VIRTUAL",'Planificación 2026-1'!I:I,"&lt;3")</f>
        <v>0</v>
      </c>
      <c r="EL50" s="32">
        <f>SUMIFS('Planificación 2026-1'!S:S,'Planificación 2026-1'!X:X,C50,'Planificación 2026-1'!F:F,"PORUMA",'Planificación 2026-1'!Y:Y,"VIRTUAL",'Planificación 2026-1'!I:I,"&lt;3")</f>
        <v>0</v>
      </c>
      <c r="EM50" s="32">
        <f>SUMIFS('Planificación 2026-1'!S:S,'Planificación 2026-1'!X:X,C50,'Planificación 2026-1'!F:F,"PORUMA",'Planificación 2026-1'!Y:Y,"&lt;&gt;VIRTUAL",'Planificación 2026-1'!I:I,"&lt;3")</f>
        <v>0</v>
      </c>
      <c r="EN50" s="32">
        <f>SUMIFS('Planificación 2026-1'!S:S,'Planificación 2026-1'!X:X,C50,'Planificación 2026-1'!F:F,"HUAURA",'Planificación 2026-1'!Y:Y,"VIRTUAL",'Planificación 2026-1'!I:I,"&lt;3")</f>
        <v>0</v>
      </c>
      <c r="EO50" s="32">
        <f>SUMIFS('Planificación 2026-1'!S:S,'Planificación 2026-1'!X:X,C50,'Planificación 2026-1'!F:F,"HUAURA",'Planificación 2026-1'!Y:Y,"&lt;&gt;VIRTUAL",'Planificación 2026-1'!I:I,"&lt;3")</f>
        <v>0</v>
      </c>
      <c r="EP50" s="32">
        <f t="shared" si="13"/>
        <v>0</v>
      </c>
      <c r="EQ50" s="32">
        <f t="shared" si="7"/>
        <v>0</v>
      </c>
      <c r="ER50" s="32">
        <f t="shared" si="8"/>
        <v>0</v>
      </c>
      <c r="ES50" s="32">
        <f t="shared" si="9"/>
        <v>15</v>
      </c>
      <c r="ET50" s="32">
        <f t="shared" si="10"/>
        <v>20</v>
      </c>
      <c r="EU50" s="32">
        <f t="shared" si="11"/>
        <v>35</v>
      </c>
      <c r="EV50" s="32" t="b">
        <f>EXACT(EU50,E50)</f>
        <v>1</v>
      </c>
      <c r="EW50" s="32"/>
      <c r="EX50" s="32">
        <f t="shared" si="1"/>
        <v>0</v>
      </c>
      <c r="EY50" s="32">
        <f t="shared" si="2"/>
        <v>35</v>
      </c>
      <c r="EZ50" s="32" t="b">
        <f>EXACT(SUM(EX50:EY50),E50)</f>
        <v>1</v>
      </c>
      <c r="FA50" s="32" t="str">
        <f>IF(AND(DW50=0,EA50=0,EE50=0),"",IF(COUNTIF(DW50:EE50,"&gt;0")=1,IF(DW50&gt;0,"SEDE",IF(EA50&gt;0,"FILIAL","HUAURA")),IF(COUNTIF(DW50:EE50,"&gt;0")=2,IF(AND(DW50&gt;0,EA50&gt;0),"SEDE-FILIAL",IF(AND(DW50&gt;0,EE50&gt;0),"SEDE-HUAURA","FILIAL-HUAURA")),"SEDE-FILIAL-HUAURA")))</f>
        <v/>
      </c>
      <c r="FB50" s="32" t="str">
        <f t="shared" si="12"/>
        <v>PRESENCIAL</v>
      </c>
    </row>
    <row r="51" spans="1:158">
      <c r="A51" s="33"/>
      <c r="B51" s="66">
        <v>48</v>
      </c>
      <c r="C51" s="32" t="s">
        <v>248</v>
      </c>
      <c r="D51" s="429">
        <v>21418654</v>
      </c>
      <c r="E51" s="62">
        <f>SUMIF('Planificación 2026-1'!X:X,C51,'Planificación 2026-1'!S:S)</f>
        <v>34</v>
      </c>
      <c r="F51" s="63" t="s">
        <v>199</v>
      </c>
      <c r="G51" s="454" t="s">
        <v>200</v>
      </c>
      <c r="H51" s="64" t="s">
        <v>38</v>
      </c>
      <c r="I51" s="64" t="s">
        <v>150</v>
      </c>
      <c r="J51" s="32" t="s">
        <v>38</v>
      </c>
      <c r="K51" s="32" t="s">
        <v>150</v>
      </c>
      <c r="L51" s="57" t="str">
        <f>IF(SUM(COUNTIFS('Planificación 2026-1'!F:F,"PRINCIPAL",'Planificación 2026-1'!X:X,C51,'Planificación 2026-1'!H:H,"AF"))&gt;0,"P01"," ")</f>
        <v xml:space="preserve"> </v>
      </c>
      <c r="M51" s="58" t="str">
        <f>IF(SUM(COUNTIFS('Planificación 2026-1'!F:F,"PRINCIPAL",'Planificación 2026-1'!X:X,C51,'Planificación 2026-1'!H:H,"EN"))&gt;0,"P02"," ")</f>
        <v>P02</v>
      </c>
      <c r="N51" s="58" t="str">
        <f>IF(SUM(COUNTIFS('Planificación 2026-1'!F:F,"PRINCIPAL",'Planificación 2026-1'!X:X,C51,'Planificación 2026-1'!H:H,"IS"))&gt;0,"P03"," ")</f>
        <v xml:space="preserve"> </v>
      </c>
      <c r="O51" s="58" t="str">
        <f>IF(SUM(COUNTIFS('Planificación 2026-1'!F:F,"PRINCIPAL",'Planificación 2026-1'!X:X,C51,'Planificación 2026-1'!H:H,"PS"))&gt;0,"P04"," ")</f>
        <v xml:space="preserve"> </v>
      </c>
      <c r="P51" s="58"/>
      <c r="Q51" s="58" t="str">
        <f>IF(SUM(COUNTIFS('Planificación 2026-1'!F:F,"PRINCIPAL",'Planificación 2026-1'!X:X,C51,'Planificación 2026-1'!H:H,"IN"))&gt;0,"P06"," ")</f>
        <v xml:space="preserve"> </v>
      </c>
      <c r="R51" s="58" t="str">
        <f>IF(SUM(COUNTIFS('Planificación 2026-1'!F:F,"PRINCIPAL",'Planificación 2026-1'!X:X,C51,'Planificación 2026-1'!H:H,"CA"))&gt;0,"P07"," ")</f>
        <v xml:space="preserve"> </v>
      </c>
      <c r="S51" s="58" t="str">
        <f>IF(SUM(COUNTIFS('Planificación 2026-1'!F:F,"PRINCIPAL",'Planificación 2026-1'!X:X,C51,'Planificación 2026-1'!H:H,"DE"))&gt;0,"P08"," ")</f>
        <v xml:space="preserve"> </v>
      </c>
      <c r="T51" s="58" t="str">
        <f>IF(SUM(COUNTIFS('Planificación 2026-1'!F:F,"PRINCIPAL",'Planificación 2026-1'!X:X,C51,'Planificación 2026-1'!H:H,"OB"))&gt;0,"P09"," ")</f>
        <v xml:space="preserve"> </v>
      </c>
      <c r="U51" s="58" t="str">
        <f>IF(SUM(COUNTIFS('Planificación 2026-1'!F:F,"PRINCIPAL",'Planificación 2026-1'!X:X,C51,'Planificación 2026-1'!H:H,"MH"))&gt;0,"P31"," ")</f>
        <v xml:space="preserve"> </v>
      </c>
      <c r="V51" s="58" t="str">
        <f>IF(SUM(COUNTIFS('Planificación 2026-1'!F:F,"PRINCIPAL",'Planificación 2026-1'!X:X,C51,'Planificación 2026-1'!H:H,"IC"))&gt;0,"P32"," ")</f>
        <v xml:space="preserve"> </v>
      </c>
      <c r="W51" s="58" t="str">
        <f>IF(SUM(COUNTIFS('Planificación 2026-1'!F:F,"PRINCIPAL",'Planificación 2026-1'!X:X,C51,'Planificación 2026-1'!H:H,"AR"))&gt;0,"P34"," ")</f>
        <v xml:space="preserve"> </v>
      </c>
      <c r="X51" s="58" t="str">
        <f>IF(SUM(COUNTIFS('Planificación 2026-1'!F:F,"PRINCIPAL",'Planificación 2026-1'!X:X,C51,'Planificación 2026-1'!H:H,"T1"))&gt;0,"P35"," ")</f>
        <v xml:space="preserve"> </v>
      </c>
      <c r="Y51" s="58" t="str">
        <f>IF(SUM(COUNTIFS('Planificación 2026-1'!F:F,"PRINCIPAL",'Planificación 2026-1'!X:X,C51,'Planificación 2026-1'!H:H,"T3"))&gt;0,"P36"," ")</f>
        <v xml:space="preserve"> </v>
      </c>
      <c r="Z51" s="58" t="str">
        <f>IF(SUM(COUNTIFS('Planificación 2026-1'!F:F,"PRINCIPAL",'Planificación 2026-1'!X:X,C51,'Planificación 2026-1'!H:H,"T2"))&gt;0,"P37"," ")</f>
        <v xml:space="preserve"> </v>
      </c>
      <c r="AA51" s="58" t="str">
        <f>IF(SUM(COUNTIFS('Planificación 2026-1'!F:F,"PRINCIPAL",'Planificación 2026-1'!X:X,C51,'Planificación 2026-1'!H:H,"AE"))&gt;0,"P38"," ")</f>
        <v xml:space="preserve"> </v>
      </c>
      <c r="AB51" s="58" t="str">
        <f>IF(SUM(COUNTIFS('Planificación 2026-1'!F:F,"PRINCIPAL",'Planificación 2026-1'!X:X,C51,'Planificación 2026-1'!H:H,"T4"))&gt;0,"P55"," ")</f>
        <v xml:space="preserve"> </v>
      </c>
      <c r="AC51" s="58" t="str">
        <f>IF(SUM(COUNTIFS('Planificación 2026-1'!F:F,"FILIAL",'Planificación 2026-1'!X:X,C51,'Planificación 2026-1'!H:H,"AF"))&gt;0," P01"," ")</f>
        <v xml:space="preserve"> </v>
      </c>
      <c r="AD51" s="58" t="str">
        <f>IF(SUM(COUNTIFS('Planificación 2026-1'!F:F,"FILIAL",'Planificación 2026-1'!X:X,C51,'Planificación 2026-1'!H:H,"EN"))&gt;0,"P02"," ")</f>
        <v>P02</v>
      </c>
      <c r="AE51" s="58" t="str">
        <f>IF(SUM(COUNTIFS('Planificación 2026-1'!F:F,"FILIAL",'Planificación 2026-1'!X:X,C51,'Planificación 2026-1'!H:H,"IS"))&gt;0,"P03"," ")</f>
        <v xml:space="preserve"> </v>
      </c>
      <c r="AF51" s="58" t="str">
        <f>IF(SUM(COUNTIFS('Planificación 2026-1'!F:F,"FILIAL",'Planificación 2026-1'!X:X,C51,'Planificación 2026-1'!H:H,"PS"))&gt;0,"P04"," ")</f>
        <v xml:space="preserve"> </v>
      </c>
      <c r="AG51" s="58"/>
      <c r="AH51" s="58" t="str">
        <f>IF(SUM(COUNTIFS('Planificación 2026-1'!F:F,"FILIAL",'Planificación 2026-1'!X:X,C51,'Planificación 2026-1'!H:H,"IN"))&gt;0,"P06"," ")</f>
        <v xml:space="preserve"> </v>
      </c>
      <c r="AI51" s="58" t="str">
        <f>IF(SUM(COUNTIFS('Planificación 2026-1'!F:F,"FILIAL",'Planificación 2026-1'!X:X,C51,'Planificación 2026-1'!H:H,"CA"))&gt;0,"P07"," ")</f>
        <v xml:space="preserve"> </v>
      </c>
      <c r="AJ51" s="58" t="str">
        <f>IF(SUM(COUNTIFS('Planificación 2026-1'!F:F,"FILIAL",'Planificación 2026-1'!X:X,C51,'Planificación 2026-1'!H:H,"DE"))&gt;0,"P08"," ")</f>
        <v xml:space="preserve"> </v>
      </c>
      <c r="AK51" s="58" t="str">
        <f>IF(SUM(COUNTIFS('Planificación 2026-1'!F:F,"FILIAL",'Planificación 2026-1'!X:X,C51,'Planificación 2026-1'!H:H,"OB"))&gt;0,"P09"," ")</f>
        <v xml:space="preserve"> </v>
      </c>
      <c r="AL51" s="58" t="str">
        <f>IF(SUM(COUNTIFS('Planificación 2026-1'!F:F,"FILIAL",'Planificación 2026-1'!X:X,C51,'Planificación 2026-1'!H:H,"MH"))&gt;0,"P31"," ")</f>
        <v xml:space="preserve"> </v>
      </c>
      <c r="AM51" s="58" t="str">
        <f>IF(SUM(COUNTIFS('Planificación 2026-1'!F:F,"FILIAL",'Planificación 2026-1'!X:X,C51,'Planificación 2026-1'!H:H,"IC"))&gt;0,"P32"," ")</f>
        <v xml:space="preserve"> </v>
      </c>
      <c r="AN51" s="58" t="str">
        <f>IF(SUM(COUNTIFS('Planificación 2026-1'!F:F,"FILIAL",'Planificación 2026-1'!X:X,C51,'Planificación 2026-1'!H:H,"AR"))&gt;0,"P34"," ")</f>
        <v xml:space="preserve"> </v>
      </c>
      <c r="AO51" s="58" t="str">
        <f>IF(SUM(COUNTIFS('Planificación 2026-1'!F:F,"FILIAL",'Planificación 2026-1'!X:X,C51,'Planificación 2026-1'!H:H,"T1"))&gt;0,"P35"," ")</f>
        <v xml:space="preserve"> </v>
      </c>
      <c r="AP51" s="58" t="str">
        <f>IF(SUM(COUNTIFS('Planificación 2026-1'!F:F,"FILIAL",'Planificación 2026-1'!X:X,C51,'Planificación 2026-1'!H:H,"T3"))&gt;0,"P36"," ")</f>
        <v xml:space="preserve"> </v>
      </c>
      <c r="AQ51" s="58" t="str">
        <f>IF(SUM(COUNTIFS('Planificación 2026-1'!F:F,"FILIAL",'Planificación 2026-1'!X:X,C51,'Planificación 2026-1'!H:H,"T2"))&gt;0,"P37"," ")</f>
        <v xml:space="preserve"> </v>
      </c>
      <c r="AR51" s="58" t="str">
        <f>IF(SUM(COUNTIFS('Planificación 2026-1'!F:F,"FILIAL",'Planificación 2026-1'!X:X,C51,'Planificación 2026-1'!H:H,"AE"))&gt;0,"P38"," ")</f>
        <v xml:space="preserve"> </v>
      </c>
      <c r="AS51" s="58" t="str">
        <f>IF(SUM(COUNTIFS('Planificación 2026-1'!F:F,"FILIAL",'Planificación 2026-1'!X:X,C51,'Planificación 2026-1'!H:H,"T4"))&gt;0,"P55"," ")</f>
        <v xml:space="preserve"> </v>
      </c>
      <c r="AT51" s="58" t="str">
        <f>IF(SUM(COUNTIFS('Planificación 2026-1'!F:F,"SUNAMPE",'Planificación 2026-1'!X:X,C51,'Planificación 2026-1'!H:H,"AF"))&gt;0," P01"," ")</f>
        <v xml:space="preserve"> </v>
      </c>
      <c r="AU51" s="58" t="str">
        <f>IF(SUM(COUNTIFS('Planificación 2026-1'!F:F,"SUNAMPE",'Planificación 2026-1'!X:X,C51,'Planificación 2026-1'!H:H,"EN"))&gt;0,"P02"," ")</f>
        <v xml:space="preserve"> </v>
      </c>
      <c r="AV51" s="58" t="str">
        <f>IF(SUM(COUNTIFS('Planificación 2026-1'!F:F,"SUNAMPE",'Planificación 2026-1'!X:X,C51,'Planificación 2026-1'!H:H,"IS"))&gt;0,"P03"," ")</f>
        <v xml:space="preserve"> </v>
      </c>
      <c r="AW51" s="58" t="str">
        <f>IF(SUM(COUNTIFS('Planificación 2026-1'!F:F,"SUNAMPE",'Planificación 2026-1'!X:X,C51,'Planificación 2026-1'!H:H,"PS"))&gt;0,"P04"," ")</f>
        <v xml:space="preserve"> </v>
      </c>
      <c r="AX51" s="58"/>
      <c r="AY51" s="58" t="str">
        <f>IF(SUM(COUNTIFS('Planificación 2026-1'!F:F,"SUNAMPE",'Planificación 2026-1'!X:X,C51,'Planificación 2026-1'!H:H,"IN"))&gt;0,"P06"," ")</f>
        <v xml:space="preserve"> </v>
      </c>
      <c r="AZ51" s="58" t="str">
        <f>IF(SUM(COUNTIFS('Planificación 2026-1'!F:F,"SUNAMPE",'Planificación 2026-1'!X:X,C51,'Planificación 2026-1'!H:H,"CA"))&gt;0,"P07"," ")</f>
        <v xml:space="preserve"> </v>
      </c>
      <c r="BA51" s="58" t="str">
        <f>IF(SUM(COUNTIFS('Planificación 2026-1'!F:F,"SUNAMPE",'Planificación 2026-1'!X:X,C51,'Planificación 2026-1'!H:H,"DE"))&gt;0,"P08"," ")</f>
        <v xml:space="preserve"> </v>
      </c>
      <c r="BB51" s="58" t="str">
        <f>IF(SUM(COUNTIFS('Planificación 2026-1'!F:F,"SUNAMPE",'Planificación 2026-1'!X:X,C51,'Planificación 2026-1'!H:H,"OB"))&gt;0,"P09"," ")</f>
        <v xml:space="preserve"> </v>
      </c>
      <c r="BC51" s="58" t="str">
        <f>IF(SUM(COUNTIFS('Planificación 2026-1'!F:F,"SUNAMPE",'Planificación 2026-1'!X:X,C51,'Planificación 2026-1'!H:H,"MH"))&gt;0,"P31"," ")</f>
        <v xml:space="preserve"> </v>
      </c>
      <c r="BD51" s="58" t="str">
        <f>IF(SUM(COUNTIFS('Planificación 2026-1'!F:F,"SUNAMPE",'Planificación 2026-1'!X:X,C51,'Planificación 2026-1'!H:H,"IC"))&gt;0,"P32"," ")</f>
        <v xml:space="preserve"> </v>
      </c>
      <c r="BE51" s="58" t="str">
        <f>IF(SUM(COUNTIFS('Planificación 2026-1'!F:F,"SUNAMPE",'Planificación 2026-1'!X:X,C51,'Planificación 2026-1'!H:H,"AR"))&gt;0,"P34"," ")</f>
        <v xml:space="preserve"> </v>
      </c>
      <c r="BF51" s="58" t="str">
        <f>IF(SUM(COUNTIFS('Planificación 2026-1'!F:F,"SUNAMPE",'Planificación 2026-1'!X:X,C51,'Planificación 2026-1'!H:H,"T1"))&gt;0,"P35"," ")</f>
        <v xml:space="preserve"> </v>
      </c>
      <c r="BG51" s="58" t="str">
        <f>IF(SUM(COUNTIFS('Planificación 2026-1'!F:F,"SUNAMPE",'Planificación 2026-1'!X:X,C51,'Planificación 2026-1'!H:H,"T3"))&gt;0,"P36"," ")</f>
        <v xml:space="preserve"> </v>
      </c>
      <c r="BH51" s="58" t="str">
        <f>IF(SUM(COUNTIFS('Planificación 2026-1'!F:F,"SUNAMPE",'Planificación 2026-1'!X:X,C51,'Planificación 2026-1'!H:H,"T2"))&gt;0,"P37"," ")</f>
        <v xml:space="preserve"> </v>
      </c>
      <c r="BI51" s="58" t="str">
        <f>IF(SUM(COUNTIFS('Planificación 2026-1'!F:F,"SUNAMPE",'Planificación 2026-1'!X:X,C51,'Planificación 2026-1'!H:H,"AE"))&gt;0,"P38"," ")</f>
        <v xml:space="preserve"> </v>
      </c>
      <c r="BJ51" s="58" t="str">
        <f>IF(SUM(COUNTIFS('Planificación 2026-1'!F:F,"SUNAMPE",'Planificación 2026-1'!X:X,C51,'Planificación 2026-1'!H:H,"T4"))&gt;0,"P55"," ")</f>
        <v xml:space="preserve"> </v>
      </c>
      <c r="BK51" s="58" t="str">
        <f>IF(SUM(COUNTIFS('Planificación 2026-1'!F:F,"HUAURA",'Planificación 2026-1'!X:X,C51,'Planificación 2026-1'!H:H,"AF"))&gt;0," P01"," ")</f>
        <v xml:space="preserve"> </v>
      </c>
      <c r="BL51" s="58" t="str">
        <f>IF(SUM(COUNTIFS('Planificación 2026-1'!F:F,"HUAURA",'Planificación 2026-1'!X:X,C51,'Planificación 2026-1'!H:H,"EN"))&gt;0,"P02"," ")</f>
        <v xml:space="preserve"> </v>
      </c>
      <c r="BM51" s="58" t="str">
        <f>IF(SUM(COUNTIFS('Planificación 2026-1'!F:F,"HUAURA",'Planificación 2026-1'!X:X,C51,'Planificación 2026-1'!H:H,"IS"))&gt;0,"P03"," ")</f>
        <v xml:space="preserve"> </v>
      </c>
      <c r="BN51" s="58" t="str">
        <f>IF(SUM(COUNTIFS('Planificación 2026-1'!F:F,"HUAURA",'Planificación 2026-1'!X:X,C51,'Planificación 2026-1'!H:H,"PS"))&gt;0,"P04"," ")</f>
        <v xml:space="preserve"> </v>
      </c>
      <c r="BO51" s="58"/>
      <c r="BP51" s="58" t="str">
        <f>IF(SUM(COUNTIFS('Planificación 2026-1'!F:F,"HUAURA",'Planificación 2026-1'!X:X,C51,'Planificación 2026-1'!H:H,"IN"))&gt;0,"P06"," ")</f>
        <v xml:space="preserve"> </v>
      </c>
      <c r="BQ51" s="58" t="str">
        <f>IF(SUM(COUNTIFS('Planificación 2026-1'!F:F,"HUAURA",'Planificación 2026-1'!X:X,C51,'Planificación 2026-1'!H:H,"CA"))&gt;0,"P07"," ")</f>
        <v xml:space="preserve"> </v>
      </c>
      <c r="BR51" s="58" t="str">
        <f>IF(SUM(COUNTIFS('Planificación 2026-1'!F:F,"HUAURA",'Planificación 2026-1'!X:X,C51,'Planificación 2026-1'!H:H,"DE"))&gt;0,"P08"," ")</f>
        <v xml:space="preserve"> </v>
      </c>
      <c r="BS51" s="58" t="str">
        <f>IF(SUM(COUNTIFS('Planificación 2026-1'!F:F,"HUAURA",'Planificación 2026-1'!X:X,C51,'Planificación 2026-1'!H:H,"OB"))&gt;0,"P09"," ")</f>
        <v xml:space="preserve"> </v>
      </c>
      <c r="BT51" s="58" t="str">
        <f>IF(SUM(COUNTIFS('Planificación 2026-1'!F:F,"HUAURA",'Planificación 2026-1'!X:X,C51,'Planificación 2026-1'!H:H,"MH"))&gt;0,"P31"," ")</f>
        <v xml:space="preserve"> </v>
      </c>
      <c r="BU51" s="58" t="str">
        <f>IF(SUM(COUNTIFS('Planificación 2026-1'!F:F,"HUAURA",'Planificación 2026-1'!X:X,C51,'Planificación 2026-1'!H:H,"IC"))&gt;0,"P32"," ")</f>
        <v xml:space="preserve"> </v>
      </c>
      <c r="BV51" s="58" t="str">
        <f>IF(SUM(COUNTIFS('Planificación 2026-1'!F:F,"HUAURA",'Planificación 2026-1'!X:X,C51,'Planificación 2026-1'!H:H,"AR"))&gt;0,"P34"," ")</f>
        <v xml:space="preserve"> </v>
      </c>
      <c r="BW51" s="58" t="str">
        <f>IF(SUM(COUNTIFS('Planificación 2026-1'!F:F,"HUAURA",'Planificación 2026-1'!X:X,C51,'Planificación 2026-1'!H:H,"T1"))&gt;0,"P35"," ")</f>
        <v xml:space="preserve"> </v>
      </c>
      <c r="BX51" s="58" t="str">
        <f>IF(SUM(COUNTIFS('Planificación 2026-1'!F:F,"HUAURA",'Planificación 2026-1'!X:X,C51,'Planificación 2026-1'!H:H,"T3"))&gt;0,"P36"," ")</f>
        <v xml:space="preserve"> </v>
      </c>
      <c r="BY51" s="58" t="str">
        <f>IF(SUM(COUNTIFS('Planificación 2026-1'!F:F,"HUAURA",'Planificación 2026-1'!X:X,C51,'Planificación 2026-1'!H:H,"T2"))&gt;0,"P37"," ")</f>
        <v xml:space="preserve"> </v>
      </c>
      <c r="BZ51" s="58" t="str">
        <f>IF(SUM(COUNTIFS('Planificación 2026-1'!F:F,"HUAURA",'Planificación 2026-1'!X:X,C51,'Planificación 2026-1'!H:H,"AE"))&gt;0,"P38"," ")</f>
        <v xml:space="preserve"> </v>
      </c>
      <c r="CA51" s="58" t="str">
        <f>IF(SUM(COUNTIFS('Planificación 2026-1'!F:F,"HUAURA",'Planificación 2026-1'!X:X,C51,'Planificación 2026-1'!H:H,"T4"))&gt;0,"P55"," ")</f>
        <v xml:space="preserve"> </v>
      </c>
      <c r="CB51" s="59">
        <f>SUMIFS('Planificación 2026-1'!S:S,'Planificación 2026-1'!X:X,C51,'Planificación 2026-1'!H:H,"AF",'Planificación 2026-1'!I:I,"&gt;2")</f>
        <v>0</v>
      </c>
      <c r="CC51" s="59">
        <f>SUMIFS('Planificación 2026-1'!S:S,'Planificación 2026-1'!X:X,C51,'Planificación 2026-1'!H:H,"EN",'Planificación 2026-1'!I:I,"&gt;2")</f>
        <v>34</v>
      </c>
      <c r="CD51" s="59">
        <f>SUMIFS('Planificación 2026-1'!S:S,'Planificación 2026-1'!X:X,C51,'Planificación 2026-1'!H:H,"IS",'Planificación 2026-1'!I:I,"&gt;2")</f>
        <v>0</v>
      </c>
      <c r="CE51" s="59">
        <f>SUMIFS('Planificación 2026-1'!S:S,'Planificación 2026-1'!X:X,C51,'Planificación 2026-1'!H:H,"PS",'Planificación 2026-1'!I:I,"&gt;2")</f>
        <v>0</v>
      </c>
      <c r="CF51" s="59">
        <f>SUMIFS('Planificación 2026-1'!S:S,'Planificación 2026-1'!X:X,C51,'Planificación 2026-1'!H:H,"IN",'Planificación 2026-1'!I:I,"&gt;2")</f>
        <v>0</v>
      </c>
      <c r="CG51" s="59">
        <f>SUMIFS('Planificación 2026-1'!S:S,'Planificación 2026-1'!X:X,C51,'Planificación 2026-1'!H:H,"CA",'Planificación 2026-1'!I:I,"&gt;2")</f>
        <v>0</v>
      </c>
      <c r="CH51" s="59">
        <f>SUMIFS('Planificación 2026-1'!S:S,'Planificación 2026-1'!X:X,C51,'Planificación 2026-1'!H:H,"DE",'Planificación 2026-1'!I:I,"&gt;2")</f>
        <v>0</v>
      </c>
      <c r="CI51" s="59">
        <f>SUMIFS('Planificación 2026-1'!S:S,'Planificación 2026-1'!X:X,C51,'Planificación 2026-1'!H:H,"OB",'Planificación 2026-1'!I:I,"&gt;2")</f>
        <v>0</v>
      </c>
      <c r="CJ51" s="59">
        <f>SUMIFS('Planificación 2026-1'!S:S,'Planificación 2026-1'!X:X,C51,'Planificación 2026-1'!H:H,"MH",'Planificación 2026-1'!I:I,"&gt;2")</f>
        <v>0</v>
      </c>
      <c r="CK51" s="59">
        <f>SUMIFS('Planificación 2026-1'!S:S,'Planificación 2026-1'!X:X,C51,'Planificación 2026-1'!H:H,"IC",'Planificación 2026-1'!I:I,"&gt;2")</f>
        <v>0</v>
      </c>
      <c r="CL51" s="59">
        <f>SUMIFS('Planificación 2026-1'!S:S,'Planificación 2026-1'!X:X,C51,'Planificación 2026-1'!H:H,"AR",'Planificación 2026-1'!I:I,"&gt;2")</f>
        <v>0</v>
      </c>
      <c r="CM51" s="59">
        <f>SUMIFS('Planificación 2026-1'!S:S,'Planificación 2026-1'!X:X,C51,'Planificación 2026-1'!H:H,"AE",'Planificación 2026-1'!I:I,"&gt;2")</f>
        <v>0</v>
      </c>
      <c r="CN51" s="59">
        <f>SUMIFS('Planificación 2026-1'!S:S,'Planificación 2026-1'!X:X,C51,'Planificación 2026-1'!H:H,"T1",'Planificación 2026-1'!I:I,"&gt;2")</f>
        <v>0</v>
      </c>
      <c r="CO51" s="59">
        <f>SUMIFS('Planificación 2026-1'!S:S,'Planificación 2026-1'!X:X,C51,'Planificación 2026-1'!H:H,"T3",'Planificación 2026-1'!I:I,"&gt;2")</f>
        <v>0</v>
      </c>
      <c r="CP51" s="59">
        <f>SUMIFS('Planificación 2026-1'!S:S,'Planificación 2026-1'!X:X,C51,'Planificación 2026-1'!H:H,"T2",'Planificación 2026-1'!I:I,"&gt;2")</f>
        <v>0</v>
      </c>
      <c r="CQ51" s="59">
        <f>SUMIFS('Planificación 2026-1'!S:S,'Planificación 2026-1'!X:X,C51,'Planificación 2026-1'!H:H,"T4",'Planificación 2026-1'!I:I,"&gt;2")</f>
        <v>0</v>
      </c>
      <c r="CR51" s="59">
        <f>SUMIFS('Planificación 2026-1'!S:S,'Planificación 2026-1'!X:X,C51,'Planificación 2026-1'!H:H,"AF",'Planificación 2026-1'!I:I,"&lt;3")</f>
        <v>0</v>
      </c>
      <c r="CS51" s="59">
        <f>SUMIFS('Planificación 2026-1'!S:S,'Planificación 2026-1'!X:X,C51,'Planificación 2026-1'!H:H,"EN",'Planificación 2026-1'!I:I,"&lt;3")</f>
        <v>0</v>
      </c>
      <c r="CT51" s="59">
        <f>SUMIFS('Planificación 2026-1'!S:S,'Planificación 2026-1'!X:X,C51,'Planificación 2026-1'!H:H,"IS",'Planificación 2026-1'!I:I,"&lt;3")</f>
        <v>0</v>
      </c>
      <c r="CU51" s="59">
        <f>SUMIFS('Planificación 2026-1'!S:S,'Planificación 2026-1'!X:X,C51,'Planificación 2026-1'!H:H,"PS",'Planificación 2026-1'!I:I,"&lt;3")</f>
        <v>0</v>
      </c>
      <c r="CV51" s="59">
        <f>SUMIFS('Planificación 2026-1'!S:S,'Planificación 2026-1'!X:X,C51,'Planificación 2026-1'!H:H,"IN",'Planificación 2026-1'!I:I,"&lt;3")</f>
        <v>0</v>
      </c>
      <c r="CW51" s="59">
        <f>SUMIFS('Planificación 2026-1'!S:S,'Planificación 2026-1'!X:X,C51,'Planificación 2026-1'!H:H,"CA",'Planificación 2026-1'!I:I,"&lt;3")</f>
        <v>0</v>
      </c>
      <c r="CX51" s="59">
        <f>SUMIFS('Planificación 2026-1'!S:S,'Planificación 2026-1'!X:X,C51,'Planificación 2026-1'!H:H,"DE",'Planificación 2026-1'!I:I,"&lt;3")</f>
        <v>0</v>
      </c>
      <c r="CY51" s="59">
        <f>SUMIFS('Planificación 2026-1'!S:S,'Planificación 2026-1'!X:X,C51,'Planificación 2026-1'!H:H,"OB",'Planificación 2026-1'!I:I,"&lt;3")</f>
        <v>0</v>
      </c>
      <c r="CZ51" s="59">
        <f>SUMIFS('Planificación 2026-1'!S:S,'Planificación 2026-1'!X:X,C51,'Planificación 2026-1'!H:H,"MH",'Planificación 2026-1'!I:I,"&lt;3")</f>
        <v>0</v>
      </c>
      <c r="DA51" s="59">
        <f>SUMIFS('Planificación 2026-1'!S:S,'Planificación 2026-1'!X:X,C51,'Planificación 2026-1'!H:H,"IC",'Planificación 2026-1'!I:I,"&lt;3")</f>
        <v>0</v>
      </c>
      <c r="DB51" s="59">
        <f>SUMIFS('Planificación 2026-1'!S:S,'Planificación 2026-1'!X:X,C51,'Planificación 2026-1'!H:H,"AR",'Planificación 2026-1'!I:I,"&lt;3")</f>
        <v>0</v>
      </c>
      <c r="DC51" s="59">
        <f>SUMIFS('Planificación 2026-1'!S:S,'Planificación 2026-1'!X:X,C51,'Planificación 2026-1'!H:H,"AE",'Planificación 2026-1'!I:I,"&lt;3")</f>
        <v>0</v>
      </c>
      <c r="DD51" s="59">
        <f>SUMIFS('Planificación 2026-1'!S:S,'Planificación 2026-1'!X:X,C51,'Planificación 2026-1'!H:H,"T1",'Planificación 2026-1'!I:I,"&lt;3")</f>
        <v>0</v>
      </c>
      <c r="DE51" s="59">
        <f>SUMIFS('Planificación 2026-1'!S:S,'Planificación 2026-1'!X:X,C51,'Planificación 2026-1'!H:H,"T3",'Planificación 2026-1'!I:I,"&lt;3")</f>
        <v>0</v>
      </c>
      <c r="DF51" s="59">
        <f>SUMIFS('Planificación 2026-1'!S:S,'Planificación 2026-1'!X:X,C51,'Planificación 2026-1'!H:H,"T2",'Planificación 2026-1'!I:I,"&lt;3")</f>
        <v>0</v>
      </c>
      <c r="DG51" s="59">
        <f>SUMIFS('Planificación 2026-1'!S:S,'Planificación 2026-1'!X:X,C51,'Planificación 2026-1'!H:H,"T4",'Planificación 2026-1'!I:I,"&lt;3")</f>
        <v>0</v>
      </c>
      <c r="DH51" s="58" t="str">
        <f t="shared" si="3"/>
        <v>P02</v>
      </c>
      <c r="DI51" s="27">
        <f>IF(C51="","",SUMIFS('Planificación 2026-1'!S:S,'Planificación 2026-1'!X:X,C51,'Planificación 2026-1'!F:F,"PRINCIPAL",'Planificación 2026-1'!Y:Y,"VIRTUAL"))</f>
        <v>12</v>
      </c>
      <c r="DJ51" s="27">
        <f>IF(C51="","",SUMIFS('Planificación 2026-1'!S:S,'Planificación 2026-1'!X:X,C51,'Planificación 2026-1'!F:F,"PRINCIPAL",'Planificación 2026-1'!Y:Y,"PRESENCIAL"))</f>
        <v>0</v>
      </c>
      <c r="DK51" s="27">
        <f>IF(C51="","",SUMIFS('Planificación 2026-1'!S:S,'Planificación 2026-1'!X:X,C51,'Planificación 2026-1'!F:F,"PRINCIPAL",'Planificación 2026-1'!Y:Y,"HIBRIDO PRESENCIAL"))</f>
        <v>0</v>
      </c>
      <c r="DL51" s="58" t="str">
        <f t="shared" si="4"/>
        <v>P02</v>
      </c>
      <c r="DM51" s="58">
        <f>IF(C51="","",SUMIFS('Planificación 2026-1'!S:S,'Planificación 2026-1'!X:X,C51,'Planificación 2026-1'!F:F,"FILIAL",'Planificación 2026-1'!Y:Y,"VIRTUAL"))</f>
        <v>10</v>
      </c>
      <c r="DN51" s="60">
        <f>IF(C51="","",SUMIFS('Planificación 2026-1'!S:S,'Planificación 2026-1'!X:X,C51,'Planificación 2026-1'!F:F,"FILIAL",'Planificación 2026-1'!Y:Y,"PRESENCIAL"))</f>
        <v>12</v>
      </c>
      <c r="DO51" s="29">
        <f>IF(C51="","",SUMIFS('Planificación 2026-1'!S:S,'Planificación 2026-1'!X:X,C51,'Planificación 2026-1'!F:F,"FILIAL",'Planificación 2026-1'!Y:Y,"HIBRIDO PRESENCIAL"))</f>
        <v>0</v>
      </c>
      <c r="DP51" s="61" t="str">
        <f t="shared" si="5"/>
        <v/>
      </c>
      <c r="DQ51" s="58">
        <f>IF(C51="","",SUMIFS('Planificación 2026-1'!S:S,'Planificación 2026-1'!X:X,C51,'Planificación 2026-1'!F:F,"SUNAMPE",'Planificación 2026-1'!Y:Y,"VIRTUAL"))</f>
        <v>0</v>
      </c>
      <c r="DR51" s="29">
        <f>IF(C51="","",SUMIFS('Planificación 2026-1'!S:S,'Planificación 2026-1'!X:X,C51,'Planificación 2026-1'!F:F,"SUNAMPE",'Planificación 2026-1'!Y:Y,"PRESENCIAL"))</f>
        <v>0</v>
      </c>
      <c r="DS51" s="61" t="str">
        <f t="shared" si="6"/>
        <v/>
      </c>
      <c r="DT51" s="58">
        <f>IF(C51="","",SUMIFS('Planificación 2026-1'!S:S,'Planificación 2026-1'!X:X,C51,'Planificación 2026-1'!F:F,"HUAURA",'Planificación 2026-1'!Y:Y,"VIRTUAL"))</f>
        <v>0</v>
      </c>
      <c r="DU51" s="29">
        <f>IF(C51="","",SUMIFS('Planificación 2026-1'!S:S,'Planificación 2026-1'!X:X,C51,'Planificación 2026-1'!F:F,"HUAURA",'Planificación 2026-1'!Y:Y,"PRESENCIAL"))</f>
        <v>0</v>
      </c>
      <c r="DV51" s="32">
        <f>SUMIFS('Planificación 2026-1'!S:S,'Planificación 2026-1'!X:X,C51,'Planificación 2026-1'!F:F,"PRINCIPAL",'Planificación 2026-1'!Y:Y,"VIRTUAL",'Planificación 2026-1'!I:I,"&gt;2")</f>
        <v>12</v>
      </c>
      <c r="DW51" s="32">
        <f>SUMIFS('Planificación 2026-1'!S:S,'Planificación 2026-1'!X:X,C51,'Planificación 2026-1'!F:F,"PRINCIPAL",'Planificación 2026-1'!Y:Y,"&lt;&gt;VIRTUAL",'Planificación 2026-1'!I:I,"&gt;2")</f>
        <v>0</v>
      </c>
      <c r="DX51" s="32">
        <f>SUMIFS('Planificación 2026-1'!S:S,'Planificación 2026-1'!X:X,C51,'Planificación 2026-1'!F:F,"SUNAMPE",'Planificación 2026-1'!Y:Y,"VIRTUAL",'Planificación 2026-1'!I:I,"&gt;2")</f>
        <v>0</v>
      </c>
      <c r="DY51" s="32">
        <f>SUMIFS('Planificación 2026-1'!S:S,'Planificación 2026-1'!X:X,C51,'Planificación 2026-1'!F:F,"SUNAMPE",'Planificación 2026-1'!Y:Y,"&lt;&gt;VIRTUAL",'Planificación 2026-1'!I:I,"&gt;2")</f>
        <v>0</v>
      </c>
      <c r="DZ51" s="32">
        <f>SUMIFS('Planificación 2026-1'!S:S,'Planificación 2026-1'!X:X,C51,'Planificación 2026-1'!F:F,"FILIAL",'Planificación 2026-1'!Y:Y,"VIRTUAL",'Planificación 2026-1'!I:I,"&gt;2")</f>
        <v>10</v>
      </c>
      <c r="EA51" s="32">
        <f>SUMIFS('Planificación 2026-1'!S:S,'Planificación 2026-1'!X:X,C51,'Planificación 2026-1'!F:F,"FILIAL",'Planificación 2026-1'!Y:Y,"&lt;&gt;VIRTUAL",'Planificación 2026-1'!I:I,"&gt;2")</f>
        <v>12</v>
      </c>
      <c r="EB51" s="32">
        <f>SUMIFS('Planificación 2026-1'!S:S,'Planificación 2026-1'!X:X,C51,'Planificación 2026-1'!F:F,"PORUMA",'Planificación 2026-1'!Y:Y,"VIRTUAL",'Planificación 2026-1'!I:I,"&gt;2")</f>
        <v>0</v>
      </c>
      <c r="EC51" s="32">
        <f>SUMIFS('Planificación 2026-1'!S:S,'Planificación 2026-1'!X:X,C51,'Planificación 2026-1'!F:F,"PORUMA",'Planificación 2026-1'!Y:Y,"&lt;&gt;VIRTUAL",'Planificación 2026-1'!I:I,"&gt;2")</f>
        <v>0</v>
      </c>
      <c r="ED51" s="32">
        <f>SUMIFS('Planificación 2026-1'!S:S,'Planificación 2026-1'!X:X,C51,'Planificación 2026-1'!F:F,"HUAURA",'Planificación 2026-1'!Y:Y,"VIRTUAL",'Planificación 2026-1'!I:I,"&gt;2")</f>
        <v>0</v>
      </c>
      <c r="EE51" s="32">
        <f>SUMIFS('Planificación 2026-1'!S:S,'Planificación 2026-1'!X:X,C51,'Planificación 2026-1'!F:F,"HUAURA",'Planificación 2026-1'!Y:Y,"&lt;&gt;VIRTUAL",'Planificación 2026-1'!I:I,"&gt;2")</f>
        <v>0</v>
      </c>
      <c r="EF51" s="32">
        <f>SUMIFS('Planificación 2026-1'!S:S,'Planificación 2026-1'!X:X,C51,'Planificación 2026-1'!F:F,"PRINCIPAL",'Planificación 2026-1'!Y:Y,"VIRTUAL",'Planificación 2026-1'!I:I,"&lt;3")</f>
        <v>0</v>
      </c>
      <c r="EG51" s="32">
        <f>SUMIFS('Planificación 2026-1'!S:S,'Planificación 2026-1'!X:X,C51,'Planificación 2026-1'!F:F,"PRINCIPAL",'Planificación 2026-1'!Y:Y,"&lt;&gt;VIRTUAL",'Planificación 2026-1'!I:I,"&lt;3")</f>
        <v>0</v>
      </c>
      <c r="EH51" s="32">
        <f>SUMIFS('Planificación 2026-1'!S:S,'Planificación 2026-1'!X:X,C51,'Planificación 2026-1'!F:F,"SUNAMPE",'Planificación 2026-1'!Y:Y,"VIRTUAL",'Planificación 2026-1'!I:I,"&lt;3")</f>
        <v>0</v>
      </c>
      <c r="EI51" s="32">
        <f>SUMIFS('Planificación 2026-1'!S:S,'Planificación 2026-1'!X:X,C51,'Planificación 2026-1'!F:F,"SUNAMPE",'Planificación 2026-1'!Y:Y,"&lt;&gt;VIRTUAL",'Planificación 2026-1'!I:I,"&lt;3")</f>
        <v>0</v>
      </c>
      <c r="EJ51" s="32">
        <f>SUMIFS('Planificación 2026-1'!S:S,'Planificación 2026-1'!X:X,C51,'Planificación 2026-1'!F:F,"FILIAL",'Planificación 2026-1'!Y:Y,"VIRTUAL",'Planificación 2026-1'!I:I,"&lt;3")</f>
        <v>0</v>
      </c>
      <c r="EK51" s="32">
        <f>SUMIFS('Planificación 2026-1'!S:S,'Planificación 2026-1'!X:X,C51,'Planificación 2026-1'!F:F,"FILIAL",'Planificación 2026-1'!Y:Y,"&lt;&gt;VIRTUAL",'Planificación 2026-1'!I:I,"&lt;3")</f>
        <v>0</v>
      </c>
      <c r="EL51" s="32">
        <f>SUMIFS('Planificación 2026-1'!S:S,'Planificación 2026-1'!X:X,C51,'Planificación 2026-1'!F:F,"PORUMA",'Planificación 2026-1'!Y:Y,"VIRTUAL",'Planificación 2026-1'!I:I,"&lt;3")</f>
        <v>0</v>
      </c>
      <c r="EM51" s="32">
        <f>SUMIFS('Planificación 2026-1'!S:S,'Planificación 2026-1'!X:X,C51,'Planificación 2026-1'!F:F,"PORUMA",'Planificación 2026-1'!Y:Y,"&lt;&gt;VIRTUAL",'Planificación 2026-1'!I:I,"&lt;3")</f>
        <v>0</v>
      </c>
      <c r="EN51" s="32">
        <f>SUMIFS('Planificación 2026-1'!S:S,'Planificación 2026-1'!X:X,C51,'Planificación 2026-1'!F:F,"HUAURA",'Planificación 2026-1'!Y:Y,"VIRTUAL",'Planificación 2026-1'!I:I,"&lt;3")</f>
        <v>0</v>
      </c>
      <c r="EO51" s="32">
        <f>SUMIFS('Planificación 2026-1'!S:S,'Planificación 2026-1'!X:X,C51,'Planificación 2026-1'!F:F,"HUAURA",'Planificación 2026-1'!Y:Y,"&lt;&gt;VIRTUAL",'Planificación 2026-1'!I:I,"&lt;3")</f>
        <v>0</v>
      </c>
      <c r="EP51" s="32">
        <f t="shared" si="13"/>
        <v>22</v>
      </c>
      <c r="EQ51" s="32">
        <f t="shared" si="7"/>
        <v>0</v>
      </c>
      <c r="ER51" s="32">
        <f t="shared" si="8"/>
        <v>0</v>
      </c>
      <c r="ES51" s="32">
        <f t="shared" si="9"/>
        <v>12</v>
      </c>
      <c r="ET51" s="32">
        <f t="shared" si="10"/>
        <v>0</v>
      </c>
      <c r="EU51" s="32">
        <f t="shared" si="11"/>
        <v>34</v>
      </c>
      <c r="EV51" s="32" t="b">
        <f>EXACT(EU51,E51)</f>
        <v>1</v>
      </c>
      <c r="EW51" s="32"/>
      <c r="EX51" s="32">
        <f t="shared" si="1"/>
        <v>22</v>
      </c>
      <c r="EY51" s="32">
        <f t="shared" si="2"/>
        <v>12</v>
      </c>
      <c r="EZ51" s="32" t="b">
        <f>EXACT(SUM(EX51:EY51),E51)</f>
        <v>1</v>
      </c>
      <c r="FA51" s="32" t="str">
        <f>IF(AND(DW51=0,EA51=0,EE51=0),"",IF(COUNTIF(DW51:EE51,"&gt;0")=1,IF(DW51&gt;0,"SEDE",IF(EA51&gt;0,"FILIAL","HUAURA")),IF(COUNTIF(DW51:EE51,"&gt;0")=2,IF(AND(DW51&gt;0,EA51&gt;0),"SEDE-FILIAL",IF(AND(DW51&gt;0,EE51&gt;0),"SEDE-HUAURA","FILIAL-HUAURA")),"SEDE-FILIAL-HUAURA")))</f>
        <v>FILIAL-HUAURA</v>
      </c>
      <c r="FB51" s="32" t="str">
        <f t="shared" si="12"/>
        <v>MAS VIRTUAL</v>
      </c>
    </row>
    <row r="52" spans="1:158">
      <c r="A52" s="33"/>
      <c r="B52" s="65">
        <v>49</v>
      </c>
      <c r="C52" s="32" t="s">
        <v>249</v>
      </c>
      <c r="D52" s="429">
        <v>45440179</v>
      </c>
      <c r="E52" s="62">
        <f>SUMIF('Planificación 2026-1'!X:X,C52,'Planificación 2026-1'!S:S)</f>
        <v>38</v>
      </c>
      <c r="F52" s="63" t="s">
        <v>199</v>
      </c>
      <c r="G52" s="454" t="s">
        <v>200</v>
      </c>
      <c r="H52" s="64" t="s">
        <v>38</v>
      </c>
      <c r="I52" s="64" t="s">
        <v>150</v>
      </c>
      <c r="J52" s="32" t="s">
        <v>38</v>
      </c>
      <c r="K52" s="32" t="s">
        <v>150</v>
      </c>
      <c r="L52" s="57" t="str">
        <f>IF(SUM(COUNTIFS('Planificación 2026-1'!F:F,"PRINCIPAL",'Planificación 2026-1'!X:X,C52,'Planificación 2026-1'!H:H,"AF"))&gt;0,"P01"," ")</f>
        <v xml:space="preserve"> </v>
      </c>
      <c r="M52" s="58" t="str">
        <f>IF(SUM(COUNTIFS('Planificación 2026-1'!F:F,"PRINCIPAL",'Planificación 2026-1'!X:X,C52,'Planificación 2026-1'!H:H,"EN"))&gt;0,"P02"," ")</f>
        <v xml:space="preserve"> </v>
      </c>
      <c r="N52" s="58" t="str">
        <f>IF(SUM(COUNTIFS('Planificación 2026-1'!F:F,"PRINCIPAL",'Planificación 2026-1'!X:X,C52,'Planificación 2026-1'!H:H,"IS"))&gt;0,"P03"," ")</f>
        <v xml:space="preserve"> </v>
      </c>
      <c r="O52" s="58" t="str">
        <f>IF(SUM(COUNTIFS('Planificación 2026-1'!F:F,"PRINCIPAL",'Planificación 2026-1'!X:X,C52,'Planificación 2026-1'!H:H,"PS"))&gt;0,"P04"," ")</f>
        <v xml:space="preserve"> </v>
      </c>
      <c r="P52" s="58"/>
      <c r="Q52" s="58" t="str">
        <f>IF(SUM(COUNTIFS('Planificación 2026-1'!F:F,"PRINCIPAL",'Planificación 2026-1'!X:X,C52,'Planificación 2026-1'!H:H,"IN"))&gt;0,"P06"," ")</f>
        <v xml:space="preserve"> </v>
      </c>
      <c r="R52" s="58" t="str">
        <f>IF(SUM(COUNTIFS('Planificación 2026-1'!F:F,"PRINCIPAL",'Planificación 2026-1'!X:X,C52,'Planificación 2026-1'!H:H,"CA"))&gt;0,"P07"," ")</f>
        <v xml:space="preserve"> </v>
      </c>
      <c r="S52" s="58" t="str">
        <f>IF(SUM(COUNTIFS('Planificación 2026-1'!F:F,"PRINCIPAL",'Planificación 2026-1'!X:X,C52,'Planificación 2026-1'!H:H,"DE"))&gt;0,"P08"," ")</f>
        <v xml:space="preserve"> </v>
      </c>
      <c r="T52" s="58" t="str">
        <f>IF(SUM(COUNTIFS('Planificación 2026-1'!F:F,"PRINCIPAL",'Planificación 2026-1'!X:X,C52,'Planificación 2026-1'!H:H,"OB"))&gt;0,"P09"," ")</f>
        <v xml:space="preserve"> </v>
      </c>
      <c r="U52" s="58" t="str">
        <f>IF(SUM(COUNTIFS('Planificación 2026-1'!F:F,"PRINCIPAL",'Planificación 2026-1'!X:X,C52,'Planificación 2026-1'!H:H,"MH"))&gt;0,"P31"," ")</f>
        <v xml:space="preserve"> </v>
      </c>
      <c r="V52" s="58" t="str">
        <f>IF(SUM(COUNTIFS('Planificación 2026-1'!F:F,"PRINCIPAL",'Planificación 2026-1'!X:X,C52,'Planificación 2026-1'!H:H,"IC"))&gt;0,"P32"," ")</f>
        <v xml:space="preserve"> </v>
      </c>
      <c r="W52" s="58" t="str">
        <f>IF(SUM(COUNTIFS('Planificación 2026-1'!F:F,"PRINCIPAL",'Planificación 2026-1'!X:X,C52,'Planificación 2026-1'!H:H,"AR"))&gt;0,"P34"," ")</f>
        <v xml:space="preserve"> </v>
      </c>
      <c r="X52" s="58" t="str">
        <f>IF(SUM(COUNTIFS('Planificación 2026-1'!F:F,"PRINCIPAL",'Planificación 2026-1'!X:X,C52,'Planificación 2026-1'!H:H,"T1"))&gt;0,"P35"," ")</f>
        <v xml:space="preserve"> </v>
      </c>
      <c r="Y52" s="58" t="str">
        <f>IF(SUM(COUNTIFS('Planificación 2026-1'!F:F,"PRINCIPAL",'Planificación 2026-1'!X:X,C52,'Planificación 2026-1'!H:H,"T3"))&gt;0,"P36"," ")</f>
        <v xml:space="preserve"> </v>
      </c>
      <c r="Z52" s="58" t="str">
        <f>IF(SUM(COUNTIFS('Planificación 2026-1'!F:F,"PRINCIPAL",'Planificación 2026-1'!X:X,C52,'Planificación 2026-1'!H:H,"T2"))&gt;0,"P37"," ")</f>
        <v xml:space="preserve"> </v>
      </c>
      <c r="AA52" s="58" t="str">
        <f>IF(SUM(COUNTIFS('Planificación 2026-1'!F:F,"PRINCIPAL",'Planificación 2026-1'!X:X,C52,'Planificación 2026-1'!H:H,"AE"))&gt;0,"P38"," ")</f>
        <v xml:space="preserve"> </v>
      </c>
      <c r="AB52" s="58" t="str">
        <f>IF(SUM(COUNTIFS('Planificación 2026-1'!F:F,"PRINCIPAL",'Planificación 2026-1'!X:X,C52,'Planificación 2026-1'!H:H,"T4"))&gt;0,"P55"," ")</f>
        <v xml:space="preserve"> </v>
      </c>
      <c r="AC52" s="58" t="str">
        <f>IF(SUM(COUNTIFS('Planificación 2026-1'!F:F,"FILIAL",'Planificación 2026-1'!X:X,C52,'Planificación 2026-1'!H:H,"AF"))&gt;0," P01"," ")</f>
        <v xml:space="preserve"> </v>
      </c>
      <c r="AD52" s="58" t="str">
        <f>IF(SUM(COUNTIFS('Planificación 2026-1'!F:F,"FILIAL",'Planificación 2026-1'!X:X,C52,'Planificación 2026-1'!H:H,"EN"))&gt;0,"P02"," ")</f>
        <v>P02</v>
      </c>
      <c r="AE52" s="58" t="str">
        <f>IF(SUM(COUNTIFS('Planificación 2026-1'!F:F,"FILIAL",'Planificación 2026-1'!X:X,C52,'Planificación 2026-1'!H:H,"IS"))&gt;0,"P03"," ")</f>
        <v xml:space="preserve"> </v>
      </c>
      <c r="AF52" s="58" t="str">
        <f>IF(SUM(COUNTIFS('Planificación 2026-1'!F:F,"FILIAL",'Planificación 2026-1'!X:X,C52,'Planificación 2026-1'!H:H,"PS"))&gt;0,"P04"," ")</f>
        <v xml:space="preserve"> </v>
      </c>
      <c r="AG52" s="58"/>
      <c r="AH52" s="58" t="str">
        <f>IF(SUM(COUNTIFS('Planificación 2026-1'!F:F,"FILIAL",'Planificación 2026-1'!X:X,C52,'Planificación 2026-1'!H:H,"IN"))&gt;0,"P06"," ")</f>
        <v xml:space="preserve"> </v>
      </c>
      <c r="AI52" s="58" t="str">
        <f>IF(SUM(COUNTIFS('Planificación 2026-1'!F:F,"FILIAL",'Planificación 2026-1'!X:X,C52,'Planificación 2026-1'!H:H,"CA"))&gt;0,"P07"," ")</f>
        <v xml:space="preserve"> </v>
      </c>
      <c r="AJ52" s="58" t="str">
        <f>IF(SUM(COUNTIFS('Planificación 2026-1'!F:F,"FILIAL",'Planificación 2026-1'!X:X,C52,'Planificación 2026-1'!H:H,"DE"))&gt;0,"P08"," ")</f>
        <v xml:space="preserve"> </v>
      </c>
      <c r="AK52" s="58" t="str">
        <f>IF(SUM(COUNTIFS('Planificación 2026-1'!F:F,"FILIAL",'Planificación 2026-1'!X:X,C52,'Planificación 2026-1'!H:H,"OB"))&gt;0,"P09"," ")</f>
        <v xml:space="preserve"> </v>
      </c>
      <c r="AL52" s="58" t="str">
        <f>IF(SUM(COUNTIFS('Planificación 2026-1'!F:F,"FILIAL",'Planificación 2026-1'!X:X,C52,'Planificación 2026-1'!H:H,"MH"))&gt;0,"P31"," ")</f>
        <v xml:space="preserve"> </v>
      </c>
      <c r="AM52" s="58" t="str">
        <f>IF(SUM(COUNTIFS('Planificación 2026-1'!F:F,"FILIAL",'Planificación 2026-1'!X:X,C52,'Planificación 2026-1'!H:H,"IC"))&gt;0,"P32"," ")</f>
        <v xml:space="preserve"> </v>
      </c>
      <c r="AN52" s="58" t="str">
        <f>IF(SUM(COUNTIFS('Planificación 2026-1'!F:F,"FILIAL",'Planificación 2026-1'!X:X,C52,'Planificación 2026-1'!H:H,"AR"))&gt;0,"P34"," ")</f>
        <v xml:space="preserve"> </v>
      </c>
      <c r="AO52" s="58" t="str">
        <f>IF(SUM(COUNTIFS('Planificación 2026-1'!F:F,"FILIAL",'Planificación 2026-1'!X:X,C52,'Planificación 2026-1'!H:H,"T1"))&gt;0,"P35"," ")</f>
        <v xml:space="preserve"> </v>
      </c>
      <c r="AP52" s="58" t="str">
        <f>IF(SUM(COUNTIFS('Planificación 2026-1'!F:F,"FILIAL",'Planificación 2026-1'!X:X,C52,'Planificación 2026-1'!H:H,"T3"))&gt;0,"P36"," ")</f>
        <v xml:space="preserve"> </v>
      </c>
      <c r="AQ52" s="58" t="str">
        <f>IF(SUM(COUNTIFS('Planificación 2026-1'!F:F,"FILIAL",'Planificación 2026-1'!X:X,C52,'Planificación 2026-1'!H:H,"T2"))&gt;0,"P37"," ")</f>
        <v xml:space="preserve"> </v>
      </c>
      <c r="AR52" s="58" t="str">
        <f>IF(SUM(COUNTIFS('Planificación 2026-1'!F:F,"FILIAL",'Planificación 2026-1'!X:X,C52,'Planificación 2026-1'!H:H,"AE"))&gt;0,"P38"," ")</f>
        <v xml:space="preserve"> </v>
      </c>
      <c r="AS52" s="58" t="str">
        <f>IF(SUM(COUNTIFS('Planificación 2026-1'!F:F,"FILIAL",'Planificación 2026-1'!X:X,C52,'Planificación 2026-1'!H:H,"T4"))&gt;0,"P55"," ")</f>
        <v xml:space="preserve"> </v>
      </c>
      <c r="AT52" s="58" t="str">
        <f>IF(SUM(COUNTIFS('Planificación 2026-1'!F:F,"SUNAMPE",'Planificación 2026-1'!X:X,C52,'Planificación 2026-1'!H:H,"AF"))&gt;0," P01"," ")</f>
        <v xml:space="preserve"> </v>
      </c>
      <c r="AU52" s="58" t="str">
        <f>IF(SUM(COUNTIFS('Planificación 2026-1'!F:F,"SUNAMPE",'Planificación 2026-1'!X:X,C52,'Planificación 2026-1'!H:H,"EN"))&gt;0,"P02"," ")</f>
        <v xml:space="preserve"> </v>
      </c>
      <c r="AV52" s="58" t="str">
        <f>IF(SUM(COUNTIFS('Planificación 2026-1'!F:F,"SUNAMPE",'Planificación 2026-1'!X:X,C52,'Planificación 2026-1'!H:H,"IS"))&gt;0,"P03"," ")</f>
        <v xml:space="preserve"> </v>
      </c>
      <c r="AW52" s="58" t="str">
        <f>IF(SUM(COUNTIFS('Planificación 2026-1'!F:F,"SUNAMPE",'Planificación 2026-1'!X:X,C52,'Planificación 2026-1'!H:H,"PS"))&gt;0,"P04"," ")</f>
        <v xml:space="preserve"> </v>
      </c>
      <c r="AX52" s="58"/>
      <c r="AY52" s="58" t="str">
        <f>IF(SUM(COUNTIFS('Planificación 2026-1'!F:F,"SUNAMPE",'Planificación 2026-1'!X:X,C52,'Planificación 2026-1'!H:H,"IN"))&gt;0,"P06"," ")</f>
        <v xml:space="preserve"> </v>
      </c>
      <c r="AZ52" s="58" t="str">
        <f>IF(SUM(COUNTIFS('Planificación 2026-1'!F:F,"SUNAMPE",'Planificación 2026-1'!X:X,C52,'Planificación 2026-1'!H:H,"CA"))&gt;0,"P07"," ")</f>
        <v xml:space="preserve"> </v>
      </c>
      <c r="BA52" s="58" t="str">
        <f>IF(SUM(COUNTIFS('Planificación 2026-1'!F:F,"SUNAMPE",'Planificación 2026-1'!X:X,C52,'Planificación 2026-1'!H:H,"DE"))&gt;0,"P08"," ")</f>
        <v xml:space="preserve"> </v>
      </c>
      <c r="BB52" s="58" t="str">
        <f>IF(SUM(COUNTIFS('Planificación 2026-1'!F:F,"SUNAMPE",'Planificación 2026-1'!X:X,C52,'Planificación 2026-1'!H:H,"OB"))&gt;0,"P09"," ")</f>
        <v xml:space="preserve"> </v>
      </c>
      <c r="BC52" s="58" t="str">
        <f>IF(SUM(COUNTIFS('Planificación 2026-1'!F:F,"SUNAMPE",'Planificación 2026-1'!X:X,C52,'Planificación 2026-1'!H:H,"MH"))&gt;0,"P31"," ")</f>
        <v xml:space="preserve"> </v>
      </c>
      <c r="BD52" s="58" t="str">
        <f>IF(SUM(COUNTIFS('Planificación 2026-1'!F:F,"SUNAMPE",'Planificación 2026-1'!X:X,C52,'Planificación 2026-1'!H:H,"IC"))&gt;0,"P32"," ")</f>
        <v xml:space="preserve"> </v>
      </c>
      <c r="BE52" s="58" t="str">
        <f>IF(SUM(COUNTIFS('Planificación 2026-1'!F:F,"SUNAMPE",'Planificación 2026-1'!X:X,C52,'Planificación 2026-1'!H:H,"AR"))&gt;0,"P34"," ")</f>
        <v xml:space="preserve"> </v>
      </c>
      <c r="BF52" s="58" t="str">
        <f>IF(SUM(COUNTIFS('Planificación 2026-1'!F:F,"SUNAMPE",'Planificación 2026-1'!X:X,C52,'Planificación 2026-1'!H:H,"T1"))&gt;0,"P35"," ")</f>
        <v xml:space="preserve"> </v>
      </c>
      <c r="BG52" s="58" t="str">
        <f>IF(SUM(COUNTIFS('Planificación 2026-1'!F:F,"SUNAMPE",'Planificación 2026-1'!X:X,C52,'Planificación 2026-1'!H:H,"T3"))&gt;0,"P36"," ")</f>
        <v xml:space="preserve"> </v>
      </c>
      <c r="BH52" s="58" t="str">
        <f>IF(SUM(COUNTIFS('Planificación 2026-1'!F:F,"SUNAMPE",'Planificación 2026-1'!X:X,C52,'Planificación 2026-1'!H:H,"T2"))&gt;0,"P37"," ")</f>
        <v xml:space="preserve"> </v>
      </c>
      <c r="BI52" s="58" t="str">
        <f>IF(SUM(COUNTIFS('Planificación 2026-1'!F:F,"SUNAMPE",'Planificación 2026-1'!X:X,C52,'Planificación 2026-1'!H:H,"AE"))&gt;0,"P38"," ")</f>
        <v xml:space="preserve"> </v>
      </c>
      <c r="BJ52" s="58" t="str">
        <f>IF(SUM(COUNTIFS('Planificación 2026-1'!F:F,"SUNAMPE",'Planificación 2026-1'!X:X,C52,'Planificación 2026-1'!H:H,"T4"))&gt;0,"P55"," ")</f>
        <v xml:space="preserve"> </v>
      </c>
      <c r="BK52" s="58" t="str">
        <f>IF(SUM(COUNTIFS('Planificación 2026-1'!F:F,"HUAURA",'Planificación 2026-1'!X:X,C52,'Planificación 2026-1'!H:H,"AF"))&gt;0," P01"," ")</f>
        <v xml:space="preserve"> </v>
      </c>
      <c r="BL52" s="58" t="str">
        <f>IF(SUM(COUNTIFS('Planificación 2026-1'!F:F,"HUAURA",'Planificación 2026-1'!X:X,C52,'Planificación 2026-1'!H:H,"EN"))&gt;0,"P02"," ")</f>
        <v xml:space="preserve"> </v>
      </c>
      <c r="BM52" s="58" t="str">
        <f>IF(SUM(COUNTIFS('Planificación 2026-1'!F:F,"HUAURA",'Planificación 2026-1'!X:X,C52,'Planificación 2026-1'!H:H,"IS"))&gt;0,"P03"," ")</f>
        <v xml:space="preserve"> </v>
      </c>
      <c r="BN52" s="58" t="str">
        <f>IF(SUM(COUNTIFS('Planificación 2026-1'!F:F,"HUAURA",'Planificación 2026-1'!X:X,C52,'Planificación 2026-1'!H:H,"PS"))&gt;0,"P04"," ")</f>
        <v xml:space="preserve"> </v>
      </c>
      <c r="BO52" s="58"/>
      <c r="BP52" s="58" t="str">
        <f>IF(SUM(COUNTIFS('Planificación 2026-1'!F:F,"HUAURA",'Planificación 2026-1'!X:X,C52,'Planificación 2026-1'!H:H,"IN"))&gt;0,"P06"," ")</f>
        <v xml:space="preserve"> </v>
      </c>
      <c r="BQ52" s="58" t="str">
        <f>IF(SUM(COUNTIFS('Planificación 2026-1'!F:F,"HUAURA",'Planificación 2026-1'!X:X,C52,'Planificación 2026-1'!H:H,"CA"))&gt;0,"P07"," ")</f>
        <v xml:space="preserve"> </v>
      </c>
      <c r="BR52" s="58" t="str">
        <f>IF(SUM(COUNTIFS('Planificación 2026-1'!F:F,"HUAURA",'Planificación 2026-1'!X:X,C52,'Planificación 2026-1'!H:H,"DE"))&gt;0,"P08"," ")</f>
        <v xml:space="preserve"> </v>
      </c>
      <c r="BS52" s="58" t="str">
        <f>IF(SUM(COUNTIFS('Planificación 2026-1'!F:F,"HUAURA",'Planificación 2026-1'!X:X,C52,'Planificación 2026-1'!H:H,"OB"))&gt;0,"P09"," ")</f>
        <v xml:space="preserve"> </v>
      </c>
      <c r="BT52" s="58" t="str">
        <f>IF(SUM(COUNTIFS('Planificación 2026-1'!F:F,"HUAURA",'Planificación 2026-1'!X:X,C52,'Planificación 2026-1'!H:H,"MH"))&gt;0,"P31"," ")</f>
        <v xml:space="preserve"> </v>
      </c>
      <c r="BU52" s="58" t="str">
        <f>IF(SUM(COUNTIFS('Planificación 2026-1'!F:F,"HUAURA",'Planificación 2026-1'!X:X,C52,'Planificación 2026-1'!H:H,"IC"))&gt;0,"P32"," ")</f>
        <v xml:space="preserve"> </v>
      </c>
      <c r="BV52" s="58" t="str">
        <f>IF(SUM(COUNTIFS('Planificación 2026-1'!F:F,"HUAURA",'Planificación 2026-1'!X:X,C52,'Planificación 2026-1'!H:H,"AR"))&gt;0,"P34"," ")</f>
        <v xml:space="preserve"> </v>
      </c>
      <c r="BW52" s="58" t="str">
        <f>IF(SUM(COUNTIFS('Planificación 2026-1'!F:F,"HUAURA",'Planificación 2026-1'!X:X,C52,'Planificación 2026-1'!H:H,"T1"))&gt;0,"P35"," ")</f>
        <v xml:space="preserve"> </v>
      </c>
      <c r="BX52" s="58" t="str">
        <f>IF(SUM(COUNTIFS('Planificación 2026-1'!F:F,"HUAURA",'Planificación 2026-1'!X:X,C52,'Planificación 2026-1'!H:H,"T3"))&gt;0,"P36"," ")</f>
        <v xml:space="preserve"> </v>
      </c>
      <c r="BY52" s="58" t="str">
        <f>IF(SUM(COUNTIFS('Planificación 2026-1'!F:F,"HUAURA",'Planificación 2026-1'!X:X,C52,'Planificación 2026-1'!H:H,"T2"))&gt;0,"P37"," ")</f>
        <v xml:space="preserve"> </v>
      </c>
      <c r="BZ52" s="58" t="str">
        <f>IF(SUM(COUNTIFS('Planificación 2026-1'!F:F,"HUAURA",'Planificación 2026-1'!X:X,C52,'Planificación 2026-1'!H:H,"AE"))&gt;0,"P38"," ")</f>
        <v xml:space="preserve"> </v>
      </c>
      <c r="CA52" s="58" t="str">
        <f>IF(SUM(COUNTIFS('Planificación 2026-1'!F:F,"HUAURA",'Planificación 2026-1'!X:X,C52,'Planificación 2026-1'!H:H,"T4"))&gt;0,"P55"," ")</f>
        <v xml:space="preserve"> </v>
      </c>
      <c r="CB52" s="59">
        <f>SUMIFS('Planificación 2026-1'!S:S,'Planificación 2026-1'!X:X,C52,'Planificación 2026-1'!H:H,"AF",'Planificación 2026-1'!I:I,"&gt;2")</f>
        <v>0</v>
      </c>
      <c r="CC52" s="59">
        <f>SUMIFS('Planificación 2026-1'!S:S,'Planificación 2026-1'!X:X,C52,'Planificación 2026-1'!H:H,"EN",'Planificación 2026-1'!I:I,"&gt;2")</f>
        <v>38</v>
      </c>
      <c r="CD52" s="59">
        <f>SUMIFS('Planificación 2026-1'!S:S,'Planificación 2026-1'!X:X,C52,'Planificación 2026-1'!H:H,"IS",'Planificación 2026-1'!I:I,"&gt;2")</f>
        <v>0</v>
      </c>
      <c r="CE52" s="59">
        <f>SUMIFS('Planificación 2026-1'!S:S,'Planificación 2026-1'!X:X,C52,'Planificación 2026-1'!H:H,"PS",'Planificación 2026-1'!I:I,"&gt;2")</f>
        <v>0</v>
      </c>
      <c r="CF52" s="59">
        <f>SUMIFS('Planificación 2026-1'!S:S,'Planificación 2026-1'!X:X,C52,'Planificación 2026-1'!H:H,"IN",'Planificación 2026-1'!I:I,"&gt;2")</f>
        <v>0</v>
      </c>
      <c r="CG52" s="59">
        <f>SUMIFS('Planificación 2026-1'!S:S,'Planificación 2026-1'!X:X,C52,'Planificación 2026-1'!H:H,"CA",'Planificación 2026-1'!I:I,"&gt;2")</f>
        <v>0</v>
      </c>
      <c r="CH52" s="59">
        <f>SUMIFS('Planificación 2026-1'!S:S,'Planificación 2026-1'!X:X,C52,'Planificación 2026-1'!H:H,"DE",'Planificación 2026-1'!I:I,"&gt;2")</f>
        <v>0</v>
      </c>
      <c r="CI52" s="59">
        <f>SUMIFS('Planificación 2026-1'!S:S,'Planificación 2026-1'!X:X,C52,'Planificación 2026-1'!H:H,"OB",'Planificación 2026-1'!I:I,"&gt;2")</f>
        <v>0</v>
      </c>
      <c r="CJ52" s="59">
        <f>SUMIFS('Planificación 2026-1'!S:S,'Planificación 2026-1'!X:X,C52,'Planificación 2026-1'!H:H,"MH",'Planificación 2026-1'!I:I,"&gt;2")</f>
        <v>0</v>
      </c>
      <c r="CK52" s="59">
        <f>SUMIFS('Planificación 2026-1'!S:S,'Planificación 2026-1'!X:X,C52,'Planificación 2026-1'!H:H,"IC",'Planificación 2026-1'!I:I,"&gt;2")</f>
        <v>0</v>
      </c>
      <c r="CL52" s="59">
        <f>SUMIFS('Planificación 2026-1'!S:S,'Planificación 2026-1'!X:X,C52,'Planificación 2026-1'!H:H,"AR",'Planificación 2026-1'!I:I,"&gt;2")</f>
        <v>0</v>
      </c>
      <c r="CM52" s="59">
        <f>SUMIFS('Planificación 2026-1'!S:S,'Planificación 2026-1'!X:X,C52,'Planificación 2026-1'!H:H,"AE",'Planificación 2026-1'!I:I,"&gt;2")</f>
        <v>0</v>
      </c>
      <c r="CN52" s="59">
        <f>SUMIFS('Planificación 2026-1'!S:S,'Planificación 2026-1'!X:X,C52,'Planificación 2026-1'!H:H,"T1",'Planificación 2026-1'!I:I,"&gt;2")</f>
        <v>0</v>
      </c>
      <c r="CO52" s="59">
        <f>SUMIFS('Planificación 2026-1'!S:S,'Planificación 2026-1'!X:X,C52,'Planificación 2026-1'!H:H,"T3",'Planificación 2026-1'!I:I,"&gt;2")</f>
        <v>0</v>
      </c>
      <c r="CP52" s="59">
        <f>SUMIFS('Planificación 2026-1'!S:S,'Planificación 2026-1'!X:X,C52,'Planificación 2026-1'!H:H,"T2",'Planificación 2026-1'!I:I,"&gt;2")</f>
        <v>0</v>
      </c>
      <c r="CQ52" s="59">
        <f>SUMIFS('Planificación 2026-1'!S:S,'Planificación 2026-1'!X:X,C52,'Planificación 2026-1'!H:H,"T4",'Planificación 2026-1'!I:I,"&gt;2")</f>
        <v>0</v>
      </c>
      <c r="CR52" s="59">
        <f>SUMIFS('Planificación 2026-1'!S:S,'Planificación 2026-1'!X:X,C52,'Planificación 2026-1'!H:H,"AF",'Planificación 2026-1'!I:I,"&lt;3")</f>
        <v>0</v>
      </c>
      <c r="CS52" s="59">
        <f>SUMIFS('Planificación 2026-1'!S:S,'Planificación 2026-1'!X:X,C52,'Planificación 2026-1'!H:H,"EN",'Planificación 2026-1'!I:I,"&lt;3")</f>
        <v>0</v>
      </c>
      <c r="CT52" s="59">
        <f>SUMIFS('Planificación 2026-1'!S:S,'Planificación 2026-1'!X:X,C52,'Planificación 2026-1'!H:H,"IS",'Planificación 2026-1'!I:I,"&lt;3")</f>
        <v>0</v>
      </c>
      <c r="CU52" s="59">
        <f>SUMIFS('Planificación 2026-1'!S:S,'Planificación 2026-1'!X:X,C52,'Planificación 2026-1'!H:H,"PS",'Planificación 2026-1'!I:I,"&lt;3")</f>
        <v>0</v>
      </c>
      <c r="CV52" s="59">
        <f>SUMIFS('Planificación 2026-1'!S:S,'Planificación 2026-1'!X:X,C52,'Planificación 2026-1'!H:H,"IN",'Planificación 2026-1'!I:I,"&lt;3")</f>
        <v>0</v>
      </c>
      <c r="CW52" s="59">
        <f>SUMIFS('Planificación 2026-1'!S:S,'Planificación 2026-1'!X:X,C52,'Planificación 2026-1'!H:H,"CA",'Planificación 2026-1'!I:I,"&lt;3")</f>
        <v>0</v>
      </c>
      <c r="CX52" s="59">
        <f>SUMIFS('Planificación 2026-1'!S:S,'Planificación 2026-1'!X:X,C52,'Planificación 2026-1'!H:H,"DE",'Planificación 2026-1'!I:I,"&lt;3")</f>
        <v>0</v>
      </c>
      <c r="CY52" s="59">
        <f>SUMIFS('Planificación 2026-1'!S:S,'Planificación 2026-1'!X:X,C52,'Planificación 2026-1'!H:H,"OB",'Planificación 2026-1'!I:I,"&lt;3")</f>
        <v>0</v>
      </c>
      <c r="CZ52" s="59">
        <f>SUMIFS('Planificación 2026-1'!S:S,'Planificación 2026-1'!X:X,C52,'Planificación 2026-1'!H:H,"MH",'Planificación 2026-1'!I:I,"&lt;3")</f>
        <v>0</v>
      </c>
      <c r="DA52" s="59">
        <f>SUMIFS('Planificación 2026-1'!S:S,'Planificación 2026-1'!X:X,C52,'Planificación 2026-1'!H:H,"IC",'Planificación 2026-1'!I:I,"&lt;3")</f>
        <v>0</v>
      </c>
      <c r="DB52" s="59">
        <f>SUMIFS('Planificación 2026-1'!S:S,'Planificación 2026-1'!X:X,C52,'Planificación 2026-1'!H:H,"AR",'Planificación 2026-1'!I:I,"&lt;3")</f>
        <v>0</v>
      </c>
      <c r="DC52" s="59">
        <f>SUMIFS('Planificación 2026-1'!S:S,'Planificación 2026-1'!X:X,C52,'Planificación 2026-1'!H:H,"AE",'Planificación 2026-1'!I:I,"&lt;3")</f>
        <v>0</v>
      </c>
      <c r="DD52" s="59">
        <f>SUMIFS('Planificación 2026-1'!S:S,'Planificación 2026-1'!X:X,C52,'Planificación 2026-1'!H:H,"T1",'Planificación 2026-1'!I:I,"&lt;3")</f>
        <v>0</v>
      </c>
      <c r="DE52" s="59">
        <f>SUMIFS('Planificación 2026-1'!S:S,'Planificación 2026-1'!X:X,C52,'Planificación 2026-1'!H:H,"T3",'Planificación 2026-1'!I:I,"&lt;3")</f>
        <v>0</v>
      </c>
      <c r="DF52" s="59">
        <f>SUMIFS('Planificación 2026-1'!S:S,'Planificación 2026-1'!X:X,C52,'Planificación 2026-1'!H:H,"T2",'Planificación 2026-1'!I:I,"&lt;3")</f>
        <v>0</v>
      </c>
      <c r="DG52" s="59">
        <f>SUMIFS('Planificación 2026-1'!S:S,'Planificación 2026-1'!X:X,C52,'Planificación 2026-1'!H:H,"T4",'Planificación 2026-1'!I:I,"&lt;3")</f>
        <v>0</v>
      </c>
      <c r="DH52" s="58" t="str">
        <f t="shared" si="3"/>
        <v/>
      </c>
      <c r="DI52" s="27">
        <f>IF(C52="","",SUMIFS('Planificación 2026-1'!S:S,'Planificación 2026-1'!X:X,C52,'Planificación 2026-1'!F:F,"PRINCIPAL",'Planificación 2026-1'!Y:Y,"VIRTUAL"))</f>
        <v>0</v>
      </c>
      <c r="DJ52" s="27">
        <f>IF(C52="","",SUMIFS('Planificación 2026-1'!S:S,'Planificación 2026-1'!X:X,C52,'Planificación 2026-1'!F:F,"PRINCIPAL",'Planificación 2026-1'!Y:Y,"PRESENCIAL"))</f>
        <v>0</v>
      </c>
      <c r="DK52" s="27">
        <f>IF(C52="","",SUMIFS('Planificación 2026-1'!S:S,'Planificación 2026-1'!X:X,C52,'Planificación 2026-1'!F:F,"PRINCIPAL",'Planificación 2026-1'!Y:Y,"HIBRIDO PRESENCIAL"))</f>
        <v>0</v>
      </c>
      <c r="DL52" s="58" t="str">
        <f t="shared" si="4"/>
        <v>P02</v>
      </c>
      <c r="DM52" s="58">
        <f>IF(C52="","",SUMIFS('Planificación 2026-1'!S:S,'Planificación 2026-1'!X:X,C52,'Planificación 2026-1'!F:F,"FILIAL",'Planificación 2026-1'!Y:Y,"VIRTUAL"))</f>
        <v>8</v>
      </c>
      <c r="DN52" s="60">
        <f>IF(C52="","",SUMIFS('Planificación 2026-1'!S:S,'Planificación 2026-1'!X:X,C52,'Planificación 2026-1'!F:F,"FILIAL",'Planificación 2026-1'!Y:Y,"PRESENCIAL"))</f>
        <v>30</v>
      </c>
      <c r="DO52" s="29">
        <f>IF(C52="","",SUMIFS('Planificación 2026-1'!S:S,'Planificación 2026-1'!X:X,C52,'Planificación 2026-1'!F:F,"FILIAL",'Planificación 2026-1'!Y:Y,"HIBRIDO PRESENCIAL"))</f>
        <v>0</v>
      </c>
      <c r="DP52" s="61" t="str">
        <f t="shared" si="5"/>
        <v/>
      </c>
      <c r="DQ52" s="58">
        <f>IF(C52="","",SUMIFS('Planificación 2026-1'!S:S,'Planificación 2026-1'!X:X,C52,'Planificación 2026-1'!F:F,"SUNAMPE",'Planificación 2026-1'!Y:Y,"VIRTUAL"))</f>
        <v>0</v>
      </c>
      <c r="DR52" s="29">
        <f>IF(C52="","",SUMIFS('Planificación 2026-1'!S:S,'Planificación 2026-1'!X:X,C52,'Planificación 2026-1'!F:F,"SUNAMPE",'Planificación 2026-1'!Y:Y,"PRESENCIAL"))</f>
        <v>0</v>
      </c>
      <c r="DS52" s="61" t="str">
        <f t="shared" si="6"/>
        <v/>
      </c>
      <c r="DT52" s="58">
        <f>IF(C52="","",SUMIFS('Planificación 2026-1'!S:S,'Planificación 2026-1'!X:X,C52,'Planificación 2026-1'!F:F,"HUAURA",'Planificación 2026-1'!Y:Y,"VIRTUAL"))</f>
        <v>0</v>
      </c>
      <c r="DU52" s="29">
        <f>IF(C52="","",SUMIFS('Planificación 2026-1'!S:S,'Planificación 2026-1'!X:X,C52,'Planificación 2026-1'!F:F,"HUAURA",'Planificación 2026-1'!Y:Y,"PRESENCIAL"))</f>
        <v>0</v>
      </c>
      <c r="DV52" s="32">
        <f>SUMIFS('Planificación 2026-1'!S:S,'Planificación 2026-1'!X:X,C52,'Planificación 2026-1'!F:F,"PRINCIPAL",'Planificación 2026-1'!Y:Y,"VIRTUAL",'Planificación 2026-1'!I:I,"&gt;2")</f>
        <v>0</v>
      </c>
      <c r="DW52" s="32">
        <f>SUMIFS('Planificación 2026-1'!S:S,'Planificación 2026-1'!X:X,C52,'Planificación 2026-1'!F:F,"PRINCIPAL",'Planificación 2026-1'!Y:Y,"&lt;&gt;VIRTUAL",'Planificación 2026-1'!I:I,"&gt;2")</f>
        <v>0</v>
      </c>
      <c r="DX52" s="32">
        <f>SUMIFS('Planificación 2026-1'!S:S,'Planificación 2026-1'!X:X,C52,'Planificación 2026-1'!F:F,"SUNAMPE",'Planificación 2026-1'!Y:Y,"VIRTUAL",'Planificación 2026-1'!I:I,"&gt;2")</f>
        <v>0</v>
      </c>
      <c r="DY52" s="32">
        <f>SUMIFS('Planificación 2026-1'!S:S,'Planificación 2026-1'!X:X,C52,'Planificación 2026-1'!F:F,"SUNAMPE",'Planificación 2026-1'!Y:Y,"&lt;&gt;VIRTUAL",'Planificación 2026-1'!I:I,"&gt;2")</f>
        <v>0</v>
      </c>
      <c r="DZ52" s="32">
        <f>SUMIFS('Planificación 2026-1'!S:S,'Planificación 2026-1'!X:X,C52,'Planificación 2026-1'!F:F,"FILIAL",'Planificación 2026-1'!Y:Y,"VIRTUAL",'Planificación 2026-1'!I:I,"&gt;2")</f>
        <v>8</v>
      </c>
      <c r="EA52" s="32">
        <f>SUMIFS('Planificación 2026-1'!S:S,'Planificación 2026-1'!X:X,C52,'Planificación 2026-1'!F:F,"FILIAL",'Planificación 2026-1'!Y:Y,"&lt;&gt;VIRTUAL",'Planificación 2026-1'!I:I,"&gt;2")</f>
        <v>30</v>
      </c>
      <c r="EB52" s="32">
        <f>SUMIFS('Planificación 2026-1'!S:S,'Planificación 2026-1'!X:X,C52,'Planificación 2026-1'!F:F,"PORUMA",'Planificación 2026-1'!Y:Y,"VIRTUAL",'Planificación 2026-1'!I:I,"&gt;2")</f>
        <v>0</v>
      </c>
      <c r="EC52" s="32">
        <f>SUMIFS('Planificación 2026-1'!S:S,'Planificación 2026-1'!X:X,C52,'Planificación 2026-1'!F:F,"PORUMA",'Planificación 2026-1'!Y:Y,"&lt;&gt;VIRTUAL",'Planificación 2026-1'!I:I,"&gt;2")</f>
        <v>0</v>
      </c>
      <c r="ED52" s="32">
        <f>SUMIFS('Planificación 2026-1'!S:S,'Planificación 2026-1'!X:X,C52,'Planificación 2026-1'!F:F,"HUAURA",'Planificación 2026-1'!Y:Y,"VIRTUAL",'Planificación 2026-1'!I:I,"&gt;2")</f>
        <v>0</v>
      </c>
      <c r="EE52" s="32">
        <f>SUMIFS('Planificación 2026-1'!S:S,'Planificación 2026-1'!X:X,C52,'Planificación 2026-1'!F:F,"HUAURA",'Planificación 2026-1'!Y:Y,"&lt;&gt;VIRTUAL",'Planificación 2026-1'!I:I,"&gt;2")</f>
        <v>0</v>
      </c>
      <c r="EF52" s="32">
        <f>SUMIFS('Planificación 2026-1'!S:S,'Planificación 2026-1'!X:X,C52,'Planificación 2026-1'!F:F,"PRINCIPAL",'Planificación 2026-1'!Y:Y,"VIRTUAL",'Planificación 2026-1'!I:I,"&lt;3")</f>
        <v>0</v>
      </c>
      <c r="EG52" s="32">
        <f>SUMIFS('Planificación 2026-1'!S:S,'Planificación 2026-1'!X:X,C52,'Planificación 2026-1'!F:F,"PRINCIPAL",'Planificación 2026-1'!Y:Y,"&lt;&gt;VIRTUAL",'Planificación 2026-1'!I:I,"&lt;3")</f>
        <v>0</v>
      </c>
      <c r="EH52" s="32">
        <f>SUMIFS('Planificación 2026-1'!S:S,'Planificación 2026-1'!X:X,C52,'Planificación 2026-1'!F:F,"SUNAMPE",'Planificación 2026-1'!Y:Y,"VIRTUAL",'Planificación 2026-1'!I:I,"&lt;3")</f>
        <v>0</v>
      </c>
      <c r="EI52" s="32">
        <f>SUMIFS('Planificación 2026-1'!S:S,'Planificación 2026-1'!X:X,C52,'Planificación 2026-1'!F:F,"SUNAMPE",'Planificación 2026-1'!Y:Y,"&lt;&gt;VIRTUAL",'Planificación 2026-1'!I:I,"&lt;3")</f>
        <v>0</v>
      </c>
      <c r="EJ52" s="32">
        <f>SUMIFS('Planificación 2026-1'!S:S,'Planificación 2026-1'!X:X,C52,'Planificación 2026-1'!F:F,"FILIAL",'Planificación 2026-1'!Y:Y,"VIRTUAL",'Planificación 2026-1'!I:I,"&lt;3")</f>
        <v>0</v>
      </c>
      <c r="EK52" s="32">
        <f>SUMIFS('Planificación 2026-1'!S:S,'Planificación 2026-1'!X:X,C52,'Planificación 2026-1'!F:F,"FILIAL",'Planificación 2026-1'!Y:Y,"&lt;&gt;VIRTUAL",'Planificación 2026-1'!I:I,"&lt;3")</f>
        <v>0</v>
      </c>
      <c r="EL52" s="32">
        <f>SUMIFS('Planificación 2026-1'!S:S,'Planificación 2026-1'!X:X,C52,'Planificación 2026-1'!F:F,"PORUMA",'Planificación 2026-1'!Y:Y,"VIRTUAL",'Planificación 2026-1'!I:I,"&lt;3")</f>
        <v>0</v>
      </c>
      <c r="EM52" s="32">
        <f>SUMIFS('Planificación 2026-1'!S:S,'Planificación 2026-1'!X:X,C52,'Planificación 2026-1'!F:F,"PORUMA",'Planificación 2026-1'!Y:Y,"&lt;&gt;VIRTUAL",'Planificación 2026-1'!I:I,"&lt;3")</f>
        <v>0</v>
      </c>
      <c r="EN52" s="32">
        <f>SUMIFS('Planificación 2026-1'!S:S,'Planificación 2026-1'!X:X,C52,'Planificación 2026-1'!F:F,"HUAURA",'Planificación 2026-1'!Y:Y,"VIRTUAL",'Planificación 2026-1'!I:I,"&lt;3")</f>
        <v>0</v>
      </c>
      <c r="EO52" s="32">
        <f>SUMIFS('Planificación 2026-1'!S:S,'Planificación 2026-1'!X:X,C52,'Planificación 2026-1'!F:F,"HUAURA",'Planificación 2026-1'!Y:Y,"&lt;&gt;VIRTUAL",'Planificación 2026-1'!I:I,"&lt;3")</f>
        <v>0</v>
      </c>
      <c r="EP52" s="32">
        <f t="shared" si="13"/>
        <v>38</v>
      </c>
      <c r="EQ52" s="32">
        <f t="shared" si="7"/>
        <v>0</v>
      </c>
      <c r="ER52" s="32">
        <f t="shared" si="8"/>
        <v>0</v>
      </c>
      <c r="ES52" s="32">
        <f t="shared" si="9"/>
        <v>0</v>
      </c>
      <c r="ET52" s="32">
        <f t="shared" si="10"/>
        <v>0</v>
      </c>
      <c r="EU52" s="32">
        <f t="shared" si="11"/>
        <v>38</v>
      </c>
      <c r="EV52" s="32" t="b">
        <f>EXACT(EU52,E52)</f>
        <v>1</v>
      </c>
      <c r="EW52" s="32"/>
      <c r="EX52" s="32">
        <f t="shared" si="1"/>
        <v>8</v>
      </c>
      <c r="EY52" s="32">
        <f t="shared" si="2"/>
        <v>30</v>
      </c>
      <c r="EZ52" s="32" t="b">
        <f>EXACT(SUM(EX52:EY52),E52)</f>
        <v>1</v>
      </c>
      <c r="FA52" s="32" t="str">
        <f>IF(AND(DW52=0,EA52=0,EE52=0),"",IF(COUNTIF(DW52:EE52,"&gt;0")=1,IF(DW52&gt;0,"SEDE",IF(EA52&gt;0,"FILIAL","HUAURA")),IF(COUNTIF(DW52:EE52,"&gt;0")=2,IF(AND(DW52&gt;0,EA52&gt;0),"SEDE-FILIAL",IF(AND(DW52&gt;0,EE52&gt;0),"SEDE-HUAURA","FILIAL-HUAURA")),"SEDE-FILIAL-HUAURA")))</f>
        <v>FILIAL-HUAURA</v>
      </c>
      <c r="FB52" s="32" t="str">
        <f t="shared" si="12"/>
        <v>MAS PRESENCIAL</v>
      </c>
    </row>
    <row r="53" spans="1:158">
      <c r="A53" s="33"/>
      <c r="B53" s="65">
        <v>50</v>
      </c>
      <c r="C53" s="32" t="s">
        <v>250</v>
      </c>
      <c r="D53" s="429">
        <v>21522829</v>
      </c>
      <c r="E53" s="62">
        <f>SUMIF('Planificación 2026-1'!X:X,C53,'Planificación 2026-1'!S:S)</f>
        <v>16</v>
      </c>
      <c r="F53" s="63" t="s">
        <v>203</v>
      </c>
      <c r="G53" s="454" t="s">
        <v>200</v>
      </c>
      <c r="H53" s="64" t="s">
        <v>38</v>
      </c>
      <c r="I53" s="64" t="s">
        <v>156</v>
      </c>
      <c r="J53" s="32" t="s">
        <v>38</v>
      </c>
      <c r="K53" s="32" t="s">
        <v>156</v>
      </c>
      <c r="L53" s="57" t="str">
        <f>IF(SUM(COUNTIFS('Planificación 2026-1'!F:F,"PRINCIPAL",'Planificación 2026-1'!X:X,C53,'Planificación 2026-1'!H:H,"AF"))&gt;0,"P01"," ")</f>
        <v xml:space="preserve"> </v>
      </c>
      <c r="M53" s="58" t="str">
        <f>IF(SUM(COUNTIFS('Planificación 2026-1'!F:F,"PRINCIPAL",'Planificación 2026-1'!X:X,C53,'Planificación 2026-1'!H:H,"EN"))&gt;0,"P02"," ")</f>
        <v xml:space="preserve"> </v>
      </c>
      <c r="N53" s="58" t="str">
        <f>IF(SUM(COUNTIFS('Planificación 2026-1'!F:F,"PRINCIPAL",'Planificación 2026-1'!X:X,C53,'Planificación 2026-1'!H:H,"IS"))&gt;0,"P03"," ")</f>
        <v xml:space="preserve"> </v>
      </c>
      <c r="O53" s="58" t="str">
        <f>IF(SUM(COUNTIFS('Planificación 2026-1'!F:F,"PRINCIPAL",'Planificación 2026-1'!X:X,C53,'Planificación 2026-1'!H:H,"PS"))&gt;0,"P04"," ")</f>
        <v xml:space="preserve"> </v>
      </c>
      <c r="P53" s="58"/>
      <c r="Q53" s="58" t="str">
        <f>IF(SUM(COUNTIFS('Planificación 2026-1'!F:F,"PRINCIPAL",'Planificación 2026-1'!X:X,C53,'Planificación 2026-1'!H:H,"IN"))&gt;0,"P06"," ")</f>
        <v xml:space="preserve"> </v>
      </c>
      <c r="R53" s="58" t="str">
        <f>IF(SUM(COUNTIFS('Planificación 2026-1'!F:F,"PRINCIPAL",'Planificación 2026-1'!X:X,C53,'Planificación 2026-1'!H:H,"CA"))&gt;0,"P07"," ")</f>
        <v xml:space="preserve"> </v>
      </c>
      <c r="S53" s="58" t="str">
        <f>IF(SUM(COUNTIFS('Planificación 2026-1'!F:F,"PRINCIPAL",'Planificación 2026-1'!X:X,C53,'Planificación 2026-1'!H:H,"DE"))&gt;0,"P08"," ")</f>
        <v xml:space="preserve"> </v>
      </c>
      <c r="T53" s="58" t="str">
        <f>IF(SUM(COUNTIFS('Planificación 2026-1'!F:F,"PRINCIPAL",'Planificación 2026-1'!X:X,C53,'Planificación 2026-1'!H:H,"OB"))&gt;0,"P09"," ")</f>
        <v xml:space="preserve"> </v>
      </c>
      <c r="U53" s="58" t="str">
        <f>IF(SUM(COUNTIFS('Planificación 2026-1'!F:F,"PRINCIPAL",'Planificación 2026-1'!X:X,C53,'Planificación 2026-1'!H:H,"MH"))&gt;0,"P31"," ")</f>
        <v xml:space="preserve"> </v>
      </c>
      <c r="V53" s="58" t="str">
        <f>IF(SUM(COUNTIFS('Planificación 2026-1'!F:F,"PRINCIPAL",'Planificación 2026-1'!X:X,C53,'Planificación 2026-1'!H:H,"IC"))&gt;0,"P32"," ")</f>
        <v xml:space="preserve"> </v>
      </c>
      <c r="W53" s="58" t="str">
        <f>IF(SUM(COUNTIFS('Planificación 2026-1'!F:F,"PRINCIPAL",'Planificación 2026-1'!X:X,C53,'Planificación 2026-1'!H:H,"AR"))&gt;0,"P34"," ")</f>
        <v xml:space="preserve"> </v>
      </c>
      <c r="X53" s="58" t="str">
        <f>IF(SUM(COUNTIFS('Planificación 2026-1'!F:F,"PRINCIPAL",'Planificación 2026-1'!X:X,C53,'Planificación 2026-1'!H:H,"T1"))&gt;0,"P35"," ")</f>
        <v xml:space="preserve"> </v>
      </c>
      <c r="Y53" s="58" t="str">
        <f>IF(SUM(COUNTIFS('Planificación 2026-1'!F:F,"PRINCIPAL",'Planificación 2026-1'!X:X,C53,'Planificación 2026-1'!H:H,"T3"))&gt;0,"P36"," ")</f>
        <v xml:space="preserve"> </v>
      </c>
      <c r="Z53" s="58" t="str">
        <f>IF(SUM(COUNTIFS('Planificación 2026-1'!F:F,"PRINCIPAL",'Planificación 2026-1'!X:X,C53,'Planificación 2026-1'!H:H,"T2"))&gt;0,"P37"," ")</f>
        <v xml:space="preserve"> </v>
      </c>
      <c r="AA53" s="58" t="str">
        <f>IF(SUM(COUNTIFS('Planificación 2026-1'!F:F,"PRINCIPAL",'Planificación 2026-1'!X:X,C53,'Planificación 2026-1'!H:H,"AE"))&gt;0,"P38"," ")</f>
        <v xml:space="preserve"> </v>
      </c>
      <c r="AB53" s="58" t="str">
        <f>IF(SUM(COUNTIFS('Planificación 2026-1'!F:F,"PRINCIPAL",'Planificación 2026-1'!X:X,C53,'Planificación 2026-1'!H:H,"T4"))&gt;0,"P55"," ")</f>
        <v xml:space="preserve"> </v>
      </c>
      <c r="AC53" s="58" t="str">
        <f>IF(SUM(COUNTIFS('Planificación 2026-1'!F:F,"FILIAL",'Planificación 2026-1'!X:X,C53,'Planificación 2026-1'!H:H,"AF"))&gt;0," P01"," ")</f>
        <v xml:space="preserve"> </v>
      </c>
      <c r="AD53" s="58" t="str">
        <f>IF(SUM(COUNTIFS('Planificación 2026-1'!F:F,"FILIAL",'Planificación 2026-1'!X:X,C53,'Planificación 2026-1'!H:H,"EN"))&gt;0,"P02"," ")</f>
        <v xml:space="preserve"> </v>
      </c>
      <c r="AE53" s="58" t="str">
        <f>IF(SUM(COUNTIFS('Planificación 2026-1'!F:F,"FILIAL",'Planificación 2026-1'!X:X,C53,'Planificación 2026-1'!H:H,"IS"))&gt;0,"P03"," ")</f>
        <v xml:space="preserve"> </v>
      </c>
      <c r="AF53" s="58" t="str">
        <f>IF(SUM(COUNTIFS('Planificación 2026-1'!F:F,"FILIAL",'Planificación 2026-1'!X:X,C53,'Planificación 2026-1'!H:H,"PS"))&gt;0,"P04"," ")</f>
        <v xml:space="preserve"> </v>
      </c>
      <c r="AG53" s="58"/>
      <c r="AH53" s="58" t="str">
        <f>IF(SUM(COUNTIFS('Planificación 2026-1'!F:F,"FILIAL",'Planificación 2026-1'!X:X,C53,'Planificación 2026-1'!H:H,"IN"))&gt;0,"P06"," ")</f>
        <v xml:space="preserve"> </v>
      </c>
      <c r="AI53" s="58" t="str">
        <f>IF(SUM(COUNTIFS('Planificación 2026-1'!F:F,"FILIAL",'Planificación 2026-1'!X:X,C53,'Planificación 2026-1'!H:H,"CA"))&gt;0,"P07"," ")</f>
        <v xml:space="preserve"> </v>
      </c>
      <c r="AJ53" s="58" t="str">
        <f>IF(SUM(COUNTIFS('Planificación 2026-1'!F:F,"FILIAL",'Planificación 2026-1'!X:X,C53,'Planificación 2026-1'!H:H,"DE"))&gt;0,"P08"," ")</f>
        <v xml:space="preserve"> </v>
      </c>
      <c r="AK53" s="58" t="str">
        <f>IF(SUM(COUNTIFS('Planificación 2026-1'!F:F,"FILIAL",'Planificación 2026-1'!X:X,C53,'Planificación 2026-1'!H:H,"OB"))&gt;0,"P09"," ")</f>
        <v>P09</v>
      </c>
      <c r="AL53" s="58" t="str">
        <f>IF(SUM(COUNTIFS('Planificación 2026-1'!F:F,"FILIAL",'Planificación 2026-1'!X:X,C53,'Planificación 2026-1'!H:H,"MH"))&gt;0,"P31"," ")</f>
        <v xml:space="preserve"> </v>
      </c>
      <c r="AM53" s="58" t="str">
        <f>IF(SUM(COUNTIFS('Planificación 2026-1'!F:F,"FILIAL",'Planificación 2026-1'!X:X,C53,'Planificación 2026-1'!H:H,"IC"))&gt;0,"P32"," ")</f>
        <v xml:space="preserve"> </v>
      </c>
      <c r="AN53" s="58" t="str">
        <f>IF(SUM(COUNTIFS('Planificación 2026-1'!F:F,"FILIAL",'Planificación 2026-1'!X:X,C53,'Planificación 2026-1'!H:H,"AR"))&gt;0,"P34"," ")</f>
        <v xml:space="preserve"> </v>
      </c>
      <c r="AO53" s="58" t="str">
        <f>IF(SUM(COUNTIFS('Planificación 2026-1'!F:F,"FILIAL",'Planificación 2026-1'!X:X,C53,'Planificación 2026-1'!H:H,"T1"))&gt;0,"P35"," ")</f>
        <v xml:space="preserve"> </v>
      </c>
      <c r="AP53" s="58" t="str">
        <f>IF(SUM(COUNTIFS('Planificación 2026-1'!F:F,"FILIAL",'Planificación 2026-1'!X:X,C53,'Planificación 2026-1'!H:H,"T3"))&gt;0,"P36"," ")</f>
        <v xml:space="preserve"> </v>
      </c>
      <c r="AQ53" s="58" t="str">
        <f>IF(SUM(COUNTIFS('Planificación 2026-1'!F:F,"FILIAL",'Planificación 2026-1'!X:X,C53,'Planificación 2026-1'!H:H,"T2"))&gt;0,"P37"," ")</f>
        <v xml:space="preserve"> </v>
      </c>
      <c r="AR53" s="58" t="str">
        <f>IF(SUM(COUNTIFS('Planificación 2026-1'!F:F,"FILIAL",'Planificación 2026-1'!X:X,C53,'Planificación 2026-1'!H:H,"AE"))&gt;0,"P38"," ")</f>
        <v xml:space="preserve"> </v>
      </c>
      <c r="AS53" s="58" t="str">
        <f>IF(SUM(COUNTIFS('Planificación 2026-1'!F:F,"FILIAL",'Planificación 2026-1'!X:X,C53,'Planificación 2026-1'!H:H,"T4"))&gt;0,"P55"," ")</f>
        <v xml:space="preserve"> </v>
      </c>
      <c r="AT53" s="58" t="str">
        <f>IF(SUM(COUNTIFS('Planificación 2026-1'!F:F,"SUNAMPE",'Planificación 2026-1'!X:X,C53,'Planificación 2026-1'!H:H,"AF"))&gt;0," P01"," ")</f>
        <v xml:space="preserve"> </v>
      </c>
      <c r="AU53" s="58" t="str">
        <f>IF(SUM(COUNTIFS('Planificación 2026-1'!F:F,"SUNAMPE",'Planificación 2026-1'!X:X,C53,'Planificación 2026-1'!H:H,"EN"))&gt;0,"P02"," ")</f>
        <v xml:space="preserve"> </v>
      </c>
      <c r="AV53" s="58" t="str">
        <f>IF(SUM(COUNTIFS('Planificación 2026-1'!F:F,"SUNAMPE",'Planificación 2026-1'!X:X,C53,'Planificación 2026-1'!H:H,"IS"))&gt;0,"P03"," ")</f>
        <v xml:space="preserve"> </v>
      </c>
      <c r="AW53" s="58" t="str">
        <f>IF(SUM(COUNTIFS('Planificación 2026-1'!F:F,"SUNAMPE",'Planificación 2026-1'!X:X,C53,'Planificación 2026-1'!H:H,"PS"))&gt;0,"P04"," ")</f>
        <v xml:space="preserve"> </v>
      </c>
      <c r="AX53" s="58"/>
      <c r="AY53" s="58" t="str">
        <f>IF(SUM(COUNTIFS('Planificación 2026-1'!F:F,"SUNAMPE",'Planificación 2026-1'!X:X,C53,'Planificación 2026-1'!H:H,"IN"))&gt;0,"P06"," ")</f>
        <v xml:space="preserve"> </v>
      </c>
      <c r="AZ53" s="58" t="str">
        <f>IF(SUM(COUNTIFS('Planificación 2026-1'!F:F,"SUNAMPE",'Planificación 2026-1'!X:X,C53,'Planificación 2026-1'!H:H,"CA"))&gt;0,"P07"," ")</f>
        <v xml:space="preserve"> </v>
      </c>
      <c r="BA53" s="58" t="str">
        <f>IF(SUM(COUNTIFS('Planificación 2026-1'!F:F,"SUNAMPE",'Planificación 2026-1'!X:X,C53,'Planificación 2026-1'!H:H,"DE"))&gt;0,"P08"," ")</f>
        <v xml:space="preserve"> </v>
      </c>
      <c r="BB53" s="58" t="str">
        <f>IF(SUM(COUNTIFS('Planificación 2026-1'!F:F,"SUNAMPE",'Planificación 2026-1'!X:X,C53,'Planificación 2026-1'!H:H,"OB"))&gt;0,"P09"," ")</f>
        <v xml:space="preserve"> </v>
      </c>
      <c r="BC53" s="58" t="str">
        <f>IF(SUM(COUNTIFS('Planificación 2026-1'!F:F,"SUNAMPE",'Planificación 2026-1'!X:X,C53,'Planificación 2026-1'!H:H,"MH"))&gt;0,"P31"," ")</f>
        <v xml:space="preserve"> </v>
      </c>
      <c r="BD53" s="58" t="str">
        <f>IF(SUM(COUNTIFS('Planificación 2026-1'!F:F,"SUNAMPE",'Planificación 2026-1'!X:X,C53,'Planificación 2026-1'!H:H,"IC"))&gt;0,"P32"," ")</f>
        <v xml:space="preserve"> </v>
      </c>
      <c r="BE53" s="58" t="str">
        <f>IF(SUM(COUNTIFS('Planificación 2026-1'!F:F,"SUNAMPE",'Planificación 2026-1'!X:X,C53,'Planificación 2026-1'!H:H,"AR"))&gt;0,"P34"," ")</f>
        <v xml:space="preserve"> </v>
      </c>
      <c r="BF53" s="58" t="str">
        <f>IF(SUM(COUNTIFS('Planificación 2026-1'!F:F,"SUNAMPE",'Planificación 2026-1'!X:X,C53,'Planificación 2026-1'!H:H,"T1"))&gt;0,"P35"," ")</f>
        <v xml:space="preserve"> </v>
      </c>
      <c r="BG53" s="58" t="str">
        <f>IF(SUM(COUNTIFS('Planificación 2026-1'!F:F,"SUNAMPE",'Planificación 2026-1'!X:X,C53,'Planificación 2026-1'!H:H,"T3"))&gt;0,"P36"," ")</f>
        <v xml:space="preserve"> </v>
      </c>
      <c r="BH53" s="58" t="str">
        <f>IF(SUM(COUNTIFS('Planificación 2026-1'!F:F,"SUNAMPE",'Planificación 2026-1'!X:X,C53,'Planificación 2026-1'!H:H,"T2"))&gt;0,"P37"," ")</f>
        <v xml:space="preserve"> </v>
      </c>
      <c r="BI53" s="58" t="str">
        <f>IF(SUM(COUNTIFS('Planificación 2026-1'!F:F,"SUNAMPE",'Planificación 2026-1'!X:X,C53,'Planificación 2026-1'!H:H,"AE"))&gt;0,"P38"," ")</f>
        <v xml:space="preserve"> </v>
      </c>
      <c r="BJ53" s="58" t="str">
        <f>IF(SUM(COUNTIFS('Planificación 2026-1'!F:F,"SUNAMPE",'Planificación 2026-1'!X:X,C53,'Planificación 2026-1'!H:H,"T4"))&gt;0,"P55"," ")</f>
        <v xml:space="preserve"> </v>
      </c>
      <c r="BK53" s="58" t="str">
        <f>IF(SUM(COUNTIFS('Planificación 2026-1'!F:F,"HUAURA",'Planificación 2026-1'!X:X,C53,'Planificación 2026-1'!H:H,"AF"))&gt;0," P01"," ")</f>
        <v xml:space="preserve"> </v>
      </c>
      <c r="BL53" s="58" t="str">
        <f>IF(SUM(COUNTIFS('Planificación 2026-1'!F:F,"HUAURA",'Planificación 2026-1'!X:X,C53,'Planificación 2026-1'!H:H,"EN"))&gt;0,"P02"," ")</f>
        <v xml:space="preserve"> </v>
      </c>
      <c r="BM53" s="58" t="str">
        <f>IF(SUM(COUNTIFS('Planificación 2026-1'!F:F,"HUAURA",'Planificación 2026-1'!X:X,C53,'Planificación 2026-1'!H:H,"IS"))&gt;0,"P03"," ")</f>
        <v xml:space="preserve"> </v>
      </c>
      <c r="BN53" s="58" t="str">
        <f>IF(SUM(COUNTIFS('Planificación 2026-1'!F:F,"HUAURA",'Planificación 2026-1'!X:X,C53,'Planificación 2026-1'!H:H,"PS"))&gt;0,"P04"," ")</f>
        <v xml:space="preserve"> </v>
      </c>
      <c r="BO53" s="58"/>
      <c r="BP53" s="58" t="str">
        <f>IF(SUM(COUNTIFS('Planificación 2026-1'!F:F,"HUAURA",'Planificación 2026-1'!X:X,C53,'Planificación 2026-1'!H:H,"IN"))&gt;0,"P06"," ")</f>
        <v xml:space="preserve"> </v>
      </c>
      <c r="BQ53" s="58" t="str">
        <f>IF(SUM(COUNTIFS('Planificación 2026-1'!F:F,"HUAURA",'Planificación 2026-1'!X:X,C53,'Planificación 2026-1'!H:H,"CA"))&gt;0,"P07"," ")</f>
        <v xml:space="preserve"> </v>
      </c>
      <c r="BR53" s="58" t="str">
        <f>IF(SUM(COUNTIFS('Planificación 2026-1'!F:F,"HUAURA",'Planificación 2026-1'!X:X,C53,'Planificación 2026-1'!H:H,"DE"))&gt;0,"P08"," ")</f>
        <v xml:space="preserve"> </v>
      </c>
      <c r="BS53" s="58" t="str">
        <f>IF(SUM(COUNTIFS('Planificación 2026-1'!F:F,"HUAURA",'Planificación 2026-1'!X:X,C53,'Planificación 2026-1'!H:H,"OB"))&gt;0,"P09"," ")</f>
        <v xml:space="preserve"> </v>
      </c>
      <c r="BT53" s="58" t="str">
        <f>IF(SUM(COUNTIFS('Planificación 2026-1'!F:F,"HUAURA",'Planificación 2026-1'!X:X,C53,'Planificación 2026-1'!H:H,"MH"))&gt;0,"P31"," ")</f>
        <v xml:space="preserve"> </v>
      </c>
      <c r="BU53" s="58" t="str">
        <f>IF(SUM(COUNTIFS('Planificación 2026-1'!F:F,"HUAURA",'Planificación 2026-1'!X:X,C53,'Planificación 2026-1'!H:H,"IC"))&gt;0,"P32"," ")</f>
        <v xml:space="preserve"> </v>
      </c>
      <c r="BV53" s="58" t="str">
        <f>IF(SUM(COUNTIFS('Planificación 2026-1'!F:F,"HUAURA",'Planificación 2026-1'!X:X,C53,'Planificación 2026-1'!H:H,"AR"))&gt;0,"P34"," ")</f>
        <v xml:space="preserve"> </v>
      </c>
      <c r="BW53" s="58" t="str">
        <f>IF(SUM(COUNTIFS('Planificación 2026-1'!F:F,"HUAURA",'Planificación 2026-1'!X:X,C53,'Planificación 2026-1'!H:H,"T1"))&gt;0,"P35"," ")</f>
        <v xml:space="preserve"> </v>
      </c>
      <c r="BX53" s="58" t="str">
        <f>IF(SUM(COUNTIFS('Planificación 2026-1'!F:F,"HUAURA",'Planificación 2026-1'!X:X,C53,'Planificación 2026-1'!H:H,"T3"))&gt;0,"P36"," ")</f>
        <v xml:space="preserve"> </v>
      </c>
      <c r="BY53" s="58" t="str">
        <f>IF(SUM(COUNTIFS('Planificación 2026-1'!F:F,"HUAURA",'Planificación 2026-1'!X:X,C53,'Planificación 2026-1'!H:H,"T2"))&gt;0,"P37"," ")</f>
        <v xml:space="preserve"> </v>
      </c>
      <c r="BZ53" s="58" t="str">
        <f>IF(SUM(COUNTIFS('Planificación 2026-1'!F:F,"HUAURA",'Planificación 2026-1'!X:X,C53,'Planificación 2026-1'!H:H,"AE"))&gt;0,"P38"," ")</f>
        <v xml:space="preserve"> </v>
      </c>
      <c r="CA53" s="58" t="str">
        <f>IF(SUM(COUNTIFS('Planificación 2026-1'!F:F,"HUAURA",'Planificación 2026-1'!X:X,C53,'Planificación 2026-1'!H:H,"T4"))&gt;0,"P55"," ")</f>
        <v xml:space="preserve"> </v>
      </c>
      <c r="CB53" s="59">
        <f>SUMIFS('Planificación 2026-1'!S:S,'Planificación 2026-1'!X:X,C53,'Planificación 2026-1'!H:H,"AF",'Planificación 2026-1'!I:I,"&gt;2")</f>
        <v>0</v>
      </c>
      <c r="CC53" s="59">
        <f>SUMIFS('Planificación 2026-1'!S:S,'Planificación 2026-1'!X:X,C53,'Planificación 2026-1'!H:H,"EN",'Planificación 2026-1'!I:I,"&gt;2")</f>
        <v>0</v>
      </c>
      <c r="CD53" s="59">
        <f>SUMIFS('Planificación 2026-1'!S:S,'Planificación 2026-1'!X:X,C53,'Planificación 2026-1'!H:H,"IS",'Planificación 2026-1'!I:I,"&gt;2")</f>
        <v>0</v>
      </c>
      <c r="CE53" s="59">
        <f>SUMIFS('Planificación 2026-1'!S:S,'Planificación 2026-1'!X:X,C53,'Planificación 2026-1'!H:H,"PS",'Planificación 2026-1'!I:I,"&gt;2")</f>
        <v>0</v>
      </c>
      <c r="CF53" s="59">
        <f>SUMIFS('Planificación 2026-1'!S:S,'Planificación 2026-1'!X:X,C53,'Planificación 2026-1'!H:H,"IN",'Planificación 2026-1'!I:I,"&gt;2")</f>
        <v>0</v>
      </c>
      <c r="CG53" s="59">
        <f>SUMIFS('Planificación 2026-1'!S:S,'Planificación 2026-1'!X:X,C53,'Planificación 2026-1'!H:H,"CA",'Planificación 2026-1'!I:I,"&gt;2")</f>
        <v>0</v>
      </c>
      <c r="CH53" s="59">
        <f>SUMIFS('Planificación 2026-1'!S:S,'Planificación 2026-1'!X:X,C53,'Planificación 2026-1'!H:H,"DE",'Planificación 2026-1'!I:I,"&gt;2")</f>
        <v>0</v>
      </c>
      <c r="CI53" s="59">
        <f>SUMIFS('Planificación 2026-1'!S:S,'Planificación 2026-1'!X:X,C53,'Planificación 2026-1'!H:H,"OB",'Planificación 2026-1'!I:I,"&gt;2")</f>
        <v>16</v>
      </c>
      <c r="CJ53" s="59">
        <f>SUMIFS('Planificación 2026-1'!S:S,'Planificación 2026-1'!X:X,C53,'Planificación 2026-1'!H:H,"MH",'Planificación 2026-1'!I:I,"&gt;2")</f>
        <v>0</v>
      </c>
      <c r="CK53" s="59">
        <f>SUMIFS('Planificación 2026-1'!S:S,'Planificación 2026-1'!X:X,C53,'Planificación 2026-1'!H:H,"IC",'Planificación 2026-1'!I:I,"&gt;2")</f>
        <v>0</v>
      </c>
      <c r="CL53" s="59">
        <f>SUMIFS('Planificación 2026-1'!S:S,'Planificación 2026-1'!X:X,C53,'Planificación 2026-1'!H:H,"AR",'Planificación 2026-1'!I:I,"&gt;2")</f>
        <v>0</v>
      </c>
      <c r="CM53" s="59">
        <f>SUMIFS('Planificación 2026-1'!S:S,'Planificación 2026-1'!X:X,C53,'Planificación 2026-1'!H:H,"AE",'Planificación 2026-1'!I:I,"&gt;2")</f>
        <v>0</v>
      </c>
      <c r="CN53" s="59">
        <f>SUMIFS('Planificación 2026-1'!S:S,'Planificación 2026-1'!X:X,C53,'Planificación 2026-1'!H:H,"T1",'Planificación 2026-1'!I:I,"&gt;2")</f>
        <v>0</v>
      </c>
      <c r="CO53" s="59">
        <f>SUMIFS('Planificación 2026-1'!S:S,'Planificación 2026-1'!X:X,C53,'Planificación 2026-1'!H:H,"T3",'Planificación 2026-1'!I:I,"&gt;2")</f>
        <v>0</v>
      </c>
      <c r="CP53" s="59">
        <f>SUMIFS('Planificación 2026-1'!S:S,'Planificación 2026-1'!X:X,C53,'Planificación 2026-1'!H:H,"T2",'Planificación 2026-1'!I:I,"&gt;2")</f>
        <v>0</v>
      </c>
      <c r="CQ53" s="59">
        <f>SUMIFS('Planificación 2026-1'!S:S,'Planificación 2026-1'!X:X,C53,'Planificación 2026-1'!H:H,"T4",'Planificación 2026-1'!I:I,"&gt;2")</f>
        <v>0</v>
      </c>
      <c r="CR53" s="59">
        <f>SUMIFS('Planificación 2026-1'!S:S,'Planificación 2026-1'!X:X,C53,'Planificación 2026-1'!H:H,"AF",'Planificación 2026-1'!I:I,"&lt;3")</f>
        <v>0</v>
      </c>
      <c r="CS53" s="59">
        <f>SUMIFS('Planificación 2026-1'!S:S,'Planificación 2026-1'!X:X,C53,'Planificación 2026-1'!H:H,"EN",'Planificación 2026-1'!I:I,"&lt;3")</f>
        <v>0</v>
      </c>
      <c r="CT53" s="59">
        <f>SUMIFS('Planificación 2026-1'!S:S,'Planificación 2026-1'!X:X,C53,'Planificación 2026-1'!H:H,"IS",'Planificación 2026-1'!I:I,"&lt;3")</f>
        <v>0</v>
      </c>
      <c r="CU53" s="59">
        <f>SUMIFS('Planificación 2026-1'!S:S,'Planificación 2026-1'!X:X,C53,'Planificación 2026-1'!H:H,"PS",'Planificación 2026-1'!I:I,"&lt;3")</f>
        <v>0</v>
      </c>
      <c r="CV53" s="59">
        <f>SUMIFS('Planificación 2026-1'!S:S,'Planificación 2026-1'!X:X,C53,'Planificación 2026-1'!H:H,"IN",'Planificación 2026-1'!I:I,"&lt;3")</f>
        <v>0</v>
      </c>
      <c r="CW53" s="59">
        <f>SUMIFS('Planificación 2026-1'!S:S,'Planificación 2026-1'!X:X,C53,'Planificación 2026-1'!H:H,"CA",'Planificación 2026-1'!I:I,"&lt;3")</f>
        <v>0</v>
      </c>
      <c r="CX53" s="59">
        <f>SUMIFS('Planificación 2026-1'!S:S,'Planificación 2026-1'!X:X,C53,'Planificación 2026-1'!H:H,"DE",'Planificación 2026-1'!I:I,"&lt;3")</f>
        <v>0</v>
      </c>
      <c r="CY53" s="59">
        <f>SUMIFS('Planificación 2026-1'!S:S,'Planificación 2026-1'!X:X,C53,'Planificación 2026-1'!H:H,"OB",'Planificación 2026-1'!I:I,"&lt;3")</f>
        <v>0</v>
      </c>
      <c r="CZ53" s="59">
        <f>SUMIFS('Planificación 2026-1'!S:S,'Planificación 2026-1'!X:X,C53,'Planificación 2026-1'!H:H,"MH",'Planificación 2026-1'!I:I,"&lt;3")</f>
        <v>0</v>
      </c>
      <c r="DA53" s="59">
        <f>SUMIFS('Planificación 2026-1'!S:S,'Planificación 2026-1'!X:X,C53,'Planificación 2026-1'!H:H,"IC",'Planificación 2026-1'!I:I,"&lt;3")</f>
        <v>0</v>
      </c>
      <c r="DB53" s="59">
        <f>SUMIFS('Planificación 2026-1'!S:S,'Planificación 2026-1'!X:X,C53,'Planificación 2026-1'!H:H,"AR",'Planificación 2026-1'!I:I,"&lt;3")</f>
        <v>0</v>
      </c>
      <c r="DC53" s="59">
        <f>SUMIFS('Planificación 2026-1'!S:S,'Planificación 2026-1'!X:X,C53,'Planificación 2026-1'!H:H,"AE",'Planificación 2026-1'!I:I,"&lt;3")</f>
        <v>0</v>
      </c>
      <c r="DD53" s="59">
        <f>SUMIFS('Planificación 2026-1'!S:S,'Planificación 2026-1'!X:X,C53,'Planificación 2026-1'!H:H,"T1",'Planificación 2026-1'!I:I,"&lt;3")</f>
        <v>0</v>
      </c>
      <c r="DE53" s="59">
        <f>SUMIFS('Planificación 2026-1'!S:S,'Planificación 2026-1'!X:X,C53,'Planificación 2026-1'!H:H,"T3",'Planificación 2026-1'!I:I,"&lt;3")</f>
        <v>0</v>
      </c>
      <c r="DF53" s="59">
        <f>SUMIFS('Planificación 2026-1'!S:S,'Planificación 2026-1'!X:X,C53,'Planificación 2026-1'!H:H,"T2",'Planificación 2026-1'!I:I,"&lt;3")</f>
        <v>0</v>
      </c>
      <c r="DG53" s="59">
        <f>SUMIFS('Planificación 2026-1'!S:S,'Planificación 2026-1'!X:X,C53,'Planificación 2026-1'!H:H,"T4",'Planificación 2026-1'!I:I,"&lt;3")</f>
        <v>0</v>
      </c>
      <c r="DH53" s="58" t="str">
        <f t="shared" si="3"/>
        <v/>
      </c>
      <c r="DI53" s="27">
        <f>IF(C53="","",SUMIFS('Planificación 2026-1'!S:S,'Planificación 2026-1'!X:X,C53,'Planificación 2026-1'!F:F,"PRINCIPAL",'Planificación 2026-1'!Y:Y,"VIRTUAL"))</f>
        <v>0</v>
      </c>
      <c r="DJ53" s="27">
        <f>IF(C53="","",SUMIFS('Planificación 2026-1'!S:S,'Planificación 2026-1'!X:X,C53,'Planificación 2026-1'!F:F,"PRINCIPAL",'Planificación 2026-1'!Y:Y,"PRESENCIAL"))</f>
        <v>0</v>
      </c>
      <c r="DK53" s="27">
        <f>IF(C53="","",SUMIFS('Planificación 2026-1'!S:S,'Planificación 2026-1'!X:X,C53,'Planificación 2026-1'!F:F,"PRINCIPAL",'Planificación 2026-1'!Y:Y,"HIBRIDO PRESENCIAL"))</f>
        <v>0</v>
      </c>
      <c r="DL53" s="58" t="str">
        <f t="shared" si="4"/>
        <v>P09</v>
      </c>
      <c r="DM53" s="58">
        <f>IF(C53="","",SUMIFS('Planificación 2026-1'!S:S,'Planificación 2026-1'!X:X,C53,'Planificación 2026-1'!F:F,"FILIAL",'Planificación 2026-1'!Y:Y,"VIRTUAL"))</f>
        <v>0</v>
      </c>
      <c r="DN53" s="60">
        <f>IF(C53="","",SUMIFS('Planificación 2026-1'!S:S,'Planificación 2026-1'!X:X,C53,'Planificación 2026-1'!F:F,"FILIAL",'Planificación 2026-1'!Y:Y,"PRESENCIAL"))</f>
        <v>16</v>
      </c>
      <c r="DO53" s="29">
        <f>IF(C53="","",SUMIFS('Planificación 2026-1'!S:S,'Planificación 2026-1'!X:X,C53,'Planificación 2026-1'!F:F,"FILIAL",'Planificación 2026-1'!Y:Y,"HIBRIDO PRESENCIAL"))</f>
        <v>0</v>
      </c>
      <c r="DP53" s="61" t="str">
        <f t="shared" si="5"/>
        <v/>
      </c>
      <c r="DQ53" s="58">
        <f>IF(C53="","",SUMIFS('Planificación 2026-1'!S:S,'Planificación 2026-1'!X:X,C53,'Planificación 2026-1'!F:F,"SUNAMPE",'Planificación 2026-1'!Y:Y,"VIRTUAL"))</f>
        <v>0</v>
      </c>
      <c r="DR53" s="29">
        <f>IF(C53="","",SUMIFS('Planificación 2026-1'!S:S,'Planificación 2026-1'!X:X,C53,'Planificación 2026-1'!F:F,"SUNAMPE",'Planificación 2026-1'!Y:Y,"PRESENCIAL"))</f>
        <v>0</v>
      </c>
      <c r="DS53" s="61" t="str">
        <f t="shared" si="6"/>
        <v/>
      </c>
      <c r="DT53" s="58">
        <f>IF(C53="","",SUMIFS('Planificación 2026-1'!S:S,'Planificación 2026-1'!X:X,C53,'Planificación 2026-1'!F:F,"HUAURA",'Planificación 2026-1'!Y:Y,"VIRTUAL"))</f>
        <v>0</v>
      </c>
      <c r="DU53" s="29">
        <f>IF(C53="","",SUMIFS('Planificación 2026-1'!S:S,'Planificación 2026-1'!X:X,C53,'Planificación 2026-1'!F:F,"HUAURA",'Planificación 2026-1'!Y:Y,"PRESENCIAL"))</f>
        <v>0</v>
      </c>
      <c r="DV53" s="32">
        <f>SUMIFS('Planificación 2026-1'!S:S,'Planificación 2026-1'!X:X,C53,'Planificación 2026-1'!F:F,"PRINCIPAL",'Planificación 2026-1'!Y:Y,"VIRTUAL",'Planificación 2026-1'!I:I,"&gt;2")</f>
        <v>0</v>
      </c>
      <c r="DW53" s="32">
        <f>SUMIFS('Planificación 2026-1'!S:S,'Planificación 2026-1'!X:X,C53,'Planificación 2026-1'!F:F,"PRINCIPAL",'Planificación 2026-1'!Y:Y,"&lt;&gt;VIRTUAL",'Planificación 2026-1'!I:I,"&gt;2")</f>
        <v>0</v>
      </c>
      <c r="DX53" s="32">
        <f>SUMIFS('Planificación 2026-1'!S:S,'Planificación 2026-1'!X:X,C53,'Planificación 2026-1'!F:F,"SUNAMPE",'Planificación 2026-1'!Y:Y,"VIRTUAL",'Planificación 2026-1'!I:I,"&gt;2")</f>
        <v>0</v>
      </c>
      <c r="DY53" s="32">
        <f>SUMIFS('Planificación 2026-1'!S:S,'Planificación 2026-1'!X:X,C53,'Planificación 2026-1'!F:F,"SUNAMPE",'Planificación 2026-1'!Y:Y,"&lt;&gt;VIRTUAL",'Planificación 2026-1'!I:I,"&gt;2")</f>
        <v>0</v>
      </c>
      <c r="DZ53" s="32">
        <f>SUMIFS('Planificación 2026-1'!S:S,'Planificación 2026-1'!X:X,C53,'Planificación 2026-1'!F:F,"FILIAL",'Planificación 2026-1'!Y:Y,"VIRTUAL",'Planificación 2026-1'!I:I,"&gt;2")</f>
        <v>0</v>
      </c>
      <c r="EA53" s="32">
        <f>SUMIFS('Planificación 2026-1'!S:S,'Planificación 2026-1'!X:X,C53,'Planificación 2026-1'!F:F,"FILIAL",'Planificación 2026-1'!Y:Y,"&lt;&gt;VIRTUAL",'Planificación 2026-1'!I:I,"&gt;2")</f>
        <v>16</v>
      </c>
      <c r="EB53" s="32">
        <f>SUMIFS('Planificación 2026-1'!S:S,'Planificación 2026-1'!X:X,C53,'Planificación 2026-1'!F:F,"PORUMA",'Planificación 2026-1'!Y:Y,"VIRTUAL",'Planificación 2026-1'!I:I,"&gt;2")</f>
        <v>0</v>
      </c>
      <c r="EC53" s="32">
        <f>SUMIFS('Planificación 2026-1'!S:S,'Planificación 2026-1'!X:X,C53,'Planificación 2026-1'!F:F,"PORUMA",'Planificación 2026-1'!Y:Y,"&lt;&gt;VIRTUAL",'Planificación 2026-1'!I:I,"&gt;2")</f>
        <v>0</v>
      </c>
      <c r="ED53" s="32">
        <f>SUMIFS('Planificación 2026-1'!S:S,'Planificación 2026-1'!X:X,C53,'Planificación 2026-1'!F:F,"HUAURA",'Planificación 2026-1'!Y:Y,"VIRTUAL",'Planificación 2026-1'!I:I,"&gt;2")</f>
        <v>0</v>
      </c>
      <c r="EE53" s="32">
        <f>SUMIFS('Planificación 2026-1'!S:S,'Planificación 2026-1'!X:X,C53,'Planificación 2026-1'!F:F,"HUAURA",'Planificación 2026-1'!Y:Y,"&lt;&gt;VIRTUAL",'Planificación 2026-1'!I:I,"&gt;2")</f>
        <v>0</v>
      </c>
      <c r="EF53" s="32">
        <f>SUMIFS('Planificación 2026-1'!S:S,'Planificación 2026-1'!X:X,C53,'Planificación 2026-1'!F:F,"PRINCIPAL",'Planificación 2026-1'!Y:Y,"VIRTUAL",'Planificación 2026-1'!I:I,"&lt;3")</f>
        <v>0</v>
      </c>
      <c r="EG53" s="32">
        <f>SUMIFS('Planificación 2026-1'!S:S,'Planificación 2026-1'!X:X,C53,'Planificación 2026-1'!F:F,"PRINCIPAL",'Planificación 2026-1'!Y:Y,"&lt;&gt;VIRTUAL",'Planificación 2026-1'!I:I,"&lt;3")</f>
        <v>0</v>
      </c>
      <c r="EH53" s="32">
        <f>SUMIFS('Planificación 2026-1'!S:S,'Planificación 2026-1'!X:X,C53,'Planificación 2026-1'!F:F,"SUNAMPE",'Planificación 2026-1'!Y:Y,"VIRTUAL",'Planificación 2026-1'!I:I,"&lt;3")</f>
        <v>0</v>
      </c>
      <c r="EI53" s="32">
        <f>SUMIFS('Planificación 2026-1'!S:S,'Planificación 2026-1'!X:X,C53,'Planificación 2026-1'!F:F,"SUNAMPE",'Planificación 2026-1'!Y:Y,"&lt;&gt;VIRTUAL",'Planificación 2026-1'!I:I,"&lt;3")</f>
        <v>0</v>
      </c>
      <c r="EJ53" s="32">
        <f>SUMIFS('Planificación 2026-1'!S:S,'Planificación 2026-1'!X:X,C53,'Planificación 2026-1'!F:F,"FILIAL",'Planificación 2026-1'!Y:Y,"VIRTUAL",'Planificación 2026-1'!I:I,"&lt;3")</f>
        <v>0</v>
      </c>
      <c r="EK53" s="32">
        <f>SUMIFS('Planificación 2026-1'!S:S,'Planificación 2026-1'!X:X,C53,'Planificación 2026-1'!F:F,"FILIAL",'Planificación 2026-1'!Y:Y,"&lt;&gt;VIRTUAL",'Planificación 2026-1'!I:I,"&lt;3")</f>
        <v>0</v>
      </c>
      <c r="EL53" s="32">
        <f>SUMIFS('Planificación 2026-1'!S:S,'Planificación 2026-1'!X:X,C53,'Planificación 2026-1'!F:F,"PORUMA",'Planificación 2026-1'!Y:Y,"VIRTUAL",'Planificación 2026-1'!I:I,"&lt;3")</f>
        <v>0</v>
      </c>
      <c r="EM53" s="32">
        <f>SUMIFS('Planificación 2026-1'!S:S,'Planificación 2026-1'!X:X,C53,'Planificación 2026-1'!F:F,"PORUMA",'Planificación 2026-1'!Y:Y,"&lt;&gt;VIRTUAL",'Planificación 2026-1'!I:I,"&lt;3")</f>
        <v>0</v>
      </c>
      <c r="EN53" s="32">
        <f>SUMIFS('Planificación 2026-1'!S:S,'Planificación 2026-1'!X:X,C53,'Planificación 2026-1'!F:F,"HUAURA",'Planificación 2026-1'!Y:Y,"VIRTUAL",'Planificación 2026-1'!I:I,"&lt;3")</f>
        <v>0</v>
      </c>
      <c r="EO53" s="32">
        <f>SUMIFS('Planificación 2026-1'!S:S,'Planificación 2026-1'!X:X,C53,'Planificación 2026-1'!F:F,"HUAURA",'Planificación 2026-1'!Y:Y,"&lt;&gt;VIRTUAL",'Planificación 2026-1'!I:I,"&lt;3")</f>
        <v>0</v>
      </c>
      <c r="EP53" s="32">
        <f t="shared" si="13"/>
        <v>16</v>
      </c>
      <c r="EQ53" s="32">
        <f t="shared" si="7"/>
        <v>0</v>
      </c>
      <c r="ER53" s="32">
        <f t="shared" si="8"/>
        <v>0</v>
      </c>
      <c r="ES53" s="32">
        <f t="shared" si="9"/>
        <v>0</v>
      </c>
      <c r="ET53" s="32">
        <f t="shared" si="10"/>
        <v>0</v>
      </c>
      <c r="EU53" s="32">
        <f t="shared" si="11"/>
        <v>16</v>
      </c>
      <c r="EV53" s="32" t="b">
        <f>EXACT(EU53,E53)</f>
        <v>1</v>
      </c>
      <c r="EW53" s="32"/>
      <c r="EX53" s="32">
        <f t="shared" si="1"/>
        <v>0</v>
      </c>
      <c r="EY53" s="32">
        <f t="shared" si="2"/>
        <v>16</v>
      </c>
      <c r="EZ53" s="32" t="b">
        <f>EXACT(SUM(EX53:EY53),E53)</f>
        <v>1</v>
      </c>
      <c r="FA53" s="32" t="str">
        <f>IF(AND(DW53=0,EA53=0,EE53=0),"",IF(COUNTIF(DW53:EE53,"&gt;0")=1,IF(DW53&gt;0,"SEDE",IF(EA53&gt;0,"FILIAL","HUAURA")),IF(COUNTIF(DW53:EE53,"&gt;0")=2,IF(AND(DW53&gt;0,EA53&gt;0),"SEDE-FILIAL",IF(AND(DW53&gt;0,EE53&gt;0),"SEDE-HUAURA","FILIAL-HUAURA")),"SEDE-FILIAL-HUAURA")))</f>
        <v>FILIAL</v>
      </c>
      <c r="FB53" s="32" t="str">
        <f t="shared" si="12"/>
        <v>PRESENCIAL</v>
      </c>
    </row>
    <row r="54" spans="1:158">
      <c r="A54" s="33"/>
      <c r="B54" s="66">
        <v>51</v>
      </c>
      <c r="C54" s="32" t="s">
        <v>251</v>
      </c>
      <c r="D54" s="429">
        <v>70504650</v>
      </c>
      <c r="E54" s="62">
        <f>SUMIF('Planificación 2026-1'!X:X,C54,'Planificación 2026-1'!S:S)</f>
        <v>18</v>
      </c>
      <c r="F54" s="63" t="s">
        <v>203</v>
      </c>
      <c r="G54" s="454" t="s">
        <v>200</v>
      </c>
      <c r="H54" s="64" t="s">
        <v>111</v>
      </c>
      <c r="I54" s="64" t="s">
        <v>157</v>
      </c>
      <c r="J54" s="32" t="s">
        <v>111</v>
      </c>
      <c r="K54" s="32" t="s">
        <v>157</v>
      </c>
      <c r="L54" s="57" t="str">
        <f>IF(SUM(COUNTIFS('Planificación 2026-1'!F:F,"PRINCIPAL",'Planificación 2026-1'!X:X,C54,'Planificación 2026-1'!H:H,"AF"))&gt;0,"P01"," ")</f>
        <v xml:space="preserve"> </v>
      </c>
      <c r="M54" s="58" t="str">
        <f>IF(SUM(COUNTIFS('Planificación 2026-1'!F:F,"PRINCIPAL",'Planificación 2026-1'!X:X,C54,'Planificación 2026-1'!H:H,"EN"))&gt;0,"P02"," ")</f>
        <v xml:space="preserve"> </v>
      </c>
      <c r="N54" s="58" t="str">
        <f>IF(SUM(COUNTIFS('Planificación 2026-1'!F:F,"PRINCIPAL",'Planificación 2026-1'!X:X,C54,'Planificación 2026-1'!H:H,"IS"))&gt;0,"P03"," ")</f>
        <v xml:space="preserve"> </v>
      </c>
      <c r="O54" s="58" t="str">
        <f>IF(SUM(COUNTIFS('Planificación 2026-1'!F:F,"PRINCIPAL",'Planificación 2026-1'!X:X,C54,'Planificación 2026-1'!H:H,"PS"))&gt;0,"P04"," ")</f>
        <v xml:space="preserve"> </v>
      </c>
      <c r="P54" s="58"/>
      <c r="Q54" s="58" t="str">
        <f>IF(SUM(COUNTIFS('Planificación 2026-1'!F:F,"PRINCIPAL",'Planificación 2026-1'!X:X,C54,'Planificación 2026-1'!H:H,"IN"))&gt;0,"P06"," ")</f>
        <v xml:space="preserve"> </v>
      </c>
      <c r="R54" s="58" t="str">
        <f>IF(SUM(COUNTIFS('Planificación 2026-1'!F:F,"PRINCIPAL",'Planificación 2026-1'!X:X,C54,'Planificación 2026-1'!H:H,"CA"))&gt;0,"P07"," ")</f>
        <v xml:space="preserve"> </v>
      </c>
      <c r="S54" s="58" t="str">
        <f>IF(SUM(COUNTIFS('Planificación 2026-1'!F:F,"PRINCIPAL",'Planificación 2026-1'!X:X,C54,'Planificación 2026-1'!H:H,"DE"))&gt;0,"P08"," ")</f>
        <v xml:space="preserve"> </v>
      </c>
      <c r="T54" s="58" t="str">
        <f>IF(SUM(COUNTIFS('Planificación 2026-1'!F:F,"PRINCIPAL",'Planificación 2026-1'!X:X,C54,'Planificación 2026-1'!H:H,"OB"))&gt;0,"P09"," ")</f>
        <v xml:space="preserve"> </v>
      </c>
      <c r="U54" s="58" t="str">
        <f>IF(SUM(COUNTIFS('Planificación 2026-1'!F:F,"PRINCIPAL",'Planificación 2026-1'!X:X,C54,'Planificación 2026-1'!H:H,"MH"))&gt;0,"P31"," ")</f>
        <v xml:space="preserve"> </v>
      </c>
      <c r="V54" s="58" t="str">
        <f>IF(SUM(COUNTIFS('Planificación 2026-1'!F:F,"PRINCIPAL",'Planificación 2026-1'!X:X,C54,'Planificación 2026-1'!H:H,"IC"))&gt;0,"P32"," ")</f>
        <v xml:space="preserve"> </v>
      </c>
      <c r="W54" s="58" t="str">
        <f>IF(SUM(COUNTIFS('Planificación 2026-1'!F:F,"PRINCIPAL",'Planificación 2026-1'!X:X,C54,'Planificación 2026-1'!H:H,"AR"))&gt;0,"P34"," ")</f>
        <v xml:space="preserve"> </v>
      </c>
      <c r="X54" s="58" t="str">
        <f>IF(SUM(COUNTIFS('Planificación 2026-1'!F:F,"PRINCIPAL",'Planificación 2026-1'!X:X,C54,'Planificación 2026-1'!H:H,"T1"))&gt;0,"P35"," ")</f>
        <v xml:space="preserve"> </v>
      </c>
      <c r="Y54" s="58" t="str">
        <f>IF(SUM(COUNTIFS('Planificación 2026-1'!F:F,"PRINCIPAL",'Planificación 2026-1'!X:X,C54,'Planificación 2026-1'!H:H,"T3"))&gt;0,"P36"," ")</f>
        <v xml:space="preserve"> </v>
      </c>
      <c r="Z54" s="58" t="str">
        <f>IF(SUM(COUNTIFS('Planificación 2026-1'!F:F,"PRINCIPAL",'Planificación 2026-1'!X:X,C54,'Planificación 2026-1'!H:H,"T2"))&gt;0,"P37"," ")</f>
        <v xml:space="preserve"> </v>
      </c>
      <c r="AA54" s="58" t="str">
        <f>IF(SUM(COUNTIFS('Planificación 2026-1'!F:F,"PRINCIPAL",'Planificación 2026-1'!X:X,C54,'Planificación 2026-1'!H:H,"AE"))&gt;0,"P38"," ")</f>
        <v xml:space="preserve"> </v>
      </c>
      <c r="AB54" s="58" t="str">
        <f>IF(SUM(COUNTIFS('Planificación 2026-1'!F:F,"PRINCIPAL",'Planificación 2026-1'!X:X,C54,'Planificación 2026-1'!H:H,"T4"))&gt;0,"P55"," ")</f>
        <v xml:space="preserve"> </v>
      </c>
      <c r="AC54" s="58" t="str">
        <f>IF(SUM(COUNTIFS('Planificación 2026-1'!F:F,"FILIAL",'Planificación 2026-1'!X:X,C54,'Planificación 2026-1'!H:H,"AF"))&gt;0," P01"," ")</f>
        <v xml:space="preserve"> </v>
      </c>
      <c r="AD54" s="58" t="str">
        <f>IF(SUM(COUNTIFS('Planificación 2026-1'!F:F,"FILIAL",'Planificación 2026-1'!X:X,C54,'Planificación 2026-1'!H:H,"EN"))&gt;0,"P02"," ")</f>
        <v xml:space="preserve"> </v>
      </c>
      <c r="AE54" s="58" t="str">
        <f>IF(SUM(COUNTIFS('Planificación 2026-1'!F:F,"FILIAL",'Planificación 2026-1'!X:X,C54,'Planificación 2026-1'!H:H,"IS"))&gt;0,"P03"," ")</f>
        <v xml:space="preserve"> </v>
      </c>
      <c r="AF54" s="58" t="str">
        <f>IF(SUM(COUNTIFS('Planificación 2026-1'!F:F,"FILIAL",'Planificación 2026-1'!X:X,C54,'Planificación 2026-1'!H:H,"PS"))&gt;0,"P04"," ")</f>
        <v xml:space="preserve"> </v>
      </c>
      <c r="AG54" s="58"/>
      <c r="AH54" s="58" t="str">
        <f>IF(SUM(COUNTIFS('Planificación 2026-1'!F:F,"FILIAL",'Planificación 2026-1'!X:X,C54,'Planificación 2026-1'!H:H,"IN"))&gt;0,"P06"," ")</f>
        <v xml:space="preserve"> </v>
      </c>
      <c r="AI54" s="58" t="str">
        <f>IF(SUM(COUNTIFS('Planificación 2026-1'!F:F,"FILIAL",'Planificación 2026-1'!X:X,C54,'Planificación 2026-1'!H:H,"CA"))&gt;0,"P07"," ")</f>
        <v xml:space="preserve"> </v>
      </c>
      <c r="AJ54" s="58" t="str">
        <f>IF(SUM(COUNTIFS('Planificación 2026-1'!F:F,"FILIAL",'Planificación 2026-1'!X:X,C54,'Planificación 2026-1'!H:H,"DE"))&gt;0,"P08"," ")</f>
        <v xml:space="preserve"> </v>
      </c>
      <c r="AK54" s="58" t="str">
        <f>IF(SUM(COUNTIFS('Planificación 2026-1'!F:F,"FILIAL",'Planificación 2026-1'!X:X,C54,'Planificación 2026-1'!H:H,"OB"))&gt;0,"P09"," ")</f>
        <v xml:space="preserve"> </v>
      </c>
      <c r="AL54" s="58" t="str">
        <f>IF(SUM(COUNTIFS('Planificación 2026-1'!F:F,"FILIAL",'Planificación 2026-1'!X:X,C54,'Planificación 2026-1'!H:H,"MH"))&gt;0,"P31"," ")</f>
        <v xml:space="preserve"> </v>
      </c>
      <c r="AM54" s="58" t="str">
        <f>IF(SUM(COUNTIFS('Planificación 2026-1'!F:F,"FILIAL",'Planificación 2026-1'!X:X,C54,'Planificación 2026-1'!H:H,"IC"))&gt;0,"P32"," ")</f>
        <v xml:space="preserve"> </v>
      </c>
      <c r="AN54" s="58" t="str">
        <f>IF(SUM(COUNTIFS('Planificación 2026-1'!F:F,"FILIAL",'Planificación 2026-1'!X:X,C54,'Planificación 2026-1'!H:H,"AR"))&gt;0,"P34"," ")</f>
        <v xml:space="preserve"> </v>
      </c>
      <c r="AO54" s="58" t="str">
        <f>IF(SUM(COUNTIFS('Planificación 2026-1'!F:F,"FILIAL",'Planificación 2026-1'!X:X,C54,'Planificación 2026-1'!H:H,"T1"))&gt;0,"P35"," ")</f>
        <v xml:space="preserve"> </v>
      </c>
      <c r="AP54" s="58" t="str">
        <f>IF(SUM(COUNTIFS('Planificación 2026-1'!F:F,"FILIAL",'Planificación 2026-1'!X:X,C54,'Planificación 2026-1'!H:H,"T3"))&gt;0,"P36"," ")</f>
        <v xml:space="preserve"> </v>
      </c>
      <c r="AQ54" s="58" t="str">
        <f>IF(SUM(COUNTIFS('Planificación 2026-1'!F:F,"FILIAL",'Planificación 2026-1'!X:X,C54,'Planificación 2026-1'!H:H,"T2"))&gt;0,"P37"," ")</f>
        <v xml:space="preserve"> </v>
      </c>
      <c r="AR54" s="58" t="str">
        <f>IF(SUM(COUNTIFS('Planificación 2026-1'!F:F,"FILIAL",'Planificación 2026-1'!X:X,C54,'Planificación 2026-1'!H:H,"AE"))&gt;0,"P38"," ")</f>
        <v xml:space="preserve"> </v>
      </c>
      <c r="AS54" s="58" t="str">
        <f>IF(SUM(COUNTIFS('Planificación 2026-1'!F:F,"FILIAL",'Planificación 2026-1'!X:X,C54,'Planificación 2026-1'!H:H,"T4"))&gt;0,"P55"," ")</f>
        <v xml:space="preserve"> </v>
      </c>
      <c r="AT54" s="58" t="str">
        <f>IF(SUM(COUNTIFS('Planificación 2026-1'!F:F,"SUNAMPE",'Planificación 2026-1'!X:X,C54,'Planificación 2026-1'!H:H,"AF"))&gt;0," P01"," ")</f>
        <v xml:space="preserve"> </v>
      </c>
      <c r="AU54" s="58" t="str">
        <f>IF(SUM(COUNTIFS('Planificación 2026-1'!F:F,"SUNAMPE",'Planificación 2026-1'!X:X,C54,'Planificación 2026-1'!H:H,"EN"))&gt;0,"P02"," ")</f>
        <v xml:space="preserve"> </v>
      </c>
      <c r="AV54" s="58" t="str">
        <f>IF(SUM(COUNTIFS('Planificación 2026-1'!F:F,"SUNAMPE",'Planificación 2026-1'!X:X,C54,'Planificación 2026-1'!H:H,"IS"))&gt;0,"P03"," ")</f>
        <v xml:space="preserve"> </v>
      </c>
      <c r="AW54" s="58" t="str">
        <f>IF(SUM(COUNTIFS('Planificación 2026-1'!F:F,"SUNAMPE",'Planificación 2026-1'!X:X,C54,'Planificación 2026-1'!H:H,"PS"))&gt;0,"P04"," ")</f>
        <v xml:space="preserve"> </v>
      </c>
      <c r="AX54" s="58"/>
      <c r="AY54" s="58" t="str">
        <f>IF(SUM(COUNTIFS('Planificación 2026-1'!F:F,"SUNAMPE",'Planificación 2026-1'!X:X,C54,'Planificación 2026-1'!H:H,"IN"))&gt;0,"P06"," ")</f>
        <v xml:space="preserve"> </v>
      </c>
      <c r="AZ54" s="58" t="str">
        <f>IF(SUM(COUNTIFS('Planificación 2026-1'!F:F,"SUNAMPE",'Planificación 2026-1'!X:X,C54,'Planificación 2026-1'!H:H,"CA"))&gt;0,"P07"," ")</f>
        <v xml:space="preserve"> </v>
      </c>
      <c r="BA54" s="58" t="str">
        <f>IF(SUM(COUNTIFS('Planificación 2026-1'!F:F,"SUNAMPE",'Planificación 2026-1'!X:X,C54,'Planificación 2026-1'!H:H,"DE"))&gt;0,"P08"," ")</f>
        <v xml:space="preserve"> </v>
      </c>
      <c r="BB54" s="58" t="str">
        <f>IF(SUM(COUNTIFS('Planificación 2026-1'!F:F,"SUNAMPE",'Planificación 2026-1'!X:X,C54,'Planificación 2026-1'!H:H,"OB"))&gt;0,"P09"," ")</f>
        <v xml:space="preserve"> </v>
      </c>
      <c r="BC54" s="58" t="str">
        <f>IF(SUM(COUNTIFS('Planificación 2026-1'!F:F,"SUNAMPE",'Planificación 2026-1'!X:X,C54,'Planificación 2026-1'!H:H,"MH"))&gt;0,"P31"," ")</f>
        <v>P31</v>
      </c>
      <c r="BD54" s="58" t="str">
        <f>IF(SUM(COUNTIFS('Planificación 2026-1'!F:F,"SUNAMPE",'Planificación 2026-1'!X:X,C54,'Planificación 2026-1'!H:H,"IC"))&gt;0,"P32"," ")</f>
        <v xml:space="preserve"> </v>
      </c>
      <c r="BE54" s="58" t="str">
        <f>IF(SUM(COUNTIFS('Planificación 2026-1'!F:F,"SUNAMPE",'Planificación 2026-1'!X:X,C54,'Planificación 2026-1'!H:H,"AR"))&gt;0,"P34"," ")</f>
        <v xml:space="preserve"> </v>
      </c>
      <c r="BF54" s="58" t="str">
        <f>IF(SUM(COUNTIFS('Planificación 2026-1'!F:F,"SUNAMPE",'Planificación 2026-1'!X:X,C54,'Planificación 2026-1'!H:H,"T1"))&gt;0,"P35"," ")</f>
        <v xml:space="preserve"> </v>
      </c>
      <c r="BG54" s="58" t="str">
        <f>IF(SUM(COUNTIFS('Planificación 2026-1'!F:F,"SUNAMPE",'Planificación 2026-1'!X:X,C54,'Planificación 2026-1'!H:H,"T3"))&gt;0,"P36"," ")</f>
        <v xml:space="preserve"> </v>
      </c>
      <c r="BH54" s="58" t="str">
        <f>IF(SUM(COUNTIFS('Planificación 2026-1'!F:F,"SUNAMPE",'Planificación 2026-1'!X:X,C54,'Planificación 2026-1'!H:H,"T2"))&gt;0,"P37"," ")</f>
        <v xml:space="preserve"> </v>
      </c>
      <c r="BI54" s="58" t="str">
        <f>IF(SUM(COUNTIFS('Planificación 2026-1'!F:F,"SUNAMPE",'Planificación 2026-1'!X:X,C54,'Planificación 2026-1'!H:H,"AE"))&gt;0,"P38"," ")</f>
        <v xml:space="preserve"> </v>
      </c>
      <c r="BJ54" s="58" t="str">
        <f>IF(SUM(COUNTIFS('Planificación 2026-1'!F:F,"SUNAMPE",'Planificación 2026-1'!X:X,C54,'Planificación 2026-1'!H:H,"T4"))&gt;0,"P55"," ")</f>
        <v xml:space="preserve"> </v>
      </c>
      <c r="BK54" s="58" t="str">
        <f>IF(SUM(COUNTIFS('Planificación 2026-1'!F:F,"HUAURA",'Planificación 2026-1'!X:X,C54,'Planificación 2026-1'!H:H,"AF"))&gt;0," P01"," ")</f>
        <v xml:space="preserve"> </v>
      </c>
      <c r="BL54" s="58" t="str">
        <f>IF(SUM(COUNTIFS('Planificación 2026-1'!F:F,"HUAURA",'Planificación 2026-1'!X:X,C54,'Planificación 2026-1'!H:H,"EN"))&gt;0,"P02"," ")</f>
        <v xml:space="preserve"> </v>
      </c>
      <c r="BM54" s="58" t="str">
        <f>IF(SUM(COUNTIFS('Planificación 2026-1'!F:F,"HUAURA",'Planificación 2026-1'!X:X,C54,'Planificación 2026-1'!H:H,"IS"))&gt;0,"P03"," ")</f>
        <v xml:space="preserve"> </v>
      </c>
      <c r="BN54" s="58" t="str">
        <f>IF(SUM(COUNTIFS('Planificación 2026-1'!F:F,"HUAURA",'Planificación 2026-1'!X:X,C54,'Planificación 2026-1'!H:H,"PS"))&gt;0,"P04"," ")</f>
        <v xml:space="preserve"> </v>
      </c>
      <c r="BO54" s="58"/>
      <c r="BP54" s="58" t="str">
        <f>IF(SUM(COUNTIFS('Planificación 2026-1'!F:F,"HUAURA",'Planificación 2026-1'!X:X,C54,'Planificación 2026-1'!H:H,"IN"))&gt;0,"P06"," ")</f>
        <v xml:space="preserve"> </v>
      </c>
      <c r="BQ54" s="58" t="str">
        <f>IF(SUM(COUNTIFS('Planificación 2026-1'!F:F,"HUAURA",'Planificación 2026-1'!X:X,C54,'Planificación 2026-1'!H:H,"CA"))&gt;0,"P07"," ")</f>
        <v xml:space="preserve"> </v>
      </c>
      <c r="BR54" s="58" t="str">
        <f>IF(SUM(COUNTIFS('Planificación 2026-1'!F:F,"HUAURA",'Planificación 2026-1'!X:X,C54,'Planificación 2026-1'!H:H,"DE"))&gt;0,"P08"," ")</f>
        <v xml:space="preserve"> </v>
      </c>
      <c r="BS54" s="58" t="str">
        <f>IF(SUM(COUNTIFS('Planificación 2026-1'!F:F,"HUAURA",'Planificación 2026-1'!X:X,C54,'Planificación 2026-1'!H:H,"OB"))&gt;0,"P09"," ")</f>
        <v xml:space="preserve"> </v>
      </c>
      <c r="BT54" s="58" t="str">
        <f>IF(SUM(COUNTIFS('Planificación 2026-1'!F:F,"HUAURA",'Planificación 2026-1'!X:X,C54,'Planificación 2026-1'!H:H,"MH"))&gt;0,"P31"," ")</f>
        <v xml:space="preserve"> </v>
      </c>
      <c r="BU54" s="58" t="str">
        <f>IF(SUM(COUNTIFS('Planificación 2026-1'!F:F,"HUAURA",'Planificación 2026-1'!X:X,C54,'Planificación 2026-1'!H:H,"IC"))&gt;0,"P32"," ")</f>
        <v xml:space="preserve"> </v>
      </c>
      <c r="BV54" s="58" t="str">
        <f>IF(SUM(COUNTIFS('Planificación 2026-1'!F:F,"HUAURA",'Planificación 2026-1'!X:X,C54,'Planificación 2026-1'!H:H,"AR"))&gt;0,"P34"," ")</f>
        <v xml:space="preserve"> </v>
      </c>
      <c r="BW54" s="58" t="str">
        <f>IF(SUM(COUNTIFS('Planificación 2026-1'!F:F,"HUAURA",'Planificación 2026-1'!X:X,C54,'Planificación 2026-1'!H:H,"T1"))&gt;0,"P35"," ")</f>
        <v xml:space="preserve"> </v>
      </c>
      <c r="BX54" s="58" t="str">
        <f>IF(SUM(COUNTIFS('Planificación 2026-1'!F:F,"HUAURA",'Planificación 2026-1'!X:X,C54,'Planificación 2026-1'!H:H,"T3"))&gt;0,"P36"," ")</f>
        <v xml:space="preserve"> </v>
      </c>
      <c r="BY54" s="58" t="str">
        <f>IF(SUM(COUNTIFS('Planificación 2026-1'!F:F,"HUAURA",'Planificación 2026-1'!X:X,C54,'Planificación 2026-1'!H:H,"T2"))&gt;0,"P37"," ")</f>
        <v xml:space="preserve"> </v>
      </c>
      <c r="BZ54" s="58" t="str">
        <f>IF(SUM(COUNTIFS('Planificación 2026-1'!F:F,"HUAURA",'Planificación 2026-1'!X:X,C54,'Planificación 2026-1'!H:H,"AE"))&gt;0,"P38"," ")</f>
        <v xml:space="preserve"> </v>
      </c>
      <c r="CA54" s="58" t="str">
        <f>IF(SUM(COUNTIFS('Planificación 2026-1'!F:F,"HUAURA",'Planificación 2026-1'!X:X,C54,'Planificación 2026-1'!H:H,"T4"))&gt;0,"P55"," ")</f>
        <v xml:space="preserve"> </v>
      </c>
      <c r="CB54" s="59">
        <f>SUMIFS('Planificación 2026-1'!S:S,'Planificación 2026-1'!X:X,C54,'Planificación 2026-1'!H:H,"AF",'Planificación 2026-1'!I:I,"&gt;2")</f>
        <v>0</v>
      </c>
      <c r="CC54" s="59">
        <f>SUMIFS('Planificación 2026-1'!S:S,'Planificación 2026-1'!X:X,C54,'Planificación 2026-1'!H:H,"EN",'Planificación 2026-1'!I:I,"&gt;2")</f>
        <v>0</v>
      </c>
      <c r="CD54" s="59">
        <f>SUMIFS('Planificación 2026-1'!S:S,'Planificación 2026-1'!X:X,C54,'Planificación 2026-1'!H:H,"IS",'Planificación 2026-1'!I:I,"&gt;2")</f>
        <v>0</v>
      </c>
      <c r="CE54" s="59">
        <f>SUMIFS('Planificación 2026-1'!S:S,'Planificación 2026-1'!X:X,C54,'Planificación 2026-1'!H:H,"PS",'Planificación 2026-1'!I:I,"&gt;2")</f>
        <v>0</v>
      </c>
      <c r="CF54" s="59">
        <f>SUMIFS('Planificación 2026-1'!S:S,'Planificación 2026-1'!X:X,C54,'Planificación 2026-1'!H:H,"IN",'Planificación 2026-1'!I:I,"&gt;2")</f>
        <v>0</v>
      </c>
      <c r="CG54" s="59">
        <f>SUMIFS('Planificación 2026-1'!S:S,'Planificación 2026-1'!X:X,C54,'Planificación 2026-1'!H:H,"CA",'Planificación 2026-1'!I:I,"&gt;2")</f>
        <v>0</v>
      </c>
      <c r="CH54" s="59">
        <f>SUMIFS('Planificación 2026-1'!S:S,'Planificación 2026-1'!X:X,C54,'Planificación 2026-1'!H:H,"DE",'Planificación 2026-1'!I:I,"&gt;2")</f>
        <v>0</v>
      </c>
      <c r="CI54" s="59">
        <f>SUMIFS('Planificación 2026-1'!S:S,'Planificación 2026-1'!X:X,C54,'Planificación 2026-1'!H:H,"OB",'Planificación 2026-1'!I:I,"&gt;2")</f>
        <v>0</v>
      </c>
      <c r="CJ54" s="59">
        <f>SUMIFS('Planificación 2026-1'!S:S,'Planificación 2026-1'!X:X,C54,'Planificación 2026-1'!H:H,"MH",'Planificación 2026-1'!I:I,"&gt;2")</f>
        <v>18</v>
      </c>
      <c r="CK54" s="59">
        <f>SUMIFS('Planificación 2026-1'!S:S,'Planificación 2026-1'!X:X,C54,'Planificación 2026-1'!H:H,"IC",'Planificación 2026-1'!I:I,"&gt;2")</f>
        <v>0</v>
      </c>
      <c r="CL54" s="59">
        <f>SUMIFS('Planificación 2026-1'!S:S,'Planificación 2026-1'!X:X,C54,'Planificación 2026-1'!H:H,"AR",'Planificación 2026-1'!I:I,"&gt;2")</f>
        <v>0</v>
      </c>
      <c r="CM54" s="59">
        <f>SUMIFS('Planificación 2026-1'!S:S,'Planificación 2026-1'!X:X,C54,'Planificación 2026-1'!H:H,"AE",'Planificación 2026-1'!I:I,"&gt;2")</f>
        <v>0</v>
      </c>
      <c r="CN54" s="59">
        <f>SUMIFS('Planificación 2026-1'!S:S,'Planificación 2026-1'!X:X,C54,'Planificación 2026-1'!H:H,"T1",'Planificación 2026-1'!I:I,"&gt;2")</f>
        <v>0</v>
      </c>
      <c r="CO54" s="59">
        <f>SUMIFS('Planificación 2026-1'!S:S,'Planificación 2026-1'!X:X,C54,'Planificación 2026-1'!H:H,"T3",'Planificación 2026-1'!I:I,"&gt;2")</f>
        <v>0</v>
      </c>
      <c r="CP54" s="59">
        <f>SUMIFS('Planificación 2026-1'!S:S,'Planificación 2026-1'!X:X,C54,'Planificación 2026-1'!H:H,"T2",'Planificación 2026-1'!I:I,"&gt;2")</f>
        <v>0</v>
      </c>
      <c r="CQ54" s="59">
        <f>SUMIFS('Planificación 2026-1'!S:S,'Planificación 2026-1'!X:X,C54,'Planificación 2026-1'!H:H,"T4",'Planificación 2026-1'!I:I,"&gt;2")</f>
        <v>0</v>
      </c>
      <c r="CR54" s="59">
        <f>SUMIFS('Planificación 2026-1'!S:S,'Planificación 2026-1'!X:X,C54,'Planificación 2026-1'!H:H,"AF",'Planificación 2026-1'!I:I,"&lt;3")</f>
        <v>0</v>
      </c>
      <c r="CS54" s="59">
        <f>SUMIFS('Planificación 2026-1'!S:S,'Planificación 2026-1'!X:X,C54,'Planificación 2026-1'!H:H,"EN",'Planificación 2026-1'!I:I,"&lt;3")</f>
        <v>0</v>
      </c>
      <c r="CT54" s="59">
        <f>SUMIFS('Planificación 2026-1'!S:S,'Planificación 2026-1'!X:X,C54,'Planificación 2026-1'!H:H,"IS",'Planificación 2026-1'!I:I,"&lt;3")</f>
        <v>0</v>
      </c>
      <c r="CU54" s="59">
        <f>SUMIFS('Planificación 2026-1'!S:S,'Planificación 2026-1'!X:X,C54,'Planificación 2026-1'!H:H,"PS",'Planificación 2026-1'!I:I,"&lt;3")</f>
        <v>0</v>
      </c>
      <c r="CV54" s="59">
        <f>SUMIFS('Planificación 2026-1'!S:S,'Planificación 2026-1'!X:X,C54,'Planificación 2026-1'!H:H,"IN",'Planificación 2026-1'!I:I,"&lt;3")</f>
        <v>0</v>
      </c>
      <c r="CW54" s="59">
        <f>SUMIFS('Planificación 2026-1'!S:S,'Planificación 2026-1'!X:X,C54,'Planificación 2026-1'!H:H,"CA",'Planificación 2026-1'!I:I,"&lt;3")</f>
        <v>0</v>
      </c>
      <c r="CX54" s="59">
        <f>SUMIFS('Planificación 2026-1'!S:S,'Planificación 2026-1'!X:X,C54,'Planificación 2026-1'!H:H,"DE",'Planificación 2026-1'!I:I,"&lt;3")</f>
        <v>0</v>
      </c>
      <c r="CY54" s="59">
        <f>SUMIFS('Planificación 2026-1'!S:S,'Planificación 2026-1'!X:X,C54,'Planificación 2026-1'!H:H,"OB",'Planificación 2026-1'!I:I,"&lt;3")</f>
        <v>0</v>
      </c>
      <c r="CZ54" s="59">
        <f>SUMIFS('Planificación 2026-1'!S:S,'Planificación 2026-1'!X:X,C54,'Planificación 2026-1'!H:H,"MH",'Planificación 2026-1'!I:I,"&lt;3")</f>
        <v>0</v>
      </c>
      <c r="DA54" s="59">
        <f>SUMIFS('Planificación 2026-1'!S:S,'Planificación 2026-1'!X:X,C54,'Planificación 2026-1'!H:H,"IC",'Planificación 2026-1'!I:I,"&lt;3")</f>
        <v>0</v>
      </c>
      <c r="DB54" s="59">
        <f>SUMIFS('Planificación 2026-1'!S:S,'Planificación 2026-1'!X:X,C54,'Planificación 2026-1'!H:H,"AR",'Planificación 2026-1'!I:I,"&lt;3")</f>
        <v>0</v>
      </c>
      <c r="DC54" s="59">
        <f>SUMIFS('Planificación 2026-1'!S:S,'Planificación 2026-1'!X:X,C54,'Planificación 2026-1'!H:H,"AE",'Planificación 2026-1'!I:I,"&lt;3")</f>
        <v>0</v>
      </c>
      <c r="DD54" s="59">
        <f>SUMIFS('Planificación 2026-1'!S:S,'Planificación 2026-1'!X:X,C54,'Planificación 2026-1'!H:H,"T1",'Planificación 2026-1'!I:I,"&lt;3")</f>
        <v>0</v>
      </c>
      <c r="DE54" s="59">
        <f>SUMIFS('Planificación 2026-1'!S:S,'Planificación 2026-1'!X:X,C54,'Planificación 2026-1'!H:H,"T3",'Planificación 2026-1'!I:I,"&lt;3")</f>
        <v>0</v>
      </c>
      <c r="DF54" s="59">
        <f>SUMIFS('Planificación 2026-1'!S:S,'Planificación 2026-1'!X:X,C54,'Planificación 2026-1'!H:H,"T2",'Planificación 2026-1'!I:I,"&lt;3")</f>
        <v>0</v>
      </c>
      <c r="DG54" s="59">
        <f>SUMIFS('Planificación 2026-1'!S:S,'Planificación 2026-1'!X:X,C54,'Planificación 2026-1'!H:H,"T4",'Planificación 2026-1'!I:I,"&lt;3")</f>
        <v>0</v>
      </c>
      <c r="DH54" s="58" t="str">
        <f t="shared" si="3"/>
        <v/>
      </c>
      <c r="DI54" s="27">
        <f>IF(C54="","",SUMIFS('Planificación 2026-1'!S:S,'Planificación 2026-1'!X:X,C54,'Planificación 2026-1'!F:F,"PRINCIPAL",'Planificación 2026-1'!Y:Y,"VIRTUAL"))</f>
        <v>0</v>
      </c>
      <c r="DJ54" s="27">
        <f>IF(C54="","",SUMIFS('Planificación 2026-1'!S:S,'Planificación 2026-1'!X:X,C54,'Planificación 2026-1'!F:F,"PRINCIPAL",'Planificación 2026-1'!Y:Y,"PRESENCIAL"))</f>
        <v>0</v>
      </c>
      <c r="DK54" s="27">
        <f>IF(C54="","",SUMIFS('Planificación 2026-1'!S:S,'Planificación 2026-1'!X:X,C54,'Planificación 2026-1'!F:F,"PRINCIPAL",'Planificación 2026-1'!Y:Y,"HIBRIDO PRESENCIAL"))</f>
        <v>0</v>
      </c>
      <c r="DL54" s="58" t="str">
        <f t="shared" si="4"/>
        <v/>
      </c>
      <c r="DM54" s="58">
        <f>IF(C54="","",SUMIFS('Planificación 2026-1'!S:S,'Planificación 2026-1'!X:X,C54,'Planificación 2026-1'!F:F,"FILIAL",'Planificación 2026-1'!Y:Y,"VIRTUAL"))</f>
        <v>0</v>
      </c>
      <c r="DN54" s="60">
        <f>IF(C54="","",SUMIFS('Planificación 2026-1'!S:S,'Planificación 2026-1'!X:X,C54,'Planificación 2026-1'!F:F,"FILIAL",'Planificación 2026-1'!Y:Y,"PRESENCIAL"))</f>
        <v>0</v>
      </c>
      <c r="DO54" s="29">
        <f>IF(C54="","",SUMIFS('Planificación 2026-1'!S:S,'Planificación 2026-1'!X:X,C54,'Planificación 2026-1'!F:F,"FILIAL",'Planificación 2026-1'!Y:Y,"HIBRIDO PRESENCIAL"))</f>
        <v>0</v>
      </c>
      <c r="DP54" s="61" t="str">
        <f t="shared" si="5"/>
        <v>P31</v>
      </c>
      <c r="DQ54" s="58">
        <f>IF(C54="","",SUMIFS('Planificación 2026-1'!S:S,'Planificación 2026-1'!X:X,C54,'Planificación 2026-1'!F:F,"SUNAMPE",'Planificación 2026-1'!Y:Y,"VIRTUAL"))</f>
        <v>0</v>
      </c>
      <c r="DR54" s="29">
        <f>IF(C54="","",SUMIFS('Planificación 2026-1'!S:S,'Planificación 2026-1'!X:X,C54,'Planificación 2026-1'!F:F,"SUNAMPE",'Planificación 2026-1'!Y:Y,"PRESENCIAL"))</f>
        <v>18</v>
      </c>
      <c r="DS54" s="61" t="str">
        <f t="shared" si="6"/>
        <v/>
      </c>
      <c r="DT54" s="58">
        <f>IF(C54="","",SUMIFS('Planificación 2026-1'!S:S,'Planificación 2026-1'!X:X,C54,'Planificación 2026-1'!F:F,"HUAURA",'Planificación 2026-1'!Y:Y,"VIRTUAL"))</f>
        <v>0</v>
      </c>
      <c r="DU54" s="29">
        <f>IF(C54="","",SUMIFS('Planificación 2026-1'!S:S,'Planificación 2026-1'!X:X,C54,'Planificación 2026-1'!F:F,"HUAURA",'Planificación 2026-1'!Y:Y,"PRESENCIAL"))</f>
        <v>0</v>
      </c>
      <c r="DV54" s="32">
        <f>SUMIFS('Planificación 2026-1'!S:S,'Planificación 2026-1'!X:X,C54,'Planificación 2026-1'!F:F,"PRINCIPAL",'Planificación 2026-1'!Y:Y,"VIRTUAL",'Planificación 2026-1'!I:I,"&gt;2")</f>
        <v>0</v>
      </c>
      <c r="DW54" s="32">
        <f>SUMIFS('Planificación 2026-1'!S:S,'Planificación 2026-1'!X:X,C54,'Planificación 2026-1'!F:F,"PRINCIPAL",'Planificación 2026-1'!Y:Y,"&lt;&gt;VIRTUAL",'Planificación 2026-1'!I:I,"&gt;2")</f>
        <v>0</v>
      </c>
      <c r="DX54" s="32">
        <f>SUMIFS('Planificación 2026-1'!S:S,'Planificación 2026-1'!X:X,C54,'Planificación 2026-1'!F:F,"SUNAMPE",'Planificación 2026-1'!Y:Y,"VIRTUAL",'Planificación 2026-1'!I:I,"&gt;2")</f>
        <v>0</v>
      </c>
      <c r="DY54" s="32">
        <f>SUMIFS('Planificación 2026-1'!S:S,'Planificación 2026-1'!X:X,C54,'Planificación 2026-1'!F:F,"SUNAMPE",'Planificación 2026-1'!Y:Y,"&lt;&gt;VIRTUAL",'Planificación 2026-1'!I:I,"&gt;2")</f>
        <v>18</v>
      </c>
      <c r="DZ54" s="32">
        <f>SUMIFS('Planificación 2026-1'!S:S,'Planificación 2026-1'!X:X,C54,'Planificación 2026-1'!F:F,"FILIAL",'Planificación 2026-1'!Y:Y,"VIRTUAL",'Planificación 2026-1'!I:I,"&gt;2")</f>
        <v>0</v>
      </c>
      <c r="EA54" s="32">
        <f>SUMIFS('Planificación 2026-1'!S:S,'Planificación 2026-1'!X:X,C54,'Planificación 2026-1'!F:F,"FILIAL",'Planificación 2026-1'!Y:Y,"&lt;&gt;VIRTUAL",'Planificación 2026-1'!I:I,"&gt;2")</f>
        <v>0</v>
      </c>
      <c r="EB54" s="32">
        <f>SUMIFS('Planificación 2026-1'!S:S,'Planificación 2026-1'!X:X,C54,'Planificación 2026-1'!F:F,"PORUMA",'Planificación 2026-1'!Y:Y,"VIRTUAL",'Planificación 2026-1'!I:I,"&gt;2")</f>
        <v>0</v>
      </c>
      <c r="EC54" s="32">
        <f>SUMIFS('Planificación 2026-1'!S:S,'Planificación 2026-1'!X:X,C54,'Planificación 2026-1'!F:F,"PORUMA",'Planificación 2026-1'!Y:Y,"&lt;&gt;VIRTUAL",'Planificación 2026-1'!I:I,"&gt;2")</f>
        <v>0</v>
      </c>
      <c r="ED54" s="32">
        <f>SUMIFS('Planificación 2026-1'!S:S,'Planificación 2026-1'!X:X,C54,'Planificación 2026-1'!F:F,"HUAURA",'Planificación 2026-1'!Y:Y,"VIRTUAL",'Planificación 2026-1'!I:I,"&gt;2")</f>
        <v>0</v>
      </c>
      <c r="EE54" s="32">
        <f>SUMIFS('Planificación 2026-1'!S:S,'Planificación 2026-1'!X:X,C54,'Planificación 2026-1'!F:F,"HUAURA",'Planificación 2026-1'!Y:Y,"&lt;&gt;VIRTUAL",'Planificación 2026-1'!I:I,"&gt;2")</f>
        <v>0</v>
      </c>
      <c r="EF54" s="32">
        <f>SUMIFS('Planificación 2026-1'!S:S,'Planificación 2026-1'!X:X,C54,'Planificación 2026-1'!F:F,"PRINCIPAL",'Planificación 2026-1'!Y:Y,"VIRTUAL",'Planificación 2026-1'!I:I,"&lt;3")</f>
        <v>0</v>
      </c>
      <c r="EG54" s="32">
        <f>SUMIFS('Planificación 2026-1'!S:S,'Planificación 2026-1'!X:X,C54,'Planificación 2026-1'!F:F,"PRINCIPAL",'Planificación 2026-1'!Y:Y,"&lt;&gt;VIRTUAL",'Planificación 2026-1'!I:I,"&lt;3")</f>
        <v>0</v>
      </c>
      <c r="EH54" s="32">
        <f>SUMIFS('Planificación 2026-1'!S:S,'Planificación 2026-1'!X:X,C54,'Planificación 2026-1'!F:F,"SUNAMPE",'Planificación 2026-1'!Y:Y,"VIRTUAL",'Planificación 2026-1'!I:I,"&lt;3")</f>
        <v>0</v>
      </c>
      <c r="EI54" s="32">
        <f>SUMIFS('Planificación 2026-1'!S:S,'Planificación 2026-1'!X:X,C54,'Planificación 2026-1'!F:F,"SUNAMPE",'Planificación 2026-1'!Y:Y,"&lt;&gt;VIRTUAL",'Planificación 2026-1'!I:I,"&lt;3")</f>
        <v>0</v>
      </c>
      <c r="EJ54" s="32">
        <f>SUMIFS('Planificación 2026-1'!S:S,'Planificación 2026-1'!X:X,C54,'Planificación 2026-1'!F:F,"FILIAL",'Planificación 2026-1'!Y:Y,"VIRTUAL",'Planificación 2026-1'!I:I,"&lt;3")</f>
        <v>0</v>
      </c>
      <c r="EK54" s="32">
        <f>SUMIFS('Planificación 2026-1'!S:S,'Planificación 2026-1'!X:X,C54,'Planificación 2026-1'!F:F,"FILIAL",'Planificación 2026-1'!Y:Y,"&lt;&gt;VIRTUAL",'Planificación 2026-1'!I:I,"&lt;3")</f>
        <v>0</v>
      </c>
      <c r="EL54" s="32">
        <f>SUMIFS('Planificación 2026-1'!S:S,'Planificación 2026-1'!X:X,C54,'Planificación 2026-1'!F:F,"PORUMA",'Planificación 2026-1'!Y:Y,"VIRTUAL",'Planificación 2026-1'!I:I,"&lt;3")</f>
        <v>0</v>
      </c>
      <c r="EM54" s="32">
        <f>SUMIFS('Planificación 2026-1'!S:S,'Planificación 2026-1'!X:X,C54,'Planificación 2026-1'!F:F,"PORUMA",'Planificación 2026-1'!Y:Y,"&lt;&gt;VIRTUAL",'Planificación 2026-1'!I:I,"&lt;3")</f>
        <v>0</v>
      </c>
      <c r="EN54" s="32">
        <f>SUMIFS('Planificación 2026-1'!S:S,'Planificación 2026-1'!X:X,C54,'Planificación 2026-1'!F:F,"HUAURA",'Planificación 2026-1'!Y:Y,"VIRTUAL",'Planificación 2026-1'!I:I,"&lt;3")</f>
        <v>0</v>
      </c>
      <c r="EO54" s="32">
        <f>SUMIFS('Planificación 2026-1'!S:S,'Planificación 2026-1'!X:X,C54,'Planificación 2026-1'!F:F,"HUAURA",'Planificación 2026-1'!Y:Y,"&lt;&gt;VIRTUAL",'Planificación 2026-1'!I:I,"&lt;3")</f>
        <v>0</v>
      </c>
      <c r="EP54" s="32">
        <f t="shared" si="13"/>
        <v>0</v>
      </c>
      <c r="EQ54" s="32">
        <f t="shared" si="7"/>
        <v>0</v>
      </c>
      <c r="ER54" s="32">
        <f t="shared" si="8"/>
        <v>0</v>
      </c>
      <c r="ES54" s="32">
        <f t="shared" si="9"/>
        <v>0</v>
      </c>
      <c r="ET54" s="32">
        <f t="shared" si="10"/>
        <v>18</v>
      </c>
      <c r="EU54" s="32">
        <f t="shared" si="11"/>
        <v>18</v>
      </c>
      <c r="EV54" s="32" t="b">
        <f>EXACT(EU54,E54)</f>
        <v>1</v>
      </c>
      <c r="EW54" s="32"/>
      <c r="EX54" s="32">
        <f t="shared" si="1"/>
        <v>0</v>
      </c>
      <c r="EY54" s="32">
        <f t="shared" si="2"/>
        <v>18</v>
      </c>
      <c r="EZ54" s="32" t="b">
        <f>EXACT(SUM(EX54:EY54),E54)</f>
        <v>1</v>
      </c>
      <c r="FA54" s="32" t="str">
        <f>IF(AND(DW54=0,EA54=0,EE54=0),"",IF(COUNTIF(DW54:EE54,"&gt;0")=1,IF(DW54&gt;0,"SEDE",IF(EA54&gt;0,"FILIAL","HUAURA")),IF(COUNTIF(DW54:EE54,"&gt;0")=2,IF(AND(DW54&gt;0,EA54&gt;0),"SEDE-FILIAL",IF(AND(DW54&gt;0,EE54&gt;0),"SEDE-HUAURA","FILIAL-HUAURA")),"SEDE-FILIAL-HUAURA")))</f>
        <v/>
      </c>
      <c r="FB54" s="32" t="str">
        <f t="shared" si="12"/>
        <v>PRESENCIAL</v>
      </c>
    </row>
    <row r="55" spans="1:158">
      <c r="A55" s="33"/>
      <c r="B55" s="65">
        <v>52</v>
      </c>
      <c r="C55" s="32" t="s">
        <v>252</v>
      </c>
      <c r="D55" s="429">
        <v>43429701</v>
      </c>
      <c r="E55" s="62">
        <f>SUMIF('Planificación 2026-1'!X:X,C55,'Planificación 2026-1'!S:S)</f>
        <v>13</v>
      </c>
      <c r="F55" s="63" t="s">
        <v>203</v>
      </c>
      <c r="G55" s="454" t="s">
        <v>200</v>
      </c>
      <c r="H55" s="64" t="s">
        <v>38</v>
      </c>
      <c r="I55" s="64" t="s">
        <v>152</v>
      </c>
      <c r="J55" s="32" t="s">
        <v>38</v>
      </c>
      <c r="K55" s="32" t="s">
        <v>152</v>
      </c>
      <c r="L55" s="57" t="str">
        <f>IF(SUM(COUNTIFS('Planificación 2026-1'!F:F,"PRINCIPAL",'Planificación 2026-1'!X:X,C55,'Planificación 2026-1'!H:H,"AF"))&gt;0,"P01"," ")</f>
        <v xml:space="preserve"> </v>
      </c>
      <c r="M55" s="58" t="str">
        <f>IF(SUM(COUNTIFS('Planificación 2026-1'!F:F,"PRINCIPAL",'Planificación 2026-1'!X:X,C55,'Planificación 2026-1'!H:H,"EN"))&gt;0,"P02"," ")</f>
        <v xml:space="preserve"> </v>
      </c>
      <c r="N55" s="58" t="str">
        <f>IF(SUM(COUNTIFS('Planificación 2026-1'!F:F,"PRINCIPAL",'Planificación 2026-1'!X:X,C55,'Planificación 2026-1'!H:H,"IS"))&gt;0,"P03"," ")</f>
        <v xml:space="preserve"> </v>
      </c>
      <c r="O55" s="58" t="str">
        <f>IF(SUM(COUNTIFS('Planificación 2026-1'!F:F,"PRINCIPAL",'Planificación 2026-1'!X:X,C55,'Planificación 2026-1'!H:H,"PS"))&gt;0,"P04"," ")</f>
        <v xml:space="preserve"> </v>
      </c>
      <c r="P55" s="58"/>
      <c r="Q55" s="58" t="str">
        <f>IF(SUM(COUNTIFS('Planificación 2026-1'!F:F,"PRINCIPAL",'Planificación 2026-1'!X:X,C55,'Planificación 2026-1'!H:H,"IN"))&gt;0,"P06"," ")</f>
        <v xml:space="preserve"> </v>
      </c>
      <c r="R55" s="58" t="str">
        <f>IF(SUM(COUNTIFS('Planificación 2026-1'!F:F,"PRINCIPAL",'Planificación 2026-1'!X:X,C55,'Planificación 2026-1'!H:H,"CA"))&gt;0,"P07"," ")</f>
        <v xml:space="preserve"> </v>
      </c>
      <c r="S55" s="58" t="str">
        <f>IF(SUM(COUNTIFS('Planificación 2026-1'!F:F,"PRINCIPAL",'Planificación 2026-1'!X:X,C55,'Planificación 2026-1'!H:H,"DE"))&gt;0,"P08"," ")</f>
        <v xml:space="preserve"> </v>
      </c>
      <c r="T55" s="58" t="str">
        <f>IF(SUM(COUNTIFS('Planificación 2026-1'!F:F,"PRINCIPAL",'Planificación 2026-1'!X:X,C55,'Planificación 2026-1'!H:H,"OB"))&gt;0,"P09"," ")</f>
        <v xml:space="preserve"> </v>
      </c>
      <c r="U55" s="58" t="str">
        <f>IF(SUM(COUNTIFS('Planificación 2026-1'!F:F,"PRINCIPAL",'Planificación 2026-1'!X:X,C55,'Planificación 2026-1'!H:H,"MH"))&gt;0,"P31"," ")</f>
        <v xml:space="preserve"> </v>
      </c>
      <c r="V55" s="58" t="str">
        <f>IF(SUM(COUNTIFS('Planificación 2026-1'!F:F,"PRINCIPAL",'Planificación 2026-1'!X:X,C55,'Planificación 2026-1'!H:H,"IC"))&gt;0,"P32"," ")</f>
        <v xml:space="preserve"> </v>
      </c>
      <c r="W55" s="58" t="str">
        <f>IF(SUM(COUNTIFS('Planificación 2026-1'!F:F,"PRINCIPAL",'Planificación 2026-1'!X:X,C55,'Planificación 2026-1'!H:H,"AR"))&gt;0,"P34"," ")</f>
        <v xml:space="preserve"> </v>
      </c>
      <c r="X55" s="58" t="str">
        <f>IF(SUM(COUNTIFS('Planificación 2026-1'!F:F,"PRINCIPAL",'Planificación 2026-1'!X:X,C55,'Planificación 2026-1'!H:H,"T1"))&gt;0,"P35"," ")</f>
        <v xml:space="preserve"> </v>
      </c>
      <c r="Y55" s="58" t="str">
        <f>IF(SUM(COUNTIFS('Planificación 2026-1'!F:F,"PRINCIPAL",'Planificación 2026-1'!X:X,C55,'Planificación 2026-1'!H:H,"T3"))&gt;0,"P36"," ")</f>
        <v xml:space="preserve"> </v>
      </c>
      <c r="Z55" s="58" t="str">
        <f>IF(SUM(COUNTIFS('Planificación 2026-1'!F:F,"PRINCIPAL",'Planificación 2026-1'!X:X,C55,'Planificación 2026-1'!H:H,"T2"))&gt;0,"P37"," ")</f>
        <v xml:space="preserve"> </v>
      </c>
      <c r="AA55" s="58" t="str">
        <f>IF(SUM(COUNTIFS('Planificación 2026-1'!F:F,"PRINCIPAL",'Planificación 2026-1'!X:X,C55,'Planificación 2026-1'!H:H,"AE"))&gt;0,"P38"," ")</f>
        <v xml:space="preserve"> </v>
      </c>
      <c r="AB55" s="58" t="str">
        <f>IF(SUM(COUNTIFS('Planificación 2026-1'!F:F,"PRINCIPAL",'Planificación 2026-1'!X:X,C55,'Planificación 2026-1'!H:H,"T4"))&gt;0,"P55"," ")</f>
        <v xml:space="preserve"> </v>
      </c>
      <c r="AC55" s="58" t="str">
        <f>IF(SUM(COUNTIFS('Planificación 2026-1'!F:F,"FILIAL",'Planificación 2026-1'!X:X,C55,'Planificación 2026-1'!H:H,"AF"))&gt;0," P01"," ")</f>
        <v xml:space="preserve"> </v>
      </c>
      <c r="AD55" s="58" t="str">
        <f>IF(SUM(COUNTIFS('Planificación 2026-1'!F:F,"FILIAL",'Planificación 2026-1'!X:X,C55,'Planificación 2026-1'!H:H,"EN"))&gt;0,"P02"," ")</f>
        <v xml:space="preserve"> </v>
      </c>
      <c r="AE55" s="58" t="str">
        <f>IF(SUM(COUNTIFS('Planificación 2026-1'!F:F,"FILIAL",'Planificación 2026-1'!X:X,C55,'Planificación 2026-1'!H:H,"IS"))&gt;0,"P03"," ")</f>
        <v xml:space="preserve"> </v>
      </c>
      <c r="AF55" s="58" t="str">
        <f>IF(SUM(COUNTIFS('Planificación 2026-1'!F:F,"FILIAL",'Planificación 2026-1'!X:X,C55,'Planificación 2026-1'!H:H,"PS"))&gt;0,"P04"," ")</f>
        <v>P04</v>
      </c>
      <c r="AG55" s="58"/>
      <c r="AH55" s="58" t="str">
        <f>IF(SUM(COUNTIFS('Planificación 2026-1'!F:F,"FILIAL",'Planificación 2026-1'!X:X,C55,'Planificación 2026-1'!H:H,"IN"))&gt;0,"P06"," ")</f>
        <v xml:space="preserve"> </v>
      </c>
      <c r="AI55" s="58" t="str">
        <f>IF(SUM(COUNTIFS('Planificación 2026-1'!F:F,"FILIAL",'Planificación 2026-1'!X:X,C55,'Planificación 2026-1'!H:H,"CA"))&gt;0,"P07"," ")</f>
        <v xml:space="preserve"> </v>
      </c>
      <c r="AJ55" s="58" t="str">
        <f>IF(SUM(COUNTIFS('Planificación 2026-1'!F:F,"FILIAL",'Planificación 2026-1'!X:X,C55,'Planificación 2026-1'!H:H,"DE"))&gt;0,"P08"," ")</f>
        <v xml:space="preserve"> </v>
      </c>
      <c r="AK55" s="58" t="str">
        <f>IF(SUM(COUNTIFS('Planificación 2026-1'!F:F,"FILIAL",'Planificación 2026-1'!X:X,C55,'Planificación 2026-1'!H:H,"OB"))&gt;0,"P09"," ")</f>
        <v xml:space="preserve"> </v>
      </c>
      <c r="AL55" s="58" t="str">
        <f>IF(SUM(COUNTIFS('Planificación 2026-1'!F:F,"FILIAL",'Planificación 2026-1'!X:X,C55,'Planificación 2026-1'!H:H,"MH"))&gt;0,"P31"," ")</f>
        <v xml:space="preserve"> </v>
      </c>
      <c r="AM55" s="58" t="str">
        <f>IF(SUM(COUNTIFS('Planificación 2026-1'!F:F,"FILIAL",'Planificación 2026-1'!X:X,C55,'Planificación 2026-1'!H:H,"IC"))&gt;0,"P32"," ")</f>
        <v xml:space="preserve"> </v>
      </c>
      <c r="AN55" s="58" t="str">
        <f>IF(SUM(COUNTIFS('Planificación 2026-1'!F:F,"FILIAL",'Planificación 2026-1'!X:X,C55,'Planificación 2026-1'!H:H,"AR"))&gt;0,"P34"," ")</f>
        <v xml:space="preserve"> </v>
      </c>
      <c r="AO55" s="58" t="str">
        <f>IF(SUM(COUNTIFS('Planificación 2026-1'!F:F,"FILIAL",'Planificación 2026-1'!X:X,C55,'Planificación 2026-1'!H:H,"T1"))&gt;0,"P35"," ")</f>
        <v xml:space="preserve"> </v>
      </c>
      <c r="AP55" s="58" t="str">
        <f>IF(SUM(COUNTIFS('Planificación 2026-1'!F:F,"FILIAL",'Planificación 2026-1'!X:X,C55,'Planificación 2026-1'!H:H,"T3"))&gt;0,"P36"," ")</f>
        <v xml:space="preserve"> </v>
      </c>
      <c r="AQ55" s="58" t="str">
        <f>IF(SUM(COUNTIFS('Planificación 2026-1'!F:F,"FILIAL",'Planificación 2026-1'!X:X,C55,'Planificación 2026-1'!H:H,"T2"))&gt;0,"P37"," ")</f>
        <v xml:space="preserve"> </v>
      </c>
      <c r="AR55" s="58" t="str">
        <f>IF(SUM(COUNTIFS('Planificación 2026-1'!F:F,"FILIAL",'Planificación 2026-1'!X:X,C55,'Planificación 2026-1'!H:H,"AE"))&gt;0,"P38"," ")</f>
        <v xml:space="preserve"> </v>
      </c>
      <c r="AS55" s="58" t="str">
        <f>IF(SUM(COUNTIFS('Planificación 2026-1'!F:F,"FILIAL",'Planificación 2026-1'!X:X,C55,'Planificación 2026-1'!H:H,"T4"))&gt;0,"P55"," ")</f>
        <v xml:space="preserve"> </v>
      </c>
      <c r="AT55" s="58" t="str">
        <f>IF(SUM(COUNTIFS('Planificación 2026-1'!F:F,"SUNAMPE",'Planificación 2026-1'!X:X,C55,'Planificación 2026-1'!H:H,"AF"))&gt;0," P01"," ")</f>
        <v xml:space="preserve"> </v>
      </c>
      <c r="AU55" s="58" t="str">
        <f>IF(SUM(COUNTIFS('Planificación 2026-1'!F:F,"SUNAMPE",'Planificación 2026-1'!X:X,C55,'Planificación 2026-1'!H:H,"EN"))&gt;0,"P02"," ")</f>
        <v xml:space="preserve"> </v>
      </c>
      <c r="AV55" s="58" t="str">
        <f>IF(SUM(COUNTIFS('Planificación 2026-1'!F:F,"SUNAMPE",'Planificación 2026-1'!X:X,C55,'Planificación 2026-1'!H:H,"IS"))&gt;0,"P03"," ")</f>
        <v xml:space="preserve"> </v>
      </c>
      <c r="AW55" s="58" t="str">
        <f>IF(SUM(COUNTIFS('Planificación 2026-1'!F:F,"SUNAMPE",'Planificación 2026-1'!X:X,C55,'Planificación 2026-1'!H:H,"PS"))&gt;0,"P04"," ")</f>
        <v xml:space="preserve"> </v>
      </c>
      <c r="AX55" s="58"/>
      <c r="AY55" s="58" t="str">
        <f>IF(SUM(COUNTIFS('Planificación 2026-1'!F:F,"SUNAMPE",'Planificación 2026-1'!X:X,C55,'Planificación 2026-1'!H:H,"IN"))&gt;0,"P06"," ")</f>
        <v xml:space="preserve"> </v>
      </c>
      <c r="AZ55" s="58" t="str">
        <f>IF(SUM(COUNTIFS('Planificación 2026-1'!F:F,"SUNAMPE",'Planificación 2026-1'!X:X,C55,'Planificación 2026-1'!H:H,"CA"))&gt;0,"P07"," ")</f>
        <v xml:space="preserve"> </v>
      </c>
      <c r="BA55" s="58" t="str">
        <f>IF(SUM(COUNTIFS('Planificación 2026-1'!F:F,"SUNAMPE",'Planificación 2026-1'!X:X,C55,'Planificación 2026-1'!H:H,"DE"))&gt;0,"P08"," ")</f>
        <v xml:space="preserve"> </v>
      </c>
      <c r="BB55" s="58" t="str">
        <f>IF(SUM(COUNTIFS('Planificación 2026-1'!F:F,"SUNAMPE",'Planificación 2026-1'!X:X,C55,'Planificación 2026-1'!H:H,"OB"))&gt;0,"P09"," ")</f>
        <v xml:space="preserve"> </v>
      </c>
      <c r="BC55" s="58" t="str">
        <f>IF(SUM(COUNTIFS('Planificación 2026-1'!F:F,"SUNAMPE",'Planificación 2026-1'!X:X,C55,'Planificación 2026-1'!H:H,"MH"))&gt;0,"P31"," ")</f>
        <v xml:space="preserve"> </v>
      </c>
      <c r="BD55" s="58" t="str">
        <f>IF(SUM(COUNTIFS('Planificación 2026-1'!F:F,"SUNAMPE",'Planificación 2026-1'!X:X,C55,'Planificación 2026-1'!H:H,"IC"))&gt;0,"P32"," ")</f>
        <v xml:space="preserve"> </v>
      </c>
      <c r="BE55" s="58" t="str">
        <f>IF(SUM(COUNTIFS('Planificación 2026-1'!F:F,"SUNAMPE",'Planificación 2026-1'!X:X,C55,'Planificación 2026-1'!H:H,"AR"))&gt;0,"P34"," ")</f>
        <v xml:space="preserve"> </v>
      </c>
      <c r="BF55" s="58" t="str">
        <f>IF(SUM(COUNTIFS('Planificación 2026-1'!F:F,"SUNAMPE",'Planificación 2026-1'!X:X,C55,'Planificación 2026-1'!H:H,"T1"))&gt;0,"P35"," ")</f>
        <v xml:space="preserve"> </v>
      </c>
      <c r="BG55" s="58" t="str">
        <f>IF(SUM(COUNTIFS('Planificación 2026-1'!F:F,"SUNAMPE",'Planificación 2026-1'!X:X,C55,'Planificación 2026-1'!H:H,"T3"))&gt;0,"P36"," ")</f>
        <v xml:space="preserve"> </v>
      </c>
      <c r="BH55" s="58" t="str">
        <f>IF(SUM(COUNTIFS('Planificación 2026-1'!F:F,"SUNAMPE",'Planificación 2026-1'!X:X,C55,'Planificación 2026-1'!H:H,"T2"))&gt;0,"P37"," ")</f>
        <v xml:space="preserve"> </v>
      </c>
      <c r="BI55" s="58" t="str">
        <f>IF(SUM(COUNTIFS('Planificación 2026-1'!F:F,"SUNAMPE",'Planificación 2026-1'!X:X,C55,'Planificación 2026-1'!H:H,"AE"))&gt;0,"P38"," ")</f>
        <v xml:space="preserve"> </v>
      </c>
      <c r="BJ55" s="58" t="str">
        <f>IF(SUM(COUNTIFS('Planificación 2026-1'!F:F,"SUNAMPE",'Planificación 2026-1'!X:X,C55,'Planificación 2026-1'!H:H,"T4"))&gt;0,"P55"," ")</f>
        <v xml:space="preserve"> </v>
      </c>
      <c r="BK55" s="58" t="str">
        <f>IF(SUM(COUNTIFS('Planificación 2026-1'!F:F,"HUAURA",'Planificación 2026-1'!X:X,C55,'Planificación 2026-1'!H:H,"AF"))&gt;0," P01"," ")</f>
        <v xml:space="preserve"> </v>
      </c>
      <c r="BL55" s="58" t="str">
        <f>IF(SUM(COUNTIFS('Planificación 2026-1'!F:F,"HUAURA",'Planificación 2026-1'!X:X,C55,'Planificación 2026-1'!H:H,"EN"))&gt;0,"P02"," ")</f>
        <v xml:space="preserve"> </v>
      </c>
      <c r="BM55" s="58" t="str">
        <f>IF(SUM(COUNTIFS('Planificación 2026-1'!F:F,"HUAURA",'Planificación 2026-1'!X:X,C55,'Planificación 2026-1'!H:H,"IS"))&gt;0,"P03"," ")</f>
        <v xml:space="preserve"> </v>
      </c>
      <c r="BN55" s="58" t="str">
        <f>IF(SUM(COUNTIFS('Planificación 2026-1'!F:F,"HUAURA",'Planificación 2026-1'!X:X,C55,'Planificación 2026-1'!H:H,"PS"))&gt;0,"P04"," ")</f>
        <v xml:space="preserve"> </v>
      </c>
      <c r="BO55" s="58"/>
      <c r="BP55" s="58" t="str">
        <f>IF(SUM(COUNTIFS('Planificación 2026-1'!F:F,"HUAURA",'Planificación 2026-1'!X:X,C55,'Planificación 2026-1'!H:H,"IN"))&gt;0,"P06"," ")</f>
        <v xml:space="preserve"> </v>
      </c>
      <c r="BQ55" s="58" t="str">
        <f>IF(SUM(COUNTIFS('Planificación 2026-1'!F:F,"HUAURA",'Planificación 2026-1'!X:X,C55,'Planificación 2026-1'!H:H,"CA"))&gt;0,"P07"," ")</f>
        <v xml:space="preserve"> </v>
      </c>
      <c r="BR55" s="58" t="str">
        <f>IF(SUM(COUNTIFS('Planificación 2026-1'!F:F,"HUAURA",'Planificación 2026-1'!X:X,C55,'Planificación 2026-1'!H:H,"DE"))&gt;0,"P08"," ")</f>
        <v xml:space="preserve"> </v>
      </c>
      <c r="BS55" s="58" t="str">
        <f>IF(SUM(COUNTIFS('Planificación 2026-1'!F:F,"HUAURA",'Planificación 2026-1'!X:X,C55,'Planificación 2026-1'!H:H,"OB"))&gt;0,"P09"," ")</f>
        <v xml:space="preserve"> </v>
      </c>
      <c r="BT55" s="58" t="str">
        <f>IF(SUM(COUNTIFS('Planificación 2026-1'!F:F,"HUAURA",'Planificación 2026-1'!X:X,C55,'Planificación 2026-1'!H:H,"MH"))&gt;0,"P31"," ")</f>
        <v xml:space="preserve"> </v>
      </c>
      <c r="BU55" s="58" t="str">
        <f>IF(SUM(COUNTIFS('Planificación 2026-1'!F:F,"HUAURA",'Planificación 2026-1'!X:X,C55,'Planificación 2026-1'!H:H,"IC"))&gt;0,"P32"," ")</f>
        <v xml:space="preserve"> </v>
      </c>
      <c r="BV55" s="58" t="str">
        <f>IF(SUM(COUNTIFS('Planificación 2026-1'!F:F,"HUAURA",'Planificación 2026-1'!X:X,C55,'Planificación 2026-1'!H:H,"AR"))&gt;0,"P34"," ")</f>
        <v xml:space="preserve"> </v>
      </c>
      <c r="BW55" s="58" t="str">
        <f>IF(SUM(COUNTIFS('Planificación 2026-1'!F:F,"HUAURA",'Planificación 2026-1'!X:X,C55,'Planificación 2026-1'!H:H,"T1"))&gt;0,"P35"," ")</f>
        <v xml:space="preserve"> </v>
      </c>
      <c r="BX55" s="58" t="str">
        <f>IF(SUM(COUNTIFS('Planificación 2026-1'!F:F,"HUAURA",'Planificación 2026-1'!X:X,C55,'Planificación 2026-1'!H:H,"T3"))&gt;0,"P36"," ")</f>
        <v xml:space="preserve"> </v>
      </c>
      <c r="BY55" s="58" t="str">
        <f>IF(SUM(COUNTIFS('Planificación 2026-1'!F:F,"HUAURA",'Planificación 2026-1'!X:X,C55,'Planificación 2026-1'!H:H,"T2"))&gt;0,"P37"," ")</f>
        <v xml:space="preserve"> </v>
      </c>
      <c r="BZ55" s="58" t="str">
        <f>IF(SUM(COUNTIFS('Planificación 2026-1'!F:F,"HUAURA",'Planificación 2026-1'!X:X,C55,'Planificación 2026-1'!H:H,"AE"))&gt;0,"P38"," ")</f>
        <v xml:space="preserve"> </v>
      </c>
      <c r="CA55" s="58" t="str">
        <f>IF(SUM(COUNTIFS('Planificación 2026-1'!F:F,"HUAURA",'Planificación 2026-1'!X:X,C55,'Planificación 2026-1'!H:H,"T4"))&gt;0,"P55"," ")</f>
        <v xml:space="preserve"> </v>
      </c>
      <c r="CB55" s="59">
        <f>SUMIFS('Planificación 2026-1'!S:S,'Planificación 2026-1'!X:X,C55,'Planificación 2026-1'!H:H,"AF",'Planificación 2026-1'!I:I,"&gt;2")</f>
        <v>0</v>
      </c>
      <c r="CC55" s="59">
        <f>SUMIFS('Planificación 2026-1'!S:S,'Planificación 2026-1'!X:X,C55,'Planificación 2026-1'!H:H,"EN",'Planificación 2026-1'!I:I,"&gt;2")</f>
        <v>0</v>
      </c>
      <c r="CD55" s="59">
        <f>SUMIFS('Planificación 2026-1'!S:S,'Planificación 2026-1'!X:X,C55,'Planificación 2026-1'!H:H,"IS",'Planificación 2026-1'!I:I,"&gt;2")</f>
        <v>0</v>
      </c>
      <c r="CE55" s="59">
        <f>SUMIFS('Planificación 2026-1'!S:S,'Planificación 2026-1'!X:X,C55,'Planificación 2026-1'!H:H,"PS",'Planificación 2026-1'!I:I,"&gt;2")</f>
        <v>13</v>
      </c>
      <c r="CF55" s="59">
        <f>SUMIFS('Planificación 2026-1'!S:S,'Planificación 2026-1'!X:X,C55,'Planificación 2026-1'!H:H,"IN",'Planificación 2026-1'!I:I,"&gt;2")</f>
        <v>0</v>
      </c>
      <c r="CG55" s="59">
        <f>SUMIFS('Planificación 2026-1'!S:S,'Planificación 2026-1'!X:X,C55,'Planificación 2026-1'!H:H,"CA",'Planificación 2026-1'!I:I,"&gt;2")</f>
        <v>0</v>
      </c>
      <c r="CH55" s="59">
        <f>SUMIFS('Planificación 2026-1'!S:S,'Planificación 2026-1'!X:X,C55,'Planificación 2026-1'!H:H,"DE",'Planificación 2026-1'!I:I,"&gt;2")</f>
        <v>0</v>
      </c>
      <c r="CI55" s="59">
        <f>SUMIFS('Planificación 2026-1'!S:S,'Planificación 2026-1'!X:X,C55,'Planificación 2026-1'!H:H,"OB",'Planificación 2026-1'!I:I,"&gt;2")</f>
        <v>0</v>
      </c>
      <c r="CJ55" s="59">
        <f>SUMIFS('Planificación 2026-1'!S:S,'Planificación 2026-1'!X:X,C55,'Planificación 2026-1'!H:H,"MH",'Planificación 2026-1'!I:I,"&gt;2")</f>
        <v>0</v>
      </c>
      <c r="CK55" s="59">
        <f>SUMIFS('Planificación 2026-1'!S:S,'Planificación 2026-1'!X:X,C55,'Planificación 2026-1'!H:H,"IC",'Planificación 2026-1'!I:I,"&gt;2")</f>
        <v>0</v>
      </c>
      <c r="CL55" s="59">
        <f>SUMIFS('Planificación 2026-1'!S:S,'Planificación 2026-1'!X:X,C55,'Planificación 2026-1'!H:H,"AR",'Planificación 2026-1'!I:I,"&gt;2")</f>
        <v>0</v>
      </c>
      <c r="CM55" s="59">
        <f>SUMIFS('Planificación 2026-1'!S:S,'Planificación 2026-1'!X:X,C55,'Planificación 2026-1'!H:H,"AE",'Planificación 2026-1'!I:I,"&gt;2")</f>
        <v>0</v>
      </c>
      <c r="CN55" s="59">
        <f>SUMIFS('Planificación 2026-1'!S:S,'Planificación 2026-1'!X:X,C55,'Planificación 2026-1'!H:H,"T1",'Planificación 2026-1'!I:I,"&gt;2")</f>
        <v>0</v>
      </c>
      <c r="CO55" s="59">
        <f>SUMIFS('Planificación 2026-1'!S:S,'Planificación 2026-1'!X:X,C55,'Planificación 2026-1'!H:H,"T3",'Planificación 2026-1'!I:I,"&gt;2")</f>
        <v>0</v>
      </c>
      <c r="CP55" s="59">
        <f>SUMIFS('Planificación 2026-1'!S:S,'Planificación 2026-1'!X:X,C55,'Planificación 2026-1'!H:H,"T2",'Planificación 2026-1'!I:I,"&gt;2")</f>
        <v>0</v>
      </c>
      <c r="CQ55" s="59">
        <f>SUMIFS('Planificación 2026-1'!S:S,'Planificación 2026-1'!X:X,C55,'Planificación 2026-1'!H:H,"T4",'Planificación 2026-1'!I:I,"&gt;2")</f>
        <v>0</v>
      </c>
      <c r="CR55" s="59">
        <f>SUMIFS('Planificación 2026-1'!S:S,'Planificación 2026-1'!X:X,C55,'Planificación 2026-1'!H:H,"AF",'Planificación 2026-1'!I:I,"&lt;3")</f>
        <v>0</v>
      </c>
      <c r="CS55" s="59">
        <f>SUMIFS('Planificación 2026-1'!S:S,'Planificación 2026-1'!X:X,C55,'Planificación 2026-1'!H:H,"EN",'Planificación 2026-1'!I:I,"&lt;3")</f>
        <v>0</v>
      </c>
      <c r="CT55" s="59">
        <f>SUMIFS('Planificación 2026-1'!S:S,'Planificación 2026-1'!X:X,C55,'Planificación 2026-1'!H:H,"IS",'Planificación 2026-1'!I:I,"&lt;3")</f>
        <v>0</v>
      </c>
      <c r="CU55" s="59">
        <f>SUMIFS('Planificación 2026-1'!S:S,'Planificación 2026-1'!X:X,C55,'Planificación 2026-1'!H:H,"PS",'Planificación 2026-1'!I:I,"&lt;3")</f>
        <v>0</v>
      </c>
      <c r="CV55" s="59">
        <f>SUMIFS('Planificación 2026-1'!S:S,'Planificación 2026-1'!X:X,C55,'Planificación 2026-1'!H:H,"IN",'Planificación 2026-1'!I:I,"&lt;3")</f>
        <v>0</v>
      </c>
      <c r="CW55" s="59">
        <f>SUMIFS('Planificación 2026-1'!S:S,'Planificación 2026-1'!X:X,C55,'Planificación 2026-1'!H:H,"CA",'Planificación 2026-1'!I:I,"&lt;3")</f>
        <v>0</v>
      </c>
      <c r="CX55" s="59">
        <f>SUMIFS('Planificación 2026-1'!S:S,'Planificación 2026-1'!X:X,C55,'Planificación 2026-1'!H:H,"DE",'Planificación 2026-1'!I:I,"&lt;3")</f>
        <v>0</v>
      </c>
      <c r="CY55" s="59">
        <f>SUMIFS('Planificación 2026-1'!S:S,'Planificación 2026-1'!X:X,C55,'Planificación 2026-1'!H:H,"OB",'Planificación 2026-1'!I:I,"&lt;3")</f>
        <v>0</v>
      </c>
      <c r="CZ55" s="59">
        <f>SUMIFS('Planificación 2026-1'!S:S,'Planificación 2026-1'!X:X,C55,'Planificación 2026-1'!H:H,"MH",'Planificación 2026-1'!I:I,"&lt;3")</f>
        <v>0</v>
      </c>
      <c r="DA55" s="59">
        <f>SUMIFS('Planificación 2026-1'!S:S,'Planificación 2026-1'!X:X,C55,'Planificación 2026-1'!H:H,"IC",'Planificación 2026-1'!I:I,"&lt;3")</f>
        <v>0</v>
      </c>
      <c r="DB55" s="59">
        <f>SUMIFS('Planificación 2026-1'!S:S,'Planificación 2026-1'!X:X,C55,'Planificación 2026-1'!H:H,"AR",'Planificación 2026-1'!I:I,"&lt;3")</f>
        <v>0</v>
      </c>
      <c r="DC55" s="59">
        <f>SUMIFS('Planificación 2026-1'!S:S,'Planificación 2026-1'!X:X,C55,'Planificación 2026-1'!H:H,"AE",'Planificación 2026-1'!I:I,"&lt;3")</f>
        <v>0</v>
      </c>
      <c r="DD55" s="59">
        <f>SUMIFS('Planificación 2026-1'!S:S,'Planificación 2026-1'!X:X,C55,'Planificación 2026-1'!H:H,"T1",'Planificación 2026-1'!I:I,"&lt;3")</f>
        <v>0</v>
      </c>
      <c r="DE55" s="59">
        <f>SUMIFS('Planificación 2026-1'!S:S,'Planificación 2026-1'!X:X,C55,'Planificación 2026-1'!H:H,"T3",'Planificación 2026-1'!I:I,"&lt;3")</f>
        <v>0</v>
      </c>
      <c r="DF55" s="59">
        <f>SUMIFS('Planificación 2026-1'!S:S,'Planificación 2026-1'!X:X,C55,'Planificación 2026-1'!H:H,"T2",'Planificación 2026-1'!I:I,"&lt;3")</f>
        <v>0</v>
      </c>
      <c r="DG55" s="59">
        <f>SUMIFS('Planificación 2026-1'!S:S,'Planificación 2026-1'!X:X,C55,'Planificación 2026-1'!H:H,"T4",'Planificación 2026-1'!I:I,"&lt;3")</f>
        <v>0</v>
      </c>
      <c r="DH55" s="58" t="str">
        <f t="shared" si="3"/>
        <v/>
      </c>
      <c r="DI55" s="27">
        <f>IF(C55="","",SUMIFS('Planificación 2026-1'!S:S,'Planificación 2026-1'!X:X,C55,'Planificación 2026-1'!F:F,"PRINCIPAL",'Planificación 2026-1'!Y:Y,"VIRTUAL"))</f>
        <v>0</v>
      </c>
      <c r="DJ55" s="27">
        <f>IF(C55="","",SUMIFS('Planificación 2026-1'!S:S,'Planificación 2026-1'!X:X,C55,'Planificación 2026-1'!F:F,"PRINCIPAL",'Planificación 2026-1'!Y:Y,"PRESENCIAL"))</f>
        <v>0</v>
      </c>
      <c r="DK55" s="27">
        <f>IF(C55="","",SUMIFS('Planificación 2026-1'!S:S,'Planificación 2026-1'!X:X,C55,'Planificación 2026-1'!F:F,"PRINCIPAL",'Planificación 2026-1'!Y:Y,"HIBRIDO PRESENCIAL"))</f>
        <v>0</v>
      </c>
      <c r="DL55" s="58" t="str">
        <f t="shared" si="4"/>
        <v>P04</v>
      </c>
      <c r="DM55" s="58">
        <f>IF(C55="","",SUMIFS('Planificación 2026-1'!S:S,'Planificación 2026-1'!X:X,C55,'Planificación 2026-1'!F:F,"FILIAL",'Planificación 2026-1'!Y:Y,"VIRTUAL"))</f>
        <v>0</v>
      </c>
      <c r="DN55" s="60">
        <f>IF(C55="","",SUMIFS('Planificación 2026-1'!S:S,'Planificación 2026-1'!X:X,C55,'Planificación 2026-1'!F:F,"FILIAL",'Planificación 2026-1'!Y:Y,"PRESENCIAL"))</f>
        <v>13</v>
      </c>
      <c r="DO55" s="29">
        <f>IF(C55="","",SUMIFS('Planificación 2026-1'!S:S,'Planificación 2026-1'!X:X,C55,'Planificación 2026-1'!F:F,"FILIAL",'Planificación 2026-1'!Y:Y,"HIBRIDO PRESENCIAL"))</f>
        <v>0</v>
      </c>
      <c r="DP55" s="61" t="str">
        <f t="shared" si="5"/>
        <v/>
      </c>
      <c r="DQ55" s="58">
        <f>IF(C55="","",SUMIFS('Planificación 2026-1'!S:S,'Planificación 2026-1'!X:X,C55,'Planificación 2026-1'!F:F,"SUNAMPE",'Planificación 2026-1'!Y:Y,"VIRTUAL"))</f>
        <v>0</v>
      </c>
      <c r="DR55" s="29">
        <f>IF(C55="","",SUMIFS('Planificación 2026-1'!S:S,'Planificación 2026-1'!X:X,C55,'Planificación 2026-1'!F:F,"SUNAMPE",'Planificación 2026-1'!Y:Y,"PRESENCIAL"))</f>
        <v>0</v>
      </c>
      <c r="DS55" s="61" t="str">
        <f t="shared" si="6"/>
        <v/>
      </c>
      <c r="DT55" s="58">
        <f>IF(C55="","",SUMIFS('Planificación 2026-1'!S:S,'Planificación 2026-1'!X:X,C55,'Planificación 2026-1'!F:F,"HUAURA",'Planificación 2026-1'!Y:Y,"VIRTUAL"))</f>
        <v>0</v>
      </c>
      <c r="DU55" s="29">
        <f>IF(C55="","",SUMIFS('Planificación 2026-1'!S:S,'Planificación 2026-1'!X:X,C55,'Planificación 2026-1'!F:F,"HUAURA",'Planificación 2026-1'!Y:Y,"PRESENCIAL"))</f>
        <v>0</v>
      </c>
      <c r="DV55" s="32">
        <f>SUMIFS('Planificación 2026-1'!S:S,'Planificación 2026-1'!X:X,C55,'Planificación 2026-1'!F:F,"PRINCIPAL",'Planificación 2026-1'!Y:Y,"VIRTUAL",'Planificación 2026-1'!I:I,"&gt;2")</f>
        <v>0</v>
      </c>
      <c r="DW55" s="32">
        <f>SUMIFS('Planificación 2026-1'!S:S,'Planificación 2026-1'!X:X,C55,'Planificación 2026-1'!F:F,"PRINCIPAL",'Planificación 2026-1'!Y:Y,"&lt;&gt;VIRTUAL",'Planificación 2026-1'!I:I,"&gt;2")</f>
        <v>0</v>
      </c>
      <c r="DX55" s="32">
        <f>SUMIFS('Planificación 2026-1'!S:S,'Planificación 2026-1'!X:X,C55,'Planificación 2026-1'!F:F,"SUNAMPE",'Planificación 2026-1'!Y:Y,"VIRTUAL",'Planificación 2026-1'!I:I,"&gt;2")</f>
        <v>0</v>
      </c>
      <c r="DY55" s="32">
        <f>SUMIFS('Planificación 2026-1'!S:S,'Planificación 2026-1'!X:X,C55,'Planificación 2026-1'!F:F,"SUNAMPE",'Planificación 2026-1'!Y:Y,"&lt;&gt;VIRTUAL",'Planificación 2026-1'!I:I,"&gt;2")</f>
        <v>0</v>
      </c>
      <c r="DZ55" s="32">
        <f>SUMIFS('Planificación 2026-1'!S:S,'Planificación 2026-1'!X:X,C55,'Planificación 2026-1'!F:F,"FILIAL",'Planificación 2026-1'!Y:Y,"VIRTUAL",'Planificación 2026-1'!I:I,"&gt;2")</f>
        <v>0</v>
      </c>
      <c r="EA55" s="32">
        <f>SUMIFS('Planificación 2026-1'!S:S,'Planificación 2026-1'!X:X,C55,'Planificación 2026-1'!F:F,"FILIAL",'Planificación 2026-1'!Y:Y,"&lt;&gt;VIRTUAL",'Planificación 2026-1'!I:I,"&gt;2")</f>
        <v>13</v>
      </c>
      <c r="EB55" s="32">
        <f>SUMIFS('Planificación 2026-1'!S:S,'Planificación 2026-1'!X:X,C55,'Planificación 2026-1'!F:F,"PORUMA",'Planificación 2026-1'!Y:Y,"VIRTUAL",'Planificación 2026-1'!I:I,"&gt;2")</f>
        <v>0</v>
      </c>
      <c r="EC55" s="32">
        <f>SUMIFS('Planificación 2026-1'!S:S,'Planificación 2026-1'!X:X,C55,'Planificación 2026-1'!F:F,"PORUMA",'Planificación 2026-1'!Y:Y,"&lt;&gt;VIRTUAL",'Planificación 2026-1'!I:I,"&gt;2")</f>
        <v>0</v>
      </c>
      <c r="ED55" s="32">
        <f>SUMIFS('Planificación 2026-1'!S:S,'Planificación 2026-1'!X:X,C55,'Planificación 2026-1'!F:F,"HUAURA",'Planificación 2026-1'!Y:Y,"VIRTUAL",'Planificación 2026-1'!I:I,"&gt;2")</f>
        <v>0</v>
      </c>
      <c r="EE55" s="32">
        <f>SUMIFS('Planificación 2026-1'!S:S,'Planificación 2026-1'!X:X,C55,'Planificación 2026-1'!F:F,"HUAURA",'Planificación 2026-1'!Y:Y,"&lt;&gt;VIRTUAL",'Planificación 2026-1'!I:I,"&gt;2")</f>
        <v>0</v>
      </c>
      <c r="EF55" s="32">
        <f>SUMIFS('Planificación 2026-1'!S:S,'Planificación 2026-1'!X:X,C55,'Planificación 2026-1'!F:F,"PRINCIPAL",'Planificación 2026-1'!Y:Y,"VIRTUAL",'Planificación 2026-1'!I:I,"&lt;3")</f>
        <v>0</v>
      </c>
      <c r="EG55" s="32">
        <f>SUMIFS('Planificación 2026-1'!S:S,'Planificación 2026-1'!X:X,C55,'Planificación 2026-1'!F:F,"PRINCIPAL",'Planificación 2026-1'!Y:Y,"&lt;&gt;VIRTUAL",'Planificación 2026-1'!I:I,"&lt;3")</f>
        <v>0</v>
      </c>
      <c r="EH55" s="32">
        <f>SUMIFS('Planificación 2026-1'!S:S,'Planificación 2026-1'!X:X,C55,'Planificación 2026-1'!F:F,"SUNAMPE",'Planificación 2026-1'!Y:Y,"VIRTUAL",'Planificación 2026-1'!I:I,"&lt;3")</f>
        <v>0</v>
      </c>
      <c r="EI55" s="32">
        <f>SUMIFS('Planificación 2026-1'!S:S,'Planificación 2026-1'!X:X,C55,'Planificación 2026-1'!F:F,"SUNAMPE",'Planificación 2026-1'!Y:Y,"&lt;&gt;VIRTUAL",'Planificación 2026-1'!I:I,"&lt;3")</f>
        <v>0</v>
      </c>
      <c r="EJ55" s="32">
        <f>SUMIFS('Planificación 2026-1'!S:S,'Planificación 2026-1'!X:X,C55,'Planificación 2026-1'!F:F,"FILIAL",'Planificación 2026-1'!Y:Y,"VIRTUAL",'Planificación 2026-1'!I:I,"&lt;3")</f>
        <v>0</v>
      </c>
      <c r="EK55" s="32">
        <f>SUMIFS('Planificación 2026-1'!S:S,'Planificación 2026-1'!X:X,C55,'Planificación 2026-1'!F:F,"FILIAL",'Planificación 2026-1'!Y:Y,"&lt;&gt;VIRTUAL",'Planificación 2026-1'!I:I,"&lt;3")</f>
        <v>0</v>
      </c>
      <c r="EL55" s="32">
        <f>SUMIFS('Planificación 2026-1'!S:S,'Planificación 2026-1'!X:X,C55,'Planificación 2026-1'!F:F,"PORUMA",'Planificación 2026-1'!Y:Y,"VIRTUAL",'Planificación 2026-1'!I:I,"&lt;3")</f>
        <v>0</v>
      </c>
      <c r="EM55" s="32">
        <f>SUMIFS('Planificación 2026-1'!S:S,'Planificación 2026-1'!X:X,C55,'Planificación 2026-1'!F:F,"PORUMA",'Planificación 2026-1'!Y:Y,"&lt;&gt;VIRTUAL",'Planificación 2026-1'!I:I,"&lt;3")</f>
        <v>0</v>
      </c>
      <c r="EN55" s="32">
        <f>SUMIFS('Planificación 2026-1'!S:S,'Planificación 2026-1'!X:X,C55,'Planificación 2026-1'!F:F,"HUAURA",'Planificación 2026-1'!Y:Y,"VIRTUAL",'Planificación 2026-1'!I:I,"&lt;3")</f>
        <v>0</v>
      </c>
      <c r="EO55" s="32">
        <f>SUMIFS('Planificación 2026-1'!S:S,'Planificación 2026-1'!X:X,C55,'Planificación 2026-1'!F:F,"HUAURA",'Planificación 2026-1'!Y:Y,"&lt;&gt;VIRTUAL",'Planificación 2026-1'!I:I,"&lt;3")</f>
        <v>0</v>
      </c>
      <c r="EP55" s="32">
        <f t="shared" si="13"/>
        <v>13</v>
      </c>
      <c r="EQ55" s="32">
        <f t="shared" si="7"/>
        <v>0</v>
      </c>
      <c r="ER55" s="32">
        <f t="shared" si="8"/>
        <v>0</v>
      </c>
      <c r="ES55" s="32">
        <f t="shared" si="9"/>
        <v>0</v>
      </c>
      <c r="ET55" s="32">
        <f t="shared" si="10"/>
        <v>0</v>
      </c>
      <c r="EU55" s="32">
        <f t="shared" si="11"/>
        <v>13</v>
      </c>
      <c r="EV55" s="32" t="b">
        <f>EXACT(EU55,E55)</f>
        <v>1</v>
      </c>
      <c r="EW55" s="32"/>
      <c r="EX55" s="32">
        <f t="shared" si="1"/>
        <v>0</v>
      </c>
      <c r="EY55" s="32">
        <f t="shared" si="2"/>
        <v>13</v>
      </c>
      <c r="EZ55" s="32" t="b">
        <f>EXACT(SUM(EX55:EY55),E55)</f>
        <v>1</v>
      </c>
      <c r="FA55" s="32" t="str">
        <f>IF(AND(DW55=0,EA55=0,EE55=0),"",IF(COUNTIF(DW55:EE55,"&gt;0")=1,IF(DW55&gt;0,"SEDE",IF(EA55&gt;0,"FILIAL","HUAURA")),IF(COUNTIF(DW55:EE55,"&gt;0")=2,IF(AND(DW55&gt;0,EA55&gt;0),"SEDE-FILIAL",IF(AND(DW55&gt;0,EE55&gt;0),"SEDE-HUAURA","FILIAL-HUAURA")),"SEDE-FILIAL-HUAURA")))</f>
        <v>FILIAL</v>
      </c>
      <c r="FB55" s="32" t="str">
        <f t="shared" si="12"/>
        <v>PRESENCIAL</v>
      </c>
    </row>
    <row r="56" spans="1:158">
      <c r="A56" s="33"/>
      <c r="B56" s="65">
        <v>53</v>
      </c>
      <c r="C56" s="32" t="s">
        <v>253</v>
      </c>
      <c r="D56" s="429">
        <v>41222348</v>
      </c>
      <c r="E56" s="62">
        <f>SUMIF('Planificación 2026-1'!X:X,C56,'Planificación 2026-1'!S:S)</f>
        <v>19</v>
      </c>
      <c r="F56" s="63" t="s">
        <v>203</v>
      </c>
      <c r="G56" s="454" t="s">
        <v>200</v>
      </c>
      <c r="H56" s="64" t="s">
        <v>38</v>
      </c>
      <c r="I56" s="64" t="s">
        <v>168</v>
      </c>
      <c r="J56" s="32" t="s">
        <v>38</v>
      </c>
      <c r="K56" s="453" t="s">
        <v>166</v>
      </c>
      <c r="L56" s="57" t="str">
        <f>IF(SUM(COUNTIFS('Planificación 2026-1'!F:F,"PRINCIPAL",'Planificación 2026-1'!X:X,C56,'Planificación 2026-1'!H:H,"AF"))&gt;0,"P01"," ")</f>
        <v xml:space="preserve"> </v>
      </c>
      <c r="M56" s="58" t="str">
        <f>IF(SUM(COUNTIFS('Planificación 2026-1'!F:F,"PRINCIPAL",'Planificación 2026-1'!X:X,C56,'Planificación 2026-1'!H:H,"EN"))&gt;0,"P02"," ")</f>
        <v xml:space="preserve"> </v>
      </c>
      <c r="N56" s="58" t="str">
        <f>IF(SUM(COUNTIFS('Planificación 2026-1'!F:F,"PRINCIPAL",'Planificación 2026-1'!X:X,C56,'Planificación 2026-1'!H:H,"IS"))&gt;0,"P03"," ")</f>
        <v xml:space="preserve"> </v>
      </c>
      <c r="O56" s="58" t="str">
        <f>IF(SUM(COUNTIFS('Planificación 2026-1'!F:F,"PRINCIPAL",'Planificación 2026-1'!X:X,C56,'Planificación 2026-1'!H:H,"PS"))&gt;0,"P04"," ")</f>
        <v xml:space="preserve"> </v>
      </c>
      <c r="P56" s="58"/>
      <c r="Q56" s="58" t="str">
        <f>IF(SUM(COUNTIFS('Planificación 2026-1'!F:F,"PRINCIPAL",'Planificación 2026-1'!X:X,C56,'Planificación 2026-1'!H:H,"IN"))&gt;0,"P06"," ")</f>
        <v xml:space="preserve"> </v>
      </c>
      <c r="R56" s="58" t="str">
        <f>IF(SUM(COUNTIFS('Planificación 2026-1'!F:F,"PRINCIPAL",'Planificación 2026-1'!X:X,C56,'Planificación 2026-1'!H:H,"CA"))&gt;0,"P07"," ")</f>
        <v xml:space="preserve"> </v>
      </c>
      <c r="S56" s="58" t="str">
        <f>IF(SUM(COUNTIFS('Planificación 2026-1'!F:F,"PRINCIPAL",'Planificación 2026-1'!X:X,C56,'Planificación 2026-1'!H:H,"DE"))&gt;0,"P08"," ")</f>
        <v xml:space="preserve"> </v>
      </c>
      <c r="T56" s="58" t="str">
        <f>IF(SUM(COUNTIFS('Planificación 2026-1'!F:F,"PRINCIPAL",'Planificación 2026-1'!X:X,C56,'Planificación 2026-1'!H:H,"OB"))&gt;0,"P09"," ")</f>
        <v xml:space="preserve"> </v>
      </c>
      <c r="U56" s="58" t="str">
        <f>IF(SUM(COUNTIFS('Planificación 2026-1'!F:F,"PRINCIPAL",'Planificación 2026-1'!X:X,C56,'Planificación 2026-1'!H:H,"MH"))&gt;0,"P31"," ")</f>
        <v xml:space="preserve"> </v>
      </c>
      <c r="V56" s="58" t="str">
        <f>IF(SUM(COUNTIFS('Planificación 2026-1'!F:F,"PRINCIPAL",'Planificación 2026-1'!X:X,C56,'Planificación 2026-1'!H:H,"IC"))&gt;0,"P32"," ")</f>
        <v xml:space="preserve"> </v>
      </c>
      <c r="W56" s="58" t="str">
        <f>IF(SUM(COUNTIFS('Planificación 2026-1'!F:F,"PRINCIPAL",'Planificación 2026-1'!X:X,C56,'Planificación 2026-1'!H:H,"AR"))&gt;0,"P34"," ")</f>
        <v xml:space="preserve"> </v>
      </c>
      <c r="X56" s="58" t="str">
        <f>IF(SUM(COUNTIFS('Planificación 2026-1'!F:F,"PRINCIPAL",'Planificación 2026-1'!X:X,C56,'Planificación 2026-1'!H:H,"T1"))&gt;0,"P35"," ")</f>
        <v xml:space="preserve"> </v>
      </c>
      <c r="Y56" s="58" t="str">
        <f>IF(SUM(COUNTIFS('Planificación 2026-1'!F:F,"PRINCIPAL",'Planificación 2026-1'!X:X,C56,'Planificación 2026-1'!H:H,"T3"))&gt;0,"P36"," ")</f>
        <v xml:space="preserve"> </v>
      </c>
      <c r="Z56" s="58" t="str">
        <f>IF(SUM(COUNTIFS('Planificación 2026-1'!F:F,"PRINCIPAL",'Planificación 2026-1'!X:X,C56,'Planificación 2026-1'!H:H,"T2"))&gt;0,"P37"," ")</f>
        <v xml:space="preserve"> </v>
      </c>
      <c r="AA56" s="58" t="str">
        <f>IF(SUM(COUNTIFS('Planificación 2026-1'!F:F,"PRINCIPAL",'Planificación 2026-1'!X:X,C56,'Planificación 2026-1'!H:H,"AE"))&gt;0,"P38"," ")</f>
        <v xml:space="preserve"> </v>
      </c>
      <c r="AB56" s="58" t="str">
        <f>IF(SUM(COUNTIFS('Planificación 2026-1'!F:F,"PRINCIPAL",'Planificación 2026-1'!X:X,C56,'Planificación 2026-1'!H:H,"T4"))&gt;0,"P55"," ")</f>
        <v xml:space="preserve"> </v>
      </c>
      <c r="AC56" s="58" t="str">
        <f>IF(SUM(COUNTIFS('Planificación 2026-1'!F:F,"FILIAL",'Planificación 2026-1'!X:X,C56,'Planificación 2026-1'!H:H,"AF"))&gt;0," P01"," ")</f>
        <v xml:space="preserve"> </v>
      </c>
      <c r="AD56" s="58" t="str">
        <f>IF(SUM(COUNTIFS('Planificación 2026-1'!F:F,"FILIAL",'Planificación 2026-1'!X:X,C56,'Planificación 2026-1'!H:H,"EN"))&gt;0,"P02"," ")</f>
        <v>P02</v>
      </c>
      <c r="AE56" s="58" t="str">
        <f>IF(SUM(COUNTIFS('Planificación 2026-1'!F:F,"FILIAL",'Planificación 2026-1'!X:X,C56,'Planificación 2026-1'!H:H,"IS"))&gt;0,"P03"," ")</f>
        <v xml:space="preserve"> </v>
      </c>
      <c r="AF56" s="58" t="str">
        <f>IF(SUM(COUNTIFS('Planificación 2026-1'!F:F,"FILIAL",'Planificación 2026-1'!X:X,C56,'Planificación 2026-1'!H:H,"PS"))&gt;0,"P04"," ")</f>
        <v>P04</v>
      </c>
      <c r="AG56" s="58"/>
      <c r="AH56" s="58" t="str">
        <f>IF(SUM(COUNTIFS('Planificación 2026-1'!F:F,"FILIAL",'Planificación 2026-1'!X:X,C56,'Planificación 2026-1'!H:H,"IN"))&gt;0,"P06"," ")</f>
        <v xml:space="preserve"> </v>
      </c>
      <c r="AI56" s="58" t="str">
        <f>IF(SUM(COUNTIFS('Planificación 2026-1'!F:F,"FILIAL",'Planificación 2026-1'!X:X,C56,'Planificación 2026-1'!H:H,"CA"))&gt;0,"P07"," ")</f>
        <v xml:space="preserve"> </v>
      </c>
      <c r="AJ56" s="58" t="str">
        <f>IF(SUM(COUNTIFS('Planificación 2026-1'!F:F,"FILIAL",'Planificación 2026-1'!X:X,C56,'Planificación 2026-1'!H:H,"DE"))&gt;0,"P08"," ")</f>
        <v xml:space="preserve"> </v>
      </c>
      <c r="AK56" s="58" t="str">
        <f>IF(SUM(COUNTIFS('Planificación 2026-1'!F:F,"FILIAL",'Planificación 2026-1'!X:X,C56,'Planificación 2026-1'!H:H,"OB"))&gt;0,"P09"," ")</f>
        <v>P09</v>
      </c>
      <c r="AL56" s="58" t="str">
        <f>IF(SUM(COUNTIFS('Planificación 2026-1'!F:F,"FILIAL",'Planificación 2026-1'!X:X,C56,'Planificación 2026-1'!H:H,"MH"))&gt;0,"P31"," ")</f>
        <v xml:space="preserve"> </v>
      </c>
      <c r="AM56" s="58" t="str">
        <f>IF(SUM(COUNTIFS('Planificación 2026-1'!F:F,"FILIAL",'Planificación 2026-1'!X:X,C56,'Planificación 2026-1'!H:H,"IC"))&gt;0,"P32"," ")</f>
        <v xml:space="preserve"> </v>
      </c>
      <c r="AN56" s="58" t="str">
        <f>IF(SUM(COUNTIFS('Planificación 2026-1'!F:F,"FILIAL",'Planificación 2026-1'!X:X,C56,'Planificación 2026-1'!H:H,"AR"))&gt;0,"P34"," ")</f>
        <v xml:space="preserve"> </v>
      </c>
      <c r="AO56" s="58" t="str">
        <f>IF(SUM(COUNTIFS('Planificación 2026-1'!F:F,"FILIAL",'Planificación 2026-1'!X:X,C56,'Planificación 2026-1'!H:H,"T1"))&gt;0,"P35"," ")</f>
        <v xml:space="preserve"> </v>
      </c>
      <c r="AP56" s="58" t="str">
        <f>IF(SUM(COUNTIFS('Planificación 2026-1'!F:F,"FILIAL",'Planificación 2026-1'!X:X,C56,'Planificación 2026-1'!H:H,"T3"))&gt;0,"P36"," ")</f>
        <v xml:space="preserve"> </v>
      </c>
      <c r="AQ56" s="58" t="str">
        <f>IF(SUM(COUNTIFS('Planificación 2026-1'!F:F,"FILIAL",'Planificación 2026-1'!X:X,C56,'Planificación 2026-1'!H:H,"T2"))&gt;0,"P37"," ")</f>
        <v xml:space="preserve"> </v>
      </c>
      <c r="AR56" s="58" t="str">
        <f>IF(SUM(COUNTIFS('Planificación 2026-1'!F:F,"FILIAL",'Planificación 2026-1'!X:X,C56,'Planificación 2026-1'!H:H,"AE"))&gt;0,"P38"," ")</f>
        <v xml:space="preserve"> </v>
      </c>
      <c r="AS56" s="58" t="str">
        <f>IF(SUM(COUNTIFS('Planificación 2026-1'!F:F,"FILIAL",'Planificación 2026-1'!X:X,C56,'Planificación 2026-1'!H:H,"T4"))&gt;0,"P55"," ")</f>
        <v xml:space="preserve"> </v>
      </c>
      <c r="AT56" s="58" t="str">
        <f>IF(SUM(COUNTIFS('Planificación 2026-1'!F:F,"SUNAMPE",'Planificación 2026-1'!X:X,C56,'Planificación 2026-1'!H:H,"AF"))&gt;0," P01"," ")</f>
        <v xml:space="preserve"> </v>
      </c>
      <c r="AU56" s="58" t="str">
        <f>IF(SUM(COUNTIFS('Planificación 2026-1'!F:F,"SUNAMPE",'Planificación 2026-1'!X:X,C56,'Planificación 2026-1'!H:H,"EN"))&gt;0,"P02"," ")</f>
        <v xml:space="preserve"> </v>
      </c>
      <c r="AV56" s="58" t="str">
        <f>IF(SUM(COUNTIFS('Planificación 2026-1'!F:F,"SUNAMPE",'Planificación 2026-1'!X:X,C56,'Planificación 2026-1'!H:H,"IS"))&gt;0,"P03"," ")</f>
        <v xml:space="preserve"> </v>
      </c>
      <c r="AW56" s="58" t="str">
        <f>IF(SUM(COUNTIFS('Planificación 2026-1'!F:F,"SUNAMPE",'Planificación 2026-1'!X:X,C56,'Planificación 2026-1'!H:H,"PS"))&gt;0,"P04"," ")</f>
        <v xml:space="preserve"> </v>
      </c>
      <c r="AX56" s="58"/>
      <c r="AY56" s="58" t="str">
        <f>IF(SUM(COUNTIFS('Planificación 2026-1'!F:F,"SUNAMPE",'Planificación 2026-1'!X:X,C56,'Planificación 2026-1'!H:H,"IN"))&gt;0,"P06"," ")</f>
        <v xml:space="preserve"> </v>
      </c>
      <c r="AZ56" s="58" t="str">
        <f>IF(SUM(COUNTIFS('Planificación 2026-1'!F:F,"SUNAMPE",'Planificación 2026-1'!X:X,C56,'Planificación 2026-1'!H:H,"CA"))&gt;0,"P07"," ")</f>
        <v xml:space="preserve"> </v>
      </c>
      <c r="BA56" s="58" t="str">
        <f>IF(SUM(COUNTIFS('Planificación 2026-1'!F:F,"SUNAMPE",'Planificación 2026-1'!X:X,C56,'Planificación 2026-1'!H:H,"DE"))&gt;0,"P08"," ")</f>
        <v xml:space="preserve"> </v>
      </c>
      <c r="BB56" s="58" t="str">
        <f>IF(SUM(COUNTIFS('Planificación 2026-1'!F:F,"SUNAMPE",'Planificación 2026-1'!X:X,C56,'Planificación 2026-1'!H:H,"OB"))&gt;0,"P09"," ")</f>
        <v xml:space="preserve"> </v>
      </c>
      <c r="BC56" s="58" t="str">
        <f>IF(SUM(COUNTIFS('Planificación 2026-1'!F:F,"SUNAMPE",'Planificación 2026-1'!X:X,C56,'Planificación 2026-1'!H:H,"MH"))&gt;0,"P31"," ")</f>
        <v xml:space="preserve"> </v>
      </c>
      <c r="BD56" s="58" t="str">
        <f>IF(SUM(COUNTIFS('Planificación 2026-1'!F:F,"SUNAMPE",'Planificación 2026-1'!X:X,C56,'Planificación 2026-1'!H:H,"IC"))&gt;0,"P32"," ")</f>
        <v xml:space="preserve"> </v>
      </c>
      <c r="BE56" s="58" t="str">
        <f>IF(SUM(COUNTIFS('Planificación 2026-1'!F:F,"SUNAMPE",'Planificación 2026-1'!X:X,C56,'Planificación 2026-1'!H:H,"AR"))&gt;0,"P34"," ")</f>
        <v xml:space="preserve"> </v>
      </c>
      <c r="BF56" s="58" t="str">
        <f>IF(SUM(COUNTIFS('Planificación 2026-1'!F:F,"SUNAMPE",'Planificación 2026-1'!X:X,C56,'Planificación 2026-1'!H:H,"T1"))&gt;0,"P35"," ")</f>
        <v xml:space="preserve"> </v>
      </c>
      <c r="BG56" s="58" t="str">
        <f>IF(SUM(COUNTIFS('Planificación 2026-1'!F:F,"SUNAMPE",'Planificación 2026-1'!X:X,C56,'Planificación 2026-1'!H:H,"T3"))&gt;0,"P36"," ")</f>
        <v xml:space="preserve"> </v>
      </c>
      <c r="BH56" s="58" t="str">
        <f>IF(SUM(COUNTIFS('Planificación 2026-1'!F:F,"SUNAMPE",'Planificación 2026-1'!X:X,C56,'Planificación 2026-1'!H:H,"T2"))&gt;0,"P37"," ")</f>
        <v xml:space="preserve"> </v>
      </c>
      <c r="BI56" s="58" t="str">
        <f>IF(SUM(COUNTIFS('Planificación 2026-1'!F:F,"SUNAMPE",'Planificación 2026-1'!X:X,C56,'Planificación 2026-1'!H:H,"AE"))&gt;0,"P38"," ")</f>
        <v xml:space="preserve"> </v>
      </c>
      <c r="BJ56" s="58" t="str">
        <f>IF(SUM(COUNTIFS('Planificación 2026-1'!F:F,"SUNAMPE",'Planificación 2026-1'!X:X,C56,'Planificación 2026-1'!H:H,"T4"))&gt;0,"P55"," ")</f>
        <v xml:space="preserve"> </v>
      </c>
      <c r="BK56" s="58" t="str">
        <f>IF(SUM(COUNTIFS('Planificación 2026-1'!F:F,"HUAURA",'Planificación 2026-1'!X:X,C56,'Planificación 2026-1'!H:H,"AF"))&gt;0," P01"," ")</f>
        <v xml:space="preserve"> </v>
      </c>
      <c r="BL56" s="58" t="str">
        <f>IF(SUM(COUNTIFS('Planificación 2026-1'!F:F,"HUAURA",'Planificación 2026-1'!X:X,C56,'Planificación 2026-1'!H:H,"EN"))&gt;0,"P02"," ")</f>
        <v xml:space="preserve"> </v>
      </c>
      <c r="BM56" s="58" t="str">
        <f>IF(SUM(COUNTIFS('Planificación 2026-1'!F:F,"HUAURA",'Planificación 2026-1'!X:X,C56,'Planificación 2026-1'!H:H,"IS"))&gt;0,"P03"," ")</f>
        <v xml:space="preserve"> </v>
      </c>
      <c r="BN56" s="58" t="str">
        <f>IF(SUM(COUNTIFS('Planificación 2026-1'!F:F,"HUAURA",'Planificación 2026-1'!X:X,C56,'Planificación 2026-1'!H:H,"PS"))&gt;0,"P04"," ")</f>
        <v xml:space="preserve"> </v>
      </c>
      <c r="BO56" s="58"/>
      <c r="BP56" s="58" t="str">
        <f>IF(SUM(COUNTIFS('Planificación 2026-1'!F:F,"HUAURA",'Planificación 2026-1'!X:X,C56,'Planificación 2026-1'!H:H,"IN"))&gt;0,"P06"," ")</f>
        <v xml:space="preserve"> </v>
      </c>
      <c r="BQ56" s="58" t="str">
        <f>IF(SUM(COUNTIFS('Planificación 2026-1'!F:F,"HUAURA",'Planificación 2026-1'!X:X,C56,'Planificación 2026-1'!H:H,"CA"))&gt;0,"P07"," ")</f>
        <v xml:space="preserve"> </v>
      </c>
      <c r="BR56" s="58" t="str">
        <f>IF(SUM(COUNTIFS('Planificación 2026-1'!F:F,"HUAURA",'Planificación 2026-1'!X:X,C56,'Planificación 2026-1'!H:H,"DE"))&gt;0,"P08"," ")</f>
        <v xml:space="preserve"> </v>
      </c>
      <c r="BS56" s="58" t="str">
        <f>IF(SUM(COUNTIFS('Planificación 2026-1'!F:F,"HUAURA",'Planificación 2026-1'!X:X,C56,'Planificación 2026-1'!H:H,"OB"))&gt;0,"P09"," ")</f>
        <v xml:space="preserve"> </v>
      </c>
      <c r="BT56" s="58" t="str">
        <f>IF(SUM(COUNTIFS('Planificación 2026-1'!F:F,"HUAURA",'Planificación 2026-1'!X:X,C56,'Planificación 2026-1'!H:H,"MH"))&gt;0,"P31"," ")</f>
        <v xml:space="preserve"> </v>
      </c>
      <c r="BU56" s="58" t="str">
        <f>IF(SUM(COUNTIFS('Planificación 2026-1'!F:F,"HUAURA",'Planificación 2026-1'!X:X,C56,'Planificación 2026-1'!H:H,"IC"))&gt;0,"P32"," ")</f>
        <v xml:space="preserve"> </v>
      </c>
      <c r="BV56" s="58" t="str">
        <f>IF(SUM(COUNTIFS('Planificación 2026-1'!F:F,"HUAURA",'Planificación 2026-1'!X:X,C56,'Planificación 2026-1'!H:H,"AR"))&gt;0,"P34"," ")</f>
        <v xml:space="preserve"> </v>
      </c>
      <c r="BW56" s="58" t="str">
        <f>IF(SUM(COUNTIFS('Planificación 2026-1'!F:F,"HUAURA",'Planificación 2026-1'!X:X,C56,'Planificación 2026-1'!H:H,"T1"))&gt;0,"P35"," ")</f>
        <v xml:space="preserve"> </v>
      </c>
      <c r="BX56" s="58" t="str">
        <f>IF(SUM(COUNTIFS('Planificación 2026-1'!F:F,"HUAURA",'Planificación 2026-1'!X:X,C56,'Planificación 2026-1'!H:H,"T3"))&gt;0,"P36"," ")</f>
        <v xml:space="preserve"> </v>
      </c>
      <c r="BY56" s="58" t="str">
        <f>IF(SUM(COUNTIFS('Planificación 2026-1'!F:F,"HUAURA",'Planificación 2026-1'!X:X,C56,'Planificación 2026-1'!H:H,"T2"))&gt;0,"P37"," ")</f>
        <v xml:space="preserve"> </v>
      </c>
      <c r="BZ56" s="58" t="str">
        <f>IF(SUM(COUNTIFS('Planificación 2026-1'!F:F,"HUAURA",'Planificación 2026-1'!X:X,C56,'Planificación 2026-1'!H:H,"AE"))&gt;0,"P38"," ")</f>
        <v xml:space="preserve"> </v>
      </c>
      <c r="CA56" s="58" t="str">
        <f>IF(SUM(COUNTIFS('Planificación 2026-1'!F:F,"HUAURA",'Planificación 2026-1'!X:X,C56,'Planificación 2026-1'!H:H,"T4"))&gt;0,"P55"," ")</f>
        <v xml:space="preserve"> </v>
      </c>
      <c r="CB56" s="59">
        <f>SUMIFS('Planificación 2026-1'!S:S,'Planificación 2026-1'!X:X,C56,'Planificación 2026-1'!H:H,"AF",'Planificación 2026-1'!I:I,"&gt;2")</f>
        <v>0</v>
      </c>
      <c r="CC56" s="59">
        <f>SUMIFS('Planificación 2026-1'!S:S,'Planificación 2026-1'!X:X,C56,'Planificación 2026-1'!H:H,"EN",'Planificación 2026-1'!I:I,"&gt;2")</f>
        <v>0</v>
      </c>
      <c r="CD56" s="59">
        <f>SUMIFS('Planificación 2026-1'!S:S,'Planificación 2026-1'!X:X,C56,'Planificación 2026-1'!H:H,"IS",'Planificación 2026-1'!I:I,"&gt;2")</f>
        <v>0</v>
      </c>
      <c r="CE56" s="59">
        <f>SUMIFS('Planificación 2026-1'!S:S,'Planificación 2026-1'!X:X,C56,'Planificación 2026-1'!H:H,"PS",'Planificación 2026-1'!I:I,"&gt;2")</f>
        <v>0</v>
      </c>
      <c r="CF56" s="59">
        <f>SUMIFS('Planificación 2026-1'!S:S,'Planificación 2026-1'!X:X,C56,'Planificación 2026-1'!H:H,"IN",'Planificación 2026-1'!I:I,"&gt;2")</f>
        <v>0</v>
      </c>
      <c r="CG56" s="59">
        <f>SUMIFS('Planificación 2026-1'!S:S,'Planificación 2026-1'!X:X,C56,'Planificación 2026-1'!H:H,"CA",'Planificación 2026-1'!I:I,"&gt;2")</f>
        <v>0</v>
      </c>
      <c r="CH56" s="59">
        <f>SUMIFS('Planificación 2026-1'!S:S,'Planificación 2026-1'!X:X,C56,'Planificación 2026-1'!H:H,"DE",'Planificación 2026-1'!I:I,"&gt;2")</f>
        <v>0</v>
      </c>
      <c r="CI56" s="59">
        <f>SUMIFS('Planificación 2026-1'!S:S,'Planificación 2026-1'!X:X,C56,'Planificación 2026-1'!H:H,"OB",'Planificación 2026-1'!I:I,"&gt;2")</f>
        <v>0</v>
      </c>
      <c r="CJ56" s="59">
        <f>SUMIFS('Planificación 2026-1'!S:S,'Planificación 2026-1'!X:X,C56,'Planificación 2026-1'!H:H,"MH",'Planificación 2026-1'!I:I,"&gt;2")</f>
        <v>0</v>
      </c>
      <c r="CK56" s="59">
        <f>SUMIFS('Planificación 2026-1'!S:S,'Planificación 2026-1'!X:X,C56,'Planificación 2026-1'!H:H,"IC",'Planificación 2026-1'!I:I,"&gt;2")</f>
        <v>0</v>
      </c>
      <c r="CL56" s="59">
        <f>SUMIFS('Planificación 2026-1'!S:S,'Planificación 2026-1'!X:X,C56,'Planificación 2026-1'!H:H,"AR",'Planificación 2026-1'!I:I,"&gt;2")</f>
        <v>0</v>
      </c>
      <c r="CM56" s="59">
        <f>SUMIFS('Planificación 2026-1'!S:S,'Planificación 2026-1'!X:X,C56,'Planificación 2026-1'!H:H,"AE",'Planificación 2026-1'!I:I,"&gt;2")</f>
        <v>0</v>
      </c>
      <c r="CN56" s="59">
        <f>SUMIFS('Planificación 2026-1'!S:S,'Planificación 2026-1'!X:X,C56,'Planificación 2026-1'!H:H,"T1",'Planificación 2026-1'!I:I,"&gt;2")</f>
        <v>0</v>
      </c>
      <c r="CO56" s="59">
        <f>SUMIFS('Planificación 2026-1'!S:S,'Planificación 2026-1'!X:X,C56,'Planificación 2026-1'!H:H,"T3",'Planificación 2026-1'!I:I,"&gt;2")</f>
        <v>0</v>
      </c>
      <c r="CP56" s="59">
        <f>SUMIFS('Planificación 2026-1'!S:S,'Planificación 2026-1'!X:X,C56,'Planificación 2026-1'!H:H,"T2",'Planificación 2026-1'!I:I,"&gt;2")</f>
        <v>0</v>
      </c>
      <c r="CQ56" s="59">
        <f>SUMIFS('Planificación 2026-1'!S:S,'Planificación 2026-1'!X:X,C56,'Planificación 2026-1'!H:H,"T4",'Planificación 2026-1'!I:I,"&gt;2")</f>
        <v>0</v>
      </c>
      <c r="CR56" s="59">
        <f>SUMIFS('Planificación 2026-1'!S:S,'Planificación 2026-1'!X:X,C56,'Planificación 2026-1'!H:H,"AF",'Planificación 2026-1'!I:I,"&lt;3")</f>
        <v>0</v>
      </c>
      <c r="CS56" s="59">
        <f>SUMIFS('Planificación 2026-1'!S:S,'Planificación 2026-1'!X:X,C56,'Planificación 2026-1'!H:H,"EN",'Planificación 2026-1'!I:I,"&lt;3")</f>
        <v>5</v>
      </c>
      <c r="CT56" s="59">
        <f>SUMIFS('Planificación 2026-1'!S:S,'Planificación 2026-1'!X:X,C56,'Planificación 2026-1'!H:H,"IS",'Planificación 2026-1'!I:I,"&lt;3")</f>
        <v>0</v>
      </c>
      <c r="CU56" s="59">
        <f>SUMIFS('Planificación 2026-1'!S:S,'Planificación 2026-1'!X:X,C56,'Planificación 2026-1'!H:H,"PS",'Planificación 2026-1'!I:I,"&lt;3")</f>
        <v>5</v>
      </c>
      <c r="CV56" s="59">
        <f>SUMIFS('Planificación 2026-1'!S:S,'Planificación 2026-1'!X:X,C56,'Planificación 2026-1'!H:H,"IN",'Planificación 2026-1'!I:I,"&lt;3")</f>
        <v>0</v>
      </c>
      <c r="CW56" s="59">
        <f>SUMIFS('Planificación 2026-1'!S:S,'Planificación 2026-1'!X:X,C56,'Planificación 2026-1'!H:H,"CA",'Planificación 2026-1'!I:I,"&lt;3")</f>
        <v>0</v>
      </c>
      <c r="CX56" s="59">
        <f>SUMIFS('Planificación 2026-1'!S:S,'Planificación 2026-1'!X:X,C56,'Planificación 2026-1'!H:H,"DE",'Planificación 2026-1'!I:I,"&lt;3")</f>
        <v>0</v>
      </c>
      <c r="CY56" s="59">
        <f>SUMIFS('Planificación 2026-1'!S:S,'Planificación 2026-1'!X:X,C56,'Planificación 2026-1'!H:H,"OB",'Planificación 2026-1'!I:I,"&lt;3")</f>
        <v>5</v>
      </c>
      <c r="CZ56" s="59">
        <f>SUMIFS('Planificación 2026-1'!S:S,'Planificación 2026-1'!X:X,C56,'Planificación 2026-1'!H:H,"MH",'Planificación 2026-1'!I:I,"&lt;3")</f>
        <v>4</v>
      </c>
      <c r="DA56" s="59">
        <f>SUMIFS('Planificación 2026-1'!S:S,'Planificación 2026-1'!X:X,C56,'Planificación 2026-1'!H:H,"IC",'Planificación 2026-1'!I:I,"&lt;3")</f>
        <v>0</v>
      </c>
      <c r="DB56" s="59">
        <f>SUMIFS('Planificación 2026-1'!S:S,'Planificación 2026-1'!X:X,C56,'Planificación 2026-1'!H:H,"AR",'Planificación 2026-1'!I:I,"&lt;3")</f>
        <v>0</v>
      </c>
      <c r="DC56" s="59">
        <f>SUMIFS('Planificación 2026-1'!S:S,'Planificación 2026-1'!X:X,C56,'Planificación 2026-1'!H:H,"AE",'Planificación 2026-1'!I:I,"&lt;3")</f>
        <v>0</v>
      </c>
      <c r="DD56" s="59">
        <f>SUMIFS('Planificación 2026-1'!S:S,'Planificación 2026-1'!X:X,C56,'Planificación 2026-1'!H:H,"T1",'Planificación 2026-1'!I:I,"&lt;3")</f>
        <v>0</v>
      </c>
      <c r="DE56" s="59">
        <f>SUMIFS('Planificación 2026-1'!S:S,'Planificación 2026-1'!X:X,C56,'Planificación 2026-1'!H:H,"T3",'Planificación 2026-1'!I:I,"&lt;3")</f>
        <v>0</v>
      </c>
      <c r="DF56" s="59">
        <f>SUMIFS('Planificación 2026-1'!S:S,'Planificación 2026-1'!X:X,C56,'Planificación 2026-1'!H:H,"T2",'Planificación 2026-1'!I:I,"&lt;3")</f>
        <v>0</v>
      </c>
      <c r="DG56" s="59">
        <f>SUMIFS('Planificación 2026-1'!S:S,'Planificación 2026-1'!X:X,C56,'Planificación 2026-1'!H:H,"T4",'Planificación 2026-1'!I:I,"&lt;3")</f>
        <v>0</v>
      </c>
      <c r="DH56" s="58" t="str">
        <f t="shared" si="3"/>
        <v/>
      </c>
      <c r="DI56" s="27">
        <f>IF(C56="","",SUMIFS('Planificación 2026-1'!S:S,'Planificación 2026-1'!X:X,C56,'Planificación 2026-1'!F:F,"PRINCIPAL",'Planificación 2026-1'!Y:Y,"VIRTUAL"))</f>
        <v>0</v>
      </c>
      <c r="DJ56" s="27">
        <f>IF(C56="","",SUMIFS('Planificación 2026-1'!S:S,'Planificación 2026-1'!X:X,C56,'Planificación 2026-1'!F:F,"PRINCIPAL",'Planificación 2026-1'!Y:Y,"PRESENCIAL"))</f>
        <v>0</v>
      </c>
      <c r="DK56" s="27">
        <f>IF(C56="","",SUMIFS('Planificación 2026-1'!S:S,'Planificación 2026-1'!X:X,C56,'Planificación 2026-1'!F:F,"PRINCIPAL",'Planificación 2026-1'!Y:Y,"HIBRIDO PRESENCIAL"))</f>
        <v>0</v>
      </c>
      <c r="DL56" s="58" t="str">
        <f t="shared" si="4"/>
        <v>P02 P04 P09</v>
      </c>
      <c r="DM56" s="58">
        <f>IF(C56="","",SUMIFS('Planificación 2026-1'!S:S,'Planificación 2026-1'!X:X,C56,'Planificación 2026-1'!F:F,"FILIAL",'Planificación 2026-1'!Y:Y,"VIRTUAL"))</f>
        <v>0</v>
      </c>
      <c r="DN56" s="60">
        <f>IF(C56="","",SUMIFS('Planificación 2026-1'!S:S,'Planificación 2026-1'!X:X,C56,'Planificación 2026-1'!F:F,"FILIAL",'Planificación 2026-1'!Y:Y,"PRESENCIAL"))</f>
        <v>15</v>
      </c>
      <c r="DO56" s="29">
        <f>IF(C56="","",SUMIFS('Planificación 2026-1'!S:S,'Planificación 2026-1'!X:X,C56,'Planificación 2026-1'!F:F,"FILIAL",'Planificación 2026-1'!Y:Y,"HIBRIDO PRESENCIAL"))</f>
        <v>0</v>
      </c>
      <c r="DP56" s="61" t="str">
        <f t="shared" si="5"/>
        <v/>
      </c>
      <c r="DQ56" s="58">
        <f>IF(C56="","",SUMIFS('Planificación 2026-1'!S:S,'Planificación 2026-1'!X:X,C56,'Planificación 2026-1'!F:F,"SUNAMPE",'Planificación 2026-1'!Y:Y,"VIRTUAL"))</f>
        <v>0</v>
      </c>
      <c r="DR56" s="29">
        <f>IF(C56="","",SUMIFS('Planificación 2026-1'!S:S,'Planificación 2026-1'!X:X,C56,'Planificación 2026-1'!F:F,"SUNAMPE",'Planificación 2026-1'!Y:Y,"PRESENCIAL"))</f>
        <v>0</v>
      </c>
      <c r="DS56" s="61" t="str">
        <f t="shared" si="6"/>
        <v/>
      </c>
      <c r="DT56" s="58">
        <f>IF(C56="","",SUMIFS('Planificación 2026-1'!S:S,'Planificación 2026-1'!X:X,C56,'Planificación 2026-1'!F:F,"HUAURA",'Planificación 2026-1'!Y:Y,"VIRTUAL"))</f>
        <v>0</v>
      </c>
      <c r="DU56" s="29">
        <f>IF(C56="","",SUMIFS('Planificación 2026-1'!S:S,'Planificación 2026-1'!X:X,C56,'Planificación 2026-1'!F:F,"HUAURA",'Planificación 2026-1'!Y:Y,"PRESENCIAL"))</f>
        <v>0</v>
      </c>
      <c r="DV56" s="32">
        <f>SUMIFS('Planificación 2026-1'!S:S,'Planificación 2026-1'!X:X,C56,'Planificación 2026-1'!F:F,"PRINCIPAL",'Planificación 2026-1'!Y:Y,"VIRTUAL",'Planificación 2026-1'!I:I,"&gt;2")</f>
        <v>0</v>
      </c>
      <c r="DW56" s="32">
        <f>SUMIFS('Planificación 2026-1'!S:S,'Planificación 2026-1'!X:X,C56,'Planificación 2026-1'!F:F,"PRINCIPAL",'Planificación 2026-1'!Y:Y,"&lt;&gt;VIRTUAL",'Planificación 2026-1'!I:I,"&gt;2")</f>
        <v>0</v>
      </c>
      <c r="DX56" s="32">
        <f>SUMIFS('Planificación 2026-1'!S:S,'Planificación 2026-1'!X:X,C56,'Planificación 2026-1'!F:F,"SUNAMPE",'Planificación 2026-1'!Y:Y,"VIRTUAL",'Planificación 2026-1'!I:I,"&gt;2")</f>
        <v>0</v>
      </c>
      <c r="DY56" s="32">
        <f>SUMIFS('Planificación 2026-1'!S:S,'Planificación 2026-1'!X:X,C56,'Planificación 2026-1'!F:F,"SUNAMPE",'Planificación 2026-1'!Y:Y,"&lt;&gt;VIRTUAL",'Planificación 2026-1'!I:I,"&gt;2")</f>
        <v>0</v>
      </c>
      <c r="DZ56" s="32">
        <f>SUMIFS('Planificación 2026-1'!S:S,'Planificación 2026-1'!X:X,C56,'Planificación 2026-1'!F:F,"FILIAL",'Planificación 2026-1'!Y:Y,"VIRTUAL",'Planificación 2026-1'!I:I,"&gt;2")</f>
        <v>0</v>
      </c>
      <c r="EA56" s="32">
        <f>SUMIFS('Planificación 2026-1'!S:S,'Planificación 2026-1'!X:X,C56,'Planificación 2026-1'!F:F,"FILIAL",'Planificación 2026-1'!Y:Y,"&lt;&gt;VIRTUAL",'Planificación 2026-1'!I:I,"&gt;2")</f>
        <v>0</v>
      </c>
      <c r="EB56" s="32">
        <f>SUMIFS('Planificación 2026-1'!S:S,'Planificación 2026-1'!X:X,C56,'Planificación 2026-1'!F:F,"PORUMA",'Planificación 2026-1'!Y:Y,"VIRTUAL",'Planificación 2026-1'!I:I,"&gt;2")</f>
        <v>0</v>
      </c>
      <c r="EC56" s="32">
        <f>SUMIFS('Planificación 2026-1'!S:S,'Planificación 2026-1'!X:X,C56,'Planificación 2026-1'!F:F,"PORUMA",'Planificación 2026-1'!Y:Y,"&lt;&gt;VIRTUAL",'Planificación 2026-1'!I:I,"&gt;2")</f>
        <v>0</v>
      </c>
      <c r="ED56" s="32">
        <f>SUMIFS('Planificación 2026-1'!S:S,'Planificación 2026-1'!X:X,C56,'Planificación 2026-1'!F:F,"HUAURA",'Planificación 2026-1'!Y:Y,"VIRTUAL",'Planificación 2026-1'!I:I,"&gt;2")</f>
        <v>0</v>
      </c>
      <c r="EE56" s="32">
        <f>SUMIFS('Planificación 2026-1'!S:S,'Planificación 2026-1'!X:X,C56,'Planificación 2026-1'!F:F,"HUAURA",'Planificación 2026-1'!Y:Y,"&lt;&gt;VIRTUAL",'Planificación 2026-1'!I:I,"&gt;2")</f>
        <v>0</v>
      </c>
      <c r="EF56" s="32">
        <f>SUMIFS('Planificación 2026-1'!S:S,'Planificación 2026-1'!X:X,C56,'Planificación 2026-1'!F:F,"PRINCIPAL",'Planificación 2026-1'!Y:Y,"VIRTUAL",'Planificación 2026-1'!I:I,"&lt;3")</f>
        <v>0</v>
      </c>
      <c r="EG56" s="32">
        <f>SUMIFS('Planificación 2026-1'!S:S,'Planificación 2026-1'!X:X,C56,'Planificación 2026-1'!F:F,"PRINCIPAL",'Planificación 2026-1'!Y:Y,"&lt;&gt;VIRTUAL",'Planificación 2026-1'!I:I,"&lt;3")</f>
        <v>0</v>
      </c>
      <c r="EH56" s="32">
        <f>SUMIFS('Planificación 2026-1'!S:S,'Planificación 2026-1'!X:X,C56,'Planificación 2026-1'!F:F,"SUNAMPE",'Planificación 2026-1'!Y:Y,"VIRTUAL",'Planificación 2026-1'!I:I,"&lt;3")</f>
        <v>0</v>
      </c>
      <c r="EI56" s="32">
        <f>SUMIFS('Planificación 2026-1'!S:S,'Planificación 2026-1'!X:X,C56,'Planificación 2026-1'!F:F,"SUNAMPE",'Planificación 2026-1'!Y:Y,"&lt;&gt;VIRTUAL",'Planificación 2026-1'!I:I,"&lt;3")</f>
        <v>0</v>
      </c>
      <c r="EJ56" s="32">
        <f>SUMIFS('Planificación 2026-1'!S:S,'Planificación 2026-1'!X:X,C56,'Planificación 2026-1'!F:F,"FILIAL",'Planificación 2026-1'!Y:Y,"VIRTUAL",'Planificación 2026-1'!I:I,"&lt;3")</f>
        <v>0</v>
      </c>
      <c r="EK56" s="32">
        <f>SUMIFS('Planificación 2026-1'!S:S,'Planificación 2026-1'!X:X,C56,'Planificación 2026-1'!F:F,"FILIAL",'Planificación 2026-1'!Y:Y,"&lt;&gt;VIRTUAL",'Planificación 2026-1'!I:I,"&lt;3")</f>
        <v>15</v>
      </c>
      <c r="EL56" s="32">
        <f>SUMIFS('Planificación 2026-1'!S:S,'Planificación 2026-1'!X:X,C56,'Planificación 2026-1'!F:F,"PORUMA",'Planificación 2026-1'!Y:Y,"VIRTUAL",'Planificación 2026-1'!I:I,"&lt;3")</f>
        <v>0</v>
      </c>
      <c r="EM56" s="32">
        <f>SUMIFS('Planificación 2026-1'!S:S,'Planificación 2026-1'!X:X,C56,'Planificación 2026-1'!F:F,"PORUMA",'Planificación 2026-1'!Y:Y,"&lt;&gt;VIRTUAL",'Planificación 2026-1'!I:I,"&lt;3")</f>
        <v>4</v>
      </c>
      <c r="EN56" s="32">
        <f>SUMIFS('Planificación 2026-1'!S:S,'Planificación 2026-1'!X:X,C56,'Planificación 2026-1'!F:F,"HUAURA",'Planificación 2026-1'!Y:Y,"VIRTUAL",'Planificación 2026-1'!I:I,"&lt;3")</f>
        <v>0</v>
      </c>
      <c r="EO56" s="32">
        <f>SUMIFS('Planificación 2026-1'!S:S,'Planificación 2026-1'!X:X,C56,'Planificación 2026-1'!F:F,"HUAURA",'Planificación 2026-1'!Y:Y,"&lt;&gt;VIRTUAL",'Planificación 2026-1'!I:I,"&lt;3")</f>
        <v>0</v>
      </c>
      <c r="EP56" s="32">
        <f t="shared" si="13"/>
        <v>15</v>
      </c>
      <c r="EQ56" s="32">
        <f t="shared" si="7"/>
        <v>0</v>
      </c>
      <c r="ER56" s="32">
        <f t="shared" si="8"/>
        <v>4</v>
      </c>
      <c r="ES56" s="32">
        <f t="shared" si="9"/>
        <v>0</v>
      </c>
      <c r="ET56" s="32">
        <f t="shared" si="10"/>
        <v>0</v>
      </c>
      <c r="EU56" s="32">
        <f t="shared" si="11"/>
        <v>19</v>
      </c>
      <c r="EV56" s="32" t="b">
        <f>EXACT(EU56,E56)</f>
        <v>1</v>
      </c>
      <c r="EW56" s="32"/>
      <c r="EX56" s="32">
        <f t="shared" si="1"/>
        <v>0</v>
      </c>
      <c r="EY56" s="32">
        <f t="shared" si="2"/>
        <v>15</v>
      </c>
      <c r="EZ56" s="32" t="b">
        <f>EXACT(SUM(EX56:EY56),E56)</f>
        <v>0</v>
      </c>
      <c r="FA56" s="32" t="str">
        <f>IF(AND(DW56=0,EA56=0,EE56=0),"",IF(COUNTIF(DW56:EE56,"&gt;0")=1,IF(DW56&gt;0,"SEDE",IF(EA56&gt;0,"FILIAL","HUAURA")),IF(COUNTIF(DW56:EE56,"&gt;0")=2,IF(AND(DW56&gt;0,EA56&gt;0),"SEDE-FILIAL",IF(AND(DW56&gt;0,EE56&gt;0),"SEDE-HUAURA","FILIAL-HUAURA")),"SEDE-FILIAL-HUAURA")))</f>
        <v/>
      </c>
      <c r="FB56" s="32" t="str">
        <f t="shared" si="12"/>
        <v>PRESENCIAL</v>
      </c>
    </row>
    <row r="57" spans="1:158">
      <c r="A57" s="33"/>
      <c r="B57" s="66">
        <v>54</v>
      </c>
      <c r="C57" s="32" t="s">
        <v>254</v>
      </c>
      <c r="D57" s="429">
        <v>32111220</v>
      </c>
      <c r="E57" s="62">
        <f>SUMIF('Planificación 2026-1'!X:X,C57,'Planificación 2026-1'!S:S)</f>
        <v>37</v>
      </c>
      <c r="F57" s="63" t="s">
        <v>199</v>
      </c>
      <c r="G57" s="454" t="s">
        <v>200</v>
      </c>
      <c r="H57" s="64" t="s">
        <v>44</v>
      </c>
      <c r="I57" s="64" t="s">
        <v>166</v>
      </c>
      <c r="J57" s="32" t="s">
        <v>44</v>
      </c>
      <c r="K57" s="32" t="s">
        <v>166</v>
      </c>
      <c r="L57" s="57" t="str">
        <f>IF(SUM(COUNTIFS('Planificación 2026-1'!F:F,"PRINCIPAL",'Planificación 2026-1'!X:X,C57,'Planificación 2026-1'!H:H,"AF"))&gt;0,"P01"," ")</f>
        <v xml:space="preserve"> </v>
      </c>
      <c r="M57" s="58" t="str">
        <f>IF(SUM(COUNTIFS('Planificación 2026-1'!F:F,"PRINCIPAL",'Planificación 2026-1'!X:X,C57,'Planificación 2026-1'!H:H,"EN"))&gt;0,"P02"," ")</f>
        <v xml:space="preserve"> </v>
      </c>
      <c r="N57" s="58" t="str">
        <f>IF(SUM(COUNTIFS('Planificación 2026-1'!F:F,"PRINCIPAL",'Planificación 2026-1'!X:X,C57,'Planificación 2026-1'!H:H,"IS"))&gt;0,"P03"," ")</f>
        <v xml:space="preserve"> </v>
      </c>
      <c r="O57" s="58" t="str">
        <f>IF(SUM(COUNTIFS('Planificación 2026-1'!F:F,"PRINCIPAL",'Planificación 2026-1'!X:X,C57,'Planificación 2026-1'!H:H,"PS"))&gt;0,"P04"," ")</f>
        <v xml:space="preserve"> </v>
      </c>
      <c r="P57" s="58"/>
      <c r="Q57" s="58" t="str">
        <f>IF(SUM(COUNTIFS('Planificación 2026-1'!F:F,"PRINCIPAL",'Planificación 2026-1'!X:X,C57,'Planificación 2026-1'!H:H,"IN"))&gt;0,"P06"," ")</f>
        <v xml:space="preserve"> </v>
      </c>
      <c r="R57" s="58" t="str">
        <f>IF(SUM(COUNTIFS('Planificación 2026-1'!F:F,"PRINCIPAL",'Planificación 2026-1'!X:X,C57,'Planificación 2026-1'!H:H,"CA"))&gt;0,"P07"," ")</f>
        <v xml:space="preserve"> </v>
      </c>
      <c r="S57" s="58" t="str">
        <f>IF(SUM(COUNTIFS('Planificación 2026-1'!F:F,"PRINCIPAL",'Planificación 2026-1'!X:X,C57,'Planificación 2026-1'!H:H,"DE"))&gt;0,"P08"," ")</f>
        <v xml:space="preserve"> </v>
      </c>
      <c r="T57" s="58" t="str">
        <f>IF(SUM(COUNTIFS('Planificación 2026-1'!F:F,"PRINCIPAL",'Planificación 2026-1'!X:X,C57,'Planificación 2026-1'!H:H,"OB"))&gt;0,"P09"," ")</f>
        <v xml:space="preserve"> </v>
      </c>
      <c r="U57" s="58" t="str">
        <f>IF(SUM(COUNTIFS('Planificación 2026-1'!F:F,"PRINCIPAL",'Planificación 2026-1'!X:X,C57,'Planificación 2026-1'!H:H,"MH"))&gt;0,"P31"," ")</f>
        <v xml:space="preserve"> </v>
      </c>
      <c r="V57" s="58" t="str">
        <f>IF(SUM(COUNTIFS('Planificación 2026-1'!F:F,"PRINCIPAL",'Planificación 2026-1'!X:X,C57,'Planificación 2026-1'!H:H,"IC"))&gt;0,"P32"," ")</f>
        <v xml:space="preserve"> </v>
      </c>
      <c r="W57" s="58" t="str">
        <f>IF(SUM(COUNTIFS('Planificación 2026-1'!F:F,"PRINCIPAL",'Planificación 2026-1'!X:X,C57,'Planificación 2026-1'!H:H,"AR"))&gt;0,"P34"," ")</f>
        <v xml:space="preserve"> </v>
      </c>
      <c r="X57" s="58" t="str">
        <f>IF(SUM(COUNTIFS('Planificación 2026-1'!F:F,"PRINCIPAL",'Planificación 2026-1'!X:X,C57,'Planificación 2026-1'!H:H,"T1"))&gt;0,"P35"," ")</f>
        <v xml:space="preserve"> </v>
      </c>
      <c r="Y57" s="58" t="str">
        <f>IF(SUM(COUNTIFS('Planificación 2026-1'!F:F,"PRINCIPAL",'Planificación 2026-1'!X:X,C57,'Planificación 2026-1'!H:H,"T3"))&gt;0,"P36"," ")</f>
        <v xml:space="preserve"> </v>
      </c>
      <c r="Z57" s="58" t="str">
        <f>IF(SUM(COUNTIFS('Planificación 2026-1'!F:F,"PRINCIPAL",'Planificación 2026-1'!X:X,C57,'Planificación 2026-1'!H:H,"T2"))&gt;0,"P37"," ")</f>
        <v xml:space="preserve"> </v>
      </c>
      <c r="AA57" s="58" t="str">
        <f>IF(SUM(COUNTIFS('Planificación 2026-1'!F:F,"PRINCIPAL",'Planificación 2026-1'!X:X,C57,'Planificación 2026-1'!H:H,"AE"))&gt;0,"P38"," ")</f>
        <v xml:space="preserve"> </v>
      </c>
      <c r="AB57" s="58" t="str">
        <f>IF(SUM(COUNTIFS('Planificación 2026-1'!F:F,"PRINCIPAL",'Planificación 2026-1'!X:X,C57,'Planificación 2026-1'!H:H,"T4"))&gt;0,"P55"," ")</f>
        <v xml:space="preserve"> </v>
      </c>
      <c r="AC57" s="58" t="str">
        <f>IF(SUM(COUNTIFS('Planificación 2026-1'!F:F,"FILIAL",'Planificación 2026-1'!X:X,C57,'Planificación 2026-1'!H:H,"AF"))&gt;0," P01"," ")</f>
        <v xml:space="preserve"> </v>
      </c>
      <c r="AD57" s="58" t="str">
        <f>IF(SUM(COUNTIFS('Planificación 2026-1'!F:F,"FILIAL",'Planificación 2026-1'!X:X,C57,'Planificación 2026-1'!H:H,"EN"))&gt;0,"P02"," ")</f>
        <v xml:space="preserve"> </v>
      </c>
      <c r="AE57" s="58" t="str">
        <f>IF(SUM(COUNTIFS('Planificación 2026-1'!F:F,"FILIAL",'Planificación 2026-1'!X:X,C57,'Planificación 2026-1'!H:H,"IS"))&gt;0,"P03"," ")</f>
        <v xml:space="preserve"> </v>
      </c>
      <c r="AF57" s="58" t="str">
        <f>IF(SUM(COUNTIFS('Planificación 2026-1'!F:F,"FILIAL",'Planificación 2026-1'!X:X,C57,'Planificación 2026-1'!H:H,"PS"))&gt;0,"P04"," ")</f>
        <v xml:space="preserve"> </v>
      </c>
      <c r="AG57" s="58"/>
      <c r="AH57" s="58" t="str">
        <f>IF(SUM(COUNTIFS('Planificación 2026-1'!F:F,"FILIAL",'Planificación 2026-1'!X:X,C57,'Planificación 2026-1'!H:H,"IN"))&gt;0,"P06"," ")</f>
        <v xml:space="preserve"> </v>
      </c>
      <c r="AI57" s="58" t="str">
        <f>IF(SUM(COUNTIFS('Planificación 2026-1'!F:F,"FILIAL",'Planificación 2026-1'!X:X,C57,'Planificación 2026-1'!H:H,"CA"))&gt;0,"P07"," ")</f>
        <v xml:space="preserve"> </v>
      </c>
      <c r="AJ57" s="58" t="str">
        <f>IF(SUM(COUNTIFS('Planificación 2026-1'!F:F,"FILIAL",'Planificación 2026-1'!X:X,C57,'Planificación 2026-1'!H:H,"DE"))&gt;0,"P08"," ")</f>
        <v xml:space="preserve"> </v>
      </c>
      <c r="AK57" s="58" t="str">
        <f>IF(SUM(COUNTIFS('Planificación 2026-1'!F:F,"FILIAL",'Planificación 2026-1'!X:X,C57,'Planificación 2026-1'!H:H,"OB"))&gt;0,"P09"," ")</f>
        <v xml:space="preserve"> </v>
      </c>
      <c r="AL57" s="58" t="str">
        <f>IF(SUM(COUNTIFS('Planificación 2026-1'!F:F,"FILIAL",'Planificación 2026-1'!X:X,C57,'Planificación 2026-1'!H:H,"MH"))&gt;0,"P31"," ")</f>
        <v xml:space="preserve"> </v>
      </c>
      <c r="AM57" s="58" t="str">
        <f>IF(SUM(COUNTIFS('Planificación 2026-1'!F:F,"FILIAL",'Planificación 2026-1'!X:X,C57,'Planificación 2026-1'!H:H,"IC"))&gt;0,"P32"," ")</f>
        <v xml:space="preserve"> </v>
      </c>
      <c r="AN57" s="58" t="str">
        <f>IF(SUM(COUNTIFS('Planificación 2026-1'!F:F,"FILIAL",'Planificación 2026-1'!X:X,C57,'Planificación 2026-1'!H:H,"AR"))&gt;0,"P34"," ")</f>
        <v xml:space="preserve"> </v>
      </c>
      <c r="AO57" s="58" t="str">
        <f>IF(SUM(COUNTIFS('Planificación 2026-1'!F:F,"FILIAL",'Planificación 2026-1'!X:X,C57,'Planificación 2026-1'!H:H,"T1"))&gt;0,"P35"," ")</f>
        <v xml:space="preserve"> </v>
      </c>
      <c r="AP57" s="58" t="str">
        <f>IF(SUM(COUNTIFS('Planificación 2026-1'!F:F,"FILIAL",'Planificación 2026-1'!X:X,C57,'Planificación 2026-1'!H:H,"T3"))&gt;0,"P36"," ")</f>
        <v xml:space="preserve"> </v>
      </c>
      <c r="AQ57" s="58" t="str">
        <f>IF(SUM(COUNTIFS('Planificación 2026-1'!F:F,"FILIAL",'Planificación 2026-1'!X:X,C57,'Planificación 2026-1'!H:H,"T2"))&gt;0,"P37"," ")</f>
        <v xml:space="preserve"> </v>
      </c>
      <c r="AR57" s="58" t="str">
        <f>IF(SUM(COUNTIFS('Planificación 2026-1'!F:F,"FILIAL",'Planificación 2026-1'!X:X,C57,'Planificación 2026-1'!H:H,"AE"))&gt;0,"P38"," ")</f>
        <v xml:space="preserve"> </v>
      </c>
      <c r="AS57" s="58" t="str">
        <f>IF(SUM(COUNTIFS('Planificación 2026-1'!F:F,"FILIAL",'Planificación 2026-1'!X:X,C57,'Planificación 2026-1'!H:H,"T4"))&gt;0,"P55"," ")</f>
        <v xml:space="preserve"> </v>
      </c>
      <c r="AT57" s="58" t="str">
        <f>IF(SUM(COUNTIFS('Planificación 2026-1'!F:F,"SUNAMPE",'Planificación 2026-1'!X:X,C57,'Planificación 2026-1'!H:H,"AF"))&gt;0," P01"," ")</f>
        <v xml:space="preserve"> </v>
      </c>
      <c r="AU57" s="58" t="str">
        <f>IF(SUM(COUNTIFS('Planificación 2026-1'!F:F,"SUNAMPE",'Planificación 2026-1'!X:X,C57,'Planificación 2026-1'!H:H,"EN"))&gt;0,"P02"," ")</f>
        <v xml:space="preserve"> </v>
      </c>
      <c r="AV57" s="58" t="str">
        <f>IF(SUM(COUNTIFS('Planificación 2026-1'!F:F,"SUNAMPE",'Planificación 2026-1'!X:X,C57,'Planificación 2026-1'!H:H,"IS"))&gt;0,"P03"," ")</f>
        <v xml:space="preserve"> </v>
      </c>
      <c r="AW57" s="58" t="str">
        <f>IF(SUM(COUNTIFS('Planificación 2026-1'!F:F,"SUNAMPE",'Planificación 2026-1'!X:X,C57,'Planificación 2026-1'!H:H,"PS"))&gt;0,"P04"," ")</f>
        <v xml:space="preserve"> </v>
      </c>
      <c r="AX57" s="58"/>
      <c r="AY57" s="58" t="str">
        <f>IF(SUM(COUNTIFS('Planificación 2026-1'!F:F,"SUNAMPE",'Planificación 2026-1'!X:X,C57,'Planificación 2026-1'!H:H,"IN"))&gt;0,"P06"," ")</f>
        <v xml:space="preserve"> </v>
      </c>
      <c r="AZ57" s="58" t="str">
        <f>IF(SUM(COUNTIFS('Planificación 2026-1'!F:F,"SUNAMPE",'Planificación 2026-1'!X:X,C57,'Planificación 2026-1'!H:H,"CA"))&gt;0,"P07"," ")</f>
        <v xml:space="preserve"> </v>
      </c>
      <c r="BA57" s="58" t="str">
        <f>IF(SUM(COUNTIFS('Planificación 2026-1'!F:F,"SUNAMPE",'Planificación 2026-1'!X:X,C57,'Planificación 2026-1'!H:H,"DE"))&gt;0,"P08"," ")</f>
        <v xml:space="preserve"> </v>
      </c>
      <c r="BB57" s="58" t="str">
        <f>IF(SUM(COUNTIFS('Planificación 2026-1'!F:F,"SUNAMPE",'Planificación 2026-1'!X:X,C57,'Planificación 2026-1'!H:H,"OB"))&gt;0,"P09"," ")</f>
        <v xml:space="preserve"> </v>
      </c>
      <c r="BC57" s="58" t="str">
        <f>IF(SUM(COUNTIFS('Planificación 2026-1'!F:F,"SUNAMPE",'Planificación 2026-1'!X:X,C57,'Planificación 2026-1'!H:H,"MH"))&gt;0,"P31"," ")</f>
        <v xml:space="preserve"> </v>
      </c>
      <c r="BD57" s="58" t="str">
        <f>IF(SUM(COUNTIFS('Planificación 2026-1'!F:F,"SUNAMPE",'Planificación 2026-1'!X:X,C57,'Planificación 2026-1'!H:H,"IC"))&gt;0,"P32"," ")</f>
        <v xml:space="preserve"> </v>
      </c>
      <c r="BE57" s="58" t="str">
        <f>IF(SUM(COUNTIFS('Planificación 2026-1'!F:F,"SUNAMPE",'Planificación 2026-1'!X:X,C57,'Planificación 2026-1'!H:H,"AR"))&gt;0,"P34"," ")</f>
        <v xml:space="preserve"> </v>
      </c>
      <c r="BF57" s="58" t="str">
        <f>IF(SUM(COUNTIFS('Planificación 2026-1'!F:F,"SUNAMPE",'Planificación 2026-1'!X:X,C57,'Planificación 2026-1'!H:H,"T1"))&gt;0,"P35"," ")</f>
        <v xml:space="preserve"> </v>
      </c>
      <c r="BG57" s="58" t="str">
        <f>IF(SUM(COUNTIFS('Planificación 2026-1'!F:F,"SUNAMPE",'Planificación 2026-1'!X:X,C57,'Planificación 2026-1'!H:H,"T3"))&gt;0,"P36"," ")</f>
        <v xml:space="preserve"> </v>
      </c>
      <c r="BH57" s="58" t="str">
        <f>IF(SUM(COUNTIFS('Planificación 2026-1'!F:F,"SUNAMPE",'Planificación 2026-1'!X:X,C57,'Planificación 2026-1'!H:H,"T2"))&gt;0,"P37"," ")</f>
        <v xml:space="preserve"> </v>
      </c>
      <c r="BI57" s="58" t="str">
        <f>IF(SUM(COUNTIFS('Planificación 2026-1'!F:F,"SUNAMPE",'Planificación 2026-1'!X:X,C57,'Planificación 2026-1'!H:H,"AE"))&gt;0,"P38"," ")</f>
        <v xml:space="preserve"> </v>
      </c>
      <c r="BJ57" s="58" t="str">
        <f>IF(SUM(COUNTIFS('Planificación 2026-1'!F:F,"SUNAMPE",'Planificación 2026-1'!X:X,C57,'Planificación 2026-1'!H:H,"T4"))&gt;0,"P55"," ")</f>
        <v xml:space="preserve"> </v>
      </c>
      <c r="BK57" s="58" t="str">
        <f>IF(SUM(COUNTIFS('Planificación 2026-1'!F:F,"HUAURA",'Planificación 2026-1'!X:X,C57,'Planificación 2026-1'!H:H,"AF"))&gt;0," P01"," ")</f>
        <v xml:space="preserve"> </v>
      </c>
      <c r="BL57" s="58" t="str">
        <f>IF(SUM(COUNTIFS('Planificación 2026-1'!F:F,"HUAURA",'Planificación 2026-1'!X:X,C57,'Planificación 2026-1'!H:H,"EN"))&gt;0,"P02"," ")</f>
        <v>P02</v>
      </c>
      <c r="BM57" s="58" t="str">
        <f>IF(SUM(COUNTIFS('Planificación 2026-1'!F:F,"HUAURA",'Planificación 2026-1'!X:X,C57,'Planificación 2026-1'!H:H,"IS"))&gt;0,"P03"," ")</f>
        <v xml:space="preserve"> </v>
      </c>
      <c r="BN57" s="58" t="str">
        <f>IF(SUM(COUNTIFS('Planificación 2026-1'!F:F,"HUAURA",'Planificación 2026-1'!X:X,C57,'Planificación 2026-1'!H:H,"PS"))&gt;0,"P04"," ")</f>
        <v>P04</v>
      </c>
      <c r="BO57" s="58"/>
      <c r="BP57" s="58" t="str">
        <f>IF(SUM(COUNTIFS('Planificación 2026-1'!F:F,"HUAURA",'Planificación 2026-1'!X:X,C57,'Planificación 2026-1'!H:H,"IN"))&gt;0,"P06"," ")</f>
        <v xml:space="preserve"> </v>
      </c>
      <c r="BQ57" s="58" t="str">
        <f>IF(SUM(COUNTIFS('Planificación 2026-1'!F:F,"HUAURA",'Planificación 2026-1'!X:X,C57,'Planificación 2026-1'!H:H,"CA"))&gt;0,"P07"," ")</f>
        <v xml:space="preserve"> </v>
      </c>
      <c r="BR57" s="58" t="str">
        <f>IF(SUM(COUNTIFS('Planificación 2026-1'!F:F,"HUAURA",'Planificación 2026-1'!X:X,C57,'Planificación 2026-1'!H:H,"DE"))&gt;0,"P08"," ")</f>
        <v xml:space="preserve"> </v>
      </c>
      <c r="BS57" s="58" t="str">
        <f>IF(SUM(COUNTIFS('Planificación 2026-1'!F:F,"HUAURA",'Planificación 2026-1'!X:X,C57,'Planificación 2026-1'!H:H,"OB"))&gt;0,"P09"," ")</f>
        <v xml:space="preserve"> </v>
      </c>
      <c r="BT57" s="58" t="str">
        <f>IF(SUM(COUNTIFS('Planificación 2026-1'!F:F,"HUAURA",'Planificación 2026-1'!X:X,C57,'Planificación 2026-1'!H:H,"MH"))&gt;0,"P31"," ")</f>
        <v xml:space="preserve"> </v>
      </c>
      <c r="BU57" s="58" t="str">
        <f>IF(SUM(COUNTIFS('Planificación 2026-1'!F:F,"HUAURA",'Planificación 2026-1'!X:X,C57,'Planificación 2026-1'!H:H,"IC"))&gt;0,"P32"," ")</f>
        <v xml:space="preserve"> </v>
      </c>
      <c r="BV57" s="58" t="str">
        <f>IF(SUM(COUNTIFS('Planificación 2026-1'!F:F,"HUAURA",'Planificación 2026-1'!X:X,C57,'Planificación 2026-1'!H:H,"AR"))&gt;0,"P34"," ")</f>
        <v xml:space="preserve"> </v>
      </c>
      <c r="BW57" s="58" t="str">
        <f>IF(SUM(COUNTIFS('Planificación 2026-1'!F:F,"HUAURA",'Planificación 2026-1'!X:X,C57,'Planificación 2026-1'!H:H,"T1"))&gt;0,"P35"," ")</f>
        <v xml:space="preserve"> </v>
      </c>
      <c r="BX57" s="58" t="str">
        <f>IF(SUM(COUNTIFS('Planificación 2026-1'!F:F,"HUAURA",'Planificación 2026-1'!X:X,C57,'Planificación 2026-1'!H:H,"T3"))&gt;0,"P36"," ")</f>
        <v xml:space="preserve"> </v>
      </c>
      <c r="BY57" s="58" t="str">
        <f>IF(SUM(COUNTIFS('Planificación 2026-1'!F:F,"HUAURA",'Planificación 2026-1'!X:X,C57,'Planificación 2026-1'!H:H,"T2"))&gt;0,"P37"," ")</f>
        <v xml:space="preserve"> </v>
      </c>
      <c r="BZ57" s="58" t="str">
        <f>IF(SUM(COUNTIFS('Planificación 2026-1'!F:F,"HUAURA",'Planificación 2026-1'!X:X,C57,'Planificación 2026-1'!H:H,"AE"))&gt;0,"P38"," ")</f>
        <v xml:space="preserve"> </v>
      </c>
      <c r="CA57" s="58" t="str">
        <f>IF(SUM(COUNTIFS('Planificación 2026-1'!F:F,"HUAURA",'Planificación 2026-1'!X:X,C57,'Planificación 2026-1'!H:H,"T4"))&gt;0,"P55"," ")</f>
        <v xml:space="preserve"> </v>
      </c>
      <c r="CB57" s="59">
        <f>SUMIFS('Planificación 2026-1'!S:S,'Planificación 2026-1'!X:X,C57,'Planificación 2026-1'!H:H,"AF",'Planificación 2026-1'!I:I,"&gt;2")</f>
        <v>0</v>
      </c>
      <c r="CC57" s="59">
        <f>SUMIFS('Planificación 2026-1'!S:S,'Planificación 2026-1'!X:X,C57,'Planificación 2026-1'!H:H,"EN",'Planificación 2026-1'!I:I,"&gt;2")</f>
        <v>0</v>
      </c>
      <c r="CD57" s="59">
        <f>SUMIFS('Planificación 2026-1'!S:S,'Planificación 2026-1'!X:X,C57,'Planificación 2026-1'!H:H,"IS",'Planificación 2026-1'!I:I,"&gt;2")</f>
        <v>0</v>
      </c>
      <c r="CE57" s="59">
        <f>SUMIFS('Planificación 2026-1'!S:S,'Planificación 2026-1'!X:X,C57,'Planificación 2026-1'!H:H,"PS",'Planificación 2026-1'!I:I,"&gt;2")</f>
        <v>0</v>
      </c>
      <c r="CF57" s="59">
        <f>SUMIFS('Planificación 2026-1'!S:S,'Planificación 2026-1'!X:X,C57,'Planificación 2026-1'!H:H,"IN",'Planificación 2026-1'!I:I,"&gt;2")</f>
        <v>0</v>
      </c>
      <c r="CG57" s="59">
        <f>SUMIFS('Planificación 2026-1'!S:S,'Planificación 2026-1'!X:X,C57,'Planificación 2026-1'!H:H,"CA",'Planificación 2026-1'!I:I,"&gt;2")</f>
        <v>0</v>
      </c>
      <c r="CH57" s="59">
        <f>SUMIFS('Planificación 2026-1'!S:S,'Planificación 2026-1'!X:X,C57,'Planificación 2026-1'!H:H,"DE",'Planificación 2026-1'!I:I,"&gt;2")</f>
        <v>0</v>
      </c>
      <c r="CI57" s="59">
        <f>SUMIFS('Planificación 2026-1'!S:S,'Planificación 2026-1'!X:X,C57,'Planificación 2026-1'!H:H,"OB",'Planificación 2026-1'!I:I,"&gt;2")</f>
        <v>0</v>
      </c>
      <c r="CJ57" s="59">
        <f>SUMIFS('Planificación 2026-1'!S:S,'Planificación 2026-1'!X:X,C57,'Planificación 2026-1'!H:H,"MH",'Planificación 2026-1'!I:I,"&gt;2")</f>
        <v>0</v>
      </c>
      <c r="CK57" s="59">
        <f>SUMIFS('Planificación 2026-1'!S:S,'Planificación 2026-1'!X:X,C57,'Planificación 2026-1'!H:H,"IC",'Planificación 2026-1'!I:I,"&gt;2")</f>
        <v>0</v>
      </c>
      <c r="CL57" s="59">
        <f>SUMIFS('Planificación 2026-1'!S:S,'Planificación 2026-1'!X:X,C57,'Planificación 2026-1'!H:H,"AR",'Planificación 2026-1'!I:I,"&gt;2")</f>
        <v>0</v>
      </c>
      <c r="CM57" s="59">
        <f>SUMIFS('Planificación 2026-1'!S:S,'Planificación 2026-1'!X:X,C57,'Planificación 2026-1'!H:H,"AE",'Planificación 2026-1'!I:I,"&gt;2")</f>
        <v>0</v>
      </c>
      <c r="CN57" s="59">
        <f>SUMIFS('Planificación 2026-1'!S:S,'Planificación 2026-1'!X:X,C57,'Planificación 2026-1'!H:H,"T1",'Planificación 2026-1'!I:I,"&gt;2")</f>
        <v>0</v>
      </c>
      <c r="CO57" s="59">
        <f>SUMIFS('Planificación 2026-1'!S:S,'Planificación 2026-1'!X:X,C57,'Planificación 2026-1'!H:H,"T3",'Planificación 2026-1'!I:I,"&gt;2")</f>
        <v>0</v>
      </c>
      <c r="CP57" s="59">
        <f>SUMIFS('Planificación 2026-1'!S:S,'Planificación 2026-1'!X:X,C57,'Planificación 2026-1'!H:H,"T2",'Planificación 2026-1'!I:I,"&gt;2")</f>
        <v>0</v>
      </c>
      <c r="CQ57" s="59">
        <f>SUMIFS('Planificación 2026-1'!S:S,'Planificación 2026-1'!X:X,C57,'Planificación 2026-1'!H:H,"T4",'Planificación 2026-1'!I:I,"&gt;2")</f>
        <v>0</v>
      </c>
      <c r="CR57" s="59">
        <f>SUMIFS('Planificación 2026-1'!S:S,'Planificación 2026-1'!X:X,C57,'Planificación 2026-1'!H:H,"AF",'Planificación 2026-1'!I:I,"&lt;3")</f>
        <v>0</v>
      </c>
      <c r="CS57" s="59">
        <f>SUMIFS('Planificación 2026-1'!S:S,'Planificación 2026-1'!X:X,C57,'Planificación 2026-1'!H:H,"EN",'Planificación 2026-1'!I:I,"&lt;3")</f>
        <v>31</v>
      </c>
      <c r="CT57" s="59">
        <f>SUMIFS('Planificación 2026-1'!S:S,'Planificación 2026-1'!X:X,C57,'Planificación 2026-1'!H:H,"IS",'Planificación 2026-1'!I:I,"&lt;3")</f>
        <v>0</v>
      </c>
      <c r="CU57" s="59">
        <f>SUMIFS('Planificación 2026-1'!S:S,'Planificación 2026-1'!X:X,C57,'Planificación 2026-1'!H:H,"PS",'Planificación 2026-1'!I:I,"&lt;3")</f>
        <v>6</v>
      </c>
      <c r="CV57" s="59">
        <f>SUMIFS('Planificación 2026-1'!S:S,'Planificación 2026-1'!X:X,C57,'Planificación 2026-1'!H:H,"IN",'Planificación 2026-1'!I:I,"&lt;3")</f>
        <v>0</v>
      </c>
      <c r="CW57" s="59">
        <f>SUMIFS('Planificación 2026-1'!S:S,'Planificación 2026-1'!X:X,C57,'Planificación 2026-1'!H:H,"CA",'Planificación 2026-1'!I:I,"&lt;3")</f>
        <v>0</v>
      </c>
      <c r="CX57" s="59">
        <f>SUMIFS('Planificación 2026-1'!S:S,'Planificación 2026-1'!X:X,C57,'Planificación 2026-1'!H:H,"DE",'Planificación 2026-1'!I:I,"&lt;3")</f>
        <v>0</v>
      </c>
      <c r="CY57" s="59">
        <f>SUMIFS('Planificación 2026-1'!S:S,'Planificación 2026-1'!X:X,C57,'Planificación 2026-1'!H:H,"OB",'Planificación 2026-1'!I:I,"&lt;3")</f>
        <v>0</v>
      </c>
      <c r="CZ57" s="59">
        <f>SUMIFS('Planificación 2026-1'!S:S,'Planificación 2026-1'!X:X,C57,'Planificación 2026-1'!H:H,"MH",'Planificación 2026-1'!I:I,"&lt;3")</f>
        <v>0</v>
      </c>
      <c r="DA57" s="59">
        <f>SUMIFS('Planificación 2026-1'!S:S,'Planificación 2026-1'!X:X,C57,'Planificación 2026-1'!H:H,"IC",'Planificación 2026-1'!I:I,"&lt;3")</f>
        <v>0</v>
      </c>
      <c r="DB57" s="59">
        <f>SUMIFS('Planificación 2026-1'!S:S,'Planificación 2026-1'!X:X,C57,'Planificación 2026-1'!H:H,"AR",'Planificación 2026-1'!I:I,"&lt;3")</f>
        <v>0</v>
      </c>
      <c r="DC57" s="59">
        <f>SUMIFS('Planificación 2026-1'!S:S,'Planificación 2026-1'!X:X,C57,'Planificación 2026-1'!H:H,"AE",'Planificación 2026-1'!I:I,"&lt;3")</f>
        <v>0</v>
      </c>
      <c r="DD57" s="59">
        <f>SUMIFS('Planificación 2026-1'!S:S,'Planificación 2026-1'!X:X,C57,'Planificación 2026-1'!H:H,"T1",'Planificación 2026-1'!I:I,"&lt;3")</f>
        <v>0</v>
      </c>
      <c r="DE57" s="59">
        <f>SUMIFS('Planificación 2026-1'!S:S,'Planificación 2026-1'!X:X,C57,'Planificación 2026-1'!H:H,"T3",'Planificación 2026-1'!I:I,"&lt;3")</f>
        <v>0</v>
      </c>
      <c r="DF57" s="59">
        <f>SUMIFS('Planificación 2026-1'!S:S,'Planificación 2026-1'!X:X,C57,'Planificación 2026-1'!H:H,"T2",'Planificación 2026-1'!I:I,"&lt;3")</f>
        <v>0</v>
      </c>
      <c r="DG57" s="59">
        <f>SUMIFS('Planificación 2026-1'!S:S,'Planificación 2026-1'!X:X,C57,'Planificación 2026-1'!H:H,"T4",'Planificación 2026-1'!I:I,"&lt;3")</f>
        <v>0</v>
      </c>
      <c r="DH57" s="58" t="str">
        <f t="shared" si="3"/>
        <v/>
      </c>
      <c r="DI57" s="27">
        <f>IF(C57="","",SUMIFS('Planificación 2026-1'!S:S,'Planificación 2026-1'!X:X,C57,'Planificación 2026-1'!F:F,"PRINCIPAL",'Planificación 2026-1'!Y:Y,"VIRTUAL"))</f>
        <v>0</v>
      </c>
      <c r="DJ57" s="27">
        <f>IF(C57="","",SUMIFS('Planificación 2026-1'!S:S,'Planificación 2026-1'!X:X,C57,'Planificación 2026-1'!F:F,"PRINCIPAL",'Planificación 2026-1'!Y:Y,"PRESENCIAL"))</f>
        <v>0</v>
      </c>
      <c r="DK57" s="27">
        <f>IF(C57="","",SUMIFS('Planificación 2026-1'!S:S,'Planificación 2026-1'!X:X,C57,'Planificación 2026-1'!F:F,"PRINCIPAL",'Planificación 2026-1'!Y:Y,"HIBRIDO PRESENCIAL"))</f>
        <v>0</v>
      </c>
      <c r="DL57" s="58" t="str">
        <f t="shared" si="4"/>
        <v/>
      </c>
      <c r="DM57" s="58">
        <f>IF(C57="","",SUMIFS('Planificación 2026-1'!S:S,'Planificación 2026-1'!X:X,C57,'Planificación 2026-1'!F:F,"FILIAL",'Planificación 2026-1'!Y:Y,"VIRTUAL"))</f>
        <v>0</v>
      </c>
      <c r="DN57" s="60">
        <f>IF(C57="","",SUMIFS('Planificación 2026-1'!S:S,'Planificación 2026-1'!X:X,C57,'Planificación 2026-1'!F:F,"FILIAL",'Planificación 2026-1'!Y:Y,"PRESENCIAL"))</f>
        <v>0</v>
      </c>
      <c r="DO57" s="29">
        <f>IF(C57="","",SUMIFS('Planificación 2026-1'!S:S,'Planificación 2026-1'!X:X,C57,'Planificación 2026-1'!F:F,"FILIAL",'Planificación 2026-1'!Y:Y,"HIBRIDO PRESENCIAL"))</f>
        <v>0</v>
      </c>
      <c r="DP57" s="61" t="str">
        <f t="shared" si="5"/>
        <v/>
      </c>
      <c r="DQ57" s="58">
        <f>IF(C57="","",SUMIFS('Planificación 2026-1'!S:S,'Planificación 2026-1'!X:X,C57,'Planificación 2026-1'!F:F,"SUNAMPE",'Planificación 2026-1'!Y:Y,"VIRTUAL"))</f>
        <v>0</v>
      </c>
      <c r="DR57" s="29">
        <f>IF(C57="","",SUMIFS('Planificación 2026-1'!S:S,'Planificación 2026-1'!X:X,C57,'Planificación 2026-1'!F:F,"SUNAMPE",'Planificación 2026-1'!Y:Y,"PRESENCIAL"))</f>
        <v>0</v>
      </c>
      <c r="DS57" s="61" t="str">
        <f t="shared" si="6"/>
        <v>P02 P04</v>
      </c>
      <c r="DT57" s="58">
        <f>IF(C57="","",SUMIFS('Planificación 2026-1'!S:S,'Planificación 2026-1'!X:X,C57,'Planificación 2026-1'!F:F,"HUAURA",'Planificación 2026-1'!Y:Y,"VIRTUAL"))</f>
        <v>0</v>
      </c>
      <c r="DU57" s="29">
        <f>IF(C57="","",SUMIFS('Planificación 2026-1'!S:S,'Planificación 2026-1'!X:X,C57,'Planificación 2026-1'!F:F,"HUAURA",'Planificación 2026-1'!Y:Y,"PRESENCIAL"))</f>
        <v>37</v>
      </c>
      <c r="DV57" s="32">
        <f>SUMIFS('Planificación 2026-1'!S:S,'Planificación 2026-1'!X:X,C57,'Planificación 2026-1'!F:F,"PRINCIPAL",'Planificación 2026-1'!Y:Y,"VIRTUAL",'Planificación 2026-1'!I:I,"&gt;2")</f>
        <v>0</v>
      </c>
      <c r="DW57" s="32">
        <f>SUMIFS('Planificación 2026-1'!S:S,'Planificación 2026-1'!X:X,C57,'Planificación 2026-1'!F:F,"PRINCIPAL",'Planificación 2026-1'!Y:Y,"&lt;&gt;VIRTUAL",'Planificación 2026-1'!I:I,"&gt;2")</f>
        <v>0</v>
      </c>
      <c r="DX57" s="32">
        <f>SUMIFS('Planificación 2026-1'!S:S,'Planificación 2026-1'!X:X,C57,'Planificación 2026-1'!F:F,"SUNAMPE",'Planificación 2026-1'!Y:Y,"VIRTUAL",'Planificación 2026-1'!I:I,"&gt;2")</f>
        <v>0</v>
      </c>
      <c r="DY57" s="32">
        <f>SUMIFS('Planificación 2026-1'!S:S,'Planificación 2026-1'!X:X,C57,'Planificación 2026-1'!F:F,"SUNAMPE",'Planificación 2026-1'!Y:Y,"&lt;&gt;VIRTUAL",'Planificación 2026-1'!I:I,"&gt;2")</f>
        <v>0</v>
      </c>
      <c r="DZ57" s="32">
        <f>SUMIFS('Planificación 2026-1'!S:S,'Planificación 2026-1'!X:X,C57,'Planificación 2026-1'!F:F,"FILIAL",'Planificación 2026-1'!Y:Y,"VIRTUAL",'Planificación 2026-1'!I:I,"&gt;2")</f>
        <v>0</v>
      </c>
      <c r="EA57" s="32">
        <f>SUMIFS('Planificación 2026-1'!S:S,'Planificación 2026-1'!X:X,C57,'Planificación 2026-1'!F:F,"FILIAL",'Planificación 2026-1'!Y:Y,"&lt;&gt;VIRTUAL",'Planificación 2026-1'!I:I,"&gt;2")</f>
        <v>0</v>
      </c>
      <c r="EB57" s="32">
        <f>SUMIFS('Planificación 2026-1'!S:S,'Planificación 2026-1'!X:X,C57,'Planificación 2026-1'!F:F,"PORUMA",'Planificación 2026-1'!Y:Y,"VIRTUAL",'Planificación 2026-1'!I:I,"&gt;2")</f>
        <v>0</v>
      </c>
      <c r="EC57" s="32">
        <f>SUMIFS('Planificación 2026-1'!S:S,'Planificación 2026-1'!X:X,C57,'Planificación 2026-1'!F:F,"PORUMA",'Planificación 2026-1'!Y:Y,"&lt;&gt;VIRTUAL",'Planificación 2026-1'!I:I,"&gt;2")</f>
        <v>0</v>
      </c>
      <c r="ED57" s="32">
        <f>SUMIFS('Planificación 2026-1'!S:S,'Planificación 2026-1'!X:X,C57,'Planificación 2026-1'!F:F,"HUAURA",'Planificación 2026-1'!Y:Y,"VIRTUAL",'Planificación 2026-1'!I:I,"&gt;2")</f>
        <v>0</v>
      </c>
      <c r="EE57" s="32">
        <f>SUMIFS('Planificación 2026-1'!S:S,'Planificación 2026-1'!X:X,C57,'Planificación 2026-1'!F:F,"HUAURA",'Planificación 2026-1'!Y:Y,"&lt;&gt;VIRTUAL",'Planificación 2026-1'!I:I,"&gt;2")</f>
        <v>0</v>
      </c>
      <c r="EF57" s="32">
        <f>SUMIFS('Planificación 2026-1'!S:S,'Planificación 2026-1'!X:X,C57,'Planificación 2026-1'!F:F,"PRINCIPAL",'Planificación 2026-1'!Y:Y,"VIRTUAL",'Planificación 2026-1'!I:I,"&lt;3")</f>
        <v>0</v>
      </c>
      <c r="EG57" s="32">
        <f>SUMIFS('Planificación 2026-1'!S:S,'Planificación 2026-1'!X:X,C57,'Planificación 2026-1'!F:F,"PRINCIPAL",'Planificación 2026-1'!Y:Y,"&lt;&gt;VIRTUAL",'Planificación 2026-1'!I:I,"&lt;3")</f>
        <v>0</v>
      </c>
      <c r="EH57" s="32">
        <f>SUMIFS('Planificación 2026-1'!S:S,'Planificación 2026-1'!X:X,C57,'Planificación 2026-1'!F:F,"SUNAMPE",'Planificación 2026-1'!Y:Y,"VIRTUAL",'Planificación 2026-1'!I:I,"&lt;3")</f>
        <v>0</v>
      </c>
      <c r="EI57" s="32">
        <f>SUMIFS('Planificación 2026-1'!S:S,'Planificación 2026-1'!X:X,C57,'Planificación 2026-1'!F:F,"SUNAMPE",'Planificación 2026-1'!Y:Y,"&lt;&gt;VIRTUAL",'Planificación 2026-1'!I:I,"&lt;3")</f>
        <v>0</v>
      </c>
      <c r="EJ57" s="32">
        <f>SUMIFS('Planificación 2026-1'!S:S,'Planificación 2026-1'!X:X,C57,'Planificación 2026-1'!F:F,"FILIAL",'Planificación 2026-1'!Y:Y,"VIRTUAL",'Planificación 2026-1'!I:I,"&lt;3")</f>
        <v>0</v>
      </c>
      <c r="EK57" s="32">
        <f>SUMIFS('Planificación 2026-1'!S:S,'Planificación 2026-1'!X:X,C57,'Planificación 2026-1'!F:F,"FILIAL",'Planificación 2026-1'!Y:Y,"&lt;&gt;VIRTUAL",'Planificación 2026-1'!I:I,"&lt;3")</f>
        <v>0</v>
      </c>
      <c r="EL57" s="32">
        <f>SUMIFS('Planificación 2026-1'!S:S,'Planificación 2026-1'!X:X,C57,'Planificación 2026-1'!F:F,"PORUMA",'Planificación 2026-1'!Y:Y,"VIRTUAL",'Planificación 2026-1'!I:I,"&lt;3")</f>
        <v>0</v>
      </c>
      <c r="EM57" s="32">
        <f>SUMIFS('Planificación 2026-1'!S:S,'Planificación 2026-1'!X:X,C57,'Planificación 2026-1'!F:F,"PORUMA",'Planificación 2026-1'!Y:Y,"&lt;&gt;VIRTUAL",'Planificación 2026-1'!I:I,"&lt;3")</f>
        <v>0</v>
      </c>
      <c r="EN57" s="32">
        <f>SUMIFS('Planificación 2026-1'!S:S,'Planificación 2026-1'!X:X,C57,'Planificación 2026-1'!F:F,"HUAURA",'Planificación 2026-1'!Y:Y,"VIRTUAL",'Planificación 2026-1'!I:I,"&lt;3")</f>
        <v>0</v>
      </c>
      <c r="EO57" s="32">
        <f>SUMIFS('Planificación 2026-1'!S:S,'Planificación 2026-1'!X:X,C57,'Planificación 2026-1'!F:F,"HUAURA",'Planificación 2026-1'!Y:Y,"&lt;&gt;VIRTUAL",'Planificación 2026-1'!I:I,"&lt;3")</f>
        <v>37</v>
      </c>
      <c r="EP57" s="32">
        <f t="shared" si="13"/>
        <v>0</v>
      </c>
      <c r="EQ57" s="32">
        <f t="shared" si="7"/>
        <v>37</v>
      </c>
      <c r="ER57" s="32">
        <f t="shared" si="8"/>
        <v>0</v>
      </c>
      <c r="ES57" s="32">
        <f t="shared" si="9"/>
        <v>0</v>
      </c>
      <c r="ET57" s="32">
        <f t="shared" si="10"/>
        <v>0</v>
      </c>
      <c r="EU57" s="32">
        <f t="shared" si="11"/>
        <v>37</v>
      </c>
      <c r="EV57" s="32" t="b">
        <f>EXACT(EU57,E57)</f>
        <v>1</v>
      </c>
      <c r="EW57" s="32"/>
      <c r="EX57" s="32">
        <f t="shared" si="1"/>
        <v>0</v>
      </c>
      <c r="EY57" s="32">
        <f t="shared" si="2"/>
        <v>37</v>
      </c>
      <c r="EZ57" s="32" t="b">
        <f>EXACT(SUM(EX57:EY57),E57)</f>
        <v>1</v>
      </c>
      <c r="FA57" s="32" t="str">
        <f>IF(AND(DW57=0,EA57=0,EE57=0),"",IF(COUNTIF(DW57:EE57,"&gt;0")=1,IF(DW57&gt;0,"SEDE",IF(EA57&gt;0,"FILIAL","HUAURA")),IF(COUNTIF(DW57:EE57,"&gt;0")=2,IF(AND(DW57&gt;0,EA57&gt;0),"SEDE-FILIAL",IF(AND(DW57&gt;0,EE57&gt;0),"SEDE-HUAURA","FILIAL-HUAURA")),"SEDE-FILIAL-HUAURA")))</f>
        <v/>
      </c>
      <c r="FB57" s="32" t="str">
        <f t="shared" si="12"/>
        <v>PRESENCIAL</v>
      </c>
    </row>
    <row r="58" spans="1:158">
      <c r="A58" s="33"/>
      <c r="B58" s="65">
        <v>55</v>
      </c>
      <c r="C58" s="32" t="s">
        <v>255</v>
      </c>
      <c r="D58" s="429">
        <v>40965725</v>
      </c>
      <c r="E58" s="62">
        <f>SUMIF('Planificación 2026-1'!X:X,C58,'Planificación 2026-1'!S:S)</f>
        <v>15</v>
      </c>
      <c r="F58" s="63" t="s">
        <v>203</v>
      </c>
      <c r="G58" s="454" t="s">
        <v>200</v>
      </c>
      <c r="H58" s="64" t="s">
        <v>181</v>
      </c>
      <c r="I58" s="64" t="s">
        <v>174</v>
      </c>
      <c r="J58" s="137" t="s">
        <v>181</v>
      </c>
      <c r="K58" s="32" t="s">
        <v>166</v>
      </c>
      <c r="L58" s="57" t="str">
        <f>IF(SUM(COUNTIFS('Planificación 2026-1'!F:F,"PRINCIPAL",'Planificación 2026-1'!X:X,C58,'Planificación 2026-1'!H:H,"AF"))&gt;0,"P01"," ")</f>
        <v xml:space="preserve"> </v>
      </c>
      <c r="M58" s="58" t="str">
        <f>IF(SUM(COUNTIFS('Planificación 2026-1'!F:F,"PRINCIPAL",'Planificación 2026-1'!X:X,C58,'Planificación 2026-1'!H:H,"EN"))&gt;0,"P02"," ")</f>
        <v>P02</v>
      </c>
      <c r="N58" s="58" t="str">
        <f>IF(SUM(COUNTIFS('Planificación 2026-1'!F:F,"PRINCIPAL",'Planificación 2026-1'!X:X,C58,'Planificación 2026-1'!H:H,"IS"))&gt;0,"P03"," ")</f>
        <v xml:space="preserve"> </v>
      </c>
      <c r="O58" s="58" t="str">
        <f>IF(SUM(COUNTIFS('Planificación 2026-1'!F:F,"PRINCIPAL",'Planificación 2026-1'!X:X,C58,'Planificación 2026-1'!H:H,"PS"))&gt;0,"P04"," ")</f>
        <v xml:space="preserve"> </v>
      </c>
      <c r="P58" s="58"/>
      <c r="Q58" s="58" t="str">
        <f>IF(SUM(COUNTIFS('Planificación 2026-1'!F:F,"PRINCIPAL",'Planificación 2026-1'!X:X,C58,'Planificación 2026-1'!H:H,"IN"))&gt;0,"P06"," ")</f>
        <v xml:space="preserve"> </v>
      </c>
      <c r="R58" s="58" t="str">
        <f>IF(SUM(COUNTIFS('Planificación 2026-1'!F:F,"PRINCIPAL",'Planificación 2026-1'!X:X,C58,'Planificación 2026-1'!H:H,"CA"))&gt;0,"P07"," ")</f>
        <v xml:space="preserve"> </v>
      </c>
      <c r="S58" s="58" t="str">
        <f>IF(SUM(COUNTIFS('Planificación 2026-1'!F:F,"PRINCIPAL",'Planificación 2026-1'!X:X,C58,'Planificación 2026-1'!H:H,"DE"))&gt;0,"P08"," ")</f>
        <v xml:space="preserve"> </v>
      </c>
      <c r="T58" s="58" t="str">
        <f>IF(SUM(COUNTIFS('Planificación 2026-1'!F:F,"PRINCIPAL",'Planificación 2026-1'!X:X,C58,'Planificación 2026-1'!H:H,"OB"))&gt;0,"P09"," ")</f>
        <v xml:space="preserve"> </v>
      </c>
      <c r="U58" s="58" t="str">
        <f>IF(SUM(COUNTIFS('Planificación 2026-1'!F:F,"PRINCIPAL",'Planificación 2026-1'!X:X,C58,'Planificación 2026-1'!H:H,"MH"))&gt;0,"P31"," ")</f>
        <v xml:space="preserve"> </v>
      </c>
      <c r="V58" s="58" t="str">
        <f>IF(SUM(COUNTIFS('Planificación 2026-1'!F:F,"PRINCIPAL",'Planificación 2026-1'!X:X,C58,'Planificación 2026-1'!H:H,"IC"))&gt;0,"P32"," ")</f>
        <v xml:space="preserve"> </v>
      </c>
      <c r="W58" s="58" t="str">
        <f>IF(SUM(COUNTIFS('Planificación 2026-1'!F:F,"PRINCIPAL",'Planificación 2026-1'!X:X,C58,'Planificación 2026-1'!H:H,"AR"))&gt;0,"P34"," ")</f>
        <v xml:space="preserve"> </v>
      </c>
      <c r="X58" s="58" t="str">
        <f>IF(SUM(COUNTIFS('Planificación 2026-1'!F:F,"PRINCIPAL",'Planificación 2026-1'!X:X,C58,'Planificación 2026-1'!H:H,"T1"))&gt;0,"P35"," ")</f>
        <v xml:space="preserve"> </v>
      </c>
      <c r="Y58" s="58" t="str">
        <f>IF(SUM(COUNTIFS('Planificación 2026-1'!F:F,"PRINCIPAL",'Planificación 2026-1'!X:X,C58,'Planificación 2026-1'!H:H,"T3"))&gt;0,"P36"," ")</f>
        <v xml:space="preserve"> </v>
      </c>
      <c r="Z58" s="58" t="str">
        <f>IF(SUM(COUNTIFS('Planificación 2026-1'!F:F,"PRINCIPAL",'Planificación 2026-1'!X:X,C58,'Planificación 2026-1'!H:H,"T2"))&gt;0,"P37"," ")</f>
        <v xml:space="preserve"> </v>
      </c>
      <c r="AA58" s="58" t="str">
        <f>IF(SUM(COUNTIFS('Planificación 2026-1'!F:F,"PRINCIPAL",'Planificación 2026-1'!X:X,C58,'Planificación 2026-1'!H:H,"AE"))&gt;0,"P38"," ")</f>
        <v xml:space="preserve"> </v>
      </c>
      <c r="AB58" s="58" t="str">
        <f>IF(SUM(COUNTIFS('Planificación 2026-1'!F:F,"PRINCIPAL",'Planificación 2026-1'!X:X,C58,'Planificación 2026-1'!H:H,"T4"))&gt;0,"P55"," ")</f>
        <v xml:space="preserve"> </v>
      </c>
      <c r="AC58" s="58" t="str">
        <f>IF(SUM(COUNTIFS('Planificación 2026-1'!F:F,"FILIAL",'Planificación 2026-1'!X:X,C58,'Planificación 2026-1'!H:H,"AF"))&gt;0," P01"," ")</f>
        <v xml:space="preserve"> </v>
      </c>
      <c r="AD58" s="58" t="str">
        <f>IF(SUM(COUNTIFS('Planificación 2026-1'!F:F,"FILIAL",'Planificación 2026-1'!X:X,C58,'Planificación 2026-1'!H:H,"EN"))&gt;0,"P02"," ")</f>
        <v xml:space="preserve"> </v>
      </c>
      <c r="AE58" s="58" t="str">
        <f>IF(SUM(COUNTIFS('Planificación 2026-1'!F:F,"FILIAL",'Planificación 2026-1'!X:X,C58,'Planificación 2026-1'!H:H,"IS"))&gt;0,"P03"," ")</f>
        <v xml:space="preserve"> </v>
      </c>
      <c r="AF58" s="58" t="str">
        <f>IF(SUM(COUNTIFS('Planificación 2026-1'!F:F,"FILIAL",'Planificación 2026-1'!X:X,C58,'Planificación 2026-1'!H:H,"PS"))&gt;0,"P04"," ")</f>
        <v xml:space="preserve"> </v>
      </c>
      <c r="AG58" s="58"/>
      <c r="AH58" s="58" t="str">
        <f>IF(SUM(COUNTIFS('Planificación 2026-1'!F:F,"FILIAL",'Planificación 2026-1'!X:X,C58,'Planificación 2026-1'!H:H,"IN"))&gt;0,"P06"," ")</f>
        <v xml:space="preserve"> </v>
      </c>
      <c r="AI58" s="58" t="str">
        <f>IF(SUM(COUNTIFS('Planificación 2026-1'!F:F,"FILIAL",'Planificación 2026-1'!X:X,C58,'Planificación 2026-1'!H:H,"CA"))&gt;0,"P07"," ")</f>
        <v xml:space="preserve"> </v>
      </c>
      <c r="AJ58" s="58" t="str">
        <f>IF(SUM(COUNTIFS('Planificación 2026-1'!F:F,"FILIAL",'Planificación 2026-1'!X:X,C58,'Planificación 2026-1'!H:H,"DE"))&gt;0,"P08"," ")</f>
        <v xml:space="preserve"> </v>
      </c>
      <c r="AK58" s="58" t="str">
        <f>IF(SUM(COUNTIFS('Planificación 2026-1'!F:F,"FILIAL",'Planificación 2026-1'!X:X,C58,'Planificación 2026-1'!H:H,"OB"))&gt;0,"P09"," ")</f>
        <v xml:space="preserve"> </v>
      </c>
      <c r="AL58" s="58" t="str">
        <f>IF(SUM(COUNTIFS('Planificación 2026-1'!F:F,"FILIAL",'Planificación 2026-1'!X:X,C58,'Planificación 2026-1'!H:H,"MH"))&gt;0,"P31"," ")</f>
        <v xml:space="preserve"> </v>
      </c>
      <c r="AM58" s="58" t="str">
        <f>IF(SUM(COUNTIFS('Planificación 2026-1'!F:F,"FILIAL",'Planificación 2026-1'!X:X,C58,'Planificación 2026-1'!H:H,"IC"))&gt;0,"P32"," ")</f>
        <v xml:space="preserve"> </v>
      </c>
      <c r="AN58" s="58" t="str">
        <f>IF(SUM(COUNTIFS('Planificación 2026-1'!F:F,"FILIAL",'Planificación 2026-1'!X:X,C58,'Planificación 2026-1'!H:H,"AR"))&gt;0,"P34"," ")</f>
        <v xml:space="preserve"> </v>
      </c>
      <c r="AO58" s="58" t="str">
        <f>IF(SUM(COUNTIFS('Planificación 2026-1'!F:F,"FILIAL",'Planificación 2026-1'!X:X,C58,'Planificación 2026-1'!H:H,"T1"))&gt;0,"P35"," ")</f>
        <v xml:space="preserve"> </v>
      </c>
      <c r="AP58" s="58" t="str">
        <f>IF(SUM(COUNTIFS('Planificación 2026-1'!F:F,"FILIAL",'Planificación 2026-1'!X:X,C58,'Planificación 2026-1'!H:H,"T3"))&gt;0,"P36"," ")</f>
        <v xml:space="preserve"> </v>
      </c>
      <c r="AQ58" s="58" t="str">
        <f>IF(SUM(COUNTIFS('Planificación 2026-1'!F:F,"FILIAL",'Planificación 2026-1'!X:X,C58,'Planificación 2026-1'!H:H,"T2"))&gt;0,"P37"," ")</f>
        <v xml:space="preserve"> </v>
      </c>
      <c r="AR58" s="58" t="str">
        <f>IF(SUM(COUNTIFS('Planificación 2026-1'!F:F,"FILIAL",'Planificación 2026-1'!X:X,C58,'Planificación 2026-1'!H:H,"AE"))&gt;0,"P38"," ")</f>
        <v xml:space="preserve"> </v>
      </c>
      <c r="AS58" s="58" t="str">
        <f>IF(SUM(COUNTIFS('Planificación 2026-1'!F:F,"FILIAL",'Planificación 2026-1'!X:X,C58,'Planificación 2026-1'!H:H,"T4"))&gt;0,"P55"," ")</f>
        <v xml:space="preserve"> </v>
      </c>
      <c r="AT58" s="58" t="str">
        <f>IF(SUM(COUNTIFS('Planificación 2026-1'!F:F,"SUNAMPE",'Planificación 2026-1'!X:X,C58,'Planificación 2026-1'!H:H,"AF"))&gt;0," P01"," ")</f>
        <v xml:space="preserve"> </v>
      </c>
      <c r="AU58" s="58" t="str">
        <f>IF(SUM(COUNTIFS('Planificación 2026-1'!F:F,"SUNAMPE",'Planificación 2026-1'!X:X,C58,'Planificación 2026-1'!H:H,"EN"))&gt;0,"P02"," ")</f>
        <v xml:space="preserve"> </v>
      </c>
      <c r="AV58" s="58" t="str">
        <f>IF(SUM(COUNTIFS('Planificación 2026-1'!F:F,"SUNAMPE",'Planificación 2026-1'!X:X,C58,'Planificación 2026-1'!H:H,"IS"))&gt;0,"P03"," ")</f>
        <v xml:space="preserve"> </v>
      </c>
      <c r="AW58" s="58" t="str">
        <f>IF(SUM(COUNTIFS('Planificación 2026-1'!F:F,"SUNAMPE",'Planificación 2026-1'!X:X,C58,'Planificación 2026-1'!H:H,"PS"))&gt;0,"P04"," ")</f>
        <v>P04</v>
      </c>
      <c r="AX58" s="58"/>
      <c r="AY58" s="58" t="str">
        <f>IF(SUM(COUNTIFS('Planificación 2026-1'!F:F,"SUNAMPE",'Planificación 2026-1'!X:X,C58,'Planificación 2026-1'!H:H,"IN"))&gt;0,"P06"," ")</f>
        <v xml:space="preserve"> </v>
      </c>
      <c r="AZ58" s="58" t="str">
        <f>IF(SUM(COUNTIFS('Planificación 2026-1'!F:F,"SUNAMPE",'Planificación 2026-1'!X:X,C58,'Planificación 2026-1'!H:H,"CA"))&gt;0,"P07"," ")</f>
        <v xml:space="preserve"> </v>
      </c>
      <c r="BA58" s="58" t="str">
        <f>IF(SUM(COUNTIFS('Planificación 2026-1'!F:F,"SUNAMPE",'Planificación 2026-1'!X:X,C58,'Planificación 2026-1'!H:H,"DE"))&gt;0,"P08"," ")</f>
        <v xml:space="preserve"> </v>
      </c>
      <c r="BB58" s="58" t="str">
        <f>IF(SUM(COUNTIFS('Planificación 2026-1'!F:F,"SUNAMPE",'Planificación 2026-1'!X:X,C58,'Planificación 2026-1'!H:H,"OB"))&gt;0,"P09"," ")</f>
        <v>P09</v>
      </c>
      <c r="BC58" s="58" t="str">
        <f>IF(SUM(COUNTIFS('Planificación 2026-1'!F:F,"SUNAMPE",'Planificación 2026-1'!X:X,C58,'Planificación 2026-1'!H:H,"MH"))&gt;0,"P31"," ")</f>
        <v xml:space="preserve"> </v>
      </c>
      <c r="BD58" s="58" t="str">
        <f>IF(SUM(COUNTIFS('Planificación 2026-1'!F:F,"SUNAMPE",'Planificación 2026-1'!X:X,C58,'Planificación 2026-1'!H:H,"IC"))&gt;0,"P32"," ")</f>
        <v xml:space="preserve"> </v>
      </c>
      <c r="BE58" s="58" t="str">
        <f>IF(SUM(COUNTIFS('Planificación 2026-1'!F:F,"SUNAMPE",'Planificación 2026-1'!X:X,C58,'Planificación 2026-1'!H:H,"AR"))&gt;0,"P34"," ")</f>
        <v xml:space="preserve"> </v>
      </c>
      <c r="BF58" s="58" t="str">
        <f>IF(SUM(COUNTIFS('Planificación 2026-1'!F:F,"SUNAMPE",'Planificación 2026-1'!X:X,C58,'Planificación 2026-1'!H:H,"T1"))&gt;0,"P35"," ")</f>
        <v xml:space="preserve"> </v>
      </c>
      <c r="BG58" s="58" t="str">
        <f>IF(SUM(COUNTIFS('Planificación 2026-1'!F:F,"SUNAMPE",'Planificación 2026-1'!X:X,C58,'Planificación 2026-1'!H:H,"T3"))&gt;0,"P36"," ")</f>
        <v xml:space="preserve"> </v>
      </c>
      <c r="BH58" s="58" t="str">
        <f>IF(SUM(COUNTIFS('Planificación 2026-1'!F:F,"SUNAMPE",'Planificación 2026-1'!X:X,C58,'Planificación 2026-1'!H:H,"T2"))&gt;0,"P37"," ")</f>
        <v xml:space="preserve"> </v>
      </c>
      <c r="BI58" s="58" t="str">
        <f>IF(SUM(COUNTIFS('Planificación 2026-1'!F:F,"SUNAMPE",'Planificación 2026-1'!X:X,C58,'Planificación 2026-1'!H:H,"AE"))&gt;0,"P38"," ")</f>
        <v xml:space="preserve"> </v>
      </c>
      <c r="BJ58" s="58" t="str">
        <f>IF(SUM(COUNTIFS('Planificación 2026-1'!F:F,"SUNAMPE",'Planificación 2026-1'!X:X,C58,'Planificación 2026-1'!H:H,"T4"))&gt;0,"P55"," ")</f>
        <v xml:space="preserve"> </v>
      </c>
      <c r="BK58" s="58" t="str">
        <f>IF(SUM(COUNTIFS('Planificación 2026-1'!F:F,"HUAURA",'Planificación 2026-1'!X:X,C58,'Planificación 2026-1'!H:H,"AF"))&gt;0," P01"," ")</f>
        <v xml:space="preserve"> </v>
      </c>
      <c r="BL58" s="58" t="str">
        <f>IF(SUM(COUNTIFS('Planificación 2026-1'!F:F,"HUAURA",'Planificación 2026-1'!X:X,C58,'Planificación 2026-1'!H:H,"EN"))&gt;0,"P02"," ")</f>
        <v xml:space="preserve"> </v>
      </c>
      <c r="BM58" s="58" t="str">
        <f>IF(SUM(COUNTIFS('Planificación 2026-1'!F:F,"HUAURA",'Planificación 2026-1'!X:X,C58,'Planificación 2026-1'!H:H,"IS"))&gt;0,"P03"," ")</f>
        <v xml:space="preserve"> </v>
      </c>
      <c r="BN58" s="58" t="str">
        <f>IF(SUM(COUNTIFS('Planificación 2026-1'!F:F,"HUAURA",'Planificación 2026-1'!X:X,C58,'Planificación 2026-1'!H:H,"PS"))&gt;0,"P04"," ")</f>
        <v xml:space="preserve"> </v>
      </c>
      <c r="BO58" s="58"/>
      <c r="BP58" s="58" t="str">
        <f>IF(SUM(COUNTIFS('Planificación 2026-1'!F:F,"HUAURA",'Planificación 2026-1'!X:X,C58,'Planificación 2026-1'!H:H,"IN"))&gt;0,"P06"," ")</f>
        <v xml:space="preserve"> </v>
      </c>
      <c r="BQ58" s="58" t="str">
        <f>IF(SUM(COUNTIFS('Planificación 2026-1'!F:F,"HUAURA",'Planificación 2026-1'!X:X,C58,'Planificación 2026-1'!H:H,"CA"))&gt;0,"P07"," ")</f>
        <v xml:space="preserve"> </v>
      </c>
      <c r="BR58" s="58" t="str">
        <f>IF(SUM(COUNTIFS('Planificación 2026-1'!F:F,"HUAURA",'Planificación 2026-1'!X:X,C58,'Planificación 2026-1'!H:H,"DE"))&gt;0,"P08"," ")</f>
        <v xml:space="preserve"> </v>
      </c>
      <c r="BS58" s="58" t="str">
        <f>IF(SUM(COUNTIFS('Planificación 2026-1'!F:F,"HUAURA",'Planificación 2026-1'!X:X,C58,'Planificación 2026-1'!H:H,"OB"))&gt;0,"P09"," ")</f>
        <v xml:space="preserve"> </v>
      </c>
      <c r="BT58" s="58" t="str">
        <f>IF(SUM(COUNTIFS('Planificación 2026-1'!F:F,"HUAURA",'Planificación 2026-1'!X:X,C58,'Planificación 2026-1'!H:H,"MH"))&gt;0,"P31"," ")</f>
        <v xml:space="preserve"> </v>
      </c>
      <c r="BU58" s="58" t="str">
        <f>IF(SUM(COUNTIFS('Planificación 2026-1'!F:F,"HUAURA",'Planificación 2026-1'!X:X,C58,'Planificación 2026-1'!H:H,"IC"))&gt;0,"P32"," ")</f>
        <v xml:space="preserve"> </v>
      </c>
      <c r="BV58" s="58" t="str">
        <f>IF(SUM(COUNTIFS('Planificación 2026-1'!F:F,"HUAURA",'Planificación 2026-1'!X:X,C58,'Planificación 2026-1'!H:H,"AR"))&gt;0,"P34"," ")</f>
        <v xml:space="preserve"> </v>
      </c>
      <c r="BW58" s="58" t="str">
        <f>IF(SUM(COUNTIFS('Planificación 2026-1'!F:F,"HUAURA",'Planificación 2026-1'!X:X,C58,'Planificación 2026-1'!H:H,"T1"))&gt;0,"P35"," ")</f>
        <v xml:space="preserve"> </v>
      </c>
      <c r="BX58" s="58" t="str">
        <f>IF(SUM(COUNTIFS('Planificación 2026-1'!F:F,"HUAURA",'Planificación 2026-1'!X:X,C58,'Planificación 2026-1'!H:H,"T3"))&gt;0,"P36"," ")</f>
        <v xml:space="preserve"> </v>
      </c>
      <c r="BY58" s="58" t="str">
        <f>IF(SUM(COUNTIFS('Planificación 2026-1'!F:F,"HUAURA",'Planificación 2026-1'!X:X,C58,'Planificación 2026-1'!H:H,"T2"))&gt;0,"P37"," ")</f>
        <v xml:space="preserve"> </v>
      </c>
      <c r="BZ58" s="58" t="str">
        <f>IF(SUM(COUNTIFS('Planificación 2026-1'!F:F,"HUAURA",'Planificación 2026-1'!X:X,C58,'Planificación 2026-1'!H:H,"AE"))&gt;0,"P38"," ")</f>
        <v xml:space="preserve"> </v>
      </c>
      <c r="CA58" s="58" t="str">
        <f>IF(SUM(COUNTIFS('Planificación 2026-1'!F:F,"HUAURA",'Planificación 2026-1'!X:X,C58,'Planificación 2026-1'!H:H,"T4"))&gt;0,"P55"," ")</f>
        <v xml:space="preserve"> </v>
      </c>
      <c r="CB58" s="59">
        <f>SUMIFS('Planificación 2026-1'!S:S,'Planificación 2026-1'!X:X,C58,'Planificación 2026-1'!H:H,"AF",'Planificación 2026-1'!I:I,"&gt;2")</f>
        <v>0</v>
      </c>
      <c r="CC58" s="59">
        <f>SUMIFS('Planificación 2026-1'!S:S,'Planificación 2026-1'!X:X,C58,'Planificación 2026-1'!H:H,"EN",'Planificación 2026-1'!I:I,"&gt;2")</f>
        <v>0</v>
      </c>
      <c r="CD58" s="59">
        <f>SUMIFS('Planificación 2026-1'!S:S,'Planificación 2026-1'!X:X,C58,'Planificación 2026-1'!H:H,"IS",'Planificación 2026-1'!I:I,"&gt;2")</f>
        <v>0</v>
      </c>
      <c r="CE58" s="59">
        <f>SUMIFS('Planificación 2026-1'!S:S,'Planificación 2026-1'!X:X,C58,'Planificación 2026-1'!H:H,"PS",'Planificación 2026-1'!I:I,"&gt;2")</f>
        <v>0</v>
      </c>
      <c r="CF58" s="59">
        <f>SUMIFS('Planificación 2026-1'!S:S,'Planificación 2026-1'!X:X,C58,'Planificación 2026-1'!H:H,"IN",'Planificación 2026-1'!I:I,"&gt;2")</f>
        <v>0</v>
      </c>
      <c r="CG58" s="59">
        <f>SUMIFS('Planificación 2026-1'!S:S,'Planificación 2026-1'!X:X,C58,'Planificación 2026-1'!H:H,"CA",'Planificación 2026-1'!I:I,"&gt;2")</f>
        <v>0</v>
      </c>
      <c r="CH58" s="59">
        <f>SUMIFS('Planificación 2026-1'!S:S,'Planificación 2026-1'!X:X,C58,'Planificación 2026-1'!H:H,"DE",'Planificación 2026-1'!I:I,"&gt;2")</f>
        <v>0</v>
      </c>
      <c r="CI58" s="59">
        <f>SUMIFS('Planificación 2026-1'!S:S,'Planificación 2026-1'!X:X,C58,'Planificación 2026-1'!H:H,"OB",'Planificación 2026-1'!I:I,"&gt;2")</f>
        <v>0</v>
      </c>
      <c r="CJ58" s="59">
        <f>SUMIFS('Planificación 2026-1'!S:S,'Planificación 2026-1'!X:X,C58,'Planificación 2026-1'!H:H,"MH",'Planificación 2026-1'!I:I,"&gt;2")</f>
        <v>0</v>
      </c>
      <c r="CK58" s="59">
        <f>SUMIFS('Planificación 2026-1'!S:S,'Planificación 2026-1'!X:X,C58,'Planificación 2026-1'!H:H,"IC",'Planificación 2026-1'!I:I,"&gt;2")</f>
        <v>0</v>
      </c>
      <c r="CL58" s="59">
        <f>SUMIFS('Planificación 2026-1'!S:S,'Planificación 2026-1'!X:X,C58,'Planificación 2026-1'!H:H,"AR",'Planificación 2026-1'!I:I,"&gt;2")</f>
        <v>0</v>
      </c>
      <c r="CM58" s="59">
        <f>SUMIFS('Planificación 2026-1'!S:S,'Planificación 2026-1'!X:X,C58,'Planificación 2026-1'!H:H,"AE",'Planificación 2026-1'!I:I,"&gt;2")</f>
        <v>0</v>
      </c>
      <c r="CN58" s="59">
        <f>SUMIFS('Planificación 2026-1'!S:S,'Planificación 2026-1'!X:X,C58,'Planificación 2026-1'!H:H,"T1",'Planificación 2026-1'!I:I,"&gt;2")</f>
        <v>0</v>
      </c>
      <c r="CO58" s="59">
        <f>SUMIFS('Planificación 2026-1'!S:S,'Planificación 2026-1'!X:X,C58,'Planificación 2026-1'!H:H,"T3",'Planificación 2026-1'!I:I,"&gt;2")</f>
        <v>0</v>
      </c>
      <c r="CP58" s="59">
        <f>SUMIFS('Planificación 2026-1'!S:S,'Planificación 2026-1'!X:X,C58,'Planificación 2026-1'!H:H,"T2",'Planificación 2026-1'!I:I,"&gt;2")</f>
        <v>0</v>
      </c>
      <c r="CQ58" s="59">
        <f>SUMIFS('Planificación 2026-1'!S:S,'Planificación 2026-1'!X:X,C58,'Planificación 2026-1'!H:H,"T4",'Planificación 2026-1'!I:I,"&gt;2")</f>
        <v>0</v>
      </c>
      <c r="CR58" s="59">
        <f>SUMIFS('Planificación 2026-1'!S:S,'Planificación 2026-1'!X:X,C58,'Planificación 2026-1'!H:H,"AF",'Planificación 2026-1'!I:I,"&lt;3")</f>
        <v>0</v>
      </c>
      <c r="CS58" s="59">
        <f>SUMIFS('Planificación 2026-1'!S:S,'Planificación 2026-1'!X:X,C58,'Planificación 2026-1'!H:H,"EN",'Planificación 2026-1'!I:I,"&lt;3")</f>
        <v>5</v>
      </c>
      <c r="CT58" s="59">
        <f>SUMIFS('Planificación 2026-1'!S:S,'Planificación 2026-1'!X:X,C58,'Planificación 2026-1'!H:H,"IS",'Planificación 2026-1'!I:I,"&lt;3")</f>
        <v>0</v>
      </c>
      <c r="CU58" s="59">
        <f>SUMIFS('Planificación 2026-1'!S:S,'Planificación 2026-1'!X:X,C58,'Planificación 2026-1'!H:H,"PS",'Planificación 2026-1'!I:I,"&lt;3")</f>
        <v>5</v>
      </c>
      <c r="CV58" s="59">
        <f>SUMIFS('Planificación 2026-1'!S:S,'Planificación 2026-1'!X:X,C58,'Planificación 2026-1'!H:H,"IN",'Planificación 2026-1'!I:I,"&lt;3")</f>
        <v>0</v>
      </c>
      <c r="CW58" s="59">
        <f>SUMIFS('Planificación 2026-1'!S:S,'Planificación 2026-1'!X:X,C58,'Planificación 2026-1'!H:H,"CA",'Planificación 2026-1'!I:I,"&lt;3")</f>
        <v>0</v>
      </c>
      <c r="CX58" s="59">
        <f>SUMIFS('Planificación 2026-1'!S:S,'Planificación 2026-1'!X:X,C58,'Planificación 2026-1'!H:H,"DE",'Planificación 2026-1'!I:I,"&lt;3")</f>
        <v>0</v>
      </c>
      <c r="CY58" s="59">
        <f>SUMIFS('Planificación 2026-1'!S:S,'Planificación 2026-1'!X:X,C58,'Planificación 2026-1'!H:H,"OB",'Planificación 2026-1'!I:I,"&lt;3")</f>
        <v>5</v>
      </c>
      <c r="CZ58" s="59">
        <f>SUMIFS('Planificación 2026-1'!S:S,'Planificación 2026-1'!X:X,C58,'Planificación 2026-1'!H:H,"MH",'Planificación 2026-1'!I:I,"&lt;3")</f>
        <v>0</v>
      </c>
      <c r="DA58" s="59">
        <f>SUMIFS('Planificación 2026-1'!S:S,'Planificación 2026-1'!X:X,C58,'Planificación 2026-1'!H:H,"IC",'Planificación 2026-1'!I:I,"&lt;3")</f>
        <v>0</v>
      </c>
      <c r="DB58" s="59">
        <f>SUMIFS('Planificación 2026-1'!S:S,'Planificación 2026-1'!X:X,C58,'Planificación 2026-1'!H:H,"AR",'Planificación 2026-1'!I:I,"&lt;3")</f>
        <v>0</v>
      </c>
      <c r="DC58" s="59">
        <f>SUMIFS('Planificación 2026-1'!S:S,'Planificación 2026-1'!X:X,C58,'Planificación 2026-1'!H:H,"AE",'Planificación 2026-1'!I:I,"&lt;3")</f>
        <v>0</v>
      </c>
      <c r="DD58" s="59">
        <f>SUMIFS('Planificación 2026-1'!S:S,'Planificación 2026-1'!X:X,C58,'Planificación 2026-1'!H:H,"T1",'Planificación 2026-1'!I:I,"&lt;3")</f>
        <v>0</v>
      </c>
      <c r="DE58" s="59">
        <f>SUMIFS('Planificación 2026-1'!S:S,'Planificación 2026-1'!X:X,C58,'Planificación 2026-1'!H:H,"T3",'Planificación 2026-1'!I:I,"&lt;3")</f>
        <v>0</v>
      </c>
      <c r="DF58" s="59">
        <f>SUMIFS('Planificación 2026-1'!S:S,'Planificación 2026-1'!X:X,C58,'Planificación 2026-1'!H:H,"T2",'Planificación 2026-1'!I:I,"&lt;3")</f>
        <v>0</v>
      </c>
      <c r="DG58" s="59">
        <f>SUMIFS('Planificación 2026-1'!S:S,'Planificación 2026-1'!X:X,C58,'Planificación 2026-1'!H:H,"T4",'Planificación 2026-1'!I:I,"&lt;3")</f>
        <v>0</v>
      </c>
      <c r="DH58" s="58" t="str">
        <f t="shared" si="3"/>
        <v>P02</v>
      </c>
      <c r="DI58" s="27">
        <f>IF(C58="","",SUMIFS('Planificación 2026-1'!S:S,'Planificación 2026-1'!X:X,C58,'Planificación 2026-1'!F:F,"PRINCIPAL",'Planificación 2026-1'!Y:Y,"VIRTUAL"))</f>
        <v>0</v>
      </c>
      <c r="DJ58" s="27">
        <f>IF(C58="","",SUMIFS('Planificación 2026-1'!S:S,'Planificación 2026-1'!X:X,C58,'Planificación 2026-1'!F:F,"PRINCIPAL",'Planificación 2026-1'!Y:Y,"PRESENCIAL"))</f>
        <v>5</v>
      </c>
      <c r="DK58" s="27">
        <f>IF(C58="","",SUMIFS('Planificación 2026-1'!S:S,'Planificación 2026-1'!X:X,C58,'Planificación 2026-1'!F:F,"PRINCIPAL",'Planificación 2026-1'!Y:Y,"HIBRIDO PRESENCIAL"))</f>
        <v>0</v>
      </c>
      <c r="DL58" s="58" t="str">
        <f t="shared" si="4"/>
        <v/>
      </c>
      <c r="DM58" s="58">
        <f>IF(C58="","",SUMIFS('Planificación 2026-1'!S:S,'Planificación 2026-1'!X:X,C58,'Planificación 2026-1'!F:F,"FILIAL",'Planificación 2026-1'!Y:Y,"VIRTUAL"))</f>
        <v>0</v>
      </c>
      <c r="DN58" s="60">
        <f>IF(C58="","",SUMIFS('Planificación 2026-1'!S:S,'Planificación 2026-1'!X:X,C58,'Planificación 2026-1'!F:F,"FILIAL",'Planificación 2026-1'!Y:Y,"PRESENCIAL"))</f>
        <v>0</v>
      </c>
      <c r="DO58" s="29">
        <f>IF(C58="","",SUMIFS('Planificación 2026-1'!S:S,'Planificación 2026-1'!X:X,C58,'Planificación 2026-1'!F:F,"FILIAL",'Planificación 2026-1'!Y:Y,"HIBRIDO PRESENCIAL"))</f>
        <v>0</v>
      </c>
      <c r="DP58" s="61" t="str">
        <f t="shared" si="5"/>
        <v>P04 P09</v>
      </c>
      <c r="DQ58" s="58">
        <f>IF(C58="","",SUMIFS('Planificación 2026-1'!S:S,'Planificación 2026-1'!X:X,C58,'Planificación 2026-1'!F:F,"SUNAMPE",'Planificación 2026-1'!Y:Y,"VIRTUAL"))</f>
        <v>0</v>
      </c>
      <c r="DR58" s="29">
        <f>IF(C58="","",SUMIFS('Planificación 2026-1'!S:S,'Planificación 2026-1'!X:X,C58,'Planificación 2026-1'!F:F,"SUNAMPE",'Planificación 2026-1'!Y:Y,"PRESENCIAL"))</f>
        <v>10</v>
      </c>
      <c r="DS58" s="61" t="str">
        <f t="shared" si="6"/>
        <v/>
      </c>
      <c r="DT58" s="58">
        <f>IF(C58="","",SUMIFS('Planificación 2026-1'!S:S,'Planificación 2026-1'!X:X,C58,'Planificación 2026-1'!F:F,"HUAURA",'Planificación 2026-1'!Y:Y,"VIRTUAL"))</f>
        <v>0</v>
      </c>
      <c r="DU58" s="29">
        <f>IF(C58="","",SUMIFS('Planificación 2026-1'!S:S,'Planificación 2026-1'!X:X,C58,'Planificación 2026-1'!F:F,"HUAURA",'Planificación 2026-1'!Y:Y,"PRESENCIAL"))</f>
        <v>0</v>
      </c>
      <c r="DV58" s="32">
        <f>SUMIFS('Planificación 2026-1'!S:S,'Planificación 2026-1'!X:X,C58,'Planificación 2026-1'!F:F,"PRINCIPAL",'Planificación 2026-1'!Y:Y,"VIRTUAL",'Planificación 2026-1'!I:I,"&gt;2")</f>
        <v>0</v>
      </c>
      <c r="DW58" s="32">
        <f>SUMIFS('Planificación 2026-1'!S:S,'Planificación 2026-1'!X:X,C58,'Planificación 2026-1'!F:F,"PRINCIPAL",'Planificación 2026-1'!Y:Y,"&lt;&gt;VIRTUAL",'Planificación 2026-1'!I:I,"&gt;2")</f>
        <v>0</v>
      </c>
      <c r="DX58" s="32">
        <f>SUMIFS('Planificación 2026-1'!S:S,'Planificación 2026-1'!X:X,C58,'Planificación 2026-1'!F:F,"SUNAMPE",'Planificación 2026-1'!Y:Y,"VIRTUAL",'Planificación 2026-1'!I:I,"&gt;2")</f>
        <v>0</v>
      </c>
      <c r="DY58" s="32">
        <f>SUMIFS('Planificación 2026-1'!S:S,'Planificación 2026-1'!X:X,C58,'Planificación 2026-1'!F:F,"SUNAMPE",'Planificación 2026-1'!Y:Y,"&lt;&gt;VIRTUAL",'Planificación 2026-1'!I:I,"&gt;2")</f>
        <v>0</v>
      </c>
      <c r="DZ58" s="32">
        <f>SUMIFS('Planificación 2026-1'!S:S,'Planificación 2026-1'!X:X,C58,'Planificación 2026-1'!F:F,"FILIAL",'Planificación 2026-1'!Y:Y,"VIRTUAL",'Planificación 2026-1'!I:I,"&gt;2")</f>
        <v>0</v>
      </c>
      <c r="EA58" s="32">
        <f>SUMIFS('Planificación 2026-1'!S:S,'Planificación 2026-1'!X:X,C58,'Planificación 2026-1'!F:F,"FILIAL",'Planificación 2026-1'!Y:Y,"&lt;&gt;VIRTUAL",'Planificación 2026-1'!I:I,"&gt;2")</f>
        <v>0</v>
      </c>
      <c r="EB58" s="32">
        <f>SUMIFS('Planificación 2026-1'!S:S,'Planificación 2026-1'!X:X,C58,'Planificación 2026-1'!F:F,"PORUMA",'Planificación 2026-1'!Y:Y,"VIRTUAL",'Planificación 2026-1'!I:I,"&gt;2")</f>
        <v>0</v>
      </c>
      <c r="EC58" s="32">
        <f>SUMIFS('Planificación 2026-1'!S:S,'Planificación 2026-1'!X:X,C58,'Planificación 2026-1'!F:F,"PORUMA",'Planificación 2026-1'!Y:Y,"&lt;&gt;VIRTUAL",'Planificación 2026-1'!I:I,"&gt;2")</f>
        <v>0</v>
      </c>
      <c r="ED58" s="32">
        <f>SUMIFS('Planificación 2026-1'!S:S,'Planificación 2026-1'!X:X,C58,'Planificación 2026-1'!F:F,"HUAURA",'Planificación 2026-1'!Y:Y,"VIRTUAL",'Planificación 2026-1'!I:I,"&gt;2")</f>
        <v>0</v>
      </c>
      <c r="EE58" s="32">
        <f>SUMIFS('Planificación 2026-1'!S:S,'Planificación 2026-1'!X:X,C58,'Planificación 2026-1'!F:F,"HUAURA",'Planificación 2026-1'!Y:Y,"&lt;&gt;VIRTUAL",'Planificación 2026-1'!I:I,"&gt;2")</f>
        <v>0</v>
      </c>
      <c r="EF58" s="32">
        <f>SUMIFS('Planificación 2026-1'!S:S,'Planificación 2026-1'!X:X,C58,'Planificación 2026-1'!F:F,"PRINCIPAL",'Planificación 2026-1'!Y:Y,"VIRTUAL",'Planificación 2026-1'!I:I,"&lt;3")</f>
        <v>0</v>
      </c>
      <c r="EG58" s="32">
        <f>SUMIFS('Planificación 2026-1'!S:S,'Planificación 2026-1'!X:X,C58,'Planificación 2026-1'!F:F,"PRINCIPAL",'Planificación 2026-1'!Y:Y,"&lt;&gt;VIRTUAL",'Planificación 2026-1'!I:I,"&lt;3")</f>
        <v>5</v>
      </c>
      <c r="EH58" s="32">
        <f>SUMIFS('Planificación 2026-1'!S:S,'Planificación 2026-1'!X:X,C58,'Planificación 2026-1'!F:F,"SUNAMPE",'Planificación 2026-1'!Y:Y,"VIRTUAL",'Planificación 2026-1'!I:I,"&lt;3")</f>
        <v>0</v>
      </c>
      <c r="EI58" s="32">
        <f>SUMIFS('Planificación 2026-1'!S:S,'Planificación 2026-1'!X:X,C58,'Planificación 2026-1'!F:F,"SUNAMPE",'Planificación 2026-1'!Y:Y,"&lt;&gt;VIRTUAL",'Planificación 2026-1'!I:I,"&lt;3")</f>
        <v>10</v>
      </c>
      <c r="EJ58" s="32">
        <f>SUMIFS('Planificación 2026-1'!S:S,'Planificación 2026-1'!X:X,C58,'Planificación 2026-1'!F:F,"FILIAL",'Planificación 2026-1'!Y:Y,"VIRTUAL",'Planificación 2026-1'!I:I,"&lt;3")</f>
        <v>0</v>
      </c>
      <c r="EK58" s="32">
        <f>SUMIFS('Planificación 2026-1'!S:S,'Planificación 2026-1'!X:X,C58,'Planificación 2026-1'!F:F,"FILIAL",'Planificación 2026-1'!Y:Y,"&lt;&gt;VIRTUAL",'Planificación 2026-1'!I:I,"&lt;3")</f>
        <v>0</v>
      </c>
      <c r="EL58" s="32">
        <f>SUMIFS('Planificación 2026-1'!S:S,'Planificación 2026-1'!X:X,C58,'Planificación 2026-1'!F:F,"PORUMA",'Planificación 2026-1'!Y:Y,"VIRTUAL",'Planificación 2026-1'!I:I,"&lt;3")</f>
        <v>0</v>
      </c>
      <c r="EM58" s="32">
        <f>SUMIFS('Planificación 2026-1'!S:S,'Planificación 2026-1'!X:X,C58,'Planificación 2026-1'!F:F,"PORUMA",'Planificación 2026-1'!Y:Y,"&lt;&gt;VIRTUAL",'Planificación 2026-1'!I:I,"&lt;3")</f>
        <v>0</v>
      </c>
      <c r="EN58" s="32">
        <f>SUMIFS('Planificación 2026-1'!S:S,'Planificación 2026-1'!X:X,C58,'Planificación 2026-1'!F:F,"HUAURA",'Planificación 2026-1'!Y:Y,"VIRTUAL",'Planificación 2026-1'!I:I,"&lt;3")</f>
        <v>0</v>
      </c>
      <c r="EO58" s="32">
        <f>SUMIFS('Planificación 2026-1'!S:S,'Planificación 2026-1'!X:X,C58,'Planificación 2026-1'!F:F,"HUAURA",'Planificación 2026-1'!Y:Y,"&lt;&gt;VIRTUAL",'Planificación 2026-1'!I:I,"&lt;3")</f>
        <v>0</v>
      </c>
      <c r="EP58" s="32">
        <f t="shared" si="13"/>
        <v>0</v>
      </c>
      <c r="EQ58" s="32">
        <f t="shared" si="7"/>
        <v>0</v>
      </c>
      <c r="ER58" s="32">
        <f t="shared" si="8"/>
        <v>0</v>
      </c>
      <c r="ES58" s="32">
        <f t="shared" si="9"/>
        <v>5</v>
      </c>
      <c r="ET58" s="32">
        <f t="shared" si="10"/>
        <v>10</v>
      </c>
      <c r="EU58" s="32">
        <f t="shared" si="11"/>
        <v>15</v>
      </c>
      <c r="EV58" s="32" t="b">
        <f>EXACT(EU58,E58)</f>
        <v>1</v>
      </c>
      <c r="EW58" s="32"/>
      <c r="EX58" s="32">
        <f t="shared" si="1"/>
        <v>0</v>
      </c>
      <c r="EY58" s="32">
        <f t="shared" si="2"/>
        <v>15</v>
      </c>
      <c r="EZ58" s="32" t="b">
        <f>EXACT(SUM(EX58:EY58),E58)</f>
        <v>1</v>
      </c>
      <c r="FA58" s="32" t="str">
        <f>IF(AND(DW58=0,EA58=0,EE58=0),"",IF(COUNTIF(DW58:EE58,"&gt;0")=1,IF(DW58&gt;0,"SEDE",IF(EA58&gt;0,"FILIAL","HUAURA")),IF(COUNTIF(DW58:EE58,"&gt;0")=2,IF(AND(DW58&gt;0,EA58&gt;0),"SEDE-FILIAL",IF(AND(DW58&gt;0,EE58&gt;0),"SEDE-HUAURA","FILIAL-HUAURA")),"SEDE-FILIAL-HUAURA")))</f>
        <v/>
      </c>
      <c r="FB58" s="32" t="str">
        <f t="shared" si="12"/>
        <v>PRESENCIAL</v>
      </c>
    </row>
    <row r="59" spans="1:158">
      <c r="A59" s="33"/>
      <c r="B59" s="65">
        <v>56</v>
      </c>
      <c r="C59" s="32" t="s">
        <v>256</v>
      </c>
      <c r="D59" s="429">
        <v>21426247</v>
      </c>
      <c r="E59" s="62">
        <f>SUMIF('Planificación 2026-1'!X:X,C59,'Planificación 2026-1'!S:S)</f>
        <v>39</v>
      </c>
      <c r="F59" s="63" t="s">
        <v>199</v>
      </c>
      <c r="G59" s="454" t="s">
        <v>200</v>
      </c>
      <c r="H59" s="64" t="s">
        <v>111</v>
      </c>
      <c r="I59" s="64" t="s">
        <v>157</v>
      </c>
      <c r="J59" s="32" t="s">
        <v>111</v>
      </c>
      <c r="K59" s="32" t="s">
        <v>157</v>
      </c>
      <c r="L59" s="57" t="str">
        <f>IF(SUM(COUNTIFS('Planificación 2026-1'!F:F,"PRINCIPAL",'Planificación 2026-1'!X:X,C59,'Planificación 2026-1'!H:H,"AF"))&gt;0,"P01"," ")</f>
        <v xml:space="preserve"> </v>
      </c>
      <c r="M59" s="58" t="str">
        <f>IF(SUM(COUNTIFS('Planificación 2026-1'!F:F,"PRINCIPAL",'Planificación 2026-1'!X:X,C59,'Planificación 2026-1'!H:H,"EN"))&gt;0,"P02"," ")</f>
        <v xml:space="preserve"> </v>
      </c>
      <c r="N59" s="58" t="str">
        <f>IF(SUM(COUNTIFS('Planificación 2026-1'!F:F,"PRINCIPAL",'Planificación 2026-1'!X:X,C59,'Planificación 2026-1'!H:H,"IS"))&gt;0,"P03"," ")</f>
        <v xml:space="preserve"> </v>
      </c>
      <c r="O59" s="58" t="str">
        <f>IF(SUM(COUNTIFS('Planificación 2026-1'!F:F,"PRINCIPAL",'Planificación 2026-1'!X:X,C59,'Planificación 2026-1'!H:H,"PS"))&gt;0,"P04"," ")</f>
        <v xml:space="preserve"> </v>
      </c>
      <c r="P59" s="58"/>
      <c r="Q59" s="58" t="str">
        <f>IF(SUM(COUNTIFS('Planificación 2026-1'!F:F,"PRINCIPAL",'Planificación 2026-1'!X:X,C59,'Planificación 2026-1'!H:H,"IN"))&gt;0,"P06"," ")</f>
        <v xml:space="preserve"> </v>
      </c>
      <c r="R59" s="58" t="str">
        <f>IF(SUM(COUNTIFS('Planificación 2026-1'!F:F,"PRINCIPAL",'Planificación 2026-1'!X:X,C59,'Planificación 2026-1'!H:H,"CA"))&gt;0,"P07"," ")</f>
        <v xml:space="preserve"> </v>
      </c>
      <c r="S59" s="58" t="str">
        <f>IF(SUM(COUNTIFS('Planificación 2026-1'!F:F,"PRINCIPAL",'Planificación 2026-1'!X:X,C59,'Planificación 2026-1'!H:H,"DE"))&gt;0,"P08"," ")</f>
        <v xml:space="preserve"> </v>
      </c>
      <c r="T59" s="58" t="str">
        <f>IF(SUM(COUNTIFS('Planificación 2026-1'!F:F,"PRINCIPAL",'Planificación 2026-1'!X:X,C59,'Planificación 2026-1'!H:H,"OB"))&gt;0,"P09"," ")</f>
        <v xml:space="preserve"> </v>
      </c>
      <c r="U59" s="58" t="str">
        <f>IF(SUM(COUNTIFS('Planificación 2026-1'!F:F,"PRINCIPAL",'Planificación 2026-1'!X:X,C59,'Planificación 2026-1'!H:H,"MH"))&gt;0,"P31"," ")</f>
        <v xml:space="preserve"> </v>
      </c>
      <c r="V59" s="58" t="str">
        <f>IF(SUM(COUNTIFS('Planificación 2026-1'!F:F,"PRINCIPAL",'Planificación 2026-1'!X:X,C59,'Planificación 2026-1'!H:H,"IC"))&gt;0,"P32"," ")</f>
        <v xml:space="preserve"> </v>
      </c>
      <c r="W59" s="58" t="str">
        <f>IF(SUM(COUNTIFS('Planificación 2026-1'!F:F,"PRINCIPAL",'Planificación 2026-1'!X:X,C59,'Planificación 2026-1'!H:H,"AR"))&gt;0,"P34"," ")</f>
        <v xml:space="preserve"> </v>
      </c>
      <c r="X59" s="58" t="str">
        <f>IF(SUM(COUNTIFS('Planificación 2026-1'!F:F,"PRINCIPAL",'Planificación 2026-1'!X:X,C59,'Planificación 2026-1'!H:H,"T1"))&gt;0,"P35"," ")</f>
        <v xml:space="preserve"> </v>
      </c>
      <c r="Y59" s="58" t="str">
        <f>IF(SUM(COUNTIFS('Planificación 2026-1'!F:F,"PRINCIPAL",'Planificación 2026-1'!X:X,C59,'Planificación 2026-1'!H:H,"T3"))&gt;0,"P36"," ")</f>
        <v xml:space="preserve"> </v>
      </c>
      <c r="Z59" s="58" t="str">
        <f>IF(SUM(COUNTIFS('Planificación 2026-1'!F:F,"PRINCIPAL",'Planificación 2026-1'!X:X,C59,'Planificación 2026-1'!H:H,"T2"))&gt;0,"P37"," ")</f>
        <v xml:space="preserve"> </v>
      </c>
      <c r="AA59" s="58" t="str">
        <f>IF(SUM(COUNTIFS('Planificación 2026-1'!F:F,"PRINCIPAL",'Planificación 2026-1'!X:X,C59,'Planificación 2026-1'!H:H,"AE"))&gt;0,"P38"," ")</f>
        <v xml:space="preserve"> </v>
      </c>
      <c r="AB59" s="58" t="str">
        <f>IF(SUM(COUNTIFS('Planificación 2026-1'!F:F,"PRINCIPAL",'Planificación 2026-1'!X:X,C59,'Planificación 2026-1'!H:H,"T4"))&gt;0,"P55"," ")</f>
        <v xml:space="preserve"> </v>
      </c>
      <c r="AC59" s="58" t="str">
        <f>IF(SUM(COUNTIFS('Planificación 2026-1'!F:F,"FILIAL",'Planificación 2026-1'!X:X,C59,'Planificación 2026-1'!H:H,"AF"))&gt;0," P01"," ")</f>
        <v xml:space="preserve"> </v>
      </c>
      <c r="AD59" s="58" t="str">
        <f>IF(SUM(COUNTIFS('Planificación 2026-1'!F:F,"FILIAL",'Planificación 2026-1'!X:X,C59,'Planificación 2026-1'!H:H,"EN"))&gt;0,"P02"," ")</f>
        <v xml:space="preserve"> </v>
      </c>
      <c r="AE59" s="58" t="str">
        <f>IF(SUM(COUNTIFS('Planificación 2026-1'!F:F,"FILIAL",'Planificación 2026-1'!X:X,C59,'Planificación 2026-1'!H:H,"IS"))&gt;0,"P03"," ")</f>
        <v xml:space="preserve"> </v>
      </c>
      <c r="AF59" s="58" t="str">
        <f>IF(SUM(COUNTIFS('Planificación 2026-1'!F:F,"FILIAL",'Planificación 2026-1'!X:X,C59,'Planificación 2026-1'!H:H,"PS"))&gt;0,"P04"," ")</f>
        <v xml:space="preserve"> </v>
      </c>
      <c r="AG59" s="58"/>
      <c r="AH59" s="58" t="str">
        <f>IF(SUM(COUNTIFS('Planificación 2026-1'!F:F,"FILIAL",'Planificación 2026-1'!X:X,C59,'Planificación 2026-1'!H:H,"IN"))&gt;0,"P06"," ")</f>
        <v xml:space="preserve"> </v>
      </c>
      <c r="AI59" s="58" t="str">
        <f>IF(SUM(COUNTIFS('Planificación 2026-1'!F:F,"FILIAL",'Planificación 2026-1'!X:X,C59,'Planificación 2026-1'!H:H,"CA"))&gt;0,"P07"," ")</f>
        <v xml:space="preserve"> </v>
      </c>
      <c r="AJ59" s="58" t="str">
        <f>IF(SUM(COUNTIFS('Planificación 2026-1'!F:F,"FILIAL",'Planificación 2026-1'!X:X,C59,'Planificación 2026-1'!H:H,"DE"))&gt;0,"P08"," ")</f>
        <v xml:space="preserve"> </v>
      </c>
      <c r="AK59" s="58" t="str">
        <f>IF(SUM(COUNTIFS('Planificación 2026-1'!F:F,"FILIAL",'Planificación 2026-1'!X:X,C59,'Planificación 2026-1'!H:H,"OB"))&gt;0,"P09"," ")</f>
        <v xml:space="preserve"> </v>
      </c>
      <c r="AL59" s="58" t="str">
        <f>IF(SUM(COUNTIFS('Planificación 2026-1'!F:F,"FILIAL",'Planificación 2026-1'!X:X,C59,'Planificación 2026-1'!H:H,"MH"))&gt;0,"P31"," ")</f>
        <v xml:space="preserve"> </v>
      </c>
      <c r="AM59" s="58" t="str">
        <f>IF(SUM(COUNTIFS('Planificación 2026-1'!F:F,"FILIAL",'Planificación 2026-1'!X:X,C59,'Planificación 2026-1'!H:H,"IC"))&gt;0,"P32"," ")</f>
        <v xml:space="preserve"> </v>
      </c>
      <c r="AN59" s="58" t="str">
        <f>IF(SUM(COUNTIFS('Planificación 2026-1'!F:F,"FILIAL",'Planificación 2026-1'!X:X,C59,'Planificación 2026-1'!H:H,"AR"))&gt;0,"P34"," ")</f>
        <v xml:space="preserve"> </v>
      </c>
      <c r="AO59" s="58" t="str">
        <f>IF(SUM(COUNTIFS('Planificación 2026-1'!F:F,"FILIAL",'Planificación 2026-1'!X:X,C59,'Planificación 2026-1'!H:H,"T1"))&gt;0,"P35"," ")</f>
        <v xml:space="preserve"> </v>
      </c>
      <c r="AP59" s="58" t="str">
        <f>IF(SUM(COUNTIFS('Planificación 2026-1'!F:F,"FILIAL",'Planificación 2026-1'!X:X,C59,'Planificación 2026-1'!H:H,"T3"))&gt;0,"P36"," ")</f>
        <v xml:space="preserve"> </v>
      </c>
      <c r="AQ59" s="58" t="str">
        <f>IF(SUM(COUNTIFS('Planificación 2026-1'!F:F,"FILIAL",'Planificación 2026-1'!X:X,C59,'Planificación 2026-1'!H:H,"T2"))&gt;0,"P37"," ")</f>
        <v xml:space="preserve"> </v>
      </c>
      <c r="AR59" s="58" t="str">
        <f>IF(SUM(COUNTIFS('Planificación 2026-1'!F:F,"FILIAL",'Planificación 2026-1'!X:X,C59,'Planificación 2026-1'!H:H,"AE"))&gt;0,"P38"," ")</f>
        <v xml:space="preserve"> </v>
      </c>
      <c r="AS59" s="58" t="str">
        <f>IF(SUM(COUNTIFS('Planificación 2026-1'!F:F,"FILIAL",'Planificación 2026-1'!X:X,C59,'Planificación 2026-1'!H:H,"T4"))&gt;0,"P55"," ")</f>
        <v xml:space="preserve"> </v>
      </c>
      <c r="AT59" s="58" t="str">
        <f>IF(SUM(COUNTIFS('Planificación 2026-1'!F:F,"SUNAMPE",'Planificación 2026-1'!X:X,C59,'Planificación 2026-1'!H:H,"AF"))&gt;0," P01"," ")</f>
        <v xml:space="preserve"> </v>
      </c>
      <c r="AU59" s="58" t="str">
        <f>IF(SUM(COUNTIFS('Planificación 2026-1'!F:F,"SUNAMPE",'Planificación 2026-1'!X:X,C59,'Planificación 2026-1'!H:H,"EN"))&gt;0,"P02"," ")</f>
        <v xml:space="preserve"> </v>
      </c>
      <c r="AV59" s="58" t="str">
        <f>IF(SUM(COUNTIFS('Planificación 2026-1'!F:F,"SUNAMPE",'Planificación 2026-1'!X:X,C59,'Planificación 2026-1'!H:H,"IS"))&gt;0,"P03"," ")</f>
        <v xml:space="preserve"> </v>
      </c>
      <c r="AW59" s="58" t="str">
        <f>IF(SUM(COUNTIFS('Planificación 2026-1'!F:F,"SUNAMPE",'Planificación 2026-1'!X:X,C59,'Planificación 2026-1'!H:H,"PS"))&gt;0,"P04"," ")</f>
        <v xml:space="preserve"> </v>
      </c>
      <c r="AX59" s="58"/>
      <c r="AY59" s="58" t="str">
        <f>IF(SUM(COUNTIFS('Planificación 2026-1'!F:F,"SUNAMPE",'Planificación 2026-1'!X:X,C59,'Planificación 2026-1'!H:H,"IN"))&gt;0,"P06"," ")</f>
        <v xml:space="preserve"> </v>
      </c>
      <c r="AZ59" s="58" t="str">
        <f>IF(SUM(COUNTIFS('Planificación 2026-1'!F:F,"SUNAMPE",'Planificación 2026-1'!X:X,C59,'Planificación 2026-1'!H:H,"CA"))&gt;0,"P07"," ")</f>
        <v xml:space="preserve"> </v>
      </c>
      <c r="BA59" s="58" t="str">
        <f>IF(SUM(COUNTIFS('Planificación 2026-1'!F:F,"SUNAMPE",'Planificación 2026-1'!X:X,C59,'Planificación 2026-1'!H:H,"DE"))&gt;0,"P08"," ")</f>
        <v xml:space="preserve"> </v>
      </c>
      <c r="BB59" s="58" t="str">
        <f>IF(SUM(COUNTIFS('Planificación 2026-1'!F:F,"SUNAMPE",'Planificación 2026-1'!X:X,C59,'Planificación 2026-1'!H:H,"OB"))&gt;0,"P09"," ")</f>
        <v xml:space="preserve"> </v>
      </c>
      <c r="BC59" s="58" t="str">
        <f>IF(SUM(COUNTIFS('Planificación 2026-1'!F:F,"SUNAMPE",'Planificación 2026-1'!X:X,C59,'Planificación 2026-1'!H:H,"MH"))&gt;0,"P31"," ")</f>
        <v>P31</v>
      </c>
      <c r="BD59" s="58" t="str">
        <f>IF(SUM(COUNTIFS('Planificación 2026-1'!F:F,"SUNAMPE",'Planificación 2026-1'!X:X,C59,'Planificación 2026-1'!H:H,"IC"))&gt;0,"P32"," ")</f>
        <v xml:space="preserve"> </v>
      </c>
      <c r="BE59" s="58" t="str">
        <f>IF(SUM(COUNTIFS('Planificación 2026-1'!F:F,"SUNAMPE",'Planificación 2026-1'!X:X,C59,'Planificación 2026-1'!H:H,"AR"))&gt;0,"P34"," ")</f>
        <v xml:space="preserve"> </v>
      </c>
      <c r="BF59" s="58" t="str">
        <f>IF(SUM(COUNTIFS('Planificación 2026-1'!F:F,"SUNAMPE",'Planificación 2026-1'!X:X,C59,'Planificación 2026-1'!H:H,"T1"))&gt;0,"P35"," ")</f>
        <v xml:space="preserve"> </v>
      </c>
      <c r="BG59" s="58" t="str">
        <f>IF(SUM(COUNTIFS('Planificación 2026-1'!F:F,"SUNAMPE",'Planificación 2026-1'!X:X,C59,'Planificación 2026-1'!H:H,"T3"))&gt;0,"P36"," ")</f>
        <v xml:space="preserve"> </v>
      </c>
      <c r="BH59" s="58" t="str">
        <f>IF(SUM(COUNTIFS('Planificación 2026-1'!F:F,"SUNAMPE",'Planificación 2026-1'!X:X,C59,'Planificación 2026-1'!H:H,"T2"))&gt;0,"P37"," ")</f>
        <v xml:space="preserve"> </v>
      </c>
      <c r="BI59" s="58" t="str">
        <f>IF(SUM(COUNTIFS('Planificación 2026-1'!F:F,"SUNAMPE",'Planificación 2026-1'!X:X,C59,'Planificación 2026-1'!H:H,"AE"))&gt;0,"P38"," ")</f>
        <v xml:space="preserve"> </v>
      </c>
      <c r="BJ59" s="58" t="str">
        <f>IF(SUM(COUNTIFS('Planificación 2026-1'!F:F,"SUNAMPE",'Planificación 2026-1'!X:X,C59,'Planificación 2026-1'!H:H,"T4"))&gt;0,"P55"," ")</f>
        <v>P55</v>
      </c>
      <c r="BK59" s="58" t="str">
        <f>IF(SUM(COUNTIFS('Planificación 2026-1'!F:F,"HUAURA",'Planificación 2026-1'!X:X,C59,'Planificación 2026-1'!H:H,"AF"))&gt;0," P01"," ")</f>
        <v xml:space="preserve"> </v>
      </c>
      <c r="BL59" s="58" t="str">
        <f>IF(SUM(COUNTIFS('Planificación 2026-1'!F:F,"HUAURA",'Planificación 2026-1'!X:X,C59,'Planificación 2026-1'!H:H,"EN"))&gt;0,"P02"," ")</f>
        <v xml:space="preserve"> </v>
      </c>
      <c r="BM59" s="58" t="str">
        <f>IF(SUM(COUNTIFS('Planificación 2026-1'!F:F,"HUAURA",'Planificación 2026-1'!X:X,C59,'Planificación 2026-1'!H:H,"IS"))&gt;0,"P03"," ")</f>
        <v xml:space="preserve"> </v>
      </c>
      <c r="BN59" s="58" t="str">
        <f>IF(SUM(COUNTIFS('Planificación 2026-1'!F:F,"HUAURA",'Planificación 2026-1'!X:X,C59,'Planificación 2026-1'!H:H,"PS"))&gt;0,"P04"," ")</f>
        <v xml:space="preserve"> </v>
      </c>
      <c r="BO59" s="58"/>
      <c r="BP59" s="58" t="str">
        <f>IF(SUM(COUNTIFS('Planificación 2026-1'!F:F,"HUAURA",'Planificación 2026-1'!X:X,C59,'Planificación 2026-1'!H:H,"IN"))&gt;0,"P06"," ")</f>
        <v xml:space="preserve"> </v>
      </c>
      <c r="BQ59" s="58" t="str">
        <f>IF(SUM(COUNTIFS('Planificación 2026-1'!F:F,"HUAURA",'Planificación 2026-1'!X:X,C59,'Planificación 2026-1'!H:H,"CA"))&gt;0,"P07"," ")</f>
        <v xml:space="preserve"> </v>
      </c>
      <c r="BR59" s="58" t="str">
        <f>IF(SUM(COUNTIFS('Planificación 2026-1'!F:F,"HUAURA",'Planificación 2026-1'!X:X,C59,'Planificación 2026-1'!H:H,"DE"))&gt;0,"P08"," ")</f>
        <v xml:space="preserve"> </v>
      </c>
      <c r="BS59" s="58" t="str">
        <f>IF(SUM(COUNTIFS('Planificación 2026-1'!F:F,"HUAURA",'Planificación 2026-1'!X:X,C59,'Planificación 2026-1'!H:H,"OB"))&gt;0,"P09"," ")</f>
        <v xml:space="preserve"> </v>
      </c>
      <c r="BT59" s="58" t="str">
        <f>IF(SUM(COUNTIFS('Planificación 2026-1'!F:F,"HUAURA",'Planificación 2026-1'!X:X,C59,'Planificación 2026-1'!H:H,"MH"))&gt;0,"P31"," ")</f>
        <v xml:space="preserve"> </v>
      </c>
      <c r="BU59" s="58" t="str">
        <f>IF(SUM(COUNTIFS('Planificación 2026-1'!F:F,"HUAURA",'Planificación 2026-1'!X:X,C59,'Planificación 2026-1'!H:H,"IC"))&gt;0,"P32"," ")</f>
        <v xml:space="preserve"> </v>
      </c>
      <c r="BV59" s="58" t="str">
        <f>IF(SUM(COUNTIFS('Planificación 2026-1'!F:F,"HUAURA",'Planificación 2026-1'!X:X,C59,'Planificación 2026-1'!H:H,"AR"))&gt;0,"P34"," ")</f>
        <v xml:space="preserve"> </v>
      </c>
      <c r="BW59" s="58" t="str">
        <f>IF(SUM(COUNTIFS('Planificación 2026-1'!F:F,"HUAURA",'Planificación 2026-1'!X:X,C59,'Planificación 2026-1'!H:H,"T1"))&gt;0,"P35"," ")</f>
        <v xml:space="preserve"> </v>
      </c>
      <c r="BX59" s="58" t="str">
        <f>IF(SUM(COUNTIFS('Planificación 2026-1'!F:F,"HUAURA",'Planificación 2026-1'!X:X,C59,'Planificación 2026-1'!H:H,"T3"))&gt;0,"P36"," ")</f>
        <v xml:space="preserve"> </v>
      </c>
      <c r="BY59" s="58" t="str">
        <f>IF(SUM(COUNTIFS('Planificación 2026-1'!F:F,"HUAURA",'Planificación 2026-1'!X:X,C59,'Planificación 2026-1'!H:H,"T2"))&gt;0,"P37"," ")</f>
        <v xml:space="preserve"> </v>
      </c>
      <c r="BZ59" s="58" t="str">
        <f>IF(SUM(COUNTIFS('Planificación 2026-1'!F:F,"HUAURA",'Planificación 2026-1'!X:X,C59,'Planificación 2026-1'!H:H,"AE"))&gt;0,"P38"," ")</f>
        <v xml:space="preserve"> </v>
      </c>
      <c r="CA59" s="58" t="str">
        <f>IF(SUM(COUNTIFS('Planificación 2026-1'!F:F,"HUAURA",'Planificación 2026-1'!X:X,C59,'Planificación 2026-1'!H:H,"T4"))&gt;0,"P55"," ")</f>
        <v xml:space="preserve"> </v>
      </c>
      <c r="CB59" s="59">
        <f>SUMIFS('Planificación 2026-1'!S:S,'Planificación 2026-1'!X:X,C59,'Planificación 2026-1'!H:H,"AF",'Planificación 2026-1'!I:I,"&gt;2")</f>
        <v>0</v>
      </c>
      <c r="CC59" s="59">
        <f>SUMIFS('Planificación 2026-1'!S:S,'Planificación 2026-1'!X:X,C59,'Planificación 2026-1'!H:H,"EN",'Planificación 2026-1'!I:I,"&gt;2")</f>
        <v>0</v>
      </c>
      <c r="CD59" s="59">
        <f>SUMIFS('Planificación 2026-1'!S:S,'Planificación 2026-1'!X:X,C59,'Planificación 2026-1'!H:H,"IS",'Planificación 2026-1'!I:I,"&gt;2")</f>
        <v>0</v>
      </c>
      <c r="CE59" s="59">
        <f>SUMIFS('Planificación 2026-1'!S:S,'Planificación 2026-1'!X:X,C59,'Planificación 2026-1'!H:H,"PS",'Planificación 2026-1'!I:I,"&gt;2")</f>
        <v>0</v>
      </c>
      <c r="CF59" s="59">
        <f>SUMIFS('Planificación 2026-1'!S:S,'Planificación 2026-1'!X:X,C59,'Planificación 2026-1'!H:H,"IN",'Planificación 2026-1'!I:I,"&gt;2")</f>
        <v>0</v>
      </c>
      <c r="CG59" s="59">
        <f>SUMIFS('Planificación 2026-1'!S:S,'Planificación 2026-1'!X:X,C59,'Planificación 2026-1'!H:H,"CA",'Planificación 2026-1'!I:I,"&gt;2")</f>
        <v>0</v>
      </c>
      <c r="CH59" s="59">
        <f>SUMIFS('Planificación 2026-1'!S:S,'Planificación 2026-1'!X:X,C59,'Planificación 2026-1'!H:H,"DE",'Planificación 2026-1'!I:I,"&gt;2")</f>
        <v>0</v>
      </c>
      <c r="CI59" s="59">
        <f>SUMIFS('Planificación 2026-1'!S:S,'Planificación 2026-1'!X:X,C59,'Planificación 2026-1'!H:H,"OB",'Planificación 2026-1'!I:I,"&gt;2")</f>
        <v>0</v>
      </c>
      <c r="CJ59" s="59">
        <f>SUMIFS('Planificación 2026-1'!S:S,'Planificación 2026-1'!X:X,C59,'Planificación 2026-1'!H:H,"MH",'Planificación 2026-1'!I:I,"&gt;2")</f>
        <v>27</v>
      </c>
      <c r="CK59" s="59">
        <f>SUMIFS('Planificación 2026-1'!S:S,'Planificación 2026-1'!X:X,C59,'Planificación 2026-1'!H:H,"IC",'Planificación 2026-1'!I:I,"&gt;2")</f>
        <v>0</v>
      </c>
      <c r="CL59" s="59">
        <f>SUMIFS('Planificación 2026-1'!S:S,'Planificación 2026-1'!X:X,C59,'Planificación 2026-1'!H:H,"AR",'Planificación 2026-1'!I:I,"&gt;2")</f>
        <v>0</v>
      </c>
      <c r="CM59" s="59">
        <f>SUMIFS('Planificación 2026-1'!S:S,'Planificación 2026-1'!X:X,C59,'Planificación 2026-1'!H:H,"AE",'Planificación 2026-1'!I:I,"&gt;2")</f>
        <v>0</v>
      </c>
      <c r="CN59" s="59">
        <f>SUMIFS('Planificación 2026-1'!S:S,'Planificación 2026-1'!X:X,C59,'Planificación 2026-1'!H:H,"T1",'Planificación 2026-1'!I:I,"&gt;2")</f>
        <v>0</v>
      </c>
      <c r="CO59" s="59">
        <f>SUMIFS('Planificación 2026-1'!S:S,'Planificación 2026-1'!X:X,C59,'Planificación 2026-1'!H:H,"T3",'Planificación 2026-1'!I:I,"&gt;2")</f>
        <v>0</v>
      </c>
      <c r="CP59" s="59">
        <f>SUMIFS('Planificación 2026-1'!S:S,'Planificación 2026-1'!X:X,C59,'Planificación 2026-1'!H:H,"T2",'Planificación 2026-1'!I:I,"&gt;2")</f>
        <v>0</v>
      </c>
      <c r="CQ59" s="59">
        <f>SUMIFS('Planificación 2026-1'!S:S,'Planificación 2026-1'!X:X,C59,'Planificación 2026-1'!H:H,"T4",'Planificación 2026-1'!I:I,"&gt;2")</f>
        <v>12</v>
      </c>
      <c r="CR59" s="59">
        <f>SUMIFS('Planificación 2026-1'!S:S,'Planificación 2026-1'!X:X,C59,'Planificación 2026-1'!H:H,"AF",'Planificación 2026-1'!I:I,"&lt;3")</f>
        <v>0</v>
      </c>
      <c r="CS59" s="59">
        <f>SUMIFS('Planificación 2026-1'!S:S,'Planificación 2026-1'!X:X,C59,'Planificación 2026-1'!H:H,"EN",'Planificación 2026-1'!I:I,"&lt;3")</f>
        <v>0</v>
      </c>
      <c r="CT59" s="59">
        <f>SUMIFS('Planificación 2026-1'!S:S,'Planificación 2026-1'!X:X,C59,'Planificación 2026-1'!H:H,"IS",'Planificación 2026-1'!I:I,"&lt;3")</f>
        <v>0</v>
      </c>
      <c r="CU59" s="59">
        <f>SUMIFS('Planificación 2026-1'!S:S,'Planificación 2026-1'!X:X,C59,'Planificación 2026-1'!H:H,"PS",'Planificación 2026-1'!I:I,"&lt;3")</f>
        <v>0</v>
      </c>
      <c r="CV59" s="59">
        <f>SUMIFS('Planificación 2026-1'!S:S,'Planificación 2026-1'!X:X,C59,'Planificación 2026-1'!H:H,"IN",'Planificación 2026-1'!I:I,"&lt;3")</f>
        <v>0</v>
      </c>
      <c r="CW59" s="59">
        <f>SUMIFS('Planificación 2026-1'!S:S,'Planificación 2026-1'!X:X,C59,'Planificación 2026-1'!H:H,"CA",'Planificación 2026-1'!I:I,"&lt;3")</f>
        <v>0</v>
      </c>
      <c r="CX59" s="59">
        <f>SUMIFS('Planificación 2026-1'!S:S,'Planificación 2026-1'!X:X,C59,'Planificación 2026-1'!H:H,"DE",'Planificación 2026-1'!I:I,"&lt;3")</f>
        <v>0</v>
      </c>
      <c r="CY59" s="59">
        <f>SUMIFS('Planificación 2026-1'!S:S,'Planificación 2026-1'!X:X,C59,'Planificación 2026-1'!H:H,"OB",'Planificación 2026-1'!I:I,"&lt;3")</f>
        <v>0</v>
      </c>
      <c r="CZ59" s="59">
        <f>SUMIFS('Planificación 2026-1'!S:S,'Planificación 2026-1'!X:X,C59,'Planificación 2026-1'!H:H,"MH",'Planificación 2026-1'!I:I,"&lt;3")</f>
        <v>0</v>
      </c>
      <c r="DA59" s="59">
        <f>SUMIFS('Planificación 2026-1'!S:S,'Planificación 2026-1'!X:X,C59,'Planificación 2026-1'!H:H,"IC",'Planificación 2026-1'!I:I,"&lt;3")</f>
        <v>0</v>
      </c>
      <c r="DB59" s="59">
        <f>SUMIFS('Planificación 2026-1'!S:S,'Planificación 2026-1'!X:X,C59,'Planificación 2026-1'!H:H,"AR",'Planificación 2026-1'!I:I,"&lt;3")</f>
        <v>0</v>
      </c>
      <c r="DC59" s="59">
        <f>SUMIFS('Planificación 2026-1'!S:S,'Planificación 2026-1'!X:X,C59,'Planificación 2026-1'!H:H,"AE",'Planificación 2026-1'!I:I,"&lt;3")</f>
        <v>0</v>
      </c>
      <c r="DD59" s="59">
        <f>SUMIFS('Planificación 2026-1'!S:S,'Planificación 2026-1'!X:X,C59,'Planificación 2026-1'!H:H,"T1",'Planificación 2026-1'!I:I,"&lt;3")</f>
        <v>0</v>
      </c>
      <c r="DE59" s="59">
        <f>SUMIFS('Planificación 2026-1'!S:S,'Planificación 2026-1'!X:X,C59,'Planificación 2026-1'!H:H,"T3",'Planificación 2026-1'!I:I,"&lt;3")</f>
        <v>0</v>
      </c>
      <c r="DF59" s="59">
        <f>SUMIFS('Planificación 2026-1'!S:S,'Planificación 2026-1'!X:X,C59,'Planificación 2026-1'!H:H,"T2",'Planificación 2026-1'!I:I,"&lt;3")</f>
        <v>0</v>
      </c>
      <c r="DG59" s="59">
        <f>SUMIFS('Planificación 2026-1'!S:S,'Planificación 2026-1'!X:X,C59,'Planificación 2026-1'!H:H,"T4",'Planificación 2026-1'!I:I,"&lt;3")</f>
        <v>0</v>
      </c>
      <c r="DH59" s="58" t="str">
        <f t="shared" si="3"/>
        <v/>
      </c>
      <c r="DI59" s="27">
        <f>IF(C59="","",SUMIFS('Planificación 2026-1'!S:S,'Planificación 2026-1'!X:X,C59,'Planificación 2026-1'!F:F,"PRINCIPAL",'Planificación 2026-1'!Y:Y,"VIRTUAL"))</f>
        <v>0</v>
      </c>
      <c r="DJ59" s="27">
        <f>IF(C59="","",SUMIFS('Planificación 2026-1'!S:S,'Planificación 2026-1'!X:X,C59,'Planificación 2026-1'!F:F,"PRINCIPAL",'Planificación 2026-1'!Y:Y,"PRESENCIAL"))</f>
        <v>0</v>
      </c>
      <c r="DK59" s="27">
        <f>IF(C59="","",SUMIFS('Planificación 2026-1'!S:S,'Planificación 2026-1'!X:X,C59,'Planificación 2026-1'!F:F,"PRINCIPAL",'Planificación 2026-1'!Y:Y,"HIBRIDO PRESENCIAL"))</f>
        <v>0</v>
      </c>
      <c r="DL59" s="58" t="str">
        <f t="shared" si="4"/>
        <v/>
      </c>
      <c r="DM59" s="58">
        <f>IF(C59="","",SUMIFS('Planificación 2026-1'!S:S,'Planificación 2026-1'!X:X,C59,'Planificación 2026-1'!F:F,"FILIAL",'Planificación 2026-1'!Y:Y,"VIRTUAL"))</f>
        <v>0</v>
      </c>
      <c r="DN59" s="60">
        <f>IF(C59="","",SUMIFS('Planificación 2026-1'!S:S,'Planificación 2026-1'!X:X,C59,'Planificación 2026-1'!F:F,"FILIAL",'Planificación 2026-1'!Y:Y,"PRESENCIAL"))</f>
        <v>0</v>
      </c>
      <c r="DO59" s="29">
        <f>IF(C59="","",SUMIFS('Planificación 2026-1'!S:S,'Planificación 2026-1'!X:X,C59,'Planificación 2026-1'!F:F,"FILIAL",'Planificación 2026-1'!Y:Y,"HIBRIDO PRESENCIAL"))</f>
        <v>0</v>
      </c>
      <c r="DP59" s="61" t="str">
        <f t="shared" si="5"/>
        <v>P31 P55</v>
      </c>
      <c r="DQ59" s="58">
        <f>IF(C59="","",SUMIFS('Planificación 2026-1'!S:S,'Planificación 2026-1'!X:X,C59,'Planificación 2026-1'!F:F,"SUNAMPE",'Planificación 2026-1'!Y:Y,"VIRTUAL"))</f>
        <v>4</v>
      </c>
      <c r="DR59" s="29">
        <f>IF(C59="","",SUMIFS('Planificación 2026-1'!S:S,'Planificación 2026-1'!X:X,C59,'Planificación 2026-1'!F:F,"SUNAMPE",'Planificación 2026-1'!Y:Y,"PRESENCIAL"))</f>
        <v>35</v>
      </c>
      <c r="DS59" s="61" t="str">
        <f t="shared" si="6"/>
        <v/>
      </c>
      <c r="DT59" s="58">
        <f>IF(C59="","",SUMIFS('Planificación 2026-1'!S:S,'Planificación 2026-1'!X:X,C59,'Planificación 2026-1'!F:F,"HUAURA",'Planificación 2026-1'!Y:Y,"VIRTUAL"))</f>
        <v>0</v>
      </c>
      <c r="DU59" s="29">
        <f>IF(C59="","",SUMIFS('Planificación 2026-1'!S:S,'Planificación 2026-1'!X:X,C59,'Planificación 2026-1'!F:F,"HUAURA",'Planificación 2026-1'!Y:Y,"PRESENCIAL"))</f>
        <v>0</v>
      </c>
      <c r="DV59" s="32">
        <f>SUMIFS('Planificación 2026-1'!S:S,'Planificación 2026-1'!X:X,C59,'Planificación 2026-1'!F:F,"PRINCIPAL",'Planificación 2026-1'!Y:Y,"VIRTUAL",'Planificación 2026-1'!I:I,"&gt;2")</f>
        <v>0</v>
      </c>
      <c r="DW59" s="32">
        <f>SUMIFS('Planificación 2026-1'!S:S,'Planificación 2026-1'!X:X,C59,'Planificación 2026-1'!F:F,"PRINCIPAL",'Planificación 2026-1'!Y:Y,"&lt;&gt;VIRTUAL",'Planificación 2026-1'!I:I,"&gt;2")</f>
        <v>0</v>
      </c>
      <c r="DX59" s="32">
        <f>SUMIFS('Planificación 2026-1'!S:S,'Planificación 2026-1'!X:X,C59,'Planificación 2026-1'!F:F,"SUNAMPE",'Planificación 2026-1'!Y:Y,"VIRTUAL",'Planificación 2026-1'!I:I,"&gt;2")</f>
        <v>4</v>
      </c>
      <c r="DY59" s="32">
        <f>SUMIFS('Planificación 2026-1'!S:S,'Planificación 2026-1'!X:X,C59,'Planificación 2026-1'!F:F,"SUNAMPE",'Planificación 2026-1'!Y:Y,"&lt;&gt;VIRTUAL",'Planificación 2026-1'!I:I,"&gt;2")</f>
        <v>35</v>
      </c>
      <c r="DZ59" s="32">
        <f>SUMIFS('Planificación 2026-1'!S:S,'Planificación 2026-1'!X:X,C59,'Planificación 2026-1'!F:F,"FILIAL",'Planificación 2026-1'!Y:Y,"VIRTUAL",'Planificación 2026-1'!I:I,"&gt;2")</f>
        <v>0</v>
      </c>
      <c r="EA59" s="32">
        <f>SUMIFS('Planificación 2026-1'!S:S,'Planificación 2026-1'!X:X,C59,'Planificación 2026-1'!F:F,"FILIAL",'Planificación 2026-1'!Y:Y,"&lt;&gt;VIRTUAL",'Planificación 2026-1'!I:I,"&gt;2")</f>
        <v>0</v>
      </c>
      <c r="EB59" s="32">
        <f>SUMIFS('Planificación 2026-1'!S:S,'Planificación 2026-1'!X:X,C59,'Planificación 2026-1'!F:F,"PORUMA",'Planificación 2026-1'!Y:Y,"VIRTUAL",'Planificación 2026-1'!I:I,"&gt;2")</f>
        <v>0</v>
      </c>
      <c r="EC59" s="32">
        <f>SUMIFS('Planificación 2026-1'!S:S,'Planificación 2026-1'!X:X,C59,'Planificación 2026-1'!F:F,"PORUMA",'Planificación 2026-1'!Y:Y,"&lt;&gt;VIRTUAL",'Planificación 2026-1'!I:I,"&gt;2")</f>
        <v>0</v>
      </c>
      <c r="ED59" s="32">
        <f>SUMIFS('Planificación 2026-1'!S:S,'Planificación 2026-1'!X:X,C59,'Planificación 2026-1'!F:F,"HUAURA",'Planificación 2026-1'!Y:Y,"VIRTUAL",'Planificación 2026-1'!I:I,"&gt;2")</f>
        <v>0</v>
      </c>
      <c r="EE59" s="32">
        <f>SUMIFS('Planificación 2026-1'!S:S,'Planificación 2026-1'!X:X,C59,'Planificación 2026-1'!F:F,"HUAURA",'Planificación 2026-1'!Y:Y,"&lt;&gt;VIRTUAL",'Planificación 2026-1'!I:I,"&gt;2")</f>
        <v>0</v>
      </c>
      <c r="EF59" s="32">
        <f>SUMIFS('Planificación 2026-1'!S:S,'Planificación 2026-1'!X:X,C59,'Planificación 2026-1'!F:F,"PRINCIPAL",'Planificación 2026-1'!Y:Y,"VIRTUAL",'Planificación 2026-1'!I:I,"&lt;3")</f>
        <v>0</v>
      </c>
      <c r="EG59" s="32">
        <f>SUMIFS('Planificación 2026-1'!S:S,'Planificación 2026-1'!X:X,C59,'Planificación 2026-1'!F:F,"PRINCIPAL",'Planificación 2026-1'!Y:Y,"&lt;&gt;VIRTUAL",'Planificación 2026-1'!I:I,"&lt;3")</f>
        <v>0</v>
      </c>
      <c r="EH59" s="32">
        <f>SUMIFS('Planificación 2026-1'!S:S,'Planificación 2026-1'!X:X,C59,'Planificación 2026-1'!F:F,"SUNAMPE",'Planificación 2026-1'!Y:Y,"VIRTUAL",'Planificación 2026-1'!I:I,"&lt;3")</f>
        <v>0</v>
      </c>
      <c r="EI59" s="32">
        <f>SUMIFS('Planificación 2026-1'!S:S,'Planificación 2026-1'!X:X,C59,'Planificación 2026-1'!F:F,"SUNAMPE",'Planificación 2026-1'!Y:Y,"&lt;&gt;VIRTUAL",'Planificación 2026-1'!I:I,"&lt;3")</f>
        <v>0</v>
      </c>
      <c r="EJ59" s="32">
        <f>SUMIFS('Planificación 2026-1'!S:S,'Planificación 2026-1'!X:X,C59,'Planificación 2026-1'!F:F,"FILIAL",'Planificación 2026-1'!Y:Y,"VIRTUAL",'Planificación 2026-1'!I:I,"&lt;3")</f>
        <v>0</v>
      </c>
      <c r="EK59" s="32">
        <f>SUMIFS('Planificación 2026-1'!S:S,'Planificación 2026-1'!X:X,C59,'Planificación 2026-1'!F:F,"FILIAL",'Planificación 2026-1'!Y:Y,"&lt;&gt;VIRTUAL",'Planificación 2026-1'!I:I,"&lt;3")</f>
        <v>0</v>
      </c>
      <c r="EL59" s="32">
        <f>SUMIFS('Planificación 2026-1'!S:S,'Planificación 2026-1'!X:X,C59,'Planificación 2026-1'!F:F,"PORUMA",'Planificación 2026-1'!Y:Y,"VIRTUAL",'Planificación 2026-1'!I:I,"&lt;3")</f>
        <v>0</v>
      </c>
      <c r="EM59" s="32">
        <f>SUMIFS('Planificación 2026-1'!S:S,'Planificación 2026-1'!X:X,C59,'Planificación 2026-1'!F:F,"PORUMA",'Planificación 2026-1'!Y:Y,"&lt;&gt;VIRTUAL",'Planificación 2026-1'!I:I,"&lt;3")</f>
        <v>0</v>
      </c>
      <c r="EN59" s="32">
        <f>SUMIFS('Planificación 2026-1'!S:S,'Planificación 2026-1'!X:X,C59,'Planificación 2026-1'!F:F,"HUAURA",'Planificación 2026-1'!Y:Y,"VIRTUAL",'Planificación 2026-1'!I:I,"&lt;3")</f>
        <v>0</v>
      </c>
      <c r="EO59" s="32">
        <f>SUMIFS('Planificación 2026-1'!S:S,'Planificación 2026-1'!X:X,C59,'Planificación 2026-1'!F:F,"HUAURA",'Planificación 2026-1'!Y:Y,"&lt;&gt;VIRTUAL",'Planificación 2026-1'!I:I,"&lt;3")</f>
        <v>0</v>
      </c>
      <c r="EP59" s="32">
        <f t="shared" si="13"/>
        <v>0</v>
      </c>
      <c r="EQ59" s="32">
        <f t="shared" si="7"/>
        <v>0</v>
      </c>
      <c r="ER59" s="32">
        <f t="shared" si="8"/>
        <v>0</v>
      </c>
      <c r="ES59" s="32">
        <f t="shared" si="9"/>
        <v>0</v>
      </c>
      <c r="ET59" s="32">
        <f t="shared" si="10"/>
        <v>39</v>
      </c>
      <c r="EU59" s="32">
        <f t="shared" si="11"/>
        <v>39</v>
      </c>
      <c r="EV59" s="32" t="b">
        <f>EXACT(EU59,E59)</f>
        <v>1</v>
      </c>
      <c r="EW59" s="32"/>
      <c r="EX59" s="32">
        <f t="shared" si="1"/>
        <v>4</v>
      </c>
      <c r="EY59" s="32">
        <f t="shared" si="2"/>
        <v>35</v>
      </c>
      <c r="EZ59" s="32" t="b">
        <f>EXACT(SUM(EX59:EY59),E59)</f>
        <v>1</v>
      </c>
      <c r="FA59" s="32" t="str">
        <f>IF(AND(DW59=0,EA59=0,EE59=0),"",IF(COUNTIF(DW59:EE59,"&gt;0")=1,IF(DW59&gt;0,"SEDE",IF(EA59&gt;0,"FILIAL","HUAURA")),IF(COUNTIF(DW59:EE59,"&gt;0")=2,IF(AND(DW59&gt;0,EA59&gt;0),"SEDE-FILIAL",IF(AND(DW59&gt;0,EE59&gt;0),"SEDE-HUAURA","FILIAL-HUAURA")),"SEDE-FILIAL-HUAURA")))</f>
        <v/>
      </c>
      <c r="FB59" s="32" t="str">
        <f t="shared" si="12"/>
        <v>MAS PRESENCIAL</v>
      </c>
    </row>
    <row r="60" spans="1:158">
      <c r="A60" s="33"/>
      <c r="B60" s="66">
        <v>57</v>
      </c>
      <c r="C60" s="32" t="s">
        <v>257</v>
      </c>
      <c r="D60" s="429">
        <v>47849946</v>
      </c>
      <c r="E60" s="62">
        <f>SUMIF('Planificación 2026-1'!X:X,C60,'Planificación 2026-1'!S:S)</f>
        <v>35</v>
      </c>
      <c r="F60" s="63" t="s">
        <v>199</v>
      </c>
      <c r="G60" s="454" t="s">
        <v>200</v>
      </c>
      <c r="H60" s="64" t="s">
        <v>181</v>
      </c>
      <c r="I60" s="64" t="s">
        <v>258</v>
      </c>
      <c r="J60" s="32" t="s">
        <v>111</v>
      </c>
      <c r="K60" s="32" t="s">
        <v>259</v>
      </c>
      <c r="L60" s="57" t="str">
        <f>IF(SUM(COUNTIFS('Planificación 2026-1'!F:F,"PRINCIPAL",'Planificación 2026-1'!X:X,C60,'Planificación 2026-1'!H:H,"AF"))&gt;0,"P01"," ")</f>
        <v xml:space="preserve"> </v>
      </c>
      <c r="M60" s="58" t="str">
        <f>IF(SUM(COUNTIFS('Planificación 2026-1'!F:F,"PRINCIPAL",'Planificación 2026-1'!X:X,C60,'Planificación 2026-1'!H:H,"EN"))&gt;0,"P02"," ")</f>
        <v xml:space="preserve"> </v>
      </c>
      <c r="N60" s="58" t="str">
        <f>IF(SUM(COUNTIFS('Planificación 2026-1'!F:F,"PRINCIPAL",'Planificación 2026-1'!X:X,C60,'Planificación 2026-1'!H:H,"IS"))&gt;0,"P03"," ")</f>
        <v xml:space="preserve"> </v>
      </c>
      <c r="O60" s="58" t="str">
        <f>IF(SUM(COUNTIFS('Planificación 2026-1'!F:F,"PRINCIPAL",'Planificación 2026-1'!X:X,C60,'Planificación 2026-1'!H:H,"PS"))&gt;0,"P04"," ")</f>
        <v xml:space="preserve"> </v>
      </c>
      <c r="P60" s="58"/>
      <c r="Q60" s="58" t="str">
        <f>IF(SUM(COUNTIFS('Planificación 2026-1'!F:F,"PRINCIPAL",'Planificación 2026-1'!X:X,C60,'Planificación 2026-1'!H:H,"IN"))&gt;0,"P06"," ")</f>
        <v xml:space="preserve"> </v>
      </c>
      <c r="R60" s="58" t="str">
        <f>IF(SUM(COUNTIFS('Planificación 2026-1'!F:F,"PRINCIPAL",'Planificación 2026-1'!X:X,C60,'Planificación 2026-1'!H:H,"CA"))&gt;0,"P07"," ")</f>
        <v xml:space="preserve"> </v>
      </c>
      <c r="S60" s="58" t="str">
        <f>IF(SUM(COUNTIFS('Planificación 2026-1'!F:F,"PRINCIPAL",'Planificación 2026-1'!X:X,C60,'Planificación 2026-1'!H:H,"DE"))&gt;0,"P08"," ")</f>
        <v xml:space="preserve"> </v>
      </c>
      <c r="T60" s="58" t="str">
        <f>IF(SUM(COUNTIFS('Planificación 2026-1'!F:F,"PRINCIPAL",'Planificación 2026-1'!X:X,C60,'Planificación 2026-1'!H:H,"OB"))&gt;0,"P09"," ")</f>
        <v xml:space="preserve"> </v>
      </c>
      <c r="U60" s="58" t="str">
        <f>IF(SUM(COUNTIFS('Planificación 2026-1'!F:F,"PRINCIPAL",'Planificación 2026-1'!X:X,C60,'Planificación 2026-1'!H:H,"MH"))&gt;0,"P31"," ")</f>
        <v xml:space="preserve"> </v>
      </c>
      <c r="V60" s="58" t="str">
        <f>IF(SUM(COUNTIFS('Planificación 2026-1'!F:F,"PRINCIPAL",'Planificación 2026-1'!X:X,C60,'Planificación 2026-1'!H:H,"IC"))&gt;0,"P32"," ")</f>
        <v xml:space="preserve"> </v>
      </c>
      <c r="W60" s="58" t="str">
        <f>IF(SUM(COUNTIFS('Planificación 2026-1'!F:F,"PRINCIPAL",'Planificación 2026-1'!X:X,C60,'Planificación 2026-1'!H:H,"AR"))&gt;0,"P34"," ")</f>
        <v xml:space="preserve"> </v>
      </c>
      <c r="X60" s="58" t="str">
        <f>IF(SUM(COUNTIFS('Planificación 2026-1'!F:F,"PRINCIPAL",'Planificación 2026-1'!X:X,C60,'Planificación 2026-1'!H:H,"T1"))&gt;0,"P35"," ")</f>
        <v xml:space="preserve"> </v>
      </c>
      <c r="Y60" s="58" t="str">
        <f>IF(SUM(COUNTIFS('Planificación 2026-1'!F:F,"PRINCIPAL",'Planificación 2026-1'!X:X,C60,'Planificación 2026-1'!H:H,"T3"))&gt;0,"P36"," ")</f>
        <v xml:space="preserve"> </v>
      </c>
      <c r="Z60" s="58" t="str">
        <f>IF(SUM(COUNTIFS('Planificación 2026-1'!F:F,"PRINCIPAL",'Planificación 2026-1'!X:X,C60,'Planificación 2026-1'!H:H,"T2"))&gt;0,"P37"," ")</f>
        <v xml:space="preserve"> </v>
      </c>
      <c r="AA60" s="58" t="str">
        <f>IF(SUM(COUNTIFS('Planificación 2026-1'!F:F,"PRINCIPAL",'Planificación 2026-1'!X:X,C60,'Planificación 2026-1'!H:H,"AE"))&gt;0,"P38"," ")</f>
        <v xml:space="preserve"> </v>
      </c>
      <c r="AB60" s="58" t="str">
        <f>IF(SUM(COUNTIFS('Planificación 2026-1'!F:F,"PRINCIPAL",'Planificación 2026-1'!X:X,C60,'Planificación 2026-1'!H:H,"T4"))&gt;0,"P55"," ")</f>
        <v xml:space="preserve"> </v>
      </c>
      <c r="AC60" s="58" t="str">
        <f>IF(SUM(COUNTIFS('Planificación 2026-1'!F:F,"FILIAL",'Planificación 2026-1'!X:X,C60,'Planificación 2026-1'!H:H,"AF"))&gt;0," P01"," ")</f>
        <v xml:space="preserve"> </v>
      </c>
      <c r="AD60" s="58" t="str">
        <f>IF(SUM(COUNTIFS('Planificación 2026-1'!F:F,"FILIAL",'Planificación 2026-1'!X:X,C60,'Planificación 2026-1'!H:H,"EN"))&gt;0,"P02"," ")</f>
        <v xml:space="preserve"> </v>
      </c>
      <c r="AE60" s="58" t="str">
        <f>IF(SUM(COUNTIFS('Planificación 2026-1'!F:F,"FILIAL",'Planificación 2026-1'!X:X,C60,'Planificación 2026-1'!H:H,"IS"))&gt;0,"P03"," ")</f>
        <v xml:space="preserve"> </v>
      </c>
      <c r="AF60" s="58" t="str">
        <f>IF(SUM(COUNTIFS('Planificación 2026-1'!F:F,"FILIAL",'Planificación 2026-1'!X:X,C60,'Planificación 2026-1'!H:H,"PS"))&gt;0,"P04"," ")</f>
        <v xml:space="preserve"> </v>
      </c>
      <c r="AG60" s="58"/>
      <c r="AH60" s="58" t="str">
        <f>IF(SUM(COUNTIFS('Planificación 2026-1'!F:F,"FILIAL",'Planificación 2026-1'!X:X,C60,'Planificación 2026-1'!H:H,"IN"))&gt;0,"P06"," ")</f>
        <v xml:space="preserve"> </v>
      </c>
      <c r="AI60" s="58" t="str">
        <f>IF(SUM(COUNTIFS('Planificación 2026-1'!F:F,"FILIAL",'Planificación 2026-1'!X:X,C60,'Planificación 2026-1'!H:H,"CA"))&gt;0,"P07"," ")</f>
        <v xml:space="preserve"> </v>
      </c>
      <c r="AJ60" s="58" t="str">
        <f>IF(SUM(COUNTIFS('Planificación 2026-1'!F:F,"FILIAL",'Planificación 2026-1'!X:X,C60,'Planificación 2026-1'!H:H,"DE"))&gt;0,"P08"," ")</f>
        <v xml:space="preserve"> </v>
      </c>
      <c r="AK60" s="58" t="str">
        <f>IF(SUM(COUNTIFS('Planificación 2026-1'!F:F,"FILIAL",'Planificación 2026-1'!X:X,C60,'Planificación 2026-1'!H:H,"OB"))&gt;0,"P09"," ")</f>
        <v xml:space="preserve"> </v>
      </c>
      <c r="AL60" s="58" t="str">
        <f>IF(SUM(COUNTIFS('Planificación 2026-1'!F:F,"FILIAL",'Planificación 2026-1'!X:X,C60,'Planificación 2026-1'!H:H,"MH"))&gt;0,"P31"," ")</f>
        <v xml:space="preserve"> </v>
      </c>
      <c r="AM60" s="58" t="str">
        <f>IF(SUM(COUNTIFS('Planificación 2026-1'!F:F,"FILIAL",'Planificación 2026-1'!X:X,C60,'Planificación 2026-1'!H:H,"IC"))&gt;0,"P32"," ")</f>
        <v xml:space="preserve"> </v>
      </c>
      <c r="AN60" s="58" t="str">
        <f>IF(SUM(COUNTIFS('Planificación 2026-1'!F:F,"FILIAL",'Planificación 2026-1'!X:X,C60,'Planificación 2026-1'!H:H,"AR"))&gt;0,"P34"," ")</f>
        <v xml:space="preserve"> </v>
      </c>
      <c r="AO60" s="58" t="str">
        <f>IF(SUM(COUNTIFS('Planificación 2026-1'!F:F,"FILIAL",'Planificación 2026-1'!X:X,C60,'Planificación 2026-1'!H:H,"T1"))&gt;0,"P35"," ")</f>
        <v xml:space="preserve"> </v>
      </c>
      <c r="AP60" s="58" t="str">
        <f>IF(SUM(COUNTIFS('Planificación 2026-1'!F:F,"FILIAL",'Planificación 2026-1'!X:X,C60,'Planificación 2026-1'!H:H,"T3"))&gt;0,"P36"," ")</f>
        <v xml:space="preserve"> </v>
      </c>
      <c r="AQ60" s="58" t="str">
        <f>IF(SUM(COUNTIFS('Planificación 2026-1'!F:F,"FILIAL",'Planificación 2026-1'!X:X,C60,'Planificación 2026-1'!H:H,"T2"))&gt;0,"P37"," ")</f>
        <v xml:space="preserve"> </v>
      </c>
      <c r="AR60" s="58" t="str">
        <f>IF(SUM(COUNTIFS('Planificación 2026-1'!F:F,"FILIAL",'Planificación 2026-1'!X:X,C60,'Planificación 2026-1'!H:H,"AE"))&gt;0,"P38"," ")</f>
        <v xml:space="preserve"> </v>
      </c>
      <c r="AS60" s="58" t="str">
        <f>IF(SUM(COUNTIFS('Planificación 2026-1'!F:F,"FILIAL",'Planificación 2026-1'!X:X,C60,'Planificación 2026-1'!H:H,"T4"))&gt;0,"P55"," ")</f>
        <v xml:space="preserve"> </v>
      </c>
      <c r="AT60" s="58" t="str">
        <f>IF(SUM(COUNTIFS('Planificación 2026-1'!F:F,"SUNAMPE",'Planificación 2026-1'!X:X,C60,'Planificación 2026-1'!H:H,"AF"))&gt;0," P01"," ")</f>
        <v xml:space="preserve"> </v>
      </c>
      <c r="AU60" s="58" t="str">
        <f>IF(SUM(COUNTIFS('Planificación 2026-1'!F:F,"SUNAMPE",'Planificación 2026-1'!X:X,C60,'Planificación 2026-1'!H:H,"EN"))&gt;0,"P02"," ")</f>
        <v xml:space="preserve"> </v>
      </c>
      <c r="AV60" s="58" t="str">
        <f>IF(SUM(COUNTIFS('Planificación 2026-1'!F:F,"SUNAMPE",'Planificación 2026-1'!X:X,C60,'Planificación 2026-1'!H:H,"IS"))&gt;0,"P03"," ")</f>
        <v xml:space="preserve"> </v>
      </c>
      <c r="AW60" s="58" t="str">
        <f>IF(SUM(COUNTIFS('Planificación 2026-1'!F:F,"SUNAMPE",'Planificación 2026-1'!X:X,C60,'Planificación 2026-1'!H:H,"PS"))&gt;0,"P04"," ")</f>
        <v xml:space="preserve"> </v>
      </c>
      <c r="AX60" s="58"/>
      <c r="AY60" s="58" t="str">
        <f>IF(SUM(COUNTIFS('Planificación 2026-1'!F:F,"SUNAMPE",'Planificación 2026-1'!X:X,C60,'Planificación 2026-1'!H:H,"IN"))&gt;0,"P06"," ")</f>
        <v xml:space="preserve"> </v>
      </c>
      <c r="AZ60" s="58" t="str">
        <f>IF(SUM(COUNTIFS('Planificación 2026-1'!F:F,"SUNAMPE",'Planificación 2026-1'!X:X,C60,'Planificación 2026-1'!H:H,"CA"))&gt;0,"P07"," ")</f>
        <v xml:space="preserve"> </v>
      </c>
      <c r="BA60" s="58" t="str">
        <f>IF(SUM(COUNTIFS('Planificación 2026-1'!F:F,"SUNAMPE",'Planificación 2026-1'!X:X,C60,'Planificación 2026-1'!H:H,"DE"))&gt;0,"P08"," ")</f>
        <v xml:space="preserve"> </v>
      </c>
      <c r="BB60" s="58" t="str">
        <f>IF(SUM(COUNTIFS('Planificación 2026-1'!F:F,"SUNAMPE",'Planificación 2026-1'!X:X,C60,'Planificación 2026-1'!H:H,"OB"))&gt;0,"P09"," ")</f>
        <v xml:space="preserve"> </v>
      </c>
      <c r="BC60" s="58" t="str">
        <f>IF(SUM(COUNTIFS('Planificación 2026-1'!F:F,"SUNAMPE",'Planificación 2026-1'!X:X,C60,'Planificación 2026-1'!H:H,"MH"))&gt;0,"P31"," ")</f>
        <v xml:space="preserve"> </v>
      </c>
      <c r="BD60" s="58" t="str">
        <f>IF(SUM(COUNTIFS('Planificación 2026-1'!F:F,"SUNAMPE",'Planificación 2026-1'!X:X,C60,'Planificación 2026-1'!H:H,"IC"))&gt;0,"P32"," ")</f>
        <v xml:space="preserve"> </v>
      </c>
      <c r="BE60" s="58" t="str">
        <f>IF(SUM(COUNTIFS('Planificación 2026-1'!F:F,"SUNAMPE",'Planificación 2026-1'!X:X,C60,'Planificación 2026-1'!H:H,"AR"))&gt;0,"P34"," ")</f>
        <v xml:space="preserve"> </v>
      </c>
      <c r="BF60" s="58" t="str">
        <f>IF(SUM(COUNTIFS('Planificación 2026-1'!F:F,"SUNAMPE",'Planificación 2026-1'!X:X,C60,'Planificación 2026-1'!H:H,"T1"))&gt;0,"P35"," ")</f>
        <v xml:space="preserve"> </v>
      </c>
      <c r="BG60" s="58" t="str">
        <f>IF(SUM(COUNTIFS('Planificación 2026-1'!F:F,"SUNAMPE",'Planificación 2026-1'!X:X,C60,'Planificación 2026-1'!H:H,"T3"))&gt;0,"P36"," ")</f>
        <v>P36</v>
      </c>
      <c r="BH60" s="58" t="str">
        <f>IF(SUM(COUNTIFS('Planificación 2026-1'!F:F,"SUNAMPE",'Planificación 2026-1'!X:X,C60,'Planificación 2026-1'!H:H,"T2"))&gt;0,"P37"," ")</f>
        <v xml:space="preserve"> </v>
      </c>
      <c r="BI60" s="58" t="str">
        <f>IF(SUM(COUNTIFS('Planificación 2026-1'!F:F,"SUNAMPE",'Planificación 2026-1'!X:X,C60,'Planificación 2026-1'!H:H,"AE"))&gt;0,"P38"," ")</f>
        <v xml:space="preserve"> </v>
      </c>
      <c r="BJ60" s="58" t="str">
        <f>IF(SUM(COUNTIFS('Planificación 2026-1'!F:F,"SUNAMPE",'Planificación 2026-1'!X:X,C60,'Planificación 2026-1'!H:H,"T4"))&gt;0,"P55"," ")</f>
        <v>P55</v>
      </c>
      <c r="BK60" s="58" t="str">
        <f>IF(SUM(COUNTIFS('Planificación 2026-1'!F:F,"HUAURA",'Planificación 2026-1'!X:X,C60,'Planificación 2026-1'!H:H,"AF"))&gt;0," P01"," ")</f>
        <v xml:space="preserve"> </v>
      </c>
      <c r="BL60" s="58" t="str">
        <f>IF(SUM(COUNTIFS('Planificación 2026-1'!F:F,"HUAURA",'Planificación 2026-1'!X:X,C60,'Planificación 2026-1'!H:H,"EN"))&gt;0,"P02"," ")</f>
        <v xml:space="preserve"> </v>
      </c>
      <c r="BM60" s="58" t="str">
        <f>IF(SUM(COUNTIFS('Planificación 2026-1'!F:F,"HUAURA",'Planificación 2026-1'!X:X,C60,'Planificación 2026-1'!H:H,"IS"))&gt;0,"P03"," ")</f>
        <v xml:space="preserve"> </v>
      </c>
      <c r="BN60" s="58" t="str">
        <f>IF(SUM(COUNTIFS('Planificación 2026-1'!F:F,"HUAURA",'Planificación 2026-1'!X:X,C60,'Planificación 2026-1'!H:H,"PS"))&gt;0,"P04"," ")</f>
        <v xml:space="preserve"> </v>
      </c>
      <c r="BO60" s="58"/>
      <c r="BP60" s="58" t="str">
        <f>IF(SUM(COUNTIFS('Planificación 2026-1'!F:F,"HUAURA",'Planificación 2026-1'!X:X,C60,'Planificación 2026-1'!H:H,"IN"))&gt;0,"P06"," ")</f>
        <v xml:space="preserve"> </v>
      </c>
      <c r="BQ60" s="58" t="str">
        <f>IF(SUM(COUNTIFS('Planificación 2026-1'!F:F,"HUAURA",'Planificación 2026-1'!X:X,C60,'Planificación 2026-1'!H:H,"CA"))&gt;0,"P07"," ")</f>
        <v xml:space="preserve"> </v>
      </c>
      <c r="BR60" s="58" t="str">
        <f>IF(SUM(COUNTIFS('Planificación 2026-1'!F:F,"HUAURA",'Planificación 2026-1'!X:X,C60,'Planificación 2026-1'!H:H,"DE"))&gt;0,"P08"," ")</f>
        <v xml:space="preserve"> </v>
      </c>
      <c r="BS60" s="58" t="str">
        <f>IF(SUM(COUNTIFS('Planificación 2026-1'!F:F,"HUAURA",'Planificación 2026-1'!X:X,C60,'Planificación 2026-1'!H:H,"OB"))&gt;0,"P09"," ")</f>
        <v xml:space="preserve"> </v>
      </c>
      <c r="BT60" s="58" t="str">
        <f>IF(SUM(COUNTIFS('Planificación 2026-1'!F:F,"HUAURA",'Planificación 2026-1'!X:X,C60,'Planificación 2026-1'!H:H,"MH"))&gt;0,"P31"," ")</f>
        <v xml:space="preserve"> </v>
      </c>
      <c r="BU60" s="58" t="str">
        <f>IF(SUM(COUNTIFS('Planificación 2026-1'!F:F,"HUAURA",'Planificación 2026-1'!X:X,C60,'Planificación 2026-1'!H:H,"IC"))&gt;0,"P32"," ")</f>
        <v xml:space="preserve"> </v>
      </c>
      <c r="BV60" s="58" t="str">
        <f>IF(SUM(COUNTIFS('Planificación 2026-1'!F:F,"HUAURA",'Planificación 2026-1'!X:X,C60,'Planificación 2026-1'!H:H,"AR"))&gt;0,"P34"," ")</f>
        <v xml:space="preserve"> </v>
      </c>
      <c r="BW60" s="58" t="str">
        <f>IF(SUM(COUNTIFS('Planificación 2026-1'!F:F,"HUAURA",'Planificación 2026-1'!X:X,C60,'Planificación 2026-1'!H:H,"T1"))&gt;0,"P35"," ")</f>
        <v xml:space="preserve"> </v>
      </c>
      <c r="BX60" s="58" t="str">
        <f>IF(SUM(COUNTIFS('Planificación 2026-1'!F:F,"HUAURA",'Planificación 2026-1'!X:X,C60,'Planificación 2026-1'!H:H,"T3"))&gt;0,"P36"," ")</f>
        <v xml:space="preserve"> </v>
      </c>
      <c r="BY60" s="58" t="str">
        <f>IF(SUM(COUNTIFS('Planificación 2026-1'!F:F,"HUAURA",'Planificación 2026-1'!X:X,C60,'Planificación 2026-1'!H:H,"T2"))&gt;0,"P37"," ")</f>
        <v xml:space="preserve"> </v>
      </c>
      <c r="BZ60" s="58" t="str">
        <f>IF(SUM(COUNTIFS('Planificación 2026-1'!F:F,"HUAURA",'Planificación 2026-1'!X:X,C60,'Planificación 2026-1'!H:H,"AE"))&gt;0,"P38"," ")</f>
        <v xml:space="preserve"> </v>
      </c>
      <c r="CA60" s="58" t="str">
        <f>IF(SUM(COUNTIFS('Planificación 2026-1'!F:F,"HUAURA",'Planificación 2026-1'!X:X,C60,'Planificación 2026-1'!H:H,"T4"))&gt;0,"P55"," ")</f>
        <v xml:space="preserve"> </v>
      </c>
      <c r="CB60" s="59">
        <f>SUMIFS('Planificación 2026-1'!S:S,'Planificación 2026-1'!X:X,C60,'Planificación 2026-1'!H:H,"AF",'Planificación 2026-1'!I:I,"&gt;2")</f>
        <v>0</v>
      </c>
      <c r="CC60" s="59">
        <f>SUMIFS('Planificación 2026-1'!S:S,'Planificación 2026-1'!X:X,C60,'Planificación 2026-1'!H:H,"EN",'Planificación 2026-1'!I:I,"&gt;2")</f>
        <v>0</v>
      </c>
      <c r="CD60" s="59">
        <f>SUMIFS('Planificación 2026-1'!S:S,'Planificación 2026-1'!X:X,C60,'Planificación 2026-1'!H:H,"IS",'Planificación 2026-1'!I:I,"&gt;2")</f>
        <v>0</v>
      </c>
      <c r="CE60" s="59">
        <f>SUMIFS('Planificación 2026-1'!S:S,'Planificación 2026-1'!X:X,C60,'Planificación 2026-1'!H:H,"PS",'Planificación 2026-1'!I:I,"&gt;2")</f>
        <v>0</v>
      </c>
      <c r="CF60" s="59">
        <f>SUMIFS('Planificación 2026-1'!S:S,'Planificación 2026-1'!X:X,C60,'Planificación 2026-1'!H:H,"IN",'Planificación 2026-1'!I:I,"&gt;2")</f>
        <v>0</v>
      </c>
      <c r="CG60" s="59">
        <f>SUMIFS('Planificación 2026-1'!S:S,'Planificación 2026-1'!X:X,C60,'Planificación 2026-1'!H:H,"CA",'Planificación 2026-1'!I:I,"&gt;2")</f>
        <v>0</v>
      </c>
      <c r="CH60" s="59">
        <f>SUMIFS('Planificación 2026-1'!S:S,'Planificación 2026-1'!X:X,C60,'Planificación 2026-1'!H:H,"DE",'Planificación 2026-1'!I:I,"&gt;2")</f>
        <v>0</v>
      </c>
      <c r="CI60" s="59">
        <f>SUMIFS('Planificación 2026-1'!S:S,'Planificación 2026-1'!X:X,C60,'Planificación 2026-1'!H:H,"OB",'Planificación 2026-1'!I:I,"&gt;2")</f>
        <v>0</v>
      </c>
      <c r="CJ60" s="59">
        <f>SUMIFS('Planificación 2026-1'!S:S,'Planificación 2026-1'!X:X,C60,'Planificación 2026-1'!H:H,"MH",'Planificación 2026-1'!I:I,"&gt;2")</f>
        <v>0</v>
      </c>
      <c r="CK60" s="59">
        <f>SUMIFS('Planificación 2026-1'!S:S,'Planificación 2026-1'!X:X,C60,'Planificación 2026-1'!H:H,"IC",'Planificación 2026-1'!I:I,"&gt;2")</f>
        <v>0</v>
      </c>
      <c r="CL60" s="59">
        <f>SUMIFS('Planificación 2026-1'!S:S,'Planificación 2026-1'!X:X,C60,'Planificación 2026-1'!H:H,"AR",'Planificación 2026-1'!I:I,"&gt;2")</f>
        <v>0</v>
      </c>
      <c r="CM60" s="59">
        <f>SUMIFS('Planificación 2026-1'!S:S,'Planificación 2026-1'!X:X,C60,'Planificación 2026-1'!H:H,"AE",'Planificación 2026-1'!I:I,"&gt;2")</f>
        <v>0</v>
      </c>
      <c r="CN60" s="59">
        <f>SUMIFS('Planificación 2026-1'!S:S,'Planificación 2026-1'!X:X,C60,'Planificación 2026-1'!H:H,"T1",'Planificación 2026-1'!I:I,"&gt;2")</f>
        <v>4</v>
      </c>
      <c r="CO60" s="59">
        <f>SUMIFS('Planificación 2026-1'!S:S,'Planificación 2026-1'!X:X,C60,'Planificación 2026-1'!H:H,"T3",'Planificación 2026-1'!I:I,"&gt;2")</f>
        <v>23</v>
      </c>
      <c r="CP60" s="59">
        <f>SUMIFS('Planificación 2026-1'!S:S,'Planificación 2026-1'!X:X,C60,'Planificación 2026-1'!H:H,"T2",'Planificación 2026-1'!I:I,"&gt;2")</f>
        <v>0</v>
      </c>
      <c r="CQ60" s="59">
        <f>SUMIFS('Planificación 2026-1'!S:S,'Planificación 2026-1'!X:X,C60,'Planificación 2026-1'!H:H,"T4",'Planificación 2026-1'!I:I,"&gt;2")</f>
        <v>0</v>
      </c>
      <c r="CR60" s="59">
        <f>SUMIFS('Planificación 2026-1'!S:S,'Planificación 2026-1'!X:X,C60,'Planificación 2026-1'!H:H,"AF",'Planificación 2026-1'!I:I,"&lt;3")</f>
        <v>0</v>
      </c>
      <c r="CS60" s="59">
        <f>SUMIFS('Planificación 2026-1'!S:S,'Planificación 2026-1'!X:X,C60,'Planificación 2026-1'!H:H,"EN",'Planificación 2026-1'!I:I,"&lt;3")</f>
        <v>0</v>
      </c>
      <c r="CT60" s="59">
        <f>SUMIFS('Planificación 2026-1'!S:S,'Planificación 2026-1'!X:X,C60,'Planificación 2026-1'!H:H,"IS",'Planificación 2026-1'!I:I,"&lt;3")</f>
        <v>0</v>
      </c>
      <c r="CU60" s="59">
        <f>SUMIFS('Planificación 2026-1'!S:S,'Planificación 2026-1'!X:X,C60,'Planificación 2026-1'!H:H,"PS",'Planificación 2026-1'!I:I,"&lt;3")</f>
        <v>0</v>
      </c>
      <c r="CV60" s="59">
        <f>SUMIFS('Planificación 2026-1'!S:S,'Planificación 2026-1'!X:X,C60,'Planificación 2026-1'!H:H,"IN",'Planificación 2026-1'!I:I,"&lt;3")</f>
        <v>0</v>
      </c>
      <c r="CW60" s="59">
        <f>SUMIFS('Planificación 2026-1'!S:S,'Planificación 2026-1'!X:X,C60,'Planificación 2026-1'!H:H,"CA",'Planificación 2026-1'!I:I,"&lt;3")</f>
        <v>0</v>
      </c>
      <c r="CX60" s="59">
        <f>SUMIFS('Planificación 2026-1'!S:S,'Planificación 2026-1'!X:X,C60,'Planificación 2026-1'!H:H,"DE",'Planificación 2026-1'!I:I,"&lt;3")</f>
        <v>0</v>
      </c>
      <c r="CY60" s="59">
        <f>SUMIFS('Planificación 2026-1'!S:S,'Planificación 2026-1'!X:X,C60,'Planificación 2026-1'!H:H,"OB",'Planificación 2026-1'!I:I,"&lt;3")</f>
        <v>0</v>
      </c>
      <c r="CZ60" s="59">
        <f>SUMIFS('Planificación 2026-1'!S:S,'Planificación 2026-1'!X:X,C60,'Planificación 2026-1'!H:H,"MH",'Planificación 2026-1'!I:I,"&lt;3")</f>
        <v>0</v>
      </c>
      <c r="DA60" s="59">
        <f>SUMIFS('Planificación 2026-1'!S:S,'Planificación 2026-1'!X:X,C60,'Planificación 2026-1'!H:H,"IC",'Planificación 2026-1'!I:I,"&lt;3")</f>
        <v>0</v>
      </c>
      <c r="DB60" s="59">
        <f>SUMIFS('Planificación 2026-1'!S:S,'Planificación 2026-1'!X:X,C60,'Planificación 2026-1'!H:H,"AR",'Planificación 2026-1'!I:I,"&lt;3")</f>
        <v>0</v>
      </c>
      <c r="DC60" s="59">
        <f>SUMIFS('Planificación 2026-1'!S:S,'Planificación 2026-1'!X:X,C60,'Planificación 2026-1'!H:H,"AE",'Planificación 2026-1'!I:I,"&lt;3")</f>
        <v>0</v>
      </c>
      <c r="DD60" s="59">
        <f>SUMIFS('Planificación 2026-1'!S:S,'Planificación 2026-1'!X:X,C60,'Planificación 2026-1'!H:H,"T1",'Planificación 2026-1'!I:I,"&lt;3")</f>
        <v>0</v>
      </c>
      <c r="DE60" s="59">
        <f>SUMIFS('Planificación 2026-1'!S:S,'Planificación 2026-1'!X:X,C60,'Planificación 2026-1'!H:H,"T3",'Planificación 2026-1'!I:I,"&lt;3")</f>
        <v>4</v>
      </c>
      <c r="DF60" s="59">
        <f>SUMIFS('Planificación 2026-1'!S:S,'Planificación 2026-1'!X:X,C60,'Planificación 2026-1'!H:H,"T2",'Planificación 2026-1'!I:I,"&lt;3")</f>
        <v>0</v>
      </c>
      <c r="DG60" s="59">
        <f>SUMIFS('Planificación 2026-1'!S:S,'Planificación 2026-1'!X:X,C60,'Planificación 2026-1'!H:H,"T4",'Planificación 2026-1'!I:I,"&lt;3")</f>
        <v>4</v>
      </c>
      <c r="DH60" s="58" t="str">
        <f t="shared" si="3"/>
        <v/>
      </c>
      <c r="DI60" s="27">
        <f>IF(C60="","",SUMIFS('Planificación 2026-1'!S:S,'Planificación 2026-1'!X:X,C60,'Planificación 2026-1'!F:F,"PRINCIPAL",'Planificación 2026-1'!Y:Y,"VIRTUAL"))</f>
        <v>0</v>
      </c>
      <c r="DJ60" s="27">
        <f>IF(C60="","",SUMIFS('Planificación 2026-1'!S:S,'Planificación 2026-1'!X:X,C60,'Planificación 2026-1'!F:F,"PRINCIPAL",'Planificación 2026-1'!Y:Y,"PRESENCIAL"))</f>
        <v>0</v>
      </c>
      <c r="DK60" s="27">
        <f>IF(C60="","",SUMIFS('Planificación 2026-1'!S:S,'Planificación 2026-1'!X:X,C60,'Planificación 2026-1'!F:F,"PRINCIPAL",'Planificación 2026-1'!Y:Y,"HIBRIDO PRESENCIAL"))</f>
        <v>0</v>
      </c>
      <c r="DL60" s="58" t="str">
        <f t="shared" si="4"/>
        <v/>
      </c>
      <c r="DM60" s="58">
        <f>IF(C60="","",SUMIFS('Planificación 2026-1'!S:S,'Planificación 2026-1'!X:X,C60,'Planificación 2026-1'!F:F,"FILIAL",'Planificación 2026-1'!Y:Y,"VIRTUAL"))</f>
        <v>0</v>
      </c>
      <c r="DN60" s="60">
        <f>IF(C60="","",SUMIFS('Planificación 2026-1'!S:S,'Planificación 2026-1'!X:X,C60,'Planificación 2026-1'!F:F,"FILIAL",'Planificación 2026-1'!Y:Y,"PRESENCIAL"))</f>
        <v>0</v>
      </c>
      <c r="DO60" s="29">
        <f>IF(C60="","",SUMIFS('Planificación 2026-1'!S:S,'Planificación 2026-1'!X:X,C60,'Planificación 2026-1'!F:F,"FILIAL",'Planificación 2026-1'!Y:Y,"HIBRIDO PRESENCIAL"))</f>
        <v>0</v>
      </c>
      <c r="DP60" s="61" t="str">
        <f t="shared" si="5"/>
        <v>P36 P55</v>
      </c>
      <c r="DQ60" s="58">
        <f>IF(C60="","",SUMIFS('Planificación 2026-1'!S:S,'Planificación 2026-1'!X:X,C60,'Planificación 2026-1'!F:F,"SUNAMPE",'Planificación 2026-1'!Y:Y,"VIRTUAL"))</f>
        <v>0</v>
      </c>
      <c r="DR60" s="29">
        <f>IF(C60="","",SUMIFS('Planificación 2026-1'!S:S,'Planificación 2026-1'!X:X,C60,'Planificación 2026-1'!F:F,"SUNAMPE",'Planificación 2026-1'!Y:Y,"PRESENCIAL"))</f>
        <v>19</v>
      </c>
      <c r="DS60" s="61" t="str">
        <f t="shared" si="6"/>
        <v/>
      </c>
      <c r="DT60" s="58">
        <f>IF(C60="","",SUMIFS('Planificación 2026-1'!S:S,'Planificación 2026-1'!X:X,C60,'Planificación 2026-1'!F:F,"HUAURA",'Planificación 2026-1'!Y:Y,"VIRTUAL"))</f>
        <v>0</v>
      </c>
      <c r="DU60" s="29">
        <f>IF(C60="","",SUMIFS('Planificación 2026-1'!S:S,'Planificación 2026-1'!X:X,C60,'Planificación 2026-1'!F:F,"HUAURA",'Planificación 2026-1'!Y:Y,"PRESENCIAL"))</f>
        <v>0</v>
      </c>
      <c r="DV60" s="32">
        <f>SUMIFS('Planificación 2026-1'!S:S,'Planificación 2026-1'!X:X,C60,'Planificación 2026-1'!F:F,"PRINCIPAL",'Planificación 2026-1'!Y:Y,"VIRTUAL",'Planificación 2026-1'!I:I,"&gt;2")</f>
        <v>0</v>
      </c>
      <c r="DW60" s="32">
        <f>SUMIFS('Planificación 2026-1'!S:S,'Planificación 2026-1'!X:X,C60,'Planificación 2026-1'!F:F,"PRINCIPAL",'Planificación 2026-1'!Y:Y,"&lt;&gt;VIRTUAL",'Planificación 2026-1'!I:I,"&gt;2")</f>
        <v>0</v>
      </c>
      <c r="DX60" s="32">
        <f>SUMIFS('Planificación 2026-1'!S:S,'Planificación 2026-1'!X:X,C60,'Planificación 2026-1'!F:F,"SUNAMPE",'Planificación 2026-1'!Y:Y,"VIRTUAL",'Planificación 2026-1'!I:I,"&gt;2")</f>
        <v>0</v>
      </c>
      <c r="DY60" s="32">
        <f>SUMIFS('Planificación 2026-1'!S:S,'Planificación 2026-1'!X:X,C60,'Planificación 2026-1'!F:F,"SUNAMPE",'Planificación 2026-1'!Y:Y,"&lt;&gt;VIRTUAL",'Planificación 2026-1'!I:I,"&gt;2")</f>
        <v>11</v>
      </c>
      <c r="DZ60" s="32">
        <f>SUMIFS('Planificación 2026-1'!S:S,'Planificación 2026-1'!X:X,C60,'Planificación 2026-1'!F:F,"FILIAL",'Planificación 2026-1'!Y:Y,"VIRTUAL",'Planificación 2026-1'!I:I,"&gt;2")</f>
        <v>0</v>
      </c>
      <c r="EA60" s="32">
        <f>SUMIFS('Planificación 2026-1'!S:S,'Planificación 2026-1'!X:X,C60,'Planificación 2026-1'!F:F,"FILIAL",'Planificación 2026-1'!Y:Y,"&lt;&gt;VIRTUAL",'Planificación 2026-1'!I:I,"&gt;2")</f>
        <v>0</v>
      </c>
      <c r="EB60" s="32">
        <f>SUMIFS('Planificación 2026-1'!S:S,'Planificación 2026-1'!X:X,C60,'Planificación 2026-1'!F:F,"PORUMA",'Planificación 2026-1'!Y:Y,"VIRTUAL",'Planificación 2026-1'!I:I,"&gt;2")</f>
        <v>10</v>
      </c>
      <c r="EC60" s="32">
        <f>SUMIFS('Planificación 2026-1'!S:S,'Planificación 2026-1'!X:X,C60,'Planificación 2026-1'!F:F,"PORUMA",'Planificación 2026-1'!Y:Y,"&lt;&gt;VIRTUAL",'Planificación 2026-1'!I:I,"&gt;2")</f>
        <v>6</v>
      </c>
      <c r="ED60" s="32">
        <f>SUMIFS('Planificación 2026-1'!S:S,'Planificación 2026-1'!X:X,C60,'Planificación 2026-1'!F:F,"HUAURA",'Planificación 2026-1'!Y:Y,"VIRTUAL",'Planificación 2026-1'!I:I,"&gt;2")</f>
        <v>0</v>
      </c>
      <c r="EE60" s="32">
        <f>SUMIFS('Planificación 2026-1'!S:S,'Planificación 2026-1'!X:X,C60,'Planificación 2026-1'!F:F,"HUAURA",'Planificación 2026-1'!Y:Y,"&lt;&gt;VIRTUAL",'Planificación 2026-1'!I:I,"&gt;2")</f>
        <v>0</v>
      </c>
      <c r="EF60" s="32">
        <f>SUMIFS('Planificación 2026-1'!S:S,'Planificación 2026-1'!X:X,C60,'Planificación 2026-1'!F:F,"PRINCIPAL",'Planificación 2026-1'!Y:Y,"VIRTUAL",'Planificación 2026-1'!I:I,"&lt;3")</f>
        <v>0</v>
      </c>
      <c r="EG60" s="32">
        <f>SUMIFS('Planificación 2026-1'!S:S,'Planificación 2026-1'!X:X,C60,'Planificación 2026-1'!F:F,"PRINCIPAL",'Planificación 2026-1'!Y:Y,"&lt;&gt;VIRTUAL",'Planificación 2026-1'!I:I,"&lt;3")</f>
        <v>0</v>
      </c>
      <c r="EH60" s="32">
        <f>SUMIFS('Planificación 2026-1'!S:S,'Planificación 2026-1'!X:X,C60,'Planificación 2026-1'!F:F,"SUNAMPE",'Planificación 2026-1'!Y:Y,"VIRTUAL",'Planificación 2026-1'!I:I,"&lt;3")</f>
        <v>0</v>
      </c>
      <c r="EI60" s="32">
        <f>SUMIFS('Planificación 2026-1'!S:S,'Planificación 2026-1'!X:X,C60,'Planificación 2026-1'!F:F,"SUNAMPE",'Planificación 2026-1'!Y:Y,"&lt;&gt;VIRTUAL",'Planificación 2026-1'!I:I,"&lt;3")</f>
        <v>8</v>
      </c>
      <c r="EJ60" s="32">
        <f>SUMIFS('Planificación 2026-1'!S:S,'Planificación 2026-1'!X:X,C60,'Planificación 2026-1'!F:F,"FILIAL",'Planificación 2026-1'!Y:Y,"VIRTUAL",'Planificación 2026-1'!I:I,"&lt;3")</f>
        <v>0</v>
      </c>
      <c r="EK60" s="32">
        <f>SUMIFS('Planificación 2026-1'!S:S,'Planificación 2026-1'!X:X,C60,'Planificación 2026-1'!F:F,"FILIAL",'Planificación 2026-1'!Y:Y,"&lt;&gt;VIRTUAL",'Planificación 2026-1'!I:I,"&lt;3")</f>
        <v>0</v>
      </c>
      <c r="EL60" s="32">
        <f>SUMIFS('Planificación 2026-1'!S:S,'Planificación 2026-1'!X:X,C60,'Planificación 2026-1'!F:F,"PORUMA",'Planificación 2026-1'!Y:Y,"VIRTUAL",'Planificación 2026-1'!I:I,"&lt;3")</f>
        <v>0</v>
      </c>
      <c r="EM60" s="32">
        <f>SUMIFS('Planificación 2026-1'!S:S,'Planificación 2026-1'!X:X,C60,'Planificación 2026-1'!F:F,"PORUMA",'Planificación 2026-1'!Y:Y,"&lt;&gt;VIRTUAL",'Planificación 2026-1'!I:I,"&lt;3")</f>
        <v>0</v>
      </c>
      <c r="EN60" s="32">
        <f>SUMIFS('Planificación 2026-1'!S:S,'Planificación 2026-1'!X:X,C60,'Planificación 2026-1'!F:F,"HUAURA",'Planificación 2026-1'!Y:Y,"VIRTUAL",'Planificación 2026-1'!I:I,"&lt;3")</f>
        <v>0</v>
      </c>
      <c r="EO60" s="32">
        <f>SUMIFS('Planificación 2026-1'!S:S,'Planificación 2026-1'!X:X,C60,'Planificación 2026-1'!F:F,"HUAURA",'Planificación 2026-1'!Y:Y,"&lt;&gt;VIRTUAL",'Planificación 2026-1'!I:I,"&lt;3")</f>
        <v>0</v>
      </c>
      <c r="EP60" s="32">
        <f t="shared" si="13"/>
        <v>0</v>
      </c>
      <c r="EQ60" s="32">
        <f t="shared" si="7"/>
        <v>0</v>
      </c>
      <c r="ER60" s="32">
        <f t="shared" si="8"/>
        <v>16</v>
      </c>
      <c r="ES60" s="32">
        <f t="shared" si="9"/>
        <v>0</v>
      </c>
      <c r="ET60" s="32">
        <f t="shared" si="10"/>
        <v>19</v>
      </c>
      <c r="EU60" s="32">
        <f t="shared" si="11"/>
        <v>35</v>
      </c>
      <c r="EV60" s="32" t="b">
        <f>EXACT(EU60,E60)</f>
        <v>1</v>
      </c>
      <c r="EW60" s="32"/>
      <c r="EX60" s="32">
        <f t="shared" si="1"/>
        <v>0</v>
      </c>
      <c r="EY60" s="32">
        <f t="shared" si="2"/>
        <v>19</v>
      </c>
      <c r="EZ60" s="32" t="b">
        <f>EXACT(SUM(EX60:EY60),E60)</f>
        <v>0</v>
      </c>
      <c r="FA60" s="32" t="str">
        <f>IF(AND(DW60=0,EA60=0,EE60=0),"",IF(COUNTIF(DW60:EE60,"&gt;0")=1,IF(DW60&gt;0,"SEDE",IF(EA60&gt;0,"FILIAL","HUAURA")),IF(COUNTIF(DW60:EE60,"&gt;0")=2,IF(AND(DW60&gt;0,EA60&gt;0),"SEDE-FILIAL",IF(AND(DW60&gt;0,EE60&gt;0),"SEDE-HUAURA","FILIAL-HUAURA")),"SEDE-FILIAL-HUAURA")))</f>
        <v/>
      </c>
      <c r="FB60" s="32" t="str">
        <f t="shared" si="12"/>
        <v>PRESENCIAL</v>
      </c>
    </row>
    <row r="61" spans="1:158">
      <c r="A61" s="33"/>
      <c r="B61" s="65">
        <v>58</v>
      </c>
      <c r="C61" s="32" t="s">
        <v>260</v>
      </c>
      <c r="D61" s="429">
        <v>42657141</v>
      </c>
      <c r="E61" s="62">
        <f>SUMIF('Planificación 2026-1'!X:X,C61,'Planificación 2026-1'!S:S)</f>
        <v>12</v>
      </c>
      <c r="F61" s="63" t="s">
        <v>203</v>
      </c>
      <c r="G61" s="454" t="s">
        <v>200</v>
      </c>
      <c r="H61" s="64" t="s">
        <v>38</v>
      </c>
      <c r="I61" s="64" t="s">
        <v>168</v>
      </c>
      <c r="J61" s="32" t="s">
        <v>38</v>
      </c>
      <c r="K61" s="451" t="s">
        <v>168</v>
      </c>
      <c r="L61" s="57" t="str">
        <f>IF(SUM(COUNTIFS('Planificación 2026-1'!F:F,"PRINCIPAL",'Planificación 2026-1'!X:X,C61,'Planificación 2026-1'!H:H,"AF"))&gt;0,"P01"," ")</f>
        <v xml:space="preserve"> </v>
      </c>
      <c r="M61" s="58" t="str">
        <f>IF(SUM(COUNTIFS('Planificación 2026-1'!F:F,"PRINCIPAL",'Planificación 2026-1'!X:X,C61,'Planificación 2026-1'!H:H,"EN"))&gt;0,"P02"," ")</f>
        <v xml:space="preserve"> </v>
      </c>
      <c r="N61" s="58" t="str">
        <f>IF(SUM(COUNTIFS('Planificación 2026-1'!F:F,"PRINCIPAL",'Planificación 2026-1'!X:X,C61,'Planificación 2026-1'!H:H,"IS"))&gt;0,"P03"," ")</f>
        <v xml:space="preserve"> </v>
      </c>
      <c r="O61" s="58" t="str">
        <f>IF(SUM(COUNTIFS('Planificación 2026-1'!F:F,"PRINCIPAL",'Planificación 2026-1'!X:X,C61,'Planificación 2026-1'!H:H,"PS"))&gt;0,"P04"," ")</f>
        <v xml:space="preserve"> </v>
      </c>
      <c r="P61" s="58"/>
      <c r="Q61" s="58" t="str">
        <f>IF(SUM(COUNTIFS('Planificación 2026-1'!F:F,"PRINCIPAL",'Planificación 2026-1'!X:X,C61,'Planificación 2026-1'!H:H,"IN"))&gt;0,"P06"," ")</f>
        <v xml:space="preserve"> </v>
      </c>
      <c r="R61" s="58" t="str">
        <f>IF(SUM(COUNTIFS('Planificación 2026-1'!F:F,"PRINCIPAL",'Planificación 2026-1'!X:X,C61,'Planificación 2026-1'!H:H,"CA"))&gt;0,"P07"," ")</f>
        <v xml:space="preserve"> </v>
      </c>
      <c r="S61" s="58" t="str">
        <f>IF(SUM(COUNTIFS('Planificación 2026-1'!F:F,"PRINCIPAL",'Planificación 2026-1'!X:X,C61,'Planificación 2026-1'!H:H,"DE"))&gt;0,"P08"," ")</f>
        <v xml:space="preserve"> </v>
      </c>
      <c r="T61" s="58" t="str">
        <f>IF(SUM(COUNTIFS('Planificación 2026-1'!F:F,"PRINCIPAL",'Planificación 2026-1'!X:X,C61,'Planificación 2026-1'!H:H,"OB"))&gt;0,"P09"," ")</f>
        <v xml:space="preserve"> </v>
      </c>
      <c r="U61" s="58" t="str">
        <f>IF(SUM(COUNTIFS('Planificación 2026-1'!F:F,"PRINCIPAL",'Planificación 2026-1'!X:X,C61,'Planificación 2026-1'!H:H,"MH"))&gt;0,"P31"," ")</f>
        <v xml:space="preserve"> </v>
      </c>
      <c r="V61" s="58" t="str">
        <f>IF(SUM(COUNTIFS('Planificación 2026-1'!F:F,"PRINCIPAL",'Planificación 2026-1'!X:X,C61,'Planificación 2026-1'!H:H,"IC"))&gt;0,"P32"," ")</f>
        <v xml:space="preserve"> </v>
      </c>
      <c r="W61" s="58" t="str">
        <f>IF(SUM(COUNTIFS('Planificación 2026-1'!F:F,"PRINCIPAL",'Planificación 2026-1'!X:X,C61,'Planificación 2026-1'!H:H,"AR"))&gt;0,"P34"," ")</f>
        <v xml:space="preserve"> </v>
      </c>
      <c r="X61" s="58" t="str">
        <f>IF(SUM(COUNTIFS('Planificación 2026-1'!F:F,"PRINCIPAL",'Planificación 2026-1'!X:X,C61,'Planificación 2026-1'!H:H,"T1"))&gt;0,"P35"," ")</f>
        <v xml:space="preserve"> </v>
      </c>
      <c r="Y61" s="58" t="str">
        <f>IF(SUM(COUNTIFS('Planificación 2026-1'!F:F,"PRINCIPAL",'Planificación 2026-1'!X:X,C61,'Planificación 2026-1'!H:H,"T3"))&gt;0,"P36"," ")</f>
        <v xml:space="preserve"> </v>
      </c>
      <c r="Z61" s="58" t="str">
        <f>IF(SUM(COUNTIFS('Planificación 2026-1'!F:F,"PRINCIPAL",'Planificación 2026-1'!X:X,C61,'Planificación 2026-1'!H:H,"T2"))&gt;0,"P37"," ")</f>
        <v xml:space="preserve"> </v>
      </c>
      <c r="AA61" s="58" t="str">
        <f>IF(SUM(COUNTIFS('Planificación 2026-1'!F:F,"PRINCIPAL",'Planificación 2026-1'!X:X,C61,'Planificación 2026-1'!H:H,"AE"))&gt;0,"P38"," ")</f>
        <v xml:space="preserve"> </v>
      </c>
      <c r="AB61" s="58" t="str">
        <f>IF(SUM(COUNTIFS('Planificación 2026-1'!F:F,"PRINCIPAL",'Planificación 2026-1'!X:X,C61,'Planificación 2026-1'!H:H,"T4"))&gt;0,"P55"," ")</f>
        <v xml:space="preserve"> </v>
      </c>
      <c r="AC61" s="58" t="str">
        <f>IF(SUM(COUNTIFS('Planificación 2026-1'!F:F,"FILIAL",'Planificación 2026-1'!X:X,C61,'Planificación 2026-1'!H:H,"AF"))&gt;0," P01"," ")</f>
        <v xml:space="preserve"> </v>
      </c>
      <c r="AD61" s="58" t="str">
        <f>IF(SUM(COUNTIFS('Planificación 2026-1'!F:F,"FILIAL",'Planificación 2026-1'!X:X,C61,'Planificación 2026-1'!H:H,"EN"))&gt;0,"P02"," ")</f>
        <v>P02</v>
      </c>
      <c r="AE61" s="58" t="str">
        <f>IF(SUM(COUNTIFS('Planificación 2026-1'!F:F,"FILIAL",'Planificación 2026-1'!X:X,C61,'Planificación 2026-1'!H:H,"IS"))&gt;0,"P03"," ")</f>
        <v xml:space="preserve"> </v>
      </c>
      <c r="AF61" s="58" t="str">
        <f>IF(SUM(COUNTIFS('Planificación 2026-1'!F:F,"FILIAL",'Planificación 2026-1'!X:X,C61,'Planificación 2026-1'!H:H,"PS"))&gt;0,"P04"," ")</f>
        <v>P04</v>
      </c>
      <c r="AG61" s="58"/>
      <c r="AH61" s="58" t="str">
        <f>IF(SUM(COUNTIFS('Planificación 2026-1'!F:F,"FILIAL",'Planificación 2026-1'!X:X,C61,'Planificación 2026-1'!H:H,"IN"))&gt;0,"P06"," ")</f>
        <v xml:space="preserve"> </v>
      </c>
      <c r="AI61" s="58" t="str">
        <f>IF(SUM(COUNTIFS('Planificación 2026-1'!F:F,"FILIAL",'Planificación 2026-1'!X:X,C61,'Planificación 2026-1'!H:H,"CA"))&gt;0,"P07"," ")</f>
        <v xml:space="preserve"> </v>
      </c>
      <c r="AJ61" s="58" t="str">
        <f>IF(SUM(COUNTIFS('Planificación 2026-1'!F:F,"FILIAL",'Planificación 2026-1'!X:X,C61,'Planificación 2026-1'!H:H,"DE"))&gt;0,"P08"," ")</f>
        <v xml:space="preserve"> </v>
      </c>
      <c r="AK61" s="58" t="str">
        <f>IF(SUM(COUNTIFS('Planificación 2026-1'!F:F,"FILIAL",'Planificación 2026-1'!X:X,C61,'Planificación 2026-1'!H:H,"OB"))&gt;0,"P09"," ")</f>
        <v xml:space="preserve"> </v>
      </c>
      <c r="AL61" s="58" t="str">
        <f>IF(SUM(COUNTIFS('Planificación 2026-1'!F:F,"FILIAL",'Planificación 2026-1'!X:X,C61,'Planificación 2026-1'!H:H,"MH"))&gt;0,"P31"," ")</f>
        <v xml:space="preserve"> </v>
      </c>
      <c r="AM61" s="58" t="str">
        <f>IF(SUM(COUNTIFS('Planificación 2026-1'!F:F,"FILIAL",'Planificación 2026-1'!X:X,C61,'Planificación 2026-1'!H:H,"IC"))&gt;0,"P32"," ")</f>
        <v xml:space="preserve"> </v>
      </c>
      <c r="AN61" s="58" t="str">
        <f>IF(SUM(COUNTIFS('Planificación 2026-1'!F:F,"FILIAL",'Planificación 2026-1'!X:X,C61,'Planificación 2026-1'!H:H,"AR"))&gt;0,"P34"," ")</f>
        <v xml:space="preserve"> </v>
      </c>
      <c r="AO61" s="58" t="str">
        <f>IF(SUM(COUNTIFS('Planificación 2026-1'!F:F,"FILIAL",'Planificación 2026-1'!X:X,C61,'Planificación 2026-1'!H:H,"T1"))&gt;0,"P35"," ")</f>
        <v xml:space="preserve"> </v>
      </c>
      <c r="AP61" s="58" t="str">
        <f>IF(SUM(COUNTIFS('Planificación 2026-1'!F:F,"FILIAL",'Planificación 2026-1'!X:X,C61,'Planificación 2026-1'!H:H,"T3"))&gt;0,"P36"," ")</f>
        <v xml:space="preserve"> </v>
      </c>
      <c r="AQ61" s="58" t="str">
        <f>IF(SUM(COUNTIFS('Planificación 2026-1'!F:F,"FILIAL",'Planificación 2026-1'!X:X,C61,'Planificación 2026-1'!H:H,"T2"))&gt;0,"P37"," ")</f>
        <v xml:space="preserve"> </v>
      </c>
      <c r="AR61" s="58" t="str">
        <f>IF(SUM(COUNTIFS('Planificación 2026-1'!F:F,"FILIAL",'Planificación 2026-1'!X:X,C61,'Planificación 2026-1'!H:H,"AE"))&gt;0,"P38"," ")</f>
        <v xml:space="preserve"> </v>
      </c>
      <c r="AS61" s="58" t="str">
        <f>IF(SUM(COUNTIFS('Planificación 2026-1'!F:F,"FILIAL",'Planificación 2026-1'!X:X,C61,'Planificación 2026-1'!H:H,"T4"))&gt;0,"P55"," ")</f>
        <v xml:space="preserve"> </v>
      </c>
      <c r="AT61" s="58" t="str">
        <f>IF(SUM(COUNTIFS('Planificación 2026-1'!F:F,"SUNAMPE",'Planificación 2026-1'!X:X,C61,'Planificación 2026-1'!H:H,"AF"))&gt;0," P01"," ")</f>
        <v xml:space="preserve"> </v>
      </c>
      <c r="AU61" s="58" t="str">
        <f>IF(SUM(COUNTIFS('Planificación 2026-1'!F:F,"SUNAMPE",'Planificación 2026-1'!X:X,C61,'Planificación 2026-1'!H:H,"EN"))&gt;0,"P02"," ")</f>
        <v xml:space="preserve"> </v>
      </c>
      <c r="AV61" s="58" t="str">
        <f>IF(SUM(COUNTIFS('Planificación 2026-1'!F:F,"SUNAMPE",'Planificación 2026-1'!X:X,C61,'Planificación 2026-1'!H:H,"IS"))&gt;0,"P03"," ")</f>
        <v xml:space="preserve"> </v>
      </c>
      <c r="AW61" s="58" t="str">
        <f>IF(SUM(COUNTIFS('Planificación 2026-1'!F:F,"SUNAMPE",'Planificación 2026-1'!X:X,C61,'Planificación 2026-1'!H:H,"PS"))&gt;0,"P04"," ")</f>
        <v xml:space="preserve"> </v>
      </c>
      <c r="AX61" s="58"/>
      <c r="AY61" s="58" t="str">
        <f>IF(SUM(COUNTIFS('Planificación 2026-1'!F:F,"SUNAMPE",'Planificación 2026-1'!X:X,C61,'Planificación 2026-1'!H:H,"IN"))&gt;0,"P06"," ")</f>
        <v xml:space="preserve"> </v>
      </c>
      <c r="AZ61" s="58" t="str">
        <f>IF(SUM(COUNTIFS('Planificación 2026-1'!F:F,"SUNAMPE",'Planificación 2026-1'!X:X,C61,'Planificación 2026-1'!H:H,"CA"))&gt;0,"P07"," ")</f>
        <v xml:space="preserve"> </v>
      </c>
      <c r="BA61" s="58" t="str">
        <f>IF(SUM(COUNTIFS('Planificación 2026-1'!F:F,"SUNAMPE",'Planificación 2026-1'!X:X,C61,'Planificación 2026-1'!H:H,"DE"))&gt;0,"P08"," ")</f>
        <v xml:space="preserve"> </v>
      </c>
      <c r="BB61" s="58" t="str">
        <f>IF(SUM(COUNTIFS('Planificación 2026-1'!F:F,"SUNAMPE",'Planificación 2026-1'!X:X,C61,'Planificación 2026-1'!H:H,"OB"))&gt;0,"P09"," ")</f>
        <v xml:space="preserve"> </v>
      </c>
      <c r="BC61" s="58" t="str">
        <f>IF(SUM(COUNTIFS('Planificación 2026-1'!F:F,"SUNAMPE",'Planificación 2026-1'!X:X,C61,'Planificación 2026-1'!H:H,"MH"))&gt;0,"P31"," ")</f>
        <v xml:space="preserve"> </v>
      </c>
      <c r="BD61" s="58" t="str">
        <f>IF(SUM(COUNTIFS('Planificación 2026-1'!F:F,"SUNAMPE",'Planificación 2026-1'!X:X,C61,'Planificación 2026-1'!H:H,"IC"))&gt;0,"P32"," ")</f>
        <v xml:space="preserve"> </v>
      </c>
      <c r="BE61" s="58" t="str">
        <f>IF(SUM(COUNTIFS('Planificación 2026-1'!F:F,"SUNAMPE",'Planificación 2026-1'!X:X,C61,'Planificación 2026-1'!H:H,"AR"))&gt;0,"P34"," ")</f>
        <v xml:space="preserve"> </v>
      </c>
      <c r="BF61" s="58" t="str">
        <f>IF(SUM(COUNTIFS('Planificación 2026-1'!F:F,"SUNAMPE",'Planificación 2026-1'!X:X,C61,'Planificación 2026-1'!H:H,"T1"))&gt;0,"P35"," ")</f>
        <v xml:space="preserve"> </v>
      </c>
      <c r="BG61" s="58" t="str">
        <f>IF(SUM(COUNTIFS('Planificación 2026-1'!F:F,"SUNAMPE",'Planificación 2026-1'!X:X,C61,'Planificación 2026-1'!H:H,"T3"))&gt;0,"P36"," ")</f>
        <v xml:space="preserve"> </v>
      </c>
      <c r="BH61" s="58" t="str">
        <f>IF(SUM(COUNTIFS('Planificación 2026-1'!F:F,"SUNAMPE",'Planificación 2026-1'!X:X,C61,'Planificación 2026-1'!H:H,"T2"))&gt;0,"P37"," ")</f>
        <v xml:space="preserve"> </v>
      </c>
      <c r="BI61" s="58" t="str">
        <f>IF(SUM(COUNTIFS('Planificación 2026-1'!F:F,"SUNAMPE",'Planificación 2026-1'!X:X,C61,'Planificación 2026-1'!H:H,"AE"))&gt;0,"P38"," ")</f>
        <v xml:space="preserve"> </v>
      </c>
      <c r="BJ61" s="58" t="str">
        <f>IF(SUM(COUNTIFS('Planificación 2026-1'!F:F,"SUNAMPE",'Planificación 2026-1'!X:X,C61,'Planificación 2026-1'!H:H,"T4"))&gt;0,"P55"," ")</f>
        <v xml:space="preserve"> </v>
      </c>
      <c r="BK61" s="58" t="str">
        <f>IF(SUM(COUNTIFS('Planificación 2026-1'!F:F,"HUAURA",'Planificación 2026-1'!X:X,C61,'Planificación 2026-1'!H:H,"AF"))&gt;0," P01"," ")</f>
        <v xml:space="preserve"> </v>
      </c>
      <c r="BL61" s="58" t="str">
        <f>IF(SUM(COUNTIFS('Planificación 2026-1'!F:F,"HUAURA",'Planificación 2026-1'!X:X,C61,'Planificación 2026-1'!H:H,"EN"))&gt;0,"P02"," ")</f>
        <v xml:space="preserve"> </v>
      </c>
      <c r="BM61" s="58" t="str">
        <f>IF(SUM(COUNTIFS('Planificación 2026-1'!F:F,"HUAURA",'Planificación 2026-1'!X:X,C61,'Planificación 2026-1'!H:H,"IS"))&gt;0,"P03"," ")</f>
        <v xml:space="preserve"> </v>
      </c>
      <c r="BN61" s="58" t="str">
        <f>IF(SUM(COUNTIFS('Planificación 2026-1'!F:F,"HUAURA",'Planificación 2026-1'!X:X,C61,'Planificación 2026-1'!H:H,"PS"))&gt;0,"P04"," ")</f>
        <v xml:space="preserve"> </v>
      </c>
      <c r="BO61" s="58"/>
      <c r="BP61" s="58" t="str">
        <f>IF(SUM(COUNTIFS('Planificación 2026-1'!F:F,"HUAURA",'Planificación 2026-1'!X:X,C61,'Planificación 2026-1'!H:H,"IN"))&gt;0,"P06"," ")</f>
        <v xml:space="preserve"> </v>
      </c>
      <c r="BQ61" s="58" t="str">
        <f>IF(SUM(COUNTIFS('Planificación 2026-1'!F:F,"HUAURA",'Planificación 2026-1'!X:X,C61,'Planificación 2026-1'!H:H,"CA"))&gt;0,"P07"," ")</f>
        <v xml:space="preserve"> </v>
      </c>
      <c r="BR61" s="58" t="str">
        <f>IF(SUM(COUNTIFS('Planificación 2026-1'!F:F,"HUAURA",'Planificación 2026-1'!X:X,C61,'Planificación 2026-1'!H:H,"DE"))&gt;0,"P08"," ")</f>
        <v xml:space="preserve"> </v>
      </c>
      <c r="BS61" s="58" t="str">
        <f>IF(SUM(COUNTIFS('Planificación 2026-1'!F:F,"HUAURA",'Planificación 2026-1'!X:X,C61,'Planificación 2026-1'!H:H,"OB"))&gt;0,"P09"," ")</f>
        <v xml:space="preserve"> </v>
      </c>
      <c r="BT61" s="58" t="str">
        <f>IF(SUM(COUNTIFS('Planificación 2026-1'!F:F,"HUAURA",'Planificación 2026-1'!X:X,C61,'Planificación 2026-1'!H:H,"MH"))&gt;0,"P31"," ")</f>
        <v xml:space="preserve"> </v>
      </c>
      <c r="BU61" s="58" t="str">
        <f>IF(SUM(COUNTIFS('Planificación 2026-1'!F:F,"HUAURA",'Planificación 2026-1'!X:X,C61,'Planificación 2026-1'!H:H,"IC"))&gt;0,"P32"," ")</f>
        <v xml:space="preserve"> </v>
      </c>
      <c r="BV61" s="58" t="str">
        <f>IF(SUM(COUNTIFS('Planificación 2026-1'!F:F,"HUAURA",'Planificación 2026-1'!X:X,C61,'Planificación 2026-1'!H:H,"AR"))&gt;0,"P34"," ")</f>
        <v xml:space="preserve"> </v>
      </c>
      <c r="BW61" s="58" t="str">
        <f>IF(SUM(COUNTIFS('Planificación 2026-1'!F:F,"HUAURA",'Planificación 2026-1'!X:X,C61,'Planificación 2026-1'!H:H,"T1"))&gt;0,"P35"," ")</f>
        <v xml:space="preserve"> </v>
      </c>
      <c r="BX61" s="58" t="str">
        <f>IF(SUM(COUNTIFS('Planificación 2026-1'!F:F,"HUAURA",'Planificación 2026-1'!X:X,C61,'Planificación 2026-1'!H:H,"T3"))&gt;0,"P36"," ")</f>
        <v xml:space="preserve"> </v>
      </c>
      <c r="BY61" s="58" t="str">
        <f>IF(SUM(COUNTIFS('Planificación 2026-1'!F:F,"HUAURA",'Planificación 2026-1'!X:X,C61,'Planificación 2026-1'!H:H,"T2"))&gt;0,"P37"," ")</f>
        <v xml:space="preserve"> </v>
      </c>
      <c r="BZ61" s="58" t="str">
        <f>IF(SUM(COUNTIFS('Planificación 2026-1'!F:F,"HUAURA",'Planificación 2026-1'!X:X,C61,'Planificación 2026-1'!H:H,"AE"))&gt;0,"P38"," ")</f>
        <v xml:space="preserve"> </v>
      </c>
      <c r="CA61" s="58" t="str">
        <f>IF(SUM(COUNTIFS('Planificación 2026-1'!F:F,"HUAURA",'Planificación 2026-1'!X:X,C61,'Planificación 2026-1'!H:H,"T4"))&gt;0,"P55"," ")</f>
        <v xml:space="preserve"> </v>
      </c>
      <c r="CB61" s="59">
        <f>SUMIFS('Planificación 2026-1'!S:S,'Planificación 2026-1'!X:X,C61,'Planificación 2026-1'!H:H,"AF",'Planificación 2026-1'!I:I,"&gt;2")</f>
        <v>0</v>
      </c>
      <c r="CC61" s="59">
        <f>SUMIFS('Planificación 2026-1'!S:S,'Planificación 2026-1'!X:X,C61,'Planificación 2026-1'!H:H,"EN",'Planificación 2026-1'!I:I,"&gt;2")</f>
        <v>0</v>
      </c>
      <c r="CD61" s="59">
        <f>SUMIFS('Planificación 2026-1'!S:S,'Planificación 2026-1'!X:X,C61,'Planificación 2026-1'!H:H,"IS",'Planificación 2026-1'!I:I,"&gt;2")</f>
        <v>0</v>
      </c>
      <c r="CE61" s="59">
        <f>SUMIFS('Planificación 2026-1'!S:S,'Planificación 2026-1'!X:X,C61,'Planificación 2026-1'!H:H,"PS",'Planificación 2026-1'!I:I,"&gt;2")</f>
        <v>0</v>
      </c>
      <c r="CF61" s="59">
        <f>SUMIFS('Planificación 2026-1'!S:S,'Planificación 2026-1'!X:X,C61,'Planificación 2026-1'!H:H,"IN",'Planificación 2026-1'!I:I,"&gt;2")</f>
        <v>0</v>
      </c>
      <c r="CG61" s="59">
        <f>SUMIFS('Planificación 2026-1'!S:S,'Planificación 2026-1'!X:X,C61,'Planificación 2026-1'!H:H,"CA",'Planificación 2026-1'!I:I,"&gt;2")</f>
        <v>0</v>
      </c>
      <c r="CH61" s="59">
        <f>SUMIFS('Planificación 2026-1'!S:S,'Planificación 2026-1'!X:X,C61,'Planificación 2026-1'!H:H,"DE",'Planificación 2026-1'!I:I,"&gt;2")</f>
        <v>0</v>
      </c>
      <c r="CI61" s="59">
        <f>SUMIFS('Planificación 2026-1'!S:S,'Planificación 2026-1'!X:X,C61,'Planificación 2026-1'!H:H,"OB",'Planificación 2026-1'!I:I,"&gt;2")</f>
        <v>0</v>
      </c>
      <c r="CJ61" s="59">
        <f>SUMIFS('Planificación 2026-1'!S:S,'Planificación 2026-1'!X:X,C61,'Planificación 2026-1'!H:H,"MH",'Planificación 2026-1'!I:I,"&gt;2")</f>
        <v>0</v>
      </c>
      <c r="CK61" s="59">
        <f>SUMIFS('Planificación 2026-1'!S:S,'Planificación 2026-1'!X:X,C61,'Planificación 2026-1'!H:H,"IC",'Planificación 2026-1'!I:I,"&gt;2")</f>
        <v>0</v>
      </c>
      <c r="CL61" s="59">
        <f>SUMIFS('Planificación 2026-1'!S:S,'Planificación 2026-1'!X:X,C61,'Planificación 2026-1'!H:H,"AR",'Planificación 2026-1'!I:I,"&gt;2")</f>
        <v>0</v>
      </c>
      <c r="CM61" s="59">
        <f>SUMIFS('Planificación 2026-1'!S:S,'Planificación 2026-1'!X:X,C61,'Planificación 2026-1'!H:H,"AE",'Planificación 2026-1'!I:I,"&gt;2")</f>
        <v>0</v>
      </c>
      <c r="CN61" s="59">
        <f>SUMIFS('Planificación 2026-1'!S:S,'Planificación 2026-1'!X:X,C61,'Planificación 2026-1'!H:H,"T1",'Planificación 2026-1'!I:I,"&gt;2")</f>
        <v>0</v>
      </c>
      <c r="CO61" s="59">
        <f>SUMIFS('Planificación 2026-1'!S:S,'Planificación 2026-1'!X:X,C61,'Planificación 2026-1'!H:H,"T3",'Planificación 2026-1'!I:I,"&gt;2")</f>
        <v>0</v>
      </c>
      <c r="CP61" s="59">
        <f>SUMIFS('Planificación 2026-1'!S:S,'Planificación 2026-1'!X:X,C61,'Planificación 2026-1'!H:H,"T2",'Planificación 2026-1'!I:I,"&gt;2")</f>
        <v>0</v>
      </c>
      <c r="CQ61" s="59">
        <f>SUMIFS('Planificación 2026-1'!S:S,'Planificación 2026-1'!X:X,C61,'Planificación 2026-1'!H:H,"T4",'Planificación 2026-1'!I:I,"&gt;2")</f>
        <v>0</v>
      </c>
      <c r="CR61" s="59">
        <f>SUMIFS('Planificación 2026-1'!S:S,'Planificación 2026-1'!X:X,C61,'Planificación 2026-1'!H:H,"AF",'Planificación 2026-1'!I:I,"&lt;3")</f>
        <v>0</v>
      </c>
      <c r="CS61" s="59">
        <f>SUMIFS('Planificación 2026-1'!S:S,'Planificación 2026-1'!X:X,C61,'Planificación 2026-1'!H:H,"EN",'Planificación 2026-1'!I:I,"&lt;3")</f>
        <v>4</v>
      </c>
      <c r="CT61" s="59">
        <f>SUMIFS('Planificación 2026-1'!S:S,'Planificación 2026-1'!X:X,C61,'Planificación 2026-1'!H:H,"IS",'Planificación 2026-1'!I:I,"&lt;3")</f>
        <v>0</v>
      </c>
      <c r="CU61" s="59">
        <f>SUMIFS('Planificación 2026-1'!S:S,'Planificación 2026-1'!X:X,C61,'Planificación 2026-1'!H:H,"PS",'Planificación 2026-1'!I:I,"&lt;3")</f>
        <v>4</v>
      </c>
      <c r="CV61" s="59">
        <f>SUMIFS('Planificación 2026-1'!S:S,'Planificación 2026-1'!X:X,C61,'Planificación 2026-1'!H:H,"IN",'Planificación 2026-1'!I:I,"&lt;3")</f>
        <v>0</v>
      </c>
      <c r="CW61" s="59">
        <f>SUMIFS('Planificación 2026-1'!S:S,'Planificación 2026-1'!X:X,C61,'Planificación 2026-1'!H:H,"CA",'Planificación 2026-1'!I:I,"&lt;3")</f>
        <v>0</v>
      </c>
      <c r="CX61" s="59">
        <f>SUMIFS('Planificación 2026-1'!S:S,'Planificación 2026-1'!X:X,C61,'Planificación 2026-1'!H:H,"DE",'Planificación 2026-1'!I:I,"&lt;3")</f>
        <v>0</v>
      </c>
      <c r="CY61" s="59">
        <f>SUMIFS('Planificación 2026-1'!S:S,'Planificación 2026-1'!X:X,C61,'Planificación 2026-1'!H:H,"OB",'Planificación 2026-1'!I:I,"&lt;3")</f>
        <v>0</v>
      </c>
      <c r="CZ61" s="59">
        <f>SUMIFS('Planificación 2026-1'!S:S,'Planificación 2026-1'!X:X,C61,'Planificación 2026-1'!H:H,"MH",'Planificación 2026-1'!I:I,"&lt;3")</f>
        <v>4</v>
      </c>
      <c r="DA61" s="59">
        <f>SUMIFS('Planificación 2026-1'!S:S,'Planificación 2026-1'!X:X,C61,'Planificación 2026-1'!H:H,"IC",'Planificación 2026-1'!I:I,"&lt;3")</f>
        <v>0</v>
      </c>
      <c r="DB61" s="59">
        <f>SUMIFS('Planificación 2026-1'!S:S,'Planificación 2026-1'!X:X,C61,'Planificación 2026-1'!H:H,"AR",'Planificación 2026-1'!I:I,"&lt;3")</f>
        <v>0</v>
      </c>
      <c r="DC61" s="59">
        <f>SUMIFS('Planificación 2026-1'!S:S,'Planificación 2026-1'!X:X,C61,'Planificación 2026-1'!H:H,"AE",'Planificación 2026-1'!I:I,"&lt;3")</f>
        <v>0</v>
      </c>
      <c r="DD61" s="59">
        <f>SUMIFS('Planificación 2026-1'!S:S,'Planificación 2026-1'!X:X,C61,'Planificación 2026-1'!H:H,"T1",'Planificación 2026-1'!I:I,"&lt;3")</f>
        <v>0</v>
      </c>
      <c r="DE61" s="59">
        <f>SUMIFS('Planificación 2026-1'!S:S,'Planificación 2026-1'!X:X,C61,'Planificación 2026-1'!H:H,"T3",'Planificación 2026-1'!I:I,"&lt;3")</f>
        <v>0</v>
      </c>
      <c r="DF61" s="59">
        <f>SUMIFS('Planificación 2026-1'!S:S,'Planificación 2026-1'!X:X,C61,'Planificación 2026-1'!H:H,"T2",'Planificación 2026-1'!I:I,"&lt;3")</f>
        <v>0</v>
      </c>
      <c r="DG61" s="59">
        <f>SUMIFS('Planificación 2026-1'!S:S,'Planificación 2026-1'!X:X,C61,'Planificación 2026-1'!H:H,"T4",'Planificación 2026-1'!I:I,"&lt;3")</f>
        <v>0</v>
      </c>
      <c r="DH61" s="58" t="str">
        <f t="shared" si="3"/>
        <v/>
      </c>
      <c r="DI61" s="27">
        <f>IF(C61="","",SUMIFS('Planificación 2026-1'!S:S,'Planificación 2026-1'!X:X,C61,'Planificación 2026-1'!F:F,"PRINCIPAL",'Planificación 2026-1'!Y:Y,"VIRTUAL"))</f>
        <v>0</v>
      </c>
      <c r="DJ61" s="27">
        <f>IF(C61="","",SUMIFS('Planificación 2026-1'!S:S,'Planificación 2026-1'!X:X,C61,'Planificación 2026-1'!F:F,"PRINCIPAL",'Planificación 2026-1'!Y:Y,"PRESENCIAL"))</f>
        <v>0</v>
      </c>
      <c r="DK61" s="27">
        <f>IF(C61="","",SUMIFS('Planificación 2026-1'!S:S,'Planificación 2026-1'!X:X,C61,'Planificación 2026-1'!F:F,"PRINCIPAL",'Planificación 2026-1'!Y:Y,"HIBRIDO PRESENCIAL"))</f>
        <v>0</v>
      </c>
      <c r="DL61" s="58" t="str">
        <f t="shared" si="4"/>
        <v>P02 P04</v>
      </c>
      <c r="DM61" s="58">
        <f>IF(C61="","",SUMIFS('Planificación 2026-1'!S:S,'Planificación 2026-1'!X:X,C61,'Planificación 2026-1'!F:F,"FILIAL",'Planificación 2026-1'!Y:Y,"VIRTUAL"))</f>
        <v>0</v>
      </c>
      <c r="DN61" s="60">
        <f>IF(C61="","",SUMIFS('Planificación 2026-1'!S:S,'Planificación 2026-1'!X:X,C61,'Planificación 2026-1'!F:F,"FILIAL",'Planificación 2026-1'!Y:Y,"PRESENCIAL"))</f>
        <v>8</v>
      </c>
      <c r="DO61" s="29">
        <f>IF(C61="","",SUMIFS('Planificación 2026-1'!S:S,'Planificación 2026-1'!X:X,C61,'Planificación 2026-1'!F:F,"FILIAL",'Planificación 2026-1'!Y:Y,"HIBRIDO PRESENCIAL"))</f>
        <v>0</v>
      </c>
      <c r="DP61" s="61" t="str">
        <f t="shared" si="5"/>
        <v/>
      </c>
      <c r="DQ61" s="58">
        <f>IF(C61="","",SUMIFS('Planificación 2026-1'!S:S,'Planificación 2026-1'!X:X,C61,'Planificación 2026-1'!F:F,"SUNAMPE",'Planificación 2026-1'!Y:Y,"VIRTUAL"))</f>
        <v>0</v>
      </c>
      <c r="DR61" s="29">
        <f>IF(C61="","",SUMIFS('Planificación 2026-1'!S:S,'Planificación 2026-1'!X:X,C61,'Planificación 2026-1'!F:F,"SUNAMPE",'Planificación 2026-1'!Y:Y,"PRESENCIAL"))</f>
        <v>0</v>
      </c>
      <c r="DS61" s="61" t="str">
        <f t="shared" si="6"/>
        <v/>
      </c>
      <c r="DT61" s="58">
        <f>IF(C61="","",SUMIFS('Planificación 2026-1'!S:S,'Planificación 2026-1'!X:X,C61,'Planificación 2026-1'!F:F,"HUAURA",'Planificación 2026-1'!Y:Y,"VIRTUAL"))</f>
        <v>0</v>
      </c>
      <c r="DU61" s="29">
        <f>IF(C61="","",SUMIFS('Planificación 2026-1'!S:S,'Planificación 2026-1'!X:X,C61,'Planificación 2026-1'!F:F,"HUAURA",'Planificación 2026-1'!Y:Y,"PRESENCIAL"))</f>
        <v>0</v>
      </c>
      <c r="DV61" s="32">
        <f>SUMIFS('Planificación 2026-1'!S:S,'Planificación 2026-1'!X:X,C61,'Planificación 2026-1'!F:F,"PRINCIPAL",'Planificación 2026-1'!Y:Y,"VIRTUAL",'Planificación 2026-1'!I:I,"&gt;2")</f>
        <v>0</v>
      </c>
      <c r="DW61" s="32">
        <f>SUMIFS('Planificación 2026-1'!S:S,'Planificación 2026-1'!X:X,C61,'Planificación 2026-1'!F:F,"PRINCIPAL",'Planificación 2026-1'!Y:Y,"&lt;&gt;VIRTUAL",'Planificación 2026-1'!I:I,"&gt;2")</f>
        <v>0</v>
      </c>
      <c r="DX61" s="32">
        <f>SUMIFS('Planificación 2026-1'!S:S,'Planificación 2026-1'!X:X,C61,'Planificación 2026-1'!F:F,"SUNAMPE",'Planificación 2026-1'!Y:Y,"VIRTUAL",'Planificación 2026-1'!I:I,"&gt;2")</f>
        <v>0</v>
      </c>
      <c r="DY61" s="32">
        <f>SUMIFS('Planificación 2026-1'!S:S,'Planificación 2026-1'!X:X,C61,'Planificación 2026-1'!F:F,"SUNAMPE",'Planificación 2026-1'!Y:Y,"&lt;&gt;VIRTUAL",'Planificación 2026-1'!I:I,"&gt;2")</f>
        <v>0</v>
      </c>
      <c r="DZ61" s="32">
        <f>SUMIFS('Planificación 2026-1'!S:S,'Planificación 2026-1'!X:X,C61,'Planificación 2026-1'!F:F,"FILIAL",'Planificación 2026-1'!Y:Y,"VIRTUAL",'Planificación 2026-1'!I:I,"&gt;2")</f>
        <v>0</v>
      </c>
      <c r="EA61" s="32">
        <f>SUMIFS('Planificación 2026-1'!S:S,'Planificación 2026-1'!X:X,C61,'Planificación 2026-1'!F:F,"FILIAL",'Planificación 2026-1'!Y:Y,"&lt;&gt;VIRTUAL",'Planificación 2026-1'!I:I,"&gt;2")</f>
        <v>0</v>
      </c>
      <c r="EB61" s="32">
        <f>SUMIFS('Planificación 2026-1'!S:S,'Planificación 2026-1'!X:X,C61,'Planificación 2026-1'!F:F,"PORUMA",'Planificación 2026-1'!Y:Y,"VIRTUAL",'Planificación 2026-1'!I:I,"&gt;2")</f>
        <v>0</v>
      </c>
      <c r="EC61" s="32">
        <f>SUMIFS('Planificación 2026-1'!S:S,'Planificación 2026-1'!X:X,C61,'Planificación 2026-1'!F:F,"PORUMA",'Planificación 2026-1'!Y:Y,"&lt;&gt;VIRTUAL",'Planificación 2026-1'!I:I,"&gt;2")</f>
        <v>0</v>
      </c>
      <c r="ED61" s="32">
        <f>SUMIFS('Planificación 2026-1'!S:S,'Planificación 2026-1'!X:X,C61,'Planificación 2026-1'!F:F,"HUAURA",'Planificación 2026-1'!Y:Y,"VIRTUAL",'Planificación 2026-1'!I:I,"&gt;2")</f>
        <v>0</v>
      </c>
      <c r="EE61" s="32">
        <f>SUMIFS('Planificación 2026-1'!S:S,'Planificación 2026-1'!X:X,C61,'Planificación 2026-1'!F:F,"HUAURA",'Planificación 2026-1'!Y:Y,"&lt;&gt;VIRTUAL",'Planificación 2026-1'!I:I,"&gt;2")</f>
        <v>0</v>
      </c>
      <c r="EF61" s="32">
        <f>SUMIFS('Planificación 2026-1'!S:S,'Planificación 2026-1'!X:X,C61,'Planificación 2026-1'!F:F,"PRINCIPAL",'Planificación 2026-1'!Y:Y,"VIRTUAL",'Planificación 2026-1'!I:I,"&lt;3")</f>
        <v>0</v>
      </c>
      <c r="EG61" s="32">
        <f>SUMIFS('Planificación 2026-1'!S:S,'Planificación 2026-1'!X:X,C61,'Planificación 2026-1'!F:F,"PRINCIPAL",'Planificación 2026-1'!Y:Y,"&lt;&gt;VIRTUAL",'Planificación 2026-1'!I:I,"&lt;3")</f>
        <v>0</v>
      </c>
      <c r="EH61" s="32">
        <f>SUMIFS('Planificación 2026-1'!S:S,'Planificación 2026-1'!X:X,C61,'Planificación 2026-1'!F:F,"SUNAMPE",'Planificación 2026-1'!Y:Y,"VIRTUAL",'Planificación 2026-1'!I:I,"&lt;3")</f>
        <v>0</v>
      </c>
      <c r="EI61" s="32">
        <f>SUMIFS('Planificación 2026-1'!S:S,'Planificación 2026-1'!X:X,C61,'Planificación 2026-1'!F:F,"SUNAMPE",'Planificación 2026-1'!Y:Y,"&lt;&gt;VIRTUAL",'Planificación 2026-1'!I:I,"&lt;3")</f>
        <v>0</v>
      </c>
      <c r="EJ61" s="32">
        <f>SUMIFS('Planificación 2026-1'!S:S,'Planificación 2026-1'!X:X,C61,'Planificación 2026-1'!F:F,"FILIAL",'Planificación 2026-1'!Y:Y,"VIRTUAL",'Planificación 2026-1'!I:I,"&lt;3")</f>
        <v>0</v>
      </c>
      <c r="EK61" s="32">
        <f>SUMIFS('Planificación 2026-1'!S:S,'Planificación 2026-1'!X:X,C61,'Planificación 2026-1'!F:F,"FILIAL",'Planificación 2026-1'!Y:Y,"&lt;&gt;VIRTUAL",'Planificación 2026-1'!I:I,"&lt;3")</f>
        <v>8</v>
      </c>
      <c r="EL61" s="32">
        <f>SUMIFS('Planificación 2026-1'!S:S,'Planificación 2026-1'!X:X,C61,'Planificación 2026-1'!F:F,"PORUMA",'Planificación 2026-1'!Y:Y,"VIRTUAL",'Planificación 2026-1'!I:I,"&lt;3")</f>
        <v>0</v>
      </c>
      <c r="EM61" s="32">
        <f>SUMIFS('Planificación 2026-1'!S:S,'Planificación 2026-1'!X:X,C61,'Planificación 2026-1'!F:F,"PORUMA",'Planificación 2026-1'!Y:Y,"&lt;&gt;VIRTUAL",'Planificación 2026-1'!I:I,"&lt;3")</f>
        <v>4</v>
      </c>
      <c r="EN61" s="32">
        <f>SUMIFS('Planificación 2026-1'!S:S,'Planificación 2026-1'!X:X,C61,'Planificación 2026-1'!F:F,"HUAURA",'Planificación 2026-1'!Y:Y,"VIRTUAL",'Planificación 2026-1'!I:I,"&lt;3")</f>
        <v>0</v>
      </c>
      <c r="EO61" s="32">
        <f>SUMIFS('Planificación 2026-1'!S:S,'Planificación 2026-1'!X:X,C61,'Planificación 2026-1'!F:F,"HUAURA",'Planificación 2026-1'!Y:Y,"&lt;&gt;VIRTUAL",'Planificación 2026-1'!I:I,"&lt;3")</f>
        <v>0</v>
      </c>
      <c r="EP61" s="32">
        <f t="shared" si="13"/>
        <v>8</v>
      </c>
      <c r="EQ61" s="32">
        <f t="shared" si="7"/>
        <v>0</v>
      </c>
      <c r="ER61" s="32">
        <f t="shared" si="8"/>
        <v>4</v>
      </c>
      <c r="ES61" s="32">
        <f t="shared" si="9"/>
        <v>0</v>
      </c>
      <c r="ET61" s="32">
        <f t="shared" si="10"/>
        <v>0</v>
      </c>
      <c r="EU61" s="32">
        <f t="shared" si="11"/>
        <v>12</v>
      </c>
      <c r="EV61" s="32" t="b">
        <f>EXACT(EU61,E61)</f>
        <v>1</v>
      </c>
      <c r="EW61" s="32"/>
      <c r="EX61" s="32">
        <f t="shared" si="1"/>
        <v>0</v>
      </c>
      <c r="EY61" s="32">
        <f t="shared" si="2"/>
        <v>8</v>
      </c>
      <c r="EZ61" s="32" t="b">
        <f>EXACT(SUM(EX61:EY61),E61)</f>
        <v>0</v>
      </c>
      <c r="FA61" s="32" t="str">
        <f>IF(AND(DW61=0,EA61=0,EE61=0),"",IF(COUNTIF(DW61:EE61,"&gt;0")=1,IF(DW61&gt;0,"SEDE",IF(EA61&gt;0,"FILIAL","HUAURA")),IF(COUNTIF(DW61:EE61,"&gt;0")=2,IF(AND(DW61&gt;0,EA61&gt;0),"SEDE-FILIAL",IF(AND(DW61&gt;0,EE61&gt;0),"SEDE-HUAURA","FILIAL-HUAURA")),"SEDE-FILIAL-HUAURA")))</f>
        <v/>
      </c>
      <c r="FB61" s="32" t="str">
        <f t="shared" si="12"/>
        <v>PRESENCIAL</v>
      </c>
    </row>
    <row r="62" spans="1:158">
      <c r="A62" s="33"/>
      <c r="B62" s="65">
        <v>59</v>
      </c>
      <c r="C62" s="32" t="s">
        <v>261</v>
      </c>
      <c r="D62" s="429">
        <v>46941666</v>
      </c>
      <c r="E62" s="62">
        <f>SUMIF('Planificación 2026-1'!X:X,C62,'Planificación 2026-1'!S:S)</f>
        <v>11</v>
      </c>
      <c r="F62" s="63" t="s">
        <v>203</v>
      </c>
      <c r="G62" s="454" t="s">
        <v>200</v>
      </c>
      <c r="H62" s="64" t="s">
        <v>38</v>
      </c>
      <c r="I62" s="64" t="s">
        <v>157</v>
      </c>
      <c r="J62" s="32" t="s">
        <v>195</v>
      </c>
      <c r="K62" s="32" t="s">
        <v>157</v>
      </c>
      <c r="L62" s="57" t="str">
        <f>IF(SUM(COUNTIFS('Planificación 2026-1'!F:F,"PRINCIPAL",'Planificación 2026-1'!X:X,C62,'Planificación 2026-1'!H:H,"AF"))&gt;0,"P01"," ")</f>
        <v xml:space="preserve"> </v>
      </c>
      <c r="M62" s="58" t="str">
        <f>IF(SUM(COUNTIFS('Planificación 2026-1'!F:F,"PRINCIPAL",'Planificación 2026-1'!X:X,C62,'Planificación 2026-1'!H:H,"EN"))&gt;0,"P02"," ")</f>
        <v xml:space="preserve"> </v>
      </c>
      <c r="N62" s="58" t="str">
        <f>IF(SUM(COUNTIFS('Planificación 2026-1'!F:F,"PRINCIPAL",'Planificación 2026-1'!X:X,C62,'Planificación 2026-1'!H:H,"IS"))&gt;0,"P03"," ")</f>
        <v xml:space="preserve"> </v>
      </c>
      <c r="O62" s="58" t="str">
        <f>IF(SUM(COUNTIFS('Planificación 2026-1'!F:F,"PRINCIPAL",'Planificación 2026-1'!X:X,C62,'Planificación 2026-1'!H:H,"PS"))&gt;0,"P04"," ")</f>
        <v xml:space="preserve"> </v>
      </c>
      <c r="P62" s="58"/>
      <c r="Q62" s="58" t="str">
        <f>IF(SUM(COUNTIFS('Planificación 2026-1'!F:F,"PRINCIPAL",'Planificación 2026-1'!X:X,C62,'Planificación 2026-1'!H:H,"IN"))&gt;0,"P06"," ")</f>
        <v xml:space="preserve"> </v>
      </c>
      <c r="R62" s="58" t="str">
        <f>IF(SUM(COUNTIFS('Planificación 2026-1'!F:F,"PRINCIPAL",'Planificación 2026-1'!X:X,C62,'Planificación 2026-1'!H:H,"CA"))&gt;0,"P07"," ")</f>
        <v xml:space="preserve"> </v>
      </c>
      <c r="S62" s="58" t="str">
        <f>IF(SUM(COUNTIFS('Planificación 2026-1'!F:F,"PRINCIPAL",'Planificación 2026-1'!X:X,C62,'Planificación 2026-1'!H:H,"DE"))&gt;0,"P08"," ")</f>
        <v xml:space="preserve"> </v>
      </c>
      <c r="T62" s="58" t="str">
        <f>IF(SUM(COUNTIFS('Planificación 2026-1'!F:F,"PRINCIPAL",'Planificación 2026-1'!X:X,C62,'Planificación 2026-1'!H:H,"OB"))&gt;0,"P09"," ")</f>
        <v xml:space="preserve"> </v>
      </c>
      <c r="U62" s="58" t="str">
        <f>IF(SUM(COUNTIFS('Planificación 2026-1'!F:F,"PRINCIPAL",'Planificación 2026-1'!X:X,C62,'Planificación 2026-1'!H:H,"MH"))&gt;0,"P31"," ")</f>
        <v xml:space="preserve"> </v>
      </c>
      <c r="V62" s="58" t="str">
        <f>IF(SUM(COUNTIFS('Planificación 2026-1'!F:F,"PRINCIPAL",'Planificación 2026-1'!X:X,C62,'Planificación 2026-1'!H:H,"IC"))&gt;0,"P32"," ")</f>
        <v xml:space="preserve"> </v>
      </c>
      <c r="W62" s="58" t="str">
        <f>IF(SUM(COUNTIFS('Planificación 2026-1'!F:F,"PRINCIPAL",'Planificación 2026-1'!X:X,C62,'Planificación 2026-1'!H:H,"AR"))&gt;0,"P34"," ")</f>
        <v xml:space="preserve"> </v>
      </c>
      <c r="X62" s="58" t="str">
        <f>IF(SUM(COUNTIFS('Planificación 2026-1'!F:F,"PRINCIPAL",'Planificación 2026-1'!X:X,C62,'Planificación 2026-1'!H:H,"T1"))&gt;0,"P35"," ")</f>
        <v xml:space="preserve"> </v>
      </c>
      <c r="Y62" s="58" t="str">
        <f>IF(SUM(COUNTIFS('Planificación 2026-1'!F:F,"PRINCIPAL",'Planificación 2026-1'!X:X,C62,'Planificación 2026-1'!H:H,"T3"))&gt;0,"P36"," ")</f>
        <v xml:space="preserve"> </v>
      </c>
      <c r="Z62" s="58" t="str">
        <f>IF(SUM(COUNTIFS('Planificación 2026-1'!F:F,"PRINCIPAL",'Planificación 2026-1'!X:X,C62,'Planificación 2026-1'!H:H,"T2"))&gt;0,"P37"," ")</f>
        <v xml:space="preserve"> </v>
      </c>
      <c r="AA62" s="58" t="str">
        <f>IF(SUM(COUNTIFS('Planificación 2026-1'!F:F,"PRINCIPAL",'Planificación 2026-1'!X:X,C62,'Planificación 2026-1'!H:H,"AE"))&gt;0,"P38"," ")</f>
        <v xml:space="preserve"> </v>
      </c>
      <c r="AB62" s="58" t="str">
        <f>IF(SUM(COUNTIFS('Planificación 2026-1'!F:F,"PRINCIPAL",'Planificación 2026-1'!X:X,C62,'Planificación 2026-1'!H:H,"T4"))&gt;0,"P55"," ")</f>
        <v xml:space="preserve"> </v>
      </c>
      <c r="AC62" s="58" t="str">
        <f>IF(SUM(COUNTIFS('Planificación 2026-1'!F:F,"FILIAL",'Planificación 2026-1'!X:X,C62,'Planificación 2026-1'!H:H,"AF"))&gt;0," P01"," ")</f>
        <v xml:space="preserve"> </v>
      </c>
      <c r="AD62" s="58" t="str">
        <f>IF(SUM(COUNTIFS('Planificación 2026-1'!F:F,"FILIAL",'Planificación 2026-1'!X:X,C62,'Planificación 2026-1'!H:H,"EN"))&gt;0,"P02"," ")</f>
        <v xml:space="preserve"> </v>
      </c>
      <c r="AE62" s="58" t="str">
        <f>IF(SUM(COUNTIFS('Planificación 2026-1'!F:F,"FILIAL",'Planificación 2026-1'!X:X,C62,'Planificación 2026-1'!H:H,"IS"))&gt;0,"P03"," ")</f>
        <v xml:space="preserve"> </v>
      </c>
      <c r="AF62" s="58" t="str">
        <f>IF(SUM(COUNTIFS('Planificación 2026-1'!F:F,"FILIAL",'Planificación 2026-1'!X:X,C62,'Planificación 2026-1'!H:H,"PS"))&gt;0,"P04"," ")</f>
        <v xml:space="preserve"> </v>
      </c>
      <c r="AG62" s="58"/>
      <c r="AH62" s="58" t="str">
        <f>IF(SUM(COUNTIFS('Planificación 2026-1'!F:F,"FILIAL",'Planificación 2026-1'!X:X,C62,'Planificación 2026-1'!H:H,"IN"))&gt;0,"P06"," ")</f>
        <v xml:space="preserve"> </v>
      </c>
      <c r="AI62" s="58" t="str">
        <f>IF(SUM(COUNTIFS('Planificación 2026-1'!F:F,"FILIAL",'Planificación 2026-1'!X:X,C62,'Planificación 2026-1'!H:H,"CA"))&gt;0,"P07"," ")</f>
        <v xml:space="preserve"> </v>
      </c>
      <c r="AJ62" s="58" t="str">
        <f>IF(SUM(COUNTIFS('Planificación 2026-1'!F:F,"FILIAL",'Planificación 2026-1'!X:X,C62,'Planificación 2026-1'!H:H,"DE"))&gt;0,"P08"," ")</f>
        <v xml:space="preserve"> </v>
      </c>
      <c r="AK62" s="58" t="str">
        <f>IF(SUM(COUNTIFS('Planificación 2026-1'!F:F,"FILIAL",'Planificación 2026-1'!X:X,C62,'Planificación 2026-1'!H:H,"OB"))&gt;0,"P09"," ")</f>
        <v xml:space="preserve"> </v>
      </c>
      <c r="AL62" s="58" t="str">
        <f>IF(SUM(COUNTIFS('Planificación 2026-1'!F:F,"FILIAL",'Planificación 2026-1'!X:X,C62,'Planificación 2026-1'!H:H,"MH"))&gt;0,"P31"," ")</f>
        <v xml:space="preserve"> </v>
      </c>
      <c r="AM62" s="58" t="str">
        <f>IF(SUM(COUNTIFS('Planificación 2026-1'!F:F,"FILIAL",'Planificación 2026-1'!X:X,C62,'Planificación 2026-1'!H:H,"IC"))&gt;0,"P32"," ")</f>
        <v xml:space="preserve"> </v>
      </c>
      <c r="AN62" s="58" t="str">
        <f>IF(SUM(COUNTIFS('Planificación 2026-1'!F:F,"FILIAL",'Planificación 2026-1'!X:X,C62,'Planificación 2026-1'!H:H,"AR"))&gt;0,"P34"," ")</f>
        <v xml:space="preserve"> </v>
      </c>
      <c r="AO62" s="58" t="str">
        <f>IF(SUM(COUNTIFS('Planificación 2026-1'!F:F,"FILIAL",'Planificación 2026-1'!X:X,C62,'Planificación 2026-1'!H:H,"T1"))&gt;0,"P35"," ")</f>
        <v xml:space="preserve"> </v>
      </c>
      <c r="AP62" s="58" t="str">
        <f>IF(SUM(COUNTIFS('Planificación 2026-1'!F:F,"FILIAL",'Planificación 2026-1'!X:X,C62,'Planificación 2026-1'!H:H,"T3"))&gt;0,"P36"," ")</f>
        <v xml:space="preserve"> </v>
      </c>
      <c r="AQ62" s="58" t="str">
        <f>IF(SUM(COUNTIFS('Planificación 2026-1'!F:F,"FILIAL",'Planificación 2026-1'!X:X,C62,'Planificación 2026-1'!H:H,"T2"))&gt;0,"P37"," ")</f>
        <v xml:space="preserve"> </v>
      </c>
      <c r="AR62" s="58" t="str">
        <f>IF(SUM(COUNTIFS('Planificación 2026-1'!F:F,"FILIAL",'Planificación 2026-1'!X:X,C62,'Planificación 2026-1'!H:H,"AE"))&gt;0,"P38"," ")</f>
        <v xml:space="preserve"> </v>
      </c>
      <c r="AS62" s="58" t="str">
        <f>IF(SUM(COUNTIFS('Planificación 2026-1'!F:F,"FILIAL",'Planificación 2026-1'!X:X,C62,'Planificación 2026-1'!H:H,"T4"))&gt;0,"P55"," ")</f>
        <v xml:space="preserve"> </v>
      </c>
      <c r="AT62" s="58" t="str">
        <f>IF(SUM(COUNTIFS('Planificación 2026-1'!F:F,"SUNAMPE",'Planificación 2026-1'!X:X,C62,'Planificación 2026-1'!H:H,"AF"))&gt;0," P01"," ")</f>
        <v xml:space="preserve"> </v>
      </c>
      <c r="AU62" s="58" t="str">
        <f>IF(SUM(COUNTIFS('Planificación 2026-1'!F:F,"SUNAMPE",'Planificación 2026-1'!X:X,C62,'Planificación 2026-1'!H:H,"EN"))&gt;0,"P02"," ")</f>
        <v xml:space="preserve"> </v>
      </c>
      <c r="AV62" s="58" t="str">
        <f>IF(SUM(COUNTIFS('Planificación 2026-1'!F:F,"SUNAMPE",'Planificación 2026-1'!X:X,C62,'Planificación 2026-1'!H:H,"IS"))&gt;0,"P03"," ")</f>
        <v xml:space="preserve"> </v>
      </c>
      <c r="AW62" s="58" t="str">
        <f>IF(SUM(COUNTIFS('Planificación 2026-1'!F:F,"SUNAMPE",'Planificación 2026-1'!X:X,C62,'Planificación 2026-1'!H:H,"PS"))&gt;0,"P04"," ")</f>
        <v xml:space="preserve"> </v>
      </c>
      <c r="AX62" s="58"/>
      <c r="AY62" s="58" t="str">
        <f>IF(SUM(COUNTIFS('Planificación 2026-1'!F:F,"SUNAMPE",'Planificación 2026-1'!X:X,C62,'Planificación 2026-1'!H:H,"IN"))&gt;0,"P06"," ")</f>
        <v xml:space="preserve"> </v>
      </c>
      <c r="AZ62" s="58" t="str">
        <f>IF(SUM(COUNTIFS('Planificación 2026-1'!F:F,"SUNAMPE",'Planificación 2026-1'!X:X,C62,'Planificación 2026-1'!H:H,"CA"))&gt;0,"P07"," ")</f>
        <v xml:space="preserve"> </v>
      </c>
      <c r="BA62" s="58" t="str">
        <f>IF(SUM(COUNTIFS('Planificación 2026-1'!F:F,"SUNAMPE",'Planificación 2026-1'!X:X,C62,'Planificación 2026-1'!H:H,"DE"))&gt;0,"P08"," ")</f>
        <v xml:space="preserve"> </v>
      </c>
      <c r="BB62" s="58" t="str">
        <f>IF(SUM(COUNTIFS('Planificación 2026-1'!F:F,"SUNAMPE",'Planificación 2026-1'!X:X,C62,'Planificación 2026-1'!H:H,"OB"))&gt;0,"P09"," ")</f>
        <v xml:space="preserve"> </v>
      </c>
      <c r="BC62" s="58" t="str">
        <f>IF(SUM(COUNTIFS('Planificación 2026-1'!F:F,"SUNAMPE",'Planificación 2026-1'!X:X,C62,'Planificación 2026-1'!H:H,"MH"))&gt;0,"P31"," ")</f>
        <v xml:space="preserve"> </v>
      </c>
      <c r="BD62" s="58" t="str">
        <f>IF(SUM(COUNTIFS('Planificación 2026-1'!F:F,"SUNAMPE",'Planificación 2026-1'!X:X,C62,'Planificación 2026-1'!H:H,"IC"))&gt;0,"P32"," ")</f>
        <v xml:space="preserve"> </v>
      </c>
      <c r="BE62" s="58" t="str">
        <f>IF(SUM(COUNTIFS('Planificación 2026-1'!F:F,"SUNAMPE",'Planificación 2026-1'!X:X,C62,'Planificación 2026-1'!H:H,"AR"))&gt;0,"P34"," ")</f>
        <v xml:space="preserve"> </v>
      </c>
      <c r="BF62" s="58" t="str">
        <f>IF(SUM(COUNTIFS('Planificación 2026-1'!F:F,"SUNAMPE",'Planificación 2026-1'!X:X,C62,'Planificación 2026-1'!H:H,"T1"))&gt;0,"P35"," ")</f>
        <v xml:space="preserve"> </v>
      </c>
      <c r="BG62" s="58" t="str">
        <f>IF(SUM(COUNTIFS('Planificación 2026-1'!F:F,"SUNAMPE",'Planificación 2026-1'!X:X,C62,'Planificación 2026-1'!H:H,"T3"))&gt;0,"P36"," ")</f>
        <v xml:space="preserve"> </v>
      </c>
      <c r="BH62" s="58" t="str">
        <f>IF(SUM(COUNTIFS('Planificación 2026-1'!F:F,"SUNAMPE",'Planificación 2026-1'!X:X,C62,'Planificación 2026-1'!H:H,"T2"))&gt;0,"P37"," ")</f>
        <v xml:space="preserve"> </v>
      </c>
      <c r="BI62" s="58" t="str">
        <f>IF(SUM(COUNTIFS('Planificación 2026-1'!F:F,"SUNAMPE",'Planificación 2026-1'!X:X,C62,'Planificación 2026-1'!H:H,"AE"))&gt;0,"P38"," ")</f>
        <v xml:space="preserve"> </v>
      </c>
      <c r="BJ62" s="58" t="str">
        <f>IF(SUM(COUNTIFS('Planificación 2026-1'!F:F,"SUNAMPE",'Planificación 2026-1'!X:X,C62,'Planificación 2026-1'!H:H,"T4"))&gt;0,"P55"," ")</f>
        <v xml:space="preserve"> </v>
      </c>
      <c r="BK62" s="58" t="str">
        <f>IF(SUM(COUNTIFS('Planificación 2026-1'!F:F,"HUAURA",'Planificación 2026-1'!X:X,C62,'Planificación 2026-1'!H:H,"AF"))&gt;0," P01"," ")</f>
        <v xml:space="preserve"> </v>
      </c>
      <c r="BL62" s="58" t="str">
        <f>IF(SUM(COUNTIFS('Planificación 2026-1'!F:F,"HUAURA",'Planificación 2026-1'!X:X,C62,'Planificación 2026-1'!H:H,"EN"))&gt;0,"P02"," ")</f>
        <v xml:space="preserve"> </v>
      </c>
      <c r="BM62" s="58" t="str">
        <f>IF(SUM(COUNTIFS('Planificación 2026-1'!F:F,"HUAURA",'Planificación 2026-1'!X:X,C62,'Planificación 2026-1'!H:H,"IS"))&gt;0,"P03"," ")</f>
        <v xml:space="preserve"> </v>
      </c>
      <c r="BN62" s="58" t="str">
        <f>IF(SUM(COUNTIFS('Planificación 2026-1'!F:F,"HUAURA",'Planificación 2026-1'!X:X,C62,'Planificación 2026-1'!H:H,"PS"))&gt;0,"P04"," ")</f>
        <v xml:space="preserve"> </v>
      </c>
      <c r="BO62" s="58"/>
      <c r="BP62" s="58" t="str">
        <f>IF(SUM(COUNTIFS('Planificación 2026-1'!F:F,"HUAURA",'Planificación 2026-1'!X:X,C62,'Planificación 2026-1'!H:H,"IN"))&gt;0,"P06"," ")</f>
        <v xml:space="preserve"> </v>
      </c>
      <c r="BQ62" s="58" t="str">
        <f>IF(SUM(COUNTIFS('Planificación 2026-1'!F:F,"HUAURA",'Planificación 2026-1'!X:X,C62,'Planificación 2026-1'!H:H,"CA"))&gt;0,"P07"," ")</f>
        <v xml:space="preserve"> </v>
      </c>
      <c r="BR62" s="58" t="str">
        <f>IF(SUM(COUNTIFS('Planificación 2026-1'!F:F,"HUAURA",'Planificación 2026-1'!X:X,C62,'Planificación 2026-1'!H:H,"DE"))&gt;0,"P08"," ")</f>
        <v xml:space="preserve"> </v>
      </c>
      <c r="BS62" s="58" t="str">
        <f>IF(SUM(COUNTIFS('Planificación 2026-1'!F:F,"HUAURA",'Planificación 2026-1'!X:X,C62,'Planificación 2026-1'!H:H,"OB"))&gt;0,"P09"," ")</f>
        <v xml:space="preserve"> </v>
      </c>
      <c r="BT62" s="58" t="str">
        <f>IF(SUM(COUNTIFS('Planificación 2026-1'!F:F,"HUAURA",'Planificación 2026-1'!X:X,C62,'Planificación 2026-1'!H:H,"MH"))&gt;0,"P31"," ")</f>
        <v xml:space="preserve"> </v>
      </c>
      <c r="BU62" s="58" t="str">
        <f>IF(SUM(COUNTIFS('Planificación 2026-1'!F:F,"HUAURA",'Planificación 2026-1'!X:X,C62,'Planificación 2026-1'!H:H,"IC"))&gt;0,"P32"," ")</f>
        <v xml:space="preserve"> </v>
      </c>
      <c r="BV62" s="58" t="str">
        <f>IF(SUM(COUNTIFS('Planificación 2026-1'!F:F,"HUAURA",'Planificación 2026-1'!X:X,C62,'Planificación 2026-1'!H:H,"AR"))&gt;0,"P34"," ")</f>
        <v xml:space="preserve"> </v>
      </c>
      <c r="BW62" s="58" t="str">
        <f>IF(SUM(COUNTIFS('Planificación 2026-1'!F:F,"HUAURA",'Planificación 2026-1'!X:X,C62,'Planificación 2026-1'!H:H,"T1"))&gt;0,"P35"," ")</f>
        <v xml:space="preserve"> </v>
      </c>
      <c r="BX62" s="58" t="str">
        <f>IF(SUM(COUNTIFS('Planificación 2026-1'!F:F,"HUAURA",'Planificación 2026-1'!X:X,C62,'Planificación 2026-1'!H:H,"T3"))&gt;0,"P36"," ")</f>
        <v xml:space="preserve"> </v>
      </c>
      <c r="BY62" s="58" t="str">
        <f>IF(SUM(COUNTIFS('Planificación 2026-1'!F:F,"HUAURA",'Planificación 2026-1'!X:X,C62,'Planificación 2026-1'!H:H,"T2"))&gt;0,"P37"," ")</f>
        <v xml:space="preserve"> </v>
      </c>
      <c r="BZ62" s="58" t="str">
        <f>IF(SUM(COUNTIFS('Planificación 2026-1'!F:F,"HUAURA",'Planificación 2026-1'!X:X,C62,'Planificación 2026-1'!H:H,"AE"))&gt;0,"P38"," ")</f>
        <v xml:space="preserve"> </v>
      </c>
      <c r="CA62" s="58" t="str">
        <f>IF(SUM(COUNTIFS('Planificación 2026-1'!F:F,"HUAURA",'Planificación 2026-1'!X:X,C62,'Planificación 2026-1'!H:H,"T4"))&gt;0,"P55"," ")</f>
        <v xml:space="preserve"> </v>
      </c>
      <c r="CB62" s="59">
        <f>SUMIFS('Planificación 2026-1'!S:S,'Planificación 2026-1'!X:X,C62,'Planificación 2026-1'!H:H,"AF",'Planificación 2026-1'!I:I,"&gt;2")</f>
        <v>0</v>
      </c>
      <c r="CC62" s="59">
        <f>SUMIFS('Planificación 2026-1'!S:S,'Planificación 2026-1'!X:X,C62,'Planificación 2026-1'!H:H,"EN",'Planificación 2026-1'!I:I,"&gt;2")</f>
        <v>0</v>
      </c>
      <c r="CD62" s="59">
        <f>SUMIFS('Planificación 2026-1'!S:S,'Planificación 2026-1'!X:X,C62,'Planificación 2026-1'!H:H,"IS",'Planificación 2026-1'!I:I,"&gt;2")</f>
        <v>0</v>
      </c>
      <c r="CE62" s="59">
        <f>SUMIFS('Planificación 2026-1'!S:S,'Planificación 2026-1'!X:X,C62,'Planificación 2026-1'!H:H,"PS",'Planificación 2026-1'!I:I,"&gt;2")</f>
        <v>0</v>
      </c>
      <c r="CF62" s="59">
        <f>SUMIFS('Planificación 2026-1'!S:S,'Planificación 2026-1'!X:X,C62,'Planificación 2026-1'!H:H,"IN",'Planificación 2026-1'!I:I,"&gt;2")</f>
        <v>0</v>
      </c>
      <c r="CG62" s="59">
        <f>SUMIFS('Planificación 2026-1'!S:S,'Planificación 2026-1'!X:X,C62,'Planificación 2026-1'!H:H,"CA",'Planificación 2026-1'!I:I,"&gt;2")</f>
        <v>0</v>
      </c>
      <c r="CH62" s="59">
        <f>SUMIFS('Planificación 2026-1'!S:S,'Planificación 2026-1'!X:X,C62,'Planificación 2026-1'!H:H,"DE",'Planificación 2026-1'!I:I,"&gt;2")</f>
        <v>0</v>
      </c>
      <c r="CI62" s="59">
        <f>SUMIFS('Planificación 2026-1'!S:S,'Planificación 2026-1'!X:X,C62,'Planificación 2026-1'!H:H,"OB",'Planificación 2026-1'!I:I,"&gt;2")</f>
        <v>0</v>
      </c>
      <c r="CJ62" s="59">
        <f>SUMIFS('Planificación 2026-1'!S:S,'Planificación 2026-1'!X:X,C62,'Planificación 2026-1'!H:H,"MH",'Planificación 2026-1'!I:I,"&gt;2")</f>
        <v>6</v>
      </c>
      <c r="CK62" s="59">
        <f>SUMIFS('Planificación 2026-1'!S:S,'Planificación 2026-1'!X:X,C62,'Planificación 2026-1'!H:H,"IC",'Planificación 2026-1'!I:I,"&gt;2")</f>
        <v>0</v>
      </c>
      <c r="CL62" s="59">
        <f>SUMIFS('Planificación 2026-1'!S:S,'Planificación 2026-1'!X:X,C62,'Planificación 2026-1'!H:H,"AR",'Planificación 2026-1'!I:I,"&gt;2")</f>
        <v>0</v>
      </c>
      <c r="CM62" s="59">
        <f>SUMIFS('Planificación 2026-1'!S:S,'Planificación 2026-1'!X:X,C62,'Planificación 2026-1'!H:H,"AE",'Planificación 2026-1'!I:I,"&gt;2")</f>
        <v>0</v>
      </c>
      <c r="CN62" s="59">
        <f>SUMIFS('Planificación 2026-1'!S:S,'Planificación 2026-1'!X:X,C62,'Planificación 2026-1'!H:H,"T1",'Planificación 2026-1'!I:I,"&gt;2")</f>
        <v>5</v>
      </c>
      <c r="CO62" s="59">
        <f>SUMIFS('Planificación 2026-1'!S:S,'Planificación 2026-1'!X:X,C62,'Planificación 2026-1'!H:H,"T3",'Planificación 2026-1'!I:I,"&gt;2")</f>
        <v>0</v>
      </c>
      <c r="CP62" s="59">
        <f>SUMIFS('Planificación 2026-1'!S:S,'Planificación 2026-1'!X:X,C62,'Planificación 2026-1'!H:H,"T2",'Planificación 2026-1'!I:I,"&gt;2")</f>
        <v>0</v>
      </c>
      <c r="CQ62" s="59">
        <f>SUMIFS('Planificación 2026-1'!S:S,'Planificación 2026-1'!X:X,C62,'Planificación 2026-1'!H:H,"T4",'Planificación 2026-1'!I:I,"&gt;2")</f>
        <v>0</v>
      </c>
      <c r="CR62" s="59">
        <f>SUMIFS('Planificación 2026-1'!S:S,'Planificación 2026-1'!X:X,C62,'Planificación 2026-1'!H:H,"AF",'Planificación 2026-1'!I:I,"&lt;3")</f>
        <v>0</v>
      </c>
      <c r="CS62" s="59">
        <f>SUMIFS('Planificación 2026-1'!S:S,'Planificación 2026-1'!X:X,C62,'Planificación 2026-1'!H:H,"EN",'Planificación 2026-1'!I:I,"&lt;3")</f>
        <v>0</v>
      </c>
      <c r="CT62" s="59">
        <f>SUMIFS('Planificación 2026-1'!S:S,'Planificación 2026-1'!X:X,C62,'Planificación 2026-1'!H:H,"IS",'Planificación 2026-1'!I:I,"&lt;3")</f>
        <v>0</v>
      </c>
      <c r="CU62" s="59">
        <f>SUMIFS('Planificación 2026-1'!S:S,'Planificación 2026-1'!X:X,C62,'Planificación 2026-1'!H:H,"PS",'Planificación 2026-1'!I:I,"&lt;3")</f>
        <v>0</v>
      </c>
      <c r="CV62" s="59">
        <f>SUMIFS('Planificación 2026-1'!S:S,'Planificación 2026-1'!X:X,C62,'Planificación 2026-1'!H:H,"IN",'Planificación 2026-1'!I:I,"&lt;3")</f>
        <v>0</v>
      </c>
      <c r="CW62" s="59">
        <f>SUMIFS('Planificación 2026-1'!S:S,'Planificación 2026-1'!X:X,C62,'Planificación 2026-1'!H:H,"CA",'Planificación 2026-1'!I:I,"&lt;3")</f>
        <v>0</v>
      </c>
      <c r="CX62" s="59">
        <f>SUMIFS('Planificación 2026-1'!S:S,'Planificación 2026-1'!X:X,C62,'Planificación 2026-1'!H:H,"DE",'Planificación 2026-1'!I:I,"&lt;3")</f>
        <v>0</v>
      </c>
      <c r="CY62" s="59">
        <f>SUMIFS('Planificación 2026-1'!S:S,'Planificación 2026-1'!X:X,C62,'Planificación 2026-1'!H:H,"OB",'Planificación 2026-1'!I:I,"&lt;3")</f>
        <v>0</v>
      </c>
      <c r="CZ62" s="59">
        <f>SUMIFS('Planificación 2026-1'!S:S,'Planificación 2026-1'!X:X,C62,'Planificación 2026-1'!H:H,"MH",'Planificación 2026-1'!I:I,"&lt;3")</f>
        <v>0</v>
      </c>
      <c r="DA62" s="59">
        <f>SUMIFS('Planificación 2026-1'!S:S,'Planificación 2026-1'!X:X,C62,'Planificación 2026-1'!H:H,"IC",'Planificación 2026-1'!I:I,"&lt;3")</f>
        <v>0</v>
      </c>
      <c r="DB62" s="59">
        <f>SUMIFS('Planificación 2026-1'!S:S,'Planificación 2026-1'!X:X,C62,'Planificación 2026-1'!H:H,"AR",'Planificación 2026-1'!I:I,"&lt;3")</f>
        <v>0</v>
      </c>
      <c r="DC62" s="59">
        <f>SUMIFS('Planificación 2026-1'!S:S,'Planificación 2026-1'!X:X,C62,'Planificación 2026-1'!H:H,"AE",'Planificación 2026-1'!I:I,"&lt;3")</f>
        <v>0</v>
      </c>
      <c r="DD62" s="59">
        <f>SUMIFS('Planificación 2026-1'!S:S,'Planificación 2026-1'!X:X,C62,'Planificación 2026-1'!H:H,"T1",'Planificación 2026-1'!I:I,"&lt;3")</f>
        <v>0</v>
      </c>
      <c r="DE62" s="59">
        <f>SUMIFS('Planificación 2026-1'!S:S,'Planificación 2026-1'!X:X,C62,'Planificación 2026-1'!H:H,"T3",'Planificación 2026-1'!I:I,"&lt;3")</f>
        <v>0</v>
      </c>
      <c r="DF62" s="59">
        <f>SUMIFS('Planificación 2026-1'!S:S,'Planificación 2026-1'!X:X,C62,'Planificación 2026-1'!H:H,"T2",'Planificación 2026-1'!I:I,"&lt;3")</f>
        <v>0</v>
      </c>
      <c r="DG62" s="59">
        <f>SUMIFS('Planificación 2026-1'!S:S,'Planificación 2026-1'!X:X,C62,'Planificación 2026-1'!H:H,"T4",'Planificación 2026-1'!I:I,"&lt;3")</f>
        <v>0</v>
      </c>
      <c r="DH62" s="58" t="str">
        <f t="shared" si="3"/>
        <v/>
      </c>
      <c r="DI62" s="27">
        <f>IF(C62="","",SUMIFS('Planificación 2026-1'!S:S,'Planificación 2026-1'!X:X,C62,'Planificación 2026-1'!F:F,"PRINCIPAL",'Planificación 2026-1'!Y:Y,"VIRTUAL"))</f>
        <v>0</v>
      </c>
      <c r="DJ62" s="27">
        <f>IF(C62="","",SUMIFS('Planificación 2026-1'!S:S,'Planificación 2026-1'!X:X,C62,'Planificación 2026-1'!F:F,"PRINCIPAL",'Planificación 2026-1'!Y:Y,"PRESENCIAL"))</f>
        <v>0</v>
      </c>
      <c r="DK62" s="27">
        <f>IF(C62="","",SUMIFS('Planificación 2026-1'!S:S,'Planificación 2026-1'!X:X,C62,'Planificación 2026-1'!F:F,"PRINCIPAL",'Planificación 2026-1'!Y:Y,"HIBRIDO PRESENCIAL"))</f>
        <v>0</v>
      </c>
      <c r="DL62" s="58" t="str">
        <f t="shared" si="4"/>
        <v/>
      </c>
      <c r="DM62" s="58">
        <f>IF(C62="","",SUMIFS('Planificación 2026-1'!S:S,'Planificación 2026-1'!X:X,C62,'Planificación 2026-1'!F:F,"FILIAL",'Planificación 2026-1'!Y:Y,"VIRTUAL"))</f>
        <v>0</v>
      </c>
      <c r="DN62" s="60">
        <f>IF(C62="","",SUMIFS('Planificación 2026-1'!S:S,'Planificación 2026-1'!X:X,C62,'Planificación 2026-1'!F:F,"FILIAL",'Planificación 2026-1'!Y:Y,"PRESENCIAL"))</f>
        <v>0</v>
      </c>
      <c r="DO62" s="29">
        <f>IF(C62="","",SUMIFS('Planificación 2026-1'!S:S,'Planificación 2026-1'!X:X,C62,'Planificación 2026-1'!F:F,"FILIAL",'Planificación 2026-1'!Y:Y,"HIBRIDO PRESENCIAL"))</f>
        <v>0</v>
      </c>
      <c r="DP62" s="61" t="str">
        <f t="shared" si="5"/>
        <v/>
      </c>
      <c r="DQ62" s="58">
        <f>IF(C62="","",SUMIFS('Planificación 2026-1'!S:S,'Planificación 2026-1'!X:X,C62,'Planificación 2026-1'!F:F,"SUNAMPE",'Planificación 2026-1'!Y:Y,"VIRTUAL"))</f>
        <v>0</v>
      </c>
      <c r="DR62" s="29">
        <f>IF(C62="","",SUMIFS('Planificación 2026-1'!S:S,'Planificación 2026-1'!X:X,C62,'Planificación 2026-1'!F:F,"SUNAMPE",'Planificación 2026-1'!Y:Y,"PRESENCIAL"))</f>
        <v>0</v>
      </c>
      <c r="DS62" s="61" t="str">
        <f t="shared" si="6"/>
        <v/>
      </c>
      <c r="DT62" s="58">
        <f>IF(C62="","",SUMIFS('Planificación 2026-1'!S:S,'Planificación 2026-1'!X:X,C62,'Planificación 2026-1'!F:F,"HUAURA",'Planificación 2026-1'!Y:Y,"VIRTUAL"))</f>
        <v>0</v>
      </c>
      <c r="DU62" s="29">
        <f>IF(C62="","",SUMIFS('Planificación 2026-1'!S:S,'Planificación 2026-1'!X:X,C62,'Planificación 2026-1'!F:F,"HUAURA",'Planificación 2026-1'!Y:Y,"PRESENCIAL"))</f>
        <v>0</v>
      </c>
      <c r="DV62" s="32">
        <f>SUMIFS('Planificación 2026-1'!S:S,'Planificación 2026-1'!X:X,C62,'Planificación 2026-1'!F:F,"PRINCIPAL",'Planificación 2026-1'!Y:Y,"VIRTUAL",'Planificación 2026-1'!I:I,"&gt;2")</f>
        <v>0</v>
      </c>
      <c r="DW62" s="32">
        <f>SUMIFS('Planificación 2026-1'!S:S,'Planificación 2026-1'!X:X,C62,'Planificación 2026-1'!F:F,"PRINCIPAL",'Planificación 2026-1'!Y:Y,"&lt;&gt;VIRTUAL",'Planificación 2026-1'!I:I,"&gt;2")</f>
        <v>0</v>
      </c>
      <c r="DX62" s="32">
        <f>SUMIFS('Planificación 2026-1'!S:S,'Planificación 2026-1'!X:X,C62,'Planificación 2026-1'!F:F,"SUNAMPE",'Planificación 2026-1'!Y:Y,"VIRTUAL",'Planificación 2026-1'!I:I,"&gt;2")</f>
        <v>0</v>
      </c>
      <c r="DY62" s="32">
        <f>SUMIFS('Planificación 2026-1'!S:S,'Planificación 2026-1'!X:X,C62,'Planificación 2026-1'!F:F,"SUNAMPE",'Planificación 2026-1'!Y:Y,"&lt;&gt;VIRTUAL",'Planificación 2026-1'!I:I,"&gt;2")</f>
        <v>0</v>
      </c>
      <c r="DZ62" s="32">
        <f>SUMIFS('Planificación 2026-1'!S:S,'Planificación 2026-1'!X:X,C62,'Planificación 2026-1'!F:F,"FILIAL",'Planificación 2026-1'!Y:Y,"VIRTUAL",'Planificación 2026-1'!I:I,"&gt;2")</f>
        <v>0</v>
      </c>
      <c r="EA62" s="32">
        <f>SUMIFS('Planificación 2026-1'!S:S,'Planificación 2026-1'!X:X,C62,'Planificación 2026-1'!F:F,"FILIAL",'Planificación 2026-1'!Y:Y,"&lt;&gt;VIRTUAL",'Planificación 2026-1'!I:I,"&gt;2")</f>
        <v>0</v>
      </c>
      <c r="EB62" s="32">
        <f>SUMIFS('Planificación 2026-1'!S:S,'Planificación 2026-1'!X:X,C62,'Planificación 2026-1'!F:F,"PORUMA",'Planificación 2026-1'!Y:Y,"VIRTUAL",'Planificación 2026-1'!I:I,"&gt;2")</f>
        <v>5</v>
      </c>
      <c r="EC62" s="32">
        <f>SUMIFS('Planificación 2026-1'!S:S,'Planificación 2026-1'!X:X,C62,'Planificación 2026-1'!F:F,"PORUMA",'Planificación 2026-1'!Y:Y,"&lt;&gt;VIRTUAL",'Planificación 2026-1'!I:I,"&gt;2")</f>
        <v>6</v>
      </c>
      <c r="ED62" s="32">
        <f>SUMIFS('Planificación 2026-1'!S:S,'Planificación 2026-1'!X:X,C62,'Planificación 2026-1'!F:F,"HUAURA",'Planificación 2026-1'!Y:Y,"VIRTUAL",'Planificación 2026-1'!I:I,"&gt;2")</f>
        <v>0</v>
      </c>
      <c r="EE62" s="32">
        <f>SUMIFS('Planificación 2026-1'!S:S,'Planificación 2026-1'!X:X,C62,'Planificación 2026-1'!F:F,"HUAURA",'Planificación 2026-1'!Y:Y,"&lt;&gt;VIRTUAL",'Planificación 2026-1'!I:I,"&gt;2")</f>
        <v>0</v>
      </c>
      <c r="EF62" s="32">
        <f>SUMIFS('Planificación 2026-1'!S:S,'Planificación 2026-1'!X:X,C62,'Planificación 2026-1'!F:F,"PRINCIPAL",'Planificación 2026-1'!Y:Y,"VIRTUAL",'Planificación 2026-1'!I:I,"&lt;3")</f>
        <v>0</v>
      </c>
      <c r="EG62" s="32">
        <f>SUMIFS('Planificación 2026-1'!S:S,'Planificación 2026-1'!X:X,C62,'Planificación 2026-1'!F:F,"PRINCIPAL",'Planificación 2026-1'!Y:Y,"&lt;&gt;VIRTUAL",'Planificación 2026-1'!I:I,"&lt;3")</f>
        <v>0</v>
      </c>
      <c r="EH62" s="32">
        <f>SUMIFS('Planificación 2026-1'!S:S,'Planificación 2026-1'!X:X,C62,'Planificación 2026-1'!F:F,"SUNAMPE",'Planificación 2026-1'!Y:Y,"VIRTUAL",'Planificación 2026-1'!I:I,"&lt;3")</f>
        <v>0</v>
      </c>
      <c r="EI62" s="32">
        <f>SUMIFS('Planificación 2026-1'!S:S,'Planificación 2026-1'!X:X,C62,'Planificación 2026-1'!F:F,"SUNAMPE",'Planificación 2026-1'!Y:Y,"&lt;&gt;VIRTUAL",'Planificación 2026-1'!I:I,"&lt;3")</f>
        <v>0</v>
      </c>
      <c r="EJ62" s="32">
        <f>SUMIFS('Planificación 2026-1'!S:S,'Planificación 2026-1'!X:X,C62,'Planificación 2026-1'!F:F,"FILIAL",'Planificación 2026-1'!Y:Y,"VIRTUAL",'Planificación 2026-1'!I:I,"&lt;3")</f>
        <v>0</v>
      </c>
      <c r="EK62" s="32">
        <f>SUMIFS('Planificación 2026-1'!S:S,'Planificación 2026-1'!X:X,C62,'Planificación 2026-1'!F:F,"FILIAL",'Planificación 2026-1'!Y:Y,"&lt;&gt;VIRTUAL",'Planificación 2026-1'!I:I,"&lt;3")</f>
        <v>0</v>
      </c>
      <c r="EL62" s="32">
        <f>SUMIFS('Planificación 2026-1'!S:S,'Planificación 2026-1'!X:X,C62,'Planificación 2026-1'!F:F,"PORUMA",'Planificación 2026-1'!Y:Y,"VIRTUAL",'Planificación 2026-1'!I:I,"&lt;3")</f>
        <v>0</v>
      </c>
      <c r="EM62" s="32">
        <f>SUMIFS('Planificación 2026-1'!S:S,'Planificación 2026-1'!X:X,C62,'Planificación 2026-1'!F:F,"PORUMA",'Planificación 2026-1'!Y:Y,"&lt;&gt;VIRTUAL",'Planificación 2026-1'!I:I,"&lt;3")</f>
        <v>0</v>
      </c>
      <c r="EN62" s="32">
        <f>SUMIFS('Planificación 2026-1'!S:S,'Planificación 2026-1'!X:X,C62,'Planificación 2026-1'!F:F,"HUAURA",'Planificación 2026-1'!Y:Y,"VIRTUAL",'Planificación 2026-1'!I:I,"&lt;3")</f>
        <v>0</v>
      </c>
      <c r="EO62" s="32">
        <f>SUMIFS('Planificación 2026-1'!S:S,'Planificación 2026-1'!X:X,C62,'Planificación 2026-1'!F:F,"HUAURA",'Planificación 2026-1'!Y:Y,"&lt;&gt;VIRTUAL",'Planificación 2026-1'!I:I,"&lt;3")</f>
        <v>0</v>
      </c>
      <c r="EP62" s="32">
        <f t="shared" si="13"/>
        <v>0</v>
      </c>
      <c r="EQ62" s="32">
        <f t="shared" si="7"/>
        <v>0</v>
      </c>
      <c r="ER62" s="32">
        <f t="shared" si="8"/>
        <v>11</v>
      </c>
      <c r="ES62" s="32">
        <f t="shared" si="9"/>
        <v>0</v>
      </c>
      <c r="ET62" s="32">
        <f t="shared" si="10"/>
        <v>0</v>
      </c>
      <c r="EU62" s="32">
        <f t="shared" si="11"/>
        <v>11</v>
      </c>
      <c r="EV62" s="32" t="b">
        <f>EXACT(EU62,E62)</f>
        <v>1</v>
      </c>
      <c r="EW62" s="32"/>
      <c r="EX62" s="32">
        <f t="shared" si="1"/>
        <v>0</v>
      </c>
      <c r="EY62" s="32">
        <f t="shared" si="2"/>
        <v>0</v>
      </c>
      <c r="EZ62" s="32" t="b">
        <f>EXACT(SUM(EX62:EY62),E62)</f>
        <v>0</v>
      </c>
      <c r="FA62" s="32" t="str">
        <f>IF(AND(DW62=0,EA62=0,EE62=0),"",IF(COUNTIF(DW62:EE62,"&gt;0")=1,IF(DW62&gt;0,"SEDE",IF(EA62&gt;0,"FILIAL","HUAURA")),IF(COUNTIF(DW62:EE62,"&gt;0")=2,IF(AND(DW62&gt;0,EA62&gt;0),"SEDE-FILIAL",IF(AND(DW62&gt;0,EE62&gt;0),"SEDE-HUAURA","FILIAL-HUAURA")),"SEDE-FILIAL-HUAURA")))</f>
        <v/>
      </c>
      <c r="FB62" s="32" t="str">
        <f t="shared" si="12"/>
        <v>PRESENCIAL</v>
      </c>
    </row>
    <row r="63" spans="1:158">
      <c r="A63" s="33"/>
      <c r="B63" s="66">
        <v>60</v>
      </c>
      <c r="C63" s="32" t="s">
        <v>262</v>
      </c>
      <c r="D63" s="429">
        <v>71472171</v>
      </c>
      <c r="E63" s="62">
        <f>SUMIF('Planificación 2026-1'!X:X,C63,'Planificación 2026-1'!S:S)</f>
        <v>20</v>
      </c>
      <c r="F63" s="63" t="s">
        <v>203</v>
      </c>
      <c r="G63" s="454" t="s">
        <v>200</v>
      </c>
      <c r="H63" s="64" t="s">
        <v>38</v>
      </c>
      <c r="I63" s="64" t="s">
        <v>168</v>
      </c>
      <c r="J63" s="32" t="s">
        <v>38</v>
      </c>
      <c r="K63" s="32" t="s">
        <v>168</v>
      </c>
      <c r="L63" s="57" t="str">
        <f>IF(SUM(COUNTIFS('Planificación 2026-1'!F:F,"PRINCIPAL",'Planificación 2026-1'!X:X,C63,'Planificación 2026-1'!H:H,"AF"))&gt;0,"P01"," ")</f>
        <v xml:space="preserve"> </v>
      </c>
      <c r="M63" s="58" t="str">
        <f>IF(SUM(COUNTIFS('Planificación 2026-1'!F:F,"PRINCIPAL",'Planificación 2026-1'!X:X,C63,'Planificación 2026-1'!H:H,"EN"))&gt;0,"P02"," ")</f>
        <v xml:space="preserve"> </v>
      </c>
      <c r="N63" s="58" t="str">
        <f>IF(SUM(COUNTIFS('Planificación 2026-1'!F:F,"PRINCIPAL",'Planificación 2026-1'!X:X,C63,'Planificación 2026-1'!H:H,"IS"))&gt;0,"P03"," ")</f>
        <v xml:space="preserve"> </v>
      </c>
      <c r="O63" s="58" t="str">
        <f>IF(SUM(COUNTIFS('Planificación 2026-1'!F:F,"PRINCIPAL",'Planificación 2026-1'!X:X,C63,'Planificación 2026-1'!H:H,"PS"))&gt;0,"P04"," ")</f>
        <v xml:space="preserve"> </v>
      </c>
      <c r="P63" s="58"/>
      <c r="Q63" s="58" t="str">
        <f>IF(SUM(COUNTIFS('Planificación 2026-1'!F:F,"PRINCIPAL",'Planificación 2026-1'!X:X,C63,'Planificación 2026-1'!H:H,"IN"))&gt;0,"P06"," ")</f>
        <v xml:space="preserve"> </v>
      </c>
      <c r="R63" s="58" t="str">
        <f>IF(SUM(COUNTIFS('Planificación 2026-1'!F:F,"PRINCIPAL",'Planificación 2026-1'!X:X,C63,'Planificación 2026-1'!H:H,"CA"))&gt;0,"P07"," ")</f>
        <v xml:space="preserve"> </v>
      </c>
      <c r="S63" s="58" t="str">
        <f>IF(SUM(COUNTIFS('Planificación 2026-1'!F:F,"PRINCIPAL",'Planificación 2026-1'!X:X,C63,'Planificación 2026-1'!H:H,"DE"))&gt;0,"P08"," ")</f>
        <v xml:space="preserve"> </v>
      </c>
      <c r="T63" s="58" t="str">
        <f>IF(SUM(COUNTIFS('Planificación 2026-1'!F:F,"PRINCIPAL",'Planificación 2026-1'!X:X,C63,'Planificación 2026-1'!H:H,"OB"))&gt;0,"P09"," ")</f>
        <v xml:space="preserve"> </v>
      </c>
      <c r="U63" s="58" t="str">
        <f>IF(SUM(COUNTIFS('Planificación 2026-1'!F:F,"PRINCIPAL",'Planificación 2026-1'!X:X,C63,'Planificación 2026-1'!H:H,"MH"))&gt;0,"P31"," ")</f>
        <v xml:space="preserve"> </v>
      </c>
      <c r="V63" s="58" t="str">
        <f>IF(SUM(COUNTIFS('Planificación 2026-1'!F:F,"PRINCIPAL",'Planificación 2026-1'!X:X,C63,'Planificación 2026-1'!H:H,"IC"))&gt;0,"P32"," ")</f>
        <v xml:space="preserve"> </v>
      </c>
      <c r="W63" s="58" t="str">
        <f>IF(SUM(COUNTIFS('Planificación 2026-1'!F:F,"PRINCIPAL",'Planificación 2026-1'!X:X,C63,'Planificación 2026-1'!H:H,"AR"))&gt;0,"P34"," ")</f>
        <v xml:space="preserve"> </v>
      </c>
      <c r="X63" s="58" t="str">
        <f>IF(SUM(COUNTIFS('Planificación 2026-1'!F:F,"PRINCIPAL",'Planificación 2026-1'!X:X,C63,'Planificación 2026-1'!H:H,"T1"))&gt;0,"P35"," ")</f>
        <v xml:space="preserve"> </v>
      </c>
      <c r="Y63" s="58" t="str">
        <f>IF(SUM(COUNTIFS('Planificación 2026-1'!F:F,"PRINCIPAL",'Planificación 2026-1'!X:X,C63,'Planificación 2026-1'!H:H,"T3"))&gt;0,"P36"," ")</f>
        <v xml:space="preserve"> </v>
      </c>
      <c r="Z63" s="58" t="str">
        <f>IF(SUM(COUNTIFS('Planificación 2026-1'!F:F,"PRINCIPAL",'Planificación 2026-1'!X:X,C63,'Planificación 2026-1'!H:H,"T2"))&gt;0,"P37"," ")</f>
        <v xml:space="preserve"> </v>
      </c>
      <c r="AA63" s="58" t="str">
        <f>IF(SUM(COUNTIFS('Planificación 2026-1'!F:F,"PRINCIPAL",'Planificación 2026-1'!X:X,C63,'Planificación 2026-1'!H:H,"AE"))&gt;0,"P38"," ")</f>
        <v xml:space="preserve"> </v>
      </c>
      <c r="AB63" s="58" t="str">
        <f>IF(SUM(COUNTIFS('Planificación 2026-1'!F:F,"PRINCIPAL",'Planificación 2026-1'!X:X,C63,'Planificación 2026-1'!H:H,"T4"))&gt;0,"P55"," ")</f>
        <v xml:space="preserve"> </v>
      </c>
      <c r="AC63" s="58" t="str">
        <f>IF(SUM(COUNTIFS('Planificación 2026-1'!F:F,"FILIAL",'Planificación 2026-1'!X:X,C63,'Planificación 2026-1'!H:H,"AF"))&gt;0," P01"," ")</f>
        <v xml:space="preserve"> </v>
      </c>
      <c r="AD63" s="58" t="str">
        <f>IF(SUM(COUNTIFS('Planificación 2026-1'!F:F,"FILIAL",'Planificación 2026-1'!X:X,C63,'Planificación 2026-1'!H:H,"EN"))&gt;0,"P02"," ")</f>
        <v xml:space="preserve"> </v>
      </c>
      <c r="AE63" s="58" t="str">
        <f>IF(SUM(COUNTIFS('Planificación 2026-1'!F:F,"FILIAL",'Planificación 2026-1'!X:X,C63,'Planificación 2026-1'!H:H,"IS"))&gt;0,"P03"," ")</f>
        <v xml:space="preserve"> </v>
      </c>
      <c r="AF63" s="58" t="str">
        <f>IF(SUM(COUNTIFS('Planificación 2026-1'!F:F,"FILIAL",'Planificación 2026-1'!X:X,C63,'Planificación 2026-1'!H:H,"PS"))&gt;0,"P04"," ")</f>
        <v>P04</v>
      </c>
      <c r="AG63" s="58"/>
      <c r="AH63" s="58" t="str">
        <f>IF(SUM(COUNTIFS('Planificación 2026-1'!F:F,"FILIAL",'Planificación 2026-1'!X:X,C63,'Planificación 2026-1'!H:H,"IN"))&gt;0,"P06"," ")</f>
        <v xml:space="preserve"> </v>
      </c>
      <c r="AI63" s="58" t="str">
        <f>IF(SUM(COUNTIFS('Planificación 2026-1'!F:F,"FILIAL",'Planificación 2026-1'!X:X,C63,'Planificación 2026-1'!H:H,"CA"))&gt;0,"P07"," ")</f>
        <v xml:space="preserve"> </v>
      </c>
      <c r="AJ63" s="58" t="str">
        <f>IF(SUM(COUNTIFS('Planificación 2026-1'!F:F,"FILIAL",'Planificación 2026-1'!X:X,C63,'Planificación 2026-1'!H:H,"DE"))&gt;0,"P08"," ")</f>
        <v xml:space="preserve"> </v>
      </c>
      <c r="AK63" s="58" t="str">
        <f>IF(SUM(COUNTIFS('Planificación 2026-1'!F:F,"FILIAL",'Planificación 2026-1'!X:X,C63,'Planificación 2026-1'!H:H,"OB"))&gt;0,"P09"," ")</f>
        <v xml:space="preserve"> </v>
      </c>
      <c r="AL63" s="58" t="str">
        <f>IF(SUM(COUNTIFS('Planificación 2026-1'!F:F,"FILIAL",'Planificación 2026-1'!X:X,C63,'Planificación 2026-1'!H:H,"MH"))&gt;0,"P31"," ")</f>
        <v xml:space="preserve"> </v>
      </c>
      <c r="AM63" s="58" t="str">
        <f>IF(SUM(COUNTIFS('Planificación 2026-1'!F:F,"FILIAL",'Planificación 2026-1'!X:X,C63,'Planificación 2026-1'!H:H,"IC"))&gt;0,"P32"," ")</f>
        <v xml:space="preserve"> </v>
      </c>
      <c r="AN63" s="58" t="str">
        <f>IF(SUM(COUNTIFS('Planificación 2026-1'!F:F,"FILIAL",'Planificación 2026-1'!X:X,C63,'Planificación 2026-1'!H:H,"AR"))&gt;0,"P34"," ")</f>
        <v xml:space="preserve"> </v>
      </c>
      <c r="AO63" s="58" t="str">
        <f>IF(SUM(COUNTIFS('Planificación 2026-1'!F:F,"FILIAL",'Planificación 2026-1'!X:X,C63,'Planificación 2026-1'!H:H,"T1"))&gt;0,"P35"," ")</f>
        <v xml:space="preserve"> </v>
      </c>
      <c r="AP63" s="58" t="str">
        <f>IF(SUM(COUNTIFS('Planificación 2026-1'!F:F,"FILIAL",'Planificación 2026-1'!X:X,C63,'Planificación 2026-1'!H:H,"T3"))&gt;0,"P36"," ")</f>
        <v xml:space="preserve"> </v>
      </c>
      <c r="AQ63" s="58" t="str">
        <f>IF(SUM(COUNTIFS('Planificación 2026-1'!F:F,"FILIAL",'Planificación 2026-1'!X:X,C63,'Planificación 2026-1'!H:H,"T2"))&gt;0,"P37"," ")</f>
        <v xml:space="preserve"> </v>
      </c>
      <c r="AR63" s="58" t="str">
        <f>IF(SUM(COUNTIFS('Planificación 2026-1'!F:F,"FILIAL",'Planificación 2026-1'!X:X,C63,'Planificación 2026-1'!H:H,"AE"))&gt;0,"P38"," ")</f>
        <v xml:space="preserve"> </v>
      </c>
      <c r="AS63" s="58" t="str">
        <f>IF(SUM(COUNTIFS('Planificación 2026-1'!F:F,"FILIAL",'Planificación 2026-1'!X:X,C63,'Planificación 2026-1'!H:H,"T4"))&gt;0,"P55"," ")</f>
        <v xml:space="preserve"> </v>
      </c>
      <c r="AT63" s="58" t="str">
        <f>IF(SUM(COUNTIFS('Planificación 2026-1'!F:F,"SUNAMPE",'Planificación 2026-1'!X:X,C63,'Planificación 2026-1'!H:H,"AF"))&gt;0," P01"," ")</f>
        <v xml:space="preserve"> </v>
      </c>
      <c r="AU63" s="58" t="str">
        <f>IF(SUM(COUNTIFS('Planificación 2026-1'!F:F,"SUNAMPE",'Planificación 2026-1'!X:X,C63,'Planificación 2026-1'!H:H,"EN"))&gt;0,"P02"," ")</f>
        <v xml:space="preserve"> </v>
      </c>
      <c r="AV63" s="58" t="str">
        <f>IF(SUM(COUNTIFS('Planificación 2026-1'!F:F,"SUNAMPE",'Planificación 2026-1'!X:X,C63,'Planificación 2026-1'!H:H,"IS"))&gt;0,"P03"," ")</f>
        <v xml:space="preserve"> </v>
      </c>
      <c r="AW63" s="58" t="str">
        <f>IF(SUM(COUNTIFS('Planificación 2026-1'!F:F,"SUNAMPE",'Planificación 2026-1'!X:X,C63,'Planificación 2026-1'!H:H,"PS"))&gt;0,"P04"," ")</f>
        <v xml:space="preserve"> </v>
      </c>
      <c r="AX63" s="58"/>
      <c r="AY63" s="58" t="str">
        <f>IF(SUM(COUNTIFS('Planificación 2026-1'!F:F,"SUNAMPE",'Planificación 2026-1'!X:X,C63,'Planificación 2026-1'!H:H,"IN"))&gt;0,"P06"," ")</f>
        <v xml:space="preserve"> </v>
      </c>
      <c r="AZ63" s="58" t="str">
        <f>IF(SUM(COUNTIFS('Planificación 2026-1'!F:F,"SUNAMPE",'Planificación 2026-1'!X:X,C63,'Planificación 2026-1'!H:H,"CA"))&gt;0,"P07"," ")</f>
        <v xml:space="preserve"> </v>
      </c>
      <c r="BA63" s="58" t="str">
        <f>IF(SUM(COUNTIFS('Planificación 2026-1'!F:F,"SUNAMPE",'Planificación 2026-1'!X:X,C63,'Planificación 2026-1'!H:H,"DE"))&gt;0,"P08"," ")</f>
        <v xml:space="preserve"> </v>
      </c>
      <c r="BB63" s="58" t="str">
        <f>IF(SUM(COUNTIFS('Planificación 2026-1'!F:F,"SUNAMPE",'Planificación 2026-1'!X:X,C63,'Planificación 2026-1'!H:H,"OB"))&gt;0,"P09"," ")</f>
        <v xml:space="preserve"> </v>
      </c>
      <c r="BC63" s="58" t="str">
        <f>IF(SUM(COUNTIFS('Planificación 2026-1'!F:F,"SUNAMPE",'Planificación 2026-1'!X:X,C63,'Planificación 2026-1'!H:H,"MH"))&gt;0,"P31"," ")</f>
        <v xml:space="preserve"> </v>
      </c>
      <c r="BD63" s="58" t="str">
        <f>IF(SUM(COUNTIFS('Planificación 2026-1'!F:F,"SUNAMPE",'Planificación 2026-1'!X:X,C63,'Planificación 2026-1'!H:H,"IC"))&gt;0,"P32"," ")</f>
        <v xml:space="preserve"> </v>
      </c>
      <c r="BE63" s="58" t="str">
        <f>IF(SUM(COUNTIFS('Planificación 2026-1'!F:F,"SUNAMPE",'Planificación 2026-1'!X:X,C63,'Planificación 2026-1'!H:H,"AR"))&gt;0,"P34"," ")</f>
        <v xml:space="preserve"> </v>
      </c>
      <c r="BF63" s="58" t="str">
        <f>IF(SUM(COUNTIFS('Planificación 2026-1'!F:F,"SUNAMPE",'Planificación 2026-1'!X:X,C63,'Planificación 2026-1'!H:H,"T1"))&gt;0,"P35"," ")</f>
        <v xml:space="preserve"> </v>
      </c>
      <c r="BG63" s="58" t="str">
        <f>IF(SUM(COUNTIFS('Planificación 2026-1'!F:F,"SUNAMPE",'Planificación 2026-1'!X:X,C63,'Planificación 2026-1'!H:H,"T3"))&gt;0,"P36"," ")</f>
        <v xml:space="preserve"> </v>
      </c>
      <c r="BH63" s="58" t="str">
        <f>IF(SUM(COUNTIFS('Planificación 2026-1'!F:F,"SUNAMPE",'Planificación 2026-1'!X:X,C63,'Planificación 2026-1'!H:H,"T2"))&gt;0,"P37"," ")</f>
        <v xml:space="preserve"> </v>
      </c>
      <c r="BI63" s="58" t="str">
        <f>IF(SUM(COUNTIFS('Planificación 2026-1'!F:F,"SUNAMPE",'Planificación 2026-1'!X:X,C63,'Planificación 2026-1'!H:H,"AE"))&gt;0,"P38"," ")</f>
        <v xml:space="preserve"> </v>
      </c>
      <c r="BJ63" s="58" t="str">
        <f>IF(SUM(COUNTIFS('Planificación 2026-1'!F:F,"SUNAMPE",'Planificación 2026-1'!X:X,C63,'Planificación 2026-1'!H:H,"T4"))&gt;0,"P55"," ")</f>
        <v xml:space="preserve"> </v>
      </c>
      <c r="BK63" s="58" t="str">
        <f>IF(SUM(COUNTIFS('Planificación 2026-1'!F:F,"HUAURA",'Planificación 2026-1'!X:X,C63,'Planificación 2026-1'!H:H,"AF"))&gt;0," P01"," ")</f>
        <v xml:space="preserve"> </v>
      </c>
      <c r="BL63" s="58" t="str">
        <f>IF(SUM(COUNTIFS('Planificación 2026-1'!F:F,"HUAURA",'Planificación 2026-1'!X:X,C63,'Planificación 2026-1'!H:H,"EN"))&gt;0,"P02"," ")</f>
        <v xml:space="preserve"> </v>
      </c>
      <c r="BM63" s="58" t="str">
        <f>IF(SUM(COUNTIFS('Planificación 2026-1'!F:F,"HUAURA",'Planificación 2026-1'!X:X,C63,'Planificación 2026-1'!H:H,"IS"))&gt;0,"P03"," ")</f>
        <v xml:space="preserve"> </v>
      </c>
      <c r="BN63" s="58" t="str">
        <f>IF(SUM(COUNTIFS('Planificación 2026-1'!F:F,"HUAURA",'Planificación 2026-1'!X:X,C63,'Planificación 2026-1'!H:H,"PS"))&gt;0,"P04"," ")</f>
        <v xml:space="preserve"> </v>
      </c>
      <c r="BO63" s="58"/>
      <c r="BP63" s="58" t="str">
        <f>IF(SUM(COUNTIFS('Planificación 2026-1'!F:F,"HUAURA",'Planificación 2026-1'!X:X,C63,'Planificación 2026-1'!H:H,"IN"))&gt;0,"P06"," ")</f>
        <v xml:space="preserve"> </v>
      </c>
      <c r="BQ63" s="58" t="str">
        <f>IF(SUM(COUNTIFS('Planificación 2026-1'!F:F,"HUAURA",'Planificación 2026-1'!X:X,C63,'Planificación 2026-1'!H:H,"CA"))&gt;0,"P07"," ")</f>
        <v xml:space="preserve"> </v>
      </c>
      <c r="BR63" s="58" t="str">
        <f>IF(SUM(COUNTIFS('Planificación 2026-1'!F:F,"HUAURA",'Planificación 2026-1'!X:X,C63,'Planificación 2026-1'!H:H,"DE"))&gt;0,"P08"," ")</f>
        <v xml:space="preserve"> </v>
      </c>
      <c r="BS63" s="58" t="str">
        <f>IF(SUM(COUNTIFS('Planificación 2026-1'!F:F,"HUAURA",'Planificación 2026-1'!X:X,C63,'Planificación 2026-1'!H:H,"OB"))&gt;0,"P09"," ")</f>
        <v xml:space="preserve"> </v>
      </c>
      <c r="BT63" s="58" t="str">
        <f>IF(SUM(COUNTIFS('Planificación 2026-1'!F:F,"HUAURA",'Planificación 2026-1'!X:X,C63,'Planificación 2026-1'!H:H,"MH"))&gt;0,"P31"," ")</f>
        <v xml:space="preserve"> </v>
      </c>
      <c r="BU63" s="58" t="str">
        <f>IF(SUM(COUNTIFS('Planificación 2026-1'!F:F,"HUAURA",'Planificación 2026-1'!X:X,C63,'Planificación 2026-1'!H:H,"IC"))&gt;0,"P32"," ")</f>
        <v xml:space="preserve"> </v>
      </c>
      <c r="BV63" s="58" t="str">
        <f>IF(SUM(COUNTIFS('Planificación 2026-1'!F:F,"HUAURA",'Planificación 2026-1'!X:X,C63,'Planificación 2026-1'!H:H,"AR"))&gt;0,"P34"," ")</f>
        <v xml:space="preserve"> </v>
      </c>
      <c r="BW63" s="58" t="str">
        <f>IF(SUM(COUNTIFS('Planificación 2026-1'!F:F,"HUAURA",'Planificación 2026-1'!X:X,C63,'Planificación 2026-1'!H:H,"T1"))&gt;0,"P35"," ")</f>
        <v xml:space="preserve"> </v>
      </c>
      <c r="BX63" s="58" t="str">
        <f>IF(SUM(COUNTIFS('Planificación 2026-1'!F:F,"HUAURA",'Planificación 2026-1'!X:X,C63,'Planificación 2026-1'!H:H,"T3"))&gt;0,"P36"," ")</f>
        <v xml:space="preserve"> </v>
      </c>
      <c r="BY63" s="58" t="str">
        <f>IF(SUM(COUNTIFS('Planificación 2026-1'!F:F,"HUAURA",'Planificación 2026-1'!X:X,C63,'Planificación 2026-1'!H:H,"T2"))&gt;0,"P37"," ")</f>
        <v xml:space="preserve"> </v>
      </c>
      <c r="BZ63" s="58" t="str">
        <f>IF(SUM(COUNTIFS('Planificación 2026-1'!F:F,"HUAURA",'Planificación 2026-1'!X:X,C63,'Planificación 2026-1'!H:H,"AE"))&gt;0,"P38"," ")</f>
        <v xml:space="preserve"> </v>
      </c>
      <c r="CA63" s="58" t="str">
        <f>IF(SUM(COUNTIFS('Planificación 2026-1'!F:F,"HUAURA",'Planificación 2026-1'!X:X,C63,'Planificación 2026-1'!H:H,"T4"))&gt;0,"P55"," ")</f>
        <v xml:space="preserve"> </v>
      </c>
      <c r="CB63" s="59">
        <f>SUMIFS('Planificación 2026-1'!S:S,'Planificación 2026-1'!X:X,C63,'Planificación 2026-1'!H:H,"AF",'Planificación 2026-1'!I:I,"&gt;2")</f>
        <v>0</v>
      </c>
      <c r="CC63" s="59">
        <f>SUMIFS('Planificación 2026-1'!S:S,'Planificación 2026-1'!X:X,C63,'Planificación 2026-1'!H:H,"EN",'Planificación 2026-1'!I:I,"&gt;2")</f>
        <v>0</v>
      </c>
      <c r="CD63" s="59">
        <f>SUMIFS('Planificación 2026-1'!S:S,'Planificación 2026-1'!X:X,C63,'Planificación 2026-1'!H:H,"IS",'Planificación 2026-1'!I:I,"&gt;2")</f>
        <v>0</v>
      </c>
      <c r="CE63" s="59">
        <f>SUMIFS('Planificación 2026-1'!S:S,'Planificación 2026-1'!X:X,C63,'Planificación 2026-1'!H:H,"PS",'Planificación 2026-1'!I:I,"&gt;2")</f>
        <v>8</v>
      </c>
      <c r="CF63" s="59">
        <f>SUMIFS('Planificación 2026-1'!S:S,'Planificación 2026-1'!X:X,C63,'Planificación 2026-1'!H:H,"IN",'Planificación 2026-1'!I:I,"&gt;2")</f>
        <v>0</v>
      </c>
      <c r="CG63" s="59">
        <f>SUMIFS('Planificación 2026-1'!S:S,'Planificación 2026-1'!X:X,C63,'Planificación 2026-1'!H:H,"CA",'Planificación 2026-1'!I:I,"&gt;2")</f>
        <v>0</v>
      </c>
      <c r="CH63" s="59">
        <f>SUMIFS('Planificación 2026-1'!S:S,'Planificación 2026-1'!X:X,C63,'Planificación 2026-1'!H:H,"DE",'Planificación 2026-1'!I:I,"&gt;2")</f>
        <v>0</v>
      </c>
      <c r="CI63" s="59">
        <f>SUMIFS('Planificación 2026-1'!S:S,'Planificación 2026-1'!X:X,C63,'Planificación 2026-1'!H:H,"OB",'Planificación 2026-1'!I:I,"&gt;2")</f>
        <v>0</v>
      </c>
      <c r="CJ63" s="59">
        <f>SUMIFS('Planificación 2026-1'!S:S,'Planificación 2026-1'!X:X,C63,'Planificación 2026-1'!H:H,"MH",'Planificación 2026-1'!I:I,"&gt;2")</f>
        <v>0</v>
      </c>
      <c r="CK63" s="59">
        <f>SUMIFS('Planificación 2026-1'!S:S,'Planificación 2026-1'!X:X,C63,'Planificación 2026-1'!H:H,"IC",'Planificación 2026-1'!I:I,"&gt;2")</f>
        <v>0</v>
      </c>
      <c r="CL63" s="59">
        <f>SUMIFS('Planificación 2026-1'!S:S,'Planificación 2026-1'!X:X,C63,'Planificación 2026-1'!H:H,"AR",'Planificación 2026-1'!I:I,"&gt;2")</f>
        <v>0</v>
      </c>
      <c r="CM63" s="59">
        <f>SUMIFS('Planificación 2026-1'!S:S,'Planificación 2026-1'!X:X,C63,'Planificación 2026-1'!H:H,"AE",'Planificación 2026-1'!I:I,"&gt;2")</f>
        <v>0</v>
      </c>
      <c r="CN63" s="59">
        <f>SUMIFS('Planificación 2026-1'!S:S,'Planificación 2026-1'!X:X,C63,'Planificación 2026-1'!H:H,"T1",'Planificación 2026-1'!I:I,"&gt;2")</f>
        <v>0</v>
      </c>
      <c r="CO63" s="59">
        <f>SUMIFS('Planificación 2026-1'!S:S,'Planificación 2026-1'!X:X,C63,'Planificación 2026-1'!H:H,"T3",'Planificación 2026-1'!I:I,"&gt;2")</f>
        <v>0</v>
      </c>
      <c r="CP63" s="59">
        <f>SUMIFS('Planificación 2026-1'!S:S,'Planificación 2026-1'!X:X,C63,'Planificación 2026-1'!H:H,"T2",'Planificación 2026-1'!I:I,"&gt;2")</f>
        <v>0</v>
      </c>
      <c r="CQ63" s="59">
        <f>SUMIFS('Planificación 2026-1'!S:S,'Planificación 2026-1'!X:X,C63,'Planificación 2026-1'!H:H,"T4",'Planificación 2026-1'!I:I,"&gt;2")</f>
        <v>0</v>
      </c>
      <c r="CR63" s="59">
        <f>SUMIFS('Planificación 2026-1'!S:S,'Planificación 2026-1'!X:X,C63,'Planificación 2026-1'!H:H,"AF",'Planificación 2026-1'!I:I,"&lt;3")</f>
        <v>0</v>
      </c>
      <c r="CS63" s="59">
        <f>SUMIFS('Planificación 2026-1'!S:S,'Planificación 2026-1'!X:X,C63,'Planificación 2026-1'!H:H,"EN",'Planificación 2026-1'!I:I,"&lt;3")</f>
        <v>0</v>
      </c>
      <c r="CT63" s="59">
        <f>SUMIFS('Planificación 2026-1'!S:S,'Planificación 2026-1'!X:X,C63,'Planificación 2026-1'!H:H,"IS",'Planificación 2026-1'!I:I,"&lt;3")</f>
        <v>0</v>
      </c>
      <c r="CU63" s="59">
        <f>SUMIFS('Planificación 2026-1'!S:S,'Planificación 2026-1'!X:X,C63,'Planificación 2026-1'!H:H,"PS",'Planificación 2026-1'!I:I,"&lt;3")</f>
        <v>12</v>
      </c>
      <c r="CV63" s="59">
        <f>SUMIFS('Planificación 2026-1'!S:S,'Planificación 2026-1'!X:X,C63,'Planificación 2026-1'!H:H,"IN",'Planificación 2026-1'!I:I,"&lt;3")</f>
        <v>0</v>
      </c>
      <c r="CW63" s="59">
        <f>SUMIFS('Planificación 2026-1'!S:S,'Planificación 2026-1'!X:X,C63,'Planificación 2026-1'!H:H,"CA",'Planificación 2026-1'!I:I,"&lt;3")</f>
        <v>0</v>
      </c>
      <c r="CX63" s="59">
        <f>SUMIFS('Planificación 2026-1'!S:S,'Planificación 2026-1'!X:X,C63,'Planificación 2026-1'!H:H,"DE",'Planificación 2026-1'!I:I,"&lt;3")</f>
        <v>0</v>
      </c>
      <c r="CY63" s="59">
        <f>SUMIFS('Planificación 2026-1'!S:S,'Planificación 2026-1'!X:X,C63,'Planificación 2026-1'!H:H,"OB",'Planificación 2026-1'!I:I,"&lt;3")</f>
        <v>0</v>
      </c>
      <c r="CZ63" s="59">
        <f>SUMIFS('Planificación 2026-1'!S:S,'Planificación 2026-1'!X:X,C63,'Planificación 2026-1'!H:H,"MH",'Planificación 2026-1'!I:I,"&lt;3")</f>
        <v>0</v>
      </c>
      <c r="DA63" s="59">
        <f>SUMIFS('Planificación 2026-1'!S:S,'Planificación 2026-1'!X:X,C63,'Planificación 2026-1'!H:H,"IC",'Planificación 2026-1'!I:I,"&lt;3")</f>
        <v>0</v>
      </c>
      <c r="DB63" s="59">
        <f>SUMIFS('Planificación 2026-1'!S:S,'Planificación 2026-1'!X:X,C63,'Planificación 2026-1'!H:H,"AR",'Planificación 2026-1'!I:I,"&lt;3")</f>
        <v>0</v>
      </c>
      <c r="DC63" s="59">
        <f>SUMIFS('Planificación 2026-1'!S:S,'Planificación 2026-1'!X:X,C63,'Planificación 2026-1'!H:H,"AE",'Planificación 2026-1'!I:I,"&lt;3")</f>
        <v>0</v>
      </c>
      <c r="DD63" s="59">
        <f>SUMIFS('Planificación 2026-1'!S:S,'Planificación 2026-1'!X:X,C63,'Planificación 2026-1'!H:H,"T1",'Planificación 2026-1'!I:I,"&lt;3")</f>
        <v>0</v>
      </c>
      <c r="DE63" s="59">
        <f>SUMIFS('Planificación 2026-1'!S:S,'Planificación 2026-1'!X:X,C63,'Planificación 2026-1'!H:H,"T3",'Planificación 2026-1'!I:I,"&lt;3")</f>
        <v>0</v>
      </c>
      <c r="DF63" s="59">
        <f>SUMIFS('Planificación 2026-1'!S:S,'Planificación 2026-1'!X:X,C63,'Planificación 2026-1'!H:H,"T2",'Planificación 2026-1'!I:I,"&lt;3")</f>
        <v>0</v>
      </c>
      <c r="DG63" s="59">
        <f>SUMIFS('Planificación 2026-1'!S:S,'Planificación 2026-1'!X:X,C63,'Planificación 2026-1'!H:H,"T4",'Planificación 2026-1'!I:I,"&lt;3")</f>
        <v>0</v>
      </c>
      <c r="DH63" s="58" t="str">
        <f t="shared" si="3"/>
        <v/>
      </c>
      <c r="DI63" s="27">
        <f>IF(C63="","",SUMIFS('Planificación 2026-1'!S:S,'Planificación 2026-1'!X:X,C63,'Planificación 2026-1'!F:F,"PRINCIPAL",'Planificación 2026-1'!Y:Y,"VIRTUAL"))</f>
        <v>0</v>
      </c>
      <c r="DJ63" s="27">
        <f>IF(C63="","",SUMIFS('Planificación 2026-1'!S:S,'Planificación 2026-1'!X:X,C63,'Planificación 2026-1'!F:F,"PRINCIPAL",'Planificación 2026-1'!Y:Y,"PRESENCIAL"))</f>
        <v>0</v>
      </c>
      <c r="DK63" s="27">
        <f>IF(C63="","",SUMIFS('Planificación 2026-1'!S:S,'Planificación 2026-1'!X:X,C63,'Planificación 2026-1'!F:F,"PRINCIPAL",'Planificación 2026-1'!Y:Y,"HIBRIDO PRESENCIAL"))</f>
        <v>0</v>
      </c>
      <c r="DL63" s="58" t="str">
        <f t="shared" si="4"/>
        <v>P04</v>
      </c>
      <c r="DM63" s="58">
        <f>IF(C63="","",SUMIFS('Planificación 2026-1'!S:S,'Planificación 2026-1'!X:X,C63,'Planificación 2026-1'!F:F,"FILIAL",'Planificación 2026-1'!Y:Y,"VIRTUAL"))</f>
        <v>4</v>
      </c>
      <c r="DN63" s="60">
        <f>IF(C63="","",SUMIFS('Planificación 2026-1'!S:S,'Planificación 2026-1'!X:X,C63,'Planificación 2026-1'!F:F,"FILIAL",'Planificación 2026-1'!Y:Y,"PRESENCIAL"))</f>
        <v>16</v>
      </c>
      <c r="DO63" s="29">
        <f>IF(C63="","",SUMIFS('Planificación 2026-1'!S:S,'Planificación 2026-1'!X:X,C63,'Planificación 2026-1'!F:F,"FILIAL",'Planificación 2026-1'!Y:Y,"HIBRIDO PRESENCIAL"))</f>
        <v>0</v>
      </c>
      <c r="DP63" s="61" t="str">
        <f t="shared" si="5"/>
        <v/>
      </c>
      <c r="DQ63" s="58">
        <f>IF(C63="","",SUMIFS('Planificación 2026-1'!S:S,'Planificación 2026-1'!X:X,C63,'Planificación 2026-1'!F:F,"SUNAMPE",'Planificación 2026-1'!Y:Y,"VIRTUAL"))</f>
        <v>0</v>
      </c>
      <c r="DR63" s="29">
        <f>IF(C63="","",SUMIFS('Planificación 2026-1'!S:S,'Planificación 2026-1'!X:X,C63,'Planificación 2026-1'!F:F,"SUNAMPE",'Planificación 2026-1'!Y:Y,"PRESENCIAL"))</f>
        <v>0</v>
      </c>
      <c r="DS63" s="61" t="str">
        <f t="shared" si="6"/>
        <v/>
      </c>
      <c r="DT63" s="58">
        <f>IF(C63="","",SUMIFS('Planificación 2026-1'!S:S,'Planificación 2026-1'!X:X,C63,'Planificación 2026-1'!F:F,"HUAURA",'Planificación 2026-1'!Y:Y,"VIRTUAL"))</f>
        <v>0</v>
      </c>
      <c r="DU63" s="29">
        <f>IF(C63="","",SUMIFS('Planificación 2026-1'!S:S,'Planificación 2026-1'!X:X,C63,'Planificación 2026-1'!F:F,"HUAURA",'Planificación 2026-1'!Y:Y,"PRESENCIAL"))</f>
        <v>0</v>
      </c>
      <c r="DV63" s="32">
        <f>SUMIFS('Planificación 2026-1'!S:S,'Planificación 2026-1'!X:X,C63,'Planificación 2026-1'!F:F,"PRINCIPAL",'Planificación 2026-1'!Y:Y,"VIRTUAL",'Planificación 2026-1'!I:I,"&gt;2")</f>
        <v>0</v>
      </c>
      <c r="DW63" s="32">
        <f>SUMIFS('Planificación 2026-1'!S:S,'Planificación 2026-1'!X:X,C63,'Planificación 2026-1'!F:F,"PRINCIPAL",'Planificación 2026-1'!Y:Y,"&lt;&gt;VIRTUAL",'Planificación 2026-1'!I:I,"&gt;2")</f>
        <v>0</v>
      </c>
      <c r="DX63" s="32">
        <f>SUMIFS('Planificación 2026-1'!S:S,'Planificación 2026-1'!X:X,C63,'Planificación 2026-1'!F:F,"SUNAMPE",'Planificación 2026-1'!Y:Y,"VIRTUAL",'Planificación 2026-1'!I:I,"&gt;2")</f>
        <v>0</v>
      </c>
      <c r="DY63" s="32">
        <f>SUMIFS('Planificación 2026-1'!S:S,'Planificación 2026-1'!X:X,C63,'Planificación 2026-1'!F:F,"SUNAMPE",'Planificación 2026-1'!Y:Y,"&lt;&gt;VIRTUAL",'Planificación 2026-1'!I:I,"&gt;2")</f>
        <v>0</v>
      </c>
      <c r="DZ63" s="32">
        <f>SUMIFS('Planificación 2026-1'!S:S,'Planificación 2026-1'!X:X,C63,'Planificación 2026-1'!F:F,"FILIAL",'Planificación 2026-1'!Y:Y,"VIRTUAL",'Planificación 2026-1'!I:I,"&gt;2")</f>
        <v>0</v>
      </c>
      <c r="EA63" s="32">
        <f>SUMIFS('Planificación 2026-1'!S:S,'Planificación 2026-1'!X:X,C63,'Planificación 2026-1'!F:F,"FILIAL",'Planificación 2026-1'!Y:Y,"&lt;&gt;VIRTUAL",'Planificación 2026-1'!I:I,"&gt;2")</f>
        <v>8</v>
      </c>
      <c r="EB63" s="32">
        <f>SUMIFS('Planificación 2026-1'!S:S,'Planificación 2026-1'!X:X,C63,'Planificación 2026-1'!F:F,"PORUMA",'Planificación 2026-1'!Y:Y,"VIRTUAL",'Planificación 2026-1'!I:I,"&gt;2")</f>
        <v>0</v>
      </c>
      <c r="EC63" s="32">
        <f>SUMIFS('Planificación 2026-1'!S:S,'Planificación 2026-1'!X:X,C63,'Planificación 2026-1'!F:F,"PORUMA",'Planificación 2026-1'!Y:Y,"&lt;&gt;VIRTUAL",'Planificación 2026-1'!I:I,"&gt;2")</f>
        <v>0</v>
      </c>
      <c r="ED63" s="32">
        <f>SUMIFS('Planificación 2026-1'!S:S,'Planificación 2026-1'!X:X,C63,'Planificación 2026-1'!F:F,"HUAURA",'Planificación 2026-1'!Y:Y,"VIRTUAL",'Planificación 2026-1'!I:I,"&gt;2")</f>
        <v>0</v>
      </c>
      <c r="EE63" s="32">
        <f>SUMIFS('Planificación 2026-1'!S:S,'Planificación 2026-1'!X:X,C63,'Planificación 2026-1'!F:F,"HUAURA",'Planificación 2026-1'!Y:Y,"&lt;&gt;VIRTUAL",'Planificación 2026-1'!I:I,"&gt;2")</f>
        <v>0</v>
      </c>
      <c r="EF63" s="32">
        <f>SUMIFS('Planificación 2026-1'!S:S,'Planificación 2026-1'!X:X,C63,'Planificación 2026-1'!F:F,"PRINCIPAL",'Planificación 2026-1'!Y:Y,"VIRTUAL",'Planificación 2026-1'!I:I,"&lt;3")</f>
        <v>0</v>
      </c>
      <c r="EG63" s="32">
        <f>SUMIFS('Planificación 2026-1'!S:S,'Planificación 2026-1'!X:X,C63,'Planificación 2026-1'!F:F,"PRINCIPAL",'Planificación 2026-1'!Y:Y,"&lt;&gt;VIRTUAL",'Planificación 2026-1'!I:I,"&lt;3")</f>
        <v>0</v>
      </c>
      <c r="EH63" s="32">
        <f>SUMIFS('Planificación 2026-1'!S:S,'Planificación 2026-1'!X:X,C63,'Planificación 2026-1'!F:F,"SUNAMPE",'Planificación 2026-1'!Y:Y,"VIRTUAL",'Planificación 2026-1'!I:I,"&lt;3")</f>
        <v>0</v>
      </c>
      <c r="EI63" s="32">
        <f>SUMIFS('Planificación 2026-1'!S:S,'Planificación 2026-1'!X:X,C63,'Planificación 2026-1'!F:F,"SUNAMPE",'Planificación 2026-1'!Y:Y,"&lt;&gt;VIRTUAL",'Planificación 2026-1'!I:I,"&lt;3")</f>
        <v>0</v>
      </c>
      <c r="EJ63" s="32">
        <f>SUMIFS('Planificación 2026-1'!S:S,'Planificación 2026-1'!X:X,C63,'Planificación 2026-1'!F:F,"FILIAL",'Planificación 2026-1'!Y:Y,"VIRTUAL",'Planificación 2026-1'!I:I,"&lt;3")</f>
        <v>4</v>
      </c>
      <c r="EK63" s="32">
        <f>SUMIFS('Planificación 2026-1'!S:S,'Planificación 2026-1'!X:X,C63,'Planificación 2026-1'!F:F,"FILIAL",'Planificación 2026-1'!Y:Y,"&lt;&gt;VIRTUAL",'Planificación 2026-1'!I:I,"&lt;3")</f>
        <v>8</v>
      </c>
      <c r="EL63" s="32">
        <f>SUMIFS('Planificación 2026-1'!S:S,'Planificación 2026-1'!X:X,C63,'Planificación 2026-1'!F:F,"PORUMA",'Planificación 2026-1'!Y:Y,"VIRTUAL",'Planificación 2026-1'!I:I,"&lt;3")</f>
        <v>0</v>
      </c>
      <c r="EM63" s="32">
        <f>SUMIFS('Planificación 2026-1'!S:S,'Planificación 2026-1'!X:X,C63,'Planificación 2026-1'!F:F,"PORUMA",'Planificación 2026-1'!Y:Y,"&lt;&gt;VIRTUAL",'Planificación 2026-1'!I:I,"&lt;3")</f>
        <v>0</v>
      </c>
      <c r="EN63" s="32">
        <f>SUMIFS('Planificación 2026-1'!S:S,'Planificación 2026-1'!X:X,C63,'Planificación 2026-1'!F:F,"HUAURA",'Planificación 2026-1'!Y:Y,"VIRTUAL",'Planificación 2026-1'!I:I,"&lt;3")</f>
        <v>0</v>
      </c>
      <c r="EO63" s="32">
        <f>SUMIFS('Planificación 2026-1'!S:S,'Planificación 2026-1'!X:X,C63,'Planificación 2026-1'!F:F,"HUAURA",'Planificación 2026-1'!Y:Y,"&lt;&gt;VIRTUAL",'Planificación 2026-1'!I:I,"&lt;3")</f>
        <v>0</v>
      </c>
      <c r="EP63" s="32">
        <f t="shared" si="13"/>
        <v>20</v>
      </c>
      <c r="EQ63" s="32">
        <f t="shared" si="7"/>
        <v>0</v>
      </c>
      <c r="ER63" s="32">
        <f t="shared" si="8"/>
        <v>0</v>
      </c>
      <c r="ES63" s="32">
        <f t="shared" si="9"/>
        <v>0</v>
      </c>
      <c r="ET63" s="32">
        <f t="shared" si="10"/>
        <v>0</v>
      </c>
      <c r="EU63" s="32">
        <f t="shared" si="11"/>
        <v>20</v>
      </c>
      <c r="EV63" s="32" t="b">
        <f>EXACT(EU63,E63)</f>
        <v>1</v>
      </c>
      <c r="EW63" s="32"/>
      <c r="EX63" s="32">
        <f t="shared" ref="EX63:EX119" si="14">DV63+DZ63+ED63+EF63+EJ63+EN63+DX63+EH63</f>
        <v>4</v>
      </c>
      <c r="EY63" s="32">
        <f t="shared" ref="EY63:EY119" si="15">DW63+EA63+EE63+EG63+EK63+EO63+DY63+EI63</f>
        <v>16</v>
      </c>
      <c r="EZ63" s="32" t="b">
        <f>EXACT(SUM(EX63:EY63),E63)</f>
        <v>1</v>
      </c>
      <c r="FA63" s="32" t="str">
        <f t="shared" ref="FA63:FA119" si="16">IF(AND(DW63=0,EA63=0,EE63=0),"",IF(COUNTIF(DW63:EE63,"&gt;0")=1,IF(DW63&gt;0,"SEDE",IF(EA63&gt;0,"FILIAL","HUAURA")),IF(COUNTIF(DW63:EE63,"&gt;0")=2,IF(AND(DW63&gt;0,EA63&gt;0),"SEDE-FILIAL",IF(AND(DW63&gt;0,EE63&gt;0),"SEDE-HUAURA","FILIAL-HUAURA")),"SEDE-FILIAL-HUAURA")))</f>
        <v>FILIAL</v>
      </c>
      <c r="FB63" s="32" t="str">
        <f t="shared" si="12"/>
        <v>MAS PRESENCIAL</v>
      </c>
    </row>
    <row r="64" spans="1:158">
      <c r="A64" s="33"/>
      <c r="B64" s="65">
        <v>61</v>
      </c>
      <c r="C64" s="32" t="s">
        <v>263</v>
      </c>
      <c r="D64" s="429">
        <v>21560357</v>
      </c>
      <c r="E64" s="62">
        <f>SUMIF('Planificación 2026-1'!X:X,C64,'Planificación 2026-1'!S:S)</f>
        <v>16</v>
      </c>
      <c r="F64" s="63" t="s">
        <v>203</v>
      </c>
      <c r="G64" s="454" t="s">
        <v>200</v>
      </c>
      <c r="H64" s="64" t="s">
        <v>38</v>
      </c>
      <c r="I64" s="64" t="s">
        <v>157</v>
      </c>
      <c r="J64" s="32" t="s">
        <v>195</v>
      </c>
      <c r="K64" s="32" t="s">
        <v>157</v>
      </c>
      <c r="L64" s="57" t="str">
        <f>IF(SUM(COUNTIFS('Planificación 2026-1'!F:F,"PRINCIPAL",'Planificación 2026-1'!X:X,C64,'Planificación 2026-1'!H:H,"AF"))&gt;0,"P01"," ")</f>
        <v xml:space="preserve"> </v>
      </c>
      <c r="M64" s="58" t="str">
        <f>IF(SUM(COUNTIFS('Planificación 2026-1'!F:F,"PRINCIPAL",'Planificación 2026-1'!X:X,C64,'Planificación 2026-1'!H:H,"EN"))&gt;0,"P02"," ")</f>
        <v xml:space="preserve"> </v>
      </c>
      <c r="N64" s="58" t="str">
        <f>IF(SUM(COUNTIFS('Planificación 2026-1'!F:F,"PRINCIPAL",'Planificación 2026-1'!X:X,C64,'Planificación 2026-1'!H:H,"IS"))&gt;0,"P03"," ")</f>
        <v xml:space="preserve"> </v>
      </c>
      <c r="O64" s="58" t="str">
        <f>IF(SUM(COUNTIFS('Planificación 2026-1'!F:F,"PRINCIPAL",'Planificación 2026-1'!X:X,C64,'Planificación 2026-1'!H:H,"PS"))&gt;0,"P04"," ")</f>
        <v xml:space="preserve"> </v>
      </c>
      <c r="P64" s="58"/>
      <c r="Q64" s="58" t="str">
        <f>IF(SUM(COUNTIFS('Planificación 2026-1'!F:F,"PRINCIPAL",'Planificación 2026-1'!X:X,C64,'Planificación 2026-1'!H:H,"IN"))&gt;0,"P06"," ")</f>
        <v xml:space="preserve"> </v>
      </c>
      <c r="R64" s="58" t="str">
        <f>IF(SUM(COUNTIFS('Planificación 2026-1'!F:F,"PRINCIPAL",'Planificación 2026-1'!X:X,C64,'Planificación 2026-1'!H:H,"CA"))&gt;0,"P07"," ")</f>
        <v xml:space="preserve"> </v>
      </c>
      <c r="S64" s="58" t="str">
        <f>IF(SUM(COUNTIFS('Planificación 2026-1'!F:F,"PRINCIPAL",'Planificación 2026-1'!X:X,C64,'Planificación 2026-1'!H:H,"DE"))&gt;0,"P08"," ")</f>
        <v xml:space="preserve"> </v>
      </c>
      <c r="T64" s="58" t="str">
        <f>IF(SUM(COUNTIFS('Planificación 2026-1'!F:F,"PRINCIPAL",'Planificación 2026-1'!X:X,C64,'Planificación 2026-1'!H:H,"OB"))&gt;0,"P09"," ")</f>
        <v xml:space="preserve"> </v>
      </c>
      <c r="U64" s="58" t="str">
        <f>IF(SUM(COUNTIFS('Planificación 2026-1'!F:F,"PRINCIPAL",'Planificación 2026-1'!X:X,C64,'Planificación 2026-1'!H:H,"MH"))&gt;0,"P31"," ")</f>
        <v xml:space="preserve"> </v>
      </c>
      <c r="V64" s="58" t="str">
        <f>IF(SUM(COUNTIFS('Planificación 2026-1'!F:F,"PRINCIPAL",'Planificación 2026-1'!X:X,C64,'Planificación 2026-1'!H:H,"IC"))&gt;0,"P32"," ")</f>
        <v xml:space="preserve"> </v>
      </c>
      <c r="W64" s="58" t="str">
        <f>IF(SUM(COUNTIFS('Planificación 2026-1'!F:F,"PRINCIPAL",'Planificación 2026-1'!X:X,C64,'Planificación 2026-1'!H:H,"AR"))&gt;0,"P34"," ")</f>
        <v xml:space="preserve"> </v>
      </c>
      <c r="X64" s="58" t="str">
        <f>IF(SUM(COUNTIFS('Planificación 2026-1'!F:F,"PRINCIPAL",'Planificación 2026-1'!X:X,C64,'Planificación 2026-1'!H:H,"T1"))&gt;0,"P35"," ")</f>
        <v xml:space="preserve"> </v>
      </c>
      <c r="Y64" s="58" t="str">
        <f>IF(SUM(COUNTIFS('Planificación 2026-1'!F:F,"PRINCIPAL",'Planificación 2026-1'!X:X,C64,'Planificación 2026-1'!H:H,"T3"))&gt;0,"P36"," ")</f>
        <v xml:space="preserve"> </v>
      </c>
      <c r="Z64" s="58" t="str">
        <f>IF(SUM(COUNTIFS('Planificación 2026-1'!F:F,"PRINCIPAL",'Planificación 2026-1'!X:X,C64,'Planificación 2026-1'!H:H,"T2"))&gt;0,"P37"," ")</f>
        <v xml:space="preserve"> </v>
      </c>
      <c r="AA64" s="58" t="str">
        <f>IF(SUM(COUNTIFS('Planificación 2026-1'!F:F,"PRINCIPAL",'Planificación 2026-1'!X:X,C64,'Planificación 2026-1'!H:H,"AE"))&gt;0,"P38"," ")</f>
        <v xml:space="preserve"> </v>
      </c>
      <c r="AB64" s="58" t="str">
        <f>IF(SUM(COUNTIFS('Planificación 2026-1'!F:F,"PRINCIPAL",'Planificación 2026-1'!X:X,C64,'Planificación 2026-1'!H:H,"T4"))&gt;0,"P55"," ")</f>
        <v xml:space="preserve"> </v>
      </c>
      <c r="AC64" s="58" t="str">
        <f>IF(SUM(COUNTIFS('Planificación 2026-1'!F:F,"FILIAL",'Planificación 2026-1'!X:X,C64,'Planificación 2026-1'!H:H,"AF"))&gt;0," P01"," ")</f>
        <v xml:space="preserve"> </v>
      </c>
      <c r="AD64" s="58" t="str">
        <f>IF(SUM(COUNTIFS('Planificación 2026-1'!F:F,"FILIAL",'Planificación 2026-1'!X:X,C64,'Planificación 2026-1'!H:H,"EN"))&gt;0,"P02"," ")</f>
        <v xml:space="preserve"> </v>
      </c>
      <c r="AE64" s="58" t="str">
        <f>IF(SUM(COUNTIFS('Planificación 2026-1'!F:F,"FILIAL",'Planificación 2026-1'!X:X,C64,'Planificación 2026-1'!H:H,"IS"))&gt;0,"P03"," ")</f>
        <v xml:space="preserve"> </v>
      </c>
      <c r="AF64" s="58" t="str">
        <f>IF(SUM(COUNTIFS('Planificación 2026-1'!F:F,"FILIAL",'Planificación 2026-1'!X:X,C64,'Planificación 2026-1'!H:H,"PS"))&gt;0,"P04"," ")</f>
        <v xml:space="preserve"> </v>
      </c>
      <c r="AG64" s="58"/>
      <c r="AH64" s="58" t="str">
        <f>IF(SUM(COUNTIFS('Planificación 2026-1'!F:F,"FILIAL",'Planificación 2026-1'!X:X,C64,'Planificación 2026-1'!H:H,"IN"))&gt;0,"P06"," ")</f>
        <v xml:space="preserve"> </v>
      </c>
      <c r="AI64" s="58" t="str">
        <f>IF(SUM(COUNTIFS('Planificación 2026-1'!F:F,"FILIAL",'Planificación 2026-1'!X:X,C64,'Planificación 2026-1'!H:H,"CA"))&gt;0,"P07"," ")</f>
        <v xml:space="preserve"> </v>
      </c>
      <c r="AJ64" s="58" t="str">
        <f>IF(SUM(COUNTIFS('Planificación 2026-1'!F:F,"FILIAL",'Planificación 2026-1'!X:X,C64,'Planificación 2026-1'!H:H,"DE"))&gt;0,"P08"," ")</f>
        <v xml:space="preserve"> </v>
      </c>
      <c r="AK64" s="58" t="str">
        <f>IF(SUM(COUNTIFS('Planificación 2026-1'!F:F,"FILIAL",'Planificación 2026-1'!X:X,C64,'Planificación 2026-1'!H:H,"OB"))&gt;0,"P09"," ")</f>
        <v xml:space="preserve"> </v>
      </c>
      <c r="AL64" s="58" t="str">
        <f>IF(SUM(COUNTIFS('Planificación 2026-1'!F:F,"FILIAL",'Planificación 2026-1'!X:X,C64,'Planificación 2026-1'!H:H,"MH"))&gt;0,"P31"," ")</f>
        <v xml:space="preserve"> </v>
      </c>
      <c r="AM64" s="58" t="str">
        <f>IF(SUM(COUNTIFS('Planificación 2026-1'!F:F,"FILIAL",'Planificación 2026-1'!X:X,C64,'Planificación 2026-1'!H:H,"IC"))&gt;0,"P32"," ")</f>
        <v xml:space="preserve"> </v>
      </c>
      <c r="AN64" s="58" t="str">
        <f>IF(SUM(COUNTIFS('Planificación 2026-1'!F:F,"FILIAL",'Planificación 2026-1'!X:X,C64,'Planificación 2026-1'!H:H,"AR"))&gt;0,"P34"," ")</f>
        <v xml:space="preserve"> </v>
      </c>
      <c r="AO64" s="58" t="str">
        <f>IF(SUM(COUNTIFS('Planificación 2026-1'!F:F,"FILIAL",'Planificación 2026-1'!X:X,C64,'Planificación 2026-1'!H:H,"T1"))&gt;0,"P35"," ")</f>
        <v xml:space="preserve"> </v>
      </c>
      <c r="AP64" s="58" t="str">
        <f>IF(SUM(COUNTIFS('Planificación 2026-1'!F:F,"FILIAL",'Planificación 2026-1'!X:X,C64,'Planificación 2026-1'!H:H,"T3"))&gt;0,"P36"," ")</f>
        <v xml:space="preserve"> </v>
      </c>
      <c r="AQ64" s="58" t="str">
        <f>IF(SUM(COUNTIFS('Planificación 2026-1'!F:F,"FILIAL",'Planificación 2026-1'!X:X,C64,'Planificación 2026-1'!H:H,"T2"))&gt;0,"P37"," ")</f>
        <v xml:space="preserve"> </v>
      </c>
      <c r="AR64" s="58" t="str">
        <f>IF(SUM(COUNTIFS('Planificación 2026-1'!F:F,"FILIAL",'Planificación 2026-1'!X:X,C64,'Planificación 2026-1'!H:H,"AE"))&gt;0,"P38"," ")</f>
        <v xml:space="preserve"> </v>
      </c>
      <c r="AS64" s="58" t="str">
        <f>IF(SUM(COUNTIFS('Planificación 2026-1'!F:F,"FILIAL",'Planificación 2026-1'!X:X,C64,'Planificación 2026-1'!H:H,"T4"))&gt;0,"P55"," ")</f>
        <v xml:space="preserve"> </v>
      </c>
      <c r="AT64" s="58" t="str">
        <f>IF(SUM(COUNTIFS('Planificación 2026-1'!F:F,"SUNAMPE",'Planificación 2026-1'!X:X,C64,'Planificación 2026-1'!H:H,"AF"))&gt;0," P01"," ")</f>
        <v xml:space="preserve"> </v>
      </c>
      <c r="AU64" s="58" t="str">
        <f>IF(SUM(COUNTIFS('Planificación 2026-1'!F:F,"SUNAMPE",'Planificación 2026-1'!X:X,C64,'Planificación 2026-1'!H:H,"EN"))&gt;0,"P02"," ")</f>
        <v xml:space="preserve"> </v>
      </c>
      <c r="AV64" s="58" t="str">
        <f>IF(SUM(COUNTIFS('Planificación 2026-1'!F:F,"SUNAMPE",'Planificación 2026-1'!X:X,C64,'Planificación 2026-1'!H:H,"IS"))&gt;0,"P03"," ")</f>
        <v xml:space="preserve"> </v>
      </c>
      <c r="AW64" s="58" t="str">
        <f>IF(SUM(COUNTIFS('Planificación 2026-1'!F:F,"SUNAMPE",'Planificación 2026-1'!X:X,C64,'Planificación 2026-1'!H:H,"PS"))&gt;0,"P04"," ")</f>
        <v xml:space="preserve"> </v>
      </c>
      <c r="AX64" s="58"/>
      <c r="AY64" s="58" t="str">
        <f>IF(SUM(COUNTIFS('Planificación 2026-1'!F:F,"SUNAMPE",'Planificación 2026-1'!X:X,C64,'Planificación 2026-1'!H:H,"IN"))&gt;0,"P06"," ")</f>
        <v xml:space="preserve"> </v>
      </c>
      <c r="AZ64" s="58" t="str">
        <f>IF(SUM(COUNTIFS('Planificación 2026-1'!F:F,"SUNAMPE",'Planificación 2026-1'!X:X,C64,'Planificación 2026-1'!H:H,"CA"))&gt;0,"P07"," ")</f>
        <v xml:space="preserve"> </v>
      </c>
      <c r="BA64" s="58" t="str">
        <f>IF(SUM(COUNTIFS('Planificación 2026-1'!F:F,"SUNAMPE",'Planificación 2026-1'!X:X,C64,'Planificación 2026-1'!H:H,"DE"))&gt;0,"P08"," ")</f>
        <v xml:space="preserve"> </v>
      </c>
      <c r="BB64" s="58" t="str">
        <f>IF(SUM(COUNTIFS('Planificación 2026-1'!F:F,"SUNAMPE",'Planificación 2026-1'!X:X,C64,'Planificación 2026-1'!H:H,"OB"))&gt;0,"P09"," ")</f>
        <v xml:space="preserve"> </v>
      </c>
      <c r="BC64" s="58" t="str">
        <f>IF(SUM(COUNTIFS('Planificación 2026-1'!F:F,"SUNAMPE",'Planificación 2026-1'!X:X,C64,'Planificación 2026-1'!H:H,"MH"))&gt;0,"P31"," ")</f>
        <v xml:space="preserve"> </v>
      </c>
      <c r="BD64" s="58" t="str">
        <f>IF(SUM(COUNTIFS('Planificación 2026-1'!F:F,"SUNAMPE",'Planificación 2026-1'!X:X,C64,'Planificación 2026-1'!H:H,"IC"))&gt;0,"P32"," ")</f>
        <v xml:space="preserve"> </v>
      </c>
      <c r="BE64" s="58" t="str">
        <f>IF(SUM(COUNTIFS('Planificación 2026-1'!F:F,"SUNAMPE",'Planificación 2026-1'!X:X,C64,'Planificación 2026-1'!H:H,"AR"))&gt;0,"P34"," ")</f>
        <v xml:space="preserve"> </v>
      </c>
      <c r="BF64" s="58" t="str">
        <f>IF(SUM(COUNTIFS('Planificación 2026-1'!F:F,"SUNAMPE",'Planificación 2026-1'!X:X,C64,'Planificación 2026-1'!H:H,"T1"))&gt;0,"P35"," ")</f>
        <v xml:space="preserve"> </v>
      </c>
      <c r="BG64" s="58" t="str">
        <f>IF(SUM(COUNTIFS('Planificación 2026-1'!F:F,"SUNAMPE",'Planificación 2026-1'!X:X,C64,'Planificación 2026-1'!H:H,"T3"))&gt;0,"P36"," ")</f>
        <v xml:space="preserve"> </v>
      </c>
      <c r="BH64" s="58" t="str">
        <f>IF(SUM(COUNTIFS('Planificación 2026-1'!F:F,"SUNAMPE",'Planificación 2026-1'!X:X,C64,'Planificación 2026-1'!H:H,"T2"))&gt;0,"P37"," ")</f>
        <v xml:space="preserve"> </v>
      </c>
      <c r="BI64" s="58" t="str">
        <f>IF(SUM(COUNTIFS('Planificación 2026-1'!F:F,"SUNAMPE",'Planificación 2026-1'!X:X,C64,'Planificación 2026-1'!H:H,"AE"))&gt;0,"P38"," ")</f>
        <v xml:space="preserve"> </v>
      </c>
      <c r="BJ64" s="58" t="str">
        <f>IF(SUM(COUNTIFS('Planificación 2026-1'!F:F,"SUNAMPE",'Planificación 2026-1'!X:X,C64,'Planificación 2026-1'!H:H,"T4"))&gt;0,"P55"," ")</f>
        <v xml:space="preserve"> </v>
      </c>
      <c r="BK64" s="58" t="str">
        <f>IF(SUM(COUNTIFS('Planificación 2026-1'!F:F,"HUAURA",'Planificación 2026-1'!X:X,C64,'Planificación 2026-1'!H:H,"AF"))&gt;0," P01"," ")</f>
        <v xml:space="preserve"> </v>
      </c>
      <c r="BL64" s="58" t="str">
        <f>IF(SUM(COUNTIFS('Planificación 2026-1'!F:F,"HUAURA",'Planificación 2026-1'!X:X,C64,'Planificación 2026-1'!H:H,"EN"))&gt;0,"P02"," ")</f>
        <v xml:space="preserve"> </v>
      </c>
      <c r="BM64" s="58" t="str">
        <f>IF(SUM(COUNTIFS('Planificación 2026-1'!F:F,"HUAURA",'Planificación 2026-1'!X:X,C64,'Planificación 2026-1'!H:H,"IS"))&gt;0,"P03"," ")</f>
        <v xml:space="preserve"> </v>
      </c>
      <c r="BN64" s="58" t="str">
        <f>IF(SUM(COUNTIFS('Planificación 2026-1'!F:F,"HUAURA",'Planificación 2026-1'!X:X,C64,'Planificación 2026-1'!H:H,"PS"))&gt;0,"P04"," ")</f>
        <v xml:space="preserve"> </v>
      </c>
      <c r="BO64" s="58"/>
      <c r="BP64" s="58" t="str">
        <f>IF(SUM(COUNTIFS('Planificación 2026-1'!F:F,"HUAURA",'Planificación 2026-1'!X:X,C64,'Planificación 2026-1'!H:H,"IN"))&gt;0,"P06"," ")</f>
        <v xml:space="preserve"> </v>
      </c>
      <c r="BQ64" s="58" t="str">
        <f>IF(SUM(COUNTIFS('Planificación 2026-1'!F:F,"HUAURA",'Planificación 2026-1'!X:X,C64,'Planificación 2026-1'!H:H,"CA"))&gt;0,"P07"," ")</f>
        <v xml:space="preserve"> </v>
      </c>
      <c r="BR64" s="58" t="str">
        <f>IF(SUM(COUNTIFS('Planificación 2026-1'!F:F,"HUAURA",'Planificación 2026-1'!X:X,C64,'Planificación 2026-1'!H:H,"DE"))&gt;0,"P08"," ")</f>
        <v xml:space="preserve"> </v>
      </c>
      <c r="BS64" s="58" t="str">
        <f>IF(SUM(COUNTIFS('Planificación 2026-1'!F:F,"HUAURA",'Planificación 2026-1'!X:X,C64,'Planificación 2026-1'!H:H,"OB"))&gt;0,"P09"," ")</f>
        <v xml:space="preserve"> </v>
      </c>
      <c r="BT64" s="58" t="str">
        <f>IF(SUM(COUNTIFS('Planificación 2026-1'!F:F,"HUAURA",'Planificación 2026-1'!X:X,C64,'Planificación 2026-1'!H:H,"MH"))&gt;0,"P31"," ")</f>
        <v xml:space="preserve"> </v>
      </c>
      <c r="BU64" s="58" t="str">
        <f>IF(SUM(COUNTIFS('Planificación 2026-1'!F:F,"HUAURA",'Planificación 2026-1'!X:X,C64,'Planificación 2026-1'!H:H,"IC"))&gt;0,"P32"," ")</f>
        <v xml:space="preserve"> </v>
      </c>
      <c r="BV64" s="58" t="str">
        <f>IF(SUM(COUNTIFS('Planificación 2026-1'!F:F,"HUAURA",'Planificación 2026-1'!X:X,C64,'Planificación 2026-1'!H:H,"AR"))&gt;0,"P34"," ")</f>
        <v xml:space="preserve"> </v>
      </c>
      <c r="BW64" s="58" t="str">
        <f>IF(SUM(COUNTIFS('Planificación 2026-1'!F:F,"HUAURA",'Planificación 2026-1'!X:X,C64,'Planificación 2026-1'!H:H,"T1"))&gt;0,"P35"," ")</f>
        <v xml:space="preserve"> </v>
      </c>
      <c r="BX64" s="58" t="str">
        <f>IF(SUM(COUNTIFS('Planificación 2026-1'!F:F,"HUAURA",'Planificación 2026-1'!X:X,C64,'Planificación 2026-1'!H:H,"T3"))&gt;0,"P36"," ")</f>
        <v xml:space="preserve"> </v>
      </c>
      <c r="BY64" s="58" t="str">
        <f>IF(SUM(COUNTIFS('Planificación 2026-1'!F:F,"HUAURA",'Planificación 2026-1'!X:X,C64,'Planificación 2026-1'!H:H,"T2"))&gt;0,"P37"," ")</f>
        <v xml:space="preserve"> </v>
      </c>
      <c r="BZ64" s="58" t="str">
        <f>IF(SUM(COUNTIFS('Planificación 2026-1'!F:F,"HUAURA",'Planificación 2026-1'!X:X,C64,'Planificación 2026-1'!H:H,"AE"))&gt;0,"P38"," ")</f>
        <v xml:space="preserve"> </v>
      </c>
      <c r="CA64" s="58" t="str">
        <f>IF(SUM(COUNTIFS('Planificación 2026-1'!F:F,"HUAURA",'Planificación 2026-1'!X:X,C64,'Planificación 2026-1'!H:H,"T4"))&gt;0,"P55"," ")</f>
        <v xml:space="preserve"> </v>
      </c>
      <c r="CB64" s="59">
        <f>SUMIFS('Planificación 2026-1'!S:S,'Planificación 2026-1'!X:X,C64,'Planificación 2026-1'!H:H,"AF",'Planificación 2026-1'!I:I,"&gt;2")</f>
        <v>0</v>
      </c>
      <c r="CC64" s="59">
        <f>SUMIFS('Planificación 2026-1'!S:S,'Planificación 2026-1'!X:X,C64,'Planificación 2026-1'!H:H,"EN",'Planificación 2026-1'!I:I,"&gt;2")</f>
        <v>0</v>
      </c>
      <c r="CD64" s="59">
        <f>SUMIFS('Planificación 2026-1'!S:S,'Planificación 2026-1'!X:X,C64,'Planificación 2026-1'!H:H,"IS",'Planificación 2026-1'!I:I,"&gt;2")</f>
        <v>0</v>
      </c>
      <c r="CE64" s="59">
        <f>SUMIFS('Planificación 2026-1'!S:S,'Planificación 2026-1'!X:X,C64,'Planificación 2026-1'!H:H,"PS",'Planificación 2026-1'!I:I,"&gt;2")</f>
        <v>0</v>
      </c>
      <c r="CF64" s="59">
        <f>SUMIFS('Planificación 2026-1'!S:S,'Planificación 2026-1'!X:X,C64,'Planificación 2026-1'!H:H,"IN",'Planificación 2026-1'!I:I,"&gt;2")</f>
        <v>0</v>
      </c>
      <c r="CG64" s="59">
        <f>SUMIFS('Planificación 2026-1'!S:S,'Planificación 2026-1'!X:X,C64,'Planificación 2026-1'!H:H,"CA",'Planificación 2026-1'!I:I,"&gt;2")</f>
        <v>0</v>
      </c>
      <c r="CH64" s="59">
        <f>SUMIFS('Planificación 2026-1'!S:S,'Planificación 2026-1'!X:X,C64,'Planificación 2026-1'!H:H,"DE",'Planificación 2026-1'!I:I,"&gt;2")</f>
        <v>0</v>
      </c>
      <c r="CI64" s="59">
        <f>SUMIFS('Planificación 2026-1'!S:S,'Planificación 2026-1'!X:X,C64,'Planificación 2026-1'!H:H,"OB",'Planificación 2026-1'!I:I,"&gt;2")</f>
        <v>0</v>
      </c>
      <c r="CJ64" s="59">
        <f>SUMIFS('Planificación 2026-1'!S:S,'Planificación 2026-1'!X:X,C64,'Planificación 2026-1'!H:H,"MH",'Planificación 2026-1'!I:I,"&gt;2")</f>
        <v>11</v>
      </c>
      <c r="CK64" s="59">
        <f>SUMIFS('Planificación 2026-1'!S:S,'Planificación 2026-1'!X:X,C64,'Planificación 2026-1'!H:H,"IC",'Planificación 2026-1'!I:I,"&gt;2")</f>
        <v>0</v>
      </c>
      <c r="CL64" s="59">
        <f>SUMIFS('Planificación 2026-1'!S:S,'Planificación 2026-1'!X:X,C64,'Planificación 2026-1'!H:H,"AR",'Planificación 2026-1'!I:I,"&gt;2")</f>
        <v>0</v>
      </c>
      <c r="CM64" s="59">
        <f>SUMIFS('Planificación 2026-1'!S:S,'Planificación 2026-1'!X:X,C64,'Planificación 2026-1'!H:H,"AE",'Planificación 2026-1'!I:I,"&gt;2")</f>
        <v>0</v>
      </c>
      <c r="CN64" s="59">
        <f>SUMIFS('Planificación 2026-1'!S:S,'Planificación 2026-1'!X:X,C64,'Planificación 2026-1'!H:H,"T1",'Planificación 2026-1'!I:I,"&gt;2")</f>
        <v>0</v>
      </c>
      <c r="CO64" s="59">
        <f>SUMIFS('Planificación 2026-1'!S:S,'Planificación 2026-1'!X:X,C64,'Planificación 2026-1'!H:H,"T3",'Planificación 2026-1'!I:I,"&gt;2")</f>
        <v>0</v>
      </c>
      <c r="CP64" s="59">
        <f>SUMIFS('Planificación 2026-1'!S:S,'Planificación 2026-1'!X:X,C64,'Planificación 2026-1'!H:H,"T2",'Planificación 2026-1'!I:I,"&gt;2")</f>
        <v>5</v>
      </c>
      <c r="CQ64" s="59">
        <f>SUMIFS('Planificación 2026-1'!S:S,'Planificación 2026-1'!X:X,C64,'Planificación 2026-1'!H:H,"T4",'Planificación 2026-1'!I:I,"&gt;2")</f>
        <v>0</v>
      </c>
      <c r="CR64" s="59">
        <f>SUMIFS('Planificación 2026-1'!S:S,'Planificación 2026-1'!X:X,C64,'Planificación 2026-1'!H:H,"AF",'Planificación 2026-1'!I:I,"&lt;3")</f>
        <v>0</v>
      </c>
      <c r="CS64" s="59">
        <f>SUMIFS('Planificación 2026-1'!S:S,'Planificación 2026-1'!X:X,C64,'Planificación 2026-1'!H:H,"EN",'Planificación 2026-1'!I:I,"&lt;3")</f>
        <v>0</v>
      </c>
      <c r="CT64" s="59">
        <f>SUMIFS('Planificación 2026-1'!S:S,'Planificación 2026-1'!X:X,C64,'Planificación 2026-1'!H:H,"IS",'Planificación 2026-1'!I:I,"&lt;3")</f>
        <v>0</v>
      </c>
      <c r="CU64" s="59">
        <f>SUMIFS('Planificación 2026-1'!S:S,'Planificación 2026-1'!X:X,C64,'Planificación 2026-1'!H:H,"PS",'Planificación 2026-1'!I:I,"&lt;3")</f>
        <v>0</v>
      </c>
      <c r="CV64" s="59">
        <f>SUMIFS('Planificación 2026-1'!S:S,'Planificación 2026-1'!X:X,C64,'Planificación 2026-1'!H:H,"IN",'Planificación 2026-1'!I:I,"&lt;3")</f>
        <v>0</v>
      </c>
      <c r="CW64" s="59">
        <f>SUMIFS('Planificación 2026-1'!S:S,'Planificación 2026-1'!X:X,C64,'Planificación 2026-1'!H:H,"CA",'Planificación 2026-1'!I:I,"&lt;3")</f>
        <v>0</v>
      </c>
      <c r="CX64" s="59">
        <f>SUMIFS('Planificación 2026-1'!S:S,'Planificación 2026-1'!X:X,C64,'Planificación 2026-1'!H:H,"DE",'Planificación 2026-1'!I:I,"&lt;3")</f>
        <v>0</v>
      </c>
      <c r="CY64" s="59">
        <f>SUMIFS('Planificación 2026-1'!S:S,'Planificación 2026-1'!X:X,C64,'Planificación 2026-1'!H:H,"OB",'Planificación 2026-1'!I:I,"&lt;3")</f>
        <v>0</v>
      </c>
      <c r="CZ64" s="59">
        <f>SUMIFS('Planificación 2026-1'!S:S,'Planificación 2026-1'!X:X,C64,'Planificación 2026-1'!H:H,"MH",'Planificación 2026-1'!I:I,"&lt;3")</f>
        <v>0</v>
      </c>
      <c r="DA64" s="59">
        <f>SUMIFS('Planificación 2026-1'!S:S,'Planificación 2026-1'!X:X,C64,'Planificación 2026-1'!H:H,"IC",'Planificación 2026-1'!I:I,"&lt;3")</f>
        <v>0</v>
      </c>
      <c r="DB64" s="59">
        <f>SUMIFS('Planificación 2026-1'!S:S,'Planificación 2026-1'!X:X,C64,'Planificación 2026-1'!H:H,"AR",'Planificación 2026-1'!I:I,"&lt;3")</f>
        <v>0</v>
      </c>
      <c r="DC64" s="59">
        <f>SUMIFS('Planificación 2026-1'!S:S,'Planificación 2026-1'!X:X,C64,'Planificación 2026-1'!H:H,"AE",'Planificación 2026-1'!I:I,"&lt;3")</f>
        <v>0</v>
      </c>
      <c r="DD64" s="59">
        <f>SUMIFS('Planificación 2026-1'!S:S,'Planificación 2026-1'!X:X,C64,'Planificación 2026-1'!H:H,"T1",'Planificación 2026-1'!I:I,"&lt;3")</f>
        <v>0</v>
      </c>
      <c r="DE64" s="59">
        <f>SUMIFS('Planificación 2026-1'!S:S,'Planificación 2026-1'!X:X,C64,'Planificación 2026-1'!H:H,"T3",'Planificación 2026-1'!I:I,"&lt;3")</f>
        <v>0</v>
      </c>
      <c r="DF64" s="59">
        <f>SUMIFS('Planificación 2026-1'!S:S,'Planificación 2026-1'!X:X,C64,'Planificación 2026-1'!H:H,"T2",'Planificación 2026-1'!I:I,"&lt;3")</f>
        <v>0</v>
      </c>
      <c r="DG64" s="59">
        <f>SUMIFS('Planificación 2026-1'!S:S,'Planificación 2026-1'!X:X,C64,'Planificación 2026-1'!H:H,"T4",'Planificación 2026-1'!I:I,"&lt;3")</f>
        <v>0</v>
      </c>
      <c r="DH64" s="58" t="str">
        <f t="shared" ref="DH64:DH121" si="17">TRIM(CONCATENATE(L64,M64,N64,O64,P64,Q64,R64,S64,T64,U64,V64,W64,X64,Y64,Z64,AA64,AB64))</f>
        <v/>
      </c>
      <c r="DI64" s="27">
        <f>IF(C64="","",SUMIFS('Planificación 2026-1'!S:S,'Planificación 2026-1'!X:X,C64,'Planificación 2026-1'!F:F,"PRINCIPAL",'Planificación 2026-1'!Y:Y,"VIRTUAL"))</f>
        <v>0</v>
      </c>
      <c r="DJ64" s="27">
        <f>IF(C64="","",SUMIFS('Planificación 2026-1'!S:S,'Planificación 2026-1'!X:X,C64,'Planificación 2026-1'!F:F,"PRINCIPAL",'Planificación 2026-1'!Y:Y,"PRESENCIAL"))</f>
        <v>0</v>
      </c>
      <c r="DK64" s="27">
        <f>IF(C64="","",SUMIFS('Planificación 2026-1'!S:S,'Planificación 2026-1'!X:X,C64,'Planificación 2026-1'!F:F,"PRINCIPAL",'Planificación 2026-1'!Y:Y,"HIBRIDO PRESENCIAL"))</f>
        <v>0</v>
      </c>
      <c r="DL64" s="58" t="str">
        <f t="shared" ref="DL64:DL121" si="18">TRIM(CONCATENATE(AC64,AD64,AE64,AF64,AG64,AH64,AI64,AJ64,AK64,AL64,AM64,AN64,AO64,AP64,AQ64,AR64,AS64))</f>
        <v/>
      </c>
      <c r="DM64" s="58">
        <f>IF(C64="","",SUMIFS('Planificación 2026-1'!S:S,'Planificación 2026-1'!X:X,C64,'Planificación 2026-1'!F:F,"FILIAL",'Planificación 2026-1'!Y:Y,"VIRTUAL"))</f>
        <v>0</v>
      </c>
      <c r="DN64" s="60">
        <f>IF(C64="","",SUMIFS('Planificación 2026-1'!S:S,'Planificación 2026-1'!X:X,C64,'Planificación 2026-1'!F:F,"FILIAL",'Planificación 2026-1'!Y:Y,"PRESENCIAL"))</f>
        <v>0</v>
      </c>
      <c r="DO64" s="29">
        <f>IF(C64="","",SUMIFS('Planificación 2026-1'!S:S,'Planificación 2026-1'!X:X,C64,'Planificación 2026-1'!F:F,"FILIAL",'Planificación 2026-1'!Y:Y,"HIBRIDO PRESENCIAL"))</f>
        <v>0</v>
      </c>
      <c r="DP64" s="61" t="str">
        <f t="shared" ref="DP64:DP121" si="19">TRIM(CONCATENATE(AT64,AU64,AV64,AW64,AX64,AY64,AZ64,BA64,BB64,BC64,BD64,BE64,BF64,BG64,BH64,BI64,BJ64))</f>
        <v/>
      </c>
      <c r="DQ64" s="58">
        <f>IF(C64="","",SUMIFS('Planificación 2026-1'!S:S,'Planificación 2026-1'!X:X,C64,'Planificación 2026-1'!F:F,"SUNAMPE",'Planificación 2026-1'!Y:Y,"VIRTUAL"))</f>
        <v>0</v>
      </c>
      <c r="DR64" s="29">
        <f>IF(C64="","",SUMIFS('Planificación 2026-1'!S:S,'Planificación 2026-1'!X:X,C64,'Planificación 2026-1'!F:F,"SUNAMPE",'Planificación 2026-1'!Y:Y,"PRESENCIAL"))</f>
        <v>0</v>
      </c>
      <c r="DS64" s="61" t="str">
        <f t="shared" ref="DS64:DS121" si="20">TRIM(CONCATENATE(BK64,BL64,BM64,BN64,BO64,BP64,BQ64,BR64,BS64,BT64,BU64,BV64,BW64,BX64,BY64,BZ64,CA64))</f>
        <v/>
      </c>
      <c r="DT64" s="58">
        <f>IF(C64="","",SUMIFS('Planificación 2026-1'!S:S,'Planificación 2026-1'!X:X,C64,'Planificación 2026-1'!F:F,"HUAURA",'Planificación 2026-1'!Y:Y,"VIRTUAL"))</f>
        <v>0</v>
      </c>
      <c r="DU64" s="29">
        <f>IF(C64="","",SUMIFS('Planificación 2026-1'!S:S,'Planificación 2026-1'!X:X,C64,'Planificación 2026-1'!F:F,"HUAURA",'Planificación 2026-1'!Y:Y,"PRESENCIAL"))</f>
        <v>0</v>
      </c>
      <c r="DV64" s="32">
        <f>SUMIFS('Planificación 2026-1'!S:S,'Planificación 2026-1'!X:X,C64,'Planificación 2026-1'!F:F,"PRINCIPAL",'Planificación 2026-1'!Y:Y,"VIRTUAL",'Planificación 2026-1'!I:I,"&gt;2")</f>
        <v>0</v>
      </c>
      <c r="DW64" s="32">
        <f>SUMIFS('Planificación 2026-1'!S:S,'Planificación 2026-1'!X:X,C64,'Planificación 2026-1'!F:F,"PRINCIPAL",'Planificación 2026-1'!Y:Y,"&lt;&gt;VIRTUAL",'Planificación 2026-1'!I:I,"&gt;2")</f>
        <v>0</v>
      </c>
      <c r="DX64" s="32">
        <f>SUMIFS('Planificación 2026-1'!S:S,'Planificación 2026-1'!X:X,C64,'Planificación 2026-1'!F:F,"SUNAMPE",'Planificación 2026-1'!Y:Y,"VIRTUAL",'Planificación 2026-1'!I:I,"&gt;2")</f>
        <v>0</v>
      </c>
      <c r="DY64" s="32">
        <f>SUMIFS('Planificación 2026-1'!S:S,'Planificación 2026-1'!X:X,C64,'Planificación 2026-1'!F:F,"SUNAMPE",'Planificación 2026-1'!Y:Y,"&lt;&gt;VIRTUAL",'Planificación 2026-1'!I:I,"&gt;2")</f>
        <v>0</v>
      </c>
      <c r="DZ64" s="32">
        <f>SUMIFS('Planificación 2026-1'!S:S,'Planificación 2026-1'!X:X,C64,'Planificación 2026-1'!F:F,"FILIAL",'Planificación 2026-1'!Y:Y,"VIRTUAL",'Planificación 2026-1'!I:I,"&gt;2")</f>
        <v>0</v>
      </c>
      <c r="EA64" s="32">
        <f>SUMIFS('Planificación 2026-1'!S:S,'Planificación 2026-1'!X:X,C64,'Planificación 2026-1'!F:F,"FILIAL",'Planificación 2026-1'!Y:Y,"&lt;&gt;VIRTUAL",'Planificación 2026-1'!I:I,"&gt;2")</f>
        <v>0</v>
      </c>
      <c r="EB64" s="32">
        <f>SUMIFS('Planificación 2026-1'!S:S,'Planificación 2026-1'!X:X,C64,'Planificación 2026-1'!F:F,"PORUMA",'Planificación 2026-1'!Y:Y,"VIRTUAL",'Planificación 2026-1'!I:I,"&gt;2")</f>
        <v>0</v>
      </c>
      <c r="EC64" s="32">
        <f>SUMIFS('Planificación 2026-1'!S:S,'Planificación 2026-1'!X:X,C64,'Planificación 2026-1'!F:F,"PORUMA",'Planificación 2026-1'!Y:Y,"&lt;&gt;VIRTUAL",'Planificación 2026-1'!I:I,"&gt;2")</f>
        <v>16</v>
      </c>
      <c r="ED64" s="32">
        <f>SUMIFS('Planificación 2026-1'!S:S,'Planificación 2026-1'!X:X,C64,'Planificación 2026-1'!F:F,"HUAURA",'Planificación 2026-1'!Y:Y,"VIRTUAL",'Planificación 2026-1'!I:I,"&gt;2")</f>
        <v>0</v>
      </c>
      <c r="EE64" s="32">
        <f>SUMIFS('Planificación 2026-1'!S:S,'Planificación 2026-1'!X:X,C64,'Planificación 2026-1'!F:F,"HUAURA",'Planificación 2026-1'!Y:Y,"&lt;&gt;VIRTUAL",'Planificación 2026-1'!I:I,"&gt;2")</f>
        <v>0</v>
      </c>
      <c r="EF64" s="32">
        <f>SUMIFS('Planificación 2026-1'!S:S,'Planificación 2026-1'!X:X,C64,'Planificación 2026-1'!F:F,"PRINCIPAL",'Planificación 2026-1'!Y:Y,"VIRTUAL",'Planificación 2026-1'!I:I,"&lt;3")</f>
        <v>0</v>
      </c>
      <c r="EG64" s="32">
        <f>SUMIFS('Planificación 2026-1'!S:S,'Planificación 2026-1'!X:X,C64,'Planificación 2026-1'!F:F,"PRINCIPAL",'Planificación 2026-1'!Y:Y,"&lt;&gt;VIRTUAL",'Planificación 2026-1'!I:I,"&lt;3")</f>
        <v>0</v>
      </c>
      <c r="EH64" s="32">
        <f>SUMIFS('Planificación 2026-1'!S:S,'Planificación 2026-1'!X:X,C64,'Planificación 2026-1'!F:F,"SUNAMPE",'Planificación 2026-1'!Y:Y,"VIRTUAL",'Planificación 2026-1'!I:I,"&lt;3")</f>
        <v>0</v>
      </c>
      <c r="EI64" s="32">
        <f>SUMIFS('Planificación 2026-1'!S:S,'Planificación 2026-1'!X:X,C64,'Planificación 2026-1'!F:F,"SUNAMPE",'Planificación 2026-1'!Y:Y,"&lt;&gt;VIRTUAL",'Planificación 2026-1'!I:I,"&lt;3")</f>
        <v>0</v>
      </c>
      <c r="EJ64" s="32">
        <f>SUMIFS('Planificación 2026-1'!S:S,'Planificación 2026-1'!X:X,C64,'Planificación 2026-1'!F:F,"FILIAL",'Planificación 2026-1'!Y:Y,"VIRTUAL",'Planificación 2026-1'!I:I,"&lt;3")</f>
        <v>0</v>
      </c>
      <c r="EK64" s="32">
        <f>SUMIFS('Planificación 2026-1'!S:S,'Planificación 2026-1'!X:X,C64,'Planificación 2026-1'!F:F,"FILIAL",'Planificación 2026-1'!Y:Y,"&lt;&gt;VIRTUAL",'Planificación 2026-1'!I:I,"&lt;3")</f>
        <v>0</v>
      </c>
      <c r="EL64" s="32">
        <f>SUMIFS('Planificación 2026-1'!S:S,'Planificación 2026-1'!X:X,C64,'Planificación 2026-1'!F:F,"PORUMA",'Planificación 2026-1'!Y:Y,"VIRTUAL",'Planificación 2026-1'!I:I,"&lt;3")</f>
        <v>0</v>
      </c>
      <c r="EM64" s="32">
        <f>SUMIFS('Planificación 2026-1'!S:S,'Planificación 2026-1'!X:X,C64,'Planificación 2026-1'!F:F,"PORUMA",'Planificación 2026-1'!Y:Y,"&lt;&gt;VIRTUAL",'Planificación 2026-1'!I:I,"&lt;3")</f>
        <v>0</v>
      </c>
      <c r="EN64" s="32">
        <f>SUMIFS('Planificación 2026-1'!S:S,'Planificación 2026-1'!X:X,C64,'Planificación 2026-1'!F:F,"HUAURA",'Planificación 2026-1'!Y:Y,"VIRTUAL",'Planificación 2026-1'!I:I,"&lt;3")</f>
        <v>0</v>
      </c>
      <c r="EO64" s="32">
        <f>SUMIFS('Planificación 2026-1'!S:S,'Planificación 2026-1'!X:X,C64,'Planificación 2026-1'!F:F,"HUAURA",'Planificación 2026-1'!Y:Y,"&lt;&gt;VIRTUAL",'Planificación 2026-1'!I:I,"&lt;3")</f>
        <v>0</v>
      </c>
      <c r="EP64" s="32">
        <f t="shared" si="13"/>
        <v>0</v>
      </c>
      <c r="EQ64" s="32">
        <f t="shared" ref="EQ64:EQ120" si="21">EO64+EN64+EE64+ED64</f>
        <v>0</v>
      </c>
      <c r="ER64" s="32">
        <f t="shared" ref="ER64:ER120" si="22">EL64+EM64+EC64+EB64</f>
        <v>16</v>
      </c>
      <c r="ES64" s="32">
        <f t="shared" ref="ES64:ES120" si="23">EG64+EF64+DW64+DV64</f>
        <v>0</v>
      </c>
      <c r="ET64" s="32">
        <f t="shared" ref="ET64:ET120" si="24">EI64+EH64+DY64+DX64</f>
        <v>0</v>
      </c>
      <c r="EU64" s="32">
        <f t="shared" ref="EU64:EU120" si="25">SUM(EP64:ET64)</f>
        <v>16</v>
      </c>
      <c r="EV64" s="32" t="b">
        <f>EXACT(EU64,E64)</f>
        <v>1</v>
      </c>
      <c r="EW64" s="32"/>
      <c r="EX64" s="32">
        <f t="shared" si="14"/>
        <v>0</v>
      </c>
      <c r="EY64" s="32">
        <f t="shared" si="15"/>
        <v>0</v>
      </c>
      <c r="EZ64" s="32" t="b">
        <f>EXACT(SUM(EX64:EY64),E64)</f>
        <v>0</v>
      </c>
      <c r="FA64" s="32" t="str">
        <f t="shared" si="16"/>
        <v/>
      </c>
      <c r="FB64" s="32" t="str">
        <f t="shared" ref="FB64:FB121" si="26">IF(EX64=0,"PRESENCIAL",IF(EY64=0,"VIRTUAL",IF(EX64&gt;EY64,"MAS VIRTUAL",IF(EY64&gt;EX64,"MAS PRESENCIAL","AMBOS"))))</f>
        <v>PRESENCIAL</v>
      </c>
    </row>
    <row r="65" spans="1:158">
      <c r="A65" s="33"/>
      <c r="B65" s="65">
        <v>62</v>
      </c>
      <c r="C65" s="32" t="s">
        <v>264</v>
      </c>
      <c r="D65" s="429">
        <v>70539299</v>
      </c>
      <c r="E65" s="62">
        <f>SUMIF('Planificación 2026-1'!X:X,C65,'Planificación 2026-1'!S:S)</f>
        <v>16</v>
      </c>
      <c r="F65" s="63" t="s">
        <v>203</v>
      </c>
      <c r="G65" s="454" t="s">
        <v>200</v>
      </c>
      <c r="H65" s="64" t="s">
        <v>38</v>
      </c>
      <c r="I65" s="64" t="s">
        <v>156</v>
      </c>
      <c r="J65" s="32" t="s">
        <v>38</v>
      </c>
      <c r="K65" s="32" t="s">
        <v>156</v>
      </c>
      <c r="L65" s="57" t="str">
        <f>IF(SUM(COUNTIFS('Planificación 2026-1'!F:F,"PRINCIPAL",'Planificación 2026-1'!X:X,C65,'Planificación 2026-1'!H:H,"AF"))&gt;0,"P01"," ")</f>
        <v xml:space="preserve"> </v>
      </c>
      <c r="M65" s="58" t="str">
        <f>IF(SUM(COUNTIFS('Planificación 2026-1'!F:F,"PRINCIPAL",'Planificación 2026-1'!X:X,C65,'Planificación 2026-1'!H:H,"EN"))&gt;0,"P02"," ")</f>
        <v xml:space="preserve"> </v>
      </c>
      <c r="N65" s="58" t="str">
        <f>IF(SUM(COUNTIFS('Planificación 2026-1'!F:F,"PRINCIPAL",'Planificación 2026-1'!X:X,C65,'Planificación 2026-1'!H:H,"IS"))&gt;0,"P03"," ")</f>
        <v xml:space="preserve"> </v>
      </c>
      <c r="O65" s="58" t="str">
        <f>IF(SUM(COUNTIFS('Planificación 2026-1'!F:F,"PRINCIPAL",'Planificación 2026-1'!X:X,C65,'Planificación 2026-1'!H:H,"PS"))&gt;0,"P04"," ")</f>
        <v xml:space="preserve"> </v>
      </c>
      <c r="P65" s="58"/>
      <c r="Q65" s="58" t="str">
        <f>IF(SUM(COUNTIFS('Planificación 2026-1'!F:F,"PRINCIPAL",'Planificación 2026-1'!X:X,C65,'Planificación 2026-1'!H:H,"IN"))&gt;0,"P06"," ")</f>
        <v xml:space="preserve"> </v>
      </c>
      <c r="R65" s="58" t="str">
        <f>IF(SUM(COUNTIFS('Planificación 2026-1'!F:F,"PRINCIPAL",'Planificación 2026-1'!X:X,C65,'Planificación 2026-1'!H:H,"CA"))&gt;0,"P07"," ")</f>
        <v xml:space="preserve"> </v>
      </c>
      <c r="S65" s="58" t="str">
        <f>IF(SUM(COUNTIFS('Planificación 2026-1'!F:F,"PRINCIPAL",'Planificación 2026-1'!X:X,C65,'Planificación 2026-1'!H:H,"DE"))&gt;0,"P08"," ")</f>
        <v xml:space="preserve"> </v>
      </c>
      <c r="T65" s="58" t="str">
        <f>IF(SUM(COUNTIFS('Planificación 2026-1'!F:F,"PRINCIPAL",'Planificación 2026-1'!X:X,C65,'Planificación 2026-1'!H:H,"OB"))&gt;0,"P09"," ")</f>
        <v>P09</v>
      </c>
      <c r="U65" s="58" t="str">
        <f>IF(SUM(COUNTIFS('Planificación 2026-1'!F:F,"PRINCIPAL",'Planificación 2026-1'!X:X,C65,'Planificación 2026-1'!H:H,"MH"))&gt;0,"P31"," ")</f>
        <v xml:space="preserve"> </v>
      </c>
      <c r="V65" s="58" t="str">
        <f>IF(SUM(COUNTIFS('Planificación 2026-1'!F:F,"PRINCIPAL",'Planificación 2026-1'!X:X,C65,'Planificación 2026-1'!H:H,"IC"))&gt;0,"P32"," ")</f>
        <v xml:space="preserve"> </v>
      </c>
      <c r="W65" s="58" t="str">
        <f>IF(SUM(COUNTIFS('Planificación 2026-1'!F:F,"PRINCIPAL",'Planificación 2026-1'!X:X,C65,'Planificación 2026-1'!H:H,"AR"))&gt;0,"P34"," ")</f>
        <v xml:space="preserve"> </v>
      </c>
      <c r="X65" s="58" t="str">
        <f>IF(SUM(COUNTIFS('Planificación 2026-1'!F:F,"PRINCIPAL",'Planificación 2026-1'!X:X,C65,'Planificación 2026-1'!H:H,"T1"))&gt;0,"P35"," ")</f>
        <v xml:space="preserve"> </v>
      </c>
      <c r="Y65" s="58" t="str">
        <f>IF(SUM(COUNTIFS('Planificación 2026-1'!F:F,"PRINCIPAL",'Planificación 2026-1'!X:X,C65,'Planificación 2026-1'!H:H,"T3"))&gt;0,"P36"," ")</f>
        <v xml:space="preserve"> </v>
      </c>
      <c r="Z65" s="58" t="str">
        <f>IF(SUM(COUNTIFS('Planificación 2026-1'!F:F,"PRINCIPAL",'Planificación 2026-1'!X:X,C65,'Planificación 2026-1'!H:H,"T2"))&gt;0,"P37"," ")</f>
        <v xml:space="preserve"> </v>
      </c>
      <c r="AA65" s="58" t="str">
        <f>IF(SUM(COUNTIFS('Planificación 2026-1'!F:F,"PRINCIPAL",'Planificación 2026-1'!X:X,C65,'Planificación 2026-1'!H:H,"AE"))&gt;0,"P38"," ")</f>
        <v xml:space="preserve"> </v>
      </c>
      <c r="AB65" s="58" t="str">
        <f>IF(SUM(COUNTIFS('Planificación 2026-1'!F:F,"PRINCIPAL",'Planificación 2026-1'!X:X,C65,'Planificación 2026-1'!H:H,"T4"))&gt;0,"P55"," ")</f>
        <v xml:space="preserve"> </v>
      </c>
      <c r="AC65" s="58" t="str">
        <f>IF(SUM(COUNTIFS('Planificación 2026-1'!F:F,"FILIAL",'Planificación 2026-1'!X:X,C65,'Planificación 2026-1'!H:H,"AF"))&gt;0," P01"," ")</f>
        <v xml:space="preserve"> </v>
      </c>
      <c r="AD65" s="58" t="str">
        <f>IF(SUM(COUNTIFS('Planificación 2026-1'!F:F,"FILIAL",'Planificación 2026-1'!X:X,C65,'Planificación 2026-1'!H:H,"EN"))&gt;0,"P02"," ")</f>
        <v xml:space="preserve"> </v>
      </c>
      <c r="AE65" s="58" t="str">
        <f>IF(SUM(COUNTIFS('Planificación 2026-1'!F:F,"FILIAL",'Planificación 2026-1'!X:X,C65,'Planificación 2026-1'!H:H,"IS"))&gt;0,"P03"," ")</f>
        <v xml:space="preserve"> </v>
      </c>
      <c r="AF65" s="58" t="str">
        <f>IF(SUM(COUNTIFS('Planificación 2026-1'!F:F,"FILIAL",'Planificación 2026-1'!X:X,C65,'Planificación 2026-1'!H:H,"PS"))&gt;0,"P04"," ")</f>
        <v xml:space="preserve"> </v>
      </c>
      <c r="AG65" s="58"/>
      <c r="AH65" s="58" t="str">
        <f>IF(SUM(COUNTIFS('Planificación 2026-1'!F:F,"FILIAL",'Planificación 2026-1'!X:X,C65,'Planificación 2026-1'!H:H,"IN"))&gt;0,"P06"," ")</f>
        <v xml:space="preserve"> </v>
      </c>
      <c r="AI65" s="58" t="str">
        <f>IF(SUM(COUNTIFS('Planificación 2026-1'!F:F,"FILIAL",'Planificación 2026-1'!X:X,C65,'Planificación 2026-1'!H:H,"CA"))&gt;0,"P07"," ")</f>
        <v xml:space="preserve"> </v>
      </c>
      <c r="AJ65" s="58" t="str">
        <f>IF(SUM(COUNTIFS('Planificación 2026-1'!F:F,"FILIAL",'Planificación 2026-1'!X:X,C65,'Planificación 2026-1'!H:H,"DE"))&gt;0,"P08"," ")</f>
        <v xml:space="preserve"> </v>
      </c>
      <c r="AK65" s="58" t="str">
        <f>IF(SUM(COUNTIFS('Planificación 2026-1'!F:F,"FILIAL",'Planificación 2026-1'!X:X,C65,'Planificación 2026-1'!H:H,"OB"))&gt;0,"P09"," ")</f>
        <v>P09</v>
      </c>
      <c r="AL65" s="58" t="str">
        <f>IF(SUM(COUNTIFS('Planificación 2026-1'!F:F,"FILIAL",'Planificación 2026-1'!X:X,C65,'Planificación 2026-1'!H:H,"MH"))&gt;0,"P31"," ")</f>
        <v xml:space="preserve"> </v>
      </c>
      <c r="AM65" s="58" t="str">
        <f>IF(SUM(COUNTIFS('Planificación 2026-1'!F:F,"FILIAL",'Planificación 2026-1'!X:X,C65,'Planificación 2026-1'!H:H,"IC"))&gt;0,"P32"," ")</f>
        <v xml:space="preserve"> </v>
      </c>
      <c r="AN65" s="58" t="str">
        <f>IF(SUM(COUNTIFS('Planificación 2026-1'!F:F,"FILIAL",'Planificación 2026-1'!X:X,C65,'Planificación 2026-1'!H:H,"AR"))&gt;0,"P34"," ")</f>
        <v xml:space="preserve"> </v>
      </c>
      <c r="AO65" s="58" t="str">
        <f>IF(SUM(COUNTIFS('Planificación 2026-1'!F:F,"FILIAL",'Planificación 2026-1'!X:X,C65,'Planificación 2026-1'!H:H,"T1"))&gt;0,"P35"," ")</f>
        <v xml:space="preserve"> </v>
      </c>
      <c r="AP65" s="58" t="str">
        <f>IF(SUM(COUNTIFS('Planificación 2026-1'!F:F,"FILIAL",'Planificación 2026-1'!X:X,C65,'Planificación 2026-1'!H:H,"T3"))&gt;0,"P36"," ")</f>
        <v xml:space="preserve"> </v>
      </c>
      <c r="AQ65" s="58" t="str">
        <f>IF(SUM(COUNTIFS('Planificación 2026-1'!F:F,"FILIAL",'Planificación 2026-1'!X:X,C65,'Planificación 2026-1'!H:H,"T2"))&gt;0,"P37"," ")</f>
        <v xml:space="preserve"> </v>
      </c>
      <c r="AR65" s="58" t="str">
        <f>IF(SUM(COUNTIFS('Planificación 2026-1'!F:F,"FILIAL",'Planificación 2026-1'!X:X,C65,'Planificación 2026-1'!H:H,"AE"))&gt;0,"P38"," ")</f>
        <v xml:space="preserve"> </v>
      </c>
      <c r="AS65" s="58" t="str">
        <f>IF(SUM(COUNTIFS('Planificación 2026-1'!F:F,"FILIAL",'Planificación 2026-1'!X:X,C65,'Planificación 2026-1'!H:H,"T4"))&gt;0,"P55"," ")</f>
        <v xml:space="preserve"> </v>
      </c>
      <c r="AT65" s="58" t="str">
        <f>IF(SUM(COUNTIFS('Planificación 2026-1'!F:F,"SUNAMPE",'Planificación 2026-1'!X:X,C65,'Planificación 2026-1'!H:H,"AF"))&gt;0," P01"," ")</f>
        <v xml:space="preserve"> </v>
      </c>
      <c r="AU65" s="58" t="str">
        <f>IF(SUM(COUNTIFS('Planificación 2026-1'!F:F,"SUNAMPE",'Planificación 2026-1'!X:X,C65,'Planificación 2026-1'!H:H,"EN"))&gt;0,"P02"," ")</f>
        <v xml:space="preserve"> </v>
      </c>
      <c r="AV65" s="58" t="str">
        <f>IF(SUM(COUNTIFS('Planificación 2026-1'!F:F,"SUNAMPE",'Planificación 2026-1'!X:X,C65,'Planificación 2026-1'!H:H,"IS"))&gt;0,"P03"," ")</f>
        <v xml:space="preserve"> </v>
      </c>
      <c r="AW65" s="58" t="str">
        <f>IF(SUM(COUNTIFS('Planificación 2026-1'!F:F,"SUNAMPE",'Planificación 2026-1'!X:X,C65,'Planificación 2026-1'!H:H,"PS"))&gt;0,"P04"," ")</f>
        <v xml:space="preserve"> </v>
      </c>
      <c r="AX65" s="58"/>
      <c r="AY65" s="58" t="str">
        <f>IF(SUM(COUNTIFS('Planificación 2026-1'!F:F,"SUNAMPE",'Planificación 2026-1'!X:X,C65,'Planificación 2026-1'!H:H,"IN"))&gt;0,"P06"," ")</f>
        <v xml:space="preserve"> </v>
      </c>
      <c r="AZ65" s="58" t="str">
        <f>IF(SUM(COUNTIFS('Planificación 2026-1'!F:F,"SUNAMPE",'Planificación 2026-1'!X:X,C65,'Planificación 2026-1'!H:H,"CA"))&gt;0,"P07"," ")</f>
        <v xml:space="preserve"> </v>
      </c>
      <c r="BA65" s="58" t="str">
        <f>IF(SUM(COUNTIFS('Planificación 2026-1'!F:F,"SUNAMPE",'Planificación 2026-1'!X:X,C65,'Planificación 2026-1'!H:H,"DE"))&gt;0,"P08"," ")</f>
        <v xml:space="preserve"> </v>
      </c>
      <c r="BB65" s="58" t="str">
        <f>IF(SUM(COUNTIFS('Planificación 2026-1'!F:F,"SUNAMPE",'Planificación 2026-1'!X:X,C65,'Planificación 2026-1'!H:H,"OB"))&gt;0,"P09"," ")</f>
        <v xml:space="preserve"> </v>
      </c>
      <c r="BC65" s="58" t="str">
        <f>IF(SUM(COUNTIFS('Planificación 2026-1'!F:F,"SUNAMPE",'Planificación 2026-1'!X:X,C65,'Planificación 2026-1'!H:H,"MH"))&gt;0,"P31"," ")</f>
        <v xml:space="preserve"> </v>
      </c>
      <c r="BD65" s="58" t="str">
        <f>IF(SUM(COUNTIFS('Planificación 2026-1'!F:F,"SUNAMPE",'Planificación 2026-1'!X:X,C65,'Planificación 2026-1'!H:H,"IC"))&gt;0,"P32"," ")</f>
        <v xml:space="preserve"> </v>
      </c>
      <c r="BE65" s="58" t="str">
        <f>IF(SUM(COUNTIFS('Planificación 2026-1'!F:F,"SUNAMPE",'Planificación 2026-1'!X:X,C65,'Planificación 2026-1'!H:H,"AR"))&gt;0,"P34"," ")</f>
        <v xml:space="preserve"> </v>
      </c>
      <c r="BF65" s="58" t="str">
        <f>IF(SUM(COUNTIFS('Planificación 2026-1'!F:F,"SUNAMPE",'Planificación 2026-1'!X:X,C65,'Planificación 2026-1'!H:H,"T1"))&gt;0,"P35"," ")</f>
        <v xml:space="preserve"> </v>
      </c>
      <c r="BG65" s="58" t="str">
        <f>IF(SUM(COUNTIFS('Planificación 2026-1'!F:F,"SUNAMPE",'Planificación 2026-1'!X:X,C65,'Planificación 2026-1'!H:H,"T3"))&gt;0,"P36"," ")</f>
        <v xml:space="preserve"> </v>
      </c>
      <c r="BH65" s="58" t="str">
        <f>IF(SUM(COUNTIFS('Planificación 2026-1'!F:F,"SUNAMPE",'Planificación 2026-1'!X:X,C65,'Planificación 2026-1'!H:H,"T2"))&gt;0,"P37"," ")</f>
        <v xml:space="preserve"> </v>
      </c>
      <c r="BI65" s="58" t="str">
        <f>IF(SUM(COUNTIFS('Planificación 2026-1'!F:F,"SUNAMPE",'Planificación 2026-1'!X:X,C65,'Planificación 2026-1'!H:H,"AE"))&gt;0,"P38"," ")</f>
        <v xml:space="preserve"> </v>
      </c>
      <c r="BJ65" s="58" t="str">
        <f>IF(SUM(COUNTIFS('Planificación 2026-1'!F:F,"SUNAMPE",'Planificación 2026-1'!X:X,C65,'Planificación 2026-1'!H:H,"T4"))&gt;0,"P55"," ")</f>
        <v xml:space="preserve"> </v>
      </c>
      <c r="BK65" s="58" t="str">
        <f>IF(SUM(COUNTIFS('Planificación 2026-1'!F:F,"HUAURA",'Planificación 2026-1'!X:X,C65,'Planificación 2026-1'!H:H,"AF"))&gt;0," P01"," ")</f>
        <v xml:space="preserve"> </v>
      </c>
      <c r="BL65" s="58" t="str">
        <f>IF(SUM(COUNTIFS('Planificación 2026-1'!F:F,"HUAURA",'Planificación 2026-1'!X:X,C65,'Planificación 2026-1'!H:H,"EN"))&gt;0,"P02"," ")</f>
        <v xml:space="preserve"> </v>
      </c>
      <c r="BM65" s="58" t="str">
        <f>IF(SUM(COUNTIFS('Planificación 2026-1'!F:F,"HUAURA",'Planificación 2026-1'!X:X,C65,'Planificación 2026-1'!H:H,"IS"))&gt;0,"P03"," ")</f>
        <v xml:space="preserve"> </v>
      </c>
      <c r="BN65" s="58" t="str">
        <f>IF(SUM(COUNTIFS('Planificación 2026-1'!F:F,"HUAURA",'Planificación 2026-1'!X:X,C65,'Planificación 2026-1'!H:H,"PS"))&gt;0,"P04"," ")</f>
        <v xml:space="preserve"> </v>
      </c>
      <c r="BO65" s="58"/>
      <c r="BP65" s="58" t="str">
        <f>IF(SUM(COUNTIFS('Planificación 2026-1'!F:F,"HUAURA",'Planificación 2026-1'!X:X,C65,'Planificación 2026-1'!H:H,"IN"))&gt;0,"P06"," ")</f>
        <v xml:space="preserve"> </v>
      </c>
      <c r="BQ65" s="58" t="str">
        <f>IF(SUM(COUNTIFS('Planificación 2026-1'!F:F,"HUAURA",'Planificación 2026-1'!X:X,C65,'Planificación 2026-1'!H:H,"CA"))&gt;0,"P07"," ")</f>
        <v xml:space="preserve"> </v>
      </c>
      <c r="BR65" s="58" t="str">
        <f>IF(SUM(COUNTIFS('Planificación 2026-1'!F:F,"HUAURA",'Planificación 2026-1'!X:X,C65,'Planificación 2026-1'!H:H,"DE"))&gt;0,"P08"," ")</f>
        <v xml:space="preserve"> </v>
      </c>
      <c r="BS65" s="58" t="str">
        <f>IF(SUM(COUNTIFS('Planificación 2026-1'!F:F,"HUAURA",'Planificación 2026-1'!X:X,C65,'Planificación 2026-1'!H:H,"OB"))&gt;0,"P09"," ")</f>
        <v xml:space="preserve"> </v>
      </c>
      <c r="BT65" s="58" t="str">
        <f>IF(SUM(COUNTIFS('Planificación 2026-1'!F:F,"HUAURA",'Planificación 2026-1'!X:X,C65,'Planificación 2026-1'!H:H,"MH"))&gt;0,"P31"," ")</f>
        <v xml:space="preserve"> </v>
      </c>
      <c r="BU65" s="58" t="str">
        <f>IF(SUM(COUNTIFS('Planificación 2026-1'!F:F,"HUAURA",'Planificación 2026-1'!X:X,C65,'Planificación 2026-1'!H:H,"IC"))&gt;0,"P32"," ")</f>
        <v xml:space="preserve"> </v>
      </c>
      <c r="BV65" s="58" t="str">
        <f>IF(SUM(COUNTIFS('Planificación 2026-1'!F:F,"HUAURA",'Planificación 2026-1'!X:X,C65,'Planificación 2026-1'!H:H,"AR"))&gt;0,"P34"," ")</f>
        <v xml:space="preserve"> </v>
      </c>
      <c r="BW65" s="58" t="str">
        <f>IF(SUM(COUNTIFS('Planificación 2026-1'!F:F,"HUAURA",'Planificación 2026-1'!X:X,C65,'Planificación 2026-1'!H:H,"T1"))&gt;0,"P35"," ")</f>
        <v xml:space="preserve"> </v>
      </c>
      <c r="BX65" s="58" t="str">
        <f>IF(SUM(COUNTIFS('Planificación 2026-1'!F:F,"HUAURA",'Planificación 2026-1'!X:X,C65,'Planificación 2026-1'!H:H,"T3"))&gt;0,"P36"," ")</f>
        <v xml:space="preserve"> </v>
      </c>
      <c r="BY65" s="58" t="str">
        <f>IF(SUM(COUNTIFS('Planificación 2026-1'!F:F,"HUAURA",'Planificación 2026-1'!X:X,C65,'Planificación 2026-1'!H:H,"T2"))&gt;0,"P37"," ")</f>
        <v xml:space="preserve"> </v>
      </c>
      <c r="BZ65" s="58" t="str">
        <f>IF(SUM(COUNTIFS('Planificación 2026-1'!F:F,"HUAURA",'Planificación 2026-1'!X:X,C65,'Planificación 2026-1'!H:H,"AE"))&gt;0,"P38"," ")</f>
        <v xml:space="preserve"> </v>
      </c>
      <c r="CA65" s="58" t="str">
        <f>IF(SUM(COUNTIFS('Planificación 2026-1'!F:F,"HUAURA",'Planificación 2026-1'!X:X,C65,'Planificación 2026-1'!H:H,"T4"))&gt;0,"P55"," ")</f>
        <v xml:space="preserve"> </v>
      </c>
      <c r="CB65" s="59">
        <f>SUMIFS('Planificación 2026-1'!S:S,'Planificación 2026-1'!X:X,C65,'Planificación 2026-1'!H:H,"AF",'Planificación 2026-1'!I:I,"&gt;2")</f>
        <v>0</v>
      </c>
      <c r="CC65" s="59">
        <f>SUMIFS('Planificación 2026-1'!S:S,'Planificación 2026-1'!X:X,C65,'Planificación 2026-1'!H:H,"EN",'Planificación 2026-1'!I:I,"&gt;2")</f>
        <v>0</v>
      </c>
      <c r="CD65" s="59">
        <f>SUMIFS('Planificación 2026-1'!S:S,'Planificación 2026-1'!X:X,C65,'Planificación 2026-1'!H:H,"IS",'Planificación 2026-1'!I:I,"&gt;2")</f>
        <v>0</v>
      </c>
      <c r="CE65" s="59">
        <f>SUMIFS('Planificación 2026-1'!S:S,'Planificación 2026-1'!X:X,C65,'Planificación 2026-1'!H:H,"PS",'Planificación 2026-1'!I:I,"&gt;2")</f>
        <v>0</v>
      </c>
      <c r="CF65" s="59">
        <f>SUMIFS('Planificación 2026-1'!S:S,'Planificación 2026-1'!X:X,C65,'Planificación 2026-1'!H:H,"IN",'Planificación 2026-1'!I:I,"&gt;2")</f>
        <v>0</v>
      </c>
      <c r="CG65" s="59">
        <f>SUMIFS('Planificación 2026-1'!S:S,'Planificación 2026-1'!X:X,C65,'Planificación 2026-1'!H:H,"CA",'Planificación 2026-1'!I:I,"&gt;2")</f>
        <v>0</v>
      </c>
      <c r="CH65" s="59">
        <f>SUMIFS('Planificación 2026-1'!S:S,'Planificación 2026-1'!X:X,C65,'Planificación 2026-1'!H:H,"DE",'Planificación 2026-1'!I:I,"&gt;2")</f>
        <v>0</v>
      </c>
      <c r="CI65" s="59">
        <f>SUMIFS('Planificación 2026-1'!S:S,'Planificación 2026-1'!X:X,C65,'Planificación 2026-1'!H:H,"OB",'Planificación 2026-1'!I:I,"&gt;2")</f>
        <v>16</v>
      </c>
      <c r="CJ65" s="59">
        <f>SUMIFS('Planificación 2026-1'!S:S,'Planificación 2026-1'!X:X,C65,'Planificación 2026-1'!H:H,"MH",'Planificación 2026-1'!I:I,"&gt;2")</f>
        <v>0</v>
      </c>
      <c r="CK65" s="59">
        <f>SUMIFS('Planificación 2026-1'!S:S,'Planificación 2026-1'!X:X,C65,'Planificación 2026-1'!H:H,"IC",'Planificación 2026-1'!I:I,"&gt;2")</f>
        <v>0</v>
      </c>
      <c r="CL65" s="59">
        <f>SUMIFS('Planificación 2026-1'!S:S,'Planificación 2026-1'!X:X,C65,'Planificación 2026-1'!H:H,"AR",'Planificación 2026-1'!I:I,"&gt;2")</f>
        <v>0</v>
      </c>
      <c r="CM65" s="59">
        <f>SUMIFS('Planificación 2026-1'!S:S,'Planificación 2026-1'!X:X,C65,'Planificación 2026-1'!H:H,"AE",'Planificación 2026-1'!I:I,"&gt;2")</f>
        <v>0</v>
      </c>
      <c r="CN65" s="59">
        <f>SUMIFS('Planificación 2026-1'!S:S,'Planificación 2026-1'!X:X,C65,'Planificación 2026-1'!H:H,"T1",'Planificación 2026-1'!I:I,"&gt;2")</f>
        <v>0</v>
      </c>
      <c r="CO65" s="59">
        <f>SUMIFS('Planificación 2026-1'!S:S,'Planificación 2026-1'!X:X,C65,'Planificación 2026-1'!H:H,"T3",'Planificación 2026-1'!I:I,"&gt;2")</f>
        <v>0</v>
      </c>
      <c r="CP65" s="59">
        <f>SUMIFS('Planificación 2026-1'!S:S,'Planificación 2026-1'!X:X,C65,'Planificación 2026-1'!H:H,"T2",'Planificación 2026-1'!I:I,"&gt;2")</f>
        <v>0</v>
      </c>
      <c r="CQ65" s="59">
        <f>SUMIFS('Planificación 2026-1'!S:S,'Planificación 2026-1'!X:X,C65,'Planificación 2026-1'!H:H,"T4",'Planificación 2026-1'!I:I,"&gt;2")</f>
        <v>0</v>
      </c>
      <c r="CR65" s="59">
        <f>SUMIFS('Planificación 2026-1'!S:S,'Planificación 2026-1'!X:X,C65,'Planificación 2026-1'!H:H,"AF",'Planificación 2026-1'!I:I,"&lt;3")</f>
        <v>0</v>
      </c>
      <c r="CS65" s="59">
        <f>SUMIFS('Planificación 2026-1'!S:S,'Planificación 2026-1'!X:X,C65,'Planificación 2026-1'!H:H,"EN",'Planificación 2026-1'!I:I,"&lt;3")</f>
        <v>0</v>
      </c>
      <c r="CT65" s="59">
        <f>SUMIFS('Planificación 2026-1'!S:S,'Planificación 2026-1'!X:X,C65,'Planificación 2026-1'!H:H,"IS",'Planificación 2026-1'!I:I,"&lt;3")</f>
        <v>0</v>
      </c>
      <c r="CU65" s="59">
        <f>SUMIFS('Planificación 2026-1'!S:S,'Planificación 2026-1'!X:X,C65,'Planificación 2026-1'!H:H,"PS",'Planificación 2026-1'!I:I,"&lt;3")</f>
        <v>0</v>
      </c>
      <c r="CV65" s="59">
        <f>SUMIFS('Planificación 2026-1'!S:S,'Planificación 2026-1'!X:X,C65,'Planificación 2026-1'!H:H,"IN",'Planificación 2026-1'!I:I,"&lt;3")</f>
        <v>0</v>
      </c>
      <c r="CW65" s="59">
        <f>SUMIFS('Planificación 2026-1'!S:S,'Planificación 2026-1'!X:X,C65,'Planificación 2026-1'!H:H,"CA",'Planificación 2026-1'!I:I,"&lt;3")</f>
        <v>0</v>
      </c>
      <c r="CX65" s="59">
        <f>SUMIFS('Planificación 2026-1'!S:S,'Planificación 2026-1'!X:X,C65,'Planificación 2026-1'!H:H,"DE",'Planificación 2026-1'!I:I,"&lt;3")</f>
        <v>0</v>
      </c>
      <c r="CY65" s="59">
        <f>SUMIFS('Planificación 2026-1'!S:S,'Planificación 2026-1'!X:X,C65,'Planificación 2026-1'!H:H,"OB",'Planificación 2026-1'!I:I,"&lt;3")</f>
        <v>0</v>
      </c>
      <c r="CZ65" s="59">
        <f>SUMIFS('Planificación 2026-1'!S:S,'Planificación 2026-1'!X:X,C65,'Planificación 2026-1'!H:H,"MH",'Planificación 2026-1'!I:I,"&lt;3")</f>
        <v>0</v>
      </c>
      <c r="DA65" s="59">
        <f>SUMIFS('Planificación 2026-1'!S:S,'Planificación 2026-1'!X:X,C65,'Planificación 2026-1'!H:H,"IC",'Planificación 2026-1'!I:I,"&lt;3")</f>
        <v>0</v>
      </c>
      <c r="DB65" s="59">
        <f>SUMIFS('Planificación 2026-1'!S:S,'Planificación 2026-1'!X:X,C65,'Planificación 2026-1'!H:H,"AR",'Planificación 2026-1'!I:I,"&lt;3")</f>
        <v>0</v>
      </c>
      <c r="DC65" s="59">
        <f>SUMIFS('Planificación 2026-1'!S:S,'Planificación 2026-1'!X:X,C65,'Planificación 2026-1'!H:H,"AE",'Planificación 2026-1'!I:I,"&lt;3")</f>
        <v>0</v>
      </c>
      <c r="DD65" s="59">
        <f>SUMIFS('Planificación 2026-1'!S:S,'Planificación 2026-1'!X:X,C65,'Planificación 2026-1'!H:H,"T1",'Planificación 2026-1'!I:I,"&lt;3")</f>
        <v>0</v>
      </c>
      <c r="DE65" s="59">
        <f>SUMIFS('Planificación 2026-1'!S:S,'Planificación 2026-1'!X:X,C65,'Planificación 2026-1'!H:H,"T3",'Planificación 2026-1'!I:I,"&lt;3")</f>
        <v>0</v>
      </c>
      <c r="DF65" s="59">
        <f>SUMIFS('Planificación 2026-1'!S:S,'Planificación 2026-1'!X:X,C65,'Planificación 2026-1'!H:H,"T2",'Planificación 2026-1'!I:I,"&lt;3")</f>
        <v>0</v>
      </c>
      <c r="DG65" s="59">
        <f>SUMIFS('Planificación 2026-1'!S:S,'Planificación 2026-1'!X:X,C65,'Planificación 2026-1'!H:H,"T4",'Planificación 2026-1'!I:I,"&lt;3")</f>
        <v>0</v>
      </c>
      <c r="DH65" s="58" t="str">
        <f t="shared" si="17"/>
        <v>P09</v>
      </c>
      <c r="DI65" s="27">
        <f>IF(C65="","",SUMIFS('Planificación 2026-1'!S:S,'Planificación 2026-1'!X:X,C65,'Planificación 2026-1'!F:F,"PRINCIPAL",'Planificación 2026-1'!Y:Y,"VIRTUAL"))</f>
        <v>6</v>
      </c>
      <c r="DJ65" s="27">
        <f>IF(C65="","",SUMIFS('Planificación 2026-1'!S:S,'Planificación 2026-1'!X:X,C65,'Planificación 2026-1'!F:F,"PRINCIPAL",'Planificación 2026-1'!Y:Y,"PRESENCIAL"))</f>
        <v>0</v>
      </c>
      <c r="DK65" s="27">
        <f>IF(C65="","",SUMIFS('Planificación 2026-1'!S:S,'Planificación 2026-1'!X:X,C65,'Planificación 2026-1'!F:F,"PRINCIPAL",'Planificación 2026-1'!Y:Y,"HIBRIDO PRESENCIAL"))</f>
        <v>0</v>
      </c>
      <c r="DL65" s="58" t="str">
        <f t="shared" si="18"/>
        <v>P09</v>
      </c>
      <c r="DM65" s="58">
        <f>IF(C65="","",SUMIFS('Planificación 2026-1'!S:S,'Planificación 2026-1'!X:X,C65,'Planificación 2026-1'!F:F,"FILIAL",'Planificación 2026-1'!Y:Y,"VIRTUAL"))</f>
        <v>0</v>
      </c>
      <c r="DN65" s="60">
        <f>IF(C65="","",SUMIFS('Planificación 2026-1'!S:S,'Planificación 2026-1'!X:X,C65,'Planificación 2026-1'!F:F,"FILIAL",'Planificación 2026-1'!Y:Y,"PRESENCIAL"))</f>
        <v>10</v>
      </c>
      <c r="DO65" s="29">
        <f>IF(C65="","",SUMIFS('Planificación 2026-1'!S:S,'Planificación 2026-1'!X:X,C65,'Planificación 2026-1'!F:F,"FILIAL",'Planificación 2026-1'!Y:Y,"HIBRIDO PRESENCIAL"))</f>
        <v>0</v>
      </c>
      <c r="DP65" s="61" t="str">
        <f t="shared" si="19"/>
        <v/>
      </c>
      <c r="DQ65" s="58">
        <f>IF(C65="","",SUMIFS('Planificación 2026-1'!S:S,'Planificación 2026-1'!X:X,C65,'Planificación 2026-1'!F:F,"SUNAMPE",'Planificación 2026-1'!Y:Y,"VIRTUAL"))</f>
        <v>0</v>
      </c>
      <c r="DR65" s="29">
        <f>IF(C65="","",SUMIFS('Planificación 2026-1'!S:S,'Planificación 2026-1'!X:X,C65,'Planificación 2026-1'!F:F,"SUNAMPE",'Planificación 2026-1'!Y:Y,"PRESENCIAL"))</f>
        <v>0</v>
      </c>
      <c r="DS65" s="61" t="str">
        <f t="shared" si="20"/>
        <v/>
      </c>
      <c r="DT65" s="58">
        <f>IF(C65="","",SUMIFS('Planificación 2026-1'!S:S,'Planificación 2026-1'!X:X,C65,'Planificación 2026-1'!F:F,"HUAURA",'Planificación 2026-1'!Y:Y,"VIRTUAL"))</f>
        <v>0</v>
      </c>
      <c r="DU65" s="29">
        <f>IF(C65="","",SUMIFS('Planificación 2026-1'!S:S,'Planificación 2026-1'!X:X,C65,'Planificación 2026-1'!F:F,"HUAURA",'Planificación 2026-1'!Y:Y,"PRESENCIAL"))</f>
        <v>0</v>
      </c>
      <c r="DV65" s="32">
        <f>SUMIFS('Planificación 2026-1'!S:S,'Planificación 2026-1'!X:X,C65,'Planificación 2026-1'!F:F,"PRINCIPAL",'Planificación 2026-1'!Y:Y,"VIRTUAL",'Planificación 2026-1'!I:I,"&gt;2")</f>
        <v>6</v>
      </c>
      <c r="DW65" s="32">
        <f>SUMIFS('Planificación 2026-1'!S:S,'Planificación 2026-1'!X:X,C65,'Planificación 2026-1'!F:F,"PRINCIPAL",'Planificación 2026-1'!Y:Y,"&lt;&gt;VIRTUAL",'Planificación 2026-1'!I:I,"&gt;2")</f>
        <v>0</v>
      </c>
      <c r="DX65" s="32">
        <f>SUMIFS('Planificación 2026-1'!S:S,'Planificación 2026-1'!X:X,C65,'Planificación 2026-1'!F:F,"SUNAMPE",'Planificación 2026-1'!Y:Y,"VIRTUAL",'Planificación 2026-1'!I:I,"&gt;2")</f>
        <v>0</v>
      </c>
      <c r="DY65" s="32">
        <f>SUMIFS('Planificación 2026-1'!S:S,'Planificación 2026-1'!X:X,C65,'Planificación 2026-1'!F:F,"SUNAMPE",'Planificación 2026-1'!Y:Y,"&lt;&gt;VIRTUAL",'Planificación 2026-1'!I:I,"&gt;2")</f>
        <v>0</v>
      </c>
      <c r="DZ65" s="32">
        <f>SUMIFS('Planificación 2026-1'!S:S,'Planificación 2026-1'!X:X,C65,'Planificación 2026-1'!F:F,"FILIAL",'Planificación 2026-1'!Y:Y,"VIRTUAL",'Planificación 2026-1'!I:I,"&gt;2")</f>
        <v>0</v>
      </c>
      <c r="EA65" s="32">
        <f>SUMIFS('Planificación 2026-1'!S:S,'Planificación 2026-1'!X:X,C65,'Planificación 2026-1'!F:F,"FILIAL",'Planificación 2026-1'!Y:Y,"&lt;&gt;VIRTUAL",'Planificación 2026-1'!I:I,"&gt;2")</f>
        <v>10</v>
      </c>
      <c r="EB65" s="32">
        <f>SUMIFS('Planificación 2026-1'!S:S,'Planificación 2026-1'!X:X,C65,'Planificación 2026-1'!F:F,"PORUMA",'Planificación 2026-1'!Y:Y,"VIRTUAL",'Planificación 2026-1'!I:I,"&gt;2")</f>
        <v>0</v>
      </c>
      <c r="EC65" s="32">
        <f>SUMIFS('Planificación 2026-1'!S:S,'Planificación 2026-1'!X:X,C65,'Planificación 2026-1'!F:F,"PORUMA",'Planificación 2026-1'!Y:Y,"&lt;&gt;VIRTUAL",'Planificación 2026-1'!I:I,"&gt;2")</f>
        <v>0</v>
      </c>
      <c r="ED65" s="32">
        <f>SUMIFS('Planificación 2026-1'!S:S,'Planificación 2026-1'!X:X,C65,'Planificación 2026-1'!F:F,"HUAURA",'Planificación 2026-1'!Y:Y,"VIRTUAL",'Planificación 2026-1'!I:I,"&gt;2")</f>
        <v>0</v>
      </c>
      <c r="EE65" s="32">
        <f>SUMIFS('Planificación 2026-1'!S:S,'Planificación 2026-1'!X:X,C65,'Planificación 2026-1'!F:F,"HUAURA",'Planificación 2026-1'!Y:Y,"&lt;&gt;VIRTUAL",'Planificación 2026-1'!I:I,"&gt;2")</f>
        <v>0</v>
      </c>
      <c r="EF65" s="32">
        <f>SUMIFS('Planificación 2026-1'!S:S,'Planificación 2026-1'!X:X,C65,'Planificación 2026-1'!F:F,"PRINCIPAL",'Planificación 2026-1'!Y:Y,"VIRTUAL",'Planificación 2026-1'!I:I,"&lt;3")</f>
        <v>0</v>
      </c>
      <c r="EG65" s="32">
        <f>SUMIFS('Planificación 2026-1'!S:S,'Planificación 2026-1'!X:X,C65,'Planificación 2026-1'!F:F,"PRINCIPAL",'Planificación 2026-1'!Y:Y,"&lt;&gt;VIRTUAL",'Planificación 2026-1'!I:I,"&lt;3")</f>
        <v>0</v>
      </c>
      <c r="EH65" s="32">
        <f>SUMIFS('Planificación 2026-1'!S:S,'Planificación 2026-1'!X:X,C65,'Planificación 2026-1'!F:F,"SUNAMPE",'Planificación 2026-1'!Y:Y,"VIRTUAL",'Planificación 2026-1'!I:I,"&lt;3")</f>
        <v>0</v>
      </c>
      <c r="EI65" s="32">
        <f>SUMIFS('Planificación 2026-1'!S:S,'Planificación 2026-1'!X:X,C65,'Planificación 2026-1'!F:F,"SUNAMPE",'Planificación 2026-1'!Y:Y,"&lt;&gt;VIRTUAL",'Planificación 2026-1'!I:I,"&lt;3")</f>
        <v>0</v>
      </c>
      <c r="EJ65" s="32">
        <f>SUMIFS('Planificación 2026-1'!S:S,'Planificación 2026-1'!X:X,C65,'Planificación 2026-1'!F:F,"FILIAL",'Planificación 2026-1'!Y:Y,"VIRTUAL",'Planificación 2026-1'!I:I,"&lt;3")</f>
        <v>0</v>
      </c>
      <c r="EK65" s="32">
        <f>SUMIFS('Planificación 2026-1'!S:S,'Planificación 2026-1'!X:X,C65,'Planificación 2026-1'!F:F,"FILIAL",'Planificación 2026-1'!Y:Y,"&lt;&gt;VIRTUAL",'Planificación 2026-1'!I:I,"&lt;3")</f>
        <v>0</v>
      </c>
      <c r="EL65" s="32">
        <f>SUMIFS('Planificación 2026-1'!S:S,'Planificación 2026-1'!X:X,C65,'Planificación 2026-1'!F:F,"PORUMA",'Planificación 2026-1'!Y:Y,"VIRTUAL",'Planificación 2026-1'!I:I,"&lt;3")</f>
        <v>0</v>
      </c>
      <c r="EM65" s="32">
        <f>SUMIFS('Planificación 2026-1'!S:S,'Planificación 2026-1'!X:X,C65,'Planificación 2026-1'!F:F,"PORUMA",'Planificación 2026-1'!Y:Y,"&lt;&gt;VIRTUAL",'Planificación 2026-1'!I:I,"&lt;3")</f>
        <v>0</v>
      </c>
      <c r="EN65" s="32">
        <f>SUMIFS('Planificación 2026-1'!S:S,'Planificación 2026-1'!X:X,C65,'Planificación 2026-1'!F:F,"HUAURA",'Planificación 2026-1'!Y:Y,"VIRTUAL",'Planificación 2026-1'!I:I,"&lt;3")</f>
        <v>0</v>
      </c>
      <c r="EO65" s="32">
        <f>SUMIFS('Planificación 2026-1'!S:S,'Planificación 2026-1'!X:X,C65,'Planificación 2026-1'!F:F,"HUAURA",'Planificación 2026-1'!Y:Y,"&lt;&gt;VIRTUAL",'Planificación 2026-1'!I:I,"&lt;3")</f>
        <v>0</v>
      </c>
      <c r="EP65" s="32">
        <f t="shared" si="13"/>
        <v>10</v>
      </c>
      <c r="EQ65" s="32">
        <f t="shared" si="21"/>
        <v>0</v>
      </c>
      <c r="ER65" s="32">
        <f t="shared" si="22"/>
        <v>0</v>
      </c>
      <c r="ES65" s="32">
        <f t="shared" si="23"/>
        <v>6</v>
      </c>
      <c r="ET65" s="32">
        <f t="shared" si="24"/>
        <v>0</v>
      </c>
      <c r="EU65" s="32">
        <f t="shared" si="25"/>
        <v>16</v>
      </c>
      <c r="EV65" s="32" t="b">
        <f>EXACT(EU65,E65)</f>
        <v>1</v>
      </c>
      <c r="EW65" s="32"/>
      <c r="EX65" s="32">
        <f t="shared" si="14"/>
        <v>6</v>
      </c>
      <c r="EY65" s="32">
        <f t="shared" si="15"/>
        <v>10</v>
      </c>
      <c r="EZ65" s="32" t="b">
        <f>EXACT(SUM(EX65:EY65),E65)</f>
        <v>1</v>
      </c>
      <c r="FA65" s="32" t="str">
        <f t="shared" si="16"/>
        <v>FILIAL</v>
      </c>
      <c r="FB65" s="32" t="str">
        <f t="shared" si="26"/>
        <v>MAS PRESENCIAL</v>
      </c>
    </row>
    <row r="66" spans="1:158">
      <c r="A66" s="33"/>
      <c r="B66" s="66">
        <v>63</v>
      </c>
      <c r="C66" s="32" t="s">
        <v>265</v>
      </c>
      <c r="D66" s="429">
        <v>21533626</v>
      </c>
      <c r="E66" s="62">
        <f>SUMIF('Planificación 2026-1'!X:X,C66,'Planificación 2026-1'!S:S)</f>
        <v>39</v>
      </c>
      <c r="F66" s="63" t="s">
        <v>199</v>
      </c>
      <c r="G66" s="454" t="s">
        <v>200</v>
      </c>
      <c r="H66" s="64" t="s">
        <v>181</v>
      </c>
      <c r="I66" s="64" t="s">
        <v>150</v>
      </c>
      <c r="J66" s="32" t="s">
        <v>181</v>
      </c>
      <c r="K66" s="32" t="s">
        <v>150</v>
      </c>
      <c r="L66" s="57" t="str">
        <f>IF(SUM(COUNTIFS('Planificación 2026-1'!F:F,"PRINCIPAL",'Planificación 2026-1'!X:X,C66,'Planificación 2026-1'!H:H,"AF"))&gt;0,"P01"," ")</f>
        <v xml:space="preserve"> </v>
      </c>
      <c r="M66" s="58" t="str">
        <f>IF(SUM(COUNTIFS('Planificación 2026-1'!F:F,"PRINCIPAL",'Planificación 2026-1'!X:X,C66,'Planificación 2026-1'!H:H,"EN"))&gt;0,"P02"," ")</f>
        <v>P02</v>
      </c>
      <c r="N66" s="58" t="str">
        <f>IF(SUM(COUNTIFS('Planificación 2026-1'!F:F,"PRINCIPAL",'Planificación 2026-1'!X:X,C66,'Planificación 2026-1'!H:H,"IS"))&gt;0,"P03"," ")</f>
        <v xml:space="preserve"> </v>
      </c>
      <c r="O66" s="58" t="str">
        <f>IF(SUM(COUNTIFS('Planificación 2026-1'!F:F,"PRINCIPAL",'Planificación 2026-1'!X:X,C66,'Planificación 2026-1'!H:H,"PS"))&gt;0,"P04"," ")</f>
        <v xml:space="preserve"> </v>
      </c>
      <c r="P66" s="58"/>
      <c r="Q66" s="58" t="str">
        <f>IF(SUM(COUNTIFS('Planificación 2026-1'!F:F,"PRINCIPAL",'Planificación 2026-1'!X:X,C66,'Planificación 2026-1'!H:H,"IN"))&gt;0,"P06"," ")</f>
        <v xml:space="preserve"> </v>
      </c>
      <c r="R66" s="58" t="str">
        <f>IF(SUM(COUNTIFS('Planificación 2026-1'!F:F,"PRINCIPAL",'Planificación 2026-1'!X:X,C66,'Planificación 2026-1'!H:H,"CA"))&gt;0,"P07"," ")</f>
        <v xml:space="preserve"> </v>
      </c>
      <c r="S66" s="58" t="str">
        <f>IF(SUM(COUNTIFS('Planificación 2026-1'!F:F,"PRINCIPAL",'Planificación 2026-1'!X:X,C66,'Planificación 2026-1'!H:H,"DE"))&gt;0,"P08"," ")</f>
        <v xml:space="preserve"> </v>
      </c>
      <c r="T66" s="58" t="str">
        <f>IF(SUM(COUNTIFS('Planificación 2026-1'!F:F,"PRINCIPAL",'Planificación 2026-1'!X:X,C66,'Planificación 2026-1'!H:H,"OB"))&gt;0,"P09"," ")</f>
        <v xml:space="preserve"> </v>
      </c>
      <c r="U66" s="58" t="str">
        <f>IF(SUM(COUNTIFS('Planificación 2026-1'!F:F,"PRINCIPAL",'Planificación 2026-1'!X:X,C66,'Planificación 2026-1'!H:H,"MH"))&gt;0,"P31"," ")</f>
        <v xml:space="preserve"> </v>
      </c>
      <c r="V66" s="58" t="str">
        <f>IF(SUM(COUNTIFS('Planificación 2026-1'!F:F,"PRINCIPAL",'Planificación 2026-1'!X:X,C66,'Planificación 2026-1'!H:H,"IC"))&gt;0,"P32"," ")</f>
        <v xml:space="preserve"> </v>
      </c>
      <c r="W66" s="58" t="str">
        <f>IF(SUM(COUNTIFS('Planificación 2026-1'!F:F,"PRINCIPAL",'Planificación 2026-1'!X:X,C66,'Planificación 2026-1'!H:H,"AR"))&gt;0,"P34"," ")</f>
        <v xml:space="preserve"> </v>
      </c>
      <c r="X66" s="58" t="str">
        <f>IF(SUM(COUNTIFS('Planificación 2026-1'!F:F,"PRINCIPAL",'Planificación 2026-1'!X:X,C66,'Planificación 2026-1'!H:H,"T1"))&gt;0,"P35"," ")</f>
        <v xml:space="preserve"> </v>
      </c>
      <c r="Y66" s="58" t="str">
        <f>IF(SUM(COUNTIFS('Planificación 2026-1'!F:F,"PRINCIPAL",'Planificación 2026-1'!X:X,C66,'Planificación 2026-1'!H:H,"T3"))&gt;0,"P36"," ")</f>
        <v xml:space="preserve"> </v>
      </c>
      <c r="Z66" s="58" t="str">
        <f>IF(SUM(COUNTIFS('Planificación 2026-1'!F:F,"PRINCIPAL",'Planificación 2026-1'!X:X,C66,'Planificación 2026-1'!H:H,"T2"))&gt;0,"P37"," ")</f>
        <v xml:space="preserve"> </v>
      </c>
      <c r="AA66" s="58" t="str">
        <f>IF(SUM(COUNTIFS('Planificación 2026-1'!F:F,"PRINCIPAL",'Planificación 2026-1'!X:X,C66,'Planificación 2026-1'!H:H,"AE"))&gt;0,"P38"," ")</f>
        <v xml:space="preserve"> </v>
      </c>
      <c r="AB66" s="58" t="str">
        <f>IF(SUM(COUNTIFS('Planificación 2026-1'!F:F,"PRINCIPAL",'Planificación 2026-1'!X:X,C66,'Planificación 2026-1'!H:H,"T4"))&gt;0,"P55"," ")</f>
        <v xml:space="preserve"> </v>
      </c>
      <c r="AC66" s="58" t="str">
        <f>IF(SUM(COUNTIFS('Planificación 2026-1'!F:F,"FILIAL",'Planificación 2026-1'!X:X,C66,'Planificación 2026-1'!H:H,"AF"))&gt;0," P01"," ")</f>
        <v xml:space="preserve"> </v>
      </c>
      <c r="AD66" s="58" t="str">
        <f>IF(SUM(COUNTIFS('Planificación 2026-1'!F:F,"FILIAL",'Planificación 2026-1'!X:X,C66,'Planificación 2026-1'!H:H,"EN"))&gt;0,"P02"," ")</f>
        <v>P02</v>
      </c>
      <c r="AE66" s="58" t="str">
        <f>IF(SUM(COUNTIFS('Planificación 2026-1'!F:F,"FILIAL",'Planificación 2026-1'!X:X,C66,'Planificación 2026-1'!H:H,"IS"))&gt;0,"P03"," ")</f>
        <v xml:space="preserve"> </v>
      </c>
      <c r="AF66" s="58" t="str">
        <f>IF(SUM(COUNTIFS('Planificación 2026-1'!F:F,"FILIAL",'Planificación 2026-1'!X:X,C66,'Planificación 2026-1'!H:H,"PS"))&gt;0,"P04"," ")</f>
        <v xml:space="preserve"> </v>
      </c>
      <c r="AG66" s="58"/>
      <c r="AH66" s="58" t="str">
        <f>IF(SUM(COUNTIFS('Planificación 2026-1'!F:F,"FILIAL",'Planificación 2026-1'!X:X,C66,'Planificación 2026-1'!H:H,"IN"))&gt;0,"P06"," ")</f>
        <v xml:space="preserve"> </v>
      </c>
      <c r="AI66" s="58" t="str">
        <f>IF(SUM(COUNTIFS('Planificación 2026-1'!F:F,"FILIAL",'Planificación 2026-1'!X:X,C66,'Planificación 2026-1'!H:H,"CA"))&gt;0,"P07"," ")</f>
        <v xml:space="preserve"> </v>
      </c>
      <c r="AJ66" s="58" t="str">
        <f>IF(SUM(COUNTIFS('Planificación 2026-1'!F:F,"FILIAL",'Planificación 2026-1'!X:X,C66,'Planificación 2026-1'!H:H,"DE"))&gt;0,"P08"," ")</f>
        <v xml:space="preserve"> </v>
      </c>
      <c r="AK66" s="58" t="str">
        <f>IF(SUM(COUNTIFS('Planificación 2026-1'!F:F,"FILIAL",'Planificación 2026-1'!X:X,C66,'Planificación 2026-1'!H:H,"OB"))&gt;0,"P09"," ")</f>
        <v xml:space="preserve"> </v>
      </c>
      <c r="AL66" s="58" t="str">
        <f>IF(SUM(COUNTIFS('Planificación 2026-1'!F:F,"FILIAL",'Planificación 2026-1'!X:X,C66,'Planificación 2026-1'!H:H,"MH"))&gt;0,"P31"," ")</f>
        <v xml:space="preserve"> </v>
      </c>
      <c r="AM66" s="58" t="str">
        <f>IF(SUM(COUNTIFS('Planificación 2026-1'!F:F,"FILIAL",'Planificación 2026-1'!X:X,C66,'Planificación 2026-1'!H:H,"IC"))&gt;0,"P32"," ")</f>
        <v xml:space="preserve"> </v>
      </c>
      <c r="AN66" s="58" t="str">
        <f>IF(SUM(COUNTIFS('Planificación 2026-1'!F:F,"FILIAL",'Planificación 2026-1'!X:X,C66,'Planificación 2026-1'!H:H,"AR"))&gt;0,"P34"," ")</f>
        <v xml:space="preserve"> </v>
      </c>
      <c r="AO66" s="58" t="str">
        <f>IF(SUM(COUNTIFS('Planificación 2026-1'!F:F,"FILIAL",'Planificación 2026-1'!X:X,C66,'Planificación 2026-1'!H:H,"T1"))&gt;0,"P35"," ")</f>
        <v xml:space="preserve"> </v>
      </c>
      <c r="AP66" s="58" t="str">
        <f>IF(SUM(COUNTIFS('Planificación 2026-1'!F:F,"FILIAL",'Planificación 2026-1'!X:X,C66,'Planificación 2026-1'!H:H,"T3"))&gt;0,"P36"," ")</f>
        <v xml:space="preserve"> </v>
      </c>
      <c r="AQ66" s="58" t="str">
        <f>IF(SUM(COUNTIFS('Planificación 2026-1'!F:F,"FILIAL",'Planificación 2026-1'!X:X,C66,'Planificación 2026-1'!H:H,"T2"))&gt;0,"P37"," ")</f>
        <v xml:space="preserve"> </v>
      </c>
      <c r="AR66" s="58" t="str">
        <f>IF(SUM(COUNTIFS('Planificación 2026-1'!F:F,"FILIAL",'Planificación 2026-1'!X:X,C66,'Planificación 2026-1'!H:H,"AE"))&gt;0,"P38"," ")</f>
        <v xml:space="preserve"> </v>
      </c>
      <c r="AS66" s="58" t="str">
        <f>IF(SUM(COUNTIFS('Planificación 2026-1'!F:F,"FILIAL",'Planificación 2026-1'!X:X,C66,'Planificación 2026-1'!H:H,"T4"))&gt;0,"P55"," ")</f>
        <v xml:space="preserve"> </v>
      </c>
      <c r="AT66" s="58" t="str">
        <f>IF(SUM(COUNTIFS('Planificación 2026-1'!F:F,"SUNAMPE",'Planificación 2026-1'!X:X,C66,'Planificación 2026-1'!H:H,"AF"))&gt;0," P01"," ")</f>
        <v xml:space="preserve"> </v>
      </c>
      <c r="AU66" s="58" t="str">
        <f>IF(SUM(COUNTIFS('Planificación 2026-1'!F:F,"SUNAMPE",'Planificación 2026-1'!X:X,C66,'Planificación 2026-1'!H:H,"EN"))&gt;0,"P02"," ")</f>
        <v xml:space="preserve"> </v>
      </c>
      <c r="AV66" s="58" t="str">
        <f>IF(SUM(COUNTIFS('Planificación 2026-1'!F:F,"SUNAMPE",'Planificación 2026-1'!X:X,C66,'Planificación 2026-1'!H:H,"IS"))&gt;0,"P03"," ")</f>
        <v xml:space="preserve"> </v>
      </c>
      <c r="AW66" s="58" t="str">
        <f>IF(SUM(COUNTIFS('Planificación 2026-1'!F:F,"SUNAMPE",'Planificación 2026-1'!X:X,C66,'Planificación 2026-1'!H:H,"PS"))&gt;0,"P04"," ")</f>
        <v xml:space="preserve"> </v>
      </c>
      <c r="AX66" s="58"/>
      <c r="AY66" s="58" t="str">
        <f>IF(SUM(COUNTIFS('Planificación 2026-1'!F:F,"SUNAMPE",'Planificación 2026-1'!X:X,C66,'Planificación 2026-1'!H:H,"IN"))&gt;0,"P06"," ")</f>
        <v xml:space="preserve"> </v>
      </c>
      <c r="AZ66" s="58" t="str">
        <f>IF(SUM(COUNTIFS('Planificación 2026-1'!F:F,"SUNAMPE",'Planificación 2026-1'!X:X,C66,'Planificación 2026-1'!H:H,"CA"))&gt;0,"P07"," ")</f>
        <v xml:space="preserve"> </v>
      </c>
      <c r="BA66" s="58" t="str">
        <f>IF(SUM(COUNTIFS('Planificación 2026-1'!F:F,"SUNAMPE",'Planificación 2026-1'!X:X,C66,'Planificación 2026-1'!H:H,"DE"))&gt;0,"P08"," ")</f>
        <v xml:space="preserve"> </v>
      </c>
      <c r="BB66" s="58" t="str">
        <f>IF(SUM(COUNTIFS('Planificación 2026-1'!F:F,"SUNAMPE",'Planificación 2026-1'!X:X,C66,'Planificación 2026-1'!H:H,"OB"))&gt;0,"P09"," ")</f>
        <v xml:space="preserve"> </v>
      </c>
      <c r="BC66" s="58" t="str">
        <f>IF(SUM(COUNTIFS('Planificación 2026-1'!F:F,"SUNAMPE",'Planificación 2026-1'!X:X,C66,'Planificación 2026-1'!H:H,"MH"))&gt;0,"P31"," ")</f>
        <v xml:space="preserve"> </v>
      </c>
      <c r="BD66" s="58" t="str">
        <f>IF(SUM(COUNTIFS('Planificación 2026-1'!F:F,"SUNAMPE",'Planificación 2026-1'!X:X,C66,'Planificación 2026-1'!H:H,"IC"))&gt;0,"P32"," ")</f>
        <v xml:space="preserve"> </v>
      </c>
      <c r="BE66" s="58" t="str">
        <f>IF(SUM(COUNTIFS('Planificación 2026-1'!F:F,"SUNAMPE",'Planificación 2026-1'!X:X,C66,'Planificación 2026-1'!H:H,"AR"))&gt;0,"P34"," ")</f>
        <v xml:space="preserve"> </v>
      </c>
      <c r="BF66" s="58" t="str">
        <f>IF(SUM(COUNTIFS('Planificación 2026-1'!F:F,"SUNAMPE",'Planificación 2026-1'!X:X,C66,'Planificación 2026-1'!H:H,"T1"))&gt;0,"P35"," ")</f>
        <v>P35</v>
      </c>
      <c r="BG66" s="58" t="str">
        <f>IF(SUM(COUNTIFS('Planificación 2026-1'!F:F,"SUNAMPE",'Planificación 2026-1'!X:X,C66,'Planificación 2026-1'!H:H,"T3"))&gt;0,"P36"," ")</f>
        <v xml:space="preserve"> </v>
      </c>
      <c r="BH66" s="58" t="str">
        <f>IF(SUM(COUNTIFS('Planificación 2026-1'!F:F,"SUNAMPE",'Planificación 2026-1'!X:X,C66,'Planificación 2026-1'!H:H,"T2"))&gt;0,"P37"," ")</f>
        <v xml:space="preserve"> </v>
      </c>
      <c r="BI66" s="58" t="str">
        <f>IF(SUM(COUNTIFS('Planificación 2026-1'!F:F,"SUNAMPE",'Planificación 2026-1'!X:X,C66,'Planificación 2026-1'!H:H,"AE"))&gt;0,"P38"," ")</f>
        <v xml:space="preserve"> </v>
      </c>
      <c r="BJ66" s="58" t="str">
        <f>IF(SUM(COUNTIFS('Planificación 2026-1'!F:F,"SUNAMPE",'Planificación 2026-1'!X:X,C66,'Planificación 2026-1'!H:H,"T4"))&gt;0,"P55"," ")</f>
        <v xml:space="preserve"> </v>
      </c>
      <c r="BK66" s="58" t="str">
        <f>IF(SUM(COUNTIFS('Planificación 2026-1'!F:F,"HUAURA",'Planificación 2026-1'!X:X,C66,'Planificación 2026-1'!H:H,"AF"))&gt;0," P01"," ")</f>
        <v xml:space="preserve"> </v>
      </c>
      <c r="BL66" s="58" t="str">
        <f>IF(SUM(COUNTIFS('Planificación 2026-1'!F:F,"HUAURA",'Planificación 2026-1'!X:X,C66,'Planificación 2026-1'!H:H,"EN"))&gt;0,"P02"," ")</f>
        <v xml:space="preserve"> </v>
      </c>
      <c r="BM66" s="58" t="str">
        <f>IF(SUM(COUNTIFS('Planificación 2026-1'!F:F,"HUAURA",'Planificación 2026-1'!X:X,C66,'Planificación 2026-1'!H:H,"IS"))&gt;0,"P03"," ")</f>
        <v xml:space="preserve"> </v>
      </c>
      <c r="BN66" s="58" t="str">
        <f>IF(SUM(COUNTIFS('Planificación 2026-1'!F:F,"HUAURA",'Planificación 2026-1'!X:X,C66,'Planificación 2026-1'!H:H,"PS"))&gt;0,"P04"," ")</f>
        <v xml:space="preserve"> </v>
      </c>
      <c r="BO66" s="58"/>
      <c r="BP66" s="58" t="str">
        <f>IF(SUM(COUNTIFS('Planificación 2026-1'!F:F,"HUAURA",'Planificación 2026-1'!X:X,C66,'Planificación 2026-1'!H:H,"IN"))&gt;0,"P06"," ")</f>
        <v xml:space="preserve"> </v>
      </c>
      <c r="BQ66" s="58" t="str">
        <f>IF(SUM(COUNTIFS('Planificación 2026-1'!F:F,"HUAURA",'Planificación 2026-1'!X:X,C66,'Planificación 2026-1'!H:H,"CA"))&gt;0,"P07"," ")</f>
        <v xml:space="preserve"> </v>
      </c>
      <c r="BR66" s="58" t="str">
        <f>IF(SUM(COUNTIFS('Planificación 2026-1'!F:F,"HUAURA",'Planificación 2026-1'!X:X,C66,'Planificación 2026-1'!H:H,"DE"))&gt;0,"P08"," ")</f>
        <v xml:space="preserve"> </v>
      </c>
      <c r="BS66" s="58" t="str">
        <f>IF(SUM(COUNTIFS('Planificación 2026-1'!F:F,"HUAURA",'Planificación 2026-1'!X:X,C66,'Planificación 2026-1'!H:H,"OB"))&gt;0,"P09"," ")</f>
        <v xml:space="preserve"> </v>
      </c>
      <c r="BT66" s="58" t="str">
        <f>IF(SUM(COUNTIFS('Planificación 2026-1'!F:F,"HUAURA",'Planificación 2026-1'!X:X,C66,'Planificación 2026-1'!H:H,"MH"))&gt;0,"P31"," ")</f>
        <v xml:space="preserve"> </v>
      </c>
      <c r="BU66" s="58" t="str">
        <f>IF(SUM(COUNTIFS('Planificación 2026-1'!F:F,"HUAURA",'Planificación 2026-1'!X:X,C66,'Planificación 2026-1'!H:H,"IC"))&gt;0,"P32"," ")</f>
        <v xml:space="preserve"> </v>
      </c>
      <c r="BV66" s="58" t="str">
        <f>IF(SUM(COUNTIFS('Planificación 2026-1'!F:F,"HUAURA",'Planificación 2026-1'!X:X,C66,'Planificación 2026-1'!H:H,"AR"))&gt;0,"P34"," ")</f>
        <v xml:space="preserve"> </v>
      </c>
      <c r="BW66" s="58" t="str">
        <f>IF(SUM(COUNTIFS('Planificación 2026-1'!F:F,"HUAURA",'Planificación 2026-1'!X:X,C66,'Planificación 2026-1'!H:H,"T1"))&gt;0,"P35"," ")</f>
        <v xml:space="preserve"> </v>
      </c>
      <c r="BX66" s="58" t="str">
        <f>IF(SUM(COUNTIFS('Planificación 2026-1'!F:F,"HUAURA",'Planificación 2026-1'!X:X,C66,'Planificación 2026-1'!H:H,"T3"))&gt;0,"P36"," ")</f>
        <v xml:space="preserve"> </v>
      </c>
      <c r="BY66" s="58" t="str">
        <f>IF(SUM(COUNTIFS('Planificación 2026-1'!F:F,"HUAURA",'Planificación 2026-1'!X:X,C66,'Planificación 2026-1'!H:H,"T2"))&gt;0,"P37"," ")</f>
        <v xml:space="preserve"> </v>
      </c>
      <c r="BZ66" s="58" t="str">
        <f>IF(SUM(COUNTIFS('Planificación 2026-1'!F:F,"HUAURA",'Planificación 2026-1'!X:X,C66,'Planificación 2026-1'!H:H,"AE"))&gt;0,"P38"," ")</f>
        <v xml:space="preserve"> </v>
      </c>
      <c r="CA66" s="58" t="str">
        <f>IF(SUM(COUNTIFS('Planificación 2026-1'!F:F,"HUAURA",'Planificación 2026-1'!X:X,C66,'Planificación 2026-1'!H:H,"T4"))&gt;0,"P55"," ")</f>
        <v xml:space="preserve"> </v>
      </c>
      <c r="CB66" s="59">
        <f>SUMIFS('Planificación 2026-1'!S:S,'Planificación 2026-1'!X:X,C66,'Planificación 2026-1'!H:H,"AF",'Planificación 2026-1'!I:I,"&gt;2")</f>
        <v>0</v>
      </c>
      <c r="CC66" s="59">
        <f>SUMIFS('Planificación 2026-1'!S:S,'Planificación 2026-1'!X:X,C66,'Planificación 2026-1'!H:H,"EN",'Planificación 2026-1'!I:I,"&gt;2")</f>
        <v>33</v>
      </c>
      <c r="CD66" s="59">
        <f>SUMIFS('Planificación 2026-1'!S:S,'Planificación 2026-1'!X:X,C66,'Planificación 2026-1'!H:H,"IS",'Planificación 2026-1'!I:I,"&gt;2")</f>
        <v>0</v>
      </c>
      <c r="CE66" s="59">
        <f>SUMIFS('Planificación 2026-1'!S:S,'Planificación 2026-1'!X:X,C66,'Planificación 2026-1'!H:H,"PS",'Planificación 2026-1'!I:I,"&gt;2")</f>
        <v>0</v>
      </c>
      <c r="CF66" s="59">
        <f>SUMIFS('Planificación 2026-1'!S:S,'Planificación 2026-1'!X:X,C66,'Planificación 2026-1'!H:H,"IN",'Planificación 2026-1'!I:I,"&gt;2")</f>
        <v>0</v>
      </c>
      <c r="CG66" s="59">
        <f>SUMIFS('Planificación 2026-1'!S:S,'Planificación 2026-1'!X:X,C66,'Planificación 2026-1'!H:H,"CA",'Planificación 2026-1'!I:I,"&gt;2")</f>
        <v>0</v>
      </c>
      <c r="CH66" s="59">
        <f>SUMIFS('Planificación 2026-1'!S:S,'Planificación 2026-1'!X:X,C66,'Planificación 2026-1'!H:H,"DE",'Planificación 2026-1'!I:I,"&gt;2")</f>
        <v>0</v>
      </c>
      <c r="CI66" s="59">
        <f>SUMIFS('Planificación 2026-1'!S:S,'Planificación 2026-1'!X:X,C66,'Planificación 2026-1'!H:H,"OB",'Planificación 2026-1'!I:I,"&gt;2")</f>
        <v>0</v>
      </c>
      <c r="CJ66" s="59">
        <f>SUMIFS('Planificación 2026-1'!S:S,'Planificación 2026-1'!X:X,C66,'Planificación 2026-1'!H:H,"MH",'Planificación 2026-1'!I:I,"&gt;2")</f>
        <v>0</v>
      </c>
      <c r="CK66" s="59">
        <f>SUMIFS('Planificación 2026-1'!S:S,'Planificación 2026-1'!X:X,C66,'Planificación 2026-1'!H:H,"IC",'Planificación 2026-1'!I:I,"&gt;2")</f>
        <v>0</v>
      </c>
      <c r="CL66" s="59">
        <f>SUMIFS('Planificación 2026-1'!S:S,'Planificación 2026-1'!X:X,C66,'Planificación 2026-1'!H:H,"AR",'Planificación 2026-1'!I:I,"&gt;2")</f>
        <v>0</v>
      </c>
      <c r="CM66" s="59">
        <f>SUMIFS('Planificación 2026-1'!S:S,'Planificación 2026-1'!X:X,C66,'Planificación 2026-1'!H:H,"AE",'Planificación 2026-1'!I:I,"&gt;2")</f>
        <v>0</v>
      </c>
      <c r="CN66" s="59">
        <f>SUMIFS('Planificación 2026-1'!S:S,'Planificación 2026-1'!X:X,C66,'Planificación 2026-1'!H:H,"T1",'Planificación 2026-1'!I:I,"&gt;2")</f>
        <v>6</v>
      </c>
      <c r="CO66" s="59">
        <f>SUMIFS('Planificación 2026-1'!S:S,'Planificación 2026-1'!X:X,C66,'Planificación 2026-1'!H:H,"T3",'Planificación 2026-1'!I:I,"&gt;2")</f>
        <v>0</v>
      </c>
      <c r="CP66" s="59">
        <f>SUMIFS('Planificación 2026-1'!S:S,'Planificación 2026-1'!X:X,C66,'Planificación 2026-1'!H:H,"T2",'Planificación 2026-1'!I:I,"&gt;2")</f>
        <v>0</v>
      </c>
      <c r="CQ66" s="59">
        <f>SUMIFS('Planificación 2026-1'!S:S,'Planificación 2026-1'!X:X,C66,'Planificación 2026-1'!H:H,"T4",'Planificación 2026-1'!I:I,"&gt;2")</f>
        <v>0</v>
      </c>
      <c r="CR66" s="59">
        <f>SUMIFS('Planificación 2026-1'!S:S,'Planificación 2026-1'!X:X,C66,'Planificación 2026-1'!H:H,"AF",'Planificación 2026-1'!I:I,"&lt;3")</f>
        <v>0</v>
      </c>
      <c r="CS66" s="59">
        <f>SUMIFS('Planificación 2026-1'!S:S,'Planificación 2026-1'!X:X,C66,'Planificación 2026-1'!H:H,"EN",'Planificación 2026-1'!I:I,"&lt;3")</f>
        <v>0</v>
      </c>
      <c r="CT66" s="59">
        <f>SUMIFS('Planificación 2026-1'!S:S,'Planificación 2026-1'!X:X,C66,'Planificación 2026-1'!H:H,"IS",'Planificación 2026-1'!I:I,"&lt;3")</f>
        <v>0</v>
      </c>
      <c r="CU66" s="59">
        <f>SUMIFS('Planificación 2026-1'!S:S,'Planificación 2026-1'!X:X,C66,'Planificación 2026-1'!H:H,"PS",'Planificación 2026-1'!I:I,"&lt;3")</f>
        <v>0</v>
      </c>
      <c r="CV66" s="59">
        <f>SUMIFS('Planificación 2026-1'!S:S,'Planificación 2026-1'!X:X,C66,'Planificación 2026-1'!H:H,"IN",'Planificación 2026-1'!I:I,"&lt;3")</f>
        <v>0</v>
      </c>
      <c r="CW66" s="59">
        <f>SUMIFS('Planificación 2026-1'!S:S,'Planificación 2026-1'!X:X,C66,'Planificación 2026-1'!H:H,"CA",'Planificación 2026-1'!I:I,"&lt;3")</f>
        <v>0</v>
      </c>
      <c r="CX66" s="59">
        <f>SUMIFS('Planificación 2026-1'!S:S,'Planificación 2026-1'!X:X,C66,'Planificación 2026-1'!H:H,"DE",'Planificación 2026-1'!I:I,"&lt;3")</f>
        <v>0</v>
      </c>
      <c r="CY66" s="59">
        <f>SUMIFS('Planificación 2026-1'!S:S,'Planificación 2026-1'!X:X,C66,'Planificación 2026-1'!H:H,"OB",'Planificación 2026-1'!I:I,"&lt;3")</f>
        <v>0</v>
      </c>
      <c r="CZ66" s="59">
        <f>SUMIFS('Planificación 2026-1'!S:S,'Planificación 2026-1'!X:X,C66,'Planificación 2026-1'!H:H,"MH",'Planificación 2026-1'!I:I,"&lt;3")</f>
        <v>0</v>
      </c>
      <c r="DA66" s="59">
        <f>SUMIFS('Planificación 2026-1'!S:S,'Planificación 2026-1'!X:X,C66,'Planificación 2026-1'!H:H,"IC",'Planificación 2026-1'!I:I,"&lt;3")</f>
        <v>0</v>
      </c>
      <c r="DB66" s="59">
        <f>SUMIFS('Planificación 2026-1'!S:S,'Planificación 2026-1'!X:X,C66,'Planificación 2026-1'!H:H,"AR",'Planificación 2026-1'!I:I,"&lt;3")</f>
        <v>0</v>
      </c>
      <c r="DC66" s="59">
        <f>SUMIFS('Planificación 2026-1'!S:S,'Planificación 2026-1'!X:X,C66,'Planificación 2026-1'!H:H,"AE",'Planificación 2026-1'!I:I,"&lt;3")</f>
        <v>0</v>
      </c>
      <c r="DD66" s="59">
        <f>SUMIFS('Planificación 2026-1'!S:S,'Planificación 2026-1'!X:X,C66,'Planificación 2026-1'!H:H,"T1",'Planificación 2026-1'!I:I,"&lt;3")</f>
        <v>0</v>
      </c>
      <c r="DE66" s="59">
        <f>SUMIFS('Planificación 2026-1'!S:S,'Planificación 2026-1'!X:X,C66,'Planificación 2026-1'!H:H,"T3",'Planificación 2026-1'!I:I,"&lt;3")</f>
        <v>0</v>
      </c>
      <c r="DF66" s="59">
        <f>SUMIFS('Planificación 2026-1'!S:S,'Planificación 2026-1'!X:X,C66,'Planificación 2026-1'!H:H,"T2",'Planificación 2026-1'!I:I,"&lt;3")</f>
        <v>0</v>
      </c>
      <c r="DG66" s="59">
        <f>SUMIFS('Planificación 2026-1'!S:S,'Planificación 2026-1'!X:X,C66,'Planificación 2026-1'!H:H,"T4",'Planificación 2026-1'!I:I,"&lt;3")</f>
        <v>0</v>
      </c>
      <c r="DH66" s="58" t="str">
        <f t="shared" si="17"/>
        <v>P02</v>
      </c>
      <c r="DI66" s="27">
        <f>IF(C66="","",SUMIFS('Planificación 2026-1'!S:S,'Planificación 2026-1'!X:X,C66,'Planificación 2026-1'!F:F,"PRINCIPAL",'Planificación 2026-1'!Y:Y,"VIRTUAL"))</f>
        <v>12</v>
      </c>
      <c r="DJ66" s="27">
        <f>IF(C66="","",SUMIFS('Planificación 2026-1'!S:S,'Planificación 2026-1'!X:X,C66,'Planificación 2026-1'!F:F,"PRINCIPAL",'Planificación 2026-1'!Y:Y,"PRESENCIAL"))</f>
        <v>7</v>
      </c>
      <c r="DK66" s="27">
        <f>IF(C66="","",SUMIFS('Planificación 2026-1'!S:S,'Planificación 2026-1'!X:X,C66,'Planificación 2026-1'!F:F,"PRINCIPAL",'Planificación 2026-1'!Y:Y,"HIBRIDO PRESENCIAL"))</f>
        <v>0</v>
      </c>
      <c r="DL66" s="58" t="str">
        <f t="shared" si="18"/>
        <v>P02</v>
      </c>
      <c r="DM66" s="58">
        <f>IF(C66="","",SUMIFS('Planificación 2026-1'!S:S,'Planificación 2026-1'!X:X,C66,'Planificación 2026-1'!F:F,"FILIAL",'Planificación 2026-1'!Y:Y,"VIRTUAL"))</f>
        <v>8</v>
      </c>
      <c r="DN66" s="60">
        <f>IF(C66="","",SUMIFS('Planificación 2026-1'!S:S,'Planificación 2026-1'!X:X,C66,'Planificación 2026-1'!F:F,"FILIAL",'Planificación 2026-1'!Y:Y,"PRESENCIAL"))</f>
        <v>6</v>
      </c>
      <c r="DO66" s="29">
        <f>IF(C66="","",SUMIFS('Planificación 2026-1'!S:S,'Planificación 2026-1'!X:X,C66,'Planificación 2026-1'!F:F,"FILIAL",'Planificación 2026-1'!Y:Y,"HIBRIDO PRESENCIAL"))</f>
        <v>0</v>
      </c>
      <c r="DP66" s="61" t="str">
        <f t="shared" si="19"/>
        <v>P35</v>
      </c>
      <c r="DQ66" s="58">
        <f>IF(C66="","",SUMIFS('Planificación 2026-1'!S:S,'Planificación 2026-1'!X:X,C66,'Planificación 2026-1'!F:F,"SUNAMPE",'Planificación 2026-1'!Y:Y,"VIRTUAL"))</f>
        <v>0</v>
      </c>
      <c r="DR66" s="29">
        <f>IF(C66="","",SUMIFS('Planificación 2026-1'!S:S,'Planificación 2026-1'!X:X,C66,'Planificación 2026-1'!F:F,"SUNAMPE",'Planificación 2026-1'!Y:Y,"PRESENCIAL"))</f>
        <v>0</v>
      </c>
      <c r="DS66" s="61" t="str">
        <f t="shared" si="20"/>
        <v/>
      </c>
      <c r="DT66" s="58">
        <f>IF(C66="","",SUMIFS('Planificación 2026-1'!S:S,'Planificación 2026-1'!X:X,C66,'Planificación 2026-1'!F:F,"HUAURA",'Planificación 2026-1'!Y:Y,"VIRTUAL"))</f>
        <v>0</v>
      </c>
      <c r="DU66" s="29">
        <f>IF(C66="","",SUMIFS('Planificación 2026-1'!S:S,'Planificación 2026-1'!X:X,C66,'Planificación 2026-1'!F:F,"HUAURA",'Planificación 2026-1'!Y:Y,"PRESENCIAL"))</f>
        <v>0</v>
      </c>
      <c r="DV66" s="32">
        <f>SUMIFS('Planificación 2026-1'!S:S,'Planificación 2026-1'!X:X,C66,'Planificación 2026-1'!F:F,"PRINCIPAL",'Planificación 2026-1'!Y:Y,"VIRTUAL",'Planificación 2026-1'!I:I,"&gt;2")</f>
        <v>12</v>
      </c>
      <c r="DW66" s="32">
        <f>SUMIFS('Planificación 2026-1'!S:S,'Planificación 2026-1'!X:X,C66,'Planificación 2026-1'!F:F,"PRINCIPAL",'Planificación 2026-1'!Y:Y,"&lt;&gt;VIRTUAL",'Planificación 2026-1'!I:I,"&gt;2")</f>
        <v>7</v>
      </c>
      <c r="DX66" s="32">
        <f>SUMIFS('Planificación 2026-1'!S:S,'Planificación 2026-1'!X:X,C66,'Planificación 2026-1'!F:F,"SUNAMPE",'Planificación 2026-1'!Y:Y,"VIRTUAL",'Planificación 2026-1'!I:I,"&gt;2")</f>
        <v>0</v>
      </c>
      <c r="DY66" s="32">
        <f>SUMIFS('Planificación 2026-1'!S:S,'Planificación 2026-1'!X:X,C66,'Planificación 2026-1'!F:F,"SUNAMPE",'Planificación 2026-1'!Y:Y,"&lt;&gt;VIRTUAL",'Planificación 2026-1'!I:I,"&gt;2")</f>
        <v>0</v>
      </c>
      <c r="DZ66" s="32">
        <f>SUMIFS('Planificación 2026-1'!S:S,'Planificación 2026-1'!X:X,C66,'Planificación 2026-1'!F:F,"FILIAL",'Planificación 2026-1'!Y:Y,"VIRTUAL",'Planificación 2026-1'!I:I,"&gt;2")</f>
        <v>8</v>
      </c>
      <c r="EA66" s="32">
        <f>SUMIFS('Planificación 2026-1'!S:S,'Planificación 2026-1'!X:X,C66,'Planificación 2026-1'!F:F,"FILIAL",'Planificación 2026-1'!Y:Y,"&lt;&gt;VIRTUAL",'Planificación 2026-1'!I:I,"&gt;2")</f>
        <v>6</v>
      </c>
      <c r="EB66" s="32">
        <f>SUMIFS('Planificación 2026-1'!S:S,'Planificación 2026-1'!X:X,C66,'Planificación 2026-1'!F:F,"PORUMA",'Planificación 2026-1'!Y:Y,"VIRTUAL",'Planificación 2026-1'!I:I,"&gt;2")</f>
        <v>6</v>
      </c>
      <c r="EC66" s="32">
        <f>SUMIFS('Planificación 2026-1'!S:S,'Planificación 2026-1'!X:X,C66,'Planificación 2026-1'!F:F,"PORUMA",'Planificación 2026-1'!Y:Y,"&lt;&gt;VIRTUAL",'Planificación 2026-1'!I:I,"&gt;2")</f>
        <v>0</v>
      </c>
      <c r="ED66" s="32">
        <f>SUMIFS('Planificación 2026-1'!S:S,'Planificación 2026-1'!X:X,C66,'Planificación 2026-1'!F:F,"HUAURA",'Planificación 2026-1'!Y:Y,"VIRTUAL",'Planificación 2026-1'!I:I,"&gt;2")</f>
        <v>0</v>
      </c>
      <c r="EE66" s="32">
        <f>SUMIFS('Planificación 2026-1'!S:S,'Planificación 2026-1'!X:X,C66,'Planificación 2026-1'!F:F,"HUAURA",'Planificación 2026-1'!Y:Y,"&lt;&gt;VIRTUAL",'Planificación 2026-1'!I:I,"&gt;2")</f>
        <v>0</v>
      </c>
      <c r="EF66" s="32">
        <f>SUMIFS('Planificación 2026-1'!S:S,'Planificación 2026-1'!X:X,C66,'Planificación 2026-1'!F:F,"PRINCIPAL",'Planificación 2026-1'!Y:Y,"VIRTUAL",'Planificación 2026-1'!I:I,"&lt;3")</f>
        <v>0</v>
      </c>
      <c r="EG66" s="32">
        <f>SUMIFS('Planificación 2026-1'!S:S,'Planificación 2026-1'!X:X,C66,'Planificación 2026-1'!F:F,"PRINCIPAL",'Planificación 2026-1'!Y:Y,"&lt;&gt;VIRTUAL",'Planificación 2026-1'!I:I,"&lt;3")</f>
        <v>0</v>
      </c>
      <c r="EH66" s="32">
        <f>SUMIFS('Planificación 2026-1'!S:S,'Planificación 2026-1'!X:X,C66,'Planificación 2026-1'!F:F,"SUNAMPE",'Planificación 2026-1'!Y:Y,"VIRTUAL",'Planificación 2026-1'!I:I,"&lt;3")</f>
        <v>0</v>
      </c>
      <c r="EI66" s="32">
        <f>SUMIFS('Planificación 2026-1'!S:S,'Planificación 2026-1'!X:X,C66,'Planificación 2026-1'!F:F,"SUNAMPE",'Planificación 2026-1'!Y:Y,"&lt;&gt;VIRTUAL",'Planificación 2026-1'!I:I,"&lt;3")</f>
        <v>0</v>
      </c>
      <c r="EJ66" s="32">
        <f>SUMIFS('Planificación 2026-1'!S:S,'Planificación 2026-1'!X:X,C66,'Planificación 2026-1'!F:F,"FILIAL",'Planificación 2026-1'!Y:Y,"VIRTUAL",'Planificación 2026-1'!I:I,"&lt;3")</f>
        <v>0</v>
      </c>
      <c r="EK66" s="32">
        <f>SUMIFS('Planificación 2026-1'!S:S,'Planificación 2026-1'!X:X,C66,'Planificación 2026-1'!F:F,"FILIAL",'Planificación 2026-1'!Y:Y,"&lt;&gt;VIRTUAL",'Planificación 2026-1'!I:I,"&lt;3")</f>
        <v>0</v>
      </c>
      <c r="EL66" s="32">
        <f>SUMIFS('Planificación 2026-1'!S:S,'Planificación 2026-1'!X:X,C66,'Planificación 2026-1'!F:F,"PORUMA",'Planificación 2026-1'!Y:Y,"VIRTUAL",'Planificación 2026-1'!I:I,"&lt;3")</f>
        <v>0</v>
      </c>
      <c r="EM66" s="32">
        <f>SUMIFS('Planificación 2026-1'!S:S,'Planificación 2026-1'!X:X,C66,'Planificación 2026-1'!F:F,"PORUMA",'Planificación 2026-1'!Y:Y,"&lt;&gt;VIRTUAL",'Planificación 2026-1'!I:I,"&lt;3")</f>
        <v>0</v>
      </c>
      <c r="EN66" s="32">
        <f>SUMIFS('Planificación 2026-1'!S:S,'Planificación 2026-1'!X:X,C66,'Planificación 2026-1'!F:F,"HUAURA",'Planificación 2026-1'!Y:Y,"VIRTUAL",'Planificación 2026-1'!I:I,"&lt;3")</f>
        <v>0</v>
      </c>
      <c r="EO66" s="32">
        <f>SUMIFS('Planificación 2026-1'!S:S,'Planificación 2026-1'!X:X,C66,'Planificación 2026-1'!F:F,"HUAURA",'Planificación 2026-1'!Y:Y,"&lt;&gt;VIRTUAL",'Planificación 2026-1'!I:I,"&lt;3")</f>
        <v>0</v>
      </c>
      <c r="EP66" s="32">
        <f t="shared" si="13"/>
        <v>14</v>
      </c>
      <c r="EQ66" s="32">
        <f t="shared" si="21"/>
        <v>0</v>
      </c>
      <c r="ER66" s="32">
        <f t="shared" si="22"/>
        <v>6</v>
      </c>
      <c r="ES66" s="32">
        <f t="shared" si="23"/>
        <v>19</v>
      </c>
      <c r="ET66" s="32">
        <f t="shared" si="24"/>
        <v>0</v>
      </c>
      <c r="EU66" s="32">
        <f t="shared" si="25"/>
        <v>39</v>
      </c>
      <c r="EV66" s="32" t="b">
        <f>EXACT(EU66,E66)</f>
        <v>1</v>
      </c>
      <c r="EW66" s="32"/>
      <c r="EX66" s="32">
        <f t="shared" si="14"/>
        <v>20</v>
      </c>
      <c r="EY66" s="32">
        <f t="shared" si="15"/>
        <v>13</v>
      </c>
      <c r="EZ66" s="32" t="b">
        <f>EXACT(SUM(EX66:EY66),E66)</f>
        <v>0</v>
      </c>
      <c r="FA66" s="32" t="str">
        <f t="shared" si="16"/>
        <v>SEDE-FILIAL-HUAURA</v>
      </c>
      <c r="FB66" s="32" t="str">
        <f t="shared" si="26"/>
        <v>MAS VIRTUAL</v>
      </c>
    </row>
    <row r="67" spans="1:158">
      <c r="A67" s="33"/>
      <c r="B67" s="65">
        <v>64</v>
      </c>
      <c r="C67" s="32" t="s">
        <v>266</v>
      </c>
      <c r="D67" s="429" t="e" vm="1">
        <v>#VALUE!</v>
      </c>
      <c r="E67" s="62">
        <f>SUMIF('Planificación 2026-1'!X:X,C67,'Planificación 2026-1'!S:S)</f>
        <v>0</v>
      </c>
      <c r="F67" s="63" t="s">
        <v>199</v>
      </c>
      <c r="G67" s="454" t="s">
        <v>200</v>
      </c>
      <c r="H67" s="64" t="s">
        <v>38</v>
      </c>
      <c r="I67" s="64" t="s">
        <v>150</v>
      </c>
      <c r="J67" s="137" t="s">
        <v>195</v>
      </c>
      <c r="K67" s="453" t="s">
        <v>157</v>
      </c>
      <c r="L67" s="57" t="str">
        <f>IF(SUM(COUNTIFS('Planificación 2026-1'!F:F,"PRINCIPAL",'Planificación 2026-1'!X:X,C67,'Planificación 2026-1'!H:H,"AF"))&gt;0,"P01"," ")</f>
        <v xml:space="preserve"> </v>
      </c>
      <c r="M67" s="58" t="str">
        <f>IF(SUM(COUNTIFS('Planificación 2026-1'!F:F,"PRINCIPAL",'Planificación 2026-1'!X:X,C67,'Planificación 2026-1'!H:H,"EN"))&gt;0,"P02"," ")</f>
        <v xml:space="preserve"> </v>
      </c>
      <c r="N67" s="58" t="str">
        <f>IF(SUM(COUNTIFS('Planificación 2026-1'!F:F,"PRINCIPAL",'Planificación 2026-1'!X:X,C67,'Planificación 2026-1'!H:H,"IS"))&gt;0,"P03"," ")</f>
        <v xml:space="preserve"> </v>
      </c>
      <c r="O67" s="58" t="str">
        <f>IF(SUM(COUNTIFS('Planificación 2026-1'!F:F,"PRINCIPAL",'Planificación 2026-1'!X:X,C67,'Planificación 2026-1'!H:H,"PS"))&gt;0,"P04"," ")</f>
        <v xml:space="preserve"> </v>
      </c>
      <c r="P67" s="58"/>
      <c r="Q67" s="58" t="str">
        <f>IF(SUM(COUNTIFS('Planificación 2026-1'!F:F,"PRINCIPAL",'Planificación 2026-1'!X:X,C67,'Planificación 2026-1'!H:H,"IN"))&gt;0,"P06"," ")</f>
        <v xml:space="preserve"> </v>
      </c>
      <c r="R67" s="58" t="str">
        <f>IF(SUM(COUNTIFS('Planificación 2026-1'!F:F,"PRINCIPAL",'Planificación 2026-1'!X:X,C67,'Planificación 2026-1'!H:H,"CA"))&gt;0,"P07"," ")</f>
        <v xml:space="preserve"> </v>
      </c>
      <c r="S67" s="58" t="str">
        <f>IF(SUM(COUNTIFS('Planificación 2026-1'!F:F,"PRINCIPAL",'Planificación 2026-1'!X:X,C67,'Planificación 2026-1'!H:H,"DE"))&gt;0,"P08"," ")</f>
        <v xml:space="preserve"> </v>
      </c>
      <c r="T67" s="58" t="str">
        <f>IF(SUM(COUNTIFS('Planificación 2026-1'!F:F,"PRINCIPAL",'Planificación 2026-1'!X:X,C67,'Planificación 2026-1'!H:H,"OB"))&gt;0,"P09"," ")</f>
        <v xml:space="preserve"> </v>
      </c>
      <c r="U67" s="58" t="str">
        <f>IF(SUM(COUNTIFS('Planificación 2026-1'!F:F,"PRINCIPAL",'Planificación 2026-1'!X:X,C67,'Planificación 2026-1'!H:H,"MH"))&gt;0,"P31"," ")</f>
        <v xml:space="preserve"> </v>
      </c>
      <c r="V67" s="58" t="str">
        <f>IF(SUM(COUNTIFS('Planificación 2026-1'!F:F,"PRINCIPAL",'Planificación 2026-1'!X:X,C67,'Planificación 2026-1'!H:H,"IC"))&gt;0,"P32"," ")</f>
        <v xml:space="preserve"> </v>
      </c>
      <c r="W67" s="58" t="str">
        <f>IF(SUM(COUNTIFS('Planificación 2026-1'!F:F,"PRINCIPAL",'Planificación 2026-1'!X:X,C67,'Planificación 2026-1'!H:H,"AR"))&gt;0,"P34"," ")</f>
        <v xml:space="preserve"> </v>
      </c>
      <c r="X67" s="58" t="str">
        <f>IF(SUM(COUNTIFS('Planificación 2026-1'!F:F,"PRINCIPAL",'Planificación 2026-1'!X:X,C67,'Planificación 2026-1'!H:H,"T1"))&gt;0,"P35"," ")</f>
        <v xml:space="preserve"> </v>
      </c>
      <c r="Y67" s="58" t="str">
        <f>IF(SUM(COUNTIFS('Planificación 2026-1'!F:F,"PRINCIPAL",'Planificación 2026-1'!X:X,C67,'Planificación 2026-1'!H:H,"T3"))&gt;0,"P36"," ")</f>
        <v xml:space="preserve"> </v>
      </c>
      <c r="Z67" s="58" t="str">
        <f>IF(SUM(COUNTIFS('Planificación 2026-1'!F:F,"PRINCIPAL",'Planificación 2026-1'!X:X,C67,'Planificación 2026-1'!H:H,"T2"))&gt;0,"P37"," ")</f>
        <v xml:space="preserve"> </v>
      </c>
      <c r="AA67" s="58" t="str">
        <f>IF(SUM(COUNTIFS('Planificación 2026-1'!F:F,"PRINCIPAL",'Planificación 2026-1'!X:X,C67,'Planificación 2026-1'!H:H,"AE"))&gt;0,"P38"," ")</f>
        <v xml:space="preserve"> </v>
      </c>
      <c r="AB67" s="58" t="str">
        <f>IF(SUM(COUNTIFS('Planificación 2026-1'!F:F,"PRINCIPAL",'Planificación 2026-1'!X:X,C67,'Planificación 2026-1'!H:H,"T4"))&gt;0,"P55"," ")</f>
        <v xml:space="preserve"> </v>
      </c>
      <c r="AC67" s="58" t="str">
        <f>IF(SUM(COUNTIFS('Planificación 2026-1'!F:F,"FILIAL",'Planificación 2026-1'!X:X,C67,'Planificación 2026-1'!H:H,"AF"))&gt;0," P01"," ")</f>
        <v xml:space="preserve"> </v>
      </c>
      <c r="AD67" s="58" t="str">
        <f>IF(SUM(COUNTIFS('Planificación 2026-1'!F:F,"FILIAL",'Planificación 2026-1'!X:X,C67,'Planificación 2026-1'!H:H,"EN"))&gt;0,"P02"," ")</f>
        <v xml:space="preserve"> </v>
      </c>
      <c r="AE67" s="58" t="str">
        <f>IF(SUM(COUNTIFS('Planificación 2026-1'!F:F,"FILIAL",'Planificación 2026-1'!X:X,C67,'Planificación 2026-1'!H:H,"IS"))&gt;0,"P03"," ")</f>
        <v xml:space="preserve"> </v>
      </c>
      <c r="AF67" s="58" t="str">
        <f>IF(SUM(COUNTIFS('Planificación 2026-1'!F:F,"FILIAL",'Planificación 2026-1'!X:X,C67,'Planificación 2026-1'!H:H,"PS"))&gt;0,"P04"," ")</f>
        <v xml:space="preserve"> </v>
      </c>
      <c r="AG67" s="58"/>
      <c r="AH67" s="58" t="str">
        <f>IF(SUM(COUNTIFS('Planificación 2026-1'!F:F,"FILIAL",'Planificación 2026-1'!X:X,C67,'Planificación 2026-1'!H:H,"IN"))&gt;0,"P06"," ")</f>
        <v xml:space="preserve"> </v>
      </c>
      <c r="AI67" s="58" t="str">
        <f>IF(SUM(COUNTIFS('Planificación 2026-1'!F:F,"FILIAL",'Planificación 2026-1'!X:X,C67,'Planificación 2026-1'!H:H,"CA"))&gt;0,"P07"," ")</f>
        <v xml:space="preserve"> </v>
      </c>
      <c r="AJ67" s="58" t="str">
        <f>IF(SUM(COUNTIFS('Planificación 2026-1'!F:F,"FILIAL",'Planificación 2026-1'!X:X,C67,'Planificación 2026-1'!H:H,"DE"))&gt;0,"P08"," ")</f>
        <v xml:space="preserve"> </v>
      </c>
      <c r="AK67" s="58" t="str">
        <f>IF(SUM(COUNTIFS('Planificación 2026-1'!F:F,"FILIAL",'Planificación 2026-1'!X:X,C67,'Planificación 2026-1'!H:H,"OB"))&gt;0,"P09"," ")</f>
        <v xml:space="preserve"> </v>
      </c>
      <c r="AL67" s="58" t="str">
        <f>IF(SUM(COUNTIFS('Planificación 2026-1'!F:F,"FILIAL",'Planificación 2026-1'!X:X,C67,'Planificación 2026-1'!H:H,"MH"))&gt;0,"P31"," ")</f>
        <v xml:space="preserve"> </v>
      </c>
      <c r="AM67" s="58" t="str">
        <f>IF(SUM(COUNTIFS('Planificación 2026-1'!F:F,"FILIAL",'Planificación 2026-1'!X:X,C67,'Planificación 2026-1'!H:H,"IC"))&gt;0,"P32"," ")</f>
        <v xml:space="preserve"> </v>
      </c>
      <c r="AN67" s="58" t="str">
        <f>IF(SUM(COUNTIFS('Planificación 2026-1'!F:F,"FILIAL",'Planificación 2026-1'!X:X,C67,'Planificación 2026-1'!H:H,"AR"))&gt;0,"P34"," ")</f>
        <v xml:space="preserve"> </v>
      </c>
      <c r="AO67" s="58" t="str">
        <f>IF(SUM(COUNTIFS('Planificación 2026-1'!F:F,"FILIAL",'Planificación 2026-1'!X:X,C67,'Planificación 2026-1'!H:H,"T1"))&gt;0,"P35"," ")</f>
        <v xml:space="preserve"> </v>
      </c>
      <c r="AP67" s="58" t="str">
        <f>IF(SUM(COUNTIFS('Planificación 2026-1'!F:F,"FILIAL",'Planificación 2026-1'!X:X,C67,'Planificación 2026-1'!H:H,"T3"))&gt;0,"P36"," ")</f>
        <v xml:space="preserve"> </v>
      </c>
      <c r="AQ67" s="58" t="str">
        <f>IF(SUM(COUNTIFS('Planificación 2026-1'!F:F,"FILIAL",'Planificación 2026-1'!X:X,C67,'Planificación 2026-1'!H:H,"T2"))&gt;0,"P37"," ")</f>
        <v xml:space="preserve"> </v>
      </c>
      <c r="AR67" s="58" t="str">
        <f>IF(SUM(COUNTIFS('Planificación 2026-1'!F:F,"FILIAL",'Planificación 2026-1'!X:X,C67,'Planificación 2026-1'!H:H,"AE"))&gt;0,"P38"," ")</f>
        <v xml:space="preserve"> </v>
      </c>
      <c r="AS67" s="58" t="str">
        <f>IF(SUM(COUNTIFS('Planificación 2026-1'!F:F,"FILIAL",'Planificación 2026-1'!X:X,C67,'Planificación 2026-1'!H:H,"T4"))&gt;0,"P55"," ")</f>
        <v xml:space="preserve"> </v>
      </c>
      <c r="AT67" s="58" t="str">
        <f>IF(SUM(COUNTIFS('Planificación 2026-1'!F:F,"SUNAMPE",'Planificación 2026-1'!X:X,C67,'Planificación 2026-1'!H:H,"AF"))&gt;0," P01"," ")</f>
        <v xml:space="preserve"> </v>
      </c>
      <c r="AU67" s="58" t="str">
        <f>IF(SUM(COUNTIFS('Planificación 2026-1'!F:F,"SUNAMPE",'Planificación 2026-1'!X:X,C67,'Planificación 2026-1'!H:H,"EN"))&gt;0,"P02"," ")</f>
        <v xml:space="preserve"> </v>
      </c>
      <c r="AV67" s="58" t="str">
        <f>IF(SUM(COUNTIFS('Planificación 2026-1'!F:F,"SUNAMPE",'Planificación 2026-1'!X:X,C67,'Planificación 2026-1'!H:H,"IS"))&gt;0,"P03"," ")</f>
        <v xml:space="preserve"> </v>
      </c>
      <c r="AW67" s="58" t="str">
        <f>IF(SUM(COUNTIFS('Planificación 2026-1'!F:F,"SUNAMPE",'Planificación 2026-1'!X:X,C67,'Planificación 2026-1'!H:H,"PS"))&gt;0,"P04"," ")</f>
        <v xml:space="preserve"> </v>
      </c>
      <c r="AX67" s="58"/>
      <c r="AY67" s="58" t="str">
        <f>IF(SUM(COUNTIFS('Planificación 2026-1'!F:F,"SUNAMPE",'Planificación 2026-1'!X:X,C67,'Planificación 2026-1'!H:H,"IN"))&gt;0,"P06"," ")</f>
        <v xml:space="preserve"> </v>
      </c>
      <c r="AZ67" s="58" t="str">
        <f>IF(SUM(COUNTIFS('Planificación 2026-1'!F:F,"SUNAMPE",'Planificación 2026-1'!X:X,C67,'Planificación 2026-1'!H:H,"CA"))&gt;0,"P07"," ")</f>
        <v xml:space="preserve"> </v>
      </c>
      <c r="BA67" s="58" t="str">
        <f>IF(SUM(COUNTIFS('Planificación 2026-1'!F:F,"SUNAMPE",'Planificación 2026-1'!X:X,C67,'Planificación 2026-1'!H:H,"DE"))&gt;0,"P08"," ")</f>
        <v xml:space="preserve"> </v>
      </c>
      <c r="BB67" s="58" t="str">
        <f>IF(SUM(COUNTIFS('Planificación 2026-1'!F:F,"SUNAMPE",'Planificación 2026-1'!X:X,C67,'Planificación 2026-1'!H:H,"OB"))&gt;0,"P09"," ")</f>
        <v xml:space="preserve"> </v>
      </c>
      <c r="BC67" s="58" t="str">
        <f>IF(SUM(COUNTIFS('Planificación 2026-1'!F:F,"SUNAMPE",'Planificación 2026-1'!X:X,C67,'Planificación 2026-1'!H:H,"MH"))&gt;0,"P31"," ")</f>
        <v xml:space="preserve"> </v>
      </c>
      <c r="BD67" s="58" t="str">
        <f>IF(SUM(COUNTIFS('Planificación 2026-1'!F:F,"SUNAMPE",'Planificación 2026-1'!X:X,C67,'Planificación 2026-1'!H:H,"IC"))&gt;0,"P32"," ")</f>
        <v xml:space="preserve"> </v>
      </c>
      <c r="BE67" s="58" t="str">
        <f>IF(SUM(COUNTIFS('Planificación 2026-1'!F:F,"SUNAMPE",'Planificación 2026-1'!X:X,C67,'Planificación 2026-1'!H:H,"AR"))&gt;0,"P34"," ")</f>
        <v xml:space="preserve"> </v>
      </c>
      <c r="BF67" s="58" t="str">
        <f>IF(SUM(COUNTIFS('Planificación 2026-1'!F:F,"SUNAMPE",'Planificación 2026-1'!X:X,C67,'Planificación 2026-1'!H:H,"T1"))&gt;0,"P35"," ")</f>
        <v xml:space="preserve"> </v>
      </c>
      <c r="BG67" s="58" t="str">
        <f>IF(SUM(COUNTIFS('Planificación 2026-1'!F:F,"SUNAMPE",'Planificación 2026-1'!X:X,C67,'Planificación 2026-1'!H:H,"T3"))&gt;0,"P36"," ")</f>
        <v xml:space="preserve"> </v>
      </c>
      <c r="BH67" s="58" t="str">
        <f>IF(SUM(COUNTIFS('Planificación 2026-1'!F:F,"SUNAMPE",'Planificación 2026-1'!X:X,C67,'Planificación 2026-1'!H:H,"T2"))&gt;0,"P37"," ")</f>
        <v xml:space="preserve"> </v>
      </c>
      <c r="BI67" s="58" t="str">
        <f>IF(SUM(COUNTIFS('Planificación 2026-1'!F:F,"SUNAMPE",'Planificación 2026-1'!X:X,C67,'Planificación 2026-1'!H:H,"AE"))&gt;0,"P38"," ")</f>
        <v xml:space="preserve"> </v>
      </c>
      <c r="BJ67" s="58" t="str">
        <f>IF(SUM(COUNTIFS('Planificación 2026-1'!F:F,"SUNAMPE",'Planificación 2026-1'!X:X,C67,'Planificación 2026-1'!H:H,"T4"))&gt;0,"P55"," ")</f>
        <v xml:space="preserve"> </v>
      </c>
      <c r="BK67" s="58" t="str">
        <f>IF(SUM(COUNTIFS('Planificación 2026-1'!F:F,"HUAURA",'Planificación 2026-1'!X:X,C67,'Planificación 2026-1'!H:H,"AF"))&gt;0," P01"," ")</f>
        <v xml:space="preserve"> </v>
      </c>
      <c r="BL67" s="58" t="str">
        <f>IF(SUM(COUNTIFS('Planificación 2026-1'!F:F,"HUAURA",'Planificación 2026-1'!X:X,C67,'Planificación 2026-1'!H:H,"EN"))&gt;0,"P02"," ")</f>
        <v xml:space="preserve"> </v>
      </c>
      <c r="BM67" s="58" t="str">
        <f>IF(SUM(COUNTIFS('Planificación 2026-1'!F:F,"HUAURA",'Planificación 2026-1'!X:X,C67,'Planificación 2026-1'!H:H,"IS"))&gt;0,"P03"," ")</f>
        <v xml:space="preserve"> </v>
      </c>
      <c r="BN67" s="58" t="str">
        <f>IF(SUM(COUNTIFS('Planificación 2026-1'!F:F,"HUAURA",'Planificación 2026-1'!X:X,C67,'Planificación 2026-1'!H:H,"PS"))&gt;0,"P04"," ")</f>
        <v xml:space="preserve"> </v>
      </c>
      <c r="BO67" s="58"/>
      <c r="BP67" s="58" t="str">
        <f>IF(SUM(COUNTIFS('Planificación 2026-1'!F:F,"HUAURA",'Planificación 2026-1'!X:X,C67,'Planificación 2026-1'!H:H,"IN"))&gt;0,"P06"," ")</f>
        <v xml:space="preserve"> </v>
      </c>
      <c r="BQ67" s="58" t="str">
        <f>IF(SUM(COUNTIFS('Planificación 2026-1'!F:F,"HUAURA",'Planificación 2026-1'!X:X,C67,'Planificación 2026-1'!H:H,"CA"))&gt;0,"P07"," ")</f>
        <v xml:space="preserve"> </v>
      </c>
      <c r="BR67" s="58" t="str">
        <f>IF(SUM(COUNTIFS('Planificación 2026-1'!F:F,"HUAURA",'Planificación 2026-1'!X:X,C67,'Planificación 2026-1'!H:H,"DE"))&gt;0,"P08"," ")</f>
        <v xml:space="preserve"> </v>
      </c>
      <c r="BS67" s="58" t="str">
        <f>IF(SUM(COUNTIFS('Planificación 2026-1'!F:F,"HUAURA",'Planificación 2026-1'!X:X,C67,'Planificación 2026-1'!H:H,"OB"))&gt;0,"P09"," ")</f>
        <v xml:space="preserve"> </v>
      </c>
      <c r="BT67" s="58" t="str">
        <f>IF(SUM(COUNTIFS('Planificación 2026-1'!F:F,"HUAURA",'Planificación 2026-1'!X:X,C67,'Planificación 2026-1'!H:H,"MH"))&gt;0,"P31"," ")</f>
        <v xml:space="preserve"> </v>
      </c>
      <c r="BU67" s="58" t="str">
        <f>IF(SUM(COUNTIFS('Planificación 2026-1'!F:F,"HUAURA",'Planificación 2026-1'!X:X,C67,'Planificación 2026-1'!H:H,"IC"))&gt;0,"P32"," ")</f>
        <v xml:space="preserve"> </v>
      </c>
      <c r="BV67" s="58" t="str">
        <f>IF(SUM(COUNTIFS('Planificación 2026-1'!F:F,"HUAURA",'Planificación 2026-1'!X:X,C67,'Planificación 2026-1'!H:H,"AR"))&gt;0,"P34"," ")</f>
        <v xml:space="preserve"> </v>
      </c>
      <c r="BW67" s="58" t="str">
        <f>IF(SUM(COUNTIFS('Planificación 2026-1'!F:F,"HUAURA",'Planificación 2026-1'!X:X,C67,'Planificación 2026-1'!H:H,"T1"))&gt;0,"P35"," ")</f>
        <v xml:space="preserve"> </v>
      </c>
      <c r="BX67" s="58" t="str">
        <f>IF(SUM(COUNTIFS('Planificación 2026-1'!F:F,"HUAURA",'Planificación 2026-1'!X:X,C67,'Planificación 2026-1'!H:H,"T3"))&gt;0,"P36"," ")</f>
        <v xml:space="preserve"> </v>
      </c>
      <c r="BY67" s="58" t="str">
        <f>IF(SUM(COUNTIFS('Planificación 2026-1'!F:F,"HUAURA",'Planificación 2026-1'!X:X,C67,'Planificación 2026-1'!H:H,"T2"))&gt;0,"P37"," ")</f>
        <v xml:space="preserve"> </v>
      </c>
      <c r="BZ67" s="58" t="str">
        <f>IF(SUM(COUNTIFS('Planificación 2026-1'!F:F,"HUAURA",'Planificación 2026-1'!X:X,C67,'Planificación 2026-1'!H:H,"AE"))&gt;0,"P38"," ")</f>
        <v xml:space="preserve"> </v>
      </c>
      <c r="CA67" s="58" t="str">
        <f>IF(SUM(COUNTIFS('Planificación 2026-1'!F:F,"HUAURA",'Planificación 2026-1'!X:X,C67,'Planificación 2026-1'!H:H,"T4"))&gt;0,"P55"," ")</f>
        <v xml:space="preserve"> </v>
      </c>
      <c r="CB67" s="59">
        <f>SUMIFS('Planificación 2026-1'!S:S,'Planificación 2026-1'!X:X,C67,'Planificación 2026-1'!H:H,"AF",'Planificación 2026-1'!I:I,"&gt;2")</f>
        <v>0</v>
      </c>
      <c r="CC67" s="59">
        <f>SUMIFS('Planificación 2026-1'!S:S,'Planificación 2026-1'!X:X,C67,'Planificación 2026-1'!H:H,"EN",'Planificación 2026-1'!I:I,"&gt;2")</f>
        <v>0</v>
      </c>
      <c r="CD67" s="59">
        <f>SUMIFS('Planificación 2026-1'!S:S,'Planificación 2026-1'!X:X,C67,'Planificación 2026-1'!H:H,"IS",'Planificación 2026-1'!I:I,"&gt;2")</f>
        <v>0</v>
      </c>
      <c r="CE67" s="59">
        <f>SUMIFS('Planificación 2026-1'!S:S,'Planificación 2026-1'!X:X,C67,'Planificación 2026-1'!H:H,"PS",'Planificación 2026-1'!I:I,"&gt;2")</f>
        <v>0</v>
      </c>
      <c r="CF67" s="59">
        <f>SUMIFS('Planificación 2026-1'!S:S,'Planificación 2026-1'!X:X,C67,'Planificación 2026-1'!H:H,"IN",'Planificación 2026-1'!I:I,"&gt;2")</f>
        <v>0</v>
      </c>
      <c r="CG67" s="59">
        <f>SUMIFS('Planificación 2026-1'!S:S,'Planificación 2026-1'!X:X,C67,'Planificación 2026-1'!H:H,"CA",'Planificación 2026-1'!I:I,"&gt;2")</f>
        <v>0</v>
      </c>
      <c r="CH67" s="59">
        <f>SUMIFS('Planificación 2026-1'!S:S,'Planificación 2026-1'!X:X,C67,'Planificación 2026-1'!H:H,"DE",'Planificación 2026-1'!I:I,"&gt;2")</f>
        <v>0</v>
      </c>
      <c r="CI67" s="59">
        <f>SUMIFS('Planificación 2026-1'!S:S,'Planificación 2026-1'!X:X,C67,'Planificación 2026-1'!H:H,"OB",'Planificación 2026-1'!I:I,"&gt;2")</f>
        <v>0</v>
      </c>
      <c r="CJ67" s="59">
        <f>SUMIFS('Planificación 2026-1'!S:S,'Planificación 2026-1'!X:X,C67,'Planificación 2026-1'!H:H,"MH",'Planificación 2026-1'!I:I,"&gt;2")</f>
        <v>0</v>
      </c>
      <c r="CK67" s="59">
        <f>SUMIFS('Planificación 2026-1'!S:S,'Planificación 2026-1'!X:X,C67,'Planificación 2026-1'!H:H,"IC",'Planificación 2026-1'!I:I,"&gt;2")</f>
        <v>0</v>
      </c>
      <c r="CL67" s="59">
        <f>SUMIFS('Planificación 2026-1'!S:S,'Planificación 2026-1'!X:X,C67,'Planificación 2026-1'!H:H,"AR",'Planificación 2026-1'!I:I,"&gt;2")</f>
        <v>0</v>
      </c>
      <c r="CM67" s="59">
        <f>SUMIFS('Planificación 2026-1'!S:S,'Planificación 2026-1'!X:X,C67,'Planificación 2026-1'!H:H,"AE",'Planificación 2026-1'!I:I,"&gt;2")</f>
        <v>0</v>
      </c>
      <c r="CN67" s="59">
        <f>SUMIFS('Planificación 2026-1'!S:S,'Planificación 2026-1'!X:X,C67,'Planificación 2026-1'!H:H,"T1",'Planificación 2026-1'!I:I,"&gt;2")</f>
        <v>0</v>
      </c>
      <c r="CO67" s="59">
        <f>SUMIFS('Planificación 2026-1'!S:S,'Planificación 2026-1'!X:X,C67,'Planificación 2026-1'!H:H,"T3",'Planificación 2026-1'!I:I,"&gt;2")</f>
        <v>0</v>
      </c>
      <c r="CP67" s="59">
        <f>SUMIFS('Planificación 2026-1'!S:S,'Planificación 2026-1'!X:X,C67,'Planificación 2026-1'!H:H,"T2",'Planificación 2026-1'!I:I,"&gt;2")</f>
        <v>0</v>
      </c>
      <c r="CQ67" s="59">
        <f>SUMIFS('Planificación 2026-1'!S:S,'Planificación 2026-1'!X:X,C67,'Planificación 2026-1'!H:H,"T4",'Planificación 2026-1'!I:I,"&gt;2")</f>
        <v>0</v>
      </c>
      <c r="CR67" s="59">
        <f>SUMIFS('Planificación 2026-1'!S:S,'Planificación 2026-1'!X:X,C67,'Planificación 2026-1'!H:H,"AF",'Planificación 2026-1'!I:I,"&lt;3")</f>
        <v>0</v>
      </c>
      <c r="CS67" s="59">
        <f>SUMIFS('Planificación 2026-1'!S:S,'Planificación 2026-1'!X:X,C67,'Planificación 2026-1'!H:H,"EN",'Planificación 2026-1'!I:I,"&lt;3")</f>
        <v>0</v>
      </c>
      <c r="CT67" s="59">
        <f>SUMIFS('Planificación 2026-1'!S:S,'Planificación 2026-1'!X:X,C67,'Planificación 2026-1'!H:H,"IS",'Planificación 2026-1'!I:I,"&lt;3")</f>
        <v>0</v>
      </c>
      <c r="CU67" s="59">
        <f>SUMIFS('Planificación 2026-1'!S:S,'Planificación 2026-1'!X:X,C67,'Planificación 2026-1'!H:H,"PS",'Planificación 2026-1'!I:I,"&lt;3")</f>
        <v>0</v>
      </c>
      <c r="CV67" s="59">
        <f>SUMIFS('Planificación 2026-1'!S:S,'Planificación 2026-1'!X:X,C67,'Planificación 2026-1'!H:H,"IN",'Planificación 2026-1'!I:I,"&lt;3")</f>
        <v>0</v>
      </c>
      <c r="CW67" s="59">
        <f>SUMIFS('Planificación 2026-1'!S:S,'Planificación 2026-1'!X:X,C67,'Planificación 2026-1'!H:H,"CA",'Planificación 2026-1'!I:I,"&lt;3")</f>
        <v>0</v>
      </c>
      <c r="CX67" s="59">
        <f>SUMIFS('Planificación 2026-1'!S:S,'Planificación 2026-1'!X:X,C67,'Planificación 2026-1'!H:H,"DE",'Planificación 2026-1'!I:I,"&lt;3")</f>
        <v>0</v>
      </c>
      <c r="CY67" s="59">
        <f>SUMIFS('Planificación 2026-1'!S:S,'Planificación 2026-1'!X:X,C67,'Planificación 2026-1'!H:H,"OB",'Planificación 2026-1'!I:I,"&lt;3")</f>
        <v>0</v>
      </c>
      <c r="CZ67" s="59">
        <f>SUMIFS('Planificación 2026-1'!S:S,'Planificación 2026-1'!X:X,C67,'Planificación 2026-1'!H:H,"MH",'Planificación 2026-1'!I:I,"&lt;3")</f>
        <v>0</v>
      </c>
      <c r="DA67" s="59">
        <f>SUMIFS('Planificación 2026-1'!S:S,'Planificación 2026-1'!X:X,C67,'Planificación 2026-1'!H:H,"IC",'Planificación 2026-1'!I:I,"&lt;3")</f>
        <v>0</v>
      </c>
      <c r="DB67" s="59">
        <f>SUMIFS('Planificación 2026-1'!S:S,'Planificación 2026-1'!X:X,C67,'Planificación 2026-1'!H:H,"AR",'Planificación 2026-1'!I:I,"&lt;3")</f>
        <v>0</v>
      </c>
      <c r="DC67" s="59">
        <f>SUMIFS('Planificación 2026-1'!S:S,'Planificación 2026-1'!X:X,C67,'Planificación 2026-1'!H:H,"AE",'Planificación 2026-1'!I:I,"&lt;3")</f>
        <v>0</v>
      </c>
      <c r="DD67" s="59">
        <f>SUMIFS('Planificación 2026-1'!S:S,'Planificación 2026-1'!X:X,C67,'Planificación 2026-1'!H:H,"T1",'Planificación 2026-1'!I:I,"&lt;3")</f>
        <v>0</v>
      </c>
      <c r="DE67" s="59">
        <f>SUMIFS('Planificación 2026-1'!S:S,'Planificación 2026-1'!X:X,C67,'Planificación 2026-1'!H:H,"T3",'Planificación 2026-1'!I:I,"&lt;3")</f>
        <v>0</v>
      </c>
      <c r="DF67" s="59">
        <f>SUMIFS('Planificación 2026-1'!S:S,'Planificación 2026-1'!X:X,C67,'Planificación 2026-1'!H:H,"T2",'Planificación 2026-1'!I:I,"&lt;3")</f>
        <v>0</v>
      </c>
      <c r="DG67" s="59">
        <f>SUMIFS('Planificación 2026-1'!S:S,'Planificación 2026-1'!X:X,C67,'Planificación 2026-1'!H:H,"T4",'Planificación 2026-1'!I:I,"&lt;3")</f>
        <v>0</v>
      </c>
      <c r="DH67" s="58" t="str">
        <f t="shared" si="17"/>
        <v/>
      </c>
      <c r="DI67" s="27">
        <f>IF(C67="","",SUMIFS('Planificación 2026-1'!S:S,'Planificación 2026-1'!X:X,C67,'Planificación 2026-1'!F:F,"PRINCIPAL",'Planificación 2026-1'!Y:Y,"VIRTUAL"))</f>
        <v>0</v>
      </c>
      <c r="DJ67" s="27">
        <f>IF(C67="","",SUMIFS('Planificación 2026-1'!S:S,'Planificación 2026-1'!X:X,C67,'Planificación 2026-1'!F:F,"PRINCIPAL",'Planificación 2026-1'!Y:Y,"PRESENCIAL"))</f>
        <v>0</v>
      </c>
      <c r="DK67" s="27">
        <f>IF(C67="","",SUMIFS('Planificación 2026-1'!S:S,'Planificación 2026-1'!X:X,C67,'Planificación 2026-1'!F:F,"PRINCIPAL",'Planificación 2026-1'!Y:Y,"HIBRIDO PRESENCIAL"))</f>
        <v>0</v>
      </c>
      <c r="DL67" s="58" t="str">
        <f t="shared" si="18"/>
        <v/>
      </c>
      <c r="DM67" s="58">
        <f>IF(C67="","",SUMIFS('Planificación 2026-1'!S:S,'Planificación 2026-1'!X:X,C67,'Planificación 2026-1'!F:F,"FILIAL",'Planificación 2026-1'!Y:Y,"VIRTUAL"))</f>
        <v>0</v>
      </c>
      <c r="DN67" s="60">
        <f>IF(C67="","",SUMIFS('Planificación 2026-1'!S:S,'Planificación 2026-1'!X:X,C67,'Planificación 2026-1'!F:F,"FILIAL",'Planificación 2026-1'!Y:Y,"PRESENCIAL"))</f>
        <v>0</v>
      </c>
      <c r="DO67" s="29">
        <f>IF(C67="","",SUMIFS('Planificación 2026-1'!S:S,'Planificación 2026-1'!X:X,C67,'Planificación 2026-1'!F:F,"FILIAL",'Planificación 2026-1'!Y:Y,"HIBRIDO PRESENCIAL"))</f>
        <v>0</v>
      </c>
      <c r="DP67" s="61" t="str">
        <f t="shared" si="19"/>
        <v/>
      </c>
      <c r="DQ67" s="58">
        <f>IF(C67="","",SUMIFS('Planificación 2026-1'!S:S,'Planificación 2026-1'!X:X,C67,'Planificación 2026-1'!F:F,"SUNAMPE",'Planificación 2026-1'!Y:Y,"VIRTUAL"))</f>
        <v>0</v>
      </c>
      <c r="DR67" s="29">
        <f>IF(C67="","",SUMIFS('Planificación 2026-1'!S:S,'Planificación 2026-1'!X:X,C67,'Planificación 2026-1'!F:F,"SUNAMPE",'Planificación 2026-1'!Y:Y,"PRESENCIAL"))</f>
        <v>0</v>
      </c>
      <c r="DS67" s="61" t="str">
        <f t="shared" si="20"/>
        <v/>
      </c>
      <c r="DT67" s="58">
        <f>IF(C67="","",SUMIFS('Planificación 2026-1'!S:S,'Planificación 2026-1'!X:X,C67,'Planificación 2026-1'!F:F,"HUAURA",'Planificación 2026-1'!Y:Y,"VIRTUAL"))</f>
        <v>0</v>
      </c>
      <c r="DU67" s="29">
        <f>IF(C67="","",SUMIFS('Planificación 2026-1'!S:S,'Planificación 2026-1'!X:X,C67,'Planificación 2026-1'!F:F,"HUAURA",'Planificación 2026-1'!Y:Y,"PRESENCIAL"))</f>
        <v>0</v>
      </c>
      <c r="DV67" s="32">
        <f>SUMIFS('Planificación 2026-1'!S:S,'Planificación 2026-1'!X:X,C67,'Planificación 2026-1'!F:F,"PRINCIPAL",'Planificación 2026-1'!Y:Y,"VIRTUAL",'Planificación 2026-1'!I:I,"&gt;2")</f>
        <v>0</v>
      </c>
      <c r="DW67" s="32">
        <f>SUMIFS('Planificación 2026-1'!S:S,'Planificación 2026-1'!X:X,C67,'Planificación 2026-1'!F:F,"PRINCIPAL",'Planificación 2026-1'!Y:Y,"&lt;&gt;VIRTUAL",'Planificación 2026-1'!I:I,"&gt;2")</f>
        <v>0</v>
      </c>
      <c r="DX67" s="32">
        <f>SUMIFS('Planificación 2026-1'!S:S,'Planificación 2026-1'!X:X,C67,'Planificación 2026-1'!F:F,"SUNAMPE",'Planificación 2026-1'!Y:Y,"VIRTUAL",'Planificación 2026-1'!I:I,"&gt;2")</f>
        <v>0</v>
      </c>
      <c r="DY67" s="32">
        <f>SUMIFS('Planificación 2026-1'!S:S,'Planificación 2026-1'!X:X,C67,'Planificación 2026-1'!F:F,"SUNAMPE",'Planificación 2026-1'!Y:Y,"&lt;&gt;VIRTUAL",'Planificación 2026-1'!I:I,"&gt;2")</f>
        <v>0</v>
      </c>
      <c r="DZ67" s="32">
        <f>SUMIFS('Planificación 2026-1'!S:S,'Planificación 2026-1'!X:X,C67,'Planificación 2026-1'!F:F,"FILIAL",'Planificación 2026-1'!Y:Y,"VIRTUAL",'Planificación 2026-1'!I:I,"&gt;2")</f>
        <v>0</v>
      </c>
      <c r="EA67" s="32">
        <f>SUMIFS('Planificación 2026-1'!S:S,'Planificación 2026-1'!X:X,C67,'Planificación 2026-1'!F:F,"FILIAL",'Planificación 2026-1'!Y:Y,"&lt;&gt;VIRTUAL",'Planificación 2026-1'!I:I,"&gt;2")</f>
        <v>0</v>
      </c>
      <c r="EB67" s="32">
        <f>SUMIFS('Planificación 2026-1'!S:S,'Planificación 2026-1'!X:X,C67,'Planificación 2026-1'!F:F,"PORUMA",'Planificación 2026-1'!Y:Y,"VIRTUAL",'Planificación 2026-1'!I:I,"&gt;2")</f>
        <v>0</v>
      </c>
      <c r="EC67" s="32">
        <f>SUMIFS('Planificación 2026-1'!S:S,'Planificación 2026-1'!X:X,C67,'Planificación 2026-1'!F:F,"PORUMA",'Planificación 2026-1'!Y:Y,"&lt;&gt;VIRTUAL",'Planificación 2026-1'!I:I,"&gt;2")</f>
        <v>0</v>
      </c>
      <c r="ED67" s="32">
        <f>SUMIFS('Planificación 2026-1'!S:S,'Planificación 2026-1'!X:X,C67,'Planificación 2026-1'!F:F,"HUAURA",'Planificación 2026-1'!Y:Y,"VIRTUAL",'Planificación 2026-1'!I:I,"&gt;2")</f>
        <v>0</v>
      </c>
      <c r="EE67" s="32">
        <f>SUMIFS('Planificación 2026-1'!S:S,'Planificación 2026-1'!X:X,C67,'Planificación 2026-1'!F:F,"HUAURA",'Planificación 2026-1'!Y:Y,"&lt;&gt;VIRTUAL",'Planificación 2026-1'!I:I,"&gt;2")</f>
        <v>0</v>
      </c>
      <c r="EF67" s="32">
        <f>SUMIFS('Planificación 2026-1'!S:S,'Planificación 2026-1'!X:X,C67,'Planificación 2026-1'!F:F,"PRINCIPAL",'Planificación 2026-1'!Y:Y,"VIRTUAL",'Planificación 2026-1'!I:I,"&lt;3")</f>
        <v>0</v>
      </c>
      <c r="EG67" s="32">
        <f>SUMIFS('Planificación 2026-1'!S:S,'Planificación 2026-1'!X:X,C67,'Planificación 2026-1'!F:F,"PRINCIPAL",'Planificación 2026-1'!Y:Y,"&lt;&gt;VIRTUAL",'Planificación 2026-1'!I:I,"&lt;3")</f>
        <v>0</v>
      </c>
      <c r="EH67" s="32">
        <f>SUMIFS('Planificación 2026-1'!S:S,'Planificación 2026-1'!X:X,C67,'Planificación 2026-1'!F:F,"SUNAMPE",'Planificación 2026-1'!Y:Y,"VIRTUAL",'Planificación 2026-1'!I:I,"&lt;3")</f>
        <v>0</v>
      </c>
      <c r="EI67" s="32">
        <f>SUMIFS('Planificación 2026-1'!S:S,'Planificación 2026-1'!X:X,C67,'Planificación 2026-1'!F:F,"SUNAMPE",'Planificación 2026-1'!Y:Y,"&lt;&gt;VIRTUAL",'Planificación 2026-1'!I:I,"&lt;3")</f>
        <v>0</v>
      </c>
      <c r="EJ67" s="32">
        <f>SUMIFS('Planificación 2026-1'!S:S,'Planificación 2026-1'!X:X,C67,'Planificación 2026-1'!F:F,"FILIAL",'Planificación 2026-1'!Y:Y,"VIRTUAL",'Planificación 2026-1'!I:I,"&lt;3")</f>
        <v>0</v>
      </c>
      <c r="EK67" s="32">
        <f>SUMIFS('Planificación 2026-1'!S:S,'Planificación 2026-1'!X:X,C67,'Planificación 2026-1'!F:F,"FILIAL",'Planificación 2026-1'!Y:Y,"&lt;&gt;VIRTUAL",'Planificación 2026-1'!I:I,"&lt;3")</f>
        <v>0</v>
      </c>
      <c r="EL67" s="32">
        <f>SUMIFS('Planificación 2026-1'!S:S,'Planificación 2026-1'!X:X,C67,'Planificación 2026-1'!F:F,"PORUMA",'Planificación 2026-1'!Y:Y,"VIRTUAL",'Planificación 2026-1'!I:I,"&lt;3")</f>
        <v>0</v>
      </c>
      <c r="EM67" s="32">
        <f>SUMIFS('Planificación 2026-1'!S:S,'Planificación 2026-1'!X:X,C67,'Planificación 2026-1'!F:F,"PORUMA",'Planificación 2026-1'!Y:Y,"&lt;&gt;VIRTUAL",'Planificación 2026-1'!I:I,"&lt;3")</f>
        <v>0</v>
      </c>
      <c r="EN67" s="32">
        <f>SUMIFS('Planificación 2026-1'!S:S,'Planificación 2026-1'!X:X,C67,'Planificación 2026-1'!F:F,"HUAURA",'Planificación 2026-1'!Y:Y,"VIRTUAL",'Planificación 2026-1'!I:I,"&lt;3")</f>
        <v>0</v>
      </c>
      <c r="EO67" s="32">
        <f>SUMIFS('Planificación 2026-1'!S:S,'Planificación 2026-1'!X:X,C67,'Planificación 2026-1'!F:F,"HUAURA",'Planificación 2026-1'!Y:Y,"&lt;&gt;VIRTUAL",'Planificación 2026-1'!I:I,"&lt;3")</f>
        <v>0</v>
      </c>
      <c r="EP67" s="32">
        <f t="shared" si="13"/>
        <v>0</v>
      </c>
      <c r="EQ67" s="32">
        <f t="shared" si="21"/>
        <v>0</v>
      </c>
      <c r="ER67" s="32">
        <f t="shared" si="22"/>
        <v>0</v>
      </c>
      <c r="ES67" s="32">
        <f t="shared" si="23"/>
        <v>0</v>
      </c>
      <c r="ET67" s="32">
        <f t="shared" si="24"/>
        <v>0</v>
      </c>
      <c r="EU67" s="32">
        <f t="shared" si="25"/>
        <v>0</v>
      </c>
      <c r="EV67" s="32" t="b">
        <f>EXACT(EU67,E67)</f>
        <v>1</v>
      </c>
      <c r="EW67" s="32"/>
      <c r="EX67" s="32">
        <f t="shared" si="14"/>
        <v>0</v>
      </c>
      <c r="EY67" s="32">
        <f t="shared" si="15"/>
        <v>0</v>
      </c>
      <c r="EZ67" s="32" t="b">
        <f>EXACT(SUM(EX67:EY67),E67)</f>
        <v>1</v>
      </c>
      <c r="FA67" s="32" t="str">
        <f t="shared" si="16"/>
        <v/>
      </c>
      <c r="FB67" s="32" t="str">
        <f t="shared" si="26"/>
        <v>PRESENCIAL</v>
      </c>
    </row>
    <row r="68" spans="1:158">
      <c r="A68" s="33"/>
      <c r="B68" s="65">
        <v>65</v>
      </c>
      <c r="C68" s="32" t="s">
        <v>267</v>
      </c>
      <c r="D68" s="429">
        <v>41430382</v>
      </c>
      <c r="E68" s="62">
        <f>SUMIF('Planificación 2026-1'!X:X,C68,'Planificación 2026-1'!S:S)</f>
        <v>8</v>
      </c>
      <c r="F68" s="63" t="s">
        <v>203</v>
      </c>
      <c r="G68" s="454" t="s">
        <v>200</v>
      </c>
      <c r="H68" s="64" t="s">
        <v>38</v>
      </c>
      <c r="I68" s="64" t="s">
        <v>173</v>
      </c>
      <c r="J68" s="32" t="s">
        <v>195</v>
      </c>
      <c r="K68" s="32" t="s">
        <v>173</v>
      </c>
      <c r="L68" s="57" t="str">
        <f>IF(SUM(COUNTIFS('Planificación 2026-1'!F:F,"PRINCIPAL",'Planificación 2026-1'!X:X,C68,'Planificación 2026-1'!H:H,"AF"))&gt;0,"P01"," ")</f>
        <v xml:space="preserve"> </v>
      </c>
      <c r="M68" s="58" t="str">
        <f>IF(SUM(COUNTIFS('Planificación 2026-1'!F:F,"PRINCIPAL",'Planificación 2026-1'!X:X,C68,'Planificación 2026-1'!H:H,"EN"))&gt;0,"P02"," ")</f>
        <v xml:space="preserve"> </v>
      </c>
      <c r="N68" s="58" t="str">
        <f>IF(SUM(COUNTIFS('Planificación 2026-1'!F:F,"PRINCIPAL",'Planificación 2026-1'!X:X,C68,'Planificación 2026-1'!H:H,"IS"))&gt;0,"P03"," ")</f>
        <v xml:space="preserve"> </v>
      </c>
      <c r="O68" s="58" t="str">
        <f>IF(SUM(COUNTIFS('Planificación 2026-1'!F:F,"PRINCIPAL",'Planificación 2026-1'!X:X,C68,'Planificación 2026-1'!H:H,"PS"))&gt;0,"P04"," ")</f>
        <v xml:space="preserve"> </v>
      </c>
      <c r="P68" s="58"/>
      <c r="Q68" s="58" t="str">
        <f>IF(SUM(COUNTIFS('Planificación 2026-1'!F:F,"PRINCIPAL",'Planificación 2026-1'!X:X,C68,'Planificación 2026-1'!H:H,"IN"))&gt;0,"P06"," ")</f>
        <v xml:space="preserve"> </v>
      </c>
      <c r="R68" s="58" t="str">
        <f>IF(SUM(COUNTIFS('Planificación 2026-1'!F:F,"PRINCIPAL",'Planificación 2026-1'!X:X,C68,'Planificación 2026-1'!H:H,"CA"))&gt;0,"P07"," ")</f>
        <v xml:space="preserve"> </v>
      </c>
      <c r="S68" s="58" t="str">
        <f>IF(SUM(COUNTIFS('Planificación 2026-1'!F:F,"PRINCIPAL",'Planificación 2026-1'!X:X,C68,'Planificación 2026-1'!H:H,"DE"))&gt;0,"P08"," ")</f>
        <v xml:space="preserve"> </v>
      </c>
      <c r="T68" s="58" t="str">
        <f>IF(SUM(COUNTIFS('Planificación 2026-1'!F:F,"PRINCIPAL",'Planificación 2026-1'!X:X,C68,'Planificación 2026-1'!H:H,"OB"))&gt;0,"P09"," ")</f>
        <v xml:space="preserve"> </v>
      </c>
      <c r="U68" s="58" t="str">
        <f>IF(SUM(COUNTIFS('Planificación 2026-1'!F:F,"PRINCIPAL",'Planificación 2026-1'!X:X,C68,'Planificación 2026-1'!H:H,"MH"))&gt;0,"P31"," ")</f>
        <v xml:space="preserve"> </v>
      </c>
      <c r="V68" s="58" t="str">
        <f>IF(SUM(COUNTIFS('Planificación 2026-1'!F:F,"PRINCIPAL",'Planificación 2026-1'!X:X,C68,'Planificación 2026-1'!H:H,"IC"))&gt;0,"P32"," ")</f>
        <v xml:space="preserve"> </v>
      </c>
      <c r="W68" s="58" t="str">
        <f>IF(SUM(COUNTIFS('Planificación 2026-1'!F:F,"PRINCIPAL",'Planificación 2026-1'!X:X,C68,'Planificación 2026-1'!H:H,"AR"))&gt;0,"P34"," ")</f>
        <v xml:space="preserve"> </v>
      </c>
      <c r="X68" s="58" t="str">
        <f>IF(SUM(COUNTIFS('Planificación 2026-1'!F:F,"PRINCIPAL",'Planificación 2026-1'!X:X,C68,'Planificación 2026-1'!H:H,"T1"))&gt;0,"P35"," ")</f>
        <v xml:space="preserve"> </v>
      </c>
      <c r="Y68" s="58" t="str">
        <f>IF(SUM(COUNTIFS('Planificación 2026-1'!F:F,"PRINCIPAL",'Planificación 2026-1'!X:X,C68,'Planificación 2026-1'!H:H,"T3"))&gt;0,"P36"," ")</f>
        <v xml:space="preserve"> </v>
      </c>
      <c r="Z68" s="58" t="str">
        <f>IF(SUM(COUNTIFS('Planificación 2026-1'!F:F,"PRINCIPAL",'Planificación 2026-1'!X:X,C68,'Planificación 2026-1'!H:H,"T2"))&gt;0,"P37"," ")</f>
        <v xml:space="preserve"> </v>
      </c>
      <c r="AA68" s="58" t="str">
        <f>IF(SUM(COUNTIFS('Planificación 2026-1'!F:F,"PRINCIPAL",'Planificación 2026-1'!X:X,C68,'Planificación 2026-1'!H:H,"AE"))&gt;0,"P38"," ")</f>
        <v xml:space="preserve"> </v>
      </c>
      <c r="AB68" s="58" t="str">
        <f>IF(SUM(COUNTIFS('Planificación 2026-1'!F:F,"PRINCIPAL",'Planificación 2026-1'!X:X,C68,'Planificación 2026-1'!H:H,"T4"))&gt;0,"P55"," ")</f>
        <v xml:space="preserve"> </v>
      </c>
      <c r="AC68" s="58" t="str">
        <f>IF(SUM(COUNTIFS('Planificación 2026-1'!F:F,"FILIAL",'Planificación 2026-1'!X:X,C68,'Planificación 2026-1'!H:H,"AF"))&gt;0," P01"," ")</f>
        <v xml:space="preserve"> </v>
      </c>
      <c r="AD68" s="58" t="str">
        <f>IF(SUM(COUNTIFS('Planificación 2026-1'!F:F,"FILIAL",'Planificación 2026-1'!X:X,C68,'Planificación 2026-1'!H:H,"EN"))&gt;0,"P02"," ")</f>
        <v xml:space="preserve"> </v>
      </c>
      <c r="AE68" s="58" t="str">
        <f>IF(SUM(COUNTIFS('Planificación 2026-1'!F:F,"FILIAL",'Planificación 2026-1'!X:X,C68,'Planificación 2026-1'!H:H,"IS"))&gt;0,"P03"," ")</f>
        <v xml:space="preserve"> </v>
      </c>
      <c r="AF68" s="58" t="str">
        <f>IF(SUM(COUNTIFS('Planificación 2026-1'!F:F,"FILIAL",'Planificación 2026-1'!X:X,C68,'Planificación 2026-1'!H:H,"PS"))&gt;0,"P04"," ")</f>
        <v xml:space="preserve"> </v>
      </c>
      <c r="AG68" s="58"/>
      <c r="AH68" s="58" t="str">
        <f>IF(SUM(COUNTIFS('Planificación 2026-1'!F:F,"FILIAL",'Planificación 2026-1'!X:X,C68,'Planificación 2026-1'!H:H,"IN"))&gt;0,"P06"," ")</f>
        <v xml:space="preserve"> </v>
      </c>
      <c r="AI68" s="58" t="str">
        <f>IF(SUM(COUNTIFS('Planificación 2026-1'!F:F,"FILIAL",'Planificación 2026-1'!X:X,C68,'Planificación 2026-1'!H:H,"CA"))&gt;0,"P07"," ")</f>
        <v xml:space="preserve"> </v>
      </c>
      <c r="AJ68" s="58" t="str">
        <f>IF(SUM(COUNTIFS('Planificación 2026-1'!F:F,"FILIAL",'Planificación 2026-1'!X:X,C68,'Planificación 2026-1'!H:H,"DE"))&gt;0,"P08"," ")</f>
        <v xml:space="preserve"> </v>
      </c>
      <c r="AK68" s="58" t="str">
        <f>IF(SUM(COUNTIFS('Planificación 2026-1'!F:F,"FILIAL",'Planificación 2026-1'!X:X,C68,'Planificación 2026-1'!H:H,"OB"))&gt;0,"P09"," ")</f>
        <v xml:space="preserve"> </v>
      </c>
      <c r="AL68" s="58" t="str">
        <f>IF(SUM(COUNTIFS('Planificación 2026-1'!F:F,"FILIAL",'Planificación 2026-1'!X:X,C68,'Planificación 2026-1'!H:H,"MH"))&gt;0,"P31"," ")</f>
        <v xml:space="preserve"> </v>
      </c>
      <c r="AM68" s="58" t="str">
        <f>IF(SUM(COUNTIFS('Planificación 2026-1'!F:F,"FILIAL",'Planificación 2026-1'!X:X,C68,'Planificación 2026-1'!H:H,"IC"))&gt;0,"P32"," ")</f>
        <v xml:space="preserve"> </v>
      </c>
      <c r="AN68" s="58" t="str">
        <f>IF(SUM(COUNTIFS('Planificación 2026-1'!F:F,"FILIAL",'Planificación 2026-1'!X:X,C68,'Planificación 2026-1'!H:H,"AR"))&gt;0,"P34"," ")</f>
        <v xml:space="preserve"> </v>
      </c>
      <c r="AO68" s="58" t="str">
        <f>IF(SUM(COUNTIFS('Planificación 2026-1'!F:F,"FILIAL",'Planificación 2026-1'!X:X,C68,'Planificación 2026-1'!H:H,"T1"))&gt;0,"P35"," ")</f>
        <v xml:space="preserve"> </v>
      </c>
      <c r="AP68" s="58" t="str">
        <f>IF(SUM(COUNTIFS('Planificación 2026-1'!F:F,"FILIAL",'Planificación 2026-1'!X:X,C68,'Planificación 2026-1'!H:H,"T3"))&gt;0,"P36"," ")</f>
        <v xml:space="preserve"> </v>
      </c>
      <c r="AQ68" s="58" t="str">
        <f>IF(SUM(COUNTIFS('Planificación 2026-1'!F:F,"FILIAL",'Planificación 2026-1'!X:X,C68,'Planificación 2026-1'!H:H,"T2"))&gt;0,"P37"," ")</f>
        <v xml:space="preserve"> </v>
      </c>
      <c r="AR68" s="58" t="str">
        <f>IF(SUM(COUNTIFS('Planificación 2026-1'!F:F,"FILIAL",'Planificación 2026-1'!X:X,C68,'Planificación 2026-1'!H:H,"AE"))&gt;0,"P38"," ")</f>
        <v xml:space="preserve"> </v>
      </c>
      <c r="AS68" s="58" t="str">
        <f>IF(SUM(COUNTIFS('Planificación 2026-1'!F:F,"FILIAL",'Planificación 2026-1'!X:X,C68,'Planificación 2026-1'!H:H,"T4"))&gt;0,"P55"," ")</f>
        <v xml:space="preserve"> </v>
      </c>
      <c r="AT68" s="58" t="str">
        <f>IF(SUM(COUNTIFS('Planificación 2026-1'!F:F,"SUNAMPE",'Planificación 2026-1'!X:X,C68,'Planificación 2026-1'!H:H,"AF"))&gt;0," P01"," ")</f>
        <v xml:space="preserve"> </v>
      </c>
      <c r="AU68" s="58" t="str">
        <f>IF(SUM(COUNTIFS('Planificación 2026-1'!F:F,"SUNAMPE",'Planificación 2026-1'!X:X,C68,'Planificación 2026-1'!H:H,"EN"))&gt;0,"P02"," ")</f>
        <v xml:space="preserve"> </v>
      </c>
      <c r="AV68" s="58" t="str">
        <f>IF(SUM(COUNTIFS('Planificación 2026-1'!F:F,"SUNAMPE",'Planificación 2026-1'!X:X,C68,'Planificación 2026-1'!H:H,"IS"))&gt;0,"P03"," ")</f>
        <v xml:space="preserve"> </v>
      </c>
      <c r="AW68" s="58" t="str">
        <f>IF(SUM(COUNTIFS('Planificación 2026-1'!F:F,"SUNAMPE",'Planificación 2026-1'!X:X,C68,'Planificación 2026-1'!H:H,"PS"))&gt;0,"P04"," ")</f>
        <v xml:space="preserve"> </v>
      </c>
      <c r="AX68" s="58"/>
      <c r="AY68" s="58" t="str">
        <f>IF(SUM(COUNTIFS('Planificación 2026-1'!F:F,"SUNAMPE",'Planificación 2026-1'!X:X,C68,'Planificación 2026-1'!H:H,"IN"))&gt;0,"P06"," ")</f>
        <v xml:space="preserve"> </v>
      </c>
      <c r="AZ68" s="58" t="str">
        <f>IF(SUM(COUNTIFS('Planificación 2026-1'!F:F,"SUNAMPE",'Planificación 2026-1'!X:X,C68,'Planificación 2026-1'!H:H,"CA"))&gt;0,"P07"," ")</f>
        <v xml:space="preserve"> </v>
      </c>
      <c r="BA68" s="58" t="str">
        <f>IF(SUM(COUNTIFS('Planificación 2026-1'!F:F,"SUNAMPE",'Planificación 2026-1'!X:X,C68,'Planificación 2026-1'!H:H,"DE"))&gt;0,"P08"," ")</f>
        <v xml:space="preserve"> </v>
      </c>
      <c r="BB68" s="58" t="str">
        <f>IF(SUM(COUNTIFS('Planificación 2026-1'!F:F,"SUNAMPE",'Planificación 2026-1'!X:X,C68,'Planificación 2026-1'!H:H,"OB"))&gt;0,"P09"," ")</f>
        <v xml:space="preserve"> </v>
      </c>
      <c r="BC68" s="58" t="str">
        <f>IF(SUM(COUNTIFS('Planificación 2026-1'!F:F,"SUNAMPE",'Planificación 2026-1'!X:X,C68,'Planificación 2026-1'!H:H,"MH"))&gt;0,"P31"," ")</f>
        <v xml:space="preserve"> </v>
      </c>
      <c r="BD68" s="58" t="str">
        <f>IF(SUM(COUNTIFS('Planificación 2026-1'!F:F,"SUNAMPE",'Planificación 2026-1'!X:X,C68,'Planificación 2026-1'!H:H,"IC"))&gt;0,"P32"," ")</f>
        <v xml:space="preserve"> </v>
      </c>
      <c r="BE68" s="58" t="str">
        <f>IF(SUM(COUNTIFS('Planificación 2026-1'!F:F,"SUNAMPE",'Planificación 2026-1'!X:X,C68,'Planificación 2026-1'!H:H,"AR"))&gt;0,"P34"," ")</f>
        <v xml:space="preserve"> </v>
      </c>
      <c r="BF68" s="58" t="str">
        <f>IF(SUM(COUNTIFS('Planificación 2026-1'!F:F,"SUNAMPE",'Planificación 2026-1'!X:X,C68,'Planificación 2026-1'!H:H,"T1"))&gt;0,"P35"," ")</f>
        <v xml:space="preserve"> </v>
      </c>
      <c r="BG68" s="58" t="str">
        <f>IF(SUM(COUNTIFS('Planificación 2026-1'!F:F,"SUNAMPE",'Planificación 2026-1'!X:X,C68,'Planificación 2026-1'!H:H,"T3"))&gt;0,"P36"," ")</f>
        <v xml:space="preserve"> </v>
      </c>
      <c r="BH68" s="58" t="str">
        <f>IF(SUM(COUNTIFS('Planificación 2026-1'!F:F,"SUNAMPE",'Planificación 2026-1'!X:X,C68,'Planificación 2026-1'!H:H,"T2"))&gt;0,"P37"," ")</f>
        <v xml:space="preserve"> </v>
      </c>
      <c r="BI68" s="58" t="str">
        <f>IF(SUM(COUNTIFS('Planificación 2026-1'!F:F,"SUNAMPE",'Planificación 2026-1'!X:X,C68,'Planificación 2026-1'!H:H,"AE"))&gt;0,"P38"," ")</f>
        <v xml:space="preserve"> </v>
      </c>
      <c r="BJ68" s="58" t="str">
        <f>IF(SUM(COUNTIFS('Planificación 2026-1'!F:F,"SUNAMPE",'Planificación 2026-1'!X:X,C68,'Planificación 2026-1'!H:H,"T4"))&gt;0,"P55"," ")</f>
        <v xml:space="preserve"> </v>
      </c>
      <c r="BK68" s="58" t="str">
        <f>IF(SUM(COUNTIFS('Planificación 2026-1'!F:F,"HUAURA",'Planificación 2026-1'!X:X,C68,'Planificación 2026-1'!H:H,"AF"))&gt;0," P01"," ")</f>
        <v xml:space="preserve"> </v>
      </c>
      <c r="BL68" s="58" t="str">
        <f>IF(SUM(COUNTIFS('Planificación 2026-1'!F:F,"HUAURA",'Planificación 2026-1'!X:X,C68,'Planificación 2026-1'!H:H,"EN"))&gt;0,"P02"," ")</f>
        <v xml:space="preserve"> </v>
      </c>
      <c r="BM68" s="58" t="str">
        <f>IF(SUM(COUNTIFS('Planificación 2026-1'!F:F,"HUAURA",'Planificación 2026-1'!X:X,C68,'Planificación 2026-1'!H:H,"IS"))&gt;0,"P03"," ")</f>
        <v xml:space="preserve"> </v>
      </c>
      <c r="BN68" s="58" t="str">
        <f>IF(SUM(COUNTIFS('Planificación 2026-1'!F:F,"HUAURA",'Planificación 2026-1'!X:X,C68,'Planificación 2026-1'!H:H,"PS"))&gt;0,"P04"," ")</f>
        <v xml:space="preserve"> </v>
      </c>
      <c r="BO68" s="58"/>
      <c r="BP68" s="58" t="str">
        <f>IF(SUM(COUNTIFS('Planificación 2026-1'!F:F,"HUAURA",'Planificación 2026-1'!X:X,C68,'Planificación 2026-1'!H:H,"IN"))&gt;0,"P06"," ")</f>
        <v xml:space="preserve"> </v>
      </c>
      <c r="BQ68" s="58" t="str">
        <f>IF(SUM(COUNTIFS('Planificación 2026-1'!F:F,"HUAURA",'Planificación 2026-1'!X:X,C68,'Planificación 2026-1'!H:H,"CA"))&gt;0,"P07"," ")</f>
        <v xml:space="preserve"> </v>
      </c>
      <c r="BR68" s="58" t="str">
        <f>IF(SUM(COUNTIFS('Planificación 2026-1'!F:F,"HUAURA",'Planificación 2026-1'!X:X,C68,'Planificación 2026-1'!H:H,"DE"))&gt;0,"P08"," ")</f>
        <v xml:space="preserve"> </v>
      </c>
      <c r="BS68" s="58" t="str">
        <f>IF(SUM(COUNTIFS('Planificación 2026-1'!F:F,"HUAURA",'Planificación 2026-1'!X:X,C68,'Planificación 2026-1'!H:H,"OB"))&gt;0,"P09"," ")</f>
        <v xml:space="preserve"> </v>
      </c>
      <c r="BT68" s="58" t="str">
        <f>IF(SUM(COUNTIFS('Planificación 2026-1'!F:F,"HUAURA",'Planificación 2026-1'!X:X,C68,'Planificación 2026-1'!H:H,"MH"))&gt;0,"P31"," ")</f>
        <v xml:space="preserve"> </v>
      </c>
      <c r="BU68" s="58" t="str">
        <f>IF(SUM(COUNTIFS('Planificación 2026-1'!F:F,"HUAURA",'Planificación 2026-1'!X:X,C68,'Planificación 2026-1'!H:H,"IC"))&gt;0,"P32"," ")</f>
        <v xml:space="preserve"> </v>
      </c>
      <c r="BV68" s="58" t="str">
        <f>IF(SUM(COUNTIFS('Planificación 2026-1'!F:F,"HUAURA",'Planificación 2026-1'!X:X,C68,'Planificación 2026-1'!H:H,"AR"))&gt;0,"P34"," ")</f>
        <v xml:space="preserve"> </v>
      </c>
      <c r="BW68" s="58" t="str">
        <f>IF(SUM(COUNTIFS('Planificación 2026-1'!F:F,"HUAURA",'Planificación 2026-1'!X:X,C68,'Planificación 2026-1'!H:H,"T1"))&gt;0,"P35"," ")</f>
        <v xml:space="preserve"> </v>
      </c>
      <c r="BX68" s="58" t="str">
        <f>IF(SUM(COUNTIFS('Planificación 2026-1'!F:F,"HUAURA",'Planificación 2026-1'!X:X,C68,'Planificación 2026-1'!H:H,"T3"))&gt;0,"P36"," ")</f>
        <v xml:space="preserve"> </v>
      </c>
      <c r="BY68" s="58" t="str">
        <f>IF(SUM(COUNTIFS('Planificación 2026-1'!F:F,"HUAURA",'Planificación 2026-1'!X:X,C68,'Planificación 2026-1'!H:H,"T2"))&gt;0,"P37"," ")</f>
        <v xml:space="preserve"> </v>
      </c>
      <c r="BZ68" s="58" t="str">
        <f>IF(SUM(COUNTIFS('Planificación 2026-1'!F:F,"HUAURA",'Planificación 2026-1'!X:X,C68,'Planificación 2026-1'!H:H,"AE"))&gt;0,"P38"," ")</f>
        <v xml:space="preserve"> </v>
      </c>
      <c r="CA68" s="58" t="str">
        <f>IF(SUM(COUNTIFS('Planificación 2026-1'!F:F,"HUAURA",'Planificación 2026-1'!X:X,C68,'Planificación 2026-1'!H:H,"T4"))&gt;0,"P55"," ")</f>
        <v xml:space="preserve"> </v>
      </c>
      <c r="CB68" s="59">
        <f>SUMIFS('Planificación 2026-1'!S:S,'Planificación 2026-1'!X:X,C68,'Planificación 2026-1'!H:H,"AF",'Planificación 2026-1'!I:I,"&gt;2")</f>
        <v>0</v>
      </c>
      <c r="CC68" s="59">
        <f>SUMIFS('Planificación 2026-1'!S:S,'Planificación 2026-1'!X:X,C68,'Planificación 2026-1'!H:H,"EN",'Planificación 2026-1'!I:I,"&gt;2")</f>
        <v>0</v>
      </c>
      <c r="CD68" s="59">
        <f>SUMIFS('Planificación 2026-1'!S:S,'Planificación 2026-1'!X:X,C68,'Planificación 2026-1'!H:H,"IS",'Planificación 2026-1'!I:I,"&gt;2")</f>
        <v>0</v>
      </c>
      <c r="CE68" s="59">
        <f>SUMIFS('Planificación 2026-1'!S:S,'Planificación 2026-1'!X:X,C68,'Planificación 2026-1'!H:H,"PS",'Planificación 2026-1'!I:I,"&gt;2")</f>
        <v>0</v>
      </c>
      <c r="CF68" s="59">
        <f>SUMIFS('Planificación 2026-1'!S:S,'Planificación 2026-1'!X:X,C68,'Planificación 2026-1'!H:H,"IN",'Planificación 2026-1'!I:I,"&gt;2")</f>
        <v>0</v>
      </c>
      <c r="CG68" s="59">
        <f>SUMIFS('Planificación 2026-1'!S:S,'Planificación 2026-1'!X:X,C68,'Planificación 2026-1'!H:H,"CA",'Planificación 2026-1'!I:I,"&gt;2")</f>
        <v>0</v>
      </c>
      <c r="CH68" s="59">
        <f>SUMIFS('Planificación 2026-1'!S:S,'Planificación 2026-1'!X:X,C68,'Planificación 2026-1'!H:H,"DE",'Planificación 2026-1'!I:I,"&gt;2")</f>
        <v>0</v>
      </c>
      <c r="CI68" s="59">
        <f>SUMIFS('Planificación 2026-1'!S:S,'Planificación 2026-1'!X:X,C68,'Planificación 2026-1'!H:H,"OB",'Planificación 2026-1'!I:I,"&gt;2")</f>
        <v>0</v>
      </c>
      <c r="CJ68" s="59">
        <f>SUMIFS('Planificación 2026-1'!S:S,'Planificación 2026-1'!X:X,C68,'Planificación 2026-1'!H:H,"MH",'Planificación 2026-1'!I:I,"&gt;2")</f>
        <v>0</v>
      </c>
      <c r="CK68" s="59">
        <f>SUMIFS('Planificación 2026-1'!S:S,'Planificación 2026-1'!X:X,C68,'Planificación 2026-1'!H:H,"IC",'Planificación 2026-1'!I:I,"&gt;2")</f>
        <v>0</v>
      </c>
      <c r="CL68" s="59">
        <f>SUMIFS('Planificación 2026-1'!S:S,'Planificación 2026-1'!X:X,C68,'Planificación 2026-1'!H:H,"AR",'Planificación 2026-1'!I:I,"&gt;2")</f>
        <v>0</v>
      </c>
      <c r="CM68" s="59">
        <f>SUMIFS('Planificación 2026-1'!S:S,'Planificación 2026-1'!X:X,C68,'Planificación 2026-1'!H:H,"AE",'Planificación 2026-1'!I:I,"&gt;2")</f>
        <v>0</v>
      </c>
      <c r="CN68" s="59">
        <f>SUMIFS('Planificación 2026-1'!S:S,'Planificación 2026-1'!X:X,C68,'Planificación 2026-1'!H:H,"T1",'Planificación 2026-1'!I:I,"&gt;2")</f>
        <v>0</v>
      </c>
      <c r="CO68" s="59">
        <f>SUMIFS('Planificación 2026-1'!S:S,'Planificación 2026-1'!X:X,C68,'Planificación 2026-1'!H:H,"T3",'Planificación 2026-1'!I:I,"&gt;2")</f>
        <v>0</v>
      </c>
      <c r="CP68" s="59">
        <f>SUMIFS('Planificación 2026-1'!S:S,'Planificación 2026-1'!X:X,C68,'Planificación 2026-1'!H:H,"T2",'Planificación 2026-1'!I:I,"&gt;2")</f>
        <v>0</v>
      </c>
      <c r="CQ68" s="59">
        <f>SUMIFS('Planificación 2026-1'!S:S,'Planificación 2026-1'!X:X,C68,'Planificación 2026-1'!H:H,"T4",'Planificación 2026-1'!I:I,"&gt;2")</f>
        <v>0</v>
      </c>
      <c r="CR68" s="59">
        <f>SUMIFS('Planificación 2026-1'!S:S,'Planificación 2026-1'!X:X,C68,'Planificación 2026-1'!H:H,"AF",'Planificación 2026-1'!I:I,"&lt;3")</f>
        <v>0</v>
      </c>
      <c r="CS68" s="59">
        <f>SUMIFS('Planificación 2026-1'!S:S,'Planificación 2026-1'!X:X,C68,'Planificación 2026-1'!H:H,"EN",'Planificación 2026-1'!I:I,"&lt;3")</f>
        <v>0</v>
      </c>
      <c r="CT68" s="59">
        <f>SUMIFS('Planificación 2026-1'!S:S,'Planificación 2026-1'!X:X,C68,'Planificación 2026-1'!H:H,"IS",'Planificación 2026-1'!I:I,"&lt;3")</f>
        <v>0</v>
      </c>
      <c r="CU68" s="59">
        <f>SUMIFS('Planificación 2026-1'!S:S,'Planificación 2026-1'!X:X,C68,'Planificación 2026-1'!H:H,"PS",'Planificación 2026-1'!I:I,"&lt;3")</f>
        <v>0</v>
      </c>
      <c r="CV68" s="59">
        <f>SUMIFS('Planificación 2026-1'!S:S,'Planificación 2026-1'!X:X,C68,'Planificación 2026-1'!H:H,"IN",'Planificación 2026-1'!I:I,"&lt;3")</f>
        <v>0</v>
      </c>
      <c r="CW68" s="59">
        <f>SUMIFS('Planificación 2026-1'!S:S,'Planificación 2026-1'!X:X,C68,'Planificación 2026-1'!H:H,"CA",'Planificación 2026-1'!I:I,"&lt;3")</f>
        <v>0</v>
      </c>
      <c r="CX68" s="59">
        <f>SUMIFS('Planificación 2026-1'!S:S,'Planificación 2026-1'!X:X,C68,'Planificación 2026-1'!H:H,"DE",'Planificación 2026-1'!I:I,"&lt;3")</f>
        <v>0</v>
      </c>
      <c r="CY68" s="59">
        <f>SUMIFS('Planificación 2026-1'!S:S,'Planificación 2026-1'!X:X,C68,'Planificación 2026-1'!H:H,"OB",'Planificación 2026-1'!I:I,"&lt;3")</f>
        <v>0</v>
      </c>
      <c r="CZ68" s="59">
        <f>SUMIFS('Planificación 2026-1'!S:S,'Planificación 2026-1'!X:X,C68,'Planificación 2026-1'!H:H,"MH",'Planificación 2026-1'!I:I,"&lt;3")</f>
        <v>8</v>
      </c>
      <c r="DA68" s="59">
        <f>SUMIFS('Planificación 2026-1'!S:S,'Planificación 2026-1'!X:X,C68,'Planificación 2026-1'!H:H,"IC",'Planificación 2026-1'!I:I,"&lt;3")</f>
        <v>0</v>
      </c>
      <c r="DB68" s="59">
        <f>SUMIFS('Planificación 2026-1'!S:S,'Planificación 2026-1'!X:X,C68,'Planificación 2026-1'!H:H,"AR",'Planificación 2026-1'!I:I,"&lt;3")</f>
        <v>0</v>
      </c>
      <c r="DC68" s="59">
        <f>SUMIFS('Planificación 2026-1'!S:S,'Planificación 2026-1'!X:X,C68,'Planificación 2026-1'!H:H,"AE",'Planificación 2026-1'!I:I,"&lt;3")</f>
        <v>0</v>
      </c>
      <c r="DD68" s="59">
        <f>SUMIFS('Planificación 2026-1'!S:S,'Planificación 2026-1'!X:X,C68,'Planificación 2026-1'!H:H,"T1",'Planificación 2026-1'!I:I,"&lt;3")</f>
        <v>0</v>
      </c>
      <c r="DE68" s="59">
        <f>SUMIFS('Planificación 2026-1'!S:S,'Planificación 2026-1'!X:X,C68,'Planificación 2026-1'!H:H,"T3",'Planificación 2026-1'!I:I,"&lt;3")</f>
        <v>0</v>
      </c>
      <c r="DF68" s="59">
        <f>SUMIFS('Planificación 2026-1'!S:S,'Planificación 2026-1'!X:X,C68,'Planificación 2026-1'!H:H,"T2",'Planificación 2026-1'!I:I,"&lt;3")</f>
        <v>0</v>
      </c>
      <c r="DG68" s="59">
        <f>SUMIFS('Planificación 2026-1'!S:S,'Planificación 2026-1'!X:X,C68,'Planificación 2026-1'!H:H,"T4",'Planificación 2026-1'!I:I,"&lt;3")</f>
        <v>0</v>
      </c>
      <c r="DH68" s="58" t="str">
        <f t="shared" si="17"/>
        <v/>
      </c>
      <c r="DI68" s="27">
        <f>IF(C68="","",SUMIFS('Planificación 2026-1'!S:S,'Planificación 2026-1'!X:X,C68,'Planificación 2026-1'!F:F,"PRINCIPAL",'Planificación 2026-1'!Y:Y,"VIRTUAL"))</f>
        <v>0</v>
      </c>
      <c r="DJ68" s="27">
        <f>IF(C68="","",SUMIFS('Planificación 2026-1'!S:S,'Planificación 2026-1'!X:X,C68,'Planificación 2026-1'!F:F,"PRINCIPAL",'Planificación 2026-1'!Y:Y,"PRESENCIAL"))</f>
        <v>0</v>
      </c>
      <c r="DK68" s="27">
        <f>IF(C68="","",SUMIFS('Planificación 2026-1'!S:S,'Planificación 2026-1'!X:X,C68,'Planificación 2026-1'!F:F,"PRINCIPAL",'Planificación 2026-1'!Y:Y,"HIBRIDO PRESENCIAL"))</f>
        <v>0</v>
      </c>
      <c r="DL68" s="58" t="str">
        <f t="shared" si="18"/>
        <v/>
      </c>
      <c r="DM68" s="58">
        <f>IF(C68="","",SUMIFS('Planificación 2026-1'!S:S,'Planificación 2026-1'!X:X,C68,'Planificación 2026-1'!F:F,"FILIAL",'Planificación 2026-1'!Y:Y,"VIRTUAL"))</f>
        <v>0</v>
      </c>
      <c r="DN68" s="60">
        <f>IF(C68="","",SUMIFS('Planificación 2026-1'!S:S,'Planificación 2026-1'!X:X,C68,'Planificación 2026-1'!F:F,"FILIAL",'Planificación 2026-1'!Y:Y,"PRESENCIAL"))</f>
        <v>0</v>
      </c>
      <c r="DO68" s="29">
        <f>IF(C68="","",SUMIFS('Planificación 2026-1'!S:S,'Planificación 2026-1'!X:X,C68,'Planificación 2026-1'!F:F,"FILIAL",'Planificación 2026-1'!Y:Y,"HIBRIDO PRESENCIAL"))</f>
        <v>0</v>
      </c>
      <c r="DP68" s="61" t="str">
        <f t="shared" si="19"/>
        <v/>
      </c>
      <c r="DQ68" s="58">
        <f>IF(C68="","",SUMIFS('Planificación 2026-1'!S:S,'Planificación 2026-1'!X:X,C68,'Planificación 2026-1'!F:F,"SUNAMPE",'Planificación 2026-1'!Y:Y,"VIRTUAL"))</f>
        <v>0</v>
      </c>
      <c r="DR68" s="29">
        <f>IF(C68="","",SUMIFS('Planificación 2026-1'!S:S,'Planificación 2026-1'!X:X,C68,'Planificación 2026-1'!F:F,"SUNAMPE",'Planificación 2026-1'!Y:Y,"PRESENCIAL"))</f>
        <v>0</v>
      </c>
      <c r="DS68" s="61" t="str">
        <f t="shared" si="20"/>
        <v/>
      </c>
      <c r="DT68" s="58">
        <f>IF(C68="","",SUMIFS('Planificación 2026-1'!S:S,'Planificación 2026-1'!X:X,C68,'Planificación 2026-1'!F:F,"HUAURA",'Planificación 2026-1'!Y:Y,"VIRTUAL"))</f>
        <v>0</v>
      </c>
      <c r="DU68" s="29">
        <f>IF(C68="","",SUMIFS('Planificación 2026-1'!S:S,'Planificación 2026-1'!X:X,C68,'Planificación 2026-1'!F:F,"HUAURA",'Planificación 2026-1'!Y:Y,"PRESENCIAL"))</f>
        <v>0</v>
      </c>
      <c r="DV68" s="32">
        <f>SUMIFS('Planificación 2026-1'!S:S,'Planificación 2026-1'!X:X,C68,'Planificación 2026-1'!F:F,"PRINCIPAL",'Planificación 2026-1'!Y:Y,"VIRTUAL",'Planificación 2026-1'!I:I,"&gt;2")</f>
        <v>0</v>
      </c>
      <c r="DW68" s="32">
        <f>SUMIFS('Planificación 2026-1'!S:S,'Planificación 2026-1'!X:X,C68,'Planificación 2026-1'!F:F,"PRINCIPAL",'Planificación 2026-1'!Y:Y,"&lt;&gt;VIRTUAL",'Planificación 2026-1'!I:I,"&gt;2")</f>
        <v>0</v>
      </c>
      <c r="DX68" s="32">
        <f>SUMIFS('Planificación 2026-1'!S:S,'Planificación 2026-1'!X:X,C68,'Planificación 2026-1'!F:F,"SUNAMPE",'Planificación 2026-1'!Y:Y,"VIRTUAL",'Planificación 2026-1'!I:I,"&gt;2")</f>
        <v>0</v>
      </c>
      <c r="DY68" s="32">
        <f>SUMIFS('Planificación 2026-1'!S:S,'Planificación 2026-1'!X:X,C68,'Planificación 2026-1'!F:F,"SUNAMPE",'Planificación 2026-1'!Y:Y,"&lt;&gt;VIRTUAL",'Planificación 2026-1'!I:I,"&gt;2")</f>
        <v>0</v>
      </c>
      <c r="DZ68" s="32">
        <f>SUMIFS('Planificación 2026-1'!S:S,'Planificación 2026-1'!X:X,C68,'Planificación 2026-1'!F:F,"FILIAL",'Planificación 2026-1'!Y:Y,"VIRTUAL",'Planificación 2026-1'!I:I,"&gt;2")</f>
        <v>0</v>
      </c>
      <c r="EA68" s="32">
        <f>SUMIFS('Planificación 2026-1'!S:S,'Planificación 2026-1'!X:X,C68,'Planificación 2026-1'!F:F,"FILIAL",'Planificación 2026-1'!Y:Y,"&lt;&gt;VIRTUAL",'Planificación 2026-1'!I:I,"&gt;2")</f>
        <v>0</v>
      </c>
      <c r="EB68" s="32">
        <f>SUMIFS('Planificación 2026-1'!S:S,'Planificación 2026-1'!X:X,C68,'Planificación 2026-1'!F:F,"PORUMA",'Planificación 2026-1'!Y:Y,"VIRTUAL",'Planificación 2026-1'!I:I,"&gt;2")</f>
        <v>0</v>
      </c>
      <c r="EC68" s="32">
        <f>SUMIFS('Planificación 2026-1'!S:S,'Planificación 2026-1'!X:X,C68,'Planificación 2026-1'!F:F,"PORUMA",'Planificación 2026-1'!Y:Y,"&lt;&gt;VIRTUAL",'Planificación 2026-1'!I:I,"&gt;2")</f>
        <v>0</v>
      </c>
      <c r="ED68" s="32">
        <f>SUMIFS('Planificación 2026-1'!S:S,'Planificación 2026-1'!X:X,C68,'Planificación 2026-1'!F:F,"HUAURA",'Planificación 2026-1'!Y:Y,"VIRTUAL",'Planificación 2026-1'!I:I,"&gt;2")</f>
        <v>0</v>
      </c>
      <c r="EE68" s="32">
        <f>SUMIFS('Planificación 2026-1'!S:S,'Planificación 2026-1'!X:X,C68,'Planificación 2026-1'!F:F,"HUAURA",'Planificación 2026-1'!Y:Y,"&lt;&gt;VIRTUAL",'Planificación 2026-1'!I:I,"&gt;2")</f>
        <v>0</v>
      </c>
      <c r="EF68" s="32">
        <f>SUMIFS('Planificación 2026-1'!S:S,'Planificación 2026-1'!X:X,C68,'Planificación 2026-1'!F:F,"PRINCIPAL",'Planificación 2026-1'!Y:Y,"VIRTUAL",'Planificación 2026-1'!I:I,"&lt;3")</f>
        <v>0</v>
      </c>
      <c r="EG68" s="32">
        <f>SUMIFS('Planificación 2026-1'!S:S,'Planificación 2026-1'!X:X,C68,'Planificación 2026-1'!F:F,"PRINCIPAL",'Planificación 2026-1'!Y:Y,"&lt;&gt;VIRTUAL",'Planificación 2026-1'!I:I,"&lt;3")</f>
        <v>0</v>
      </c>
      <c r="EH68" s="32">
        <f>SUMIFS('Planificación 2026-1'!S:S,'Planificación 2026-1'!X:X,C68,'Planificación 2026-1'!F:F,"SUNAMPE",'Planificación 2026-1'!Y:Y,"VIRTUAL",'Planificación 2026-1'!I:I,"&lt;3")</f>
        <v>0</v>
      </c>
      <c r="EI68" s="32">
        <f>SUMIFS('Planificación 2026-1'!S:S,'Planificación 2026-1'!X:X,C68,'Planificación 2026-1'!F:F,"SUNAMPE",'Planificación 2026-1'!Y:Y,"&lt;&gt;VIRTUAL",'Planificación 2026-1'!I:I,"&lt;3")</f>
        <v>0</v>
      </c>
      <c r="EJ68" s="32">
        <f>SUMIFS('Planificación 2026-1'!S:S,'Planificación 2026-1'!X:X,C68,'Planificación 2026-1'!F:F,"FILIAL",'Planificación 2026-1'!Y:Y,"VIRTUAL",'Planificación 2026-1'!I:I,"&lt;3")</f>
        <v>0</v>
      </c>
      <c r="EK68" s="32">
        <f>SUMIFS('Planificación 2026-1'!S:S,'Planificación 2026-1'!X:X,C68,'Planificación 2026-1'!F:F,"FILIAL",'Planificación 2026-1'!Y:Y,"&lt;&gt;VIRTUAL",'Planificación 2026-1'!I:I,"&lt;3")</f>
        <v>0</v>
      </c>
      <c r="EL68" s="32">
        <f>SUMIFS('Planificación 2026-1'!S:S,'Planificación 2026-1'!X:X,C68,'Planificación 2026-1'!F:F,"PORUMA",'Planificación 2026-1'!Y:Y,"VIRTUAL",'Planificación 2026-1'!I:I,"&lt;3")</f>
        <v>0</v>
      </c>
      <c r="EM68" s="32">
        <f>SUMIFS('Planificación 2026-1'!S:S,'Planificación 2026-1'!X:X,C68,'Planificación 2026-1'!F:F,"PORUMA",'Planificación 2026-1'!Y:Y,"&lt;&gt;VIRTUAL",'Planificación 2026-1'!I:I,"&lt;3")</f>
        <v>8</v>
      </c>
      <c r="EN68" s="32">
        <f>SUMIFS('Planificación 2026-1'!S:S,'Planificación 2026-1'!X:X,C68,'Planificación 2026-1'!F:F,"HUAURA",'Planificación 2026-1'!Y:Y,"VIRTUAL",'Planificación 2026-1'!I:I,"&lt;3")</f>
        <v>0</v>
      </c>
      <c r="EO68" s="32">
        <f>SUMIFS('Planificación 2026-1'!S:S,'Planificación 2026-1'!X:X,C68,'Planificación 2026-1'!F:F,"HUAURA",'Planificación 2026-1'!Y:Y,"&lt;&gt;VIRTUAL",'Planificación 2026-1'!I:I,"&lt;3")</f>
        <v>0</v>
      </c>
      <c r="EP68" s="32">
        <f t="shared" si="13"/>
        <v>0</v>
      </c>
      <c r="EQ68" s="32">
        <f t="shared" si="21"/>
        <v>0</v>
      </c>
      <c r="ER68" s="32">
        <f t="shared" si="22"/>
        <v>8</v>
      </c>
      <c r="ES68" s="32">
        <f t="shared" si="23"/>
        <v>0</v>
      </c>
      <c r="ET68" s="32">
        <f t="shared" si="24"/>
        <v>0</v>
      </c>
      <c r="EU68" s="32">
        <f t="shared" si="25"/>
        <v>8</v>
      </c>
      <c r="EV68" s="32" t="b">
        <f>EXACT(EU68,E68)</f>
        <v>1</v>
      </c>
      <c r="EW68" s="32"/>
      <c r="EX68" s="32">
        <f t="shared" si="14"/>
        <v>0</v>
      </c>
      <c r="EY68" s="32">
        <f t="shared" si="15"/>
        <v>0</v>
      </c>
      <c r="EZ68" s="32" t="b">
        <f>EXACT(SUM(EX68:EY68),E68)</f>
        <v>0</v>
      </c>
      <c r="FA68" s="32" t="str">
        <f t="shared" si="16"/>
        <v/>
      </c>
      <c r="FB68" s="32" t="str">
        <f t="shared" si="26"/>
        <v>PRESENCIAL</v>
      </c>
    </row>
    <row r="69" spans="1:158">
      <c r="A69" s="33"/>
      <c r="B69" s="66">
        <v>66</v>
      </c>
      <c r="C69" s="32" t="s">
        <v>268</v>
      </c>
      <c r="D69" s="429">
        <v>21547326</v>
      </c>
      <c r="E69" s="62">
        <f>SUMIF('Planificación 2026-1'!X:X,C69,'Planificación 2026-1'!S:S)</f>
        <v>14</v>
      </c>
      <c r="F69" s="63" t="s">
        <v>203</v>
      </c>
      <c r="G69" s="454" t="s">
        <v>200</v>
      </c>
      <c r="H69" s="64" t="s">
        <v>181</v>
      </c>
      <c r="I69" s="64" t="s">
        <v>152</v>
      </c>
      <c r="J69" s="32" t="s">
        <v>181</v>
      </c>
      <c r="K69" s="32" t="s">
        <v>152</v>
      </c>
      <c r="L69" s="57" t="str">
        <f>IF(SUM(COUNTIFS('Planificación 2026-1'!F:F,"PRINCIPAL",'Planificación 2026-1'!X:X,C69,'Planificación 2026-1'!H:H,"AF"))&gt;0,"P01"," ")</f>
        <v xml:space="preserve"> </v>
      </c>
      <c r="M69" s="58" t="str">
        <f>IF(SUM(COUNTIFS('Planificación 2026-1'!F:F,"PRINCIPAL",'Planificación 2026-1'!X:X,C69,'Planificación 2026-1'!H:H,"EN"))&gt;0,"P02"," ")</f>
        <v xml:space="preserve"> </v>
      </c>
      <c r="N69" s="58" t="str">
        <f>IF(SUM(COUNTIFS('Planificación 2026-1'!F:F,"PRINCIPAL",'Planificación 2026-1'!X:X,C69,'Planificación 2026-1'!H:H,"IS"))&gt;0,"P03"," ")</f>
        <v xml:space="preserve"> </v>
      </c>
      <c r="O69" s="58" t="str">
        <f>IF(SUM(COUNTIFS('Planificación 2026-1'!F:F,"PRINCIPAL",'Planificación 2026-1'!X:X,C69,'Planificación 2026-1'!H:H,"PS"))&gt;0,"P04"," ")</f>
        <v>P04</v>
      </c>
      <c r="P69" s="58"/>
      <c r="Q69" s="58" t="str">
        <f>IF(SUM(COUNTIFS('Planificación 2026-1'!F:F,"PRINCIPAL",'Planificación 2026-1'!X:X,C69,'Planificación 2026-1'!H:H,"IN"))&gt;0,"P06"," ")</f>
        <v xml:space="preserve"> </v>
      </c>
      <c r="R69" s="58" t="str">
        <f>IF(SUM(COUNTIFS('Planificación 2026-1'!F:F,"PRINCIPAL",'Planificación 2026-1'!X:X,C69,'Planificación 2026-1'!H:H,"CA"))&gt;0,"P07"," ")</f>
        <v xml:space="preserve"> </v>
      </c>
      <c r="S69" s="58" t="str">
        <f>IF(SUM(COUNTIFS('Planificación 2026-1'!F:F,"PRINCIPAL",'Planificación 2026-1'!X:X,C69,'Planificación 2026-1'!H:H,"DE"))&gt;0,"P08"," ")</f>
        <v xml:space="preserve"> </v>
      </c>
      <c r="T69" s="58" t="str">
        <f>IF(SUM(COUNTIFS('Planificación 2026-1'!F:F,"PRINCIPAL",'Planificación 2026-1'!X:X,C69,'Planificación 2026-1'!H:H,"OB"))&gt;0,"P09"," ")</f>
        <v xml:space="preserve"> </v>
      </c>
      <c r="U69" s="58" t="str">
        <f>IF(SUM(COUNTIFS('Planificación 2026-1'!F:F,"PRINCIPAL",'Planificación 2026-1'!X:X,C69,'Planificación 2026-1'!H:H,"MH"))&gt;0,"P31"," ")</f>
        <v xml:space="preserve"> </v>
      </c>
      <c r="V69" s="58" t="str">
        <f>IF(SUM(COUNTIFS('Planificación 2026-1'!F:F,"PRINCIPAL",'Planificación 2026-1'!X:X,C69,'Planificación 2026-1'!H:H,"IC"))&gt;0,"P32"," ")</f>
        <v xml:space="preserve"> </v>
      </c>
      <c r="W69" s="58" t="str">
        <f>IF(SUM(COUNTIFS('Planificación 2026-1'!F:F,"PRINCIPAL",'Planificación 2026-1'!X:X,C69,'Planificación 2026-1'!H:H,"AR"))&gt;0,"P34"," ")</f>
        <v xml:space="preserve"> </v>
      </c>
      <c r="X69" s="58" t="str">
        <f>IF(SUM(COUNTIFS('Planificación 2026-1'!F:F,"PRINCIPAL",'Planificación 2026-1'!X:X,C69,'Planificación 2026-1'!H:H,"T1"))&gt;0,"P35"," ")</f>
        <v xml:space="preserve"> </v>
      </c>
      <c r="Y69" s="58" t="str">
        <f>IF(SUM(COUNTIFS('Planificación 2026-1'!F:F,"PRINCIPAL",'Planificación 2026-1'!X:X,C69,'Planificación 2026-1'!H:H,"T3"))&gt;0,"P36"," ")</f>
        <v xml:space="preserve"> </v>
      </c>
      <c r="Z69" s="58" t="str">
        <f>IF(SUM(COUNTIFS('Planificación 2026-1'!F:F,"PRINCIPAL",'Planificación 2026-1'!X:X,C69,'Planificación 2026-1'!H:H,"T2"))&gt;0,"P37"," ")</f>
        <v xml:space="preserve"> </v>
      </c>
      <c r="AA69" s="58" t="str">
        <f>IF(SUM(COUNTIFS('Planificación 2026-1'!F:F,"PRINCIPAL",'Planificación 2026-1'!X:X,C69,'Planificación 2026-1'!H:H,"AE"))&gt;0,"P38"," ")</f>
        <v xml:space="preserve"> </v>
      </c>
      <c r="AB69" s="58" t="str">
        <f>IF(SUM(COUNTIFS('Planificación 2026-1'!F:F,"PRINCIPAL",'Planificación 2026-1'!X:X,C69,'Planificación 2026-1'!H:H,"T4"))&gt;0,"P55"," ")</f>
        <v xml:space="preserve"> </v>
      </c>
      <c r="AC69" s="58" t="str">
        <f>IF(SUM(COUNTIFS('Planificación 2026-1'!F:F,"FILIAL",'Planificación 2026-1'!X:X,C69,'Planificación 2026-1'!H:H,"AF"))&gt;0," P01"," ")</f>
        <v xml:space="preserve"> </v>
      </c>
      <c r="AD69" s="58" t="str">
        <f>IF(SUM(COUNTIFS('Planificación 2026-1'!F:F,"FILIAL",'Planificación 2026-1'!X:X,C69,'Planificación 2026-1'!H:H,"EN"))&gt;0,"P02"," ")</f>
        <v>P02</v>
      </c>
      <c r="AE69" s="58" t="str">
        <f>IF(SUM(COUNTIFS('Planificación 2026-1'!F:F,"FILIAL",'Planificación 2026-1'!X:X,C69,'Planificación 2026-1'!H:H,"IS"))&gt;0,"P03"," ")</f>
        <v xml:space="preserve"> </v>
      </c>
      <c r="AF69" s="58" t="str">
        <f>IF(SUM(COUNTIFS('Planificación 2026-1'!F:F,"FILIAL",'Planificación 2026-1'!X:X,C69,'Planificación 2026-1'!H:H,"PS"))&gt;0,"P04"," ")</f>
        <v>P04</v>
      </c>
      <c r="AG69" s="58"/>
      <c r="AH69" s="58" t="str">
        <f>IF(SUM(COUNTIFS('Planificación 2026-1'!F:F,"FILIAL",'Planificación 2026-1'!X:X,C69,'Planificación 2026-1'!H:H,"IN"))&gt;0,"P06"," ")</f>
        <v xml:space="preserve"> </v>
      </c>
      <c r="AI69" s="58" t="str">
        <f>IF(SUM(COUNTIFS('Planificación 2026-1'!F:F,"FILIAL",'Planificación 2026-1'!X:X,C69,'Planificación 2026-1'!H:H,"CA"))&gt;0,"P07"," ")</f>
        <v xml:space="preserve"> </v>
      </c>
      <c r="AJ69" s="58" t="str">
        <f>IF(SUM(COUNTIFS('Planificación 2026-1'!F:F,"FILIAL",'Planificación 2026-1'!X:X,C69,'Planificación 2026-1'!H:H,"DE"))&gt;0,"P08"," ")</f>
        <v xml:space="preserve"> </v>
      </c>
      <c r="AK69" s="58" t="str">
        <f>IF(SUM(COUNTIFS('Planificación 2026-1'!F:F,"FILIAL",'Planificación 2026-1'!X:X,C69,'Planificación 2026-1'!H:H,"OB"))&gt;0,"P09"," ")</f>
        <v xml:space="preserve"> </v>
      </c>
      <c r="AL69" s="58" t="str">
        <f>IF(SUM(COUNTIFS('Planificación 2026-1'!F:F,"FILIAL",'Planificación 2026-1'!X:X,C69,'Planificación 2026-1'!H:H,"MH"))&gt;0,"P31"," ")</f>
        <v xml:space="preserve"> </v>
      </c>
      <c r="AM69" s="58" t="str">
        <f>IF(SUM(COUNTIFS('Planificación 2026-1'!F:F,"FILIAL",'Planificación 2026-1'!X:X,C69,'Planificación 2026-1'!H:H,"IC"))&gt;0,"P32"," ")</f>
        <v xml:space="preserve"> </v>
      </c>
      <c r="AN69" s="58" t="str">
        <f>IF(SUM(COUNTIFS('Planificación 2026-1'!F:F,"FILIAL",'Planificación 2026-1'!X:X,C69,'Planificación 2026-1'!H:H,"AR"))&gt;0,"P34"," ")</f>
        <v xml:space="preserve"> </v>
      </c>
      <c r="AO69" s="58" t="str">
        <f>IF(SUM(COUNTIFS('Planificación 2026-1'!F:F,"FILIAL",'Planificación 2026-1'!X:X,C69,'Planificación 2026-1'!H:H,"T1"))&gt;0,"P35"," ")</f>
        <v xml:space="preserve"> </v>
      </c>
      <c r="AP69" s="58" t="str">
        <f>IF(SUM(COUNTIFS('Planificación 2026-1'!F:F,"FILIAL",'Planificación 2026-1'!X:X,C69,'Planificación 2026-1'!H:H,"T3"))&gt;0,"P36"," ")</f>
        <v xml:space="preserve"> </v>
      </c>
      <c r="AQ69" s="58" t="str">
        <f>IF(SUM(COUNTIFS('Planificación 2026-1'!F:F,"FILIAL",'Planificación 2026-1'!X:X,C69,'Planificación 2026-1'!H:H,"T2"))&gt;0,"P37"," ")</f>
        <v xml:space="preserve"> </v>
      </c>
      <c r="AR69" s="58" t="str">
        <f>IF(SUM(COUNTIFS('Planificación 2026-1'!F:F,"FILIAL",'Planificación 2026-1'!X:X,C69,'Planificación 2026-1'!H:H,"AE"))&gt;0,"P38"," ")</f>
        <v xml:space="preserve"> </v>
      </c>
      <c r="AS69" s="58" t="str">
        <f>IF(SUM(COUNTIFS('Planificación 2026-1'!F:F,"FILIAL",'Planificación 2026-1'!X:X,C69,'Planificación 2026-1'!H:H,"T4"))&gt;0,"P55"," ")</f>
        <v xml:space="preserve"> </v>
      </c>
      <c r="AT69" s="58" t="str">
        <f>IF(SUM(COUNTIFS('Planificación 2026-1'!F:F,"SUNAMPE",'Planificación 2026-1'!X:X,C69,'Planificación 2026-1'!H:H,"AF"))&gt;0," P01"," ")</f>
        <v xml:space="preserve"> </v>
      </c>
      <c r="AU69" s="58" t="str">
        <f>IF(SUM(COUNTIFS('Planificación 2026-1'!F:F,"SUNAMPE",'Planificación 2026-1'!X:X,C69,'Planificación 2026-1'!H:H,"EN"))&gt;0,"P02"," ")</f>
        <v xml:space="preserve"> </v>
      </c>
      <c r="AV69" s="58" t="str">
        <f>IF(SUM(COUNTIFS('Planificación 2026-1'!F:F,"SUNAMPE",'Planificación 2026-1'!X:X,C69,'Planificación 2026-1'!H:H,"IS"))&gt;0,"P03"," ")</f>
        <v xml:space="preserve"> </v>
      </c>
      <c r="AW69" s="58" t="str">
        <f>IF(SUM(COUNTIFS('Planificación 2026-1'!F:F,"SUNAMPE",'Planificación 2026-1'!X:X,C69,'Planificación 2026-1'!H:H,"PS"))&gt;0,"P04"," ")</f>
        <v xml:space="preserve"> </v>
      </c>
      <c r="AX69" s="58"/>
      <c r="AY69" s="58" t="str">
        <f>IF(SUM(COUNTIFS('Planificación 2026-1'!F:F,"SUNAMPE",'Planificación 2026-1'!X:X,C69,'Planificación 2026-1'!H:H,"IN"))&gt;0,"P06"," ")</f>
        <v xml:space="preserve"> </v>
      </c>
      <c r="AZ69" s="58" t="str">
        <f>IF(SUM(COUNTIFS('Planificación 2026-1'!F:F,"SUNAMPE",'Planificación 2026-1'!X:X,C69,'Planificación 2026-1'!H:H,"CA"))&gt;0,"P07"," ")</f>
        <v xml:space="preserve"> </v>
      </c>
      <c r="BA69" s="58" t="str">
        <f>IF(SUM(COUNTIFS('Planificación 2026-1'!F:F,"SUNAMPE",'Planificación 2026-1'!X:X,C69,'Planificación 2026-1'!H:H,"DE"))&gt;0,"P08"," ")</f>
        <v xml:space="preserve"> </v>
      </c>
      <c r="BB69" s="58" t="str">
        <f>IF(SUM(COUNTIFS('Planificación 2026-1'!F:F,"SUNAMPE",'Planificación 2026-1'!X:X,C69,'Planificación 2026-1'!H:H,"OB"))&gt;0,"P09"," ")</f>
        <v xml:space="preserve"> </v>
      </c>
      <c r="BC69" s="58" t="str">
        <f>IF(SUM(COUNTIFS('Planificación 2026-1'!F:F,"SUNAMPE",'Planificación 2026-1'!X:X,C69,'Planificación 2026-1'!H:H,"MH"))&gt;0,"P31"," ")</f>
        <v xml:space="preserve"> </v>
      </c>
      <c r="BD69" s="58" t="str">
        <f>IF(SUM(COUNTIFS('Planificación 2026-1'!F:F,"SUNAMPE",'Planificación 2026-1'!X:X,C69,'Planificación 2026-1'!H:H,"IC"))&gt;0,"P32"," ")</f>
        <v xml:space="preserve"> </v>
      </c>
      <c r="BE69" s="58" t="str">
        <f>IF(SUM(COUNTIFS('Planificación 2026-1'!F:F,"SUNAMPE",'Planificación 2026-1'!X:X,C69,'Planificación 2026-1'!H:H,"AR"))&gt;0,"P34"," ")</f>
        <v xml:space="preserve"> </v>
      </c>
      <c r="BF69" s="58" t="str">
        <f>IF(SUM(COUNTIFS('Planificación 2026-1'!F:F,"SUNAMPE",'Planificación 2026-1'!X:X,C69,'Planificación 2026-1'!H:H,"T1"))&gt;0,"P35"," ")</f>
        <v xml:space="preserve"> </v>
      </c>
      <c r="BG69" s="58" t="str">
        <f>IF(SUM(COUNTIFS('Planificación 2026-1'!F:F,"SUNAMPE",'Planificación 2026-1'!X:X,C69,'Planificación 2026-1'!H:H,"T3"))&gt;0,"P36"," ")</f>
        <v xml:space="preserve"> </v>
      </c>
      <c r="BH69" s="58" t="str">
        <f>IF(SUM(COUNTIFS('Planificación 2026-1'!F:F,"SUNAMPE",'Planificación 2026-1'!X:X,C69,'Planificación 2026-1'!H:H,"T2"))&gt;0,"P37"," ")</f>
        <v xml:space="preserve"> </v>
      </c>
      <c r="BI69" s="58" t="str">
        <f>IF(SUM(COUNTIFS('Planificación 2026-1'!F:F,"SUNAMPE",'Planificación 2026-1'!X:X,C69,'Planificación 2026-1'!H:H,"AE"))&gt;0,"P38"," ")</f>
        <v xml:space="preserve"> </v>
      </c>
      <c r="BJ69" s="58" t="str">
        <f>IF(SUM(COUNTIFS('Planificación 2026-1'!F:F,"SUNAMPE",'Planificación 2026-1'!X:X,C69,'Planificación 2026-1'!H:H,"T4"))&gt;0,"P55"," ")</f>
        <v xml:space="preserve"> </v>
      </c>
      <c r="BK69" s="58" t="str">
        <f>IF(SUM(COUNTIFS('Planificación 2026-1'!F:F,"HUAURA",'Planificación 2026-1'!X:X,C69,'Planificación 2026-1'!H:H,"AF"))&gt;0," P01"," ")</f>
        <v xml:space="preserve"> </v>
      </c>
      <c r="BL69" s="58" t="str">
        <f>IF(SUM(COUNTIFS('Planificación 2026-1'!F:F,"HUAURA",'Planificación 2026-1'!X:X,C69,'Planificación 2026-1'!H:H,"EN"))&gt;0,"P02"," ")</f>
        <v xml:space="preserve"> </v>
      </c>
      <c r="BM69" s="58" t="str">
        <f>IF(SUM(COUNTIFS('Planificación 2026-1'!F:F,"HUAURA",'Planificación 2026-1'!X:X,C69,'Planificación 2026-1'!H:H,"IS"))&gt;0,"P03"," ")</f>
        <v xml:space="preserve"> </v>
      </c>
      <c r="BN69" s="58" t="str">
        <f>IF(SUM(COUNTIFS('Planificación 2026-1'!F:F,"HUAURA",'Planificación 2026-1'!X:X,C69,'Planificación 2026-1'!H:H,"PS"))&gt;0,"P04"," ")</f>
        <v xml:space="preserve"> </v>
      </c>
      <c r="BO69" s="58"/>
      <c r="BP69" s="58" t="str">
        <f>IF(SUM(COUNTIFS('Planificación 2026-1'!F:F,"HUAURA",'Planificación 2026-1'!X:X,C69,'Planificación 2026-1'!H:H,"IN"))&gt;0,"P06"," ")</f>
        <v xml:space="preserve"> </v>
      </c>
      <c r="BQ69" s="58" t="str">
        <f>IF(SUM(COUNTIFS('Planificación 2026-1'!F:F,"HUAURA",'Planificación 2026-1'!X:X,C69,'Planificación 2026-1'!H:H,"CA"))&gt;0,"P07"," ")</f>
        <v xml:space="preserve"> </v>
      </c>
      <c r="BR69" s="58" t="str">
        <f>IF(SUM(COUNTIFS('Planificación 2026-1'!F:F,"HUAURA",'Planificación 2026-1'!X:X,C69,'Planificación 2026-1'!H:H,"DE"))&gt;0,"P08"," ")</f>
        <v xml:space="preserve"> </v>
      </c>
      <c r="BS69" s="58" t="str">
        <f>IF(SUM(COUNTIFS('Planificación 2026-1'!F:F,"HUAURA",'Planificación 2026-1'!X:X,C69,'Planificación 2026-1'!H:H,"OB"))&gt;0,"P09"," ")</f>
        <v xml:space="preserve"> </v>
      </c>
      <c r="BT69" s="58" t="str">
        <f>IF(SUM(COUNTIFS('Planificación 2026-1'!F:F,"HUAURA",'Planificación 2026-1'!X:X,C69,'Planificación 2026-1'!H:H,"MH"))&gt;0,"P31"," ")</f>
        <v xml:space="preserve"> </v>
      </c>
      <c r="BU69" s="58" t="str">
        <f>IF(SUM(COUNTIFS('Planificación 2026-1'!F:F,"HUAURA",'Planificación 2026-1'!X:X,C69,'Planificación 2026-1'!H:H,"IC"))&gt;0,"P32"," ")</f>
        <v xml:space="preserve"> </v>
      </c>
      <c r="BV69" s="58" t="str">
        <f>IF(SUM(COUNTIFS('Planificación 2026-1'!F:F,"HUAURA",'Planificación 2026-1'!X:X,C69,'Planificación 2026-1'!H:H,"AR"))&gt;0,"P34"," ")</f>
        <v xml:space="preserve"> </v>
      </c>
      <c r="BW69" s="58" t="str">
        <f>IF(SUM(COUNTIFS('Planificación 2026-1'!F:F,"HUAURA",'Planificación 2026-1'!X:X,C69,'Planificación 2026-1'!H:H,"T1"))&gt;0,"P35"," ")</f>
        <v xml:space="preserve"> </v>
      </c>
      <c r="BX69" s="58" t="str">
        <f>IF(SUM(COUNTIFS('Planificación 2026-1'!F:F,"HUAURA",'Planificación 2026-1'!X:X,C69,'Planificación 2026-1'!H:H,"T3"))&gt;0,"P36"," ")</f>
        <v xml:space="preserve"> </v>
      </c>
      <c r="BY69" s="58" t="str">
        <f>IF(SUM(COUNTIFS('Planificación 2026-1'!F:F,"HUAURA",'Planificación 2026-1'!X:X,C69,'Planificación 2026-1'!H:H,"T2"))&gt;0,"P37"," ")</f>
        <v xml:space="preserve"> </v>
      </c>
      <c r="BZ69" s="58" t="str">
        <f>IF(SUM(COUNTIFS('Planificación 2026-1'!F:F,"HUAURA",'Planificación 2026-1'!X:X,C69,'Planificación 2026-1'!H:H,"AE"))&gt;0,"P38"," ")</f>
        <v xml:space="preserve"> </v>
      </c>
      <c r="CA69" s="58" t="str">
        <f>IF(SUM(COUNTIFS('Planificación 2026-1'!F:F,"HUAURA",'Planificación 2026-1'!X:X,C69,'Planificación 2026-1'!H:H,"T4"))&gt;0,"P55"," ")</f>
        <v xml:space="preserve"> </v>
      </c>
      <c r="CB69" s="59">
        <f>SUMIFS('Planificación 2026-1'!S:S,'Planificación 2026-1'!X:X,C69,'Planificación 2026-1'!H:H,"AF",'Planificación 2026-1'!I:I,"&gt;2")</f>
        <v>0</v>
      </c>
      <c r="CC69" s="59">
        <f>SUMIFS('Planificación 2026-1'!S:S,'Planificación 2026-1'!X:X,C69,'Planificación 2026-1'!H:H,"EN",'Planificación 2026-1'!I:I,"&gt;2")</f>
        <v>4</v>
      </c>
      <c r="CD69" s="59">
        <f>SUMIFS('Planificación 2026-1'!S:S,'Planificación 2026-1'!X:X,C69,'Planificación 2026-1'!H:H,"IS",'Planificación 2026-1'!I:I,"&gt;2")</f>
        <v>0</v>
      </c>
      <c r="CE69" s="59">
        <f>SUMIFS('Planificación 2026-1'!S:S,'Planificación 2026-1'!X:X,C69,'Planificación 2026-1'!H:H,"PS",'Planificación 2026-1'!I:I,"&gt;2")</f>
        <v>10</v>
      </c>
      <c r="CF69" s="59">
        <f>SUMIFS('Planificación 2026-1'!S:S,'Planificación 2026-1'!X:X,C69,'Planificación 2026-1'!H:H,"IN",'Planificación 2026-1'!I:I,"&gt;2")</f>
        <v>0</v>
      </c>
      <c r="CG69" s="59">
        <f>SUMIFS('Planificación 2026-1'!S:S,'Planificación 2026-1'!X:X,C69,'Planificación 2026-1'!H:H,"CA",'Planificación 2026-1'!I:I,"&gt;2")</f>
        <v>0</v>
      </c>
      <c r="CH69" s="59">
        <f>SUMIFS('Planificación 2026-1'!S:S,'Planificación 2026-1'!X:X,C69,'Planificación 2026-1'!H:H,"DE",'Planificación 2026-1'!I:I,"&gt;2")</f>
        <v>0</v>
      </c>
      <c r="CI69" s="59">
        <f>SUMIFS('Planificación 2026-1'!S:S,'Planificación 2026-1'!X:X,C69,'Planificación 2026-1'!H:H,"OB",'Planificación 2026-1'!I:I,"&gt;2")</f>
        <v>0</v>
      </c>
      <c r="CJ69" s="59">
        <f>SUMIFS('Planificación 2026-1'!S:S,'Planificación 2026-1'!X:X,C69,'Planificación 2026-1'!H:H,"MH",'Planificación 2026-1'!I:I,"&gt;2")</f>
        <v>0</v>
      </c>
      <c r="CK69" s="59">
        <f>SUMIFS('Planificación 2026-1'!S:S,'Planificación 2026-1'!X:X,C69,'Planificación 2026-1'!H:H,"IC",'Planificación 2026-1'!I:I,"&gt;2")</f>
        <v>0</v>
      </c>
      <c r="CL69" s="59">
        <f>SUMIFS('Planificación 2026-1'!S:S,'Planificación 2026-1'!X:X,C69,'Planificación 2026-1'!H:H,"AR",'Planificación 2026-1'!I:I,"&gt;2")</f>
        <v>0</v>
      </c>
      <c r="CM69" s="59">
        <f>SUMIFS('Planificación 2026-1'!S:S,'Planificación 2026-1'!X:X,C69,'Planificación 2026-1'!H:H,"AE",'Planificación 2026-1'!I:I,"&gt;2")</f>
        <v>0</v>
      </c>
      <c r="CN69" s="59">
        <f>SUMIFS('Planificación 2026-1'!S:S,'Planificación 2026-1'!X:X,C69,'Planificación 2026-1'!H:H,"T1",'Planificación 2026-1'!I:I,"&gt;2")</f>
        <v>0</v>
      </c>
      <c r="CO69" s="59">
        <f>SUMIFS('Planificación 2026-1'!S:S,'Planificación 2026-1'!X:X,C69,'Planificación 2026-1'!H:H,"T3",'Planificación 2026-1'!I:I,"&gt;2")</f>
        <v>0</v>
      </c>
      <c r="CP69" s="59">
        <f>SUMIFS('Planificación 2026-1'!S:S,'Planificación 2026-1'!X:X,C69,'Planificación 2026-1'!H:H,"T2",'Planificación 2026-1'!I:I,"&gt;2")</f>
        <v>0</v>
      </c>
      <c r="CQ69" s="59">
        <f>SUMIFS('Planificación 2026-1'!S:S,'Planificación 2026-1'!X:X,C69,'Planificación 2026-1'!H:H,"T4",'Planificación 2026-1'!I:I,"&gt;2")</f>
        <v>0</v>
      </c>
      <c r="CR69" s="59">
        <f>SUMIFS('Planificación 2026-1'!S:S,'Planificación 2026-1'!X:X,C69,'Planificación 2026-1'!H:H,"AF",'Planificación 2026-1'!I:I,"&lt;3")</f>
        <v>0</v>
      </c>
      <c r="CS69" s="59">
        <f>SUMIFS('Planificación 2026-1'!S:S,'Planificación 2026-1'!X:X,C69,'Planificación 2026-1'!H:H,"EN",'Planificación 2026-1'!I:I,"&lt;3")</f>
        <v>0</v>
      </c>
      <c r="CT69" s="59">
        <f>SUMIFS('Planificación 2026-1'!S:S,'Planificación 2026-1'!X:X,C69,'Planificación 2026-1'!H:H,"IS",'Planificación 2026-1'!I:I,"&lt;3")</f>
        <v>0</v>
      </c>
      <c r="CU69" s="59">
        <f>SUMIFS('Planificación 2026-1'!S:S,'Planificación 2026-1'!X:X,C69,'Planificación 2026-1'!H:H,"PS",'Planificación 2026-1'!I:I,"&lt;3")</f>
        <v>0</v>
      </c>
      <c r="CV69" s="59">
        <f>SUMIFS('Planificación 2026-1'!S:S,'Planificación 2026-1'!X:X,C69,'Planificación 2026-1'!H:H,"IN",'Planificación 2026-1'!I:I,"&lt;3")</f>
        <v>0</v>
      </c>
      <c r="CW69" s="59">
        <f>SUMIFS('Planificación 2026-1'!S:S,'Planificación 2026-1'!X:X,C69,'Planificación 2026-1'!H:H,"CA",'Planificación 2026-1'!I:I,"&lt;3")</f>
        <v>0</v>
      </c>
      <c r="CX69" s="59">
        <f>SUMIFS('Planificación 2026-1'!S:S,'Planificación 2026-1'!X:X,C69,'Planificación 2026-1'!H:H,"DE",'Planificación 2026-1'!I:I,"&lt;3")</f>
        <v>0</v>
      </c>
      <c r="CY69" s="59">
        <f>SUMIFS('Planificación 2026-1'!S:S,'Planificación 2026-1'!X:X,C69,'Planificación 2026-1'!H:H,"OB",'Planificación 2026-1'!I:I,"&lt;3")</f>
        <v>0</v>
      </c>
      <c r="CZ69" s="59">
        <f>SUMIFS('Planificación 2026-1'!S:S,'Planificación 2026-1'!X:X,C69,'Planificación 2026-1'!H:H,"MH",'Planificación 2026-1'!I:I,"&lt;3")</f>
        <v>0</v>
      </c>
      <c r="DA69" s="59">
        <f>SUMIFS('Planificación 2026-1'!S:S,'Planificación 2026-1'!X:X,C69,'Planificación 2026-1'!H:H,"IC",'Planificación 2026-1'!I:I,"&lt;3")</f>
        <v>0</v>
      </c>
      <c r="DB69" s="59">
        <f>SUMIFS('Planificación 2026-1'!S:S,'Planificación 2026-1'!X:X,C69,'Planificación 2026-1'!H:H,"AR",'Planificación 2026-1'!I:I,"&lt;3")</f>
        <v>0</v>
      </c>
      <c r="DC69" s="59">
        <f>SUMIFS('Planificación 2026-1'!S:S,'Planificación 2026-1'!X:X,C69,'Planificación 2026-1'!H:H,"AE",'Planificación 2026-1'!I:I,"&lt;3")</f>
        <v>0</v>
      </c>
      <c r="DD69" s="59">
        <f>SUMIFS('Planificación 2026-1'!S:S,'Planificación 2026-1'!X:X,C69,'Planificación 2026-1'!H:H,"T1",'Planificación 2026-1'!I:I,"&lt;3")</f>
        <v>0</v>
      </c>
      <c r="DE69" s="59">
        <f>SUMIFS('Planificación 2026-1'!S:S,'Planificación 2026-1'!X:X,C69,'Planificación 2026-1'!H:H,"T3",'Planificación 2026-1'!I:I,"&lt;3")</f>
        <v>0</v>
      </c>
      <c r="DF69" s="59">
        <f>SUMIFS('Planificación 2026-1'!S:S,'Planificación 2026-1'!X:X,C69,'Planificación 2026-1'!H:H,"T2",'Planificación 2026-1'!I:I,"&lt;3")</f>
        <v>0</v>
      </c>
      <c r="DG69" s="59">
        <f>SUMIFS('Planificación 2026-1'!S:S,'Planificación 2026-1'!X:X,C69,'Planificación 2026-1'!H:H,"T4",'Planificación 2026-1'!I:I,"&lt;3")</f>
        <v>0</v>
      </c>
      <c r="DH69" s="58" t="str">
        <f t="shared" si="17"/>
        <v>P04</v>
      </c>
      <c r="DI69" s="27">
        <f>IF(C69="","",SUMIFS('Planificación 2026-1'!S:S,'Planificación 2026-1'!X:X,C69,'Planificación 2026-1'!F:F,"PRINCIPAL",'Planificación 2026-1'!Y:Y,"VIRTUAL"))</f>
        <v>5</v>
      </c>
      <c r="DJ69" s="27">
        <f>IF(C69="","",SUMIFS('Planificación 2026-1'!S:S,'Planificación 2026-1'!X:X,C69,'Planificación 2026-1'!F:F,"PRINCIPAL",'Planificación 2026-1'!Y:Y,"PRESENCIAL"))</f>
        <v>0</v>
      </c>
      <c r="DK69" s="27">
        <f>IF(C69="","",SUMIFS('Planificación 2026-1'!S:S,'Planificación 2026-1'!X:X,C69,'Planificación 2026-1'!F:F,"PRINCIPAL",'Planificación 2026-1'!Y:Y,"HIBRIDO PRESENCIAL"))</f>
        <v>0</v>
      </c>
      <c r="DL69" s="58" t="str">
        <f t="shared" si="18"/>
        <v>P02 P04</v>
      </c>
      <c r="DM69" s="58">
        <f>IF(C69="","",SUMIFS('Planificación 2026-1'!S:S,'Planificación 2026-1'!X:X,C69,'Planificación 2026-1'!F:F,"FILIAL",'Planificación 2026-1'!Y:Y,"VIRTUAL"))</f>
        <v>9</v>
      </c>
      <c r="DN69" s="60">
        <f>IF(C69="","",SUMIFS('Planificación 2026-1'!S:S,'Planificación 2026-1'!X:X,C69,'Planificación 2026-1'!F:F,"FILIAL",'Planificación 2026-1'!Y:Y,"PRESENCIAL"))</f>
        <v>0</v>
      </c>
      <c r="DO69" s="29">
        <f>IF(C69="","",SUMIFS('Planificación 2026-1'!S:S,'Planificación 2026-1'!X:X,C69,'Planificación 2026-1'!F:F,"FILIAL",'Planificación 2026-1'!Y:Y,"HIBRIDO PRESENCIAL"))</f>
        <v>0</v>
      </c>
      <c r="DP69" s="61" t="str">
        <f t="shared" si="19"/>
        <v/>
      </c>
      <c r="DQ69" s="58">
        <f>IF(C69="","",SUMIFS('Planificación 2026-1'!S:S,'Planificación 2026-1'!X:X,C69,'Planificación 2026-1'!F:F,"SUNAMPE",'Planificación 2026-1'!Y:Y,"VIRTUAL"))</f>
        <v>0</v>
      </c>
      <c r="DR69" s="29">
        <f>IF(C69="","",SUMIFS('Planificación 2026-1'!S:S,'Planificación 2026-1'!X:X,C69,'Planificación 2026-1'!F:F,"SUNAMPE",'Planificación 2026-1'!Y:Y,"PRESENCIAL"))</f>
        <v>0</v>
      </c>
      <c r="DS69" s="61" t="str">
        <f t="shared" si="20"/>
        <v/>
      </c>
      <c r="DT69" s="58">
        <f>IF(C69="","",SUMIFS('Planificación 2026-1'!S:S,'Planificación 2026-1'!X:X,C69,'Planificación 2026-1'!F:F,"HUAURA",'Planificación 2026-1'!Y:Y,"VIRTUAL"))</f>
        <v>0</v>
      </c>
      <c r="DU69" s="29">
        <f>IF(C69="","",SUMIFS('Planificación 2026-1'!S:S,'Planificación 2026-1'!X:X,C69,'Planificación 2026-1'!F:F,"HUAURA",'Planificación 2026-1'!Y:Y,"PRESENCIAL"))</f>
        <v>0</v>
      </c>
      <c r="DV69" s="32">
        <f>SUMIFS('Planificación 2026-1'!S:S,'Planificación 2026-1'!X:X,C69,'Planificación 2026-1'!F:F,"PRINCIPAL",'Planificación 2026-1'!Y:Y,"VIRTUAL",'Planificación 2026-1'!I:I,"&gt;2")</f>
        <v>5</v>
      </c>
      <c r="DW69" s="32">
        <f>SUMIFS('Planificación 2026-1'!S:S,'Planificación 2026-1'!X:X,C69,'Planificación 2026-1'!F:F,"PRINCIPAL",'Planificación 2026-1'!Y:Y,"&lt;&gt;VIRTUAL",'Planificación 2026-1'!I:I,"&gt;2")</f>
        <v>0</v>
      </c>
      <c r="DX69" s="32">
        <f>SUMIFS('Planificación 2026-1'!S:S,'Planificación 2026-1'!X:X,C69,'Planificación 2026-1'!F:F,"SUNAMPE",'Planificación 2026-1'!Y:Y,"VIRTUAL",'Planificación 2026-1'!I:I,"&gt;2")</f>
        <v>0</v>
      </c>
      <c r="DY69" s="32">
        <f>SUMIFS('Planificación 2026-1'!S:S,'Planificación 2026-1'!X:X,C69,'Planificación 2026-1'!F:F,"SUNAMPE",'Planificación 2026-1'!Y:Y,"&lt;&gt;VIRTUAL",'Planificación 2026-1'!I:I,"&gt;2")</f>
        <v>0</v>
      </c>
      <c r="DZ69" s="32">
        <f>SUMIFS('Planificación 2026-1'!S:S,'Planificación 2026-1'!X:X,C69,'Planificación 2026-1'!F:F,"FILIAL",'Planificación 2026-1'!Y:Y,"VIRTUAL",'Planificación 2026-1'!I:I,"&gt;2")</f>
        <v>9</v>
      </c>
      <c r="EA69" s="32">
        <f>SUMIFS('Planificación 2026-1'!S:S,'Planificación 2026-1'!X:X,C69,'Planificación 2026-1'!F:F,"FILIAL",'Planificación 2026-1'!Y:Y,"&lt;&gt;VIRTUAL",'Planificación 2026-1'!I:I,"&gt;2")</f>
        <v>0</v>
      </c>
      <c r="EB69" s="32">
        <f>SUMIFS('Planificación 2026-1'!S:S,'Planificación 2026-1'!X:X,C69,'Planificación 2026-1'!F:F,"PORUMA",'Planificación 2026-1'!Y:Y,"VIRTUAL",'Planificación 2026-1'!I:I,"&gt;2")</f>
        <v>0</v>
      </c>
      <c r="EC69" s="32">
        <f>SUMIFS('Planificación 2026-1'!S:S,'Planificación 2026-1'!X:X,C69,'Planificación 2026-1'!F:F,"PORUMA",'Planificación 2026-1'!Y:Y,"&lt;&gt;VIRTUAL",'Planificación 2026-1'!I:I,"&gt;2")</f>
        <v>0</v>
      </c>
      <c r="ED69" s="32">
        <f>SUMIFS('Planificación 2026-1'!S:S,'Planificación 2026-1'!X:X,C69,'Planificación 2026-1'!F:F,"HUAURA",'Planificación 2026-1'!Y:Y,"VIRTUAL",'Planificación 2026-1'!I:I,"&gt;2")</f>
        <v>0</v>
      </c>
      <c r="EE69" s="32">
        <f>SUMIFS('Planificación 2026-1'!S:S,'Planificación 2026-1'!X:X,C69,'Planificación 2026-1'!F:F,"HUAURA",'Planificación 2026-1'!Y:Y,"&lt;&gt;VIRTUAL",'Planificación 2026-1'!I:I,"&gt;2")</f>
        <v>0</v>
      </c>
      <c r="EF69" s="32">
        <f>SUMIFS('Planificación 2026-1'!S:S,'Planificación 2026-1'!X:X,C69,'Planificación 2026-1'!F:F,"PRINCIPAL",'Planificación 2026-1'!Y:Y,"VIRTUAL",'Planificación 2026-1'!I:I,"&lt;3")</f>
        <v>0</v>
      </c>
      <c r="EG69" s="32">
        <f>SUMIFS('Planificación 2026-1'!S:S,'Planificación 2026-1'!X:X,C69,'Planificación 2026-1'!F:F,"PRINCIPAL",'Planificación 2026-1'!Y:Y,"&lt;&gt;VIRTUAL",'Planificación 2026-1'!I:I,"&lt;3")</f>
        <v>0</v>
      </c>
      <c r="EH69" s="32">
        <f>SUMIFS('Planificación 2026-1'!S:S,'Planificación 2026-1'!X:X,C69,'Planificación 2026-1'!F:F,"SUNAMPE",'Planificación 2026-1'!Y:Y,"VIRTUAL",'Planificación 2026-1'!I:I,"&lt;3")</f>
        <v>0</v>
      </c>
      <c r="EI69" s="32">
        <f>SUMIFS('Planificación 2026-1'!S:S,'Planificación 2026-1'!X:X,C69,'Planificación 2026-1'!F:F,"SUNAMPE",'Planificación 2026-1'!Y:Y,"&lt;&gt;VIRTUAL",'Planificación 2026-1'!I:I,"&lt;3")</f>
        <v>0</v>
      </c>
      <c r="EJ69" s="32">
        <f>SUMIFS('Planificación 2026-1'!S:S,'Planificación 2026-1'!X:X,C69,'Planificación 2026-1'!F:F,"FILIAL",'Planificación 2026-1'!Y:Y,"VIRTUAL",'Planificación 2026-1'!I:I,"&lt;3")</f>
        <v>0</v>
      </c>
      <c r="EK69" s="32">
        <f>SUMIFS('Planificación 2026-1'!S:S,'Planificación 2026-1'!X:X,C69,'Planificación 2026-1'!F:F,"FILIAL",'Planificación 2026-1'!Y:Y,"&lt;&gt;VIRTUAL",'Planificación 2026-1'!I:I,"&lt;3")</f>
        <v>0</v>
      </c>
      <c r="EL69" s="32">
        <f>SUMIFS('Planificación 2026-1'!S:S,'Planificación 2026-1'!X:X,C69,'Planificación 2026-1'!F:F,"PORUMA",'Planificación 2026-1'!Y:Y,"VIRTUAL",'Planificación 2026-1'!I:I,"&lt;3")</f>
        <v>0</v>
      </c>
      <c r="EM69" s="32">
        <f>SUMIFS('Planificación 2026-1'!S:S,'Planificación 2026-1'!X:X,C69,'Planificación 2026-1'!F:F,"PORUMA",'Planificación 2026-1'!Y:Y,"&lt;&gt;VIRTUAL",'Planificación 2026-1'!I:I,"&lt;3")</f>
        <v>0</v>
      </c>
      <c r="EN69" s="32">
        <f>SUMIFS('Planificación 2026-1'!S:S,'Planificación 2026-1'!X:X,C69,'Planificación 2026-1'!F:F,"HUAURA",'Planificación 2026-1'!Y:Y,"VIRTUAL",'Planificación 2026-1'!I:I,"&lt;3")</f>
        <v>0</v>
      </c>
      <c r="EO69" s="32">
        <f>SUMIFS('Planificación 2026-1'!S:S,'Planificación 2026-1'!X:X,C69,'Planificación 2026-1'!F:F,"HUAURA",'Planificación 2026-1'!Y:Y,"&lt;&gt;VIRTUAL",'Planificación 2026-1'!I:I,"&lt;3")</f>
        <v>0</v>
      </c>
      <c r="EP69" s="32">
        <f t="shared" si="13"/>
        <v>9</v>
      </c>
      <c r="EQ69" s="32">
        <f t="shared" si="21"/>
        <v>0</v>
      </c>
      <c r="ER69" s="32">
        <f t="shared" si="22"/>
        <v>0</v>
      </c>
      <c r="ES69" s="32">
        <f t="shared" si="23"/>
        <v>5</v>
      </c>
      <c r="ET69" s="32">
        <f t="shared" si="24"/>
        <v>0</v>
      </c>
      <c r="EU69" s="32">
        <f t="shared" si="25"/>
        <v>14</v>
      </c>
      <c r="EV69" s="32" t="b">
        <f>EXACT(EU69,E69)</f>
        <v>1</v>
      </c>
      <c r="EW69" s="32"/>
      <c r="EX69" s="32">
        <f t="shared" si="14"/>
        <v>14</v>
      </c>
      <c r="EY69" s="32">
        <f t="shared" si="15"/>
        <v>0</v>
      </c>
      <c r="EZ69" s="32" t="b">
        <f>EXACT(SUM(EX69:EY69),E69)</f>
        <v>1</v>
      </c>
      <c r="FA69" s="32" t="str">
        <f t="shared" si="16"/>
        <v/>
      </c>
      <c r="FB69" s="32" t="str">
        <f t="shared" si="26"/>
        <v>VIRTUAL</v>
      </c>
    </row>
    <row r="70" spans="1:158">
      <c r="A70" s="33"/>
      <c r="B70" s="65">
        <v>67</v>
      </c>
      <c r="C70" s="32" t="s">
        <v>269</v>
      </c>
      <c r="D70" s="429">
        <v>40689619</v>
      </c>
      <c r="E70" s="62">
        <f>SUMIF('Planificación 2026-1'!X:X,C70,'Planificación 2026-1'!S:S)</f>
        <v>39</v>
      </c>
      <c r="F70" s="63" t="s">
        <v>199</v>
      </c>
      <c r="G70" s="454" t="s">
        <v>200</v>
      </c>
      <c r="H70" s="64" t="s">
        <v>38</v>
      </c>
      <c r="I70" s="64" t="s">
        <v>150</v>
      </c>
      <c r="J70" s="32" t="s">
        <v>38</v>
      </c>
      <c r="K70" s="32" t="s">
        <v>152</v>
      </c>
      <c r="L70" s="57" t="str">
        <f>IF(SUM(COUNTIFS('Planificación 2026-1'!F:F,"PRINCIPAL",'Planificación 2026-1'!X:X,C70,'Planificación 2026-1'!H:H,"AF"))&gt;0,"P01"," ")</f>
        <v xml:space="preserve"> </v>
      </c>
      <c r="M70" s="58" t="str">
        <f>IF(SUM(COUNTIFS('Planificación 2026-1'!F:F,"PRINCIPAL",'Planificación 2026-1'!X:X,C70,'Planificación 2026-1'!H:H,"EN"))&gt;0,"P02"," ")</f>
        <v>P02</v>
      </c>
      <c r="N70" s="58" t="str">
        <f>IF(SUM(COUNTIFS('Planificación 2026-1'!F:F,"PRINCIPAL",'Planificación 2026-1'!X:X,C70,'Planificación 2026-1'!H:H,"IS"))&gt;0,"P03"," ")</f>
        <v xml:space="preserve"> </v>
      </c>
      <c r="O70" s="58" t="str">
        <f>IF(SUM(COUNTIFS('Planificación 2026-1'!F:F,"PRINCIPAL",'Planificación 2026-1'!X:X,C70,'Planificación 2026-1'!H:H,"PS"))&gt;0,"P04"," ")</f>
        <v>P04</v>
      </c>
      <c r="P70" s="58"/>
      <c r="Q70" s="58" t="str">
        <f>IF(SUM(COUNTIFS('Planificación 2026-1'!F:F,"PRINCIPAL",'Planificación 2026-1'!X:X,C70,'Planificación 2026-1'!H:H,"IN"))&gt;0,"P06"," ")</f>
        <v xml:space="preserve"> </v>
      </c>
      <c r="R70" s="58" t="str">
        <f>IF(SUM(COUNTIFS('Planificación 2026-1'!F:F,"PRINCIPAL",'Planificación 2026-1'!X:X,C70,'Planificación 2026-1'!H:H,"CA"))&gt;0,"P07"," ")</f>
        <v xml:space="preserve"> </v>
      </c>
      <c r="S70" s="58" t="str">
        <f>IF(SUM(COUNTIFS('Planificación 2026-1'!F:F,"PRINCIPAL",'Planificación 2026-1'!X:X,C70,'Planificación 2026-1'!H:H,"DE"))&gt;0,"P08"," ")</f>
        <v xml:space="preserve"> </v>
      </c>
      <c r="T70" s="58" t="str">
        <f>IF(SUM(COUNTIFS('Planificación 2026-1'!F:F,"PRINCIPAL",'Planificación 2026-1'!X:X,C70,'Planificación 2026-1'!H:H,"OB"))&gt;0,"P09"," ")</f>
        <v xml:space="preserve"> </v>
      </c>
      <c r="U70" s="58" t="str">
        <f>IF(SUM(COUNTIFS('Planificación 2026-1'!F:F,"PRINCIPAL",'Planificación 2026-1'!X:X,C70,'Planificación 2026-1'!H:H,"MH"))&gt;0,"P31"," ")</f>
        <v xml:space="preserve"> </v>
      </c>
      <c r="V70" s="58" t="str">
        <f>IF(SUM(COUNTIFS('Planificación 2026-1'!F:F,"PRINCIPAL",'Planificación 2026-1'!X:X,C70,'Planificación 2026-1'!H:H,"IC"))&gt;0,"P32"," ")</f>
        <v xml:space="preserve"> </v>
      </c>
      <c r="W70" s="58" t="str">
        <f>IF(SUM(COUNTIFS('Planificación 2026-1'!F:F,"PRINCIPAL",'Planificación 2026-1'!X:X,C70,'Planificación 2026-1'!H:H,"AR"))&gt;0,"P34"," ")</f>
        <v xml:space="preserve"> </v>
      </c>
      <c r="X70" s="58" t="str">
        <f>IF(SUM(COUNTIFS('Planificación 2026-1'!F:F,"PRINCIPAL",'Planificación 2026-1'!X:X,C70,'Planificación 2026-1'!H:H,"T1"))&gt;0,"P35"," ")</f>
        <v xml:space="preserve"> </v>
      </c>
      <c r="Y70" s="58" t="str">
        <f>IF(SUM(COUNTIFS('Planificación 2026-1'!F:F,"PRINCIPAL",'Planificación 2026-1'!X:X,C70,'Planificación 2026-1'!H:H,"T3"))&gt;0,"P36"," ")</f>
        <v xml:space="preserve"> </v>
      </c>
      <c r="Z70" s="58" t="str">
        <f>IF(SUM(COUNTIFS('Planificación 2026-1'!F:F,"PRINCIPAL",'Planificación 2026-1'!X:X,C70,'Planificación 2026-1'!H:H,"T2"))&gt;0,"P37"," ")</f>
        <v xml:space="preserve"> </v>
      </c>
      <c r="AA70" s="58" t="str">
        <f>IF(SUM(COUNTIFS('Planificación 2026-1'!F:F,"PRINCIPAL",'Planificación 2026-1'!X:X,C70,'Planificación 2026-1'!H:H,"AE"))&gt;0,"P38"," ")</f>
        <v xml:space="preserve"> </v>
      </c>
      <c r="AB70" s="58" t="str">
        <f>IF(SUM(COUNTIFS('Planificación 2026-1'!F:F,"PRINCIPAL",'Planificación 2026-1'!X:X,C70,'Planificación 2026-1'!H:H,"T4"))&gt;0,"P55"," ")</f>
        <v xml:space="preserve"> </v>
      </c>
      <c r="AC70" s="58" t="str">
        <f>IF(SUM(COUNTIFS('Planificación 2026-1'!F:F,"FILIAL",'Planificación 2026-1'!X:X,C70,'Planificación 2026-1'!H:H,"AF"))&gt;0," P01"," ")</f>
        <v xml:space="preserve"> </v>
      </c>
      <c r="AD70" s="58" t="str">
        <f>IF(SUM(COUNTIFS('Planificación 2026-1'!F:F,"FILIAL",'Planificación 2026-1'!X:X,C70,'Planificación 2026-1'!H:H,"EN"))&gt;0,"P02"," ")</f>
        <v>P02</v>
      </c>
      <c r="AE70" s="58" t="str">
        <f>IF(SUM(COUNTIFS('Planificación 2026-1'!F:F,"FILIAL",'Planificación 2026-1'!X:X,C70,'Planificación 2026-1'!H:H,"IS"))&gt;0,"P03"," ")</f>
        <v xml:space="preserve"> </v>
      </c>
      <c r="AF70" s="58" t="str">
        <f>IF(SUM(COUNTIFS('Planificación 2026-1'!F:F,"FILIAL",'Planificación 2026-1'!X:X,C70,'Planificación 2026-1'!H:H,"PS"))&gt;0,"P04"," ")</f>
        <v>P04</v>
      </c>
      <c r="AG70" s="58"/>
      <c r="AH70" s="58" t="str">
        <f>IF(SUM(COUNTIFS('Planificación 2026-1'!F:F,"FILIAL",'Planificación 2026-1'!X:X,C70,'Planificación 2026-1'!H:H,"IN"))&gt;0,"P06"," ")</f>
        <v xml:space="preserve"> </v>
      </c>
      <c r="AI70" s="58" t="str">
        <f>IF(SUM(COUNTIFS('Planificación 2026-1'!F:F,"FILIAL",'Planificación 2026-1'!X:X,C70,'Planificación 2026-1'!H:H,"CA"))&gt;0,"P07"," ")</f>
        <v xml:space="preserve"> </v>
      </c>
      <c r="AJ70" s="58" t="str">
        <f>IF(SUM(COUNTIFS('Planificación 2026-1'!F:F,"FILIAL",'Planificación 2026-1'!X:X,C70,'Planificación 2026-1'!H:H,"DE"))&gt;0,"P08"," ")</f>
        <v xml:space="preserve"> </v>
      </c>
      <c r="AK70" s="58" t="str">
        <f>IF(SUM(COUNTIFS('Planificación 2026-1'!F:F,"FILIAL",'Planificación 2026-1'!X:X,C70,'Planificación 2026-1'!H:H,"OB"))&gt;0,"P09"," ")</f>
        <v xml:space="preserve"> </v>
      </c>
      <c r="AL70" s="58" t="str">
        <f>IF(SUM(COUNTIFS('Planificación 2026-1'!F:F,"FILIAL",'Planificación 2026-1'!X:X,C70,'Planificación 2026-1'!H:H,"MH"))&gt;0,"P31"," ")</f>
        <v xml:space="preserve"> </v>
      </c>
      <c r="AM70" s="58" t="str">
        <f>IF(SUM(COUNTIFS('Planificación 2026-1'!F:F,"FILIAL",'Planificación 2026-1'!X:X,C70,'Planificación 2026-1'!H:H,"IC"))&gt;0,"P32"," ")</f>
        <v xml:space="preserve"> </v>
      </c>
      <c r="AN70" s="58" t="str">
        <f>IF(SUM(COUNTIFS('Planificación 2026-1'!F:F,"FILIAL",'Planificación 2026-1'!X:X,C70,'Planificación 2026-1'!H:H,"AR"))&gt;0,"P34"," ")</f>
        <v xml:space="preserve"> </v>
      </c>
      <c r="AO70" s="58" t="str">
        <f>IF(SUM(COUNTIFS('Planificación 2026-1'!F:F,"FILIAL",'Planificación 2026-1'!X:X,C70,'Planificación 2026-1'!H:H,"T1"))&gt;0,"P35"," ")</f>
        <v xml:space="preserve"> </v>
      </c>
      <c r="AP70" s="58" t="str">
        <f>IF(SUM(COUNTIFS('Planificación 2026-1'!F:F,"FILIAL",'Planificación 2026-1'!X:X,C70,'Planificación 2026-1'!H:H,"T3"))&gt;0,"P36"," ")</f>
        <v xml:space="preserve"> </v>
      </c>
      <c r="AQ70" s="58" t="str">
        <f>IF(SUM(COUNTIFS('Planificación 2026-1'!F:F,"FILIAL",'Planificación 2026-1'!X:X,C70,'Planificación 2026-1'!H:H,"T2"))&gt;0,"P37"," ")</f>
        <v xml:space="preserve"> </v>
      </c>
      <c r="AR70" s="58" t="str">
        <f>IF(SUM(COUNTIFS('Planificación 2026-1'!F:F,"FILIAL",'Planificación 2026-1'!X:X,C70,'Planificación 2026-1'!H:H,"AE"))&gt;0,"P38"," ")</f>
        <v xml:space="preserve"> </v>
      </c>
      <c r="AS70" s="58" t="str">
        <f>IF(SUM(COUNTIFS('Planificación 2026-1'!F:F,"FILIAL",'Planificación 2026-1'!X:X,C70,'Planificación 2026-1'!H:H,"T4"))&gt;0,"P55"," ")</f>
        <v xml:space="preserve"> </v>
      </c>
      <c r="AT70" s="58" t="str">
        <f>IF(SUM(COUNTIFS('Planificación 2026-1'!F:F,"SUNAMPE",'Planificación 2026-1'!X:X,C70,'Planificación 2026-1'!H:H,"AF"))&gt;0," P01"," ")</f>
        <v xml:space="preserve"> </v>
      </c>
      <c r="AU70" s="58" t="str">
        <f>IF(SUM(COUNTIFS('Planificación 2026-1'!F:F,"SUNAMPE",'Planificación 2026-1'!X:X,C70,'Planificación 2026-1'!H:H,"EN"))&gt;0,"P02"," ")</f>
        <v xml:space="preserve"> </v>
      </c>
      <c r="AV70" s="58" t="str">
        <f>IF(SUM(COUNTIFS('Planificación 2026-1'!F:F,"SUNAMPE",'Planificación 2026-1'!X:X,C70,'Planificación 2026-1'!H:H,"IS"))&gt;0,"P03"," ")</f>
        <v xml:space="preserve"> </v>
      </c>
      <c r="AW70" s="58" t="str">
        <f>IF(SUM(COUNTIFS('Planificación 2026-1'!F:F,"SUNAMPE",'Planificación 2026-1'!X:X,C70,'Planificación 2026-1'!H:H,"PS"))&gt;0,"P04"," ")</f>
        <v xml:space="preserve"> </v>
      </c>
      <c r="AX70" s="58"/>
      <c r="AY70" s="58" t="str">
        <f>IF(SUM(COUNTIFS('Planificación 2026-1'!F:F,"SUNAMPE",'Planificación 2026-1'!X:X,C70,'Planificación 2026-1'!H:H,"IN"))&gt;0,"P06"," ")</f>
        <v xml:space="preserve"> </v>
      </c>
      <c r="AZ70" s="58" t="str">
        <f>IF(SUM(COUNTIFS('Planificación 2026-1'!F:F,"SUNAMPE",'Planificación 2026-1'!X:X,C70,'Planificación 2026-1'!H:H,"CA"))&gt;0,"P07"," ")</f>
        <v xml:space="preserve"> </v>
      </c>
      <c r="BA70" s="58" t="str">
        <f>IF(SUM(COUNTIFS('Planificación 2026-1'!F:F,"SUNAMPE",'Planificación 2026-1'!X:X,C70,'Planificación 2026-1'!H:H,"DE"))&gt;0,"P08"," ")</f>
        <v xml:space="preserve"> </v>
      </c>
      <c r="BB70" s="58" t="str">
        <f>IF(SUM(COUNTIFS('Planificación 2026-1'!F:F,"SUNAMPE",'Planificación 2026-1'!X:X,C70,'Planificación 2026-1'!H:H,"OB"))&gt;0,"P09"," ")</f>
        <v xml:space="preserve"> </v>
      </c>
      <c r="BC70" s="58" t="str">
        <f>IF(SUM(COUNTIFS('Planificación 2026-1'!F:F,"SUNAMPE",'Planificación 2026-1'!X:X,C70,'Planificación 2026-1'!H:H,"MH"))&gt;0,"P31"," ")</f>
        <v xml:space="preserve"> </v>
      </c>
      <c r="BD70" s="58" t="str">
        <f>IF(SUM(COUNTIFS('Planificación 2026-1'!F:F,"SUNAMPE",'Planificación 2026-1'!X:X,C70,'Planificación 2026-1'!H:H,"IC"))&gt;0,"P32"," ")</f>
        <v xml:space="preserve"> </v>
      </c>
      <c r="BE70" s="58" t="str">
        <f>IF(SUM(COUNTIFS('Planificación 2026-1'!F:F,"SUNAMPE",'Planificación 2026-1'!X:X,C70,'Planificación 2026-1'!H:H,"AR"))&gt;0,"P34"," ")</f>
        <v xml:space="preserve"> </v>
      </c>
      <c r="BF70" s="58" t="str">
        <f>IF(SUM(COUNTIFS('Planificación 2026-1'!F:F,"SUNAMPE",'Planificación 2026-1'!X:X,C70,'Planificación 2026-1'!H:H,"T1"))&gt;0,"P35"," ")</f>
        <v xml:space="preserve"> </v>
      </c>
      <c r="BG70" s="58" t="str">
        <f>IF(SUM(COUNTIFS('Planificación 2026-1'!F:F,"SUNAMPE",'Planificación 2026-1'!X:X,C70,'Planificación 2026-1'!H:H,"T3"))&gt;0,"P36"," ")</f>
        <v xml:space="preserve"> </v>
      </c>
      <c r="BH70" s="58" t="str">
        <f>IF(SUM(COUNTIFS('Planificación 2026-1'!F:F,"SUNAMPE",'Planificación 2026-1'!X:X,C70,'Planificación 2026-1'!H:H,"T2"))&gt;0,"P37"," ")</f>
        <v xml:space="preserve"> </v>
      </c>
      <c r="BI70" s="58" t="str">
        <f>IF(SUM(COUNTIFS('Planificación 2026-1'!F:F,"SUNAMPE",'Planificación 2026-1'!X:X,C70,'Planificación 2026-1'!H:H,"AE"))&gt;0,"P38"," ")</f>
        <v xml:space="preserve"> </v>
      </c>
      <c r="BJ70" s="58" t="str">
        <f>IF(SUM(COUNTIFS('Planificación 2026-1'!F:F,"SUNAMPE",'Planificación 2026-1'!X:X,C70,'Planificación 2026-1'!H:H,"T4"))&gt;0,"P55"," ")</f>
        <v xml:space="preserve"> </v>
      </c>
      <c r="BK70" s="58" t="str">
        <f>IF(SUM(COUNTIFS('Planificación 2026-1'!F:F,"HUAURA",'Planificación 2026-1'!X:X,C70,'Planificación 2026-1'!H:H,"AF"))&gt;0," P01"," ")</f>
        <v xml:space="preserve"> </v>
      </c>
      <c r="BL70" s="58" t="str">
        <f>IF(SUM(COUNTIFS('Planificación 2026-1'!F:F,"HUAURA",'Planificación 2026-1'!X:X,C70,'Planificación 2026-1'!H:H,"EN"))&gt;0,"P02"," ")</f>
        <v xml:space="preserve"> </v>
      </c>
      <c r="BM70" s="58" t="str">
        <f>IF(SUM(COUNTIFS('Planificación 2026-1'!F:F,"HUAURA",'Planificación 2026-1'!X:X,C70,'Planificación 2026-1'!H:H,"IS"))&gt;0,"P03"," ")</f>
        <v xml:space="preserve"> </v>
      </c>
      <c r="BN70" s="58" t="str">
        <f>IF(SUM(COUNTIFS('Planificación 2026-1'!F:F,"HUAURA",'Planificación 2026-1'!X:X,C70,'Planificación 2026-1'!H:H,"PS"))&gt;0,"P04"," ")</f>
        <v xml:space="preserve"> </v>
      </c>
      <c r="BO70" s="58"/>
      <c r="BP70" s="58" t="str">
        <f>IF(SUM(COUNTIFS('Planificación 2026-1'!F:F,"HUAURA",'Planificación 2026-1'!X:X,C70,'Planificación 2026-1'!H:H,"IN"))&gt;0,"P06"," ")</f>
        <v xml:space="preserve"> </v>
      </c>
      <c r="BQ70" s="58" t="str">
        <f>IF(SUM(COUNTIFS('Planificación 2026-1'!F:F,"HUAURA",'Planificación 2026-1'!X:X,C70,'Planificación 2026-1'!H:H,"CA"))&gt;0,"P07"," ")</f>
        <v xml:space="preserve"> </v>
      </c>
      <c r="BR70" s="58" t="str">
        <f>IF(SUM(COUNTIFS('Planificación 2026-1'!F:F,"HUAURA",'Planificación 2026-1'!X:X,C70,'Planificación 2026-1'!H:H,"DE"))&gt;0,"P08"," ")</f>
        <v xml:space="preserve"> </v>
      </c>
      <c r="BS70" s="58" t="str">
        <f>IF(SUM(COUNTIFS('Planificación 2026-1'!F:F,"HUAURA",'Planificación 2026-1'!X:X,C70,'Planificación 2026-1'!H:H,"OB"))&gt;0,"P09"," ")</f>
        <v xml:space="preserve"> </v>
      </c>
      <c r="BT70" s="58" t="str">
        <f>IF(SUM(COUNTIFS('Planificación 2026-1'!F:F,"HUAURA",'Planificación 2026-1'!X:X,C70,'Planificación 2026-1'!H:H,"MH"))&gt;0,"P31"," ")</f>
        <v xml:space="preserve"> </v>
      </c>
      <c r="BU70" s="58" t="str">
        <f>IF(SUM(COUNTIFS('Planificación 2026-1'!F:F,"HUAURA",'Planificación 2026-1'!X:X,C70,'Planificación 2026-1'!H:H,"IC"))&gt;0,"P32"," ")</f>
        <v xml:space="preserve"> </v>
      </c>
      <c r="BV70" s="58" t="str">
        <f>IF(SUM(COUNTIFS('Planificación 2026-1'!F:F,"HUAURA",'Planificación 2026-1'!X:X,C70,'Planificación 2026-1'!H:H,"AR"))&gt;0,"P34"," ")</f>
        <v xml:space="preserve"> </v>
      </c>
      <c r="BW70" s="58" t="str">
        <f>IF(SUM(COUNTIFS('Planificación 2026-1'!F:F,"HUAURA",'Planificación 2026-1'!X:X,C70,'Planificación 2026-1'!H:H,"T1"))&gt;0,"P35"," ")</f>
        <v xml:space="preserve"> </v>
      </c>
      <c r="BX70" s="58" t="str">
        <f>IF(SUM(COUNTIFS('Planificación 2026-1'!F:F,"HUAURA",'Planificación 2026-1'!X:X,C70,'Planificación 2026-1'!H:H,"T3"))&gt;0,"P36"," ")</f>
        <v xml:space="preserve"> </v>
      </c>
      <c r="BY70" s="58" t="str">
        <f>IF(SUM(COUNTIFS('Planificación 2026-1'!F:F,"HUAURA",'Planificación 2026-1'!X:X,C70,'Planificación 2026-1'!H:H,"T2"))&gt;0,"P37"," ")</f>
        <v xml:space="preserve"> </v>
      </c>
      <c r="BZ70" s="58" t="str">
        <f>IF(SUM(COUNTIFS('Planificación 2026-1'!F:F,"HUAURA",'Planificación 2026-1'!X:X,C70,'Planificación 2026-1'!H:H,"AE"))&gt;0,"P38"," ")</f>
        <v xml:space="preserve"> </v>
      </c>
      <c r="CA70" s="58" t="str">
        <f>IF(SUM(COUNTIFS('Planificación 2026-1'!F:F,"HUAURA",'Planificación 2026-1'!X:X,C70,'Planificación 2026-1'!H:H,"T4"))&gt;0,"P55"," ")</f>
        <v xml:space="preserve"> </v>
      </c>
      <c r="CB70" s="59">
        <f>SUMIFS('Planificación 2026-1'!S:S,'Planificación 2026-1'!X:X,C70,'Planificación 2026-1'!H:H,"AF",'Planificación 2026-1'!I:I,"&gt;2")</f>
        <v>0</v>
      </c>
      <c r="CC70" s="59">
        <f>SUMIFS('Planificación 2026-1'!S:S,'Planificación 2026-1'!X:X,C70,'Planificación 2026-1'!H:H,"EN",'Planificación 2026-1'!I:I,"&gt;2")</f>
        <v>33</v>
      </c>
      <c r="CD70" s="59">
        <f>SUMIFS('Planificación 2026-1'!S:S,'Planificación 2026-1'!X:X,C70,'Planificación 2026-1'!H:H,"IS",'Planificación 2026-1'!I:I,"&gt;2")</f>
        <v>0</v>
      </c>
      <c r="CE70" s="59">
        <f>SUMIFS('Planificación 2026-1'!S:S,'Planificación 2026-1'!X:X,C70,'Planificación 2026-1'!H:H,"PS",'Planificación 2026-1'!I:I,"&gt;2")</f>
        <v>6</v>
      </c>
      <c r="CF70" s="59">
        <f>SUMIFS('Planificación 2026-1'!S:S,'Planificación 2026-1'!X:X,C70,'Planificación 2026-1'!H:H,"IN",'Planificación 2026-1'!I:I,"&gt;2")</f>
        <v>0</v>
      </c>
      <c r="CG70" s="59">
        <f>SUMIFS('Planificación 2026-1'!S:S,'Planificación 2026-1'!X:X,C70,'Planificación 2026-1'!H:H,"CA",'Planificación 2026-1'!I:I,"&gt;2")</f>
        <v>0</v>
      </c>
      <c r="CH70" s="59">
        <f>SUMIFS('Planificación 2026-1'!S:S,'Planificación 2026-1'!X:X,C70,'Planificación 2026-1'!H:H,"DE",'Planificación 2026-1'!I:I,"&gt;2")</f>
        <v>0</v>
      </c>
      <c r="CI70" s="59">
        <f>SUMIFS('Planificación 2026-1'!S:S,'Planificación 2026-1'!X:X,C70,'Planificación 2026-1'!H:H,"OB",'Planificación 2026-1'!I:I,"&gt;2")</f>
        <v>0</v>
      </c>
      <c r="CJ70" s="59">
        <f>SUMIFS('Planificación 2026-1'!S:S,'Planificación 2026-1'!X:X,C70,'Planificación 2026-1'!H:H,"MH",'Planificación 2026-1'!I:I,"&gt;2")</f>
        <v>0</v>
      </c>
      <c r="CK70" s="59">
        <f>SUMIFS('Planificación 2026-1'!S:S,'Planificación 2026-1'!X:X,C70,'Planificación 2026-1'!H:H,"IC",'Planificación 2026-1'!I:I,"&gt;2")</f>
        <v>0</v>
      </c>
      <c r="CL70" s="59">
        <f>SUMIFS('Planificación 2026-1'!S:S,'Planificación 2026-1'!X:X,C70,'Planificación 2026-1'!H:H,"AR",'Planificación 2026-1'!I:I,"&gt;2")</f>
        <v>0</v>
      </c>
      <c r="CM70" s="59">
        <f>SUMIFS('Planificación 2026-1'!S:S,'Planificación 2026-1'!X:X,C70,'Planificación 2026-1'!H:H,"AE",'Planificación 2026-1'!I:I,"&gt;2")</f>
        <v>0</v>
      </c>
      <c r="CN70" s="59">
        <f>SUMIFS('Planificación 2026-1'!S:S,'Planificación 2026-1'!X:X,C70,'Planificación 2026-1'!H:H,"T1",'Planificación 2026-1'!I:I,"&gt;2")</f>
        <v>0</v>
      </c>
      <c r="CO70" s="59">
        <f>SUMIFS('Planificación 2026-1'!S:S,'Planificación 2026-1'!X:X,C70,'Planificación 2026-1'!H:H,"T3",'Planificación 2026-1'!I:I,"&gt;2")</f>
        <v>0</v>
      </c>
      <c r="CP70" s="59">
        <f>SUMIFS('Planificación 2026-1'!S:S,'Planificación 2026-1'!X:X,C70,'Planificación 2026-1'!H:H,"T2",'Planificación 2026-1'!I:I,"&gt;2")</f>
        <v>0</v>
      </c>
      <c r="CQ70" s="59">
        <f>SUMIFS('Planificación 2026-1'!S:S,'Planificación 2026-1'!X:X,C70,'Planificación 2026-1'!H:H,"T4",'Planificación 2026-1'!I:I,"&gt;2")</f>
        <v>0</v>
      </c>
      <c r="CR70" s="59">
        <f>SUMIFS('Planificación 2026-1'!S:S,'Planificación 2026-1'!X:X,C70,'Planificación 2026-1'!H:H,"AF",'Planificación 2026-1'!I:I,"&lt;3")</f>
        <v>0</v>
      </c>
      <c r="CS70" s="59">
        <f>SUMIFS('Planificación 2026-1'!S:S,'Planificación 2026-1'!X:X,C70,'Planificación 2026-1'!H:H,"EN",'Planificación 2026-1'!I:I,"&lt;3")</f>
        <v>0</v>
      </c>
      <c r="CT70" s="59">
        <f>SUMIFS('Planificación 2026-1'!S:S,'Planificación 2026-1'!X:X,C70,'Planificación 2026-1'!H:H,"IS",'Planificación 2026-1'!I:I,"&lt;3")</f>
        <v>0</v>
      </c>
      <c r="CU70" s="59">
        <f>SUMIFS('Planificación 2026-1'!S:S,'Planificación 2026-1'!X:X,C70,'Planificación 2026-1'!H:H,"PS",'Planificación 2026-1'!I:I,"&lt;3")</f>
        <v>0</v>
      </c>
      <c r="CV70" s="59">
        <f>SUMIFS('Planificación 2026-1'!S:S,'Planificación 2026-1'!X:X,C70,'Planificación 2026-1'!H:H,"IN",'Planificación 2026-1'!I:I,"&lt;3")</f>
        <v>0</v>
      </c>
      <c r="CW70" s="59">
        <f>SUMIFS('Planificación 2026-1'!S:S,'Planificación 2026-1'!X:X,C70,'Planificación 2026-1'!H:H,"CA",'Planificación 2026-1'!I:I,"&lt;3")</f>
        <v>0</v>
      </c>
      <c r="CX70" s="59">
        <f>SUMIFS('Planificación 2026-1'!S:S,'Planificación 2026-1'!X:X,C70,'Planificación 2026-1'!H:H,"DE",'Planificación 2026-1'!I:I,"&lt;3")</f>
        <v>0</v>
      </c>
      <c r="CY70" s="59">
        <f>SUMIFS('Planificación 2026-1'!S:S,'Planificación 2026-1'!X:X,C70,'Planificación 2026-1'!H:H,"OB",'Planificación 2026-1'!I:I,"&lt;3")</f>
        <v>0</v>
      </c>
      <c r="CZ70" s="59">
        <f>SUMIFS('Planificación 2026-1'!S:S,'Planificación 2026-1'!X:X,C70,'Planificación 2026-1'!H:H,"MH",'Planificación 2026-1'!I:I,"&lt;3")</f>
        <v>0</v>
      </c>
      <c r="DA70" s="59">
        <f>SUMIFS('Planificación 2026-1'!S:S,'Planificación 2026-1'!X:X,C70,'Planificación 2026-1'!H:H,"IC",'Planificación 2026-1'!I:I,"&lt;3")</f>
        <v>0</v>
      </c>
      <c r="DB70" s="59">
        <f>SUMIFS('Planificación 2026-1'!S:S,'Planificación 2026-1'!X:X,C70,'Planificación 2026-1'!H:H,"AR",'Planificación 2026-1'!I:I,"&lt;3")</f>
        <v>0</v>
      </c>
      <c r="DC70" s="59">
        <f>SUMIFS('Planificación 2026-1'!S:S,'Planificación 2026-1'!X:X,C70,'Planificación 2026-1'!H:H,"AE",'Planificación 2026-1'!I:I,"&lt;3")</f>
        <v>0</v>
      </c>
      <c r="DD70" s="59">
        <f>SUMIFS('Planificación 2026-1'!S:S,'Planificación 2026-1'!X:X,C70,'Planificación 2026-1'!H:H,"T1",'Planificación 2026-1'!I:I,"&lt;3")</f>
        <v>0</v>
      </c>
      <c r="DE70" s="59">
        <f>SUMIFS('Planificación 2026-1'!S:S,'Planificación 2026-1'!X:X,C70,'Planificación 2026-1'!H:H,"T3",'Planificación 2026-1'!I:I,"&lt;3")</f>
        <v>0</v>
      </c>
      <c r="DF70" s="59">
        <f>SUMIFS('Planificación 2026-1'!S:S,'Planificación 2026-1'!X:X,C70,'Planificación 2026-1'!H:H,"T2",'Planificación 2026-1'!I:I,"&lt;3")</f>
        <v>0</v>
      </c>
      <c r="DG70" s="59">
        <f>SUMIFS('Planificación 2026-1'!S:S,'Planificación 2026-1'!X:X,C70,'Planificación 2026-1'!H:H,"T4",'Planificación 2026-1'!I:I,"&lt;3")</f>
        <v>0</v>
      </c>
      <c r="DH70" s="58" t="str">
        <f t="shared" si="17"/>
        <v>P02 P04</v>
      </c>
      <c r="DI70" s="27">
        <f>IF(C70="","",SUMIFS('Planificación 2026-1'!S:S,'Planificación 2026-1'!X:X,C70,'Planificación 2026-1'!F:F,"PRINCIPAL",'Planificación 2026-1'!Y:Y,"VIRTUAL"))</f>
        <v>15</v>
      </c>
      <c r="DJ70" s="27">
        <f>IF(C70="","",SUMIFS('Planificación 2026-1'!S:S,'Planificación 2026-1'!X:X,C70,'Planificación 2026-1'!F:F,"PRINCIPAL",'Planificación 2026-1'!Y:Y,"PRESENCIAL"))</f>
        <v>0</v>
      </c>
      <c r="DK70" s="27">
        <f>IF(C70="","",SUMIFS('Planificación 2026-1'!S:S,'Planificación 2026-1'!X:X,C70,'Planificación 2026-1'!F:F,"PRINCIPAL",'Planificación 2026-1'!Y:Y,"HIBRIDO PRESENCIAL"))</f>
        <v>0</v>
      </c>
      <c r="DL70" s="58" t="str">
        <f t="shared" si="18"/>
        <v>P02 P04</v>
      </c>
      <c r="DM70" s="58">
        <f>IF(C70="","",SUMIFS('Planificación 2026-1'!S:S,'Planificación 2026-1'!X:X,C70,'Planificación 2026-1'!F:F,"FILIAL",'Planificación 2026-1'!Y:Y,"VIRTUAL"))</f>
        <v>24</v>
      </c>
      <c r="DN70" s="60">
        <f>IF(C70="","",SUMIFS('Planificación 2026-1'!S:S,'Planificación 2026-1'!X:X,C70,'Planificación 2026-1'!F:F,"FILIAL",'Planificación 2026-1'!Y:Y,"PRESENCIAL"))</f>
        <v>0</v>
      </c>
      <c r="DO70" s="29">
        <f>IF(C70="","",SUMIFS('Planificación 2026-1'!S:S,'Planificación 2026-1'!X:X,C70,'Planificación 2026-1'!F:F,"FILIAL",'Planificación 2026-1'!Y:Y,"HIBRIDO PRESENCIAL"))</f>
        <v>0</v>
      </c>
      <c r="DP70" s="61" t="str">
        <f t="shared" si="19"/>
        <v/>
      </c>
      <c r="DQ70" s="58">
        <f>IF(C70="","",SUMIFS('Planificación 2026-1'!S:S,'Planificación 2026-1'!X:X,C70,'Planificación 2026-1'!F:F,"SUNAMPE",'Planificación 2026-1'!Y:Y,"VIRTUAL"))</f>
        <v>0</v>
      </c>
      <c r="DR70" s="29">
        <f>IF(C70="","",SUMIFS('Planificación 2026-1'!S:S,'Planificación 2026-1'!X:X,C70,'Planificación 2026-1'!F:F,"SUNAMPE",'Planificación 2026-1'!Y:Y,"PRESENCIAL"))</f>
        <v>0</v>
      </c>
      <c r="DS70" s="61" t="str">
        <f t="shared" si="20"/>
        <v/>
      </c>
      <c r="DT70" s="58">
        <f>IF(C70="","",SUMIFS('Planificación 2026-1'!S:S,'Planificación 2026-1'!X:X,C70,'Planificación 2026-1'!F:F,"HUAURA",'Planificación 2026-1'!Y:Y,"VIRTUAL"))</f>
        <v>0</v>
      </c>
      <c r="DU70" s="29">
        <f>IF(C70="","",SUMIFS('Planificación 2026-1'!S:S,'Planificación 2026-1'!X:X,C70,'Planificación 2026-1'!F:F,"HUAURA",'Planificación 2026-1'!Y:Y,"PRESENCIAL"))</f>
        <v>0</v>
      </c>
      <c r="DV70" s="32">
        <f>SUMIFS('Planificación 2026-1'!S:S,'Planificación 2026-1'!X:X,C70,'Planificación 2026-1'!F:F,"PRINCIPAL",'Planificación 2026-1'!Y:Y,"VIRTUAL",'Planificación 2026-1'!I:I,"&gt;2")</f>
        <v>15</v>
      </c>
      <c r="DW70" s="32">
        <f>SUMIFS('Planificación 2026-1'!S:S,'Planificación 2026-1'!X:X,C70,'Planificación 2026-1'!F:F,"PRINCIPAL",'Planificación 2026-1'!Y:Y,"&lt;&gt;VIRTUAL",'Planificación 2026-1'!I:I,"&gt;2")</f>
        <v>0</v>
      </c>
      <c r="DX70" s="32">
        <f>SUMIFS('Planificación 2026-1'!S:S,'Planificación 2026-1'!X:X,C70,'Planificación 2026-1'!F:F,"SUNAMPE",'Planificación 2026-1'!Y:Y,"VIRTUAL",'Planificación 2026-1'!I:I,"&gt;2")</f>
        <v>0</v>
      </c>
      <c r="DY70" s="32">
        <f>SUMIFS('Planificación 2026-1'!S:S,'Planificación 2026-1'!X:X,C70,'Planificación 2026-1'!F:F,"SUNAMPE",'Planificación 2026-1'!Y:Y,"&lt;&gt;VIRTUAL",'Planificación 2026-1'!I:I,"&gt;2")</f>
        <v>0</v>
      </c>
      <c r="DZ70" s="32">
        <f>SUMIFS('Planificación 2026-1'!S:S,'Planificación 2026-1'!X:X,C70,'Planificación 2026-1'!F:F,"FILIAL",'Planificación 2026-1'!Y:Y,"VIRTUAL",'Planificación 2026-1'!I:I,"&gt;2")</f>
        <v>24</v>
      </c>
      <c r="EA70" s="32">
        <f>SUMIFS('Planificación 2026-1'!S:S,'Planificación 2026-1'!X:X,C70,'Planificación 2026-1'!F:F,"FILIAL",'Planificación 2026-1'!Y:Y,"&lt;&gt;VIRTUAL",'Planificación 2026-1'!I:I,"&gt;2")</f>
        <v>0</v>
      </c>
      <c r="EB70" s="32">
        <f>SUMIFS('Planificación 2026-1'!S:S,'Planificación 2026-1'!X:X,C70,'Planificación 2026-1'!F:F,"PORUMA",'Planificación 2026-1'!Y:Y,"VIRTUAL",'Planificación 2026-1'!I:I,"&gt;2")</f>
        <v>0</v>
      </c>
      <c r="EC70" s="32">
        <f>SUMIFS('Planificación 2026-1'!S:S,'Planificación 2026-1'!X:X,C70,'Planificación 2026-1'!F:F,"PORUMA",'Planificación 2026-1'!Y:Y,"&lt;&gt;VIRTUAL",'Planificación 2026-1'!I:I,"&gt;2")</f>
        <v>0</v>
      </c>
      <c r="ED70" s="32">
        <f>SUMIFS('Planificación 2026-1'!S:S,'Planificación 2026-1'!X:X,C70,'Planificación 2026-1'!F:F,"HUAURA",'Planificación 2026-1'!Y:Y,"VIRTUAL",'Planificación 2026-1'!I:I,"&gt;2")</f>
        <v>0</v>
      </c>
      <c r="EE70" s="32">
        <f>SUMIFS('Planificación 2026-1'!S:S,'Planificación 2026-1'!X:X,C70,'Planificación 2026-1'!F:F,"HUAURA",'Planificación 2026-1'!Y:Y,"&lt;&gt;VIRTUAL",'Planificación 2026-1'!I:I,"&gt;2")</f>
        <v>0</v>
      </c>
      <c r="EF70" s="32">
        <f>SUMIFS('Planificación 2026-1'!S:S,'Planificación 2026-1'!X:X,C70,'Planificación 2026-1'!F:F,"PRINCIPAL",'Planificación 2026-1'!Y:Y,"VIRTUAL",'Planificación 2026-1'!I:I,"&lt;3")</f>
        <v>0</v>
      </c>
      <c r="EG70" s="32">
        <f>SUMIFS('Planificación 2026-1'!S:S,'Planificación 2026-1'!X:X,C70,'Planificación 2026-1'!F:F,"PRINCIPAL",'Planificación 2026-1'!Y:Y,"&lt;&gt;VIRTUAL",'Planificación 2026-1'!I:I,"&lt;3")</f>
        <v>0</v>
      </c>
      <c r="EH70" s="32">
        <f>SUMIFS('Planificación 2026-1'!S:S,'Planificación 2026-1'!X:X,C70,'Planificación 2026-1'!F:F,"SUNAMPE",'Planificación 2026-1'!Y:Y,"VIRTUAL",'Planificación 2026-1'!I:I,"&lt;3")</f>
        <v>0</v>
      </c>
      <c r="EI70" s="32">
        <f>SUMIFS('Planificación 2026-1'!S:S,'Planificación 2026-1'!X:X,C70,'Planificación 2026-1'!F:F,"SUNAMPE",'Planificación 2026-1'!Y:Y,"&lt;&gt;VIRTUAL",'Planificación 2026-1'!I:I,"&lt;3")</f>
        <v>0</v>
      </c>
      <c r="EJ70" s="32">
        <f>SUMIFS('Planificación 2026-1'!S:S,'Planificación 2026-1'!X:X,C70,'Planificación 2026-1'!F:F,"FILIAL",'Planificación 2026-1'!Y:Y,"VIRTUAL",'Planificación 2026-1'!I:I,"&lt;3")</f>
        <v>0</v>
      </c>
      <c r="EK70" s="32">
        <f>SUMIFS('Planificación 2026-1'!S:S,'Planificación 2026-1'!X:X,C70,'Planificación 2026-1'!F:F,"FILIAL",'Planificación 2026-1'!Y:Y,"&lt;&gt;VIRTUAL",'Planificación 2026-1'!I:I,"&lt;3")</f>
        <v>0</v>
      </c>
      <c r="EL70" s="32">
        <f>SUMIFS('Planificación 2026-1'!S:S,'Planificación 2026-1'!X:X,C70,'Planificación 2026-1'!F:F,"PORUMA",'Planificación 2026-1'!Y:Y,"VIRTUAL",'Planificación 2026-1'!I:I,"&lt;3")</f>
        <v>0</v>
      </c>
      <c r="EM70" s="32">
        <f>SUMIFS('Planificación 2026-1'!S:S,'Planificación 2026-1'!X:X,C70,'Planificación 2026-1'!F:F,"PORUMA",'Planificación 2026-1'!Y:Y,"&lt;&gt;VIRTUAL",'Planificación 2026-1'!I:I,"&lt;3")</f>
        <v>0</v>
      </c>
      <c r="EN70" s="32">
        <f>SUMIFS('Planificación 2026-1'!S:S,'Planificación 2026-1'!X:X,C70,'Planificación 2026-1'!F:F,"HUAURA",'Planificación 2026-1'!Y:Y,"VIRTUAL",'Planificación 2026-1'!I:I,"&lt;3")</f>
        <v>0</v>
      </c>
      <c r="EO70" s="32">
        <f>SUMIFS('Planificación 2026-1'!S:S,'Planificación 2026-1'!X:X,C70,'Planificación 2026-1'!F:F,"HUAURA",'Planificación 2026-1'!Y:Y,"&lt;&gt;VIRTUAL",'Planificación 2026-1'!I:I,"&lt;3")</f>
        <v>0</v>
      </c>
      <c r="EP70" s="32">
        <f t="shared" si="13"/>
        <v>24</v>
      </c>
      <c r="EQ70" s="32">
        <f t="shared" si="21"/>
        <v>0</v>
      </c>
      <c r="ER70" s="32">
        <f t="shared" si="22"/>
        <v>0</v>
      </c>
      <c r="ES70" s="32">
        <f t="shared" si="23"/>
        <v>15</v>
      </c>
      <c r="ET70" s="32">
        <f t="shared" si="24"/>
        <v>0</v>
      </c>
      <c r="EU70" s="32">
        <f t="shared" si="25"/>
        <v>39</v>
      </c>
      <c r="EV70" s="32" t="b">
        <f>EXACT(EU70,E70)</f>
        <v>1</v>
      </c>
      <c r="EW70" s="32"/>
      <c r="EX70" s="32">
        <f t="shared" si="14"/>
        <v>39</v>
      </c>
      <c r="EY70" s="32">
        <f t="shared" si="15"/>
        <v>0</v>
      </c>
      <c r="EZ70" s="32" t="b">
        <f>EXACT(SUM(EX70:EY70),E70)</f>
        <v>1</v>
      </c>
      <c r="FA70" s="32" t="str">
        <f t="shared" si="16"/>
        <v/>
      </c>
      <c r="FB70" s="32" t="str">
        <f t="shared" si="26"/>
        <v>VIRTUAL</v>
      </c>
    </row>
    <row r="71" spans="1:158">
      <c r="A71" s="33"/>
      <c r="B71" s="65">
        <v>68</v>
      </c>
      <c r="C71" s="32" t="s">
        <v>270</v>
      </c>
      <c r="D71" s="429">
        <v>21800872</v>
      </c>
      <c r="E71" s="62">
        <f>SUMIF('Planificación 2026-1'!X:X,C71,'Planificación 2026-1'!S:S)</f>
        <v>11</v>
      </c>
      <c r="F71" s="63" t="s">
        <v>203</v>
      </c>
      <c r="G71" s="454" t="s">
        <v>200</v>
      </c>
      <c r="H71" s="64" t="s">
        <v>38</v>
      </c>
      <c r="I71" s="64" t="s">
        <v>157</v>
      </c>
      <c r="J71" s="32" t="s">
        <v>195</v>
      </c>
      <c r="K71" s="32" t="s">
        <v>157</v>
      </c>
      <c r="L71" s="57" t="str">
        <f>IF(SUM(COUNTIFS('Planificación 2026-1'!F:F,"PRINCIPAL",'Planificación 2026-1'!X:X,C71,'Planificación 2026-1'!H:H,"AF"))&gt;0,"P01"," ")</f>
        <v xml:space="preserve"> </v>
      </c>
      <c r="M71" s="58" t="str">
        <f>IF(SUM(COUNTIFS('Planificación 2026-1'!F:F,"PRINCIPAL",'Planificación 2026-1'!X:X,C71,'Planificación 2026-1'!H:H,"EN"))&gt;0,"P02"," ")</f>
        <v xml:space="preserve"> </v>
      </c>
      <c r="N71" s="58" t="str">
        <f>IF(SUM(COUNTIFS('Planificación 2026-1'!F:F,"PRINCIPAL",'Planificación 2026-1'!X:X,C71,'Planificación 2026-1'!H:H,"IS"))&gt;0,"P03"," ")</f>
        <v xml:space="preserve"> </v>
      </c>
      <c r="O71" s="58" t="str">
        <f>IF(SUM(COUNTIFS('Planificación 2026-1'!F:F,"PRINCIPAL",'Planificación 2026-1'!X:X,C71,'Planificación 2026-1'!H:H,"PS"))&gt;0,"P04"," ")</f>
        <v xml:space="preserve"> </v>
      </c>
      <c r="P71" s="58"/>
      <c r="Q71" s="58" t="str">
        <f>IF(SUM(COUNTIFS('Planificación 2026-1'!F:F,"PRINCIPAL",'Planificación 2026-1'!X:X,C71,'Planificación 2026-1'!H:H,"IN"))&gt;0,"P06"," ")</f>
        <v xml:space="preserve"> </v>
      </c>
      <c r="R71" s="58" t="str">
        <f>IF(SUM(COUNTIFS('Planificación 2026-1'!F:F,"PRINCIPAL",'Planificación 2026-1'!X:X,C71,'Planificación 2026-1'!H:H,"CA"))&gt;0,"P07"," ")</f>
        <v xml:space="preserve"> </v>
      </c>
      <c r="S71" s="58" t="str">
        <f>IF(SUM(COUNTIFS('Planificación 2026-1'!F:F,"PRINCIPAL",'Planificación 2026-1'!X:X,C71,'Planificación 2026-1'!H:H,"DE"))&gt;0,"P08"," ")</f>
        <v xml:space="preserve"> </v>
      </c>
      <c r="T71" s="58" t="str">
        <f>IF(SUM(COUNTIFS('Planificación 2026-1'!F:F,"PRINCIPAL",'Planificación 2026-1'!X:X,C71,'Planificación 2026-1'!H:H,"OB"))&gt;0,"P09"," ")</f>
        <v xml:space="preserve"> </v>
      </c>
      <c r="U71" s="58" t="str">
        <f>IF(SUM(COUNTIFS('Planificación 2026-1'!F:F,"PRINCIPAL",'Planificación 2026-1'!X:X,C71,'Planificación 2026-1'!H:H,"MH"))&gt;0,"P31"," ")</f>
        <v xml:space="preserve"> </v>
      </c>
      <c r="V71" s="58" t="str">
        <f>IF(SUM(COUNTIFS('Planificación 2026-1'!F:F,"PRINCIPAL",'Planificación 2026-1'!X:X,C71,'Planificación 2026-1'!H:H,"IC"))&gt;0,"P32"," ")</f>
        <v xml:space="preserve"> </v>
      </c>
      <c r="W71" s="58" t="str">
        <f>IF(SUM(COUNTIFS('Planificación 2026-1'!F:F,"PRINCIPAL",'Planificación 2026-1'!X:X,C71,'Planificación 2026-1'!H:H,"AR"))&gt;0,"P34"," ")</f>
        <v xml:space="preserve"> </v>
      </c>
      <c r="X71" s="58" t="str">
        <f>IF(SUM(COUNTIFS('Planificación 2026-1'!F:F,"PRINCIPAL",'Planificación 2026-1'!X:X,C71,'Planificación 2026-1'!H:H,"T1"))&gt;0,"P35"," ")</f>
        <v xml:space="preserve"> </v>
      </c>
      <c r="Y71" s="58" t="str">
        <f>IF(SUM(COUNTIFS('Planificación 2026-1'!F:F,"PRINCIPAL",'Planificación 2026-1'!X:X,C71,'Planificación 2026-1'!H:H,"T3"))&gt;0,"P36"," ")</f>
        <v xml:space="preserve"> </v>
      </c>
      <c r="Z71" s="58" t="str">
        <f>IF(SUM(COUNTIFS('Planificación 2026-1'!F:F,"PRINCIPAL",'Planificación 2026-1'!X:X,C71,'Planificación 2026-1'!H:H,"T2"))&gt;0,"P37"," ")</f>
        <v xml:space="preserve"> </v>
      </c>
      <c r="AA71" s="58" t="str">
        <f>IF(SUM(COUNTIFS('Planificación 2026-1'!F:F,"PRINCIPAL",'Planificación 2026-1'!X:X,C71,'Planificación 2026-1'!H:H,"AE"))&gt;0,"P38"," ")</f>
        <v xml:space="preserve"> </v>
      </c>
      <c r="AB71" s="58" t="str">
        <f>IF(SUM(COUNTIFS('Planificación 2026-1'!F:F,"PRINCIPAL",'Planificación 2026-1'!X:X,C71,'Planificación 2026-1'!H:H,"T4"))&gt;0,"P55"," ")</f>
        <v xml:space="preserve"> </v>
      </c>
      <c r="AC71" s="58" t="str">
        <f>IF(SUM(COUNTIFS('Planificación 2026-1'!F:F,"FILIAL",'Planificación 2026-1'!X:X,C71,'Planificación 2026-1'!H:H,"AF"))&gt;0," P01"," ")</f>
        <v xml:space="preserve"> </v>
      </c>
      <c r="AD71" s="58" t="str">
        <f>IF(SUM(COUNTIFS('Planificación 2026-1'!F:F,"FILIAL",'Planificación 2026-1'!X:X,C71,'Planificación 2026-1'!H:H,"EN"))&gt;0,"P02"," ")</f>
        <v xml:space="preserve"> </v>
      </c>
      <c r="AE71" s="58" t="str">
        <f>IF(SUM(COUNTIFS('Planificación 2026-1'!F:F,"FILIAL",'Planificación 2026-1'!X:X,C71,'Planificación 2026-1'!H:H,"IS"))&gt;0,"P03"," ")</f>
        <v xml:space="preserve"> </v>
      </c>
      <c r="AF71" s="58" t="str">
        <f>IF(SUM(COUNTIFS('Planificación 2026-1'!F:F,"FILIAL",'Planificación 2026-1'!X:X,C71,'Planificación 2026-1'!H:H,"PS"))&gt;0,"P04"," ")</f>
        <v xml:space="preserve"> </v>
      </c>
      <c r="AG71" s="58"/>
      <c r="AH71" s="58" t="str">
        <f>IF(SUM(COUNTIFS('Planificación 2026-1'!F:F,"FILIAL",'Planificación 2026-1'!X:X,C71,'Planificación 2026-1'!H:H,"IN"))&gt;0,"P06"," ")</f>
        <v xml:space="preserve"> </v>
      </c>
      <c r="AI71" s="58" t="str">
        <f>IF(SUM(COUNTIFS('Planificación 2026-1'!F:F,"FILIAL",'Planificación 2026-1'!X:X,C71,'Planificación 2026-1'!H:H,"CA"))&gt;0,"P07"," ")</f>
        <v xml:space="preserve"> </v>
      </c>
      <c r="AJ71" s="58" t="str">
        <f>IF(SUM(COUNTIFS('Planificación 2026-1'!F:F,"FILIAL",'Planificación 2026-1'!X:X,C71,'Planificación 2026-1'!H:H,"DE"))&gt;0,"P08"," ")</f>
        <v xml:space="preserve"> </v>
      </c>
      <c r="AK71" s="58" t="str">
        <f>IF(SUM(COUNTIFS('Planificación 2026-1'!F:F,"FILIAL",'Planificación 2026-1'!X:X,C71,'Planificación 2026-1'!H:H,"OB"))&gt;0,"P09"," ")</f>
        <v xml:space="preserve"> </v>
      </c>
      <c r="AL71" s="58" t="str">
        <f>IF(SUM(COUNTIFS('Planificación 2026-1'!F:F,"FILIAL",'Planificación 2026-1'!X:X,C71,'Planificación 2026-1'!H:H,"MH"))&gt;0,"P31"," ")</f>
        <v xml:space="preserve"> </v>
      </c>
      <c r="AM71" s="58" t="str">
        <f>IF(SUM(COUNTIFS('Planificación 2026-1'!F:F,"FILIAL",'Planificación 2026-1'!X:X,C71,'Planificación 2026-1'!H:H,"IC"))&gt;0,"P32"," ")</f>
        <v xml:space="preserve"> </v>
      </c>
      <c r="AN71" s="58" t="str">
        <f>IF(SUM(COUNTIFS('Planificación 2026-1'!F:F,"FILIAL",'Planificación 2026-1'!X:X,C71,'Planificación 2026-1'!H:H,"AR"))&gt;0,"P34"," ")</f>
        <v xml:space="preserve"> </v>
      </c>
      <c r="AO71" s="58" t="str">
        <f>IF(SUM(COUNTIFS('Planificación 2026-1'!F:F,"FILIAL",'Planificación 2026-1'!X:X,C71,'Planificación 2026-1'!H:H,"T1"))&gt;0,"P35"," ")</f>
        <v xml:space="preserve"> </v>
      </c>
      <c r="AP71" s="58" t="str">
        <f>IF(SUM(COUNTIFS('Planificación 2026-1'!F:F,"FILIAL",'Planificación 2026-1'!X:X,C71,'Planificación 2026-1'!H:H,"T3"))&gt;0,"P36"," ")</f>
        <v xml:space="preserve"> </v>
      </c>
      <c r="AQ71" s="58" t="str">
        <f>IF(SUM(COUNTIFS('Planificación 2026-1'!F:F,"FILIAL",'Planificación 2026-1'!X:X,C71,'Planificación 2026-1'!H:H,"T2"))&gt;0,"P37"," ")</f>
        <v xml:space="preserve"> </v>
      </c>
      <c r="AR71" s="58" t="str">
        <f>IF(SUM(COUNTIFS('Planificación 2026-1'!F:F,"FILIAL",'Planificación 2026-1'!X:X,C71,'Planificación 2026-1'!H:H,"AE"))&gt;0,"P38"," ")</f>
        <v xml:space="preserve"> </v>
      </c>
      <c r="AS71" s="58" t="str">
        <f>IF(SUM(COUNTIFS('Planificación 2026-1'!F:F,"FILIAL",'Planificación 2026-1'!X:X,C71,'Planificación 2026-1'!H:H,"T4"))&gt;0,"P55"," ")</f>
        <v xml:space="preserve"> </v>
      </c>
      <c r="AT71" s="58" t="str">
        <f>IF(SUM(COUNTIFS('Planificación 2026-1'!F:F,"SUNAMPE",'Planificación 2026-1'!X:X,C71,'Planificación 2026-1'!H:H,"AF"))&gt;0," P01"," ")</f>
        <v xml:space="preserve"> </v>
      </c>
      <c r="AU71" s="58" t="str">
        <f>IF(SUM(COUNTIFS('Planificación 2026-1'!F:F,"SUNAMPE",'Planificación 2026-1'!X:X,C71,'Planificación 2026-1'!H:H,"EN"))&gt;0,"P02"," ")</f>
        <v xml:space="preserve"> </v>
      </c>
      <c r="AV71" s="58" t="str">
        <f>IF(SUM(COUNTIFS('Planificación 2026-1'!F:F,"SUNAMPE",'Planificación 2026-1'!X:X,C71,'Planificación 2026-1'!H:H,"IS"))&gt;0,"P03"," ")</f>
        <v xml:space="preserve"> </v>
      </c>
      <c r="AW71" s="58" t="str">
        <f>IF(SUM(COUNTIFS('Planificación 2026-1'!F:F,"SUNAMPE",'Planificación 2026-1'!X:X,C71,'Planificación 2026-1'!H:H,"PS"))&gt;0,"P04"," ")</f>
        <v xml:space="preserve"> </v>
      </c>
      <c r="AX71" s="58"/>
      <c r="AY71" s="58" t="str">
        <f>IF(SUM(COUNTIFS('Planificación 2026-1'!F:F,"SUNAMPE",'Planificación 2026-1'!X:X,C71,'Planificación 2026-1'!H:H,"IN"))&gt;0,"P06"," ")</f>
        <v xml:space="preserve"> </v>
      </c>
      <c r="AZ71" s="58" t="str">
        <f>IF(SUM(COUNTIFS('Planificación 2026-1'!F:F,"SUNAMPE",'Planificación 2026-1'!X:X,C71,'Planificación 2026-1'!H:H,"CA"))&gt;0,"P07"," ")</f>
        <v xml:space="preserve"> </v>
      </c>
      <c r="BA71" s="58" t="str">
        <f>IF(SUM(COUNTIFS('Planificación 2026-1'!F:F,"SUNAMPE",'Planificación 2026-1'!X:X,C71,'Planificación 2026-1'!H:H,"DE"))&gt;0,"P08"," ")</f>
        <v xml:space="preserve"> </v>
      </c>
      <c r="BB71" s="58" t="str">
        <f>IF(SUM(COUNTIFS('Planificación 2026-1'!F:F,"SUNAMPE",'Planificación 2026-1'!X:X,C71,'Planificación 2026-1'!H:H,"OB"))&gt;0,"P09"," ")</f>
        <v xml:space="preserve"> </v>
      </c>
      <c r="BC71" s="58" t="str">
        <f>IF(SUM(COUNTIFS('Planificación 2026-1'!F:F,"SUNAMPE",'Planificación 2026-1'!X:X,C71,'Planificación 2026-1'!H:H,"MH"))&gt;0,"P31"," ")</f>
        <v xml:space="preserve"> </v>
      </c>
      <c r="BD71" s="58" t="str">
        <f>IF(SUM(COUNTIFS('Planificación 2026-1'!F:F,"SUNAMPE",'Planificación 2026-1'!X:X,C71,'Planificación 2026-1'!H:H,"IC"))&gt;0,"P32"," ")</f>
        <v xml:space="preserve"> </v>
      </c>
      <c r="BE71" s="58" t="str">
        <f>IF(SUM(COUNTIFS('Planificación 2026-1'!F:F,"SUNAMPE",'Planificación 2026-1'!X:X,C71,'Planificación 2026-1'!H:H,"AR"))&gt;0,"P34"," ")</f>
        <v xml:space="preserve"> </v>
      </c>
      <c r="BF71" s="58" t="str">
        <f>IF(SUM(COUNTIFS('Planificación 2026-1'!F:F,"SUNAMPE",'Planificación 2026-1'!X:X,C71,'Planificación 2026-1'!H:H,"T1"))&gt;0,"P35"," ")</f>
        <v xml:space="preserve"> </v>
      </c>
      <c r="BG71" s="58" t="str">
        <f>IF(SUM(COUNTIFS('Planificación 2026-1'!F:F,"SUNAMPE",'Planificación 2026-1'!X:X,C71,'Planificación 2026-1'!H:H,"T3"))&gt;0,"P36"," ")</f>
        <v xml:space="preserve"> </v>
      </c>
      <c r="BH71" s="58" t="str">
        <f>IF(SUM(COUNTIFS('Planificación 2026-1'!F:F,"SUNAMPE",'Planificación 2026-1'!X:X,C71,'Planificación 2026-1'!H:H,"T2"))&gt;0,"P37"," ")</f>
        <v xml:space="preserve"> </v>
      </c>
      <c r="BI71" s="58" t="str">
        <f>IF(SUM(COUNTIFS('Planificación 2026-1'!F:F,"SUNAMPE",'Planificación 2026-1'!X:X,C71,'Planificación 2026-1'!H:H,"AE"))&gt;0,"P38"," ")</f>
        <v xml:space="preserve"> </v>
      </c>
      <c r="BJ71" s="58" t="str">
        <f>IF(SUM(COUNTIFS('Planificación 2026-1'!F:F,"SUNAMPE",'Planificación 2026-1'!X:X,C71,'Planificación 2026-1'!H:H,"T4"))&gt;0,"P55"," ")</f>
        <v xml:space="preserve"> </v>
      </c>
      <c r="BK71" s="58" t="str">
        <f>IF(SUM(COUNTIFS('Planificación 2026-1'!F:F,"HUAURA",'Planificación 2026-1'!X:X,C71,'Planificación 2026-1'!H:H,"AF"))&gt;0," P01"," ")</f>
        <v xml:space="preserve"> </v>
      </c>
      <c r="BL71" s="58" t="str">
        <f>IF(SUM(COUNTIFS('Planificación 2026-1'!F:F,"HUAURA",'Planificación 2026-1'!X:X,C71,'Planificación 2026-1'!H:H,"EN"))&gt;0,"P02"," ")</f>
        <v xml:space="preserve"> </v>
      </c>
      <c r="BM71" s="58" t="str">
        <f>IF(SUM(COUNTIFS('Planificación 2026-1'!F:F,"HUAURA",'Planificación 2026-1'!X:X,C71,'Planificación 2026-1'!H:H,"IS"))&gt;0,"P03"," ")</f>
        <v xml:space="preserve"> </v>
      </c>
      <c r="BN71" s="58" t="str">
        <f>IF(SUM(COUNTIFS('Planificación 2026-1'!F:F,"HUAURA",'Planificación 2026-1'!X:X,C71,'Planificación 2026-1'!H:H,"PS"))&gt;0,"P04"," ")</f>
        <v xml:space="preserve"> </v>
      </c>
      <c r="BO71" s="58"/>
      <c r="BP71" s="58" t="str">
        <f>IF(SUM(COUNTIFS('Planificación 2026-1'!F:F,"HUAURA",'Planificación 2026-1'!X:X,C71,'Planificación 2026-1'!H:H,"IN"))&gt;0,"P06"," ")</f>
        <v xml:space="preserve"> </v>
      </c>
      <c r="BQ71" s="58" t="str">
        <f>IF(SUM(COUNTIFS('Planificación 2026-1'!F:F,"HUAURA",'Planificación 2026-1'!X:X,C71,'Planificación 2026-1'!H:H,"CA"))&gt;0,"P07"," ")</f>
        <v xml:space="preserve"> </v>
      </c>
      <c r="BR71" s="58" t="str">
        <f>IF(SUM(COUNTIFS('Planificación 2026-1'!F:F,"HUAURA",'Planificación 2026-1'!X:X,C71,'Planificación 2026-1'!H:H,"DE"))&gt;0,"P08"," ")</f>
        <v xml:space="preserve"> </v>
      </c>
      <c r="BS71" s="58" t="str">
        <f>IF(SUM(COUNTIFS('Planificación 2026-1'!F:F,"HUAURA",'Planificación 2026-1'!X:X,C71,'Planificación 2026-1'!H:H,"OB"))&gt;0,"P09"," ")</f>
        <v xml:space="preserve"> </v>
      </c>
      <c r="BT71" s="58" t="str">
        <f>IF(SUM(COUNTIFS('Planificación 2026-1'!F:F,"HUAURA",'Planificación 2026-1'!X:X,C71,'Planificación 2026-1'!H:H,"MH"))&gt;0,"P31"," ")</f>
        <v xml:space="preserve"> </v>
      </c>
      <c r="BU71" s="58" t="str">
        <f>IF(SUM(COUNTIFS('Planificación 2026-1'!F:F,"HUAURA",'Planificación 2026-1'!X:X,C71,'Planificación 2026-1'!H:H,"IC"))&gt;0,"P32"," ")</f>
        <v xml:space="preserve"> </v>
      </c>
      <c r="BV71" s="58" t="str">
        <f>IF(SUM(COUNTIFS('Planificación 2026-1'!F:F,"HUAURA",'Planificación 2026-1'!X:X,C71,'Planificación 2026-1'!H:H,"AR"))&gt;0,"P34"," ")</f>
        <v xml:space="preserve"> </v>
      </c>
      <c r="BW71" s="58" t="str">
        <f>IF(SUM(COUNTIFS('Planificación 2026-1'!F:F,"HUAURA",'Planificación 2026-1'!X:X,C71,'Planificación 2026-1'!H:H,"T1"))&gt;0,"P35"," ")</f>
        <v xml:space="preserve"> </v>
      </c>
      <c r="BX71" s="58" t="str">
        <f>IF(SUM(COUNTIFS('Planificación 2026-1'!F:F,"HUAURA",'Planificación 2026-1'!X:X,C71,'Planificación 2026-1'!H:H,"T3"))&gt;0,"P36"," ")</f>
        <v xml:space="preserve"> </v>
      </c>
      <c r="BY71" s="58" t="str">
        <f>IF(SUM(COUNTIFS('Planificación 2026-1'!F:F,"HUAURA",'Planificación 2026-1'!X:X,C71,'Planificación 2026-1'!H:H,"T2"))&gt;0,"P37"," ")</f>
        <v xml:space="preserve"> </v>
      </c>
      <c r="BZ71" s="58" t="str">
        <f>IF(SUM(COUNTIFS('Planificación 2026-1'!F:F,"HUAURA",'Planificación 2026-1'!X:X,C71,'Planificación 2026-1'!H:H,"AE"))&gt;0,"P38"," ")</f>
        <v xml:space="preserve"> </v>
      </c>
      <c r="CA71" s="58" t="str">
        <f>IF(SUM(COUNTIFS('Planificación 2026-1'!F:F,"HUAURA",'Planificación 2026-1'!X:X,C71,'Planificación 2026-1'!H:H,"T4"))&gt;0,"P55"," ")</f>
        <v xml:space="preserve"> </v>
      </c>
      <c r="CB71" s="59">
        <f>SUMIFS('Planificación 2026-1'!S:S,'Planificación 2026-1'!X:X,C71,'Planificación 2026-1'!H:H,"AF",'Planificación 2026-1'!I:I,"&gt;2")</f>
        <v>0</v>
      </c>
      <c r="CC71" s="59">
        <f>SUMIFS('Planificación 2026-1'!S:S,'Planificación 2026-1'!X:X,C71,'Planificación 2026-1'!H:H,"EN",'Planificación 2026-1'!I:I,"&gt;2")</f>
        <v>0</v>
      </c>
      <c r="CD71" s="59">
        <f>SUMIFS('Planificación 2026-1'!S:S,'Planificación 2026-1'!X:X,C71,'Planificación 2026-1'!H:H,"IS",'Planificación 2026-1'!I:I,"&gt;2")</f>
        <v>0</v>
      </c>
      <c r="CE71" s="59">
        <f>SUMIFS('Planificación 2026-1'!S:S,'Planificación 2026-1'!X:X,C71,'Planificación 2026-1'!H:H,"PS",'Planificación 2026-1'!I:I,"&gt;2")</f>
        <v>0</v>
      </c>
      <c r="CF71" s="59">
        <f>SUMIFS('Planificación 2026-1'!S:S,'Planificación 2026-1'!X:X,C71,'Planificación 2026-1'!H:H,"IN",'Planificación 2026-1'!I:I,"&gt;2")</f>
        <v>0</v>
      </c>
      <c r="CG71" s="59">
        <f>SUMIFS('Planificación 2026-1'!S:S,'Planificación 2026-1'!X:X,C71,'Planificación 2026-1'!H:H,"CA",'Planificación 2026-1'!I:I,"&gt;2")</f>
        <v>0</v>
      </c>
      <c r="CH71" s="59">
        <f>SUMIFS('Planificación 2026-1'!S:S,'Planificación 2026-1'!X:X,C71,'Planificación 2026-1'!H:H,"DE",'Planificación 2026-1'!I:I,"&gt;2")</f>
        <v>0</v>
      </c>
      <c r="CI71" s="59">
        <f>SUMIFS('Planificación 2026-1'!S:S,'Planificación 2026-1'!X:X,C71,'Planificación 2026-1'!H:H,"OB",'Planificación 2026-1'!I:I,"&gt;2")</f>
        <v>0</v>
      </c>
      <c r="CJ71" s="59">
        <f>SUMIFS('Planificación 2026-1'!S:S,'Planificación 2026-1'!X:X,C71,'Planificación 2026-1'!H:H,"MH",'Planificación 2026-1'!I:I,"&gt;2")</f>
        <v>11</v>
      </c>
      <c r="CK71" s="59">
        <f>SUMIFS('Planificación 2026-1'!S:S,'Planificación 2026-1'!X:X,C71,'Planificación 2026-1'!H:H,"IC",'Planificación 2026-1'!I:I,"&gt;2")</f>
        <v>0</v>
      </c>
      <c r="CL71" s="59">
        <f>SUMIFS('Planificación 2026-1'!S:S,'Planificación 2026-1'!X:X,C71,'Planificación 2026-1'!H:H,"AR",'Planificación 2026-1'!I:I,"&gt;2")</f>
        <v>0</v>
      </c>
      <c r="CM71" s="59">
        <f>SUMIFS('Planificación 2026-1'!S:S,'Planificación 2026-1'!X:X,C71,'Planificación 2026-1'!H:H,"AE",'Planificación 2026-1'!I:I,"&gt;2")</f>
        <v>0</v>
      </c>
      <c r="CN71" s="59">
        <f>SUMIFS('Planificación 2026-1'!S:S,'Planificación 2026-1'!X:X,C71,'Planificación 2026-1'!H:H,"T1",'Planificación 2026-1'!I:I,"&gt;2")</f>
        <v>0</v>
      </c>
      <c r="CO71" s="59">
        <f>SUMIFS('Planificación 2026-1'!S:S,'Planificación 2026-1'!X:X,C71,'Planificación 2026-1'!H:H,"T3",'Planificación 2026-1'!I:I,"&gt;2")</f>
        <v>0</v>
      </c>
      <c r="CP71" s="59">
        <f>SUMIFS('Planificación 2026-1'!S:S,'Planificación 2026-1'!X:X,C71,'Planificación 2026-1'!H:H,"T2",'Planificación 2026-1'!I:I,"&gt;2")</f>
        <v>0</v>
      </c>
      <c r="CQ71" s="59">
        <f>SUMIFS('Planificación 2026-1'!S:S,'Planificación 2026-1'!X:X,C71,'Planificación 2026-1'!H:H,"T4",'Planificación 2026-1'!I:I,"&gt;2")</f>
        <v>0</v>
      </c>
      <c r="CR71" s="59">
        <f>SUMIFS('Planificación 2026-1'!S:S,'Planificación 2026-1'!X:X,C71,'Planificación 2026-1'!H:H,"AF",'Planificación 2026-1'!I:I,"&lt;3")</f>
        <v>0</v>
      </c>
      <c r="CS71" s="59">
        <f>SUMIFS('Planificación 2026-1'!S:S,'Planificación 2026-1'!X:X,C71,'Planificación 2026-1'!H:H,"EN",'Planificación 2026-1'!I:I,"&lt;3")</f>
        <v>0</v>
      </c>
      <c r="CT71" s="59">
        <f>SUMIFS('Planificación 2026-1'!S:S,'Planificación 2026-1'!X:X,C71,'Planificación 2026-1'!H:H,"IS",'Planificación 2026-1'!I:I,"&lt;3")</f>
        <v>0</v>
      </c>
      <c r="CU71" s="59">
        <f>SUMIFS('Planificación 2026-1'!S:S,'Planificación 2026-1'!X:X,C71,'Planificación 2026-1'!H:H,"PS",'Planificación 2026-1'!I:I,"&lt;3")</f>
        <v>0</v>
      </c>
      <c r="CV71" s="59">
        <f>SUMIFS('Planificación 2026-1'!S:S,'Planificación 2026-1'!X:X,C71,'Planificación 2026-1'!H:H,"IN",'Planificación 2026-1'!I:I,"&lt;3")</f>
        <v>0</v>
      </c>
      <c r="CW71" s="59">
        <f>SUMIFS('Planificación 2026-1'!S:S,'Planificación 2026-1'!X:X,C71,'Planificación 2026-1'!H:H,"CA",'Planificación 2026-1'!I:I,"&lt;3")</f>
        <v>0</v>
      </c>
      <c r="CX71" s="59">
        <f>SUMIFS('Planificación 2026-1'!S:S,'Planificación 2026-1'!X:X,C71,'Planificación 2026-1'!H:H,"DE",'Planificación 2026-1'!I:I,"&lt;3")</f>
        <v>0</v>
      </c>
      <c r="CY71" s="59">
        <f>SUMIFS('Planificación 2026-1'!S:S,'Planificación 2026-1'!X:X,C71,'Planificación 2026-1'!H:H,"OB",'Planificación 2026-1'!I:I,"&lt;3")</f>
        <v>0</v>
      </c>
      <c r="CZ71" s="59">
        <f>SUMIFS('Planificación 2026-1'!S:S,'Planificación 2026-1'!X:X,C71,'Planificación 2026-1'!H:H,"MH",'Planificación 2026-1'!I:I,"&lt;3")</f>
        <v>0</v>
      </c>
      <c r="DA71" s="59">
        <f>SUMIFS('Planificación 2026-1'!S:S,'Planificación 2026-1'!X:X,C71,'Planificación 2026-1'!H:H,"IC",'Planificación 2026-1'!I:I,"&lt;3")</f>
        <v>0</v>
      </c>
      <c r="DB71" s="59">
        <f>SUMIFS('Planificación 2026-1'!S:S,'Planificación 2026-1'!X:X,C71,'Planificación 2026-1'!H:H,"AR",'Planificación 2026-1'!I:I,"&lt;3")</f>
        <v>0</v>
      </c>
      <c r="DC71" s="59">
        <f>SUMIFS('Planificación 2026-1'!S:S,'Planificación 2026-1'!X:X,C71,'Planificación 2026-1'!H:H,"AE",'Planificación 2026-1'!I:I,"&lt;3")</f>
        <v>0</v>
      </c>
      <c r="DD71" s="59">
        <f>SUMIFS('Planificación 2026-1'!S:S,'Planificación 2026-1'!X:X,C71,'Planificación 2026-1'!H:H,"T1",'Planificación 2026-1'!I:I,"&lt;3")</f>
        <v>0</v>
      </c>
      <c r="DE71" s="59">
        <f>SUMIFS('Planificación 2026-1'!S:S,'Planificación 2026-1'!X:X,C71,'Planificación 2026-1'!H:H,"T3",'Planificación 2026-1'!I:I,"&lt;3")</f>
        <v>0</v>
      </c>
      <c r="DF71" s="59">
        <f>SUMIFS('Planificación 2026-1'!S:S,'Planificación 2026-1'!X:X,C71,'Planificación 2026-1'!H:H,"T2",'Planificación 2026-1'!I:I,"&lt;3")</f>
        <v>0</v>
      </c>
      <c r="DG71" s="59">
        <f>SUMIFS('Planificación 2026-1'!S:S,'Planificación 2026-1'!X:X,C71,'Planificación 2026-1'!H:H,"T4",'Planificación 2026-1'!I:I,"&lt;3")</f>
        <v>0</v>
      </c>
      <c r="DH71" s="58" t="str">
        <f t="shared" si="17"/>
        <v/>
      </c>
      <c r="DI71" s="27">
        <f>IF(C71="","",SUMIFS('Planificación 2026-1'!S:S,'Planificación 2026-1'!X:X,C71,'Planificación 2026-1'!F:F,"PRINCIPAL",'Planificación 2026-1'!Y:Y,"VIRTUAL"))</f>
        <v>0</v>
      </c>
      <c r="DJ71" s="27">
        <f>IF(C71="","",SUMIFS('Planificación 2026-1'!S:S,'Planificación 2026-1'!X:X,C71,'Planificación 2026-1'!F:F,"PRINCIPAL",'Planificación 2026-1'!Y:Y,"PRESENCIAL"))</f>
        <v>0</v>
      </c>
      <c r="DK71" s="27">
        <f>IF(C71="","",SUMIFS('Planificación 2026-1'!S:S,'Planificación 2026-1'!X:X,C71,'Planificación 2026-1'!F:F,"PRINCIPAL",'Planificación 2026-1'!Y:Y,"HIBRIDO PRESENCIAL"))</f>
        <v>0</v>
      </c>
      <c r="DL71" s="58" t="str">
        <f t="shared" si="18"/>
        <v/>
      </c>
      <c r="DM71" s="58">
        <f>IF(C71="","",SUMIFS('Planificación 2026-1'!S:S,'Planificación 2026-1'!X:X,C71,'Planificación 2026-1'!F:F,"FILIAL",'Planificación 2026-1'!Y:Y,"VIRTUAL"))</f>
        <v>0</v>
      </c>
      <c r="DN71" s="60">
        <f>IF(C71="","",SUMIFS('Planificación 2026-1'!S:S,'Planificación 2026-1'!X:X,C71,'Planificación 2026-1'!F:F,"FILIAL",'Planificación 2026-1'!Y:Y,"PRESENCIAL"))</f>
        <v>0</v>
      </c>
      <c r="DO71" s="29">
        <f>IF(C71="","",SUMIFS('Planificación 2026-1'!S:S,'Planificación 2026-1'!X:X,C71,'Planificación 2026-1'!F:F,"FILIAL",'Planificación 2026-1'!Y:Y,"HIBRIDO PRESENCIAL"))</f>
        <v>0</v>
      </c>
      <c r="DP71" s="61" t="str">
        <f t="shared" si="19"/>
        <v/>
      </c>
      <c r="DQ71" s="58">
        <f>IF(C71="","",SUMIFS('Planificación 2026-1'!S:S,'Planificación 2026-1'!X:X,C71,'Planificación 2026-1'!F:F,"SUNAMPE",'Planificación 2026-1'!Y:Y,"VIRTUAL"))</f>
        <v>0</v>
      </c>
      <c r="DR71" s="29">
        <f>IF(C71="","",SUMIFS('Planificación 2026-1'!S:S,'Planificación 2026-1'!X:X,C71,'Planificación 2026-1'!F:F,"SUNAMPE",'Planificación 2026-1'!Y:Y,"PRESENCIAL"))</f>
        <v>0</v>
      </c>
      <c r="DS71" s="61" t="str">
        <f t="shared" si="20"/>
        <v/>
      </c>
      <c r="DT71" s="58">
        <f>IF(C71="","",SUMIFS('Planificación 2026-1'!S:S,'Planificación 2026-1'!X:X,C71,'Planificación 2026-1'!F:F,"HUAURA",'Planificación 2026-1'!Y:Y,"VIRTUAL"))</f>
        <v>0</v>
      </c>
      <c r="DU71" s="29">
        <f>IF(C71="","",SUMIFS('Planificación 2026-1'!S:S,'Planificación 2026-1'!X:X,C71,'Planificación 2026-1'!F:F,"HUAURA",'Planificación 2026-1'!Y:Y,"PRESENCIAL"))</f>
        <v>0</v>
      </c>
      <c r="DV71" s="32">
        <f>SUMIFS('Planificación 2026-1'!S:S,'Planificación 2026-1'!X:X,C71,'Planificación 2026-1'!F:F,"PRINCIPAL",'Planificación 2026-1'!Y:Y,"VIRTUAL",'Planificación 2026-1'!I:I,"&gt;2")</f>
        <v>0</v>
      </c>
      <c r="DW71" s="32">
        <f>SUMIFS('Planificación 2026-1'!S:S,'Planificación 2026-1'!X:X,C71,'Planificación 2026-1'!F:F,"PRINCIPAL",'Planificación 2026-1'!Y:Y,"&lt;&gt;VIRTUAL",'Planificación 2026-1'!I:I,"&gt;2")</f>
        <v>0</v>
      </c>
      <c r="DX71" s="32">
        <f>SUMIFS('Planificación 2026-1'!S:S,'Planificación 2026-1'!X:X,C71,'Planificación 2026-1'!F:F,"SUNAMPE",'Planificación 2026-1'!Y:Y,"VIRTUAL",'Planificación 2026-1'!I:I,"&gt;2")</f>
        <v>0</v>
      </c>
      <c r="DY71" s="32">
        <f>SUMIFS('Planificación 2026-1'!S:S,'Planificación 2026-1'!X:X,C71,'Planificación 2026-1'!F:F,"SUNAMPE",'Planificación 2026-1'!Y:Y,"&lt;&gt;VIRTUAL",'Planificación 2026-1'!I:I,"&gt;2")</f>
        <v>0</v>
      </c>
      <c r="DZ71" s="32">
        <f>SUMIFS('Planificación 2026-1'!S:S,'Planificación 2026-1'!X:X,C71,'Planificación 2026-1'!F:F,"FILIAL",'Planificación 2026-1'!Y:Y,"VIRTUAL",'Planificación 2026-1'!I:I,"&gt;2")</f>
        <v>0</v>
      </c>
      <c r="EA71" s="32">
        <f>SUMIFS('Planificación 2026-1'!S:S,'Planificación 2026-1'!X:X,C71,'Planificación 2026-1'!F:F,"FILIAL",'Planificación 2026-1'!Y:Y,"&lt;&gt;VIRTUAL",'Planificación 2026-1'!I:I,"&gt;2")</f>
        <v>0</v>
      </c>
      <c r="EB71" s="32">
        <f>SUMIFS('Planificación 2026-1'!S:S,'Planificación 2026-1'!X:X,C71,'Planificación 2026-1'!F:F,"PORUMA",'Planificación 2026-1'!Y:Y,"VIRTUAL",'Planificación 2026-1'!I:I,"&gt;2")</f>
        <v>0</v>
      </c>
      <c r="EC71" s="32">
        <f>SUMIFS('Planificación 2026-1'!S:S,'Planificación 2026-1'!X:X,C71,'Planificación 2026-1'!F:F,"PORUMA",'Planificación 2026-1'!Y:Y,"&lt;&gt;VIRTUAL",'Planificación 2026-1'!I:I,"&gt;2")</f>
        <v>11</v>
      </c>
      <c r="ED71" s="32">
        <f>SUMIFS('Planificación 2026-1'!S:S,'Planificación 2026-1'!X:X,C71,'Planificación 2026-1'!F:F,"HUAURA",'Planificación 2026-1'!Y:Y,"VIRTUAL",'Planificación 2026-1'!I:I,"&gt;2")</f>
        <v>0</v>
      </c>
      <c r="EE71" s="32">
        <f>SUMIFS('Planificación 2026-1'!S:S,'Planificación 2026-1'!X:X,C71,'Planificación 2026-1'!F:F,"HUAURA",'Planificación 2026-1'!Y:Y,"&lt;&gt;VIRTUAL",'Planificación 2026-1'!I:I,"&gt;2")</f>
        <v>0</v>
      </c>
      <c r="EF71" s="32">
        <f>SUMIFS('Planificación 2026-1'!S:S,'Planificación 2026-1'!X:X,C71,'Planificación 2026-1'!F:F,"PRINCIPAL",'Planificación 2026-1'!Y:Y,"VIRTUAL",'Planificación 2026-1'!I:I,"&lt;3")</f>
        <v>0</v>
      </c>
      <c r="EG71" s="32">
        <f>SUMIFS('Planificación 2026-1'!S:S,'Planificación 2026-1'!X:X,C71,'Planificación 2026-1'!F:F,"PRINCIPAL",'Planificación 2026-1'!Y:Y,"&lt;&gt;VIRTUAL",'Planificación 2026-1'!I:I,"&lt;3")</f>
        <v>0</v>
      </c>
      <c r="EH71" s="32">
        <f>SUMIFS('Planificación 2026-1'!S:S,'Planificación 2026-1'!X:X,C71,'Planificación 2026-1'!F:F,"SUNAMPE",'Planificación 2026-1'!Y:Y,"VIRTUAL",'Planificación 2026-1'!I:I,"&lt;3")</f>
        <v>0</v>
      </c>
      <c r="EI71" s="32">
        <f>SUMIFS('Planificación 2026-1'!S:S,'Planificación 2026-1'!X:X,C71,'Planificación 2026-1'!F:F,"SUNAMPE",'Planificación 2026-1'!Y:Y,"&lt;&gt;VIRTUAL",'Planificación 2026-1'!I:I,"&lt;3")</f>
        <v>0</v>
      </c>
      <c r="EJ71" s="32">
        <f>SUMIFS('Planificación 2026-1'!S:S,'Planificación 2026-1'!X:X,C71,'Planificación 2026-1'!F:F,"FILIAL",'Planificación 2026-1'!Y:Y,"VIRTUAL",'Planificación 2026-1'!I:I,"&lt;3")</f>
        <v>0</v>
      </c>
      <c r="EK71" s="32">
        <f>SUMIFS('Planificación 2026-1'!S:S,'Planificación 2026-1'!X:X,C71,'Planificación 2026-1'!F:F,"FILIAL",'Planificación 2026-1'!Y:Y,"&lt;&gt;VIRTUAL",'Planificación 2026-1'!I:I,"&lt;3")</f>
        <v>0</v>
      </c>
      <c r="EL71" s="32">
        <f>SUMIFS('Planificación 2026-1'!S:S,'Planificación 2026-1'!X:X,C71,'Planificación 2026-1'!F:F,"PORUMA",'Planificación 2026-1'!Y:Y,"VIRTUAL",'Planificación 2026-1'!I:I,"&lt;3")</f>
        <v>0</v>
      </c>
      <c r="EM71" s="32">
        <f>SUMIFS('Planificación 2026-1'!S:S,'Planificación 2026-1'!X:X,C71,'Planificación 2026-1'!F:F,"PORUMA",'Planificación 2026-1'!Y:Y,"&lt;&gt;VIRTUAL",'Planificación 2026-1'!I:I,"&lt;3")</f>
        <v>0</v>
      </c>
      <c r="EN71" s="32">
        <f>SUMIFS('Planificación 2026-1'!S:S,'Planificación 2026-1'!X:X,C71,'Planificación 2026-1'!F:F,"HUAURA",'Planificación 2026-1'!Y:Y,"VIRTUAL",'Planificación 2026-1'!I:I,"&lt;3")</f>
        <v>0</v>
      </c>
      <c r="EO71" s="32">
        <f>SUMIFS('Planificación 2026-1'!S:S,'Planificación 2026-1'!X:X,C71,'Planificación 2026-1'!F:F,"HUAURA",'Planificación 2026-1'!Y:Y,"&lt;&gt;VIRTUAL",'Planificación 2026-1'!I:I,"&lt;3")</f>
        <v>0</v>
      </c>
      <c r="EP71" s="32">
        <f t="shared" si="13"/>
        <v>0</v>
      </c>
      <c r="EQ71" s="32">
        <f t="shared" si="21"/>
        <v>0</v>
      </c>
      <c r="ER71" s="32">
        <f t="shared" si="22"/>
        <v>11</v>
      </c>
      <c r="ES71" s="32">
        <f t="shared" si="23"/>
        <v>0</v>
      </c>
      <c r="ET71" s="32">
        <f t="shared" si="24"/>
        <v>0</v>
      </c>
      <c r="EU71" s="32">
        <f t="shared" si="25"/>
        <v>11</v>
      </c>
      <c r="EV71" s="32" t="b">
        <f>EXACT(EU71,E71)</f>
        <v>1</v>
      </c>
      <c r="EW71" s="32"/>
      <c r="EX71" s="32">
        <f t="shared" si="14"/>
        <v>0</v>
      </c>
      <c r="EY71" s="32">
        <f t="shared" si="15"/>
        <v>0</v>
      </c>
      <c r="EZ71" s="32" t="b">
        <f>EXACT(SUM(EX71:EY71),E71)</f>
        <v>0</v>
      </c>
      <c r="FA71" s="32" t="str">
        <f t="shared" si="16"/>
        <v/>
      </c>
      <c r="FB71" s="32" t="str">
        <f t="shared" si="26"/>
        <v>PRESENCIAL</v>
      </c>
    </row>
    <row r="72" spans="1:158">
      <c r="A72" s="33"/>
      <c r="B72" s="66">
        <v>69</v>
      </c>
      <c r="C72" s="32" t="s">
        <v>271</v>
      </c>
      <c r="D72" s="429">
        <v>40509747</v>
      </c>
      <c r="E72" s="62">
        <f>SUMIF('Planificación 2026-1'!X:X,C72,'Planificación 2026-1'!S:S)</f>
        <v>16</v>
      </c>
      <c r="F72" s="63" t="s">
        <v>203</v>
      </c>
      <c r="G72" s="454" t="s">
        <v>272</v>
      </c>
      <c r="H72" s="64" t="s">
        <v>273</v>
      </c>
      <c r="I72" s="64" t="s">
        <v>273</v>
      </c>
      <c r="J72" s="32" t="s">
        <v>272</v>
      </c>
      <c r="K72" s="32" t="s">
        <v>272</v>
      </c>
      <c r="L72" s="57" t="str">
        <f>IF(SUM(COUNTIFS('Planificación 2026-1'!F:F,"PRINCIPAL",'Planificación 2026-1'!X:X,C72,'Planificación 2026-1'!H:H,"AF"))&gt;0,"P01"," ")</f>
        <v xml:space="preserve"> </v>
      </c>
      <c r="M72" s="58" t="str">
        <f>IF(SUM(COUNTIFS('Planificación 2026-1'!F:F,"PRINCIPAL",'Planificación 2026-1'!X:X,C72,'Planificación 2026-1'!H:H,"EN"))&gt;0,"P02"," ")</f>
        <v xml:space="preserve"> </v>
      </c>
      <c r="N72" s="58" t="str">
        <f>IF(SUM(COUNTIFS('Planificación 2026-1'!F:F,"PRINCIPAL",'Planificación 2026-1'!X:X,C72,'Planificación 2026-1'!H:H,"IS"))&gt;0,"P03"," ")</f>
        <v xml:space="preserve"> </v>
      </c>
      <c r="O72" s="58" t="str">
        <f>IF(SUM(COUNTIFS('Planificación 2026-1'!F:F,"PRINCIPAL",'Planificación 2026-1'!X:X,C72,'Planificación 2026-1'!H:H,"PS"))&gt;0,"P04"," ")</f>
        <v>P04</v>
      </c>
      <c r="P72" s="58"/>
      <c r="Q72" s="58" t="str">
        <f>IF(SUM(COUNTIFS('Planificación 2026-1'!F:F,"PRINCIPAL",'Planificación 2026-1'!X:X,C72,'Planificación 2026-1'!H:H,"IN"))&gt;0,"P06"," ")</f>
        <v xml:space="preserve"> </v>
      </c>
      <c r="R72" s="58" t="str">
        <f>IF(SUM(COUNTIFS('Planificación 2026-1'!F:F,"PRINCIPAL",'Planificación 2026-1'!X:X,C72,'Planificación 2026-1'!H:H,"CA"))&gt;0,"P07"," ")</f>
        <v xml:space="preserve"> </v>
      </c>
      <c r="S72" s="58" t="str">
        <f>IF(SUM(COUNTIFS('Planificación 2026-1'!F:F,"PRINCIPAL",'Planificación 2026-1'!X:X,C72,'Planificación 2026-1'!H:H,"DE"))&gt;0,"P08"," ")</f>
        <v xml:space="preserve"> </v>
      </c>
      <c r="T72" s="58" t="str">
        <f>IF(SUM(COUNTIFS('Planificación 2026-1'!F:F,"PRINCIPAL",'Planificación 2026-1'!X:X,C72,'Planificación 2026-1'!H:H,"OB"))&gt;0,"P09"," ")</f>
        <v xml:space="preserve"> </v>
      </c>
      <c r="U72" s="58" t="str">
        <f>IF(SUM(COUNTIFS('Planificación 2026-1'!F:F,"PRINCIPAL",'Planificación 2026-1'!X:X,C72,'Planificación 2026-1'!H:H,"MH"))&gt;0,"P31"," ")</f>
        <v xml:space="preserve"> </v>
      </c>
      <c r="V72" s="58" t="str">
        <f>IF(SUM(COUNTIFS('Planificación 2026-1'!F:F,"PRINCIPAL",'Planificación 2026-1'!X:X,C72,'Planificación 2026-1'!H:H,"IC"))&gt;0,"P32"," ")</f>
        <v xml:space="preserve"> </v>
      </c>
      <c r="W72" s="58" t="str">
        <f>IF(SUM(COUNTIFS('Planificación 2026-1'!F:F,"PRINCIPAL",'Planificación 2026-1'!X:X,C72,'Planificación 2026-1'!H:H,"AR"))&gt;0,"P34"," ")</f>
        <v xml:space="preserve"> </v>
      </c>
      <c r="X72" s="58" t="str">
        <f>IF(SUM(COUNTIFS('Planificación 2026-1'!F:F,"PRINCIPAL",'Planificación 2026-1'!X:X,C72,'Planificación 2026-1'!H:H,"T1"))&gt;0,"P35"," ")</f>
        <v xml:space="preserve"> </v>
      </c>
      <c r="Y72" s="58" t="str">
        <f>IF(SUM(COUNTIFS('Planificación 2026-1'!F:F,"PRINCIPAL",'Planificación 2026-1'!X:X,C72,'Planificación 2026-1'!H:H,"T3"))&gt;0,"P36"," ")</f>
        <v xml:space="preserve"> </v>
      </c>
      <c r="Z72" s="58" t="str">
        <f>IF(SUM(COUNTIFS('Planificación 2026-1'!F:F,"PRINCIPAL",'Planificación 2026-1'!X:X,C72,'Planificación 2026-1'!H:H,"T2"))&gt;0,"P37"," ")</f>
        <v xml:space="preserve"> </v>
      </c>
      <c r="AA72" s="58" t="str">
        <f>IF(SUM(COUNTIFS('Planificación 2026-1'!F:F,"PRINCIPAL",'Planificación 2026-1'!X:X,C72,'Planificación 2026-1'!H:H,"AE"))&gt;0,"P38"," ")</f>
        <v xml:space="preserve"> </v>
      </c>
      <c r="AB72" s="58" t="str">
        <f>IF(SUM(COUNTIFS('Planificación 2026-1'!F:F,"PRINCIPAL",'Planificación 2026-1'!X:X,C72,'Planificación 2026-1'!H:H,"T4"))&gt;0,"P55"," ")</f>
        <v xml:space="preserve"> </v>
      </c>
      <c r="AC72" s="58" t="str">
        <f>IF(SUM(COUNTIFS('Planificación 2026-1'!F:F,"FILIAL",'Planificación 2026-1'!X:X,C72,'Planificación 2026-1'!H:H,"AF"))&gt;0," P01"," ")</f>
        <v xml:space="preserve"> </v>
      </c>
      <c r="AD72" s="58" t="str">
        <f>IF(SUM(COUNTIFS('Planificación 2026-1'!F:F,"FILIAL",'Planificación 2026-1'!X:X,C72,'Planificación 2026-1'!H:H,"EN"))&gt;0,"P02"," ")</f>
        <v xml:space="preserve"> </v>
      </c>
      <c r="AE72" s="58" t="str">
        <f>IF(SUM(COUNTIFS('Planificación 2026-1'!F:F,"FILIAL",'Planificación 2026-1'!X:X,C72,'Planificación 2026-1'!H:H,"IS"))&gt;0,"P03"," ")</f>
        <v xml:space="preserve"> </v>
      </c>
      <c r="AF72" s="58" t="str">
        <f>IF(SUM(COUNTIFS('Planificación 2026-1'!F:F,"FILIAL",'Planificación 2026-1'!X:X,C72,'Planificación 2026-1'!H:H,"PS"))&gt;0,"P04"," ")</f>
        <v xml:space="preserve"> </v>
      </c>
      <c r="AG72" s="58"/>
      <c r="AH72" s="58" t="str">
        <f>IF(SUM(COUNTIFS('Planificación 2026-1'!F:F,"FILIAL",'Planificación 2026-1'!X:X,C72,'Planificación 2026-1'!H:H,"IN"))&gt;0,"P06"," ")</f>
        <v xml:space="preserve"> </v>
      </c>
      <c r="AI72" s="58" t="str">
        <f>IF(SUM(COUNTIFS('Planificación 2026-1'!F:F,"FILIAL",'Planificación 2026-1'!X:X,C72,'Planificación 2026-1'!H:H,"CA"))&gt;0,"P07"," ")</f>
        <v xml:space="preserve"> </v>
      </c>
      <c r="AJ72" s="58" t="str">
        <f>IF(SUM(COUNTIFS('Planificación 2026-1'!F:F,"FILIAL",'Planificación 2026-1'!X:X,C72,'Planificación 2026-1'!H:H,"DE"))&gt;0,"P08"," ")</f>
        <v xml:space="preserve"> </v>
      </c>
      <c r="AK72" s="58" t="str">
        <f>IF(SUM(COUNTIFS('Planificación 2026-1'!F:F,"FILIAL",'Planificación 2026-1'!X:X,C72,'Planificación 2026-1'!H:H,"OB"))&gt;0,"P09"," ")</f>
        <v xml:space="preserve"> </v>
      </c>
      <c r="AL72" s="58" t="str">
        <f>IF(SUM(COUNTIFS('Planificación 2026-1'!F:F,"FILIAL",'Planificación 2026-1'!X:X,C72,'Planificación 2026-1'!H:H,"MH"))&gt;0,"P31"," ")</f>
        <v xml:space="preserve"> </v>
      </c>
      <c r="AM72" s="58" t="str">
        <f>IF(SUM(COUNTIFS('Planificación 2026-1'!F:F,"FILIAL",'Planificación 2026-1'!X:X,C72,'Planificación 2026-1'!H:H,"IC"))&gt;0,"P32"," ")</f>
        <v xml:space="preserve"> </v>
      </c>
      <c r="AN72" s="58" t="str">
        <f>IF(SUM(COUNTIFS('Planificación 2026-1'!F:F,"FILIAL",'Planificación 2026-1'!X:X,C72,'Planificación 2026-1'!H:H,"AR"))&gt;0,"P34"," ")</f>
        <v xml:space="preserve"> </v>
      </c>
      <c r="AO72" s="58" t="str">
        <f>IF(SUM(COUNTIFS('Planificación 2026-1'!F:F,"FILIAL",'Planificación 2026-1'!X:X,C72,'Planificación 2026-1'!H:H,"T1"))&gt;0,"P35"," ")</f>
        <v xml:space="preserve"> </v>
      </c>
      <c r="AP72" s="58" t="str">
        <f>IF(SUM(COUNTIFS('Planificación 2026-1'!F:F,"FILIAL",'Planificación 2026-1'!X:X,C72,'Planificación 2026-1'!H:H,"T3"))&gt;0,"P36"," ")</f>
        <v xml:space="preserve"> </v>
      </c>
      <c r="AQ72" s="58" t="str">
        <f>IF(SUM(COUNTIFS('Planificación 2026-1'!F:F,"FILIAL",'Planificación 2026-1'!X:X,C72,'Planificación 2026-1'!H:H,"T2"))&gt;0,"P37"," ")</f>
        <v xml:space="preserve"> </v>
      </c>
      <c r="AR72" s="58" t="str">
        <f>IF(SUM(COUNTIFS('Planificación 2026-1'!F:F,"FILIAL",'Planificación 2026-1'!X:X,C72,'Planificación 2026-1'!H:H,"AE"))&gt;0,"P38"," ")</f>
        <v xml:space="preserve"> </v>
      </c>
      <c r="AS72" s="58" t="str">
        <f>IF(SUM(COUNTIFS('Planificación 2026-1'!F:F,"FILIAL",'Planificación 2026-1'!X:X,C72,'Planificación 2026-1'!H:H,"T4"))&gt;0,"P55"," ")</f>
        <v xml:space="preserve"> </v>
      </c>
      <c r="AT72" s="58" t="str">
        <f>IF(SUM(COUNTIFS('Planificación 2026-1'!F:F,"SUNAMPE",'Planificación 2026-1'!X:X,C72,'Planificación 2026-1'!H:H,"AF"))&gt;0," P01"," ")</f>
        <v xml:space="preserve"> </v>
      </c>
      <c r="AU72" s="58" t="str">
        <f>IF(SUM(COUNTIFS('Planificación 2026-1'!F:F,"SUNAMPE",'Planificación 2026-1'!X:X,C72,'Planificación 2026-1'!H:H,"EN"))&gt;0,"P02"," ")</f>
        <v xml:space="preserve"> </v>
      </c>
      <c r="AV72" s="58" t="str">
        <f>IF(SUM(COUNTIFS('Planificación 2026-1'!F:F,"SUNAMPE",'Planificación 2026-1'!X:X,C72,'Planificación 2026-1'!H:H,"IS"))&gt;0,"P03"," ")</f>
        <v xml:space="preserve"> </v>
      </c>
      <c r="AW72" s="58" t="str">
        <f>IF(SUM(COUNTIFS('Planificación 2026-1'!F:F,"SUNAMPE",'Planificación 2026-1'!X:X,C72,'Planificación 2026-1'!H:H,"PS"))&gt;0,"P04"," ")</f>
        <v xml:space="preserve"> </v>
      </c>
      <c r="AX72" s="58"/>
      <c r="AY72" s="58" t="str">
        <f>IF(SUM(COUNTIFS('Planificación 2026-1'!F:F,"SUNAMPE",'Planificación 2026-1'!X:X,C72,'Planificación 2026-1'!H:H,"IN"))&gt;0,"P06"," ")</f>
        <v xml:space="preserve"> </v>
      </c>
      <c r="AZ72" s="58" t="str">
        <f>IF(SUM(COUNTIFS('Planificación 2026-1'!F:F,"SUNAMPE",'Planificación 2026-1'!X:X,C72,'Planificación 2026-1'!H:H,"CA"))&gt;0,"P07"," ")</f>
        <v xml:space="preserve"> </v>
      </c>
      <c r="BA72" s="58" t="str">
        <f>IF(SUM(COUNTIFS('Planificación 2026-1'!F:F,"SUNAMPE",'Planificación 2026-1'!X:X,C72,'Planificación 2026-1'!H:H,"DE"))&gt;0,"P08"," ")</f>
        <v xml:space="preserve"> </v>
      </c>
      <c r="BB72" s="58" t="str">
        <f>IF(SUM(COUNTIFS('Planificación 2026-1'!F:F,"SUNAMPE",'Planificación 2026-1'!X:X,C72,'Planificación 2026-1'!H:H,"OB"))&gt;0,"P09"," ")</f>
        <v xml:space="preserve"> </v>
      </c>
      <c r="BC72" s="58" t="str">
        <f>IF(SUM(COUNTIFS('Planificación 2026-1'!F:F,"SUNAMPE",'Planificación 2026-1'!X:X,C72,'Planificación 2026-1'!H:H,"MH"))&gt;0,"P31"," ")</f>
        <v xml:space="preserve"> </v>
      </c>
      <c r="BD72" s="58" t="str">
        <f>IF(SUM(COUNTIFS('Planificación 2026-1'!F:F,"SUNAMPE",'Planificación 2026-1'!X:X,C72,'Planificación 2026-1'!H:H,"IC"))&gt;0,"P32"," ")</f>
        <v xml:space="preserve"> </v>
      </c>
      <c r="BE72" s="58" t="str">
        <f>IF(SUM(COUNTIFS('Planificación 2026-1'!F:F,"SUNAMPE",'Planificación 2026-1'!X:X,C72,'Planificación 2026-1'!H:H,"AR"))&gt;0,"P34"," ")</f>
        <v xml:space="preserve"> </v>
      </c>
      <c r="BF72" s="58" t="str">
        <f>IF(SUM(COUNTIFS('Planificación 2026-1'!F:F,"SUNAMPE",'Planificación 2026-1'!X:X,C72,'Planificación 2026-1'!H:H,"T1"))&gt;0,"P35"," ")</f>
        <v xml:space="preserve"> </v>
      </c>
      <c r="BG72" s="58" t="str">
        <f>IF(SUM(COUNTIFS('Planificación 2026-1'!F:F,"SUNAMPE",'Planificación 2026-1'!X:X,C72,'Planificación 2026-1'!H:H,"T3"))&gt;0,"P36"," ")</f>
        <v xml:space="preserve"> </v>
      </c>
      <c r="BH72" s="58" t="str">
        <f>IF(SUM(COUNTIFS('Planificación 2026-1'!F:F,"SUNAMPE",'Planificación 2026-1'!X:X,C72,'Planificación 2026-1'!H:H,"T2"))&gt;0,"P37"," ")</f>
        <v xml:space="preserve"> </v>
      </c>
      <c r="BI72" s="58" t="str">
        <f>IF(SUM(COUNTIFS('Planificación 2026-1'!F:F,"SUNAMPE",'Planificación 2026-1'!X:X,C72,'Planificación 2026-1'!H:H,"AE"))&gt;0,"P38"," ")</f>
        <v xml:space="preserve"> </v>
      </c>
      <c r="BJ72" s="58" t="str">
        <f>IF(SUM(COUNTIFS('Planificación 2026-1'!F:F,"SUNAMPE",'Planificación 2026-1'!X:X,C72,'Planificación 2026-1'!H:H,"T4"))&gt;0,"P55"," ")</f>
        <v xml:space="preserve"> </v>
      </c>
      <c r="BK72" s="58" t="str">
        <f>IF(SUM(COUNTIFS('Planificación 2026-1'!F:F,"HUAURA",'Planificación 2026-1'!X:X,C72,'Planificación 2026-1'!H:H,"AF"))&gt;0," P01"," ")</f>
        <v xml:space="preserve"> </v>
      </c>
      <c r="BL72" s="58" t="str">
        <f>IF(SUM(COUNTIFS('Planificación 2026-1'!F:F,"HUAURA",'Planificación 2026-1'!X:X,C72,'Planificación 2026-1'!H:H,"EN"))&gt;0,"P02"," ")</f>
        <v xml:space="preserve"> </v>
      </c>
      <c r="BM72" s="58" t="str">
        <f>IF(SUM(COUNTIFS('Planificación 2026-1'!F:F,"HUAURA",'Planificación 2026-1'!X:X,C72,'Planificación 2026-1'!H:H,"IS"))&gt;0,"P03"," ")</f>
        <v xml:space="preserve"> </v>
      </c>
      <c r="BN72" s="58" t="str">
        <f>IF(SUM(COUNTIFS('Planificación 2026-1'!F:F,"HUAURA",'Planificación 2026-1'!X:X,C72,'Planificación 2026-1'!H:H,"PS"))&gt;0,"P04"," ")</f>
        <v xml:space="preserve"> </v>
      </c>
      <c r="BO72" s="58"/>
      <c r="BP72" s="58" t="str">
        <f>IF(SUM(COUNTIFS('Planificación 2026-1'!F:F,"HUAURA",'Planificación 2026-1'!X:X,C72,'Planificación 2026-1'!H:H,"IN"))&gt;0,"P06"," ")</f>
        <v xml:space="preserve"> </v>
      </c>
      <c r="BQ72" s="58" t="str">
        <f>IF(SUM(COUNTIFS('Planificación 2026-1'!F:F,"HUAURA",'Planificación 2026-1'!X:X,C72,'Planificación 2026-1'!H:H,"CA"))&gt;0,"P07"," ")</f>
        <v xml:space="preserve"> </v>
      </c>
      <c r="BR72" s="58" t="str">
        <f>IF(SUM(COUNTIFS('Planificación 2026-1'!F:F,"HUAURA",'Planificación 2026-1'!X:X,C72,'Planificación 2026-1'!H:H,"DE"))&gt;0,"P08"," ")</f>
        <v xml:space="preserve"> </v>
      </c>
      <c r="BS72" s="58" t="str">
        <f>IF(SUM(COUNTIFS('Planificación 2026-1'!F:F,"HUAURA",'Planificación 2026-1'!X:X,C72,'Planificación 2026-1'!H:H,"OB"))&gt;0,"P09"," ")</f>
        <v xml:space="preserve"> </v>
      </c>
      <c r="BT72" s="58" t="str">
        <f>IF(SUM(COUNTIFS('Planificación 2026-1'!F:F,"HUAURA",'Planificación 2026-1'!X:X,C72,'Planificación 2026-1'!H:H,"MH"))&gt;0,"P31"," ")</f>
        <v xml:space="preserve"> </v>
      </c>
      <c r="BU72" s="58" t="str">
        <f>IF(SUM(COUNTIFS('Planificación 2026-1'!F:F,"HUAURA",'Planificación 2026-1'!X:X,C72,'Planificación 2026-1'!H:H,"IC"))&gt;0,"P32"," ")</f>
        <v xml:space="preserve"> </v>
      </c>
      <c r="BV72" s="58" t="str">
        <f>IF(SUM(COUNTIFS('Planificación 2026-1'!F:F,"HUAURA",'Planificación 2026-1'!X:X,C72,'Planificación 2026-1'!H:H,"AR"))&gt;0,"P34"," ")</f>
        <v xml:space="preserve"> </v>
      </c>
      <c r="BW72" s="58" t="str">
        <f>IF(SUM(COUNTIFS('Planificación 2026-1'!F:F,"HUAURA",'Planificación 2026-1'!X:X,C72,'Planificación 2026-1'!H:H,"T1"))&gt;0,"P35"," ")</f>
        <v xml:space="preserve"> </v>
      </c>
      <c r="BX72" s="58" t="str">
        <f>IF(SUM(COUNTIFS('Planificación 2026-1'!F:F,"HUAURA",'Planificación 2026-1'!X:X,C72,'Planificación 2026-1'!H:H,"T3"))&gt;0,"P36"," ")</f>
        <v xml:space="preserve"> </v>
      </c>
      <c r="BY72" s="58" t="str">
        <f>IF(SUM(COUNTIFS('Planificación 2026-1'!F:F,"HUAURA",'Planificación 2026-1'!X:X,C72,'Planificación 2026-1'!H:H,"T2"))&gt;0,"P37"," ")</f>
        <v xml:space="preserve"> </v>
      </c>
      <c r="BZ72" s="58" t="str">
        <f>IF(SUM(COUNTIFS('Planificación 2026-1'!F:F,"HUAURA",'Planificación 2026-1'!X:X,C72,'Planificación 2026-1'!H:H,"AE"))&gt;0,"P38"," ")</f>
        <v xml:space="preserve"> </v>
      </c>
      <c r="CA72" s="58" t="str">
        <f>IF(SUM(COUNTIFS('Planificación 2026-1'!F:F,"HUAURA",'Planificación 2026-1'!X:X,C72,'Planificación 2026-1'!H:H,"T4"))&gt;0,"P55"," ")</f>
        <v xml:space="preserve"> </v>
      </c>
      <c r="CB72" s="59">
        <f>SUMIFS('Planificación 2026-1'!S:S,'Planificación 2026-1'!X:X,C72,'Planificación 2026-1'!H:H,"AF",'Planificación 2026-1'!I:I,"&gt;2")</f>
        <v>0</v>
      </c>
      <c r="CC72" s="59">
        <f>SUMIFS('Planificación 2026-1'!S:S,'Planificación 2026-1'!X:X,C72,'Planificación 2026-1'!H:H,"EN",'Planificación 2026-1'!I:I,"&gt;2")</f>
        <v>0</v>
      </c>
      <c r="CD72" s="59">
        <f>SUMIFS('Planificación 2026-1'!S:S,'Planificación 2026-1'!X:X,C72,'Planificación 2026-1'!H:H,"IS",'Planificación 2026-1'!I:I,"&gt;2")</f>
        <v>0</v>
      </c>
      <c r="CE72" s="59">
        <f>SUMIFS('Planificación 2026-1'!S:S,'Planificación 2026-1'!X:X,C72,'Planificación 2026-1'!H:H,"PS",'Planificación 2026-1'!I:I,"&gt;2")</f>
        <v>16</v>
      </c>
      <c r="CF72" s="59">
        <f>SUMIFS('Planificación 2026-1'!S:S,'Planificación 2026-1'!X:X,C72,'Planificación 2026-1'!H:H,"IN",'Planificación 2026-1'!I:I,"&gt;2")</f>
        <v>0</v>
      </c>
      <c r="CG72" s="59">
        <f>SUMIFS('Planificación 2026-1'!S:S,'Planificación 2026-1'!X:X,C72,'Planificación 2026-1'!H:H,"CA",'Planificación 2026-1'!I:I,"&gt;2")</f>
        <v>0</v>
      </c>
      <c r="CH72" s="59">
        <f>SUMIFS('Planificación 2026-1'!S:S,'Planificación 2026-1'!X:X,C72,'Planificación 2026-1'!H:H,"DE",'Planificación 2026-1'!I:I,"&gt;2")</f>
        <v>0</v>
      </c>
      <c r="CI72" s="59">
        <f>SUMIFS('Planificación 2026-1'!S:S,'Planificación 2026-1'!X:X,C72,'Planificación 2026-1'!H:H,"OB",'Planificación 2026-1'!I:I,"&gt;2")</f>
        <v>0</v>
      </c>
      <c r="CJ72" s="59">
        <f>SUMIFS('Planificación 2026-1'!S:S,'Planificación 2026-1'!X:X,C72,'Planificación 2026-1'!H:H,"MH",'Planificación 2026-1'!I:I,"&gt;2")</f>
        <v>0</v>
      </c>
      <c r="CK72" s="59">
        <f>SUMIFS('Planificación 2026-1'!S:S,'Planificación 2026-1'!X:X,C72,'Planificación 2026-1'!H:H,"IC",'Planificación 2026-1'!I:I,"&gt;2")</f>
        <v>0</v>
      </c>
      <c r="CL72" s="59">
        <f>SUMIFS('Planificación 2026-1'!S:S,'Planificación 2026-1'!X:X,C72,'Planificación 2026-1'!H:H,"AR",'Planificación 2026-1'!I:I,"&gt;2")</f>
        <v>0</v>
      </c>
      <c r="CM72" s="59">
        <f>SUMIFS('Planificación 2026-1'!S:S,'Planificación 2026-1'!X:X,C72,'Planificación 2026-1'!H:H,"AE",'Planificación 2026-1'!I:I,"&gt;2")</f>
        <v>0</v>
      </c>
      <c r="CN72" s="59">
        <f>SUMIFS('Planificación 2026-1'!S:S,'Planificación 2026-1'!X:X,C72,'Planificación 2026-1'!H:H,"T1",'Planificación 2026-1'!I:I,"&gt;2")</f>
        <v>0</v>
      </c>
      <c r="CO72" s="59">
        <f>SUMIFS('Planificación 2026-1'!S:S,'Planificación 2026-1'!X:X,C72,'Planificación 2026-1'!H:H,"T3",'Planificación 2026-1'!I:I,"&gt;2")</f>
        <v>0</v>
      </c>
      <c r="CP72" s="59">
        <f>SUMIFS('Planificación 2026-1'!S:S,'Planificación 2026-1'!X:X,C72,'Planificación 2026-1'!H:H,"T2",'Planificación 2026-1'!I:I,"&gt;2")</f>
        <v>0</v>
      </c>
      <c r="CQ72" s="59">
        <f>SUMIFS('Planificación 2026-1'!S:S,'Planificación 2026-1'!X:X,C72,'Planificación 2026-1'!H:H,"T4",'Planificación 2026-1'!I:I,"&gt;2")</f>
        <v>0</v>
      </c>
      <c r="CR72" s="59">
        <f>SUMIFS('Planificación 2026-1'!S:S,'Planificación 2026-1'!X:X,C72,'Planificación 2026-1'!H:H,"AF",'Planificación 2026-1'!I:I,"&lt;3")</f>
        <v>0</v>
      </c>
      <c r="CS72" s="59">
        <f>SUMIFS('Planificación 2026-1'!S:S,'Planificación 2026-1'!X:X,C72,'Planificación 2026-1'!H:H,"EN",'Planificación 2026-1'!I:I,"&lt;3")</f>
        <v>0</v>
      </c>
      <c r="CT72" s="59">
        <f>SUMIFS('Planificación 2026-1'!S:S,'Planificación 2026-1'!X:X,C72,'Planificación 2026-1'!H:H,"IS",'Planificación 2026-1'!I:I,"&lt;3")</f>
        <v>0</v>
      </c>
      <c r="CU72" s="59">
        <f>SUMIFS('Planificación 2026-1'!S:S,'Planificación 2026-1'!X:X,C72,'Planificación 2026-1'!H:H,"PS",'Planificación 2026-1'!I:I,"&lt;3")</f>
        <v>0</v>
      </c>
      <c r="CV72" s="59">
        <f>SUMIFS('Planificación 2026-1'!S:S,'Planificación 2026-1'!X:X,C72,'Planificación 2026-1'!H:H,"IN",'Planificación 2026-1'!I:I,"&lt;3")</f>
        <v>0</v>
      </c>
      <c r="CW72" s="59">
        <f>SUMIFS('Planificación 2026-1'!S:S,'Planificación 2026-1'!X:X,C72,'Planificación 2026-1'!H:H,"CA",'Planificación 2026-1'!I:I,"&lt;3")</f>
        <v>0</v>
      </c>
      <c r="CX72" s="59">
        <f>SUMIFS('Planificación 2026-1'!S:S,'Planificación 2026-1'!X:X,C72,'Planificación 2026-1'!H:H,"DE",'Planificación 2026-1'!I:I,"&lt;3")</f>
        <v>0</v>
      </c>
      <c r="CY72" s="59">
        <f>SUMIFS('Planificación 2026-1'!S:S,'Planificación 2026-1'!X:X,C72,'Planificación 2026-1'!H:H,"OB",'Planificación 2026-1'!I:I,"&lt;3")</f>
        <v>0</v>
      </c>
      <c r="CZ72" s="59">
        <f>SUMIFS('Planificación 2026-1'!S:S,'Planificación 2026-1'!X:X,C72,'Planificación 2026-1'!H:H,"MH",'Planificación 2026-1'!I:I,"&lt;3")</f>
        <v>0</v>
      </c>
      <c r="DA72" s="59">
        <f>SUMIFS('Planificación 2026-1'!S:S,'Planificación 2026-1'!X:X,C72,'Planificación 2026-1'!H:H,"IC",'Planificación 2026-1'!I:I,"&lt;3")</f>
        <v>0</v>
      </c>
      <c r="DB72" s="59">
        <f>SUMIFS('Planificación 2026-1'!S:S,'Planificación 2026-1'!X:X,C72,'Planificación 2026-1'!H:H,"AR",'Planificación 2026-1'!I:I,"&lt;3")</f>
        <v>0</v>
      </c>
      <c r="DC72" s="59">
        <f>SUMIFS('Planificación 2026-1'!S:S,'Planificación 2026-1'!X:X,C72,'Planificación 2026-1'!H:H,"AE",'Planificación 2026-1'!I:I,"&lt;3")</f>
        <v>0</v>
      </c>
      <c r="DD72" s="59">
        <f>SUMIFS('Planificación 2026-1'!S:S,'Planificación 2026-1'!X:X,C72,'Planificación 2026-1'!H:H,"T1",'Planificación 2026-1'!I:I,"&lt;3")</f>
        <v>0</v>
      </c>
      <c r="DE72" s="59">
        <f>SUMIFS('Planificación 2026-1'!S:S,'Planificación 2026-1'!X:X,C72,'Planificación 2026-1'!H:H,"T3",'Planificación 2026-1'!I:I,"&lt;3")</f>
        <v>0</v>
      </c>
      <c r="DF72" s="59">
        <f>SUMIFS('Planificación 2026-1'!S:S,'Planificación 2026-1'!X:X,C72,'Planificación 2026-1'!H:H,"T2",'Planificación 2026-1'!I:I,"&lt;3")</f>
        <v>0</v>
      </c>
      <c r="DG72" s="59">
        <f>SUMIFS('Planificación 2026-1'!S:S,'Planificación 2026-1'!X:X,C72,'Planificación 2026-1'!H:H,"T4",'Planificación 2026-1'!I:I,"&lt;3")</f>
        <v>0</v>
      </c>
      <c r="DH72" s="58" t="str">
        <f t="shared" si="17"/>
        <v>P04</v>
      </c>
      <c r="DI72" s="27">
        <f>IF(C72="","",SUMIFS('Planificación 2026-1'!S:S,'Planificación 2026-1'!X:X,C72,'Planificación 2026-1'!F:F,"PRINCIPAL",'Planificación 2026-1'!Y:Y,"VIRTUAL"))</f>
        <v>0</v>
      </c>
      <c r="DJ72" s="27">
        <f>IF(C72="","",SUMIFS('Planificación 2026-1'!S:S,'Planificación 2026-1'!X:X,C72,'Planificación 2026-1'!F:F,"PRINCIPAL",'Planificación 2026-1'!Y:Y,"PRESENCIAL"))</f>
        <v>16</v>
      </c>
      <c r="DK72" s="27">
        <f>IF(C72="","",SUMIFS('Planificación 2026-1'!S:S,'Planificación 2026-1'!X:X,C72,'Planificación 2026-1'!F:F,"PRINCIPAL",'Planificación 2026-1'!Y:Y,"HIBRIDO PRESENCIAL"))</f>
        <v>0</v>
      </c>
      <c r="DL72" s="58" t="str">
        <f t="shared" si="18"/>
        <v/>
      </c>
      <c r="DM72" s="58">
        <f>IF(C72="","",SUMIFS('Planificación 2026-1'!S:S,'Planificación 2026-1'!X:X,C72,'Planificación 2026-1'!F:F,"FILIAL",'Planificación 2026-1'!Y:Y,"VIRTUAL"))</f>
        <v>0</v>
      </c>
      <c r="DN72" s="60">
        <f>IF(C72="","",SUMIFS('Planificación 2026-1'!S:S,'Planificación 2026-1'!X:X,C72,'Planificación 2026-1'!F:F,"FILIAL",'Planificación 2026-1'!Y:Y,"PRESENCIAL"))</f>
        <v>0</v>
      </c>
      <c r="DO72" s="29">
        <f>IF(C72="","",SUMIFS('Planificación 2026-1'!S:S,'Planificación 2026-1'!X:X,C72,'Planificación 2026-1'!F:F,"FILIAL",'Planificación 2026-1'!Y:Y,"HIBRIDO PRESENCIAL"))</f>
        <v>0</v>
      </c>
      <c r="DP72" s="61" t="str">
        <f t="shared" si="19"/>
        <v/>
      </c>
      <c r="DQ72" s="58">
        <f>IF(C72="","",SUMIFS('Planificación 2026-1'!S:S,'Planificación 2026-1'!X:X,C72,'Planificación 2026-1'!F:F,"SUNAMPE",'Planificación 2026-1'!Y:Y,"VIRTUAL"))</f>
        <v>0</v>
      </c>
      <c r="DR72" s="29">
        <f>IF(C72="","",SUMIFS('Planificación 2026-1'!S:S,'Planificación 2026-1'!X:X,C72,'Planificación 2026-1'!F:F,"SUNAMPE",'Planificación 2026-1'!Y:Y,"PRESENCIAL"))</f>
        <v>0</v>
      </c>
      <c r="DS72" s="61" t="str">
        <f t="shared" si="20"/>
        <v/>
      </c>
      <c r="DT72" s="58">
        <f>IF(C72="","",SUMIFS('Planificación 2026-1'!S:S,'Planificación 2026-1'!X:X,C72,'Planificación 2026-1'!F:F,"HUAURA",'Planificación 2026-1'!Y:Y,"VIRTUAL"))</f>
        <v>0</v>
      </c>
      <c r="DU72" s="29">
        <f>IF(C72="","",SUMIFS('Planificación 2026-1'!S:S,'Planificación 2026-1'!X:X,C72,'Planificación 2026-1'!F:F,"HUAURA",'Planificación 2026-1'!Y:Y,"PRESENCIAL"))</f>
        <v>0</v>
      </c>
      <c r="DV72" s="32">
        <f>SUMIFS('Planificación 2026-1'!S:S,'Planificación 2026-1'!X:X,C72,'Planificación 2026-1'!F:F,"PRINCIPAL",'Planificación 2026-1'!Y:Y,"VIRTUAL",'Planificación 2026-1'!I:I,"&gt;2")</f>
        <v>0</v>
      </c>
      <c r="DW72" s="32">
        <f>SUMIFS('Planificación 2026-1'!S:S,'Planificación 2026-1'!X:X,C72,'Planificación 2026-1'!F:F,"PRINCIPAL",'Planificación 2026-1'!Y:Y,"&lt;&gt;VIRTUAL",'Planificación 2026-1'!I:I,"&gt;2")</f>
        <v>16</v>
      </c>
      <c r="DX72" s="32">
        <f>SUMIFS('Planificación 2026-1'!S:S,'Planificación 2026-1'!X:X,C72,'Planificación 2026-1'!F:F,"SUNAMPE",'Planificación 2026-1'!Y:Y,"VIRTUAL",'Planificación 2026-1'!I:I,"&gt;2")</f>
        <v>0</v>
      </c>
      <c r="DY72" s="32">
        <f>SUMIFS('Planificación 2026-1'!S:S,'Planificación 2026-1'!X:X,C72,'Planificación 2026-1'!F:F,"SUNAMPE",'Planificación 2026-1'!Y:Y,"&lt;&gt;VIRTUAL",'Planificación 2026-1'!I:I,"&gt;2")</f>
        <v>0</v>
      </c>
      <c r="DZ72" s="32">
        <f>SUMIFS('Planificación 2026-1'!S:S,'Planificación 2026-1'!X:X,C72,'Planificación 2026-1'!F:F,"FILIAL",'Planificación 2026-1'!Y:Y,"VIRTUAL",'Planificación 2026-1'!I:I,"&gt;2")</f>
        <v>0</v>
      </c>
      <c r="EA72" s="32">
        <f>SUMIFS('Planificación 2026-1'!S:S,'Planificación 2026-1'!X:X,C72,'Planificación 2026-1'!F:F,"FILIAL",'Planificación 2026-1'!Y:Y,"&lt;&gt;VIRTUAL",'Planificación 2026-1'!I:I,"&gt;2")</f>
        <v>0</v>
      </c>
      <c r="EB72" s="32">
        <f>SUMIFS('Planificación 2026-1'!S:S,'Planificación 2026-1'!X:X,C72,'Planificación 2026-1'!F:F,"PORUMA",'Planificación 2026-1'!Y:Y,"VIRTUAL",'Planificación 2026-1'!I:I,"&gt;2")</f>
        <v>0</v>
      </c>
      <c r="EC72" s="32">
        <f>SUMIFS('Planificación 2026-1'!S:S,'Planificación 2026-1'!X:X,C72,'Planificación 2026-1'!F:F,"PORUMA",'Planificación 2026-1'!Y:Y,"&lt;&gt;VIRTUAL",'Planificación 2026-1'!I:I,"&gt;2")</f>
        <v>0</v>
      </c>
      <c r="ED72" s="32">
        <f>SUMIFS('Planificación 2026-1'!S:S,'Planificación 2026-1'!X:X,C72,'Planificación 2026-1'!F:F,"HUAURA",'Planificación 2026-1'!Y:Y,"VIRTUAL",'Planificación 2026-1'!I:I,"&gt;2")</f>
        <v>0</v>
      </c>
      <c r="EE72" s="32">
        <f>SUMIFS('Planificación 2026-1'!S:S,'Planificación 2026-1'!X:X,C72,'Planificación 2026-1'!F:F,"HUAURA",'Planificación 2026-1'!Y:Y,"&lt;&gt;VIRTUAL",'Planificación 2026-1'!I:I,"&gt;2")</f>
        <v>0</v>
      </c>
      <c r="EF72" s="32">
        <f>SUMIFS('Planificación 2026-1'!S:S,'Planificación 2026-1'!X:X,C72,'Planificación 2026-1'!F:F,"PRINCIPAL",'Planificación 2026-1'!Y:Y,"VIRTUAL",'Planificación 2026-1'!I:I,"&lt;3")</f>
        <v>0</v>
      </c>
      <c r="EG72" s="32">
        <f>SUMIFS('Planificación 2026-1'!S:S,'Planificación 2026-1'!X:X,C72,'Planificación 2026-1'!F:F,"PRINCIPAL",'Planificación 2026-1'!Y:Y,"&lt;&gt;VIRTUAL",'Planificación 2026-1'!I:I,"&lt;3")</f>
        <v>0</v>
      </c>
      <c r="EH72" s="32">
        <f>SUMIFS('Planificación 2026-1'!S:S,'Planificación 2026-1'!X:X,C72,'Planificación 2026-1'!F:F,"SUNAMPE",'Planificación 2026-1'!Y:Y,"VIRTUAL",'Planificación 2026-1'!I:I,"&lt;3")</f>
        <v>0</v>
      </c>
      <c r="EI72" s="32">
        <f>SUMIFS('Planificación 2026-1'!S:S,'Planificación 2026-1'!X:X,C72,'Planificación 2026-1'!F:F,"SUNAMPE",'Planificación 2026-1'!Y:Y,"&lt;&gt;VIRTUAL",'Planificación 2026-1'!I:I,"&lt;3")</f>
        <v>0</v>
      </c>
      <c r="EJ72" s="32">
        <f>SUMIFS('Planificación 2026-1'!S:S,'Planificación 2026-1'!X:X,C72,'Planificación 2026-1'!F:F,"FILIAL",'Planificación 2026-1'!Y:Y,"VIRTUAL",'Planificación 2026-1'!I:I,"&lt;3")</f>
        <v>0</v>
      </c>
      <c r="EK72" s="32">
        <f>SUMIFS('Planificación 2026-1'!S:S,'Planificación 2026-1'!X:X,C72,'Planificación 2026-1'!F:F,"FILIAL",'Planificación 2026-1'!Y:Y,"&lt;&gt;VIRTUAL",'Planificación 2026-1'!I:I,"&lt;3")</f>
        <v>0</v>
      </c>
      <c r="EL72" s="32">
        <f>SUMIFS('Planificación 2026-1'!S:S,'Planificación 2026-1'!X:X,C72,'Planificación 2026-1'!F:F,"PORUMA",'Planificación 2026-1'!Y:Y,"VIRTUAL",'Planificación 2026-1'!I:I,"&lt;3")</f>
        <v>0</v>
      </c>
      <c r="EM72" s="32">
        <f>SUMIFS('Planificación 2026-1'!S:S,'Planificación 2026-1'!X:X,C72,'Planificación 2026-1'!F:F,"PORUMA",'Planificación 2026-1'!Y:Y,"&lt;&gt;VIRTUAL",'Planificación 2026-1'!I:I,"&lt;3")</f>
        <v>0</v>
      </c>
      <c r="EN72" s="32">
        <f>SUMIFS('Planificación 2026-1'!S:S,'Planificación 2026-1'!X:X,C72,'Planificación 2026-1'!F:F,"HUAURA",'Planificación 2026-1'!Y:Y,"VIRTUAL",'Planificación 2026-1'!I:I,"&lt;3")</f>
        <v>0</v>
      </c>
      <c r="EO72" s="32">
        <f>SUMIFS('Planificación 2026-1'!S:S,'Planificación 2026-1'!X:X,C72,'Planificación 2026-1'!F:F,"HUAURA",'Planificación 2026-1'!Y:Y,"&lt;&gt;VIRTUAL",'Planificación 2026-1'!I:I,"&lt;3")</f>
        <v>0</v>
      </c>
      <c r="EP72" s="32">
        <f t="shared" si="13"/>
        <v>0</v>
      </c>
      <c r="EQ72" s="32">
        <f t="shared" si="21"/>
        <v>0</v>
      </c>
      <c r="ER72" s="32">
        <f t="shared" si="22"/>
        <v>0</v>
      </c>
      <c r="ES72" s="32">
        <f t="shared" si="23"/>
        <v>16</v>
      </c>
      <c r="ET72" s="32">
        <f t="shared" si="24"/>
        <v>0</v>
      </c>
      <c r="EU72" s="32">
        <f t="shared" si="25"/>
        <v>16</v>
      </c>
      <c r="EV72" s="32" t="b">
        <f>EXACT(EU72,E72)</f>
        <v>1</v>
      </c>
      <c r="EW72" s="32"/>
      <c r="EX72" s="32">
        <f t="shared" si="14"/>
        <v>0</v>
      </c>
      <c r="EY72" s="32">
        <f t="shared" si="15"/>
        <v>16</v>
      </c>
      <c r="EZ72" s="32" t="b">
        <f>EXACT(SUM(EX72:EY72),E72)</f>
        <v>1</v>
      </c>
      <c r="FA72" s="32" t="str">
        <f t="shared" si="16"/>
        <v>SEDE</v>
      </c>
      <c r="FB72" s="32" t="str">
        <f t="shared" si="26"/>
        <v>PRESENCIAL</v>
      </c>
    </row>
    <row r="73" spans="1:158">
      <c r="A73" s="33"/>
      <c r="B73" s="65">
        <v>70</v>
      </c>
      <c r="C73" s="32" t="s">
        <v>274</v>
      </c>
      <c r="D73" s="429">
        <v>15586796</v>
      </c>
      <c r="E73" s="62">
        <f>SUMIF('Planificación 2026-1'!X:X,C73,'Planificación 2026-1'!S:S)</f>
        <v>32</v>
      </c>
      <c r="F73" s="63" t="s">
        <v>199</v>
      </c>
      <c r="G73" s="454" t="s">
        <v>200</v>
      </c>
      <c r="H73" s="64" t="s">
        <v>44</v>
      </c>
      <c r="I73" s="64" t="s">
        <v>171</v>
      </c>
      <c r="J73" s="32" t="s">
        <v>44</v>
      </c>
      <c r="K73" s="32" t="s">
        <v>166</v>
      </c>
      <c r="L73" s="57" t="str">
        <f>IF(SUM(COUNTIFS('Planificación 2026-1'!F:F,"PRINCIPAL",'Planificación 2026-1'!X:X,C73,'Planificación 2026-1'!H:H,"AF"))&gt;0,"P01"," ")</f>
        <v xml:space="preserve"> </v>
      </c>
      <c r="M73" s="58" t="str">
        <f>IF(SUM(COUNTIFS('Planificación 2026-1'!F:F,"PRINCIPAL",'Planificación 2026-1'!X:X,C73,'Planificación 2026-1'!H:H,"EN"))&gt;0,"P02"," ")</f>
        <v xml:space="preserve"> </v>
      </c>
      <c r="N73" s="58" t="str">
        <f>IF(SUM(COUNTIFS('Planificación 2026-1'!F:F,"PRINCIPAL",'Planificación 2026-1'!X:X,C73,'Planificación 2026-1'!H:H,"IS"))&gt;0,"P03"," ")</f>
        <v xml:space="preserve"> </v>
      </c>
      <c r="O73" s="58" t="str">
        <f>IF(SUM(COUNTIFS('Planificación 2026-1'!F:F,"PRINCIPAL",'Planificación 2026-1'!X:X,C73,'Planificación 2026-1'!H:H,"PS"))&gt;0,"P04"," ")</f>
        <v xml:space="preserve"> </v>
      </c>
      <c r="P73" s="58"/>
      <c r="Q73" s="58" t="str">
        <f>IF(SUM(COUNTIFS('Planificación 2026-1'!F:F,"PRINCIPAL",'Planificación 2026-1'!X:X,C73,'Planificación 2026-1'!H:H,"IN"))&gt;0,"P06"," ")</f>
        <v xml:space="preserve"> </v>
      </c>
      <c r="R73" s="58" t="str">
        <f>IF(SUM(COUNTIFS('Planificación 2026-1'!F:F,"PRINCIPAL",'Planificación 2026-1'!X:X,C73,'Planificación 2026-1'!H:H,"CA"))&gt;0,"P07"," ")</f>
        <v xml:space="preserve"> </v>
      </c>
      <c r="S73" s="58" t="str">
        <f>IF(SUM(COUNTIFS('Planificación 2026-1'!F:F,"PRINCIPAL",'Planificación 2026-1'!X:X,C73,'Planificación 2026-1'!H:H,"DE"))&gt;0,"P08"," ")</f>
        <v xml:space="preserve"> </v>
      </c>
      <c r="T73" s="58" t="str">
        <f>IF(SUM(COUNTIFS('Planificación 2026-1'!F:F,"PRINCIPAL",'Planificación 2026-1'!X:X,C73,'Planificación 2026-1'!H:H,"OB"))&gt;0,"P09"," ")</f>
        <v xml:space="preserve"> </v>
      </c>
      <c r="U73" s="58" t="str">
        <f>IF(SUM(COUNTIFS('Planificación 2026-1'!F:F,"PRINCIPAL",'Planificación 2026-1'!X:X,C73,'Planificación 2026-1'!H:H,"MH"))&gt;0,"P31"," ")</f>
        <v xml:space="preserve"> </v>
      </c>
      <c r="V73" s="58" t="str">
        <f>IF(SUM(COUNTIFS('Planificación 2026-1'!F:F,"PRINCIPAL",'Planificación 2026-1'!X:X,C73,'Planificación 2026-1'!H:H,"IC"))&gt;0,"P32"," ")</f>
        <v xml:space="preserve"> </v>
      </c>
      <c r="W73" s="58" t="str">
        <f>IF(SUM(COUNTIFS('Planificación 2026-1'!F:F,"PRINCIPAL",'Planificación 2026-1'!X:X,C73,'Planificación 2026-1'!H:H,"AR"))&gt;0,"P34"," ")</f>
        <v xml:space="preserve"> </v>
      </c>
      <c r="X73" s="58" t="str">
        <f>IF(SUM(COUNTIFS('Planificación 2026-1'!F:F,"PRINCIPAL",'Planificación 2026-1'!X:X,C73,'Planificación 2026-1'!H:H,"T1"))&gt;0,"P35"," ")</f>
        <v xml:space="preserve"> </v>
      </c>
      <c r="Y73" s="58" t="str">
        <f>IF(SUM(COUNTIFS('Planificación 2026-1'!F:F,"PRINCIPAL",'Planificación 2026-1'!X:X,C73,'Planificación 2026-1'!H:H,"T3"))&gt;0,"P36"," ")</f>
        <v xml:space="preserve"> </v>
      </c>
      <c r="Z73" s="58" t="str">
        <f>IF(SUM(COUNTIFS('Planificación 2026-1'!F:F,"PRINCIPAL",'Planificación 2026-1'!X:X,C73,'Planificación 2026-1'!H:H,"T2"))&gt;0,"P37"," ")</f>
        <v xml:space="preserve"> </v>
      </c>
      <c r="AA73" s="58" t="str">
        <f>IF(SUM(COUNTIFS('Planificación 2026-1'!F:F,"PRINCIPAL",'Planificación 2026-1'!X:X,C73,'Planificación 2026-1'!H:H,"AE"))&gt;0,"P38"," ")</f>
        <v xml:space="preserve"> </v>
      </c>
      <c r="AB73" s="58" t="str">
        <f>IF(SUM(COUNTIFS('Planificación 2026-1'!F:F,"PRINCIPAL",'Planificación 2026-1'!X:X,C73,'Planificación 2026-1'!H:H,"T4"))&gt;0,"P55"," ")</f>
        <v xml:space="preserve"> </v>
      </c>
      <c r="AC73" s="58" t="str">
        <f>IF(SUM(COUNTIFS('Planificación 2026-1'!F:F,"FILIAL",'Planificación 2026-1'!X:X,C73,'Planificación 2026-1'!H:H,"AF"))&gt;0," P01"," ")</f>
        <v xml:space="preserve"> </v>
      </c>
      <c r="AD73" s="58" t="str">
        <f>IF(SUM(COUNTIFS('Planificación 2026-1'!F:F,"FILIAL",'Planificación 2026-1'!X:X,C73,'Planificación 2026-1'!H:H,"EN"))&gt;0,"P02"," ")</f>
        <v xml:space="preserve"> </v>
      </c>
      <c r="AE73" s="58" t="str">
        <f>IF(SUM(COUNTIFS('Planificación 2026-1'!F:F,"FILIAL",'Planificación 2026-1'!X:X,C73,'Planificación 2026-1'!H:H,"IS"))&gt;0,"P03"," ")</f>
        <v xml:space="preserve"> </v>
      </c>
      <c r="AF73" s="58" t="str">
        <f>IF(SUM(COUNTIFS('Planificación 2026-1'!F:F,"FILIAL",'Planificación 2026-1'!X:X,C73,'Planificación 2026-1'!H:H,"PS"))&gt;0,"P04"," ")</f>
        <v xml:space="preserve"> </v>
      </c>
      <c r="AG73" s="58"/>
      <c r="AH73" s="58" t="str">
        <f>IF(SUM(COUNTIFS('Planificación 2026-1'!F:F,"FILIAL",'Planificación 2026-1'!X:X,C73,'Planificación 2026-1'!H:H,"IN"))&gt;0,"P06"," ")</f>
        <v xml:space="preserve"> </v>
      </c>
      <c r="AI73" s="58" t="str">
        <f>IF(SUM(COUNTIFS('Planificación 2026-1'!F:F,"FILIAL",'Planificación 2026-1'!X:X,C73,'Planificación 2026-1'!H:H,"CA"))&gt;0,"P07"," ")</f>
        <v xml:space="preserve"> </v>
      </c>
      <c r="AJ73" s="58" t="str">
        <f>IF(SUM(COUNTIFS('Planificación 2026-1'!F:F,"FILIAL",'Planificación 2026-1'!X:X,C73,'Planificación 2026-1'!H:H,"DE"))&gt;0,"P08"," ")</f>
        <v xml:space="preserve"> </v>
      </c>
      <c r="AK73" s="58" t="str">
        <f>IF(SUM(COUNTIFS('Planificación 2026-1'!F:F,"FILIAL",'Planificación 2026-1'!X:X,C73,'Planificación 2026-1'!H:H,"OB"))&gt;0,"P09"," ")</f>
        <v xml:space="preserve"> </v>
      </c>
      <c r="AL73" s="58" t="str">
        <f>IF(SUM(COUNTIFS('Planificación 2026-1'!F:F,"FILIAL",'Planificación 2026-1'!X:X,C73,'Planificación 2026-1'!H:H,"MH"))&gt;0,"P31"," ")</f>
        <v xml:space="preserve"> </v>
      </c>
      <c r="AM73" s="58" t="str">
        <f>IF(SUM(COUNTIFS('Planificación 2026-1'!F:F,"FILIAL",'Planificación 2026-1'!X:X,C73,'Planificación 2026-1'!H:H,"IC"))&gt;0,"P32"," ")</f>
        <v xml:space="preserve"> </v>
      </c>
      <c r="AN73" s="58" t="str">
        <f>IF(SUM(COUNTIFS('Planificación 2026-1'!F:F,"FILIAL",'Planificación 2026-1'!X:X,C73,'Planificación 2026-1'!H:H,"AR"))&gt;0,"P34"," ")</f>
        <v xml:space="preserve"> </v>
      </c>
      <c r="AO73" s="58" t="str">
        <f>IF(SUM(COUNTIFS('Planificación 2026-1'!F:F,"FILIAL",'Planificación 2026-1'!X:X,C73,'Planificación 2026-1'!H:H,"T1"))&gt;0,"P35"," ")</f>
        <v xml:space="preserve"> </v>
      </c>
      <c r="AP73" s="58" t="str">
        <f>IF(SUM(COUNTIFS('Planificación 2026-1'!F:F,"FILIAL",'Planificación 2026-1'!X:X,C73,'Planificación 2026-1'!H:H,"T3"))&gt;0,"P36"," ")</f>
        <v xml:space="preserve"> </v>
      </c>
      <c r="AQ73" s="58" t="str">
        <f>IF(SUM(COUNTIFS('Planificación 2026-1'!F:F,"FILIAL",'Planificación 2026-1'!X:X,C73,'Planificación 2026-1'!H:H,"T2"))&gt;0,"P37"," ")</f>
        <v xml:space="preserve"> </v>
      </c>
      <c r="AR73" s="58" t="str">
        <f>IF(SUM(COUNTIFS('Planificación 2026-1'!F:F,"FILIAL",'Planificación 2026-1'!X:X,C73,'Planificación 2026-1'!H:H,"AE"))&gt;0,"P38"," ")</f>
        <v xml:space="preserve"> </v>
      </c>
      <c r="AS73" s="58" t="str">
        <f>IF(SUM(COUNTIFS('Planificación 2026-1'!F:F,"FILIAL",'Planificación 2026-1'!X:X,C73,'Planificación 2026-1'!H:H,"T4"))&gt;0,"P55"," ")</f>
        <v xml:space="preserve"> </v>
      </c>
      <c r="AT73" s="58" t="str">
        <f>IF(SUM(COUNTIFS('Planificación 2026-1'!F:F,"SUNAMPE",'Planificación 2026-1'!X:X,C73,'Planificación 2026-1'!H:H,"AF"))&gt;0," P01"," ")</f>
        <v xml:space="preserve"> </v>
      </c>
      <c r="AU73" s="58" t="str">
        <f>IF(SUM(COUNTIFS('Planificación 2026-1'!F:F,"SUNAMPE",'Planificación 2026-1'!X:X,C73,'Planificación 2026-1'!H:H,"EN"))&gt;0,"P02"," ")</f>
        <v xml:space="preserve"> </v>
      </c>
      <c r="AV73" s="58" t="str">
        <f>IF(SUM(COUNTIFS('Planificación 2026-1'!F:F,"SUNAMPE",'Planificación 2026-1'!X:X,C73,'Planificación 2026-1'!H:H,"IS"))&gt;0,"P03"," ")</f>
        <v xml:space="preserve"> </v>
      </c>
      <c r="AW73" s="58" t="str">
        <f>IF(SUM(COUNTIFS('Planificación 2026-1'!F:F,"SUNAMPE",'Planificación 2026-1'!X:X,C73,'Planificación 2026-1'!H:H,"PS"))&gt;0,"P04"," ")</f>
        <v xml:space="preserve"> </v>
      </c>
      <c r="AX73" s="58"/>
      <c r="AY73" s="58" t="str">
        <f>IF(SUM(COUNTIFS('Planificación 2026-1'!F:F,"SUNAMPE",'Planificación 2026-1'!X:X,C73,'Planificación 2026-1'!H:H,"IN"))&gt;0,"P06"," ")</f>
        <v xml:space="preserve"> </v>
      </c>
      <c r="AZ73" s="58" t="str">
        <f>IF(SUM(COUNTIFS('Planificación 2026-1'!F:F,"SUNAMPE",'Planificación 2026-1'!X:X,C73,'Planificación 2026-1'!H:H,"CA"))&gt;0,"P07"," ")</f>
        <v xml:space="preserve"> </v>
      </c>
      <c r="BA73" s="58" t="str">
        <f>IF(SUM(COUNTIFS('Planificación 2026-1'!F:F,"SUNAMPE",'Planificación 2026-1'!X:X,C73,'Planificación 2026-1'!H:H,"DE"))&gt;0,"P08"," ")</f>
        <v xml:space="preserve"> </v>
      </c>
      <c r="BB73" s="58" t="str">
        <f>IF(SUM(COUNTIFS('Planificación 2026-1'!F:F,"SUNAMPE",'Planificación 2026-1'!X:X,C73,'Planificación 2026-1'!H:H,"OB"))&gt;0,"P09"," ")</f>
        <v xml:space="preserve"> </v>
      </c>
      <c r="BC73" s="58" t="str">
        <f>IF(SUM(COUNTIFS('Planificación 2026-1'!F:F,"SUNAMPE",'Planificación 2026-1'!X:X,C73,'Planificación 2026-1'!H:H,"MH"))&gt;0,"P31"," ")</f>
        <v xml:space="preserve"> </v>
      </c>
      <c r="BD73" s="58" t="str">
        <f>IF(SUM(COUNTIFS('Planificación 2026-1'!F:F,"SUNAMPE",'Planificación 2026-1'!X:X,C73,'Planificación 2026-1'!H:H,"IC"))&gt;0,"P32"," ")</f>
        <v xml:space="preserve"> </v>
      </c>
      <c r="BE73" s="58" t="str">
        <f>IF(SUM(COUNTIFS('Planificación 2026-1'!F:F,"SUNAMPE",'Planificación 2026-1'!X:X,C73,'Planificación 2026-1'!H:H,"AR"))&gt;0,"P34"," ")</f>
        <v xml:space="preserve"> </v>
      </c>
      <c r="BF73" s="58" t="str">
        <f>IF(SUM(COUNTIFS('Planificación 2026-1'!F:F,"SUNAMPE",'Planificación 2026-1'!X:X,C73,'Planificación 2026-1'!H:H,"T1"))&gt;0,"P35"," ")</f>
        <v xml:space="preserve"> </v>
      </c>
      <c r="BG73" s="58" t="str">
        <f>IF(SUM(COUNTIFS('Planificación 2026-1'!F:F,"SUNAMPE",'Planificación 2026-1'!X:X,C73,'Planificación 2026-1'!H:H,"T3"))&gt;0,"P36"," ")</f>
        <v xml:space="preserve"> </v>
      </c>
      <c r="BH73" s="58" t="str">
        <f>IF(SUM(COUNTIFS('Planificación 2026-1'!F:F,"SUNAMPE",'Planificación 2026-1'!X:X,C73,'Planificación 2026-1'!H:H,"T2"))&gt;0,"P37"," ")</f>
        <v xml:space="preserve"> </v>
      </c>
      <c r="BI73" s="58" t="str">
        <f>IF(SUM(COUNTIFS('Planificación 2026-1'!F:F,"SUNAMPE",'Planificación 2026-1'!X:X,C73,'Planificación 2026-1'!H:H,"AE"))&gt;0,"P38"," ")</f>
        <v xml:space="preserve"> </v>
      </c>
      <c r="BJ73" s="58" t="str">
        <f>IF(SUM(COUNTIFS('Planificación 2026-1'!F:F,"SUNAMPE",'Planificación 2026-1'!X:X,C73,'Planificación 2026-1'!H:H,"T4"))&gt;0,"P55"," ")</f>
        <v xml:space="preserve"> </v>
      </c>
      <c r="BK73" s="58" t="str">
        <f>IF(SUM(COUNTIFS('Planificación 2026-1'!F:F,"HUAURA",'Planificación 2026-1'!X:X,C73,'Planificación 2026-1'!H:H,"AF"))&gt;0," P01"," ")</f>
        <v xml:space="preserve"> </v>
      </c>
      <c r="BL73" s="58" t="str">
        <f>IF(SUM(COUNTIFS('Planificación 2026-1'!F:F,"HUAURA",'Planificación 2026-1'!X:X,C73,'Planificación 2026-1'!H:H,"EN"))&gt;0,"P02"," ")</f>
        <v>P02</v>
      </c>
      <c r="BM73" s="58" t="str">
        <f>IF(SUM(COUNTIFS('Planificación 2026-1'!F:F,"HUAURA",'Planificación 2026-1'!X:X,C73,'Planificación 2026-1'!H:H,"IS"))&gt;0,"P03"," ")</f>
        <v xml:space="preserve"> </v>
      </c>
      <c r="BN73" s="58" t="str">
        <f>IF(SUM(COUNTIFS('Planificación 2026-1'!F:F,"HUAURA",'Planificación 2026-1'!X:X,C73,'Planificación 2026-1'!H:H,"PS"))&gt;0,"P04"," ")</f>
        <v>P04</v>
      </c>
      <c r="BO73" s="58"/>
      <c r="BP73" s="58" t="str">
        <f>IF(SUM(COUNTIFS('Planificación 2026-1'!F:F,"HUAURA",'Planificación 2026-1'!X:X,C73,'Planificación 2026-1'!H:H,"IN"))&gt;0,"P06"," ")</f>
        <v xml:space="preserve"> </v>
      </c>
      <c r="BQ73" s="58" t="str">
        <f>IF(SUM(COUNTIFS('Planificación 2026-1'!F:F,"HUAURA",'Planificación 2026-1'!X:X,C73,'Planificación 2026-1'!H:H,"CA"))&gt;0,"P07"," ")</f>
        <v xml:space="preserve"> </v>
      </c>
      <c r="BR73" s="58" t="str">
        <f>IF(SUM(COUNTIFS('Planificación 2026-1'!F:F,"HUAURA",'Planificación 2026-1'!X:X,C73,'Planificación 2026-1'!H:H,"DE"))&gt;0,"P08"," ")</f>
        <v xml:space="preserve"> </v>
      </c>
      <c r="BS73" s="58" t="str">
        <f>IF(SUM(COUNTIFS('Planificación 2026-1'!F:F,"HUAURA",'Planificación 2026-1'!X:X,C73,'Planificación 2026-1'!H:H,"OB"))&gt;0,"P09"," ")</f>
        <v>P09</v>
      </c>
      <c r="BT73" s="58" t="str">
        <f>IF(SUM(COUNTIFS('Planificación 2026-1'!F:F,"HUAURA",'Planificación 2026-1'!X:X,C73,'Planificación 2026-1'!H:H,"MH"))&gt;0,"P31"," ")</f>
        <v xml:space="preserve"> </v>
      </c>
      <c r="BU73" s="58" t="str">
        <f>IF(SUM(COUNTIFS('Planificación 2026-1'!F:F,"HUAURA",'Planificación 2026-1'!X:X,C73,'Planificación 2026-1'!H:H,"IC"))&gt;0,"P32"," ")</f>
        <v xml:space="preserve"> </v>
      </c>
      <c r="BV73" s="58" t="str">
        <f>IF(SUM(COUNTIFS('Planificación 2026-1'!F:F,"HUAURA",'Planificación 2026-1'!X:X,C73,'Planificación 2026-1'!H:H,"AR"))&gt;0,"P34"," ")</f>
        <v xml:space="preserve"> </v>
      </c>
      <c r="BW73" s="58" t="str">
        <f>IF(SUM(COUNTIFS('Planificación 2026-1'!F:F,"HUAURA",'Planificación 2026-1'!X:X,C73,'Planificación 2026-1'!H:H,"T1"))&gt;0,"P35"," ")</f>
        <v xml:space="preserve"> </v>
      </c>
      <c r="BX73" s="58" t="str">
        <f>IF(SUM(COUNTIFS('Planificación 2026-1'!F:F,"HUAURA",'Planificación 2026-1'!X:X,C73,'Planificación 2026-1'!H:H,"T3"))&gt;0,"P36"," ")</f>
        <v xml:space="preserve"> </v>
      </c>
      <c r="BY73" s="58" t="str">
        <f>IF(SUM(COUNTIFS('Planificación 2026-1'!F:F,"HUAURA",'Planificación 2026-1'!X:X,C73,'Planificación 2026-1'!H:H,"T2"))&gt;0,"P37"," ")</f>
        <v xml:space="preserve"> </v>
      </c>
      <c r="BZ73" s="58" t="str">
        <f>IF(SUM(COUNTIFS('Planificación 2026-1'!F:F,"HUAURA",'Planificación 2026-1'!X:X,C73,'Planificación 2026-1'!H:H,"AE"))&gt;0,"P38"," ")</f>
        <v xml:space="preserve"> </v>
      </c>
      <c r="CA73" s="58" t="str">
        <f>IF(SUM(COUNTIFS('Planificación 2026-1'!F:F,"HUAURA",'Planificación 2026-1'!X:X,C73,'Planificación 2026-1'!H:H,"T4"))&gt;0,"P55"," ")</f>
        <v xml:space="preserve"> </v>
      </c>
      <c r="CB73" s="59">
        <f>SUMIFS('Planificación 2026-1'!S:S,'Planificación 2026-1'!X:X,C73,'Planificación 2026-1'!H:H,"AF",'Planificación 2026-1'!I:I,"&gt;2")</f>
        <v>0</v>
      </c>
      <c r="CC73" s="59">
        <f>SUMIFS('Planificación 2026-1'!S:S,'Planificación 2026-1'!X:X,C73,'Planificación 2026-1'!H:H,"EN",'Planificación 2026-1'!I:I,"&gt;2")</f>
        <v>0</v>
      </c>
      <c r="CD73" s="59">
        <f>SUMIFS('Planificación 2026-1'!S:S,'Planificación 2026-1'!X:X,C73,'Planificación 2026-1'!H:H,"IS",'Planificación 2026-1'!I:I,"&gt;2")</f>
        <v>0</v>
      </c>
      <c r="CE73" s="59">
        <f>SUMIFS('Planificación 2026-1'!S:S,'Planificación 2026-1'!X:X,C73,'Planificación 2026-1'!H:H,"PS",'Planificación 2026-1'!I:I,"&gt;2")</f>
        <v>0</v>
      </c>
      <c r="CF73" s="59">
        <f>SUMIFS('Planificación 2026-1'!S:S,'Planificación 2026-1'!X:X,C73,'Planificación 2026-1'!H:H,"IN",'Planificación 2026-1'!I:I,"&gt;2")</f>
        <v>0</v>
      </c>
      <c r="CG73" s="59">
        <f>SUMIFS('Planificación 2026-1'!S:S,'Planificación 2026-1'!X:X,C73,'Planificación 2026-1'!H:H,"CA",'Planificación 2026-1'!I:I,"&gt;2")</f>
        <v>0</v>
      </c>
      <c r="CH73" s="59">
        <f>SUMIFS('Planificación 2026-1'!S:S,'Planificación 2026-1'!X:X,C73,'Planificación 2026-1'!H:H,"DE",'Planificación 2026-1'!I:I,"&gt;2")</f>
        <v>0</v>
      </c>
      <c r="CI73" s="59">
        <f>SUMIFS('Planificación 2026-1'!S:S,'Planificación 2026-1'!X:X,C73,'Planificación 2026-1'!H:H,"OB",'Planificación 2026-1'!I:I,"&gt;2")</f>
        <v>0</v>
      </c>
      <c r="CJ73" s="59">
        <f>SUMIFS('Planificación 2026-1'!S:S,'Planificación 2026-1'!X:X,C73,'Planificación 2026-1'!H:H,"MH",'Planificación 2026-1'!I:I,"&gt;2")</f>
        <v>0</v>
      </c>
      <c r="CK73" s="59">
        <f>SUMIFS('Planificación 2026-1'!S:S,'Planificación 2026-1'!X:X,C73,'Planificación 2026-1'!H:H,"IC",'Planificación 2026-1'!I:I,"&gt;2")</f>
        <v>0</v>
      </c>
      <c r="CL73" s="59">
        <f>SUMIFS('Planificación 2026-1'!S:S,'Planificación 2026-1'!X:X,C73,'Planificación 2026-1'!H:H,"AR",'Planificación 2026-1'!I:I,"&gt;2")</f>
        <v>0</v>
      </c>
      <c r="CM73" s="59">
        <f>SUMIFS('Planificación 2026-1'!S:S,'Planificación 2026-1'!X:X,C73,'Planificación 2026-1'!H:H,"AE",'Planificación 2026-1'!I:I,"&gt;2")</f>
        <v>0</v>
      </c>
      <c r="CN73" s="59">
        <f>SUMIFS('Planificación 2026-1'!S:S,'Planificación 2026-1'!X:X,C73,'Planificación 2026-1'!H:H,"T1",'Planificación 2026-1'!I:I,"&gt;2")</f>
        <v>0</v>
      </c>
      <c r="CO73" s="59">
        <f>SUMIFS('Planificación 2026-1'!S:S,'Planificación 2026-1'!X:X,C73,'Planificación 2026-1'!H:H,"T3",'Planificación 2026-1'!I:I,"&gt;2")</f>
        <v>0</v>
      </c>
      <c r="CP73" s="59">
        <f>SUMIFS('Planificación 2026-1'!S:S,'Planificación 2026-1'!X:X,C73,'Planificación 2026-1'!H:H,"T2",'Planificación 2026-1'!I:I,"&gt;2")</f>
        <v>0</v>
      </c>
      <c r="CQ73" s="59">
        <f>SUMIFS('Planificación 2026-1'!S:S,'Planificación 2026-1'!X:X,C73,'Planificación 2026-1'!H:H,"T4",'Planificación 2026-1'!I:I,"&gt;2")</f>
        <v>0</v>
      </c>
      <c r="CR73" s="59">
        <f>SUMIFS('Planificación 2026-1'!S:S,'Planificación 2026-1'!X:X,C73,'Planificación 2026-1'!H:H,"AF",'Planificación 2026-1'!I:I,"&lt;3")</f>
        <v>0</v>
      </c>
      <c r="CS73" s="59">
        <f>SUMIFS('Planificación 2026-1'!S:S,'Planificación 2026-1'!X:X,C73,'Planificación 2026-1'!H:H,"EN",'Planificación 2026-1'!I:I,"&lt;3")</f>
        <v>14</v>
      </c>
      <c r="CT73" s="59">
        <f>SUMIFS('Planificación 2026-1'!S:S,'Planificación 2026-1'!X:X,C73,'Planificación 2026-1'!H:H,"IS",'Planificación 2026-1'!I:I,"&lt;3")</f>
        <v>0</v>
      </c>
      <c r="CU73" s="59">
        <f>SUMIFS('Planificación 2026-1'!S:S,'Planificación 2026-1'!X:X,C73,'Planificación 2026-1'!H:H,"PS",'Planificación 2026-1'!I:I,"&lt;3")</f>
        <v>9</v>
      </c>
      <c r="CV73" s="59">
        <f>SUMIFS('Planificación 2026-1'!S:S,'Planificación 2026-1'!X:X,C73,'Planificación 2026-1'!H:H,"IN",'Planificación 2026-1'!I:I,"&lt;3")</f>
        <v>0</v>
      </c>
      <c r="CW73" s="59">
        <f>SUMIFS('Planificación 2026-1'!S:S,'Planificación 2026-1'!X:X,C73,'Planificación 2026-1'!H:H,"CA",'Planificación 2026-1'!I:I,"&lt;3")</f>
        <v>0</v>
      </c>
      <c r="CX73" s="59">
        <f>SUMIFS('Planificación 2026-1'!S:S,'Planificación 2026-1'!X:X,C73,'Planificación 2026-1'!H:H,"DE",'Planificación 2026-1'!I:I,"&lt;3")</f>
        <v>0</v>
      </c>
      <c r="CY73" s="59">
        <f>SUMIFS('Planificación 2026-1'!S:S,'Planificación 2026-1'!X:X,C73,'Planificación 2026-1'!H:H,"OB",'Planificación 2026-1'!I:I,"&lt;3")</f>
        <v>9</v>
      </c>
      <c r="CZ73" s="59">
        <f>SUMIFS('Planificación 2026-1'!S:S,'Planificación 2026-1'!X:X,C73,'Planificación 2026-1'!H:H,"MH",'Planificación 2026-1'!I:I,"&lt;3")</f>
        <v>0</v>
      </c>
      <c r="DA73" s="59">
        <f>SUMIFS('Planificación 2026-1'!S:S,'Planificación 2026-1'!X:X,C73,'Planificación 2026-1'!H:H,"IC",'Planificación 2026-1'!I:I,"&lt;3")</f>
        <v>0</v>
      </c>
      <c r="DB73" s="59">
        <f>SUMIFS('Planificación 2026-1'!S:S,'Planificación 2026-1'!X:X,C73,'Planificación 2026-1'!H:H,"AR",'Planificación 2026-1'!I:I,"&lt;3")</f>
        <v>0</v>
      </c>
      <c r="DC73" s="59">
        <f>SUMIFS('Planificación 2026-1'!S:S,'Planificación 2026-1'!X:X,C73,'Planificación 2026-1'!H:H,"AE",'Planificación 2026-1'!I:I,"&lt;3")</f>
        <v>0</v>
      </c>
      <c r="DD73" s="59">
        <f>SUMIFS('Planificación 2026-1'!S:S,'Planificación 2026-1'!X:X,C73,'Planificación 2026-1'!H:H,"T1",'Planificación 2026-1'!I:I,"&lt;3")</f>
        <v>0</v>
      </c>
      <c r="DE73" s="59">
        <f>SUMIFS('Planificación 2026-1'!S:S,'Planificación 2026-1'!X:X,C73,'Planificación 2026-1'!H:H,"T3",'Planificación 2026-1'!I:I,"&lt;3")</f>
        <v>0</v>
      </c>
      <c r="DF73" s="59">
        <f>SUMIFS('Planificación 2026-1'!S:S,'Planificación 2026-1'!X:X,C73,'Planificación 2026-1'!H:H,"T2",'Planificación 2026-1'!I:I,"&lt;3")</f>
        <v>0</v>
      </c>
      <c r="DG73" s="59">
        <f>SUMIFS('Planificación 2026-1'!S:S,'Planificación 2026-1'!X:X,C73,'Planificación 2026-1'!H:H,"T4",'Planificación 2026-1'!I:I,"&lt;3")</f>
        <v>0</v>
      </c>
      <c r="DH73" s="58" t="str">
        <f t="shared" ref="DH73" si="27">TRIM(CONCATENATE(L73,M73,N73,O73,P73,Q73,R73,S73,T73,U73,V73,W73,X73,Y73,Z73,AA73,AB73))</f>
        <v/>
      </c>
      <c r="DI73" s="27">
        <f>IF(C73="","",SUMIFS('Planificación 2026-1'!S:S,'Planificación 2026-1'!X:X,C73,'Planificación 2026-1'!F:F,"PRINCIPAL",'Planificación 2026-1'!Y:Y,"VIRTUAL"))</f>
        <v>0</v>
      </c>
      <c r="DJ73" s="27">
        <f>IF(C73="","",SUMIFS('Planificación 2026-1'!S:S,'Planificación 2026-1'!X:X,C73,'Planificación 2026-1'!F:F,"PRINCIPAL",'Planificación 2026-1'!Y:Y,"PRESENCIAL"))</f>
        <v>0</v>
      </c>
      <c r="DK73" s="27">
        <f>IF(C73="","",SUMIFS('Planificación 2026-1'!S:S,'Planificación 2026-1'!X:X,C73,'Planificación 2026-1'!F:F,"PRINCIPAL",'Planificación 2026-1'!Y:Y,"HIBRIDO PRESENCIAL"))</f>
        <v>0</v>
      </c>
      <c r="DL73" s="58" t="str">
        <f t="shared" ref="DL73" si="28">TRIM(CONCATENATE(AC73,AD73,AE73,AF73,AG73,AH73,AI73,AJ73,AK73,AL73,AM73,AN73,AO73,AP73,AQ73,AR73,AS73))</f>
        <v/>
      </c>
      <c r="DM73" s="58">
        <f>IF(C73="","",SUMIFS('Planificación 2026-1'!S:S,'Planificación 2026-1'!X:X,C73,'Planificación 2026-1'!F:F,"FILIAL",'Planificación 2026-1'!Y:Y,"VIRTUAL"))</f>
        <v>0</v>
      </c>
      <c r="DN73" s="60">
        <f>IF(C73="","",SUMIFS('Planificación 2026-1'!S:S,'Planificación 2026-1'!X:X,C73,'Planificación 2026-1'!F:F,"FILIAL",'Planificación 2026-1'!Y:Y,"PRESENCIAL"))</f>
        <v>0</v>
      </c>
      <c r="DO73" s="29">
        <f>IF(C73="","",SUMIFS('Planificación 2026-1'!S:S,'Planificación 2026-1'!X:X,C73,'Planificación 2026-1'!F:F,"FILIAL",'Planificación 2026-1'!Y:Y,"HIBRIDO PRESENCIAL"))</f>
        <v>0</v>
      </c>
      <c r="DP73" s="61" t="str">
        <f t="shared" ref="DP73" si="29">TRIM(CONCATENATE(AT73,AU73,AV73,AW73,AX73,AY73,AZ73,BA73,BB73,BC73,BD73,BE73,BF73,BG73,BH73,BI73,BJ73))</f>
        <v/>
      </c>
      <c r="DQ73" s="58">
        <f>IF(C73="","",SUMIFS('Planificación 2026-1'!S:S,'Planificación 2026-1'!X:X,C73,'Planificación 2026-1'!F:F,"SUNAMPE",'Planificación 2026-1'!Y:Y,"VIRTUAL"))</f>
        <v>0</v>
      </c>
      <c r="DR73" s="29">
        <f>IF(C73="","",SUMIFS('Planificación 2026-1'!S:S,'Planificación 2026-1'!X:X,C73,'Planificación 2026-1'!F:F,"SUNAMPE",'Planificación 2026-1'!Y:Y,"PRESENCIAL"))</f>
        <v>0</v>
      </c>
      <c r="DS73" s="61" t="str">
        <f t="shared" ref="DS73" si="30">TRIM(CONCATENATE(BK73,BL73,BM73,BN73,BO73,BP73,BQ73,BR73,BS73,BT73,BU73,BV73,BW73,BX73,BY73,BZ73,CA73))</f>
        <v>P02 P04 P09</v>
      </c>
      <c r="DT73" s="58">
        <f>IF(C73="","",SUMIFS('Planificación 2026-1'!S:S,'Planificación 2026-1'!X:X,C73,'Planificación 2026-1'!F:F,"HUAURA",'Planificación 2026-1'!Y:Y,"VIRTUAL"))</f>
        <v>0</v>
      </c>
      <c r="DU73" s="29">
        <f>IF(C73="","",SUMIFS('Planificación 2026-1'!S:S,'Planificación 2026-1'!X:X,C73,'Planificación 2026-1'!F:F,"HUAURA",'Planificación 2026-1'!Y:Y,"PRESENCIAL"))</f>
        <v>32</v>
      </c>
      <c r="DV73" s="32">
        <f>SUMIFS('Planificación 2026-1'!S:S,'Planificación 2026-1'!X:X,C73,'Planificación 2026-1'!F:F,"PRINCIPAL",'Planificación 2026-1'!Y:Y,"VIRTUAL",'Planificación 2026-1'!I:I,"&gt;2")</f>
        <v>0</v>
      </c>
      <c r="DW73" s="32">
        <f>SUMIFS('Planificación 2026-1'!S:S,'Planificación 2026-1'!X:X,C73,'Planificación 2026-1'!F:F,"PRINCIPAL",'Planificación 2026-1'!Y:Y,"&lt;&gt;VIRTUAL",'Planificación 2026-1'!I:I,"&gt;2")</f>
        <v>0</v>
      </c>
      <c r="DX73" s="32">
        <f>SUMIFS('Planificación 2026-1'!S:S,'Planificación 2026-1'!X:X,C73,'Planificación 2026-1'!F:F,"SUNAMPE",'Planificación 2026-1'!Y:Y,"VIRTUAL",'Planificación 2026-1'!I:I,"&gt;2")</f>
        <v>0</v>
      </c>
      <c r="DY73" s="32">
        <f>SUMIFS('Planificación 2026-1'!S:S,'Planificación 2026-1'!X:X,C73,'Planificación 2026-1'!F:F,"SUNAMPE",'Planificación 2026-1'!Y:Y,"&lt;&gt;VIRTUAL",'Planificación 2026-1'!I:I,"&gt;2")</f>
        <v>0</v>
      </c>
      <c r="DZ73" s="32">
        <f>SUMIFS('Planificación 2026-1'!S:S,'Planificación 2026-1'!X:X,C73,'Planificación 2026-1'!F:F,"FILIAL",'Planificación 2026-1'!Y:Y,"VIRTUAL",'Planificación 2026-1'!I:I,"&gt;2")</f>
        <v>0</v>
      </c>
      <c r="EA73" s="32">
        <f>SUMIFS('Planificación 2026-1'!S:S,'Planificación 2026-1'!X:X,C73,'Planificación 2026-1'!F:F,"FILIAL",'Planificación 2026-1'!Y:Y,"&lt;&gt;VIRTUAL",'Planificación 2026-1'!I:I,"&gt;2")</f>
        <v>0</v>
      </c>
      <c r="EB73" s="32">
        <f>SUMIFS('Planificación 2026-1'!S:S,'Planificación 2026-1'!X:X,C73,'Planificación 2026-1'!F:F,"PORUMA",'Planificación 2026-1'!Y:Y,"VIRTUAL",'Planificación 2026-1'!I:I,"&gt;2")</f>
        <v>0</v>
      </c>
      <c r="EC73" s="32">
        <f>SUMIFS('Planificación 2026-1'!S:S,'Planificación 2026-1'!X:X,C73,'Planificación 2026-1'!F:F,"PORUMA",'Planificación 2026-1'!Y:Y,"&lt;&gt;VIRTUAL",'Planificación 2026-1'!I:I,"&gt;2")</f>
        <v>0</v>
      </c>
      <c r="ED73" s="32">
        <f>SUMIFS('Planificación 2026-1'!S:S,'Planificación 2026-1'!X:X,C73,'Planificación 2026-1'!F:F,"HUAURA",'Planificación 2026-1'!Y:Y,"VIRTUAL",'Planificación 2026-1'!I:I,"&gt;2")</f>
        <v>0</v>
      </c>
      <c r="EE73" s="32">
        <f>SUMIFS('Planificación 2026-1'!S:S,'Planificación 2026-1'!X:X,C73,'Planificación 2026-1'!F:F,"HUAURA",'Planificación 2026-1'!Y:Y,"&lt;&gt;VIRTUAL",'Planificación 2026-1'!I:I,"&gt;2")</f>
        <v>0</v>
      </c>
      <c r="EF73" s="32">
        <f>SUMIFS('Planificación 2026-1'!S:S,'Planificación 2026-1'!X:X,C73,'Planificación 2026-1'!F:F,"PRINCIPAL",'Planificación 2026-1'!Y:Y,"VIRTUAL",'Planificación 2026-1'!I:I,"&lt;3")</f>
        <v>0</v>
      </c>
      <c r="EG73" s="32">
        <f>SUMIFS('Planificación 2026-1'!S:S,'Planificación 2026-1'!X:X,C73,'Planificación 2026-1'!F:F,"PRINCIPAL",'Planificación 2026-1'!Y:Y,"&lt;&gt;VIRTUAL",'Planificación 2026-1'!I:I,"&lt;3")</f>
        <v>0</v>
      </c>
      <c r="EH73" s="32">
        <f>SUMIFS('Planificación 2026-1'!S:S,'Planificación 2026-1'!X:X,C73,'Planificación 2026-1'!F:F,"SUNAMPE",'Planificación 2026-1'!Y:Y,"VIRTUAL",'Planificación 2026-1'!I:I,"&lt;3")</f>
        <v>0</v>
      </c>
      <c r="EI73" s="32">
        <f>SUMIFS('Planificación 2026-1'!S:S,'Planificación 2026-1'!X:X,C73,'Planificación 2026-1'!F:F,"SUNAMPE",'Planificación 2026-1'!Y:Y,"&lt;&gt;VIRTUAL",'Planificación 2026-1'!I:I,"&lt;3")</f>
        <v>0</v>
      </c>
      <c r="EJ73" s="32">
        <f>SUMIFS('Planificación 2026-1'!S:S,'Planificación 2026-1'!X:X,C73,'Planificación 2026-1'!F:F,"FILIAL",'Planificación 2026-1'!Y:Y,"VIRTUAL",'Planificación 2026-1'!I:I,"&lt;3")</f>
        <v>0</v>
      </c>
      <c r="EK73" s="32">
        <f>SUMIFS('Planificación 2026-1'!S:S,'Planificación 2026-1'!X:X,C73,'Planificación 2026-1'!F:F,"FILIAL",'Planificación 2026-1'!Y:Y,"&lt;&gt;VIRTUAL",'Planificación 2026-1'!I:I,"&lt;3")</f>
        <v>0</v>
      </c>
      <c r="EL73" s="32">
        <f>SUMIFS('Planificación 2026-1'!S:S,'Planificación 2026-1'!X:X,C73,'Planificación 2026-1'!F:F,"PORUMA",'Planificación 2026-1'!Y:Y,"VIRTUAL",'Planificación 2026-1'!I:I,"&lt;3")</f>
        <v>0</v>
      </c>
      <c r="EM73" s="32">
        <f>SUMIFS('Planificación 2026-1'!S:S,'Planificación 2026-1'!X:X,C73,'Planificación 2026-1'!F:F,"PORUMA",'Planificación 2026-1'!Y:Y,"&lt;&gt;VIRTUAL",'Planificación 2026-1'!I:I,"&lt;3")</f>
        <v>0</v>
      </c>
      <c r="EN73" s="32">
        <f>SUMIFS('Planificación 2026-1'!S:S,'Planificación 2026-1'!X:X,C73,'Planificación 2026-1'!F:F,"HUAURA",'Planificación 2026-1'!Y:Y,"VIRTUAL",'Planificación 2026-1'!I:I,"&lt;3")</f>
        <v>0</v>
      </c>
      <c r="EO73" s="32">
        <f>SUMIFS('Planificación 2026-1'!S:S,'Planificación 2026-1'!X:X,C73,'Planificación 2026-1'!F:F,"HUAURA",'Planificación 2026-1'!Y:Y,"&lt;&gt;VIRTUAL",'Planificación 2026-1'!I:I,"&lt;3")</f>
        <v>32</v>
      </c>
      <c r="EP73" s="32">
        <f t="shared" si="13"/>
        <v>0</v>
      </c>
      <c r="EQ73" s="32">
        <f t="shared" si="21"/>
        <v>32</v>
      </c>
      <c r="ER73" s="32">
        <f t="shared" si="22"/>
        <v>0</v>
      </c>
      <c r="ES73" s="32">
        <f t="shared" si="23"/>
        <v>0</v>
      </c>
      <c r="ET73" s="32">
        <f t="shared" si="24"/>
        <v>0</v>
      </c>
      <c r="EU73" s="32">
        <f t="shared" si="25"/>
        <v>32</v>
      </c>
      <c r="EV73" s="32" t="b">
        <f>EXACT(EU73,E73)</f>
        <v>1</v>
      </c>
      <c r="EW73" s="32"/>
      <c r="EX73" s="32">
        <f t="shared" si="14"/>
        <v>0</v>
      </c>
      <c r="EY73" s="32">
        <f t="shared" si="15"/>
        <v>32</v>
      </c>
      <c r="EZ73" s="32" t="b">
        <f>EXACT(SUM(EX73:EY73),E73)</f>
        <v>1</v>
      </c>
      <c r="FA73" s="32" t="str">
        <f t="shared" si="16"/>
        <v/>
      </c>
      <c r="FB73" s="32" t="str">
        <f t="shared" ref="FB73" si="31">IF(EX73=0,"PRESENCIAL",IF(EY73=0,"VIRTUAL",IF(EX73&gt;EY73,"MAS VIRTUAL",IF(EY73&gt;EX73,"MAS PRESENCIAL","AMBOS"))))</f>
        <v>PRESENCIAL</v>
      </c>
    </row>
    <row r="74" spans="1:158">
      <c r="A74" s="33"/>
      <c r="B74" s="65">
        <v>71</v>
      </c>
      <c r="C74" s="32" t="s">
        <v>275</v>
      </c>
      <c r="D74" s="429">
        <v>45813502</v>
      </c>
      <c r="E74" s="62">
        <f>SUMIF('Planificación 2026-1'!X:X,C74,'Planificación 2026-1'!S:S)</f>
        <v>13</v>
      </c>
      <c r="F74" s="63" t="s">
        <v>203</v>
      </c>
      <c r="G74" s="454" t="s">
        <v>200</v>
      </c>
      <c r="H74" s="64" t="s">
        <v>38</v>
      </c>
      <c r="I74" s="64" t="s">
        <v>152</v>
      </c>
      <c r="J74" s="32" t="s">
        <v>38</v>
      </c>
      <c r="K74" s="32" t="s">
        <v>152</v>
      </c>
      <c r="L74" s="57" t="str">
        <f>IF(SUM(COUNTIFS('Planificación 2026-1'!F:F,"PRINCIPAL",'Planificación 2026-1'!X:X,C74,'Planificación 2026-1'!H:H,"AF"))&gt;0,"P01"," ")</f>
        <v xml:space="preserve"> </v>
      </c>
      <c r="M74" s="58" t="str">
        <f>IF(SUM(COUNTIFS('Planificación 2026-1'!F:F,"PRINCIPAL",'Planificación 2026-1'!X:X,C74,'Planificación 2026-1'!H:H,"EN"))&gt;0,"P02"," ")</f>
        <v xml:space="preserve"> </v>
      </c>
      <c r="N74" s="58" t="str">
        <f>IF(SUM(COUNTIFS('Planificación 2026-1'!F:F,"PRINCIPAL",'Planificación 2026-1'!X:X,C74,'Planificación 2026-1'!H:H,"IS"))&gt;0,"P03"," ")</f>
        <v xml:space="preserve"> </v>
      </c>
      <c r="O74" s="58" t="str">
        <f>IF(SUM(COUNTIFS('Planificación 2026-1'!F:F,"PRINCIPAL",'Planificación 2026-1'!X:X,C74,'Planificación 2026-1'!H:H,"PS"))&gt;0,"P04"," ")</f>
        <v xml:space="preserve"> </v>
      </c>
      <c r="P74" s="58"/>
      <c r="Q74" s="58" t="str">
        <f>IF(SUM(COUNTIFS('Planificación 2026-1'!F:F,"PRINCIPAL",'Planificación 2026-1'!X:X,C74,'Planificación 2026-1'!H:H,"IN"))&gt;0,"P06"," ")</f>
        <v xml:space="preserve"> </v>
      </c>
      <c r="R74" s="58" t="str">
        <f>IF(SUM(COUNTIFS('Planificación 2026-1'!F:F,"PRINCIPAL",'Planificación 2026-1'!X:X,C74,'Planificación 2026-1'!H:H,"CA"))&gt;0,"P07"," ")</f>
        <v xml:space="preserve"> </v>
      </c>
      <c r="S74" s="58" t="str">
        <f>IF(SUM(COUNTIFS('Planificación 2026-1'!F:F,"PRINCIPAL",'Planificación 2026-1'!X:X,C74,'Planificación 2026-1'!H:H,"DE"))&gt;0,"P08"," ")</f>
        <v xml:space="preserve"> </v>
      </c>
      <c r="T74" s="58" t="str">
        <f>IF(SUM(COUNTIFS('Planificación 2026-1'!F:F,"PRINCIPAL",'Planificación 2026-1'!X:X,C74,'Planificación 2026-1'!H:H,"OB"))&gt;0,"P09"," ")</f>
        <v xml:space="preserve"> </v>
      </c>
      <c r="U74" s="58" t="str">
        <f>IF(SUM(COUNTIFS('Planificación 2026-1'!F:F,"PRINCIPAL",'Planificación 2026-1'!X:X,C74,'Planificación 2026-1'!H:H,"MH"))&gt;0,"P31"," ")</f>
        <v xml:space="preserve"> </v>
      </c>
      <c r="V74" s="58" t="str">
        <f>IF(SUM(COUNTIFS('Planificación 2026-1'!F:F,"PRINCIPAL",'Planificación 2026-1'!X:X,C74,'Planificación 2026-1'!H:H,"IC"))&gt;0,"P32"," ")</f>
        <v xml:space="preserve"> </v>
      </c>
      <c r="W74" s="58" t="str">
        <f>IF(SUM(COUNTIFS('Planificación 2026-1'!F:F,"PRINCIPAL",'Planificación 2026-1'!X:X,C74,'Planificación 2026-1'!H:H,"AR"))&gt;0,"P34"," ")</f>
        <v xml:space="preserve"> </v>
      </c>
      <c r="X74" s="58" t="str">
        <f>IF(SUM(COUNTIFS('Planificación 2026-1'!F:F,"PRINCIPAL",'Planificación 2026-1'!X:X,C74,'Planificación 2026-1'!H:H,"T1"))&gt;0,"P35"," ")</f>
        <v xml:space="preserve"> </v>
      </c>
      <c r="Y74" s="58" t="str">
        <f>IF(SUM(COUNTIFS('Planificación 2026-1'!F:F,"PRINCIPAL",'Planificación 2026-1'!X:X,C74,'Planificación 2026-1'!H:H,"T3"))&gt;0,"P36"," ")</f>
        <v xml:space="preserve"> </v>
      </c>
      <c r="Z74" s="58" t="str">
        <f>IF(SUM(COUNTIFS('Planificación 2026-1'!F:F,"PRINCIPAL",'Planificación 2026-1'!X:X,C74,'Planificación 2026-1'!H:H,"T2"))&gt;0,"P37"," ")</f>
        <v xml:space="preserve"> </v>
      </c>
      <c r="AA74" s="58" t="str">
        <f>IF(SUM(COUNTIFS('Planificación 2026-1'!F:F,"PRINCIPAL",'Planificación 2026-1'!X:X,C74,'Planificación 2026-1'!H:H,"AE"))&gt;0,"P38"," ")</f>
        <v xml:space="preserve"> </v>
      </c>
      <c r="AB74" s="58" t="str">
        <f>IF(SUM(COUNTIFS('Planificación 2026-1'!F:F,"PRINCIPAL",'Planificación 2026-1'!X:X,C74,'Planificación 2026-1'!H:H,"T4"))&gt;0,"P55"," ")</f>
        <v xml:space="preserve"> </v>
      </c>
      <c r="AC74" s="58" t="str">
        <f>IF(SUM(COUNTIFS('Planificación 2026-1'!F:F,"FILIAL",'Planificación 2026-1'!X:X,C74,'Planificación 2026-1'!H:H,"AF"))&gt;0," P01"," ")</f>
        <v xml:space="preserve"> </v>
      </c>
      <c r="AD74" s="58" t="str">
        <f>IF(SUM(COUNTIFS('Planificación 2026-1'!F:F,"FILIAL",'Planificación 2026-1'!X:X,C74,'Planificación 2026-1'!H:H,"EN"))&gt;0,"P02"," ")</f>
        <v xml:space="preserve"> </v>
      </c>
      <c r="AE74" s="58" t="str">
        <f>IF(SUM(COUNTIFS('Planificación 2026-1'!F:F,"FILIAL",'Planificación 2026-1'!X:X,C74,'Planificación 2026-1'!H:H,"IS"))&gt;0,"P03"," ")</f>
        <v xml:space="preserve"> </v>
      </c>
      <c r="AF74" s="58" t="str">
        <f>IF(SUM(COUNTIFS('Planificación 2026-1'!F:F,"FILIAL",'Planificación 2026-1'!X:X,C74,'Planificación 2026-1'!H:H,"PS"))&gt;0,"P04"," ")</f>
        <v>P04</v>
      </c>
      <c r="AG74" s="58"/>
      <c r="AH74" s="58" t="str">
        <f>IF(SUM(COUNTIFS('Planificación 2026-1'!F:F,"FILIAL",'Planificación 2026-1'!X:X,C74,'Planificación 2026-1'!H:H,"IN"))&gt;0,"P06"," ")</f>
        <v xml:space="preserve"> </v>
      </c>
      <c r="AI74" s="58" t="str">
        <f>IF(SUM(COUNTIFS('Planificación 2026-1'!F:F,"FILIAL",'Planificación 2026-1'!X:X,C74,'Planificación 2026-1'!H:H,"CA"))&gt;0,"P07"," ")</f>
        <v xml:space="preserve"> </v>
      </c>
      <c r="AJ74" s="58" t="str">
        <f>IF(SUM(COUNTIFS('Planificación 2026-1'!F:F,"FILIAL",'Planificación 2026-1'!X:X,C74,'Planificación 2026-1'!H:H,"DE"))&gt;0,"P08"," ")</f>
        <v xml:space="preserve"> </v>
      </c>
      <c r="AK74" s="58" t="str">
        <f>IF(SUM(COUNTIFS('Planificación 2026-1'!F:F,"FILIAL",'Planificación 2026-1'!X:X,C74,'Planificación 2026-1'!H:H,"OB"))&gt;0,"P09"," ")</f>
        <v xml:space="preserve"> </v>
      </c>
      <c r="AL74" s="58" t="str">
        <f>IF(SUM(COUNTIFS('Planificación 2026-1'!F:F,"FILIAL",'Planificación 2026-1'!X:X,C74,'Planificación 2026-1'!H:H,"MH"))&gt;0,"P31"," ")</f>
        <v xml:space="preserve"> </v>
      </c>
      <c r="AM74" s="58" t="str">
        <f>IF(SUM(COUNTIFS('Planificación 2026-1'!F:F,"FILIAL",'Planificación 2026-1'!X:X,C74,'Planificación 2026-1'!H:H,"IC"))&gt;0,"P32"," ")</f>
        <v xml:space="preserve"> </v>
      </c>
      <c r="AN74" s="58" t="str">
        <f>IF(SUM(COUNTIFS('Planificación 2026-1'!F:F,"FILIAL",'Planificación 2026-1'!X:X,C74,'Planificación 2026-1'!H:H,"AR"))&gt;0,"P34"," ")</f>
        <v xml:space="preserve"> </v>
      </c>
      <c r="AO74" s="58" t="str">
        <f>IF(SUM(COUNTIFS('Planificación 2026-1'!F:F,"FILIAL",'Planificación 2026-1'!X:X,C74,'Planificación 2026-1'!H:H,"T1"))&gt;0,"P35"," ")</f>
        <v xml:space="preserve"> </v>
      </c>
      <c r="AP74" s="58" t="str">
        <f>IF(SUM(COUNTIFS('Planificación 2026-1'!F:F,"FILIAL",'Planificación 2026-1'!X:X,C74,'Planificación 2026-1'!H:H,"T3"))&gt;0,"P36"," ")</f>
        <v xml:space="preserve"> </v>
      </c>
      <c r="AQ74" s="58" t="str">
        <f>IF(SUM(COUNTIFS('Planificación 2026-1'!F:F,"FILIAL",'Planificación 2026-1'!X:X,C74,'Planificación 2026-1'!H:H,"T2"))&gt;0,"P37"," ")</f>
        <v xml:space="preserve"> </v>
      </c>
      <c r="AR74" s="58" t="str">
        <f>IF(SUM(COUNTIFS('Planificación 2026-1'!F:F,"FILIAL",'Planificación 2026-1'!X:X,C74,'Planificación 2026-1'!H:H,"AE"))&gt;0,"P38"," ")</f>
        <v xml:space="preserve"> </v>
      </c>
      <c r="AS74" s="58" t="str">
        <f>IF(SUM(COUNTIFS('Planificación 2026-1'!F:F,"FILIAL",'Planificación 2026-1'!X:X,C74,'Planificación 2026-1'!H:H,"T4"))&gt;0,"P55"," ")</f>
        <v xml:space="preserve"> </v>
      </c>
      <c r="AT74" s="58" t="str">
        <f>IF(SUM(COUNTIFS('Planificación 2026-1'!F:F,"SUNAMPE",'Planificación 2026-1'!X:X,C74,'Planificación 2026-1'!H:H,"AF"))&gt;0," P01"," ")</f>
        <v xml:space="preserve"> </v>
      </c>
      <c r="AU74" s="58" t="str">
        <f>IF(SUM(COUNTIFS('Planificación 2026-1'!F:F,"SUNAMPE",'Planificación 2026-1'!X:X,C74,'Planificación 2026-1'!H:H,"EN"))&gt;0,"P02"," ")</f>
        <v xml:space="preserve"> </v>
      </c>
      <c r="AV74" s="58" t="str">
        <f>IF(SUM(COUNTIFS('Planificación 2026-1'!F:F,"SUNAMPE",'Planificación 2026-1'!X:X,C74,'Planificación 2026-1'!H:H,"IS"))&gt;0,"P03"," ")</f>
        <v xml:space="preserve"> </v>
      </c>
      <c r="AW74" s="58" t="str">
        <f>IF(SUM(COUNTIFS('Planificación 2026-1'!F:F,"SUNAMPE",'Planificación 2026-1'!X:X,C74,'Planificación 2026-1'!H:H,"PS"))&gt;0,"P04"," ")</f>
        <v xml:space="preserve"> </v>
      </c>
      <c r="AX74" s="58"/>
      <c r="AY74" s="58" t="str">
        <f>IF(SUM(COUNTIFS('Planificación 2026-1'!F:F,"SUNAMPE",'Planificación 2026-1'!X:X,C74,'Planificación 2026-1'!H:H,"IN"))&gt;0,"P06"," ")</f>
        <v xml:space="preserve"> </v>
      </c>
      <c r="AZ74" s="58" t="str">
        <f>IF(SUM(COUNTIFS('Planificación 2026-1'!F:F,"SUNAMPE",'Planificación 2026-1'!X:X,C74,'Planificación 2026-1'!H:H,"CA"))&gt;0,"P07"," ")</f>
        <v xml:space="preserve"> </v>
      </c>
      <c r="BA74" s="58" t="str">
        <f>IF(SUM(COUNTIFS('Planificación 2026-1'!F:F,"SUNAMPE",'Planificación 2026-1'!X:X,C74,'Planificación 2026-1'!H:H,"DE"))&gt;0,"P08"," ")</f>
        <v xml:space="preserve"> </v>
      </c>
      <c r="BB74" s="58" t="str">
        <f>IF(SUM(COUNTIFS('Planificación 2026-1'!F:F,"SUNAMPE",'Planificación 2026-1'!X:X,C74,'Planificación 2026-1'!H:H,"OB"))&gt;0,"P09"," ")</f>
        <v xml:space="preserve"> </v>
      </c>
      <c r="BC74" s="58" t="str">
        <f>IF(SUM(COUNTIFS('Planificación 2026-1'!F:F,"SUNAMPE",'Planificación 2026-1'!X:X,C74,'Planificación 2026-1'!H:H,"MH"))&gt;0,"P31"," ")</f>
        <v xml:space="preserve"> </v>
      </c>
      <c r="BD74" s="58" t="str">
        <f>IF(SUM(COUNTIFS('Planificación 2026-1'!F:F,"SUNAMPE",'Planificación 2026-1'!X:X,C74,'Planificación 2026-1'!H:H,"IC"))&gt;0,"P32"," ")</f>
        <v xml:space="preserve"> </v>
      </c>
      <c r="BE74" s="58" t="str">
        <f>IF(SUM(COUNTIFS('Planificación 2026-1'!F:F,"SUNAMPE",'Planificación 2026-1'!X:X,C74,'Planificación 2026-1'!H:H,"AR"))&gt;0,"P34"," ")</f>
        <v xml:space="preserve"> </v>
      </c>
      <c r="BF74" s="58" t="str">
        <f>IF(SUM(COUNTIFS('Planificación 2026-1'!F:F,"SUNAMPE",'Planificación 2026-1'!X:X,C74,'Planificación 2026-1'!H:H,"T1"))&gt;0,"P35"," ")</f>
        <v xml:space="preserve"> </v>
      </c>
      <c r="BG74" s="58" t="str">
        <f>IF(SUM(COUNTIFS('Planificación 2026-1'!F:F,"SUNAMPE",'Planificación 2026-1'!X:X,C74,'Planificación 2026-1'!H:H,"T3"))&gt;0,"P36"," ")</f>
        <v xml:space="preserve"> </v>
      </c>
      <c r="BH74" s="58" t="str">
        <f>IF(SUM(COUNTIFS('Planificación 2026-1'!F:F,"SUNAMPE",'Planificación 2026-1'!X:X,C74,'Planificación 2026-1'!H:H,"T2"))&gt;0,"P37"," ")</f>
        <v xml:space="preserve"> </v>
      </c>
      <c r="BI74" s="58" t="str">
        <f>IF(SUM(COUNTIFS('Planificación 2026-1'!F:F,"SUNAMPE",'Planificación 2026-1'!X:X,C74,'Planificación 2026-1'!H:H,"AE"))&gt;0,"P38"," ")</f>
        <v xml:space="preserve"> </v>
      </c>
      <c r="BJ74" s="58" t="str">
        <f>IF(SUM(COUNTIFS('Planificación 2026-1'!F:F,"SUNAMPE",'Planificación 2026-1'!X:X,C74,'Planificación 2026-1'!H:H,"T4"))&gt;0,"P55"," ")</f>
        <v xml:space="preserve"> </v>
      </c>
      <c r="BK74" s="58" t="str">
        <f>IF(SUM(COUNTIFS('Planificación 2026-1'!F:F,"HUAURA",'Planificación 2026-1'!X:X,C74,'Planificación 2026-1'!H:H,"AF"))&gt;0," P01"," ")</f>
        <v xml:space="preserve"> </v>
      </c>
      <c r="BL74" s="58" t="str">
        <f>IF(SUM(COUNTIFS('Planificación 2026-1'!F:F,"HUAURA",'Planificación 2026-1'!X:X,C74,'Planificación 2026-1'!H:H,"EN"))&gt;0,"P02"," ")</f>
        <v xml:space="preserve"> </v>
      </c>
      <c r="BM74" s="58" t="str">
        <f>IF(SUM(COUNTIFS('Planificación 2026-1'!F:F,"HUAURA",'Planificación 2026-1'!X:X,C74,'Planificación 2026-1'!H:H,"IS"))&gt;0,"P03"," ")</f>
        <v xml:space="preserve"> </v>
      </c>
      <c r="BN74" s="58" t="str">
        <f>IF(SUM(COUNTIFS('Planificación 2026-1'!F:F,"HUAURA",'Planificación 2026-1'!X:X,C74,'Planificación 2026-1'!H:H,"PS"))&gt;0,"P04"," ")</f>
        <v xml:space="preserve"> </v>
      </c>
      <c r="BO74" s="58"/>
      <c r="BP74" s="58" t="str">
        <f>IF(SUM(COUNTIFS('Planificación 2026-1'!F:F,"HUAURA",'Planificación 2026-1'!X:X,C74,'Planificación 2026-1'!H:H,"IN"))&gt;0,"P06"," ")</f>
        <v xml:space="preserve"> </v>
      </c>
      <c r="BQ74" s="58" t="str">
        <f>IF(SUM(COUNTIFS('Planificación 2026-1'!F:F,"HUAURA",'Planificación 2026-1'!X:X,C74,'Planificación 2026-1'!H:H,"CA"))&gt;0,"P07"," ")</f>
        <v xml:space="preserve"> </v>
      </c>
      <c r="BR74" s="58" t="str">
        <f>IF(SUM(COUNTIFS('Planificación 2026-1'!F:F,"HUAURA",'Planificación 2026-1'!X:X,C74,'Planificación 2026-1'!H:H,"DE"))&gt;0,"P08"," ")</f>
        <v xml:space="preserve"> </v>
      </c>
      <c r="BS74" s="58" t="str">
        <f>IF(SUM(COUNTIFS('Planificación 2026-1'!F:F,"HUAURA",'Planificación 2026-1'!X:X,C74,'Planificación 2026-1'!H:H,"OB"))&gt;0,"P09"," ")</f>
        <v xml:space="preserve"> </v>
      </c>
      <c r="BT74" s="58" t="str">
        <f>IF(SUM(COUNTIFS('Planificación 2026-1'!F:F,"HUAURA",'Planificación 2026-1'!X:X,C74,'Planificación 2026-1'!H:H,"MH"))&gt;0,"P31"," ")</f>
        <v xml:space="preserve"> </v>
      </c>
      <c r="BU74" s="58" t="str">
        <f>IF(SUM(COUNTIFS('Planificación 2026-1'!F:F,"HUAURA",'Planificación 2026-1'!X:X,C74,'Planificación 2026-1'!H:H,"IC"))&gt;0,"P32"," ")</f>
        <v xml:space="preserve"> </v>
      </c>
      <c r="BV74" s="58" t="str">
        <f>IF(SUM(COUNTIFS('Planificación 2026-1'!F:F,"HUAURA",'Planificación 2026-1'!X:X,C74,'Planificación 2026-1'!H:H,"AR"))&gt;0,"P34"," ")</f>
        <v xml:space="preserve"> </v>
      </c>
      <c r="BW74" s="58" t="str">
        <f>IF(SUM(COUNTIFS('Planificación 2026-1'!F:F,"HUAURA",'Planificación 2026-1'!X:X,C74,'Planificación 2026-1'!H:H,"T1"))&gt;0,"P35"," ")</f>
        <v xml:space="preserve"> </v>
      </c>
      <c r="BX74" s="58" t="str">
        <f>IF(SUM(COUNTIFS('Planificación 2026-1'!F:F,"HUAURA",'Planificación 2026-1'!X:X,C74,'Planificación 2026-1'!H:H,"T3"))&gt;0,"P36"," ")</f>
        <v xml:space="preserve"> </v>
      </c>
      <c r="BY74" s="58" t="str">
        <f>IF(SUM(COUNTIFS('Planificación 2026-1'!F:F,"HUAURA",'Planificación 2026-1'!X:X,C74,'Planificación 2026-1'!H:H,"T2"))&gt;0,"P37"," ")</f>
        <v xml:space="preserve"> </v>
      </c>
      <c r="BZ74" s="58" t="str">
        <f>IF(SUM(COUNTIFS('Planificación 2026-1'!F:F,"HUAURA",'Planificación 2026-1'!X:X,C74,'Planificación 2026-1'!H:H,"AE"))&gt;0,"P38"," ")</f>
        <v xml:space="preserve"> </v>
      </c>
      <c r="CA74" s="58" t="str">
        <f>IF(SUM(COUNTIFS('Planificación 2026-1'!F:F,"HUAURA",'Planificación 2026-1'!X:X,C74,'Planificación 2026-1'!H:H,"T4"))&gt;0,"P55"," ")</f>
        <v xml:space="preserve"> </v>
      </c>
      <c r="CB74" s="59">
        <f>SUMIFS('Planificación 2026-1'!S:S,'Planificación 2026-1'!X:X,C74,'Planificación 2026-1'!H:H,"AF",'Planificación 2026-1'!I:I,"&gt;2")</f>
        <v>0</v>
      </c>
      <c r="CC74" s="59">
        <f>SUMIFS('Planificación 2026-1'!S:S,'Planificación 2026-1'!X:X,C74,'Planificación 2026-1'!H:H,"EN",'Planificación 2026-1'!I:I,"&gt;2")</f>
        <v>0</v>
      </c>
      <c r="CD74" s="59">
        <f>SUMIFS('Planificación 2026-1'!S:S,'Planificación 2026-1'!X:X,C74,'Planificación 2026-1'!H:H,"IS",'Planificación 2026-1'!I:I,"&gt;2")</f>
        <v>0</v>
      </c>
      <c r="CE74" s="59">
        <f>SUMIFS('Planificación 2026-1'!S:S,'Planificación 2026-1'!X:X,C74,'Planificación 2026-1'!H:H,"PS",'Planificación 2026-1'!I:I,"&gt;2")</f>
        <v>13</v>
      </c>
      <c r="CF74" s="59">
        <f>SUMIFS('Planificación 2026-1'!S:S,'Planificación 2026-1'!X:X,C74,'Planificación 2026-1'!H:H,"IN",'Planificación 2026-1'!I:I,"&gt;2")</f>
        <v>0</v>
      </c>
      <c r="CG74" s="59">
        <f>SUMIFS('Planificación 2026-1'!S:S,'Planificación 2026-1'!X:X,C74,'Planificación 2026-1'!H:H,"CA",'Planificación 2026-1'!I:I,"&gt;2")</f>
        <v>0</v>
      </c>
      <c r="CH74" s="59">
        <f>SUMIFS('Planificación 2026-1'!S:S,'Planificación 2026-1'!X:X,C74,'Planificación 2026-1'!H:H,"DE",'Planificación 2026-1'!I:I,"&gt;2")</f>
        <v>0</v>
      </c>
      <c r="CI74" s="59">
        <f>SUMIFS('Planificación 2026-1'!S:S,'Planificación 2026-1'!X:X,C74,'Planificación 2026-1'!H:H,"OB",'Planificación 2026-1'!I:I,"&gt;2")</f>
        <v>0</v>
      </c>
      <c r="CJ74" s="59">
        <f>SUMIFS('Planificación 2026-1'!S:S,'Planificación 2026-1'!X:X,C74,'Planificación 2026-1'!H:H,"MH",'Planificación 2026-1'!I:I,"&gt;2")</f>
        <v>0</v>
      </c>
      <c r="CK74" s="59">
        <f>SUMIFS('Planificación 2026-1'!S:S,'Planificación 2026-1'!X:X,C74,'Planificación 2026-1'!H:H,"IC",'Planificación 2026-1'!I:I,"&gt;2")</f>
        <v>0</v>
      </c>
      <c r="CL74" s="59">
        <f>SUMIFS('Planificación 2026-1'!S:S,'Planificación 2026-1'!X:X,C74,'Planificación 2026-1'!H:H,"AR",'Planificación 2026-1'!I:I,"&gt;2")</f>
        <v>0</v>
      </c>
      <c r="CM74" s="59">
        <f>SUMIFS('Planificación 2026-1'!S:S,'Planificación 2026-1'!X:X,C74,'Planificación 2026-1'!H:H,"AE",'Planificación 2026-1'!I:I,"&gt;2")</f>
        <v>0</v>
      </c>
      <c r="CN74" s="59">
        <f>SUMIFS('Planificación 2026-1'!S:S,'Planificación 2026-1'!X:X,C74,'Planificación 2026-1'!H:H,"T1",'Planificación 2026-1'!I:I,"&gt;2")</f>
        <v>0</v>
      </c>
      <c r="CO74" s="59">
        <f>SUMIFS('Planificación 2026-1'!S:S,'Planificación 2026-1'!X:X,C74,'Planificación 2026-1'!H:H,"T3",'Planificación 2026-1'!I:I,"&gt;2")</f>
        <v>0</v>
      </c>
      <c r="CP74" s="59">
        <f>SUMIFS('Planificación 2026-1'!S:S,'Planificación 2026-1'!X:X,C74,'Planificación 2026-1'!H:H,"T2",'Planificación 2026-1'!I:I,"&gt;2")</f>
        <v>0</v>
      </c>
      <c r="CQ74" s="59">
        <f>SUMIFS('Planificación 2026-1'!S:S,'Planificación 2026-1'!X:X,C74,'Planificación 2026-1'!H:H,"T4",'Planificación 2026-1'!I:I,"&gt;2")</f>
        <v>0</v>
      </c>
      <c r="CR74" s="59">
        <f>SUMIFS('Planificación 2026-1'!S:S,'Planificación 2026-1'!X:X,C74,'Planificación 2026-1'!H:H,"AF",'Planificación 2026-1'!I:I,"&lt;3")</f>
        <v>0</v>
      </c>
      <c r="CS74" s="59">
        <f>SUMIFS('Planificación 2026-1'!S:S,'Planificación 2026-1'!X:X,C74,'Planificación 2026-1'!H:H,"EN",'Planificación 2026-1'!I:I,"&lt;3")</f>
        <v>0</v>
      </c>
      <c r="CT74" s="59">
        <f>SUMIFS('Planificación 2026-1'!S:S,'Planificación 2026-1'!X:X,C74,'Planificación 2026-1'!H:H,"IS",'Planificación 2026-1'!I:I,"&lt;3")</f>
        <v>0</v>
      </c>
      <c r="CU74" s="59">
        <f>SUMIFS('Planificación 2026-1'!S:S,'Planificación 2026-1'!X:X,C74,'Planificación 2026-1'!H:H,"PS",'Planificación 2026-1'!I:I,"&lt;3")</f>
        <v>0</v>
      </c>
      <c r="CV74" s="59">
        <f>SUMIFS('Planificación 2026-1'!S:S,'Planificación 2026-1'!X:X,C74,'Planificación 2026-1'!H:H,"IN",'Planificación 2026-1'!I:I,"&lt;3")</f>
        <v>0</v>
      </c>
      <c r="CW74" s="59">
        <f>SUMIFS('Planificación 2026-1'!S:S,'Planificación 2026-1'!X:X,C74,'Planificación 2026-1'!H:H,"CA",'Planificación 2026-1'!I:I,"&lt;3")</f>
        <v>0</v>
      </c>
      <c r="CX74" s="59">
        <f>SUMIFS('Planificación 2026-1'!S:S,'Planificación 2026-1'!X:X,C74,'Planificación 2026-1'!H:H,"DE",'Planificación 2026-1'!I:I,"&lt;3")</f>
        <v>0</v>
      </c>
      <c r="CY74" s="59">
        <f>SUMIFS('Planificación 2026-1'!S:S,'Planificación 2026-1'!X:X,C74,'Planificación 2026-1'!H:H,"OB",'Planificación 2026-1'!I:I,"&lt;3")</f>
        <v>0</v>
      </c>
      <c r="CZ74" s="59">
        <f>SUMIFS('Planificación 2026-1'!S:S,'Planificación 2026-1'!X:X,C74,'Planificación 2026-1'!H:H,"MH",'Planificación 2026-1'!I:I,"&lt;3")</f>
        <v>0</v>
      </c>
      <c r="DA74" s="59">
        <f>SUMIFS('Planificación 2026-1'!S:S,'Planificación 2026-1'!X:X,C74,'Planificación 2026-1'!H:H,"IC",'Planificación 2026-1'!I:I,"&lt;3")</f>
        <v>0</v>
      </c>
      <c r="DB74" s="59">
        <f>SUMIFS('Planificación 2026-1'!S:S,'Planificación 2026-1'!X:X,C74,'Planificación 2026-1'!H:H,"AR",'Planificación 2026-1'!I:I,"&lt;3")</f>
        <v>0</v>
      </c>
      <c r="DC74" s="59">
        <f>SUMIFS('Planificación 2026-1'!S:S,'Planificación 2026-1'!X:X,C74,'Planificación 2026-1'!H:H,"AE",'Planificación 2026-1'!I:I,"&lt;3")</f>
        <v>0</v>
      </c>
      <c r="DD74" s="59">
        <f>SUMIFS('Planificación 2026-1'!S:S,'Planificación 2026-1'!X:X,C74,'Planificación 2026-1'!H:H,"T1",'Planificación 2026-1'!I:I,"&lt;3")</f>
        <v>0</v>
      </c>
      <c r="DE74" s="59">
        <f>SUMIFS('Planificación 2026-1'!S:S,'Planificación 2026-1'!X:X,C74,'Planificación 2026-1'!H:H,"T3",'Planificación 2026-1'!I:I,"&lt;3")</f>
        <v>0</v>
      </c>
      <c r="DF74" s="59">
        <f>SUMIFS('Planificación 2026-1'!S:S,'Planificación 2026-1'!X:X,C74,'Planificación 2026-1'!H:H,"T2",'Planificación 2026-1'!I:I,"&lt;3")</f>
        <v>0</v>
      </c>
      <c r="DG74" s="59">
        <f>SUMIFS('Planificación 2026-1'!S:S,'Planificación 2026-1'!X:X,C74,'Planificación 2026-1'!H:H,"T4",'Planificación 2026-1'!I:I,"&lt;3")</f>
        <v>0</v>
      </c>
      <c r="DH74" s="58" t="str">
        <f t="shared" si="17"/>
        <v/>
      </c>
      <c r="DI74" s="27">
        <f>IF(C74="","",SUMIFS('Planificación 2026-1'!S:S,'Planificación 2026-1'!X:X,C74,'Planificación 2026-1'!F:F,"PRINCIPAL",'Planificación 2026-1'!Y:Y,"VIRTUAL"))</f>
        <v>0</v>
      </c>
      <c r="DJ74" s="27">
        <f>IF(C74="","",SUMIFS('Planificación 2026-1'!S:S,'Planificación 2026-1'!X:X,C74,'Planificación 2026-1'!F:F,"PRINCIPAL",'Planificación 2026-1'!Y:Y,"PRESENCIAL"))</f>
        <v>0</v>
      </c>
      <c r="DK74" s="27">
        <f>IF(C74="","",SUMIFS('Planificación 2026-1'!S:S,'Planificación 2026-1'!X:X,C74,'Planificación 2026-1'!F:F,"PRINCIPAL",'Planificación 2026-1'!Y:Y,"HIBRIDO PRESENCIAL"))</f>
        <v>0</v>
      </c>
      <c r="DL74" s="58" t="str">
        <f t="shared" si="18"/>
        <v>P04</v>
      </c>
      <c r="DM74" s="58">
        <f>IF(C74="","",SUMIFS('Planificación 2026-1'!S:S,'Planificación 2026-1'!X:X,C74,'Planificación 2026-1'!F:F,"FILIAL",'Planificación 2026-1'!Y:Y,"VIRTUAL"))</f>
        <v>8</v>
      </c>
      <c r="DN74" s="60">
        <f>IF(C74="","",SUMIFS('Planificación 2026-1'!S:S,'Planificación 2026-1'!X:X,C74,'Planificación 2026-1'!F:F,"FILIAL",'Planificación 2026-1'!Y:Y,"PRESENCIAL"))</f>
        <v>5</v>
      </c>
      <c r="DO74" s="29">
        <f>IF(C74="","",SUMIFS('Planificación 2026-1'!S:S,'Planificación 2026-1'!X:X,C74,'Planificación 2026-1'!F:F,"FILIAL",'Planificación 2026-1'!Y:Y,"HIBRIDO PRESENCIAL"))</f>
        <v>0</v>
      </c>
      <c r="DP74" s="61" t="str">
        <f t="shared" si="19"/>
        <v/>
      </c>
      <c r="DQ74" s="58">
        <f>IF(C74="","",SUMIFS('Planificación 2026-1'!S:S,'Planificación 2026-1'!X:X,C74,'Planificación 2026-1'!F:F,"SUNAMPE",'Planificación 2026-1'!Y:Y,"VIRTUAL"))</f>
        <v>0</v>
      </c>
      <c r="DR74" s="29">
        <f>IF(C74="","",SUMIFS('Planificación 2026-1'!S:S,'Planificación 2026-1'!X:X,C74,'Planificación 2026-1'!F:F,"SUNAMPE",'Planificación 2026-1'!Y:Y,"PRESENCIAL"))</f>
        <v>0</v>
      </c>
      <c r="DS74" s="61" t="str">
        <f t="shared" si="20"/>
        <v/>
      </c>
      <c r="DT74" s="58">
        <f>IF(C74="","",SUMIFS('Planificación 2026-1'!S:S,'Planificación 2026-1'!X:X,C74,'Planificación 2026-1'!F:F,"HUAURA",'Planificación 2026-1'!Y:Y,"VIRTUAL"))</f>
        <v>0</v>
      </c>
      <c r="DU74" s="29">
        <f>IF(C74="","",SUMIFS('Planificación 2026-1'!S:S,'Planificación 2026-1'!X:X,C74,'Planificación 2026-1'!F:F,"HUAURA",'Planificación 2026-1'!Y:Y,"PRESENCIAL"))</f>
        <v>0</v>
      </c>
      <c r="DV74" s="32">
        <f>SUMIFS('Planificación 2026-1'!S:S,'Planificación 2026-1'!X:X,C74,'Planificación 2026-1'!F:F,"PRINCIPAL",'Planificación 2026-1'!Y:Y,"VIRTUAL",'Planificación 2026-1'!I:I,"&gt;2")</f>
        <v>0</v>
      </c>
      <c r="DW74" s="32">
        <f>SUMIFS('Planificación 2026-1'!S:S,'Planificación 2026-1'!X:X,C74,'Planificación 2026-1'!F:F,"PRINCIPAL",'Planificación 2026-1'!Y:Y,"&lt;&gt;VIRTUAL",'Planificación 2026-1'!I:I,"&gt;2")</f>
        <v>0</v>
      </c>
      <c r="DX74" s="32">
        <f>SUMIFS('Planificación 2026-1'!S:S,'Planificación 2026-1'!X:X,C74,'Planificación 2026-1'!F:F,"SUNAMPE",'Planificación 2026-1'!Y:Y,"VIRTUAL",'Planificación 2026-1'!I:I,"&gt;2")</f>
        <v>0</v>
      </c>
      <c r="DY74" s="32">
        <f>SUMIFS('Planificación 2026-1'!S:S,'Planificación 2026-1'!X:X,C74,'Planificación 2026-1'!F:F,"SUNAMPE",'Planificación 2026-1'!Y:Y,"&lt;&gt;VIRTUAL",'Planificación 2026-1'!I:I,"&gt;2")</f>
        <v>0</v>
      </c>
      <c r="DZ74" s="32">
        <f>SUMIFS('Planificación 2026-1'!S:S,'Planificación 2026-1'!X:X,C74,'Planificación 2026-1'!F:F,"FILIAL",'Planificación 2026-1'!Y:Y,"VIRTUAL",'Planificación 2026-1'!I:I,"&gt;2")</f>
        <v>8</v>
      </c>
      <c r="EA74" s="32">
        <f>SUMIFS('Planificación 2026-1'!S:S,'Planificación 2026-1'!X:X,C74,'Planificación 2026-1'!F:F,"FILIAL",'Planificación 2026-1'!Y:Y,"&lt;&gt;VIRTUAL",'Planificación 2026-1'!I:I,"&gt;2")</f>
        <v>5</v>
      </c>
      <c r="EB74" s="32">
        <f>SUMIFS('Planificación 2026-1'!S:S,'Planificación 2026-1'!X:X,C74,'Planificación 2026-1'!F:F,"PORUMA",'Planificación 2026-1'!Y:Y,"VIRTUAL",'Planificación 2026-1'!I:I,"&gt;2")</f>
        <v>0</v>
      </c>
      <c r="EC74" s="32">
        <f>SUMIFS('Planificación 2026-1'!S:S,'Planificación 2026-1'!X:X,C74,'Planificación 2026-1'!F:F,"PORUMA",'Planificación 2026-1'!Y:Y,"&lt;&gt;VIRTUAL",'Planificación 2026-1'!I:I,"&gt;2")</f>
        <v>0</v>
      </c>
      <c r="ED74" s="32">
        <f>SUMIFS('Planificación 2026-1'!S:S,'Planificación 2026-1'!X:X,C74,'Planificación 2026-1'!F:F,"HUAURA",'Planificación 2026-1'!Y:Y,"VIRTUAL",'Planificación 2026-1'!I:I,"&gt;2")</f>
        <v>0</v>
      </c>
      <c r="EE74" s="32">
        <f>SUMIFS('Planificación 2026-1'!S:S,'Planificación 2026-1'!X:X,C74,'Planificación 2026-1'!F:F,"HUAURA",'Planificación 2026-1'!Y:Y,"&lt;&gt;VIRTUAL",'Planificación 2026-1'!I:I,"&gt;2")</f>
        <v>0</v>
      </c>
      <c r="EF74" s="32">
        <f>SUMIFS('Planificación 2026-1'!S:S,'Planificación 2026-1'!X:X,C74,'Planificación 2026-1'!F:F,"PRINCIPAL",'Planificación 2026-1'!Y:Y,"VIRTUAL",'Planificación 2026-1'!I:I,"&lt;3")</f>
        <v>0</v>
      </c>
      <c r="EG74" s="32">
        <f>SUMIFS('Planificación 2026-1'!S:S,'Planificación 2026-1'!X:X,C74,'Planificación 2026-1'!F:F,"PRINCIPAL",'Planificación 2026-1'!Y:Y,"&lt;&gt;VIRTUAL",'Planificación 2026-1'!I:I,"&lt;3")</f>
        <v>0</v>
      </c>
      <c r="EH74" s="32">
        <f>SUMIFS('Planificación 2026-1'!S:S,'Planificación 2026-1'!X:X,C74,'Planificación 2026-1'!F:F,"SUNAMPE",'Planificación 2026-1'!Y:Y,"VIRTUAL",'Planificación 2026-1'!I:I,"&lt;3")</f>
        <v>0</v>
      </c>
      <c r="EI74" s="32">
        <f>SUMIFS('Planificación 2026-1'!S:S,'Planificación 2026-1'!X:X,C74,'Planificación 2026-1'!F:F,"SUNAMPE",'Planificación 2026-1'!Y:Y,"&lt;&gt;VIRTUAL",'Planificación 2026-1'!I:I,"&lt;3")</f>
        <v>0</v>
      </c>
      <c r="EJ74" s="32">
        <f>SUMIFS('Planificación 2026-1'!S:S,'Planificación 2026-1'!X:X,C74,'Planificación 2026-1'!F:F,"FILIAL",'Planificación 2026-1'!Y:Y,"VIRTUAL",'Planificación 2026-1'!I:I,"&lt;3")</f>
        <v>0</v>
      </c>
      <c r="EK74" s="32">
        <f>SUMIFS('Planificación 2026-1'!S:S,'Planificación 2026-1'!X:X,C74,'Planificación 2026-1'!F:F,"FILIAL",'Planificación 2026-1'!Y:Y,"&lt;&gt;VIRTUAL",'Planificación 2026-1'!I:I,"&lt;3")</f>
        <v>0</v>
      </c>
      <c r="EL74" s="32">
        <f>SUMIFS('Planificación 2026-1'!S:S,'Planificación 2026-1'!X:X,C74,'Planificación 2026-1'!F:F,"PORUMA",'Planificación 2026-1'!Y:Y,"VIRTUAL",'Planificación 2026-1'!I:I,"&lt;3")</f>
        <v>0</v>
      </c>
      <c r="EM74" s="32">
        <f>SUMIFS('Planificación 2026-1'!S:S,'Planificación 2026-1'!X:X,C74,'Planificación 2026-1'!F:F,"PORUMA",'Planificación 2026-1'!Y:Y,"&lt;&gt;VIRTUAL",'Planificación 2026-1'!I:I,"&lt;3")</f>
        <v>0</v>
      </c>
      <c r="EN74" s="32">
        <f>SUMIFS('Planificación 2026-1'!S:S,'Planificación 2026-1'!X:X,C74,'Planificación 2026-1'!F:F,"HUAURA",'Planificación 2026-1'!Y:Y,"VIRTUAL",'Planificación 2026-1'!I:I,"&lt;3")</f>
        <v>0</v>
      </c>
      <c r="EO74" s="32">
        <f>SUMIFS('Planificación 2026-1'!S:S,'Planificación 2026-1'!X:X,C74,'Planificación 2026-1'!F:F,"HUAURA",'Planificación 2026-1'!Y:Y,"&lt;&gt;VIRTUAL",'Planificación 2026-1'!I:I,"&lt;3")</f>
        <v>0</v>
      </c>
      <c r="EP74" s="32">
        <f t="shared" si="13"/>
        <v>13</v>
      </c>
      <c r="EQ74" s="32">
        <f t="shared" si="21"/>
        <v>0</v>
      </c>
      <c r="ER74" s="32">
        <f t="shared" si="22"/>
        <v>0</v>
      </c>
      <c r="ES74" s="32">
        <f t="shared" si="23"/>
        <v>0</v>
      </c>
      <c r="ET74" s="32">
        <f t="shared" si="24"/>
        <v>0</v>
      </c>
      <c r="EU74" s="32">
        <f t="shared" si="25"/>
        <v>13</v>
      </c>
      <c r="EV74" s="32" t="b">
        <f>EXACT(EU74,E74)</f>
        <v>1</v>
      </c>
      <c r="EW74" s="32"/>
      <c r="EX74" s="32">
        <f t="shared" si="14"/>
        <v>8</v>
      </c>
      <c r="EY74" s="32">
        <f t="shared" si="15"/>
        <v>5</v>
      </c>
      <c r="EZ74" s="32" t="b">
        <f>EXACT(SUM(EX74:EY74),E74)</f>
        <v>1</v>
      </c>
      <c r="FA74" s="32" t="str">
        <f t="shared" si="16"/>
        <v>FILIAL-HUAURA</v>
      </c>
      <c r="FB74" s="32" t="str">
        <f t="shared" si="26"/>
        <v>MAS VIRTUAL</v>
      </c>
    </row>
    <row r="75" spans="1:158">
      <c r="A75" s="33"/>
      <c r="B75" s="66">
        <v>72</v>
      </c>
      <c r="C75" s="32" t="s">
        <v>276</v>
      </c>
      <c r="D75" s="429">
        <v>15733131</v>
      </c>
      <c r="E75" s="62">
        <f>SUMIF('Planificación 2026-1'!X:X,C75,'Planificación 2026-1'!S:S)</f>
        <v>32</v>
      </c>
      <c r="F75" s="63" t="s">
        <v>199</v>
      </c>
      <c r="G75" s="454" t="s">
        <v>200</v>
      </c>
      <c r="H75" s="64" t="s">
        <v>44</v>
      </c>
      <c r="I75" s="64" t="s">
        <v>166</v>
      </c>
      <c r="J75" s="32" t="s">
        <v>44</v>
      </c>
      <c r="K75" s="32" t="s">
        <v>168</v>
      </c>
      <c r="L75" s="57" t="str">
        <f>IF(SUM(COUNTIFS('Planificación 2026-1'!F:F,"PRINCIPAL",'Planificación 2026-1'!X:X,C75,'Planificación 2026-1'!H:H,"AF"))&gt;0,"P01"," ")</f>
        <v xml:space="preserve"> </v>
      </c>
      <c r="M75" s="58" t="str">
        <f>IF(SUM(COUNTIFS('Planificación 2026-1'!F:F,"PRINCIPAL",'Planificación 2026-1'!X:X,C75,'Planificación 2026-1'!H:H,"EN"))&gt;0,"P02"," ")</f>
        <v xml:space="preserve"> </v>
      </c>
      <c r="N75" s="58" t="str">
        <f>IF(SUM(COUNTIFS('Planificación 2026-1'!F:F,"PRINCIPAL",'Planificación 2026-1'!X:X,C75,'Planificación 2026-1'!H:H,"IS"))&gt;0,"P03"," ")</f>
        <v xml:space="preserve"> </v>
      </c>
      <c r="O75" s="58" t="str">
        <f>IF(SUM(COUNTIFS('Planificación 2026-1'!F:F,"PRINCIPAL",'Planificación 2026-1'!X:X,C75,'Planificación 2026-1'!H:H,"PS"))&gt;0,"P04"," ")</f>
        <v xml:space="preserve"> </v>
      </c>
      <c r="P75" s="58"/>
      <c r="Q75" s="58" t="str">
        <f>IF(SUM(COUNTIFS('Planificación 2026-1'!F:F,"PRINCIPAL",'Planificación 2026-1'!X:X,C75,'Planificación 2026-1'!H:H,"IN"))&gt;0,"P06"," ")</f>
        <v xml:space="preserve"> </v>
      </c>
      <c r="R75" s="58" t="str">
        <f>IF(SUM(COUNTIFS('Planificación 2026-1'!F:F,"PRINCIPAL",'Planificación 2026-1'!X:X,C75,'Planificación 2026-1'!H:H,"CA"))&gt;0,"P07"," ")</f>
        <v xml:space="preserve"> </v>
      </c>
      <c r="S75" s="58" t="str">
        <f>IF(SUM(COUNTIFS('Planificación 2026-1'!F:F,"PRINCIPAL",'Planificación 2026-1'!X:X,C75,'Planificación 2026-1'!H:H,"DE"))&gt;0,"P08"," ")</f>
        <v xml:space="preserve"> </v>
      </c>
      <c r="T75" s="58" t="str">
        <f>IF(SUM(COUNTIFS('Planificación 2026-1'!F:F,"PRINCIPAL",'Planificación 2026-1'!X:X,C75,'Planificación 2026-1'!H:H,"OB"))&gt;0,"P09"," ")</f>
        <v xml:space="preserve"> </v>
      </c>
      <c r="U75" s="58" t="str">
        <f>IF(SUM(COUNTIFS('Planificación 2026-1'!F:F,"PRINCIPAL",'Planificación 2026-1'!X:X,C75,'Planificación 2026-1'!H:H,"MH"))&gt;0,"P31"," ")</f>
        <v xml:space="preserve"> </v>
      </c>
      <c r="V75" s="58" t="str">
        <f>IF(SUM(COUNTIFS('Planificación 2026-1'!F:F,"PRINCIPAL",'Planificación 2026-1'!X:X,C75,'Planificación 2026-1'!H:H,"IC"))&gt;0,"P32"," ")</f>
        <v xml:space="preserve"> </v>
      </c>
      <c r="W75" s="58" t="str">
        <f>IF(SUM(COUNTIFS('Planificación 2026-1'!F:F,"PRINCIPAL",'Planificación 2026-1'!X:X,C75,'Planificación 2026-1'!H:H,"AR"))&gt;0,"P34"," ")</f>
        <v xml:space="preserve"> </v>
      </c>
      <c r="X75" s="58" t="str">
        <f>IF(SUM(COUNTIFS('Planificación 2026-1'!F:F,"PRINCIPAL",'Planificación 2026-1'!X:X,C75,'Planificación 2026-1'!H:H,"T1"))&gt;0,"P35"," ")</f>
        <v xml:space="preserve"> </v>
      </c>
      <c r="Y75" s="58" t="str">
        <f>IF(SUM(COUNTIFS('Planificación 2026-1'!F:F,"PRINCIPAL",'Planificación 2026-1'!X:X,C75,'Planificación 2026-1'!H:H,"T3"))&gt;0,"P36"," ")</f>
        <v xml:space="preserve"> </v>
      </c>
      <c r="Z75" s="58" t="str">
        <f>IF(SUM(COUNTIFS('Planificación 2026-1'!F:F,"PRINCIPAL",'Planificación 2026-1'!X:X,C75,'Planificación 2026-1'!H:H,"T2"))&gt;0,"P37"," ")</f>
        <v xml:space="preserve"> </v>
      </c>
      <c r="AA75" s="58" t="str">
        <f>IF(SUM(COUNTIFS('Planificación 2026-1'!F:F,"PRINCIPAL",'Planificación 2026-1'!X:X,C75,'Planificación 2026-1'!H:H,"AE"))&gt;0,"P38"," ")</f>
        <v xml:space="preserve"> </v>
      </c>
      <c r="AB75" s="58" t="str">
        <f>IF(SUM(COUNTIFS('Planificación 2026-1'!F:F,"PRINCIPAL",'Planificación 2026-1'!X:X,C75,'Planificación 2026-1'!H:H,"T4"))&gt;0,"P55"," ")</f>
        <v xml:space="preserve"> </v>
      </c>
      <c r="AC75" s="58" t="str">
        <f>IF(SUM(COUNTIFS('Planificación 2026-1'!F:F,"FILIAL",'Planificación 2026-1'!X:X,C75,'Planificación 2026-1'!H:H,"AF"))&gt;0," P01"," ")</f>
        <v xml:space="preserve"> </v>
      </c>
      <c r="AD75" s="58" t="str">
        <f>IF(SUM(COUNTIFS('Planificación 2026-1'!F:F,"FILIAL",'Planificación 2026-1'!X:X,C75,'Planificación 2026-1'!H:H,"EN"))&gt;0,"P02"," ")</f>
        <v xml:space="preserve"> </v>
      </c>
      <c r="AE75" s="58" t="str">
        <f>IF(SUM(COUNTIFS('Planificación 2026-1'!F:F,"FILIAL",'Planificación 2026-1'!X:X,C75,'Planificación 2026-1'!H:H,"IS"))&gt;0,"P03"," ")</f>
        <v xml:space="preserve"> </v>
      </c>
      <c r="AF75" s="58" t="str">
        <f>IF(SUM(COUNTIFS('Planificación 2026-1'!F:F,"FILIAL",'Planificación 2026-1'!X:X,C75,'Planificación 2026-1'!H:H,"PS"))&gt;0,"P04"," ")</f>
        <v xml:space="preserve"> </v>
      </c>
      <c r="AG75" s="58"/>
      <c r="AH75" s="58" t="str">
        <f>IF(SUM(COUNTIFS('Planificación 2026-1'!F:F,"FILIAL",'Planificación 2026-1'!X:X,C75,'Planificación 2026-1'!H:H,"IN"))&gt;0,"P06"," ")</f>
        <v xml:space="preserve"> </v>
      </c>
      <c r="AI75" s="58" t="str">
        <f>IF(SUM(COUNTIFS('Planificación 2026-1'!F:F,"FILIAL",'Planificación 2026-1'!X:X,C75,'Planificación 2026-1'!H:H,"CA"))&gt;0,"P07"," ")</f>
        <v xml:space="preserve"> </v>
      </c>
      <c r="AJ75" s="58" t="str">
        <f>IF(SUM(COUNTIFS('Planificación 2026-1'!F:F,"FILIAL",'Planificación 2026-1'!X:X,C75,'Planificación 2026-1'!H:H,"DE"))&gt;0,"P08"," ")</f>
        <v xml:space="preserve"> </v>
      </c>
      <c r="AK75" s="58" t="str">
        <f>IF(SUM(COUNTIFS('Planificación 2026-1'!F:F,"FILIAL",'Planificación 2026-1'!X:X,C75,'Planificación 2026-1'!H:H,"OB"))&gt;0,"P09"," ")</f>
        <v xml:space="preserve"> </v>
      </c>
      <c r="AL75" s="58" t="str">
        <f>IF(SUM(COUNTIFS('Planificación 2026-1'!F:F,"FILIAL",'Planificación 2026-1'!X:X,C75,'Planificación 2026-1'!H:H,"MH"))&gt;0,"P31"," ")</f>
        <v xml:space="preserve"> </v>
      </c>
      <c r="AM75" s="58" t="str">
        <f>IF(SUM(COUNTIFS('Planificación 2026-1'!F:F,"FILIAL",'Planificación 2026-1'!X:X,C75,'Planificación 2026-1'!H:H,"IC"))&gt;0,"P32"," ")</f>
        <v xml:space="preserve"> </v>
      </c>
      <c r="AN75" s="58" t="str">
        <f>IF(SUM(COUNTIFS('Planificación 2026-1'!F:F,"FILIAL",'Planificación 2026-1'!X:X,C75,'Planificación 2026-1'!H:H,"AR"))&gt;0,"P34"," ")</f>
        <v xml:space="preserve"> </v>
      </c>
      <c r="AO75" s="58" t="str">
        <f>IF(SUM(COUNTIFS('Planificación 2026-1'!F:F,"FILIAL",'Planificación 2026-1'!X:X,C75,'Planificación 2026-1'!H:H,"T1"))&gt;0,"P35"," ")</f>
        <v xml:space="preserve"> </v>
      </c>
      <c r="AP75" s="58" t="str">
        <f>IF(SUM(COUNTIFS('Planificación 2026-1'!F:F,"FILIAL",'Planificación 2026-1'!X:X,C75,'Planificación 2026-1'!H:H,"T3"))&gt;0,"P36"," ")</f>
        <v xml:space="preserve"> </v>
      </c>
      <c r="AQ75" s="58" t="str">
        <f>IF(SUM(COUNTIFS('Planificación 2026-1'!F:F,"FILIAL",'Planificación 2026-1'!X:X,C75,'Planificación 2026-1'!H:H,"T2"))&gt;0,"P37"," ")</f>
        <v xml:space="preserve"> </v>
      </c>
      <c r="AR75" s="58" t="str">
        <f>IF(SUM(COUNTIFS('Planificación 2026-1'!F:F,"FILIAL",'Planificación 2026-1'!X:X,C75,'Planificación 2026-1'!H:H,"AE"))&gt;0,"P38"," ")</f>
        <v xml:space="preserve"> </v>
      </c>
      <c r="AS75" s="58" t="str">
        <f>IF(SUM(COUNTIFS('Planificación 2026-1'!F:F,"FILIAL",'Planificación 2026-1'!X:X,C75,'Planificación 2026-1'!H:H,"T4"))&gt;0,"P55"," ")</f>
        <v xml:space="preserve"> </v>
      </c>
      <c r="AT75" s="58" t="str">
        <f>IF(SUM(COUNTIFS('Planificación 2026-1'!F:F,"SUNAMPE",'Planificación 2026-1'!X:X,C75,'Planificación 2026-1'!H:H,"AF"))&gt;0," P01"," ")</f>
        <v xml:space="preserve"> </v>
      </c>
      <c r="AU75" s="58" t="str">
        <f>IF(SUM(COUNTIFS('Planificación 2026-1'!F:F,"SUNAMPE",'Planificación 2026-1'!X:X,C75,'Planificación 2026-1'!H:H,"EN"))&gt;0,"P02"," ")</f>
        <v xml:space="preserve"> </v>
      </c>
      <c r="AV75" s="58" t="str">
        <f>IF(SUM(COUNTIFS('Planificación 2026-1'!F:F,"SUNAMPE",'Planificación 2026-1'!X:X,C75,'Planificación 2026-1'!H:H,"IS"))&gt;0,"P03"," ")</f>
        <v xml:space="preserve"> </v>
      </c>
      <c r="AW75" s="58" t="str">
        <f>IF(SUM(COUNTIFS('Planificación 2026-1'!F:F,"SUNAMPE",'Planificación 2026-1'!X:X,C75,'Planificación 2026-1'!H:H,"PS"))&gt;0,"P04"," ")</f>
        <v xml:space="preserve"> </v>
      </c>
      <c r="AX75" s="58"/>
      <c r="AY75" s="58" t="str">
        <f>IF(SUM(COUNTIFS('Planificación 2026-1'!F:F,"SUNAMPE",'Planificación 2026-1'!X:X,C75,'Planificación 2026-1'!H:H,"IN"))&gt;0,"P06"," ")</f>
        <v xml:space="preserve"> </v>
      </c>
      <c r="AZ75" s="58" t="str">
        <f>IF(SUM(COUNTIFS('Planificación 2026-1'!F:F,"SUNAMPE",'Planificación 2026-1'!X:X,C75,'Planificación 2026-1'!H:H,"CA"))&gt;0,"P07"," ")</f>
        <v xml:space="preserve"> </v>
      </c>
      <c r="BA75" s="58" t="str">
        <f>IF(SUM(COUNTIFS('Planificación 2026-1'!F:F,"SUNAMPE",'Planificación 2026-1'!X:X,C75,'Planificación 2026-1'!H:H,"DE"))&gt;0,"P08"," ")</f>
        <v xml:space="preserve"> </v>
      </c>
      <c r="BB75" s="58" t="str">
        <f>IF(SUM(COUNTIFS('Planificación 2026-1'!F:F,"SUNAMPE",'Planificación 2026-1'!X:X,C75,'Planificación 2026-1'!H:H,"OB"))&gt;0,"P09"," ")</f>
        <v xml:space="preserve"> </v>
      </c>
      <c r="BC75" s="58" t="str">
        <f>IF(SUM(COUNTIFS('Planificación 2026-1'!F:F,"SUNAMPE",'Planificación 2026-1'!X:X,C75,'Planificación 2026-1'!H:H,"MH"))&gt;0,"P31"," ")</f>
        <v xml:space="preserve"> </v>
      </c>
      <c r="BD75" s="58" t="str">
        <f>IF(SUM(COUNTIFS('Planificación 2026-1'!F:F,"SUNAMPE",'Planificación 2026-1'!X:X,C75,'Planificación 2026-1'!H:H,"IC"))&gt;0,"P32"," ")</f>
        <v xml:space="preserve"> </v>
      </c>
      <c r="BE75" s="58" t="str">
        <f>IF(SUM(COUNTIFS('Planificación 2026-1'!F:F,"SUNAMPE",'Planificación 2026-1'!X:X,C75,'Planificación 2026-1'!H:H,"AR"))&gt;0,"P34"," ")</f>
        <v xml:space="preserve"> </v>
      </c>
      <c r="BF75" s="58" t="str">
        <f>IF(SUM(COUNTIFS('Planificación 2026-1'!F:F,"SUNAMPE",'Planificación 2026-1'!X:X,C75,'Planificación 2026-1'!H:H,"T1"))&gt;0,"P35"," ")</f>
        <v xml:space="preserve"> </v>
      </c>
      <c r="BG75" s="58" t="str">
        <f>IF(SUM(COUNTIFS('Planificación 2026-1'!F:F,"SUNAMPE",'Planificación 2026-1'!X:X,C75,'Planificación 2026-1'!H:H,"T3"))&gt;0,"P36"," ")</f>
        <v xml:space="preserve"> </v>
      </c>
      <c r="BH75" s="58" t="str">
        <f>IF(SUM(COUNTIFS('Planificación 2026-1'!F:F,"SUNAMPE",'Planificación 2026-1'!X:X,C75,'Planificación 2026-1'!H:H,"T2"))&gt;0,"P37"," ")</f>
        <v xml:space="preserve"> </v>
      </c>
      <c r="BI75" s="58" t="str">
        <f>IF(SUM(COUNTIFS('Planificación 2026-1'!F:F,"SUNAMPE",'Planificación 2026-1'!X:X,C75,'Planificación 2026-1'!H:H,"AE"))&gt;0,"P38"," ")</f>
        <v xml:space="preserve"> </v>
      </c>
      <c r="BJ75" s="58" t="str">
        <f>IF(SUM(COUNTIFS('Planificación 2026-1'!F:F,"SUNAMPE",'Planificación 2026-1'!X:X,C75,'Planificación 2026-1'!H:H,"T4"))&gt;0,"P55"," ")</f>
        <v xml:space="preserve"> </v>
      </c>
      <c r="BK75" s="58" t="str">
        <f>IF(SUM(COUNTIFS('Planificación 2026-1'!F:F,"HUAURA",'Planificación 2026-1'!X:X,C75,'Planificación 2026-1'!H:H,"AF"))&gt;0," P01"," ")</f>
        <v xml:space="preserve"> </v>
      </c>
      <c r="BL75" s="58" t="str">
        <f>IF(SUM(COUNTIFS('Planificación 2026-1'!F:F,"HUAURA",'Planificación 2026-1'!X:X,C75,'Planificación 2026-1'!H:H,"EN"))&gt;0,"P02"," ")</f>
        <v>P02</v>
      </c>
      <c r="BM75" s="58" t="str">
        <f>IF(SUM(COUNTIFS('Planificación 2026-1'!F:F,"HUAURA",'Planificación 2026-1'!X:X,C75,'Planificación 2026-1'!H:H,"IS"))&gt;0,"P03"," ")</f>
        <v xml:space="preserve"> </v>
      </c>
      <c r="BN75" s="58" t="str">
        <f>IF(SUM(COUNTIFS('Planificación 2026-1'!F:F,"HUAURA",'Planificación 2026-1'!X:X,C75,'Planificación 2026-1'!H:H,"PS"))&gt;0,"P04"," ")</f>
        <v>P04</v>
      </c>
      <c r="BO75" s="58"/>
      <c r="BP75" s="58" t="str">
        <f>IF(SUM(COUNTIFS('Planificación 2026-1'!F:F,"HUAURA",'Planificación 2026-1'!X:X,C75,'Planificación 2026-1'!H:H,"IN"))&gt;0,"P06"," ")</f>
        <v xml:space="preserve"> </v>
      </c>
      <c r="BQ75" s="58" t="str">
        <f>IF(SUM(COUNTIFS('Planificación 2026-1'!F:F,"HUAURA",'Planificación 2026-1'!X:X,C75,'Planificación 2026-1'!H:H,"CA"))&gt;0,"P07"," ")</f>
        <v xml:space="preserve"> </v>
      </c>
      <c r="BR75" s="58" t="str">
        <f>IF(SUM(COUNTIFS('Planificación 2026-1'!F:F,"HUAURA",'Planificación 2026-1'!X:X,C75,'Planificación 2026-1'!H:H,"DE"))&gt;0,"P08"," ")</f>
        <v xml:space="preserve"> </v>
      </c>
      <c r="BS75" s="58" t="str">
        <f>IF(SUM(COUNTIFS('Planificación 2026-1'!F:F,"HUAURA",'Planificación 2026-1'!X:X,C75,'Planificación 2026-1'!H:H,"OB"))&gt;0,"P09"," ")</f>
        <v xml:space="preserve"> </v>
      </c>
      <c r="BT75" s="58" t="str">
        <f>IF(SUM(COUNTIFS('Planificación 2026-1'!F:F,"HUAURA",'Planificación 2026-1'!X:X,C75,'Planificación 2026-1'!H:H,"MH"))&gt;0,"P31"," ")</f>
        <v xml:space="preserve"> </v>
      </c>
      <c r="BU75" s="58" t="str">
        <f>IF(SUM(COUNTIFS('Planificación 2026-1'!F:F,"HUAURA",'Planificación 2026-1'!X:X,C75,'Planificación 2026-1'!H:H,"IC"))&gt;0,"P32"," ")</f>
        <v xml:space="preserve"> </v>
      </c>
      <c r="BV75" s="58" t="str">
        <f>IF(SUM(COUNTIFS('Planificación 2026-1'!F:F,"HUAURA",'Planificación 2026-1'!X:X,C75,'Planificación 2026-1'!H:H,"AR"))&gt;0,"P34"," ")</f>
        <v xml:space="preserve"> </v>
      </c>
      <c r="BW75" s="58" t="str">
        <f>IF(SUM(COUNTIFS('Planificación 2026-1'!F:F,"HUAURA",'Planificación 2026-1'!X:X,C75,'Planificación 2026-1'!H:H,"T1"))&gt;0,"P35"," ")</f>
        <v xml:space="preserve"> </v>
      </c>
      <c r="BX75" s="58" t="str">
        <f>IF(SUM(COUNTIFS('Planificación 2026-1'!F:F,"HUAURA",'Planificación 2026-1'!X:X,C75,'Planificación 2026-1'!H:H,"T3"))&gt;0,"P36"," ")</f>
        <v xml:space="preserve"> </v>
      </c>
      <c r="BY75" s="58" t="str">
        <f>IF(SUM(COUNTIFS('Planificación 2026-1'!F:F,"HUAURA",'Planificación 2026-1'!X:X,C75,'Planificación 2026-1'!H:H,"T2"))&gt;0,"P37"," ")</f>
        <v xml:space="preserve"> </v>
      </c>
      <c r="BZ75" s="58" t="str">
        <f>IF(SUM(COUNTIFS('Planificación 2026-1'!F:F,"HUAURA",'Planificación 2026-1'!X:X,C75,'Planificación 2026-1'!H:H,"AE"))&gt;0,"P38"," ")</f>
        <v xml:space="preserve"> </v>
      </c>
      <c r="CA75" s="58" t="str">
        <f>IF(SUM(COUNTIFS('Planificación 2026-1'!F:F,"HUAURA",'Planificación 2026-1'!X:X,C75,'Planificación 2026-1'!H:H,"T4"))&gt;0,"P55"," ")</f>
        <v xml:space="preserve"> </v>
      </c>
      <c r="CB75" s="59">
        <f>SUMIFS('Planificación 2026-1'!S:S,'Planificación 2026-1'!X:X,C75,'Planificación 2026-1'!H:H,"AF",'Planificación 2026-1'!I:I,"&gt;2")</f>
        <v>0</v>
      </c>
      <c r="CC75" s="59">
        <f>SUMIFS('Planificación 2026-1'!S:S,'Planificación 2026-1'!X:X,C75,'Planificación 2026-1'!H:H,"EN",'Planificación 2026-1'!I:I,"&gt;2")</f>
        <v>0</v>
      </c>
      <c r="CD75" s="59">
        <f>SUMIFS('Planificación 2026-1'!S:S,'Planificación 2026-1'!X:X,C75,'Planificación 2026-1'!H:H,"IS",'Planificación 2026-1'!I:I,"&gt;2")</f>
        <v>0</v>
      </c>
      <c r="CE75" s="59">
        <f>SUMIFS('Planificación 2026-1'!S:S,'Planificación 2026-1'!X:X,C75,'Planificación 2026-1'!H:H,"PS",'Planificación 2026-1'!I:I,"&gt;2")</f>
        <v>0</v>
      </c>
      <c r="CF75" s="59">
        <f>SUMIFS('Planificación 2026-1'!S:S,'Planificación 2026-1'!X:X,C75,'Planificación 2026-1'!H:H,"IN",'Planificación 2026-1'!I:I,"&gt;2")</f>
        <v>0</v>
      </c>
      <c r="CG75" s="59">
        <f>SUMIFS('Planificación 2026-1'!S:S,'Planificación 2026-1'!X:X,C75,'Planificación 2026-1'!H:H,"CA",'Planificación 2026-1'!I:I,"&gt;2")</f>
        <v>0</v>
      </c>
      <c r="CH75" s="59">
        <f>SUMIFS('Planificación 2026-1'!S:S,'Planificación 2026-1'!X:X,C75,'Planificación 2026-1'!H:H,"DE",'Planificación 2026-1'!I:I,"&gt;2")</f>
        <v>0</v>
      </c>
      <c r="CI75" s="59">
        <f>SUMIFS('Planificación 2026-1'!S:S,'Planificación 2026-1'!X:X,C75,'Planificación 2026-1'!H:H,"OB",'Planificación 2026-1'!I:I,"&gt;2")</f>
        <v>0</v>
      </c>
      <c r="CJ75" s="59">
        <f>SUMIFS('Planificación 2026-1'!S:S,'Planificación 2026-1'!X:X,C75,'Planificación 2026-1'!H:H,"MH",'Planificación 2026-1'!I:I,"&gt;2")</f>
        <v>0</v>
      </c>
      <c r="CK75" s="59">
        <f>SUMIFS('Planificación 2026-1'!S:S,'Planificación 2026-1'!X:X,C75,'Planificación 2026-1'!H:H,"IC",'Planificación 2026-1'!I:I,"&gt;2")</f>
        <v>0</v>
      </c>
      <c r="CL75" s="59">
        <f>SUMIFS('Planificación 2026-1'!S:S,'Planificación 2026-1'!X:X,C75,'Planificación 2026-1'!H:H,"AR",'Planificación 2026-1'!I:I,"&gt;2")</f>
        <v>0</v>
      </c>
      <c r="CM75" s="59">
        <f>SUMIFS('Planificación 2026-1'!S:S,'Planificación 2026-1'!X:X,C75,'Planificación 2026-1'!H:H,"AE",'Planificación 2026-1'!I:I,"&gt;2")</f>
        <v>0</v>
      </c>
      <c r="CN75" s="59">
        <f>SUMIFS('Planificación 2026-1'!S:S,'Planificación 2026-1'!X:X,C75,'Planificación 2026-1'!H:H,"T1",'Planificación 2026-1'!I:I,"&gt;2")</f>
        <v>0</v>
      </c>
      <c r="CO75" s="59">
        <f>SUMIFS('Planificación 2026-1'!S:S,'Planificación 2026-1'!X:X,C75,'Planificación 2026-1'!H:H,"T3",'Planificación 2026-1'!I:I,"&gt;2")</f>
        <v>0</v>
      </c>
      <c r="CP75" s="59">
        <f>SUMIFS('Planificación 2026-1'!S:S,'Planificación 2026-1'!X:X,C75,'Planificación 2026-1'!H:H,"T2",'Planificación 2026-1'!I:I,"&gt;2")</f>
        <v>0</v>
      </c>
      <c r="CQ75" s="59">
        <f>SUMIFS('Planificación 2026-1'!S:S,'Planificación 2026-1'!X:X,C75,'Planificación 2026-1'!H:H,"T4",'Planificación 2026-1'!I:I,"&gt;2")</f>
        <v>0</v>
      </c>
      <c r="CR75" s="59">
        <f>SUMIFS('Planificación 2026-1'!S:S,'Planificación 2026-1'!X:X,C75,'Planificación 2026-1'!H:H,"AF",'Planificación 2026-1'!I:I,"&lt;3")</f>
        <v>0</v>
      </c>
      <c r="CS75" s="59">
        <f>SUMIFS('Planificación 2026-1'!S:S,'Planificación 2026-1'!X:X,C75,'Planificación 2026-1'!H:H,"EN",'Planificación 2026-1'!I:I,"&lt;3")</f>
        <v>7</v>
      </c>
      <c r="CT75" s="59">
        <f>SUMIFS('Planificación 2026-1'!S:S,'Planificación 2026-1'!X:X,C75,'Planificación 2026-1'!H:H,"IS",'Planificación 2026-1'!I:I,"&lt;3")</f>
        <v>0</v>
      </c>
      <c r="CU75" s="59">
        <f>SUMIFS('Planificación 2026-1'!S:S,'Planificación 2026-1'!X:X,C75,'Planificación 2026-1'!H:H,"PS",'Planificación 2026-1'!I:I,"&lt;3")</f>
        <v>25</v>
      </c>
      <c r="CV75" s="59">
        <f>SUMIFS('Planificación 2026-1'!S:S,'Planificación 2026-1'!X:X,C75,'Planificación 2026-1'!H:H,"IN",'Planificación 2026-1'!I:I,"&lt;3")</f>
        <v>0</v>
      </c>
      <c r="CW75" s="59">
        <f>SUMIFS('Planificación 2026-1'!S:S,'Planificación 2026-1'!X:X,C75,'Planificación 2026-1'!H:H,"CA",'Planificación 2026-1'!I:I,"&lt;3")</f>
        <v>0</v>
      </c>
      <c r="CX75" s="59">
        <f>SUMIFS('Planificación 2026-1'!S:S,'Planificación 2026-1'!X:X,C75,'Planificación 2026-1'!H:H,"DE",'Planificación 2026-1'!I:I,"&lt;3")</f>
        <v>0</v>
      </c>
      <c r="CY75" s="59">
        <f>SUMIFS('Planificación 2026-1'!S:S,'Planificación 2026-1'!X:X,C75,'Planificación 2026-1'!H:H,"OB",'Planificación 2026-1'!I:I,"&lt;3")</f>
        <v>0</v>
      </c>
      <c r="CZ75" s="59">
        <f>SUMIFS('Planificación 2026-1'!S:S,'Planificación 2026-1'!X:X,C75,'Planificación 2026-1'!H:H,"MH",'Planificación 2026-1'!I:I,"&lt;3")</f>
        <v>0</v>
      </c>
      <c r="DA75" s="59">
        <f>SUMIFS('Planificación 2026-1'!S:S,'Planificación 2026-1'!X:X,C75,'Planificación 2026-1'!H:H,"IC",'Planificación 2026-1'!I:I,"&lt;3")</f>
        <v>0</v>
      </c>
      <c r="DB75" s="59">
        <f>SUMIFS('Planificación 2026-1'!S:S,'Planificación 2026-1'!X:X,C75,'Planificación 2026-1'!H:H,"AR",'Planificación 2026-1'!I:I,"&lt;3")</f>
        <v>0</v>
      </c>
      <c r="DC75" s="59">
        <f>SUMIFS('Planificación 2026-1'!S:S,'Planificación 2026-1'!X:X,C75,'Planificación 2026-1'!H:H,"AE",'Planificación 2026-1'!I:I,"&lt;3")</f>
        <v>0</v>
      </c>
      <c r="DD75" s="59">
        <f>SUMIFS('Planificación 2026-1'!S:S,'Planificación 2026-1'!X:X,C75,'Planificación 2026-1'!H:H,"T1",'Planificación 2026-1'!I:I,"&lt;3")</f>
        <v>0</v>
      </c>
      <c r="DE75" s="59">
        <f>SUMIFS('Planificación 2026-1'!S:S,'Planificación 2026-1'!X:X,C75,'Planificación 2026-1'!H:H,"T3",'Planificación 2026-1'!I:I,"&lt;3")</f>
        <v>0</v>
      </c>
      <c r="DF75" s="59">
        <f>SUMIFS('Planificación 2026-1'!S:S,'Planificación 2026-1'!X:X,C75,'Planificación 2026-1'!H:H,"T2",'Planificación 2026-1'!I:I,"&lt;3")</f>
        <v>0</v>
      </c>
      <c r="DG75" s="59">
        <f>SUMIFS('Planificación 2026-1'!S:S,'Planificación 2026-1'!X:X,C75,'Planificación 2026-1'!H:H,"T4",'Planificación 2026-1'!I:I,"&lt;3")</f>
        <v>0</v>
      </c>
      <c r="DH75" s="58" t="str">
        <f t="shared" si="17"/>
        <v/>
      </c>
      <c r="DI75" s="27">
        <f>IF(C75="","",SUMIFS('Planificación 2026-1'!S:S,'Planificación 2026-1'!X:X,C75,'Planificación 2026-1'!F:F,"PRINCIPAL",'Planificación 2026-1'!Y:Y,"VIRTUAL"))</f>
        <v>0</v>
      </c>
      <c r="DJ75" s="27">
        <f>IF(C75="","",SUMIFS('Planificación 2026-1'!S:S,'Planificación 2026-1'!X:X,C75,'Planificación 2026-1'!F:F,"PRINCIPAL",'Planificación 2026-1'!Y:Y,"PRESENCIAL"))</f>
        <v>0</v>
      </c>
      <c r="DK75" s="27">
        <f>IF(C75="","",SUMIFS('Planificación 2026-1'!S:S,'Planificación 2026-1'!X:X,C75,'Planificación 2026-1'!F:F,"PRINCIPAL",'Planificación 2026-1'!Y:Y,"HIBRIDO PRESENCIAL"))</f>
        <v>0</v>
      </c>
      <c r="DL75" s="58" t="str">
        <f t="shared" si="18"/>
        <v/>
      </c>
      <c r="DM75" s="58">
        <f>IF(C75="","",SUMIFS('Planificación 2026-1'!S:S,'Planificación 2026-1'!X:X,C75,'Planificación 2026-1'!F:F,"FILIAL",'Planificación 2026-1'!Y:Y,"VIRTUAL"))</f>
        <v>0</v>
      </c>
      <c r="DN75" s="60">
        <f>IF(C75="","",SUMIFS('Planificación 2026-1'!S:S,'Planificación 2026-1'!X:X,C75,'Planificación 2026-1'!F:F,"FILIAL",'Planificación 2026-1'!Y:Y,"PRESENCIAL"))</f>
        <v>0</v>
      </c>
      <c r="DO75" s="29">
        <f>IF(C75="","",SUMIFS('Planificación 2026-1'!S:S,'Planificación 2026-1'!X:X,C75,'Planificación 2026-1'!F:F,"FILIAL",'Planificación 2026-1'!Y:Y,"HIBRIDO PRESENCIAL"))</f>
        <v>0</v>
      </c>
      <c r="DP75" s="61" t="str">
        <f t="shared" si="19"/>
        <v/>
      </c>
      <c r="DQ75" s="58">
        <f>IF(C75="","",SUMIFS('Planificación 2026-1'!S:S,'Planificación 2026-1'!X:X,C75,'Planificación 2026-1'!F:F,"SUNAMPE",'Planificación 2026-1'!Y:Y,"VIRTUAL"))</f>
        <v>0</v>
      </c>
      <c r="DR75" s="29">
        <f>IF(C75="","",SUMIFS('Planificación 2026-1'!S:S,'Planificación 2026-1'!X:X,C75,'Planificación 2026-1'!F:F,"SUNAMPE",'Planificación 2026-1'!Y:Y,"PRESENCIAL"))</f>
        <v>0</v>
      </c>
      <c r="DS75" s="61" t="str">
        <f t="shared" si="20"/>
        <v>P02 P04</v>
      </c>
      <c r="DT75" s="58">
        <f>IF(C75="","",SUMIFS('Planificación 2026-1'!S:S,'Planificación 2026-1'!X:X,C75,'Planificación 2026-1'!F:F,"HUAURA",'Planificación 2026-1'!Y:Y,"VIRTUAL"))</f>
        <v>0</v>
      </c>
      <c r="DU75" s="29">
        <f>IF(C75="","",SUMIFS('Planificación 2026-1'!S:S,'Planificación 2026-1'!X:X,C75,'Planificación 2026-1'!F:F,"HUAURA",'Planificación 2026-1'!Y:Y,"PRESENCIAL"))</f>
        <v>32</v>
      </c>
      <c r="DV75" s="32">
        <f>SUMIFS('Planificación 2026-1'!S:S,'Planificación 2026-1'!X:X,C75,'Planificación 2026-1'!F:F,"PRINCIPAL",'Planificación 2026-1'!Y:Y,"VIRTUAL",'Planificación 2026-1'!I:I,"&gt;2")</f>
        <v>0</v>
      </c>
      <c r="DW75" s="32">
        <f>SUMIFS('Planificación 2026-1'!S:S,'Planificación 2026-1'!X:X,C75,'Planificación 2026-1'!F:F,"PRINCIPAL",'Planificación 2026-1'!Y:Y,"&lt;&gt;VIRTUAL",'Planificación 2026-1'!I:I,"&gt;2")</f>
        <v>0</v>
      </c>
      <c r="DX75" s="32">
        <f>SUMIFS('Planificación 2026-1'!S:S,'Planificación 2026-1'!X:X,C75,'Planificación 2026-1'!F:F,"SUNAMPE",'Planificación 2026-1'!Y:Y,"VIRTUAL",'Planificación 2026-1'!I:I,"&gt;2")</f>
        <v>0</v>
      </c>
      <c r="DY75" s="32">
        <f>SUMIFS('Planificación 2026-1'!S:S,'Planificación 2026-1'!X:X,C75,'Planificación 2026-1'!F:F,"SUNAMPE",'Planificación 2026-1'!Y:Y,"&lt;&gt;VIRTUAL",'Planificación 2026-1'!I:I,"&gt;2")</f>
        <v>0</v>
      </c>
      <c r="DZ75" s="32">
        <f>SUMIFS('Planificación 2026-1'!S:S,'Planificación 2026-1'!X:X,C75,'Planificación 2026-1'!F:F,"FILIAL",'Planificación 2026-1'!Y:Y,"VIRTUAL",'Planificación 2026-1'!I:I,"&gt;2")</f>
        <v>0</v>
      </c>
      <c r="EA75" s="32">
        <f>SUMIFS('Planificación 2026-1'!S:S,'Planificación 2026-1'!X:X,C75,'Planificación 2026-1'!F:F,"FILIAL",'Planificación 2026-1'!Y:Y,"&lt;&gt;VIRTUAL",'Planificación 2026-1'!I:I,"&gt;2")</f>
        <v>0</v>
      </c>
      <c r="EB75" s="32">
        <f>SUMIFS('Planificación 2026-1'!S:S,'Planificación 2026-1'!X:X,C75,'Planificación 2026-1'!F:F,"PORUMA",'Planificación 2026-1'!Y:Y,"VIRTUAL",'Planificación 2026-1'!I:I,"&gt;2")</f>
        <v>0</v>
      </c>
      <c r="EC75" s="32">
        <f>SUMIFS('Planificación 2026-1'!S:S,'Planificación 2026-1'!X:X,C75,'Planificación 2026-1'!F:F,"PORUMA",'Planificación 2026-1'!Y:Y,"&lt;&gt;VIRTUAL",'Planificación 2026-1'!I:I,"&gt;2")</f>
        <v>0</v>
      </c>
      <c r="ED75" s="32">
        <f>SUMIFS('Planificación 2026-1'!S:S,'Planificación 2026-1'!X:X,C75,'Planificación 2026-1'!F:F,"HUAURA",'Planificación 2026-1'!Y:Y,"VIRTUAL",'Planificación 2026-1'!I:I,"&gt;2")</f>
        <v>0</v>
      </c>
      <c r="EE75" s="32">
        <f>SUMIFS('Planificación 2026-1'!S:S,'Planificación 2026-1'!X:X,C75,'Planificación 2026-1'!F:F,"HUAURA",'Planificación 2026-1'!Y:Y,"&lt;&gt;VIRTUAL",'Planificación 2026-1'!I:I,"&gt;2")</f>
        <v>0</v>
      </c>
      <c r="EF75" s="32">
        <f>SUMIFS('Planificación 2026-1'!S:S,'Planificación 2026-1'!X:X,C75,'Planificación 2026-1'!F:F,"PRINCIPAL",'Planificación 2026-1'!Y:Y,"VIRTUAL",'Planificación 2026-1'!I:I,"&lt;3")</f>
        <v>0</v>
      </c>
      <c r="EG75" s="32">
        <f>SUMIFS('Planificación 2026-1'!S:S,'Planificación 2026-1'!X:X,C75,'Planificación 2026-1'!F:F,"PRINCIPAL",'Planificación 2026-1'!Y:Y,"&lt;&gt;VIRTUAL",'Planificación 2026-1'!I:I,"&lt;3")</f>
        <v>0</v>
      </c>
      <c r="EH75" s="32">
        <f>SUMIFS('Planificación 2026-1'!S:S,'Planificación 2026-1'!X:X,C75,'Planificación 2026-1'!F:F,"SUNAMPE",'Planificación 2026-1'!Y:Y,"VIRTUAL",'Planificación 2026-1'!I:I,"&lt;3")</f>
        <v>0</v>
      </c>
      <c r="EI75" s="32">
        <f>SUMIFS('Planificación 2026-1'!S:S,'Planificación 2026-1'!X:X,C75,'Planificación 2026-1'!F:F,"SUNAMPE",'Planificación 2026-1'!Y:Y,"&lt;&gt;VIRTUAL",'Planificación 2026-1'!I:I,"&lt;3")</f>
        <v>0</v>
      </c>
      <c r="EJ75" s="32">
        <f>SUMIFS('Planificación 2026-1'!S:S,'Planificación 2026-1'!X:X,C75,'Planificación 2026-1'!F:F,"FILIAL",'Planificación 2026-1'!Y:Y,"VIRTUAL",'Planificación 2026-1'!I:I,"&lt;3")</f>
        <v>0</v>
      </c>
      <c r="EK75" s="32">
        <f>SUMIFS('Planificación 2026-1'!S:S,'Planificación 2026-1'!X:X,C75,'Planificación 2026-1'!F:F,"FILIAL",'Planificación 2026-1'!Y:Y,"&lt;&gt;VIRTUAL",'Planificación 2026-1'!I:I,"&lt;3")</f>
        <v>0</v>
      </c>
      <c r="EL75" s="32">
        <f>SUMIFS('Planificación 2026-1'!S:S,'Planificación 2026-1'!X:X,C75,'Planificación 2026-1'!F:F,"PORUMA",'Planificación 2026-1'!Y:Y,"VIRTUAL",'Planificación 2026-1'!I:I,"&lt;3")</f>
        <v>0</v>
      </c>
      <c r="EM75" s="32">
        <f>SUMIFS('Planificación 2026-1'!S:S,'Planificación 2026-1'!X:X,C75,'Planificación 2026-1'!F:F,"PORUMA",'Planificación 2026-1'!Y:Y,"&lt;&gt;VIRTUAL",'Planificación 2026-1'!I:I,"&lt;3")</f>
        <v>0</v>
      </c>
      <c r="EN75" s="32">
        <f>SUMIFS('Planificación 2026-1'!S:S,'Planificación 2026-1'!X:X,C75,'Planificación 2026-1'!F:F,"HUAURA",'Planificación 2026-1'!Y:Y,"VIRTUAL",'Planificación 2026-1'!I:I,"&lt;3")</f>
        <v>0</v>
      </c>
      <c r="EO75" s="32">
        <f>SUMIFS('Planificación 2026-1'!S:S,'Planificación 2026-1'!X:X,C75,'Planificación 2026-1'!F:F,"HUAURA",'Planificación 2026-1'!Y:Y,"&lt;&gt;VIRTUAL",'Planificación 2026-1'!I:I,"&lt;3")</f>
        <v>32</v>
      </c>
      <c r="EP75" s="32">
        <f t="shared" si="13"/>
        <v>0</v>
      </c>
      <c r="EQ75" s="32">
        <f t="shared" si="21"/>
        <v>32</v>
      </c>
      <c r="ER75" s="32">
        <f t="shared" si="22"/>
        <v>0</v>
      </c>
      <c r="ES75" s="32">
        <f t="shared" si="23"/>
        <v>0</v>
      </c>
      <c r="ET75" s="32">
        <f t="shared" si="24"/>
        <v>0</v>
      </c>
      <c r="EU75" s="32">
        <f t="shared" si="25"/>
        <v>32</v>
      </c>
      <c r="EV75" s="32" t="b">
        <f>EXACT(EU75,E75)</f>
        <v>1</v>
      </c>
      <c r="EW75" s="32"/>
      <c r="EX75" s="32">
        <f t="shared" si="14"/>
        <v>0</v>
      </c>
      <c r="EY75" s="32">
        <f t="shared" si="15"/>
        <v>32</v>
      </c>
      <c r="EZ75" s="32" t="b">
        <f>EXACT(SUM(EX75:EY75),E75)</f>
        <v>1</v>
      </c>
      <c r="FA75" s="32" t="str">
        <f t="shared" si="16"/>
        <v/>
      </c>
      <c r="FB75" s="32" t="str">
        <f t="shared" si="26"/>
        <v>PRESENCIAL</v>
      </c>
    </row>
    <row r="76" spans="1:158">
      <c r="A76" s="33"/>
      <c r="B76" s="65">
        <v>73</v>
      </c>
      <c r="C76" s="32" t="s">
        <v>277</v>
      </c>
      <c r="D76" s="429">
        <v>41134475</v>
      </c>
      <c r="E76" s="62">
        <f>SUMIF('Planificación 2026-1'!X:X,C76,'Planificación 2026-1'!S:S)</f>
        <v>36</v>
      </c>
      <c r="F76" s="63" t="s">
        <v>199</v>
      </c>
      <c r="G76" s="454" t="s">
        <v>200</v>
      </c>
      <c r="H76" s="64" t="s">
        <v>111</v>
      </c>
      <c r="I76" s="64" t="s">
        <v>157</v>
      </c>
      <c r="J76" s="32" t="s">
        <v>195</v>
      </c>
      <c r="K76" s="137" t="s">
        <v>157</v>
      </c>
      <c r="L76" s="57" t="str">
        <f>IF(SUM(COUNTIFS('Planificación 2026-1'!F:F,"PRINCIPAL",'Planificación 2026-1'!X:X,C76,'Planificación 2026-1'!H:H,"AF"))&gt;0,"P01"," ")</f>
        <v xml:space="preserve"> </v>
      </c>
      <c r="M76" s="58" t="str">
        <f>IF(SUM(COUNTIFS('Planificación 2026-1'!F:F,"PRINCIPAL",'Planificación 2026-1'!X:X,C76,'Planificación 2026-1'!H:H,"EN"))&gt;0,"P02"," ")</f>
        <v xml:space="preserve"> </v>
      </c>
      <c r="N76" s="58" t="str">
        <f>IF(SUM(COUNTIFS('Planificación 2026-1'!F:F,"PRINCIPAL",'Planificación 2026-1'!X:X,C76,'Planificación 2026-1'!H:H,"IS"))&gt;0,"P03"," ")</f>
        <v xml:space="preserve"> </v>
      </c>
      <c r="O76" s="58" t="str">
        <f>IF(SUM(COUNTIFS('Planificación 2026-1'!F:F,"PRINCIPAL",'Planificación 2026-1'!X:X,C76,'Planificación 2026-1'!H:H,"PS"))&gt;0,"P04"," ")</f>
        <v xml:space="preserve"> </v>
      </c>
      <c r="P76" s="58"/>
      <c r="Q76" s="58" t="str">
        <f>IF(SUM(COUNTIFS('Planificación 2026-1'!F:F,"PRINCIPAL",'Planificación 2026-1'!X:X,C76,'Planificación 2026-1'!H:H,"IN"))&gt;0,"P06"," ")</f>
        <v xml:space="preserve"> </v>
      </c>
      <c r="R76" s="58" t="str">
        <f>IF(SUM(COUNTIFS('Planificación 2026-1'!F:F,"PRINCIPAL",'Planificación 2026-1'!X:X,C76,'Planificación 2026-1'!H:H,"CA"))&gt;0,"P07"," ")</f>
        <v xml:space="preserve"> </v>
      </c>
      <c r="S76" s="58" t="str">
        <f>IF(SUM(COUNTIFS('Planificación 2026-1'!F:F,"PRINCIPAL",'Planificación 2026-1'!X:X,C76,'Planificación 2026-1'!H:H,"DE"))&gt;0,"P08"," ")</f>
        <v xml:space="preserve"> </v>
      </c>
      <c r="T76" s="58" t="str">
        <f>IF(SUM(COUNTIFS('Planificación 2026-1'!F:F,"PRINCIPAL",'Planificación 2026-1'!X:X,C76,'Planificación 2026-1'!H:H,"OB"))&gt;0,"P09"," ")</f>
        <v>P09</v>
      </c>
      <c r="U76" s="58" t="str">
        <f>IF(SUM(COUNTIFS('Planificación 2026-1'!F:F,"PRINCIPAL",'Planificación 2026-1'!X:X,C76,'Planificación 2026-1'!H:H,"MH"))&gt;0,"P31"," ")</f>
        <v xml:space="preserve"> </v>
      </c>
      <c r="V76" s="58" t="str">
        <f>IF(SUM(COUNTIFS('Planificación 2026-1'!F:F,"PRINCIPAL",'Planificación 2026-1'!X:X,C76,'Planificación 2026-1'!H:H,"IC"))&gt;0,"P32"," ")</f>
        <v xml:space="preserve"> </v>
      </c>
      <c r="W76" s="58" t="str">
        <f>IF(SUM(COUNTIFS('Planificación 2026-1'!F:F,"PRINCIPAL",'Planificación 2026-1'!X:X,C76,'Planificación 2026-1'!H:H,"AR"))&gt;0,"P34"," ")</f>
        <v xml:space="preserve"> </v>
      </c>
      <c r="X76" s="58" t="str">
        <f>IF(SUM(COUNTIFS('Planificación 2026-1'!F:F,"PRINCIPAL",'Planificación 2026-1'!X:X,C76,'Planificación 2026-1'!H:H,"T1"))&gt;0,"P35"," ")</f>
        <v xml:space="preserve"> </v>
      </c>
      <c r="Y76" s="58" t="str">
        <f>IF(SUM(COUNTIFS('Planificación 2026-1'!F:F,"PRINCIPAL",'Planificación 2026-1'!X:X,C76,'Planificación 2026-1'!H:H,"T3"))&gt;0,"P36"," ")</f>
        <v xml:space="preserve"> </v>
      </c>
      <c r="Z76" s="58" t="str">
        <f>IF(SUM(COUNTIFS('Planificación 2026-1'!F:F,"PRINCIPAL",'Planificación 2026-1'!X:X,C76,'Planificación 2026-1'!H:H,"T2"))&gt;0,"P37"," ")</f>
        <v xml:space="preserve"> </v>
      </c>
      <c r="AA76" s="58" t="str">
        <f>IF(SUM(COUNTIFS('Planificación 2026-1'!F:F,"PRINCIPAL",'Planificación 2026-1'!X:X,C76,'Planificación 2026-1'!H:H,"AE"))&gt;0,"P38"," ")</f>
        <v xml:space="preserve"> </v>
      </c>
      <c r="AB76" s="58" t="str">
        <f>IF(SUM(COUNTIFS('Planificación 2026-1'!F:F,"PRINCIPAL",'Planificación 2026-1'!X:X,C76,'Planificación 2026-1'!H:H,"T4"))&gt;0,"P55"," ")</f>
        <v xml:space="preserve"> </v>
      </c>
      <c r="AC76" s="58" t="str">
        <f>IF(SUM(COUNTIFS('Planificación 2026-1'!F:F,"FILIAL",'Planificación 2026-1'!X:X,C76,'Planificación 2026-1'!H:H,"AF"))&gt;0," P01"," ")</f>
        <v xml:space="preserve"> </v>
      </c>
      <c r="AD76" s="58" t="str">
        <f>IF(SUM(COUNTIFS('Planificación 2026-1'!F:F,"FILIAL",'Planificación 2026-1'!X:X,C76,'Planificación 2026-1'!H:H,"EN"))&gt;0,"P02"," ")</f>
        <v xml:space="preserve"> </v>
      </c>
      <c r="AE76" s="58" t="str">
        <f>IF(SUM(COUNTIFS('Planificación 2026-1'!F:F,"FILIAL",'Planificación 2026-1'!X:X,C76,'Planificación 2026-1'!H:H,"IS"))&gt;0,"P03"," ")</f>
        <v xml:space="preserve"> </v>
      </c>
      <c r="AF76" s="58" t="str">
        <f>IF(SUM(COUNTIFS('Planificación 2026-1'!F:F,"FILIAL",'Planificación 2026-1'!X:X,C76,'Planificación 2026-1'!H:H,"PS"))&gt;0,"P04"," ")</f>
        <v xml:space="preserve"> </v>
      </c>
      <c r="AG76" s="58"/>
      <c r="AH76" s="58" t="str">
        <f>IF(SUM(COUNTIFS('Planificación 2026-1'!F:F,"FILIAL",'Planificación 2026-1'!X:X,C76,'Planificación 2026-1'!H:H,"IN"))&gt;0,"P06"," ")</f>
        <v xml:space="preserve"> </v>
      </c>
      <c r="AI76" s="58" t="str">
        <f>IF(SUM(COUNTIFS('Planificación 2026-1'!F:F,"FILIAL",'Planificación 2026-1'!X:X,C76,'Planificación 2026-1'!H:H,"CA"))&gt;0,"P07"," ")</f>
        <v xml:space="preserve"> </v>
      </c>
      <c r="AJ76" s="58" t="str">
        <f>IF(SUM(COUNTIFS('Planificación 2026-1'!F:F,"FILIAL",'Planificación 2026-1'!X:X,C76,'Planificación 2026-1'!H:H,"DE"))&gt;0,"P08"," ")</f>
        <v xml:space="preserve"> </v>
      </c>
      <c r="AK76" s="58" t="str">
        <f>IF(SUM(COUNTIFS('Planificación 2026-1'!F:F,"FILIAL",'Planificación 2026-1'!X:X,C76,'Planificación 2026-1'!H:H,"OB"))&gt;0,"P09"," ")</f>
        <v xml:space="preserve"> </v>
      </c>
      <c r="AL76" s="58" t="str">
        <f>IF(SUM(COUNTIFS('Planificación 2026-1'!F:F,"FILIAL",'Planificación 2026-1'!X:X,C76,'Planificación 2026-1'!H:H,"MH"))&gt;0,"P31"," ")</f>
        <v xml:space="preserve"> </v>
      </c>
      <c r="AM76" s="58" t="str">
        <f>IF(SUM(COUNTIFS('Planificación 2026-1'!F:F,"FILIAL",'Planificación 2026-1'!X:X,C76,'Planificación 2026-1'!H:H,"IC"))&gt;0,"P32"," ")</f>
        <v xml:space="preserve"> </v>
      </c>
      <c r="AN76" s="58" t="str">
        <f>IF(SUM(COUNTIFS('Planificación 2026-1'!F:F,"FILIAL",'Planificación 2026-1'!X:X,C76,'Planificación 2026-1'!H:H,"AR"))&gt;0,"P34"," ")</f>
        <v xml:space="preserve"> </v>
      </c>
      <c r="AO76" s="58" t="str">
        <f>IF(SUM(COUNTIFS('Planificación 2026-1'!F:F,"FILIAL",'Planificación 2026-1'!X:X,C76,'Planificación 2026-1'!H:H,"T1"))&gt;0,"P35"," ")</f>
        <v xml:space="preserve"> </v>
      </c>
      <c r="AP76" s="58" t="str">
        <f>IF(SUM(COUNTIFS('Planificación 2026-1'!F:F,"FILIAL",'Planificación 2026-1'!X:X,C76,'Planificación 2026-1'!H:H,"T3"))&gt;0,"P36"," ")</f>
        <v xml:space="preserve"> </v>
      </c>
      <c r="AQ76" s="58" t="str">
        <f>IF(SUM(COUNTIFS('Planificación 2026-1'!F:F,"FILIAL",'Planificación 2026-1'!X:X,C76,'Planificación 2026-1'!H:H,"T2"))&gt;0,"P37"," ")</f>
        <v xml:space="preserve"> </v>
      </c>
      <c r="AR76" s="58" t="str">
        <f>IF(SUM(COUNTIFS('Planificación 2026-1'!F:F,"FILIAL",'Planificación 2026-1'!X:X,C76,'Planificación 2026-1'!H:H,"AE"))&gt;0,"P38"," ")</f>
        <v xml:space="preserve"> </v>
      </c>
      <c r="AS76" s="58" t="str">
        <f>IF(SUM(COUNTIFS('Planificación 2026-1'!F:F,"FILIAL",'Planificación 2026-1'!X:X,C76,'Planificación 2026-1'!H:H,"T4"))&gt;0,"P55"," ")</f>
        <v xml:space="preserve"> </v>
      </c>
      <c r="AT76" s="58" t="str">
        <f>IF(SUM(COUNTIFS('Planificación 2026-1'!F:F,"SUNAMPE",'Planificación 2026-1'!X:X,C76,'Planificación 2026-1'!H:H,"AF"))&gt;0," P01"," ")</f>
        <v xml:space="preserve"> </v>
      </c>
      <c r="AU76" s="58" t="str">
        <f>IF(SUM(COUNTIFS('Planificación 2026-1'!F:F,"SUNAMPE",'Planificación 2026-1'!X:X,C76,'Planificación 2026-1'!H:H,"EN"))&gt;0,"P02"," ")</f>
        <v xml:space="preserve"> </v>
      </c>
      <c r="AV76" s="58" t="str">
        <f>IF(SUM(COUNTIFS('Planificación 2026-1'!F:F,"SUNAMPE",'Planificación 2026-1'!X:X,C76,'Planificación 2026-1'!H:H,"IS"))&gt;0,"P03"," ")</f>
        <v xml:space="preserve"> </v>
      </c>
      <c r="AW76" s="58" t="str">
        <f>IF(SUM(COUNTIFS('Planificación 2026-1'!F:F,"SUNAMPE",'Planificación 2026-1'!X:X,C76,'Planificación 2026-1'!H:H,"PS"))&gt;0,"P04"," ")</f>
        <v xml:space="preserve"> </v>
      </c>
      <c r="AX76" s="58"/>
      <c r="AY76" s="58" t="str">
        <f>IF(SUM(COUNTIFS('Planificación 2026-1'!F:F,"SUNAMPE",'Planificación 2026-1'!X:X,C76,'Planificación 2026-1'!H:H,"IN"))&gt;0,"P06"," ")</f>
        <v xml:space="preserve"> </v>
      </c>
      <c r="AZ76" s="58" t="str">
        <f>IF(SUM(COUNTIFS('Planificación 2026-1'!F:F,"SUNAMPE",'Planificación 2026-1'!X:X,C76,'Planificación 2026-1'!H:H,"CA"))&gt;0,"P07"," ")</f>
        <v xml:space="preserve"> </v>
      </c>
      <c r="BA76" s="58" t="str">
        <f>IF(SUM(COUNTIFS('Planificación 2026-1'!F:F,"SUNAMPE",'Planificación 2026-1'!X:X,C76,'Planificación 2026-1'!H:H,"DE"))&gt;0,"P08"," ")</f>
        <v xml:space="preserve"> </v>
      </c>
      <c r="BB76" s="58" t="str">
        <f>IF(SUM(COUNTIFS('Planificación 2026-1'!F:F,"SUNAMPE",'Planificación 2026-1'!X:X,C76,'Planificación 2026-1'!H:H,"OB"))&gt;0,"P09"," ")</f>
        <v xml:space="preserve"> </v>
      </c>
      <c r="BC76" s="58" t="str">
        <f>IF(SUM(COUNTIFS('Planificación 2026-1'!F:F,"SUNAMPE",'Planificación 2026-1'!X:X,C76,'Planificación 2026-1'!H:H,"MH"))&gt;0,"P31"," ")</f>
        <v xml:space="preserve"> </v>
      </c>
      <c r="BD76" s="58" t="str">
        <f>IF(SUM(COUNTIFS('Planificación 2026-1'!F:F,"SUNAMPE",'Planificación 2026-1'!X:X,C76,'Planificación 2026-1'!H:H,"IC"))&gt;0,"P32"," ")</f>
        <v xml:space="preserve"> </v>
      </c>
      <c r="BE76" s="58" t="str">
        <f>IF(SUM(COUNTIFS('Planificación 2026-1'!F:F,"SUNAMPE",'Planificación 2026-1'!X:X,C76,'Planificación 2026-1'!H:H,"AR"))&gt;0,"P34"," ")</f>
        <v xml:space="preserve"> </v>
      </c>
      <c r="BF76" s="58" t="str">
        <f>IF(SUM(COUNTIFS('Planificación 2026-1'!F:F,"SUNAMPE",'Planificación 2026-1'!X:X,C76,'Planificación 2026-1'!H:H,"T1"))&gt;0,"P35"," ")</f>
        <v>P35</v>
      </c>
      <c r="BG76" s="58" t="str">
        <f>IF(SUM(COUNTIFS('Planificación 2026-1'!F:F,"SUNAMPE",'Planificación 2026-1'!X:X,C76,'Planificación 2026-1'!H:H,"T3"))&gt;0,"P36"," ")</f>
        <v>P36</v>
      </c>
      <c r="BH76" s="58" t="str">
        <f>IF(SUM(COUNTIFS('Planificación 2026-1'!F:F,"SUNAMPE",'Planificación 2026-1'!X:X,C76,'Planificación 2026-1'!H:H,"T2"))&gt;0,"P37"," ")</f>
        <v xml:space="preserve"> </v>
      </c>
      <c r="BI76" s="58" t="str">
        <f>IF(SUM(COUNTIFS('Planificación 2026-1'!F:F,"SUNAMPE",'Planificación 2026-1'!X:X,C76,'Planificación 2026-1'!H:H,"AE"))&gt;0,"P38"," ")</f>
        <v xml:space="preserve"> </v>
      </c>
      <c r="BJ76" s="58" t="str">
        <f>IF(SUM(COUNTIFS('Planificación 2026-1'!F:F,"SUNAMPE",'Planificación 2026-1'!X:X,C76,'Planificación 2026-1'!H:H,"T4"))&gt;0,"P55"," ")</f>
        <v>P55</v>
      </c>
      <c r="BK76" s="58" t="str">
        <f>IF(SUM(COUNTIFS('Planificación 2026-1'!F:F,"HUAURA",'Planificación 2026-1'!X:X,C76,'Planificación 2026-1'!H:H,"AF"))&gt;0," P01"," ")</f>
        <v xml:space="preserve"> </v>
      </c>
      <c r="BL76" s="58" t="str">
        <f>IF(SUM(COUNTIFS('Planificación 2026-1'!F:F,"HUAURA",'Planificación 2026-1'!X:X,C76,'Planificación 2026-1'!H:H,"EN"))&gt;0,"P02"," ")</f>
        <v xml:space="preserve"> </v>
      </c>
      <c r="BM76" s="58" t="str">
        <f>IF(SUM(COUNTIFS('Planificación 2026-1'!F:F,"HUAURA",'Planificación 2026-1'!X:X,C76,'Planificación 2026-1'!H:H,"IS"))&gt;0,"P03"," ")</f>
        <v xml:space="preserve"> </v>
      </c>
      <c r="BN76" s="58" t="str">
        <f>IF(SUM(COUNTIFS('Planificación 2026-1'!F:F,"HUAURA",'Planificación 2026-1'!X:X,C76,'Planificación 2026-1'!H:H,"PS"))&gt;0,"P04"," ")</f>
        <v xml:space="preserve"> </v>
      </c>
      <c r="BO76" s="58"/>
      <c r="BP76" s="58" t="str">
        <f>IF(SUM(COUNTIFS('Planificación 2026-1'!F:F,"HUAURA",'Planificación 2026-1'!X:X,C76,'Planificación 2026-1'!H:H,"IN"))&gt;0,"P06"," ")</f>
        <v xml:space="preserve"> </v>
      </c>
      <c r="BQ76" s="58" t="str">
        <f>IF(SUM(COUNTIFS('Planificación 2026-1'!F:F,"HUAURA",'Planificación 2026-1'!X:X,C76,'Planificación 2026-1'!H:H,"CA"))&gt;0,"P07"," ")</f>
        <v xml:space="preserve"> </v>
      </c>
      <c r="BR76" s="58" t="str">
        <f>IF(SUM(COUNTIFS('Planificación 2026-1'!F:F,"HUAURA",'Planificación 2026-1'!X:X,C76,'Planificación 2026-1'!H:H,"DE"))&gt;0,"P08"," ")</f>
        <v xml:space="preserve"> </v>
      </c>
      <c r="BS76" s="58" t="str">
        <f>IF(SUM(COUNTIFS('Planificación 2026-1'!F:F,"HUAURA",'Planificación 2026-1'!X:X,C76,'Planificación 2026-1'!H:H,"OB"))&gt;0,"P09"," ")</f>
        <v xml:space="preserve"> </v>
      </c>
      <c r="BT76" s="58" t="str">
        <f>IF(SUM(COUNTIFS('Planificación 2026-1'!F:F,"HUAURA",'Planificación 2026-1'!X:X,C76,'Planificación 2026-1'!H:H,"MH"))&gt;0,"P31"," ")</f>
        <v xml:space="preserve"> </v>
      </c>
      <c r="BU76" s="58" t="str">
        <f>IF(SUM(COUNTIFS('Planificación 2026-1'!F:F,"HUAURA",'Planificación 2026-1'!X:X,C76,'Planificación 2026-1'!H:H,"IC"))&gt;0,"P32"," ")</f>
        <v xml:space="preserve"> </v>
      </c>
      <c r="BV76" s="58" t="str">
        <f>IF(SUM(COUNTIFS('Planificación 2026-1'!F:F,"HUAURA",'Planificación 2026-1'!X:X,C76,'Planificación 2026-1'!H:H,"AR"))&gt;0,"P34"," ")</f>
        <v xml:space="preserve"> </v>
      </c>
      <c r="BW76" s="58" t="str">
        <f>IF(SUM(COUNTIFS('Planificación 2026-1'!F:F,"HUAURA",'Planificación 2026-1'!X:X,C76,'Planificación 2026-1'!H:H,"T1"))&gt;0,"P35"," ")</f>
        <v xml:space="preserve"> </v>
      </c>
      <c r="BX76" s="58" t="str">
        <f>IF(SUM(COUNTIFS('Planificación 2026-1'!F:F,"HUAURA",'Planificación 2026-1'!X:X,C76,'Planificación 2026-1'!H:H,"T3"))&gt;0,"P36"," ")</f>
        <v xml:space="preserve"> </v>
      </c>
      <c r="BY76" s="58" t="str">
        <f>IF(SUM(COUNTIFS('Planificación 2026-1'!F:F,"HUAURA",'Planificación 2026-1'!X:X,C76,'Planificación 2026-1'!H:H,"T2"))&gt;0,"P37"," ")</f>
        <v xml:space="preserve"> </v>
      </c>
      <c r="BZ76" s="58" t="str">
        <f>IF(SUM(COUNTIFS('Planificación 2026-1'!F:F,"HUAURA",'Planificación 2026-1'!X:X,C76,'Planificación 2026-1'!H:H,"AE"))&gt;0,"P38"," ")</f>
        <v xml:space="preserve"> </v>
      </c>
      <c r="CA76" s="58" t="str">
        <f>IF(SUM(COUNTIFS('Planificación 2026-1'!F:F,"HUAURA",'Planificación 2026-1'!X:X,C76,'Planificación 2026-1'!H:H,"T4"))&gt;0,"P55"," ")</f>
        <v xml:space="preserve"> </v>
      </c>
      <c r="CB76" s="59">
        <f>SUMIFS('Planificación 2026-1'!S:S,'Planificación 2026-1'!X:X,C76,'Planificación 2026-1'!H:H,"AF",'Planificación 2026-1'!I:I,"&gt;2")</f>
        <v>0</v>
      </c>
      <c r="CC76" s="59">
        <f>SUMIFS('Planificación 2026-1'!S:S,'Planificación 2026-1'!X:X,C76,'Planificación 2026-1'!H:H,"EN",'Planificación 2026-1'!I:I,"&gt;2")</f>
        <v>0</v>
      </c>
      <c r="CD76" s="59">
        <f>SUMIFS('Planificación 2026-1'!S:S,'Planificación 2026-1'!X:X,C76,'Planificación 2026-1'!H:H,"IS",'Planificación 2026-1'!I:I,"&gt;2")</f>
        <v>0</v>
      </c>
      <c r="CE76" s="59">
        <f>SUMIFS('Planificación 2026-1'!S:S,'Planificación 2026-1'!X:X,C76,'Planificación 2026-1'!H:H,"PS",'Planificación 2026-1'!I:I,"&gt;2")</f>
        <v>0</v>
      </c>
      <c r="CF76" s="59">
        <f>SUMIFS('Planificación 2026-1'!S:S,'Planificación 2026-1'!X:X,C76,'Planificación 2026-1'!H:H,"IN",'Planificación 2026-1'!I:I,"&gt;2")</f>
        <v>0</v>
      </c>
      <c r="CG76" s="59">
        <f>SUMIFS('Planificación 2026-1'!S:S,'Planificación 2026-1'!X:X,C76,'Planificación 2026-1'!H:H,"CA",'Planificación 2026-1'!I:I,"&gt;2")</f>
        <v>0</v>
      </c>
      <c r="CH76" s="59">
        <f>SUMIFS('Planificación 2026-1'!S:S,'Planificación 2026-1'!X:X,C76,'Planificación 2026-1'!H:H,"DE",'Planificación 2026-1'!I:I,"&gt;2")</f>
        <v>0</v>
      </c>
      <c r="CI76" s="59">
        <f>SUMIFS('Planificación 2026-1'!S:S,'Planificación 2026-1'!X:X,C76,'Planificación 2026-1'!H:H,"OB",'Planificación 2026-1'!I:I,"&gt;2")</f>
        <v>12</v>
      </c>
      <c r="CJ76" s="59">
        <f>SUMIFS('Planificación 2026-1'!S:S,'Planificación 2026-1'!X:X,C76,'Planificación 2026-1'!H:H,"MH",'Planificación 2026-1'!I:I,"&gt;2")</f>
        <v>8</v>
      </c>
      <c r="CK76" s="59">
        <f>SUMIFS('Planificación 2026-1'!S:S,'Planificación 2026-1'!X:X,C76,'Planificación 2026-1'!H:H,"IC",'Planificación 2026-1'!I:I,"&gt;2")</f>
        <v>0</v>
      </c>
      <c r="CL76" s="59">
        <f>SUMIFS('Planificación 2026-1'!S:S,'Planificación 2026-1'!X:X,C76,'Planificación 2026-1'!H:H,"AR",'Planificación 2026-1'!I:I,"&gt;2")</f>
        <v>0</v>
      </c>
      <c r="CM76" s="59">
        <f>SUMIFS('Planificación 2026-1'!S:S,'Planificación 2026-1'!X:X,C76,'Planificación 2026-1'!H:H,"AE",'Planificación 2026-1'!I:I,"&gt;2")</f>
        <v>0</v>
      </c>
      <c r="CN76" s="59">
        <f>SUMIFS('Planificación 2026-1'!S:S,'Planificación 2026-1'!X:X,C76,'Planificación 2026-1'!H:H,"T1",'Planificación 2026-1'!I:I,"&gt;2")</f>
        <v>4</v>
      </c>
      <c r="CO76" s="59">
        <f>SUMIFS('Planificación 2026-1'!S:S,'Planificación 2026-1'!X:X,C76,'Planificación 2026-1'!H:H,"T3",'Planificación 2026-1'!I:I,"&gt;2")</f>
        <v>0</v>
      </c>
      <c r="CP76" s="59">
        <f>SUMIFS('Planificación 2026-1'!S:S,'Planificación 2026-1'!X:X,C76,'Planificación 2026-1'!H:H,"T2",'Planificación 2026-1'!I:I,"&gt;2")</f>
        <v>0</v>
      </c>
      <c r="CQ76" s="59">
        <f>SUMIFS('Planificación 2026-1'!S:S,'Planificación 2026-1'!X:X,C76,'Planificación 2026-1'!H:H,"T4",'Planificación 2026-1'!I:I,"&gt;2")</f>
        <v>12</v>
      </c>
      <c r="CR76" s="59">
        <f>SUMIFS('Planificación 2026-1'!S:S,'Planificación 2026-1'!X:X,C76,'Planificación 2026-1'!H:H,"AF",'Planificación 2026-1'!I:I,"&lt;3")</f>
        <v>0</v>
      </c>
      <c r="CS76" s="59">
        <f>SUMIFS('Planificación 2026-1'!S:S,'Planificación 2026-1'!X:X,C76,'Planificación 2026-1'!H:H,"EN",'Planificación 2026-1'!I:I,"&lt;3")</f>
        <v>0</v>
      </c>
      <c r="CT76" s="59">
        <f>SUMIFS('Planificación 2026-1'!S:S,'Planificación 2026-1'!X:X,C76,'Planificación 2026-1'!H:H,"IS",'Planificación 2026-1'!I:I,"&lt;3")</f>
        <v>0</v>
      </c>
      <c r="CU76" s="59">
        <f>SUMIFS('Planificación 2026-1'!S:S,'Planificación 2026-1'!X:X,C76,'Planificación 2026-1'!H:H,"PS",'Planificación 2026-1'!I:I,"&lt;3")</f>
        <v>0</v>
      </c>
      <c r="CV76" s="59">
        <f>SUMIFS('Planificación 2026-1'!S:S,'Planificación 2026-1'!X:X,C76,'Planificación 2026-1'!H:H,"IN",'Planificación 2026-1'!I:I,"&lt;3")</f>
        <v>0</v>
      </c>
      <c r="CW76" s="59">
        <f>SUMIFS('Planificación 2026-1'!S:S,'Planificación 2026-1'!X:X,C76,'Planificación 2026-1'!H:H,"CA",'Planificación 2026-1'!I:I,"&lt;3")</f>
        <v>0</v>
      </c>
      <c r="CX76" s="59">
        <f>SUMIFS('Planificación 2026-1'!S:S,'Planificación 2026-1'!X:X,C76,'Planificación 2026-1'!H:H,"DE",'Planificación 2026-1'!I:I,"&lt;3")</f>
        <v>0</v>
      </c>
      <c r="CY76" s="59">
        <f>SUMIFS('Planificación 2026-1'!S:S,'Planificación 2026-1'!X:X,C76,'Planificación 2026-1'!H:H,"OB",'Planificación 2026-1'!I:I,"&lt;3")</f>
        <v>0</v>
      </c>
      <c r="CZ76" s="59">
        <f>SUMIFS('Planificación 2026-1'!S:S,'Planificación 2026-1'!X:X,C76,'Planificación 2026-1'!H:H,"MH",'Planificación 2026-1'!I:I,"&lt;3")</f>
        <v>0</v>
      </c>
      <c r="DA76" s="59">
        <f>SUMIFS('Planificación 2026-1'!S:S,'Planificación 2026-1'!X:X,C76,'Planificación 2026-1'!H:H,"IC",'Planificación 2026-1'!I:I,"&lt;3")</f>
        <v>0</v>
      </c>
      <c r="DB76" s="59">
        <f>SUMIFS('Planificación 2026-1'!S:S,'Planificación 2026-1'!X:X,C76,'Planificación 2026-1'!H:H,"AR",'Planificación 2026-1'!I:I,"&lt;3")</f>
        <v>0</v>
      </c>
      <c r="DC76" s="59">
        <f>SUMIFS('Planificación 2026-1'!S:S,'Planificación 2026-1'!X:X,C76,'Planificación 2026-1'!H:H,"AE",'Planificación 2026-1'!I:I,"&lt;3")</f>
        <v>0</v>
      </c>
      <c r="DD76" s="59">
        <f>SUMIFS('Planificación 2026-1'!S:S,'Planificación 2026-1'!X:X,C76,'Planificación 2026-1'!H:H,"T1",'Planificación 2026-1'!I:I,"&lt;3")</f>
        <v>0</v>
      </c>
      <c r="DE76" s="59">
        <f>SUMIFS('Planificación 2026-1'!S:S,'Planificación 2026-1'!X:X,C76,'Planificación 2026-1'!H:H,"T3",'Planificación 2026-1'!I:I,"&lt;3")</f>
        <v>0</v>
      </c>
      <c r="DF76" s="59">
        <f>SUMIFS('Planificación 2026-1'!S:S,'Planificación 2026-1'!X:X,C76,'Planificación 2026-1'!H:H,"T2",'Planificación 2026-1'!I:I,"&lt;3")</f>
        <v>0</v>
      </c>
      <c r="DG76" s="59">
        <f>SUMIFS('Planificación 2026-1'!S:S,'Planificación 2026-1'!X:X,C76,'Planificación 2026-1'!H:H,"T4",'Planificación 2026-1'!I:I,"&lt;3")</f>
        <v>0</v>
      </c>
      <c r="DH76" s="58" t="str">
        <f t="shared" si="17"/>
        <v>P09</v>
      </c>
      <c r="DI76" s="27">
        <f>IF(C76="","",SUMIFS('Planificación 2026-1'!S:S,'Planificación 2026-1'!X:X,C76,'Planificación 2026-1'!F:F,"PRINCIPAL",'Planificación 2026-1'!Y:Y,"VIRTUAL"))</f>
        <v>0</v>
      </c>
      <c r="DJ76" s="27">
        <f>IF(C76="","",SUMIFS('Planificación 2026-1'!S:S,'Planificación 2026-1'!X:X,C76,'Planificación 2026-1'!F:F,"PRINCIPAL",'Planificación 2026-1'!Y:Y,"PRESENCIAL"))</f>
        <v>12</v>
      </c>
      <c r="DK76" s="27">
        <f>IF(C76="","",SUMIFS('Planificación 2026-1'!S:S,'Planificación 2026-1'!X:X,C76,'Planificación 2026-1'!F:F,"PRINCIPAL",'Planificación 2026-1'!Y:Y,"HIBRIDO PRESENCIAL"))</f>
        <v>0</v>
      </c>
      <c r="DL76" s="58" t="str">
        <f t="shared" si="18"/>
        <v/>
      </c>
      <c r="DM76" s="58">
        <f>IF(C76="","",SUMIFS('Planificación 2026-1'!S:S,'Planificación 2026-1'!X:X,C76,'Planificación 2026-1'!F:F,"FILIAL",'Planificación 2026-1'!Y:Y,"VIRTUAL"))</f>
        <v>0</v>
      </c>
      <c r="DN76" s="60">
        <f>IF(C76="","",SUMIFS('Planificación 2026-1'!S:S,'Planificación 2026-1'!X:X,C76,'Planificación 2026-1'!F:F,"FILIAL",'Planificación 2026-1'!Y:Y,"PRESENCIAL"))</f>
        <v>0</v>
      </c>
      <c r="DO76" s="29">
        <f>IF(C76="","",SUMIFS('Planificación 2026-1'!S:S,'Planificación 2026-1'!X:X,C76,'Planificación 2026-1'!F:F,"FILIAL",'Planificación 2026-1'!Y:Y,"HIBRIDO PRESENCIAL"))</f>
        <v>0</v>
      </c>
      <c r="DP76" s="61" t="str">
        <f t="shared" si="19"/>
        <v>P35P36 P55</v>
      </c>
      <c r="DQ76" s="58">
        <f>IF(C76="","",SUMIFS('Planificación 2026-1'!S:S,'Planificación 2026-1'!X:X,C76,'Planificación 2026-1'!F:F,"SUNAMPE",'Planificación 2026-1'!Y:Y,"VIRTUAL"))</f>
        <v>16</v>
      </c>
      <c r="DR76" s="29">
        <f>IF(C76="","",SUMIFS('Planificación 2026-1'!S:S,'Planificación 2026-1'!X:X,C76,'Planificación 2026-1'!F:F,"SUNAMPE",'Planificación 2026-1'!Y:Y,"PRESENCIAL"))</f>
        <v>0</v>
      </c>
      <c r="DS76" s="61" t="str">
        <f t="shared" si="20"/>
        <v/>
      </c>
      <c r="DT76" s="58">
        <f>IF(C76="","",SUMIFS('Planificación 2026-1'!S:S,'Planificación 2026-1'!X:X,C76,'Planificación 2026-1'!F:F,"HUAURA",'Planificación 2026-1'!Y:Y,"VIRTUAL"))</f>
        <v>0</v>
      </c>
      <c r="DU76" s="29">
        <f>IF(C76="","",SUMIFS('Planificación 2026-1'!S:S,'Planificación 2026-1'!X:X,C76,'Planificación 2026-1'!F:F,"HUAURA",'Planificación 2026-1'!Y:Y,"PRESENCIAL"))</f>
        <v>0</v>
      </c>
      <c r="DV76" s="32">
        <f>SUMIFS('Planificación 2026-1'!S:S,'Planificación 2026-1'!X:X,C76,'Planificación 2026-1'!F:F,"PRINCIPAL",'Planificación 2026-1'!Y:Y,"VIRTUAL",'Planificación 2026-1'!I:I,"&gt;2")</f>
        <v>0</v>
      </c>
      <c r="DW76" s="32">
        <f>SUMIFS('Planificación 2026-1'!S:S,'Planificación 2026-1'!X:X,C76,'Planificación 2026-1'!F:F,"PRINCIPAL",'Planificación 2026-1'!Y:Y,"&lt;&gt;VIRTUAL",'Planificación 2026-1'!I:I,"&gt;2")</f>
        <v>12</v>
      </c>
      <c r="DX76" s="32">
        <f>SUMIFS('Planificación 2026-1'!S:S,'Planificación 2026-1'!X:X,C76,'Planificación 2026-1'!F:F,"SUNAMPE",'Planificación 2026-1'!Y:Y,"VIRTUAL",'Planificación 2026-1'!I:I,"&gt;2")</f>
        <v>16</v>
      </c>
      <c r="DY76" s="32">
        <f>SUMIFS('Planificación 2026-1'!S:S,'Planificación 2026-1'!X:X,C76,'Planificación 2026-1'!F:F,"SUNAMPE",'Planificación 2026-1'!Y:Y,"&lt;&gt;VIRTUAL",'Planificación 2026-1'!I:I,"&gt;2")</f>
        <v>0</v>
      </c>
      <c r="DZ76" s="32">
        <f>SUMIFS('Planificación 2026-1'!S:S,'Planificación 2026-1'!X:X,C76,'Planificación 2026-1'!F:F,"FILIAL",'Planificación 2026-1'!Y:Y,"VIRTUAL",'Planificación 2026-1'!I:I,"&gt;2")</f>
        <v>0</v>
      </c>
      <c r="EA76" s="32">
        <f>SUMIFS('Planificación 2026-1'!S:S,'Planificación 2026-1'!X:X,C76,'Planificación 2026-1'!F:F,"FILIAL",'Planificación 2026-1'!Y:Y,"&lt;&gt;VIRTUAL",'Planificación 2026-1'!I:I,"&gt;2")</f>
        <v>0</v>
      </c>
      <c r="EB76" s="32">
        <f>SUMIFS('Planificación 2026-1'!S:S,'Planificación 2026-1'!X:X,C76,'Planificación 2026-1'!F:F,"PORUMA",'Planificación 2026-1'!Y:Y,"VIRTUAL",'Planificación 2026-1'!I:I,"&gt;2")</f>
        <v>8</v>
      </c>
      <c r="EC76" s="32">
        <f>SUMIFS('Planificación 2026-1'!S:S,'Planificación 2026-1'!X:X,C76,'Planificación 2026-1'!F:F,"PORUMA",'Planificación 2026-1'!Y:Y,"&lt;&gt;VIRTUAL",'Planificación 2026-1'!I:I,"&gt;2")</f>
        <v>0</v>
      </c>
      <c r="ED76" s="32">
        <f>SUMIFS('Planificación 2026-1'!S:S,'Planificación 2026-1'!X:X,C76,'Planificación 2026-1'!F:F,"HUAURA",'Planificación 2026-1'!Y:Y,"VIRTUAL",'Planificación 2026-1'!I:I,"&gt;2")</f>
        <v>0</v>
      </c>
      <c r="EE76" s="32">
        <f>SUMIFS('Planificación 2026-1'!S:S,'Planificación 2026-1'!X:X,C76,'Planificación 2026-1'!F:F,"HUAURA",'Planificación 2026-1'!Y:Y,"&lt;&gt;VIRTUAL",'Planificación 2026-1'!I:I,"&gt;2")</f>
        <v>0</v>
      </c>
      <c r="EF76" s="32">
        <f>SUMIFS('Planificación 2026-1'!S:S,'Planificación 2026-1'!X:X,C76,'Planificación 2026-1'!F:F,"PRINCIPAL",'Planificación 2026-1'!Y:Y,"VIRTUAL",'Planificación 2026-1'!I:I,"&lt;3")</f>
        <v>0</v>
      </c>
      <c r="EG76" s="32">
        <f>SUMIFS('Planificación 2026-1'!S:S,'Planificación 2026-1'!X:X,C76,'Planificación 2026-1'!F:F,"PRINCIPAL",'Planificación 2026-1'!Y:Y,"&lt;&gt;VIRTUAL",'Planificación 2026-1'!I:I,"&lt;3")</f>
        <v>0</v>
      </c>
      <c r="EH76" s="32">
        <f>SUMIFS('Planificación 2026-1'!S:S,'Planificación 2026-1'!X:X,C76,'Planificación 2026-1'!F:F,"SUNAMPE",'Planificación 2026-1'!Y:Y,"VIRTUAL",'Planificación 2026-1'!I:I,"&lt;3")</f>
        <v>0</v>
      </c>
      <c r="EI76" s="32">
        <f>SUMIFS('Planificación 2026-1'!S:S,'Planificación 2026-1'!X:X,C76,'Planificación 2026-1'!F:F,"SUNAMPE",'Planificación 2026-1'!Y:Y,"&lt;&gt;VIRTUAL",'Planificación 2026-1'!I:I,"&lt;3")</f>
        <v>0</v>
      </c>
      <c r="EJ76" s="32">
        <f>SUMIFS('Planificación 2026-1'!S:S,'Planificación 2026-1'!X:X,C76,'Planificación 2026-1'!F:F,"FILIAL",'Planificación 2026-1'!Y:Y,"VIRTUAL",'Planificación 2026-1'!I:I,"&lt;3")</f>
        <v>0</v>
      </c>
      <c r="EK76" s="32">
        <f>SUMIFS('Planificación 2026-1'!S:S,'Planificación 2026-1'!X:X,C76,'Planificación 2026-1'!F:F,"FILIAL",'Planificación 2026-1'!Y:Y,"&lt;&gt;VIRTUAL",'Planificación 2026-1'!I:I,"&lt;3")</f>
        <v>0</v>
      </c>
      <c r="EL76" s="32">
        <f>SUMIFS('Planificación 2026-1'!S:S,'Planificación 2026-1'!X:X,C76,'Planificación 2026-1'!F:F,"PORUMA",'Planificación 2026-1'!Y:Y,"VIRTUAL",'Planificación 2026-1'!I:I,"&lt;3")</f>
        <v>0</v>
      </c>
      <c r="EM76" s="32">
        <f>SUMIFS('Planificación 2026-1'!S:S,'Planificación 2026-1'!X:X,C76,'Planificación 2026-1'!F:F,"PORUMA",'Planificación 2026-1'!Y:Y,"&lt;&gt;VIRTUAL",'Planificación 2026-1'!I:I,"&lt;3")</f>
        <v>0</v>
      </c>
      <c r="EN76" s="32">
        <f>SUMIFS('Planificación 2026-1'!S:S,'Planificación 2026-1'!X:X,C76,'Planificación 2026-1'!F:F,"HUAURA",'Planificación 2026-1'!Y:Y,"VIRTUAL",'Planificación 2026-1'!I:I,"&lt;3")</f>
        <v>0</v>
      </c>
      <c r="EO76" s="32">
        <f>SUMIFS('Planificación 2026-1'!S:S,'Planificación 2026-1'!X:X,C76,'Planificación 2026-1'!F:F,"HUAURA",'Planificación 2026-1'!Y:Y,"&lt;&gt;VIRTUAL",'Planificación 2026-1'!I:I,"&lt;3")</f>
        <v>0</v>
      </c>
      <c r="EP76" s="32">
        <f t="shared" si="13"/>
        <v>0</v>
      </c>
      <c r="EQ76" s="32">
        <f t="shared" si="21"/>
        <v>0</v>
      </c>
      <c r="ER76" s="32">
        <f t="shared" si="22"/>
        <v>8</v>
      </c>
      <c r="ES76" s="32">
        <f t="shared" si="23"/>
        <v>12</v>
      </c>
      <c r="ET76" s="32">
        <f t="shared" si="24"/>
        <v>16</v>
      </c>
      <c r="EU76" s="32">
        <f t="shared" si="25"/>
        <v>36</v>
      </c>
      <c r="EV76" s="32" t="b">
        <f>EXACT(EU76,E76)</f>
        <v>1</v>
      </c>
      <c r="EW76" s="32"/>
      <c r="EX76" s="32">
        <f t="shared" si="14"/>
        <v>16</v>
      </c>
      <c r="EY76" s="32">
        <f t="shared" si="15"/>
        <v>12</v>
      </c>
      <c r="EZ76" s="32" t="b">
        <f>EXACT(SUM(EX76:EY76),E76)</f>
        <v>0</v>
      </c>
      <c r="FA76" s="32" t="str">
        <f t="shared" si="16"/>
        <v>SEDE-FILIAL-HUAURA</v>
      </c>
      <c r="FB76" s="32" t="str">
        <f t="shared" si="26"/>
        <v>MAS VIRTUAL</v>
      </c>
    </row>
    <row r="77" spans="1:158">
      <c r="A77" s="33"/>
      <c r="B77" s="65">
        <v>74</v>
      </c>
      <c r="C77" s="32" t="s">
        <v>278</v>
      </c>
      <c r="D77" s="429">
        <v>21541988</v>
      </c>
      <c r="E77" s="62">
        <f>SUMIF('Planificación 2026-1'!X:X,C77,'Planificación 2026-1'!S:S)</f>
        <v>12</v>
      </c>
      <c r="F77" s="63" t="s">
        <v>203</v>
      </c>
      <c r="G77" s="454" t="s">
        <v>200</v>
      </c>
      <c r="H77" s="64" t="s">
        <v>38</v>
      </c>
      <c r="I77" s="64" t="s">
        <v>150</v>
      </c>
      <c r="J77" s="137" t="s">
        <v>38</v>
      </c>
      <c r="K77" s="32" t="s">
        <v>150</v>
      </c>
      <c r="L77" s="57" t="str">
        <f>IF(SUM(COUNTIFS('Planificación 2026-1'!F:F,"PRINCIPAL",'Planificación 2026-1'!X:X,C77,'Planificación 2026-1'!H:H,"AF"))&gt;0,"P01"," ")</f>
        <v xml:space="preserve"> </v>
      </c>
      <c r="M77" s="58" t="str">
        <f>IF(SUM(COUNTIFS('Planificación 2026-1'!F:F,"PRINCIPAL",'Planificación 2026-1'!X:X,C77,'Planificación 2026-1'!H:H,"EN"))&gt;0,"P02"," ")</f>
        <v xml:space="preserve"> </v>
      </c>
      <c r="N77" s="58" t="str">
        <f>IF(SUM(COUNTIFS('Planificación 2026-1'!F:F,"PRINCIPAL",'Planificación 2026-1'!X:X,C77,'Planificación 2026-1'!H:H,"IS"))&gt;0,"P03"," ")</f>
        <v xml:space="preserve"> </v>
      </c>
      <c r="O77" s="58" t="str">
        <f>IF(SUM(COUNTIFS('Planificación 2026-1'!F:F,"PRINCIPAL",'Planificación 2026-1'!X:X,C77,'Planificación 2026-1'!H:H,"PS"))&gt;0,"P04"," ")</f>
        <v xml:space="preserve"> </v>
      </c>
      <c r="P77" s="58"/>
      <c r="Q77" s="58" t="str">
        <f>IF(SUM(COUNTIFS('Planificación 2026-1'!F:F,"PRINCIPAL",'Planificación 2026-1'!X:X,C77,'Planificación 2026-1'!H:H,"IN"))&gt;0,"P06"," ")</f>
        <v xml:space="preserve"> </v>
      </c>
      <c r="R77" s="58" t="str">
        <f>IF(SUM(COUNTIFS('Planificación 2026-1'!F:F,"PRINCIPAL",'Planificación 2026-1'!X:X,C77,'Planificación 2026-1'!H:H,"CA"))&gt;0,"P07"," ")</f>
        <v xml:space="preserve"> </v>
      </c>
      <c r="S77" s="58" t="str">
        <f>IF(SUM(COUNTIFS('Planificación 2026-1'!F:F,"PRINCIPAL",'Planificación 2026-1'!X:X,C77,'Planificación 2026-1'!H:H,"DE"))&gt;0,"P08"," ")</f>
        <v xml:space="preserve"> </v>
      </c>
      <c r="T77" s="58" t="str">
        <f>IF(SUM(COUNTIFS('Planificación 2026-1'!F:F,"PRINCIPAL",'Planificación 2026-1'!X:X,C77,'Planificación 2026-1'!H:H,"OB"))&gt;0,"P09"," ")</f>
        <v xml:space="preserve"> </v>
      </c>
      <c r="U77" s="58" t="str">
        <f>IF(SUM(COUNTIFS('Planificación 2026-1'!F:F,"PRINCIPAL",'Planificación 2026-1'!X:X,C77,'Planificación 2026-1'!H:H,"MH"))&gt;0,"P31"," ")</f>
        <v xml:space="preserve"> </v>
      </c>
      <c r="V77" s="58" t="str">
        <f>IF(SUM(COUNTIFS('Planificación 2026-1'!F:F,"PRINCIPAL",'Planificación 2026-1'!X:X,C77,'Planificación 2026-1'!H:H,"IC"))&gt;0,"P32"," ")</f>
        <v xml:space="preserve"> </v>
      </c>
      <c r="W77" s="58" t="str">
        <f>IF(SUM(COUNTIFS('Planificación 2026-1'!F:F,"PRINCIPAL",'Planificación 2026-1'!X:X,C77,'Planificación 2026-1'!H:H,"AR"))&gt;0,"P34"," ")</f>
        <v xml:space="preserve"> </v>
      </c>
      <c r="X77" s="58" t="str">
        <f>IF(SUM(COUNTIFS('Planificación 2026-1'!F:F,"PRINCIPAL",'Planificación 2026-1'!X:X,C77,'Planificación 2026-1'!H:H,"T1"))&gt;0,"P35"," ")</f>
        <v xml:space="preserve"> </v>
      </c>
      <c r="Y77" s="58" t="str">
        <f>IF(SUM(COUNTIFS('Planificación 2026-1'!F:F,"PRINCIPAL",'Planificación 2026-1'!X:X,C77,'Planificación 2026-1'!H:H,"T3"))&gt;0,"P36"," ")</f>
        <v xml:space="preserve"> </v>
      </c>
      <c r="Z77" s="58" t="str">
        <f>IF(SUM(COUNTIFS('Planificación 2026-1'!F:F,"PRINCIPAL",'Planificación 2026-1'!X:X,C77,'Planificación 2026-1'!H:H,"T2"))&gt;0,"P37"," ")</f>
        <v xml:space="preserve"> </v>
      </c>
      <c r="AA77" s="58" t="str">
        <f>IF(SUM(COUNTIFS('Planificación 2026-1'!F:F,"PRINCIPAL",'Planificación 2026-1'!X:X,C77,'Planificación 2026-1'!H:H,"AE"))&gt;0,"P38"," ")</f>
        <v xml:space="preserve"> </v>
      </c>
      <c r="AB77" s="58" t="str">
        <f>IF(SUM(COUNTIFS('Planificación 2026-1'!F:F,"PRINCIPAL",'Planificación 2026-1'!X:X,C77,'Planificación 2026-1'!H:H,"T4"))&gt;0,"P55"," ")</f>
        <v xml:space="preserve"> </v>
      </c>
      <c r="AC77" s="58" t="str">
        <f>IF(SUM(COUNTIFS('Planificación 2026-1'!F:F,"FILIAL",'Planificación 2026-1'!X:X,C77,'Planificación 2026-1'!H:H,"AF"))&gt;0," P01"," ")</f>
        <v xml:space="preserve"> </v>
      </c>
      <c r="AD77" s="58" t="str">
        <f>IF(SUM(COUNTIFS('Planificación 2026-1'!F:F,"FILIAL",'Planificación 2026-1'!X:X,C77,'Planificación 2026-1'!H:H,"EN"))&gt;0,"P02"," ")</f>
        <v>P02</v>
      </c>
      <c r="AE77" s="58" t="str">
        <f>IF(SUM(COUNTIFS('Planificación 2026-1'!F:F,"FILIAL",'Planificación 2026-1'!X:X,C77,'Planificación 2026-1'!H:H,"IS"))&gt;0,"P03"," ")</f>
        <v xml:space="preserve"> </v>
      </c>
      <c r="AF77" s="58" t="str">
        <f>IF(SUM(COUNTIFS('Planificación 2026-1'!F:F,"FILIAL",'Planificación 2026-1'!X:X,C77,'Planificación 2026-1'!H:H,"PS"))&gt;0,"P04"," ")</f>
        <v xml:space="preserve"> </v>
      </c>
      <c r="AG77" s="58"/>
      <c r="AH77" s="58" t="str">
        <f>IF(SUM(COUNTIFS('Planificación 2026-1'!F:F,"FILIAL",'Planificación 2026-1'!X:X,C77,'Planificación 2026-1'!H:H,"IN"))&gt;0,"P06"," ")</f>
        <v xml:space="preserve"> </v>
      </c>
      <c r="AI77" s="58" t="str">
        <f>IF(SUM(COUNTIFS('Planificación 2026-1'!F:F,"FILIAL",'Planificación 2026-1'!X:X,C77,'Planificación 2026-1'!H:H,"CA"))&gt;0,"P07"," ")</f>
        <v xml:space="preserve"> </v>
      </c>
      <c r="AJ77" s="58" t="str">
        <f>IF(SUM(COUNTIFS('Planificación 2026-1'!F:F,"FILIAL",'Planificación 2026-1'!X:X,C77,'Planificación 2026-1'!H:H,"DE"))&gt;0,"P08"," ")</f>
        <v xml:space="preserve"> </v>
      </c>
      <c r="AK77" s="58" t="str">
        <f>IF(SUM(COUNTIFS('Planificación 2026-1'!F:F,"FILIAL",'Planificación 2026-1'!X:X,C77,'Planificación 2026-1'!H:H,"OB"))&gt;0,"P09"," ")</f>
        <v xml:space="preserve"> </v>
      </c>
      <c r="AL77" s="58" t="str">
        <f>IF(SUM(COUNTIFS('Planificación 2026-1'!F:F,"FILIAL",'Planificación 2026-1'!X:X,C77,'Planificación 2026-1'!H:H,"MH"))&gt;0,"P31"," ")</f>
        <v xml:space="preserve"> </v>
      </c>
      <c r="AM77" s="58" t="str">
        <f>IF(SUM(COUNTIFS('Planificación 2026-1'!F:F,"FILIAL",'Planificación 2026-1'!X:X,C77,'Planificación 2026-1'!H:H,"IC"))&gt;0,"P32"," ")</f>
        <v xml:space="preserve"> </v>
      </c>
      <c r="AN77" s="58" t="str">
        <f>IF(SUM(COUNTIFS('Planificación 2026-1'!F:F,"FILIAL",'Planificación 2026-1'!X:X,C77,'Planificación 2026-1'!H:H,"AR"))&gt;0,"P34"," ")</f>
        <v xml:space="preserve"> </v>
      </c>
      <c r="AO77" s="58" t="str">
        <f>IF(SUM(COUNTIFS('Planificación 2026-1'!F:F,"FILIAL",'Planificación 2026-1'!X:X,C77,'Planificación 2026-1'!H:H,"T1"))&gt;0,"P35"," ")</f>
        <v xml:space="preserve"> </v>
      </c>
      <c r="AP77" s="58" t="str">
        <f>IF(SUM(COUNTIFS('Planificación 2026-1'!F:F,"FILIAL",'Planificación 2026-1'!X:X,C77,'Planificación 2026-1'!H:H,"T3"))&gt;0,"P36"," ")</f>
        <v xml:space="preserve"> </v>
      </c>
      <c r="AQ77" s="58" t="str">
        <f>IF(SUM(COUNTIFS('Planificación 2026-1'!F:F,"FILIAL",'Planificación 2026-1'!X:X,C77,'Planificación 2026-1'!H:H,"T2"))&gt;0,"P37"," ")</f>
        <v xml:space="preserve"> </v>
      </c>
      <c r="AR77" s="58" t="str">
        <f>IF(SUM(COUNTIFS('Planificación 2026-1'!F:F,"FILIAL",'Planificación 2026-1'!X:X,C77,'Planificación 2026-1'!H:H,"AE"))&gt;0,"P38"," ")</f>
        <v xml:space="preserve"> </v>
      </c>
      <c r="AS77" s="58" t="str">
        <f>IF(SUM(COUNTIFS('Planificación 2026-1'!F:F,"FILIAL",'Planificación 2026-1'!X:X,C77,'Planificación 2026-1'!H:H,"T4"))&gt;0,"P55"," ")</f>
        <v xml:space="preserve"> </v>
      </c>
      <c r="AT77" s="58" t="str">
        <f>IF(SUM(COUNTIFS('Planificación 2026-1'!F:F,"SUNAMPE",'Planificación 2026-1'!X:X,C77,'Planificación 2026-1'!H:H,"AF"))&gt;0," P01"," ")</f>
        <v xml:space="preserve"> </v>
      </c>
      <c r="AU77" s="58" t="str">
        <f>IF(SUM(COUNTIFS('Planificación 2026-1'!F:F,"SUNAMPE",'Planificación 2026-1'!X:X,C77,'Planificación 2026-1'!H:H,"EN"))&gt;0,"P02"," ")</f>
        <v xml:space="preserve"> </v>
      </c>
      <c r="AV77" s="58" t="str">
        <f>IF(SUM(COUNTIFS('Planificación 2026-1'!F:F,"SUNAMPE",'Planificación 2026-1'!X:X,C77,'Planificación 2026-1'!H:H,"IS"))&gt;0,"P03"," ")</f>
        <v xml:space="preserve"> </v>
      </c>
      <c r="AW77" s="58" t="str">
        <f>IF(SUM(COUNTIFS('Planificación 2026-1'!F:F,"SUNAMPE",'Planificación 2026-1'!X:X,C77,'Planificación 2026-1'!H:H,"PS"))&gt;0,"P04"," ")</f>
        <v xml:space="preserve"> </v>
      </c>
      <c r="AX77" s="58"/>
      <c r="AY77" s="58" t="str">
        <f>IF(SUM(COUNTIFS('Planificación 2026-1'!F:F,"SUNAMPE",'Planificación 2026-1'!X:X,C77,'Planificación 2026-1'!H:H,"IN"))&gt;0,"P06"," ")</f>
        <v xml:space="preserve"> </v>
      </c>
      <c r="AZ77" s="58" t="str">
        <f>IF(SUM(COUNTIFS('Planificación 2026-1'!F:F,"SUNAMPE",'Planificación 2026-1'!X:X,C77,'Planificación 2026-1'!H:H,"CA"))&gt;0,"P07"," ")</f>
        <v xml:space="preserve"> </v>
      </c>
      <c r="BA77" s="58" t="str">
        <f>IF(SUM(COUNTIFS('Planificación 2026-1'!F:F,"SUNAMPE",'Planificación 2026-1'!X:X,C77,'Planificación 2026-1'!H:H,"DE"))&gt;0,"P08"," ")</f>
        <v xml:space="preserve"> </v>
      </c>
      <c r="BB77" s="58" t="str">
        <f>IF(SUM(COUNTIFS('Planificación 2026-1'!F:F,"SUNAMPE",'Planificación 2026-1'!X:X,C77,'Planificación 2026-1'!H:H,"OB"))&gt;0,"P09"," ")</f>
        <v xml:space="preserve"> </v>
      </c>
      <c r="BC77" s="58" t="str">
        <f>IF(SUM(COUNTIFS('Planificación 2026-1'!F:F,"SUNAMPE",'Planificación 2026-1'!X:X,C77,'Planificación 2026-1'!H:H,"MH"))&gt;0,"P31"," ")</f>
        <v xml:space="preserve"> </v>
      </c>
      <c r="BD77" s="58" t="str">
        <f>IF(SUM(COUNTIFS('Planificación 2026-1'!F:F,"SUNAMPE",'Planificación 2026-1'!X:X,C77,'Planificación 2026-1'!H:H,"IC"))&gt;0,"P32"," ")</f>
        <v xml:space="preserve"> </v>
      </c>
      <c r="BE77" s="58" t="str">
        <f>IF(SUM(COUNTIFS('Planificación 2026-1'!F:F,"SUNAMPE",'Planificación 2026-1'!X:X,C77,'Planificación 2026-1'!H:H,"AR"))&gt;0,"P34"," ")</f>
        <v xml:space="preserve"> </v>
      </c>
      <c r="BF77" s="58" t="str">
        <f>IF(SUM(COUNTIFS('Planificación 2026-1'!F:F,"SUNAMPE",'Planificación 2026-1'!X:X,C77,'Planificación 2026-1'!H:H,"T1"))&gt;0,"P35"," ")</f>
        <v xml:space="preserve"> </v>
      </c>
      <c r="BG77" s="58" t="str">
        <f>IF(SUM(COUNTIFS('Planificación 2026-1'!F:F,"SUNAMPE",'Planificación 2026-1'!X:X,C77,'Planificación 2026-1'!H:H,"T3"))&gt;0,"P36"," ")</f>
        <v xml:space="preserve"> </v>
      </c>
      <c r="BH77" s="58" t="str">
        <f>IF(SUM(COUNTIFS('Planificación 2026-1'!F:F,"SUNAMPE",'Planificación 2026-1'!X:X,C77,'Planificación 2026-1'!H:H,"T2"))&gt;0,"P37"," ")</f>
        <v xml:space="preserve"> </v>
      </c>
      <c r="BI77" s="58" t="str">
        <f>IF(SUM(COUNTIFS('Planificación 2026-1'!F:F,"SUNAMPE",'Planificación 2026-1'!X:X,C77,'Planificación 2026-1'!H:H,"AE"))&gt;0,"P38"," ")</f>
        <v xml:space="preserve"> </v>
      </c>
      <c r="BJ77" s="58" t="str">
        <f>IF(SUM(COUNTIFS('Planificación 2026-1'!F:F,"SUNAMPE",'Planificación 2026-1'!X:X,C77,'Planificación 2026-1'!H:H,"T4"))&gt;0,"P55"," ")</f>
        <v xml:space="preserve"> </v>
      </c>
      <c r="BK77" s="58" t="str">
        <f>IF(SUM(COUNTIFS('Planificación 2026-1'!F:F,"HUAURA",'Planificación 2026-1'!X:X,C77,'Planificación 2026-1'!H:H,"AF"))&gt;0," P01"," ")</f>
        <v xml:space="preserve"> </v>
      </c>
      <c r="BL77" s="58" t="str">
        <f>IF(SUM(COUNTIFS('Planificación 2026-1'!F:F,"HUAURA",'Planificación 2026-1'!X:X,C77,'Planificación 2026-1'!H:H,"EN"))&gt;0,"P02"," ")</f>
        <v>P02</v>
      </c>
      <c r="BM77" s="58" t="str">
        <f>IF(SUM(COUNTIFS('Planificación 2026-1'!F:F,"HUAURA",'Planificación 2026-1'!X:X,C77,'Planificación 2026-1'!H:H,"IS"))&gt;0,"P03"," ")</f>
        <v xml:space="preserve"> </v>
      </c>
      <c r="BN77" s="58" t="str">
        <f>IF(SUM(COUNTIFS('Planificación 2026-1'!F:F,"HUAURA",'Planificación 2026-1'!X:X,C77,'Planificación 2026-1'!H:H,"PS"))&gt;0,"P04"," ")</f>
        <v xml:space="preserve"> </v>
      </c>
      <c r="BO77" s="58"/>
      <c r="BP77" s="58" t="str">
        <f>IF(SUM(COUNTIFS('Planificación 2026-1'!F:F,"HUAURA",'Planificación 2026-1'!X:X,C77,'Planificación 2026-1'!H:H,"IN"))&gt;0,"P06"," ")</f>
        <v xml:space="preserve"> </v>
      </c>
      <c r="BQ77" s="58" t="str">
        <f>IF(SUM(COUNTIFS('Planificación 2026-1'!F:F,"HUAURA",'Planificación 2026-1'!X:X,C77,'Planificación 2026-1'!H:H,"CA"))&gt;0,"P07"," ")</f>
        <v xml:space="preserve"> </v>
      </c>
      <c r="BR77" s="58" t="str">
        <f>IF(SUM(COUNTIFS('Planificación 2026-1'!F:F,"HUAURA",'Planificación 2026-1'!X:X,C77,'Planificación 2026-1'!H:H,"DE"))&gt;0,"P08"," ")</f>
        <v xml:space="preserve"> </v>
      </c>
      <c r="BS77" s="58" t="str">
        <f>IF(SUM(COUNTIFS('Planificación 2026-1'!F:F,"HUAURA",'Planificación 2026-1'!X:X,C77,'Planificación 2026-1'!H:H,"OB"))&gt;0,"P09"," ")</f>
        <v xml:space="preserve"> </v>
      </c>
      <c r="BT77" s="58" t="str">
        <f>IF(SUM(COUNTIFS('Planificación 2026-1'!F:F,"HUAURA",'Planificación 2026-1'!X:X,C77,'Planificación 2026-1'!H:H,"MH"))&gt;0,"P31"," ")</f>
        <v xml:space="preserve"> </v>
      </c>
      <c r="BU77" s="58" t="str">
        <f>IF(SUM(COUNTIFS('Planificación 2026-1'!F:F,"HUAURA",'Planificación 2026-1'!X:X,C77,'Planificación 2026-1'!H:H,"IC"))&gt;0,"P32"," ")</f>
        <v xml:space="preserve"> </v>
      </c>
      <c r="BV77" s="58" t="str">
        <f>IF(SUM(COUNTIFS('Planificación 2026-1'!F:F,"HUAURA",'Planificación 2026-1'!X:X,C77,'Planificación 2026-1'!H:H,"AR"))&gt;0,"P34"," ")</f>
        <v xml:space="preserve"> </v>
      </c>
      <c r="BW77" s="58" t="str">
        <f>IF(SUM(COUNTIFS('Planificación 2026-1'!F:F,"HUAURA",'Planificación 2026-1'!X:X,C77,'Planificación 2026-1'!H:H,"T1"))&gt;0,"P35"," ")</f>
        <v xml:space="preserve"> </v>
      </c>
      <c r="BX77" s="58" t="str">
        <f>IF(SUM(COUNTIFS('Planificación 2026-1'!F:F,"HUAURA",'Planificación 2026-1'!X:X,C77,'Planificación 2026-1'!H:H,"T3"))&gt;0,"P36"," ")</f>
        <v xml:space="preserve"> </v>
      </c>
      <c r="BY77" s="58" t="str">
        <f>IF(SUM(COUNTIFS('Planificación 2026-1'!F:F,"HUAURA",'Planificación 2026-1'!X:X,C77,'Planificación 2026-1'!H:H,"T2"))&gt;0,"P37"," ")</f>
        <v xml:space="preserve"> </v>
      </c>
      <c r="BZ77" s="58" t="str">
        <f>IF(SUM(COUNTIFS('Planificación 2026-1'!F:F,"HUAURA",'Planificación 2026-1'!X:X,C77,'Planificación 2026-1'!H:H,"AE"))&gt;0,"P38"," ")</f>
        <v xml:space="preserve"> </v>
      </c>
      <c r="CA77" s="58" t="str">
        <f>IF(SUM(COUNTIFS('Planificación 2026-1'!F:F,"HUAURA",'Planificación 2026-1'!X:X,C77,'Planificación 2026-1'!H:H,"T4"))&gt;0,"P55"," ")</f>
        <v xml:space="preserve"> </v>
      </c>
      <c r="CB77" s="59">
        <f>SUMIFS('Planificación 2026-1'!S:S,'Planificación 2026-1'!X:X,C77,'Planificación 2026-1'!H:H,"AF",'Planificación 2026-1'!I:I,"&gt;2")</f>
        <v>0</v>
      </c>
      <c r="CC77" s="59">
        <f>SUMIFS('Planificación 2026-1'!S:S,'Planificación 2026-1'!X:X,C77,'Planificación 2026-1'!H:H,"EN",'Planificación 2026-1'!I:I,"&gt;2")</f>
        <v>12</v>
      </c>
      <c r="CD77" s="59">
        <f>SUMIFS('Planificación 2026-1'!S:S,'Planificación 2026-1'!X:X,C77,'Planificación 2026-1'!H:H,"IS",'Planificación 2026-1'!I:I,"&gt;2")</f>
        <v>0</v>
      </c>
      <c r="CE77" s="59">
        <f>SUMIFS('Planificación 2026-1'!S:S,'Planificación 2026-1'!X:X,C77,'Planificación 2026-1'!H:H,"PS",'Planificación 2026-1'!I:I,"&gt;2")</f>
        <v>0</v>
      </c>
      <c r="CF77" s="59">
        <f>SUMIFS('Planificación 2026-1'!S:S,'Planificación 2026-1'!X:X,C77,'Planificación 2026-1'!H:H,"IN",'Planificación 2026-1'!I:I,"&gt;2")</f>
        <v>0</v>
      </c>
      <c r="CG77" s="59">
        <f>SUMIFS('Planificación 2026-1'!S:S,'Planificación 2026-1'!X:X,C77,'Planificación 2026-1'!H:H,"CA",'Planificación 2026-1'!I:I,"&gt;2")</f>
        <v>0</v>
      </c>
      <c r="CH77" s="59">
        <f>SUMIFS('Planificación 2026-1'!S:S,'Planificación 2026-1'!X:X,C77,'Planificación 2026-1'!H:H,"DE",'Planificación 2026-1'!I:I,"&gt;2")</f>
        <v>0</v>
      </c>
      <c r="CI77" s="59">
        <f>SUMIFS('Planificación 2026-1'!S:S,'Planificación 2026-1'!X:X,C77,'Planificación 2026-1'!H:H,"OB",'Planificación 2026-1'!I:I,"&gt;2")</f>
        <v>0</v>
      </c>
      <c r="CJ77" s="59">
        <f>SUMIFS('Planificación 2026-1'!S:S,'Planificación 2026-1'!X:X,C77,'Planificación 2026-1'!H:H,"MH",'Planificación 2026-1'!I:I,"&gt;2")</f>
        <v>0</v>
      </c>
      <c r="CK77" s="59">
        <f>SUMIFS('Planificación 2026-1'!S:S,'Planificación 2026-1'!X:X,C77,'Planificación 2026-1'!H:H,"IC",'Planificación 2026-1'!I:I,"&gt;2")</f>
        <v>0</v>
      </c>
      <c r="CL77" s="59">
        <f>SUMIFS('Planificación 2026-1'!S:S,'Planificación 2026-1'!X:X,C77,'Planificación 2026-1'!H:H,"AR",'Planificación 2026-1'!I:I,"&gt;2")</f>
        <v>0</v>
      </c>
      <c r="CM77" s="59">
        <f>SUMIFS('Planificación 2026-1'!S:S,'Planificación 2026-1'!X:X,C77,'Planificación 2026-1'!H:H,"AE",'Planificación 2026-1'!I:I,"&gt;2")</f>
        <v>0</v>
      </c>
      <c r="CN77" s="59">
        <f>SUMIFS('Planificación 2026-1'!S:S,'Planificación 2026-1'!X:X,C77,'Planificación 2026-1'!H:H,"T1",'Planificación 2026-1'!I:I,"&gt;2")</f>
        <v>0</v>
      </c>
      <c r="CO77" s="59">
        <f>SUMIFS('Planificación 2026-1'!S:S,'Planificación 2026-1'!X:X,C77,'Planificación 2026-1'!H:H,"T3",'Planificación 2026-1'!I:I,"&gt;2")</f>
        <v>0</v>
      </c>
      <c r="CP77" s="59">
        <f>SUMIFS('Planificación 2026-1'!S:S,'Planificación 2026-1'!X:X,C77,'Planificación 2026-1'!H:H,"T2",'Planificación 2026-1'!I:I,"&gt;2")</f>
        <v>0</v>
      </c>
      <c r="CQ77" s="59">
        <f>SUMIFS('Planificación 2026-1'!S:S,'Planificación 2026-1'!X:X,C77,'Planificación 2026-1'!H:H,"T4",'Planificación 2026-1'!I:I,"&gt;2")</f>
        <v>0</v>
      </c>
      <c r="CR77" s="59">
        <f>SUMIFS('Planificación 2026-1'!S:S,'Planificación 2026-1'!X:X,C77,'Planificación 2026-1'!H:H,"AF",'Planificación 2026-1'!I:I,"&lt;3")</f>
        <v>0</v>
      </c>
      <c r="CS77" s="59">
        <f>SUMIFS('Planificación 2026-1'!S:S,'Planificación 2026-1'!X:X,C77,'Planificación 2026-1'!H:H,"EN",'Planificación 2026-1'!I:I,"&lt;3")</f>
        <v>0</v>
      </c>
      <c r="CT77" s="59">
        <f>SUMIFS('Planificación 2026-1'!S:S,'Planificación 2026-1'!X:X,C77,'Planificación 2026-1'!H:H,"IS",'Planificación 2026-1'!I:I,"&lt;3")</f>
        <v>0</v>
      </c>
      <c r="CU77" s="59">
        <f>SUMIFS('Planificación 2026-1'!S:S,'Planificación 2026-1'!X:X,C77,'Planificación 2026-1'!H:H,"PS",'Planificación 2026-1'!I:I,"&lt;3")</f>
        <v>0</v>
      </c>
      <c r="CV77" s="59">
        <f>SUMIFS('Planificación 2026-1'!S:S,'Planificación 2026-1'!X:X,C77,'Planificación 2026-1'!H:H,"IN",'Planificación 2026-1'!I:I,"&lt;3")</f>
        <v>0</v>
      </c>
      <c r="CW77" s="59">
        <f>SUMIFS('Planificación 2026-1'!S:S,'Planificación 2026-1'!X:X,C77,'Planificación 2026-1'!H:H,"CA",'Planificación 2026-1'!I:I,"&lt;3")</f>
        <v>0</v>
      </c>
      <c r="CX77" s="59">
        <f>SUMIFS('Planificación 2026-1'!S:S,'Planificación 2026-1'!X:X,C77,'Planificación 2026-1'!H:H,"DE",'Planificación 2026-1'!I:I,"&lt;3")</f>
        <v>0</v>
      </c>
      <c r="CY77" s="59">
        <f>SUMIFS('Planificación 2026-1'!S:S,'Planificación 2026-1'!X:X,C77,'Planificación 2026-1'!H:H,"OB",'Planificación 2026-1'!I:I,"&lt;3")</f>
        <v>0</v>
      </c>
      <c r="CZ77" s="59">
        <f>SUMIFS('Planificación 2026-1'!S:S,'Planificación 2026-1'!X:X,C77,'Planificación 2026-1'!H:H,"MH",'Planificación 2026-1'!I:I,"&lt;3")</f>
        <v>0</v>
      </c>
      <c r="DA77" s="59">
        <f>SUMIFS('Planificación 2026-1'!S:S,'Planificación 2026-1'!X:X,C77,'Planificación 2026-1'!H:H,"IC",'Planificación 2026-1'!I:I,"&lt;3")</f>
        <v>0</v>
      </c>
      <c r="DB77" s="59">
        <f>SUMIFS('Planificación 2026-1'!S:S,'Planificación 2026-1'!X:X,C77,'Planificación 2026-1'!H:H,"AR",'Planificación 2026-1'!I:I,"&lt;3")</f>
        <v>0</v>
      </c>
      <c r="DC77" s="59">
        <f>SUMIFS('Planificación 2026-1'!S:S,'Planificación 2026-1'!X:X,C77,'Planificación 2026-1'!H:H,"AE",'Planificación 2026-1'!I:I,"&lt;3")</f>
        <v>0</v>
      </c>
      <c r="DD77" s="59">
        <f>SUMIFS('Planificación 2026-1'!S:S,'Planificación 2026-1'!X:X,C77,'Planificación 2026-1'!H:H,"T1",'Planificación 2026-1'!I:I,"&lt;3")</f>
        <v>0</v>
      </c>
      <c r="DE77" s="59">
        <f>SUMIFS('Planificación 2026-1'!S:S,'Planificación 2026-1'!X:X,C77,'Planificación 2026-1'!H:H,"T3",'Planificación 2026-1'!I:I,"&lt;3")</f>
        <v>0</v>
      </c>
      <c r="DF77" s="59">
        <f>SUMIFS('Planificación 2026-1'!S:S,'Planificación 2026-1'!X:X,C77,'Planificación 2026-1'!H:H,"T2",'Planificación 2026-1'!I:I,"&lt;3")</f>
        <v>0</v>
      </c>
      <c r="DG77" s="59">
        <f>SUMIFS('Planificación 2026-1'!S:S,'Planificación 2026-1'!X:X,C77,'Planificación 2026-1'!H:H,"T4",'Planificación 2026-1'!I:I,"&lt;3")</f>
        <v>0</v>
      </c>
      <c r="DH77" s="58" t="str">
        <f t="shared" si="17"/>
        <v/>
      </c>
      <c r="DI77" s="27">
        <f>IF(C77="","",SUMIFS('Planificación 2026-1'!S:S,'Planificación 2026-1'!X:X,C77,'Planificación 2026-1'!F:F,"PRINCIPAL",'Planificación 2026-1'!Y:Y,"VIRTUAL"))</f>
        <v>0</v>
      </c>
      <c r="DJ77" s="27">
        <f>IF(C77="","",SUMIFS('Planificación 2026-1'!S:S,'Planificación 2026-1'!X:X,C77,'Planificación 2026-1'!F:F,"PRINCIPAL",'Planificación 2026-1'!Y:Y,"PRESENCIAL"))</f>
        <v>0</v>
      </c>
      <c r="DK77" s="27">
        <f>IF(C77="","",SUMIFS('Planificación 2026-1'!S:S,'Planificación 2026-1'!X:X,C77,'Planificación 2026-1'!F:F,"PRINCIPAL",'Planificación 2026-1'!Y:Y,"HIBRIDO PRESENCIAL"))</f>
        <v>0</v>
      </c>
      <c r="DL77" s="58" t="str">
        <f t="shared" si="18"/>
        <v>P02</v>
      </c>
      <c r="DM77" s="58">
        <f>IF(C77="","",SUMIFS('Planificación 2026-1'!S:S,'Planificación 2026-1'!X:X,C77,'Planificación 2026-1'!F:F,"FILIAL",'Planificación 2026-1'!Y:Y,"VIRTUAL"))</f>
        <v>4</v>
      </c>
      <c r="DN77" s="60">
        <f>IF(C77="","",SUMIFS('Planificación 2026-1'!S:S,'Planificación 2026-1'!X:X,C77,'Planificación 2026-1'!F:F,"FILIAL",'Planificación 2026-1'!Y:Y,"PRESENCIAL"))</f>
        <v>0</v>
      </c>
      <c r="DO77" s="29">
        <f>IF(C77="","",SUMIFS('Planificación 2026-1'!S:S,'Planificación 2026-1'!X:X,C77,'Planificación 2026-1'!F:F,"FILIAL",'Planificación 2026-1'!Y:Y,"HIBRIDO PRESENCIAL"))</f>
        <v>0</v>
      </c>
      <c r="DP77" s="61" t="str">
        <f t="shared" si="19"/>
        <v/>
      </c>
      <c r="DQ77" s="58">
        <f>IF(C77="","",SUMIFS('Planificación 2026-1'!S:S,'Planificación 2026-1'!X:X,C77,'Planificación 2026-1'!F:F,"SUNAMPE",'Planificación 2026-1'!Y:Y,"VIRTUAL"))</f>
        <v>0</v>
      </c>
      <c r="DR77" s="29">
        <f>IF(C77="","",SUMIFS('Planificación 2026-1'!S:S,'Planificación 2026-1'!X:X,C77,'Planificación 2026-1'!F:F,"SUNAMPE",'Planificación 2026-1'!Y:Y,"PRESENCIAL"))</f>
        <v>0</v>
      </c>
      <c r="DS77" s="61" t="str">
        <f t="shared" si="20"/>
        <v>P02</v>
      </c>
      <c r="DT77" s="58">
        <f>IF(C77="","",SUMIFS('Planificación 2026-1'!S:S,'Planificación 2026-1'!X:X,C77,'Planificación 2026-1'!F:F,"HUAURA",'Planificación 2026-1'!Y:Y,"VIRTUAL"))</f>
        <v>8</v>
      </c>
      <c r="DU77" s="29">
        <f>IF(C77="","",SUMIFS('Planificación 2026-1'!S:S,'Planificación 2026-1'!X:X,C77,'Planificación 2026-1'!F:F,"HUAURA",'Planificación 2026-1'!Y:Y,"PRESENCIAL"))</f>
        <v>0</v>
      </c>
      <c r="DV77" s="32">
        <f>SUMIFS('Planificación 2026-1'!S:S,'Planificación 2026-1'!X:X,C77,'Planificación 2026-1'!F:F,"PRINCIPAL",'Planificación 2026-1'!Y:Y,"VIRTUAL",'Planificación 2026-1'!I:I,"&gt;2")</f>
        <v>0</v>
      </c>
      <c r="DW77" s="32">
        <f>SUMIFS('Planificación 2026-1'!S:S,'Planificación 2026-1'!X:X,C77,'Planificación 2026-1'!F:F,"PRINCIPAL",'Planificación 2026-1'!Y:Y,"&lt;&gt;VIRTUAL",'Planificación 2026-1'!I:I,"&gt;2")</f>
        <v>0</v>
      </c>
      <c r="DX77" s="32">
        <f>SUMIFS('Planificación 2026-1'!S:S,'Planificación 2026-1'!X:X,C77,'Planificación 2026-1'!F:F,"SUNAMPE",'Planificación 2026-1'!Y:Y,"VIRTUAL",'Planificación 2026-1'!I:I,"&gt;2")</f>
        <v>0</v>
      </c>
      <c r="DY77" s="32">
        <f>SUMIFS('Planificación 2026-1'!S:S,'Planificación 2026-1'!X:X,C77,'Planificación 2026-1'!F:F,"SUNAMPE",'Planificación 2026-1'!Y:Y,"&lt;&gt;VIRTUAL",'Planificación 2026-1'!I:I,"&gt;2")</f>
        <v>0</v>
      </c>
      <c r="DZ77" s="32">
        <f>SUMIFS('Planificación 2026-1'!S:S,'Planificación 2026-1'!X:X,C77,'Planificación 2026-1'!F:F,"FILIAL",'Planificación 2026-1'!Y:Y,"VIRTUAL",'Planificación 2026-1'!I:I,"&gt;2")</f>
        <v>4</v>
      </c>
      <c r="EA77" s="32">
        <f>SUMIFS('Planificación 2026-1'!S:S,'Planificación 2026-1'!X:X,C77,'Planificación 2026-1'!F:F,"FILIAL",'Planificación 2026-1'!Y:Y,"&lt;&gt;VIRTUAL",'Planificación 2026-1'!I:I,"&gt;2")</f>
        <v>0</v>
      </c>
      <c r="EB77" s="32">
        <f>SUMIFS('Planificación 2026-1'!S:S,'Planificación 2026-1'!X:X,C77,'Planificación 2026-1'!F:F,"PORUMA",'Planificación 2026-1'!Y:Y,"VIRTUAL",'Planificación 2026-1'!I:I,"&gt;2")</f>
        <v>0</v>
      </c>
      <c r="EC77" s="32">
        <f>SUMIFS('Planificación 2026-1'!S:S,'Planificación 2026-1'!X:X,C77,'Planificación 2026-1'!F:F,"PORUMA",'Planificación 2026-1'!Y:Y,"&lt;&gt;VIRTUAL",'Planificación 2026-1'!I:I,"&gt;2")</f>
        <v>0</v>
      </c>
      <c r="ED77" s="32">
        <f>SUMIFS('Planificación 2026-1'!S:S,'Planificación 2026-1'!X:X,C77,'Planificación 2026-1'!F:F,"HUAURA",'Planificación 2026-1'!Y:Y,"VIRTUAL",'Planificación 2026-1'!I:I,"&gt;2")</f>
        <v>8</v>
      </c>
      <c r="EE77" s="32">
        <f>SUMIFS('Planificación 2026-1'!S:S,'Planificación 2026-1'!X:X,C77,'Planificación 2026-1'!F:F,"HUAURA",'Planificación 2026-1'!Y:Y,"&lt;&gt;VIRTUAL",'Planificación 2026-1'!I:I,"&gt;2")</f>
        <v>0</v>
      </c>
      <c r="EF77" s="32">
        <f>SUMIFS('Planificación 2026-1'!S:S,'Planificación 2026-1'!X:X,C77,'Planificación 2026-1'!F:F,"PRINCIPAL",'Planificación 2026-1'!Y:Y,"VIRTUAL",'Planificación 2026-1'!I:I,"&lt;3")</f>
        <v>0</v>
      </c>
      <c r="EG77" s="32">
        <f>SUMIFS('Planificación 2026-1'!S:S,'Planificación 2026-1'!X:X,C77,'Planificación 2026-1'!F:F,"PRINCIPAL",'Planificación 2026-1'!Y:Y,"&lt;&gt;VIRTUAL",'Planificación 2026-1'!I:I,"&lt;3")</f>
        <v>0</v>
      </c>
      <c r="EH77" s="32">
        <f>SUMIFS('Planificación 2026-1'!S:S,'Planificación 2026-1'!X:X,C77,'Planificación 2026-1'!F:F,"SUNAMPE",'Planificación 2026-1'!Y:Y,"VIRTUAL",'Planificación 2026-1'!I:I,"&lt;3")</f>
        <v>0</v>
      </c>
      <c r="EI77" s="32">
        <f>SUMIFS('Planificación 2026-1'!S:S,'Planificación 2026-1'!X:X,C77,'Planificación 2026-1'!F:F,"SUNAMPE",'Planificación 2026-1'!Y:Y,"&lt;&gt;VIRTUAL",'Planificación 2026-1'!I:I,"&lt;3")</f>
        <v>0</v>
      </c>
      <c r="EJ77" s="32">
        <f>SUMIFS('Planificación 2026-1'!S:S,'Planificación 2026-1'!X:X,C77,'Planificación 2026-1'!F:F,"FILIAL",'Planificación 2026-1'!Y:Y,"VIRTUAL",'Planificación 2026-1'!I:I,"&lt;3")</f>
        <v>0</v>
      </c>
      <c r="EK77" s="32">
        <f>SUMIFS('Planificación 2026-1'!S:S,'Planificación 2026-1'!X:X,C77,'Planificación 2026-1'!F:F,"FILIAL",'Planificación 2026-1'!Y:Y,"&lt;&gt;VIRTUAL",'Planificación 2026-1'!I:I,"&lt;3")</f>
        <v>0</v>
      </c>
      <c r="EL77" s="32">
        <f>SUMIFS('Planificación 2026-1'!S:S,'Planificación 2026-1'!X:X,C77,'Planificación 2026-1'!F:F,"PORUMA",'Planificación 2026-1'!Y:Y,"VIRTUAL",'Planificación 2026-1'!I:I,"&lt;3")</f>
        <v>0</v>
      </c>
      <c r="EM77" s="32">
        <f>SUMIFS('Planificación 2026-1'!S:S,'Planificación 2026-1'!X:X,C77,'Planificación 2026-1'!F:F,"PORUMA",'Planificación 2026-1'!Y:Y,"&lt;&gt;VIRTUAL",'Planificación 2026-1'!I:I,"&lt;3")</f>
        <v>0</v>
      </c>
      <c r="EN77" s="32">
        <f>SUMIFS('Planificación 2026-1'!S:S,'Planificación 2026-1'!X:X,C77,'Planificación 2026-1'!F:F,"HUAURA",'Planificación 2026-1'!Y:Y,"VIRTUAL",'Planificación 2026-1'!I:I,"&lt;3")</f>
        <v>0</v>
      </c>
      <c r="EO77" s="32">
        <f>SUMIFS('Planificación 2026-1'!S:S,'Planificación 2026-1'!X:X,C77,'Planificación 2026-1'!F:F,"HUAURA",'Planificación 2026-1'!Y:Y,"&lt;&gt;VIRTUAL",'Planificación 2026-1'!I:I,"&lt;3")</f>
        <v>0</v>
      </c>
      <c r="EP77" s="32">
        <f t="shared" si="13"/>
        <v>4</v>
      </c>
      <c r="EQ77" s="32">
        <f t="shared" si="21"/>
        <v>8</v>
      </c>
      <c r="ER77" s="32">
        <f t="shared" si="22"/>
        <v>0</v>
      </c>
      <c r="ES77" s="32">
        <f t="shared" si="23"/>
        <v>0</v>
      </c>
      <c r="ET77" s="32">
        <f t="shared" si="24"/>
        <v>0</v>
      </c>
      <c r="EU77" s="32">
        <f t="shared" si="25"/>
        <v>12</v>
      </c>
      <c r="EV77" s="32" t="b">
        <f>EXACT(EU77,E77)</f>
        <v>1</v>
      </c>
      <c r="EW77" s="32"/>
      <c r="EX77" s="32">
        <f t="shared" si="14"/>
        <v>12</v>
      </c>
      <c r="EY77" s="32">
        <f t="shared" si="15"/>
        <v>0</v>
      </c>
      <c r="EZ77" s="32" t="b">
        <f>EXACT(SUM(EX77:EY77),E77)</f>
        <v>1</v>
      </c>
      <c r="FA77" s="32" t="str">
        <f t="shared" si="16"/>
        <v/>
      </c>
      <c r="FB77" s="32" t="str">
        <f t="shared" si="26"/>
        <v>VIRTUAL</v>
      </c>
    </row>
    <row r="78" spans="1:158">
      <c r="A78" s="33"/>
      <c r="B78" s="66">
        <v>75</v>
      </c>
      <c r="C78" s="32" t="s">
        <v>279</v>
      </c>
      <c r="D78" s="429">
        <v>72254013</v>
      </c>
      <c r="E78" s="62">
        <f>SUMIF('Planificación 2026-1'!X:X,C78,'Planificación 2026-1'!S:S)</f>
        <v>40</v>
      </c>
      <c r="F78" s="63" t="s">
        <v>199</v>
      </c>
      <c r="G78" s="454" t="s">
        <v>200</v>
      </c>
      <c r="H78" s="64" t="s">
        <v>38</v>
      </c>
      <c r="I78" s="64" t="s">
        <v>150</v>
      </c>
      <c r="J78" s="32" t="s">
        <v>181</v>
      </c>
      <c r="K78" s="32" t="s">
        <v>150</v>
      </c>
      <c r="L78" s="57" t="str">
        <f>IF(SUM(COUNTIFS('Planificación 2026-1'!F:F,"PRINCIPAL",'Planificación 2026-1'!X:X,C78,'Planificación 2026-1'!H:H,"AF"))&gt;0,"P01"," ")</f>
        <v xml:space="preserve"> </v>
      </c>
      <c r="M78" s="58" t="str">
        <f>IF(SUM(COUNTIFS('Planificación 2026-1'!F:F,"PRINCIPAL",'Planificación 2026-1'!X:X,C78,'Planificación 2026-1'!H:H,"EN"))&gt;0,"P02"," ")</f>
        <v>P02</v>
      </c>
      <c r="N78" s="58" t="str">
        <f>IF(SUM(COUNTIFS('Planificación 2026-1'!F:F,"PRINCIPAL",'Planificación 2026-1'!X:X,C78,'Planificación 2026-1'!H:H,"IS"))&gt;0,"P03"," ")</f>
        <v xml:space="preserve"> </v>
      </c>
      <c r="O78" s="58" t="str">
        <f>IF(SUM(COUNTIFS('Planificación 2026-1'!F:F,"PRINCIPAL",'Planificación 2026-1'!X:X,C78,'Planificación 2026-1'!H:H,"PS"))&gt;0,"P04"," ")</f>
        <v xml:space="preserve"> </v>
      </c>
      <c r="P78" s="58"/>
      <c r="Q78" s="58" t="str">
        <f>IF(SUM(COUNTIFS('Planificación 2026-1'!F:F,"PRINCIPAL",'Planificación 2026-1'!X:X,C78,'Planificación 2026-1'!H:H,"IN"))&gt;0,"P06"," ")</f>
        <v xml:space="preserve"> </v>
      </c>
      <c r="R78" s="58" t="str">
        <f>IF(SUM(COUNTIFS('Planificación 2026-1'!F:F,"PRINCIPAL",'Planificación 2026-1'!X:X,C78,'Planificación 2026-1'!H:H,"CA"))&gt;0,"P07"," ")</f>
        <v xml:space="preserve"> </v>
      </c>
      <c r="S78" s="58" t="str">
        <f>IF(SUM(COUNTIFS('Planificación 2026-1'!F:F,"PRINCIPAL",'Planificación 2026-1'!X:X,C78,'Planificación 2026-1'!H:H,"DE"))&gt;0,"P08"," ")</f>
        <v xml:space="preserve"> </v>
      </c>
      <c r="T78" s="58" t="str">
        <f>IF(SUM(COUNTIFS('Planificación 2026-1'!F:F,"PRINCIPAL",'Planificación 2026-1'!X:X,C78,'Planificación 2026-1'!H:H,"OB"))&gt;0,"P09"," ")</f>
        <v xml:space="preserve"> </v>
      </c>
      <c r="U78" s="58" t="str">
        <f>IF(SUM(COUNTIFS('Planificación 2026-1'!F:F,"PRINCIPAL",'Planificación 2026-1'!X:X,C78,'Planificación 2026-1'!H:H,"MH"))&gt;0,"P31"," ")</f>
        <v xml:space="preserve"> </v>
      </c>
      <c r="V78" s="58" t="str">
        <f>IF(SUM(COUNTIFS('Planificación 2026-1'!F:F,"PRINCIPAL",'Planificación 2026-1'!X:X,C78,'Planificación 2026-1'!H:H,"IC"))&gt;0,"P32"," ")</f>
        <v xml:space="preserve"> </v>
      </c>
      <c r="W78" s="58" t="str">
        <f>IF(SUM(COUNTIFS('Planificación 2026-1'!F:F,"PRINCIPAL",'Planificación 2026-1'!X:X,C78,'Planificación 2026-1'!H:H,"AR"))&gt;0,"P34"," ")</f>
        <v xml:space="preserve"> </v>
      </c>
      <c r="X78" s="58" t="str">
        <f>IF(SUM(COUNTIFS('Planificación 2026-1'!F:F,"PRINCIPAL",'Planificación 2026-1'!X:X,C78,'Planificación 2026-1'!H:H,"T1"))&gt;0,"P35"," ")</f>
        <v xml:space="preserve"> </v>
      </c>
      <c r="Y78" s="58" t="str">
        <f>IF(SUM(COUNTIFS('Planificación 2026-1'!F:F,"PRINCIPAL",'Planificación 2026-1'!X:X,C78,'Planificación 2026-1'!H:H,"T3"))&gt;0,"P36"," ")</f>
        <v xml:space="preserve"> </v>
      </c>
      <c r="Z78" s="58" t="str">
        <f>IF(SUM(COUNTIFS('Planificación 2026-1'!F:F,"PRINCIPAL",'Planificación 2026-1'!X:X,C78,'Planificación 2026-1'!H:H,"T2"))&gt;0,"P37"," ")</f>
        <v xml:space="preserve"> </v>
      </c>
      <c r="AA78" s="58" t="str">
        <f>IF(SUM(COUNTIFS('Planificación 2026-1'!F:F,"PRINCIPAL",'Planificación 2026-1'!X:X,C78,'Planificación 2026-1'!H:H,"AE"))&gt;0,"P38"," ")</f>
        <v xml:space="preserve"> </v>
      </c>
      <c r="AB78" s="58" t="str">
        <f>IF(SUM(COUNTIFS('Planificación 2026-1'!F:F,"PRINCIPAL",'Planificación 2026-1'!X:X,C78,'Planificación 2026-1'!H:H,"T4"))&gt;0,"P55"," ")</f>
        <v xml:space="preserve"> </v>
      </c>
      <c r="AC78" s="58" t="str">
        <f>IF(SUM(COUNTIFS('Planificación 2026-1'!F:F,"FILIAL",'Planificación 2026-1'!X:X,C78,'Planificación 2026-1'!H:H,"AF"))&gt;0," P01"," ")</f>
        <v xml:space="preserve"> </v>
      </c>
      <c r="AD78" s="58" t="str">
        <f>IF(SUM(COUNTIFS('Planificación 2026-1'!F:F,"FILIAL",'Planificación 2026-1'!X:X,C78,'Planificación 2026-1'!H:H,"EN"))&gt;0,"P02"," ")</f>
        <v xml:space="preserve"> </v>
      </c>
      <c r="AE78" s="58" t="str">
        <f>IF(SUM(COUNTIFS('Planificación 2026-1'!F:F,"FILIAL",'Planificación 2026-1'!X:X,C78,'Planificación 2026-1'!H:H,"IS"))&gt;0,"P03"," ")</f>
        <v xml:space="preserve"> </v>
      </c>
      <c r="AF78" s="58" t="str">
        <f>IF(SUM(COUNTIFS('Planificación 2026-1'!F:F,"FILIAL",'Planificación 2026-1'!X:X,C78,'Planificación 2026-1'!H:H,"PS"))&gt;0,"P04"," ")</f>
        <v xml:space="preserve"> </v>
      </c>
      <c r="AG78" s="58"/>
      <c r="AH78" s="58" t="str">
        <f>IF(SUM(COUNTIFS('Planificación 2026-1'!F:F,"FILIAL",'Planificación 2026-1'!X:X,C78,'Planificación 2026-1'!H:H,"IN"))&gt;0,"P06"," ")</f>
        <v xml:space="preserve"> </v>
      </c>
      <c r="AI78" s="58" t="str">
        <f>IF(SUM(COUNTIFS('Planificación 2026-1'!F:F,"FILIAL",'Planificación 2026-1'!X:X,C78,'Planificación 2026-1'!H:H,"CA"))&gt;0,"P07"," ")</f>
        <v xml:space="preserve"> </v>
      </c>
      <c r="AJ78" s="58" t="str">
        <f>IF(SUM(COUNTIFS('Planificación 2026-1'!F:F,"FILIAL",'Planificación 2026-1'!X:X,C78,'Planificación 2026-1'!H:H,"DE"))&gt;0,"P08"," ")</f>
        <v xml:space="preserve"> </v>
      </c>
      <c r="AK78" s="58" t="str">
        <f>IF(SUM(COUNTIFS('Planificación 2026-1'!F:F,"FILIAL",'Planificación 2026-1'!X:X,C78,'Planificación 2026-1'!H:H,"OB"))&gt;0,"P09"," ")</f>
        <v xml:space="preserve"> </v>
      </c>
      <c r="AL78" s="58" t="str">
        <f>IF(SUM(COUNTIFS('Planificación 2026-1'!F:F,"FILIAL",'Planificación 2026-1'!X:X,C78,'Planificación 2026-1'!H:H,"MH"))&gt;0,"P31"," ")</f>
        <v xml:space="preserve"> </v>
      </c>
      <c r="AM78" s="58" t="str">
        <f>IF(SUM(COUNTIFS('Planificación 2026-1'!F:F,"FILIAL",'Planificación 2026-1'!X:X,C78,'Planificación 2026-1'!H:H,"IC"))&gt;0,"P32"," ")</f>
        <v xml:space="preserve"> </v>
      </c>
      <c r="AN78" s="58" t="str">
        <f>IF(SUM(COUNTIFS('Planificación 2026-1'!F:F,"FILIAL",'Planificación 2026-1'!X:X,C78,'Planificación 2026-1'!H:H,"AR"))&gt;0,"P34"," ")</f>
        <v xml:space="preserve"> </v>
      </c>
      <c r="AO78" s="58" t="str">
        <f>IF(SUM(COUNTIFS('Planificación 2026-1'!F:F,"FILIAL",'Planificación 2026-1'!X:X,C78,'Planificación 2026-1'!H:H,"T1"))&gt;0,"P35"," ")</f>
        <v xml:space="preserve"> </v>
      </c>
      <c r="AP78" s="58" t="str">
        <f>IF(SUM(COUNTIFS('Planificación 2026-1'!F:F,"FILIAL",'Planificación 2026-1'!X:X,C78,'Planificación 2026-1'!H:H,"T3"))&gt;0,"P36"," ")</f>
        <v xml:space="preserve"> </v>
      </c>
      <c r="AQ78" s="58" t="str">
        <f>IF(SUM(COUNTIFS('Planificación 2026-1'!F:F,"FILIAL",'Planificación 2026-1'!X:X,C78,'Planificación 2026-1'!H:H,"T2"))&gt;0,"P37"," ")</f>
        <v xml:space="preserve"> </v>
      </c>
      <c r="AR78" s="58" t="str">
        <f>IF(SUM(COUNTIFS('Planificación 2026-1'!F:F,"FILIAL",'Planificación 2026-1'!X:X,C78,'Planificación 2026-1'!H:H,"AE"))&gt;0,"P38"," ")</f>
        <v xml:space="preserve"> </v>
      </c>
      <c r="AS78" s="58" t="str">
        <f>IF(SUM(COUNTIFS('Planificación 2026-1'!F:F,"FILIAL",'Planificación 2026-1'!X:X,C78,'Planificación 2026-1'!H:H,"T4"))&gt;0,"P55"," ")</f>
        <v xml:space="preserve"> </v>
      </c>
      <c r="AT78" s="58" t="str">
        <f>IF(SUM(COUNTIFS('Planificación 2026-1'!F:F,"SUNAMPE",'Planificación 2026-1'!X:X,C78,'Planificación 2026-1'!H:H,"AF"))&gt;0," P01"," ")</f>
        <v xml:space="preserve"> </v>
      </c>
      <c r="AU78" s="58" t="str">
        <f>IF(SUM(COUNTIFS('Planificación 2026-1'!F:F,"SUNAMPE",'Planificación 2026-1'!X:X,C78,'Planificación 2026-1'!H:H,"EN"))&gt;0,"P02"," ")</f>
        <v xml:space="preserve"> </v>
      </c>
      <c r="AV78" s="58" t="str">
        <f>IF(SUM(COUNTIFS('Planificación 2026-1'!F:F,"SUNAMPE",'Planificación 2026-1'!X:X,C78,'Planificación 2026-1'!H:H,"IS"))&gt;0,"P03"," ")</f>
        <v xml:space="preserve"> </v>
      </c>
      <c r="AW78" s="58" t="str">
        <f>IF(SUM(COUNTIFS('Planificación 2026-1'!F:F,"SUNAMPE",'Planificación 2026-1'!X:X,C78,'Planificación 2026-1'!H:H,"PS"))&gt;0,"P04"," ")</f>
        <v xml:space="preserve"> </v>
      </c>
      <c r="AX78" s="58"/>
      <c r="AY78" s="58" t="str">
        <f>IF(SUM(COUNTIFS('Planificación 2026-1'!F:F,"SUNAMPE",'Planificación 2026-1'!X:X,C78,'Planificación 2026-1'!H:H,"IN"))&gt;0,"P06"," ")</f>
        <v xml:space="preserve"> </v>
      </c>
      <c r="AZ78" s="58" t="str">
        <f>IF(SUM(COUNTIFS('Planificación 2026-1'!F:F,"SUNAMPE",'Planificación 2026-1'!X:X,C78,'Planificación 2026-1'!H:H,"CA"))&gt;0,"P07"," ")</f>
        <v xml:space="preserve"> </v>
      </c>
      <c r="BA78" s="58" t="str">
        <f>IF(SUM(COUNTIFS('Planificación 2026-1'!F:F,"SUNAMPE",'Planificación 2026-1'!X:X,C78,'Planificación 2026-1'!H:H,"DE"))&gt;0,"P08"," ")</f>
        <v xml:space="preserve"> </v>
      </c>
      <c r="BB78" s="58" t="str">
        <f>IF(SUM(COUNTIFS('Planificación 2026-1'!F:F,"SUNAMPE",'Planificación 2026-1'!X:X,C78,'Planificación 2026-1'!H:H,"OB"))&gt;0,"P09"," ")</f>
        <v xml:space="preserve"> </v>
      </c>
      <c r="BC78" s="58" t="str">
        <f>IF(SUM(COUNTIFS('Planificación 2026-1'!F:F,"SUNAMPE",'Planificación 2026-1'!X:X,C78,'Planificación 2026-1'!H:H,"MH"))&gt;0,"P31"," ")</f>
        <v xml:space="preserve"> </v>
      </c>
      <c r="BD78" s="58" t="str">
        <f>IF(SUM(COUNTIFS('Planificación 2026-1'!F:F,"SUNAMPE",'Planificación 2026-1'!X:X,C78,'Planificación 2026-1'!H:H,"IC"))&gt;0,"P32"," ")</f>
        <v xml:space="preserve"> </v>
      </c>
      <c r="BE78" s="58" t="str">
        <f>IF(SUM(COUNTIFS('Planificación 2026-1'!F:F,"SUNAMPE",'Planificación 2026-1'!X:X,C78,'Planificación 2026-1'!H:H,"AR"))&gt;0,"P34"," ")</f>
        <v xml:space="preserve"> </v>
      </c>
      <c r="BF78" s="58" t="str">
        <f>IF(SUM(COUNTIFS('Planificación 2026-1'!F:F,"SUNAMPE",'Planificación 2026-1'!X:X,C78,'Planificación 2026-1'!H:H,"T1"))&gt;0,"P35"," ")</f>
        <v xml:space="preserve"> </v>
      </c>
      <c r="BG78" s="58" t="str">
        <f>IF(SUM(COUNTIFS('Planificación 2026-1'!F:F,"SUNAMPE",'Planificación 2026-1'!X:X,C78,'Planificación 2026-1'!H:H,"T3"))&gt;0,"P36"," ")</f>
        <v xml:space="preserve"> </v>
      </c>
      <c r="BH78" s="58" t="str">
        <f>IF(SUM(COUNTIFS('Planificación 2026-1'!F:F,"SUNAMPE",'Planificación 2026-1'!X:X,C78,'Planificación 2026-1'!H:H,"T2"))&gt;0,"P37"," ")</f>
        <v xml:space="preserve"> </v>
      </c>
      <c r="BI78" s="58" t="str">
        <f>IF(SUM(COUNTIFS('Planificación 2026-1'!F:F,"SUNAMPE",'Planificación 2026-1'!X:X,C78,'Planificación 2026-1'!H:H,"AE"))&gt;0,"P38"," ")</f>
        <v xml:space="preserve"> </v>
      </c>
      <c r="BJ78" s="58" t="str">
        <f>IF(SUM(COUNTIFS('Planificación 2026-1'!F:F,"SUNAMPE",'Planificación 2026-1'!X:X,C78,'Planificación 2026-1'!H:H,"T4"))&gt;0,"P55"," ")</f>
        <v xml:space="preserve"> </v>
      </c>
      <c r="BK78" s="58" t="str">
        <f>IF(SUM(COUNTIFS('Planificación 2026-1'!F:F,"HUAURA",'Planificación 2026-1'!X:X,C78,'Planificación 2026-1'!H:H,"AF"))&gt;0," P01"," ")</f>
        <v xml:space="preserve"> </v>
      </c>
      <c r="BL78" s="58" t="str">
        <f>IF(SUM(COUNTIFS('Planificación 2026-1'!F:F,"HUAURA",'Planificación 2026-1'!X:X,C78,'Planificación 2026-1'!H:H,"EN"))&gt;0,"P02"," ")</f>
        <v xml:space="preserve"> </v>
      </c>
      <c r="BM78" s="58" t="str">
        <f>IF(SUM(COUNTIFS('Planificación 2026-1'!F:F,"HUAURA",'Planificación 2026-1'!X:X,C78,'Planificación 2026-1'!H:H,"IS"))&gt;0,"P03"," ")</f>
        <v xml:space="preserve"> </v>
      </c>
      <c r="BN78" s="58" t="str">
        <f>IF(SUM(COUNTIFS('Planificación 2026-1'!F:F,"HUAURA",'Planificación 2026-1'!X:X,C78,'Planificación 2026-1'!H:H,"PS"))&gt;0,"P04"," ")</f>
        <v xml:space="preserve"> </v>
      </c>
      <c r="BO78" s="58"/>
      <c r="BP78" s="58" t="str">
        <f>IF(SUM(COUNTIFS('Planificación 2026-1'!F:F,"HUAURA",'Planificación 2026-1'!X:X,C78,'Planificación 2026-1'!H:H,"IN"))&gt;0,"P06"," ")</f>
        <v xml:space="preserve"> </v>
      </c>
      <c r="BQ78" s="58" t="str">
        <f>IF(SUM(COUNTIFS('Planificación 2026-1'!F:F,"HUAURA",'Planificación 2026-1'!X:X,C78,'Planificación 2026-1'!H:H,"CA"))&gt;0,"P07"," ")</f>
        <v xml:space="preserve"> </v>
      </c>
      <c r="BR78" s="58" t="str">
        <f>IF(SUM(COUNTIFS('Planificación 2026-1'!F:F,"HUAURA",'Planificación 2026-1'!X:X,C78,'Planificación 2026-1'!H:H,"DE"))&gt;0,"P08"," ")</f>
        <v xml:space="preserve"> </v>
      </c>
      <c r="BS78" s="58" t="str">
        <f>IF(SUM(COUNTIFS('Planificación 2026-1'!F:F,"HUAURA",'Planificación 2026-1'!X:X,C78,'Planificación 2026-1'!H:H,"OB"))&gt;0,"P09"," ")</f>
        <v xml:space="preserve"> </v>
      </c>
      <c r="BT78" s="58" t="str">
        <f>IF(SUM(COUNTIFS('Planificación 2026-1'!F:F,"HUAURA",'Planificación 2026-1'!X:X,C78,'Planificación 2026-1'!H:H,"MH"))&gt;0,"P31"," ")</f>
        <v xml:space="preserve"> </v>
      </c>
      <c r="BU78" s="58" t="str">
        <f>IF(SUM(COUNTIFS('Planificación 2026-1'!F:F,"HUAURA",'Planificación 2026-1'!X:X,C78,'Planificación 2026-1'!H:H,"IC"))&gt;0,"P32"," ")</f>
        <v xml:space="preserve"> </v>
      </c>
      <c r="BV78" s="58" t="str">
        <f>IF(SUM(COUNTIFS('Planificación 2026-1'!F:F,"HUAURA",'Planificación 2026-1'!X:X,C78,'Planificación 2026-1'!H:H,"AR"))&gt;0,"P34"," ")</f>
        <v xml:space="preserve"> </v>
      </c>
      <c r="BW78" s="58" t="str">
        <f>IF(SUM(COUNTIFS('Planificación 2026-1'!F:F,"HUAURA",'Planificación 2026-1'!X:X,C78,'Planificación 2026-1'!H:H,"T1"))&gt;0,"P35"," ")</f>
        <v xml:space="preserve"> </v>
      </c>
      <c r="BX78" s="58" t="str">
        <f>IF(SUM(COUNTIFS('Planificación 2026-1'!F:F,"HUAURA",'Planificación 2026-1'!X:X,C78,'Planificación 2026-1'!H:H,"T3"))&gt;0,"P36"," ")</f>
        <v xml:space="preserve"> </v>
      </c>
      <c r="BY78" s="58" t="str">
        <f>IF(SUM(COUNTIFS('Planificación 2026-1'!F:F,"HUAURA",'Planificación 2026-1'!X:X,C78,'Planificación 2026-1'!H:H,"T2"))&gt;0,"P37"," ")</f>
        <v xml:space="preserve"> </v>
      </c>
      <c r="BZ78" s="58" t="str">
        <f>IF(SUM(COUNTIFS('Planificación 2026-1'!F:F,"HUAURA",'Planificación 2026-1'!X:X,C78,'Planificación 2026-1'!H:H,"AE"))&gt;0,"P38"," ")</f>
        <v xml:space="preserve"> </v>
      </c>
      <c r="CA78" s="58" t="str">
        <f>IF(SUM(COUNTIFS('Planificación 2026-1'!F:F,"HUAURA",'Planificación 2026-1'!X:X,C78,'Planificación 2026-1'!H:H,"T4"))&gt;0,"P55"," ")</f>
        <v xml:space="preserve"> </v>
      </c>
      <c r="CB78" s="59">
        <f>SUMIFS('Planificación 2026-1'!S:S,'Planificación 2026-1'!X:X,C78,'Planificación 2026-1'!H:H,"AF",'Planificación 2026-1'!I:I,"&gt;2")</f>
        <v>0</v>
      </c>
      <c r="CC78" s="59">
        <f>SUMIFS('Planificación 2026-1'!S:S,'Planificación 2026-1'!X:X,C78,'Planificación 2026-1'!H:H,"EN",'Planificación 2026-1'!I:I,"&gt;2")</f>
        <v>40</v>
      </c>
      <c r="CD78" s="59">
        <f>SUMIFS('Planificación 2026-1'!S:S,'Planificación 2026-1'!X:X,C78,'Planificación 2026-1'!H:H,"IS",'Planificación 2026-1'!I:I,"&gt;2")</f>
        <v>0</v>
      </c>
      <c r="CE78" s="59">
        <f>SUMIFS('Planificación 2026-1'!S:S,'Planificación 2026-1'!X:X,C78,'Planificación 2026-1'!H:H,"PS",'Planificación 2026-1'!I:I,"&gt;2")</f>
        <v>0</v>
      </c>
      <c r="CF78" s="59">
        <f>SUMIFS('Planificación 2026-1'!S:S,'Planificación 2026-1'!X:X,C78,'Planificación 2026-1'!H:H,"IN",'Planificación 2026-1'!I:I,"&gt;2")</f>
        <v>0</v>
      </c>
      <c r="CG78" s="59">
        <f>SUMIFS('Planificación 2026-1'!S:S,'Planificación 2026-1'!X:X,C78,'Planificación 2026-1'!H:H,"CA",'Planificación 2026-1'!I:I,"&gt;2")</f>
        <v>0</v>
      </c>
      <c r="CH78" s="59">
        <f>SUMIFS('Planificación 2026-1'!S:S,'Planificación 2026-1'!X:X,C78,'Planificación 2026-1'!H:H,"DE",'Planificación 2026-1'!I:I,"&gt;2")</f>
        <v>0</v>
      </c>
      <c r="CI78" s="59">
        <f>SUMIFS('Planificación 2026-1'!S:S,'Planificación 2026-1'!X:X,C78,'Planificación 2026-1'!H:H,"OB",'Planificación 2026-1'!I:I,"&gt;2")</f>
        <v>0</v>
      </c>
      <c r="CJ78" s="59">
        <f>SUMIFS('Planificación 2026-1'!S:S,'Planificación 2026-1'!X:X,C78,'Planificación 2026-1'!H:H,"MH",'Planificación 2026-1'!I:I,"&gt;2")</f>
        <v>0</v>
      </c>
      <c r="CK78" s="59">
        <f>SUMIFS('Planificación 2026-1'!S:S,'Planificación 2026-1'!X:X,C78,'Planificación 2026-1'!H:H,"IC",'Planificación 2026-1'!I:I,"&gt;2")</f>
        <v>0</v>
      </c>
      <c r="CL78" s="59">
        <f>SUMIFS('Planificación 2026-1'!S:S,'Planificación 2026-1'!X:X,C78,'Planificación 2026-1'!H:H,"AR",'Planificación 2026-1'!I:I,"&gt;2")</f>
        <v>0</v>
      </c>
      <c r="CM78" s="59">
        <f>SUMIFS('Planificación 2026-1'!S:S,'Planificación 2026-1'!X:X,C78,'Planificación 2026-1'!H:H,"AE",'Planificación 2026-1'!I:I,"&gt;2")</f>
        <v>0</v>
      </c>
      <c r="CN78" s="59">
        <f>SUMIFS('Planificación 2026-1'!S:S,'Planificación 2026-1'!X:X,C78,'Planificación 2026-1'!H:H,"T1",'Planificación 2026-1'!I:I,"&gt;2")</f>
        <v>0</v>
      </c>
      <c r="CO78" s="59">
        <f>SUMIFS('Planificación 2026-1'!S:S,'Planificación 2026-1'!X:X,C78,'Planificación 2026-1'!H:H,"T3",'Planificación 2026-1'!I:I,"&gt;2")</f>
        <v>0</v>
      </c>
      <c r="CP78" s="59">
        <f>SUMIFS('Planificación 2026-1'!S:S,'Planificación 2026-1'!X:X,C78,'Planificación 2026-1'!H:H,"T2",'Planificación 2026-1'!I:I,"&gt;2")</f>
        <v>0</v>
      </c>
      <c r="CQ78" s="59">
        <f>SUMIFS('Planificación 2026-1'!S:S,'Planificación 2026-1'!X:X,C78,'Planificación 2026-1'!H:H,"T4",'Planificación 2026-1'!I:I,"&gt;2")</f>
        <v>0</v>
      </c>
      <c r="CR78" s="59">
        <f>SUMIFS('Planificación 2026-1'!S:S,'Planificación 2026-1'!X:X,C78,'Planificación 2026-1'!H:H,"AF",'Planificación 2026-1'!I:I,"&lt;3")</f>
        <v>0</v>
      </c>
      <c r="CS78" s="59">
        <f>SUMIFS('Planificación 2026-1'!S:S,'Planificación 2026-1'!X:X,C78,'Planificación 2026-1'!H:H,"EN",'Planificación 2026-1'!I:I,"&lt;3")</f>
        <v>0</v>
      </c>
      <c r="CT78" s="59">
        <f>SUMIFS('Planificación 2026-1'!S:S,'Planificación 2026-1'!X:X,C78,'Planificación 2026-1'!H:H,"IS",'Planificación 2026-1'!I:I,"&lt;3")</f>
        <v>0</v>
      </c>
      <c r="CU78" s="59">
        <f>SUMIFS('Planificación 2026-1'!S:S,'Planificación 2026-1'!X:X,C78,'Planificación 2026-1'!H:H,"PS",'Planificación 2026-1'!I:I,"&lt;3")</f>
        <v>0</v>
      </c>
      <c r="CV78" s="59">
        <f>SUMIFS('Planificación 2026-1'!S:S,'Planificación 2026-1'!X:X,C78,'Planificación 2026-1'!H:H,"IN",'Planificación 2026-1'!I:I,"&lt;3")</f>
        <v>0</v>
      </c>
      <c r="CW78" s="59">
        <f>SUMIFS('Planificación 2026-1'!S:S,'Planificación 2026-1'!X:X,C78,'Planificación 2026-1'!H:H,"CA",'Planificación 2026-1'!I:I,"&lt;3")</f>
        <v>0</v>
      </c>
      <c r="CX78" s="59">
        <f>SUMIFS('Planificación 2026-1'!S:S,'Planificación 2026-1'!X:X,C78,'Planificación 2026-1'!H:H,"DE",'Planificación 2026-1'!I:I,"&lt;3")</f>
        <v>0</v>
      </c>
      <c r="CY78" s="59">
        <f>SUMIFS('Planificación 2026-1'!S:S,'Planificación 2026-1'!X:X,C78,'Planificación 2026-1'!H:H,"OB",'Planificación 2026-1'!I:I,"&lt;3")</f>
        <v>0</v>
      </c>
      <c r="CZ78" s="59">
        <f>SUMIFS('Planificación 2026-1'!S:S,'Planificación 2026-1'!X:X,C78,'Planificación 2026-1'!H:H,"MH",'Planificación 2026-1'!I:I,"&lt;3")</f>
        <v>0</v>
      </c>
      <c r="DA78" s="59">
        <f>SUMIFS('Planificación 2026-1'!S:S,'Planificación 2026-1'!X:X,C78,'Planificación 2026-1'!H:H,"IC",'Planificación 2026-1'!I:I,"&lt;3")</f>
        <v>0</v>
      </c>
      <c r="DB78" s="59">
        <f>SUMIFS('Planificación 2026-1'!S:S,'Planificación 2026-1'!X:X,C78,'Planificación 2026-1'!H:H,"AR",'Planificación 2026-1'!I:I,"&lt;3")</f>
        <v>0</v>
      </c>
      <c r="DC78" s="59">
        <f>SUMIFS('Planificación 2026-1'!S:S,'Planificación 2026-1'!X:X,C78,'Planificación 2026-1'!H:H,"AE",'Planificación 2026-1'!I:I,"&lt;3")</f>
        <v>0</v>
      </c>
      <c r="DD78" s="59">
        <f>SUMIFS('Planificación 2026-1'!S:S,'Planificación 2026-1'!X:X,C78,'Planificación 2026-1'!H:H,"T1",'Planificación 2026-1'!I:I,"&lt;3")</f>
        <v>0</v>
      </c>
      <c r="DE78" s="59">
        <f>SUMIFS('Planificación 2026-1'!S:S,'Planificación 2026-1'!X:X,C78,'Planificación 2026-1'!H:H,"T3",'Planificación 2026-1'!I:I,"&lt;3")</f>
        <v>0</v>
      </c>
      <c r="DF78" s="59">
        <f>SUMIFS('Planificación 2026-1'!S:S,'Planificación 2026-1'!X:X,C78,'Planificación 2026-1'!H:H,"T2",'Planificación 2026-1'!I:I,"&lt;3")</f>
        <v>0</v>
      </c>
      <c r="DG78" s="59">
        <f>SUMIFS('Planificación 2026-1'!S:S,'Planificación 2026-1'!X:X,C78,'Planificación 2026-1'!H:H,"T4",'Planificación 2026-1'!I:I,"&lt;3")</f>
        <v>0</v>
      </c>
      <c r="DH78" s="58" t="str">
        <f t="shared" si="17"/>
        <v>P02</v>
      </c>
      <c r="DI78" s="27">
        <f>IF(C78="","",SUMIFS('Planificación 2026-1'!S:S,'Planificación 2026-1'!X:X,C78,'Planificación 2026-1'!F:F,"PRINCIPAL",'Planificación 2026-1'!Y:Y,"VIRTUAL"))</f>
        <v>40</v>
      </c>
      <c r="DJ78" s="27">
        <f>IF(C78="","",SUMIFS('Planificación 2026-1'!S:S,'Planificación 2026-1'!X:X,C78,'Planificación 2026-1'!F:F,"PRINCIPAL",'Planificación 2026-1'!Y:Y,"PRESENCIAL"))</f>
        <v>0</v>
      </c>
      <c r="DK78" s="27">
        <f>IF(C78="","",SUMIFS('Planificación 2026-1'!S:S,'Planificación 2026-1'!X:X,C78,'Planificación 2026-1'!F:F,"PRINCIPAL",'Planificación 2026-1'!Y:Y,"HIBRIDO PRESENCIAL"))</f>
        <v>0</v>
      </c>
      <c r="DL78" s="58" t="str">
        <f t="shared" si="18"/>
        <v/>
      </c>
      <c r="DM78" s="58">
        <f>IF(C78="","",SUMIFS('Planificación 2026-1'!S:S,'Planificación 2026-1'!X:X,C78,'Planificación 2026-1'!F:F,"FILIAL",'Planificación 2026-1'!Y:Y,"VIRTUAL"))</f>
        <v>0</v>
      </c>
      <c r="DN78" s="60">
        <f>IF(C78="","",SUMIFS('Planificación 2026-1'!S:S,'Planificación 2026-1'!X:X,C78,'Planificación 2026-1'!F:F,"FILIAL",'Planificación 2026-1'!Y:Y,"PRESENCIAL"))</f>
        <v>0</v>
      </c>
      <c r="DO78" s="29">
        <f>IF(C78="","",SUMIFS('Planificación 2026-1'!S:S,'Planificación 2026-1'!X:X,C78,'Planificación 2026-1'!F:F,"FILIAL",'Planificación 2026-1'!Y:Y,"HIBRIDO PRESENCIAL"))</f>
        <v>0</v>
      </c>
      <c r="DP78" s="61" t="str">
        <f t="shared" si="19"/>
        <v/>
      </c>
      <c r="DQ78" s="58">
        <f>IF(C78="","",SUMIFS('Planificación 2026-1'!S:S,'Planificación 2026-1'!X:X,C78,'Planificación 2026-1'!F:F,"SUNAMPE",'Planificación 2026-1'!Y:Y,"VIRTUAL"))</f>
        <v>0</v>
      </c>
      <c r="DR78" s="29">
        <f>IF(C78="","",SUMIFS('Planificación 2026-1'!S:S,'Planificación 2026-1'!X:X,C78,'Planificación 2026-1'!F:F,"SUNAMPE",'Planificación 2026-1'!Y:Y,"PRESENCIAL"))</f>
        <v>0</v>
      </c>
      <c r="DS78" s="61" t="str">
        <f t="shared" si="20"/>
        <v/>
      </c>
      <c r="DT78" s="58">
        <f>IF(C78="","",SUMIFS('Planificación 2026-1'!S:S,'Planificación 2026-1'!X:X,C78,'Planificación 2026-1'!F:F,"HUAURA",'Planificación 2026-1'!Y:Y,"VIRTUAL"))</f>
        <v>0</v>
      </c>
      <c r="DU78" s="29">
        <f>IF(C78="","",SUMIFS('Planificación 2026-1'!S:S,'Planificación 2026-1'!X:X,C78,'Planificación 2026-1'!F:F,"HUAURA",'Planificación 2026-1'!Y:Y,"PRESENCIAL"))</f>
        <v>0</v>
      </c>
      <c r="DV78" s="32">
        <f>SUMIFS('Planificación 2026-1'!S:S,'Planificación 2026-1'!X:X,C78,'Planificación 2026-1'!F:F,"PRINCIPAL",'Planificación 2026-1'!Y:Y,"VIRTUAL",'Planificación 2026-1'!I:I,"&gt;2")</f>
        <v>40</v>
      </c>
      <c r="DW78" s="32">
        <f>SUMIFS('Planificación 2026-1'!S:S,'Planificación 2026-1'!X:X,C78,'Planificación 2026-1'!F:F,"PRINCIPAL",'Planificación 2026-1'!Y:Y,"&lt;&gt;VIRTUAL",'Planificación 2026-1'!I:I,"&gt;2")</f>
        <v>0</v>
      </c>
      <c r="DX78" s="32">
        <f>SUMIFS('Planificación 2026-1'!S:S,'Planificación 2026-1'!X:X,C78,'Planificación 2026-1'!F:F,"SUNAMPE",'Planificación 2026-1'!Y:Y,"VIRTUAL",'Planificación 2026-1'!I:I,"&gt;2")</f>
        <v>0</v>
      </c>
      <c r="DY78" s="32">
        <f>SUMIFS('Planificación 2026-1'!S:S,'Planificación 2026-1'!X:X,C78,'Planificación 2026-1'!F:F,"SUNAMPE",'Planificación 2026-1'!Y:Y,"&lt;&gt;VIRTUAL",'Planificación 2026-1'!I:I,"&gt;2")</f>
        <v>0</v>
      </c>
      <c r="DZ78" s="32">
        <f>SUMIFS('Planificación 2026-1'!S:S,'Planificación 2026-1'!X:X,C78,'Planificación 2026-1'!F:F,"FILIAL",'Planificación 2026-1'!Y:Y,"VIRTUAL",'Planificación 2026-1'!I:I,"&gt;2")</f>
        <v>0</v>
      </c>
      <c r="EA78" s="32">
        <f>SUMIFS('Planificación 2026-1'!S:S,'Planificación 2026-1'!X:X,C78,'Planificación 2026-1'!F:F,"FILIAL",'Planificación 2026-1'!Y:Y,"&lt;&gt;VIRTUAL",'Planificación 2026-1'!I:I,"&gt;2")</f>
        <v>0</v>
      </c>
      <c r="EB78" s="32">
        <f>SUMIFS('Planificación 2026-1'!S:S,'Planificación 2026-1'!X:X,C78,'Planificación 2026-1'!F:F,"PORUMA",'Planificación 2026-1'!Y:Y,"VIRTUAL",'Planificación 2026-1'!I:I,"&gt;2")</f>
        <v>0</v>
      </c>
      <c r="EC78" s="32">
        <f>SUMIFS('Planificación 2026-1'!S:S,'Planificación 2026-1'!X:X,C78,'Planificación 2026-1'!F:F,"PORUMA",'Planificación 2026-1'!Y:Y,"&lt;&gt;VIRTUAL",'Planificación 2026-1'!I:I,"&gt;2")</f>
        <v>0</v>
      </c>
      <c r="ED78" s="32">
        <f>SUMIFS('Planificación 2026-1'!S:S,'Planificación 2026-1'!X:X,C78,'Planificación 2026-1'!F:F,"HUAURA",'Planificación 2026-1'!Y:Y,"VIRTUAL",'Planificación 2026-1'!I:I,"&gt;2")</f>
        <v>0</v>
      </c>
      <c r="EE78" s="32">
        <f>SUMIFS('Planificación 2026-1'!S:S,'Planificación 2026-1'!X:X,C78,'Planificación 2026-1'!F:F,"HUAURA",'Planificación 2026-1'!Y:Y,"&lt;&gt;VIRTUAL",'Planificación 2026-1'!I:I,"&gt;2")</f>
        <v>0</v>
      </c>
      <c r="EF78" s="32">
        <f>SUMIFS('Planificación 2026-1'!S:S,'Planificación 2026-1'!X:X,C78,'Planificación 2026-1'!F:F,"PRINCIPAL",'Planificación 2026-1'!Y:Y,"VIRTUAL",'Planificación 2026-1'!I:I,"&lt;3")</f>
        <v>0</v>
      </c>
      <c r="EG78" s="32">
        <f>SUMIFS('Planificación 2026-1'!S:S,'Planificación 2026-1'!X:X,C78,'Planificación 2026-1'!F:F,"PRINCIPAL",'Planificación 2026-1'!Y:Y,"&lt;&gt;VIRTUAL",'Planificación 2026-1'!I:I,"&lt;3")</f>
        <v>0</v>
      </c>
      <c r="EH78" s="32">
        <f>SUMIFS('Planificación 2026-1'!S:S,'Planificación 2026-1'!X:X,C78,'Planificación 2026-1'!F:F,"SUNAMPE",'Planificación 2026-1'!Y:Y,"VIRTUAL",'Planificación 2026-1'!I:I,"&lt;3")</f>
        <v>0</v>
      </c>
      <c r="EI78" s="32">
        <f>SUMIFS('Planificación 2026-1'!S:S,'Planificación 2026-1'!X:X,C78,'Planificación 2026-1'!F:F,"SUNAMPE",'Planificación 2026-1'!Y:Y,"&lt;&gt;VIRTUAL",'Planificación 2026-1'!I:I,"&lt;3")</f>
        <v>0</v>
      </c>
      <c r="EJ78" s="32">
        <f>SUMIFS('Planificación 2026-1'!S:S,'Planificación 2026-1'!X:X,C78,'Planificación 2026-1'!F:F,"FILIAL",'Planificación 2026-1'!Y:Y,"VIRTUAL",'Planificación 2026-1'!I:I,"&lt;3")</f>
        <v>0</v>
      </c>
      <c r="EK78" s="32">
        <f>SUMIFS('Planificación 2026-1'!S:S,'Planificación 2026-1'!X:X,C78,'Planificación 2026-1'!F:F,"FILIAL",'Planificación 2026-1'!Y:Y,"&lt;&gt;VIRTUAL",'Planificación 2026-1'!I:I,"&lt;3")</f>
        <v>0</v>
      </c>
      <c r="EL78" s="32">
        <f>SUMIFS('Planificación 2026-1'!S:S,'Planificación 2026-1'!X:X,C78,'Planificación 2026-1'!F:F,"PORUMA",'Planificación 2026-1'!Y:Y,"VIRTUAL",'Planificación 2026-1'!I:I,"&lt;3")</f>
        <v>0</v>
      </c>
      <c r="EM78" s="32">
        <f>SUMIFS('Planificación 2026-1'!S:S,'Planificación 2026-1'!X:X,C78,'Planificación 2026-1'!F:F,"PORUMA",'Planificación 2026-1'!Y:Y,"&lt;&gt;VIRTUAL",'Planificación 2026-1'!I:I,"&lt;3")</f>
        <v>0</v>
      </c>
      <c r="EN78" s="32">
        <f>SUMIFS('Planificación 2026-1'!S:S,'Planificación 2026-1'!X:X,C78,'Planificación 2026-1'!F:F,"HUAURA",'Planificación 2026-1'!Y:Y,"VIRTUAL",'Planificación 2026-1'!I:I,"&lt;3")</f>
        <v>0</v>
      </c>
      <c r="EO78" s="32">
        <f>SUMIFS('Planificación 2026-1'!S:S,'Planificación 2026-1'!X:X,C78,'Planificación 2026-1'!F:F,"HUAURA",'Planificación 2026-1'!Y:Y,"&lt;&gt;VIRTUAL",'Planificación 2026-1'!I:I,"&lt;3")</f>
        <v>0</v>
      </c>
      <c r="EP78" s="32">
        <f t="shared" si="13"/>
        <v>0</v>
      </c>
      <c r="EQ78" s="32">
        <f t="shared" si="21"/>
        <v>0</v>
      </c>
      <c r="ER78" s="32">
        <f t="shared" si="22"/>
        <v>0</v>
      </c>
      <c r="ES78" s="32">
        <f t="shared" si="23"/>
        <v>40</v>
      </c>
      <c r="ET78" s="32">
        <f t="shared" si="24"/>
        <v>0</v>
      </c>
      <c r="EU78" s="32">
        <f t="shared" si="25"/>
        <v>40</v>
      </c>
      <c r="EV78" s="32" t="b">
        <f>EXACT(EU78,E78)</f>
        <v>1</v>
      </c>
      <c r="EW78" s="32"/>
      <c r="EX78" s="32">
        <f t="shared" si="14"/>
        <v>40</v>
      </c>
      <c r="EY78" s="32">
        <f t="shared" si="15"/>
        <v>0</v>
      </c>
      <c r="EZ78" s="32" t="b">
        <f>EXACT(SUM(EX78:EY78),E78)</f>
        <v>1</v>
      </c>
      <c r="FA78" s="32" t="str">
        <f t="shared" si="16"/>
        <v/>
      </c>
      <c r="FB78" s="32" t="str">
        <f t="shared" si="26"/>
        <v>VIRTUAL</v>
      </c>
    </row>
    <row r="79" spans="1:158">
      <c r="A79" s="33"/>
      <c r="B79" s="65">
        <v>76</v>
      </c>
      <c r="C79" s="32" t="s">
        <v>280</v>
      </c>
      <c r="D79" s="429">
        <v>42684701</v>
      </c>
      <c r="E79" s="62">
        <f>SUMIF('Planificación 2026-1'!X:X,C79,'Planificación 2026-1'!S:S)</f>
        <v>34</v>
      </c>
      <c r="F79" s="63" t="s">
        <v>199</v>
      </c>
      <c r="G79" s="454" t="s">
        <v>200</v>
      </c>
      <c r="H79" s="64" t="s">
        <v>38</v>
      </c>
      <c r="I79" s="64" t="s">
        <v>150</v>
      </c>
      <c r="J79" s="32" t="s">
        <v>38</v>
      </c>
      <c r="K79" s="32" t="s">
        <v>150</v>
      </c>
      <c r="L79" s="57" t="str">
        <f>IF(SUM(COUNTIFS('Planificación 2026-1'!F:F,"PRINCIPAL",'Planificación 2026-1'!X:X,C79,'Planificación 2026-1'!H:H,"AF"))&gt;0,"P01"," ")</f>
        <v xml:space="preserve"> </v>
      </c>
      <c r="M79" s="58" t="str">
        <f>IF(SUM(COUNTIFS('Planificación 2026-1'!F:F,"PRINCIPAL",'Planificación 2026-1'!X:X,C79,'Planificación 2026-1'!H:H,"EN"))&gt;0,"P02"," ")</f>
        <v>P02</v>
      </c>
      <c r="N79" s="58" t="str">
        <f>IF(SUM(COUNTIFS('Planificación 2026-1'!F:F,"PRINCIPAL",'Planificación 2026-1'!X:X,C79,'Planificación 2026-1'!H:H,"IS"))&gt;0,"P03"," ")</f>
        <v xml:space="preserve"> </v>
      </c>
      <c r="O79" s="58" t="str">
        <f>IF(SUM(COUNTIFS('Planificación 2026-1'!F:F,"PRINCIPAL",'Planificación 2026-1'!X:X,C79,'Planificación 2026-1'!H:H,"PS"))&gt;0,"P04"," ")</f>
        <v xml:space="preserve"> </v>
      </c>
      <c r="P79" s="58"/>
      <c r="Q79" s="58" t="str">
        <f>IF(SUM(COUNTIFS('Planificación 2026-1'!F:F,"PRINCIPAL",'Planificación 2026-1'!X:X,C79,'Planificación 2026-1'!H:H,"IN"))&gt;0,"P06"," ")</f>
        <v xml:space="preserve"> </v>
      </c>
      <c r="R79" s="58" t="str">
        <f>IF(SUM(COUNTIFS('Planificación 2026-1'!F:F,"PRINCIPAL",'Planificación 2026-1'!X:X,C79,'Planificación 2026-1'!H:H,"CA"))&gt;0,"P07"," ")</f>
        <v xml:space="preserve"> </v>
      </c>
      <c r="S79" s="58" t="str">
        <f>IF(SUM(COUNTIFS('Planificación 2026-1'!F:F,"PRINCIPAL",'Planificación 2026-1'!X:X,C79,'Planificación 2026-1'!H:H,"DE"))&gt;0,"P08"," ")</f>
        <v xml:space="preserve"> </v>
      </c>
      <c r="T79" s="58" t="str">
        <f>IF(SUM(COUNTIFS('Planificación 2026-1'!F:F,"PRINCIPAL",'Planificación 2026-1'!X:X,C79,'Planificación 2026-1'!H:H,"OB"))&gt;0,"P09"," ")</f>
        <v xml:space="preserve"> </v>
      </c>
      <c r="U79" s="58" t="str">
        <f>IF(SUM(COUNTIFS('Planificación 2026-1'!F:F,"PRINCIPAL",'Planificación 2026-1'!X:X,C79,'Planificación 2026-1'!H:H,"MH"))&gt;0,"P31"," ")</f>
        <v xml:space="preserve"> </v>
      </c>
      <c r="V79" s="58" t="str">
        <f>IF(SUM(COUNTIFS('Planificación 2026-1'!F:F,"PRINCIPAL",'Planificación 2026-1'!X:X,C79,'Planificación 2026-1'!H:H,"IC"))&gt;0,"P32"," ")</f>
        <v xml:space="preserve"> </v>
      </c>
      <c r="W79" s="58" t="str">
        <f>IF(SUM(COUNTIFS('Planificación 2026-1'!F:F,"PRINCIPAL",'Planificación 2026-1'!X:X,C79,'Planificación 2026-1'!H:H,"AR"))&gt;0,"P34"," ")</f>
        <v xml:space="preserve"> </v>
      </c>
      <c r="X79" s="58" t="str">
        <f>IF(SUM(COUNTIFS('Planificación 2026-1'!F:F,"PRINCIPAL",'Planificación 2026-1'!X:X,C79,'Planificación 2026-1'!H:H,"T1"))&gt;0,"P35"," ")</f>
        <v xml:space="preserve"> </v>
      </c>
      <c r="Y79" s="58" t="str">
        <f>IF(SUM(COUNTIFS('Planificación 2026-1'!F:F,"PRINCIPAL",'Planificación 2026-1'!X:X,C79,'Planificación 2026-1'!H:H,"T3"))&gt;0,"P36"," ")</f>
        <v xml:space="preserve"> </v>
      </c>
      <c r="Z79" s="58" t="str">
        <f>IF(SUM(COUNTIFS('Planificación 2026-1'!F:F,"PRINCIPAL",'Planificación 2026-1'!X:X,C79,'Planificación 2026-1'!H:H,"T2"))&gt;0,"P37"," ")</f>
        <v xml:space="preserve"> </v>
      </c>
      <c r="AA79" s="58" t="str">
        <f>IF(SUM(COUNTIFS('Planificación 2026-1'!F:F,"PRINCIPAL",'Planificación 2026-1'!X:X,C79,'Planificación 2026-1'!H:H,"AE"))&gt;0,"P38"," ")</f>
        <v xml:space="preserve"> </v>
      </c>
      <c r="AB79" s="58" t="str">
        <f>IF(SUM(COUNTIFS('Planificación 2026-1'!F:F,"PRINCIPAL",'Planificación 2026-1'!X:X,C79,'Planificación 2026-1'!H:H,"T4"))&gt;0,"P55"," ")</f>
        <v xml:space="preserve"> </v>
      </c>
      <c r="AC79" s="58" t="str">
        <f>IF(SUM(COUNTIFS('Planificación 2026-1'!F:F,"FILIAL",'Planificación 2026-1'!X:X,C79,'Planificación 2026-1'!H:H,"AF"))&gt;0," P01"," ")</f>
        <v xml:space="preserve"> </v>
      </c>
      <c r="AD79" s="58" t="str">
        <f>IF(SUM(COUNTIFS('Planificación 2026-1'!F:F,"FILIAL",'Planificación 2026-1'!X:X,C79,'Planificación 2026-1'!H:H,"EN"))&gt;0,"P02"," ")</f>
        <v>P02</v>
      </c>
      <c r="AE79" s="58" t="str">
        <f>IF(SUM(COUNTIFS('Planificación 2026-1'!F:F,"FILIAL",'Planificación 2026-1'!X:X,C79,'Planificación 2026-1'!H:H,"IS"))&gt;0,"P03"," ")</f>
        <v xml:space="preserve"> </v>
      </c>
      <c r="AF79" s="58" t="str">
        <f>IF(SUM(COUNTIFS('Planificación 2026-1'!F:F,"FILIAL",'Planificación 2026-1'!X:X,C79,'Planificación 2026-1'!H:H,"PS"))&gt;0,"P04"," ")</f>
        <v xml:space="preserve"> </v>
      </c>
      <c r="AG79" s="58"/>
      <c r="AH79" s="58" t="str">
        <f>IF(SUM(COUNTIFS('Planificación 2026-1'!F:F,"FILIAL",'Planificación 2026-1'!X:X,C79,'Planificación 2026-1'!H:H,"IN"))&gt;0,"P06"," ")</f>
        <v xml:space="preserve"> </v>
      </c>
      <c r="AI79" s="58" t="str">
        <f>IF(SUM(COUNTIFS('Planificación 2026-1'!F:F,"FILIAL",'Planificación 2026-1'!X:X,C79,'Planificación 2026-1'!H:H,"CA"))&gt;0,"P07"," ")</f>
        <v xml:space="preserve"> </v>
      </c>
      <c r="AJ79" s="58" t="str">
        <f>IF(SUM(COUNTIFS('Planificación 2026-1'!F:F,"FILIAL",'Planificación 2026-1'!X:X,C79,'Planificación 2026-1'!H:H,"DE"))&gt;0,"P08"," ")</f>
        <v xml:space="preserve"> </v>
      </c>
      <c r="AK79" s="58" t="str">
        <f>IF(SUM(COUNTIFS('Planificación 2026-1'!F:F,"FILIAL",'Planificación 2026-1'!X:X,C79,'Planificación 2026-1'!H:H,"OB"))&gt;0,"P09"," ")</f>
        <v xml:space="preserve"> </v>
      </c>
      <c r="AL79" s="58" t="str">
        <f>IF(SUM(COUNTIFS('Planificación 2026-1'!F:F,"FILIAL",'Planificación 2026-1'!X:X,C79,'Planificación 2026-1'!H:H,"MH"))&gt;0,"P31"," ")</f>
        <v xml:space="preserve"> </v>
      </c>
      <c r="AM79" s="58" t="str">
        <f>IF(SUM(COUNTIFS('Planificación 2026-1'!F:F,"FILIAL",'Planificación 2026-1'!X:X,C79,'Planificación 2026-1'!H:H,"IC"))&gt;0,"P32"," ")</f>
        <v xml:space="preserve"> </v>
      </c>
      <c r="AN79" s="58" t="str">
        <f>IF(SUM(COUNTIFS('Planificación 2026-1'!F:F,"FILIAL",'Planificación 2026-1'!X:X,C79,'Planificación 2026-1'!H:H,"AR"))&gt;0,"P34"," ")</f>
        <v xml:space="preserve"> </v>
      </c>
      <c r="AO79" s="58" t="str">
        <f>IF(SUM(COUNTIFS('Planificación 2026-1'!F:F,"FILIAL",'Planificación 2026-1'!X:X,C79,'Planificación 2026-1'!H:H,"T1"))&gt;0,"P35"," ")</f>
        <v xml:space="preserve"> </v>
      </c>
      <c r="AP79" s="58" t="str">
        <f>IF(SUM(COUNTIFS('Planificación 2026-1'!F:F,"FILIAL",'Planificación 2026-1'!X:X,C79,'Planificación 2026-1'!H:H,"T3"))&gt;0,"P36"," ")</f>
        <v xml:space="preserve"> </v>
      </c>
      <c r="AQ79" s="58" t="str">
        <f>IF(SUM(COUNTIFS('Planificación 2026-1'!F:F,"FILIAL",'Planificación 2026-1'!X:X,C79,'Planificación 2026-1'!H:H,"T2"))&gt;0,"P37"," ")</f>
        <v xml:space="preserve"> </v>
      </c>
      <c r="AR79" s="58" t="str">
        <f>IF(SUM(COUNTIFS('Planificación 2026-1'!F:F,"FILIAL",'Planificación 2026-1'!X:X,C79,'Planificación 2026-1'!H:H,"AE"))&gt;0,"P38"," ")</f>
        <v xml:space="preserve"> </v>
      </c>
      <c r="AS79" s="58" t="str">
        <f>IF(SUM(COUNTIFS('Planificación 2026-1'!F:F,"FILIAL",'Planificación 2026-1'!X:X,C79,'Planificación 2026-1'!H:H,"T4"))&gt;0,"P55"," ")</f>
        <v xml:space="preserve"> </v>
      </c>
      <c r="AT79" s="58" t="str">
        <f>IF(SUM(COUNTIFS('Planificación 2026-1'!F:F,"SUNAMPE",'Planificación 2026-1'!X:X,C79,'Planificación 2026-1'!H:H,"AF"))&gt;0," P01"," ")</f>
        <v xml:space="preserve"> </v>
      </c>
      <c r="AU79" s="58" t="str">
        <f>IF(SUM(COUNTIFS('Planificación 2026-1'!F:F,"SUNAMPE",'Planificación 2026-1'!X:X,C79,'Planificación 2026-1'!H:H,"EN"))&gt;0,"P02"," ")</f>
        <v xml:space="preserve"> </v>
      </c>
      <c r="AV79" s="58" t="str">
        <f>IF(SUM(COUNTIFS('Planificación 2026-1'!F:F,"SUNAMPE",'Planificación 2026-1'!X:X,C79,'Planificación 2026-1'!H:H,"IS"))&gt;0,"P03"," ")</f>
        <v xml:space="preserve"> </v>
      </c>
      <c r="AW79" s="58" t="str">
        <f>IF(SUM(COUNTIFS('Planificación 2026-1'!F:F,"SUNAMPE",'Planificación 2026-1'!X:X,C79,'Planificación 2026-1'!H:H,"PS"))&gt;0,"P04"," ")</f>
        <v xml:space="preserve"> </v>
      </c>
      <c r="AX79" s="58"/>
      <c r="AY79" s="58" t="str">
        <f>IF(SUM(COUNTIFS('Planificación 2026-1'!F:F,"SUNAMPE",'Planificación 2026-1'!X:X,C79,'Planificación 2026-1'!H:H,"IN"))&gt;0,"P06"," ")</f>
        <v xml:space="preserve"> </v>
      </c>
      <c r="AZ79" s="58" t="str">
        <f>IF(SUM(COUNTIFS('Planificación 2026-1'!F:F,"SUNAMPE",'Planificación 2026-1'!X:X,C79,'Planificación 2026-1'!H:H,"CA"))&gt;0,"P07"," ")</f>
        <v xml:space="preserve"> </v>
      </c>
      <c r="BA79" s="58" t="str">
        <f>IF(SUM(COUNTIFS('Planificación 2026-1'!F:F,"SUNAMPE",'Planificación 2026-1'!X:X,C79,'Planificación 2026-1'!H:H,"DE"))&gt;0,"P08"," ")</f>
        <v xml:space="preserve"> </v>
      </c>
      <c r="BB79" s="58" t="str">
        <f>IF(SUM(COUNTIFS('Planificación 2026-1'!F:F,"SUNAMPE",'Planificación 2026-1'!X:X,C79,'Planificación 2026-1'!H:H,"OB"))&gt;0,"P09"," ")</f>
        <v xml:space="preserve"> </v>
      </c>
      <c r="BC79" s="58" t="str">
        <f>IF(SUM(COUNTIFS('Planificación 2026-1'!F:F,"SUNAMPE",'Planificación 2026-1'!X:X,C79,'Planificación 2026-1'!H:H,"MH"))&gt;0,"P31"," ")</f>
        <v xml:space="preserve"> </v>
      </c>
      <c r="BD79" s="58" t="str">
        <f>IF(SUM(COUNTIFS('Planificación 2026-1'!F:F,"SUNAMPE",'Planificación 2026-1'!X:X,C79,'Planificación 2026-1'!H:H,"IC"))&gt;0,"P32"," ")</f>
        <v xml:space="preserve"> </v>
      </c>
      <c r="BE79" s="58" t="str">
        <f>IF(SUM(COUNTIFS('Planificación 2026-1'!F:F,"SUNAMPE",'Planificación 2026-1'!X:X,C79,'Planificación 2026-1'!H:H,"AR"))&gt;0,"P34"," ")</f>
        <v xml:space="preserve"> </v>
      </c>
      <c r="BF79" s="58" t="str">
        <f>IF(SUM(COUNTIFS('Planificación 2026-1'!F:F,"SUNAMPE",'Planificación 2026-1'!X:X,C79,'Planificación 2026-1'!H:H,"T1"))&gt;0,"P35"," ")</f>
        <v xml:space="preserve"> </v>
      </c>
      <c r="BG79" s="58" t="str">
        <f>IF(SUM(COUNTIFS('Planificación 2026-1'!F:F,"SUNAMPE",'Planificación 2026-1'!X:X,C79,'Planificación 2026-1'!H:H,"T3"))&gt;0,"P36"," ")</f>
        <v xml:space="preserve"> </v>
      </c>
      <c r="BH79" s="58" t="str">
        <f>IF(SUM(COUNTIFS('Planificación 2026-1'!F:F,"SUNAMPE",'Planificación 2026-1'!X:X,C79,'Planificación 2026-1'!H:H,"T2"))&gt;0,"P37"," ")</f>
        <v xml:space="preserve"> </v>
      </c>
      <c r="BI79" s="58" t="str">
        <f>IF(SUM(COUNTIFS('Planificación 2026-1'!F:F,"SUNAMPE",'Planificación 2026-1'!X:X,C79,'Planificación 2026-1'!H:H,"AE"))&gt;0,"P38"," ")</f>
        <v xml:space="preserve"> </v>
      </c>
      <c r="BJ79" s="58" t="str">
        <f>IF(SUM(COUNTIFS('Planificación 2026-1'!F:F,"SUNAMPE",'Planificación 2026-1'!X:X,C79,'Planificación 2026-1'!H:H,"T4"))&gt;0,"P55"," ")</f>
        <v xml:space="preserve"> </v>
      </c>
      <c r="BK79" s="58" t="str">
        <f>IF(SUM(COUNTIFS('Planificación 2026-1'!F:F,"HUAURA",'Planificación 2026-1'!X:X,C79,'Planificación 2026-1'!H:H,"AF"))&gt;0," P01"," ")</f>
        <v xml:space="preserve"> </v>
      </c>
      <c r="BL79" s="58" t="str">
        <f>IF(SUM(COUNTIFS('Planificación 2026-1'!F:F,"HUAURA",'Planificación 2026-1'!X:X,C79,'Planificación 2026-1'!H:H,"EN"))&gt;0,"P02"," ")</f>
        <v xml:space="preserve"> </v>
      </c>
      <c r="BM79" s="58" t="str">
        <f>IF(SUM(COUNTIFS('Planificación 2026-1'!F:F,"HUAURA",'Planificación 2026-1'!X:X,C79,'Planificación 2026-1'!H:H,"IS"))&gt;0,"P03"," ")</f>
        <v xml:space="preserve"> </v>
      </c>
      <c r="BN79" s="58" t="str">
        <f>IF(SUM(COUNTIFS('Planificación 2026-1'!F:F,"HUAURA",'Planificación 2026-1'!X:X,C79,'Planificación 2026-1'!H:H,"PS"))&gt;0,"P04"," ")</f>
        <v xml:space="preserve"> </v>
      </c>
      <c r="BO79" s="58"/>
      <c r="BP79" s="58" t="str">
        <f>IF(SUM(COUNTIFS('Planificación 2026-1'!F:F,"HUAURA",'Planificación 2026-1'!X:X,C79,'Planificación 2026-1'!H:H,"IN"))&gt;0,"P06"," ")</f>
        <v xml:space="preserve"> </v>
      </c>
      <c r="BQ79" s="58" t="str">
        <f>IF(SUM(COUNTIFS('Planificación 2026-1'!F:F,"HUAURA",'Planificación 2026-1'!X:X,C79,'Planificación 2026-1'!H:H,"CA"))&gt;0,"P07"," ")</f>
        <v xml:space="preserve"> </v>
      </c>
      <c r="BR79" s="58" t="str">
        <f>IF(SUM(COUNTIFS('Planificación 2026-1'!F:F,"HUAURA",'Planificación 2026-1'!X:X,C79,'Planificación 2026-1'!H:H,"DE"))&gt;0,"P08"," ")</f>
        <v xml:space="preserve"> </v>
      </c>
      <c r="BS79" s="58" t="str">
        <f>IF(SUM(COUNTIFS('Planificación 2026-1'!F:F,"HUAURA",'Planificación 2026-1'!X:X,C79,'Planificación 2026-1'!H:H,"OB"))&gt;0,"P09"," ")</f>
        <v xml:space="preserve"> </v>
      </c>
      <c r="BT79" s="58" t="str">
        <f>IF(SUM(COUNTIFS('Planificación 2026-1'!F:F,"HUAURA",'Planificación 2026-1'!X:X,C79,'Planificación 2026-1'!H:H,"MH"))&gt;0,"P31"," ")</f>
        <v xml:space="preserve"> </v>
      </c>
      <c r="BU79" s="58" t="str">
        <f>IF(SUM(COUNTIFS('Planificación 2026-1'!F:F,"HUAURA",'Planificación 2026-1'!X:X,C79,'Planificación 2026-1'!H:H,"IC"))&gt;0,"P32"," ")</f>
        <v xml:space="preserve"> </v>
      </c>
      <c r="BV79" s="58" t="str">
        <f>IF(SUM(COUNTIFS('Planificación 2026-1'!F:F,"HUAURA",'Planificación 2026-1'!X:X,C79,'Planificación 2026-1'!H:H,"AR"))&gt;0,"P34"," ")</f>
        <v xml:space="preserve"> </v>
      </c>
      <c r="BW79" s="58" t="str">
        <f>IF(SUM(COUNTIFS('Planificación 2026-1'!F:F,"HUAURA",'Planificación 2026-1'!X:X,C79,'Planificación 2026-1'!H:H,"T1"))&gt;0,"P35"," ")</f>
        <v xml:space="preserve"> </v>
      </c>
      <c r="BX79" s="58" t="str">
        <f>IF(SUM(COUNTIFS('Planificación 2026-1'!F:F,"HUAURA",'Planificación 2026-1'!X:X,C79,'Planificación 2026-1'!H:H,"T3"))&gt;0,"P36"," ")</f>
        <v xml:space="preserve"> </v>
      </c>
      <c r="BY79" s="58" t="str">
        <f>IF(SUM(COUNTIFS('Planificación 2026-1'!F:F,"HUAURA",'Planificación 2026-1'!X:X,C79,'Planificación 2026-1'!H:H,"T2"))&gt;0,"P37"," ")</f>
        <v xml:space="preserve"> </v>
      </c>
      <c r="BZ79" s="58" t="str">
        <f>IF(SUM(COUNTIFS('Planificación 2026-1'!F:F,"HUAURA",'Planificación 2026-1'!X:X,C79,'Planificación 2026-1'!H:H,"AE"))&gt;0,"P38"," ")</f>
        <v xml:space="preserve"> </v>
      </c>
      <c r="CA79" s="58" t="str">
        <f>IF(SUM(COUNTIFS('Planificación 2026-1'!F:F,"HUAURA",'Planificación 2026-1'!X:X,C79,'Planificación 2026-1'!H:H,"T4"))&gt;0,"P55"," ")</f>
        <v xml:space="preserve"> </v>
      </c>
      <c r="CB79" s="59">
        <f>SUMIFS('Planificación 2026-1'!S:S,'Planificación 2026-1'!X:X,C79,'Planificación 2026-1'!H:H,"AF",'Planificación 2026-1'!I:I,"&gt;2")</f>
        <v>0</v>
      </c>
      <c r="CC79" s="59">
        <f>SUMIFS('Planificación 2026-1'!S:S,'Planificación 2026-1'!X:X,C79,'Planificación 2026-1'!H:H,"EN",'Planificación 2026-1'!I:I,"&gt;2")</f>
        <v>34</v>
      </c>
      <c r="CD79" s="59">
        <f>SUMIFS('Planificación 2026-1'!S:S,'Planificación 2026-1'!X:X,C79,'Planificación 2026-1'!H:H,"IS",'Planificación 2026-1'!I:I,"&gt;2")</f>
        <v>0</v>
      </c>
      <c r="CE79" s="59">
        <f>SUMIFS('Planificación 2026-1'!S:S,'Planificación 2026-1'!X:X,C79,'Planificación 2026-1'!H:H,"PS",'Planificación 2026-1'!I:I,"&gt;2")</f>
        <v>0</v>
      </c>
      <c r="CF79" s="59">
        <f>SUMIFS('Planificación 2026-1'!S:S,'Planificación 2026-1'!X:X,C79,'Planificación 2026-1'!H:H,"IN",'Planificación 2026-1'!I:I,"&gt;2")</f>
        <v>0</v>
      </c>
      <c r="CG79" s="59">
        <f>SUMIFS('Planificación 2026-1'!S:S,'Planificación 2026-1'!X:X,C79,'Planificación 2026-1'!H:H,"CA",'Planificación 2026-1'!I:I,"&gt;2")</f>
        <v>0</v>
      </c>
      <c r="CH79" s="59">
        <f>SUMIFS('Planificación 2026-1'!S:S,'Planificación 2026-1'!X:X,C79,'Planificación 2026-1'!H:H,"DE",'Planificación 2026-1'!I:I,"&gt;2")</f>
        <v>0</v>
      </c>
      <c r="CI79" s="59">
        <f>SUMIFS('Planificación 2026-1'!S:S,'Planificación 2026-1'!X:X,C79,'Planificación 2026-1'!H:H,"OB",'Planificación 2026-1'!I:I,"&gt;2")</f>
        <v>0</v>
      </c>
      <c r="CJ79" s="59">
        <f>SUMIFS('Planificación 2026-1'!S:S,'Planificación 2026-1'!X:X,C79,'Planificación 2026-1'!H:H,"MH",'Planificación 2026-1'!I:I,"&gt;2")</f>
        <v>0</v>
      </c>
      <c r="CK79" s="59">
        <f>SUMIFS('Planificación 2026-1'!S:S,'Planificación 2026-1'!X:X,C79,'Planificación 2026-1'!H:H,"IC",'Planificación 2026-1'!I:I,"&gt;2")</f>
        <v>0</v>
      </c>
      <c r="CL79" s="59">
        <f>SUMIFS('Planificación 2026-1'!S:S,'Planificación 2026-1'!X:X,C79,'Planificación 2026-1'!H:H,"AR",'Planificación 2026-1'!I:I,"&gt;2")</f>
        <v>0</v>
      </c>
      <c r="CM79" s="59">
        <f>SUMIFS('Planificación 2026-1'!S:S,'Planificación 2026-1'!X:X,C79,'Planificación 2026-1'!H:H,"AE",'Planificación 2026-1'!I:I,"&gt;2")</f>
        <v>0</v>
      </c>
      <c r="CN79" s="59">
        <f>SUMIFS('Planificación 2026-1'!S:S,'Planificación 2026-1'!X:X,C79,'Planificación 2026-1'!H:H,"T1",'Planificación 2026-1'!I:I,"&gt;2")</f>
        <v>0</v>
      </c>
      <c r="CO79" s="59">
        <f>SUMIFS('Planificación 2026-1'!S:S,'Planificación 2026-1'!X:X,C79,'Planificación 2026-1'!H:H,"T3",'Planificación 2026-1'!I:I,"&gt;2")</f>
        <v>0</v>
      </c>
      <c r="CP79" s="59">
        <f>SUMIFS('Planificación 2026-1'!S:S,'Planificación 2026-1'!X:X,C79,'Planificación 2026-1'!H:H,"T2",'Planificación 2026-1'!I:I,"&gt;2")</f>
        <v>0</v>
      </c>
      <c r="CQ79" s="59">
        <f>SUMIFS('Planificación 2026-1'!S:S,'Planificación 2026-1'!X:X,C79,'Planificación 2026-1'!H:H,"T4",'Planificación 2026-1'!I:I,"&gt;2")</f>
        <v>0</v>
      </c>
      <c r="CR79" s="59">
        <f>SUMIFS('Planificación 2026-1'!S:S,'Planificación 2026-1'!X:X,C79,'Planificación 2026-1'!H:H,"AF",'Planificación 2026-1'!I:I,"&lt;3")</f>
        <v>0</v>
      </c>
      <c r="CS79" s="59">
        <f>SUMIFS('Planificación 2026-1'!S:S,'Planificación 2026-1'!X:X,C79,'Planificación 2026-1'!H:H,"EN",'Planificación 2026-1'!I:I,"&lt;3")</f>
        <v>0</v>
      </c>
      <c r="CT79" s="59">
        <f>SUMIFS('Planificación 2026-1'!S:S,'Planificación 2026-1'!X:X,C79,'Planificación 2026-1'!H:H,"IS",'Planificación 2026-1'!I:I,"&lt;3")</f>
        <v>0</v>
      </c>
      <c r="CU79" s="59">
        <f>SUMIFS('Planificación 2026-1'!S:S,'Planificación 2026-1'!X:X,C79,'Planificación 2026-1'!H:H,"PS",'Planificación 2026-1'!I:I,"&lt;3")</f>
        <v>0</v>
      </c>
      <c r="CV79" s="59">
        <f>SUMIFS('Planificación 2026-1'!S:S,'Planificación 2026-1'!X:X,C79,'Planificación 2026-1'!H:H,"IN",'Planificación 2026-1'!I:I,"&lt;3")</f>
        <v>0</v>
      </c>
      <c r="CW79" s="59">
        <f>SUMIFS('Planificación 2026-1'!S:S,'Planificación 2026-1'!X:X,C79,'Planificación 2026-1'!H:H,"CA",'Planificación 2026-1'!I:I,"&lt;3")</f>
        <v>0</v>
      </c>
      <c r="CX79" s="59">
        <f>SUMIFS('Planificación 2026-1'!S:S,'Planificación 2026-1'!X:X,C79,'Planificación 2026-1'!H:H,"DE",'Planificación 2026-1'!I:I,"&lt;3")</f>
        <v>0</v>
      </c>
      <c r="CY79" s="59">
        <f>SUMIFS('Planificación 2026-1'!S:S,'Planificación 2026-1'!X:X,C79,'Planificación 2026-1'!H:H,"OB",'Planificación 2026-1'!I:I,"&lt;3")</f>
        <v>0</v>
      </c>
      <c r="CZ79" s="59">
        <f>SUMIFS('Planificación 2026-1'!S:S,'Planificación 2026-1'!X:X,C79,'Planificación 2026-1'!H:H,"MH",'Planificación 2026-1'!I:I,"&lt;3")</f>
        <v>0</v>
      </c>
      <c r="DA79" s="59">
        <f>SUMIFS('Planificación 2026-1'!S:S,'Planificación 2026-1'!X:X,C79,'Planificación 2026-1'!H:H,"IC",'Planificación 2026-1'!I:I,"&lt;3")</f>
        <v>0</v>
      </c>
      <c r="DB79" s="59">
        <f>SUMIFS('Planificación 2026-1'!S:S,'Planificación 2026-1'!X:X,C79,'Planificación 2026-1'!H:H,"AR",'Planificación 2026-1'!I:I,"&lt;3")</f>
        <v>0</v>
      </c>
      <c r="DC79" s="59">
        <f>SUMIFS('Planificación 2026-1'!S:S,'Planificación 2026-1'!X:X,C79,'Planificación 2026-1'!H:H,"AE",'Planificación 2026-1'!I:I,"&lt;3")</f>
        <v>0</v>
      </c>
      <c r="DD79" s="59">
        <f>SUMIFS('Planificación 2026-1'!S:S,'Planificación 2026-1'!X:X,C79,'Planificación 2026-1'!H:H,"T1",'Planificación 2026-1'!I:I,"&lt;3")</f>
        <v>0</v>
      </c>
      <c r="DE79" s="59">
        <f>SUMIFS('Planificación 2026-1'!S:S,'Planificación 2026-1'!X:X,C79,'Planificación 2026-1'!H:H,"T3",'Planificación 2026-1'!I:I,"&lt;3")</f>
        <v>0</v>
      </c>
      <c r="DF79" s="59">
        <f>SUMIFS('Planificación 2026-1'!S:S,'Planificación 2026-1'!X:X,C79,'Planificación 2026-1'!H:H,"T2",'Planificación 2026-1'!I:I,"&lt;3")</f>
        <v>0</v>
      </c>
      <c r="DG79" s="59">
        <f>SUMIFS('Planificación 2026-1'!S:S,'Planificación 2026-1'!X:X,C79,'Planificación 2026-1'!H:H,"T4",'Planificación 2026-1'!I:I,"&lt;3")</f>
        <v>0</v>
      </c>
      <c r="DH79" s="58" t="str">
        <f t="shared" si="17"/>
        <v>P02</v>
      </c>
      <c r="DI79" s="27">
        <f>IF(C79="","",SUMIFS('Planificación 2026-1'!S:S,'Planificación 2026-1'!X:X,C79,'Planificación 2026-1'!F:F,"PRINCIPAL",'Planificación 2026-1'!Y:Y,"VIRTUAL"))</f>
        <v>20</v>
      </c>
      <c r="DJ79" s="27">
        <f>IF(C79="","",SUMIFS('Planificación 2026-1'!S:S,'Planificación 2026-1'!X:X,C79,'Planificación 2026-1'!F:F,"PRINCIPAL",'Planificación 2026-1'!Y:Y,"PRESENCIAL"))</f>
        <v>0</v>
      </c>
      <c r="DK79" s="27">
        <f>IF(C79="","",SUMIFS('Planificación 2026-1'!S:S,'Planificación 2026-1'!X:X,C79,'Planificación 2026-1'!F:F,"PRINCIPAL",'Planificación 2026-1'!Y:Y,"HIBRIDO PRESENCIAL"))</f>
        <v>0</v>
      </c>
      <c r="DL79" s="58" t="str">
        <f t="shared" si="18"/>
        <v>P02</v>
      </c>
      <c r="DM79" s="58">
        <f>IF(C79="","",SUMIFS('Planificación 2026-1'!S:S,'Planificación 2026-1'!X:X,C79,'Planificación 2026-1'!F:F,"FILIAL",'Planificación 2026-1'!Y:Y,"VIRTUAL"))</f>
        <v>2</v>
      </c>
      <c r="DN79" s="60">
        <f>IF(C79="","",SUMIFS('Planificación 2026-1'!S:S,'Planificación 2026-1'!X:X,C79,'Planificación 2026-1'!F:F,"FILIAL",'Planificación 2026-1'!Y:Y,"PRESENCIAL"))</f>
        <v>12</v>
      </c>
      <c r="DO79" s="29">
        <f>IF(C79="","",SUMIFS('Planificación 2026-1'!S:S,'Planificación 2026-1'!X:X,C79,'Planificación 2026-1'!F:F,"FILIAL",'Planificación 2026-1'!Y:Y,"HIBRIDO PRESENCIAL"))</f>
        <v>0</v>
      </c>
      <c r="DP79" s="61" t="str">
        <f t="shared" si="19"/>
        <v/>
      </c>
      <c r="DQ79" s="58">
        <f>IF(C79="","",SUMIFS('Planificación 2026-1'!S:S,'Planificación 2026-1'!X:X,C79,'Planificación 2026-1'!F:F,"SUNAMPE",'Planificación 2026-1'!Y:Y,"VIRTUAL"))</f>
        <v>0</v>
      </c>
      <c r="DR79" s="29">
        <f>IF(C79="","",SUMIFS('Planificación 2026-1'!S:S,'Planificación 2026-1'!X:X,C79,'Planificación 2026-1'!F:F,"SUNAMPE",'Planificación 2026-1'!Y:Y,"PRESENCIAL"))</f>
        <v>0</v>
      </c>
      <c r="DS79" s="61" t="str">
        <f t="shared" si="20"/>
        <v/>
      </c>
      <c r="DT79" s="58">
        <f>IF(C79="","",SUMIFS('Planificación 2026-1'!S:S,'Planificación 2026-1'!X:X,C79,'Planificación 2026-1'!F:F,"HUAURA",'Planificación 2026-1'!Y:Y,"VIRTUAL"))</f>
        <v>0</v>
      </c>
      <c r="DU79" s="29">
        <f>IF(C79="","",SUMIFS('Planificación 2026-1'!S:S,'Planificación 2026-1'!X:X,C79,'Planificación 2026-1'!F:F,"HUAURA",'Planificación 2026-1'!Y:Y,"PRESENCIAL"))</f>
        <v>0</v>
      </c>
      <c r="DV79" s="32">
        <f>SUMIFS('Planificación 2026-1'!S:S,'Planificación 2026-1'!X:X,C79,'Planificación 2026-1'!F:F,"PRINCIPAL",'Planificación 2026-1'!Y:Y,"VIRTUAL",'Planificación 2026-1'!I:I,"&gt;2")</f>
        <v>20</v>
      </c>
      <c r="DW79" s="32">
        <f>SUMIFS('Planificación 2026-1'!S:S,'Planificación 2026-1'!X:X,C79,'Planificación 2026-1'!F:F,"PRINCIPAL",'Planificación 2026-1'!Y:Y,"&lt;&gt;VIRTUAL",'Planificación 2026-1'!I:I,"&gt;2")</f>
        <v>0</v>
      </c>
      <c r="DX79" s="32">
        <f>SUMIFS('Planificación 2026-1'!S:S,'Planificación 2026-1'!X:X,C79,'Planificación 2026-1'!F:F,"SUNAMPE",'Planificación 2026-1'!Y:Y,"VIRTUAL",'Planificación 2026-1'!I:I,"&gt;2")</f>
        <v>0</v>
      </c>
      <c r="DY79" s="32">
        <f>SUMIFS('Planificación 2026-1'!S:S,'Planificación 2026-1'!X:X,C79,'Planificación 2026-1'!F:F,"SUNAMPE",'Planificación 2026-1'!Y:Y,"&lt;&gt;VIRTUAL",'Planificación 2026-1'!I:I,"&gt;2")</f>
        <v>0</v>
      </c>
      <c r="DZ79" s="32">
        <f>SUMIFS('Planificación 2026-1'!S:S,'Planificación 2026-1'!X:X,C79,'Planificación 2026-1'!F:F,"FILIAL",'Planificación 2026-1'!Y:Y,"VIRTUAL",'Planificación 2026-1'!I:I,"&gt;2")</f>
        <v>2</v>
      </c>
      <c r="EA79" s="32">
        <f>SUMIFS('Planificación 2026-1'!S:S,'Planificación 2026-1'!X:X,C79,'Planificación 2026-1'!F:F,"FILIAL",'Planificación 2026-1'!Y:Y,"&lt;&gt;VIRTUAL",'Planificación 2026-1'!I:I,"&gt;2")</f>
        <v>12</v>
      </c>
      <c r="EB79" s="32">
        <f>SUMIFS('Planificación 2026-1'!S:S,'Planificación 2026-1'!X:X,C79,'Planificación 2026-1'!F:F,"PORUMA",'Planificación 2026-1'!Y:Y,"VIRTUAL",'Planificación 2026-1'!I:I,"&gt;2")</f>
        <v>0</v>
      </c>
      <c r="EC79" s="32">
        <f>SUMIFS('Planificación 2026-1'!S:S,'Planificación 2026-1'!X:X,C79,'Planificación 2026-1'!F:F,"PORUMA",'Planificación 2026-1'!Y:Y,"&lt;&gt;VIRTUAL",'Planificación 2026-1'!I:I,"&gt;2")</f>
        <v>0</v>
      </c>
      <c r="ED79" s="32">
        <f>SUMIFS('Planificación 2026-1'!S:S,'Planificación 2026-1'!X:X,C79,'Planificación 2026-1'!F:F,"HUAURA",'Planificación 2026-1'!Y:Y,"VIRTUAL",'Planificación 2026-1'!I:I,"&gt;2")</f>
        <v>0</v>
      </c>
      <c r="EE79" s="32">
        <f>SUMIFS('Planificación 2026-1'!S:S,'Planificación 2026-1'!X:X,C79,'Planificación 2026-1'!F:F,"HUAURA",'Planificación 2026-1'!Y:Y,"&lt;&gt;VIRTUAL",'Planificación 2026-1'!I:I,"&gt;2")</f>
        <v>0</v>
      </c>
      <c r="EF79" s="32">
        <f>SUMIFS('Planificación 2026-1'!S:S,'Planificación 2026-1'!X:X,C79,'Planificación 2026-1'!F:F,"PRINCIPAL",'Planificación 2026-1'!Y:Y,"VIRTUAL",'Planificación 2026-1'!I:I,"&lt;3")</f>
        <v>0</v>
      </c>
      <c r="EG79" s="32">
        <f>SUMIFS('Planificación 2026-1'!S:S,'Planificación 2026-1'!X:X,C79,'Planificación 2026-1'!F:F,"PRINCIPAL",'Planificación 2026-1'!Y:Y,"&lt;&gt;VIRTUAL",'Planificación 2026-1'!I:I,"&lt;3")</f>
        <v>0</v>
      </c>
      <c r="EH79" s="32">
        <f>SUMIFS('Planificación 2026-1'!S:S,'Planificación 2026-1'!X:X,C79,'Planificación 2026-1'!F:F,"SUNAMPE",'Planificación 2026-1'!Y:Y,"VIRTUAL",'Planificación 2026-1'!I:I,"&lt;3")</f>
        <v>0</v>
      </c>
      <c r="EI79" s="32">
        <f>SUMIFS('Planificación 2026-1'!S:S,'Planificación 2026-1'!X:X,C79,'Planificación 2026-1'!F:F,"SUNAMPE",'Planificación 2026-1'!Y:Y,"&lt;&gt;VIRTUAL",'Planificación 2026-1'!I:I,"&lt;3")</f>
        <v>0</v>
      </c>
      <c r="EJ79" s="32">
        <f>SUMIFS('Planificación 2026-1'!S:S,'Planificación 2026-1'!X:X,C79,'Planificación 2026-1'!F:F,"FILIAL",'Planificación 2026-1'!Y:Y,"VIRTUAL",'Planificación 2026-1'!I:I,"&lt;3")</f>
        <v>0</v>
      </c>
      <c r="EK79" s="32">
        <f>SUMIFS('Planificación 2026-1'!S:S,'Planificación 2026-1'!X:X,C79,'Planificación 2026-1'!F:F,"FILIAL",'Planificación 2026-1'!Y:Y,"&lt;&gt;VIRTUAL",'Planificación 2026-1'!I:I,"&lt;3")</f>
        <v>0</v>
      </c>
      <c r="EL79" s="32">
        <f>SUMIFS('Planificación 2026-1'!S:S,'Planificación 2026-1'!X:X,C79,'Planificación 2026-1'!F:F,"PORUMA",'Planificación 2026-1'!Y:Y,"VIRTUAL",'Planificación 2026-1'!I:I,"&lt;3")</f>
        <v>0</v>
      </c>
      <c r="EM79" s="32">
        <f>SUMIFS('Planificación 2026-1'!S:S,'Planificación 2026-1'!X:X,C79,'Planificación 2026-1'!F:F,"PORUMA",'Planificación 2026-1'!Y:Y,"&lt;&gt;VIRTUAL",'Planificación 2026-1'!I:I,"&lt;3")</f>
        <v>0</v>
      </c>
      <c r="EN79" s="32">
        <f>SUMIFS('Planificación 2026-1'!S:S,'Planificación 2026-1'!X:X,C79,'Planificación 2026-1'!F:F,"HUAURA",'Planificación 2026-1'!Y:Y,"VIRTUAL",'Planificación 2026-1'!I:I,"&lt;3")</f>
        <v>0</v>
      </c>
      <c r="EO79" s="32">
        <f>SUMIFS('Planificación 2026-1'!S:S,'Planificación 2026-1'!X:X,C79,'Planificación 2026-1'!F:F,"HUAURA",'Planificación 2026-1'!Y:Y,"&lt;&gt;VIRTUAL",'Planificación 2026-1'!I:I,"&lt;3")</f>
        <v>0</v>
      </c>
      <c r="EP79" s="32">
        <f t="shared" si="13"/>
        <v>14</v>
      </c>
      <c r="EQ79" s="32">
        <f t="shared" si="21"/>
        <v>0</v>
      </c>
      <c r="ER79" s="32">
        <f t="shared" si="22"/>
        <v>0</v>
      </c>
      <c r="ES79" s="32">
        <f t="shared" si="23"/>
        <v>20</v>
      </c>
      <c r="ET79" s="32">
        <f t="shared" si="24"/>
        <v>0</v>
      </c>
      <c r="EU79" s="32">
        <f t="shared" si="25"/>
        <v>34</v>
      </c>
      <c r="EV79" s="32" t="b">
        <f>EXACT(EU79,E79)</f>
        <v>1</v>
      </c>
      <c r="EW79" s="32"/>
      <c r="EX79" s="32">
        <f t="shared" si="14"/>
        <v>22</v>
      </c>
      <c r="EY79" s="32">
        <f t="shared" si="15"/>
        <v>12</v>
      </c>
      <c r="EZ79" s="32" t="b">
        <f>EXACT(SUM(EX79:EY79),E79)</f>
        <v>1</v>
      </c>
      <c r="FA79" s="32" t="str">
        <f t="shared" si="16"/>
        <v>FILIAL-HUAURA</v>
      </c>
      <c r="FB79" s="32" t="str">
        <f t="shared" si="26"/>
        <v>MAS VIRTUAL</v>
      </c>
    </row>
    <row r="80" spans="1:158">
      <c r="A80" s="33"/>
      <c r="B80" s="65">
        <v>77</v>
      </c>
      <c r="C80" s="32" t="s">
        <v>281</v>
      </c>
      <c r="D80" s="429">
        <v>21529591</v>
      </c>
      <c r="E80" s="62">
        <f>SUMIF('Planificación 2026-1'!X:X,C80,'Planificación 2026-1'!S:S)</f>
        <v>32</v>
      </c>
      <c r="F80" s="63" t="s">
        <v>199</v>
      </c>
      <c r="G80" s="454" t="s">
        <v>200</v>
      </c>
      <c r="H80" s="64" t="s">
        <v>38</v>
      </c>
      <c r="I80" s="64" t="s">
        <v>150</v>
      </c>
      <c r="J80" s="32" t="s">
        <v>38</v>
      </c>
      <c r="K80" s="32" t="s">
        <v>150</v>
      </c>
      <c r="L80" s="57" t="str">
        <f>IF(SUM(COUNTIFS('Planificación 2026-1'!F:F,"PRINCIPAL",'Planificación 2026-1'!X:X,C80,'Planificación 2026-1'!H:H,"AF"))&gt;0,"P01"," ")</f>
        <v xml:space="preserve"> </v>
      </c>
      <c r="M80" s="58" t="str">
        <f>IF(SUM(COUNTIFS('Planificación 2026-1'!F:F,"PRINCIPAL",'Planificación 2026-1'!X:X,C80,'Planificación 2026-1'!H:H,"EN"))&gt;0,"P02"," ")</f>
        <v xml:space="preserve"> </v>
      </c>
      <c r="N80" s="58" t="str">
        <f>IF(SUM(COUNTIFS('Planificación 2026-1'!F:F,"PRINCIPAL",'Planificación 2026-1'!X:X,C80,'Planificación 2026-1'!H:H,"IS"))&gt;0,"P03"," ")</f>
        <v xml:space="preserve"> </v>
      </c>
      <c r="O80" s="58" t="str">
        <f>IF(SUM(COUNTIFS('Planificación 2026-1'!F:F,"PRINCIPAL",'Planificación 2026-1'!X:X,C80,'Planificación 2026-1'!H:H,"PS"))&gt;0,"P04"," ")</f>
        <v xml:space="preserve"> </v>
      </c>
      <c r="P80" s="58"/>
      <c r="Q80" s="58" t="str">
        <f>IF(SUM(COUNTIFS('Planificación 2026-1'!F:F,"PRINCIPAL",'Planificación 2026-1'!X:X,C80,'Planificación 2026-1'!H:H,"IN"))&gt;0,"P06"," ")</f>
        <v xml:space="preserve"> </v>
      </c>
      <c r="R80" s="58" t="str">
        <f>IF(SUM(COUNTIFS('Planificación 2026-1'!F:F,"PRINCIPAL",'Planificación 2026-1'!X:X,C80,'Planificación 2026-1'!H:H,"CA"))&gt;0,"P07"," ")</f>
        <v xml:space="preserve"> </v>
      </c>
      <c r="S80" s="58" t="str">
        <f>IF(SUM(COUNTIFS('Planificación 2026-1'!F:F,"PRINCIPAL",'Planificación 2026-1'!X:X,C80,'Planificación 2026-1'!H:H,"DE"))&gt;0,"P08"," ")</f>
        <v xml:space="preserve"> </v>
      </c>
      <c r="T80" s="58" t="str">
        <f>IF(SUM(COUNTIFS('Planificación 2026-1'!F:F,"PRINCIPAL",'Planificación 2026-1'!X:X,C80,'Planificación 2026-1'!H:H,"OB"))&gt;0,"P09"," ")</f>
        <v xml:space="preserve"> </v>
      </c>
      <c r="U80" s="58" t="str">
        <f>IF(SUM(COUNTIFS('Planificación 2026-1'!F:F,"PRINCIPAL",'Planificación 2026-1'!X:X,C80,'Planificación 2026-1'!H:H,"MH"))&gt;0,"P31"," ")</f>
        <v xml:space="preserve"> </v>
      </c>
      <c r="V80" s="58" t="str">
        <f>IF(SUM(COUNTIFS('Planificación 2026-1'!F:F,"PRINCIPAL",'Planificación 2026-1'!X:X,C80,'Planificación 2026-1'!H:H,"IC"))&gt;0,"P32"," ")</f>
        <v xml:space="preserve"> </v>
      </c>
      <c r="W80" s="58" t="str">
        <f>IF(SUM(COUNTIFS('Planificación 2026-1'!F:F,"PRINCIPAL",'Planificación 2026-1'!X:X,C80,'Planificación 2026-1'!H:H,"AR"))&gt;0,"P34"," ")</f>
        <v xml:space="preserve"> </v>
      </c>
      <c r="X80" s="58" t="str">
        <f>IF(SUM(COUNTIFS('Planificación 2026-1'!F:F,"PRINCIPAL",'Planificación 2026-1'!X:X,C80,'Planificación 2026-1'!H:H,"T1"))&gt;0,"P35"," ")</f>
        <v xml:space="preserve"> </v>
      </c>
      <c r="Y80" s="58" t="str">
        <f>IF(SUM(COUNTIFS('Planificación 2026-1'!F:F,"PRINCIPAL",'Planificación 2026-1'!X:X,C80,'Planificación 2026-1'!H:H,"T3"))&gt;0,"P36"," ")</f>
        <v xml:space="preserve"> </v>
      </c>
      <c r="Z80" s="58" t="str">
        <f>IF(SUM(COUNTIFS('Planificación 2026-1'!F:F,"PRINCIPAL",'Planificación 2026-1'!X:X,C80,'Planificación 2026-1'!H:H,"T2"))&gt;0,"P37"," ")</f>
        <v xml:space="preserve"> </v>
      </c>
      <c r="AA80" s="58" t="str">
        <f>IF(SUM(COUNTIFS('Planificación 2026-1'!F:F,"PRINCIPAL",'Planificación 2026-1'!X:X,C80,'Planificación 2026-1'!H:H,"AE"))&gt;0,"P38"," ")</f>
        <v xml:space="preserve"> </v>
      </c>
      <c r="AB80" s="58" t="str">
        <f>IF(SUM(COUNTIFS('Planificación 2026-1'!F:F,"PRINCIPAL",'Planificación 2026-1'!X:X,C80,'Planificación 2026-1'!H:H,"T4"))&gt;0,"P55"," ")</f>
        <v xml:space="preserve"> </v>
      </c>
      <c r="AC80" s="58" t="str">
        <f>IF(SUM(COUNTIFS('Planificación 2026-1'!F:F,"FILIAL",'Planificación 2026-1'!X:X,C80,'Planificación 2026-1'!H:H,"AF"))&gt;0," P01"," ")</f>
        <v xml:space="preserve"> </v>
      </c>
      <c r="AD80" s="58" t="str">
        <f>IF(SUM(COUNTIFS('Planificación 2026-1'!F:F,"FILIAL",'Planificación 2026-1'!X:X,C80,'Planificación 2026-1'!H:H,"EN"))&gt;0,"P02"," ")</f>
        <v>P02</v>
      </c>
      <c r="AE80" s="58" t="str">
        <f>IF(SUM(COUNTIFS('Planificación 2026-1'!F:F,"FILIAL",'Planificación 2026-1'!X:X,C80,'Planificación 2026-1'!H:H,"IS"))&gt;0,"P03"," ")</f>
        <v xml:space="preserve"> </v>
      </c>
      <c r="AF80" s="58" t="str">
        <f>IF(SUM(COUNTIFS('Planificación 2026-1'!F:F,"FILIAL",'Planificación 2026-1'!X:X,C80,'Planificación 2026-1'!H:H,"PS"))&gt;0,"P04"," ")</f>
        <v xml:space="preserve"> </v>
      </c>
      <c r="AG80" s="58"/>
      <c r="AH80" s="58" t="str">
        <f>IF(SUM(COUNTIFS('Planificación 2026-1'!F:F,"FILIAL",'Planificación 2026-1'!X:X,C80,'Planificación 2026-1'!H:H,"IN"))&gt;0,"P06"," ")</f>
        <v xml:space="preserve"> </v>
      </c>
      <c r="AI80" s="58" t="str">
        <f>IF(SUM(COUNTIFS('Planificación 2026-1'!F:F,"FILIAL",'Planificación 2026-1'!X:X,C80,'Planificación 2026-1'!H:H,"CA"))&gt;0,"P07"," ")</f>
        <v xml:space="preserve"> </v>
      </c>
      <c r="AJ80" s="58" t="str">
        <f>IF(SUM(COUNTIFS('Planificación 2026-1'!F:F,"FILIAL",'Planificación 2026-1'!X:X,C80,'Planificación 2026-1'!H:H,"DE"))&gt;0,"P08"," ")</f>
        <v xml:space="preserve"> </v>
      </c>
      <c r="AK80" s="58" t="str">
        <f>IF(SUM(COUNTIFS('Planificación 2026-1'!F:F,"FILIAL",'Planificación 2026-1'!X:X,C80,'Planificación 2026-1'!H:H,"OB"))&gt;0,"P09"," ")</f>
        <v xml:space="preserve"> </v>
      </c>
      <c r="AL80" s="58" t="str">
        <f>IF(SUM(COUNTIFS('Planificación 2026-1'!F:F,"FILIAL",'Planificación 2026-1'!X:X,C80,'Planificación 2026-1'!H:H,"MH"))&gt;0,"P31"," ")</f>
        <v xml:space="preserve"> </v>
      </c>
      <c r="AM80" s="58" t="str">
        <f>IF(SUM(COUNTIFS('Planificación 2026-1'!F:F,"FILIAL",'Planificación 2026-1'!X:X,C80,'Planificación 2026-1'!H:H,"IC"))&gt;0,"P32"," ")</f>
        <v xml:space="preserve"> </v>
      </c>
      <c r="AN80" s="58" t="str">
        <f>IF(SUM(COUNTIFS('Planificación 2026-1'!F:F,"FILIAL",'Planificación 2026-1'!X:X,C80,'Planificación 2026-1'!H:H,"AR"))&gt;0,"P34"," ")</f>
        <v xml:space="preserve"> </v>
      </c>
      <c r="AO80" s="58" t="str">
        <f>IF(SUM(COUNTIFS('Planificación 2026-1'!F:F,"FILIAL",'Planificación 2026-1'!X:X,C80,'Planificación 2026-1'!H:H,"T1"))&gt;0,"P35"," ")</f>
        <v xml:space="preserve"> </v>
      </c>
      <c r="AP80" s="58" t="str">
        <f>IF(SUM(COUNTIFS('Planificación 2026-1'!F:F,"FILIAL",'Planificación 2026-1'!X:X,C80,'Planificación 2026-1'!H:H,"T3"))&gt;0,"P36"," ")</f>
        <v xml:space="preserve"> </v>
      </c>
      <c r="AQ80" s="58" t="str">
        <f>IF(SUM(COUNTIFS('Planificación 2026-1'!F:F,"FILIAL",'Planificación 2026-1'!X:X,C80,'Planificación 2026-1'!H:H,"T2"))&gt;0,"P37"," ")</f>
        <v xml:space="preserve"> </v>
      </c>
      <c r="AR80" s="58" t="str">
        <f>IF(SUM(COUNTIFS('Planificación 2026-1'!F:F,"FILIAL",'Planificación 2026-1'!X:X,C80,'Planificación 2026-1'!H:H,"AE"))&gt;0,"P38"," ")</f>
        <v xml:space="preserve"> </v>
      </c>
      <c r="AS80" s="58" t="str">
        <f>IF(SUM(COUNTIFS('Planificación 2026-1'!F:F,"FILIAL",'Planificación 2026-1'!X:X,C80,'Planificación 2026-1'!H:H,"T4"))&gt;0,"P55"," ")</f>
        <v xml:space="preserve"> </v>
      </c>
      <c r="AT80" s="58" t="str">
        <f>IF(SUM(COUNTIFS('Planificación 2026-1'!F:F,"SUNAMPE",'Planificación 2026-1'!X:X,C80,'Planificación 2026-1'!H:H,"AF"))&gt;0," P01"," ")</f>
        <v xml:space="preserve"> </v>
      </c>
      <c r="AU80" s="58" t="str">
        <f>IF(SUM(COUNTIFS('Planificación 2026-1'!F:F,"SUNAMPE",'Planificación 2026-1'!X:X,C80,'Planificación 2026-1'!H:H,"EN"))&gt;0,"P02"," ")</f>
        <v xml:space="preserve"> </v>
      </c>
      <c r="AV80" s="58" t="str">
        <f>IF(SUM(COUNTIFS('Planificación 2026-1'!F:F,"SUNAMPE",'Planificación 2026-1'!X:X,C80,'Planificación 2026-1'!H:H,"IS"))&gt;0,"P03"," ")</f>
        <v xml:space="preserve"> </v>
      </c>
      <c r="AW80" s="58" t="str">
        <f>IF(SUM(COUNTIFS('Planificación 2026-1'!F:F,"SUNAMPE",'Planificación 2026-1'!X:X,C80,'Planificación 2026-1'!H:H,"PS"))&gt;0,"P04"," ")</f>
        <v xml:space="preserve"> </v>
      </c>
      <c r="AX80" s="58"/>
      <c r="AY80" s="58" t="str">
        <f>IF(SUM(COUNTIFS('Planificación 2026-1'!F:F,"SUNAMPE",'Planificación 2026-1'!X:X,C80,'Planificación 2026-1'!H:H,"IN"))&gt;0,"P06"," ")</f>
        <v xml:space="preserve"> </v>
      </c>
      <c r="AZ80" s="58" t="str">
        <f>IF(SUM(COUNTIFS('Planificación 2026-1'!F:F,"SUNAMPE",'Planificación 2026-1'!X:X,C80,'Planificación 2026-1'!H:H,"CA"))&gt;0,"P07"," ")</f>
        <v xml:space="preserve"> </v>
      </c>
      <c r="BA80" s="58" t="str">
        <f>IF(SUM(COUNTIFS('Planificación 2026-1'!F:F,"SUNAMPE",'Planificación 2026-1'!X:X,C80,'Planificación 2026-1'!H:H,"DE"))&gt;0,"P08"," ")</f>
        <v xml:space="preserve"> </v>
      </c>
      <c r="BB80" s="58" t="str">
        <f>IF(SUM(COUNTIFS('Planificación 2026-1'!F:F,"SUNAMPE",'Planificación 2026-1'!X:X,C80,'Planificación 2026-1'!H:H,"OB"))&gt;0,"P09"," ")</f>
        <v xml:space="preserve"> </v>
      </c>
      <c r="BC80" s="58" t="str">
        <f>IF(SUM(COUNTIFS('Planificación 2026-1'!F:F,"SUNAMPE",'Planificación 2026-1'!X:X,C80,'Planificación 2026-1'!H:H,"MH"))&gt;0,"P31"," ")</f>
        <v xml:space="preserve"> </v>
      </c>
      <c r="BD80" s="58" t="str">
        <f>IF(SUM(COUNTIFS('Planificación 2026-1'!F:F,"SUNAMPE",'Planificación 2026-1'!X:X,C80,'Planificación 2026-1'!H:H,"IC"))&gt;0,"P32"," ")</f>
        <v xml:space="preserve"> </v>
      </c>
      <c r="BE80" s="58" t="str">
        <f>IF(SUM(COUNTIFS('Planificación 2026-1'!F:F,"SUNAMPE",'Planificación 2026-1'!X:X,C80,'Planificación 2026-1'!H:H,"AR"))&gt;0,"P34"," ")</f>
        <v xml:space="preserve"> </v>
      </c>
      <c r="BF80" s="58" t="str">
        <f>IF(SUM(COUNTIFS('Planificación 2026-1'!F:F,"SUNAMPE",'Planificación 2026-1'!X:X,C80,'Planificación 2026-1'!H:H,"T1"))&gt;0,"P35"," ")</f>
        <v xml:space="preserve"> </v>
      </c>
      <c r="BG80" s="58" t="str">
        <f>IF(SUM(COUNTIFS('Planificación 2026-1'!F:F,"SUNAMPE",'Planificación 2026-1'!X:X,C80,'Planificación 2026-1'!H:H,"T3"))&gt;0,"P36"," ")</f>
        <v xml:space="preserve"> </v>
      </c>
      <c r="BH80" s="58" t="str">
        <f>IF(SUM(COUNTIFS('Planificación 2026-1'!F:F,"SUNAMPE",'Planificación 2026-1'!X:X,C80,'Planificación 2026-1'!H:H,"T2"))&gt;0,"P37"," ")</f>
        <v xml:space="preserve"> </v>
      </c>
      <c r="BI80" s="58" t="str">
        <f>IF(SUM(COUNTIFS('Planificación 2026-1'!F:F,"SUNAMPE",'Planificación 2026-1'!X:X,C80,'Planificación 2026-1'!H:H,"AE"))&gt;0,"P38"," ")</f>
        <v xml:space="preserve"> </v>
      </c>
      <c r="BJ80" s="58" t="str">
        <f>IF(SUM(COUNTIFS('Planificación 2026-1'!F:F,"SUNAMPE",'Planificación 2026-1'!X:X,C80,'Planificación 2026-1'!H:H,"T4"))&gt;0,"P55"," ")</f>
        <v xml:space="preserve"> </v>
      </c>
      <c r="BK80" s="58" t="str">
        <f>IF(SUM(COUNTIFS('Planificación 2026-1'!F:F,"HUAURA",'Planificación 2026-1'!X:X,C80,'Planificación 2026-1'!H:H,"AF"))&gt;0," P01"," ")</f>
        <v xml:space="preserve"> </v>
      </c>
      <c r="BL80" s="58" t="str">
        <f>IF(SUM(COUNTIFS('Planificación 2026-1'!F:F,"HUAURA",'Planificación 2026-1'!X:X,C80,'Planificación 2026-1'!H:H,"EN"))&gt;0,"P02"," ")</f>
        <v xml:space="preserve"> </v>
      </c>
      <c r="BM80" s="58" t="str">
        <f>IF(SUM(COUNTIFS('Planificación 2026-1'!F:F,"HUAURA",'Planificación 2026-1'!X:X,C80,'Planificación 2026-1'!H:H,"IS"))&gt;0,"P03"," ")</f>
        <v xml:space="preserve"> </v>
      </c>
      <c r="BN80" s="58" t="str">
        <f>IF(SUM(COUNTIFS('Planificación 2026-1'!F:F,"HUAURA",'Planificación 2026-1'!X:X,C80,'Planificación 2026-1'!H:H,"PS"))&gt;0,"P04"," ")</f>
        <v xml:space="preserve"> </v>
      </c>
      <c r="BO80" s="58"/>
      <c r="BP80" s="58" t="str">
        <f>IF(SUM(COUNTIFS('Planificación 2026-1'!F:F,"HUAURA",'Planificación 2026-1'!X:X,C80,'Planificación 2026-1'!H:H,"IN"))&gt;0,"P06"," ")</f>
        <v xml:space="preserve"> </v>
      </c>
      <c r="BQ80" s="58" t="str">
        <f>IF(SUM(COUNTIFS('Planificación 2026-1'!F:F,"HUAURA",'Planificación 2026-1'!X:X,C80,'Planificación 2026-1'!H:H,"CA"))&gt;0,"P07"," ")</f>
        <v xml:space="preserve"> </v>
      </c>
      <c r="BR80" s="58" t="str">
        <f>IF(SUM(COUNTIFS('Planificación 2026-1'!F:F,"HUAURA",'Planificación 2026-1'!X:X,C80,'Planificación 2026-1'!H:H,"DE"))&gt;0,"P08"," ")</f>
        <v xml:space="preserve"> </v>
      </c>
      <c r="BS80" s="58" t="str">
        <f>IF(SUM(COUNTIFS('Planificación 2026-1'!F:F,"HUAURA",'Planificación 2026-1'!X:X,C80,'Planificación 2026-1'!H:H,"OB"))&gt;0,"P09"," ")</f>
        <v xml:space="preserve"> </v>
      </c>
      <c r="BT80" s="58" t="str">
        <f>IF(SUM(COUNTIFS('Planificación 2026-1'!F:F,"HUAURA",'Planificación 2026-1'!X:X,C80,'Planificación 2026-1'!H:H,"MH"))&gt;0,"P31"," ")</f>
        <v xml:space="preserve"> </v>
      </c>
      <c r="BU80" s="58" t="str">
        <f>IF(SUM(COUNTIFS('Planificación 2026-1'!F:F,"HUAURA",'Planificación 2026-1'!X:X,C80,'Planificación 2026-1'!H:H,"IC"))&gt;0,"P32"," ")</f>
        <v xml:space="preserve"> </v>
      </c>
      <c r="BV80" s="58" t="str">
        <f>IF(SUM(COUNTIFS('Planificación 2026-1'!F:F,"HUAURA",'Planificación 2026-1'!X:X,C80,'Planificación 2026-1'!H:H,"AR"))&gt;0,"P34"," ")</f>
        <v xml:space="preserve"> </v>
      </c>
      <c r="BW80" s="58" t="str">
        <f>IF(SUM(COUNTIFS('Planificación 2026-1'!F:F,"HUAURA",'Planificación 2026-1'!X:X,C80,'Planificación 2026-1'!H:H,"T1"))&gt;0,"P35"," ")</f>
        <v xml:space="preserve"> </v>
      </c>
      <c r="BX80" s="58" t="str">
        <f>IF(SUM(COUNTIFS('Planificación 2026-1'!F:F,"HUAURA",'Planificación 2026-1'!X:X,C80,'Planificación 2026-1'!H:H,"T3"))&gt;0,"P36"," ")</f>
        <v xml:space="preserve"> </v>
      </c>
      <c r="BY80" s="58" t="str">
        <f>IF(SUM(COUNTIFS('Planificación 2026-1'!F:F,"HUAURA",'Planificación 2026-1'!X:X,C80,'Planificación 2026-1'!H:H,"T2"))&gt;0,"P37"," ")</f>
        <v xml:space="preserve"> </v>
      </c>
      <c r="BZ80" s="58" t="str">
        <f>IF(SUM(COUNTIFS('Planificación 2026-1'!F:F,"HUAURA",'Planificación 2026-1'!X:X,C80,'Planificación 2026-1'!H:H,"AE"))&gt;0,"P38"," ")</f>
        <v xml:space="preserve"> </v>
      </c>
      <c r="CA80" s="58" t="str">
        <f>IF(SUM(COUNTIFS('Planificación 2026-1'!F:F,"HUAURA",'Planificación 2026-1'!X:X,C80,'Planificación 2026-1'!H:H,"T4"))&gt;0,"P55"," ")</f>
        <v xml:space="preserve"> </v>
      </c>
      <c r="CB80" s="59">
        <f>SUMIFS('Planificación 2026-1'!S:S,'Planificación 2026-1'!X:X,C80,'Planificación 2026-1'!H:H,"AF",'Planificación 2026-1'!I:I,"&gt;2")</f>
        <v>0</v>
      </c>
      <c r="CC80" s="59">
        <f>SUMIFS('Planificación 2026-1'!S:S,'Planificación 2026-1'!X:X,C80,'Planificación 2026-1'!H:H,"EN",'Planificación 2026-1'!I:I,"&gt;2")</f>
        <v>32</v>
      </c>
      <c r="CD80" s="59">
        <f>SUMIFS('Planificación 2026-1'!S:S,'Planificación 2026-1'!X:X,C80,'Planificación 2026-1'!H:H,"IS",'Planificación 2026-1'!I:I,"&gt;2")</f>
        <v>0</v>
      </c>
      <c r="CE80" s="59">
        <f>SUMIFS('Planificación 2026-1'!S:S,'Planificación 2026-1'!X:X,C80,'Planificación 2026-1'!H:H,"PS",'Planificación 2026-1'!I:I,"&gt;2")</f>
        <v>0</v>
      </c>
      <c r="CF80" s="59">
        <f>SUMIFS('Planificación 2026-1'!S:S,'Planificación 2026-1'!X:X,C80,'Planificación 2026-1'!H:H,"IN",'Planificación 2026-1'!I:I,"&gt;2")</f>
        <v>0</v>
      </c>
      <c r="CG80" s="59">
        <f>SUMIFS('Planificación 2026-1'!S:S,'Planificación 2026-1'!X:X,C80,'Planificación 2026-1'!H:H,"CA",'Planificación 2026-1'!I:I,"&gt;2")</f>
        <v>0</v>
      </c>
      <c r="CH80" s="59">
        <f>SUMIFS('Planificación 2026-1'!S:S,'Planificación 2026-1'!X:X,C80,'Planificación 2026-1'!H:H,"DE",'Planificación 2026-1'!I:I,"&gt;2")</f>
        <v>0</v>
      </c>
      <c r="CI80" s="59">
        <f>SUMIFS('Planificación 2026-1'!S:S,'Planificación 2026-1'!X:X,C80,'Planificación 2026-1'!H:H,"OB",'Planificación 2026-1'!I:I,"&gt;2")</f>
        <v>0</v>
      </c>
      <c r="CJ80" s="59">
        <f>SUMIFS('Planificación 2026-1'!S:S,'Planificación 2026-1'!X:X,C80,'Planificación 2026-1'!H:H,"MH",'Planificación 2026-1'!I:I,"&gt;2")</f>
        <v>0</v>
      </c>
      <c r="CK80" s="59">
        <f>SUMIFS('Planificación 2026-1'!S:S,'Planificación 2026-1'!X:X,C80,'Planificación 2026-1'!H:H,"IC",'Planificación 2026-1'!I:I,"&gt;2")</f>
        <v>0</v>
      </c>
      <c r="CL80" s="59">
        <f>SUMIFS('Planificación 2026-1'!S:S,'Planificación 2026-1'!X:X,C80,'Planificación 2026-1'!H:H,"AR",'Planificación 2026-1'!I:I,"&gt;2")</f>
        <v>0</v>
      </c>
      <c r="CM80" s="59">
        <f>SUMIFS('Planificación 2026-1'!S:S,'Planificación 2026-1'!X:X,C80,'Planificación 2026-1'!H:H,"AE",'Planificación 2026-1'!I:I,"&gt;2")</f>
        <v>0</v>
      </c>
      <c r="CN80" s="59">
        <f>SUMIFS('Planificación 2026-1'!S:S,'Planificación 2026-1'!X:X,C80,'Planificación 2026-1'!H:H,"T1",'Planificación 2026-1'!I:I,"&gt;2")</f>
        <v>0</v>
      </c>
      <c r="CO80" s="59">
        <f>SUMIFS('Planificación 2026-1'!S:S,'Planificación 2026-1'!X:X,C80,'Planificación 2026-1'!H:H,"T3",'Planificación 2026-1'!I:I,"&gt;2")</f>
        <v>0</v>
      </c>
      <c r="CP80" s="59">
        <f>SUMIFS('Planificación 2026-1'!S:S,'Planificación 2026-1'!X:X,C80,'Planificación 2026-1'!H:H,"T2",'Planificación 2026-1'!I:I,"&gt;2")</f>
        <v>0</v>
      </c>
      <c r="CQ80" s="59">
        <f>SUMIFS('Planificación 2026-1'!S:S,'Planificación 2026-1'!X:X,C80,'Planificación 2026-1'!H:H,"T4",'Planificación 2026-1'!I:I,"&gt;2")</f>
        <v>0</v>
      </c>
      <c r="CR80" s="59">
        <f>SUMIFS('Planificación 2026-1'!S:S,'Planificación 2026-1'!X:X,C80,'Planificación 2026-1'!H:H,"AF",'Planificación 2026-1'!I:I,"&lt;3")</f>
        <v>0</v>
      </c>
      <c r="CS80" s="59">
        <f>SUMIFS('Planificación 2026-1'!S:S,'Planificación 2026-1'!X:X,C80,'Planificación 2026-1'!H:H,"EN",'Planificación 2026-1'!I:I,"&lt;3")</f>
        <v>0</v>
      </c>
      <c r="CT80" s="59">
        <f>SUMIFS('Planificación 2026-1'!S:S,'Planificación 2026-1'!X:X,C80,'Planificación 2026-1'!H:H,"IS",'Planificación 2026-1'!I:I,"&lt;3")</f>
        <v>0</v>
      </c>
      <c r="CU80" s="59">
        <f>SUMIFS('Planificación 2026-1'!S:S,'Planificación 2026-1'!X:X,C80,'Planificación 2026-1'!H:H,"PS",'Planificación 2026-1'!I:I,"&lt;3")</f>
        <v>0</v>
      </c>
      <c r="CV80" s="59">
        <f>SUMIFS('Planificación 2026-1'!S:S,'Planificación 2026-1'!X:X,C80,'Planificación 2026-1'!H:H,"IN",'Planificación 2026-1'!I:I,"&lt;3")</f>
        <v>0</v>
      </c>
      <c r="CW80" s="59">
        <f>SUMIFS('Planificación 2026-1'!S:S,'Planificación 2026-1'!X:X,C80,'Planificación 2026-1'!H:H,"CA",'Planificación 2026-1'!I:I,"&lt;3")</f>
        <v>0</v>
      </c>
      <c r="CX80" s="59">
        <f>SUMIFS('Planificación 2026-1'!S:S,'Planificación 2026-1'!X:X,C80,'Planificación 2026-1'!H:H,"DE",'Planificación 2026-1'!I:I,"&lt;3")</f>
        <v>0</v>
      </c>
      <c r="CY80" s="59">
        <f>SUMIFS('Planificación 2026-1'!S:S,'Planificación 2026-1'!X:X,C80,'Planificación 2026-1'!H:H,"OB",'Planificación 2026-1'!I:I,"&lt;3")</f>
        <v>0</v>
      </c>
      <c r="CZ80" s="59">
        <f>SUMIFS('Planificación 2026-1'!S:S,'Planificación 2026-1'!X:X,C80,'Planificación 2026-1'!H:H,"MH",'Planificación 2026-1'!I:I,"&lt;3")</f>
        <v>0</v>
      </c>
      <c r="DA80" s="59">
        <f>SUMIFS('Planificación 2026-1'!S:S,'Planificación 2026-1'!X:X,C80,'Planificación 2026-1'!H:H,"IC",'Planificación 2026-1'!I:I,"&lt;3")</f>
        <v>0</v>
      </c>
      <c r="DB80" s="59">
        <f>SUMIFS('Planificación 2026-1'!S:S,'Planificación 2026-1'!X:X,C80,'Planificación 2026-1'!H:H,"AR",'Planificación 2026-1'!I:I,"&lt;3")</f>
        <v>0</v>
      </c>
      <c r="DC80" s="59">
        <f>SUMIFS('Planificación 2026-1'!S:S,'Planificación 2026-1'!X:X,C80,'Planificación 2026-1'!H:H,"AE",'Planificación 2026-1'!I:I,"&lt;3")</f>
        <v>0</v>
      </c>
      <c r="DD80" s="59">
        <f>SUMIFS('Planificación 2026-1'!S:S,'Planificación 2026-1'!X:X,C80,'Planificación 2026-1'!H:H,"T1",'Planificación 2026-1'!I:I,"&lt;3")</f>
        <v>0</v>
      </c>
      <c r="DE80" s="59">
        <f>SUMIFS('Planificación 2026-1'!S:S,'Planificación 2026-1'!X:X,C80,'Planificación 2026-1'!H:H,"T3",'Planificación 2026-1'!I:I,"&lt;3")</f>
        <v>0</v>
      </c>
      <c r="DF80" s="59">
        <f>SUMIFS('Planificación 2026-1'!S:S,'Planificación 2026-1'!X:X,C80,'Planificación 2026-1'!H:H,"T2",'Planificación 2026-1'!I:I,"&lt;3")</f>
        <v>0</v>
      </c>
      <c r="DG80" s="59">
        <f>SUMIFS('Planificación 2026-1'!S:S,'Planificación 2026-1'!X:X,C80,'Planificación 2026-1'!H:H,"T4",'Planificación 2026-1'!I:I,"&lt;3")</f>
        <v>0</v>
      </c>
      <c r="DH80" s="58" t="str">
        <f t="shared" si="17"/>
        <v/>
      </c>
      <c r="DI80" s="27">
        <f>IF(C80="","",SUMIFS('Planificación 2026-1'!S:S,'Planificación 2026-1'!X:X,C80,'Planificación 2026-1'!F:F,"PRINCIPAL",'Planificación 2026-1'!Y:Y,"VIRTUAL"))</f>
        <v>0</v>
      </c>
      <c r="DJ80" s="27">
        <f>IF(C80="","",SUMIFS('Planificación 2026-1'!S:S,'Planificación 2026-1'!X:X,C80,'Planificación 2026-1'!F:F,"PRINCIPAL",'Planificación 2026-1'!Y:Y,"PRESENCIAL"))</f>
        <v>0</v>
      </c>
      <c r="DK80" s="27">
        <f>IF(C80="","",SUMIFS('Planificación 2026-1'!S:S,'Planificación 2026-1'!X:X,C80,'Planificación 2026-1'!F:F,"PRINCIPAL",'Planificación 2026-1'!Y:Y,"HIBRIDO PRESENCIAL"))</f>
        <v>0</v>
      </c>
      <c r="DL80" s="58" t="str">
        <f t="shared" si="18"/>
        <v>P02</v>
      </c>
      <c r="DM80" s="58">
        <f>IF(C80="","",SUMIFS('Planificación 2026-1'!S:S,'Planificación 2026-1'!X:X,C80,'Planificación 2026-1'!F:F,"FILIAL",'Planificación 2026-1'!Y:Y,"VIRTUAL"))</f>
        <v>0</v>
      </c>
      <c r="DN80" s="60">
        <f>IF(C80="","",SUMIFS('Planificación 2026-1'!S:S,'Planificación 2026-1'!X:X,C80,'Planificación 2026-1'!F:F,"FILIAL",'Planificación 2026-1'!Y:Y,"PRESENCIAL"))</f>
        <v>32</v>
      </c>
      <c r="DO80" s="29">
        <f>IF(C80="","",SUMIFS('Planificación 2026-1'!S:S,'Planificación 2026-1'!X:X,C80,'Planificación 2026-1'!F:F,"FILIAL",'Planificación 2026-1'!Y:Y,"HIBRIDO PRESENCIAL"))</f>
        <v>0</v>
      </c>
      <c r="DP80" s="61" t="str">
        <f t="shared" si="19"/>
        <v/>
      </c>
      <c r="DQ80" s="58">
        <f>IF(C80="","",SUMIFS('Planificación 2026-1'!S:S,'Planificación 2026-1'!X:X,C80,'Planificación 2026-1'!F:F,"SUNAMPE",'Planificación 2026-1'!Y:Y,"VIRTUAL"))</f>
        <v>0</v>
      </c>
      <c r="DR80" s="29">
        <f>IF(C80="","",SUMIFS('Planificación 2026-1'!S:S,'Planificación 2026-1'!X:X,C80,'Planificación 2026-1'!F:F,"SUNAMPE",'Planificación 2026-1'!Y:Y,"PRESENCIAL"))</f>
        <v>0</v>
      </c>
      <c r="DS80" s="61" t="str">
        <f t="shared" si="20"/>
        <v/>
      </c>
      <c r="DT80" s="58">
        <f>IF(C80="","",SUMIFS('Planificación 2026-1'!S:S,'Planificación 2026-1'!X:X,C80,'Planificación 2026-1'!F:F,"HUAURA",'Planificación 2026-1'!Y:Y,"VIRTUAL"))</f>
        <v>0</v>
      </c>
      <c r="DU80" s="29">
        <f>IF(C80="","",SUMIFS('Planificación 2026-1'!S:S,'Planificación 2026-1'!X:X,C80,'Planificación 2026-1'!F:F,"HUAURA",'Planificación 2026-1'!Y:Y,"PRESENCIAL"))</f>
        <v>0</v>
      </c>
      <c r="DV80" s="32">
        <f>SUMIFS('Planificación 2026-1'!S:S,'Planificación 2026-1'!X:X,C80,'Planificación 2026-1'!F:F,"PRINCIPAL",'Planificación 2026-1'!Y:Y,"VIRTUAL",'Planificación 2026-1'!I:I,"&gt;2")</f>
        <v>0</v>
      </c>
      <c r="DW80" s="32">
        <f>SUMIFS('Planificación 2026-1'!S:S,'Planificación 2026-1'!X:X,C80,'Planificación 2026-1'!F:F,"PRINCIPAL",'Planificación 2026-1'!Y:Y,"&lt;&gt;VIRTUAL",'Planificación 2026-1'!I:I,"&gt;2")</f>
        <v>0</v>
      </c>
      <c r="DX80" s="32">
        <f>SUMIFS('Planificación 2026-1'!S:S,'Planificación 2026-1'!X:X,C80,'Planificación 2026-1'!F:F,"SUNAMPE",'Planificación 2026-1'!Y:Y,"VIRTUAL",'Planificación 2026-1'!I:I,"&gt;2")</f>
        <v>0</v>
      </c>
      <c r="DY80" s="32">
        <f>SUMIFS('Planificación 2026-1'!S:S,'Planificación 2026-1'!X:X,C80,'Planificación 2026-1'!F:F,"SUNAMPE",'Planificación 2026-1'!Y:Y,"&lt;&gt;VIRTUAL",'Planificación 2026-1'!I:I,"&gt;2")</f>
        <v>0</v>
      </c>
      <c r="DZ80" s="32">
        <f>SUMIFS('Planificación 2026-1'!S:S,'Planificación 2026-1'!X:X,C80,'Planificación 2026-1'!F:F,"FILIAL",'Planificación 2026-1'!Y:Y,"VIRTUAL",'Planificación 2026-1'!I:I,"&gt;2")</f>
        <v>0</v>
      </c>
      <c r="EA80" s="32">
        <f>SUMIFS('Planificación 2026-1'!S:S,'Planificación 2026-1'!X:X,C80,'Planificación 2026-1'!F:F,"FILIAL",'Planificación 2026-1'!Y:Y,"&lt;&gt;VIRTUAL",'Planificación 2026-1'!I:I,"&gt;2")</f>
        <v>32</v>
      </c>
      <c r="EB80" s="32">
        <f>SUMIFS('Planificación 2026-1'!S:S,'Planificación 2026-1'!X:X,C80,'Planificación 2026-1'!F:F,"PORUMA",'Planificación 2026-1'!Y:Y,"VIRTUAL",'Planificación 2026-1'!I:I,"&gt;2")</f>
        <v>0</v>
      </c>
      <c r="EC80" s="32">
        <f>SUMIFS('Planificación 2026-1'!S:S,'Planificación 2026-1'!X:X,C80,'Planificación 2026-1'!F:F,"PORUMA",'Planificación 2026-1'!Y:Y,"&lt;&gt;VIRTUAL",'Planificación 2026-1'!I:I,"&gt;2")</f>
        <v>0</v>
      </c>
      <c r="ED80" s="32">
        <f>SUMIFS('Planificación 2026-1'!S:S,'Planificación 2026-1'!X:X,C80,'Planificación 2026-1'!F:F,"HUAURA",'Planificación 2026-1'!Y:Y,"VIRTUAL",'Planificación 2026-1'!I:I,"&gt;2")</f>
        <v>0</v>
      </c>
      <c r="EE80" s="32">
        <f>SUMIFS('Planificación 2026-1'!S:S,'Planificación 2026-1'!X:X,C80,'Planificación 2026-1'!F:F,"HUAURA",'Planificación 2026-1'!Y:Y,"&lt;&gt;VIRTUAL",'Planificación 2026-1'!I:I,"&gt;2")</f>
        <v>0</v>
      </c>
      <c r="EF80" s="32">
        <f>SUMIFS('Planificación 2026-1'!S:S,'Planificación 2026-1'!X:X,C80,'Planificación 2026-1'!F:F,"PRINCIPAL",'Planificación 2026-1'!Y:Y,"VIRTUAL",'Planificación 2026-1'!I:I,"&lt;3")</f>
        <v>0</v>
      </c>
      <c r="EG80" s="32">
        <f>SUMIFS('Planificación 2026-1'!S:S,'Planificación 2026-1'!X:X,C80,'Planificación 2026-1'!F:F,"PRINCIPAL",'Planificación 2026-1'!Y:Y,"&lt;&gt;VIRTUAL",'Planificación 2026-1'!I:I,"&lt;3")</f>
        <v>0</v>
      </c>
      <c r="EH80" s="32">
        <f>SUMIFS('Planificación 2026-1'!S:S,'Planificación 2026-1'!X:X,C80,'Planificación 2026-1'!F:F,"SUNAMPE",'Planificación 2026-1'!Y:Y,"VIRTUAL",'Planificación 2026-1'!I:I,"&lt;3")</f>
        <v>0</v>
      </c>
      <c r="EI80" s="32">
        <f>SUMIFS('Planificación 2026-1'!S:S,'Planificación 2026-1'!X:X,C80,'Planificación 2026-1'!F:F,"SUNAMPE",'Planificación 2026-1'!Y:Y,"&lt;&gt;VIRTUAL",'Planificación 2026-1'!I:I,"&lt;3")</f>
        <v>0</v>
      </c>
      <c r="EJ80" s="32">
        <f>SUMIFS('Planificación 2026-1'!S:S,'Planificación 2026-1'!X:X,C80,'Planificación 2026-1'!F:F,"FILIAL",'Planificación 2026-1'!Y:Y,"VIRTUAL",'Planificación 2026-1'!I:I,"&lt;3")</f>
        <v>0</v>
      </c>
      <c r="EK80" s="32">
        <f>SUMIFS('Planificación 2026-1'!S:S,'Planificación 2026-1'!X:X,C80,'Planificación 2026-1'!F:F,"FILIAL",'Planificación 2026-1'!Y:Y,"&lt;&gt;VIRTUAL",'Planificación 2026-1'!I:I,"&lt;3")</f>
        <v>0</v>
      </c>
      <c r="EL80" s="32">
        <f>SUMIFS('Planificación 2026-1'!S:S,'Planificación 2026-1'!X:X,C80,'Planificación 2026-1'!F:F,"PORUMA",'Planificación 2026-1'!Y:Y,"VIRTUAL",'Planificación 2026-1'!I:I,"&lt;3")</f>
        <v>0</v>
      </c>
      <c r="EM80" s="32">
        <f>SUMIFS('Planificación 2026-1'!S:S,'Planificación 2026-1'!X:X,C80,'Planificación 2026-1'!F:F,"PORUMA",'Planificación 2026-1'!Y:Y,"&lt;&gt;VIRTUAL",'Planificación 2026-1'!I:I,"&lt;3")</f>
        <v>0</v>
      </c>
      <c r="EN80" s="32">
        <f>SUMIFS('Planificación 2026-1'!S:S,'Planificación 2026-1'!X:X,C80,'Planificación 2026-1'!F:F,"HUAURA",'Planificación 2026-1'!Y:Y,"VIRTUAL",'Planificación 2026-1'!I:I,"&lt;3")</f>
        <v>0</v>
      </c>
      <c r="EO80" s="32">
        <f>SUMIFS('Planificación 2026-1'!S:S,'Planificación 2026-1'!X:X,C80,'Planificación 2026-1'!F:F,"HUAURA",'Planificación 2026-1'!Y:Y,"&lt;&gt;VIRTUAL",'Planificación 2026-1'!I:I,"&lt;3")</f>
        <v>0</v>
      </c>
      <c r="EP80" s="32">
        <f t="shared" si="13"/>
        <v>32</v>
      </c>
      <c r="EQ80" s="32">
        <f t="shared" si="21"/>
        <v>0</v>
      </c>
      <c r="ER80" s="32">
        <f t="shared" si="22"/>
        <v>0</v>
      </c>
      <c r="ES80" s="32">
        <f t="shared" si="23"/>
        <v>0</v>
      </c>
      <c r="ET80" s="32">
        <f t="shared" si="24"/>
        <v>0</v>
      </c>
      <c r="EU80" s="32">
        <f t="shared" si="25"/>
        <v>32</v>
      </c>
      <c r="EV80" s="32" t="b">
        <f>EXACT(EU80,E80)</f>
        <v>1</v>
      </c>
      <c r="EW80" s="32"/>
      <c r="EX80" s="32">
        <f t="shared" si="14"/>
        <v>0</v>
      </c>
      <c r="EY80" s="32">
        <f t="shared" si="15"/>
        <v>32</v>
      </c>
      <c r="EZ80" s="32" t="b">
        <f>EXACT(SUM(EX80:EY80),E80)</f>
        <v>1</v>
      </c>
      <c r="FA80" s="32" t="str">
        <f t="shared" si="16"/>
        <v>FILIAL</v>
      </c>
      <c r="FB80" s="32" t="str">
        <f t="shared" si="26"/>
        <v>PRESENCIAL</v>
      </c>
    </row>
    <row r="81" spans="1:158">
      <c r="A81" s="33"/>
      <c r="B81" s="66">
        <v>78</v>
      </c>
      <c r="C81" s="32" t="s">
        <v>282</v>
      </c>
      <c r="D81" s="429">
        <v>42709906</v>
      </c>
      <c r="E81" s="62">
        <f>SUMIF('Planificación 2026-1'!X:X,C81,'Planificación 2026-1'!S:S)</f>
        <v>14</v>
      </c>
      <c r="F81" s="63" t="s">
        <v>203</v>
      </c>
      <c r="G81" s="454" t="s">
        <v>200</v>
      </c>
      <c r="H81" s="64" t="s">
        <v>38</v>
      </c>
      <c r="I81" s="64" t="s">
        <v>156</v>
      </c>
      <c r="J81" s="32" t="s">
        <v>38</v>
      </c>
      <c r="K81" s="32" t="s">
        <v>172</v>
      </c>
      <c r="L81" s="57" t="str">
        <f>IF(SUM(COUNTIFS('Planificación 2026-1'!F:F,"PRINCIPAL",'Planificación 2026-1'!X:X,C81,'Planificación 2026-1'!H:H,"AF"))&gt;0,"P01"," ")</f>
        <v xml:space="preserve"> </v>
      </c>
      <c r="M81" s="58" t="str">
        <f>IF(SUM(COUNTIFS('Planificación 2026-1'!F:F,"PRINCIPAL",'Planificación 2026-1'!X:X,C81,'Planificación 2026-1'!H:H,"EN"))&gt;0,"P02"," ")</f>
        <v xml:space="preserve"> </v>
      </c>
      <c r="N81" s="58" t="str">
        <f>IF(SUM(COUNTIFS('Planificación 2026-1'!F:F,"PRINCIPAL",'Planificación 2026-1'!X:X,C81,'Planificación 2026-1'!H:H,"IS"))&gt;0,"P03"," ")</f>
        <v xml:space="preserve"> </v>
      </c>
      <c r="O81" s="58" t="str">
        <f>IF(SUM(COUNTIFS('Planificación 2026-1'!F:F,"PRINCIPAL",'Planificación 2026-1'!X:X,C81,'Planificación 2026-1'!H:H,"PS"))&gt;0,"P04"," ")</f>
        <v xml:space="preserve"> </v>
      </c>
      <c r="P81" s="58"/>
      <c r="Q81" s="58" t="str">
        <f>IF(SUM(COUNTIFS('Planificación 2026-1'!F:F,"PRINCIPAL",'Planificación 2026-1'!X:X,C81,'Planificación 2026-1'!H:H,"IN"))&gt;0,"P06"," ")</f>
        <v xml:space="preserve"> </v>
      </c>
      <c r="R81" s="58" t="str">
        <f>IF(SUM(COUNTIFS('Planificación 2026-1'!F:F,"PRINCIPAL",'Planificación 2026-1'!X:X,C81,'Planificación 2026-1'!H:H,"CA"))&gt;0,"P07"," ")</f>
        <v xml:space="preserve"> </v>
      </c>
      <c r="S81" s="58" t="str">
        <f>IF(SUM(COUNTIFS('Planificación 2026-1'!F:F,"PRINCIPAL",'Planificación 2026-1'!X:X,C81,'Planificación 2026-1'!H:H,"DE"))&gt;0,"P08"," ")</f>
        <v xml:space="preserve"> </v>
      </c>
      <c r="T81" s="58" t="str">
        <f>IF(SUM(COUNTIFS('Planificación 2026-1'!F:F,"PRINCIPAL",'Planificación 2026-1'!X:X,C81,'Planificación 2026-1'!H:H,"OB"))&gt;0,"P09"," ")</f>
        <v xml:space="preserve"> </v>
      </c>
      <c r="U81" s="58" t="str">
        <f>IF(SUM(COUNTIFS('Planificación 2026-1'!F:F,"PRINCIPAL",'Planificación 2026-1'!X:X,C81,'Planificación 2026-1'!H:H,"MH"))&gt;0,"P31"," ")</f>
        <v xml:space="preserve"> </v>
      </c>
      <c r="V81" s="58" t="str">
        <f>IF(SUM(COUNTIFS('Planificación 2026-1'!F:F,"PRINCIPAL",'Planificación 2026-1'!X:X,C81,'Planificación 2026-1'!H:H,"IC"))&gt;0,"P32"," ")</f>
        <v xml:space="preserve"> </v>
      </c>
      <c r="W81" s="58" t="str">
        <f>IF(SUM(COUNTIFS('Planificación 2026-1'!F:F,"PRINCIPAL",'Planificación 2026-1'!X:X,C81,'Planificación 2026-1'!H:H,"AR"))&gt;0,"P34"," ")</f>
        <v xml:space="preserve"> </v>
      </c>
      <c r="X81" s="58" t="str">
        <f>IF(SUM(COUNTIFS('Planificación 2026-1'!F:F,"PRINCIPAL",'Planificación 2026-1'!X:X,C81,'Planificación 2026-1'!H:H,"T1"))&gt;0,"P35"," ")</f>
        <v xml:space="preserve"> </v>
      </c>
      <c r="Y81" s="58" t="str">
        <f>IF(SUM(COUNTIFS('Planificación 2026-1'!F:F,"PRINCIPAL",'Planificación 2026-1'!X:X,C81,'Planificación 2026-1'!H:H,"T3"))&gt;0,"P36"," ")</f>
        <v xml:space="preserve"> </v>
      </c>
      <c r="Z81" s="58" t="str">
        <f>IF(SUM(COUNTIFS('Planificación 2026-1'!F:F,"PRINCIPAL",'Planificación 2026-1'!X:X,C81,'Planificación 2026-1'!H:H,"T2"))&gt;0,"P37"," ")</f>
        <v xml:space="preserve"> </v>
      </c>
      <c r="AA81" s="58" t="str">
        <f>IF(SUM(COUNTIFS('Planificación 2026-1'!F:F,"PRINCIPAL",'Planificación 2026-1'!X:X,C81,'Planificación 2026-1'!H:H,"AE"))&gt;0,"P38"," ")</f>
        <v xml:space="preserve"> </v>
      </c>
      <c r="AB81" s="58" t="str">
        <f>IF(SUM(COUNTIFS('Planificación 2026-1'!F:F,"PRINCIPAL",'Planificación 2026-1'!X:X,C81,'Planificación 2026-1'!H:H,"T4"))&gt;0,"P55"," ")</f>
        <v xml:space="preserve"> </v>
      </c>
      <c r="AC81" s="58" t="str">
        <f>IF(SUM(COUNTIFS('Planificación 2026-1'!F:F,"FILIAL",'Planificación 2026-1'!X:X,C81,'Planificación 2026-1'!H:H,"AF"))&gt;0," P01"," ")</f>
        <v xml:space="preserve"> </v>
      </c>
      <c r="AD81" s="58" t="str">
        <f>IF(SUM(COUNTIFS('Planificación 2026-1'!F:F,"FILIAL",'Planificación 2026-1'!X:X,C81,'Planificación 2026-1'!H:H,"EN"))&gt;0,"P02"," ")</f>
        <v xml:space="preserve"> </v>
      </c>
      <c r="AE81" s="58" t="str">
        <f>IF(SUM(COUNTIFS('Planificación 2026-1'!F:F,"FILIAL",'Planificación 2026-1'!X:X,C81,'Planificación 2026-1'!H:H,"IS"))&gt;0,"P03"," ")</f>
        <v xml:space="preserve"> </v>
      </c>
      <c r="AF81" s="58" t="str">
        <f>IF(SUM(COUNTIFS('Planificación 2026-1'!F:F,"FILIAL",'Planificación 2026-1'!X:X,C81,'Planificación 2026-1'!H:H,"PS"))&gt;0,"P04"," ")</f>
        <v xml:space="preserve"> </v>
      </c>
      <c r="AG81" s="58"/>
      <c r="AH81" s="58" t="str">
        <f>IF(SUM(COUNTIFS('Planificación 2026-1'!F:F,"FILIAL",'Planificación 2026-1'!X:X,C81,'Planificación 2026-1'!H:H,"IN"))&gt;0,"P06"," ")</f>
        <v xml:space="preserve"> </v>
      </c>
      <c r="AI81" s="58" t="str">
        <f>IF(SUM(COUNTIFS('Planificación 2026-1'!F:F,"FILIAL",'Planificación 2026-1'!X:X,C81,'Planificación 2026-1'!H:H,"CA"))&gt;0,"P07"," ")</f>
        <v xml:space="preserve"> </v>
      </c>
      <c r="AJ81" s="58" t="str">
        <f>IF(SUM(COUNTIFS('Planificación 2026-1'!F:F,"FILIAL",'Planificación 2026-1'!X:X,C81,'Planificación 2026-1'!H:H,"DE"))&gt;0,"P08"," ")</f>
        <v xml:space="preserve"> </v>
      </c>
      <c r="AK81" s="58" t="str">
        <f>IF(SUM(COUNTIFS('Planificación 2026-1'!F:F,"FILIAL",'Planificación 2026-1'!X:X,C81,'Planificación 2026-1'!H:H,"OB"))&gt;0,"P09"," ")</f>
        <v>P09</v>
      </c>
      <c r="AL81" s="58" t="str">
        <f>IF(SUM(COUNTIFS('Planificación 2026-1'!F:F,"FILIAL",'Planificación 2026-1'!X:X,C81,'Planificación 2026-1'!H:H,"MH"))&gt;0,"P31"," ")</f>
        <v xml:space="preserve"> </v>
      </c>
      <c r="AM81" s="58" t="str">
        <f>IF(SUM(COUNTIFS('Planificación 2026-1'!F:F,"FILIAL",'Planificación 2026-1'!X:X,C81,'Planificación 2026-1'!H:H,"IC"))&gt;0,"P32"," ")</f>
        <v xml:space="preserve"> </v>
      </c>
      <c r="AN81" s="58" t="str">
        <f>IF(SUM(COUNTIFS('Planificación 2026-1'!F:F,"FILIAL",'Planificación 2026-1'!X:X,C81,'Planificación 2026-1'!H:H,"AR"))&gt;0,"P34"," ")</f>
        <v xml:space="preserve"> </v>
      </c>
      <c r="AO81" s="58" t="str">
        <f>IF(SUM(COUNTIFS('Planificación 2026-1'!F:F,"FILIAL",'Planificación 2026-1'!X:X,C81,'Planificación 2026-1'!H:H,"T1"))&gt;0,"P35"," ")</f>
        <v xml:space="preserve"> </v>
      </c>
      <c r="AP81" s="58" t="str">
        <f>IF(SUM(COUNTIFS('Planificación 2026-1'!F:F,"FILIAL",'Planificación 2026-1'!X:X,C81,'Planificación 2026-1'!H:H,"T3"))&gt;0,"P36"," ")</f>
        <v xml:space="preserve"> </v>
      </c>
      <c r="AQ81" s="58" t="str">
        <f>IF(SUM(COUNTIFS('Planificación 2026-1'!F:F,"FILIAL",'Planificación 2026-1'!X:X,C81,'Planificación 2026-1'!H:H,"T2"))&gt;0,"P37"," ")</f>
        <v xml:space="preserve"> </v>
      </c>
      <c r="AR81" s="58" t="str">
        <f>IF(SUM(COUNTIFS('Planificación 2026-1'!F:F,"FILIAL",'Planificación 2026-1'!X:X,C81,'Planificación 2026-1'!H:H,"AE"))&gt;0,"P38"," ")</f>
        <v xml:space="preserve"> </v>
      </c>
      <c r="AS81" s="58" t="str">
        <f>IF(SUM(COUNTIFS('Planificación 2026-1'!F:F,"FILIAL",'Planificación 2026-1'!X:X,C81,'Planificación 2026-1'!H:H,"T4"))&gt;0,"P55"," ")</f>
        <v xml:space="preserve"> </v>
      </c>
      <c r="AT81" s="58" t="str">
        <f>IF(SUM(COUNTIFS('Planificación 2026-1'!F:F,"SUNAMPE",'Planificación 2026-1'!X:X,C81,'Planificación 2026-1'!H:H,"AF"))&gt;0," P01"," ")</f>
        <v xml:space="preserve"> </v>
      </c>
      <c r="AU81" s="58" t="str">
        <f>IF(SUM(COUNTIFS('Planificación 2026-1'!F:F,"SUNAMPE",'Planificación 2026-1'!X:X,C81,'Planificación 2026-1'!H:H,"EN"))&gt;0,"P02"," ")</f>
        <v xml:space="preserve"> </v>
      </c>
      <c r="AV81" s="58" t="str">
        <f>IF(SUM(COUNTIFS('Planificación 2026-1'!F:F,"SUNAMPE",'Planificación 2026-1'!X:X,C81,'Planificación 2026-1'!H:H,"IS"))&gt;0,"P03"," ")</f>
        <v xml:space="preserve"> </v>
      </c>
      <c r="AW81" s="58" t="str">
        <f>IF(SUM(COUNTIFS('Planificación 2026-1'!F:F,"SUNAMPE",'Planificación 2026-1'!X:X,C81,'Planificación 2026-1'!H:H,"PS"))&gt;0,"P04"," ")</f>
        <v xml:space="preserve"> </v>
      </c>
      <c r="AX81" s="58"/>
      <c r="AY81" s="58" t="str">
        <f>IF(SUM(COUNTIFS('Planificación 2026-1'!F:F,"SUNAMPE",'Planificación 2026-1'!X:X,C81,'Planificación 2026-1'!H:H,"IN"))&gt;0,"P06"," ")</f>
        <v xml:space="preserve"> </v>
      </c>
      <c r="AZ81" s="58" t="str">
        <f>IF(SUM(COUNTIFS('Planificación 2026-1'!F:F,"SUNAMPE",'Planificación 2026-1'!X:X,C81,'Planificación 2026-1'!H:H,"CA"))&gt;0,"P07"," ")</f>
        <v xml:space="preserve"> </v>
      </c>
      <c r="BA81" s="58" t="str">
        <f>IF(SUM(COUNTIFS('Planificación 2026-1'!F:F,"SUNAMPE",'Planificación 2026-1'!X:X,C81,'Planificación 2026-1'!H:H,"DE"))&gt;0,"P08"," ")</f>
        <v xml:space="preserve"> </v>
      </c>
      <c r="BB81" s="58" t="str">
        <f>IF(SUM(COUNTIFS('Planificación 2026-1'!F:F,"SUNAMPE",'Planificación 2026-1'!X:X,C81,'Planificación 2026-1'!H:H,"OB"))&gt;0,"P09"," ")</f>
        <v xml:space="preserve"> </v>
      </c>
      <c r="BC81" s="58" t="str">
        <f>IF(SUM(COUNTIFS('Planificación 2026-1'!F:F,"SUNAMPE",'Planificación 2026-1'!X:X,C81,'Planificación 2026-1'!H:H,"MH"))&gt;0,"P31"," ")</f>
        <v xml:space="preserve"> </v>
      </c>
      <c r="BD81" s="58" t="str">
        <f>IF(SUM(COUNTIFS('Planificación 2026-1'!F:F,"SUNAMPE",'Planificación 2026-1'!X:X,C81,'Planificación 2026-1'!H:H,"IC"))&gt;0,"P32"," ")</f>
        <v xml:space="preserve"> </v>
      </c>
      <c r="BE81" s="58" t="str">
        <f>IF(SUM(COUNTIFS('Planificación 2026-1'!F:F,"SUNAMPE",'Planificación 2026-1'!X:X,C81,'Planificación 2026-1'!H:H,"AR"))&gt;0,"P34"," ")</f>
        <v xml:space="preserve"> </v>
      </c>
      <c r="BF81" s="58" t="str">
        <f>IF(SUM(COUNTIFS('Planificación 2026-1'!F:F,"SUNAMPE",'Planificación 2026-1'!X:X,C81,'Planificación 2026-1'!H:H,"T1"))&gt;0,"P35"," ")</f>
        <v xml:space="preserve"> </v>
      </c>
      <c r="BG81" s="58" t="str">
        <f>IF(SUM(COUNTIFS('Planificación 2026-1'!F:F,"SUNAMPE",'Planificación 2026-1'!X:X,C81,'Planificación 2026-1'!H:H,"T3"))&gt;0,"P36"," ")</f>
        <v xml:space="preserve"> </v>
      </c>
      <c r="BH81" s="58" t="str">
        <f>IF(SUM(COUNTIFS('Planificación 2026-1'!F:F,"SUNAMPE",'Planificación 2026-1'!X:X,C81,'Planificación 2026-1'!H:H,"T2"))&gt;0,"P37"," ")</f>
        <v xml:space="preserve"> </v>
      </c>
      <c r="BI81" s="58" t="str">
        <f>IF(SUM(COUNTIFS('Planificación 2026-1'!F:F,"SUNAMPE",'Planificación 2026-1'!X:X,C81,'Planificación 2026-1'!H:H,"AE"))&gt;0,"P38"," ")</f>
        <v xml:space="preserve"> </v>
      </c>
      <c r="BJ81" s="58" t="str">
        <f>IF(SUM(COUNTIFS('Planificación 2026-1'!F:F,"SUNAMPE",'Planificación 2026-1'!X:X,C81,'Planificación 2026-1'!H:H,"T4"))&gt;0,"P55"," ")</f>
        <v xml:space="preserve"> </v>
      </c>
      <c r="BK81" s="58" t="str">
        <f>IF(SUM(COUNTIFS('Planificación 2026-1'!F:F,"HUAURA",'Planificación 2026-1'!X:X,C81,'Planificación 2026-1'!H:H,"AF"))&gt;0," P01"," ")</f>
        <v xml:space="preserve"> </v>
      </c>
      <c r="BL81" s="58" t="str">
        <f>IF(SUM(COUNTIFS('Planificación 2026-1'!F:F,"HUAURA",'Planificación 2026-1'!X:X,C81,'Planificación 2026-1'!H:H,"EN"))&gt;0,"P02"," ")</f>
        <v xml:space="preserve"> </v>
      </c>
      <c r="BM81" s="58" t="str">
        <f>IF(SUM(COUNTIFS('Planificación 2026-1'!F:F,"HUAURA",'Planificación 2026-1'!X:X,C81,'Planificación 2026-1'!H:H,"IS"))&gt;0,"P03"," ")</f>
        <v xml:space="preserve"> </v>
      </c>
      <c r="BN81" s="58" t="str">
        <f>IF(SUM(COUNTIFS('Planificación 2026-1'!F:F,"HUAURA",'Planificación 2026-1'!X:X,C81,'Planificación 2026-1'!H:H,"PS"))&gt;0,"P04"," ")</f>
        <v xml:space="preserve"> </v>
      </c>
      <c r="BO81" s="58"/>
      <c r="BP81" s="58" t="str">
        <f>IF(SUM(COUNTIFS('Planificación 2026-1'!F:F,"HUAURA",'Planificación 2026-1'!X:X,C81,'Planificación 2026-1'!H:H,"IN"))&gt;0,"P06"," ")</f>
        <v xml:space="preserve"> </v>
      </c>
      <c r="BQ81" s="58" t="str">
        <f>IF(SUM(COUNTIFS('Planificación 2026-1'!F:F,"HUAURA",'Planificación 2026-1'!X:X,C81,'Planificación 2026-1'!H:H,"CA"))&gt;0,"P07"," ")</f>
        <v xml:space="preserve"> </v>
      </c>
      <c r="BR81" s="58" t="str">
        <f>IF(SUM(COUNTIFS('Planificación 2026-1'!F:F,"HUAURA",'Planificación 2026-1'!X:X,C81,'Planificación 2026-1'!H:H,"DE"))&gt;0,"P08"," ")</f>
        <v xml:space="preserve"> </v>
      </c>
      <c r="BS81" s="58" t="str">
        <f>IF(SUM(COUNTIFS('Planificación 2026-1'!F:F,"HUAURA",'Planificación 2026-1'!X:X,C81,'Planificación 2026-1'!H:H,"OB"))&gt;0,"P09"," ")</f>
        <v xml:space="preserve"> </v>
      </c>
      <c r="BT81" s="58" t="str">
        <f>IF(SUM(COUNTIFS('Planificación 2026-1'!F:F,"HUAURA",'Planificación 2026-1'!X:X,C81,'Planificación 2026-1'!H:H,"MH"))&gt;0,"P31"," ")</f>
        <v xml:space="preserve"> </v>
      </c>
      <c r="BU81" s="58" t="str">
        <f>IF(SUM(COUNTIFS('Planificación 2026-1'!F:F,"HUAURA",'Planificación 2026-1'!X:X,C81,'Planificación 2026-1'!H:H,"IC"))&gt;0,"P32"," ")</f>
        <v xml:space="preserve"> </v>
      </c>
      <c r="BV81" s="58" t="str">
        <f>IF(SUM(COUNTIFS('Planificación 2026-1'!F:F,"HUAURA",'Planificación 2026-1'!X:X,C81,'Planificación 2026-1'!H:H,"AR"))&gt;0,"P34"," ")</f>
        <v xml:space="preserve"> </v>
      </c>
      <c r="BW81" s="58" t="str">
        <f>IF(SUM(COUNTIFS('Planificación 2026-1'!F:F,"HUAURA",'Planificación 2026-1'!X:X,C81,'Planificación 2026-1'!H:H,"T1"))&gt;0,"P35"," ")</f>
        <v xml:space="preserve"> </v>
      </c>
      <c r="BX81" s="58" t="str">
        <f>IF(SUM(COUNTIFS('Planificación 2026-1'!F:F,"HUAURA",'Planificación 2026-1'!X:X,C81,'Planificación 2026-1'!H:H,"T3"))&gt;0,"P36"," ")</f>
        <v xml:space="preserve"> </v>
      </c>
      <c r="BY81" s="58" t="str">
        <f>IF(SUM(COUNTIFS('Planificación 2026-1'!F:F,"HUAURA",'Planificación 2026-1'!X:X,C81,'Planificación 2026-1'!H:H,"T2"))&gt;0,"P37"," ")</f>
        <v xml:space="preserve"> </v>
      </c>
      <c r="BZ81" s="58" t="str">
        <f>IF(SUM(COUNTIFS('Planificación 2026-1'!F:F,"HUAURA",'Planificación 2026-1'!X:X,C81,'Planificación 2026-1'!H:H,"AE"))&gt;0,"P38"," ")</f>
        <v xml:space="preserve"> </v>
      </c>
      <c r="CA81" s="58" t="str">
        <f>IF(SUM(COUNTIFS('Planificación 2026-1'!F:F,"HUAURA",'Planificación 2026-1'!X:X,C81,'Planificación 2026-1'!H:H,"T4"))&gt;0,"P55"," ")</f>
        <v xml:space="preserve"> </v>
      </c>
      <c r="CB81" s="59">
        <f>SUMIFS('Planificación 2026-1'!S:S,'Planificación 2026-1'!X:X,C81,'Planificación 2026-1'!H:H,"AF",'Planificación 2026-1'!I:I,"&gt;2")</f>
        <v>0</v>
      </c>
      <c r="CC81" s="59">
        <f>SUMIFS('Planificación 2026-1'!S:S,'Planificación 2026-1'!X:X,C81,'Planificación 2026-1'!H:H,"EN",'Planificación 2026-1'!I:I,"&gt;2")</f>
        <v>0</v>
      </c>
      <c r="CD81" s="59">
        <f>SUMIFS('Planificación 2026-1'!S:S,'Planificación 2026-1'!X:X,C81,'Planificación 2026-1'!H:H,"IS",'Planificación 2026-1'!I:I,"&gt;2")</f>
        <v>0</v>
      </c>
      <c r="CE81" s="59">
        <f>SUMIFS('Planificación 2026-1'!S:S,'Planificación 2026-1'!X:X,C81,'Planificación 2026-1'!H:H,"PS",'Planificación 2026-1'!I:I,"&gt;2")</f>
        <v>0</v>
      </c>
      <c r="CF81" s="59">
        <f>SUMIFS('Planificación 2026-1'!S:S,'Planificación 2026-1'!X:X,C81,'Planificación 2026-1'!H:H,"IN",'Planificación 2026-1'!I:I,"&gt;2")</f>
        <v>0</v>
      </c>
      <c r="CG81" s="59">
        <f>SUMIFS('Planificación 2026-1'!S:S,'Planificación 2026-1'!X:X,C81,'Planificación 2026-1'!H:H,"CA",'Planificación 2026-1'!I:I,"&gt;2")</f>
        <v>0</v>
      </c>
      <c r="CH81" s="59">
        <f>SUMIFS('Planificación 2026-1'!S:S,'Planificación 2026-1'!X:X,C81,'Planificación 2026-1'!H:H,"DE",'Planificación 2026-1'!I:I,"&gt;2")</f>
        <v>0</v>
      </c>
      <c r="CI81" s="59">
        <f>SUMIFS('Planificación 2026-1'!S:S,'Planificación 2026-1'!X:X,C81,'Planificación 2026-1'!H:H,"OB",'Planificación 2026-1'!I:I,"&gt;2")</f>
        <v>0</v>
      </c>
      <c r="CJ81" s="59">
        <f>SUMIFS('Planificación 2026-1'!S:S,'Planificación 2026-1'!X:X,C81,'Planificación 2026-1'!H:H,"MH",'Planificación 2026-1'!I:I,"&gt;2")</f>
        <v>0</v>
      </c>
      <c r="CK81" s="59">
        <f>SUMIFS('Planificación 2026-1'!S:S,'Planificación 2026-1'!X:X,C81,'Planificación 2026-1'!H:H,"IC",'Planificación 2026-1'!I:I,"&gt;2")</f>
        <v>0</v>
      </c>
      <c r="CL81" s="59">
        <f>SUMIFS('Planificación 2026-1'!S:S,'Planificación 2026-1'!X:X,C81,'Planificación 2026-1'!H:H,"AR",'Planificación 2026-1'!I:I,"&gt;2")</f>
        <v>0</v>
      </c>
      <c r="CM81" s="59">
        <f>SUMIFS('Planificación 2026-1'!S:S,'Planificación 2026-1'!X:X,C81,'Planificación 2026-1'!H:H,"AE",'Planificación 2026-1'!I:I,"&gt;2")</f>
        <v>0</v>
      </c>
      <c r="CN81" s="59">
        <f>SUMIFS('Planificación 2026-1'!S:S,'Planificación 2026-1'!X:X,C81,'Planificación 2026-1'!H:H,"T1",'Planificación 2026-1'!I:I,"&gt;2")</f>
        <v>0</v>
      </c>
      <c r="CO81" s="59">
        <f>SUMIFS('Planificación 2026-1'!S:S,'Planificación 2026-1'!X:X,C81,'Planificación 2026-1'!H:H,"T3",'Planificación 2026-1'!I:I,"&gt;2")</f>
        <v>0</v>
      </c>
      <c r="CP81" s="59">
        <f>SUMIFS('Planificación 2026-1'!S:S,'Planificación 2026-1'!X:X,C81,'Planificación 2026-1'!H:H,"T2",'Planificación 2026-1'!I:I,"&gt;2")</f>
        <v>0</v>
      </c>
      <c r="CQ81" s="59">
        <f>SUMIFS('Planificación 2026-1'!S:S,'Planificación 2026-1'!X:X,C81,'Planificación 2026-1'!H:H,"T4",'Planificación 2026-1'!I:I,"&gt;2")</f>
        <v>0</v>
      </c>
      <c r="CR81" s="59">
        <f>SUMIFS('Planificación 2026-1'!S:S,'Planificación 2026-1'!X:X,C81,'Planificación 2026-1'!H:H,"AF",'Planificación 2026-1'!I:I,"&lt;3")</f>
        <v>0</v>
      </c>
      <c r="CS81" s="59">
        <f>SUMIFS('Planificación 2026-1'!S:S,'Planificación 2026-1'!X:X,C81,'Planificación 2026-1'!H:H,"EN",'Planificación 2026-1'!I:I,"&lt;3")</f>
        <v>0</v>
      </c>
      <c r="CT81" s="59">
        <f>SUMIFS('Planificación 2026-1'!S:S,'Planificación 2026-1'!X:X,C81,'Planificación 2026-1'!H:H,"IS",'Planificación 2026-1'!I:I,"&lt;3")</f>
        <v>0</v>
      </c>
      <c r="CU81" s="59">
        <f>SUMIFS('Planificación 2026-1'!S:S,'Planificación 2026-1'!X:X,C81,'Planificación 2026-1'!H:H,"PS",'Planificación 2026-1'!I:I,"&lt;3")</f>
        <v>0</v>
      </c>
      <c r="CV81" s="59">
        <f>SUMIFS('Planificación 2026-1'!S:S,'Planificación 2026-1'!X:X,C81,'Planificación 2026-1'!H:H,"IN",'Planificación 2026-1'!I:I,"&lt;3")</f>
        <v>0</v>
      </c>
      <c r="CW81" s="59">
        <f>SUMIFS('Planificación 2026-1'!S:S,'Planificación 2026-1'!X:X,C81,'Planificación 2026-1'!H:H,"CA",'Planificación 2026-1'!I:I,"&lt;3")</f>
        <v>0</v>
      </c>
      <c r="CX81" s="59">
        <f>SUMIFS('Planificación 2026-1'!S:S,'Planificación 2026-1'!X:X,C81,'Planificación 2026-1'!H:H,"DE",'Planificación 2026-1'!I:I,"&lt;3")</f>
        <v>0</v>
      </c>
      <c r="CY81" s="59">
        <f>SUMIFS('Planificación 2026-1'!S:S,'Planificación 2026-1'!X:X,C81,'Planificación 2026-1'!H:H,"OB",'Planificación 2026-1'!I:I,"&lt;3")</f>
        <v>14</v>
      </c>
      <c r="CZ81" s="59">
        <f>SUMIFS('Planificación 2026-1'!S:S,'Planificación 2026-1'!X:X,C81,'Planificación 2026-1'!H:H,"MH",'Planificación 2026-1'!I:I,"&lt;3")</f>
        <v>0</v>
      </c>
      <c r="DA81" s="59">
        <f>SUMIFS('Planificación 2026-1'!S:S,'Planificación 2026-1'!X:X,C81,'Planificación 2026-1'!H:H,"IC",'Planificación 2026-1'!I:I,"&lt;3")</f>
        <v>0</v>
      </c>
      <c r="DB81" s="59">
        <f>SUMIFS('Planificación 2026-1'!S:S,'Planificación 2026-1'!X:X,C81,'Planificación 2026-1'!H:H,"AR",'Planificación 2026-1'!I:I,"&lt;3")</f>
        <v>0</v>
      </c>
      <c r="DC81" s="59">
        <f>SUMIFS('Planificación 2026-1'!S:S,'Planificación 2026-1'!X:X,C81,'Planificación 2026-1'!H:H,"AE",'Planificación 2026-1'!I:I,"&lt;3")</f>
        <v>0</v>
      </c>
      <c r="DD81" s="59">
        <f>SUMIFS('Planificación 2026-1'!S:S,'Planificación 2026-1'!X:X,C81,'Planificación 2026-1'!H:H,"T1",'Planificación 2026-1'!I:I,"&lt;3")</f>
        <v>0</v>
      </c>
      <c r="DE81" s="59">
        <f>SUMIFS('Planificación 2026-1'!S:S,'Planificación 2026-1'!X:X,C81,'Planificación 2026-1'!H:H,"T3",'Planificación 2026-1'!I:I,"&lt;3")</f>
        <v>0</v>
      </c>
      <c r="DF81" s="59">
        <f>SUMIFS('Planificación 2026-1'!S:S,'Planificación 2026-1'!X:X,C81,'Planificación 2026-1'!H:H,"T2",'Planificación 2026-1'!I:I,"&lt;3")</f>
        <v>0</v>
      </c>
      <c r="DG81" s="59">
        <f>SUMIFS('Planificación 2026-1'!S:S,'Planificación 2026-1'!X:X,C81,'Planificación 2026-1'!H:H,"T4",'Planificación 2026-1'!I:I,"&lt;3")</f>
        <v>0</v>
      </c>
      <c r="DH81" s="58" t="str">
        <f t="shared" si="17"/>
        <v/>
      </c>
      <c r="DI81" s="27">
        <f>IF(C81="","",SUMIFS('Planificación 2026-1'!S:S,'Planificación 2026-1'!X:X,C81,'Planificación 2026-1'!F:F,"PRINCIPAL",'Planificación 2026-1'!Y:Y,"VIRTUAL"))</f>
        <v>0</v>
      </c>
      <c r="DJ81" s="27">
        <f>IF(C81="","",SUMIFS('Planificación 2026-1'!S:S,'Planificación 2026-1'!X:X,C81,'Planificación 2026-1'!F:F,"PRINCIPAL",'Planificación 2026-1'!Y:Y,"PRESENCIAL"))</f>
        <v>0</v>
      </c>
      <c r="DK81" s="27">
        <f>IF(C81="","",SUMIFS('Planificación 2026-1'!S:S,'Planificación 2026-1'!X:X,C81,'Planificación 2026-1'!F:F,"PRINCIPAL",'Planificación 2026-1'!Y:Y,"HIBRIDO PRESENCIAL"))</f>
        <v>0</v>
      </c>
      <c r="DL81" s="58" t="str">
        <f t="shared" si="18"/>
        <v>P09</v>
      </c>
      <c r="DM81" s="58">
        <f>IF(C81="","",SUMIFS('Planificación 2026-1'!S:S,'Planificación 2026-1'!X:X,C81,'Planificación 2026-1'!F:F,"FILIAL",'Planificación 2026-1'!Y:Y,"VIRTUAL"))</f>
        <v>0</v>
      </c>
      <c r="DN81" s="60">
        <f>IF(C81="","",SUMIFS('Planificación 2026-1'!S:S,'Planificación 2026-1'!X:X,C81,'Planificación 2026-1'!F:F,"FILIAL",'Planificación 2026-1'!Y:Y,"PRESENCIAL"))</f>
        <v>14</v>
      </c>
      <c r="DO81" s="29">
        <f>IF(C81="","",SUMIFS('Planificación 2026-1'!S:S,'Planificación 2026-1'!X:X,C81,'Planificación 2026-1'!F:F,"FILIAL",'Planificación 2026-1'!Y:Y,"HIBRIDO PRESENCIAL"))</f>
        <v>0</v>
      </c>
      <c r="DP81" s="61" t="str">
        <f t="shared" si="19"/>
        <v/>
      </c>
      <c r="DQ81" s="58">
        <f>IF(C81="","",SUMIFS('Planificación 2026-1'!S:S,'Planificación 2026-1'!X:X,C81,'Planificación 2026-1'!F:F,"SUNAMPE",'Planificación 2026-1'!Y:Y,"VIRTUAL"))</f>
        <v>0</v>
      </c>
      <c r="DR81" s="29">
        <f>IF(C81="","",SUMIFS('Planificación 2026-1'!S:S,'Planificación 2026-1'!X:X,C81,'Planificación 2026-1'!F:F,"SUNAMPE",'Planificación 2026-1'!Y:Y,"PRESENCIAL"))</f>
        <v>0</v>
      </c>
      <c r="DS81" s="61" t="str">
        <f t="shared" si="20"/>
        <v/>
      </c>
      <c r="DT81" s="58">
        <f>IF(C81="","",SUMIFS('Planificación 2026-1'!S:S,'Planificación 2026-1'!X:X,C81,'Planificación 2026-1'!F:F,"HUAURA",'Planificación 2026-1'!Y:Y,"VIRTUAL"))</f>
        <v>0</v>
      </c>
      <c r="DU81" s="29">
        <f>IF(C81="","",SUMIFS('Planificación 2026-1'!S:S,'Planificación 2026-1'!X:X,C81,'Planificación 2026-1'!F:F,"HUAURA",'Planificación 2026-1'!Y:Y,"PRESENCIAL"))</f>
        <v>0</v>
      </c>
      <c r="DV81" s="32">
        <f>SUMIFS('Planificación 2026-1'!S:S,'Planificación 2026-1'!X:X,C81,'Planificación 2026-1'!F:F,"PRINCIPAL",'Planificación 2026-1'!Y:Y,"VIRTUAL",'Planificación 2026-1'!I:I,"&gt;2")</f>
        <v>0</v>
      </c>
      <c r="DW81" s="32">
        <f>SUMIFS('Planificación 2026-1'!S:S,'Planificación 2026-1'!X:X,C81,'Planificación 2026-1'!F:F,"PRINCIPAL",'Planificación 2026-1'!Y:Y,"&lt;&gt;VIRTUAL",'Planificación 2026-1'!I:I,"&gt;2")</f>
        <v>0</v>
      </c>
      <c r="DX81" s="32">
        <f>SUMIFS('Planificación 2026-1'!S:S,'Planificación 2026-1'!X:X,C81,'Planificación 2026-1'!F:F,"SUNAMPE",'Planificación 2026-1'!Y:Y,"VIRTUAL",'Planificación 2026-1'!I:I,"&gt;2")</f>
        <v>0</v>
      </c>
      <c r="DY81" s="32">
        <f>SUMIFS('Planificación 2026-1'!S:S,'Planificación 2026-1'!X:X,C81,'Planificación 2026-1'!F:F,"SUNAMPE",'Planificación 2026-1'!Y:Y,"&lt;&gt;VIRTUAL",'Planificación 2026-1'!I:I,"&gt;2")</f>
        <v>0</v>
      </c>
      <c r="DZ81" s="32">
        <f>SUMIFS('Planificación 2026-1'!S:S,'Planificación 2026-1'!X:X,C81,'Planificación 2026-1'!F:F,"FILIAL",'Planificación 2026-1'!Y:Y,"VIRTUAL",'Planificación 2026-1'!I:I,"&gt;2")</f>
        <v>0</v>
      </c>
      <c r="EA81" s="32">
        <f>SUMIFS('Planificación 2026-1'!S:S,'Planificación 2026-1'!X:X,C81,'Planificación 2026-1'!F:F,"FILIAL",'Planificación 2026-1'!Y:Y,"&lt;&gt;VIRTUAL",'Planificación 2026-1'!I:I,"&gt;2")</f>
        <v>0</v>
      </c>
      <c r="EB81" s="32">
        <f>SUMIFS('Planificación 2026-1'!S:S,'Planificación 2026-1'!X:X,C81,'Planificación 2026-1'!F:F,"PORUMA",'Planificación 2026-1'!Y:Y,"VIRTUAL",'Planificación 2026-1'!I:I,"&gt;2")</f>
        <v>0</v>
      </c>
      <c r="EC81" s="32">
        <f>SUMIFS('Planificación 2026-1'!S:S,'Planificación 2026-1'!X:X,C81,'Planificación 2026-1'!F:F,"PORUMA",'Planificación 2026-1'!Y:Y,"&lt;&gt;VIRTUAL",'Planificación 2026-1'!I:I,"&gt;2")</f>
        <v>0</v>
      </c>
      <c r="ED81" s="32">
        <f>SUMIFS('Planificación 2026-1'!S:S,'Planificación 2026-1'!X:X,C81,'Planificación 2026-1'!F:F,"HUAURA",'Planificación 2026-1'!Y:Y,"VIRTUAL",'Planificación 2026-1'!I:I,"&gt;2")</f>
        <v>0</v>
      </c>
      <c r="EE81" s="32">
        <f>SUMIFS('Planificación 2026-1'!S:S,'Planificación 2026-1'!X:X,C81,'Planificación 2026-1'!F:F,"HUAURA",'Planificación 2026-1'!Y:Y,"&lt;&gt;VIRTUAL",'Planificación 2026-1'!I:I,"&gt;2")</f>
        <v>0</v>
      </c>
      <c r="EF81" s="32">
        <f>SUMIFS('Planificación 2026-1'!S:S,'Planificación 2026-1'!X:X,C81,'Planificación 2026-1'!F:F,"PRINCIPAL",'Planificación 2026-1'!Y:Y,"VIRTUAL",'Planificación 2026-1'!I:I,"&lt;3")</f>
        <v>0</v>
      </c>
      <c r="EG81" s="32">
        <f>SUMIFS('Planificación 2026-1'!S:S,'Planificación 2026-1'!X:X,C81,'Planificación 2026-1'!F:F,"PRINCIPAL",'Planificación 2026-1'!Y:Y,"&lt;&gt;VIRTUAL",'Planificación 2026-1'!I:I,"&lt;3")</f>
        <v>0</v>
      </c>
      <c r="EH81" s="32">
        <f>SUMIFS('Planificación 2026-1'!S:S,'Planificación 2026-1'!X:X,C81,'Planificación 2026-1'!F:F,"SUNAMPE",'Planificación 2026-1'!Y:Y,"VIRTUAL",'Planificación 2026-1'!I:I,"&lt;3")</f>
        <v>0</v>
      </c>
      <c r="EI81" s="32">
        <f>SUMIFS('Planificación 2026-1'!S:S,'Planificación 2026-1'!X:X,C81,'Planificación 2026-1'!F:F,"SUNAMPE",'Planificación 2026-1'!Y:Y,"&lt;&gt;VIRTUAL",'Planificación 2026-1'!I:I,"&lt;3")</f>
        <v>0</v>
      </c>
      <c r="EJ81" s="32">
        <f>SUMIFS('Planificación 2026-1'!S:S,'Planificación 2026-1'!X:X,C81,'Planificación 2026-1'!F:F,"FILIAL",'Planificación 2026-1'!Y:Y,"VIRTUAL",'Planificación 2026-1'!I:I,"&lt;3")</f>
        <v>0</v>
      </c>
      <c r="EK81" s="32">
        <f>SUMIFS('Planificación 2026-1'!S:S,'Planificación 2026-1'!X:X,C81,'Planificación 2026-1'!F:F,"FILIAL",'Planificación 2026-1'!Y:Y,"&lt;&gt;VIRTUAL",'Planificación 2026-1'!I:I,"&lt;3")</f>
        <v>14</v>
      </c>
      <c r="EL81" s="32">
        <f>SUMIFS('Planificación 2026-1'!S:S,'Planificación 2026-1'!X:X,C81,'Planificación 2026-1'!F:F,"PORUMA",'Planificación 2026-1'!Y:Y,"VIRTUAL",'Planificación 2026-1'!I:I,"&lt;3")</f>
        <v>0</v>
      </c>
      <c r="EM81" s="32">
        <f>SUMIFS('Planificación 2026-1'!S:S,'Planificación 2026-1'!X:X,C81,'Planificación 2026-1'!F:F,"PORUMA",'Planificación 2026-1'!Y:Y,"&lt;&gt;VIRTUAL",'Planificación 2026-1'!I:I,"&lt;3")</f>
        <v>0</v>
      </c>
      <c r="EN81" s="32">
        <f>SUMIFS('Planificación 2026-1'!S:S,'Planificación 2026-1'!X:X,C81,'Planificación 2026-1'!F:F,"HUAURA",'Planificación 2026-1'!Y:Y,"VIRTUAL",'Planificación 2026-1'!I:I,"&lt;3")</f>
        <v>0</v>
      </c>
      <c r="EO81" s="32">
        <f>SUMIFS('Planificación 2026-1'!S:S,'Planificación 2026-1'!X:X,C81,'Planificación 2026-1'!F:F,"HUAURA",'Planificación 2026-1'!Y:Y,"&lt;&gt;VIRTUAL",'Planificación 2026-1'!I:I,"&lt;3")</f>
        <v>0</v>
      </c>
      <c r="EP81" s="32">
        <f t="shared" si="13"/>
        <v>14</v>
      </c>
      <c r="EQ81" s="32">
        <f t="shared" si="21"/>
        <v>0</v>
      </c>
      <c r="ER81" s="32">
        <f t="shared" si="22"/>
        <v>0</v>
      </c>
      <c r="ES81" s="32">
        <f t="shared" si="23"/>
        <v>0</v>
      </c>
      <c r="ET81" s="32">
        <f t="shared" si="24"/>
        <v>0</v>
      </c>
      <c r="EU81" s="32">
        <f t="shared" si="25"/>
        <v>14</v>
      </c>
      <c r="EV81" s="32" t="b">
        <f>EXACT(EU81,E81)</f>
        <v>1</v>
      </c>
      <c r="EW81" s="32"/>
      <c r="EX81" s="32">
        <f t="shared" si="14"/>
        <v>0</v>
      </c>
      <c r="EY81" s="32">
        <f t="shared" si="15"/>
        <v>14</v>
      </c>
      <c r="EZ81" s="32" t="b">
        <f>EXACT(SUM(EX81:EY81),E81)</f>
        <v>1</v>
      </c>
      <c r="FA81" s="32" t="str">
        <f t="shared" si="16"/>
        <v/>
      </c>
      <c r="FB81" s="32" t="str">
        <f t="shared" si="26"/>
        <v>PRESENCIAL</v>
      </c>
    </row>
    <row r="82" spans="1:158">
      <c r="A82" s="33"/>
      <c r="B82" s="65">
        <v>79</v>
      </c>
      <c r="C82" s="32" t="s">
        <v>283</v>
      </c>
      <c r="D82" s="429">
        <v>77350466</v>
      </c>
      <c r="E82" s="62">
        <f>SUMIF('Planificación 2026-1'!X:X,C82,'Planificación 2026-1'!S:S)</f>
        <v>8</v>
      </c>
      <c r="F82" s="63" t="s">
        <v>199</v>
      </c>
      <c r="G82" s="454" t="s">
        <v>284</v>
      </c>
      <c r="H82" s="64" t="s">
        <v>181</v>
      </c>
      <c r="I82" s="64" t="s">
        <v>152</v>
      </c>
      <c r="J82" s="32" t="s">
        <v>181</v>
      </c>
      <c r="K82" s="32" t="s">
        <v>152</v>
      </c>
      <c r="L82" s="57" t="str">
        <f>IF(SUM(COUNTIFS('Planificación 2026-1'!F:F,"PRINCIPAL",'Planificación 2026-1'!X:X,C82,'Planificación 2026-1'!H:H,"AF"))&gt;0,"P01"," ")</f>
        <v xml:space="preserve"> </v>
      </c>
      <c r="M82" s="58" t="str">
        <f>IF(SUM(COUNTIFS('Planificación 2026-1'!F:F,"PRINCIPAL",'Planificación 2026-1'!X:X,C82,'Planificación 2026-1'!H:H,"EN"))&gt;0,"P02"," ")</f>
        <v xml:space="preserve"> </v>
      </c>
      <c r="N82" s="58" t="str">
        <f>IF(SUM(COUNTIFS('Planificación 2026-1'!F:F,"PRINCIPAL",'Planificación 2026-1'!X:X,C82,'Planificación 2026-1'!H:H,"IS"))&gt;0,"P03"," ")</f>
        <v xml:space="preserve"> </v>
      </c>
      <c r="O82" s="58" t="str">
        <f>IF(SUM(COUNTIFS('Planificación 2026-1'!F:F,"PRINCIPAL",'Planificación 2026-1'!X:X,C82,'Planificación 2026-1'!H:H,"PS"))&gt;0,"P04"," ")</f>
        <v>P04</v>
      </c>
      <c r="P82" s="58"/>
      <c r="Q82" s="58" t="str">
        <f>IF(SUM(COUNTIFS('Planificación 2026-1'!F:F,"PRINCIPAL",'Planificación 2026-1'!X:X,C82,'Planificación 2026-1'!H:H,"IN"))&gt;0,"P06"," ")</f>
        <v xml:space="preserve"> </v>
      </c>
      <c r="R82" s="58" t="str">
        <f>IF(SUM(COUNTIFS('Planificación 2026-1'!F:F,"PRINCIPAL",'Planificación 2026-1'!X:X,C82,'Planificación 2026-1'!H:H,"CA"))&gt;0,"P07"," ")</f>
        <v xml:space="preserve"> </v>
      </c>
      <c r="S82" s="58" t="str">
        <f>IF(SUM(COUNTIFS('Planificación 2026-1'!F:F,"PRINCIPAL",'Planificación 2026-1'!X:X,C82,'Planificación 2026-1'!H:H,"DE"))&gt;0,"P08"," ")</f>
        <v xml:space="preserve"> </v>
      </c>
      <c r="T82" s="58" t="str">
        <f>IF(SUM(COUNTIFS('Planificación 2026-1'!F:F,"PRINCIPAL",'Planificación 2026-1'!X:X,C82,'Planificación 2026-1'!H:H,"OB"))&gt;0,"P09"," ")</f>
        <v xml:space="preserve"> </v>
      </c>
      <c r="U82" s="58" t="str">
        <f>IF(SUM(COUNTIFS('Planificación 2026-1'!F:F,"PRINCIPAL",'Planificación 2026-1'!X:X,C82,'Planificación 2026-1'!H:H,"MH"))&gt;0,"P31"," ")</f>
        <v xml:space="preserve"> </v>
      </c>
      <c r="V82" s="58" t="str">
        <f>IF(SUM(COUNTIFS('Planificación 2026-1'!F:F,"PRINCIPAL",'Planificación 2026-1'!X:X,C82,'Planificación 2026-1'!H:H,"IC"))&gt;0,"P32"," ")</f>
        <v xml:space="preserve"> </v>
      </c>
      <c r="W82" s="58" t="str">
        <f>IF(SUM(COUNTIFS('Planificación 2026-1'!F:F,"PRINCIPAL",'Planificación 2026-1'!X:X,C82,'Planificación 2026-1'!H:H,"AR"))&gt;0,"P34"," ")</f>
        <v xml:space="preserve"> </v>
      </c>
      <c r="X82" s="58" t="str">
        <f>IF(SUM(COUNTIFS('Planificación 2026-1'!F:F,"PRINCIPAL",'Planificación 2026-1'!X:X,C82,'Planificación 2026-1'!H:H,"T1"))&gt;0,"P35"," ")</f>
        <v xml:space="preserve"> </v>
      </c>
      <c r="Y82" s="58" t="str">
        <f>IF(SUM(COUNTIFS('Planificación 2026-1'!F:F,"PRINCIPAL",'Planificación 2026-1'!X:X,C82,'Planificación 2026-1'!H:H,"T3"))&gt;0,"P36"," ")</f>
        <v xml:space="preserve"> </v>
      </c>
      <c r="Z82" s="58" t="str">
        <f>IF(SUM(COUNTIFS('Planificación 2026-1'!F:F,"PRINCIPAL",'Planificación 2026-1'!X:X,C82,'Planificación 2026-1'!H:H,"T2"))&gt;0,"P37"," ")</f>
        <v xml:space="preserve"> </v>
      </c>
      <c r="AA82" s="58" t="str">
        <f>IF(SUM(COUNTIFS('Planificación 2026-1'!F:F,"PRINCIPAL",'Planificación 2026-1'!X:X,C82,'Planificación 2026-1'!H:H,"AE"))&gt;0,"P38"," ")</f>
        <v xml:space="preserve"> </v>
      </c>
      <c r="AB82" s="58" t="str">
        <f>IF(SUM(COUNTIFS('Planificación 2026-1'!F:F,"PRINCIPAL",'Planificación 2026-1'!X:X,C82,'Planificación 2026-1'!H:H,"T4"))&gt;0,"P55"," ")</f>
        <v xml:space="preserve"> </v>
      </c>
      <c r="AC82" s="58" t="str">
        <f>IF(SUM(COUNTIFS('Planificación 2026-1'!F:F,"FILIAL",'Planificación 2026-1'!X:X,C82,'Planificación 2026-1'!H:H,"AF"))&gt;0," P01"," ")</f>
        <v xml:space="preserve"> </v>
      </c>
      <c r="AD82" s="58" t="str">
        <f>IF(SUM(COUNTIFS('Planificación 2026-1'!F:F,"FILIAL",'Planificación 2026-1'!X:X,C82,'Planificación 2026-1'!H:H,"EN"))&gt;0,"P02"," ")</f>
        <v xml:space="preserve"> </v>
      </c>
      <c r="AE82" s="58" t="str">
        <f>IF(SUM(COUNTIFS('Planificación 2026-1'!F:F,"FILIAL",'Planificación 2026-1'!X:X,C82,'Planificación 2026-1'!H:H,"IS"))&gt;0,"P03"," ")</f>
        <v xml:space="preserve"> </v>
      </c>
      <c r="AF82" s="58" t="str">
        <f>IF(SUM(COUNTIFS('Planificación 2026-1'!F:F,"FILIAL",'Planificación 2026-1'!X:X,C82,'Planificación 2026-1'!H:H,"PS"))&gt;0,"P04"," ")</f>
        <v xml:space="preserve"> </v>
      </c>
      <c r="AG82" s="58"/>
      <c r="AH82" s="58" t="str">
        <f>IF(SUM(COUNTIFS('Planificación 2026-1'!F:F,"FILIAL",'Planificación 2026-1'!X:X,C82,'Planificación 2026-1'!H:H,"IN"))&gt;0,"P06"," ")</f>
        <v xml:space="preserve"> </v>
      </c>
      <c r="AI82" s="58" t="str">
        <f>IF(SUM(COUNTIFS('Planificación 2026-1'!F:F,"FILIAL",'Planificación 2026-1'!X:X,C82,'Planificación 2026-1'!H:H,"CA"))&gt;0,"P07"," ")</f>
        <v xml:space="preserve"> </v>
      </c>
      <c r="AJ82" s="58" t="str">
        <f>IF(SUM(COUNTIFS('Planificación 2026-1'!F:F,"FILIAL",'Planificación 2026-1'!X:X,C82,'Planificación 2026-1'!H:H,"DE"))&gt;0,"P08"," ")</f>
        <v xml:space="preserve"> </v>
      </c>
      <c r="AK82" s="58" t="str">
        <f>IF(SUM(COUNTIFS('Planificación 2026-1'!F:F,"FILIAL",'Planificación 2026-1'!X:X,C82,'Planificación 2026-1'!H:H,"OB"))&gt;0,"P09"," ")</f>
        <v xml:space="preserve"> </v>
      </c>
      <c r="AL82" s="58" t="str">
        <f>IF(SUM(COUNTIFS('Planificación 2026-1'!F:F,"FILIAL",'Planificación 2026-1'!X:X,C82,'Planificación 2026-1'!H:H,"MH"))&gt;0,"P31"," ")</f>
        <v xml:space="preserve"> </v>
      </c>
      <c r="AM82" s="58" t="str">
        <f>IF(SUM(COUNTIFS('Planificación 2026-1'!F:F,"FILIAL",'Planificación 2026-1'!X:X,C82,'Planificación 2026-1'!H:H,"IC"))&gt;0,"P32"," ")</f>
        <v xml:space="preserve"> </v>
      </c>
      <c r="AN82" s="58" t="str">
        <f>IF(SUM(COUNTIFS('Planificación 2026-1'!F:F,"FILIAL",'Planificación 2026-1'!X:X,C82,'Planificación 2026-1'!H:H,"AR"))&gt;0,"P34"," ")</f>
        <v xml:space="preserve"> </v>
      </c>
      <c r="AO82" s="58" t="str">
        <f>IF(SUM(COUNTIFS('Planificación 2026-1'!F:F,"FILIAL",'Planificación 2026-1'!X:X,C82,'Planificación 2026-1'!H:H,"T1"))&gt;0,"P35"," ")</f>
        <v xml:space="preserve"> </v>
      </c>
      <c r="AP82" s="58" t="str">
        <f>IF(SUM(COUNTIFS('Planificación 2026-1'!F:F,"FILIAL",'Planificación 2026-1'!X:X,C82,'Planificación 2026-1'!H:H,"T3"))&gt;0,"P36"," ")</f>
        <v xml:space="preserve"> </v>
      </c>
      <c r="AQ82" s="58" t="str">
        <f>IF(SUM(COUNTIFS('Planificación 2026-1'!F:F,"FILIAL",'Planificación 2026-1'!X:X,C82,'Planificación 2026-1'!H:H,"T2"))&gt;0,"P37"," ")</f>
        <v xml:space="preserve"> </v>
      </c>
      <c r="AR82" s="58" t="str">
        <f>IF(SUM(COUNTIFS('Planificación 2026-1'!F:F,"FILIAL",'Planificación 2026-1'!X:X,C82,'Planificación 2026-1'!H:H,"AE"))&gt;0,"P38"," ")</f>
        <v xml:space="preserve"> </v>
      </c>
      <c r="AS82" s="58" t="str">
        <f>IF(SUM(COUNTIFS('Planificación 2026-1'!F:F,"FILIAL",'Planificación 2026-1'!X:X,C82,'Planificación 2026-1'!H:H,"T4"))&gt;0,"P55"," ")</f>
        <v xml:space="preserve"> </v>
      </c>
      <c r="AT82" s="58" t="str">
        <f>IF(SUM(COUNTIFS('Planificación 2026-1'!F:F,"SUNAMPE",'Planificación 2026-1'!X:X,C82,'Planificación 2026-1'!H:H,"AF"))&gt;0," P01"," ")</f>
        <v xml:space="preserve"> </v>
      </c>
      <c r="AU82" s="58" t="str">
        <f>IF(SUM(COUNTIFS('Planificación 2026-1'!F:F,"SUNAMPE",'Planificación 2026-1'!X:X,C82,'Planificación 2026-1'!H:H,"EN"))&gt;0,"P02"," ")</f>
        <v xml:space="preserve"> </v>
      </c>
      <c r="AV82" s="58" t="str">
        <f>IF(SUM(COUNTIFS('Planificación 2026-1'!F:F,"SUNAMPE",'Planificación 2026-1'!X:X,C82,'Planificación 2026-1'!H:H,"IS"))&gt;0,"P03"," ")</f>
        <v xml:space="preserve"> </v>
      </c>
      <c r="AW82" s="58" t="str">
        <f>IF(SUM(COUNTIFS('Planificación 2026-1'!F:F,"SUNAMPE",'Planificación 2026-1'!X:X,C82,'Planificación 2026-1'!H:H,"PS"))&gt;0,"P04"," ")</f>
        <v xml:space="preserve"> </v>
      </c>
      <c r="AX82" s="58"/>
      <c r="AY82" s="58" t="str">
        <f>IF(SUM(COUNTIFS('Planificación 2026-1'!F:F,"SUNAMPE",'Planificación 2026-1'!X:X,C82,'Planificación 2026-1'!H:H,"IN"))&gt;0,"P06"," ")</f>
        <v xml:space="preserve"> </v>
      </c>
      <c r="AZ82" s="58" t="str">
        <f>IF(SUM(COUNTIFS('Planificación 2026-1'!F:F,"SUNAMPE",'Planificación 2026-1'!X:X,C82,'Planificación 2026-1'!H:H,"CA"))&gt;0,"P07"," ")</f>
        <v xml:space="preserve"> </v>
      </c>
      <c r="BA82" s="58" t="str">
        <f>IF(SUM(COUNTIFS('Planificación 2026-1'!F:F,"SUNAMPE",'Planificación 2026-1'!X:X,C82,'Planificación 2026-1'!H:H,"DE"))&gt;0,"P08"," ")</f>
        <v xml:space="preserve"> </v>
      </c>
      <c r="BB82" s="58" t="str">
        <f>IF(SUM(COUNTIFS('Planificación 2026-1'!F:F,"SUNAMPE",'Planificación 2026-1'!X:X,C82,'Planificación 2026-1'!H:H,"OB"))&gt;0,"P09"," ")</f>
        <v xml:space="preserve"> </v>
      </c>
      <c r="BC82" s="58" t="str">
        <f>IF(SUM(COUNTIFS('Planificación 2026-1'!F:F,"SUNAMPE",'Planificación 2026-1'!X:X,C82,'Planificación 2026-1'!H:H,"MH"))&gt;0,"P31"," ")</f>
        <v xml:space="preserve"> </v>
      </c>
      <c r="BD82" s="58" t="str">
        <f>IF(SUM(COUNTIFS('Planificación 2026-1'!F:F,"SUNAMPE",'Planificación 2026-1'!X:X,C82,'Planificación 2026-1'!H:H,"IC"))&gt;0,"P32"," ")</f>
        <v xml:space="preserve"> </v>
      </c>
      <c r="BE82" s="58" t="str">
        <f>IF(SUM(COUNTIFS('Planificación 2026-1'!F:F,"SUNAMPE",'Planificación 2026-1'!X:X,C82,'Planificación 2026-1'!H:H,"AR"))&gt;0,"P34"," ")</f>
        <v xml:space="preserve"> </v>
      </c>
      <c r="BF82" s="58" t="str">
        <f>IF(SUM(COUNTIFS('Planificación 2026-1'!F:F,"SUNAMPE",'Planificación 2026-1'!X:X,C82,'Planificación 2026-1'!H:H,"T1"))&gt;0,"P35"," ")</f>
        <v xml:space="preserve"> </v>
      </c>
      <c r="BG82" s="58" t="str">
        <f>IF(SUM(COUNTIFS('Planificación 2026-1'!F:F,"SUNAMPE",'Planificación 2026-1'!X:X,C82,'Planificación 2026-1'!H:H,"T3"))&gt;0,"P36"," ")</f>
        <v xml:space="preserve"> </v>
      </c>
      <c r="BH82" s="58" t="str">
        <f>IF(SUM(COUNTIFS('Planificación 2026-1'!F:F,"SUNAMPE",'Planificación 2026-1'!X:X,C82,'Planificación 2026-1'!H:H,"T2"))&gt;0,"P37"," ")</f>
        <v xml:space="preserve"> </v>
      </c>
      <c r="BI82" s="58" t="str">
        <f>IF(SUM(COUNTIFS('Planificación 2026-1'!F:F,"SUNAMPE",'Planificación 2026-1'!X:X,C82,'Planificación 2026-1'!H:H,"AE"))&gt;0,"P38"," ")</f>
        <v xml:space="preserve"> </v>
      </c>
      <c r="BJ82" s="58" t="str">
        <f>IF(SUM(COUNTIFS('Planificación 2026-1'!F:F,"SUNAMPE",'Planificación 2026-1'!X:X,C82,'Planificación 2026-1'!H:H,"T4"))&gt;0,"P55"," ")</f>
        <v xml:space="preserve"> </v>
      </c>
      <c r="BK82" s="58" t="str">
        <f>IF(SUM(COUNTIFS('Planificación 2026-1'!F:F,"HUAURA",'Planificación 2026-1'!X:X,C82,'Planificación 2026-1'!H:H,"AF"))&gt;0," P01"," ")</f>
        <v xml:space="preserve"> </v>
      </c>
      <c r="BL82" s="58" t="str">
        <f>IF(SUM(COUNTIFS('Planificación 2026-1'!F:F,"HUAURA",'Planificación 2026-1'!X:X,C82,'Planificación 2026-1'!H:H,"EN"))&gt;0,"P02"," ")</f>
        <v xml:space="preserve"> </v>
      </c>
      <c r="BM82" s="58" t="str">
        <f>IF(SUM(COUNTIFS('Planificación 2026-1'!F:F,"HUAURA",'Planificación 2026-1'!X:X,C82,'Planificación 2026-1'!H:H,"IS"))&gt;0,"P03"," ")</f>
        <v xml:space="preserve"> </v>
      </c>
      <c r="BN82" s="58" t="str">
        <f>IF(SUM(COUNTIFS('Planificación 2026-1'!F:F,"HUAURA",'Planificación 2026-1'!X:X,C82,'Planificación 2026-1'!H:H,"PS"))&gt;0,"P04"," ")</f>
        <v xml:space="preserve"> </v>
      </c>
      <c r="BO82" s="58"/>
      <c r="BP82" s="58" t="str">
        <f>IF(SUM(COUNTIFS('Planificación 2026-1'!F:F,"HUAURA",'Planificación 2026-1'!X:X,C82,'Planificación 2026-1'!H:H,"IN"))&gt;0,"P06"," ")</f>
        <v xml:space="preserve"> </v>
      </c>
      <c r="BQ82" s="58" t="str">
        <f>IF(SUM(COUNTIFS('Planificación 2026-1'!F:F,"HUAURA",'Planificación 2026-1'!X:X,C82,'Planificación 2026-1'!H:H,"CA"))&gt;0,"P07"," ")</f>
        <v xml:space="preserve"> </v>
      </c>
      <c r="BR82" s="58" t="str">
        <f>IF(SUM(COUNTIFS('Planificación 2026-1'!F:F,"HUAURA",'Planificación 2026-1'!X:X,C82,'Planificación 2026-1'!H:H,"DE"))&gt;0,"P08"," ")</f>
        <v xml:space="preserve"> </v>
      </c>
      <c r="BS82" s="58" t="str">
        <f>IF(SUM(COUNTIFS('Planificación 2026-1'!F:F,"HUAURA",'Planificación 2026-1'!X:X,C82,'Planificación 2026-1'!H:H,"OB"))&gt;0,"P09"," ")</f>
        <v xml:space="preserve"> </v>
      </c>
      <c r="BT82" s="58" t="str">
        <f>IF(SUM(COUNTIFS('Planificación 2026-1'!F:F,"HUAURA",'Planificación 2026-1'!X:X,C82,'Planificación 2026-1'!H:H,"MH"))&gt;0,"P31"," ")</f>
        <v xml:space="preserve"> </v>
      </c>
      <c r="BU82" s="58" t="str">
        <f>IF(SUM(COUNTIFS('Planificación 2026-1'!F:F,"HUAURA",'Planificación 2026-1'!X:X,C82,'Planificación 2026-1'!H:H,"IC"))&gt;0,"P32"," ")</f>
        <v xml:space="preserve"> </v>
      </c>
      <c r="BV82" s="58" t="str">
        <f>IF(SUM(COUNTIFS('Planificación 2026-1'!F:F,"HUAURA",'Planificación 2026-1'!X:X,C82,'Planificación 2026-1'!H:H,"AR"))&gt;0,"P34"," ")</f>
        <v xml:space="preserve"> </v>
      </c>
      <c r="BW82" s="58" t="str">
        <f>IF(SUM(COUNTIFS('Planificación 2026-1'!F:F,"HUAURA",'Planificación 2026-1'!X:X,C82,'Planificación 2026-1'!H:H,"T1"))&gt;0,"P35"," ")</f>
        <v xml:space="preserve"> </v>
      </c>
      <c r="BX82" s="58" t="str">
        <f>IF(SUM(COUNTIFS('Planificación 2026-1'!F:F,"HUAURA",'Planificación 2026-1'!X:X,C82,'Planificación 2026-1'!H:H,"T3"))&gt;0,"P36"," ")</f>
        <v xml:space="preserve"> </v>
      </c>
      <c r="BY82" s="58" t="str">
        <f>IF(SUM(COUNTIFS('Planificación 2026-1'!F:F,"HUAURA",'Planificación 2026-1'!X:X,C82,'Planificación 2026-1'!H:H,"T2"))&gt;0,"P37"," ")</f>
        <v xml:space="preserve"> </v>
      </c>
      <c r="BZ82" s="58" t="str">
        <f>IF(SUM(COUNTIFS('Planificación 2026-1'!F:F,"HUAURA",'Planificación 2026-1'!X:X,C82,'Planificación 2026-1'!H:H,"AE"))&gt;0,"P38"," ")</f>
        <v xml:space="preserve"> </v>
      </c>
      <c r="CA82" s="58" t="str">
        <f>IF(SUM(COUNTIFS('Planificación 2026-1'!F:F,"HUAURA",'Planificación 2026-1'!X:X,C82,'Planificación 2026-1'!H:H,"T4"))&gt;0,"P55"," ")</f>
        <v xml:space="preserve"> </v>
      </c>
      <c r="CB82" s="59">
        <f>SUMIFS('Planificación 2026-1'!S:S,'Planificación 2026-1'!X:X,C82,'Planificación 2026-1'!H:H,"AF",'Planificación 2026-1'!I:I,"&gt;2")</f>
        <v>0</v>
      </c>
      <c r="CC82" s="59">
        <f>SUMIFS('Planificación 2026-1'!S:S,'Planificación 2026-1'!X:X,C82,'Planificación 2026-1'!H:H,"EN",'Planificación 2026-1'!I:I,"&gt;2")</f>
        <v>0</v>
      </c>
      <c r="CD82" s="59">
        <f>SUMIFS('Planificación 2026-1'!S:S,'Planificación 2026-1'!X:X,C82,'Planificación 2026-1'!H:H,"IS",'Planificación 2026-1'!I:I,"&gt;2")</f>
        <v>0</v>
      </c>
      <c r="CE82" s="59">
        <f>SUMIFS('Planificación 2026-1'!S:S,'Planificación 2026-1'!X:X,C82,'Planificación 2026-1'!H:H,"PS",'Planificación 2026-1'!I:I,"&gt;2")</f>
        <v>8</v>
      </c>
      <c r="CF82" s="59">
        <f>SUMIFS('Planificación 2026-1'!S:S,'Planificación 2026-1'!X:X,C82,'Planificación 2026-1'!H:H,"IN",'Planificación 2026-1'!I:I,"&gt;2")</f>
        <v>0</v>
      </c>
      <c r="CG82" s="59">
        <f>SUMIFS('Planificación 2026-1'!S:S,'Planificación 2026-1'!X:X,C82,'Planificación 2026-1'!H:H,"CA",'Planificación 2026-1'!I:I,"&gt;2")</f>
        <v>0</v>
      </c>
      <c r="CH82" s="59">
        <f>SUMIFS('Planificación 2026-1'!S:S,'Planificación 2026-1'!X:X,C82,'Planificación 2026-1'!H:H,"DE",'Planificación 2026-1'!I:I,"&gt;2")</f>
        <v>0</v>
      </c>
      <c r="CI82" s="59">
        <f>SUMIFS('Planificación 2026-1'!S:S,'Planificación 2026-1'!X:X,C82,'Planificación 2026-1'!H:H,"OB",'Planificación 2026-1'!I:I,"&gt;2")</f>
        <v>0</v>
      </c>
      <c r="CJ82" s="59">
        <f>SUMIFS('Planificación 2026-1'!S:S,'Planificación 2026-1'!X:X,C82,'Planificación 2026-1'!H:H,"MH",'Planificación 2026-1'!I:I,"&gt;2")</f>
        <v>0</v>
      </c>
      <c r="CK82" s="59">
        <f>SUMIFS('Planificación 2026-1'!S:S,'Planificación 2026-1'!X:X,C82,'Planificación 2026-1'!H:H,"IC",'Planificación 2026-1'!I:I,"&gt;2")</f>
        <v>0</v>
      </c>
      <c r="CL82" s="59">
        <f>SUMIFS('Planificación 2026-1'!S:S,'Planificación 2026-1'!X:X,C82,'Planificación 2026-1'!H:H,"AR",'Planificación 2026-1'!I:I,"&gt;2")</f>
        <v>0</v>
      </c>
      <c r="CM82" s="59">
        <f>SUMIFS('Planificación 2026-1'!S:S,'Planificación 2026-1'!X:X,C82,'Planificación 2026-1'!H:H,"AE",'Planificación 2026-1'!I:I,"&gt;2")</f>
        <v>0</v>
      </c>
      <c r="CN82" s="59">
        <f>SUMIFS('Planificación 2026-1'!S:S,'Planificación 2026-1'!X:X,C82,'Planificación 2026-1'!H:H,"T1",'Planificación 2026-1'!I:I,"&gt;2")</f>
        <v>0</v>
      </c>
      <c r="CO82" s="59">
        <f>SUMIFS('Planificación 2026-1'!S:S,'Planificación 2026-1'!X:X,C82,'Planificación 2026-1'!H:H,"T3",'Planificación 2026-1'!I:I,"&gt;2")</f>
        <v>0</v>
      </c>
      <c r="CP82" s="59">
        <f>SUMIFS('Planificación 2026-1'!S:S,'Planificación 2026-1'!X:X,C82,'Planificación 2026-1'!H:H,"T2",'Planificación 2026-1'!I:I,"&gt;2")</f>
        <v>0</v>
      </c>
      <c r="CQ82" s="59">
        <f>SUMIFS('Planificación 2026-1'!S:S,'Planificación 2026-1'!X:X,C82,'Planificación 2026-1'!H:H,"T4",'Planificación 2026-1'!I:I,"&gt;2")</f>
        <v>0</v>
      </c>
      <c r="CR82" s="59">
        <f>SUMIFS('Planificación 2026-1'!S:S,'Planificación 2026-1'!X:X,C82,'Planificación 2026-1'!H:H,"AF",'Planificación 2026-1'!I:I,"&lt;3")</f>
        <v>0</v>
      </c>
      <c r="CS82" s="59">
        <f>SUMIFS('Planificación 2026-1'!S:S,'Planificación 2026-1'!X:X,C82,'Planificación 2026-1'!H:H,"EN",'Planificación 2026-1'!I:I,"&lt;3")</f>
        <v>0</v>
      </c>
      <c r="CT82" s="59">
        <f>SUMIFS('Planificación 2026-1'!S:S,'Planificación 2026-1'!X:X,C82,'Planificación 2026-1'!H:H,"IS",'Planificación 2026-1'!I:I,"&lt;3")</f>
        <v>0</v>
      </c>
      <c r="CU82" s="59">
        <f>SUMIFS('Planificación 2026-1'!S:S,'Planificación 2026-1'!X:X,C82,'Planificación 2026-1'!H:H,"PS",'Planificación 2026-1'!I:I,"&lt;3")</f>
        <v>0</v>
      </c>
      <c r="CV82" s="59">
        <f>SUMIFS('Planificación 2026-1'!S:S,'Planificación 2026-1'!X:X,C82,'Planificación 2026-1'!H:H,"IN",'Planificación 2026-1'!I:I,"&lt;3")</f>
        <v>0</v>
      </c>
      <c r="CW82" s="59">
        <f>SUMIFS('Planificación 2026-1'!S:S,'Planificación 2026-1'!X:X,C82,'Planificación 2026-1'!H:H,"CA",'Planificación 2026-1'!I:I,"&lt;3")</f>
        <v>0</v>
      </c>
      <c r="CX82" s="59">
        <f>SUMIFS('Planificación 2026-1'!S:S,'Planificación 2026-1'!X:X,C82,'Planificación 2026-1'!H:H,"DE",'Planificación 2026-1'!I:I,"&lt;3")</f>
        <v>0</v>
      </c>
      <c r="CY82" s="59">
        <f>SUMIFS('Planificación 2026-1'!S:S,'Planificación 2026-1'!X:X,C82,'Planificación 2026-1'!H:H,"OB",'Planificación 2026-1'!I:I,"&lt;3")</f>
        <v>0</v>
      </c>
      <c r="CZ82" s="59">
        <f>SUMIFS('Planificación 2026-1'!S:S,'Planificación 2026-1'!X:X,C82,'Planificación 2026-1'!H:H,"MH",'Planificación 2026-1'!I:I,"&lt;3")</f>
        <v>0</v>
      </c>
      <c r="DA82" s="59">
        <f>SUMIFS('Planificación 2026-1'!S:S,'Planificación 2026-1'!X:X,C82,'Planificación 2026-1'!H:H,"IC",'Planificación 2026-1'!I:I,"&lt;3")</f>
        <v>0</v>
      </c>
      <c r="DB82" s="59">
        <f>SUMIFS('Planificación 2026-1'!S:S,'Planificación 2026-1'!X:X,C82,'Planificación 2026-1'!H:H,"AR",'Planificación 2026-1'!I:I,"&lt;3")</f>
        <v>0</v>
      </c>
      <c r="DC82" s="59">
        <f>SUMIFS('Planificación 2026-1'!S:S,'Planificación 2026-1'!X:X,C82,'Planificación 2026-1'!H:H,"AE",'Planificación 2026-1'!I:I,"&lt;3")</f>
        <v>0</v>
      </c>
      <c r="DD82" s="59">
        <f>SUMIFS('Planificación 2026-1'!S:S,'Planificación 2026-1'!X:X,C82,'Planificación 2026-1'!H:H,"T1",'Planificación 2026-1'!I:I,"&lt;3")</f>
        <v>0</v>
      </c>
      <c r="DE82" s="59">
        <f>SUMIFS('Planificación 2026-1'!S:S,'Planificación 2026-1'!X:X,C82,'Planificación 2026-1'!H:H,"T3",'Planificación 2026-1'!I:I,"&lt;3")</f>
        <v>0</v>
      </c>
      <c r="DF82" s="59">
        <f>SUMIFS('Planificación 2026-1'!S:S,'Planificación 2026-1'!X:X,C82,'Planificación 2026-1'!H:H,"T2",'Planificación 2026-1'!I:I,"&lt;3")</f>
        <v>0</v>
      </c>
      <c r="DG82" s="59">
        <f>SUMIFS('Planificación 2026-1'!S:S,'Planificación 2026-1'!X:X,C82,'Planificación 2026-1'!H:H,"T4",'Planificación 2026-1'!I:I,"&lt;3")</f>
        <v>0</v>
      </c>
      <c r="DH82" s="58" t="str">
        <f t="shared" si="17"/>
        <v>P04</v>
      </c>
      <c r="DI82" s="27">
        <f>IF(C82="","",SUMIFS('Planificación 2026-1'!S:S,'Planificación 2026-1'!X:X,C82,'Planificación 2026-1'!F:F,"PRINCIPAL",'Planificación 2026-1'!Y:Y,"VIRTUAL"))</f>
        <v>8</v>
      </c>
      <c r="DJ82" s="27">
        <f>IF(C82="","",SUMIFS('Planificación 2026-1'!S:S,'Planificación 2026-1'!X:X,C82,'Planificación 2026-1'!F:F,"PRINCIPAL",'Planificación 2026-1'!Y:Y,"PRESENCIAL"))</f>
        <v>0</v>
      </c>
      <c r="DK82" s="27">
        <f>IF(C82="","",SUMIFS('Planificación 2026-1'!S:S,'Planificación 2026-1'!X:X,C82,'Planificación 2026-1'!F:F,"PRINCIPAL",'Planificación 2026-1'!Y:Y,"HIBRIDO PRESENCIAL"))</f>
        <v>0</v>
      </c>
      <c r="DL82" s="58" t="str">
        <f t="shared" si="18"/>
        <v/>
      </c>
      <c r="DM82" s="58">
        <f>IF(C82="","",SUMIFS('Planificación 2026-1'!S:S,'Planificación 2026-1'!X:X,C82,'Planificación 2026-1'!F:F,"FILIAL",'Planificación 2026-1'!Y:Y,"VIRTUAL"))</f>
        <v>0</v>
      </c>
      <c r="DN82" s="60">
        <f>IF(C82="","",SUMIFS('Planificación 2026-1'!S:S,'Planificación 2026-1'!X:X,C82,'Planificación 2026-1'!F:F,"FILIAL",'Planificación 2026-1'!Y:Y,"PRESENCIAL"))</f>
        <v>0</v>
      </c>
      <c r="DO82" s="29">
        <f>IF(C82="","",SUMIFS('Planificación 2026-1'!S:S,'Planificación 2026-1'!X:X,C82,'Planificación 2026-1'!F:F,"FILIAL",'Planificación 2026-1'!Y:Y,"HIBRIDO PRESENCIAL"))</f>
        <v>0</v>
      </c>
      <c r="DP82" s="61" t="str">
        <f t="shared" si="19"/>
        <v/>
      </c>
      <c r="DQ82" s="58">
        <f>IF(C82="","",SUMIFS('Planificación 2026-1'!S:S,'Planificación 2026-1'!X:X,C82,'Planificación 2026-1'!F:F,"SUNAMPE",'Planificación 2026-1'!Y:Y,"VIRTUAL"))</f>
        <v>0</v>
      </c>
      <c r="DR82" s="29">
        <f>IF(C82="","",SUMIFS('Planificación 2026-1'!S:S,'Planificación 2026-1'!X:X,C82,'Planificación 2026-1'!F:F,"SUNAMPE",'Planificación 2026-1'!Y:Y,"PRESENCIAL"))</f>
        <v>0</v>
      </c>
      <c r="DS82" s="61" t="str">
        <f t="shared" si="20"/>
        <v/>
      </c>
      <c r="DT82" s="58">
        <f>IF(C82="","",SUMIFS('Planificación 2026-1'!S:S,'Planificación 2026-1'!X:X,C82,'Planificación 2026-1'!F:F,"HUAURA",'Planificación 2026-1'!Y:Y,"VIRTUAL"))</f>
        <v>0</v>
      </c>
      <c r="DU82" s="29">
        <f>IF(C82="","",SUMIFS('Planificación 2026-1'!S:S,'Planificación 2026-1'!X:X,C82,'Planificación 2026-1'!F:F,"HUAURA",'Planificación 2026-1'!Y:Y,"PRESENCIAL"))</f>
        <v>0</v>
      </c>
      <c r="DV82" s="32">
        <f>SUMIFS('Planificación 2026-1'!S:S,'Planificación 2026-1'!X:X,C82,'Planificación 2026-1'!F:F,"PRINCIPAL",'Planificación 2026-1'!Y:Y,"VIRTUAL",'Planificación 2026-1'!I:I,"&gt;2")</f>
        <v>8</v>
      </c>
      <c r="DW82" s="32">
        <f>SUMIFS('Planificación 2026-1'!S:S,'Planificación 2026-1'!X:X,C82,'Planificación 2026-1'!F:F,"PRINCIPAL",'Planificación 2026-1'!Y:Y,"&lt;&gt;VIRTUAL",'Planificación 2026-1'!I:I,"&gt;2")</f>
        <v>0</v>
      </c>
      <c r="DX82" s="32">
        <f>SUMIFS('Planificación 2026-1'!S:S,'Planificación 2026-1'!X:X,C82,'Planificación 2026-1'!F:F,"SUNAMPE",'Planificación 2026-1'!Y:Y,"VIRTUAL",'Planificación 2026-1'!I:I,"&gt;2")</f>
        <v>0</v>
      </c>
      <c r="DY82" s="32">
        <f>SUMIFS('Planificación 2026-1'!S:S,'Planificación 2026-1'!X:X,C82,'Planificación 2026-1'!F:F,"SUNAMPE",'Planificación 2026-1'!Y:Y,"&lt;&gt;VIRTUAL",'Planificación 2026-1'!I:I,"&gt;2")</f>
        <v>0</v>
      </c>
      <c r="DZ82" s="32">
        <f>SUMIFS('Planificación 2026-1'!S:S,'Planificación 2026-1'!X:X,C82,'Planificación 2026-1'!F:F,"FILIAL",'Planificación 2026-1'!Y:Y,"VIRTUAL",'Planificación 2026-1'!I:I,"&gt;2")</f>
        <v>0</v>
      </c>
      <c r="EA82" s="32">
        <f>SUMIFS('Planificación 2026-1'!S:S,'Planificación 2026-1'!X:X,C82,'Planificación 2026-1'!F:F,"FILIAL",'Planificación 2026-1'!Y:Y,"&lt;&gt;VIRTUAL",'Planificación 2026-1'!I:I,"&gt;2")</f>
        <v>0</v>
      </c>
      <c r="EB82" s="32">
        <f>SUMIFS('Planificación 2026-1'!S:S,'Planificación 2026-1'!X:X,C82,'Planificación 2026-1'!F:F,"PORUMA",'Planificación 2026-1'!Y:Y,"VIRTUAL",'Planificación 2026-1'!I:I,"&gt;2")</f>
        <v>0</v>
      </c>
      <c r="EC82" s="32">
        <f>SUMIFS('Planificación 2026-1'!S:S,'Planificación 2026-1'!X:X,C82,'Planificación 2026-1'!F:F,"PORUMA",'Planificación 2026-1'!Y:Y,"&lt;&gt;VIRTUAL",'Planificación 2026-1'!I:I,"&gt;2")</f>
        <v>0</v>
      </c>
      <c r="ED82" s="32">
        <f>SUMIFS('Planificación 2026-1'!S:S,'Planificación 2026-1'!X:X,C82,'Planificación 2026-1'!F:F,"HUAURA",'Planificación 2026-1'!Y:Y,"VIRTUAL",'Planificación 2026-1'!I:I,"&gt;2")</f>
        <v>0</v>
      </c>
      <c r="EE82" s="32">
        <f>SUMIFS('Planificación 2026-1'!S:S,'Planificación 2026-1'!X:X,C82,'Planificación 2026-1'!F:F,"HUAURA",'Planificación 2026-1'!Y:Y,"&lt;&gt;VIRTUAL",'Planificación 2026-1'!I:I,"&gt;2")</f>
        <v>0</v>
      </c>
      <c r="EF82" s="32">
        <f>SUMIFS('Planificación 2026-1'!S:S,'Planificación 2026-1'!X:X,C82,'Planificación 2026-1'!F:F,"PRINCIPAL",'Planificación 2026-1'!Y:Y,"VIRTUAL",'Planificación 2026-1'!I:I,"&lt;3")</f>
        <v>0</v>
      </c>
      <c r="EG82" s="32">
        <f>SUMIFS('Planificación 2026-1'!S:S,'Planificación 2026-1'!X:X,C82,'Planificación 2026-1'!F:F,"PRINCIPAL",'Planificación 2026-1'!Y:Y,"&lt;&gt;VIRTUAL",'Planificación 2026-1'!I:I,"&lt;3")</f>
        <v>0</v>
      </c>
      <c r="EH82" s="32">
        <f>SUMIFS('Planificación 2026-1'!S:S,'Planificación 2026-1'!X:X,C82,'Planificación 2026-1'!F:F,"SUNAMPE",'Planificación 2026-1'!Y:Y,"VIRTUAL",'Planificación 2026-1'!I:I,"&lt;3")</f>
        <v>0</v>
      </c>
      <c r="EI82" s="32">
        <f>SUMIFS('Planificación 2026-1'!S:S,'Planificación 2026-1'!X:X,C82,'Planificación 2026-1'!F:F,"SUNAMPE",'Planificación 2026-1'!Y:Y,"&lt;&gt;VIRTUAL",'Planificación 2026-1'!I:I,"&lt;3")</f>
        <v>0</v>
      </c>
      <c r="EJ82" s="32">
        <f>SUMIFS('Planificación 2026-1'!S:S,'Planificación 2026-1'!X:X,C82,'Planificación 2026-1'!F:F,"FILIAL",'Planificación 2026-1'!Y:Y,"VIRTUAL",'Planificación 2026-1'!I:I,"&lt;3")</f>
        <v>0</v>
      </c>
      <c r="EK82" s="32">
        <f>SUMIFS('Planificación 2026-1'!S:S,'Planificación 2026-1'!X:X,C82,'Planificación 2026-1'!F:F,"FILIAL",'Planificación 2026-1'!Y:Y,"&lt;&gt;VIRTUAL",'Planificación 2026-1'!I:I,"&lt;3")</f>
        <v>0</v>
      </c>
      <c r="EL82" s="32">
        <f>SUMIFS('Planificación 2026-1'!S:S,'Planificación 2026-1'!X:X,C82,'Planificación 2026-1'!F:F,"PORUMA",'Planificación 2026-1'!Y:Y,"VIRTUAL",'Planificación 2026-1'!I:I,"&lt;3")</f>
        <v>0</v>
      </c>
      <c r="EM82" s="32">
        <f>SUMIFS('Planificación 2026-1'!S:S,'Planificación 2026-1'!X:X,C82,'Planificación 2026-1'!F:F,"PORUMA",'Planificación 2026-1'!Y:Y,"&lt;&gt;VIRTUAL",'Planificación 2026-1'!I:I,"&lt;3")</f>
        <v>0</v>
      </c>
      <c r="EN82" s="32">
        <f>SUMIFS('Planificación 2026-1'!S:S,'Planificación 2026-1'!X:X,C82,'Planificación 2026-1'!F:F,"HUAURA",'Planificación 2026-1'!Y:Y,"VIRTUAL",'Planificación 2026-1'!I:I,"&lt;3")</f>
        <v>0</v>
      </c>
      <c r="EO82" s="32">
        <f>SUMIFS('Planificación 2026-1'!S:S,'Planificación 2026-1'!X:X,C82,'Planificación 2026-1'!F:F,"HUAURA",'Planificación 2026-1'!Y:Y,"&lt;&gt;VIRTUAL",'Planificación 2026-1'!I:I,"&lt;3")</f>
        <v>0</v>
      </c>
      <c r="EP82" s="32">
        <f t="shared" si="13"/>
        <v>0</v>
      </c>
      <c r="EQ82" s="32">
        <f t="shared" si="21"/>
        <v>0</v>
      </c>
      <c r="ER82" s="32">
        <f t="shared" si="22"/>
        <v>0</v>
      </c>
      <c r="ES82" s="32">
        <f t="shared" si="23"/>
        <v>8</v>
      </c>
      <c r="ET82" s="32">
        <f t="shared" si="24"/>
        <v>0</v>
      </c>
      <c r="EU82" s="32">
        <f t="shared" si="25"/>
        <v>8</v>
      </c>
      <c r="EV82" s="32" t="b">
        <f>EXACT(EU82,E82)</f>
        <v>1</v>
      </c>
      <c r="EW82" s="32"/>
      <c r="EX82" s="32">
        <f t="shared" si="14"/>
        <v>8</v>
      </c>
      <c r="EY82" s="32">
        <f t="shared" si="15"/>
        <v>0</v>
      </c>
      <c r="EZ82" s="32" t="b">
        <f>EXACT(SUM(EX82:EY82),E82)</f>
        <v>1</v>
      </c>
      <c r="FA82" s="32" t="str">
        <f t="shared" si="16"/>
        <v/>
      </c>
      <c r="FB82" s="32" t="str">
        <f t="shared" si="26"/>
        <v>VIRTUAL</v>
      </c>
    </row>
    <row r="83" spans="1:158">
      <c r="A83" s="33"/>
      <c r="B83" s="65">
        <v>80</v>
      </c>
      <c r="C83" s="32" t="s">
        <v>285</v>
      </c>
      <c r="D83" s="429">
        <v>6919367</v>
      </c>
      <c r="E83" s="62">
        <f>SUMIF('Planificación 2026-1'!X:X,C83,'Planificación 2026-1'!S:S)</f>
        <v>36</v>
      </c>
      <c r="F83" s="63" t="s">
        <v>199</v>
      </c>
      <c r="G83" s="454" t="s">
        <v>200</v>
      </c>
      <c r="H83" s="64" t="s">
        <v>181</v>
      </c>
      <c r="I83" s="64" t="s">
        <v>156</v>
      </c>
      <c r="J83" s="32" t="s">
        <v>181</v>
      </c>
      <c r="K83" s="32" t="s">
        <v>156</v>
      </c>
      <c r="L83" s="57" t="str">
        <f>IF(SUM(COUNTIFS('Planificación 2026-1'!F:F,"PRINCIPAL",'Planificación 2026-1'!X:X,C83,'Planificación 2026-1'!H:H,"AF"))&gt;0,"P01"," ")</f>
        <v xml:space="preserve"> </v>
      </c>
      <c r="M83" s="58" t="str">
        <f>IF(SUM(COUNTIFS('Planificación 2026-1'!F:F,"PRINCIPAL",'Planificación 2026-1'!X:X,C83,'Planificación 2026-1'!H:H,"EN"))&gt;0,"P02"," ")</f>
        <v xml:space="preserve"> </v>
      </c>
      <c r="N83" s="58" t="str">
        <f>IF(SUM(COUNTIFS('Planificación 2026-1'!F:F,"PRINCIPAL",'Planificación 2026-1'!X:X,C83,'Planificación 2026-1'!H:H,"IS"))&gt;0,"P03"," ")</f>
        <v xml:space="preserve"> </v>
      </c>
      <c r="O83" s="58" t="str">
        <f>IF(SUM(COUNTIFS('Planificación 2026-1'!F:F,"PRINCIPAL",'Planificación 2026-1'!X:X,C83,'Planificación 2026-1'!H:H,"PS"))&gt;0,"P04"," ")</f>
        <v xml:space="preserve"> </v>
      </c>
      <c r="P83" s="58"/>
      <c r="Q83" s="58" t="str">
        <f>IF(SUM(COUNTIFS('Planificación 2026-1'!F:F,"PRINCIPAL",'Planificación 2026-1'!X:X,C83,'Planificación 2026-1'!H:H,"IN"))&gt;0,"P06"," ")</f>
        <v xml:space="preserve"> </v>
      </c>
      <c r="R83" s="58" t="str">
        <f>IF(SUM(COUNTIFS('Planificación 2026-1'!F:F,"PRINCIPAL",'Planificación 2026-1'!X:X,C83,'Planificación 2026-1'!H:H,"CA"))&gt;0,"P07"," ")</f>
        <v xml:space="preserve"> </v>
      </c>
      <c r="S83" s="58" t="str">
        <f>IF(SUM(COUNTIFS('Planificación 2026-1'!F:F,"PRINCIPAL",'Planificación 2026-1'!X:X,C83,'Planificación 2026-1'!H:H,"DE"))&gt;0,"P08"," ")</f>
        <v xml:space="preserve"> </v>
      </c>
      <c r="T83" s="58" t="str">
        <f>IF(SUM(COUNTIFS('Planificación 2026-1'!F:F,"PRINCIPAL",'Planificación 2026-1'!X:X,C83,'Planificación 2026-1'!H:H,"OB"))&gt;0,"P09"," ")</f>
        <v>P09</v>
      </c>
      <c r="U83" s="58" t="str">
        <f>IF(SUM(COUNTIFS('Planificación 2026-1'!F:F,"PRINCIPAL",'Planificación 2026-1'!X:X,C83,'Planificación 2026-1'!H:H,"MH"))&gt;0,"P31"," ")</f>
        <v xml:space="preserve"> </v>
      </c>
      <c r="V83" s="58" t="str">
        <f>IF(SUM(COUNTIFS('Planificación 2026-1'!F:F,"PRINCIPAL",'Planificación 2026-1'!X:X,C83,'Planificación 2026-1'!H:H,"IC"))&gt;0,"P32"," ")</f>
        <v xml:space="preserve"> </v>
      </c>
      <c r="W83" s="58" t="str">
        <f>IF(SUM(COUNTIFS('Planificación 2026-1'!F:F,"PRINCIPAL",'Planificación 2026-1'!X:X,C83,'Planificación 2026-1'!H:H,"AR"))&gt;0,"P34"," ")</f>
        <v xml:space="preserve"> </v>
      </c>
      <c r="X83" s="58" t="str">
        <f>IF(SUM(COUNTIFS('Planificación 2026-1'!F:F,"PRINCIPAL",'Planificación 2026-1'!X:X,C83,'Planificación 2026-1'!H:H,"T1"))&gt;0,"P35"," ")</f>
        <v xml:space="preserve"> </v>
      </c>
      <c r="Y83" s="58" t="str">
        <f>IF(SUM(COUNTIFS('Planificación 2026-1'!F:F,"PRINCIPAL",'Planificación 2026-1'!X:X,C83,'Planificación 2026-1'!H:H,"T3"))&gt;0,"P36"," ")</f>
        <v xml:space="preserve"> </v>
      </c>
      <c r="Z83" s="58" t="str">
        <f>IF(SUM(COUNTIFS('Planificación 2026-1'!F:F,"PRINCIPAL",'Planificación 2026-1'!X:X,C83,'Planificación 2026-1'!H:H,"T2"))&gt;0,"P37"," ")</f>
        <v xml:space="preserve"> </v>
      </c>
      <c r="AA83" s="58" t="str">
        <f>IF(SUM(COUNTIFS('Planificación 2026-1'!F:F,"PRINCIPAL",'Planificación 2026-1'!X:X,C83,'Planificación 2026-1'!H:H,"AE"))&gt;0,"P38"," ")</f>
        <v xml:space="preserve"> </v>
      </c>
      <c r="AB83" s="58" t="str">
        <f>IF(SUM(COUNTIFS('Planificación 2026-1'!F:F,"PRINCIPAL",'Planificación 2026-1'!X:X,C83,'Planificación 2026-1'!H:H,"T4"))&gt;0,"P55"," ")</f>
        <v xml:space="preserve"> </v>
      </c>
      <c r="AC83" s="58" t="str">
        <f>IF(SUM(COUNTIFS('Planificación 2026-1'!F:F,"FILIAL",'Planificación 2026-1'!X:X,C83,'Planificación 2026-1'!H:H,"AF"))&gt;0," P01"," ")</f>
        <v xml:space="preserve"> </v>
      </c>
      <c r="AD83" s="58" t="str">
        <f>IF(SUM(COUNTIFS('Planificación 2026-1'!F:F,"FILIAL",'Planificación 2026-1'!X:X,C83,'Planificación 2026-1'!H:H,"EN"))&gt;0,"P02"," ")</f>
        <v xml:space="preserve"> </v>
      </c>
      <c r="AE83" s="58" t="str">
        <f>IF(SUM(COUNTIFS('Planificación 2026-1'!F:F,"FILIAL",'Planificación 2026-1'!X:X,C83,'Planificación 2026-1'!H:H,"IS"))&gt;0,"P03"," ")</f>
        <v xml:space="preserve"> </v>
      </c>
      <c r="AF83" s="58" t="str">
        <f>IF(SUM(COUNTIFS('Planificación 2026-1'!F:F,"FILIAL",'Planificación 2026-1'!X:X,C83,'Planificación 2026-1'!H:H,"PS"))&gt;0,"P04"," ")</f>
        <v xml:space="preserve"> </v>
      </c>
      <c r="AG83" s="58"/>
      <c r="AH83" s="58" t="str">
        <f>IF(SUM(COUNTIFS('Planificación 2026-1'!F:F,"FILIAL",'Planificación 2026-1'!X:X,C83,'Planificación 2026-1'!H:H,"IN"))&gt;0,"P06"," ")</f>
        <v xml:space="preserve"> </v>
      </c>
      <c r="AI83" s="58" t="str">
        <f>IF(SUM(COUNTIFS('Planificación 2026-1'!F:F,"FILIAL",'Planificación 2026-1'!X:X,C83,'Planificación 2026-1'!H:H,"CA"))&gt;0,"P07"," ")</f>
        <v xml:space="preserve"> </v>
      </c>
      <c r="AJ83" s="58" t="str">
        <f>IF(SUM(COUNTIFS('Planificación 2026-1'!F:F,"FILIAL",'Planificación 2026-1'!X:X,C83,'Planificación 2026-1'!H:H,"DE"))&gt;0,"P08"," ")</f>
        <v xml:space="preserve"> </v>
      </c>
      <c r="AK83" s="58" t="str">
        <f>IF(SUM(COUNTIFS('Planificación 2026-1'!F:F,"FILIAL",'Planificación 2026-1'!X:X,C83,'Planificación 2026-1'!H:H,"OB"))&gt;0,"P09"," ")</f>
        <v xml:space="preserve"> </v>
      </c>
      <c r="AL83" s="58" t="str">
        <f>IF(SUM(COUNTIFS('Planificación 2026-1'!F:F,"FILIAL",'Planificación 2026-1'!X:X,C83,'Planificación 2026-1'!H:H,"MH"))&gt;0,"P31"," ")</f>
        <v xml:space="preserve"> </v>
      </c>
      <c r="AM83" s="58" t="str">
        <f>IF(SUM(COUNTIFS('Planificación 2026-1'!F:F,"FILIAL",'Planificación 2026-1'!X:X,C83,'Planificación 2026-1'!H:H,"IC"))&gt;0,"P32"," ")</f>
        <v xml:space="preserve"> </v>
      </c>
      <c r="AN83" s="58" t="str">
        <f>IF(SUM(COUNTIFS('Planificación 2026-1'!F:F,"FILIAL",'Planificación 2026-1'!X:X,C83,'Planificación 2026-1'!H:H,"AR"))&gt;0,"P34"," ")</f>
        <v xml:space="preserve"> </v>
      </c>
      <c r="AO83" s="58" t="str">
        <f>IF(SUM(COUNTIFS('Planificación 2026-1'!F:F,"FILIAL",'Planificación 2026-1'!X:X,C83,'Planificación 2026-1'!H:H,"T1"))&gt;0,"P35"," ")</f>
        <v xml:space="preserve"> </v>
      </c>
      <c r="AP83" s="58" t="str">
        <f>IF(SUM(COUNTIFS('Planificación 2026-1'!F:F,"FILIAL",'Planificación 2026-1'!X:X,C83,'Planificación 2026-1'!H:H,"T3"))&gt;0,"P36"," ")</f>
        <v xml:space="preserve"> </v>
      </c>
      <c r="AQ83" s="58" t="str">
        <f>IF(SUM(COUNTIFS('Planificación 2026-1'!F:F,"FILIAL",'Planificación 2026-1'!X:X,C83,'Planificación 2026-1'!H:H,"T2"))&gt;0,"P37"," ")</f>
        <v xml:space="preserve"> </v>
      </c>
      <c r="AR83" s="58" t="str">
        <f>IF(SUM(COUNTIFS('Planificación 2026-1'!F:F,"FILIAL",'Planificación 2026-1'!X:X,C83,'Planificación 2026-1'!H:H,"AE"))&gt;0,"P38"," ")</f>
        <v xml:space="preserve"> </v>
      </c>
      <c r="AS83" s="58" t="str">
        <f>IF(SUM(COUNTIFS('Planificación 2026-1'!F:F,"FILIAL",'Planificación 2026-1'!X:X,C83,'Planificación 2026-1'!H:H,"T4"))&gt;0,"P55"," ")</f>
        <v xml:space="preserve"> </v>
      </c>
      <c r="AT83" s="58" t="str">
        <f>IF(SUM(COUNTIFS('Planificación 2026-1'!F:F,"SUNAMPE",'Planificación 2026-1'!X:X,C83,'Planificación 2026-1'!H:H,"AF"))&gt;0," P01"," ")</f>
        <v xml:space="preserve"> </v>
      </c>
      <c r="AU83" s="58" t="str">
        <f>IF(SUM(COUNTIFS('Planificación 2026-1'!F:F,"SUNAMPE",'Planificación 2026-1'!X:X,C83,'Planificación 2026-1'!H:H,"EN"))&gt;0,"P02"," ")</f>
        <v xml:space="preserve"> </v>
      </c>
      <c r="AV83" s="58" t="str">
        <f>IF(SUM(COUNTIFS('Planificación 2026-1'!F:F,"SUNAMPE",'Planificación 2026-1'!X:X,C83,'Planificación 2026-1'!H:H,"IS"))&gt;0,"P03"," ")</f>
        <v xml:space="preserve"> </v>
      </c>
      <c r="AW83" s="58" t="str">
        <f>IF(SUM(COUNTIFS('Planificación 2026-1'!F:F,"SUNAMPE",'Planificación 2026-1'!X:X,C83,'Planificación 2026-1'!H:H,"PS"))&gt;0,"P04"," ")</f>
        <v xml:space="preserve"> </v>
      </c>
      <c r="AX83" s="58"/>
      <c r="AY83" s="58" t="str">
        <f>IF(SUM(COUNTIFS('Planificación 2026-1'!F:F,"SUNAMPE",'Planificación 2026-1'!X:X,C83,'Planificación 2026-1'!H:H,"IN"))&gt;0,"P06"," ")</f>
        <v xml:space="preserve"> </v>
      </c>
      <c r="AZ83" s="58" t="str">
        <f>IF(SUM(COUNTIFS('Planificación 2026-1'!F:F,"SUNAMPE",'Planificación 2026-1'!X:X,C83,'Planificación 2026-1'!H:H,"CA"))&gt;0,"P07"," ")</f>
        <v xml:space="preserve"> </v>
      </c>
      <c r="BA83" s="58" t="str">
        <f>IF(SUM(COUNTIFS('Planificación 2026-1'!F:F,"SUNAMPE",'Planificación 2026-1'!X:X,C83,'Planificación 2026-1'!H:H,"DE"))&gt;0,"P08"," ")</f>
        <v xml:space="preserve"> </v>
      </c>
      <c r="BB83" s="58" t="str">
        <f>IF(SUM(COUNTIFS('Planificación 2026-1'!F:F,"SUNAMPE",'Planificación 2026-1'!X:X,C83,'Planificación 2026-1'!H:H,"OB"))&gt;0,"P09"," ")</f>
        <v xml:space="preserve"> </v>
      </c>
      <c r="BC83" s="58" t="str">
        <f>IF(SUM(COUNTIFS('Planificación 2026-1'!F:F,"SUNAMPE",'Planificación 2026-1'!X:X,C83,'Planificación 2026-1'!H:H,"MH"))&gt;0,"P31"," ")</f>
        <v xml:space="preserve"> </v>
      </c>
      <c r="BD83" s="58" t="str">
        <f>IF(SUM(COUNTIFS('Planificación 2026-1'!F:F,"SUNAMPE",'Planificación 2026-1'!X:X,C83,'Planificación 2026-1'!H:H,"IC"))&gt;0,"P32"," ")</f>
        <v xml:space="preserve"> </v>
      </c>
      <c r="BE83" s="58" t="str">
        <f>IF(SUM(COUNTIFS('Planificación 2026-1'!F:F,"SUNAMPE",'Planificación 2026-1'!X:X,C83,'Planificación 2026-1'!H:H,"AR"))&gt;0,"P34"," ")</f>
        <v xml:space="preserve"> </v>
      </c>
      <c r="BF83" s="58" t="str">
        <f>IF(SUM(COUNTIFS('Planificación 2026-1'!F:F,"SUNAMPE",'Planificación 2026-1'!X:X,C83,'Planificación 2026-1'!H:H,"T1"))&gt;0,"P35"," ")</f>
        <v xml:space="preserve"> </v>
      </c>
      <c r="BG83" s="58" t="str">
        <f>IF(SUM(COUNTIFS('Planificación 2026-1'!F:F,"SUNAMPE",'Planificación 2026-1'!X:X,C83,'Planificación 2026-1'!H:H,"T3"))&gt;0,"P36"," ")</f>
        <v xml:space="preserve"> </v>
      </c>
      <c r="BH83" s="58" t="str">
        <f>IF(SUM(COUNTIFS('Planificación 2026-1'!F:F,"SUNAMPE",'Planificación 2026-1'!X:X,C83,'Planificación 2026-1'!H:H,"T2"))&gt;0,"P37"," ")</f>
        <v xml:space="preserve"> </v>
      </c>
      <c r="BI83" s="58" t="str">
        <f>IF(SUM(COUNTIFS('Planificación 2026-1'!F:F,"SUNAMPE",'Planificación 2026-1'!X:X,C83,'Planificación 2026-1'!H:H,"AE"))&gt;0,"P38"," ")</f>
        <v xml:space="preserve"> </v>
      </c>
      <c r="BJ83" s="58" t="str">
        <f>IF(SUM(COUNTIFS('Planificación 2026-1'!F:F,"SUNAMPE",'Planificación 2026-1'!X:X,C83,'Planificación 2026-1'!H:H,"T4"))&gt;0,"P55"," ")</f>
        <v xml:space="preserve"> </v>
      </c>
      <c r="BK83" s="58" t="str">
        <f>IF(SUM(COUNTIFS('Planificación 2026-1'!F:F,"HUAURA",'Planificación 2026-1'!X:X,C83,'Planificación 2026-1'!H:H,"AF"))&gt;0," P01"," ")</f>
        <v xml:space="preserve"> </v>
      </c>
      <c r="BL83" s="58" t="str">
        <f>IF(SUM(COUNTIFS('Planificación 2026-1'!F:F,"HUAURA",'Planificación 2026-1'!X:X,C83,'Planificación 2026-1'!H:H,"EN"))&gt;0,"P02"," ")</f>
        <v xml:space="preserve"> </v>
      </c>
      <c r="BM83" s="58" t="str">
        <f>IF(SUM(COUNTIFS('Planificación 2026-1'!F:F,"HUAURA",'Planificación 2026-1'!X:X,C83,'Planificación 2026-1'!H:H,"IS"))&gt;0,"P03"," ")</f>
        <v xml:space="preserve"> </v>
      </c>
      <c r="BN83" s="58" t="str">
        <f>IF(SUM(COUNTIFS('Planificación 2026-1'!F:F,"HUAURA",'Planificación 2026-1'!X:X,C83,'Planificación 2026-1'!H:H,"PS"))&gt;0,"P04"," ")</f>
        <v xml:space="preserve"> </v>
      </c>
      <c r="BO83" s="58"/>
      <c r="BP83" s="58" t="str">
        <f>IF(SUM(COUNTIFS('Planificación 2026-1'!F:F,"HUAURA",'Planificación 2026-1'!X:X,C83,'Planificación 2026-1'!H:H,"IN"))&gt;0,"P06"," ")</f>
        <v xml:space="preserve"> </v>
      </c>
      <c r="BQ83" s="58" t="str">
        <f>IF(SUM(COUNTIFS('Planificación 2026-1'!F:F,"HUAURA",'Planificación 2026-1'!X:X,C83,'Planificación 2026-1'!H:H,"CA"))&gt;0,"P07"," ")</f>
        <v xml:space="preserve"> </v>
      </c>
      <c r="BR83" s="58" t="str">
        <f>IF(SUM(COUNTIFS('Planificación 2026-1'!F:F,"HUAURA",'Planificación 2026-1'!X:X,C83,'Planificación 2026-1'!H:H,"DE"))&gt;0,"P08"," ")</f>
        <v xml:space="preserve"> </v>
      </c>
      <c r="BS83" s="58" t="str">
        <f>IF(SUM(COUNTIFS('Planificación 2026-1'!F:F,"HUAURA",'Planificación 2026-1'!X:X,C83,'Planificación 2026-1'!H:H,"OB"))&gt;0,"P09"," ")</f>
        <v xml:space="preserve"> </v>
      </c>
      <c r="BT83" s="58" t="str">
        <f>IF(SUM(COUNTIFS('Planificación 2026-1'!F:F,"HUAURA",'Planificación 2026-1'!X:X,C83,'Planificación 2026-1'!H:H,"MH"))&gt;0,"P31"," ")</f>
        <v xml:space="preserve"> </v>
      </c>
      <c r="BU83" s="58" t="str">
        <f>IF(SUM(COUNTIFS('Planificación 2026-1'!F:F,"HUAURA",'Planificación 2026-1'!X:X,C83,'Planificación 2026-1'!H:H,"IC"))&gt;0,"P32"," ")</f>
        <v xml:space="preserve"> </v>
      </c>
      <c r="BV83" s="58" t="str">
        <f>IF(SUM(COUNTIFS('Planificación 2026-1'!F:F,"HUAURA",'Planificación 2026-1'!X:X,C83,'Planificación 2026-1'!H:H,"AR"))&gt;0,"P34"," ")</f>
        <v xml:space="preserve"> </v>
      </c>
      <c r="BW83" s="58" t="str">
        <f>IF(SUM(COUNTIFS('Planificación 2026-1'!F:F,"HUAURA",'Planificación 2026-1'!X:X,C83,'Planificación 2026-1'!H:H,"T1"))&gt;0,"P35"," ")</f>
        <v xml:space="preserve"> </v>
      </c>
      <c r="BX83" s="58" t="str">
        <f>IF(SUM(COUNTIFS('Planificación 2026-1'!F:F,"HUAURA",'Planificación 2026-1'!X:X,C83,'Planificación 2026-1'!H:H,"T3"))&gt;0,"P36"," ")</f>
        <v xml:space="preserve"> </v>
      </c>
      <c r="BY83" s="58" t="str">
        <f>IF(SUM(COUNTIFS('Planificación 2026-1'!F:F,"HUAURA",'Planificación 2026-1'!X:X,C83,'Planificación 2026-1'!H:H,"T2"))&gt;0,"P37"," ")</f>
        <v xml:space="preserve"> </v>
      </c>
      <c r="BZ83" s="58" t="str">
        <f>IF(SUM(COUNTIFS('Planificación 2026-1'!F:F,"HUAURA",'Planificación 2026-1'!X:X,C83,'Planificación 2026-1'!H:H,"AE"))&gt;0,"P38"," ")</f>
        <v xml:space="preserve"> </v>
      </c>
      <c r="CA83" s="58" t="str">
        <f>IF(SUM(COUNTIFS('Planificación 2026-1'!F:F,"HUAURA",'Planificación 2026-1'!X:X,C83,'Planificación 2026-1'!H:H,"T4"))&gt;0,"P55"," ")</f>
        <v xml:space="preserve"> </v>
      </c>
      <c r="CB83" s="59">
        <f>SUMIFS('Planificación 2026-1'!S:S,'Planificación 2026-1'!X:X,C83,'Planificación 2026-1'!H:H,"AF",'Planificación 2026-1'!I:I,"&gt;2")</f>
        <v>0</v>
      </c>
      <c r="CC83" s="59">
        <f>SUMIFS('Planificación 2026-1'!S:S,'Planificación 2026-1'!X:X,C83,'Planificación 2026-1'!H:H,"EN",'Planificación 2026-1'!I:I,"&gt;2")</f>
        <v>0</v>
      </c>
      <c r="CD83" s="59">
        <f>SUMIFS('Planificación 2026-1'!S:S,'Planificación 2026-1'!X:X,C83,'Planificación 2026-1'!H:H,"IS",'Planificación 2026-1'!I:I,"&gt;2")</f>
        <v>0</v>
      </c>
      <c r="CE83" s="59">
        <f>SUMIFS('Planificación 2026-1'!S:S,'Planificación 2026-1'!X:X,C83,'Planificación 2026-1'!H:H,"PS",'Planificación 2026-1'!I:I,"&gt;2")</f>
        <v>0</v>
      </c>
      <c r="CF83" s="59">
        <f>SUMIFS('Planificación 2026-1'!S:S,'Planificación 2026-1'!X:X,C83,'Planificación 2026-1'!H:H,"IN",'Planificación 2026-1'!I:I,"&gt;2")</f>
        <v>0</v>
      </c>
      <c r="CG83" s="59">
        <f>SUMIFS('Planificación 2026-1'!S:S,'Planificación 2026-1'!X:X,C83,'Planificación 2026-1'!H:H,"CA",'Planificación 2026-1'!I:I,"&gt;2")</f>
        <v>0</v>
      </c>
      <c r="CH83" s="59">
        <f>SUMIFS('Planificación 2026-1'!S:S,'Planificación 2026-1'!X:X,C83,'Planificación 2026-1'!H:H,"DE",'Planificación 2026-1'!I:I,"&gt;2")</f>
        <v>0</v>
      </c>
      <c r="CI83" s="59">
        <f>SUMIFS('Planificación 2026-1'!S:S,'Planificación 2026-1'!X:X,C83,'Planificación 2026-1'!H:H,"OB",'Planificación 2026-1'!I:I,"&gt;2")</f>
        <v>36</v>
      </c>
      <c r="CJ83" s="59">
        <f>SUMIFS('Planificación 2026-1'!S:S,'Planificación 2026-1'!X:X,C83,'Planificación 2026-1'!H:H,"MH",'Planificación 2026-1'!I:I,"&gt;2")</f>
        <v>0</v>
      </c>
      <c r="CK83" s="59">
        <f>SUMIFS('Planificación 2026-1'!S:S,'Planificación 2026-1'!X:X,C83,'Planificación 2026-1'!H:H,"IC",'Planificación 2026-1'!I:I,"&gt;2")</f>
        <v>0</v>
      </c>
      <c r="CL83" s="59">
        <f>SUMIFS('Planificación 2026-1'!S:S,'Planificación 2026-1'!X:X,C83,'Planificación 2026-1'!H:H,"AR",'Planificación 2026-1'!I:I,"&gt;2")</f>
        <v>0</v>
      </c>
      <c r="CM83" s="59">
        <f>SUMIFS('Planificación 2026-1'!S:S,'Planificación 2026-1'!X:X,C83,'Planificación 2026-1'!H:H,"AE",'Planificación 2026-1'!I:I,"&gt;2")</f>
        <v>0</v>
      </c>
      <c r="CN83" s="59">
        <f>SUMIFS('Planificación 2026-1'!S:S,'Planificación 2026-1'!X:X,C83,'Planificación 2026-1'!H:H,"T1",'Planificación 2026-1'!I:I,"&gt;2")</f>
        <v>0</v>
      </c>
      <c r="CO83" s="59">
        <f>SUMIFS('Planificación 2026-1'!S:S,'Planificación 2026-1'!X:X,C83,'Planificación 2026-1'!H:H,"T3",'Planificación 2026-1'!I:I,"&gt;2")</f>
        <v>0</v>
      </c>
      <c r="CP83" s="59">
        <f>SUMIFS('Planificación 2026-1'!S:S,'Planificación 2026-1'!X:X,C83,'Planificación 2026-1'!H:H,"T2",'Planificación 2026-1'!I:I,"&gt;2")</f>
        <v>0</v>
      </c>
      <c r="CQ83" s="59">
        <f>SUMIFS('Planificación 2026-1'!S:S,'Planificación 2026-1'!X:X,C83,'Planificación 2026-1'!H:H,"T4",'Planificación 2026-1'!I:I,"&gt;2")</f>
        <v>0</v>
      </c>
      <c r="CR83" s="59">
        <f>SUMIFS('Planificación 2026-1'!S:S,'Planificación 2026-1'!X:X,C83,'Planificación 2026-1'!H:H,"AF",'Planificación 2026-1'!I:I,"&lt;3")</f>
        <v>0</v>
      </c>
      <c r="CS83" s="59">
        <f>SUMIFS('Planificación 2026-1'!S:S,'Planificación 2026-1'!X:X,C83,'Planificación 2026-1'!H:H,"EN",'Planificación 2026-1'!I:I,"&lt;3")</f>
        <v>0</v>
      </c>
      <c r="CT83" s="59">
        <f>SUMIFS('Planificación 2026-1'!S:S,'Planificación 2026-1'!X:X,C83,'Planificación 2026-1'!H:H,"IS",'Planificación 2026-1'!I:I,"&lt;3")</f>
        <v>0</v>
      </c>
      <c r="CU83" s="59">
        <f>SUMIFS('Planificación 2026-1'!S:S,'Planificación 2026-1'!X:X,C83,'Planificación 2026-1'!H:H,"PS",'Planificación 2026-1'!I:I,"&lt;3")</f>
        <v>0</v>
      </c>
      <c r="CV83" s="59">
        <f>SUMIFS('Planificación 2026-1'!S:S,'Planificación 2026-1'!X:X,C83,'Planificación 2026-1'!H:H,"IN",'Planificación 2026-1'!I:I,"&lt;3")</f>
        <v>0</v>
      </c>
      <c r="CW83" s="59">
        <f>SUMIFS('Planificación 2026-1'!S:S,'Planificación 2026-1'!X:X,C83,'Planificación 2026-1'!H:H,"CA",'Planificación 2026-1'!I:I,"&lt;3")</f>
        <v>0</v>
      </c>
      <c r="CX83" s="59">
        <f>SUMIFS('Planificación 2026-1'!S:S,'Planificación 2026-1'!X:X,C83,'Planificación 2026-1'!H:H,"DE",'Planificación 2026-1'!I:I,"&lt;3")</f>
        <v>0</v>
      </c>
      <c r="CY83" s="59">
        <f>SUMIFS('Planificación 2026-1'!S:S,'Planificación 2026-1'!X:X,C83,'Planificación 2026-1'!H:H,"OB",'Planificación 2026-1'!I:I,"&lt;3")</f>
        <v>0</v>
      </c>
      <c r="CZ83" s="59">
        <f>SUMIFS('Planificación 2026-1'!S:S,'Planificación 2026-1'!X:X,C83,'Planificación 2026-1'!H:H,"MH",'Planificación 2026-1'!I:I,"&lt;3")</f>
        <v>0</v>
      </c>
      <c r="DA83" s="59">
        <f>SUMIFS('Planificación 2026-1'!S:S,'Planificación 2026-1'!X:X,C83,'Planificación 2026-1'!H:H,"IC",'Planificación 2026-1'!I:I,"&lt;3")</f>
        <v>0</v>
      </c>
      <c r="DB83" s="59">
        <f>SUMIFS('Planificación 2026-1'!S:S,'Planificación 2026-1'!X:X,C83,'Planificación 2026-1'!H:H,"AR",'Planificación 2026-1'!I:I,"&lt;3")</f>
        <v>0</v>
      </c>
      <c r="DC83" s="59">
        <f>SUMIFS('Planificación 2026-1'!S:S,'Planificación 2026-1'!X:X,C83,'Planificación 2026-1'!H:H,"AE",'Planificación 2026-1'!I:I,"&lt;3")</f>
        <v>0</v>
      </c>
      <c r="DD83" s="59">
        <f>SUMIFS('Planificación 2026-1'!S:S,'Planificación 2026-1'!X:X,C83,'Planificación 2026-1'!H:H,"T1",'Planificación 2026-1'!I:I,"&lt;3")</f>
        <v>0</v>
      </c>
      <c r="DE83" s="59">
        <f>SUMIFS('Planificación 2026-1'!S:S,'Planificación 2026-1'!X:X,C83,'Planificación 2026-1'!H:H,"T3",'Planificación 2026-1'!I:I,"&lt;3")</f>
        <v>0</v>
      </c>
      <c r="DF83" s="59">
        <f>SUMIFS('Planificación 2026-1'!S:S,'Planificación 2026-1'!X:X,C83,'Planificación 2026-1'!H:H,"T2",'Planificación 2026-1'!I:I,"&lt;3")</f>
        <v>0</v>
      </c>
      <c r="DG83" s="59">
        <f>SUMIFS('Planificación 2026-1'!S:S,'Planificación 2026-1'!X:X,C83,'Planificación 2026-1'!H:H,"T4",'Planificación 2026-1'!I:I,"&lt;3")</f>
        <v>0</v>
      </c>
      <c r="DH83" s="58" t="str">
        <f t="shared" si="17"/>
        <v>P09</v>
      </c>
      <c r="DI83" s="27">
        <f>IF(C83="","",SUMIFS('Planificación 2026-1'!S:S,'Planificación 2026-1'!X:X,C83,'Planificación 2026-1'!F:F,"PRINCIPAL",'Planificación 2026-1'!Y:Y,"VIRTUAL"))</f>
        <v>0</v>
      </c>
      <c r="DJ83" s="27">
        <f>IF(C83="","",SUMIFS('Planificación 2026-1'!S:S,'Planificación 2026-1'!X:X,C83,'Planificación 2026-1'!F:F,"PRINCIPAL",'Planificación 2026-1'!Y:Y,"PRESENCIAL"))</f>
        <v>36</v>
      </c>
      <c r="DK83" s="27">
        <f>IF(C83="","",SUMIFS('Planificación 2026-1'!S:S,'Planificación 2026-1'!X:X,C83,'Planificación 2026-1'!F:F,"PRINCIPAL",'Planificación 2026-1'!Y:Y,"HIBRIDO PRESENCIAL"))</f>
        <v>0</v>
      </c>
      <c r="DL83" s="58" t="str">
        <f t="shared" si="18"/>
        <v/>
      </c>
      <c r="DM83" s="58">
        <f>IF(C83="","",SUMIFS('Planificación 2026-1'!S:S,'Planificación 2026-1'!X:X,C83,'Planificación 2026-1'!F:F,"FILIAL",'Planificación 2026-1'!Y:Y,"VIRTUAL"))</f>
        <v>0</v>
      </c>
      <c r="DN83" s="60">
        <f>IF(C83="","",SUMIFS('Planificación 2026-1'!S:S,'Planificación 2026-1'!X:X,C83,'Planificación 2026-1'!F:F,"FILIAL",'Planificación 2026-1'!Y:Y,"PRESENCIAL"))</f>
        <v>0</v>
      </c>
      <c r="DO83" s="29">
        <f>IF(C83="","",SUMIFS('Planificación 2026-1'!S:S,'Planificación 2026-1'!X:X,C83,'Planificación 2026-1'!F:F,"FILIAL",'Planificación 2026-1'!Y:Y,"HIBRIDO PRESENCIAL"))</f>
        <v>0</v>
      </c>
      <c r="DP83" s="61" t="str">
        <f t="shared" si="19"/>
        <v/>
      </c>
      <c r="DQ83" s="58">
        <f>IF(C83="","",SUMIFS('Planificación 2026-1'!S:S,'Planificación 2026-1'!X:X,C83,'Planificación 2026-1'!F:F,"SUNAMPE",'Planificación 2026-1'!Y:Y,"VIRTUAL"))</f>
        <v>0</v>
      </c>
      <c r="DR83" s="29">
        <f>IF(C83="","",SUMIFS('Planificación 2026-1'!S:S,'Planificación 2026-1'!X:X,C83,'Planificación 2026-1'!F:F,"SUNAMPE",'Planificación 2026-1'!Y:Y,"PRESENCIAL"))</f>
        <v>0</v>
      </c>
      <c r="DS83" s="61" t="str">
        <f t="shared" si="20"/>
        <v/>
      </c>
      <c r="DT83" s="58">
        <f>IF(C83="","",SUMIFS('Planificación 2026-1'!S:S,'Planificación 2026-1'!X:X,C83,'Planificación 2026-1'!F:F,"HUAURA",'Planificación 2026-1'!Y:Y,"VIRTUAL"))</f>
        <v>0</v>
      </c>
      <c r="DU83" s="29">
        <f>IF(C83="","",SUMIFS('Planificación 2026-1'!S:S,'Planificación 2026-1'!X:X,C83,'Planificación 2026-1'!F:F,"HUAURA",'Planificación 2026-1'!Y:Y,"PRESENCIAL"))</f>
        <v>0</v>
      </c>
      <c r="DV83" s="32">
        <f>SUMIFS('Planificación 2026-1'!S:S,'Planificación 2026-1'!X:X,C83,'Planificación 2026-1'!F:F,"PRINCIPAL",'Planificación 2026-1'!Y:Y,"VIRTUAL",'Planificación 2026-1'!I:I,"&gt;2")</f>
        <v>0</v>
      </c>
      <c r="DW83" s="32">
        <f>SUMIFS('Planificación 2026-1'!S:S,'Planificación 2026-1'!X:X,C83,'Planificación 2026-1'!F:F,"PRINCIPAL",'Planificación 2026-1'!Y:Y,"&lt;&gt;VIRTUAL",'Planificación 2026-1'!I:I,"&gt;2")</f>
        <v>36</v>
      </c>
      <c r="DX83" s="32">
        <f>SUMIFS('Planificación 2026-1'!S:S,'Planificación 2026-1'!X:X,C83,'Planificación 2026-1'!F:F,"SUNAMPE",'Planificación 2026-1'!Y:Y,"VIRTUAL",'Planificación 2026-1'!I:I,"&gt;2")</f>
        <v>0</v>
      </c>
      <c r="DY83" s="32">
        <f>SUMIFS('Planificación 2026-1'!S:S,'Planificación 2026-1'!X:X,C83,'Planificación 2026-1'!F:F,"SUNAMPE",'Planificación 2026-1'!Y:Y,"&lt;&gt;VIRTUAL",'Planificación 2026-1'!I:I,"&gt;2")</f>
        <v>0</v>
      </c>
      <c r="DZ83" s="32">
        <f>SUMIFS('Planificación 2026-1'!S:S,'Planificación 2026-1'!X:X,C83,'Planificación 2026-1'!F:F,"FILIAL",'Planificación 2026-1'!Y:Y,"VIRTUAL",'Planificación 2026-1'!I:I,"&gt;2")</f>
        <v>0</v>
      </c>
      <c r="EA83" s="32">
        <f>SUMIFS('Planificación 2026-1'!S:S,'Planificación 2026-1'!X:X,C83,'Planificación 2026-1'!F:F,"FILIAL",'Planificación 2026-1'!Y:Y,"&lt;&gt;VIRTUAL",'Planificación 2026-1'!I:I,"&gt;2")</f>
        <v>0</v>
      </c>
      <c r="EB83" s="32">
        <f>SUMIFS('Planificación 2026-1'!S:S,'Planificación 2026-1'!X:X,C83,'Planificación 2026-1'!F:F,"PORUMA",'Planificación 2026-1'!Y:Y,"VIRTUAL",'Planificación 2026-1'!I:I,"&gt;2")</f>
        <v>0</v>
      </c>
      <c r="EC83" s="32">
        <f>SUMIFS('Planificación 2026-1'!S:S,'Planificación 2026-1'!X:X,C83,'Planificación 2026-1'!F:F,"PORUMA",'Planificación 2026-1'!Y:Y,"&lt;&gt;VIRTUAL",'Planificación 2026-1'!I:I,"&gt;2")</f>
        <v>0</v>
      </c>
      <c r="ED83" s="32">
        <f>SUMIFS('Planificación 2026-1'!S:S,'Planificación 2026-1'!X:X,C83,'Planificación 2026-1'!F:F,"HUAURA",'Planificación 2026-1'!Y:Y,"VIRTUAL",'Planificación 2026-1'!I:I,"&gt;2")</f>
        <v>0</v>
      </c>
      <c r="EE83" s="32">
        <f>SUMIFS('Planificación 2026-1'!S:S,'Planificación 2026-1'!X:X,C83,'Planificación 2026-1'!F:F,"HUAURA",'Planificación 2026-1'!Y:Y,"&lt;&gt;VIRTUAL",'Planificación 2026-1'!I:I,"&gt;2")</f>
        <v>0</v>
      </c>
      <c r="EF83" s="32">
        <f>SUMIFS('Planificación 2026-1'!S:S,'Planificación 2026-1'!X:X,C83,'Planificación 2026-1'!F:F,"PRINCIPAL",'Planificación 2026-1'!Y:Y,"VIRTUAL",'Planificación 2026-1'!I:I,"&lt;3")</f>
        <v>0</v>
      </c>
      <c r="EG83" s="32">
        <f>SUMIFS('Planificación 2026-1'!S:S,'Planificación 2026-1'!X:X,C83,'Planificación 2026-1'!F:F,"PRINCIPAL",'Planificación 2026-1'!Y:Y,"&lt;&gt;VIRTUAL",'Planificación 2026-1'!I:I,"&lt;3")</f>
        <v>0</v>
      </c>
      <c r="EH83" s="32">
        <f>SUMIFS('Planificación 2026-1'!S:S,'Planificación 2026-1'!X:X,C83,'Planificación 2026-1'!F:F,"SUNAMPE",'Planificación 2026-1'!Y:Y,"VIRTUAL",'Planificación 2026-1'!I:I,"&lt;3")</f>
        <v>0</v>
      </c>
      <c r="EI83" s="32">
        <f>SUMIFS('Planificación 2026-1'!S:S,'Planificación 2026-1'!X:X,C83,'Planificación 2026-1'!F:F,"SUNAMPE",'Planificación 2026-1'!Y:Y,"&lt;&gt;VIRTUAL",'Planificación 2026-1'!I:I,"&lt;3")</f>
        <v>0</v>
      </c>
      <c r="EJ83" s="32">
        <f>SUMIFS('Planificación 2026-1'!S:S,'Planificación 2026-1'!X:X,C83,'Planificación 2026-1'!F:F,"FILIAL",'Planificación 2026-1'!Y:Y,"VIRTUAL",'Planificación 2026-1'!I:I,"&lt;3")</f>
        <v>0</v>
      </c>
      <c r="EK83" s="32">
        <f>SUMIFS('Planificación 2026-1'!S:S,'Planificación 2026-1'!X:X,C83,'Planificación 2026-1'!F:F,"FILIAL",'Planificación 2026-1'!Y:Y,"&lt;&gt;VIRTUAL",'Planificación 2026-1'!I:I,"&lt;3")</f>
        <v>0</v>
      </c>
      <c r="EL83" s="32">
        <f>SUMIFS('Planificación 2026-1'!S:S,'Planificación 2026-1'!X:X,C83,'Planificación 2026-1'!F:F,"PORUMA",'Planificación 2026-1'!Y:Y,"VIRTUAL",'Planificación 2026-1'!I:I,"&lt;3")</f>
        <v>0</v>
      </c>
      <c r="EM83" s="32">
        <f>SUMIFS('Planificación 2026-1'!S:S,'Planificación 2026-1'!X:X,C83,'Planificación 2026-1'!F:F,"PORUMA",'Planificación 2026-1'!Y:Y,"&lt;&gt;VIRTUAL",'Planificación 2026-1'!I:I,"&lt;3")</f>
        <v>0</v>
      </c>
      <c r="EN83" s="32">
        <f>SUMIFS('Planificación 2026-1'!S:S,'Planificación 2026-1'!X:X,C83,'Planificación 2026-1'!F:F,"HUAURA",'Planificación 2026-1'!Y:Y,"VIRTUAL",'Planificación 2026-1'!I:I,"&lt;3")</f>
        <v>0</v>
      </c>
      <c r="EO83" s="32">
        <f>SUMIFS('Planificación 2026-1'!S:S,'Planificación 2026-1'!X:X,C83,'Planificación 2026-1'!F:F,"HUAURA",'Planificación 2026-1'!Y:Y,"&lt;&gt;VIRTUAL",'Planificación 2026-1'!I:I,"&lt;3")</f>
        <v>0</v>
      </c>
      <c r="EP83" s="32">
        <f t="shared" ref="EP83:EP141" si="32">EJ83+DZ83+EA83+EK83</f>
        <v>0</v>
      </c>
      <c r="EQ83" s="32">
        <f t="shared" si="21"/>
        <v>0</v>
      </c>
      <c r="ER83" s="32">
        <f t="shared" si="22"/>
        <v>0</v>
      </c>
      <c r="ES83" s="32">
        <f t="shared" si="23"/>
        <v>36</v>
      </c>
      <c r="ET83" s="32">
        <f t="shared" si="24"/>
        <v>0</v>
      </c>
      <c r="EU83" s="32">
        <f t="shared" si="25"/>
        <v>36</v>
      </c>
      <c r="EV83" s="32" t="b">
        <f>EXACT(EU83,E83)</f>
        <v>1</v>
      </c>
      <c r="EW83" s="32"/>
      <c r="EX83" s="32">
        <f t="shared" si="14"/>
        <v>0</v>
      </c>
      <c r="EY83" s="32">
        <f t="shared" si="15"/>
        <v>36</v>
      </c>
      <c r="EZ83" s="32" t="b">
        <f>EXACT(SUM(EX83:EY83),E83)</f>
        <v>1</v>
      </c>
      <c r="FA83" s="32" t="str">
        <f t="shared" si="16"/>
        <v>SEDE</v>
      </c>
      <c r="FB83" s="32" t="str">
        <f t="shared" si="26"/>
        <v>PRESENCIAL</v>
      </c>
    </row>
    <row r="84" spans="1:158">
      <c r="A84" s="33"/>
      <c r="B84" s="66">
        <v>81</v>
      </c>
      <c r="C84" s="32" t="s">
        <v>286</v>
      </c>
      <c r="D84" s="429">
        <v>42670596</v>
      </c>
      <c r="E84" s="62">
        <f>SUMIF('Planificación 2026-1'!X:X,C84,'Planificación 2026-1'!S:S)</f>
        <v>15</v>
      </c>
      <c r="F84" s="63" t="s">
        <v>203</v>
      </c>
      <c r="G84" s="454" t="s">
        <v>200</v>
      </c>
      <c r="H84" s="64" t="s">
        <v>111</v>
      </c>
      <c r="I84" s="64" t="s">
        <v>173</v>
      </c>
      <c r="J84" s="124" t="s">
        <v>38</v>
      </c>
      <c r="K84" s="124" t="s">
        <v>166</v>
      </c>
      <c r="L84" s="57" t="str">
        <f>IF(SUM(COUNTIFS('Planificación 2026-1'!F:F,"PRINCIPAL",'Planificación 2026-1'!X:X,C84,'Planificación 2026-1'!H:H,"AF"))&gt;0,"P01"," ")</f>
        <v xml:space="preserve"> </v>
      </c>
      <c r="M84" s="58" t="str">
        <f>IF(SUM(COUNTIFS('Planificación 2026-1'!F:F,"PRINCIPAL",'Planificación 2026-1'!X:X,C84,'Planificación 2026-1'!H:H,"EN"))&gt;0,"P02"," ")</f>
        <v xml:space="preserve"> </v>
      </c>
      <c r="N84" s="58" t="str">
        <f>IF(SUM(COUNTIFS('Planificación 2026-1'!F:F,"PRINCIPAL",'Planificación 2026-1'!X:X,C84,'Planificación 2026-1'!H:H,"IS"))&gt;0,"P03"," ")</f>
        <v xml:space="preserve"> </v>
      </c>
      <c r="O84" s="58" t="str">
        <f>IF(SUM(COUNTIFS('Planificación 2026-1'!F:F,"PRINCIPAL",'Planificación 2026-1'!X:X,C84,'Planificación 2026-1'!H:H,"PS"))&gt;0,"P04"," ")</f>
        <v xml:space="preserve"> </v>
      </c>
      <c r="P84" s="58"/>
      <c r="Q84" s="58" t="str">
        <f>IF(SUM(COUNTIFS('Planificación 2026-1'!F:F,"PRINCIPAL",'Planificación 2026-1'!X:X,C84,'Planificación 2026-1'!H:H,"IN"))&gt;0,"P06"," ")</f>
        <v xml:space="preserve"> </v>
      </c>
      <c r="R84" s="58" t="str">
        <f>IF(SUM(COUNTIFS('Planificación 2026-1'!F:F,"PRINCIPAL",'Planificación 2026-1'!X:X,C84,'Planificación 2026-1'!H:H,"CA"))&gt;0,"P07"," ")</f>
        <v xml:space="preserve"> </v>
      </c>
      <c r="S84" s="58" t="str">
        <f>IF(SUM(COUNTIFS('Planificación 2026-1'!F:F,"PRINCIPAL",'Planificación 2026-1'!X:X,C84,'Planificación 2026-1'!H:H,"DE"))&gt;0,"P08"," ")</f>
        <v xml:space="preserve"> </v>
      </c>
      <c r="T84" s="58" t="str">
        <f>IF(SUM(COUNTIFS('Planificación 2026-1'!F:F,"PRINCIPAL",'Planificación 2026-1'!X:X,C84,'Planificación 2026-1'!H:H,"OB"))&gt;0,"P09"," ")</f>
        <v xml:space="preserve"> </v>
      </c>
      <c r="U84" s="58" t="str">
        <f>IF(SUM(COUNTIFS('Planificación 2026-1'!F:F,"PRINCIPAL",'Planificación 2026-1'!X:X,C84,'Planificación 2026-1'!H:H,"MH"))&gt;0,"P31"," ")</f>
        <v xml:space="preserve"> </v>
      </c>
      <c r="V84" s="58" t="str">
        <f>IF(SUM(COUNTIFS('Planificación 2026-1'!F:F,"PRINCIPAL",'Planificación 2026-1'!X:X,C84,'Planificación 2026-1'!H:H,"IC"))&gt;0,"P32"," ")</f>
        <v xml:space="preserve"> </v>
      </c>
      <c r="W84" s="58" t="str">
        <f>IF(SUM(COUNTIFS('Planificación 2026-1'!F:F,"PRINCIPAL",'Planificación 2026-1'!X:X,C84,'Planificación 2026-1'!H:H,"AR"))&gt;0,"P34"," ")</f>
        <v xml:space="preserve"> </v>
      </c>
      <c r="X84" s="58" t="str">
        <f>IF(SUM(COUNTIFS('Planificación 2026-1'!F:F,"PRINCIPAL",'Planificación 2026-1'!X:X,C84,'Planificación 2026-1'!H:H,"T1"))&gt;0,"P35"," ")</f>
        <v xml:space="preserve"> </v>
      </c>
      <c r="Y84" s="58" t="str">
        <f>IF(SUM(COUNTIFS('Planificación 2026-1'!F:F,"PRINCIPAL",'Planificación 2026-1'!X:X,C84,'Planificación 2026-1'!H:H,"T3"))&gt;0,"P36"," ")</f>
        <v xml:space="preserve"> </v>
      </c>
      <c r="Z84" s="58" t="str">
        <f>IF(SUM(COUNTIFS('Planificación 2026-1'!F:F,"PRINCIPAL",'Planificación 2026-1'!X:X,C84,'Planificación 2026-1'!H:H,"T2"))&gt;0,"P37"," ")</f>
        <v xml:space="preserve"> </v>
      </c>
      <c r="AA84" s="58" t="str">
        <f>IF(SUM(COUNTIFS('Planificación 2026-1'!F:F,"PRINCIPAL",'Planificación 2026-1'!X:X,C84,'Planificación 2026-1'!H:H,"AE"))&gt;0,"P38"," ")</f>
        <v xml:space="preserve"> </v>
      </c>
      <c r="AB84" s="58" t="str">
        <f>IF(SUM(COUNTIFS('Planificación 2026-1'!F:F,"PRINCIPAL",'Planificación 2026-1'!X:X,C84,'Planificación 2026-1'!H:H,"T4"))&gt;0,"P55"," ")</f>
        <v xml:space="preserve"> </v>
      </c>
      <c r="AC84" s="58" t="str">
        <f>IF(SUM(COUNTIFS('Planificación 2026-1'!F:F,"FILIAL",'Planificación 2026-1'!X:X,C84,'Planificación 2026-1'!H:H,"AF"))&gt;0," P01"," ")</f>
        <v xml:space="preserve"> </v>
      </c>
      <c r="AD84" s="58" t="str">
        <f>IF(SUM(COUNTIFS('Planificación 2026-1'!F:F,"FILIAL",'Planificación 2026-1'!X:X,C84,'Planificación 2026-1'!H:H,"EN"))&gt;0,"P02"," ")</f>
        <v>P02</v>
      </c>
      <c r="AE84" s="58" t="str">
        <f>IF(SUM(COUNTIFS('Planificación 2026-1'!F:F,"FILIAL",'Planificación 2026-1'!X:X,C84,'Planificación 2026-1'!H:H,"IS"))&gt;0,"P03"," ")</f>
        <v xml:space="preserve"> </v>
      </c>
      <c r="AF84" s="58" t="str">
        <f>IF(SUM(COUNTIFS('Planificación 2026-1'!F:F,"FILIAL",'Planificación 2026-1'!X:X,C84,'Planificación 2026-1'!H:H,"PS"))&gt;0,"P04"," ")</f>
        <v>P04</v>
      </c>
      <c r="AG84" s="58"/>
      <c r="AH84" s="58" t="str">
        <f>IF(SUM(COUNTIFS('Planificación 2026-1'!F:F,"FILIAL",'Planificación 2026-1'!X:X,C84,'Planificación 2026-1'!H:H,"IN"))&gt;0,"P06"," ")</f>
        <v xml:space="preserve"> </v>
      </c>
      <c r="AI84" s="58" t="str">
        <f>IF(SUM(COUNTIFS('Planificación 2026-1'!F:F,"FILIAL",'Planificación 2026-1'!X:X,C84,'Planificación 2026-1'!H:H,"CA"))&gt;0,"P07"," ")</f>
        <v xml:space="preserve"> </v>
      </c>
      <c r="AJ84" s="58" t="str">
        <f>IF(SUM(COUNTIFS('Planificación 2026-1'!F:F,"FILIAL",'Planificación 2026-1'!X:X,C84,'Planificación 2026-1'!H:H,"DE"))&gt;0,"P08"," ")</f>
        <v xml:space="preserve"> </v>
      </c>
      <c r="AK84" s="58" t="str">
        <f>IF(SUM(COUNTIFS('Planificación 2026-1'!F:F,"FILIAL",'Planificación 2026-1'!X:X,C84,'Planificación 2026-1'!H:H,"OB"))&gt;0,"P09"," ")</f>
        <v xml:space="preserve"> </v>
      </c>
      <c r="AL84" s="58" t="str">
        <f>IF(SUM(COUNTIFS('Planificación 2026-1'!F:F,"FILIAL",'Planificación 2026-1'!X:X,C84,'Planificación 2026-1'!H:H,"MH"))&gt;0,"P31"," ")</f>
        <v xml:space="preserve"> </v>
      </c>
      <c r="AM84" s="58" t="str">
        <f>IF(SUM(COUNTIFS('Planificación 2026-1'!F:F,"FILIAL",'Planificación 2026-1'!X:X,C84,'Planificación 2026-1'!H:H,"IC"))&gt;0,"P32"," ")</f>
        <v xml:space="preserve"> </v>
      </c>
      <c r="AN84" s="58" t="str">
        <f>IF(SUM(COUNTIFS('Planificación 2026-1'!F:F,"FILIAL",'Planificación 2026-1'!X:X,C84,'Planificación 2026-1'!H:H,"AR"))&gt;0,"P34"," ")</f>
        <v xml:space="preserve"> </v>
      </c>
      <c r="AO84" s="58" t="str">
        <f>IF(SUM(COUNTIFS('Planificación 2026-1'!F:F,"FILIAL",'Planificación 2026-1'!X:X,C84,'Planificación 2026-1'!H:H,"T1"))&gt;0,"P35"," ")</f>
        <v xml:space="preserve"> </v>
      </c>
      <c r="AP84" s="58" t="str">
        <f>IF(SUM(COUNTIFS('Planificación 2026-1'!F:F,"FILIAL",'Planificación 2026-1'!X:X,C84,'Planificación 2026-1'!H:H,"T3"))&gt;0,"P36"," ")</f>
        <v xml:space="preserve"> </v>
      </c>
      <c r="AQ84" s="58" t="str">
        <f>IF(SUM(COUNTIFS('Planificación 2026-1'!F:F,"FILIAL",'Planificación 2026-1'!X:X,C84,'Planificación 2026-1'!H:H,"T2"))&gt;0,"P37"," ")</f>
        <v xml:space="preserve"> </v>
      </c>
      <c r="AR84" s="58" t="str">
        <f>IF(SUM(COUNTIFS('Planificación 2026-1'!F:F,"FILIAL",'Planificación 2026-1'!X:X,C84,'Planificación 2026-1'!H:H,"AE"))&gt;0,"P38"," ")</f>
        <v xml:space="preserve"> </v>
      </c>
      <c r="AS84" s="58" t="str">
        <f>IF(SUM(COUNTIFS('Planificación 2026-1'!F:F,"FILIAL",'Planificación 2026-1'!X:X,C84,'Planificación 2026-1'!H:H,"T4"))&gt;0,"P55"," ")</f>
        <v xml:space="preserve"> </v>
      </c>
      <c r="AT84" s="58" t="str">
        <f>IF(SUM(COUNTIFS('Planificación 2026-1'!F:F,"SUNAMPE",'Planificación 2026-1'!X:X,C84,'Planificación 2026-1'!H:H,"AF"))&gt;0," P01"," ")</f>
        <v xml:space="preserve"> </v>
      </c>
      <c r="AU84" s="58" t="str">
        <f>IF(SUM(COUNTIFS('Planificación 2026-1'!F:F,"SUNAMPE",'Planificación 2026-1'!X:X,C84,'Planificación 2026-1'!H:H,"EN"))&gt;0,"P02"," ")</f>
        <v xml:space="preserve"> </v>
      </c>
      <c r="AV84" s="58" t="str">
        <f>IF(SUM(COUNTIFS('Planificación 2026-1'!F:F,"SUNAMPE",'Planificación 2026-1'!X:X,C84,'Planificación 2026-1'!H:H,"IS"))&gt;0,"P03"," ")</f>
        <v xml:space="preserve"> </v>
      </c>
      <c r="AW84" s="58" t="str">
        <f>IF(SUM(COUNTIFS('Planificación 2026-1'!F:F,"SUNAMPE",'Planificación 2026-1'!X:X,C84,'Planificación 2026-1'!H:H,"PS"))&gt;0,"P04"," ")</f>
        <v xml:space="preserve"> </v>
      </c>
      <c r="AX84" s="58"/>
      <c r="AY84" s="58" t="str">
        <f>IF(SUM(COUNTIFS('Planificación 2026-1'!F:F,"SUNAMPE",'Planificación 2026-1'!X:X,C84,'Planificación 2026-1'!H:H,"IN"))&gt;0,"P06"," ")</f>
        <v xml:space="preserve"> </v>
      </c>
      <c r="AZ84" s="58" t="str">
        <f>IF(SUM(COUNTIFS('Planificación 2026-1'!F:F,"SUNAMPE",'Planificación 2026-1'!X:X,C84,'Planificación 2026-1'!H:H,"CA"))&gt;0,"P07"," ")</f>
        <v xml:space="preserve"> </v>
      </c>
      <c r="BA84" s="58" t="str">
        <f>IF(SUM(COUNTIFS('Planificación 2026-1'!F:F,"SUNAMPE",'Planificación 2026-1'!X:X,C84,'Planificación 2026-1'!H:H,"DE"))&gt;0,"P08"," ")</f>
        <v xml:space="preserve"> </v>
      </c>
      <c r="BB84" s="58" t="str">
        <f>IF(SUM(COUNTIFS('Planificación 2026-1'!F:F,"SUNAMPE",'Planificación 2026-1'!X:X,C84,'Planificación 2026-1'!H:H,"OB"))&gt;0,"P09"," ")</f>
        <v xml:space="preserve"> </v>
      </c>
      <c r="BC84" s="58" t="str">
        <f>IF(SUM(COUNTIFS('Planificación 2026-1'!F:F,"SUNAMPE",'Planificación 2026-1'!X:X,C84,'Planificación 2026-1'!H:H,"MH"))&gt;0,"P31"," ")</f>
        <v xml:space="preserve"> </v>
      </c>
      <c r="BD84" s="58" t="str">
        <f>IF(SUM(COUNTIFS('Planificación 2026-1'!F:F,"SUNAMPE",'Planificación 2026-1'!X:X,C84,'Planificación 2026-1'!H:H,"IC"))&gt;0,"P32"," ")</f>
        <v xml:space="preserve"> </v>
      </c>
      <c r="BE84" s="58" t="str">
        <f>IF(SUM(COUNTIFS('Planificación 2026-1'!F:F,"SUNAMPE",'Planificación 2026-1'!X:X,C84,'Planificación 2026-1'!H:H,"AR"))&gt;0,"P34"," ")</f>
        <v xml:space="preserve"> </v>
      </c>
      <c r="BF84" s="58" t="str">
        <f>IF(SUM(COUNTIFS('Planificación 2026-1'!F:F,"SUNAMPE",'Planificación 2026-1'!X:X,C84,'Planificación 2026-1'!H:H,"T1"))&gt;0,"P35"," ")</f>
        <v xml:space="preserve"> </v>
      </c>
      <c r="BG84" s="58" t="str">
        <f>IF(SUM(COUNTIFS('Planificación 2026-1'!F:F,"SUNAMPE",'Planificación 2026-1'!X:X,C84,'Planificación 2026-1'!H:H,"T3"))&gt;0,"P36"," ")</f>
        <v xml:space="preserve"> </v>
      </c>
      <c r="BH84" s="58" t="str">
        <f>IF(SUM(COUNTIFS('Planificación 2026-1'!F:F,"SUNAMPE",'Planificación 2026-1'!X:X,C84,'Planificación 2026-1'!H:H,"T2"))&gt;0,"P37"," ")</f>
        <v xml:space="preserve"> </v>
      </c>
      <c r="BI84" s="58" t="str">
        <f>IF(SUM(COUNTIFS('Planificación 2026-1'!F:F,"SUNAMPE",'Planificación 2026-1'!X:X,C84,'Planificación 2026-1'!H:H,"AE"))&gt;0,"P38"," ")</f>
        <v xml:space="preserve"> </v>
      </c>
      <c r="BJ84" s="58" t="str">
        <f>IF(SUM(COUNTIFS('Planificación 2026-1'!F:F,"SUNAMPE",'Planificación 2026-1'!X:X,C84,'Planificación 2026-1'!H:H,"T4"))&gt;0,"P55"," ")</f>
        <v xml:space="preserve"> </v>
      </c>
      <c r="BK84" s="58" t="str">
        <f>IF(SUM(COUNTIFS('Planificación 2026-1'!F:F,"HUAURA",'Planificación 2026-1'!X:X,C84,'Planificación 2026-1'!H:H,"AF"))&gt;0," P01"," ")</f>
        <v xml:space="preserve"> </v>
      </c>
      <c r="BL84" s="58" t="str">
        <f>IF(SUM(COUNTIFS('Planificación 2026-1'!F:F,"HUAURA",'Planificación 2026-1'!X:X,C84,'Planificación 2026-1'!H:H,"EN"))&gt;0,"P02"," ")</f>
        <v xml:space="preserve"> </v>
      </c>
      <c r="BM84" s="58" t="str">
        <f>IF(SUM(COUNTIFS('Planificación 2026-1'!F:F,"HUAURA",'Planificación 2026-1'!X:X,C84,'Planificación 2026-1'!H:H,"IS"))&gt;0,"P03"," ")</f>
        <v xml:space="preserve"> </v>
      </c>
      <c r="BN84" s="58" t="str">
        <f>IF(SUM(COUNTIFS('Planificación 2026-1'!F:F,"HUAURA",'Planificación 2026-1'!X:X,C84,'Planificación 2026-1'!H:H,"PS"))&gt;0,"P04"," ")</f>
        <v xml:space="preserve"> </v>
      </c>
      <c r="BO84" s="58"/>
      <c r="BP84" s="58" t="str">
        <f>IF(SUM(COUNTIFS('Planificación 2026-1'!F:F,"HUAURA",'Planificación 2026-1'!X:X,C84,'Planificación 2026-1'!H:H,"IN"))&gt;0,"P06"," ")</f>
        <v xml:space="preserve"> </v>
      </c>
      <c r="BQ84" s="58" t="str">
        <f>IF(SUM(COUNTIFS('Planificación 2026-1'!F:F,"HUAURA",'Planificación 2026-1'!X:X,C84,'Planificación 2026-1'!H:H,"CA"))&gt;0,"P07"," ")</f>
        <v xml:space="preserve"> </v>
      </c>
      <c r="BR84" s="58" t="str">
        <f>IF(SUM(COUNTIFS('Planificación 2026-1'!F:F,"HUAURA",'Planificación 2026-1'!X:X,C84,'Planificación 2026-1'!H:H,"DE"))&gt;0,"P08"," ")</f>
        <v xml:space="preserve"> </v>
      </c>
      <c r="BS84" s="58" t="str">
        <f>IF(SUM(COUNTIFS('Planificación 2026-1'!F:F,"HUAURA",'Planificación 2026-1'!X:X,C84,'Planificación 2026-1'!H:H,"OB"))&gt;0,"P09"," ")</f>
        <v xml:space="preserve"> </v>
      </c>
      <c r="BT84" s="58" t="str">
        <f>IF(SUM(COUNTIFS('Planificación 2026-1'!F:F,"HUAURA",'Planificación 2026-1'!X:X,C84,'Planificación 2026-1'!H:H,"MH"))&gt;0,"P31"," ")</f>
        <v xml:space="preserve"> </v>
      </c>
      <c r="BU84" s="58" t="str">
        <f>IF(SUM(COUNTIFS('Planificación 2026-1'!F:F,"HUAURA",'Planificación 2026-1'!X:X,C84,'Planificación 2026-1'!H:H,"IC"))&gt;0,"P32"," ")</f>
        <v xml:space="preserve"> </v>
      </c>
      <c r="BV84" s="58" t="str">
        <f>IF(SUM(COUNTIFS('Planificación 2026-1'!F:F,"HUAURA",'Planificación 2026-1'!X:X,C84,'Planificación 2026-1'!H:H,"AR"))&gt;0,"P34"," ")</f>
        <v xml:space="preserve"> </v>
      </c>
      <c r="BW84" s="58" t="str">
        <f>IF(SUM(COUNTIFS('Planificación 2026-1'!F:F,"HUAURA",'Planificación 2026-1'!X:X,C84,'Planificación 2026-1'!H:H,"T1"))&gt;0,"P35"," ")</f>
        <v xml:space="preserve"> </v>
      </c>
      <c r="BX84" s="58" t="str">
        <f>IF(SUM(COUNTIFS('Planificación 2026-1'!F:F,"HUAURA",'Planificación 2026-1'!X:X,C84,'Planificación 2026-1'!H:H,"T3"))&gt;0,"P36"," ")</f>
        <v xml:space="preserve"> </v>
      </c>
      <c r="BY84" s="58" t="str">
        <f>IF(SUM(COUNTIFS('Planificación 2026-1'!F:F,"HUAURA",'Planificación 2026-1'!X:X,C84,'Planificación 2026-1'!H:H,"T2"))&gt;0,"P37"," ")</f>
        <v xml:space="preserve"> </v>
      </c>
      <c r="BZ84" s="58" t="str">
        <f>IF(SUM(COUNTIFS('Planificación 2026-1'!F:F,"HUAURA",'Planificación 2026-1'!X:X,C84,'Planificación 2026-1'!H:H,"AE"))&gt;0,"P38"," ")</f>
        <v xml:space="preserve"> </v>
      </c>
      <c r="CA84" s="58" t="str">
        <f>IF(SUM(COUNTIFS('Planificación 2026-1'!F:F,"HUAURA",'Planificación 2026-1'!X:X,C84,'Planificación 2026-1'!H:H,"T4"))&gt;0,"P55"," ")</f>
        <v xml:space="preserve"> </v>
      </c>
      <c r="CB84" s="59">
        <f>SUMIFS('Planificación 2026-1'!S:S,'Planificación 2026-1'!X:X,C84,'Planificación 2026-1'!H:H,"AF",'Planificación 2026-1'!I:I,"&gt;2")</f>
        <v>0</v>
      </c>
      <c r="CC84" s="59">
        <f>SUMIFS('Planificación 2026-1'!S:S,'Planificación 2026-1'!X:X,C84,'Planificación 2026-1'!H:H,"EN",'Planificación 2026-1'!I:I,"&gt;2")</f>
        <v>0</v>
      </c>
      <c r="CD84" s="59">
        <f>SUMIFS('Planificación 2026-1'!S:S,'Planificación 2026-1'!X:X,C84,'Planificación 2026-1'!H:H,"IS",'Planificación 2026-1'!I:I,"&gt;2")</f>
        <v>0</v>
      </c>
      <c r="CE84" s="59">
        <f>SUMIFS('Planificación 2026-1'!S:S,'Planificación 2026-1'!X:X,C84,'Planificación 2026-1'!H:H,"PS",'Planificación 2026-1'!I:I,"&gt;2")</f>
        <v>0</v>
      </c>
      <c r="CF84" s="59">
        <f>SUMIFS('Planificación 2026-1'!S:S,'Planificación 2026-1'!X:X,C84,'Planificación 2026-1'!H:H,"IN",'Planificación 2026-1'!I:I,"&gt;2")</f>
        <v>0</v>
      </c>
      <c r="CG84" s="59">
        <f>SUMIFS('Planificación 2026-1'!S:S,'Planificación 2026-1'!X:X,C84,'Planificación 2026-1'!H:H,"CA",'Planificación 2026-1'!I:I,"&gt;2")</f>
        <v>0</v>
      </c>
      <c r="CH84" s="59">
        <f>SUMIFS('Planificación 2026-1'!S:S,'Planificación 2026-1'!X:X,C84,'Planificación 2026-1'!H:H,"DE",'Planificación 2026-1'!I:I,"&gt;2")</f>
        <v>0</v>
      </c>
      <c r="CI84" s="59">
        <f>SUMIFS('Planificación 2026-1'!S:S,'Planificación 2026-1'!X:X,C84,'Planificación 2026-1'!H:H,"OB",'Planificación 2026-1'!I:I,"&gt;2")</f>
        <v>0</v>
      </c>
      <c r="CJ84" s="59">
        <f>SUMIFS('Planificación 2026-1'!S:S,'Planificación 2026-1'!X:X,C84,'Planificación 2026-1'!H:H,"MH",'Planificación 2026-1'!I:I,"&gt;2")</f>
        <v>0</v>
      </c>
      <c r="CK84" s="59">
        <f>SUMIFS('Planificación 2026-1'!S:S,'Planificación 2026-1'!X:X,C84,'Planificación 2026-1'!H:H,"IC",'Planificación 2026-1'!I:I,"&gt;2")</f>
        <v>0</v>
      </c>
      <c r="CL84" s="59">
        <f>SUMIFS('Planificación 2026-1'!S:S,'Planificación 2026-1'!X:X,C84,'Planificación 2026-1'!H:H,"AR",'Planificación 2026-1'!I:I,"&gt;2")</f>
        <v>0</v>
      </c>
      <c r="CM84" s="59">
        <f>SUMIFS('Planificación 2026-1'!S:S,'Planificación 2026-1'!X:X,C84,'Planificación 2026-1'!H:H,"AE",'Planificación 2026-1'!I:I,"&gt;2")</f>
        <v>0</v>
      </c>
      <c r="CN84" s="59">
        <f>SUMIFS('Planificación 2026-1'!S:S,'Planificación 2026-1'!X:X,C84,'Planificación 2026-1'!H:H,"T1",'Planificación 2026-1'!I:I,"&gt;2")</f>
        <v>0</v>
      </c>
      <c r="CO84" s="59">
        <f>SUMIFS('Planificación 2026-1'!S:S,'Planificación 2026-1'!X:X,C84,'Planificación 2026-1'!H:H,"T3",'Planificación 2026-1'!I:I,"&gt;2")</f>
        <v>0</v>
      </c>
      <c r="CP84" s="59">
        <f>SUMIFS('Planificación 2026-1'!S:S,'Planificación 2026-1'!X:X,C84,'Planificación 2026-1'!H:H,"T2",'Planificación 2026-1'!I:I,"&gt;2")</f>
        <v>0</v>
      </c>
      <c r="CQ84" s="59">
        <f>SUMIFS('Planificación 2026-1'!S:S,'Planificación 2026-1'!X:X,C84,'Planificación 2026-1'!H:H,"T4",'Planificación 2026-1'!I:I,"&gt;2")</f>
        <v>0</v>
      </c>
      <c r="CR84" s="59">
        <f>SUMIFS('Planificación 2026-1'!S:S,'Planificación 2026-1'!X:X,C84,'Planificación 2026-1'!H:H,"AF",'Planificación 2026-1'!I:I,"&lt;3")</f>
        <v>0</v>
      </c>
      <c r="CS84" s="59">
        <f>SUMIFS('Planificación 2026-1'!S:S,'Planificación 2026-1'!X:X,C84,'Planificación 2026-1'!H:H,"EN",'Planificación 2026-1'!I:I,"&lt;3")</f>
        <v>5</v>
      </c>
      <c r="CT84" s="59">
        <f>SUMIFS('Planificación 2026-1'!S:S,'Planificación 2026-1'!X:X,C84,'Planificación 2026-1'!H:H,"IS",'Planificación 2026-1'!I:I,"&lt;3")</f>
        <v>0</v>
      </c>
      <c r="CU84" s="59">
        <f>SUMIFS('Planificación 2026-1'!S:S,'Planificación 2026-1'!X:X,C84,'Planificación 2026-1'!H:H,"PS",'Planificación 2026-1'!I:I,"&lt;3")</f>
        <v>5</v>
      </c>
      <c r="CV84" s="59">
        <f>SUMIFS('Planificación 2026-1'!S:S,'Planificación 2026-1'!X:X,C84,'Planificación 2026-1'!H:H,"IN",'Planificación 2026-1'!I:I,"&lt;3")</f>
        <v>0</v>
      </c>
      <c r="CW84" s="59">
        <f>SUMIFS('Planificación 2026-1'!S:S,'Planificación 2026-1'!X:X,C84,'Planificación 2026-1'!H:H,"CA",'Planificación 2026-1'!I:I,"&lt;3")</f>
        <v>0</v>
      </c>
      <c r="CX84" s="59">
        <f>SUMIFS('Planificación 2026-1'!S:S,'Planificación 2026-1'!X:X,C84,'Planificación 2026-1'!H:H,"DE",'Planificación 2026-1'!I:I,"&lt;3")</f>
        <v>0</v>
      </c>
      <c r="CY84" s="59">
        <f>SUMIFS('Planificación 2026-1'!S:S,'Planificación 2026-1'!X:X,C84,'Planificación 2026-1'!H:H,"OB",'Planificación 2026-1'!I:I,"&lt;3")</f>
        <v>0</v>
      </c>
      <c r="CZ84" s="59">
        <f>SUMIFS('Planificación 2026-1'!S:S,'Planificación 2026-1'!X:X,C84,'Planificación 2026-1'!H:H,"MH",'Planificación 2026-1'!I:I,"&lt;3")</f>
        <v>5</v>
      </c>
      <c r="DA84" s="59">
        <f>SUMIFS('Planificación 2026-1'!S:S,'Planificación 2026-1'!X:X,C84,'Planificación 2026-1'!H:H,"IC",'Planificación 2026-1'!I:I,"&lt;3")</f>
        <v>0</v>
      </c>
      <c r="DB84" s="59">
        <f>SUMIFS('Planificación 2026-1'!S:S,'Planificación 2026-1'!X:X,C84,'Planificación 2026-1'!H:H,"AR",'Planificación 2026-1'!I:I,"&lt;3")</f>
        <v>0</v>
      </c>
      <c r="DC84" s="59">
        <f>SUMIFS('Planificación 2026-1'!S:S,'Planificación 2026-1'!X:X,C84,'Planificación 2026-1'!H:H,"AE",'Planificación 2026-1'!I:I,"&lt;3")</f>
        <v>0</v>
      </c>
      <c r="DD84" s="59">
        <f>SUMIFS('Planificación 2026-1'!S:S,'Planificación 2026-1'!X:X,C84,'Planificación 2026-1'!H:H,"T1",'Planificación 2026-1'!I:I,"&lt;3")</f>
        <v>0</v>
      </c>
      <c r="DE84" s="59">
        <f>SUMIFS('Planificación 2026-1'!S:S,'Planificación 2026-1'!X:X,C84,'Planificación 2026-1'!H:H,"T3",'Planificación 2026-1'!I:I,"&lt;3")</f>
        <v>0</v>
      </c>
      <c r="DF84" s="59">
        <f>SUMIFS('Planificación 2026-1'!S:S,'Planificación 2026-1'!X:X,C84,'Planificación 2026-1'!H:H,"T2",'Planificación 2026-1'!I:I,"&lt;3")</f>
        <v>0</v>
      </c>
      <c r="DG84" s="59">
        <f>SUMIFS('Planificación 2026-1'!S:S,'Planificación 2026-1'!X:X,C84,'Planificación 2026-1'!H:H,"T4",'Planificación 2026-1'!I:I,"&lt;3")</f>
        <v>0</v>
      </c>
      <c r="DH84" s="58" t="str">
        <f t="shared" si="17"/>
        <v/>
      </c>
      <c r="DI84" s="27">
        <f>IF(C84="","",SUMIFS('Planificación 2026-1'!S:S,'Planificación 2026-1'!X:X,C84,'Planificación 2026-1'!F:F,"PRINCIPAL",'Planificación 2026-1'!Y:Y,"VIRTUAL"))</f>
        <v>0</v>
      </c>
      <c r="DJ84" s="27">
        <f>IF(C84="","",SUMIFS('Planificación 2026-1'!S:S,'Planificación 2026-1'!X:X,C84,'Planificación 2026-1'!F:F,"PRINCIPAL",'Planificación 2026-1'!Y:Y,"PRESENCIAL"))</f>
        <v>0</v>
      </c>
      <c r="DK84" s="27">
        <f>IF(C84="","",SUMIFS('Planificación 2026-1'!S:S,'Planificación 2026-1'!X:X,C84,'Planificación 2026-1'!F:F,"PRINCIPAL",'Planificación 2026-1'!Y:Y,"HIBRIDO PRESENCIAL"))</f>
        <v>0</v>
      </c>
      <c r="DL84" s="58" t="str">
        <f t="shared" si="18"/>
        <v>P02 P04</v>
      </c>
      <c r="DM84" s="58">
        <f>IF(C84="","",SUMIFS('Planificación 2026-1'!S:S,'Planificación 2026-1'!X:X,C84,'Planificación 2026-1'!F:F,"FILIAL",'Planificación 2026-1'!Y:Y,"VIRTUAL"))</f>
        <v>0</v>
      </c>
      <c r="DN84" s="60">
        <f>IF(C84="","",SUMIFS('Planificación 2026-1'!S:S,'Planificación 2026-1'!X:X,C84,'Planificación 2026-1'!F:F,"FILIAL",'Planificación 2026-1'!Y:Y,"PRESENCIAL"))</f>
        <v>10</v>
      </c>
      <c r="DO84" s="29">
        <f>IF(C84="","",SUMIFS('Planificación 2026-1'!S:S,'Planificación 2026-1'!X:X,C84,'Planificación 2026-1'!F:F,"FILIAL",'Planificación 2026-1'!Y:Y,"HIBRIDO PRESENCIAL"))</f>
        <v>0</v>
      </c>
      <c r="DP84" s="61" t="str">
        <f t="shared" si="19"/>
        <v/>
      </c>
      <c r="DQ84" s="58">
        <f>IF(C84="","",SUMIFS('Planificación 2026-1'!S:S,'Planificación 2026-1'!X:X,C84,'Planificación 2026-1'!F:F,"SUNAMPE",'Planificación 2026-1'!Y:Y,"VIRTUAL"))</f>
        <v>0</v>
      </c>
      <c r="DR84" s="29">
        <f>IF(C84="","",SUMIFS('Planificación 2026-1'!S:S,'Planificación 2026-1'!X:X,C84,'Planificación 2026-1'!F:F,"SUNAMPE",'Planificación 2026-1'!Y:Y,"PRESENCIAL"))</f>
        <v>0</v>
      </c>
      <c r="DS84" s="61" t="str">
        <f t="shared" si="20"/>
        <v/>
      </c>
      <c r="DT84" s="58">
        <f>IF(C84="","",SUMIFS('Planificación 2026-1'!S:S,'Planificación 2026-1'!X:X,C84,'Planificación 2026-1'!F:F,"HUAURA",'Planificación 2026-1'!Y:Y,"VIRTUAL"))</f>
        <v>0</v>
      </c>
      <c r="DU84" s="29">
        <f>IF(C84="","",SUMIFS('Planificación 2026-1'!S:S,'Planificación 2026-1'!X:X,C84,'Planificación 2026-1'!F:F,"HUAURA",'Planificación 2026-1'!Y:Y,"PRESENCIAL"))</f>
        <v>0</v>
      </c>
      <c r="DV84" s="32">
        <f>SUMIFS('Planificación 2026-1'!S:S,'Planificación 2026-1'!X:X,C84,'Planificación 2026-1'!F:F,"PRINCIPAL",'Planificación 2026-1'!Y:Y,"VIRTUAL",'Planificación 2026-1'!I:I,"&gt;2")</f>
        <v>0</v>
      </c>
      <c r="DW84" s="32">
        <f>SUMIFS('Planificación 2026-1'!S:S,'Planificación 2026-1'!X:X,C84,'Planificación 2026-1'!F:F,"PRINCIPAL",'Planificación 2026-1'!Y:Y,"&lt;&gt;VIRTUAL",'Planificación 2026-1'!I:I,"&gt;2")</f>
        <v>0</v>
      </c>
      <c r="DX84" s="32">
        <f>SUMIFS('Planificación 2026-1'!S:S,'Planificación 2026-1'!X:X,C84,'Planificación 2026-1'!F:F,"SUNAMPE",'Planificación 2026-1'!Y:Y,"VIRTUAL",'Planificación 2026-1'!I:I,"&gt;2")</f>
        <v>0</v>
      </c>
      <c r="DY84" s="32">
        <f>SUMIFS('Planificación 2026-1'!S:S,'Planificación 2026-1'!X:X,C84,'Planificación 2026-1'!F:F,"SUNAMPE",'Planificación 2026-1'!Y:Y,"&lt;&gt;VIRTUAL",'Planificación 2026-1'!I:I,"&gt;2")</f>
        <v>0</v>
      </c>
      <c r="DZ84" s="32">
        <f>SUMIFS('Planificación 2026-1'!S:S,'Planificación 2026-1'!X:X,C84,'Planificación 2026-1'!F:F,"FILIAL",'Planificación 2026-1'!Y:Y,"VIRTUAL",'Planificación 2026-1'!I:I,"&gt;2")</f>
        <v>0</v>
      </c>
      <c r="EA84" s="32">
        <f>SUMIFS('Planificación 2026-1'!S:S,'Planificación 2026-1'!X:X,C84,'Planificación 2026-1'!F:F,"FILIAL",'Planificación 2026-1'!Y:Y,"&lt;&gt;VIRTUAL",'Planificación 2026-1'!I:I,"&gt;2")</f>
        <v>0</v>
      </c>
      <c r="EB84" s="32">
        <f>SUMIFS('Planificación 2026-1'!S:S,'Planificación 2026-1'!X:X,C84,'Planificación 2026-1'!F:F,"PORUMA",'Planificación 2026-1'!Y:Y,"VIRTUAL",'Planificación 2026-1'!I:I,"&gt;2")</f>
        <v>0</v>
      </c>
      <c r="EC84" s="32">
        <f>SUMIFS('Planificación 2026-1'!S:S,'Planificación 2026-1'!X:X,C84,'Planificación 2026-1'!F:F,"PORUMA",'Planificación 2026-1'!Y:Y,"&lt;&gt;VIRTUAL",'Planificación 2026-1'!I:I,"&gt;2")</f>
        <v>0</v>
      </c>
      <c r="ED84" s="32">
        <f>SUMIFS('Planificación 2026-1'!S:S,'Planificación 2026-1'!X:X,C84,'Planificación 2026-1'!F:F,"HUAURA",'Planificación 2026-1'!Y:Y,"VIRTUAL",'Planificación 2026-1'!I:I,"&gt;2")</f>
        <v>0</v>
      </c>
      <c r="EE84" s="32">
        <f>SUMIFS('Planificación 2026-1'!S:S,'Planificación 2026-1'!X:X,C84,'Planificación 2026-1'!F:F,"HUAURA",'Planificación 2026-1'!Y:Y,"&lt;&gt;VIRTUAL",'Planificación 2026-1'!I:I,"&gt;2")</f>
        <v>0</v>
      </c>
      <c r="EF84" s="32">
        <f>SUMIFS('Planificación 2026-1'!S:S,'Planificación 2026-1'!X:X,C84,'Planificación 2026-1'!F:F,"PRINCIPAL",'Planificación 2026-1'!Y:Y,"VIRTUAL",'Planificación 2026-1'!I:I,"&lt;3")</f>
        <v>0</v>
      </c>
      <c r="EG84" s="32">
        <f>SUMIFS('Planificación 2026-1'!S:S,'Planificación 2026-1'!X:X,C84,'Planificación 2026-1'!F:F,"PRINCIPAL",'Planificación 2026-1'!Y:Y,"&lt;&gt;VIRTUAL",'Planificación 2026-1'!I:I,"&lt;3")</f>
        <v>0</v>
      </c>
      <c r="EH84" s="32">
        <f>SUMIFS('Planificación 2026-1'!S:S,'Planificación 2026-1'!X:X,C84,'Planificación 2026-1'!F:F,"SUNAMPE",'Planificación 2026-1'!Y:Y,"VIRTUAL",'Planificación 2026-1'!I:I,"&lt;3")</f>
        <v>0</v>
      </c>
      <c r="EI84" s="32">
        <f>SUMIFS('Planificación 2026-1'!S:S,'Planificación 2026-1'!X:X,C84,'Planificación 2026-1'!F:F,"SUNAMPE",'Planificación 2026-1'!Y:Y,"&lt;&gt;VIRTUAL",'Planificación 2026-1'!I:I,"&lt;3")</f>
        <v>0</v>
      </c>
      <c r="EJ84" s="32">
        <f>SUMIFS('Planificación 2026-1'!S:S,'Planificación 2026-1'!X:X,C84,'Planificación 2026-1'!F:F,"FILIAL",'Planificación 2026-1'!Y:Y,"VIRTUAL",'Planificación 2026-1'!I:I,"&lt;3")</f>
        <v>0</v>
      </c>
      <c r="EK84" s="32">
        <f>SUMIFS('Planificación 2026-1'!S:S,'Planificación 2026-1'!X:X,C84,'Planificación 2026-1'!F:F,"FILIAL",'Planificación 2026-1'!Y:Y,"&lt;&gt;VIRTUAL",'Planificación 2026-1'!I:I,"&lt;3")</f>
        <v>10</v>
      </c>
      <c r="EL84" s="32">
        <f>SUMIFS('Planificación 2026-1'!S:S,'Planificación 2026-1'!X:X,C84,'Planificación 2026-1'!F:F,"PORUMA",'Planificación 2026-1'!Y:Y,"VIRTUAL",'Planificación 2026-1'!I:I,"&lt;3")</f>
        <v>0</v>
      </c>
      <c r="EM84" s="32">
        <f>SUMIFS('Planificación 2026-1'!S:S,'Planificación 2026-1'!X:X,C84,'Planificación 2026-1'!F:F,"PORUMA",'Planificación 2026-1'!Y:Y,"&lt;&gt;VIRTUAL",'Planificación 2026-1'!I:I,"&lt;3")</f>
        <v>5</v>
      </c>
      <c r="EN84" s="32">
        <f>SUMIFS('Planificación 2026-1'!S:S,'Planificación 2026-1'!X:X,C84,'Planificación 2026-1'!F:F,"HUAURA",'Planificación 2026-1'!Y:Y,"VIRTUAL",'Planificación 2026-1'!I:I,"&lt;3")</f>
        <v>0</v>
      </c>
      <c r="EO84" s="32">
        <f>SUMIFS('Planificación 2026-1'!S:S,'Planificación 2026-1'!X:X,C84,'Planificación 2026-1'!F:F,"HUAURA",'Planificación 2026-1'!Y:Y,"&lt;&gt;VIRTUAL",'Planificación 2026-1'!I:I,"&lt;3")</f>
        <v>0</v>
      </c>
      <c r="EP84" s="32">
        <f t="shared" si="32"/>
        <v>10</v>
      </c>
      <c r="EQ84" s="32">
        <f t="shared" si="21"/>
        <v>0</v>
      </c>
      <c r="ER84" s="32">
        <f t="shared" si="22"/>
        <v>5</v>
      </c>
      <c r="ES84" s="32">
        <f t="shared" si="23"/>
        <v>0</v>
      </c>
      <c r="ET84" s="32">
        <f t="shared" si="24"/>
        <v>0</v>
      </c>
      <c r="EU84" s="32">
        <f t="shared" si="25"/>
        <v>15</v>
      </c>
      <c r="EV84" s="32" t="b">
        <f>EXACT(EU84,E84)</f>
        <v>1</v>
      </c>
      <c r="EW84" s="32"/>
      <c r="EX84" s="32">
        <f t="shared" si="14"/>
        <v>0</v>
      </c>
      <c r="EY84" s="32">
        <f t="shared" si="15"/>
        <v>10</v>
      </c>
      <c r="EZ84" s="32" t="b">
        <f>EXACT(SUM(EX84:EY84),E84)</f>
        <v>0</v>
      </c>
      <c r="FA84" s="32" t="str">
        <f t="shared" si="16"/>
        <v/>
      </c>
      <c r="FB84" s="32" t="str">
        <f t="shared" si="26"/>
        <v>PRESENCIAL</v>
      </c>
    </row>
    <row r="85" spans="1:158">
      <c r="A85" s="33"/>
      <c r="B85" s="65">
        <v>82</v>
      </c>
      <c r="C85" s="32" t="s">
        <v>287</v>
      </c>
      <c r="D85" s="429">
        <v>70271781</v>
      </c>
      <c r="E85" s="62">
        <f>SUMIF('Planificación 2026-1'!X:X,C85,'Planificación 2026-1'!S:S)</f>
        <v>19</v>
      </c>
      <c r="F85" s="63" t="s">
        <v>203</v>
      </c>
      <c r="G85" s="454" t="s">
        <v>200</v>
      </c>
      <c r="H85" s="64" t="s">
        <v>38</v>
      </c>
      <c r="I85" s="64" t="s">
        <v>152</v>
      </c>
      <c r="J85" s="32" t="s">
        <v>38</v>
      </c>
      <c r="K85" s="32" t="s">
        <v>152</v>
      </c>
      <c r="L85" s="57" t="str">
        <f>IF(SUM(COUNTIFS('Planificación 2026-1'!F:F,"PRINCIPAL",'Planificación 2026-1'!X:X,C85,'Planificación 2026-1'!H:H,"AF"))&gt;0,"P01"," ")</f>
        <v xml:space="preserve"> </v>
      </c>
      <c r="M85" s="58" t="str">
        <f>IF(SUM(COUNTIFS('Planificación 2026-1'!F:F,"PRINCIPAL",'Planificación 2026-1'!X:X,C85,'Planificación 2026-1'!H:H,"EN"))&gt;0,"P02"," ")</f>
        <v xml:space="preserve"> </v>
      </c>
      <c r="N85" s="58" t="str">
        <f>IF(SUM(COUNTIFS('Planificación 2026-1'!F:F,"PRINCIPAL",'Planificación 2026-1'!X:X,C85,'Planificación 2026-1'!H:H,"IS"))&gt;0,"P03"," ")</f>
        <v xml:space="preserve"> </v>
      </c>
      <c r="O85" s="58" t="str">
        <f>IF(SUM(COUNTIFS('Planificación 2026-1'!F:F,"PRINCIPAL",'Planificación 2026-1'!X:X,C85,'Planificación 2026-1'!H:H,"PS"))&gt;0,"P04"," ")</f>
        <v xml:space="preserve"> </v>
      </c>
      <c r="P85" s="58"/>
      <c r="Q85" s="58" t="str">
        <f>IF(SUM(COUNTIFS('Planificación 2026-1'!F:F,"PRINCIPAL",'Planificación 2026-1'!X:X,C85,'Planificación 2026-1'!H:H,"IN"))&gt;0,"P06"," ")</f>
        <v xml:space="preserve"> </v>
      </c>
      <c r="R85" s="58" t="str">
        <f>IF(SUM(COUNTIFS('Planificación 2026-1'!F:F,"PRINCIPAL",'Planificación 2026-1'!X:X,C85,'Planificación 2026-1'!H:H,"CA"))&gt;0,"P07"," ")</f>
        <v xml:space="preserve"> </v>
      </c>
      <c r="S85" s="58" t="str">
        <f>IF(SUM(COUNTIFS('Planificación 2026-1'!F:F,"PRINCIPAL",'Planificación 2026-1'!X:X,C85,'Planificación 2026-1'!H:H,"DE"))&gt;0,"P08"," ")</f>
        <v xml:space="preserve"> </v>
      </c>
      <c r="T85" s="58" t="str">
        <f>IF(SUM(COUNTIFS('Planificación 2026-1'!F:F,"PRINCIPAL",'Planificación 2026-1'!X:X,C85,'Planificación 2026-1'!H:H,"OB"))&gt;0,"P09"," ")</f>
        <v xml:space="preserve"> </v>
      </c>
      <c r="U85" s="58" t="str">
        <f>IF(SUM(COUNTIFS('Planificación 2026-1'!F:F,"PRINCIPAL",'Planificación 2026-1'!X:X,C85,'Planificación 2026-1'!H:H,"MH"))&gt;0,"P31"," ")</f>
        <v xml:space="preserve"> </v>
      </c>
      <c r="V85" s="58" t="str">
        <f>IF(SUM(COUNTIFS('Planificación 2026-1'!F:F,"PRINCIPAL",'Planificación 2026-1'!X:X,C85,'Planificación 2026-1'!H:H,"IC"))&gt;0,"P32"," ")</f>
        <v xml:space="preserve"> </v>
      </c>
      <c r="W85" s="58" t="str">
        <f>IF(SUM(COUNTIFS('Planificación 2026-1'!F:F,"PRINCIPAL",'Planificación 2026-1'!X:X,C85,'Planificación 2026-1'!H:H,"AR"))&gt;0,"P34"," ")</f>
        <v xml:space="preserve"> </v>
      </c>
      <c r="X85" s="58" t="str">
        <f>IF(SUM(COUNTIFS('Planificación 2026-1'!F:F,"PRINCIPAL",'Planificación 2026-1'!X:X,C85,'Planificación 2026-1'!H:H,"T1"))&gt;0,"P35"," ")</f>
        <v xml:space="preserve"> </v>
      </c>
      <c r="Y85" s="58" t="str">
        <f>IF(SUM(COUNTIFS('Planificación 2026-1'!F:F,"PRINCIPAL",'Planificación 2026-1'!X:X,C85,'Planificación 2026-1'!H:H,"T3"))&gt;0,"P36"," ")</f>
        <v xml:space="preserve"> </v>
      </c>
      <c r="Z85" s="58" t="str">
        <f>IF(SUM(COUNTIFS('Planificación 2026-1'!F:F,"PRINCIPAL",'Planificación 2026-1'!X:X,C85,'Planificación 2026-1'!H:H,"T2"))&gt;0,"P37"," ")</f>
        <v xml:space="preserve"> </v>
      </c>
      <c r="AA85" s="58" t="str">
        <f>IF(SUM(COUNTIFS('Planificación 2026-1'!F:F,"PRINCIPAL",'Planificación 2026-1'!X:X,C85,'Planificación 2026-1'!H:H,"AE"))&gt;0,"P38"," ")</f>
        <v xml:space="preserve"> </v>
      </c>
      <c r="AB85" s="58" t="str">
        <f>IF(SUM(COUNTIFS('Planificación 2026-1'!F:F,"PRINCIPAL",'Planificación 2026-1'!X:X,C85,'Planificación 2026-1'!H:H,"T4"))&gt;0,"P55"," ")</f>
        <v xml:space="preserve"> </v>
      </c>
      <c r="AC85" s="58" t="str">
        <f>IF(SUM(COUNTIFS('Planificación 2026-1'!F:F,"FILIAL",'Planificación 2026-1'!X:X,C85,'Planificación 2026-1'!H:H,"AF"))&gt;0," P01"," ")</f>
        <v xml:space="preserve"> </v>
      </c>
      <c r="AD85" s="58" t="str">
        <f>IF(SUM(COUNTIFS('Planificación 2026-1'!F:F,"FILIAL",'Planificación 2026-1'!X:X,C85,'Planificación 2026-1'!H:H,"EN"))&gt;0,"P02"," ")</f>
        <v xml:space="preserve"> </v>
      </c>
      <c r="AE85" s="58" t="str">
        <f>IF(SUM(COUNTIFS('Planificación 2026-1'!F:F,"FILIAL",'Planificación 2026-1'!X:X,C85,'Planificación 2026-1'!H:H,"IS"))&gt;0,"P03"," ")</f>
        <v xml:space="preserve"> </v>
      </c>
      <c r="AF85" s="58" t="str">
        <f>IF(SUM(COUNTIFS('Planificación 2026-1'!F:F,"FILIAL",'Planificación 2026-1'!X:X,C85,'Planificación 2026-1'!H:H,"PS"))&gt;0,"P04"," ")</f>
        <v>P04</v>
      </c>
      <c r="AG85" s="58"/>
      <c r="AH85" s="58" t="str">
        <f>IF(SUM(COUNTIFS('Planificación 2026-1'!F:F,"FILIAL",'Planificación 2026-1'!X:X,C85,'Planificación 2026-1'!H:H,"IN"))&gt;0,"P06"," ")</f>
        <v xml:space="preserve"> </v>
      </c>
      <c r="AI85" s="58" t="str">
        <f>IF(SUM(COUNTIFS('Planificación 2026-1'!F:F,"FILIAL",'Planificación 2026-1'!X:X,C85,'Planificación 2026-1'!H:H,"CA"))&gt;0,"P07"," ")</f>
        <v xml:space="preserve"> </v>
      </c>
      <c r="AJ85" s="58" t="str">
        <f>IF(SUM(COUNTIFS('Planificación 2026-1'!F:F,"FILIAL",'Planificación 2026-1'!X:X,C85,'Planificación 2026-1'!H:H,"DE"))&gt;0,"P08"," ")</f>
        <v xml:space="preserve"> </v>
      </c>
      <c r="AK85" s="58" t="str">
        <f>IF(SUM(COUNTIFS('Planificación 2026-1'!F:F,"FILIAL",'Planificación 2026-1'!X:X,C85,'Planificación 2026-1'!H:H,"OB"))&gt;0,"P09"," ")</f>
        <v xml:space="preserve"> </v>
      </c>
      <c r="AL85" s="58" t="str">
        <f>IF(SUM(COUNTIFS('Planificación 2026-1'!F:F,"FILIAL",'Planificación 2026-1'!X:X,C85,'Planificación 2026-1'!H:H,"MH"))&gt;0,"P31"," ")</f>
        <v xml:space="preserve"> </v>
      </c>
      <c r="AM85" s="58" t="str">
        <f>IF(SUM(COUNTIFS('Planificación 2026-1'!F:F,"FILIAL",'Planificación 2026-1'!X:X,C85,'Planificación 2026-1'!H:H,"IC"))&gt;0,"P32"," ")</f>
        <v xml:space="preserve"> </v>
      </c>
      <c r="AN85" s="58" t="str">
        <f>IF(SUM(COUNTIFS('Planificación 2026-1'!F:F,"FILIAL",'Planificación 2026-1'!X:X,C85,'Planificación 2026-1'!H:H,"AR"))&gt;0,"P34"," ")</f>
        <v xml:space="preserve"> </v>
      </c>
      <c r="AO85" s="58" t="str">
        <f>IF(SUM(COUNTIFS('Planificación 2026-1'!F:F,"FILIAL",'Planificación 2026-1'!X:X,C85,'Planificación 2026-1'!H:H,"T1"))&gt;0,"P35"," ")</f>
        <v xml:space="preserve"> </v>
      </c>
      <c r="AP85" s="58" t="str">
        <f>IF(SUM(COUNTIFS('Planificación 2026-1'!F:F,"FILIAL",'Planificación 2026-1'!X:X,C85,'Planificación 2026-1'!H:H,"T3"))&gt;0,"P36"," ")</f>
        <v xml:space="preserve"> </v>
      </c>
      <c r="AQ85" s="58" t="str">
        <f>IF(SUM(COUNTIFS('Planificación 2026-1'!F:F,"FILIAL",'Planificación 2026-1'!X:X,C85,'Planificación 2026-1'!H:H,"T2"))&gt;0,"P37"," ")</f>
        <v xml:space="preserve"> </v>
      </c>
      <c r="AR85" s="58" t="str">
        <f>IF(SUM(COUNTIFS('Planificación 2026-1'!F:F,"FILIAL",'Planificación 2026-1'!X:X,C85,'Planificación 2026-1'!H:H,"AE"))&gt;0,"P38"," ")</f>
        <v xml:space="preserve"> </v>
      </c>
      <c r="AS85" s="58" t="str">
        <f>IF(SUM(COUNTIFS('Planificación 2026-1'!F:F,"FILIAL",'Planificación 2026-1'!X:X,C85,'Planificación 2026-1'!H:H,"T4"))&gt;0,"P55"," ")</f>
        <v xml:space="preserve"> </v>
      </c>
      <c r="AT85" s="58" t="str">
        <f>IF(SUM(COUNTIFS('Planificación 2026-1'!F:F,"SUNAMPE",'Planificación 2026-1'!X:X,C85,'Planificación 2026-1'!H:H,"AF"))&gt;0," P01"," ")</f>
        <v xml:space="preserve"> </v>
      </c>
      <c r="AU85" s="58" t="str">
        <f>IF(SUM(COUNTIFS('Planificación 2026-1'!F:F,"SUNAMPE",'Planificación 2026-1'!X:X,C85,'Planificación 2026-1'!H:H,"EN"))&gt;0,"P02"," ")</f>
        <v xml:space="preserve"> </v>
      </c>
      <c r="AV85" s="58" t="str">
        <f>IF(SUM(COUNTIFS('Planificación 2026-1'!F:F,"SUNAMPE",'Planificación 2026-1'!X:X,C85,'Planificación 2026-1'!H:H,"IS"))&gt;0,"P03"," ")</f>
        <v xml:space="preserve"> </v>
      </c>
      <c r="AW85" s="58" t="str">
        <f>IF(SUM(COUNTIFS('Planificación 2026-1'!F:F,"SUNAMPE",'Planificación 2026-1'!X:X,C85,'Planificación 2026-1'!H:H,"PS"))&gt;0,"P04"," ")</f>
        <v xml:space="preserve"> </v>
      </c>
      <c r="AX85" s="58"/>
      <c r="AY85" s="58" t="str">
        <f>IF(SUM(COUNTIFS('Planificación 2026-1'!F:F,"SUNAMPE",'Planificación 2026-1'!X:X,C85,'Planificación 2026-1'!H:H,"IN"))&gt;0,"P06"," ")</f>
        <v xml:space="preserve"> </v>
      </c>
      <c r="AZ85" s="58" t="str">
        <f>IF(SUM(COUNTIFS('Planificación 2026-1'!F:F,"SUNAMPE",'Planificación 2026-1'!X:X,C85,'Planificación 2026-1'!H:H,"CA"))&gt;0,"P07"," ")</f>
        <v xml:space="preserve"> </v>
      </c>
      <c r="BA85" s="58" t="str">
        <f>IF(SUM(COUNTIFS('Planificación 2026-1'!F:F,"SUNAMPE",'Planificación 2026-1'!X:X,C85,'Planificación 2026-1'!H:H,"DE"))&gt;0,"P08"," ")</f>
        <v xml:space="preserve"> </v>
      </c>
      <c r="BB85" s="58" t="str">
        <f>IF(SUM(COUNTIFS('Planificación 2026-1'!F:F,"SUNAMPE",'Planificación 2026-1'!X:X,C85,'Planificación 2026-1'!H:H,"OB"))&gt;0,"P09"," ")</f>
        <v xml:space="preserve"> </v>
      </c>
      <c r="BC85" s="58" t="str">
        <f>IF(SUM(COUNTIFS('Planificación 2026-1'!F:F,"SUNAMPE",'Planificación 2026-1'!X:X,C85,'Planificación 2026-1'!H:H,"MH"))&gt;0,"P31"," ")</f>
        <v xml:space="preserve"> </v>
      </c>
      <c r="BD85" s="58" t="str">
        <f>IF(SUM(COUNTIFS('Planificación 2026-1'!F:F,"SUNAMPE",'Planificación 2026-1'!X:X,C85,'Planificación 2026-1'!H:H,"IC"))&gt;0,"P32"," ")</f>
        <v xml:space="preserve"> </v>
      </c>
      <c r="BE85" s="58" t="str">
        <f>IF(SUM(COUNTIFS('Planificación 2026-1'!F:F,"SUNAMPE",'Planificación 2026-1'!X:X,C85,'Planificación 2026-1'!H:H,"AR"))&gt;0,"P34"," ")</f>
        <v xml:space="preserve"> </v>
      </c>
      <c r="BF85" s="58" t="str">
        <f>IF(SUM(COUNTIFS('Planificación 2026-1'!F:F,"SUNAMPE",'Planificación 2026-1'!X:X,C85,'Planificación 2026-1'!H:H,"T1"))&gt;0,"P35"," ")</f>
        <v xml:space="preserve"> </v>
      </c>
      <c r="BG85" s="58" t="str">
        <f>IF(SUM(COUNTIFS('Planificación 2026-1'!F:F,"SUNAMPE",'Planificación 2026-1'!X:X,C85,'Planificación 2026-1'!H:H,"T3"))&gt;0,"P36"," ")</f>
        <v xml:space="preserve"> </v>
      </c>
      <c r="BH85" s="58" t="str">
        <f>IF(SUM(COUNTIFS('Planificación 2026-1'!F:F,"SUNAMPE",'Planificación 2026-1'!X:X,C85,'Planificación 2026-1'!H:H,"T2"))&gt;0,"P37"," ")</f>
        <v xml:space="preserve"> </v>
      </c>
      <c r="BI85" s="58" t="str">
        <f>IF(SUM(COUNTIFS('Planificación 2026-1'!F:F,"SUNAMPE",'Planificación 2026-1'!X:X,C85,'Planificación 2026-1'!H:H,"AE"))&gt;0,"P38"," ")</f>
        <v xml:space="preserve"> </v>
      </c>
      <c r="BJ85" s="58" t="str">
        <f>IF(SUM(COUNTIFS('Planificación 2026-1'!F:F,"SUNAMPE",'Planificación 2026-1'!X:X,C85,'Planificación 2026-1'!H:H,"T4"))&gt;0,"P55"," ")</f>
        <v xml:space="preserve"> </v>
      </c>
      <c r="BK85" s="58" t="str">
        <f>IF(SUM(COUNTIFS('Planificación 2026-1'!F:F,"HUAURA",'Planificación 2026-1'!X:X,C85,'Planificación 2026-1'!H:H,"AF"))&gt;0," P01"," ")</f>
        <v xml:space="preserve"> </v>
      </c>
      <c r="BL85" s="58" t="str">
        <f>IF(SUM(COUNTIFS('Planificación 2026-1'!F:F,"HUAURA",'Planificación 2026-1'!X:X,C85,'Planificación 2026-1'!H:H,"EN"))&gt;0,"P02"," ")</f>
        <v xml:space="preserve"> </v>
      </c>
      <c r="BM85" s="58" t="str">
        <f>IF(SUM(COUNTIFS('Planificación 2026-1'!F:F,"HUAURA",'Planificación 2026-1'!X:X,C85,'Planificación 2026-1'!H:H,"IS"))&gt;0,"P03"," ")</f>
        <v xml:space="preserve"> </v>
      </c>
      <c r="BN85" s="58" t="str">
        <f>IF(SUM(COUNTIFS('Planificación 2026-1'!F:F,"HUAURA",'Planificación 2026-1'!X:X,C85,'Planificación 2026-1'!H:H,"PS"))&gt;0,"P04"," ")</f>
        <v xml:space="preserve"> </v>
      </c>
      <c r="BO85" s="58"/>
      <c r="BP85" s="58" t="str">
        <f>IF(SUM(COUNTIFS('Planificación 2026-1'!F:F,"HUAURA",'Planificación 2026-1'!X:X,C85,'Planificación 2026-1'!H:H,"IN"))&gt;0,"P06"," ")</f>
        <v xml:space="preserve"> </v>
      </c>
      <c r="BQ85" s="58" t="str">
        <f>IF(SUM(COUNTIFS('Planificación 2026-1'!F:F,"HUAURA",'Planificación 2026-1'!X:X,C85,'Planificación 2026-1'!H:H,"CA"))&gt;0,"P07"," ")</f>
        <v xml:space="preserve"> </v>
      </c>
      <c r="BR85" s="58" t="str">
        <f>IF(SUM(COUNTIFS('Planificación 2026-1'!F:F,"HUAURA",'Planificación 2026-1'!X:X,C85,'Planificación 2026-1'!H:H,"DE"))&gt;0,"P08"," ")</f>
        <v xml:space="preserve"> </v>
      </c>
      <c r="BS85" s="58" t="str">
        <f>IF(SUM(COUNTIFS('Planificación 2026-1'!F:F,"HUAURA",'Planificación 2026-1'!X:X,C85,'Planificación 2026-1'!H:H,"OB"))&gt;0,"P09"," ")</f>
        <v xml:space="preserve"> </v>
      </c>
      <c r="BT85" s="58" t="str">
        <f>IF(SUM(COUNTIFS('Planificación 2026-1'!F:F,"HUAURA",'Planificación 2026-1'!X:X,C85,'Planificación 2026-1'!H:H,"MH"))&gt;0,"P31"," ")</f>
        <v xml:space="preserve"> </v>
      </c>
      <c r="BU85" s="58" t="str">
        <f>IF(SUM(COUNTIFS('Planificación 2026-1'!F:F,"HUAURA",'Planificación 2026-1'!X:X,C85,'Planificación 2026-1'!H:H,"IC"))&gt;0,"P32"," ")</f>
        <v xml:space="preserve"> </v>
      </c>
      <c r="BV85" s="58" t="str">
        <f>IF(SUM(COUNTIFS('Planificación 2026-1'!F:F,"HUAURA",'Planificación 2026-1'!X:X,C85,'Planificación 2026-1'!H:H,"AR"))&gt;0,"P34"," ")</f>
        <v xml:space="preserve"> </v>
      </c>
      <c r="BW85" s="58" t="str">
        <f>IF(SUM(COUNTIFS('Planificación 2026-1'!F:F,"HUAURA",'Planificación 2026-1'!X:X,C85,'Planificación 2026-1'!H:H,"T1"))&gt;0,"P35"," ")</f>
        <v xml:space="preserve"> </v>
      </c>
      <c r="BX85" s="58" t="str">
        <f>IF(SUM(COUNTIFS('Planificación 2026-1'!F:F,"HUAURA",'Planificación 2026-1'!X:X,C85,'Planificación 2026-1'!H:H,"T3"))&gt;0,"P36"," ")</f>
        <v xml:space="preserve"> </v>
      </c>
      <c r="BY85" s="58" t="str">
        <f>IF(SUM(COUNTIFS('Planificación 2026-1'!F:F,"HUAURA",'Planificación 2026-1'!X:X,C85,'Planificación 2026-1'!H:H,"T2"))&gt;0,"P37"," ")</f>
        <v xml:space="preserve"> </v>
      </c>
      <c r="BZ85" s="58" t="str">
        <f>IF(SUM(COUNTIFS('Planificación 2026-1'!F:F,"HUAURA",'Planificación 2026-1'!X:X,C85,'Planificación 2026-1'!H:H,"AE"))&gt;0,"P38"," ")</f>
        <v xml:space="preserve"> </v>
      </c>
      <c r="CA85" s="58" t="str">
        <f>IF(SUM(COUNTIFS('Planificación 2026-1'!F:F,"HUAURA",'Planificación 2026-1'!X:X,C85,'Planificación 2026-1'!H:H,"T4"))&gt;0,"P55"," ")</f>
        <v xml:space="preserve"> </v>
      </c>
      <c r="CB85" s="59">
        <f>SUMIFS('Planificación 2026-1'!S:S,'Planificación 2026-1'!X:X,C85,'Planificación 2026-1'!H:H,"AF",'Planificación 2026-1'!I:I,"&gt;2")</f>
        <v>0</v>
      </c>
      <c r="CC85" s="59">
        <f>SUMIFS('Planificación 2026-1'!S:S,'Planificación 2026-1'!X:X,C85,'Planificación 2026-1'!H:H,"EN",'Planificación 2026-1'!I:I,"&gt;2")</f>
        <v>0</v>
      </c>
      <c r="CD85" s="59">
        <f>SUMIFS('Planificación 2026-1'!S:S,'Planificación 2026-1'!X:X,C85,'Planificación 2026-1'!H:H,"IS",'Planificación 2026-1'!I:I,"&gt;2")</f>
        <v>0</v>
      </c>
      <c r="CE85" s="59">
        <f>SUMIFS('Planificación 2026-1'!S:S,'Planificación 2026-1'!X:X,C85,'Planificación 2026-1'!H:H,"PS",'Planificación 2026-1'!I:I,"&gt;2")</f>
        <v>19</v>
      </c>
      <c r="CF85" s="59">
        <f>SUMIFS('Planificación 2026-1'!S:S,'Planificación 2026-1'!X:X,C85,'Planificación 2026-1'!H:H,"IN",'Planificación 2026-1'!I:I,"&gt;2")</f>
        <v>0</v>
      </c>
      <c r="CG85" s="59">
        <f>SUMIFS('Planificación 2026-1'!S:S,'Planificación 2026-1'!X:X,C85,'Planificación 2026-1'!H:H,"CA",'Planificación 2026-1'!I:I,"&gt;2")</f>
        <v>0</v>
      </c>
      <c r="CH85" s="59">
        <f>SUMIFS('Planificación 2026-1'!S:S,'Planificación 2026-1'!X:X,C85,'Planificación 2026-1'!H:H,"DE",'Planificación 2026-1'!I:I,"&gt;2")</f>
        <v>0</v>
      </c>
      <c r="CI85" s="59">
        <f>SUMIFS('Planificación 2026-1'!S:S,'Planificación 2026-1'!X:X,C85,'Planificación 2026-1'!H:H,"OB",'Planificación 2026-1'!I:I,"&gt;2")</f>
        <v>0</v>
      </c>
      <c r="CJ85" s="59">
        <f>SUMIFS('Planificación 2026-1'!S:S,'Planificación 2026-1'!X:X,C85,'Planificación 2026-1'!H:H,"MH",'Planificación 2026-1'!I:I,"&gt;2")</f>
        <v>0</v>
      </c>
      <c r="CK85" s="59">
        <f>SUMIFS('Planificación 2026-1'!S:S,'Planificación 2026-1'!X:X,C85,'Planificación 2026-1'!H:H,"IC",'Planificación 2026-1'!I:I,"&gt;2")</f>
        <v>0</v>
      </c>
      <c r="CL85" s="59">
        <f>SUMIFS('Planificación 2026-1'!S:S,'Planificación 2026-1'!X:X,C85,'Planificación 2026-1'!H:H,"AR",'Planificación 2026-1'!I:I,"&gt;2")</f>
        <v>0</v>
      </c>
      <c r="CM85" s="59">
        <f>SUMIFS('Planificación 2026-1'!S:S,'Planificación 2026-1'!X:X,C85,'Planificación 2026-1'!H:H,"AE",'Planificación 2026-1'!I:I,"&gt;2")</f>
        <v>0</v>
      </c>
      <c r="CN85" s="59">
        <f>SUMIFS('Planificación 2026-1'!S:S,'Planificación 2026-1'!X:X,C85,'Planificación 2026-1'!H:H,"T1",'Planificación 2026-1'!I:I,"&gt;2")</f>
        <v>0</v>
      </c>
      <c r="CO85" s="59">
        <f>SUMIFS('Planificación 2026-1'!S:S,'Planificación 2026-1'!X:X,C85,'Planificación 2026-1'!H:H,"T3",'Planificación 2026-1'!I:I,"&gt;2")</f>
        <v>0</v>
      </c>
      <c r="CP85" s="59">
        <f>SUMIFS('Planificación 2026-1'!S:S,'Planificación 2026-1'!X:X,C85,'Planificación 2026-1'!H:H,"T2",'Planificación 2026-1'!I:I,"&gt;2")</f>
        <v>0</v>
      </c>
      <c r="CQ85" s="59">
        <f>SUMIFS('Planificación 2026-1'!S:S,'Planificación 2026-1'!X:X,C85,'Planificación 2026-1'!H:H,"T4",'Planificación 2026-1'!I:I,"&gt;2")</f>
        <v>0</v>
      </c>
      <c r="CR85" s="59">
        <f>SUMIFS('Planificación 2026-1'!S:S,'Planificación 2026-1'!X:X,C85,'Planificación 2026-1'!H:H,"AF",'Planificación 2026-1'!I:I,"&lt;3")</f>
        <v>0</v>
      </c>
      <c r="CS85" s="59">
        <f>SUMIFS('Planificación 2026-1'!S:S,'Planificación 2026-1'!X:X,C85,'Planificación 2026-1'!H:H,"EN",'Planificación 2026-1'!I:I,"&lt;3")</f>
        <v>0</v>
      </c>
      <c r="CT85" s="59">
        <f>SUMIFS('Planificación 2026-1'!S:S,'Planificación 2026-1'!X:X,C85,'Planificación 2026-1'!H:H,"IS",'Planificación 2026-1'!I:I,"&lt;3")</f>
        <v>0</v>
      </c>
      <c r="CU85" s="59">
        <f>SUMIFS('Planificación 2026-1'!S:S,'Planificación 2026-1'!X:X,C85,'Planificación 2026-1'!H:H,"PS",'Planificación 2026-1'!I:I,"&lt;3")</f>
        <v>0</v>
      </c>
      <c r="CV85" s="59">
        <f>SUMIFS('Planificación 2026-1'!S:S,'Planificación 2026-1'!X:X,C85,'Planificación 2026-1'!H:H,"IN",'Planificación 2026-1'!I:I,"&lt;3")</f>
        <v>0</v>
      </c>
      <c r="CW85" s="59">
        <f>SUMIFS('Planificación 2026-1'!S:S,'Planificación 2026-1'!X:X,C85,'Planificación 2026-1'!H:H,"CA",'Planificación 2026-1'!I:I,"&lt;3")</f>
        <v>0</v>
      </c>
      <c r="CX85" s="59">
        <f>SUMIFS('Planificación 2026-1'!S:S,'Planificación 2026-1'!X:X,C85,'Planificación 2026-1'!H:H,"DE",'Planificación 2026-1'!I:I,"&lt;3")</f>
        <v>0</v>
      </c>
      <c r="CY85" s="59">
        <f>SUMIFS('Planificación 2026-1'!S:S,'Planificación 2026-1'!X:X,C85,'Planificación 2026-1'!H:H,"OB",'Planificación 2026-1'!I:I,"&lt;3")</f>
        <v>0</v>
      </c>
      <c r="CZ85" s="59">
        <f>SUMIFS('Planificación 2026-1'!S:S,'Planificación 2026-1'!X:X,C85,'Planificación 2026-1'!H:H,"MH",'Planificación 2026-1'!I:I,"&lt;3")</f>
        <v>0</v>
      </c>
      <c r="DA85" s="59">
        <f>SUMIFS('Planificación 2026-1'!S:S,'Planificación 2026-1'!X:X,C85,'Planificación 2026-1'!H:H,"IC",'Planificación 2026-1'!I:I,"&lt;3")</f>
        <v>0</v>
      </c>
      <c r="DB85" s="59">
        <f>SUMIFS('Planificación 2026-1'!S:S,'Planificación 2026-1'!X:X,C85,'Planificación 2026-1'!H:H,"AR",'Planificación 2026-1'!I:I,"&lt;3")</f>
        <v>0</v>
      </c>
      <c r="DC85" s="59">
        <f>SUMIFS('Planificación 2026-1'!S:S,'Planificación 2026-1'!X:X,C85,'Planificación 2026-1'!H:H,"AE",'Planificación 2026-1'!I:I,"&lt;3")</f>
        <v>0</v>
      </c>
      <c r="DD85" s="59">
        <f>SUMIFS('Planificación 2026-1'!S:S,'Planificación 2026-1'!X:X,C85,'Planificación 2026-1'!H:H,"T1",'Planificación 2026-1'!I:I,"&lt;3")</f>
        <v>0</v>
      </c>
      <c r="DE85" s="59">
        <f>SUMIFS('Planificación 2026-1'!S:S,'Planificación 2026-1'!X:X,C85,'Planificación 2026-1'!H:H,"T3",'Planificación 2026-1'!I:I,"&lt;3")</f>
        <v>0</v>
      </c>
      <c r="DF85" s="59">
        <f>SUMIFS('Planificación 2026-1'!S:S,'Planificación 2026-1'!X:X,C85,'Planificación 2026-1'!H:H,"T2",'Planificación 2026-1'!I:I,"&lt;3")</f>
        <v>0</v>
      </c>
      <c r="DG85" s="59">
        <f>SUMIFS('Planificación 2026-1'!S:S,'Planificación 2026-1'!X:X,C85,'Planificación 2026-1'!H:H,"T4",'Planificación 2026-1'!I:I,"&lt;3")</f>
        <v>0</v>
      </c>
      <c r="DH85" s="58" t="str">
        <f t="shared" si="17"/>
        <v/>
      </c>
      <c r="DI85" s="27">
        <f>IF(C85="","",SUMIFS('Planificación 2026-1'!S:S,'Planificación 2026-1'!X:X,C85,'Planificación 2026-1'!F:F,"PRINCIPAL",'Planificación 2026-1'!Y:Y,"VIRTUAL"))</f>
        <v>0</v>
      </c>
      <c r="DJ85" s="27">
        <f>IF(C85="","",SUMIFS('Planificación 2026-1'!S:S,'Planificación 2026-1'!X:X,C85,'Planificación 2026-1'!F:F,"PRINCIPAL",'Planificación 2026-1'!Y:Y,"PRESENCIAL"))</f>
        <v>0</v>
      </c>
      <c r="DK85" s="27">
        <f>IF(C85="","",SUMIFS('Planificación 2026-1'!S:S,'Planificación 2026-1'!X:X,C85,'Planificación 2026-1'!F:F,"PRINCIPAL",'Planificación 2026-1'!Y:Y,"HIBRIDO PRESENCIAL"))</f>
        <v>0</v>
      </c>
      <c r="DL85" s="58" t="str">
        <f t="shared" si="18"/>
        <v>P04</v>
      </c>
      <c r="DM85" s="58">
        <f>IF(C85="","",SUMIFS('Planificación 2026-1'!S:S,'Planificación 2026-1'!X:X,C85,'Planificación 2026-1'!F:F,"FILIAL",'Planificación 2026-1'!Y:Y,"VIRTUAL"))</f>
        <v>0</v>
      </c>
      <c r="DN85" s="60">
        <f>IF(C85="","",SUMIFS('Planificación 2026-1'!S:S,'Planificación 2026-1'!X:X,C85,'Planificación 2026-1'!F:F,"FILIAL",'Planificación 2026-1'!Y:Y,"PRESENCIAL"))</f>
        <v>19</v>
      </c>
      <c r="DO85" s="29">
        <f>IF(C85="","",SUMIFS('Planificación 2026-1'!S:S,'Planificación 2026-1'!X:X,C85,'Planificación 2026-1'!F:F,"FILIAL",'Planificación 2026-1'!Y:Y,"HIBRIDO PRESENCIAL"))</f>
        <v>0</v>
      </c>
      <c r="DP85" s="61" t="str">
        <f t="shared" si="19"/>
        <v/>
      </c>
      <c r="DQ85" s="58">
        <f>IF(C85="","",SUMIFS('Planificación 2026-1'!S:S,'Planificación 2026-1'!X:X,C85,'Planificación 2026-1'!F:F,"SUNAMPE",'Planificación 2026-1'!Y:Y,"VIRTUAL"))</f>
        <v>0</v>
      </c>
      <c r="DR85" s="29">
        <f>IF(C85="","",SUMIFS('Planificación 2026-1'!S:S,'Planificación 2026-1'!X:X,C85,'Planificación 2026-1'!F:F,"SUNAMPE",'Planificación 2026-1'!Y:Y,"PRESENCIAL"))</f>
        <v>0</v>
      </c>
      <c r="DS85" s="61" t="str">
        <f t="shared" si="20"/>
        <v/>
      </c>
      <c r="DT85" s="58">
        <f>IF(C85="","",SUMIFS('Planificación 2026-1'!S:S,'Planificación 2026-1'!X:X,C85,'Planificación 2026-1'!F:F,"HUAURA",'Planificación 2026-1'!Y:Y,"VIRTUAL"))</f>
        <v>0</v>
      </c>
      <c r="DU85" s="29">
        <f>IF(C85="","",SUMIFS('Planificación 2026-1'!S:S,'Planificación 2026-1'!X:X,C85,'Planificación 2026-1'!F:F,"HUAURA",'Planificación 2026-1'!Y:Y,"PRESENCIAL"))</f>
        <v>0</v>
      </c>
      <c r="DV85" s="32">
        <f>SUMIFS('Planificación 2026-1'!S:S,'Planificación 2026-1'!X:X,C85,'Planificación 2026-1'!F:F,"PRINCIPAL",'Planificación 2026-1'!Y:Y,"VIRTUAL",'Planificación 2026-1'!I:I,"&gt;2")</f>
        <v>0</v>
      </c>
      <c r="DW85" s="32">
        <f>SUMIFS('Planificación 2026-1'!S:S,'Planificación 2026-1'!X:X,C85,'Planificación 2026-1'!F:F,"PRINCIPAL",'Planificación 2026-1'!Y:Y,"&lt;&gt;VIRTUAL",'Planificación 2026-1'!I:I,"&gt;2")</f>
        <v>0</v>
      </c>
      <c r="DX85" s="32">
        <f>SUMIFS('Planificación 2026-1'!S:S,'Planificación 2026-1'!X:X,C85,'Planificación 2026-1'!F:F,"SUNAMPE",'Planificación 2026-1'!Y:Y,"VIRTUAL",'Planificación 2026-1'!I:I,"&gt;2")</f>
        <v>0</v>
      </c>
      <c r="DY85" s="32">
        <f>SUMIFS('Planificación 2026-1'!S:S,'Planificación 2026-1'!X:X,C85,'Planificación 2026-1'!F:F,"SUNAMPE",'Planificación 2026-1'!Y:Y,"&lt;&gt;VIRTUAL",'Planificación 2026-1'!I:I,"&gt;2")</f>
        <v>0</v>
      </c>
      <c r="DZ85" s="32">
        <f>SUMIFS('Planificación 2026-1'!S:S,'Planificación 2026-1'!X:X,C85,'Planificación 2026-1'!F:F,"FILIAL",'Planificación 2026-1'!Y:Y,"VIRTUAL",'Planificación 2026-1'!I:I,"&gt;2")</f>
        <v>0</v>
      </c>
      <c r="EA85" s="32">
        <f>SUMIFS('Planificación 2026-1'!S:S,'Planificación 2026-1'!X:X,C85,'Planificación 2026-1'!F:F,"FILIAL",'Planificación 2026-1'!Y:Y,"&lt;&gt;VIRTUAL",'Planificación 2026-1'!I:I,"&gt;2")</f>
        <v>19</v>
      </c>
      <c r="EB85" s="32">
        <f>SUMIFS('Planificación 2026-1'!S:S,'Planificación 2026-1'!X:X,C85,'Planificación 2026-1'!F:F,"PORUMA",'Planificación 2026-1'!Y:Y,"VIRTUAL",'Planificación 2026-1'!I:I,"&gt;2")</f>
        <v>0</v>
      </c>
      <c r="EC85" s="32">
        <f>SUMIFS('Planificación 2026-1'!S:S,'Planificación 2026-1'!X:X,C85,'Planificación 2026-1'!F:F,"PORUMA",'Planificación 2026-1'!Y:Y,"&lt;&gt;VIRTUAL",'Planificación 2026-1'!I:I,"&gt;2")</f>
        <v>0</v>
      </c>
      <c r="ED85" s="32">
        <f>SUMIFS('Planificación 2026-1'!S:S,'Planificación 2026-1'!X:X,C85,'Planificación 2026-1'!F:F,"HUAURA",'Planificación 2026-1'!Y:Y,"VIRTUAL",'Planificación 2026-1'!I:I,"&gt;2")</f>
        <v>0</v>
      </c>
      <c r="EE85" s="32">
        <f>SUMIFS('Planificación 2026-1'!S:S,'Planificación 2026-1'!X:X,C85,'Planificación 2026-1'!F:F,"HUAURA",'Planificación 2026-1'!Y:Y,"&lt;&gt;VIRTUAL",'Planificación 2026-1'!I:I,"&gt;2")</f>
        <v>0</v>
      </c>
      <c r="EF85" s="32">
        <f>SUMIFS('Planificación 2026-1'!S:S,'Planificación 2026-1'!X:X,C85,'Planificación 2026-1'!F:F,"PRINCIPAL",'Planificación 2026-1'!Y:Y,"VIRTUAL",'Planificación 2026-1'!I:I,"&lt;3")</f>
        <v>0</v>
      </c>
      <c r="EG85" s="32">
        <f>SUMIFS('Planificación 2026-1'!S:S,'Planificación 2026-1'!X:X,C85,'Planificación 2026-1'!F:F,"PRINCIPAL",'Planificación 2026-1'!Y:Y,"&lt;&gt;VIRTUAL",'Planificación 2026-1'!I:I,"&lt;3")</f>
        <v>0</v>
      </c>
      <c r="EH85" s="32">
        <f>SUMIFS('Planificación 2026-1'!S:S,'Planificación 2026-1'!X:X,C85,'Planificación 2026-1'!F:F,"SUNAMPE",'Planificación 2026-1'!Y:Y,"VIRTUAL",'Planificación 2026-1'!I:I,"&lt;3")</f>
        <v>0</v>
      </c>
      <c r="EI85" s="32">
        <f>SUMIFS('Planificación 2026-1'!S:S,'Planificación 2026-1'!X:X,C85,'Planificación 2026-1'!F:F,"SUNAMPE",'Planificación 2026-1'!Y:Y,"&lt;&gt;VIRTUAL",'Planificación 2026-1'!I:I,"&lt;3")</f>
        <v>0</v>
      </c>
      <c r="EJ85" s="32">
        <f>SUMIFS('Planificación 2026-1'!S:S,'Planificación 2026-1'!X:X,C85,'Planificación 2026-1'!F:F,"FILIAL",'Planificación 2026-1'!Y:Y,"VIRTUAL",'Planificación 2026-1'!I:I,"&lt;3")</f>
        <v>0</v>
      </c>
      <c r="EK85" s="32">
        <f>SUMIFS('Planificación 2026-1'!S:S,'Planificación 2026-1'!X:X,C85,'Planificación 2026-1'!F:F,"FILIAL",'Planificación 2026-1'!Y:Y,"&lt;&gt;VIRTUAL",'Planificación 2026-1'!I:I,"&lt;3")</f>
        <v>0</v>
      </c>
      <c r="EL85" s="32">
        <f>SUMIFS('Planificación 2026-1'!S:S,'Planificación 2026-1'!X:X,C85,'Planificación 2026-1'!F:F,"PORUMA",'Planificación 2026-1'!Y:Y,"VIRTUAL",'Planificación 2026-1'!I:I,"&lt;3")</f>
        <v>0</v>
      </c>
      <c r="EM85" s="32">
        <f>SUMIFS('Planificación 2026-1'!S:S,'Planificación 2026-1'!X:X,C85,'Planificación 2026-1'!F:F,"PORUMA",'Planificación 2026-1'!Y:Y,"&lt;&gt;VIRTUAL",'Planificación 2026-1'!I:I,"&lt;3")</f>
        <v>0</v>
      </c>
      <c r="EN85" s="32">
        <f>SUMIFS('Planificación 2026-1'!S:S,'Planificación 2026-1'!X:X,C85,'Planificación 2026-1'!F:F,"HUAURA",'Planificación 2026-1'!Y:Y,"VIRTUAL",'Planificación 2026-1'!I:I,"&lt;3")</f>
        <v>0</v>
      </c>
      <c r="EO85" s="32">
        <f>SUMIFS('Planificación 2026-1'!S:S,'Planificación 2026-1'!X:X,C85,'Planificación 2026-1'!F:F,"HUAURA",'Planificación 2026-1'!Y:Y,"&lt;&gt;VIRTUAL",'Planificación 2026-1'!I:I,"&lt;3")</f>
        <v>0</v>
      </c>
      <c r="EP85" s="32">
        <f t="shared" si="32"/>
        <v>19</v>
      </c>
      <c r="EQ85" s="32">
        <f t="shared" si="21"/>
        <v>0</v>
      </c>
      <c r="ER85" s="32">
        <f t="shared" si="22"/>
        <v>0</v>
      </c>
      <c r="ES85" s="32">
        <f t="shared" si="23"/>
        <v>0</v>
      </c>
      <c r="ET85" s="32">
        <f t="shared" si="24"/>
        <v>0</v>
      </c>
      <c r="EU85" s="32">
        <f t="shared" si="25"/>
        <v>19</v>
      </c>
      <c r="EV85" s="32" t="b">
        <f>EXACT(EU85,E85)</f>
        <v>1</v>
      </c>
      <c r="EW85" s="32"/>
      <c r="EX85" s="32">
        <f t="shared" si="14"/>
        <v>0</v>
      </c>
      <c r="EY85" s="32">
        <f t="shared" si="15"/>
        <v>19</v>
      </c>
      <c r="EZ85" s="32" t="b">
        <f>EXACT(SUM(EX85:EY85),E85)</f>
        <v>1</v>
      </c>
      <c r="FA85" s="32" t="str">
        <f t="shared" si="16"/>
        <v>FILIAL</v>
      </c>
      <c r="FB85" s="32" t="str">
        <f t="shared" si="26"/>
        <v>PRESENCIAL</v>
      </c>
    </row>
    <row r="86" spans="1:158">
      <c r="A86" s="33"/>
      <c r="B86" s="65">
        <v>83</v>
      </c>
      <c r="C86" s="32" t="s">
        <v>288</v>
      </c>
      <c r="D86" s="429">
        <v>15722656</v>
      </c>
      <c r="E86" s="62">
        <f>SUMIF('Planificación 2026-1'!X:X,C86,'Planificación 2026-1'!S:S)</f>
        <v>15</v>
      </c>
      <c r="F86" s="63" t="s">
        <v>203</v>
      </c>
      <c r="G86" s="454" t="s">
        <v>200</v>
      </c>
      <c r="H86" s="64" t="s">
        <v>44</v>
      </c>
      <c r="I86" s="64" t="s">
        <v>171</v>
      </c>
      <c r="J86" s="32" t="s">
        <v>44</v>
      </c>
      <c r="K86" s="32" t="s">
        <v>168</v>
      </c>
      <c r="L86" s="57" t="str">
        <f>IF(SUM(COUNTIFS('Planificación 2026-1'!F:F,"PRINCIPAL",'Planificación 2026-1'!X:X,C86,'Planificación 2026-1'!H:H,"AF"))&gt;0,"P01"," ")</f>
        <v xml:space="preserve"> </v>
      </c>
      <c r="M86" s="58" t="str">
        <f>IF(SUM(COUNTIFS('Planificación 2026-1'!F:F,"PRINCIPAL",'Planificación 2026-1'!X:X,C86,'Planificación 2026-1'!H:H,"EN"))&gt;0,"P02"," ")</f>
        <v xml:space="preserve"> </v>
      </c>
      <c r="N86" s="58" t="str">
        <f>IF(SUM(COUNTIFS('Planificación 2026-1'!F:F,"PRINCIPAL",'Planificación 2026-1'!X:X,C86,'Planificación 2026-1'!H:H,"IS"))&gt;0,"P03"," ")</f>
        <v xml:space="preserve"> </v>
      </c>
      <c r="O86" s="58" t="str">
        <f>IF(SUM(COUNTIFS('Planificación 2026-1'!F:F,"PRINCIPAL",'Planificación 2026-1'!X:X,C86,'Planificación 2026-1'!H:H,"PS"))&gt;0,"P04"," ")</f>
        <v xml:space="preserve"> </v>
      </c>
      <c r="P86" s="58"/>
      <c r="Q86" s="58" t="str">
        <f>IF(SUM(COUNTIFS('Planificación 2026-1'!F:F,"PRINCIPAL",'Planificación 2026-1'!X:X,C86,'Planificación 2026-1'!H:H,"IN"))&gt;0,"P06"," ")</f>
        <v xml:space="preserve"> </v>
      </c>
      <c r="R86" s="58" t="str">
        <f>IF(SUM(COUNTIFS('Planificación 2026-1'!F:F,"PRINCIPAL",'Planificación 2026-1'!X:X,C86,'Planificación 2026-1'!H:H,"CA"))&gt;0,"P07"," ")</f>
        <v xml:space="preserve"> </v>
      </c>
      <c r="S86" s="58" t="str">
        <f>IF(SUM(COUNTIFS('Planificación 2026-1'!F:F,"PRINCIPAL",'Planificación 2026-1'!X:X,C86,'Planificación 2026-1'!H:H,"DE"))&gt;0,"P08"," ")</f>
        <v xml:space="preserve"> </v>
      </c>
      <c r="T86" s="58" t="str">
        <f>IF(SUM(COUNTIFS('Planificación 2026-1'!F:F,"PRINCIPAL",'Planificación 2026-1'!X:X,C86,'Planificación 2026-1'!H:H,"OB"))&gt;0,"P09"," ")</f>
        <v xml:space="preserve"> </v>
      </c>
      <c r="U86" s="58" t="str">
        <f>IF(SUM(COUNTIFS('Planificación 2026-1'!F:F,"PRINCIPAL",'Planificación 2026-1'!X:X,C86,'Planificación 2026-1'!H:H,"MH"))&gt;0,"P31"," ")</f>
        <v xml:space="preserve"> </v>
      </c>
      <c r="V86" s="58" t="str">
        <f>IF(SUM(COUNTIFS('Planificación 2026-1'!F:F,"PRINCIPAL",'Planificación 2026-1'!X:X,C86,'Planificación 2026-1'!H:H,"IC"))&gt;0,"P32"," ")</f>
        <v xml:space="preserve"> </v>
      </c>
      <c r="W86" s="58" t="str">
        <f>IF(SUM(COUNTIFS('Planificación 2026-1'!F:F,"PRINCIPAL",'Planificación 2026-1'!X:X,C86,'Planificación 2026-1'!H:H,"AR"))&gt;0,"P34"," ")</f>
        <v xml:space="preserve"> </v>
      </c>
      <c r="X86" s="58" t="str">
        <f>IF(SUM(COUNTIFS('Planificación 2026-1'!F:F,"PRINCIPAL",'Planificación 2026-1'!X:X,C86,'Planificación 2026-1'!H:H,"T1"))&gt;0,"P35"," ")</f>
        <v xml:space="preserve"> </v>
      </c>
      <c r="Y86" s="58" t="str">
        <f>IF(SUM(COUNTIFS('Planificación 2026-1'!F:F,"PRINCIPAL",'Planificación 2026-1'!X:X,C86,'Planificación 2026-1'!H:H,"T3"))&gt;0,"P36"," ")</f>
        <v xml:space="preserve"> </v>
      </c>
      <c r="Z86" s="58" t="str">
        <f>IF(SUM(COUNTIFS('Planificación 2026-1'!F:F,"PRINCIPAL",'Planificación 2026-1'!X:X,C86,'Planificación 2026-1'!H:H,"T2"))&gt;0,"P37"," ")</f>
        <v xml:space="preserve"> </v>
      </c>
      <c r="AA86" s="58" t="str">
        <f>IF(SUM(COUNTIFS('Planificación 2026-1'!F:F,"PRINCIPAL",'Planificación 2026-1'!X:X,C86,'Planificación 2026-1'!H:H,"AE"))&gt;0,"P38"," ")</f>
        <v xml:space="preserve"> </v>
      </c>
      <c r="AB86" s="58" t="str">
        <f>IF(SUM(COUNTIFS('Planificación 2026-1'!F:F,"PRINCIPAL",'Planificación 2026-1'!X:X,C86,'Planificación 2026-1'!H:H,"T4"))&gt;0,"P55"," ")</f>
        <v xml:space="preserve"> </v>
      </c>
      <c r="AC86" s="58" t="str">
        <f>IF(SUM(COUNTIFS('Planificación 2026-1'!F:F,"FILIAL",'Planificación 2026-1'!X:X,C86,'Planificación 2026-1'!H:H,"AF"))&gt;0," P01"," ")</f>
        <v xml:space="preserve"> </v>
      </c>
      <c r="AD86" s="58" t="str">
        <f>IF(SUM(COUNTIFS('Planificación 2026-1'!F:F,"FILIAL",'Planificación 2026-1'!X:X,C86,'Planificación 2026-1'!H:H,"EN"))&gt;0,"P02"," ")</f>
        <v xml:space="preserve"> </v>
      </c>
      <c r="AE86" s="58" t="str">
        <f>IF(SUM(COUNTIFS('Planificación 2026-1'!F:F,"FILIAL",'Planificación 2026-1'!X:X,C86,'Planificación 2026-1'!H:H,"IS"))&gt;0,"P03"," ")</f>
        <v xml:space="preserve"> </v>
      </c>
      <c r="AF86" s="58" t="str">
        <f>IF(SUM(COUNTIFS('Planificación 2026-1'!F:F,"FILIAL",'Planificación 2026-1'!X:X,C86,'Planificación 2026-1'!H:H,"PS"))&gt;0,"P04"," ")</f>
        <v xml:space="preserve"> </v>
      </c>
      <c r="AG86" s="58"/>
      <c r="AH86" s="58" t="str">
        <f>IF(SUM(COUNTIFS('Planificación 2026-1'!F:F,"FILIAL",'Planificación 2026-1'!X:X,C86,'Planificación 2026-1'!H:H,"IN"))&gt;0,"P06"," ")</f>
        <v xml:space="preserve"> </v>
      </c>
      <c r="AI86" s="58" t="str">
        <f>IF(SUM(COUNTIFS('Planificación 2026-1'!F:F,"FILIAL",'Planificación 2026-1'!X:X,C86,'Planificación 2026-1'!H:H,"CA"))&gt;0,"P07"," ")</f>
        <v xml:space="preserve"> </v>
      </c>
      <c r="AJ86" s="58" t="str">
        <f>IF(SUM(COUNTIFS('Planificación 2026-1'!F:F,"FILIAL",'Planificación 2026-1'!X:X,C86,'Planificación 2026-1'!H:H,"DE"))&gt;0,"P08"," ")</f>
        <v xml:space="preserve"> </v>
      </c>
      <c r="AK86" s="58" t="str">
        <f>IF(SUM(COUNTIFS('Planificación 2026-1'!F:F,"FILIAL",'Planificación 2026-1'!X:X,C86,'Planificación 2026-1'!H:H,"OB"))&gt;0,"P09"," ")</f>
        <v xml:space="preserve"> </v>
      </c>
      <c r="AL86" s="58" t="str">
        <f>IF(SUM(COUNTIFS('Planificación 2026-1'!F:F,"FILIAL",'Planificación 2026-1'!X:X,C86,'Planificación 2026-1'!H:H,"MH"))&gt;0,"P31"," ")</f>
        <v xml:space="preserve"> </v>
      </c>
      <c r="AM86" s="58" t="str">
        <f>IF(SUM(COUNTIFS('Planificación 2026-1'!F:F,"FILIAL",'Planificación 2026-1'!X:X,C86,'Planificación 2026-1'!H:H,"IC"))&gt;0,"P32"," ")</f>
        <v xml:space="preserve"> </v>
      </c>
      <c r="AN86" s="58" t="str">
        <f>IF(SUM(COUNTIFS('Planificación 2026-1'!F:F,"FILIAL",'Planificación 2026-1'!X:X,C86,'Planificación 2026-1'!H:H,"AR"))&gt;0,"P34"," ")</f>
        <v xml:space="preserve"> </v>
      </c>
      <c r="AO86" s="58" t="str">
        <f>IF(SUM(COUNTIFS('Planificación 2026-1'!F:F,"FILIAL",'Planificación 2026-1'!X:X,C86,'Planificación 2026-1'!H:H,"T1"))&gt;0,"P35"," ")</f>
        <v xml:space="preserve"> </v>
      </c>
      <c r="AP86" s="58" t="str">
        <f>IF(SUM(COUNTIFS('Planificación 2026-1'!F:F,"FILIAL",'Planificación 2026-1'!X:X,C86,'Planificación 2026-1'!H:H,"T3"))&gt;0,"P36"," ")</f>
        <v xml:space="preserve"> </v>
      </c>
      <c r="AQ86" s="58" t="str">
        <f>IF(SUM(COUNTIFS('Planificación 2026-1'!F:F,"FILIAL",'Planificación 2026-1'!X:X,C86,'Planificación 2026-1'!H:H,"T2"))&gt;0,"P37"," ")</f>
        <v xml:space="preserve"> </v>
      </c>
      <c r="AR86" s="58" t="str">
        <f>IF(SUM(COUNTIFS('Planificación 2026-1'!F:F,"FILIAL",'Planificación 2026-1'!X:X,C86,'Planificación 2026-1'!H:H,"AE"))&gt;0,"P38"," ")</f>
        <v xml:space="preserve"> </v>
      </c>
      <c r="AS86" s="58" t="str">
        <f>IF(SUM(COUNTIFS('Planificación 2026-1'!F:F,"FILIAL",'Planificación 2026-1'!X:X,C86,'Planificación 2026-1'!H:H,"T4"))&gt;0,"P55"," ")</f>
        <v xml:space="preserve"> </v>
      </c>
      <c r="AT86" s="58" t="str">
        <f>IF(SUM(COUNTIFS('Planificación 2026-1'!F:F,"SUNAMPE",'Planificación 2026-1'!X:X,C86,'Planificación 2026-1'!H:H,"AF"))&gt;0," P01"," ")</f>
        <v xml:space="preserve"> </v>
      </c>
      <c r="AU86" s="58" t="str">
        <f>IF(SUM(COUNTIFS('Planificación 2026-1'!F:F,"SUNAMPE",'Planificación 2026-1'!X:X,C86,'Planificación 2026-1'!H:H,"EN"))&gt;0,"P02"," ")</f>
        <v xml:space="preserve"> </v>
      </c>
      <c r="AV86" s="58" t="str">
        <f>IF(SUM(COUNTIFS('Planificación 2026-1'!F:F,"SUNAMPE",'Planificación 2026-1'!X:X,C86,'Planificación 2026-1'!H:H,"IS"))&gt;0,"P03"," ")</f>
        <v xml:space="preserve"> </v>
      </c>
      <c r="AW86" s="58" t="str">
        <f>IF(SUM(COUNTIFS('Planificación 2026-1'!F:F,"SUNAMPE",'Planificación 2026-1'!X:X,C86,'Planificación 2026-1'!H:H,"PS"))&gt;0,"P04"," ")</f>
        <v xml:space="preserve"> </v>
      </c>
      <c r="AX86" s="58"/>
      <c r="AY86" s="58" t="str">
        <f>IF(SUM(COUNTIFS('Planificación 2026-1'!F:F,"SUNAMPE",'Planificación 2026-1'!X:X,C86,'Planificación 2026-1'!H:H,"IN"))&gt;0,"P06"," ")</f>
        <v xml:space="preserve"> </v>
      </c>
      <c r="AZ86" s="58" t="str">
        <f>IF(SUM(COUNTIFS('Planificación 2026-1'!F:F,"SUNAMPE",'Planificación 2026-1'!X:X,C86,'Planificación 2026-1'!H:H,"CA"))&gt;0,"P07"," ")</f>
        <v xml:space="preserve"> </v>
      </c>
      <c r="BA86" s="58" t="str">
        <f>IF(SUM(COUNTIFS('Planificación 2026-1'!F:F,"SUNAMPE",'Planificación 2026-1'!X:X,C86,'Planificación 2026-1'!H:H,"DE"))&gt;0,"P08"," ")</f>
        <v xml:space="preserve"> </v>
      </c>
      <c r="BB86" s="58" t="str">
        <f>IF(SUM(COUNTIFS('Planificación 2026-1'!F:F,"SUNAMPE",'Planificación 2026-1'!X:X,C86,'Planificación 2026-1'!H:H,"OB"))&gt;0,"P09"," ")</f>
        <v xml:space="preserve"> </v>
      </c>
      <c r="BC86" s="58" t="str">
        <f>IF(SUM(COUNTIFS('Planificación 2026-1'!F:F,"SUNAMPE",'Planificación 2026-1'!X:X,C86,'Planificación 2026-1'!H:H,"MH"))&gt;0,"P31"," ")</f>
        <v xml:space="preserve"> </v>
      </c>
      <c r="BD86" s="58" t="str">
        <f>IF(SUM(COUNTIFS('Planificación 2026-1'!F:F,"SUNAMPE",'Planificación 2026-1'!X:X,C86,'Planificación 2026-1'!H:H,"IC"))&gt;0,"P32"," ")</f>
        <v xml:space="preserve"> </v>
      </c>
      <c r="BE86" s="58" t="str">
        <f>IF(SUM(COUNTIFS('Planificación 2026-1'!F:F,"SUNAMPE",'Planificación 2026-1'!X:X,C86,'Planificación 2026-1'!H:H,"AR"))&gt;0,"P34"," ")</f>
        <v xml:space="preserve"> </v>
      </c>
      <c r="BF86" s="58" t="str">
        <f>IF(SUM(COUNTIFS('Planificación 2026-1'!F:F,"SUNAMPE",'Planificación 2026-1'!X:X,C86,'Planificación 2026-1'!H:H,"T1"))&gt;0,"P35"," ")</f>
        <v xml:space="preserve"> </v>
      </c>
      <c r="BG86" s="58" t="str">
        <f>IF(SUM(COUNTIFS('Planificación 2026-1'!F:F,"SUNAMPE",'Planificación 2026-1'!X:X,C86,'Planificación 2026-1'!H:H,"T3"))&gt;0,"P36"," ")</f>
        <v xml:space="preserve"> </v>
      </c>
      <c r="BH86" s="58" t="str">
        <f>IF(SUM(COUNTIFS('Planificación 2026-1'!F:F,"SUNAMPE",'Planificación 2026-1'!X:X,C86,'Planificación 2026-1'!H:H,"T2"))&gt;0,"P37"," ")</f>
        <v xml:space="preserve"> </v>
      </c>
      <c r="BI86" s="58" t="str">
        <f>IF(SUM(COUNTIFS('Planificación 2026-1'!F:F,"SUNAMPE",'Planificación 2026-1'!X:X,C86,'Planificación 2026-1'!H:H,"AE"))&gt;0,"P38"," ")</f>
        <v xml:space="preserve"> </v>
      </c>
      <c r="BJ86" s="58" t="str">
        <f>IF(SUM(COUNTIFS('Planificación 2026-1'!F:F,"SUNAMPE",'Planificación 2026-1'!X:X,C86,'Planificación 2026-1'!H:H,"T4"))&gt;0,"P55"," ")</f>
        <v xml:space="preserve"> </v>
      </c>
      <c r="BK86" s="58" t="str">
        <f>IF(SUM(COUNTIFS('Planificación 2026-1'!F:F,"HUAURA",'Planificación 2026-1'!X:X,C86,'Planificación 2026-1'!H:H,"AF"))&gt;0," P01"," ")</f>
        <v xml:space="preserve"> </v>
      </c>
      <c r="BL86" s="58" t="str">
        <f>IF(SUM(COUNTIFS('Planificación 2026-1'!F:F,"HUAURA",'Planificación 2026-1'!X:X,C86,'Planificación 2026-1'!H:H,"EN"))&gt;0,"P02"," ")</f>
        <v xml:space="preserve"> </v>
      </c>
      <c r="BM86" s="58" t="str">
        <f>IF(SUM(COUNTIFS('Planificación 2026-1'!F:F,"HUAURA",'Planificación 2026-1'!X:X,C86,'Planificación 2026-1'!H:H,"IS"))&gt;0,"P03"," ")</f>
        <v xml:space="preserve"> </v>
      </c>
      <c r="BN86" s="58" t="str">
        <f>IF(SUM(COUNTIFS('Planificación 2026-1'!F:F,"HUAURA",'Planificación 2026-1'!X:X,C86,'Planificación 2026-1'!H:H,"PS"))&gt;0,"P04"," ")</f>
        <v>P04</v>
      </c>
      <c r="BO86" s="58"/>
      <c r="BP86" s="58" t="str">
        <f>IF(SUM(COUNTIFS('Planificación 2026-1'!F:F,"HUAURA",'Planificación 2026-1'!X:X,C86,'Planificación 2026-1'!H:H,"IN"))&gt;0,"P06"," ")</f>
        <v xml:space="preserve"> </v>
      </c>
      <c r="BQ86" s="58" t="str">
        <f>IF(SUM(COUNTIFS('Planificación 2026-1'!F:F,"HUAURA",'Planificación 2026-1'!X:X,C86,'Planificación 2026-1'!H:H,"CA"))&gt;0,"P07"," ")</f>
        <v xml:space="preserve"> </v>
      </c>
      <c r="BR86" s="58" t="str">
        <f>IF(SUM(COUNTIFS('Planificación 2026-1'!F:F,"HUAURA",'Planificación 2026-1'!X:X,C86,'Planificación 2026-1'!H:H,"DE"))&gt;0,"P08"," ")</f>
        <v xml:space="preserve"> </v>
      </c>
      <c r="BS86" s="58" t="str">
        <f>IF(SUM(COUNTIFS('Planificación 2026-1'!F:F,"HUAURA",'Planificación 2026-1'!X:X,C86,'Planificación 2026-1'!H:H,"OB"))&gt;0,"P09"," ")</f>
        <v xml:space="preserve"> </v>
      </c>
      <c r="BT86" s="58" t="str">
        <f>IF(SUM(COUNTIFS('Planificación 2026-1'!F:F,"HUAURA",'Planificación 2026-1'!X:X,C86,'Planificación 2026-1'!H:H,"MH"))&gt;0,"P31"," ")</f>
        <v xml:space="preserve"> </v>
      </c>
      <c r="BU86" s="58" t="str">
        <f>IF(SUM(COUNTIFS('Planificación 2026-1'!F:F,"HUAURA",'Planificación 2026-1'!X:X,C86,'Planificación 2026-1'!H:H,"IC"))&gt;0,"P32"," ")</f>
        <v xml:space="preserve"> </v>
      </c>
      <c r="BV86" s="58" t="str">
        <f>IF(SUM(COUNTIFS('Planificación 2026-1'!F:F,"HUAURA",'Planificación 2026-1'!X:X,C86,'Planificación 2026-1'!H:H,"AR"))&gt;0,"P34"," ")</f>
        <v xml:space="preserve"> </v>
      </c>
      <c r="BW86" s="58" t="str">
        <f>IF(SUM(COUNTIFS('Planificación 2026-1'!F:F,"HUAURA",'Planificación 2026-1'!X:X,C86,'Planificación 2026-1'!H:H,"T1"))&gt;0,"P35"," ")</f>
        <v xml:space="preserve"> </v>
      </c>
      <c r="BX86" s="58" t="str">
        <f>IF(SUM(COUNTIFS('Planificación 2026-1'!F:F,"HUAURA",'Planificación 2026-1'!X:X,C86,'Planificación 2026-1'!H:H,"T3"))&gt;0,"P36"," ")</f>
        <v xml:space="preserve"> </v>
      </c>
      <c r="BY86" s="58" t="str">
        <f>IF(SUM(COUNTIFS('Planificación 2026-1'!F:F,"HUAURA",'Planificación 2026-1'!X:X,C86,'Planificación 2026-1'!H:H,"T2"))&gt;0,"P37"," ")</f>
        <v xml:space="preserve"> </v>
      </c>
      <c r="BZ86" s="58" t="str">
        <f>IF(SUM(COUNTIFS('Planificación 2026-1'!F:F,"HUAURA",'Planificación 2026-1'!X:X,C86,'Planificación 2026-1'!H:H,"AE"))&gt;0,"P38"," ")</f>
        <v xml:space="preserve"> </v>
      </c>
      <c r="CA86" s="58" t="str">
        <f>IF(SUM(COUNTIFS('Planificación 2026-1'!F:F,"HUAURA",'Planificación 2026-1'!X:X,C86,'Planificación 2026-1'!H:H,"T4"))&gt;0,"P55"," ")</f>
        <v xml:space="preserve"> </v>
      </c>
      <c r="CB86" s="59">
        <f>SUMIFS('Planificación 2026-1'!S:S,'Planificación 2026-1'!X:X,C86,'Planificación 2026-1'!H:H,"AF",'Planificación 2026-1'!I:I,"&gt;2")</f>
        <v>0</v>
      </c>
      <c r="CC86" s="59">
        <f>SUMIFS('Planificación 2026-1'!S:S,'Planificación 2026-1'!X:X,C86,'Planificación 2026-1'!H:H,"EN",'Planificación 2026-1'!I:I,"&gt;2")</f>
        <v>0</v>
      </c>
      <c r="CD86" s="59">
        <f>SUMIFS('Planificación 2026-1'!S:S,'Planificación 2026-1'!X:X,C86,'Planificación 2026-1'!H:H,"IS",'Planificación 2026-1'!I:I,"&gt;2")</f>
        <v>0</v>
      </c>
      <c r="CE86" s="59">
        <f>SUMIFS('Planificación 2026-1'!S:S,'Planificación 2026-1'!X:X,C86,'Planificación 2026-1'!H:H,"PS",'Planificación 2026-1'!I:I,"&gt;2")</f>
        <v>0</v>
      </c>
      <c r="CF86" s="59">
        <f>SUMIFS('Planificación 2026-1'!S:S,'Planificación 2026-1'!X:X,C86,'Planificación 2026-1'!H:H,"IN",'Planificación 2026-1'!I:I,"&gt;2")</f>
        <v>0</v>
      </c>
      <c r="CG86" s="59">
        <f>SUMIFS('Planificación 2026-1'!S:S,'Planificación 2026-1'!X:X,C86,'Planificación 2026-1'!H:H,"CA",'Planificación 2026-1'!I:I,"&gt;2")</f>
        <v>0</v>
      </c>
      <c r="CH86" s="59">
        <f>SUMIFS('Planificación 2026-1'!S:S,'Planificación 2026-1'!X:X,C86,'Planificación 2026-1'!H:H,"DE",'Planificación 2026-1'!I:I,"&gt;2")</f>
        <v>0</v>
      </c>
      <c r="CI86" s="59">
        <f>SUMIFS('Planificación 2026-1'!S:S,'Planificación 2026-1'!X:X,C86,'Planificación 2026-1'!H:H,"OB",'Planificación 2026-1'!I:I,"&gt;2")</f>
        <v>0</v>
      </c>
      <c r="CJ86" s="59">
        <f>SUMIFS('Planificación 2026-1'!S:S,'Planificación 2026-1'!X:X,C86,'Planificación 2026-1'!H:H,"MH",'Planificación 2026-1'!I:I,"&gt;2")</f>
        <v>0</v>
      </c>
      <c r="CK86" s="59">
        <f>SUMIFS('Planificación 2026-1'!S:S,'Planificación 2026-1'!X:X,C86,'Planificación 2026-1'!H:H,"IC",'Planificación 2026-1'!I:I,"&gt;2")</f>
        <v>0</v>
      </c>
      <c r="CL86" s="59">
        <f>SUMIFS('Planificación 2026-1'!S:S,'Planificación 2026-1'!X:X,C86,'Planificación 2026-1'!H:H,"AR",'Planificación 2026-1'!I:I,"&gt;2")</f>
        <v>0</v>
      </c>
      <c r="CM86" s="59">
        <f>SUMIFS('Planificación 2026-1'!S:S,'Planificación 2026-1'!X:X,C86,'Planificación 2026-1'!H:H,"AE",'Planificación 2026-1'!I:I,"&gt;2")</f>
        <v>0</v>
      </c>
      <c r="CN86" s="59">
        <f>SUMIFS('Planificación 2026-1'!S:S,'Planificación 2026-1'!X:X,C86,'Planificación 2026-1'!H:H,"T1",'Planificación 2026-1'!I:I,"&gt;2")</f>
        <v>0</v>
      </c>
      <c r="CO86" s="59">
        <f>SUMIFS('Planificación 2026-1'!S:S,'Planificación 2026-1'!X:X,C86,'Planificación 2026-1'!H:H,"T3",'Planificación 2026-1'!I:I,"&gt;2")</f>
        <v>0</v>
      </c>
      <c r="CP86" s="59">
        <f>SUMIFS('Planificación 2026-1'!S:S,'Planificación 2026-1'!X:X,C86,'Planificación 2026-1'!H:H,"T2",'Planificación 2026-1'!I:I,"&gt;2")</f>
        <v>0</v>
      </c>
      <c r="CQ86" s="59">
        <f>SUMIFS('Planificación 2026-1'!S:S,'Planificación 2026-1'!X:X,C86,'Planificación 2026-1'!H:H,"T4",'Planificación 2026-1'!I:I,"&gt;2")</f>
        <v>0</v>
      </c>
      <c r="CR86" s="59">
        <f>SUMIFS('Planificación 2026-1'!S:S,'Planificación 2026-1'!X:X,C86,'Planificación 2026-1'!H:H,"AF",'Planificación 2026-1'!I:I,"&lt;3")</f>
        <v>0</v>
      </c>
      <c r="CS86" s="59">
        <f>SUMIFS('Planificación 2026-1'!S:S,'Planificación 2026-1'!X:X,C86,'Planificación 2026-1'!H:H,"EN",'Planificación 2026-1'!I:I,"&lt;3")</f>
        <v>0</v>
      </c>
      <c r="CT86" s="59">
        <f>SUMIFS('Planificación 2026-1'!S:S,'Planificación 2026-1'!X:X,C86,'Planificación 2026-1'!H:H,"IS",'Planificación 2026-1'!I:I,"&lt;3")</f>
        <v>0</v>
      </c>
      <c r="CU86" s="59">
        <f>SUMIFS('Planificación 2026-1'!S:S,'Planificación 2026-1'!X:X,C86,'Planificación 2026-1'!H:H,"PS",'Planificación 2026-1'!I:I,"&lt;3")</f>
        <v>15</v>
      </c>
      <c r="CV86" s="59">
        <f>SUMIFS('Planificación 2026-1'!S:S,'Planificación 2026-1'!X:X,C86,'Planificación 2026-1'!H:H,"IN",'Planificación 2026-1'!I:I,"&lt;3")</f>
        <v>0</v>
      </c>
      <c r="CW86" s="59">
        <f>SUMIFS('Planificación 2026-1'!S:S,'Planificación 2026-1'!X:X,C86,'Planificación 2026-1'!H:H,"CA",'Planificación 2026-1'!I:I,"&lt;3")</f>
        <v>0</v>
      </c>
      <c r="CX86" s="59">
        <f>SUMIFS('Planificación 2026-1'!S:S,'Planificación 2026-1'!X:X,C86,'Planificación 2026-1'!H:H,"DE",'Planificación 2026-1'!I:I,"&lt;3")</f>
        <v>0</v>
      </c>
      <c r="CY86" s="59">
        <f>SUMIFS('Planificación 2026-1'!S:S,'Planificación 2026-1'!X:X,C86,'Planificación 2026-1'!H:H,"OB",'Planificación 2026-1'!I:I,"&lt;3")</f>
        <v>0</v>
      </c>
      <c r="CZ86" s="59">
        <f>SUMIFS('Planificación 2026-1'!S:S,'Planificación 2026-1'!X:X,C86,'Planificación 2026-1'!H:H,"MH",'Planificación 2026-1'!I:I,"&lt;3")</f>
        <v>0</v>
      </c>
      <c r="DA86" s="59">
        <f>SUMIFS('Planificación 2026-1'!S:S,'Planificación 2026-1'!X:X,C86,'Planificación 2026-1'!H:H,"IC",'Planificación 2026-1'!I:I,"&lt;3")</f>
        <v>0</v>
      </c>
      <c r="DB86" s="59">
        <f>SUMIFS('Planificación 2026-1'!S:S,'Planificación 2026-1'!X:X,C86,'Planificación 2026-1'!H:H,"AR",'Planificación 2026-1'!I:I,"&lt;3")</f>
        <v>0</v>
      </c>
      <c r="DC86" s="59">
        <f>SUMIFS('Planificación 2026-1'!S:S,'Planificación 2026-1'!X:X,C86,'Planificación 2026-1'!H:H,"AE",'Planificación 2026-1'!I:I,"&lt;3")</f>
        <v>0</v>
      </c>
      <c r="DD86" s="59">
        <f>SUMIFS('Planificación 2026-1'!S:S,'Planificación 2026-1'!X:X,C86,'Planificación 2026-1'!H:H,"T1",'Planificación 2026-1'!I:I,"&lt;3")</f>
        <v>0</v>
      </c>
      <c r="DE86" s="59">
        <f>SUMIFS('Planificación 2026-1'!S:S,'Planificación 2026-1'!X:X,C86,'Planificación 2026-1'!H:H,"T3",'Planificación 2026-1'!I:I,"&lt;3")</f>
        <v>0</v>
      </c>
      <c r="DF86" s="59">
        <f>SUMIFS('Planificación 2026-1'!S:S,'Planificación 2026-1'!X:X,C86,'Planificación 2026-1'!H:H,"T2",'Planificación 2026-1'!I:I,"&lt;3")</f>
        <v>0</v>
      </c>
      <c r="DG86" s="59">
        <f>SUMIFS('Planificación 2026-1'!S:S,'Planificación 2026-1'!X:X,C86,'Planificación 2026-1'!H:H,"T4",'Planificación 2026-1'!I:I,"&lt;3")</f>
        <v>0</v>
      </c>
      <c r="DH86" s="58" t="str">
        <f t="shared" si="17"/>
        <v/>
      </c>
      <c r="DI86" s="27">
        <f>IF(C86="","",SUMIFS('Planificación 2026-1'!S:S,'Planificación 2026-1'!X:X,C86,'Planificación 2026-1'!F:F,"PRINCIPAL",'Planificación 2026-1'!Y:Y,"VIRTUAL"))</f>
        <v>0</v>
      </c>
      <c r="DJ86" s="27">
        <f>IF(C86="","",SUMIFS('Planificación 2026-1'!S:S,'Planificación 2026-1'!X:X,C86,'Planificación 2026-1'!F:F,"PRINCIPAL",'Planificación 2026-1'!Y:Y,"PRESENCIAL"))</f>
        <v>0</v>
      </c>
      <c r="DK86" s="27">
        <f>IF(C86="","",SUMIFS('Planificación 2026-1'!S:S,'Planificación 2026-1'!X:X,C86,'Planificación 2026-1'!F:F,"PRINCIPAL",'Planificación 2026-1'!Y:Y,"HIBRIDO PRESENCIAL"))</f>
        <v>0</v>
      </c>
      <c r="DL86" s="58" t="str">
        <f t="shared" si="18"/>
        <v/>
      </c>
      <c r="DM86" s="58">
        <f>IF(C86="","",SUMIFS('Planificación 2026-1'!S:S,'Planificación 2026-1'!X:X,C86,'Planificación 2026-1'!F:F,"FILIAL",'Planificación 2026-1'!Y:Y,"VIRTUAL"))</f>
        <v>0</v>
      </c>
      <c r="DN86" s="60">
        <f>IF(C86="","",SUMIFS('Planificación 2026-1'!S:S,'Planificación 2026-1'!X:X,C86,'Planificación 2026-1'!F:F,"FILIAL",'Planificación 2026-1'!Y:Y,"PRESENCIAL"))</f>
        <v>0</v>
      </c>
      <c r="DO86" s="29">
        <f>IF(C86="","",SUMIFS('Planificación 2026-1'!S:S,'Planificación 2026-1'!X:X,C86,'Planificación 2026-1'!F:F,"FILIAL",'Planificación 2026-1'!Y:Y,"HIBRIDO PRESENCIAL"))</f>
        <v>0</v>
      </c>
      <c r="DP86" s="61" t="str">
        <f t="shared" si="19"/>
        <v/>
      </c>
      <c r="DQ86" s="58">
        <f>IF(C86="","",SUMIFS('Planificación 2026-1'!S:S,'Planificación 2026-1'!X:X,C86,'Planificación 2026-1'!F:F,"SUNAMPE",'Planificación 2026-1'!Y:Y,"VIRTUAL"))</f>
        <v>0</v>
      </c>
      <c r="DR86" s="29">
        <f>IF(C86="","",SUMIFS('Planificación 2026-1'!S:S,'Planificación 2026-1'!X:X,C86,'Planificación 2026-1'!F:F,"SUNAMPE",'Planificación 2026-1'!Y:Y,"PRESENCIAL"))</f>
        <v>0</v>
      </c>
      <c r="DS86" s="61" t="str">
        <f t="shared" si="20"/>
        <v>P04</v>
      </c>
      <c r="DT86" s="58">
        <f>IF(C86="","",SUMIFS('Planificación 2026-1'!S:S,'Planificación 2026-1'!X:X,C86,'Planificación 2026-1'!F:F,"HUAURA",'Planificación 2026-1'!Y:Y,"VIRTUAL"))</f>
        <v>0</v>
      </c>
      <c r="DU86" s="29">
        <f>IF(C86="","",SUMIFS('Planificación 2026-1'!S:S,'Planificación 2026-1'!X:X,C86,'Planificación 2026-1'!F:F,"HUAURA",'Planificación 2026-1'!Y:Y,"PRESENCIAL"))</f>
        <v>15</v>
      </c>
      <c r="DV86" s="32">
        <f>SUMIFS('Planificación 2026-1'!S:S,'Planificación 2026-1'!X:X,C86,'Planificación 2026-1'!F:F,"PRINCIPAL",'Planificación 2026-1'!Y:Y,"VIRTUAL",'Planificación 2026-1'!I:I,"&gt;2")</f>
        <v>0</v>
      </c>
      <c r="DW86" s="32">
        <f>SUMIFS('Planificación 2026-1'!S:S,'Planificación 2026-1'!X:X,C86,'Planificación 2026-1'!F:F,"PRINCIPAL",'Planificación 2026-1'!Y:Y,"&lt;&gt;VIRTUAL",'Planificación 2026-1'!I:I,"&gt;2")</f>
        <v>0</v>
      </c>
      <c r="DX86" s="32">
        <f>SUMIFS('Planificación 2026-1'!S:S,'Planificación 2026-1'!X:X,C86,'Planificación 2026-1'!F:F,"SUNAMPE",'Planificación 2026-1'!Y:Y,"VIRTUAL",'Planificación 2026-1'!I:I,"&gt;2")</f>
        <v>0</v>
      </c>
      <c r="DY86" s="32">
        <f>SUMIFS('Planificación 2026-1'!S:S,'Planificación 2026-1'!X:X,C86,'Planificación 2026-1'!F:F,"SUNAMPE",'Planificación 2026-1'!Y:Y,"&lt;&gt;VIRTUAL",'Planificación 2026-1'!I:I,"&gt;2")</f>
        <v>0</v>
      </c>
      <c r="DZ86" s="32">
        <f>SUMIFS('Planificación 2026-1'!S:S,'Planificación 2026-1'!X:X,C86,'Planificación 2026-1'!F:F,"FILIAL",'Planificación 2026-1'!Y:Y,"VIRTUAL",'Planificación 2026-1'!I:I,"&gt;2")</f>
        <v>0</v>
      </c>
      <c r="EA86" s="32">
        <f>SUMIFS('Planificación 2026-1'!S:S,'Planificación 2026-1'!X:X,C86,'Planificación 2026-1'!F:F,"FILIAL",'Planificación 2026-1'!Y:Y,"&lt;&gt;VIRTUAL",'Planificación 2026-1'!I:I,"&gt;2")</f>
        <v>0</v>
      </c>
      <c r="EB86" s="32">
        <f>SUMIFS('Planificación 2026-1'!S:S,'Planificación 2026-1'!X:X,C86,'Planificación 2026-1'!F:F,"PORUMA",'Planificación 2026-1'!Y:Y,"VIRTUAL",'Planificación 2026-1'!I:I,"&gt;2")</f>
        <v>0</v>
      </c>
      <c r="EC86" s="32">
        <f>SUMIFS('Planificación 2026-1'!S:S,'Planificación 2026-1'!X:X,C86,'Planificación 2026-1'!F:F,"PORUMA",'Planificación 2026-1'!Y:Y,"&lt;&gt;VIRTUAL",'Planificación 2026-1'!I:I,"&gt;2")</f>
        <v>0</v>
      </c>
      <c r="ED86" s="32">
        <f>SUMIFS('Planificación 2026-1'!S:S,'Planificación 2026-1'!X:X,C86,'Planificación 2026-1'!F:F,"HUAURA",'Planificación 2026-1'!Y:Y,"VIRTUAL",'Planificación 2026-1'!I:I,"&gt;2")</f>
        <v>0</v>
      </c>
      <c r="EE86" s="32">
        <f>SUMIFS('Planificación 2026-1'!S:S,'Planificación 2026-1'!X:X,C86,'Planificación 2026-1'!F:F,"HUAURA",'Planificación 2026-1'!Y:Y,"&lt;&gt;VIRTUAL",'Planificación 2026-1'!I:I,"&gt;2")</f>
        <v>0</v>
      </c>
      <c r="EF86" s="32">
        <f>SUMIFS('Planificación 2026-1'!S:S,'Planificación 2026-1'!X:X,C86,'Planificación 2026-1'!F:F,"PRINCIPAL",'Planificación 2026-1'!Y:Y,"VIRTUAL",'Planificación 2026-1'!I:I,"&lt;3")</f>
        <v>0</v>
      </c>
      <c r="EG86" s="32">
        <f>SUMIFS('Planificación 2026-1'!S:S,'Planificación 2026-1'!X:X,C86,'Planificación 2026-1'!F:F,"PRINCIPAL",'Planificación 2026-1'!Y:Y,"&lt;&gt;VIRTUAL",'Planificación 2026-1'!I:I,"&lt;3")</f>
        <v>0</v>
      </c>
      <c r="EH86" s="32">
        <f>SUMIFS('Planificación 2026-1'!S:S,'Planificación 2026-1'!X:X,C86,'Planificación 2026-1'!F:F,"SUNAMPE",'Planificación 2026-1'!Y:Y,"VIRTUAL",'Planificación 2026-1'!I:I,"&lt;3")</f>
        <v>0</v>
      </c>
      <c r="EI86" s="32">
        <f>SUMIFS('Planificación 2026-1'!S:S,'Planificación 2026-1'!X:X,C86,'Planificación 2026-1'!F:F,"SUNAMPE",'Planificación 2026-1'!Y:Y,"&lt;&gt;VIRTUAL",'Planificación 2026-1'!I:I,"&lt;3")</f>
        <v>0</v>
      </c>
      <c r="EJ86" s="32">
        <f>SUMIFS('Planificación 2026-1'!S:S,'Planificación 2026-1'!X:X,C86,'Planificación 2026-1'!F:F,"FILIAL",'Planificación 2026-1'!Y:Y,"VIRTUAL",'Planificación 2026-1'!I:I,"&lt;3")</f>
        <v>0</v>
      </c>
      <c r="EK86" s="32">
        <f>SUMIFS('Planificación 2026-1'!S:S,'Planificación 2026-1'!X:X,C86,'Planificación 2026-1'!F:F,"FILIAL",'Planificación 2026-1'!Y:Y,"&lt;&gt;VIRTUAL",'Planificación 2026-1'!I:I,"&lt;3")</f>
        <v>0</v>
      </c>
      <c r="EL86" s="32">
        <f>SUMIFS('Planificación 2026-1'!S:S,'Planificación 2026-1'!X:X,C86,'Planificación 2026-1'!F:F,"PORUMA",'Planificación 2026-1'!Y:Y,"VIRTUAL",'Planificación 2026-1'!I:I,"&lt;3")</f>
        <v>0</v>
      </c>
      <c r="EM86" s="32">
        <f>SUMIFS('Planificación 2026-1'!S:S,'Planificación 2026-1'!X:X,C86,'Planificación 2026-1'!F:F,"PORUMA",'Planificación 2026-1'!Y:Y,"&lt;&gt;VIRTUAL",'Planificación 2026-1'!I:I,"&lt;3")</f>
        <v>0</v>
      </c>
      <c r="EN86" s="32">
        <f>SUMIFS('Planificación 2026-1'!S:S,'Planificación 2026-1'!X:X,C86,'Planificación 2026-1'!F:F,"HUAURA",'Planificación 2026-1'!Y:Y,"VIRTUAL",'Planificación 2026-1'!I:I,"&lt;3")</f>
        <v>0</v>
      </c>
      <c r="EO86" s="32">
        <f>SUMIFS('Planificación 2026-1'!S:S,'Planificación 2026-1'!X:X,C86,'Planificación 2026-1'!F:F,"HUAURA",'Planificación 2026-1'!Y:Y,"&lt;&gt;VIRTUAL",'Planificación 2026-1'!I:I,"&lt;3")</f>
        <v>15</v>
      </c>
      <c r="EP86" s="32">
        <f t="shared" si="32"/>
        <v>0</v>
      </c>
      <c r="EQ86" s="32">
        <f t="shared" si="21"/>
        <v>15</v>
      </c>
      <c r="ER86" s="32">
        <f t="shared" si="22"/>
        <v>0</v>
      </c>
      <c r="ES86" s="32">
        <f t="shared" si="23"/>
        <v>0</v>
      </c>
      <c r="ET86" s="32">
        <f t="shared" si="24"/>
        <v>0</v>
      </c>
      <c r="EU86" s="32">
        <f t="shared" si="25"/>
        <v>15</v>
      </c>
      <c r="EV86" s="32" t="b">
        <f>EXACT(EU86,E86)</f>
        <v>1</v>
      </c>
      <c r="EW86" s="32"/>
      <c r="EX86" s="32">
        <f t="shared" si="14"/>
        <v>0</v>
      </c>
      <c r="EY86" s="32">
        <f t="shared" si="15"/>
        <v>15</v>
      </c>
      <c r="EZ86" s="32" t="b">
        <f>EXACT(SUM(EX86:EY86),E86)</f>
        <v>1</v>
      </c>
      <c r="FA86" s="32" t="str">
        <f t="shared" si="16"/>
        <v/>
      </c>
      <c r="FB86" s="32" t="str">
        <f t="shared" si="26"/>
        <v>PRESENCIAL</v>
      </c>
    </row>
    <row r="87" spans="1:158">
      <c r="A87" s="33"/>
      <c r="B87" s="66">
        <v>84</v>
      </c>
      <c r="C87" s="32" t="s">
        <v>289</v>
      </c>
      <c r="D87" s="429">
        <v>21461801</v>
      </c>
      <c r="E87" s="62">
        <f>SUMIF('Planificación 2026-1'!X:X,C87,'Planificación 2026-1'!S:S)</f>
        <v>16</v>
      </c>
      <c r="F87" s="63" t="s">
        <v>203</v>
      </c>
      <c r="G87" s="454" t="s">
        <v>200</v>
      </c>
      <c r="H87" s="64" t="s">
        <v>38</v>
      </c>
      <c r="I87" s="64" t="s">
        <v>157</v>
      </c>
      <c r="J87" s="137" t="s">
        <v>111</v>
      </c>
      <c r="K87" s="451" t="s">
        <v>157</v>
      </c>
      <c r="L87" s="57" t="str">
        <f>IF(SUM(COUNTIFS('Planificación 2026-1'!F:F,"PRINCIPAL",'Planificación 2026-1'!X:X,C87,'Planificación 2026-1'!H:H,"AF"))&gt;0,"P01"," ")</f>
        <v xml:space="preserve"> </v>
      </c>
      <c r="M87" s="58" t="str">
        <f>IF(SUM(COUNTIFS('Planificación 2026-1'!F:F,"PRINCIPAL",'Planificación 2026-1'!X:X,C87,'Planificación 2026-1'!H:H,"EN"))&gt;0,"P02"," ")</f>
        <v>P02</v>
      </c>
      <c r="N87" s="58" t="str">
        <f>IF(SUM(COUNTIFS('Planificación 2026-1'!F:F,"PRINCIPAL",'Planificación 2026-1'!X:X,C87,'Planificación 2026-1'!H:H,"IS"))&gt;0,"P03"," ")</f>
        <v xml:space="preserve"> </v>
      </c>
      <c r="O87" s="58" t="str">
        <f>IF(SUM(COUNTIFS('Planificación 2026-1'!F:F,"PRINCIPAL",'Planificación 2026-1'!X:X,C87,'Planificación 2026-1'!H:H,"PS"))&gt;0,"P04"," ")</f>
        <v xml:space="preserve"> </v>
      </c>
      <c r="P87" s="58"/>
      <c r="Q87" s="58" t="str">
        <f>IF(SUM(COUNTIFS('Planificación 2026-1'!F:F,"PRINCIPAL",'Planificación 2026-1'!X:X,C87,'Planificación 2026-1'!H:H,"IN"))&gt;0,"P06"," ")</f>
        <v xml:space="preserve"> </v>
      </c>
      <c r="R87" s="58" t="str">
        <f>IF(SUM(COUNTIFS('Planificación 2026-1'!F:F,"PRINCIPAL",'Planificación 2026-1'!X:X,C87,'Planificación 2026-1'!H:H,"CA"))&gt;0,"P07"," ")</f>
        <v xml:space="preserve"> </v>
      </c>
      <c r="S87" s="58" t="str">
        <f>IF(SUM(COUNTIFS('Planificación 2026-1'!F:F,"PRINCIPAL",'Planificación 2026-1'!X:X,C87,'Planificación 2026-1'!H:H,"DE"))&gt;0,"P08"," ")</f>
        <v xml:space="preserve"> </v>
      </c>
      <c r="T87" s="58" t="str">
        <f>IF(SUM(COUNTIFS('Planificación 2026-1'!F:F,"PRINCIPAL",'Planificación 2026-1'!X:X,C87,'Planificación 2026-1'!H:H,"OB"))&gt;0,"P09"," ")</f>
        <v xml:space="preserve"> </v>
      </c>
      <c r="U87" s="58" t="str">
        <f>IF(SUM(COUNTIFS('Planificación 2026-1'!F:F,"PRINCIPAL",'Planificación 2026-1'!X:X,C87,'Planificación 2026-1'!H:H,"MH"))&gt;0,"P31"," ")</f>
        <v xml:space="preserve"> </v>
      </c>
      <c r="V87" s="58" t="str">
        <f>IF(SUM(COUNTIFS('Planificación 2026-1'!F:F,"PRINCIPAL",'Planificación 2026-1'!X:X,C87,'Planificación 2026-1'!H:H,"IC"))&gt;0,"P32"," ")</f>
        <v xml:space="preserve"> </v>
      </c>
      <c r="W87" s="58" t="str">
        <f>IF(SUM(COUNTIFS('Planificación 2026-1'!F:F,"PRINCIPAL",'Planificación 2026-1'!X:X,C87,'Planificación 2026-1'!H:H,"AR"))&gt;0,"P34"," ")</f>
        <v xml:space="preserve"> </v>
      </c>
      <c r="X87" s="58" t="str">
        <f>IF(SUM(COUNTIFS('Planificación 2026-1'!F:F,"PRINCIPAL",'Planificación 2026-1'!X:X,C87,'Planificación 2026-1'!H:H,"T1"))&gt;0,"P35"," ")</f>
        <v xml:space="preserve"> </v>
      </c>
      <c r="Y87" s="58" t="str">
        <f>IF(SUM(COUNTIFS('Planificación 2026-1'!F:F,"PRINCIPAL",'Planificación 2026-1'!X:X,C87,'Planificación 2026-1'!H:H,"T3"))&gt;0,"P36"," ")</f>
        <v xml:space="preserve"> </v>
      </c>
      <c r="Z87" s="58" t="str">
        <f>IF(SUM(COUNTIFS('Planificación 2026-1'!F:F,"PRINCIPAL",'Planificación 2026-1'!X:X,C87,'Planificación 2026-1'!H:H,"T2"))&gt;0,"P37"," ")</f>
        <v xml:space="preserve"> </v>
      </c>
      <c r="AA87" s="58" t="str">
        <f>IF(SUM(COUNTIFS('Planificación 2026-1'!F:F,"PRINCIPAL",'Planificación 2026-1'!X:X,C87,'Planificación 2026-1'!H:H,"AE"))&gt;0,"P38"," ")</f>
        <v xml:space="preserve"> </v>
      </c>
      <c r="AB87" s="58" t="str">
        <f>IF(SUM(COUNTIFS('Planificación 2026-1'!F:F,"PRINCIPAL",'Planificación 2026-1'!X:X,C87,'Planificación 2026-1'!H:H,"T4"))&gt;0,"P55"," ")</f>
        <v xml:space="preserve"> </v>
      </c>
      <c r="AC87" s="58" t="str">
        <f>IF(SUM(COUNTIFS('Planificación 2026-1'!F:F,"FILIAL",'Planificación 2026-1'!X:X,C87,'Planificación 2026-1'!H:H,"AF"))&gt;0," P01"," ")</f>
        <v xml:space="preserve"> </v>
      </c>
      <c r="AD87" s="58" t="str">
        <f>IF(SUM(COUNTIFS('Planificación 2026-1'!F:F,"FILIAL",'Planificación 2026-1'!X:X,C87,'Planificación 2026-1'!H:H,"EN"))&gt;0,"P02"," ")</f>
        <v xml:space="preserve"> </v>
      </c>
      <c r="AE87" s="58" t="str">
        <f>IF(SUM(COUNTIFS('Planificación 2026-1'!F:F,"FILIAL",'Planificación 2026-1'!X:X,C87,'Planificación 2026-1'!H:H,"IS"))&gt;0,"P03"," ")</f>
        <v xml:space="preserve"> </v>
      </c>
      <c r="AF87" s="58" t="str">
        <f>IF(SUM(COUNTIFS('Planificación 2026-1'!F:F,"FILIAL",'Planificación 2026-1'!X:X,C87,'Planificación 2026-1'!H:H,"PS"))&gt;0,"P04"," ")</f>
        <v xml:space="preserve"> </v>
      </c>
      <c r="AG87" s="58"/>
      <c r="AH87" s="58" t="str">
        <f>IF(SUM(COUNTIFS('Planificación 2026-1'!F:F,"FILIAL",'Planificación 2026-1'!X:X,C87,'Planificación 2026-1'!H:H,"IN"))&gt;0,"P06"," ")</f>
        <v xml:space="preserve"> </v>
      </c>
      <c r="AI87" s="58" t="str">
        <f>IF(SUM(COUNTIFS('Planificación 2026-1'!F:F,"FILIAL",'Planificación 2026-1'!X:X,C87,'Planificación 2026-1'!H:H,"CA"))&gt;0,"P07"," ")</f>
        <v xml:space="preserve"> </v>
      </c>
      <c r="AJ87" s="58" t="str">
        <f>IF(SUM(COUNTIFS('Planificación 2026-1'!F:F,"FILIAL",'Planificación 2026-1'!X:X,C87,'Planificación 2026-1'!H:H,"DE"))&gt;0,"P08"," ")</f>
        <v xml:space="preserve"> </v>
      </c>
      <c r="AK87" s="58" t="str">
        <f>IF(SUM(COUNTIFS('Planificación 2026-1'!F:F,"FILIAL",'Planificación 2026-1'!X:X,C87,'Planificación 2026-1'!H:H,"OB"))&gt;0,"P09"," ")</f>
        <v xml:space="preserve"> </v>
      </c>
      <c r="AL87" s="58" t="str">
        <f>IF(SUM(COUNTIFS('Planificación 2026-1'!F:F,"FILIAL",'Planificación 2026-1'!X:X,C87,'Planificación 2026-1'!H:H,"MH"))&gt;0,"P31"," ")</f>
        <v xml:space="preserve"> </v>
      </c>
      <c r="AM87" s="58" t="str">
        <f>IF(SUM(COUNTIFS('Planificación 2026-1'!F:F,"FILIAL",'Planificación 2026-1'!X:X,C87,'Planificación 2026-1'!H:H,"IC"))&gt;0,"P32"," ")</f>
        <v xml:space="preserve"> </v>
      </c>
      <c r="AN87" s="58" t="str">
        <f>IF(SUM(COUNTIFS('Planificación 2026-1'!F:F,"FILIAL",'Planificación 2026-1'!X:X,C87,'Planificación 2026-1'!H:H,"AR"))&gt;0,"P34"," ")</f>
        <v xml:space="preserve"> </v>
      </c>
      <c r="AO87" s="58" t="str">
        <f>IF(SUM(COUNTIFS('Planificación 2026-1'!F:F,"FILIAL",'Planificación 2026-1'!X:X,C87,'Planificación 2026-1'!H:H,"T1"))&gt;0,"P35"," ")</f>
        <v xml:space="preserve"> </v>
      </c>
      <c r="AP87" s="58" t="str">
        <f>IF(SUM(COUNTIFS('Planificación 2026-1'!F:F,"FILIAL",'Planificación 2026-1'!X:X,C87,'Planificación 2026-1'!H:H,"T3"))&gt;0,"P36"," ")</f>
        <v xml:space="preserve"> </v>
      </c>
      <c r="AQ87" s="58" t="str">
        <f>IF(SUM(COUNTIFS('Planificación 2026-1'!F:F,"FILIAL",'Planificación 2026-1'!X:X,C87,'Planificación 2026-1'!H:H,"T2"))&gt;0,"P37"," ")</f>
        <v xml:space="preserve"> </v>
      </c>
      <c r="AR87" s="58" t="str">
        <f>IF(SUM(COUNTIFS('Planificación 2026-1'!F:F,"FILIAL",'Planificación 2026-1'!X:X,C87,'Planificación 2026-1'!H:H,"AE"))&gt;0,"P38"," ")</f>
        <v xml:space="preserve"> </v>
      </c>
      <c r="AS87" s="58" t="str">
        <f>IF(SUM(COUNTIFS('Planificación 2026-1'!F:F,"FILIAL",'Planificación 2026-1'!X:X,C87,'Planificación 2026-1'!H:H,"T4"))&gt;0,"P55"," ")</f>
        <v xml:space="preserve"> </v>
      </c>
      <c r="AT87" s="58" t="str">
        <f>IF(SUM(COUNTIFS('Planificación 2026-1'!F:F,"SUNAMPE",'Planificación 2026-1'!X:X,C87,'Planificación 2026-1'!H:H,"AF"))&gt;0," P01"," ")</f>
        <v xml:space="preserve"> </v>
      </c>
      <c r="AU87" s="58" t="str">
        <f>IF(SUM(COUNTIFS('Planificación 2026-1'!F:F,"SUNAMPE",'Planificación 2026-1'!X:X,C87,'Planificación 2026-1'!H:H,"EN"))&gt;0,"P02"," ")</f>
        <v xml:space="preserve"> </v>
      </c>
      <c r="AV87" s="58" t="str">
        <f>IF(SUM(COUNTIFS('Planificación 2026-1'!F:F,"SUNAMPE",'Planificación 2026-1'!X:X,C87,'Planificación 2026-1'!H:H,"IS"))&gt;0,"P03"," ")</f>
        <v xml:space="preserve"> </v>
      </c>
      <c r="AW87" s="58" t="str">
        <f>IF(SUM(COUNTIFS('Planificación 2026-1'!F:F,"SUNAMPE",'Planificación 2026-1'!X:X,C87,'Planificación 2026-1'!H:H,"PS"))&gt;0,"P04"," ")</f>
        <v xml:space="preserve"> </v>
      </c>
      <c r="AX87" s="58"/>
      <c r="AY87" s="58" t="str">
        <f>IF(SUM(COUNTIFS('Planificación 2026-1'!F:F,"SUNAMPE",'Planificación 2026-1'!X:X,C87,'Planificación 2026-1'!H:H,"IN"))&gt;0,"P06"," ")</f>
        <v xml:space="preserve"> </v>
      </c>
      <c r="AZ87" s="58" t="str">
        <f>IF(SUM(COUNTIFS('Planificación 2026-1'!F:F,"SUNAMPE",'Planificación 2026-1'!X:X,C87,'Planificación 2026-1'!H:H,"CA"))&gt;0,"P07"," ")</f>
        <v xml:space="preserve"> </v>
      </c>
      <c r="BA87" s="58" t="str">
        <f>IF(SUM(COUNTIFS('Planificación 2026-1'!F:F,"SUNAMPE",'Planificación 2026-1'!X:X,C87,'Planificación 2026-1'!H:H,"DE"))&gt;0,"P08"," ")</f>
        <v xml:space="preserve"> </v>
      </c>
      <c r="BB87" s="58" t="str">
        <f>IF(SUM(COUNTIFS('Planificación 2026-1'!F:F,"SUNAMPE",'Planificación 2026-1'!X:X,C87,'Planificación 2026-1'!H:H,"OB"))&gt;0,"P09"," ")</f>
        <v xml:space="preserve"> </v>
      </c>
      <c r="BC87" s="58" t="str">
        <f>IF(SUM(COUNTIFS('Planificación 2026-1'!F:F,"SUNAMPE",'Planificación 2026-1'!X:X,C87,'Planificación 2026-1'!H:H,"MH"))&gt;0,"P31"," ")</f>
        <v xml:space="preserve"> </v>
      </c>
      <c r="BD87" s="58" t="str">
        <f>IF(SUM(COUNTIFS('Planificación 2026-1'!F:F,"SUNAMPE",'Planificación 2026-1'!X:X,C87,'Planificación 2026-1'!H:H,"IC"))&gt;0,"P32"," ")</f>
        <v xml:space="preserve"> </v>
      </c>
      <c r="BE87" s="58" t="str">
        <f>IF(SUM(COUNTIFS('Planificación 2026-1'!F:F,"SUNAMPE",'Planificación 2026-1'!X:X,C87,'Planificación 2026-1'!H:H,"AR"))&gt;0,"P34"," ")</f>
        <v xml:space="preserve"> </v>
      </c>
      <c r="BF87" s="58" t="str">
        <f>IF(SUM(COUNTIFS('Planificación 2026-1'!F:F,"SUNAMPE",'Planificación 2026-1'!X:X,C87,'Planificación 2026-1'!H:H,"T1"))&gt;0,"P35"," ")</f>
        <v xml:space="preserve"> </v>
      </c>
      <c r="BG87" s="58" t="str">
        <f>IF(SUM(COUNTIFS('Planificación 2026-1'!F:F,"SUNAMPE",'Planificación 2026-1'!X:X,C87,'Planificación 2026-1'!H:H,"T3"))&gt;0,"P36"," ")</f>
        <v>P36</v>
      </c>
      <c r="BH87" s="58" t="str">
        <f>IF(SUM(COUNTIFS('Planificación 2026-1'!F:F,"SUNAMPE",'Planificación 2026-1'!X:X,C87,'Planificación 2026-1'!H:H,"T2"))&gt;0,"P37"," ")</f>
        <v xml:space="preserve"> </v>
      </c>
      <c r="BI87" s="58" t="str">
        <f>IF(SUM(COUNTIFS('Planificación 2026-1'!F:F,"SUNAMPE",'Planificación 2026-1'!X:X,C87,'Planificación 2026-1'!H:H,"AE"))&gt;0,"P38"," ")</f>
        <v xml:space="preserve"> </v>
      </c>
      <c r="BJ87" s="58" t="str">
        <f>IF(SUM(COUNTIFS('Planificación 2026-1'!F:F,"SUNAMPE",'Planificación 2026-1'!X:X,C87,'Planificación 2026-1'!H:H,"T4"))&gt;0,"P55"," ")</f>
        <v xml:space="preserve"> </v>
      </c>
      <c r="BK87" s="58" t="str">
        <f>IF(SUM(COUNTIFS('Planificación 2026-1'!F:F,"HUAURA",'Planificación 2026-1'!X:X,C87,'Planificación 2026-1'!H:H,"AF"))&gt;0," P01"," ")</f>
        <v xml:space="preserve"> </v>
      </c>
      <c r="BL87" s="58" t="str">
        <f>IF(SUM(COUNTIFS('Planificación 2026-1'!F:F,"HUAURA",'Planificación 2026-1'!X:X,C87,'Planificación 2026-1'!H:H,"EN"))&gt;0,"P02"," ")</f>
        <v xml:space="preserve"> </v>
      </c>
      <c r="BM87" s="58" t="str">
        <f>IF(SUM(COUNTIFS('Planificación 2026-1'!F:F,"HUAURA",'Planificación 2026-1'!X:X,C87,'Planificación 2026-1'!H:H,"IS"))&gt;0,"P03"," ")</f>
        <v xml:space="preserve"> </v>
      </c>
      <c r="BN87" s="58" t="str">
        <f>IF(SUM(COUNTIFS('Planificación 2026-1'!F:F,"HUAURA",'Planificación 2026-1'!X:X,C87,'Planificación 2026-1'!H:H,"PS"))&gt;0,"P04"," ")</f>
        <v xml:space="preserve"> </v>
      </c>
      <c r="BO87" s="58"/>
      <c r="BP87" s="58" t="str">
        <f>IF(SUM(COUNTIFS('Planificación 2026-1'!F:F,"HUAURA",'Planificación 2026-1'!X:X,C87,'Planificación 2026-1'!H:H,"IN"))&gt;0,"P06"," ")</f>
        <v xml:space="preserve"> </v>
      </c>
      <c r="BQ87" s="58" t="str">
        <f>IF(SUM(COUNTIFS('Planificación 2026-1'!F:F,"HUAURA",'Planificación 2026-1'!X:X,C87,'Planificación 2026-1'!H:H,"CA"))&gt;0,"P07"," ")</f>
        <v xml:space="preserve"> </v>
      </c>
      <c r="BR87" s="58" t="str">
        <f>IF(SUM(COUNTIFS('Planificación 2026-1'!F:F,"HUAURA",'Planificación 2026-1'!X:X,C87,'Planificación 2026-1'!H:H,"DE"))&gt;0,"P08"," ")</f>
        <v xml:space="preserve"> </v>
      </c>
      <c r="BS87" s="58" t="str">
        <f>IF(SUM(COUNTIFS('Planificación 2026-1'!F:F,"HUAURA",'Planificación 2026-1'!X:X,C87,'Planificación 2026-1'!H:H,"OB"))&gt;0,"P09"," ")</f>
        <v xml:space="preserve"> </v>
      </c>
      <c r="BT87" s="58" t="str">
        <f>IF(SUM(COUNTIFS('Planificación 2026-1'!F:F,"HUAURA",'Planificación 2026-1'!X:X,C87,'Planificación 2026-1'!H:H,"MH"))&gt;0,"P31"," ")</f>
        <v xml:space="preserve"> </v>
      </c>
      <c r="BU87" s="58" t="str">
        <f>IF(SUM(COUNTIFS('Planificación 2026-1'!F:F,"HUAURA",'Planificación 2026-1'!X:X,C87,'Planificación 2026-1'!H:H,"IC"))&gt;0,"P32"," ")</f>
        <v xml:space="preserve"> </v>
      </c>
      <c r="BV87" s="58" t="str">
        <f>IF(SUM(COUNTIFS('Planificación 2026-1'!F:F,"HUAURA",'Planificación 2026-1'!X:X,C87,'Planificación 2026-1'!H:H,"AR"))&gt;0,"P34"," ")</f>
        <v xml:space="preserve"> </v>
      </c>
      <c r="BW87" s="58" t="str">
        <f>IF(SUM(COUNTIFS('Planificación 2026-1'!F:F,"HUAURA",'Planificación 2026-1'!X:X,C87,'Planificación 2026-1'!H:H,"T1"))&gt;0,"P35"," ")</f>
        <v xml:space="preserve"> </v>
      </c>
      <c r="BX87" s="58" t="str">
        <f>IF(SUM(COUNTIFS('Planificación 2026-1'!F:F,"HUAURA",'Planificación 2026-1'!X:X,C87,'Planificación 2026-1'!H:H,"T3"))&gt;0,"P36"," ")</f>
        <v xml:space="preserve"> </v>
      </c>
      <c r="BY87" s="58" t="str">
        <f>IF(SUM(COUNTIFS('Planificación 2026-1'!F:F,"HUAURA",'Planificación 2026-1'!X:X,C87,'Planificación 2026-1'!H:H,"T2"))&gt;0,"P37"," ")</f>
        <v xml:space="preserve"> </v>
      </c>
      <c r="BZ87" s="58" t="str">
        <f>IF(SUM(COUNTIFS('Planificación 2026-1'!F:F,"HUAURA",'Planificación 2026-1'!X:X,C87,'Planificación 2026-1'!H:H,"AE"))&gt;0,"P38"," ")</f>
        <v xml:space="preserve"> </v>
      </c>
      <c r="CA87" s="58" t="str">
        <f>IF(SUM(COUNTIFS('Planificación 2026-1'!F:F,"HUAURA",'Planificación 2026-1'!X:X,C87,'Planificación 2026-1'!H:H,"T4"))&gt;0,"P55"," ")</f>
        <v xml:space="preserve"> </v>
      </c>
      <c r="CB87" s="59">
        <f>SUMIFS('Planificación 2026-1'!S:S,'Planificación 2026-1'!X:X,C87,'Planificación 2026-1'!H:H,"AF",'Planificación 2026-1'!I:I,"&gt;2")</f>
        <v>0</v>
      </c>
      <c r="CC87" s="59">
        <f>SUMIFS('Planificación 2026-1'!S:S,'Planificación 2026-1'!X:X,C87,'Planificación 2026-1'!H:H,"EN",'Planificación 2026-1'!I:I,"&gt;2")</f>
        <v>4</v>
      </c>
      <c r="CD87" s="59">
        <f>SUMIFS('Planificación 2026-1'!S:S,'Planificación 2026-1'!X:X,C87,'Planificación 2026-1'!H:H,"IS",'Planificación 2026-1'!I:I,"&gt;2")</f>
        <v>0</v>
      </c>
      <c r="CE87" s="59">
        <f>SUMIFS('Planificación 2026-1'!S:S,'Planificación 2026-1'!X:X,C87,'Planificación 2026-1'!H:H,"PS",'Planificación 2026-1'!I:I,"&gt;2")</f>
        <v>0</v>
      </c>
      <c r="CF87" s="59">
        <f>SUMIFS('Planificación 2026-1'!S:S,'Planificación 2026-1'!X:X,C87,'Planificación 2026-1'!H:H,"IN",'Planificación 2026-1'!I:I,"&gt;2")</f>
        <v>0</v>
      </c>
      <c r="CG87" s="59">
        <f>SUMIFS('Planificación 2026-1'!S:S,'Planificación 2026-1'!X:X,C87,'Planificación 2026-1'!H:H,"CA",'Planificación 2026-1'!I:I,"&gt;2")</f>
        <v>0</v>
      </c>
      <c r="CH87" s="59">
        <f>SUMIFS('Planificación 2026-1'!S:S,'Planificación 2026-1'!X:X,C87,'Planificación 2026-1'!H:H,"DE",'Planificación 2026-1'!I:I,"&gt;2")</f>
        <v>0</v>
      </c>
      <c r="CI87" s="59">
        <f>SUMIFS('Planificación 2026-1'!S:S,'Planificación 2026-1'!X:X,C87,'Planificación 2026-1'!H:H,"OB",'Planificación 2026-1'!I:I,"&gt;2")</f>
        <v>0</v>
      </c>
      <c r="CJ87" s="59">
        <f>SUMIFS('Planificación 2026-1'!S:S,'Planificación 2026-1'!X:X,C87,'Planificación 2026-1'!H:H,"MH",'Planificación 2026-1'!I:I,"&gt;2")</f>
        <v>8</v>
      </c>
      <c r="CK87" s="59">
        <f>SUMIFS('Planificación 2026-1'!S:S,'Planificación 2026-1'!X:X,C87,'Planificación 2026-1'!H:H,"IC",'Planificación 2026-1'!I:I,"&gt;2")</f>
        <v>0</v>
      </c>
      <c r="CL87" s="59">
        <f>SUMIFS('Planificación 2026-1'!S:S,'Planificación 2026-1'!X:X,C87,'Planificación 2026-1'!H:H,"AR",'Planificación 2026-1'!I:I,"&gt;2")</f>
        <v>0</v>
      </c>
      <c r="CM87" s="59">
        <f>SUMIFS('Planificación 2026-1'!S:S,'Planificación 2026-1'!X:X,C87,'Planificación 2026-1'!H:H,"AE",'Planificación 2026-1'!I:I,"&gt;2")</f>
        <v>0</v>
      </c>
      <c r="CN87" s="59">
        <f>SUMIFS('Planificación 2026-1'!S:S,'Planificación 2026-1'!X:X,C87,'Planificación 2026-1'!H:H,"T1",'Planificación 2026-1'!I:I,"&gt;2")</f>
        <v>0</v>
      </c>
      <c r="CO87" s="59">
        <f>SUMIFS('Planificación 2026-1'!S:S,'Planificación 2026-1'!X:X,C87,'Planificación 2026-1'!H:H,"T3",'Planificación 2026-1'!I:I,"&gt;2")</f>
        <v>0</v>
      </c>
      <c r="CP87" s="59">
        <f>SUMIFS('Planificación 2026-1'!S:S,'Planificación 2026-1'!X:X,C87,'Planificación 2026-1'!H:H,"T2",'Planificación 2026-1'!I:I,"&gt;2")</f>
        <v>0</v>
      </c>
      <c r="CQ87" s="59">
        <f>SUMIFS('Planificación 2026-1'!S:S,'Planificación 2026-1'!X:X,C87,'Planificación 2026-1'!H:H,"T4",'Planificación 2026-1'!I:I,"&gt;2")</f>
        <v>0</v>
      </c>
      <c r="CR87" s="59">
        <f>SUMIFS('Planificación 2026-1'!S:S,'Planificación 2026-1'!X:X,C87,'Planificación 2026-1'!H:H,"AF",'Planificación 2026-1'!I:I,"&lt;3")</f>
        <v>0</v>
      </c>
      <c r="CS87" s="59">
        <f>SUMIFS('Planificación 2026-1'!S:S,'Planificación 2026-1'!X:X,C87,'Planificación 2026-1'!H:H,"EN",'Planificación 2026-1'!I:I,"&lt;3")</f>
        <v>0</v>
      </c>
      <c r="CT87" s="59">
        <f>SUMIFS('Planificación 2026-1'!S:S,'Planificación 2026-1'!X:X,C87,'Planificación 2026-1'!H:H,"IS",'Planificación 2026-1'!I:I,"&lt;3")</f>
        <v>0</v>
      </c>
      <c r="CU87" s="59">
        <f>SUMIFS('Planificación 2026-1'!S:S,'Planificación 2026-1'!X:X,C87,'Planificación 2026-1'!H:H,"PS",'Planificación 2026-1'!I:I,"&lt;3")</f>
        <v>0</v>
      </c>
      <c r="CV87" s="59">
        <f>SUMIFS('Planificación 2026-1'!S:S,'Planificación 2026-1'!X:X,C87,'Planificación 2026-1'!H:H,"IN",'Planificación 2026-1'!I:I,"&lt;3")</f>
        <v>0</v>
      </c>
      <c r="CW87" s="59">
        <f>SUMIFS('Planificación 2026-1'!S:S,'Planificación 2026-1'!X:X,C87,'Planificación 2026-1'!H:H,"CA",'Planificación 2026-1'!I:I,"&lt;3")</f>
        <v>0</v>
      </c>
      <c r="CX87" s="59">
        <f>SUMIFS('Planificación 2026-1'!S:S,'Planificación 2026-1'!X:X,C87,'Planificación 2026-1'!H:H,"DE",'Planificación 2026-1'!I:I,"&lt;3")</f>
        <v>0</v>
      </c>
      <c r="CY87" s="59">
        <f>SUMIFS('Planificación 2026-1'!S:S,'Planificación 2026-1'!X:X,C87,'Planificación 2026-1'!H:H,"OB",'Planificación 2026-1'!I:I,"&lt;3")</f>
        <v>0</v>
      </c>
      <c r="CZ87" s="59">
        <f>SUMIFS('Planificación 2026-1'!S:S,'Planificación 2026-1'!X:X,C87,'Planificación 2026-1'!H:H,"MH",'Planificación 2026-1'!I:I,"&lt;3")</f>
        <v>0</v>
      </c>
      <c r="DA87" s="59">
        <f>SUMIFS('Planificación 2026-1'!S:S,'Planificación 2026-1'!X:X,C87,'Planificación 2026-1'!H:H,"IC",'Planificación 2026-1'!I:I,"&lt;3")</f>
        <v>0</v>
      </c>
      <c r="DB87" s="59">
        <f>SUMIFS('Planificación 2026-1'!S:S,'Planificación 2026-1'!X:X,C87,'Planificación 2026-1'!H:H,"AR",'Planificación 2026-1'!I:I,"&lt;3")</f>
        <v>0</v>
      </c>
      <c r="DC87" s="59">
        <f>SUMIFS('Planificación 2026-1'!S:S,'Planificación 2026-1'!X:X,C87,'Planificación 2026-1'!H:H,"AE",'Planificación 2026-1'!I:I,"&lt;3")</f>
        <v>0</v>
      </c>
      <c r="DD87" s="59">
        <f>SUMIFS('Planificación 2026-1'!S:S,'Planificación 2026-1'!X:X,C87,'Planificación 2026-1'!H:H,"T1",'Planificación 2026-1'!I:I,"&lt;3")</f>
        <v>0</v>
      </c>
      <c r="DE87" s="59">
        <f>SUMIFS('Planificación 2026-1'!S:S,'Planificación 2026-1'!X:X,C87,'Planificación 2026-1'!H:H,"T3",'Planificación 2026-1'!I:I,"&lt;3")</f>
        <v>4</v>
      </c>
      <c r="DF87" s="59">
        <f>SUMIFS('Planificación 2026-1'!S:S,'Planificación 2026-1'!X:X,C87,'Planificación 2026-1'!H:H,"T2",'Planificación 2026-1'!I:I,"&lt;3")</f>
        <v>0</v>
      </c>
      <c r="DG87" s="59">
        <f>SUMIFS('Planificación 2026-1'!S:S,'Planificación 2026-1'!X:X,C87,'Planificación 2026-1'!H:H,"T4",'Planificación 2026-1'!I:I,"&lt;3")</f>
        <v>0</v>
      </c>
      <c r="DH87" s="58" t="str">
        <f t="shared" si="17"/>
        <v>P02</v>
      </c>
      <c r="DI87" s="27">
        <f>IF(C87="","",SUMIFS('Planificación 2026-1'!S:S,'Planificación 2026-1'!X:X,C87,'Planificación 2026-1'!F:F,"PRINCIPAL",'Planificación 2026-1'!Y:Y,"VIRTUAL"))</f>
        <v>4</v>
      </c>
      <c r="DJ87" s="27">
        <f>IF(C87="","",SUMIFS('Planificación 2026-1'!S:S,'Planificación 2026-1'!X:X,C87,'Planificación 2026-1'!F:F,"PRINCIPAL",'Planificación 2026-1'!Y:Y,"PRESENCIAL"))</f>
        <v>0</v>
      </c>
      <c r="DK87" s="27">
        <f>IF(C87="","",SUMIFS('Planificación 2026-1'!S:S,'Planificación 2026-1'!X:X,C87,'Planificación 2026-1'!F:F,"PRINCIPAL",'Planificación 2026-1'!Y:Y,"HIBRIDO PRESENCIAL"))</f>
        <v>0</v>
      </c>
      <c r="DL87" s="58" t="str">
        <f t="shared" si="18"/>
        <v/>
      </c>
      <c r="DM87" s="58">
        <f>IF(C87="","",SUMIFS('Planificación 2026-1'!S:S,'Planificación 2026-1'!X:X,C87,'Planificación 2026-1'!F:F,"FILIAL",'Planificación 2026-1'!Y:Y,"VIRTUAL"))</f>
        <v>0</v>
      </c>
      <c r="DN87" s="60">
        <f>IF(C87="","",SUMIFS('Planificación 2026-1'!S:S,'Planificación 2026-1'!X:X,C87,'Planificación 2026-1'!F:F,"FILIAL",'Planificación 2026-1'!Y:Y,"PRESENCIAL"))</f>
        <v>0</v>
      </c>
      <c r="DO87" s="29">
        <f>IF(C87="","",SUMIFS('Planificación 2026-1'!S:S,'Planificación 2026-1'!X:X,C87,'Planificación 2026-1'!F:F,"FILIAL",'Planificación 2026-1'!Y:Y,"HIBRIDO PRESENCIAL"))</f>
        <v>0</v>
      </c>
      <c r="DP87" s="61" t="str">
        <f t="shared" si="19"/>
        <v>P36</v>
      </c>
      <c r="DQ87" s="58">
        <f>IF(C87="","",SUMIFS('Planificación 2026-1'!S:S,'Planificación 2026-1'!X:X,C87,'Planificación 2026-1'!F:F,"SUNAMPE",'Planificación 2026-1'!Y:Y,"VIRTUAL"))</f>
        <v>4</v>
      </c>
      <c r="DR87" s="29">
        <f>IF(C87="","",SUMIFS('Planificación 2026-1'!S:S,'Planificación 2026-1'!X:X,C87,'Planificación 2026-1'!F:F,"SUNAMPE",'Planificación 2026-1'!Y:Y,"PRESENCIAL"))</f>
        <v>0</v>
      </c>
      <c r="DS87" s="61" t="str">
        <f t="shared" si="20"/>
        <v/>
      </c>
      <c r="DT87" s="58">
        <f>IF(C87="","",SUMIFS('Planificación 2026-1'!S:S,'Planificación 2026-1'!X:X,C87,'Planificación 2026-1'!F:F,"HUAURA",'Planificación 2026-1'!Y:Y,"VIRTUAL"))</f>
        <v>0</v>
      </c>
      <c r="DU87" s="29">
        <f>IF(C87="","",SUMIFS('Planificación 2026-1'!S:S,'Planificación 2026-1'!X:X,C87,'Planificación 2026-1'!F:F,"HUAURA",'Planificación 2026-1'!Y:Y,"PRESENCIAL"))</f>
        <v>0</v>
      </c>
      <c r="DV87" s="32">
        <f>SUMIFS('Planificación 2026-1'!S:S,'Planificación 2026-1'!X:X,C87,'Planificación 2026-1'!F:F,"PRINCIPAL",'Planificación 2026-1'!Y:Y,"VIRTUAL",'Planificación 2026-1'!I:I,"&gt;2")</f>
        <v>4</v>
      </c>
      <c r="DW87" s="32">
        <f>SUMIFS('Planificación 2026-1'!S:S,'Planificación 2026-1'!X:X,C87,'Planificación 2026-1'!F:F,"PRINCIPAL",'Planificación 2026-1'!Y:Y,"&lt;&gt;VIRTUAL",'Planificación 2026-1'!I:I,"&gt;2")</f>
        <v>0</v>
      </c>
      <c r="DX87" s="32">
        <f>SUMIFS('Planificación 2026-1'!S:S,'Planificación 2026-1'!X:X,C87,'Planificación 2026-1'!F:F,"SUNAMPE",'Planificación 2026-1'!Y:Y,"VIRTUAL",'Planificación 2026-1'!I:I,"&gt;2")</f>
        <v>0</v>
      </c>
      <c r="DY87" s="32">
        <f>SUMIFS('Planificación 2026-1'!S:S,'Planificación 2026-1'!X:X,C87,'Planificación 2026-1'!F:F,"SUNAMPE",'Planificación 2026-1'!Y:Y,"&lt;&gt;VIRTUAL",'Planificación 2026-1'!I:I,"&gt;2")</f>
        <v>0</v>
      </c>
      <c r="DZ87" s="32">
        <f>SUMIFS('Planificación 2026-1'!S:S,'Planificación 2026-1'!X:X,C87,'Planificación 2026-1'!F:F,"FILIAL",'Planificación 2026-1'!Y:Y,"VIRTUAL",'Planificación 2026-1'!I:I,"&gt;2")</f>
        <v>0</v>
      </c>
      <c r="EA87" s="32">
        <f>SUMIFS('Planificación 2026-1'!S:S,'Planificación 2026-1'!X:X,C87,'Planificación 2026-1'!F:F,"FILIAL",'Planificación 2026-1'!Y:Y,"&lt;&gt;VIRTUAL",'Planificación 2026-1'!I:I,"&gt;2")</f>
        <v>0</v>
      </c>
      <c r="EB87" s="32">
        <f>SUMIFS('Planificación 2026-1'!S:S,'Planificación 2026-1'!X:X,C87,'Planificación 2026-1'!F:F,"PORUMA",'Planificación 2026-1'!Y:Y,"VIRTUAL",'Planificación 2026-1'!I:I,"&gt;2")</f>
        <v>8</v>
      </c>
      <c r="EC87" s="32">
        <f>SUMIFS('Planificación 2026-1'!S:S,'Planificación 2026-1'!X:X,C87,'Planificación 2026-1'!F:F,"PORUMA",'Planificación 2026-1'!Y:Y,"&lt;&gt;VIRTUAL",'Planificación 2026-1'!I:I,"&gt;2")</f>
        <v>0</v>
      </c>
      <c r="ED87" s="32">
        <f>SUMIFS('Planificación 2026-1'!S:S,'Planificación 2026-1'!X:X,C87,'Planificación 2026-1'!F:F,"HUAURA",'Planificación 2026-1'!Y:Y,"VIRTUAL",'Planificación 2026-1'!I:I,"&gt;2")</f>
        <v>0</v>
      </c>
      <c r="EE87" s="32">
        <f>SUMIFS('Planificación 2026-1'!S:S,'Planificación 2026-1'!X:X,C87,'Planificación 2026-1'!F:F,"HUAURA",'Planificación 2026-1'!Y:Y,"&lt;&gt;VIRTUAL",'Planificación 2026-1'!I:I,"&gt;2")</f>
        <v>0</v>
      </c>
      <c r="EF87" s="32">
        <f>SUMIFS('Planificación 2026-1'!S:S,'Planificación 2026-1'!X:X,C87,'Planificación 2026-1'!F:F,"PRINCIPAL",'Planificación 2026-1'!Y:Y,"VIRTUAL",'Planificación 2026-1'!I:I,"&lt;3")</f>
        <v>0</v>
      </c>
      <c r="EG87" s="32">
        <f>SUMIFS('Planificación 2026-1'!S:S,'Planificación 2026-1'!X:X,C87,'Planificación 2026-1'!F:F,"PRINCIPAL",'Planificación 2026-1'!Y:Y,"&lt;&gt;VIRTUAL",'Planificación 2026-1'!I:I,"&lt;3")</f>
        <v>0</v>
      </c>
      <c r="EH87" s="32">
        <f>SUMIFS('Planificación 2026-1'!S:S,'Planificación 2026-1'!X:X,C87,'Planificación 2026-1'!F:F,"SUNAMPE",'Planificación 2026-1'!Y:Y,"VIRTUAL",'Planificación 2026-1'!I:I,"&lt;3")</f>
        <v>4</v>
      </c>
      <c r="EI87" s="32">
        <f>SUMIFS('Planificación 2026-1'!S:S,'Planificación 2026-1'!X:X,C87,'Planificación 2026-1'!F:F,"SUNAMPE",'Planificación 2026-1'!Y:Y,"&lt;&gt;VIRTUAL",'Planificación 2026-1'!I:I,"&lt;3")</f>
        <v>0</v>
      </c>
      <c r="EJ87" s="32">
        <f>SUMIFS('Planificación 2026-1'!S:S,'Planificación 2026-1'!X:X,C87,'Planificación 2026-1'!F:F,"FILIAL",'Planificación 2026-1'!Y:Y,"VIRTUAL",'Planificación 2026-1'!I:I,"&lt;3")</f>
        <v>0</v>
      </c>
      <c r="EK87" s="32">
        <f>SUMIFS('Planificación 2026-1'!S:S,'Planificación 2026-1'!X:X,C87,'Planificación 2026-1'!F:F,"FILIAL",'Planificación 2026-1'!Y:Y,"&lt;&gt;VIRTUAL",'Planificación 2026-1'!I:I,"&lt;3")</f>
        <v>0</v>
      </c>
      <c r="EL87" s="32">
        <f>SUMIFS('Planificación 2026-1'!S:S,'Planificación 2026-1'!X:X,C87,'Planificación 2026-1'!F:F,"PORUMA",'Planificación 2026-1'!Y:Y,"VIRTUAL",'Planificación 2026-1'!I:I,"&lt;3")</f>
        <v>0</v>
      </c>
      <c r="EM87" s="32">
        <f>SUMIFS('Planificación 2026-1'!S:S,'Planificación 2026-1'!X:X,C87,'Planificación 2026-1'!F:F,"PORUMA",'Planificación 2026-1'!Y:Y,"&lt;&gt;VIRTUAL",'Planificación 2026-1'!I:I,"&lt;3")</f>
        <v>0</v>
      </c>
      <c r="EN87" s="32">
        <f>SUMIFS('Planificación 2026-1'!S:S,'Planificación 2026-1'!X:X,C87,'Planificación 2026-1'!F:F,"HUAURA",'Planificación 2026-1'!Y:Y,"VIRTUAL",'Planificación 2026-1'!I:I,"&lt;3")</f>
        <v>0</v>
      </c>
      <c r="EO87" s="32">
        <f>SUMIFS('Planificación 2026-1'!S:S,'Planificación 2026-1'!X:X,C87,'Planificación 2026-1'!F:F,"HUAURA",'Planificación 2026-1'!Y:Y,"&lt;&gt;VIRTUAL",'Planificación 2026-1'!I:I,"&lt;3")</f>
        <v>0</v>
      </c>
      <c r="EP87" s="32">
        <f t="shared" si="32"/>
        <v>0</v>
      </c>
      <c r="EQ87" s="32">
        <f t="shared" si="21"/>
        <v>0</v>
      </c>
      <c r="ER87" s="32">
        <f t="shared" si="22"/>
        <v>8</v>
      </c>
      <c r="ES87" s="32">
        <f t="shared" si="23"/>
        <v>4</v>
      </c>
      <c r="ET87" s="32">
        <f t="shared" si="24"/>
        <v>4</v>
      </c>
      <c r="EU87" s="32">
        <f t="shared" si="25"/>
        <v>16</v>
      </c>
      <c r="EV87" s="32" t="b">
        <f>EXACT(EU87,E87)</f>
        <v>1</v>
      </c>
      <c r="EW87" s="32"/>
      <c r="EX87" s="32">
        <f t="shared" si="14"/>
        <v>8</v>
      </c>
      <c r="EY87" s="32">
        <f t="shared" si="15"/>
        <v>0</v>
      </c>
      <c r="EZ87" s="32" t="b">
        <f>EXACT(SUM(EX87:EY87),E87)</f>
        <v>0</v>
      </c>
      <c r="FA87" s="32" t="str">
        <f t="shared" si="16"/>
        <v/>
      </c>
      <c r="FB87" s="32" t="str">
        <f t="shared" si="26"/>
        <v>VIRTUAL</v>
      </c>
    </row>
    <row r="88" spans="1:158">
      <c r="A88" s="33"/>
      <c r="B88" s="65">
        <v>85</v>
      </c>
      <c r="C88" s="32" t="s">
        <v>290</v>
      </c>
      <c r="D88" s="429">
        <v>21534061</v>
      </c>
      <c r="E88" s="62">
        <f>SUMIF('Planificación 2026-1'!X:X,C88,'Planificación 2026-1'!S:S)</f>
        <v>26</v>
      </c>
      <c r="F88" s="63" t="s">
        <v>199</v>
      </c>
      <c r="G88" s="454" t="s">
        <v>200</v>
      </c>
      <c r="H88" s="64" t="s">
        <v>38</v>
      </c>
      <c r="I88" s="64" t="s">
        <v>157</v>
      </c>
      <c r="J88" s="32" t="s">
        <v>195</v>
      </c>
      <c r="K88" s="32" t="s">
        <v>157</v>
      </c>
      <c r="L88" s="57" t="str">
        <f>IF(SUM(COUNTIFS('Planificación 2026-1'!F:F,"PRINCIPAL",'Planificación 2026-1'!X:X,C88,'Planificación 2026-1'!H:H,"AF"))&gt;0,"P01"," ")</f>
        <v xml:space="preserve"> </v>
      </c>
      <c r="M88" s="58" t="str">
        <f>IF(SUM(COUNTIFS('Planificación 2026-1'!F:F,"PRINCIPAL",'Planificación 2026-1'!X:X,C88,'Planificación 2026-1'!H:H,"EN"))&gt;0,"P02"," ")</f>
        <v xml:space="preserve"> </v>
      </c>
      <c r="N88" s="58" t="str">
        <f>IF(SUM(COUNTIFS('Planificación 2026-1'!F:F,"PRINCIPAL",'Planificación 2026-1'!X:X,C88,'Planificación 2026-1'!H:H,"IS"))&gt;0,"P03"," ")</f>
        <v xml:space="preserve"> </v>
      </c>
      <c r="O88" s="58" t="str">
        <f>IF(SUM(COUNTIFS('Planificación 2026-1'!F:F,"PRINCIPAL",'Planificación 2026-1'!X:X,C88,'Planificación 2026-1'!H:H,"PS"))&gt;0,"P04"," ")</f>
        <v xml:space="preserve"> </v>
      </c>
      <c r="P88" s="58"/>
      <c r="Q88" s="58" t="str">
        <f>IF(SUM(COUNTIFS('Planificación 2026-1'!F:F,"PRINCIPAL",'Planificación 2026-1'!X:X,C88,'Planificación 2026-1'!H:H,"IN"))&gt;0,"P06"," ")</f>
        <v xml:space="preserve"> </v>
      </c>
      <c r="R88" s="58" t="str">
        <f>IF(SUM(COUNTIFS('Planificación 2026-1'!F:F,"PRINCIPAL",'Planificación 2026-1'!X:X,C88,'Planificación 2026-1'!H:H,"CA"))&gt;0,"P07"," ")</f>
        <v xml:space="preserve"> </v>
      </c>
      <c r="S88" s="58" t="str">
        <f>IF(SUM(COUNTIFS('Planificación 2026-1'!F:F,"PRINCIPAL",'Planificación 2026-1'!X:X,C88,'Planificación 2026-1'!H:H,"DE"))&gt;0,"P08"," ")</f>
        <v xml:space="preserve"> </v>
      </c>
      <c r="T88" s="58" t="str">
        <f>IF(SUM(COUNTIFS('Planificación 2026-1'!F:F,"PRINCIPAL",'Planificación 2026-1'!X:X,C88,'Planificación 2026-1'!H:H,"OB"))&gt;0,"P09"," ")</f>
        <v xml:space="preserve"> </v>
      </c>
      <c r="U88" s="58" t="str">
        <f>IF(SUM(COUNTIFS('Planificación 2026-1'!F:F,"PRINCIPAL",'Planificación 2026-1'!X:X,C88,'Planificación 2026-1'!H:H,"MH"))&gt;0,"P31"," ")</f>
        <v xml:space="preserve"> </v>
      </c>
      <c r="V88" s="58" t="str">
        <f>IF(SUM(COUNTIFS('Planificación 2026-1'!F:F,"PRINCIPAL",'Planificación 2026-1'!X:X,C88,'Planificación 2026-1'!H:H,"IC"))&gt;0,"P32"," ")</f>
        <v xml:space="preserve"> </v>
      </c>
      <c r="W88" s="58" t="str">
        <f>IF(SUM(COUNTIFS('Planificación 2026-1'!F:F,"PRINCIPAL",'Planificación 2026-1'!X:X,C88,'Planificación 2026-1'!H:H,"AR"))&gt;0,"P34"," ")</f>
        <v xml:space="preserve"> </v>
      </c>
      <c r="X88" s="58" t="str">
        <f>IF(SUM(COUNTIFS('Planificación 2026-1'!F:F,"PRINCIPAL",'Planificación 2026-1'!X:X,C88,'Planificación 2026-1'!H:H,"T1"))&gt;0,"P35"," ")</f>
        <v xml:space="preserve"> </v>
      </c>
      <c r="Y88" s="58" t="str">
        <f>IF(SUM(COUNTIFS('Planificación 2026-1'!F:F,"PRINCIPAL",'Planificación 2026-1'!X:X,C88,'Planificación 2026-1'!H:H,"T3"))&gt;0,"P36"," ")</f>
        <v xml:space="preserve"> </v>
      </c>
      <c r="Z88" s="58" t="str">
        <f>IF(SUM(COUNTIFS('Planificación 2026-1'!F:F,"PRINCIPAL",'Planificación 2026-1'!X:X,C88,'Planificación 2026-1'!H:H,"T2"))&gt;0,"P37"," ")</f>
        <v xml:space="preserve"> </v>
      </c>
      <c r="AA88" s="58" t="str">
        <f>IF(SUM(COUNTIFS('Planificación 2026-1'!F:F,"PRINCIPAL",'Planificación 2026-1'!X:X,C88,'Planificación 2026-1'!H:H,"AE"))&gt;0,"P38"," ")</f>
        <v xml:space="preserve"> </v>
      </c>
      <c r="AB88" s="58" t="str">
        <f>IF(SUM(COUNTIFS('Planificación 2026-1'!F:F,"PRINCIPAL",'Planificación 2026-1'!X:X,C88,'Planificación 2026-1'!H:H,"T4"))&gt;0,"P55"," ")</f>
        <v xml:space="preserve"> </v>
      </c>
      <c r="AC88" s="58" t="str">
        <f>IF(SUM(COUNTIFS('Planificación 2026-1'!F:F,"FILIAL",'Planificación 2026-1'!X:X,C88,'Planificación 2026-1'!H:H,"AF"))&gt;0," P01"," ")</f>
        <v xml:space="preserve"> </v>
      </c>
      <c r="AD88" s="58" t="str">
        <f>IF(SUM(COUNTIFS('Planificación 2026-1'!F:F,"FILIAL",'Planificación 2026-1'!X:X,C88,'Planificación 2026-1'!H:H,"EN"))&gt;0,"P02"," ")</f>
        <v>P02</v>
      </c>
      <c r="AE88" s="58" t="str">
        <f>IF(SUM(COUNTIFS('Planificación 2026-1'!F:F,"FILIAL",'Planificación 2026-1'!X:X,C88,'Planificación 2026-1'!H:H,"IS"))&gt;0,"P03"," ")</f>
        <v xml:space="preserve"> </v>
      </c>
      <c r="AF88" s="58" t="str">
        <f>IF(SUM(COUNTIFS('Planificación 2026-1'!F:F,"FILIAL",'Planificación 2026-1'!X:X,C88,'Planificación 2026-1'!H:H,"PS"))&gt;0,"P04"," ")</f>
        <v xml:space="preserve"> </v>
      </c>
      <c r="AG88" s="58"/>
      <c r="AH88" s="58" t="str">
        <f>IF(SUM(COUNTIFS('Planificación 2026-1'!F:F,"FILIAL",'Planificación 2026-1'!X:X,C88,'Planificación 2026-1'!H:H,"IN"))&gt;0,"P06"," ")</f>
        <v xml:space="preserve"> </v>
      </c>
      <c r="AI88" s="58" t="str">
        <f>IF(SUM(COUNTIFS('Planificación 2026-1'!F:F,"FILIAL",'Planificación 2026-1'!X:X,C88,'Planificación 2026-1'!H:H,"CA"))&gt;0,"P07"," ")</f>
        <v xml:space="preserve"> </v>
      </c>
      <c r="AJ88" s="58" t="str">
        <f>IF(SUM(COUNTIFS('Planificación 2026-1'!F:F,"FILIAL",'Planificación 2026-1'!X:X,C88,'Planificación 2026-1'!H:H,"DE"))&gt;0,"P08"," ")</f>
        <v xml:space="preserve"> </v>
      </c>
      <c r="AK88" s="58" t="str">
        <f>IF(SUM(COUNTIFS('Planificación 2026-1'!F:F,"FILIAL",'Planificación 2026-1'!X:X,C88,'Planificación 2026-1'!H:H,"OB"))&gt;0,"P09"," ")</f>
        <v xml:space="preserve"> </v>
      </c>
      <c r="AL88" s="58" t="str">
        <f>IF(SUM(COUNTIFS('Planificación 2026-1'!F:F,"FILIAL",'Planificación 2026-1'!X:X,C88,'Planificación 2026-1'!H:H,"MH"))&gt;0,"P31"," ")</f>
        <v xml:space="preserve"> </v>
      </c>
      <c r="AM88" s="58" t="str">
        <f>IF(SUM(COUNTIFS('Planificación 2026-1'!F:F,"FILIAL",'Planificación 2026-1'!X:X,C88,'Planificación 2026-1'!H:H,"IC"))&gt;0,"P32"," ")</f>
        <v xml:space="preserve"> </v>
      </c>
      <c r="AN88" s="58" t="str">
        <f>IF(SUM(COUNTIFS('Planificación 2026-1'!F:F,"FILIAL",'Planificación 2026-1'!X:X,C88,'Planificación 2026-1'!H:H,"AR"))&gt;0,"P34"," ")</f>
        <v xml:space="preserve"> </v>
      </c>
      <c r="AO88" s="58" t="str">
        <f>IF(SUM(COUNTIFS('Planificación 2026-1'!F:F,"FILIAL",'Planificación 2026-1'!X:X,C88,'Planificación 2026-1'!H:H,"T1"))&gt;0,"P35"," ")</f>
        <v xml:space="preserve"> </v>
      </c>
      <c r="AP88" s="58" t="str">
        <f>IF(SUM(COUNTIFS('Planificación 2026-1'!F:F,"FILIAL",'Planificación 2026-1'!X:X,C88,'Planificación 2026-1'!H:H,"T3"))&gt;0,"P36"," ")</f>
        <v xml:space="preserve"> </v>
      </c>
      <c r="AQ88" s="58" t="str">
        <f>IF(SUM(COUNTIFS('Planificación 2026-1'!F:F,"FILIAL",'Planificación 2026-1'!X:X,C88,'Planificación 2026-1'!H:H,"T2"))&gt;0,"P37"," ")</f>
        <v xml:space="preserve"> </v>
      </c>
      <c r="AR88" s="58" t="str">
        <f>IF(SUM(COUNTIFS('Planificación 2026-1'!F:F,"FILIAL",'Planificación 2026-1'!X:X,C88,'Planificación 2026-1'!H:H,"AE"))&gt;0,"P38"," ")</f>
        <v xml:space="preserve"> </v>
      </c>
      <c r="AS88" s="58" t="str">
        <f>IF(SUM(COUNTIFS('Planificación 2026-1'!F:F,"FILIAL",'Planificación 2026-1'!X:X,C88,'Planificación 2026-1'!H:H,"T4"))&gt;0,"P55"," ")</f>
        <v xml:space="preserve"> </v>
      </c>
      <c r="AT88" s="58" t="str">
        <f>IF(SUM(COUNTIFS('Planificación 2026-1'!F:F,"SUNAMPE",'Planificación 2026-1'!X:X,C88,'Planificación 2026-1'!H:H,"AF"))&gt;0," P01"," ")</f>
        <v xml:space="preserve"> </v>
      </c>
      <c r="AU88" s="58" t="str">
        <f>IF(SUM(COUNTIFS('Planificación 2026-1'!F:F,"SUNAMPE",'Planificación 2026-1'!X:X,C88,'Planificación 2026-1'!H:H,"EN"))&gt;0,"P02"," ")</f>
        <v xml:space="preserve"> </v>
      </c>
      <c r="AV88" s="58" t="str">
        <f>IF(SUM(COUNTIFS('Planificación 2026-1'!F:F,"SUNAMPE",'Planificación 2026-1'!X:X,C88,'Planificación 2026-1'!H:H,"IS"))&gt;0,"P03"," ")</f>
        <v xml:space="preserve"> </v>
      </c>
      <c r="AW88" s="58" t="str">
        <f>IF(SUM(COUNTIFS('Planificación 2026-1'!F:F,"SUNAMPE",'Planificación 2026-1'!X:X,C88,'Planificación 2026-1'!H:H,"PS"))&gt;0,"P04"," ")</f>
        <v xml:space="preserve"> </v>
      </c>
      <c r="AX88" s="58"/>
      <c r="AY88" s="58" t="str">
        <f>IF(SUM(COUNTIFS('Planificación 2026-1'!F:F,"SUNAMPE",'Planificación 2026-1'!X:X,C88,'Planificación 2026-1'!H:H,"IN"))&gt;0,"P06"," ")</f>
        <v xml:space="preserve"> </v>
      </c>
      <c r="AZ88" s="58" t="str">
        <f>IF(SUM(COUNTIFS('Planificación 2026-1'!F:F,"SUNAMPE",'Planificación 2026-1'!X:X,C88,'Planificación 2026-1'!H:H,"CA"))&gt;0,"P07"," ")</f>
        <v xml:space="preserve"> </v>
      </c>
      <c r="BA88" s="58" t="str">
        <f>IF(SUM(COUNTIFS('Planificación 2026-1'!F:F,"SUNAMPE",'Planificación 2026-1'!X:X,C88,'Planificación 2026-1'!H:H,"DE"))&gt;0,"P08"," ")</f>
        <v xml:space="preserve"> </v>
      </c>
      <c r="BB88" s="58" t="str">
        <f>IF(SUM(COUNTIFS('Planificación 2026-1'!F:F,"SUNAMPE",'Planificación 2026-1'!X:X,C88,'Planificación 2026-1'!H:H,"OB"))&gt;0,"P09"," ")</f>
        <v xml:space="preserve"> </v>
      </c>
      <c r="BC88" s="58" t="str">
        <f>IF(SUM(COUNTIFS('Planificación 2026-1'!F:F,"SUNAMPE",'Planificación 2026-1'!X:X,C88,'Planificación 2026-1'!H:H,"MH"))&gt;0,"P31"," ")</f>
        <v xml:space="preserve"> </v>
      </c>
      <c r="BD88" s="58" t="str">
        <f>IF(SUM(COUNTIFS('Planificación 2026-1'!F:F,"SUNAMPE",'Planificación 2026-1'!X:X,C88,'Planificación 2026-1'!H:H,"IC"))&gt;0,"P32"," ")</f>
        <v xml:space="preserve"> </v>
      </c>
      <c r="BE88" s="58" t="str">
        <f>IF(SUM(COUNTIFS('Planificación 2026-1'!F:F,"SUNAMPE",'Planificación 2026-1'!X:X,C88,'Planificación 2026-1'!H:H,"AR"))&gt;0,"P34"," ")</f>
        <v xml:space="preserve"> </v>
      </c>
      <c r="BF88" s="58" t="str">
        <f>IF(SUM(COUNTIFS('Planificación 2026-1'!F:F,"SUNAMPE",'Planificación 2026-1'!X:X,C88,'Planificación 2026-1'!H:H,"T1"))&gt;0,"P35"," ")</f>
        <v xml:space="preserve"> </v>
      </c>
      <c r="BG88" s="58" t="str">
        <f>IF(SUM(COUNTIFS('Planificación 2026-1'!F:F,"SUNAMPE",'Planificación 2026-1'!X:X,C88,'Planificación 2026-1'!H:H,"T3"))&gt;0,"P36"," ")</f>
        <v xml:space="preserve"> </v>
      </c>
      <c r="BH88" s="58" t="str">
        <f>IF(SUM(COUNTIFS('Planificación 2026-1'!F:F,"SUNAMPE",'Planificación 2026-1'!X:X,C88,'Planificación 2026-1'!H:H,"T2"))&gt;0,"P37"," ")</f>
        <v xml:space="preserve"> </v>
      </c>
      <c r="BI88" s="58" t="str">
        <f>IF(SUM(COUNTIFS('Planificación 2026-1'!F:F,"SUNAMPE",'Planificación 2026-1'!X:X,C88,'Planificación 2026-1'!H:H,"AE"))&gt;0,"P38"," ")</f>
        <v xml:space="preserve"> </v>
      </c>
      <c r="BJ88" s="58" t="str">
        <f>IF(SUM(COUNTIFS('Planificación 2026-1'!F:F,"SUNAMPE",'Planificación 2026-1'!X:X,C88,'Planificación 2026-1'!H:H,"T4"))&gt;0,"P55"," ")</f>
        <v xml:space="preserve"> </v>
      </c>
      <c r="BK88" s="58" t="str">
        <f>IF(SUM(COUNTIFS('Planificación 2026-1'!F:F,"HUAURA",'Planificación 2026-1'!X:X,C88,'Planificación 2026-1'!H:H,"AF"))&gt;0," P01"," ")</f>
        <v xml:space="preserve"> </v>
      </c>
      <c r="BL88" s="58" t="str">
        <f>IF(SUM(COUNTIFS('Planificación 2026-1'!F:F,"HUAURA",'Planificación 2026-1'!X:X,C88,'Planificación 2026-1'!H:H,"EN"))&gt;0,"P02"," ")</f>
        <v xml:space="preserve"> </v>
      </c>
      <c r="BM88" s="58" t="str">
        <f>IF(SUM(COUNTIFS('Planificación 2026-1'!F:F,"HUAURA",'Planificación 2026-1'!X:X,C88,'Planificación 2026-1'!H:H,"IS"))&gt;0,"P03"," ")</f>
        <v xml:space="preserve"> </v>
      </c>
      <c r="BN88" s="58" t="str">
        <f>IF(SUM(COUNTIFS('Planificación 2026-1'!F:F,"HUAURA",'Planificación 2026-1'!X:X,C88,'Planificación 2026-1'!H:H,"PS"))&gt;0,"P04"," ")</f>
        <v xml:space="preserve"> </v>
      </c>
      <c r="BO88" s="58"/>
      <c r="BP88" s="58" t="str">
        <f>IF(SUM(COUNTIFS('Planificación 2026-1'!F:F,"HUAURA",'Planificación 2026-1'!X:X,C88,'Planificación 2026-1'!H:H,"IN"))&gt;0,"P06"," ")</f>
        <v xml:space="preserve"> </v>
      </c>
      <c r="BQ88" s="58" t="str">
        <f>IF(SUM(COUNTIFS('Planificación 2026-1'!F:F,"HUAURA",'Planificación 2026-1'!X:X,C88,'Planificación 2026-1'!H:H,"CA"))&gt;0,"P07"," ")</f>
        <v xml:space="preserve"> </v>
      </c>
      <c r="BR88" s="58" t="str">
        <f>IF(SUM(COUNTIFS('Planificación 2026-1'!F:F,"HUAURA",'Planificación 2026-1'!X:X,C88,'Planificación 2026-1'!H:H,"DE"))&gt;0,"P08"," ")</f>
        <v xml:space="preserve"> </v>
      </c>
      <c r="BS88" s="58" t="str">
        <f>IF(SUM(COUNTIFS('Planificación 2026-1'!F:F,"HUAURA",'Planificación 2026-1'!X:X,C88,'Planificación 2026-1'!H:H,"OB"))&gt;0,"P09"," ")</f>
        <v xml:space="preserve"> </v>
      </c>
      <c r="BT88" s="58" t="str">
        <f>IF(SUM(COUNTIFS('Planificación 2026-1'!F:F,"HUAURA",'Planificación 2026-1'!X:X,C88,'Planificación 2026-1'!H:H,"MH"))&gt;0,"P31"," ")</f>
        <v xml:space="preserve"> </v>
      </c>
      <c r="BU88" s="58" t="str">
        <f>IF(SUM(COUNTIFS('Planificación 2026-1'!F:F,"HUAURA",'Planificación 2026-1'!X:X,C88,'Planificación 2026-1'!H:H,"IC"))&gt;0,"P32"," ")</f>
        <v xml:space="preserve"> </v>
      </c>
      <c r="BV88" s="58" t="str">
        <f>IF(SUM(COUNTIFS('Planificación 2026-1'!F:F,"HUAURA",'Planificación 2026-1'!X:X,C88,'Planificación 2026-1'!H:H,"AR"))&gt;0,"P34"," ")</f>
        <v xml:space="preserve"> </v>
      </c>
      <c r="BW88" s="58" t="str">
        <f>IF(SUM(COUNTIFS('Planificación 2026-1'!F:F,"HUAURA",'Planificación 2026-1'!X:X,C88,'Planificación 2026-1'!H:H,"T1"))&gt;0,"P35"," ")</f>
        <v xml:space="preserve"> </v>
      </c>
      <c r="BX88" s="58" t="str">
        <f>IF(SUM(COUNTIFS('Planificación 2026-1'!F:F,"HUAURA",'Planificación 2026-1'!X:X,C88,'Planificación 2026-1'!H:H,"T3"))&gt;0,"P36"," ")</f>
        <v xml:space="preserve"> </v>
      </c>
      <c r="BY88" s="58" t="str">
        <f>IF(SUM(COUNTIFS('Planificación 2026-1'!F:F,"HUAURA",'Planificación 2026-1'!X:X,C88,'Planificación 2026-1'!H:H,"T2"))&gt;0,"P37"," ")</f>
        <v xml:space="preserve"> </v>
      </c>
      <c r="BZ88" s="58" t="str">
        <f>IF(SUM(COUNTIFS('Planificación 2026-1'!F:F,"HUAURA",'Planificación 2026-1'!X:X,C88,'Planificación 2026-1'!H:H,"AE"))&gt;0,"P38"," ")</f>
        <v xml:space="preserve"> </v>
      </c>
      <c r="CA88" s="58" t="str">
        <f>IF(SUM(COUNTIFS('Planificación 2026-1'!F:F,"HUAURA",'Planificación 2026-1'!X:X,C88,'Planificación 2026-1'!H:H,"T4"))&gt;0,"P55"," ")</f>
        <v xml:space="preserve"> </v>
      </c>
      <c r="CB88" s="59">
        <f>SUMIFS('Planificación 2026-1'!S:S,'Planificación 2026-1'!X:X,C88,'Planificación 2026-1'!H:H,"AF",'Planificación 2026-1'!I:I,"&gt;2")</f>
        <v>0</v>
      </c>
      <c r="CC88" s="59">
        <f>SUMIFS('Planificación 2026-1'!S:S,'Planificación 2026-1'!X:X,C88,'Planificación 2026-1'!H:H,"EN",'Planificación 2026-1'!I:I,"&gt;2")</f>
        <v>8</v>
      </c>
      <c r="CD88" s="59">
        <f>SUMIFS('Planificación 2026-1'!S:S,'Planificación 2026-1'!X:X,C88,'Planificación 2026-1'!H:H,"IS",'Planificación 2026-1'!I:I,"&gt;2")</f>
        <v>0</v>
      </c>
      <c r="CE88" s="59">
        <f>SUMIFS('Planificación 2026-1'!S:S,'Planificación 2026-1'!X:X,C88,'Planificación 2026-1'!H:H,"PS",'Planificación 2026-1'!I:I,"&gt;2")</f>
        <v>0</v>
      </c>
      <c r="CF88" s="59">
        <f>SUMIFS('Planificación 2026-1'!S:S,'Planificación 2026-1'!X:X,C88,'Planificación 2026-1'!H:H,"IN",'Planificación 2026-1'!I:I,"&gt;2")</f>
        <v>0</v>
      </c>
      <c r="CG88" s="59">
        <f>SUMIFS('Planificación 2026-1'!S:S,'Planificación 2026-1'!X:X,C88,'Planificación 2026-1'!H:H,"CA",'Planificación 2026-1'!I:I,"&gt;2")</f>
        <v>0</v>
      </c>
      <c r="CH88" s="59">
        <f>SUMIFS('Planificación 2026-1'!S:S,'Planificación 2026-1'!X:X,C88,'Planificación 2026-1'!H:H,"DE",'Planificación 2026-1'!I:I,"&gt;2")</f>
        <v>0</v>
      </c>
      <c r="CI88" s="59">
        <f>SUMIFS('Planificación 2026-1'!S:S,'Planificación 2026-1'!X:X,C88,'Planificación 2026-1'!H:H,"OB",'Planificación 2026-1'!I:I,"&gt;2")</f>
        <v>0</v>
      </c>
      <c r="CJ88" s="59">
        <f>SUMIFS('Planificación 2026-1'!S:S,'Planificación 2026-1'!X:X,C88,'Planificación 2026-1'!H:H,"MH",'Planificación 2026-1'!I:I,"&gt;2")</f>
        <v>18</v>
      </c>
      <c r="CK88" s="59">
        <f>SUMIFS('Planificación 2026-1'!S:S,'Planificación 2026-1'!X:X,C88,'Planificación 2026-1'!H:H,"IC",'Planificación 2026-1'!I:I,"&gt;2")</f>
        <v>0</v>
      </c>
      <c r="CL88" s="59">
        <f>SUMIFS('Planificación 2026-1'!S:S,'Planificación 2026-1'!X:X,C88,'Planificación 2026-1'!H:H,"AR",'Planificación 2026-1'!I:I,"&gt;2")</f>
        <v>0</v>
      </c>
      <c r="CM88" s="59">
        <f>SUMIFS('Planificación 2026-1'!S:S,'Planificación 2026-1'!X:X,C88,'Planificación 2026-1'!H:H,"AE",'Planificación 2026-1'!I:I,"&gt;2")</f>
        <v>0</v>
      </c>
      <c r="CN88" s="59">
        <f>SUMIFS('Planificación 2026-1'!S:S,'Planificación 2026-1'!X:X,C88,'Planificación 2026-1'!H:H,"T1",'Planificación 2026-1'!I:I,"&gt;2")</f>
        <v>0</v>
      </c>
      <c r="CO88" s="59">
        <f>SUMIFS('Planificación 2026-1'!S:S,'Planificación 2026-1'!X:X,C88,'Planificación 2026-1'!H:H,"T3",'Planificación 2026-1'!I:I,"&gt;2")</f>
        <v>0</v>
      </c>
      <c r="CP88" s="59">
        <f>SUMIFS('Planificación 2026-1'!S:S,'Planificación 2026-1'!X:X,C88,'Planificación 2026-1'!H:H,"T2",'Planificación 2026-1'!I:I,"&gt;2")</f>
        <v>0</v>
      </c>
      <c r="CQ88" s="59">
        <f>SUMIFS('Planificación 2026-1'!S:S,'Planificación 2026-1'!X:X,C88,'Planificación 2026-1'!H:H,"T4",'Planificación 2026-1'!I:I,"&gt;2")</f>
        <v>0</v>
      </c>
      <c r="CR88" s="59">
        <f>SUMIFS('Planificación 2026-1'!S:S,'Planificación 2026-1'!X:X,C88,'Planificación 2026-1'!H:H,"AF",'Planificación 2026-1'!I:I,"&lt;3")</f>
        <v>0</v>
      </c>
      <c r="CS88" s="59">
        <f>SUMIFS('Planificación 2026-1'!S:S,'Planificación 2026-1'!X:X,C88,'Planificación 2026-1'!H:H,"EN",'Planificación 2026-1'!I:I,"&lt;3")</f>
        <v>0</v>
      </c>
      <c r="CT88" s="59">
        <f>SUMIFS('Planificación 2026-1'!S:S,'Planificación 2026-1'!X:X,C88,'Planificación 2026-1'!H:H,"IS",'Planificación 2026-1'!I:I,"&lt;3")</f>
        <v>0</v>
      </c>
      <c r="CU88" s="59">
        <f>SUMIFS('Planificación 2026-1'!S:S,'Planificación 2026-1'!X:X,C88,'Planificación 2026-1'!H:H,"PS",'Planificación 2026-1'!I:I,"&lt;3")</f>
        <v>0</v>
      </c>
      <c r="CV88" s="59">
        <f>SUMIFS('Planificación 2026-1'!S:S,'Planificación 2026-1'!X:X,C88,'Planificación 2026-1'!H:H,"IN",'Planificación 2026-1'!I:I,"&lt;3")</f>
        <v>0</v>
      </c>
      <c r="CW88" s="59">
        <f>SUMIFS('Planificación 2026-1'!S:S,'Planificación 2026-1'!X:X,C88,'Planificación 2026-1'!H:H,"CA",'Planificación 2026-1'!I:I,"&lt;3")</f>
        <v>0</v>
      </c>
      <c r="CX88" s="59">
        <f>SUMIFS('Planificación 2026-1'!S:S,'Planificación 2026-1'!X:X,C88,'Planificación 2026-1'!H:H,"DE",'Planificación 2026-1'!I:I,"&lt;3")</f>
        <v>0</v>
      </c>
      <c r="CY88" s="59">
        <f>SUMIFS('Planificación 2026-1'!S:S,'Planificación 2026-1'!X:X,C88,'Planificación 2026-1'!H:H,"OB",'Planificación 2026-1'!I:I,"&lt;3")</f>
        <v>0</v>
      </c>
      <c r="CZ88" s="59">
        <f>SUMIFS('Planificación 2026-1'!S:S,'Planificación 2026-1'!X:X,C88,'Planificación 2026-1'!H:H,"MH",'Planificación 2026-1'!I:I,"&lt;3")</f>
        <v>0</v>
      </c>
      <c r="DA88" s="59">
        <f>SUMIFS('Planificación 2026-1'!S:S,'Planificación 2026-1'!X:X,C88,'Planificación 2026-1'!H:H,"IC",'Planificación 2026-1'!I:I,"&lt;3")</f>
        <v>0</v>
      </c>
      <c r="DB88" s="59">
        <f>SUMIFS('Planificación 2026-1'!S:S,'Planificación 2026-1'!X:X,C88,'Planificación 2026-1'!H:H,"AR",'Planificación 2026-1'!I:I,"&lt;3")</f>
        <v>0</v>
      </c>
      <c r="DC88" s="59">
        <f>SUMIFS('Planificación 2026-1'!S:S,'Planificación 2026-1'!X:X,C88,'Planificación 2026-1'!H:H,"AE",'Planificación 2026-1'!I:I,"&lt;3")</f>
        <v>0</v>
      </c>
      <c r="DD88" s="59">
        <f>SUMIFS('Planificación 2026-1'!S:S,'Planificación 2026-1'!X:X,C88,'Planificación 2026-1'!H:H,"T1",'Planificación 2026-1'!I:I,"&lt;3")</f>
        <v>0</v>
      </c>
      <c r="DE88" s="59">
        <f>SUMIFS('Planificación 2026-1'!S:S,'Planificación 2026-1'!X:X,C88,'Planificación 2026-1'!H:H,"T3",'Planificación 2026-1'!I:I,"&lt;3")</f>
        <v>0</v>
      </c>
      <c r="DF88" s="59">
        <f>SUMIFS('Planificación 2026-1'!S:S,'Planificación 2026-1'!X:X,C88,'Planificación 2026-1'!H:H,"T2",'Planificación 2026-1'!I:I,"&lt;3")</f>
        <v>0</v>
      </c>
      <c r="DG88" s="59">
        <f>SUMIFS('Planificación 2026-1'!S:S,'Planificación 2026-1'!X:X,C88,'Planificación 2026-1'!H:H,"T4",'Planificación 2026-1'!I:I,"&lt;3")</f>
        <v>0</v>
      </c>
      <c r="DH88" s="58" t="str">
        <f t="shared" si="17"/>
        <v/>
      </c>
      <c r="DI88" s="27">
        <f>IF(C88="","",SUMIFS('Planificación 2026-1'!S:S,'Planificación 2026-1'!X:X,C88,'Planificación 2026-1'!F:F,"PRINCIPAL",'Planificación 2026-1'!Y:Y,"VIRTUAL"))</f>
        <v>0</v>
      </c>
      <c r="DJ88" s="27">
        <f>IF(C88="","",SUMIFS('Planificación 2026-1'!S:S,'Planificación 2026-1'!X:X,C88,'Planificación 2026-1'!F:F,"PRINCIPAL",'Planificación 2026-1'!Y:Y,"PRESENCIAL"))</f>
        <v>0</v>
      </c>
      <c r="DK88" s="27">
        <f>IF(C88="","",SUMIFS('Planificación 2026-1'!S:S,'Planificación 2026-1'!X:X,C88,'Planificación 2026-1'!F:F,"PRINCIPAL",'Planificación 2026-1'!Y:Y,"HIBRIDO PRESENCIAL"))</f>
        <v>0</v>
      </c>
      <c r="DL88" s="58" t="str">
        <f t="shared" si="18"/>
        <v>P02</v>
      </c>
      <c r="DM88" s="58">
        <f>IF(C88="","",SUMIFS('Planificación 2026-1'!S:S,'Planificación 2026-1'!X:X,C88,'Planificación 2026-1'!F:F,"FILIAL",'Planificación 2026-1'!Y:Y,"VIRTUAL"))</f>
        <v>8</v>
      </c>
      <c r="DN88" s="60">
        <f>IF(C88="","",SUMIFS('Planificación 2026-1'!S:S,'Planificación 2026-1'!X:X,C88,'Planificación 2026-1'!F:F,"FILIAL",'Planificación 2026-1'!Y:Y,"PRESENCIAL"))</f>
        <v>0</v>
      </c>
      <c r="DO88" s="29">
        <f>IF(C88="","",SUMIFS('Planificación 2026-1'!S:S,'Planificación 2026-1'!X:X,C88,'Planificación 2026-1'!F:F,"FILIAL",'Planificación 2026-1'!Y:Y,"HIBRIDO PRESENCIAL"))</f>
        <v>0</v>
      </c>
      <c r="DP88" s="61" t="str">
        <f t="shared" si="19"/>
        <v/>
      </c>
      <c r="DQ88" s="58">
        <f>IF(C88="","",SUMIFS('Planificación 2026-1'!S:S,'Planificación 2026-1'!X:X,C88,'Planificación 2026-1'!F:F,"SUNAMPE",'Planificación 2026-1'!Y:Y,"VIRTUAL"))</f>
        <v>0</v>
      </c>
      <c r="DR88" s="29">
        <f>IF(C88="","",SUMIFS('Planificación 2026-1'!S:S,'Planificación 2026-1'!X:X,C88,'Planificación 2026-1'!F:F,"SUNAMPE",'Planificación 2026-1'!Y:Y,"PRESENCIAL"))</f>
        <v>0</v>
      </c>
      <c r="DS88" s="61" t="str">
        <f t="shared" si="20"/>
        <v/>
      </c>
      <c r="DT88" s="58">
        <f>IF(C88="","",SUMIFS('Planificación 2026-1'!S:S,'Planificación 2026-1'!X:X,C88,'Planificación 2026-1'!F:F,"HUAURA",'Planificación 2026-1'!Y:Y,"VIRTUAL"))</f>
        <v>0</v>
      </c>
      <c r="DU88" s="29">
        <f>IF(C88="","",SUMIFS('Planificación 2026-1'!S:S,'Planificación 2026-1'!X:X,C88,'Planificación 2026-1'!F:F,"HUAURA",'Planificación 2026-1'!Y:Y,"PRESENCIAL"))</f>
        <v>0</v>
      </c>
      <c r="DV88" s="32">
        <f>SUMIFS('Planificación 2026-1'!S:S,'Planificación 2026-1'!X:X,C88,'Planificación 2026-1'!F:F,"PRINCIPAL",'Planificación 2026-1'!Y:Y,"VIRTUAL",'Planificación 2026-1'!I:I,"&gt;2")</f>
        <v>0</v>
      </c>
      <c r="DW88" s="32">
        <f>SUMIFS('Planificación 2026-1'!S:S,'Planificación 2026-1'!X:X,C88,'Planificación 2026-1'!F:F,"PRINCIPAL",'Planificación 2026-1'!Y:Y,"&lt;&gt;VIRTUAL",'Planificación 2026-1'!I:I,"&gt;2")</f>
        <v>0</v>
      </c>
      <c r="DX88" s="32">
        <f>SUMIFS('Planificación 2026-1'!S:S,'Planificación 2026-1'!X:X,C88,'Planificación 2026-1'!F:F,"SUNAMPE",'Planificación 2026-1'!Y:Y,"VIRTUAL",'Planificación 2026-1'!I:I,"&gt;2")</f>
        <v>0</v>
      </c>
      <c r="DY88" s="32">
        <f>SUMIFS('Planificación 2026-1'!S:S,'Planificación 2026-1'!X:X,C88,'Planificación 2026-1'!F:F,"SUNAMPE",'Planificación 2026-1'!Y:Y,"&lt;&gt;VIRTUAL",'Planificación 2026-1'!I:I,"&gt;2")</f>
        <v>0</v>
      </c>
      <c r="DZ88" s="32">
        <f>SUMIFS('Planificación 2026-1'!S:S,'Planificación 2026-1'!X:X,C88,'Planificación 2026-1'!F:F,"FILIAL",'Planificación 2026-1'!Y:Y,"VIRTUAL",'Planificación 2026-1'!I:I,"&gt;2")</f>
        <v>8</v>
      </c>
      <c r="EA88" s="32">
        <f>SUMIFS('Planificación 2026-1'!S:S,'Planificación 2026-1'!X:X,C88,'Planificación 2026-1'!F:F,"FILIAL",'Planificación 2026-1'!Y:Y,"&lt;&gt;VIRTUAL",'Planificación 2026-1'!I:I,"&gt;2")</f>
        <v>0</v>
      </c>
      <c r="EB88" s="32">
        <f>SUMIFS('Planificación 2026-1'!S:S,'Planificación 2026-1'!X:X,C88,'Planificación 2026-1'!F:F,"PORUMA",'Planificación 2026-1'!Y:Y,"VIRTUAL",'Planificación 2026-1'!I:I,"&gt;2")</f>
        <v>0</v>
      </c>
      <c r="EC88" s="32">
        <f>SUMIFS('Planificación 2026-1'!S:S,'Planificación 2026-1'!X:X,C88,'Planificación 2026-1'!F:F,"PORUMA",'Planificación 2026-1'!Y:Y,"&lt;&gt;VIRTUAL",'Planificación 2026-1'!I:I,"&gt;2")</f>
        <v>18</v>
      </c>
      <c r="ED88" s="32">
        <f>SUMIFS('Planificación 2026-1'!S:S,'Planificación 2026-1'!X:X,C88,'Planificación 2026-1'!F:F,"HUAURA",'Planificación 2026-1'!Y:Y,"VIRTUAL",'Planificación 2026-1'!I:I,"&gt;2")</f>
        <v>0</v>
      </c>
      <c r="EE88" s="32">
        <f>SUMIFS('Planificación 2026-1'!S:S,'Planificación 2026-1'!X:X,C88,'Planificación 2026-1'!F:F,"HUAURA",'Planificación 2026-1'!Y:Y,"&lt;&gt;VIRTUAL",'Planificación 2026-1'!I:I,"&gt;2")</f>
        <v>0</v>
      </c>
      <c r="EF88" s="32">
        <f>SUMIFS('Planificación 2026-1'!S:S,'Planificación 2026-1'!X:X,C88,'Planificación 2026-1'!F:F,"PRINCIPAL",'Planificación 2026-1'!Y:Y,"VIRTUAL",'Planificación 2026-1'!I:I,"&lt;3")</f>
        <v>0</v>
      </c>
      <c r="EG88" s="32">
        <f>SUMIFS('Planificación 2026-1'!S:S,'Planificación 2026-1'!X:X,C88,'Planificación 2026-1'!F:F,"PRINCIPAL",'Planificación 2026-1'!Y:Y,"&lt;&gt;VIRTUAL",'Planificación 2026-1'!I:I,"&lt;3")</f>
        <v>0</v>
      </c>
      <c r="EH88" s="32">
        <f>SUMIFS('Planificación 2026-1'!S:S,'Planificación 2026-1'!X:X,C88,'Planificación 2026-1'!F:F,"SUNAMPE",'Planificación 2026-1'!Y:Y,"VIRTUAL",'Planificación 2026-1'!I:I,"&lt;3")</f>
        <v>0</v>
      </c>
      <c r="EI88" s="32">
        <f>SUMIFS('Planificación 2026-1'!S:S,'Planificación 2026-1'!X:X,C88,'Planificación 2026-1'!F:F,"SUNAMPE",'Planificación 2026-1'!Y:Y,"&lt;&gt;VIRTUAL",'Planificación 2026-1'!I:I,"&lt;3")</f>
        <v>0</v>
      </c>
      <c r="EJ88" s="32">
        <f>SUMIFS('Planificación 2026-1'!S:S,'Planificación 2026-1'!X:X,C88,'Planificación 2026-1'!F:F,"FILIAL",'Planificación 2026-1'!Y:Y,"VIRTUAL",'Planificación 2026-1'!I:I,"&lt;3")</f>
        <v>0</v>
      </c>
      <c r="EK88" s="32">
        <f>SUMIFS('Planificación 2026-1'!S:S,'Planificación 2026-1'!X:X,C88,'Planificación 2026-1'!F:F,"FILIAL",'Planificación 2026-1'!Y:Y,"&lt;&gt;VIRTUAL",'Planificación 2026-1'!I:I,"&lt;3")</f>
        <v>0</v>
      </c>
      <c r="EL88" s="32">
        <f>SUMIFS('Planificación 2026-1'!S:S,'Planificación 2026-1'!X:X,C88,'Planificación 2026-1'!F:F,"PORUMA",'Planificación 2026-1'!Y:Y,"VIRTUAL",'Planificación 2026-1'!I:I,"&lt;3")</f>
        <v>0</v>
      </c>
      <c r="EM88" s="32">
        <f>SUMIFS('Planificación 2026-1'!S:S,'Planificación 2026-1'!X:X,C88,'Planificación 2026-1'!F:F,"PORUMA",'Planificación 2026-1'!Y:Y,"&lt;&gt;VIRTUAL",'Planificación 2026-1'!I:I,"&lt;3")</f>
        <v>0</v>
      </c>
      <c r="EN88" s="32">
        <f>SUMIFS('Planificación 2026-1'!S:S,'Planificación 2026-1'!X:X,C88,'Planificación 2026-1'!F:F,"HUAURA",'Planificación 2026-1'!Y:Y,"VIRTUAL",'Planificación 2026-1'!I:I,"&lt;3")</f>
        <v>0</v>
      </c>
      <c r="EO88" s="32">
        <f>SUMIFS('Planificación 2026-1'!S:S,'Planificación 2026-1'!X:X,C88,'Planificación 2026-1'!F:F,"HUAURA",'Planificación 2026-1'!Y:Y,"&lt;&gt;VIRTUAL",'Planificación 2026-1'!I:I,"&lt;3")</f>
        <v>0</v>
      </c>
      <c r="EP88" s="32">
        <f t="shared" si="32"/>
        <v>8</v>
      </c>
      <c r="EQ88" s="32">
        <f t="shared" si="21"/>
        <v>0</v>
      </c>
      <c r="ER88" s="32">
        <f t="shared" si="22"/>
        <v>18</v>
      </c>
      <c r="ES88" s="32">
        <f t="shared" si="23"/>
        <v>0</v>
      </c>
      <c r="ET88" s="32">
        <f t="shared" si="24"/>
        <v>0</v>
      </c>
      <c r="EU88" s="32">
        <f t="shared" si="25"/>
        <v>26</v>
      </c>
      <c r="EV88" s="32" t="b">
        <f>EXACT(EU88,E88)</f>
        <v>1</v>
      </c>
      <c r="EW88" s="32"/>
      <c r="EX88" s="32">
        <f t="shared" si="14"/>
        <v>8</v>
      </c>
      <c r="EY88" s="32">
        <f t="shared" si="15"/>
        <v>0</v>
      </c>
      <c r="EZ88" s="32" t="b">
        <f>EXACT(SUM(EX88:EY88),E88)</f>
        <v>0</v>
      </c>
      <c r="FA88" s="32" t="str">
        <f t="shared" si="16"/>
        <v/>
      </c>
      <c r="FB88" s="32" t="str">
        <f t="shared" si="26"/>
        <v>VIRTUAL</v>
      </c>
    </row>
    <row r="89" spans="1:158">
      <c r="A89" s="33"/>
      <c r="B89" s="65">
        <v>86</v>
      </c>
      <c r="C89" s="32" t="s">
        <v>291</v>
      </c>
      <c r="D89" s="429">
        <v>15617206</v>
      </c>
      <c r="E89" s="62">
        <f>SUMIF('Planificación 2026-1'!X:X,C89,'Planificación 2026-1'!S:S)</f>
        <v>16</v>
      </c>
      <c r="F89" s="63" t="s">
        <v>203</v>
      </c>
      <c r="G89" s="454" t="s">
        <v>200</v>
      </c>
      <c r="H89" s="64" t="s">
        <v>44</v>
      </c>
      <c r="I89" s="64" t="s">
        <v>168</v>
      </c>
      <c r="J89" s="32" t="s">
        <v>44</v>
      </c>
      <c r="K89" s="32" t="s">
        <v>168</v>
      </c>
      <c r="L89" s="57" t="str">
        <f>IF(SUM(COUNTIFS('Planificación 2026-1'!F:F,"PRINCIPAL",'Planificación 2026-1'!X:X,C89,'Planificación 2026-1'!H:H,"AF"))&gt;0,"P01"," ")</f>
        <v xml:space="preserve"> </v>
      </c>
      <c r="M89" s="58" t="str">
        <f>IF(SUM(COUNTIFS('Planificación 2026-1'!F:F,"PRINCIPAL",'Planificación 2026-1'!X:X,C89,'Planificación 2026-1'!H:H,"EN"))&gt;0,"P02"," ")</f>
        <v xml:space="preserve"> </v>
      </c>
      <c r="N89" s="58" t="str">
        <f>IF(SUM(COUNTIFS('Planificación 2026-1'!F:F,"PRINCIPAL",'Planificación 2026-1'!X:X,C89,'Planificación 2026-1'!H:H,"IS"))&gt;0,"P03"," ")</f>
        <v xml:space="preserve"> </v>
      </c>
      <c r="O89" s="58" t="str">
        <f>IF(SUM(COUNTIFS('Planificación 2026-1'!F:F,"PRINCIPAL",'Planificación 2026-1'!X:X,C89,'Planificación 2026-1'!H:H,"PS"))&gt;0,"P04"," ")</f>
        <v xml:space="preserve"> </v>
      </c>
      <c r="P89" s="58"/>
      <c r="Q89" s="58" t="str">
        <f>IF(SUM(COUNTIFS('Planificación 2026-1'!F:F,"PRINCIPAL",'Planificación 2026-1'!X:X,C89,'Planificación 2026-1'!H:H,"IN"))&gt;0,"P06"," ")</f>
        <v xml:space="preserve"> </v>
      </c>
      <c r="R89" s="58" t="str">
        <f>IF(SUM(COUNTIFS('Planificación 2026-1'!F:F,"PRINCIPAL",'Planificación 2026-1'!X:X,C89,'Planificación 2026-1'!H:H,"CA"))&gt;0,"P07"," ")</f>
        <v xml:space="preserve"> </v>
      </c>
      <c r="S89" s="58" t="str">
        <f>IF(SUM(COUNTIFS('Planificación 2026-1'!F:F,"PRINCIPAL",'Planificación 2026-1'!X:X,C89,'Planificación 2026-1'!H:H,"DE"))&gt;0,"P08"," ")</f>
        <v xml:space="preserve"> </v>
      </c>
      <c r="T89" s="58" t="str">
        <f>IF(SUM(COUNTIFS('Planificación 2026-1'!F:F,"PRINCIPAL",'Planificación 2026-1'!X:X,C89,'Planificación 2026-1'!H:H,"OB"))&gt;0,"P09"," ")</f>
        <v xml:space="preserve"> </v>
      </c>
      <c r="U89" s="58" t="str">
        <f>IF(SUM(COUNTIFS('Planificación 2026-1'!F:F,"PRINCIPAL",'Planificación 2026-1'!X:X,C89,'Planificación 2026-1'!H:H,"MH"))&gt;0,"P31"," ")</f>
        <v xml:space="preserve"> </v>
      </c>
      <c r="V89" s="58" t="str">
        <f>IF(SUM(COUNTIFS('Planificación 2026-1'!F:F,"PRINCIPAL",'Planificación 2026-1'!X:X,C89,'Planificación 2026-1'!H:H,"IC"))&gt;0,"P32"," ")</f>
        <v xml:space="preserve"> </v>
      </c>
      <c r="W89" s="58" t="str">
        <f>IF(SUM(COUNTIFS('Planificación 2026-1'!F:F,"PRINCIPAL",'Planificación 2026-1'!X:X,C89,'Planificación 2026-1'!H:H,"AR"))&gt;0,"P34"," ")</f>
        <v xml:space="preserve"> </v>
      </c>
      <c r="X89" s="58" t="str">
        <f>IF(SUM(COUNTIFS('Planificación 2026-1'!F:F,"PRINCIPAL",'Planificación 2026-1'!X:X,C89,'Planificación 2026-1'!H:H,"T1"))&gt;0,"P35"," ")</f>
        <v xml:space="preserve"> </v>
      </c>
      <c r="Y89" s="58" t="str">
        <f>IF(SUM(COUNTIFS('Planificación 2026-1'!F:F,"PRINCIPAL",'Planificación 2026-1'!X:X,C89,'Planificación 2026-1'!H:H,"T3"))&gt;0,"P36"," ")</f>
        <v xml:space="preserve"> </v>
      </c>
      <c r="Z89" s="58" t="str">
        <f>IF(SUM(COUNTIFS('Planificación 2026-1'!F:F,"PRINCIPAL",'Planificación 2026-1'!X:X,C89,'Planificación 2026-1'!H:H,"T2"))&gt;0,"P37"," ")</f>
        <v xml:space="preserve"> </v>
      </c>
      <c r="AA89" s="58" t="str">
        <f>IF(SUM(COUNTIFS('Planificación 2026-1'!F:F,"PRINCIPAL",'Planificación 2026-1'!X:X,C89,'Planificación 2026-1'!H:H,"AE"))&gt;0,"P38"," ")</f>
        <v xml:space="preserve"> </v>
      </c>
      <c r="AB89" s="58" t="str">
        <f>IF(SUM(COUNTIFS('Planificación 2026-1'!F:F,"PRINCIPAL",'Planificación 2026-1'!X:X,C89,'Planificación 2026-1'!H:H,"T4"))&gt;0,"P55"," ")</f>
        <v xml:space="preserve"> </v>
      </c>
      <c r="AC89" s="58" t="str">
        <f>IF(SUM(COUNTIFS('Planificación 2026-1'!F:F,"FILIAL",'Planificación 2026-1'!X:X,C89,'Planificación 2026-1'!H:H,"AF"))&gt;0," P01"," ")</f>
        <v xml:space="preserve"> </v>
      </c>
      <c r="AD89" s="58" t="str">
        <f>IF(SUM(COUNTIFS('Planificación 2026-1'!F:F,"FILIAL",'Planificación 2026-1'!X:X,C89,'Planificación 2026-1'!H:H,"EN"))&gt;0,"P02"," ")</f>
        <v xml:space="preserve"> </v>
      </c>
      <c r="AE89" s="58" t="str">
        <f>IF(SUM(COUNTIFS('Planificación 2026-1'!F:F,"FILIAL",'Planificación 2026-1'!X:X,C89,'Planificación 2026-1'!H:H,"IS"))&gt;0,"P03"," ")</f>
        <v xml:space="preserve"> </v>
      </c>
      <c r="AF89" s="58" t="str">
        <f>IF(SUM(COUNTIFS('Planificación 2026-1'!F:F,"FILIAL",'Planificación 2026-1'!X:X,C89,'Planificación 2026-1'!H:H,"PS"))&gt;0,"P04"," ")</f>
        <v xml:space="preserve"> </v>
      </c>
      <c r="AG89" s="58"/>
      <c r="AH89" s="58" t="str">
        <f>IF(SUM(COUNTIFS('Planificación 2026-1'!F:F,"FILIAL",'Planificación 2026-1'!X:X,C89,'Planificación 2026-1'!H:H,"IN"))&gt;0,"P06"," ")</f>
        <v xml:space="preserve"> </v>
      </c>
      <c r="AI89" s="58" t="str">
        <f>IF(SUM(COUNTIFS('Planificación 2026-1'!F:F,"FILIAL",'Planificación 2026-1'!X:X,C89,'Planificación 2026-1'!H:H,"CA"))&gt;0,"P07"," ")</f>
        <v xml:space="preserve"> </v>
      </c>
      <c r="AJ89" s="58" t="str">
        <f>IF(SUM(COUNTIFS('Planificación 2026-1'!F:F,"FILIAL",'Planificación 2026-1'!X:X,C89,'Planificación 2026-1'!H:H,"DE"))&gt;0,"P08"," ")</f>
        <v xml:space="preserve"> </v>
      </c>
      <c r="AK89" s="58" t="str">
        <f>IF(SUM(COUNTIFS('Planificación 2026-1'!F:F,"FILIAL",'Planificación 2026-1'!X:X,C89,'Planificación 2026-1'!H:H,"OB"))&gt;0,"P09"," ")</f>
        <v xml:space="preserve"> </v>
      </c>
      <c r="AL89" s="58" t="str">
        <f>IF(SUM(COUNTIFS('Planificación 2026-1'!F:F,"FILIAL",'Planificación 2026-1'!X:X,C89,'Planificación 2026-1'!H:H,"MH"))&gt;0,"P31"," ")</f>
        <v xml:space="preserve"> </v>
      </c>
      <c r="AM89" s="58" t="str">
        <f>IF(SUM(COUNTIFS('Planificación 2026-1'!F:F,"FILIAL",'Planificación 2026-1'!X:X,C89,'Planificación 2026-1'!H:H,"IC"))&gt;0,"P32"," ")</f>
        <v xml:space="preserve"> </v>
      </c>
      <c r="AN89" s="58" t="str">
        <f>IF(SUM(COUNTIFS('Planificación 2026-1'!F:F,"FILIAL",'Planificación 2026-1'!X:X,C89,'Planificación 2026-1'!H:H,"AR"))&gt;0,"P34"," ")</f>
        <v xml:space="preserve"> </v>
      </c>
      <c r="AO89" s="58" t="str">
        <f>IF(SUM(COUNTIFS('Planificación 2026-1'!F:F,"FILIAL",'Planificación 2026-1'!X:X,C89,'Planificación 2026-1'!H:H,"T1"))&gt;0,"P35"," ")</f>
        <v xml:space="preserve"> </v>
      </c>
      <c r="AP89" s="58" t="str">
        <f>IF(SUM(COUNTIFS('Planificación 2026-1'!F:F,"FILIAL",'Planificación 2026-1'!X:X,C89,'Planificación 2026-1'!H:H,"T3"))&gt;0,"P36"," ")</f>
        <v xml:space="preserve"> </v>
      </c>
      <c r="AQ89" s="58" t="str">
        <f>IF(SUM(COUNTIFS('Planificación 2026-1'!F:F,"FILIAL",'Planificación 2026-1'!X:X,C89,'Planificación 2026-1'!H:H,"T2"))&gt;0,"P37"," ")</f>
        <v xml:space="preserve"> </v>
      </c>
      <c r="AR89" s="58" t="str">
        <f>IF(SUM(COUNTIFS('Planificación 2026-1'!F:F,"FILIAL",'Planificación 2026-1'!X:X,C89,'Planificación 2026-1'!H:H,"AE"))&gt;0,"P38"," ")</f>
        <v xml:space="preserve"> </v>
      </c>
      <c r="AS89" s="58" t="str">
        <f>IF(SUM(COUNTIFS('Planificación 2026-1'!F:F,"FILIAL",'Planificación 2026-1'!X:X,C89,'Planificación 2026-1'!H:H,"T4"))&gt;0,"P55"," ")</f>
        <v xml:space="preserve"> </v>
      </c>
      <c r="AT89" s="58" t="str">
        <f>IF(SUM(COUNTIFS('Planificación 2026-1'!F:F,"SUNAMPE",'Planificación 2026-1'!X:X,C89,'Planificación 2026-1'!H:H,"AF"))&gt;0," P01"," ")</f>
        <v xml:space="preserve"> </v>
      </c>
      <c r="AU89" s="58" t="str">
        <f>IF(SUM(COUNTIFS('Planificación 2026-1'!F:F,"SUNAMPE",'Planificación 2026-1'!X:X,C89,'Planificación 2026-1'!H:H,"EN"))&gt;0,"P02"," ")</f>
        <v xml:space="preserve"> </v>
      </c>
      <c r="AV89" s="58" t="str">
        <f>IF(SUM(COUNTIFS('Planificación 2026-1'!F:F,"SUNAMPE",'Planificación 2026-1'!X:X,C89,'Planificación 2026-1'!H:H,"IS"))&gt;0,"P03"," ")</f>
        <v xml:space="preserve"> </v>
      </c>
      <c r="AW89" s="58" t="str">
        <f>IF(SUM(COUNTIFS('Planificación 2026-1'!F:F,"SUNAMPE",'Planificación 2026-1'!X:X,C89,'Planificación 2026-1'!H:H,"PS"))&gt;0,"P04"," ")</f>
        <v xml:space="preserve"> </v>
      </c>
      <c r="AX89" s="58"/>
      <c r="AY89" s="58" t="str">
        <f>IF(SUM(COUNTIFS('Planificación 2026-1'!F:F,"SUNAMPE",'Planificación 2026-1'!X:X,C89,'Planificación 2026-1'!H:H,"IN"))&gt;0,"P06"," ")</f>
        <v xml:space="preserve"> </v>
      </c>
      <c r="AZ89" s="58" t="str">
        <f>IF(SUM(COUNTIFS('Planificación 2026-1'!F:F,"SUNAMPE",'Planificación 2026-1'!X:X,C89,'Planificación 2026-1'!H:H,"CA"))&gt;0,"P07"," ")</f>
        <v xml:space="preserve"> </v>
      </c>
      <c r="BA89" s="58" t="str">
        <f>IF(SUM(COUNTIFS('Planificación 2026-1'!F:F,"SUNAMPE",'Planificación 2026-1'!X:X,C89,'Planificación 2026-1'!H:H,"DE"))&gt;0,"P08"," ")</f>
        <v xml:space="preserve"> </v>
      </c>
      <c r="BB89" s="58" t="str">
        <f>IF(SUM(COUNTIFS('Planificación 2026-1'!F:F,"SUNAMPE",'Planificación 2026-1'!X:X,C89,'Planificación 2026-1'!H:H,"OB"))&gt;0,"P09"," ")</f>
        <v xml:space="preserve"> </v>
      </c>
      <c r="BC89" s="58" t="str">
        <f>IF(SUM(COUNTIFS('Planificación 2026-1'!F:F,"SUNAMPE",'Planificación 2026-1'!X:X,C89,'Planificación 2026-1'!H:H,"MH"))&gt;0,"P31"," ")</f>
        <v xml:space="preserve"> </v>
      </c>
      <c r="BD89" s="58" t="str">
        <f>IF(SUM(COUNTIFS('Planificación 2026-1'!F:F,"SUNAMPE",'Planificación 2026-1'!X:X,C89,'Planificación 2026-1'!H:H,"IC"))&gt;0,"P32"," ")</f>
        <v xml:space="preserve"> </v>
      </c>
      <c r="BE89" s="58" t="str">
        <f>IF(SUM(COUNTIFS('Planificación 2026-1'!F:F,"SUNAMPE",'Planificación 2026-1'!X:X,C89,'Planificación 2026-1'!H:H,"AR"))&gt;0,"P34"," ")</f>
        <v xml:space="preserve"> </v>
      </c>
      <c r="BF89" s="58" t="str">
        <f>IF(SUM(COUNTIFS('Planificación 2026-1'!F:F,"SUNAMPE",'Planificación 2026-1'!X:X,C89,'Planificación 2026-1'!H:H,"T1"))&gt;0,"P35"," ")</f>
        <v xml:space="preserve"> </v>
      </c>
      <c r="BG89" s="58" t="str">
        <f>IF(SUM(COUNTIFS('Planificación 2026-1'!F:F,"SUNAMPE",'Planificación 2026-1'!X:X,C89,'Planificación 2026-1'!H:H,"T3"))&gt;0,"P36"," ")</f>
        <v xml:space="preserve"> </v>
      </c>
      <c r="BH89" s="58" t="str">
        <f>IF(SUM(COUNTIFS('Planificación 2026-1'!F:F,"SUNAMPE",'Planificación 2026-1'!X:X,C89,'Planificación 2026-1'!H:H,"T2"))&gt;0,"P37"," ")</f>
        <v xml:space="preserve"> </v>
      </c>
      <c r="BI89" s="58" t="str">
        <f>IF(SUM(COUNTIFS('Planificación 2026-1'!F:F,"SUNAMPE",'Planificación 2026-1'!X:X,C89,'Planificación 2026-1'!H:H,"AE"))&gt;0,"P38"," ")</f>
        <v xml:space="preserve"> </v>
      </c>
      <c r="BJ89" s="58" t="str">
        <f>IF(SUM(COUNTIFS('Planificación 2026-1'!F:F,"SUNAMPE",'Planificación 2026-1'!X:X,C89,'Planificación 2026-1'!H:H,"T4"))&gt;0,"P55"," ")</f>
        <v xml:space="preserve"> </v>
      </c>
      <c r="BK89" s="58" t="str">
        <f>IF(SUM(COUNTIFS('Planificación 2026-1'!F:F,"HUAURA",'Planificación 2026-1'!X:X,C89,'Planificación 2026-1'!H:H,"AF"))&gt;0," P01"," ")</f>
        <v xml:space="preserve"> </v>
      </c>
      <c r="BL89" s="58" t="str">
        <f>IF(SUM(COUNTIFS('Planificación 2026-1'!F:F,"HUAURA",'Planificación 2026-1'!X:X,C89,'Planificación 2026-1'!H:H,"EN"))&gt;0,"P02"," ")</f>
        <v xml:space="preserve"> </v>
      </c>
      <c r="BM89" s="58" t="str">
        <f>IF(SUM(COUNTIFS('Planificación 2026-1'!F:F,"HUAURA",'Planificación 2026-1'!X:X,C89,'Planificación 2026-1'!H:H,"IS"))&gt;0,"P03"," ")</f>
        <v xml:space="preserve"> </v>
      </c>
      <c r="BN89" s="58" t="str">
        <f>IF(SUM(COUNTIFS('Planificación 2026-1'!F:F,"HUAURA",'Planificación 2026-1'!X:X,C89,'Planificación 2026-1'!H:H,"PS"))&gt;0,"P04"," ")</f>
        <v>P04</v>
      </c>
      <c r="BO89" s="58"/>
      <c r="BP89" s="58" t="str">
        <f>IF(SUM(COUNTIFS('Planificación 2026-1'!F:F,"HUAURA",'Planificación 2026-1'!X:X,C89,'Planificación 2026-1'!H:H,"IN"))&gt;0,"P06"," ")</f>
        <v xml:space="preserve"> </v>
      </c>
      <c r="BQ89" s="58" t="str">
        <f>IF(SUM(COUNTIFS('Planificación 2026-1'!F:F,"HUAURA",'Planificación 2026-1'!X:X,C89,'Planificación 2026-1'!H:H,"CA"))&gt;0,"P07"," ")</f>
        <v xml:space="preserve"> </v>
      </c>
      <c r="BR89" s="58" t="str">
        <f>IF(SUM(COUNTIFS('Planificación 2026-1'!F:F,"HUAURA",'Planificación 2026-1'!X:X,C89,'Planificación 2026-1'!H:H,"DE"))&gt;0,"P08"," ")</f>
        <v xml:space="preserve"> </v>
      </c>
      <c r="BS89" s="58" t="str">
        <f>IF(SUM(COUNTIFS('Planificación 2026-1'!F:F,"HUAURA",'Planificación 2026-1'!X:X,C89,'Planificación 2026-1'!H:H,"OB"))&gt;0,"P09"," ")</f>
        <v xml:space="preserve"> </v>
      </c>
      <c r="BT89" s="58" t="str">
        <f>IF(SUM(COUNTIFS('Planificación 2026-1'!F:F,"HUAURA",'Planificación 2026-1'!X:X,C89,'Planificación 2026-1'!H:H,"MH"))&gt;0,"P31"," ")</f>
        <v xml:space="preserve"> </v>
      </c>
      <c r="BU89" s="58" t="str">
        <f>IF(SUM(COUNTIFS('Planificación 2026-1'!F:F,"HUAURA",'Planificación 2026-1'!X:X,C89,'Planificación 2026-1'!H:H,"IC"))&gt;0,"P32"," ")</f>
        <v xml:space="preserve"> </v>
      </c>
      <c r="BV89" s="58" t="str">
        <f>IF(SUM(COUNTIFS('Planificación 2026-1'!F:F,"HUAURA",'Planificación 2026-1'!X:X,C89,'Planificación 2026-1'!H:H,"AR"))&gt;0,"P34"," ")</f>
        <v xml:space="preserve"> </v>
      </c>
      <c r="BW89" s="58" t="str">
        <f>IF(SUM(COUNTIFS('Planificación 2026-1'!F:F,"HUAURA",'Planificación 2026-1'!X:X,C89,'Planificación 2026-1'!H:H,"T1"))&gt;0,"P35"," ")</f>
        <v xml:space="preserve"> </v>
      </c>
      <c r="BX89" s="58" t="str">
        <f>IF(SUM(COUNTIFS('Planificación 2026-1'!F:F,"HUAURA",'Planificación 2026-1'!X:X,C89,'Planificación 2026-1'!H:H,"T3"))&gt;0,"P36"," ")</f>
        <v xml:space="preserve"> </v>
      </c>
      <c r="BY89" s="58" t="str">
        <f>IF(SUM(COUNTIFS('Planificación 2026-1'!F:F,"HUAURA",'Planificación 2026-1'!X:X,C89,'Planificación 2026-1'!H:H,"T2"))&gt;0,"P37"," ")</f>
        <v xml:space="preserve"> </v>
      </c>
      <c r="BZ89" s="58" t="str">
        <f>IF(SUM(COUNTIFS('Planificación 2026-1'!F:F,"HUAURA",'Planificación 2026-1'!X:X,C89,'Planificación 2026-1'!H:H,"AE"))&gt;0,"P38"," ")</f>
        <v xml:space="preserve"> </v>
      </c>
      <c r="CA89" s="58" t="str">
        <f>IF(SUM(COUNTIFS('Planificación 2026-1'!F:F,"HUAURA",'Planificación 2026-1'!X:X,C89,'Planificación 2026-1'!H:H,"T4"))&gt;0,"P55"," ")</f>
        <v xml:space="preserve"> </v>
      </c>
      <c r="CB89" s="59">
        <f>SUMIFS('Planificación 2026-1'!S:S,'Planificación 2026-1'!X:X,C89,'Planificación 2026-1'!H:H,"AF",'Planificación 2026-1'!I:I,"&gt;2")</f>
        <v>0</v>
      </c>
      <c r="CC89" s="59">
        <f>SUMIFS('Planificación 2026-1'!S:S,'Planificación 2026-1'!X:X,C89,'Planificación 2026-1'!H:H,"EN",'Planificación 2026-1'!I:I,"&gt;2")</f>
        <v>0</v>
      </c>
      <c r="CD89" s="59">
        <f>SUMIFS('Planificación 2026-1'!S:S,'Planificación 2026-1'!X:X,C89,'Planificación 2026-1'!H:H,"IS",'Planificación 2026-1'!I:I,"&gt;2")</f>
        <v>0</v>
      </c>
      <c r="CE89" s="59">
        <f>SUMIFS('Planificación 2026-1'!S:S,'Planificación 2026-1'!X:X,C89,'Planificación 2026-1'!H:H,"PS",'Planificación 2026-1'!I:I,"&gt;2")</f>
        <v>0</v>
      </c>
      <c r="CF89" s="59">
        <f>SUMIFS('Planificación 2026-1'!S:S,'Planificación 2026-1'!X:X,C89,'Planificación 2026-1'!H:H,"IN",'Planificación 2026-1'!I:I,"&gt;2")</f>
        <v>0</v>
      </c>
      <c r="CG89" s="59">
        <f>SUMIFS('Planificación 2026-1'!S:S,'Planificación 2026-1'!X:X,C89,'Planificación 2026-1'!H:H,"CA",'Planificación 2026-1'!I:I,"&gt;2")</f>
        <v>0</v>
      </c>
      <c r="CH89" s="59">
        <f>SUMIFS('Planificación 2026-1'!S:S,'Planificación 2026-1'!X:X,C89,'Planificación 2026-1'!H:H,"DE",'Planificación 2026-1'!I:I,"&gt;2")</f>
        <v>0</v>
      </c>
      <c r="CI89" s="59">
        <f>SUMIFS('Planificación 2026-1'!S:S,'Planificación 2026-1'!X:X,C89,'Planificación 2026-1'!H:H,"OB",'Planificación 2026-1'!I:I,"&gt;2")</f>
        <v>0</v>
      </c>
      <c r="CJ89" s="59">
        <f>SUMIFS('Planificación 2026-1'!S:S,'Planificación 2026-1'!X:X,C89,'Planificación 2026-1'!H:H,"MH",'Planificación 2026-1'!I:I,"&gt;2")</f>
        <v>0</v>
      </c>
      <c r="CK89" s="59">
        <f>SUMIFS('Planificación 2026-1'!S:S,'Planificación 2026-1'!X:X,C89,'Planificación 2026-1'!H:H,"IC",'Planificación 2026-1'!I:I,"&gt;2")</f>
        <v>0</v>
      </c>
      <c r="CL89" s="59">
        <f>SUMIFS('Planificación 2026-1'!S:S,'Planificación 2026-1'!X:X,C89,'Planificación 2026-1'!H:H,"AR",'Planificación 2026-1'!I:I,"&gt;2")</f>
        <v>0</v>
      </c>
      <c r="CM89" s="59">
        <f>SUMIFS('Planificación 2026-1'!S:S,'Planificación 2026-1'!X:X,C89,'Planificación 2026-1'!H:H,"AE",'Planificación 2026-1'!I:I,"&gt;2")</f>
        <v>0</v>
      </c>
      <c r="CN89" s="59">
        <f>SUMIFS('Planificación 2026-1'!S:S,'Planificación 2026-1'!X:X,C89,'Planificación 2026-1'!H:H,"T1",'Planificación 2026-1'!I:I,"&gt;2")</f>
        <v>0</v>
      </c>
      <c r="CO89" s="59">
        <f>SUMIFS('Planificación 2026-1'!S:S,'Planificación 2026-1'!X:X,C89,'Planificación 2026-1'!H:H,"T3",'Planificación 2026-1'!I:I,"&gt;2")</f>
        <v>0</v>
      </c>
      <c r="CP89" s="59">
        <f>SUMIFS('Planificación 2026-1'!S:S,'Planificación 2026-1'!X:X,C89,'Planificación 2026-1'!H:H,"T2",'Planificación 2026-1'!I:I,"&gt;2")</f>
        <v>0</v>
      </c>
      <c r="CQ89" s="59">
        <f>SUMIFS('Planificación 2026-1'!S:S,'Planificación 2026-1'!X:X,C89,'Planificación 2026-1'!H:H,"T4",'Planificación 2026-1'!I:I,"&gt;2")</f>
        <v>0</v>
      </c>
      <c r="CR89" s="59">
        <f>SUMIFS('Planificación 2026-1'!S:S,'Planificación 2026-1'!X:X,C89,'Planificación 2026-1'!H:H,"AF",'Planificación 2026-1'!I:I,"&lt;3")</f>
        <v>0</v>
      </c>
      <c r="CS89" s="59">
        <f>SUMIFS('Planificación 2026-1'!S:S,'Planificación 2026-1'!X:X,C89,'Planificación 2026-1'!H:H,"EN",'Planificación 2026-1'!I:I,"&lt;3")</f>
        <v>0</v>
      </c>
      <c r="CT89" s="59">
        <f>SUMIFS('Planificación 2026-1'!S:S,'Planificación 2026-1'!X:X,C89,'Planificación 2026-1'!H:H,"IS",'Planificación 2026-1'!I:I,"&lt;3")</f>
        <v>0</v>
      </c>
      <c r="CU89" s="59">
        <f>SUMIFS('Planificación 2026-1'!S:S,'Planificación 2026-1'!X:X,C89,'Planificación 2026-1'!H:H,"PS",'Planificación 2026-1'!I:I,"&lt;3")</f>
        <v>16</v>
      </c>
      <c r="CV89" s="59">
        <f>SUMIFS('Planificación 2026-1'!S:S,'Planificación 2026-1'!X:X,C89,'Planificación 2026-1'!H:H,"IN",'Planificación 2026-1'!I:I,"&lt;3")</f>
        <v>0</v>
      </c>
      <c r="CW89" s="59">
        <f>SUMIFS('Planificación 2026-1'!S:S,'Planificación 2026-1'!X:X,C89,'Planificación 2026-1'!H:H,"CA",'Planificación 2026-1'!I:I,"&lt;3")</f>
        <v>0</v>
      </c>
      <c r="CX89" s="59">
        <f>SUMIFS('Planificación 2026-1'!S:S,'Planificación 2026-1'!X:X,C89,'Planificación 2026-1'!H:H,"DE",'Planificación 2026-1'!I:I,"&lt;3")</f>
        <v>0</v>
      </c>
      <c r="CY89" s="59">
        <f>SUMIFS('Planificación 2026-1'!S:S,'Planificación 2026-1'!X:X,C89,'Planificación 2026-1'!H:H,"OB",'Planificación 2026-1'!I:I,"&lt;3")</f>
        <v>0</v>
      </c>
      <c r="CZ89" s="59">
        <f>SUMIFS('Planificación 2026-1'!S:S,'Planificación 2026-1'!X:X,C89,'Planificación 2026-1'!H:H,"MH",'Planificación 2026-1'!I:I,"&lt;3")</f>
        <v>0</v>
      </c>
      <c r="DA89" s="59">
        <f>SUMIFS('Planificación 2026-1'!S:S,'Planificación 2026-1'!X:X,C89,'Planificación 2026-1'!H:H,"IC",'Planificación 2026-1'!I:I,"&lt;3")</f>
        <v>0</v>
      </c>
      <c r="DB89" s="59">
        <f>SUMIFS('Planificación 2026-1'!S:S,'Planificación 2026-1'!X:X,C89,'Planificación 2026-1'!H:H,"AR",'Planificación 2026-1'!I:I,"&lt;3")</f>
        <v>0</v>
      </c>
      <c r="DC89" s="59">
        <f>SUMIFS('Planificación 2026-1'!S:S,'Planificación 2026-1'!X:X,C89,'Planificación 2026-1'!H:H,"AE",'Planificación 2026-1'!I:I,"&lt;3")</f>
        <v>0</v>
      </c>
      <c r="DD89" s="59">
        <f>SUMIFS('Planificación 2026-1'!S:S,'Planificación 2026-1'!X:X,C89,'Planificación 2026-1'!H:H,"T1",'Planificación 2026-1'!I:I,"&lt;3")</f>
        <v>0</v>
      </c>
      <c r="DE89" s="59">
        <f>SUMIFS('Planificación 2026-1'!S:S,'Planificación 2026-1'!X:X,C89,'Planificación 2026-1'!H:H,"T3",'Planificación 2026-1'!I:I,"&lt;3")</f>
        <v>0</v>
      </c>
      <c r="DF89" s="59">
        <f>SUMIFS('Planificación 2026-1'!S:S,'Planificación 2026-1'!X:X,C89,'Planificación 2026-1'!H:H,"T2",'Planificación 2026-1'!I:I,"&lt;3")</f>
        <v>0</v>
      </c>
      <c r="DG89" s="59">
        <f>SUMIFS('Planificación 2026-1'!S:S,'Planificación 2026-1'!X:X,C89,'Planificación 2026-1'!H:H,"T4",'Planificación 2026-1'!I:I,"&lt;3")</f>
        <v>0</v>
      </c>
      <c r="DH89" s="58" t="str">
        <f t="shared" si="17"/>
        <v/>
      </c>
      <c r="DI89" s="27">
        <f>IF(C89="","",SUMIFS('Planificación 2026-1'!S:S,'Planificación 2026-1'!X:X,C89,'Planificación 2026-1'!F:F,"PRINCIPAL",'Planificación 2026-1'!Y:Y,"VIRTUAL"))</f>
        <v>0</v>
      </c>
      <c r="DJ89" s="27">
        <f>IF(C89="","",SUMIFS('Planificación 2026-1'!S:S,'Planificación 2026-1'!X:X,C89,'Planificación 2026-1'!F:F,"PRINCIPAL",'Planificación 2026-1'!Y:Y,"PRESENCIAL"))</f>
        <v>0</v>
      </c>
      <c r="DK89" s="27">
        <f>IF(C89="","",SUMIFS('Planificación 2026-1'!S:S,'Planificación 2026-1'!X:X,C89,'Planificación 2026-1'!F:F,"PRINCIPAL",'Planificación 2026-1'!Y:Y,"HIBRIDO PRESENCIAL"))</f>
        <v>0</v>
      </c>
      <c r="DL89" s="58" t="str">
        <f t="shared" si="18"/>
        <v/>
      </c>
      <c r="DM89" s="58">
        <f>IF(C89="","",SUMIFS('Planificación 2026-1'!S:S,'Planificación 2026-1'!X:X,C89,'Planificación 2026-1'!F:F,"FILIAL",'Planificación 2026-1'!Y:Y,"VIRTUAL"))</f>
        <v>0</v>
      </c>
      <c r="DN89" s="60">
        <f>IF(C89="","",SUMIFS('Planificación 2026-1'!S:S,'Planificación 2026-1'!X:X,C89,'Planificación 2026-1'!F:F,"FILIAL",'Planificación 2026-1'!Y:Y,"PRESENCIAL"))</f>
        <v>0</v>
      </c>
      <c r="DO89" s="29">
        <f>IF(C89="","",SUMIFS('Planificación 2026-1'!S:S,'Planificación 2026-1'!X:X,C89,'Planificación 2026-1'!F:F,"FILIAL",'Planificación 2026-1'!Y:Y,"HIBRIDO PRESENCIAL"))</f>
        <v>0</v>
      </c>
      <c r="DP89" s="61" t="str">
        <f t="shared" si="19"/>
        <v/>
      </c>
      <c r="DQ89" s="58">
        <f>IF(C89="","",SUMIFS('Planificación 2026-1'!S:S,'Planificación 2026-1'!X:X,C89,'Planificación 2026-1'!F:F,"SUNAMPE",'Planificación 2026-1'!Y:Y,"VIRTUAL"))</f>
        <v>0</v>
      </c>
      <c r="DR89" s="29">
        <f>IF(C89="","",SUMIFS('Planificación 2026-1'!S:S,'Planificación 2026-1'!X:X,C89,'Planificación 2026-1'!F:F,"SUNAMPE",'Planificación 2026-1'!Y:Y,"PRESENCIAL"))</f>
        <v>0</v>
      </c>
      <c r="DS89" s="61" t="str">
        <f t="shared" si="20"/>
        <v>P04</v>
      </c>
      <c r="DT89" s="58">
        <f>IF(C89="","",SUMIFS('Planificación 2026-1'!S:S,'Planificación 2026-1'!X:X,C89,'Planificación 2026-1'!F:F,"HUAURA",'Planificación 2026-1'!Y:Y,"VIRTUAL"))</f>
        <v>0</v>
      </c>
      <c r="DU89" s="29">
        <f>IF(C89="","",SUMIFS('Planificación 2026-1'!S:S,'Planificación 2026-1'!X:X,C89,'Planificación 2026-1'!F:F,"HUAURA",'Planificación 2026-1'!Y:Y,"PRESENCIAL"))</f>
        <v>16</v>
      </c>
      <c r="DV89" s="32">
        <f>SUMIFS('Planificación 2026-1'!S:S,'Planificación 2026-1'!X:X,C89,'Planificación 2026-1'!F:F,"PRINCIPAL",'Planificación 2026-1'!Y:Y,"VIRTUAL",'Planificación 2026-1'!I:I,"&gt;2")</f>
        <v>0</v>
      </c>
      <c r="DW89" s="32">
        <f>SUMIFS('Planificación 2026-1'!S:S,'Planificación 2026-1'!X:X,C89,'Planificación 2026-1'!F:F,"PRINCIPAL",'Planificación 2026-1'!Y:Y,"&lt;&gt;VIRTUAL",'Planificación 2026-1'!I:I,"&gt;2")</f>
        <v>0</v>
      </c>
      <c r="DX89" s="32">
        <f>SUMIFS('Planificación 2026-1'!S:S,'Planificación 2026-1'!X:X,C89,'Planificación 2026-1'!F:F,"SUNAMPE",'Planificación 2026-1'!Y:Y,"VIRTUAL",'Planificación 2026-1'!I:I,"&gt;2")</f>
        <v>0</v>
      </c>
      <c r="DY89" s="32">
        <f>SUMIFS('Planificación 2026-1'!S:S,'Planificación 2026-1'!X:X,C89,'Planificación 2026-1'!F:F,"SUNAMPE",'Planificación 2026-1'!Y:Y,"&lt;&gt;VIRTUAL",'Planificación 2026-1'!I:I,"&gt;2")</f>
        <v>0</v>
      </c>
      <c r="DZ89" s="32">
        <f>SUMIFS('Planificación 2026-1'!S:S,'Planificación 2026-1'!X:X,C89,'Planificación 2026-1'!F:F,"FILIAL",'Planificación 2026-1'!Y:Y,"VIRTUAL",'Planificación 2026-1'!I:I,"&gt;2")</f>
        <v>0</v>
      </c>
      <c r="EA89" s="32">
        <f>SUMIFS('Planificación 2026-1'!S:S,'Planificación 2026-1'!X:X,C89,'Planificación 2026-1'!F:F,"FILIAL",'Planificación 2026-1'!Y:Y,"&lt;&gt;VIRTUAL",'Planificación 2026-1'!I:I,"&gt;2")</f>
        <v>0</v>
      </c>
      <c r="EB89" s="32">
        <f>SUMIFS('Planificación 2026-1'!S:S,'Planificación 2026-1'!X:X,C89,'Planificación 2026-1'!F:F,"PORUMA",'Planificación 2026-1'!Y:Y,"VIRTUAL",'Planificación 2026-1'!I:I,"&gt;2")</f>
        <v>0</v>
      </c>
      <c r="EC89" s="32">
        <f>SUMIFS('Planificación 2026-1'!S:S,'Planificación 2026-1'!X:X,C89,'Planificación 2026-1'!F:F,"PORUMA",'Planificación 2026-1'!Y:Y,"&lt;&gt;VIRTUAL",'Planificación 2026-1'!I:I,"&gt;2")</f>
        <v>0</v>
      </c>
      <c r="ED89" s="32">
        <f>SUMIFS('Planificación 2026-1'!S:S,'Planificación 2026-1'!X:X,C89,'Planificación 2026-1'!F:F,"HUAURA",'Planificación 2026-1'!Y:Y,"VIRTUAL",'Planificación 2026-1'!I:I,"&gt;2")</f>
        <v>0</v>
      </c>
      <c r="EE89" s="32">
        <f>SUMIFS('Planificación 2026-1'!S:S,'Planificación 2026-1'!X:X,C89,'Planificación 2026-1'!F:F,"HUAURA",'Planificación 2026-1'!Y:Y,"&lt;&gt;VIRTUAL",'Planificación 2026-1'!I:I,"&gt;2")</f>
        <v>0</v>
      </c>
      <c r="EF89" s="32">
        <f>SUMIFS('Planificación 2026-1'!S:S,'Planificación 2026-1'!X:X,C89,'Planificación 2026-1'!F:F,"PRINCIPAL",'Planificación 2026-1'!Y:Y,"VIRTUAL",'Planificación 2026-1'!I:I,"&lt;3")</f>
        <v>0</v>
      </c>
      <c r="EG89" s="32">
        <f>SUMIFS('Planificación 2026-1'!S:S,'Planificación 2026-1'!X:X,C89,'Planificación 2026-1'!F:F,"PRINCIPAL",'Planificación 2026-1'!Y:Y,"&lt;&gt;VIRTUAL",'Planificación 2026-1'!I:I,"&lt;3")</f>
        <v>0</v>
      </c>
      <c r="EH89" s="32">
        <f>SUMIFS('Planificación 2026-1'!S:S,'Planificación 2026-1'!X:X,C89,'Planificación 2026-1'!F:F,"SUNAMPE",'Planificación 2026-1'!Y:Y,"VIRTUAL",'Planificación 2026-1'!I:I,"&lt;3")</f>
        <v>0</v>
      </c>
      <c r="EI89" s="32">
        <f>SUMIFS('Planificación 2026-1'!S:S,'Planificación 2026-1'!X:X,C89,'Planificación 2026-1'!F:F,"SUNAMPE",'Planificación 2026-1'!Y:Y,"&lt;&gt;VIRTUAL",'Planificación 2026-1'!I:I,"&lt;3")</f>
        <v>0</v>
      </c>
      <c r="EJ89" s="32">
        <f>SUMIFS('Planificación 2026-1'!S:S,'Planificación 2026-1'!X:X,C89,'Planificación 2026-1'!F:F,"FILIAL",'Planificación 2026-1'!Y:Y,"VIRTUAL",'Planificación 2026-1'!I:I,"&lt;3")</f>
        <v>0</v>
      </c>
      <c r="EK89" s="32">
        <f>SUMIFS('Planificación 2026-1'!S:S,'Planificación 2026-1'!X:X,C89,'Planificación 2026-1'!F:F,"FILIAL",'Planificación 2026-1'!Y:Y,"&lt;&gt;VIRTUAL",'Planificación 2026-1'!I:I,"&lt;3")</f>
        <v>0</v>
      </c>
      <c r="EL89" s="32">
        <f>SUMIFS('Planificación 2026-1'!S:S,'Planificación 2026-1'!X:X,C89,'Planificación 2026-1'!F:F,"PORUMA",'Planificación 2026-1'!Y:Y,"VIRTUAL",'Planificación 2026-1'!I:I,"&lt;3")</f>
        <v>0</v>
      </c>
      <c r="EM89" s="32">
        <f>SUMIFS('Planificación 2026-1'!S:S,'Planificación 2026-1'!X:X,C89,'Planificación 2026-1'!F:F,"PORUMA",'Planificación 2026-1'!Y:Y,"&lt;&gt;VIRTUAL",'Planificación 2026-1'!I:I,"&lt;3")</f>
        <v>0</v>
      </c>
      <c r="EN89" s="32">
        <f>SUMIFS('Planificación 2026-1'!S:S,'Planificación 2026-1'!X:X,C89,'Planificación 2026-1'!F:F,"HUAURA",'Planificación 2026-1'!Y:Y,"VIRTUAL",'Planificación 2026-1'!I:I,"&lt;3")</f>
        <v>0</v>
      </c>
      <c r="EO89" s="32">
        <f>SUMIFS('Planificación 2026-1'!S:S,'Planificación 2026-1'!X:X,C89,'Planificación 2026-1'!F:F,"HUAURA",'Planificación 2026-1'!Y:Y,"&lt;&gt;VIRTUAL",'Planificación 2026-1'!I:I,"&lt;3")</f>
        <v>16</v>
      </c>
      <c r="EP89" s="32">
        <f t="shared" si="32"/>
        <v>0</v>
      </c>
      <c r="EQ89" s="32">
        <f t="shared" si="21"/>
        <v>16</v>
      </c>
      <c r="ER89" s="32">
        <f t="shared" si="22"/>
        <v>0</v>
      </c>
      <c r="ES89" s="32">
        <f t="shared" si="23"/>
        <v>0</v>
      </c>
      <c r="ET89" s="32">
        <f t="shared" si="24"/>
        <v>0</v>
      </c>
      <c r="EU89" s="32">
        <f t="shared" si="25"/>
        <v>16</v>
      </c>
      <c r="EV89" s="32" t="b">
        <f>EXACT(EU89,E89)</f>
        <v>1</v>
      </c>
      <c r="EW89" s="32"/>
      <c r="EX89" s="32">
        <f t="shared" si="14"/>
        <v>0</v>
      </c>
      <c r="EY89" s="32">
        <f t="shared" si="15"/>
        <v>16</v>
      </c>
      <c r="EZ89" s="32" t="b">
        <f>EXACT(SUM(EX89:EY89),E89)</f>
        <v>1</v>
      </c>
      <c r="FA89" s="32" t="str">
        <f t="shared" si="16"/>
        <v/>
      </c>
      <c r="FB89" s="32" t="str">
        <f t="shared" si="26"/>
        <v>PRESENCIAL</v>
      </c>
    </row>
    <row r="90" spans="1:158">
      <c r="A90" s="33"/>
      <c r="B90" s="66">
        <v>87</v>
      </c>
      <c r="C90" s="32" t="s">
        <v>292</v>
      </c>
      <c r="D90" s="429">
        <v>70324505</v>
      </c>
      <c r="E90" s="62">
        <f>SUMIF('Planificación 2026-1'!X:X,C90,'Planificación 2026-1'!S:S)</f>
        <v>8</v>
      </c>
      <c r="F90" s="63" t="s">
        <v>199</v>
      </c>
      <c r="G90" s="454" t="s">
        <v>200</v>
      </c>
      <c r="H90" s="64" t="s">
        <v>38</v>
      </c>
      <c r="I90" s="64" t="s">
        <v>150</v>
      </c>
      <c r="J90" s="32" t="s">
        <v>181</v>
      </c>
      <c r="K90" s="32" t="s">
        <v>150</v>
      </c>
      <c r="L90" s="57" t="str">
        <f>IF(SUM(COUNTIFS('Planificación 2026-1'!F:F,"PRINCIPAL",'Planificación 2026-1'!X:X,C90,'Planificación 2026-1'!H:H,"AF"))&gt;0,"P01"," ")</f>
        <v xml:space="preserve"> </v>
      </c>
      <c r="M90" s="58" t="str">
        <f>IF(SUM(COUNTIFS('Planificación 2026-1'!F:F,"PRINCIPAL",'Planificación 2026-1'!X:X,C90,'Planificación 2026-1'!H:H,"EN"))&gt;0,"P02"," ")</f>
        <v>P02</v>
      </c>
      <c r="N90" s="58" t="str">
        <f>IF(SUM(COUNTIFS('Planificación 2026-1'!F:F,"PRINCIPAL",'Planificación 2026-1'!X:X,C90,'Planificación 2026-1'!H:H,"IS"))&gt;0,"P03"," ")</f>
        <v xml:space="preserve"> </v>
      </c>
      <c r="O90" s="58" t="str">
        <f>IF(SUM(COUNTIFS('Planificación 2026-1'!F:F,"PRINCIPAL",'Planificación 2026-1'!X:X,C90,'Planificación 2026-1'!H:H,"PS"))&gt;0,"P04"," ")</f>
        <v xml:space="preserve"> </v>
      </c>
      <c r="P90" s="58"/>
      <c r="Q90" s="58" t="str">
        <f>IF(SUM(COUNTIFS('Planificación 2026-1'!F:F,"PRINCIPAL",'Planificación 2026-1'!X:X,C90,'Planificación 2026-1'!H:H,"IN"))&gt;0,"P06"," ")</f>
        <v xml:space="preserve"> </v>
      </c>
      <c r="R90" s="58" t="str">
        <f>IF(SUM(COUNTIFS('Planificación 2026-1'!F:F,"PRINCIPAL",'Planificación 2026-1'!X:X,C90,'Planificación 2026-1'!H:H,"CA"))&gt;0,"P07"," ")</f>
        <v xml:space="preserve"> </v>
      </c>
      <c r="S90" s="58" t="str">
        <f>IF(SUM(COUNTIFS('Planificación 2026-1'!F:F,"PRINCIPAL",'Planificación 2026-1'!X:X,C90,'Planificación 2026-1'!H:H,"DE"))&gt;0,"P08"," ")</f>
        <v xml:space="preserve"> </v>
      </c>
      <c r="T90" s="58" t="str">
        <f>IF(SUM(COUNTIFS('Planificación 2026-1'!F:F,"PRINCIPAL",'Planificación 2026-1'!X:X,C90,'Planificación 2026-1'!H:H,"OB"))&gt;0,"P09"," ")</f>
        <v xml:space="preserve"> </v>
      </c>
      <c r="U90" s="58" t="str">
        <f>IF(SUM(COUNTIFS('Planificación 2026-1'!F:F,"PRINCIPAL",'Planificación 2026-1'!X:X,C90,'Planificación 2026-1'!H:H,"MH"))&gt;0,"P31"," ")</f>
        <v xml:space="preserve"> </v>
      </c>
      <c r="V90" s="58" t="str">
        <f>IF(SUM(COUNTIFS('Planificación 2026-1'!F:F,"PRINCIPAL",'Planificación 2026-1'!X:X,C90,'Planificación 2026-1'!H:H,"IC"))&gt;0,"P32"," ")</f>
        <v xml:space="preserve"> </v>
      </c>
      <c r="W90" s="58" t="str">
        <f>IF(SUM(COUNTIFS('Planificación 2026-1'!F:F,"PRINCIPAL",'Planificación 2026-1'!X:X,C90,'Planificación 2026-1'!H:H,"AR"))&gt;0,"P34"," ")</f>
        <v xml:space="preserve"> </v>
      </c>
      <c r="X90" s="58" t="str">
        <f>IF(SUM(COUNTIFS('Planificación 2026-1'!F:F,"PRINCIPAL",'Planificación 2026-1'!X:X,C90,'Planificación 2026-1'!H:H,"T1"))&gt;0,"P35"," ")</f>
        <v xml:space="preserve"> </v>
      </c>
      <c r="Y90" s="58" t="str">
        <f>IF(SUM(COUNTIFS('Planificación 2026-1'!F:F,"PRINCIPAL",'Planificación 2026-1'!X:X,C90,'Planificación 2026-1'!H:H,"T3"))&gt;0,"P36"," ")</f>
        <v xml:space="preserve"> </v>
      </c>
      <c r="Z90" s="58" t="str">
        <f>IF(SUM(COUNTIFS('Planificación 2026-1'!F:F,"PRINCIPAL",'Planificación 2026-1'!X:X,C90,'Planificación 2026-1'!H:H,"T2"))&gt;0,"P37"," ")</f>
        <v xml:space="preserve"> </v>
      </c>
      <c r="AA90" s="58" t="str">
        <f>IF(SUM(COUNTIFS('Planificación 2026-1'!F:F,"PRINCIPAL",'Planificación 2026-1'!X:X,C90,'Planificación 2026-1'!H:H,"AE"))&gt;0,"P38"," ")</f>
        <v xml:space="preserve"> </v>
      </c>
      <c r="AB90" s="58" t="str">
        <f>IF(SUM(COUNTIFS('Planificación 2026-1'!F:F,"PRINCIPAL",'Planificación 2026-1'!X:X,C90,'Planificación 2026-1'!H:H,"T4"))&gt;0,"P55"," ")</f>
        <v xml:space="preserve"> </v>
      </c>
      <c r="AC90" s="58" t="str">
        <f>IF(SUM(COUNTIFS('Planificación 2026-1'!F:F,"FILIAL",'Planificación 2026-1'!X:X,C90,'Planificación 2026-1'!H:H,"AF"))&gt;0," P01"," ")</f>
        <v xml:space="preserve"> </v>
      </c>
      <c r="AD90" s="58" t="str">
        <f>IF(SUM(COUNTIFS('Planificación 2026-1'!F:F,"FILIAL",'Planificación 2026-1'!X:X,C90,'Planificación 2026-1'!H:H,"EN"))&gt;0,"P02"," ")</f>
        <v xml:space="preserve"> </v>
      </c>
      <c r="AE90" s="58" t="str">
        <f>IF(SUM(COUNTIFS('Planificación 2026-1'!F:F,"FILIAL",'Planificación 2026-1'!X:X,C90,'Planificación 2026-1'!H:H,"IS"))&gt;0,"P03"," ")</f>
        <v xml:space="preserve"> </v>
      </c>
      <c r="AF90" s="58" t="str">
        <f>IF(SUM(COUNTIFS('Planificación 2026-1'!F:F,"FILIAL",'Planificación 2026-1'!X:X,C90,'Planificación 2026-1'!H:H,"PS"))&gt;0,"P04"," ")</f>
        <v xml:space="preserve"> </v>
      </c>
      <c r="AG90" s="58"/>
      <c r="AH90" s="58" t="str">
        <f>IF(SUM(COUNTIFS('Planificación 2026-1'!F:F,"FILIAL",'Planificación 2026-1'!X:X,C90,'Planificación 2026-1'!H:H,"IN"))&gt;0,"P06"," ")</f>
        <v xml:space="preserve"> </v>
      </c>
      <c r="AI90" s="58" t="str">
        <f>IF(SUM(COUNTIFS('Planificación 2026-1'!F:F,"FILIAL",'Planificación 2026-1'!X:X,C90,'Planificación 2026-1'!H:H,"CA"))&gt;0,"P07"," ")</f>
        <v xml:space="preserve"> </v>
      </c>
      <c r="AJ90" s="58" t="str">
        <f>IF(SUM(COUNTIFS('Planificación 2026-1'!F:F,"FILIAL",'Planificación 2026-1'!X:X,C90,'Planificación 2026-1'!H:H,"DE"))&gt;0,"P08"," ")</f>
        <v xml:space="preserve"> </v>
      </c>
      <c r="AK90" s="58" t="str">
        <f>IF(SUM(COUNTIFS('Planificación 2026-1'!F:F,"FILIAL",'Planificación 2026-1'!X:X,C90,'Planificación 2026-1'!H:H,"OB"))&gt;0,"P09"," ")</f>
        <v xml:space="preserve"> </v>
      </c>
      <c r="AL90" s="58" t="str">
        <f>IF(SUM(COUNTIFS('Planificación 2026-1'!F:F,"FILIAL",'Planificación 2026-1'!X:X,C90,'Planificación 2026-1'!H:H,"MH"))&gt;0,"P31"," ")</f>
        <v xml:space="preserve"> </v>
      </c>
      <c r="AM90" s="58" t="str">
        <f>IF(SUM(COUNTIFS('Planificación 2026-1'!F:F,"FILIAL",'Planificación 2026-1'!X:X,C90,'Planificación 2026-1'!H:H,"IC"))&gt;0,"P32"," ")</f>
        <v xml:space="preserve"> </v>
      </c>
      <c r="AN90" s="58" t="str">
        <f>IF(SUM(COUNTIFS('Planificación 2026-1'!F:F,"FILIAL",'Planificación 2026-1'!X:X,C90,'Planificación 2026-1'!H:H,"AR"))&gt;0,"P34"," ")</f>
        <v xml:space="preserve"> </v>
      </c>
      <c r="AO90" s="58" t="str">
        <f>IF(SUM(COUNTIFS('Planificación 2026-1'!F:F,"FILIAL",'Planificación 2026-1'!X:X,C90,'Planificación 2026-1'!H:H,"T1"))&gt;0,"P35"," ")</f>
        <v xml:space="preserve"> </v>
      </c>
      <c r="AP90" s="58" t="str">
        <f>IF(SUM(COUNTIFS('Planificación 2026-1'!F:F,"FILIAL",'Planificación 2026-1'!X:X,C90,'Planificación 2026-1'!H:H,"T3"))&gt;0,"P36"," ")</f>
        <v xml:space="preserve"> </v>
      </c>
      <c r="AQ90" s="58" t="str">
        <f>IF(SUM(COUNTIFS('Planificación 2026-1'!F:F,"FILIAL",'Planificación 2026-1'!X:X,C90,'Planificación 2026-1'!H:H,"T2"))&gt;0,"P37"," ")</f>
        <v xml:space="preserve"> </v>
      </c>
      <c r="AR90" s="58" t="str">
        <f>IF(SUM(COUNTIFS('Planificación 2026-1'!F:F,"FILIAL",'Planificación 2026-1'!X:X,C90,'Planificación 2026-1'!H:H,"AE"))&gt;0,"P38"," ")</f>
        <v xml:space="preserve"> </v>
      </c>
      <c r="AS90" s="58" t="str">
        <f>IF(SUM(COUNTIFS('Planificación 2026-1'!F:F,"FILIAL",'Planificación 2026-1'!X:X,C90,'Planificación 2026-1'!H:H,"T4"))&gt;0,"P55"," ")</f>
        <v xml:space="preserve"> </v>
      </c>
      <c r="AT90" s="58" t="str">
        <f>IF(SUM(COUNTIFS('Planificación 2026-1'!F:F,"SUNAMPE",'Planificación 2026-1'!X:X,C90,'Planificación 2026-1'!H:H,"AF"))&gt;0," P01"," ")</f>
        <v xml:space="preserve"> </v>
      </c>
      <c r="AU90" s="58" t="str">
        <f>IF(SUM(COUNTIFS('Planificación 2026-1'!F:F,"SUNAMPE",'Planificación 2026-1'!X:X,C90,'Planificación 2026-1'!H:H,"EN"))&gt;0,"P02"," ")</f>
        <v xml:space="preserve"> </v>
      </c>
      <c r="AV90" s="58" t="str">
        <f>IF(SUM(COUNTIFS('Planificación 2026-1'!F:F,"SUNAMPE",'Planificación 2026-1'!X:X,C90,'Planificación 2026-1'!H:H,"IS"))&gt;0,"P03"," ")</f>
        <v xml:space="preserve"> </v>
      </c>
      <c r="AW90" s="58" t="str">
        <f>IF(SUM(COUNTIFS('Planificación 2026-1'!F:F,"SUNAMPE",'Planificación 2026-1'!X:X,C90,'Planificación 2026-1'!H:H,"PS"))&gt;0,"P04"," ")</f>
        <v xml:space="preserve"> </v>
      </c>
      <c r="AX90" s="58"/>
      <c r="AY90" s="58" t="str">
        <f>IF(SUM(COUNTIFS('Planificación 2026-1'!F:F,"SUNAMPE",'Planificación 2026-1'!X:X,C90,'Planificación 2026-1'!H:H,"IN"))&gt;0,"P06"," ")</f>
        <v xml:space="preserve"> </v>
      </c>
      <c r="AZ90" s="58" t="str">
        <f>IF(SUM(COUNTIFS('Planificación 2026-1'!F:F,"SUNAMPE",'Planificación 2026-1'!X:X,C90,'Planificación 2026-1'!H:H,"CA"))&gt;0,"P07"," ")</f>
        <v xml:space="preserve"> </v>
      </c>
      <c r="BA90" s="58" t="str">
        <f>IF(SUM(COUNTIFS('Planificación 2026-1'!F:F,"SUNAMPE",'Planificación 2026-1'!X:X,C90,'Planificación 2026-1'!H:H,"DE"))&gt;0,"P08"," ")</f>
        <v xml:space="preserve"> </v>
      </c>
      <c r="BB90" s="58" t="str">
        <f>IF(SUM(COUNTIFS('Planificación 2026-1'!F:F,"SUNAMPE",'Planificación 2026-1'!X:X,C90,'Planificación 2026-1'!H:H,"OB"))&gt;0,"P09"," ")</f>
        <v xml:space="preserve"> </v>
      </c>
      <c r="BC90" s="58" t="str">
        <f>IF(SUM(COUNTIFS('Planificación 2026-1'!F:F,"SUNAMPE",'Planificación 2026-1'!X:X,C90,'Planificación 2026-1'!H:H,"MH"))&gt;0,"P31"," ")</f>
        <v xml:space="preserve"> </v>
      </c>
      <c r="BD90" s="58" t="str">
        <f>IF(SUM(COUNTIFS('Planificación 2026-1'!F:F,"SUNAMPE",'Planificación 2026-1'!X:X,C90,'Planificación 2026-1'!H:H,"IC"))&gt;0,"P32"," ")</f>
        <v xml:space="preserve"> </v>
      </c>
      <c r="BE90" s="58" t="str">
        <f>IF(SUM(COUNTIFS('Planificación 2026-1'!F:F,"SUNAMPE",'Planificación 2026-1'!X:X,C90,'Planificación 2026-1'!H:H,"AR"))&gt;0,"P34"," ")</f>
        <v xml:space="preserve"> </v>
      </c>
      <c r="BF90" s="58" t="str">
        <f>IF(SUM(COUNTIFS('Planificación 2026-1'!F:F,"SUNAMPE",'Planificación 2026-1'!X:X,C90,'Planificación 2026-1'!H:H,"T1"))&gt;0,"P35"," ")</f>
        <v xml:space="preserve"> </v>
      </c>
      <c r="BG90" s="58" t="str">
        <f>IF(SUM(COUNTIFS('Planificación 2026-1'!F:F,"SUNAMPE",'Planificación 2026-1'!X:X,C90,'Planificación 2026-1'!H:H,"T3"))&gt;0,"P36"," ")</f>
        <v xml:space="preserve"> </v>
      </c>
      <c r="BH90" s="58" t="str">
        <f>IF(SUM(COUNTIFS('Planificación 2026-1'!F:F,"SUNAMPE",'Planificación 2026-1'!X:X,C90,'Planificación 2026-1'!H:H,"T2"))&gt;0,"P37"," ")</f>
        <v xml:space="preserve"> </v>
      </c>
      <c r="BI90" s="58" t="str">
        <f>IF(SUM(COUNTIFS('Planificación 2026-1'!F:F,"SUNAMPE",'Planificación 2026-1'!X:X,C90,'Planificación 2026-1'!H:H,"AE"))&gt;0,"P38"," ")</f>
        <v xml:space="preserve"> </v>
      </c>
      <c r="BJ90" s="58" t="str">
        <f>IF(SUM(COUNTIFS('Planificación 2026-1'!F:F,"SUNAMPE",'Planificación 2026-1'!X:X,C90,'Planificación 2026-1'!H:H,"T4"))&gt;0,"P55"," ")</f>
        <v xml:space="preserve"> </v>
      </c>
      <c r="BK90" s="58" t="str">
        <f>IF(SUM(COUNTIFS('Planificación 2026-1'!F:F,"HUAURA",'Planificación 2026-1'!X:X,C90,'Planificación 2026-1'!H:H,"AF"))&gt;0," P01"," ")</f>
        <v xml:space="preserve"> </v>
      </c>
      <c r="BL90" s="58" t="str">
        <f>IF(SUM(COUNTIFS('Planificación 2026-1'!F:F,"HUAURA",'Planificación 2026-1'!X:X,C90,'Planificación 2026-1'!H:H,"EN"))&gt;0,"P02"," ")</f>
        <v xml:space="preserve"> </v>
      </c>
      <c r="BM90" s="58" t="str">
        <f>IF(SUM(COUNTIFS('Planificación 2026-1'!F:F,"HUAURA",'Planificación 2026-1'!X:X,C90,'Planificación 2026-1'!H:H,"IS"))&gt;0,"P03"," ")</f>
        <v xml:space="preserve"> </v>
      </c>
      <c r="BN90" s="58" t="str">
        <f>IF(SUM(COUNTIFS('Planificación 2026-1'!F:F,"HUAURA",'Planificación 2026-1'!X:X,C90,'Planificación 2026-1'!H:H,"PS"))&gt;0,"P04"," ")</f>
        <v xml:space="preserve"> </v>
      </c>
      <c r="BO90" s="58"/>
      <c r="BP90" s="58" t="str">
        <f>IF(SUM(COUNTIFS('Planificación 2026-1'!F:F,"HUAURA",'Planificación 2026-1'!X:X,C90,'Planificación 2026-1'!H:H,"IN"))&gt;0,"P06"," ")</f>
        <v xml:space="preserve"> </v>
      </c>
      <c r="BQ90" s="58" t="str">
        <f>IF(SUM(COUNTIFS('Planificación 2026-1'!F:F,"HUAURA",'Planificación 2026-1'!X:X,C90,'Planificación 2026-1'!H:H,"CA"))&gt;0,"P07"," ")</f>
        <v xml:space="preserve"> </v>
      </c>
      <c r="BR90" s="58" t="str">
        <f>IF(SUM(COUNTIFS('Planificación 2026-1'!F:F,"HUAURA",'Planificación 2026-1'!X:X,C90,'Planificación 2026-1'!H:H,"DE"))&gt;0,"P08"," ")</f>
        <v xml:space="preserve"> </v>
      </c>
      <c r="BS90" s="58" t="str">
        <f>IF(SUM(COUNTIFS('Planificación 2026-1'!F:F,"HUAURA",'Planificación 2026-1'!X:X,C90,'Planificación 2026-1'!H:H,"OB"))&gt;0,"P09"," ")</f>
        <v xml:space="preserve"> </v>
      </c>
      <c r="BT90" s="58" t="str">
        <f>IF(SUM(COUNTIFS('Planificación 2026-1'!F:F,"HUAURA",'Planificación 2026-1'!X:X,C90,'Planificación 2026-1'!H:H,"MH"))&gt;0,"P31"," ")</f>
        <v xml:space="preserve"> </v>
      </c>
      <c r="BU90" s="58" t="str">
        <f>IF(SUM(COUNTIFS('Planificación 2026-1'!F:F,"HUAURA",'Planificación 2026-1'!X:X,C90,'Planificación 2026-1'!H:H,"IC"))&gt;0,"P32"," ")</f>
        <v xml:space="preserve"> </v>
      </c>
      <c r="BV90" s="58" t="str">
        <f>IF(SUM(COUNTIFS('Planificación 2026-1'!F:F,"HUAURA",'Planificación 2026-1'!X:X,C90,'Planificación 2026-1'!H:H,"AR"))&gt;0,"P34"," ")</f>
        <v xml:space="preserve"> </v>
      </c>
      <c r="BW90" s="58" t="str">
        <f>IF(SUM(COUNTIFS('Planificación 2026-1'!F:F,"HUAURA",'Planificación 2026-1'!X:X,C90,'Planificación 2026-1'!H:H,"T1"))&gt;0,"P35"," ")</f>
        <v xml:space="preserve"> </v>
      </c>
      <c r="BX90" s="58" t="str">
        <f>IF(SUM(COUNTIFS('Planificación 2026-1'!F:F,"HUAURA",'Planificación 2026-1'!X:X,C90,'Planificación 2026-1'!H:H,"T3"))&gt;0,"P36"," ")</f>
        <v xml:space="preserve"> </v>
      </c>
      <c r="BY90" s="58" t="str">
        <f>IF(SUM(COUNTIFS('Planificación 2026-1'!F:F,"HUAURA",'Planificación 2026-1'!X:X,C90,'Planificación 2026-1'!H:H,"T2"))&gt;0,"P37"," ")</f>
        <v xml:space="preserve"> </v>
      </c>
      <c r="BZ90" s="58" t="str">
        <f>IF(SUM(COUNTIFS('Planificación 2026-1'!F:F,"HUAURA",'Planificación 2026-1'!X:X,C90,'Planificación 2026-1'!H:H,"AE"))&gt;0,"P38"," ")</f>
        <v xml:space="preserve"> </v>
      </c>
      <c r="CA90" s="58" t="str">
        <f>IF(SUM(COUNTIFS('Planificación 2026-1'!F:F,"HUAURA",'Planificación 2026-1'!X:X,C90,'Planificación 2026-1'!H:H,"T4"))&gt;0,"P55"," ")</f>
        <v xml:space="preserve"> </v>
      </c>
      <c r="CB90" s="59">
        <f>SUMIFS('Planificación 2026-1'!S:S,'Planificación 2026-1'!X:X,C90,'Planificación 2026-1'!H:H,"AF",'Planificación 2026-1'!I:I,"&gt;2")</f>
        <v>0</v>
      </c>
      <c r="CC90" s="59">
        <f>SUMIFS('Planificación 2026-1'!S:S,'Planificación 2026-1'!X:X,C90,'Planificación 2026-1'!H:H,"EN",'Planificación 2026-1'!I:I,"&gt;2")</f>
        <v>8</v>
      </c>
      <c r="CD90" s="59">
        <f>SUMIFS('Planificación 2026-1'!S:S,'Planificación 2026-1'!X:X,C90,'Planificación 2026-1'!H:H,"IS",'Planificación 2026-1'!I:I,"&gt;2")</f>
        <v>0</v>
      </c>
      <c r="CE90" s="59">
        <f>SUMIFS('Planificación 2026-1'!S:S,'Planificación 2026-1'!X:X,C90,'Planificación 2026-1'!H:H,"PS",'Planificación 2026-1'!I:I,"&gt;2")</f>
        <v>0</v>
      </c>
      <c r="CF90" s="59">
        <f>SUMIFS('Planificación 2026-1'!S:S,'Planificación 2026-1'!X:X,C90,'Planificación 2026-1'!H:H,"IN",'Planificación 2026-1'!I:I,"&gt;2")</f>
        <v>0</v>
      </c>
      <c r="CG90" s="59">
        <f>SUMIFS('Planificación 2026-1'!S:S,'Planificación 2026-1'!X:X,C90,'Planificación 2026-1'!H:H,"CA",'Planificación 2026-1'!I:I,"&gt;2")</f>
        <v>0</v>
      </c>
      <c r="CH90" s="59">
        <f>SUMIFS('Planificación 2026-1'!S:S,'Planificación 2026-1'!X:X,C90,'Planificación 2026-1'!H:H,"DE",'Planificación 2026-1'!I:I,"&gt;2")</f>
        <v>0</v>
      </c>
      <c r="CI90" s="59">
        <f>SUMIFS('Planificación 2026-1'!S:S,'Planificación 2026-1'!X:X,C90,'Planificación 2026-1'!H:H,"OB",'Planificación 2026-1'!I:I,"&gt;2")</f>
        <v>0</v>
      </c>
      <c r="CJ90" s="59">
        <f>SUMIFS('Planificación 2026-1'!S:S,'Planificación 2026-1'!X:X,C90,'Planificación 2026-1'!H:H,"MH",'Planificación 2026-1'!I:I,"&gt;2")</f>
        <v>0</v>
      </c>
      <c r="CK90" s="59">
        <f>SUMIFS('Planificación 2026-1'!S:S,'Planificación 2026-1'!X:X,C90,'Planificación 2026-1'!H:H,"IC",'Planificación 2026-1'!I:I,"&gt;2")</f>
        <v>0</v>
      </c>
      <c r="CL90" s="59">
        <f>SUMIFS('Planificación 2026-1'!S:S,'Planificación 2026-1'!X:X,C90,'Planificación 2026-1'!H:H,"AR",'Planificación 2026-1'!I:I,"&gt;2")</f>
        <v>0</v>
      </c>
      <c r="CM90" s="59">
        <f>SUMIFS('Planificación 2026-1'!S:S,'Planificación 2026-1'!X:X,C90,'Planificación 2026-1'!H:H,"AE",'Planificación 2026-1'!I:I,"&gt;2")</f>
        <v>0</v>
      </c>
      <c r="CN90" s="59">
        <f>SUMIFS('Planificación 2026-1'!S:S,'Planificación 2026-1'!X:X,C90,'Planificación 2026-1'!H:H,"T1",'Planificación 2026-1'!I:I,"&gt;2")</f>
        <v>0</v>
      </c>
      <c r="CO90" s="59">
        <f>SUMIFS('Planificación 2026-1'!S:S,'Planificación 2026-1'!X:X,C90,'Planificación 2026-1'!H:H,"T3",'Planificación 2026-1'!I:I,"&gt;2")</f>
        <v>0</v>
      </c>
      <c r="CP90" s="59">
        <f>SUMIFS('Planificación 2026-1'!S:S,'Planificación 2026-1'!X:X,C90,'Planificación 2026-1'!H:H,"T2",'Planificación 2026-1'!I:I,"&gt;2")</f>
        <v>0</v>
      </c>
      <c r="CQ90" s="59">
        <f>SUMIFS('Planificación 2026-1'!S:S,'Planificación 2026-1'!X:X,C90,'Planificación 2026-1'!H:H,"T4",'Planificación 2026-1'!I:I,"&gt;2")</f>
        <v>0</v>
      </c>
      <c r="CR90" s="59">
        <f>SUMIFS('Planificación 2026-1'!S:S,'Planificación 2026-1'!X:X,C90,'Planificación 2026-1'!H:H,"AF",'Planificación 2026-1'!I:I,"&lt;3")</f>
        <v>0</v>
      </c>
      <c r="CS90" s="59">
        <f>SUMIFS('Planificación 2026-1'!S:S,'Planificación 2026-1'!X:X,C90,'Planificación 2026-1'!H:H,"EN",'Planificación 2026-1'!I:I,"&lt;3")</f>
        <v>0</v>
      </c>
      <c r="CT90" s="59">
        <f>SUMIFS('Planificación 2026-1'!S:S,'Planificación 2026-1'!X:X,C90,'Planificación 2026-1'!H:H,"IS",'Planificación 2026-1'!I:I,"&lt;3")</f>
        <v>0</v>
      </c>
      <c r="CU90" s="59">
        <f>SUMIFS('Planificación 2026-1'!S:S,'Planificación 2026-1'!X:X,C90,'Planificación 2026-1'!H:H,"PS",'Planificación 2026-1'!I:I,"&lt;3")</f>
        <v>0</v>
      </c>
      <c r="CV90" s="59">
        <f>SUMIFS('Planificación 2026-1'!S:S,'Planificación 2026-1'!X:X,C90,'Planificación 2026-1'!H:H,"IN",'Planificación 2026-1'!I:I,"&lt;3")</f>
        <v>0</v>
      </c>
      <c r="CW90" s="59">
        <f>SUMIFS('Planificación 2026-1'!S:S,'Planificación 2026-1'!X:X,C90,'Planificación 2026-1'!H:H,"CA",'Planificación 2026-1'!I:I,"&lt;3")</f>
        <v>0</v>
      </c>
      <c r="CX90" s="59">
        <f>SUMIFS('Planificación 2026-1'!S:S,'Planificación 2026-1'!X:X,C90,'Planificación 2026-1'!H:H,"DE",'Planificación 2026-1'!I:I,"&lt;3")</f>
        <v>0</v>
      </c>
      <c r="CY90" s="59">
        <f>SUMIFS('Planificación 2026-1'!S:S,'Planificación 2026-1'!X:X,C90,'Planificación 2026-1'!H:H,"OB",'Planificación 2026-1'!I:I,"&lt;3")</f>
        <v>0</v>
      </c>
      <c r="CZ90" s="59">
        <f>SUMIFS('Planificación 2026-1'!S:S,'Planificación 2026-1'!X:X,C90,'Planificación 2026-1'!H:H,"MH",'Planificación 2026-1'!I:I,"&lt;3")</f>
        <v>0</v>
      </c>
      <c r="DA90" s="59">
        <f>SUMIFS('Planificación 2026-1'!S:S,'Planificación 2026-1'!X:X,C90,'Planificación 2026-1'!H:H,"IC",'Planificación 2026-1'!I:I,"&lt;3")</f>
        <v>0</v>
      </c>
      <c r="DB90" s="59">
        <f>SUMIFS('Planificación 2026-1'!S:S,'Planificación 2026-1'!X:X,C90,'Planificación 2026-1'!H:H,"AR",'Planificación 2026-1'!I:I,"&lt;3")</f>
        <v>0</v>
      </c>
      <c r="DC90" s="59">
        <f>SUMIFS('Planificación 2026-1'!S:S,'Planificación 2026-1'!X:X,C90,'Planificación 2026-1'!H:H,"AE",'Planificación 2026-1'!I:I,"&lt;3")</f>
        <v>0</v>
      </c>
      <c r="DD90" s="59">
        <f>SUMIFS('Planificación 2026-1'!S:S,'Planificación 2026-1'!X:X,C90,'Planificación 2026-1'!H:H,"T1",'Planificación 2026-1'!I:I,"&lt;3")</f>
        <v>0</v>
      </c>
      <c r="DE90" s="59">
        <f>SUMIFS('Planificación 2026-1'!S:S,'Planificación 2026-1'!X:X,C90,'Planificación 2026-1'!H:H,"T3",'Planificación 2026-1'!I:I,"&lt;3")</f>
        <v>0</v>
      </c>
      <c r="DF90" s="59">
        <f>SUMIFS('Planificación 2026-1'!S:S,'Planificación 2026-1'!X:X,C90,'Planificación 2026-1'!H:H,"T2",'Planificación 2026-1'!I:I,"&lt;3")</f>
        <v>0</v>
      </c>
      <c r="DG90" s="59">
        <f>SUMIFS('Planificación 2026-1'!S:S,'Planificación 2026-1'!X:X,C90,'Planificación 2026-1'!H:H,"T4",'Planificación 2026-1'!I:I,"&lt;3")</f>
        <v>0</v>
      </c>
      <c r="DH90" s="58" t="str">
        <f t="shared" si="17"/>
        <v>P02</v>
      </c>
      <c r="DI90" s="27">
        <f>IF(C90="","",SUMIFS('Planificación 2026-1'!S:S,'Planificación 2026-1'!X:X,C90,'Planificación 2026-1'!F:F,"PRINCIPAL",'Planificación 2026-1'!Y:Y,"VIRTUAL"))</f>
        <v>0</v>
      </c>
      <c r="DJ90" s="27">
        <f>IF(C90="","",SUMIFS('Planificación 2026-1'!S:S,'Planificación 2026-1'!X:X,C90,'Planificación 2026-1'!F:F,"PRINCIPAL",'Planificación 2026-1'!Y:Y,"PRESENCIAL"))</f>
        <v>8</v>
      </c>
      <c r="DK90" s="27">
        <f>IF(C90="","",SUMIFS('Planificación 2026-1'!S:S,'Planificación 2026-1'!X:X,C90,'Planificación 2026-1'!F:F,"PRINCIPAL",'Planificación 2026-1'!Y:Y,"HIBRIDO PRESENCIAL"))</f>
        <v>0</v>
      </c>
      <c r="DL90" s="58" t="str">
        <f t="shared" si="18"/>
        <v/>
      </c>
      <c r="DM90" s="58">
        <f>IF(C90="","",SUMIFS('Planificación 2026-1'!S:S,'Planificación 2026-1'!X:X,C90,'Planificación 2026-1'!F:F,"FILIAL",'Planificación 2026-1'!Y:Y,"VIRTUAL"))</f>
        <v>0</v>
      </c>
      <c r="DN90" s="60">
        <f>IF(C90="","",SUMIFS('Planificación 2026-1'!S:S,'Planificación 2026-1'!X:X,C90,'Planificación 2026-1'!F:F,"FILIAL",'Planificación 2026-1'!Y:Y,"PRESENCIAL"))</f>
        <v>0</v>
      </c>
      <c r="DO90" s="29">
        <f>IF(C90="","",SUMIFS('Planificación 2026-1'!S:S,'Planificación 2026-1'!X:X,C90,'Planificación 2026-1'!F:F,"FILIAL",'Planificación 2026-1'!Y:Y,"HIBRIDO PRESENCIAL"))</f>
        <v>0</v>
      </c>
      <c r="DP90" s="61" t="str">
        <f t="shared" si="19"/>
        <v/>
      </c>
      <c r="DQ90" s="58">
        <f>IF(C90="","",SUMIFS('Planificación 2026-1'!S:S,'Planificación 2026-1'!X:X,C90,'Planificación 2026-1'!F:F,"SUNAMPE",'Planificación 2026-1'!Y:Y,"VIRTUAL"))</f>
        <v>0</v>
      </c>
      <c r="DR90" s="29">
        <f>IF(C90="","",SUMIFS('Planificación 2026-1'!S:S,'Planificación 2026-1'!X:X,C90,'Planificación 2026-1'!F:F,"SUNAMPE",'Planificación 2026-1'!Y:Y,"PRESENCIAL"))</f>
        <v>0</v>
      </c>
      <c r="DS90" s="61" t="str">
        <f t="shared" si="20"/>
        <v/>
      </c>
      <c r="DT90" s="58">
        <f>IF(C90="","",SUMIFS('Planificación 2026-1'!S:S,'Planificación 2026-1'!X:X,C90,'Planificación 2026-1'!F:F,"HUAURA",'Planificación 2026-1'!Y:Y,"VIRTUAL"))</f>
        <v>0</v>
      </c>
      <c r="DU90" s="29">
        <f>IF(C90="","",SUMIFS('Planificación 2026-1'!S:S,'Planificación 2026-1'!X:X,C90,'Planificación 2026-1'!F:F,"HUAURA",'Planificación 2026-1'!Y:Y,"PRESENCIAL"))</f>
        <v>0</v>
      </c>
      <c r="DV90" s="32">
        <f>SUMIFS('Planificación 2026-1'!S:S,'Planificación 2026-1'!X:X,C90,'Planificación 2026-1'!F:F,"PRINCIPAL",'Planificación 2026-1'!Y:Y,"VIRTUAL",'Planificación 2026-1'!I:I,"&gt;2")</f>
        <v>0</v>
      </c>
      <c r="DW90" s="32">
        <f>SUMIFS('Planificación 2026-1'!S:S,'Planificación 2026-1'!X:X,C90,'Planificación 2026-1'!F:F,"PRINCIPAL",'Planificación 2026-1'!Y:Y,"&lt;&gt;VIRTUAL",'Planificación 2026-1'!I:I,"&gt;2")</f>
        <v>8</v>
      </c>
      <c r="DX90" s="32">
        <f>SUMIFS('Planificación 2026-1'!S:S,'Planificación 2026-1'!X:X,C90,'Planificación 2026-1'!F:F,"SUNAMPE",'Planificación 2026-1'!Y:Y,"VIRTUAL",'Planificación 2026-1'!I:I,"&gt;2")</f>
        <v>0</v>
      </c>
      <c r="DY90" s="32">
        <f>SUMIFS('Planificación 2026-1'!S:S,'Planificación 2026-1'!X:X,C90,'Planificación 2026-1'!F:F,"SUNAMPE",'Planificación 2026-1'!Y:Y,"&lt;&gt;VIRTUAL",'Planificación 2026-1'!I:I,"&gt;2")</f>
        <v>0</v>
      </c>
      <c r="DZ90" s="32">
        <f>SUMIFS('Planificación 2026-1'!S:S,'Planificación 2026-1'!X:X,C90,'Planificación 2026-1'!F:F,"FILIAL",'Planificación 2026-1'!Y:Y,"VIRTUAL",'Planificación 2026-1'!I:I,"&gt;2")</f>
        <v>0</v>
      </c>
      <c r="EA90" s="32">
        <f>SUMIFS('Planificación 2026-1'!S:S,'Planificación 2026-1'!X:X,C90,'Planificación 2026-1'!F:F,"FILIAL",'Planificación 2026-1'!Y:Y,"&lt;&gt;VIRTUAL",'Planificación 2026-1'!I:I,"&gt;2")</f>
        <v>0</v>
      </c>
      <c r="EB90" s="32">
        <f>SUMIFS('Planificación 2026-1'!S:S,'Planificación 2026-1'!X:X,C90,'Planificación 2026-1'!F:F,"PORUMA",'Planificación 2026-1'!Y:Y,"VIRTUAL",'Planificación 2026-1'!I:I,"&gt;2")</f>
        <v>0</v>
      </c>
      <c r="EC90" s="32">
        <f>SUMIFS('Planificación 2026-1'!S:S,'Planificación 2026-1'!X:X,C90,'Planificación 2026-1'!F:F,"PORUMA",'Planificación 2026-1'!Y:Y,"&lt;&gt;VIRTUAL",'Planificación 2026-1'!I:I,"&gt;2")</f>
        <v>0</v>
      </c>
      <c r="ED90" s="32">
        <f>SUMIFS('Planificación 2026-1'!S:S,'Planificación 2026-1'!X:X,C90,'Planificación 2026-1'!F:F,"HUAURA",'Planificación 2026-1'!Y:Y,"VIRTUAL",'Planificación 2026-1'!I:I,"&gt;2")</f>
        <v>0</v>
      </c>
      <c r="EE90" s="32">
        <f>SUMIFS('Planificación 2026-1'!S:S,'Planificación 2026-1'!X:X,C90,'Planificación 2026-1'!F:F,"HUAURA",'Planificación 2026-1'!Y:Y,"&lt;&gt;VIRTUAL",'Planificación 2026-1'!I:I,"&gt;2")</f>
        <v>0</v>
      </c>
      <c r="EF90" s="32">
        <f>SUMIFS('Planificación 2026-1'!S:S,'Planificación 2026-1'!X:X,C90,'Planificación 2026-1'!F:F,"PRINCIPAL",'Planificación 2026-1'!Y:Y,"VIRTUAL",'Planificación 2026-1'!I:I,"&lt;3")</f>
        <v>0</v>
      </c>
      <c r="EG90" s="32">
        <f>SUMIFS('Planificación 2026-1'!S:S,'Planificación 2026-1'!X:X,C90,'Planificación 2026-1'!F:F,"PRINCIPAL",'Planificación 2026-1'!Y:Y,"&lt;&gt;VIRTUAL",'Planificación 2026-1'!I:I,"&lt;3")</f>
        <v>0</v>
      </c>
      <c r="EH90" s="32">
        <f>SUMIFS('Planificación 2026-1'!S:S,'Planificación 2026-1'!X:X,C90,'Planificación 2026-1'!F:F,"SUNAMPE",'Planificación 2026-1'!Y:Y,"VIRTUAL",'Planificación 2026-1'!I:I,"&lt;3")</f>
        <v>0</v>
      </c>
      <c r="EI90" s="32">
        <f>SUMIFS('Planificación 2026-1'!S:S,'Planificación 2026-1'!X:X,C90,'Planificación 2026-1'!F:F,"SUNAMPE",'Planificación 2026-1'!Y:Y,"&lt;&gt;VIRTUAL",'Planificación 2026-1'!I:I,"&lt;3")</f>
        <v>0</v>
      </c>
      <c r="EJ90" s="32">
        <f>SUMIFS('Planificación 2026-1'!S:S,'Planificación 2026-1'!X:X,C90,'Planificación 2026-1'!F:F,"FILIAL",'Planificación 2026-1'!Y:Y,"VIRTUAL",'Planificación 2026-1'!I:I,"&lt;3")</f>
        <v>0</v>
      </c>
      <c r="EK90" s="32">
        <f>SUMIFS('Planificación 2026-1'!S:S,'Planificación 2026-1'!X:X,C90,'Planificación 2026-1'!F:F,"FILIAL",'Planificación 2026-1'!Y:Y,"&lt;&gt;VIRTUAL",'Planificación 2026-1'!I:I,"&lt;3")</f>
        <v>0</v>
      </c>
      <c r="EL90" s="32">
        <f>SUMIFS('Planificación 2026-1'!S:S,'Planificación 2026-1'!X:X,C90,'Planificación 2026-1'!F:F,"PORUMA",'Planificación 2026-1'!Y:Y,"VIRTUAL",'Planificación 2026-1'!I:I,"&lt;3")</f>
        <v>0</v>
      </c>
      <c r="EM90" s="32">
        <f>SUMIFS('Planificación 2026-1'!S:S,'Planificación 2026-1'!X:X,C90,'Planificación 2026-1'!F:F,"PORUMA",'Planificación 2026-1'!Y:Y,"&lt;&gt;VIRTUAL",'Planificación 2026-1'!I:I,"&lt;3")</f>
        <v>0</v>
      </c>
      <c r="EN90" s="32">
        <f>SUMIFS('Planificación 2026-1'!S:S,'Planificación 2026-1'!X:X,C90,'Planificación 2026-1'!F:F,"HUAURA",'Planificación 2026-1'!Y:Y,"VIRTUAL",'Planificación 2026-1'!I:I,"&lt;3")</f>
        <v>0</v>
      </c>
      <c r="EO90" s="32">
        <f>SUMIFS('Planificación 2026-1'!S:S,'Planificación 2026-1'!X:X,C90,'Planificación 2026-1'!F:F,"HUAURA",'Planificación 2026-1'!Y:Y,"&lt;&gt;VIRTUAL",'Planificación 2026-1'!I:I,"&lt;3")</f>
        <v>0</v>
      </c>
      <c r="EP90" s="32">
        <f t="shared" si="32"/>
        <v>0</v>
      </c>
      <c r="EQ90" s="32">
        <f t="shared" si="21"/>
        <v>0</v>
      </c>
      <c r="ER90" s="32">
        <f t="shared" si="22"/>
        <v>0</v>
      </c>
      <c r="ES90" s="32">
        <f t="shared" si="23"/>
        <v>8</v>
      </c>
      <c r="ET90" s="32">
        <f t="shared" si="24"/>
        <v>0</v>
      </c>
      <c r="EU90" s="32">
        <f t="shared" si="25"/>
        <v>8</v>
      </c>
      <c r="EV90" s="32" t="b">
        <f>EXACT(EU90,E90)</f>
        <v>1</v>
      </c>
      <c r="EW90" s="32"/>
      <c r="EX90" s="32">
        <f t="shared" si="14"/>
        <v>0</v>
      </c>
      <c r="EY90" s="32">
        <f t="shared" si="15"/>
        <v>8</v>
      </c>
      <c r="EZ90" s="32" t="b">
        <f>EXACT(SUM(EX90:EY90),E90)</f>
        <v>1</v>
      </c>
      <c r="FA90" s="32" t="str">
        <f t="shared" si="16"/>
        <v>SEDE</v>
      </c>
      <c r="FB90" s="32" t="str">
        <f t="shared" si="26"/>
        <v>PRESENCIAL</v>
      </c>
    </row>
    <row r="91" spans="1:158">
      <c r="A91" s="33"/>
      <c r="B91" s="65">
        <v>88</v>
      </c>
      <c r="C91" s="32" t="s">
        <v>293</v>
      </c>
      <c r="D91" s="429">
        <v>18160918</v>
      </c>
      <c r="E91" s="62">
        <f>SUMIF('Planificación 2026-1'!X:X,C91,'Planificación 2026-1'!S:S)</f>
        <v>13</v>
      </c>
      <c r="F91" s="63" t="s">
        <v>203</v>
      </c>
      <c r="G91" s="454" t="s">
        <v>200</v>
      </c>
      <c r="H91" s="64" t="s">
        <v>181</v>
      </c>
      <c r="I91" s="64" t="s">
        <v>150</v>
      </c>
      <c r="J91" s="32" t="s">
        <v>181</v>
      </c>
      <c r="K91" s="32" t="s">
        <v>150</v>
      </c>
      <c r="L91" s="57" t="str">
        <f>IF(SUM(COUNTIFS('Planificación 2026-1'!F:F,"PRINCIPAL",'Planificación 2026-1'!X:X,C91,'Planificación 2026-1'!H:H,"AF"))&gt;0,"P01"," ")</f>
        <v xml:space="preserve"> </v>
      </c>
      <c r="M91" s="58" t="str">
        <f>IF(SUM(COUNTIFS('Planificación 2026-1'!F:F,"PRINCIPAL",'Planificación 2026-1'!X:X,C91,'Planificación 2026-1'!H:H,"EN"))&gt;0,"P02"," ")</f>
        <v>P02</v>
      </c>
      <c r="N91" s="58" t="str">
        <f>IF(SUM(COUNTIFS('Planificación 2026-1'!F:F,"PRINCIPAL",'Planificación 2026-1'!X:X,C91,'Planificación 2026-1'!H:H,"IS"))&gt;0,"P03"," ")</f>
        <v xml:space="preserve"> </v>
      </c>
      <c r="O91" s="58" t="str">
        <f>IF(SUM(COUNTIFS('Planificación 2026-1'!F:F,"PRINCIPAL",'Planificación 2026-1'!X:X,C91,'Planificación 2026-1'!H:H,"PS"))&gt;0,"P04"," ")</f>
        <v xml:space="preserve"> </v>
      </c>
      <c r="P91" s="58"/>
      <c r="Q91" s="58" t="str">
        <f>IF(SUM(COUNTIFS('Planificación 2026-1'!F:F,"PRINCIPAL",'Planificación 2026-1'!X:X,C91,'Planificación 2026-1'!H:H,"IN"))&gt;0,"P06"," ")</f>
        <v xml:space="preserve"> </v>
      </c>
      <c r="R91" s="58" t="str">
        <f>IF(SUM(COUNTIFS('Planificación 2026-1'!F:F,"PRINCIPAL",'Planificación 2026-1'!X:X,C91,'Planificación 2026-1'!H:H,"CA"))&gt;0,"P07"," ")</f>
        <v xml:space="preserve"> </v>
      </c>
      <c r="S91" s="58" t="str">
        <f>IF(SUM(COUNTIFS('Planificación 2026-1'!F:F,"PRINCIPAL",'Planificación 2026-1'!X:X,C91,'Planificación 2026-1'!H:H,"DE"))&gt;0,"P08"," ")</f>
        <v xml:space="preserve"> </v>
      </c>
      <c r="T91" s="58" t="str">
        <f>IF(SUM(COUNTIFS('Planificación 2026-1'!F:F,"PRINCIPAL",'Planificación 2026-1'!X:X,C91,'Planificación 2026-1'!H:H,"OB"))&gt;0,"P09"," ")</f>
        <v xml:space="preserve"> </v>
      </c>
      <c r="U91" s="58" t="str">
        <f>IF(SUM(COUNTIFS('Planificación 2026-1'!F:F,"PRINCIPAL",'Planificación 2026-1'!X:X,C91,'Planificación 2026-1'!H:H,"MH"))&gt;0,"P31"," ")</f>
        <v xml:space="preserve"> </v>
      </c>
      <c r="V91" s="58" t="str">
        <f>IF(SUM(COUNTIFS('Planificación 2026-1'!F:F,"PRINCIPAL",'Planificación 2026-1'!X:X,C91,'Planificación 2026-1'!H:H,"IC"))&gt;0,"P32"," ")</f>
        <v xml:space="preserve"> </v>
      </c>
      <c r="W91" s="58" t="str">
        <f>IF(SUM(COUNTIFS('Planificación 2026-1'!F:F,"PRINCIPAL",'Planificación 2026-1'!X:X,C91,'Planificación 2026-1'!H:H,"AR"))&gt;0,"P34"," ")</f>
        <v xml:space="preserve"> </v>
      </c>
      <c r="X91" s="58" t="str">
        <f>IF(SUM(COUNTIFS('Planificación 2026-1'!F:F,"PRINCIPAL",'Planificación 2026-1'!X:X,C91,'Planificación 2026-1'!H:H,"T1"))&gt;0,"P35"," ")</f>
        <v xml:space="preserve"> </v>
      </c>
      <c r="Y91" s="58" t="str">
        <f>IF(SUM(COUNTIFS('Planificación 2026-1'!F:F,"PRINCIPAL",'Planificación 2026-1'!X:X,C91,'Planificación 2026-1'!H:H,"T3"))&gt;0,"P36"," ")</f>
        <v xml:space="preserve"> </v>
      </c>
      <c r="Z91" s="58" t="str">
        <f>IF(SUM(COUNTIFS('Planificación 2026-1'!F:F,"PRINCIPAL",'Planificación 2026-1'!X:X,C91,'Planificación 2026-1'!H:H,"T2"))&gt;0,"P37"," ")</f>
        <v xml:space="preserve"> </v>
      </c>
      <c r="AA91" s="58" t="str">
        <f>IF(SUM(COUNTIFS('Planificación 2026-1'!F:F,"PRINCIPAL",'Planificación 2026-1'!X:X,C91,'Planificación 2026-1'!H:H,"AE"))&gt;0,"P38"," ")</f>
        <v xml:space="preserve"> </v>
      </c>
      <c r="AB91" s="58" t="str">
        <f>IF(SUM(COUNTIFS('Planificación 2026-1'!F:F,"PRINCIPAL",'Planificación 2026-1'!X:X,C91,'Planificación 2026-1'!H:H,"T4"))&gt;0,"P55"," ")</f>
        <v xml:space="preserve"> </v>
      </c>
      <c r="AC91" s="58" t="str">
        <f>IF(SUM(COUNTIFS('Planificación 2026-1'!F:F,"FILIAL",'Planificación 2026-1'!X:X,C91,'Planificación 2026-1'!H:H,"AF"))&gt;0," P01"," ")</f>
        <v xml:space="preserve"> </v>
      </c>
      <c r="AD91" s="58" t="str">
        <f>IF(SUM(COUNTIFS('Planificación 2026-1'!F:F,"FILIAL",'Planificación 2026-1'!X:X,C91,'Planificación 2026-1'!H:H,"EN"))&gt;0,"P02"," ")</f>
        <v>P02</v>
      </c>
      <c r="AE91" s="58" t="str">
        <f>IF(SUM(COUNTIFS('Planificación 2026-1'!F:F,"FILIAL",'Planificación 2026-1'!X:X,C91,'Planificación 2026-1'!H:H,"IS"))&gt;0,"P03"," ")</f>
        <v xml:space="preserve"> </v>
      </c>
      <c r="AF91" s="58" t="str">
        <f>IF(SUM(COUNTIFS('Planificación 2026-1'!F:F,"FILIAL",'Planificación 2026-1'!X:X,C91,'Planificación 2026-1'!H:H,"PS"))&gt;0,"P04"," ")</f>
        <v xml:space="preserve"> </v>
      </c>
      <c r="AG91" s="58"/>
      <c r="AH91" s="58" t="str">
        <f>IF(SUM(COUNTIFS('Planificación 2026-1'!F:F,"FILIAL",'Planificación 2026-1'!X:X,C91,'Planificación 2026-1'!H:H,"IN"))&gt;0,"P06"," ")</f>
        <v xml:space="preserve"> </v>
      </c>
      <c r="AI91" s="58" t="str">
        <f>IF(SUM(COUNTIFS('Planificación 2026-1'!F:F,"FILIAL",'Planificación 2026-1'!X:X,C91,'Planificación 2026-1'!H:H,"CA"))&gt;0,"P07"," ")</f>
        <v xml:space="preserve"> </v>
      </c>
      <c r="AJ91" s="58" t="str">
        <f>IF(SUM(COUNTIFS('Planificación 2026-1'!F:F,"FILIAL",'Planificación 2026-1'!X:X,C91,'Planificación 2026-1'!H:H,"DE"))&gt;0,"P08"," ")</f>
        <v xml:space="preserve"> </v>
      </c>
      <c r="AK91" s="58" t="str">
        <f>IF(SUM(COUNTIFS('Planificación 2026-1'!F:F,"FILIAL",'Planificación 2026-1'!X:X,C91,'Planificación 2026-1'!H:H,"OB"))&gt;0,"P09"," ")</f>
        <v xml:space="preserve"> </v>
      </c>
      <c r="AL91" s="58" t="str">
        <f>IF(SUM(COUNTIFS('Planificación 2026-1'!F:F,"FILIAL",'Planificación 2026-1'!X:X,C91,'Planificación 2026-1'!H:H,"MH"))&gt;0,"P31"," ")</f>
        <v xml:space="preserve"> </v>
      </c>
      <c r="AM91" s="58" t="str">
        <f>IF(SUM(COUNTIFS('Planificación 2026-1'!F:F,"FILIAL",'Planificación 2026-1'!X:X,C91,'Planificación 2026-1'!H:H,"IC"))&gt;0,"P32"," ")</f>
        <v xml:space="preserve"> </v>
      </c>
      <c r="AN91" s="58" t="str">
        <f>IF(SUM(COUNTIFS('Planificación 2026-1'!F:F,"FILIAL",'Planificación 2026-1'!X:X,C91,'Planificación 2026-1'!H:H,"AR"))&gt;0,"P34"," ")</f>
        <v xml:space="preserve"> </v>
      </c>
      <c r="AO91" s="58" t="str">
        <f>IF(SUM(COUNTIFS('Planificación 2026-1'!F:F,"FILIAL",'Planificación 2026-1'!X:X,C91,'Planificación 2026-1'!H:H,"T1"))&gt;0,"P35"," ")</f>
        <v xml:space="preserve"> </v>
      </c>
      <c r="AP91" s="58" t="str">
        <f>IF(SUM(COUNTIFS('Planificación 2026-1'!F:F,"FILIAL",'Planificación 2026-1'!X:X,C91,'Planificación 2026-1'!H:H,"T3"))&gt;0,"P36"," ")</f>
        <v xml:space="preserve"> </v>
      </c>
      <c r="AQ91" s="58" t="str">
        <f>IF(SUM(COUNTIFS('Planificación 2026-1'!F:F,"FILIAL",'Planificación 2026-1'!X:X,C91,'Planificación 2026-1'!H:H,"T2"))&gt;0,"P37"," ")</f>
        <v xml:space="preserve"> </v>
      </c>
      <c r="AR91" s="58" t="str">
        <f>IF(SUM(COUNTIFS('Planificación 2026-1'!F:F,"FILIAL",'Planificación 2026-1'!X:X,C91,'Planificación 2026-1'!H:H,"AE"))&gt;0,"P38"," ")</f>
        <v xml:space="preserve"> </v>
      </c>
      <c r="AS91" s="58" t="str">
        <f>IF(SUM(COUNTIFS('Planificación 2026-1'!F:F,"FILIAL",'Planificación 2026-1'!X:X,C91,'Planificación 2026-1'!H:H,"T4"))&gt;0,"P55"," ")</f>
        <v xml:space="preserve"> </v>
      </c>
      <c r="AT91" s="58" t="str">
        <f>IF(SUM(COUNTIFS('Planificación 2026-1'!F:F,"SUNAMPE",'Planificación 2026-1'!X:X,C91,'Planificación 2026-1'!H:H,"AF"))&gt;0," P01"," ")</f>
        <v xml:space="preserve"> </v>
      </c>
      <c r="AU91" s="58" t="str">
        <f>IF(SUM(COUNTIFS('Planificación 2026-1'!F:F,"SUNAMPE",'Planificación 2026-1'!X:X,C91,'Planificación 2026-1'!H:H,"EN"))&gt;0,"P02"," ")</f>
        <v xml:space="preserve"> </v>
      </c>
      <c r="AV91" s="58" t="str">
        <f>IF(SUM(COUNTIFS('Planificación 2026-1'!F:F,"SUNAMPE",'Planificación 2026-1'!X:X,C91,'Planificación 2026-1'!H:H,"IS"))&gt;0,"P03"," ")</f>
        <v xml:space="preserve"> </v>
      </c>
      <c r="AW91" s="58" t="str">
        <f>IF(SUM(COUNTIFS('Planificación 2026-1'!F:F,"SUNAMPE",'Planificación 2026-1'!X:X,C91,'Planificación 2026-1'!H:H,"PS"))&gt;0,"P04"," ")</f>
        <v xml:space="preserve"> </v>
      </c>
      <c r="AX91" s="58"/>
      <c r="AY91" s="58" t="str">
        <f>IF(SUM(COUNTIFS('Planificación 2026-1'!F:F,"SUNAMPE",'Planificación 2026-1'!X:X,C91,'Planificación 2026-1'!H:H,"IN"))&gt;0,"P06"," ")</f>
        <v xml:space="preserve"> </v>
      </c>
      <c r="AZ91" s="58" t="str">
        <f>IF(SUM(COUNTIFS('Planificación 2026-1'!F:F,"SUNAMPE",'Planificación 2026-1'!X:X,C91,'Planificación 2026-1'!H:H,"CA"))&gt;0,"P07"," ")</f>
        <v xml:space="preserve"> </v>
      </c>
      <c r="BA91" s="58" t="str">
        <f>IF(SUM(COUNTIFS('Planificación 2026-1'!F:F,"SUNAMPE",'Planificación 2026-1'!X:X,C91,'Planificación 2026-1'!H:H,"DE"))&gt;0,"P08"," ")</f>
        <v xml:space="preserve"> </v>
      </c>
      <c r="BB91" s="58" t="str">
        <f>IF(SUM(COUNTIFS('Planificación 2026-1'!F:F,"SUNAMPE",'Planificación 2026-1'!X:X,C91,'Planificación 2026-1'!H:H,"OB"))&gt;0,"P09"," ")</f>
        <v xml:space="preserve"> </v>
      </c>
      <c r="BC91" s="58" t="str">
        <f>IF(SUM(COUNTIFS('Planificación 2026-1'!F:F,"SUNAMPE",'Planificación 2026-1'!X:X,C91,'Planificación 2026-1'!H:H,"MH"))&gt;0,"P31"," ")</f>
        <v xml:space="preserve"> </v>
      </c>
      <c r="BD91" s="58" t="str">
        <f>IF(SUM(COUNTIFS('Planificación 2026-1'!F:F,"SUNAMPE",'Planificación 2026-1'!X:X,C91,'Planificación 2026-1'!H:H,"IC"))&gt;0,"P32"," ")</f>
        <v xml:space="preserve"> </v>
      </c>
      <c r="BE91" s="58" t="str">
        <f>IF(SUM(COUNTIFS('Planificación 2026-1'!F:F,"SUNAMPE",'Planificación 2026-1'!X:X,C91,'Planificación 2026-1'!H:H,"AR"))&gt;0,"P34"," ")</f>
        <v xml:space="preserve"> </v>
      </c>
      <c r="BF91" s="58" t="str">
        <f>IF(SUM(COUNTIFS('Planificación 2026-1'!F:F,"SUNAMPE",'Planificación 2026-1'!X:X,C91,'Planificación 2026-1'!H:H,"T1"))&gt;0,"P35"," ")</f>
        <v xml:space="preserve"> </v>
      </c>
      <c r="BG91" s="58" t="str">
        <f>IF(SUM(COUNTIFS('Planificación 2026-1'!F:F,"SUNAMPE",'Planificación 2026-1'!X:X,C91,'Planificación 2026-1'!H:H,"T3"))&gt;0,"P36"," ")</f>
        <v xml:space="preserve"> </v>
      </c>
      <c r="BH91" s="58" t="str">
        <f>IF(SUM(COUNTIFS('Planificación 2026-1'!F:F,"SUNAMPE",'Planificación 2026-1'!X:X,C91,'Planificación 2026-1'!H:H,"T2"))&gt;0,"P37"," ")</f>
        <v xml:space="preserve"> </v>
      </c>
      <c r="BI91" s="58" t="str">
        <f>IF(SUM(COUNTIFS('Planificación 2026-1'!F:F,"SUNAMPE",'Planificación 2026-1'!X:X,C91,'Planificación 2026-1'!H:H,"AE"))&gt;0,"P38"," ")</f>
        <v xml:space="preserve"> </v>
      </c>
      <c r="BJ91" s="58" t="str">
        <f>IF(SUM(COUNTIFS('Planificación 2026-1'!F:F,"SUNAMPE",'Planificación 2026-1'!X:X,C91,'Planificación 2026-1'!H:H,"T4"))&gt;0,"P55"," ")</f>
        <v xml:space="preserve"> </v>
      </c>
      <c r="BK91" s="58" t="str">
        <f>IF(SUM(COUNTIFS('Planificación 2026-1'!F:F,"HUAURA",'Planificación 2026-1'!X:X,C91,'Planificación 2026-1'!H:H,"AF"))&gt;0," P01"," ")</f>
        <v xml:space="preserve"> </v>
      </c>
      <c r="BL91" s="58" t="str">
        <f>IF(SUM(COUNTIFS('Planificación 2026-1'!F:F,"HUAURA",'Planificación 2026-1'!X:X,C91,'Planificación 2026-1'!H:H,"EN"))&gt;0,"P02"," ")</f>
        <v>P02</v>
      </c>
      <c r="BM91" s="58" t="str">
        <f>IF(SUM(COUNTIFS('Planificación 2026-1'!F:F,"HUAURA",'Planificación 2026-1'!X:X,C91,'Planificación 2026-1'!H:H,"IS"))&gt;0,"P03"," ")</f>
        <v xml:space="preserve"> </v>
      </c>
      <c r="BN91" s="58" t="str">
        <f>IF(SUM(COUNTIFS('Planificación 2026-1'!F:F,"HUAURA",'Planificación 2026-1'!X:X,C91,'Planificación 2026-1'!H:H,"PS"))&gt;0,"P04"," ")</f>
        <v xml:space="preserve"> </v>
      </c>
      <c r="BO91" s="58"/>
      <c r="BP91" s="58" t="str">
        <f>IF(SUM(COUNTIFS('Planificación 2026-1'!F:F,"HUAURA",'Planificación 2026-1'!X:X,C91,'Planificación 2026-1'!H:H,"IN"))&gt;0,"P06"," ")</f>
        <v xml:space="preserve"> </v>
      </c>
      <c r="BQ91" s="58" t="str">
        <f>IF(SUM(COUNTIFS('Planificación 2026-1'!F:F,"HUAURA",'Planificación 2026-1'!X:X,C91,'Planificación 2026-1'!H:H,"CA"))&gt;0,"P07"," ")</f>
        <v xml:space="preserve"> </v>
      </c>
      <c r="BR91" s="58" t="str">
        <f>IF(SUM(COUNTIFS('Planificación 2026-1'!F:F,"HUAURA",'Planificación 2026-1'!X:X,C91,'Planificación 2026-1'!H:H,"DE"))&gt;0,"P08"," ")</f>
        <v xml:space="preserve"> </v>
      </c>
      <c r="BS91" s="58" t="str">
        <f>IF(SUM(COUNTIFS('Planificación 2026-1'!F:F,"HUAURA",'Planificación 2026-1'!X:X,C91,'Planificación 2026-1'!H:H,"OB"))&gt;0,"P09"," ")</f>
        <v xml:space="preserve"> </v>
      </c>
      <c r="BT91" s="58" t="str">
        <f>IF(SUM(COUNTIFS('Planificación 2026-1'!F:F,"HUAURA",'Planificación 2026-1'!X:X,C91,'Planificación 2026-1'!H:H,"MH"))&gt;0,"P31"," ")</f>
        <v xml:space="preserve"> </v>
      </c>
      <c r="BU91" s="58" t="str">
        <f>IF(SUM(COUNTIFS('Planificación 2026-1'!F:F,"HUAURA",'Planificación 2026-1'!X:X,C91,'Planificación 2026-1'!H:H,"IC"))&gt;0,"P32"," ")</f>
        <v xml:space="preserve"> </v>
      </c>
      <c r="BV91" s="58" t="str">
        <f>IF(SUM(COUNTIFS('Planificación 2026-1'!F:F,"HUAURA",'Planificación 2026-1'!X:X,C91,'Planificación 2026-1'!H:H,"AR"))&gt;0,"P34"," ")</f>
        <v xml:space="preserve"> </v>
      </c>
      <c r="BW91" s="58" t="str">
        <f>IF(SUM(COUNTIFS('Planificación 2026-1'!F:F,"HUAURA",'Planificación 2026-1'!X:X,C91,'Planificación 2026-1'!H:H,"T1"))&gt;0,"P35"," ")</f>
        <v xml:space="preserve"> </v>
      </c>
      <c r="BX91" s="58" t="str">
        <f>IF(SUM(COUNTIFS('Planificación 2026-1'!F:F,"HUAURA",'Planificación 2026-1'!X:X,C91,'Planificación 2026-1'!H:H,"T3"))&gt;0,"P36"," ")</f>
        <v xml:space="preserve"> </v>
      </c>
      <c r="BY91" s="58" t="str">
        <f>IF(SUM(COUNTIFS('Planificación 2026-1'!F:F,"HUAURA",'Planificación 2026-1'!X:X,C91,'Planificación 2026-1'!H:H,"T2"))&gt;0,"P37"," ")</f>
        <v xml:space="preserve"> </v>
      </c>
      <c r="BZ91" s="58" t="str">
        <f>IF(SUM(COUNTIFS('Planificación 2026-1'!F:F,"HUAURA",'Planificación 2026-1'!X:X,C91,'Planificación 2026-1'!H:H,"AE"))&gt;0,"P38"," ")</f>
        <v xml:space="preserve"> </v>
      </c>
      <c r="CA91" s="58" t="str">
        <f>IF(SUM(COUNTIFS('Planificación 2026-1'!F:F,"HUAURA",'Planificación 2026-1'!X:X,C91,'Planificación 2026-1'!H:H,"T4"))&gt;0,"P55"," ")</f>
        <v xml:space="preserve"> </v>
      </c>
      <c r="CB91" s="59">
        <f>SUMIFS('Planificación 2026-1'!S:S,'Planificación 2026-1'!X:X,C91,'Planificación 2026-1'!H:H,"AF",'Planificación 2026-1'!I:I,"&gt;2")</f>
        <v>0</v>
      </c>
      <c r="CC91" s="59">
        <f>SUMIFS('Planificación 2026-1'!S:S,'Planificación 2026-1'!X:X,C91,'Planificación 2026-1'!H:H,"EN",'Planificación 2026-1'!I:I,"&gt;2")</f>
        <v>13</v>
      </c>
      <c r="CD91" s="59">
        <f>SUMIFS('Planificación 2026-1'!S:S,'Planificación 2026-1'!X:X,C91,'Planificación 2026-1'!H:H,"IS",'Planificación 2026-1'!I:I,"&gt;2")</f>
        <v>0</v>
      </c>
      <c r="CE91" s="59">
        <f>SUMIFS('Planificación 2026-1'!S:S,'Planificación 2026-1'!X:X,C91,'Planificación 2026-1'!H:H,"PS",'Planificación 2026-1'!I:I,"&gt;2")</f>
        <v>0</v>
      </c>
      <c r="CF91" s="59">
        <f>SUMIFS('Planificación 2026-1'!S:S,'Planificación 2026-1'!X:X,C91,'Planificación 2026-1'!H:H,"IN",'Planificación 2026-1'!I:I,"&gt;2")</f>
        <v>0</v>
      </c>
      <c r="CG91" s="59">
        <f>SUMIFS('Planificación 2026-1'!S:S,'Planificación 2026-1'!X:X,C91,'Planificación 2026-1'!H:H,"CA",'Planificación 2026-1'!I:I,"&gt;2")</f>
        <v>0</v>
      </c>
      <c r="CH91" s="59">
        <f>SUMIFS('Planificación 2026-1'!S:S,'Planificación 2026-1'!X:X,C91,'Planificación 2026-1'!H:H,"DE",'Planificación 2026-1'!I:I,"&gt;2")</f>
        <v>0</v>
      </c>
      <c r="CI91" s="59">
        <f>SUMIFS('Planificación 2026-1'!S:S,'Planificación 2026-1'!X:X,C91,'Planificación 2026-1'!H:H,"OB",'Planificación 2026-1'!I:I,"&gt;2")</f>
        <v>0</v>
      </c>
      <c r="CJ91" s="59">
        <f>SUMIFS('Planificación 2026-1'!S:S,'Planificación 2026-1'!X:X,C91,'Planificación 2026-1'!H:H,"MH",'Planificación 2026-1'!I:I,"&gt;2")</f>
        <v>0</v>
      </c>
      <c r="CK91" s="59">
        <f>SUMIFS('Planificación 2026-1'!S:S,'Planificación 2026-1'!X:X,C91,'Planificación 2026-1'!H:H,"IC",'Planificación 2026-1'!I:I,"&gt;2")</f>
        <v>0</v>
      </c>
      <c r="CL91" s="59">
        <f>SUMIFS('Planificación 2026-1'!S:S,'Planificación 2026-1'!X:X,C91,'Planificación 2026-1'!H:H,"AR",'Planificación 2026-1'!I:I,"&gt;2")</f>
        <v>0</v>
      </c>
      <c r="CM91" s="59">
        <f>SUMIFS('Planificación 2026-1'!S:S,'Planificación 2026-1'!X:X,C91,'Planificación 2026-1'!H:H,"AE",'Planificación 2026-1'!I:I,"&gt;2")</f>
        <v>0</v>
      </c>
      <c r="CN91" s="59">
        <f>SUMIFS('Planificación 2026-1'!S:S,'Planificación 2026-1'!X:X,C91,'Planificación 2026-1'!H:H,"T1",'Planificación 2026-1'!I:I,"&gt;2")</f>
        <v>0</v>
      </c>
      <c r="CO91" s="59">
        <f>SUMIFS('Planificación 2026-1'!S:S,'Planificación 2026-1'!X:X,C91,'Planificación 2026-1'!H:H,"T3",'Planificación 2026-1'!I:I,"&gt;2")</f>
        <v>0</v>
      </c>
      <c r="CP91" s="59">
        <f>SUMIFS('Planificación 2026-1'!S:S,'Planificación 2026-1'!X:X,C91,'Planificación 2026-1'!H:H,"T2",'Planificación 2026-1'!I:I,"&gt;2")</f>
        <v>0</v>
      </c>
      <c r="CQ91" s="59">
        <f>SUMIFS('Planificación 2026-1'!S:S,'Planificación 2026-1'!X:X,C91,'Planificación 2026-1'!H:H,"T4",'Planificación 2026-1'!I:I,"&gt;2")</f>
        <v>0</v>
      </c>
      <c r="CR91" s="59">
        <f>SUMIFS('Planificación 2026-1'!S:S,'Planificación 2026-1'!X:X,C91,'Planificación 2026-1'!H:H,"AF",'Planificación 2026-1'!I:I,"&lt;3")</f>
        <v>0</v>
      </c>
      <c r="CS91" s="59">
        <f>SUMIFS('Planificación 2026-1'!S:S,'Planificación 2026-1'!X:X,C91,'Planificación 2026-1'!H:H,"EN",'Planificación 2026-1'!I:I,"&lt;3")</f>
        <v>0</v>
      </c>
      <c r="CT91" s="59">
        <f>SUMIFS('Planificación 2026-1'!S:S,'Planificación 2026-1'!X:X,C91,'Planificación 2026-1'!H:H,"IS",'Planificación 2026-1'!I:I,"&lt;3")</f>
        <v>0</v>
      </c>
      <c r="CU91" s="59">
        <f>SUMIFS('Planificación 2026-1'!S:S,'Planificación 2026-1'!X:X,C91,'Planificación 2026-1'!H:H,"PS",'Planificación 2026-1'!I:I,"&lt;3")</f>
        <v>0</v>
      </c>
      <c r="CV91" s="59">
        <f>SUMIFS('Planificación 2026-1'!S:S,'Planificación 2026-1'!X:X,C91,'Planificación 2026-1'!H:H,"IN",'Planificación 2026-1'!I:I,"&lt;3")</f>
        <v>0</v>
      </c>
      <c r="CW91" s="59">
        <f>SUMIFS('Planificación 2026-1'!S:S,'Planificación 2026-1'!X:X,C91,'Planificación 2026-1'!H:H,"CA",'Planificación 2026-1'!I:I,"&lt;3")</f>
        <v>0</v>
      </c>
      <c r="CX91" s="59">
        <f>SUMIFS('Planificación 2026-1'!S:S,'Planificación 2026-1'!X:X,C91,'Planificación 2026-1'!H:H,"DE",'Planificación 2026-1'!I:I,"&lt;3")</f>
        <v>0</v>
      </c>
      <c r="CY91" s="59">
        <f>SUMIFS('Planificación 2026-1'!S:S,'Planificación 2026-1'!X:X,C91,'Planificación 2026-1'!H:H,"OB",'Planificación 2026-1'!I:I,"&lt;3")</f>
        <v>0</v>
      </c>
      <c r="CZ91" s="59">
        <f>SUMIFS('Planificación 2026-1'!S:S,'Planificación 2026-1'!X:X,C91,'Planificación 2026-1'!H:H,"MH",'Planificación 2026-1'!I:I,"&lt;3")</f>
        <v>0</v>
      </c>
      <c r="DA91" s="59">
        <f>SUMIFS('Planificación 2026-1'!S:S,'Planificación 2026-1'!X:X,C91,'Planificación 2026-1'!H:H,"IC",'Planificación 2026-1'!I:I,"&lt;3")</f>
        <v>0</v>
      </c>
      <c r="DB91" s="59">
        <f>SUMIFS('Planificación 2026-1'!S:S,'Planificación 2026-1'!X:X,C91,'Planificación 2026-1'!H:H,"AR",'Planificación 2026-1'!I:I,"&lt;3")</f>
        <v>0</v>
      </c>
      <c r="DC91" s="59">
        <f>SUMIFS('Planificación 2026-1'!S:S,'Planificación 2026-1'!X:X,C91,'Planificación 2026-1'!H:H,"AE",'Planificación 2026-1'!I:I,"&lt;3")</f>
        <v>0</v>
      </c>
      <c r="DD91" s="59">
        <f>SUMIFS('Planificación 2026-1'!S:S,'Planificación 2026-1'!X:X,C91,'Planificación 2026-1'!H:H,"T1",'Planificación 2026-1'!I:I,"&lt;3")</f>
        <v>0</v>
      </c>
      <c r="DE91" s="59">
        <f>SUMIFS('Planificación 2026-1'!S:S,'Planificación 2026-1'!X:X,C91,'Planificación 2026-1'!H:H,"T3",'Planificación 2026-1'!I:I,"&lt;3")</f>
        <v>0</v>
      </c>
      <c r="DF91" s="59">
        <f>SUMIFS('Planificación 2026-1'!S:S,'Planificación 2026-1'!X:X,C91,'Planificación 2026-1'!H:H,"T2",'Planificación 2026-1'!I:I,"&lt;3")</f>
        <v>0</v>
      </c>
      <c r="DG91" s="59">
        <f>SUMIFS('Planificación 2026-1'!S:S,'Planificación 2026-1'!X:X,C91,'Planificación 2026-1'!H:H,"T4",'Planificación 2026-1'!I:I,"&lt;3")</f>
        <v>0</v>
      </c>
      <c r="DH91" s="58" t="str">
        <f t="shared" si="17"/>
        <v>P02</v>
      </c>
      <c r="DI91" s="27">
        <f>IF(C91="","",SUMIFS('Planificación 2026-1'!S:S,'Planificación 2026-1'!X:X,C91,'Planificación 2026-1'!F:F,"PRINCIPAL",'Planificación 2026-1'!Y:Y,"VIRTUAL"))</f>
        <v>5</v>
      </c>
      <c r="DJ91" s="27">
        <f>IF(C91="","",SUMIFS('Planificación 2026-1'!S:S,'Planificación 2026-1'!X:X,C91,'Planificación 2026-1'!F:F,"PRINCIPAL",'Planificación 2026-1'!Y:Y,"PRESENCIAL"))</f>
        <v>0</v>
      </c>
      <c r="DK91" s="27">
        <f>IF(C91="","",SUMIFS('Planificación 2026-1'!S:S,'Planificación 2026-1'!X:X,C91,'Planificación 2026-1'!F:F,"PRINCIPAL",'Planificación 2026-1'!Y:Y,"HIBRIDO PRESENCIAL"))</f>
        <v>0</v>
      </c>
      <c r="DL91" s="58" t="str">
        <f t="shared" si="18"/>
        <v>P02</v>
      </c>
      <c r="DM91" s="58">
        <f>IF(C91="","",SUMIFS('Planificación 2026-1'!S:S,'Planificación 2026-1'!X:X,C91,'Planificación 2026-1'!F:F,"FILIAL",'Planificación 2026-1'!Y:Y,"VIRTUAL"))</f>
        <v>4</v>
      </c>
      <c r="DN91" s="60">
        <f>IF(C91="","",SUMIFS('Planificación 2026-1'!S:S,'Planificación 2026-1'!X:X,C91,'Planificación 2026-1'!F:F,"FILIAL",'Planificación 2026-1'!Y:Y,"PRESENCIAL"))</f>
        <v>0</v>
      </c>
      <c r="DO91" s="29">
        <f>IF(C91="","",SUMIFS('Planificación 2026-1'!S:S,'Planificación 2026-1'!X:X,C91,'Planificación 2026-1'!F:F,"FILIAL",'Planificación 2026-1'!Y:Y,"HIBRIDO PRESENCIAL"))</f>
        <v>0</v>
      </c>
      <c r="DP91" s="61" t="str">
        <f t="shared" si="19"/>
        <v/>
      </c>
      <c r="DQ91" s="58">
        <f>IF(C91="","",SUMIFS('Planificación 2026-1'!S:S,'Planificación 2026-1'!X:X,C91,'Planificación 2026-1'!F:F,"SUNAMPE",'Planificación 2026-1'!Y:Y,"VIRTUAL"))</f>
        <v>0</v>
      </c>
      <c r="DR91" s="29">
        <f>IF(C91="","",SUMIFS('Planificación 2026-1'!S:S,'Planificación 2026-1'!X:X,C91,'Planificación 2026-1'!F:F,"SUNAMPE",'Planificación 2026-1'!Y:Y,"PRESENCIAL"))</f>
        <v>0</v>
      </c>
      <c r="DS91" s="61" t="str">
        <f t="shared" si="20"/>
        <v>P02</v>
      </c>
      <c r="DT91" s="58">
        <f>IF(C91="","",SUMIFS('Planificación 2026-1'!S:S,'Planificación 2026-1'!X:X,C91,'Planificación 2026-1'!F:F,"HUAURA",'Planificación 2026-1'!Y:Y,"VIRTUAL"))</f>
        <v>4</v>
      </c>
      <c r="DU91" s="29">
        <f>IF(C91="","",SUMIFS('Planificación 2026-1'!S:S,'Planificación 2026-1'!X:X,C91,'Planificación 2026-1'!F:F,"HUAURA",'Planificación 2026-1'!Y:Y,"PRESENCIAL"))</f>
        <v>0</v>
      </c>
      <c r="DV91" s="32">
        <f>SUMIFS('Planificación 2026-1'!S:S,'Planificación 2026-1'!X:X,C91,'Planificación 2026-1'!F:F,"PRINCIPAL",'Planificación 2026-1'!Y:Y,"VIRTUAL",'Planificación 2026-1'!I:I,"&gt;2")</f>
        <v>5</v>
      </c>
      <c r="DW91" s="32">
        <f>SUMIFS('Planificación 2026-1'!S:S,'Planificación 2026-1'!X:X,C91,'Planificación 2026-1'!F:F,"PRINCIPAL",'Planificación 2026-1'!Y:Y,"&lt;&gt;VIRTUAL",'Planificación 2026-1'!I:I,"&gt;2")</f>
        <v>0</v>
      </c>
      <c r="DX91" s="32">
        <f>SUMIFS('Planificación 2026-1'!S:S,'Planificación 2026-1'!X:X,C91,'Planificación 2026-1'!F:F,"SUNAMPE",'Planificación 2026-1'!Y:Y,"VIRTUAL",'Planificación 2026-1'!I:I,"&gt;2")</f>
        <v>0</v>
      </c>
      <c r="DY91" s="32">
        <f>SUMIFS('Planificación 2026-1'!S:S,'Planificación 2026-1'!X:X,C91,'Planificación 2026-1'!F:F,"SUNAMPE",'Planificación 2026-1'!Y:Y,"&lt;&gt;VIRTUAL",'Planificación 2026-1'!I:I,"&gt;2")</f>
        <v>0</v>
      </c>
      <c r="DZ91" s="32">
        <f>SUMIFS('Planificación 2026-1'!S:S,'Planificación 2026-1'!X:X,C91,'Planificación 2026-1'!F:F,"FILIAL",'Planificación 2026-1'!Y:Y,"VIRTUAL",'Planificación 2026-1'!I:I,"&gt;2")</f>
        <v>4</v>
      </c>
      <c r="EA91" s="32">
        <f>SUMIFS('Planificación 2026-1'!S:S,'Planificación 2026-1'!X:X,C91,'Planificación 2026-1'!F:F,"FILIAL",'Planificación 2026-1'!Y:Y,"&lt;&gt;VIRTUAL",'Planificación 2026-1'!I:I,"&gt;2")</f>
        <v>0</v>
      </c>
      <c r="EB91" s="32">
        <f>SUMIFS('Planificación 2026-1'!S:S,'Planificación 2026-1'!X:X,C91,'Planificación 2026-1'!F:F,"PORUMA",'Planificación 2026-1'!Y:Y,"VIRTUAL",'Planificación 2026-1'!I:I,"&gt;2")</f>
        <v>0</v>
      </c>
      <c r="EC91" s="32">
        <f>SUMIFS('Planificación 2026-1'!S:S,'Planificación 2026-1'!X:X,C91,'Planificación 2026-1'!F:F,"PORUMA",'Planificación 2026-1'!Y:Y,"&lt;&gt;VIRTUAL",'Planificación 2026-1'!I:I,"&gt;2")</f>
        <v>0</v>
      </c>
      <c r="ED91" s="32">
        <f>SUMIFS('Planificación 2026-1'!S:S,'Planificación 2026-1'!X:X,C91,'Planificación 2026-1'!F:F,"HUAURA",'Planificación 2026-1'!Y:Y,"VIRTUAL",'Planificación 2026-1'!I:I,"&gt;2")</f>
        <v>4</v>
      </c>
      <c r="EE91" s="32">
        <f>SUMIFS('Planificación 2026-1'!S:S,'Planificación 2026-1'!X:X,C91,'Planificación 2026-1'!F:F,"HUAURA",'Planificación 2026-1'!Y:Y,"&lt;&gt;VIRTUAL",'Planificación 2026-1'!I:I,"&gt;2")</f>
        <v>0</v>
      </c>
      <c r="EF91" s="32">
        <f>SUMIFS('Planificación 2026-1'!S:S,'Planificación 2026-1'!X:X,C91,'Planificación 2026-1'!F:F,"PRINCIPAL",'Planificación 2026-1'!Y:Y,"VIRTUAL",'Planificación 2026-1'!I:I,"&lt;3")</f>
        <v>0</v>
      </c>
      <c r="EG91" s="32">
        <f>SUMIFS('Planificación 2026-1'!S:S,'Planificación 2026-1'!X:X,C91,'Planificación 2026-1'!F:F,"PRINCIPAL",'Planificación 2026-1'!Y:Y,"&lt;&gt;VIRTUAL",'Planificación 2026-1'!I:I,"&lt;3")</f>
        <v>0</v>
      </c>
      <c r="EH91" s="32">
        <f>SUMIFS('Planificación 2026-1'!S:S,'Planificación 2026-1'!X:X,C91,'Planificación 2026-1'!F:F,"SUNAMPE",'Planificación 2026-1'!Y:Y,"VIRTUAL",'Planificación 2026-1'!I:I,"&lt;3")</f>
        <v>0</v>
      </c>
      <c r="EI91" s="32">
        <f>SUMIFS('Planificación 2026-1'!S:S,'Planificación 2026-1'!X:X,C91,'Planificación 2026-1'!F:F,"SUNAMPE",'Planificación 2026-1'!Y:Y,"&lt;&gt;VIRTUAL",'Planificación 2026-1'!I:I,"&lt;3")</f>
        <v>0</v>
      </c>
      <c r="EJ91" s="32">
        <f>SUMIFS('Planificación 2026-1'!S:S,'Planificación 2026-1'!X:X,C91,'Planificación 2026-1'!F:F,"FILIAL",'Planificación 2026-1'!Y:Y,"VIRTUAL",'Planificación 2026-1'!I:I,"&lt;3")</f>
        <v>0</v>
      </c>
      <c r="EK91" s="32">
        <f>SUMIFS('Planificación 2026-1'!S:S,'Planificación 2026-1'!X:X,C91,'Planificación 2026-1'!F:F,"FILIAL",'Planificación 2026-1'!Y:Y,"&lt;&gt;VIRTUAL",'Planificación 2026-1'!I:I,"&lt;3")</f>
        <v>0</v>
      </c>
      <c r="EL91" s="32">
        <f>SUMIFS('Planificación 2026-1'!S:S,'Planificación 2026-1'!X:X,C91,'Planificación 2026-1'!F:F,"PORUMA",'Planificación 2026-1'!Y:Y,"VIRTUAL",'Planificación 2026-1'!I:I,"&lt;3")</f>
        <v>0</v>
      </c>
      <c r="EM91" s="32">
        <f>SUMIFS('Planificación 2026-1'!S:S,'Planificación 2026-1'!X:X,C91,'Planificación 2026-1'!F:F,"PORUMA",'Planificación 2026-1'!Y:Y,"&lt;&gt;VIRTUAL",'Planificación 2026-1'!I:I,"&lt;3")</f>
        <v>0</v>
      </c>
      <c r="EN91" s="32">
        <f>SUMIFS('Planificación 2026-1'!S:S,'Planificación 2026-1'!X:X,C91,'Planificación 2026-1'!F:F,"HUAURA",'Planificación 2026-1'!Y:Y,"VIRTUAL",'Planificación 2026-1'!I:I,"&lt;3")</f>
        <v>0</v>
      </c>
      <c r="EO91" s="32">
        <f>SUMIFS('Planificación 2026-1'!S:S,'Planificación 2026-1'!X:X,C91,'Planificación 2026-1'!F:F,"HUAURA",'Planificación 2026-1'!Y:Y,"&lt;&gt;VIRTUAL",'Planificación 2026-1'!I:I,"&lt;3")</f>
        <v>0</v>
      </c>
      <c r="EP91" s="32">
        <f t="shared" si="32"/>
        <v>4</v>
      </c>
      <c r="EQ91" s="32">
        <f t="shared" si="21"/>
        <v>4</v>
      </c>
      <c r="ER91" s="32">
        <f t="shared" si="22"/>
        <v>0</v>
      </c>
      <c r="ES91" s="32">
        <f t="shared" si="23"/>
        <v>5</v>
      </c>
      <c r="ET91" s="32">
        <f t="shared" si="24"/>
        <v>0</v>
      </c>
      <c r="EU91" s="32">
        <f t="shared" si="25"/>
        <v>13</v>
      </c>
      <c r="EV91" s="32" t="b">
        <f>EXACT(EU91,E91)</f>
        <v>1</v>
      </c>
      <c r="EW91" s="32"/>
      <c r="EX91" s="32">
        <f t="shared" si="14"/>
        <v>13</v>
      </c>
      <c r="EY91" s="32">
        <f t="shared" si="15"/>
        <v>0</v>
      </c>
      <c r="EZ91" s="32" t="b">
        <f>EXACT(SUM(EX91:EY91),E91)</f>
        <v>1</v>
      </c>
      <c r="FA91" s="32" t="str">
        <f t="shared" si="16"/>
        <v/>
      </c>
      <c r="FB91" s="32" t="str">
        <f t="shared" si="26"/>
        <v>VIRTUAL</v>
      </c>
    </row>
    <row r="92" spans="1:158">
      <c r="A92" s="33"/>
      <c r="B92" s="65">
        <v>89</v>
      </c>
      <c r="C92" s="32" t="s">
        <v>294</v>
      </c>
      <c r="D92" s="429">
        <v>21541361</v>
      </c>
      <c r="E92" s="62">
        <f>SUMIF('Planificación 2026-1'!X:X,C92,'Planificación 2026-1'!S:S)</f>
        <v>11</v>
      </c>
      <c r="F92" s="63" t="s">
        <v>203</v>
      </c>
      <c r="G92" s="454" t="s">
        <v>200</v>
      </c>
      <c r="H92" s="64" t="s">
        <v>38</v>
      </c>
      <c r="I92" s="64" t="s">
        <v>152</v>
      </c>
      <c r="J92" s="32" t="s">
        <v>38</v>
      </c>
      <c r="K92" s="32" t="s">
        <v>152</v>
      </c>
      <c r="L92" s="57" t="str">
        <f>IF(SUM(COUNTIFS('Planificación 2026-1'!F:F,"PRINCIPAL",'Planificación 2026-1'!X:X,C92,'Planificación 2026-1'!H:H,"AF"))&gt;0,"P01"," ")</f>
        <v xml:space="preserve"> </v>
      </c>
      <c r="M92" s="58" t="str">
        <f>IF(SUM(COUNTIFS('Planificación 2026-1'!F:F,"PRINCIPAL",'Planificación 2026-1'!X:X,C92,'Planificación 2026-1'!H:H,"EN"))&gt;0,"P02"," ")</f>
        <v xml:space="preserve"> </v>
      </c>
      <c r="N92" s="58" t="str">
        <f>IF(SUM(COUNTIFS('Planificación 2026-1'!F:F,"PRINCIPAL",'Planificación 2026-1'!X:X,C92,'Planificación 2026-1'!H:H,"IS"))&gt;0,"P03"," ")</f>
        <v xml:space="preserve"> </v>
      </c>
      <c r="O92" s="58" t="str">
        <f>IF(SUM(COUNTIFS('Planificación 2026-1'!F:F,"PRINCIPAL",'Planificación 2026-1'!X:X,C92,'Planificación 2026-1'!H:H,"PS"))&gt;0,"P04"," ")</f>
        <v xml:space="preserve"> </v>
      </c>
      <c r="P92" s="58"/>
      <c r="Q92" s="58" t="str">
        <f>IF(SUM(COUNTIFS('Planificación 2026-1'!F:F,"PRINCIPAL",'Planificación 2026-1'!X:X,C92,'Planificación 2026-1'!H:H,"IN"))&gt;0,"P06"," ")</f>
        <v xml:space="preserve"> </v>
      </c>
      <c r="R92" s="58" t="str">
        <f>IF(SUM(COUNTIFS('Planificación 2026-1'!F:F,"PRINCIPAL",'Planificación 2026-1'!X:X,C92,'Planificación 2026-1'!H:H,"CA"))&gt;0,"P07"," ")</f>
        <v xml:space="preserve"> </v>
      </c>
      <c r="S92" s="58" t="str">
        <f>IF(SUM(COUNTIFS('Planificación 2026-1'!F:F,"PRINCIPAL",'Planificación 2026-1'!X:X,C92,'Planificación 2026-1'!H:H,"DE"))&gt;0,"P08"," ")</f>
        <v xml:space="preserve"> </v>
      </c>
      <c r="T92" s="58" t="str">
        <f>IF(SUM(COUNTIFS('Planificación 2026-1'!F:F,"PRINCIPAL",'Planificación 2026-1'!X:X,C92,'Planificación 2026-1'!H:H,"OB"))&gt;0,"P09"," ")</f>
        <v xml:space="preserve"> </v>
      </c>
      <c r="U92" s="58" t="str">
        <f>IF(SUM(COUNTIFS('Planificación 2026-1'!F:F,"PRINCIPAL",'Planificación 2026-1'!X:X,C92,'Planificación 2026-1'!H:H,"MH"))&gt;0,"P31"," ")</f>
        <v xml:space="preserve"> </v>
      </c>
      <c r="V92" s="58" t="str">
        <f>IF(SUM(COUNTIFS('Planificación 2026-1'!F:F,"PRINCIPAL",'Planificación 2026-1'!X:X,C92,'Planificación 2026-1'!H:H,"IC"))&gt;0,"P32"," ")</f>
        <v xml:space="preserve"> </v>
      </c>
      <c r="W92" s="58" t="str">
        <f>IF(SUM(COUNTIFS('Planificación 2026-1'!F:F,"PRINCIPAL",'Planificación 2026-1'!X:X,C92,'Planificación 2026-1'!H:H,"AR"))&gt;0,"P34"," ")</f>
        <v xml:space="preserve"> </v>
      </c>
      <c r="X92" s="58" t="str">
        <f>IF(SUM(COUNTIFS('Planificación 2026-1'!F:F,"PRINCIPAL",'Planificación 2026-1'!X:X,C92,'Planificación 2026-1'!H:H,"T1"))&gt;0,"P35"," ")</f>
        <v xml:space="preserve"> </v>
      </c>
      <c r="Y92" s="58" t="str">
        <f>IF(SUM(COUNTIFS('Planificación 2026-1'!F:F,"PRINCIPAL",'Planificación 2026-1'!X:X,C92,'Planificación 2026-1'!H:H,"T3"))&gt;0,"P36"," ")</f>
        <v xml:space="preserve"> </v>
      </c>
      <c r="Z92" s="58" t="str">
        <f>IF(SUM(COUNTIFS('Planificación 2026-1'!F:F,"PRINCIPAL",'Planificación 2026-1'!X:X,C92,'Planificación 2026-1'!H:H,"T2"))&gt;0,"P37"," ")</f>
        <v xml:space="preserve"> </v>
      </c>
      <c r="AA92" s="58" t="str">
        <f>IF(SUM(COUNTIFS('Planificación 2026-1'!F:F,"PRINCIPAL",'Planificación 2026-1'!X:X,C92,'Planificación 2026-1'!H:H,"AE"))&gt;0,"P38"," ")</f>
        <v xml:space="preserve"> </v>
      </c>
      <c r="AB92" s="58" t="str">
        <f>IF(SUM(COUNTIFS('Planificación 2026-1'!F:F,"PRINCIPAL",'Planificación 2026-1'!X:X,C92,'Planificación 2026-1'!H:H,"T4"))&gt;0,"P55"," ")</f>
        <v xml:space="preserve"> </v>
      </c>
      <c r="AC92" s="58" t="str">
        <f>IF(SUM(COUNTIFS('Planificación 2026-1'!F:F,"FILIAL",'Planificación 2026-1'!X:X,C92,'Planificación 2026-1'!H:H,"AF"))&gt;0," P01"," ")</f>
        <v xml:space="preserve"> </v>
      </c>
      <c r="AD92" s="58" t="str">
        <f>IF(SUM(COUNTIFS('Planificación 2026-1'!F:F,"FILIAL",'Planificación 2026-1'!X:X,C92,'Planificación 2026-1'!H:H,"EN"))&gt;0,"P02"," ")</f>
        <v xml:space="preserve"> </v>
      </c>
      <c r="AE92" s="58" t="str">
        <f>IF(SUM(COUNTIFS('Planificación 2026-1'!F:F,"FILIAL",'Planificación 2026-1'!X:X,C92,'Planificación 2026-1'!H:H,"IS"))&gt;0,"P03"," ")</f>
        <v xml:space="preserve"> </v>
      </c>
      <c r="AF92" s="58" t="str">
        <f>IF(SUM(COUNTIFS('Planificación 2026-1'!F:F,"FILIAL",'Planificación 2026-1'!X:X,C92,'Planificación 2026-1'!H:H,"PS"))&gt;0,"P04"," ")</f>
        <v>P04</v>
      </c>
      <c r="AG92" s="58"/>
      <c r="AH92" s="58" t="str">
        <f>IF(SUM(COUNTIFS('Planificación 2026-1'!F:F,"FILIAL",'Planificación 2026-1'!X:X,C92,'Planificación 2026-1'!H:H,"IN"))&gt;0,"P06"," ")</f>
        <v xml:space="preserve"> </v>
      </c>
      <c r="AI92" s="58" t="str">
        <f>IF(SUM(COUNTIFS('Planificación 2026-1'!F:F,"FILIAL",'Planificación 2026-1'!X:X,C92,'Planificación 2026-1'!H:H,"CA"))&gt;0,"P07"," ")</f>
        <v xml:space="preserve"> </v>
      </c>
      <c r="AJ92" s="58" t="str">
        <f>IF(SUM(COUNTIFS('Planificación 2026-1'!F:F,"FILIAL",'Planificación 2026-1'!X:X,C92,'Planificación 2026-1'!H:H,"DE"))&gt;0,"P08"," ")</f>
        <v xml:space="preserve"> </v>
      </c>
      <c r="AK92" s="58" t="str">
        <f>IF(SUM(COUNTIFS('Planificación 2026-1'!F:F,"FILIAL",'Planificación 2026-1'!X:X,C92,'Planificación 2026-1'!H:H,"OB"))&gt;0,"P09"," ")</f>
        <v xml:space="preserve"> </v>
      </c>
      <c r="AL92" s="58" t="str">
        <f>IF(SUM(COUNTIFS('Planificación 2026-1'!F:F,"FILIAL",'Planificación 2026-1'!X:X,C92,'Planificación 2026-1'!H:H,"MH"))&gt;0,"P31"," ")</f>
        <v xml:space="preserve"> </v>
      </c>
      <c r="AM92" s="58" t="str">
        <f>IF(SUM(COUNTIFS('Planificación 2026-1'!F:F,"FILIAL",'Planificación 2026-1'!X:X,C92,'Planificación 2026-1'!H:H,"IC"))&gt;0,"P32"," ")</f>
        <v xml:space="preserve"> </v>
      </c>
      <c r="AN92" s="58" t="str">
        <f>IF(SUM(COUNTIFS('Planificación 2026-1'!F:F,"FILIAL",'Planificación 2026-1'!X:X,C92,'Planificación 2026-1'!H:H,"AR"))&gt;0,"P34"," ")</f>
        <v xml:space="preserve"> </v>
      </c>
      <c r="AO92" s="58" t="str">
        <f>IF(SUM(COUNTIFS('Planificación 2026-1'!F:F,"FILIAL",'Planificación 2026-1'!X:X,C92,'Planificación 2026-1'!H:H,"T1"))&gt;0,"P35"," ")</f>
        <v xml:space="preserve"> </v>
      </c>
      <c r="AP92" s="58" t="str">
        <f>IF(SUM(COUNTIFS('Planificación 2026-1'!F:F,"FILIAL",'Planificación 2026-1'!X:X,C92,'Planificación 2026-1'!H:H,"T3"))&gt;0,"P36"," ")</f>
        <v xml:space="preserve"> </v>
      </c>
      <c r="AQ92" s="58" t="str">
        <f>IF(SUM(COUNTIFS('Planificación 2026-1'!F:F,"FILIAL",'Planificación 2026-1'!X:X,C92,'Planificación 2026-1'!H:H,"T2"))&gt;0,"P37"," ")</f>
        <v xml:space="preserve"> </v>
      </c>
      <c r="AR92" s="58" t="str">
        <f>IF(SUM(COUNTIFS('Planificación 2026-1'!F:F,"FILIAL",'Planificación 2026-1'!X:X,C92,'Planificación 2026-1'!H:H,"AE"))&gt;0,"P38"," ")</f>
        <v xml:space="preserve"> </v>
      </c>
      <c r="AS92" s="58" t="str">
        <f>IF(SUM(COUNTIFS('Planificación 2026-1'!F:F,"FILIAL",'Planificación 2026-1'!X:X,C92,'Planificación 2026-1'!H:H,"T4"))&gt;0,"P55"," ")</f>
        <v xml:space="preserve"> </v>
      </c>
      <c r="AT92" s="58" t="str">
        <f>IF(SUM(COUNTIFS('Planificación 2026-1'!F:F,"SUNAMPE",'Planificación 2026-1'!X:X,C92,'Planificación 2026-1'!H:H,"AF"))&gt;0," P01"," ")</f>
        <v xml:space="preserve"> </v>
      </c>
      <c r="AU92" s="58" t="str">
        <f>IF(SUM(COUNTIFS('Planificación 2026-1'!F:F,"SUNAMPE",'Planificación 2026-1'!X:X,C92,'Planificación 2026-1'!H:H,"EN"))&gt;0,"P02"," ")</f>
        <v xml:space="preserve"> </v>
      </c>
      <c r="AV92" s="58" t="str">
        <f>IF(SUM(COUNTIFS('Planificación 2026-1'!F:F,"SUNAMPE",'Planificación 2026-1'!X:X,C92,'Planificación 2026-1'!H:H,"IS"))&gt;0,"P03"," ")</f>
        <v xml:space="preserve"> </v>
      </c>
      <c r="AW92" s="58" t="str">
        <f>IF(SUM(COUNTIFS('Planificación 2026-1'!F:F,"SUNAMPE",'Planificación 2026-1'!X:X,C92,'Planificación 2026-1'!H:H,"PS"))&gt;0,"P04"," ")</f>
        <v xml:space="preserve"> </v>
      </c>
      <c r="AX92" s="58"/>
      <c r="AY92" s="58" t="str">
        <f>IF(SUM(COUNTIFS('Planificación 2026-1'!F:F,"SUNAMPE",'Planificación 2026-1'!X:X,C92,'Planificación 2026-1'!H:H,"IN"))&gt;0,"P06"," ")</f>
        <v xml:space="preserve"> </v>
      </c>
      <c r="AZ92" s="58" t="str">
        <f>IF(SUM(COUNTIFS('Planificación 2026-1'!F:F,"SUNAMPE",'Planificación 2026-1'!X:X,C92,'Planificación 2026-1'!H:H,"CA"))&gt;0,"P07"," ")</f>
        <v xml:space="preserve"> </v>
      </c>
      <c r="BA92" s="58" t="str">
        <f>IF(SUM(COUNTIFS('Planificación 2026-1'!F:F,"SUNAMPE",'Planificación 2026-1'!X:X,C92,'Planificación 2026-1'!H:H,"DE"))&gt;0,"P08"," ")</f>
        <v xml:space="preserve"> </v>
      </c>
      <c r="BB92" s="58" t="str">
        <f>IF(SUM(COUNTIFS('Planificación 2026-1'!F:F,"SUNAMPE",'Planificación 2026-1'!X:X,C92,'Planificación 2026-1'!H:H,"OB"))&gt;0,"P09"," ")</f>
        <v xml:space="preserve"> </v>
      </c>
      <c r="BC92" s="58" t="str">
        <f>IF(SUM(COUNTIFS('Planificación 2026-1'!F:F,"SUNAMPE",'Planificación 2026-1'!X:X,C92,'Planificación 2026-1'!H:H,"MH"))&gt;0,"P31"," ")</f>
        <v xml:space="preserve"> </v>
      </c>
      <c r="BD92" s="58" t="str">
        <f>IF(SUM(COUNTIFS('Planificación 2026-1'!F:F,"SUNAMPE",'Planificación 2026-1'!X:X,C92,'Planificación 2026-1'!H:H,"IC"))&gt;0,"P32"," ")</f>
        <v xml:space="preserve"> </v>
      </c>
      <c r="BE92" s="58" t="str">
        <f>IF(SUM(COUNTIFS('Planificación 2026-1'!F:F,"SUNAMPE",'Planificación 2026-1'!X:X,C92,'Planificación 2026-1'!H:H,"AR"))&gt;0,"P34"," ")</f>
        <v xml:space="preserve"> </v>
      </c>
      <c r="BF92" s="58" t="str">
        <f>IF(SUM(COUNTIFS('Planificación 2026-1'!F:F,"SUNAMPE",'Planificación 2026-1'!X:X,C92,'Planificación 2026-1'!H:H,"T1"))&gt;0,"P35"," ")</f>
        <v xml:space="preserve"> </v>
      </c>
      <c r="BG92" s="58" t="str">
        <f>IF(SUM(COUNTIFS('Planificación 2026-1'!F:F,"SUNAMPE",'Planificación 2026-1'!X:X,C92,'Planificación 2026-1'!H:H,"T3"))&gt;0,"P36"," ")</f>
        <v xml:space="preserve"> </v>
      </c>
      <c r="BH92" s="58" t="str">
        <f>IF(SUM(COUNTIFS('Planificación 2026-1'!F:F,"SUNAMPE",'Planificación 2026-1'!X:X,C92,'Planificación 2026-1'!H:H,"T2"))&gt;0,"P37"," ")</f>
        <v xml:space="preserve"> </v>
      </c>
      <c r="BI92" s="58" t="str">
        <f>IF(SUM(COUNTIFS('Planificación 2026-1'!F:F,"SUNAMPE",'Planificación 2026-1'!X:X,C92,'Planificación 2026-1'!H:H,"AE"))&gt;0,"P38"," ")</f>
        <v xml:space="preserve"> </v>
      </c>
      <c r="BJ92" s="58" t="str">
        <f>IF(SUM(COUNTIFS('Planificación 2026-1'!F:F,"SUNAMPE",'Planificación 2026-1'!X:X,C92,'Planificación 2026-1'!H:H,"T4"))&gt;0,"P55"," ")</f>
        <v xml:space="preserve"> </v>
      </c>
      <c r="BK92" s="58" t="str">
        <f>IF(SUM(COUNTIFS('Planificación 2026-1'!F:F,"HUAURA",'Planificación 2026-1'!X:X,C92,'Planificación 2026-1'!H:H,"AF"))&gt;0," P01"," ")</f>
        <v xml:space="preserve"> </v>
      </c>
      <c r="BL92" s="58" t="str">
        <f>IF(SUM(COUNTIFS('Planificación 2026-1'!F:F,"HUAURA",'Planificación 2026-1'!X:X,C92,'Planificación 2026-1'!H:H,"EN"))&gt;0,"P02"," ")</f>
        <v xml:space="preserve"> </v>
      </c>
      <c r="BM92" s="58" t="str">
        <f>IF(SUM(COUNTIFS('Planificación 2026-1'!F:F,"HUAURA",'Planificación 2026-1'!X:X,C92,'Planificación 2026-1'!H:H,"IS"))&gt;0,"P03"," ")</f>
        <v xml:space="preserve"> </v>
      </c>
      <c r="BN92" s="58" t="str">
        <f>IF(SUM(COUNTIFS('Planificación 2026-1'!F:F,"HUAURA",'Planificación 2026-1'!X:X,C92,'Planificación 2026-1'!H:H,"PS"))&gt;0,"P04"," ")</f>
        <v xml:space="preserve"> </v>
      </c>
      <c r="BO92" s="58"/>
      <c r="BP92" s="58" t="str">
        <f>IF(SUM(COUNTIFS('Planificación 2026-1'!F:F,"HUAURA",'Planificación 2026-1'!X:X,C92,'Planificación 2026-1'!H:H,"IN"))&gt;0,"P06"," ")</f>
        <v xml:space="preserve"> </v>
      </c>
      <c r="BQ92" s="58" t="str">
        <f>IF(SUM(COUNTIFS('Planificación 2026-1'!F:F,"HUAURA",'Planificación 2026-1'!X:X,C92,'Planificación 2026-1'!H:H,"CA"))&gt;0,"P07"," ")</f>
        <v xml:space="preserve"> </v>
      </c>
      <c r="BR92" s="58" t="str">
        <f>IF(SUM(COUNTIFS('Planificación 2026-1'!F:F,"HUAURA",'Planificación 2026-1'!X:X,C92,'Planificación 2026-1'!H:H,"DE"))&gt;0,"P08"," ")</f>
        <v xml:space="preserve"> </v>
      </c>
      <c r="BS92" s="58" t="str">
        <f>IF(SUM(COUNTIFS('Planificación 2026-1'!F:F,"HUAURA",'Planificación 2026-1'!X:X,C92,'Planificación 2026-1'!H:H,"OB"))&gt;0,"P09"," ")</f>
        <v xml:space="preserve"> </v>
      </c>
      <c r="BT92" s="58" t="str">
        <f>IF(SUM(COUNTIFS('Planificación 2026-1'!F:F,"HUAURA",'Planificación 2026-1'!X:X,C92,'Planificación 2026-1'!H:H,"MH"))&gt;0,"P31"," ")</f>
        <v xml:space="preserve"> </v>
      </c>
      <c r="BU92" s="58" t="str">
        <f>IF(SUM(COUNTIFS('Planificación 2026-1'!F:F,"HUAURA",'Planificación 2026-1'!X:X,C92,'Planificación 2026-1'!H:H,"IC"))&gt;0,"P32"," ")</f>
        <v xml:space="preserve"> </v>
      </c>
      <c r="BV92" s="58" t="str">
        <f>IF(SUM(COUNTIFS('Planificación 2026-1'!F:F,"HUAURA",'Planificación 2026-1'!X:X,C92,'Planificación 2026-1'!H:H,"AR"))&gt;0,"P34"," ")</f>
        <v xml:space="preserve"> </v>
      </c>
      <c r="BW92" s="58" t="str">
        <f>IF(SUM(COUNTIFS('Planificación 2026-1'!F:F,"HUAURA",'Planificación 2026-1'!X:X,C92,'Planificación 2026-1'!H:H,"T1"))&gt;0,"P35"," ")</f>
        <v xml:space="preserve"> </v>
      </c>
      <c r="BX92" s="58" t="str">
        <f>IF(SUM(COUNTIFS('Planificación 2026-1'!F:F,"HUAURA",'Planificación 2026-1'!X:X,C92,'Planificación 2026-1'!H:H,"T3"))&gt;0,"P36"," ")</f>
        <v xml:space="preserve"> </v>
      </c>
      <c r="BY92" s="58" t="str">
        <f>IF(SUM(COUNTIFS('Planificación 2026-1'!F:F,"HUAURA",'Planificación 2026-1'!X:X,C92,'Planificación 2026-1'!H:H,"T2"))&gt;0,"P37"," ")</f>
        <v xml:space="preserve"> </v>
      </c>
      <c r="BZ92" s="58" t="str">
        <f>IF(SUM(COUNTIFS('Planificación 2026-1'!F:F,"HUAURA",'Planificación 2026-1'!X:X,C92,'Planificación 2026-1'!H:H,"AE"))&gt;0,"P38"," ")</f>
        <v xml:space="preserve"> </v>
      </c>
      <c r="CA92" s="58" t="str">
        <f>IF(SUM(COUNTIFS('Planificación 2026-1'!F:F,"HUAURA",'Planificación 2026-1'!X:X,C92,'Planificación 2026-1'!H:H,"T4"))&gt;0,"P55"," ")</f>
        <v xml:space="preserve"> </v>
      </c>
      <c r="CB92" s="59">
        <f>SUMIFS('Planificación 2026-1'!S:S,'Planificación 2026-1'!X:X,C92,'Planificación 2026-1'!H:H,"AF",'Planificación 2026-1'!I:I,"&gt;2")</f>
        <v>0</v>
      </c>
      <c r="CC92" s="59">
        <f>SUMIFS('Planificación 2026-1'!S:S,'Planificación 2026-1'!X:X,C92,'Planificación 2026-1'!H:H,"EN",'Planificación 2026-1'!I:I,"&gt;2")</f>
        <v>0</v>
      </c>
      <c r="CD92" s="59">
        <f>SUMIFS('Planificación 2026-1'!S:S,'Planificación 2026-1'!X:X,C92,'Planificación 2026-1'!H:H,"IS",'Planificación 2026-1'!I:I,"&gt;2")</f>
        <v>0</v>
      </c>
      <c r="CE92" s="59">
        <f>SUMIFS('Planificación 2026-1'!S:S,'Planificación 2026-1'!X:X,C92,'Planificación 2026-1'!H:H,"PS",'Planificación 2026-1'!I:I,"&gt;2")</f>
        <v>11</v>
      </c>
      <c r="CF92" s="59">
        <f>SUMIFS('Planificación 2026-1'!S:S,'Planificación 2026-1'!X:X,C92,'Planificación 2026-1'!H:H,"IN",'Planificación 2026-1'!I:I,"&gt;2")</f>
        <v>0</v>
      </c>
      <c r="CG92" s="59">
        <f>SUMIFS('Planificación 2026-1'!S:S,'Planificación 2026-1'!X:X,C92,'Planificación 2026-1'!H:H,"CA",'Planificación 2026-1'!I:I,"&gt;2")</f>
        <v>0</v>
      </c>
      <c r="CH92" s="59">
        <f>SUMIFS('Planificación 2026-1'!S:S,'Planificación 2026-1'!X:X,C92,'Planificación 2026-1'!H:H,"DE",'Planificación 2026-1'!I:I,"&gt;2")</f>
        <v>0</v>
      </c>
      <c r="CI92" s="59">
        <f>SUMIFS('Planificación 2026-1'!S:S,'Planificación 2026-1'!X:X,C92,'Planificación 2026-1'!H:H,"OB",'Planificación 2026-1'!I:I,"&gt;2")</f>
        <v>0</v>
      </c>
      <c r="CJ92" s="59">
        <f>SUMIFS('Planificación 2026-1'!S:S,'Planificación 2026-1'!X:X,C92,'Planificación 2026-1'!H:H,"MH",'Planificación 2026-1'!I:I,"&gt;2")</f>
        <v>0</v>
      </c>
      <c r="CK92" s="59">
        <f>SUMIFS('Planificación 2026-1'!S:S,'Planificación 2026-1'!X:X,C92,'Planificación 2026-1'!H:H,"IC",'Planificación 2026-1'!I:I,"&gt;2")</f>
        <v>0</v>
      </c>
      <c r="CL92" s="59">
        <f>SUMIFS('Planificación 2026-1'!S:S,'Planificación 2026-1'!X:X,C92,'Planificación 2026-1'!H:H,"AR",'Planificación 2026-1'!I:I,"&gt;2")</f>
        <v>0</v>
      </c>
      <c r="CM92" s="59">
        <f>SUMIFS('Planificación 2026-1'!S:S,'Planificación 2026-1'!X:X,C92,'Planificación 2026-1'!H:H,"AE",'Planificación 2026-1'!I:I,"&gt;2")</f>
        <v>0</v>
      </c>
      <c r="CN92" s="59">
        <f>SUMIFS('Planificación 2026-1'!S:S,'Planificación 2026-1'!X:X,C92,'Planificación 2026-1'!H:H,"T1",'Planificación 2026-1'!I:I,"&gt;2")</f>
        <v>0</v>
      </c>
      <c r="CO92" s="59">
        <f>SUMIFS('Planificación 2026-1'!S:S,'Planificación 2026-1'!X:X,C92,'Planificación 2026-1'!H:H,"T3",'Planificación 2026-1'!I:I,"&gt;2")</f>
        <v>0</v>
      </c>
      <c r="CP92" s="59">
        <f>SUMIFS('Planificación 2026-1'!S:S,'Planificación 2026-1'!X:X,C92,'Planificación 2026-1'!H:H,"T2",'Planificación 2026-1'!I:I,"&gt;2")</f>
        <v>0</v>
      </c>
      <c r="CQ92" s="59">
        <f>SUMIFS('Planificación 2026-1'!S:S,'Planificación 2026-1'!X:X,C92,'Planificación 2026-1'!H:H,"T4",'Planificación 2026-1'!I:I,"&gt;2")</f>
        <v>0</v>
      </c>
      <c r="CR92" s="59">
        <f>SUMIFS('Planificación 2026-1'!S:S,'Planificación 2026-1'!X:X,C92,'Planificación 2026-1'!H:H,"AF",'Planificación 2026-1'!I:I,"&lt;3")</f>
        <v>0</v>
      </c>
      <c r="CS92" s="59">
        <f>SUMIFS('Planificación 2026-1'!S:S,'Planificación 2026-1'!X:X,C92,'Planificación 2026-1'!H:H,"EN",'Planificación 2026-1'!I:I,"&lt;3")</f>
        <v>0</v>
      </c>
      <c r="CT92" s="59">
        <f>SUMIFS('Planificación 2026-1'!S:S,'Planificación 2026-1'!X:X,C92,'Planificación 2026-1'!H:H,"IS",'Planificación 2026-1'!I:I,"&lt;3")</f>
        <v>0</v>
      </c>
      <c r="CU92" s="59">
        <f>SUMIFS('Planificación 2026-1'!S:S,'Planificación 2026-1'!X:X,C92,'Planificación 2026-1'!H:H,"PS",'Planificación 2026-1'!I:I,"&lt;3")</f>
        <v>0</v>
      </c>
      <c r="CV92" s="59">
        <f>SUMIFS('Planificación 2026-1'!S:S,'Planificación 2026-1'!X:X,C92,'Planificación 2026-1'!H:H,"IN",'Planificación 2026-1'!I:I,"&lt;3")</f>
        <v>0</v>
      </c>
      <c r="CW92" s="59">
        <f>SUMIFS('Planificación 2026-1'!S:S,'Planificación 2026-1'!X:X,C92,'Planificación 2026-1'!H:H,"CA",'Planificación 2026-1'!I:I,"&lt;3")</f>
        <v>0</v>
      </c>
      <c r="CX92" s="59">
        <f>SUMIFS('Planificación 2026-1'!S:S,'Planificación 2026-1'!X:X,C92,'Planificación 2026-1'!H:H,"DE",'Planificación 2026-1'!I:I,"&lt;3")</f>
        <v>0</v>
      </c>
      <c r="CY92" s="59">
        <f>SUMIFS('Planificación 2026-1'!S:S,'Planificación 2026-1'!X:X,C92,'Planificación 2026-1'!H:H,"OB",'Planificación 2026-1'!I:I,"&lt;3")</f>
        <v>0</v>
      </c>
      <c r="CZ92" s="59">
        <f>SUMIFS('Planificación 2026-1'!S:S,'Planificación 2026-1'!X:X,C92,'Planificación 2026-1'!H:H,"MH",'Planificación 2026-1'!I:I,"&lt;3")</f>
        <v>0</v>
      </c>
      <c r="DA92" s="59">
        <f>SUMIFS('Planificación 2026-1'!S:S,'Planificación 2026-1'!X:X,C92,'Planificación 2026-1'!H:H,"IC",'Planificación 2026-1'!I:I,"&lt;3")</f>
        <v>0</v>
      </c>
      <c r="DB92" s="59">
        <f>SUMIFS('Planificación 2026-1'!S:S,'Planificación 2026-1'!X:X,C92,'Planificación 2026-1'!H:H,"AR",'Planificación 2026-1'!I:I,"&lt;3")</f>
        <v>0</v>
      </c>
      <c r="DC92" s="59">
        <f>SUMIFS('Planificación 2026-1'!S:S,'Planificación 2026-1'!X:X,C92,'Planificación 2026-1'!H:H,"AE",'Planificación 2026-1'!I:I,"&lt;3")</f>
        <v>0</v>
      </c>
      <c r="DD92" s="59">
        <f>SUMIFS('Planificación 2026-1'!S:S,'Planificación 2026-1'!X:X,C92,'Planificación 2026-1'!H:H,"T1",'Planificación 2026-1'!I:I,"&lt;3")</f>
        <v>0</v>
      </c>
      <c r="DE92" s="59">
        <f>SUMIFS('Planificación 2026-1'!S:S,'Planificación 2026-1'!X:X,C92,'Planificación 2026-1'!H:H,"T3",'Planificación 2026-1'!I:I,"&lt;3")</f>
        <v>0</v>
      </c>
      <c r="DF92" s="59">
        <f>SUMIFS('Planificación 2026-1'!S:S,'Planificación 2026-1'!X:X,C92,'Planificación 2026-1'!H:H,"T2",'Planificación 2026-1'!I:I,"&lt;3")</f>
        <v>0</v>
      </c>
      <c r="DG92" s="59">
        <f>SUMIFS('Planificación 2026-1'!S:S,'Planificación 2026-1'!X:X,C92,'Planificación 2026-1'!H:H,"T4",'Planificación 2026-1'!I:I,"&lt;3")</f>
        <v>0</v>
      </c>
      <c r="DH92" s="58" t="str">
        <f t="shared" si="17"/>
        <v/>
      </c>
      <c r="DI92" s="27">
        <f>IF(C92="","",SUMIFS('Planificación 2026-1'!S:S,'Planificación 2026-1'!X:X,C92,'Planificación 2026-1'!F:F,"PRINCIPAL",'Planificación 2026-1'!Y:Y,"VIRTUAL"))</f>
        <v>0</v>
      </c>
      <c r="DJ92" s="27">
        <f>IF(C92="","",SUMIFS('Planificación 2026-1'!S:S,'Planificación 2026-1'!X:X,C92,'Planificación 2026-1'!F:F,"PRINCIPAL",'Planificación 2026-1'!Y:Y,"PRESENCIAL"))</f>
        <v>0</v>
      </c>
      <c r="DK92" s="27">
        <f>IF(C92="","",SUMIFS('Planificación 2026-1'!S:S,'Planificación 2026-1'!X:X,C92,'Planificación 2026-1'!F:F,"PRINCIPAL",'Planificación 2026-1'!Y:Y,"HIBRIDO PRESENCIAL"))</f>
        <v>0</v>
      </c>
      <c r="DL92" s="58" t="str">
        <f t="shared" si="18"/>
        <v>P04</v>
      </c>
      <c r="DM92" s="58">
        <f>IF(C92="","",SUMIFS('Planificación 2026-1'!S:S,'Planificación 2026-1'!X:X,C92,'Planificación 2026-1'!F:F,"FILIAL",'Planificación 2026-1'!Y:Y,"VIRTUAL"))</f>
        <v>0</v>
      </c>
      <c r="DN92" s="60">
        <f>IF(C92="","",SUMIFS('Planificación 2026-1'!S:S,'Planificación 2026-1'!X:X,C92,'Planificación 2026-1'!F:F,"FILIAL",'Planificación 2026-1'!Y:Y,"PRESENCIAL"))</f>
        <v>11</v>
      </c>
      <c r="DO92" s="29">
        <f>IF(C92="","",SUMIFS('Planificación 2026-1'!S:S,'Planificación 2026-1'!X:X,C92,'Planificación 2026-1'!F:F,"FILIAL",'Planificación 2026-1'!Y:Y,"HIBRIDO PRESENCIAL"))</f>
        <v>0</v>
      </c>
      <c r="DP92" s="61" t="str">
        <f t="shared" si="19"/>
        <v/>
      </c>
      <c r="DQ92" s="58">
        <f>IF(C92="","",SUMIFS('Planificación 2026-1'!S:S,'Planificación 2026-1'!X:X,C92,'Planificación 2026-1'!F:F,"SUNAMPE",'Planificación 2026-1'!Y:Y,"VIRTUAL"))</f>
        <v>0</v>
      </c>
      <c r="DR92" s="29">
        <f>IF(C92="","",SUMIFS('Planificación 2026-1'!S:S,'Planificación 2026-1'!X:X,C92,'Planificación 2026-1'!F:F,"SUNAMPE",'Planificación 2026-1'!Y:Y,"PRESENCIAL"))</f>
        <v>0</v>
      </c>
      <c r="DS92" s="61" t="str">
        <f t="shared" si="20"/>
        <v/>
      </c>
      <c r="DT92" s="58">
        <f>IF(C92="","",SUMIFS('Planificación 2026-1'!S:S,'Planificación 2026-1'!X:X,C92,'Planificación 2026-1'!F:F,"HUAURA",'Planificación 2026-1'!Y:Y,"VIRTUAL"))</f>
        <v>0</v>
      </c>
      <c r="DU92" s="29">
        <f>IF(C92="","",SUMIFS('Planificación 2026-1'!S:S,'Planificación 2026-1'!X:X,C92,'Planificación 2026-1'!F:F,"HUAURA",'Planificación 2026-1'!Y:Y,"PRESENCIAL"))</f>
        <v>0</v>
      </c>
      <c r="DV92" s="32">
        <f>SUMIFS('Planificación 2026-1'!S:S,'Planificación 2026-1'!X:X,C92,'Planificación 2026-1'!F:F,"PRINCIPAL",'Planificación 2026-1'!Y:Y,"VIRTUAL",'Planificación 2026-1'!I:I,"&gt;2")</f>
        <v>0</v>
      </c>
      <c r="DW92" s="32">
        <f>SUMIFS('Planificación 2026-1'!S:S,'Planificación 2026-1'!X:X,C92,'Planificación 2026-1'!F:F,"PRINCIPAL",'Planificación 2026-1'!Y:Y,"&lt;&gt;VIRTUAL",'Planificación 2026-1'!I:I,"&gt;2")</f>
        <v>0</v>
      </c>
      <c r="DX92" s="32">
        <f>SUMIFS('Planificación 2026-1'!S:S,'Planificación 2026-1'!X:X,C92,'Planificación 2026-1'!F:F,"SUNAMPE",'Planificación 2026-1'!Y:Y,"VIRTUAL",'Planificación 2026-1'!I:I,"&gt;2")</f>
        <v>0</v>
      </c>
      <c r="DY92" s="32">
        <f>SUMIFS('Planificación 2026-1'!S:S,'Planificación 2026-1'!X:X,C92,'Planificación 2026-1'!F:F,"SUNAMPE",'Planificación 2026-1'!Y:Y,"&lt;&gt;VIRTUAL",'Planificación 2026-1'!I:I,"&gt;2")</f>
        <v>0</v>
      </c>
      <c r="DZ92" s="32">
        <f>SUMIFS('Planificación 2026-1'!S:S,'Planificación 2026-1'!X:X,C92,'Planificación 2026-1'!F:F,"FILIAL",'Planificación 2026-1'!Y:Y,"VIRTUAL",'Planificación 2026-1'!I:I,"&gt;2")</f>
        <v>0</v>
      </c>
      <c r="EA92" s="32">
        <f>SUMIFS('Planificación 2026-1'!S:S,'Planificación 2026-1'!X:X,C92,'Planificación 2026-1'!F:F,"FILIAL",'Planificación 2026-1'!Y:Y,"&lt;&gt;VIRTUAL",'Planificación 2026-1'!I:I,"&gt;2")</f>
        <v>11</v>
      </c>
      <c r="EB92" s="32">
        <f>SUMIFS('Planificación 2026-1'!S:S,'Planificación 2026-1'!X:X,C92,'Planificación 2026-1'!F:F,"PORUMA",'Planificación 2026-1'!Y:Y,"VIRTUAL",'Planificación 2026-1'!I:I,"&gt;2")</f>
        <v>0</v>
      </c>
      <c r="EC92" s="32">
        <f>SUMIFS('Planificación 2026-1'!S:S,'Planificación 2026-1'!X:X,C92,'Planificación 2026-1'!F:F,"PORUMA",'Planificación 2026-1'!Y:Y,"&lt;&gt;VIRTUAL",'Planificación 2026-1'!I:I,"&gt;2")</f>
        <v>0</v>
      </c>
      <c r="ED92" s="32">
        <f>SUMIFS('Planificación 2026-1'!S:S,'Planificación 2026-1'!X:X,C92,'Planificación 2026-1'!F:F,"HUAURA",'Planificación 2026-1'!Y:Y,"VIRTUAL",'Planificación 2026-1'!I:I,"&gt;2")</f>
        <v>0</v>
      </c>
      <c r="EE92" s="32">
        <f>SUMIFS('Planificación 2026-1'!S:S,'Planificación 2026-1'!X:X,C92,'Planificación 2026-1'!F:F,"HUAURA",'Planificación 2026-1'!Y:Y,"&lt;&gt;VIRTUAL",'Planificación 2026-1'!I:I,"&gt;2")</f>
        <v>0</v>
      </c>
      <c r="EF92" s="32">
        <f>SUMIFS('Planificación 2026-1'!S:S,'Planificación 2026-1'!X:X,C92,'Planificación 2026-1'!F:F,"PRINCIPAL",'Planificación 2026-1'!Y:Y,"VIRTUAL",'Planificación 2026-1'!I:I,"&lt;3")</f>
        <v>0</v>
      </c>
      <c r="EG92" s="32">
        <f>SUMIFS('Planificación 2026-1'!S:S,'Planificación 2026-1'!X:X,C92,'Planificación 2026-1'!F:F,"PRINCIPAL",'Planificación 2026-1'!Y:Y,"&lt;&gt;VIRTUAL",'Planificación 2026-1'!I:I,"&lt;3")</f>
        <v>0</v>
      </c>
      <c r="EH92" s="32">
        <f>SUMIFS('Planificación 2026-1'!S:S,'Planificación 2026-1'!X:X,C92,'Planificación 2026-1'!F:F,"SUNAMPE",'Planificación 2026-1'!Y:Y,"VIRTUAL",'Planificación 2026-1'!I:I,"&lt;3")</f>
        <v>0</v>
      </c>
      <c r="EI92" s="32">
        <f>SUMIFS('Planificación 2026-1'!S:S,'Planificación 2026-1'!X:X,C92,'Planificación 2026-1'!F:F,"SUNAMPE",'Planificación 2026-1'!Y:Y,"&lt;&gt;VIRTUAL",'Planificación 2026-1'!I:I,"&lt;3")</f>
        <v>0</v>
      </c>
      <c r="EJ92" s="32">
        <f>SUMIFS('Planificación 2026-1'!S:S,'Planificación 2026-1'!X:X,C92,'Planificación 2026-1'!F:F,"FILIAL",'Planificación 2026-1'!Y:Y,"VIRTUAL",'Planificación 2026-1'!I:I,"&lt;3")</f>
        <v>0</v>
      </c>
      <c r="EK92" s="32">
        <f>SUMIFS('Planificación 2026-1'!S:S,'Planificación 2026-1'!X:X,C92,'Planificación 2026-1'!F:F,"FILIAL",'Planificación 2026-1'!Y:Y,"&lt;&gt;VIRTUAL",'Planificación 2026-1'!I:I,"&lt;3")</f>
        <v>0</v>
      </c>
      <c r="EL92" s="32">
        <f>SUMIFS('Planificación 2026-1'!S:S,'Planificación 2026-1'!X:X,C92,'Planificación 2026-1'!F:F,"PORUMA",'Planificación 2026-1'!Y:Y,"VIRTUAL",'Planificación 2026-1'!I:I,"&lt;3")</f>
        <v>0</v>
      </c>
      <c r="EM92" s="32">
        <f>SUMIFS('Planificación 2026-1'!S:S,'Planificación 2026-1'!X:X,C92,'Planificación 2026-1'!F:F,"PORUMA",'Planificación 2026-1'!Y:Y,"&lt;&gt;VIRTUAL",'Planificación 2026-1'!I:I,"&lt;3")</f>
        <v>0</v>
      </c>
      <c r="EN92" s="32">
        <f>SUMIFS('Planificación 2026-1'!S:S,'Planificación 2026-1'!X:X,C92,'Planificación 2026-1'!F:F,"HUAURA",'Planificación 2026-1'!Y:Y,"VIRTUAL",'Planificación 2026-1'!I:I,"&lt;3")</f>
        <v>0</v>
      </c>
      <c r="EO92" s="32">
        <f>SUMIFS('Planificación 2026-1'!S:S,'Planificación 2026-1'!X:X,C92,'Planificación 2026-1'!F:F,"HUAURA",'Planificación 2026-1'!Y:Y,"&lt;&gt;VIRTUAL",'Planificación 2026-1'!I:I,"&lt;3")</f>
        <v>0</v>
      </c>
      <c r="EP92" s="32">
        <f t="shared" si="32"/>
        <v>11</v>
      </c>
      <c r="EQ92" s="32">
        <f t="shared" si="21"/>
        <v>0</v>
      </c>
      <c r="ER92" s="32">
        <f t="shared" si="22"/>
        <v>0</v>
      </c>
      <c r="ES92" s="32">
        <f t="shared" si="23"/>
        <v>0</v>
      </c>
      <c r="ET92" s="32">
        <f t="shared" si="24"/>
        <v>0</v>
      </c>
      <c r="EU92" s="32">
        <f t="shared" si="25"/>
        <v>11</v>
      </c>
      <c r="EV92" s="32" t="b">
        <f>EXACT(EU92,E92)</f>
        <v>1</v>
      </c>
      <c r="EW92" s="32"/>
      <c r="EX92" s="32">
        <f t="shared" si="14"/>
        <v>0</v>
      </c>
      <c r="EY92" s="32">
        <f t="shared" si="15"/>
        <v>11</v>
      </c>
      <c r="EZ92" s="32" t="b">
        <f>EXACT(SUM(EX92:EY92),E92)</f>
        <v>1</v>
      </c>
      <c r="FA92" s="32" t="str">
        <f t="shared" si="16"/>
        <v>FILIAL</v>
      </c>
      <c r="FB92" s="32" t="str">
        <f t="shared" si="26"/>
        <v>PRESENCIAL</v>
      </c>
    </row>
    <row r="93" spans="1:158">
      <c r="A93" s="33"/>
      <c r="B93" s="66">
        <v>90</v>
      </c>
      <c r="C93" s="32" t="s">
        <v>295</v>
      </c>
      <c r="D93" s="429">
        <v>43359675</v>
      </c>
      <c r="E93" s="62">
        <f>SUMIF('Planificación 2026-1'!X:X,C93,'Planificación 2026-1'!S:S)</f>
        <v>32</v>
      </c>
      <c r="F93" s="63" t="s">
        <v>199</v>
      </c>
      <c r="G93" s="454" t="s">
        <v>200</v>
      </c>
      <c r="H93" s="64" t="s">
        <v>181</v>
      </c>
      <c r="I93" s="64" t="s">
        <v>150</v>
      </c>
      <c r="J93" s="32" t="s">
        <v>181</v>
      </c>
      <c r="K93" s="32" t="s">
        <v>150</v>
      </c>
      <c r="L93" s="57" t="str">
        <f>IF(SUM(COUNTIFS('Planificación 2026-1'!F:F,"PRINCIPAL",'Planificación 2026-1'!X:X,C93,'Planificación 2026-1'!H:H,"AF"))&gt;0,"P01"," ")</f>
        <v xml:space="preserve"> </v>
      </c>
      <c r="M93" s="58" t="str">
        <f>IF(SUM(COUNTIFS('Planificación 2026-1'!F:F,"PRINCIPAL",'Planificación 2026-1'!X:X,C93,'Planificación 2026-1'!H:H,"EN"))&gt;0,"P02"," ")</f>
        <v>P02</v>
      </c>
      <c r="N93" s="58" t="str">
        <f>IF(SUM(COUNTIFS('Planificación 2026-1'!F:F,"PRINCIPAL",'Planificación 2026-1'!X:X,C93,'Planificación 2026-1'!H:H,"IS"))&gt;0,"P03"," ")</f>
        <v xml:space="preserve"> </v>
      </c>
      <c r="O93" s="58" t="str">
        <f>IF(SUM(COUNTIFS('Planificación 2026-1'!F:F,"PRINCIPAL",'Planificación 2026-1'!X:X,C93,'Planificación 2026-1'!H:H,"PS"))&gt;0,"P04"," ")</f>
        <v xml:space="preserve"> </v>
      </c>
      <c r="P93" s="58"/>
      <c r="Q93" s="58" t="str">
        <f>IF(SUM(COUNTIFS('Planificación 2026-1'!F:F,"PRINCIPAL",'Planificación 2026-1'!X:X,C93,'Planificación 2026-1'!H:H,"IN"))&gt;0,"P06"," ")</f>
        <v xml:space="preserve"> </v>
      </c>
      <c r="R93" s="58" t="str">
        <f>IF(SUM(COUNTIFS('Planificación 2026-1'!F:F,"PRINCIPAL",'Planificación 2026-1'!X:X,C93,'Planificación 2026-1'!H:H,"CA"))&gt;0,"P07"," ")</f>
        <v xml:space="preserve"> </v>
      </c>
      <c r="S93" s="58" t="str">
        <f>IF(SUM(COUNTIFS('Planificación 2026-1'!F:F,"PRINCIPAL",'Planificación 2026-1'!X:X,C93,'Planificación 2026-1'!H:H,"DE"))&gt;0,"P08"," ")</f>
        <v xml:space="preserve"> </v>
      </c>
      <c r="T93" s="58" t="str">
        <f>IF(SUM(COUNTIFS('Planificación 2026-1'!F:F,"PRINCIPAL",'Planificación 2026-1'!X:X,C93,'Planificación 2026-1'!H:H,"OB"))&gt;0,"P09"," ")</f>
        <v xml:space="preserve"> </v>
      </c>
      <c r="U93" s="58" t="str">
        <f>IF(SUM(COUNTIFS('Planificación 2026-1'!F:F,"PRINCIPAL",'Planificación 2026-1'!X:X,C93,'Planificación 2026-1'!H:H,"MH"))&gt;0,"P31"," ")</f>
        <v xml:space="preserve"> </v>
      </c>
      <c r="V93" s="58" t="str">
        <f>IF(SUM(COUNTIFS('Planificación 2026-1'!F:F,"PRINCIPAL",'Planificación 2026-1'!X:X,C93,'Planificación 2026-1'!H:H,"IC"))&gt;0,"P32"," ")</f>
        <v xml:space="preserve"> </v>
      </c>
      <c r="W93" s="58" t="str">
        <f>IF(SUM(COUNTIFS('Planificación 2026-1'!F:F,"PRINCIPAL",'Planificación 2026-1'!X:X,C93,'Planificación 2026-1'!H:H,"AR"))&gt;0,"P34"," ")</f>
        <v xml:space="preserve"> </v>
      </c>
      <c r="X93" s="58" t="str">
        <f>IF(SUM(COUNTIFS('Planificación 2026-1'!F:F,"PRINCIPAL",'Planificación 2026-1'!X:X,C93,'Planificación 2026-1'!H:H,"T1"))&gt;0,"P35"," ")</f>
        <v xml:space="preserve"> </v>
      </c>
      <c r="Y93" s="58" t="str">
        <f>IF(SUM(COUNTIFS('Planificación 2026-1'!F:F,"PRINCIPAL",'Planificación 2026-1'!X:X,C93,'Planificación 2026-1'!H:H,"T3"))&gt;0,"P36"," ")</f>
        <v xml:space="preserve"> </v>
      </c>
      <c r="Z93" s="58" t="str">
        <f>IF(SUM(COUNTIFS('Planificación 2026-1'!F:F,"PRINCIPAL",'Planificación 2026-1'!X:X,C93,'Planificación 2026-1'!H:H,"T2"))&gt;0,"P37"," ")</f>
        <v xml:space="preserve"> </v>
      </c>
      <c r="AA93" s="58" t="str">
        <f>IF(SUM(COUNTIFS('Planificación 2026-1'!F:F,"PRINCIPAL",'Planificación 2026-1'!X:X,C93,'Planificación 2026-1'!H:H,"AE"))&gt;0,"P38"," ")</f>
        <v xml:space="preserve"> </v>
      </c>
      <c r="AB93" s="58" t="str">
        <f>IF(SUM(COUNTIFS('Planificación 2026-1'!F:F,"PRINCIPAL",'Planificación 2026-1'!X:X,C93,'Planificación 2026-1'!H:H,"T4"))&gt;0,"P55"," ")</f>
        <v xml:space="preserve"> </v>
      </c>
      <c r="AC93" s="58" t="str">
        <f>IF(SUM(COUNTIFS('Planificación 2026-1'!F:F,"FILIAL",'Planificación 2026-1'!X:X,C93,'Planificación 2026-1'!H:H,"AF"))&gt;0," P01"," ")</f>
        <v xml:space="preserve"> </v>
      </c>
      <c r="AD93" s="58" t="str">
        <f>IF(SUM(COUNTIFS('Planificación 2026-1'!F:F,"FILIAL",'Planificación 2026-1'!X:X,C93,'Planificación 2026-1'!H:H,"EN"))&gt;0,"P02"," ")</f>
        <v>P02</v>
      </c>
      <c r="AE93" s="58" t="str">
        <f>IF(SUM(COUNTIFS('Planificación 2026-1'!F:F,"FILIAL",'Planificación 2026-1'!X:X,C93,'Planificación 2026-1'!H:H,"IS"))&gt;0,"P03"," ")</f>
        <v xml:space="preserve"> </v>
      </c>
      <c r="AF93" s="58" t="str">
        <f>IF(SUM(COUNTIFS('Planificación 2026-1'!F:F,"FILIAL",'Planificación 2026-1'!X:X,C93,'Planificación 2026-1'!H:H,"PS"))&gt;0,"P04"," ")</f>
        <v xml:space="preserve"> </v>
      </c>
      <c r="AG93" s="58"/>
      <c r="AH93" s="58" t="str">
        <f>IF(SUM(COUNTIFS('Planificación 2026-1'!F:F,"FILIAL",'Planificación 2026-1'!X:X,C93,'Planificación 2026-1'!H:H,"IN"))&gt;0,"P06"," ")</f>
        <v xml:space="preserve"> </v>
      </c>
      <c r="AI93" s="58" t="str">
        <f>IF(SUM(COUNTIFS('Planificación 2026-1'!F:F,"FILIAL",'Planificación 2026-1'!X:X,C93,'Planificación 2026-1'!H:H,"CA"))&gt;0,"P07"," ")</f>
        <v xml:space="preserve"> </v>
      </c>
      <c r="AJ93" s="58" t="str">
        <f>IF(SUM(COUNTIFS('Planificación 2026-1'!F:F,"FILIAL",'Planificación 2026-1'!X:X,C93,'Planificación 2026-1'!H:H,"DE"))&gt;0,"P08"," ")</f>
        <v xml:space="preserve"> </v>
      </c>
      <c r="AK93" s="58" t="str">
        <f>IF(SUM(COUNTIFS('Planificación 2026-1'!F:F,"FILIAL",'Planificación 2026-1'!X:X,C93,'Planificación 2026-1'!H:H,"OB"))&gt;0,"P09"," ")</f>
        <v xml:space="preserve"> </v>
      </c>
      <c r="AL93" s="58" t="str">
        <f>IF(SUM(COUNTIFS('Planificación 2026-1'!F:F,"FILIAL",'Planificación 2026-1'!X:X,C93,'Planificación 2026-1'!H:H,"MH"))&gt;0,"P31"," ")</f>
        <v xml:space="preserve"> </v>
      </c>
      <c r="AM93" s="58" t="str">
        <f>IF(SUM(COUNTIFS('Planificación 2026-1'!F:F,"FILIAL",'Planificación 2026-1'!X:X,C93,'Planificación 2026-1'!H:H,"IC"))&gt;0,"P32"," ")</f>
        <v xml:space="preserve"> </v>
      </c>
      <c r="AN93" s="58" t="str">
        <f>IF(SUM(COUNTIFS('Planificación 2026-1'!F:F,"FILIAL",'Planificación 2026-1'!X:X,C93,'Planificación 2026-1'!H:H,"AR"))&gt;0,"P34"," ")</f>
        <v xml:space="preserve"> </v>
      </c>
      <c r="AO93" s="58" t="str">
        <f>IF(SUM(COUNTIFS('Planificación 2026-1'!F:F,"FILIAL",'Planificación 2026-1'!X:X,C93,'Planificación 2026-1'!H:H,"T1"))&gt;0,"P35"," ")</f>
        <v xml:space="preserve"> </v>
      </c>
      <c r="AP93" s="58" t="str">
        <f>IF(SUM(COUNTIFS('Planificación 2026-1'!F:F,"FILIAL",'Planificación 2026-1'!X:X,C93,'Planificación 2026-1'!H:H,"T3"))&gt;0,"P36"," ")</f>
        <v xml:space="preserve"> </v>
      </c>
      <c r="AQ93" s="58" t="str">
        <f>IF(SUM(COUNTIFS('Planificación 2026-1'!F:F,"FILIAL",'Planificación 2026-1'!X:X,C93,'Planificación 2026-1'!H:H,"T2"))&gt;0,"P37"," ")</f>
        <v xml:space="preserve"> </v>
      </c>
      <c r="AR93" s="58" t="str">
        <f>IF(SUM(COUNTIFS('Planificación 2026-1'!F:F,"FILIAL",'Planificación 2026-1'!X:X,C93,'Planificación 2026-1'!H:H,"AE"))&gt;0,"P38"," ")</f>
        <v xml:space="preserve"> </v>
      </c>
      <c r="AS93" s="58" t="str">
        <f>IF(SUM(COUNTIFS('Planificación 2026-1'!F:F,"FILIAL",'Planificación 2026-1'!X:X,C93,'Planificación 2026-1'!H:H,"T4"))&gt;0,"P55"," ")</f>
        <v xml:space="preserve"> </v>
      </c>
      <c r="AT93" s="58" t="str">
        <f>IF(SUM(COUNTIFS('Planificación 2026-1'!F:F,"SUNAMPE",'Planificación 2026-1'!X:X,C93,'Planificación 2026-1'!H:H,"AF"))&gt;0," P01"," ")</f>
        <v xml:space="preserve"> </v>
      </c>
      <c r="AU93" s="58" t="str">
        <f>IF(SUM(COUNTIFS('Planificación 2026-1'!F:F,"SUNAMPE",'Planificación 2026-1'!X:X,C93,'Planificación 2026-1'!H:H,"EN"))&gt;0,"P02"," ")</f>
        <v xml:space="preserve"> </v>
      </c>
      <c r="AV93" s="58" t="str">
        <f>IF(SUM(COUNTIFS('Planificación 2026-1'!F:F,"SUNAMPE",'Planificación 2026-1'!X:X,C93,'Planificación 2026-1'!H:H,"IS"))&gt;0,"P03"," ")</f>
        <v xml:space="preserve"> </v>
      </c>
      <c r="AW93" s="58" t="str">
        <f>IF(SUM(COUNTIFS('Planificación 2026-1'!F:F,"SUNAMPE",'Planificación 2026-1'!X:X,C93,'Planificación 2026-1'!H:H,"PS"))&gt;0,"P04"," ")</f>
        <v xml:space="preserve"> </v>
      </c>
      <c r="AX93" s="58"/>
      <c r="AY93" s="58" t="str">
        <f>IF(SUM(COUNTIFS('Planificación 2026-1'!F:F,"SUNAMPE",'Planificación 2026-1'!X:X,C93,'Planificación 2026-1'!H:H,"IN"))&gt;0,"P06"," ")</f>
        <v xml:space="preserve"> </v>
      </c>
      <c r="AZ93" s="58" t="str">
        <f>IF(SUM(COUNTIFS('Planificación 2026-1'!F:F,"SUNAMPE",'Planificación 2026-1'!X:X,C93,'Planificación 2026-1'!H:H,"CA"))&gt;0,"P07"," ")</f>
        <v xml:space="preserve"> </v>
      </c>
      <c r="BA93" s="58" t="str">
        <f>IF(SUM(COUNTIFS('Planificación 2026-1'!F:F,"SUNAMPE",'Planificación 2026-1'!X:X,C93,'Planificación 2026-1'!H:H,"DE"))&gt;0,"P08"," ")</f>
        <v xml:space="preserve"> </v>
      </c>
      <c r="BB93" s="58" t="str">
        <f>IF(SUM(COUNTIFS('Planificación 2026-1'!F:F,"SUNAMPE",'Planificación 2026-1'!X:X,C93,'Planificación 2026-1'!H:H,"OB"))&gt;0,"P09"," ")</f>
        <v xml:space="preserve"> </v>
      </c>
      <c r="BC93" s="58" t="str">
        <f>IF(SUM(COUNTIFS('Planificación 2026-1'!F:F,"SUNAMPE",'Planificación 2026-1'!X:X,C93,'Planificación 2026-1'!H:H,"MH"))&gt;0,"P31"," ")</f>
        <v xml:space="preserve"> </v>
      </c>
      <c r="BD93" s="58" t="str">
        <f>IF(SUM(COUNTIFS('Planificación 2026-1'!F:F,"SUNAMPE",'Planificación 2026-1'!X:X,C93,'Planificación 2026-1'!H:H,"IC"))&gt;0,"P32"," ")</f>
        <v xml:space="preserve"> </v>
      </c>
      <c r="BE93" s="58" t="str">
        <f>IF(SUM(COUNTIFS('Planificación 2026-1'!F:F,"SUNAMPE",'Planificación 2026-1'!X:X,C93,'Planificación 2026-1'!H:H,"AR"))&gt;0,"P34"," ")</f>
        <v xml:space="preserve"> </v>
      </c>
      <c r="BF93" s="58" t="str">
        <f>IF(SUM(COUNTIFS('Planificación 2026-1'!F:F,"SUNAMPE",'Planificación 2026-1'!X:X,C93,'Planificación 2026-1'!H:H,"T1"))&gt;0,"P35"," ")</f>
        <v xml:space="preserve"> </v>
      </c>
      <c r="BG93" s="58" t="str">
        <f>IF(SUM(COUNTIFS('Planificación 2026-1'!F:F,"SUNAMPE",'Planificación 2026-1'!X:X,C93,'Planificación 2026-1'!H:H,"T3"))&gt;0,"P36"," ")</f>
        <v xml:space="preserve"> </v>
      </c>
      <c r="BH93" s="58" t="str">
        <f>IF(SUM(COUNTIFS('Planificación 2026-1'!F:F,"SUNAMPE",'Planificación 2026-1'!X:X,C93,'Planificación 2026-1'!H:H,"T2"))&gt;0,"P37"," ")</f>
        <v xml:space="preserve"> </v>
      </c>
      <c r="BI93" s="58" t="str">
        <f>IF(SUM(COUNTIFS('Planificación 2026-1'!F:F,"SUNAMPE",'Planificación 2026-1'!X:X,C93,'Planificación 2026-1'!H:H,"AE"))&gt;0,"P38"," ")</f>
        <v xml:space="preserve"> </v>
      </c>
      <c r="BJ93" s="58" t="str">
        <f>IF(SUM(COUNTIFS('Planificación 2026-1'!F:F,"SUNAMPE",'Planificación 2026-1'!X:X,C93,'Planificación 2026-1'!H:H,"T4"))&gt;0,"P55"," ")</f>
        <v xml:space="preserve"> </v>
      </c>
      <c r="BK93" s="58" t="str">
        <f>IF(SUM(COUNTIFS('Planificación 2026-1'!F:F,"HUAURA",'Planificación 2026-1'!X:X,C93,'Planificación 2026-1'!H:H,"AF"))&gt;0," P01"," ")</f>
        <v xml:space="preserve"> </v>
      </c>
      <c r="BL93" s="58" t="str">
        <f>IF(SUM(COUNTIFS('Planificación 2026-1'!F:F,"HUAURA",'Planificación 2026-1'!X:X,C93,'Planificación 2026-1'!H:H,"EN"))&gt;0,"P02"," ")</f>
        <v xml:space="preserve"> </v>
      </c>
      <c r="BM93" s="58" t="str">
        <f>IF(SUM(COUNTIFS('Planificación 2026-1'!F:F,"HUAURA",'Planificación 2026-1'!X:X,C93,'Planificación 2026-1'!H:H,"IS"))&gt;0,"P03"," ")</f>
        <v xml:space="preserve"> </v>
      </c>
      <c r="BN93" s="58" t="str">
        <f>IF(SUM(COUNTIFS('Planificación 2026-1'!F:F,"HUAURA",'Planificación 2026-1'!X:X,C93,'Planificación 2026-1'!H:H,"PS"))&gt;0,"P04"," ")</f>
        <v xml:space="preserve"> </v>
      </c>
      <c r="BO93" s="58"/>
      <c r="BP93" s="58" t="str">
        <f>IF(SUM(COUNTIFS('Planificación 2026-1'!F:F,"HUAURA",'Planificación 2026-1'!X:X,C93,'Planificación 2026-1'!H:H,"IN"))&gt;0,"P06"," ")</f>
        <v xml:space="preserve"> </v>
      </c>
      <c r="BQ93" s="58" t="str">
        <f>IF(SUM(COUNTIFS('Planificación 2026-1'!F:F,"HUAURA",'Planificación 2026-1'!X:X,C93,'Planificación 2026-1'!H:H,"CA"))&gt;0,"P07"," ")</f>
        <v xml:space="preserve"> </v>
      </c>
      <c r="BR93" s="58" t="str">
        <f>IF(SUM(COUNTIFS('Planificación 2026-1'!F:F,"HUAURA",'Planificación 2026-1'!X:X,C93,'Planificación 2026-1'!H:H,"DE"))&gt;0,"P08"," ")</f>
        <v xml:space="preserve"> </v>
      </c>
      <c r="BS93" s="58" t="str">
        <f>IF(SUM(COUNTIFS('Planificación 2026-1'!F:F,"HUAURA",'Planificación 2026-1'!X:X,C93,'Planificación 2026-1'!H:H,"OB"))&gt;0,"P09"," ")</f>
        <v xml:space="preserve"> </v>
      </c>
      <c r="BT93" s="58" t="str">
        <f>IF(SUM(COUNTIFS('Planificación 2026-1'!F:F,"HUAURA",'Planificación 2026-1'!X:X,C93,'Planificación 2026-1'!H:H,"MH"))&gt;0,"P31"," ")</f>
        <v xml:space="preserve"> </v>
      </c>
      <c r="BU93" s="58" t="str">
        <f>IF(SUM(COUNTIFS('Planificación 2026-1'!F:F,"HUAURA",'Planificación 2026-1'!X:X,C93,'Planificación 2026-1'!H:H,"IC"))&gt;0,"P32"," ")</f>
        <v xml:space="preserve"> </v>
      </c>
      <c r="BV93" s="58" t="str">
        <f>IF(SUM(COUNTIFS('Planificación 2026-1'!F:F,"HUAURA",'Planificación 2026-1'!X:X,C93,'Planificación 2026-1'!H:H,"AR"))&gt;0,"P34"," ")</f>
        <v xml:space="preserve"> </v>
      </c>
      <c r="BW93" s="58" t="str">
        <f>IF(SUM(COUNTIFS('Planificación 2026-1'!F:F,"HUAURA",'Planificación 2026-1'!X:X,C93,'Planificación 2026-1'!H:H,"T1"))&gt;0,"P35"," ")</f>
        <v xml:space="preserve"> </v>
      </c>
      <c r="BX93" s="58" t="str">
        <f>IF(SUM(COUNTIFS('Planificación 2026-1'!F:F,"HUAURA",'Planificación 2026-1'!X:X,C93,'Planificación 2026-1'!H:H,"T3"))&gt;0,"P36"," ")</f>
        <v xml:space="preserve"> </v>
      </c>
      <c r="BY93" s="58" t="str">
        <f>IF(SUM(COUNTIFS('Planificación 2026-1'!F:F,"HUAURA",'Planificación 2026-1'!X:X,C93,'Planificación 2026-1'!H:H,"T2"))&gt;0,"P37"," ")</f>
        <v xml:space="preserve"> </v>
      </c>
      <c r="BZ93" s="58" t="str">
        <f>IF(SUM(COUNTIFS('Planificación 2026-1'!F:F,"HUAURA",'Planificación 2026-1'!X:X,C93,'Planificación 2026-1'!H:H,"AE"))&gt;0,"P38"," ")</f>
        <v xml:space="preserve"> </v>
      </c>
      <c r="CA93" s="58" t="str">
        <f>IF(SUM(COUNTIFS('Planificación 2026-1'!F:F,"HUAURA",'Planificación 2026-1'!X:X,C93,'Planificación 2026-1'!H:H,"T4"))&gt;0,"P55"," ")</f>
        <v xml:space="preserve"> </v>
      </c>
      <c r="CB93" s="59">
        <f>SUMIFS('Planificación 2026-1'!S:S,'Planificación 2026-1'!X:X,C93,'Planificación 2026-1'!H:H,"AF",'Planificación 2026-1'!I:I,"&gt;2")</f>
        <v>0</v>
      </c>
      <c r="CC93" s="59">
        <f>SUMIFS('Planificación 2026-1'!S:S,'Planificación 2026-1'!X:X,C93,'Planificación 2026-1'!H:H,"EN",'Planificación 2026-1'!I:I,"&gt;2")</f>
        <v>32</v>
      </c>
      <c r="CD93" s="59">
        <f>SUMIFS('Planificación 2026-1'!S:S,'Planificación 2026-1'!X:X,C93,'Planificación 2026-1'!H:H,"IS",'Planificación 2026-1'!I:I,"&gt;2")</f>
        <v>0</v>
      </c>
      <c r="CE93" s="59">
        <f>SUMIFS('Planificación 2026-1'!S:S,'Planificación 2026-1'!X:X,C93,'Planificación 2026-1'!H:H,"PS",'Planificación 2026-1'!I:I,"&gt;2")</f>
        <v>0</v>
      </c>
      <c r="CF93" s="59">
        <f>SUMIFS('Planificación 2026-1'!S:S,'Planificación 2026-1'!X:X,C93,'Planificación 2026-1'!H:H,"IN",'Planificación 2026-1'!I:I,"&gt;2")</f>
        <v>0</v>
      </c>
      <c r="CG93" s="59">
        <f>SUMIFS('Planificación 2026-1'!S:S,'Planificación 2026-1'!X:X,C93,'Planificación 2026-1'!H:H,"CA",'Planificación 2026-1'!I:I,"&gt;2")</f>
        <v>0</v>
      </c>
      <c r="CH93" s="59">
        <f>SUMIFS('Planificación 2026-1'!S:S,'Planificación 2026-1'!X:X,C93,'Planificación 2026-1'!H:H,"DE",'Planificación 2026-1'!I:I,"&gt;2")</f>
        <v>0</v>
      </c>
      <c r="CI93" s="59">
        <f>SUMIFS('Planificación 2026-1'!S:S,'Planificación 2026-1'!X:X,C93,'Planificación 2026-1'!H:H,"OB",'Planificación 2026-1'!I:I,"&gt;2")</f>
        <v>0</v>
      </c>
      <c r="CJ93" s="59">
        <f>SUMIFS('Planificación 2026-1'!S:S,'Planificación 2026-1'!X:X,C93,'Planificación 2026-1'!H:H,"MH",'Planificación 2026-1'!I:I,"&gt;2")</f>
        <v>0</v>
      </c>
      <c r="CK93" s="59">
        <f>SUMIFS('Planificación 2026-1'!S:S,'Planificación 2026-1'!X:X,C93,'Planificación 2026-1'!H:H,"IC",'Planificación 2026-1'!I:I,"&gt;2")</f>
        <v>0</v>
      </c>
      <c r="CL93" s="59">
        <f>SUMIFS('Planificación 2026-1'!S:S,'Planificación 2026-1'!X:X,C93,'Planificación 2026-1'!H:H,"AR",'Planificación 2026-1'!I:I,"&gt;2")</f>
        <v>0</v>
      </c>
      <c r="CM93" s="59">
        <f>SUMIFS('Planificación 2026-1'!S:S,'Planificación 2026-1'!X:X,C93,'Planificación 2026-1'!H:H,"AE",'Planificación 2026-1'!I:I,"&gt;2")</f>
        <v>0</v>
      </c>
      <c r="CN93" s="59">
        <f>SUMIFS('Planificación 2026-1'!S:S,'Planificación 2026-1'!X:X,C93,'Planificación 2026-1'!H:H,"T1",'Planificación 2026-1'!I:I,"&gt;2")</f>
        <v>0</v>
      </c>
      <c r="CO93" s="59">
        <f>SUMIFS('Planificación 2026-1'!S:S,'Planificación 2026-1'!X:X,C93,'Planificación 2026-1'!H:H,"T3",'Planificación 2026-1'!I:I,"&gt;2")</f>
        <v>0</v>
      </c>
      <c r="CP93" s="59">
        <f>SUMIFS('Planificación 2026-1'!S:S,'Planificación 2026-1'!X:X,C93,'Planificación 2026-1'!H:H,"T2",'Planificación 2026-1'!I:I,"&gt;2")</f>
        <v>0</v>
      </c>
      <c r="CQ93" s="59">
        <f>SUMIFS('Planificación 2026-1'!S:S,'Planificación 2026-1'!X:X,C93,'Planificación 2026-1'!H:H,"T4",'Planificación 2026-1'!I:I,"&gt;2")</f>
        <v>0</v>
      </c>
      <c r="CR93" s="59">
        <f>SUMIFS('Planificación 2026-1'!S:S,'Planificación 2026-1'!X:X,C93,'Planificación 2026-1'!H:H,"AF",'Planificación 2026-1'!I:I,"&lt;3")</f>
        <v>0</v>
      </c>
      <c r="CS93" s="59">
        <f>SUMIFS('Planificación 2026-1'!S:S,'Planificación 2026-1'!X:X,C93,'Planificación 2026-1'!H:H,"EN",'Planificación 2026-1'!I:I,"&lt;3")</f>
        <v>0</v>
      </c>
      <c r="CT93" s="59">
        <f>SUMIFS('Planificación 2026-1'!S:S,'Planificación 2026-1'!X:X,C93,'Planificación 2026-1'!H:H,"IS",'Planificación 2026-1'!I:I,"&lt;3")</f>
        <v>0</v>
      </c>
      <c r="CU93" s="59">
        <f>SUMIFS('Planificación 2026-1'!S:S,'Planificación 2026-1'!X:X,C93,'Planificación 2026-1'!H:H,"PS",'Planificación 2026-1'!I:I,"&lt;3")</f>
        <v>0</v>
      </c>
      <c r="CV93" s="59">
        <f>SUMIFS('Planificación 2026-1'!S:S,'Planificación 2026-1'!X:X,C93,'Planificación 2026-1'!H:H,"IN",'Planificación 2026-1'!I:I,"&lt;3")</f>
        <v>0</v>
      </c>
      <c r="CW93" s="59">
        <f>SUMIFS('Planificación 2026-1'!S:S,'Planificación 2026-1'!X:X,C93,'Planificación 2026-1'!H:H,"CA",'Planificación 2026-1'!I:I,"&lt;3")</f>
        <v>0</v>
      </c>
      <c r="CX93" s="59">
        <f>SUMIFS('Planificación 2026-1'!S:S,'Planificación 2026-1'!X:X,C93,'Planificación 2026-1'!H:H,"DE",'Planificación 2026-1'!I:I,"&lt;3")</f>
        <v>0</v>
      </c>
      <c r="CY93" s="59">
        <f>SUMIFS('Planificación 2026-1'!S:S,'Planificación 2026-1'!X:X,C93,'Planificación 2026-1'!H:H,"OB",'Planificación 2026-1'!I:I,"&lt;3")</f>
        <v>0</v>
      </c>
      <c r="CZ93" s="59">
        <f>SUMIFS('Planificación 2026-1'!S:S,'Planificación 2026-1'!X:X,C93,'Planificación 2026-1'!H:H,"MH",'Planificación 2026-1'!I:I,"&lt;3")</f>
        <v>0</v>
      </c>
      <c r="DA93" s="59">
        <f>SUMIFS('Planificación 2026-1'!S:S,'Planificación 2026-1'!X:X,C93,'Planificación 2026-1'!H:H,"IC",'Planificación 2026-1'!I:I,"&lt;3")</f>
        <v>0</v>
      </c>
      <c r="DB93" s="59">
        <f>SUMIFS('Planificación 2026-1'!S:S,'Planificación 2026-1'!X:X,C93,'Planificación 2026-1'!H:H,"AR",'Planificación 2026-1'!I:I,"&lt;3")</f>
        <v>0</v>
      </c>
      <c r="DC93" s="59">
        <f>SUMIFS('Planificación 2026-1'!S:S,'Planificación 2026-1'!X:X,C93,'Planificación 2026-1'!H:H,"AE",'Planificación 2026-1'!I:I,"&lt;3")</f>
        <v>0</v>
      </c>
      <c r="DD93" s="59">
        <f>SUMIFS('Planificación 2026-1'!S:S,'Planificación 2026-1'!X:X,C93,'Planificación 2026-1'!H:H,"T1",'Planificación 2026-1'!I:I,"&lt;3")</f>
        <v>0</v>
      </c>
      <c r="DE93" s="59">
        <f>SUMIFS('Planificación 2026-1'!S:S,'Planificación 2026-1'!X:X,C93,'Planificación 2026-1'!H:H,"T3",'Planificación 2026-1'!I:I,"&lt;3")</f>
        <v>0</v>
      </c>
      <c r="DF93" s="59">
        <f>SUMIFS('Planificación 2026-1'!S:S,'Planificación 2026-1'!X:X,C93,'Planificación 2026-1'!H:H,"T2",'Planificación 2026-1'!I:I,"&lt;3")</f>
        <v>0</v>
      </c>
      <c r="DG93" s="59">
        <f>SUMIFS('Planificación 2026-1'!S:S,'Planificación 2026-1'!X:X,C93,'Planificación 2026-1'!H:H,"T4",'Planificación 2026-1'!I:I,"&lt;3")</f>
        <v>0</v>
      </c>
      <c r="DH93" s="58" t="str">
        <f t="shared" si="17"/>
        <v>P02</v>
      </c>
      <c r="DI93" s="27">
        <f>IF(C93="","",SUMIFS('Planificación 2026-1'!S:S,'Planificación 2026-1'!X:X,C93,'Planificación 2026-1'!F:F,"PRINCIPAL",'Planificación 2026-1'!Y:Y,"VIRTUAL"))</f>
        <v>0</v>
      </c>
      <c r="DJ93" s="27">
        <f>IF(C93="","",SUMIFS('Planificación 2026-1'!S:S,'Planificación 2026-1'!X:X,C93,'Planificación 2026-1'!F:F,"PRINCIPAL",'Planificación 2026-1'!Y:Y,"PRESENCIAL"))</f>
        <v>26</v>
      </c>
      <c r="DK93" s="27">
        <f>IF(C93="","",SUMIFS('Planificación 2026-1'!S:S,'Planificación 2026-1'!X:X,C93,'Planificación 2026-1'!F:F,"PRINCIPAL",'Planificación 2026-1'!Y:Y,"HIBRIDO PRESENCIAL"))</f>
        <v>0</v>
      </c>
      <c r="DL93" s="58" t="str">
        <f t="shared" si="18"/>
        <v>P02</v>
      </c>
      <c r="DM93" s="58">
        <f>IF(C93="","",SUMIFS('Planificación 2026-1'!S:S,'Planificación 2026-1'!X:X,C93,'Planificación 2026-1'!F:F,"FILIAL",'Planificación 2026-1'!Y:Y,"VIRTUAL"))</f>
        <v>6</v>
      </c>
      <c r="DN93" s="60">
        <f>IF(C93="","",SUMIFS('Planificación 2026-1'!S:S,'Planificación 2026-1'!X:X,C93,'Planificación 2026-1'!F:F,"FILIAL",'Planificación 2026-1'!Y:Y,"PRESENCIAL"))</f>
        <v>0</v>
      </c>
      <c r="DO93" s="29">
        <f>IF(C93="","",SUMIFS('Planificación 2026-1'!S:S,'Planificación 2026-1'!X:X,C93,'Planificación 2026-1'!F:F,"FILIAL",'Planificación 2026-1'!Y:Y,"HIBRIDO PRESENCIAL"))</f>
        <v>0</v>
      </c>
      <c r="DP93" s="61" t="str">
        <f t="shared" si="19"/>
        <v/>
      </c>
      <c r="DQ93" s="58">
        <f>IF(C93="","",SUMIFS('Planificación 2026-1'!S:S,'Planificación 2026-1'!X:X,C93,'Planificación 2026-1'!F:F,"SUNAMPE",'Planificación 2026-1'!Y:Y,"VIRTUAL"))</f>
        <v>0</v>
      </c>
      <c r="DR93" s="29">
        <f>IF(C93="","",SUMIFS('Planificación 2026-1'!S:S,'Planificación 2026-1'!X:X,C93,'Planificación 2026-1'!F:F,"SUNAMPE",'Planificación 2026-1'!Y:Y,"PRESENCIAL"))</f>
        <v>0</v>
      </c>
      <c r="DS93" s="61" t="str">
        <f t="shared" si="20"/>
        <v/>
      </c>
      <c r="DT93" s="58">
        <f>IF(C93="","",SUMIFS('Planificación 2026-1'!S:S,'Planificación 2026-1'!X:X,C93,'Planificación 2026-1'!F:F,"HUAURA",'Planificación 2026-1'!Y:Y,"VIRTUAL"))</f>
        <v>0</v>
      </c>
      <c r="DU93" s="29">
        <f>IF(C93="","",SUMIFS('Planificación 2026-1'!S:S,'Planificación 2026-1'!X:X,C93,'Planificación 2026-1'!F:F,"HUAURA",'Planificación 2026-1'!Y:Y,"PRESENCIAL"))</f>
        <v>0</v>
      </c>
      <c r="DV93" s="32">
        <f>SUMIFS('Planificación 2026-1'!S:S,'Planificación 2026-1'!X:X,C93,'Planificación 2026-1'!F:F,"PRINCIPAL",'Planificación 2026-1'!Y:Y,"VIRTUAL",'Planificación 2026-1'!I:I,"&gt;2")</f>
        <v>0</v>
      </c>
      <c r="DW93" s="32">
        <f>SUMIFS('Planificación 2026-1'!S:S,'Planificación 2026-1'!X:X,C93,'Planificación 2026-1'!F:F,"PRINCIPAL",'Planificación 2026-1'!Y:Y,"&lt;&gt;VIRTUAL",'Planificación 2026-1'!I:I,"&gt;2")</f>
        <v>26</v>
      </c>
      <c r="DX93" s="32">
        <f>SUMIFS('Planificación 2026-1'!S:S,'Planificación 2026-1'!X:X,C93,'Planificación 2026-1'!F:F,"SUNAMPE",'Planificación 2026-1'!Y:Y,"VIRTUAL",'Planificación 2026-1'!I:I,"&gt;2")</f>
        <v>0</v>
      </c>
      <c r="DY93" s="32">
        <f>SUMIFS('Planificación 2026-1'!S:S,'Planificación 2026-1'!X:X,C93,'Planificación 2026-1'!F:F,"SUNAMPE",'Planificación 2026-1'!Y:Y,"&lt;&gt;VIRTUAL",'Planificación 2026-1'!I:I,"&gt;2")</f>
        <v>0</v>
      </c>
      <c r="DZ93" s="32">
        <f>SUMIFS('Planificación 2026-1'!S:S,'Planificación 2026-1'!X:X,C93,'Planificación 2026-1'!F:F,"FILIAL",'Planificación 2026-1'!Y:Y,"VIRTUAL",'Planificación 2026-1'!I:I,"&gt;2")</f>
        <v>6</v>
      </c>
      <c r="EA93" s="32">
        <f>SUMIFS('Planificación 2026-1'!S:S,'Planificación 2026-1'!X:X,C93,'Planificación 2026-1'!F:F,"FILIAL",'Planificación 2026-1'!Y:Y,"&lt;&gt;VIRTUAL",'Planificación 2026-1'!I:I,"&gt;2")</f>
        <v>0</v>
      </c>
      <c r="EB93" s="32">
        <f>SUMIFS('Planificación 2026-1'!S:S,'Planificación 2026-1'!X:X,C93,'Planificación 2026-1'!F:F,"PORUMA",'Planificación 2026-1'!Y:Y,"VIRTUAL",'Planificación 2026-1'!I:I,"&gt;2")</f>
        <v>0</v>
      </c>
      <c r="EC93" s="32">
        <f>SUMIFS('Planificación 2026-1'!S:S,'Planificación 2026-1'!X:X,C93,'Planificación 2026-1'!F:F,"PORUMA",'Planificación 2026-1'!Y:Y,"&lt;&gt;VIRTUAL",'Planificación 2026-1'!I:I,"&gt;2")</f>
        <v>0</v>
      </c>
      <c r="ED93" s="32">
        <f>SUMIFS('Planificación 2026-1'!S:S,'Planificación 2026-1'!X:X,C93,'Planificación 2026-1'!F:F,"HUAURA",'Planificación 2026-1'!Y:Y,"VIRTUAL",'Planificación 2026-1'!I:I,"&gt;2")</f>
        <v>0</v>
      </c>
      <c r="EE93" s="32">
        <f>SUMIFS('Planificación 2026-1'!S:S,'Planificación 2026-1'!X:X,C93,'Planificación 2026-1'!F:F,"HUAURA",'Planificación 2026-1'!Y:Y,"&lt;&gt;VIRTUAL",'Planificación 2026-1'!I:I,"&gt;2")</f>
        <v>0</v>
      </c>
      <c r="EF93" s="32">
        <f>SUMIFS('Planificación 2026-1'!S:S,'Planificación 2026-1'!X:X,C93,'Planificación 2026-1'!F:F,"PRINCIPAL",'Planificación 2026-1'!Y:Y,"VIRTUAL",'Planificación 2026-1'!I:I,"&lt;3")</f>
        <v>0</v>
      </c>
      <c r="EG93" s="32">
        <f>SUMIFS('Planificación 2026-1'!S:S,'Planificación 2026-1'!X:X,C93,'Planificación 2026-1'!F:F,"PRINCIPAL",'Planificación 2026-1'!Y:Y,"&lt;&gt;VIRTUAL",'Planificación 2026-1'!I:I,"&lt;3")</f>
        <v>0</v>
      </c>
      <c r="EH93" s="32">
        <f>SUMIFS('Planificación 2026-1'!S:S,'Planificación 2026-1'!X:X,C93,'Planificación 2026-1'!F:F,"SUNAMPE",'Planificación 2026-1'!Y:Y,"VIRTUAL",'Planificación 2026-1'!I:I,"&lt;3")</f>
        <v>0</v>
      </c>
      <c r="EI93" s="32">
        <f>SUMIFS('Planificación 2026-1'!S:S,'Planificación 2026-1'!X:X,C93,'Planificación 2026-1'!F:F,"SUNAMPE",'Planificación 2026-1'!Y:Y,"&lt;&gt;VIRTUAL",'Planificación 2026-1'!I:I,"&lt;3")</f>
        <v>0</v>
      </c>
      <c r="EJ93" s="32">
        <f>SUMIFS('Planificación 2026-1'!S:S,'Planificación 2026-1'!X:X,C93,'Planificación 2026-1'!F:F,"FILIAL",'Planificación 2026-1'!Y:Y,"VIRTUAL",'Planificación 2026-1'!I:I,"&lt;3")</f>
        <v>0</v>
      </c>
      <c r="EK93" s="32">
        <f>SUMIFS('Planificación 2026-1'!S:S,'Planificación 2026-1'!X:X,C93,'Planificación 2026-1'!F:F,"FILIAL",'Planificación 2026-1'!Y:Y,"&lt;&gt;VIRTUAL",'Planificación 2026-1'!I:I,"&lt;3")</f>
        <v>0</v>
      </c>
      <c r="EL93" s="32">
        <f>SUMIFS('Planificación 2026-1'!S:S,'Planificación 2026-1'!X:X,C93,'Planificación 2026-1'!F:F,"PORUMA",'Planificación 2026-1'!Y:Y,"VIRTUAL",'Planificación 2026-1'!I:I,"&lt;3")</f>
        <v>0</v>
      </c>
      <c r="EM93" s="32">
        <f>SUMIFS('Planificación 2026-1'!S:S,'Planificación 2026-1'!X:X,C93,'Planificación 2026-1'!F:F,"PORUMA",'Planificación 2026-1'!Y:Y,"&lt;&gt;VIRTUAL",'Planificación 2026-1'!I:I,"&lt;3")</f>
        <v>0</v>
      </c>
      <c r="EN93" s="32">
        <f>SUMIFS('Planificación 2026-1'!S:S,'Planificación 2026-1'!X:X,C93,'Planificación 2026-1'!F:F,"HUAURA",'Planificación 2026-1'!Y:Y,"VIRTUAL",'Planificación 2026-1'!I:I,"&lt;3")</f>
        <v>0</v>
      </c>
      <c r="EO93" s="32">
        <f>SUMIFS('Planificación 2026-1'!S:S,'Planificación 2026-1'!X:X,C93,'Planificación 2026-1'!F:F,"HUAURA",'Planificación 2026-1'!Y:Y,"&lt;&gt;VIRTUAL",'Planificación 2026-1'!I:I,"&lt;3")</f>
        <v>0</v>
      </c>
      <c r="EP93" s="32">
        <f t="shared" si="32"/>
        <v>6</v>
      </c>
      <c r="EQ93" s="32">
        <f t="shared" si="21"/>
        <v>0</v>
      </c>
      <c r="ER93" s="32">
        <f t="shared" si="22"/>
        <v>0</v>
      </c>
      <c r="ES93" s="32">
        <f t="shared" si="23"/>
        <v>26</v>
      </c>
      <c r="ET93" s="32">
        <f t="shared" si="24"/>
        <v>0</v>
      </c>
      <c r="EU93" s="32">
        <f t="shared" si="25"/>
        <v>32</v>
      </c>
      <c r="EV93" s="32" t="b">
        <f>EXACT(EU93,E93)</f>
        <v>1</v>
      </c>
      <c r="EW93" s="32"/>
      <c r="EX93" s="32">
        <f t="shared" si="14"/>
        <v>6</v>
      </c>
      <c r="EY93" s="32">
        <f t="shared" si="15"/>
        <v>26</v>
      </c>
      <c r="EZ93" s="32" t="b">
        <f>EXACT(SUM(EX93:EY93),E93)</f>
        <v>1</v>
      </c>
      <c r="FA93" s="32" t="str">
        <f t="shared" si="16"/>
        <v>FILIAL-HUAURA</v>
      </c>
      <c r="FB93" s="32" t="str">
        <f t="shared" si="26"/>
        <v>MAS PRESENCIAL</v>
      </c>
    </row>
    <row r="94" spans="1:158">
      <c r="A94" s="33"/>
      <c r="B94" s="65">
        <v>91</v>
      </c>
      <c r="C94" s="32" t="s">
        <v>296</v>
      </c>
      <c r="D94" s="429">
        <v>43757708</v>
      </c>
      <c r="E94" s="62">
        <f>SUMIF('Planificación 2026-1'!X:X,C94,'Planificación 2026-1'!S:S)</f>
        <v>24</v>
      </c>
      <c r="F94" s="63" t="s">
        <v>199</v>
      </c>
      <c r="G94" s="454" t="s">
        <v>200</v>
      </c>
      <c r="H94" s="64" t="s">
        <v>38</v>
      </c>
      <c r="I94" s="64" t="s">
        <v>156</v>
      </c>
      <c r="J94" s="32" t="s">
        <v>38</v>
      </c>
      <c r="K94" s="32" t="s">
        <v>156</v>
      </c>
      <c r="L94" s="57" t="str">
        <f>IF(SUM(COUNTIFS('Planificación 2026-1'!F:F,"PRINCIPAL",'Planificación 2026-1'!X:X,C94,'Planificación 2026-1'!H:H,"AF"))&gt;0,"P01"," ")</f>
        <v xml:space="preserve"> </v>
      </c>
      <c r="M94" s="58" t="str">
        <f>IF(SUM(COUNTIFS('Planificación 2026-1'!F:F,"PRINCIPAL",'Planificación 2026-1'!X:X,C94,'Planificación 2026-1'!H:H,"EN"))&gt;0,"P02"," ")</f>
        <v xml:space="preserve"> </v>
      </c>
      <c r="N94" s="58" t="str">
        <f>IF(SUM(COUNTIFS('Planificación 2026-1'!F:F,"PRINCIPAL",'Planificación 2026-1'!X:X,C94,'Planificación 2026-1'!H:H,"IS"))&gt;0,"P03"," ")</f>
        <v xml:space="preserve"> </v>
      </c>
      <c r="O94" s="58" t="str">
        <f>IF(SUM(COUNTIFS('Planificación 2026-1'!F:F,"PRINCIPAL",'Planificación 2026-1'!X:X,C94,'Planificación 2026-1'!H:H,"PS"))&gt;0,"P04"," ")</f>
        <v xml:space="preserve"> </v>
      </c>
      <c r="P94" s="58"/>
      <c r="Q94" s="58" t="str">
        <f>IF(SUM(COUNTIFS('Planificación 2026-1'!F:F,"PRINCIPAL",'Planificación 2026-1'!X:X,C94,'Planificación 2026-1'!H:H,"IN"))&gt;0,"P06"," ")</f>
        <v xml:space="preserve"> </v>
      </c>
      <c r="R94" s="58" t="str">
        <f>IF(SUM(COUNTIFS('Planificación 2026-1'!F:F,"PRINCIPAL",'Planificación 2026-1'!X:X,C94,'Planificación 2026-1'!H:H,"CA"))&gt;0,"P07"," ")</f>
        <v xml:space="preserve"> </v>
      </c>
      <c r="S94" s="58" t="str">
        <f>IF(SUM(COUNTIFS('Planificación 2026-1'!F:F,"PRINCIPAL",'Planificación 2026-1'!X:X,C94,'Planificación 2026-1'!H:H,"DE"))&gt;0,"P08"," ")</f>
        <v xml:space="preserve"> </v>
      </c>
      <c r="T94" s="58" t="str">
        <f>IF(SUM(COUNTIFS('Planificación 2026-1'!F:F,"PRINCIPAL",'Planificación 2026-1'!X:X,C94,'Planificación 2026-1'!H:H,"OB"))&gt;0,"P09"," ")</f>
        <v xml:space="preserve"> </v>
      </c>
      <c r="U94" s="58" t="str">
        <f>IF(SUM(COUNTIFS('Planificación 2026-1'!F:F,"PRINCIPAL",'Planificación 2026-1'!X:X,C94,'Planificación 2026-1'!H:H,"MH"))&gt;0,"P31"," ")</f>
        <v xml:space="preserve"> </v>
      </c>
      <c r="V94" s="58" t="str">
        <f>IF(SUM(COUNTIFS('Planificación 2026-1'!F:F,"PRINCIPAL",'Planificación 2026-1'!X:X,C94,'Planificación 2026-1'!H:H,"IC"))&gt;0,"P32"," ")</f>
        <v xml:space="preserve"> </v>
      </c>
      <c r="W94" s="58" t="str">
        <f>IF(SUM(COUNTIFS('Planificación 2026-1'!F:F,"PRINCIPAL",'Planificación 2026-1'!X:X,C94,'Planificación 2026-1'!H:H,"AR"))&gt;0,"P34"," ")</f>
        <v xml:space="preserve"> </v>
      </c>
      <c r="X94" s="58" t="str">
        <f>IF(SUM(COUNTIFS('Planificación 2026-1'!F:F,"PRINCIPAL",'Planificación 2026-1'!X:X,C94,'Planificación 2026-1'!H:H,"T1"))&gt;0,"P35"," ")</f>
        <v xml:space="preserve"> </v>
      </c>
      <c r="Y94" s="58" t="str">
        <f>IF(SUM(COUNTIFS('Planificación 2026-1'!F:F,"PRINCIPAL",'Planificación 2026-1'!X:X,C94,'Planificación 2026-1'!H:H,"T3"))&gt;0,"P36"," ")</f>
        <v xml:space="preserve"> </v>
      </c>
      <c r="Z94" s="58" t="str">
        <f>IF(SUM(COUNTIFS('Planificación 2026-1'!F:F,"PRINCIPAL",'Planificación 2026-1'!X:X,C94,'Planificación 2026-1'!H:H,"T2"))&gt;0,"P37"," ")</f>
        <v xml:space="preserve"> </v>
      </c>
      <c r="AA94" s="58" t="str">
        <f>IF(SUM(COUNTIFS('Planificación 2026-1'!F:F,"PRINCIPAL",'Planificación 2026-1'!X:X,C94,'Planificación 2026-1'!H:H,"AE"))&gt;0,"P38"," ")</f>
        <v xml:space="preserve"> </v>
      </c>
      <c r="AB94" s="58" t="str">
        <f>IF(SUM(COUNTIFS('Planificación 2026-1'!F:F,"PRINCIPAL",'Planificación 2026-1'!X:X,C94,'Planificación 2026-1'!H:H,"T4"))&gt;0,"P55"," ")</f>
        <v xml:space="preserve"> </v>
      </c>
      <c r="AC94" s="58" t="str">
        <f>IF(SUM(COUNTIFS('Planificación 2026-1'!F:F,"FILIAL",'Planificación 2026-1'!X:X,C94,'Planificación 2026-1'!H:H,"AF"))&gt;0," P01"," ")</f>
        <v xml:space="preserve"> </v>
      </c>
      <c r="AD94" s="58" t="str">
        <f>IF(SUM(COUNTIFS('Planificación 2026-1'!F:F,"FILIAL",'Planificación 2026-1'!X:X,C94,'Planificación 2026-1'!H:H,"EN"))&gt;0,"P02"," ")</f>
        <v xml:space="preserve"> </v>
      </c>
      <c r="AE94" s="58" t="str">
        <f>IF(SUM(COUNTIFS('Planificación 2026-1'!F:F,"FILIAL",'Planificación 2026-1'!X:X,C94,'Planificación 2026-1'!H:H,"IS"))&gt;0,"P03"," ")</f>
        <v xml:space="preserve"> </v>
      </c>
      <c r="AF94" s="58" t="str">
        <f>IF(SUM(COUNTIFS('Planificación 2026-1'!F:F,"FILIAL",'Planificación 2026-1'!X:X,C94,'Planificación 2026-1'!H:H,"PS"))&gt;0,"P04"," ")</f>
        <v xml:space="preserve"> </v>
      </c>
      <c r="AG94" s="58"/>
      <c r="AH94" s="58" t="str">
        <f>IF(SUM(COUNTIFS('Planificación 2026-1'!F:F,"FILIAL",'Planificación 2026-1'!X:X,C94,'Planificación 2026-1'!H:H,"IN"))&gt;0,"P06"," ")</f>
        <v xml:space="preserve"> </v>
      </c>
      <c r="AI94" s="58" t="str">
        <f>IF(SUM(COUNTIFS('Planificación 2026-1'!F:F,"FILIAL",'Planificación 2026-1'!X:X,C94,'Planificación 2026-1'!H:H,"CA"))&gt;0,"P07"," ")</f>
        <v xml:space="preserve"> </v>
      </c>
      <c r="AJ94" s="58" t="str">
        <f>IF(SUM(COUNTIFS('Planificación 2026-1'!F:F,"FILIAL",'Planificación 2026-1'!X:X,C94,'Planificación 2026-1'!H:H,"DE"))&gt;0,"P08"," ")</f>
        <v xml:space="preserve"> </v>
      </c>
      <c r="AK94" s="58" t="str">
        <f>IF(SUM(COUNTIFS('Planificación 2026-1'!F:F,"FILIAL",'Planificación 2026-1'!X:X,C94,'Planificación 2026-1'!H:H,"OB"))&gt;0,"P09"," ")</f>
        <v>P09</v>
      </c>
      <c r="AL94" s="58" t="str">
        <f>IF(SUM(COUNTIFS('Planificación 2026-1'!F:F,"FILIAL",'Planificación 2026-1'!X:X,C94,'Planificación 2026-1'!H:H,"MH"))&gt;0,"P31"," ")</f>
        <v xml:space="preserve"> </v>
      </c>
      <c r="AM94" s="58" t="str">
        <f>IF(SUM(COUNTIFS('Planificación 2026-1'!F:F,"FILIAL",'Planificación 2026-1'!X:X,C94,'Planificación 2026-1'!H:H,"IC"))&gt;0,"P32"," ")</f>
        <v xml:space="preserve"> </v>
      </c>
      <c r="AN94" s="58" t="str">
        <f>IF(SUM(COUNTIFS('Planificación 2026-1'!F:F,"FILIAL",'Planificación 2026-1'!X:X,C94,'Planificación 2026-1'!H:H,"AR"))&gt;0,"P34"," ")</f>
        <v xml:space="preserve"> </v>
      </c>
      <c r="AO94" s="58" t="str">
        <f>IF(SUM(COUNTIFS('Planificación 2026-1'!F:F,"FILIAL",'Planificación 2026-1'!X:X,C94,'Planificación 2026-1'!H:H,"T1"))&gt;0,"P35"," ")</f>
        <v xml:space="preserve"> </v>
      </c>
      <c r="AP94" s="58" t="str">
        <f>IF(SUM(COUNTIFS('Planificación 2026-1'!F:F,"FILIAL",'Planificación 2026-1'!X:X,C94,'Planificación 2026-1'!H:H,"T3"))&gt;0,"P36"," ")</f>
        <v xml:space="preserve"> </v>
      </c>
      <c r="AQ94" s="58" t="str">
        <f>IF(SUM(COUNTIFS('Planificación 2026-1'!F:F,"FILIAL",'Planificación 2026-1'!X:X,C94,'Planificación 2026-1'!H:H,"T2"))&gt;0,"P37"," ")</f>
        <v xml:space="preserve"> </v>
      </c>
      <c r="AR94" s="58" t="str">
        <f>IF(SUM(COUNTIFS('Planificación 2026-1'!F:F,"FILIAL",'Planificación 2026-1'!X:X,C94,'Planificación 2026-1'!H:H,"AE"))&gt;0,"P38"," ")</f>
        <v xml:space="preserve"> </v>
      </c>
      <c r="AS94" s="58" t="str">
        <f>IF(SUM(COUNTIFS('Planificación 2026-1'!F:F,"FILIAL",'Planificación 2026-1'!X:X,C94,'Planificación 2026-1'!H:H,"T4"))&gt;0,"P55"," ")</f>
        <v xml:space="preserve"> </v>
      </c>
      <c r="AT94" s="58" t="str">
        <f>IF(SUM(COUNTIFS('Planificación 2026-1'!F:F,"SUNAMPE",'Planificación 2026-1'!X:X,C94,'Planificación 2026-1'!H:H,"AF"))&gt;0," P01"," ")</f>
        <v xml:space="preserve"> </v>
      </c>
      <c r="AU94" s="58" t="str">
        <f>IF(SUM(COUNTIFS('Planificación 2026-1'!F:F,"SUNAMPE",'Planificación 2026-1'!X:X,C94,'Planificación 2026-1'!H:H,"EN"))&gt;0,"P02"," ")</f>
        <v xml:space="preserve"> </v>
      </c>
      <c r="AV94" s="58" t="str">
        <f>IF(SUM(COUNTIFS('Planificación 2026-1'!F:F,"SUNAMPE",'Planificación 2026-1'!X:X,C94,'Planificación 2026-1'!H:H,"IS"))&gt;0,"P03"," ")</f>
        <v xml:space="preserve"> </v>
      </c>
      <c r="AW94" s="58" t="str">
        <f>IF(SUM(COUNTIFS('Planificación 2026-1'!F:F,"SUNAMPE",'Planificación 2026-1'!X:X,C94,'Planificación 2026-1'!H:H,"PS"))&gt;0,"P04"," ")</f>
        <v xml:space="preserve"> </v>
      </c>
      <c r="AX94" s="58"/>
      <c r="AY94" s="58" t="str">
        <f>IF(SUM(COUNTIFS('Planificación 2026-1'!F:F,"SUNAMPE",'Planificación 2026-1'!X:X,C94,'Planificación 2026-1'!H:H,"IN"))&gt;0,"P06"," ")</f>
        <v xml:space="preserve"> </v>
      </c>
      <c r="AZ94" s="58" t="str">
        <f>IF(SUM(COUNTIFS('Planificación 2026-1'!F:F,"SUNAMPE",'Planificación 2026-1'!X:X,C94,'Planificación 2026-1'!H:H,"CA"))&gt;0,"P07"," ")</f>
        <v xml:space="preserve"> </v>
      </c>
      <c r="BA94" s="58" t="str">
        <f>IF(SUM(COUNTIFS('Planificación 2026-1'!F:F,"SUNAMPE",'Planificación 2026-1'!X:X,C94,'Planificación 2026-1'!H:H,"DE"))&gt;0,"P08"," ")</f>
        <v xml:space="preserve"> </v>
      </c>
      <c r="BB94" s="58" t="str">
        <f>IF(SUM(COUNTIFS('Planificación 2026-1'!F:F,"SUNAMPE",'Planificación 2026-1'!X:X,C94,'Planificación 2026-1'!H:H,"OB"))&gt;0,"P09"," ")</f>
        <v xml:space="preserve"> </v>
      </c>
      <c r="BC94" s="58" t="str">
        <f>IF(SUM(COUNTIFS('Planificación 2026-1'!F:F,"SUNAMPE",'Planificación 2026-1'!X:X,C94,'Planificación 2026-1'!H:H,"MH"))&gt;0,"P31"," ")</f>
        <v xml:space="preserve"> </v>
      </c>
      <c r="BD94" s="58" t="str">
        <f>IF(SUM(COUNTIFS('Planificación 2026-1'!F:F,"SUNAMPE",'Planificación 2026-1'!X:X,C94,'Planificación 2026-1'!H:H,"IC"))&gt;0,"P32"," ")</f>
        <v xml:space="preserve"> </v>
      </c>
      <c r="BE94" s="58" t="str">
        <f>IF(SUM(COUNTIFS('Planificación 2026-1'!F:F,"SUNAMPE",'Planificación 2026-1'!X:X,C94,'Planificación 2026-1'!H:H,"AR"))&gt;0,"P34"," ")</f>
        <v xml:space="preserve"> </v>
      </c>
      <c r="BF94" s="58" t="str">
        <f>IF(SUM(COUNTIFS('Planificación 2026-1'!F:F,"SUNAMPE",'Planificación 2026-1'!X:X,C94,'Planificación 2026-1'!H:H,"T1"))&gt;0,"P35"," ")</f>
        <v xml:space="preserve"> </v>
      </c>
      <c r="BG94" s="58" t="str">
        <f>IF(SUM(COUNTIFS('Planificación 2026-1'!F:F,"SUNAMPE",'Planificación 2026-1'!X:X,C94,'Planificación 2026-1'!H:H,"T3"))&gt;0,"P36"," ")</f>
        <v xml:space="preserve"> </v>
      </c>
      <c r="BH94" s="58" t="str">
        <f>IF(SUM(COUNTIFS('Planificación 2026-1'!F:F,"SUNAMPE",'Planificación 2026-1'!X:X,C94,'Planificación 2026-1'!H:H,"T2"))&gt;0,"P37"," ")</f>
        <v xml:space="preserve"> </v>
      </c>
      <c r="BI94" s="58" t="str">
        <f>IF(SUM(COUNTIFS('Planificación 2026-1'!F:F,"SUNAMPE",'Planificación 2026-1'!X:X,C94,'Planificación 2026-1'!H:H,"AE"))&gt;0,"P38"," ")</f>
        <v xml:space="preserve"> </v>
      </c>
      <c r="BJ94" s="58" t="str">
        <f>IF(SUM(COUNTIFS('Planificación 2026-1'!F:F,"SUNAMPE",'Planificación 2026-1'!X:X,C94,'Planificación 2026-1'!H:H,"T4"))&gt;0,"P55"," ")</f>
        <v xml:space="preserve"> </v>
      </c>
      <c r="BK94" s="58" t="str">
        <f>IF(SUM(COUNTIFS('Planificación 2026-1'!F:F,"HUAURA",'Planificación 2026-1'!X:X,C94,'Planificación 2026-1'!H:H,"AF"))&gt;0," P01"," ")</f>
        <v xml:space="preserve"> </v>
      </c>
      <c r="BL94" s="58" t="str">
        <f>IF(SUM(COUNTIFS('Planificación 2026-1'!F:F,"HUAURA",'Planificación 2026-1'!X:X,C94,'Planificación 2026-1'!H:H,"EN"))&gt;0,"P02"," ")</f>
        <v xml:space="preserve"> </v>
      </c>
      <c r="BM94" s="58" t="str">
        <f>IF(SUM(COUNTIFS('Planificación 2026-1'!F:F,"HUAURA",'Planificación 2026-1'!X:X,C94,'Planificación 2026-1'!H:H,"IS"))&gt;0,"P03"," ")</f>
        <v xml:space="preserve"> </v>
      </c>
      <c r="BN94" s="58" t="str">
        <f>IF(SUM(COUNTIFS('Planificación 2026-1'!F:F,"HUAURA",'Planificación 2026-1'!X:X,C94,'Planificación 2026-1'!H:H,"PS"))&gt;0,"P04"," ")</f>
        <v xml:space="preserve"> </v>
      </c>
      <c r="BO94" s="58"/>
      <c r="BP94" s="58" t="str">
        <f>IF(SUM(COUNTIFS('Planificación 2026-1'!F:F,"HUAURA",'Planificación 2026-1'!X:X,C94,'Planificación 2026-1'!H:H,"IN"))&gt;0,"P06"," ")</f>
        <v xml:space="preserve"> </v>
      </c>
      <c r="BQ94" s="58" t="str">
        <f>IF(SUM(COUNTIFS('Planificación 2026-1'!F:F,"HUAURA",'Planificación 2026-1'!X:X,C94,'Planificación 2026-1'!H:H,"CA"))&gt;0,"P07"," ")</f>
        <v xml:space="preserve"> </v>
      </c>
      <c r="BR94" s="58" t="str">
        <f>IF(SUM(COUNTIFS('Planificación 2026-1'!F:F,"HUAURA",'Planificación 2026-1'!X:X,C94,'Planificación 2026-1'!H:H,"DE"))&gt;0,"P08"," ")</f>
        <v xml:space="preserve"> </v>
      </c>
      <c r="BS94" s="58" t="str">
        <f>IF(SUM(COUNTIFS('Planificación 2026-1'!F:F,"HUAURA",'Planificación 2026-1'!X:X,C94,'Planificación 2026-1'!H:H,"OB"))&gt;0,"P09"," ")</f>
        <v xml:space="preserve"> </v>
      </c>
      <c r="BT94" s="58" t="str">
        <f>IF(SUM(COUNTIFS('Planificación 2026-1'!F:F,"HUAURA",'Planificación 2026-1'!X:X,C94,'Planificación 2026-1'!H:H,"MH"))&gt;0,"P31"," ")</f>
        <v xml:space="preserve"> </v>
      </c>
      <c r="BU94" s="58" t="str">
        <f>IF(SUM(COUNTIFS('Planificación 2026-1'!F:F,"HUAURA",'Planificación 2026-1'!X:X,C94,'Planificación 2026-1'!H:H,"IC"))&gt;0,"P32"," ")</f>
        <v xml:space="preserve"> </v>
      </c>
      <c r="BV94" s="58" t="str">
        <f>IF(SUM(COUNTIFS('Planificación 2026-1'!F:F,"HUAURA",'Planificación 2026-1'!X:X,C94,'Planificación 2026-1'!H:H,"AR"))&gt;0,"P34"," ")</f>
        <v xml:space="preserve"> </v>
      </c>
      <c r="BW94" s="58" t="str">
        <f>IF(SUM(COUNTIFS('Planificación 2026-1'!F:F,"HUAURA",'Planificación 2026-1'!X:X,C94,'Planificación 2026-1'!H:H,"T1"))&gt;0,"P35"," ")</f>
        <v xml:space="preserve"> </v>
      </c>
      <c r="BX94" s="58" t="str">
        <f>IF(SUM(COUNTIFS('Planificación 2026-1'!F:F,"HUAURA",'Planificación 2026-1'!X:X,C94,'Planificación 2026-1'!H:H,"T3"))&gt;0,"P36"," ")</f>
        <v xml:space="preserve"> </v>
      </c>
      <c r="BY94" s="58" t="str">
        <f>IF(SUM(COUNTIFS('Planificación 2026-1'!F:F,"HUAURA",'Planificación 2026-1'!X:X,C94,'Planificación 2026-1'!H:H,"T2"))&gt;0,"P37"," ")</f>
        <v xml:space="preserve"> </v>
      </c>
      <c r="BZ94" s="58" t="str">
        <f>IF(SUM(COUNTIFS('Planificación 2026-1'!F:F,"HUAURA",'Planificación 2026-1'!X:X,C94,'Planificación 2026-1'!H:H,"AE"))&gt;0,"P38"," ")</f>
        <v xml:space="preserve"> </v>
      </c>
      <c r="CA94" s="58" t="str">
        <f>IF(SUM(COUNTIFS('Planificación 2026-1'!F:F,"HUAURA",'Planificación 2026-1'!X:X,C94,'Planificación 2026-1'!H:H,"T4"))&gt;0,"P55"," ")</f>
        <v xml:space="preserve"> </v>
      </c>
      <c r="CB94" s="59">
        <f>SUMIFS('Planificación 2026-1'!S:S,'Planificación 2026-1'!X:X,C94,'Planificación 2026-1'!H:H,"AF",'Planificación 2026-1'!I:I,"&gt;2")</f>
        <v>0</v>
      </c>
      <c r="CC94" s="59">
        <f>SUMIFS('Planificación 2026-1'!S:S,'Planificación 2026-1'!X:X,C94,'Planificación 2026-1'!H:H,"EN",'Planificación 2026-1'!I:I,"&gt;2")</f>
        <v>0</v>
      </c>
      <c r="CD94" s="59">
        <f>SUMIFS('Planificación 2026-1'!S:S,'Planificación 2026-1'!X:X,C94,'Planificación 2026-1'!H:H,"IS",'Planificación 2026-1'!I:I,"&gt;2")</f>
        <v>0</v>
      </c>
      <c r="CE94" s="59">
        <f>SUMIFS('Planificación 2026-1'!S:S,'Planificación 2026-1'!X:X,C94,'Planificación 2026-1'!H:H,"PS",'Planificación 2026-1'!I:I,"&gt;2")</f>
        <v>0</v>
      </c>
      <c r="CF94" s="59">
        <f>SUMIFS('Planificación 2026-1'!S:S,'Planificación 2026-1'!X:X,C94,'Planificación 2026-1'!H:H,"IN",'Planificación 2026-1'!I:I,"&gt;2")</f>
        <v>0</v>
      </c>
      <c r="CG94" s="59">
        <f>SUMIFS('Planificación 2026-1'!S:S,'Planificación 2026-1'!X:X,C94,'Planificación 2026-1'!H:H,"CA",'Planificación 2026-1'!I:I,"&gt;2")</f>
        <v>0</v>
      </c>
      <c r="CH94" s="59">
        <f>SUMIFS('Planificación 2026-1'!S:S,'Planificación 2026-1'!X:X,C94,'Planificación 2026-1'!H:H,"DE",'Planificación 2026-1'!I:I,"&gt;2")</f>
        <v>0</v>
      </c>
      <c r="CI94" s="59">
        <f>SUMIFS('Planificación 2026-1'!S:S,'Planificación 2026-1'!X:X,C94,'Planificación 2026-1'!H:H,"OB",'Planificación 2026-1'!I:I,"&gt;2")</f>
        <v>24</v>
      </c>
      <c r="CJ94" s="59">
        <f>SUMIFS('Planificación 2026-1'!S:S,'Planificación 2026-1'!X:X,C94,'Planificación 2026-1'!H:H,"MH",'Planificación 2026-1'!I:I,"&gt;2")</f>
        <v>0</v>
      </c>
      <c r="CK94" s="59">
        <f>SUMIFS('Planificación 2026-1'!S:S,'Planificación 2026-1'!X:X,C94,'Planificación 2026-1'!H:H,"IC",'Planificación 2026-1'!I:I,"&gt;2")</f>
        <v>0</v>
      </c>
      <c r="CL94" s="59">
        <f>SUMIFS('Planificación 2026-1'!S:S,'Planificación 2026-1'!X:X,C94,'Planificación 2026-1'!H:H,"AR",'Planificación 2026-1'!I:I,"&gt;2")</f>
        <v>0</v>
      </c>
      <c r="CM94" s="59">
        <f>SUMIFS('Planificación 2026-1'!S:S,'Planificación 2026-1'!X:X,C94,'Planificación 2026-1'!H:H,"AE",'Planificación 2026-1'!I:I,"&gt;2")</f>
        <v>0</v>
      </c>
      <c r="CN94" s="59">
        <f>SUMIFS('Planificación 2026-1'!S:S,'Planificación 2026-1'!X:X,C94,'Planificación 2026-1'!H:H,"T1",'Planificación 2026-1'!I:I,"&gt;2")</f>
        <v>0</v>
      </c>
      <c r="CO94" s="59">
        <f>SUMIFS('Planificación 2026-1'!S:S,'Planificación 2026-1'!X:X,C94,'Planificación 2026-1'!H:H,"T3",'Planificación 2026-1'!I:I,"&gt;2")</f>
        <v>0</v>
      </c>
      <c r="CP94" s="59">
        <f>SUMIFS('Planificación 2026-1'!S:S,'Planificación 2026-1'!X:X,C94,'Planificación 2026-1'!H:H,"T2",'Planificación 2026-1'!I:I,"&gt;2")</f>
        <v>0</v>
      </c>
      <c r="CQ94" s="59">
        <f>SUMIFS('Planificación 2026-1'!S:S,'Planificación 2026-1'!X:X,C94,'Planificación 2026-1'!H:H,"T4",'Planificación 2026-1'!I:I,"&gt;2")</f>
        <v>0</v>
      </c>
      <c r="CR94" s="59">
        <f>SUMIFS('Planificación 2026-1'!S:S,'Planificación 2026-1'!X:X,C94,'Planificación 2026-1'!H:H,"AF",'Planificación 2026-1'!I:I,"&lt;3")</f>
        <v>0</v>
      </c>
      <c r="CS94" s="59">
        <f>SUMIFS('Planificación 2026-1'!S:S,'Planificación 2026-1'!X:X,C94,'Planificación 2026-1'!H:H,"EN",'Planificación 2026-1'!I:I,"&lt;3")</f>
        <v>0</v>
      </c>
      <c r="CT94" s="59">
        <f>SUMIFS('Planificación 2026-1'!S:S,'Planificación 2026-1'!X:X,C94,'Planificación 2026-1'!H:H,"IS",'Planificación 2026-1'!I:I,"&lt;3")</f>
        <v>0</v>
      </c>
      <c r="CU94" s="59">
        <f>SUMIFS('Planificación 2026-1'!S:S,'Planificación 2026-1'!X:X,C94,'Planificación 2026-1'!H:H,"PS",'Planificación 2026-1'!I:I,"&lt;3")</f>
        <v>0</v>
      </c>
      <c r="CV94" s="59">
        <f>SUMIFS('Planificación 2026-1'!S:S,'Planificación 2026-1'!X:X,C94,'Planificación 2026-1'!H:H,"IN",'Planificación 2026-1'!I:I,"&lt;3")</f>
        <v>0</v>
      </c>
      <c r="CW94" s="59">
        <f>SUMIFS('Planificación 2026-1'!S:S,'Planificación 2026-1'!X:X,C94,'Planificación 2026-1'!H:H,"CA",'Planificación 2026-1'!I:I,"&lt;3")</f>
        <v>0</v>
      </c>
      <c r="CX94" s="59">
        <f>SUMIFS('Planificación 2026-1'!S:S,'Planificación 2026-1'!X:X,C94,'Planificación 2026-1'!H:H,"DE",'Planificación 2026-1'!I:I,"&lt;3")</f>
        <v>0</v>
      </c>
      <c r="CY94" s="59">
        <f>SUMIFS('Planificación 2026-1'!S:S,'Planificación 2026-1'!X:X,C94,'Planificación 2026-1'!H:H,"OB",'Planificación 2026-1'!I:I,"&lt;3")</f>
        <v>0</v>
      </c>
      <c r="CZ94" s="59">
        <f>SUMIFS('Planificación 2026-1'!S:S,'Planificación 2026-1'!X:X,C94,'Planificación 2026-1'!H:H,"MH",'Planificación 2026-1'!I:I,"&lt;3")</f>
        <v>0</v>
      </c>
      <c r="DA94" s="59">
        <f>SUMIFS('Planificación 2026-1'!S:S,'Planificación 2026-1'!X:X,C94,'Planificación 2026-1'!H:H,"IC",'Planificación 2026-1'!I:I,"&lt;3")</f>
        <v>0</v>
      </c>
      <c r="DB94" s="59">
        <f>SUMIFS('Planificación 2026-1'!S:S,'Planificación 2026-1'!X:X,C94,'Planificación 2026-1'!H:H,"AR",'Planificación 2026-1'!I:I,"&lt;3")</f>
        <v>0</v>
      </c>
      <c r="DC94" s="59">
        <f>SUMIFS('Planificación 2026-1'!S:S,'Planificación 2026-1'!X:X,C94,'Planificación 2026-1'!H:H,"AE",'Planificación 2026-1'!I:I,"&lt;3")</f>
        <v>0</v>
      </c>
      <c r="DD94" s="59">
        <f>SUMIFS('Planificación 2026-1'!S:S,'Planificación 2026-1'!X:X,C94,'Planificación 2026-1'!H:H,"T1",'Planificación 2026-1'!I:I,"&lt;3")</f>
        <v>0</v>
      </c>
      <c r="DE94" s="59">
        <f>SUMIFS('Planificación 2026-1'!S:S,'Planificación 2026-1'!X:X,C94,'Planificación 2026-1'!H:H,"T3",'Planificación 2026-1'!I:I,"&lt;3")</f>
        <v>0</v>
      </c>
      <c r="DF94" s="59">
        <f>SUMIFS('Planificación 2026-1'!S:S,'Planificación 2026-1'!X:X,C94,'Planificación 2026-1'!H:H,"T2",'Planificación 2026-1'!I:I,"&lt;3")</f>
        <v>0</v>
      </c>
      <c r="DG94" s="59">
        <f>SUMIFS('Planificación 2026-1'!S:S,'Planificación 2026-1'!X:X,C94,'Planificación 2026-1'!H:H,"T4",'Planificación 2026-1'!I:I,"&lt;3")</f>
        <v>0</v>
      </c>
      <c r="DH94" s="58" t="str">
        <f t="shared" si="17"/>
        <v/>
      </c>
      <c r="DI94" s="27">
        <f>IF(C94="","",SUMIFS('Planificación 2026-1'!S:S,'Planificación 2026-1'!X:X,C94,'Planificación 2026-1'!F:F,"PRINCIPAL",'Planificación 2026-1'!Y:Y,"VIRTUAL"))</f>
        <v>0</v>
      </c>
      <c r="DJ94" s="27">
        <f>IF(C94="","",SUMIFS('Planificación 2026-1'!S:S,'Planificación 2026-1'!X:X,C94,'Planificación 2026-1'!F:F,"PRINCIPAL",'Planificación 2026-1'!Y:Y,"PRESENCIAL"))</f>
        <v>0</v>
      </c>
      <c r="DK94" s="27">
        <f>IF(C94="","",SUMIFS('Planificación 2026-1'!S:S,'Planificación 2026-1'!X:X,C94,'Planificación 2026-1'!F:F,"PRINCIPAL",'Planificación 2026-1'!Y:Y,"HIBRIDO PRESENCIAL"))</f>
        <v>0</v>
      </c>
      <c r="DL94" s="58" t="str">
        <f t="shared" si="18"/>
        <v>P09</v>
      </c>
      <c r="DM94" s="58">
        <f>IF(C94="","",SUMIFS('Planificación 2026-1'!S:S,'Planificación 2026-1'!X:X,C94,'Planificación 2026-1'!F:F,"FILIAL",'Planificación 2026-1'!Y:Y,"VIRTUAL"))</f>
        <v>4</v>
      </c>
      <c r="DN94" s="60">
        <f>IF(C94="","",SUMIFS('Planificación 2026-1'!S:S,'Planificación 2026-1'!X:X,C94,'Planificación 2026-1'!F:F,"FILIAL",'Planificación 2026-1'!Y:Y,"PRESENCIAL"))</f>
        <v>20</v>
      </c>
      <c r="DO94" s="29">
        <f>IF(C94="","",SUMIFS('Planificación 2026-1'!S:S,'Planificación 2026-1'!X:X,C94,'Planificación 2026-1'!F:F,"FILIAL",'Planificación 2026-1'!Y:Y,"HIBRIDO PRESENCIAL"))</f>
        <v>0</v>
      </c>
      <c r="DP94" s="61" t="str">
        <f t="shared" si="19"/>
        <v/>
      </c>
      <c r="DQ94" s="58">
        <f>IF(C94="","",SUMIFS('Planificación 2026-1'!S:S,'Planificación 2026-1'!X:X,C94,'Planificación 2026-1'!F:F,"SUNAMPE",'Planificación 2026-1'!Y:Y,"VIRTUAL"))</f>
        <v>0</v>
      </c>
      <c r="DR94" s="29">
        <f>IF(C94="","",SUMIFS('Planificación 2026-1'!S:S,'Planificación 2026-1'!X:X,C94,'Planificación 2026-1'!F:F,"SUNAMPE",'Planificación 2026-1'!Y:Y,"PRESENCIAL"))</f>
        <v>0</v>
      </c>
      <c r="DS94" s="61" t="str">
        <f t="shared" si="20"/>
        <v/>
      </c>
      <c r="DT94" s="58">
        <f>IF(C94="","",SUMIFS('Planificación 2026-1'!S:S,'Planificación 2026-1'!X:X,C94,'Planificación 2026-1'!F:F,"HUAURA",'Planificación 2026-1'!Y:Y,"VIRTUAL"))</f>
        <v>0</v>
      </c>
      <c r="DU94" s="29">
        <f>IF(C94="","",SUMIFS('Planificación 2026-1'!S:S,'Planificación 2026-1'!X:X,C94,'Planificación 2026-1'!F:F,"HUAURA",'Planificación 2026-1'!Y:Y,"PRESENCIAL"))</f>
        <v>0</v>
      </c>
      <c r="DV94" s="32">
        <f>SUMIFS('Planificación 2026-1'!S:S,'Planificación 2026-1'!X:X,C94,'Planificación 2026-1'!F:F,"PRINCIPAL",'Planificación 2026-1'!Y:Y,"VIRTUAL",'Planificación 2026-1'!I:I,"&gt;2")</f>
        <v>0</v>
      </c>
      <c r="DW94" s="32">
        <f>SUMIFS('Planificación 2026-1'!S:S,'Planificación 2026-1'!X:X,C94,'Planificación 2026-1'!F:F,"PRINCIPAL",'Planificación 2026-1'!Y:Y,"&lt;&gt;VIRTUAL",'Planificación 2026-1'!I:I,"&gt;2")</f>
        <v>0</v>
      </c>
      <c r="DX94" s="32">
        <f>SUMIFS('Planificación 2026-1'!S:S,'Planificación 2026-1'!X:X,C94,'Planificación 2026-1'!F:F,"SUNAMPE",'Planificación 2026-1'!Y:Y,"VIRTUAL",'Planificación 2026-1'!I:I,"&gt;2")</f>
        <v>0</v>
      </c>
      <c r="DY94" s="32">
        <f>SUMIFS('Planificación 2026-1'!S:S,'Planificación 2026-1'!X:X,C94,'Planificación 2026-1'!F:F,"SUNAMPE",'Planificación 2026-1'!Y:Y,"&lt;&gt;VIRTUAL",'Planificación 2026-1'!I:I,"&gt;2")</f>
        <v>0</v>
      </c>
      <c r="DZ94" s="32">
        <f>SUMIFS('Planificación 2026-1'!S:S,'Planificación 2026-1'!X:X,C94,'Planificación 2026-1'!F:F,"FILIAL",'Planificación 2026-1'!Y:Y,"VIRTUAL",'Planificación 2026-1'!I:I,"&gt;2")</f>
        <v>4</v>
      </c>
      <c r="EA94" s="32">
        <f>SUMIFS('Planificación 2026-1'!S:S,'Planificación 2026-1'!X:X,C94,'Planificación 2026-1'!F:F,"FILIAL",'Planificación 2026-1'!Y:Y,"&lt;&gt;VIRTUAL",'Planificación 2026-1'!I:I,"&gt;2")</f>
        <v>20</v>
      </c>
      <c r="EB94" s="32">
        <f>SUMIFS('Planificación 2026-1'!S:S,'Planificación 2026-1'!X:X,C94,'Planificación 2026-1'!F:F,"PORUMA",'Planificación 2026-1'!Y:Y,"VIRTUAL",'Planificación 2026-1'!I:I,"&gt;2")</f>
        <v>0</v>
      </c>
      <c r="EC94" s="32">
        <f>SUMIFS('Planificación 2026-1'!S:S,'Planificación 2026-1'!X:X,C94,'Planificación 2026-1'!F:F,"PORUMA",'Planificación 2026-1'!Y:Y,"&lt;&gt;VIRTUAL",'Planificación 2026-1'!I:I,"&gt;2")</f>
        <v>0</v>
      </c>
      <c r="ED94" s="32">
        <f>SUMIFS('Planificación 2026-1'!S:S,'Planificación 2026-1'!X:X,C94,'Planificación 2026-1'!F:F,"HUAURA",'Planificación 2026-1'!Y:Y,"VIRTUAL",'Planificación 2026-1'!I:I,"&gt;2")</f>
        <v>0</v>
      </c>
      <c r="EE94" s="32">
        <f>SUMIFS('Planificación 2026-1'!S:S,'Planificación 2026-1'!X:X,C94,'Planificación 2026-1'!F:F,"HUAURA",'Planificación 2026-1'!Y:Y,"&lt;&gt;VIRTUAL",'Planificación 2026-1'!I:I,"&gt;2")</f>
        <v>0</v>
      </c>
      <c r="EF94" s="32">
        <f>SUMIFS('Planificación 2026-1'!S:S,'Planificación 2026-1'!X:X,C94,'Planificación 2026-1'!F:F,"PRINCIPAL",'Planificación 2026-1'!Y:Y,"VIRTUAL",'Planificación 2026-1'!I:I,"&lt;3")</f>
        <v>0</v>
      </c>
      <c r="EG94" s="32">
        <f>SUMIFS('Planificación 2026-1'!S:S,'Planificación 2026-1'!X:X,C94,'Planificación 2026-1'!F:F,"PRINCIPAL",'Planificación 2026-1'!Y:Y,"&lt;&gt;VIRTUAL",'Planificación 2026-1'!I:I,"&lt;3")</f>
        <v>0</v>
      </c>
      <c r="EH94" s="32">
        <f>SUMIFS('Planificación 2026-1'!S:S,'Planificación 2026-1'!X:X,C94,'Planificación 2026-1'!F:F,"SUNAMPE",'Planificación 2026-1'!Y:Y,"VIRTUAL",'Planificación 2026-1'!I:I,"&lt;3")</f>
        <v>0</v>
      </c>
      <c r="EI94" s="32">
        <f>SUMIFS('Planificación 2026-1'!S:S,'Planificación 2026-1'!X:X,C94,'Planificación 2026-1'!F:F,"SUNAMPE",'Planificación 2026-1'!Y:Y,"&lt;&gt;VIRTUAL",'Planificación 2026-1'!I:I,"&lt;3")</f>
        <v>0</v>
      </c>
      <c r="EJ94" s="32">
        <f>SUMIFS('Planificación 2026-1'!S:S,'Planificación 2026-1'!X:X,C94,'Planificación 2026-1'!F:F,"FILIAL",'Planificación 2026-1'!Y:Y,"VIRTUAL",'Planificación 2026-1'!I:I,"&lt;3")</f>
        <v>0</v>
      </c>
      <c r="EK94" s="32">
        <f>SUMIFS('Planificación 2026-1'!S:S,'Planificación 2026-1'!X:X,C94,'Planificación 2026-1'!F:F,"FILIAL",'Planificación 2026-1'!Y:Y,"&lt;&gt;VIRTUAL",'Planificación 2026-1'!I:I,"&lt;3")</f>
        <v>0</v>
      </c>
      <c r="EL94" s="32">
        <f>SUMIFS('Planificación 2026-1'!S:S,'Planificación 2026-1'!X:X,C94,'Planificación 2026-1'!F:F,"PORUMA",'Planificación 2026-1'!Y:Y,"VIRTUAL",'Planificación 2026-1'!I:I,"&lt;3")</f>
        <v>0</v>
      </c>
      <c r="EM94" s="32">
        <f>SUMIFS('Planificación 2026-1'!S:S,'Planificación 2026-1'!X:X,C94,'Planificación 2026-1'!F:F,"PORUMA",'Planificación 2026-1'!Y:Y,"&lt;&gt;VIRTUAL",'Planificación 2026-1'!I:I,"&lt;3")</f>
        <v>0</v>
      </c>
      <c r="EN94" s="32">
        <f>SUMIFS('Planificación 2026-1'!S:S,'Planificación 2026-1'!X:X,C94,'Planificación 2026-1'!F:F,"HUAURA",'Planificación 2026-1'!Y:Y,"VIRTUAL",'Planificación 2026-1'!I:I,"&lt;3")</f>
        <v>0</v>
      </c>
      <c r="EO94" s="32">
        <f>SUMIFS('Planificación 2026-1'!S:S,'Planificación 2026-1'!X:X,C94,'Planificación 2026-1'!F:F,"HUAURA",'Planificación 2026-1'!Y:Y,"&lt;&gt;VIRTUAL",'Planificación 2026-1'!I:I,"&lt;3")</f>
        <v>0</v>
      </c>
      <c r="EP94" s="32">
        <f t="shared" si="32"/>
        <v>24</v>
      </c>
      <c r="EQ94" s="32">
        <f t="shared" si="21"/>
        <v>0</v>
      </c>
      <c r="ER94" s="32">
        <f t="shared" si="22"/>
        <v>0</v>
      </c>
      <c r="ES94" s="32">
        <f t="shared" si="23"/>
        <v>0</v>
      </c>
      <c r="ET94" s="32">
        <f t="shared" si="24"/>
        <v>0</v>
      </c>
      <c r="EU94" s="32">
        <f t="shared" si="25"/>
        <v>24</v>
      </c>
      <c r="EV94" s="32" t="b">
        <f>EXACT(EU94,E94)</f>
        <v>1</v>
      </c>
      <c r="EW94" s="32"/>
      <c r="EX94" s="32">
        <f t="shared" si="14"/>
        <v>4</v>
      </c>
      <c r="EY94" s="32">
        <f t="shared" si="15"/>
        <v>20</v>
      </c>
      <c r="EZ94" s="32" t="b">
        <f>EXACT(SUM(EX94:EY94),E94)</f>
        <v>1</v>
      </c>
      <c r="FA94" s="32" t="str">
        <f t="shared" si="16"/>
        <v>FILIAL-HUAURA</v>
      </c>
      <c r="FB94" s="32" t="str">
        <f t="shared" si="26"/>
        <v>MAS PRESENCIAL</v>
      </c>
    </row>
    <row r="95" spans="1:158">
      <c r="A95" s="33"/>
      <c r="B95" s="65">
        <v>92</v>
      </c>
      <c r="C95" s="32" t="s">
        <v>297</v>
      </c>
      <c r="D95" s="429">
        <v>21863060</v>
      </c>
      <c r="E95" s="62">
        <f>SUMIF('Planificación 2026-1'!X:X,C95,'Planificación 2026-1'!S:S)</f>
        <v>30</v>
      </c>
      <c r="F95" s="585" t="s">
        <v>199</v>
      </c>
      <c r="G95" s="454" t="s">
        <v>298</v>
      </c>
      <c r="H95" s="64"/>
      <c r="I95" s="64"/>
      <c r="J95" s="32" t="s">
        <v>181</v>
      </c>
      <c r="K95" s="32" t="s">
        <v>152</v>
      </c>
      <c r="L95" s="57" t="str">
        <f>IF(SUM(COUNTIFS('Planificación 2026-1'!F:F,"PRINCIPAL",'Planificación 2026-1'!X:X,C95,'Planificación 2026-1'!H:H,"AF"))&gt;0,"P01"," ")</f>
        <v xml:space="preserve"> </v>
      </c>
      <c r="M95" s="58" t="str">
        <f>IF(SUM(COUNTIFS('Planificación 2026-1'!F:F,"PRINCIPAL",'Planificación 2026-1'!X:X,C95,'Planificación 2026-1'!H:H,"EN"))&gt;0,"P02"," ")</f>
        <v xml:space="preserve"> </v>
      </c>
      <c r="N95" s="58" t="str">
        <f>IF(SUM(COUNTIFS('Planificación 2026-1'!F:F,"PRINCIPAL",'Planificación 2026-1'!X:X,C95,'Planificación 2026-1'!H:H,"IS"))&gt;0,"P03"," ")</f>
        <v xml:space="preserve"> </v>
      </c>
      <c r="O95" s="58" t="str">
        <f>IF(SUM(COUNTIFS('Planificación 2026-1'!F:F,"PRINCIPAL",'Planificación 2026-1'!X:X,C95,'Planificación 2026-1'!H:H,"PS"))&gt;0,"P04"," ")</f>
        <v>P04</v>
      </c>
      <c r="P95" s="58"/>
      <c r="Q95" s="58" t="str">
        <f>IF(SUM(COUNTIFS('Planificación 2026-1'!F:F,"PRINCIPAL",'Planificación 2026-1'!X:X,C95,'Planificación 2026-1'!H:H,"IN"))&gt;0,"P06"," ")</f>
        <v xml:space="preserve"> </v>
      </c>
      <c r="R95" s="58" t="str">
        <f>IF(SUM(COUNTIFS('Planificación 2026-1'!F:F,"PRINCIPAL",'Planificación 2026-1'!X:X,C95,'Planificación 2026-1'!H:H,"CA"))&gt;0,"P07"," ")</f>
        <v xml:space="preserve"> </v>
      </c>
      <c r="S95" s="58" t="str">
        <f>IF(SUM(COUNTIFS('Planificación 2026-1'!F:F,"PRINCIPAL",'Planificación 2026-1'!X:X,C95,'Planificación 2026-1'!H:H,"DE"))&gt;0,"P08"," ")</f>
        <v xml:space="preserve"> </v>
      </c>
      <c r="T95" s="58" t="str">
        <f>IF(SUM(COUNTIFS('Planificación 2026-1'!F:F,"PRINCIPAL",'Planificación 2026-1'!X:X,C95,'Planificación 2026-1'!H:H,"OB"))&gt;0,"P09"," ")</f>
        <v xml:space="preserve"> </v>
      </c>
      <c r="U95" s="58" t="str">
        <f>IF(SUM(COUNTIFS('Planificación 2026-1'!F:F,"PRINCIPAL",'Planificación 2026-1'!X:X,C95,'Planificación 2026-1'!H:H,"MH"))&gt;0,"P31"," ")</f>
        <v xml:space="preserve"> </v>
      </c>
      <c r="V95" s="58" t="str">
        <f>IF(SUM(COUNTIFS('Planificación 2026-1'!F:F,"PRINCIPAL",'Planificación 2026-1'!X:X,C95,'Planificación 2026-1'!H:H,"IC"))&gt;0,"P32"," ")</f>
        <v xml:space="preserve"> </v>
      </c>
      <c r="W95" s="58" t="str">
        <f>IF(SUM(COUNTIFS('Planificación 2026-1'!F:F,"PRINCIPAL",'Planificación 2026-1'!X:X,C95,'Planificación 2026-1'!H:H,"AR"))&gt;0,"P34"," ")</f>
        <v xml:space="preserve"> </v>
      </c>
      <c r="X95" s="58" t="str">
        <f>IF(SUM(COUNTIFS('Planificación 2026-1'!F:F,"PRINCIPAL",'Planificación 2026-1'!X:X,C95,'Planificación 2026-1'!H:H,"T1"))&gt;0,"P35"," ")</f>
        <v xml:space="preserve"> </v>
      </c>
      <c r="Y95" s="58" t="str">
        <f>IF(SUM(COUNTIFS('Planificación 2026-1'!F:F,"PRINCIPAL",'Planificación 2026-1'!X:X,C95,'Planificación 2026-1'!H:H,"T3"))&gt;0,"P36"," ")</f>
        <v xml:space="preserve"> </v>
      </c>
      <c r="Z95" s="58" t="str">
        <f>IF(SUM(COUNTIFS('Planificación 2026-1'!F:F,"PRINCIPAL",'Planificación 2026-1'!X:X,C95,'Planificación 2026-1'!H:H,"T2"))&gt;0,"P37"," ")</f>
        <v xml:space="preserve"> </v>
      </c>
      <c r="AA95" s="58" t="str">
        <f>IF(SUM(COUNTIFS('Planificación 2026-1'!F:F,"PRINCIPAL",'Planificación 2026-1'!X:X,C95,'Planificación 2026-1'!H:H,"AE"))&gt;0,"P38"," ")</f>
        <v xml:space="preserve"> </v>
      </c>
      <c r="AB95" s="58" t="str">
        <f>IF(SUM(COUNTIFS('Planificación 2026-1'!F:F,"PRINCIPAL",'Planificación 2026-1'!X:X,C95,'Planificación 2026-1'!H:H,"T4"))&gt;0,"P55"," ")</f>
        <v xml:space="preserve"> </v>
      </c>
      <c r="AC95" s="58" t="str">
        <f>IF(SUM(COUNTIFS('Planificación 2026-1'!F:F,"FILIAL",'Planificación 2026-1'!X:X,C95,'Planificación 2026-1'!H:H,"AF"))&gt;0," P01"," ")</f>
        <v xml:space="preserve"> </v>
      </c>
      <c r="AD95" s="58" t="str">
        <f>IF(SUM(COUNTIFS('Planificación 2026-1'!F:F,"FILIAL",'Planificación 2026-1'!X:X,C95,'Planificación 2026-1'!H:H,"EN"))&gt;0,"P02"," ")</f>
        <v xml:space="preserve"> </v>
      </c>
      <c r="AE95" s="58" t="str">
        <f>IF(SUM(COUNTIFS('Planificación 2026-1'!F:F,"FILIAL",'Planificación 2026-1'!X:X,C95,'Planificación 2026-1'!H:H,"IS"))&gt;0,"P03"," ")</f>
        <v xml:space="preserve"> </v>
      </c>
      <c r="AF95" s="58" t="str">
        <f>IF(SUM(COUNTIFS('Planificación 2026-1'!F:F,"FILIAL",'Planificación 2026-1'!X:X,C95,'Planificación 2026-1'!H:H,"PS"))&gt;0,"P04"," ")</f>
        <v xml:space="preserve"> </v>
      </c>
      <c r="AG95" s="58"/>
      <c r="AH95" s="58" t="str">
        <f>IF(SUM(COUNTIFS('Planificación 2026-1'!F:F,"FILIAL",'Planificación 2026-1'!X:X,C95,'Planificación 2026-1'!H:H,"IN"))&gt;0,"P06"," ")</f>
        <v xml:space="preserve"> </v>
      </c>
      <c r="AI95" s="58" t="str">
        <f>IF(SUM(COUNTIFS('Planificación 2026-1'!F:F,"FILIAL",'Planificación 2026-1'!X:X,C95,'Planificación 2026-1'!H:H,"CA"))&gt;0,"P07"," ")</f>
        <v xml:space="preserve"> </v>
      </c>
      <c r="AJ95" s="58" t="str">
        <f>IF(SUM(COUNTIFS('Planificación 2026-1'!F:F,"FILIAL",'Planificación 2026-1'!X:X,C95,'Planificación 2026-1'!H:H,"DE"))&gt;0,"P08"," ")</f>
        <v xml:space="preserve"> </v>
      </c>
      <c r="AK95" s="58" t="str">
        <f>IF(SUM(COUNTIFS('Planificación 2026-1'!F:F,"FILIAL",'Planificación 2026-1'!X:X,C95,'Planificación 2026-1'!H:H,"OB"))&gt;0,"P09"," ")</f>
        <v xml:space="preserve"> </v>
      </c>
      <c r="AL95" s="58" t="str">
        <f>IF(SUM(COUNTIFS('Planificación 2026-1'!F:F,"FILIAL",'Planificación 2026-1'!X:X,C95,'Planificación 2026-1'!H:H,"MH"))&gt;0,"P31"," ")</f>
        <v xml:space="preserve"> </v>
      </c>
      <c r="AM95" s="58" t="str">
        <f>IF(SUM(COUNTIFS('Planificación 2026-1'!F:F,"FILIAL",'Planificación 2026-1'!X:X,C95,'Planificación 2026-1'!H:H,"IC"))&gt;0,"P32"," ")</f>
        <v xml:space="preserve"> </v>
      </c>
      <c r="AN95" s="58" t="str">
        <f>IF(SUM(COUNTIFS('Planificación 2026-1'!F:F,"FILIAL",'Planificación 2026-1'!X:X,C95,'Planificación 2026-1'!H:H,"AR"))&gt;0,"P34"," ")</f>
        <v xml:space="preserve"> </v>
      </c>
      <c r="AO95" s="58" t="str">
        <f>IF(SUM(COUNTIFS('Planificación 2026-1'!F:F,"FILIAL",'Planificación 2026-1'!X:X,C95,'Planificación 2026-1'!H:H,"T1"))&gt;0,"P35"," ")</f>
        <v xml:space="preserve"> </v>
      </c>
      <c r="AP95" s="58" t="str">
        <f>IF(SUM(COUNTIFS('Planificación 2026-1'!F:F,"FILIAL",'Planificación 2026-1'!X:X,C95,'Planificación 2026-1'!H:H,"T3"))&gt;0,"P36"," ")</f>
        <v xml:space="preserve"> </v>
      </c>
      <c r="AQ95" s="58" t="str">
        <f>IF(SUM(COUNTIFS('Planificación 2026-1'!F:F,"FILIAL",'Planificación 2026-1'!X:X,C95,'Planificación 2026-1'!H:H,"T2"))&gt;0,"P37"," ")</f>
        <v xml:space="preserve"> </v>
      </c>
      <c r="AR95" s="58" t="str">
        <f>IF(SUM(COUNTIFS('Planificación 2026-1'!F:F,"FILIAL",'Planificación 2026-1'!X:X,C95,'Planificación 2026-1'!H:H,"AE"))&gt;0,"P38"," ")</f>
        <v xml:space="preserve"> </v>
      </c>
      <c r="AS95" s="58" t="str">
        <f>IF(SUM(COUNTIFS('Planificación 2026-1'!F:F,"FILIAL",'Planificación 2026-1'!X:X,C95,'Planificación 2026-1'!H:H,"T4"))&gt;0,"P55"," ")</f>
        <v xml:space="preserve"> </v>
      </c>
      <c r="AT95" s="58" t="str">
        <f>IF(SUM(COUNTIFS('Planificación 2026-1'!F:F,"SUNAMPE",'Planificación 2026-1'!X:X,C95,'Planificación 2026-1'!H:H,"AF"))&gt;0," P01"," ")</f>
        <v xml:space="preserve"> </v>
      </c>
      <c r="AU95" s="58" t="str">
        <f>IF(SUM(COUNTIFS('Planificación 2026-1'!F:F,"SUNAMPE",'Planificación 2026-1'!X:X,C95,'Planificación 2026-1'!H:H,"EN"))&gt;0,"P02"," ")</f>
        <v xml:space="preserve"> </v>
      </c>
      <c r="AV95" s="58" t="str">
        <f>IF(SUM(COUNTIFS('Planificación 2026-1'!F:F,"SUNAMPE",'Planificación 2026-1'!X:X,C95,'Planificación 2026-1'!H:H,"IS"))&gt;0,"P03"," ")</f>
        <v xml:space="preserve"> </v>
      </c>
      <c r="AW95" s="58" t="str">
        <f>IF(SUM(COUNTIFS('Planificación 2026-1'!F:F,"SUNAMPE",'Planificación 2026-1'!X:X,C95,'Planificación 2026-1'!H:H,"PS"))&gt;0,"P04"," ")</f>
        <v xml:space="preserve"> </v>
      </c>
      <c r="AX95" s="58"/>
      <c r="AY95" s="58" t="str">
        <f>IF(SUM(COUNTIFS('Planificación 2026-1'!F:F,"SUNAMPE",'Planificación 2026-1'!X:X,C95,'Planificación 2026-1'!H:H,"IN"))&gt;0,"P06"," ")</f>
        <v xml:space="preserve"> </v>
      </c>
      <c r="AZ95" s="58" t="str">
        <f>IF(SUM(COUNTIFS('Planificación 2026-1'!F:F,"SUNAMPE",'Planificación 2026-1'!X:X,C95,'Planificación 2026-1'!H:H,"CA"))&gt;0,"P07"," ")</f>
        <v xml:space="preserve"> </v>
      </c>
      <c r="BA95" s="58" t="str">
        <f>IF(SUM(COUNTIFS('Planificación 2026-1'!F:F,"SUNAMPE",'Planificación 2026-1'!X:X,C95,'Planificación 2026-1'!H:H,"DE"))&gt;0,"P08"," ")</f>
        <v xml:space="preserve"> </v>
      </c>
      <c r="BB95" s="58" t="str">
        <f>IF(SUM(COUNTIFS('Planificación 2026-1'!F:F,"SUNAMPE",'Planificación 2026-1'!X:X,C95,'Planificación 2026-1'!H:H,"OB"))&gt;0,"P09"," ")</f>
        <v xml:space="preserve"> </v>
      </c>
      <c r="BC95" s="58" t="str">
        <f>IF(SUM(COUNTIFS('Planificación 2026-1'!F:F,"SUNAMPE",'Planificación 2026-1'!X:X,C95,'Planificación 2026-1'!H:H,"MH"))&gt;0,"P31"," ")</f>
        <v xml:space="preserve"> </v>
      </c>
      <c r="BD95" s="58" t="str">
        <f>IF(SUM(COUNTIFS('Planificación 2026-1'!F:F,"SUNAMPE",'Planificación 2026-1'!X:X,C95,'Planificación 2026-1'!H:H,"IC"))&gt;0,"P32"," ")</f>
        <v xml:space="preserve"> </v>
      </c>
      <c r="BE95" s="58" t="str">
        <f>IF(SUM(COUNTIFS('Planificación 2026-1'!F:F,"SUNAMPE",'Planificación 2026-1'!X:X,C95,'Planificación 2026-1'!H:H,"AR"))&gt;0,"P34"," ")</f>
        <v xml:space="preserve"> </v>
      </c>
      <c r="BF95" s="58" t="str">
        <f>IF(SUM(COUNTIFS('Planificación 2026-1'!F:F,"SUNAMPE",'Planificación 2026-1'!X:X,C95,'Planificación 2026-1'!H:H,"T1"))&gt;0,"P35"," ")</f>
        <v xml:space="preserve"> </v>
      </c>
      <c r="BG95" s="58" t="str">
        <f>IF(SUM(COUNTIFS('Planificación 2026-1'!F:F,"SUNAMPE",'Planificación 2026-1'!X:X,C95,'Planificación 2026-1'!H:H,"T3"))&gt;0,"P36"," ")</f>
        <v xml:space="preserve"> </v>
      </c>
      <c r="BH95" s="58" t="str">
        <f>IF(SUM(COUNTIFS('Planificación 2026-1'!F:F,"SUNAMPE",'Planificación 2026-1'!X:X,C95,'Planificación 2026-1'!H:H,"T2"))&gt;0,"P37"," ")</f>
        <v xml:space="preserve"> </v>
      </c>
      <c r="BI95" s="58" t="str">
        <f>IF(SUM(COUNTIFS('Planificación 2026-1'!F:F,"SUNAMPE",'Planificación 2026-1'!X:X,C95,'Planificación 2026-1'!H:H,"AE"))&gt;0,"P38"," ")</f>
        <v xml:space="preserve"> </v>
      </c>
      <c r="BJ95" s="58" t="str">
        <f>IF(SUM(COUNTIFS('Planificación 2026-1'!F:F,"SUNAMPE",'Planificación 2026-1'!X:X,C95,'Planificación 2026-1'!H:H,"T4"))&gt;0,"P55"," ")</f>
        <v xml:space="preserve"> </v>
      </c>
      <c r="BK95" s="58" t="str">
        <f>IF(SUM(COUNTIFS('Planificación 2026-1'!F:F,"HUAURA",'Planificación 2026-1'!X:X,C95,'Planificación 2026-1'!H:H,"AF"))&gt;0," P01"," ")</f>
        <v xml:space="preserve"> </v>
      </c>
      <c r="BL95" s="58" t="str">
        <f>IF(SUM(COUNTIFS('Planificación 2026-1'!F:F,"HUAURA",'Planificación 2026-1'!X:X,C95,'Planificación 2026-1'!H:H,"EN"))&gt;0,"P02"," ")</f>
        <v xml:space="preserve"> </v>
      </c>
      <c r="BM95" s="58" t="str">
        <f>IF(SUM(COUNTIFS('Planificación 2026-1'!F:F,"HUAURA",'Planificación 2026-1'!X:X,C95,'Planificación 2026-1'!H:H,"IS"))&gt;0,"P03"," ")</f>
        <v xml:space="preserve"> </v>
      </c>
      <c r="BN95" s="58" t="str">
        <f>IF(SUM(COUNTIFS('Planificación 2026-1'!F:F,"HUAURA",'Planificación 2026-1'!X:X,C95,'Planificación 2026-1'!H:H,"PS"))&gt;0,"P04"," ")</f>
        <v xml:space="preserve"> </v>
      </c>
      <c r="BO95" s="58"/>
      <c r="BP95" s="58" t="str">
        <f>IF(SUM(COUNTIFS('Planificación 2026-1'!F:F,"HUAURA",'Planificación 2026-1'!X:X,C95,'Planificación 2026-1'!H:H,"IN"))&gt;0,"P06"," ")</f>
        <v xml:space="preserve"> </v>
      </c>
      <c r="BQ95" s="58" t="str">
        <f>IF(SUM(COUNTIFS('Planificación 2026-1'!F:F,"HUAURA",'Planificación 2026-1'!X:X,C95,'Planificación 2026-1'!H:H,"CA"))&gt;0,"P07"," ")</f>
        <v xml:space="preserve"> </v>
      </c>
      <c r="BR95" s="58" t="str">
        <f>IF(SUM(COUNTIFS('Planificación 2026-1'!F:F,"HUAURA",'Planificación 2026-1'!X:X,C95,'Planificación 2026-1'!H:H,"DE"))&gt;0,"P08"," ")</f>
        <v xml:space="preserve"> </v>
      </c>
      <c r="BS95" s="58" t="str">
        <f>IF(SUM(COUNTIFS('Planificación 2026-1'!F:F,"HUAURA",'Planificación 2026-1'!X:X,C95,'Planificación 2026-1'!H:H,"OB"))&gt;0,"P09"," ")</f>
        <v xml:space="preserve"> </v>
      </c>
      <c r="BT95" s="58" t="str">
        <f>IF(SUM(COUNTIFS('Planificación 2026-1'!F:F,"HUAURA",'Planificación 2026-1'!X:X,C95,'Planificación 2026-1'!H:H,"MH"))&gt;0,"P31"," ")</f>
        <v xml:space="preserve"> </v>
      </c>
      <c r="BU95" s="58" t="str">
        <f>IF(SUM(COUNTIFS('Planificación 2026-1'!F:F,"HUAURA",'Planificación 2026-1'!X:X,C95,'Planificación 2026-1'!H:H,"IC"))&gt;0,"P32"," ")</f>
        <v xml:space="preserve"> </v>
      </c>
      <c r="BV95" s="58" t="str">
        <f>IF(SUM(COUNTIFS('Planificación 2026-1'!F:F,"HUAURA",'Planificación 2026-1'!X:X,C95,'Planificación 2026-1'!H:H,"AR"))&gt;0,"P34"," ")</f>
        <v xml:space="preserve"> </v>
      </c>
      <c r="BW95" s="58" t="str">
        <f>IF(SUM(COUNTIFS('Planificación 2026-1'!F:F,"HUAURA",'Planificación 2026-1'!X:X,C95,'Planificación 2026-1'!H:H,"T1"))&gt;0,"P35"," ")</f>
        <v xml:space="preserve"> </v>
      </c>
      <c r="BX95" s="58" t="str">
        <f>IF(SUM(COUNTIFS('Planificación 2026-1'!F:F,"HUAURA",'Planificación 2026-1'!X:X,C95,'Planificación 2026-1'!H:H,"T3"))&gt;0,"P36"," ")</f>
        <v xml:space="preserve"> </v>
      </c>
      <c r="BY95" s="58" t="str">
        <f>IF(SUM(COUNTIFS('Planificación 2026-1'!F:F,"HUAURA",'Planificación 2026-1'!X:X,C95,'Planificación 2026-1'!H:H,"T2"))&gt;0,"P37"," ")</f>
        <v xml:space="preserve"> </v>
      </c>
      <c r="BZ95" s="58" t="str">
        <f>IF(SUM(COUNTIFS('Planificación 2026-1'!F:F,"HUAURA",'Planificación 2026-1'!X:X,C95,'Planificación 2026-1'!H:H,"AE"))&gt;0,"P38"," ")</f>
        <v xml:space="preserve"> </v>
      </c>
      <c r="CA95" s="58" t="str">
        <f>IF(SUM(COUNTIFS('Planificación 2026-1'!F:F,"HUAURA",'Planificación 2026-1'!X:X,C95,'Planificación 2026-1'!H:H,"T4"))&gt;0,"P55"," ")</f>
        <v xml:space="preserve"> </v>
      </c>
      <c r="CB95" s="59">
        <f>SUMIFS('Planificación 2026-1'!S:S,'Planificación 2026-1'!X:X,C95,'Planificación 2026-1'!H:H,"AF",'Planificación 2026-1'!I:I,"&gt;2")</f>
        <v>0</v>
      </c>
      <c r="CC95" s="59">
        <f>SUMIFS('Planificación 2026-1'!S:S,'Planificación 2026-1'!X:X,C95,'Planificación 2026-1'!H:H,"EN",'Planificación 2026-1'!I:I,"&gt;2")</f>
        <v>0</v>
      </c>
      <c r="CD95" s="59">
        <f>SUMIFS('Planificación 2026-1'!S:S,'Planificación 2026-1'!X:X,C95,'Planificación 2026-1'!H:H,"IS",'Planificación 2026-1'!I:I,"&gt;2")</f>
        <v>0</v>
      </c>
      <c r="CE95" s="59">
        <f>SUMIFS('Planificación 2026-1'!S:S,'Planificación 2026-1'!X:X,C95,'Planificación 2026-1'!H:H,"PS",'Planificación 2026-1'!I:I,"&gt;2")</f>
        <v>30</v>
      </c>
      <c r="CF95" s="59">
        <f>SUMIFS('Planificación 2026-1'!S:S,'Planificación 2026-1'!X:X,C95,'Planificación 2026-1'!H:H,"IN",'Planificación 2026-1'!I:I,"&gt;2")</f>
        <v>0</v>
      </c>
      <c r="CG95" s="59">
        <f>SUMIFS('Planificación 2026-1'!S:S,'Planificación 2026-1'!X:X,C95,'Planificación 2026-1'!H:H,"CA",'Planificación 2026-1'!I:I,"&gt;2")</f>
        <v>0</v>
      </c>
      <c r="CH95" s="59">
        <f>SUMIFS('Planificación 2026-1'!S:S,'Planificación 2026-1'!X:X,C95,'Planificación 2026-1'!H:H,"DE",'Planificación 2026-1'!I:I,"&gt;2")</f>
        <v>0</v>
      </c>
      <c r="CI95" s="59">
        <f>SUMIFS('Planificación 2026-1'!S:S,'Planificación 2026-1'!X:X,C95,'Planificación 2026-1'!H:H,"OB",'Planificación 2026-1'!I:I,"&gt;2")</f>
        <v>0</v>
      </c>
      <c r="CJ95" s="59">
        <f>SUMIFS('Planificación 2026-1'!S:S,'Planificación 2026-1'!X:X,C95,'Planificación 2026-1'!H:H,"MH",'Planificación 2026-1'!I:I,"&gt;2")</f>
        <v>0</v>
      </c>
      <c r="CK95" s="59">
        <f>SUMIFS('Planificación 2026-1'!S:S,'Planificación 2026-1'!X:X,C95,'Planificación 2026-1'!H:H,"IC",'Planificación 2026-1'!I:I,"&gt;2")</f>
        <v>0</v>
      </c>
      <c r="CL95" s="59">
        <f>SUMIFS('Planificación 2026-1'!S:S,'Planificación 2026-1'!X:X,C95,'Planificación 2026-1'!H:H,"AR",'Planificación 2026-1'!I:I,"&gt;2")</f>
        <v>0</v>
      </c>
      <c r="CM95" s="59">
        <f>SUMIFS('Planificación 2026-1'!S:S,'Planificación 2026-1'!X:X,C95,'Planificación 2026-1'!H:H,"AE",'Planificación 2026-1'!I:I,"&gt;2")</f>
        <v>0</v>
      </c>
      <c r="CN95" s="59">
        <f>SUMIFS('Planificación 2026-1'!S:S,'Planificación 2026-1'!X:X,C95,'Planificación 2026-1'!H:H,"T1",'Planificación 2026-1'!I:I,"&gt;2")</f>
        <v>0</v>
      </c>
      <c r="CO95" s="59">
        <f>SUMIFS('Planificación 2026-1'!S:S,'Planificación 2026-1'!X:X,C95,'Planificación 2026-1'!H:H,"T3",'Planificación 2026-1'!I:I,"&gt;2")</f>
        <v>0</v>
      </c>
      <c r="CP95" s="59">
        <f>SUMIFS('Planificación 2026-1'!S:S,'Planificación 2026-1'!X:X,C95,'Planificación 2026-1'!H:H,"T2",'Planificación 2026-1'!I:I,"&gt;2")</f>
        <v>0</v>
      </c>
      <c r="CQ95" s="59">
        <f>SUMIFS('Planificación 2026-1'!S:S,'Planificación 2026-1'!X:X,C95,'Planificación 2026-1'!H:H,"T4",'Planificación 2026-1'!I:I,"&gt;2")</f>
        <v>0</v>
      </c>
      <c r="CR95" s="59">
        <f>SUMIFS('Planificación 2026-1'!S:S,'Planificación 2026-1'!X:X,C95,'Planificación 2026-1'!H:H,"AF",'Planificación 2026-1'!I:I,"&lt;3")</f>
        <v>0</v>
      </c>
      <c r="CS95" s="59">
        <f>SUMIFS('Planificación 2026-1'!S:S,'Planificación 2026-1'!X:X,C95,'Planificación 2026-1'!H:H,"EN",'Planificación 2026-1'!I:I,"&lt;3")</f>
        <v>0</v>
      </c>
      <c r="CT95" s="59">
        <f>SUMIFS('Planificación 2026-1'!S:S,'Planificación 2026-1'!X:X,C95,'Planificación 2026-1'!H:H,"IS",'Planificación 2026-1'!I:I,"&lt;3")</f>
        <v>0</v>
      </c>
      <c r="CU95" s="59">
        <f>SUMIFS('Planificación 2026-1'!S:S,'Planificación 2026-1'!X:X,C95,'Planificación 2026-1'!H:H,"PS",'Planificación 2026-1'!I:I,"&lt;3")</f>
        <v>0</v>
      </c>
      <c r="CV95" s="59">
        <f>SUMIFS('Planificación 2026-1'!S:S,'Planificación 2026-1'!X:X,C95,'Planificación 2026-1'!H:H,"IN",'Planificación 2026-1'!I:I,"&lt;3")</f>
        <v>0</v>
      </c>
      <c r="CW95" s="59">
        <f>SUMIFS('Planificación 2026-1'!S:S,'Planificación 2026-1'!X:X,C95,'Planificación 2026-1'!H:H,"CA",'Planificación 2026-1'!I:I,"&lt;3")</f>
        <v>0</v>
      </c>
      <c r="CX95" s="59">
        <f>SUMIFS('Planificación 2026-1'!S:S,'Planificación 2026-1'!X:X,C95,'Planificación 2026-1'!H:H,"DE",'Planificación 2026-1'!I:I,"&lt;3")</f>
        <v>0</v>
      </c>
      <c r="CY95" s="59">
        <f>SUMIFS('Planificación 2026-1'!S:S,'Planificación 2026-1'!X:X,C95,'Planificación 2026-1'!H:H,"OB",'Planificación 2026-1'!I:I,"&lt;3")</f>
        <v>0</v>
      </c>
      <c r="CZ95" s="59">
        <f>SUMIFS('Planificación 2026-1'!S:S,'Planificación 2026-1'!X:X,C95,'Planificación 2026-1'!H:H,"MH",'Planificación 2026-1'!I:I,"&lt;3")</f>
        <v>0</v>
      </c>
      <c r="DA95" s="59">
        <f>SUMIFS('Planificación 2026-1'!S:S,'Planificación 2026-1'!X:X,C95,'Planificación 2026-1'!H:H,"IC",'Planificación 2026-1'!I:I,"&lt;3")</f>
        <v>0</v>
      </c>
      <c r="DB95" s="59">
        <f>SUMIFS('Planificación 2026-1'!S:S,'Planificación 2026-1'!X:X,C95,'Planificación 2026-1'!H:H,"AR",'Planificación 2026-1'!I:I,"&lt;3")</f>
        <v>0</v>
      </c>
      <c r="DC95" s="59">
        <f>SUMIFS('Planificación 2026-1'!S:S,'Planificación 2026-1'!X:X,C95,'Planificación 2026-1'!H:H,"AE",'Planificación 2026-1'!I:I,"&lt;3")</f>
        <v>0</v>
      </c>
      <c r="DD95" s="59">
        <f>SUMIFS('Planificación 2026-1'!S:S,'Planificación 2026-1'!X:X,C95,'Planificación 2026-1'!H:H,"T1",'Planificación 2026-1'!I:I,"&lt;3")</f>
        <v>0</v>
      </c>
      <c r="DE95" s="59">
        <f>SUMIFS('Planificación 2026-1'!S:S,'Planificación 2026-1'!X:X,C95,'Planificación 2026-1'!H:H,"T3",'Planificación 2026-1'!I:I,"&lt;3")</f>
        <v>0</v>
      </c>
      <c r="DF95" s="59">
        <f>SUMIFS('Planificación 2026-1'!S:S,'Planificación 2026-1'!X:X,C95,'Planificación 2026-1'!H:H,"T2",'Planificación 2026-1'!I:I,"&lt;3")</f>
        <v>0</v>
      </c>
      <c r="DG95" s="59">
        <f>SUMIFS('Planificación 2026-1'!S:S,'Planificación 2026-1'!X:X,C95,'Planificación 2026-1'!H:H,"T4",'Planificación 2026-1'!I:I,"&lt;3")</f>
        <v>0</v>
      </c>
      <c r="DH95" s="58" t="str">
        <f t="shared" si="17"/>
        <v>P04</v>
      </c>
      <c r="DI95" s="27">
        <f>IF(C95="","",SUMIFS('Planificación 2026-1'!S:S,'Planificación 2026-1'!X:X,C95,'Planificación 2026-1'!F:F,"PRINCIPAL",'Planificación 2026-1'!Y:Y,"VIRTUAL"))</f>
        <v>0</v>
      </c>
      <c r="DJ95" s="27">
        <f>IF(C95="","",SUMIFS('Planificación 2026-1'!S:S,'Planificación 2026-1'!X:X,C95,'Planificación 2026-1'!F:F,"PRINCIPAL",'Planificación 2026-1'!Y:Y,"PRESENCIAL"))</f>
        <v>30</v>
      </c>
      <c r="DK95" s="27">
        <f>IF(C95="","",SUMIFS('Planificación 2026-1'!S:S,'Planificación 2026-1'!X:X,C95,'Planificación 2026-1'!F:F,"PRINCIPAL",'Planificación 2026-1'!Y:Y,"HIBRIDO PRESENCIAL"))</f>
        <v>0</v>
      </c>
      <c r="DL95" s="58" t="str">
        <f t="shared" si="18"/>
        <v/>
      </c>
      <c r="DM95" s="58">
        <f>IF(C95="","",SUMIFS('Planificación 2026-1'!S:S,'Planificación 2026-1'!X:X,C95,'Planificación 2026-1'!F:F,"FILIAL",'Planificación 2026-1'!Y:Y,"VIRTUAL"))</f>
        <v>0</v>
      </c>
      <c r="DN95" s="60">
        <f>IF(C95="","",SUMIFS('Planificación 2026-1'!S:S,'Planificación 2026-1'!X:X,C95,'Planificación 2026-1'!F:F,"FILIAL",'Planificación 2026-1'!Y:Y,"PRESENCIAL"))</f>
        <v>0</v>
      </c>
      <c r="DO95" s="29">
        <f>IF(C95="","",SUMIFS('Planificación 2026-1'!S:S,'Planificación 2026-1'!X:X,C95,'Planificación 2026-1'!F:F,"FILIAL",'Planificación 2026-1'!Y:Y,"HIBRIDO PRESENCIAL"))</f>
        <v>0</v>
      </c>
      <c r="DP95" s="61" t="str">
        <f t="shared" si="19"/>
        <v/>
      </c>
      <c r="DQ95" s="58">
        <f>IF(C95="","",SUMIFS('Planificación 2026-1'!S:S,'Planificación 2026-1'!X:X,C95,'Planificación 2026-1'!F:F,"SUNAMPE",'Planificación 2026-1'!Y:Y,"VIRTUAL"))</f>
        <v>0</v>
      </c>
      <c r="DR95" s="29">
        <f>IF(C95="","",SUMIFS('Planificación 2026-1'!S:S,'Planificación 2026-1'!X:X,C95,'Planificación 2026-1'!F:F,"SUNAMPE",'Planificación 2026-1'!Y:Y,"PRESENCIAL"))</f>
        <v>0</v>
      </c>
      <c r="DS95" s="61" t="str">
        <f t="shared" si="20"/>
        <v/>
      </c>
      <c r="DT95" s="58">
        <f>IF(C95="","",SUMIFS('Planificación 2026-1'!S:S,'Planificación 2026-1'!X:X,C95,'Planificación 2026-1'!F:F,"HUAURA",'Planificación 2026-1'!Y:Y,"VIRTUAL"))</f>
        <v>0</v>
      </c>
      <c r="DU95" s="29">
        <f>IF(C95="","",SUMIFS('Planificación 2026-1'!S:S,'Planificación 2026-1'!X:X,C95,'Planificación 2026-1'!F:F,"HUAURA",'Planificación 2026-1'!Y:Y,"PRESENCIAL"))</f>
        <v>0</v>
      </c>
      <c r="DV95" s="32">
        <f>SUMIFS('Planificación 2026-1'!S:S,'Planificación 2026-1'!X:X,C95,'Planificación 2026-1'!F:F,"PRINCIPAL",'Planificación 2026-1'!Y:Y,"VIRTUAL",'Planificación 2026-1'!I:I,"&gt;2")</f>
        <v>0</v>
      </c>
      <c r="DW95" s="32">
        <f>SUMIFS('Planificación 2026-1'!S:S,'Planificación 2026-1'!X:X,C95,'Planificación 2026-1'!F:F,"PRINCIPAL",'Planificación 2026-1'!Y:Y,"&lt;&gt;VIRTUAL",'Planificación 2026-1'!I:I,"&gt;2")</f>
        <v>30</v>
      </c>
      <c r="DX95" s="32">
        <f>SUMIFS('Planificación 2026-1'!S:S,'Planificación 2026-1'!X:X,C95,'Planificación 2026-1'!F:F,"SUNAMPE",'Planificación 2026-1'!Y:Y,"VIRTUAL",'Planificación 2026-1'!I:I,"&gt;2")</f>
        <v>0</v>
      </c>
      <c r="DY95" s="32">
        <f>SUMIFS('Planificación 2026-1'!S:S,'Planificación 2026-1'!X:X,C95,'Planificación 2026-1'!F:F,"SUNAMPE",'Planificación 2026-1'!Y:Y,"&lt;&gt;VIRTUAL",'Planificación 2026-1'!I:I,"&gt;2")</f>
        <v>0</v>
      </c>
      <c r="DZ95" s="32">
        <f>SUMIFS('Planificación 2026-1'!S:S,'Planificación 2026-1'!X:X,C95,'Planificación 2026-1'!F:F,"FILIAL",'Planificación 2026-1'!Y:Y,"VIRTUAL",'Planificación 2026-1'!I:I,"&gt;2")</f>
        <v>0</v>
      </c>
      <c r="EA95" s="32">
        <f>SUMIFS('Planificación 2026-1'!S:S,'Planificación 2026-1'!X:X,C95,'Planificación 2026-1'!F:F,"FILIAL",'Planificación 2026-1'!Y:Y,"&lt;&gt;VIRTUAL",'Planificación 2026-1'!I:I,"&gt;2")</f>
        <v>0</v>
      </c>
      <c r="EB95" s="32">
        <f>SUMIFS('Planificación 2026-1'!S:S,'Planificación 2026-1'!X:X,C95,'Planificación 2026-1'!F:F,"PORUMA",'Planificación 2026-1'!Y:Y,"VIRTUAL",'Planificación 2026-1'!I:I,"&gt;2")</f>
        <v>0</v>
      </c>
      <c r="EC95" s="32">
        <f>SUMIFS('Planificación 2026-1'!S:S,'Planificación 2026-1'!X:X,C95,'Planificación 2026-1'!F:F,"PORUMA",'Planificación 2026-1'!Y:Y,"&lt;&gt;VIRTUAL",'Planificación 2026-1'!I:I,"&gt;2")</f>
        <v>0</v>
      </c>
      <c r="ED95" s="32">
        <f>SUMIFS('Planificación 2026-1'!S:S,'Planificación 2026-1'!X:X,C95,'Planificación 2026-1'!F:F,"HUAURA",'Planificación 2026-1'!Y:Y,"VIRTUAL",'Planificación 2026-1'!I:I,"&gt;2")</f>
        <v>0</v>
      </c>
      <c r="EE95" s="32">
        <f>SUMIFS('Planificación 2026-1'!S:S,'Planificación 2026-1'!X:X,C95,'Planificación 2026-1'!F:F,"HUAURA",'Planificación 2026-1'!Y:Y,"&lt;&gt;VIRTUAL",'Planificación 2026-1'!I:I,"&gt;2")</f>
        <v>0</v>
      </c>
      <c r="EF95" s="32">
        <f>SUMIFS('Planificación 2026-1'!S:S,'Planificación 2026-1'!X:X,C95,'Planificación 2026-1'!F:F,"PRINCIPAL",'Planificación 2026-1'!Y:Y,"VIRTUAL",'Planificación 2026-1'!I:I,"&lt;3")</f>
        <v>0</v>
      </c>
      <c r="EG95" s="32">
        <f>SUMIFS('Planificación 2026-1'!S:S,'Planificación 2026-1'!X:X,C95,'Planificación 2026-1'!F:F,"PRINCIPAL",'Planificación 2026-1'!Y:Y,"&lt;&gt;VIRTUAL",'Planificación 2026-1'!I:I,"&lt;3")</f>
        <v>0</v>
      </c>
      <c r="EH95" s="32">
        <f>SUMIFS('Planificación 2026-1'!S:S,'Planificación 2026-1'!X:X,C95,'Planificación 2026-1'!F:F,"SUNAMPE",'Planificación 2026-1'!Y:Y,"VIRTUAL",'Planificación 2026-1'!I:I,"&lt;3")</f>
        <v>0</v>
      </c>
      <c r="EI95" s="32">
        <f>SUMIFS('Planificación 2026-1'!S:S,'Planificación 2026-1'!X:X,C95,'Planificación 2026-1'!F:F,"SUNAMPE",'Planificación 2026-1'!Y:Y,"&lt;&gt;VIRTUAL",'Planificación 2026-1'!I:I,"&lt;3")</f>
        <v>0</v>
      </c>
      <c r="EJ95" s="32">
        <f>SUMIFS('Planificación 2026-1'!S:S,'Planificación 2026-1'!X:X,C95,'Planificación 2026-1'!F:F,"FILIAL",'Planificación 2026-1'!Y:Y,"VIRTUAL",'Planificación 2026-1'!I:I,"&lt;3")</f>
        <v>0</v>
      </c>
      <c r="EK95" s="32">
        <f>SUMIFS('Planificación 2026-1'!S:S,'Planificación 2026-1'!X:X,C95,'Planificación 2026-1'!F:F,"FILIAL",'Planificación 2026-1'!Y:Y,"&lt;&gt;VIRTUAL",'Planificación 2026-1'!I:I,"&lt;3")</f>
        <v>0</v>
      </c>
      <c r="EL95" s="32">
        <f>SUMIFS('Planificación 2026-1'!S:S,'Planificación 2026-1'!X:X,C95,'Planificación 2026-1'!F:F,"PORUMA",'Planificación 2026-1'!Y:Y,"VIRTUAL",'Planificación 2026-1'!I:I,"&lt;3")</f>
        <v>0</v>
      </c>
      <c r="EM95" s="32">
        <f>SUMIFS('Planificación 2026-1'!S:S,'Planificación 2026-1'!X:X,C95,'Planificación 2026-1'!F:F,"PORUMA",'Planificación 2026-1'!Y:Y,"&lt;&gt;VIRTUAL",'Planificación 2026-1'!I:I,"&lt;3")</f>
        <v>0</v>
      </c>
      <c r="EN95" s="32">
        <f>SUMIFS('Planificación 2026-1'!S:S,'Planificación 2026-1'!X:X,C95,'Planificación 2026-1'!F:F,"HUAURA",'Planificación 2026-1'!Y:Y,"VIRTUAL",'Planificación 2026-1'!I:I,"&lt;3")</f>
        <v>0</v>
      </c>
      <c r="EO95" s="32">
        <f>SUMIFS('Planificación 2026-1'!S:S,'Planificación 2026-1'!X:X,C95,'Planificación 2026-1'!F:F,"HUAURA",'Planificación 2026-1'!Y:Y,"&lt;&gt;VIRTUAL",'Planificación 2026-1'!I:I,"&lt;3")</f>
        <v>0</v>
      </c>
      <c r="EP95" s="32">
        <f t="shared" si="32"/>
        <v>0</v>
      </c>
      <c r="EQ95" s="32">
        <f t="shared" si="21"/>
        <v>0</v>
      </c>
      <c r="ER95" s="32">
        <f t="shared" si="22"/>
        <v>0</v>
      </c>
      <c r="ES95" s="32">
        <f t="shared" si="23"/>
        <v>30</v>
      </c>
      <c r="ET95" s="32">
        <f t="shared" si="24"/>
        <v>0</v>
      </c>
      <c r="EU95" s="32">
        <f t="shared" si="25"/>
        <v>30</v>
      </c>
      <c r="EV95" s="32" t="b">
        <f>EXACT(EU95,E95)</f>
        <v>1</v>
      </c>
      <c r="EW95" s="32"/>
      <c r="EX95" s="32">
        <f t="shared" si="14"/>
        <v>0</v>
      </c>
      <c r="EY95" s="32">
        <f t="shared" si="15"/>
        <v>30</v>
      </c>
      <c r="EZ95" s="32" t="b">
        <f>EXACT(SUM(EX95:EY95),E95)</f>
        <v>1</v>
      </c>
      <c r="FA95" s="32" t="str">
        <f t="shared" si="16"/>
        <v>SEDE</v>
      </c>
      <c r="FB95" s="32" t="str">
        <f t="shared" si="26"/>
        <v>PRESENCIAL</v>
      </c>
    </row>
    <row r="96" spans="1:158">
      <c r="A96" s="33"/>
      <c r="B96" s="66">
        <v>93</v>
      </c>
      <c r="C96" s="32" t="s">
        <v>299</v>
      </c>
      <c r="D96" s="429">
        <v>45228093</v>
      </c>
      <c r="E96" s="62">
        <f>SUMIF('Planificación 2026-1'!X:X,C96,'Planificación 2026-1'!S:S)</f>
        <v>30</v>
      </c>
      <c r="F96" s="63" t="s">
        <v>199</v>
      </c>
      <c r="G96" s="454" t="s">
        <v>200</v>
      </c>
      <c r="H96" s="64" t="s">
        <v>38</v>
      </c>
      <c r="I96" s="64" t="s">
        <v>150</v>
      </c>
      <c r="J96" s="32" t="s">
        <v>38</v>
      </c>
      <c r="K96" s="32" t="s">
        <v>150</v>
      </c>
      <c r="L96" s="57" t="str">
        <f>IF(SUM(COUNTIFS('Planificación 2026-1'!F:F,"PRINCIPAL",'Planificación 2026-1'!X:X,C96,'Planificación 2026-1'!H:H,"AF"))&gt;0,"P01"," ")</f>
        <v xml:space="preserve"> </v>
      </c>
      <c r="M96" s="58" t="str">
        <f>IF(SUM(COUNTIFS('Planificación 2026-1'!F:F,"PRINCIPAL",'Planificación 2026-1'!X:X,C96,'Planificación 2026-1'!H:H,"EN"))&gt;0,"P02"," ")</f>
        <v>P02</v>
      </c>
      <c r="N96" s="58" t="str">
        <f>IF(SUM(COUNTIFS('Planificación 2026-1'!F:F,"PRINCIPAL",'Planificación 2026-1'!X:X,C96,'Planificación 2026-1'!H:H,"IS"))&gt;0,"P03"," ")</f>
        <v xml:space="preserve"> </v>
      </c>
      <c r="O96" s="58" t="str">
        <f>IF(SUM(COUNTIFS('Planificación 2026-1'!F:F,"PRINCIPAL",'Planificación 2026-1'!X:X,C96,'Planificación 2026-1'!H:H,"PS"))&gt;0,"P04"," ")</f>
        <v xml:space="preserve"> </v>
      </c>
      <c r="P96" s="58"/>
      <c r="Q96" s="58" t="str">
        <f>IF(SUM(COUNTIFS('Planificación 2026-1'!F:F,"PRINCIPAL",'Planificación 2026-1'!X:X,C96,'Planificación 2026-1'!H:H,"IN"))&gt;0,"P06"," ")</f>
        <v xml:space="preserve"> </v>
      </c>
      <c r="R96" s="58" t="str">
        <f>IF(SUM(COUNTIFS('Planificación 2026-1'!F:F,"PRINCIPAL",'Planificación 2026-1'!X:X,C96,'Planificación 2026-1'!H:H,"CA"))&gt;0,"P07"," ")</f>
        <v xml:space="preserve"> </v>
      </c>
      <c r="S96" s="58" t="str">
        <f>IF(SUM(COUNTIFS('Planificación 2026-1'!F:F,"PRINCIPAL",'Planificación 2026-1'!X:X,C96,'Planificación 2026-1'!H:H,"DE"))&gt;0,"P08"," ")</f>
        <v xml:space="preserve"> </v>
      </c>
      <c r="T96" s="58" t="str">
        <f>IF(SUM(COUNTIFS('Planificación 2026-1'!F:F,"PRINCIPAL",'Planificación 2026-1'!X:X,C96,'Planificación 2026-1'!H:H,"OB"))&gt;0,"P09"," ")</f>
        <v xml:space="preserve"> </v>
      </c>
      <c r="U96" s="58" t="str">
        <f>IF(SUM(COUNTIFS('Planificación 2026-1'!F:F,"PRINCIPAL",'Planificación 2026-1'!X:X,C96,'Planificación 2026-1'!H:H,"MH"))&gt;0,"P31"," ")</f>
        <v xml:space="preserve"> </v>
      </c>
      <c r="V96" s="58" t="str">
        <f>IF(SUM(COUNTIFS('Planificación 2026-1'!F:F,"PRINCIPAL",'Planificación 2026-1'!X:X,C96,'Planificación 2026-1'!H:H,"IC"))&gt;0,"P32"," ")</f>
        <v xml:space="preserve"> </v>
      </c>
      <c r="W96" s="58" t="str">
        <f>IF(SUM(COUNTIFS('Planificación 2026-1'!F:F,"PRINCIPAL",'Planificación 2026-1'!X:X,C96,'Planificación 2026-1'!H:H,"AR"))&gt;0,"P34"," ")</f>
        <v xml:space="preserve"> </v>
      </c>
      <c r="X96" s="58" t="str">
        <f>IF(SUM(COUNTIFS('Planificación 2026-1'!F:F,"PRINCIPAL",'Planificación 2026-1'!X:X,C96,'Planificación 2026-1'!H:H,"T1"))&gt;0,"P35"," ")</f>
        <v xml:space="preserve"> </v>
      </c>
      <c r="Y96" s="58" t="str">
        <f>IF(SUM(COUNTIFS('Planificación 2026-1'!F:F,"PRINCIPAL",'Planificación 2026-1'!X:X,C96,'Planificación 2026-1'!H:H,"T3"))&gt;0,"P36"," ")</f>
        <v xml:space="preserve"> </v>
      </c>
      <c r="Z96" s="58" t="str">
        <f>IF(SUM(COUNTIFS('Planificación 2026-1'!F:F,"PRINCIPAL",'Planificación 2026-1'!X:X,C96,'Planificación 2026-1'!H:H,"T2"))&gt;0,"P37"," ")</f>
        <v xml:space="preserve"> </v>
      </c>
      <c r="AA96" s="58" t="str">
        <f>IF(SUM(COUNTIFS('Planificación 2026-1'!F:F,"PRINCIPAL",'Planificación 2026-1'!X:X,C96,'Planificación 2026-1'!H:H,"AE"))&gt;0,"P38"," ")</f>
        <v xml:space="preserve"> </v>
      </c>
      <c r="AB96" s="58" t="str">
        <f>IF(SUM(COUNTIFS('Planificación 2026-1'!F:F,"PRINCIPAL",'Planificación 2026-1'!X:X,C96,'Planificación 2026-1'!H:H,"T4"))&gt;0,"P55"," ")</f>
        <v xml:space="preserve"> </v>
      </c>
      <c r="AC96" s="58" t="str">
        <f>IF(SUM(COUNTIFS('Planificación 2026-1'!F:F,"FILIAL",'Planificación 2026-1'!X:X,C96,'Planificación 2026-1'!H:H,"AF"))&gt;0," P01"," ")</f>
        <v xml:space="preserve"> </v>
      </c>
      <c r="AD96" s="58" t="str">
        <f>IF(SUM(COUNTIFS('Planificación 2026-1'!F:F,"FILIAL",'Planificación 2026-1'!X:X,C96,'Planificación 2026-1'!H:H,"EN"))&gt;0,"P02"," ")</f>
        <v>P02</v>
      </c>
      <c r="AE96" s="58" t="str">
        <f>IF(SUM(COUNTIFS('Planificación 2026-1'!F:F,"FILIAL",'Planificación 2026-1'!X:X,C96,'Planificación 2026-1'!H:H,"IS"))&gt;0,"P03"," ")</f>
        <v xml:space="preserve"> </v>
      </c>
      <c r="AF96" s="58" t="str">
        <f>IF(SUM(COUNTIFS('Planificación 2026-1'!F:F,"FILIAL",'Planificación 2026-1'!X:X,C96,'Planificación 2026-1'!H:H,"PS"))&gt;0,"P04"," ")</f>
        <v xml:space="preserve"> </v>
      </c>
      <c r="AG96" s="58"/>
      <c r="AH96" s="58" t="str">
        <f>IF(SUM(COUNTIFS('Planificación 2026-1'!F:F,"FILIAL",'Planificación 2026-1'!X:X,C96,'Planificación 2026-1'!H:H,"IN"))&gt;0,"P06"," ")</f>
        <v xml:space="preserve"> </v>
      </c>
      <c r="AI96" s="58" t="str">
        <f>IF(SUM(COUNTIFS('Planificación 2026-1'!F:F,"FILIAL",'Planificación 2026-1'!X:X,C96,'Planificación 2026-1'!H:H,"CA"))&gt;0,"P07"," ")</f>
        <v xml:space="preserve"> </v>
      </c>
      <c r="AJ96" s="58" t="str">
        <f>IF(SUM(COUNTIFS('Planificación 2026-1'!F:F,"FILIAL",'Planificación 2026-1'!X:X,C96,'Planificación 2026-1'!H:H,"DE"))&gt;0,"P08"," ")</f>
        <v xml:space="preserve"> </v>
      </c>
      <c r="AK96" s="58" t="str">
        <f>IF(SUM(COUNTIFS('Planificación 2026-1'!F:F,"FILIAL",'Planificación 2026-1'!X:X,C96,'Planificación 2026-1'!H:H,"OB"))&gt;0,"P09"," ")</f>
        <v xml:space="preserve"> </v>
      </c>
      <c r="AL96" s="58" t="str">
        <f>IF(SUM(COUNTIFS('Planificación 2026-1'!F:F,"FILIAL",'Planificación 2026-1'!X:X,C96,'Planificación 2026-1'!H:H,"MH"))&gt;0,"P31"," ")</f>
        <v xml:space="preserve"> </v>
      </c>
      <c r="AM96" s="58" t="str">
        <f>IF(SUM(COUNTIFS('Planificación 2026-1'!F:F,"FILIAL",'Planificación 2026-1'!X:X,C96,'Planificación 2026-1'!H:H,"IC"))&gt;0,"P32"," ")</f>
        <v xml:space="preserve"> </v>
      </c>
      <c r="AN96" s="58" t="str">
        <f>IF(SUM(COUNTIFS('Planificación 2026-1'!F:F,"FILIAL",'Planificación 2026-1'!X:X,C96,'Planificación 2026-1'!H:H,"AR"))&gt;0,"P34"," ")</f>
        <v xml:space="preserve"> </v>
      </c>
      <c r="AO96" s="58" t="str">
        <f>IF(SUM(COUNTIFS('Planificación 2026-1'!F:F,"FILIAL",'Planificación 2026-1'!X:X,C96,'Planificación 2026-1'!H:H,"T1"))&gt;0,"P35"," ")</f>
        <v xml:space="preserve"> </v>
      </c>
      <c r="AP96" s="58" t="str">
        <f>IF(SUM(COUNTIFS('Planificación 2026-1'!F:F,"FILIAL",'Planificación 2026-1'!X:X,C96,'Planificación 2026-1'!H:H,"T3"))&gt;0,"P36"," ")</f>
        <v xml:space="preserve"> </v>
      </c>
      <c r="AQ96" s="58" t="str">
        <f>IF(SUM(COUNTIFS('Planificación 2026-1'!F:F,"FILIAL",'Planificación 2026-1'!X:X,C96,'Planificación 2026-1'!H:H,"T2"))&gt;0,"P37"," ")</f>
        <v xml:space="preserve"> </v>
      </c>
      <c r="AR96" s="58" t="str">
        <f>IF(SUM(COUNTIFS('Planificación 2026-1'!F:F,"FILIAL",'Planificación 2026-1'!X:X,C96,'Planificación 2026-1'!H:H,"AE"))&gt;0,"P38"," ")</f>
        <v xml:space="preserve"> </v>
      </c>
      <c r="AS96" s="58" t="str">
        <f>IF(SUM(COUNTIFS('Planificación 2026-1'!F:F,"FILIAL",'Planificación 2026-1'!X:X,C96,'Planificación 2026-1'!H:H,"T4"))&gt;0,"P55"," ")</f>
        <v xml:space="preserve"> </v>
      </c>
      <c r="AT96" s="58" t="str">
        <f>IF(SUM(COUNTIFS('Planificación 2026-1'!F:F,"SUNAMPE",'Planificación 2026-1'!X:X,C96,'Planificación 2026-1'!H:H,"AF"))&gt;0," P01"," ")</f>
        <v xml:space="preserve"> </v>
      </c>
      <c r="AU96" s="58" t="str">
        <f>IF(SUM(COUNTIFS('Planificación 2026-1'!F:F,"SUNAMPE",'Planificación 2026-1'!X:X,C96,'Planificación 2026-1'!H:H,"EN"))&gt;0,"P02"," ")</f>
        <v xml:space="preserve"> </v>
      </c>
      <c r="AV96" s="58" t="str">
        <f>IF(SUM(COUNTIFS('Planificación 2026-1'!F:F,"SUNAMPE",'Planificación 2026-1'!X:X,C96,'Planificación 2026-1'!H:H,"IS"))&gt;0,"P03"," ")</f>
        <v xml:space="preserve"> </v>
      </c>
      <c r="AW96" s="58" t="str">
        <f>IF(SUM(COUNTIFS('Planificación 2026-1'!F:F,"SUNAMPE",'Planificación 2026-1'!X:X,C96,'Planificación 2026-1'!H:H,"PS"))&gt;0,"P04"," ")</f>
        <v xml:space="preserve"> </v>
      </c>
      <c r="AX96" s="58"/>
      <c r="AY96" s="58" t="str">
        <f>IF(SUM(COUNTIFS('Planificación 2026-1'!F:F,"SUNAMPE",'Planificación 2026-1'!X:X,C96,'Planificación 2026-1'!H:H,"IN"))&gt;0,"P06"," ")</f>
        <v xml:space="preserve"> </v>
      </c>
      <c r="AZ96" s="58" t="str">
        <f>IF(SUM(COUNTIFS('Planificación 2026-1'!F:F,"SUNAMPE",'Planificación 2026-1'!X:X,C96,'Planificación 2026-1'!H:H,"CA"))&gt;0,"P07"," ")</f>
        <v xml:space="preserve"> </v>
      </c>
      <c r="BA96" s="58" t="str">
        <f>IF(SUM(COUNTIFS('Planificación 2026-1'!F:F,"SUNAMPE",'Planificación 2026-1'!X:X,C96,'Planificación 2026-1'!H:H,"DE"))&gt;0,"P08"," ")</f>
        <v xml:space="preserve"> </v>
      </c>
      <c r="BB96" s="58" t="str">
        <f>IF(SUM(COUNTIFS('Planificación 2026-1'!F:F,"SUNAMPE",'Planificación 2026-1'!X:X,C96,'Planificación 2026-1'!H:H,"OB"))&gt;0,"P09"," ")</f>
        <v xml:space="preserve"> </v>
      </c>
      <c r="BC96" s="58" t="str">
        <f>IF(SUM(COUNTIFS('Planificación 2026-1'!F:F,"SUNAMPE",'Planificación 2026-1'!X:X,C96,'Planificación 2026-1'!H:H,"MH"))&gt;0,"P31"," ")</f>
        <v xml:space="preserve"> </v>
      </c>
      <c r="BD96" s="58" t="str">
        <f>IF(SUM(COUNTIFS('Planificación 2026-1'!F:F,"SUNAMPE",'Planificación 2026-1'!X:X,C96,'Planificación 2026-1'!H:H,"IC"))&gt;0,"P32"," ")</f>
        <v xml:space="preserve"> </v>
      </c>
      <c r="BE96" s="58" t="str">
        <f>IF(SUM(COUNTIFS('Planificación 2026-1'!F:F,"SUNAMPE",'Planificación 2026-1'!X:X,C96,'Planificación 2026-1'!H:H,"AR"))&gt;0,"P34"," ")</f>
        <v xml:space="preserve"> </v>
      </c>
      <c r="BF96" s="58" t="str">
        <f>IF(SUM(COUNTIFS('Planificación 2026-1'!F:F,"SUNAMPE",'Planificación 2026-1'!X:X,C96,'Planificación 2026-1'!H:H,"T1"))&gt;0,"P35"," ")</f>
        <v xml:space="preserve"> </v>
      </c>
      <c r="BG96" s="58" t="str">
        <f>IF(SUM(COUNTIFS('Planificación 2026-1'!F:F,"SUNAMPE",'Planificación 2026-1'!X:X,C96,'Planificación 2026-1'!H:H,"T3"))&gt;0,"P36"," ")</f>
        <v xml:space="preserve"> </v>
      </c>
      <c r="BH96" s="58" t="str">
        <f>IF(SUM(COUNTIFS('Planificación 2026-1'!F:F,"SUNAMPE",'Planificación 2026-1'!X:X,C96,'Planificación 2026-1'!H:H,"T2"))&gt;0,"P37"," ")</f>
        <v xml:space="preserve"> </v>
      </c>
      <c r="BI96" s="58" t="str">
        <f>IF(SUM(COUNTIFS('Planificación 2026-1'!F:F,"SUNAMPE",'Planificación 2026-1'!X:X,C96,'Planificación 2026-1'!H:H,"AE"))&gt;0,"P38"," ")</f>
        <v xml:space="preserve"> </v>
      </c>
      <c r="BJ96" s="58" t="str">
        <f>IF(SUM(COUNTIFS('Planificación 2026-1'!F:F,"SUNAMPE",'Planificación 2026-1'!X:X,C96,'Planificación 2026-1'!H:H,"T4"))&gt;0,"P55"," ")</f>
        <v xml:space="preserve"> </v>
      </c>
      <c r="BK96" s="58" t="str">
        <f>IF(SUM(COUNTIFS('Planificación 2026-1'!F:F,"HUAURA",'Planificación 2026-1'!X:X,C96,'Planificación 2026-1'!H:H,"AF"))&gt;0," P01"," ")</f>
        <v xml:space="preserve"> </v>
      </c>
      <c r="BL96" s="58" t="str">
        <f>IF(SUM(COUNTIFS('Planificación 2026-1'!F:F,"HUAURA",'Planificación 2026-1'!X:X,C96,'Planificación 2026-1'!H:H,"EN"))&gt;0,"P02"," ")</f>
        <v xml:space="preserve"> </v>
      </c>
      <c r="BM96" s="58" t="str">
        <f>IF(SUM(COUNTIFS('Planificación 2026-1'!F:F,"HUAURA",'Planificación 2026-1'!X:X,C96,'Planificación 2026-1'!H:H,"IS"))&gt;0,"P03"," ")</f>
        <v xml:space="preserve"> </v>
      </c>
      <c r="BN96" s="58" t="str">
        <f>IF(SUM(COUNTIFS('Planificación 2026-1'!F:F,"HUAURA",'Planificación 2026-1'!X:X,C96,'Planificación 2026-1'!H:H,"PS"))&gt;0,"P04"," ")</f>
        <v xml:space="preserve"> </v>
      </c>
      <c r="BO96" s="58"/>
      <c r="BP96" s="58" t="str">
        <f>IF(SUM(COUNTIFS('Planificación 2026-1'!F:F,"HUAURA",'Planificación 2026-1'!X:X,C96,'Planificación 2026-1'!H:H,"IN"))&gt;0,"P06"," ")</f>
        <v xml:space="preserve"> </v>
      </c>
      <c r="BQ96" s="58" t="str">
        <f>IF(SUM(COUNTIFS('Planificación 2026-1'!F:F,"HUAURA",'Planificación 2026-1'!X:X,C96,'Planificación 2026-1'!H:H,"CA"))&gt;0,"P07"," ")</f>
        <v xml:space="preserve"> </v>
      </c>
      <c r="BR96" s="58" t="str">
        <f>IF(SUM(COUNTIFS('Planificación 2026-1'!F:F,"HUAURA",'Planificación 2026-1'!X:X,C96,'Planificación 2026-1'!H:H,"DE"))&gt;0,"P08"," ")</f>
        <v xml:space="preserve"> </v>
      </c>
      <c r="BS96" s="58" t="str">
        <f>IF(SUM(COUNTIFS('Planificación 2026-1'!F:F,"HUAURA",'Planificación 2026-1'!X:X,C96,'Planificación 2026-1'!H:H,"OB"))&gt;0,"P09"," ")</f>
        <v xml:space="preserve"> </v>
      </c>
      <c r="BT96" s="58" t="str">
        <f>IF(SUM(COUNTIFS('Planificación 2026-1'!F:F,"HUAURA",'Planificación 2026-1'!X:X,C96,'Planificación 2026-1'!H:H,"MH"))&gt;0,"P31"," ")</f>
        <v xml:space="preserve"> </v>
      </c>
      <c r="BU96" s="58" t="str">
        <f>IF(SUM(COUNTIFS('Planificación 2026-1'!F:F,"HUAURA",'Planificación 2026-1'!X:X,C96,'Planificación 2026-1'!H:H,"IC"))&gt;0,"P32"," ")</f>
        <v xml:space="preserve"> </v>
      </c>
      <c r="BV96" s="58" t="str">
        <f>IF(SUM(COUNTIFS('Planificación 2026-1'!F:F,"HUAURA",'Planificación 2026-1'!X:X,C96,'Planificación 2026-1'!H:H,"AR"))&gt;0,"P34"," ")</f>
        <v xml:space="preserve"> </v>
      </c>
      <c r="BW96" s="58" t="str">
        <f>IF(SUM(COUNTIFS('Planificación 2026-1'!F:F,"HUAURA",'Planificación 2026-1'!X:X,C96,'Planificación 2026-1'!H:H,"T1"))&gt;0,"P35"," ")</f>
        <v xml:space="preserve"> </v>
      </c>
      <c r="BX96" s="58" t="str">
        <f>IF(SUM(COUNTIFS('Planificación 2026-1'!F:F,"HUAURA",'Planificación 2026-1'!X:X,C96,'Planificación 2026-1'!H:H,"T3"))&gt;0,"P36"," ")</f>
        <v xml:space="preserve"> </v>
      </c>
      <c r="BY96" s="58" t="str">
        <f>IF(SUM(COUNTIFS('Planificación 2026-1'!F:F,"HUAURA",'Planificación 2026-1'!X:X,C96,'Planificación 2026-1'!H:H,"T2"))&gt;0,"P37"," ")</f>
        <v xml:space="preserve"> </v>
      </c>
      <c r="BZ96" s="58" t="str">
        <f>IF(SUM(COUNTIFS('Planificación 2026-1'!F:F,"HUAURA",'Planificación 2026-1'!X:X,C96,'Planificación 2026-1'!H:H,"AE"))&gt;0,"P38"," ")</f>
        <v xml:space="preserve"> </v>
      </c>
      <c r="CA96" s="58" t="str">
        <f>IF(SUM(COUNTIFS('Planificación 2026-1'!F:F,"HUAURA",'Planificación 2026-1'!X:X,C96,'Planificación 2026-1'!H:H,"T4"))&gt;0,"P55"," ")</f>
        <v xml:space="preserve"> </v>
      </c>
      <c r="CB96" s="59">
        <f>SUMIFS('Planificación 2026-1'!S:S,'Planificación 2026-1'!X:X,C96,'Planificación 2026-1'!H:H,"AF",'Planificación 2026-1'!I:I,"&gt;2")</f>
        <v>0</v>
      </c>
      <c r="CC96" s="59">
        <f>SUMIFS('Planificación 2026-1'!S:S,'Planificación 2026-1'!X:X,C96,'Planificación 2026-1'!H:H,"EN",'Planificación 2026-1'!I:I,"&gt;2")</f>
        <v>30</v>
      </c>
      <c r="CD96" s="59">
        <f>SUMIFS('Planificación 2026-1'!S:S,'Planificación 2026-1'!X:X,C96,'Planificación 2026-1'!H:H,"IS",'Planificación 2026-1'!I:I,"&gt;2")</f>
        <v>0</v>
      </c>
      <c r="CE96" s="59">
        <f>SUMIFS('Planificación 2026-1'!S:S,'Planificación 2026-1'!X:X,C96,'Planificación 2026-1'!H:H,"PS",'Planificación 2026-1'!I:I,"&gt;2")</f>
        <v>0</v>
      </c>
      <c r="CF96" s="59">
        <f>SUMIFS('Planificación 2026-1'!S:S,'Planificación 2026-1'!X:X,C96,'Planificación 2026-1'!H:H,"IN",'Planificación 2026-1'!I:I,"&gt;2")</f>
        <v>0</v>
      </c>
      <c r="CG96" s="59">
        <f>SUMIFS('Planificación 2026-1'!S:S,'Planificación 2026-1'!X:X,C96,'Planificación 2026-1'!H:H,"CA",'Planificación 2026-1'!I:I,"&gt;2")</f>
        <v>0</v>
      </c>
      <c r="CH96" s="59">
        <f>SUMIFS('Planificación 2026-1'!S:S,'Planificación 2026-1'!X:X,C96,'Planificación 2026-1'!H:H,"DE",'Planificación 2026-1'!I:I,"&gt;2")</f>
        <v>0</v>
      </c>
      <c r="CI96" s="59">
        <f>SUMIFS('Planificación 2026-1'!S:S,'Planificación 2026-1'!X:X,C96,'Planificación 2026-1'!H:H,"OB",'Planificación 2026-1'!I:I,"&gt;2")</f>
        <v>0</v>
      </c>
      <c r="CJ96" s="59">
        <f>SUMIFS('Planificación 2026-1'!S:S,'Planificación 2026-1'!X:X,C96,'Planificación 2026-1'!H:H,"MH",'Planificación 2026-1'!I:I,"&gt;2")</f>
        <v>0</v>
      </c>
      <c r="CK96" s="59">
        <f>SUMIFS('Planificación 2026-1'!S:S,'Planificación 2026-1'!X:X,C96,'Planificación 2026-1'!H:H,"IC",'Planificación 2026-1'!I:I,"&gt;2")</f>
        <v>0</v>
      </c>
      <c r="CL96" s="59">
        <f>SUMIFS('Planificación 2026-1'!S:S,'Planificación 2026-1'!X:X,C96,'Planificación 2026-1'!H:H,"AR",'Planificación 2026-1'!I:I,"&gt;2")</f>
        <v>0</v>
      </c>
      <c r="CM96" s="59">
        <f>SUMIFS('Planificación 2026-1'!S:S,'Planificación 2026-1'!X:X,C96,'Planificación 2026-1'!H:H,"AE",'Planificación 2026-1'!I:I,"&gt;2")</f>
        <v>0</v>
      </c>
      <c r="CN96" s="59">
        <f>SUMIFS('Planificación 2026-1'!S:S,'Planificación 2026-1'!X:X,C96,'Planificación 2026-1'!H:H,"T1",'Planificación 2026-1'!I:I,"&gt;2")</f>
        <v>0</v>
      </c>
      <c r="CO96" s="59">
        <f>SUMIFS('Planificación 2026-1'!S:S,'Planificación 2026-1'!X:X,C96,'Planificación 2026-1'!H:H,"T3",'Planificación 2026-1'!I:I,"&gt;2")</f>
        <v>0</v>
      </c>
      <c r="CP96" s="59">
        <f>SUMIFS('Planificación 2026-1'!S:S,'Planificación 2026-1'!X:X,C96,'Planificación 2026-1'!H:H,"T2",'Planificación 2026-1'!I:I,"&gt;2")</f>
        <v>0</v>
      </c>
      <c r="CQ96" s="59">
        <f>SUMIFS('Planificación 2026-1'!S:S,'Planificación 2026-1'!X:X,C96,'Planificación 2026-1'!H:H,"T4",'Planificación 2026-1'!I:I,"&gt;2")</f>
        <v>0</v>
      </c>
      <c r="CR96" s="59">
        <f>SUMIFS('Planificación 2026-1'!S:S,'Planificación 2026-1'!X:X,C96,'Planificación 2026-1'!H:H,"AF",'Planificación 2026-1'!I:I,"&lt;3")</f>
        <v>0</v>
      </c>
      <c r="CS96" s="59">
        <f>SUMIFS('Planificación 2026-1'!S:S,'Planificación 2026-1'!X:X,C96,'Planificación 2026-1'!H:H,"EN",'Planificación 2026-1'!I:I,"&lt;3")</f>
        <v>0</v>
      </c>
      <c r="CT96" s="59">
        <f>SUMIFS('Planificación 2026-1'!S:S,'Planificación 2026-1'!X:X,C96,'Planificación 2026-1'!H:H,"IS",'Planificación 2026-1'!I:I,"&lt;3")</f>
        <v>0</v>
      </c>
      <c r="CU96" s="59">
        <f>SUMIFS('Planificación 2026-1'!S:S,'Planificación 2026-1'!X:X,C96,'Planificación 2026-1'!H:H,"PS",'Planificación 2026-1'!I:I,"&lt;3")</f>
        <v>0</v>
      </c>
      <c r="CV96" s="59">
        <f>SUMIFS('Planificación 2026-1'!S:S,'Planificación 2026-1'!X:X,C96,'Planificación 2026-1'!H:H,"IN",'Planificación 2026-1'!I:I,"&lt;3")</f>
        <v>0</v>
      </c>
      <c r="CW96" s="59">
        <f>SUMIFS('Planificación 2026-1'!S:S,'Planificación 2026-1'!X:X,C96,'Planificación 2026-1'!H:H,"CA",'Planificación 2026-1'!I:I,"&lt;3")</f>
        <v>0</v>
      </c>
      <c r="CX96" s="59">
        <f>SUMIFS('Planificación 2026-1'!S:S,'Planificación 2026-1'!X:X,C96,'Planificación 2026-1'!H:H,"DE",'Planificación 2026-1'!I:I,"&lt;3")</f>
        <v>0</v>
      </c>
      <c r="CY96" s="59">
        <f>SUMIFS('Planificación 2026-1'!S:S,'Planificación 2026-1'!X:X,C96,'Planificación 2026-1'!H:H,"OB",'Planificación 2026-1'!I:I,"&lt;3")</f>
        <v>0</v>
      </c>
      <c r="CZ96" s="59">
        <f>SUMIFS('Planificación 2026-1'!S:S,'Planificación 2026-1'!X:X,C96,'Planificación 2026-1'!H:H,"MH",'Planificación 2026-1'!I:I,"&lt;3")</f>
        <v>0</v>
      </c>
      <c r="DA96" s="59">
        <f>SUMIFS('Planificación 2026-1'!S:S,'Planificación 2026-1'!X:X,C96,'Planificación 2026-1'!H:H,"IC",'Planificación 2026-1'!I:I,"&lt;3")</f>
        <v>0</v>
      </c>
      <c r="DB96" s="59">
        <f>SUMIFS('Planificación 2026-1'!S:S,'Planificación 2026-1'!X:X,C96,'Planificación 2026-1'!H:H,"AR",'Planificación 2026-1'!I:I,"&lt;3")</f>
        <v>0</v>
      </c>
      <c r="DC96" s="59">
        <f>SUMIFS('Planificación 2026-1'!S:S,'Planificación 2026-1'!X:X,C96,'Planificación 2026-1'!H:H,"AE",'Planificación 2026-1'!I:I,"&lt;3")</f>
        <v>0</v>
      </c>
      <c r="DD96" s="59">
        <f>SUMIFS('Planificación 2026-1'!S:S,'Planificación 2026-1'!X:X,C96,'Planificación 2026-1'!H:H,"T1",'Planificación 2026-1'!I:I,"&lt;3")</f>
        <v>0</v>
      </c>
      <c r="DE96" s="59">
        <f>SUMIFS('Planificación 2026-1'!S:S,'Planificación 2026-1'!X:X,C96,'Planificación 2026-1'!H:H,"T3",'Planificación 2026-1'!I:I,"&lt;3")</f>
        <v>0</v>
      </c>
      <c r="DF96" s="59">
        <f>SUMIFS('Planificación 2026-1'!S:S,'Planificación 2026-1'!X:X,C96,'Planificación 2026-1'!H:H,"T2",'Planificación 2026-1'!I:I,"&lt;3")</f>
        <v>0</v>
      </c>
      <c r="DG96" s="59">
        <f>SUMIFS('Planificación 2026-1'!S:S,'Planificación 2026-1'!X:X,C96,'Planificación 2026-1'!H:H,"T4",'Planificación 2026-1'!I:I,"&lt;3")</f>
        <v>0</v>
      </c>
      <c r="DH96" s="58" t="str">
        <f t="shared" si="17"/>
        <v>P02</v>
      </c>
      <c r="DI96" s="27">
        <f>IF(C96="","",SUMIFS('Planificación 2026-1'!S:S,'Planificación 2026-1'!X:X,C96,'Planificación 2026-1'!F:F,"PRINCIPAL",'Planificación 2026-1'!Y:Y,"VIRTUAL"))</f>
        <v>4</v>
      </c>
      <c r="DJ96" s="27">
        <f>IF(C96="","",SUMIFS('Planificación 2026-1'!S:S,'Planificación 2026-1'!X:X,C96,'Planificación 2026-1'!F:F,"PRINCIPAL",'Planificación 2026-1'!Y:Y,"PRESENCIAL"))</f>
        <v>0</v>
      </c>
      <c r="DK96" s="27">
        <f>IF(C96="","",SUMIFS('Planificación 2026-1'!S:S,'Planificación 2026-1'!X:X,C96,'Planificación 2026-1'!F:F,"PRINCIPAL",'Planificación 2026-1'!Y:Y,"HIBRIDO PRESENCIAL"))</f>
        <v>0</v>
      </c>
      <c r="DL96" s="58" t="str">
        <f t="shared" si="18"/>
        <v>P02</v>
      </c>
      <c r="DM96" s="58">
        <f>IF(C96="","",SUMIFS('Planificación 2026-1'!S:S,'Planificación 2026-1'!X:X,C96,'Planificación 2026-1'!F:F,"FILIAL",'Planificación 2026-1'!Y:Y,"VIRTUAL"))</f>
        <v>4</v>
      </c>
      <c r="DN96" s="60">
        <f>IF(C96="","",SUMIFS('Planificación 2026-1'!S:S,'Planificación 2026-1'!X:X,C96,'Planificación 2026-1'!F:F,"FILIAL",'Planificación 2026-1'!Y:Y,"PRESENCIAL"))</f>
        <v>22</v>
      </c>
      <c r="DO96" s="29">
        <f>IF(C96="","",SUMIFS('Planificación 2026-1'!S:S,'Planificación 2026-1'!X:X,C96,'Planificación 2026-1'!F:F,"FILIAL",'Planificación 2026-1'!Y:Y,"HIBRIDO PRESENCIAL"))</f>
        <v>0</v>
      </c>
      <c r="DP96" s="61" t="str">
        <f t="shared" si="19"/>
        <v/>
      </c>
      <c r="DQ96" s="58">
        <f>IF(C96="","",SUMIFS('Planificación 2026-1'!S:S,'Planificación 2026-1'!X:X,C96,'Planificación 2026-1'!F:F,"SUNAMPE",'Planificación 2026-1'!Y:Y,"VIRTUAL"))</f>
        <v>0</v>
      </c>
      <c r="DR96" s="29">
        <f>IF(C96="","",SUMIFS('Planificación 2026-1'!S:S,'Planificación 2026-1'!X:X,C96,'Planificación 2026-1'!F:F,"SUNAMPE",'Planificación 2026-1'!Y:Y,"PRESENCIAL"))</f>
        <v>0</v>
      </c>
      <c r="DS96" s="61" t="str">
        <f t="shared" si="20"/>
        <v/>
      </c>
      <c r="DT96" s="58">
        <f>IF(C96="","",SUMIFS('Planificación 2026-1'!S:S,'Planificación 2026-1'!X:X,C96,'Planificación 2026-1'!F:F,"HUAURA",'Planificación 2026-1'!Y:Y,"VIRTUAL"))</f>
        <v>0</v>
      </c>
      <c r="DU96" s="29">
        <f>IF(C96="","",SUMIFS('Planificación 2026-1'!S:S,'Planificación 2026-1'!X:X,C96,'Planificación 2026-1'!F:F,"HUAURA",'Planificación 2026-1'!Y:Y,"PRESENCIAL"))</f>
        <v>0</v>
      </c>
      <c r="DV96" s="32">
        <f>SUMIFS('Planificación 2026-1'!S:S,'Planificación 2026-1'!X:X,C96,'Planificación 2026-1'!F:F,"PRINCIPAL",'Planificación 2026-1'!Y:Y,"VIRTUAL",'Planificación 2026-1'!I:I,"&gt;2")</f>
        <v>4</v>
      </c>
      <c r="DW96" s="32">
        <f>SUMIFS('Planificación 2026-1'!S:S,'Planificación 2026-1'!X:X,C96,'Planificación 2026-1'!F:F,"PRINCIPAL",'Planificación 2026-1'!Y:Y,"&lt;&gt;VIRTUAL",'Planificación 2026-1'!I:I,"&gt;2")</f>
        <v>0</v>
      </c>
      <c r="DX96" s="32">
        <f>SUMIFS('Planificación 2026-1'!S:S,'Planificación 2026-1'!X:X,C96,'Planificación 2026-1'!F:F,"SUNAMPE",'Planificación 2026-1'!Y:Y,"VIRTUAL",'Planificación 2026-1'!I:I,"&gt;2")</f>
        <v>0</v>
      </c>
      <c r="DY96" s="32">
        <f>SUMIFS('Planificación 2026-1'!S:S,'Planificación 2026-1'!X:X,C96,'Planificación 2026-1'!F:F,"SUNAMPE",'Planificación 2026-1'!Y:Y,"&lt;&gt;VIRTUAL",'Planificación 2026-1'!I:I,"&gt;2")</f>
        <v>0</v>
      </c>
      <c r="DZ96" s="32">
        <f>SUMIFS('Planificación 2026-1'!S:S,'Planificación 2026-1'!X:X,C96,'Planificación 2026-1'!F:F,"FILIAL",'Planificación 2026-1'!Y:Y,"VIRTUAL",'Planificación 2026-1'!I:I,"&gt;2")</f>
        <v>4</v>
      </c>
      <c r="EA96" s="32">
        <f>SUMIFS('Planificación 2026-1'!S:S,'Planificación 2026-1'!X:X,C96,'Planificación 2026-1'!F:F,"FILIAL",'Planificación 2026-1'!Y:Y,"&lt;&gt;VIRTUAL",'Planificación 2026-1'!I:I,"&gt;2")</f>
        <v>22</v>
      </c>
      <c r="EB96" s="32">
        <f>SUMIFS('Planificación 2026-1'!S:S,'Planificación 2026-1'!X:X,C96,'Planificación 2026-1'!F:F,"PORUMA",'Planificación 2026-1'!Y:Y,"VIRTUAL",'Planificación 2026-1'!I:I,"&gt;2")</f>
        <v>0</v>
      </c>
      <c r="EC96" s="32">
        <f>SUMIFS('Planificación 2026-1'!S:S,'Planificación 2026-1'!X:X,C96,'Planificación 2026-1'!F:F,"PORUMA",'Planificación 2026-1'!Y:Y,"&lt;&gt;VIRTUAL",'Planificación 2026-1'!I:I,"&gt;2")</f>
        <v>0</v>
      </c>
      <c r="ED96" s="32">
        <f>SUMIFS('Planificación 2026-1'!S:S,'Planificación 2026-1'!X:X,C96,'Planificación 2026-1'!F:F,"HUAURA",'Planificación 2026-1'!Y:Y,"VIRTUAL",'Planificación 2026-1'!I:I,"&gt;2")</f>
        <v>0</v>
      </c>
      <c r="EE96" s="32">
        <f>SUMIFS('Planificación 2026-1'!S:S,'Planificación 2026-1'!X:X,C96,'Planificación 2026-1'!F:F,"HUAURA",'Planificación 2026-1'!Y:Y,"&lt;&gt;VIRTUAL",'Planificación 2026-1'!I:I,"&gt;2")</f>
        <v>0</v>
      </c>
      <c r="EF96" s="32">
        <f>SUMIFS('Planificación 2026-1'!S:S,'Planificación 2026-1'!X:X,C96,'Planificación 2026-1'!F:F,"PRINCIPAL",'Planificación 2026-1'!Y:Y,"VIRTUAL",'Planificación 2026-1'!I:I,"&lt;3")</f>
        <v>0</v>
      </c>
      <c r="EG96" s="32">
        <f>SUMIFS('Planificación 2026-1'!S:S,'Planificación 2026-1'!X:X,C96,'Planificación 2026-1'!F:F,"PRINCIPAL",'Planificación 2026-1'!Y:Y,"&lt;&gt;VIRTUAL",'Planificación 2026-1'!I:I,"&lt;3")</f>
        <v>0</v>
      </c>
      <c r="EH96" s="32">
        <f>SUMIFS('Planificación 2026-1'!S:S,'Planificación 2026-1'!X:X,C96,'Planificación 2026-1'!F:F,"SUNAMPE",'Planificación 2026-1'!Y:Y,"VIRTUAL",'Planificación 2026-1'!I:I,"&lt;3")</f>
        <v>0</v>
      </c>
      <c r="EI96" s="32">
        <f>SUMIFS('Planificación 2026-1'!S:S,'Planificación 2026-1'!X:X,C96,'Planificación 2026-1'!F:F,"SUNAMPE",'Planificación 2026-1'!Y:Y,"&lt;&gt;VIRTUAL",'Planificación 2026-1'!I:I,"&lt;3")</f>
        <v>0</v>
      </c>
      <c r="EJ96" s="32">
        <f>SUMIFS('Planificación 2026-1'!S:S,'Planificación 2026-1'!X:X,C96,'Planificación 2026-1'!F:F,"FILIAL",'Planificación 2026-1'!Y:Y,"VIRTUAL",'Planificación 2026-1'!I:I,"&lt;3")</f>
        <v>0</v>
      </c>
      <c r="EK96" s="32">
        <f>SUMIFS('Planificación 2026-1'!S:S,'Planificación 2026-1'!X:X,C96,'Planificación 2026-1'!F:F,"FILIAL",'Planificación 2026-1'!Y:Y,"&lt;&gt;VIRTUAL",'Planificación 2026-1'!I:I,"&lt;3")</f>
        <v>0</v>
      </c>
      <c r="EL96" s="32">
        <f>SUMIFS('Planificación 2026-1'!S:S,'Planificación 2026-1'!X:X,C96,'Planificación 2026-1'!F:F,"PORUMA",'Planificación 2026-1'!Y:Y,"VIRTUAL",'Planificación 2026-1'!I:I,"&lt;3")</f>
        <v>0</v>
      </c>
      <c r="EM96" s="32">
        <f>SUMIFS('Planificación 2026-1'!S:S,'Planificación 2026-1'!X:X,C96,'Planificación 2026-1'!F:F,"PORUMA",'Planificación 2026-1'!Y:Y,"&lt;&gt;VIRTUAL",'Planificación 2026-1'!I:I,"&lt;3")</f>
        <v>0</v>
      </c>
      <c r="EN96" s="32">
        <f>SUMIFS('Planificación 2026-1'!S:S,'Planificación 2026-1'!X:X,C96,'Planificación 2026-1'!F:F,"HUAURA",'Planificación 2026-1'!Y:Y,"VIRTUAL",'Planificación 2026-1'!I:I,"&lt;3")</f>
        <v>0</v>
      </c>
      <c r="EO96" s="32">
        <f>SUMIFS('Planificación 2026-1'!S:S,'Planificación 2026-1'!X:X,C96,'Planificación 2026-1'!F:F,"HUAURA",'Planificación 2026-1'!Y:Y,"&lt;&gt;VIRTUAL",'Planificación 2026-1'!I:I,"&lt;3")</f>
        <v>0</v>
      </c>
      <c r="EP96" s="32">
        <f t="shared" si="32"/>
        <v>26</v>
      </c>
      <c r="EQ96" s="32">
        <f t="shared" si="21"/>
        <v>0</v>
      </c>
      <c r="ER96" s="32">
        <f t="shared" si="22"/>
        <v>0</v>
      </c>
      <c r="ES96" s="32">
        <f t="shared" si="23"/>
        <v>4</v>
      </c>
      <c r="ET96" s="32">
        <f t="shared" si="24"/>
        <v>0</v>
      </c>
      <c r="EU96" s="32">
        <f t="shared" si="25"/>
        <v>30</v>
      </c>
      <c r="EV96" s="32" t="b">
        <f>EXACT(EU96,E96)</f>
        <v>1</v>
      </c>
      <c r="EW96" s="32"/>
      <c r="EX96" s="32">
        <f t="shared" si="14"/>
        <v>8</v>
      </c>
      <c r="EY96" s="32">
        <f t="shared" si="15"/>
        <v>22</v>
      </c>
      <c r="EZ96" s="32" t="b">
        <f>EXACT(SUM(EX96:EY96),E96)</f>
        <v>1</v>
      </c>
      <c r="FA96" s="32" t="str">
        <f t="shared" si="16"/>
        <v>FILIAL-HUAURA</v>
      </c>
      <c r="FB96" s="32" t="str">
        <f t="shared" si="26"/>
        <v>MAS PRESENCIAL</v>
      </c>
    </row>
    <row r="97" spans="1:158">
      <c r="A97" s="33"/>
      <c r="B97" s="65">
        <v>94</v>
      </c>
      <c r="C97" s="32" t="s">
        <v>300</v>
      </c>
      <c r="D97" s="429">
        <v>21531247</v>
      </c>
      <c r="E97" s="62">
        <f>SUMIF('Planificación 2026-1'!X:X,C97,'Planificación 2026-1'!S:S)</f>
        <v>11</v>
      </c>
      <c r="F97" s="63" t="s">
        <v>203</v>
      </c>
      <c r="G97" s="454" t="s">
        <v>200</v>
      </c>
      <c r="H97" s="64" t="s">
        <v>38</v>
      </c>
      <c r="I97" s="64" t="s">
        <v>157</v>
      </c>
      <c r="J97" s="32" t="s">
        <v>195</v>
      </c>
      <c r="K97" s="32" t="s">
        <v>157</v>
      </c>
      <c r="L97" s="57" t="str">
        <f>IF(SUM(COUNTIFS('Planificación 2026-1'!F:F,"PRINCIPAL",'Planificación 2026-1'!X:X,C97,'Planificación 2026-1'!H:H,"AF"))&gt;0,"P01"," ")</f>
        <v xml:space="preserve"> </v>
      </c>
      <c r="M97" s="58" t="str">
        <f>IF(SUM(COUNTIFS('Planificación 2026-1'!F:F,"PRINCIPAL",'Planificación 2026-1'!X:X,C97,'Planificación 2026-1'!H:H,"EN"))&gt;0,"P02"," ")</f>
        <v xml:space="preserve"> </v>
      </c>
      <c r="N97" s="58" t="str">
        <f>IF(SUM(COUNTIFS('Planificación 2026-1'!F:F,"PRINCIPAL",'Planificación 2026-1'!X:X,C97,'Planificación 2026-1'!H:H,"IS"))&gt;0,"P03"," ")</f>
        <v xml:space="preserve"> </v>
      </c>
      <c r="O97" s="58" t="str">
        <f>IF(SUM(COUNTIFS('Planificación 2026-1'!F:F,"PRINCIPAL",'Planificación 2026-1'!X:X,C97,'Planificación 2026-1'!H:H,"PS"))&gt;0,"P04"," ")</f>
        <v xml:space="preserve"> </v>
      </c>
      <c r="P97" s="58"/>
      <c r="Q97" s="58" t="str">
        <f>IF(SUM(COUNTIFS('Planificación 2026-1'!F:F,"PRINCIPAL",'Planificación 2026-1'!X:X,C97,'Planificación 2026-1'!H:H,"IN"))&gt;0,"P06"," ")</f>
        <v xml:space="preserve"> </v>
      </c>
      <c r="R97" s="58" t="str">
        <f>IF(SUM(COUNTIFS('Planificación 2026-1'!F:F,"PRINCIPAL",'Planificación 2026-1'!X:X,C97,'Planificación 2026-1'!H:H,"CA"))&gt;0,"P07"," ")</f>
        <v xml:space="preserve"> </v>
      </c>
      <c r="S97" s="58" t="str">
        <f>IF(SUM(COUNTIFS('Planificación 2026-1'!F:F,"PRINCIPAL",'Planificación 2026-1'!X:X,C97,'Planificación 2026-1'!H:H,"DE"))&gt;0,"P08"," ")</f>
        <v xml:space="preserve"> </v>
      </c>
      <c r="T97" s="58" t="str">
        <f>IF(SUM(COUNTIFS('Planificación 2026-1'!F:F,"PRINCIPAL",'Planificación 2026-1'!X:X,C97,'Planificación 2026-1'!H:H,"OB"))&gt;0,"P09"," ")</f>
        <v xml:space="preserve"> </v>
      </c>
      <c r="U97" s="58" t="str">
        <f>IF(SUM(COUNTIFS('Planificación 2026-1'!F:F,"PRINCIPAL",'Planificación 2026-1'!X:X,C97,'Planificación 2026-1'!H:H,"MH"))&gt;0,"P31"," ")</f>
        <v xml:space="preserve"> </v>
      </c>
      <c r="V97" s="58" t="str">
        <f>IF(SUM(COUNTIFS('Planificación 2026-1'!F:F,"PRINCIPAL",'Planificación 2026-1'!X:X,C97,'Planificación 2026-1'!H:H,"IC"))&gt;0,"P32"," ")</f>
        <v xml:space="preserve"> </v>
      </c>
      <c r="W97" s="58" t="str">
        <f>IF(SUM(COUNTIFS('Planificación 2026-1'!F:F,"PRINCIPAL",'Planificación 2026-1'!X:X,C97,'Planificación 2026-1'!H:H,"AR"))&gt;0,"P34"," ")</f>
        <v xml:space="preserve"> </v>
      </c>
      <c r="X97" s="58" t="str">
        <f>IF(SUM(COUNTIFS('Planificación 2026-1'!F:F,"PRINCIPAL",'Planificación 2026-1'!X:X,C97,'Planificación 2026-1'!H:H,"T1"))&gt;0,"P35"," ")</f>
        <v xml:space="preserve"> </v>
      </c>
      <c r="Y97" s="58" t="str">
        <f>IF(SUM(COUNTIFS('Planificación 2026-1'!F:F,"PRINCIPAL",'Planificación 2026-1'!X:X,C97,'Planificación 2026-1'!H:H,"T3"))&gt;0,"P36"," ")</f>
        <v xml:space="preserve"> </v>
      </c>
      <c r="Z97" s="58" t="str">
        <f>IF(SUM(COUNTIFS('Planificación 2026-1'!F:F,"PRINCIPAL",'Planificación 2026-1'!X:X,C97,'Planificación 2026-1'!H:H,"T2"))&gt;0,"P37"," ")</f>
        <v xml:space="preserve"> </v>
      </c>
      <c r="AA97" s="58" t="str">
        <f>IF(SUM(COUNTIFS('Planificación 2026-1'!F:F,"PRINCIPAL",'Planificación 2026-1'!X:X,C97,'Planificación 2026-1'!H:H,"AE"))&gt;0,"P38"," ")</f>
        <v xml:space="preserve"> </v>
      </c>
      <c r="AB97" s="58" t="str">
        <f>IF(SUM(COUNTIFS('Planificación 2026-1'!F:F,"PRINCIPAL",'Planificación 2026-1'!X:X,C97,'Planificación 2026-1'!H:H,"T4"))&gt;0,"P55"," ")</f>
        <v xml:space="preserve"> </v>
      </c>
      <c r="AC97" s="58" t="str">
        <f>IF(SUM(COUNTIFS('Planificación 2026-1'!F:F,"FILIAL",'Planificación 2026-1'!X:X,C97,'Planificación 2026-1'!H:H,"AF"))&gt;0," P01"," ")</f>
        <v xml:space="preserve"> </v>
      </c>
      <c r="AD97" s="58" t="str">
        <f>IF(SUM(COUNTIFS('Planificación 2026-1'!F:F,"FILIAL",'Planificación 2026-1'!X:X,C97,'Planificación 2026-1'!H:H,"EN"))&gt;0,"P02"," ")</f>
        <v xml:space="preserve"> </v>
      </c>
      <c r="AE97" s="58" t="str">
        <f>IF(SUM(COUNTIFS('Planificación 2026-1'!F:F,"FILIAL",'Planificación 2026-1'!X:X,C97,'Planificación 2026-1'!H:H,"IS"))&gt;0,"P03"," ")</f>
        <v xml:space="preserve"> </v>
      </c>
      <c r="AF97" s="58" t="str">
        <f>IF(SUM(COUNTIFS('Planificación 2026-1'!F:F,"FILIAL",'Planificación 2026-1'!X:X,C97,'Planificación 2026-1'!H:H,"PS"))&gt;0,"P04"," ")</f>
        <v xml:space="preserve"> </v>
      </c>
      <c r="AG97" s="58"/>
      <c r="AH97" s="58" t="str">
        <f>IF(SUM(COUNTIFS('Planificación 2026-1'!F:F,"FILIAL",'Planificación 2026-1'!X:X,C97,'Planificación 2026-1'!H:H,"IN"))&gt;0,"P06"," ")</f>
        <v xml:space="preserve"> </v>
      </c>
      <c r="AI97" s="58" t="str">
        <f>IF(SUM(COUNTIFS('Planificación 2026-1'!F:F,"FILIAL",'Planificación 2026-1'!X:X,C97,'Planificación 2026-1'!H:H,"CA"))&gt;0,"P07"," ")</f>
        <v xml:space="preserve"> </v>
      </c>
      <c r="AJ97" s="58" t="str">
        <f>IF(SUM(COUNTIFS('Planificación 2026-1'!F:F,"FILIAL",'Planificación 2026-1'!X:X,C97,'Planificación 2026-1'!H:H,"DE"))&gt;0,"P08"," ")</f>
        <v xml:space="preserve"> </v>
      </c>
      <c r="AK97" s="58" t="str">
        <f>IF(SUM(COUNTIFS('Planificación 2026-1'!F:F,"FILIAL",'Planificación 2026-1'!X:X,C97,'Planificación 2026-1'!H:H,"OB"))&gt;0,"P09"," ")</f>
        <v xml:space="preserve"> </v>
      </c>
      <c r="AL97" s="58" t="str">
        <f>IF(SUM(COUNTIFS('Planificación 2026-1'!F:F,"FILIAL",'Planificación 2026-1'!X:X,C97,'Planificación 2026-1'!H:H,"MH"))&gt;0,"P31"," ")</f>
        <v xml:space="preserve"> </v>
      </c>
      <c r="AM97" s="58" t="str">
        <f>IF(SUM(COUNTIFS('Planificación 2026-1'!F:F,"FILIAL",'Planificación 2026-1'!X:X,C97,'Planificación 2026-1'!H:H,"IC"))&gt;0,"P32"," ")</f>
        <v xml:space="preserve"> </v>
      </c>
      <c r="AN97" s="58" t="str">
        <f>IF(SUM(COUNTIFS('Planificación 2026-1'!F:F,"FILIAL",'Planificación 2026-1'!X:X,C97,'Planificación 2026-1'!H:H,"AR"))&gt;0,"P34"," ")</f>
        <v xml:space="preserve"> </v>
      </c>
      <c r="AO97" s="58" t="str">
        <f>IF(SUM(COUNTIFS('Planificación 2026-1'!F:F,"FILIAL",'Planificación 2026-1'!X:X,C97,'Planificación 2026-1'!H:H,"T1"))&gt;0,"P35"," ")</f>
        <v xml:space="preserve"> </v>
      </c>
      <c r="AP97" s="58" t="str">
        <f>IF(SUM(COUNTIFS('Planificación 2026-1'!F:F,"FILIAL",'Planificación 2026-1'!X:X,C97,'Planificación 2026-1'!H:H,"T3"))&gt;0,"P36"," ")</f>
        <v xml:space="preserve"> </v>
      </c>
      <c r="AQ97" s="58" t="str">
        <f>IF(SUM(COUNTIFS('Planificación 2026-1'!F:F,"FILIAL",'Planificación 2026-1'!X:X,C97,'Planificación 2026-1'!H:H,"T2"))&gt;0,"P37"," ")</f>
        <v xml:space="preserve"> </v>
      </c>
      <c r="AR97" s="58" t="str">
        <f>IF(SUM(COUNTIFS('Planificación 2026-1'!F:F,"FILIAL",'Planificación 2026-1'!X:X,C97,'Planificación 2026-1'!H:H,"AE"))&gt;0,"P38"," ")</f>
        <v xml:space="preserve"> </v>
      </c>
      <c r="AS97" s="58" t="str">
        <f>IF(SUM(COUNTIFS('Planificación 2026-1'!F:F,"FILIAL",'Planificación 2026-1'!X:X,C97,'Planificación 2026-1'!H:H,"T4"))&gt;0,"P55"," ")</f>
        <v xml:space="preserve"> </v>
      </c>
      <c r="AT97" s="58" t="str">
        <f>IF(SUM(COUNTIFS('Planificación 2026-1'!F:F,"SUNAMPE",'Planificación 2026-1'!X:X,C97,'Planificación 2026-1'!H:H,"AF"))&gt;0," P01"," ")</f>
        <v xml:space="preserve"> </v>
      </c>
      <c r="AU97" s="58" t="str">
        <f>IF(SUM(COUNTIFS('Planificación 2026-1'!F:F,"SUNAMPE",'Planificación 2026-1'!X:X,C97,'Planificación 2026-1'!H:H,"EN"))&gt;0,"P02"," ")</f>
        <v xml:space="preserve"> </v>
      </c>
      <c r="AV97" s="58" t="str">
        <f>IF(SUM(COUNTIFS('Planificación 2026-1'!F:F,"SUNAMPE",'Planificación 2026-1'!X:X,C97,'Planificación 2026-1'!H:H,"IS"))&gt;0,"P03"," ")</f>
        <v xml:space="preserve"> </v>
      </c>
      <c r="AW97" s="58" t="str">
        <f>IF(SUM(COUNTIFS('Planificación 2026-1'!F:F,"SUNAMPE",'Planificación 2026-1'!X:X,C97,'Planificación 2026-1'!H:H,"PS"))&gt;0,"P04"," ")</f>
        <v xml:space="preserve"> </v>
      </c>
      <c r="AX97" s="58"/>
      <c r="AY97" s="58" t="str">
        <f>IF(SUM(COUNTIFS('Planificación 2026-1'!F:F,"SUNAMPE",'Planificación 2026-1'!X:X,C97,'Planificación 2026-1'!H:H,"IN"))&gt;0,"P06"," ")</f>
        <v xml:space="preserve"> </v>
      </c>
      <c r="AZ97" s="58" t="str">
        <f>IF(SUM(COUNTIFS('Planificación 2026-1'!F:F,"SUNAMPE",'Planificación 2026-1'!X:X,C97,'Planificación 2026-1'!H:H,"CA"))&gt;0,"P07"," ")</f>
        <v xml:space="preserve"> </v>
      </c>
      <c r="BA97" s="58" t="str">
        <f>IF(SUM(COUNTIFS('Planificación 2026-1'!F:F,"SUNAMPE",'Planificación 2026-1'!X:X,C97,'Planificación 2026-1'!H:H,"DE"))&gt;0,"P08"," ")</f>
        <v xml:space="preserve"> </v>
      </c>
      <c r="BB97" s="58" t="str">
        <f>IF(SUM(COUNTIFS('Planificación 2026-1'!F:F,"SUNAMPE",'Planificación 2026-1'!X:X,C97,'Planificación 2026-1'!H:H,"OB"))&gt;0,"P09"," ")</f>
        <v xml:space="preserve"> </v>
      </c>
      <c r="BC97" s="58" t="str">
        <f>IF(SUM(COUNTIFS('Planificación 2026-1'!F:F,"SUNAMPE",'Planificación 2026-1'!X:X,C97,'Planificación 2026-1'!H:H,"MH"))&gt;0,"P31"," ")</f>
        <v xml:space="preserve"> </v>
      </c>
      <c r="BD97" s="58" t="str">
        <f>IF(SUM(COUNTIFS('Planificación 2026-1'!F:F,"SUNAMPE",'Planificación 2026-1'!X:X,C97,'Planificación 2026-1'!H:H,"IC"))&gt;0,"P32"," ")</f>
        <v xml:space="preserve"> </v>
      </c>
      <c r="BE97" s="58" t="str">
        <f>IF(SUM(COUNTIFS('Planificación 2026-1'!F:F,"SUNAMPE",'Planificación 2026-1'!X:X,C97,'Planificación 2026-1'!H:H,"AR"))&gt;0,"P34"," ")</f>
        <v xml:space="preserve"> </v>
      </c>
      <c r="BF97" s="58" t="str">
        <f>IF(SUM(COUNTIFS('Planificación 2026-1'!F:F,"SUNAMPE",'Planificación 2026-1'!X:X,C97,'Planificación 2026-1'!H:H,"T1"))&gt;0,"P35"," ")</f>
        <v xml:space="preserve"> </v>
      </c>
      <c r="BG97" s="58" t="str">
        <f>IF(SUM(COUNTIFS('Planificación 2026-1'!F:F,"SUNAMPE",'Planificación 2026-1'!X:X,C97,'Planificación 2026-1'!H:H,"T3"))&gt;0,"P36"," ")</f>
        <v xml:space="preserve"> </v>
      </c>
      <c r="BH97" s="58" t="str">
        <f>IF(SUM(COUNTIFS('Planificación 2026-1'!F:F,"SUNAMPE",'Planificación 2026-1'!X:X,C97,'Planificación 2026-1'!H:H,"T2"))&gt;0,"P37"," ")</f>
        <v xml:space="preserve"> </v>
      </c>
      <c r="BI97" s="58" t="str">
        <f>IF(SUM(COUNTIFS('Planificación 2026-1'!F:F,"SUNAMPE",'Planificación 2026-1'!X:X,C97,'Planificación 2026-1'!H:H,"AE"))&gt;0,"P38"," ")</f>
        <v xml:space="preserve"> </v>
      </c>
      <c r="BJ97" s="58" t="str">
        <f>IF(SUM(COUNTIFS('Planificación 2026-1'!F:F,"SUNAMPE",'Planificación 2026-1'!X:X,C97,'Planificación 2026-1'!H:H,"T4"))&gt;0,"P55"," ")</f>
        <v xml:space="preserve"> </v>
      </c>
      <c r="BK97" s="58" t="str">
        <f>IF(SUM(COUNTIFS('Planificación 2026-1'!F:F,"HUAURA",'Planificación 2026-1'!X:X,C97,'Planificación 2026-1'!H:H,"AF"))&gt;0," P01"," ")</f>
        <v xml:space="preserve"> </v>
      </c>
      <c r="BL97" s="58" t="str">
        <f>IF(SUM(COUNTIFS('Planificación 2026-1'!F:F,"HUAURA",'Planificación 2026-1'!X:X,C97,'Planificación 2026-1'!H:H,"EN"))&gt;0,"P02"," ")</f>
        <v xml:space="preserve"> </v>
      </c>
      <c r="BM97" s="58" t="str">
        <f>IF(SUM(COUNTIFS('Planificación 2026-1'!F:F,"HUAURA",'Planificación 2026-1'!X:X,C97,'Planificación 2026-1'!H:H,"IS"))&gt;0,"P03"," ")</f>
        <v xml:space="preserve"> </v>
      </c>
      <c r="BN97" s="58" t="str">
        <f>IF(SUM(COUNTIFS('Planificación 2026-1'!F:F,"HUAURA",'Planificación 2026-1'!X:X,C97,'Planificación 2026-1'!H:H,"PS"))&gt;0,"P04"," ")</f>
        <v xml:space="preserve"> </v>
      </c>
      <c r="BO97" s="58"/>
      <c r="BP97" s="58" t="str">
        <f>IF(SUM(COUNTIFS('Planificación 2026-1'!F:F,"HUAURA",'Planificación 2026-1'!X:X,C97,'Planificación 2026-1'!H:H,"IN"))&gt;0,"P06"," ")</f>
        <v xml:space="preserve"> </v>
      </c>
      <c r="BQ97" s="58" t="str">
        <f>IF(SUM(COUNTIFS('Planificación 2026-1'!F:F,"HUAURA",'Planificación 2026-1'!X:X,C97,'Planificación 2026-1'!H:H,"CA"))&gt;0,"P07"," ")</f>
        <v xml:space="preserve"> </v>
      </c>
      <c r="BR97" s="58" t="str">
        <f>IF(SUM(COUNTIFS('Planificación 2026-1'!F:F,"HUAURA",'Planificación 2026-1'!X:X,C97,'Planificación 2026-1'!H:H,"DE"))&gt;0,"P08"," ")</f>
        <v xml:space="preserve"> </v>
      </c>
      <c r="BS97" s="58" t="str">
        <f>IF(SUM(COUNTIFS('Planificación 2026-1'!F:F,"HUAURA",'Planificación 2026-1'!X:X,C97,'Planificación 2026-1'!H:H,"OB"))&gt;0,"P09"," ")</f>
        <v xml:space="preserve"> </v>
      </c>
      <c r="BT97" s="58" t="str">
        <f>IF(SUM(COUNTIFS('Planificación 2026-1'!F:F,"HUAURA",'Planificación 2026-1'!X:X,C97,'Planificación 2026-1'!H:H,"MH"))&gt;0,"P31"," ")</f>
        <v xml:space="preserve"> </v>
      </c>
      <c r="BU97" s="58" t="str">
        <f>IF(SUM(COUNTIFS('Planificación 2026-1'!F:F,"HUAURA",'Planificación 2026-1'!X:X,C97,'Planificación 2026-1'!H:H,"IC"))&gt;0,"P32"," ")</f>
        <v xml:space="preserve"> </v>
      </c>
      <c r="BV97" s="58" t="str">
        <f>IF(SUM(COUNTIFS('Planificación 2026-1'!F:F,"HUAURA",'Planificación 2026-1'!X:X,C97,'Planificación 2026-1'!H:H,"AR"))&gt;0,"P34"," ")</f>
        <v xml:space="preserve"> </v>
      </c>
      <c r="BW97" s="58" t="str">
        <f>IF(SUM(COUNTIFS('Planificación 2026-1'!F:F,"HUAURA",'Planificación 2026-1'!X:X,C97,'Planificación 2026-1'!H:H,"T1"))&gt;0,"P35"," ")</f>
        <v xml:space="preserve"> </v>
      </c>
      <c r="BX97" s="58" t="str">
        <f>IF(SUM(COUNTIFS('Planificación 2026-1'!F:F,"HUAURA",'Planificación 2026-1'!X:X,C97,'Planificación 2026-1'!H:H,"T3"))&gt;0,"P36"," ")</f>
        <v xml:space="preserve"> </v>
      </c>
      <c r="BY97" s="58" t="str">
        <f>IF(SUM(COUNTIFS('Planificación 2026-1'!F:F,"HUAURA",'Planificación 2026-1'!X:X,C97,'Planificación 2026-1'!H:H,"T2"))&gt;0,"P37"," ")</f>
        <v xml:space="preserve"> </v>
      </c>
      <c r="BZ97" s="58" t="str">
        <f>IF(SUM(COUNTIFS('Planificación 2026-1'!F:F,"HUAURA",'Planificación 2026-1'!X:X,C97,'Planificación 2026-1'!H:H,"AE"))&gt;0,"P38"," ")</f>
        <v xml:space="preserve"> </v>
      </c>
      <c r="CA97" s="58" t="str">
        <f>IF(SUM(COUNTIFS('Planificación 2026-1'!F:F,"HUAURA",'Planificación 2026-1'!X:X,C97,'Planificación 2026-1'!H:H,"T4"))&gt;0,"P55"," ")</f>
        <v xml:space="preserve"> </v>
      </c>
      <c r="CB97" s="59">
        <f>SUMIFS('Planificación 2026-1'!S:S,'Planificación 2026-1'!X:X,C97,'Planificación 2026-1'!H:H,"AF",'Planificación 2026-1'!I:I,"&gt;2")</f>
        <v>0</v>
      </c>
      <c r="CC97" s="59">
        <f>SUMIFS('Planificación 2026-1'!S:S,'Planificación 2026-1'!X:X,C97,'Planificación 2026-1'!H:H,"EN",'Planificación 2026-1'!I:I,"&gt;2")</f>
        <v>0</v>
      </c>
      <c r="CD97" s="59">
        <f>SUMIFS('Planificación 2026-1'!S:S,'Planificación 2026-1'!X:X,C97,'Planificación 2026-1'!H:H,"IS",'Planificación 2026-1'!I:I,"&gt;2")</f>
        <v>0</v>
      </c>
      <c r="CE97" s="59">
        <f>SUMIFS('Planificación 2026-1'!S:S,'Planificación 2026-1'!X:X,C97,'Planificación 2026-1'!H:H,"PS",'Planificación 2026-1'!I:I,"&gt;2")</f>
        <v>0</v>
      </c>
      <c r="CF97" s="59">
        <f>SUMIFS('Planificación 2026-1'!S:S,'Planificación 2026-1'!X:X,C97,'Planificación 2026-1'!H:H,"IN",'Planificación 2026-1'!I:I,"&gt;2")</f>
        <v>0</v>
      </c>
      <c r="CG97" s="59">
        <f>SUMIFS('Planificación 2026-1'!S:S,'Planificación 2026-1'!X:X,C97,'Planificación 2026-1'!H:H,"CA",'Planificación 2026-1'!I:I,"&gt;2")</f>
        <v>0</v>
      </c>
      <c r="CH97" s="59">
        <f>SUMIFS('Planificación 2026-1'!S:S,'Planificación 2026-1'!X:X,C97,'Planificación 2026-1'!H:H,"DE",'Planificación 2026-1'!I:I,"&gt;2")</f>
        <v>0</v>
      </c>
      <c r="CI97" s="59">
        <f>SUMIFS('Planificación 2026-1'!S:S,'Planificación 2026-1'!X:X,C97,'Planificación 2026-1'!H:H,"OB",'Planificación 2026-1'!I:I,"&gt;2")</f>
        <v>0</v>
      </c>
      <c r="CJ97" s="59">
        <f>SUMIFS('Planificación 2026-1'!S:S,'Planificación 2026-1'!X:X,C97,'Planificación 2026-1'!H:H,"MH",'Planificación 2026-1'!I:I,"&gt;2")</f>
        <v>11</v>
      </c>
      <c r="CK97" s="59">
        <f>SUMIFS('Planificación 2026-1'!S:S,'Planificación 2026-1'!X:X,C97,'Planificación 2026-1'!H:H,"IC",'Planificación 2026-1'!I:I,"&gt;2")</f>
        <v>0</v>
      </c>
      <c r="CL97" s="59">
        <f>SUMIFS('Planificación 2026-1'!S:S,'Planificación 2026-1'!X:X,C97,'Planificación 2026-1'!H:H,"AR",'Planificación 2026-1'!I:I,"&gt;2")</f>
        <v>0</v>
      </c>
      <c r="CM97" s="59">
        <f>SUMIFS('Planificación 2026-1'!S:S,'Planificación 2026-1'!X:X,C97,'Planificación 2026-1'!H:H,"AE",'Planificación 2026-1'!I:I,"&gt;2")</f>
        <v>0</v>
      </c>
      <c r="CN97" s="59">
        <f>SUMIFS('Planificación 2026-1'!S:S,'Planificación 2026-1'!X:X,C97,'Planificación 2026-1'!H:H,"T1",'Planificación 2026-1'!I:I,"&gt;2")</f>
        <v>0</v>
      </c>
      <c r="CO97" s="59">
        <f>SUMIFS('Planificación 2026-1'!S:S,'Planificación 2026-1'!X:X,C97,'Planificación 2026-1'!H:H,"T3",'Planificación 2026-1'!I:I,"&gt;2")</f>
        <v>0</v>
      </c>
      <c r="CP97" s="59">
        <f>SUMIFS('Planificación 2026-1'!S:S,'Planificación 2026-1'!X:X,C97,'Planificación 2026-1'!H:H,"T2",'Planificación 2026-1'!I:I,"&gt;2")</f>
        <v>0</v>
      </c>
      <c r="CQ97" s="59">
        <f>SUMIFS('Planificación 2026-1'!S:S,'Planificación 2026-1'!X:X,C97,'Planificación 2026-1'!H:H,"T4",'Planificación 2026-1'!I:I,"&gt;2")</f>
        <v>0</v>
      </c>
      <c r="CR97" s="59">
        <f>SUMIFS('Planificación 2026-1'!S:S,'Planificación 2026-1'!X:X,C97,'Planificación 2026-1'!H:H,"AF",'Planificación 2026-1'!I:I,"&lt;3")</f>
        <v>0</v>
      </c>
      <c r="CS97" s="59">
        <f>SUMIFS('Planificación 2026-1'!S:S,'Planificación 2026-1'!X:X,C97,'Planificación 2026-1'!H:H,"EN",'Planificación 2026-1'!I:I,"&lt;3")</f>
        <v>0</v>
      </c>
      <c r="CT97" s="59">
        <f>SUMIFS('Planificación 2026-1'!S:S,'Planificación 2026-1'!X:X,C97,'Planificación 2026-1'!H:H,"IS",'Planificación 2026-1'!I:I,"&lt;3")</f>
        <v>0</v>
      </c>
      <c r="CU97" s="59">
        <f>SUMIFS('Planificación 2026-1'!S:S,'Planificación 2026-1'!X:X,C97,'Planificación 2026-1'!H:H,"PS",'Planificación 2026-1'!I:I,"&lt;3")</f>
        <v>0</v>
      </c>
      <c r="CV97" s="59">
        <f>SUMIFS('Planificación 2026-1'!S:S,'Planificación 2026-1'!X:X,C97,'Planificación 2026-1'!H:H,"IN",'Planificación 2026-1'!I:I,"&lt;3")</f>
        <v>0</v>
      </c>
      <c r="CW97" s="59">
        <f>SUMIFS('Planificación 2026-1'!S:S,'Planificación 2026-1'!X:X,C97,'Planificación 2026-1'!H:H,"CA",'Planificación 2026-1'!I:I,"&lt;3")</f>
        <v>0</v>
      </c>
      <c r="CX97" s="59">
        <f>SUMIFS('Planificación 2026-1'!S:S,'Planificación 2026-1'!X:X,C97,'Planificación 2026-1'!H:H,"DE",'Planificación 2026-1'!I:I,"&lt;3")</f>
        <v>0</v>
      </c>
      <c r="CY97" s="59">
        <f>SUMIFS('Planificación 2026-1'!S:S,'Planificación 2026-1'!X:X,C97,'Planificación 2026-1'!H:H,"OB",'Planificación 2026-1'!I:I,"&lt;3")</f>
        <v>0</v>
      </c>
      <c r="CZ97" s="59">
        <f>SUMIFS('Planificación 2026-1'!S:S,'Planificación 2026-1'!X:X,C97,'Planificación 2026-1'!H:H,"MH",'Planificación 2026-1'!I:I,"&lt;3")</f>
        <v>0</v>
      </c>
      <c r="DA97" s="59">
        <f>SUMIFS('Planificación 2026-1'!S:S,'Planificación 2026-1'!X:X,C97,'Planificación 2026-1'!H:H,"IC",'Planificación 2026-1'!I:I,"&lt;3")</f>
        <v>0</v>
      </c>
      <c r="DB97" s="59">
        <f>SUMIFS('Planificación 2026-1'!S:S,'Planificación 2026-1'!X:X,C97,'Planificación 2026-1'!H:H,"AR",'Planificación 2026-1'!I:I,"&lt;3")</f>
        <v>0</v>
      </c>
      <c r="DC97" s="59">
        <f>SUMIFS('Planificación 2026-1'!S:S,'Planificación 2026-1'!X:X,C97,'Planificación 2026-1'!H:H,"AE",'Planificación 2026-1'!I:I,"&lt;3")</f>
        <v>0</v>
      </c>
      <c r="DD97" s="59">
        <f>SUMIFS('Planificación 2026-1'!S:S,'Planificación 2026-1'!X:X,C97,'Planificación 2026-1'!H:H,"T1",'Planificación 2026-1'!I:I,"&lt;3")</f>
        <v>0</v>
      </c>
      <c r="DE97" s="59">
        <f>SUMIFS('Planificación 2026-1'!S:S,'Planificación 2026-1'!X:X,C97,'Planificación 2026-1'!H:H,"T3",'Planificación 2026-1'!I:I,"&lt;3")</f>
        <v>0</v>
      </c>
      <c r="DF97" s="59">
        <f>SUMIFS('Planificación 2026-1'!S:S,'Planificación 2026-1'!X:X,C97,'Planificación 2026-1'!H:H,"T2",'Planificación 2026-1'!I:I,"&lt;3")</f>
        <v>0</v>
      </c>
      <c r="DG97" s="59">
        <f>SUMIFS('Planificación 2026-1'!S:S,'Planificación 2026-1'!X:X,C97,'Planificación 2026-1'!H:H,"T4",'Planificación 2026-1'!I:I,"&lt;3")</f>
        <v>0</v>
      </c>
      <c r="DH97" s="58" t="str">
        <f t="shared" si="17"/>
        <v/>
      </c>
      <c r="DI97" s="27">
        <f>IF(C97="","",SUMIFS('Planificación 2026-1'!S:S,'Planificación 2026-1'!X:X,C97,'Planificación 2026-1'!F:F,"PRINCIPAL",'Planificación 2026-1'!Y:Y,"VIRTUAL"))</f>
        <v>0</v>
      </c>
      <c r="DJ97" s="27">
        <f>IF(C97="","",SUMIFS('Planificación 2026-1'!S:S,'Planificación 2026-1'!X:X,C97,'Planificación 2026-1'!F:F,"PRINCIPAL",'Planificación 2026-1'!Y:Y,"PRESENCIAL"))</f>
        <v>0</v>
      </c>
      <c r="DK97" s="27">
        <f>IF(C97="","",SUMIFS('Planificación 2026-1'!S:S,'Planificación 2026-1'!X:X,C97,'Planificación 2026-1'!F:F,"PRINCIPAL",'Planificación 2026-1'!Y:Y,"HIBRIDO PRESENCIAL"))</f>
        <v>0</v>
      </c>
      <c r="DL97" s="58" t="str">
        <f t="shared" si="18"/>
        <v/>
      </c>
      <c r="DM97" s="58">
        <f>IF(C97="","",SUMIFS('Planificación 2026-1'!S:S,'Planificación 2026-1'!X:X,C97,'Planificación 2026-1'!F:F,"FILIAL",'Planificación 2026-1'!Y:Y,"VIRTUAL"))</f>
        <v>0</v>
      </c>
      <c r="DN97" s="60">
        <f>IF(C97="","",SUMIFS('Planificación 2026-1'!S:S,'Planificación 2026-1'!X:X,C97,'Planificación 2026-1'!F:F,"FILIAL",'Planificación 2026-1'!Y:Y,"PRESENCIAL"))</f>
        <v>0</v>
      </c>
      <c r="DO97" s="29">
        <f>IF(C97="","",SUMIFS('Planificación 2026-1'!S:S,'Planificación 2026-1'!X:X,C97,'Planificación 2026-1'!F:F,"FILIAL",'Planificación 2026-1'!Y:Y,"HIBRIDO PRESENCIAL"))</f>
        <v>0</v>
      </c>
      <c r="DP97" s="61" t="str">
        <f t="shared" si="19"/>
        <v/>
      </c>
      <c r="DQ97" s="58">
        <f>IF(C97="","",SUMIFS('Planificación 2026-1'!S:S,'Planificación 2026-1'!X:X,C97,'Planificación 2026-1'!F:F,"SUNAMPE",'Planificación 2026-1'!Y:Y,"VIRTUAL"))</f>
        <v>0</v>
      </c>
      <c r="DR97" s="29">
        <f>IF(C97="","",SUMIFS('Planificación 2026-1'!S:S,'Planificación 2026-1'!X:X,C97,'Planificación 2026-1'!F:F,"SUNAMPE",'Planificación 2026-1'!Y:Y,"PRESENCIAL"))</f>
        <v>0</v>
      </c>
      <c r="DS97" s="61" t="str">
        <f t="shared" si="20"/>
        <v/>
      </c>
      <c r="DT97" s="58">
        <f>IF(C97="","",SUMIFS('Planificación 2026-1'!S:S,'Planificación 2026-1'!X:X,C97,'Planificación 2026-1'!F:F,"HUAURA",'Planificación 2026-1'!Y:Y,"VIRTUAL"))</f>
        <v>0</v>
      </c>
      <c r="DU97" s="29">
        <f>IF(C97="","",SUMIFS('Planificación 2026-1'!S:S,'Planificación 2026-1'!X:X,C97,'Planificación 2026-1'!F:F,"HUAURA",'Planificación 2026-1'!Y:Y,"PRESENCIAL"))</f>
        <v>0</v>
      </c>
      <c r="DV97" s="32">
        <f>SUMIFS('Planificación 2026-1'!S:S,'Planificación 2026-1'!X:X,C97,'Planificación 2026-1'!F:F,"PRINCIPAL",'Planificación 2026-1'!Y:Y,"VIRTUAL",'Planificación 2026-1'!I:I,"&gt;2")</f>
        <v>0</v>
      </c>
      <c r="DW97" s="32">
        <f>SUMIFS('Planificación 2026-1'!S:S,'Planificación 2026-1'!X:X,C97,'Planificación 2026-1'!F:F,"PRINCIPAL",'Planificación 2026-1'!Y:Y,"&lt;&gt;VIRTUAL",'Planificación 2026-1'!I:I,"&gt;2")</f>
        <v>0</v>
      </c>
      <c r="DX97" s="32">
        <f>SUMIFS('Planificación 2026-1'!S:S,'Planificación 2026-1'!X:X,C97,'Planificación 2026-1'!F:F,"SUNAMPE",'Planificación 2026-1'!Y:Y,"VIRTUAL",'Planificación 2026-1'!I:I,"&gt;2")</f>
        <v>0</v>
      </c>
      <c r="DY97" s="32">
        <f>SUMIFS('Planificación 2026-1'!S:S,'Planificación 2026-1'!X:X,C97,'Planificación 2026-1'!F:F,"SUNAMPE",'Planificación 2026-1'!Y:Y,"&lt;&gt;VIRTUAL",'Planificación 2026-1'!I:I,"&gt;2")</f>
        <v>0</v>
      </c>
      <c r="DZ97" s="32">
        <f>SUMIFS('Planificación 2026-1'!S:S,'Planificación 2026-1'!X:X,C97,'Planificación 2026-1'!F:F,"FILIAL",'Planificación 2026-1'!Y:Y,"VIRTUAL",'Planificación 2026-1'!I:I,"&gt;2")</f>
        <v>0</v>
      </c>
      <c r="EA97" s="32">
        <f>SUMIFS('Planificación 2026-1'!S:S,'Planificación 2026-1'!X:X,C97,'Planificación 2026-1'!F:F,"FILIAL",'Planificación 2026-1'!Y:Y,"&lt;&gt;VIRTUAL",'Planificación 2026-1'!I:I,"&gt;2")</f>
        <v>0</v>
      </c>
      <c r="EB97" s="32">
        <f>SUMIFS('Planificación 2026-1'!S:S,'Planificación 2026-1'!X:X,C97,'Planificación 2026-1'!F:F,"PORUMA",'Planificación 2026-1'!Y:Y,"VIRTUAL",'Planificación 2026-1'!I:I,"&gt;2")</f>
        <v>0</v>
      </c>
      <c r="EC97" s="32">
        <f>SUMIFS('Planificación 2026-1'!S:S,'Planificación 2026-1'!X:X,C97,'Planificación 2026-1'!F:F,"PORUMA",'Planificación 2026-1'!Y:Y,"&lt;&gt;VIRTUAL",'Planificación 2026-1'!I:I,"&gt;2")</f>
        <v>11</v>
      </c>
      <c r="ED97" s="32">
        <f>SUMIFS('Planificación 2026-1'!S:S,'Planificación 2026-1'!X:X,C97,'Planificación 2026-1'!F:F,"HUAURA",'Planificación 2026-1'!Y:Y,"VIRTUAL",'Planificación 2026-1'!I:I,"&gt;2")</f>
        <v>0</v>
      </c>
      <c r="EE97" s="32">
        <f>SUMIFS('Planificación 2026-1'!S:S,'Planificación 2026-1'!X:X,C97,'Planificación 2026-1'!F:F,"HUAURA",'Planificación 2026-1'!Y:Y,"&lt;&gt;VIRTUAL",'Planificación 2026-1'!I:I,"&gt;2")</f>
        <v>0</v>
      </c>
      <c r="EF97" s="32">
        <f>SUMIFS('Planificación 2026-1'!S:S,'Planificación 2026-1'!X:X,C97,'Planificación 2026-1'!F:F,"PRINCIPAL",'Planificación 2026-1'!Y:Y,"VIRTUAL",'Planificación 2026-1'!I:I,"&lt;3")</f>
        <v>0</v>
      </c>
      <c r="EG97" s="32">
        <f>SUMIFS('Planificación 2026-1'!S:S,'Planificación 2026-1'!X:X,C97,'Planificación 2026-1'!F:F,"PRINCIPAL",'Planificación 2026-1'!Y:Y,"&lt;&gt;VIRTUAL",'Planificación 2026-1'!I:I,"&lt;3")</f>
        <v>0</v>
      </c>
      <c r="EH97" s="32">
        <f>SUMIFS('Planificación 2026-1'!S:S,'Planificación 2026-1'!X:X,C97,'Planificación 2026-1'!F:F,"SUNAMPE",'Planificación 2026-1'!Y:Y,"VIRTUAL",'Planificación 2026-1'!I:I,"&lt;3")</f>
        <v>0</v>
      </c>
      <c r="EI97" s="32">
        <f>SUMIFS('Planificación 2026-1'!S:S,'Planificación 2026-1'!X:X,C97,'Planificación 2026-1'!F:F,"SUNAMPE",'Planificación 2026-1'!Y:Y,"&lt;&gt;VIRTUAL",'Planificación 2026-1'!I:I,"&lt;3")</f>
        <v>0</v>
      </c>
      <c r="EJ97" s="32">
        <f>SUMIFS('Planificación 2026-1'!S:S,'Planificación 2026-1'!X:X,C97,'Planificación 2026-1'!F:F,"FILIAL",'Planificación 2026-1'!Y:Y,"VIRTUAL",'Planificación 2026-1'!I:I,"&lt;3")</f>
        <v>0</v>
      </c>
      <c r="EK97" s="32">
        <f>SUMIFS('Planificación 2026-1'!S:S,'Planificación 2026-1'!X:X,C97,'Planificación 2026-1'!F:F,"FILIAL",'Planificación 2026-1'!Y:Y,"&lt;&gt;VIRTUAL",'Planificación 2026-1'!I:I,"&lt;3")</f>
        <v>0</v>
      </c>
      <c r="EL97" s="32">
        <f>SUMIFS('Planificación 2026-1'!S:S,'Planificación 2026-1'!X:X,C97,'Planificación 2026-1'!F:F,"PORUMA",'Planificación 2026-1'!Y:Y,"VIRTUAL",'Planificación 2026-1'!I:I,"&lt;3")</f>
        <v>0</v>
      </c>
      <c r="EM97" s="32">
        <f>SUMIFS('Planificación 2026-1'!S:S,'Planificación 2026-1'!X:X,C97,'Planificación 2026-1'!F:F,"PORUMA",'Planificación 2026-1'!Y:Y,"&lt;&gt;VIRTUAL",'Planificación 2026-1'!I:I,"&lt;3")</f>
        <v>0</v>
      </c>
      <c r="EN97" s="32">
        <f>SUMIFS('Planificación 2026-1'!S:S,'Planificación 2026-1'!X:X,C97,'Planificación 2026-1'!F:F,"HUAURA",'Planificación 2026-1'!Y:Y,"VIRTUAL",'Planificación 2026-1'!I:I,"&lt;3")</f>
        <v>0</v>
      </c>
      <c r="EO97" s="32">
        <f>SUMIFS('Planificación 2026-1'!S:S,'Planificación 2026-1'!X:X,C97,'Planificación 2026-1'!F:F,"HUAURA",'Planificación 2026-1'!Y:Y,"&lt;&gt;VIRTUAL",'Planificación 2026-1'!I:I,"&lt;3")</f>
        <v>0</v>
      </c>
      <c r="EP97" s="32">
        <f t="shared" si="32"/>
        <v>0</v>
      </c>
      <c r="EQ97" s="32">
        <f t="shared" si="21"/>
        <v>0</v>
      </c>
      <c r="ER97" s="32">
        <f t="shared" si="22"/>
        <v>11</v>
      </c>
      <c r="ES97" s="32">
        <f t="shared" si="23"/>
        <v>0</v>
      </c>
      <c r="ET97" s="32">
        <f t="shared" si="24"/>
        <v>0</v>
      </c>
      <c r="EU97" s="32">
        <f t="shared" si="25"/>
        <v>11</v>
      </c>
      <c r="EV97" s="32" t="b">
        <f>EXACT(EU97,E97)</f>
        <v>1</v>
      </c>
      <c r="EW97" s="32"/>
      <c r="EX97" s="32">
        <f t="shared" si="14"/>
        <v>0</v>
      </c>
      <c r="EY97" s="32">
        <f t="shared" si="15"/>
        <v>0</v>
      </c>
      <c r="EZ97" s="32" t="b">
        <f>EXACT(SUM(EX97:EY97),E97)</f>
        <v>0</v>
      </c>
      <c r="FA97" s="32" t="str">
        <f t="shared" si="16"/>
        <v/>
      </c>
      <c r="FB97" s="32" t="str">
        <f t="shared" si="26"/>
        <v>PRESENCIAL</v>
      </c>
    </row>
    <row r="98" spans="1:158">
      <c r="A98" s="33"/>
      <c r="B98" s="65">
        <v>95</v>
      </c>
      <c r="C98" s="32" t="s">
        <v>301</v>
      </c>
      <c r="D98" s="429">
        <v>70306751</v>
      </c>
      <c r="E98" s="62">
        <f>SUMIF('Planificación 2026-1'!X:X,C98,'Planificación 2026-1'!S:S)</f>
        <v>18</v>
      </c>
      <c r="F98" s="63" t="s">
        <v>199</v>
      </c>
      <c r="G98" s="454" t="s">
        <v>200</v>
      </c>
      <c r="H98" s="64" t="s">
        <v>38</v>
      </c>
      <c r="I98" s="64" t="s">
        <v>171</v>
      </c>
      <c r="J98" s="124" t="s">
        <v>195</v>
      </c>
      <c r="K98" s="124" t="s">
        <v>173</v>
      </c>
      <c r="L98" s="57" t="str">
        <f>IF(SUM(COUNTIFS('Planificación 2026-1'!F:F,"PRINCIPAL",'Planificación 2026-1'!X:X,C98,'Planificación 2026-1'!H:H,"AF"))&gt;0,"P01"," ")</f>
        <v xml:space="preserve"> </v>
      </c>
      <c r="M98" s="58" t="str">
        <f>IF(SUM(COUNTIFS('Planificación 2026-1'!F:F,"PRINCIPAL",'Planificación 2026-1'!X:X,C98,'Planificación 2026-1'!H:H,"EN"))&gt;0,"P02"," ")</f>
        <v xml:space="preserve"> </v>
      </c>
      <c r="N98" s="58" t="str">
        <f>IF(SUM(COUNTIFS('Planificación 2026-1'!F:F,"PRINCIPAL",'Planificación 2026-1'!X:X,C98,'Planificación 2026-1'!H:H,"IS"))&gt;0,"P03"," ")</f>
        <v xml:space="preserve"> </v>
      </c>
      <c r="O98" s="58" t="str">
        <f>IF(SUM(COUNTIFS('Planificación 2026-1'!F:F,"PRINCIPAL",'Planificación 2026-1'!X:X,C98,'Planificación 2026-1'!H:H,"PS"))&gt;0,"P04"," ")</f>
        <v xml:space="preserve"> </v>
      </c>
      <c r="P98" s="58"/>
      <c r="Q98" s="58" t="str">
        <f>IF(SUM(COUNTIFS('Planificación 2026-1'!F:F,"PRINCIPAL",'Planificación 2026-1'!X:X,C98,'Planificación 2026-1'!H:H,"IN"))&gt;0,"P06"," ")</f>
        <v xml:space="preserve"> </v>
      </c>
      <c r="R98" s="58" t="str">
        <f>IF(SUM(COUNTIFS('Planificación 2026-1'!F:F,"PRINCIPAL",'Planificación 2026-1'!X:X,C98,'Planificación 2026-1'!H:H,"CA"))&gt;0,"P07"," ")</f>
        <v xml:space="preserve"> </v>
      </c>
      <c r="S98" s="58" t="str">
        <f>IF(SUM(COUNTIFS('Planificación 2026-1'!F:F,"PRINCIPAL",'Planificación 2026-1'!X:X,C98,'Planificación 2026-1'!H:H,"DE"))&gt;0,"P08"," ")</f>
        <v xml:space="preserve"> </v>
      </c>
      <c r="T98" s="58" t="str">
        <f>IF(SUM(COUNTIFS('Planificación 2026-1'!F:F,"PRINCIPAL",'Planificación 2026-1'!X:X,C98,'Planificación 2026-1'!H:H,"OB"))&gt;0,"P09"," ")</f>
        <v xml:space="preserve"> </v>
      </c>
      <c r="U98" s="58" t="str">
        <f>IF(SUM(COUNTIFS('Planificación 2026-1'!F:F,"PRINCIPAL",'Planificación 2026-1'!X:X,C98,'Planificación 2026-1'!H:H,"MH"))&gt;0,"P31"," ")</f>
        <v xml:space="preserve"> </v>
      </c>
      <c r="V98" s="58" t="str">
        <f>IF(SUM(COUNTIFS('Planificación 2026-1'!F:F,"PRINCIPAL",'Planificación 2026-1'!X:X,C98,'Planificación 2026-1'!H:H,"IC"))&gt;0,"P32"," ")</f>
        <v xml:space="preserve"> </v>
      </c>
      <c r="W98" s="58" t="str">
        <f>IF(SUM(COUNTIFS('Planificación 2026-1'!F:F,"PRINCIPAL",'Planificación 2026-1'!X:X,C98,'Planificación 2026-1'!H:H,"AR"))&gt;0,"P34"," ")</f>
        <v xml:space="preserve"> </v>
      </c>
      <c r="X98" s="58" t="str">
        <f>IF(SUM(COUNTIFS('Planificación 2026-1'!F:F,"PRINCIPAL",'Planificación 2026-1'!X:X,C98,'Planificación 2026-1'!H:H,"T1"))&gt;0,"P35"," ")</f>
        <v xml:space="preserve"> </v>
      </c>
      <c r="Y98" s="58" t="str">
        <f>IF(SUM(COUNTIFS('Planificación 2026-1'!F:F,"PRINCIPAL",'Planificación 2026-1'!X:X,C98,'Planificación 2026-1'!H:H,"T3"))&gt;0,"P36"," ")</f>
        <v xml:space="preserve"> </v>
      </c>
      <c r="Z98" s="58" t="str">
        <f>IF(SUM(COUNTIFS('Planificación 2026-1'!F:F,"PRINCIPAL",'Planificación 2026-1'!X:X,C98,'Planificación 2026-1'!H:H,"T2"))&gt;0,"P37"," ")</f>
        <v xml:space="preserve"> </v>
      </c>
      <c r="AA98" s="58" t="str">
        <f>IF(SUM(COUNTIFS('Planificación 2026-1'!F:F,"PRINCIPAL",'Planificación 2026-1'!X:X,C98,'Planificación 2026-1'!H:H,"AE"))&gt;0,"P38"," ")</f>
        <v xml:space="preserve"> </v>
      </c>
      <c r="AB98" s="58" t="str">
        <f>IF(SUM(COUNTIFS('Planificación 2026-1'!F:F,"PRINCIPAL",'Planificación 2026-1'!X:X,C98,'Planificación 2026-1'!H:H,"T4"))&gt;0,"P55"," ")</f>
        <v xml:space="preserve"> </v>
      </c>
      <c r="AC98" s="58" t="str">
        <f>IF(SUM(COUNTIFS('Planificación 2026-1'!F:F,"FILIAL",'Planificación 2026-1'!X:X,C98,'Planificación 2026-1'!H:H,"AF"))&gt;0," P01"," ")</f>
        <v xml:space="preserve"> </v>
      </c>
      <c r="AD98" s="58" t="str">
        <f>IF(SUM(COUNTIFS('Planificación 2026-1'!F:F,"FILIAL",'Planificación 2026-1'!X:X,C98,'Planificación 2026-1'!H:H,"EN"))&gt;0,"P02"," ")</f>
        <v>P02</v>
      </c>
      <c r="AE98" s="58" t="str">
        <f>IF(SUM(COUNTIFS('Planificación 2026-1'!F:F,"FILIAL",'Planificación 2026-1'!X:X,C98,'Planificación 2026-1'!H:H,"IS"))&gt;0,"P03"," ")</f>
        <v xml:space="preserve"> </v>
      </c>
      <c r="AF98" s="58" t="str">
        <f>IF(SUM(COUNTIFS('Planificación 2026-1'!F:F,"FILIAL",'Planificación 2026-1'!X:X,C98,'Planificación 2026-1'!H:H,"PS"))&gt;0,"P04"," ")</f>
        <v>P04</v>
      </c>
      <c r="AG98" s="58"/>
      <c r="AH98" s="58" t="str">
        <f>IF(SUM(COUNTIFS('Planificación 2026-1'!F:F,"FILIAL",'Planificación 2026-1'!X:X,C98,'Planificación 2026-1'!H:H,"IN"))&gt;0,"P06"," ")</f>
        <v xml:space="preserve"> </v>
      </c>
      <c r="AI98" s="58" t="str">
        <f>IF(SUM(COUNTIFS('Planificación 2026-1'!F:F,"FILIAL",'Planificación 2026-1'!X:X,C98,'Planificación 2026-1'!H:H,"CA"))&gt;0,"P07"," ")</f>
        <v xml:space="preserve"> </v>
      </c>
      <c r="AJ98" s="58" t="str">
        <f>IF(SUM(COUNTIFS('Planificación 2026-1'!F:F,"FILIAL",'Planificación 2026-1'!X:X,C98,'Planificación 2026-1'!H:H,"DE"))&gt;0,"P08"," ")</f>
        <v xml:space="preserve"> </v>
      </c>
      <c r="AK98" s="58" t="str">
        <f>IF(SUM(COUNTIFS('Planificación 2026-1'!F:F,"FILIAL",'Planificación 2026-1'!X:X,C98,'Planificación 2026-1'!H:H,"OB"))&gt;0,"P09"," ")</f>
        <v xml:space="preserve"> </v>
      </c>
      <c r="AL98" s="58" t="str">
        <f>IF(SUM(COUNTIFS('Planificación 2026-1'!F:F,"FILIAL",'Planificación 2026-1'!X:X,C98,'Planificación 2026-1'!H:H,"MH"))&gt;0,"P31"," ")</f>
        <v xml:space="preserve"> </v>
      </c>
      <c r="AM98" s="58" t="str">
        <f>IF(SUM(COUNTIFS('Planificación 2026-1'!F:F,"FILIAL",'Planificación 2026-1'!X:X,C98,'Planificación 2026-1'!H:H,"IC"))&gt;0,"P32"," ")</f>
        <v xml:space="preserve"> </v>
      </c>
      <c r="AN98" s="58" t="str">
        <f>IF(SUM(COUNTIFS('Planificación 2026-1'!F:F,"FILIAL",'Planificación 2026-1'!X:X,C98,'Planificación 2026-1'!H:H,"AR"))&gt;0,"P34"," ")</f>
        <v xml:space="preserve"> </v>
      </c>
      <c r="AO98" s="58" t="str">
        <f>IF(SUM(COUNTIFS('Planificación 2026-1'!F:F,"FILIAL",'Planificación 2026-1'!X:X,C98,'Planificación 2026-1'!H:H,"T1"))&gt;0,"P35"," ")</f>
        <v xml:space="preserve"> </v>
      </c>
      <c r="AP98" s="58" t="str">
        <f>IF(SUM(COUNTIFS('Planificación 2026-1'!F:F,"FILIAL",'Planificación 2026-1'!X:X,C98,'Planificación 2026-1'!H:H,"T3"))&gt;0,"P36"," ")</f>
        <v xml:space="preserve"> </v>
      </c>
      <c r="AQ98" s="58" t="str">
        <f>IF(SUM(COUNTIFS('Planificación 2026-1'!F:F,"FILIAL",'Planificación 2026-1'!X:X,C98,'Planificación 2026-1'!H:H,"T2"))&gt;0,"P37"," ")</f>
        <v xml:space="preserve"> </v>
      </c>
      <c r="AR98" s="58" t="str">
        <f>IF(SUM(COUNTIFS('Planificación 2026-1'!F:F,"FILIAL",'Planificación 2026-1'!X:X,C98,'Planificación 2026-1'!H:H,"AE"))&gt;0,"P38"," ")</f>
        <v xml:space="preserve"> </v>
      </c>
      <c r="AS98" s="58" t="str">
        <f>IF(SUM(COUNTIFS('Planificación 2026-1'!F:F,"FILIAL",'Planificación 2026-1'!X:X,C98,'Planificación 2026-1'!H:H,"T4"))&gt;0,"P55"," ")</f>
        <v xml:space="preserve"> </v>
      </c>
      <c r="AT98" s="58" t="str">
        <f>IF(SUM(COUNTIFS('Planificación 2026-1'!F:F,"SUNAMPE",'Planificación 2026-1'!X:X,C98,'Planificación 2026-1'!H:H,"AF"))&gt;0," P01"," ")</f>
        <v xml:space="preserve"> </v>
      </c>
      <c r="AU98" s="58" t="str">
        <f>IF(SUM(COUNTIFS('Planificación 2026-1'!F:F,"SUNAMPE",'Planificación 2026-1'!X:X,C98,'Planificación 2026-1'!H:H,"EN"))&gt;0,"P02"," ")</f>
        <v xml:space="preserve"> </v>
      </c>
      <c r="AV98" s="58" t="str">
        <f>IF(SUM(COUNTIFS('Planificación 2026-1'!F:F,"SUNAMPE",'Planificación 2026-1'!X:X,C98,'Planificación 2026-1'!H:H,"IS"))&gt;0,"P03"," ")</f>
        <v xml:space="preserve"> </v>
      </c>
      <c r="AW98" s="58" t="str">
        <f>IF(SUM(COUNTIFS('Planificación 2026-1'!F:F,"SUNAMPE",'Planificación 2026-1'!X:X,C98,'Planificación 2026-1'!H:H,"PS"))&gt;0,"P04"," ")</f>
        <v xml:space="preserve"> </v>
      </c>
      <c r="AX98" s="58"/>
      <c r="AY98" s="58" t="str">
        <f>IF(SUM(COUNTIFS('Planificación 2026-1'!F:F,"SUNAMPE",'Planificación 2026-1'!X:X,C98,'Planificación 2026-1'!H:H,"IN"))&gt;0,"P06"," ")</f>
        <v xml:space="preserve"> </v>
      </c>
      <c r="AZ98" s="58" t="str">
        <f>IF(SUM(COUNTIFS('Planificación 2026-1'!F:F,"SUNAMPE",'Planificación 2026-1'!X:X,C98,'Planificación 2026-1'!H:H,"CA"))&gt;0,"P07"," ")</f>
        <v xml:space="preserve"> </v>
      </c>
      <c r="BA98" s="58" t="str">
        <f>IF(SUM(COUNTIFS('Planificación 2026-1'!F:F,"SUNAMPE",'Planificación 2026-1'!X:X,C98,'Planificación 2026-1'!H:H,"DE"))&gt;0,"P08"," ")</f>
        <v xml:space="preserve"> </v>
      </c>
      <c r="BB98" s="58" t="str">
        <f>IF(SUM(COUNTIFS('Planificación 2026-1'!F:F,"SUNAMPE",'Planificación 2026-1'!X:X,C98,'Planificación 2026-1'!H:H,"OB"))&gt;0,"P09"," ")</f>
        <v xml:space="preserve"> </v>
      </c>
      <c r="BC98" s="58" t="str">
        <f>IF(SUM(COUNTIFS('Planificación 2026-1'!F:F,"SUNAMPE",'Planificación 2026-1'!X:X,C98,'Planificación 2026-1'!H:H,"MH"))&gt;0,"P31"," ")</f>
        <v xml:space="preserve"> </v>
      </c>
      <c r="BD98" s="58" t="str">
        <f>IF(SUM(COUNTIFS('Planificación 2026-1'!F:F,"SUNAMPE",'Planificación 2026-1'!X:X,C98,'Planificación 2026-1'!H:H,"IC"))&gt;0,"P32"," ")</f>
        <v xml:space="preserve"> </v>
      </c>
      <c r="BE98" s="58" t="str">
        <f>IF(SUM(COUNTIFS('Planificación 2026-1'!F:F,"SUNAMPE",'Planificación 2026-1'!X:X,C98,'Planificación 2026-1'!H:H,"AR"))&gt;0,"P34"," ")</f>
        <v xml:space="preserve"> </v>
      </c>
      <c r="BF98" s="58" t="str">
        <f>IF(SUM(COUNTIFS('Planificación 2026-1'!F:F,"SUNAMPE",'Planificación 2026-1'!X:X,C98,'Planificación 2026-1'!H:H,"T1"))&gt;0,"P35"," ")</f>
        <v xml:space="preserve"> </v>
      </c>
      <c r="BG98" s="58" t="str">
        <f>IF(SUM(COUNTIFS('Planificación 2026-1'!F:F,"SUNAMPE",'Planificación 2026-1'!X:X,C98,'Planificación 2026-1'!H:H,"T3"))&gt;0,"P36"," ")</f>
        <v xml:space="preserve"> </v>
      </c>
      <c r="BH98" s="58" t="str">
        <f>IF(SUM(COUNTIFS('Planificación 2026-1'!F:F,"SUNAMPE",'Planificación 2026-1'!X:X,C98,'Planificación 2026-1'!H:H,"T2"))&gt;0,"P37"," ")</f>
        <v xml:space="preserve"> </v>
      </c>
      <c r="BI98" s="58" t="str">
        <f>IF(SUM(COUNTIFS('Planificación 2026-1'!F:F,"SUNAMPE",'Planificación 2026-1'!X:X,C98,'Planificación 2026-1'!H:H,"AE"))&gt;0,"P38"," ")</f>
        <v xml:space="preserve"> </v>
      </c>
      <c r="BJ98" s="58" t="str">
        <f>IF(SUM(COUNTIFS('Planificación 2026-1'!F:F,"SUNAMPE",'Planificación 2026-1'!X:X,C98,'Planificación 2026-1'!H:H,"T4"))&gt;0,"P55"," ")</f>
        <v xml:space="preserve"> </v>
      </c>
      <c r="BK98" s="58" t="str">
        <f>IF(SUM(COUNTIFS('Planificación 2026-1'!F:F,"HUAURA",'Planificación 2026-1'!X:X,C98,'Planificación 2026-1'!H:H,"AF"))&gt;0," P01"," ")</f>
        <v xml:space="preserve"> </v>
      </c>
      <c r="BL98" s="58" t="str">
        <f>IF(SUM(COUNTIFS('Planificación 2026-1'!F:F,"HUAURA",'Planificación 2026-1'!X:X,C98,'Planificación 2026-1'!H:H,"EN"))&gt;0,"P02"," ")</f>
        <v xml:space="preserve"> </v>
      </c>
      <c r="BM98" s="58" t="str">
        <f>IF(SUM(COUNTIFS('Planificación 2026-1'!F:F,"HUAURA",'Planificación 2026-1'!X:X,C98,'Planificación 2026-1'!H:H,"IS"))&gt;0,"P03"," ")</f>
        <v xml:space="preserve"> </v>
      </c>
      <c r="BN98" s="58" t="str">
        <f>IF(SUM(COUNTIFS('Planificación 2026-1'!F:F,"HUAURA",'Planificación 2026-1'!X:X,C98,'Planificación 2026-1'!H:H,"PS"))&gt;0,"P04"," ")</f>
        <v xml:space="preserve"> </v>
      </c>
      <c r="BO98" s="58"/>
      <c r="BP98" s="58" t="str">
        <f>IF(SUM(COUNTIFS('Planificación 2026-1'!F:F,"HUAURA",'Planificación 2026-1'!X:X,C98,'Planificación 2026-1'!H:H,"IN"))&gt;0,"P06"," ")</f>
        <v xml:space="preserve"> </v>
      </c>
      <c r="BQ98" s="58" t="str">
        <f>IF(SUM(COUNTIFS('Planificación 2026-1'!F:F,"HUAURA",'Planificación 2026-1'!X:X,C98,'Planificación 2026-1'!H:H,"CA"))&gt;0,"P07"," ")</f>
        <v xml:space="preserve"> </v>
      </c>
      <c r="BR98" s="58" t="str">
        <f>IF(SUM(COUNTIFS('Planificación 2026-1'!F:F,"HUAURA",'Planificación 2026-1'!X:X,C98,'Planificación 2026-1'!H:H,"DE"))&gt;0,"P08"," ")</f>
        <v xml:space="preserve"> </v>
      </c>
      <c r="BS98" s="58" t="str">
        <f>IF(SUM(COUNTIFS('Planificación 2026-1'!F:F,"HUAURA",'Planificación 2026-1'!X:X,C98,'Planificación 2026-1'!H:H,"OB"))&gt;0,"P09"," ")</f>
        <v xml:space="preserve"> </v>
      </c>
      <c r="BT98" s="58" t="str">
        <f>IF(SUM(COUNTIFS('Planificación 2026-1'!F:F,"HUAURA",'Planificación 2026-1'!X:X,C98,'Planificación 2026-1'!H:H,"MH"))&gt;0,"P31"," ")</f>
        <v xml:space="preserve"> </v>
      </c>
      <c r="BU98" s="58" t="str">
        <f>IF(SUM(COUNTIFS('Planificación 2026-1'!F:F,"HUAURA",'Planificación 2026-1'!X:X,C98,'Planificación 2026-1'!H:H,"IC"))&gt;0,"P32"," ")</f>
        <v xml:space="preserve"> </v>
      </c>
      <c r="BV98" s="58" t="str">
        <f>IF(SUM(COUNTIFS('Planificación 2026-1'!F:F,"HUAURA",'Planificación 2026-1'!X:X,C98,'Planificación 2026-1'!H:H,"AR"))&gt;0,"P34"," ")</f>
        <v xml:space="preserve"> </v>
      </c>
      <c r="BW98" s="58" t="str">
        <f>IF(SUM(COUNTIFS('Planificación 2026-1'!F:F,"HUAURA",'Planificación 2026-1'!X:X,C98,'Planificación 2026-1'!H:H,"T1"))&gt;0,"P35"," ")</f>
        <v xml:space="preserve"> </v>
      </c>
      <c r="BX98" s="58" t="str">
        <f>IF(SUM(COUNTIFS('Planificación 2026-1'!F:F,"HUAURA",'Planificación 2026-1'!X:X,C98,'Planificación 2026-1'!H:H,"T3"))&gt;0,"P36"," ")</f>
        <v xml:space="preserve"> </v>
      </c>
      <c r="BY98" s="58" t="str">
        <f>IF(SUM(COUNTIFS('Planificación 2026-1'!F:F,"HUAURA",'Planificación 2026-1'!X:X,C98,'Planificación 2026-1'!H:H,"T2"))&gt;0,"P37"," ")</f>
        <v xml:space="preserve"> </v>
      </c>
      <c r="BZ98" s="58" t="str">
        <f>IF(SUM(COUNTIFS('Planificación 2026-1'!F:F,"HUAURA",'Planificación 2026-1'!X:X,C98,'Planificación 2026-1'!H:H,"AE"))&gt;0,"P38"," ")</f>
        <v xml:space="preserve"> </v>
      </c>
      <c r="CA98" s="58" t="str">
        <f>IF(SUM(COUNTIFS('Planificación 2026-1'!F:F,"HUAURA",'Planificación 2026-1'!X:X,C98,'Planificación 2026-1'!H:H,"T4"))&gt;0,"P55"," ")</f>
        <v xml:space="preserve"> </v>
      </c>
      <c r="CB98" s="59">
        <f>SUMIFS('Planificación 2026-1'!S:S,'Planificación 2026-1'!X:X,C98,'Planificación 2026-1'!H:H,"AF",'Planificación 2026-1'!I:I,"&gt;2")</f>
        <v>0</v>
      </c>
      <c r="CC98" s="59">
        <f>SUMIFS('Planificación 2026-1'!S:S,'Planificación 2026-1'!X:X,C98,'Planificación 2026-1'!H:H,"EN",'Planificación 2026-1'!I:I,"&gt;2")</f>
        <v>8</v>
      </c>
      <c r="CD98" s="59">
        <f>SUMIFS('Planificación 2026-1'!S:S,'Planificación 2026-1'!X:X,C98,'Planificación 2026-1'!H:H,"IS",'Planificación 2026-1'!I:I,"&gt;2")</f>
        <v>0</v>
      </c>
      <c r="CE98" s="59">
        <f>SUMIFS('Planificación 2026-1'!S:S,'Planificación 2026-1'!X:X,C98,'Planificación 2026-1'!H:H,"PS",'Planificación 2026-1'!I:I,"&gt;2")</f>
        <v>0</v>
      </c>
      <c r="CF98" s="59">
        <f>SUMIFS('Planificación 2026-1'!S:S,'Planificación 2026-1'!X:X,C98,'Planificación 2026-1'!H:H,"IN",'Planificación 2026-1'!I:I,"&gt;2")</f>
        <v>0</v>
      </c>
      <c r="CG98" s="59">
        <f>SUMIFS('Planificación 2026-1'!S:S,'Planificación 2026-1'!X:X,C98,'Planificación 2026-1'!H:H,"CA",'Planificación 2026-1'!I:I,"&gt;2")</f>
        <v>0</v>
      </c>
      <c r="CH98" s="59">
        <f>SUMIFS('Planificación 2026-1'!S:S,'Planificación 2026-1'!X:X,C98,'Planificación 2026-1'!H:H,"DE",'Planificación 2026-1'!I:I,"&gt;2")</f>
        <v>0</v>
      </c>
      <c r="CI98" s="59">
        <f>SUMIFS('Planificación 2026-1'!S:S,'Planificación 2026-1'!X:X,C98,'Planificación 2026-1'!H:H,"OB",'Planificación 2026-1'!I:I,"&gt;2")</f>
        <v>0</v>
      </c>
      <c r="CJ98" s="59">
        <f>SUMIFS('Planificación 2026-1'!S:S,'Planificación 2026-1'!X:X,C98,'Planificación 2026-1'!H:H,"MH",'Planificación 2026-1'!I:I,"&gt;2")</f>
        <v>0</v>
      </c>
      <c r="CK98" s="59">
        <f>SUMIFS('Planificación 2026-1'!S:S,'Planificación 2026-1'!X:X,C98,'Planificación 2026-1'!H:H,"IC",'Planificación 2026-1'!I:I,"&gt;2")</f>
        <v>0</v>
      </c>
      <c r="CL98" s="59">
        <f>SUMIFS('Planificación 2026-1'!S:S,'Planificación 2026-1'!X:X,C98,'Planificación 2026-1'!H:H,"AR",'Planificación 2026-1'!I:I,"&gt;2")</f>
        <v>0</v>
      </c>
      <c r="CM98" s="59">
        <f>SUMIFS('Planificación 2026-1'!S:S,'Planificación 2026-1'!X:X,C98,'Planificación 2026-1'!H:H,"AE",'Planificación 2026-1'!I:I,"&gt;2")</f>
        <v>0</v>
      </c>
      <c r="CN98" s="59">
        <f>SUMIFS('Planificación 2026-1'!S:S,'Planificación 2026-1'!X:X,C98,'Planificación 2026-1'!H:H,"T1",'Planificación 2026-1'!I:I,"&gt;2")</f>
        <v>0</v>
      </c>
      <c r="CO98" s="59">
        <f>SUMIFS('Planificación 2026-1'!S:S,'Planificación 2026-1'!X:X,C98,'Planificación 2026-1'!H:H,"T3",'Planificación 2026-1'!I:I,"&gt;2")</f>
        <v>0</v>
      </c>
      <c r="CP98" s="59">
        <f>SUMIFS('Planificación 2026-1'!S:S,'Planificación 2026-1'!X:X,C98,'Planificación 2026-1'!H:H,"T2",'Planificación 2026-1'!I:I,"&gt;2")</f>
        <v>0</v>
      </c>
      <c r="CQ98" s="59">
        <f>SUMIFS('Planificación 2026-1'!S:S,'Planificación 2026-1'!X:X,C98,'Planificación 2026-1'!H:H,"T4",'Planificación 2026-1'!I:I,"&gt;2")</f>
        <v>0</v>
      </c>
      <c r="CR98" s="59">
        <f>SUMIFS('Planificación 2026-1'!S:S,'Planificación 2026-1'!X:X,C98,'Planificación 2026-1'!H:H,"AF",'Planificación 2026-1'!I:I,"&lt;3")</f>
        <v>0</v>
      </c>
      <c r="CS98" s="59">
        <f>SUMIFS('Planificación 2026-1'!S:S,'Planificación 2026-1'!X:X,C98,'Planificación 2026-1'!H:H,"EN",'Planificación 2026-1'!I:I,"&lt;3")</f>
        <v>0</v>
      </c>
      <c r="CT98" s="59">
        <f>SUMIFS('Planificación 2026-1'!S:S,'Planificación 2026-1'!X:X,C98,'Planificación 2026-1'!H:H,"IS",'Planificación 2026-1'!I:I,"&lt;3")</f>
        <v>0</v>
      </c>
      <c r="CU98" s="59">
        <f>SUMIFS('Planificación 2026-1'!S:S,'Planificación 2026-1'!X:X,C98,'Planificación 2026-1'!H:H,"PS",'Planificación 2026-1'!I:I,"&lt;3")</f>
        <v>6</v>
      </c>
      <c r="CV98" s="59">
        <f>SUMIFS('Planificación 2026-1'!S:S,'Planificación 2026-1'!X:X,C98,'Planificación 2026-1'!H:H,"IN",'Planificación 2026-1'!I:I,"&lt;3")</f>
        <v>0</v>
      </c>
      <c r="CW98" s="59">
        <f>SUMIFS('Planificación 2026-1'!S:S,'Planificación 2026-1'!X:X,C98,'Planificación 2026-1'!H:H,"CA",'Planificación 2026-1'!I:I,"&lt;3")</f>
        <v>0</v>
      </c>
      <c r="CX98" s="59">
        <f>SUMIFS('Planificación 2026-1'!S:S,'Planificación 2026-1'!X:X,C98,'Planificación 2026-1'!H:H,"DE",'Planificación 2026-1'!I:I,"&lt;3")</f>
        <v>0</v>
      </c>
      <c r="CY98" s="59">
        <f>SUMIFS('Planificación 2026-1'!S:S,'Planificación 2026-1'!X:X,C98,'Planificación 2026-1'!H:H,"OB",'Planificación 2026-1'!I:I,"&lt;3")</f>
        <v>0</v>
      </c>
      <c r="CZ98" s="59">
        <f>SUMIFS('Planificación 2026-1'!S:S,'Planificación 2026-1'!X:X,C98,'Planificación 2026-1'!H:H,"MH",'Planificación 2026-1'!I:I,"&lt;3")</f>
        <v>4</v>
      </c>
      <c r="DA98" s="59">
        <f>SUMIFS('Planificación 2026-1'!S:S,'Planificación 2026-1'!X:X,C98,'Planificación 2026-1'!H:H,"IC",'Planificación 2026-1'!I:I,"&lt;3")</f>
        <v>0</v>
      </c>
      <c r="DB98" s="59">
        <f>SUMIFS('Planificación 2026-1'!S:S,'Planificación 2026-1'!X:X,C98,'Planificación 2026-1'!H:H,"AR",'Planificación 2026-1'!I:I,"&lt;3")</f>
        <v>0</v>
      </c>
      <c r="DC98" s="59">
        <f>SUMIFS('Planificación 2026-1'!S:S,'Planificación 2026-1'!X:X,C98,'Planificación 2026-1'!H:H,"AE",'Planificación 2026-1'!I:I,"&lt;3")</f>
        <v>0</v>
      </c>
      <c r="DD98" s="59">
        <f>SUMIFS('Planificación 2026-1'!S:S,'Planificación 2026-1'!X:X,C98,'Planificación 2026-1'!H:H,"T1",'Planificación 2026-1'!I:I,"&lt;3")</f>
        <v>0</v>
      </c>
      <c r="DE98" s="59">
        <f>SUMIFS('Planificación 2026-1'!S:S,'Planificación 2026-1'!X:X,C98,'Planificación 2026-1'!H:H,"T3",'Planificación 2026-1'!I:I,"&lt;3")</f>
        <v>0</v>
      </c>
      <c r="DF98" s="59">
        <f>SUMIFS('Planificación 2026-1'!S:S,'Planificación 2026-1'!X:X,C98,'Planificación 2026-1'!H:H,"T2",'Planificación 2026-1'!I:I,"&lt;3")</f>
        <v>0</v>
      </c>
      <c r="DG98" s="59">
        <f>SUMIFS('Planificación 2026-1'!S:S,'Planificación 2026-1'!X:X,C98,'Planificación 2026-1'!H:H,"T4",'Planificación 2026-1'!I:I,"&lt;3")</f>
        <v>0</v>
      </c>
      <c r="DH98" s="58" t="str">
        <f t="shared" si="17"/>
        <v/>
      </c>
      <c r="DI98" s="27">
        <f>IF(C98="","",SUMIFS('Planificación 2026-1'!S:S,'Planificación 2026-1'!X:X,C98,'Planificación 2026-1'!F:F,"PRINCIPAL",'Planificación 2026-1'!Y:Y,"VIRTUAL"))</f>
        <v>0</v>
      </c>
      <c r="DJ98" s="27">
        <f>IF(C98="","",SUMIFS('Planificación 2026-1'!S:S,'Planificación 2026-1'!X:X,C98,'Planificación 2026-1'!F:F,"PRINCIPAL",'Planificación 2026-1'!Y:Y,"PRESENCIAL"))</f>
        <v>0</v>
      </c>
      <c r="DK98" s="27">
        <f>IF(C98="","",SUMIFS('Planificación 2026-1'!S:S,'Planificación 2026-1'!X:X,C98,'Planificación 2026-1'!F:F,"PRINCIPAL",'Planificación 2026-1'!Y:Y,"HIBRIDO PRESENCIAL"))</f>
        <v>0</v>
      </c>
      <c r="DL98" s="58" t="str">
        <f t="shared" si="18"/>
        <v>P02 P04</v>
      </c>
      <c r="DM98" s="58">
        <f>IF(C98="","",SUMIFS('Planificación 2026-1'!S:S,'Planificación 2026-1'!X:X,C98,'Planificación 2026-1'!F:F,"FILIAL",'Planificación 2026-1'!Y:Y,"VIRTUAL"))</f>
        <v>8</v>
      </c>
      <c r="DN98" s="60">
        <f>IF(C98="","",SUMIFS('Planificación 2026-1'!S:S,'Planificación 2026-1'!X:X,C98,'Planificación 2026-1'!F:F,"FILIAL",'Planificación 2026-1'!Y:Y,"PRESENCIAL"))</f>
        <v>6</v>
      </c>
      <c r="DO98" s="29">
        <f>IF(C98="","",SUMIFS('Planificación 2026-1'!S:S,'Planificación 2026-1'!X:X,C98,'Planificación 2026-1'!F:F,"FILIAL",'Planificación 2026-1'!Y:Y,"HIBRIDO PRESENCIAL"))</f>
        <v>0</v>
      </c>
      <c r="DP98" s="61" t="str">
        <f t="shared" si="19"/>
        <v/>
      </c>
      <c r="DQ98" s="58">
        <f>IF(C98="","",SUMIFS('Planificación 2026-1'!S:S,'Planificación 2026-1'!X:X,C98,'Planificación 2026-1'!F:F,"SUNAMPE",'Planificación 2026-1'!Y:Y,"VIRTUAL"))</f>
        <v>0</v>
      </c>
      <c r="DR98" s="29">
        <f>IF(C98="","",SUMIFS('Planificación 2026-1'!S:S,'Planificación 2026-1'!X:X,C98,'Planificación 2026-1'!F:F,"SUNAMPE",'Planificación 2026-1'!Y:Y,"PRESENCIAL"))</f>
        <v>0</v>
      </c>
      <c r="DS98" s="61" t="str">
        <f t="shared" si="20"/>
        <v/>
      </c>
      <c r="DT98" s="58">
        <f>IF(C98="","",SUMIFS('Planificación 2026-1'!S:S,'Planificación 2026-1'!X:X,C98,'Planificación 2026-1'!F:F,"HUAURA",'Planificación 2026-1'!Y:Y,"VIRTUAL"))</f>
        <v>0</v>
      </c>
      <c r="DU98" s="29">
        <f>IF(C98="","",SUMIFS('Planificación 2026-1'!S:S,'Planificación 2026-1'!X:X,C98,'Planificación 2026-1'!F:F,"HUAURA",'Planificación 2026-1'!Y:Y,"PRESENCIAL"))</f>
        <v>0</v>
      </c>
      <c r="DV98" s="32">
        <f>SUMIFS('Planificación 2026-1'!S:S,'Planificación 2026-1'!X:X,C98,'Planificación 2026-1'!F:F,"PRINCIPAL",'Planificación 2026-1'!Y:Y,"VIRTUAL",'Planificación 2026-1'!I:I,"&gt;2")</f>
        <v>0</v>
      </c>
      <c r="DW98" s="32">
        <f>SUMIFS('Planificación 2026-1'!S:S,'Planificación 2026-1'!X:X,C98,'Planificación 2026-1'!F:F,"PRINCIPAL",'Planificación 2026-1'!Y:Y,"&lt;&gt;VIRTUAL",'Planificación 2026-1'!I:I,"&gt;2")</f>
        <v>0</v>
      </c>
      <c r="DX98" s="32">
        <f>SUMIFS('Planificación 2026-1'!S:S,'Planificación 2026-1'!X:X,C98,'Planificación 2026-1'!F:F,"SUNAMPE",'Planificación 2026-1'!Y:Y,"VIRTUAL",'Planificación 2026-1'!I:I,"&gt;2")</f>
        <v>0</v>
      </c>
      <c r="DY98" s="32">
        <f>SUMIFS('Planificación 2026-1'!S:S,'Planificación 2026-1'!X:X,C98,'Planificación 2026-1'!F:F,"SUNAMPE",'Planificación 2026-1'!Y:Y,"&lt;&gt;VIRTUAL",'Planificación 2026-1'!I:I,"&gt;2")</f>
        <v>0</v>
      </c>
      <c r="DZ98" s="32">
        <f>SUMIFS('Planificación 2026-1'!S:S,'Planificación 2026-1'!X:X,C98,'Planificación 2026-1'!F:F,"FILIAL",'Planificación 2026-1'!Y:Y,"VIRTUAL",'Planificación 2026-1'!I:I,"&gt;2")</f>
        <v>8</v>
      </c>
      <c r="EA98" s="32">
        <f>SUMIFS('Planificación 2026-1'!S:S,'Planificación 2026-1'!X:X,C98,'Planificación 2026-1'!F:F,"FILIAL",'Planificación 2026-1'!Y:Y,"&lt;&gt;VIRTUAL",'Planificación 2026-1'!I:I,"&gt;2")</f>
        <v>0</v>
      </c>
      <c r="EB98" s="32">
        <f>SUMIFS('Planificación 2026-1'!S:S,'Planificación 2026-1'!X:X,C98,'Planificación 2026-1'!F:F,"PORUMA",'Planificación 2026-1'!Y:Y,"VIRTUAL",'Planificación 2026-1'!I:I,"&gt;2")</f>
        <v>0</v>
      </c>
      <c r="EC98" s="32">
        <f>SUMIFS('Planificación 2026-1'!S:S,'Planificación 2026-1'!X:X,C98,'Planificación 2026-1'!F:F,"PORUMA",'Planificación 2026-1'!Y:Y,"&lt;&gt;VIRTUAL",'Planificación 2026-1'!I:I,"&gt;2")</f>
        <v>0</v>
      </c>
      <c r="ED98" s="32">
        <f>SUMIFS('Planificación 2026-1'!S:S,'Planificación 2026-1'!X:X,C98,'Planificación 2026-1'!F:F,"HUAURA",'Planificación 2026-1'!Y:Y,"VIRTUAL",'Planificación 2026-1'!I:I,"&gt;2")</f>
        <v>0</v>
      </c>
      <c r="EE98" s="32">
        <f>SUMIFS('Planificación 2026-1'!S:S,'Planificación 2026-1'!X:X,C98,'Planificación 2026-1'!F:F,"HUAURA",'Planificación 2026-1'!Y:Y,"&lt;&gt;VIRTUAL",'Planificación 2026-1'!I:I,"&gt;2")</f>
        <v>0</v>
      </c>
      <c r="EF98" s="32">
        <f>SUMIFS('Planificación 2026-1'!S:S,'Planificación 2026-1'!X:X,C98,'Planificación 2026-1'!F:F,"PRINCIPAL",'Planificación 2026-1'!Y:Y,"VIRTUAL",'Planificación 2026-1'!I:I,"&lt;3")</f>
        <v>0</v>
      </c>
      <c r="EG98" s="32">
        <f>SUMIFS('Planificación 2026-1'!S:S,'Planificación 2026-1'!X:X,C98,'Planificación 2026-1'!F:F,"PRINCIPAL",'Planificación 2026-1'!Y:Y,"&lt;&gt;VIRTUAL",'Planificación 2026-1'!I:I,"&lt;3")</f>
        <v>0</v>
      </c>
      <c r="EH98" s="32">
        <f>SUMIFS('Planificación 2026-1'!S:S,'Planificación 2026-1'!X:X,C98,'Planificación 2026-1'!F:F,"SUNAMPE",'Planificación 2026-1'!Y:Y,"VIRTUAL",'Planificación 2026-1'!I:I,"&lt;3")</f>
        <v>0</v>
      </c>
      <c r="EI98" s="32">
        <f>SUMIFS('Planificación 2026-1'!S:S,'Planificación 2026-1'!X:X,C98,'Planificación 2026-1'!F:F,"SUNAMPE",'Planificación 2026-1'!Y:Y,"&lt;&gt;VIRTUAL",'Planificación 2026-1'!I:I,"&lt;3")</f>
        <v>0</v>
      </c>
      <c r="EJ98" s="32">
        <f>SUMIFS('Planificación 2026-1'!S:S,'Planificación 2026-1'!X:X,C98,'Planificación 2026-1'!F:F,"FILIAL",'Planificación 2026-1'!Y:Y,"VIRTUAL",'Planificación 2026-1'!I:I,"&lt;3")</f>
        <v>0</v>
      </c>
      <c r="EK98" s="32">
        <f>SUMIFS('Planificación 2026-1'!S:S,'Planificación 2026-1'!X:X,C98,'Planificación 2026-1'!F:F,"FILIAL",'Planificación 2026-1'!Y:Y,"&lt;&gt;VIRTUAL",'Planificación 2026-1'!I:I,"&lt;3")</f>
        <v>6</v>
      </c>
      <c r="EL98" s="32">
        <f>SUMIFS('Planificación 2026-1'!S:S,'Planificación 2026-1'!X:X,C98,'Planificación 2026-1'!F:F,"PORUMA",'Planificación 2026-1'!Y:Y,"VIRTUAL",'Planificación 2026-1'!I:I,"&lt;3")</f>
        <v>0</v>
      </c>
      <c r="EM98" s="32">
        <f>SUMIFS('Planificación 2026-1'!S:S,'Planificación 2026-1'!X:X,C98,'Planificación 2026-1'!F:F,"PORUMA",'Planificación 2026-1'!Y:Y,"&lt;&gt;VIRTUAL",'Planificación 2026-1'!I:I,"&lt;3")</f>
        <v>4</v>
      </c>
      <c r="EN98" s="32">
        <f>SUMIFS('Planificación 2026-1'!S:S,'Planificación 2026-1'!X:X,C98,'Planificación 2026-1'!F:F,"HUAURA",'Planificación 2026-1'!Y:Y,"VIRTUAL",'Planificación 2026-1'!I:I,"&lt;3")</f>
        <v>0</v>
      </c>
      <c r="EO98" s="32">
        <f>SUMIFS('Planificación 2026-1'!S:S,'Planificación 2026-1'!X:X,C98,'Planificación 2026-1'!F:F,"HUAURA",'Planificación 2026-1'!Y:Y,"&lt;&gt;VIRTUAL",'Planificación 2026-1'!I:I,"&lt;3")</f>
        <v>0</v>
      </c>
      <c r="EP98" s="32">
        <f t="shared" si="32"/>
        <v>14</v>
      </c>
      <c r="EQ98" s="32">
        <f t="shared" si="21"/>
        <v>0</v>
      </c>
      <c r="ER98" s="32">
        <f t="shared" si="22"/>
        <v>4</v>
      </c>
      <c r="ES98" s="32">
        <f t="shared" si="23"/>
        <v>0</v>
      </c>
      <c r="ET98" s="32">
        <f t="shared" si="24"/>
        <v>0</v>
      </c>
      <c r="EU98" s="32">
        <f t="shared" si="25"/>
        <v>18</v>
      </c>
      <c r="EV98" s="32" t="b">
        <f>EXACT(EU98,E98)</f>
        <v>1</v>
      </c>
      <c r="EW98" s="32"/>
      <c r="EX98" s="32">
        <f t="shared" si="14"/>
        <v>8</v>
      </c>
      <c r="EY98" s="32">
        <f t="shared" si="15"/>
        <v>6</v>
      </c>
      <c r="EZ98" s="32" t="b">
        <f>EXACT(SUM(EX98:EY98),E98)</f>
        <v>0</v>
      </c>
      <c r="FA98" s="32" t="str">
        <f t="shared" si="16"/>
        <v/>
      </c>
      <c r="FB98" s="32" t="str">
        <f t="shared" si="26"/>
        <v>MAS VIRTUAL</v>
      </c>
    </row>
    <row r="99" spans="1:158">
      <c r="A99" s="33"/>
      <c r="B99" s="66">
        <v>96</v>
      </c>
      <c r="C99" s="32" t="s">
        <v>302</v>
      </c>
      <c r="D99" s="429">
        <v>21575934</v>
      </c>
      <c r="E99" s="62">
        <f>SUMIF('Planificación 2026-1'!X:X,C99,'Planificación 2026-1'!S:S)</f>
        <v>15</v>
      </c>
      <c r="F99" s="63" t="s">
        <v>203</v>
      </c>
      <c r="G99" s="454" t="s">
        <v>200</v>
      </c>
      <c r="H99" s="64" t="s">
        <v>181</v>
      </c>
      <c r="I99" s="64" t="s">
        <v>149</v>
      </c>
      <c r="J99" s="137" t="s">
        <v>195</v>
      </c>
      <c r="K99" s="32" t="s">
        <v>258</v>
      </c>
      <c r="L99" s="57" t="str">
        <f>IF(SUM(COUNTIFS('Planificación 2026-1'!F:F,"PRINCIPAL",'Planificación 2026-1'!X:X,C99,'Planificación 2026-1'!H:H,"AF"))&gt;0,"P01"," ")</f>
        <v xml:space="preserve"> </v>
      </c>
      <c r="M99" s="58" t="str">
        <f>IF(SUM(COUNTIFS('Planificación 2026-1'!F:F,"PRINCIPAL",'Planificación 2026-1'!X:X,C99,'Planificación 2026-1'!H:H,"EN"))&gt;0,"P02"," ")</f>
        <v xml:space="preserve"> </v>
      </c>
      <c r="N99" s="58" t="str">
        <f>IF(SUM(COUNTIFS('Planificación 2026-1'!F:F,"PRINCIPAL",'Planificación 2026-1'!X:X,C99,'Planificación 2026-1'!H:H,"IS"))&gt;0,"P03"," ")</f>
        <v xml:space="preserve"> </v>
      </c>
      <c r="O99" s="58" t="str">
        <f>IF(SUM(COUNTIFS('Planificación 2026-1'!F:F,"PRINCIPAL",'Planificación 2026-1'!X:X,C99,'Planificación 2026-1'!H:H,"PS"))&gt;0,"P04"," ")</f>
        <v xml:space="preserve"> </v>
      </c>
      <c r="P99" s="58"/>
      <c r="Q99" s="58" t="str">
        <f>IF(SUM(COUNTIFS('Planificación 2026-1'!F:F,"PRINCIPAL",'Planificación 2026-1'!X:X,C99,'Planificación 2026-1'!H:H,"IN"))&gt;0,"P06"," ")</f>
        <v xml:space="preserve"> </v>
      </c>
      <c r="R99" s="58" t="str">
        <f>IF(SUM(COUNTIFS('Planificación 2026-1'!F:F,"PRINCIPAL",'Planificación 2026-1'!X:X,C99,'Planificación 2026-1'!H:H,"CA"))&gt;0,"P07"," ")</f>
        <v xml:space="preserve"> </v>
      </c>
      <c r="S99" s="58" t="str">
        <f>IF(SUM(COUNTIFS('Planificación 2026-1'!F:F,"PRINCIPAL",'Planificación 2026-1'!X:X,C99,'Planificación 2026-1'!H:H,"DE"))&gt;0,"P08"," ")</f>
        <v xml:space="preserve"> </v>
      </c>
      <c r="T99" s="58" t="str">
        <f>IF(SUM(COUNTIFS('Planificación 2026-1'!F:F,"PRINCIPAL",'Planificación 2026-1'!X:X,C99,'Planificación 2026-1'!H:H,"OB"))&gt;0,"P09"," ")</f>
        <v xml:space="preserve"> </v>
      </c>
      <c r="U99" s="58" t="str">
        <f>IF(SUM(COUNTIFS('Planificación 2026-1'!F:F,"PRINCIPAL",'Planificación 2026-1'!X:X,C99,'Planificación 2026-1'!H:H,"MH"))&gt;0,"P31"," ")</f>
        <v xml:space="preserve"> </v>
      </c>
      <c r="V99" s="58" t="str">
        <f>IF(SUM(COUNTIFS('Planificación 2026-1'!F:F,"PRINCIPAL",'Planificación 2026-1'!X:X,C99,'Planificación 2026-1'!H:H,"IC"))&gt;0,"P32"," ")</f>
        <v xml:space="preserve"> </v>
      </c>
      <c r="W99" s="58" t="str">
        <f>IF(SUM(COUNTIFS('Planificación 2026-1'!F:F,"PRINCIPAL",'Planificación 2026-1'!X:X,C99,'Planificación 2026-1'!H:H,"AR"))&gt;0,"P34"," ")</f>
        <v xml:space="preserve"> </v>
      </c>
      <c r="X99" s="58" t="str">
        <f>IF(SUM(COUNTIFS('Planificación 2026-1'!F:F,"PRINCIPAL",'Planificación 2026-1'!X:X,C99,'Planificación 2026-1'!H:H,"T1"))&gt;0,"P35"," ")</f>
        <v xml:space="preserve"> </v>
      </c>
      <c r="Y99" s="58" t="str">
        <f>IF(SUM(COUNTIFS('Planificación 2026-1'!F:F,"PRINCIPAL",'Planificación 2026-1'!X:X,C99,'Planificación 2026-1'!H:H,"T3"))&gt;0,"P36"," ")</f>
        <v xml:space="preserve"> </v>
      </c>
      <c r="Z99" s="58" t="str">
        <f>IF(SUM(COUNTIFS('Planificación 2026-1'!F:F,"PRINCIPAL",'Planificación 2026-1'!X:X,C99,'Planificación 2026-1'!H:H,"T2"))&gt;0,"P37"," ")</f>
        <v xml:space="preserve"> </v>
      </c>
      <c r="AA99" s="58" t="str">
        <f>IF(SUM(COUNTIFS('Planificación 2026-1'!F:F,"PRINCIPAL",'Planificación 2026-1'!X:X,C99,'Planificación 2026-1'!H:H,"AE"))&gt;0,"P38"," ")</f>
        <v xml:space="preserve"> </v>
      </c>
      <c r="AB99" s="58" t="str">
        <f>IF(SUM(COUNTIFS('Planificación 2026-1'!F:F,"PRINCIPAL",'Planificación 2026-1'!X:X,C99,'Planificación 2026-1'!H:H,"T4"))&gt;0,"P55"," ")</f>
        <v xml:space="preserve"> </v>
      </c>
      <c r="AC99" s="58" t="str">
        <f>IF(SUM(COUNTIFS('Planificación 2026-1'!F:F,"FILIAL",'Planificación 2026-1'!X:X,C99,'Planificación 2026-1'!H:H,"AF"))&gt;0," P01"," ")</f>
        <v xml:space="preserve"> </v>
      </c>
      <c r="AD99" s="58" t="str">
        <f>IF(SUM(COUNTIFS('Planificación 2026-1'!F:F,"FILIAL",'Planificación 2026-1'!X:X,C99,'Planificación 2026-1'!H:H,"EN"))&gt;0,"P02"," ")</f>
        <v xml:space="preserve"> </v>
      </c>
      <c r="AE99" s="58" t="str">
        <f>IF(SUM(COUNTIFS('Planificación 2026-1'!F:F,"FILIAL",'Planificación 2026-1'!X:X,C99,'Planificación 2026-1'!H:H,"IS"))&gt;0,"P03"," ")</f>
        <v xml:space="preserve"> </v>
      </c>
      <c r="AF99" s="58" t="str">
        <f>IF(SUM(COUNTIFS('Planificación 2026-1'!F:F,"FILIAL",'Planificación 2026-1'!X:X,C99,'Planificación 2026-1'!H:H,"PS"))&gt;0,"P04"," ")</f>
        <v xml:space="preserve"> </v>
      </c>
      <c r="AG99" s="58"/>
      <c r="AH99" s="58" t="str">
        <f>IF(SUM(COUNTIFS('Planificación 2026-1'!F:F,"FILIAL",'Planificación 2026-1'!X:X,C99,'Planificación 2026-1'!H:H,"IN"))&gt;0,"P06"," ")</f>
        <v xml:space="preserve"> </v>
      </c>
      <c r="AI99" s="58" t="str">
        <f>IF(SUM(COUNTIFS('Planificación 2026-1'!F:F,"FILIAL",'Planificación 2026-1'!X:X,C99,'Planificación 2026-1'!H:H,"CA"))&gt;0,"P07"," ")</f>
        <v xml:space="preserve"> </v>
      </c>
      <c r="AJ99" s="58" t="str">
        <f>IF(SUM(COUNTIFS('Planificación 2026-1'!F:F,"FILIAL",'Planificación 2026-1'!X:X,C99,'Planificación 2026-1'!H:H,"DE"))&gt;0,"P08"," ")</f>
        <v xml:space="preserve"> </v>
      </c>
      <c r="AK99" s="58" t="str">
        <f>IF(SUM(COUNTIFS('Planificación 2026-1'!F:F,"FILIAL",'Planificación 2026-1'!X:X,C99,'Planificación 2026-1'!H:H,"OB"))&gt;0,"P09"," ")</f>
        <v xml:space="preserve"> </v>
      </c>
      <c r="AL99" s="58" t="str">
        <f>IF(SUM(COUNTIFS('Planificación 2026-1'!F:F,"FILIAL",'Planificación 2026-1'!X:X,C99,'Planificación 2026-1'!H:H,"MH"))&gt;0,"P31"," ")</f>
        <v xml:space="preserve"> </v>
      </c>
      <c r="AM99" s="58" t="str">
        <f>IF(SUM(COUNTIFS('Planificación 2026-1'!F:F,"FILIAL",'Planificación 2026-1'!X:X,C99,'Planificación 2026-1'!H:H,"IC"))&gt;0,"P32"," ")</f>
        <v xml:space="preserve"> </v>
      </c>
      <c r="AN99" s="58" t="str">
        <f>IF(SUM(COUNTIFS('Planificación 2026-1'!F:F,"FILIAL",'Planificación 2026-1'!X:X,C99,'Planificación 2026-1'!H:H,"AR"))&gt;0,"P34"," ")</f>
        <v xml:space="preserve"> </v>
      </c>
      <c r="AO99" s="58" t="str">
        <f>IF(SUM(COUNTIFS('Planificación 2026-1'!F:F,"FILIAL",'Planificación 2026-1'!X:X,C99,'Planificación 2026-1'!H:H,"T1"))&gt;0,"P35"," ")</f>
        <v>P35</v>
      </c>
      <c r="AP99" s="58" t="str">
        <f>IF(SUM(COUNTIFS('Planificación 2026-1'!F:F,"FILIAL",'Planificación 2026-1'!X:X,C99,'Planificación 2026-1'!H:H,"T3"))&gt;0,"P36"," ")</f>
        <v>P36</v>
      </c>
      <c r="AQ99" s="58" t="str">
        <f>IF(SUM(COUNTIFS('Planificación 2026-1'!F:F,"FILIAL",'Planificación 2026-1'!X:X,C99,'Planificación 2026-1'!H:H,"T2"))&gt;0,"P37"," ")</f>
        <v>P37</v>
      </c>
      <c r="AR99" s="58" t="str">
        <f>IF(SUM(COUNTIFS('Planificación 2026-1'!F:F,"FILIAL",'Planificación 2026-1'!X:X,C99,'Planificación 2026-1'!H:H,"AE"))&gt;0,"P38"," ")</f>
        <v xml:space="preserve"> </v>
      </c>
      <c r="AS99" s="58" t="str">
        <f>IF(SUM(COUNTIFS('Planificación 2026-1'!F:F,"FILIAL",'Planificación 2026-1'!X:X,C99,'Planificación 2026-1'!H:H,"T4"))&gt;0,"P55"," ")</f>
        <v xml:space="preserve"> </v>
      </c>
      <c r="AT99" s="58" t="str">
        <f>IF(SUM(COUNTIFS('Planificación 2026-1'!F:F,"SUNAMPE",'Planificación 2026-1'!X:X,C99,'Planificación 2026-1'!H:H,"AF"))&gt;0," P01"," ")</f>
        <v xml:space="preserve"> </v>
      </c>
      <c r="AU99" s="58" t="str">
        <f>IF(SUM(COUNTIFS('Planificación 2026-1'!F:F,"SUNAMPE",'Planificación 2026-1'!X:X,C99,'Planificación 2026-1'!H:H,"EN"))&gt;0,"P02"," ")</f>
        <v xml:space="preserve"> </v>
      </c>
      <c r="AV99" s="58" t="str">
        <f>IF(SUM(COUNTIFS('Planificación 2026-1'!F:F,"SUNAMPE",'Planificación 2026-1'!X:X,C99,'Planificación 2026-1'!H:H,"IS"))&gt;0,"P03"," ")</f>
        <v xml:space="preserve"> </v>
      </c>
      <c r="AW99" s="58" t="str">
        <f>IF(SUM(COUNTIFS('Planificación 2026-1'!F:F,"SUNAMPE",'Planificación 2026-1'!X:X,C99,'Planificación 2026-1'!H:H,"PS"))&gt;0,"P04"," ")</f>
        <v xml:space="preserve"> </v>
      </c>
      <c r="AX99" s="58"/>
      <c r="AY99" s="58" t="str">
        <f>IF(SUM(COUNTIFS('Planificación 2026-1'!F:F,"SUNAMPE",'Planificación 2026-1'!X:X,C99,'Planificación 2026-1'!H:H,"IN"))&gt;0,"P06"," ")</f>
        <v xml:space="preserve"> </v>
      </c>
      <c r="AZ99" s="58" t="str">
        <f>IF(SUM(COUNTIFS('Planificación 2026-1'!F:F,"SUNAMPE",'Planificación 2026-1'!X:X,C99,'Planificación 2026-1'!H:H,"CA"))&gt;0,"P07"," ")</f>
        <v xml:space="preserve"> </v>
      </c>
      <c r="BA99" s="58" t="str">
        <f>IF(SUM(COUNTIFS('Planificación 2026-1'!F:F,"SUNAMPE",'Planificación 2026-1'!X:X,C99,'Planificación 2026-1'!H:H,"DE"))&gt;0,"P08"," ")</f>
        <v xml:space="preserve"> </v>
      </c>
      <c r="BB99" s="58" t="str">
        <f>IF(SUM(COUNTIFS('Planificación 2026-1'!F:F,"SUNAMPE",'Planificación 2026-1'!X:X,C99,'Planificación 2026-1'!H:H,"OB"))&gt;0,"P09"," ")</f>
        <v xml:space="preserve"> </v>
      </c>
      <c r="BC99" s="58" t="str">
        <f>IF(SUM(COUNTIFS('Planificación 2026-1'!F:F,"SUNAMPE",'Planificación 2026-1'!X:X,C99,'Planificación 2026-1'!H:H,"MH"))&gt;0,"P31"," ")</f>
        <v xml:space="preserve"> </v>
      </c>
      <c r="BD99" s="58" t="str">
        <f>IF(SUM(COUNTIFS('Planificación 2026-1'!F:F,"SUNAMPE",'Planificación 2026-1'!X:X,C99,'Planificación 2026-1'!H:H,"IC"))&gt;0,"P32"," ")</f>
        <v xml:space="preserve"> </v>
      </c>
      <c r="BE99" s="58" t="str">
        <f>IF(SUM(COUNTIFS('Planificación 2026-1'!F:F,"SUNAMPE",'Planificación 2026-1'!X:X,C99,'Planificación 2026-1'!H:H,"AR"))&gt;0,"P34"," ")</f>
        <v xml:space="preserve"> </v>
      </c>
      <c r="BF99" s="58" t="str">
        <f>IF(SUM(COUNTIFS('Planificación 2026-1'!F:F,"SUNAMPE",'Planificación 2026-1'!X:X,C99,'Planificación 2026-1'!H:H,"T1"))&gt;0,"P35"," ")</f>
        <v xml:space="preserve"> </v>
      </c>
      <c r="BG99" s="58" t="str">
        <f>IF(SUM(COUNTIFS('Planificación 2026-1'!F:F,"SUNAMPE",'Planificación 2026-1'!X:X,C99,'Planificación 2026-1'!H:H,"T3"))&gt;0,"P36"," ")</f>
        <v xml:space="preserve"> </v>
      </c>
      <c r="BH99" s="58" t="str">
        <f>IF(SUM(COUNTIFS('Planificación 2026-1'!F:F,"SUNAMPE",'Planificación 2026-1'!X:X,C99,'Planificación 2026-1'!H:H,"T2"))&gt;0,"P37"," ")</f>
        <v xml:space="preserve"> </v>
      </c>
      <c r="BI99" s="58" t="str">
        <f>IF(SUM(COUNTIFS('Planificación 2026-1'!F:F,"SUNAMPE",'Planificación 2026-1'!X:X,C99,'Planificación 2026-1'!H:H,"AE"))&gt;0,"P38"," ")</f>
        <v xml:space="preserve"> </v>
      </c>
      <c r="BJ99" s="58" t="str">
        <f>IF(SUM(COUNTIFS('Planificación 2026-1'!F:F,"SUNAMPE",'Planificación 2026-1'!X:X,C99,'Planificación 2026-1'!H:H,"T4"))&gt;0,"P55"," ")</f>
        <v>P55</v>
      </c>
      <c r="BK99" s="58" t="str">
        <f>IF(SUM(COUNTIFS('Planificación 2026-1'!F:F,"HUAURA",'Planificación 2026-1'!X:X,C99,'Planificación 2026-1'!H:H,"AF"))&gt;0," P01"," ")</f>
        <v xml:space="preserve"> </v>
      </c>
      <c r="BL99" s="58" t="str">
        <f>IF(SUM(COUNTIFS('Planificación 2026-1'!F:F,"HUAURA",'Planificación 2026-1'!X:X,C99,'Planificación 2026-1'!H:H,"EN"))&gt;0,"P02"," ")</f>
        <v xml:space="preserve"> </v>
      </c>
      <c r="BM99" s="58" t="str">
        <f>IF(SUM(COUNTIFS('Planificación 2026-1'!F:F,"HUAURA",'Planificación 2026-1'!X:X,C99,'Planificación 2026-1'!H:H,"IS"))&gt;0,"P03"," ")</f>
        <v xml:space="preserve"> </v>
      </c>
      <c r="BN99" s="58" t="str">
        <f>IF(SUM(COUNTIFS('Planificación 2026-1'!F:F,"HUAURA",'Planificación 2026-1'!X:X,C99,'Planificación 2026-1'!H:H,"PS"))&gt;0,"P04"," ")</f>
        <v xml:space="preserve"> </v>
      </c>
      <c r="BO99" s="58"/>
      <c r="BP99" s="58" t="str">
        <f>IF(SUM(COUNTIFS('Planificación 2026-1'!F:F,"HUAURA",'Planificación 2026-1'!X:X,C99,'Planificación 2026-1'!H:H,"IN"))&gt;0,"P06"," ")</f>
        <v xml:space="preserve"> </v>
      </c>
      <c r="BQ99" s="58" t="str">
        <f>IF(SUM(COUNTIFS('Planificación 2026-1'!F:F,"HUAURA",'Planificación 2026-1'!X:X,C99,'Planificación 2026-1'!H:H,"CA"))&gt;0,"P07"," ")</f>
        <v xml:space="preserve"> </v>
      </c>
      <c r="BR99" s="58" t="str">
        <f>IF(SUM(COUNTIFS('Planificación 2026-1'!F:F,"HUAURA",'Planificación 2026-1'!X:X,C99,'Planificación 2026-1'!H:H,"DE"))&gt;0,"P08"," ")</f>
        <v xml:space="preserve"> </v>
      </c>
      <c r="BS99" s="58" t="str">
        <f>IF(SUM(COUNTIFS('Planificación 2026-1'!F:F,"HUAURA",'Planificación 2026-1'!X:X,C99,'Planificación 2026-1'!H:H,"OB"))&gt;0,"P09"," ")</f>
        <v xml:space="preserve"> </v>
      </c>
      <c r="BT99" s="58" t="str">
        <f>IF(SUM(COUNTIFS('Planificación 2026-1'!F:F,"HUAURA",'Planificación 2026-1'!X:X,C99,'Planificación 2026-1'!H:H,"MH"))&gt;0,"P31"," ")</f>
        <v xml:space="preserve"> </v>
      </c>
      <c r="BU99" s="58" t="str">
        <f>IF(SUM(COUNTIFS('Planificación 2026-1'!F:F,"HUAURA",'Planificación 2026-1'!X:X,C99,'Planificación 2026-1'!H:H,"IC"))&gt;0,"P32"," ")</f>
        <v xml:space="preserve"> </v>
      </c>
      <c r="BV99" s="58" t="str">
        <f>IF(SUM(COUNTIFS('Planificación 2026-1'!F:F,"HUAURA",'Planificación 2026-1'!X:X,C99,'Planificación 2026-1'!H:H,"AR"))&gt;0,"P34"," ")</f>
        <v xml:space="preserve"> </v>
      </c>
      <c r="BW99" s="58" t="str">
        <f>IF(SUM(COUNTIFS('Planificación 2026-1'!F:F,"HUAURA",'Planificación 2026-1'!X:X,C99,'Planificación 2026-1'!H:H,"T1"))&gt;0,"P35"," ")</f>
        <v xml:space="preserve"> </v>
      </c>
      <c r="BX99" s="58" t="str">
        <f>IF(SUM(COUNTIFS('Planificación 2026-1'!F:F,"HUAURA",'Planificación 2026-1'!X:X,C99,'Planificación 2026-1'!H:H,"T3"))&gt;0,"P36"," ")</f>
        <v xml:space="preserve"> </v>
      </c>
      <c r="BY99" s="58" t="str">
        <f>IF(SUM(COUNTIFS('Planificación 2026-1'!F:F,"HUAURA",'Planificación 2026-1'!X:X,C99,'Planificación 2026-1'!H:H,"T2"))&gt;0,"P37"," ")</f>
        <v xml:space="preserve"> </v>
      </c>
      <c r="BZ99" s="58" t="str">
        <f>IF(SUM(COUNTIFS('Planificación 2026-1'!F:F,"HUAURA",'Planificación 2026-1'!X:X,C99,'Planificación 2026-1'!H:H,"AE"))&gt;0,"P38"," ")</f>
        <v xml:space="preserve"> </v>
      </c>
      <c r="CA99" s="58" t="str">
        <f>IF(SUM(COUNTIFS('Planificación 2026-1'!F:F,"HUAURA",'Planificación 2026-1'!X:X,C99,'Planificación 2026-1'!H:H,"T4"))&gt;0,"P55"," ")</f>
        <v xml:space="preserve"> </v>
      </c>
      <c r="CB99" s="59">
        <f>SUMIFS('Planificación 2026-1'!S:S,'Planificación 2026-1'!X:X,C99,'Planificación 2026-1'!H:H,"AF",'Planificación 2026-1'!I:I,"&gt;2")</f>
        <v>0</v>
      </c>
      <c r="CC99" s="59">
        <f>SUMIFS('Planificación 2026-1'!S:S,'Planificación 2026-1'!X:X,C99,'Planificación 2026-1'!H:H,"EN",'Planificación 2026-1'!I:I,"&gt;2")</f>
        <v>0</v>
      </c>
      <c r="CD99" s="59">
        <f>SUMIFS('Planificación 2026-1'!S:S,'Planificación 2026-1'!X:X,C99,'Planificación 2026-1'!H:H,"IS",'Planificación 2026-1'!I:I,"&gt;2")</f>
        <v>0</v>
      </c>
      <c r="CE99" s="59">
        <f>SUMIFS('Planificación 2026-1'!S:S,'Planificación 2026-1'!X:X,C99,'Planificación 2026-1'!H:H,"PS",'Planificación 2026-1'!I:I,"&gt;2")</f>
        <v>0</v>
      </c>
      <c r="CF99" s="59">
        <f>SUMIFS('Planificación 2026-1'!S:S,'Planificación 2026-1'!X:X,C99,'Planificación 2026-1'!H:H,"IN",'Planificación 2026-1'!I:I,"&gt;2")</f>
        <v>0</v>
      </c>
      <c r="CG99" s="59">
        <f>SUMIFS('Planificación 2026-1'!S:S,'Planificación 2026-1'!X:X,C99,'Planificación 2026-1'!H:H,"CA",'Planificación 2026-1'!I:I,"&gt;2")</f>
        <v>0</v>
      </c>
      <c r="CH99" s="59">
        <f>SUMIFS('Planificación 2026-1'!S:S,'Planificación 2026-1'!X:X,C99,'Planificación 2026-1'!H:H,"DE",'Planificación 2026-1'!I:I,"&gt;2")</f>
        <v>0</v>
      </c>
      <c r="CI99" s="59">
        <f>SUMIFS('Planificación 2026-1'!S:S,'Planificación 2026-1'!X:X,C99,'Planificación 2026-1'!H:H,"OB",'Planificación 2026-1'!I:I,"&gt;2")</f>
        <v>0</v>
      </c>
      <c r="CJ99" s="59">
        <f>SUMIFS('Planificación 2026-1'!S:S,'Planificación 2026-1'!X:X,C99,'Planificación 2026-1'!H:H,"MH",'Planificación 2026-1'!I:I,"&gt;2")</f>
        <v>0</v>
      </c>
      <c r="CK99" s="59">
        <f>SUMIFS('Planificación 2026-1'!S:S,'Planificación 2026-1'!X:X,C99,'Planificación 2026-1'!H:H,"IC",'Planificación 2026-1'!I:I,"&gt;2")</f>
        <v>0</v>
      </c>
      <c r="CL99" s="59">
        <f>SUMIFS('Planificación 2026-1'!S:S,'Planificación 2026-1'!X:X,C99,'Planificación 2026-1'!H:H,"AR",'Planificación 2026-1'!I:I,"&gt;2")</f>
        <v>0</v>
      </c>
      <c r="CM99" s="59">
        <f>SUMIFS('Planificación 2026-1'!S:S,'Planificación 2026-1'!X:X,C99,'Planificación 2026-1'!H:H,"AE",'Planificación 2026-1'!I:I,"&gt;2")</f>
        <v>0</v>
      </c>
      <c r="CN99" s="59">
        <f>SUMIFS('Planificación 2026-1'!S:S,'Planificación 2026-1'!X:X,C99,'Planificación 2026-1'!H:H,"T1",'Planificación 2026-1'!I:I,"&gt;2")</f>
        <v>0</v>
      </c>
      <c r="CO99" s="59">
        <f>SUMIFS('Planificación 2026-1'!S:S,'Planificación 2026-1'!X:X,C99,'Planificación 2026-1'!H:H,"T3",'Planificación 2026-1'!I:I,"&gt;2")</f>
        <v>0</v>
      </c>
      <c r="CP99" s="59">
        <f>SUMIFS('Planificación 2026-1'!S:S,'Planificación 2026-1'!X:X,C99,'Planificación 2026-1'!H:H,"T2",'Planificación 2026-1'!I:I,"&gt;2")</f>
        <v>0</v>
      </c>
      <c r="CQ99" s="59">
        <f>SUMIFS('Planificación 2026-1'!S:S,'Planificación 2026-1'!X:X,C99,'Planificación 2026-1'!H:H,"T4",'Planificación 2026-1'!I:I,"&gt;2")</f>
        <v>5</v>
      </c>
      <c r="CR99" s="59">
        <f>SUMIFS('Planificación 2026-1'!S:S,'Planificación 2026-1'!X:X,C99,'Planificación 2026-1'!H:H,"AF",'Planificación 2026-1'!I:I,"&lt;3")</f>
        <v>0</v>
      </c>
      <c r="CS99" s="59">
        <f>SUMIFS('Planificación 2026-1'!S:S,'Planificación 2026-1'!X:X,C99,'Planificación 2026-1'!H:H,"EN",'Planificación 2026-1'!I:I,"&lt;3")</f>
        <v>0</v>
      </c>
      <c r="CT99" s="59">
        <f>SUMIFS('Planificación 2026-1'!S:S,'Planificación 2026-1'!X:X,C99,'Planificación 2026-1'!H:H,"IS",'Planificación 2026-1'!I:I,"&lt;3")</f>
        <v>0</v>
      </c>
      <c r="CU99" s="59">
        <f>SUMIFS('Planificación 2026-1'!S:S,'Planificación 2026-1'!X:X,C99,'Planificación 2026-1'!H:H,"PS",'Planificación 2026-1'!I:I,"&lt;3")</f>
        <v>0</v>
      </c>
      <c r="CV99" s="59">
        <f>SUMIFS('Planificación 2026-1'!S:S,'Planificación 2026-1'!X:X,C99,'Planificación 2026-1'!H:H,"IN",'Planificación 2026-1'!I:I,"&lt;3")</f>
        <v>0</v>
      </c>
      <c r="CW99" s="59">
        <f>SUMIFS('Planificación 2026-1'!S:S,'Planificación 2026-1'!X:X,C99,'Planificación 2026-1'!H:H,"CA",'Planificación 2026-1'!I:I,"&lt;3")</f>
        <v>0</v>
      </c>
      <c r="CX99" s="59">
        <f>SUMIFS('Planificación 2026-1'!S:S,'Planificación 2026-1'!X:X,C99,'Planificación 2026-1'!H:H,"DE",'Planificación 2026-1'!I:I,"&lt;3")</f>
        <v>0</v>
      </c>
      <c r="CY99" s="59">
        <f>SUMIFS('Planificación 2026-1'!S:S,'Planificación 2026-1'!X:X,C99,'Planificación 2026-1'!H:H,"OB",'Planificación 2026-1'!I:I,"&lt;3")</f>
        <v>0</v>
      </c>
      <c r="CZ99" s="59">
        <f>SUMIFS('Planificación 2026-1'!S:S,'Planificación 2026-1'!X:X,C99,'Planificación 2026-1'!H:H,"MH",'Planificación 2026-1'!I:I,"&lt;3")</f>
        <v>0</v>
      </c>
      <c r="DA99" s="59">
        <f>SUMIFS('Planificación 2026-1'!S:S,'Planificación 2026-1'!X:X,C99,'Planificación 2026-1'!H:H,"IC",'Planificación 2026-1'!I:I,"&lt;3")</f>
        <v>0</v>
      </c>
      <c r="DB99" s="59">
        <f>SUMIFS('Planificación 2026-1'!S:S,'Planificación 2026-1'!X:X,C99,'Planificación 2026-1'!H:H,"AR",'Planificación 2026-1'!I:I,"&lt;3")</f>
        <v>0</v>
      </c>
      <c r="DC99" s="59">
        <f>SUMIFS('Planificación 2026-1'!S:S,'Planificación 2026-1'!X:X,C99,'Planificación 2026-1'!H:H,"AE",'Planificación 2026-1'!I:I,"&lt;3")</f>
        <v>0</v>
      </c>
      <c r="DD99" s="59">
        <f>SUMIFS('Planificación 2026-1'!S:S,'Planificación 2026-1'!X:X,C99,'Planificación 2026-1'!H:H,"T1",'Planificación 2026-1'!I:I,"&lt;3")</f>
        <v>5</v>
      </c>
      <c r="DE99" s="59">
        <f>SUMIFS('Planificación 2026-1'!S:S,'Planificación 2026-1'!X:X,C99,'Planificación 2026-1'!H:H,"T3",'Planificación 2026-1'!I:I,"&lt;3")</f>
        <v>0</v>
      </c>
      <c r="DF99" s="59">
        <f>SUMIFS('Planificación 2026-1'!S:S,'Planificación 2026-1'!X:X,C99,'Planificación 2026-1'!H:H,"T2",'Planificación 2026-1'!I:I,"&lt;3")</f>
        <v>5</v>
      </c>
      <c r="DG99" s="59">
        <f>SUMIFS('Planificación 2026-1'!S:S,'Planificación 2026-1'!X:X,C99,'Planificación 2026-1'!H:H,"T4",'Planificación 2026-1'!I:I,"&lt;3")</f>
        <v>0</v>
      </c>
      <c r="DH99" s="58" t="str">
        <f t="shared" si="17"/>
        <v/>
      </c>
      <c r="DI99" s="27">
        <f>IF(C99="","",SUMIFS('Planificación 2026-1'!S:S,'Planificación 2026-1'!X:X,C99,'Planificación 2026-1'!F:F,"PRINCIPAL",'Planificación 2026-1'!Y:Y,"VIRTUAL"))</f>
        <v>0</v>
      </c>
      <c r="DJ99" s="27">
        <f>IF(C99="","",SUMIFS('Planificación 2026-1'!S:S,'Planificación 2026-1'!X:X,C99,'Planificación 2026-1'!F:F,"PRINCIPAL",'Planificación 2026-1'!Y:Y,"PRESENCIAL"))</f>
        <v>0</v>
      </c>
      <c r="DK99" s="27">
        <f>IF(C99="","",SUMIFS('Planificación 2026-1'!S:S,'Planificación 2026-1'!X:X,C99,'Planificación 2026-1'!F:F,"PRINCIPAL",'Planificación 2026-1'!Y:Y,"HIBRIDO PRESENCIAL"))</f>
        <v>0</v>
      </c>
      <c r="DL99" s="58" t="str">
        <f t="shared" si="18"/>
        <v>P35P36P37</v>
      </c>
      <c r="DM99" s="58">
        <f>IF(C99="","",SUMIFS('Planificación 2026-1'!S:S,'Planificación 2026-1'!X:X,C99,'Planificación 2026-1'!F:F,"FILIAL",'Planificación 2026-1'!Y:Y,"VIRTUAL"))</f>
        <v>10</v>
      </c>
      <c r="DN99" s="60">
        <f>IF(C99="","",SUMIFS('Planificación 2026-1'!S:S,'Planificación 2026-1'!X:X,C99,'Planificación 2026-1'!F:F,"FILIAL",'Planificación 2026-1'!Y:Y,"PRESENCIAL"))</f>
        <v>0</v>
      </c>
      <c r="DO99" s="29">
        <f>IF(C99="","",SUMIFS('Planificación 2026-1'!S:S,'Planificación 2026-1'!X:X,C99,'Planificación 2026-1'!F:F,"FILIAL",'Planificación 2026-1'!Y:Y,"HIBRIDO PRESENCIAL"))</f>
        <v>0</v>
      </c>
      <c r="DP99" s="61" t="str">
        <f t="shared" si="19"/>
        <v>P55</v>
      </c>
      <c r="DQ99" s="58">
        <f>IF(C99="","",SUMIFS('Planificación 2026-1'!S:S,'Planificación 2026-1'!X:X,C99,'Planificación 2026-1'!F:F,"SUNAMPE",'Planificación 2026-1'!Y:Y,"VIRTUAL"))</f>
        <v>5</v>
      </c>
      <c r="DR99" s="29">
        <f>IF(C99="","",SUMIFS('Planificación 2026-1'!S:S,'Planificación 2026-1'!X:X,C99,'Planificación 2026-1'!F:F,"SUNAMPE",'Planificación 2026-1'!Y:Y,"PRESENCIAL"))</f>
        <v>0</v>
      </c>
      <c r="DS99" s="61" t="str">
        <f t="shared" si="20"/>
        <v/>
      </c>
      <c r="DT99" s="58">
        <f>IF(C99="","",SUMIFS('Planificación 2026-1'!S:S,'Planificación 2026-1'!X:X,C99,'Planificación 2026-1'!F:F,"HUAURA",'Planificación 2026-1'!Y:Y,"VIRTUAL"))</f>
        <v>0</v>
      </c>
      <c r="DU99" s="29">
        <f>IF(C99="","",SUMIFS('Planificación 2026-1'!S:S,'Planificación 2026-1'!X:X,C99,'Planificación 2026-1'!F:F,"HUAURA",'Planificación 2026-1'!Y:Y,"PRESENCIAL"))</f>
        <v>0</v>
      </c>
      <c r="DV99" s="32">
        <f>SUMIFS('Planificación 2026-1'!S:S,'Planificación 2026-1'!X:X,C99,'Planificación 2026-1'!F:F,"PRINCIPAL",'Planificación 2026-1'!Y:Y,"VIRTUAL",'Planificación 2026-1'!I:I,"&gt;2")</f>
        <v>0</v>
      </c>
      <c r="DW99" s="32">
        <f>SUMIFS('Planificación 2026-1'!S:S,'Planificación 2026-1'!X:X,C99,'Planificación 2026-1'!F:F,"PRINCIPAL",'Planificación 2026-1'!Y:Y,"&lt;&gt;VIRTUAL",'Planificación 2026-1'!I:I,"&gt;2")</f>
        <v>0</v>
      </c>
      <c r="DX99" s="32">
        <f>SUMIFS('Planificación 2026-1'!S:S,'Planificación 2026-1'!X:X,C99,'Planificación 2026-1'!F:F,"SUNAMPE",'Planificación 2026-1'!Y:Y,"VIRTUAL",'Planificación 2026-1'!I:I,"&gt;2")</f>
        <v>5</v>
      </c>
      <c r="DY99" s="32">
        <f>SUMIFS('Planificación 2026-1'!S:S,'Planificación 2026-1'!X:X,C99,'Planificación 2026-1'!F:F,"SUNAMPE",'Planificación 2026-1'!Y:Y,"&lt;&gt;VIRTUAL",'Planificación 2026-1'!I:I,"&gt;2")</f>
        <v>0</v>
      </c>
      <c r="DZ99" s="32">
        <f>SUMIFS('Planificación 2026-1'!S:S,'Planificación 2026-1'!X:X,C99,'Planificación 2026-1'!F:F,"FILIAL",'Planificación 2026-1'!Y:Y,"VIRTUAL",'Planificación 2026-1'!I:I,"&gt;2")</f>
        <v>0</v>
      </c>
      <c r="EA99" s="32">
        <f>SUMIFS('Planificación 2026-1'!S:S,'Planificación 2026-1'!X:X,C99,'Planificación 2026-1'!F:F,"FILIAL",'Planificación 2026-1'!Y:Y,"&lt;&gt;VIRTUAL",'Planificación 2026-1'!I:I,"&gt;2")</f>
        <v>0</v>
      </c>
      <c r="EB99" s="32">
        <f>SUMIFS('Planificación 2026-1'!S:S,'Planificación 2026-1'!X:X,C99,'Planificación 2026-1'!F:F,"PORUMA",'Planificación 2026-1'!Y:Y,"VIRTUAL",'Planificación 2026-1'!I:I,"&gt;2")</f>
        <v>0</v>
      </c>
      <c r="EC99" s="32">
        <f>SUMIFS('Planificación 2026-1'!S:S,'Planificación 2026-1'!X:X,C99,'Planificación 2026-1'!F:F,"PORUMA",'Planificación 2026-1'!Y:Y,"&lt;&gt;VIRTUAL",'Planificación 2026-1'!I:I,"&gt;2")</f>
        <v>0</v>
      </c>
      <c r="ED99" s="32">
        <f>SUMIFS('Planificación 2026-1'!S:S,'Planificación 2026-1'!X:X,C99,'Planificación 2026-1'!F:F,"HUAURA",'Planificación 2026-1'!Y:Y,"VIRTUAL",'Planificación 2026-1'!I:I,"&gt;2")</f>
        <v>0</v>
      </c>
      <c r="EE99" s="32">
        <f>SUMIFS('Planificación 2026-1'!S:S,'Planificación 2026-1'!X:X,C99,'Planificación 2026-1'!F:F,"HUAURA",'Planificación 2026-1'!Y:Y,"&lt;&gt;VIRTUAL",'Planificación 2026-1'!I:I,"&gt;2")</f>
        <v>0</v>
      </c>
      <c r="EF99" s="32">
        <f>SUMIFS('Planificación 2026-1'!S:S,'Planificación 2026-1'!X:X,C99,'Planificación 2026-1'!F:F,"PRINCIPAL",'Planificación 2026-1'!Y:Y,"VIRTUAL",'Planificación 2026-1'!I:I,"&lt;3")</f>
        <v>0</v>
      </c>
      <c r="EG99" s="32">
        <f>SUMIFS('Planificación 2026-1'!S:S,'Planificación 2026-1'!X:X,C99,'Planificación 2026-1'!F:F,"PRINCIPAL",'Planificación 2026-1'!Y:Y,"&lt;&gt;VIRTUAL",'Planificación 2026-1'!I:I,"&lt;3")</f>
        <v>0</v>
      </c>
      <c r="EH99" s="32">
        <f>SUMIFS('Planificación 2026-1'!S:S,'Planificación 2026-1'!X:X,C99,'Planificación 2026-1'!F:F,"SUNAMPE",'Planificación 2026-1'!Y:Y,"VIRTUAL",'Planificación 2026-1'!I:I,"&lt;3")</f>
        <v>0</v>
      </c>
      <c r="EI99" s="32">
        <f>SUMIFS('Planificación 2026-1'!S:S,'Planificación 2026-1'!X:X,C99,'Planificación 2026-1'!F:F,"SUNAMPE",'Planificación 2026-1'!Y:Y,"&lt;&gt;VIRTUAL",'Planificación 2026-1'!I:I,"&lt;3")</f>
        <v>0</v>
      </c>
      <c r="EJ99" s="32">
        <f>SUMIFS('Planificación 2026-1'!S:S,'Planificación 2026-1'!X:X,C99,'Planificación 2026-1'!F:F,"FILIAL",'Planificación 2026-1'!Y:Y,"VIRTUAL",'Planificación 2026-1'!I:I,"&lt;3")</f>
        <v>10</v>
      </c>
      <c r="EK99" s="32">
        <f>SUMIFS('Planificación 2026-1'!S:S,'Planificación 2026-1'!X:X,C99,'Planificación 2026-1'!F:F,"FILIAL",'Planificación 2026-1'!Y:Y,"&lt;&gt;VIRTUAL",'Planificación 2026-1'!I:I,"&lt;3")</f>
        <v>0</v>
      </c>
      <c r="EL99" s="32">
        <f>SUMIFS('Planificación 2026-1'!S:S,'Planificación 2026-1'!X:X,C99,'Planificación 2026-1'!F:F,"PORUMA",'Planificación 2026-1'!Y:Y,"VIRTUAL",'Planificación 2026-1'!I:I,"&lt;3")</f>
        <v>0</v>
      </c>
      <c r="EM99" s="32">
        <f>SUMIFS('Planificación 2026-1'!S:S,'Planificación 2026-1'!X:X,C99,'Planificación 2026-1'!F:F,"PORUMA",'Planificación 2026-1'!Y:Y,"&lt;&gt;VIRTUAL",'Planificación 2026-1'!I:I,"&lt;3")</f>
        <v>0</v>
      </c>
      <c r="EN99" s="32">
        <f>SUMIFS('Planificación 2026-1'!S:S,'Planificación 2026-1'!X:X,C99,'Planificación 2026-1'!F:F,"HUAURA",'Planificación 2026-1'!Y:Y,"VIRTUAL",'Planificación 2026-1'!I:I,"&lt;3")</f>
        <v>0</v>
      </c>
      <c r="EO99" s="32">
        <f>SUMIFS('Planificación 2026-1'!S:S,'Planificación 2026-1'!X:X,C99,'Planificación 2026-1'!F:F,"HUAURA",'Planificación 2026-1'!Y:Y,"&lt;&gt;VIRTUAL",'Planificación 2026-1'!I:I,"&lt;3")</f>
        <v>0</v>
      </c>
      <c r="EP99" s="32">
        <f t="shared" si="32"/>
        <v>10</v>
      </c>
      <c r="EQ99" s="32">
        <f t="shared" si="21"/>
        <v>0</v>
      </c>
      <c r="ER99" s="32">
        <f t="shared" si="22"/>
        <v>0</v>
      </c>
      <c r="ES99" s="32">
        <f t="shared" si="23"/>
        <v>0</v>
      </c>
      <c r="ET99" s="32">
        <f t="shared" si="24"/>
        <v>5</v>
      </c>
      <c r="EU99" s="32">
        <f t="shared" si="25"/>
        <v>15</v>
      </c>
      <c r="EV99" s="32" t="b">
        <f>EXACT(EU99,E99)</f>
        <v>1</v>
      </c>
      <c r="EW99" s="32"/>
      <c r="EX99" s="32">
        <f t="shared" si="14"/>
        <v>15</v>
      </c>
      <c r="EY99" s="32">
        <f t="shared" si="15"/>
        <v>0</v>
      </c>
      <c r="EZ99" s="32" t="b">
        <f>EXACT(SUM(EX99:EY99),E99)</f>
        <v>1</v>
      </c>
      <c r="FA99" s="32" t="str">
        <f t="shared" si="16"/>
        <v/>
      </c>
      <c r="FB99" s="32" t="str">
        <f t="shared" si="26"/>
        <v>VIRTUAL</v>
      </c>
    </row>
    <row r="100" spans="1:158">
      <c r="A100" s="33"/>
      <c r="B100" s="65">
        <v>97</v>
      </c>
      <c r="C100" s="32" t="s">
        <v>303</v>
      </c>
      <c r="D100" s="429">
        <v>21558261</v>
      </c>
      <c r="E100" s="62">
        <f>SUMIF('Planificación 2026-1'!X:X,C100,'Planificación 2026-1'!S:S)</f>
        <v>18</v>
      </c>
      <c r="F100" s="63" t="s">
        <v>203</v>
      </c>
      <c r="G100" s="454" t="s">
        <v>200</v>
      </c>
      <c r="H100" s="64" t="s">
        <v>38</v>
      </c>
      <c r="I100" s="64" t="s">
        <v>172</v>
      </c>
      <c r="J100" s="32" t="s">
        <v>38</v>
      </c>
      <c r="K100" s="137" t="s">
        <v>166</v>
      </c>
      <c r="L100" s="57" t="str">
        <f>IF(SUM(COUNTIFS('Planificación 2026-1'!F:F,"PRINCIPAL",'Planificación 2026-1'!X:X,C100,'Planificación 2026-1'!H:H,"AF"))&gt;0,"P01"," ")</f>
        <v xml:space="preserve"> </v>
      </c>
      <c r="M100" s="58" t="str">
        <f>IF(SUM(COUNTIFS('Planificación 2026-1'!F:F,"PRINCIPAL",'Planificación 2026-1'!X:X,C100,'Planificación 2026-1'!H:H,"EN"))&gt;0,"P02"," ")</f>
        <v xml:space="preserve"> </v>
      </c>
      <c r="N100" s="58" t="str">
        <f>IF(SUM(COUNTIFS('Planificación 2026-1'!F:F,"PRINCIPAL",'Planificación 2026-1'!X:X,C100,'Planificación 2026-1'!H:H,"IS"))&gt;0,"P03"," ")</f>
        <v xml:space="preserve"> </v>
      </c>
      <c r="O100" s="58" t="str">
        <f>IF(SUM(COUNTIFS('Planificación 2026-1'!F:F,"PRINCIPAL",'Planificación 2026-1'!X:X,C100,'Planificación 2026-1'!H:H,"PS"))&gt;0,"P04"," ")</f>
        <v xml:space="preserve"> </v>
      </c>
      <c r="P100" s="58"/>
      <c r="Q100" s="58" t="str">
        <f>IF(SUM(COUNTIFS('Planificación 2026-1'!F:F,"PRINCIPAL",'Planificación 2026-1'!X:X,C100,'Planificación 2026-1'!H:H,"IN"))&gt;0,"P06"," ")</f>
        <v xml:space="preserve"> </v>
      </c>
      <c r="R100" s="58" t="str">
        <f>IF(SUM(COUNTIFS('Planificación 2026-1'!F:F,"PRINCIPAL",'Planificación 2026-1'!X:X,C100,'Planificación 2026-1'!H:H,"CA"))&gt;0,"P07"," ")</f>
        <v xml:space="preserve"> </v>
      </c>
      <c r="S100" s="58" t="str">
        <f>IF(SUM(COUNTIFS('Planificación 2026-1'!F:F,"PRINCIPAL",'Planificación 2026-1'!X:X,C100,'Planificación 2026-1'!H:H,"DE"))&gt;0,"P08"," ")</f>
        <v xml:space="preserve"> </v>
      </c>
      <c r="T100" s="58" t="str">
        <f>IF(SUM(COUNTIFS('Planificación 2026-1'!F:F,"PRINCIPAL",'Planificación 2026-1'!X:X,C100,'Planificación 2026-1'!H:H,"OB"))&gt;0,"P09"," ")</f>
        <v xml:space="preserve"> </v>
      </c>
      <c r="U100" s="58" t="str">
        <f>IF(SUM(COUNTIFS('Planificación 2026-1'!F:F,"PRINCIPAL",'Planificación 2026-1'!X:X,C100,'Planificación 2026-1'!H:H,"MH"))&gt;0,"P31"," ")</f>
        <v xml:space="preserve"> </v>
      </c>
      <c r="V100" s="58" t="str">
        <f>IF(SUM(COUNTIFS('Planificación 2026-1'!F:F,"PRINCIPAL",'Planificación 2026-1'!X:X,C100,'Planificación 2026-1'!H:H,"IC"))&gt;0,"P32"," ")</f>
        <v xml:space="preserve"> </v>
      </c>
      <c r="W100" s="58" t="str">
        <f>IF(SUM(COUNTIFS('Planificación 2026-1'!F:F,"PRINCIPAL",'Planificación 2026-1'!X:X,C100,'Planificación 2026-1'!H:H,"AR"))&gt;0,"P34"," ")</f>
        <v xml:space="preserve"> </v>
      </c>
      <c r="X100" s="58" t="str">
        <f>IF(SUM(COUNTIFS('Planificación 2026-1'!F:F,"PRINCIPAL",'Planificación 2026-1'!X:X,C100,'Planificación 2026-1'!H:H,"T1"))&gt;0,"P35"," ")</f>
        <v xml:space="preserve"> </v>
      </c>
      <c r="Y100" s="58" t="str">
        <f>IF(SUM(COUNTIFS('Planificación 2026-1'!F:F,"PRINCIPAL",'Planificación 2026-1'!X:X,C100,'Planificación 2026-1'!H:H,"T3"))&gt;0,"P36"," ")</f>
        <v xml:space="preserve"> </v>
      </c>
      <c r="Z100" s="58" t="str">
        <f>IF(SUM(COUNTIFS('Planificación 2026-1'!F:F,"PRINCIPAL",'Planificación 2026-1'!X:X,C100,'Planificación 2026-1'!H:H,"T2"))&gt;0,"P37"," ")</f>
        <v xml:space="preserve"> </v>
      </c>
      <c r="AA100" s="58" t="str">
        <f>IF(SUM(COUNTIFS('Planificación 2026-1'!F:F,"PRINCIPAL",'Planificación 2026-1'!X:X,C100,'Planificación 2026-1'!H:H,"AE"))&gt;0,"P38"," ")</f>
        <v xml:space="preserve"> </v>
      </c>
      <c r="AB100" s="58" t="str">
        <f>IF(SUM(COUNTIFS('Planificación 2026-1'!F:F,"PRINCIPAL",'Planificación 2026-1'!X:X,C100,'Planificación 2026-1'!H:H,"T4"))&gt;0,"P55"," ")</f>
        <v xml:space="preserve"> </v>
      </c>
      <c r="AC100" s="58" t="str">
        <f>IF(SUM(COUNTIFS('Planificación 2026-1'!F:F,"FILIAL",'Planificación 2026-1'!X:X,C100,'Planificación 2026-1'!H:H,"AF"))&gt;0," P01"," ")</f>
        <v xml:space="preserve"> </v>
      </c>
      <c r="AD100" s="58" t="str">
        <f>IF(SUM(COUNTIFS('Planificación 2026-1'!F:F,"FILIAL",'Planificación 2026-1'!X:X,C100,'Planificación 2026-1'!H:H,"EN"))&gt;0,"P02"," ")</f>
        <v>P02</v>
      </c>
      <c r="AE100" s="58" t="str">
        <f>IF(SUM(COUNTIFS('Planificación 2026-1'!F:F,"FILIAL",'Planificación 2026-1'!X:X,C100,'Planificación 2026-1'!H:H,"IS"))&gt;0,"P03"," ")</f>
        <v xml:space="preserve"> </v>
      </c>
      <c r="AF100" s="58" t="str">
        <f>IF(SUM(COUNTIFS('Planificación 2026-1'!F:F,"FILIAL",'Planificación 2026-1'!X:X,C100,'Planificación 2026-1'!H:H,"PS"))&gt;0,"P04"," ")</f>
        <v>P04</v>
      </c>
      <c r="AG100" s="58"/>
      <c r="AH100" s="58" t="str">
        <f>IF(SUM(COUNTIFS('Planificación 2026-1'!F:F,"FILIAL",'Planificación 2026-1'!X:X,C100,'Planificación 2026-1'!H:H,"IN"))&gt;0,"P06"," ")</f>
        <v xml:space="preserve"> </v>
      </c>
      <c r="AI100" s="58" t="str">
        <f>IF(SUM(COUNTIFS('Planificación 2026-1'!F:F,"FILIAL",'Planificación 2026-1'!X:X,C100,'Planificación 2026-1'!H:H,"CA"))&gt;0,"P07"," ")</f>
        <v xml:space="preserve"> </v>
      </c>
      <c r="AJ100" s="58" t="str">
        <f>IF(SUM(COUNTIFS('Planificación 2026-1'!F:F,"FILIAL",'Planificación 2026-1'!X:X,C100,'Planificación 2026-1'!H:H,"DE"))&gt;0,"P08"," ")</f>
        <v xml:space="preserve"> </v>
      </c>
      <c r="AK100" s="58" t="str">
        <f>IF(SUM(COUNTIFS('Planificación 2026-1'!F:F,"FILIAL",'Planificación 2026-1'!X:X,C100,'Planificación 2026-1'!H:H,"OB"))&gt;0,"P09"," ")</f>
        <v>P09</v>
      </c>
      <c r="AL100" s="58" t="str">
        <f>IF(SUM(COUNTIFS('Planificación 2026-1'!F:F,"FILIAL",'Planificación 2026-1'!X:X,C100,'Planificación 2026-1'!H:H,"MH"))&gt;0,"P31"," ")</f>
        <v xml:space="preserve"> </v>
      </c>
      <c r="AM100" s="58" t="str">
        <f>IF(SUM(COUNTIFS('Planificación 2026-1'!F:F,"FILIAL",'Planificación 2026-1'!X:X,C100,'Planificación 2026-1'!H:H,"IC"))&gt;0,"P32"," ")</f>
        <v xml:space="preserve"> </v>
      </c>
      <c r="AN100" s="58" t="str">
        <f>IF(SUM(COUNTIFS('Planificación 2026-1'!F:F,"FILIAL",'Planificación 2026-1'!X:X,C100,'Planificación 2026-1'!H:H,"AR"))&gt;0,"P34"," ")</f>
        <v xml:space="preserve"> </v>
      </c>
      <c r="AO100" s="58" t="str">
        <f>IF(SUM(COUNTIFS('Planificación 2026-1'!F:F,"FILIAL",'Planificación 2026-1'!X:X,C100,'Planificación 2026-1'!H:H,"T1"))&gt;0,"P35"," ")</f>
        <v xml:space="preserve"> </v>
      </c>
      <c r="AP100" s="58" t="str">
        <f>IF(SUM(COUNTIFS('Planificación 2026-1'!F:F,"FILIAL",'Planificación 2026-1'!X:X,C100,'Planificación 2026-1'!H:H,"T3"))&gt;0,"P36"," ")</f>
        <v xml:space="preserve"> </v>
      </c>
      <c r="AQ100" s="58" t="str">
        <f>IF(SUM(COUNTIFS('Planificación 2026-1'!F:F,"FILIAL",'Planificación 2026-1'!X:X,C100,'Planificación 2026-1'!H:H,"T2"))&gt;0,"P37"," ")</f>
        <v xml:space="preserve"> </v>
      </c>
      <c r="AR100" s="58" t="str">
        <f>IF(SUM(COUNTIFS('Planificación 2026-1'!F:F,"FILIAL",'Planificación 2026-1'!X:X,C100,'Planificación 2026-1'!H:H,"AE"))&gt;0,"P38"," ")</f>
        <v xml:space="preserve"> </v>
      </c>
      <c r="AS100" s="58" t="str">
        <f>IF(SUM(COUNTIFS('Planificación 2026-1'!F:F,"FILIAL",'Planificación 2026-1'!X:X,C100,'Planificación 2026-1'!H:H,"T4"))&gt;0,"P55"," ")</f>
        <v xml:space="preserve"> </v>
      </c>
      <c r="AT100" s="58" t="str">
        <f>IF(SUM(COUNTIFS('Planificación 2026-1'!F:F,"SUNAMPE",'Planificación 2026-1'!X:X,C100,'Planificación 2026-1'!H:H,"AF"))&gt;0," P01"," ")</f>
        <v xml:space="preserve"> </v>
      </c>
      <c r="AU100" s="58" t="str">
        <f>IF(SUM(COUNTIFS('Planificación 2026-1'!F:F,"SUNAMPE",'Planificación 2026-1'!X:X,C100,'Planificación 2026-1'!H:H,"EN"))&gt;0,"P02"," ")</f>
        <v xml:space="preserve"> </v>
      </c>
      <c r="AV100" s="58" t="str">
        <f>IF(SUM(COUNTIFS('Planificación 2026-1'!F:F,"SUNAMPE",'Planificación 2026-1'!X:X,C100,'Planificación 2026-1'!H:H,"IS"))&gt;0,"P03"," ")</f>
        <v xml:space="preserve"> </v>
      </c>
      <c r="AW100" s="58" t="str">
        <f>IF(SUM(COUNTIFS('Planificación 2026-1'!F:F,"SUNAMPE",'Planificación 2026-1'!X:X,C100,'Planificación 2026-1'!H:H,"PS"))&gt;0,"P04"," ")</f>
        <v xml:space="preserve"> </v>
      </c>
      <c r="AX100" s="58"/>
      <c r="AY100" s="58" t="str">
        <f>IF(SUM(COUNTIFS('Planificación 2026-1'!F:F,"SUNAMPE",'Planificación 2026-1'!X:X,C100,'Planificación 2026-1'!H:H,"IN"))&gt;0,"P06"," ")</f>
        <v xml:space="preserve"> </v>
      </c>
      <c r="AZ100" s="58" t="str">
        <f>IF(SUM(COUNTIFS('Planificación 2026-1'!F:F,"SUNAMPE",'Planificación 2026-1'!X:X,C100,'Planificación 2026-1'!H:H,"CA"))&gt;0,"P07"," ")</f>
        <v xml:space="preserve"> </v>
      </c>
      <c r="BA100" s="58" t="str">
        <f>IF(SUM(COUNTIFS('Planificación 2026-1'!F:F,"SUNAMPE",'Planificación 2026-1'!X:X,C100,'Planificación 2026-1'!H:H,"DE"))&gt;0,"P08"," ")</f>
        <v xml:space="preserve"> </v>
      </c>
      <c r="BB100" s="58" t="str">
        <f>IF(SUM(COUNTIFS('Planificación 2026-1'!F:F,"SUNAMPE",'Planificación 2026-1'!X:X,C100,'Planificación 2026-1'!H:H,"OB"))&gt;0,"P09"," ")</f>
        <v xml:space="preserve"> </v>
      </c>
      <c r="BC100" s="58" t="str">
        <f>IF(SUM(COUNTIFS('Planificación 2026-1'!F:F,"SUNAMPE",'Planificación 2026-1'!X:X,C100,'Planificación 2026-1'!H:H,"MH"))&gt;0,"P31"," ")</f>
        <v xml:space="preserve"> </v>
      </c>
      <c r="BD100" s="58" t="str">
        <f>IF(SUM(COUNTIFS('Planificación 2026-1'!F:F,"SUNAMPE",'Planificación 2026-1'!X:X,C100,'Planificación 2026-1'!H:H,"IC"))&gt;0,"P32"," ")</f>
        <v xml:space="preserve"> </v>
      </c>
      <c r="BE100" s="58" t="str">
        <f>IF(SUM(COUNTIFS('Planificación 2026-1'!F:F,"SUNAMPE",'Planificación 2026-1'!X:X,C100,'Planificación 2026-1'!H:H,"AR"))&gt;0,"P34"," ")</f>
        <v xml:space="preserve"> </v>
      </c>
      <c r="BF100" s="58" t="str">
        <f>IF(SUM(COUNTIFS('Planificación 2026-1'!F:F,"SUNAMPE",'Planificación 2026-1'!X:X,C100,'Planificación 2026-1'!H:H,"T1"))&gt;0,"P35"," ")</f>
        <v xml:space="preserve"> </v>
      </c>
      <c r="BG100" s="58" t="str">
        <f>IF(SUM(COUNTIFS('Planificación 2026-1'!F:F,"SUNAMPE",'Planificación 2026-1'!X:X,C100,'Planificación 2026-1'!H:H,"T3"))&gt;0,"P36"," ")</f>
        <v xml:space="preserve"> </v>
      </c>
      <c r="BH100" s="58" t="str">
        <f>IF(SUM(COUNTIFS('Planificación 2026-1'!F:F,"SUNAMPE",'Planificación 2026-1'!X:X,C100,'Planificación 2026-1'!H:H,"T2"))&gt;0,"P37"," ")</f>
        <v xml:space="preserve"> </v>
      </c>
      <c r="BI100" s="58" t="str">
        <f>IF(SUM(COUNTIFS('Planificación 2026-1'!F:F,"SUNAMPE",'Planificación 2026-1'!X:X,C100,'Planificación 2026-1'!H:H,"AE"))&gt;0,"P38"," ")</f>
        <v xml:space="preserve"> </v>
      </c>
      <c r="BJ100" s="58" t="str">
        <f>IF(SUM(COUNTIFS('Planificación 2026-1'!F:F,"SUNAMPE",'Planificación 2026-1'!X:X,C100,'Planificación 2026-1'!H:H,"T4"))&gt;0,"P55"," ")</f>
        <v xml:space="preserve"> </v>
      </c>
      <c r="BK100" s="58" t="str">
        <f>IF(SUM(COUNTIFS('Planificación 2026-1'!F:F,"HUAURA",'Planificación 2026-1'!X:X,C100,'Planificación 2026-1'!H:H,"AF"))&gt;0," P01"," ")</f>
        <v xml:space="preserve"> </v>
      </c>
      <c r="BL100" s="58" t="str">
        <f>IF(SUM(COUNTIFS('Planificación 2026-1'!F:F,"HUAURA",'Planificación 2026-1'!X:X,C100,'Planificación 2026-1'!H:H,"EN"))&gt;0,"P02"," ")</f>
        <v xml:space="preserve"> </v>
      </c>
      <c r="BM100" s="58" t="str">
        <f>IF(SUM(COUNTIFS('Planificación 2026-1'!F:F,"HUAURA",'Planificación 2026-1'!X:X,C100,'Planificación 2026-1'!H:H,"IS"))&gt;0,"P03"," ")</f>
        <v xml:space="preserve"> </v>
      </c>
      <c r="BN100" s="58" t="str">
        <f>IF(SUM(COUNTIFS('Planificación 2026-1'!F:F,"HUAURA",'Planificación 2026-1'!X:X,C100,'Planificación 2026-1'!H:H,"PS"))&gt;0,"P04"," ")</f>
        <v xml:space="preserve"> </v>
      </c>
      <c r="BO100" s="58"/>
      <c r="BP100" s="58" t="str">
        <f>IF(SUM(COUNTIFS('Planificación 2026-1'!F:F,"HUAURA",'Planificación 2026-1'!X:X,C100,'Planificación 2026-1'!H:H,"IN"))&gt;0,"P06"," ")</f>
        <v xml:space="preserve"> </v>
      </c>
      <c r="BQ100" s="58" t="str">
        <f>IF(SUM(COUNTIFS('Planificación 2026-1'!F:F,"HUAURA",'Planificación 2026-1'!X:X,C100,'Planificación 2026-1'!H:H,"CA"))&gt;0,"P07"," ")</f>
        <v xml:space="preserve"> </v>
      </c>
      <c r="BR100" s="58" t="str">
        <f>IF(SUM(COUNTIFS('Planificación 2026-1'!F:F,"HUAURA",'Planificación 2026-1'!X:X,C100,'Planificación 2026-1'!H:H,"DE"))&gt;0,"P08"," ")</f>
        <v xml:space="preserve"> </v>
      </c>
      <c r="BS100" s="58" t="str">
        <f>IF(SUM(COUNTIFS('Planificación 2026-1'!F:F,"HUAURA",'Planificación 2026-1'!X:X,C100,'Planificación 2026-1'!H:H,"OB"))&gt;0,"P09"," ")</f>
        <v xml:space="preserve"> </v>
      </c>
      <c r="BT100" s="58" t="str">
        <f>IF(SUM(COUNTIFS('Planificación 2026-1'!F:F,"HUAURA",'Planificación 2026-1'!X:X,C100,'Planificación 2026-1'!H:H,"MH"))&gt;0,"P31"," ")</f>
        <v xml:space="preserve"> </v>
      </c>
      <c r="BU100" s="58" t="str">
        <f>IF(SUM(COUNTIFS('Planificación 2026-1'!F:F,"HUAURA",'Planificación 2026-1'!X:X,C100,'Planificación 2026-1'!H:H,"IC"))&gt;0,"P32"," ")</f>
        <v xml:space="preserve"> </v>
      </c>
      <c r="BV100" s="58" t="str">
        <f>IF(SUM(COUNTIFS('Planificación 2026-1'!F:F,"HUAURA",'Planificación 2026-1'!X:X,C100,'Planificación 2026-1'!H:H,"AR"))&gt;0,"P34"," ")</f>
        <v xml:space="preserve"> </v>
      </c>
      <c r="BW100" s="58" t="str">
        <f>IF(SUM(COUNTIFS('Planificación 2026-1'!F:F,"HUAURA",'Planificación 2026-1'!X:X,C100,'Planificación 2026-1'!H:H,"T1"))&gt;0,"P35"," ")</f>
        <v xml:space="preserve"> </v>
      </c>
      <c r="BX100" s="58" t="str">
        <f>IF(SUM(COUNTIFS('Planificación 2026-1'!F:F,"HUAURA",'Planificación 2026-1'!X:X,C100,'Planificación 2026-1'!H:H,"T3"))&gt;0,"P36"," ")</f>
        <v xml:space="preserve"> </v>
      </c>
      <c r="BY100" s="58" t="str">
        <f>IF(SUM(COUNTIFS('Planificación 2026-1'!F:F,"HUAURA",'Planificación 2026-1'!X:X,C100,'Planificación 2026-1'!H:H,"T2"))&gt;0,"P37"," ")</f>
        <v xml:space="preserve"> </v>
      </c>
      <c r="BZ100" s="58" t="str">
        <f>IF(SUM(COUNTIFS('Planificación 2026-1'!F:F,"HUAURA",'Planificación 2026-1'!X:X,C100,'Planificación 2026-1'!H:H,"AE"))&gt;0,"P38"," ")</f>
        <v xml:space="preserve"> </v>
      </c>
      <c r="CA100" s="58" t="str">
        <f>IF(SUM(COUNTIFS('Planificación 2026-1'!F:F,"HUAURA",'Planificación 2026-1'!X:X,C100,'Planificación 2026-1'!H:H,"T4"))&gt;0,"P55"," ")</f>
        <v xml:space="preserve"> </v>
      </c>
      <c r="CB100" s="59">
        <f>SUMIFS('Planificación 2026-1'!S:S,'Planificación 2026-1'!X:X,C100,'Planificación 2026-1'!H:H,"AF",'Planificación 2026-1'!I:I,"&gt;2")</f>
        <v>0</v>
      </c>
      <c r="CC100" s="59">
        <f>SUMIFS('Planificación 2026-1'!S:S,'Planificación 2026-1'!X:X,C100,'Planificación 2026-1'!H:H,"EN",'Planificación 2026-1'!I:I,"&gt;2")</f>
        <v>0</v>
      </c>
      <c r="CD100" s="59">
        <f>SUMIFS('Planificación 2026-1'!S:S,'Planificación 2026-1'!X:X,C100,'Planificación 2026-1'!H:H,"IS",'Planificación 2026-1'!I:I,"&gt;2")</f>
        <v>0</v>
      </c>
      <c r="CE100" s="59">
        <f>SUMIFS('Planificación 2026-1'!S:S,'Planificación 2026-1'!X:X,C100,'Planificación 2026-1'!H:H,"PS",'Planificación 2026-1'!I:I,"&gt;2")</f>
        <v>0</v>
      </c>
      <c r="CF100" s="59">
        <f>SUMIFS('Planificación 2026-1'!S:S,'Planificación 2026-1'!X:X,C100,'Planificación 2026-1'!H:H,"IN",'Planificación 2026-1'!I:I,"&gt;2")</f>
        <v>0</v>
      </c>
      <c r="CG100" s="59">
        <f>SUMIFS('Planificación 2026-1'!S:S,'Planificación 2026-1'!X:X,C100,'Planificación 2026-1'!H:H,"CA",'Planificación 2026-1'!I:I,"&gt;2")</f>
        <v>0</v>
      </c>
      <c r="CH100" s="59">
        <f>SUMIFS('Planificación 2026-1'!S:S,'Planificación 2026-1'!X:X,C100,'Planificación 2026-1'!H:H,"DE",'Planificación 2026-1'!I:I,"&gt;2")</f>
        <v>0</v>
      </c>
      <c r="CI100" s="59">
        <f>SUMIFS('Planificación 2026-1'!S:S,'Planificación 2026-1'!X:X,C100,'Planificación 2026-1'!H:H,"OB",'Planificación 2026-1'!I:I,"&gt;2")</f>
        <v>0</v>
      </c>
      <c r="CJ100" s="59">
        <f>SUMIFS('Planificación 2026-1'!S:S,'Planificación 2026-1'!X:X,C100,'Planificación 2026-1'!H:H,"MH",'Planificación 2026-1'!I:I,"&gt;2")</f>
        <v>0</v>
      </c>
      <c r="CK100" s="59">
        <f>SUMIFS('Planificación 2026-1'!S:S,'Planificación 2026-1'!X:X,C100,'Planificación 2026-1'!H:H,"IC",'Planificación 2026-1'!I:I,"&gt;2")</f>
        <v>0</v>
      </c>
      <c r="CL100" s="59">
        <f>SUMIFS('Planificación 2026-1'!S:S,'Planificación 2026-1'!X:X,C100,'Planificación 2026-1'!H:H,"AR",'Planificación 2026-1'!I:I,"&gt;2")</f>
        <v>0</v>
      </c>
      <c r="CM100" s="59">
        <f>SUMIFS('Planificación 2026-1'!S:S,'Planificación 2026-1'!X:X,C100,'Planificación 2026-1'!H:H,"AE",'Planificación 2026-1'!I:I,"&gt;2")</f>
        <v>0</v>
      </c>
      <c r="CN100" s="59">
        <f>SUMIFS('Planificación 2026-1'!S:S,'Planificación 2026-1'!X:X,C100,'Planificación 2026-1'!H:H,"T1",'Planificación 2026-1'!I:I,"&gt;2")</f>
        <v>0</v>
      </c>
      <c r="CO100" s="59">
        <f>SUMIFS('Planificación 2026-1'!S:S,'Planificación 2026-1'!X:X,C100,'Planificación 2026-1'!H:H,"T3",'Planificación 2026-1'!I:I,"&gt;2")</f>
        <v>0</v>
      </c>
      <c r="CP100" s="59">
        <f>SUMIFS('Planificación 2026-1'!S:S,'Planificación 2026-1'!X:X,C100,'Planificación 2026-1'!H:H,"T2",'Planificación 2026-1'!I:I,"&gt;2")</f>
        <v>0</v>
      </c>
      <c r="CQ100" s="59">
        <f>SUMIFS('Planificación 2026-1'!S:S,'Planificación 2026-1'!X:X,C100,'Planificación 2026-1'!H:H,"T4",'Planificación 2026-1'!I:I,"&gt;2")</f>
        <v>0</v>
      </c>
      <c r="CR100" s="59">
        <f>SUMIFS('Planificación 2026-1'!S:S,'Planificación 2026-1'!X:X,C100,'Planificación 2026-1'!H:H,"AF",'Planificación 2026-1'!I:I,"&lt;3")</f>
        <v>0</v>
      </c>
      <c r="CS100" s="59">
        <f>SUMIFS('Planificación 2026-1'!S:S,'Planificación 2026-1'!X:X,C100,'Planificación 2026-1'!H:H,"EN",'Planificación 2026-1'!I:I,"&lt;3")</f>
        <v>7</v>
      </c>
      <c r="CT100" s="59">
        <f>SUMIFS('Planificación 2026-1'!S:S,'Planificación 2026-1'!X:X,C100,'Planificación 2026-1'!H:H,"IS",'Planificación 2026-1'!I:I,"&lt;3")</f>
        <v>0</v>
      </c>
      <c r="CU100" s="59">
        <f>SUMIFS('Planificación 2026-1'!S:S,'Planificación 2026-1'!X:X,C100,'Planificación 2026-1'!H:H,"PS",'Planificación 2026-1'!I:I,"&lt;3")</f>
        <v>7</v>
      </c>
      <c r="CV100" s="59">
        <f>SUMIFS('Planificación 2026-1'!S:S,'Planificación 2026-1'!X:X,C100,'Planificación 2026-1'!H:H,"IN",'Planificación 2026-1'!I:I,"&lt;3")</f>
        <v>0</v>
      </c>
      <c r="CW100" s="59">
        <f>SUMIFS('Planificación 2026-1'!S:S,'Planificación 2026-1'!X:X,C100,'Planificación 2026-1'!H:H,"CA",'Planificación 2026-1'!I:I,"&lt;3")</f>
        <v>0</v>
      </c>
      <c r="CX100" s="59">
        <f>SUMIFS('Planificación 2026-1'!S:S,'Planificación 2026-1'!X:X,C100,'Planificación 2026-1'!H:H,"DE",'Planificación 2026-1'!I:I,"&lt;3")</f>
        <v>0</v>
      </c>
      <c r="CY100" s="59">
        <f>SUMIFS('Planificación 2026-1'!S:S,'Planificación 2026-1'!X:X,C100,'Planificación 2026-1'!H:H,"OB",'Planificación 2026-1'!I:I,"&lt;3")</f>
        <v>4</v>
      </c>
      <c r="CZ100" s="59">
        <f>SUMIFS('Planificación 2026-1'!S:S,'Planificación 2026-1'!X:X,C100,'Planificación 2026-1'!H:H,"MH",'Planificación 2026-1'!I:I,"&lt;3")</f>
        <v>0</v>
      </c>
      <c r="DA100" s="59">
        <f>SUMIFS('Planificación 2026-1'!S:S,'Planificación 2026-1'!X:X,C100,'Planificación 2026-1'!H:H,"IC",'Planificación 2026-1'!I:I,"&lt;3")</f>
        <v>0</v>
      </c>
      <c r="DB100" s="59">
        <f>SUMIFS('Planificación 2026-1'!S:S,'Planificación 2026-1'!X:X,C100,'Planificación 2026-1'!H:H,"AR",'Planificación 2026-1'!I:I,"&lt;3")</f>
        <v>0</v>
      </c>
      <c r="DC100" s="59">
        <f>SUMIFS('Planificación 2026-1'!S:S,'Planificación 2026-1'!X:X,C100,'Planificación 2026-1'!H:H,"AE",'Planificación 2026-1'!I:I,"&lt;3")</f>
        <v>0</v>
      </c>
      <c r="DD100" s="59">
        <f>SUMIFS('Planificación 2026-1'!S:S,'Planificación 2026-1'!X:X,C100,'Planificación 2026-1'!H:H,"T1",'Planificación 2026-1'!I:I,"&lt;3")</f>
        <v>0</v>
      </c>
      <c r="DE100" s="59">
        <f>SUMIFS('Planificación 2026-1'!S:S,'Planificación 2026-1'!X:X,C100,'Planificación 2026-1'!H:H,"T3",'Planificación 2026-1'!I:I,"&lt;3")</f>
        <v>0</v>
      </c>
      <c r="DF100" s="59">
        <f>SUMIFS('Planificación 2026-1'!S:S,'Planificación 2026-1'!X:X,C100,'Planificación 2026-1'!H:H,"T2",'Planificación 2026-1'!I:I,"&lt;3")</f>
        <v>0</v>
      </c>
      <c r="DG100" s="59">
        <f>SUMIFS('Planificación 2026-1'!S:S,'Planificación 2026-1'!X:X,C100,'Planificación 2026-1'!H:H,"T4",'Planificación 2026-1'!I:I,"&lt;3")</f>
        <v>0</v>
      </c>
      <c r="DH100" s="58" t="str">
        <f t="shared" si="17"/>
        <v/>
      </c>
      <c r="DI100" s="27">
        <f>IF(C100="","",SUMIFS('Planificación 2026-1'!S:S,'Planificación 2026-1'!X:X,C100,'Planificación 2026-1'!F:F,"PRINCIPAL",'Planificación 2026-1'!Y:Y,"VIRTUAL"))</f>
        <v>0</v>
      </c>
      <c r="DJ100" s="27">
        <f>IF(C100="","",SUMIFS('Planificación 2026-1'!S:S,'Planificación 2026-1'!X:X,C100,'Planificación 2026-1'!F:F,"PRINCIPAL",'Planificación 2026-1'!Y:Y,"PRESENCIAL"))</f>
        <v>0</v>
      </c>
      <c r="DK100" s="27">
        <f>IF(C100="","",SUMIFS('Planificación 2026-1'!S:S,'Planificación 2026-1'!X:X,C100,'Planificación 2026-1'!F:F,"PRINCIPAL",'Planificación 2026-1'!Y:Y,"HIBRIDO PRESENCIAL"))</f>
        <v>0</v>
      </c>
      <c r="DL100" s="58" t="str">
        <f t="shared" si="18"/>
        <v>P02 P04 P09</v>
      </c>
      <c r="DM100" s="58">
        <f>IF(C100="","",SUMIFS('Planificación 2026-1'!S:S,'Planificación 2026-1'!X:X,C100,'Planificación 2026-1'!F:F,"FILIAL",'Planificación 2026-1'!Y:Y,"VIRTUAL"))</f>
        <v>0</v>
      </c>
      <c r="DN100" s="60">
        <f>IF(C100="","",SUMIFS('Planificación 2026-1'!S:S,'Planificación 2026-1'!X:X,C100,'Planificación 2026-1'!F:F,"FILIAL",'Planificación 2026-1'!Y:Y,"PRESENCIAL"))</f>
        <v>18</v>
      </c>
      <c r="DO100" s="29">
        <f>IF(C100="","",SUMIFS('Planificación 2026-1'!S:S,'Planificación 2026-1'!X:X,C100,'Planificación 2026-1'!F:F,"FILIAL",'Planificación 2026-1'!Y:Y,"HIBRIDO PRESENCIAL"))</f>
        <v>0</v>
      </c>
      <c r="DP100" s="61" t="str">
        <f t="shared" si="19"/>
        <v/>
      </c>
      <c r="DQ100" s="58">
        <f>IF(C100="","",SUMIFS('Planificación 2026-1'!S:S,'Planificación 2026-1'!X:X,C100,'Planificación 2026-1'!F:F,"SUNAMPE",'Planificación 2026-1'!Y:Y,"VIRTUAL"))</f>
        <v>0</v>
      </c>
      <c r="DR100" s="29">
        <f>IF(C100="","",SUMIFS('Planificación 2026-1'!S:S,'Planificación 2026-1'!X:X,C100,'Planificación 2026-1'!F:F,"SUNAMPE",'Planificación 2026-1'!Y:Y,"PRESENCIAL"))</f>
        <v>0</v>
      </c>
      <c r="DS100" s="61" t="str">
        <f t="shared" si="20"/>
        <v/>
      </c>
      <c r="DT100" s="58">
        <f>IF(C100="","",SUMIFS('Planificación 2026-1'!S:S,'Planificación 2026-1'!X:X,C100,'Planificación 2026-1'!F:F,"HUAURA",'Planificación 2026-1'!Y:Y,"VIRTUAL"))</f>
        <v>0</v>
      </c>
      <c r="DU100" s="29">
        <f>IF(C100="","",SUMIFS('Planificación 2026-1'!S:S,'Planificación 2026-1'!X:X,C100,'Planificación 2026-1'!F:F,"HUAURA",'Planificación 2026-1'!Y:Y,"PRESENCIAL"))</f>
        <v>0</v>
      </c>
      <c r="DV100" s="32">
        <f>SUMIFS('Planificación 2026-1'!S:S,'Planificación 2026-1'!X:X,C100,'Planificación 2026-1'!F:F,"PRINCIPAL",'Planificación 2026-1'!Y:Y,"VIRTUAL",'Planificación 2026-1'!I:I,"&gt;2")</f>
        <v>0</v>
      </c>
      <c r="DW100" s="32">
        <f>SUMIFS('Planificación 2026-1'!S:S,'Planificación 2026-1'!X:X,C100,'Planificación 2026-1'!F:F,"PRINCIPAL",'Planificación 2026-1'!Y:Y,"&lt;&gt;VIRTUAL",'Planificación 2026-1'!I:I,"&gt;2")</f>
        <v>0</v>
      </c>
      <c r="DX100" s="32">
        <f>SUMIFS('Planificación 2026-1'!S:S,'Planificación 2026-1'!X:X,C100,'Planificación 2026-1'!F:F,"SUNAMPE",'Planificación 2026-1'!Y:Y,"VIRTUAL",'Planificación 2026-1'!I:I,"&gt;2")</f>
        <v>0</v>
      </c>
      <c r="DY100" s="32">
        <f>SUMIFS('Planificación 2026-1'!S:S,'Planificación 2026-1'!X:X,C100,'Planificación 2026-1'!F:F,"SUNAMPE",'Planificación 2026-1'!Y:Y,"&lt;&gt;VIRTUAL",'Planificación 2026-1'!I:I,"&gt;2")</f>
        <v>0</v>
      </c>
      <c r="DZ100" s="32">
        <f>SUMIFS('Planificación 2026-1'!S:S,'Planificación 2026-1'!X:X,C100,'Planificación 2026-1'!F:F,"FILIAL",'Planificación 2026-1'!Y:Y,"VIRTUAL",'Planificación 2026-1'!I:I,"&gt;2")</f>
        <v>0</v>
      </c>
      <c r="EA100" s="32">
        <f>SUMIFS('Planificación 2026-1'!S:S,'Planificación 2026-1'!X:X,C100,'Planificación 2026-1'!F:F,"FILIAL",'Planificación 2026-1'!Y:Y,"&lt;&gt;VIRTUAL",'Planificación 2026-1'!I:I,"&gt;2")</f>
        <v>0</v>
      </c>
      <c r="EB100" s="32">
        <f>SUMIFS('Planificación 2026-1'!S:S,'Planificación 2026-1'!X:X,C100,'Planificación 2026-1'!F:F,"PORUMA",'Planificación 2026-1'!Y:Y,"VIRTUAL",'Planificación 2026-1'!I:I,"&gt;2")</f>
        <v>0</v>
      </c>
      <c r="EC100" s="32">
        <f>SUMIFS('Planificación 2026-1'!S:S,'Planificación 2026-1'!X:X,C100,'Planificación 2026-1'!F:F,"PORUMA",'Planificación 2026-1'!Y:Y,"&lt;&gt;VIRTUAL",'Planificación 2026-1'!I:I,"&gt;2")</f>
        <v>0</v>
      </c>
      <c r="ED100" s="32">
        <f>SUMIFS('Planificación 2026-1'!S:S,'Planificación 2026-1'!X:X,C100,'Planificación 2026-1'!F:F,"HUAURA",'Planificación 2026-1'!Y:Y,"VIRTUAL",'Planificación 2026-1'!I:I,"&gt;2")</f>
        <v>0</v>
      </c>
      <c r="EE100" s="32">
        <f>SUMIFS('Planificación 2026-1'!S:S,'Planificación 2026-1'!X:X,C100,'Planificación 2026-1'!F:F,"HUAURA",'Planificación 2026-1'!Y:Y,"&lt;&gt;VIRTUAL",'Planificación 2026-1'!I:I,"&gt;2")</f>
        <v>0</v>
      </c>
      <c r="EF100" s="32">
        <f>SUMIFS('Planificación 2026-1'!S:S,'Planificación 2026-1'!X:X,C100,'Planificación 2026-1'!F:F,"PRINCIPAL",'Planificación 2026-1'!Y:Y,"VIRTUAL",'Planificación 2026-1'!I:I,"&lt;3")</f>
        <v>0</v>
      </c>
      <c r="EG100" s="32">
        <f>SUMIFS('Planificación 2026-1'!S:S,'Planificación 2026-1'!X:X,C100,'Planificación 2026-1'!F:F,"PRINCIPAL",'Planificación 2026-1'!Y:Y,"&lt;&gt;VIRTUAL",'Planificación 2026-1'!I:I,"&lt;3")</f>
        <v>0</v>
      </c>
      <c r="EH100" s="32">
        <f>SUMIFS('Planificación 2026-1'!S:S,'Planificación 2026-1'!X:X,C100,'Planificación 2026-1'!F:F,"SUNAMPE",'Planificación 2026-1'!Y:Y,"VIRTUAL",'Planificación 2026-1'!I:I,"&lt;3")</f>
        <v>0</v>
      </c>
      <c r="EI100" s="32">
        <f>SUMIFS('Planificación 2026-1'!S:S,'Planificación 2026-1'!X:X,C100,'Planificación 2026-1'!F:F,"SUNAMPE",'Planificación 2026-1'!Y:Y,"&lt;&gt;VIRTUAL",'Planificación 2026-1'!I:I,"&lt;3")</f>
        <v>0</v>
      </c>
      <c r="EJ100" s="32">
        <f>SUMIFS('Planificación 2026-1'!S:S,'Planificación 2026-1'!X:X,C100,'Planificación 2026-1'!F:F,"FILIAL",'Planificación 2026-1'!Y:Y,"VIRTUAL",'Planificación 2026-1'!I:I,"&lt;3")</f>
        <v>0</v>
      </c>
      <c r="EK100" s="32">
        <f>SUMIFS('Planificación 2026-1'!S:S,'Planificación 2026-1'!X:X,C100,'Planificación 2026-1'!F:F,"FILIAL",'Planificación 2026-1'!Y:Y,"&lt;&gt;VIRTUAL",'Planificación 2026-1'!I:I,"&lt;3")</f>
        <v>18</v>
      </c>
      <c r="EL100" s="32">
        <f>SUMIFS('Planificación 2026-1'!S:S,'Planificación 2026-1'!X:X,C100,'Planificación 2026-1'!F:F,"PORUMA",'Planificación 2026-1'!Y:Y,"VIRTUAL",'Planificación 2026-1'!I:I,"&lt;3")</f>
        <v>0</v>
      </c>
      <c r="EM100" s="32">
        <f>SUMIFS('Planificación 2026-1'!S:S,'Planificación 2026-1'!X:X,C100,'Planificación 2026-1'!F:F,"PORUMA",'Planificación 2026-1'!Y:Y,"&lt;&gt;VIRTUAL",'Planificación 2026-1'!I:I,"&lt;3")</f>
        <v>0</v>
      </c>
      <c r="EN100" s="32">
        <f>SUMIFS('Planificación 2026-1'!S:S,'Planificación 2026-1'!X:X,C100,'Planificación 2026-1'!F:F,"HUAURA",'Planificación 2026-1'!Y:Y,"VIRTUAL",'Planificación 2026-1'!I:I,"&lt;3")</f>
        <v>0</v>
      </c>
      <c r="EO100" s="32">
        <f>SUMIFS('Planificación 2026-1'!S:S,'Planificación 2026-1'!X:X,C100,'Planificación 2026-1'!F:F,"HUAURA",'Planificación 2026-1'!Y:Y,"&lt;&gt;VIRTUAL",'Planificación 2026-1'!I:I,"&lt;3")</f>
        <v>0</v>
      </c>
      <c r="EP100" s="32">
        <f t="shared" si="32"/>
        <v>18</v>
      </c>
      <c r="EQ100" s="32">
        <f t="shared" si="21"/>
        <v>0</v>
      </c>
      <c r="ER100" s="32">
        <f t="shared" si="22"/>
        <v>0</v>
      </c>
      <c r="ES100" s="32">
        <f t="shared" si="23"/>
        <v>0</v>
      </c>
      <c r="ET100" s="32">
        <f t="shared" si="24"/>
        <v>0</v>
      </c>
      <c r="EU100" s="32">
        <f t="shared" si="25"/>
        <v>18</v>
      </c>
      <c r="EV100" s="32" t="b">
        <f>EXACT(EU100,E100)</f>
        <v>1</v>
      </c>
      <c r="EW100" s="32"/>
      <c r="EX100" s="32">
        <f t="shared" si="14"/>
        <v>0</v>
      </c>
      <c r="EY100" s="32">
        <f t="shared" si="15"/>
        <v>18</v>
      </c>
      <c r="EZ100" s="32" t="b">
        <f>EXACT(SUM(EX100:EY100),E100)</f>
        <v>1</v>
      </c>
      <c r="FA100" s="32" t="str">
        <f t="shared" si="16"/>
        <v/>
      </c>
      <c r="FB100" s="32" t="str">
        <f t="shared" si="26"/>
        <v>PRESENCIAL</v>
      </c>
    </row>
    <row r="101" spans="1:158">
      <c r="A101" s="33"/>
      <c r="B101" s="65">
        <v>98</v>
      </c>
      <c r="C101" s="32" t="s">
        <v>304</v>
      </c>
      <c r="D101" s="429">
        <v>42714271</v>
      </c>
      <c r="E101" s="62">
        <f>SUMIF('Planificación 2026-1'!X:X,C101,'Planificación 2026-1'!S:S)</f>
        <v>17</v>
      </c>
      <c r="F101" s="63" t="s">
        <v>203</v>
      </c>
      <c r="G101" s="454" t="s">
        <v>200</v>
      </c>
      <c r="H101" s="64" t="s">
        <v>38</v>
      </c>
      <c r="I101" s="64" t="s">
        <v>171</v>
      </c>
      <c r="J101" s="32" t="s">
        <v>38</v>
      </c>
      <c r="K101" s="124" t="s">
        <v>166</v>
      </c>
      <c r="L101" s="57" t="str">
        <f>IF(SUM(COUNTIFS('Planificación 2026-1'!F:F,"PRINCIPAL",'Planificación 2026-1'!X:X,C101,'Planificación 2026-1'!H:H,"AF"))&gt;0,"P01"," ")</f>
        <v xml:space="preserve"> </v>
      </c>
      <c r="M101" s="58" t="str">
        <f>IF(SUM(COUNTIFS('Planificación 2026-1'!F:F,"PRINCIPAL",'Planificación 2026-1'!X:X,C101,'Planificación 2026-1'!H:H,"EN"))&gt;0,"P02"," ")</f>
        <v xml:space="preserve"> </v>
      </c>
      <c r="N101" s="58" t="str">
        <f>IF(SUM(COUNTIFS('Planificación 2026-1'!F:F,"PRINCIPAL",'Planificación 2026-1'!X:X,C101,'Planificación 2026-1'!H:H,"IS"))&gt;0,"P03"," ")</f>
        <v xml:space="preserve"> </v>
      </c>
      <c r="O101" s="58" t="str">
        <f>IF(SUM(COUNTIFS('Planificación 2026-1'!F:F,"PRINCIPAL",'Planificación 2026-1'!X:X,C101,'Planificación 2026-1'!H:H,"PS"))&gt;0,"P04"," ")</f>
        <v xml:space="preserve"> </v>
      </c>
      <c r="P101" s="58"/>
      <c r="Q101" s="58" t="str">
        <f>IF(SUM(COUNTIFS('Planificación 2026-1'!F:F,"PRINCIPAL",'Planificación 2026-1'!X:X,C101,'Planificación 2026-1'!H:H,"IN"))&gt;0,"P06"," ")</f>
        <v xml:space="preserve"> </v>
      </c>
      <c r="R101" s="58" t="str">
        <f>IF(SUM(COUNTIFS('Planificación 2026-1'!F:F,"PRINCIPAL",'Planificación 2026-1'!X:X,C101,'Planificación 2026-1'!H:H,"CA"))&gt;0,"P07"," ")</f>
        <v xml:space="preserve"> </v>
      </c>
      <c r="S101" s="58" t="str">
        <f>IF(SUM(COUNTIFS('Planificación 2026-1'!F:F,"PRINCIPAL",'Planificación 2026-1'!X:X,C101,'Planificación 2026-1'!H:H,"DE"))&gt;0,"P08"," ")</f>
        <v xml:space="preserve"> </v>
      </c>
      <c r="T101" s="58" t="str">
        <f>IF(SUM(COUNTIFS('Planificación 2026-1'!F:F,"PRINCIPAL",'Planificación 2026-1'!X:X,C101,'Planificación 2026-1'!H:H,"OB"))&gt;0,"P09"," ")</f>
        <v xml:space="preserve"> </v>
      </c>
      <c r="U101" s="58" t="str">
        <f>IF(SUM(COUNTIFS('Planificación 2026-1'!F:F,"PRINCIPAL",'Planificación 2026-1'!X:X,C101,'Planificación 2026-1'!H:H,"MH"))&gt;0,"P31"," ")</f>
        <v xml:space="preserve"> </v>
      </c>
      <c r="V101" s="58" t="str">
        <f>IF(SUM(COUNTIFS('Planificación 2026-1'!F:F,"PRINCIPAL",'Planificación 2026-1'!X:X,C101,'Planificación 2026-1'!H:H,"IC"))&gt;0,"P32"," ")</f>
        <v xml:space="preserve"> </v>
      </c>
      <c r="W101" s="58" t="str">
        <f>IF(SUM(COUNTIFS('Planificación 2026-1'!F:F,"PRINCIPAL",'Planificación 2026-1'!X:X,C101,'Planificación 2026-1'!H:H,"AR"))&gt;0,"P34"," ")</f>
        <v xml:space="preserve"> </v>
      </c>
      <c r="X101" s="58" t="str">
        <f>IF(SUM(COUNTIFS('Planificación 2026-1'!F:F,"PRINCIPAL",'Planificación 2026-1'!X:X,C101,'Planificación 2026-1'!H:H,"T1"))&gt;0,"P35"," ")</f>
        <v xml:space="preserve"> </v>
      </c>
      <c r="Y101" s="58" t="str">
        <f>IF(SUM(COUNTIFS('Planificación 2026-1'!F:F,"PRINCIPAL",'Planificación 2026-1'!X:X,C101,'Planificación 2026-1'!H:H,"T3"))&gt;0,"P36"," ")</f>
        <v xml:space="preserve"> </v>
      </c>
      <c r="Z101" s="58" t="str">
        <f>IF(SUM(COUNTIFS('Planificación 2026-1'!F:F,"PRINCIPAL",'Planificación 2026-1'!X:X,C101,'Planificación 2026-1'!H:H,"T2"))&gt;0,"P37"," ")</f>
        <v xml:space="preserve"> </v>
      </c>
      <c r="AA101" s="58" t="str">
        <f>IF(SUM(COUNTIFS('Planificación 2026-1'!F:F,"PRINCIPAL",'Planificación 2026-1'!X:X,C101,'Planificación 2026-1'!H:H,"AE"))&gt;0,"P38"," ")</f>
        <v xml:space="preserve"> </v>
      </c>
      <c r="AB101" s="58" t="str">
        <f>IF(SUM(COUNTIFS('Planificación 2026-1'!F:F,"PRINCIPAL",'Planificación 2026-1'!X:X,C101,'Planificación 2026-1'!H:H,"T4"))&gt;0,"P55"," ")</f>
        <v xml:space="preserve"> </v>
      </c>
      <c r="AC101" s="58" t="str">
        <f>IF(SUM(COUNTIFS('Planificación 2026-1'!F:F,"FILIAL",'Planificación 2026-1'!X:X,C101,'Planificación 2026-1'!H:H,"AF"))&gt;0," P01"," ")</f>
        <v xml:space="preserve"> </v>
      </c>
      <c r="AD101" s="58" t="str">
        <f>IF(SUM(COUNTIFS('Planificación 2026-1'!F:F,"FILIAL",'Planificación 2026-1'!X:X,C101,'Planificación 2026-1'!H:H,"EN"))&gt;0,"P02"," ")</f>
        <v>P02</v>
      </c>
      <c r="AE101" s="58" t="str">
        <f>IF(SUM(COUNTIFS('Planificación 2026-1'!F:F,"FILIAL",'Planificación 2026-1'!X:X,C101,'Planificación 2026-1'!H:H,"IS"))&gt;0,"P03"," ")</f>
        <v xml:space="preserve"> </v>
      </c>
      <c r="AF101" s="58" t="str">
        <f>IF(SUM(COUNTIFS('Planificación 2026-1'!F:F,"FILIAL",'Planificación 2026-1'!X:X,C101,'Planificación 2026-1'!H:H,"PS"))&gt;0,"P04"," ")</f>
        <v>P04</v>
      </c>
      <c r="AG101" s="58"/>
      <c r="AH101" s="58" t="str">
        <f>IF(SUM(COUNTIFS('Planificación 2026-1'!F:F,"FILIAL",'Planificación 2026-1'!X:X,C101,'Planificación 2026-1'!H:H,"IN"))&gt;0,"P06"," ")</f>
        <v xml:space="preserve"> </v>
      </c>
      <c r="AI101" s="58" t="str">
        <f>IF(SUM(COUNTIFS('Planificación 2026-1'!F:F,"FILIAL",'Planificación 2026-1'!X:X,C101,'Planificación 2026-1'!H:H,"CA"))&gt;0,"P07"," ")</f>
        <v xml:space="preserve"> </v>
      </c>
      <c r="AJ101" s="58" t="str">
        <f>IF(SUM(COUNTIFS('Planificación 2026-1'!F:F,"FILIAL",'Planificación 2026-1'!X:X,C101,'Planificación 2026-1'!H:H,"DE"))&gt;0,"P08"," ")</f>
        <v xml:space="preserve"> </v>
      </c>
      <c r="AK101" s="58" t="str">
        <f>IF(SUM(COUNTIFS('Planificación 2026-1'!F:F,"FILIAL",'Planificación 2026-1'!X:X,C101,'Planificación 2026-1'!H:H,"OB"))&gt;0,"P09"," ")</f>
        <v xml:space="preserve"> </v>
      </c>
      <c r="AL101" s="58" t="str">
        <f>IF(SUM(COUNTIFS('Planificación 2026-1'!F:F,"FILIAL",'Planificación 2026-1'!X:X,C101,'Planificación 2026-1'!H:H,"MH"))&gt;0,"P31"," ")</f>
        <v xml:space="preserve"> </v>
      </c>
      <c r="AM101" s="58" t="str">
        <f>IF(SUM(COUNTIFS('Planificación 2026-1'!F:F,"FILIAL",'Planificación 2026-1'!X:X,C101,'Planificación 2026-1'!H:H,"IC"))&gt;0,"P32"," ")</f>
        <v xml:space="preserve"> </v>
      </c>
      <c r="AN101" s="58" t="str">
        <f>IF(SUM(COUNTIFS('Planificación 2026-1'!F:F,"FILIAL",'Planificación 2026-1'!X:X,C101,'Planificación 2026-1'!H:H,"AR"))&gt;0,"P34"," ")</f>
        <v xml:space="preserve"> </v>
      </c>
      <c r="AO101" s="58" t="str">
        <f>IF(SUM(COUNTIFS('Planificación 2026-1'!F:F,"FILIAL",'Planificación 2026-1'!X:X,C101,'Planificación 2026-1'!H:H,"T1"))&gt;0,"P35"," ")</f>
        <v xml:space="preserve"> </v>
      </c>
      <c r="AP101" s="58" t="str">
        <f>IF(SUM(COUNTIFS('Planificación 2026-1'!F:F,"FILIAL",'Planificación 2026-1'!X:X,C101,'Planificación 2026-1'!H:H,"T3"))&gt;0,"P36"," ")</f>
        <v xml:space="preserve"> </v>
      </c>
      <c r="AQ101" s="58" t="str">
        <f>IF(SUM(COUNTIFS('Planificación 2026-1'!F:F,"FILIAL",'Planificación 2026-1'!X:X,C101,'Planificación 2026-1'!H:H,"T2"))&gt;0,"P37"," ")</f>
        <v xml:space="preserve"> </v>
      </c>
      <c r="AR101" s="58" t="str">
        <f>IF(SUM(COUNTIFS('Planificación 2026-1'!F:F,"FILIAL",'Planificación 2026-1'!X:X,C101,'Planificación 2026-1'!H:H,"AE"))&gt;0,"P38"," ")</f>
        <v xml:space="preserve"> </v>
      </c>
      <c r="AS101" s="58" t="str">
        <f>IF(SUM(COUNTIFS('Planificación 2026-1'!F:F,"FILIAL",'Planificación 2026-1'!X:X,C101,'Planificación 2026-1'!H:H,"T4"))&gt;0,"P55"," ")</f>
        <v xml:space="preserve"> </v>
      </c>
      <c r="AT101" s="58" t="str">
        <f>IF(SUM(COUNTIFS('Planificación 2026-1'!F:F,"SUNAMPE",'Planificación 2026-1'!X:X,C101,'Planificación 2026-1'!H:H,"AF"))&gt;0," P01"," ")</f>
        <v xml:space="preserve"> </v>
      </c>
      <c r="AU101" s="58" t="str">
        <f>IF(SUM(COUNTIFS('Planificación 2026-1'!F:F,"SUNAMPE",'Planificación 2026-1'!X:X,C101,'Planificación 2026-1'!H:H,"EN"))&gt;0,"P02"," ")</f>
        <v xml:space="preserve"> </v>
      </c>
      <c r="AV101" s="58" t="str">
        <f>IF(SUM(COUNTIFS('Planificación 2026-1'!F:F,"SUNAMPE",'Planificación 2026-1'!X:X,C101,'Planificación 2026-1'!H:H,"IS"))&gt;0,"P03"," ")</f>
        <v xml:space="preserve"> </v>
      </c>
      <c r="AW101" s="58" t="str">
        <f>IF(SUM(COUNTIFS('Planificación 2026-1'!F:F,"SUNAMPE",'Planificación 2026-1'!X:X,C101,'Planificación 2026-1'!H:H,"PS"))&gt;0,"P04"," ")</f>
        <v xml:space="preserve"> </v>
      </c>
      <c r="AX101" s="58"/>
      <c r="AY101" s="58" t="str">
        <f>IF(SUM(COUNTIFS('Planificación 2026-1'!F:F,"SUNAMPE",'Planificación 2026-1'!X:X,C101,'Planificación 2026-1'!H:H,"IN"))&gt;0,"P06"," ")</f>
        <v xml:space="preserve"> </v>
      </c>
      <c r="AZ101" s="58" t="str">
        <f>IF(SUM(COUNTIFS('Planificación 2026-1'!F:F,"SUNAMPE",'Planificación 2026-1'!X:X,C101,'Planificación 2026-1'!H:H,"CA"))&gt;0,"P07"," ")</f>
        <v xml:space="preserve"> </v>
      </c>
      <c r="BA101" s="58" t="str">
        <f>IF(SUM(COUNTIFS('Planificación 2026-1'!F:F,"SUNAMPE",'Planificación 2026-1'!X:X,C101,'Planificación 2026-1'!H:H,"DE"))&gt;0,"P08"," ")</f>
        <v xml:space="preserve"> </v>
      </c>
      <c r="BB101" s="58" t="str">
        <f>IF(SUM(COUNTIFS('Planificación 2026-1'!F:F,"SUNAMPE",'Planificación 2026-1'!X:X,C101,'Planificación 2026-1'!H:H,"OB"))&gt;0,"P09"," ")</f>
        <v xml:space="preserve"> </v>
      </c>
      <c r="BC101" s="58" t="str">
        <f>IF(SUM(COUNTIFS('Planificación 2026-1'!F:F,"SUNAMPE",'Planificación 2026-1'!X:X,C101,'Planificación 2026-1'!H:H,"MH"))&gt;0,"P31"," ")</f>
        <v xml:space="preserve"> </v>
      </c>
      <c r="BD101" s="58" t="str">
        <f>IF(SUM(COUNTIFS('Planificación 2026-1'!F:F,"SUNAMPE",'Planificación 2026-1'!X:X,C101,'Planificación 2026-1'!H:H,"IC"))&gt;0,"P32"," ")</f>
        <v xml:space="preserve"> </v>
      </c>
      <c r="BE101" s="58" t="str">
        <f>IF(SUM(COUNTIFS('Planificación 2026-1'!F:F,"SUNAMPE",'Planificación 2026-1'!X:X,C101,'Planificación 2026-1'!H:H,"AR"))&gt;0,"P34"," ")</f>
        <v xml:space="preserve"> </v>
      </c>
      <c r="BF101" s="58" t="str">
        <f>IF(SUM(COUNTIFS('Planificación 2026-1'!F:F,"SUNAMPE",'Planificación 2026-1'!X:X,C101,'Planificación 2026-1'!H:H,"T1"))&gt;0,"P35"," ")</f>
        <v xml:space="preserve"> </v>
      </c>
      <c r="BG101" s="58" t="str">
        <f>IF(SUM(COUNTIFS('Planificación 2026-1'!F:F,"SUNAMPE",'Planificación 2026-1'!X:X,C101,'Planificación 2026-1'!H:H,"T3"))&gt;0,"P36"," ")</f>
        <v xml:space="preserve"> </v>
      </c>
      <c r="BH101" s="58" t="str">
        <f>IF(SUM(COUNTIFS('Planificación 2026-1'!F:F,"SUNAMPE",'Planificación 2026-1'!X:X,C101,'Planificación 2026-1'!H:H,"T2"))&gt;0,"P37"," ")</f>
        <v xml:space="preserve"> </v>
      </c>
      <c r="BI101" s="58" t="str">
        <f>IF(SUM(COUNTIFS('Planificación 2026-1'!F:F,"SUNAMPE",'Planificación 2026-1'!X:X,C101,'Planificación 2026-1'!H:H,"AE"))&gt;0,"P38"," ")</f>
        <v xml:space="preserve"> </v>
      </c>
      <c r="BJ101" s="58" t="str">
        <f>IF(SUM(COUNTIFS('Planificación 2026-1'!F:F,"SUNAMPE",'Planificación 2026-1'!X:X,C101,'Planificación 2026-1'!H:H,"T4"))&gt;0,"P55"," ")</f>
        <v xml:space="preserve"> </v>
      </c>
      <c r="BK101" s="58" t="str">
        <f>IF(SUM(COUNTIFS('Planificación 2026-1'!F:F,"HUAURA",'Planificación 2026-1'!X:X,C101,'Planificación 2026-1'!H:H,"AF"))&gt;0," P01"," ")</f>
        <v xml:space="preserve"> </v>
      </c>
      <c r="BL101" s="58" t="str">
        <f>IF(SUM(COUNTIFS('Planificación 2026-1'!F:F,"HUAURA",'Planificación 2026-1'!X:X,C101,'Planificación 2026-1'!H:H,"EN"))&gt;0,"P02"," ")</f>
        <v xml:space="preserve"> </v>
      </c>
      <c r="BM101" s="58" t="str">
        <f>IF(SUM(COUNTIFS('Planificación 2026-1'!F:F,"HUAURA",'Planificación 2026-1'!X:X,C101,'Planificación 2026-1'!H:H,"IS"))&gt;0,"P03"," ")</f>
        <v xml:space="preserve"> </v>
      </c>
      <c r="BN101" s="58" t="str">
        <f>IF(SUM(COUNTIFS('Planificación 2026-1'!F:F,"HUAURA",'Planificación 2026-1'!X:X,C101,'Planificación 2026-1'!H:H,"PS"))&gt;0,"P04"," ")</f>
        <v xml:space="preserve"> </v>
      </c>
      <c r="BO101" s="58"/>
      <c r="BP101" s="58" t="str">
        <f>IF(SUM(COUNTIFS('Planificación 2026-1'!F:F,"HUAURA",'Planificación 2026-1'!X:X,C101,'Planificación 2026-1'!H:H,"IN"))&gt;0,"P06"," ")</f>
        <v xml:space="preserve"> </v>
      </c>
      <c r="BQ101" s="58" t="str">
        <f>IF(SUM(COUNTIFS('Planificación 2026-1'!F:F,"HUAURA",'Planificación 2026-1'!X:X,C101,'Planificación 2026-1'!H:H,"CA"))&gt;0,"P07"," ")</f>
        <v xml:space="preserve"> </v>
      </c>
      <c r="BR101" s="58" t="str">
        <f>IF(SUM(COUNTIFS('Planificación 2026-1'!F:F,"HUAURA",'Planificación 2026-1'!X:X,C101,'Planificación 2026-1'!H:H,"DE"))&gt;0,"P08"," ")</f>
        <v xml:space="preserve"> </v>
      </c>
      <c r="BS101" s="58" t="str">
        <f>IF(SUM(COUNTIFS('Planificación 2026-1'!F:F,"HUAURA",'Planificación 2026-1'!X:X,C101,'Planificación 2026-1'!H:H,"OB"))&gt;0,"P09"," ")</f>
        <v xml:space="preserve"> </v>
      </c>
      <c r="BT101" s="58" t="str">
        <f>IF(SUM(COUNTIFS('Planificación 2026-1'!F:F,"HUAURA",'Planificación 2026-1'!X:X,C101,'Planificación 2026-1'!H:H,"MH"))&gt;0,"P31"," ")</f>
        <v xml:space="preserve"> </v>
      </c>
      <c r="BU101" s="58" t="str">
        <f>IF(SUM(COUNTIFS('Planificación 2026-1'!F:F,"HUAURA",'Planificación 2026-1'!X:X,C101,'Planificación 2026-1'!H:H,"IC"))&gt;0,"P32"," ")</f>
        <v xml:space="preserve"> </v>
      </c>
      <c r="BV101" s="58" t="str">
        <f>IF(SUM(COUNTIFS('Planificación 2026-1'!F:F,"HUAURA",'Planificación 2026-1'!X:X,C101,'Planificación 2026-1'!H:H,"AR"))&gt;0,"P34"," ")</f>
        <v xml:space="preserve"> </v>
      </c>
      <c r="BW101" s="58" t="str">
        <f>IF(SUM(COUNTIFS('Planificación 2026-1'!F:F,"HUAURA",'Planificación 2026-1'!X:X,C101,'Planificación 2026-1'!H:H,"T1"))&gt;0,"P35"," ")</f>
        <v xml:space="preserve"> </v>
      </c>
      <c r="BX101" s="58" t="str">
        <f>IF(SUM(COUNTIFS('Planificación 2026-1'!F:F,"HUAURA",'Planificación 2026-1'!X:X,C101,'Planificación 2026-1'!H:H,"T3"))&gt;0,"P36"," ")</f>
        <v xml:space="preserve"> </v>
      </c>
      <c r="BY101" s="58" t="str">
        <f>IF(SUM(COUNTIFS('Planificación 2026-1'!F:F,"HUAURA",'Planificación 2026-1'!X:X,C101,'Planificación 2026-1'!H:H,"T2"))&gt;0,"P37"," ")</f>
        <v xml:space="preserve"> </v>
      </c>
      <c r="BZ101" s="58" t="str">
        <f>IF(SUM(COUNTIFS('Planificación 2026-1'!F:F,"HUAURA",'Planificación 2026-1'!X:X,C101,'Planificación 2026-1'!H:H,"AE"))&gt;0,"P38"," ")</f>
        <v xml:space="preserve"> </v>
      </c>
      <c r="CA101" s="58" t="str">
        <f>IF(SUM(COUNTIFS('Planificación 2026-1'!F:F,"HUAURA",'Planificación 2026-1'!X:X,C101,'Planificación 2026-1'!H:H,"T4"))&gt;0,"P55"," ")</f>
        <v xml:space="preserve"> </v>
      </c>
      <c r="CB101" s="59">
        <f>SUMIFS('Planificación 2026-1'!S:S,'Planificación 2026-1'!X:X,C101,'Planificación 2026-1'!H:H,"AF",'Planificación 2026-1'!I:I,"&gt;2")</f>
        <v>0</v>
      </c>
      <c r="CC101" s="59">
        <f>SUMIFS('Planificación 2026-1'!S:S,'Planificación 2026-1'!X:X,C101,'Planificación 2026-1'!H:H,"EN",'Planificación 2026-1'!I:I,"&gt;2")</f>
        <v>0</v>
      </c>
      <c r="CD101" s="59">
        <f>SUMIFS('Planificación 2026-1'!S:S,'Planificación 2026-1'!X:X,C101,'Planificación 2026-1'!H:H,"IS",'Planificación 2026-1'!I:I,"&gt;2")</f>
        <v>0</v>
      </c>
      <c r="CE101" s="59">
        <f>SUMIFS('Planificación 2026-1'!S:S,'Planificación 2026-1'!X:X,C101,'Planificación 2026-1'!H:H,"PS",'Planificación 2026-1'!I:I,"&gt;2")</f>
        <v>0</v>
      </c>
      <c r="CF101" s="59">
        <f>SUMIFS('Planificación 2026-1'!S:S,'Planificación 2026-1'!X:X,C101,'Planificación 2026-1'!H:H,"IN",'Planificación 2026-1'!I:I,"&gt;2")</f>
        <v>0</v>
      </c>
      <c r="CG101" s="59">
        <f>SUMIFS('Planificación 2026-1'!S:S,'Planificación 2026-1'!X:X,C101,'Planificación 2026-1'!H:H,"CA",'Planificación 2026-1'!I:I,"&gt;2")</f>
        <v>0</v>
      </c>
      <c r="CH101" s="59">
        <f>SUMIFS('Planificación 2026-1'!S:S,'Planificación 2026-1'!X:X,C101,'Planificación 2026-1'!H:H,"DE",'Planificación 2026-1'!I:I,"&gt;2")</f>
        <v>0</v>
      </c>
      <c r="CI101" s="59">
        <f>SUMIFS('Planificación 2026-1'!S:S,'Planificación 2026-1'!X:X,C101,'Planificación 2026-1'!H:H,"OB",'Planificación 2026-1'!I:I,"&gt;2")</f>
        <v>0</v>
      </c>
      <c r="CJ101" s="59">
        <f>SUMIFS('Planificación 2026-1'!S:S,'Planificación 2026-1'!X:X,C101,'Planificación 2026-1'!H:H,"MH",'Planificación 2026-1'!I:I,"&gt;2")</f>
        <v>0</v>
      </c>
      <c r="CK101" s="59">
        <f>SUMIFS('Planificación 2026-1'!S:S,'Planificación 2026-1'!X:X,C101,'Planificación 2026-1'!H:H,"IC",'Planificación 2026-1'!I:I,"&gt;2")</f>
        <v>0</v>
      </c>
      <c r="CL101" s="59">
        <f>SUMIFS('Planificación 2026-1'!S:S,'Planificación 2026-1'!X:X,C101,'Planificación 2026-1'!H:H,"AR",'Planificación 2026-1'!I:I,"&gt;2")</f>
        <v>0</v>
      </c>
      <c r="CM101" s="59">
        <f>SUMIFS('Planificación 2026-1'!S:S,'Planificación 2026-1'!X:X,C101,'Planificación 2026-1'!H:H,"AE",'Planificación 2026-1'!I:I,"&gt;2")</f>
        <v>0</v>
      </c>
      <c r="CN101" s="59">
        <f>SUMIFS('Planificación 2026-1'!S:S,'Planificación 2026-1'!X:X,C101,'Planificación 2026-1'!H:H,"T1",'Planificación 2026-1'!I:I,"&gt;2")</f>
        <v>0</v>
      </c>
      <c r="CO101" s="59">
        <f>SUMIFS('Planificación 2026-1'!S:S,'Planificación 2026-1'!X:X,C101,'Planificación 2026-1'!H:H,"T3",'Planificación 2026-1'!I:I,"&gt;2")</f>
        <v>0</v>
      </c>
      <c r="CP101" s="59">
        <f>SUMIFS('Planificación 2026-1'!S:S,'Planificación 2026-1'!X:X,C101,'Planificación 2026-1'!H:H,"T2",'Planificación 2026-1'!I:I,"&gt;2")</f>
        <v>0</v>
      </c>
      <c r="CQ101" s="59">
        <f>SUMIFS('Planificación 2026-1'!S:S,'Planificación 2026-1'!X:X,C101,'Planificación 2026-1'!H:H,"T4",'Planificación 2026-1'!I:I,"&gt;2")</f>
        <v>0</v>
      </c>
      <c r="CR101" s="59">
        <f>SUMIFS('Planificación 2026-1'!S:S,'Planificación 2026-1'!X:X,C101,'Planificación 2026-1'!H:H,"AF",'Planificación 2026-1'!I:I,"&lt;3")</f>
        <v>0</v>
      </c>
      <c r="CS101" s="59">
        <f>SUMIFS('Planificación 2026-1'!S:S,'Planificación 2026-1'!X:X,C101,'Planificación 2026-1'!H:H,"EN",'Planificación 2026-1'!I:I,"&lt;3")</f>
        <v>11</v>
      </c>
      <c r="CT101" s="59">
        <f>SUMIFS('Planificación 2026-1'!S:S,'Planificación 2026-1'!X:X,C101,'Planificación 2026-1'!H:H,"IS",'Planificación 2026-1'!I:I,"&lt;3")</f>
        <v>0</v>
      </c>
      <c r="CU101" s="59">
        <f>SUMIFS('Planificación 2026-1'!S:S,'Planificación 2026-1'!X:X,C101,'Planificación 2026-1'!H:H,"PS",'Planificación 2026-1'!I:I,"&lt;3")</f>
        <v>6</v>
      </c>
      <c r="CV101" s="59">
        <f>SUMIFS('Planificación 2026-1'!S:S,'Planificación 2026-1'!X:X,C101,'Planificación 2026-1'!H:H,"IN",'Planificación 2026-1'!I:I,"&lt;3")</f>
        <v>0</v>
      </c>
      <c r="CW101" s="59">
        <f>SUMIFS('Planificación 2026-1'!S:S,'Planificación 2026-1'!X:X,C101,'Planificación 2026-1'!H:H,"CA",'Planificación 2026-1'!I:I,"&lt;3")</f>
        <v>0</v>
      </c>
      <c r="CX101" s="59">
        <f>SUMIFS('Planificación 2026-1'!S:S,'Planificación 2026-1'!X:X,C101,'Planificación 2026-1'!H:H,"DE",'Planificación 2026-1'!I:I,"&lt;3")</f>
        <v>0</v>
      </c>
      <c r="CY101" s="59">
        <f>SUMIFS('Planificación 2026-1'!S:S,'Planificación 2026-1'!X:X,C101,'Planificación 2026-1'!H:H,"OB",'Planificación 2026-1'!I:I,"&lt;3")</f>
        <v>0</v>
      </c>
      <c r="CZ101" s="59">
        <f>SUMIFS('Planificación 2026-1'!S:S,'Planificación 2026-1'!X:X,C101,'Planificación 2026-1'!H:H,"MH",'Planificación 2026-1'!I:I,"&lt;3")</f>
        <v>0</v>
      </c>
      <c r="DA101" s="59">
        <f>SUMIFS('Planificación 2026-1'!S:S,'Planificación 2026-1'!X:X,C101,'Planificación 2026-1'!H:H,"IC",'Planificación 2026-1'!I:I,"&lt;3")</f>
        <v>0</v>
      </c>
      <c r="DB101" s="59">
        <f>SUMIFS('Planificación 2026-1'!S:S,'Planificación 2026-1'!X:X,C101,'Planificación 2026-1'!H:H,"AR",'Planificación 2026-1'!I:I,"&lt;3")</f>
        <v>0</v>
      </c>
      <c r="DC101" s="59">
        <f>SUMIFS('Planificación 2026-1'!S:S,'Planificación 2026-1'!X:X,C101,'Planificación 2026-1'!H:H,"AE",'Planificación 2026-1'!I:I,"&lt;3")</f>
        <v>0</v>
      </c>
      <c r="DD101" s="59">
        <f>SUMIFS('Planificación 2026-1'!S:S,'Planificación 2026-1'!X:X,C101,'Planificación 2026-1'!H:H,"T1",'Planificación 2026-1'!I:I,"&lt;3")</f>
        <v>0</v>
      </c>
      <c r="DE101" s="59">
        <f>SUMIFS('Planificación 2026-1'!S:S,'Planificación 2026-1'!X:X,C101,'Planificación 2026-1'!H:H,"T3",'Planificación 2026-1'!I:I,"&lt;3")</f>
        <v>0</v>
      </c>
      <c r="DF101" s="59">
        <f>SUMIFS('Planificación 2026-1'!S:S,'Planificación 2026-1'!X:X,C101,'Planificación 2026-1'!H:H,"T2",'Planificación 2026-1'!I:I,"&lt;3")</f>
        <v>0</v>
      </c>
      <c r="DG101" s="59">
        <f>SUMIFS('Planificación 2026-1'!S:S,'Planificación 2026-1'!X:X,C101,'Planificación 2026-1'!H:H,"T4",'Planificación 2026-1'!I:I,"&lt;3")</f>
        <v>0</v>
      </c>
      <c r="DH101" s="58" t="str">
        <f t="shared" si="17"/>
        <v/>
      </c>
      <c r="DI101" s="27">
        <f>IF(C101="","",SUMIFS('Planificación 2026-1'!S:S,'Planificación 2026-1'!X:X,C101,'Planificación 2026-1'!F:F,"PRINCIPAL",'Planificación 2026-1'!Y:Y,"VIRTUAL"))</f>
        <v>0</v>
      </c>
      <c r="DJ101" s="27">
        <f>IF(C101="","",SUMIFS('Planificación 2026-1'!S:S,'Planificación 2026-1'!X:X,C101,'Planificación 2026-1'!F:F,"PRINCIPAL",'Planificación 2026-1'!Y:Y,"PRESENCIAL"))</f>
        <v>0</v>
      </c>
      <c r="DK101" s="27">
        <f>IF(C101="","",SUMIFS('Planificación 2026-1'!S:S,'Planificación 2026-1'!X:X,C101,'Planificación 2026-1'!F:F,"PRINCIPAL",'Planificación 2026-1'!Y:Y,"HIBRIDO PRESENCIAL"))</f>
        <v>0</v>
      </c>
      <c r="DL101" s="58" t="str">
        <f t="shared" si="18"/>
        <v>P02 P04</v>
      </c>
      <c r="DM101" s="58">
        <f>IF(C101="","",SUMIFS('Planificación 2026-1'!S:S,'Planificación 2026-1'!X:X,C101,'Planificación 2026-1'!F:F,"FILIAL",'Planificación 2026-1'!Y:Y,"VIRTUAL"))</f>
        <v>0</v>
      </c>
      <c r="DN101" s="60">
        <f>IF(C101="","",SUMIFS('Planificación 2026-1'!S:S,'Planificación 2026-1'!X:X,C101,'Planificación 2026-1'!F:F,"FILIAL",'Planificación 2026-1'!Y:Y,"PRESENCIAL"))</f>
        <v>17</v>
      </c>
      <c r="DO101" s="29">
        <f>IF(C101="","",SUMIFS('Planificación 2026-1'!S:S,'Planificación 2026-1'!X:X,C101,'Planificación 2026-1'!F:F,"FILIAL",'Planificación 2026-1'!Y:Y,"HIBRIDO PRESENCIAL"))</f>
        <v>0</v>
      </c>
      <c r="DP101" s="61" t="str">
        <f t="shared" si="19"/>
        <v/>
      </c>
      <c r="DQ101" s="58">
        <f>IF(C101="","",SUMIFS('Planificación 2026-1'!S:S,'Planificación 2026-1'!X:X,C101,'Planificación 2026-1'!F:F,"SUNAMPE",'Planificación 2026-1'!Y:Y,"VIRTUAL"))</f>
        <v>0</v>
      </c>
      <c r="DR101" s="29">
        <f>IF(C101="","",SUMIFS('Planificación 2026-1'!S:S,'Planificación 2026-1'!X:X,C101,'Planificación 2026-1'!F:F,"SUNAMPE",'Planificación 2026-1'!Y:Y,"PRESENCIAL"))</f>
        <v>0</v>
      </c>
      <c r="DS101" s="61" t="str">
        <f t="shared" si="20"/>
        <v/>
      </c>
      <c r="DT101" s="58">
        <f>IF(C101="","",SUMIFS('Planificación 2026-1'!S:S,'Planificación 2026-1'!X:X,C101,'Planificación 2026-1'!F:F,"HUAURA",'Planificación 2026-1'!Y:Y,"VIRTUAL"))</f>
        <v>0</v>
      </c>
      <c r="DU101" s="29">
        <f>IF(C101="","",SUMIFS('Planificación 2026-1'!S:S,'Planificación 2026-1'!X:X,C101,'Planificación 2026-1'!F:F,"HUAURA",'Planificación 2026-1'!Y:Y,"PRESENCIAL"))</f>
        <v>0</v>
      </c>
      <c r="DV101" s="32">
        <f>SUMIFS('Planificación 2026-1'!S:S,'Planificación 2026-1'!X:X,C101,'Planificación 2026-1'!F:F,"PRINCIPAL",'Planificación 2026-1'!Y:Y,"VIRTUAL",'Planificación 2026-1'!I:I,"&gt;2")</f>
        <v>0</v>
      </c>
      <c r="DW101" s="32">
        <f>SUMIFS('Planificación 2026-1'!S:S,'Planificación 2026-1'!X:X,C101,'Planificación 2026-1'!F:F,"PRINCIPAL",'Planificación 2026-1'!Y:Y,"&lt;&gt;VIRTUAL",'Planificación 2026-1'!I:I,"&gt;2")</f>
        <v>0</v>
      </c>
      <c r="DX101" s="32">
        <f>SUMIFS('Planificación 2026-1'!S:S,'Planificación 2026-1'!X:X,C101,'Planificación 2026-1'!F:F,"SUNAMPE",'Planificación 2026-1'!Y:Y,"VIRTUAL",'Planificación 2026-1'!I:I,"&gt;2")</f>
        <v>0</v>
      </c>
      <c r="DY101" s="32">
        <f>SUMIFS('Planificación 2026-1'!S:S,'Planificación 2026-1'!X:X,C101,'Planificación 2026-1'!F:F,"SUNAMPE",'Planificación 2026-1'!Y:Y,"&lt;&gt;VIRTUAL",'Planificación 2026-1'!I:I,"&gt;2")</f>
        <v>0</v>
      </c>
      <c r="DZ101" s="32">
        <f>SUMIFS('Planificación 2026-1'!S:S,'Planificación 2026-1'!X:X,C101,'Planificación 2026-1'!F:F,"FILIAL",'Planificación 2026-1'!Y:Y,"VIRTUAL",'Planificación 2026-1'!I:I,"&gt;2")</f>
        <v>0</v>
      </c>
      <c r="EA101" s="32">
        <f>SUMIFS('Planificación 2026-1'!S:S,'Planificación 2026-1'!X:X,C101,'Planificación 2026-1'!F:F,"FILIAL",'Planificación 2026-1'!Y:Y,"&lt;&gt;VIRTUAL",'Planificación 2026-1'!I:I,"&gt;2")</f>
        <v>0</v>
      </c>
      <c r="EB101" s="32">
        <f>SUMIFS('Planificación 2026-1'!S:S,'Planificación 2026-1'!X:X,C101,'Planificación 2026-1'!F:F,"PORUMA",'Planificación 2026-1'!Y:Y,"VIRTUAL",'Planificación 2026-1'!I:I,"&gt;2")</f>
        <v>0</v>
      </c>
      <c r="EC101" s="32">
        <f>SUMIFS('Planificación 2026-1'!S:S,'Planificación 2026-1'!X:X,C101,'Planificación 2026-1'!F:F,"PORUMA",'Planificación 2026-1'!Y:Y,"&lt;&gt;VIRTUAL",'Planificación 2026-1'!I:I,"&gt;2")</f>
        <v>0</v>
      </c>
      <c r="ED101" s="32">
        <f>SUMIFS('Planificación 2026-1'!S:S,'Planificación 2026-1'!X:X,C101,'Planificación 2026-1'!F:F,"HUAURA",'Planificación 2026-1'!Y:Y,"VIRTUAL",'Planificación 2026-1'!I:I,"&gt;2")</f>
        <v>0</v>
      </c>
      <c r="EE101" s="32">
        <f>SUMIFS('Planificación 2026-1'!S:S,'Planificación 2026-1'!X:X,C101,'Planificación 2026-1'!F:F,"HUAURA",'Planificación 2026-1'!Y:Y,"&lt;&gt;VIRTUAL",'Planificación 2026-1'!I:I,"&gt;2")</f>
        <v>0</v>
      </c>
      <c r="EF101" s="32">
        <f>SUMIFS('Planificación 2026-1'!S:S,'Planificación 2026-1'!X:X,C101,'Planificación 2026-1'!F:F,"PRINCIPAL",'Planificación 2026-1'!Y:Y,"VIRTUAL",'Planificación 2026-1'!I:I,"&lt;3")</f>
        <v>0</v>
      </c>
      <c r="EG101" s="32">
        <f>SUMIFS('Planificación 2026-1'!S:S,'Planificación 2026-1'!X:X,C101,'Planificación 2026-1'!F:F,"PRINCIPAL",'Planificación 2026-1'!Y:Y,"&lt;&gt;VIRTUAL",'Planificación 2026-1'!I:I,"&lt;3")</f>
        <v>0</v>
      </c>
      <c r="EH101" s="32">
        <f>SUMIFS('Planificación 2026-1'!S:S,'Planificación 2026-1'!X:X,C101,'Planificación 2026-1'!F:F,"SUNAMPE",'Planificación 2026-1'!Y:Y,"VIRTUAL",'Planificación 2026-1'!I:I,"&lt;3")</f>
        <v>0</v>
      </c>
      <c r="EI101" s="32">
        <f>SUMIFS('Planificación 2026-1'!S:S,'Planificación 2026-1'!X:X,C101,'Planificación 2026-1'!F:F,"SUNAMPE",'Planificación 2026-1'!Y:Y,"&lt;&gt;VIRTUAL",'Planificación 2026-1'!I:I,"&lt;3")</f>
        <v>0</v>
      </c>
      <c r="EJ101" s="32">
        <f>SUMIFS('Planificación 2026-1'!S:S,'Planificación 2026-1'!X:X,C101,'Planificación 2026-1'!F:F,"FILIAL",'Planificación 2026-1'!Y:Y,"VIRTUAL",'Planificación 2026-1'!I:I,"&lt;3")</f>
        <v>0</v>
      </c>
      <c r="EK101" s="32">
        <f>SUMIFS('Planificación 2026-1'!S:S,'Planificación 2026-1'!X:X,C101,'Planificación 2026-1'!F:F,"FILIAL",'Planificación 2026-1'!Y:Y,"&lt;&gt;VIRTUAL",'Planificación 2026-1'!I:I,"&lt;3")</f>
        <v>17</v>
      </c>
      <c r="EL101" s="32">
        <f>SUMIFS('Planificación 2026-1'!S:S,'Planificación 2026-1'!X:X,C101,'Planificación 2026-1'!F:F,"PORUMA",'Planificación 2026-1'!Y:Y,"VIRTUAL",'Planificación 2026-1'!I:I,"&lt;3")</f>
        <v>0</v>
      </c>
      <c r="EM101" s="32">
        <f>SUMIFS('Planificación 2026-1'!S:S,'Planificación 2026-1'!X:X,C101,'Planificación 2026-1'!F:F,"PORUMA",'Planificación 2026-1'!Y:Y,"&lt;&gt;VIRTUAL",'Planificación 2026-1'!I:I,"&lt;3")</f>
        <v>0</v>
      </c>
      <c r="EN101" s="32">
        <f>SUMIFS('Planificación 2026-1'!S:S,'Planificación 2026-1'!X:X,C101,'Planificación 2026-1'!F:F,"HUAURA",'Planificación 2026-1'!Y:Y,"VIRTUAL",'Planificación 2026-1'!I:I,"&lt;3")</f>
        <v>0</v>
      </c>
      <c r="EO101" s="32">
        <f>SUMIFS('Planificación 2026-1'!S:S,'Planificación 2026-1'!X:X,C101,'Planificación 2026-1'!F:F,"HUAURA",'Planificación 2026-1'!Y:Y,"&lt;&gt;VIRTUAL",'Planificación 2026-1'!I:I,"&lt;3")</f>
        <v>0</v>
      </c>
      <c r="EP101" s="32">
        <f t="shared" si="32"/>
        <v>17</v>
      </c>
      <c r="EQ101" s="32">
        <f t="shared" si="21"/>
        <v>0</v>
      </c>
      <c r="ER101" s="32">
        <f t="shared" si="22"/>
        <v>0</v>
      </c>
      <c r="ES101" s="32">
        <f t="shared" si="23"/>
        <v>0</v>
      </c>
      <c r="ET101" s="32">
        <f t="shared" si="24"/>
        <v>0</v>
      </c>
      <c r="EU101" s="32">
        <f t="shared" si="25"/>
        <v>17</v>
      </c>
      <c r="EV101" s="32" t="b">
        <f>EXACT(EU101,E101)</f>
        <v>1</v>
      </c>
      <c r="EW101" s="32"/>
      <c r="EX101" s="32">
        <f t="shared" si="14"/>
        <v>0</v>
      </c>
      <c r="EY101" s="32">
        <f t="shared" si="15"/>
        <v>17</v>
      </c>
      <c r="EZ101" s="32" t="b">
        <f>EXACT(SUM(EX101:EY101),E101)</f>
        <v>1</v>
      </c>
      <c r="FA101" s="32" t="str">
        <f t="shared" si="16"/>
        <v/>
      </c>
      <c r="FB101" s="32" t="str">
        <f t="shared" si="26"/>
        <v>PRESENCIAL</v>
      </c>
    </row>
    <row r="102" spans="1:158">
      <c r="A102" s="33"/>
      <c r="B102" s="66">
        <v>99</v>
      </c>
      <c r="C102" s="32" t="s">
        <v>305</v>
      </c>
      <c r="D102" s="429">
        <v>21524698</v>
      </c>
      <c r="E102" s="62">
        <f>SUMIF('Planificación 2026-1'!X:X,C102,'Planificación 2026-1'!S:S)</f>
        <v>31</v>
      </c>
      <c r="F102" s="63" t="s">
        <v>199</v>
      </c>
      <c r="G102" s="454" t="s">
        <v>200</v>
      </c>
      <c r="H102" s="64" t="s">
        <v>38</v>
      </c>
      <c r="I102" s="64" t="s">
        <v>150</v>
      </c>
      <c r="J102" s="32" t="s">
        <v>38</v>
      </c>
      <c r="K102" s="32" t="s">
        <v>150</v>
      </c>
      <c r="L102" s="57" t="str">
        <f>IF(SUM(COUNTIFS('Planificación 2026-1'!F:F,"PRINCIPAL",'Planificación 2026-1'!X:X,C102,'Planificación 2026-1'!H:H,"AF"))&gt;0,"P01"," ")</f>
        <v xml:space="preserve"> </v>
      </c>
      <c r="M102" s="58" t="str">
        <f>IF(SUM(COUNTIFS('Planificación 2026-1'!F:F,"PRINCIPAL",'Planificación 2026-1'!X:X,C102,'Planificación 2026-1'!H:H,"EN"))&gt;0,"P02"," ")</f>
        <v xml:space="preserve"> </v>
      </c>
      <c r="N102" s="58" t="str">
        <f>IF(SUM(COUNTIFS('Planificación 2026-1'!F:F,"PRINCIPAL",'Planificación 2026-1'!X:X,C102,'Planificación 2026-1'!H:H,"IS"))&gt;0,"P03"," ")</f>
        <v xml:space="preserve"> </v>
      </c>
      <c r="O102" s="58" t="str">
        <f>IF(SUM(COUNTIFS('Planificación 2026-1'!F:F,"PRINCIPAL",'Planificación 2026-1'!X:X,C102,'Planificación 2026-1'!H:H,"PS"))&gt;0,"P04"," ")</f>
        <v xml:space="preserve"> </v>
      </c>
      <c r="P102" s="58"/>
      <c r="Q102" s="58" t="str">
        <f>IF(SUM(COUNTIFS('Planificación 2026-1'!F:F,"PRINCIPAL",'Planificación 2026-1'!X:X,C102,'Planificación 2026-1'!H:H,"IN"))&gt;0,"P06"," ")</f>
        <v xml:space="preserve"> </v>
      </c>
      <c r="R102" s="58" t="str">
        <f>IF(SUM(COUNTIFS('Planificación 2026-1'!F:F,"PRINCIPAL",'Planificación 2026-1'!X:X,C102,'Planificación 2026-1'!H:H,"CA"))&gt;0,"P07"," ")</f>
        <v xml:space="preserve"> </v>
      </c>
      <c r="S102" s="58" t="str">
        <f>IF(SUM(COUNTIFS('Planificación 2026-1'!F:F,"PRINCIPAL",'Planificación 2026-1'!X:X,C102,'Planificación 2026-1'!H:H,"DE"))&gt;0,"P08"," ")</f>
        <v xml:space="preserve"> </v>
      </c>
      <c r="T102" s="58" t="str">
        <f>IF(SUM(COUNTIFS('Planificación 2026-1'!F:F,"PRINCIPAL",'Planificación 2026-1'!X:X,C102,'Planificación 2026-1'!H:H,"OB"))&gt;0,"P09"," ")</f>
        <v xml:space="preserve"> </v>
      </c>
      <c r="U102" s="58" t="str">
        <f>IF(SUM(COUNTIFS('Planificación 2026-1'!F:F,"PRINCIPAL",'Planificación 2026-1'!X:X,C102,'Planificación 2026-1'!H:H,"MH"))&gt;0,"P31"," ")</f>
        <v xml:space="preserve"> </v>
      </c>
      <c r="V102" s="58" t="str">
        <f>IF(SUM(COUNTIFS('Planificación 2026-1'!F:F,"PRINCIPAL",'Planificación 2026-1'!X:X,C102,'Planificación 2026-1'!H:H,"IC"))&gt;0,"P32"," ")</f>
        <v xml:space="preserve"> </v>
      </c>
      <c r="W102" s="58" t="str">
        <f>IF(SUM(COUNTIFS('Planificación 2026-1'!F:F,"PRINCIPAL",'Planificación 2026-1'!X:X,C102,'Planificación 2026-1'!H:H,"AR"))&gt;0,"P34"," ")</f>
        <v xml:space="preserve"> </v>
      </c>
      <c r="X102" s="58" t="str">
        <f>IF(SUM(COUNTIFS('Planificación 2026-1'!F:F,"PRINCIPAL",'Planificación 2026-1'!X:X,C102,'Planificación 2026-1'!H:H,"T1"))&gt;0,"P35"," ")</f>
        <v xml:space="preserve"> </v>
      </c>
      <c r="Y102" s="58" t="str">
        <f>IF(SUM(COUNTIFS('Planificación 2026-1'!F:F,"PRINCIPAL",'Planificación 2026-1'!X:X,C102,'Planificación 2026-1'!H:H,"T3"))&gt;0,"P36"," ")</f>
        <v xml:space="preserve"> </v>
      </c>
      <c r="Z102" s="58" t="str">
        <f>IF(SUM(COUNTIFS('Planificación 2026-1'!F:F,"PRINCIPAL",'Planificación 2026-1'!X:X,C102,'Planificación 2026-1'!H:H,"T2"))&gt;0,"P37"," ")</f>
        <v xml:space="preserve"> </v>
      </c>
      <c r="AA102" s="58" t="str">
        <f>IF(SUM(COUNTIFS('Planificación 2026-1'!F:F,"PRINCIPAL",'Planificación 2026-1'!X:X,C102,'Planificación 2026-1'!H:H,"AE"))&gt;0,"P38"," ")</f>
        <v xml:space="preserve"> </v>
      </c>
      <c r="AB102" s="58" t="str">
        <f>IF(SUM(COUNTIFS('Planificación 2026-1'!F:F,"PRINCIPAL",'Planificación 2026-1'!X:X,C102,'Planificación 2026-1'!H:H,"T4"))&gt;0,"P55"," ")</f>
        <v xml:space="preserve"> </v>
      </c>
      <c r="AC102" s="58" t="str">
        <f>IF(SUM(COUNTIFS('Planificación 2026-1'!F:F,"FILIAL",'Planificación 2026-1'!X:X,C102,'Planificación 2026-1'!H:H,"AF"))&gt;0," P01"," ")</f>
        <v xml:space="preserve"> </v>
      </c>
      <c r="AD102" s="58" t="str">
        <f>IF(SUM(COUNTIFS('Planificación 2026-1'!F:F,"FILIAL",'Planificación 2026-1'!X:X,C102,'Planificación 2026-1'!H:H,"EN"))&gt;0,"P02"," ")</f>
        <v>P02</v>
      </c>
      <c r="AE102" s="58" t="str">
        <f>IF(SUM(COUNTIFS('Planificación 2026-1'!F:F,"FILIAL",'Planificación 2026-1'!X:X,C102,'Planificación 2026-1'!H:H,"IS"))&gt;0,"P03"," ")</f>
        <v xml:space="preserve"> </v>
      </c>
      <c r="AF102" s="58" t="str">
        <f>IF(SUM(COUNTIFS('Planificación 2026-1'!F:F,"FILIAL",'Planificación 2026-1'!X:X,C102,'Planificación 2026-1'!H:H,"PS"))&gt;0,"P04"," ")</f>
        <v xml:space="preserve"> </v>
      </c>
      <c r="AG102" s="58"/>
      <c r="AH102" s="58" t="str">
        <f>IF(SUM(COUNTIFS('Planificación 2026-1'!F:F,"FILIAL",'Planificación 2026-1'!X:X,C102,'Planificación 2026-1'!H:H,"IN"))&gt;0,"P06"," ")</f>
        <v xml:space="preserve"> </v>
      </c>
      <c r="AI102" s="58" t="str">
        <f>IF(SUM(COUNTIFS('Planificación 2026-1'!F:F,"FILIAL",'Planificación 2026-1'!X:X,C102,'Planificación 2026-1'!H:H,"CA"))&gt;0,"P07"," ")</f>
        <v xml:space="preserve"> </v>
      </c>
      <c r="AJ102" s="58" t="str">
        <f>IF(SUM(COUNTIFS('Planificación 2026-1'!F:F,"FILIAL",'Planificación 2026-1'!X:X,C102,'Planificación 2026-1'!H:H,"DE"))&gt;0,"P08"," ")</f>
        <v xml:space="preserve"> </v>
      </c>
      <c r="AK102" s="58" t="str">
        <f>IF(SUM(COUNTIFS('Planificación 2026-1'!F:F,"FILIAL",'Planificación 2026-1'!X:X,C102,'Planificación 2026-1'!H:H,"OB"))&gt;0,"P09"," ")</f>
        <v xml:space="preserve"> </v>
      </c>
      <c r="AL102" s="58" t="str">
        <f>IF(SUM(COUNTIFS('Planificación 2026-1'!F:F,"FILIAL",'Planificación 2026-1'!X:X,C102,'Planificación 2026-1'!H:H,"MH"))&gt;0,"P31"," ")</f>
        <v xml:space="preserve"> </v>
      </c>
      <c r="AM102" s="58" t="str">
        <f>IF(SUM(COUNTIFS('Planificación 2026-1'!F:F,"FILIAL",'Planificación 2026-1'!X:X,C102,'Planificación 2026-1'!H:H,"IC"))&gt;0,"P32"," ")</f>
        <v xml:space="preserve"> </v>
      </c>
      <c r="AN102" s="58" t="str">
        <f>IF(SUM(COUNTIFS('Planificación 2026-1'!F:F,"FILIAL",'Planificación 2026-1'!X:X,C102,'Planificación 2026-1'!H:H,"AR"))&gt;0,"P34"," ")</f>
        <v xml:space="preserve"> </v>
      </c>
      <c r="AO102" s="58" t="str">
        <f>IF(SUM(COUNTIFS('Planificación 2026-1'!F:F,"FILIAL",'Planificación 2026-1'!X:X,C102,'Planificación 2026-1'!H:H,"T1"))&gt;0,"P35"," ")</f>
        <v xml:space="preserve"> </v>
      </c>
      <c r="AP102" s="58" t="str">
        <f>IF(SUM(COUNTIFS('Planificación 2026-1'!F:F,"FILIAL",'Planificación 2026-1'!X:X,C102,'Planificación 2026-1'!H:H,"T3"))&gt;0,"P36"," ")</f>
        <v xml:space="preserve"> </v>
      </c>
      <c r="AQ102" s="58" t="str">
        <f>IF(SUM(COUNTIFS('Planificación 2026-1'!F:F,"FILIAL",'Planificación 2026-1'!X:X,C102,'Planificación 2026-1'!H:H,"T2"))&gt;0,"P37"," ")</f>
        <v xml:space="preserve"> </v>
      </c>
      <c r="AR102" s="58" t="str">
        <f>IF(SUM(COUNTIFS('Planificación 2026-1'!F:F,"FILIAL",'Planificación 2026-1'!X:X,C102,'Planificación 2026-1'!H:H,"AE"))&gt;0,"P38"," ")</f>
        <v xml:space="preserve"> </v>
      </c>
      <c r="AS102" s="58" t="str">
        <f>IF(SUM(COUNTIFS('Planificación 2026-1'!F:F,"FILIAL",'Planificación 2026-1'!X:X,C102,'Planificación 2026-1'!H:H,"T4"))&gt;0,"P55"," ")</f>
        <v xml:space="preserve"> </v>
      </c>
      <c r="AT102" s="58" t="str">
        <f>IF(SUM(COUNTIFS('Planificación 2026-1'!F:F,"SUNAMPE",'Planificación 2026-1'!X:X,C102,'Planificación 2026-1'!H:H,"AF"))&gt;0," P01"," ")</f>
        <v xml:space="preserve"> </v>
      </c>
      <c r="AU102" s="58" t="str">
        <f>IF(SUM(COUNTIFS('Planificación 2026-1'!F:F,"SUNAMPE",'Planificación 2026-1'!X:X,C102,'Planificación 2026-1'!H:H,"EN"))&gt;0,"P02"," ")</f>
        <v xml:space="preserve"> </v>
      </c>
      <c r="AV102" s="58" t="str">
        <f>IF(SUM(COUNTIFS('Planificación 2026-1'!F:F,"SUNAMPE",'Planificación 2026-1'!X:X,C102,'Planificación 2026-1'!H:H,"IS"))&gt;0,"P03"," ")</f>
        <v xml:space="preserve"> </v>
      </c>
      <c r="AW102" s="58" t="str">
        <f>IF(SUM(COUNTIFS('Planificación 2026-1'!F:F,"SUNAMPE",'Planificación 2026-1'!X:X,C102,'Planificación 2026-1'!H:H,"PS"))&gt;0,"P04"," ")</f>
        <v xml:space="preserve"> </v>
      </c>
      <c r="AX102" s="58"/>
      <c r="AY102" s="58" t="str">
        <f>IF(SUM(COUNTIFS('Planificación 2026-1'!F:F,"SUNAMPE",'Planificación 2026-1'!X:X,C102,'Planificación 2026-1'!H:H,"IN"))&gt;0,"P06"," ")</f>
        <v xml:space="preserve"> </v>
      </c>
      <c r="AZ102" s="58" t="str">
        <f>IF(SUM(COUNTIFS('Planificación 2026-1'!F:F,"SUNAMPE",'Planificación 2026-1'!X:X,C102,'Planificación 2026-1'!H:H,"CA"))&gt;0,"P07"," ")</f>
        <v xml:space="preserve"> </v>
      </c>
      <c r="BA102" s="58" t="str">
        <f>IF(SUM(COUNTIFS('Planificación 2026-1'!F:F,"SUNAMPE",'Planificación 2026-1'!X:X,C102,'Planificación 2026-1'!H:H,"DE"))&gt;0,"P08"," ")</f>
        <v xml:space="preserve"> </v>
      </c>
      <c r="BB102" s="58" t="str">
        <f>IF(SUM(COUNTIFS('Planificación 2026-1'!F:F,"SUNAMPE",'Planificación 2026-1'!X:X,C102,'Planificación 2026-1'!H:H,"OB"))&gt;0,"P09"," ")</f>
        <v xml:space="preserve"> </v>
      </c>
      <c r="BC102" s="58" t="str">
        <f>IF(SUM(COUNTIFS('Planificación 2026-1'!F:F,"SUNAMPE",'Planificación 2026-1'!X:X,C102,'Planificación 2026-1'!H:H,"MH"))&gt;0,"P31"," ")</f>
        <v xml:space="preserve"> </v>
      </c>
      <c r="BD102" s="58" t="str">
        <f>IF(SUM(COUNTIFS('Planificación 2026-1'!F:F,"SUNAMPE",'Planificación 2026-1'!X:X,C102,'Planificación 2026-1'!H:H,"IC"))&gt;0,"P32"," ")</f>
        <v xml:space="preserve"> </v>
      </c>
      <c r="BE102" s="58" t="str">
        <f>IF(SUM(COUNTIFS('Planificación 2026-1'!F:F,"SUNAMPE",'Planificación 2026-1'!X:X,C102,'Planificación 2026-1'!H:H,"AR"))&gt;0,"P34"," ")</f>
        <v xml:space="preserve"> </v>
      </c>
      <c r="BF102" s="58" t="str">
        <f>IF(SUM(COUNTIFS('Planificación 2026-1'!F:F,"SUNAMPE",'Planificación 2026-1'!X:X,C102,'Planificación 2026-1'!H:H,"T1"))&gt;0,"P35"," ")</f>
        <v xml:space="preserve"> </v>
      </c>
      <c r="BG102" s="58" t="str">
        <f>IF(SUM(COUNTIFS('Planificación 2026-1'!F:F,"SUNAMPE",'Planificación 2026-1'!X:X,C102,'Planificación 2026-1'!H:H,"T3"))&gt;0,"P36"," ")</f>
        <v xml:space="preserve"> </v>
      </c>
      <c r="BH102" s="58" t="str">
        <f>IF(SUM(COUNTIFS('Planificación 2026-1'!F:F,"SUNAMPE",'Planificación 2026-1'!X:X,C102,'Planificación 2026-1'!H:H,"T2"))&gt;0,"P37"," ")</f>
        <v xml:space="preserve"> </v>
      </c>
      <c r="BI102" s="58" t="str">
        <f>IF(SUM(COUNTIFS('Planificación 2026-1'!F:F,"SUNAMPE",'Planificación 2026-1'!X:X,C102,'Planificación 2026-1'!H:H,"AE"))&gt;0,"P38"," ")</f>
        <v xml:space="preserve"> </v>
      </c>
      <c r="BJ102" s="58" t="str">
        <f>IF(SUM(COUNTIFS('Planificación 2026-1'!F:F,"SUNAMPE",'Planificación 2026-1'!X:X,C102,'Planificación 2026-1'!H:H,"T4"))&gt;0,"P55"," ")</f>
        <v xml:space="preserve"> </v>
      </c>
      <c r="BK102" s="58" t="str">
        <f>IF(SUM(COUNTIFS('Planificación 2026-1'!F:F,"HUAURA",'Planificación 2026-1'!X:X,C102,'Planificación 2026-1'!H:H,"AF"))&gt;0," P01"," ")</f>
        <v xml:space="preserve"> </v>
      </c>
      <c r="BL102" s="58" t="str">
        <f>IF(SUM(COUNTIFS('Planificación 2026-1'!F:F,"HUAURA",'Planificación 2026-1'!X:X,C102,'Planificación 2026-1'!H:H,"EN"))&gt;0,"P02"," ")</f>
        <v xml:space="preserve"> </v>
      </c>
      <c r="BM102" s="58" t="str">
        <f>IF(SUM(COUNTIFS('Planificación 2026-1'!F:F,"HUAURA",'Planificación 2026-1'!X:X,C102,'Planificación 2026-1'!H:H,"IS"))&gt;0,"P03"," ")</f>
        <v xml:space="preserve"> </v>
      </c>
      <c r="BN102" s="58" t="str">
        <f>IF(SUM(COUNTIFS('Planificación 2026-1'!F:F,"HUAURA",'Planificación 2026-1'!X:X,C102,'Planificación 2026-1'!H:H,"PS"))&gt;0,"P04"," ")</f>
        <v xml:space="preserve"> </v>
      </c>
      <c r="BO102" s="58"/>
      <c r="BP102" s="58" t="str">
        <f>IF(SUM(COUNTIFS('Planificación 2026-1'!F:F,"HUAURA",'Planificación 2026-1'!X:X,C102,'Planificación 2026-1'!H:H,"IN"))&gt;0,"P06"," ")</f>
        <v xml:space="preserve"> </v>
      </c>
      <c r="BQ102" s="58" t="str">
        <f>IF(SUM(COUNTIFS('Planificación 2026-1'!F:F,"HUAURA",'Planificación 2026-1'!X:X,C102,'Planificación 2026-1'!H:H,"CA"))&gt;0,"P07"," ")</f>
        <v xml:space="preserve"> </v>
      </c>
      <c r="BR102" s="58" t="str">
        <f>IF(SUM(COUNTIFS('Planificación 2026-1'!F:F,"HUAURA",'Planificación 2026-1'!X:X,C102,'Planificación 2026-1'!H:H,"DE"))&gt;0,"P08"," ")</f>
        <v xml:space="preserve"> </v>
      </c>
      <c r="BS102" s="58" t="str">
        <f>IF(SUM(COUNTIFS('Planificación 2026-1'!F:F,"HUAURA",'Planificación 2026-1'!X:X,C102,'Planificación 2026-1'!H:H,"OB"))&gt;0,"P09"," ")</f>
        <v xml:space="preserve"> </v>
      </c>
      <c r="BT102" s="58" t="str">
        <f>IF(SUM(COUNTIFS('Planificación 2026-1'!F:F,"HUAURA",'Planificación 2026-1'!X:X,C102,'Planificación 2026-1'!H:H,"MH"))&gt;0,"P31"," ")</f>
        <v xml:space="preserve"> </v>
      </c>
      <c r="BU102" s="58" t="str">
        <f>IF(SUM(COUNTIFS('Planificación 2026-1'!F:F,"HUAURA",'Planificación 2026-1'!X:X,C102,'Planificación 2026-1'!H:H,"IC"))&gt;0,"P32"," ")</f>
        <v xml:space="preserve"> </v>
      </c>
      <c r="BV102" s="58" t="str">
        <f>IF(SUM(COUNTIFS('Planificación 2026-1'!F:F,"HUAURA",'Planificación 2026-1'!X:X,C102,'Planificación 2026-1'!H:H,"AR"))&gt;0,"P34"," ")</f>
        <v xml:space="preserve"> </v>
      </c>
      <c r="BW102" s="58" t="str">
        <f>IF(SUM(COUNTIFS('Planificación 2026-1'!F:F,"HUAURA",'Planificación 2026-1'!X:X,C102,'Planificación 2026-1'!H:H,"T1"))&gt;0,"P35"," ")</f>
        <v xml:space="preserve"> </v>
      </c>
      <c r="BX102" s="58" t="str">
        <f>IF(SUM(COUNTIFS('Planificación 2026-1'!F:F,"HUAURA",'Planificación 2026-1'!X:X,C102,'Planificación 2026-1'!H:H,"T3"))&gt;0,"P36"," ")</f>
        <v xml:space="preserve"> </v>
      </c>
      <c r="BY102" s="58" t="str">
        <f>IF(SUM(COUNTIFS('Planificación 2026-1'!F:F,"HUAURA",'Planificación 2026-1'!X:X,C102,'Planificación 2026-1'!H:H,"T2"))&gt;0,"P37"," ")</f>
        <v xml:space="preserve"> </v>
      </c>
      <c r="BZ102" s="58" t="str">
        <f>IF(SUM(COUNTIFS('Planificación 2026-1'!F:F,"HUAURA",'Planificación 2026-1'!X:X,C102,'Planificación 2026-1'!H:H,"AE"))&gt;0,"P38"," ")</f>
        <v xml:space="preserve"> </v>
      </c>
      <c r="CA102" s="58" t="str">
        <f>IF(SUM(COUNTIFS('Planificación 2026-1'!F:F,"HUAURA",'Planificación 2026-1'!X:X,C102,'Planificación 2026-1'!H:H,"T4"))&gt;0,"P55"," ")</f>
        <v xml:space="preserve"> </v>
      </c>
      <c r="CB102" s="59">
        <f>SUMIFS('Planificación 2026-1'!S:S,'Planificación 2026-1'!X:X,C102,'Planificación 2026-1'!H:H,"AF",'Planificación 2026-1'!I:I,"&gt;2")</f>
        <v>0</v>
      </c>
      <c r="CC102" s="59">
        <f>SUMIFS('Planificación 2026-1'!S:S,'Planificación 2026-1'!X:X,C102,'Planificación 2026-1'!H:H,"EN",'Planificación 2026-1'!I:I,"&gt;2")</f>
        <v>31</v>
      </c>
      <c r="CD102" s="59">
        <f>SUMIFS('Planificación 2026-1'!S:S,'Planificación 2026-1'!X:X,C102,'Planificación 2026-1'!H:H,"IS",'Planificación 2026-1'!I:I,"&gt;2")</f>
        <v>0</v>
      </c>
      <c r="CE102" s="59">
        <f>SUMIFS('Planificación 2026-1'!S:S,'Planificación 2026-1'!X:X,C102,'Planificación 2026-1'!H:H,"PS",'Planificación 2026-1'!I:I,"&gt;2")</f>
        <v>0</v>
      </c>
      <c r="CF102" s="59">
        <f>SUMIFS('Planificación 2026-1'!S:S,'Planificación 2026-1'!X:X,C102,'Planificación 2026-1'!H:H,"IN",'Planificación 2026-1'!I:I,"&gt;2")</f>
        <v>0</v>
      </c>
      <c r="CG102" s="59">
        <f>SUMIFS('Planificación 2026-1'!S:S,'Planificación 2026-1'!X:X,C102,'Planificación 2026-1'!H:H,"CA",'Planificación 2026-1'!I:I,"&gt;2")</f>
        <v>0</v>
      </c>
      <c r="CH102" s="59">
        <f>SUMIFS('Planificación 2026-1'!S:S,'Planificación 2026-1'!X:X,C102,'Planificación 2026-1'!H:H,"DE",'Planificación 2026-1'!I:I,"&gt;2")</f>
        <v>0</v>
      </c>
      <c r="CI102" s="59">
        <f>SUMIFS('Planificación 2026-1'!S:S,'Planificación 2026-1'!X:X,C102,'Planificación 2026-1'!H:H,"OB",'Planificación 2026-1'!I:I,"&gt;2")</f>
        <v>0</v>
      </c>
      <c r="CJ102" s="59">
        <f>SUMIFS('Planificación 2026-1'!S:S,'Planificación 2026-1'!X:X,C102,'Planificación 2026-1'!H:H,"MH",'Planificación 2026-1'!I:I,"&gt;2")</f>
        <v>0</v>
      </c>
      <c r="CK102" s="59">
        <f>SUMIFS('Planificación 2026-1'!S:S,'Planificación 2026-1'!X:X,C102,'Planificación 2026-1'!H:H,"IC",'Planificación 2026-1'!I:I,"&gt;2")</f>
        <v>0</v>
      </c>
      <c r="CL102" s="59">
        <f>SUMIFS('Planificación 2026-1'!S:S,'Planificación 2026-1'!X:X,C102,'Planificación 2026-1'!H:H,"AR",'Planificación 2026-1'!I:I,"&gt;2")</f>
        <v>0</v>
      </c>
      <c r="CM102" s="59">
        <f>SUMIFS('Planificación 2026-1'!S:S,'Planificación 2026-1'!X:X,C102,'Planificación 2026-1'!H:H,"AE",'Planificación 2026-1'!I:I,"&gt;2")</f>
        <v>0</v>
      </c>
      <c r="CN102" s="59">
        <f>SUMIFS('Planificación 2026-1'!S:S,'Planificación 2026-1'!X:X,C102,'Planificación 2026-1'!H:H,"T1",'Planificación 2026-1'!I:I,"&gt;2")</f>
        <v>0</v>
      </c>
      <c r="CO102" s="59">
        <f>SUMIFS('Planificación 2026-1'!S:S,'Planificación 2026-1'!X:X,C102,'Planificación 2026-1'!H:H,"T3",'Planificación 2026-1'!I:I,"&gt;2")</f>
        <v>0</v>
      </c>
      <c r="CP102" s="59">
        <f>SUMIFS('Planificación 2026-1'!S:S,'Planificación 2026-1'!X:X,C102,'Planificación 2026-1'!H:H,"T2",'Planificación 2026-1'!I:I,"&gt;2")</f>
        <v>0</v>
      </c>
      <c r="CQ102" s="59">
        <f>SUMIFS('Planificación 2026-1'!S:S,'Planificación 2026-1'!X:X,C102,'Planificación 2026-1'!H:H,"T4",'Planificación 2026-1'!I:I,"&gt;2")</f>
        <v>0</v>
      </c>
      <c r="CR102" s="59">
        <f>SUMIFS('Planificación 2026-1'!S:S,'Planificación 2026-1'!X:X,C102,'Planificación 2026-1'!H:H,"AF",'Planificación 2026-1'!I:I,"&lt;3")</f>
        <v>0</v>
      </c>
      <c r="CS102" s="59">
        <f>SUMIFS('Planificación 2026-1'!S:S,'Planificación 2026-1'!X:X,C102,'Planificación 2026-1'!H:H,"EN",'Planificación 2026-1'!I:I,"&lt;3")</f>
        <v>0</v>
      </c>
      <c r="CT102" s="59">
        <f>SUMIFS('Planificación 2026-1'!S:S,'Planificación 2026-1'!X:X,C102,'Planificación 2026-1'!H:H,"IS",'Planificación 2026-1'!I:I,"&lt;3")</f>
        <v>0</v>
      </c>
      <c r="CU102" s="59">
        <f>SUMIFS('Planificación 2026-1'!S:S,'Planificación 2026-1'!X:X,C102,'Planificación 2026-1'!H:H,"PS",'Planificación 2026-1'!I:I,"&lt;3")</f>
        <v>0</v>
      </c>
      <c r="CV102" s="59">
        <f>SUMIFS('Planificación 2026-1'!S:S,'Planificación 2026-1'!X:X,C102,'Planificación 2026-1'!H:H,"IN",'Planificación 2026-1'!I:I,"&lt;3")</f>
        <v>0</v>
      </c>
      <c r="CW102" s="59">
        <f>SUMIFS('Planificación 2026-1'!S:S,'Planificación 2026-1'!X:X,C102,'Planificación 2026-1'!H:H,"CA",'Planificación 2026-1'!I:I,"&lt;3")</f>
        <v>0</v>
      </c>
      <c r="CX102" s="59">
        <f>SUMIFS('Planificación 2026-1'!S:S,'Planificación 2026-1'!X:X,C102,'Planificación 2026-1'!H:H,"DE",'Planificación 2026-1'!I:I,"&lt;3")</f>
        <v>0</v>
      </c>
      <c r="CY102" s="59">
        <f>SUMIFS('Planificación 2026-1'!S:S,'Planificación 2026-1'!X:X,C102,'Planificación 2026-1'!H:H,"OB",'Planificación 2026-1'!I:I,"&lt;3")</f>
        <v>0</v>
      </c>
      <c r="CZ102" s="59">
        <f>SUMIFS('Planificación 2026-1'!S:S,'Planificación 2026-1'!X:X,C102,'Planificación 2026-1'!H:H,"MH",'Planificación 2026-1'!I:I,"&lt;3")</f>
        <v>0</v>
      </c>
      <c r="DA102" s="59">
        <f>SUMIFS('Planificación 2026-1'!S:S,'Planificación 2026-1'!X:X,C102,'Planificación 2026-1'!H:H,"IC",'Planificación 2026-1'!I:I,"&lt;3")</f>
        <v>0</v>
      </c>
      <c r="DB102" s="59">
        <f>SUMIFS('Planificación 2026-1'!S:S,'Planificación 2026-1'!X:X,C102,'Planificación 2026-1'!H:H,"AR",'Planificación 2026-1'!I:I,"&lt;3")</f>
        <v>0</v>
      </c>
      <c r="DC102" s="59">
        <f>SUMIFS('Planificación 2026-1'!S:S,'Planificación 2026-1'!X:X,C102,'Planificación 2026-1'!H:H,"AE",'Planificación 2026-1'!I:I,"&lt;3")</f>
        <v>0</v>
      </c>
      <c r="DD102" s="59">
        <f>SUMIFS('Planificación 2026-1'!S:S,'Planificación 2026-1'!X:X,C102,'Planificación 2026-1'!H:H,"T1",'Planificación 2026-1'!I:I,"&lt;3")</f>
        <v>0</v>
      </c>
      <c r="DE102" s="59">
        <f>SUMIFS('Planificación 2026-1'!S:S,'Planificación 2026-1'!X:X,C102,'Planificación 2026-1'!H:H,"T3",'Planificación 2026-1'!I:I,"&lt;3")</f>
        <v>0</v>
      </c>
      <c r="DF102" s="59">
        <f>SUMIFS('Planificación 2026-1'!S:S,'Planificación 2026-1'!X:X,C102,'Planificación 2026-1'!H:H,"T2",'Planificación 2026-1'!I:I,"&lt;3")</f>
        <v>0</v>
      </c>
      <c r="DG102" s="59">
        <f>SUMIFS('Planificación 2026-1'!S:S,'Planificación 2026-1'!X:X,C102,'Planificación 2026-1'!H:H,"T4",'Planificación 2026-1'!I:I,"&lt;3")</f>
        <v>0</v>
      </c>
      <c r="DH102" s="58" t="str">
        <f t="shared" si="17"/>
        <v/>
      </c>
      <c r="DI102" s="27">
        <f>IF(C102="","",SUMIFS('Planificación 2026-1'!S:S,'Planificación 2026-1'!X:X,C102,'Planificación 2026-1'!F:F,"PRINCIPAL",'Planificación 2026-1'!Y:Y,"VIRTUAL"))</f>
        <v>0</v>
      </c>
      <c r="DJ102" s="27">
        <f>IF(C102="","",SUMIFS('Planificación 2026-1'!S:S,'Planificación 2026-1'!X:X,C102,'Planificación 2026-1'!F:F,"PRINCIPAL",'Planificación 2026-1'!Y:Y,"PRESENCIAL"))</f>
        <v>0</v>
      </c>
      <c r="DK102" s="27">
        <f>IF(C102="","",SUMIFS('Planificación 2026-1'!S:S,'Planificación 2026-1'!X:X,C102,'Planificación 2026-1'!F:F,"PRINCIPAL",'Planificación 2026-1'!Y:Y,"HIBRIDO PRESENCIAL"))</f>
        <v>0</v>
      </c>
      <c r="DL102" s="58" t="str">
        <f t="shared" si="18"/>
        <v>P02</v>
      </c>
      <c r="DM102" s="58">
        <f>IF(C102="","",SUMIFS('Planificación 2026-1'!S:S,'Planificación 2026-1'!X:X,C102,'Planificación 2026-1'!F:F,"FILIAL",'Planificación 2026-1'!Y:Y,"VIRTUAL"))</f>
        <v>17</v>
      </c>
      <c r="DN102" s="60">
        <f>IF(C102="","",SUMIFS('Planificación 2026-1'!S:S,'Planificación 2026-1'!X:X,C102,'Planificación 2026-1'!F:F,"FILIAL",'Planificación 2026-1'!Y:Y,"PRESENCIAL"))</f>
        <v>14</v>
      </c>
      <c r="DO102" s="29">
        <f>IF(C102="","",SUMIFS('Planificación 2026-1'!S:S,'Planificación 2026-1'!X:X,C102,'Planificación 2026-1'!F:F,"FILIAL",'Planificación 2026-1'!Y:Y,"HIBRIDO PRESENCIAL"))</f>
        <v>0</v>
      </c>
      <c r="DP102" s="61" t="str">
        <f t="shared" si="19"/>
        <v/>
      </c>
      <c r="DQ102" s="58">
        <f>IF(C102="","",SUMIFS('Planificación 2026-1'!S:S,'Planificación 2026-1'!X:X,C102,'Planificación 2026-1'!F:F,"SUNAMPE",'Planificación 2026-1'!Y:Y,"VIRTUAL"))</f>
        <v>0</v>
      </c>
      <c r="DR102" s="29">
        <f>IF(C102="","",SUMIFS('Planificación 2026-1'!S:S,'Planificación 2026-1'!X:X,C102,'Planificación 2026-1'!F:F,"SUNAMPE",'Planificación 2026-1'!Y:Y,"PRESENCIAL"))</f>
        <v>0</v>
      </c>
      <c r="DS102" s="61" t="str">
        <f t="shared" si="20"/>
        <v/>
      </c>
      <c r="DT102" s="58">
        <f>IF(C102="","",SUMIFS('Planificación 2026-1'!S:S,'Planificación 2026-1'!X:X,C102,'Planificación 2026-1'!F:F,"HUAURA",'Planificación 2026-1'!Y:Y,"VIRTUAL"))</f>
        <v>0</v>
      </c>
      <c r="DU102" s="29">
        <f>IF(C102="","",SUMIFS('Planificación 2026-1'!S:S,'Planificación 2026-1'!X:X,C102,'Planificación 2026-1'!F:F,"HUAURA",'Planificación 2026-1'!Y:Y,"PRESENCIAL"))</f>
        <v>0</v>
      </c>
      <c r="DV102" s="32">
        <f>SUMIFS('Planificación 2026-1'!S:S,'Planificación 2026-1'!X:X,C102,'Planificación 2026-1'!F:F,"PRINCIPAL",'Planificación 2026-1'!Y:Y,"VIRTUAL",'Planificación 2026-1'!I:I,"&gt;2")</f>
        <v>0</v>
      </c>
      <c r="DW102" s="32">
        <f>SUMIFS('Planificación 2026-1'!S:S,'Planificación 2026-1'!X:X,C102,'Planificación 2026-1'!F:F,"PRINCIPAL",'Planificación 2026-1'!Y:Y,"&lt;&gt;VIRTUAL",'Planificación 2026-1'!I:I,"&gt;2")</f>
        <v>0</v>
      </c>
      <c r="DX102" s="32">
        <f>SUMIFS('Planificación 2026-1'!S:S,'Planificación 2026-1'!X:X,C102,'Planificación 2026-1'!F:F,"SUNAMPE",'Planificación 2026-1'!Y:Y,"VIRTUAL",'Planificación 2026-1'!I:I,"&gt;2")</f>
        <v>0</v>
      </c>
      <c r="DY102" s="32">
        <f>SUMIFS('Planificación 2026-1'!S:S,'Planificación 2026-1'!X:X,C102,'Planificación 2026-1'!F:F,"SUNAMPE",'Planificación 2026-1'!Y:Y,"&lt;&gt;VIRTUAL",'Planificación 2026-1'!I:I,"&gt;2")</f>
        <v>0</v>
      </c>
      <c r="DZ102" s="32">
        <f>SUMIFS('Planificación 2026-1'!S:S,'Planificación 2026-1'!X:X,C102,'Planificación 2026-1'!F:F,"FILIAL",'Planificación 2026-1'!Y:Y,"VIRTUAL",'Planificación 2026-1'!I:I,"&gt;2")</f>
        <v>17</v>
      </c>
      <c r="EA102" s="32">
        <f>SUMIFS('Planificación 2026-1'!S:S,'Planificación 2026-1'!X:X,C102,'Planificación 2026-1'!F:F,"FILIAL",'Planificación 2026-1'!Y:Y,"&lt;&gt;VIRTUAL",'Planificación 2026-1'!I:I,"&gt;2")</f>
        <v>14</v>
      </c>
      <c r="EB102" s="32">
        <f>SUMIFS('Planificación 2026-1'!S:S,'Planificación 2026-1'!X:X,C102,'Planificación 2026-1'!F:F,"PORUMA",'Planificación 2026-1'!Y:Y,"VIRTUAL",'Planificación 2026-1'!I:I,"&gt;2")</f>
        <v>0</v>
      </c>
      <c r="EC102" s="32">
        <f>SUMIFS('Planificación 2026-1'!S:S,'Planificación 2026-1'!X:X,C102,'Planificación 2026-1'!F:F,"PORUMA",'Planificación 2026-1'!Y:Y,"&lt;&gt;VIRTUAL",'Planificación 2026-1'!I:I,"&gt;2")</f>
        <v>0</v>
      </c>
      <c r="ED102" s="32">
        <f>SUMIFS('Planificación 2026-1'!S:S,'Planificación 2026-1'!X:X,C102,'Planificación 2026-1'!F:F,"HUAURA",'Planificación 2026-1'!Y:Y,"VIRTUAL",'Planificación 2026-1'!I:I,"&gt;2")</f>
        <v>0</v>
      </c>
      <c r="EE102" s="32">
        <f>SUMIFS('Planificación 2026-1'!S:S,'Planificación 2026-1'!X:X,C102,'Planificación 2026-1'!F:F,"HUAURA",'Planificación 2026-1'!Y:Y,"&lt;&gt;VIRTUAL",'Planificación 2026-1'!I:I,"&gt;2")</f>
        <v>0</v>
      </c>
      <c r="EF102" s="32">
        <f>SUMIFS('Planificación 2026-1'!S:S,'Planificación 2026-1'!X:X,C102,'Planificación 2026-1'!F:F,"PRINCIPAL",'Planificación 2026-1'!Y:Y,"VIRTUAL",'Planificación 2026-1'!I:I,"&lt;3")</f>
        <v>0</v>
      </c>
      <c r="EG102" s="32">
        <f>SUMIFS('Planificación 2026-1'!S:S,'Planificación 2026-1'!X:X,C102,'Planificación 2026-1'!F:F,"PRINCIPAL",'Planificación 2026-1'!Y:Y,"&lt;&gt;VIRTUAL",'Planificación 2026-1'!I:I,"&lt;3")</f>
        <v>0</v>
      </c>
      <c r="EH102" s="32">
        <f>SUMIFS('Planificación 2026-1'!S:S,'Planificación 2026-1'!X:X,C102,'Planificación 2026-1'!F:F,"SUNAMPE",'Planificación 2026-1'!Y:Y,"VIRTUAL",'Planificación 2026-1'!I:I,"&lt;3")</f>
        <v>0</v>
      </c>
      <c r="EI102" s="32">
        <f>SUMIFS('Planificación 2026-1'!S:S,'Planificación 2026-1'!X:X,C102,'Planificación 2026-1'!F:F,"SUNAMPE",'Planificación 2026-1'!Y:Y,"&lt;&gt;VIRTUAL",'Planificación 2026-1'!I:I,"&lt;3")</f>
        <v>0</v>
      </c>
      <c r="EJ102" s="32">
        <f>SUMIFS('Planificación 2026-1'!S:S,'Planificación 2026-1'!X:X,C102,'Planificación 2026-1'!F:F,"FILIAL",'Planificación 2026-1'!Y:Y,"VIRTUAL",'Planificación 2026-1'!I:I,"&lt;3")</f>
        <v>0</v>
      </c>
      <c r="EK102" s="32">
        <f>SUMIFS('Planificación 2026-1'!S:S,'Planificación 2026-1'!X:X,C102,'Planificación 2026-1'!F:F,"FILIAL",'Planificación 2026-1'!Y:Y,"&lt;&gt;VIRTUAL",'Planificación 2026-1'!I:I,"&lt;3")</f>
        <v>0</v>
      </c>
      <c r="EL102" s="32">
        <f>SUMIFS('Planificación 2026-1'!S:S,'Planificación 2026-1'!X:X,C102,'Planificación 2026-1'!F:F,"PORUMA",'Planificación 2026-1'!Y:Y,"VIRTUAL",'Planificación 2026-1'!I:I,"&lt;3")</f>
        <v>0</v>
      </c>
      <c r="EM102" s="32">
        <f>SUMIFS('Planificación 2026-1'!S:S,'Planificación 2026-1'!X:X,C102,'Planificación 2026-1'!F:F,"PORUMA",'Planificación 2026-1'!Y:Y,"&lt;&gt;VIRTUAL",'Planificación 2026-1'!I:I,"&lt;3")</f>
        <v>0</v>
      </c>
      <c r="EN102" s="32">
        <f>SUMIFS('Planificación 2026-1'!S:S,'Planificación 2026-1'!X:X,C102,'Planificación 2026-1'!F:F,"HUAURA",'Planificación 2026-1'!Y:Y,"VIRTUAL",'Planificación 2026-1'!I:I,"&lt;3")</f>
        <v>0</v>
      </c>
      <c r="EO102" s="32">
        <f>SUMIFS('Planificación 2026-1'!S:S,'Planificación 2026-1'!X:X,C102,'Planificación 2026-1'!F:F,"HUAURA",'Planificación 2026-1'!Y:Y,"&lt;&gt;VIRTUAL",'Planificación 2026-1'!I:I,"&lt;3")</f>
        <v>0</v>
      </c>
      <c r="EP102" s="32">
        <f t="shared" si="32"/>
        <v>31</v>
      </c>
      <c r="EQ102" s="32">
        <f t="shared" si="21"/>
        <v>0</v>
      </c>
      <c r="ER102" s="32">
        <f t="shared" si="22"/>
        <v>0</v>
      </c>
      <c r="ES102" s="32">
        <f t="shared" si="23"/>
        <v>0</v>
      </c>
      <c r="ET102" s="32">
        <f t="shared" si="24"/>
        <v>0</v>
      </c>
      <c r="EU102" s="32">
        <f t="shared" si="25"/>
        <v>31</v>
      </c>
      <c r="EV102" s="32" t="b">
        <f>EXACT(EU102,E102)</f>
        <v>1</v>
      </c>
      <c r="EW102" s="32"/>
      <c r="EX102" s="32">
        <f t="shared" si="14"/>
        <v>17</v>
      </c>
      <c r="EY102" s="32">
        <f t="shared" si="15"/>
        <v>14</v>
      </c>
      <c r="EZ102" s="32" t="b">
        <f>EXACT(SUM(EX102:EY102),E102)</f>
        <v>1</v>
      </c>
      <c r="FA102" s="32" t="str">
        <f t="shared" si="16"/>
        <v>FILIAL-HUAURA</v>
      </c>
      <c r="FB102" s="32" t="str">
        <f t="shared" si="26"/>
        <v>MAS VIRTUAL</v>
      </c>
    </row>
    <row r="103" spans="1:158">
      <c r="A103" s="33"/>
      <c r="B103" s="65">
        <v>100</v>
      </c>
      <c r="C103" s="32" t="s">
        <v>306</v>
      </c>
      <c r="D103" s="429">
        <v>21461803</v>
      </c>
      <c r="E103" s="62">
        <f>SUMIF('Planificación 2026-1'!X:X,C103,'Planificación 2026-1'!S:S)</f>
        <v>37</v>
      </c>
      <c r="F103" s="63" t="s">
        <v>199</v>
      </c>
      <c r="G103" s="454" t="s">
        <v>200</v>
      </c>
      <c r="H103" s="64" t="s">
        <v>181</v>
      </c>
      <c r="I103" s="64" t="s">
        <v>150</v>
      </c>
      <c r="J103" s="32" t="s">
        <v>181</v>
      </c>
      <c r="K103" s="32" t="s">
        <v>150</v>
      </c>
      <c r="L103" s="57" t="str">
        <f>IF(SUM(COUNTIFS('Planificación 2026-1'!F:F,"PRINCIPAL",'Planificación 2026-1'!X:X,C103,'Planificación 2026-1'!H:H,"AF"))&gt;0,"P01"," ")</f>
        <v xml:space="preserve"> </v>
      </c>
      <c r="M103" s="58" t="str">
        <f>IF(SUM(COUNTIFS('Planificación 2026-1'!F:F,"PRINCIPAL",'Planificación 2026-1'!X:X,C103,'Planificación 2026-1'!H:H,"EN"))&gt;0,"P02"," ")</f>
        <v>P02</v>
      </c>
      <c r="N103" s="58" t="str">
        <f>IF(SUM(COUNTIFS('Planificación 2026-1'!F:F,"PRINCIPAL",'Planificación 2026-1'!X:X,C103,'Planificación 2026-1'!H:H,"IS"))&gt;0,"P03"," ")</f>
        <v xml:space="preserve"> </v>
      </c>
      <c r="O103" s="58" t="str">
        <f>IF(SUM(COUNTIFS('Planificación 2026-1'!F:F,"PRINCIPAL",'Planificación 2026-1'!X:X,C103,'Planificación 2026-1'!H:H,"PS"))&gt;0,"P04"," ")</f>
        <v xml:space="preserve"> </v>
      </c>
      <c r="P103" s="58"/>
      <c r="Q103" s="58" t="str">
        <f>IF(SUM(COUNTIFS('Planificación 2026-1'!F:F,"PRINCIPAL",'Planificación 2026-1'!X:X,C103,'Planificación 2026-1'!H:H,"IN"))&gt;0,"P06"," ")</f>
        <v xml:space="preserve"> </v>
      </c>
      <c r="R103" s="58" t="str">
        <f>IF(SUM(COUNTIFS('Planificación 2026-1'!F:F,"PRINCIPAL",'Planificación 2026-1'!X:X,C103,'Planificación 2026-1'!H:H,"CA"))&gt;0,"P07"," ")</f>
        <v xml:space="preserve"> </v>
      </c>
      <c r="S103" s="58" t="str">
        <f>IF(SUM(COUNTIFS('Planificación 2026-1'!F:F,"PRINCIPAL",'Planificación 2026-1'!X:X,C103,'Planificación 2026-1'!H:H,"DE"))&gt;0,"P08"," ")</f>
        <v xml:space="preserve"> </v>
      </c>
      <c r="T103" s="58" t="str">
        <f>IF(SUM(COUNTIFS('Planificación 2026-1'!F:F,"PRINCIPAL",'Planificación 2026-1'!X:X,C103,'Planificación 2026-1'!H:H,"OB"))&gt;0,"P09"," ")</f>
        <v xml:space="preserve"> </v>
      </c>
      <c r="U103" s="58" t="str">
        <f>IF(SUM(COUNTIFS('Planificación 2026-1'!F:F,"PRINCIPAL",'Planificación 2026-1'!X:X,C103,'Planificación 2026-1'!H:H,"MH"))&gt;0,"P31"," ")</f>
        <v xml:space="preserve"> </v>
      </c>
      <c r="V103" s="58" t="str">
        <f>IF(SUM(COUNTIFS('Planificación 2026-1'!F:F,"PRINCIPAL",'Planificación 2026-1'!X:X,C103,'Planificación 2026-1'!H:H,"IC"))&gt;0,"P32"," ")</f>
        <v xml:space="preserve"> </v>
      </c>
      <c r="W103" s="58" t="str">
        <f>IF(SUM(COUNTIFS('Planificación 2026-1'!F:F,"PRINCIPAL",'Planificación 2026-1'!X:X,C103,'Planificación 2026-1'!H:H,"AR"))&gt;0,"P34"," ")</f>
        <v xml:space="preserve"> </v>
      </c>
      <c r="X103" s="58" t="str">
        <f>IF(SUM(COUNTIFS('Planificación 2026-1'!F:F,"PRINCIPAL",'Planificación 2026-1'!X:X,C103,'Planificación 2026-1'!H:H,"T1"))&gt;0,"P35"," ")</f>
        <v xml:space="preserve"> </v>
      </c>
      <c r="Y103" s="58" t="str">
        <f>IF(SUM(COUNTIFS('Planificación 2026-1'!F:F,"PRINCIPAL",'Planificación 2026-1'!X:X,C103,'Planificación 2026-1'!H:H,"T3"))&gt;0,"P36"," ")</f>
        <v xml:space="preserve"> </v>
      </c>
      <c r="Z103" s="58" t="str">
        <f>IF(SUM(COUNTIFS('Planificación 2026-1'!F:F,"PRINCIPAL",'Planificación 2026-1'!X:X,C103,'Planificación 2026-1'!H:H,"T2"))&gt;0,"P37"," ")</f>
        <v xml:space="preserve"> </v>
      </c>
      <c r="AA103" s="58" t="str">
        <f>IF(SUM(COUNTIFS('Planificación 2026-1'!F:F,"PRINCIPAL",'Planificación 2026-1'!X:X,C103,'Planificación 2026-1'!H:H,"AE"))&gt;0,"P38"," ")</f>
        <v xml:space="preserve"> </v>
      </c>
      <c r="AB103" s="58" t="str">
        <f>IF(SUM(COUNTIFS('Planificación 2026-1'!F:F,"PRINCIPAL",'Planificación 2026-1'!X:X,C103,'Planificación 2026-1'!H:H,"T4"))&gt;0,"P55"," ")</f>
        <v xml:space="preserve"> </v>
      </c>
      <c r="AC103" s="58" t="str">
        <f>IF(SUM(COUNTIFS('Planificación 2026-1'!F:F,"FILIAL",'Planificación 2026-1'!X:X,C103,'Planificación 2026-1'!H:H,"AF"))&gt;0," P01"," ")</f>
        <v xml:space="preserve"> </v>
      </c>
      <c r="AD103" s="58" t="str">
        <f>IF(SUM(COUNTIFS('Planificación 2026-1'!F:F,"FILIAL",'Planificación 2026-1'!X:X,C103,'Planificación 2026-1'!H:H,"EN"))&gt;0,"P02"," ")</f>
        <v xml:space="preserve"> </v>
      </c>
      <c r="AE103" s="58" t="str">
        <f>IF(SUM(COUNTIFS('Planificación 2026-1'!F:F,"FILIAL",'Planificación 2026-1'!X:X,C103,'Planificación 2026-1'!H:H,"IS"))&gt;0,"P03"," ")</f>
        <v xml:space="preserve"> </v>
      </c>
      <c r="AF103" s="58" t="str">
        <f>IF(SUM(COUNTIFS('Planificación 2026-1'!F:F,"FILIAL",'Planificación 2026-1'!X:X,C103,'Planificación 2026-1'!H:H,"PS"))&gt;0,"P04"," ")</f>
        <v xml:space="preserve"> </v>
      </c>
      <c r="AG103" s="58"/>
      <c r="AH103" s="58" t="str">
        <f>IF(SUM(COUNTIFS('Planificación 2026-1'!F:F,"FILIAL",'Planificación 2026-1'!X:X,C103,'Planificación 2026-1'!H:H,"IN"))&gt;0,"P06"," ")</f>
        <v xml:space="preserve"> </v>
      </c>
      <c r="AI103" s="58" t="str">
        <f>IF(SUM(COUNTIFS('Planificación 2026-1'!F:F,"FILIAL",'Planificación 2026-1'!X:X,C103,'Planificación 2026-1'!H:H,"CA"))&gt;0,"P07"," ")</f>
        <v xml:space="preserve"> </v>
      </c>
      <c r="AJ103" s="58" t="str">
        <f>IF(SUM(COUNTIFS('Planificación 2026-1'!F:F,"FILIAL",'Planificación 2026-1'!X:X,C103,'Planificación 2026-1'!H:H,"DE"))&gt;0,"P08"," ")</f>
        <v xml:space="preserve"> </v>
      </c>
      <c r="AK103" s="58" t="str">
        <f>IF(SUM(COUNTIFS('Planificación 2026-1'!F:F,"FILIAL",'Planificación 2026-1'!X:X,C103,'Planificación 2026-1'!H:H,"OB"))&gt;0,"P09"," ")</f>
        <v>P09</v>
      </c>
      <c r="AL103" s="58" t="str">
        <f>IF(SUM(COUNTIFS('Planificación 2026-1'!F:F,"FILIAL",'Planificación 2026-1'!X:X,C103,'Planificación 2026-1'!H:H,"MH"))&gt;0,"P31"," ")</f>
        <v xml:space="preserve"> </v>
      </c>
      <c r="AM103" s="58" t="str">
        <f>IF(SUM(COUNTIFS('Planificación 2026-1'!F:F,"FILIAL",'Planificación 2026-1'!X:X,C103,'Planificación 2026-1'!H:H,"IC"))&gt;0,"P32"," ")</f>
        <v xml:space="preserve"> </v>
      </c>
      <c r="AN103" s="58" t="str">
        <f>IF(SUM(COUNTIFS('Planificación 2026-1'!F:F,"FILIAL",'Planificación 2026-1'!X:X,C103,'Planificación 2026-1'!H:H,"AR"))&gt;0,"P34"," ")</f>
        <v xml:space="preserve"> </v>
      </c>
      <c r="AO103" s="58" t="str">
        <f>IF(SUM(COUNTIFS('Planificación 2026-1'!F:F,"FILIAL",'Planificación 2026-1'!X:X,C103,'Planificación 2026-1'!H:H,"T1"))&gt;0,"P35"," ")</f>
        <v xml:space="preserve"> </v>
      </c>
      <c r="AP103" s="58" t="str">
        <f>IF(SUM(COUNTIFS('Planificación 2026-1'!F:F,"FILIAL",'Planificación 2026-1'!X:X,C103,'Planificación 2026-1'!H:H,"T3"))&gt;0,"P36"," ")</f>
        <v xml:space="preserve"> </v>
      </c>
      <c r="AQ103" s="58" t="str">
        <f>IF(SUM(COUNTIFS('Planificación 2026-1'!F:F,"FILIAL",'Planificación 2026-1'!X:X,C103,'Planificación 2026-1'!H:H,"T2"))&gt;0,"P37"," ")</f>
        <v xml:space="preserve"> </v>
      </c>
      <c r="AR103" s="58" t="str">
        <f>IF(SUM(COUNTIFS('Planificación 2026-1'!F:F,"FILIAL",'Planificación 2026-1'!X:X,C103,'Planificación 2026-1'!H:H,"AE"))&gt;0,"P38"," ")</f>
        <v xml:space="preserve"> </v>
      </c>
      <c r="AS103" s="58" t="str">
        <f>IF(SUM(COUNTIFS('Planificación 2026-1'!F:F,"FILIAL",'Planificación 2026-1'!X:X,C103,'Planificación 2026-1'!H:H,"T4"))&gt;0,"P55"," ")</f>
        <v xml:space="preserve"> </v>
      </c>
      <c r="AT103" s="58" t="str">
        <f>IF(SUM(COUNTIFS('Planificación 2026-1'!F:F,"SUNAMPE",'Planificación 2026-1'!X:X,C103,'Planificación 2026-1'!H:H,"AF"))&gt;0," P01"," ")</f>
        <v xml:space="preserve"> </v>
      </c>
      <c r="AU103" s="58" t="str">
        <f>IF(SUM(COUNTIFS('Planificación 2026-1'!F:F,"SUNAMPE",'Planificación 2026-1'!X:X,C103,'Planificación 2026-1'!H:H,"EN"))&gt;0,"P02"," ")</f>
        <v xml:space="preserve"> </v>
      </c>
      <c r="AV103" s="58" t="str">
        <f>IF(SUM(COUNTIFS('Planificación 2026-1'!F:F,"SUNAMPE",'Planificación 2026-1'!X:X,C103,'Planificación 2026-1'!H:H,"IS"))&gt;0,"P03"," ")</f>
        <v xml:space="preserve"> </v>
      </c>
      <c r="AW103" s="58" t="str">
        <f>IF(SUM(COUNTIFS('Planificación 2026-1'!F:F,"SUNAMPE",'Planificación 2026-1'!X:X,C103,'Planificación 2026-1'!H:H,"PS"))&gt;0,"P04"," ")</f>
        <v xml:space="preserve"> </v>
      </c>
      <c r="AX103" s="58"/>
      <c r="AY103" s="58" t="str">
        <f>IF(SUM(COUNTIFS('Planificación 2026-1'!F:F,"SUNAMPE",'Planificación 2026-1'!X:X,C103,'Planificación 2026-1'!H:H,"IN"))&gt;0,"P06"," ")</f>
        <v xml:space="preserve"> </v>
      </c>
      <c r="AZ103" s="58" t="str">
        <f>IF(SUM(COUNTIFS('Planificación 2026-1'!F:F,"SUNAMPE",'Planificación 2026-1'!X:X,C103,'Planificación 2026-1'!H:H,"CA"))&gt;0,"P07"," ")</f>
        <v xml:space="preserve"> </v>
      </c>
      <c r="BA103" s="58" t="str">
        <f>IF(SUM(COUNTIFS('Planificación 2026-1'!F:F,"SUNAMPE",'Planificación 2026-1'!X:X,C103,'Planificación 2026-1'!H:H,"DE"))&gt;0,"P08"," ")</f>
        <v xml:space="preserve"> </v>
      </c>
      <c r="BB103" s="58" t="str">
        <f>IF(SUM(COUNTIFS('Planificación 2026-1'!F:F,"SUNAMPE",'Planificación 2026-1'!X:X,C103,'Planificación 2026-1'!H:H,"OB"))&gt;0,"P09"," ")</f>
        <v xml:space="preserve"> </v>
      </c>
      <c r="BC103" s="58" t="str">
        <f>IF(SUM(COUNTIFS('Planificación 2026-1'!F:F,"SUNAMPE",'Planificación 2026-1'!X:X,C103,'Planificación 2026-1'!H:H,"MH"))&gt;0,"P31"," ")</f>
        <v xml:space="preserve"> </v>
      </c>
      <c r="BD103" s="58" t="str">
        <f>IF(SUM(COUNTIFS('Planificación 2026-1'!F:F,"SUNAMPE",'Planificación 2026-1'!X:X,C103,'Planificación 2026-1'!H:H,"IC"))&gt;0,"P32"," ")</f>
        <v xml:space="preserve"> </v>
      </c>
      <c r="BE103" s="58" t="str">
        <f>IF(SUM(COUNTIFS('Planificación 2026-1'!F:F,"SUNAMPE",'Planificación 2026-1'!X:X,C103,'Planificación 2026-1'!H:H,"AR"))&gt;0,"P34"," ")</f>
        <v xml:space="preserve"> </v>
      </c>
      <c r="BF103" s="58" t="str">
        <f>IF(SUM(COUNTIFS('Planificación 2026-1'!F:F,"SUNAMPE",'Planificación 2026-1'!X:X,C103,'Planificación 2026-1'!H:H,"T1"))&gt;0,"P35"," ")</f>
        <v xml:space="preserve"> </v>
      </c>
      <c r="BG103" s="58" t="str">
        <f>IF(SUM(COUNTIFS('Planificación 2026-1'!F:F,"SUNAMPE",'Planificación 2026-1'!X:X,C103,'Planificación 2026-1'!H:H,"T3"))&gt;0,"P36"," ")</f>
        <v xml:space="preserve"> </v>
      </c>
      <c r="BH103" s="58" t="str">
        <f>IF(SUM(COUNTIFS('Planificación 2026-1'!F:F,"SUNAMPE",'Planificación 2026-1'!X:X,C103,'Planificación 2026-1'!H:H,"T2"))&gt;0,"P37"," ")</f>
        <v xml:space="preserve"> </v>
      </c>
      <c r="BI103" s="58" t="str">
        <f>IF(SUM(COUNTIFS('Planificación 2026-1'!F:F,"SUNAMPE",'Planificación 2026-1'!X:X,C103,'Planificación 2026-1'!H:H,"AE"))&gt;0,"P38"," ")</f>
        <v xml:space="preserve"> </v>
      </c>
      <c r="BJ103" s="58" t="str">
        <f>IF(SUM(COUNTIFS('Planificación 2026-1'!F:F,"SUNAMPE",'Planificación 2026-1'!X:X,C103,'Planificación 2026-1'!H:H,"T4"))&gt;0,"P55"," ")</f>
        <v>P55</v>
      </c>
      <c r="BK103" s="58" t="str">
        <f>IF(SUM(COUNTIFS('Planificación 2026-1'!F:F,"HUAURA",'Planificación 2026-1'!X:X,C103,'Planificación 2026-1'!H:H,"AF"))&gt;0," P01"," ")</f>
        <v xml:space="preserve"> </v>
      </c>
      <c r="BL103" s="58" t="str">
        <f>IF(SUM(COUNTIFS('Planificación 2026-1'!F:F,"HUAURA",'Planificación 2026-1'!X:X,C103,'Planificación 2026-1'!H:H,"EN"))&gt;0,"P02"," ")</f>
        <v xml:space="preserve"> </v>
      </c>
      <c r="BM103" s="58" t="str">
        <f>IF(SUM(COUNTIFS('Planificación 2026-1'!F:F,"HUAURA",'Planificación 2026-1'!X:X,C103,'Planificación 2026-1'!H:H,"IS"))&gt;0,"P03"," ")</f>
        <v xml:space="preserve"> </v>
      </c>
      <c r="BN103" s="58" t="str">
        <f>IF(SUM(COUNTIFS('Planificación 2026-1'!F:F,"HUAURA",'Planificación 2026-1'!X:X,C103,'Planificación 2026-1'!H:H,"PS"))&gt;0,"P04"," ")</f>
        <v xml:space="preserve"> </v>
      </c>
      <c r="BO103" s="58"/>
      <c r="BP103" s="58" t="str">
        <f>IF(SUM(COUNTIFS('Planificación 2026-1'!F:F,"HUAURA",'Planificación 2026-1'!X:X,C103,'Planificación 2026-1'!H:H,"IN"))&gt;0,"P06"," ")</f>
        <v xml:space="preserve"> </v>
      </c>
      <c r="BQ103" s="58" t="str">
        <f>IF(SUM(COUNTIFS('Planificación 2026-1'!F:F,"HUAURA",'Planificación 2026-1'!X:X,C103,'Planificación 2026-1'!H:H,"CA"))&gt;0,"P07"," ")</f>
        <v xml:space="preserve"> </v>
      </c>
      <c r="BR103" s="58" t="str">
        <f>IF(SUM(COUNTIFS('Planificación 2026-1'!F:F,"HUAURA",'Planificación 2026-1'!X:X,C103,'Planificación 2026-1'!H:H,"DE"))&gt;0,"P08"," ")</f>
        <v xml:space="preserve"> </v>
      </c>
      <c r="BS103" s="58" t="str">
        <f>IF(SUM(COUNTIFS('Planificación 2026-1'!F:F,"HUAURA",'Planificación 2026-1'!X:X,C103,'Planificación 2026-1'!H:H,"OB"))&gt;0,"P09"," ")</f>
        <v xml:space="preserve"> </v>
      </c>
      <c r="BT103" s="58" t="str">
        <f>IF(SUM(COUNTIFS('Planificación 2026-1'!F:F,"HUAURA",'Planificación 2026-1'!X:X,C103,'Planificación 2026-1'!H:H,"MH"))&gt;0,"P31"," ")</f>
        <v xml:space="preserve"> </v>
      </c>
      <c r="BU103" s="58" t="str">
        <f>IF(SUM(COUNTIFS('Planificación 2026-1'!F:F,"HUAURA",'Planificación 2026-1'!X:X,C103,'Planificación 2026-1'!H:H,"IC"))&gt;0,"P32"," ")</f>
        <v xml:space="preserve"> </v>
      </c>
      <c r="BV103" s="58" t="str">
        <f>IF(SUM(COUNTIFS('Planificación 2026-1'!F:F,"HUAURA",'Planificación 2026-1'!X:X,C103,'Planificación 2026-1'!H:H,"AR"))&gt;0,"P34"," ")</f>
        <v xml:space="preserve"> </v>
      </c>
      <c r="BW103" s="58" t="str">
        <f>IF(SUM(COUNTIFS('Planificación 2026-1'!F:F,"HUAURA",'Planificación 2026-1'!X:X,C103,'Planificación 2026-1'!H:H,"T1"))&gt;0,"P35"," ")</f>
        <v xml:space="preserve"> </v>
      </c>
      <c r="BX103" s="58" t="str">
        <f>IF(SUM(COUNTIFS('Planificación 2026-1'!F:F,"HUAURA",'Planificación 2026-1'!X:X,C103,'Planificación 2026-1'!H:H,"T3"))&gt;0,"P36"," ")</f>
        <v xml:space="preserve"> </v>
      </c>
      <c r="BY103" s="58" t="str">
        <f>IF(SUM(COUNTIFS('Planificación 2026-1'!F:F,"HUAURA",'Planificación 2026-1'!X:X,C103,'Planificación 2026-1'!H:H,"T2"))&gt;0,"P37"," ")</f>
        <v xml:space="preserve"> </v>
      </c>
      <c r="BZ103" s="58" t="str">
        <f>IF(SUM(COUNTIFS('Planificación 2026-1'!F:F,"HUAURA",'Planificación 2026-1'!X:X,C103,'Planificación 2026-1'!H:H,"AE"))&gt;0,"P38"," ")</f>
        <v xml:space="preserve"> </v>
      </c>
      <c r="CA103" s="58" t="str">
        <f>IF(SUM(COUNTIFS('Planificación 2026-1'!F:F,"HUAURA",'Planificación 2026-1'!X:X,C103,'Planificación 2026-1'!H:H,"T4"))&gt;0,"P55"," ")</f>
        <v xml:space="preserve"> </v>
      </c>
      <c r="CB103" s="59">
        <f>SUMIFS('Planificación 2026-1'!S:S,'Planificación 2026-1'!X:X,C103,'Planificación 2026-1'!H:H,"AF",'Planificación 2026-1'!I:I,"&gt;2")</f>
        <v>0</v>
      </c>
      <c r="CC103" s="59">
        <f>SUMIFS('Planificación 2026-1'!S:S,'Planificación 2026-1'!X:X,C103,'Planificación 2026-1'!H:H,"EN",'Planificación 2026-1'!I:I,"&gt;2")</f>
        <v>22</v>
      </c>
      <c r="CD103" s="59">
        <f>SUMIFS('Planificación 2026-1'!S:S,'Planificación 2026-1'!X:X,C103,'Planificación 2026-1'!H:H,"IS",'Planificación 2026-1'!I:I,"&gt;2")</f>
        <v>0</v>
      </c>
      <c r="CE103" s="59">
        <f>SUMIFS('Planificación 2026-1'!S:S,'Planificación 2026-1'!X:X,C103,'Planificación 2026-1'!H:H,"PS",'Planificación 2026-1'!I:I,"&gt;2")</f>
        <v>0</v>
      </c>
      <c r="CF103" s="59">
        <f>SUMIFS('Planificación 2026-1'!S:S,'Planificación 2026-1'!X:X,C103,'Planificación 2026-1'!H:H,"IN",'Planificación 2026-1'!I:I,"&gt;2")</f>
        <v>0</v>
      </c>
      <c r="CG103" s="59">
        <f>SUMIFS('Planificación 2026-1'!S:S,'Planificación 2026-1'!X:X,C103,'Planificación 2026-1'!H:H,"CA",'Planificación 2026-1'!I:I,"&gt;2")</f>
        <v>0</v>
      </c>
      <c r="CH103" s="59">
        <f>SUMIFS('Planificación 2026-1'!S:S,'Planificación 2026-1'!X:X,C103,'Planificación 2026-1'!H:H,"DE",'Planificación 2026-1'!I:I,"&gt;2")</f>
        <v>0</v>
      </c>
      <c r="CI103" s="59">
        <f>SUMIFS('Planificación 2026-1'!S:S,'Planificación 2026-1'!X:X,C103,'Planificación 2026-1'!H:H,"OB",'Planificación 2026-1'!I:I,"&gt;2")</f>
        <v>10</v>
      </c>
      <c r="CJ103" s="59">
        <f>SUMIFS('Planificación 2026-1'!S:S,'Planificación 2026-1'!X:X,C103,'Planificación 2026-1'!H:H,"MH",'Planificación 2026-1'!I:I,"&gt;2")</f>
        <v>0</v>
      </c>
      <c r="CK103" s="59">
        <f>SUMIFS('Planificación 2026-1'!S:S,'Planificación 2026-1'!X:X,C103,'Planificación 2026-1'!H:H,"IC",'Planificación 2026-1'!I:I,"&gt;2")</f>
        <v>0</v>
      </c>
      <c r="CL103" s="59">
        <f>SUMIFS('Planificación 2026-1'!S:S,'Planificación 2026-1'!X:X,C103,'Planificación 2026-1'!H:H,"AR",'Planificación 2026-1'!I:I,"&gt;2")</f>
        <v>0</v>
      </c>
      <c r="CM103" s="59">
        <f>SUMIFS('Planificación 2026-1'!S:S,'Planificación 2026-1'!X:X,C103,'Planificación 2026-1'!H:H,"AE",'Planificación 2026-1'!I:I,"&gt;2")</f>
        <v>0</v>
      </c>
      <c r="CN103" s="59">
        <f>SUMIFS('Planificación 2026-1'!S:S,'Planificación 2026-1'!X:X,C103,'Planificación 2026-1'!H:H,"T1",'Planificación 2026-1'!I:I,"&gt;2")</f>
        <v>0</v>
      </c>
      <c r="CO103" s="59">
        <f>SUMIFS('Planificación 2026-1'!S:S,'Planificación 2026-1'!X:X,C103,'Planificación 2026-1'!H:H,"T3",'Planificación 2026-1'!I:I,"&gt;2")</f>
        <v>0</v>
      </c>
      <c r="CP103" s="59">
        <f>SUMIFS('Planificación 2026-1'!S:S,'Planificación 2026-1'!X:X,C103,'Planificación 2026-1'!H:H,"T2",'Planificación 2026-1'!I:I,"&gt;2")</f>
        <v>0</v>
      </c>
      <c r="CQ103" s="59">
        <f>SUMIFS('Planificación 2026-1'!S:S,'Planificación 2026-1'!X:X,C103,'Planificación 2026-1'!H:H,"T4",'Planificación 2026-1'!I:I,"&gt;2")</f>
        <v>5</v>
      </c>
      <c r="CR103" s="59">
        <f>SUMIFS('Planificación 2026-1'!S:S,'Planificación 2026-1'!X:X,C103,'Planificación 2026-1'!H:H,"AF",'Planificación 2026-1'!I:I,"&lt;3")</f>
        <v>0</v>
      </c>
      <c r="CS103" s="59">
        <f>SUMIFS('Planificación 2026-1'!S:S,'Planificación 2026-1'!X:X,C103,'Planificación 2026-1'!H:H,"EN",'Planificación 2026-1'!I:I,"&lt;3")</f>
        <v>0</v>
      </c>
      <c r="CT103" s="59">
        <f>SUMIFS('Planificación 2026-1'!S:S,'Planificación 2026-1'!X:X,C103,'Planificación 2026-1'!H:H,"IS",'Planificación 2026-1'!I:I,"&lt;3")</f>
        <v>0</v>
      </c>
      <c r="CU103" s="59">
        <f>SUMIFS('Planificación 2026-1'!S:S,'Planificación 2026-1'!X:X,C103,'Planificación 2026-1'!H:H,"PS",'Planificación 2026-1'!I:I,"&lt;3")</f>
        <v>0</v>
      </c>
      <c r="CV103" s="59">
        <f>SUMIFS('Planificación 2026-1'!S:S,'Planificación 2026-1'!X:X,C103,'Planificación 2026-1'!H:H,"IN",'Planificación 2026-1'!I:I,"&lt;3")</f>
        <v>0</v>
      </c>
      <c r="CW103" s="59">
        <f>SUMIFS('Planificación 2026-1'!S:S,'Planificación 2026-1'!X:X,C103,'Planificación 2026-1'!H:H,"CA",'Planificación 2026-1'!I:I,"&lt;3")</f>
        <v>0</v>
      </c>
      <c r="CX103" s="59">
        <f>SUMIFS('Planificación 2026-1'!S:S,'Planificación 2026-1'!X:X,C103,'Planificación 2026-1'!H:H,"DE",'Planificación 2026-1'!I:I,"&lt;3")</f>
        <v>0</v>
      </c>
      <c r="CY103" s="59">
        <f>SUMIFS('Planificación 2026-1'!S:S,'Planificación 2026-1'!X:X,C103,'Planificación 2026-1'!H:H,"OB",'Planificación 2026-1'!I:I,"&lt;3")</f>
        <v>0</v>
      </c>
      <c r="CZ103" s="59">
        <f>SUMIFS('Planificación 2026-1'!S:S,'Planificación 2026-1'!X:X,C103,'Planificación 2026-1'!H:H,"MH",'Planificación 2026-1'!I:I,"&lt;3")</f>
        <v>0</v>
      </c>
      <c r="DA103" s="59">
        <f>SUMIFS('Planificación 2026-1'!S:S,'Planificación 2026-1'!X:X,C103,'Planificación 2026-1'!H:H,"IC",'Planificación 2026-1'!I:I,"&lt;3")</f>
        <v>0</v>
      </c>
      <c r="DB103" s="59">
        <f>SUMIFS('Planificación 2026-1'!S:S,'Planificación 2026-1'!X:X,C103,'Planificación 2026-1'!H:H,"AR",'Planificación 2026-1'!I:I,"&lt;3")</f>
        <v>0</v>
      </c>
      <c r="DC103" s="59">
        <f>SUMIFS('Planificación 2026-1'!S:S,'Planificación 2026-1'!X:X,C103,'Planificación 2026-1'!H:H,"AE",'Planificación 2026-1'!I:I,"&lt;3")</f>
        <v>0</v>
      </c>
      <c r="DD103" s="59">
        <f>SUMIFS('Planificación 2026-1'!S:S,'Planificación 2026-1'!X:X,C103,'Planificación 2026-1'!H:H,"T1",'Planificación 2026-1'!I:I,"&lt;3")</f>
        <v>0</v>
      </c>
      <c r="DE103" s="59">
        <f>SUMIFS('Planificación 2026-1'!S:S,'Planificación 2026-1'!X:X,C103,'Planificación 2026-1'!H:H,"T3",'Planificación 2026-1'!I:I,"&lt;3")</f>
        <v>0</v>
      </c>
      <c r="DF103" s="59">
        <f>SUMIFS('Planificación 2026-1'!S:S,'Planificación 2026-1'!X:X,C103,'Planificación 2026-1'!H:H,"T2",'Planificación 2026-1'!I:I,"&lt;3")</f>
        <v>0</v>
      </c>
      <c r="DG103" s="59">
        <f>SUMIFS('Planificación 2026-1'!S:S,'Planificación 2026-1'!X:X,C103,'Planificación 2026-1'!H:H,"T4",'Planificación 2026-1'!I:I,"&lt;3")</f>
        <v>0</v>
      </c>
      <c r="DH103" s="58" t="str">
        <f t="shared" si="17"/>
        <v>P02</v>
      </c>
      <c r="DI103" s="27">
        <f>IF(C103="","",SUMIFS('Planificación 2026-1'!S:S,'Planificación 2026-1'!X:X,C103,'Planificación 2026-1'!F:F,"PRINCIPAL",'Planificación 2026-1'!Y:Y,"VIRTUAL"))</f>
        <v>4</v>
      </c>
      <c r="DJ103" s="27">
        <f>IF(C103="","",SUMIFS('Planificación 2026-1'!S:S,'Planificación 2026-1'!X:X,C103,'Planificación 2026-1'!F:F,"PRINCIPAL",'Planificación 2026-1'!Y:Y,"PRESENCIAL"))</f>
        <v>18</v>
      </c>
      <c r="DK103" s="27">
        <f>IF(C103="","",SUMIFS('Planificación 2026-1'!S:S,'Planificación 2026-1'!X:X,C103,'Planificación 2026-1'!F:F,"PRINCIPAL",'Planificación 2026-1'!Y:Y,"HIBRIDO PRESENCIAL"))</f>
        <v>0</v>
      </c>
      <c r="DL103" s="58" t="str">
        <f t="shared" si="18"/>
        <v>P09</v>
      </c>
      <c r="DM103" s="58">
        <f>IF(C103="","",SUMIFS('Planificación 2026-1'!S:S,'Planificación 2026-1'!X:X,C103,'Planificación 2026-1'!F:F,"FILIAL",'Planificación 2026-1'!Y:Y,"VIRTUAL"))</f>
        <v>6</v>
      </c>
      <c r="DN103" s="60">
        <f>IF(C103="","",SUMIFS('Planificación 2026-1'!S:S,'Planificación 2026-1'!X:X,C103,'Planificación 2026-1'!F:F,"FILIAL",'Planificación 2026-1'!Y:Y,"PRESENCIAL"))</f>
        <v>4</v>
      </c>
      <c r="DO103" s="29">
        <f>IF(C103="","",SUMIFS('Planificación 2026-1'!S:S,'Planificación 2026-1'!X:X,C103,'Planificación 2026-1'!F:F,"FILIAL",'Planificación 2026-1'!Y:Y,"HIBRIDO PRESENCIAL"))</f>
        <v>0</v>
      </c>
      <c r="DP103" s="61" t="str">
        <f t="shared" si="19"/>
        <v>P55</v>
      </c>
      <c r="DQ103" s="58">
        <f>IF(C103="","",SUMIFS('Planificación 2026-1'!S:S,'Planificación 2026-1'!X:X,C103,'Planificación 2026-1'!F:F,"SUNAMPE",'Planificación 2026-1'!Y:Y,"VIRTUAL"))</f>
        <v>5</v>
      </c>
      <c r="DR103" s="29">
        <f>IF(C103="","",SUMIFS('Planificación 2026-1'!S:S,'Planificación 2026-1'!X:X,C103,'Planificación 2026-1'!F:F,"SUNAMPE",'Planificación 2026-1'!Y:Y,"PRESENCIAL"))</f>
        <v>0</v>
      </c>
      <c r="DS103" s="61" t="str">
        <f t="shared" si="20"/>
        <v/>
      </c>
      <c r="DT103" s="58">
        <f>IF(C103="","",SUMIFS('Planificación 2026-1'!S:S,'Planificación 2026-1'!X:X,C103,'Planificación 2026-1'!F:F,"HUAURA",'Planificación 2026-1'!Y:Y,"VIRTUAL"))</f>
        <v>0</v>
      </c>
      <c r="DU103" s="29">
        <f>IF(C103="","",SUMIFS('Planificación 2026-1'!S:S,'Planificación 2026-1'!X:X,C103,'Planificación 2026-1'!F:F,"HUAURA",'Planificación 2026-1'!Y:Y,"PRESENCIAL"))</f>
        <v>0</v>
      </c>
      <c r="DV103" s="32">
        <f>SUMIFS('Planificación 2026-1'!S:S,'Planificación 2026-1'!X:X,C103,'Planificación 2026-1'!F:F,"PRINCIPAL",'Planificación 2026-1'!Y:Y,"VIRTUAL",'Planificación 2026-1'!I:I,"&gt;2")</f>
        <v>4</v>
      </c>
      <c r="DW103" s="32">
        <f>SUMIFS('Planificación 2026-1'!S:S,'Planificación 2026-1'!X:X,C103,'Planificación 2026-1'!F:F,"PRINCIPAL",'Planificación 2026-1'!Y:Y,"&lt;&gt;VIRTUAL",'Planificación 2026-1'!I:I,"&gt;2")</f>
        <v>18</v>
      </c>
      <c r="DX103" s="32">
        <f>SUMIFS('Planificación 2026-1'!S:S,'Planificación 2026-1'!X:X,C103,'Planificación 2026-1'!F:F,"SUNAMPE",'Planificación 2026-1'!Y:Y,"VIRTUAL",'Planificación 2026-1'!I:I,"&gt;2")</f>
        <v>5</v>
      </c>
      <c r="DY103" s="32">
        <f>SUMIFS('Planificación 2026-1'!S:S,'Planificación 2026-1'!X:X,C103,'Planificación 2026-1'!F:F,"SUNAMPE",'Planificación 2026-1'!Y:Y,"&lt;&gt;VIRTUAL",'Planificación 2026-1'!I:I,"&gt;2")</f>
        <v>0</v>
      </c>
      <c r="DZ103" s="32">
        <f>SUMIFS('Planificación 2026-1'!S:S,'Planificación 2026-1'!X:X,C103,'Planificación 2026-1'!F:F,"FILIAL",'Planificación 2026-1'!Y:Y,"VIRTUAL",'Planificación 2026-1'!I:I,"&gt;2")</f>
        <v>6</v>
      </c>
      <c r="EA103" s="32">
        <f>SUMIFS('Planificación 2026-1'!S:S,'Planificación 2026-1'!X:X,C103,'Planificación 2026-1'!F:F,"FILIAL",'Planificación 2026-1'!Y:Y,"&lt;&gt;VIRTUAL",'Planificación 2026-1'!I:I,"&gt;2")</f>
        <v>4</v>
      </c>
      <c r="EB103" s="32">
        <f>SUMIFS('Planificación 2026-1'!S:S,'Planificación 2026-1'!X:X,C103,'Planificación 2026-1'!F:F,"PORUMA",'Planificación 2026-1'!Y:Y,"VIRTUAL",'Planificación 2026-1'!I:I,"&gt;2")</f>
        <v>0</v>
      </c>
      <c r="EC103" s="32">
        <f>SUMIFS('Planificación 2026-1'!S:S,'Planificación 2026-1'!X:X,C103,'Planificación 2026-1'!F:F,"PORUMA",'Planificación 2026-1'!Y:Y,"&lt;&gt;VIRTUAL",'Planificación 2026-1'!I:I,"&gt;2")</f>
        <v>0</v>
      </c>
      <c r="ED103" s="32">
        <f>SUMIFS('Planificación 2026-1'!S:S,'Planificación 2026-1'!X:X,C103,'Planificación 2026-1'!F:F,"HUAURA",'Planificación 2026-1'!Y:Y,"VIRTUAL",'Planificación 2026-1'!I:I,"&gt;2")</f>
        <v>0</v>
      </c>
      <c r="EE103" s="32">
        <f>SUMIFS('Planificación 2026-1'!S:S,'Planificación 2026-1'!X:X,C103,'Planificación 2026-1'!F:F,"HUAURA",'Planificación 2026-1'!Y:Y,"&lt;&gt;VIRTUAL",'Planificación 2026-1'!I:I,"&gt;2")</f>
        <v>0</v>
      </c>
      <c r="EF103" s="32">
        <f>SUMIFS('Planificación 2026-1'!S:S,'Planificación 2026-1'!X:X,C103,'Planificación 2026-1'!F:F,"PRINCIPAL",'Planificación 2026-1'!Y:Y,"VIRTUAL",'Planificación 2026-1'!I:I,"&lt;3")</f>
        <v>0</v>
      </c>
      <c r="EG103" s="32">
        <f>SUMIFS('Planificación 2026-1'!S:S,'Planificación 2026-1'!X:X,C103,'Planificación 2026-1'!F:F,"PRINCIPAL",'Planificación 2026-1'!Y:Y,"&lt;&gt;VIRTUAL",'Planificación 2026-1'!I:I,"&lt;3")</f>
        <v>0</v>
      </c>
      <c r="EH103" s="32">
        <f>SUMIFS('Planificación 2026-1'!S:S,'Planificación 2026-1'!X:X,C103,'Planificación 2026-1'!F:F,"SUNAMPE",'Planificación 2026-1'!Y:Y,"VIRTUAL",'Planificación 2026-1'!I:I,"&lt;3")</f>
        <v>0</v>
      </c>
      <c r="EI103" s="32">
        <f>SUMIFS('Planificación 2026-1'!S:S,'Planificación 2026-1'!X:X,C103,'Planificación 2026-1'!F:F,"SUNAMPE",'Planificación 2026-1'!Y:Y,"&lt;&gt;VIRTUAL",'Planificación 2026-1'!I:I,"&lt;3")</f>
        <v>0</v>
      </c>
      <c r="EJ103" s="32">
        <f>SUMIFS('Planificación 2026-1'!S:S,'Planificación 2026-1'!X:X,C103,'Planificación 2026-1'!F:F,"FILIAL",'Planificación 2026-1'!Y:Y,"VIRTUAL",'Planificación 2026-1'!I:I,"&lt;3")</f>
        <v>0</v>
      </c>
      <c r="EK103" s="32">
        <f>SUMIFS('Planificación 2026-1'!S:S,'Planificación 2026-1'!X:X,C103,'Planificación 2026-1'!F:F,"FILIAL",'Planificación 2026-1'!Y:Y,"&lt;&gt;VIRTUAL",'Planificación 2026-1'!I:I,"&lt;3")</f>
        <v>0</v>
      </c>
      <c r="EL103" s="32">
        <f>SUMIFS('Planificación 2026-1'!S:S,'Planificación 2026-1'!X:X,C103,'Planificación 2026-1'!F:F,"PORUMA",'Planificación 2026-1'!Y:Y,"VIRTUAL",'Planificación 2026-1'!I:I,"&lt;3")</f>
        <v>0</v>
      </c>
      <c r="EM103" s="32">
        <f>SUMIFS('Planificación 2026-1'!S:S,'Planificación 2026-1'!X:X,C103,'Planificación 2026-1'!F:F,"PORUMA",'Planificación 2026-1'!Y:Y,"&lt;&gt;VIRTUAL",'Planificación 2026-1'!I:I,"&lt;3")</f>
        <v>0</v>
      </c>
      <c r="EN103" s="32">
        <f>SUMIFS('Planificación 2026-1'!S:S,'Planificación 2026-1'!X:X,C103,'Planificación 2026-1'!F:F,"HUAURA",'Planificación 2026-1'!Y:Y,"VIRTUAL",'Planificación 2026-1'!I:I,"&lt;3")</f>
        <v>0</v>
      </c>
      <c r="EO103" s="32">
        <f>SUMIFS('Planificación 2026-1'!S:S,'Planificación 2026-1'!X:X,C103,'Planificación 2026-1'!F:F,"HUAURA",'Planificación 2026-1'!Y:Y,"&lt;&gt;VIRTUAL",'Planificación 2026-1'!I:I,"&lt;3")</f>
        <v>0</v>
      </c>
      <c r="EP103" s="32">
        <f t="shared" si="32"/>
        <v>10</v>
      </c>
      <c r="EQ103" s="32">
        <f t="shared" si="21"/>
        <v>0</v>
      </c>
      <c r="ER103" s="32">
        <f t="shared" si="22"/>
        <v>0</v>
      </c>
      <c r="ES103" s="32">
        <f t="shared" si="23"/>
        <v>22</v>
      </c>
      <c r="ET103" s="32">
        <f t="shared" si="24"/>
        <v>5</v>
      </c>
      <c r="EU103" s="32">
        <f t="shared" si="25"/>
        <v>37</v>
      </c>
      <c r="EV103" s="32" t="b">
        <f>EXACT(EU103,E103)</f>
        <v>1</v>
      </c>
      <c r="EW103" s="32"/>
      <c r="EX103" s="32">
        <f t="shared" si="14"/>
        <v>15</v>
      </c>
      <c r="EY103" s="32">
        <f t="shared" si="15"/>
        <v>22</v>
      </c>
      <c r="EZ103" s="32" t="b">
        <f>EXACT(SUM(EX103:EY103),E103)</f>
        <v>1</v>
      </c>
      <c r="FA103" s="32" t="str">
        <f t="shared" si="16"/>
        <v>SEDE-FILIAL-HUAURA</v>
      </c>
      <c r="FB103" s="32" t="str">
        <f t="shared" si="26"/>
        <v>MAS PRESENCIAL</v>
      </c>
    </row>
    <row r="104" spans="1:158">
      <c r="A104" s="33"/>
      <c r="B104" s="65">
        <v>101</v>
      </c>
      <c r="C104" s="32" t="s">
        <v>307</v>
      </c>
      <c r="D104" s="429">
        <v>21851873</v>
      </c>
      <c r="E104" s="62">
        <f>SUMIF('Planificación 2026-1'!X:X,C104,'Planificación 2026-1'!S:S)</f>
        <v>18</v>
      </c>
      <c r="F104" s="63" t="s">
        <v>203</v>
      </c>
      <c r="G104" s="454" t="s">
        <v>308</v>
      </c>
      <c r="H104" s="64" t="s">
        <v>181</v>
      </c>
      <c r="I104" s="64" t="s">
        <v>152</v>
      </c>
      <c r="J104" s="32" t="s">
        <v>181</v>
      </c>
      <c r="K104" s="32" t="s">
        <v>152</v>
      </c>
      <c r="L104" s="57" t="str">
        <f>IF(SUM(COUNTIFS('Planificación 2026-1'!F:F,"PRINCIPAL",'Planificación 2026-1'!X:X,C104,'Planificación 2026-1'!H:H,"AF"))&gt;0,"P01"," ")</f>
        <v xml:space="preserve"> </v>
      </c>
      <c r="M104" s="58" t="str">
        <f>IF(SUM(COUNTIFS('Planificación 2026-1'!F:F,"PRINCIPAL",'Planificación 2026-1'!X:X,C104,'Planificación 2026-1'!H:H,"EN"))&gt;0,"P02"," ")</f>
        <v xml:space="preserve"> </v>
      </c>
      <c r="N104" s="58" t="str">
        <f>IF(SUM(COUNTIFS('Planificación 2026-1'!F:F,"PRINCIPAL",'Planificación 2026-1'!X:X,C104,'Planificación 2026-1'!H:H,"IS"))&gt;0,"P03"," ")</f>
        <v xml:space="preserve"> </v>
      </c>
      <c r="O104" s="58" t="str">
        <f>IF(SUM(COUNTIFS('Planificación 2026-1'!F:F,"PRINCIPAL",'Planificación 2026-1'!X:X,C104,'Planificación 2026-1'!H:H,"PS"))&gt;0,"P04"," ")</f>
        <v>P04</v>
      </c>
      <c r="P104" s="58"/>
      <c r="Q104" s="58" t="str">
        <f>IF(SUM(COUNTIFS('Planificación 2026-1'!F:F,"PRINCIPAL",'Planificación 2026-1'!X:X,C104,'Planificación 2026-1'!H:H,"IN"))&gt;0,"P06"," ")</f>
        <v xml:space="preserve"> </v>
      </c>
      <c r="R104" s="58" t="str">
        <f>IF(SUM(COUNTIFS('Planificación 2026-1'!F:F,"PRINCIPAL",'Planificación 2026-1'!X:X,C104,'Planificación 2026-1'!H:H,"CA"))&gt;0,"P07"," ")</f>
        <v xml:space="preserve"> </v>
      </c>
      <c r="S104" s="58" t="str">
        <f>IF(SUM(COUNTIFS('Planificación 2026-1'!F:F,"PRINCIPAL",'Planificación 2026-1'!X:X,C104,'Planificación 2026-1'!H:H,"DE"))&gt;0,"P08"," ")</f>
        <v xml:space="preserve"> </v>
      </c>
      <c r="T104" s="58" t="str">
        <f>IF(SUM(COUNTIFS('Planificación 2026-1'!F:F,"PRINCIPAL",'Planificación 2026-1'!X:X,C104,'Planificación 2026-1'!H:H,"OB"))&gt;0,"P09"," ")</f>
        <v xml:space="preserve"> </v>
      </c>
      <c r="U104" s="58" t="str">
        <f>IF(SUM(COUNTIFS('Planificación 2026-1'!F:F,"PRINCIPAL",'Planificación 2026-1'!X:X,C104,'Planificación 2026-1'!H:H,"MH"))&gt;0,"P31"," ")</f>
        <v xml:space="preserve"> </v>
      </c>
      <c r="V104" s="58" t="str">
        <f>IF(SUM(COUNTIFS('Planificación 2026-1'!F:F,"PRINCIPAL",'Planificación 2026-1'!X:X,C104,'Planificación 2026-1'!H:H,"IC"))&gt;0,"P32"," ")</f>
        <v xml:space="preserve"> </v>
      </c>
      <c r="W104" s="58" t="str">
        <f>IF(SUM(COUNTIFS('Planificación 2026-1'!F:F,"PRINCIPAL",'Planificación 2026-1'!X:X,C104,'Planificación 2026-1'!H:H,"AR"))&gt;0,"P34"," ")</f>
        <v xml:space="preserve"> </v>
      </c>
      <c r="X104" s="58" t="str">
        <f>IF(SUM(COUNTIFS('Planificación 2026-1'!F:F,"PRINCIPAL",'Planificación 2026-1'!X:X,C104,'Planificación 2026-1'!H:H,"T1"))&gt;0,"P35"," ")</f>
        <v xml:space="preserve"> </v>
      </c>
      <c r="Y104" s="58" t="str">
        <f>IF(SUM(COUNTIFS('Planificación 2026-1'!F:F,"PRINCIPAL",'Planificación 2026-1'!X:X,C104,'Planificación 2026-1'!H:H,"T3"))&gt;0,"P36"," ")</f>
        <v xml:space="preserve"> </v>
      </c>
      <c r="Z104" s="58" t="str">
        <f>IF(SUM(COUNTIFS('Planificación 2026-1'!F:F,"PRINCIPAL",'Planificación 2026-1'!X:X,C104,'Planificación 2026-1'!H:H,"T2"))&gt;0,"P37"," ")</f>
        <v xml:space="preserve"> </v>
      </c>
      <c r="AA104" s="58" t="str">
        <f>IF(SUM(COUNTIFS('Planificación 2026-1'!F:F,"PRINCIPAL",'Planificación 2026-1'!X:X,C104,'Planificación 2026-1'!H:H,"AE"))&gt;0,"P38"," ")</f>
        <v xml:space="preserve"> </v>
      </c>
      <c r="AB104" s="58" t="str">
        <f>IF(SUM(COUNTIFS('Planificación 2026-1'!F:F,"PRINCIPAL",'Planificación 2026-1'!X:X,C104,'Planificación 2026-1'!H:H,"T4"))&gt;0,"P55"," ")</f>
        <v xml:space="preserve"> </v>
      </c>
      <c r="AC104" s="58" t="str">
        <f>IF(SUM(COUNTIFS('Planificación 2026-1'!F:F,"FILIAL",'Planificación 2026-1'!X:X,C104,'Planificación 2026-1'!H:H,"AF"))&gt;0," P01"," ")</f>
        <v xml:space="preserve"> </v>
      </c>
      <c r="AD104" s="58" t="str">
        <f>IF(SUM(COUNTIFS('Planificación 2026-1'!F:F,"FILIAL",'Planificación 2026-1'!X:X,C104,'Planificación 2026-1'!H:H,"EN"))&gt;0,"P02"," ")</f>
        <v xml:space="preserve"> </v>
      </c>
      <c r="AE104" s="58" t="str">
        <f>IF(SUM(COUNTIFS('Planificación 2026-1'!F:F,"FILIAL",'Planificación 2026-1'!X:X,C104,'Planificación 2026-1'!H:H,"IS"))&gt;0,"P03"," ")</f>
        <v xml:space="preserve"> </v>
      </c>
      <c r="AF104" s="58" t="str">
        <f>IF(SUM(COUNTIFS('Planificación 2026-1'!F:F,"FILIAL",'Planificación 2026-1'!X:X,C104,'Planificación 2026-1'!H:H,"PS"))&gt;0,"P04"," ")</f>
        <v xml:space="preserve"> </v>
      </c>
      <c r="AG104" s="58"/>
      <c r="AH104" s="58" t="str">
        <f>IF(SUM(COUNTIFS('Planificación 2026-1'!F:F,"FILIAL",'Planificación 2026-1'!X:X,C104,'Planificación 2026-1'!H:H,"IN"))&gt;0,"P06"," ")</f>
        <v xml:space="preserve"> </v>
      </c>
      <c r="AI104" s="58" t="str">
        <f>IF(SUM(COUNTIFS('Planificación 2026-1'!F:F,"FILIAL",'Planificación 2026-1'!X:X,C104,'Planificación 2026-1'!H:H,"CA"))&gt;0,"P07"," ")</f>
        <v xml:space="preserve"> </v>
      </c>
      <c r="AJ104" s="58" t="str">
        <f>IF(SUM(COUNTIFS('Planificación 2026-1'!F:F,"FILIAL",'Planificación 2026-1'!X:X,C104,'Planificación 2026-1'!H:H,"DE"))&gt;0,"P08"," ")</f>
        <v xml:space="preserve"> </v>
      </c>
      <c r="AK104" s="58" t="str">
        <f>IF(SUM(COUNTIFS('Planificación 2026-1'!F:F,"FILIAL",'Planificación 2026-1'!X:X,C104,'Planificación 2026-1'!H:H,"OB"))&gt;0,"P09"," ")</f>
        <v xml:space="preserve"> </v>
      </c>
      <c r="AL104" s="58" t="str">
        <f>IF(SUM(COUNTIFS('Planificación 2026-1'!F:F,"FILIAL",'Planificación 2026-1'!X:X,C104,'Planificación 2026-1'!H:H,"MH"))&gt;0,"P31"," ")</f>
        <v xml:space="preserve"> </v>
      </c>
      <c r="AM104" s="58" t="str">
        <f>IF(SUM(COUNTIFS('Planificación 2026-1'!F:F,"FILIAL",'Planificación 2026-1'!X:X,C104,'Planificación 2026-1'!H:H,"IC"))&gt;0,"P32"," ")</f>
        <v xml:space="preserve"> </v>
      </c>
      <c r="AN104" s="58" t="str">
        <f>IF(SUM(COUNTIFS('Planificación 2026-1'!F:F,"FILIAL",'Planificación 2026-1'!X:X,C104,'Planificación 2026-1'!H:H,"AR"))&gt;0,"P34"," ")</f>
        <v xml:space="preserve"> </v>
      </c>
      <c r="AO104" s="58" t="str">
        <f>IF(SUM(COUNTIFS('Planificación 2026-1'!F:F,"FILIAL",'Planificación 2026-1'!X:X,C104,'Planificación 2026-1'!H:H,"T1"))&gt;0,"P35"," ")</f>
        <v xml:space="preserve"> </v>
      </c>
      <c r="AP104" s="58" t="str">
        <f>IF(SUM(COUNTIFS('Planificación 2026-1'!F:F,"FILIAL",'Planificación 2026-1'!X:X,C104,'Planificación 2026-1'!H:H,"T3"))&gt;0,"P36"," ")</f>
        <v xml:space="preserve"> </v>
      </c>
      <c r="AQ104" s="58" t="str">
        <f>IF(SUM(COUNTIFS('Planificación 2026-1'!F:F,"FILIAL",'Planificación 2026-1'!X:X,C104,'Planificación 2026-1'!H:H,"T2"))&gt;0,"P37"," ")</f>
        <v xml:space="preserve"> </v>
      </c>
      <c r="AR104" s="58" t="str">
        <f>IF(SUM(COUNTIFS('Planificación 2026-1'!F:F,"FILIAL",'Planificación 2026-1'!X:X,C104,'Planificación 2026-1'!H:H,"AE"))&gt;0,"P38"," ")</f>
        <v xml:space="preserve"> </v>
      </c>
      <c r="AS104" s="58" t="str">
        <f>IF(SUM(COUNTIFS('Planificación 2026-1'!F:F,"FILIAL",'Planificación 2026-1'!X:X,C104,'Planificación 2026-1'!H:H,"T4"))&gt;0,"P55"," ")</f>
        <v xml:space="preserve"> </v>
      </c>
      <c r="AT104" s="58" t="str">
        <f>IF(SUM(COUNTIFS('Planificación 2026-1'!F:F,"SUNAMPE",'Planificación 2026-1'!X:X,C104,'Planificación 2026-1'!H:H,"AF"))&gt;0," P01"," ")</f>
        <v xml:space="preserve"> </v>
      </c>
      <c r="AU104" s="58" t="str">
        <f>IF(SUM(COUNTIFS('Planificación 2026-1'!F:F,"SUNAMPE",'Planificación 2026-1'!X:X,C104,'Planificación 2026-1'!H:H,"EN"))&gt;0,"P02"," ")</f>
        <v xml:space="preserve"> </v>
      </c>
      <c r="AV104" s="58" t="str">
        <f>IF(SUM(COUNTIFS('Planificación 2026-1'!F:F,"SUNAMPE",'Planificación 2026-1'!X:X,C104,'Planificación 2026-1'!H:H,"IS"))&gt;0,"P03"," ")</f>
        <v xml:space="preserve"> </v>
      </c>
      <c r="AW104" s="58" t="str">
        <f>IF(SUM(COUNTIFS('Planificación 2026-1'!F:F,"SUNAMPE",'Planificación 2026-1'!X:X,C104,'Planificación 2026-1'!H:H,"PS"))&gt;0,"P04"," ")</f>
        <v xml:space="preserve"> </v>
      </c>
      <c r="AX104" s="58"/>
      <c r="AY104" s="58" t="str">
        <f>IF(SUM(COUNTIFS('Planificación 2026-1'!F:F,"SUNAMPE",'Planificación 2026-1'!X:X,C104,'Planificación 2026-1'!H:H,"IN"))&gt;0,"P06"," ")</f>
        <v xml:space="preserve"> </v>
      </c>
      <c r="AZ104" s="58" t="str">
        <f>IF(SUM(COUNTIFS('Planificación 2026-1'!F:F,"SUNAMPE",'Planificación 2026-1'!X:X,C104,'Planificación 2026-1'!H:H,"CA"))&gt;0,"P07"," ")</f>
        <v xml:space="preserve"> </v>
      </c>
      <c r="BA104" s="58" t="str">
        <f>IF(SUM(COUNTIFS('Planificación 2026-1'!F:F,"SUNAMPE",'Planificación 2026-1'!X:X,C104,'Planificación 2026-1'!H:H,"DE"))&gt;0,"P08"," ")</f>
        <v xml:space="preserve"> </v>
      </c>
      <c r="BB104" s="58" t="str">
        <f>IF(SUM(COUNTIFS('Planificación 2026-1'!F:F,"SUNAMPE",'Planificación 2026-1'!X:X,C104,'Planificación 2026-1'!H:H,"OB"))&gt;0,"P09"," ")</f>
        <v xml:space="preserve"> </v>
      </c>
      <c r="BC104" s="58" t="str">
        <f>IF(SUM(COUNTIFS('Planificación 2026-1'!F:F,"SUNAMPE",'Planificación 2026-1'!X:X,C104,'Planificación 2026-1'!H:H,"MH"))&gt;0,"P31"," ")</f>
        <v xml:space="preserve"> </v>
      </c>
      <c r="BD104" s="58" t="str">
        <f>IF(SUM(COUNTIFS('Planificación 2026-1'!F:F,"SUNAMPE",'Planificación 2026-1'!X:X,C104,'Planificación 2026-1'!H:H,"IC"))&gt;0,"P32"," ")</f>
        <v xml:space="preserve"> </v>
      </c>
      <c r="BE104" s="58" t="str">
        <f>IF(SUM(COUNTIFS('Planificación 2026-1'!F:F,"SUNAMPE",'Planificación 2026-1'!X:X,C104,'Planificación 2026-1'!H:H,"AR"))&gt;0,"P34"," ")</f>
        <v xml:space="preserve"> </v>
      </c>
      <c r="BF104" s="58" t="str">
        <f>IF(SUM(COUNTIFS('Planificación 2026-1'!F:F,"SUNAMPE",'Planificación 2026-1'!X:X,C104,'Planificación 2026-1'!H:H,"T1"))&gt;0,"P35"," ")</f>
        <v xml:space="preserve"> </v>
      </c>
      <c r="BG104" s="58" t="str">
        <f>IF(SUM(COUNTIFS('Planificación 2026-1'!F:F,"SUNAMPE",'Planificación 2026-1'!X:X,C104,'Planificación 2026-1'!H:H,"T3"))&gt;0,"P36"," ")</f>
        <v xml:space="preserve"> </v>
      </c>
      <c r="BH104" s="58" t="str">
        <f>IF(SUM(COUNTIFS('Planificación 2026-1'!F:F,"SUNAMPE",'Planificación 2026-1'!X:X,C104,'Planificación 2026-1'!H:H,"T2"))&gt;0,"P37"," ")</f>
        <v xml:space="preserve"> </v>
      </c>
      <c r="BI104" s="58" t="str">
        <f>IF(SUM(COUNTIFS('Planificación 2026-1'!F:F,"SUNAMPE",'Planificación 2026-1'!X:X,C104,'Planificación 2026-1'!H:H,"AE"))&gt;0,"P38"," ")</f>
        <v xml:space="preserve"> </v>
      </c>
      <c r="BJ104" s="58" t="str">
        <f>IF(SUM(COUNTIFS('Planificación 2026-1'!F:F,"SUNAMPE",'Planificación 2026-1'!X:X,C104,'Planificación 2026-1'!H:H,"T4"))&gt;0,"P55"," ")</f>
        <v xml:space="preserve"> </v>
      </c>
      <c r="BK104" s="58" t="str">
        <f>IF(SUM(COUNTIFS('Planificación 2026-1'!F:F,"HUAURA",'Planificación 2026-1'!X:X,C104,'Planificación 2026-1'!H:H,"AF"))&gt;0," P01"," ")</f>
        <v xml:space="preserve"> </v>
      </c>
      <c r="BL104" s="58" t="str">
        <f>IF(SUM(COUNTIFS('Planificación 2026-1'!F:F,"HUAURA",'Planificación 2026-1'!X:X,C104,'Planificación 2026-1'!H:H,"EN"))&gt;0,"P02"," ")</f>
        <v xml:space="preserve"> </v>
      </c>
      <c r="BM104" s="58" t="str">
        <f>IF(SUM(COUNTIFS('Planificación 2026-1'!F:F,"HUAURA",'Planificación 2026-1'!X:X,C104,'Planificación 2026-1'!H:H,"IS"))&gt;0,"P03"," ")</f>
        <v xml:space="preserve"> </v>
      </c>
      <c r="BN104" s="58" t="str">
        <f>IF(SUM(COUNTIFS('Planificación 2026-1'!F:F,"HUAURA",'Planificación 2026-1'!X:X,C104,'Planificación 2026-1'!H:H,"PS"))&gt;0,"P04"," ")</f>
        <v xml:space="preserve"> </v>
      </c>
      <c r="BO104" s="58"/>
      <c r="BP104" s="58" t="str">
        <f>IF(SUM(COUNTIFS('Planificación 2026-1'!F:F,"HUAURA",'Planificación 2026-1'!X:X,C104,'Planificación 2026-1'!H:H,"IN"))&gt;0,"P06"," ")</f>
        <v xml:space="preserve"> </v>
      </c>
      <c r="BQ104" s="58" t="str">
        <f>IF(SUM(COUNTIFS('Planificación 2026-1'!F:F,"HUAURA",'Planificación 2026-1'!X:X,C104,'Planificación 2026-1'!H:H,"CA"))&gt;0,"P07"," ")</f>
        <v xml:space="preserve"> </v>
      </c>
      <c r="BR104" s="58" t="str">
        <f>IF(SUM(COUNTIFS('Planificación 2026-1'!F:F,"HUAURA",'Planificación 2026-1'!X:X,C104,'Planificación 2026-1'!H:H,"DE"))&gt;0,"P08"," ")</f>
        <v xml:space="preserve"> </v>
      </c>
      <c r="BS104" s="58" t="str">
        <f>IF(SUM(COUNTIFS('Planificación 2026-1'!F:F,"HUAURA",'Planificación 2026-1'!X:X,C104,'Planificación 2026-1'!H:H,"OB"))&gt;0,"P09"," ")</f>
        <v xml:space="preserve"> </v>
      </c>
      <c r="BT104" s="58" t="str">
        <f>IF(SUM(COUNTIFS('Planificación 2026-1'!F:F,"HUAURA",'Planificación 2026-1'!X:X,C104,'Planificación 2026-1'!H:H,"MH"))&gt;0,"P31"," ")</f>
        <v xml:space="preserve"> </v>
      </c>
      <c r="BU104" s="58" t="str">
        <f>IF(SUM(COUNTIFS('Planificación 2026-1'!F:F,"HUAURA",'Planificación 2026-1'!X:X,C104,'Planificación 2026-1'!H:H,"IC"))&gt;0,"P32"," ")</f>
        <v xml:space="preserve"> </v>
      </c>
      <c r="BV104" s="58" t="str">
        <f>IF(SUM(COUNTIFS('Planificación 2026-1'!F:F,"HUAURA",'Planificación 2026-1'!X:X,C104,'Planificación 2026-1'!H:H,"AR"))&gt;0,"P34"," ")</f>
        <v xml:space="preserve"> </v>
      </c>
      <c r="BW104" s="58" t="str">
        <f>IF(SUM(COUNTIFS('Planificación 2026-1'!F:F,"HUAURA",'Planificación 2026-1'!X:X,C104,'Planificación 2026-1'!H:H,"T1"))&gt;0,"P35"," ")</f>
        <v xml:space="preserve"> </v>
      </c>
      <c r="BX104" s="58" t="str">
        <f>IF(SUM(COUNTIFS('Planificación 2026-1'!F:F,"HUAURA",'Planificación 2026-1'!X:X,C104,'Planificación 2026-1'!H:H,"T3"))&gt;0,"P36"," ")</f>
        <v xml:space="preserve"> </v>
      </c>
      <c r="BY104" s="58" t="str">
        <f>IF(SUM(COUNTIFS('Planificación 2026-1'!F:F,"HUAURA",'Planificación 2026-1'!X:X,C104,'Planificación 2026-1'!H:H,"T2"))&gt;0,"P37"," ")</f>
        <v xml:space="preserve"> </v>
      </c>
      <c r="BZ104" s="58" t="str">
        <f>IF(SUM(COUNTIFS('Planificación 2026-1'!F:F,"HUAURA",'Planificación 2026-1'!X:X,C104,'Planificación 2026-1'!H:H,"AE"))&gt;0,"P38"," ")</f>
        <v xml:space="preserve"> </v>
      </c>
      <c r="CA104" s="58" t="str">
        <f>IF(SUM(COUNTIFS('Planificación 2026-1'!F:F,"HUAURA",'Planificación 2026-1'!X:X,C104,'Planificación 2026-1'!H:H,"T4"))&gt;0,"P55"," ")</f>
        <v xml:space="preserve"> </v>
      </c>
      <c r="CB104" s="59">
        <f>SUMIFS('Planificación 2026-1'!S:S,'Planificación 2026-1'!X:X,C104,'Planificación 2026-1'!H:H,"AF",'Planificación 2026-1'!I:I,"&gt;2")</f>
        <v>0</v>
      </c>
      <c r="CC104" s="59">
        <f>SUMIFS('Planificación 2026-1'!S:S,'Planificación 2026-1'!X:X,C104,'Planificación 2026-1'!H:H,"EN",'Planificación 2026-1'!I:I,"&gt;2")</f>
        <v>0</v>
      </c>
      <c r="CD104" s="59">
        <f>SUMIFS('Planificación 2026-1'!S:S,'Planificación 2026-1'!X:X,C104,'Planificación 2026-1'!H:H,"IS",'Planificación 2026-1'!I:I,"&gt;2")</f>
        <v>0</v>
      </c>
      <c r="CE104" s="59">
        <f>SUMIFS('Planificación 2026-1'!S:S,'Planificación 2026-1'!X:X,C104,'Planificación 2026-1'!H:H,"PS",'Planificación 2026-1'!I:I,"&gt;2")</f>
        <v>18</v>
      </c>
      <c r="CF104" s="59">
        <f>SUMIFS('Planificación 2026-1'!S:S,'Planificación 2026-1'!X:X,C104,'Planificación 2026-1'!H:H,"IN",'Planificación 2026-1'!I:I,"&gt;2")</f>
        <v>0</v>
      </c>
      <c r="CG104" s="59">
        <f>SUMIFS('Planificación 2026-1'!S:S,'Planificación 2026-1'!X:X,C104,'Planificación 2026-1'!H:H,"CA",'Planificación 2026-1'!I:I,"&gt;2")</f>
        <v>0</v>
      </c>
      <c r="CH104" s="59">
        <f>SUMIFS('Planificación 2026-1'!S:S,'Planificación 2026-1'!X:X,C104,'Planificación 2026-1'!H:H,"DE",'Planificación 2026-1'!I:I,"&gt;2")</f>
        <v>0</v>
      </c>
      <c r="CI104" s="59">
        <f>SUMIFS('Planificación 2026-1'!S:S,'Planificación 2026-1'!X:X,C104,'Planificación 2026-1'!H:H,"OB",'Planificación 2026-1'!I:I,"&gt;2")</f>
        <v>0</v>
      </c>
      <c r="CJ104" s="59">
        <f>SUMIFS('Planificación 2026-1'!S:S,'Planificación 2026-1'!X:X,C104,'Planificación 2026-1'!H:H,"MH",'Planificación 2026-1'!I:I,"&gt;2")</f>
        <v>0</v>
      </c>
      <c r="CK104" s="59">
        <f>SUMIFS('Planificación 2026-1'!S:S,'Planificación 2026-1'!X:X,C104,'Planificación 2026-1'!H:H,"IC",'Planificación 2026-1'!I:I,"&gt;2")</f>
        <v>0</v>
      </c>
      <c r="CL104" s="59">
        <f>SUMIFS('Planificación 2026-1'!S:S,'Planificación 2026-1'!X:X,C104,'Planificación 2026-1'!H:H,"AR",'Planificación 2026-1'!I:I,"&gt;2")</f>
        <v>0</v>
      </c>
      <c r="CM104" s="59">
        <f>SUMIFS('Planificación 2026-1'!S:S,'Planificación 2026-1'!X:X,C104,'Planificación 2026-1'!H:H,"AE",'Planificación 2026-1'!I:I,"&gt;2")</f>
        <v>0</v>
      </c>
      <c r="CN104" s="59">
        <f>SUMIFS('Planificación 2026-1'!S:S,'Planificación 2026-1'!X:X,C104,'Planificación 2026-1'!H:H,"T1",'Planificación 2026-1'!I:I,"&gt;2")</f>
        <v>0</v>
      </c>
      <c r="CO104" s="59">
        <f>SUMIFS('Planificación 2026-1'!S:S,'Planificación 2026-1'!X:X,C104,'Planificación 2026-1'!H:H,"T3",'Planificación 2026-1'!I:I,"&gt;2")</f>
        <v>0</v>
      </c>
      <c r="CP104" s="59">
        <f>SUMIFS('Planificación 2026-1'!S:S,'Planificación 2026-1'!X:X,C104,'Planificación 2026-1'!H:H,"T2",'Planificación 2026-1'!I:I,"&gt;2")</f>
        <v>0</v>
      </c>
      <c r="CQ104" s="59">
        <f>SUMIFS('Planificación 2026-1'!S:S,'Planificación 2026-1'!X:X,C104,'Planificación 2026-1'!H:H,"T4",'Planificación 2026-1'!I:I,"&gt;2")</f>
        <v>0</v>
      </c>
      <c r="CR104" s="59">
        <f>SUMIFS('Planificación 2026-1'!S:S,'Planificación 2026-1'!X:X,C104,'Planificación 2026-1'!H:H,"AF",'Planificación 2026-1'!I:I,"&lt;3")</f>
        <v>0</v>
      </c>
      <c r="CS104" s="59">
        <f>SUMIFS('Planificación 2026-1'!S:S,'Planificación 2026-1'!X:X,C104,'Planificación 2026-1'!H:H,"EN",'Planificación 2026-1'!I:I,"&lt;3")</f>
        <v>0</v>
      </c>
      <c r="CT104" s="59">
        <f>SUMIFS('Planificación 2026-1'!S:S,'Planificación 2026-1'!X:X,C104,'Planificación 2026-1'!H:H,"IS",'Planificación 2026-1'!I:I,"&lt;3")</f>
        <v>0</v>
      </c>
      <c r="CU104" s="59">
        <f>SUMIFS('Planificación 2026-1'!S:S,'Planificación 2026-1'!X:X,C104,'Planificación 2026-1'!H:H,"PS",'Planificación 2026-1'!I:I,"&lt;3")</f>
        <v>0</v>
      </c>
      <c r="CV104" s="59">
        <f>SUMIFS('Planificación 2026-1'!S:S,'Planificación 2026-1'!X:X,C104,'Planificación 2026-1'!H:H,"IN",'Planificación 2026-1'!I:I,"&lt;3")</f>
        <v>0</v>
      </c>
      <c r="CW104" s="59">
        <f>SUMIFS('Planificación 2026-1'!S:S,'Planificación 2026-1'!X:X,C104,'Planificación 2026-1'!H:H,"CA",'Planificación 2026-1'!I:I,"&lt;3")</f>
        <v>0</v>
      </c>
      <c r="CX104" s="59">
        <f>SUMIFS('Planificación 2026-1'!S:S,'Planificación 2026-1'!X:X,C104,'Planificación 2026-1'!H:H,"DE",'Planificación 2026-1'!I:I,"&lt;3")</f>
        <v>0</v>
      </c>
      <c r="CY104" s="59">
        <f>SUMIFS('Planificación 2026-1'!S:S,'Planificación 2026-1'!X:X,C104,'Planificación 2026-1'!H:H,"OB",'Planificación 2026-1'!I:I,"&lt;3")</f>
        <v>0</v>
      </c>
      <c r="CZ104" s="59">
        <f>SUMIFS('Planificación 2026-1'!S:S,'Planificación 2026-1'!X:X,C104,'Planificación 2026-1'!H:H,"MH",'Planificación 2026-1'!I:I,"&lt;3")</f>
        <v>0</v>
      </c>
      <c r="DA104" s="59">
        <f>SUMIFS('Planificación 2026-1'!S:S,'Planificación 2026-1'!X:X,C104,'Planificación 2026-1'!H:H,"IC",'Planificación 2026-1'!I:I,"&lt;3")</f>
        <v>0</v>
      </c>
      <c r="DB104" s="59">
        <f>SUMIFS('Planificación 2026-1'!S:S,'Planificación 2026-1'!X:X,C104,'Planificación 2026-1'!H:H,"AR",'Planificación 2026-1'!I:I,"&lt;3")</f>
        <v>0</v>
      </c>
      <c r="DC104" s="59">
        <f>SUMIFS('Planificación 2026-1'!S:S,'Planificación 2026-1'!X:X,C104,'Planificación 2026-1'!H:H,"AE",'Planificación 2026-1'!I:I,"&lt;3")</f>
        <v>0</v>
      </c>
      <c r="DD104" s="59">
        <f>SUMIFS('Planificación 2026-1'!S:S,'Planificación 2026-1'!X:X,C104,'Planificación 2026-1'!H:H,"T1",'Planificación 2026-1'!I:I,"&lt;3")</f>
        <v>0</v>
      </c>
      <c r="DE104" s="59">
        <f>SUMIFS('Planificación 2026-1'!S:S,'Planificación 2026-1'!X:X,C104,'Planificación 2026-1'!H:H,"T3",'Planificación 2026-1'!I:I,"&lt;3")</f>
        <v>0</v>
      </c>
      <c r="DF104" s="59">
        <f>SUMIFS('Planificación 2026-1'!S:S,'Planificación 2026-1'!X:X,C104,'Planificación 2026-1'!H:H,"T2",'Planificación 2026-1'!I:I,"&lt;3")</f>
        <v>0</v>
      </c>
      <c r="DG104" s="59">
        <f>SUMIFS('Planificación 2026-1'!S:S,'Planificación 2026-1'!X:X,C104,'Planificación 2026-1'!H:H,"T4",'Planificación 2026-1'!I:I,"&lt;3")</f>
        <v>0</v>
      </c>
      <c r="DH104" s="58" t="str">
        <f t="shared" si="17"/>
        <v>P04</v>
      </c>
      <c r="DI104" s="27">
        <f>IF(C104="","",SUMIFS('Planificación 2026-1'!S:S,'Planificación 2026-1'!X:X,C104,'Planificación 2026-1'!F:F,"PRINCIPAL",'Planificación 2026-1'!Y:Y,"VIRTUAL"))</f>
        <v>18</v>
      </c>
      <c r="DJ104" s="27">
        <f>IF(C104="","",SUMIFS('Planificación 2026-1'!S:S,'Planificación 2026-1'!X:X,C104,'Planificación 2026-1'!F:F,"PRINCIPAL",'Planificación 2026-1'!Y:Y,"PRESENCIAL"))</f>
        <v>0</v>
      </c>
      <c r="DK104" s="27">
        <f>IF(C104="","",SUMIFS('Planificación 2026-1'!S:S,'Planificación 2026-1'!X:X,C104,'Planificación 2026-1'!F:F,"PRINCIPAL",'Planificación 2026-1'!Y:Y,"HIBRIDO PRESENCIAL"))</f>
        <v>0</v>
      </c>
      <c r="DL104" s="58" t="str">
        <f t="shared" si="18"/>
        <v/>
      </c>
      <c r="DM104" s="58">
        <f>IF(C104="","",SUMIFS('Planificación 2026-1'!S:S,'Planificación 2026-1'!X:X,C104,'Planificación 2026-1'!F:F,"FILIAL",'Planificación 2026-1'!Y:Y,"VIRTUAL"))</f>
        <v>0</v>
      </c>
      <c r="DN104" s="60">
        <f>IF(C104="","",SUMIFS('Planificación 2026-1'!S:S,'Planificación 2026-1'!X:X,C104,'Planificación 2026-1'!F:F,"FILIAL",'Planificación 2026-1'!Y:Y,"PRESENCIAL"))</f>
        <v>0</v>
      </c>
      <c r="DO104" s="29">
        <f>IF(C104="","",SUMIFS('Planificación 2026-1'!S:S,'Planificación 2026-1'!X:X,C104,'Planificación 2026-1'!F:F,"FILIAL",'Planificación 2026-1'!Y:Y,"HIBRIDO PRESENCIAL"))</f>
        <v>0</v>
      </c>
      <c r="DP104" s="61" t="str">
        <f t="shared" si="19"/>
        <v/>
      </c>
      <c r="DQ104" s="58">
        <f>IF(C104="","",SUMIFS('Planificación 2026-1'!S:S,'Planificación 2026-1'!X:X,C104,'Planificación 2026-1'!F:F,"SUNAMPE",'Planificación 2026-1'!Y:Y,"VIRTUAL"))</f>
        <v>0</v>
      </c>
      <c r="DR104" s="29">
        <f>IF(C104="","",SUMIFS('Planificación 2026-1'!S:S,'Planificación 2026-1'!X:X,C104,'Planificación 2026-1'!F:F,"SUNAMPE",'Planificación 2026-1'!Y:Y,"PRESENCIAL"))</f>
        <v>0</v>
      </c>
      <c r="DS104" s="61" t="str">
        <f t="shared" si="20"/>
        <v/>
      </c>
      <c r="DT104" s="58">
        <f>IF(C104="","",SUMIFS('Planificación 2026-1'!S:S,'Planificación 2026-1'!X:X,C104,'Planificación 2026-1'!F:F,"HUAURA",'Planificación 2026-1'!Y:Y,"VIRTUAL"))</f>
        <v>0</v>
      </c>
      <c r="DU104" s="29">
        <f>IF(C104="","",SUMIFS('Planificación 2026-1'!S:S,'Planificación 2026-1'!X:X,C104,'Planificación 2026-1'!F:F,"HUAURA",'Planificación 2026-1'!Y:Y,"PRESENCIAL"))</f>
        <v>0</v>
      </c>
      <c r="DV104" s="32">
        <f>SUMIFS('Planificación 2026-1'!S:S,'Planificación 2026-1'!X:X,C104,'Planificación 2026-1'!F:F,"PRINCIPAL",'Planificación 2026-1'!Y:Y,"VIRTUAL",'Planificación 2026-1'!I:I,"&gt;2")</f>
        <v>18</v>
      </c>
      <c r="DW104" s="32">
        <f>SUMIFS('Planificación 2026-1'!S:S,'Planificación 2026-1'!X:X,C104,'Planificación 2026-1'!F:F,"PRINCIPAL",'Planificación 2026-1'!Y:Y,"&lt;&gt;VIRTUAL",'Planificación 2026-1'!I:I,"&gt;2")</f>
        <v>0</v>
      </c>
      <c r="DX104" s="32">
        <f>SUMIFS('Planificación 2026-1'!S:S,'Planificación 2026-1'!X:X,C104,'Planificación 2026-1'!F:F,"SUNAMPE",'Planificación 2026-1'!Y:Y,"VIRTUAL",'Planificación 2026-1'!I:I,"&gt;2")</f>
        <v>0</v>
      </c>
      <c r="DY104" s="32">
        <f>SUMIFS('Planificación 2026-1'!S:S,'Planificación 2026-1'!X:X,C104,'Planificación 2026-1'!F:F,"SUNAMPE",'Planificación 2026-1'!Y:Y,"&lt;&gt;VIRTUAL",'Planificación 2026-1'!I:I,"&gt;2")</f>
        <v>0</v>
      </c>
      <c r="DZ104" s="32">
        <f>SUMIFS('Planificación 2026-1'!S:S,'Planificación 2026-1'!X:X,C104,'Planificación 2026-1'!F:F,"FILIAL",'Planificación 2026-1'!Y:Y,"VIRTUAL",'Planificación 2026-1'!I:I,"&gt;2")</f>
        <v>0</v>
      </c>
      <c r="EA104" s="32">
        <f>SUMIFS('Planificación 2026-1'!S:S,'Planificación 2026-1'!X:X,C104,'Planificación 2026-1'!F:F,"FILIAL",'Planificación 2026-1'!Y:Y,"&lt;&gt;VIRTUAL",'Planificación 2026-1'!I:I,"&gt;2")</f>
        <v>0</v>
      </c>
      <c r="EB104" s="32">
        <f>SUMIFS('Planificación 2026-1'!S:S,'Planificación 2026-1'!X:X,C104,'Planificación 2026-1'!F:F,"PORUMA",'Planificación 2026-1'!Y:Y,"VIRTUAL",'Planificación 2026-1'!I:I,"&gt;2")</f>
        <v>0</v>
      </c>
      <c r="EC104" s="32">
        <f>SUMIFS('Planificación 2026-1'!S:S,'Planificación 2026-1'!X:X,C104,'Planificación 2026-1'!F:F,"PORUMA",'Planificación 2026-1'!Y:Y,"&lt;&gt;VIRTUAL",'Planificación 2026-1'!I:I,"&gt;2")</f>
        <v>0</v>
      </c>
      <c r="ED104" s="32">
        <f>SUMIFS('Planificación 2026-1'!S:S,'Planificación 2026-1'!X:X,C104,'Planificación 2026-1'!F:F,"HUAURA",'Planificación 2026-1'!Y:Y,"VIRTUAL",'Planificación 2026-1'!I:I,"&gt;2")</f>
        <v>0</v>
      </c>
      <c r="EE104" s="32">
        <f>SUMIFS('Planificación 2026-1'!S:S,'Planificación 2026-1'!X:X,C104,'Planificación 2026-1'!F:F,"HUAURA",'Planificación 2026-1'!Y:Y,"&lt;&gt;VIRTUAL",'Planificación 2026-1'!I:I,"&gt;2")</f>
        <v>0</v>
      </c>
      <c r="EF104" s="32">
        <f>SUMIFS('Planificación 2026-1'!S:S,'Planificación 2026-1'!X:X,C104,'Planificación 2026-1'!F:F,"PRINCIPAL",'Planificación 2026-1'!Y:Y,"VIRTUAL",'Planificación 2026-1'!I:I,"&lt;3")</f>
        <v>0</v>
      </c>
      <c r="EG104" s="32">
        <f>SUMIFS('Planificación 2026-1'!S:S,'Planificación 2026-1'!X:X,C104,'Planificación 2026-1'!F:F,"PRINCIPAL",'Planificación 2026-1'!Y:Y,"&lt;&gt;VIRTUAL",'Planificación 2026-1'!I:I,"&lt;3")</f>
        <v>0</v>
      </c>
      <c r="EH104" s="32">
        <f>SUMIFS('Planificación 2026-1'!S:S,'Planificación 2026-1'!X:X,C104,'Planificación 2026-1'!F:F,"SUNAMPE",'Planificación 2026-1'!Y:Y,"VIRTUAL",'Planificación 2026-1'!I:I,"&lt;3")</f>
        <v>0</v>
      </c>
      <c r="EI104" s="32">
        <f>SUMIFS('Planificación 2026-1'!S:S,'Planificación 2026-1'!X:X,C104,'Planificación 2026-1'!F:F,"SUNAMPE",'Planificación 2026-1'!Y:Y,"&lt;&gt;VIRTUAL",'Planificación 2026-1'!I:I,"&lt;3")</f>
        <v>0</v>
      </c>
      <c r="EJ104" s="32">
        <f>SUMIFS('Planificación 2026-1'!S:S,'Planificación 2026-1'!X:X,C104,'Planificación 2026-1'!F:F,"FILIAL",'Planificación 2026-1'!Y:Y,"VIRTUAL",'Planificación 2026-1'!I:I,"&lt;3")</f>
        <v>0</v>
      </c>
      <c r="EK104" s="32">
        <f>SUMIFS('Planificación 2026-1'!S:S,'Planificación 2026-1'!X:X,C104,'Planificación 2026-1'!F:F,"FILIAL",'Planificación 2026-1'!Y:Y,"&lt;&gt;VIRTUAL",'Planificación 2026-1'!I:I,"&lt;3")</f>
        <v>0</v>
      </c>
      <c r="EL104" s="32">
        <f>SUMIFS('Planificación 2026-1'!S:S,'Planificación 2026-1'!X:X,C104,'Planificación 2026-1'!F:F,"PORUMA",'Planificación 2026-1'!Y:Y,"VIRTUAL",'Planificación 2026-1'!I:I,"&lt;3")</f>
        <v>0</v>
      </c>
      <c r="EM104" s="32">
        <f>SUMIFS('Planificación 2026-1'!S:S,'Planificación 2026-1'!X:X,C104,'Planificación 2026-1'!F:F,"PORUMA",'Planificación 2026-1'!Y:Y,"&lt;&gt;VIRTUAL",'Planificación 2026-1'!I:I,"&lt;3")</f>
        <v>0</v>
      </c>
      <c r="EN104" s="32">
        <f>SUMIFS('Planificación 2026-1'!S:S,'Planificación 2026-1'!X:X,C104,'Planificación 2026-1'!F:F,"HUAURA",'Planificación 2026-1'!Y:Y,"VIRTUAL",'Planificación 2026-1'!I:I,"&lt;3")</f>
        <v>0</v>
      </c>
      <c r="EO104" s="32">
        <f>SUMIFS('Planificación 2026-1'!S:S,'Planificación 2026-1'!X:X,C104,'Planificación 2026-1'!F:F,"HUAURA",'Planificación 2026-1'!Y:Y,"&lt;&gt;VIRTUAL",'Planificación 2026-1'!I:I,"&lt;3")</f>
        <v>0</v>
      </c>
      <c r="EP104" s="32">
        <f t="shared" si="32"/>
        <v>0</v>
      </c>
      <c r="EQ104" s="32">
        <f t="shared" si="21"/>
        <v>0</v>
      </c>
      <c r="ER104" s="32">
        <f t="shared" si="22"/>
        <v>0</v>
      </c>
      <c r="ES104" s="32">
        <f t="shared" si="23"/>
        <v>18</v>
      </c>
      <c r="ET104" s="32">
        <f t="shared" si="24"/>
        <v>0</v>
      </c>
      <c r="EU104" s="32">
        <f t="shared" si="25"/>
        <v>18</v>
      </c>
      <c r="EV104" s="32" t="b">
        <f>EXACT(EU104,E104)</f>
        <v>1</v>
      </c>
      <c r="EW104" s="32"/>
      <c r="EX104" s="32">
        <f t="shared" si="14"/>
        <v>18</v>
      </c>
      <c r="EY104" s="32">
        <f t="shared" si="15"/>
        <v>0</v>
      </c>
      <c r="EZ104" s="32" t="b">
        <f>EXACT(SUM(EX104:EY104),E104)</f>
        <v>1</v>
      </c>
      <c r="FA104" s="32" t="str">
        <f t="shared" si="16"/>
        <v/>
      </c>
      <c r="FB104" s="32" t="str">
        <f t="shared" si="26"/>
        <v>VIRTUAL</v>
      </c>
    </row>
    <row r="105" spans="1:158">
      <c r="A105" s="33"/>
      <c r="B105" s="66">
        <v>102</v>
      </c>
      <c r="C105" s="32" t="s">
        <v>309</v>
      </c>
      <c r="D105" s="429">
        <v>41059439</v>
      </c>
      <c r="E105" s="62">
        <f>SUMIF('Planificación 2026-1'!X:X,C105,'Planificación 2026-1'!S:S)</f>
        <v>12</v>
      </c>
      <c r="F105" s="63" t="s">
        <v>203</v>
      </c>
      <c r="G105" s="454" t="s">
        <v>200</v>
      </c>
      <c r="H105" s="64" t="s">
        <v>38</v>
      </c>
      <c r="I105" s="64" t="s">
        <v>157</v>
      </c>
      <c r="J105" s="32" t="s">
        <v>195</v>
      </c>
      <c r="K105" s="32" t="s">
        <v>157</v>
      </c>
      <c r="L105" s="57" t="str">
        <f>IF(SUM(COUNTIFS('Planificación 2026-1'!F:F,"PRINCIPAL",'Planificación 2026-1'!X:X,C105,'Planificación 2026-1'!H:H,"AF"))&gt;0,"P01"," ")</f>
        <v xml:space="preserve"> </v>
      </c>
      <c r="M105" s="58" t="str">
        <f>IF(SUM(COUNTIFS('Planificación 2026-1'!F:F,"PRINCIPAL",'Planificación 2026-1'!X:X,C105,'Planificación 2026-1'!H:H,"EN"))&gt;0,"P02"," ")</f>
        <v xml:space="preserve"> </v>
      </c>
      <c r="N105" s="58" t="str">
        <f>IF(SUM(COUNTIFS('Planificación 2026-1'!F:F,"PRINCIPAL",'Planificación 2026-1'!X:X,C105,'Planificación 2026-1'!H:H,"IS"))&gt;0,"P03"," ")</f>
        <v xml:space="preserve"> </v>
      </c>
      <c r="O105" s="58" t="str">
        <f>IF(SUM(COUNTIFS('Planificación 2026-1'!F:F,"PRINCIPAL",'Planificación 2026-1'!X:X,C105,'Planificación 2026-1'!H:H,"PS"))&gt;0,"P04"," ")</f>
        <v xml:space="preserve"> </v>
      </c>
      <c r="P105" s="58"/>
      <c r="Q105" s="58" t="str">
        <f>IF(SUM(COUNTIFS('Planificación 2026-1'!F:F,"PRINCIPAL",'Planificación 2026-1'!X:X,C105,'Planificación 2026-1'!H:H,"IN"))&gt;0,"P06"," ")</f>
        <v xml:space="preserve"> </v>
      </c>
      <c r="R105" s="58" t="str">
        <f>IF(SUM(COUNTIFS('Planificación 2026-1'!F:F,"PRINCIPAL",'Planificación 2026-1'!X:X,C105,'Planificación 2026-1'!H:H,"CA"))&gt;0,"P07"," ")</f>
        <v xml:space="preserve"> </v>
      </c>
      <c r="S105" s="58" t="str">
        <f>IF(SUM(COUNTIFS('Planificación 2026-1'!F:F,"PRINCIPAL",'Planificación 2026-1'!X:X,C105,'Planificación 2026-1'!H:H,"DE"))&gt;0,"P08"," ")</f>
        <v xml:space="preserve"> </v>
      </c>
      <c r="T105" s="58" t="str">
        <f>IF(SUM(COUNTIFS('Planificación 2026-1'!F:F,"PRINCIPAL",'Planificación 2026-1'!X:X,C105,'Planificación 2026-1'!H:H,"OB"))&gt;0,"P09"," ")</f>
        <v xml:space="preserve"> </v>
      </c>
      <c r="U105" s="58" t="str">
        <f>IF(SUM(COUNTIFS('Planificación 2026-1'!F:F,"PRINCIPAL",'Planificación 2026-1'!X:X,C105,'Planificación 2026-1'!H:H,"MH"))&gt;0,"P31"," ")</f>
        <v xml:space="preserve"> </v>
      </c>
      <c r="V105" s="58" t="str">
        <f>IF(SUM(COUNTIFS('Planificación 2026-1'!F:F,"PRINCIPAL",'Planificación 2026-1'!X:X,C105,'Planificación 2026-1'!H:H,"IC"))&gt;0,"P32"," ")</f>
        <v xml:space="preserve"> </v>
      </c>
      <c r="W105" s="58" t="str">
        <f>IF(SUM(COUNTIFS('Planificación 2026-1'!F:F,"PRINCIPAL",'Planificación 2026-1'!X:X,C105,'Planificación 2026-1'!H:H,"AR"))&gt;0,"P34"," ")</f>
        <v xml:space="preserve"> </v>
      </c>
      <c r="X105" s="58" t="str">
        <f>IF(SUM(COUNTIFS('Planificación 2026-1'!F:F,"PRINCIPAL",'Planificación 2026-1'!X:X,C105,'Planificación 2026-1'!H:H,"T1"))&gt;0,"P35"," ")</f>
        <v xml:space="preserve"> </v>
      </c>
      <c r="Y105" s="58" t="str">
        <f>IF(SUM(COUNTIFS('Planificación 2026-1'!F:F,"PRINCIPAL",'Planificación 2026-1'!X:X,C105,'Planificación 2026-1'!H:H,"T3"))&gt;0,"P36"," ")</f>
        <v xml:space="preserve"> </v>
      </c>
      <c r="Z105" s="58" t="str">
        <f>IF(SUM(COUNTIFS('Planificación 2026-1'!F:F,"PRINCIPAL",'Planificación 2026-1'!X:X,C105,'Planificación 2026-1'!H:H,"T2"))&gt;0,"P37"," ")</f>
        <v xml:space="preserve"> </v>
      </c>
      <c r="AA105" s="58" t="str">
        <f>IF(SUM(COUNTIFS('Planificación 2026-1'!F:F,"PRINCIPAL",'Planificación 2026-1'!X:X,C105,'Planificación 2026-1'!H:H,"AE"))&gt;0,"P38"," ")</f>
        <v xml:space="preserve"> </v>
      </c>
      <c r="AB105" s="58" t="str">
        <f>IF(SUM(COUNTIFS('Planificación 2026-1'!F:F,"PRINCIPAL",'Planificación 2026-1'!X:X,C105,'Planificación 2026-1'!H:H,"T4"))&gt;0,"P55"," ")</f>
        <v xml:space="preserve"> </v>
      </c>
      <c r="AC105" s="58" t="str">
        <f>IF(SUM(COUNTIFS('Planificación 2026-1'!F:F,"FILIAL",'Planificación 2026-1'!X:X,C105,'Planificación 2026-1'!H:H,"AF"))&gt;0," P01"," ")</f>
        <v xml:space="preserve"> </v>
      </c>
      <c r="AD105" s="58" t="str">
        <f>IF(SUM(COUNTIFS('Planificación 2026-1'!F:F,"FILIAL",'Planificación 2026-1'!X:X,C105,'Planificación 2026-1'!H:H,"EN"))&gt;0,"P02"," ")</f>
        <v xml:space="preserve"> </v>
      </c>
      <c r="AE105" s="58" t="str">
        <f>IF(SUM(COUNTIFS('Planificación 2026-1'!F:F,"FILIAL",'Planificación 2026-1'!X:X,C105,'Planificación 2026-1'!H:H,"IS"))&gt;0,"P03"," ")</f>
        <v xml:space="preserve"> </v>
      </c>
      <c r="AF105" s="58" t="str">
        <f>IF(SUM(COUNTIFS('Planificación 2026-1'!F:F,"FILIAL",'Planificación 2026-1'!X:X,C105,'Planificación 2026-1'!H:H,"PS"))&gt;0,"P04"," ")</f>
        <v xml:space="preserve"> </v>
      </c>
      <c r="AG105" s="58"/>
      <c r="AH105" s="58" t="str">
        <f>IF(SUM(COUNTIFS('Planificación 2026-1'!F:F,"FILIAL",'Planificación 2026-1'!X:X,C105,'Planificación 2026-1'!H:H,"IN"))&gt;0,"P06"," ")</f>
        <v xml:space="preserve"> </v>
      </c>
      <c r="AI105" s="58" t="str">
        <f>IF(SUM(COUNTIFS('Planificación 2026-1'!F:F,"FILIAL",'Planificación 2026-1'!X:X,C105,'Planificación 2026-1'!H:H,"CA"))&gt;0,"P07"," ")</f>
        <v xml:space="preserve"> </v>
      </c>
      <c r="AJ105" s="58" t="str">
        <f>IF(SUM(COUNTIFS('Planificación 2026-1'!F:F,"FILIAL",'Planificación 2026-1'!X:X,C105,'Planificación 2026-1'!H:H,"DE"))&gt;0,"P08"," ")</f>
        <v xml:space="preserve"> </v>
      </c>
      <c r="AK105" s="58" t="str">
        <f>IF(SUM(COUNTIFS('Planificación 2026-1'!F:F,"FILIAL",'Planificación 2026-1'!X:X,C105,'Planificación 2026-1'!H:H,"OB"))&gt;0,"P09"," ")</f>
        <v xml:space="preserve"> </v>
      </c>
      <c r="AL105" s="58" t="str">
        <f>IF(SUM(COUNTIFS('Planificación 2026-1'!F:F,"FILIAL",'Planificación 2026-1'!X:X,C105,'Planificación 2026-1'!H:H,"MH"))&gt;0,"P31"," ")</f>
        <v xml:space="preserve"> </v>
      </c>
      <c r="AM105" s="58" t="str">
        <f>IF(SUM(COUNTIFS('Planificación 2026-1'!F:F,"FILIAL",'Planificación 2026-1'!X:X,C105,'Planificación 2026-1'!H:H,"IC"))&gt;0,"P32"," ")</f>
        <v xml:space="preserve"> </v>
      </c>
      <c r="AN105" s="58" t="str">
        <f>IF(SUM(COUNTIFS('Planificación 2026-1'!F:F,"FILIAL",'Planificación 2026-1'!X:X,C105,'Planificación 2026-1'!H:H,"AR"))&gt;0,"P34"," ")</f>
        <v xml:space="preserve"> </v>
      </c>
      <c r="AO105" s="58" t="str">
        <f>IF(SUM(COUNTIFS('Planificación 2026-1'!F:F,"FILIAL",'Planificación 2026-1'!X:X,C105,'Planificación 2026-1'!H:H,"T1"))&gt;0,"P35"," ")</f>
        <v xml:space="preserve"> </v>
      </c>
      <c r="AP105" s="58" t="str">
        <f>IF(SUM(COUNTIFS('Planificación 2026-1'!F:F,"FILIAL",'Planificación 2026-1'!X:X,C105,'Planificación 2026-1'!H:H,"T3"))&gt;0,"P36"," ")</f>
        <v xml:space="preserve"> </v>
      </c>
      <c r="AQ105" s="58" t="str">
        <f>IF(SUM(COUNTIFS('Planificación 2026-1'!F:F,"FILIAL",'Planificación 2026-1'!X:X,C105,'Planificación 2026-1'!H:H,"T2"))&gt;0,"P37"," ")</f>
        <v xml:space="preserve"> </v>
      </c>
      <c r="AR105" s="58" t="str">
        <f>IF(SUM(COUNTIFS('Planificación 2026-1'!F:F,"FILIAL",'Planificación 2026-1'!X:X,C105,'Planificación 2026-1'!H:H,"AE"))&gt;0,"P38"," ")</f>
        <v xml:space="preserve"> </v>
      </c>
      <c r="AS105" s="58" t="str">
        <f>IF(SUM(COUNTIFS('Planificación 2026-1'!F:F,"FILIAL",'Planificación 2026-1'!X:X,C105,'Planificación 2026-1'!H:H,"T4"))&gt;0,"P55"," ")</f>
        <v xml:space="preserve"> </v>
      </c>
      <c r="AT105" s="58" t="str">
        <f>IF(SUM(COUNTIFS('Planificación 2026-1'!F:F,"SUNAMPE",'Planificación 2026-1'!X:X,C105,'Planificación 2026-1'!H:H,"AF"))&gt;0," P01"," ")</f>
        <v xml:space="preserve"> </v>
      </c>
      <c r="AU105" s="58" t="str">
        <f>IF(SUM(COUNTIFS('Planificación 2026-1'!F:F,"SUNAMPE",'Planificación 2026-1'!X:X,C105,'Planificación 2026-1'!H:H,"EN"))&gt;0,"P02"," ")</f>
        <v xml:space="preserve"> </v>
      </c>
      <c r="AV105" s="58" t="str">
        <f>IF(SUM(COUNTIFS('Planificación 2026-1'!F:F,"SUNAMPE",'Planificación 2026-1'!X:X,C105,'Planificación 2026-1'!H:H,"IS"))&gt;0,"P03"," ")</f>
        <v xml:space="preserve"> </v>
      </c>
      <c r="AW105" s="58" t="str">
        <f>IF(SUM(COUNTIFS('Planificación 2026-1'!F:F,"SUNAMPE",'Planificación 2026-1'!X:X,C105,'Planificación 2026-1'!H:H,"PS"))&gt;0,"P04"," ")</f>
        <v xml:space="preserve"> </v>
      </c>
      <c r="AX105" s="58"/>
      <c r="AY105" s="58" t="str">
        <f>IF(SUM(COUNTIFS('Planificación 2026-1'!F:F,"SUNAMPE",'Planificación 2026-1'!X:X,C105,'Planificación 2026-1'!H:H,"IN"))&gt;0,"P06"," ")</f>
        <v xml:space="preserve"> </v>
      </c>
      <c r="AZ105" s="58" t="str">
        <f>IF(SUM(COUNTIFS('Planificación 2026-1'!F:F,"SUNAMPE",'Planificación 2026-1'!X:X,C105,'Planificación 2026-1'!H:H,"CA"))&gt;0,"P07"," ")</f>
        <v xml:space="preserve"> </v>
      </c>
      <c r="BA105" s="58" t="str">
        <f>IF(SUM(COUNTIFS('Planificación 2026-1'!F:F,"SUNAMPE",'Planificación 2026-1'!X:X,C105,'Planificación 2026-1'!H:H,"DE"))&gt;0,"P08"," ")</f>
        <v xml:space="preserve"> </v>
      </c>
      <c r="BB105" s="58" t="str">
        <f>IF(SUM(COUNTIFS('Planificación 2026-1'!F:F,"SUNAMPE",'Planificación 2026-1'!X:X,C105,'Planificación 2026-1'!H:H,"OB"))&gt;0,"P09"," ")</f>
        <v xml:space="preserve"> </v>
      </c>
      <c r="BC105" s="58" t="str">
        <f>IF(SUM(COUNTIFS('Planificación 2026-1'!F:F,"SUNAMPE",'Planificación 2026-1'!X:X,C105,'Planificación 2026-1'!H:H,"MH"))&gt;0,"P31"," ")</f>
        <v xml:space="preserve"> </v>
      </c>
      <c r="BD105" s="58" t="str">
        <f>IF(SUM(COUNTIFS('Planificación 2026-1'!F:F,"SUNAMPE",'Planificación 2026-1'!X:X,C105,'Planificación 2026-1'!H:H,"IC"))&gt;0,"P32"," ")</f>
        <v xml:space="preserve"> </v>
      </c>
      <c r="BE105" s="58" t="str">
        <f>IF(SUM(COUNTIFS('Planificación 2026-1'!F:F,"SUNAMPE",'Planificación 2026-1'!X:X,C105,'Planificación 2026-1'!H:H,"AR"))&gt;0,"P34"," ")</f>
        <v xml:space="preserve"> </v>
      </c>
      <c r="BF105" s="58" t="str">
        <f>IF(SUM(COUNTIFS('Planificación 2026-1'!F:F,"SUNAMPE",'Planificación 2026-1'!X:X,C105,'Planificación 2026-1'!H:H,"T1"))&gt;0,"P35"," ")</f>
        <v xml:space="preserve"> </v>
      </c>
      <c r="BG105" s="58" t="str">
        <f>IF(SUM(COUNTIFS('Planificación 2026-1'!F:F,"SUNAMPE",'Planificación 2026-1'!X:X,C105,'Planificación 2026-1'!H:H,"T3"))&gt;0,"P36"," ")</f>
        <v xml:space="preserve"> </v>
      </c>
      <c r="BH105" s="58" t="str">
        <f>IF(SUM(COUNTIFS('Planificación 2026-1'!F:F,"SUNAMPE",'Planificación 2026-1'!X:X,C105,'Planificación 2026-1'!H:H,"T2"))&gt;0,"P37"," ")</f>
        <v xml:space="preserve"> </v>
      </c>
      <c r="BI105" s="58" t="str">
        <f>IF(SUM(COUNTIFS('Planificación 2026-1'!F:F,"SUNAMPE",'Planificación 2026-1'!X:X,C105,'Planificación 2026-1'!H:H,"AE"))&gt;0,"P38"," ")</f>
        <v xml:space="preserve"> </v>
      </c>
      <c r="BJ105" s="58" t="str">
        <f>IF(SUM(COUNTIFS('Planificación 2026-1'!F:F,"SUNAMPE",'Planificación 2026-1'!X:X,C105,'Planificación 2026-1'!H:H,"T4"))&gt;0,"P55"," ")</f>
        <v xml:space="preserve"> </v>
      </c>
      <c r="BK105" s="58" t="str">
        <f>IF(SUM(COUNTIFS('Planificación 2026-1'!F:F,"HUAURA",'Planificación 2026-1'!X:X,C105,'Planificación 2026-1'!H:H,"AF"))&gt;0," P01"," ")</f>
        <v xml:space="preserve"> </v>
      </c>
      <c r="BL105" s="58" t="str">
        <f>IF(SUM(COUNTIFS('Planificación 2026-1'!F:F,"HUAURA",'Planificación 2026-1'!X:X,C105,'Planificación 2026-1'!H:H,"EN"))&gt;0,"P02"," ")</f>
        <v xml:space="preserve"> </v>
      </c>
      <c r="BM105" s="58" t="str">
        <f>IF(SUM(COUNTIFS('Planificación 2026-1'!F:F,"HUAURA",'Planificación 2026-1'!X:X,C105,'Planificación 2026-1'!H:H,"IS"))&gt;0,"P03"," ")</f>
        <v xml:space="preserve"> </v>
      </c>
      <c r="BN105" s="58" t="str">
        <f>IF(SUM(COUNTIFS('Planificación 2026-1'!F:F,"HUAURA",'Planificación 2026-1'!X:X,C105,'Planificación 2026-1'!H:H,"PS"))&gt;0,"P04"," ")</f>
        <v xml:space="preserve"> </v>
      </c>
      <c r="BO105" s="58"/>
      <c r="BP105" s="58" t="str">
        <f>IF(SUM(COUNTIFS('Planificación 2026-1'!F:F,"HUAURA",'Planificación 2026-1'!X:X,C105,'Planificación 2026-1'!H:H,"IN"))&gt;0,"P06"," ")</f>
        <v xml:space="preserve"> </v>
      </c>
      <c r="BQ105" s="58" t="str">
        <f>IF(SUM(COUNTIFS('Planificación 2026-1'!F:F,"HUAURA",'Planificación 2026-1'!X:X,C105,'Planificación 2026-1'!H:H,"CA"))&gt;0,"P07"," ")</f>
        <v xml:space="preserve"> </v>
      </c>
      <c r="BR105" s="58" t="str">
        <f>IF(SUM(COUNTIFS('Planificación 2026-1'!F:F,"HUAURA",'Planificación 2026-1'!X:X,C105,'Planificación 2026-1'!H:H,"DE"))&gt;0,"P08"," ")</f>
        <v xml:space="preserve"> </v>
      </c>
      <c r="BS105" s="58" t="str">
        <f>IF(SUM(COUNTIFS('Planificación 2026-1'!F:F,"HUAURA",'Planificación 2026-1'!X:X,C105,'Planificación 2026-1'!H:H,"OB"))&gt;0,"P09"," ")</f>
        <v xml:space="preserve"> </v>
      </c>
      <c r="BT105" s="58" t="str">
        <f>IF(SUM(COUNTIFS('Planificación 2026-1'!F:F,"HUAURA",'Planificación 2026-1'!X:X,C105,'Planificación 2026-1'!H:H,"MH"))&gt;0,"P31"," ")</f>
        <v xml:space="preserve"> </v>
      </c>
      <c r="BU105" s="58" t="str">
        <f>IF(SUM(COUNTIFS('Planificación 2026-1'!F:F,"HUAURA",'Planificación 2026-1'!X:X,C105,'Planificación 2026-1'!H:H,"IC"))&gt;0,"P32"," ")</f>
        <v xml:space="preserve"> </v>
      </c>
      <c r="BV105" s="58" t="str">
        <f>IF(SUM(COUNTIFS('Planificación 2026-1'!F:F,"HUAURA",'Planificación 2026-1'!X:X,C105,'Planificación 2026-1'!H:H,"AR"))&gt;0,"P34"," ")</f>
        <v xml:space="preserve"> </v>
      </c>
      <c r="BW105" s="58" t="str">
        <f>IF(SUM(COUNTIFS('Planificación 2026-1'!F:F,"HUAURA",'Planificación 2026-1'!X:X,C105,'Planificación 2026-1'!H:H,"T1"))&gt;0,"P35"," ")</f>
        <v xml:space="preserve"> </v>
      </c>
      <c r="BX105" s="58" t="str">
        <f>IF(SUM(COUNTIFS('Planificación 2026-1'!F:F,"HUAURA",'Planificación 2026-1'!X:X,C105,'Planificación 2026-1'!H:H,"T3"))&gt;0,"P36"," ")</f>
        <v xml:space="preserve"> </v>
      </c>
      <c r="BY105" s="58" t="str">
        <f>IF(SUM(COUNTIFS('Planificación 2026-1'!F:F,"HUAURA",'Planificación 2026-1'!X:X,C105,'Planificación 2026-1'!H:H,"T2"))&gt;0,"P37"," ")</f>
        <v xml:space="preserve"> </v>
      </c>
      <c r="BZ105" s="58" t="str">
        <f>IF(SUM(COUNTIFS('Planificación 2026-1'!F:F,"HUAURA",'Planificación 2026-1'!X:X,C105,'Planificación 2026-1'!H:H,"AE"))&gt;0,"P38"," ")</f>
        <v xml:space="preserve"> </v>
      </c>
      <c r="CA105" s="58" t="str">
        <f>IF(SUM(COUNTIFS('Planificación 2026-1'!F:F,"HUAURA",'Planificación 2026-1'!X:X,C105,'Planificación 2026-1'!H:H,"T4"))&gt;0,"P55"," ")</f>
        <v xml:space="preserve"> </v>
      </c>
      <c r="CB105" s="59">
        <f>SUMIFS('Planificación 2026-1'!S:S,'Planificación 2026-1'!X:X,C105,'Planificación 2026-1'!H:H,"AF",'Planificación 2026-1'!I:I,"&gt;2")</f>
        <v>0</v>
      </c>
      <c r="CC105" s="59">
        <f>SUMIFS('Planificación 2026-1'!S:S,'Planificación 2026-1'!X:X,C105,'Planificación 2026-1'!H:H,"EN",'Planificación 2026-1'!I:I,"&gt;2")</f>
        <v>0</v>
      </c>
      <c r="CD105" s="59">
        <f>SUMIFS('Planificación 2026-1'!S:S,'Planificación 2026-1'!X:X,C105,'Planificación 2026-1'!H:H,"IS",'Planificación 2026-1'!I:I,"&gt;2")</f>
        <v>0</v>
      </c>
      <c r="CE105" s="59">
        <f>SUMIFS('Planificación 2026-1'!S:S,'Planificación 2026-1'!X:X,C105,'Planificación 2026-1'!H:H,"PS",'Planificación 2026-1'!I:I,"&gt;2")</f>
        <v>0</v>
      </c>
      <c r="CF105" s="59">
        <f>SUMIFS('Planificación 2026-1'!S:S,'Planificación 2026-1'!X:X,C105,'Planificación 2026-1'!H:H,"IN",'Planificación 2026-1'!I:I,"&gt;2")</f>
        <v>0</v>
      </c>
      <c r="CG105" s="59">
        <f>SUMIFS('Planificación 2026-1'!S:S,'Planificación 2026-1'!X:X,C105,'Planificación 2026-1'!H:H,"CA",'Planificación 2026-1'!I:I,"&gt;2")</f>
        <v>0</v>
      </c>
      <c r="CH105" s="59">
        <f>SUMIFS('Planificación 2026-1'!S:S,'Planificación 2026-1'!X:X,C105,'Planificación 2026-1'!H:H,"DE",'Planificación 2026-1'!I:I,"&gt;2")</f>
        <v>0</v>
      </c>
      <c r="CI105" s="59">
        <f>SUMIFS('Planificación 2026-1'!S:S,'Planificación 2026-1'!X:X,C105,'Planificación 2026-1'!H:H,"OB",'Planificación 2026-1'!I:I,"&gt;2")</f>
        <v>0</v>
      </c>
      <c r="CJ105" s="59">
        <f>SUMIFS('Planificación 2026-1'!S:S,'Planificación 2026-1'!X:X,C105,'Planificación 2026-1'!H:H,"MH",'Planificación 2026-1'!I:I,"&gt;2")</f>
        <v>12</v>
      </c>
      <c r="CK105" s="59">
        <f>SUMIFS('Planificación 2026-1'!S:S,'Planificación 2026-1'!X:X,C105,'Planificación 2026-1'!H:H,"IC",'Planificación 2026-1'!I:I,"&gt;2")</f>
        <v>0</v>
      </c>
      <c r="CL105" s="59">
        <f>SUMIFS('Planificación 2026-1'!S:S,'Planificación 2026-1'!X:X,C105,'Planificación 2026-1'!H:H,"AR",'Planificación 2026-1'!I:I,"&gt;2")</f>
        <v>0</v>
      </c>
      <c r="CM105" s="59">
        <f>SUMIFS('Planificación 2026-1'!S:S,'Planificación 2026-1'!X:X,C105,'Planificación 2026-1'!H:H,"AE",'Planificación 2026-1'!I:I,"&gt;2")</f>
        <v>0</v>
      </c>
      <c r="CN105" s="59">
        <f>SUMIFS('Planificación 2026-1'!S:S,'Planificación 2026-1'!X:X,C105,'Planificación 2026-1'!H:H,"T1",'Planificación 2026-1'!I:I,"&gt;2")</f>
        <v>0</v>
      </c>
      <c r="CO105" s="59">
        <f>SUMIFS('Planificación 2026-1'!S:S,'Planificación 2026-1'!X:X,C105,'Planificación 2026-1'!H:H,"T3",'Planificación 2026-1'!I:I,"&gt;2")</f>
        <v>0</v>
      </c>
      <c r="CP105" s="59">
        <f>SUMIFS('Planificación 2026-1'!S:S,'Planificación 2026-1'!X:X,C105,'Planificación 2026-1'!H:H,"T2",'Planificación 2026-1'!I:I,"&gt;2")</f>
        <v>0</v>
      </c>
      <c r="CQ105" s="59">
        <f>SUMIFS('Planificación 2026-1'!S:S,'Planificación 2026-1'!X:X,C105,'Planificación 2026-1'!H:H,"T4",'Planificación 2026-1'!I:I,"&gt;2")</f>
        <v>0</v>
      </c>
      <c r="CR105" s="59">
        <f>SUMIFS('Planificación 2026-1'!S:S,'Planificación 2026-1'!X:X,C105,'Planificación 2026-1'!H:H,"AF",'Planificación 2026-1'!I:I,"&lt;3")</f>
        <v>0</v>
      </c>
      <c r="CS105" s="59">
        <f>SUMIFS('Planificación 2026-1'!S:S,'Planificación 2026-1'!X:X,C105,'Planificación 2026-1'!H:H,"EN",'Planificación 2026-1'!I:I,"&lt;3")</f>
        <v>0</v>
      </c>
      <c r="CT105" s="59">
        <f>SUMIFS('Planificación 2026-1'!S:S,'Planificación 2026-1'!X:X,C105,'Planificación 2026-1'!H:H,"IS",'Planificación 2026-1'!I:I,"&lt;3")</f>
        <v>0</v>
      </c>
      <c r="CU105" s="59">
        <f>SUMIFS('Planificación 2026-1'!S:S,'Planificación 2026-1'!X:X,C105,'Planificación 2026-1'!H:H,"PS",'Planificación 2026-1'!I:I,"&lt;3")</f>
        <v>0</v>
      </c>
      <c r="CV105" s="59">
        <f>SUMIFS('Planificación 2026-1'!S:S,'Planificación 2026-1'!X:X,C105,'Planificación 2026-1'!H:H,"IN",'Planificación 2026-1'!I:I,"&lt;3")</f>
        <v>0</v>
      </c>
      <c r="CW105" s="59">
        <f>SUMIFS('Planificación 2026-1'!S:S,'Planificación 2026-1'!X:X,C105,'Planificación 2026-1'!H:H,"CA",'Planificación 2026-1'!I:I,"&lt;3")</f>
        <v>0</v>
      </c>
      <c r="CX105" s="59">
        <f>SUMIFS('Planificación 2026-1'!S:S,'Planificación 2026-1'!X:X,C105,'Planificación 2026-1'!H:H,"DE",'Planificación 2026-1'!I:I,"&lt;3")</f>
        <v>0</v>
      </c>
      <c r="CY105" s="59">
        <f>SUMIFS('Planificación 2026-1'!S:S,'Planificación 2026-1'!X:X,C105,'Planificación 2026-1'!H:H,"OB",'Planificación 2026-1'!I:I,"&lt;3")</f>
        <v>0</v>
      </c>
      <c r="CZ105" s="59">
        <f>SUMIFS('Planificación 2026-1'!S:S,'Planificación 2026-1'!X:X,C105,'Planificación 2026-1'!H:H,"MH",'Planificación 2026-1'!I:I,"&lt;3")</f>
        <v>0</v>
      </c>
      <c r="DA105" s="59">
        <f>SUMIFS('Planificación 2026-1'!S:S,'Planificación 2026-1'!X:X,C105,'Planificación 2026-1'!H:H,"IC",'Planificación 2026-1'!I:I,"&lt;3")</f>
        <v>0</v>
      </c>
      <c r="DB105" s="59">
        <f>SUMIFS('Planificación 2026-1'!S:S,'Planificación 2026-1'!X:X,C105,'Planificación 2026-1'!H:H,"AR",'Planificación 2026-1'!I:I,"&lt;3")</f>
        <v>0</v>
      </c>
      <c r="DC105" s="59">
        <f>SUMIFS('Planificación 2026-1'!S:S,'Planificación 2026-1'!X:X,C105,'Planificación 2026-1'!H:H,"AE",'Planificación 2026-1'!I:I,"&lt;3")</f>
        <v>0</v>
      </c>
      <c r="DD105" s="59">
        <f>SUMIFS('Planificación 2026-1'!S:S,'Planificación 2026-1'!X:X,C105,'Planificación 2026-1'!H:H,"T1",'Planificación 2026-1'!I:I,"&lt;3")</f>
        <v>0</v>
      </c>
      <c r="DE105" s="59">
        <f>SUMIFS('Planificación 2026-1'!S:S,'Planificación 2026-1'!X:X,C105,'Planificación 2026-1'!H:H,"T3",'Planificación 2026-1'!I:I,"&lt;3")</f>
        <v>0</v>
      </c>
      <c r="DF105" s="59">
        <f>SUMIFS('Planificación 2026-1'!S:S,'Planificación 2026-1'!X:X,C105,'Planificación 2026-1'!H:H,"T2",'Planificación 2026-1'!I:I,"&lt;3")</f>
        <v>0</v>
      </c>
      <c r="DG105" s="59">
        <f>SUMIFS('Planificación 2026-1'!S:S,'Planificación 2026-1'!X:X,C105,'Planificación 2026-1'!H:H,"T4",'Planificación 2026-1'!I:I,"&lt;3")</f>
        <v>0</v>
      </c>
      <c r="DH105" s="58" t="str">
        <f t="shared" si="17"/>
        <v/>
      </c>
      <c r="DI105" s="27">
        <f>IF(C105="","",SUMIFS('Planificación 2026-1'!S:S,'Planificación 2026-1'!X:X,C105,'Planificación 2026-1'!F:F,"PRINCIPAL",'Planificación 2026-1'!Y:Y,"VIRTUAL"))</f>
        <v>0</v>
      </c>
      <c r="DJ105" s="27">
        <f>IF(C105="","",SUMIFS('Planificación 2026-1'!S:S,'Planificación 2026-1'!X:X,C105,'Planificación 2026-1'!F:F,"PRINCIPAL",'Planificación 2026-1'!Y:Y,"PRESENCIAL"))</f>
        <v>0</v>
      </c>
      <c r="DK105" s="27">
        <f>IF(C105="","",SUMIFS('Planificación 2026-1'!S:S,'Planificación 2026-1'!X:X,C105,'Planificación 2026-1'!F:F,"PRINCIPAL",'Planificación 2026-1'!Y:Y,"HIBRIDO PRESENCIAL"))</f>
        <v>0</v>
      </c>
      <c r="DL105" s="58" t="str">
        <f t="shared" si="18"/>
        <v/>
      </c>
      <c r="DM105" s="58">
        <f>IF(C105="","",SUMIFS('Planificación 2026-1'!S:S,'Planificación 2026-1'!X:X,C105,'Planificación 2026-1'!F:F,"FILIAL",'Planificación 2026-1'!Y:Y,"VIRTUAL"))</f>
        <v>0</v>
      </c>
      <c r="DN105" s="60">
        <f>IF(C105="","",SUMIFS('Planificación 2026-1'!S:S,'Planificación 2026-1'!X:X,C105,'Planificación 2026-1'!F:F,"FILIAL",'Planificación 2026-1'!Y:Y,"PRESENCIAL"))</f>
        <v>0</v>
      </c>
      <c r="DO105" s="29">
        <f>IF(C105="","",SUMIFS('Planificación 2026-1'!S:S,'Planificación 2026-1'!X:X,C105,'Planificación 2026-1'!F:F,"FILIAL",'Planificación 2026-1'!Y:Y,"HIBRIDO PRESENCIAL"))</f>
        <v>0</v>
      </c>
      <c r="DP105" s="61" t="str">
        <f t="shared" si="19"/>
        <v/>
      </c>
      <c r="DQ105" s="58">
        <f>IF(C105="","",SUMIFS('Planificación 2026-1'!S:S,'Planificación 2026-1'!X:X,C105,'Planificación 2026-1'!F:F,"SUNAMPE",'Planificación 2026-1'!Y:Y,"VIRTUAL"))</f>
        <v>0</v>
      </c>
      <c r="DR105" s="29">
        <f>IF(C105="","",SUMIFS('Planificación 2026-1'!S:S,'Planificación 2026-1'!X:X,C105,'Planificación 2026-1'!F:F,"SUNAMPE",'Planificación 2026-1'!Y:Y,"PRESENCIAL"))</f>
        <v>0</v>
      </c>
      <c r="DS105" s="61" t="str">
        <f t="shared" si="20"/>
        <v/>
      </c>
      <c r="DT105" s="58">
        <f>IF(C105="","",SUMIFS('Planificación 2026-1'!S:S,'Planificación 2026-1'!X:X,C105,'Planificación 2026-1'!F:F,"HUAURA",'Planificación 2026-1'!Y:Y,"VIRTUAL"))</f>
        <v>0</v>
      </c>
      <c r="DU105" s="29">
        <f>IF(C105="","",SUMIFS('Planificación 2026-1'!S:S,'Planificación 2026-1'!X:X,C105,'Planificación 2026-1'!F:F,"HUAURA",'Planificación 2026-1'!Y:Y,"PRESENCIAL"))</f>
        <v>0</v>
      </c>
      <c r="DV105" s="32">
        <f>SUMIFS('Planificación 2026-1'!S:S,'Planificación 2026-1'!X:X,C105,'Planificación 2026-1'!F:F,"PRINCIPAL",'Planificación 2026-1'!Y:Y,"VIRTUAL",'Planificación 2026-1'!I:I,"&gt;2")</f>
        <v>0</v>
      </c>
      <c r="DW105" s="32">
        <f>SUMIFS('Planificación 2026-1'!S:S,'Planificación 2026-1'!X:X,C105,'Planificación 2026-1'!F:F,"PRINCIPAL",'Planificación 2026-1'!Y:Y,"&lt;&gt;VIRTUAL",'Planificación 2026-1'!I:I,"&gt;2")</f>
        <v>0</v>
      </c>
      <c r="DX105" s="32">
        <f>SUMIFS('Planificación 2026-1'!S:S,'Planificación 2026-1'!X:X,C105,'Planificación 2026-1'!F:F,"SUNAMPE",'Planificación 2026-1'!Y:Y,"VIRTUAL",'Planificación 2026-1'!I:I,"&gt;2")</f>
        <v>0</v>
      </c>
      <c r="DY105" s="32">
        <f>SUMIFS('Planificación 2026-1'!S:S,'Planificación 2026-1'!X:X,C105,'Planificación 2026-1'!F:F,"SUNAMPE",'Planificación 2026-1'!Y:Y,"&lt;&gt;VIRTUAL",'Planificación 2026-1'!I:I,"&gt;2")</f>
        <v>0</v>
      </c>
      <c r="DZ105" s="32">
        <f>SUMIFS('Planificación 2026-1'!S:S,'Planificación 2026-1'!X:X,C105,'Planificación 2026-1'!F:F,"FILIAL",'Planificación 2026-1'!Y:Y,"VIRTUAL",'Planificación 2026-1'!I:I,"&gt;2")</f>
        <v>0</v>
      </c>
      <c r="EA105" s="32">
        <f>SUMIFS('Planificación 2026-1'!S:S,'Planificación 2026-1'!X:X,C105,'Planificación 2026-1'!F:F,"FILIAL",'Planificación 2026-1'!Y:Y,"&lt;&gt;VIRTUAL",'Planificación 2026-1'!I:I,"&gt;2")</f>
        <v>0</v>
      </c>
      <c r="EB105" s="32">
        <f>SUMIFS('Planificación 2026-1'!S:S,'Planificación 2026-1'!X:X,C105,'Planificación 2026-1'!F:F,"PORUMA",'Planificación 2026-1'!Y:Y,"VIRTUAL",'Planificación 2026-1'!I:I,"&gt;2")</f>
        <v>0</v>
      </c>
      <c r="EC105" s="32">
        <f>SUMIFS('Planificación 2026-1'!S:S,'Planificación 2026-1'!X:X,C105,'Planificación 2026-1'!F:F,"PORUMA",'Planificación 2026-1'!Y:Y,"&lt;&gt;VIRTUAL",'Planificación 2026-1'!I:I,"&gt;2")</f>
        <v>12</v>
      </c>
      <c r="ED105" s="32">
        <f>SUMIFS('Planificación 2026-1'!S:S,'Planificación 2026-1'!X:X,C105,'Planificación 2026-1'!F:F,"HUAURA",'Planificación 2026-1'!Y:Y,"VIRTUAL",'Planificación 2026-1'!I:I,"&gt;2")</f>
        <v>0</v>
      </c>
      <c r="EE105" s="32">
        <f>SUMIFS('Planificación 2026-1'!S:S,'Planificación 2026-1'!X:X,C105,'Planificación 2026-1'!F:F,"HUAURA",'Planificación 2026-1'!Y:Y,"&lt;&gt;VIRTUAL",'Planificación 2026-1'!I:I,"&gt;2")</f>
        <v>0</v>
      </c>
      <c r="EF105" s="32">
        <f>SUMIFS('Planificación 2026-1'!S:S,'Planificación 2026-1'!X:X,C105,'Planificación 2026-1'!F:F,"PRINCIPAL",'Planificación 2026-1'!Y:Y,"VIRTUAL",'Planificación 2026-1'!I:I,"&lt;3")</f>
        <v>0</v>
      </c>
      <c r="EG105" s="32">
        <f>SUMIFS('Planificación 2026-1'!S:S,'Planificación 2026-1'!X:X,C105,'Planificación 2026-1'!F:F,"PRINCIPAL",'Planificación 2026-1'!Y:Y,"&lt;&gt;VIRTUAL",'Planificación 2026-1'!I:I,"&lt;3")</f>
        <v>0</v>
      </c>
      <c r="EH105" s="32">
        <f>SUMIFS('Planificación 2026-1'!S:S,'Planificación 2026-1'!X:X,C105,'Planificación 2026-1'!F:F,"SUNAMPE",'Planificación 2026-1'!Y:Y,"VIRTUAL",'Planificación 2026-1'!I:I,"&lt;3")</f>
        <v>0</v>
      </c>
      <c r="EI105" s="32">
        <f>SUMIFS('Planificación 2026-1'!S:S,'Planificación 2026-1'!X:X,C105,'Planificación 2026-1'!F:F,"SUNAMPE",'Planificación 2026-1'!Y:Y,"&lt;&gt;VIRTUAL",'Planificación 2026-1'!I:I,"&lt;3")</f>
        <v>0</v>
      </c>
      <c r="EJ105" s="32">
        <f>SUMIFS('Planificación 2026-1'!S:S,'Planificación 2026-1'!X:X,C105,'Planificación 2026-1'!F:F,"FILIAL",'Planificación 2026-1'!Y:Y,"VIRTUAL",'Planificación 2026-1'!I:I,"&lt;3")</f>
        <v>0</v>
      </c>
      <c r="EK105" s="32">
        <f>SUMIFS('Planificación 2026-1'!S:S,'Planificación 2026-1'!X:X,C105,'Planificación 2026-1'!F:F,"FILIAL",'Planificación 2026-1'!Y:Y,"&lt;&gt;VIRTUAL",'Planificación 2026-1'!I:I,"&lt;3")</f>
        <v>0</v>
      </c>
      <c r="EL105" s="32">
        <f>SUMIFS('Planificación 2026-1'!S:S,'Planificación 2026-1'!X:X,C105,'Planificación 2026-1'!F:F,"PORUMA",'Planificación 2026-1'!Y:Y,"VIRTUAL",'Planificación 2026-1'!I:I,"&lt;3")</f>
        <v>0</v>
      </c>
      <c r="EM105" s="32">
        <f>SUMIFS('Planificación 2026-1'!S:S,'Planificación 2026-1'!X:X,C105,'Planificación 2026-1'!F:F,"PORUMA",'Planificación 2026-1'!Y:Y,"&lt;&gt;VIRTUAL",'Planificación 2026-1'!I:I,"&lt;3")</f>
        <v>0</v>
      </c>
      <c r="EN105" s="32">
        <f>SUMIFS('Planificación 2026-1'!S:S,'Planificación 2026-1'!X:X,C105,'Planificación 2026-1'!F:F,"HUAURA",'Planificación 2026-1'!Y:Y,"VIRTUAL",'Planificación 2026-1'!I:I,"&lt;3")</f>
        <v>0</v>
      </c>
      <c r="EO105" s="32">
        <f>SUMIFS('Planificación 2026-1'!S:S,'Planificación 2026-1'!X:X,C105,'Planificación 2026-1'!F:F,"HUAURA",'Planificación 2026-1'!Y:Y,"&lt;&gt;VIRTUAL",'Planificación 2026-1'!I:I,"&lt;3")</f>
        <v>0</v>
      </c>
      <c r="EP105" s="32">
        <f t="shared" si="32"/>
        <v>0</v>
      </c>
      <c r="EQ105" s="32">
        <f t="shared" si="21"/>
        <v>0</v>
      </c>
      <c r="ER105" s="32">
        <f t="shared" si="22"/>
        <v>12</v>
      </c>
      <c r="ES105" s="32">
        <f t="shared" si="23"/>
        <v>0</v>
      </c>
      <c r="ET105" s="32">
        <f t="shared" si="24"/>
        <v>0</v>
      </c>
      <c r="EU105" s="32">
        <f t="shared" si="25"/>
        <v>12</v>
      </c>
      <c r="EV105" s="32" t="b">
        <f>EXACT(EU105,E105)</f>
        <v>1</v>
      </c>
      <c r="EW105" s="32"/>
      <c r="EX105" s="32">
        <f t="shared" si="14"/>
        <v>0</v>
      </c>
      <c r="EY105" s="32">
        <f t="shared" si="15"/>
        <v>0</v>
      </c>
      <c r="EZ105" s="32" t="b">
        <f>EXACT(SUM(EX105:EY105),E105)</f>
        <v>0</v>
      </c>
      <c r="FA105" s="32" t="str">
        <f t="shared" si="16"/>
        <v/>
      </c>
      <c r="FB105" s="32" t="str">
        <f t="shared" si="26"/>
        <v>PRESENCIAL</v>
      </c>
    </row>
    <row r="106" spans="1:158">
      <c r="A106" s="33"/>
      <c r="B106" s="65">
        <v>103</v>
      </c>
      <c r="C106" s="32" t="s">
        <v>310</v>
      </c>
      <c r="D106" s="429">
        <v>3675324</v>
      </c>
      <c r="E106" s="62">
        <f>SUMIF('Planificación 2026-1'!X:X,C106,'Planificación 2026-1'!S:S)</f>
        <v>18</v>
      </c>
      <c r="F106" s="63" t="s">
        <v>203</v>
      </c>
      <c r="G106" s="454" t="s">
        <v>200</v>
      </c>
      <c r="H106" s="64" t="s">
        <v>38</v>
      </c>
      <c r="I106" s="64" t="s">
        <v>157</v>
      </c>
      <c r="J106" s="32" t="s">
        <v>195</v>
      </c>
      <c r="K106" s="32" t="s">
        <v>157</v>
      </c>
      <c r="L106" s="57" t="str">
        <f>IF(SUM(COUNTIFS('Planificación 2026-1'!F:F,"PRINCIPAL",'Planificación 2026-1'!X:X,C106,'Planificación 2026-1'!H:H,"AF"))&gt;0,"P01"," ")</f>
        <v xml:space="preserve"> </v>
      </c>
      <c r="M106" s="58" t="str">
        <f>IF(SUM(COUNTIFS('Planificación 2026-1'!F:F,"PRINCIPAL",'Planificación 2026-1'!X:X,C106,'Planificación 2026-1'!H:H,"EN"))&gt;0,"P02"," ")</f>
        <v xml:space="preserve"> </v>
      </c>
      <c r="N106" s="58" t="str">
        <f>IF(SUM(COUNTIFS('Planificación 2026-1'!F:F,"PRINCIPAL",'Planificación 2026-1'!X:X,C106,'Planificación 2026-1'!H:H,"IS"))&gt;0,"P03"," ")</f>
        <v xml:space="preserve"> </v>
      </c>
      <c r="O106" s="58" t="str">
        <f>IF(SUM(COUNTIFS('Planificación 2026-1'!F:F,"PRINCIPAL",'Planificación 2026-1'!X:X,C106,'Planificación 2026-1'!H:H,"PS"))&gt;0,"P04"," ")</f>
        <v xml:space="preserve"> </v>
      </c>
      <c r="P106" s="58"/>
      <c r="Q106" s="58" t="str">
        <f>IF(SUM(COUNTIFS('Planificación 2026-1'!F:F,"PRINCIPAL",'Planificación 2026-1'!X:X,C106,'Planificación 2026-1'!H:H,"IN"))&gt;0,"P06"," ")</f>
        <v xml:space="preserve"> </v>
      </c>
      <c r="R106" s="58" t="str">
        <f>IF(SUM(COUNTIFS('Planificación 2026-1'!F:F,"PRINCIPAL",'Planificación 2026-1'!X:X,C106,'Planificación 2026-1'!H:H,"CA"))&gt;0,"P07"," ")</f>
        <v xml:space="preserve"> </v>
      </c>
      <c r="S106" s="58" t="str">
        <f>IF(SUM(COUNTIFS('Planificación 2026-1'!F:F,"PRINCIPAL",'Planificación 2026-1'!X:X,C106,'Planificación 2026-1'!H:H,"DE"))&gt;0,"P08"," ")</f>
        <v xml:space="preserve"> </v>
      </c>
      <c r="T106" s="58" t="str">
        <f>IF(SUM(COUNTIFS('Planificación 2026-1'!F:F,"PRINCIPAL",'Planificación 2026-1'!X:X,C106,'Planificación 2026-1'!H:H,"OB"))&gt;0,"P09"," ")</f>
        <v xml:space="preserve"> </v>
      </c>
      <c r="U106" s="58" t="str">
        <f>IF(SUM(COUNTIFS('Planificación 2026-1'!F:F,"PRINCIPAL",'Planificación 2026-1'!X:X,C106,'Planificación 2026-1'!H:H,"MH"))&gt;0,"P31"," ")</f>
        <v xml:space="preserve"> </v>
      </c>
      <c r="V106" s="58" t="str">
        <f>IF(SUM(COUNTIFS('Planificación 2026-1'!F:F,"PRINCIPAL",'Planificación 2026-1'!X:X,C106,'Planificación 2026-1'!H:H,"IC"))&gt;0,"P32"," ")</f>
        <v xml:space="preserve"> </v>
      </c>
      <c r="W106" s="58" t="str">
        <f>IF(SUM(COUNTIFS('Planificación 2026-1'!F:F,"PRINCIPAL",'Planificación 2026-1'!X:X,C106,'Planificación 2026-1'!H:H,"AR"))&gt;0,"P34"," ")</f>
        <v xml:space="preserve"> </v>
      </c>
      <c r="X106" s="58" t="str">
        <f>IF(SUM(COUNTIFS('Planificación 2026-1'!F:F,"PRINCIPAL",'Planificación 2026-1'!X:X,C106,'Planificación 2026-1'!H:H,"T1"))&gt;0,"P35"," ")</f>
        <v xml:space="preserve"> </v>
      </c>
      <c r="Y106" s="58" t="str">
        <f>IF(SUM(COUNTIFS('Planificación 2026-1'!F:F,"PRINCIPAL",'Planificación 2026-1'!X:X,C106,'Planificación 2026-1'!H:H,"T3"))&gt;0,"P36"," ")</f>
        <v xml:space="preserve"> </v>
      </c>
      <c r="Z106" s="58" t="str">
        <f>IF(SUM(COUNTIFS('Planificación 2026-1'!F:F,"PRINCIPAL",'Planificación 2026-1'!X:X,C106,'Planificación 2026-1'!H:H,"T2"))&gt;0,"P37"," ")</f>
        <v xml:space="preserve"> </v>
      </c>
      <c r="AA106" s="58" t="str">
        <f>IF(SUM(COUNTIFS('Planificación 2026-1'!F:F,"PRINCIPAL",'Planificación 2026-1'!X:X,C106,'Planificación 2026-1'!H:H,"AE"))&gt;0,"P38"," ")</f>
        <v xml:space="preserve"> </v>
      </c>
      <c r="AB106" s="58" t="str">
        <f>IF(SUM(COUNTIFS('Planificación 2026-1'!F:F,"PRINCIPAL",'Planificación 2026-1'!X:X,C106,'Planificación 2026-1'!H:H,"T4"))&gt;0,"P55"," ")</f>
        <v xml:space="preserve"> </v>
      </c>
      <c r="AC106" s="58" t="str">
        <f>IF(SUM(COUNTIFS('Planificación 2026-1'!F:F,"FILIAL",'Planificación 2026-1'!X:X,C106,'Planificación 2026-1'!H:H,"AF"))&gt;0," P01"," ")</f>
        <v xml:space="preserve"> </v>
      </c>
      <c r="AD106" s="58" t="str">
        <f>IF(SUM(COUNTIFS('Planificación 2026-1'!F:F,"FILIAL",'Planificación 2026-1'!X:X,C106,'Planificación 2026-1'!H:H,"EN"))&gt;0,"P02"," ")</f>
        <v xml:space="preserve"> </v>
      </c>
      <c r="AE106" s="58" t="str">
        <f>IF(SUM(COUNTIFS('Planificación 2026-1'!F:F,"FILIAL",'Planificación 2026-1'!X:X,C106,'Planificación 2026-1'!H:H,"IS"))&gt;0,"P03"," ")</f>
        <v xml:space="preserve"> </v>
      </c>
      <c r="AF106" s="58" t="str">
        <f>IF(SUM(COUNTIFS('Planificación 2026-1'!F:F,"FILIAL",'Planificación 2026-1'!X:X,C106,'Planificación 2026-1'!H:H,"PS"))&gt;0,"P04"," ")</f>
        <v xml:space="preserve"> </v>
      </c>
      <c r="AG106" s="58"/>
      <c r="AH106" s="58" t="str">
        <f>IF(SUM(COUNTIFS('Planificación 2026-1'!F:F,"FILIAL",'Planificación 2026-1'!X:X,C106,'Planificación 2026-1'!H:H,"IN"))&gt;0,"P06"," ")</f>
        <v xml:space="preserve"> </v>
      </c>
      <c r="AI106" s="58" t="str">
        <f>IF(SUM(COUNTIFS('Planificación 2026-1'!F:F,"FILIAL",'Planificación 2026-1'!X:X,C106,'Planificación 2026-1'!H:H,"CA"))&gt;0,"P07"," ")</f>
        <v xml:space="preserve"> </v>
      </c>
      <c r="AJ106" s="58" t="str">
        <f>IF(SUM(COUNTIFS('Planificación 2026-1'!F:F,"FILIAL",'Planificación 2026-1'!X:X,C106,'Planificación 2026-1'!H:H,"DE"))&gt;0,"P08"," ")</f>
        <v xml:space="preserve"> </v>
      </c>
      <c r="AK106" s="58" t="str">
        <f>IF(SUM(COUNTIFS('Planificación 2026-1'!F:F,"FILIAL",'Planificación 2026-1'!X:X,C106,'Planificación 2026-1'!H:H,"OB"))&gt;0,"P09"," ")</f>
        <v xml:space="preserve"> </v>
      </c>
      <c r="AL106" s="58" t="str">
        <f>IF(SUM(COUNTIFS('Planificación 2026-1'!F:F,"FILIAL",'Planificación 2026-1'!X:X,C106,'Planificación 2026-1'!H:H,"MH"))&gt;0,"P31"," ")</f>
        <v xml:space="preserve"> </v>
      </c>
      <c r="AM106" s="58" t="str">
        <f>IF(SUM(COUNTIFS('Planificación 2026-1'!F:F,"FILIAL",'Planificación 2026-1'!X:X,C106,'Planificación 2026-1'!H:H,"IC"))&gt;0,"P32"," ")</f>
        <v xml:space="preserve"> </v>
      </c>
      <c r="AN106" s="58" t="str">
        <f>IF(SUM(COUNTIFS('Planificación 2026-1'!F:F,"FILIAL",'Planificación 2026-1'!X:X,C106,'Planificación 2026-1'!H:H,"AR"))&gt;0,"P34"," ")</f>
        <v xml:space="preserve"> </v>
      </c>
      <c r="AO106" s="58" t="str">
        <f>IF(SUM(COUNTIFS('Planificación 2026-1'!F:F,"FILIAL",'Planificación 2026-1'!X:X,C106,'Planificación 2026-1'!H:H,"T1"))&gt;0,"P35"," ")</f>
        <v xml:space="preserve"> </v>
      </c>
      <c r="AP106" s="58" t="str">
        <f>IF(SUM(COUNTIFS('Planificación 2026-1'!F:F,"FILIAL",'Planificación 2026-1'!X:X,C106,'Planificación 2026-1'!H:H,"T3"))&gt;0,"P36"," ")</f>
        <v xml:space="preserve"> </v>
      </c>
      <c r="AQ106" s="58" t="str">
        <f>IF(SUM(COUNTIFS('Planificación 2026-1'!F:F,"FILIAL",'Planificación 2026-1'!X:X,C106,'Planificación 2026-1'!H:H,"T2"))&gt;0,"P37"," ")</f>
        <v xml:space="preserve"> </v>
      </c>
      <c r="AR106" s="58" t="str">
        <f>IF(SUM(COUNTIFS('Planificación 2026-1'!F:F,"FILIAL",'Planificación 2026-1'!X:X,C106,'Planificación 2026-1'!H:H,"AE"))&gt;0,"P38"," ")</f>
        <v xml:space="preserve"> </v>
      </c>
      <c r="AS106" s="58" t="str">
        <f>IF(SUM(COUNTIFS('Planificación 2026-1'!F:F,"FILIAL",'Planificación 2026-1'!X:X,C106,'Planificación 2026-1'!H:H,"T4"))&gt;0,"P55"," ")</f>
        <v xml:space="preserve"> </v>
      </c>
      <c r="AT106" s="58" t="str">
        <f>IF(SUM(COUNTIFS('Planificación 2026-1'!F:F,"SUNAMPE",'Planificación 2026-1'!X:X,C106,'Planificación 2026-1'!H:H,"AF"))&gt;0," P01"," ")</f>
        <v xml:space="preserve"> </v>
      </c>
      <c r="AU106" s="58" t="str">
        <f>IF(SUM(COUNTIFS('Planificación 2026-1'!F:F,"SUNAMPE",'Planificación 2026-1'!X:X,C106,'Planificación 2026-1'!H:H,"EN"))&gt;0,"P02"," ")</f>
        <v xml:space="preserve"> </v>
      </c>
      <c r="AV106" s="58" t="str">
        <f>IF(SUM(COUNTIFS('Planificación 2026-1'!F:F,"SUNAMPE",'Planificación 2026-1'!X:X,C106,'Planificación 2026-1'!H:H,"IS"))&gt;0,"P03"," ")</f>
        <v xml:space="preserve"> </v>
      </c>
      <c r="AW106" s="58" t="str">
        <f>IF(SUM(COUNTIFS('Planificación 2026-1'!F:F,"SUNAMPE",'Planificación 2026-1'!X:X,C106,'Planificación 2026-1'!H:H,"PS"))&gt;0,"P04"," ")</f>
        <v xml:space="preserve"> </v>
      </c>
      <c r="AX106" s="58"/>
      <c r="AY106" s="58" t="str">
        <f>IF(SUM(COUNTIFS('Planificación 2026-1'!F:F,"SUNAMPE",'Planificación 2026-1'!X:X,C106,'Planificación 2026-1'!H:H,"IN"))&gt;0,"P06"," ")</f>
        <v xml:space="preserve"> </v>
      </c>
      <c r="AZ106" s="58" t="str">
        <f>IF(SUM(COUNTIFS('Planificación 2026-1'!F:F,"SUNAMPE",'Planificación 2026-1'!X:X,C106,'Planificación 2026-1'!H:H,"CA"))&gt;0,"P07"," ")</f>
        <v xml:space="preserve"> </v>
      </c>
      <c r="BA106" s="58" t="str">
        <f>IF(SUM(COUNTIFS('Planificación 2026-1'!F:F,"SUNAMPE",'Planificación 2026-1'!X:X,C106,'Planificación 2026-1'!H:H,"DE"))&gt;0,"P08"," ")</f>
        <v xml:space="preserve"> </v>
      </c>
      <c r="BB106" s="58" t="str">
        <f>IF(SUM(COUNTIFS('Planificación 2026-1'!F:F,"SUNAMPE",'Planificación 2026-1'!X:X,C106,'Planificación 2026-1'!H:H,"OB"))&gt;0,"P09"," ")</f>
        <v xml:space="preserve"> </v>
      </c>
      <c r="BC106" s="58" t="str">
        <f>IF(SUM(COUNTIFS('Planificación 2026-1'!F:F,"SUNAMPE",'Planificación 2026-1'!X:X,C106,'Planificación 2026-1'!H:H,"MH"))&gt;0,"P31"," ")</f>
        <v xml:space="preserve"> </v>
      </c>
      <c r="BD106" s="58" t="str">
        <f>IF(SUM(COUNTIFS('Planificación 2026-1'!F:F,"SUNAMPE",'Planificación 2026-1'!X:X,C106,'Planificación 2026-1'!H:H,"IC"))&gt;0,"P32"," ")</f>
        <v xml:space="preserve"> </v>
      </c>
      <c r="BE106" s="58" t="str">
        <f>IF(SUM(COUNTIFS('Planificación 2026-1'!F:F,"SUNAMPE",'Planificación 2026-1'!X:X,C106,'Planificación 2026-1'!H:H,"AR"))&gt;0,"P34"," ")</f>
        <v xml:space="preserve"> </v>
      </c>
      <c r="BF106" s="58" t="str">
        <f>IF(SUM(COUNTIFS('Planificación 2026-1'!F:F,"SUNAMPE",'Planificación 2026-1'!X:X,C106,'Planificación 2026-1'!H:H,"T1"))&gt;0,"P35"," ")</f>
        <v xml:space="preserve"> </v>
      </c>
      <c r="BG106" s="58" t="str">
        <f>IF(SUM(COUNTIFS('Planificación 2026-1'!F:F,"SUNAMPE",'Planificación 2026-1'!X:X,C106,'Planificación 2026-1'!H:H,"T3"))&gt;0,"P36"," ")</f>
        <v xml:space="preserve"> </v>
      </c>
      <c r="BH106" s="58" t="str">
        <f>IF(SUM(COUNTIFS('Planificación 2026-1'!F:F,"SUNAMPE",'Planificación 2026-1'!X:X,C106,'Planificación 2026-1'!H:H,"T2"))&gt;0,"P37"," ")</f>
        <v xml:space="preserve"> </v>
      </c>
      <c r="BI106" s="58" t="str">
        <f>IF(SUM(COUNTIFS('Planificación 2026-1'!F:F,"SUNAMPE",'Planificación 2026-1'!X:X,C106,'Planificación 2026-1'!H:H,"AE"))&gt;0,"P38"," ")</f>
        <v xml:space="preserve"> </v>
      </c>
      <c r="BJ106" s="58" t="str">
        <f>IF(SUM(COUNTIFS('Planificación 2026-1'!F:F,"SUNAMPE",'Planificación 2026-1'!X:X,C106,'Planificación 2026-1'!H:H,"T4"))&gt;0,"P55"," ")</f>
        <v xml:space="preserve"> </v>
      </c>
      <c r="BK106" s="58" t="str">
        <f>IF(SUM(COUNTIFS('Planificación 2026-1'!F:F,"HUAURA",'Planificación 2026-1'!X:X,C106,'Planificación 2026-1'!H:H,"AF"))&gt;0," P01"," ")</f>
        <v xml:space="preserve"> </v>
      </c>
      <c r="BL106" s="58" t="str">
        <f>IF(SUM(COUNTIFS('Planificación 2026-1'!F:F,"HUAURA",'Planificación 2026-1'!X:X,C106,'Planificación 2026-1'!H:H,"EN"))&gt;0,"P02"," ")</f>
        <v xml:space="preserve"> </v>
      </c>
      <c r="BM106" s="58" t="str">
        <f>IF(SUM(COUNTIFS('Planificación 2026-1'!F:F,"HUAURA",'Planificación 2026-1'!X:X,C106,'Planificación 2026-1'!H:H,"IS"))&gt;0,"P03"," ")</f>
        <v xml:space="preserve"> </v>
      </c>
      <c r="BN106" s="58" t="str">
        <f>IF(SUM(COUNTIFS('Planificación 2026-1'!F:F,"HUAURA",'Planificación 2026-1'!X:X,C106,'Planificación 2026-1'!H:H,"PS"))&gt;0,"P04"," ")</f>
        <v xml:space="preserve"> </v>
      </c>
      <c r="BO106" s="58"/>
      <c r="BP106" s="58" t="str">
        <f>IF(SUM(COUNTIFS('Planificación 2026-1'!F:F,"HUAURA",'Planificación 2026-1'!X:X,C106,'Planificación 2026-1'!H:H,"IN"))&gt;0,"P06"," ")</f>
        <v xml:space="preserve"> </v>
      </c>
      <c r="BQ106" s="58" t="str">
        <f>IF(SUM(COUNTIFS('Planificación 2026-1'!F:F,"HUAURA",'Planificación 2026-1'!X:X,C106,'Planificación 2026-1'!H:H,"CA"))&gt;0,"P07"," ")</f>
        <v xml:space="preserve"> </v>
      </c>
      <c r="BR106" s="58" t="str">
        <f>IF(SUM(COUNTIFS('Planificación 2026-1'!F:F,"HUAURA",'Planificación 2026-1'!X:X,C106,'Planificación 2026-1'!H:H,"DE"))&gt;0,"P08"," ")</f>
        <v xml:space="preserve"> </v>
      </c>
      <c r="BS106" s="58" t="str">
        <f>IF(SUM(COUNTIFS('Planificación 2026-1'!F:F,"HUAURA",'Planificación 2026-1'!X:X,C106,'Planificación 2026-1'!H:H,"OB"))&gt;0,"P09"," ")</f>
        <v xml:space="preserve"> </v>
      </c>
      <c r="BT106" s="58" t="str">
        <f>IF(SUM(COUNTIFS('Planificación 2026-1'!F:F,"HUAURA",'Planificación 2026-1'!X:X,C106,'Planificación 2026-1'!H:H,"MH"))&gt;0,"P31"," ")</f>
        <v xml:space="preserve"> </v>
      </c>
      <c r="BU106" s="58" t="str">
        <f>IF(SUM(COUNTIFS('Planificación 2026-1'!F:F,"HUAURA",'Planificación 2026-1'!X:X,C106,'Planificación 2026-1'!H:H,"IC"))&gt;0,"P32"," ")</f>
        <v xml:space="preserve"> </v>
      </c>
      <c r="BV106" s="58" t="str">
        <f>IF(SUM(COUNTIFS('Planificación 2026-1'!F:F,"HUAURA",'Planificación 2026-1'!X:X,C106,'Planificación 2026-1'!H:H,"AR"))&gt;0,"P34"," ")</f>
        <v xml:space="preserve"> </v>
      </c>
      <c r="BW106" s="58" t="str">
        <f>IF(SUM(COUNTIFS('Planificación 2026-1'!F:F,"HUAURA",'Planificación 2026-1'!X:X,C106,'Planificación 2026-1'!H:H,"T1"))&gt;0,"P35"," ")</f>
        <v xml:space="preserve"> </v>
      </c>
      <c r="BX106" s="58" t="str">
        <f>IF(SUM(COUNTIFS('Planificación 2026-1'!F:F,"HUAURA",'Planificación 2026-1'!X:X,C106,'Planificación 2026-1'!H:H,"T3"))&gt;0,"P36"," ")</f>
        <v xml:space="preserve"> </v>
      </c>
      <c r="BY106" s="58" t="str">
        <f>IF(SUM(COUNTIFS('Planificación 2026-1'!F:F,"HUAURA",'Planificación 2026-1'!X:X,C106,'Planificación 2026-1'!H:H,"T2"))&gt;0,"P37"," ")</f>
        <v xml:space="preserve"> </v>
      </c>
      <c r="BZ106" s="58" t="str">
        <f>IF(SUM(COUNTIFS('Planificación 2026-1'!F:F,"HUAURA",'Planificación 2026-1'!X:X,C106,'Planificación 2026-1'!H:H,"AE"))&gt;0,"P38"," ")</f>
        <v xml:space="preserve"> </v>
      </c>
      <c r="CA106" s="58" t="str">
        <f>IF(SUM(COUNTIFS('Planificación 2026-1'!F:F,"HUAURA",'Planificación 2026-1'!X:X,C106,'Planificación 2026-1'!H:H,"T4"))&gt;0,"P55"," ")</f>
        <v xml:space="preserve"> </v>
      </c>
      <c r="CB106" s="59">
        <f>SUMIFS('Planificación 2026-1'!S:S,'Planificación 2026-1'!X:X,C106,'Planificación 2026-1'!H:H,"AF",'Planificación 2026-1'!I:I,"&gt;2")</f>
        <v>0</v>
      </c>
      <c r="CC106" s="59">
        <f>SUMIFS('Planificación 2026-1'!S:S,'Planificación 2026-1'!X:X,C106,'Planificación 2026-1'!H:H,"EN",'Planificación 2026-1'!I:I,"&gt;2")</f>
        <v>0</v>
      </c>
      <c r="CD106" s="59">
        <f>SUMIFS('Planificación 2026-1'!S:S,'Planificación 2026-1'!X:X,C106,'Planificación 2026-1'!H:H,"IS",'Planificación 2026-1'!I:I,"&gt;2")</f>
        <v>0</v>
      </c>
      <c r="CE106" s="59">
        <f>SUMIFS('Planificación 2026-1'!S:S,'Planificación 2026-1'!X:X,C106,'Planificación 2026-1'!H:H,"PS",'Planificación 2026-1'!I:I,"&gt;2")</f>
        <v>0</v>
      </c>
      <c r="CF106" s="59">
        <f>SUMIFS('Planificación 2026-1'!S:S,'Planificación 2026-1'!X:X,C106,'Planificación 2026-1'!H:H,"IN",'Planificación 2026-1'!I:I,"&gt;2")</f>
        <v>0</v>
      </c>
      <c r="CG106" s="59">
        <f>SUMIFS('Planificación 2026-1'!S:S,'Planificación 2026-1'!X:X,C106,'Planificación 2026-1'!H:H,"CA",'Planificación 2026-1'!I:I,"&gt;2")</f>
        <v>0</v>
      </c>
      <c r="CH106" s="59">
        <f>SUMIFS('Planificación 2026-1'!S:S,'Planificación 2026-1'!X:X,C106,'Planificación 2026-1'!H:H,"DE",'Planificación 2026-1'!I:I,"&gt;2")</f>
        <v>0</v>
      </c>
      <c r="CI106" s="59">
        <f>SUMIFS('Planificación 2026-1'!S:S,'Planificación 2026-1'!X:X,C106,'Planificación 2026-1'!H:H,"OB",'Planificación 2026-1'!I:I,"&gt;2")</f>
        <v>0</v>
      </c>
      <c r="CJ106" s="59">
        <f>SUMIFS('Planificación 2026-1'!S:S,'Planificación 2026-1'!X:X,C106,'Planificación 2026-1'!H:H,"MH",'Planificación 2026-1'!I:I,"&gt;2")</f>
        <v>18</v>
      </c>
      <c r="CK106" s="59">
        <f>SUMIFS('Planificación 2026-1'!S:S,'Planificación 2026-1'!X:X,C106,'Planificación 2026-1'!H:H,"IC",'Planificación 2026-1'!I:I,"&gt;2")</f>
        <v>0</v>
      </c>
      <c r="CL106" s="59">
        <f>SUMIFS('Planificación 2026-1'!S:S,'Planificación 2026-1'!X:X,C106,'Planificación 2026-1'!H:H,"AR",'Planificación 2026-1'!I:I,"&gt;2")</f>
        <v>0</v>
      </c>
      <c r="CM106" s="59">
        <f>SUMIFS('Planificación 2026-1'!S:S,'Planificación 2026-1'!X:X,C106,'Planificación 2026-1'!H:H,"AE",'Planificación 2026-1'!I:I,"&gt;2")</f>
        <v>0</v>
      </c>
      <c r="CN106" s="59">
        <f>SUMIFS('Planificación 2026-1'!S:S,'Planificación 2026-1'!X:X,C106,'Planificación 2026-1'!H:H,"T1",'Planificación 2026-1'!I:I,"&gt;2")</f>
        <v>0</v>
      </c>
      <c r="CO106" s="59">
        <f>SUMIFS('Planificación 2026-1'!S:S,'Planificación 2026-1'!X:X,C106,'Planificación 2026-1'!H:H,"T3",'Planificación 2026-1'!I:I,"&gt;2")</f>
        <v>0</v>
      </c>
      <c r="CP106" s="59">
        <f>SUMIFS('Planificación 2026-1'!S:S,'Planificación 2026-1'!X:X,C106,'Planificación 2026-1'!H:H,"T2",'Planificación 2026-1'!I:I,"&gt;2")</f>
        <v>0</v>
      </c>
      <c r="CQ106" s="59">
        <f>SUMIFS('Planificación 2026-1'!S:S,'Planificación 2026-1'!X:X,C106,'Planificación 2026-1'!H:H,"T4",'Planificación 2026-1'!I:I,"&gt;2")</f>
        <v>0</v>
      </c>
      <c r="CR106" s="59">
        <f>SUMIFS('Planificación 2026-1'!S:S,'Planificación 2026-1'!X:X,C106,'Planificación 2026-1'!H:H,"AF",'Planificación 2026-1'!I:I,"&lt;3")</f>
        <v>0</v>
      </c>
      <c r="CS106" s="59">
        <f>SUMIFS('Planificación 2026-1'!S:S,'Planificación 2026-1'!X:X,C106,'Planificación 2026-1'!H:H,"EN",'Planificación 2026-1'!I:I,"&lt;3")</f>
        <v>0</v>
      </c>
      <c r="CT106" s="59">
        <f>SUMIFS('Planificación 2026-1'!S:S,'Planificación 2026-1'!X:X,C106,'Planificación 2026-1'!H:H,"IS",'Planificación 2026-1'!I:I,"&lt;3")</f>
        <v>0</v>
      </c>
      <c r="CU106" s="59">
        <f>SUMIFS('Planificación 2026-1'!S:S,'Planificación 2026-1'!X:X,C106,'Planificación 2026-1'!H:H,"PS",'Planificación 2026-1'!I:I,"&lt;3")</f>
        <v>0</v>
      </c>
      <c r="CV106" s="59">
        <f>SUMIFS('Planificación 2026-1'!S:S,'Planificación 2026-1'!X:X,C106,'Planificación 2026-1'!H:H,"IN",'Planificación 2026-1'!I:I,"&lt;3")</f>
        <v>0</v>
      </c>
      <c r="CW106" s="59">
        <f>SUMIFS('Planificación 2026-1'!S:S,'Planificación 2026-1'!X:X,C106,'Planificación 2026-1'!H:H,"CA",'Planificación 2026-1'!I:I,"&lt;3")</f>
        <v>0</v>
      </c>
      <c r="CX106" s="59">
        <f>SUMIFS('Planificación 2026-1'!S:S,'Planificación 2026-1'!X:X,C106,'Planificación 2026-1'!H:H,"DE",'Planificación 2026-1'!I:I,"&lt;3")</f>
        <v>0</v>
      </c>
      <c r="CY106" s="59">
        <f>SUMIFS('Planificación 2026-1'!S:S,'Planificación 2026-1'!X:X,C106,'Planificación 2026-1'!H:H,"OB",'Planificación 2026-1'!I:I,"&lt;3")</f>
        <v>0</v>
      </c>
      <c r="CZ106" s="59">
        <f>SUMIFS('Planificación 2026-1'!S:S,'Planificación 2026-1'!X:X,C106,'Planificación 2026-1'!H:H,"MH",'Planificación 2026-1'!I:I,"&lt;3")</f>
        <v>0</v>
      </c>
      <c r="DA106" s="59">
        <f>SUMIFS('Planificación 2026-1'!S:S,'Planificación 2026-1'!X:X,C106,'Planificación 2026-1'!H:H,"IC",'Planificación 2026-1'!I:I,"&lt;3")</f>
        <v>0</v>
      </c>
      <c r="DB106" s="59">
        <f>SUMIFS('Planificación 2026-1'!S:S,'Planificación 2026-1'!X:X,C106,'Planificación 2026-1'!H:H,"AR",'Planificación 2026-1'!I:I,"&lt;3")</f>
        <v>0</v>
      </c>
      <c r="DC106" s="59">
        <f>SUMIFS('Planificación 2026-1'!S:S,'Planificación 2026-1'!X:X,C106,'Planificación 2026-1'!H:H,"AE",'Planificación 2026-1'!I:I,"&lt;3")</f>
        <v>0</v>
      </c>
      <c r="DD106" s="59">
        <f>SUMIFS('Planificación 2026-1'!S:S,'Planificación 2026-1'!X:X,C106,'Planificación 2026-1'!H:H,"T1",'Planificación 2026-1'!I:I,"&lt;3")</f>
        <v>0</v>
      </c>
      <c r="DE106" s="59">
        <f>SUMIFS('Planificación 2026-1'!S:S,'Planificación 2026-1'!X:X,C106,'Planificación 2026-1'!H:H,"T3",'Planificación 2026-1'!I:I,"&lt;3")</f>
        <v>0</v>
      </c>
      <c r="DF106" s="59">
        <f>SUMIFS('Planificación 2026-1'!S:S,'Planificación 2026-1'!X:X,C106,'Planificación 2026-1'!H:H,"T2",'Planificación 2026-1'!I:I,"&lt;3")</f>
        <v>0</v>
      </c>
      <c r="DG106" s="59">
        <f>SUMIFS('Planificación 2026-1'!S:S,'Planificación 2026-1'!X:X,C106,'Planificación 2026-1'!H:H,"T4",'Planificación 2026-1'!I:I,"&lt;3")</f>
        <v>0</v>
      </c>
      <c r="DH106" s="58" t="str">
        <f t="shared" si="17"/>
        <v/>
      </c>
      <c r="DI106" s="27">
        <f>IF(C106="","",SUMIFS('Planificación 2026-1'!S:S,'Planificación 2026-1'!X:X,C106,'Planificación 2026-1'!F:F,"PRINCIPAL",'Planificación 2026-1'!Y:Y,"VIRTUAL"))</f>
        <v>0</v>
      </c>
      <c r="DJ106" s="27">
        <f>IF(C106="","",SUMIFS('Planificación 2026-1'!S:S,'Planificación 2026-1'!X:X,C106,'Planificación 2026-1'!F:F,"PRINCIPAL",'Planificación 2026-1'!Y:Y,"PRESENCIAL"))</f>
        <v>0</v>
      </c>
      <c r="DK106" s="27">
        <f>IF(C106="","",SUMIFS('Planificación 2026-1'!S:S,'Planificación 2026-1'!X:X,C106,'Planificación 2026-1'!F:F,"PRINCIPAL",'Planificación 2026-1'!Y:Y,"HIBRIDO PRESENCIAL"))</f>
        <v>0</v>
      </c>
      <c r="DL106" s="58" t="str">
        <f t="shared" si="18"/>
        <v/>
      </c>
      <c r="DM106" s="58">
        <f>IF(C106="","",SUMIFS('Planificación 2026-1'!S:S,'Planificación 2026-1'!X:X,C106,'Planificación 2026-1'!F:F,"FILIAL",'Planificación 2026-1'!Y:Y,"VIRTUAL"))</f>
        <v>0</v>
      </c>
      <c r="DN106" s="60">
        <f>IF(C106="","",SUMIFS('Planificación 2026-1'!S:S,'Planificación 2026-1'!X:X,C106,'Planificación 2026-1'!F:F,"FILIAL",'Planificación 2026-1'!Y:Y,"PRESENCIAL"))</f>
        <v>0</v>
      </c>
      <c r="DO106" s="29">
        <f>IF(C106="","",SUMIFS('Planificación 2026-1'!S:S,'Planificación 2026-1'!X:X,C106,'Planificación 2026-1'!F:F,"FILIAL",'Planificación 2026-1'!Y:Y,"HIBRIDO PRESENCIAL"))</f>
        <v>0</v>
      </c>
      <c r="DP106" s="61" t="str">
        <f t="shared" si="19"/>
        <v/>
      </c>
      <c r="DQ106" s="58">
        <f>IF(C106="","",SUMIFS('Planificación 2026-1'!S:S,'Planificación 2026-1'!X:X,C106,'Planificación 2026-1'!F:F,"SUNAMPE",'Planificación 2026-1'!Y:Y,"VIRTUAL"))</f>
        <v>0</v>
      </c>
      <c r="DR106" s="29">
        <f>IF(C106="","",SUMIFS('Planificación 2026-1'!S:S,'Planificación 2026-1'!X:X,C106,'Planificación 2026-1'!F:F,"SUNAMPE",'Planificación 2026-1'!Y:Y,"PRESENCIAL"))</f>
        <v>0</v>
      </c>
      <c r="DS106" s="61" t="str">
        <f t="shared" si="20"/>
        <v/>
      </c>
      <c r="DT106" s="58">
        <f>IF(C106="","",SUMIFS('Planificación 2026-1'!S:S,'Planificación 2026-1'!X:X,C106,'Planificación 2026-1'!F:F,"HUAURA",'Planificación 2026-1'!Y:Y,"VIRTUAL"))</f>
        <v>0</v>
      </c>
      <c r="DU106" s="29">
        <f>IF(C106="","",SUMIFS('Planificación 2026-1'!S:S,'Planificación 2026-1'!X:X,C106,'Planificación 2026-1'!F:F,"HUAURA",'Planificación 2026-1'!Y:Y,"PRESENCIAL"))</f>
        <v>0</v>
      </c>
      <c r="DV106" s="32">
        <f>SUMIFS('Planificación 2026-1'!S:S,'Planificación 2026-1'!X:X,C106,'Planificación 2026-1'!F:F,"PRINCIPAL",'Planificación 2026-1'!Y:Y,"VIRTUAL",'Planificación 2026-1'!I:I,"&gt;2")</f>
        <v>0</v>
      </c>
      <c r="DW106" s="32">
        <f>SUMIFS('Planificación 2026-1'!S:S,'Planificación 2026-1'!X:X,C106,'Planificación 2026-1'!F:F,"PRINCIPAL",'Planificación 2026-1'!Y:Y,"&lt;&gt;VIRTUAL",'Planificación 2026-1'!I:I,"&gt;2")</f>
        <v>0</v>
      </c>
      <c r="DX106" s="32">
        <f>SUMIFS('Planificación 2026-1'!S:S,'Planificación 2026-1'!X:X,C106,'Planificación 2026-1'!F:F,"SUNAMPE",'Planificación 2026-1'!Y:Y,"VIRTUAL",'Planificación 2026-1'!I:I,"&gt;2")</f>
        <v>0</v>
      </c>
      <c r="DY106" s="32">
        <f>SUMIFS('Planificación 2026-1'!S:S,'Planificación 2026-1'!X:X,C106,'Planificación 2026-1'!F:F,"SUNAMPE",'Planificación 2026-1'!Y:Y,"&lt;&gt;VIRTUAL",'Planificación 2026-1'!I:I,"&gt;2")</f>
        <v>0</v>
      </c>
      <c r="DZ106" s="32">
        <f>SUMIFS('Planificación 2026-1'!S:S,'Planificación 2026-1'!X:X,C106,'Planificación 2026-1'!F:F,"FILIAL",'Planificación 2026-1'!Y:Y,"VIRTUAL",'Planificación 2026-1'!I:I,"&gt;2")</f>
        <v>0</v>
      </c>
      <c r="EA106" s="32">
        <f>SUMIFS('Planificación 2026-1'!S:S,'Planificación 2026-1'!X:X,C106,'Planificación 2026-1'!F:F,"FILIAL",'Planificación 2026-1'!Y:Y,"&lt;&gt;VIRTUAL",'Planificación 2026-1'!I:I,"&gt;2")</f>
        <v>0</v>
      </c>
      <c r="EB106" s="32">
        <f>SUMIFS('Planificación 2026-1'!S:S,'Planificación 2026-1'!X:X,C106,'Planificación 2026-1'!F:F,"PORUMA",'Planificación 2026-1'!Y:Y,"VIRTUAL",'Planificación 2026-1'!I:I,"&gt;2")</f>
        <v>0</v>
      </c>
      <c r="EC106" s="32">
        <f>SUMIFS('Planificación 2026-1'!S:S,'Planificación 2026-1'!X:X,C106,'Planificación 2026-1'!F:F,"PORUMA",'Planificación 2026-1'!Y:Y,"&lt;&gt;VIRTUAL",'Planificación 2026-1'!I:I,"&gt;2")</f>
        <v>18</v>
      </c>
      <c r="ED106" s="32">
        <f>SUMIFS('Planificación 2026-1'!S:S,'Planificación 2026-1'!X:X,C106,'Planificación 2026-1'!F:F,"HUAURA",'Planificación 2026-1'!Y:Y,"VIRTUAL",'Planificación 2026-1'!I:I,"&gt;2")</f>
        <v>0</v>
      </c>
      <c r="EE106" s="32">
        <f>SUMIFS('Planificación 2026-1'!S:S,'Planificación 2026-1'!X:X,C106,'Planificación 2026-1'!F:F,"HUAURA",'Planificación 2026-1'!Y:Y,"&lt;&gt;VIRTUAL",'Planificación 2026-1'!I:I,"&gt;2")</f>
        <v>0</v>
      </c>
      <c r="EF106" s="32">
        <f>SUMIFS('Planificación 2026-1'!S:S,'Planificación 2026-1'!X:X,C106,'Planificación 2026-1'!F:F,"PRINCIPAL",'Planificación 2026-1'!Y:Y,"VIRTUAL",'Planificación 2026-1'!I:I,"&lt;3")</f>
        <v>0</v>
      </c>
      <c r="EG106" s="32">
        <f>SUMIFS('Planificación 2026-1'!S:S,'Planificación 2026-1'!X:X,C106,'Planificación 2026-1'!F:F,"PRINCIPAL",'Planificación 2026-1'!Y:Y,"&lt;&gt;VIRTUAL",'Planificación 2026-1'!I:I,"&lt;3")</f>
        <v>0</v>
      </c>
      <c r="EH106" s="32">
        <f>SUMIFS('Planificación 2026-1'!S:S,'Planificación 2026-1'!X:X,C106,'Planificación 2026-1'!F:F,"SUNAMPE",'Planificación 2026-1'!Y:Y,"VIRTUAL",'Planificación 2026-1'!I:I,"&lt;3")</f>
        <v>0</v>
      </c>
      <c r="EI106" s="32">
        <f>SUMIFS('Planificación 2026-1'!S:S,'Planificación 2026-1'!X:X,C106,'Planificación 2026-1'!F:F,"SUNAMPE",'Planificación 2026-1'!Y:Y,"&lt;&gt;VIRTUAL",'Planificación 2026-1'!I:I,"&lt;3")</f>
        <v>0</v>
      </c>
      <c r="EJ106" s="32">
        <f>SUMIFS('Planificación 2026-1'!S:S,'Planificación 2026-1'!X:X,C106,'Planificación 2026-1'!F:F,"FILIAL",'Planificación 2026-1'!Y:Y,"VIRTUAL",'Planificación 2026-1'!I:I,"&lt;3")</f>
        <v>0</v>
      </c>
      <c r="EK106" s="32">
        <f>SUMIFS('Planificación 2026-1'!S:S,'Planificación 2026-1'!X:X,C106,'Planificación 2026-1'!F:F,"FILIAL",'Planificación 2026-1'!Y:Y,"&lt;&gt;VIRTUAL",'Planificación 2026-1'!I:I,"&lt;3")</f>
        <v>0</v>
      </c>
      <c r="EL106" s="32">
        <f>SUMIFS('Planificación 2026-1'!S:S,'Planificación 2026-1'!X:X,C106,'Planificación 2026-1'!F:F,"PORUMA",'Planificación 2026-1'!Y:Y,"VIRTUAL",'Planificación 2026-1'!I:I,"&lt;3")</f>
        <v>0</v>
      </c>
      <c r="EM106" s="32">
        <f>SUMIFS('Planificación 2026-1'!S:S,'Planificación 2026-1'!X:X,C106,'Planificación 2026-1'!F:F,"PORUMA",'Planificación 2026-1'!Y:Y,"&lt;&gt;VIRTUAL",'Planificación 2026-1'!I:I,"&lt;3")</f>
        <v>0</v>
      </c>
      <c r="EN106" s="32">
        <f>SUMIFS('Planificación 2026-1'!S:S,'Planificación 2026-1'!X:X,C106,'Planificación 2026-1'!F:F,"HUAURA",'Planificación 2026-1'!Y:Y,"VIRTUAL",'Planificación 2026-1'!I:I,"&lt;3")</f>
        <v>0</v>
      </c>
      <c r="EO106" s="32">
        <f>SUMIFS('Planificación 2026-1'!S:S,'Planificación 2026-1'!X:X,C106,'Planificación 2026-1'!F:F,"HUAURA",'Planificación 2026-1'!Y:Y,"&lt;&gt;VIRTUAL",'Planificación 2026-1'!I:I,"&lt;3")</f>
        <v>0</v>
      </c>
      <c r="EP106" s="32">
        <f t="shared" si="32"/>
        <v>0</v>
      </c>
      <c r="EQ106" s="32">
        <f t="shared" si="21"/>
        <v>0</v>
      </c>
      <c r="ER106" s="32">
        <f t="shared" si="22"/>
        <v>18</v>
      </c>
      <c r="ES106" s="32">
        <f t="shared" si="23"/>
        <v>0</v>
      </c>
      <c r="ET106" s="32">
        <f t="shared" si="24"/>
        <v>0</v>
      </c>
      <c r="EU106" s="32">
        <f t="shared" si="25"/>
        <v>18</v>
      </c>
      <c r="EV106" s="32" t="b">
        <f>EXACT(EU106,E106)</f>
        <v>1</v>
      </c>
      <c r="EW106" s="32"/>
      <c r="EX106" s="32">
        <f t="shared" si="14"/>
        <v>0</v>
      </c>
      <c r="EY106" s="32">
        <f t="shared" si="15"/>
        <v>0</v>
      </c>
      <c r="EZ106" s="32" t="b">
        <f>EXACT(SUM(EX106:EY106),E106)</f>
        <v>0</v>
      </c>
      <c r="FA106" s="32" t="str">
        <f t="shared" si="16"/>
        <v/>
      </c>
      <c r="FB106" s="32" t="str">
        <f t="shared" si="26"/>
        <v>PRESENCIAL</v>
      </c>
    </row>
    <row r="107" spans="1:158">
      <c r="A107" s="33"/>
      <c r="B107" s="65">
        <v>104</v>
      </c>
      <c r="C107" s="32" t="s">
        <v>311</v>
      </c>
      <c r="D107" s="429">
        <v>70302657</v>
      </c>
      <c r="E107" s="62">
        <f>SUMIF('Planificación 2026-1'!X:X,C107,'Planificación 2026-1'!S:S)</f>
        <v>32</v>
      </c>
      <c r="F107" s="63" t="s">
        <v>199</v>
      </c>
      <c r="G107" s="454" t="s">
        <v>200</v>
      </c>
      <c r="H107" s="64" t="s">
        <v>181</v>
      </c>
      <c r="I107" s="64" t="s">
        <v>168</v>
      </c>
      <c r="J107" s="137" t="s">
        <v>181</v>
      </c>
      <c r="K107" s="451" t="s">
        <v>168</v>
      </c>
      <c r="L107" s="57" t="str">
        <f>IF(SUM(COUNTIFS('Planificación 2026-1'!F:F,"PRINCIPAL",'Planificación 2026-1'!X:X,C107,'Planificación 2026-1'!H:H,"AF"))&gt;0,"P01"," ")</f>
        <v xml:space="preserve"> </v>
      </c>
      <c r="M107" s="58" t="str">
        <f>IF(SUM(COUNTIFS('Planificación 2026-1'!F:F,"PRINCIPAL",'Planificación 2026-1'!X:X,C107,'Planificación 2026-1'!H:H,"EN"))&gt;0,"P02"," ")</f>
        <v>P02</v>
      </c>
      <c r="N107" s="58" t="str">
        <f>IF(SUM(COUNTIFS('Planificación 2026-1'!F:F,"PRINCIPAL",'Planificación 2026-1'!X:X,C107,'Planificación 2026-1'!H:H,"IS"))&gt;0,"P03"," ")</f>
        <v xml:space="preserve"> </v>
      </c>
      <c r="O107" s="58" t="str">
        <f>IF(SUM(COUNTIFS('Planificación 2026-1'!F:F,"PRINCIPAL",'Planificación 2026-1'!X:X,C107,'Planificación 2026-1'!H:H,"PS"))&gt;0,"P04"," ")</f>
        <v xml:space="preserve"> </v>
      </c>
      <c r="P107" s="58"/>
      <c r="Q107" s="58" t="str">
        <f>IF(SUM(COUNTIFS('Planificación 2026-1'!F:F,"PRINCIPAL",'Planificación 2026-1'!X:X,C107,'Planificación 2026-1'!H:H,"IN"))&gt;0,"P06"," ")</f>
        <v xml:space="preserve"> </v>
      </c>
      <c r="R107" s="58" t="str">
        <f>IF(SUM(COUNTIFS('Planificación 2026-1'!F:F,"PRINCIPAL",'Planificación 2026-1'!X:X,C107,'Planificación 2026-1'!H:H,"CA"))&gt;0,"P07"," ")</f>
        <v xml:space="preserve"> </v>
      </c>
      <c r="S107" s="58" t="str">
        <f>IF(SUM(COUNTIFS('Planificación 2026-1'!F:F,"PRINCIPAL",'Planificación 2026-1'!X:X,C107,'Planificación 2026-1'!H:H,"DE"))&gt;0,"P08"," ")</f>
        <v xml:space="preserve"> </v>
      </c>
      <c r="T107" s="58" t="str">
        <f>IF(SUM(COUNTIFS('Planificación 2026-1'!F:F,"PRINCIPAL",'Planificación 2026-1'!X:X,C107,'Planificación 2026-1'!H:H,"OB"))&gt;0,"P09"," ")</f>
        <v xml:space="preserve"> </v>
      </c>
      <c r="U107" s="58" t="str">
        <f>IF(SUM(COUNTIFS('Planificación 2026-1'!F:F,"PRINCIPAL",'Planificación 2026-1'!X:X,C107,'Planificación 2026-1'!H:H,"MH"))&gt;0,"P31"," ")</f>
        <v xml:space="preserve"> </v>
      </c>
      <c r="V107" s="58" t="str">
        <f>IF(SUM(COUNTIFS('Planificación 2026-1'!F:F,"PRINCIPAL",'Planificación 2026-1'!X:X,C107,'Planificación 2026-1'!H:H,"IC"))&gt;0,"P32"," ")</f>
        <v xml:space="preserve"> </v>
      </c>
      <c r="W107" s="58" t="str">
        <f>IF(SUM(COUNTIFS('Planificación 2026-1'!F:F,"PRINCIPAL",'Planificación 2026-1'!X:X,C107,'Planificación 2026-1'!H:H,"AR"))&gt;0,"P34"," ")</f>
        <v xml:space="preserve"> </v>
      </c>
      <c r="X107" s="58" t="str">
        <f>IF(SUM(COUNTIFS('Planificación 2026-1'!F:F,"PRINCIPAL",'Planificación 2026-1'!X:X,C107,'Planificación 2026-1'!H:H,"T1"))&gt;0,"P35"," ")</f>
        <v xml:space="preserve"> </v>
      </c>
      <c r="Y107" s="58" t="str">
        <f>IF(SUM(COUNTIFS('Planificación 2026-1'!F:F,"PRINCIPAL",'Planificación 2026-1'!X:X,C107,'Planificación 2026-1'!H:H,"T3"))&gt;0,"P36"," ")</f>
        <v xml:space="preserve"> </v>
      </c>
      <c r="Z107" s="58" t="str">
        <f>IF(SUM(COUNTIFS('Planificación 2026-1'!F:F,"PRINCIPAL",'Planificación 2026-1'!X:X,C107,'Planificación 2026-1'!H:H,"T2"))&gt;0,"P37"," ")</f>
        <v xml:space="preserve"> </v>
      </c>
      <c r="AA107" s="58" t="str">
        <f>IF(SUM(COUNTIFS('Planificación 2026-1'!F:F,"PRINCIPAL",'Planificación 2026-1'!X:X,C107,'Planificación 2026-1'!H:H,"AE"))&gt;0,"P38"," ")</f>
        <v xml:space="preserve"> </v>
      </c>
      <c r="AB107" s="58" t="str">
        <f>IF(SUM(COUNTIFS('Planificación 2026-1'!F:F,"PRINCIPAL",'Planificación 2026-1'!X:X,C107,'Planificación 2026-1'!H:H,"T4"))&gt;0,"P55"," ")</f>
        <v xml:space="preserve"> </v>
      </c>
      <c r="AC107" s="58" t="str">
        <f>IF(SUM(COUNTIFS('Planificación 2026-1'!F:F,"FILIAL",'Planificación 2026-1'!X:X,C107,'Planificación 2026-1'!H:H,"AF"))&gt;0," P01"," ")</f>
        <v xml:space="preserve"> </v>
      </c>
      <c r="AD107" s="58" t="str">
        <f>IF(SUM(COUNTIFS('Planificación 2026-1'!F:F,"FILIAL",'Planificación 2026-1'!X:X,C107,'Planificación 2026-1'!H:H,"EN"))&gt;0,"P02"," ")</f>
        <v xml:space="preserve"> </v>
      </c>
      <c r="AE107" s="58" t="str">
        <f>IF(SUM(COUNTIFS('Planificación 2026-1'!F:F,"FILIAL",'Planificación 2026-1'!X:X,C107,'Planificación 2026-1'!H:H,"IS"))&gt;0,"P03"," ")</f>
        <v xml:space="preserve"> </v>
      </c>
      <c r="AF107" s="58" t="str">
        <f>IF(SUM(COUNTIFS('Planificación 2026-1'!F:F,"FILIAL",'Planificación 2026-1'!X:X,C107,'Planificación 2026-1'!H:H,"PS"))&gt;0,"P04"," ")</f>
        <v xml:space="preserve"> </v>
      </c>
      <c r="AG107" s="58"/>
      <c r="AH107" s="58" t="str">
        <f>IF(SUM(COUNTIFS('Planificación 2026-1'!F:F,"FILIAL",'Planificación 2026-1'!X:X,C107,'Planificación 2026-1'!H:H,"IN"))&gt;0,"P06"," ")</f>
        <v xml:space="preserve"> </v>
      </c>
      <c r="AI107" s="58" t="str">
        <f>IF(SUM(COUNTIFS('Planificación 2026-1'!F:F,"FILIAL",'Planificación 2026-1'!X:X,C107,'Planificación 2026-1'!H:H,"CA"))&gt;0,"P07"," ")</f>
        <v xml:space="preserve"> </v>
      </c>
      <c r="AJ107" s="58" t="str">
        <f>IF(SUM(COUNTIFS('Planificación 2026-1'!F:F,"FILIAL",'Planificación 2026-1'!X:X,C107,'Planificación 2026-1'!H:H,"DE"))&gt;0,"P08"," ")</f>
        <v xml:space="preserve"> </v>
      </c>
      <c r="AK107" s="58" t="str">
        <f>IF(SUM(COUNTIFS('Planificación 2026-1'!F:F,"FILIAL",'Planificación 2026-1'!X:X,C107,'Planificación 2026-1'!H:H,"OB"))&gt;0,"P09"," ")</f>
        <v xml:space="preserve"> </v>
      </c>
      <c r="AL107" s="58" t="str">
        <f>IF(SUM(COUNTIFS('Planificación 2026-1'!F:F,"FILIAL",'Planificación 2026-1'!X:X,C107,'Planificación 2026-1'!H:H,"MH"))&gt;0,"P31"," ")</f>
        <v xml:space="preserve"> </v>
      </c>
      <c r="AM107" s="58" t="str">
        <f>IF(SUM(COUNTIFS('Planificación 2026-1'!F:F,"FILIAL",'Planificación 2026-1'!X:X,C107,'Planificación 2026-1'!H:H,"IC"))&gt;0,"P32"," ")</f>
        <v xml:space="preserve"> </v>
      </c>
      <c r="AN107" s="58" t="str">
        <f>IF(SUM(COUNTIFS('Planificación 2026-1'!F:F,"FILIAL",'Planificación 2026-1'!X:X,C107,'Planificación 2026-1'!H:H,"AR"))&gt;0,"P34"," ")</f>
        <v xml:space="preserve"> </v>
      </c>
      <c r="AO107" s="58" t="str">
        <f>IF(SUM(COUNTIFS('Planificación 2026-1'!F:F,"FILIAL",'Planificación 2026-1'!X:X,C107,'Planificación 2026-1'!H:H,"T1"))&gt;0,"P35"," ")</f>
        <v xml:space="preserve"> </v>
      </c>
      <c r="AP107" s="58" t="str">
        <f>IF(SUM(COUNTIFS('Planificación 2026-1'!F:F,"FILIAL",'Planificación 2026-1'!X:X,C107,'Planificación 2026-1'!H:H,"T3"))&gt;0,"P36"," ")</f>
        <v xml:space="preserve"> </v>
      </c>
      <c r="AQ107" s="58" t="str">
        <f>IF(SUM(COUNTIFS('Planificación 2026-1'!F:F,"FILIAL",'Planificación 2026-1'!X:X,C107,'Planificación 2026-1'!H:H,"T2"))&gt;0,"P37"," ")</f>
        <v xml:space="preserve"> </v>
      </c>
      <c r="AR107" s="58" t="str">
        <f>IF(SUM(COUNTIFS('Planificación 2026-1'!F:F,"FILIAL",'Planificación 2026-1'!X:X,C107,'Planificación 2026-1'!H:H,"AE"))&gt;0,"P38"," ")</f>
        <v xml:space="preserve"> </v>
      </c>
      <c r="AS107" s="58" t="str">
        <f>IF(SUM(COUNTIFS('Planificación 2026-1'!F:F,"FILIAL",'Planificación 2026-1'!X:X,C107,'Planificación 2026-1'!H:H,"T4"))&gt;0,"P55"," ")</f>
        <v xml:space="preserve"> </v>
      </c>
      <c r="AT107" s="58" t="str">
        <f>IF(SUM(COUNTIFS('Planificación 2026-1'!F:F,"SUNAMPE",'Planificación 2026-1'!X:X,C107,'Planificación 2026-1'!H:H,"AF"))&gt;0," P01"," ")</f>
        <v xml:space="preserve"> </v>
      </c>
      <c r="AU107" s="58" t="str">
        <f>IF(SUM(COUNTIFS('Planificación 2026-1'!F:F,"SUNAMPE",'Planificación 2026-1'!X:X,C107,'Planificación 2026-1'!H:H,"EN"))&gt;0,"P02"," ")</f>
        <v xml:space="preserve"> </v>
      </c>
      <c r="AV107" s="58" t="str">
        <f>IF(SUM(COUNTIFS('Planificación 2026-1'!F:F,"SUNAMPE",'Planificación 2026-1'!X:X,C107,'Planificación 2026-1'!H:H,"IS"))&gt;0,"P03"," ")</f>
        <v xml:space="preserve"> </v>
      </c>
      <c r="AW107" s="58" t="str">
        <f>IF(SUM(COUNTIFS('Planificación 2026-1'!F:F,"SUNAMPE",'Planificación 2026-1'!X:X,C107,'Planificación 2026-1'!H:H,"PS"))&gt;0,"P04"," ")</f>
        <v>P04</v>
      </c>
      <c r="AX107" s="58"/>
      <c r="AY107" s="58" t="str">
        <f>IF(SUM(COUNTIFS('Planificación 2026-1'!F:F,"SUNAMPE",'Planificación 2026-1'!X:X,C107,'Planificación 2026-1'!H:H,"IN"))&gt;0,"P06"," ")</f>
        <v xml:space="preserve"> </v>
      </c>
      <c r="AZ107" s="58" t="str">
        <f>IF(SUM(COUNTIFS('Planificación 2026-1'!F:F,"SUNAMPE",'Planificación 2026-1'!X:X,C107,'Planificación 2026-1'!H:H,"CA"))&gt;0,"P07"," ")</f>
        <v xml:space="preserve"> </v>
      </c>
      <c r="BA107" s="58" t="str">
        <f>IF(SUM(COUNTIFS('Planificación 2026-1'!F:F,"SUNAMPE",'Planificación 2026-1'!X:X,C107,'Planificación 2026-1'!H:H,"DE"))&gt;0,"P08"," ")</f>
        <v xml:space="preserve"> </v>
      </c>
      <c r="BB107" s="58" t="str">
        <f>IF(SUM(COUNTIFS('Planificación 2026-1'!F:F,"SUNAMPE",'Planificación 2026-1'!X:X,C107,'Planificación 2026-1'!H:H,"OB"))&gt;0,"P09"," ")</f>
        <v xml:space="preserve"> </v>
      </c>
      <c r="BC107" s="58" t="str">
        <f>IF(SUM(COUNTIFS('Planificación 2026-1'!F:F,"SUNAMPE",'Planificación 2026-1'!X:X,C107,'Planificación 2026-1'!H:H,"MH"))&gt;0,"P31"," ")</f>
        <v xml:space="preserve"> </v>
      </c>
      <c r="BD107" s="58" t="str">
        <f>IF(SUM(COUNTIFS('Planificación 2026-1'!F:F,"SUNAMPE",'Planificación 2026-1'!X:X,C107,'Planificación 2026-1'!H:H,"IC"))&gt;0,"P32"," ")</f>
        <v xml:space="preserve"> </v>
      </c>
      <c r="BE107" s="58" t="str">
        <f>IF(SUM(COUNTIFS('Planificación 2026-1'!F:F,"SUNAMPE",'Planificación 2026-1'!X:X,C107,'Planificación 2026-1'!H:H,"AR"))&gt;0,"P34"," ")</f>
        <v xml:space="preserve"> </v>
      </c>
      <c r="BF107" s="58" t="str">
        <f>IF(SUM(COUNTIFS('Planificación 2026-1'!F:F,"SUNAMPE",'Planificación 2026-1'!X:X,C107,'Planificación 2026-1'!H:H,"T1"))&gt;0,"P35"," ")</f>
        <v xml:space="preserve"> </v>
      </c>
      <c r="BG107" s="58" t="str">
        <f>IF(SUM(COUNTIFS('Planificación 2026-1'!F:F,"SUNAMPE",'Planificación 2026-1'!X:X,C107,'Planificación 2026-1'!H:H,"T3"))&gt;0,"P36"," ")</f>
        <v>P36</v>
      </c>
      <c r="BH107" s="58" t="str">
        <f>IF(SUM(COUNTIFS('Planificación 2026-1'!F:F,"SUNAMPE",'Planificación 2026-1'!X:X,C107,'Planificación 2026-1'!H:H,"T2"))&gt;0,"P37"," ")</f>
        <v xml:space="preserve"> </v>
      </c>
      <c r="BI107" s="58" t="str">
        <f>IF(SUM(COUNTIFS('Planificación 2026-1'!F:F,"SUNAMPE",'Planificación 2026-1'!X:X,C107,'Planificación 2026-1'!H:H,"AE"))&gt;0,"P38"," ")</f>
        <v xml:space="preserve"> </v>
      </c>
      <c r="BJ107" s="58" t="str">
        <f>IF(SUM(COUNTIFS('Planificación 2026-1'!F:F,"SUNAMPE",'Planificación 2026-1'!X:X,C107,'Planificación 2026-1'!H:H,"T4"))&gt;0,"P55"," ")</f>
        <v xml:space="preserve"> </v>
      </c>
      <c r="BK107" s="58" t="str">
        <f>IF(SUM(COUNTIFS('Planificación 2026-1'!F:F,"HUAURA",'Planificación 2026-1'!X:X,C107,'Planificación 2026-1'!H:H,"AF"))&gt;0," P01"," ")</f>
        <v xml:space="preserve"> </v>
      </c>
      <c r="BL107" s="58" t="str">
        <f>IF(SUM(COUNTIFS('Planificación 2026-1'!F:F,"HUAURA",'Planificación 2026-1'!X:X,C107,'Planificación 2026-1'!H:H,"EN"))&gt;0,"P02"," ")</f>
        <v xml:space="preserve"> </v>
      </c>
      <c r="BM107" s="58" t="str">
        <f>IF(SUM(COUNTIFS('Planificación 2026-1'!F:F,"HUAURA",'Planificación 2026-1'!X:X,C107,'Planificación 2026-1'!H:H,"IS"))&gt;0,"P03"," ")</f>
        <v xml:space="preserve"> </v>
      </c>
      <c r="BN107" s="58" t="str">
        <f>IF(SUM(COUNTIFS('Planificación 2026-1'!F:F,"HUAURA",'Planificación 2026-1'!X:X,C107,'Planificación 2026-1'!H:H,"PS"))&gt;0,"P04"," ")</f>
        <v xml:space="preserve"> </v>
      </c>
      <c r="BO107" s="58"/>
      <c r="BP107" s="58" t="str">
        <f>IF(SUM(COUNTIFS('Planificación 2026-1'!F:F,"HUAURA",'Planificación 2026-1'!X:X,C107,'Planificación 2026-1'!H:H,"IN"))&gt;0,"P06"," ")</f>
        <v xml:space="preserve"> </v>
      </c>
      <c r="BQ107" s="58" t="str">
        <f>IF(SUM(COUNTIFS('Planificación 2026-1'!F:F,"HUAURA",'Planificación 2026-1'!X:X,C107,'Planificación 2026-1'!H:H,"CA"))&gt;0,"P07"," ")</f>
        <v xml:space="preserve"> </v>
      </c>
      <c r="BR107" s="58" t="str">
        <f>IF(SUM(COUNTIFS('Planificación 2026-1'!F:F,"HUAURA",'Planificación 2026-1'!X:X,C107,'Planificación 2026-1'!H:H,"DE"))&gt;0,"P08"," ")</f>
        <v xml:space="preserve"> </v>
      </c>
      <c r="BS107" s="58" t="str">
        <f>IF(SUM(COUNTIFS('Planificación 2026-1'!F:F,"HUAURA",'Planificación 2026-1'!X:X,C107,'Planificación 2026-1'!H:H,"OB"))&gt;0,"P09"," ")</f>
        <v xml:space="preserve"> </v>
      </c>
      <c r="BT107" s="58" t="str">
        <f>IF(SUM(COUNTIFS('Planificación 2026-1'!F:F,"HUAURA",'Planificación 2026-1'!X:X,C107,'Planificación 2026-1'!H:H,"MH"))&gt;0,"P31"," ")</f>
        <v xml:space="preserve"> </v>
      </c>
      <c r="BU107" s="58" t="str">
        <f>IF(SUM(COUNTIFS('Planificación 2026-1'!F:F,"HUAURA",'Planificación 2026-1'!X:X,C107,'Planificación 2026-1'!H:H,"IC"))&gt;0,"P32"," ")</f>
        <v xml:space="preserve"> </v>
      </c>
      <c r="BV107" s="58" t="str">
        <f>IF(SUM(COUNTIFS('Planificación 2026-1'!F:F,"HUAURA",'Planificación 2026-1'!X:X,C107,'Planificación 2026-1'!H:H,"AR"))&gt;0,"P34"," ")</f>
        <v xml:space="preserve"> </v>
      </c>
      <c r="BW107" s="58" t="str">
        <f>IF(SUM(COUNTIFS('Planificación 2026-1'!F:F,"HUAURA",'Planificación 2026-1'!X:X,C107,'Planificación 2026-1'!H:H,"T1"))&gt;0,"P35"," ")</f>
        <v xml:space="preserve"> </v>
      </c>
      <c r="BX107" s="58" t="str">
        <f>IF(SUM(COUNTIFS('Planificación 2026-1'!F:F,"HUAURA",'Planificación 2026-1'!X:X,C107,'Planificación 2026-1'!H:H,"T3"))&gt;0,"P36"," ")</f>
        <v xml:space="preserve"> </v>
      </c>
      <c r="BY107" s="58" t="str">
        <f>IF(SUM(COUNTIFS('Planificación 2026-1'!F:F,"HUAURA",'Planificación 2026-1'!X:X,C107,'Planificación 2026-1'!H:H,"T2"))&gt;0,"P37"," ")</f>
        <v xml:space="preserve"> </v>
      </c>
      <c r="BZ107" s="58" t="str">
        <f>IF(SUM(COUNTIFS('Planificación 2026-1'!F:F,"HUAURA",'Planificación 2026-1'!X:X,C107,'Planificación 2026-1'!H:H,"AE"))&gt;0,"P38"," ")</f>
        <v xml:space="preserve"> </v>
      </c>
      <c r="CA107" s="58" t="str">
        <f>IF(SUM(COUNTIFS('Planificación 2026-1'!F:F,"HUAURA",'Planificación 2026-1'!X:X,C107,'Planificación 2026-1'!H:H,"T4"))&gt;0,"P55"," ")</f>
        <v xml:space="preserve"> </v>
      </c>
      <c r="CB107" s="59">
        <f>SUMIFS('Planificación 2026-1'!S:S,'Planificación 2026-1'!X:X,C107,'Planificación 2026-1'!H:H,"AF",'Planificación 2026-1'!I:I,"&gt;2")</f>
        <v>0</v>
      </c>
      <c r="CC107" s="59">
        <f>SUMIFS('Planificación 2026-1'!S:S,'Planificación 2026-1'!X:X,C107,'Planificación 2026-1'!H:H,"EN",'Planificación 2026-1'!I:I,"&gt;2")</f>
        <v>0</v>
      </c>
      <c r="CD107" s="59">
        <f>SUMIFS('Planificación 2026-1'!S:S,'Planificación 2026-1'!X:X,C107,'Planificación 2026-1'!H:H,"IS",'Planificación 2026-1'!I:I,"&gt;2")</f>
        <v>0</v>
      </c>
      <c r="CE107" s="59">
        <f>SUMIFS('Planificación 2026-1'!S:S,'Planificación 2026-1'!X:X,C107,'Planificación 2026-1'!H:H,"PS",'Planificación 2026-1'!I:I,"&gt;2")</f>
        <v>0</v>
      </c>
      <c r="CF107" s="59">
        <f>SUMIFS('Planificación 2026-1'!S:S,'Planificación 2026-1'!X:X,C107,'Planificación 2026-1'!H:H,"IN",'Planificación 2026-1'!I:I,"&gt;2")</f>
        <v>0</v>
      </c>
      <c r="CG107" s="59">
        <f>SUMIFS('Planificación 2026-1'!S:S,'Planificación 2026-1'!X:X,C107,'Planificación 2026-1'!H:H,"CA",'Planificación 2026-1'!I:I,"&gt;2")</f>
        <v>0</v>
      </c>
      <c r="CH107" s="59">
        <f>SUMIFS('Planificación 2026-1'!S:S,'Planificación 2026-1'!X:X,C107,'Planificación 2026-1'!H:H,"DE",'Planificación 2026-1'!I:I,"&gt;2")</f>
        <v>0</v>
      </c>
      <c r="CI107" s="59">
        <f>SUMIFS('Planificación 2026-1'!S:S,'Planificación 2026-1'!X:X,C107,'Planificación 2026-1'!H:H,"OB",'Planificación 2026-1'!I:I,"&gt;2")</f>
        <v>0</v>
      </c>
      <c r="CJ107" s="59">
        <f>SUMIFS('Planificación 2026-1'!S:S,'Planificación 2026-1'!X:X,C107,'Planificación 2026-1'!H:H,"MH",'Planificación 2026-1'!I:I,"&gt;2")</f>
        <v>0</v>
      </c>
      <c r="CK107" s="59">
        <f>SUMIFS('Planificación 2026-1'!S:S,'Planificación 2026-1'!X:X,C107,'Planificación 2026-1'!H:H,"IC",'Planificación 2026-1'!I:I,"&gt;2")</f>
        <v>0</v>
      </c>
      <c r="CL107" s="59">
        <f>SUMIFS('Planificación 2026-1'!S:S,'Planificación 2026-1'!X:X,C107,'Planificación 2026-1'!H:H,"AR",'Planificación 2026-1'!I:I,"&gt;2")</f>
        <v>0</v>
      </c>
      <c r="CM107" s="59">
        <f>SUMIFS('Planificación 2026-1'!S:S,'Planificación 2026-1'!X:X,C107,'Planificación 2026-1'!H:H,"AE",'Planificación 2026-1'!I:I,"&gt;2")</f>
        <v>0</v>
      </c>
      <c r="CN107" s="59">
        <f>SUMIFS('Planificación 2026-1'!S:S,'Planificación 2026-1'!X:X,C107,'Planificación 2026-1'!H:H,"T1",'Planificación 2026-1'!I:I,"&gt;2")</f>
        <v>0</v>
      </c>
      <c r="CO107" s="59">
        <f>SUMIFS('Planificación 2026-1'!S:S,'Planificación 2026-1'!X:X,C107,'Planificación 2026-1'!H:H,"T3",'Planificación 2026-1'!I:I,"&gt;2")</f>
        <v>0</v>
      </c>
      <c r="CP107" s="59">
        <f>SUMIFS('Planificación 2026-1'!S:S,'Planificación 2026-1'!X:X,C107,'Planificación 2026-1'!H:H,"T2",'Planificación 2026-1'!I:I,"&gt;2")</f>
        <v>0</v>
      </c>
      <c r="CQ107" s="59">
        <f>SUMIFS('Planificación 2026-1'!S:S,'Planificación 2026-1'!X:X,C107,'Planificación 2026-1'!H:H,"T4",'Planificación 2026-1'!I:I,"&gt;2")</f>
        <v>0</v>
      </c>
      <c r="CR107" s="59">
        <f>SUMIFS('Planificación 2026-1'!S:S,'Planificación 2026-1'!X:X,C107,'Planificación 2026-1'!H:H,"AF",'Planificación 2026-1'!I:I,"&lt;3")</f>
        <v>0</v>
      </c>
      <c r="CS107" s="59">
        <f>SUMIFS('Planificación 2026-1'!S:S,'Planificación 2026-1'!X:X,C107,'Planificación 2026-1'!H:H,"EN",'Planificación 2026-1'!I:I,"&lt;3")</f>
        <v>12</v>
      </c>
      <c r="CT107" s="59">
        <f>SUMIFS('Planificación 2026-1'!S:S,'Planificación 2026-1'!X:X,C107,'Planificación 2026-1'!H:H,"IS",'Planificación 2026-1'!I:I,"&lt;3")</f>
        <v>0</v>
      </c>
      <c r="CU107" s="59">
        <f>SUMIFS('Planificación 2026-1'!S:S,'Planificación 2026-1'!X:X,C107,'Planificación 2026-1'!H:H,"PS",'Planificación 2026-1'!I:I,"&lt;3")</f>
        <v>12</v>
      </c>
      <c r="CV107" s="59">
        <f>SUMIFS('Planificación 2026-1'!S:S,'Planificación 2026-1'!X:X,C107,'Planificación 2026-1'!H:H,"IN",'Planificación 2026-1'!I:I,"&lt;3")</f>
        <v>0</v>
      </c>
      <c r="CW107" s="59">
        <f>SUMIFS('Planificación 2026-1'!S:S,'Planificación 2026-1'!X:X,C107,'Planificación 2026-1'!H:H,"CA",'Planificación 2026-1'!I:I,"&lt;3")</f>
        <v>0</v>
      </c>
      <c r="CX107" s="59">
        <f>SUMIFS('Planificación 2026-1'!S:S,'Planificación 2026-1'!X:X,C107,'Planificación 2026-1'!H:H,"DE",'Planificación 2026-1'!I:I,"&lt;3")</f>
        <v>0</v>
      </c>
      <c r="CY107" s="59">
        <f>SUMIFS('Planificación 2026-1'!S:S,'Planificación 2026-1'!X:X,C107,'Planificación 2026-1'!H:H,"OB",'Planificación 2026-1'!I:I,"&lt;3")</f>
        <v>0</v>
      </c>
      <c r="CZ107" s="59">
        <f>SUMIFS('Planificación 2026-1'!S:S,'Planificación 2026-1'!X:X,C107,'Planificación 2026-1'!H:H,"MH",'Planificación 2026-1'!I:I,"&lt;3")</f>
        <v>0</v>
      </c>
      <c r="DA107" s="59">
        <f>SUMIFS('Planificación 2026-1'!S:S,'Planificación 2026-1'!X:X,C107,'Planificación 2026-1'!H:H,"IC",'Planificación 2026-1'!I:I,"&lt;3")</f>
        <v>0</v>
      </c>
      <c r="DB107" s="59">
        <f>SUMIFS('Planificación 2026-1'!S:S,'Planificación 2026-1'!X:X,C107,'Planificación 2026-1'!H:H,"AR",'Planificación 2026-1'!I:I,"&lt;3")</f>
        <v>0</v>
      </c>
      <c r="DC107" s="59">
        <f>SUMIFS('Planificación 2026-1'!S:S,'Planificación 2026-1'!X:X,C107,'Planificación 2026-1'!H:H,"AE",'Planificación 2026-1'!I:I,"&lt;3")</f>
        <v>0</v>
      </c>
      <c r="DD107" s="59">
        <f>SUMIFS('Planificación 2026-1'!S:S,'Planificación 2026-1'!X:X,C107,'Planificación 2026-1'!H:H,"T1",'Planificación 2026-1'!I:I,"&lt;3")</f>
        <v>0</v>
      </c>
      <c r="DE107" s="59">
        <f>SUMIFS('Planificación 2026-1'!S:S,'Planificación 2026-1'!X:X,C107,'Planificación 2026-1'!H:H,"T3",'Planificación 2026-1'!I:I,"&lt;3")</f>
        <v>8</v>
      </c>
      <c r="DF107" s="59">
        <f>SUMIFS('Planificación 2026-1'!S:S,'Planificación 2026-1'!X:X,C107,'Planificación 2026-1'!H:H,"T2",'Planificación 2026-1'!I:I,"&lt;3")</f>
        <v>0</v>
      </c>
      <c r="DG107" s="59">
        <f>SUMIFS('Planificación 2026-1'!S:S,'Planificación 2026-1'!X:X,C107,'Planificación 2026-1'!H:H,"T4",'Planificación 2026-1'!I:I,"&lt;3")</f>
        <v>0</v>
      </c>
      <c r="DH107" s="58" t="str">
        <f t="shared" si="17"/>
        <v>P02</v>
      </c>
      <c r="DI107" s="27">
        <f>IF(C107="","",SUMIFS('Planificación 2026-1'!S:S,'Planificación 2026-1'!X:X,C107,'Planificación 2026-1'!F:F,"PRINCIPAL",'Planificación 2026-1'!Y:Y,"VIRTUAL"))</f>
        <v>0</v>
      </c>
      <c r="DJ107" s="27">
        <f>IF(C107="","",SUMIFS('Planificación 2026-1'!S:S,'Planificación 2026-1'!X:X,C107,'Planificación 2026-1'!F:F,"PRINCIPAL",'Planificación 2026-1'!Y:Y,"PRESENCIAL"))</f>
        <v>12</v>
      </c>
      <c r="DK107" s="27">
        <f>IF(C107="","",SUMIFS('Planificación 2026-1'!S:S,'Planificación 2026-1'!X:X,C107,'Planificación 2026-1'!F:F,"PRINCIPAL",'Planificación 2026-1'!Y:Y,"HIBRIDO PRESENCIAL"))</f>
        <v>0</v>
      </c>
      <c r="DL107" s="58" t="str">
        <f t="shared" si="18"/>
        <v/>
      </c>
      <c r="DM107" s="58">
        <f>IF(C107="","",SUMIFS('Planificación 2026-1'!S:S,'Planificación 2026-1'!X:X,C107,'Planificación 2026-1'!F:F,"FILIAL",'Planificación 2026-1'!Y:Y,"VIRTUAL"))</f>
        <v>0</v>
      </c>
      <c r="DN107" s="60">
        <f>IF(C107="","",SUMIFS('Planificación 2026-1'!S:S,'Planificación 2026-1'!X:X,C107,'Planificación 2026-1'!F:F,"FILIAL",'Planificación 2026-1'!Y:Y,"PRESENCIAL"))</f>
        <v>0</v>
      </c>
      <c r="DO107" s="29">
        <f>IF(C107="","",SUMIFS('Planificación 2026-1'!S:S,'Planificación 2026-1'!X:X,C107,'Planificación 2026-1'!F:F,"FILIAL",'Planificación 2026-1'!Y:Y,"HIBRIDO PRESENCIAL"))</f>
        <v>0</v>
      </c>
      <c r="DP107" s="61" t="str">
        <f t="shared" si="19"/>
        <v>P04 P36</v>
      </c>
      <c r="DQ107" s="58">
        <f>IF(C107="","",SUMIFS('Planificación 2026-1'!S:S,'Planificación 2026-1'!X:X,C107,'Planificación 2026-1'!F:F,"SUNAMPE",'Planificación 2026-1'!Y:Y,"VIRTUAL"))</f>
        <v>0</v>
      </c>
      <c r="DR107" s="29">
        <f>IF(C107="","",SUMIFS('Planificación 2026-1'!S:S,'Planificación 2026-1'!X:X,C107,'Planificación 2026-1'!F:F,"SUNAMPE",'Planificación 2026-1'!Y:Y,"PRESENCIAL"))</f>
        <v>20</v>
      </c>
      <c r="DS107" s="61" t="str">
        <f t="shared" si="20"/>
        <v/>
      </c>
      <c r="DT107" s="58">
        <f>IF(C107="","",SUMIFS('Planificación 2026-1'!S:S,'Planificación 2026-1'!X:X,C107,'Planificación 2026-1'!F:F,"HUAURA",'Planificación 2026-1'!Y:Y,"VIRTUAL"))</f>
        <v>0</v>
      </c>
      <c r="DU107" s="29">
        <f>IF(C107="","",SUMIFS('Planificación 2026-1'!S:S,'Planificación 2026-1'!X:X,C107,'Planificación 2026-1'!F:F,"HUAURA",'Planificación 2026-1'!Y:Y,"PRESENCIAL"))</f>
        <v>0</v>
      </c>
      <c r="DV107" s="32">
        <f>SUMIFS('Planificación 2026-1'!S:S,'Planificación 2026-1'!X:X,C107,'Planificación 2026-1'!F:F,"PRINCIPAL",'Planificación 2026-1'!Y:Y,"VIRTUAL",'Planificación 2026-1'!I:I,"&gt;2")</f>
        <v>0</v>
      </c>
      <c r="DW107" s="32">
        <f>SUMIFS('Planificación 2026-1'!S:S,'Planificación 2026-1'!X:X,C107,'Planificación 2026-1'!F:F,"PRINCIPAL",'Planificación 2026-1'!Y:Y,"&lt;&gt;VIRTUAL",'Planificación 2026-1'!I:I,"&gt;2")</f>
        <v>0</v>
      </c>
      <c r="DX107" s="32">
        <f>SUMIFS('Planificación 2026-1'!S:S,'Planificación 2026-1'!X:X,C107,'Planificación 2026-1'!F:F,"SUNAMPE",'Planificación 2026-1'!Y:Y,"VIRTUAL",'Planificación 2026-1'!I:I,"&gt;2")</f>
        <v>0</v>
      </c>
      <c r="DY107" s="32">
        <f>SUMIFS('Planificación 2026-1'!S:S,'Planificación 2026-1'!X:X,C107,'Planificación 2026-1'!F:F,"SUNAMPE",'Planificación 2026-1'!Y:Y,"&lt;&gt;VIRTUAL",'Planificación 2026-1'!I:I,"&gt;2")</f>
        <v>0</v>
      </c>
      <c r="DZ107" s="32">
        <f>SUMIFS('Planificación 2026-1'!S:S,'Planificación 2026-1'!X:X,C107,'Planificación 2026-1'!F:F,"FILIAL",'Planificación 2026-1'!Y:Y,"VIRTUAL",'Planificación 2026-1'!I:I,"&gt;2")</f>
        <v>0</v>
      </c>
      <c r="EA107" s="32">
        <f>SUMIFS('Planificación 2026-1'!S:S,'Planificación 2026-1'!X:X,C107,'Planificación 2026-1'!F:F,"FILIAL",'Planificación 2026-1'!Y:Y,"&lt;&gt;VIRTUAL",'Planificación 2026-1'!I:I,"&gt;2")</f>
        <v>0</v>
      </c>
      <c r="EB107" s="32">
        <f>SUMIFS('Planificación 2026-1'!S:S,'Planificación 2026-1'!X:X,C107,'Planificación 2026-1'!F:F,"PORUMA",'Planificación 2026-1'!Y:Y,"VIRTUAL",'Planificación 2026-1'!I:I,"&gt;2")</f>
        <v>0</v>
      </c>
      <c r="EC107" s="32">
        <f>SUMIFS('Planificación 2026-1'!S:S,'Planificación 2026-1'!X:X,C107,'Planificación 2026-1'!F:F,"PORUMA",'Planificación 2026-1'!Y:Y,"&lt;&gt;VIRTUAL",'Planificación 2026-1'!I:I,"&gt;2")</f>
        <v>0</v>
      </c>
      <c r="ED107" s="32">
        <f>SUMIFS('Planificación 2026-1'!S:S,'Planificación 2026-1'!X:X,C107,'Planificación 2026-1'!F:F,"HUAURA",'Planificación 2026-1'!Y:Y,"VIRTUAL",'Planificación 2026-1'!I:I,"&gt;2")</f>
        <v>0</v>
      </c>
      <c r="EE107" s="32">
        <f>SUMIFS('Planificación 2026-1'!S:S,'Planificación 2026-1'!X:X,C107,'Planificación 2026-1'!F:F,"HUAURA",'Planificación 2026-1'!Y:Y,"&lt;&gt;VIRTUAL",'Planificación 2026-1'!I:I,"&gt;2")</f>
        <v>0</v>
      </c>
      <c r="EF107" s="32">
        <f>SUMIFS('Planificación 2026-1'!S:S,'Planificación 2026-1'!X:X,C107,'Planificación 2026-1'!F:F,"PRINCIPAL",'Planificación 2026-1'!Y:Y,"VIRTUAL",'Planificación 2026-1'!I:I,"&lt;3")</f>
        <v>0</v>
      </c>
      <c r="EG107" s="32">
        <f>SUMIFS('Planificación 2026-1'!S:S,'Planificación 2026-1'!X:X,C107,'Planificación 2026-1'!F:F,"PRINCIPAL",'Planificación 2026-1'!Y:Y,"&lt;&gt;VIRTUAL",'Planificación 2026-1'!I:I,"&lt;3")</f>
        <v>12</v>
      </c>
      <c r="EH107" s="32">
        <f>SUMIFS('Planificación 2026-1'!S:S,'Planificación 2026-1'!X:X,C107,'Planificación 2026-1'!F:F,"SUNAMPE",'Planificación 2026-1'!Y:Y,"VIRTUAL",'Planificación 2026-1'!I:I,"&lt;3")</f>
        <v>0</v>
      </c>
      <c r="EI107" s="32">
        <f>SUMIFS('Planificación 2026-1'!S:S,'Planificación 2026-1'!X:X,C107,'Planificación 2026-1'!F:F,"SUNAMPE",'Planificación 2026-1'!Y:Y,"&lt;&gt;VIRTUAL",'Planificación 2026-1'!I:I,"&lt;3")</f>
        <v>20</v>
      </c>
      <c r="EJ107" s="32">
        <f>SUMIFS('Planificación 2026-1'!S:S,'Planificación 2026-1'!X:X,C107,'Planificación 2026-1'!F:F,"FILIAL",'Planificación 2026-1'!Y:Y,"VIRTUAL",'Planificación 2026-1'!I:I,"&lt;3")</f>
        <v>0</v>
      </c>
      <c r="EK107" s="32">
        <f>SUMIFS('Planificación 2026-1'!S:S,'Planificación 2026-1'!X:X,C107,'Planificación 2026-1'!F:F,"FILIAL",'Planificación 2026-1'!Y:Y,"&lt;&gt;VIRTUAL",'Planificación 2026-1'!I:I,"&lt;3")</f>
        <v>0</v>
      </c>
      <c r="EL107" s="32">
        <f>SUMIFS('Planificación 2026-1'!S:S,'Planificación 2026-1'!X:X,C107,'Planificación 2026-1'!F:F,"PORUMA",'Planificación 2026-1'!Y:Y,"VIRTUAL",'Planificación 2026-1'!I:I,"&lt;3")</f>
        <v>0</v>
      </c>
      <c r="EM107" s="32">
        <f>SUMIFS('Planificación 2026-1'!S:S,'Planificación 2026-1'!X:X,C107,'Planificación 2026-1'!F:F,"PORUMA",'Planificación 2026-1'!Y:Y,"&lt;&gt;VIRTUAL",'Planificación 2026-1'!I:I,"&lt;3")</f>
        <v>0</v>
      </c>
      <c r="EN107" s="32">
        <f>SUMIFS('Planificación 2026-1'!S:S,'Planificación 2026-1'!X:X,C107,'Planificación 2026-1'!F:F,"HUAURA",'Planificación 2026-1'!Y:Y,"VIRTUAL",'Planificación 2026-1'!I:I,"&lt;3")</f>
        <v>0</v>
      </c>
      <c r="EO107" s="32">
        <f>SUMIFS('Planificación 2026-1'!S:S,'Planificación 2026-1'!X:X,C107,'Planificación 2026-1'!F:F,"HUAURA",'Planificación 2026-1'!Y:Y,"&lt;&gt;VIRTUAL",'Planificación 2026-1'!I:I,"&lt;3")</f>
        <v>0</v>
      </c>
      <c r="EP107" s="32">
        <f t="shared" si="32"/>
        <v>0</v>
      </c>
      <c r="EQ107" s="32">
        <f t="shared" si="21"/>
        <v>0</v>
      </c>
      <c r="ER107" s="32">
        <f t="shared" si="22"/>
        <v>0</v>
      </c>
      <c r="ES107" s="32">
        <f t="shared" si="23"/>
        <v>12</v>
      </c>
      <c r="ET107" s="32">
        <f t="shared" si="24"/>
        <v>20</v>
      </c>
      <c r="EU107" s="32">
        <f t="shared" si="25"/>
        <v>32</v>
      </c>
      <c r="EV107" s="32" t="b">
        <f>EXACT(EU107,E107)</f>
        <v>1</v>
      </c>
      <c r="EW107" s="32"/>
      <c r="EX107" s="32">
        <f t="shared" si="14"/>
        <v>0</v>
      </c>
      <c r="EY107" s="32">
        <f t="shared" si="15"/>
        <v>32</v>
      </c>
      <c r="EZ107" s="32" t="b">
        <f>EXACT(SUM(EX107:EY107),E107)</f>
        <v>1</v>
      </c>
      <c r="FA107" s="32" t="str">
        <f t="shared" si="16"/>
        <v/>
      </c>
      <c r="FB107" s="32" t="str">
        <f t="shared" si="26"/>
        <v>PRESENCIAL</v>
      </c>
    </row>
    <row r="108" spans="1:158">
      <c r="A108" s="33"/>
      <c r="B108" s="66">
        <v>105</v>
      </c>
      <c r="C108" s="32" t="s">
        <v>312</v>
      </c>
      <c r="D108" s="429">
        <v>21461262</v>
      </c>
      <c r="E108" s="62">
        <f>SUMIF('Planificación 2026-1'!X:X,C108,'Planificación 2026-1'!S:S)</f>
        <v>18</v>
      </c>
      <c r="F108" s="63" t="s">
        <v>203</v>
      </c>
      <c r="G108" s="454" t="s">
        <v>200</v>
      </c>
      <c r="H108" s="64" t="s">
        <v>38</v>
      </c>
      <c r="I108" s="64" t="s">
        <v>157</v>
      </c>
      <c r="J108" s="32" t="s">
        <v>195</v>
      </c>
      <c r="K108" s="32" t="s">
        <v>157</v>
      </c>
      <c r="L108" s="57" t="str">
        <f>IF(SUM(COUNTIFS('Planificación 2026-1'!F:F,"PRINCIPAL",'Planificación 2026-1'!X:X,C108,'Planificación 2026-1'!H:H,"AF"))&gt;0,"P01"," ")</f>
        <v xml:space="preserve"> </v>
      </c>
      <c r="M108" s="58" t="str">
        <f>IF(SUM(COUNTIFS('Planificación 2026-1'!F:F,"PRINCIPAL",'Planificación 2026-1'!X:X,C108,'Planificación 2026-1'!H:H,"EN"))&gt;0,"P02"," ")</f>
        <v xml:space="preserve"> </v>
      </c>
      <c r="N108" s="58" t="str">
        <f>IF(SUM(COUNTIFS('Planificación 2026-1'!F:F,"PRINCIPAL",'Planificación 2026-1'!X:X,C108,'Planificación 2026-1'!H:H,"IS"))&gt;0,"P03"," ")</f>
        <v xml:space="preserve"> </v>
      </c>
      <c r="O108" s="58" t="str">
        <f>IF(SUM(COUNTIFS('Planificación 2026-1'!F:F,"PRINCIPAL",'Planificación 2026-1'!X:X,C108,'Planificación 2026-1'!H:H,"PS"))&gt;0,"P04"," ")</f>
        <v xml:space="preserve"> </v>
      </c>
      <c r="P108" s="58"/>
      <c r="Q108" s="58" t="str">
        <f>IF(SUM(COUNTIFS('Planificación 2026-1'!F:F,"PRINCIPAL",'Planificación 2026-1'!X:X,C108,'Planificación 2026-1'!H:H,"IN"))&gt;0,"P06"," ")</f>
        <v xml:space="preserve"> </v>
      </c>
      <c r="R108" s="58" t="str">
        <f>IF(SUM(COUNTIFS('Planificación 2026-1'!F:F,"PRINCIPAL",'Planificación 2026-1'!X:X,C108,'Planificación 2026-1'!H:H,"CA"))&gt;0,"P07"," ")</f>
        <v xml:space="preserve"> </v>
      </c>
      <c r="S108" s="58" t="str">
        <f>IF(SUM(COUNTIFS('Planificación 2026-1'!F:F,"PRINCIPAL",'Planificación 2026-1'!X:X,C108,'Planificación 2026-1'!H:H,"DE"))&gt;0,"P08"," ")</f>
        <v xml:space="preserve"> </v>
      </c>
      <c r="T108" s="58" t="str">
        <f>IF(SUM(COUNTIFS('Planificación 2026-1'!F:F,"PRINCIPAL",'Planificación 2026-1'!X:X,C108,'Planificación 2026-1'!H:H,"OB"))&gt;0,"P09"," ")</f>
        <v xml:space="preserve"> </v>
      </c>
      <c r="U108" s="58" t="str">
        <f>IF(SUM(COUNTIFS('Planificación 2026-1'!F:F,"PRINCIPAL",'Planificación 2026-1'!X:X,C108,'Planificación 2026-1'!H:H,"MH"))&gt;0,"P31"," ")</f>
        <v xml:space="preserve"> </v>
      </c>
      <c r="V108" s="58" t="str">
        <f>IF(SUM(COUNTIFS('Planificación 2026-1'!F:F,"PRINCIPAL",'Planificación 2026-1'!X:X,C108,'Planificación 2026-1'!H:H,"IC"))&gt;0,"P32"," ")</f>
        <v xml:space="preserve"> </v>
      </c>
      <c r="W108" s="58" t="str">
        <f>IF(SUM(COUNTIFS('Planificación 2026-1'!F:F,"PRINCIPAL",'Planificación 2026-1'!X:X,C108,'Planificación 2026-1'!H:H,"AR"))&gt;0,"P34"," ")</f>
        <v xml:space="preserve"> </v>
      </c>
      <c r="X108" s="58" t="str">
        <f>IF(SUM(COUNTIFS('Planificación 2026-1'!F:F,"PRINCIPAL",'Planificación 2026-1'!X:X,C108,'Planificación 2026-1'!H:H,"T1"))&gt;0,"P35"," ")</f>
        <v xml:space="preserve"> </v>
      </c>
      <c r="Y108" s="58" t="str">
        <f>IF(SUM(COUNTIFS('Planificación 2026-1'!F:F,"PRINCIPAL",'Planificación 2026-1'!X:X,C108,'Planificación 2026-1'!H:H,"T3"))&gt;0,"P36"," ")</f>
        <v xml:space="preserve"> </v>
      </c>
      <c r="Z108" s="58" t="str">
        <f>IF(SUM(COUNTIFS('Planificación 2026-1'!F:F,"PRINCIPAL",'Planificación 2026-1'!X:X,C108,'Planificación 2026-1'!H:H,"T2"))&gt;0,"P37"," ")</f>
        <v xml:space="preserve"> </v>
      </c>
      <c r="AA108" s="58" t="str">
        <f>IF(SUM(COUNTIFS('Planificación 2026-1'!F:F,"PRINCIPAL",'Planificación 2026-1'!X:X,C108,'Planificación 2026-1'!H:H,"AE"))&gt;0,"P38"," ")</f>
        <v xml:space="preserve"> </v>
      </c>
      <c r="AB108" s="58" t="str">
        <f>IF(SUM(COUNTIFS('Planificación 2026-1'!F:F,"PRINCIPAL",'Planificación 2026-1'!X:X,C108,'Planificación 2026-1'!H:H,"T4"))&gt;0,"P55"," ")</f>
        <v xml:space="preserve"> </v>
      </c>
      <c r="AC108" s="58" t="str">
        <f>IF(SUM(COUNTIFS('Planificación 2026-1'!F:F,"FILIAL",'Planificación 2026-1'!X:X,C108,'Planificación 2026-1'!H:H,"AF"))&gt;0," P01"," ")</f>
        <v xml:space="preserve"> </v>
      </c>
      <c r="AD108" s="58" t="str">
        <f>IF(SUM(COUNTIFS('Planificación 2026-1'!F:F,"FILIAL",'Planificación 2026-1'!X:X,C108,'Planificación 2026-1'!H:H,"EN"))&gt;0,"P02"," ")</f>
        <v xml:space="preserve"> </v>
      </c>
      <c r="AE108" s="58" t="str">
        <f>IF(SUM(COUNTIFS('Planificación 2026-1'!F:F,"FILIAL",'Planificación 2026-1'!X:X,C108,'Planificación 2026-1'!H:H,"IS"))&gt;0,"P03"," ")</f>
        <v xml:space="preserve"> </v>
      </c>
      <c r="AF108" s="58" t="str">
        <f>IF(SUM(COUNTIFS('Planificación 2026-1'!F:F,"FILIAL",'Planificación 2026-1'!X:X,C108,'Planificación 2026-1'!H:H,"PS"))&gt;0,"P04"," ")</f>
        <v xml:space="preserve"> </v>
      </c>
      <c r="AG108" s="58"/>
      <c r="AH108" s="58" t="str">
        <f>IF(SUM(COUNTIFS('Planificación 2026-1'!F:F,"FILIAL",'Planificación 2026-1'!X:X,C108,'Planificación 2026-1'!H:H,"IN"))&gt;0,"P06"," ")</f>
        <v xml:space="preserve"> </v>
      </c>
      <c r="AI108" s="58" t="str">
        <f>IF(SUM(COUNTIFS('Planificación 2026-1'!F:F,"FILIAL",'Planificación 2026-1'!X:X,C108,'Planificación 2026-1'!H:H,"CA"))&gt;0,"P07"," ")</f>
        <v xml:space="preserve"> </v>
      </c>
      <c r="AJ108" s="58" t="str">
        <f>IF(SUM(COUNTIFS('Planificación 2026-1'!F:F,"FILIAL",'Planificación 2026-1'!X:X,C108,'Planificación 2026-1'!H:H,"DE"))&gt;0,"P08"," ")</f>
        <v xml:space="preserve"> </v>
      </c>
      <c r="AK108" s="58" t="str">
        <f>IF(SUM(COUNTIFS('Planificación 2026-1'!F:F,"FILIAL",'Planificación 2026-1'!X:X,C108,'Planificación 2026-1'!H:H,"OB"))&gt;0,"P09"," ")</f>
        <v xml:space="preserve"> </v>
      </c>
      <c r="AL108" s="58" t="str">
        <f>IF(SUM(COUNTIFS('Planificación 2026-1'!F:F,"FILIAL",'Planificación 2026-1'!X:X,C108,'Planificación 2026-1'!H:H,"MH"))&gt;0,"P31"," ")</f>
        <v xml:space="preserve"> </v>
      </c>
      <c r="AM108" s="58" t="str">
        <f>IF(SUM(COUNTIFS('Planificación 2026-1'!F:F,"FILIAL",'Planificación 2026-1'!X:X,C108,'Planificación 2026-1'!H:H,"IC"))&gt;0,"P32"," ")</f>
        <v xml:space="preserve"> </v>
      </c>
      <c r="AN108" s="58" t="str">
        <f>IF(SUM(COUNTIFS('Planificación 2026-1'!F:F,"FILIAL",'Planificación 2026-1'!X:X,C108,'Planificación 2026-1'!H:H,"AR"))&gt;0,"P34"," ")</f>
        <v xml:space="preserve"> </v>
      </c>
      <c r="AO108" s="58" t="str">
        <f>IF(SUM(COUNTIFS('Planificación 2026-1'!F:F,"FILIAL",'Planificación 2026-1'!X:X,C108,'Planificación 2026-1'!H:H,"T1"))&gt;0,"P35"," ")</f>
        <v xml:space="preserve"> </v>
      </c>
      <c r="AP108" s="58" t="str">
        <f>IF(SUM(COUNTIFS('Planificación 2026-1'!F:F,"FILIAL",'Planificación 2026-1'!X:X,C108,'Planificación 2026-1'!H:H,"T3"))&gt;0,"P36"," ")</f>
        <v xml:space="preserve"> </v>
      </c>
      <c r="AQ108" s="58" t="str">
        <f>IF(SUM(COUNTIFS('Planificación 2026-1'!F:F,"FILIAL",'Planificación 2026-1'!X:X,C108,'Planificación 2026-1'!H:H,"T2"))&gt;0,"P37"," ")</f>
        <v xml:space="preserve"> </v>
      </c>
      <c r="AR108" s="58" t="str">
        <f>IF(SUM(COUNTIFS('Planificación 2026-1'!F:F,"FILIAL",'Planificación 2026-1'!X:X,C108,'Planificación 2026-1'!H:H,"AE"))&gt;0,"P38"," ")</f>
        <v xml:space="preserve"> </v>
      </c>
      <c r="AS108" s="58" t="str">
        <f>IF(SUM(COUNTIFS('Planificación 2026-1'!F:F,"FILIAL",'Planificación 2026-1'!X:X,C108,'Planificación 2026-1'!H:H,"T4"))&gt;0,"P55"," ")</f>
        <v xml:space="preserve"> </v>
      </c>
      <c r="AT108" s="58" t="str">
        <f>IF(SUM(COUNTIFS('Planificación 2026-1'!F:F,"SUNAMPE",'Planificación 2026-1'!X:X,C108,'Planificación 2026-1'!H:H,"AF"))&gt;0," P01"," ")</f>
        <v xml:space="preserve"> </v>
      </c>
      <c r="AU108" s="58" t="str">
        <f>IF(SUM(COUNTIFS('Planificación 2026-1'!F:F,"SUNAMPE",'Planificación 2026-1'!X:X,C108,'Planificación 2026-1'!H:H,"EN"))&gt;0,"P02"," ")</f>
        <v xml:space="preserve"> </v>
      </c>
      <c r="AV108" s="58" t="str">
        <f>IF(SUM(COUNTIFS('Planificación 2026-1'!F:F,"SUNAMPE",'Planificación 2026-1'!X:X,C108,'Planificación 2026-1'!H:H,"IS"))&gt;0,"P03"," ")</f>
        <v xml:space="preserve"> </v>
      </c>
      <c r="AW108" s="58" t="str">
        <f>IF(SUM(COUNTIFS('Planificación 2026-1'!F:F,"SUNAMPE",'Planificación 2026-1'!X:X,C108,'Planificación 2026-1'!H:H,"PS"))&gt;0,"P04"," ")</f>
        <v xml:space="preserve"> </v>
      </c>
      <c r="AX108" s="58"/>
      <c r="AY108" s="58" t="str">
        <f>IF(SUM(COUNTIFS('Planificación 2026-1'!F:F,"SUNAMPE",'Planificación 2026-1'!X:X,C108,'Planificación 2026-1'!H:H,"IN"))&gt;0,"P06"," ")</f>
        <v xml:space="preserve"> </v>
      </c>
      <c r="AZ108" s="58" t="str">
        <f>IF(SUM(COUNTIFS('Planificación 2026-1'!F:F,"SUNAMPE",'Planificación 2026-1'!X:X,C108,'Planificación 2026-1'!H:H,"CA"))&gt;0,"P07"," ")</f>
        <v xml:space="preserve"> </v>
      </c>
      <c r="BA108" s="58" t="str">
        <f>IF(SUM(COUNTIFS('Planificación 2026-1'!F:F,"SUNAMPE",'Planificación 2026-1'!X:X,C108,'Planificación 2026-1'!H:H,"DE"))&gt;0,"P08"," ")</f>
        <v xml:space="preserve"> </v>
      </c>
      <c r="BB108" s="58" t="str">
        <f>IF(SUM(COUNTIFS('Planificación 2026-1'!F:F,"SUNAMPE",'Planificación 2026-1'!X:X,C108,'Planificación 2026-1'!H:H,"OB"))&gt;0,"P09"," ")</f>
        <v xml:space="preserve"> </v>
      </c>
      <c r="BC108" s="58" t="str">
        <f>IF(SUM(COUNTIFS('Planificación 2026-1'!F:F,"SUNAMPE",'Planificación 2026-1'!X:X,C108,'Planificación 2026-1'!H:H,"MH"))&gt;0,"P31"," ")</f>
        <v xml:space="preserve"> </v>
      </c>
      <c r="BD108" s="58" t="str">
        <f>IF(SUM(COUNTIFS('Planificación 2026-1'!F:F,"SUNAMPE",'Planificación 2026-1'!X:X,C108,'Planificación 2026-1'!H:H,"IC"))&gt;0,"P32"," ")</f>
        <v xml:space="preserve"> </v>
      </c>
      <c r="BE108" s="58" t="str">
        <f>IF(SUM(COUNTIFS('Planificación 2026-1'!F:F,"SUNAMPE",'Planificación 2026-1'!X:X,C108,'Planificación 2026-1'!H:H,"AR"))&gt;0,"P34"," ")</f>
        <v xml:space="preserve"> </v>
      </c>
      <c r="BF108" s="58" t="str">
        <f>IF(SUM(COUNTIFS('Planificación 2026-1'!F:F,"SUNAMPE",'Planificación 2026-1'!X:X,C108,'Planificación 2026-1'!H:H,"T1"))&gt;0,"P35"," ")</f>
        <v xml:space="preserve"> </v>
      </c>
      <c r="BG108" s="58" t="str">
        <f>IF(SUM(COUNTIFS('Planificación 2026-1'!F:F,"SUNAMPE",'Planificación 2026-1'!X:X,C108,'Planificación 2026-1'!H:H,"T3"))&gt;0,"P36"," ")</f>
        <v xml:space="preserve"> </v>
      </c>
      <c r="BH108" s="58" t="str">
        <f>IF(SUM(COUNTIFS('Planificación 2026-1'!F:F,"SUNAMPE",'Planificación 2026-1'!X:X,C108,'Planificación 2026-1'!H:H,"T2"))&gt;0,"P37"," ")</f>
        <v xml:space="preserve"> </v>
      </c>
      <c r="BI108" s="58" t="str">
        <f>IF(SUM(COUNTIFS('Planificación 2026-1'!F:F,"SUNAMPE",'Planificación 2026-1'!X:X,C108,'Planificación 2026-1'!H:H,"AE"))&gt;0,"P38"," ")</f>
        <v xml:space="preserve"> </v>
      </c>
      <c r="BJ108" s="58" t="str">
        <f>IF(SUM(COUNTIFS('Planificación 2026-1'!F:F,"SUNAMPE",'Planificación 2026-1'!X:X,C108,'Planificación 2026-1'!H:H,"T4"))&gt;0,"P55"," ")</f>
        <v xml:space="preserve"> </v>
      </c>
      <c r="BK108" s="58" t="str">
        <f>IF(SUM(COUNTIFS('Planificación 2026-1'!F:F,"HUAURA",'Planificación 2026-1'!X:X,C108,'Planificación 2026-1'!H:H,"AF"))&gt;0," P01"," ")</f>
        <v xml:space="preserve"> </v>
      </c>
      <c r="BL108" s="58" t="str">
        <f>IF(SUM(COUNTIFS('Planificación 2026-1'!F:F,"HUAURA",'Planificación 2026-1'!X:X,C108,'Planificación 2026-1'!H:H,"EN"))&gt;0,"P02"," ")</f>
        <v xml:space="preserve"> </v>
      </c>
      <c r="BM108" s="58" t="str">
        <f>IF(SUM(COUNTIFS('Planificación 2026-1'!F:F,"HUAURA",'Planificación 2026-1'!X:X,C108,'Planificación 2026-1'!H:H,"IS"))&gt;0,"P03"," ")</f>
        <v xml:space="preserve"> </v>
      </c>
      <c r="BN108" s="58" t="str">
        <f>IF(SUM(COUNTIFS('Planificación 2026-1'!F:F,"HUAURA",'Planificación 2026-1'!X:X,C108,'Planificación 2026-1'!H:H,"PS"))&gt;0,"P04"," ")</f>
        <v xml:space="preserve"> </v>
      </c>
      <c r="BO108" s="58"/>
      <c r="BP108" s="58" t="str">
        <f>IF(SUM(COUNTIFS('Planificación 2026-1'!F:F,"HUAURA",'Planificación 2026-1'!X:X,C108,'Planificación 2026-1'!H:H,"IN"))&gt;0,"P06"," ")</f>
        <v xml:space="preserve"> </v>
      </c>
      <c r="BQ108" s="58" t="str">
        <f>IF(SUM(COUNTIFS('Planificación 2026-1'!F:F,"HUAURA",'Planificación 2026-1'!X:X,C108,'Planificación 2026-1'!H:H,"CA"))&gt;0,"P07"," ")</f>
        <v xml:space="preserve"> </v>
      </c>
      <c r="BR108" s="58" t="str">
        <f>IF(SUM(COUNTIFS('Planificación 2026-1'!F:F,"HUAURA",'Planificación 2026-1'!X:X,C108,'Planificación 2026-1'!H:H,"DE"))&gt;0,"P08"," ")</f>
        <v xml:space="preserve"> </v>
      </c>
      <c r="BS108" s="58" t="str">
        <f>IF(SUM(COUNTIFS('Planificación 2026-1'!F:F,"HUAURA",'Planificación 2026-1'!X:X,C108,'Planificación 2026-1'!H:H,"OB"))&gt;0,"P09"," ")</f>
        <v xml:space="preserve"> </v>
      </c>
      <c r="BT108" s="58" t="str">
        <f>IF(SUM(COUNTIFS('Planificación 2026-1'!F:F,"HUAURA",'Planificación 2026-1'!X:X,C108,'Planificación 2026-1'!H:H,"MH"))&gt;0,"P31"," ")</f>
        <v xml:space="preserve"> </v>
      </c>
      <c r="BU108" s="58" t="str">
        <f>IF(SUM(COUNTIFS('Planificación 2026-1'!F:F,"HUAURA",'Planificación 2026-1'!X:X,C108,'Planificación 2026-1'!H:H,"IC"))&gt;0,"P32"," ")</f>
        <v xml:space="preserve"> </v>
      </c>
      <c r="BV108" s="58" t="str">
        <f>IF(SUM(COUNTIFS('Planificación 2026-1'!F:F,"HUAURA",'Planificación 2026-1'!X:X,C108,'Planificación 2026-1'!H:H,"AR"))&gt;0,"P34"," ")</f>
        <v xml:space="preserve"> </v>
      </c>
      <c r="BW108" s="58" t="str">
        <f>IF(SUM(COUNTIFS('Planificación 2026-1'!F:F,"HUAURA",'Planificación 2026-1'!X:X,C108,'Planificación 2026-1'!H:H,"T1"))&gt;0,"P35"," ")</f>
        <v xml:space="preserve"> </v>
      </c>
      <c r="BX108" s="58" t="str">
        <f>IF(SUM(COUNTIFS('Planificación 2026-1'!F:F,"HUAURA",'Planificación 2026-1'!X:X,C108,'Planificación 2026-1'!H:H,"T3"))&gt;0,"P36"," ")</f>
        <v xml:space="preserve"> </v>
      </c>
      <c r="BY108" s="58" t="str">
        <f>IF(SUM(COUNTIFS('Planificación 2026-1'!F:F,"HUAURA",'Planificación 2026-1'!X:X,C108,'Planificación 2026-1'!H:H,"T2"))&gt;0,"P37"," ")</f>
        <v xml:space="preserve"> </v>
      </c>
      <c r="BZ108" s="58" t="str">
        <f>IF(SUM(COUNTIFS('Planificación 2026-1'!F:F,"HUAURA",'Planificación 2026-1'!X:X,C108,'Planificación 2026-1'!H:H,"AE"))&gt;0,"P38"," ")</f>
        <v xml:space="preserve"> </v>
      </c>
      <c r="CA108" s="58" t="str">
        <f>IF(SUM(COUNTIFS('Planificación 2026-1'!F:F,"HUAURA",'Planificación 2026-1'!X:X,C108,'Planificación 2026-1'!H:H,"T4"))&gt;0,"P55"," ")</f>
        <v xml:space="preserve"> </v>
      </c>
      <c r="CB108" s="59">
        <f>SUMIFS('Planificación 2026-1'!S:S,'Planificación 2026-1'!X:X,C108,'Planificación 2026-1'!H:H,"AF",'Planificación 2026-1'!I:I,"&gt;2")</f>
        <v>0</v>
      </c>
      <c r="CC108" s="59">
        <f>SUMIFS('Planificación 2026-1'!S:S,'Planificación 2026-1'!X:X,C108,'Planificación 2026-1'!H:H,"EN",'Planificación 2026-1'!I:I,"&gt;2")</f>
        <v>0</v>
      </c>
      <c r="CD108" s="59">
        <f>SUMIFS('Planificación 2026-1'!S:S,'Planificación 2026-1'!X:X,C108,'Planificación 2026-1'!H:H,"IS",'Planificación 2026-1'!I:I,"&gt;2")</f>
        <v>0</v>
      </c>
      <c r="CE108" s="59">
        <f>SUMIFS('Planificación 2026-1'!S:S,'Planificación 2026-1'!X:X,C108,'Planificación 2026-1'!H:H,"PS",'Planificación 2026-1'!I:I,"&gt;2")</f>
        <v>0</v>
      </c>
      <c r="CF108" s="59">
        <f>SUMIFS('Planificación 2026-1'!S:S,'Planificación 2026-1'!X:X,C108,'Planificación 2026-1'!H:H,"IN",'Planificación 2026-1'!I:I,"&gt;2")</f>
        <v>0</v>
      </c>
      <c r="CG108" s="59">
        <f>SUMIFS('Planificación 2026-1'!S:S,'Planificación 2026-1'!X:X,C108,'Planificación 2026-1'!H:H,"CA",'Planificación 2026-1'!I:I,"&gt;2")</f>
        <v>0</v>
      </c>
      <c r="CH108" s="59">
        <f>SUMIFS('Planificación 2026-1'!S:S,'Planificación 2026-1'!X:X,C108,'Planificación 2026-1'!H:H,"DE",'Planificación 2026-1'!I:I,"&gt;2")</f>
        <v>0</v>
      </c>
      <c r="CI108" s="59">
        <f>SUMIFS('Planificación 2026-1'!S:S,'Planificación 2026-1'!X:X,C108,'Planificación 2026-1'!H:H,"OB",'Planificación 2026-1'!I:I,"&gt;2")</f>
        <v>0</v>
      </c>
      <c r="CJ108" s="59">
        <f>SUMIFS('Planificación 2026-1'!S:S,'Planificación 2026-1'!X:X,C108,'Planificación 2026-1'!H:H,"MH",'Planificación 2026-1'!I:I,"&gt;2")</f>
        <v>12</v>
      </c>
      <c r="CK108" s="59">
        <f>SUMIFS('Planificación 2026-1'!S:S,'Planificación 2026-1'!X:X,C108,'Planificación 2026-1'!H:H,"IC",'Planificación 2026-1'!I:I,"&gt;2")</f>
        <v>0</v>
      </c>
      <c r="CL108" s="59">
        <f>SUMIFS('Planificación 2026-1'!S:S,'Planificación 2026-1'!X:X,C108,'Planificación 2026-1'!H:H,"AR",'Planificación 2026-1'!I:I,"&gt;2")</f>
        <v>0</v>
      </c>
      <c r="CM108" s="59">
        <f>SUMIFS('Planificación 2026-1'!S:S,'Planificación 2026-1'!X:X,C108,'Planificación 2026-1'!H:H,"AE",'Planificación 2026-1'!I:I,"&gt;2")</f>
        <v>0</v>
      </c>
      <c r="CN108" s="59">
        <f>SUMIFS('Planificación 2026-1'!S:S,'Planificación 2026-1'!X:X,C108,'Planificación 2026-1'!H:H,"T1",'Planificación 2026-1'!I:I,"&gt;2")</f>
        <v>6</v>
      </c>
      <c r="CO108" s="59">
        <f>SUMIFS('Planificación 2026-1'!S:S,'Planificación 2026-1'!X:X,C108,'Planificación 2026-1'!H:H,"T3",'Planificación 2026-1'!I:I,"&gt;2")</f>
        <v>0</v>
      </c>
      <c r="CP108" s="59">
        <f>SUMIFS('Planificación 2026-1'!S:S,'Planificación 2026-1'!X:X,C108,'Planificación 2026-1'!H:H,"T2",'Planificación 2026-1'!I:I,"&gt;2")</f>
        <v>0</v>
      </c>
      <c r="CQ108" s="59">
        <f>SUMIFS('Planificación 2026-1'!S:S,'Planificación 2026-1'!X:X,C108,'Planificación 2026-1'!H:H,"T4",'Planificación 2026-1'!I:I,"&gt;2")</f>
        <v>0</v>
      </c>
      <c r="CR108" s="59">
        <f>SUMIFS('Planificación 2026-1'!S:S,'Planificación 2026-1'!X:X,C108,'Planificación 2026-1'!H:H,"AF",'Planificación 2026-1'!I:I,"&lt;3")</f>
        <v>0</v>
      </c>
      <c r="CS108" s="59">
        <f>SUMIFS('Planificación 2026-1'!S:S,'Planificación 2026-1'!X:X,C108,'Planificación 2026-1'!H:H,"EN",'Planificación 2026-1'!I:I,"&lt;3")</f>
        <v>0</v>
      </c>
      <c r="CT108" s="59">
        <f>SUMIFS('Planificación 2026-1'!S:S,'Planificación 2026-1'!X:X,C108,'Planificación 2026-1'!H:H,"IS",'Planificación 2026-1'!I:I,"&lt;3")</f>
        <v>0</v>
      </c>
      <c r="CU108" s="59">
        <f>SUMIFS('Planificación 2026-1'!S:S,'Planificación 2026-1'!X:X,C108,'Planificación 2026-1'!H:H,"PS",'Planificación 2026-1'!I:I,"&lt;3")</f>
        <v>0</v>
      </c>
      <c r="CV108" s="59">
        <f>SUMIFS('Planificación 2026-1'!S:S,'Planificación 2026-1'!X:X,C108,'Planificación 2026-1'!H:H,"IN",'Planificación 2026-1'!I:I,"&lt;3")</f>
        <v>0</v>
      </c>
      <c r="CW108" s="59">
        <f>SUMIFS('Planificación 2026-1'!S:S,'Planificación 2026-1'!X:X,C108,'Planificación 2026-1'!H:H,"CA",'Planificación 2026-1'!I:I,"&lt;3")</f>
        <v>0</v>
      </c>
      <c r="CX108" s="59">
        <f>SUMIFS('Planificación 2026-1'!S:S,'Planificación 2026-1'!X:X,C108,'Planificación 2026-1'!H:H,"DE",'Planificación 2026-1'!I:I,"&lt;3")</f>
        <v>0</v>
      </c>
      <c r="CY108" s="59">
        <f>SUMIFS('Planificación 2026-1'!S:S,'Planificación 2026-1'!X:X,C108,'Planificación 2026-1'!H:H,"OB",'Planificación 2026-1'!I:I,"&lt;3")</f>
        <v>0</v>
      </c>
      <c r="CZ108" s="59">
        <f>SUMIFS('Planificación 2026-1'!S:S,'Planificación 2026-1'!X:X,C108,'Planificación 2026-1'!H:H,"MH",'Planificación 2026-1'!I:I,"&lt;3")</f>
        <v>0</v>
      </c>
      <c r="DA108" s="59">
        <f>SUMIFS('Planificación 2026-1'!S:S,'Planificación 2026-1'!X:X,C108,'Planificación 2026-1'!H:H,"IC",'Planificación 2026-1'!I:I,"&lt;3")</f>
        <v>0</v>
      </c>
      <c r="DB108" s="59">
        <f>SUMIFS('Planificación 2026-1'!S:S,'Planificación 2026-1'!X:X,C108,'Planificación 2026-1'!H:H,"AR",'Planificación 2026-1'!I:I,"&lt;3")</f>
        <v>0</v>
      </c>
      <c r="DC108" s="59">
        <f>SUMIFS('Planificación 2026-1'!S:S,'Planificación 2026-1'!X:X,C108,'Planificación 2026-1'!H:H,"AE",'Planificación 2026-1'!I:I,"&lt;3")</f>
        <v>0</v>
      </c>
      <c r="DD108" s="59">
        <f>SUMIFS('Planificación 2026-1'!S:S,'Planificación 2026-1'!X:X,C108,'Planificación 2026-1'!H:H,"T1",'Planificación 2026-1'!I:I,"&lt;3")</f>
        <v>0</v>
      </c>
      <c r="DE108" s="59">
        <f>SUMIFS('Planificación 2026-1'!S:S,'Planificación 2026-1'!X:X,C108,'Planificación 2026-1'!H:H,"T3",'Planificación 2026-1'!I:I,"&lt;3")</f>
        <v>0</v>
      </c>
      <c r="DF108" s="59">
        <f>SUMIFS('Planificación 2026-1'!S:S,'Planificación 2026-1'!X:X,C108,'Planificación 2026-1'!H:H,"T2",'Planificación 2026-1'!I:I,"&lt;3")</f>
        <v>0</v>
      </c>
      <c r="DG108" s="59">
        <f>SUMIFS('Planificación 2026-1'!S:S,'Planificación 2026-1'!X:X,C108,'Planificación 2026-1'!H:H,"T4",'Planificación 2026-1'!I:I,"&lt;3")</f>
        <v>0</v>
      </c>
      <c r="DH108" s="58" t="str">
        <f t="shared" si="17"/>
        <v/>
      </c>
      <c r="DI108" s="27">
        <f>IF(C108="","",SUMIFS('Planificación 2026-1'!S:S,'Planificación 2026-1'!X:X,C108,'Planificación 2026-1'!F:F,"PRINCIPAL",'Planificación 2026-1'!Y:Y,"VIRTUAL"))</f>
        <v>0</v>
      </c>
      <c r="DJ108" s="27">
        <f>IF(C108="","",SUMIFS('Planificación 2026-1'!S:S,'Planificación 2026-1'!X:X,C108,'Planificación 2026-1'!F:F,"PRINCIPAL",'Planificación 2026-1'!Y:Y,"PRESENCIAL"))</f>
        <v>0</v>
      </c>
      <c r="DK108" s="27">
        <f>IF(C108="","",SUMIFS('Planificación 2026-1'!S:S,'Planificación 2026-1'!X:X,C108,'Planificación 2026-1'!F:F,"PRINCIPAL",'Planificación 2026-1'!Y:Y,"HIBRIDO PRESENCIAL"))</f>
        <v>0</v>
      </c>
      <c r="DL108" s="58" t="str">
        <f t="shared" si="18"/>
        <v/>
      </c>
      <c r="DM108" s="58">
        <f>IF(C108="","",SUMIFS('Planificación 2026-1'!S:S,'Planificación 2026-1'!X:X,C108,'Planificación 2026-1'!F:F,"FILIAL",'Planificación 2026-1'!Y:Y,"VIRTUAL"))</f>
        <v>0</v>
      </c>
      <c r="DN108" s="60">
        <f>IF(C108="","",SUMIFS('Planificación 2026-1'!S:S,'Planificación 2026-1'!X:X,C108,'Planificación 2026-1'!F:F,"FILIAL",'Planificación 2026-1'!Y:Y,"PRESENCIAL"))</f>
        <v>0</v>
      </c>
      <c r="DO108" s="29">
        <f>IF(C108="","",SUMIFS('Planificación 2026-1'!S:S,'Planificación 2026-1'!X:X,C108,'Planificación 2026-1'!F:F,"FILIAL",'Planificación 2026-1'!Y:Y,"HIBRIDO PRESENCIAL"))</f>
        <v>0</v>
      </c>
      <c r="DP108" s="61" t="str">
        <f t="shared" si="19"/>
        <v/>
      </c>
      <c r="DQ108" s="58">
        <f>IF(C108="","",SUMIFS('Planificación 2026-1'!S:S,'Planificación 2026-1'!X:X,C108,'Planificación 2026-1'!F:F,"SUNAMPE",'Planificación 2026-1'!Y:Y,"VIRTUAL"))</f>
        <v>0</v>
      </c>
      <c r="DR108" s="29">
        <f>IF(C108="","",SUMIFS('Planificación 2026-1'!S:S,'Planificación 2026-1'!X:X,C108,'Planificación 2026-1'!F:F,"SUNAMPE",'Planificación 2026-1'!Y:Y,"PRESENCIAL"))</f>
        <v>0</v>
      </c>
      <c r="DS108" s="61" t="str">
        <f t="shared" si="20"/>
        <v/>
      </c>
      <c r="DT108" s="58">
        <f>IF(C108="","",SUMIFS('Planificación 2026-1'!S:S,'Planificación 2026-1'!X:X,C108,'Planificación 2026-1'!F:F,"HUAURA",'Planificación 2026-1'!Y:Y,"VIRTUAL"))</f>
        <v>0</v>
      </c>
      <c r="DU108" s="29">
        <f>IF(C108="","",SUMIFS('Planificación 2026-1'!S:S,'Planificación 2026-1'!X:X,C108,'Planificación 2026-1'!F:F,"HUAURA",'Planificación 2026-1'!Y:Y,"PRESENCIAL"))</f>
        <v>0</v>
      </c>
      <c r="DV108" s="32">
        <f>SUMIFS('Planificación 2026-1'!S:S,'Planificación 2026-1'!X:X,C108,'Planificación 2026-1'!F:F,"PRINCIPAL",'Planificación 2026-1'!Y:Y,"VIRTUAL",'Planificación 2026-1'!I:I,"&gt;2")</f>
        <v>0</v>
      </c>
      <c r="DW108" s="32">
        <f>SUMIFS('Planificación 2026-1'!S:S,'Planificación 2026-1'!X:X,C108,'Planificación 2026-1'!F:F,"PRINCIPAL",'Planificación 2026-1'!Y:Y,"&lt;&gt;VIRTUAL",'Planificación 2026-1'!I:I,"&gt;2")</f>
        <v>0</v>
      </c>
      <c r="DX108" s="32">
        <f>SUMIFS('Planificación 2026-1'!S:S,'Planificación 2026-1'!X:X,C108,'Planificación 2026-1'!F:F,"SUNAMPE",'Planificación 2026-1'!Y:Y,"VIRTUAL",'Planificación 2026-1'!I:I,"&gt;2")</f>
        <v>0</v>
      </c>
      <c r="DY108" s="32">
        <f>SUMIFS('Planificación 2026-1'!S:S,'Planificación 2026-1'!X:X,C108,'Planificación 2026-1'!F:F,"SUNAMPE",'Planificación 2026-1'!Y:Y,"&lt;&gt;VIRTUAL",'Planificación 2026-1'!I:I,"&gt;2")</f>
        <v>0</v>
      </c>
      <c r="DZ108" s="32">
        <f>SUMIFS('Planificación 2026-1'!S:S,'Planificación 2026-1'!X:X,C108,'Planificación 2026-1'!F:F,"FILIAL",'Planificación 2026-1'!Y:Y,"VIRTUAL",'Planificación 2026-1'!I:I,"&gt;2")</f>
        <v>0</v>
      </c>
      <c r="EA108" s="32">
        <f>SUMIFS('Planificación 2026-1'!S:S,'Planificación 2026-1'!X:X,C108,'Planificación 2026-1'!F:F,"FILIAL",'Planificación 2026-1'!Y:Y,"&lt;&gt;VIRTUAL",'Planificación 2026-1'!I:I,"&gt;2")</f>
        <v>0</v>
      </c>
      <c r="EB108" s="32">
        <f>SUMIFS('Planificación 2026-1'!S:S,'Planificación 2026-1'!X:X,C108,'Planificación 2026-1'!F:F,"PORUMA",'Planificación 2026-1'!Y:Y,"VIRTUAL",'Planificación 2026-1'!I:I,"&gt;2")</f>
        <v>0</v>
      </c>
      <c r="EC108" s="32">
        <f>SUMIFS('Planificación 2026-1'!S:S,'Planificación 2026-1'!X:X,C108,'Planificación 2026-1'!F:F,"PORUMA",'Planificación 2026-1'!Y:Y,"&lt;&gt;VIRTUAL",'Planificación 2026-1'!I:I,"&gt;2")</f>
        <v>18</v>
      </c>
      <c r="ED108" s="32">
        <f>SUMIFS('Planificación 2026-1'!S:S,'Planificación 2026-1'!X:X,C108,'Planificación 2026-1'!F:F,"HUAURA",'Planificación 2026-1'!Y:Y,"VIRTUAL",'Planificación 2026-1'!I:I,"&gt;2")</f>
        <v>0</v>
      </c>
      <c r="EE108" s="32">
        <f>SUMIFS('Planificación 2026-1'!S:S,'Planificación 2026-1'!X:X,C108,'Planificación 2026-1'!F:F,"HUAURA",'Planificación 2026-1'!Y:Y,"&lt;&gt;VIRTUAL",'Planificación 2026-1'!I:I,"&gt;2")</f>
        <v>0</v>
      </c>
      <c r="EF108" s="32">
        <f>SUMIFS('Planificación 2026-1'!S:S,'Planificación 2026-1'!X:X,C108,'Planificación 2026-1'!F:F,"PRINCIPAL",'Planificación 2026-1'!Y:Y,"VIRTUAL",'Planificación 2026-1'!I:I,"&lt;3")</f>
        <v>0</v>
      </c>
      <c r="EG108" s="32">
        <f>SUMIFS('Planificación 2026-1'!S:S,'Planificación 2026-1'!X:X,C108,'Planificación 2026-1'!F:F,"PRINCIPAL",'Planificación 2026-1'!Y:Y,"&lt;&gt;VIRTUAL",'Planificación 2026-1'!I:I,"&lt;3")</f>
        <v>0</v>
      </c>
      <c r="EH108" s="32">
        <f>SUMIFS('Planificación 2026-1'!S:S,'Planificación 2026-1'!X:X,C108,'Planificación 2026-1'!F:F,"SUNAMPE",'Planificación 2026-1'!Y:Y,"VIRTUAL",'Planificación 2026-1'!I:I,"&lt;3")</f>
        <v>0</v>
      </c>
      <c r="EI108" s="32">
        <f>SUMIFS('Planificación 2026-1'!S:S,'Planificación 2026-1'!X:X,C108,'Planificación 2026-1'!F:F,"SUNAMPE",'Planificación 2026-1'!Y:Y,"&lt;&gt;VIRTUAL",'Planificación 2026-1'!I:I,"&lt;3")</f>
        <v>0</v>
      </c>
      <c r="EJ108" s="32">
        <f>SUMIFS('Planificación 2026-1'!S:S,'Planificación 2026-1'!X:X,C108,'Planificación 2026-1'!F:F,"FILIAL",'Planificación 2026-1'!Y:Y,"VIRTUAL",'Planificación 2026-1'!I:I,"&lt;3")</f>
        <v>0</v>
      </c>
      <c r="EK108" s="32">
        <f>SUMIFS('Planificación 2026-1'!S:S,'Planificación 2026-1'!X:X,C108,'Planificación 2026-1'!F:F,"FILIAL",'Planificación 2026-1'!Y:Y,"&lt;&gt;VIRTUAL",'Planificación 2026-1'!I:I,"&lt;3")</f>
        <v>0</v>
      </c>
      <c r="EL108" s="32">
        <f>SUMIFS('Planificación 2026-1'!S:S,'Planificación 2026-1'!X:X,C108,'Planificación 2026-1'!F:F,"PORUMA",'Planificación 2026-1'!Y:Y,"VIRTUAL",'Planificación 2026-1'!I:I,"&lt;3")</f>
        <v>0</v>
      </c>
      <c r="EM108" s="32">
        <f>SUMIFS('Planificación 2026-1'!S:S,'Planificación 2026-1'!X:X,C108,'Planificación 2026-1'!F:F,"PORUMA",'Planificación 2026-1'!Y:Y,"&lt;&gt;VIRTUAL",'Planificación 2026-1'!I:I,"&lt;3")</f>
        <v>0</v>
      </c>
      <c r="EN108" s="32">
        <f>SUMIFS('Planificación 2026-1'!S:S,'Planificación 2026-1'!X:X,C108,'Planificación 2026-1'!F:F,"HUAURA",'Planificación 2026-1'!Y:Y,"VIRTUAL",'Planificación 2026-1'!I:I,"&lt;3")</f>
        <v>0</v>
      </c>
      <c r="EO108" s="32">
        <f>SUMIFS('Planificación 2026-1'!S:S,'Planificación 2026-1'!X:X,C108,'Planificación 2026-1'!F:F,"HUAURA",'Planificación 2026-1'!Y:Y,"&lt;&gt;VIRTUAL",'Planificación 2026-1'!I:I,"&lt;3")</f>
        <v>0</v>
      </c>
      <c r="EP108" s="32">
        <f t="shared" si="32"/>
        <v>0</v>
      </c>
      <c r="EQ108" s="32">
        <f t="shared" si="21"/>
        <v>0</v>
      </c>
      <c r="ER108" s="32">
        <f t="shared" si="22"/>
        <v>18</v>
      </c>
      <c r="ES108" s="32">
        <f t="shared" si="23"/>
        <v>0</v>
      </c>
      <c r="ET108" s="32">
        <f t="shared" si="24"/>
        <v>0</v>
      </c>
      <c r="EU108" s="32">
        <f t="shared" si="25"/>
        <v>18</v>
      </c>
      <c r="EV108" s="32" t="b">
        <f>EXACT(EU108,E108)</f>
        <v>1</v>
      </c>
      <c r="EW108" s="32"/>
      <c r="EX108" s="32">
        <f t="shared" si="14"/>
        <v>0</v>
      </c>
      <c r="EY108" s="32">
        <f t="shared" si="15"/>
        <v>0</v>
      </c>
      <c r="EZ108" s="32" t="b">
        <f>EXACT(SUM(EX108:EY108),E108)</f>
        <v>0</v>
      </c>
      <c r="FA108" s="32" t="str">
        <f t="shared" si="16"/>
        <v/>
      </c>
      <c r="FB108" s="32" t="str">
        <f t="shared" si="26"/>
        <v>PRESENCIAL</v>
      </c>
    </row>
    <row r="109" spans="1:158">
      <c r="A109" s="33"/>
      <c r="B109" s="65">
        <v>106</v>
      </c>
      <c r="C109" s="32" t="s">
        <v>313</v>
      </c>
      <c r="D109" s="429">
        <v>44467415</v>
      </c>
      <c r="E109" s="62">
        <f>SUMIF('Planificación 2026-1'!X:X,C109,'Planificación 2026-1'!S:S)</f>
        <v>8</v>
      </c>
      <c r="F109" s="63" t="s">
        <v>203</v>
      </c>
      <c r="G109" s="454" t="s">
        <v>200</v>
      </c>
      <c r="H109" s="64" t="s">
        <v>111</v>
      </c>
      <c r="I109" s="64" t="s">
        <v>157</v>
      </c>
      <c r="J109" s="452" t="s">
        <v>111</v>
      </c>
      <c r="K109" s="32" t="s">
        <v>157</v>
      </c>
      <c r="L109" s="57" t="str">
        <f>IF(SUM(COUNTIFS('Planificación 2026-1'!F:F,"PRINCIPAL",'Planificación 2026-1'!X:X,C109,'Planificación 2026-1'!H:H,"AF"))&gt;0,"P01"," ")</f>
        <v xml:space="preserve"> </v>
      </c>
      <c r="M109" s="58" t="str">
        <f>IF(SUM(COUNTIFS('Planificación 2026-1'!F:F,"PRINCIPAL",'Planificación 2026-1'!X:X,C109,'Planificación 2026-1'!H:H,"EN"))&gt;0,"P02"," ")</f>
        <v xml:space="preserve"> </v>
      </c>
      <c r="N109" s="58" t="str">
        <f>IF(SUM(COUNTIFS('Planificación 2026-1'!F:F,"PRINCIPAL",'Planificación 2026-1'!X:X,C109,'Planificación 2026-1'!H:H,"IS"))&gt;0,"P03"," ")</f>
        <v xml:space="preserve"> </v>
      </c>
      <c r="O109" s="58" t="str">
        <f>IF(SUM(COUNTIFS('Planificación 2026-1'!F:F,"PRINCIPAL",'Planificación 2026-1'!X:X,C109,'Planificación 2026-1'!H:H,"PS"))&gt;0,"P04"," ")</f>
        <v xml:space="preserve"> </v>
      </c>
      <c r="P109" s="58"/>
      <c r="Q109" s="58" t="str">
        <f>IF(SUM(COUNTIFS('Planificación 2026-1'!F:F,"PRINCIPAL",'Planificación 2026-1'!X:X,C109,'Planificación 2026-1'!H:H,"IN"))&gt;0,"P06"," ")</f>
        <v xml:space="preserve"> </v>
      </c>
      <c r="R109" s="58" t="str">
        <f>IF(SUM(COUNTIFS('Planificación 2026-1'!F:F,"PRINCIPAL",'Planificación 2026-1'!X:X,C109,'Planificación 2026-1'!H:H,"CA"))&gt;0,"P07"," ")</f>
        <v xml:space="preserve"> </v>
      </c>
      <c r="S109" s="58" t="str">
        <f>IF(SUM(COUNTIFS('Planificación 2026-1'!F:F,"PRINCIPAL",'Planificación 2026-1'!X:X,C109,'Planificación 2026-1'!H:H,"DE"))&gt;0,"P08"," ")</f>
        <v xml:space="preserve"> </v>
      </c>
      <c r="T109" s="58" t="str">
        <f>IF(SUM(COUNTIFS('Planificación 2026-1'!F:F,"PRINCIPAL",'Planificación 2026-1'!X:X,C109,'Planificación 2026-1'!H:H,"OB"))&gt;0,"P09"," ")</f>
        <v xml:space="preserve"> </v>
      </c>
      <c r="U109" s="58" t="str">
        <f>IF(SUM(COUNTIFS('Planificación 2026-1'!F:F,"PRINCIPAL",'Planificación 2026-1'!X:X,C109,'Planificación 2026-1'!H:H,"MH"))&gt;0,"P31"," ")</f>
        <v xml:space="preserve"> </v>
      </c>
      <c r="V109" s="58" t="str">
        <f>IF(SUM(COUNTIFS('Planificación 2026-1'!F:F,"PRINCIPAL",'Planificación 2026-1'!X:X,C109,'Planificación 2026-1'!H:H,"IC"))&gt;0,"P32"," ")</f>
        <v xml:space="preserve"> </v>
      </c>
      <c r="W109" s="58" t="str">
        <f>IF(SUM(COUNTIFS('Planificación 2026-1'!F:F,"PRINCIPAL",'Planificación 2026-1'!X:X,C109,'Planificación 2026-1'!H:H,"AR"))&gt;0,"P34"," ")</f>
        <v xml:space="preserve"> </v>
      </c>
      <c r="X109" s="58" t="str">
        <f>IF(SUM(COUNTIFS('Planificación 2026-1'!F:F,"PRINCIPAL",'Planificación 2026-1'!X:X,C109,'Planificación 2026-1'!H:H,"T1"))&gt;0,"P35"," ")</f>
        <v xml:space="preserve"> </v>
      </c>
      <c r="Y109" s="58" t="str">
        <f>IF(SUM(COUNTIFS('Planificación 2026-1'!F:F,"PRINCIPAL",'Planificación 2026-1'!X:X,C109,'Planificación 2026-1'!H:H,"T3"))&gt;0,"P36"," ")</f>
        <v xml:space="preserve"> </v>
      </c>
      <c r="Z109" s="58" t="str">
        <f>IF(SUM(COUNTIFS('Planificación 2026-1'!F:F,"PRINCIPAL",'Planificación 2026-1'!X:X,C109,'Planificación 2026-1'!H:H,"T2"))&gt;0,"P37"," ")</f>
        <v xml:space="preserve"> </v>
      </c>
      <c r="AA109" s="58" t="str">
        <f>IF(SUM(COUNTIFS('Planificación 2026-1'!F:F,"PRINCIPAL",'Planificación 2026-1'!X:X,C109,'Planificación 2026-1'!H:H,"AE"))&gt;0,"P38"," ")</f>
        <v xml:space="preserve"> </v>
      </c>
      <c r="AB109" s="58" t="str">
        <f>IF(SUM(COUNTIFS('Planificación 2026-1'!F:F,"PRINCIPAL",'Planificación 2026-1'!X:X,C109,'Planificación 2026-1'!H:H,"T4"))&gt;0,"P55"," ")</f>
        <v xml:space="preserve"> </v>
      </c>
      <c r="AC109" s="58" t="str">
        <f>IF(SUM(COUNTIFS('Planificación 2026-1'!F:F,"FILIAL",'Planificación 2026-1'!X:X,C109,'Planificación 2026-1'!H:H,"AF"))&gt;0," P01"," ")</f>
        <v xml:space="preserve"> </v>
      </c>
      <c r="AD109" s="58" t="str">
        <f>IF(SUM(COUNTIFS('Planificación 2026-1'!F:F,"FILIAL",'Planificación 2026-1'!X:X,C109,'Planificación 2026-1'!H:H,"EN"))&gt;0,"P02"," ")</f>
        <v xml:space="preserve"> </v>
      </c>
      <c r="AE109" s="58" t="str">
        <f>IF(SUM(COUNTIFS('Planificación 2026-1'!F:F,"FILIAL",'Planificación 2026-1'!X:X,C109,'Planificación 2026-1'!H:H,"IS"))&gt;0,"P03"," ")</f>
        <v xml:space="preserve"> </v>
      </c>
      <c r="AF109" s="58" t="str">
        <f>IF(SUM(COUNTIFS('Planificación 2026-1'!F:F,"FILIAL",'Planificación 2026-1'!X:X,C109,'Planificación 2026-1'!H:H,"PS"))&gt;0,"P04"," ")</f>
        <v xml:space="preserve"> </v>
      </c>
      <c r="AG109" s="58"/>
      <c r="AH109" s="58" t="str">
        <f>IF(SUM(COUNTIFS('Planificación 2026-1'!F:F,"FILIAL",'Planificación 2026-1'!X:X,C109,'Planificación 2026-1'!H:H,"IN"))&gt;0,"P06"," ")</f>
        <v xml:space="preserve"> </v>
      </c>
      <c r="AI109" s="58" t="str">
        <f>IF(SUM(COUNTIFS('Planificación 2026-1'!F:F,"FILIAL",'Planificación 2026-1'!X:X,C109,'Planificación 2026-1'!H:H,"CA"))&gt;0,"P07"," ")</f>
        <v xml:space="preserve"> </v>
      </c>
      <c r="AJ109" s="58" t="str">
        <f>IF(SUM(COUNTIFS('Planificación 2026-1'!F:F,"FILIAL",'Planificación 2026-1'!X:X,C109,'Planificación 2026-1'!H:H,"DE"))&gt;0,"P08"," ")</f>
        <v xml:space="preserve"> </v>
      </c>
      <c r="AK109" s="58" t="str">
        <f>IF(SUM(COUNTIFS('Planificación 2026-1'!F:F,"FILIAL",'Planificación 2026-1'!X:X,C109,'Planificación 2026-1'!H:H,"OB"))&gt;0,"P09"," ")</f>
        <v xml:space="preserve"> </v>
      </c>
      <c r="AL109" s="58" t="str">
        <f>IF(SUM(COUNTIFS('Planificación 2026-1'!F:F,"FILIAL",'Planificación 2026-1'!X:X,C109,'Planificación 2026-1'!H:H,"MH"))&gt;0,"P31"," ")</f>
        <v xml:space="preserve"> </v>
      </c>
      <c r="AM109" s="58" t="str">
        <f>IF(SUM(COUNTIFS('Planificación 2026-1'!F:F,"FILIAL",'Planificación 2026-1'!X:X,C109,'Planificación 2026-1'!H:H,"IC"))&gt;0,"P32"," ")</f>
        <v xml:space="preserve"> </v>
      </c>
      <c r="AN109" s="58" t="str">
        <f>IF(SUM(COUNTIFS('Planificación 2026-1'!F:F,"FILIAL",'Planificación 2026-1'!X:X,C109,'Planificación 2026-1'!H:H,"AR"))&gt;0,"P34"," ")</f>
        <v xml:space="preserve"> </v>
      </c>
      <c r="AO109" s="58" t="str">
        <f>IF(SUM(COUNTIFS('Planificación 2026-1'!F:F,"FILIAL",'Planificación 2026-1'!X:X,C109,'Planificación 2026-1'!H:H,"T1"))&gt;0,"P35"," ")</f>
        <v xml:space="preserve"> </v>
      </c>
      <c r="AP109" s="58" t="str">
        <f>IF(SUM(COUNTIFS('Planificación 2026-1'!F:F,"FILIAL",'Planificación 2026-1'!X:X,C109,'Planificación 2026-1'!H:H,"T3"))&gt;0,"P36"," ")</f>
        <v xml:space="preserve"> </v>
      </c>
      <c r="AQ109" s="58" t="str">
        <f>IF(SUM(COUNTIFS('Planificación 2026-1'!F:F,"FILIAL",'Planificación 2026-1'!X:X,C109,'Planificación 2026-1'!H:H,"T2"))&gt;0,"P37"," ")</f>
        <v xml:space="preserve"> </v>
      </c>
      <c r="AR109" s="58" t="str">
        <f>IF(SUM(COUNTIFS('Planificación 2026-1'!F:F,"FILIAL",'Planificación 2026-1'!X:X,C109,'Planificación 2026-1'!H:H,"AE"))&gt;0,"P38"," ")</f>
        <v xml:space="preserve"> </v>
      </c>
      <c r="AS109" s="58" t="str">
        <f>IF(SUM(COUNTIFS('Planificación 2026-1'!F:F,"FILIAL",'Planificación 2026-1'!X:X,C109,'Planificación 2026-1'!H:H,"T4"))&gt;0,"P55"," ")</f>
        <v xml:space="preserve"> </v>
      </c>
      <c r="AT109" s="58" t="str">
        <f>IF(SUM(COUNTIFS('Planificación 2026-1'!F:F,"SUNAMPE",'Planificación 2026-1'!X:X,C109,'Planificación 2026-1'!H:H,"AF"))&gt;0," P01"," ")</f>
        <v xml:space="preserve"> </v>
      </c>
      <c r="AU109" s="58" t="str">
        <f>IF(SUM(COUNTIFS('Planificación 2026-1'!F:F,"SUNAMPE",'Planificación 2026-1'!X:X,C109,'Planificación 2026-1'!H:H,"EN"))&gt;0,"P02"," ")</f>
        <v xml:space="preserve"> </v>
      </c>
      <c r="AV109" s="58" t="str">
        <f>IF(SUM(COUNTIFS('Planificación 2026-1'!F:F,"SUNAMPE",'Planificación 2026-1'!X:X,C109,'Planificación 2026-1'!H:H,"IS"))&gt;0,"P03"," ")</f>
        <v xml:space="preserve"> </v>
      </c>
      <c r="AW109" s="58" t="str">
        <f>IF(SUM(COUNTIFS('Planificación 2026-1'!F:F,"SUNAMPE",'Planificación 2026-1'!X:X,C109,'Planificación 2026-1'!H:H,"PS"))&gt;0,"P04"," ")</f>
        <v xml:space="preserve"> </v>
      </c>
      <c r="AX109" s="58"/>
      <c r="AY109" s="58" t="str">
        <f>IF(SUM(COUNTIFS('Planificación 2026-1'!F:F,"SUNAMPE",'Planificación 2026-1'!X:X,C109,'Planificación 2026-1'!H:H,"IN"))&gt;0,"P06"," ")</f>
        <v xml:space="preserve"> </v>
      </c>
      <c r="AZ109" s="58" t="str">
        <f>IF(SUM(COUNTIFS('Planificación 2026-1'!F:F,"SUNAMPE",'Planificación 2026-1'!X:X,C109,'Planificación 2026-1'!H:H,"CA"))&gt;0,"P07"," ")</f>
        <v xml:space="preserve"> </v>
      </c>
      <c r="BA109" s="58" t="str">
        <f>IF(SUM(COUNTIFS('Planificación 2026-1'!F:F,"SUNAMPE",'Planificación 2026-1'!X:X,C109,'Planificación 2026-1'!H:H,"DE"))&gt;0,"P08"," ")</f>
        <v xml:space="preserve"> </v>
      </c>
      <c r="BB109" s="58" t="str">
        <f>IF(SUM(COUNTIFS('Planificación 2026-1'!F:F,"SUNAMPE",'Planificación 2026-1'!X:X,C109,'Planificación 2026-1'!H:H,"OB"))&gt;0,"P09"," ")</f>
        <v xml:space="preserve"> </v>
      </c>
      <c r="BC109" s="58" t="str">
        <f>IF(SUM(COUNTIFS('Planificación 2026-1'!F:F,"SUNAMPE",'Planificación 2026-1'!X:X,C109,'Planificación 2026-1'!H:H,"MH"))&gt;0,"P31"," ")</f>
        <v>P31</v>
      </c>
      <c r="BD109" s="58" t="str">
        <f>IF(SUM(COUNTIFS('Planificación 2026-1'!F:F,"SUNAMPE",'Planificación 2026-1'!X:X,C109,'Planificación 2026-1'!H:H,"IC"))&gt;0,"P32"," ")</f>
        <v xml:space="preserve"> </v>
      </c>
      <c r="BE109" s="58" t="str">
        <f>IF(SUM(COUNTIFS('Planificación 2026-1'!F:F,"SUNAMPE",'Planificación 2026-1'!X:X,C109,'Planificación 2026-1'!H:H,"AR"))&gt;0,"P34"," ")</f>
        <v xml:space="preserve"> </v>
      </c>
      <c r="BF109" s="58" t="str">
        <f>IF(SUM(COUNTIFS('Planificación 2026-1'!F:F,"SUNAMPE",'Planificación 2026-1'!X:X,C109,'Planificación 2026-1'!H:H,"T1"))&gt;0,"P35"," ")</f>
        <v xml:space="preserve"> </v>
      </c>
      <c r="BG109" s="58" t="str">
        <f>IF(SUM(COUNTIFS('Planificación 2026-1'!F:F,"SUNAMPE",'Planificación 2026-1'!X:X,C109,'Planificación 2026-1'!H:H,"T3"))&gt;0,"P36"," ")</f>
        <v xml:space="preserve"> </v>
      </c>
      <c r="BH109" s="58" t="str">
        <f>IF(SUM(COUNTIFS('Planificación 2026-1'!F:F,"SUNAMPE",'Planificación 2026-1'!X:X,C109,'Planificación 2026-1'!H:H,"T2"))&gt;0,"P37"," ")</f>
        <v xml:space="preserve"> </v>
      </c>
      <c r="BI109" s="58" t="str">
        <f>IF(SUM(COUNTIFS('Planificación 2026-1'!F:F,"SUNAMPE",'Planificación 2026-1'!X:X,C109,'Planificación 2026-1'!H:H,"AE"))&gt;0,"P38"," ")</f>
        <v xml:space="preserve"> </v>
      </c>
      <c r="BJ109" s="58" t="str">
        <f>IF(SUM(COUNTIFS('Planificación 2026-1'!F:F,"SUNAMPE",'Planificación 2026-1'!X:X,C109,'Planificación 2026-1'!H:H,"T4"))&gt;0,"P55"," ")</f>
        <v xml:space="preserve"> </v>
      </c>
      <c r="BK109" s="58" t="str">
        <f>IF(SUM(COUNTIFS('Planificación 2026-1'!F:F,"HUAURA",'Planificación 2026-1'!X:X,C109,'Planificación 2026-1'!H:H,"AF"))&gt;0," P01"," ")</f>
        <v xml:space="preserve"> </v>
      </c>
      <c r="BL109" s="58" t="str">
        <f>IF(SUM(COUNTIFS('Planificación 2026-1'!F:F,"HUAURA",'Planificación 2026-1'!X:X,C109,'Planificación 2026-1'!H:H,"EN"))&gt;0,"P02"," ")</f>
        <v xml:space="preserve"> </v>
      </c>
      <c r="BM109" s="58" t="str">
        <f>IF(SUM(COUNTIFS('Planificación 2026-1'!F:F,"HUAURA",'Planificación 2026-1'!X:X,C109,'Planificación 2026-1'!H:H,"IS"))&gt;0,"P03"," ")</f>
        <v xml:space="preserve"> </v>
      </c>
      <c r="BN109" s="58" t="str">
        <f>IF(SUM(COUNTIFS('Planificación 2026-1'!F:F,"HUAURA",'Planificación 2026-1'!X:X,C109,'Planificación 2026-1'!H:H,"PS"))&gt;0,"P04"," ")</f>
        <v xml:space="preserve"> </v>
      </c>
      <c r="BO109" s="58"/>
      <c r="BP109" s="58" t="str">
        <f>IF(SUM(COUNTIFS('Planificación 2026-1'!F:F,"HUAURA",'Planificación 2026-1'!X:X,C109,'Planificación 2026-1'!H:H,"IN"))&gt;0,"P06"," ")</f>
        <v xml:space="preserve"> </v>
      </c>
      <c r="BQ109" s="58" t="str">
        <f>IF(SUM(COUNTIFS('Planificación 2026-1'!F:F,"HUAURA",'Planificación 2026-1'!X:X,C109,'Planificación 2026-1'!H:H,"CA"))&gt;0,"P07"," ")</f>
        <v xml:space="preserve"> </v>
      </c>
      <c r="BR109" s="58" t="str">
        <f>IF(SUM(COUNTIFS('Planificación 2026-1'!F:F,"HUAURA",'Planificación 2026-1'!X:X,C109,'Planificación 2026-1'!H:H,"DE"))&gt;0,"P08"," ")</f>
        <v xml:space="preserve"> </v>
      </c>
      <c r="BS109" s="58" t="str">
        <f>IF(SUM(COUNTIFS('Planificación 2026-1'!F:F,"HUAURA",'Planificación 2026-1'!X:X,C109,'Planificación 2026-1'!H:H,"OB"))&gt;0,"P09"," ")</f>
        <v xml:space="preserve"> </v>
      </c>
      <c r="BT109" s="58" t="str">
        <f>IF(SUM(COUNTIFS('Planificación 2026-1'!F:F,"HUAURA",'Planificación 2026-1'!X:X,C109,'Planificación 2026-1'!H:H,"MH"))&gt;0,"P31"," ")</f>
        <v xml:space="preserve"> </v>
      </c>
      <c r="BU109" s="58" t="str">
        <f>IF(SUM(COUNTIFS('Planificación 2026-1'!F:F,"HUAURA",'Planificación 2026-1'!X:X,C109,'Planificación 2026-1'!H:H,"IC"))&gt;0,"P32"," ")</f>
        <v xml:space="preserve"> </v>
      </c>
      <c r="BV109" s="58" t="str">
        <f>IF(SUM(COUNTIFS('Planificación 2026-1'!F:F,"HUAURA",'Planificación 2026-1'!X:X,C109,'Planificación 2026-1'!H:H,"AR"))&gt;0,"P34"," ")</f>
        <v xml:space="preserve"> </v>
      </c>
      <c r="BW109" s="58" t="str">
        <f>IF(SUM(COUNTIFS('Planificación 2026-1'!F:F,"HUAURA",'Planificación 2026-1'!X:X,C109,'Planificación 2026-1'!H:H,"T1"))&gt;0,"P35"," ")</f>
        <v xml:space="preserve"> </v>
      </c>
      <c r="BX109" s="58" t="str">
        <f>IF(SUM(COUNTIFS('Planificación 2026-1'!F:F,"HUAURA",'Planificación 2026-1'!X:X,C109,'Planificación 2026-1'!H:H,"T3"))&gt;0,"P36"," ")</f>
        <v xml:space="preserve"> </v>
      </c>
      <c r="BY109" s="58" t="str">
        <f>IF(SUM(COUNTIFS('Planificación 2026-1'!F:F,"HUAURA",'Planificación 2026-1'!X:X,C109,'Planificación 2026-1'!H:H,"T2"))&gt;0,"P37"," ")</f>
        <v xml:space="preserve"> </v>
      </c>
      <c r="BZ109" s="58" t="str">
        <f>IF(SUM(COUNTIFS('Planificación 2026-1'!F:F,"HUAURA",'Planificación 2026-1'!X:X,C109,'Planificación 2026-1'!H:H,"AE"))&gt;0,"P38"," ")</f>
        <v xml:space="preserve"> </v>
      </c>
      <c r="CA109" s="58" t="str">
        <f>IF(SUM(COUNTIFS('Planificación 2026-1'!F:F,"HUAURA",'Planificación 2026-1'!X:X,C109,'Planificación 2026-1'!H:H,"T4"))&gt;0,"P55"," ")</f>
        <v xml:space="preserve"> </v>
      </c>
      <c r="CB109" s="59">
        <f>SUMIFS('Planificación 2026-1'!S:S,'Planificación 2026-1'!X:X,C109,'Planificación 2026-1'!H:H,"AF",'Planificación 2026-1'!I:I,"&gt;2")</f>
        <v>0</v>
      </c>
      <c r="CC109" s="59">
        <f>SUMIFS('Planificación 2026-1'!S:S,'Planificación 2026-1'!X:X,C109,'Planificación 2026-1'!H:H,"EN",'Planificación 2026-1'!I:I,"&gt;2")</f>
        <v>0</v>
      </c>
      <c r="CD109" s="59">
        <f>SUMIFS('Planificación 2026-1'!S:S,'Planificación 2026-1'!X:X,C109,'Planificación 2026-1'!H:H,"IS",'Planificación 2026-1'!I:I,"&gt;2")</f>
        <v>0</v>
      </c>
      <c r="CE109" s="59">
        <f>SUMIFS('Planificación 2026-1'!S:S,'Planificación 2026-1'!X:X,C109,'Planificación 2026-1'!H:H,"PS",'Planificación 2026-1'!I:I,"&gt;2")</f>
        <v>0</v>
      </c>
      <c r="CF109" s="59">
        <f>SUMIFS('Planificación 2026-1'!S:S,'Planificación 2026-1'!X:X,C109,'Planificación 2026-1'!H:H,"IN",'Planificación 2026-1'!I:I,"&gt;2")</f>
        <v>0</v>
      </c>
      <c r="CG109" s="59">
        <f>SUMIFS('Planificación 2026-1'!S:S,'Planificación 2026-1'!X:X,C109,'Planificación 2026-1'!H:H,"CA",'Planificación 2026-1'!I:I,"&gt;2")</f>
        <v>0</v>
      </c>
      <c r="CH109" s="59">
        <f>SUMIFS('Planificación 2026-1'!S:S,'Planificación 2026-1'!X:X,C109,'Planificación 2026-1'!H:H,"DE",'Planificación 2026-1'!I:I,"&gt;2")</f>
        <v>0</v>
      </c>
      <c r="CI109" s="59">
        <f>SUMIFS('Planificación 2026-1'!S:S,'Planificación 2026-1'!X:X,C109,'Planificación 2026-1'!H:H,"OB",'Planificación 2026-1'!I:I,"&gt;2")</f>
        <v>0</v>
      </c>
      <c r="CJ109" s="59">
        <f>SUMIFS('Planificación 2026-1'!S:S,'Planificación 2026-1'!X:X,C109,'Planificación 2026-1'!H:H,"MH",'Planificación 2026-1'!I:I,"&gt;2")</f>
        <v>8</v>
      </c>
      <c r="CK109" s="59">
        <f>SUMIFS('Planificación 2026-1'!S:S,'Planificación 2026-1'!X:X,C109,'Planificación 2026-1'!H:H,"IC",'Planificación 2026-1'!I:I,"&gt;2")</f>
        <v>0</v>
      </c>
      <c r="CL109" s="59">
        <f>SUMIFS('Planificación 2026-1'!S:S,'Planificación 2026-1'!X:X,C109,'Planificación 2026-1'!H:H,"AR",'Planificación 2026-1'!I:I,"&gt;2")</f>
        <v>0</v>
      </c>
      <c r="CM109" s="59">
        <f>SUMIFS('Planificación 2026-1'!S:S,'Planificación 2026-1'!X:X,C109,'Planificación 2026-1'!H:H,"AE",'Planificación 2026-1'!I:I,"&gt;2")</f>
        <v>0</v>
      </c>
      <c r="CN109" s="59">
        <f>SUMIFS('Planificación 2026-1'!S:S,'Planificación 2026-1'!X:X,C109,'Planificación 2026-1'!H:H,"T1",'Planificación 2026-1'!I:I,"&gt;2")</f>
        <v>0</v>
      </c>
      <c r="CO109" s="59">
        <f>SUMIFS('Planificación 2026-1'!S:S,'Planificación 2026-1'!X:X,C109,'Planificación 2026-1'!H:H,"T3",'Planificación 2026-1'!I:I,"&gt;2")</f>
        <v>0</v>
      </c>
      <c r="CP109" s="59">
        <f>SUMIFS('Planificación 2026-1'!S:S,'Planificación 2026-1'!X:X,C109,'Planificación 2026-1'!H:H,"T2",'Planificación 2026-1'!I:I,"&gt;2")</f>
        <v>0</v>
      </c>
      <c r="CQ109" s="59">
        <f>SUMIFS('Planificación 2026-1'!S:S,'Planificación 2026-1'!X:X,C109,'Planificación 2026-1'!H:H,"T4",'Planificación 2026-1'!I:I,"&gt;2")</f>
        <v>0</v>
      </c>
      <c r="CR109" s="59">
        <f>SUMIFS('Planificación 2026-1'!S:S,'Planificación 2026-1'!X:X,C109,'Planificación 2026-1'!H:H,"AF",'Planificación 2026-1'!I:I,"&lt;3")</f>
        <v>0</v>
      </c>
      <c r="CS109" s="59">
        <f>SUMIFS('Planificación 2026-1'!S:S,'Planificación 2026-1'!X:X,C109,'Planificación 2026-1'!H:H,"EN",'Planificación 2026-1'!I:I,"&lt;3")</f>
        <v>0</v>
      </c>
      <c r="CT109" s="59">
        <f>SUMIFS('Planificación 2026-1'!S:S,'Planificación 2026-1'!X:X,C109,'Planificación 2026-1'!H:H,"IS",'Planificación 2026-1'!I:I,"&lt;3")</f>
        <v>0</v>
      </c>
      <c r="CU109" s="59">
        <f>SUMIFS('Planificación 2026-1'!S:S,'Planificación 2026-1'!X:X,C109,'Planificación 2026-1'!H:H,"PS",'Planificación 2026-1'!I:I,"&lt;3")</f>
        <v>0</v>
      </c>
      <c r="CV109" s="59">
        <f>SUMIFS('Planificación 2026-1'!S:S,'Planificación 2026-1'!X:X,C109,'Planificación 2026-1'!H:H,"IN",'Planificación 2026-1'!I:I,"&lt;3")</f>
        <v>0</v>
      </c>
      <c r="CW109" s="59">
        <f>SUMIFS('Planificación 2026-1'!S:S,'Planificación 2026-1'!X:X,C109,'Planificación 2026-1'!H:H,"CA",'Planificación 2026-1'!I:I,"&lt;3")</f>
        <v>0</v>
      </c>
      <c r="CX109" s="59">
        <f>SUMIFS('Planificación 2026-1'!S:S,'Planificación 2026-1'!X:X,C109,'Planificación 2026-1'!H:H,"DE",'Planificación 2026-1'!I:I,"&lt;3")</f>
        <v>0</v>
      </c>
      <c r="CY109" s="59">
        <f>SUMIFS('Planificación 2026-1'!S:S,'Planificación 2026-1'!X:X,C109,'Planificación 2026-1'!H:H,"OB",'Planificación 2026-1'!I:I,"&lt;3")</f>
        <v>0</v>
      </c>
      <c r="CZ109" s="59">
        <f>SUMIFS('Planificación 2026-1'!S:S,'Planificación 2026-1'!X:X,C109,'Planificación 2026-1'!H:H,"MH",'Planificación 2026-1'!I:I,"&lt;3")</f>
        <v>0</v>
      </c>
      <c r="DA109" s="59">
        <f>SUMIFS('Planificación 2026-1'!S:S,'Planificación 2026-1'!X:X,C109,'Planificación 2026-1'!H:H,"IC",'Planificación 2026-1'!I:I,"&lt;3")</f>
        <v>0</v>
      </c>
      <c r="DB109" s="59">
        <f>SUMIFS('Planificación 2026-1'!S:S,'Planificación 2026-1'!X:X,C109,'Planificación 2026-1'!H:H,"AR",'Planificación 2026-1'!I:I,"&lt;3")</f>
        <v>0</v>
      </c>
      <c r="DC109" s="59">
        <f>SUMIFS('Planificación 2026-1'!S:S,'Planificación 2026-1'!X:X,C109,'Planificación 2026-1'!H:H,"AE",'Planificación 2026-1'!I:I,"&lt;3")</f>
        <v>0</v>
      </c>
      <c r="DD109" s="59">
        <f>SUMIFS('Planificación 2026-1'!S:S,'Planificación 2026-1'!X:X,C109,'Planificación 2026-1'!H:H,"T1",'Planificación 2026-1'!I:I,"&lt;3")</f>
        <v>0</v>
      </c>
      <c r="DE109" s="59">
        <f>SUMIFS('Planificación 2026-1'!S:S,'Planificación 2026-1'!X:X,C109,'Planificación 2026-1'!H:H,"T3",'Planificación 2026-1'!I:I,"&lt;3")</f>
        <v>0</v>
      </c>
      <c r="DF109" s="59">
        <f>SUMIFS('Planificación 2026-1'!S:S,'Planificación 2026-1'!X:X,C109,'Planificación 2026-1'!H:H,"T2",'Planificación 2026-1'!I:I,"&lt;3")</f>
        <v>0</v>
      </c>
      <c r="DG109" s="59">
        <f>SUMIFS('Planificación 2026-1'!S:S,'Planificación 2026-1'!X:X,C109,'Planificación 2026-1'!H:H,"T4",'Planificación 2026-1'!I:I,"&lt;3")</f>
        <v>0</v>
      </c>
      <c r="DH109" s="58" t="str">
        <f t="shared" si="17"/>
        <v/>
      </c>
      <c r="DI109" s="27">
        <f>IF(C109="","",SUMIFS('Planificación 2026-1'!S:S,'Planificación 2026-1'!X:X,C109,'Planificación 2026-1'!F:F,"PRINCIPAL",'Planificación 2026-1'!Y:Y,"VIRTUAL"))</f>
        <v>0</v>
      </c>
      <c r="DJ109" s="27">
        <f>IF(C109="","",SUMIFS('Planificación 2026-1'!S:S,'Planificación 2026-1'!X:X,C109,'Planificación 2026-1'!F:F,"PRINCIPAL",'Planificación 2026-1'!Y:Y,"PRESENCIAL"))</f>
        <v>0</v>
      </c>
      <c r="DK109" s="27">
        <f>IF(C109="","",SUMIFS('Planificación 2026-1'!S:S,'Planificación 2026-1'!X:X,C109,'Planificación 2026-1'!F:F,"PRINCIPAL",'Planificación 2026-1'!Y:Y,"HIBRIDO PRESENCIAL"))</f>
        <v>0</v>
      </c>
      <c r="DL109" s="58" t="str">
        <f t="shared" si="18"/>
        <v/>
      </c>
      <c r="DM109" s="58">
        <f>IF(C109="","",SUMIFS('Planificación 2026-1'!S:S,'Planificación 2026-1'!X:X,C109,'Planificación 2026-1'!F:F,"FILIAL",'Planificación 2026-1'!Y:Y,"VIRTUAL"))</f>
        <v>0</v>
      </c>
      <c r="DN109" s="60">
        <f>IF(C109="","",SUMIFS('Planificación 2026-1'!S:S,'Planificación 2026-1'!X:X,C109,'Planificación 2026-1'!F:F,"FILIAL",'Planificación 2026-1'!Y:Y,"PRESENCIAL"))</f>
        <v>0</v>
      </c>
      <c r="DO109" s="29">
        <f>IF(C109="","",SUMIFS('Planificación 2026-1'!S:S,'Planificación 2026-1'!X:X,C109,'Planificación 2026-1'!F:F,"FILIAL",'Planificación 2026-1'!Y:Y,"HIBRIDO PRESENCIAL"))</f>
        <v>0</v>
      </c>
      <c r="DP109" s="61" t="str">
        <f t="shared" si="19"/>
        <v>P31</v>
      </c>
      <c r="DQ109" s="58">
        <f>IF(C109="","",SUMIFS('Planificación 2026-1'!S:S,'Planificación 2026-1'!X:X,C109,'Planificación 2026-1'!F:F,"SUNAMPE",'Planificación 2026-1'!Y:Y,"VIRTUAL"))</f>
        <v>4</v>
      </c>
      <c r="DR109" s="29">
        <f>IF(C109="","",SUMIFS('Planificación 2026-1'!S:S,'Planificación 2026-1'!X:X,C109,'Planificación 2026-1'!F:F,"SUNAMPE",'Planificación 2026-1'!Y:Y,"PRESENCIAL"))</f>
        <v>0</v>
      </c>
      <c r="DS109" s="61" t="str">
        <f t="shared" si="20"/>
        <v/>
      </c>
      <c r="DT109" s="58">
        <f>IF(C109="","",SUMIFS('Planificación 2026-1'!S:S,'Planificación 2026-1'!X:X,C109,'Planificación 2026-1'!F:F,"HUAURA",'Planificación 2026-1'!Y:Y,"VIRTUAL"))</f>
        <v>0</v>
      </c>
      <c r="DU109" s="29">
        <f>IF(C109="","",SUMIFS('Planificación 2026-1'!S:S,'Planificación 2026-1'!X:X,C109,'Planificación 2026-1'!F:F,"HUAURA",'Planificación 2026-1'!Y:Y,"PRESENCIAL"))</f>
        <v>0</v>
      </c>
      <c r="DV109" s="32">
        <f>SUMIFS('Planificación 2026-1'!S:S,'Planificación 2026-1'!X:X,C109,'Planificación 2026-1'!F:F,"PRINCIPAL",'Planificación 2026-1'!Y:Y,"VIRTUAL",'Planificación 2026-1'!I:I,"&gt;2")</f>
        <v>0</v>
      </c>
      <c r="DW109" s="32">
        <f>SUMIFS('Planificación 2026-1'!S:S,'Planificación 2026-1'!X:X,C109,'Planificación 2026-1'!F:F,"PRINCIPAL",'Planificación 2026-1'!Y:Y,"&lt;&gt;VIRTUAL",'Planificación 2026-1'!I:I,"&gt;2")</f>
        <v>0</v>
      </c>
      <c r="DX109" s="32">
        <f>SUMIFS('Planificación 2026-1'!S:S,'Planificación 2026-1'!X:X,C109,'Planificación 2026-1'!F:F,"SUNAMPE",'Planificación 2026-1'!Y:Y,"VIRTUAL",'Planificación 2026-1'!I:I,"&gt;2")</f>
        <v>4</v>
      </c>
      <c r="DY109" s="32">
        <f>SUMIFS('Planificación 2026-1'!S:S,'Planificación 2026-1'!X:X,C109,'Planificación 2026-1'!F:F,"SUNAMPE",'Planificación 2026-1'!Y:Y,"&lt;&gt;VIRTUAL",'Planificación 2026-1'!I:I,"&gt;2")</f>
        <v>0</v>
      </c>
      <c r="DZ109" s="32">
        <f>SUMIFS('Planificación 2026-1'!S:S,'Planificación 2026-1'!X:X,C109,'Planificación 2026-1'!F:F,"FILIAL",'Planificación 2026-1'!Y:Y,"VIRTUAL",'Planificación 2026-1'!I:I,"&gt;2")</f>
        <v>0</v>
      </c>
      <c r="EA109" s="32">
        <f>SUMIFS('Planificación 2026-1'!S:S,'Planificación 2026-1'!X:X,C109,'Planificación 2026-1'!F:F,"FILIAL",'Planificación 2026-1'!Y:Y,"&lt;&gt;VIRTUAL",'Planificación 2026-1'!I:I,"&gt;2")</f>
        <v>0</v>
      </c>
      <c r="EB109" s="32">
        <f>SUMIFS('Planificación 2026-1'!S:S,'Planificación 2026-1'!X:X,C109,'Planificación 2026-1'!F:F,"PORUMA",'Planificación 2026-1'!Y:Y,"VIRTUAL",'Planificación 2026-1'!I:I,"&gt;2")</f>
        <v>4</v>
      </c>
      <c r="EC109" s="32">
        <f>SUMIFS('Planificación 2026-1'!S:S,'Planificación 2026-1'!X:X,C109,'Planificación 2026-1'!F:F,"PORUMA",'Planificación 2026-1'!Y:Y,"&lt;&gt;VIRTUAL",'Planificación 2026-1'!I:I,"&gt;2")</f>
        <v>0</v>
      </c>
      <c r="ED109" s="32">
        <f>SUMIFS('Planificación 2026-1'!S:S,'Planificación 2026-1'!X:X,C109,'Planificación 2026-1'!F:F,"HUAURA",'Planificación 2026-1'!Y:Y,"VIRTUAL",'Planificación 2026-1'!I:I,"&gt;2")</f>
        <v>0</v>
      </c>
      <c r="EE109" s="32">
        <f>SUMIFS('Planificación 2026-1'!S:S,'Planificación 2026-1'!X:X,C109,'Planificación 2026-1'!F:F,"HUAURA",'Planificación 2026-1'!Y:Y,"&lt;&gt;VIRTUAL",'Planificación 2026-1'!I:I,"&gt;2")</f>
        <v>0</v>
      </c>
      <c r="EF109" s="32">
        <f>SUMIFS('Planificación 2026-1'!S:S,'Planificación 2026-1'!X:X,C109,'Planificación 2026-1'!F:F,"PRINCIPAL",'Planificación 2026-1'!Y:Y,"VIRTUAL",'Planificación 2026-1'!I:I,"&lt;3")</f>
        <v>0</v>
      </c>
      <c r="EG109" s="32">
        <f>SUMIFS('Planificación 2026-1'!S:S,'Planificación 2026-1'!X:X,C109,'Planificación 2026-1'!F:F,"PRINCIPAL",'Planificación 2026-1'!Y:Y,"&lt;&gt;VIRTUAL",'Planificación 2026-1'!I:I,"&lt;3")</f>
        <v>0</v>
      </c>
      <c r="EH109" s="32">
        <f>SUMIFS('Planificación 2026-1'!S:S,'Planificación 2026-1'!X:X,C109,'Planificación 2026-1'!F:F,"SUNAMPE",'Planificación 2026-1'!Y:Y,"VIRTUAL",'Planificación 2026-1'!I:I,"&lt;3")</f>
        <v>0</v>
      </c>
      <c r="EI109" s="32">
        <f>SUMIFS('Planificación 2026-1'!S:S,'Planificación 2026-1'!X:X,C109,'Planificación 2026-1'!F:F,"SUNAMPE",'Planificación 2026-1'!Y:Y,"&lt;&gt;VIRTUAL",'Planificación 2026-1'!I:I,"&lt;3")</f>
        <v>0</v>
      </c>
      <c r="EJ109" s="32">
        <f>SUMIFS('Planificación 2026-1'!S:S,'Planificación 2026-1'!X:X,C109,'Planificación 2026-1'!F:F,"FILIAL",'Planificación 2026-1'!Y:Y,"VIRTUAL",'Planificación 2026-1'!I:I,"&lt;3")</f>
        <v>0</v>
      </c>
      <c r="EK109" s="32">
        <f>SUMIFS('Planificación 2026-1'!S:S,'Planificación 2026-1'!X:X,C109,'Planificación 2026-1'!F:F,"FILIAL",'Planificación 2026-1'!Y:Y,"&lt;&gt;VIRTUAL",'Planificación 2026-1'!I:I,"&lt;3")</f>
        <v>0</v>
      </c>
      <c r="EL109" s="32">
        <f>SUMIFS('Planificación 2026-1'!S:S,'Planificación 2026-1'!X:X,C109,'Planificación 2026-1'!F:F,"PORUMA",'Planificación 2026-1'!Y:Y,"VIRTUAL",'Planificación 2026-1'!I:I,"&lt;3")</f>
        <v>0</v>
      </c>
      <c r="EM109" s="32">
        <f>SUMIFS('Planificación 2026-1'!S:S,'Planificación 2026-1'!X:X,C109,'Planificación 2026-1'!F:F,"PORUMA",'Planificación 2026-1'!Y:Y,"&lt;&gt;VIRTUAL",'Planificación 2026-1'!I:I,"&lt;3")</f>
        <v>0</v>
      </c>
      <c r="EN109" s="32">
        <f>SUMIFS('Planificación 2026-1'!S:S,'Planificación 2026-1'!X:X,C109,'Planificación 2026-1'!F:F,"HUAURA",'Planificación 2026-1'!Y:Y,"VIRTUAL",'Planificación 2026-1'!I:I,"&lt;3")</f>
        <v>0</v>
      </c>
      <c r="EO109" s="32">
        <f>SUMIFS('Planificación 2026-1'!S:S,'Planificación 2026-1'!X:X,C109,'Planificación 2026-1'!F:F,"HUAURA",'Planificación 2026-1'!Y:Y,"&lt;&gt;VIRTUAL",'Planificación 2026-1'!I:I,"&lt;3")</f>
        <v>0</v>
      </c>
      <c r="EP109" s="32">
        <f t="shared" si="32"/>
        <v>0</v>
      </c>
      <c r="EQ109" s="32">
        <f t="shared" si="21"/>
        <v>0</v>
      </c>
      <c r="ER109" s="32">
        <f t="shared" si="22"/>
        <v>4</v>
      </c>
      <c r="ES109" s="32">
        <f t="shared" si="23"/>
        <v>0</v>
      </c>
      <c r="ET109" s="32">
        <f t="shared" si="24"/>
        <v>4</v>
      </c>
      <c r="EU109" s="32">
        <f t="shared" si="25"/>
        <v>8</v>
      </c>
      <c r="EV109" s="32" t="b">
        <f>EXACT(EU109,E109)</f>
        <v>1</v>
      </c>
      <c r="EW109" s="32"/>
      <c r="EX109" s="32">
        <f t="shared" si="14"/>
        <v>4</v>
      </c>
      <c r="EY109" s="32">
        <f t="shared" si="15"/>
        <v>0</v>
      </c>
      <c r="EZ109" s="32" t="b">
        <f>EXACT(SUM(EX109:EY109),E109)</f>
        <v>0</v>
      </c>
      <c r="FA109" s="32" t="str">
        <f t="shared" si="16"/>
        <v/>
      </c>
      <c r="FB109" s="32" t="str">
        <f t="shared" si="26"/>
        <v>VIRTUAL</v>
      </c>
    </row>
    <row r="110" spans="1:158">
      <c r="A110" s="33"/>
      <c r="B110" s="65">
        <v>107</v>
      </c>
      <c r="C110" s="32" t="s">
        <v>314</v>
      </c>
      <c r="D110" s="429">
        <v>21463227</v>
      </c>
      <c r="E110" s="62">
        <f>SUMIF('Planificación 2026-1'!X:X,C110,'Planificación 2026-1'!S:S)</f>
        <v>17</v>
      </c>
      <c r="F110" s="63" t="s">
        <v>203</v>
      </c>
      <c r="G110" s="454" t="s">
        <v>200</v>
      </c>
      <c r="H110" s="64" t="s">
        <v>38</v>
      </c>
      <c r="I110" s="64" t="s">
        <v>166</v>
      </c>
      <c r="J110" s="32" t="s">
        <v>38</v>
      </c>
      <c r="K110" s="124" t="s">
        <v>166</v>
      </c>
      <c r="L110" s="57" t="str">
        <f>IF(SUM(COUNTIFS('Planificación 2026-1'!F:F,"PRINCIPAL",'Planificación 2026-1'!X:X,C110,'Planificación 2026-1'!H:H,"AF"))&gt;0,"P01"," ")</f>
        <v xml:space="preserve"> </v>
      </c>
      <c r="M110" s="58" t="str">
        <f>IF(SUM(COUNTIFS('Planificación 2026-1'!F:F,"PRINCIPAL",'Planificación 2026-1'!X:X,C110,'Planificación 2026-1'!H:H,"EN"))&gt;0,"P02"," ")</f>
        <v xml:space="preserve"> </v>
      </c>
      <c r="N110" s="58" t="str">
        <f>IF(SUM(COUNTIFS('Planificación 2026-1'!F:F,"PRINCIPAL",'Planificación 2026-1'!X:X,C110,'Planificación 2026-1'!H:H,"IS"))&gt;0,"P03"," ")</f>
        <v xml:space="preserve"> </v>
      </c>
      <c r="O110" s="58" t="str">
        <f>IF(SUM(COUNTIFS('Planificación 2026-1'!F:F,"PRINCIPAL",'Planificación 2026-1'!X:X,C110,'Planificación 2026-1'!H:H,"PS"))&gt;0,"P04"," ")</f>
        <v xml:space="preserve"> </v>
      </c>
      <c r="P110" s="58"/>
      <c r="Q110" s="58" t="str">
        <f>IF(SUM(COUNTIFS('Planificación 2026-1'!F:F,"PRINCIPAL",'Planificación 2026-1'!X:X,C110,'Planificación 2026-1'!H:H,"IN"))&gt;0,"P06"," ")</f>
        <v xml:space="preserve"> </v>
      </c>
      <c r="R110" s="58" t="str">
        <f>IF(SUM(COUNTIFS('Planificación 2026-1'!F:F,"PRINCIPAL",'Planificación 2026-1'!X:X,C110,'Planificación 2026-1'!H:H,"CA"))&gt;0,"P07"," ")</f>
        <v xml:space="preserve"> </v>
      </c>
      <c r="S110" s="58" t="str">
        <f>IF(SUM(COUNTIFS('Planificación 2026-1'!F:F,"PRINCIPAL",'Planificación 2026-1'!X:X,C110,'Planificación 2026-1'!H:H,"DE"))&gt;0,"P08"," ")</f>
        <v xml:space="preserve"> </v>
      </c>
      <c r="T110" s="58" t="str">
        <f>IF(SUM(COUNTIFS('Planificación 2026-1'!F:F,"PRINCIPAL",'Planificación 2026-1'!X:X,C110,'Planificación 2026-1'!H:H,"OB"))&gt;0,"P09"," ")</f>
        <v xml:space="preserve"> </v>
      </c>
      <c r="U110" s="58" t="str">
        <f>IF(SUM(COUNTIFS('Planificación 2026-1'!F:F,"PRINCIPAL",'Planificación 2026-1'!X:X,C110,'Planificación 2026-1'!H:H,"MH"))&gt;0,"P31"," ")</f>
        <v xml:space="preserve"> </v>
      </c>
      <c r="V110" s="58" t="str">
        <f>IF(SUM(COUNTIFS('Planificación 2026-1'!F:F,"PRINCIPAL",'Planificación 2026-1'!X:X,C110,'Planificación 2026-1'!H:H,"IC"))&gt;0,"P32"," ")</f>
        <v xml:space="preserve"> </v>
      </c>
      <c r="W110" s="58" t="str">
        <f>IF(SUM(COUNTIFS('Planificación 2026-1'!F:F,"PRINCIPAL",'Planificación 2026-1'!X:X,C110,'Planificación 2026-1'!H:H,"AR"))&gt;0,"P34"," ")</f>
        <v xml:space="preserve"> </v>
      </c>
      <c r="X110" s="58" t="str">
        <f>IF(SUM(COUNTIFS('Planificación 2026-1'!F:F,"PRINCIPAL",'Planificación 2026-1'!X:X,C110,'Planificación 2026-1'!H:H,"T1"))&gt;0,"P35"," ")</f>
        <v xml:space="preserve"> </v>
      </c>
      <c r="Y110" s="58" t="str">
        <f>IF(SUM(COUNTIFS('Planificación 2026-1'!F:F,"PRINCIPAL",'Planificación 2026-1'!X:X,C110,'Planificación 2026-1'!H:H,"T3"))&gt;0,"P36"," ")</f>
        <v xml:space="preserve"> </v>
      </c>
      <c r="Z110" s="58" t="str">
        <f>IF(SUM(COUNTIFS('Planificación 2026-1'!F:F,"PRINCIPAL",'Planificación 2026-1'!X:X,C110,'Planificación 2026-1'!H:H,"T2"))&gt;0,"P37"," ")</f>
        <v xml:space="preserve"> </v>
      </c>
      <c r="AA110" s="58" t="str">
        <f>IF(SUM(COUNTIFS('Planificación 2026-1'!F:F,"PRINCIPAL",'Planificación 2026-1'!X:X,C110,'Planificación 2026-1'!H:H,"AE"))&gt;0,"P38"," ")</f>
        <v xml:space="preserve"> </v>
      </c>
      <c r="AB110" s="58" t="str">
        <f>IF(SUM(COUNTIFS('Planificación 2026-1'!F:F,"PRINCIPAL",'Planificación 2026-1'!X:X,C110,'Planificación 2026-1'!H:H,"T4"))&gt;0,"P55"," ")</f>
        <v xml:space="preserve"> </v>
      </c>
      <c r="AC110" s="58" t="str">
        <f>IF(SUM(COUNTIFS('Planificación 2026-1'!F:F,"FILIAL",'Planificación 2026-1'!X:X,C110,'Planificación 2026-1'!H:H,"AF"))&gt;0," P01"," ")</f>
        <v xml:space="preserve"> </v>
      </c>
      <c r="AD110" s="58" t="str">
        <f>IF(SUM(COUNTIFS('Planificación 2026-1'!F:F,"FILIAL",'Planificación 2026-1'!X:X,C110,'Planificación 2026-1'!H:H,"EN"))&gt;0,"P02"," ")</f>
        <v>P02</v>
      </c>
      <c r="AE110" s="58" t="str">
        <f>IF(SUM(COUNTIFS('Planificación 2026-1'!F:F,"FILIAL",'Planificación 2026-1'!X:X,C110,'Planificación 2026-1'!H:H,"IS"))&gt;0,"P03"," ")</f>
        <v xml:space="preserve"> </v>
      </c>
      <c r="AF110" s="58" t="str">
        <f>IF(SUM(COUNTIFS('Planificación 2026-1'!F:F,"FILIAL",'Planificación 2026-1'!X:X,C110,'Planificación 2026-1'!H:H,"PS"))&gt;0,"P04"," ")</f>
        <v>P04</v>
      </c>
      <c r="AG110" s="58"/>
      <c r="AH110" s="58" t="str">
        <f>IF(SUM(COUNTIFS('Planificación 2026-1'!F:F,"FILIAL",'Planificación 2026-1'!X:X,C110,'Planificación 2026-1'!H:H,"IN"))&gt;0,"P06"," ")</f>
        <v xml:space="preserve"> </v>
      </c>
      <c r="AI110" s="58" t="str">
        <f>IF(SUM(COUNTIFS('Planificación 2026-1'!F:F,"FILIAL",'Planificación 2026-1'!X:X,C110,'Planificación 2026-1'!H:H,"CA"))&gt;0,"P07"," ")</f>
        <v xml:space="preserve"> </v>
      </c>
      <c r="AJ110" s="58" t="str">
        <f>IF(SUM(COUNTIFS('Planificación 2026-1'!F:F,"FILIAL",'Planificación 2026-1'!X:X,C110,'Planificación 2026-1'!H:H,"DE"))&gt;0,"P08"," ")</f>
        <v xml:space="preserve"> </v>
      </c>
      <c r="AK110" s="58" t="str">
        <f>IF(SUM(COUNTIFS('Planificación 2026-1'!F:F,"FILIAL",'Planificación 2026-1'!X:X,C110,'Planificación 2026-1'!H:H,"OB"))&gt;0,"P09"," ")</f>
        <v xml:space="preserve"> </v>
      </c>
      <c r="AL110" s="58" t="str">
        <f>IF(SUM(COUNTIFS('Planificación 2026-1'!F:F,"FILIAL",'Planificación 2026-1'!X:X,C110,'Planificación 2026-1'!H:H,"MH"))&gt;0,"P31"," ")</f>
        <v xml:space="preserve"> </v>
      </c>
      <c r="AM110" s="58" t="str">
        <f>IF(SUM(COUNTIFS('Planificación 2026-1'!F:F,"FILIAL",'Planificación 2026-1'!X:X,C110,'Planificación 2026-1'!H:H,"IC"))&gt;0,"P32"," ")</f>
        <v xml:space="preserve"> </v>
      </c>
      <c r="AN110" s="58" t="str">
        <f>IF(SUM(COUNTIFS('Planificación 2026-1'!F:F,"FILIAL",'Planificación 2026-1'!X:X,C110,'Planificación 2026-1'!H:H,"AR"))&gt;0,"P34"," ")</f>
        <v xml:space="preserve"> </v>
      </c>
      <c r="AO110" s="58" t="str">
        <f>IF(SUM(COUNTIFS('Planificación 2026-1'!F:F,"FILIAL",'Planificación 2026-1'!X:X,C110,'Planificación 2026-1'!H:H,"T1"))&gt;0,"P35"," ")</f>
        <v xml:space="preserve"> </v>
      </c>
      <c r="AP110" s="58" t="str">
        <f>IF(SUM(COUNTIFS('Planificación 2026-1'!F:F,"FILIAL",'Planificación 2026-1'!X:X,C110,'Planificación 2026-1'!H:H,"T3"))&gt;0,"P36"," ")</f>
        <v xml:space="preserve"> </v>
      </c>
      <c r="AQ110" s="58" t="str">
        <f>IF(SUM(COUNTIFS('Planificación 2026-1'!F:F,"FILIAL",'Planificación 2026-1'!X:X,C110,'Planificación 2026-1'!H:H,"T2"))&gt;0,"P37"," ")</f>
        <v xml:space="preserve"> </v>
      </c>
      <c r="AR110" s="58" t="str">
        <f>IF(SUM(COUNTIFS('Planificación 2026-1'!F:F,"FILIAL",'Planificación 2026-1'!X:X,C110,'Planificación 2026-1'!H:H,"AE"))&gt;0,"P38"," ")</f>
        <v xml:space="preserve"> </v>
      </c>
      <c r="AS110" s="58" t="str">
        <f>IF(SUM(COUNTIFS('Planificación 2026-1'!F:F,"FILIAL",'Planificación 2026-1'!X:X,C110,'Planificación 2026-1'!H:H,"T4"))&gt;0,"P55"," ")</f>
        <v xml:space="preserve"> </v>
      </c>
      <c r="AT110" s="58" t="str">
        <f>IF(SUM(COUNTIFS('Planificación 2026-1'!F:F,"SUNAMPE",'Planificación 2026-1'!X:X,C110,'Planificación 2026-1'!H:H,"AF"))&gt;0," P01"," ")</f>
        <v xml:space="preserve"> </v>
      </c>
      <c r="AU110" s="58" t="str">
        <f>IF(SUM(COUNTIFS('Planificación 2026-1'!F:F,"SUNAMPE",'Planificación 2026-1'!X:X,C110,'Planificación 2026-1'!H:H,"EN"))&gt;0,"P02"," ")</f>
        <v xml:space="preserve"> </v>
      </c>
      <c r="AV110" s="58" t="str">
        <f>IF(SUM(COUNTIFS('Planificación 2026-1'!F:F,"SUNAMPE",'Planificación 2026-1'!X:X,C110,'Planificación 2026-1'!H:H,"IS"))&gt;0,"P03"," ")</f>
        <v xml:space="preserve"> </v>
      </c>
      <c r="AW110" s="58" t="str">
        <f>IF(SUM(COUNTIFS('Planificación 2026-1'!F:F,"SUNAMPE",'Planificación 2026-1'!X:X,C110,'Planificación 2026-1'!H:H,"PS"))&gt;0,"P04"," ")</f>
        <v xml:space="preserve"> </v>
      </c>
      <c r="AX110" s="58"/>
      <c r="AY110" s="58" t="str">
        <f>IF(SUM(COUNTIFS('Planificación 2026-1'!F:F,"SUNAMPE",'Planificación 2026-1'!X:X,C110,'Planificación 2026-1'!H:H,"IN"))&gt;0,"P06"," ")</f>
        <v xml:space="preserve"> </v>
      </c>
      <c r="AZ110" s="58" t="str">
        <f>IF(SUM(COUNTIFS('Planificación 2026-1'!F:F,"SUNAMPE",'Planificación 2026-1'!X:X,C110,'Planificación 2026-1'!H:H,"CA"))&gt;0,"P07"," ")</f>
        <v xml:space="preserve"> </v>
      </c>
      <c r="BA110" s="58" t="str">
        <f>IF(SUM(COUNTIFS('Planificación 2026-1'!F:F,"SUNAMPE",'Planificación 2026-1'!X:X,C110,'Planificación 2026-1'!H:H,"DE"))&gt;0,"P08"," ")</f>
        <v xml:space="preserve"> </v>
      </c>
      <c r="BB110" s="58" t="str">
        <f>IF(SUM(COUNTIFS('Planificación 2026-1'!F:F,"SUNAMPE",'Planificación 2026-1'!X:X,C110,'Planificación 2026-1'!H:H,"OB"))&gt;0,"P09"," ")</f>
        <v xml:space="preserve"> </v>
      </c>
      <c r="BC110" s="58" t="str">
        <f>IF(SUM(COUNTIFS('Planificación 2026-1'!F:F,"SUNAMPE",'Planificación 2026-1'!X:X,C110,'Planificación 2026-1'!H:H,"MH"))&gt;0,"P31"," ")</f>
        <v xml:space="preserve"> </v>
      </c>
      <c r="BD110" s="58" t="str">
        <f>IF(SUM(COUNTIFS('Planificación 2026-1'!F:F,"SUNAMPE",'Planificación 2026-1'!X:X,C110,'Planificación 2026-1'!H:H,"IC"))&gt;0,"P32"," ")</f>
        <v xml:space="preserve"> </v>
      </c>
      <c r="BE110" s="58" t="str">
        <f>IF(SUM(COUNTIFS('Planificación 2026-1'!F:F,"SUNAMPE",'Planificación 2026-1'!X:X,C110,'Planificación 2026-1'!H:H,"AR"))&gt;0,"P34"," ")</f>
        <v xml:space="preserve"> </v>
      </c>
      <c r="BF110" s="58" t="str">
        <f>IF(SUM(COUNTIFS('Planificación 2026-1'!F:F,"SUNAMPE",'Planificación 2026-1'!X:X,C110,'Planificación 2026-1'!H:H,"T1"))&gt;0,"P35"," ")</f>
        <v xml:space="preserve"> </v>
      </c>
      <c r="BG110" s="58" t="str">
        <f>IF(SUM(COUNTIFS('Planificación 2026-1'!F:F,"SUNAMPE",'Planificación 2026-1'!X:X,C110,'Planificación 2026-1'!H:H,"T3"))&gt;0,"P36"," ")</f>
        <v xml:space="preserve"> </v>
      </c>
      <c r="BH110" s="58" t="str">
        <f>IF(SUM(COUNTIFS('Planificación 2026-1'!F:F,"SUNAMPE",'Planificación 2026-1'!X:X,C110,'Planificación 2026-1'!H:H,"T2"))&gt;0,"P37"," ")</f>
        <v xml:space="preserve"> </v>
      </c>
      <c r="BI110" s="58" t="str">
        <f>IF(SUM(COUNTIFS('Planificación 2026-1'!F:F,"SUNAMPE",'Planificación 2026-1'!X:X,C110,'Planificación 2026-1'!H:H,"AE"))&gt;0,"P38"," ")</f>
        <v xml:space="preserve"> </v>
      </c>
      <c r="BJ110" s="58" t="str">
        <f>IF(SUM(COUNTIFS('Planificación 2026-1'!F:F,"SUNAMPE",'Planificación 2026-1'!X:X,C110,'Planificación 2026-1'!H:H,"T4"))&gt;0,"P55"," ")</f>
        <v xml:space="preserve"> </v>
      </c>
      <c r="BK110" s="58" t="str">
        <f>IF(SUM(COUNTIFS('Planificación 2026-1'!F:F,"HUAURA",'Planificación 2026-1'!X:X,C110,'Planificación 2026-1'!H:H,"AF"))&gt;0," P01"," ")</f>
        <v xml:space="preserve"> </v>
      </c>
      <c r="BL110" s="58" t="str">
        <f>IF(SUM(COUNTIFS('Planificación 2026-1'!F:F,"HUAURA",'Planificación 2026-1'!X:X,C110,'Planificación 2026-1'!H:H,"EN"))&gt;0,"P02"," ")</f>
        <v xml:space="preserve"> </v>
      </c>
      <c r="BM110" s="58" t="str">
        <f>IF(SUM(COUNTIFS('Planificación 2026-1'!F:F,"HUAURA",'Planificación 2026-1'!X:X,C110,'Planificación 2026-1'!H:H,"IS"))&gt;0,"P03"," ")</f>
        <v xml:space="preserve"> </v>
      </c>
      <c r="BN110" s="58" t="str">
        <f>IF(SUM(COUNTIFS('Planificación 2026-1'!F:F,"HUAURA",'Planificación 2026-1'!X:X,C110,'Planificación 2026-1'!H:H,"PS"))&gt;0,"P04"," ")</f>
        <v xml:space="preserve"> </v>
      </c>
      <c r="BO110" s="58"/>
      <c r="BP110" s="58" t="str">
        <f>IF(SUM(COUNTIFS('Planificación 2026-1'!F:F,"HUAURA",'Planificación 2026-1'!X:X,C110,'Planificación 2026-1'!H:H,"IN"))&gt;0,"P06"," ")</f>
        <v xml:space="preserve"> </v>
      </c>
      <c r="BQ110" s="58" t="str">
        <f>IF(SUM(COUNTIFS('Planificación 2026-1'!F:F,"HUAURA",'Planificación 2026-1'!X:X,C110,'Planificación 2026-1'!H:H,"CA"))&gt;0,"P07"," ")</f>
        <v xml:space="preserve"> </v>
      </c>
      <c r="BR110" s="58" t="str">
        <f>IF(SUM(COUNTIFS('Planificación 2026-1'!F:F,"HUAURA",'Planificación 2026-1'!X:X,C110,'Planificación 2026-1'!H:H,"DE"))&gt;0,"P08"," ")</f>
        <v xml:space="preserve"> </v>
      </c>
      <c r="BS110" s="58" t="str">
        <f>IF(SUM(COUNTIFS('Planificación 2026-1'!F:F,"HUAURA",'Planificación 2026-1'!X:X,C110,'Planificación 2026-1'!H:H,"OB"))&gt;0,"P09"," ")</f>
        <v xml:space="preserve"> </v>
      </c>
      <c r="BT110" s="58" t="str">
        <f>IF(SUM(COUNTIFS('Planificación 2026-1'!F:F,"HUAURA",'Planificación 2026-1'!X:X,C110,'Planificación 2026-1'!H:H,"MH"))&gt;0,"P31"," ")</f>
        <v xml:space="preserve"> </v>
      </c>
      <c r="BU110" s="58" t="str">
        <f>IF(SUM(COUNTIFS('Planificación 2026-1'!F:F,"HUAURA",'Planificación 2026-1'!X:X,C110,'Planificación 2026-1'!H:H,"IC"))&gt;0,"P32"," ")</f>
        <v xml:space="preserve"> </v>
      </c>
      <c r="BV110" s="58" t="str">
        <f>IF(SUM(COUNTIFS('Planificación 2026-1'!F:F,"HUAURA",'Planificación 2026-1'!X:X,C110,'Planificación 2026-1'!H:H,"AR"))&gt;0,"P34"," ")</f>
        <v xml:space="preserve"> </v>
      </c>
      <c r="BW110" s="58" t="str">
        <f>IF(SUM(COUNTIFS('Planificación 2026-1'!F:F,"HUAURA",'Planificación 2026-1'!X:X,C110,'Planificación 2026-1'!H:H,"T1"))&gt;0,"P35"," ")</f>
        <v xml:space="preserve"> </v>
      </c>
      <c r="BX110" s="58" t="str">
        <f>IF(SUM(COUNTIFS('Planificación 2026-1'!F:F,"HUAURA",'Planificación 2026-1'!X:X,C110,'Planificación 2026-1'!H:H,"T3"))&gt;0,"P36"," ")</f>
        <v xml:space="preserve"> </v>
      </c>
      <c r="BY110" s="58" t="str">
        <f>IF(SUM(COUNTIFS('Planificación 2026-1'!F:F,"HUAURA",'Planificación 2026-1'!X:X,C110,'Planificación 2026-1'!H:H,"T2"))&gt;0,"P37"," ")</f>
        <v xml:space="preserve"> </v>
      </c>
      <c r="BZ110" s="58" t="str">
        <f>IF(SUM(COUNTIFS('Planificación 2026-1'!F:F,"HUAURA",'Planificación 2026-1'!X:X,C110,'Planificación 2026-1'!H:H,"AE"))&gt;0,"P38"," ")</f>
        <v xml:space="preserve"> </v>
      </c>
      <c r="CA110" s="58" t="str">
        <f>IF(SUM(COUNTIFS('Planificación 2026-1'!F:F,"HUAURA",'Planificación 2026-1'!X:X,C110,'Planificación 2026-1'!H:H,"T4"))&gt;0,"P55"," ")</f>
        <v xml:space="preserve"> </v>
      </c>
      <c r="CB110" s="59">
        <f>SUMIFS('Planificación 2026-1'!S:S,'Planificación 2026-1'!X:X,C110,'Planificación 2026-1'!H:H,"AF",'Planificación 2026-1'!I:I,"&gt;2")</f>
        <v>0</v>
      </c>
      <c r="CC110" s="59">
        <f>SUMIFS('Planificación 2026-1'!S:S,'Planificación 2026-1'!X:X,C110,'Planificación 2026-1'!H:H,"EN",'Planificación 2026-1'!I:I,"&gt;2")</f>
        <v>0</v>
      </c>
      <c r="CD110" s="59">
        <f>SUMIFS('Planificación 2026-1'!S:S,'Planificación 2026-1'!X:X,C110,'Planificación 2026-1'!H:H,"IS",'Planificación 2026-1'!I:I,"&gt;2")</f>
        <v>0</v>
      </c>
      <c r="CE110" s="59">
        <f>SUMIFS('Planificación 2026-1'!S:S,'Planificación 2026-1'!X:X,C110,'Planificación 2026-1'!H:H,"PS",'Planificación 2026-1'!I:I,"&gt;2")</f>
        <v>0</v>
      </c>
      <c r="CF110" s="59">
        <f>SUMIFS('Planificación 2026-1'!S:S,'Planificación 2026-1'!X:X,C110,'Planificación 2026-1'!H:H,"IN",'Planificación 2026-1'!I:I,"&gt;2")</f>
        <v>0</v>
      </c>
      <c r="CG110" s="59">
        <f>SUMIFS('Planificación 2026-1'!S:S,'Planificación 2026-1'!X:X,C110,'Planificación 2026-1'!H:H,"CA",'Planificación 2026-1'!I:I,"&gt;2")</f>
        <v>0</v>
      </c>
      <c r="CH110" s="59">
        <f>SUMIFS('Planificación 2026-1'!S:S,'Planificación 2026-1'!X:X,C110,'Planificación 2026-1'!H:H,"DE",'Planificación 2026-1'!I:I,"&gt;2")</f>
        <v>0</v>
      </c>
      <c r="CI110" s="59">
        <f>SUMIFS('Planificación 2026-1'!S:S,'Planificación 2026-1'!X:X,C110,'Planificación 2026-1'!H:H,"OB",'Planificación 2026-1'!I:I,"&gt;2")</f>
        <v>0</v>
      </c>
      <c r="CJ110" s="59">
        <f>SUMIFS('Planificación 2026-1'!S:S,'Planificación 2026-1'!X:X,C110,'Planificación 2026-1'!H:H,"MH",'Planificación 2026-1'!I:I,"&gt;2")</f>
        <v>0</v>
      </c>
      <c r="CK110" s="59">
        <f>SUMIFS('Planificación 2026-1'!S:S,'Planificación 2026-1'!X:X,C110,'Planificación 2026-1'!H:H,"IC",'Planificación 2026-1'!I:I,"&gt;2")</f>
        <v>0</v>
      </c>
      <c r="CL110" s="59">
        <f>SUMIFS('Planificación 2026-1'!S:S,'Planificación 2026-1'!X:X,C110,'Planificación 2026-1'!H:H,"AR",'Planificación 2026-1'!I:I,"&gt;2")</f>
        <v>0</v>
      </c>
      <c r="CM110" s="59">
        <f>SUMIFS('Planificación 2026-1'!S:S,'Planificación 2026-1'!X:X,C110,'Planificación 2026-1'!H:H,"AE",'Planificación 2026-1'!I:I,"&gt;2")</f>
        <v>0</v>
      </c>
      <c r="CN110" s="59">
        <f>SUMIFS('Planificación 2026-1'!S:S,'Planificación 2026-1'!X:X,C110,'Planificación 2026-1'!H:H,"T1",'Planificación 2026-1'!I:I,"&gt;2")</f>
        <v>0</v>
      </c>
      <c r="CO110" s="59">
        <f>SUMIFS('Planificación 2026-1'!S:S,'Planificación 2026-1'!X:X,C110,'Planificación 2026-1'!H:H,"T3",'Planificación 2026-1'!I:I,"&gt;2")</f>
        <v>0</v>
      </c>
      <c r="CP110" s="59">
        <f>SUMIFS('Planificación 2026-1'!S:S,'Planificación 2026-1'!X:X,C110,'Planificación 2026-1'!H:H,"T2",'Planificación 2026-1'!I:I,"&gt;2")</f>
        <v>0</v>
      </c>
      <c r="CQ110" s="59">
        <f>SUMIFS('Planificación 2026-1'!S:S,'Planificación 2026-1'!X:X,C110,'Planificación 2026-1'!H:H,"T4",'Planificación 2026-1'!I:I,"&gt;2")</f>
        <v>0</v>
      </c>
      <c r="CR110" s="59">
        <f>SUMIFS('Planificación 2026-1'!S:S,'Planificación 2026-1'!X:X,C110,'Planificación 2026-1'!H:H,"AF",'Planificación 2026-1'!I:I,"&lt;3")</f>
        <v>0</v>
      </c>
      <c r="CS110" s="59">
        <f>SUMIFS('Planificación 2026-1'!S:S,'Planificación 2026-1'!X:X,C110,'Planificación 2026-1'!H:H,"EN",'Planificación 2026-1'!I:I,"&lt;3")</f>
        <v>6</v>
      </c>
      <c r="CT110" s="59">
        <f>SUMIFS('Planificación 2026-1'!S:S,'Planificación 2026-1'!X:X,C110,'Planificación 2026-1'!H:H,"IS",'Planificación 2026-1'!I:I,"&lt;3")</f>
        <v>0</v>
      </c>
      <c r="CU110" s="59">
        <f>SUMIFS('Planificación 2026-1'!S:S,'Planificación 2026-1'!X:X,C110,'Planificación 2026-1'!H:H,"PS",'Planificación 2026-1'!I:I,"&lt;3")</f>
        <v>11</v>
      </c>
      <c r="CV110" s="59">
        <f>SUMIFS('Planificación 2026-1'!S:S,'Planificación 2026-1'!X:X,C110,'Planificación 2026-1'!H:H,"IN",'Planificación 2026-1'!I:I,"&lt;3")</f>
        <v>0</v>
      </c>
      <c r="CW110" s="59">
        <f>SUMIFS('Planificación 2026-1'!S:S,'Planificación 2026-1'!X:X,C110,'Planificación 2026-1'!H:H,"CA",'Planificación 2026-1'!I:I,"&lt;3")</f>
        <v>0</v>
      </c>
      <c r="CX110" s="59">
        <f>SUMIFS('Planificación 2026-1'!S:S,'Planificación 2026-1'!X:X,C110,'Planificación 2026-1'!H:H,"DE",'Planificación 2026-1'!I:I,"&lt;3")</f>
        <v>0</v>
      </c>
      <c r="CY110" s="59">
        <f>SUMIFS('Planificación 2026-1'!S:S,'Planificación 2026-1'!X:X,C110,'Planificación 2026-1'!H:H,"OB",'Planificación 2026-1'!I:I,"&lt;3")</f>
        <v>0</v>
      </c>
      <c r="CZ110" s="59">
        <f>SUMIFS('Planificación 2026-1'!S:S,'Planificación 2026-1'!X:X,C110,'Planificación 2026-1'!H:H,"MH",'Planificación 2026-1'!I:I,"&lt;3")</f>
        <v>0</v>
      </c>
      <c r="DA110" s="59">
        <f>SUMIFS('Planificación 2026-1'!S:S,'Planificación 2026-1'!X:X,C110,'Planificación 2026-1'!H:H,"IC",'Planificación 2026-1'!I:I,"&lt;3")</f>
        <v>0</v>
      </c>
      <c r="DB110" s="59">
        <f>SUMIFS('Planificación 2026-1'!S:S,'Planificación 2026-1'!X:X,C110,'Planificación 2026-1'!H:H,"AR",'Planificación 2026-1'!I:I,"&lt;3")</f>
        <v>0</v>
      </c>
      <c r="DC110" s="59">
        <f>SUMIFS('Planificación 2026-1'!S:S,'Planificación 2026-1'!X:X,C110,'Planificación 2026-1'!H:H,"AE",'Planificación 2026-1'!I:I,"&lt;3")</f>
        <v>0</v>
      </c>
      <c r="DD110" s="59">
        <f>SUMIFS('Planificación 2026-1'!S:S,'Planificación 2026-1'!X:X,C110,'Planificación 2026-1'!H:H,"T1",'Planificación 2026-1'!I:I,"&lt;3")</f>
        <v>0</v>
      </c>
      <c r="DE110" s="59">
        <f>SUMIFS('Planificación 2026-1'!S:S,'Planificación 2026-1'!X:X,C110,'Planificación 2026-1'!H:H,"T3",'Planificación 2026-1'!I:I,"&lt;3")</f>
        <v>0</v>
      </c>
      <c r="DF110" s="59">
        <f>SUMIFS('Planificación 2026-1'!S:S,'Planificación 2026-1'!X:X,C110,'Planificación 2026-1'!H:H,"T2",'Planificación 2026-1'!I:I,"&lt;3")</f>
        <v>0</v>
      </c>
      <c r="DG110" s="59">
        <f>SUMIFS('Planificación 2026-1'!S:S,'Planificación 2026-1'!X:X,C110,'Planificación 2026-1'!H:H,"T4",'Planificación 2026-1'!I:I,"&lt;3")</f>
        <v>0</v>
      </c>
      <c r="DH110" s="58" t="str">
        <f t="shared" si="17"/>
        <v/>
      </c>
      <c r="DI110" s="27">
        <f>IF(C110="","",SUMIFS('Planificación 2026-1'!S:S,'Planificación 2026-1'!X:X,C110,'Planificación 2026-1'!F:F,"PRINCIPAL",'Planificación 2026-1'!Y:Y,"VIRTUAL"))</f>
        <v>0</v>
      </c>
      <c r="DJ110" s="27">
        <f>IF(C110="","",SUMIFS('Planificación 2026-1'!S:S,'Planificación 2026-1'!X:X,C110,'Planificación 2026-1'!F:F,"PRINCIPAL",'Planificación 2026-1'!Y:Y,"PRESENCIAL"))</f>
        <v>0</v>
      </c>
      <c r="DK110" s="27">
        <f>IF(C110="","",SUMIFS('Planificación 2026-1'!S:S,'Planificación 2026-1'!X:X,C110,'Planificación 2026-1'!F:F,"PRINCIPAL",'Planificación 2026-1'!Y:Y,"HIBRIDO PRESENCIAL"))</f>
        <v>0</v>
      </c>
      <c r="DL110" s="58" t="str">
        <f t="shared" si="18"/>
        <v>P02 P04</v>
      </c>
      <c r="DM110" s="58">
        <f>IF(C110="","",SUMIFS('Planificación 2026-1'!S:S,'Planificación 2026-1'!X:X,C110,'Planificación 2026-1'!F:F,"FILIAL",'Planificación 2026-1'!Y:Y,"VIRTUAL"))</f>
        <v>0</v>
      </c>
      <c r="DN110" s="60">
        <f>IF(C110="","",SUMIFS('Planificación 2026-1'!S:S,'Planificación 2026-1'!X:X,C110,'Planificación 2026-1'!F:F,"FILIAL",'Planificación 2026-1'!Y:Y,"PRESENCIAL"))</f>
        <v>17</v>
      </c>
      <c r="DO110" s="29">
        <f>IF(C110="","",SUMIFS('Planificación 2026-1'!S:S,'Planificación 2026-1'!X:X,C110,'Planificación 2026-1'!F:F,"FILIAL",'Planificación 2026-1'!Y:Y,"HIBRIDO PRESENCIAL"))</f>
        <v>0</v>
      </c>
      <c r="DP110" s="61" t="str">
        <f t="shared" si="19"/>
        <v/>
      </c>
      <c r="DQ110" s="58">
        <f>IF(C110="","",SUMIFS('Planificación 2026-1'!S:S,'Planificación 2026-1'!X:X,C110,'Planificación 2026-1'!F:F,"SUNAMPE",'Planificación 2026-1'!Y:Y,"VIRTUAL"))</f>
        <v>0</v>
      </c>
      <c r="DR110" s="29">
        <f>IF(C110="","",SUMIFS('Planificación 2026-1'!S:S,'Planificación 2026-1'!X:X,C110,'Planificación 2026-1'!F:F,"SUNAMPE",'Planificación 2026-1'!Y:Y,"PRESENCIAL"))</f>
        <v>0</v>
      </c>
      <c r="DS110" s="61" t="str">
        <f t="shared" si="20"/>
        <v/>
      </c>
      <c r="DT110" s="58">
        <f>IF(C110="","",SUMIFS('Planificación 2026-1'!S:S,'Planificación 2026-1'!X:X,C110,'Planificación 2026-1'!F:F,"HUAURA",'Planificación 2026-1'!Y:Y,"VIRTUAL"))</f>
        <v>0</v>
      </c>
      <c r="DU110" s="29">
        <f>IF(C110="","",SUMIFS('Planificación 2026-1'!S:S,'Planificación 2026-1'!X:X,C110,'Planificación 2026-1'!F:F,"HUAURA",'Planificación 2026-1'!Y:Y,"PRESENCIAL"))</f>
        <v>0</v>
      </c>
      <c r="DV110" s="32">
        <f>SUMIFS('Planificación 2026-1'!S:S,'Planificación 2026-1'!X:X,C110,'Planificación 2026-1'!F:F,"PRINCIPAL",'Planificación 2026-1'!Y:Y,"VIRTUAL",'Planificación 2026-1'!I:I,"&gt;2")</f>
        <v>0</v>
      </c>
      <c r="DW110" s="32">
        <f>SUMIFS('Planificación 2026-1'!S:S,'Planificación 2026-1'!X:X,C110,'Planificación 2026-1'!F:F,"PRINCIPAL",'Planificación 2026-1'!Y:Y,"&lt;&gt;VIRTUAL",'Planificación 2026-1'!I:I,"&gt;2")</f>
        <v>0</v>
      </c>
      <c r="DX110" s="32">
        <f>SUMIFS('Planificación 2026-1'!S:S,'Planificación 2026-1'!X:X,C110,'Planificación 2026-1'!F:F,"SUNAMPE",'Planificación 2026-1'!Y:Y,"VIRTUAL",'Planificación 2026-1'!I:I,"&gt;2")</f>
        <v>0</v>
      </c>
      <c r="DY110" s="32">
        <f>SUMIFS('Planificación 2026-1'!S:S,'Planificación 2026-1'!X:X,C110,'Planificación 2026-1'!F:F,"SUNAMPE",'Planificación 2026-1'!Y:Y,"&lt;&gt;VIRTUAL",'Planificación 2026-1'!I:I,"&gt;2")</f>
        <v>0</v>
      </c>
      <c r="DZ110" s="32">
        <f>SUMIFS('Planificación 2026-1'!S:S,'Planificación 2026-1'!X:X,C110,'Planificación 2026-1'!F:F,"FILIAL",'Planificación 2026-1'!Y:Y,"VIRTUAL",'Planificación 2026-1'!I:I,"&gt;2")</f>
        <v>0</v>
      </c>
      <c r="EA110" s="32">
        <f>SUMIFS('Planificación 2026-1'!S:S,'Planificación 2026-1'!X:X,C110,'Planificación 2026-1'!F:F,"FILIAL",'Planificación 2026-1'!Y:Y,"&lt;&gt;VIRTUAL",'Planificación 2026-1'!I:I,"&gt;2")</f>
        <v>0</v>
      </c>
      <c r="EB110" s="32">
        <f>SUMIFS('Planificación 2026-1'!S:S,'Planificación 2026-1'!X:X,C110,'Planificación 2026-1'!F:F,"PORUMA",'Planificación 2026-1'!Y:Y,"VIRTUAL",'Planificación 2026-1'!I:I,"&gt;2")</f>
        <v>0</v>
      </c>
      <c r="EC110" s="32">
        <f>SUMIFS('Planificación 2026-1'!S:S,'Planificación 2026-1'!X:X,C110,'Planificación 2026-1'!F:F,"PORUMA",'Planificación 2026-1'!Y:Y,"&lt;&gt;VIRTUAL",'Planificación 2026-1'!I:I,"&gt;2")</f>
        <v>0</v>
      </c>
      <c r="ED110" s="32">
        <f>SUMIFS('Planificación 2026-1'!S:S,'Planificación 2026-1'!X:X,C110,'Planificación 2026-1'!F:F,"HUAURA",'Planificación 2026-1'!Y:Y,"VIRTUAL",'Planificación 2026-1'!I:I,"&gt;2")</f>
        <v>0</v>
      </c>
      <c r="EE110" s="32">
        <f>SUMIFS('Planificación 2026-1'!S:S,'Planificación 2026-1'!X:X,C110,'Planificación 2026-1'!F:F,"HUAURA",'Planificación 2026-1'!Y:Y,"&lt;&gt;VIRTUAL",'Planificación 2026-1'!I:I,"&gt;2")</f>
        <v>0</v>
      </c>
      <c r="EF110" s="32">
        <f>SUMIFS('Planificación 2026-1'!S:S,'Planificación 2026-1'!X:X,C110,'Planificación 2026-1'!F:F,"PRINCIPAL",'Planificación 2026-1'!Y:Y,"VIRTUAL",'Planificación 2026-1'!I:I,"&lt;3")</f>
        <v>0</v>
      </c>
      <c r="EG110" s="32">
        <f>SUMIFS('Planificación 2026-1'!S:S,'Planificación 2026-1'!X:X,C110,'Planificación 2026-1'!F:F,"PRINCIPAL",'Planificación 2026-1'!Y:Y,"&lt;&gt;VIRTUAL",'Planificación 2026-1'!I:I,"&lt;3")</f>
        <v>0</v>
      </c>
      <c r="EH110" s="32">
        <f>SUMIFS('Planificación 2026-1'!S:S,'Planificación 2026-1'!X:X,C110,'Planificación 2026-1'!F:F,"SUNAMPE",'Planificación 2026-1'!Y:Y,"VIRTUAL",'Planificación 2026-1'!I:I,"&lt;3")</f>
        <v>0</v>
      </c>
      <c r="EI110" s="32">
        <f>SUMIFS('Planificación 2026-1'!S:S,'Planificación 2026-1'!X:X,C110,'Planificación 2026-1'!F:F,"SUNAMPE",'Planificación 2026-1'!Y:Y,"&lt;&gt;VIRTUAL",'Planificación 2026-1'!I:I,"&lt;3")</f>
        <v>0</v>
      </c>
      <c r="EJ110" s="32">
        <f>SUMIFS('Planificación 2026-1'!S:S,'Planificación 2026-1'!X:X,C110,'Planificación 2026-1'!F:F,"FILIAL",'Planificación 2026-1'!Y:Y,"VIRTUAL",'Planificación 2026-1'!I:I,"&lt;3")</f>
        <v>0</v>
      </c>
      <c r="EK110" s="32">
        <f>SUMIFS('Planificación 2026-1'!S:S,'Planificación 2026-1'!X:X,C110,'Planificación 2026-1'!F:F,"FILIAL",'Planificación 2026-1'!Y:Y,"&lt;&gt;VIRTUAL",'Planificación 2026-1'!I:I,"&lt;3")</f>
        <v>17</v>
      </c>
      <c r="EL110" s="32">
        <f>SUMIFS('Planificación 2026-1'!S:S,'Planificación 2026-1'!X:X,C110,'Planificación 2026-1'!F:F,"PORUMA",'Planificación 2026-1'!Y:Y,"VIRTUAL",'Planificación 2026-1'!I:I,"&lt;3")</f>
        <v>0</v>
      </c>
      <c r="EM110" s="32">
        <f>SUMIFS('Planificación 2026-1'!S:S,'Planificación 2026-1'!X:X,C110,'Planificación 2026-1'!F:F,"PORUMA",'Planificación 2026-1'!Y:Y,"&lt;&gt;VIRTUAL",'Planificación 2026-1'!I:I,"&lt;3")</f>
        <v>0</v>
      </c>
      <c r="EN110" s="32">
        <f>SUMIFS('Planificación 2026-1'!S:S,'Planificación 2026-1'!X:X,C110,'Planificación 2026-1'!F:F,"HUAURA",'Planificación 2026-1'!Y:Y,"VIRTUAL",'Planificación 2026-1'!I:I,"&lt;3")</f>
        <v>0</v>
      </c>
      <c r="EO110" s="32">
        <f>SUMIFS('Planificación 2026-1'!S:S,'Planificación 2026-1'!X:X,C110,'Planificación 2026-1'!F:F,"HUAURA",'Planificación 2026-1'!Y:Y,"&lt;&gt;VIRTUAL",'Planificación 2026-1'!I:I,"&lt;3")</f>
        <v>0</v>
      </c>
      <c r="EP110" s="32">
        <f t="shared" si="32"/>
        <v>17</v>
      </c>
      <c r="EQ110" s="32">
        <f t="shared" si="21"/>
        <v>0</v>
      </c>
      <c r="ER110" s="32">
        <f t="shared" si="22"/>
        <v>0</v>
      </c>
      <c r="ES110" s="32">
        <f t="shared" si="23"/>
        <v>0</v>
      </c>
      <c r="ET110" s="32">
        <f t="shared" si="24"/>
        <v>0</v>
      </c>
      <c r="EU110" s="32">
        <f t="shared" si="25"/>
        <v>17</v>
      </c>
      <c r="EV110" s="32" t="b">
        <f>EXACT(EU110,E110)</f>
        <v>1</v>
      </c>
      <c r="EW110" s="32"/>
      <c r="EX110" s="32">
        <f t="shared" si="14"/>
        <v>0</v>
      </c>
      <c r="EY110" s="32">
        <f t="shared" si="15"/>
        <v>17</v>
      </c>
      <c r="EZ110" s="32" t="b">
        <f>EXACT(SUM(EX110:EY110),E110)</f>
        <v>1</v>
      </c>
      <c r="FA110" s="32" t="str">
        <f t="shared" si="16"/>
        <v/>
      </c>
      <c r="FB110" s="32" t="str">
        <f t="shared" si="26"/>
        <v>PRESENCIAL</v>
      </c>
    </row>
    <row r="111" spans="1:158">
      <c r="A111" s="33"/>
      <c r="B111" s="66">
        <v>108</v>
      </c>
      <c r="C111" s="32" t="s">
        <v>315</v>
      </c>
      <c r="D111" s="429">
        <v>21435456</v>
      </c>
      <c r="E111" s="62">
        <f>SUMIF('Planificación 2026-1'!X:X,C111,'Planificación 2026-1'!S:S)</f>
        <v>18</v>
      </c>
      <c r="F111" s="63" t="s">
        <v>203</v>
      </c>
      <c r="G111" s="454" t="s">
        <v>200</v>
      </c>
      <c r="H111" s="64" t="s">
        <v>38</v>
      </c>
      <c r="I111" s="64" t="s">
        <v>156</v>
      </c>
      <c r="J111" s="32" t="s">
        <v>38</v>
      </c>
      <c r="K111" s="32" t="s">
        <v>156</v>
      </c>
      <c r="L111" s="57" t="str">
        <f>IF(SUM(COUNTIFS('Planificación 2026-1'!F:F,"PRINCIPAL",'Planificación 2026-1'!X:X,C111,'Planificación 2026-1'!H:H,"AF"))&gt;0,"P01"," ")</f>
        <v xml:space="preserve"> </v>
      </c>
      <c r="M111" s="58" t="str">
        <f>IF(SUM(COUNTIFS('Planificación 2026-1'!F:F,"PRINCIPAL",'Planificación 2026-1'!X:X,C111,'Planificación 2026-1'!H:H,"EN"))&gt;0,"P02"," ")</f>
        <v xml:space="preserve"> </v>
      </c>
      <c r="N111" s="58" t="str">
        <f>IF(SUM(COUNTIFS('Planificación 2026-1'!F:F,"PRINCIPAL",'Planificación 2026-1'!X:X,C111,'Planificación 2026-1'!H:H,"IS"))&gt;0,"P03"," ")</f>
        <v xml:space="preserve"> </v>
      </c>
      <c r="O111" s="58" t="str">
        <f>IF(SUM(COUNTIFS('Planificación 2026-1'!F:F,"PRINCIPAL",'Planificación 2026-1'!X:X,C111,'Planificación 2026-1'!H:H,"PS"))&gt;0,"P04"," ")</f>
        <v>P04</v>
      </c>
      <c r="P111" s="58"/>
      <c r="Q111" s="58" t="str">
        <f>IF(SUM(COUNTIFS('Planificación 2026-1'!F:F,"PRINCIPAL",'Planificación 2026-1'!X:X,C111,'Planificación 2026-1'!H:H,"IN"))&gt;0,"P06"," ")</f>
        <v xml:space="preserve"> </v>
      </c>
      <c r="R111" s="58" t="str">
        <f>IF(SUM(COUNTIFS('Planificación 2026-1'!F:F,"PRINCIPAL",'Planificación 2026-1'!X:X,C111,'Planificación 2026-1'!H:H,"CA"))&gt;0,"P07"," ")</f>
        <v xml:space="preserve"> </v>
      </c>
      <c r="S111" s="58" t="str">
        <f>IF(SUM(COUNTIFS('Planificación 2026-1'!F:F,"PRINCIPAL",'Planificación 2026-1'!X:X,C111,'Planificación 2026-1'!H:H,"DE"))&gt;0,"P08"," ")</f>
        <v xml:space="preserve"> </v>
      </c>
      <c r="T111" s="58" t="str">
        <f>IF(SUM(COUNTIFS('Planificación 2026-1'!F:F,"PRINCIPAL",'Planificación 2026-1'!X:X,C111,'Planificación 2026-1'!H:H,"OB"))&gt;0,"P09"," ")</f>
        <v xml:space="preserve"> </v>
      </c>
      <c r="U111" s="58" t="str">
        <f>IF(SUM(COUNTIFS('Planificación 2026-1'!F:F,"PRINCIPAL",'Planificación 2026-1'!X:X,C111,'Planificación 2026-1'!H:H,"MH"))&gt;0,"P31"," ")</f>
        <v xml:space="preserve"> </v>
      </c>
      <c r="V111" s="58" t="str">
        <f>IF(SUM(COUNTIFS('Planificación 2026-1'!F:F,"PRINCIPAL",'Planificación 2026-1'!X:X,C111,'Planificación 2026-1'!H:H,"IC"))&gt;0,"P32"," ")</f>
        <v xml:space="preserve"> </v>
      </c>
      <c r="W111" s="58" t="str">
        <f>IF(SUM(COUNTIFS('Planificación 2026-1'!F:F,"PRINCIPAL",'Planificación 2026-1'!X:X,C111,'Planificación 2026-1'!H:H,"AR"))&gt;0,"P34"," ")</f>
        <v xml:space="preserve"> </v>
      </c>
      <c r="X111" s="58" t="str">
        <f>IF(SUM(COUNTIFS('Planificación 2026-1'!F:F,"PRINCIPAL",'Planificación 2026-1'!X:X,C111,'Planificación 2026-1'!H:H,"T1"))&gt;0,"P35"," ")</f>
        <v xml:space="preserve"> </v>
      </c>
      <c r="Y111" s="58" t="str">
        <f>IF(SUM(COUNTIFS('Planificación 2026-1'!F:F,"PRINCIPAL",'Planificación 2026-1'!X:X,C111,'Planificación 2026-1'!H:H,"T3"))&gt;0,"P36"," ")</f>
        <v xml:space="preserve"> </v>
      </c>
      <c r="Z111" s="58" t="str">
        <f>IF(SUM(COUNTIFS('Planificación 2026-1'!F:F,"PRINCIPAL",'Planificación 2026-1'!X:X,C111,'Planificación 2026-1'!H:H,"T2"))&gt;0,"P37"," ")</f>
        <v xml:space="preserve"> </v>
      </c>
      <c r="AA111" s="58" t="str">
        <f>IF(SUM(COUNTIFS('Planificación 2026-1'!F:F,"PRINCIPAL",'Planificación 2026-1'!X:X,C111,'Planificación 2026-1'!H:H,"AE"))&gt;0,"P38"," ")</f>
        <v xml:space="preserve"> </v>
      </c>
      <c r="AB111" s="58" t="str">
        <f>IF(SUM(COUNTIFS('Planificación 2026-1'!F:F,"PRINCIPAL",'Planificación 2026-1'!X:X,C111,'Planificación 2026-1'!H:H,"T4"))&gt;0,"P55"," ")</f>
        <v xml:space="preserve"> </v>
      </c>
      <c r="AC111" s="58" t="str">
        <f>IF(SUM(COUNTIFS('Planificación 2026-1'!F:F,"FILIAL",'Planificación 2026-1'!X:X,C111,'Planificación 2026-1'!H:H,"AF"))&gt;0," P01"," ")</f>
        <v xml:space="preserve"> </v>
      </c>
      <c r="AD111" s="58" t="str">
        <f>IF(SUM(COUNTIFS('Planificación 2026-1'!F:F,"FILIAL",'Planificación 2026-1'!X:X,C111,'Planificación 2026-1'!H:H,"EN"))&gt;0,"P02"," ")</f>
        <v xml:space="preserve"> </v>
      </c>
      <c r="AE111" s="58" t="str">
        <f>IF(SUM(COUNTIFS('Planificación 2026-1'!F:F,"FILIAL",'Planificación 2026-1'!X:X,C111,'Planificación 2026-1'!H:H,"IS"))&gt;0,"P03"," ")</f>
        <v xml:space="preserve"> </v>
      </c>
      <c r="AF111" s="58" t="str">
        <f>IF(SUM(COUNTIFS('Planificación 2026-1'!F:F,"FILIAL",'Planificación 2026-1'!X:X,C111,'Planificación 2026-1'!H:H,"PS"))&gt;0,"P04"," ")</f>
        <v>P04</v>
      </c>
      <c r="AG111" s="58"/>
      <c r="AH111" s="58" t="str">
        <f>IF(SUM(COUNTIFS('Planificación 2026-1'!F:F,"FILIAL",'Planificación 2026-1'!X:X,C111,'Planificación 2026-1'!H:H,"IN"))&gt;0,"P06"," ")</f>
        <v xml:space="preserve"> </v>
      </c>
      <c r="AI111" s="58" t="str">
        <f>IF(SUM(COUNTIFS('Planificación 2026-1'!F:F,"FILIAL",'Planificación 2026-1'!X:X,C111,'Planificación 2026-1'!H:H,"CA"))&gt;0,"P07"," ")</f>
        <v xml:space="preserve"> </v>
      </c>
      <c r="AJ111" s="58" t="str">
        <f>IF(SUM(COUNTIFS('Planificación 2026-1'!F:F,"FILIAL",'Planificación 2026-1'!X:X,C111,'Planificación 2026-1'!H:H,"DE"))&gt;0,"P08"," ")</f>
        <v xml:space="preserve"> </v>
      </c>
      <c r="AK111" s="58" t="str">
        <f>IF(SUM(COUNTIFS('Planificación 2026-1'!F:F,"FILIAL",'Planificación 2026-1'!X:X,C111,'Planificación 2026-1'!H:H,"OB"))&gt;0,"P09"," ")</f>
        <v>P09</v>
      </c>
      <c r="AL111" s="58" t="str">
        <f>IF(SUM(COUNTIFS('Planificación 2026-1'!F:F,"FILIAL",'Planificación 2026-1'!X:X,C111,'Planificación 2026-1'!H:H,"MH"))&gt;0,"P31"," ")</f>
        <v xml:space="preserve"> </v>
      </c>
      <c r="AM111" s="58" t="str">
        <f>IF(SUM(COUNTIFS('Planificación 2026-1'!F:F,"FILIAL",'Planificación 2026-1'!X:X,C111,'Planificación 2026-1'!H:H,"IC"))&gt;0,"P32"," ")</f>
        <v xml:space="preserve"> </v>
      </c>
      <c r="AN111" s="58" t="str">
        <f>IF(SUM(COUNTIFS('Planificación 2026-1'!F:F,"FILIAL",'Planificación 2026-1'!X:X,C111,'Planificación 2026-1'!H:H,"AR"))&gt;0,"P34"," ")</f>
        <v xml:space="preserve"> </v>
      </c>
      <c r="AO111" s="58" t="str">
        <f>IF(SUM(COUNTIFS('Planificación 2026-1'!F:F,"FILIAL",'Planificación 2026-1'!X:X,C111,'Planificación 2026-1'!H:H,"T1"))&gt;0,"P35"," ")</f>
        <v xml:space="preserve"> </v>
      </c>
      <c r="AP111" s="58" t="str">
        <f>IF(SUM(COUNTIFS('Planificación 2026-1'!F:F,"FILIAL",'Planificación 2026-1'!X:X,C111,'Planificación 2026-1'!H:H,"T3"))&gt;0,"P36"," ")</f>
        <v xml:space="preserve"> </v>
      </c>
      <c r="AQ111" s="58" t="str">
        <f>IF(SUM(COUNTIFS('Planificación 2026-1'!F:F,"FILIAL",'Planificación 2026-1'!X:X,C111,'Planificación 2026-1'!H:H,"T2"))&gt;0,"P37"," ")</f>
        <v xml:space="preserve"> </v>
      </c>
      <c r="AR111" s="58" t="str">
        <f>IF(SUM(COUNTIFS('Planificación 2026-1'!F:F,"FILIAL",'Planificación 2026-1'!X:X,C111,'Planificación 2026-1'!H:H,"AE"))&gt;0,"P38"," ")</f>
        <v xml:space="preserve"> </v>
      </c>
      <c r="AS111" s="58" t="str">
        <f>IF(SUM(COUNTIFS('Planificación 2026-1'!F:F,"FILIAL",'Planificación 2026-1'!X:X,C111,'Planificación 2026-1'!H:H,"T4"))&gt;0,"P55"," ")</f>
        <v xml:space="preserve"> </v>
      </c>
      <c r="AT111" s="58" t="str">
        <f>IF(SUM(COUNTIFS('Planificación 2026-1'!F:F,"SUNAMPE",'Planificación 2026-1'!X:X,C111,'Planificación 2026-1'!H:H,"AF"))&gt;0," P01"," ")</f>
        <v xml:space="preserve"> </v>
      </c>
      <c r="AU111" s="58" t="str">
        <f>IF(SUM(COUNTIFS('Planificación 2026-1'!F:F,"SUNAMPE",'Planificación 2026-1'!X:X,C111,'Planificación 2026-1'!H:H,"EN"))&gt;0,"P02"," ")</f>
        <v xml:space="preserve"> </v>
      </c>
      <c r="AV111" s="58" t="str">
        <f>IF(SUM(COUNTIFS('Planificación 2026-1'!F:F,"SUNAMPE",'Planificación 2026-1'!X:X,C111,'Planificación 2026-1'!H:H,"IS"))&gt;0,"P03"," ")</f>
        <v xml:space="preserve"> </v>
      </c>
      <c r="AW111" s="58" t="str">
        <f>IF(SUM(COUNTIFS('Planificación 2026-1'!F:F,"SUNAMPE",'Planificación 2026-1'!X:X,C111,'Planificación 2026-1'!H:H,"PS"))&gt;0,"P04"," ")</f>
        <v xml:space="preserve"> </v>
      </c>
      <c r="AX111" s="58"/>
      <c r="AY111" s="58" t="str">
        <f>IF(SUM(COUNTIFS('Planificación 2026-1'!F:F,"SUNAMPE",'Planificación 2026-1'!X:X,C111,'Planificación 2026-1'!H:H,"IN"))&gt;0,"P06"," ")</f>
        <v xml:space="preserve"> </v>
      </c>
      <c r="AZ111" s="58" t="str">
        <f>IF(SUM(COUNTIFS('Planificación 2026-1'!F:F,"SUNAMPE",'Planificación 2026-1'!X:X,C111,'Planificación 2026-1'!H:H,"CA"))&gt;0,"P07"," ")</f>
        <v xml:space="preserve"> </v>
      </c>
      <c r="BA111" s="58" t="str">
        <f>IF(SUM(COUNTIFS('Planificación 2026-1'!F:F,"SUNAMPE",'Planificación 2026-1'!X:X,C111,'Planificación 2026-1'!H:H,"DE"))&gt;0,"P08"," ")</f>
        <v xml:space="preserve"> </v>
      </c>
      <c r="BB111" s="58" t="str">
        <f>IF(SUM(COUNTIFS('Planificación 2026-1'!F:F,"SUNAMPE",'Planificación 2026-1'!X:X,C111,'Planificación 2026-1'!H:H,"OB"))&gt;0,"P09"," ")</f>
        <v xml:space="preserve"> </v>
      </c>
      <c r="BC111" s="58" t="str">
        <f>IF(SUM(COUNTIFS('Planificación 2026-1'!F:F,"SUNAMPE",'Planificación 2026-1'!X:X,C111,'Planificación 2026-1'!H:H,"MH"))&gt;0,"P31"," ")</f>
        <v xml:space="preserve"> </v>
      </c>
      <c r="BD111" s="58" t="str">
        <f>IF(SUM(COUNTIFS('Planificación 2026-1'!F:F,"SUNAMPE",'Planificación 2026-1'!X:X,C111,'Planificación 2026-1'!H:H,"IC"))&gt;0,"P32"," ")</f>
        <v xml:space="preserve"> </v>
      </c>
      <c r="BE111" s="58" t="str">
        <f>IF(SUM(COUNTIFS('Planificación 2026-1'!F:F,"SUNAMPE",'Planificación 2026-1'!X:X,C111,'Planificación 2026-1'!H:H,"AR"))&gt;0,"P34"," ")</f>
        <v xml:space="preserve"> </v>
      </c>
      <c r="BF111" s="58" t="str">
        <f>IF(SUM(COUNTIFS('Planificación 2026-1'!F:F,"SUNAMPE",'Planificación 2026-1'!X:X,C111,'Planificación 2026-1'!H:H,"T1"))&gt;0,"P35"," ")</f>
        <v xml:space="preserve"> </v>
      </c>
      <c r="BG111" s="58" t="str">
        <f>IF(SUM(COUNTIFS('Planificación 2026-1'!F:F,"SUNAMPE",'Planificación 2026-1'!X:X,C111,'Planificación 2026-1'!H:H,"T3"))&gt;0,"P36"," ")</f>
        <v xml:space="preserve"> </v>
      </c>
      <c r="BH111" s="58" t="str">
        <f>IF(SUM(COUNTIFS('Planificación 2026-1'!F:F,"SUNAMPE",'Planificación 2026-1'!X:X,C111,'Planificación 2026-1'!H:H,"T2"))&gt;0,"P37"," ")</f>
        <v xml:space="preserve"> </v>
      </c>
      <c r="BI111" s="58" t="str">
        <f>IF(SUM(COUNTIFS('Planificación 2026-1'!F:F,"SUNAMPE",'Planificación 2026-1'!X:X,C111,'Planificación 2026-1'!H:H,"AE"))&gt;0,"P38"," ")</f>
        <v xml:space="preserve"> </v>
      </c>
      <c r="BJ111" s="58" t="str">
        <f>IF(SUM(COUNTIFS('Planificación 2026-1'!F:F,"SUNAMPE",'Planificación 2026-1'!X:X,C111,'Planificación 2026-1'!H:H,"T4"))&gt;0,"P55"," ")</f>
        <v xml:space="preserve"> </v>
      </c>
      <c r="BK111" s="58" t="str">
        <f>IF(SUM(COUNTIFS('Planificación 2026-1'!F:F,"HUAURA",'Planificación 2026-1'!X:X,C111,'Planificación 2026-1'!H:H,"AF"))&gt;0," P01"," ")</f>
        <v xml:space="preserve"> </v>
      </c>
      <c r="BL111" s="58" t="str">
        <f>IF(SUM(COUNTIFS('Planificación 2026-1'!F:F,"HUAURA",'Planificación 2026-1'!X:X,C111,'Planificación 2026-1'!H:H,"EN"))&gt;0,"P02"," ")</f>
        <v xml:space="preserve"> </v>
      </c>
      <c r="BM111" s="58" t="str">
        <f>IF(SUM(COUNTIFS('Planificación 2026-1'!F:F,"HUAURA",'Planificación 2026-1'!X:X,C111,'Planificación 2026-1'!H:H,"IS"))&gt;0,"P03"," ")</f>
        <v xml:space="preserve"> </v>
      </c>
      <c r="BN111" s="58" t="str">
        <f>IF(SUM(COUNTIFS('Planificación 2026-1'!F:F,"HUAURA",'Planificación 2026-1'!X:X,C111,'Planificación 2026-1'!H:H,"PS"))&gt;0,"P04"," ")</f>
        <v xml:space="preserve"> </v>
      </c>
      <c r="BO111" s="58"/>
      <c r="BP111" s="58" t="str">
        <f>IF(SUM(COUNTIFS('Planificación 2026-1'!F:F,"HUAURA",'Planificación 2026-1'!X:X,C111,'Planificación 2026-1'!H:H,"IN"))&gt;0,"P06"," ")</f>
        <v xml:space="preserve"> </v>
      </c>
      <c r="BQ111" s="58" t="str">
        <f>IF(SUM(COUNTIFS('Planificación 2026-1'!F:F,"HUAURA",'Planificación 2026-1'!X:X,C111,'Planificación 2026-1'!H:H,"CA"))&gt;0,"P07"," ")</f>
        <v xml:space="preserve"> </v>
      </c>
      <c r="BR111" s="58" t="str">
        <f>IF(SUM(COUNTIFS('Planificación 2026-1'!F:F,"HUAURA",'Planificación 2026-1'!X:X,C111,'Planificación 2026-1'!H:H,"DE"))&gt;0,"P08"," ")</f>
        <v xml:space="preserve"> </v>
      </c>
      <c r="BS111" s="58" t="str">
        <f>IF(SUM(COUNTIFS('Planificación 2026-1'!F:F,"HUAURA",'Planificación 2026-1'!X:X,C111,'Planificación 2026-1'!H:H,"OB"))&gt;0,"P09"," ")</f>
        <v xml:space="preserve"> </v>
      </c>
      <c r="BT111" s="58" t="str">
        <f>IF(SUM(COUNTIFS('Planificación 2026-1'!F:F,"HUAURA",'Planificación 2026-1'!X:X,C111,'Planificación 2026-1'!H:H,"MH"))&gt;0,"P31"," ")</f>
        <v xml:space="preserve"> </v>
      </c>
      <c r="BU111" s="58" t="str">
        <f>IF(SUM(COUNTIFS('Planificación 2026-1'!F:F,"HUAURA",'Planificación 2026-1'!X:X,C111,'Planificación 2026-1'!H:H,"IC"))&gt;0,"P32"," ")</f>
        <v xml:space="preserve"> </v>
      </c>
      <c r="BV111" s="58" t="str">
        <f>IF(SUM(COUNTIFS('Planificación 2026-1'!F:F,"HUAURA",'Planificación 2026-1'!X:X,C111,'Planificación 2026-1'!H:H,"AR"))&gt;0,"P34"," ")</f>
        <v xml:space="preserve"> </v>
      </c>
      <c r="BW111" s="58" t="str">
        <f>IF(SUM(COUNTIFS('Planificación 2026-1'!F:F,"HUAURA",'Planificación 2026-1'!X:X,C111,'Planificación 2026-1'!H:H,"T1"))&gt;0,"P35"," ")</f>
        <v xml:space="preserve"> </v>
      </c>
      <c r="BX111" s="58" t="str">
        <f>IF(SUM(COUNTIFS('Planificación 2026-1'!F:F,"HUAURA",'Planificación 2026-1'!X:X,C111,'Planificación 2026-1'!H:H,"T3"))&gt;0,"P36"," ")</f>
        <v xml:space="preserve"> </v>
      </c>
      <c r="BY111" s="58" t="str">
        <f>IF(SUM(COUNTIFS('Planificación 2026-1'!F:F,"HUAURA",'Planificación 2026-1'!X:X,C111,'Planificación 2026-1'!H:H,"T2"))&gt;0,"P37"," ")</f>
        <v xml:space="preserve"> </v>
      </c>
      <c r="BZ111" s="58" t="str">
        <f>IF(SUM(COUNTIFS('Planificación 2026-1'!F:F,"HUAURA",'Planificación 2026-1'!X:X,C111,'Planificación 2026-1'!H:H,"AE"))&gt;0,"P38"," ")</f>
        <v xml:space="preserve"> </v>
      </c>
      <c r="CA111" s="58" t="str">
        <f>IF(SUM(COUNTIFS('Planificación 2026-1'!F:F,"HUAURA",'Planificación 2026-1'!X:X,C111,'Planificación 2026-1'!H:H,"T4"))&gt;0,"P55"," ")</f>
        <v xml:space="preserve"> </v>
      </c>
      <c r="CB111" s="59">
        <f>SUMIFS('Planificación 2026-1'!S:S,'Planificación 2026-1'!X:X,C111,'Planificación 2026-1'!H:H,"AF",'Planificación 2026-1'!I:I,"&gt;2")</f>
        <v>0</v>
      </c>
      <c r="CC111" s="59">
        <f>SUMIFS('Planificación 2026-1'!S:S,'Planificación 2026-1'!X:X,C111,'Planificación 2026-1'!H:H,"EN",'Planificación 2026-1'!I:I,"&gt;2")</f>
        <v>0</v>
      </c>
      <c r="CD111" s="59">
        <f>SUMIFS('Planificación 2026-1'!S:S,'Planificación 2026-1'!X:X,C111,'Planificación 2026-1'!H:H,"IS",'Planificación 2026-1'!I:I,"&gt;2")</f>
        <v>0</v>
      </c>
      <c r="CE111" s="59">
        <f>SUMIFS('Planificación 2026-1'!S:S,'Planificación 2026-1'!X:X,C111,'Planificación 2026-1'!H:H,"PS",'Planificación 2026-1'!I:I,"&gt;2")</f>
        <v>6</v>
      </c>
      <c r="CF111" s="59">
        <f>SUMIFS('Planificación 2026-1'!S:S,'Planificación 2026-1'!X:X,C111,'Planificación 2026-1'!H:H,"IN",'Planificación 2026-1'!I:I,"&gt;2")</f>
        <v>0</v>
      </c>
      <c r="CG111" s="59">
        <f>SUMIFS('Planificación 2026-1'!S:S,'Planificación 2026-1'!X:X,C111,'Planificación 2026-1'!H:H,"CA",'Planificación 2026-1'!I:I,"&gt;2")</f>
        <v>0</v>
      </c>
      <c r="CH111" s="59">
        <f>SUMIFS('Planificación 2026-1'!S:S,'Planificación 2026-1'!X:X,C111,'Planificación 2026-1'!H:H,"DE",'Planificación 2026-1'!I:I,"&gt;2")</f>
        <v>0</v>
      </c>
      <c r="CI111" s="59">
        <f>SUMIFS('Planificación 2026-1'!S:S,'Planificación 2026-1'!X:X,C111,'Planificación 2026-1'!H:H,"OB",'Planificación 2026-1'!I:I,"&gt;2")</f>
        <v>12</v>
      </c>
      <c r="CJ111" s="59">
        <f>SUMIFS('Planificación 2026-1'!S:S,'Planificación 2026-1'!X:X,C111,'Planificación 2026-1'!H:H,"MH",'Planificación 2026-1'!I:I,"&gt;2")</f>
        <v>0</v>
      </c>
      <c r="CK111" s="59">
        <f>SUMIFS('Planificación 2026-1'!S:S,'Planificación 2026-1'!X:X,C111,'Planificación 2026-1'!H:H,"IC",'Planificación 2026-1'!I:I,"&gt;2")</f>
        <v>0</v>
      </c>
      <c r="CL111" s="59">
        <f>SUMIFS('Planificación 2026-1'!S:S,'Planificación 2026-1'!X:X,C111,'Planificación 2026-1'!H:H,"AR",'Planificación 2026-1'!I:I,"&gt;2")</f>
        <v>0</v>
      </c>
      <c r="CM111" s="59">
        <f>SUMIFS('Planificación 2026-1'!S:S,'Planificación 2026-1'!X:X,C111,'Planificación 2026-1'!H:H,"AE",'Planificación 2026-1'!I:I,"&gt;2")</f>
        <v>0</v>
      </c>
      <c r="CN111" s="59">
        <f>SUMIFS('Planificación 2026-1'!S:S,'Planificación 2026-1'!X:X,C111,'Planificación 2026-1'!H:H,"T1",'Planificación 2026-1'!I:I,"&gt;2")</f>
        <v>0</v>
      </c>
      <c r="CO111" s="59">
        <f>SUMIFS('Planificación 2026-1'!S:S,'Planificación 2026-1'!X:X,C111,'Planificación 2026-1'!H:H,"T3",'Planificación 2026-1'!I:I,"&gt;2")</f>
        <v>0</v>
      </c>
      <c r="CP111" s="59">
        <f>SUMIFS('Planificación 2026-1'!S:S,'Planificación 2026-1'!X:X,C111,'Planificación 2026-1'!H:H,"T2",'Planificación 2026-1'!I:I,"&gt;2")</f>
        <v>0</v>
      </c>
      <c r="CQ111" s="59">
        <f>SUMIFS('Planificación 2026-1'!S:S,'Planificación 2026-1'!X:X,C111,'Planificación 2026-1'!H:H,"T4",'Planificación 2026-1'!I:I,"&gt;2")</f>
        <v>0</v>
      </c>
      <c r="CR111" s="59">
        <f>SUMIFS('Planificación 2026-1'!S:S,'Planificación 2026-1'!X:X,C111,'Planificación 2026-1'!H:H,"AF",'Planificación 2026-1'!I:I,"&lt;3")</f>
        <v>0</v>
      </c>
      <c r="CS111" s="59">
        <f>SUMIFS('Planificación 2026-1'!S:S,'Planificación 2026-1'!X:X,C111,'Planificación 2026-1'!H:H,"EN",'Planificación 2026-1'!I:I,"&lt;3")</f>
        <v>0</v>
      </c>
      <c r="CT111" s="59">
        <f>SUMIFS('Planificación 2026-1'!S:S,'Planificación 2026-1'!X:X,C111,'Planificación 2026-1'!H:H,"IS",'Planificación 2026-1'!I:I,"&lt;3")</f>
        <v>0</v>
      </c>
      <c r="CU111" s="59">
        <f>SUMIFS('Planificación 2026-1'!S:S,'Planificación 2026-1'!X:X,C111,'Planificación 2026-1'!H:H,"PS",'Planificación 2026-1'!I:I,"&lt;3")</f>
        <v>0</v>
      </c>
      <c r="CV111" s="59">
        <f>SUMIFS('Planificación 2026-1'!S:S,'Planificación 2026-1'!X:X,C111,'Planificación 2026-1'!H:H,"IN",'Planificación 2026-1'!I:I,"&lt;3")</f>
        <v>0</v>
      </c>
      <c r="CW111" s="59">
        <f>SUMIFS('Planificación 2026-1'!S:S,'Planificación 2026-1'!X:X,C111,'Planificación 2026-1'!H:H,"CA",'Planificación 2026-1'!I:I,"&lt;3")</f>
        <v>0</v>
      </c>
      <c r="CX111" s="59">
        <f>SUMIFS('Planificación 2026-1'!S:S,'Planificación 2026-1'!X:X,C111,'Planificación 2026-1'!H:H,"DE",'Planificación 2026-1'!I:I,"&lt;3")</f>
        <v>0</v>
      </c>
      <c r="CY111" s="59">
        <f>SUMIFS('Planificación 2026-1'!S:S,'Planificación 2026-1'!X:X,C111,'Planificación 2026-1'!H:H,"OB",'Planificación 2026-1'!I:I,"&lt;3")</f>
        <v>0</v>
      </c>
      <c r="CZ111" s="59">
        <f>SUMIFS('Planificación 2026-1'!S:S,'Planificación 2026-1'!X:X,C111,'Planificación 2026-1'!H:H,"MH",'Planificación 2026-1'!I:I,"&lt;3")</f>
        <v>0</v>
      </c>
      <c r="DA111" s="59">
        <f>SUMIFS('Planificación 2026-1'!S:S,'Planificación 2026-1'!X:X,C111,'Planificación 2026-1'!H:H,"IC",'Planificación 2026-1'!I:I,"&lt;3")</f>
        <v>0</v>
      </c>
      <c r="DB111" s="59">
        <f>SUMIFS('Planificación 2026-1'!S:S,'Planificación 2026-1'!X:X,C111,'Planificación 2026-1'!H:H,"AR",'Planificación 2026-1'!I:I,"&lt;3")</f>
        <v>0</v>
      </c>
      <c r="DC111" s="59">
        <f>SUMIFS('Planificación 2026-1'!S:S,'Planificación 2026-1'!X:X,C111,'Planificación 2026-1'!H:H,"AE",'Planificación 2026-1'!I:I,"&lt;3")</f>
        <v>0</v>
      </c>
      <c r="DD111" s="59">
        <f>SUMIFS('Planificación 2026-1'!S:S,'Planificación 2026-1'!X:X,C111,'Planificación 2026-1'!H:H,"T1",'Planificación 2026-1'!I:I,"&lt;3")</f>
        <v>0</v>
      </c>
      <c r="DE111" s="59">
        <f>SUMIFS('Planificación 2026-1'!S:S,'Planificación 2026-1'!X:X,C111,'Planificación 2026-1'!H:H,"T3",'Planificación 2026-1'!I:I,"&lt;3")</f>
        <v>0</v>
      </c>
      <c r="DF111" s="59">
        <f>SUMIFS('Planificación 2026-1'!S:S,'Planificación 2026-1'!X:X,C111,'Planificación 2026-1'!H:H,"T2",'Planificación 2026-1'!I:I,"&lt;3")</f>
        <v>0</v>
      </c>
      <c r="DG111" s="59">
        <f>SUMIFS('Planificación 2026-1'!S:S,'Planificación 2026-1'!X:X,C111,'Planificación 2026-1'!H:H,"T4",'Planificación 2026-1'!I:I,"&lt;3")</f>
        <v>0</v>
      </c>
      <c r="DH111" s="58" t="str">
        <f t="shared" si="17"/>
        <v>P04</v>
      </c>
      <c r="DI111" s="27">
        <f>IF(C111="","",SUMIFS('Planificación 2026-1'!S:S,'Planificación 2026-1'!X:X,C111,'Planificación 2026-1'!F:F,"PRINCIPAL",'Planificación 2026-1'!Y:Y,"VIRTUAL"))</f>
        <v>3</v>
      </c>
      <c r="DJ111" s="27">
        <f>IF(C111="","",SUMIFS('Planificación 2026-1'!S:S,'Planificación 2026-1'!X:X,C111,'Planificación 2026-1'!F:F,"PRINCIPAL",'Planificación 2026-1'!Y:Y,"PRESENCIAL"))</f>
        <v>0</v>
      </c>
      <c r="DK111" s="27">
        <f>IF(C111="","",SUMIFS('Planificación 2026-1'!S:S,'Planificación 2026-1'!X:X,C111,'Planificación 2026-1'!F:F,"PRINCIPAL",'Planificación 2026-1'!Y:Y,"HIBRIDO PRESENCIAL"))</f>
        <v>0</v>
      </c>
      <c r="DL111" s="58" t="str">
        <f t="shared" si="18"/>
        <v>P04 P09</v>
      </c>
      <c r="DM111" s="58">
        <f>IF(C111="","",SUMIFS('Planificación 2026-1'!S:S,'Planificación 2026-1'!X:X,C111,'Planificación 2026-1'!F:F,"FILIAL",'Planificación 2026-1'!Y:Y,"VIRTUAL"))</f>
        <v>15</v>
      </c>
      <c r="DN111" s="60">
        <f>IF(C111="","",SUMIFS('Planificación 2026-1'!S:S,'Planificación 2026-1'!X:X,C111,'Planificación 2026-1'!F:F,"FILIAL",'Planificación 2026-1'!Y:Y,"PRESENCIAL"))</f>
        <v>0</v>
      </c>
      <c r="DO111" s="29">
        <f>IF(C111="","",SUMIFS('Planificación 2026-1'!S:S,'Planificación 2026-1'!X:X,C111,'Planificación 2026-1'!F:F,"FILIAL",'Planificación 2026-1'!Y:Y,"HIBRIDO PRESENCIAL"))</f>
        <v>0</v>
      </c>
      <c r="DP111" s="61" t="str">
        <f t="shared" si="19"/>
        <v/>
      </c>
      <c r="DQ111" s="58">
        <f>IF(C111="","",SUMIFS('Planificación 2026-1'!S:S,'Planificación 2026-1'!X:X,C111,'Planificación 2026-1'!F:F,"SUNAMPE",'Planificación 2026-1'!Y:Y,"VIRTUAL"))</f>
        <v>0</v>
      </c>
      <c r="DR111" s="29">
        <f>IF(C111="","",SUMIFS('Planificación 2026-1'!S:S,'Planificación 2026-1'!X:X,C111,'Planificación 2026-1'!F:F,"SUNAMPE",'Planificación 2026-1'!Y:Y,"PRESENCIAL"))</f>
        <v>0</v>
      </c>
      <c r="DS111" s="61" t="str">
        <f t="shared" si="20"/>
        <v/>
      </c>
      <c r="DT111" s="58">
        <f>IF(C111="","",SUMIFS('Planificación 2026-1'!S:S,'Planificación 2026-1'!X:X,C111,'Planificación 2026-1'!F:F,"HUAURA",'Planificación 2026-1'!Y:Y,"VIRTUAL"))</f>
        <v>0</v>
      </c>
      <c r="DU111" s="29">
        <f>IF(C111="","",SUMIFS('Planificación 2026-1'!S:S,'Planificación 2026-1'!X:X,C111,'Planificación 2026-1'!F:F,"HUAURA",'Planificación 2026-1'!Y:Y,"PRESENCIAL"))</f>
        <v>0</v>
      </c>
      <c r="DV111" s="32">
        <f>SUMIFS('Planificación 2026-1'!S:S,'Planificación 2026-1'!X:X,C111,'Planificación 2026-1'!F:F,"PRINCIPAL",'Planificación 2026-1'!Y:Y,"VIRTUAL",'Planificación 2026-1'!I:I,"&gt;2")</f>
        <v>3</v>
      </c>
      <c r="DW111" s="32">
        <f>SUMIFS('Planificación 2026-1'!S:S,'Planificación 2026-1'!X:X,C111,'Planificación 2026-1'!F:F,"PRINCIPAL",'Planificación 2026-1'!Y:Y,"&lt;&gt;VIRTUAL",'Planificación 2026-1'!I:I,"&gt;2")</f>
        <v>0</v>
      </c>
      <c r="DX111" s="32">
        <f>SUMIFS('Planificación 2026-1'!S:S,'Planificación 2026-1'!X:X,C111,'Planificación 2026-1'!F:F,"SUNAMPE",'Planificación 2026-1'!Y:Y,"VIRTUAL",'Planificación 2026-1'!I:I,"&gt;2")</f>
        <v>0</v>
      </c>
      <c r="DY111" s="32">
        <f>SUMIFS('Planificación 2026-1'!S:S,'Planificación 2026-1'!X:X,C111,'Planificación 2026-1'!F:F,"SUNAMPE",'Planificación 2026-1'!Y:Y,"&lt;&gt;VIRTUAL",'Planificación 2026-1'!I:I,"&gt;2")</f>
        <v>0</v>
      </c>
      <c r="DZ111" s="32">
        <f>SUMIFS('Planificación 2026-1'!S:S,'Planificación 2026-1'!X:X,C111,'Planificación 2026-1'!F:F,"FILIAL",'Planificación 2026-1'!Y:Y,"VIRTUAL",'Planificación 2026-1'!I:I,"&gt;2")</f>
        <v>15</v>
      </c>
      <c r="EA111" s="32">
        <f>SUMIFS('Planificación 2026-1'!S:S,'Planificación 2026-1'!X:X,C111,'Planificación 2026-1'!F:F,"FILIAL",'Planificación 2026-1'!Y:Y,"&lt;&gt;VIRTUAL",'Planificación 2026-1'!I:I,"&gt;2")</f>
        <v>0</v>
      </c>
      <c r="EB111" s="32">
        <f>SUMIFS('Planificación 2026-1'!S:S,'Planificación 2026-1'!X:X,C111,'Planificación 2026-1'!F:F,"PORUMA",'Planificación 2026-1'!Y:Y,"VIRTUAL",'Planificación 2026-1'!I:I,"&gt;2")</f>
        <v>0</v>
      </c>
      <c r="EC111" s="32">
        <f>SUMIFS('Planificación 2026-1'!S:S,'Planificación 2026-1'!X:X,C111,'Planificación 2026-1'!F:F,"PORUMA",'Planificación 2026-1'!Y:Y,"&lt;&gt;VIRTUAL",'Planificación 2026-1'!I:I,"&gt;2")</f>
        <v>0</v>
      </c>
      <c r="ED111" s="32">
        <f>SUMIFS('Planificación 2026-1'!S:S,'Planificación 2026-1'!X:X,C111,'Planificación 2026-1'!F:F,"HUAURA",'Planificación 2026-1'!Y:Y,"VIRTUAL",'Planificación 2026-1'!I:I,"&gt;2")</f>
        <v>0</v>
      </c>
      <c r="EE111" s="32">
        <f>SUMIFS('Planificación 2026-1'!S:S,'Planificación 2026-1'!X:X,C111,'Planificación 2026-1'!F:F,"HUAURA",'Planificación 2026-1'!Y:Y,"&lt;&gt;VIRTUAL",'Planificación 2026-1'!I:I,"&gt;2")</f>
        <v>0</v>
      </c>
      <c r="EF111" s="32">
        <f>SUMIFS('Planificación 2026-1'!S:S,'Planificación 2026-1'!X:X,C111,'Planificación 2026-1'!F:F,"PRINCIPAL",'Planificación 2026-1'!Y:Y,"VIRTUAL",'Planificación 2026-1'!I:I,"&lt;3")</f>
        <v>0</v>
      </c>
      <c r="EG111" s="32">
        <f>SUMIFS('Planificación 2026-1'!S:S,'Planificación 2026-1'!X:X,C111,'Planificación 2026-1'!F:F,"PRINCIPAL",'Planificación 2026-1'!Y:Y,"&lt;&gt;VIRTUAL",'Planificación 2026-1'!I:I,"&lt;3")</f>
        <v>0</v>
      </c>
      <c r="EH111" s="32">
        <f>SUMIFS('Planificación 2026-1'!S:S,'Planificación 2026-1'!X:X,C111,'Planificación 2026-1'!F:F,"SUNAMPE",'Planificación 2026-1'!Y:Y,"VIRTUAL",'Planificación 2026-1'!I:I,"&lt;3")</f>
        <v>0</v>
      </c>
      <c r="EI111" s="32">
        <f>SUMIFS('Planificación 2026-1'!S:S,'Planificación 2026-1'!X:X,C111,'Planificación 2026-1'!F:F,"SUNAMPE",'Planificación 2026-1'!Y:Y,"&lt;&gt;VIRTUAL",'Planificación 2026-1'!I:I,"&lt;3")</f>
        <v>0</v>
      </c>
      <c r="EJ111" s="32">
        <f>SUMIFS('Planificación 2026-1'!S:S,'Planificación 2026-1'!X:X,C111,'Planificación 2026-1'!F:F,"FILIAL",'Planificación 2026-1'!Y:Y,"VIRTUAL",'Planificación 2026-1'!I:I,"&lt;3")</f>
        <v>0</v>
      </c>
      <c r="EK111" s="32">
        <f>SUMIFS('Planificación 2026-1'!S:S,'Planificación 2026-1'!X:X,C111,'Planificación 2026-1'!F:F,"FILIAL",'Planificación 2026-1'!Y:Y,"&lt;&gt;VIRTUAL",'Planificación 2026-1'!I:I,"&lt;3")</f>
        <v>0</v>
      </c>
      <c r="EL111" s="32">
        <f>SUMIFS('Planificación 2026-1'!S:S,'Planificación 2026-1'!X:X,C111,'Planificación 2026-1'!F:F,"PORUMA",'Planificación 2026-1'!Y:Y,"VIRTUAL",'Planificación 2026-1'!I:I,"&lt;3")</f>
        <v>0</v>
      </c>
      <c r="EM111" s="32">
        <f>SUMIFS('Planificación 2026-1'!S:S,'Planificación 2026-1'!X:X,C111,'Planificación 2026-1'!F:F,"PORUMA",'Planificación 2026-1'!Y:Y,"&lt;&gt;VIRTUAL",'Planificación 2026-1'!I:I,"&lt;3")</f>
        <v>0</v>
      </c>
      <c r="EN111" s="32">
        <f>SUMIFS('Planificación 2026-1'!S:S,'Planificación 2026-1'!X:X,C111,'Planificación 2026-1'!F:F,"HUAURA",'Planificación 2026-1'!Y:Y,"VIRTUAL",'Planificación 2026-1'!I:I,"&lt;3")</f>
        <v>0</v>
      </c>
      <c r="EO111" s="32">
        <f>SUMIFS('Planificación 2026-1'!S:S,'Planificación 2026-1'!X:X,C111,'Planificación 2026-1'!F:F,"HUAURA",'Planificación 2026-1'!Y:Y,"&lt;&gt;VIRTUAL",'Planificación 2026-1'!I:I,"&lt;3")</f>
        <v>0</v>
      </c>
      <c r="EP111" s="32">
        <f t="shared" si="32"/>
        <v>15</v>
      </c>
      <c r="EQ111" s="32">
        <f t="shared" si="21"/>
        <v>0</v>
      </c>
      <c r="ER111" s="32">
        <f t="shared" si="22"/>
        <v>0</v>
      </c>
      <c r="ES111" s="32">
        <f t="shared" si="23"/>
        <v>3</v>
      </c>
      <c r="ET111" s="32">
        <f t="shared" si="24"/>
        <v>0</v>
      </c>
      <c r="EU111" s="32">
        <f t="shared" si="25"/>
        <v>18</v>
      </c>
      <c r="EV111" s="32" t="b">
        <f>EXACT(EU111,E111)</f>
        <v>1</v>
      </c>
      <c r="EW111" s="32"/>
      <c r="EX111" s="32">
        <f t="shared" si="14"/>
        <v>18</v>
      </c>
      <c r="EY111" s="32">
        <f t="shared" si="15"/>
        <v>0</v>
      </c>
      <c r="EZ111" s="32" t="b">
        <f>EXACT(SUM(EX111:EY111),E111)</f>
        <v>1</v>
      </c>
      <c r="FA111" s="32" t="str">
        <f t="shared" si="16"/>
        <v/>
      </c>
      <c r="FB111" s="32" t="str">
        <f t="shared" si="26"/>
        <v>VIRTUAL</v>
      </c>
    </row>
    <row r="112" spans="1:158">
      <c r="A112" s="33"/>
      <c r="B112" s="65">
        <v>109</v>
      </c>
      <c r="C112" s="32" t="s">
        <v>316</v>
      </c>
      <c r="D112" s="429">
        <v>46200886</v>
      </c>
      <c r="E112" s="62">
        <f>SUMIF('Planificación 2026-1'!X:X,C112,'Planificación 2026-1'!S:S)</f>
        <v>32</v>
      </c>
      <c r="F112" s="63" t="s">
        <v>199</v>
      </c>
      <c r="G112" s="454" t="s">
        <v>200</v>
      </c>
      <c r="H112" s="64" t="s">
        <v>38</v>
      </c>
      <c r="I112" s="64" t="s">
        <v>156</v>
      </c>
      <c r="J112" s="32" t="s">
        <v>38</v>
      </c>
      <c r="K112" s="32" t="s">
        <v>156</v>
      </c>
      <c r="L112" s="57" t="str">
        <f>IF(SUM(COUNTIFS('Planificación 2026-1'!F:F,"PRINCIPAL",'Planificación 2026-1'!X:X,C112,'Planificación 2026-1'!H:H,"AF"))&gt;0,"P01"," ")</f>
        <v xml:space="preserve"> </v>
      </c>
      <c r="M112" s="58" t="str">
        <f>IF(SUM(COUNTIFS('Planificación 2026-1'!F:F,"PRINCIPAL",'Planificación 2026-1'!X:X,C112,'Planificación 2026-1'!H:H,"EN"))&gt;0,"P02"," ")</f>
        <v xml:space="preserve"> </v>
      </c>
      <c r="N112" s="58" t="str">
        <f>IF(SUM(COUNTIFS('Planificación 2026-1'!F:F,"PRINCIPAL",'Planificación 2026-1'!X:X,C112,'Planificación 2026-1'!H:H,"IS"))&gt;0,"P03"," ")</f>
        <v xml:space="preserve"> </v>
      </c>
      <c r="O112" s="58" t="str">
        <f>IF(SUM(COUNTIFS('Planificación 2026-1'!F:F,"PRINCIPAL",'Planificación 2026-1'!X:X,C112,'Planificación 2026-1'!H:H,"PS"))&gt;0,"P04"," ")</f>
        <v xml:space="preserve"> </v>
      </c>
      <c r="P112" s="58"/>
      <c r="Q112" s="58" t="str">
        <f>IF(SUM(COUNTIFS('Planificación 2026-1'!F:F,"PRINCIPAL",'Planificación 2026-1'!X:X,C112,'Planificación 2026-1'!H:H,"IN"))&gt;0,"P06"," ")</f>
        <v xml:space="preserve"> </v>
      </c>
      <c r="R112" s="58" t="str">
        <f>IF(SUM(COUNTIFS('Planificación 2026-1'!F:F,"PRINCIPAL",'Planificación 2026-1'!X:X,C112,'Planificación 2026-1'!H:H,"CA"))&gt;0,"P07"," ")</f>
        <v xml:space="preserve"> </v>
      </c>
      <c r="S112" s="58" t="str">
        <f>IF(SUM(COUNTIFS('Planificación 2026-1'!F:F,"PRINCIPAL",'Planificación 2026-1'!X:X,C112,'Planificación 2026-1'!H:H,"DE"))&gt;0,"P08"," ")</f>
        <v xml:space="preserve"> </v>
      </c>
      <c r="T112" s="58" t="str">
        <f>IF(SUM(COUNTIFS('Planificación 2026-1'!F:F,"PRINCIPAL",'Planificación 2026-1'!X:X,C112,'Planificación 2026-1'!H:H,"OB"))&gt;0,"P09"," ")</f>
        <v xml:space="preserve"> </v>
      </c>
      <c r="U112" s="58" t="str">
        <f>IF(SUM(COUNTIFS('Planificación 2026-1'!F:F,"PRINCIPAL",'Planificación 2026-1'!X:X,C112,'Planificación 2026-1'!H:H,"MH"))&gt;0,"P31"," ")</f>
        <v xml:space="preserve"> </v>
      </c>
      <c r="V112" s="58" t="str">
        <f>IF(SUM(COUNTIFS('Planificación 2026-1'!F:F,"PRINCIPAL",'Planificación 2026-1'!X:X,C112,'Planificación 2026-1'!H:H,"IC"))&gt;0,"P32"," ")</f>
        <v xml:space="preserve"> </v>
      </c>
      <c r="W112" s="58" t="str">
        <f>IF(SUM(COUNTIFS('Planificación 2026-1'!F:F,"PRINCIPAL",'Planificación 2026-1'!X:X,C112,'Planificación 2026-1'!H:H,"AR"))&gt;0,"P34"," ")</f>
        <v xml:space="preserve"> </v>
      </c>
      <c r="X112" s="58" t="str">
        <f>IF(SUM(COUNTIFS('Planificación 2026-1'!F:F,"PRINCIPAL",'Planificación 2026-1'!X:X,C112,'Planificación 2026-1'!H:H,"T1"))&gt;0,"P35"," ")</f>
        <v xml:space="preserve"> </v>
      </c>
      <c r="Y112" s="58" t="str">
        <f>IF(SUM(COUNTIFS('Planificación 2026-1'!F:F,"PRINCIPAL",'Planificación 2026-1'!X:X,C112,'Planificación 2026-1'!H:H,"T3"))&gt;0,"P36"," ")</f>
        <v xml:space="preserve"> </v>
      </c>
      <c r="Z112" s="58" t="str">
        <f>IF(SUM(COUNTIFS('Planificación 2026-1'!F:F,"PRINCIPAL",'Planificación 2026-1'!X:X,C112,'Planificación 2026-1'!H:H,"T2"))&gt;0,"P37"," ")</f>
        <v xml:space="preserve"> </v>
      </c>
      <c r="AA112" s="58" t="str">
        <f>IF(SUM(COUNTIFS('Planificación 2026-1'!F:F,"PRINCIPAL",'Planificación 2026-1'!X:X,C112,'Planificación 2026-1'!H:H,"AE"))&gt;0,"P38"," ")</f>
        <v xml:space="preserve"> </v>
      </c>
      <c r="AB112" s="58" t="str">
        <f>IF(SUM(COUNTIFS('Planificación 2026-1'!F:F,"PRINCIPAL",'Planificación 2026-1'!X:X,C112,'Planificación 2026-1'!H:H,"T4"))&gt;0,"P55"," ")</f>
        <v xml:space="preserve"> </v>
      </c>
      <c r="AC112" s="58" t="str">
        <f>IF(SUM(COUNTIFS('Planificación 2026-1'!F:F,"FILIAL",'Planificación 2026-1'!X:X,C112,'Planificación 2026-1'!H:H,"AF"))&gt;0," P01"," ")</f>
        <v xml:space="preserve"> </v>
      </c>
      <c r="AD112" s="58" t="str">
        <f>IF(SUM(COUNTIFS('Planificación 2026-1'!F:F,"FILIAL",'Planificación 2026-1'!X:X,C112,'Planificación 2026-1'!H:H,"EN"))&gt;0,"P02"," ")</f>
        <v xml:space="preserve"> </v>
      </c>
      <c r="AE112" s="58" t="str">
        <f>IF(SUM(COUNTIFS('Planificación 2026-1'!F:F,"FILIAL",'Planificación 2026-1'!X:X,C112,'Planificación 2026-1'!H:H,"IS"))&gt;0,"P03"," ")</f>
        <v xml:space="preserve"> </v>
      </c>
      <c r="AF112" s="58" t="str">
        <f>IF(SUM(COUNTIFS('Planificación 2026-1'!F:F,"FILIAL",'Planificación 2026-1'!X:X,C112,'Planificación 2026-1'!H:H,"PS"))&gt;0,"P04"," ")</f>
        <v xml:space="preserve"> </v>
      </c>
      <c r="AG112" s="58"/>
      <c r="AH112" s="58" t="str">
        <f>IF(SUM(COUNTIFS('Planificación 2026-1'!F:F,"FILIAL",'Planificación 2026-1'!X:X,C112,'Planificación 2026-1'!H:H,"IN"))&gt;0,"P06"," ")</f>
        <v xml:space="preserve"> </v>
      </c>
      <c r="AI112" s="58" t="str">
        <f>IF(SUM(COUNTIFS('Planificación 2026-1'!F:F,"FILIAL",'Planificación 2026-1'!X:X,C112,'Planificación 2026-1'!H:H,"CA"))&gt;0,"P07"," ")</f>
        <v xml:space="preserve"> </v>
      </c>
      <c r="AJ112" s="58" t="str">
        <f>IF(SUM(COUNTIFS('Planificación 2026-1'!F:F,"FILIAL",'Planificación 2026-1'!X:X,C112,'Planificación 2026-1'!H:H,"DE"))&gt;0,"P08"," ")</f>
        <v xml:space="preserve"> </v>
      </c>
      <c r="AK112" s="58" t="str">
        <f>IF(SUM(COUNTIFS('Planificación 2026-1'!F:F,"FILIAL",'Planificación 2026-1'!X:X,C112,'Planificación 2026-1'!H:H,"OB"))&gt;0,"P09"," ")</f>
        <v>P09</v>
      </c>
      <c r="AL112" s="58" t="str">
        <f>IF(SUM(COUNTIFS('Planificación 2026-1'!F:F,"FILIAL",'Planificación 2026-1'!X:X,C112,'Planificación 2026-1'!H:H,"MH"))&gt;0,"P31"," ")</f>
        <v xml:space="preserve"> </v>
      </c>
      <c r="AM112" s="58" t="str">
        <f>IF(SUM(COUNTIFS('Planificación 2026-1'!F:F,"FILIAL",'Planificación 2026-1'!X:X,C112,'Planificación 2026-1'!H:H,"IC"))&gt;0,"P32"," ")</f>
        <v xml:space="preserve"> </v>
      </c>
      <c r="AN112" s="58" t="str">
        <f>IF(SUM(COUNTIFS('Planificación 2026-1'!F:F,"FILIAL",'Planificación 2026-1'!X:X,C112,'Planificación 2026-1'!H:H,"AR"))&gt;0,"P34"," ")</f>
        <v xml:space="preserve"> </v>
      </c>
      <c r="AO112" s="58" t="str">
        <f>IF(SUM(COUNTIFS('Planificación 2026-1'!F:F,"FILIAL",'Planificación 2026-1'!X:X,C112,'Planificación 2026-1'!H:H,"T1"))&gt;0,"P35"," ")</f>
        <v xml:space="preserve"> </v>
      </c>
      <c r="AP112" s="58" t="str">
        <f>IF(SUM(COUNTIFS('Planificación 2026-1'!F:F,"FILIAL",'Planificación 2026-1'!X:X,C112,'Planificación 2026-1'!H:H,"T3"))&gt;0,"P36"," ")</f>
        <v xml:space="preserve"> </v>
      </c>
      <c r="AQ112" s="58" t="str">
        <f>IF(SUM(COUNTIFS('Planificación 2026-1'!F:F,"FILIAL",'Planificación 2026-1'!X:X,C112,'Planificación 2026-1'!H:H,"T2"))&gt;0,"P37"," ")</f>
        <v xml:space="preserve"> </v>
      </c>
      <c r="AR112" s="58" t="str">
        <f>IF(SUM(COUNTIFS('Planificación 2026-1'!F:F,"FILIAL",'Planificación 2026-1'!X:X,C112,'Planificación 2026-1'!H:H,"AE"))&gt;0,"P38"," ")</f>
        <v xml:space="preserve"> </v>
      </c>
      <c r="AS112" s="58" t="str">
        <f>IF(SUM(COUNTIFS('Planificación 2026-1'!F:F,"FILIAL",'Planificación 2026-1'!X:X,C112,'Planificación 2026-1'!H:H,"T4"))&gt;0,"P55"," ")</f>
        <v xml:space="preserve"> </v>
      </c>
      <c r="AT112" s="58" t="str">
        <f>IF(SUM(COUNTIFS('Planificación 2026-1'!F:F,"SUNAMPE",'Planificación 2026-1'!X:X,C112,'Planificación 2026-1'!H:H,"AF"))&gt;0," P01"," ")</f>
        <v xml:space="preserve"> </v>
      </c>
      <c r="AU112" s="58" t="str">
        <f>IF(SUM(COUNTIFS('Planificación 2026-1'!F:F,"SUNAMPE",'Planificación 2026-1'!X:X,C112,'Planificación 2026-1'!H:H,"EN"))&gt;0,"P02"," ")</f>
        <v xml:space="preserve"> </v>
      </c>
      <c r="AV112" s="58" t="str">
        <f>IF(SUM(COUNTIFS('Planificación 2026-1'!F:F,"SUNAMPE",'Planificación 2026-1'!X:X,C112,'Planificación 2026-1'!H:H,"IS"))&gt;0,"P03"," ")</f>
        <v xml:space="preserve"> </v>
      </c>
      <c r="AW112" s="58" t="str">
        <f>IF(SUM(COUNTIFS('Planificación 2026-1'!F:F,"SUNAMPE",'Planificación 2026-1'!X:X,C112,'Planificación 2026-1'!H:H,"PS"))&gt;0,"P04"," ")</f>
        <v xml:space="preserve"> </v>
      </c>
      <c r="AX112" s="58"/>
      <c r="AY112" s="58" t="str">
        <f>IF(SUM(COUNTIFS('Planificación 2026-1'!F:F,"SUNAMPE",'Planificación 2026-1'!X:X,C112,'Planificación 2026-1'!H:H,"IN"))&gt;0,"P06"," ")</f>
        <v xml:space="preserve"> </v>
      </c>
      <c r="AZ112" s="58" t="str">
        <f>IF(SUM(COUNTIFS('Planificación 2026-1'!F:F,"SUNAMPE",'Planificación 2026-1'!X:X,C112,'Planificación 2026-1'!H:H,"CA"))&gt;0,"P07"," ")</f>
        <v xml:space="preserve"> </v>
      </c>
      <c r="BA112" s="58" t="str">
        <f>IF(SUM(COUNTIFS('Planificación 2026-1'!F:F,"SUNAMPE",'Planificación 2026-1'!X:X,C112,'Planificación 2026-1'!H:H,"DE"))&gt;0,"P08"," ")</f>
        <v xml:space="preserve"> </v>
      </c>
      <c r="BB112" s="58" t="str">
        <f>IF(SUM(COUNTIFS('Planificación 2026-1'!F:F,"SUNAMPE",'Planificación 2026-1'!X:X,C112,'Planificación 2026-1'!H:H,"OB"))&gt;0,"P09"," ")</f>
        <v xml:space="preserve"> </v>
      </c>
      <c r="BC112" s="58" t="str">
        <f>IF(SUM(COUNTIFS('Planificación 2026-1'!F:F,"SUNAMPE",'Planificación 2026-1'!X:X,C112,'Planificación 2026-1'!H:H,"MH"))&gt;0,"P31"," ")</f>
        <v xml:space="preserve"> </v>
      </c>
      <c r="BD112" s="58" t="str">
        <f>IF(SUM(COUNTIFS('Planificación 2026-1'!F:F,"SUNAMPE",'Planificación 2026-1'!X:X,C112,'Planificación 2026-1'!H:H,"IC"))&gt;0,"P32"," ")</f>
        <v xml:space="preserve"> </v>
      </c>
      <c r="BE112" s="58" t="str">
        <f>IF(SUM(COUNTIFS('Planificación 2026-1'!F:F,"SUNAMPE",'Planificación 2026-1'!X:X,C112,'Planificación 2026-1'!H:H,"AR"))&gt;0,"P34"," ")</f>
        <v xml:space="preserve"> </v>
      </c>
      <c r="BF112" s="58" t="str">
        <f>IF(SUM(COUNTIFS('Planificación 2026-1'!F:F,"SUNAMPE",'Planificación 2026-1'!X:X,C112,'Planificación 2026-1'!H:H,"T1"))&gt;0,"P35"," ")</f>
        <v xml:space="preserve"> </v>
      </c>
      <c r="BG112" s="58" t="str">
        <f>IF(SUM(COUNTIFS('Planificación 2026-1'!F:F,"SUNAMPE",'Planificación 2026-1'!X:X,C112,'Planificación 2026-1'!H:H,"T3"))&gt;0,"P36"," ")</f>
        <v xml:space="preserve"> </v>
      </c>
      <c r="BH112" s="58" t="str">
        <f>IF(SUM(COUNTIFS('Planificación 2026-1'!F:F,"SUNAMPE",'Planificación 2026-1'!X:X,C112,'Planificación 2026-1'!H:H,"T2"))&gt;0,"P37"," ")</f>
        <v xml:space="preserve"> </v>
      </c>
      <c r="BI112" s="58" t="str">
        <f>IF(SUM(COUNTIFS('Planificación 2026-1'!F:F,"SUNAMPE",'Planificación 2026-1'!X:X,C112,'Planificación 2026-1'!H:H,"AE"))&gt;0,"P38"," ")</f>
        <v xml:space="preserve"> </v>
      </c>
      <c r="BJ112" s="58" t="str">
        <f>IF(SUM(COUNTIFS('Planificación 2026-1'!F:F,"SUNAMPE",'Planificación 2026-1'!X:X,C112,'Planificación 2026-1'!H:H,"T4"))&gt;0,"P55"," ")</f>
        <v xml:space="preserve"> </v>
      </c>
      <c r="BK112" s="58" t="str">
        <f>IF(SUM(COUNTIFS('Planificación 2026-1'!F:F,"HUAURA",'Planificación 2026-1'!X:X,C112,'Planificación 2026-1'!H:H,"AF"))&gt;0," P01"," ")</f>
        <v xml:space="preserve"> </v>
      </c>
      <c r="BL112" s="58" t="str">
        <f>IF(SUM(COUNTIFS('Planificación 2026-1'!F:F,"HUAURA",'Planificación 2026-1'!X:X,C112,'Planificación 2026-1'!H:H,"EN"))&gt;0,"P02"," ")</f>
        <v xml:space="preserve"> </v>
      </c>
      <c r="BM112" s="58" t="str">
        <f>IF(SUM(COUNTIFS('Planificación 2026-1'!F:F,"HUAURA",'Planificación 2026-1'!X:X,C112,'Planificación 2026-1'!H:H,"IS"))&gt;0,"P03"," ")</f>
        <v xml:space="preserve"> </v>
      </c>
      <c r="BN112" s="58" t="str">
        <f>IF(SUM(COUNTIFS('Planificación 2026-1'!F:F,"HUAURA",'Planificación 2026-1'!X:X,C112,'Planificación 2026-1'!H:H,"PS"))&gt;0,"P04"," ")</f>
        <v xml:space="preserve"> </v>
      </c>
      <c r="BO112" s="58"/>
      <c r="BP112" s="58" t="str">
        <f>IF(SUM(COUNTIFS('Planificación 2026-1'!F:F,"HUAURA",'Planificación 2026-1'!X:X,C112,'Planificación 2026-1'!H:H,"IN"))&gt;0,"P06"," ")</f>
        <v xml:space="preserve"> </v>
      </c>
      <c r="BQ112" s="58" t="str">
        <f>IF(SUM(COUNTIFS('Planificación 2026-1'!F:F,"HUAURA",'Planificación 2026-1'!X:X,C112,'Planificación 2026-1'!H:H,"CA"))&gt;0,"P07"," ")</f>
        <v xml:space="preserve"> </v>
      </c>
      <c r="BR112" s="58" t="str">
        <f>IF(SUM(COUNTIFS('Planificación 2026-1'!F:F,"HUAURA",'Planificación 2026-1'!X:X,C112,'Planificación 2026-1'!H:H,"DE"))&gt;0,"P08"," ")</f>
        <v xml:space="preserve"> </v>
      </c>
      <c r="BS112" s="58" t="str">
        <f>IF(SUM(COUNTIFS('Planificación 2026-1'!F:F,"HUAURA",'Planificación 2026-1'!X:X,C112,'Planificación 2026-1'!H:H,"OB"))&gt;0,"P09"," ")</f>
        <v xml:space="preserve"> </v>
      </c>
      <c r="BT112" s="58" t="str">
        <f>IF(SUM(COUNTIFS('Planificación 2026-1'!F:F,"HUAURA",'Planificación 2026-1'!X:X,C112,'Planificación 2026-1'!H:H,"MH"))&gt;0,"P31"," ")</f>
        <v xml:space="preserve"> </v>
      </c>
      <c r="BU112" s="58" t="str">
        <f>IF(SUM(COUNTIFS('Planificación 2026-1'!F:F,"HUAURA",'Planificación 2026-1'!X:X,C112,'Planificación 2026-1'!H:H,"IC"))&gt;0,"P32"," ")</f>
        <v xml:space="preserve"> </v>
      </c>
      <c r="BV112" s="58" t="str">
        <f>IF(SUM(COUNTIFS('Planificación 2026-1'!F:F,"HUAURA",'Planificación 2026-1'!X:X,C112,'Planificación 2026-1'!H:H,"AR"))&gt;0,"P34"," ")</f>
        <v xml:space="preserve"> </v>
      </c>
      <c r="BW112" s="58" t="str">
        <f>IF(SUM(COUNTIFS('Planificación 2026-1'!F:F,"HUAURA",'Planificación 2026-1'!X:X,C112,'Planificación 2026-1'!H:H,"T1"))&gt;0,"P35"," ")</f>
        <v xml:space="preserve"> </v>
      </c>
      <c r="BX112" s="58" t="str">
        <f>IF(SUM(COUNTIFS('Planificación 2026-1'!F:F,"HUAURA",'Planificación 2026-1'!X:X,C112,'Planificación 2026-1'!H:H,"T3"))&gt;0,"P36"," ")</f>
        <v xml:space="preserve"> </v>
      </c>
      <c r="BY112" s="58" t="str">
        <f>IF(SUM(COUNTIFS('Planificación 2026-1'!F:F,"HUAURA",'Planificación 2026-1'!X:X,C112,'Planificación 2026-1'!H:H,"T2"))&gt;0,"P37"," ")</f>
        <v xml:space="preserve"> </v>
      </c>
      <c r="BZ112" s="58" t="str">
        <f>IF(SUM(COUNTIFS('Planificación 2026-1'!F:F,"HUAURA",'Planificación 2026-1'!X:X,C112,'Planificación 2026-1'!H:H,"AE"))&gt;0,"P38"," ")</f>
        <v xml:space="preserve"> </v>
      </c>
      <c r="CA112" s="58" t="str">
        <f>IF(SUM(COUNTIFS('Planificación 2026-1'!F:F,"HUAURA",'Planificación 2026-1'!X:X,C112,'Planificación 2026-1'!H:H,"T4"))&gt;0,"P55"," ")</f>
        <v xml:space="preserve"> </v>
      </c>
      <c r="CB112" s="59">
        <f>SUMIFS('Planificación 2026-1'!S:S,'Planificación 2026-1'!X:X,C112,'Planificación 2026-1'!H:H,"AF",'Planificación 2026-1'!I:I,"&gt;2")</f>
        <v>0</v>
      </c>
      <c r="CC112" s="59">
        <f>SUMIFS('Planificación 2026-1'!S:S,'Planificación 2026-1'!X:X,C112,'Planificación 2026-1'!H:H,"EN",'Planificación 2026-1'!I:I,"&gt;2")</f>
        <v>0</v>
      </c>
      <c r="CD112" s="59">
        <f>SUMIFS('Planificación 2026-1'!S:S,'Planificación 2026-1'!X:X,C112,'Planificación 2026-1'!H:H,"IS",'Planificación 2026-1'!I:I,"&gt;2")</f>
        <v>0</v>
      </c>
      <c r="CE112" s="59">
        <f>SUMIFS('Planificación 2026-1'!S:S,'Planificación 2026-1'!X:X,C112,'Planificación 2026-1'!H:H,"PS",'Planificación 2026-1'!I:I,"&gt;2")</f>
        <v>0</v>
      </c>
      <c r="CF112" s="59">
        <f>SUMIFS('Planificación 2026-1'!S:S,'Planificación 2026-1'!X:X,C112,'Planificación 2026-1'!H:H,"IN",'Planificación 2026-1'!I:I,"&gt;2")</f>
        <v>0</v>
      </c>
      <c r="CG112" s="59">
        <f>SUMIFS('Planificación 2026-1'!S:S,'Planificación 2026-1'!X:X,C112,'Planificación 2026-1'!H:H,"CA",'Planificación 2026-1'!I:I,"&gt;2")</f>
        <v>0</v>
      </c>
      <c r="CH112" s="59">
        <f>SUMIFS('Planificación 2026-1'!S:S,'Planificación 2026-1'!X:X,C112,'Planificación 2026-1'!H:H,"DE",'Planificación 2026-1'!I:I,"&gt;2")</f>
        <v>0</v>
      </c>
      <c r="CI112" s="59">
        <f>SUMIFS('Planificación 2026-1'!S:S,'Planificación 2026-1'!X:X,C112,'Planificación 2026-1'!H:H,"OB",'Planificación 2026-1'!I:I,"&gt;2")</f>
        <v>32</v>
      </c>
      <c r="CJ112" s="59">
        <f>SUMIFS('Planificación 2026-1'!S:S,'Planificación 2026-1'!X:X,C112,'Planificación 2026-1'!H:H,"MH",'Planificación 2026-1'!I:I,"&gt;2")</f>
        <v>0</v>
      </c>
      <c r="CK112" s="59">
        <f>SUMIFS('Planificación 2026-1'!S:S,'Planificación 2026-1'!X:X,C112,'Planificación 2026-1'!H:H,"IC",'Planificación 2026-1'!I:I,"&gt;2")</f>
        <v>0</v>
      </c>
      <c r="CL112" s="59">
        <f>SUMIFS('Planificación 2026-1'!S:S,'Planificación 2026-1'!X:X,C112,'Planificación 2026-1'!H:H,"AR",'Planificación 2026-1'!I:I,"&gt;2")</f>
        <v>0</v>
      </c>
      <c r="CM112" s="59">
        <f>SUMIFS('Planificación 2026-1'!S:S,'Planificación 2026-1'!X:X,C112,'Planificación 2026-1'!H:H,"AE",'Planificación 2026-1'!I:I,"&gt;2")</f>
        <v>0</v>
      </c>
      <c r="CN112" s="59">
        <f>SUMIFS('Planificación 2026-1'!S:S,'Planificación 2026-1'!X:X,C112,'Planificación 2026-1'!H:H,"T1",'Planificación 2026-1'!I:I,"&gt;2")</f>
        <v>0</v>
      </c>
      <c r="CO112" s="59">
        <f>SUMIFS('Planificación 2026-1'!S:S,'Planificación 2026-1'!X:X,C112,'Planificación 2026-1'!H:H,"T3",'Planificación 2026-1'!I:I,"&gt;2")</f>
        <v>0</v>
      </c>
      <c r="CP112" s="59">
        <f>SUMIFS('Planificación 2026-1'!S:S,'Planificación 2026-1'!X:X,C112,'Planificación 2026-1'!H:H,"T2",'Planificación 2026-1'!I:I,"&gt;2")</f>
        <v>0</v>
      </c>
      <c r="CQ112" s="59">
        <f>SUMIFS('Planificación 2026-1'!S:S,'Planificación 2026-1'!X:X,C112,'Planificación 2026-1'!H:H,"T4",'Planificación 2026-1'!I:I,"&gt;2")</f>
        <v>0</v>
      </c>
      <c r="CR112" s="59">
        <f>SUMIFS('Planificación 2026-1'!S:S,'Planificación 2026-1'!X:X,C112,'Planificación 2026-1'!H:H,"AF",'Planificación 2026-1'!I:I,"&lt;3")</f>
        <v>0</v>
      </c>
      <c r="CS112" s="59">
        <f>SUMIFS('Planificación 2026-1'!S:S,'Planificación 2026-1'!X:X,C112,'Planificación 2026-1'!H:H,"EN",'Planificación 2026-1'!I:I,"&lt;3")</f>
        <v>0</v>
      </c>
      <c r="CT112" s="59">
        <f>SUMIFS('Planificación 2026-1'!S:S,'Planificación 2026-1'!X:X,C112,'Planificación 2026-1'!H:H,"IS",'Planificación 2026-1'!I:I,"&lt;3")</f>
        <v>0</v>
      </c>
      <c r="CU112" s="59">
        <f>SUMIFS('Planificación 2026-1'!S:S,'Planificación 2026-1'!X:X,C112,'Planificación 2026-1'!H:H,"PS",'Planificación 2026-1'!I:I,"&lt;3")</f>
        <v>0</v>
      </c>
      <c r="CV112" s="59">
        <f>SUMIFS('Planificación 2026-1'!S:S,'Planificación 2026-1'!X:X,C112,'Planificación 2026-1'!H:H,"IN",'Planificación 2026-1'!I:I,"&lt;3")</f>
        <v>0</v>
      </c>
      <c r="CW112" s="59">
        <f>SUMIFS('Planificación 2026-1'!S:S,'Planificación 2026-1'!X:X,C112,'Planificación 2026-1'!H:H,"CA",'Planificación 2026-1'!I:I,"&lt;3")</f>
        <v>0</v>
      </c>
      <c r="CX112" s="59">
        <f>SUMIFS('Planificación 2026-1'!S:S,'Planificación 2026-1'!X:X,C112,'Planificación 2026-1'!H:H,"DE",'Planificación 2026-1'!I:I,"&lt;3")</f>
        <v>0</v>
      </c>
      <c r="CY112" s="59">
        <f>SUMIFS('Planificación 2026-1'!S:S,'Planificación 2026-1'!X:X,C112,'Planificación 2026-1'!H:H,"OB",'Planificación 2026-1'!I:I,"&lt;3")</f>
        <v>0</v>
      </c>
      <c r="CZ112" s="59">
        <f>SUMIFS('Planificación 2026-1'!S:S,'Planificación 2026-1'!X:X,C112,'Planificación 2026-1'!H:H,"MH",'Planificación 2026-1'!I:I,"&lt;3")</f>
        <v>0</v>
      </c>
      <c r="DA112" s="59">
        <f>SUMIFS('Planificación 2026-1'!S:S,'Planificación 2026-1'!X:X,C112,'Planificación 2026-1'!H:H,"IC",'Planificación 2026-1'!I:I,"&lt;3")</f>
        <v>0</v>
      </c>
      <c r="DB112" s="59">
        <f>SUMIFS('Planificación 2026-1'!S:S,'Planificación 2026-1'!X:X,C112,'Planificación 2026-1'!H:H,"AR",'Planificación 2026-1'!I:I,"&lt;3")</f>
        <v>0</v>
      </c>
      <c r="DC112" s="59">
        <f>SUMIFS('Planificación 2026-1'!S:S,'Planificación 2026-1'!X:X,C112,'Planificación 2026-1'!H:H,"AE",'Planificación 2026-1'!I:I,"&lt;3")</f>
        <v>0</v>
      </c>
      <c r="DD112" s="59">
        <f>SUMIFS('Planificación 2026-1'!S:S,'Planificación 2026-1'!X:X,C112,'Planificación 2026-1'!H:H,"T1",'Planificación 2026-1'!I:I,"&lt;3")</f>
        <v>0</v>
      </c>
      <c r="DE112" s="59">
        <f>SUMIFS('Planificación 2026-1'!S:S,'Planificación 2026-1'!X:X,C112,'Planificación 2026-1'!H:H,"T3",'Planificación 2026-1'!I:I,"&lt;3")</f>
        <v>0</v>
      </c>
      <c r="DF112" s="59">
        <f>SUMIFS('Planificación 2026-1'!S:S,'Planificación 2026-1'!X:X,C112,'Planificación 2026-1'!H:H,"T2",'Planificación 2026-1'!I:I,"&lt;3")</f>
        <v>0</v>
      </c>
      <c r="DG112" s="59">
        <f>SUMIFS('Planificación 2026-1'!S:S,'Planificación 2026-1'!X:X,C112,'Planificación 2026-1'!H:H,"T4",'Planificación 2026-1'!I:I,"&lt;3")</f>
        <v>0</v>
      </c>
      <c r="DH112" s="58" t="str">
        <f t="shared" si="17"/>
        <v/>
      </c>
      <c r="DI112" s="27">
        <f>IF(C112="","",SUMIFS('Planificación 2026-1'!S:S,'Planificación 2026-1'!X:X,C112,'Planificación 2026-1'!F:F,"PRINCIPAL",'Planificación 2026-1'!Y:Y,"VIRTUAL"))</f>
        <v>0</v>
      </c>
      <c r="DJ112" s="27">
        <f>IF(C112="","",SUMIFS('Planificación 2026-1'!S:S,'Planificación 2026-1'!X:X,C112,'Planificación 2026-1'!F:F,"PRINCIPAL",'Planificación 2026-1'!Y:Y,"PRESENCIAL"))</f>
        <v>0</v>
      </c>
      <c r="DK112" s="27">
        <f>IF(C112="","",SUMIFS('Planificación 2026-1'!S:S,'Planificación 2026-1'!X:X,C112,'Planificación 2026-1'!F:F,"PRINCIPAL",'Planificación 2026-1'!Y:Y,"HIBRIDO PRESENCIAL"))</f>
        <v>0</v>
      </c>
      <c r="DL112" s="58" t="str">
        <f t="shared" si="18"/>
        <v>P09</v>
      </c>
      <c r="DM112" s="58">
        <f>IF(C112="","",SUMIFS('Planificación 2026-1'!S:S,'Planificación 2026-1'!X:X,C112,'Planificación 2026-1'!F:F,"FILIAL",'Planificación 2026-1'!Y:Y,"VIRTUAL"))</f>
        <v>26</v>
      </c>
      <c r="DN112" s="60">
        <f>IF(C112="","",SUMIFS('Planificación 2026-1'!S:S,'Planificación 2026-1'!X:X,C112,'Planificación 2026-1'!F:F,"FILIAL",'Planificación 2026-1'!Y:Y,"PRESENCIAL"))</f>
        <v>6</v>
      </c>
      <c r="DO112" s="29">
        <f>IF(C112="","",SUMIFS('Planificación 2026-1'!S:S,'Planificación 2026-1'!X:X,C112,'Planificación 2026-1'!F:F,"FILIAL",'Planificación 2026-1'!Y:Y,"HIBRIDO PRESENCIAL"))</f>
        <v>0</v>
      </c>
      <c r="DP112" s="61" t="str">
        <f t="shared" si="19"/>
        <v/>
      </c>
      <c r="DQ112" s="58">
        <f>IF(C112="","",SUMIFS('Planificación 2026-1'!S:S,'Planificación 2026-1'!X:X,C112,'Planificación 2026-1'!F:F,"SUNAMPE",'Planificación 2026-1'!Y:Y,"VIRTUAL"))</f>
        <v>0</v>
      </c>
      <c r="DR112" s="29">
        <f>IF(C112="","",SUMIFS('Planificación 2026-1'!S:S,'Planificación 2026-1'!X:X,C112,'Planificación 2026-1'!F:F,"SUNAMPE",'Planificación 2026-1'!Y:Y,"PRESENCIAL"))</f>
        <v>0</v>
      </c>
      <c r="DS112" s="61" t="str">
        <f t="shared" si="20"/>
        <v/>
      </c>
      <c r="DT112" s="58">
        <f>IF(C112="","",SUMIFS('Planificación 2026-1'!S:S,'Planificación 2026-1'!X:X,C112,'Planificación 2026-1'!F:F,"HUAURA",'Planificación 2026-1'!Y:Y,"VIRTUAL"))</f>
        <v>0</v>
      </c>
      <c r="DU112" s="29">
        <f>IF(C112="","",SUMIFS('Planificación 2026-1'!S:S,'Planificación 2026-1'!X:X,C112,'Planificación 2026-1'!F:F,"HUAURA",'Planificación 2026-1'!Y:Y,"PRESENCIAL"))</f>
        <v>0</v>
      </c>
      <c r="DV112" s="32">
        <f>SUMIFS('Planificación 2026-1'!S:S,'Planificación 2026-1'!X:X,C112,'Planificación 2026-1'!F:F,"PRINCIPAL",'Planificación 2026-1'!Y:Y,"VIRTUAL",'Planificación 2026-1'!I:I,"&gt;2")</f>
        <v>0</v>
      </c>
      <c r="DW112" s="32">
        <f>SUMIFS('Planificación 2026-1'!S:S,'Planificación 2026-1'!X:X,C112,'Planificación 2026-1'!F:F,"PRINCIPAL",'Planificación 2026-1'!Y:Y,"&lt;&gt;VIRTUAL",'Planificación 2026-1'!I:I,"&gt;2")</f>
        <v>0</v>
      </c>
      <c r="DX112" s="32">
        <f>SUMIFS('Planificación 2026-1'!S:S,'Planificación 2026-1'!X:X,C112,'Planificación 2026-1'!F:F,"SUNAMPE",'Planificación 2026-1'!Y:Y,"VIRTUAL",'Planificación 2026-1'!I:I,"&gt;2")</f>
        <v>0</v>
      </c>
      <c r="DY112" s="32">
        <f>SUMIFS('Planificación 2026-1'!S:S,'Planificación 2026-1'!X:X,C112,'Planificación 2026-1'!F:F,"SUNAMPE",'Planificación 2026-1'!Y:Y,"&lt;&gt;VIRTUAL",'Planificación 2026-1'!I:I,"&gt;2")</f>
        <v>0</v>
      </c>
      <c r="DZ112" s="32">
        <f>SUMIFS('Planificación 2026-1'!S:S,'Planificación 2026-1'!X:X,C112,'Planificación 2026-1'!F:F,"FILIAL",'Planificación 2026-1'!Y:Y,"VIRTUAL",'Planificación 2026-1'!I:I,"&gt;2")</f>
        <v>26</v>
      </c>
      <c r="EA112" s="32">
        <f>SUMIFS('Planificación 2026-1'!S:S,'Planificación 2026-1'!X:X,C112,'Planificación 2026-1'!F:F,"FILIAL",'Planificación 2026-1'!Y:Y,"&lt;&gt;VIRTUAL",'Planificación 2026-1'!I:I,"&gt;2")</f>
        <v>6</v>
      </c>
      <c r="EB112" s="32">
        <f>SUMIFS('Planificación 2026-1'!S:S,'Planificación 2026-1'!X:X,C112,'Planificación 2026-1'!F:F,"PORUMA",'Planificación 2026-1'!Y:Y,"VIRTUAL",'Planificación 2026-1'!I:I,"&gt;2")</f>
        <v>0</v>
      </c>
      <c r="EC112" s="32">
        <f>SUMIFS('Planificación 2026-1'!S:S,'Planificación 2026-1'!X:X,C112,'Planificación 2026-1'!F:F,"PORUMA",'Planificación 2026-1'!Y:Y,"&lt;&gt;VIRTUAL",'Planificación 2026-1'!I:I,"&gt;2")</f>
        <v>0</v>
      </c>
      <c r="ED112" s="32">
        <f>SUMIFS('Planificación 2026-1'!S:S,'Planificación 2026-1'!X:X,C112,'Planificación 2026-1'!F:F,"HUAURA",'Planificación 2026-1'!Y:Y,"VIRTUAL",'Planificación 2026-1'!I:I,"&gt;2")</f>
        <v>0</v>
      </c>
      <c r="EE112" s="32">
        <f>SUMIFS('Planificación 2026-1'!S:S,'Planificación 2026-1'!X:X,C112,'Planificación 2026-1'!F:F,"HUAURA",'Planificación 2026-1'!Y:Y,"&lt;&gt;VIRTUAL",'Planificación 2026-1'!I:I,"&gt;2")</f>
        <v>0</v>
      </c>
      <c r="EF112" s="32">
        <f>SUMIFS('Planificación 2026-1'!S:S,'Planificación 2026-1'!X:X,C112,'Planificación 2026-1'!F:F,"PRINCIPAL",'Planificación 2026-1'!Y:Y,"VIRTUAL",'Planificación 2026-1'!I:I,"&lt;3")</f>
        <v>0</v>
      </c>
      <c r="EG112" s="32">
        <f>SUMIFS('Planificación 2026-1'!S:S,'Planificación 2026-1'!X:X,C112,'Planificación 2026-1'!F:F,"PRINCIPAL",'Planificación 2026-1'!Y:Y,"&lt;&gt;VIRTUAL",'Planificación 2026-1'!I:I,"&lt;3")</f>
        <v>0</v>
      </c>
      <c r="EH112" s="32">
        <f>SUMIFS('Planificación 2026-1'!S:S,'Planificación 2026-1'!X:X,C112,'Planificación 2026-1'!F:F,"SUNAMPE",'Planificación 2026-1'!Y:Y,"VIRTUAL",'Planificación 2026-1'!I:I,"&lt;3")</f>
        <v>0</v>
      </c>
      <c r="EI112" s="32">
        <f>SUMIFS('Planificación 2026-1'!S:S,'Planificación 2026-1'!X:X,C112,'Planificación 2026-1'!F:F,"SUNAMPE",'Planificación 2026-1'!Y:Y,"&lt;&gt;VIRTUAL",'Planificación 2026-1'!I:I,"&lt;3")</f>
        <v>0</v>
      </c>
      <c r="EJ112" s="32">
        <f>SUMIFS('Planificación 2026-1'!S:S,'Planificación 2026-1'!X:X,C112,'Planificación 2026-1'!F:F,"FILIAL",'Planificación 2026-1'!Y:Y,"VIRTUAL",'Planificación 2026-1'!I:I,"&lt;3")</f>
        <v>0</v>
      </c>
      <c r="EK112" s="32">
        <f>SUMIFS('Planificación 2026-1'!S:S,'Planificación 2026-1'!X:X,C112,'Planificación 2026-1'!F:F,"FILIAL",'Planificación 2026-1'!Y:Y,"&lt;&gt;VIRTUAL",'Planificación 2026-1'!I:I,"&lt;3")</f>
        <v>0</v>
      </c>
      <c r="EL112" s="32">
        <f>SUMIFS('Planificación 2026-1'!S:S,'Planificación 2026-1'!X:X,C112,'Planificación 2026-1'!F:F,"PORUMA",'Planificación 2026-1'!Y:Y,"VIRTUAL",'Planificación 2026-1'!I:I,"&lt;3")</f>
        <v>0</v>
      </c>
      <c r="EM112" s="32">
        <f>SUMIFS('Planificación 2026-1'!S:S,'Planificación 2026-1'!X:X,C112,'Planificación 2026-1'!F:F,"PORUMA",'Planificación 2026-1'!Y:Y,"&lt;&gt;VIRTUAL",'Planificación 2026-1'!I:I,"&lt;3")</f>
        <v>0</v>
      </c>
      <c r="EN112" s="32">
        <f>SUMIFS('Planificación 2026-1'!S:S,'Planificación 2026-1'!X:X,C112,'Planificación 2026-1'!F:F,"HUAURA",'Planificación 2026-1'!Y:Y,"VIRTUAL",'Planificación 2026-1'!I:I,"&lt;3")</f>
        <v>0</v>
      </c>
      <c r="EO112" s="32">
        <f>SUMIFS('Planificación 2026-1'!S:S,'Planificación 2026-1'!X:X,C112,'Planificación 2026-1'!F:F,"HUAURA",'Planificación 2026-1'!Y:Y,"&lt;&gt;VIRTUAL",'Planificación 2026-1'!I:I,"&lt;3")</f>
        <v>0</v>
      </c>
      <c r="EP112" s="32">
        <f t="shared" si="32"/>
        <v>32</v>
      </c>
      <c r="EQ112" s="32">
        <f t="shared" si="21"/>
        <v>0</v>
      </c>
      <c r="ER112" s="32">
        <f t="shared" si="22"/>
        <v>0</v>
      </c>
      <c r="ES112" s="32">
        <f t="shared" si="23"/>
        <v>0</v>
      </c>
      <c r="ET112" s="32">
        <f t="shared" si="24"/>
        <v>0</v>
      </c>
      <c r="EU112" s="32">
        <f t="shared" si="25"/>
        <v>32</v>
      </c>
      <c r="EV112" s="32" t="b">
        <f>EXACT(EU112,E112)</f>
        <v>1</v>
      </c>
      <c r="EW112" s="32"/>
      <c r="EX112" s="32">
        <f t="shared" si="14"/>
        <v>26</v>
      </c>
      <c r="EY112" s="32">
        <f t="shared" si="15"/>
        <v>6</v>
      </c>
      <c r="EZ112" s="32" t="b">
        <f>EXACT(SUM(EX112:EY112),E112)</f>
        <v>1</v>
      </c>
      <c r="FA112" s="32" t="str">
        <f t="shared" si="16"/>
        <v>FILIAL-HUAURA</v>
      </c>
      <c r="FB112" s="32" t="str">
        <f t="shared" si="26"/>
        <v>MAS VIRTUAL</v>
      </c>
    </row>
    <row r="113" spans="1:158">
      <c r="A113" s="33"/>
      <c r="B113" s="65">
        <v>110</v>
      </c>
      <c r="C113" s="32" t="s">
        <v>317</v>
      </c>
      <c r="D113" s="429">
        <v>21815710</v>
      </c>
      <c r="E113" s="62">
        <f>SUMIF('Planificación 2026-1'!X:X,C113,'Planificación 2026-1'!S:S)</f>
        <v>33</v>
      </c>
      <c r="F113" s="63" t="s">
        <v>199</v>
      </c>
      <c r="G113" s="454" t="s">
        <v>200</v>
      </c>
      <c r="H113" s="64" t="s">
        <v>181</v>
      </c>
      <c r="I113" s="64" t="s">
        <v>152</v>
      </c>
      <c r="J113" s="32" t="s">
        <v>181</v>
      </c>
      <c r="K113" s="32" t="s">
        <v>152</v>
      </c>
      <c r="L113" s="57" t="str">
        <f>IF(SUM(COUNTIFS('Planificación 2026-1'!F:F,"PRINCIPAL",'Planificación 2026-1'!X:X,C113,'Planificación 2026-1'!H:H,"AF"))&gt;0,"P01"," ")</f>
        <v xml:space="preserve"> </v>
      </c>
      <c r="M113" s="58" t="str">
        <f>IF(SUM(COUNTIFS('Planificación 2026-1'!F:F,"PRINCIPAL",'Planificación 2026-1'!X:X,C113,'Planificación 2026-1'!H:H,"EN"))&gt;0,"P02"," ")</f>
        <v xml:space="preserve"> </v>
      </c>
      <c r="N113" s="58" t="str">
        <f>IF(SUM(COUNTIFS('Planificación 2026-1'!F:F,"PRINCIPAL",'Planificación 2026-1'!X:X,C113,'Planificación 2026-1'!H:H,"IS"))&gt;0,"P03"," ")</f>
        <v xml:space="preserve"> </v>
      </c>
      <c r="O113" s="58" t="str">
        <f>IF(SUM(COUNTIFS('Planificación 2026-1'!F:F,"PRINCIPAL",'Planificación 2026-1'!X:X,C113,'Planificación 2026-1'!H:H,"PS"))&gt;0,"P04"," ")</f>
        <v>P04</v>
      </c>
      <c r="P113" s="58"/>
      <c r="Q113" s="58" t="str">
        <f>IF(SUM(COUNTIFS('Planificación 2026-1'!F:F,"PRINCIPAL",'Planificación 2026-1'!X:X,C113,'Planificación 2026-1'!H:H,"IN"))&gt;0,"P06"," ")</f>
        <v xml:space="preserve"> </v>
      </c>
      <c r="R113" s="58" t="str">
        <f>IF(SUM(COUNTIFS('Planificación 2026-1'!F:F,"PRINCIPAL",'Planificación 2026-1'!X:X,C113,'Planificación 2026-1'!H:H,"CA"))&gt;0,"P07"," ")</f>
        <v xml:space="preserve"> </v>
      </c>
      <c r="S113" s="58" t="str">
        <f>IF(SUM(COUNTIFS('Planificación 2026-1'!F:F,"PRINCIPAL",'Planificación 2026-1'!X:X,C113,'Planificación 2026-1'!H:H,"DE"))&gt;0,"P08"," ")</f>
        <v xml:space="preserve"> </v>
      </c>
      <c r="T113" s="58" t="str">
        <f>IF(SUM(COUNTIFS('Planificación 2026-1'!F:F,"PRINCIPAL",'Planificación 2026-1'!X:X,C113,'Planificación 2026-1'!H:H,"OB"))&gt;0,"P09"," ")</f>
        <v xml:space="preserve"> </v>
      </c>
      <c r="U113" s="58" t="str">
        <f>IF(SUM(COUNTIFS('Planificación 2026-1'!F:F,"PRINCIPAL",'Planificación 2026-1'!X:X,C113,'Planificación 2026-1'!H:H,"MH"))&gt;0,"P31"," ")</f>
        <v xml:space="preserve"> </v>
      </c>
      <c r="V113" s="58" t="str">
        <f>IF(SUM(COUNTIFS('Planificación 2026-1'!F:F,"PRINCIPAL",'Planificación 2026-1'!X:X,C113,'Planificación 2026-1'!H:H,"IC"))&gt;0,"P32"," ")</f>
        <v xml:space="preserve"> </v>
      </c>
      <c r="W113" s="58" t="str">
        <f>IF(SUM(COUNTIFS('Planificación 2026-1'!F:F,"PRINCIPAL",'Planificación 2026-1'!X:X,C113,'Planificación 2026-1'!H:H,"AR"))&gt;0,"P34"," ")</f>
        <v xml:space="preserve"> </v>
      </c>
      <c r="X113" s="58" t="str">
        <f>IF(SUM(COUNTIFS('Planificación 2026-1'!F:F,"PRINCIPAL",'Planificación 2026-1'!X:X,C113,'Planificación 2026-1'!H:H,"T1"))&gt;0,"P35"," ")</f>
        <v xml:space="preserve"> </v>
      </c>
      <c r="Y113" s="58" t="str">
        <f>IF(SUM(COUNTIFS('Planificación 2026-1'!F:F,"PRINCIPAL",'Planificación 2026-1'!X:X,C113,'Planificación 2026-1'!H:H,"T3"))&gt;0,"P36"," ")</f>
        <v xml:space="preserve"> </v>
      </c>
      <c r="Z113" s="58" t="str">
        <f>IF(SUM(COUNTIFS('Planificación 2026-1'!F:F,"PRINCIPAL",'Planificación 2026-1'!X:X,C113,'Planificación 2026-1'!H:H,"T2"))&gt;0,"P37"," ")</f>
        <v xml:space="preserve"> </v>
      </c>
      <c r="AA113" s="58" t="str">
        <f>IF(SUM(COUNTIFS('Planificación 2026-1'!F:F,"PRINCIPAL",'Planificación 2026-1'!X:X,C113,'Planificación 2026-1'!H:H,"AE"))&gt;0,"P38"," ")</f>
        <v xml:space="preserve"> </v>
      </c>
      <c r="AB113" s="58" t="str">
        <f>IF(SUM(COUNTIFS('Planificación 2026-1'!F:F,"PRINCIPAL",'Planificación 2026-1'!X:X,C113,'Planificación 2026-1'!H:H,"T4"))&gt;0,"P55"," ")</f>
        <v xml:space="preserve"> </v>
      </c>
      <c r="AC113" s="58" t="str">
        <f>IF(SUM(COUNTIFS('Planificación 2026-1'!F:F,"FILIAL",'Planificación 2026-1'!X:X,C113,'Planificación 2026-1'!H:H,"AF"))&gt;0," P01"," ")</f>
        <v xml:space="preserve"> </v>
      </c>
      <c r="AD113" s="58" t="str">
        <f>IF(SUM(COUNTIFS('Planificación 2026-1'!F:F,"FILIAL",'Planificación 2026-1'!X:X,C113,'Planificación 2026-1'!H:H,"EN"))&gt;0,"P02"," ")</f>
        <v xml:space="preserve"> </v>
      </c>
      <c r="AE113" s="58" t="str">
        <f>IF(SUM(COUNTIFS('Planificación 2026-1'!F:F,"FILIAL",'Planificación 2026-1'!X:X,C113,'Planificación 2026-1'!H:H,"IS"))&gt;0,"P03"," ")</f>
        <v xml:space="preserve"> </v>
      </c>
      <c r="AF113" s="58" t="str">
        <f>IF(SUM(COUNTIFS('Planificación 2026-1'!F:F,"FILIAL",'Planificación 2026-1'!X:X,C113,'Planificación 2026-1'!H:H,"PS"))&gt;0,"P04"," ")</f>
        <v xml:space="preserve"> </v>
      </c>
      <c r="AG113" s="58"/>
      <c r="AH113" s="58" t="str">
        <f>IF(SUM(COUNTIFS('Planificación 2026-1'!F:F,"FILIAL",'Planificación 2026-1'!X:X,C113,'Planificación 2026-1'!H:H,"IN"))&gt;0,"P06"," ")</f>
        <v xml:space="preserve"> </v>
      </c>
      <c r="AI113" s="58" t="str">
        <f>IF(SUM(COUNTIFS('Planificación 2026-1'!F:F,"FILIAL",'Planificación 2026-1'!X:X,C113,'Planificación 2026-1'!H:H,"CA"))&gt;0,"P07"," ")</f>
        <v xml:space="preserve"> </v>
      </c>
      <c r="AJ113" s="58" t="str">
        <f>IF(SUM(COUNTIFS('Planificación 2026-1'!F:F,"FILIAL",'Planificación 2026-1'!X:X,C113,'Planificación 2026-1'!H:H,"DE"))&gt;0,"P08"," ")</f>
        <v xml:space="preserve"> </v>
      </c>
      <c r="AK113" s="58" t="str">
        <f>IF(SUM(COUNTIFS('Planificación 2026-1'!F:F,"FILIAL",'Planificación 2026-1'!X:X,C113,'Planificación 2026-1'!H:H,"OB"))&gt;0,"P09"," ")</f>
        <v xml:space="preserve"> </v>
      </c>
      <c r="AL113" s="58" t="str">
        <f>IF(SUM(COUNTIFS('Planificación 2026-1'!F:F,"FILIAL",'Planificación 2026-1'!X:X,C113,'Planificación 2026-1'!H:H,"MH"))&gt;0,"P31"," ")</f>
        <v xml:space="preserve"> </v>
      </c>
      <c r="AM113" s="58" t="str">
        <f>IF(SUM(COUNTIFS('Planificación 2026-1'!F:F,"FILIAL",'Planificación 2026-1'!X:X,C113,'Planificación 2026-1'!H:H,"IC"))&gt;0,"P32"," ")</f>
        <v xml:space="preserve"> </v>
      </c>
      <c r="AN113" s="58" t="str">
        <f>IF(SUM(COUNTIFS('Planificación 2026-1'!F:F,"FILIAL",'Planificación 2026-1'!X:X,C113,'Planificación 2026-1'!H:H,"AR"))&gt;0,"P34"," ")</f>
        <v xml:space="preserve"> </v>
      </c>
      <c r="AO113" s="58" t="str">
        <f>IF(SUM(COUNTIFS('Planificación 2026-1'!F:F,"FILIAL",'Planificación 2026-1'!X:X,C113,'Planificación 2026-1'!H:H,"T1"))&gt;0,"P35"," ")</f>
        <v xml:space="preserve"> </v>
      </c>
      <c r="AP113" s="58" t="str">
        <f>IF(SUM(COUNTIFS('Planificación 2026-1'!F:F,"FILIAL",'Planificación 2026-1'!X:X,C113,'Planificación 2026-1'!H:H,"T3"))&gt;0,"P36"," ")</f>
        <v xml:space="preserve"> </v>
      </c>
      <c r="AQ113" s="58" t="str">
        <f>IF(SUM(COUNTIFS('Planificación 2026-1'!F:F,"FILIAL",'Planificación 2026-1'!X:X,C113,'Planificación 2026-1'!H:H,"T2"))&gt;0,"P37"," ")</f>
        <v xml:space="preserve"> </v>
      </c>
      <c r="AR113" s="58" t="str">
        <f>IF(SUM(COUNTIFS('Planificación 2026-1'!F:F,"FILIAL",'Planificación 2026-1'!X:X,C113,'Planificación 2026-1'!H:H,"AE"))&gt;0,"P38"," ")</f>
        <v xml:space="preserve"> </v>
      </c>
      <c r="AS113" s="58" t="str">
        <f>IF(SUM(COUNTIFS('Planificación 2026-1'!F:F,"FILIAL",'Planificación 2026-1'!X:X,C113,'Planificación 2026-1'!H:H,"T4"))&gt;0,"P55"," ")</f>
        <v xml:space="preserve"> </v>
      </c>
      <c r="AT113" s="58" t="str">
        <f>IF(SUM(COUNTIFS('Planificación 2026-1'!F:F,"SUNAMPE",'Planificación 2026-1'!X:X,C113,'Planificación 2026-1'!H:H,"AF"))&gt;0," P01"," ")</f>
        <v xml:space="preserve"> </v>
      </c>
      <c r="AU113" s="58" t="str">
        <f>IF(SUM(COUNTIFS('Planificación 2026-1'!F:F,"SUNAMPE",'Planificación 2026-1'!X:X,C113,'Planificación 2026-1'!H:H,"EN"))&gt;0,"P02"," ")</f>
        <v xml:space="preserve"> </v>
      </c>
      <c r="AV113" s="58" t="str">
        <f>IF(SUM(COUNTIFS('Planificación 2026-1'!F:F,"SUNAMPE",'Planificación 2026-1'!X:X,C113,'Planificación 2026-1'!H:H,"IS"))&gt;0,"P03"," ")</f>
        <v xml:space="preserve"> </v>
      </c>
      <c r="AW113" s="58" t="str">
        <f>IF(SUM(COUNTIFS('Planificación 2026-1'!F:F,"SUNAMPE",'Planificación 2026-1'!X:X,C113,'Planificación 2026-1'!H:H,"PS"))&gt;0,"P04"," ")</f>
        <v xml:space="preserve"> </v>
      </c>
      <c r="AX113" s="58"/>
      <c r="AY113" s="58" t="str">
        <f>IF(SUM(COUNTIFS('Planificación 2026-1'!F:F,"SUNAMPE",'Planificación 2026-1'!X:X,C113,'Planificación 2026-1'!H:H,"IN"))&gt;0,"P06"," ")</f>
        <v xml:space="preserve"> </v>
      </c>
      <c r="AZ113" s="58" t="str">
        <f>IF(SUM(COUNTIFS('Planificación 2026-1'!F:F,"SUNAMPE",'Planificación 2026-1'!X:X,C113,'Planificación 2026-1'!H:H,"CA"))&gt;0,"P07"," ")</f>
        <v xml:space="preserve"> </v>
      </c>
      <c r="BA113" s="58" t="str">
        <f>IF(SUM(COUNTIFS('Planificación 2026-1'!F:F,"SUNAMPE",'Planificación 2026-1'!X:X,C113,'Planificación 2026-1'!H:H,"DE"))&gt;0,"P08"," ")</f>
        <v xml:space="preserve"> </v>
      </c>
      <c r="BB113" s="58" t="str">
        <f>IF(SUM(COUNTIFS('Planificación 2026-1'!F:F,"SUNAMPE",'Planificación 2026-1'!X:X,C113,'Planificación 2026-1'!H:H,"OB"))&gt;0,"P09"," ")</f>
        <v xml:space="preserve"> </v>
      </c>
      <c r="BC113" s="58" t="str">
        <f>IF(SUM(COUNTIFS('Planificación 2026-1'!F:F,"SUNAMPE",'Planificación 2026-1'!X:X,C113,'Planificación 2026-1'!H:H,"MH"))&gt;0,"P31"," ")</f>
        <v xml:space="preserve"> </v>
      </c>
      <c r="BD113" s="58" t="str">
        <f>IF(SUM(COUNTIFS('Planificación 2026-1'!F:F,"SUNAMPE",'Planificación 2026-1'!X:X,C113,'Planificación 2026-1'!H:H,"IC"))&gt;0,"P32"," ")</f>
        <v xml:space="preserve"> </v>
      </c>
      <c r="BE113" s="58" t="str">
        <f>IF(SUM(COUNTIFS('Planificación 2026-1'!F:F,"SUNAMPE",'Planificación 2026-1'!X:X,C113,'Planificación 2026-1'!H:H,"AR"))&gt;0,"P34"," ")</f>
        <v xml:space="preserve"> </v>
      </c>
      <c r="BF113" s="58" t="str">
        <f>IF(SUM(COUNTIFS('Planificación 2026-1'!F:F,"SUNAMPE",'Planificación 2026-1'!X:X,C113,'Planificación 2026-1'!H:H,"T1"))&gt;0,"P35"," ")</f>
        <v xml:space="preserve"> </v>
      </c>
      <c r="BG113" s="58" t="str">
        <f>IF(SUM(COUNTIFS('Planificación 2026-1'!F:F,"SUNAMPE",'Planificación 2026-1'!X:X,C113,'Planificación 2026-1'!H:H,"T3"))&gt;0,"P36"," ")</f>
        <v xml:space="preserve"> </v>
      </c>
      <c r="BH113" s="58" t="str">
        <f>IF(SUM(COUNTIFS('Planificación 2026-1'!F:F,"SUNAMPE",'Planificación 2026-1'!X:X,C113,'Planificación 2026-1'!H:H,"T2"))&gt;0,"P37"," ")</f>
        <v xml:space="preserve"> </v>
      </c>
      <c r="BI113" s="58" t="str">
        <f>IF(SUM(COUNTIFS('Planificación 2026-1'!F:F,"SUNAMPE",'Planificación 2026-1'!X:X,C113,'Planificación 2026-1'!H:H,"AE"))&gt;0,"P38"," ")</f>
        <v xml:space="preserve"> </v>
      </c>
      <c r="BJ113" s="58" t="str">
        <f>IF(SUM(COUNTIFS('Planificación 2026-1'!F:F,"SUNAMPE",'Planificación 2026-1'!X:X,C113,'Planificación 2026-1'!H:H,"T4"))&gt;0,"P55"," ")</f>
        <v xml:space="preserve"> </v>
      </c>
      <c r="BK113" s="58" t="str">
        <f>IF(SUM(COUNTIFS('Planificación 2026-1'!F:F,"HUAURA",'Planificación 2026-1'!X:X,C113,'Planificación 2026-1'!H:H,"AF"))&gt;0," P01"," ")</f>
        <v xml:space="preserve"> </v>
      </c>
      <c r="BL113" s="58" t="str">
        <f>IF(SUM(COUNTIFS('Planificación 2026-1'!F:F,"HUAURA",'Planificación 2026-1'!X:X,C113,'Planificación 2026-1'!H:H,"EN"))&gt;0,"P02"," ")</f>
        <v xml:space="preserve"> </v>
      </c>
      <c r="BM113" s="58" t="str">
        <f>IF(SUM(COUNTIFS('Planificación 2026-1'!F:F,"HUAURA",'Planificación 2026-1'!X:X,C113,'Planificación 2026-1'!H:H,"IS"))&gt;0,"P03"," ")</f>
        <v xml:space="preserve"> </v>
      </c>
      <c r="BN113" s="58" t="str">
        <f>IF(SUM(COUNTIFS('Planificación 2026-1'!F:F,"HUAURA",'Planificación 2026-1'!X:X,C113,'Planificación 2026-1'!H:H,"PS"))&gt;0,"P04"," ")</f>
        <v xml:space="preserve"> </v>
      </c>
      <c r="BO113" s="58"/>
      <c r="BP113" s="58" t="str">
        <f>IF(SUM(COUNTIFS('Planificación 2026-1'!F:F,"HUAURA",'Planificación 2026-1'!X:X,C113,'Planificación 2026-1'!H:H,"IN"))&gt;0,"P06"," ")</f>
        <v xml:space="preserve"> </v>
      </c>
      <c r="BQ113" s="58" t="str">
        <f>IF(SUM(COUNTIFS('Planificación 2026-1'!F:F,"HUAURA",'Planificación 2026-1'!X:X,C113,'Planificación 2026-1'!H:H,"CA"))&gt;0,"P07"," ")</f>
        <v xml:space="preserve"> </v>
      </c>
      <c r="BR113" s="58" t="str">
        <f>IF(SUM(COUNTIFS('Planificación 2026-1'!F:F,"HUAURA",'Planificación 2026-1'!X:X,C113,'Planificación 2026-1'!H:H,"DE"))&gt;0,"P08"," ")</f>
        <v xml:space="preserve"> </v>
      </c>
      <c r="BS113" s="58" t="str">
        <f>IF(SUM(COUNTIFS('Planificación 2026-1'!F:F,"HUAURA",'Planificación 2026-1'!X:X,C113,'Planificación 2026-1'!H:H,"OB"))&gt;0,"P09"," ")</f>
        <v xml:space="preserve"> </v>
      </c>
      <c r="BT113" s="58" t="str">
        <f>IF(SUM(COUNTIFS('Planificación 2026-1'!F:F,"HUAURA",'Planificación 2026-1'!X:X,C113,'Planificación 2026-1'!H:H,"MH"))&gt;0,"P31"," ")</f>
        <v xml:space="preserve"> </v>
      </c>
      <c r="BU113" s="58" t="str">
        <f>IF(SUM(COUNTIFS('Planificación 2026-1'!F:F,"HUAURA",'Planificación 2026-1'!X:X,C113,'Planificación 2026-1'!H:H,"IC"))&gt;0,"P32"," ")</f>
        <v xml:space="preserve"> </v>
      </c>
      <c r="BV113" s="58" t="str">
        <f>IF(SUM(COUNTIFS('Planificación 2026-1'!F:F,"HUAURA",'Planificación 2026-1'!X:X,C113,'Planificación 2026-1'!H:H,"AR"))&gt;0,"P34"," ")</f>
        <v xml:space="preserve"> </v>
      </c>
      <c r="BW113" s="58" t="str">
        <f>IF(SUM(COUNTIFS('Planificación 2026-1'!F:F,"HUAURA",'Planificación 2026-1'!X:X,C113,'Planificación 2026-1'!H:H,"T1"))&gt;0,"P35"," ")</f>
        <v xml:space="preserve"> </v>
      </c>
      <c r="BX113" s="58" t="str">
        <f>IF(SUM(COUNTIFS('Planificación 2026-1'!F:F,"HUAURA",'Planificación 2026-1'!X:X,C113,'Planificación 2026-1'!H:H,"T3"))&gt;0,"P36"," ")</f>
        <v xml:space="preserve"> </v>
      </c>
      <c r="BY113" s="58" t="str">
        <f>IF(SUM(COUNTIFS('Planificación 2026-1'!F:F,"HUAURA",'Planificación 2026-1'!X:X,C113,'Planificación 2026-1'!H:H,"T2"))&gt;0,"P37"," ")</f>
        <v xml:space="preserve"> </v>
      </c>
      <c r="BZ113" s="58" t="str">
        <f>IF(SUM(COUNTIFS('Planificación 2026-1'!F:F,"HUAURA",'Planificación 2026-1'!X:X,C113,'Planificación 2026-1'!H:H,"AE"))&gt;0,"P38"," ")</f>
        <v xml:space="preserve"> </v>
      </c>
      <c r="CA113" s="58" t="str">
        <f>IF(SUM(COUNTIFS('Planificación 2026-1'!F:F,"HUAURA",'Planificación 2026-1'!X:X,C113,'Planificación 2026-1'!H:H,"T4"))&gt;0,"P55"," ")</f>
        <v xml:space="preserve"> </v>
      </c>
      <c r="CB113" s="59">
        <f>SUMIFS('Planificación 2026-1'!S:S,'Planificación 2026-1'!X:X,C113,'Planificación 2026-1'!H:H,"AF",'Planificación 2026-1'!I:I,"&gt;2")</f>
        <v>0</v>
      </c>
      <c r="CC113" s="59">
        <f>SUMIFS('Planificación 2026-1'!S:S,'Planificación 2026-1'!X:X,C113,'Planificación 2026-1'!H:H,"EN",'Planificación 2026-1'!I:I,"&gt;2")</f>
        <v>0</v>
      </c>
      <c r="CD113" s="59">
        <f>SUMIFS('Planificación 2026-1'!S:S,'Planificación 2026-1'!X:X,C113,'Planificación 2026-1'!H:H,"IS",'Planificación 2026-1'!I:I,"&gt;2")</f>
        <v>0</v>
      </c>
      <c r="CE113" s="59">
        <f>SUMIFS('Planificación 2026-1'!S:S,'Planificación 2026-1'!X:X,C113,'Planificación 2026-1'!H:H,"PS",'Planificación 2026-1'!I:I,"&gt;2")</f>
        <v>33</v>
      </c>
      <c r="CF113" s="59">
        <f>SUMIFS('Planificación 2026-1'!S:S,'Planificación 2026-1'!X:X,C113,'Planificación 2026-1'!H:H,"IN",'Planificación 2026-1'!I:I,"&gt;2")</f>
        <v>0</v>
      </c>
      <c r="CG113" s="59">
        <f>SUMIFS('Planificación 2026-1'!S:S,'Planificación 2026-1'!X:X,C113,'Planificación 2026-1'!H:H,"CA",'Planificación 2026-1'!I:I,"&gt;2")</f>
        <v>0</v>
      </c>
      <c r="CH113" s="59">
        <f>SUMIFS('Planificación 2026-1'!S:S,'Planificación 2026-1'!X:X,C113,'Planificación 2026-1'!H:H,"DE",'Planificación 2026-1'!I:I,"&gt;2")</f>
        <v>0</v>
      </c>
      <c r="CI113" s="59">
        <f>SUMIFS('Planificación 2026-1'!S:S,'Planificación 2026-1'!X:X,C113,'Planificación 2026-1'!H:H,"OB",'Planificación 2026-1'!I:I,"&gt;2")</f>
        <v>0</v>
      </c>
      <c r="CJ113" s="59">
        <f>SUMIFS('Planificación 2026-1'!S:S,'Planificación 2026-1'!X:X,C113,'Planificación 2026-1'!H:H,"MH",'Planificación 2026-1'!I:I,"&gt;2")</f>
        <v>0</v>
      </c>
      <c r="CK113" s="59">
        <f>SUMIFS('Planificación 2026-1'!S:S,'Planificación 2026-1'!X:X,C113,'Planificación 2026-1'!H:H,"IC",'Planificación 2026-1'!I:I,"&gt;2")</f>
        <v>0</v>
      </c>
      <c r="CL113" s="59">
        <f>SUMIFS('Planificación 2026-1'!S:S,'Planificación 2026-1'!X:X,C113,'Planificación 2026-1'!H:H,"AR",'Planificación 2026-1'!I:I,"&gt;2")</f>
        <v>0</v>
      </c>
      <c r="CM113" s="59">
        <f>SUMIFS('Planificación 2026-1'!S:S,'Planificación 2026-1'!X:X,C113,'Planificación 2026-1'!H:H,"AE",'Planificación 2026-1'!I:I,"&gt;2")</f>
        <v>0</v>
      </c>
      <c r="CN113" s="59">
        <f>SUMIFS('Planificación 2026-1'!S:S,'Planificación 2026-1'!X:X,C113,'Planificación 2026-1'!H:H,"T1",'Planificación 2026-1'!I:I,"&gt;2")</f>
        <v>0</v>
      </c>
      <c r="CO113" s="59">
        <f>SUMIFS('Planificación 2026-1'!S:S,'Planificación 2026-1'!X:X,C113,'Planificación 2026-1'!H:H,"T3",'Planificación 2026-1'!I:I,"&gt;2")</f>
        <v>0</v>
      </c>
      <c r="CP113" s="59">
        <f>SUMIFS('Planificación 2026-1'!S:S,'Planificación 2026-1'!X:X,C113,'Planificación 2026-1'!H:H,"T2",'Planificación 2026-1'!I:I,"&gt;2")</f>
        <v>0</v>
      </c>
      <c r="CQ113" s="59">
        <f>SUMIFS('Planificación 2026-1'!S:S,'Planificación 2026-1'!X:X,C113,'Planificación 2026-1'!H:H,"T4",'Planificación 2026-1'!I:I,"&gt;2")</f>
        <v>0</v>
      </c>
      <c r="CR113" s="59">
        <f>SUMIFS('Planificación 2026-1'!S:S,'Planificación 2026-1'!X:X,C113,'Planificación 2026-1'!H:H,"AF",'Planificación 2026-1'!I:I,"&lt;3")</f>
        <v>0</v>
      </c>
      <c r="CS113" s="59">
        <f>SUMIFS('Planificación 2026-1'!S:S,'Planificación 2026-1'!X:X,C113,'Planificación 2026-1'!H:H,"EN",'Planificación 2026-1'!I:I,"&lt;3")</f>
        <v>0</v>
      </c>
      <c r="CT113" s="59">
        <f>SUMIFS('Planificación 2026-1'!S:S,'Planificación 2026-1'!X:X,C113,'Planificación 2026-1'!H:H,"IS",'Planificación 2026-1'!I:I,"&lt;3")</f>
        <v>0</v>
      </c>
      <c r="CU113" s="59">
        <f>SUMIFS('Planificación 2026-1'!S:S,'Planificación 2026-1'!X:X,C113,'Planificación 2026-1'!H:H,"PS",'Planificación 2026-1'!I:I,"&lt;3")</f>
        <v>0</v>
      </c>
      <c r="CV113" s="59">
        <f>SUMIFS('Planificación 2026-1'!S:S,'Planificación 2026-1'!X:X,C113,'Planificación 2026-1'!H:H,"IN",'Planificación 2026-1'!I:I,"&lt;3")</f>
        <v>0</v>
      </c>
      <c r="CW113" s="59">
        <f>SUMIFS('Planificación 2026-1'!S:S,'Planificación 2026-1'!X:X,C113,'Planificación 2026-1'!H:H,"CA",'Planificación 2026-1'!I:I,"&lt;3")</f>
        <v>0</v>
      </c>
      <c r="CX113" s="59">
        <f>SUMIFS('Planificación 2026-1'!S:S,'Planificación 2026-1'!X:X,C113,'Planificación 2026-1'!H:H,"DE",'Planificación 2026-1'!I:I,"&lt;3")</f>
        <v>0</v>
      </c>
      <c r="CY113" s="59">
        <f>SUMIFS('Planificación 2026-1'!S:S,'Planificación 2026-1'!X:X,C113,'Planificación 2026-1'!H:H,"OB",'Planificación 2026-1'!I:I,"&lt;3")</f>
        <v>0</v>
      </c>
      <c r="CZ113" s="59">
        <f>SUMIFS('Planificación 2026-1'!S:S,'Planificación 2026-1'!X:X,C113,'Planificación 2026-1'!H:H,"MH",'Planificación 2026-1'!I:I,"&lt;3")</f>
        <v>0</v>
      </c>
      <c r="DA113" s="59">
        <f>SUMIFS('Planificación 2026-1'!S:S,'Planificación 2026-1'!X:X,C113,'Planificación 2026-1'!H:H,"IC",'Planificación 2026-1'!I:I,"&lt;3")</f>
        <v>0</v>
      </c>
      <c r="DB113" s="59">
        <f>SUMIFS('Planificación 2026-1'!S:S,'Planificación 2026-1'!X:X,C113,'Planificación 2026-1'!H:H,"AR",'Planificación 2026-1'!I:I,"&lt;3")</f>
        <v>0</v>
      </c>
      <c r="DC113" s="59">
        <f>SUMIFS('Planificación 2026-1'!S:S,'Planificación 2026-1'!X:X,C113,'Planificación 2026-1'!H:H,"AE",'Planificación 2026-1'!I:I,"&lt;3")</f>
        <v>0</v>
      </c>
      <c r="DD113" s="59">
        <f>SUMIFS('Planificación 2026-1'!S:S,'Planificación 2026-1'!X:X,C113,'Planificación 2026-1'!H:H,"T1",'Planificación 2026-1'!I:I,"&lt;3")</f>
        <v>0</v>
      </c>
      <c r="DE113" s="59">
        <f>SUMIFS('Planificación 2026-1'!S:S,'Planificación 2026-1'!X:X,C113,'Planificación 2026-1'!H:H,"T3",'Planificación 2026-1'!I:I,"&lt;3")</f>
        <v>0</v>
      </c>
      <c r="DF113" s="59">
        <f>SUMIFS('Planificación 2026-1'!S:S,'Planificación 2026-1'!X:X,C113,'Planificación 2026-1'!H:H,"T2",'Planificación 2026-1'!I:I,"&lt;3")</f>
        <v>0</v>
      </c>
      <c r="DG113" s="59">
        <f>SUMIFS('Planificación 2026-1'!S:S,'Planificación 2026-1'!X:X,C113,'Planificación 2026-1'!H:H,"T4",'Planificación 2026-1'!I:I,"&lt;3")</f>
        <v>0</v>
      </c>
      <c r="DH113" s="58" t="str">
        <f t="shared" si="17"/>
        <v>P04</v>
      </c>
      <c r="DI113" s="27">
        <f>IF(C113="","",SUMIFS('Planificación 2026-1'!S:S,'Planificación 2026-1'!X:X,C113,'Planificación 2026-1'!F:F,"PRINCIPAL",'Planificación 2026-1'!Y:Y,"VIRTUAL"))</f>
        <v>5</v>
      </c>
      <c r="DJ113" s="27">
        <f>IF(C113="","",SUMIFS('Planificación 2026-1'!S:S,'Planificación 2026-1'!X:X,C113,'Planificación 2026-1'!F:F,"PRINCIPAL",'Planificación 2026-1'!Y:Y,"PRESENCIAL"))</f>
        <v>28</v>
      </c>
      <c r="DK113" s="27">
        <f>IF(C113="","",SUMIFS('Planificación 2026-1'!S:S,'Planificación 2026-1'!X:X,C113,'Planificación 2026-1'!F:F,"PRINCIPAL",'Planificación 2026-1'!Y:Y,"HIBRIDO PRESENCIAL"))</f>
        <v>0</v>
      </c>
      <c r="DL113" s="58" t="str">
        <f t="shared" si="18"/>
        <v/>
      </c>
      <c r="DM113" s="58">
        <f>IF(C113="","",SUMIFS('Planificación 2026-1'!S:S,'Planificación 2026-1'!X:X,C113,'Planificación 2026-1'!F:F,"FILIAL",'Planificación 2026-1'!Y:Y,"VIRTUAL"))</f>
        <v>0</v>
      </c>
      <c r="DN113" s="60">
        <f>IF(C113="","",SUMIFS('Planificación 2026-1'!S:S,'Planificación 2026-1'!X:X,C113,'Planificación 2026-1'!F:F,"FILIAL",'Planificación 2026-1'!Y:Y,"PRESENCIAL"))</f>
        <v>0</v>
      </c>
      <c r="DO113" s="29">
        <f>IF(C113="","",SUMIFS('Planificación 2026-1'!S:S,'Planificación 2026-1'!X:X,C113,'Planificación 2026-1'!F:F,"FILIAL",'Planificación 2026-1'!Y:Y,"HIBRIDO PRESENCIAL"))</f>
        <v>0</v>
      </c>
      <c r="DP113" s="61" t="str">
        <f t="shared" si="19"/>
        <v/>
      </c>
      <c r="DQ113" s="58">
        <f>IF(C113="","",SUMIFS('Planificación 2026-1'!S:S,'Planificación 2026-1'!X:X,C113,'Planificación 2026-1'!F:F,"SUNAMPE",'Planificación 2026-1'!Y:Y,"VIRTUAL"))</f>
        <v>0</v>
      </c>
      <c r="DR113" s="29">
        <f>IF(C113="","",SUMIFS('Planificación 2026-1'!S:S,'Planificación 2026-1'!X:X,C113,'Planificación 2026-1'!F:F,"SUNAMPE",'Planificación 2026-1'!Y:Y,"PRESENCIAL"))</f>
        <v>0</v>
      </c>
      <c r="DS113" s="61" t="str">
        <f t="shared" si="20"/>
        <v/>
      </c>
      <c r="DT113" s="58">
        <f>IF(C113="","",SUMIFS('Planificación 2026-1'!S:S,'Planificación 2026-1'!X:X,C113,'Planificación 2026-1'!F:F,"HUAURA",'Planificación 2026-1'!Y:Y,"VIRTUAL"))</f>
        <v>0</v>
      </c>
      <c r="DU113" s="29">
        <f>IF(C113="","",SUMIFS('Planificación 2026-1'!S:S,'Planificación 2026-1'!X:X,C113,'Planificación 2026-1'!F:F,"HUAURA",'Planificación 2026-1'!Y:Y,"PRESENCIAL"))</f>
        <v>0</v>
      </c>
      <c r="DV113" s="32">
        <f>SUMIFS('Planificación 2026-1'!S:S,'Planificación 2026-1'!X:X,C113,'Planificación 2026-1'!F:F,"PRINCIPAL",'Planificación 2026-1'!Y:Y,"VIRTUAL",'Planificación 2026-1'!I:I,"&gt;2")</f>
        <v>5</v>
      </c>
      <c r="DW113" s="32">
        <f>SUMIFS('Planificación 2026-1'!S:S,'Planificación 2026-1'!X:X,C113,'Planificación 2026-1'!F:F,"PRINCIPAL",'Planificación 2026-1'!Y:Y,"&lt;&gt;VIRTUAL",'Planificación 2026-1'!I:I,"&gt;2")</f>
        <v>28</v>
      </c>
      <c r="DX113" s="32">
        <f>SUMIFS('Planificación 2026-1'!S:S,'Planificación 2026-1'!X:X,C113,'Planificación 2026-1'!F:F,"SUNAMPE",'Planificación 2026-1'!Y:Y,"VIRTUAL",'Planificación 2026-1'!I:I,"&gt;2")</f>
        <v>0</v>
      </c>
      <c r="DY113" s="32">
        <f>SUMIFS('Planificación 2026-1'!S:S,'Planificación 2026-1'!X:X,C113,'Planificación 2026-1'!F:F,"SUNAMPE",'Planificación 2026-1'!Y:Y,"&lt;&gt;VIRTUAL",'Planificación 2026-1'!I:I,"&gt;2")</f>
        <v>0</v>
      </c>
      <c r="DZ113" s="32">
        <f>SUMIFS('Planificación 2026-1'!S:S,'Planificación 2026-1'!X:X,C113,'Planificación 2026-1'!F:F,"FILIAL",'Planificación 2026-1'!Y:Y,"VIRTUAL",'Planificación 2026-1'!I:I,"&gt;2")</f>
        <v>0</v>
      </c>
      <c r="EA113" s="32">
        <f>SUMIFS('Planificación 2026-1'!S:S,'Planificación 2026-1'!X:X,C113,'Planificación 2026-1'!F:F,"FILIAL",'Planificación 2026-1'!Y:Y,"&lt;&gt;VIRTUAL",'Planificación 2026-1'!I:I,"&gt;2")</f>
        <v>0</v>
      </c>
      <c r="EB113" s="32">
        <f>SUMIFS('Planificación 2026-1'!S:S,'Planificación 2026-1'!X:X,C113,'Planificación 2026-1'!F:F,"PORUMA",'Planificación 2026-1'!Y:Y,"VIRTUAL",'Planificación 2026-1'!I:I,"&gt;2")</f>
        <v>0</v>
      </c>
      <c r="EC113" s="32">
        <f>SUMIFS('Planificación 2026-1'!S:S,'Planificación 2026-1'!X:X,C113,'Planificación 2026-1'!F:F,"PORUMA",'Planificación 2026-1'!Y:Y,"&lt;&gt;VIRTUAL",'Planificación 2026-1'!I:I,"&gt;2")</f>
        <v>0</v>
      </c>
      <c r="ED113" s="32">
        <f>SUMIFS('Planificación 2026-1'!S:S,'Planificación 2026-1'!X:X,C113,'Planificación 2026-1'!F:F,"HUAURA",'Planificación 2026-1'!Y:Y,"VIRTUAL",'Planificación 2026-1'!I:I,"&gt;2")</f>
        <v>0</v>
      </c>
      <c r="EE113" s="32">
        <f>SUMIFS('Planificación 2026-1'!S:S,'Planificación 2026-1'!X:X,C113,'Planificación 2026-1'!F:F,"HUAURA",'Planificación 2026-1'!Y:Y,"&lt;&gt;VIRTUAL",'Planificación 2026-1'!I:I,"&gt;2")</f>
        <v>0</v>
      </c>
      <c r="EF113" s="32">
        <f>SUMIFS('Planificación 2026-1'!S:S,'Planificación 2026-1'!X:X,C113,'Planificación 2026-1'!F:F,"PRINCIPAL",'Planificación 2026-1'!Y:Y,"VIRTUAL",'Planificación 2026-1'!I:I,"&lt;3")</f>
        <v>0</v>
      </c>
      <c r="EG113" s="32">
        <f>SUMIFS('Planificación 2026-1'!S:S,'Planificación 2026-1'!X:X,C113,'Planificación 2026-1'!F:F,"PRINCIPAL",'Planificación 2026-1'!Y:Y,"&lt;&gt;VIRTUAL",'Planificación 2026-1'!I:I,"&lt;3")</f>
        <v>0</v>
      </c>
      <c r="EH113" s="32">
        <f>SUMIFS('Planificación 2026-1'!S:S,'Planificación 2026-1'!X:X,C113,'Planificación 2026-1'!F:F,"SUNAMPE",'Planificación 2026-1'!Y:Y,"VIRTUAL",'Planificación 2026-1'!I:I,"&lt;3")</f>
        <v>0</v>
      </c>
      <c r="EI113" s="32">
        <f>SUMIFS('Planificación 2026-1'!S:S,'Planificación 2026-1'!X:X,C113,'Planificación 2026-1'!F:F,"SUNAMPE",'Planificación 2026-1'!Y:Y,"&lt;&gt;VIRTUAL",'Planificación 2026-1'!I:I,"&lt;3")</f>
        <v>0</v>
      </c>
      <c r="EJ113" s="32">
        <f>SUMIFS('Planificación 2026-1'!S:S,'Planificación 2026-1'!X:X,C113,'Planificación 2026-1'!F:F,"FILIAL",'Planificación 2026-1'!Y:Y,"VIRTUAL",'Planificación 2026-1'!I:I,"&lt;3")</f>
        <v>0</v>
      </c>
      <c r="EK113" s="32">
        <f>SUMIFS('Planificación 2026-1'!S:S,'Planificación 2026-1'!X:X,C113,'Planificación 2026-1'!F:F,"FILIAL",'Planificación 2026-1'!Y:Y,"&lt;&gt;VIRTUAL",'Planificación 2026-1'!I:I,"&lt;3")</f>
        <v>0</v>
      </c>
      <c r="EL113" s="32">
        <f>SUMIFS('Planificación 2026-1'!S:S,'Planificación 2026-1'!X:X,C113,'Planificación 2026-1'!F:F,"PORUMA",'Planificación 2026-1'!Y:Y,"VIRTUAL",'Planificación 2026-1'!I:I,"&lt;3")</f>
        <v>0</v>
      </c>
      <c r="EM113" s="32">
        <f>SUMIFS('Planificación 2026-1'!S:S,'Planificación 2026-1'!X:X,C113,'Planificación 2026-1'!F:F,"PORUMA",'Planificación 2026-1'!Y:Y,"&lt;&gt;VIRTUAL",'Planificación 2026-1'!I:I,"&lt;3")</f>
        <v>0</v>
      </c>
      <c r="EN113" s="32">
        <f>SUMIFS('Planificación 2026-1'!S:S,'Planificación 2026-1'!X:X,C113,'Planificación 2026-1'!F:F,"HUAURA",'Planificación 2026-1'!Y:Y,"VIRTUAL",'Planificación 2026-1'!I:I,"&lt;3")</f>
        <v>0</v>
      </c>
      <c r="EO113" s="32">
        <f>SUMIFS('Planificación 2026-1'!S:S,'Planificación 2026-1'!X:X,C113,'Planificación 2026-1'!F:F,"HUAURA",'Planificación 2026-1'!Y:Y,"&lt;&gt;VIRTUAL",'Planificación 2026-1'!I:I,"&lt;3")</f>
        <v>0</v>
      </c>
      <c r="EP113" s="32">
        <f t="shared" si="32"/>
        <v>0</v>
      </c>
      <c r="EQ113" s="32">
        <f t="shared" si="21"/>
        <v>0</v>
      </c>
      <c r="ER113" s="32">
        <f t="shared" si="22"/>
        <v>0</v>
      </c>
      <c r="ES113" s="32">
        <f t="shared" si="23"/>
        <v>33</v>
      </c>
      <c r="ET113" s="32">
        <f t="shared" si="24"/>
        <v>0</v>
      </c>
      <c r="EU113" s="32">
        <f t="shared" si="25"/>
        <v>33</v>
      </c>
      <c r="EV113" s="32" t="b">
        <f>EXACT(EU113,E113)</f>
        <v>1</v>
      </c>
      <c r="EW113" s="32"/>
      <c r="EX113" s="32">
        <f t="shared" si="14"/>
        <v>5</v>
      </c>
      <c r="EY113" s="32">
        <f t="shared" si="15"/>
        <v>28</v>
      </c>
      <c r="EZ113" s="32" t="b">
        <f>EXACT(SUM(EX113:EY113),E113)</f>
        <v>1</v>
      </c>
      <c r="FA113" s="32" t="str">
        <f t="shared" si="16"/>
        <v>SEDE</v>
      </c>
      <c r="FB113" s="32" t="str">
        <f t="shared" si="26"/>
        <v>MAS PRESENCIAL</v>
      </c>
    </row>
    <row r="114" spans="1:158">
      <c r="A114" s="33"/>
      <c r="B114" s="66">
        <v>111</v>
      </c>
      <c r="C114" s="32" t="s">
        <v>318</v>
      </c>
      <c r="D114" s="429">
        <v>21797410</v>
      </c>
      <c r="E114" s="62">
        <f>SUMIF('Planificación 2026-1'!X:X,C114,'Planificación 2026-1'!S:S)</f>
        <v>12</v>
      </c>
      <c r="F114" s="63" t="s">
        <v>203</v>
      </c>
      <c r="G114" s="454" t="s">
        <v>200</v>
      </c>
      <c r="H114" s="64" t="s">
        <v>111</v>
      </c>
      <c r="I114" s="64" t="s">
        <v>157</v>
      </c>
      <c r="J114" s="32" t="s">
        <v>111</v>
      </c>
      <c r="K114" s="32" t="s">
        <v>258</v>
      </c>
      <c r="L114" s="57" t="str">
        <f>IF(SUM(COUNTIFS('Planificación 2026-1'!F:F,"PRINCIPAL",'Planificación 2026-1'!X:X,C114,'Planificación 2026-1'!H:H,"AF"))&gt;0,"P01"," ")</f>
        <v xml:space="preserve"> </v>
      </c>
      <c r="M114" s="58" t="str">
        <f>IF(SUM(COUNTIFS('Planificación 2026-1'!F:F,"PRINCIPAL",'Planificación 2026-1'!X:X,C114,'Planificación 2026-1'!H:H,"EN"))&gt;0,"P02"," ")</f>
        <v xml:space="preserve"> </v>
      </c>
      <c r="N114" s="58" t="str">
        <f>IF(SUM(COUNTIFS('Planificación 2026-1'!F:F,"PRINCIPAL",'Planificación 2026-1'!X:X,C114,'Planificación 2026-1'!H:H,"IS"))&gt;0,"P03"," ")</f>
        <v xml:space="preserve"> </v>
      </c>
      <c r="O114" s="58" t="str">
        <f>IF(SUM(COUNTIFS('Planificación 2026-1'!F:F,"PRINCIPAL",'Planificación 2026-1'!X:X,C114,'Planificación 2026-1'!H:H,"PS"))&gt;0,"P04"," ")</f>
        <v xml:space="preserve"> </v>
      </c>
      <c r="P114" s="58"/>
      <c r="Q114" s="58" t="str">
        <f>IF(SUM(COUNTIFS('Planificación 2026-1'!F:F,"PRINCIPAL",'Planificación 2026-1'!X:X,C114,'Planificación 2026-1'!H:H,"IN"))&gt;0,"P06"," ")</f>
        <v xml:space="preserve"> </v>
      </c>
      <c r="R114" s="58" t="str">
        <f>IF(SUM(COUNTIFS('Planificación 2026-1'!F:F,"PRINCIPAL",'Planificación 2026-1'!X:X,C114,'Planificación 2026-1'!H:H,"CA"))&gt;0,"P07"," ")</f>
        <v xml:space="preserve"> </v>
      </c>
      <c r="S114" s="58" t="str">
        <f>IF(SUM(COUNTIFS('Planificación 2026-1'!F:F,"PRINCIPAL",'Planificación 2026-1'!X:X,C114,'Planificación 2026-1'!H:H,"DE"))&gt;0,"P08"," ")</f>
        <v xml:space="preserve"> </v>
      </c>
      <c r="T114" s="58" t="str">
        <f>IF(SUM(COUNTIFS('Planificación 2026-1'!F:F,"PRINCIPAL",'Planificación 2026-1'!X:X,C114,'Planificación 2026-1'!H:H,"OB"))&gt;0,"P09"," ")</f>
        <v xml:space="preserve"> </v>
      </c>
      <c r="U114" s="58" t="str">
        <f>IF(SUM(COUNTIFS('Planificación 2026-1'!F:F,"PRINCIPAL",'Planificación 2026-1'!X:X,C114,'Planificación 2026-1'!H:H,"MH"))&gt;0,"P31"," ")</f>
        <v xml:space="preserve"> </v>
      </c>
      <c r="V114" s="58" t="str">
        <f>IF(SUM(COUNTIFS('Planificación 2026-1'!F:F,"PRINCIPAL",'Planificación 2026-1'!X:X,C114,'Planificación 2026-1'!H:H,"IC"))&gt;0,"P32"," ")</f>
        <v xml:space="preserve"> </v>
      </c>
      <c r="W114" s="58" t="str">
        <f>IF(SUM(COUNTIFS('Planificación 2026-1'!F:F,"PRINCIPAL",'Planificación 2026-1'!X:X,C114,'Planificación 2026-1'!H:H,"AR"))&gt;0,"P34"," ")</f>
        <v xml:space="preserve"> </v>
      </c>
      <c r="X114" s="58" t="str">
        <f>IF(SUM(COUNTIFS('Planificación 2026-1'!F:F,"PRINCIPAL",'Planificación 2026-1'!X:X,C114,'Planificación 2026-1'!H:H,"T1"))&gt;0,"P35"," ")</f>
        <v xml:space="preserve"> </v>
      </c>
      <c r="Y114" s="58" t="str">
        <f>IF(SUM(COUNTIFS('Planificación 2026-1'!F:F,"PRINCIPAL",'Planificación 2026-1'!X:X,C114,'Planificación 2026-1'!H:H,"T3"))&gt;0,"P36"," ")</f>
        <v xml:space="preserve"> </v>
      </c>
      <c r="Z114" s="58" t="str">
        <f>IF(SUM(COUNTIFS('Planificación 2026-1'!F:F,"PRINCIPAL",'Planificación 2026-1'!X:X,C114,'Planificación 2026-1'!H:H,"T2"))&gt;0,"P37"," ")</f>
        <v xml:space="preserve"> </v>
      </c>
      <c r="AA114" s="58" t="str">
        <f>IF(SUM(COUNTIFS('Planificación 2026-1'!F:F,"PRINCIPAL",'Planificación 2026-1'!X:X,C114,'Planificación 2026-1'!H:H,"AE"))&gt;0,"P38"," ")</f>
        <v xml:space="preserve"> </v>
      </c>
      <c r="AB114" s="58" t="str">
        <f>IF(SUM(COUNTIFS('Planificación 2026-1'!F:F,"PRINCIPAL",'Planificación 2026-1'!X:X,C114,'Planificación 2026-1'!H:H,"T4"))&gt;0,"P55"," ")</f>
        <v xml:space="preserve"> </v>
      </c>
      <c r="AC114" s="58" t="str">
        <f>IF(SUM(COUNTIFS('Planificación 2026-1'!F:F,"FILIAL",'Planificación 2026-1'!X:X,C114,'Planificación 2026-1'!H:H,"AF"))&gt;0," P01"," ")</f>
        <v xml:space="preserve"> </v>
      </c>
      <c r="AD114" s="58" t="str">
        <f>IF(SUM(COUNTIFS('Planificación 2026-1'!F:F,"FILIAL",'Planificación 2026-1'!X:X,C114,'Planificación 2026-1'!H:H,"EN"))&gt;0,"P02"," ")</f>
        <v xml:space="preserve"> </v>
      </c>
      <c r="AE114" s="58" t="str">
        <f>IF(SUM(COUNTIFS('Planificación 2026-1'!F:F,"FILIAL",'Planificación 2026-1'!X:X,C114,'Planificación 2026-1'!H:H,"IS"))&gt;0,"P03"," ")</f>
        <v xml:space="preserve"> </v>
      </c>
      <c r="AF114" s="58" t="str">
        <f>IF(SUM(COUNTIFS('Planificación 2026-1'!F:F,"FILIAL",'Planificación 2026-1'!X:X,C114,'Planificación 2026-1'!H:H,"PS"))&gt;0,"P04"," ")</f>
        <v xml:space="preserve"> </v>
      </c>
      <c r="AG114" s="58"/>
      <c r="AH114" s="58" t="str">
        <f>IF(SUM(COUNTIFS('Planificación 2026-1'!F:F,"FILIAL",'Planificación 2026-1'!X:X,C114,'Planificación 2026-1'!H:H,"IN"))&gt;0,"P06"," ")</f>
        <v xml:space="preserve"> </v>
      </c>
      <c r="AI114" s="58" t="str">
        <f>IF(SUM(COUNTIFS('Planificación 2026-1'!F:F,"FILIAL",'Planificación 2026-1'!X:X,C114,'Planificación 2026-1'!H:H,"CA"))&gt;0,"P07"," ")</f>
        <v xml:space="preserve"> </v>
      </c>
      <c r="AJ114" s="58" t="str">
        <f>IF(SUM(COUNTIFS('Planificación 2026-1'!F:F,"FILIAL",'Planificación 2026-1'!X:X,C114,'Planificación 2026-1'!H:H,"DE"))&gt;0,"P08"," ")</f>
        <v xml:space="preserve"> </v>
      </c>
      <c r="AK114" s="58" t="str">
        <f>IF(SUM(COUNTIFS('Planificación 2026-1'!F:F,"FILIAL",'Planificación 2026-1'!X:X,C114,'Planificación 2026-1'!H:H,"OB"))&gt;0,"P09"," ")</f>
        <v xml:space="preserve"> </v>
      </c>
      <c r="AL114" s="58" t="str">
        <f>IF(SUM(COUNTIFS('Planificación 2026-1'!F:F,"FILIAL",'Planificación 2026-1'!X:X,C114,'Planificación 2026-1'!H:H,"MH"))&gt;0,"P31"," ")</f>
        <v xml:space="preserve"> </v>
      </c>
      <c r="AM114" s="58" t="str">
        <f>IF(SUM(COUNTIFS('Planificación 2026-1'!F:F,"FILIAL",'Planificación 2026-1'!X:X,C114,'Planificación 2026-1'!H:H,"IC"))&gt;0,"P32"," ")</f>
        <v xml:space="preserve"> </v>
      </c>
      <c r="AN114" s="58" t="str">
        <f>IF(SUM(COUNTIFS('Planificación 2026-1'!F:F,"FILIAL",'Planificación 2026-1'!X:X,C114,'Planificación 2026-1'!H:H,"AR"))&gt;0,"P34"," ")</f>
        <v xml:space="preserve"> </v>
      </c>
      <c r="AO114" s="58" t="str">
        <f>IF(SUM(COUNTIFS('Planificación 2026-1'!F:F,"FILIAL",'Planificación 2026-1'!X:X,C114,'Planificación 2026-1'!H:H,"T1"))&gt;0,"P35"," ")</f>
        <v xml:space="preserve"> </v>
      </c>
      <c r="AP114" s="58" t="str">
        <f>IF(SUM(COUNTIFS('Planificación 2026-1'!F:F,"FILIAL",'Planificación 2026-1'!X:X,C114,'Planificación 2026-1'!H:H,"T3"))&gt;0,"P36"," ")</f>
        <v xml:space="preserve"> </v>
      </c>
      <c r="AQ114" s="58" t="str">
        <f>IF(SUM(COUNTIFS('Planificación 2026-1'!F:F,"FILIAL",'Planificación 2026-1'!X:X,C114,'Planificación 2026-1'!H:H,"T2"))&gt;0,"P37"," ")</f>
        <v xml:space="preserve"> </v>
      </c>
      <c r="AR114" s="58" t="str">
        <f>IF(SUM(COUNTIFS('Planificación 2026-1'!F:F,"FILIAL",'Planificación 2026-1'!X:X,C114,'Planificación 2026-1'!H:H,"AE"))&gt;0,"P38"," ")</f>
        <v xml:space="preserve"> </v>
      </c>
      <c r="AS114" s="58" t="str">
        <f>IF(SUM(COUNTIFS('Planificación 2026-1'!F:F,"FILIAL",'Planificación 2026-1'!X:X,C114,'Planificación 2026-1'!H:H,"T4"))&gt;0,"P55"," ")</f>
        <v xml:space="preserve"> </v>
      </c>
      <c r="AT114" s="58" t="str">
        <f>IF(SUM(COUNTIFS('Planificación 2026-1'!F:F,"SUNAMPE",'Planificación 2026-1'!X:X,C114,'Planificación 2026-1'!H:H,"AF"))&gt;0," P01"," ")</f>
        <v xml:space="preserve"> </v>
      </c>
      <c r="AU114" s="58" t="str">
        <f>IF(SUM(COUNTIFS('Planificación 2026-1'!F:F,"SUNAMPE",'Planificación 2026-1'!X:X,C114,'Planificación 2026-1'!H:H,"EN"))&gt;0,"P02"," ")</f>
        <v xml:space="preserve"> </v>
      </c>
      <c r="AV114" s="58" t="str">
        <f>IF(SUM(COUNTIFS('Planificación 2026-1'!F:F,"SUNAMPE",'Planificación 2026-1'!X:X,C114,'Planificación 2026-1'!H:H,"IS"))&gt;0,"P03"," ")</f>
        <v xml:space="preserve"> </v>
      </c>
      <c r="AW114" s="58" t="str">
        <f>IF(SUM(COUNTIFS('Planificación 2026-1'!F:F,"SUNAMPE",'Planificación 2026-1'!X:X,C114,'Planificación 2026-1'!H:H,"PS"))&gt;0,"P04"," ")</f>
        <v xml:space="preserve"> </v>
      </c>
      <c r="AX114" s="58"/>
      <c r="AY114" s="58" t="str">
        <f>IF(SUM(COUNTIFS('Planificación 2026-1'!F:F,"SUNAMPE",'Planificación 2026-1'!X:X,C114,'Planificación 2026-1'!H:H,"IN"))&gt;0,"P06"," ")</f>
        <v xml:space="preserve"> </v>
      </c>
      <c r="AZ114" s="58" t="str">
        <f>IF(SUM(COUNTIFS('Planificación 2026-1'!F:F,"SUNAMPE",'Planificación 2026-1'!X:X,C114,'Planificación 2026-1'!H:H,"CA"))&gt;0,"P07"," ")</f>
        <v xml:space="preserve"> </v>
      </c>
      <c r="BA114" s="58" t="str">
        <f>IF(SUM(COUNTIFS('Planificación 2026-1'!F:F,"SUNAMPE",'Planificación 2026-1'!X:X,C114,'Planificación 2026-1'!H:H,"DE"))&gt;0,"P08"," ")</f>
        <v xml:space="preserve"> </v>
      </c>
      <c r="BB114" s="58" t="str">
        <f>IF(SUM(COUNTIFS('Planificación 2026-1'!F:F,"SUNAMPE",'Planificación 2026-1'!X:X,C114,'Planificación 2026-1'!H:H,"OB"))&gt;0,"P09"," ")</f>
        <v xml:space="preserve"> </v>
      </c>
      <c r="BC114" s="58" t="str">
        <f>IF(SUM(COUNTIFS('Planificación 2026-1'!F:F,"SUNAMPE",'Planificación 2026-1'!X:X,C114,'Planificación 2026-1'!H:H,"MH"))&gt;0,"P31"," ")</f>
        <v>P31</v>
      </c>
      <c r="BD114" s="58" t="str">
        <f>IF(SUM(COUNTIFS('Planificación 2026-1'!F:F,"SUNAMPE",'Planificación 2026-1'!X:X,C114,'Planificación 2026-1'!H:H,"IC"))&gt;0,"P32"," ")</f>
        <v xml:space="preserve"> </v>
      </c>
      <c r="BE114" s="58" t="str">
        <f>IF(SUM(COUNTIFS('Planificación 2026-1'!F:F,"SUNAMPE",'Planificación 2026-1'!X:X,C114,'Planificación 2026-1'!H:H,"AR"))&gt;0,"P34"," ")</f>
        <v xml:space="preserve"> </v>
      </c>
      <c r="BF114" s="58" t="str">
        <f>IF(SUM(COUNTIFS('Planificación 2026-1'!F:F,"SUNAMPE",'Planificación 2026-1'!X:X,C114,'Planificación 2026-1'!H:H,"T1"))&gt;0,"P35"," ")</f>
        <v xml:space="preserve"> </v>
      </c>
      <c r="BG114" s="58" t="str">
        <f>IF(SUM(COUNTIFS('Planificación 2026-1'!F:F,"SUNAMPE",'Planificación 2026-1'!X:X,C114,'Planificación 2026-1'!H:H,"T3"))&gt;0,"P36"," ")</f>
        <v xml:space="preserve"> </v>
      </c>
      <c r="BH114" s="58" t="str">
        <f>IF(SUM(COUNTIFS('Planificación 2026-1'!F:F,"SUNAMPE",'Planificación 2026-1'!X:X,C114,'Planificación 2026-1'!H:H,"T2"))&gt;0,"P37"," ")</f>
        <v xml:space="preserve"> </v>
      </c>
      <c r="BI114" s="58" t="str">
        <f>IF(SUM(COUNTIFS('Planificación 2026-1'!F:F,"SUNAMPE",'Planificación 2026-1'!X:X,C114,'Planificación 2026-1'!H:H,"AE"))&gt;0,"P38"," ")</f>
        <v xml:space="preserve"> </v>
      </c>
      <c r="BJ114" s="58" t="str">
        <f>IF(SUM(COUNTIFS('Planificación 2026-1'!F:F,"SUNAMPE",'Planificación 2026-1'!X:X,C114,'Planificación 2026-1'!H:H,"T4"))&gt;0,"P55"," ")</f>
        <v>P55</v>
      </c>
      <c r="BK114" s="58" t="str">
        <f>IF(SUM(COUNTIFS('Planificación 2026-1'!F:F,"HUAURA",'Planificación 2026-1'!X:X,C114,'Planificación 2026-1'!H:H,"AF"))&gt;0," P01"," ")</f>
        <v xml:space="preserve"> </v>
      </c>
      <c r="BL114" s="58" t="str">
        <f>IF(SUM(COUNTIFS('Planificación 2026-1'!F:F,"HUAURA",'Planificación 2026-1'!X:X,C114,'Planificación 2026-1'!H:H,"EN"))&gt;0,"P02"," ")</f>
        <v xml:space="preserve"> </v>
      </c>
      <c r="BM114" s="58" t="str">
        <f>IF(SUM(COUNTIFS('Planificación 2026-1'!F:F,"HUAURA",'Planificación 2026-1'!X:X,C114,'Planificación 2026-1'!H:H,"IS"))&gt;0,"P03"," ")</f>
        <v xml:space="preserve"> </v>
      </c>
      <c r="BN114" s="58" t="str">
        <f>IF(SUM(COUNTIFS('Planificación 2026-1'!F:F,"HUAURA",'Planificación 2026-1'!X:X,C114,'Planificación 2026-1'!H:H,"PS"))&gt;0,"P04"," ")</f>
        <v xml:space="preserve"> </v>
      </c>
      <c r="BO114" s="58"/>
      <c r="BP114" s="58" t="str">
        <f>IF(SUM(COUNTIFS('Planificación 2026-1'!F:F,"HUAURA",'Planificación 2026-1'!X:X,C114,'Planificación 2026-1'!H:H,"IN"))&gt;0,"P06"," ")</f>
        <v xml:space="preserve"> </v>
      </c>
      <c r="BQ114" s="58" t="str">
        <f>IF(SUM(COUNTIFS('Planificación 2026-1'!F:F,"HUAURA",'Planificación 2026-1'!X:X,C114,'Planificación 2026-1'!H:H,"CA"))&gt;0,"P07"," ")</f>
        <v xml:space="preserve"> </v>
      </c>
      <c r="BR114" s="58" t="str">
        <f>IF(SUM(COUNTIFS('Planificación 2026-1'!F:F,"HUAURA",'Planificación 2026-1'!X:X,C114,'Planificación 2026-1'!H:H,"DE"))&gt;0,"P08"," ")</f>
        <v xml:space="preserve"> </v>
      </c>
      <c r="BS114" s="58" t="str">
        <f>IF(SUM(COUNTIFS('Planificación 2026-1'!F:F,"HUAURA",'Planificación 2026-1'!X:X,C114,'Planificación 2026-1'!H:H,"OB"))&gt;0,"P09"," ")</f>
        <v xml:space="preserve"> </v>
      </c>
      <c r="BT114" s="58" t="str">
        <f>IF(SUM(COUNTIFS('Planificación 2026-1'!F:F,"HUAURA",'Planificación 2026-1'!X:X,C114,'Planificación 2026-1'!H:H,"MH"))&gt;0,"P31"," ")</f>
        <v xml:space="preserve"> </v>
      </c>
      <c r="BU114" s="58" t="str">
        <f>IF(SUM(COUNTIFS('Planificación 2026-1'!F:F,"HUAURA",'Planificación 2026-1'!X:X,C114,'Planificación 2026-1'!H:H,"IC"))&gt;0,"P32"," ")</f>
        <v xml:space="preserve"> </v>
      </c>
      <c r="BV114" s="58" t="str">
        <f>IF(SUM(COUNTIFS('Planificación 2026-1'!F:F,"HUAURA",'Planificación 2026-1'!X:X,C114,'Planificación 2026-1'!H:H,"AR"))&gt;0,"P34"," ")</f>
        <v xml:space="preserve"> </v>
      </c>
      <c r="BW114" s="58" t="str">
        <f>IF(SUM(COUNTIFS('Planificación 2026-1'!F:F,"HUAURA",'Planificación 2026-1'!X:X,C114,'Planificación 2026-1'!H:H,"T1"))&gt;0,"P35"," ")</f>
        <v xml:space="preserve"> </v>
      </c>
      <c r="BX114" s="58" t="str">
        <f>IF(SUM(COUNTIFS('Planificación 2026-1'!F:F,"HUAURA",'Planificación 2026-1'!X:X,C114,'Planificación 2026-1'!H:H,"T3"))&gt;0,"P36"," ")</f>
        <v xml:space="preserve"> </v>
      </c>
      <c r="BY114" s="58" t="str">
        <f>IF(SUM(COUNTIFS('Planificación 2026-1'!F:F,"HUAURA",'Planificación 2026-1'!X:X,C114,'Planificación 2026-1'!H:H,"T2"))&gt;0,"P37"," ")</f>
        <v xml:space="preserve"> </v>
      </c>
      <c r="BZ114" s="58" t="str">
        <f>IF(SUM(COUNTIFS('Planificación 2026-1'!F:F,"HUAURA",'Planificación 2026-1'!X:X,C114,'Planificación 2026-1'!H:H,"AE"))&gt;0,"P38"," ")</f>
        <v xml:space="preserve"> </v>
      </c>
      <c r="CA114" s="58" t="str">
        <f>IF(SUM(COUNTIFS('Planificación 2026-1'!F:F,"HUAURA",'Planificación 2026-1'!X:X,C114,'Planificación 2026-1'!H:H,"T4"))&gt;0,"P55"," ")</f>
        <v xml:space="preserve"> </v>
      </c>
      <c r="CB114" s="59">
        <f>SUMIFS('Planificación 2026-1'!S:S,'Planificación 2026-1'!X:X,C114,'Planificación 2026-1'!H:H,"AF",'Planificación 2026-1'!I:I,"&gt;2")</f>
        <v>0</v>
      </c>
      <c r="CC114" s="59">
        <f>SUMIFS('Planificación 2026-1'!S:S,'Planificación 2026-1'!X:X,C114,'Planificación 2026-1'!H:H,"EN",'Planificación 2026-1'!I:I,"&gt;2")</f>
        <v>0</v>
      </c>
      <c r="CD114" s="59">
        <f>SUMIFS('Planificación 2026-1'!S:S,'Planificación 2026-1'!X:X,C114,'Planificación 2026-1'!H:H,"IS",'Planificación 2026-1'!I:I,"&gt;2")</f>
        <v>0</v>
      </c>
      <c r="CE114" s="59">
        <f>SUMIFS('Planificación 2026-1'!S:S,'Planificación 2026-1'!X:X,C114,'Planificación 2026-1'!H:H,"PS",'Planificación 2026-1'!I:I,"&gt;2")</f>
        <v>0</v>
      </c>
      <c r="CF114" s="59">
        <f>SUMIFS('Planificación 2026-1'!S:S,'Planificación 2026-1'!X:X,C114,'Planificación 2026-1'!H:H,"IN",'Planificación 2026-1'!I:I,"&gt;2")</f>
        <v>0</v>
      </c>
      <c r="CG114" s="59">
        <f>SUMIFS('Planificación 2026-1'!S:S,'Planificación 2026-1'!X:X,C114,'Planificación 2026-1'!H:H,"CA",'Planificación 2026-1'!I:I,"&gt;2")</f>
        <v>0</v>
      </c>
      <c r="CH114" s="59">
        <f>SUMIFS('Planificación 2026-1'!S:S,'Planificación 2026-1'!X:X,C114,'Planificación 2026-1'!H:H,"DE",'Planificación 2026-1'!I:I,"&gt;2")</f>
        <v>0</v>
      </c>
      <c r="CI114" s="59">
        <f>SUMIFS('Planificación 2026-1'!S:S,'Planificación 2026-1'!X:X,C114,'Planificación 2026-1'!H:H,"OB",'Planificación 2026-1'!I:I,"&gt;2")</f>
        <v>0</v>
      </c>
      <c r="CJ114" s="59">
        <f>SUMIFS('Planificación 2026-1'!S:S,'Planificación 2026-1'!X:X,C114,'Planificación 2026-1'!H:H,"MH",'Planificación 2026-1'!I:I,"&gt;2")</f>
        <v>4</v>
      </c>
      <c r="CK114" s="59">
        <f>SUMIFS('Planificación 2026-1'!S:S,'Planificación 2026-1'!X:X,C114,'Planificación 2026-1'!H:H,"IC",'Planificación 2026-1'!I:I,"&gt;2")</f>
        <v>0</v>
      </c>
      <c r="CL114" s="59">
        <f>SUMIFS('Planificación 2026-1'!S:S,'Planificación 2026-1'!X:X,C114,'Planificación 2026-1'!H:H,"AR",'Planificación 2026-1'!I:I,"&gt;2")</f>
        <v>0</v>
      </c>
      <c r="CM114" s="59">
        <f>SUMIFS('Planificación 2026-1'!S:S,'Planificación 2026-1'!X:X,C114,'Planificación 2026-1'!H:H,"AE",'Planificación 2026-1'!I:I,"&gt;2")</f>
        <v>0</v>
      </c>
      <c r="CN114" s="59">
        <f>SUMIFS('Planificación 2026-1'!S:S,'Planificación 2026-1'!X:X,C114,'Planificación 2026-1'!H:H,"T1",'Planificación 2026-1'!I:I,"&gt;2")</f>
        <v>0</v>
      </c>
      <c r="CO114" s="59">
        <f>SUMIFS('Planificación 2026-1'!S:S,'Planificación 2026-1'!X:X,C114,'Planificación 2026-1'!H:H,"T3",'Planificación 2026-1'!I:I,"&gt;2")</f>
        <v>0</v>
      </c>
      <c r="CP114" s="59">
        <f>SUMIFS('Planificación 2026-1'!S:S,'Planificación 2026-1'!X:X,C114,'Planificación 2026-1'!H:H,"T2",'Planificación 2026-1'!I:I,"&gt;2")</f>
        <v>0</v>
      </c>
      <c r="CQ114" s="59">
        <f>SUMIFS('Planificación 2026-1'!S:S,'Planificación 2026-1'!X:X,C114,'Planificación 2026-1'!H:H,"T4",'Planificación 2026-1'!I:I,"&gt;2")</f>
        <v>0</v>
      </c>
      <c r="CR114" s="59">
        <f>SUMIFS('Planificación 2026-1'!S:S,'Planificación 2026-1'!X:X,C114,'Planificación 2026-1'!H:H,"AF",'Planificación 2026-1'!I:I,"&lt;3")</f>
        <v>0</v>
      </c>
      <c r="CS114" s="59">
        <f>SUMIFS('Planificación 2026-1'!S:S,'Planificación 2026-1'!X:X,C114,'Planificación 2026-1'!H:H,"EN",'Planificación 2026-1'!I:I,"&lt;3")</f>
        <v>0</v>
      </c>
      <c r="CT114" s="59">
        <f>SUMIFS('Planificación 2026-1'!S:S,'Planificación 2026-1'!X:X,C114,'Planificación 2026-1'!H:H,"IS",'Planificación 2026-1'!I:I,"&lt;3")</f>
        <v>0</v>
      </c>
      <c r="CU114" s="59">
        <f>SUMIFS('Planificación 2026-1'!S:S,'Planificación 2026-1'!X:X,C114,'Planificación 2026-1'!H:H,"PS",'Planificación 2026-1'!I:I,"&lt;3")</f>
        <v>0</v>
      </c>
      <c r="CV114" s="59">
        <f>SUMIFS('Planificación 2026-1'!S:S,'Planificación 2026-1'!X:X,C114,'Planificación 2026-1'!H:H,"IN",'Planificación 2026-1'!I:I,"&lt;3")</f>
        <v>0</v>
      </c>
      <c r="CW114" s="59">
        <f>SUMIFS('Planificación 2026-1'!S:S,'Planificación 2026-1'!X:X,C114,'Planificación 2026-1'!H:H,"CA",'Planificación 2026-1'!I:I,"&lt;3")</f>
        <v>0</v>
      </c>
      <c r="CX114" s="59">
        <f>SUMIFS('Planificación 2026-1'!S:S,'Planificación 2026-1'!X:X,C114,'Planificación 2026-1'!H:H,"DE",'Planificación 2026-1'!I:I,"&lt;3")</f>
        <v>0</v>
      </c>
      <c r="CY114" s="59">
        <f>SUMIFS('Planificación 2026-1'!S:S,'Planificación 2026-1'!X:X,C114,'Planificación 2026-1'!H:H,"OB",'Planificación 2026-1'!I:I,"&lt;3")</f>
        <v>0</v>
      </c>
      <c r="CZ114" s="59">
        <f>SUMIFS('Planificación 2026-1'!S:S,'Planificación 2026-1'!X:X,C114,'Planificación 2026-1'!H:H,"MH",'Planificación 2026-1'!I:I,"&lt;3")</f>
        <v>0</v>
      </c>
      <c r="DA114" s="59">
        <f>SUMIFS('Planificación 2026-1'!S:S,'Planificación 2026-1'!X:X,C114,'Planificación 2026-1'!H:H,"IC",'Planificación 2026-1'!I:I,"&lt;3")</f>
        <v>0</v>
      </c>
      <c r="DB114" s="59">
        <f>SUMIFS('Planificación 2026-1'!S:S,'Planificación 2026-1'!X:X,C114,'Planificación 2026-1'!H:H,"AR",'Planificación 2026-1'!I:I,"&lt;3")</f>
        <v>0</v>
      </c>
      <c r="DC114" s="59">
        <f>SUMIFS('Planificación 2026-1'!S:S,'Planificación 2026-1'!X:X,C114,'Planificación 2026-1'!H:H,"AE",'Planificación 2026-1'!I:I,"&lt;3")</f>
        <v>0</v>
      </c>
      <c r="DD114" s="59">
        <f>SUMIFS('Planificación 2026-1'!S:S,'Planificación 2026-1'!X:X,C114,'Planificación 2026-1'!H:H,"T1",'Planificación 2026-1'!I:I,"&lt;3")</f>
        <v>0</v>
      </c>
      <c r="DE114" s="59">
        <f>SUMIFS('Planificación 2026-1'!S:S,'Planificación 2026-1'!X:X,C114,'Planificación 2026-1'!H:H,"T3",'Planificación 2026-1'!I:I,"&lt;3")</f>
        <v>0</v>
      </c>
      <c r="DF114" s="59">
        <f>SUMIFS('Planificación 2026-1'!S:S,'Planificación 2026-1'!X:X,C114,'Planificación 2026-1'!H:H,"T2",'Planificación 2026-1'!I:I,"&lt;3")</f>
        <v>0</v>
      </c>
      <c r="DG114" s="59">
        <f>SUMIFS('Planificación 2026-1'!S:S,'Planificación 2026-1'!X:X,C114,'Planificación 2026-1'!H:H,"T4",'Planificación 2026-1'!I:I,"&lt;3")</f>
        <v>8</v>
      </c>
      <c r="DH114" s="58" t="str">
        <f t="shared" si="17"/>
        <v/>
      </c>
      <c r="DI114" s="27">
        <f>IF(C114="","",SUMIFS('Planificación 2026-1'!S:S,'Planificación 2026-1'!X:X,C114,'Planificación 2026-1'!F:F,"PRINCIPAL",'Planificación 2026-1'!Y:Y,"VIRTUAL"))</f>
        <v>0</v>
      </c>
      <c r="DJ114" s="27">
        <f>IF(C114="","",SUMIFS('Planificación 2026-1'!S:S,'Planificación 2026-1'!X:X,C114,'Planificación 2026-1'!F:F,"PRINCIPAL",'Planificación 2026-1'!Y:Y,"PRESENCIAL"))</f>
        <v>0</v>
      </c>
      <c r="DK114" s="27">
        <f>IF(C114="","",SUMIFS('Planificación 2026-1'!S:S,'Planificación 2026-1'!X:X,C114,'Planificación 2026-1'!F:F,"PRINCIPAL",'Planificación 2026-1'!Y:Y,"HIBRIDO PRESENCIAL"))</f>
        <v>0</v>
      </c>
      <c r="DL114" s="58" t="str">
        <f t="shared" si="18"/>
        <v/>
      </c>
      <c r="DM114" s="58">
        <f>IF(C114="","",SUMIFS('Planificación 2026-1'!S:S,'Planificación 2026-1'!X:X,C114,'Planificación 2026-1'!F:F,"FILIAL",'Planificación 2026-1'!Y:Y,"VIRTUAL"))</f>
        <v>0</v>
      </c>
      <c r="DN114" s="60">
        <f>IF(C114="","",SUMIFS('Planificación 2026-1'!S:S,'Planificación 2026-1'!X:X,C114,'Planificación 2026-1'!F:F,"FILIAL",'Planificación 2026-1'!Y:Y,"PRESENCIAL"))</f>
        <v>0</v>
      </c>
      <c r="DO114" s="29">
        <f>IF(C114="","",SUMIFS('Planificación 2026-1'!S:S,'Planificación 2026-1'!X:X,C114,'Planificación 2026-1'!F:F,"FILIAL",'Planificación 2026-1'!Y:Y,"HIBRIDO PRESENCIAL"))</f>
        <v>0</v>
      </c>
      <c r="DP114" s="61" t="str">
        <f t="shared" si="19"/>
        <v>P31 P55</v>
      </c>
      <c r="DQ114" s="58">
        <f>IF(C114="","",SUMIFS('Planificación 2026-1'!S:S,'Planificación 2026-1'!X:X,C114,'Planificación 2026-1'!F:F,"SUNAMPE",'Planificación 2026-1'!Y:Y,"VIRTUAL"))</f>
        <v>0</v>
      </c>
      <c r="DR114" s="29">
        <f>IF(C114="","",SUMIFS('Planificación 2026-1'!S:S,'Planificación 2026-1'!X:X,C114,'Planificación 2026-1'!F:F,"SUNAMPE",'Planificación 2026-1'!Y:Y,"PRESENCIAL"))</f>
        <v>12</v>
      </c>
      <c r="DS114" s="61" t="str">
        <f t="shared" si="20"/>
        <v/>
      </c>
      <c r="DT114" s="58">
        <f>IF(C114="","",SUMIFS('Planificación 2026-1'!S:S,'Planificación 2026-1'!X:X,C114,'Planificación 2026-1'!F:F,"HUAURA",'Planificación 2026-1'!Y:Y,"VIRTUAL"))</f>
        <v>0</v>
      </c>
      <c r="DU114" s="29">
        <f>IF(C114="","",SUMIFS('Planificación 2026-1'!S:S,'Planificación 2026-1'!X:X,C114,'Planificación 2026-1'!F:F,"HUAURA",'Planificación 2026-1'!Y:Y,"PRESENCIAL"))</f>
        <v>0</v>
      </c>
      <c r="DV114" s="32">
        <f>SUMIFS('Planificación 2026-1'!S:S,'Planificación 2026-1'!X:X,C114,'Planificación 2026-1'!F:F,"PRINCIPAL",'Planificación 2026-1'!Y:Y,"VIRTUAL",'Planificación 2026-1'!I:I,"&gt;2")</f>
        <v>0</v>
      </c>
      <c r="DW114" s="32">
        <f>SUMIFS('Planificación 2026-1'!S:S,'Planificación 2026-1'!X:X,C114,'Planificación 2026-1'!F:F,"PRINCIPAL",'Planificación 2026-1'!Y:Y,"&lt;&gt;VIRTUAL",'Planificación 2026-1'!I:I,"&gt;2")</f>
        <v>0</v>
      </c>
      <c r="DX114" s="32">
        <f>SUMIFS('Planificación 2026-1'!S:S,'Planificación 2026-1'!X:X,C114,'Planificación 2026-1'!F:F,"SUNAMPE",'Planificación 2026-1'!Y:Y,"VIRTUAL",'Planificación 2026-1'!I:I,"&gt;2")</f>
        <v>0</v>
      </c>
      <c r="DY114" s="32">
        <f>SUMIFS('Planificación 2026-1'!S:S,'Planificación 2026-1'!X:X,C114,'Planificación 2026-1'!F:F,"SUNAMPE",'Planificación 2026-1'!Y:Y,"&lt;&gt;VIRTUAL",'Planificación 2026-1'!I:I,"&gt;2")</f>
        <v>4</v>
      </c>
      <c r="DZ114" s="32">
        <f>SUMIFS('Planificación 2026-1'!S:S,'Planificación 2026-1'!X:X,C114,'Planificación 2026-1'!F:F,"FILIAL",'Planificación 2026-1'!Y:Y,"VIRTUAL",'Planificación 2026-1'!I:I,"&gt;2")</f>
        <v>0</v>
      </c>
      <c r="EA114" s="32">
        <f>SUMIFS('Planificación 2026-1'!S:S,'Planificación 2026-1'!X:X,C114,'Planificación 2026-1'!F:F,"FILIAL",'Planificación 2026-1'!Y:Y,"&lt;&gt;VIRTUAL",'Planificación 2026-1'!I:I,"&gt;2")</f>
        <v>0</v>
      </c>
      <c r="EB114" s="32">
        <f>SUMIFS('Planificación 2026-1'!S:S,'Planificación 2026-1'!X:X,C114,'Planificación 2026-1'!F:F,"PORUMA",'Planificación 2026-1'!Y:Y,"VIRTUAL",'Planificación 2026-1'!I:I,"&gt;2")</f>
        <v>0</v>
      </c>
      <c r="EC114" s="32">
        <f>SUMIFS('Planificación 2026-1'!S:S,'Planificación 2026-1'!X:X,C114,'Planificación 2026-1'!F:F,"PORUMA",'Planificación 2026-1'!Y:Y,"&lt;&gt;VIRTUAL",'Planificación 2026-1'!I:I,"&gt;2")</f>
        <v>0</v>
      </c>
      <c r="ED114" s="32">
        <f>SUMIFS('Planificación 2026-1'!S:S,'Planificación 2026-1'!X:X,C114,'Planificación 2026-1'!F:F,"HUAURA",'Planificación 2026-1'!Y:Y,"VIRTUAL",'Planificación 2026-1'!I:I,"&gt;2")</f>
        <v>0</v>
      </c>
      <c r="EE114" s="32">
        <f>SUMIFS('Planificación 2026-1'!S:S,'Planificación 2026-1'!X:X,C114,'Planificación 2026-1'!F:F,"HUAURA",'Planificación 2026-1'!Y:Y,"&lt;&gt;VIRTUAL",'Planificación 2026-1'!I:I,"&gt;2")</f>
        <v>0</v>
      </c>
      <c r="EF114" s="32">
        <f>SUMIFS('Planificación 2026-1'!S:S,'Planificación 2026-1'!X:X,C114,'Planificación 2026-1'!F:F,"PRINCIPAL",'Planificación 2026-1'!Y:Y,"VIRTUAL",'Planificación 2026-1'!I:I,"&lt;3")</f>
        <v>0</v>
      </c>
      <c r="EG114" s="32">
        <f>SUMIFS('Planificación 2026-1'!S:S,'Planificación 2026-1'!X:X,C114,'Planificación 2026-1'!F:F,"PRINCIPAL",'Planificación 2026-1'!Y:Y,"&lt;&gt;VIRTUAL",'Planificación 2026-1'!I:I,"&lt;3")</f>
        <v>0</v>
      </c>
      <c r="EH114" s="32">
        <f>SUMIFS('Planificación 2026-1'!S:S,'Planificación 2026-1'!X:X,C114,'Planificación 2026-1'!F:F,"SUNAMPE",'Planificación 2026-1'!Y:Y,"VIRTUAL",'Planificación 2026-1'!I:I,"&lt;3")</f>
        <v>0</v>
      </c>
      <c r="EI114" s="32">
        <f>SUMIFS('Planificación 2026-1'!S:S,'Planificación 2026-1'!X:X,C114,'Planificación 2026-1'!F:F,"SUNAMPE",'Planificación 2026-1'!Y:Y,"&lt;&gt;VIRTUAL",'Planificación 2026-1'!I:I,"&lt;3")</f>
        <v>8</v>
      </c>
      <c r="EJ114" s="32">
        <f>SUMIFS('Planificación 2026-1'!S:S,'Planificación 2026-1'!X:X,C114,'Planificación 2026-1'!F:F,"FILIAL",'Planificación 2026-1'!Y:Y,"VIRTUAL",'Planificación 2026-1'!I:I,"&lt;3")</f>
        <v>0</v>
      </c>
      <c r="EK114" s="32">
        <f>SUMIFS('Planificación 2026-1'!S:S,'Planificación 2026-1'!X:X,C114,'Planificación 2026-1'!F:F,"FILIAL",'Planificación 2026-1'!Y:Y,"&lt;&gt;VIRTUAL",'Planificación 2026-1'!I:I,"&lt;3")</f>
        <v>0</v>
      </c>
      <c r="EL114" s="32">
        <f>SUMIFS('Planificación 2026-1'!S:S,'Planificación 2026-1'!X:X,C114,'Planificación 2026-1'!F:F,"PORUMA",'Planificación 2026-1'!Y:Y,"VIRTUAL",'Planificación 2026-1'!I:I,"&lt;3")</f>
        <v>0</v>
      </c>
      <c r="EM114" s="32">
        <f>SUMIFS('Planificación 2026-1'!S:S,'Planificación 2026-1'!X:X,C114,'Planificación 2026-1'!F:F,"PORUMA",'Planificación 2026-1'!Y:Y,"&lt;&gt;VIRTUAL",'Planificación 2026-1'!I:I,"&lt;3")</f>
        <v>0</v>
      </c>
      <c r="EN114" s="32">
        <f>SUMIFS('Planificación 2026-1'!S:S,'Planificación 2026-1'!X:X,C114,'Planificación 2026-1'!F:F,"HUAURA",'Planificación 2026-1'!Y:Y,"VIRTUAL",'Planificación 2026-1'!I:I,"&lt;3")</f>
        <v>0</v>
      </c>
      <c r="EO114" s="32">
        <f>SUMIFS('Planificación 2026-1'!S:S,'Planificación 2026-1'!X:X,C114,'Planificación 2026-1'!F:F,"HUAURA",'Planificación 2026-1'!Y:Y,"&lt;&gt;VIRTUAL",'Planificación 2026-1'!I:I,"&lt;3")</f>
        <v>0</v>
      </c>
      <c r="EP114" s="32">
        <f t="shared" si="32"/>
        <v>0</v>
      </c>
      <c r="EQ114" s="32">
        <f t="shared" si="21"/>
        <v>0</v>
      </c>
      <c r="ER114" s="32">
        <f t="shared" si="22"/>
        <v>0</v>
      </c>
      <c r="ES114" s="32">
        <f t="shared" si="23"/>
        <v>0</v>
      </c>
      <c r="ET114" s="32">
        <f t="shared" si="24"/>
        <v>12</v>
      </c>
      <c r="EU114" s="32">
        <f t="shared" si="25"/>
        <v>12</v>
      </c>
      <c r="EV114" s="32" t="b">
        <f>EXACT(EU114,E114)</f>
        <v>1</v>
      </c>
      <c r="EW114" s="32"/>
      <c r="EX114" s="32">
        <f t="shared" si="14"/>
        <v>0</v>
      </c>
      <c r="EY114" s="32">
        <f t="shared" si="15"/>
        <v>12</v>
      </c>
      <c r="EZ114" s="32" t="b">
        <f>EXACT(SUM(EX114:EY114),E114)</f>
        <v>1</v>
      </c>
      <c r="FA114" s="32" t="str">
        <f t="shared" si="16"/>
        <v/>
      </c>
      <c r="FB114" s="32" t="str">
        <f t="shared" si="26"/>
        <v>PRESENCIAL</v>
      </c>
    </row>
    <row r="115" spans="1:158">
      <c r="A115" s="33"/>
      <c r="B115" s="65">
        <v>112</v>
      </c>
      <c r="C115" s="32" t="s">
        <v>319</v>
      </c>
      <c r="D115" s="429">
        <v>25431048</v>
      </c>
      <c r="E115" s="62">
        <f>SUMIF('Planificación 2026-1'!X:X,C115,'Planificación 2026-1'!S:S)</f>
        <v>16</v>
      </c>
      <c r="F115" s="63" t="s">
        <v>203</v>
      </c>
      <c r="G115" s="454" t="s">
        <v>200</v>
      </c>
      <c r="H115" s="64" t="s">
        <v>181</v>
      </c>
      <c r="I115" s="64" t="s">
        <v>166</v>
      </c>
      <c r="J115" s="451" t="s">
        <v>181</v>
      </c>
      <c r="K115" s="137" t="s">
        <v>166</v>
      </c>
      <c r="L115" s="57" t="str">
        <f>IF(SUM(COUNTIFS('Planificación 2026-1'!F:F,"PRINCIPAL",'Planificación 2026-1'!X:X,C115,'Planificación 2026-1'!H:H,"AF"))&gt;0,"P01"," ")</f>
        <v xml:space="preserve"> </v>
      </c>
      <c r="M115" s="58" t="str">
        <f>IF(SUM(COUNTIFS('Planificación 2026-1'!F:F,"PRINCIPAL",'Planificación 2026-1'!X:X,C115,'Planificación 2026-1'!H:H,"EN"))&gt;0,"P02"," ")</f>
        <v>P02</v>
      </c>
      <c r="N115" s="58" t="str">
        <f>IF(SUM(COUNTIFS('Planificación 2026-1'!F:F,"PRINCIPAL",'Planificación 2026-1'!X:X,C115,'Planificación 2026-1'!H:H,"IS"))&gt;0,"P03"," ")</f>
        <v xml:space="preserve"> </v>
      </c>
      <c r="O115" s="58" t="str">
        <f>IF(SUM(COUNTIFS('Planificación 2026-1'!F:F,"PRINCIPAL",'Planificación 2026-1'!X:X,C115,'Planificación 2026-1'!H:H,"PS"))&gt;0,"P04"," ")</f>
        <v>P04</v>
      </c>
      <c r="P115" s="58"/>
      <c r="Q115" s="58" t="str">
        <f>IF(SUM(COUNTIFS('Planificación 2026-1'!F:F,"PRINCIPAL",'Planificación 2026-1'!X:X,C115,'Planificación 2026-1'!H:H,"IN"))&gt;0,"P06"," ")</f>
        <v xml:space="preserve"> </v>
      </c>
      <c r="R115" s="58" t="str">
        <f>IF(SUM(COUNTIFS('Planificación 2026-1'!F:F,"PRINCIPAL",'Planificación 2026-1'!X:X,C115,'Planificación 2026-1'!H:H,"CA"))&gt;0,"P07"," ")</f>
        <v xml:space="preserve"> </v>
      </c>
      <c r="S115" s="58" t="str">
        <f>IF(SUM(COUNTIFS('Planificación 2026-1'!F:F,"PRINCIPAL",'Planificación 2026-1'!X:X,C115,'Planificación 2026-1'!H:H,"DE"))&gt;0,"P08"," ")</f>
        <v xml:space="preserve"> </v>
      </c>
      <c r="T115" s="58" t="str">
        <f>IF(SUM(COUNTIFS('Planificación 2026-1'!F:F,"PRINCIPAL",'Planificación 2026-1'!X:X,C115,'Planificación 2026-1'!H:H,"OB"))&gt;0,"P09"," ")</f>
        <v xml:space="preserve"> </v>
      </c>
      <c r="U115" s="58" t="str">
        <f>IF(SUM(COUNTIFS('Planificación 2026-1'!F:F,"PRINCIPAL",'Planificación 2026-1'!X:X,C115,'Planificación 2026-1'!H:H,"MH"))&gt;0,"P31"," ")</f>
        <v xml:space="preserve"> </v>
      </c>
      <c r="V115" s="58" t="str">
        <f>IF(SUM(COUNTIFS('Planificación 2026-1'!F:F,"PRINCIPAL",'Planificación 2026-1'!X:X,C115,'Planificación 2026-1'!H:H,"IC"))&gt;0,"P32"," ")</f>
        <v xml:space="preserve"> </v>
      </c>
      <c r="W115" s="58" t="str">
        <f>IF(SUM(COUNTIFS('Planificación 2026-1'!F:F,"PRINCIPAL",'Planificación 2026-1'!X:X,C115,'Planificación 2026-1'!H:H,"AR"))&gt;0,"P34"," ")</f>
        <v xml:space="preserve"> </v>
      </c>
      <c r="X115" s="58" t="str">
        <f>IF(SUM(COUNTIFS('Planificación 2026-1'!F:F,"PRINCIPAL",'Planificación 2026-1'!X:X,C115,'Planificación 2026-1'!H:H,"T1"))&gt;0,"P35"," ")</f>
        <v xml:space="preserve"> </v>
      </c>
      <c r="Y115" s="58" t="str">
        <f>IF(SUM(COUNTIFS('Planificación 2026-1'!F:F,"PRINCIPAL",'Planificación 2026-1'!X:X,C115,'Planificación 2026-1'!H:H,"T3"))&gt;0,"P36"," ")</f>
        <v xml:space="preserve"> </v>
      </c>
      <c r="Z115" s="58" t="str">
        <f>IF(SUM(COUNTIFS('Planificación 2026-1'!F:F,"PRINCIPAL",'Planificación 2026-1'!X:X,C115,'Planificación 2026-1'!H:H,"T2"))&gt;0,"P37"," ")</f>
        <v xml:space="preserve"> </v>
      </c>
      <c r="AA115" s="58" t="str">
        <f>IF(SUM(COUNTIFS('Planificación 2026-1'!F:F,"PRINCIPAL",'Planificación 2026-1'!X:X,C115,'Planificación 2026-1'!H:H,"AE"))&gt;0,"P38"," ")</f>
        <v xml:space="preserve"> </v>
      </c>
      <c r="AB115" s="58" t="str">
        <f>IF(SUM(COUNTIFS('Planificación 2026-1'!F:F,"PRINCIPAL",'Planificación 2026-1'!X:X,C115,'Planificación 2026-1'!H:H,"T4"))&gt;0,"P55"," ")</f>
        <v xml:space="preserve"> </v>
      </c>
      <c r="AC115" s="58" t="str">
        <f>IF(SUM(COUNTIFS('Planificación 2026-1'!F:F,"FILIAL",'Planificación 2026-1'!X:X,C115,'Planificación 2026-1'!H:H,"AF"))&gt;0," P01"," ")</f>
        <v xml:space="preserve"> </v>
      </c>
      <c r="AD115" s="58" t="str">
        <f>IF(SUM(COUNTIFS('Planificación 2026-1'!F:F,"FILIAL",'Planificación 2026-1'!X:X,C115,'Planificación 2026-1'!H:H,"EN"))&gt;0,"P02"," ")</f>
        <v xml:space="preserve"> </v>
      </c>
      <c r="AE115" s="58" t="str">
        <f>IF(SUM(COUNTIFS('Planificación 2026-1'!F:F,"FILIAL",'Planificación 2026-1'!X:X,C115,'Planificación 2026-1'!H:H,"IS"))&gt;0,"P03"," ")</f>
        <v xml:space="preserve"> </v>
      </c>
      <c r="AF115" s="58" t="str">
        <f>IF(SUM(COUNTIFS('Planificación 2026-1'!F:F,"FILIAL",'Planificación 2026-1'!X:X,C115,'Planificación 2026-1'!H:H,"PS"))&gt;0,"P04"," ")</f>
        <v xml:space="preserve"> </v>
      </c>
      <c r="AG115" s="58"/>
      <c r="AH115" s="58" t="str">
        <f>IF(SUM(COUNTIFS('Planificación 2026-1'!F:F,"FILIAL",'Planificación 2026-1'!X:X,C115,'Planificación 2026-1'!H:H,"IN"))&gt;0,"P06"," ")</f>
        <v xml:space="preserve"> </v>
      </c>
      <c r="AI115" s="58" t="str">
        <f>IF(SUM(COUNTIFS('Planificación 2026-1'!F:F,"FILIAL",'Planificación 2026-1'!X:X,C115,'Planificación 2026-1'!H:H,"CA"))&gt;0,"P07"," ")</f>
        <v xml:space="preserve"> </v>
      </c>
      <c r="AJ115" s="58" t="str">
        <f>IF(SUM(COUNTIFS('Planificación 2026-1'!F:F,"FILIAL",'Planificación 2026-1'!X:X,C115,'Planificación 2026-1'!H:H,"DE"))&gt;0,"P08"," ")</f>
        <v xml:space="preserve"> </v>
      </c>
      <c r="AK115" s="58" t="str">
        <f>IF(SUM(COUNTIFS('Planificación 2026-1'!F:F,"FILIAL",'Planificación 2026-1'!X:X,C115,'Planificación 2026-1'!H:H,"OB"))&gt;0,"P09"," ")</f>
        <v xml:space="preserve"> </v>
      </c>
      <c r="AL115" s="58" t="str">
        <f>IF(SUM(COUNTIFS('Planificación 2026-1'!F:F,"FILIAL",'Planificación 2026-1'!X:X,C115,'Planificación 2026-1'!H:H,"MH"))&gt;0,"P31"," ")</f>
        <v xml:space="preserve"> </v>
      </c>
      <c r="AM115" s="58" t="str">
        <f>IF(SUM(COUNTIFS('Planificación 2026-1'!F:F,"FILIAL",'Planificación 2026-1'!X:X,C115,'Planificación 2026-1'!H:H,"IC"))&gt;0,"P32"," ")</f>
        <v xml:space="preserve"> </v>
      </c>
      <c r="AN115" s="58" t="str">
        <f>IF(SUM(COUNTIFS('Planificación 2026-1'!F:F,"FILIAL",'Planificación 2026-1'!X:X,C115,'Planificación 2026-1'!H:H,"AR"))&gt;0,"P34"," ")</f>
        <v xml:space="preserve"> </v>
      </c>
      <c r="AO115" s="58" t="str">
        <f>IF(SUM(COUNTIFS('Planificación 2026-1'!F:F,"FILIAL",'Planificación 2026-1'!X:X,C115,'Planificación 2026-1'!H:H,"T1"))&gt;0,"P35"," ")</f>
        <v xml:space="preserve"> </v>
      </c>
      <c r="AP115" s="58" t="str">
        <f>IF(SUM(COUNTIFS('Planificación 2026-1'!F:F,"FILIAL",'Planificación 2026-1'!X:X,C115,'Planificación 2026-1'!H:H,"T3"))&gt;0,"P36"," ")</f>
        <v xml:space="preserve"> </v>
      </c>
      <c r="AQ115" s="58" t="str">
        <f>IF(SUM(COUNTIFS('Planificación 2026-1'!F:F,"FILIAL",'Planificación 2026-1'!X:X,C115,'Planificación 2026-1'!H:H,"T2"))&gt;0,"P37"," ")</f>
        <v xml:space="preserve"> </v>
      </c>
      <c r="AR115" s="58" t="str">
        <f>IF(SUM(COUNTIFS('Planificación 2026-1'!F:F,"FILIAL",'Planificación 2026-1'!X:X,C115,'Planificación 2026-1'!H:H,"AE"))&gt;0,"P38"," ")</f>
        <v xml:space="preserve"> </v>
      </c>
      <c r="AS115" s="58" t="str">
        <f>IF(SUM(COUNTIFS('Planificación 2026-1'!F:F,"FILIAL",'Planificación 2026-1'!X:X,C115,'Planificación 2026-1'!H:H,"T4"))&gt;0,"P55"," ")</f>
        <v xml:space="preserve"> </v>
      </c>
      <c r="AT115" s="58" t="str">
        <f>IF(SUM(COUNTIFS('Planificación 2026-1'!F:F,"SUNAMPE",'Planificación 2026-1'!X:X,C115,'Planificación 2026-1'!H:H,"AF"))&gt;0," P01"," ")</f>
        <v xml:space="preserve"> </v>
      </c>
      <c r="AU115" s="58" t="str">
        <f>IF(SUM(COUNTIFS('Planificación 2026-1'!F:F,"SUNAMPE",'Planificación 2026-1'!X:X,C115,'Planificación 2026-1'!H:H,"EN"))&gt;0,"P02"," ")</f>
        <v xml:space="preserve"> </v>
      </c>
      <c r="AV115" s="58" t="str">
        <f>IF(SUM(COUNTIFS('Planificación 2026-1'!F:F,"SUNAMPE",'Planificación 2026-1'!X:X,C115,'Planificación 2026-1'!H:H,"IS"))&gt;0,"P03"," ")</f>
        <v xml:space="preserve"> </v>
      </c>
      <c r="AW115" s="58" t="str">
        <f>IF(SUM(COUNTIFS('Planificación 2026-1'!F:F,"SUNAMPE",'Planificación 2026-1'!X:X,C115,'Planificación 2026-1'!H:H,"PS"))&gt;0,"P04"," ")</f>
        <v>P04</v>
      </c>
      <c r="AX115" s="58"/>
      <c r="AY115" s="58" t="str">
        <f>IF(SUM(COUNTIFS('Planificación 2026-1'!F:F,"SUNAMPE",'Planificación 2026-1'!X:X,C115,'Planificación 2026-1'!H:H,"IN"))&gt;0,"P06"," ")</f>
        <v xml:space="preserve"> </v>
      </c>
      <c r="AZ115" s="58" t="str">
        <f>IF(SUM(COUNTIFS('Planificación 2026-1'!F:F,"SUNAMPE",'Planificación 2026-1'!X:X,C115,'Planificación 2026-1'!H:H,"CA"))&gt;0,"P07"," ")</f>
        <v xml:space="preserve"> </v>
      </c>
      <c r="BA115" s="58" t="str">
        <f>IF(SUM(COUNTIFS('Planificación 2026-1'!F:F,"SUNAMPE",'Planificación 2026-1'!X:X,C115,'Planificación 2026-1'!H:H,"DE"))&gt;0,"P08"," ")</f>
        <v xml:space="preserve"> </v>
      </c>
      <c r="BB115" s="58" t="str">
        <f>IF(SUM(COUNTIFS('Planificación 2026-1'!F:F,"SUNAMPE",'Planificación 2026-1'!X:X,C115,'Planificación 2026-1'!H:H,"OB"))&gt;0,"P09"," ")</f>
        <v xml:space="preserve"> </v>
      </c>
      <c r="BC115" s="58" t="str">
        <f>IF(SUM(COUNTIFS('Planificación 2026-1'!F:F,"SUNAMPE",'Planificación 2026-1'!X:X,C115,'Planificación 2026-1'!H:H,"MH"))&gt;0,"P31"," ")</f>
        <v xml:space="preserve"> </v>
      </c>
      <c r="BD115" s="58" t="str">
        <f>IF(SUM(COUNTIFS('Planificación 2026-1'!F:F,"SUNAMPE",'Planificación 2026-1'!X:X,C115,'Planificación 2026-1'!H:H,"IC"))&gt;0,"P32"," ")</f>
        <v xml:space="preserve"> </v>
      </c>
      <c r="BE115" s="58" t="str">
        <f>IF(SUM(COUNTIFS('Planificación 2026-1'!F:F,"SUNAMPE",'Planificación 2026-1'!X:X,C115,'Planificación 2026-1'!H:H,"AR"))&gt;0,"P34"," ")</f>
        <v xml:space="preserve"> </v>
      </c>
      <c r="BF115" s="58" t="str">
        <f>IF(SUM(COUNTIFS('Planificación 2026-1'!F:F,"SUNAMPE",'Planificación 2026-1'!X:X,C115,'Planificación 2026-1'!H:H,"T1"))&gt;0,"P35"," ")</f>
        <v xml:space="preserve"> </v>
      </c>
      <c r="BG115" s="58" t="str">
        <f>IF(SUM(COUNTIFS('Planificación 2026-1'!F:F,"SUNAMPE",'Planificación 2026-1'!X:X,C115,'Planificación 2026-1'!H:H,"T3"))&gt;0,"P36"," ")</f>
        <v>P36</v>
      </c>
      <c r="BH115" s="58" t="str">
        <f>IF(SUM(COUNTIFS('Planificación 2026-1'!F:F,"SUNAMPE",'Planificación 2026-1'!X:X,C115,'Planificación 2026-1'!H:H,"T2"))&gt;0,"P37"," ")</f>
        <v xml:space="preserve"> </v>
      </c>
      <c r="BI115" s="58" t="str">
        <f>IF(SUM(COUNTIFS('Planificación 2026-1'!F:F,"SUNAMPE",'Planificación 2026-1'!X:X,C115,'Planificación 2026-1'!H:H,"AE"))&gt;0,"P38"," ")</f>
        <v xml:space="preserve"> </v>
      </c>
      <c r="BJ115" s="58" t="str">
        <f>IF(SUM(COUNTIFS('Planificación 2026-1'!F:F,"SUNAMPE",'Planificación 2026-1'!X:X,C115,'Planificación 2026-1'!H:H,"T4"))&gt;0,"P55"," ")</f>
        <v xml:space="preserve"> </v>
      </c>
      <c r="BK115" s="58" t="str">
        <f>IF(SUM(COUNTIFS('Planificación 2026-1'!F:F,"HUAURA",'Planificación 2026-1'!X:X,C115,'Planificación 2026-1'!H:H,"AF"))&gt;0," P01"," ")</f>
        <v xml:space="preserve"> </v>
      </c>
      <c r="BL115" s="58" t="str">
        <f>IF(SUM(COUNTIFS('Planificación 2026-1'!F:F,"HUAURA",'Planificación 2026-1'!X:X,C115,'Planificación 2026-1'!H:H,"EN"))&gt;0,"P02"," ")</f>
        <v xml:space="preserve"> </v>
      </c>
      <c r="BM115" s="58" t="str">
        <f>IF(SUM(COUNTIFS('Planificación 2026-1'!F:F,"HUAURA",'Planificación 2026-1'!X:X,C115,'Planificación 2026-1'!H:H,"IS"))&gt;0,"P03"," ")</f>
        <v xml:space="preserve"> </v>
      </c>
      <c r="BN115" s="58" t="str">
        <f>IF(SUM(COUNTIFS('Planificación 2026-1'!F:F,"HUAURA",'Planificación 2026-1'!X:X,C115,'Planificación 2026-1'!H:H,"PS"))&gt;0,"P04"," ")</f>
        <v xml:space="preserve"> </v>
      </c>
      <c r="BO115" s="58"/>
      <c r="BP115" s="58" t="str">
        <f>IF(SUM(COUNTIFS('Planificación 2026-1'!F:F,"HUAURA",'Planificación 2026-1'!X:X,C115,'Planificación 2026-1'!H:H,"IN"))&gt;0,"P06"," ")</f>
        <v xml:space="preserve"> </v>
      </c>
      <c r="BQ115" s="58" t="str">
        <f>IF(SUM(COUNTIFS('Planificación 2026-1'!F:F,"HUAURA",'Planificación 2026-1'!X:X,C115,'Planificación 2026-1'!H:H,"CA"))&gt;0,"P07"," ")</f>
        <v xml:space="preserve"> </v>
      </c>
      <c r="BR115" s="58" t="str">
        <f>IF(SUM(COUNTIFS('Planificación 2026-1'!F:F,"HUAURA",'Planificación 2026-1'!X:X,C115,'Planificación 2026-1'!H:H,"DE"))&gt;0,"P08"," ")</f>
        <v xml:space="preserve"> </v>
      </c>
      <c r="BS115" s="58" t="str">
        <f>IF(SUM(COUNTIFS('Planificación 2026-1'!F:F,"HUAURA",'Planificación 2026-1'!X:X,C115,'Planificación 2026-1'!H:H,"OB"))&gt;0,"P09"," ")</f>
        <v xml:space="preserve"> </v>
      </c>
      <c r="BT115" s="58" t="str">
        <f>IF(SUM(COUNTIFS('Planificación 2026-1'!F:F,"HUAURA",'Planificación 2026-1'!X:X,C115,'Planificación 2026-1'!H:H,"MH"))&gt;0,"P31"," ")</f>
        <v xml:space="preserve"> </v>
      </c>
      <c r="BU115" s="58" t="str">
        <f>IF(SUM(COUNTIFS('Planificación 2026-1'!F:F,"HUAURA",'Planificación 2026-1'!X:X,C115,'Planificación 2026-1'!H:H,"IC"))&gt;0,"P32"," ")</f>
        <v xml:space="preserve"> </v>
      </c>
      <c r="BV115" s="58" t="str">
        <f>IF(SUM(COUNTIFS('Planificación 2026-1'!F:F,"HUAURA",'Planificación 2026-1'!X:X,C115,'Planificación 2026-1'!H:H,"AR"))&gt;0,"P34"," ")</f>
        <v xml:space="preserve"> </v>
      </c>
      <c r="BW115" s="58" t="str">
        <f>IF(SUM(COUNTIFS('Planificación 2026-1'!F:F,"HUAURA",'Planificación 2026-1'!X:X,C115,'Planificación 2026-1'!H:H,"T1"))&gt;0,"P35"," ")</f>
        <v xml:space="preserve"> </v>
      </c>
      <c r="BX115" s="58" t="str">
        <f>IF(SUM(COUNTIFS('Planificación 2026-1'!F:F,"HUAURA",'Planificación 2026-1'!X:X,C115,'Planificación 2026-1'!H:H,"T3"))&gt;0,"P36"," ")</f>
        <v xml:space="preserve"> </v>
      </c>
      <c r="BY115" s="58" t="str">
        <f>IF(SUM(COUNTIFS('Planificación 2026-1'!F:F,"HUAURA",'Planificación 2026-1'!X:X,C115,'Planificación 2026-1'!H:H,"T2"))&gt;0,"P37"," ")</f>
        <v xml:space="preserve"> </v>
      </c>
      <c r="BZ115" s="58" t="str">
        <f>IF(SUM(COUNTIFS('Planificación 2026-1'!F:F,"HUAURA",'Planificación 2026-1'!X:X,C115,'Planificación 2026-1'!H:H,"AE"))&gt;0,"P38"," ")</f>
        <v xml:space="preserve"> </v>
      </c>
      <c r="CA115" s="58" t="str">
        <f>IF(SUM(COUNTIFS('Planificación 2026-1'!F:F,"HUAURA",'Planificación 2026-1'!X:X,C115,'Planificación 2026-1'!H:H,"T4"))&gt;0,"P55"," ")</f>
        <v xml:space="preserve"> </v>
      </c>
      <c r="CB115" s="59">
        <f>SUMIFS('Planificación 2026-1'!S:S,'Planificación 2026-1'!X:X,C115,'Planificación 2026-1'!H:H,"AF",'Planificación 2026-1'!I:I,"&gt;2")</f>
        <v>0</v>
      </c>
      <c r="CC115" s="59">
        <f>SUMIFS('Planificación 2026-1'!S:S,'Planificación 2026-1'!X:X,C115,'Planificación 2026-1'!H:H,"EN",'Planificación 2026-1'!I:I,"&gt;2")</f>
        <v>0</v>
      </c>
      <c r="CD115" s="59">
        <f>SUMIFS('Planificación 2026-1'!S:S,'Planificación 2026-1'!X:X,C115,'Planificación 2026-1'!H:H,"IS",'Planificación 2026-1'!I:I,"&gt;2")</f>
        <v>0</v>
      </c>
      <c r="CE115" s="59">
        <f>SUMIFS('Planificación 2026-1'!S:S,'Planificación 2026-1'!X:X,C115,'Planificación 2026-1'!H:H,"PS",'Planificación 2026-1'!I:I,"&gt;2")</f>
        <v>0</v>
      </c>
      <c r="CF115" s="59">
        <f>SUMIFS('Planificación 2026-1'!S:S,'Planificación 2026-1'!X:X,C115,'Planificación 2026-1'!H:H,"IN",'Planificación 2026-1'!I:I,"&gt;2")</f>
        <v>0</v>
      </c>
      <c r="CG115" s="59">
        <f>SUMIFS('Planificación 2026-1'!S:S,'Planificación 2026-1'!X:X,C115,'Planificación 2026-1'!H:H,"CA",'Planificación 2026-1'!I:I,"&gt;2")</f>
        <v>0</v>
      </c>
      <c r="CH115" s="59">
        <f>SUMIFS('Planificación 2026-1'!S:S,'Planificación 2026-1'!X:X,C115,'Planificación 2026-1'!H:H,"DE",'Planificación 2026-1'!I:I,"&gt;2")</f>
        <v>0</v>
      </c>
      <c r="CI115" s="59">
        <f>SUMIFS('Planificación 2026-1'!S:S,'Planificación 2026-1'!X:X,C115,'Planificación 2026-1'!H:H,"OB",'Planificación 2026-1'!I:I,"&gt;2")</f>
        <v>0</v>
      </c>
      <c r="CJ115" s="59">
        <f>SUMIFS('Planificación 2026-1'!S:S,'Planificación 2026-1'!X:X,C115,'Planificación 2026-1'!H:H,"MH",'Planificación 2026-1'!I:I,"&gt;2")</f>
        <v>0</v>
      </c>
      <c r="CK115" s="59">
        <f>SUMIFS('Planificación 2026-1'!S:S,'Planificación 2026-1'!X:X,C115,'Planificación 2026-1'!H:H,"IC",'Planificación 2026-1'!I:I,"&gt;2")</f>
        <v>0</v>
      </c>
      <c r="CL115" s="59">
        <f>SUMIFS('Planificación 2026-1'!S:S,'Planificación 2026-1'!X:X,C115,'Planificación 2026-1'!H:H,"AR",'Planificación 2026-1'!I:I,"&gt;2")</f>
        <v>0</v>
      </c>
      <c r="CM115" s="59">
        <f>SUMIFS('Planificación 2026-1'!S:S,'Planificación 2026-1'!X:X,C115,'Planificación 2026-1'!H:H,"AE",'Planificación 2026-1'!I:I,"&gt;2")</f>
        <v>0</v>
      </c>
      <c r="CN115" s="59">
        <f>SUMIFS('Planificación 2026-1'!S:S,'Planificación 2026-1'!X:X,C115,'Planificación 2026-1'!H:H,"T1",'Planificación 2026-1'!I:I,"&gt;2")</f>
        <v>0</v>
      </c>
      <c r="CO115" s="59">
        <f>SUMIFS('Planificación 2026-1'!S:S,'Planificación 2026-1'!X:X,C115,'Planificación 2026-1'!H:H,"T3",'Planificación 2026-1'!I:I,"&gt;2")</f>
        <v>0</v>
      </c>
      <c r="CP115" s="59">
        <f>SUMIFS('Planificación 2026-1'!S:S,'Planificación 2026-1'!X:X,C115,'Planificación 2026-1'!H:H,"T2",'Planificación 2026-1'!I:I,"&gt;2")</f>
        <v>0</v>
      </c>
      <c r="CQ115" s="59">
        <f>SUMIFS('Planificación 2026-1'!S:S,'Planificación 2026-1'!X:X,C115,'Planificación 2026-1'!H:H,"T4",'Planificación 2026-1'!I:I,"&gt;2")</f>
        <v>0</v>
      </c>
      <c r="CR115" s="59">
        <f>SUMIFS('Planificación 2026-1'!S:S,'Planificación 2026-1'!X:X,C115,'Planificación 2026-1'!H:H,"AF",'Planificación 2026-1'!I:I,"&lt;3")</f>
        <v>0</v>
      </c>
      <c r="CS115" s="59">
        <f>SUMIFS('Planificación 2026-1'!S:S,'Planificación 2026-1'!X:X,C115,'Planificación 2026-1'!H:H,"EN",'Planificación 2026-1'!I:I,"&lt;3")</f>
        <v>4</v>
      </c>
      <c r="CT115" s="59">
        <f>SUMIFS('Planificación 2026-1'!S:S,'Planificación 2026-1'!X:X,C115,'Planificación 2026-1'!H:H,"IS",'Planificación 2026-1'!I:I,"&lt;3")</f>
        <v>0</v>
      </c>
      <c r="CU115" s="59">
        <f>SUMIFS('Planificación 2026-1'!S:S,'Planificación 2026-1'!X:X,C115,'Planificación 2026-1'!H:H,"PS",'Planificación 2026-1'!I:I,"&lt;3")</f>
        <v>8</v>
      </c>
      <c r="CV115" s="59">
        <f>SUMIFS('Planificación 2026-1'!S:S,'Planificación 2026-1'!X:X,C115,'Planificación 2026-1'!H:H,"IN",'Planificación 2026-1'!I:I,"&lt;3")</f>
        <v>0</v>
      </c>
      <c r="CW115" s="59">
        <f>SUMIFS('Planificación 2026-1'!S:S,'Planificación 2026-1'!X:X,C115,'Planificación 2026-1'!H:H,"CA",'Planificación 2026-1'!I:I,"&lt;3")</f>
        <v>0</v>
      </c>
      <c r="CX115" s="59">
        <f>SUMIFS('Planificación 2026-1'!S:S,'Planificación 2026-1'!X:X,C115,'Planificación 2026-1'!H:H,"DE",'Planificación 2026-1'!I:I,"&lt;3")</f>
        <v>0</v>
      </c>
      <c r="CY115" s="59">
        <f>SUMIFS('Planificación 2026-1'!S:S,'Planificación 2026-1'!X:X,C115,'Planificación 2026-1'!H:H,"OB",'Planificación 2026-1'!I:I,"&lt;3")</f>
        <v>0</v>
      </c>
      <c r="CZ115" s="59">
        <f>SUMIFS('Planificación 2026-1'!S:S,'Planificación 2026-1'!X:X,C115,'Planificación 2026-1'!H:H,"MH",'Planificación 2026-1'!I:I,"&lt;3")</f>
        <v>0</v>
      </c>
      <c r="DA115" s="59">
        <f>SUMIFS('Planificación 2026-1'!S:S,'Planificación 2026-1'!X:X,C115,'Planificación 2026-1'!H:H,"IC",'Planificación 2026-1'!I:I,"&lt;3")</f>
        <v>0</v>
      </c>
      <c r="DB115" s="59">
        <f>SUMIFS('Planificación 2026-1'!S:S,'Planificación 2026-1'!X:X,C115,'Planificación 2026-1'!H:H,"AR",'Planificación 2026-1'!I:I,"&lt;3")</f>
        <v>0</v>
      </c>
      <c r="DC115" s="59">
        <f>SUMIFS('Planificación 2026-1'!S:S,'Planificación 2026-1'!X:X,C115,'Planificación 2026-1'!H:H,"AE",'Planificación 2026-1'!I:I,"&lt;3")</f>
        <v>0</v>
      </c>
      <c r="DD115" s="59">
        <f>SUMIFS('Planificación 2026-1'!S:S,'Planificación 2026-1'!X:X,C115,'Planificación 2026-1'!H:H,"T1",'Planificación 2026-1'!I:I,"&lt;3")</f>
        <v>0</v>
      </c>
      <c r="DE115" s="59">
        <f>SUMIFS('Planificación 2026-1'!S:S,'Planificación 2026-1'!X:X,C115,'Planificación 2026-1'!H:H,"T3",'Planificación 2026-1'!I:I,"&lt;3")</f>
        <v>4</v>
      </c>
      <c r="DF115" s="59">
        <f>SUMIFS('Planificación 2026-1'!S:S,'Planificación 2026-1'!X:X,C115,'Planificación 2026-1'!H:H,"T2",'Planificación 2026-1'!I:I,"&lt;3")</f>
        <v>0</v>
      </c>
      <c r="DG115" s="59">
        <f>SUMIFS('Planificación 2026-1'!S:S,'Planificación 2026-1'!X:X,C115,'Planificación 2026-1'!H:H,"T4",'Planificación 2026-1'!I:I,"&lt;3")</f>
        <v>0</v>
      </c>
      <c r="DH115" s="58" t="str">
        <f t="shared" si="17"/>
        <v>P02 P04</v>
      </c>
      <c r="DI115" s="27">
        <f>IF(C115="","",SUMIFS('Planificación 2026-1'!S:S,'Planificación 2026-1'!X:X,C115,'Planificación 2026-1'!F:F,"PRINCIPAL",'Planificación 2026-1'!Y:Y,"VIRTUAL"))</f>
        <v>0</v>
      </c>
      <c r="DJ115" s="27">
        <f>IF(C115="","",SUMIFS('Planificación 2026-1'!S:S,'Planificación 2026-1'!X:X,C115,'Planificación 2026-1'!F:F,"PRINCIPAL",'Planificación 2026-1'!Y:Y,"PRESENCIAL"))</f>
        <v>8</v>
      </c>
      <c r="DK115" s="27">
        <f>IF(C115="","",SUMIFS('Planificación 2026-1'!S:S,'Planificación 2026-1'!X:X,C115,'Planificación 2026-1'!F:F,"PRINCIPAL",'Planificación 2026-1'!Y:Y,"HIBRIDO PRESENCIAL"))</f>
        <v>0</v>
      </c>
      <c r="DL115" s="58" t="str">
        <f t="shared" si="18"/>
        <v/>
      </c>
      <c r="DM115" s="58">
        <f>IF(C115="","",SUMIFS('Planificación 2026-1'!S:S,'Planificación 2026-1'!X:X,C115,'Planificación 2026-1'!F:F,"FILIAL",'Planificación 2026-1'!Y:Y,"VIRTUAL"))</f>
        <v>0</v>
      </c>
      <c r="DN115" s="60">
        <f>IF(C115="","",SUMIFS('Planificación 2026-1'!S:S,'Planificación 2026-1'!X:X,C115,'Planificación 2026-1'!F:F,"FILIAL",'Planificación 2026-1'!Y:Y,"PRESENCIAL"))</f>
        <v>0</v>
      </c>
      <c r="DO115" s="29">
        <f>IF(C115="","",SUMIFS('Planificación 2026-1'!S:S,'Planificación 2026-1'!X:X,C115,'Planificación 2026-1'!F:F,"FILIAL",'Planificación 2026-1'!Y:Y,"HIBRIDO PRESENCIAL"))</f>
        <v>0</v>
      </c>
      <c r="DP115" s="61" t="str">
        <f t="shared" si="19"/>
        <v>P04 P36</v>
      </c>
      <c r="DQ115" s="58">
        <f>IF(C115="","",SUMIFS('Planificación 2026-1'!S:S,'Planificación 2026-1'!X:X,C115,'Planificación 2026-1'!F:F,"SUNAMPE",'Planificación 2026-1'!Y:Y,"VIRTUAL"))</f>
        <v>8</v>
      </c>
      <c r="DR115" s="29">
        <f>IF(C115="","",SUMIFS('Planificación 2026-1'!S:S,'Planificación 2026-1'!X:X,C115,'Planificación 2026-1'!F:F,"SUNAMPE",'Planificación 2026-1'!Y:Y,"PRESENCIAL"))</f>
        <v>0</v>
      </c>
      <c r="DS115" s="61" t="str">
        <f t="shared" si="20"/>
        <v/>
      </c>
      <c r="DT115" s="58">
        <f>IF(C115="","",SUMIFS('Planificación 2026-1'!S:S,'Planificación 2026-1'!X:X,C115,'Planificación 2026-1'!F:F,"HUAURA",'Planificación 2026-1'!Y:Y,"VIRTUAL"))</f>
        <v>0</v>
      </c>
      <c r="DU115" s="29">
        <f>IF(C115="","",SUMIFS('Planificación 2026-1'!S:S,'Planificación 2026-1'!X:X,C115,'Planificación 2026-1'!F:F,"HUAURA",'Planificación 2026-1'!Y:Y,"PRESENCIAL"))</f>
        <v>0</v>
      </c>
      <c r="DV115" s="32">
        <f>SUMIFS('Planificación 2026-1'!S:S,'Planificación 2026-1'!X:X,C115,'Planificación 2026-1'!F:F,"PRINCIPAL",'Planificación 2026-1'!Y:Y,"VIRTUAL",'Planificación 2026-1'!I:I,"&gt;2")</f>
        <v>0</v>
      </c>
      <c r="DW115" s="32">
        <f>SUMIFS('Planificación 2026-1'!S:S,'Planificación 2026-1'!X:X,C115,'Planificación 2026-1'!F:F,"PRINCIPAL",'Planificación 2026-1'!Y:Y,"&lt;&gt;VIRTUAL",'Planificación 2026-1'!I:I,"&gt;2")</f>
        <v>0</v>
      </c>
      <c r="DX115" s="32">
        <f>SUMIFS('Planificación 2026-1'!S:S,'Planificación 2026-1'!X:X,C115,'Planificación 2026-1'!F:F,"SUNAMPE",'Planificación 2026-1'!Y:Y,"VIRTUAL",'Planificación 2026-1'!I:I,"&gt;2")</f>
        <v>0</v>
      </c>
      <c r="DY115" s="32">
        <f>SUMIFS('Planificación 2026-1'!S:S,'Planificación 2026-1'!X:X,C115,'Planificación 2026-1'!F:F,"SUNAMPE",'Planificación 2026-1'!Y:Y,"&lt;&gt;VIRTUAL",'Planificación 2026-1'!I:I,"&gt;2")</f>
        <v>0</v>
      </c>
      <c r="DZ115" s="32">
        <f>SUMIFS('Planificación 2026-1'!S:S,'Planificación 2026-1'!X:X,C115,'Planificación 2026-1'!F:F,"FILIAL",'Planificación 2026-1'!Y:Y,"VIRTUAL",'Planificación 2026-1'!I:I,"&gt;2")</f>
        <v>0</v>
      </c>
      <c r="EA115" s="32">
        <f>SUMIFS('Planificación 2026-1'!S:S,'Planificación 2026-1'!X:X,C115,'Planificación 2026-1'!F:F,"FILIAL",'Planificación 2026-1'!Y:Y,"&lt;&gt;VIRTUAL",'Planificación 2026-1'!I:I,"&gt;2")</f>
        <v>0</v>
      </c>
      <c r="EB115" s="32">
        <f>SUMIFS('Planificación 2026-1'!S:S,'Planificación 2026-1'!X:X,C115,'Planificación 2026-1'!F:F,"PORUMA",'Planificación 2026-1'!Y:Y,"VIRTUAL",'Planificación 2026-1'!I:I,"&gt;2")</f>
        <v>0</v>
      </c>
      <c r="EC115" s="32">
        <f>SUMIFS('Planificación 2026-1'!S:S,'Planificación 2026-1'!X:X,C115,'Planificación 2026-1'!F:F,"PORUMA",'Planificación 2026-1'!Y:Y,"&lt;&gt;VIRTUAL",'Planificación 2026-1'!I:I,"&gt;2")</f>
        <v>0</v>
      </c>
      <c r="ED115" s="32">
        <f>SUMIFS('Planificación 2026-1'!S:S,'Planificación 2026-1'!X:X,C115,'Planificación 2026-1'!F:F,"HUAURA",'Planificación 2026-1'!Y:Y,"VIRTUAL",'Planificación 2026-1'!I:I,"&gt;2")</f>
        <v>0</v>
      </c>
      <c r="EE115" s="32">
        <f>SUMIFS('Planificación 2026-1'!S:S,'Planificación 2026-1'!X:X,C115,'Planificación 2026-1'!F:F,"HUAURA",'Planificación 2026-1'!Y:Y,"&lt;&gt;VIRTUAL",'Planificación 2026-1'!I:I,"&gt;2")</f>
        <v>0</v>
      </c>
      <c r="EF115" s="32">
        <f>SUMIFS('Planificación 2026-1'!S:S,'Planificación 2026-1'!X:X,C115,'Planificación 2026-1'!F:F,"PRINCIPAL",'Planificación 2026-1'!Y:Y,"VIRTUAL",'Planificación 2026-1'!I:I,"&lt;3")</f>
        <v>0</v>
      </c>
      <c r="EG115" s="32">
        <f>SUMIFS('Planificación 2026-1'!S:S,'Planificación 2026-1'!X:X,C115,'Planificación 2026-1'!F:F,"PRINCIPAL",'Planificación 2026-1'!Y:Y,"&lt;&gt;VIRTUAL",'Planificación 2026-1'!I:I,"&lt;3")</f>
        <v>8</v>
      </c>
      <c r="EH115" s="32">
        <f>SUMIFS('Planificación 2026-1'!S:S,'Planificación 2026-1'!X:X,C115,'Planificación 2026-1'!F:F,"SUNAMPE",'Planificación 2026-1'!Y:Y,"VIRTUAL",'Planificación 2026-1'!I:I,"&lt;3")</f>
        <v>8</v>
      </c>
      <c r="EI115" s="32">
        <f>SUMIFS('Planificación 2026-1'!S:S,'Planificación 2026-1'!X:X,C115,'Planificación 2026-1'!F:F,"SUNAMPE",'Planificación 2026-1'!Y:Y,"&lt;&gt;VIRTUAL",'Planificación 2026-1'!I:I,"&lt;3")</f>
        <v>0</v>
      </c>
      <c r="EJ115" s="32">
        <f>SUMIFS('Planificación 2026-1'!S:S,'Planificación 2026-1'!X:X,C115,'Planificación 2026-1'!F:F,"FILIAL",'Planificación 2026-1'!Y:Y,"VIRTUAL",'Planificación 2026-1'!I:I,"&lt;3")</f>
        <v>0</v>
      </c>
      <c r="EK115" s="32">
        <f>SUMIFS('Planificación 2026-1'!S:S,'Planificación 2026-1'!X:X,C115,'Planificación 2026-1'!F:F,"FILIAL",'Planificación 2026-1'!Y:Y,"&lt;&gt;VIRTUAL",'Planificación 2026-1'!I:I,"&lt;3")</f>
        <v>0</v>
      </c>
      <c r="EL115" s="32">
        <f>SUMIFS('Planificación 2026-1'!S:S,'Planificación 2026-1'!X:X,C115,'Planificación 2026-1'!F:F,"PORUMA",'Planificación 2026-1'!Y:Y,"VIRTUAL",'Planificación 2026-1'!I:I,"&lt;3")</f>
        <v>0</v>
      </c>
      <c r="EM115" s="32">
        <f>SUMIFS('Planificación 2026-1'!S:S,'Planificación 2026-1'!X:X,C115,'Planificación 2026-1'!F:F,"PORUMA",'Planificación 2026-1'!Y:Y,"&lt;&gt;VIRTUAL",'Planificación 2026-1'!I:I,"&lt;3")</f>
        <v>0</v>
      </c>
      <c r="EN115" s="32">
        <f>SUMIFS('Planificación 2026-1'!S:S,'Planificación 2026-1'!X:X,C115,'Planificación 2026-1'!F:F,"HUAURA",'Planificación 2026-1'!Y:Y,"VIRTUAL",'Planificación 2026-1'!I:I,"&lt;3")</f>
        <v>0</v>
      </c>
      <c r="EO115" s="32">
        <f>SUMIFS('Planificación 2026-1'!S:S,'Planificación 2026-1'!X:X,C115,'Planificación 2026-1'!F:F,"HUAURA",'Planificación 2026-1'!Y:Y,"&lt;&gt;VIRTUAL",'Planificación 2026-1'!I:I,"&lt;3")</f>
        <v>0</v>
      </c>
      <c r="EP115" s="32">
        <f t="shared" si="32"/>
        <v>0</v>
      </c>
      <c r="EQ115" s="32">
        <f t="shared" si="21"/>
        <v>0</v>
      </c>
      <c r="ER115" s="32">
        <f t="shared" si="22"/>
        <v>0</v>
      </c>
      <c r="ES115" s="32">
        <f t="shared" si="23"/>
        <v>8</v>
      </c>
      <c r="ET115" s="32">
        <f t="shared" si="24"/>
        <v>8</v>
      </c>
      <c r="EU115" s="32">
        <f t="shared" si="25"/>
        <v>16</v>
      </c>
      <c r="EV115" s="32" t="b">
        <f>EXACT(EU115,E115)</f>
        <v>1</v>
      </c>
      <c r="EW115" s="32"/>
      <c r="EX115" s="32">
        <f t="shared" si="14"/>
        <v>8</v>
      </c>
      <c r="EY115" s="32">
        <f t="shared" si="15"/>
        <v>8</v>
      </c>
      <c r="EZ115" s="32" t="b">
        <f>EXACT(SUM(EX115:EY115),E115)</f>
        <v>1</v>
      </c>
      <c r="FA115" s="32" t="str">
        <f t="shared" si="16"/>
        <v/>
      </c>
      <c r="FB115" s="32" t="str">
        <f t="shared" si="26"/>
        <v>AMBOS</v>
      </c>
    </row>
    <row r="116" spans="1:158">
      <c r="A116" s="33"/>
      <c r="B116" s="65">
        <v>113</v>
      </c>
      <c r="C116" s="32" t="s">
        <v>320</v>
      </c>
      <c r="D116" s="429">
        <v>21403002</v>
      </c>
      <c r="E116" s="62">
        <f>SUMIF('Planificación 2026-1'!X:X,C116,'Planificación 2026-1'!S:S)</f>
        <v>11</v>
      </c>
      <c r="F116" s="63" t="s">
        <v>203</v>
      </c>
      <c r="G116" s="454" t="s">
        <v>200</v>
      </c>
      <c r="H116" s="64" t="s">
        <v>38</v>
      </c>
      <c r="I116" s="64" t="s">
        <v>157</v>
      </c>
      <c r="J116" s="32" t="s">
        <v>195</v>
      </c>
      <c r="K116" s="32" t="s">
        <v>157</v>
      </c>
      <c r="L116" s="57" t="str">
        <f>IF(SUM(COUNTIFS('Planificación 2026-1'!F:F,"PRINCIPAL",'Planificación 2026-1'!X:X,C116,'Planificación 2026-1'!H:H,"AF"))&gt;0,"P01"," ")</f>
        <v xml:space="preserve"> </v>
      </c>
      <c r="M116" s="58" t="str">
        <f>IF(SUM(COUNTIFS('Planificación 2026-1'!F:F,"PRINCIPAL",'Planificación 2026-1'!X:X,C116,'Planificación 2026-1'!H:H,"EN"))&gt;0,"P02"," ")</f>
        <v xml:space="preserve"> </v>
      </c>
      <c r="N116" s="58" t="str">
        <f>IF(SUM(COUNTIFS('Planificación 2026-1'!F:F,"PRINCIPAL",'Planificación 2026-1'!X:X,C116,'Planificación 2026-1'!H:H,"IS"))&gt;0,"P03"," ")</f>
        <v xml:space="preserve"> </v>
      </c>
      <c r="O116" s="58" t="str">
        <f>IF(SUM(COUNTIFS('Planificación 2026-1'!F:F,"PRINCIPAL",'Planificación 2026-1'!X:X,C116,'Planificación 2026-1'!H:H,"PS"))&gt;0,"P04"," ")</f>
        <v xml:space="preserve"> </v>
      </c>
      <c r="P116" s="58"/>
      <c r="Q116" s="58" t="str">
        <f>IF(SUM(COUNTIFS('Planificación 2026-1'!F:F,"PRINCIPAL",'Planificación 2026-1'!X:X,C116,'Planificación 2026-1'!H:H,"IN"))&gt;0,"P06"," ")</f>
        <v xml:space="preserve"> </v>
      </c>
      <c r="R116" s="58" t="str">
        <f>IF(SUM(COUNTIFS('Planificación 2026-1'!F:F,"PRINCIPAL",'Planificación 2026-1'!X:X,C116,'Planificación 2026-1'!H:H,"CA"))&gt;0,"P07"," ")</f>
        <v xml:space="preserve"> </v>
      </c>
      <c r="S116" s="58" t="str">
        <f>IF(SUM(COUNTIFS('Planificación 2026-1'!F:F,"PRINCIPAL",'Planificación 2026-1'!X:X,C116,'Planificación 2026-1'!H:H,"DE"))&gt;0,"P08"," ")</f>
        <v xml:space="preserve"> </v>
      </c>
      <c r="T116" s="58" t="str">
        <f>IF(SUM(COUNTIFS('Planificación 2026-1'!F:F,"PRINCIPAL",'Planificación 2026-1'!X:X,C116,'Planificación 2026-1'!H:H,"OB"))&gt;0,"P09"," ")</f>
        <v xml:space="preserve"> </v>
      </c>
      <c r="U116" s="58" t="str">
        <f>IF(SUM(COUNTIFS('Planificación 2026-1'!F:F,"PRINCIPAL",'Planificación 2026-1'!X:X,C116,'Planificación 2026-1'!H:H,"MH"))&gt;0,"P31"," ")</f>
        <v xml:space="preserve"> </v>
      </c>
      <c r="V116" s="58" t="str">
        <f>IF(SUM(COUNTIFS('Planificación 2026-1'!F:F,"PRINCIPAL",'Planificación 2026-1'!X:X,C116,'Planificación 2026-1'!H:H,"IC"))&gt;0,"P32"," ")</f>
        <v xml:space="preserve"> </v>
      </c>
      <c r="W116" s="58" t="str">
        <f>IF(SUM(COUNTIFS('Planificación 2026-1'!F:F,"PRINCIPAL",'Planificación 2026-1'!X:X,C116,'Planificación 2026-1'!H:H,"AR"))&gt;0,"P34"," ")</f>
        <v xml:space="preserve"> </v>
      </c>
      <c r="X116" s="58" t="str">
        <f>IF(SUM(COUNTIFS('Planificación 2026-1'!F:F,"PRINCIPAL",'Planificación 2026-1'!X:X,C116,'Planificación 2026-1'!H:H,"T1"))&gt;0,"P35"," ")</f>
        <v xml:space="preserve"> </v>
      </c>
      <c r="Y116" s="58" t="str">
        <f>IF(SUM(COUNTIFS('Planificación 2026-1'!F:F,"PRINCIPAL",'Planificación 2026-1'!X:X,C116,'Planificación 2026-1'!H:H,"T3"))&gt;0,"P36"," ")</f>
        <v xml:space="preserve"> </v>
      </c>
      <c r="Z116" s="58" t="str">
        <f>IF(SUM(COUNTIFS('Planificación 2026-1'!F:F,"PRINCIPAL",'Planificación 2026-1'!X:X,C116,'Planificación 2026-1'!H:H,"T2"))&gt;0,"P37"," ")</f>
        <v xml:space="preserve"> </v>
      </c>
      <c r="AA116" s="58" t="str">
        <f>IF(SUM(COUNTIFS('Planificación 2026-1'!F:F,"PRINCIPAL",'Planificación 2026-1'!X:X,C116,'Planificación 2026-1'!H:H,"AE"))&gt;0,"P38"," ")</f>
        <v xml:space="preserve"> </v>
      </c>
      <c r="AB116" s="58" t="str">
        <f>IF(SUM(COUNTIFS('Planificación 2026-1'!F:F,"PRINCIPAL",'Planificación 2026-1'!X:X,C116,'Planificación 2026-1'!H:H,"T4"))&gt;0,"P55"," ")</f>
        <v xml:space="preserve"> </v>
      </c>
      <c r="AC116" s="58" t="str">
        <f>IF(SUM(COUNTIFS('Planificación 2026-1'!F:F,"FILIAL",'Planificación 2026-1'!X:X,C116,'Planificación 2026-1'!H:H,"AF"))&gt;0," P01"," ")</f>
        <v xml:space="preserve"> </v>
      </c>
      <c r="AD116" s="58" t="str">
        <f>IF(SUM(COUNTIFS('Planificación 2026-1'!F:F,"FILIAL",'Planificación 2026-1'!X:X,C116,'Planificación 2026-1'!H:H,"EN"))&gt;0,"P02"," ")</f>
        <v xml:space="preserve"> </v>
      </c>
      <c r="AE116" s="58" t="str">
        <f>IF(SUM(COUNTIFS('Planificación 2026-1'!F:F,"FILIAL",'Planificación 2026-1'!X:X,C116,'Planificación 2026-1'!H:H,"IS"))&gt;0,"P03"," ")</f>
        <v xml:space="preserve"> </v>
      </c>
      <c r="AF116" s="58" t="str">
        <f>IF(SUM(COUNTIFS('Planificación 2026-1'!F:F,"FILIAL",'Planificación 2026-1'!X:X,C116,'Planificación 2026-1'!H:H,"PS"))&gt;0,"P04"," ")</f>
        <v xml:space="preserve"> </v>
      </c>
      <c r="AG116" s="58"/>
      <c r="AH116" s="58" t="str">
        <f>IF(SUM(COUNTIFS('Planificación 2026-1'!F:F,"FILIAL",'Planificación 2026-1'!X:X,C116,'Planificación 2026-1'!H:H,"IN"))&gt;0,"P06"," ")</f>
        <v xml:space="preserve"> </v>
      </c>
      <c r="AI116" s="58" t="str">
        <f>IF(SUM(COUNTIFS('Planificación 2026-1'!F:F,"FILIAL",'Planificación 2026-1'!X:X,C116,'Planificación 2026-1'!H:H,"CA"))&gt;0,"P07"," ")</f>
        <v xml:space="preserve"> </v>
      </c>
      <c r="AJ116" s="58" t="str">
        <f>IF(SUM(COUNTIFS('Planificación 2026-1'!F:F,"FILIAL",'Planificación 2026-1'!X:X,C116,'Planificación 2026-1'!H:H,"DE"))&gt;0,"P08"," ")</f>
        <v xml:space="preserve"> </v>
      </c>
      <c r="AK116" s="58" t="str">
        <f>IF(SUM(COUNTIFS('Planificación 2026-1'!F:F,"FILIAL",'Planificación 2026-1'!X:X,C116,'Planificación 2026-1'!H:H,"OB"))&gt;0,"P09"," ")</f>
        <v xml:space="preserve"> </v>
      </c>
      <c r="AL116" s="58" t="str">
        <f>IF(SUM(COUNTIFS('Planificación 2026-1'!F:F,"FILIAL",'Planificación 2026-1'!X:X,C116,'Planificación 2026-1'!H:H,"MH"))&gt;0,"P31"," ")</f>
        <v xml:space="preserve"> </v>
      </c>
      <c r="AM116" s="58" t="str">
        <f>IF(SUM(COUNTIFS('Planificación 2026-1'!F:F,"FILIAL",'Planificación 2026-1'!X:X,C116,'Planificación 2026-1'!H:H,"IC"))&gt;0,"P32"," ")</f>
        <v xml:space="preserve"> </v>
      </c>
      <c r="AN116" s="58" t="str">
        <f>IF(SUM(COUNTIFS('Planificación 2026-1'!F:F,"FILIAL",'Planificación 2026-1'!X:X,C116,'Planificación 2026-1'!H:H,"AR"))&gt;0,"P34"," ")</f>
        <v xml:space="preserve"> </v>
      </c>
      <c r="AO116" s="58" t="str">
        <f>IF(SUM(COUNTIFS('Planificación 2026-1'!F:F,"FILIAL",'Planificación 2026-1'!X:X,C116,'Planificación 2026-1'!H:H,"T1"))&gt;0,"P35"," ")</f>
        <v xml:space="preserve"> </v>
      </c>
      <c r="AP116" s="58" t="str">
        <f>IF(SUM(COUNTIFS('Planificación 2026-1'!F:F,"FILIAL",'Planificación 2026-1'!X:X,C116,'Planificación 2026-1'!H:H,"T3"))&gt;0,"P36"," ")</f>
        <v xml:space="preserve"> </v>
      </c>
      <c r="AQ116" s="58" t="str">
        <f>IF(SUM(COUNTIFS('Planificación 2026-1'!F:F,"FILIAL",'Planificación 2026-1'!X:X,C116,'Planificación 2026-1'!H:H,"T2"))&gt;0,"P37"," ")</f>
        <v xml:space="preserve"> </v>
      </c>
      <c r="AR116" s="58" t="str">
        <f>IF(SUM(COUNTIFS('Planificación 2026-1'!F:F,"FILIAL",'Planificación 2026-1'!X:X,C116,'Planificación 2026-1'!H:H,"AE"))&gt;0,"P38"," ")</f>
        <v xml:space="preserve"> </v>
      </c>
      <c r="AS116" s="58" t="str">
        <f>IF(SUM(COUNTIFS('Planificación 2026-1'!F:F,"FILIAL",'Planificación 2026-1'!X:X,C116,'Planificación 2026-1'!H:H,"T4"))&gt;0,"P55"," ")</f>
        <v xml:space="preserve"> </v>
      </c>
      <c r="AT116" s="58" t="str">
        <f>IF(SUM(COUNTIFS('Planificación 2026-1'!F:F,"SUNAMPE",'Planificación 2026-1'!X:X,C116,'Planificación 2026-1'!H:H,"AF"))&gt;0," P01"," ")</f>
        <v xml:space="preserve"> </v>
      </c>
      <c r="AU116" s="58" t="str">
        <f>IF(SUM(COUNTIFS('Planificación 2026-1'!F:F,"SUNAMPE",'Planificación 2026-1'!X:X,C116,'Planificación 2026-1'!H:H,"EN"))&gt;0,"P02"," ")</f>
        <v xml:space="preserve"> </v>
      </c>
      <c r="AV116" s="58" t="str">
        <f>IF(SUM(COUNTIFS('Planificación 2026-1'!F:F,"SUNAMPE",'Planificación 2026-1'!X:X,C116,'Planificación 2026-1'!H:H,"IS"))&gt;0,"P03"," ")</f>
        <v xml:space="preserve"> </v>
      </c>
      <c r="AW116" s="58" t="str">
        <f>IF(SUM(COUNTIFS('Planificación 2026-1'!F:F,"SUNAMPE",'Planificación 2026-1'!X:X,C116,'Planificación 2026-1'!H:H,"PS"))&gt;0,"P04"," ")</f>
        <v xml:space="preserve"> </v>
      </c>
      <c r="AX116" s="58"/>
      <c r="AY116" s="58" t="str">
        <f>IF(SUM(COUNTIFS('Planificación 2026-1'!F:F,"SUNAMPE",'Planificación 2026-1'!X:X,C116,'Planificación 2026-1'!H:H,"IN"))&gt;0,"P06"," ")</f>
        <v xml:space="preserve"> </v>
      </c>
      <c r="AZ116" s="58" t="str">
        <f>IF(SUM(COUNTIFS('Planificación 2026-1'!F:F,"SUNAMPE",'Planificación 2026-1'!X:X,C116,'Planificación 2026-1'!H:H,"CA"))&gt;0,"P07"," ")</f>
        <v xml:space="preserve"> </v>
      </c>
      <c r="BA116" s="58" t="str">
        <f>IF(SUM(COUNTIFS('Planificación 2026-1'!F:F,"SUNAMPE",'Planificación 2026-1'!X:X,C116,'Planificación 2026-1'!H:H,"DE"))&gt;0,"P08"," ")</f>
        <v xml:space="preserve"> </v>
      </c>
      <c r="BB116" s="58" t="str">
        <f>IF(SUM(COUNTIFS('Planificación 2026-1'!F:F,"SUNAMPE",'Planificación 2026-1'!X:X,C116,'Planificación 2026-1'!H:H,"OB"))&gt;0,"P09"," ")</f>
        <v xml:space="preserve"> </v>
      </c>
      <c r="BC116" s="58" t="str">
        <f>IF(SUM(COUNTIFS('Planificación 2026-1'!F:F,"SUNAMPE",'Planificación 2026-1'!X:X,C116,'Planificación 2026-1'!H:H,"MH"))&gt;0,"P31"," ")</f>
        <v xml:space="preserve"> </v>
      </c>
      <c r="BD116" s="58" t="str">
        <f>IF(SUM(COUNTIFS('Planificación 2026-1'!F:F,"SUNAMPE",'Planificación 2026-1'!X:X,C116,'Planificación 2026-1'!H:H,"IC"))&gt;0,"P32"," ")</f>
        <v xml:space="preserve"> </v>
      </c>
      <c r="BE116" s="58" t="str">
        <f>IF(SUM(COUNTIFS('Planificación 2026-1'!F:F,"SUNAMPE",'Planificación 2026-1'!X:X,C116,'Planificación 2026-1'!H:H,"AR"))&gt;0,"P34"," ")</f>
        <v xml:space="preserve"> </v>
      </c>
      <c r="BF116" s="58" t="str">
        <f>IF(SUM(COUNTIFS('Planificación 2026-1'!F:F,"SUNAMPE",'Planificación 2026-1'!X:X,C116,'Planificación 2026-1'!H:H,"T1"))&gt;0,"P35"," ")</f>
        <v xml:space="preserve"> </v>
      </c>
      <c r="BG116" s="58" t="str">
        <f>IF(SUM(COUNTIFS('Planificación 2026-1'!F:F,"SUNAMPE",'Planificación 2026-1'!X:X,C116,'Planificación 2026-1'!H:H,"T3"))&gt;0,"P36"," ")</f>
        <v xml:space="preserve"> </v>
      </c>
      <c r="BH116" s="58" t="str">
        <f>IF(SUM(COUNTIFS('Planificación 2026-1'!F:F,"SUNAMPE",'Planificación 2026-1'!X:X,C116,'Planificación 2026-1'!H:H,"T2"))&gt;0,"P37"," ")</f>
        <v xml:space="preserve"> </v>
      </c>
      <c r="BI116" s="58" t="str">
        <f>IF(SUM(COUNTIFS('Planificación 2026-1'!F:F,"SUNAMPE",'Planificación 2026-1'!X:X,C116,'Planificación 2026-1'!H:H,"AE"))&gt;0,"P38"," ")</f>
        <v xml:space="preserve"> </v>
      </c>
      <c r="BJ116" s="58" t="str">
        <f>IF(SUM(COUNTIFS('Planificación 2026-1'!F:F,"SUNAMPE",'Planificación 2026-1'!X:X,C116,'Planificación 2026-1'!H:H,"T4"))&gt;0,"P55"," ")</f>
        <v xml:space="preserve"> </v>
      </c>
      <c r="BK116" s="58" t="str">
        <f>IF(SUM(COUNTIFS('Planificación 2026-1'!F:F,"HUAURA",'Planificación 2026-1'!X:X,C116,'Planificación 2026-1'!H:H,"AF"))&gt;0," P01"," ")</f>
        <v xml:space="preserve"> </v>
      </c>
      <c r="BL116" s="58" t="str">
        <f>IF(SUM(COUNTIFS('Planificación 2026-1'!F:F,"HUAURA",'Planificación 2026-1'!X:X,C116,'Planificación 2026-1'!H:H,"EN"))&gt;0,"P02"," ")</f>
        <v xml:space="preserve"> </v>
      </c>
      <c r="BM116" s="58" t="str">
        <f>IF(SUM(COUNTIFS('Planificación 2026-1'!F:F,"HUAURA",'Planificación 2026-1'!X:X,C116,'Planificación 2026-1'!H:H,"IS"))&gt;0,"P03"," ")</f>
        <v xml:space="preserve"> </v>
      </c>
      <c r="BN116" s="58" t="str">
        <f>IF(SUM(COUNTIFS('Planificación 2026-1'!F:F,"HUAURA",'Planificación 2026-1'!X:X,C116,'Planificación 2026-1'!H:H,"PS"))&gt;0,"P04"," ")</f>
        <v xml:space="preserve"> </v>
      </c>
      <c r="BO116" s="58"/>
      <c r="BP116" s="58" t="str">
        <f>IF(SUM(COUNTIFS('Planificación 2026-1'!F:F,"HUAURA",'Planificación 2026-1'!X:X,C116,'Planificación 2026-1'!H:H,"IN"))&gt;0,"P06"," ")</f>
        <v xml:space="preserve"> </v>
      </c>
      <c r="BQ116" s="58" t="str">
        <f>IF(SUM(COUNTIFS('Planificación 2026-1'!F:F,"HUAURA",'Planificación 2026-1'!X:X,C116,'Planificación 2026-1'!H:H,"CA"))&gt;0,"P07"," ")</f>
        <v xml:space="preserve"> </v>
      </c>
      <c r="BR116" s="58" t="str">
        <f>IF(SUM(COUNTIFS('Planificación 2026-1'!F:F,"HUAURA",'Planificación 2026-1'!X:X,C116,'Planificación 2026-1'!H:H,"DE"))&gt;0,"P08"," ")</f>
        <v xml:space="preserve"> </v>
      </c>
      <c r="BS116" s="58" t="str">
        <f>IF(SUM(COUNTIFS('Planificación 2026-1'!F:F,"HUAURA",'Planificación 2026-1'!X:X,C116,'Planificación 2026-1'!H:H,"OB"))&gt;0,"P09"," ")</f>
        <v xml:space="preserve"> </v>
      </c>
      <c r="BT116" s="58" t="str">
        <f>IF(SUM(COUNTIFS('Planificación 2026-1'!F:F,"HUAURA",'Planificación 2026-1'!X:X,C116,'Planificación 2026-1'!H:H,"MH"))&gt;0,"P31"," ")</f>
        <v xml:space="preserve"> </v>
      </c>
      <c r="BU116" s="58" t="str">
        <f>IF(SUM(COUNTIFS('Planificación 2026-1'!F:F,"HUAURA",'Planificación 2026-1'!X:X,C116,'Planificación 2026-1'!H:H,"IC"))&gt;0,"P32"," ")</f>
        <v xml:space="preserve"> </v>
      </c>
      <c r="BV116" s="58" t="str">
        <f>IF(SUM(COUNTIFS('Planificación 2026-1'!F:F,"HUAURA",'Planificación 2026-1'!X:X,C116,'Planificación 2026-1'!H:H,"AR"))&gt;0,"P34"," ")</f>
        <v xml:space="preserve"> </v>
      </c>
      <c r="BW116" s="58" t="str">
        <f>IF(SUM(COUNTIFS('Planificación 2026-1'!F:F,"HUAURA",'Planificación 2026-1'!X:X,C116,'Planificación 2026-1'!H:H,"T1"))&gt;0,"P35"," ")</f>
        <v xml:space="preserve"> </v>
      </c>
      <c r="BX116" s="58" t="str">
        <f>IF(SUM(COUNTIFS('Planificación 2026-1'!F:F,"HUAURA",'Planificación 2026-1'!X:X,C116,'Planificación 2026-1'!H:H,"T3"))&gt;0,"P36"," ")</f>
        <v xml:space="preserve"> </v>
      </c>
      <c r="BY116" s="58" t="str">
        <f>IF(SUM(COUNTIFS('Planificación 2026-1'!F:F,"HUAURA",'Planificación 2026-1'!X:X,C116,'Planificación 2026-1'!H:H,"T2"))&gt;0,"P37"," ")</f>
        <v xml:space="preserve"> </v>
      </c>
      <c r="BZ116" s="58" t="str">
        <f>IF(SUM(COUNTIFS('Planificación 2026-1'!F:F,"HUAURA",'Planificación 2026-1'!X:X,C116,'Planificación 2026-1'!H:H,"AE"))&gt;0,"P38"," ")</f>
        <v xml:space="preserve"> </v>
      </c>
      <c r="CA116" s="58" t="str">
        <f>IF(SUM(COUNTIFS('Planificación 2026-1'!F:F,"HUAURA",'Planificación 2026-1'!X:X,C116,'Planificación 2026-1'!H:H,"T4"))&gt;0,"P55"," ")</f>
        <v xml:space="preserve"> </v>
      </c>
      <c r="CB116" s="59">
        <f>SUMIFS('Planificación 2026-1'!S:S,'Planificación 2026-1'!X:X,C116,'Planificación 2026-1'!H:H,"AF",'Planificación 2026-1'!I:I,"&gt;2")</f>
        <v>0</v>
      </c>
      <c r="CC116" s="59">
        <f>SUMIFS('Planificación 2026-1'!S:S,'Planificación 2026-1'!X:X,C116,'Planificación 2026-1'!H:H,"EN",'Planificación 2026-1'!I:I,"&gt;2")</f>
        <v>0</v>
      </c>
      <c r="CD116" s="59">
        <f>SUMIFS('Planificación 2026-1'!S:S,'Planificación 2026-1'!X:X,C116,'Planificación 2026-1'!H:H,"IS",'Planificación 2026-1'!I:I,"&gt;2")</f>
        <v>0</v>
      </c>
      <c r="CE116" s="59">
        <f>SUMIFS('Planificación 2026-1'!S:S,'Planificación 2026-1'!X:X,C116,'Planificación 2026-1'!H:H,"PS",'Planificación 2026-1'!I:I,"&gt;2")</f>
        <v>0</v>
      </c>
      <c r="CF116" s="59">
        <f>SUMIFS('Planificación 2026-1'!S:S,'Planificación 2026-1'!X:X,C116,'Planificación 2026-1'!H:H,"IN",'Planificación 2026-1'!I:I,"&gt;2")</f>
        <v>0</v>
      </c>
      <c r="CG116" s="59">
        <f>SUMIFS('Planificación 2026-1'!S:S,'Planificación 2026-1'!X:X,C116,'Planificación 2026-1'!H:H,"CA",'Planificación 2026-1'!I:I,"&gt;2")</f>
        <v>0</v>
      </c>
      <c r="CH116" s="59">
        <f>SUMIFS('Planificación 2026-1'!S:S,'Planificación 2026-1'!X:X,C116,'Planificación 2026-1'!H:H,"DE",'Planificación 2026-1'!I:I,"&gt;2")</f>
        <v>0</v>
      </c>
      <c r="CI116" s="59">
        <f>SUMIFS('Planificación 2026-1'!S:S,'Planificación 2026-1'!X:X,C116,'Planificación 2026-1'!H:H,"OB",'Planificación 2026-1'!I:I,"&gt;2")</f>
        <v>0</v>
      </c>
      <c r="CJ116" s="59">
        <f>SUMIFS('Planificación 2026-1'!S:S,'Planificación 2026-1'!X:X,C116,'Planificación 2026-1'!H:H,"MH",'Planificación 2026-1'!I:I,"&gt;2")</f>
        <v>11</v>
      </c>
      <c r="CK116" s="59">
        <f>SUMIFS('Planificación 2026-1'!S:S,'Planificación 2026-1'!X:X,C116,'Planificación 2026-1'!H:H,"IC",'Planificación 2026-1'!I:I,"&gt;2")</f>
        <v>0</v>
      </c>
      <c r="CL116" s="59">
        <f>SUMIFS('Planificación 2026-1'!S:S,'Planificación 2026-1'!X:X,C116,'Planificación 2026-1'!H:H,"AR",'Planificación 2026-1'!I:I,"&gt;2")</f>
        <v>0</v>
      </c>
      <c r="CM116" s="59">
        <f>SUMIFS('Planificación 2026-1'!S:S,'Planificación 2026-1'!X:X,C116,'Planificación 2026-1'!H:H,"AE",'Planificación 2026-1'!I:I,"&gt;2")</f>
        <v>0</v>
      </c>
      <c r="CN116" s="59">
        <f>SUMIFS('Planificación 2026-1'!S:S,'Planificación 2026-1'!X:X,C116,'Planificación 2026-1'!H:H,"T1",'Planificación 2026-1'!I:I,"&gt;2")</f>
        <v>0</v>
      </c>
      <c r="CO116" s="59">
        <f>SUMIFS('Planificación 2026-1'!S:S,'Planificación 2026-1'!X:X,C116,'Planificación 2026-1'!H:H,"T3",'Planificación 2026-1'!I:I,"&gt;2")</f>
        <v>0</v>
      </c>
      <c r="CP116" s="59">
        <f>SUMIFS('Planificación 2026-1'!S:S,'Planificación 2026-1'!X:X,C116,'Planificación 2026-1'!H:H,"T2",'Planificación 2026-1'!I:I,"&gt;2")</f>
        <v>0</v>
      </c>
      <c r="CQ116" s="59">
        <f>SUMIFS('Planificación 2026-1'!S:S,'Planificación 2026-1'!X:X,C116,'Planificación 2026-1'!H:H,"T4",'Planificación 2026-1'!I:I,"&gt;2")</f>
        <v>0</v>
      </c>
      <c r="CR116" s="59">
        <f>SUMIFS('Planificación 2026-1'!S:S,'Planificación 2026-1'!X:X,C116,'Planificación 2026-1'!H:H,"AF",'Planificación 2026-1'!I:I,"&lt;3")</f>
        <v>0</v>
      </c>
      <c r="CS116" s="59">
        <f>SUMIFS('Planificación 2026-1'!S:S,'Planificación 2026-1'!X:X,C116,'Planificación 2026-1'!H:H,"EN",'Planificación 2026-1'!I:I,"&lt;3")</f>
        <v>0</v>
      </c>
      <c r="CT116" s="59">
        <f>SUMIFS('Planificación 2026-1'!S:S,'Planificación 2026-1'!X:X,C116,'Planificación 2026-1'!H:H,"IS",'Planificación 2026-1'!I:I,"&lt;3")</f>
        <v>0</v>
      </c>
      <c r="CU116" s="59">
        <f>SUMIFS('Planificación 2026-1'!S:S,'Planificación 2026-1'!X:X,C116,'Planificación 2026-1'!H:H,"PS",'Planificación 2026-1'!I:I,"&lt;3")</f>
        <v>0</v>
      </c>
      <c r="CV116" s="59">
        <f>SUMIFS('Planificación 2026-1'!S:S,'Planificación 2026-1'!X:X,C116,'Planificación 2026-1'!H:H,"IN",'Planificación 2026-1'!I:I,"&lt;3")</f>
        <v>0</v>
      </c>
      <c r="CW116" s="59">
        <f>SUMIFS('Planificación 2026-1'!S:S,'Planificación 2026-1'!X:X,C116,'Planificación 2026-1'!H:H,"CA",'Planificación 2026-1'!I:I,"&lt;3")</f>
        <v>0</v>
      </c>
      <c r="CX116" s="59">
        <f>SUMIFS('Planificación 2026-1'!S:S,'Planificación 2026-1'!X:X,C116,'Planificación 2026-1'!H:H,"DE",'Planificación 2026-1'!I:I,"&lt;3")</f>
        <v>0</v>
      </c>
      <c r="CY116" s="59">
        <f>SUMIFS('Planificación 2026-1'!S:S,'Planificación 2026-1'!X:X,C116,'Planificación 2026-1'!H:H,"OB",'Planificación 2026-1'!I:I,"&lt;3")</f>
        <v>0</v>
      </c>
      <c r="CZ116" s="59">
        <f>SUMIFS('Planificación 2026-1'!S:S,'Planificación 2026-1'!X:X,C116,'Planificación 2026-1'!H:H,"MH",'Planificación 2026-1'!I:I,"&lt;3")</f>
        <v>0</v>
      </c>
      <c r="DA116" s="59">
        <f>SUMIFS('Planificación 2026-1'!S:S,'Planificación 2026-1'!X:X,C116,'Planificación 2026-1'!H:H,"IC",'Planificación 2026-1'!I:I,"&lt;3")</f>
        <v>0</v>
      </c>
      <c r="DB116" s="59">
        <f>SUMIFS('Planificación 2026-1'!S:S,'Planificación 2026-1'!X:X,C116,'Planificación 2026-1'!H:H,"AR",'Planificación 2026-1'!I:I,"&lt;3")</f>
        <v>0</v>
      </c>
      <c r="DC116" s="59">
        <f>SUMIFS('Planificación 2026-1'!S:S,'Planificación 2026-1'!X:X,C116,'Planificación 2026-1'!H:H,"AE",'Planificación 2026-1'!I:I,"&lt;3")</f>
        <v>0</v>
      </c>
      <c r="DD116" s="59">
        <f>SUMIFS('Planificación 2026-1'!S:S,'Planificación 2026-1'!X:X,C116,'Planificación 2026-1'!H:H,"T1",'Planificación 2026-1'!I:I,"&lt;3")</f>
        <v>0</v>
      </c>
      <c r="DE116" s="59">
        <f>SUMIFS('Planificación 2026-1'!S:S,'Planificación 2026-1'!X:X,C116,'Planificación 2026-1'!H:H,"T3",'Planificación 2026-1'!I:I,"&lt;3")</f>
        <v>0</v>
      </c>
      <c r="DF116" s="59">
        <f>SUMIFS('Planificación 2026-1'!S:S,'Planificación 2026-1'!X:X,C116,'Planificación 2026-1'!H:H,"T2",'Planificación 2026-1'!I:I,"&lt;3")</f>
        <v>0</v>
      </c>
      <c r="DG116" s="59">
        <f>SUMIFS('Planificación 2026-1'!S:S,'Planificación 2026-1'!X:X,C116,'Planificación 2026-1'!H:H,"T4",'Planificación 2026-1'!I:I,"&lt;3")</f>
        <v>0</v>
      </c>
      <c r="DH116" s="58" t="str">
        <f t="shared" si="17"/>
        <v/>
      </c>
      <c r="DI116" s="27">
        <f>IF(C116="","",SUMIFS('Planificación 2026-1'!S:S,'Planificación 2026-1'!X:X,C116,'Planificación 2026-1'!F:F,"PRINCIPAL",'Planificación 2026-1'!Y:Y,"VIRTUAL"))</f>
        <v>0</v>
      </c>
      <c r="DJ116" s="27">
        <f>IF(C116="","",SUMIFS('Planificación 2026-1'!S:S,'Planificación 2026-1'!X:X,C116,'Planificación 2026-1'!F:F,"PRINCIPAL",'Planificación 2026-1'!Y:Y,"PRESENCIAL"))</f>
        <v>0</v>
      </c>
      <c r="DK116" s="27">
        <f>IF(C116="","",SUMIFS('Planificación 2026-1'!S:S,'Planificación 2026-1'!X:X,C116,'Planificación 2026-1'!F:F,"PRINCIPAL",'Planificación 2026-1'!Y:Y,"HIBRIDO PRESENCIAL"))</f>
        <v>0</v>
      </c>
      <c r="DL116" s="58" t="str">
        <f t="shared" si="18"/>
        <v/>
      </c>
      <c r="DM116" s="58">
        <f>IF(C116="","",SUMIFS('Planificación 2026-1'!S:S,'Planificación 2026-1'!X:X,C116,'Planificación 2026-1'!F:F,"FILIAL",'Planificación 2026-1'!Y:Y,"VIRTUAL"))</f>
        <v>0</v>
      </c>
      <c r="DN116" s="60">
        <f>IF(C116="","",SUMIFS('Planificación 2026-1'!S:S,'Planificación 2026-1'!X:X,C116,'Planificación 2026-1'!F:F,"FILIAL",'Planificación 2026-1'!Y:Y,"PRESENCIAL"))</f>
        <v>0</v>
      </c>
      <c r="DO116" s="29">
        <f>IF(C116="","",SUMIFS('Planificación 2026-1'!S:S,'Planificación 2026-1'!X:X,C116,'Planificación 2026-1'!F:F,"FILIAL",'Planificación 2026-1'!Y:Y,"HIBRIDO PRESENCIAL"))</f>
        <v>0</v>
      </c>
      <c r="DP116" s="61" t="str">
        <f t="shared" si="19"/>
        <v/>
      </c>
      <c r="DQ116" s="58">
        <f>IF(C116="","",SUMIFS('Planificación 2026-1'!S:S,'Planificación 2026-1'!X:X,C116,'Planificación 2026-1'!F:F,"SUNAMPE",'Planificación 2026-1'!Y:Y,"VIRTUAL"))</f>
        <v>0</v>
      </c>
      <c r="DR116" s="29">
        <f>IF(C116="","",SUMIFS('Planificación 2026-1'!S:S,'Planificación 2026-1'!X:X,C116,'Planificación 2026-1'!F:F,"SUNAMPE",'Planificación 2026-1'!Y:Y,"PRESENCIAL"))</f>
        <v>0</v>
      </c>
      <c r="DS116" s="61" t="str">
        <f t="shared" si="20"/>
        <v/>
      </c>
      <c r="DT116" s="58">
        <f>IF(C116="","",SUMIFS('Planificación 2026-1'!S:S,'Planificación 2026-1'!X:X,C116,'Planificación 2026-1'!F:F,"HUAURA",'Planificación 2026-1'!Y:Y,"VIRTUAL"))</f>
        <v>0</v>
      </c>
      <c r="DU116" s="29">
        <f>IF(C116="","",SUMIFS('Planificación 2026-1'!S:S,'Planificación 2026-1'!X:X,C116,'Planificación 2026-1'!F:F,"HUAURA",'Planificación 2026-1'!Y:Y,"PRESENCIAL"))</f>
        <v>0</v>
      </c>
      <c r="DV116" s="32">
        <f>SUMIFS('Planificación 2026-1'!S:S,'Planificación 2026-1'!X:X,C116,'Planificación 2026-1'!F:F,"PRINCIPAL",'Planificación 2026-1'!Y:Y,"VIRTUAL",'Planificación 2026-1'!I:I,"&gt;2")</f>
        <v>0</v>
      </c>
      <c r="DW116" s="32">
        <f>SUMIFS('Planificación 2026-1'!S:S,'Planificación 2026-1'!X:X,C116,'Planificación 2026-1'!F:F,"PRINCIPAL",'Planificación 2026-1'!Y:Y,"&lt;&gt;VIRTUAL",'Planificación 2026-1'!I:I,"&gt;2")</f>
        <v>0</v>
      </c>
      <c r="DX116" s="32">
        <f>SUMIFS('Planificación 2026-1'!S:S,'Planificación 2026-1'!X:X,C116,'Planificación 2026-1'!F:F,"SUNAMPE",'Planificación 2026-1'!Y:Y,"VIRTUAL",'Planificación 2026-1'!I:I,"&gt;2")</f>
        <v>0</v>
      </c>
      <c r="DY116" s="32">
        <f>SUMIFS('Planificación 2026-1'!S:S,'Planificación 2026-1'!X:X,C116,'Planificación 2026-1'!F:F,"SUNAMPE",'Planificación 2026-1'!Y:Y,"&lt;&gt;VIRTUAL",'Planificación 2026-1'!I:I,"&gt;2")</f>
        <v>0</v>
      </c>
      <c r="DZ116" s="32">
        <f>SUMIFS('Planificación 2026-1'!S:S,'Planificación 2026-1'!X:X,C116,'Planificación 2026-1'!F:F,"FILIAL",'Planificación 2026-1'!Y:Y,"VIRTUAL",'Planificación 2026-1'!I:I,"&gt;2")</f>
        <v>0</v>
      </c>
      <c r="EA116" s="32">
        <f>SUMIFS('Planificación 2026-1'!S:S,'Planificación 2026-1'!X:X,C116,'Planificación 2026-1'!F:F,"FILIAL",'Planificación 2026-1'!Y:Y,"&lt;&gt;VIRTUAL",'Planificación 2026-1'!I:I,"&gt;2")</f>
        <v>0</v>
      </c>
      <c r="EB116" s="32">
        <f>SUMIFS('Planificación 2026-1'!S:S,'Planificación 2026-1'!X:X,C116,'Planificación 2026-1'!F:F,"PORUMA",'Planificación 2026-1'!Y:Y,"VIRTUAL",'Planificación 2026-1'!I:I,"&gt;2")</f>
        <v>0</v>
      </c>
      <c r="EC116" s="32">
        <f>SUMIFS('Planificación 2026-1'!S:S,'Planificación 2026-1'!X:X,C116,'Planificación 2026-1'!F:F,"PORUMA",'Planificación 2026-1'!Y:Y,"&lt;&gt;VIRTUAL",'Planificación 2026-1'!I:I,"&gt;2")</f>
        <v>11</v>
      </c>
      <c r="ED116" s="32">
        <f>SUMIFS('Planificación 2026-1'!S:S,'Planificación 2026-1'!X:X,C116,'Planificación 2026-1'!F:F,"HUAURA",'Planificación 2026-1'!Y:Y,"VIRTUAL",'Planificación 2026-1'!I:I,"&gt;2")</f>
        <v>0</v>
      </c>
      <c r="EE116" s="32">
        <f>SUMIFS('Planificación 2026-1'!S:S,'Planificación 2026-1'!X:X,C116,'Planificación 2026-1'!F:F,"HUAURA",'Planificación 2026-1'!Y:Y,"&lt;&gt;VIRTUAL",'Planificación 2026-1'!I:I,"&gt;2")</f>
        <v>0</v>
      </c>
      <c r="EF116" s="32">
        <f>SUMIFS('Planificación 2026-1'!S:S,'Planificación 2026-1'!X:X,C116,'Planificación 2026-1'!F:F,"PRINCIPAL",'Planificación 2026-1'!Y:Y,"VIRTUAL",'Planificación 2026-1'!I:I,"&lt;3")</f>
        <v>0</v>
      </c>
      <c r="EG116" s="32">
        <f>SUMIFS('Planificación 2026-1'!S:S,'Planificación 2026-1'!X:X,C116,'Planificación 2026-1'!F:F,"PRINCIPAL",'Planificación 2026-1'!Y:Y,"&lt;&gt;VIRTUAL",'Planificación 2026-1'!I:I,"&lt;3")</f>
        <v>0</v>
      </c>
      <c r="EH116" s="32">
        <f>SUMIFS('Planificación 2026-1'!S:S,'Planificación 2026-1'!X:X,C116,'Planificación 2026-1'!F:F,"SUNAMPE",'Planificación 2026-1'!Y:Y,"VIRTUAL",'Planificación 2026-1'!I:I,"&lt;3")</f>
        <v>0</v>
      </c>
      <c r="EI116" s="32">
        <f>SUMIFS('Planificación 2026-1'!S:S,'Planificación 2026-1'!X:X,C116,'Planificación 2026-1'!F:F,"SUNAMPE",'Planificación 2026-1'!Y:Y,"&lt;&gt;VIRTUAL",'Planificación 2026-1'!I:I,"&lt;3")</f>
        <v>0</v>
      </c>
      <c r="EJ116" s="32">
        <f>SUMIFS('Planificación 2026-1'!S:S,'Planificación 2026-1'!X:X,C116,'Planificación 2026-1'!F:F,"FILIAL",'Planificación 2026-1'!Y:Y,"VIRTUAL",'Planificación 2026-1'!I:I,"&lt;3")</f>
        <v>0</v>
      </c>
      <c r="EK116" s="32">
        <f>SUMIFS('Planificación 2026-1'!S:S,'Planificación 2026-1'!X:X,C116,'Planificación 2026-1'!F:F,"FILIAL",'Planificación 2026-1'!Y:Y,"&lt;&gt;VIRTUAL",'Planificación 2026-1'!I:I,"&lt;3")</f>
        <v>0</v>
      </c>
      <c r="EL116" s="32">
        <f>SUMIFS('Planificación 2026-1'!S:S,'Planificación 2026-1'!X:X,C116,'Planificación 2026-1'!F:F,"PORUMA",'Planificación 2026-1'!Y:Y,"VIRTUAL",'Planificación 2026-1'!I:I,"&lt;3")</f>
        <v>0</v>
      </c>
      <c r="EM116" s="32">
        <f>SUMIFS('Planificación 2026-1'!S:S,'Planificación 2026-1'!X:X,C116,'Planificación 2026-1'!F:F,"PORUMA",'Planificación 2026-1'!Y:Y,"&lt;&gt;VIRTUAL",'Planificación 2026-1'!I:I,"&lt;3")</f>
        <v>0</v>
      </c>
      <c r="EN116" s="32">
        <f>SUMIFS('Planificación 2026-1'!S:S,'Planificación 2026-1'!X:X,C116,'Planificación 2026-1'!F:F,"HUAURA",'Planificación 2026-1'!Y:Y,"VIRTUAL",'Planificación 2026-1'!I:I,"&lt;3")</f>
        <v>0</v>
      </c>
      <c r="EO116" s="32">
        <f>SUMIFS('Planificación 2026-1'!S:S,'Planificación 2026-1'!X:X,C116,'Planificación 2026-1'!F:F,"HUAURA",'Planificación 2026-1'!Y:Y,"&lt;&gt;VIRTUAL",'Planificación 2026-1'!I:I,"&lt;3")</f>
        <v>0</v>
      </c>
      <c r="EP116" s="32">
        <f t="shared" si="32"/>
        <v>0</v>
      </c>
      <c r="EQ116" s="32">
        <f t="shared" si="21"/>
        <v>0</v>
      </c>
      <c r="ER116" s="32">
        <f t="shared" si="22"/>
        <v>11</v>
      </c>
      <c r="ES116" s="32">
        <f t="shared" si="23"/>
        <v>0</v>
      </c>
      <c r="ET116" s="32">
        <f t="shared" si="24"/>
        <v>0</v>
      </c>
      <c r="EU116" s="32">
        <f t="shared" si="25"/>
        <v>11</v>
      </c>
      <c r="EV116" s="32" t="b">
        <f>EXACT(EU116,E116)</f>
        <v>1</v>
      </c>
      <c r="EW116" s="32"/>
      <c r="EX116" s="32">
        <f t="shared" si="14"/>
        <v>0</v>
      </c>
      <c r="EY116" s="32">
        <f t="shared" si="15"/>
        <v>0</v>
      </c>
      <c r="EZ116" s="32" t="b">
        <f>EXACT(SUM(EX116:EY116),E116)</f>
        <v>0</v>
      </c>
      <c r="FA116" s="32" t="str">
        <f t="shared" si="16"/>
        <v/>
      </c>
      <c r="FB116" s="32" t="str">
        <f t="shared" si="26"/>
        <v>PRESENCIAL</v>
      </c>
    </row>
    <row r="117" spans="1:158">
      <c r="A117" s="33"/>
      <c r="B117" s="66">
        <v>114</v>
      </c>
      <c r="C117" s="32" t="s">
        <v>321</v>
      </c>
      <c r="D117" s="429">
        <v>21548063</v>
      </c>
      <c r="E117" s="62">
        <f>SUMIF('Planificación 2026-1'!X:X,C117,'Planificación 2026-1'!S:S)</f>
        <v>14</v>
      </c>
      <c r="F117" s="63" t="s">
        <v>203</v>
      </c>
      <c r="G117" s="454" t="s">
        <v>200</v>
      </c>
      <c r="H117" s="64" t="s">
        <v>38</v>
      </c>
      <c r="I117" s="64" t="s">
        <v>157</v>
      </c>
      <c r="J117" s="32" t="s">
        <v>195</v>
      </c>
      <c r="K117" s="32" t="s">
        <v>157</v>
      </c>
      <c r="L117" s="57" t="str">
        <f>IF(SUM(COUNTIFS('Planificación 2026-1'!F:F,"PRINCIPAL",'Planificación 2026-1'!X:X,C117,'Planificación 2026-1'!H:H,"AF"))&gt;0,"P01"," ")</f>
        <v xml:space="preserve"> </v>
      </c>
      <c r="M117" s="58" t="str">
        <f>IF(SUM(COUNTIFS('Planificación 2026-1'!F:F,"PRINCIPAL",'Planificación 2026-1'!X:X,C117,'Planificación 2026-1'!H:H,"EN"))&gt;0,"P02"," ")</f>
        <v xml:space="preserve"> </v>
      </c>
      <c r="N117" s="58" t="str">
        <f>IF(SUM(COUNTIFS('Planificación 2026-1'!F:F,"PRINCIPAL",'Planificación 2026-1'!X:X,C117,'Planificación 2026-1'!H:H,"IS"))&gt;0,"P03"," ")</f>
        <v xml:space="preserve"> </v>
      </c>
      <c r="O117" s="58" t="str">
        <f>IF(SUM(COUNTIFS('Planificación 2026-1'!F:F,"PRINCIPAL",'Planificación 2026-1'!X:X,C117,'Planificación 2026-1'!H:H,"PS"))&gt;0,"P04"," ")</f>
        <v xml:space="preserve"> </v>
      </c>
      <c r="P117" s="58"/>
      <c r="Q117" s="58" t="str">
        <f>IF(SUM(COUNTIFS('Planificación 2026-1'!F:F,"PRINCIPAL",'Planificación 2026-1'!X:X,C117,'Planificación 2026-1'!H:H,"IN"))&gt;0,"P06"," ")</f>
        <v xml:space="preserve"> </v>
      </c>
      <c r="R117" s="58" t="str">
        <f>IF(SUM(COUNTIFS('Planificación 2026-1'!F:F,"PRINCIPAL",'Planificación 2026-1'!X:X,C117,'Planificación 2026-1'!H:H,"CA"))&gt;0,"P07"," ")</f>
        <v xml:space="preserve"> </v>
      </c>
      <c r="S117" s="58" t="str">
        <f>IF(SUM(COUNTIFS('Planificación 2026-1'!F:F,"PRINCIPAL",'Planificación 2026-1'!X:X,C117,'Planificación 2026-1'!H:H,"DE"))&gt;0,"P08"," ")</f>
        <v xml:space="preserve"> </v>
      </c>
      <c r="T117" s="58" t="str">
        <f>IF(SUM(COUNTIFS('Planificación 2026-1'!F:F,"PRINCIPAL",'Planificación 2026-1'!X:X,C117,'Planificación 2026-1'!H:H,"OB"))&gt;0,"P09"," ")</f>
        <v xml:space="preserve"> </v>
      </c>
      <c r="U117" s="58" t="str">
        <f>IF(SUM(COUNTIFS('Planificación 2026-1'!F:F,"PRINCIPAL",'Planificación 2026-1'!X:X,C117,'Planificación 2026-1'!H:H,"MH"))&gt;0,"P31"," ")</f>
        <v xml:space="preserve"> </v>
      </c>
      <c r="V117" s="58" t="str">
        <f>IF(SUM(COUNTIFS('Planificación 2026-1'!F:F,"PRINCIPAL",'Planificación 2026-1'!X:X,C117,'Planificación 2026-1'!H:H,"IC"))&gt;0,"P32"," ")</f>
        <v xml:space="preserve"> </v>
      </c>
      <c r="W117" s="58" t="str">
        <f>IF(SUM(COUNTIFS('Planificación 2026-1'!F:F,"PRINCIPAL",'Planificación 2026-1'!X:X,C117,'Planificación 2026-1'!H:H,"AR"))&gt;0,"P34"," ")</f>
        <v xml:space="preserve"> </v>
      </c>
      <c r="X117" s="58" t="str">
        <f>IF(SUM(COUNTIFS('Planificación 2026-1'!F:F,"PRINCIPAL",'Planificación 2026-1'!X:X,C117,'Planificación 2026-1'!H:H,"T1"))&gt;0,"P35"," ")</f>
        <v xml:space="preserve"> </v>
      </c>
      <c r="Y117" s="58" t="str">
        <f>IF(SUM(COUNTIFS('Planificación 2026-1'!F:F,"PRINCIPAL",'Planificación 2026-1'!X:X,C117,'Planificación 2026-1'!H:H,"T3"))&gt;0,"P36"," ")</f>
        <v xml:space="preserve"> </v>
      </c>
      <c r="Z117" s="58" t="str">
        <f>IF(SUM(COUNTIFS('Planificación 2026-1'!F:F,"PRINCIPAL",'Planificación 2026-1'!X:X,C117,'Planificación 2026-1'!H:H,"T2"))&gt;0,"P37"," ")</f>
        <v xml:space="preserve"> </v>
      </c>
      <c r="AA117" s="58" t="str">
        <f>IF(SUM(COUNTIFS('Planificación 2026-1'!F:F,"PRINCIPAL",'Planificación 2026-1'!X:X,C117,'Planificación 2026-1'!H:H,"AE"))&gt;0,"P38"," ")</f>
        <v xml:space="preserve"> </v>
      </c>
      <c r="AB117" s="58" t="str">
        <f>IF(SUM(COUNTIFS('Planificación 2026-1'!F:F,"PRINCIPAL",'Planificación 2026-1'!X:X,C117,'Planificación 2026-1'!H:H,"T4"))&gt;0,"P55"," ")</f>
        <v xml:space="preserve"> </v>
      </c>
      <c r="AC117" s="58" t="str">
        <f>IF(SUM(COUNTIFS('Planificación 2026-1'!F:F,"FILIAL",'Planificación 2026-1'!X:X,C117,'Planificación 2026-1'!H:H,"AF"))&gt;0," P01"," ")</f>
        <v xml:space="preserve"> </v>
      </c>
      <c r="AD117" s="58" t="str">
        <f>IF(SUM(COUNTIFS('Planificación 2026-1'!F:F,"FILIAL",'Planificación 2026-1'!X:X,C117,'Planificación 2026-1'!H:H,"EN"))&gt;0,"P02"," ")</f>
        <v xml:space="preserve"> </v>
      </c>
      <c r="AE117" s="58" t="str">
        <f>IF(SUM(COUNTIFS('Planificación 2026-1'!F:F,"FILIAL",'Planificación 2026-1'!X:X,C117,'Planificación 2026-1'!H:H,"IS"))&gt;0,"P03"," ")</f>
        <v xml:space="preserve"> </v>
      </c>
      <c r="AF117" s="58" t="str">
        <f>IF(SUM(COUNTIFS('Planificación 2026-1'!F:F,"FILIAL",'Planificación 2026-1'!X:X,C117,'Planificación 2026-1'!H:H,"PS"))&gt;0,"P04"," ")</f>
        <v xml:space="preserve"> </v>
      </c>
      <c r="AG117" s="58"/>
      <c r="AH117" s="58" t="str">
        <f>IF(SUM(COUNTIFS('Planificación 2026-1'!F:F,"FILIAL",'Planificación 2026-1'!X:X,C117,'Planificación 2026-1'!H:H,"IN"))&gt;0,"P06"," ")</f>
        <v xml:space="preserve"> </v>
      </c>
      <c r="AI117" s="58" t="str">
        <f>IF(SUM(COUNTIFS('Planificación 2026-1'!F:F,"FILIAL",'Planificación 2026-1'!X:X,C117,'Planificación 2026-1'!H:H,"CA"))&gt;0,"P07"," ")</f>
        <v xml:space="preserve"> </v>
      </c>
      <c r="AJ117" s="58" t="str">
        <f>IF(SUM(COUNTIFS('Planificación 2026-1'!F:F,"FILIAL",'Planificación 2026-1'!X:X,C117,'Planificación 2026-1'!H:H,"DE"))&gt;0,"P08"," ")</f>
        <v xml:space="preserve"> </v>
      </c>
      <c r="AK117" s="58" t="str">
        <f>IF(SUM(COUNTIFS('Planificación 2026-1'!F:F,"FILIAL",'Planificación 2026-1'!X:X,C117,'Planificación 2026-1'!H:H,"OB"))&gt;0,"P09"," ")</f>
        <v xml:space="preserve"> </v>
      </c>
      <c r="AL117" s="58" t="str">
        <f>IF(SUM(COUNTIFS('Planificación 2026-1'!F:F,"FILIAL",'Planificación 2026-1'!X:X,C117,'Planificación 2026-1'!H:H,"MH"))&gt;0,"P31"," ")</f>
        <v xml:space="preserve"> </v>
      </c>
      <c r="AM117" s="58" t="str">
        <f>IF(SUM(COUNTIFS('Planificación 2026-1'!F:F,"FILIAL",'Planificación 2026-1'!X:X,C117,'Planificación 2026-1'!H:H,"IC"))&gt;0,"P32"," ")</f>
        <v xml:space="preserve"> </v>
      </c>
      <c r="AN117" s="58" t="str">
        <f>IF(SUM(COUNTIFS('Planificación 2026-1'!F:F,"FILIAL",'Planificación 2026-1'!X:X,C117,'Planificación 2026-1'!H:H,"AR"))&gt;0,"P34"," ")</f>
        <v xml:space="preserve"> </v>
      </c>
      <c r="AO117" s="58" t="str">
        <f>IF(SUM(COUNTIFS('Planificación 2026-1'!F:F,"FILIAL",'Planificación 2026-1'!X:X,C117,'Planificación 2026-1'!H:H,"T1"))&gt;0,"P35"," ")</f>
        <v xml:space="preserve"> </v>
      </c>
      <c r="AP117" s="58" t="str">
        <f>IF(SUM(COUNTIFS('Planificación 2026-1'!F:F,"FILIAL",'Planificación 2026-1'!X:X,C117,'Planificación 2026-1'!H:H,"T3"))&gt;0,"P36"," ")</f>
        <v xml:space="preserve"> </v>
      </c>
      <c r="AQ117" s="58" t="str">
        <f>IF(SUM(COUNTIFS('Planificación 2026-1'!F:F,"FILIAL",'Planificación 2026-1'!X:X,C117,'Planificación 2026-1'!H:H,"T2"))&gt;0,"P37"," ")</f>
        <v xml:space="preserve"> </v>
      </c>
      <c r="AR117" s="58" t="str">
        <f>IF(SUM(COUNTIFS('Planificación 2026-1'!F:F,"FILIAL",'Planificación 2026-1'!X:X,C117,'Planificación 2026-1'!H:H,"AE"))&gt;0,"P38"," ")</f>
        <v xml:space="preserve"> </v>
      </c>
      <c r="AS117" s="58" t="str">
        <f>IF(SUM(COUNTIFS('Planificación 2026-1'!F:F,"FILIAL",'Planificación 2026-1'!X:X,C117,'Planificación 2026-1'!H:H,"T4"))&gt;0,"P55"," ")</f>
        <v xml:space="preserve"> </v>
      </c>
      <c r="AT117" s="58" t="str">
        <f>IF(SUM(COUNTIFS('Planificación 2026-1'!F:F,"SUNAMPE",'Planificación 2026-1'!X:X,C117,'Planificación 2026-1'!H:H,"AF"))&gt;0," P01"," ")</f>
        <v xml:space="preserve"> </v>
      </c>
      <c r="AU117" s="58" t="str">
        <f>IF(SUM(COUNTIFS('Planificación 2026-1'!F:F,"SUNAMPE",'Planificación 2026-1'!X:X,C117,'Planificación 2026-1'!H:H,"EN"))&gt;0,"P02"," ")</f>
        <v xml:space="preserve"> </v>
      </c>
      <c r="AV117" s="58" t="str">
        <f>IF(SUM(COUNTIFS('Planificación 2026-1'!F:F,"SUNAMPE",'Planificación 2026-1'!X:X,C117,'Planificación 2026-1'!H:H,"IS"))&gt;0,"P03"," ")</f>
        <v xml:space="preserve"> </v>
      </c>
      <c r="AW117" s="58" t="str">
        <f>IF(SUM(COUNTIFS('Planificación 2026-1'!F:F,"SUNAMPE",'Planificación 2026-1'!X:X,C117,'Planificación 2026-1'!H:H,"PS"))&gt;0,"P04"," ")</f>
        <v xml:space="preserve"> </v>
      </c>
      <c r="AX117" s="58"/>
      <c r="AY117" s="58" t="str">
        <f>IF(SUM(COUNTIFS('Planificación 2026-1'!F:F,"SUNAMPE",'Planificación 2026-1'!X:X,C117,'Planificación 2026-1'!H:H,"IN"))&gt;0,"P06"," ")</f>
        <v xml:space="preserve"> </v>
      </c>
      <c r="AZ117" s="58" t="str">
        <f>IF(SUM(COUNTIFS('Planificación 2026-1'!F:F,"SUNAMPE",'Planificación 2026-1'!X:X,C117,'Planificación 2026-1'!H:H,"CA"))&gt;0,"P07"," ")</f>
        <v xml:space="preserve"> </v>
      </c>
      <c r="BA117" s="58" t="str">
        <f>IF(SUM(COUNTIFS('Planificación 2026-1'!F:F,"SUNAMPE",'Planificación 2026-1'!X:X,C117,'Planificación 2026-1'!H:H,"DE"))&gt;0,"P08"," ")</f>
        <v xml:space="preserve"> </v>
      </c>
      <c r="BB117" s="58" t="str">
        <f>IF(SUM(COUNTIFS('Planificación 2026-1'!F:F,"SUNAMPE",'Planificación 2026-1'!X:X,C117,'Planificación 2026-1'!H:H,"OB"))&gt;0,"P09"," ")</f>
        <v xml:space="preserve"> </v>
      </c>
      <c r="BC117" s="58" t="str">
        <f>IF(SUM(COUNTIFS('Planificación 2026-1'!F:F,"SUNAMPE",'Planificación 2026-1'!X:X,C117,'Planificación 2026-1'!H:H,"MH"))&gt;0,"P31"," ")</f>
        <v xml:space="preserve"> </v>
      </c>
      <c r="BD117" s="58" t="str">
        <f>IF(SUM(COUNTIFS('Planificación 2026-1'!F:F,"SUNAMPE",'Planificación 2026-1'!X:X,C117,'Planificación 2026-1'!H:H,"IC"))&gt;0,"P32"," ")</f>
        <v xml:space="preserve"> </v>
      </c>
      <c r="BE117" s="58" t="str">
        <f>IF(SUM(COUNTIFS('Planificación 2026-1'!F:F,"SUNAMPE",'Planificación 2026-1'!X:X,C117,'Planificación 2026-1'!H:H,"AR"))&gt;0,"P34"," ")</f>
        <v xml:space="preserve"> </v>
      </c>
      <c r="BF117" s="58" t="str">
        <f>IF(SUM(COUNTIFS('Planificación 2026-1'!F:F,"SUNAMPE",'Planificación 2026-1'!X:X,C117,'Planificación 2026-1'!H:H,"T1"))&gt;0,"P35"," ")</f>
        <v xml:space="preserve"> </v>
      </c>
      <c r="BG117" s="58" t="str">
        <f>IF(SUM(COUNTIFS('Planificación 2026-1'!F:F,"SUNAMPE",'Planificación 2026-1'!X:X,C117,'Planificación 2026-1'!H:H,"T3"))&gt;0,"P36"," ")</f>
        <v xml:space="preserve"> </v>
      </c>
      <c r="BH117" s="58" t="str">
        <f>IF(SUM(COUNTIFS('Planificación 2026-1'!F:F,"SUNAMPE",'Planificación 2026-1'!X:X,C117,'Planificación 2026-1'!H:H,"T2"))&gt;0,"P37"," ")</f>
        <v xml:space="preserve"> </v>
      </c>
      <c r="BI117" s="58" t="str">
        <f>IF(SUM(COUNTIFS('Planificación 2026-1'!F:F,"SUNAMPE",'Planificación 2026-1'!X:X,C117,'Planificación 2026-1'!H:H,"AE"))&gt;0,"P38"," ")</f>
        <v xml:space="preserve"> </v>
      </c>
      <c r="BJ117" s="58" t="str">
        <f>IF(SUM(COUNTIFS('Planificación 2026-1'!F:F,"SUNAMPE",'Planificación 2026-1'!X:X,C117,'Planificación 2026-1'!H:H,"T4"))&gt;0,"P55"," ")</f>
        <v xml:space="preserve"> </v>
      </c>
      <c r="BK117" s="58" t="str">
        <f>IF(SUM(COUNTIFS('Planificación 2026-1'!F:F,"HUAURA",'Planificación 2026-1'!X:X,C117,'Planificación 2026-1'!H:H,"AF"))&gt;0," P01"," ")</f>
        <v xml:space="preserve"> </v>
      </c>
      <c r="BL117" s="58" t="str">
        <f>IF(SUM(COUNTIFS('Planificación 2026-1'!F:F,"HUAURA",'Planificación 2026-1'!X:X,C117,'Planificación 2026-1'!H:H,"EN"))&gt;0,"P02"," ")</f>
        <v xml:space="preserve"> </v>
      </c>
      <c r="BM117" s="58" t="str">
        <f>IF(SUM(COUNTIFS('Planificación 2026-1'!F:F,"HUAURA",'Planificación 2026-1'!X:X,C117,'Planificación 2026-1'!H:H,"IS"))&gt;0,"P03"," ")</f>
        <v xml:space="preserve"> </v>
      </c>
      <c r="BN117" s="58" t="str">
        <f>IF(SUM(COUNTIFS('Planificación 2026-1'!F:F,"HUAURA",'Planificación 2026-1'!X:X,C117,'Planificación 2026-1'!H:H,"PS"))&gt;0,"P04"," ")</f>
        <v xml:space="preserve"> </v>
      </c>
      <c r="BO117" s="58"/>
      <c r="BP117" s="58" t="str">
        <f>IF(SUM(COUNTIFS('Planificación 2026-1'!F:F,"HUAURA",'Planificación 2026-1'!X:X,C117,'Planificación 2026-1'!H:H,"IN"))&gt;0,"P06"," ")</f>
        <v xml:space="preserve"> </v>
      </c>
      <c r="BQ117" s="58" t="str">
        <f>IF(SUM(COUNTIFS('Planificación 2026-1'!F:F,"HUAURA",'Planificación 2026-1'!X:X,C117,'Planificación 2026-1'!H:H,"CA"))&gt;0,"P07"," ")</f>
        <v xml:space="preserve"> </v>
      </c>
      <c r="BR117" s="58" t="str">
        <f>IF(SUM(COUNTIFS('Planificación 2026-1'!F:F,"HUAURA",'Planificación 2026-1'!X:X,C117,'Planificación 2026-1'!H:H,"DE"))&gt;0,"P08"," ")</f>
        <v xml:space="preserve"> </v>
      </c>
      <c r="BS117" s="58" t="str">
        <f>IF(SUM(COUNTIFS('Planificación 2026-1'!F:F,"HUAURA",'Planificación 2026-1'!X:X,C117,'Planificación 2026-1'!H:H,"OB"))&gt;0,"P09"," ")</f>
        <v xml:space="preserve"> </v>
      </c>
      <c r="BT117" s="58" t="str">
        <f>IF(SUM(COUNTIFS('Planificación 2026-1'!F:F,"HUAURA",'Planificación 2026-1'!X:X,C117,'Planificación 2026-1'!H:H,"MH"))&gt;0,"P31"," ")</f>
        <v xml:space="preserve"> </v>
      </c>
      <c r="BU117" s="58" t="str">
        <f>IF(SUM(COUNTIFS('Planificación 2026-1'!F:F,"HUAURA",'Planificación 2026-1'!X:X,C117,'Planificación 2026-1'!H:H,"IC"))&gt;0,"P32"," ")</f>
        <v xml:space="preserve"> </v>
      </c>
      <c r="BV117" s="58" t="str">
        <f>IF(SUM(COUNTIFS('Planificación 2026-1'!F:F,"HUAURA",'Planificación 2026-1'!X:X,C117,'Planificación 2026-1'!H:H,"AR"))&gt;0,"P34"," ")</f>
        <v xml:space="preserve"> </v>
      </c>
      <c r="BW117" s="58" t="str">
        <f>IF(SUM(COUNTIFS('Planificación 2026-1'!F:F,"HUAURA",'Planificación 2026-1'!X:X,C117,'Planificación 2026-1'!H:H,"T1"))&gt;0,"P35"," ")</f>
        <v xml:space="preserve"> </v>
      </c>
      <c r="BX117" s="58" t="str">
        <f>IF(SUM(COUNTIFS('Planificación 2026-1'!F:F,"HUAURA",'Planificación 2026-1'!X:X,C117,'Planificación 2026-1'!H:H,"T3"))&gt;0,"P36"," ")</f>
        <v xml:space="preserve"> </v>
      </c>
      <c r="BY117" s="58" t="str">
        <f>IF(SUM(COUNTIFS('Planificación 2026-1'!F:F,"HUAURA",'Planificación 2026-1'!X:X,C117,'Planificación 2026-1'!H:H,"T2"))&gt;0,"P37"," ")</f>
        <v xml:space="preserve"> </v>
      </c>
      <c r="BZ117" s="58" t="str">
        <f>IF(SUM(COUNTIFS('Planificación 2026-1'!F:F,"HUAURA",'Planificación 2026-1'!X:X,C117,'Planificación 2026-1'!H:H,"AE"))&gt;0,"P38"," ")</f>
        <v xml:space="preserve"> </v>
      </c>
      <c r="CA117" s="58" t="str">
        <f>IF(SUM(COUNTIFS('Planificación 2026-1'!F:F,"HUAURA",'Planificación 2026-1'!X:X,C117,'Planificación 2026-1'!H:H,"T4"))&gt;0,"P55"," ")</f>
        <v xml:space="preserve"> </v>
      </c>
      <c r="CB117" s="59">
        <f>SUMIFS('Planificación 2026-1'!S:S,'Planificación 2026-1'!X:X,C117,'Planificación 2026-1'!H:H,"AF",'Planificación 2026-1'!I:I,"&gt;2")</f>
        <v>0</v>
      </c>
      <c r="CC117" s="59">
        <f>SUMIFS('Planificación 2026-1'!S:S,'Planificación 2026-1'!X:X,C117,'Planificación 2026-1'!H:H,"EN",'Planificación 2026-1'!I:I,"&gt;2")</f>
        <v>0</v>
      </c>
      <c r="CD117" s="59">
        <f>SUMIFS('Planificación 2026-1'!S:S,'Planificación 2026-1'!X:X,C117,'Planificación 2026-1'!H:H,"IS",'Planificación 2026-1'!I:I,"&gt;2")</f>
        <v>0</v>
      </c>
      <c r="CE117" s="59">
        <f>SUMIFS('Planificación 2026-1'!S:S,'Planificación 2026-1'!X:X,C117,'Planificación 2026-1'!H:H,"PS",'Planificación 2026-1'!I:I,"&gt;2")</f>
        <v>0</v>
      </c>
      <c r="CF117" s="59">
        <f>SUMIFS('Planificación 2026-1'!S:S,'Planificación 2026-1'!X:X,C117,'Planificación 2026-1'!H:H,"IN",'Planificación 2026-1'!I:I,"&gt;2")</f>
        <v>0</v>
      </c>
      <c r="CG117" s="59">
        <f>SUMIFS('Planificación 2026-1'!S:S,'Planificación 2026-1'!X:X,C117,'Planificación 2026-1'!H:H,"CA",'Planificación 2026-1'!I:I,"&gt;2")</f>
        <v>0</v>
      </c>
      <c r="CH117" s="59">
        <f>SUMIFS('Planificación 2026-1'!S:S,'Planificación 2026-1'!X:X,C117,'Planificación 2026-1'!H:H,"DE",'Planificación 2026-1'!I:I,"&gt;2")</f>
        <v>0</v>
      </c>
      <c r="CI117" s="59">
        <f>SUMIFS('Planificación 2026-1'!S:S,'Planificación 2026-1'!X:X,C117,'Planificación 2026-1'!H:H,"OB",'Planificación 2026-1'!I:I,"&gt;2")</f>
        <v>0</v>
      </c>
      <c r="CJ117" s="59">
        <f>SUMIFS('Planificación 2026-1'!S:S,'Planificación 2026-1'!X:X,C117,'Planificación 2026-1'!H:H,"MH",'Planificación 2026-1'!I:I,"&gt;2")</f>
        <v>14</v>
      </c>
      <c r="CK117" s="59">
        <f>SUMIFS('Planificación 2026-1'!S:S,'Planificación 2026-1'!X:X,C117,'Planificación 2026-1'!H:H,"IC",'Planificación 2026-1'!I:I,"&gt;2")</f>
        <v>0</v>
      </c>
      <c r="CL117" s="59">
        <f>SUMIFS('Planificación 2026-1'!S:S,'Planificación 2026-1'!X:X,C117,'Planificación 2026-1'!H:H,"AR",'Planificación 2026-1'!I:I,"&gt;2")</f>
        <v>0</v>
      </c>
      <c r="CM117" s="59">
        <f>SUMIFS('Planificación 2026-1'!S:S,'Planificación 2026-1'!X:X,C117,'Planificación 2026-1'!H:H,"AE",'Planificación 2026-1'!I:I,"&gt;2")</f>
        <v>0</v>
      </c>
      <c r="CN117" s="59">
        <f>SUMIFS('Planificación 2026-1'!S:S,'Planificación 2026-1'!X:X,C117,'Planificación 2026-1'!H:H,"T1",'Planificación 2026-1'!I:I,"&gt;2")</f>
        <v>0</v>
      </c>
      <c r="CO117" s="59">
        <f>SUMIFS('Planificación 2026-1'!S:S,'Planificación 2026-1'!X:X,C117,'Planificación 2026-1'!H:H,"T3",'Planificación 2026-1'!I:I,"&gt;2")</f>
        <v>0</v>
      </c>
      <c r="CP117" s="59">
        <f>SUMIFS('Planificación 2026-1'!S:S,'Planificación 2026-1'!X:X,C117,'Planificación 2026-1'!H:H,"T2",'Planificación 2026-1'!I:I,"&gt;2")</f>
        <v>0</v>
      </c>
      <c r="CQ117" s="59">
        <f>SUMIFS('Planificación 2026-1'!S:S,'Planificación 2026-1'!X:X,C117,'Planificación 2026-1'!H:H,"T4",'Planificación 2026-1'!I:I,"&gt;2")</f>
        <v>0</v>
      </c>
      <c r="CR117" s="59">
        <f>SUMIFS('Planificación 2026-1'!S:S,'Planificación 2026-1'!X:X,C117,'Planificación 2026-1'!H:H,"AF",'Planificación 2026-1'!I:I,"&lt;3")</f>
        <v>0</v>
      </c>
      <c r="CS117" s="59">
        <f>SUMIFS('Planificación 2026-1'!S:S,'Planificación 2026-1'!X:X,C117,'Planificación 2026-1'!H:H,"EN",'Planificación 2026-1'!I:I,"&lt;3")</f>
        <v>0</v>
      </c>
      <c r="CT117" s="59">
        <f>SUMIFS('Planificación 2026-1'!S:S,'Planificación 2026-1'!X:X,C117,'Planificación 2026-1'!H:H,"IS",'Planificación 2026-1'!I:I,"&lt;3")</f>
        <v>0</v>
      </c>
      <c r="CU117" s="59">
        <f>SUMIFS('Planificación 2026-1'!S:S,'Planificación 2026-1'!X:X,C117,'Planificación 2026-1'!H:H,"PS",'Planificación 2026-1'!I:I,"&lt;3")</f>
        <v>0</v>
      </c>
      <c r="CV117" s="59">
        <f>SUMIFS('Planificación 2026-1'!S:S,'Planificación 2026-1'!X:X,C117,'Planificación 2026-1'!H:H,"IN",'Planificación 2026-1'!I:I,"&lt;3")</f>
        <v>0</v>
      </c>
      <c r="CW117" s="59">
        <f>SUMIFS('Planificación 2026-1'!S:S,'Planificación 2026-1'!X:X,C117,'Planificación 2026-1'!H:H,"CA",'Planificación 2026-1'!I:I,"&lt;3")</f>
        <v>0</v>
      </c>
      <c r="CX117" s="59">
        <f>SUMIFS('Planificación 2026-1'!S:S,'Planificación 2026-1'!X:X,C117,'Planificación 2026-1'!H:H,"DE",'Planificación 2026-1'!I:I,"&lt;3")</f>
        <v>0</v>
      </c>
      <c r="CY117" s="59">
        <f>SUMIFS('Planificación 2026-1'!S:S,'Planificación 2026-1'!X:X,C117,'Planificación 2026-1'!H:H,"OB",'Planificación 2026-1'!I:I,"&lt;3")</f>
        <v>0</v>
      </c>
      <c r="CZ117" s="59">
        <f>SUMIFS('Planificación 2026-1'!S:S,'Planificación 2026-1'!X:X,C117,'Planificación 2026-1'!H:H,"MH",'Planificación 2026-1'!I:I,"&lt;3")</f>
        <v>0</v>
      </c>
      <c r="DA117" s="59">
        <f>SUMIFS('Planificación 2026-1'!S:S,'Planificación 2026-1'!X:X,C117,'Planificación 2026-1'!H:H,"IC",'Planificación 2026-1'!I:I,"&lt;3")</f>
        <v>0</v>
      </c>
      <c r="DB117" s="59">
        <f>SUMIFS('Planificación 2026-1'!S:S,'Planificación 2026-1'!X:X,C117,'Planificación 2026-1'!H:H,"AR",'Planificación 2026-1'!I:I,"&lt;3")</f>
        <v>0</v>
      </c>
      <c r="DC117" s="59">
        <f>SUMIFS('Planificación 2026-1'!S:S,'Planificación 2026-1'!X:X,C117,'Planificación 2026-1'!H:H,"AE",'Planificación 2026-1'!I:I,"&lt;3")</f>
        <v>0</v>
      </c>
      <c r="DD117" s="59">
        <f>SUMIFS('Planificación 2026-1'!S:S,'Planificación 2026-1'!X:X,C117,'Planificación 2026-1'!H:H,"T1",'Planificación 2026-1'!I:I,"&lt;3")</f>
        <v>0</v>
      </c>
      <c r="DE117" s="59">
        <f>SUMIFS('Planificación 2026-1'!S:S,'Planificación 2026-1'!X:X,C117,'Planificación 2026-1'!H:H,"T3",'Planificación 2026-1'!I:I,"&lt;3")</f>
        <v>0</v>
      </c>
      <c r="DF117" s="59">
        <f>SUMIFS('Planificación 2026-1'!S:S,'Planificación 2026-1'!X:X,C117,'Planificación 2026-1'!H:H,"T2",'Planificación 2026-1'!I:I,"&lt;3")</f>
        <v>0</v>
      </c>
      <c r="DG117" s="59">
        <f>SUMIFS('Planificación 2026-1'!S:S,'Planificación 2026-1'!X:X,C117,'Planificación 2026-1'!H:H,"T4",'Planificación 2026-1'!I:I,"&lt;3")</f>
        <v>0</v>
      </c>
      <c r="DH117" s="58" t="str">
        <f t="shared" si="17"/>
        <v/>
      </c>
      <c r="DI117" s="27">
        <f>IF(C117="","",SUMIFS('Planificación 2026-1'!S:S,'Planificación 2026-1'!X:X,C117,'Planificación 2026-1'!F:F,"PRINCIPAL",'Planificación 2026-1'!Y:Y,"VIRTUAL"))</f>
        <v>0</v>
      </c>
      <c r="DJ117" s="27">
        <f>IF(C117="","",SUMIFS('Planificación 2026-1'!S:S,'Planificación 2026-1'!X:X,C117,'Planificación 2026-1'!F:F,"PRINCIPAL",'Planificación 2026-1'!Y:Y,"PRESENCIAL"))</f>
        <v>0</v>
      </c>
      <c r="DK117" s="27">
        <f>IF(C117="","",SUMIFS('Planificación 2026-1'!S:S,'Planificación 2026-1'!X:X,C117,'Planificación 2026-1'!F:F,"PRINCIPAL",'Planificación 2026-1'!Y:Y,"HIBRIDO PRESENCIAL"))</f>
        <v>0</v>
      </c>
      <c r="DL117" s="58" t="str">
        <f t="shared" si="18"/>
        <v/>
      </c>
      <c r="DM117" s="58">
        <f>IF(C117="","",SUMIFS('Planificación 2026-1'!S:S,'Planificación 2026-1'!X:X,C117,'Planificación 2026-1'!F:F,"FILIAL",'Planificación 2026-1'!Y:Y,"VIRTUAL"))</f>
        <v>0</v>
      </c>
      <c r="DN117" s="60">
        <f>IF(C117="","",SUMIFS('Planificación 2026-1'!S:S,'Planificación 2026-1'!X:X,C117,'Planificación 2026-1'!F:F,"FILIAL",'Planificación 2026-1'!Y:Y,"PRESENCIAL"))</f>
        <v>0</v>
      </c>
      <c r="DO117" s="29">
        <f>IF(C117="","",SUMIFS('Planificación 2026-1'!S:S,'Planificación 2026-1'!X:X,C117,'Planificación 2026-1'!F:F,"FILIAL",'Planificación 2026-1'!Y:Y,"HIBRIDO PRESENCIAL"))</f>
        <v>0</v>
      </c>
      <c r="DP117" s="61" t="str">
        <f t="shared" si="19"/>
        <v/>
      </c>
      <c r="DQ117" s="58">
        <f>IF(C117="","",SUMIFS('Planificación 2026-1'!S:S,'Planificación 2026-1'!X:X,C117,'Planificación 2026-1'!F:F,"SUNAMPE",'Planificación 2026-1'!Y:Y,"VIRTUAL"))</f>
        <v>0</v>
      </c>
      <c r="DR117" s="29">
        <f>IF(C117="","",SUMIFS('Planificación 2026-1'!S:S,'Planificación 2026-1'!X:X,C117,'Planificación 2026-1'!F:F,"SUNAMPE",'Planificación 2026-1'!Y:Y,"PRESENCIAL"))</f>
        <v>0</v>
      </c>
      <c r="DS117" s="61" t="str">
        <f t="shared" si="20"/>
        <v/>
      </c>
      <c r="DT117" s="58">
        <f>IF(C117="","",SUMIFS('Planificación 2026-1'!S:S,'Planificación 2026-1'!X:X,C117,'Planificación 2026-1'!F:F,"HUAURA",'Planificación 2026-1'!Y:Y,"VIRTUAL"))</f>
        <v>0</v>
      </c>
      <c r="DU117" s="29">
        <f>IF(C117="","",SUMIFS('Planificación 2026-1'!S:S,'Planificación 2026-1'!X:X,C117,'Planificación 2026-1'!F:F,"HUAURA",'Planificación 2026-1'!Y:Y,"PRESENCIAL"))</f>
        <v>0</v>
      </c>
      <c r="DV117" s="32">
        <f>SUMIFS('Planificación 2026-1'!S:S,'Planificación 2026-1'!X:X,C117,'Planificación 2026-1'!F:F,"PRINCIPAL",'Planificación 2026-1'!Y:Y,"VIRTUAL",'Planificación 2026-1'!I:I,"&gt;2")</f>
        <v>0</v>
      </c>
      <c r="DW117" s="32">
        <f>SUMIFS('Planificación 2026-1'!S:S,'Planificación 2026-1'!X:X,C117,'Planificación 2026-1'!F:F,"PRINCIPAL",'Planificación 2026-1'!Y:Y,"&lt;&gt;VIRTUAL",'Planificación 2026-1'!I:I,"&gt;2")</f>
        <v>0</v>
      </c>
      <c r="DX117" s="32">
        <f>SUMIFS('Planificación 2026-1'!S:S,'Planificación 2026-1'!X:X,C117,'Planificación 2026-1'!F:F,"SUNAMPE",'Planificación 2026-1'!Y:Y,"VIRTUAL",'Planificación 2026-1'!I:I,"&gt;2")</f>
        <v>0</v>
      </c>
      <c r="DY117" s="32">
        <f>SUMIFS('Planificación 2026-1'!S:S,'Planificación 2026-1'!X:X,C117,'Planificación 2026-1'!F:F,"SUNAMPE",'Planificación 2026-1'!Y:Y,"&lt;&gt;VIRTUAL",'Planificación 2026-1'!I:I,"&gt;2")</f>
        <v>0</v>
      </c>
      <c r="DZ117" s="32">
        <f>SUMIFS('Planificación 2026-1'!S:S,'Planificación 2026-1'!X:X,C117,'Planificación 2026-1'!F:F,"FILIAL",'Planificación 2026-1'!Y:Y,"VIRTUAL",'Planificación 2026-1'!I:I,"&gt;2")</f>
        <v>0</v>
      </c>
      <c r="EA117" s="32">
        <f>SUMIFS('Planificación 2026-1'!S:S,'Planificación 2026-1'!X:X,C117,'Planificación 2026-1'!F:F,"FILIAL",'Planificación 2026-1'!Y:Y,"&lt;&gt;VIRTUAL",'Planificación 2026-1'!I:I,"&gt;2")</f>
        <v>0</v>
      </c>
      <c r="EB117" s="32">
        <f>SUMIFS('Planificación 2026-1'!S:S,'Planificación 2026-1'!X:X,C117,'Planificación 2026-1'!F:F,"PORUMA",'Planificación 2026-1'!Y:Y,"VIRTUAL",'Planificación 2026-1'!I:I,"&gt;2")</f>
        <v>0</v>
      </c>
      <c r="EC117" s="32">
        <f>SUMIFS('Planificación 2026-1'!S:S,'Planificación 2026-1'!X:X,C117,'Planificación 2026-1'!F:F,"PORUMA",'Planificación 2026-1'!Y:Y,"&lt;&gt;VIRTUAL",'Planificación 2026-1'!I:I,"&gt;2")</f>
        <v>14</v>
      </c>
      <c r="ED117" s="32">
        <f>SUMIFS('Planificación 2026-1'!S:S,'Planificación 2026-1'!X:X,C117,'Planificación 2026-1'!F:F,"HUAURA",'Planificación 2026-1'!Y:Y,"VIRTUAL",'Planificación 2026-1'!I:I,"&gt;2")</f>
        <v>0</v>
      </c>
      <c r="EE117" s="32">
        <f>SUMIFS('Planificación 2026-1'!S:S,'Planificación 2026-1'!X:X,C117,'Planificación 2026-1'!F:F,"HUAURA",'Planificación 2026-1'!Y:Y,"&lt;&gt;VIRTUAL",'Planificación 2026-1'!I:I,"&gt;2")</f>
        <v>0</v>
      </c>
      <c r="EF117" s="32">
        <f>SUMIFS('Planificación 2026-1'!S:S,'Planificación 2026-1'!X:X,C117,'Planificación 2026-1'!F:F,"PRINCIPAL",'Planificación 2026-1'!Y:Y,"VIRTUAL",'Planificación 2026-1'!I:I,"&lt;3")</f>
        <v>0</v>
      </c>
      <c r="EG117" s="32">
        <f>SUMIFS('Planificación 2026-1'!S:S,'Planificación 2026-1'!X:X,C117,'Planificación 2026-1'!F:F,"PRINCIPAL",'Planificación 2026-1'!Y:Y,"&lt;&gt;VIRTUAL",'Planificación 2026-1'!I:I,"&lt;3")</f>
        <v>0</v>
      </c>
      <c r="EH117" s="32">
        <f>SUMIFS('Planificación 2026-1'!S:S,'Planificación 2026-1'!X:X,C117,'Planificación 2026-1'!F:F,"SUNAMPE",'Planificación 2026-1'!Y:Y,"VIRTUAL",'Planificación 2026-1'!I:I,"&lt;3")</f>
        <v>0</v>
      </c>
      <c r="EI117" s="32">
        <f>SUMIFS('Planificación 2026-1'!S:S,'Planificación 2026-1'!X:X,C117,'Planificación 2026-1'!F:F,"SUNAMPE",'Planificación 2026-1'!Y:Y,"&lt;&gt;VIRTUAL",'Planificación 2026-1'!I:I,"&lt;3")</f>
        <v>0</v>
      </c>
      <c r="EJ117" s="32">
        <f>SUMIFS('Planificación 2026-1'!S:S,'Planificación 2026-1'!X:X,C117,'Planificación 2026-1'!F:F,"FILIAL",'Planificación 2026-1'!Y:Y,"VIRTUAL",'Planificación 2026-1'!I:I,"&lt;3")</f>
        <v>0</v>
      </c>
      <c r="EK117" s="32">
        <f>SUMIFS('Planificación 2026-1'!S:S,'Planificación 2026-1'!X:X,C117,'Planificación 2026-1'!F:F,"FILIAL",'Planificación 2026-1'!Y:Y,"&lt;&gt;VIRTUAL",'Planificación 2026-1'!I:I,"&lt;3")</f>
        <v>0</v>
      </c>
      <c r="EL117" s="32">
        <f>SUMIFS('Planificación 2026-1'!S:S,'Planificación 2026-1'!X:X,C117,'Planificación 2026-1'!F:F,"PORUMA",'Planificación 2026-1'!Y:Y,"VIRTUAL",'Planificación 2026-1'!I:I,"&lt;3")</f>
        <v>0</v>
      </c>
      <c r="EM117" s="32">
        <f>SUMIFS('Planificación 2026-1'!S:S,'Planificación 2026-1'!X:X,C117,'Planificación 2026-1'!F:F,"PORUMA",'Planificación 2026-1'!Y:Y,"&lt;&gt;VIRTUAL",'Planificación 2026-1'!I:I,"&lt;3")</f>
        <v>0</v>
      </c>
      <c r="EN117" s="32">
        <f>SUMIFS('Planificación 2026-1'!S:S,'Planificación 2026-1'!X:X,C117,'Planificación 2026-1'!F:F,"HUAURA",'Planificación 2026-1'!Y:Y,"VIRTUAL",'Planificación 2026-1'!I:I,"&lt;3")</f>
        <v>0</v>
      </c>
      <c r="EO117" s="32">
        <f>SUMIFS('Planificación 2026-1'!S:S,'Planificación 2026-1'!X:X,C117,'Planificación 2026-1'!F:F,"HUAURA",'Planificación 2026-1'!Y:Y,"&lt;&gt;VIRTUAL",'Planificación 2026-1'!I:I,"&lt;3")</f>
        <v>0</v>
      </c>
      <c r="EP117" s="32">
        <f t="shared" si="32"/>
        <v>0</v>
      </c>
      <c r="EQ117" s="32">
        <f t="shared" si="21"/>
        <v>0</v>
      </c>
      <c r="ER117" s="32">
        <f t="shared" si="22"/>
        <v>14</v>
      </c>
      <c r="ES117" s="32">
        <f t="shared" si="23"/>
        <v>0</v>
      </c>
      <c r="ET117" s="32">
        <f t="shared" si="24"/>
        <v>0</v>
      </c>
      <c r="EU117" s="32">
        <f t="shared" si="25"/>
        <v>14</v>
      </c>
      <c r="EV117" s="32" t="b">
        <f>EXACT(EU117,E117)</f>
        <v>1</v>
      </c>
      <c r="EW117" s="32"/>
      <c r="EX117" s="32">
        <f t="shared" si="14"/>
        <v>0</v>
      </c>
      <c r="EY117" s="32">
        <f t="shared" si="15"/>
        <v>0</v>
      </c>
      <c r="EZ117" s="32" t="b">
        <f>EXACT(SUM(EX117:EY117),E117)</f>
        <v>0</v>
      </c>
      <c r="FA117" s="32" t="str">
        <f t="shared" si="16"/>
        <v/>
      </c>
      <c r="FB117" s="32" t="str">
        <f t="shared" si="26"/>
        <v>PRESENCIAL</v>
      </c>
    </row>
    <row r="118" spans="1:158">
      <c r="A118" s="33"/>
      <c r="B118" s="65">
        <v>115</v>
      </c>
      <c r="C118" s="32" t="s">
        <v>322</v>
      </c>
      <c r="D118" s="429">
        <v>10508584</v>
      </c>
      <c r="E118" s="62">
        <f>SUMIF('Planificación 2026-1'!X:X,C118,'Planificación 2026-1'!S:S)</f>
        <v>35</v>
      </c>
      <c r="F118" s="63" t="s">
        <v>199</v>
      </c>
      <c r="G118" s="454" t="s">
        <v>200</v>
      </c>
      <c r="H118" s="64" t="s">
        <v>181</v>
      </c>
      <c r="I118" s="64" t="s">
        <v>150</v>
      </c>
      <c r="J118" s="32" t="s">
        <v>181</v>
      </c>
      <c r="K118" s="32" t="s">
        <v>150</v>
      </c>
      <c r="L118" s="57" t="str">
        <f>IF(SUM(COUNTIFS('Planificación 2026-1'!F:F,"PRINCIPAL",'Planificación 2026-1'!X:X,C118,'Planificación 2026-1'!H:H,"AF"))&gt;0,"P01"," ")</f>
        <v xml:space="preserve"> </v>
      </c>
      <c r="M118" s="58" t="str">
        <f>IF(SUM(COUNTIFS('Planificación 2026-1'!F:F,"PRINCIPAL",'Planificación 2026-1'!X:X,C118,'Planificación 2026-1'!H:H,"EN"))&gt;0,"P02"," ")</f>
        <v>P02</v>
      </c>
      <c r="N118" s="58" t="str">
        <f>IF(SUM(COUNTIFS('Planificación 2026-1'!F:F,"PRINCIPAL",'Planificación 2026-1'!X:X,C118,'Planificación 2026-1'!H:H,"IS"))&gt;0,"P03"," ")</f>
        <v xml:space="preserve"> </v>
      </c>
      <c r="O118" s="58" t="str">
        <f>IF(SUM(COUNTIFS('Planificación 2026-1'!F:F,"PRINCIPAL",'Planificación 2026-1'!X:X,C118,'Planificación 2026-1'!H:H,"PS"))&gt;0,"P04"," ")</f>
        <v xml:space="preserve"> </v>
      </c>
      <c r="P118" s="58"/>
      <c r="Q118" s="58" t="str">
        <f>IF(SUM(COUNTIFS('Planificación 2026-1'!F:F,"PRINCIPAL",'Planificación 2026-1'!X:X,C118,'Planificación 2026-1'!H:H,"IN"))&gt;0,"P06"," ")</f>
        <v xml:space="preserve"> </v>
      </c>
      <c r="R118" s="58" t="str">
        <f>IF(SUM(COUNTIFS('Planificación 2026-1'!F:F,"PRINCIPAL",'Planificación 2026-1'!X:X,C118,'Planificación 2026-1'!H:H,"CA"))&gt;0,"P07"," ")</f>
        <v xml:space="preserve"> </v>
      </c>
      <c r="S118" s="58" t="str">
        <f>IF(SUM(COUNTIFS('Planificación 2026-1'!F:F,"PRINCIPAL",'Planificación 2026-1'!X:X,C118,'Planificación 2026-1'!H:H,"DE"))&gt;0,"P08"," ")</f>
        <v xml:space="preserve"> </v>
      </c>
      <c r="T118" s="58" t="str">
        <f>IF(SUM(COUNTIFS('Planificación 2026-1'!F:F,"PRINCIPAL",'Planificación 2026-1'!X:X,C118,'Planificación 2026-1'!H:H,"OB"))&gt;0,"P09"," ")</f>
        <v xml:space="preserve"> </v>
      </c>
      <c r="U118" s="58" t="str">
        <f>IF(SUM(COUNTIFS('Planificación 2026-1'!F:F,"PRINCIPAL",'Planificación 2026-1'!X:X,C118,'Planificación 2026-1'!H:H,"MH"))&gt;0,"P31"," ")</f>
        <v xml:space="preserve"> </v>
      </c>
      <c r="V118" s="58" t="str">
        <f>IF(SUM(COUNTIFS('Planificación 2026-1'!F:F,"PRINCIPAL",'Planificación 2026-1'!X:X,C118,'Planificación 2026-1'!H:H,"IC"))&gt;0,"P32"," ")</f>
        <v xml:space="preserve"> </v>
      </c>
      <c r="W118" s="58" t="str">
        <f>IF(SUM(COUNTIFS('Planificación 2026-1'!F:F,"PRINCIPAL",'Planificación 2026-1'!X:X,C118,'Planificación 2026-1'!H:H,"AR"))&gt;0,"P34"," ")</f>
        <v xml:space="preserve"> </v>
      </c>
      <c r="X118" s="58" t="str">
        <f>IF(SUM(COUNTIFS('Planificación 2026-1'!F:F,"PRINCIPAL",'Planificación 2026-1'!X:X,C118,'Planificación 2026-1'!H:H,"T1"))&gt;0,"P35"," ")</f>
        <v xml:space="preserve"> </v>
      </c>
      <c r="Y118" s="58" t="str">
        <f>IF(SUM(COUNTIFS('Planificación 2026-1'!F:F,"PRINCIPAL",'Planificación 2026-1'!X:X,C118,'Planificación 2026-1'!H:H,"T3"))&gt;0,"P36"," ")</f>
        <v xml:space="preserve"> </v>
      </c>
      <c r="Z118" s="58" t="str">
        <f>IF(SUM(COUNTIFS('Planificación 2026-1'!F:F,"PRINCIPAL",'Planificación 2026-1'!X:X,C118,'Planificación 2026-1'!H:H,"T2"))&gt;0,"P37"," ")</f>
        <v xml:space="preserve"> </v>
      </c>
      <c r="AA118" s="58" t="str">
        <f>IF(SUM(COUNTIFS('Planificación 2026-1'!F:F,"PRINCIPAL",'Planificación 2026-1'!X:X,C118,'Planificación 2026-1'!H:H,"AE"))&gt;0,"P38"," ")</f>
        <v xml:space="preserve"> </v>
      </c>
      <c r="AB118" s="58" t="str">
        <f>IF(SUM(COUNTIFS('Planificación 2026-1'!F:F,"PRINCIPAL",'Planificación 2026-1'!X:X,C118,'Planificación 2026-1'!H:H,"T4"))&gt;0,"P55"," ")</f>
        <v xml:space="preserve"> </v>
      </c>
      <c r="AC118" s="58" t="str">
        <f>IF(SUM(COUNTIFS('Planificación 2026-1'!F:F,"FILIAL",'Planificación 2026-1'!X:X,C118,'Planificación 2026-1'!H:H,"AF"))&gt;0," P01"," ")</f>
        <v xml:space="preserve"> </v>
      </c>
      <c r="AD118" s="58" t="str">
        <f>IF(SUM(COUNTIFS('Planificación 2026-1'!F:F,"FILIAL",'Planificación 2026-1'!X:X,C118,'Planificación 2026-1'!H:H,"EN"))&gt;0,"P02"," ")</f>
        <v>P02</v>
      </c>
      <c r="AE118" s="58" t="str">
        <f>IF(SUM(COUNTIFS('Planificación 2026-1'!F:F,"FILIAL",'Planificación 2026-1'!X:X,C118,'Planificación 2026-1'!H:H,"IS"))&gt;0,"P03"," ")</f>
        <v xml:space="preserve"> </v>
      </c>
      <c r="AF118" s="58" t="str">
        <f>IF(SUM(COUNTIFS('Planificación 2026-1'!F:F,"FILIAL",'Planificación 2026-1'!X:X,C118,'Planificación 2026-1'!H:H,"PS"))&gt;0,"P04"," ")</f>
        <v xml:space="preserve"> </v>
      </c>
      <c r="AG118" s="58"/>
      <c r="AH118" s="58" t="str">
        <f>IF(SUM(COUNTIFS('Planificación 2026-1'!F:F,"FILIAL",'Planificación 2026-1'!X:X,C118,'Planificación 2026-1'!H:H,"IN"))&gt;0,"P06"," ")</f>
        <v xml:space="preserve"> </v>
      </c>
      <c r="AI118" s="58" t="str">
        <f>IF(SUM(COUNTIFS('Planificación 2026-1'!F:F,"FILIAL",'Planificación 2026-1'!X:X,C118,'Planificación 2026-1'!H:H,"CA"))&gt;0,"P07"," ")</f>
        <v xml:space="preserve"> </v>
      </c>
      <c r="AJ118" s="58" t="str">
        <f>IF(SUM(COUNTIFS('Planificación 2026-1'!F:F,"FILIAL",'Planificación 2026-1'!X:X,C118,'Planificación 2026-1'!H:H,"DE"))&gt;0,"P08"," ")</f>
        <v xml:space="preserve"> </v>
      </c>
      <c r="AK118" s="58" t="str">
        <f>IF(SUM(COUNTIFS('Planificación 2026-1'!F:F,"FILIAL",'Planificación 2026-1'!X:X,C118,'Planificación 2026-1'!H:H,"OB"))&gt;0,"P09"," ")</f>
        <v xml:space="preserve"> </v>
      </c>
      <c r="AL118" s="58" t="str">
        <f>IF(SUM(COUNTIFS('Planificación 2026-1'!F:F,"FILIAL",'Planificación 2026-1'!X:X,C118,'Planificación 2026-1'!H:H,"MH"))&gt;0,"P31"," ")</f>
        <v xml:space="preserve"> </v>
      </c>
      <c r="AM118" s="58" t="str">
        <f>IF(SUM(COUNTIFS('Planificación 2026-1'!F:F,"FILIAL",'Planificación 2026-1'!X:X,C118,'Planificación 2026-1'!H:H,"IC"))&gt;0,"P32"," ")</f>
        <v xml:space="preserve"> </v>
      </c>
      <c r="AN118" s="58" t="str">
        <f>IF(SUM(COUNTIFS('Planificación 2026-1'!F:F,"FILIAL",'Planificación 2026-1'!X:X,C118,'Planificación 2026-1'!H:H,"AR"))&gt;0,"P34"," ")</f>
        <v xml:space="preserve"> </v>
      </c>
      <c r="AO118" s="58" t="str">
        <f>IF(SUM(COUNTIFS('Planificación 2026-1'!F:F,"FILIAL",'Planificación 2026-1'!X:X,C118,'Planificación 2026-1'!H:H,"T1"))&gt;0,"P35"," ")</f>
        <v xml:space="preserve"> </v>
      </c>
      <c r="AP118" s="58" t="str">
        <f>IF(SUM(COUNTIFS('Planificación 2026-1'!F:F,"FILIAL",'Planificación 2026-1'!X:X,C118,'Planificación 2026-1'!H:H,"T3"))&gt;0,"P36"," ")</f>
        <v xml:space="preserve"> </v>
      </c>
      <c r="AQ118" s="58" t="str">
        <f>IF(SUM(COUNTIFS('Planificación 2026-1'!F:F,"FILIAL",'Planificación 2026-1'!X:X,C118,'Planificación 2026-1'!H:H,"T2"))&gt;0,"P37"," ")</f>
        <v xml:space="preserve"> </v>
      </c>
      <c r="AR118" s="58" t="str">
        <f>IF(SUM(COUNTIFS('Planificación 2026-1'!F:F,"FILIAL",'Planificación 2026-1'!X:X,C118,'Planificación 2026-1'!H:H,"AE"))&gt;0,"P38"," ")</f>
        <v xml:space="preserve"> </v>
      </c>
      <c r="AS118" s="58" t="str">
        <f>IF(SUM(COUNTIFS('Planificación 2026-1'!F:F,"FILIAL",'Planificación 2026-1'!X:X,C118,'Planificación 2026-1'!H:H,"T4"))&gt;0,"P55"," ")</f>
        <v xml:space="preserve"> </v>
      </c>
      <c r="AT118" s="58" t="str">
        <f>IF(SUM(COUNTIFS('Planificación 2026-1'!F:F,"SUNAMPE",'Planificación 2026-1'!X:X,C118,'Planificación 2026-1'!H:H,"AF"))&gt;0," P01"," ")</f>
        <v xml:space="preserve"> </v>
      </c>
      <c r="AU118" s="58" t="str">
        <f>IF(SUM(COUNTIFS('Planificación 2026-1'!F:F,"SUNAMPE",'Planificación 2026-1'!X:X,C118,'Planificación 2026-1'!H:H,"EN"))&gt;0,"P02"," ")</f>
        <v xml:space="preserve"> </v>
      </c>
      <c r="AV118" s="58" t="str">
        <f>IF(SUM(COUNTIFS('Planificación 2026-1'!F:F,"SUNAMPE",'Planificación 2026-1'!X:X,C118,'Planificación 2026-1'!H:H,"IS"))&gt;0,"P03"," ")</f>
        <v xml:space="preserve"> </v>
      </c>
      <c r="AW118" s="58" t="str">
        <f>IF(SUM(COUNTIFS('Planificación 2026-1'!F:F,"SUNAMPE",'Planificación 2026-1'!X:X,C118,'Planificación 2026-1'!H:H,"PS"))&gt;0,"P04"," ")</f>
        <v xml:space="preserve"> </v>
      </c>
      <c r="AX118" s="58"/>
      <c r="AY118" s="58" t="str">
        <f>IF(SUM(COUNTIFS('Planificación 2026-1'!F:F,"SUNAMPE",'Planificación 2026-1'!X:X,C118,'Planificación 2026-1'!H:H,"IN"))&gt;0,"P06"," ")</f>
        <v xml:space="preserve"> </v>
      </c>
      <c r="AZ118" s="58" t="str">
        <f>IF(SUM(COUNTIFS('Planificación 2026-1'!F:F,"SUNAMPE",'Planificación 2026-1'!X:X,C118,'Planificación 2026-1'!H:H,"CA"))&gt;0,"P07"," ")</f>
        <v xml:space="preserve"> </v>
      </c>
      <c r="BA118" s="58" t="str">
        <f>IF(SUM(COUNTIFS('Planificación 2026-1'!F:F,"SUNAMPE",'Planificación 2026-1'!X:X,C118,'Planificación 2026-1'!H:H,"DE"))&gt;0,"P08"," ")</f>
        <v xml:space="preserve"> </v>
      </c>
      <c r="BB118" s="58" t="str">
        <f>IF(SUM(COUNTIFS('Planificación 2026-1'!F:F,"SUNAMPE",'Planificación 2026-1'!X:X,C118,'Planificación 2026-1'!H:H,"OB"))&gt;0,"P09"," ")</f>
        <v xml:space="preserve"> </v>
      </c>
      <c r="BC118" s="58" t="str">
        <f>IF(SUM(COUNTIFS('Planificación 2026-1'!F:F,"SUNAMPE",'Planificación 2026-1'!X:X,C118,'Planificación 2026-1'!H:H,"MH"))&gt;0,"P31"," ")</f>
        <v xml:space="preserve"> </v>
      </c>
      <c r="BD118" s="58" t="str">
        <f>IF(SUM(COUNTIFS('Planificación 2026-1'!F:F,"SUNAMPE",'Planificación 2026-1'!X:X,C118,'Planificación 2026-1'!H:H,"IC"))&gt;0,"P32"," ")</f>
        <v xml:space="preserve"> </v>
      </c>
      <c r="BE118" s="58" t="str">
        <f>IF(SUM(COUNTIFS('Planificación 2026-1'!F:F,"SUNAMPE",'Planificación 2026-1'!X:X,C118,'Planificación 2026-1'!H:H,"AR"))&gt;0,"P34"," ")</f>
        <v xml:space="preserve"> </v>
      </c>
      <c r="BF118" s="58" t="str">
        <f>IF(SUM(COUNTIFS('Planificación 2026-1'!F:F,"SUNAMPE",'Planificación 2026-1'!X:X,C118,'Planificación 2026-1'!H:H,"T1"))&gt;0,"P35"," ")</f>
        <v xml:space="preserve"> </v>
      </c>
      <c r="BG118" s="58" t="str">
        <f>IF(SUM(COUNTIFS('Planificación 2026-1'!F:F,"SUNAMPE",'Planificación 2026-1'!X:X,C118,'Planificación 2026-1'!H:H,"T3"))&gt;0,"P36"," ")</f>
        <v xml:space="preserve"> </v>
      </c>
      <c r="BH118" s="58" t="str">
        <f>IF(SUM(COUNTIFS('Planificación 2026-1'!F:F,"SUNAMPE",'Planificación 2026-1'!X:X,C118,'Planificación 2026-1'!H:H,"T2"))&gt;0,"P37"," ")</f>
        <v xml:space="preserve"> </v>
      </c>
      <c r="BI118" s="58" t="str">
        <f>IF(SUM(COUNTIFS('Planificación 2026-1'!F:F,"SUNAMPE",'Planificación 2026-1'!X:X,C118,'Planificación 2026-1'!H:H,"AE"))&gt;0,"P38"," ")</f>
        <v xml:space="preserve"> </v>
      </c>
      <c r="BJ118" s="58" t="str">
        <f>IF(SUM(COUNTIFS('Planificación 2026-1'!F:F,"SUNAMPE",'Planificación 2026-1'!X:X,C118,'Planificación 2026-1'!H:H,"T4"))&gt;0,"P55"," ")</f>
        <v xml:space="preserve"> </v>
      </c>
      <c r="BK118" s="58" t="str">
        <f>IF(SUM(COUNTIFS('Planificación 2026-1'!F:F,"HUAURA",'Planificación 2026-1'!X:X,C118,'Planificación 2026-1'!H:H,"AF"))&gt;0," P01"," ")</f>
        <v xml:space="preserve"> </v>
      </c>
      <c r="BL118" s="58" t="str">
        <f>IF(SUM(COUNTIFS('Planificación 2026-1'!F:F,"HUAURA",'Planificación 2026-1'!X:X,C118,'Planificación 2026-1'!H:H,"EN"))&gt;0,"P02"," ")</f>
        <v xml:space="preserve"> </v>
      </c>
      <c r="BM118" s="58" t="str">
        <f>IF(SUM(COUNTIFS('Planificación 2026-1'!F:F,"HUAURA",'Planificación 2026-1'!X:X,C118,'Planificación 2026-1'!H:H,"IS"))&gt;0,"P03"," ")</f>
        <v xml:space="preserve"> </v>
      </c>
      <c r="BN118" s="58" t="str">
        <f>IF(SUM(COUNTIFS('Planificación 2026-1'!F:F,"HUAURA",'Planificación 2026-1'!X:X,C118,'Planificación 2026-1'!H:H,"PS"))&gt;0,"P04"," ")</f>
        <v xml:space="preserve"> </v>
      </c>
      <c r="BO118" s="58"/>
      <c r="BP118" s="58" t="str">
        <f>IF(SUM(COUNTIFS('Planificación 2026-1'!F:F,"HUAURA",'Planificación 2026-1'!X:X,C118,'Planificación 2026-1'!H:H,"IN"))&gt;0,"P06"," ")</f>
        <v xml:space="preserve"> </v>
      </c>
      <c r="BQ118" s="58" t="str">
        <f>IF(SUM(COUNTIFS('Planificación 2026-1'!F:F,"HUAURA",'Planificación 2026-1'!X:X,C118,'Planificación 2026-1'!H:H,"CA"))&gt;0,"P07"," ")</f>
        <v xml:space="preserve"> </v>
      </c>
      <c r="BR118" s="58" t="str">
        <f>IF(SUM(COUNTIFS('Planificación 2026-1'!F:F,"HUAURA",'Planificación 2026-1'!X:X,C118,'Planificación 2026-1'!H:H,"DE"))&gt;0,"P08"," ")</f>
        <v xml:space="preserve"> </v>
      </c>
      <c r="BS118" s="58" t="str">
        <f>IF(SUM(COUNTIFS('Planificación 2026-1'!F:F,"HUAURA",'Planificación 2026-1'!X:X,C118,'Planificación 2026-1'!H:H,"OB"))&gt;0,"P09"," ")</f>
        <v xml:space="preserve"> </v>
      </c>
      <c r="BT118" s="58" t="str">
        <f>IF(SUM(COUNTIFS('Planificación 2026-1'!F:F,"HUAURA",'Planificación 2026-1'!X:X,C118,'Planificación 2026-1'!H:H,"MH"))&gt;0,"P31"," ")</f>
        <v xml:space="preserve"> </v>
      </c>
      <c r="BU118" s="58" t="str">
        <f>IF(SUM(COUNTIFS('Planificación 2026-1'!F:F,"HUAURA",'Planificación 2026-1'!X:X,C118,'Planificación 2026-1'!H:H,"IC"))&gt;0,"P32"," ")</f>
        <v xml:space="preserve"> </v>
      </c>
      <c r="BV118" s="58" t="str">
        <f>IF(SUM(COUNTIFS('Planificación 2026-1'!F:F,"HUAURA",'Planificación 2026-1'!X:X,C118,'Planificación 2026-1'!H:H,"AR"))&gt;0,"P34"," ")</f>
        <v xml:space="preserve"> </v>
      </c>
      <c r="BW118" s="58" t="str">
        <f>IF(SUM(COUNTIFS('Planificación 2026-1'!F:F,"HUAURA",'Planificación 2026-1'!X:X,C118,'Planificación 2026-1'!H:H,"T1"))&gt;0,"P35"," ")</f>
        <v xml:space="preserve"> </v>
      </c>
      <c r="BX118" s="58" t="str">
        <f>IF(SUM(COUNTIFS('Planificación 2026-1'!F:F,"HUAURA",'Planificación 2026-1'!X:X,C118,'Planificación 2026-1'!H:H,"T3"))&gt;0,"P36"," ")</f>
        <v xml:space="preserve"> </v>
      </c>
      <c r="BY118" s="58" t="str">
        <f>IF(SUM(COUNTIFS('Planificación 2026-1'!F:F,"HUAURA",'Planificación 2026-1'!X:X,C118,'Planificación 2026-1'!H:H,"T2"))&gt;0,"P37"," ")</f>
        <v xml:space="preserve"> </v>
      </c>
      <c r="BZ118" s="58" t="str">
        <f>IF(SUM(COUNTIFS('Planificación 2026-1'!F:F,"HUAURA",'Planificación 2026-1'!X:X,C118,'Planificación 2026-1'!H:H,"AE"))&gt;0,"P38"," ")</f>
        <v xml:space="preserve"> </v>
      </c>
      <c r="CA118" s="58" t="str">
        <f>IF(SUM(COUNTIFS('Planificación 2026-1'!F:F,"HUAURA",'Planificación 2026-1'!X:X,C118,'Planificación 2026-1'!H:H,"T4"))&gt;0,"P55"," ")</f>
        <v xml:space="preserve"> </v>
      </c>
      <c r="CB118" s="59">
        <f>SUMIFS('Planificación 2026-1'!S:S,'Planificación 2026-1'!X:X,C118,'Planificación 2026-1'!H:H,"AF",'Planificación 2026-1'!I:I,"&gt;2")</f>
        <v>0</v>
      </c>
      <c r="CC118" s="59">
        <f>SUMIFS('Planificación 2026-1'!S:S,'Planificación 2026-1'!X:X,C118,'Planificación 2026-1'!H:H,"EN",'Planificación 2026-1'!I:I,"&gt;2")</f>
        <v>35</v>
      </c>
      <c r="CD118" s="59">
        <f>SUMIFS('Planificación 2026-1'!S:S,'Planificación 2026-1'!X:X,C118,'Planificación 2026-1'!H:H,"IS",'Planificación 2026-1'!I:I,"&gt;2")</f>
        <v>0</v>
      </c>
      <c r="CE118" s="59">
        <f>SUMIFS('Planificación 2026-1'!S:S,'Planificación 2026-1'!X:X,C118,'Planificación 2026-1'!H:H,"PS",'Planificación 2026-1'!I:I,"&gt;2")</f>
        <v>0</v>
      </c>
      <c r="CF118" s="59">
        <f>SUMIFS('Planificación 2026-1'!S:S,'Planificación 2026-1'!X:X,C118,'Planificación 2026-1'!H:H,"IN",'Planificación 2026-1'!I:I,"&gt;2")</f>
        <v>0</v>
      </c>
      <c r="CG118" s="59">
        <f>SUMIFS('Planificación 2026-1'!S:S,'Planificación 2026-1'!X:X,C118,'Planificación 2026-1'!H:H,"CA",'Planificación 2026-1'!I:I,"&gt;2")</f>
        <v>0</v>
      </c>
      <c r="CH118" s="59">
        <f>SUMIFS('Planificación 2026-1'!S:S,'Planificación 2026-1'!X:X,C118,'Planificación 2026-1'!H:H,"DE",'Planificación 2026-1'!I:I,"&gt;2")</f>
        <v>0</v>
      </c>
      <c r="CI118" s="59">
        <f>SUMIFS('Planificación 2026-1'!S:S,'Planificación 2026-1'!X:X,C118,'Planificación 2026-1'!H:H,"OB",'Planificación 2026-1'!I:I,"&gt;2")</f>
        <v>0</v>
      </c>
      <c r="CJ118" s="59">
        <f>SUMIFS('Planificación 2026-1'!S:S,'Planificación 2026-1'!X:X,C118,'Planificación 2026-1'!H:H,"MH",'Planificación 2026-1'!I:I,"&gt;2")</f>
        <v>0</v>
      </c>
      <c r="CK118" s="59">
        <f>SUMIFS('Planificación 2026-1'!S:S,'Planificación 2026-1'!X:X,C118,'Planificación 2026-1'!H:H,"IC",'Planificación 2026-1'!I:I,"&gt;2")</f>
        <v>0</v>
      </c>
      <c r="CL118" s="59">
        <f>SUMIFS('Planificación 2026-1'!S:S,'Planificación 2026-1'!X:X,C118,'Planificación 2026-1'!H:H,"AR",'Planificación 2026-1'!I:I,"&gt;2")</f>
        <v>0</v>
      </c>
      <c r="CM118" s="59">
        <f>SUMIFS('Planificación 2026-1'!S:S,'Planificación 2026-1'!X:X,C118,'Planificación 2026-1'!H:H,"AE",'Planificación 2026-1'!I:I,"&gt;2")</f>
        <v>0</v>
      </c>
      <c r="CN118" s="59">
        <f>SUMIFS('Planificación 2026-1'!S:S,'Planificación 2026-1'!X:X,C118,'Planificación 2026-1'!H:H,"T1",'Planificación 2026-1'!I:I,"&gt;2")</f>
        <v>0</v>
      </c>
      <c r="CO118" s="59">
        <f>SUMIFS('Planificación 2026-1'!S:S,'Planificación 2026-1'!X:X,C118,'Planificación 2026-1'!H:H,"T3",'Planificación 2026-1'!I:I,"&gt;2")</f>
        <v>0</v>
      </c>
      <c r="CP118" s="59">
        <f>SUMIFS('Planificación 2026-1'!S:S,'Planificación 2026-1'!X:X,C118,'Planificación 2026-1'!H:H,"T2",'Planificación 2026-1'!I:I,"&gt;2")</f>
        <v>0</v>
      </c>
      <c r="CQ118" s="59">
        <f>SUMIFS('Planificación 2026-1'!S:S,'Planificación 2026-1'!X:X,C118,'Planificación 2026-1'!H:H,"T4",'Planificación 2026-1'!I:I,"&gt;2")</f>
        <v>0</v>
      </c>
      <c r="CR118" s="59">
        <f>SUMIFS('Planificación 2026-1'!S:S,'Planificación 2026-1'!X:X,C118,'Planificación 2026-1'!H:H,"AF",'Planificación 2026-1'!I:I,"&lt;3")</f>
        <v>0</v>
      </c>
      <c r="CS118" s="59">
        <f>SUMIFS('Planificación 2026-1'!S:S,'Planificación 2026-1'!X:X,C118,'Planificación 2026-1'!H:H,"EN",'Planificación 2026-1'!I:I,"&lt;3")</f>
        <v>0</v>
      </c>
      <c r="CT118" s="59">
        <f>SUMIFS('Planificación 2026-1'!S:S,'Planificación 2026-1'!X:X,C118,'Planificación 2026-1'!H:H,"IS",'Planificación 2026-1'!I:I,"&lt;3")</f>
        <v>0</v>
      </c>
      <c r="CU118" s="59">
        <f>SUMIFS('Planificación 2026-1'!S:S,'Planificación 2026-1'!X:X,C118,'Planificación 2026-1'!H:H,"PS",'Planificación 2026-1'!I:I,"&lt;3")</f>
        <v>0</v>
      </c>
      <c r="CV118" s="59">
        <f>SUMIFS('Planificación 2026-1'!S:S,'Planificación 2026-1'!X:X,C118,'Planificación 2026-1'!H:H,"IN",'Planificación 2026-1'!I:I,"&lt;3")</f>
        <v>0</v>
      </c>
      <c r="CW118" s="59">
        <f>SUMIFS('Planificación 2026-1'!S:S,'Planificación 2026-1'!X:X,C118,'Planificación 2026-1'!H:H,"CA",'Planificación 2026-1'!I:I,"&lt;3")</f>
        <v>0</v>
      </c>
      <c r="CX118" s="59">
        <f>SUMIFS('Planificación 2026-1'!S:S,'Planificación 2026-1'!X:X,C118,'Planificación 2026-1'!H:H,"DE",'Planificación 2026-1'!I:I,"&lt;3")</f>
        <v>0</v>
      </c>
      <c r="CY118" s="59">
        <f>SUMIFS('Planificación 2026-1'!S:S,'Planificación 2026-1'!X:X,C118,'Planificación 2026-1'!H:H,"OB",'Planificación 2026-1'!I:I,"&lt;3")</f>
        <v>0</v>
      </c>
      <c r="CZ118" s="59">
        <f>SUMIFS('Planificación 2026-1'!S:S,'Planificación 2026-1'!X:X,C118,'Planificación 2026-1'!H:H,"MH",'Planificación 2026-1'!I:I,"&lt;3")</f>
        <v>0</v>
      </c>
      <c r="DA118" s="59">
        <f>SUMIFS('Planificación 2026-1'!S:S,'Planificación 2026-1'!X:X,C118,'Planificación 2026-1'!H:H,"IC",'Planificación 2026-1'!I:I,"&lt;3")</f>
        <v>0</v>
      </c>
      <c r="DB118" s="59">
        <f>SUMIFS('Planificación 2026-1'!S:S,'Planificación 2026-1'!X:X,C118,'Planificación 2026-1'!H:H,"AR",'Planificación 2026-1'!I:I,"&lt;3")</f>
        <v>0</v>
      </c>
      <c r="DC118" s="59">
        <f>SUMIFS('Planificación 2026-1'!S:S,'Planificación 2026-1'!X:X,C118,'Planificación 2026-1'!H:H,"AE",'Planificación 2026-1'!I:I,"&lt;3")</f>
        <v>0</v>
      </c>
      <c r="DD118" s="59">
        <f>SUMIFS('Planificación 2026-1'!S:S,'Planificación 2026-1'!X:X,C118,'Planificación 2026-1'!H:H,"T1",'Planificación 2026-1'!I:I,"&lt;3")</f>
        <v>0</v>
      </c>
      <c r="DE118" s="59">
        <f>SUMIFS('Planificación 2026-1'!S:S,'Planificación 2026-1'!X:X,C118,'Planificación 2026-1'!H:H,"T3",'Planificación 2026-1'!I:I,"&lt;3")</f>
        <v>0</v>
      </c>
      <c r="DF118" s="59">
        <f>SUMIFS('Planificación 2026-1'!S:S,'Planificación 2026-1'!X:X,C118,'Planificación 2026-1'!H:H,"T2",'Planificación 2026-1'!I:I,"&lt;3")</f>
        <v>0</v>
      </c>
      <c r="DG118" s="59">
        <f>SUMIFS('Planificación 2026-1'!S:S,'Planificación 2026-1'!X:X,C118,'Planificación 2026-1'!H:H,"T4",'Planificación 2026-1'!I:I,"&lt;3")</f>
        <v>0</v>
      </c>
      <c r="DH118" s="58" t="str">
        <f t="shared" si="17"/>
        <v>P02</v>
      </c>
      <c r="DI118" s="27">
        <f>IF(C118="","",SUMIFS('Planificación 2026-1'!S:S,'Planificación 2026-1'!X:X,C118,'Planificación 2026-1'!F:F,"PRINCIPAL",'Planificación 2026-1'!Y:Y,"VIRTUAL"))</f>
        <v>16</v>
      </c>
      <c r="DJ118" s="27">
        <f>IF(C118="","",SUMIFS('Planificación 2026-1'!S:S,'Planificación 2026-1'!X:X,C118,'Planificación 2026-1'!F:F,"PRINCIPAL",'Planificación 2026-1'!Y:Y,"PRESENCIAL"))</f>
        <v>0</v>
      </c>
      <c r="DK118" s="27">
        <f>IF(C118="","",SUMIFS('Planificación 2026-1'!S:S,'Planificación 2026-1'!X:X,C118,'Planificación 2026-1'!F:F,"PRINCIPAL",'Planificación 2026-1'!Y:Y,"HIBRIDO PRESENCIAL"))</f>
        <v>0</v>
      </c>
      <c r="DL118" s="58" t="str">
        <f t="shared" si="18"/>
        <v>P02</v>
      </c>
      <c r="DM118" s="58">
        <f>IF(C118="","",SUMIFS('Planificación 2026-1'!S:S,'Planificación 2026-1'!X:X,C118,'Planificación 2026-1'!F:F,"FILIAL",'Planificación 2026-1'!Y:Y,"VIRTUAL"))</f>
        <v>8</v>
      </c>
      <c r="DN118" s="60">
        <f>IF(C118="","",SUMIFS('Planificación 2026-1'!S:S,'Planificación 2026-1'!X:X,C118,'Planificación 2026-1'!F:F,"FILIAL",'Planificación 2026-1'!Y:Y,"PRESENCIAL"))</f>
        <v>11</v>
      </c>
      <c r="DO118" s="29">
        <f>IF(C118="","",SUMIFS('Planificación 2026-1'!S:S,'Planificación 2026-1'!X:X,C118,'Planificación 2026-1'!F:F,"FILIAL",'Planificación 2026-1'!Y:Y,"HIBRIDO PRESENCIAL"))</f>
        <v>0</v>
      </c>
      <c r="DP118" s="61" t="str">
        <f t="shared" si="19"/>
        <v/>
      </c>
      <c r="DQ118" s="58">
        <f>IF(C118="","",SUMIFS('Planificación 2026-1'!S:S,'Planificación 2026-1'!X:X,C118,'Planificación 2026-1'!F:F,"SUNAMPE",'Planificación 2026-1'!Y:Y,"VIRTUAL"))</f>
        <v>0</v>
      </c>
      <c r="DR118" s="29">
        <f>IF(C118="","",SUMIFS('Planificación 2026-1'!S:S,'Planificación 2026-1'!X:X,C118,'Planificación 2026-1'!F:F,"SUNAMPE",'Planificación 2026-1'!Y:Y,"PRESENCIAL"))</f>
        <v>0</v>
      </c>
      <c r="DS118" s="61" t="str">
        <f t="shared" si="20"/>
        <v/>
      </c>
      <c r="DT118" s="58">
        <f>IF(C118="","",SUMIFS('Planificación 2026-1'!S:S,'Planificación 2026-1'!X:X,C118,'Planificación 2026-1'!F:F,"HUAURA",'Planificación 2026-1'!Y:Y,"VIRTUAL"))</f>
        <v>0</v>
      </c>
      <c r="DU118" s="29">
        <f>IF(C118="","",SUMIFS('Planificación 2026-1'!S:S,'Planificación 2026-1'!X:X,C118,'Planificación 2026-1'!F:F,"HUAURA",'Planificación 2026-1'!Y:Y,"PRESENCIAL"))</f>
        <v>0</v>
      </c>
      <c r="DV118" s="32">
        <f>SUMIFS('Planificación 2026-1'!S:S,'Planificación 2026-1'!X:X,C118,'Planificación 2026-1'!F:F,"PRINCIPAL",'Planificación 2026-1'!Y:Y,"VIRTUAL",'Planificación 2026-1'!I:I,"&gt;2")</f>
        <v>16</v>
      </c>
      <c r="DW118" s="32">
        <f>SUMIFS('Planificación 2026-1'!S:S,'Planificación 2026-1'!X:X,C118,'Planificación 2026-1'!F:F,"PRINCIPAL",'Planificación 2026-1'!Y:Y,"&lt;&gt;VIRTUAL",'Planificación 2026-1'!I:I,"&gt;2")</f>
        <v>0</v>
      </c>
      <c r="DX118" s="32">
        <f>SUMIFS('Planificación 2026-1'!S:S,'Planificación 2026-1'!X:X,C118,'Planificación 2026-1'!F:F,"SUNAMPE",'Planificación 2026-1'!Y:Y,"VIRTUAL",'Planificación 2026-1'!I:I,"&gt;2")</f>
        <v>0</v>
      </c>
      <c r="DY118" s="32">
        <f>SUMIFS('Planificación 2026-1'!S:S,'Planificación 2026-1'!X:X,C118,'Planificación 2026-1'!F:F,"SUNAMPE",'Planificación 2026-1'!Y:Y,"&lt;&gt;VIRTUAL",'Planificación 2026-1'!I:I,"&gt;2")</f>
        <v>0</v>
      </c>
      <c r="DZ118" s="32">
        <f>SUMIFS('Planificación 2026-1'!S:S,'Planificación 2026-1'!X:X,C118,'Planificación 2026-1'!F:F,"FILIAL",'Planificación 2026-1'!Y:Y,"VIRTUAL",'Planificación 2026-1'!I:I,"&gt;2")</f>
        <v>8</v>
      </c>
      <c r="EA118" s="32">
        <f>SUMIFS('Planificación 2026-1'!S:S,'Planificación 2026-1'!X:X,C118,'Planificación 2026-1'!F:F,"FILIAL",'Planificación 2026-1'!Y:Y,"&lt;&gt;VIRTUAL",'Planificación 2026-1'!I:I,"&gt;2")</f>
        <v>11</v>
      </c>
      <c r="EB118" s="32">
        <f>SUMIFS('Planificación 2026-1'!S:S,'Planificación 2026-1'!X:X,C118,'Planificación 2026-1'!F:F,"PORUMA",'Planificación 2026-1'!Y:Y,"VIRTUAL",'Planificación 2026-1'!I:I,"&gt;2")</f>
        <v>0</v>
      </c>
      <c r="EC118" s="32">
        <f>SUMIFS('Planificación 2026-1'!S:S,'Planificación 2026-1'!X:X,C118,'Planificación 2026-1'!F:F,"PORUMA",'Planificación 2026-1'!Y:Y,"&lt;&gt;VIRTUAL",'Planificación 2026-1'!I:I,"&gt;2")</f>
        <v>0</v>
      </c>
      <c r="ED118" s="32">
        <f>SUMIFS('Planificación 2026-1'!S:S,'Planificación 2026-1'!X:X,C118,'Planificación 2026-1'!F:F,"HUAURA",'Planificación 2026-1'!Y:Y,"VIRTUAL",'Planificación 2026-1'!I:I,"&gt;2")</f>
        <v>0</v>
      </c>
      <c r="EE118" s="32">
        <f>SUMIFS('Planificación 2026-1'!S:S,'Planificación 2026-1'!X:X,C118,'Planificación 2026-1'!F:F,"HUAURA",'Planificación 2026-1'!Y:Y,"&lt;&gt;VIRTUAL",'Planificación 2026-1'!I:I,"&gt;2")</f>
        <v>0</v>
      </c>
      <c r="EF118" s="32">
        <f>SUMIFS('Planificación 2026-1'!S:S,'Planificación 2026-1'!X:X,C118,'Planificación 2026-1'!F:F,"PRINCIPAL",'Planificación 2026-1'!Y:Y,"VIRTUAL",'Planificación 2026-1'!I:I,"&lt;3")</f>
        <v>0</v>
      </c>
      <c r="EG118" s="32">
        <f>SUMIFS('Planificación 2026-1'!S:S,'Planificación 2026-1'!X:X,C118,'Planificación 2026-1'!F:F,"PRINCIPAL",'Planificación 2026-1'!Y:Y,"&lt;&gt;VIRTUAL",'Planificación 2026-1'!I:I,"&lt;3")</f>
        <v>0</v>
      </c>
      <c r="EH118" s="32">
        <f>SUMIFS('Planificación 2026-1'!S:S,'Planificación 2026-1'!X:X,C118,'Planificación 2026-1'!F:F,"SUNAMPE",'Planificación 2026-1'!Y:Y,"VIRTUAL",'Planificación 2026-1'!I:I,"&lt;3")</f>
        <v>0</v>
      </c>
      <c r="EI118" s="32">
        <f>SUMIFS('Planificación 2026-1'!S:S,'Planificación 2026-1'!X:X,C118,'Planificación 2026-1'!F:F,"SUNAMPE",'Planificación 2026-1'!Y:Y,"&lt;&gt;VIRTUAL",'Planificación 2026-1'!I:I,"&lt;3")</f>
        <v>0</v>
      </c>
      <c r="EJ118" s="32">
        <f>SUMIFS('Planificación 2026-1'!S:S,'Planificación 2026-1'!X:X,C118,'Planificación 2026-1'!F:F,"FILIAL",'Planificación 2026-1'!Y:Y,"VIRTUAL",'Planificación 2026-1'!I:I,"&lt;3")</f>
        <v>0</v>
      </c>
      <c r="EK118" s="32">
        <f>SUMIFS('Planificación 2026-1'!S:S,'Planificación 2026-1'!X:X,C118,'Planificación 2026-1'!F:F,"FILIAL",'Planificación 2026-1'!Y:Y,"&lt;&gt;VIRTUAL",'Planificación 2026-1'!I:I,"&lt;3")</f>
        <v>0</v>
      </c>
      <c r="EL118" s="32">
        <f>SUMIFS('Planificación 2026-1'!S:S,'Planificación 2026-1'!X:X,C118,'Planificación 2026-1'!F:F,"PORUMA",'Planificación 2026-1'!Y:Y,"VIRTUAL",'Planificación 2026-1'!I:I,"&lt;3")</f>
        <v>0</v>
      </c>
      <c r="EM118" s="32">
        <f>SUMIFS('Planificación 2026-1'!S:S,'Planificación 2026-1'!X:X,C118,'Planificación 2026-1'!F:F,"PORUMA",'Planificación 2026-1'!Y:Y,"&lt;&gt;VIRTUAL",'Planificación 2026-1'!I:I,"&lt;3")</f>
        <v>0</v>
      </c>
      <c r="EN118" s="32">
        <f>SUMIFS('Planificación 2026-1'!S:S,'Planificación 2026-1'!X:X,C118,'Planificación 2026-1'!F:F,"HUAURA",'Planificación 2026-1'!Y:Y,"VIRTUAL",'Planificación 2026-1'!I:I,"&lt;3")</f>
        <v>0</v>
      </c>
      <c r="EO118" s="32">
        <f>SUMIFS('Planificación 2026-1'!S:S,'Planificación 2026-1'!X:X,C118,'Planificación 2026-1'!F:F,"HUAURA",'Planificación 2026-1'!Y:Y,"&lt;&gt;VIRTUAL",'Planificación 2026-1'!I:I,"&lt;3")</f>
        <v>0</v>
      </c>
      <c r="EP118" s="32">
        <f t="shared" si="32"/>
        <v>19</v>
      </c>
      <c r="EQ118" s="32">
        <f t="shared" si="21"/>
        <v>0</v>
      </c>
      <c r="ER118" s="32">
        <f t="shared" si="22"/>
        <v>0</v>
      </c>
      <c r="ES118" s="32">
        <f t="shared" si="23"/>
        <v>16</v>
      </c>
      <c r="ET118" s="32">
        <f t="shared" si="24"/>
        <v>0</v>
      </c>
      <c r="EU118" s="32">
        <f t="shared" si="25"/>
        <v>35</v>
      </c>
      <c r="EV118" s="32" t="b">
        <f>EXACT(EU118,E118)</f>
        <v>1</v>
      </c>
      <c r="EW118" s="32"/>
      <c r="EX118" s="32">
        <f t="shared" si="14"/>
        <v>24</v>
      </c>
      <c r="EY118" s="32">
        <f t="shared" si="15"/>
        <v>11</v>
      </c>
      <c r="EZ118" s="32" t="b">
        <f>EXACT(SUM(EX118:EY118),E118)</f>
        <v>1</v>
      </c>
      <c r="FA118" s="32" t="str">
        <f t="shared" si="16"/>
        <v>FILIAL-HUAURA</v>
      </c>
      <c r="FB118" s="32" t="str">
        <f t="shared" si="26"/>
        <v>MAS VIRTUAL</v>
      </c>
    </row>
    <row r="119" spans="1:158">
      <c r="A119" s="33"/>
      <c r="B119" s="65">
        <v>116</v>
      </c>
      <c r="C119" s="32" t="s">
        <v>323</v>
      </c>
      <c r="D119" s="429">
        <v>45077896</v>
      </c>
      <c r="E119" s="62">
        <f>SUMIF('Planificación 2026-1'!X:X,C119,'Planificación 2026-1'!S:S)</f>
        <v>20</v>
      </c>
      <c r="F119" s="63" t="s">
        <v>203</v>
      </c>
      <c r="G119" s="454" t="s">
        <v>200</v>
      </c>
      <c r="H119" s="64" t="s">
        <v>181</v>
      </c>
      <c r="I119" s="64" t="s">
        <v>172</v>
      </c>
      <c r="J119" s="137" t="s">
        <v>181</v>
      </c>
      <c r="K119" s="32" t="s">
        <v>172</v>
      </c>
      <c r="L119" s="57" t="str">
        <f>IF(SUM(COUNTIFS('Planificación 2026-1'!F:F,"PRINCIPAL",'Planificación 2026-1'!X:X,C119,'Planificación 2026-1'!H:H,"AF"))&gt;0,"P01"," ")</f>
        <v xml:space="preserve"> </v>
      </c>
      <c r="M119" s="58" t="str">
        <f>IF(SUM(COUNTIFS('Planificación 2026-1'!F:F,"PRINCIPAL",'Planificación 2026-1'!X:X,C119,'Planificación 2026-1'!H:H,"EN"))&gt;0,"P02"," ")</f>
        <v xml:space="preserve"> </v>
      </c>
      <c r="N119" s="58" t="str">
        <f>IF(SUM(COUNTIFS('Planificación 2026-1'!F:F,"PRINCIPAL",'Planificación 2026-1'!X:X,C119,'Planificación 2026-1'!H:H,"IS"))&gt;0,"P03"," ")</f>
        <v xml:space="preserve"> </v>
      </c>
      <c r="O119" s="58" t="str">
        <f>IF(SUM(COUNTIFS('Planificación 2026-1'!F:F,"PRINCIPAL",'Planificación 2026-1'!X:X,C119,'Planificación 2026-1'!H:H,"PS"))&gt;0,"P04"," ")</f>
        <v xml:space="preserve"> </v>
      </c>
      <c r="P119" s="58"/>
      <c r="Q119" s="58" t="str">
        <f>IF(SUM(COUNTIFS('Planificación 2026-1'!F:F,"PRINCIPAL",'Planificación 2026-1'!X:X,C119,'Planificación 2026-1'!H:H,"IN"))&gt;0,"P06"," ")</f>
        <v xml:space="preserve"> </v>
      </c>
      <c r="R119" s="58" t="str">
        <f>IF(SUM(COUNTIFS('Planificación 2026-1'!F:F,"PRINCIPAL",'Planificación 2026-1'!X:X,C119,'Planificación 2026-1'!H:H,"CA"))&gt;0,"P07"," ")</f>
        <v xml:space="preserve"> </v>
      </c>
      <c r="S119" s="58" t="str">
        <f>IF(SUM(COUNTIFS('Planificación 2026-1'!F:F,"PRINCIPAL",'Planificación 2026-1'!X:X,C119,'Planificación 2026-1'!H:H,"DE"))&gt;0,"P08"," ")</f>
        <v xml:space="preserve"> </v>
      </c>
      <c r="T119" s="58" t="str">
        <f>IF(SUM(COUNTIFS('Planificación 2026-1'!F:F,"PRINCIPAL",'Planificación 2026-1'!X:X,C119,'Planificación 2026-1'!H:H,"OB"))&gt;0,"P09"," ")</f>
        <v xml:space="preserve"> </v>
      </c>
      <c r="U119" s="58" t="str">
        <f>IF(SUM(COUNTIFS('Planificación 2026-1'!F:F,"PRINCIPAL",'Planificación 2026-1'!X:X,C119,'Planificación 2026-1'!H:H,"MH"))&gt;0,"P31"," ")</f>
        <v xml:space="preserve"> </v>
      </c>
      <c r="V119" s="58" t="str">
        <f>IF(SUM(COUNTIFS('Planificación 2026-1'!F:F,"PRINCIPAL",'Planificación 2026-1'!X:X,C119,'Planificación 2026-1'!H:H,"IC"))&gt;0,"P32"," ")</f>
        <v xml:space="preserve"> </v>
      </c>
      <c r="W119" s="58" t="str">
        <f>IF(SUM(COUNTIFS('Planificación 2026-1'!F:F,"PRINCIPAL",'Planificación 2026-1'!X:X,C119,'Planificación 2026-1'!H:H,"AR"))&gt;0,"P34"," ")</f>
        <v xml:space="preserve"> </v>
      </c>
      <c r="X119" s="58" t="str">
        <f>IF(SUM(COUNTIFS('Planificación 2026-1'!F:F,"PRINCIPAL",'Planificación 2026-1'!X:X,C119,'Planificación 2026-1'!H:H,"T1"))&gt;0,"P35"," ")</f>
        <v xml:space="preserve"> </v>
      </c>
      <c r="Y119" s="58" t="str">
        <f>IF(SUM(COUNTIFS('Planificación 2026-1'!F:F,"PRINCIPAL",'Planificación 2026-1'!X:X,C119,'Planificación 2026-1'!H:H,"T3"))&gt;0,"P36"," ")</f>
        <v xml:space="preserve"> </v>
      </c>
      <c r="Z119" s="58" t="str">
        <f>IF(SUM(COUNTIFS('Planificación 2026-1'!F:F,"PRINCIPAL",'Planificación 2026-1'!X:X,C119,'Planificación 2026-1'!H:H,"T2"))&gt;0,"P37"," ")</f>
        <v xml:space="preserve"> </v>
      </c>
      <c r="AA119" s="58" t="str">
        <f>IF(SUM(COUNTIFS('Planificación 2026-1'!F:F,"PRINCIPAL",'Planificación 2026-1'!X:X,C119,'Planificación 2026-1'!H:H,"AE"))&gt;0,"P38"," ")</f>
        <v xml:space="preserve"> </v>
      </c>
      <c r="AB119" s="58" t="str">
        <f>IF(SUM(COUNTIFS('Planificación 2026-1'!F:F,"PRINCIPAL",'Planificación 2026-1'!X:X,C119,'Planificación 2026-1'!H:H,"T4"))&gt;0,"P55"," ")</f>
        <v xml:space="preserve"> </v>
      </c>
      <c r="AC119" s="58" t="str">
        <f>IF(SUM(COUNTIFS('Planificación 2026-1'!F:F,"FILIAL",'Planificación 2026-1'!X:X,C119,'Planificación 2026-1'!H:H,"AF"))&gt;0," P01"," ")</f>
        <v xml:space="preserve"> </v>
      </c>
      <c r="AD119" s="58" t="str">
        <f>IF(SUM(COUNTIFS('Planificación 2026-1'!F:F,"FILIAL",'Planificación 2026-1'!X:X,C119,'Planificación 2026-1'!H:H,"EN"))&gt;0,"P02"," ")</f>
        <v xml:space="preserve"> </v>
      </c>
      <c r="AE119" s="58" t="str">
        <f>IF(SUM(COUNTIFS('Planificación 2026-1'!F:F,"FILIAL",'Planificación 2026-1'!X:X,C119,'Planificación 2026-1'!H:H,"IS"))&gt;0,"P03"," ")</f>
        <v xml:space="preserve"> </v>
      </c>
      <c r="AF119" s="58" t="str">
        <f>IF(SUM(COUNTIFS('Planificación 2026-1'!F:F,"FILIAL",'Planificación 2026-1'!X:X,C119,'Planificación 2026-1'!H:H,"PS"))&gt;0,"P04"," ")</f>
        <v xml:space="preserve"> </v>
      </c>
      <c r="AG119" s="58"/>
      <c r="AH119" s="58" t="str">
        <f>IF(SUM(COUNTIFS('Planificación 2026-1'!F:F,"FILIAL",'Planificación 2026-1'!X:X,C119,'Planificación 2026-1'!H:H,"IN"))&gt;0,"P06"," ")</f>
        <v xml:space="preserve"> </v>
      </c>
      <c r="AI119" s="58" t="str">
        <f>IF(SUM(COUNTIFS('Planificación 2026-1'!F:F,"FILIAL",'Planificación 2026-1'!X:X,C119,'Planificación 2026-1'!H:H,"CA"))&gt;0,"P07"," ")</f>
        <v xml:space="preserve"> </v>
      </c>
      <c r="AJ119" s="58" t="str">
        <f>IF(SUM(COUNTIFS('Planificación 2026-1'!F:F,"FILIAL",'Planificación 2026-1'!X:X,C119,'Planificación 2026-1'!H:H,"DE"))&gt;0,"P08"," ")</f>
        <v xml:space="preserve"> </v>
      </c>
      <c r="AK119" s="58" t="str">
        <f>IF(SUM(COUNTIFS('Planificación 2026-1'!F:F,"FILIAL",'Planificación 2026-1'!X:X,C119,'Planificación 2026-1'!H:H,"OB"))&gt;0,"P09"," ")</f>
        <v xml:space="preserve"> </v>
      </c>
      <c r="AL119" s="58" t="str">
        <f>IF(SUM(COUNTIFS('Planificación 2026-1'!F:F,"FILIAL",'Planificación 2026-1'!X:X,C119,'Planificación 2026-1'!H:H,"MH"))&gt;0,"P31"," ")</f>
        <v xml:space="preserve"> </v>
      </c>
      <c r="AM119" s="58" t="str">
        <f>IF(SUM(COUNTIFS('Planificación 2026-1'!F:F,"FILIAL",'Planificación 2026-1'!X:X,C119,'Planificación 2026-1'!H:H,"IC"))&gt;0,"P32"," ")</f>
        <v xml:space="preserve"> </v>
      </c>
      <c r="AN119" s="58" t="str">
        <f>IF(SUM(COUNTIFS('Planificación 2026-1'!F:F,"FILIAL",'Planificación 2026-1'!X:X,C119,'Planificación 2026-1'!H:H,"AR"))&gt;0,"P34"," ")</f>
        <v xml:space="preserve"> </v>
      </c>
      <c r="AO119" s="58" t="str">
        <f>IF(SUM(COUNTIFS('Planificación 2026-1'!F:F,"FILIAL",'Planificación 2026-1'!X:X,C119,'Planificación 2026-1'!H:H,"T1"))&gt;0,"P35"," ")</f>
        <v xml:space="preserve"> </v>
      </c>
      <c r="AP119" s="58" t="str">
        <f>IF(SUM(COUNTIFS('Planificación 2026-1'!F:F,"FILIAL",'Planificación 2026-1'!X:X,C119,'Planificación 2026-1'!H:H,"T3"))&gt;0,"P36"," ")</f>
        <v xml:space="preserve"> </v>
      </c>
      <c r="AQ119" s="58" t="str">
        <f>IF(SUM(COUNTIFS('Planificación 2026-1'!F:F,"FILIAL",'Planificación 2026-1'!X:X,C119,'Planificación 2026-1'!H:H,"T2"))&gt;0,"P37"," ")</f>
        <v xml:space="preserve"> </v>
      </c>
      <c r="AR119" s="58" t="str">
        <f>IF(SUM(COUNTIFS('Planificación 2026-1'!F:F,"FILIAL",'Planificación 2026-1'!X:X,C119,'Planificación 2026-1'!H:H,"AE"))&gt;0,"P38"," ")</f>
        <v xml:space="preserve"> </v>
      </c>
      <c r="AS119" s="58" t="str">
        <f>IF(SUM(COUNTIFS('Planificación 2026-1'!F:F,"FILIAL",'Planificación 2026-1'!X:X,C119,'Planificación 2026-1'!H:H,"T4"))&gt;0,"P55"," ")</f>
        <v xml:space="preserve"> </v>
      </c>
      <c r="AT119" s="58" t="str">
        <f>IF(SUM(COUNTIFS('Planificación 2026-1'!F:F,"SUNAMPE",'Planificación 2026-1'!X:X,C119,'Planificación 2026-1'!H:H,"AF"))&gt;0," P01"," ")</f>
        <v xml:space="preserve"> </v>
      </c>
      <c r="AU119" s="58" t="str">
        <f>IF(SUM(COUNTIFS('Planificación 2026-1'!F:F,"SUNAMPE",'Planificación 2026-1'!X:X,C119,'Planificación 2026-1'!H:H,"EN"))&gt;0,"P02"," ")</f>
        <v xml:space="preserve"> </v>
      </c>
      <c r="AV119" s="58" t="str">
        <f>IF(SUM(COUNTIFS('Planificación 2026-1'!F:F,"SUNAMPE",'Planificación 2026-1'!X:X,C119,'Planificación 2026-1'!H:H,"IS"))&gt;0,"P03"," ")</f>
        <v xml:space="preserve"> </v>
      </c>
      <c r="AW119" s="58" t="str">
        <f>IF(SUM(COUNTIFS('Planificación 2026-1'!F:F,"SUNAMPE",'Planificación 2026-1'!X:X,C119,'Planificación 2026-1'!H:H,"PS"))&gt;0,"P04"," ")</f>
        <v xml:space="preserve"> </v>
      </c>
      <c r="AX119" s="58"/>
      <c r="AY119" s="58" t="str">
        <f>IF(SUM(COUNTIFS('Planificación 2026-1'!F:F,"SUNAMPE",'Planificación 2026-1'!X:X,C119,'Planificación 2026-1'!H:H,"IN"))&gt;0,"P06"," ")</f>
        <v xml:space="preserve"> </v>
      </c>
      <c r="AZ119" s="58" t="str">
        <f>IF(SUM(COUNTIFS('Planificación 2026-1'!F:F,"SUNAMPE",'Planificación 2026-1'!X:X,C119,'Planificación 2026-1'!H:H,"CA"))&gt;0,"P07"," ")</f>
        <v xml:space="preserve"> </v>
      </c>
      <c r="BA119" s="58" t="str">
        <f>IF(SUM(COUNTIFS('Planificación 2026-1'!F:F,"SUNAMPE",'Planificación 2026-1'!X:X,C119,'Planificación 2026-1'!H:H,"DE"))&gt;0,"P08"," ")</f>
        <v xml:space="preserve"> </v>
      </c>
      <c r="BB119" s="58" t="str">
        <f>IF(SUM(COUNTIFS('Planificación 2026-1'!F:F,"SUNAMPE",'Planificación 2026-1'!X:X,C119,'Planificación 2026-1'!H:H,"OB"))&gt;0,"P09"," ")</f>
        <v>P09</v>
      </c>
      <c r="BC119" s="58" t="str">
        <f>IF(SUM(COUNTIFS('Planificación 2026-1'!F:F,"SUNAMPE",'Planificación 2026-1'!X:X,C119,'Planificación 2026-1'!H:H,"MH"))&gt;0,"P31"," ")</f>
        <v xml:space="preserve"> </v>
      </c>
      <c r="BD119" s="58" t="str">
        <f>IF(SUM(COUNTIFS('Planificación 2026-1'!F:F,"SUNAMPE",'Planificación 2026-1'!X:X,C119,'Planificación 2026-1'!H:H,"IC"))&gt;0,"P32"," ")</f>
        <v xml:space="preserve"> </v>
      </c>
      <c r="BE119" s="58" t="str">
        <f>IF(SUM(COUNTIFS('Planificación 2026-1'!F:F,"SUNAMPE",'Planificación 2026-1'!X:X,C119,'Planificación 2026-1'!H:H,"AR"))&gt;0,"P34"," ")</f>
        <v xml:space="preserve"> </v>
      </c>
      <c r="BF119" s="58" t="str">
        <f>IF(SUM(COUNTIFS('Planificación 2026-1'!F:F,"SUNAMPE",'Planificación 2026-1'!X:X,C119,'Planificación 2026-1'!H:H,"T1"))&gt;0,"P35"," ")</f>
        <v xml:space="preserve"> </v>
      </c>
      <c r="BG119" s="58" t="str">
        <f>IF(SUM(COUNTIFS('Planificación 2026-1'!F:F,"SUNAMPE",'Planificación 2026-1'!X:X,C119,'Planificación 2026-1'!H:H,"T3"))&gt;0,"P36"," ")</f>
        <v xml:space="preserve"> </v>
      </c>
      <c r="BH119" s="58" t="str">
        <f>IF(SUM(COUNTIFS('Planificación 2026-1'!F:F,"SUNAMPE",'Planificación 2026-1'!X:X,C119,'Planificación 2026-1'!H:H,"T2"))&gt;0,"P37"," ")</f>
        <v xml:space="preserve"> </v>
      </c>
      <c r="BI119" s="58" t="str">
        <f>IF(SUM(COUNTIFS('Planificación 2026-1'!F:F,"SUNAMPE",'Planificación 2026-1'!X:X,C119,'Planificación 2026-1'!H:H,"AE"))&gt;0,"P38"," ")</f>
        <v xml:space="preserve"> </v>
      </c>
      <c r="BJ119" s="58" t="str">
        <f>IF(SUM(COUNTIFS('Planificación 2026-1'!F:F,"SUNAMPE",'Planificación 2026-1'!X:X,C119,'Planificación 2026-1'!H:H,"T4"))&gt;0,"P55"," ")</f>
        <v xml:space="preserve"> </v>
      </c>
      <c r="BK119" s="58" t="str">
        <f>IF(SUM(COUNTIFS('Planificación 2026-1'!F:F,"HUAURA",'Planificación 2026-1'!X:X,C119,'Planificación 2026-1'!H:H,"AF"))&gt;0," P01"," ")</f>
        <v xml:space="preserve"> </v>
      </c>
      <c r="BL119" s="58" t="str">
        <f>IF(SUM(COUNTIFS('Planificación 2026-1'!F:F,"HUAURA",'Planificación 2026-1'!X:X,C119,'Planificación 2026-1'!H:H,"EN"))&gt;0,"P02"," ")</f>
        <v xml:space="preserve"> </v>
      </c>
      <c r="BM119" s="58" t="str">
        <f>IF(SUM(COUNTIFS('Planificación 2026-1'!F:F,"HUAURA",'Planificación 2026-1'!X:X,C119,'Planificación 2026-1'!H:H,"IS"))&gt;0,"P03"," ")</f>
        <v xml:space="preserve"> </v>
      </c>
      <c r="BN119" s="58" t="str">
        <f>IF(SUM(COUNTIFS('Planificación 2026-1'!F:F,"HUAURA",'Planificación 2026-1'!X:X,C119,'Planificación 2026-1'!H:H,"PS"))&gt;0,"P04"," ")</f>
        <v xml:space="preserve"> </v>
      </c>
      <c r="BO119" s="58"/>
      <c r="BP119" s="58" t="str">
        <f>IF(SUM(COUNTIFS('Planificación 2026-1'!F:F,"HUAURA",'Planificación 2026-1'!X:X,C119,'Planificación 2026-1'!H:H,"IN"))&gt;0,"P06"," ")</f>
        <v xml:space="preserve"> </v>
      </c>
      <c r="BQ119" s="58" t="str">
        <f>IF(SUM(COUNTIFS('Planificación 2026-1'!F:F,"HUAURA",'Planificación 2026-1'!X:X,C119,'Planificación 2026-1'!H:H,"CA"))&gt;0,"P07"," ")</f>
        <v xml:space="preserve"> </v>
      </c>
      <c r="BR119" s="58" t="str">
        <f>IF(SUM(COUNTIFS('Planificación 2026-1'!F:F,"HUAURA",'Planificación 2026-1'!X:X,C119,'Planificación 2026-1'!H:H,"DE"))&gt;0,"P08"," ")</f>
        <v xml:space="preserve"> </v>
      </c>
      <c r="BS119" s="58" t="str">
        <f>IF(SUM(COUNTIFS('Planificación 2026-1'!F:F,"HUAURA",'Planificación 2026-1'!X:X,C119,'Planificación 2026-1'!H:H,"OB"))&gt;0,"P09"," ")</f>
        <v xml:space="preserve"> </v>
      </c>
      <c r="BT119" s="58" t="str">
        <f>IF(SUM(COUNTIFS('Planificación 2026-1'!F:F,"HUAURA",'Planificación 2026-1'!X:X,C119,'Planificación 2026-1'!H:H,"MH"))&gt;0,"P31"," ")</f>
        <v xml:space="preserve"> </v>
      </c>
      <c r="BU119" s="58" t="str">
        <f>IF(SUM(COUNTIFS('Planificación 2026-1'!F:F,"HUAURA",'Planificación 2026-1'!X:X,C119,'Planificación 2026-1'!H:H,"IC"))&gt;0,"P32"," ")</f>
        <v xml:space="preserve"> </v>
      </c>
      <c r="BV119" s="58" t="str">
        <f>IF(SUM(COUNTIFS('Planificación 2026-1'!F:F,"HUAURA",'Planificación 2026-1'!X:X,C119,'Planificación 2026-1'!H:H,"AR"))&gt;0,"P34"," ")</f>
        <v xml:space="preserve"> </v>
      </c>
      <c r="BW119" s="58" t="str">
        <f>IF(SUM(COUNTIFS('Planificación 2026-1'!F:F,"HUAURA",'Planificación 2026-1'!X:X,C119,'Planificación 2026-1'!H:H,"T1"))&gt;0,"P35"," ")</f>
        <v xml:space="preserve"> </v>
      </c>
      <c r="BX119" s="58" t="str">
        <f>IF(SUM(COUNTIFS('Planificación 2026-1'!F:F,"HUAURA",'Planificación 2026-1'!X:X,C119,'Planificación 2026-1'!H:H,"T3"))&gt;0,"P36"," ")</f>
        <v xml:space="preserve"> </v>
      </c>
      <c r="BY119" s="58" t="str">
        <f>IF(SUM(COUNTIFS('Planificación 2026-1'!F:F,"HUAURA",'Planificación 2026-1'!X:X,C119,'Planificación 2026-1'!H:H,"T2"))&gt;0,"P37"," ")</f>
        <v xml:space="preserve"> </v>
      </c>
      <c r="BZ119" s="58" t="str">
        <f>IF(SUM(COUNTIFS('Planificación 2026-1'!F:F,"HUAURA",'Planificación 2026-1'!X:X,C119,'Planificación 2026-1'!H:H,"AE"))&gt;0,"P38"," ")</f>
        <v xml:space="preserve"> </v>
      </c>
      <c r="CA119" s="58" t="str">
        <f>IF(SUM(COUNTIFS('Planificación 2026-1'!F:F,"HUAURA",'Planificación 2026-1'!X:X,C119,'Planificación 2026-1'!H:H,"T4"))&gt;0,"P55"," ")</f>
        <v xml:space="preserve"> </v>
      </c>
      <c r="CB119" s="59">
        <f>SUMIFS('Planificación 2026-1'!S:S,'Planificación 2026-1'!X:X,C119,'Planificación 2026-1'!H:H,"AF",'Planificación 2026-1'!I:I,"&gt;2")</f>
        <v>0</v>
      </c>
      <c r="CC119" s="59">
        <f>SUMIFS('Planificación 2026-1'!S:S,'Planificación 2026-1'!X:X,C119,'Planificación 2026-1'!H:H,"EN",'Planificación 2026-1'!I:I,"&gt;2")</f>
        <v>0</v>
      </c>
      <c r="CD119" s="59">
        <f>SUMIFS('Planificación 2026-1'!S:S,'Planificación 2026-1'!X:X,C119,'Planificación 2026-1'!H:H,"IS",'Planificación 2026-1'!I:I,"&gt;2")</f>
        <v>0</v>
      </c>
      <c r="CE119" s="59">
        <f>SUMIFS('Planificación 2026-1'!S:S,'Planificación 2026-1'!X:X,C119,'Planificación 2026-1'!H:H,"PS",'Planificación 2026-1'!I:I,"&gt;2")</f>
        <v>0</v>
      </c>
      <c r="CF119" s="59">
        <f>SUMIFS('Planificación 2026-1'!S:S,'Planificación 2026-1'!X:X,C119,'Planificación 2026-1'!H:H,"IN",'Planificación 2026-1'!I:I,"&gt;2")</f>
        <v>0</v>
      </c>
      <c r="CG119" s="59">
        <f>SUMIFS('Planificación 2026-1'!S:S,'Planificación 2026-1'!X:X,C119,'Planificación 2026-1'!H:H,"CA",'Planificación 2026-1'!I:I,"&gt;2")</f>
        <v>0</v>
      </c>
      <c r="CH119" s="59">
        <f>SUMIFS('Planificación 2026-1'!S:S,'Planificación 2026-1'!X:X,C119,'Planificación 2026-1'!H:H,"DE",'Planificación 2026-1'!I:I,"&gt;2")</f>
        <v>0</v>
      </c>
      <c r="CI119" s="59">
        <f>SUMIFS('Planificación 2026-1'!S:S,'Planificación 2026-1'!X:X,C119,'Planificación 2026-1'!H:H,"OB",'Planificación 2026-1'!I:I,"&gt;2")</f>
        <v>0</v>
      </c>
      <c r="CJ119" s="59">
        <f>SUMIFS('Planificación 2026-1'!S:S,'Planificación 2026-1'!X:X,C119,'Planificación 2026-1'!H:H,"MH",'Planificación 2026-1'!I:I,"&gt;2")</f>
        <v>0</v>
      </c>
      <c r="CK119" s="59">
        <f>SUMIFS('Planificación 2026-1'!S:S,'Planificación 2026-1'!X:X,C119,'Planificación 2026-1'!H:H,"IC",'Planificación 2026-1'!I:I,"&gt;2")</f>
        <v>0</v>
      </c>
      <c r="CL119" s="59">
        <f>SUMIFS('Planificación 2026-1'!S:S,'Planificación 2026-1'!X:X,C119,'Planificación 2026-1'!H:H,"AR",'Planificación 2026-1'!I:I,"&gt;2")</f>
        <v>0</v>
      </c>
      <c r="CM119" s="59">
        <f>SUMIFS('Planificación 2026-1'!S:S,'Planificación 2026-1'!X:X,C119,'Planificación 2026-1'!H:H,"AE",'Planificación 2026-1'!I:I,"&gt;2")</f>
        <v>0</v>
      </c>
      <c r="CN119" s="59">
        <f>SUMIFS('Planificación 2026-1'!S:S,'Planificación 2026-1'!X:X,C119,'Planificación 2026-1'!H:H,"T1",'Planificación 2026-1'!I:I,"&gt;2")</f>
        <v>0</v>
      </c>
      <c r="CO119" s="59">
        <f>SUMIFS('Planificación 2026-1'!S:S,'Planificación 2026-1'!X:X,C119,'Planificación 2026-1'!H:H,"T3",'Planificación 2026-1'!I:I,"&gt;2")</f>
        <v>0</v>
      </c>
      <c r="CP119" s="59">
        <f>SUMIFS('Planificación 2026-1'!S:S,'Planificación 2026-1'!X:X,C119,'Planificación 2026-1'!H:H,"T2",'Planificación 2026-1'!I:I,"&gt;2")</f>
        <v>0</v>
      </c>
      <c r="CQ119" s="59">
        <f>SUMIFS('Planificación 2026-1'!S:S,'Planificación 2026-1'!X:X,C119,'Planificación 2026-1'!H:H,"T4",'Planificación 2026-1'!I:I,"&gt;2")</f>
        <v>0</v>
      </c>
      <c r="CR119" s="59">
        <f>SUMIFS('Planificación 2026-1'!S:S,'Planificación 2026-1'!X:X,C119,'Planificación 2026-1'!H:H,"AF",'Planificación 2026-1'!I:I,"&lt;3")</f>
        <v>0</v>
      </c>
      <c r="CS119" s="59">
        <f>SUMIFS('Planificación 2026-1'!S:S,'Planificación 2026-1'!X:X,C119,'Planificación 2026-1'!H:H,"EN",'Planificación 2026-1'!I:I,"&lt;3")</f>
        <v>0</v>
      </c>
      <c r="CT119" s="59">
        <f>SUMIFS('Planificación 2026-1'!S:S,'Planificación 2026-1'!X:X,C119,'Planificación 2026-1'!H:H,"IS",'Planificación 2026-1'!I:I,"&lt;3")</f>
        <v>0</v>
      </c>
      <c r="CU119" s="59">
        <f>SUMIFS('Planificación 2026-1'!S:S,'Planificación 2026-1'!X:X,C119,'Planificación 2026-1'!H:H,"PS",'Planificación 2026-1'!I:I,"&lt;3")</f>
        <v>0</v>
      </c>
      <c r="CV119" s="59">
        <f>SUMIFS('Planificación 2026-1'!S:S,'Planificación 2026-1'!X:X,C119,'Planificación 2026-1'!H:H,"IN",'Planificación 2026-1'!I:I,"&lt;3")</f>
        <v>0</v>
      </c>
      <c r="CW119" s="59">
        <f>SUMIFS('Planificación 2026-1'!S:S,'Planificación 2026-1'!X:X,C119,'Planificación 2026-1'!H:H,"CA",'Planificación 2026-1'!I:I,"&lt;3")</f>
        <v>0</v>
      </c>
      <c r="CX119" s="59">
        <f>SUMIFS('Planificación 2026-1'!S:S,'Planificación 2026-1'!X:X,C119,'Planificación 2026-1'!H:H,"DE",'Planificación 2026-1'!I:I,"&lt;3")</f>
        <v>0</v>
      </c>
      <c r="CY119" s="59">
        <f>SUMIFS('Planificación 2026-1'!S:S,'Planificación 2026-1'!X:X,C119,'Planificación 2026-1'!H:H,"OB",'Planificación 2026-1'!I:I,"&lt;3")</f>
        <v>20</v>
      </c>
      <c r="CZ119" s="59">
        <f>SUMIFS('Planificación 2026-1'!S:S,'Planificación 2026-1'!X:X,C119,'Planificación 2026-1'!H:H,"MH",'Planificación 2026-1'!I:I,"&lt;3")</f>
        <v>0</v>
      </c>
      <c r="DA119" s="59">
        <f>SUMIFS('Planificación 2026-1'!S:S,'Planificación 2026-1'!X:X,C119,'Planificación 2026-1'!H:H,"IC",'Planificación 2026-1'!I:I,"&lt;3")</f>
        <v>0</v>
      </c>
      <c r="DB119" s="59">
        <f>SUMIFS('Planificación 2026-1'!S:S,'Planificación 2026-1'!X:X,C119,'Planificación 2026-1'!H:H,"AR",'Planificación 2026-1'!I:I,"&lt;3")</f>
        <v>0</v>
      </c>
      <c r="DC119" s="59">
        <f>SUMIFS('Planificación 2026-1'!S:S,'Planificación 2026-1'!X:X,C119,'Planificación 2026-1'!H:H,"AE",'Planificación 2026-1'!I:I,"&lt;3")</f>
        <v>0</v>
      </c>
      <c r="DD119" s="59">
        <f>SUMIFS('Planificación 2026-1'!S:S,'Planificación 2026-1'!X:X,C119,'Planificación 2026-1'!H:H,"T1",'Planificación 2026-1'!I:I,"&lt;3")</f>
        <v>0</v>
      </c>
      <c r="DE119" s="59">
        <f>SUMIFS('Planificación 2026-1'!S:S,'Planificación 2026-1'!X:X,C119,'Planificación 2026-1'!H:H,"T3",'Planificación 2026-1'!I:I,"&lt;3")</f>
        <v>0</v>
      </c>
      <c r="DF119" s="59">
        <f>SUMIFS('Planificación 2026-1'!S:S,'Planificación 2026-1'!X:X,C119,'Planificación 2026-1'!H:H,"T2",'Planificación 2026-1'!I:I,"&lt;3")</f>
        <v>0</v>
      </c>
      <c r="DG119" s="59">
        <f>SUMIFS('Planificación 2026-1'!S:S,'Planificación 2026-1'!X:X,C119,'Planificación 2026-1'!H:H,"T4",'Planificación 2026-1'!I:I,"&lt;3")</f>
        <v>0</v>
      </c>
      <c r="DH119" s="58" t="str">
        <f t="shared" si="17"/>
        <v/>
      </c>
      <c r="DI119" s="27">
        <f>IF(C119="","",SUMIFS('Planificación 2026-1'!S:S,'Planificación 2026-1'!X:X,C119,'Planificación 2026-1'!F:F,"PRINCIPAL",'Planificación 2026-1'!Y:Y,"VIRTUAL"))</f>
        <v>0</v>
      </c>
      <c r="DJ119" s="27">
        <f>IF(C119="","",SUMIFS('Planificación 2026-1'!S:S,'Planificación 2026-1'!X:X,C119,'Planificación 2026-1'!F:F,"PRINCIPAL",'Planificación 2026-1'!Y:Y,"PRESENCIAL"))</f>
        <v>0</v>
      </c>
      <c r="DK119" s="27">
        <f>IF(C119="","",SUMIFS('Planificación 2026-1'!S:S,'Planificación 2026-1'!X:X,C119,'Planificación 2026-1'!F:F,"PRINCIPAL",'Planificación 2026-1'!Y:Y,"HIBRIDO PRESENCIAL"))</f>
        <v>0</v>
      </c>
      <c r="DL119" s="58" t="str">
        <f t="shared" si="18"/>
        <v/>
      </c>
      <c r="DM119" s="58">
        <f>IF(C119="","",SUMIFS('Planificación 2026-1'!S:S,'Planificación 2026-1'!X:X,C119,'Planificación 2026-1'!F:F,"FILIAL",'Planificación 2026-1'!Y:Y,"VIRTUAL"))</f>
        <v>0</v>
      </c>
      <c r="DN119" s="60">
        <f>IF(C119="","",SUMIFS('Planificación 2026-1'!S:S,'Planificación 2026-1'!X:X,C119,'Planificación 2026-1'!F:F,"FILIAL",'Planificación 2026-1'!Y:Y,"PRESENCIAL"))</f>
        <v>0</v>
      </c>
      <c r="DO119" s="29">
        <f>IF(C119="","",SUMIFS('Planificación 2026-1'!S:S,'Planificación 2026-1'!X:X,C119,'Planificación 2026-1'!F:F,"FILIAL",'Planificación 2026-1'!Y:Y,"HIBRIDO PRESENCIAL"))</f>
        <v>0</v>
      </c>
      <c r="DP119" s="61" t="str">
        <f t="shared" si="19"/>
        <v>P09</v>
      </c>
      <c r="DQ119" s="58">
        <f>IF(C119="","",SUMIFS('Planificación 2026-1'!S:S,'Planificación 2026-1'!X:X,C119,'Planificación 2026-1'!F:F,"SUNAMPE",'Planificación 2026-1'!Y:Y,"VIRTUAL"))</f>
        <v>0</v>
      </c>
      <c r="DR119" s="29">
        <f>IF(C119="","",SUMIFS('Planificación 2026-1'!S:S,'Planificación 2026-1'!X:X,C119,'Planificación 2026-1'!F:F,"SUNAMPE",'Planificación 2026-1'!Y:Y,"PRESENCIAL"))</f>
        <v>20</v>
      </c>
      <c r="DS119" s="61" t="str">
        <f t="shared" si="20"/>
        <v/>
      </c>
      <c r="DT119" s="58">
        <f>IF(C119="","",SUMIFS('Planificación 2026-1'!S:S,'Planificación 2026-1'!X:X,C119,'Planificación 2026-1'!F:F,"HUAURA",'Planificación 2026-1'!Y:Y,"VIRTUAL"))</f>
        <v>0</v>
      </c>
      <c r="DU119" s="29">
        <f>IF(C119="","",SUMIFS('Planificación 2026-1'!S:S,'Planificación 2026-1'!X:X,C119,'Planificación 2026-1'!F:F,"HUAURA",'Planificación 2026-1'!Y:Y,"PRESENCIAL"))</f>
        <v>0</v>
      </c>
      <c r="DV119" s="32">
        <f>SUMIFS('Planificación 2026-1'!S:S,'Planificación 2026-1'!X:X,C119,'Planificación 2026-1'!F:F,"PRINCIPAL",'Planificación 2026-1'!Y:Y,"VIRTUAL",'Planificación 2026-1'!I:I,"&gt;2")</f>
        <v>0</v>
      </c>
      <c r="DW119" s="32">
        <f>SUMIFS('Planificación 2026-1'!S:S,'Planificación 2026-1'!X:X,C119,'Planificación 2026-1'!F:F,"PRINCIPAL",'Planificación 2026-1'!Y:Y,"&lt;&gt;VIRTUAL",'Planificación 2026-1'!I:I,"&gt;2")</f>
        <v>0</v>
      </c>
      <c r="DX119" s="32">
        <f>SUMIFS('Planificación 2026-1'!S:S,'Planificación 2026-1'!X:X,C119,'Planificación 2026-1'!F:F,"SUNAMPE",'Planificación 2026-1'!Y:Y,"VIRTUAL",'Planificación 2026-1'!I:I,"&gt;2")</f>
        <v>0</v>
      </c>
      <c r="DY119" s="32">
        <f>SUMIFS('Planificación 2026-1'!S:S,'Planificación 2026-1'!X:X,C119,'Planificación 2026-1'!F:F,"SUNAMPE",'Planificación 2026-1'!Y:Y,"&lt;&gt;VIRTUAL",'Planificación 2026-1'!I:I,"&gt;2")</f>
        <v>0</v>
      </c>
      <c r="DZ119" s="32">
        <f>SUMIFS('Planificación 2026-1'!S:S,'Planificación 2026-1'!X:X,C119,'Planificación 2026-1'!F:F,"FILIAL",'Planificación 2026-1'!Y:Y,"VIRTUAL",'Planificación 2026-1'!I:I,"&gt;2")</f>
        <v>0</v>
      </c>
      <c r="EA119" s="32">
        <f>SUMIFS('Planificación 2026-1'!S:S,'Planificación 2026-1'!X:X,C119,'Planificación 2026-1'!F:F,"FILIAL",'Planificación 2026-1'!Y:Y,"&lt;&gt;VIRTUAL",'Planificación 2026-1'!I:I,"&gt;2")</f>
        <v>0</v>
      </c>
      <c r="EB119" s="32">
        <f>SUMIFS('Planificación 2026-1'!S:S,'Planificación 2026-1'!X:X,C119,'Planificación 2026-1'!F:F,"PORUMA",'Planificación 2026-1'!Y:Y,"VIRTUAL",'Planificación 2026-1'!I:I,"&gt;2")</f>
        <v>0</v>
      </c>
      <c r="EC119" s="32">
        <f>SUMIFS('Planificación 2026-1'!S:S,'Planificación 2026-1'!X:X,C119,'Planificación 2026-1'!F:F,"PORUMA",'Planificación 2026-1'!Y:Y,"&lt;&gt;VIRTUAL",'Planificación 2026-1'!I:I,"&gt;2")</f>
        <v>0</v>
      </c>
      <c r="ED119" s="32">
        <f>SUMIFS('Planificación 2026-1'!S:S,'Planificación 2026-1'!X:X,C119,'Planificación 2026-1'!F:F,"HUAURA",'Planificación 2026-1'!Y:Y,"VIRTUAL",'Planificación 2026-1'!I:I,"&gt;2")</f>
        <v>0</v>
      </c>
      <c r="EE119" s="32">
        <f>SUMIFS('Planificación 2026-1'!S:S,'Planificación 2026-1'!X:X,C119,'Planificación 2026-1'!F:F,"HUAURA",'Planificación 2026-1'!Y:Y,"&lt;&gt;VIRTUAL",'Planificación 2026-1'!I:I,"&gt;2")</f>
        <v>0</v>
      </c>
      <c r="EF119" s="32">
        <f>SUMIFS('Planificación 2026-1'!S:S,'Planificación 2026-1'!X:X,C119,'Planificación 2026-1'!F:F,"PRINCIPAL",'Planificación 2026-1'!Y:Y,"VIRTUAL",'Planificación 2026-1'!I:I,"&lt;3")</f>
        <v>0</v>
      </c>
      <c r="EG119" s="32">
        <f>SUMIFS('Planificación 2026-1'!S:S,'Planificación 2026-1'!X:X,C119,'Planificación 2026-1'!F:F,"PRINCIPAL",'Planificación 2026-1'!Y:Y,"&lt;&gt;VIRTUAL",'Planificación 2026-1'!I:I,"&lt;3")</f>
        <v>0</v>
      </c>
      <c r="EH119" s="32">
        <f>SUMIFS('Planificación 2026-1'!S:S,'Planificación 2026-1'!X:X,C119,'Planificación 2026-1'!F:F,"SUNAMPE",'Planificación 2026-1'!Y:Y,"VIRTUAL",'Planificación 2026-1'!I:I,"&lt;3")</f>
        <v>0</v>
      </c>
      <c r="EI119" s="32">
        <f>SUMIFS('Planificación 2026-1'!S:S,'Planificación 2026-1'!X:X,C119,'Planificación 2026-1'!F:F,"SUNAMPE",'Planificación 2026-1'!Y:Y,"&lt;&gt;VIRTUAL",'Planificación 2026-1'!I:I,"&lt;3")</f>
        <v>20</v>
      </c>
      <c r="EJ119" s="32">
        <f>SUMIFS('Planificación 2026-1'!S:S,'Planificación 2026-1'!X:X,C119,'Planificación 2026-1'!F:F,"FILIAL",'Planificación 2026-1'!Y:Y,"VIRTUAL",'Planificación 2026-1'!I:I,"&lt;3")</f>
        <v>0</v>
      </c>
      <c r="EK119" s="32">
        <f>SUMIFS('Planificación 2026-1'!S:S,'Planificación 2026-1'!X:X,C119,'Planificación 2026-1'!F:F,"FILIAL",'Planificación 2026-1'!Y:Y,"&lt;&gt;VIRTUAL",'Planificación 2026-1'!I:I,"&lt;3")</f>
        <v>0</v>
      </c>
      <c r="EL119" s="32">
        <f>SUMIFS('Planificación 2026-1'!S:S,'Planificación 2026-1'!X:X,C119,'Planificación 2026-1'!F:F,"PORUMA",'Planificación 2026-1'!Y:Y,"VIRTUAL",'Planificación 2026-1'!I:I,"&lt;3")</f>
        <v>0</v>
      </c>
      <c r="EM119" s="32">
        <f>SUMIFS('Planificación 2026-1'!S:S,'Planificación 2026-1'!X:X,C119,'Planificación 2026-1'!F:F,"PORUMA",'Planificación 2026-1'!Y:Y,"&lt;&gt;VIRTUAL",'Planificación 2026-1'!I:I,"&lt;3")</f>
        <v>0</v>
      </c>
      <c r="EN119" s="32">
        <f>SUMIFS('Planificación 2026-1'!S:S,'Planificación 2026-1'!X:X,C119,'Planificación 2026-1'!F:F,"HUAURA",'Planificación 2026-1'!Y:Y,"VIRTUAL",'Planificación 2026-1'!I:I,"&lt;3")</f>
        <v>0</v>
      </c>
      <c r="EO119" s="32">
        <f>SUMIFS('Planificación 2026-1'!S:S,'Planificación 2026-1'!X:X,C119,'Planificación 2026-1'!F:F,"HUAURA",'Planificación 2026-1'!Y:Y,"&lt;&gt;VIRTUAL",'Planificación 2026-1'!I:I,"&lt;3")</f>
        <v>0</v>
      </c>
      <c r="EP119" s="32">
        <f t="shared" si="32"/>
        <v>0</v>
      </c>
      <c r="EQ119" s="32">
        <f t="shared" si="21"/>
        <v>0</v>
      </c>
      <c r="ER119" s="32">
        <f t="shared" si="22"/>
        <v>0</v>
      </c>
      <c r="ES119" s="32">
        <f t="shared" si="23"/>
        <v>0</v>
      </c>
      <c r="ET119" s="32">
        <f t="shared" si="24"/>
        <v>20</v>
      </c>
      <c r="EU119" s="32">
        <f t="shared" si="25"/>
        <v>20</v>
      </c>
      <c r="EV119" s="32" t="b">
        <f>EXACT(EU119,E119)</f>
        <v>1</v>
      </c>
      <c r="EW119" s="32"/>
      <c r="EX119" s="32">
        <f t="shared" si="14"/>
        <v>0</v>
      </c>
      <c r="EY119" s="32">
        <f t="shared" si="15"/>
        <v>20</v>
      </c>
      <c r="EZ119" s="32" t="b">
        <f>EXACT(SUM(EX119:EY119),E119)</f>
        <v>1</v>
      </c>
      <c r="FA119" s="32" t="str">
        <f t="shared" si="16"/>
        <v/>
      </c>
      <c r="FB119" s="32" t="str">
        <f t="shared" si="26"/>
        <v>PRESENCIAL</v>
      </c>
    </row>
    <row r="120" spans="1:158">
      <c r="A120" s="33"/>
      <c r="B120" s="66">
        <v>117</v>
      </c>
      <c r="C120" s="32" t="s">
        <v>324</v>
      </c>
      <c r="D120" s="429">
        <v>21881309</v>
      </c>
      <c r="E120" s="62">
        <f>SUMIF('Planificación 2026-1'!X:X,C120,'Planificación 2026-1'!S:S)</f>
        <v>20</v>
      </c>
      <c r="F120" s="63" t="s">
        <v>203</v>
      </c>
      <c r="G120" s="454" t="s">
        <v>200</v>
      </c>
      <c r="H120" s="64" t="s">
        <v>181</v>
      </c>
      <c r="I120" s="64" t="s">
        <v>166</v>
      </c>
      <c r="J120" s="32" t="s">
        <v>181</v>
      </c>
      <c r="K120" s="451" t="s">
        <v>166</v>
      </c>
      <c r="L120" s="57" t="str">
        <f>IF(SUM(COUNTIFS('Planificación 2026-1'!F:F,"PRINCIPAL",'Planificación 2026-1'!X:X,C120,'Planificación 2026-1'!H:H,"AF"))&gt;0,"P01"," ")</f>
        <v xml:space="preserve"> </v>
      </c>
      <c r="M120" s="58" t="str">
        <f>IF(SUM(COUNTIFS('Planificación 2026-1'!F:F,"PRINCIPAL",'Planificación 2026-1'!X:X,C120,'Planificación 2026-1'!H:H,"EN"))&gt;0,"P02"," ")</f>
        <v>P02</v>
      </c>
      <c r="N120" s="58" t="str">
        <f>IF(SUM(COUNTIFS('Planificación 2026-1'!F:F,"PRINCIPAL",'Planificación 2026-1'!X:X,C120,'Planificación 2026-1'!H:H,"IS"))&gt;0,"P03"," ")</f>
        <v xml:space="preserve"> </v>
      </c>
      <c r="O120" s="58" t="str">
        <f>IF(SUM(COUNTIFS('Planificación 2026-1'!F:F,"PRINCIPAL",'Planificación 2026-1'!X:X,C120,'Planificación 2026-1'!H:H,"PS"))&gt;0,"P04"," ")</f>
        <v>P04</v>
      </c>
      <c r="P120" s="58"/>
      <c r="Q120" s="58" t="str">
        <f>IF(SUM(COUNTIFS('Planificación 2026-1'!F:F,"PRINCIPAL",'Planificación 2026-1'!X:X,C120,'Planificación 2026-1'!H:H,"IN"))&gt;0,"P06"," ")</f>
        <v xml:space="preserve"> </v>
      </c>
      <c r="R120" s="58" t="str">
        <f>IF(SUM(COUNTIFS('Planificación 2026-1'!F:F,"PRINCIPAL",'Planificación 2026-1'!X:X,C120,'Planificación 2026-1'!H:H,"CA"))&gt;0,"P07"," ")</f>
        <v xml:space="preserve"> </v>
      </c>
      <c r="S120" s="58" t="str">
        <f>IF(SUM(COUNTIFS('Planificación 2026-1'!F:F,"PRINCIPAL",'Planificación 2026-1'!X:X,C120,'Planificación 2026-1'!H:H,"DE"))&gt;0,"P08"," ")</f>
        <v xml:space="preserve"> </v>
      </c>
      <c r="T120" s="58" t="str">
        <f>IF(SUM(COUNTIFS('Planificación 2026-1'!F:F,"PRINCIPAL",'Planificación 2026-1'!X:X,C120,'Planificación 2026-1'!H:H,"OB"))&gt;0,"P09"," ")</f>
        <v xml:space="preserve"> </v>
      </c>
      <c r="U120" s="58" t="str">
        <f>IF(SUM(COUNTIFS('Planificación 2026-1'!F:F,"PRINCIPAL",'Planificación 2026-1'!X:X,C120,'Planificación 2026-1'!H:H,"MH"))&gt;0,"P31"," ")</f>
        <v xml:space="preserve"> </v>
      </c>
      <c r="V120" s="58" t="str">
        <f>IF(SUM(COUNTIFS('Planificación 2026-1'!F:F,"PRINCIPAL",'Planificación 2026-1'!X:X,C120,'Planificación 2026-1'!H:H,"IC"))&gt;0,"P32"," ")</f>
        <v xml:space="preserve"> </v>
      </c>
      <c r="W120" s="58" t="str">
        <f>IF(SUM(COUNTIFS('Planificación 2026-1'!F:F,"PRINCIPAL",'Planificación 2026-1'!X:X,C120,'Planificación 2026-1'!H:H,"AR"))&gt;0,"P34"," ")</f>
        <v xml:space="preserve"> </v>
      </c>
      <c r="X120" s="58" t="str">
        <f>IF(SUM(COUNTIFS('Planificación 2026-1'!F:F,"PRINCIPAL",'Planificación 2026-1'!X:X,C120,'Planificación 2026-1'!H:H,"T1"))&gt;0,"P35"," ")</f>
        <v xml:space="preserve"> </v>
      </c>
      <c r="Y120" s="58" t="str">
        <f>IF(SUM(COUNTIFS('Planificación 2026-1'!F:F,"PRINCIPAL",'Planificación 2026-1'!X:X,C120,'Planificación 2026-1'!H:H,"T3"))&gt;0,"P36"," ")</f>
        <v xml:space="preserve"> </v>
      </c>
      <c r="Z120" s="58" t="str">
        <f>IF(SUM(COUNTIFS('Planificación 2026-1'!F:F,"PRINCIPAL",'Planificación 2026-1'!X:X,C120,'Planificación 2026-1'!H:H,"T2"))&gt;0,"P37"," ")</f>
        <v xml:space="preserve"> </v>
      </c>
      <c r="AA120" s="58" t="str">
        <f>IF(SUM(COUNTIFS('Planificación 2026-1'!F:F,"PRINCIPAL",'Planificación 2026-1'!X:X,C120,'Planificación 2026-1'!H:H,"AE"))&gt;0,"P38"," ")</f>
        <v xml:space="preserve"> </v>
      </c>
      <c r="AB120" s="58" t="str">
        <f>IF(SUM(COUNTIFS('Planificación 2026-1'!F:F,"PRINCIPAL",'Planificación 2026-1'!X:X,C120,'Planificación 2026-1'!H:H,"T4"))&gt;0,"P55"," ")</f>
        <v xml:space="preserve"> </v>
      </c>
      <c r="AC120" s="58" t="str">
        <f>IF(SUM(COUNTIFS('Planificación 2026-1'!F:F,"FILIAL",'Planificación 2026-1'!X:X,C120,'Planificación 2026-1'!H:H,"AF"))&gt;0," P01"," ")</f>
        <v xml:space="preserve"> </v>
      </c>
      <c r="AD120" s="58" t="str">
        <f>IF(SUM(COUNTIFS('Planificación 2026-1'!F:F,"FILIAL",'Planificación 2026-1'!X:X,C120,'Planificación 2026-1'!H:H,"EN"))&gt;0,"P02"," ")</f>
        <v xml:space="preserve"> </v>
      </c>
      <c r="AE120" s="58" t="str">
        <f>IF(SUM(COUNTIFS('Planificación 2026-1'!F:F,"FILIAL",'Planificación 2026-1'!X:X,C120,'Planificación 2026-1'!H:H,"IS"))&gt;0,"P03"," ")</f>
        <v xml:space="preserve"> </v>
      </c>
      <c r="AF120" s="58" t="str">
        <f>IF(SUM(COUNTIFS('Planificación 2026-1'!F:F,"FILIAL",'Planificación 2026-1'!X:X,C120,'Planificación 2026-1'!H:H,"PS"))&gt;0,"P04"," ")</f>
        <v xml:space="preserve"> </v>
      </c>
      <c r="AG120" s="58"/>
      <c r="AH120" s="58" t="str">
        <f>IF(SUM(COUNTIFS('Planificación 2026-1'!F:F,"FILIAL",'Planificación 2026-1'!X:X,C120,'Planificación 2026-1'!H:H,"IN"))&gt;0,"P06"," ")</f>
        <v xml:space="preserve"> </v>
      </c>
      <c r="AI120" s="58" t="str">
        <f>IF(SUM(COUNTIFS('Planificación 2026-1'!F:F,"FILIAL",'Planificación 2026-1'!X:X,C120,'Planificación 2026-1'!H:H,"CA"))&gt;0,"P07"," ")</f>
        <v xml:space="preserve"> </v>
      </c>
      <c r="AJ120" s="58" t="str">
        <f>IF(SUM(COUNTIFS('Planificación 2026-1'!F:F,"FILIAL",'Planificación 2026-1'!X:X,C120,'Planificación 2026-1'!H:H,"DE"))&gt;0,"P08"," ")</f>
        <v xml:space="preserve"> </v>
      </c>
      <c r="AK120" s="58" t="str">
        <f>IF(SUM(COUNTIFS('Planificación 2026-1'!F:F,"FILIAL",'Planificación 2026-1'!X:X,C120,'Planificación 2026-1'!H:H,"OB"))&gt;0,"P09"," ")</f>
        <v xml:space="preserve"> </v>
      </c>
      <c r="AL120" s="58" t="str">
        <f>IF(SUM(COUNTIFS('Planificación 2026-1'!F:F,"FILIAL",'Planificación 2026-1'!X:X,C120,'Planificación 2026-1'!H:H,"MH"))&gt;0,"P31"," ")</f>
        <v xml:space="preserve"> </v>
      </c>
      <c r="AM120" s="58" t="str">
        <f>IF(SUM(COUNTIFS('Planificación 2026-1'!F:F,"FILIAL",'Planificación 2026-1'!X:X,C120,'Planificación 2026-1'!H:H,"IC"))&gt;0,"P32"," ")</f>
        <v xml:space="preserve"> </v>
      </c>
      <c r="AN120" s="58" t="str">
        <f>IF(SUM(COUNTIFS('Planificación 2026-1'!F:F,"FILIAL",'Planificación 2026-1'!X:X,C120,'Planificación 2026-1'!H:H,"AR"))&gt;0,"P34"," ")</f>
        <v xml:space="preserve"> </v>
      </c>
      <c r="AO120" s="58" t="str">
        <f>IF(SUM(COUNTIFS('Planificación 2026-1'!F:F,"FILIAL",'Planificación 2026-1'!X:X,C120,'Planificación 2026-1'!H:H,"T1"))&gt;0,"P35"," ")</f>
        <v xml:space="preserve"> </v>
      </c>
      <c r="AP120" s="58" t="str">
        <f>IF(SUM(COUNTIFS('Planificación 2026-1'!F:F,"FILIAL",'Planificación 2026-1'!X:X,C120,'Planificación 2026-1'!H:H,"T3"))&gt;0,"P36"," ")</f>
        <v xml:space="preserve"> </v>
      </c>
      <c r="AQ120" s="58" t="str">
        <f>IF(SUM(COUNTIFS('Planificación 2026-1'!F:F,"FILIAL",'Planificación 2026-1'!X:X,C120,'Planificación 2026-1'!H:H,"T2"))&gt;0,"P37"," ")</f>
        <v xml:space="preserve"> </v>
      </c>
      <c r="AR120" s="58" t="str">
        <f>IF(SUM(COUNTIFS('Planificación 2026-1'!F:F,"FILIAL",'Planificación 2026-1'!X:X,C120,'Planificación 2026-1'!H:H,"AE"))&gt;0,"P38"," ")</f>
        <v xml:space="preserve"> </v>
      </c>
      <c r="AS120" s="58" t="str">
        <f>IF(SUM(COUNTIFS('Planificación 2026-1'!F:F,"FILIAL",'Planificación 2026-1'!X:X,C120,'Planificación 2026-1'!H:H,"T4"))&gt;0,"P55"," ")</f>
        <v xml:space="preserve"> </v>
      </c>
      <c r="AT120" s="58" t="str">
        <f>IF(SUM(COUNTIFS('Planificación 2026-1'!F:F,"SUNAMPE",'Planificación 2026-1'!X:X,C120,'Planificación 2026-1'!H:H,"AF"))&gt;0," P01"," ")</f>
        <v xml:space="preserve"> </v>
      </c>
      <c r="AU120" s="58" t="str">
        <f>IF(SUM(COUNTIFS('Planificación 2026-1'!F:F,"SUNAMPE",'Planificación 2026-1'!X:X,C120,'Planificación 2026-1'!H:H,"EN"))&gt;0,"P02"," ")</f>
        <v xml:space="preserve"> </v>
      </c>
      <c r="AV120" s="58" t="str">
        <f>IF(SUM(COUNTIFS('Planificación 2026-1'!F:F,"SUNAMPE",'Planificación 2026-1'!X:X,C120,'Planificación 2026-1'!H:H,"IS"))&gt;0,"P03"," ")</f>
        <v xml:space="preserve"> </v>
      </c>
      <c r="AW120" s="58" t="str">
        <f>IF(SUM(COUNTIFS('Planificación 2026-1'!F:F,"SUNAMPE",'Planificación 2026-1'!X:X,C120,'Planificación 2026-1'!H:H,"PS"))&gt;0,"P04"," ")</f>
        <v xml:space="preserve"> </v>
      </c>
      <c r="AX120" s="58"/>
      <c r="AY120" s="58" t="str">
        <f>IF(SUM(COUNTIFS('Planificación 2026-1'!F:F,"SUNAMPE",'Planificación 2026-1'!X:X,C120,'Planificación 2026-1'!H:H,"IN"))&gt;0,"P06"," ")</f>
        <v xml:space="preserve"> </v>
      </c>
      <c r="AZ120" s="58" t="str">
        <f>IF(SUM(COUNTIFS('Planificación 2026-1'!F:F,"SUNAMPE",'Planificación 2026-1'!X:X,C120,'Planificación 2026-1'!H:H,"CA"))&gt;0,"P07"," ")</f>
        <v xml:space="preserve"> </v>
      </c>
      <c r="BA120" s="58" t="str">
        <f>IF(SUM(COUNTIFS('Planificación 2026-1'!F:F,"SUNAMPE",'Planificación 2026-1'!X:X,C120,'Planificación 2026-1'!H:H,"DE"))&gt;0,"P08"," ")</f>
        <v xml:space="preserve"> </v>
      </c>
      <c r="BB120" s="58" t="str">
        <f>IF(SUM(COUNTIFS('Planificación 2026-1'!F:F,"SUNAMPE",'Planificación 2026-1'!X:X,C120,'Planificación 2026-1'!H:H,"OB"))&gt;0,"P09"," ")</f>
        <v xml:space="preserve"> </v>
      </c>
      <c r="BC120" s="58" t="str">
        <f>IF(SUM(COUNTIFS('Planificación 2026-1'!F:F,"SUNAMPE",'Planificación 2026-1'!X:X,C120,'Planificación 2026-1'!H:H,"MH"))&gt;0,"P31"," ")</f>
        <v>P31</v>
      </c>
      <c r="BD120" s="58" t="str">
        <f>IF(SUM(COUNTIFS('Planificación 2026-1'!F:F,"SUNAMPE",'Planificación 2026-1'!X:X,C120,'Planificación 2026-1'!H:H,"IC"))&gt;0,"P32"," ")</f>
        <v xml:space="preserve"> </v>
      </c>
      <c r="BE120" s="58" t="str">
        <f>IF(SUM(COUNTIFS('Planificación 2026-1'!F:F,"SUNAMPE",'Planificación 2026-1'!X:X,C120,'Planificación 2026-1'!H:H,"AR"))&gt;0,"P34"," ")</f>
        <v xml:space="preserve"> </v>
      </c>
      <c r="BF120" s="58" t="str">
        <f>IF(SUM(COUNTIFS('Planificación 2026-1'!F:F,"SUNAMPE",'Planificación 2026-1'!X:X,C120,'Planificación 2026-1'!H:H,"T1"))&gt;0,"P35"," ")</f>
        <v xml:space="preserve"> </v>
      </c>
      <c r="BG120" s="58" t="str">
        <f>IF(SUM(COUNTIFS('Planificación 2026-1'!F:F,"SUNAMPE",'Planificación 2026-1'!X:X,C120,'Planificación 2026-1'!H:H,"T3"))&gt;0,"P36"," ")</f>
        <v xml:space="preserve"> </v>
      </c>
      <c r="BH120" s="58" t="str">
        <f>IF(SUM(COUNTIFS('Planificación 2026-1'!F:F,"SUNAMPE",'Planificación 2026-1'!X:X,C120,'Planificación 2026-1'!H:H,"T2"))&gt;0,"P37"," ")</f>
        <v xml:space="preserve"> </v>
      </c>
      <c r="BI120" s="58" t="str">
        <f>IF(SUM(COUNTIFS('Planificación 2026-1'!F:F,"SUNAMPE",'Planificación 2026-1'!X:X,C120,'Planificación 2026-1'!H:H,"AE"))&gt;0,"P38"," ")</f>
        <v xml:space="preserve"> </v>
      </c>
      <c r="BJ120" s="58" t="str">
        <f>IF(SUM(COUNTIFS('Planificación 2026-1'!F:F,"SUNAMPE",'Planificación 2026-1'!X:X,C120,'Planificación 2026-1'!H:H,"T4"))&gt;0,"P55"," ")</f>
        <v xml:space="preserve"> </v>
      </c>
      <c r="BK120" s="58" t="str">
        <f>IF(SUM(COUNTIFS('Planificación 2026-1'!F:F,"HUAURA",'Planificación 2026-1'!X:X,C120,'Planificación 2026-1'!H:H,"AF"))&gt;0," P01"," ")</f>
        <v xml:space="preserve"> </v>
      </c>
      <c r="BL120" s="58" t="str">
        <f>IF(SUM(COUNTIFS('Planificación 2026-1'!F:F,"HUAURA",'Planificación 2026-1'!X:X,C120,'Planificación 2026-1'!H:H,"EN"))&gt;0,"P02"," ")</f>
        <v xml:space="preserve"> </v>
      </c>
      <c r="BM120" s="58" t="str">
        <f>IF(SUM(COUNTIFS('Planificación 2026-1'!F:F,"HUAURA",'Planificación 2026-1'!X:X,C120,'Planificación 2026-1'!H:H,"IS"))&gt;0,"P03"," ")</f>
        <v xml:space="preserve"> </v>
      </c>
      <c r="BN120" s="58" t="str">
        <f>IF(SUM(COUNTIFS('Planificación 2026-1'!F:F,"HUAURA",'Planificación 2026-1'!X:X,C120,'Planificación 2026-1'!H:H,"PS"))&gt;0,"P04"," ")</f>
        <v xml:space="preserve"> </v>
      </c>
      <c r="BO120" s="58"/>
      <c r="BP120" s="58" t="str">
        <f>IF(SUM(COUNTIFS('Planificación 2026-1'!F:F,"HUAURA",'Planificación 2026-1'!X:X,C120,'Planificación 2026-1'!H:H,"IN"))&gt;0,"P06"," ")</f>
        <v xml:space="preserve"> </v>
      </c>
      <c r="BQ120" s="58" t="str">
        <f>IF(SUM(COUNTIFS('Planificación 2026-1'!F:F,"HUAURA",'Planificación 2026-1'!X:X,C120,'Planificación 2026-1'!H:H,"CA"))&gt;0,"P07"," ")</f>
        <v xml:space="preserve"> </v>
      </c>
      <c r="BR120" s="58" t="str">
        <f>IF(SUM(COUNTIFS('Planificación 2026-1'!F:F,"HUAURA",'Planificación 2026-1'!X:X,C120,'Planificación 2026-1'!H:H,"DE"))&gt;0,"P08"," ")</f>
        <v xml:space="preserve"> </v>
      </c>
      <c r="BS120" s="58" t="str">
        <f>IF(SUM(COUNTIFS('Planificación 2026-1'!F:F,"HUAURA",'Planificación 2026-1'!X:X,C120,'Planificación 2026-1'!H:H,"OB"))&gt;0,"P09"," ")</f>
        <v xml:space="preserve"> </v>
      </c>
      <c r="BT120" s="58" t="str">
        <f>IF(SUM(COUNTIFS('Planificación 2026-1'!F:F,"HUAURA",'Planificación 2026-1'!X:X,C120,'Planificación 2026-1'!H:H,"MH"))&gt;0,"P31"," ")</f>
        <v xml:space="preserve"> </v>
      </c>
      <c r="BU120" s="58" t="str">
        <f>IF(SUM(COUNTIFS('Planificación 2026-1'!F:F,"HUAURA",'Planificación 2026-1'!X:X,C120,'Planificación 2026-1'!H:H,"IC"))&gt;0,"P32"," ")</f>
        <v xml:space="preserve"> </v>
      </c>
      <c r="BV120" s="58" t="str">
        <f>IF(SUM(COUNTIFS('Planificación 2026-1'!F:F,"HUAURA",'Planificación 2026-1'!X:X,C120,'Planificación 2026-1'!H:H,"AR"))&gt;0,"P34"," ")</f>
        <v xml:space="preserve"> </v>
      </c>
      <c r="BW120" s="58" t="str">
        <f>IF(SUM(COUNTIFS('Planificación 2026-1'!F:F,"HUAURA",'Planificación 2026-1'!X:X,C120,'Planificación 2026-1'!H:H,"T1"))&gt;0,"P35"," ")</f>
        <v xml:space="preserve"> </v>
      </c>
      <c r="BX120" s="58" t="str">
        <f>IF(SUM(COUNTIFS('Planificación 2026-1'!F:F,"HUAURA",'Planificación 2026-1'!X:X,C120,'Planificación 2026-1'!H:H,"T3"))&gt;0,"P36"," ")</f>
        <v xml:space="preserve"> </v>
      </c>
      <c r="BY120" s="58" t="str">
        <f>IF(SUM(COUNTIFS('Planificación 2026-1'!F:F,"HUAURA",'Planificación 2026-1'!X:X,C120,'Planificación 2026-1'!H:H,"T2"))&gt;0,"P37"," ")</f>
        <v xml:space="preserve"> </v>
      </c>
      <c r="BZ120" s="58" t="str">
        <f>IF(SUM(COUNTIFS('Planificación 2026-1'!F:F,"HUAURA",'Planificación 2026-1'!X:X,C120,'Planificación 2026-1'!H:H,"AE"))&gt;0,"P38"," ")</f>
        <v xml:space="preserve"> </v>
      </c>
      <c r="CA120" s="58" t="str">
        <f>IF(SUM(COUNTIFS('Planificación 2026-1'!F:F,"HUAURA",'Planificación 2026-1'!X:X,C120,'Planificación 2026-1'!H:H,"T4"))&gt;0,"P55"," ")</f>
        <v xml:space="preserve"> </v>
      </c>
      <c r="CB120" s="59">
        <f>SUMIFS('Planificación 2026-1'!S:S,'Planificación 2026-1'!X:X,C120,'Planificación 2026-1'!H:H,"AF",'Planificación 2026-1'!I:I,"&gt;2")</f>
        <v>0</v>
      </c>
      <c r="CC120" s="59">
        <f>SUMIFS('Planificación 2026-1'!S:S,'Planificación 2026-1'!X:X,C120,'Planificación 2026-1'!H:H,"EN",'Planificación 2026-1'!I:I,"&gt;2")</f>
        <v>0</v>
      </c>
      <c r="CD120" s="59">
        <f>SUMIFS('Planificación 2026-1'!S:S,'Planificación 2026-1'!X:X,C120,'Planificación 2026-1'!H:H,"IS",'Planificación 2026-1'!I:I,"&gt;2")</f>
        <v>0</v>
      </c>
      <c r="CE120" s="59">
        <f>SUMIFS('Planificación 2026-1'!S:S,'Planificación 2026-1'!X:X,C120,'Planificación 2026-1'!H:H,"PS",'Planificación 2026-1'!I:I,"&gt;2")</f>
        <v>0</v>
      </c>
      <c r="CF120" s="59">
        <f>SUMIFS('Planificación 2026-1'!S:S,'Planificación 2026-1'!X:X,C120,'Planificación 2026-1'!H:H,"IN",'Planificación 2026-1'!I:I,"&gt;2")</f>
        <v>0</v>
      </c>
      <c r="CG120" s="59">
        <f>SUMIFS('Planificación 2026-1'!S:S,'Planificación 2026-1'!X:X,C120,'Planificación 2026-1'!H:H,"CA",'Planificación 2026-1'!I:I,"&gt;2")</f>
        <v>0</v>
      </c>
      <c r="CH120" s="59">
        <f>SUMIFS('Planificación 2026-1'!S:S,'Planificación 2026-1'!X:X,C120,'Planificación 2026-1'!H:H,"DE",'Planificación 2026-1'!I:I,"&gt;2")</f>
        <v>0</v>
      </c>
      <c r="CI120" s="59">
        <f>SUMIFS('Planificación 2026-1'!S:S,'Planificación 2026-1'!X:X,C120,'Planificación 2026-1'!H:H,"OB",'Planificación 2026-1'!I:I,"&gt;2")</f>
        <v>0</v>
      </c>
      <c r="CJ120" s="59">
        <f>SUMIFS('Planificación 2026-1'!S:S,'Planificación 2026-1'!X:X,C120,'Planificación 2026-1'!H:H,"MH",'Planificación 2026-1'!I:I,"&gt;2")</f>
        <v>0</v>
      </c>
      <c r="CK120" s="59">
        <f>SUMIFS('Planificación 2026-1'!S:S,'Planificación 2026-1'!X:X,C120,'Planificación 2026-1'!H:H,"IC",'Planificación 2026-1'!I:I,"&gt;2")</f>
        <v>0</v>
      </c>
      <c r="CL120" s="59">
        <f>SUMIFS('Planificación 2026-1'!S:S,'Planificación 2026-1'!X:X,C120,'Planificación 2026-1'!H:H,"AR",'Planificación 2026-1'!I:I,"&gt;2")</f>
        <v>0</v>
      </c>
      <c r="CM120" s="59">
        <f>SUMIFS('Planificación 2026-1'!S:S,'Planificación 2026-1'!X:X,C120,'Planificación 2026-1'!H:H,"AE",'Planificación 2026-1'!I:I,"&gt;2")</f>
        <v>0</v>
      </c>
      <c r="CN120" s="59">
        <f>SUMIFS('Planificación 2026-1'!S:S,'Planificación 2026-1'!X:X,C120,'Planificación 2026-1'!H:H,"T1",'Planificación 2026-1'!I:I,"&gt;2")</f>
        <v>0</v>
      </c>
      <c r="CO120" s="59">
        <f>SUMIFS('Planificación 2026-1'!S:S,'Planificación 2026-1'!X:X,C120,'Planificación 2026-1'!H:H,"T3",'Planificación 2026-1'!I:I,"&gt;2")</f>
        <v>0</v>
      </c>
      <c r="CP120" s="59">
        <f>SUMIFS('Planificación 2026-1'!S:S,'Planificación 2026-1'!X:X,C120,'Planificación 2026-1'!H:H,"T2",'Planificación 2026-1'!I:I,"&gt;2")</f>
        <v>0</v>
      </c>
      <c r="CQ120" s="59">
        <f>SUMIFS('Planificación 2026-1'!S:S,'Planificación 2026-1'!X:X,C120,'Planificación 2026-1'!H:H,"T4",'Planificación 2026-1'!I:I,"&gt;2")</f>
        <v>0</v>
      </c>
      <c r="CR120" s="59">
        <f>SUMIFS('Planificación 2026-1'!S:S,'Planificación 2026-1'!X:X,C120,'Planificación 2026-1'!H:H,"AF",'Planificación 2026-1'!I:I,"&lt;3")</f>
        <v>0</v>
      </c>
      <c r="CS120" s="59">
        <f>SUMIFS('Planificación 2026-1'!S:S,'Planificación 2026-1'!X:X,C120,'Planificación 2026-1'!H:H,"EN",'Planificación 2026-1'!I:I,"&lt;3")</f>
        <v>10</v>
      </c>
      <c r="CT120" s="59">
        <f>SUMIFS('Planificación 2026-1'!S:S,'Planificación 2026-1'!X:X,C120,'Planificación 2026-1'!H:H,"IS",'Planificación 2026-1'!I:I,"&lt;3")</f>
        <v>0</v>
      </c>
      <c r="CU120" s="59">
        <f>SUMIFS('Planificación 2026-1'!S:S,'Planificación 2026-1'!X:X,C120,'Planificación 2026-1'!H:H,"PS",'Planificación 2026-1'!I:I,"&lt;3")</f>
        <v>5</v>
      </c>
      <c r="CV120" s="59">
        <f>SUMIFS('Planificación 2026-1'!S:S,'Planificación 2026-1'!X:X,C120,'Planificación 2026-1'!H:H,"IN",'Planificación 2026-1'!I:I,"&lt;3")</f>
        <v>0</v>
      </c>
      <c r="CW120" s="59">
        <f>SUMIFS('Planificación 2026-1'!S:S,'Planificación 2026-1'!X:X,C120,'Planificación 2026-1'!H:H,"CA",'Planificación 2026-1'!I:I,"&lt;3")</f>
        <v>0</v>
      </c>
      <c r="CX120" s="59">
        <f>SUMIFS('Planificación 2026-1'!S:S,'Planificación 2026-1'!X:X,C120,'Planificación 2026-1'!H:H,"DE",'Planificación 2026-1'!I:I,"&lt;3")</f>
        <v>0</v>
      </c>
      <c r="CY120" s="59">
        <f>SUMIFS('Planificación 2026-1'!S:S,'Planificación 2026-1'!X:X,C120,'Planificación 2026-1'!H:H,"OB",'Planificación 2026-1'!I:I,"&lt;3")</f>
        <v>0</v>
      </c>
      <c r="CZ120" s="59">
        <f>SUMIFS('Planificación 2026-1'!S:S,'Planificación 2026-1'!X:X,C120,'Planificación 2026-1'!H:H,"MH",'Planificación 2026-1'!I:I,"&lt;3")</f>
        <v>5</v>
      </c>
      <c r="DA120" s="59">
        <f>SUMIFS('Planificación 2026-1'!S:S,'Planificación 2026-1'!X:X,C120,'Planificación 2026-1'!H:H,"IC",'Planificación 2026-1'!I:I,"&lt;3")</f>
        <v>0</v>
      </c>
      <c r="DB120" s="59">
        <f>SUMIFS('Planificación 2026-1'!S:S,'Planificación 2026-1'!X:X,C120,'Planificación 2026-1'!H:H,"AR",'Planificación 2026-1'!I:I,"&lt;3")</f>
        <v>0</v>
      </c>
      <c r="DC120" s="59">
        <f>SUMIFS('Planificación 2026-1'!S:S,'Planificación 2026-1'!X:X,C120,'Planificación 2026-1'!H:H,"AE",'Planificación 2026-1'!I:I,"&lt;3")</f>
        <v>0</v>
      </c>
      <c r="DD120" s="59">
        <f>SUMIFS('Planificación 2026-1'!S:S,'Planificación 2026-1'!X:X,C120,'Planificación 2026-1'!H:H,"T1",'Planificación 2026-1'!I:I,"&lt;3")</f>
        <v>0</v>
      </c>
      <c r="DE120" s="59">
        <f>SUMIFS('Planificación 2026-1'!S:S,'Planificación 2026-1'!X:X,C120,'Planificación 2026-1'!H:H,"T3",'Planificación 2026-1'!I:I,"&lt;3")</f>
        <v>0</v>
      </c>
      <c r="DF120" s="59">
        <f>SUMIFS('Planificación 2026-1'!S:S,'Planificación 2026-1'!X:X,C120,'Planificación 2026-1'!H:H,"T2",'Planificación 2026-1'!I:I,"&lt;3")</f>
        <v>0</v>
      </c>
      <c r="DG120" s="59">
        <f>SUMIFS('Planificación 2026-1'!S:S,'Planificación 2026-1'!X:X,C120,'Planificación 2026-1'!H:H,"T4",'Planificación 2026-1'!I:I,"&lt;3")</f>
        <v>0</v>
      </c>
      <c r="DH120" s="58" t="str">
        <f t="shared" si="17"/>
        <v>P02 P04</v>
      </c>
      <c r="DI120" s="27">
        <f>IF(C120="","",SUMIFS('Planificación 2026-1'!S:S,'Planificación 2026-1'!X:X,C120,'Planificación 2026-1'!F:F,"PRINCIPAL",'Planificación 2026-1'!Y:Y,"VIRTUAL"))</f>
        <v>0</v>
      </c>
      <c r="DJ120" s="27">
        <f>IF(C120="","",SUMIFS('Planificación 2026-1'!S:S,'Planificación 2026-1'!X:X,C120,'Planificación 2026-1'!F:F,"PRINCIPAL",'Planificación 2026-1'!Y:Y,"PRESENCIAL"))</f>
        <v>15</v>
      </c>
      <c r="DK120" s="27">
        <f>IF(C120="","",SUMIFS('Planificación 2026-1'!S:S,'Planificación 2026-1'!X:X,C120,'Planificación 2026-1'!F:F,"PRINCIPAL",'Planificación 2026-1'!Y:Y,"HIBRIDO PRESENCIAL"))</f>
        <v>0</v>
      </c>
      <c r="DL120" s="58" t="str">
        <f t="shared" si="18"/>
        <v/>
      </c>
      <c r="DM120" s="58">
        <f>IF(C120="","",SUMIFS('Planificación 2026-1'!S:S,'Planificación 2026-1'!X:X,C120,'Planificación 2026-1'!F:F,"FILIAL",'Planificación 2026-1'!Y:Y,"VIRTUAL"))</f>
        <v>0</v>
      </c>
      <c r="DN120" s="60">
        <f>IF(C120="","",SUMIFS('Planificación 2026-1'!S:S,'Planificación 2026-1'!X:X,C120,'Planificación 2026-1'!F:F,"FILIAL",'Planificación 2026-1'!Y:Y,"PRESENCIAL"))</f>
        <v>0</v>
      </c>
      <c r="DO120" s="29">
        <f>IF(C120="","",SUMIFS('Planificación 2026-1'!S:S,'Planificación 2026-1'!X:X,C120,'Planificación 2026-1'!F:F,"FILIAL",'Planificación 2026-1'!Y:Y,"HIBRIDO PRESENCIAL"))</f>
        <v>0</v>
      </c>
      <c r="DP120" s="61" t="str">
        <f t="shared" si="19"/>
        <v>P31</v>
      </c>
      <c r="DQ120" s="58">
        <f>IF(C120="","",SUMIFS('Planificación 2026-1'!S:S,'Planificación 2026-1'!X:X,C120,'Planificación 2026-1'!F:F,"SUNAMPE",'Planificación 2026-1'!Y:Y,"VIRTUAL"))</f>
        <v>0</v>
      </c>
      <c r="DR120" s="29">
        <f>IF(C120="","",SUMIFS('Planificación 2026-1'!S:S,'Planificación 2026-1'!X:X,C120,'Planificación 2026-1'!F:F,"SUNAMPE",'Planificación 2026-1'!Y:Y,"PRESENCIAL"))</f>
        <v>5</v>
      </c>
      <c r="DS120" s="61" t="str">
        <f t="shared" si="20"/>
        <v/>
      </c>
      <c r="DT120" s="58">
        <f>IF(C120="","",SUMIFS('Planificación 2026-1'!S:S,'Planificación 2026-1'!X:X,C120,'Planificación 2026-1'!F:F,"HUAURA",'Planificación 2026-1'!Y:Y,"VIRTUAL"))</f>
        <v>0</v>
      </c>
      <c r="DU120" s="29">
        <f>IF(C120="","",SUMIFS('Planificación 2026-1'!S:S,'Planificación 2026-1'!X:X,C120,'Planificación 2026-1'!F:F,"HUAURA",'Planificación 2026-1'!Y:Y,"PRESENCIAL"))</f>
        <v>0</v>
      </c>
      <c r="DV120" s="32">
        <f>SUMIFS('Planificación 2026-1'!S:S,'Planificación 2026-1'!X:X,C120,'Planificación 2026-1'!F:F,"PRINCIPAL",'Planificación 2026-1'!Y:Y,"VIRTUAL",'Planificación 2026-1'!I:I,"&gt;2")</f>
        <v>0</v>
      </c>
      <c r="DW120" s="32">
        <f>SUMIFS('Planificación 2026-1'!S:S,'Planificación 2026-1'!X:X,C120,'Planificación 2026-1'!F:F,"PRINCIPAL",'Planificación 2026-1'!Y:Y,"&lt;&gt;VIRTUAL",'Planificación 2026-1'!I:I,"&gt;2")</f>
        <v>0</v>
      </c>
      <c r="DX120" s="32">
        <f>SUMIFS('Planificación 2026-1'!S:S,'Planificación 2026-1'!X:X,C120,'Planificación 2026-1'!F:F,"SUNAMPE",'Planificación 2026-1'!Y:Y,"VIRTUAL",'Planificación 2026-1'!I:I,"&gt;2")</f>
        <v>0</v>
      </c>
      <c r="DY120" s="32">
        <f>SUMIFS('Planificación 2026-1'!S:S,'Planificación 2026-1'!X:X,C120,'Planificación 2026-1'!F:F,"SUNAMPE",'Planificación 2026-1'!Y:Y,"&lt;&gt;VIRTUAL",'Planificación 2026-1'!I:I,"&gt;2")</f>
        <v>0</v>
      </c>
      <c r="DZ120" s="32">
        <f>SUMIFS('Planificación 2026-1'!S:S,'Planificación 2026-1'!X:X,C120,'Planificación 2026-1'!F:F,"FILIAL",'Planificación 2026-1'!Y:Y,"VIRTUAL",'Planificación 2026-1'!I:I,"&gt;2")</f>
        <v>0</v>
      </c>
      <c r="EA120" s="32">
        <f>SUMIFS('Planificación 2026-1'!S:S,'Planificación 2026-1'!X:X,C120,'Planificación 2026-1'!F:F,"FILIAL",'Planificación 2026-1'!Y:Y,"&lt;&gt;VIRTUAL",'Planificación 2026-1'!I:I,"&gt;2")</f>
        <v>0</v>
      </c>
      <c r="EB120" s="32">
        <f>SUMIFS('Planificación 2026-1'!S:S,'Planificación 2026-1'!X:X,C120,'Planificación 2026-1'!F:F,"PORUMA",'Planificación 2026-1'!Y:Y,"VIRTUAL",'Planificación 2026-1'!I:I,"&gt;2")</f>
        <v>0</v>
      </c>
      <c r="EC120" s="32">
        <f>SUMIFS('Planificación 2026-1'!S:S,'Planificación 2026-1'!X:X,C120,'Planificación 2026-1'!F:F,"PORUMA",'Planificación 2026-1'!Y:Y,"&lt;&gt;VIRTUAL",'Planificación 2026-1'!I:I,"&gt;2")</f>
        <v>0</v>
      </c>
      <c r="ED120" s="32">
        <f>SUMIFS('Planificación 2026-1'!S:S,'Planificación 2026-1'!X:X,C120,'Planificación 2026-1'!F:F,"HUAURA",'Planificación 2026-1'!Y:Y,"VIRTUAL",'Planificación 2026-1'!I:I,"&gt;2")</f>
        <v>0</v>
      </c>
      <c r="EE120" s="32">
        <f>SUMIFS('Planificación 2026-1'!S:S,'Planificación 2026-1'!X:X,C120,'Planificación 2026-1'!F:F,"HUAURA",'Planificación 2026-1'!Y:Y,"&lt;&gt;VIRTUAL",'Planificación 2026-1'!I:I,"&gt;2")</f>
        <v>0</v>
      </c>
      <c r="EF120" s="32">
        <f>SUMIFS('Planificación 2026-1'!S:S,'Planificación 2026-1'!X:X,C120,'Planificación 2026-1'!F:F,"PRINCIPAL",'Planificación 2026-1'!Y:Y,"VIRTUAL",'Planificación 2026-1'!I:I,"&lt;3")</f>
        <v>0</v>
      </c>
      <c r="EG120" s="32">
        <f>SUMIFS('Planificación 2026-1'!S:S,'Planificación 2026-1'!X:X,C120,'Planificación 2026-1'!F:F,"PRINCIPAL",'Planificación 2026-1'!Y:Y,"&lt;&gt;VIRTUAL",'Planificación 2026-1'!I:I,"&lt;3")</f>
        <v>15</v>
      </c>
      <c r="EH120" s="32">
        <f>SUMIFS('Planificación 2026-1'!S:S,'Planificación 2026-1'!X:X,C120,'Planificación 2026-1'!F:F,"SUNAMPE",'Planificación 2026-1'!Y:Y,"VIRTUAL",'Planificación 2026-1'!I:I,"&lt;3")</f>
        <v>0</v>
      </c>
      <c r="EI120" s="32">
        <f>SUMIFS('Planificación 2026-1'!S:S,'Planificación 2026-1'!X:X,C120,'Planificación 2026-1'!F:F,"SUNAMPE",'Planificación 2026-1'!Y:Y,"&lt;&gt;VIRTUAL",'Planificación 2026-1'!I:I,"&lt;3")</f>
        <v>5</v>
      </c>
      <c r="EJ120" s="32">
        <f>SUMIFS('Planificación 2026-1'!S:S,'Planificación 2026-1'!X:X,C120,'Planificación 2026-1'!F:F,"FILIAL",'Planificación 2026-1'!Y:Y,"VIRTUAL",'Planificación 2026-1'!I:I,"&lt;3")</f>
        <v>0</v>
      </c>
      <c r="EK120" s="32">
        <f>SUMIFS('Planificación 2026-1'!S:S,'Planificación 2026-1'!X:X,C120,'Planificación 2026-1'!F:F,"FILIAL",'Planificación 2026-1'!Y:Y,"&lt;&gt;VIRTUAL",'Planificación 2026-1'!I:I,"&lt;3")</f>
        <v>0</v>
      </c>
      <c r="EL120" s="32">
        <f>SUMIFS('Planificación 2026-1'!S:S,'Planificación 2026-1'!X:X,C120,'Planificación 2026-1'!F:F,"PORUMA",'Planificación 2026-1'!Y:Y,"VIRTUAL",'Planificación 2026-1'!I:I,"&lt;3")</f>
        <v>0</v>
      </c>
      <c r="EM120" s="32">
        <f>SUMIFS('Planificación 2026-1'!S:S,'Planificación 2026-1'!X:X,C120,'Planificación 2026-1'!F:F,"PORUMA",'Planificación 2026-1'!Y:Y,"&lt;&gt;VIRTUAL",'Planificación 2026-1'!I:I,"&lt;3")</f>
        <v>0</v>
      </c>
      <c r="EN120" s="32">
        <f>SUMIFS('Planificación 2026-1'!S:S,'Planificación 2026-1'!X:X,C120,'Planificación 2026-1'!F:F,"HUAURA",'Planificación 2026-1'!Y:Y,"VIRTUAL",'Planificación 2026-1'!I:I,"&lt;3")</f>
        <v>0</v>
      </c>
      <c r="EO120" s="32">
        <f>SUMIFS('Planificación 2026-1'!S:S,'Planificación 2026-1'!X:X,C120,'Planificación 2026-1'!F:F,"HUAURA",'Planificación 2026-1'!Y:Y,"&lt;&gt;VIRTUAL",'Planificación 2026-1'!I:I,"&lt;3")</f>
        <v>0</v>
      </c>
      <c r="EP120" s="32">
        <f t="shared" si="32"/>
        <v>0</v>
      </c>
      <c r="EQ120" s="32">
        <f t="shared" si="21"/>
        <v>0</v>
      </c>
      <c r="ER120" s="32">
        <f t="shared" si="22"/>
        <v>0</v>
      </c>
      <c r="ES120" s="32">
        <f t="shared" si="23"/>
        <v>15</v>
      </c>
      <c r="ET120" s="32">
        <f t="shared" si="24"/>
        <v>5</v>
      </c>
      <c r="EU120" s="32">
        <f t="shared" si="25"/>
        <v>20</v>
      </c>
      <c r="EV120" s="32" t="b">
        <f>EXACT(EU120,E120)</f>
        <v>1</v>
      </c>
      <c r="EW120" s="32"/>
      <c r="EX120" s="32">
        <f t="shared" ref="EX120:EX179" si="33">DV120+DZ120+ED120+EF120+EJ120+EN120+DX120+EH120</f>
        <v>0</v>
      </c>
      <c r="EY120" s="32">
        <f t="shared" ref="EY120:EY179" si="34">DW120+EA120+EE120+EG120+EK120+EO120+DY120+EI120</f>
        <v>20</v>
      </c>
      <c r="EZ120" s="32" t="b">
        <f>EXACT(SUM(EX120:EY120),E120)</f>
        <v>1</v>
      </c>
      <c r="FA120" s="32" t="str">
        <f t="shared" ref="FA120:FA179" si="35">IF(AND(DW120=0,EA120=0,EE120=0),"",IF(COUNTIF(DW120:EE120,"&gt;0")=1,IF(DW120&gt;0,"SEDE",IF(EA120&gt;0,"FILIAL","HUAURA")),IF(COUNTIF(DW120:EE120,"&gt;0")=2,IF(AND(DW120&gt;0,EA120&gt;0),"SEDE-FILIAL",IF(AND(DW120&gt;0,EE120&gt;0),"SEDE-HUAURA","FILIAL-HUAURA")),"SEDE-FILIAL-HUAURA")))</f>
        <v/>
      </c>
      <c r="FB120" s="32" t="str">
        <f t="shared" si="26"/>
        <v>PRESENCIAL</v>
      </c>
    </row>
    <row r="121" spans="1:158">
      <c r="A121" s="33"/>
      <c r="B121" s="65">
        <v>118</v>
      </c>
      <c r="C121" s="32" t="s">
        <v>325</v>
      </c>
      <c r="D121" s="429">
        <v>45469052</v>
      </c>
      <c r="E121" s="62">
        <f>SUMIF('Planificación 2026-1'!X:X,C121,'Planificación 2026-1'!S:S)</f>
        <v>18</v>
      </c>
      <c r="F121" s="63" t="s">
        <v>203</v>
      </c>
      <c r="G121" s="454" t="s">
        <v>200</v>
      </c>
      <c r="H121" s="64" t="s">
        <v>181</v>
      </c>
      <c r="I121" s="64" t="s">
        <v>152</v>
      </c>
      <c r="J121" s="32" t="s">
        <v>181</v>
      </c>
      <c r="K121" s="32" t="s">
        <v>152</v>
      </c>
      <c r="L121" s="57" t="str">
        <f>IF(SUM(COUNTIFS('Planificación 2026-1'!F:F,"PRINCIPAL",'Planificación 2026-1'!X:X,C121,'Planificación 2026-1'!H:H,"AF"))&gt;0,"P01"," ")</f>
        <v xml:space="preserve"> </v>
      </c>
      <c r="M121" s="58" t="str">
        <f>IF(SUM(COUNTIFS('Planificación 2026-1'!F:F,"PRINCIPAL",'Planificación 2026-1'!X:X,C121,'Planificación 2026-1'!H:H,"EN"))&gt;0,"P02"," ")</f>
        <v xml:space="preserve"> </v>
      </c>
      <c r="N121" s="58" t="str">
        <f>IF(SUM(COUNTIFS('Planificación 2026-1'!F:F,"PRINCIPAL",'Planificación 2026-1'!X:X,C121,'Planificación 2026-1'!H:H,"IS"))&gt;0,"P03"," ")</f>
        <v xml:space="preserve"> </v>
      </c>
      <c r="O121" s="58" t="str">
        <f>IF(SUM(COUNTIFS('Planificación 2026-1'!F:F,"PRINCIPAL",'Planificación 2026-1'!X:X,C121,'Planificación 2026-1'!H:H,"PS"))&gt;0,"P04"," ")</f>
        <v>P04</v>
      </c>
      <c r="P121" s="58"/>
      <c r="Q121" s="58" t="str">
        <f>IF(SUM(COUNTIFS('Planificación 2026-1'!F:F,"PRINCIPAL",'Planificación 2026-1'!X:X,C121,'Planificación 2026-1'!H:H,"IN"))&gt;0,"P06"," ")</f>
        <v xml:space="preserve"> </v>
      </c>
      <c r="R121" s="58" t="str">
        <f>IF(SUM(COUNTIFS('Planificación 2026-1'!F:F,"PRINCIPAL",'Planificación 2026-1'!X:X,C121,'Planificación 2026-1'!H:H,"CA"))&gt;0,"P07"," ")</f>
        <v xml:space="preserve"> </v>
      </c>
      <c r="S121" s="58" t="str">
        <f>IF(SUM(COUNTIFS('Planificación 2026-1'!F:F,"PRINCIPAL",'Planificación 2026-1'!X:X,C121,'Planificación 2026-1'!H:H,"DE"))&gt;0,"P08"," ")</f>
        <v xml:space="preserve"> </v>
      </c>
      <c r="T121" s="58" t="str">
        <f>IF(SUM(COUNTIFS('Planificación 2026-1'!F:F,"PRINCIPAL",'Planificación 2026-1'!X:X,C121,'Planificación 2026-1'!H:H,"OB"))&gt;0,"P09"," ")</f>
        <v xml:space="preserve"> </v>
      </c>
      <c r="U121" s="58" t="str">
        <f>IF(SUM(COUNTIFS('Planificación 2026-1'!F:F,"PRINCIPAL",'Planificación 2026-1'!X:X,C121,'Planificación 2026-1'!H:H,"MH"))&gt;0,"P31"," ")</f>
        <v xml:space="preserve"> </v>
      </c>
      <c r="V121" s="58" t="str">
        <f>IF(SUM(COUNTIFS('Planificación 2026-1'!F:F,"PRINCIPAL",'Planificación 2026-1'!X:X,C121,'Planificación 2026-1'!H:H,"IC"))&gt;0,"P32"," ")</f>
        <v xml:space="preserve"> </v>
      </c>
      <c r="W121" s="58" t="str">
        <f>IF(SUM(COUNTIFS('Planificación 2026-1'!F:F,"PRINCIPAL",'Planificación 2026-1'!X:X,C121,'Planificación 2026-1'!H:H,"AR"))&gt;0,"P34"," ")</f>
        <v xml:space="preserve"> </v>
      </c>
      <c r="X121" s="58" t="str">
        <f>IF(SUM(COUNTIFS('Planificación 2026-1'!F:F,"PRINCIPAL",'Planificación 2026-1'!X:X,C121,'Planificación 2026-1'!H:H,"T1"))&gt;0,"P35"," ")</f>
        <v xml:space="preserve"> </v>
      </c>
      <c r="Y121" s="58" t="str">
        <f>IF(SUM(COUNTIFS('Planificación 2026-1'!F:F,"PRINCIPAL",'Planificación 2026-1'!X:X,C121,'Planificación 2026-1'!H:H,"T3"))&gt;0,"P36"," ")</f>
        <v xml:space="preserve"> </v>
      </c>
      <c r="Z121" s="58" t="str">
        <f>IF(SUM(COUNTIFS('Planificación 2026-1'!F:F,"PRINCIPAL",'Planificación 2026-1'!X:X,C121,'Planificación 2026-1'!H:H,"T2"))&gt;0,"P37"," ")</f>
        <v xml:space="preserve"> </v>
      </c>
      <c r="AA121" s="58" t="str">
        <f>IF(SUM(COUNTIFS('Planificación 2026-1'!F:F,"PRINCIPAL",'Planificación 2026-1'!X:X,C121,'Planificación 2026-1'!H:H,"AE"))&gt;0,"P38"," ")</f>
        <v xml:space="preserve"> </v>
      </c>
      <c r="AB121" s="58" t="str">
        <f>IF(SUM(COUNTIFS('Planificación 2026-1'!F:F,"PRINCIPAL",'Planificación 2026-1'!X:X,C121,'Planificación 2026-1'!H:H,"T4"))&gt;0,"P55"," ")</f>
        <v xml:space="preserve"> </v>
      </c>
      <c r="AC121" s="58" t="str">
        <f>IF(SUM(COUNTIFS('Planificación 2026-1'!F:F,"FILIAL",'Planificación 2026-1'!X:X,C121,'Planificación 2026-1'!H:H,"AF"))&gt;0," P01"," ")</f>
        <v xml:space="preserve"> </v>
      </c>
      <c r="AD121" s="58" t="str">
        <f>IF(SUM(COUNTIFS('Planificación 2026-1'!F:F,"FILIAL",'Planificación 2026-1'!X:X,C121,'Planificación 2026-1'!H:H,"EN"))&gt;0,"P02"," ")</f>
        <v xml:space="preserve"> </v>
      </c>
      <c r="AE121" s="58" t="str">
        <f>IF(SUM(COUNTIFS('Planificación 2026-1'!F:F,"FILIAL",'Planificación 2026-1'!X:X,C121,'Planificación 2026-1'!H:H,"IS"))&gt;0,"P03"," ")</f>
        <v xml:space="preserve"> </v>
      </c>
      <c r="AF121" s="58" t="str">
        <f>IF(SUM(COUNTIFS('Planificación 2026-1'!F:F,"FILIAL",'Planificación 2026-1'!X:X,C121,'Planificación 2026-1'!H:H,"PS"))&gt;0,"P04"," ")</f>
        <v xml:space="preserve"> </v>
      </c>
      <c r="AG121" s="58"/>
      <c r="AH121" s="58" t="str">
        <f>IF(SUM(COUNTIFS('Planificación 2026-1'!F:F,"FILIAL",'Planificación 2026-1'!X:X,C121,'Planificación 2026-1'!H:H,"IN"))&gt;0,"P06"," ")</f>
        <v xml:space="preserve"> </v>
      </c>
      <c r="AI121" s="58" t="str">
        <f>IF(SUM(COUNTIFS('Planificación 2026-1'!F:F,"FILIAL",'Planificación 2026-1'!X:X,C121,'Planificación 2026-1'!H:H,"CA"))&gt;0,"P07"," ")</f>
        <v xml:space="preserve"> </v>
      </c>
      <c r="AJ121" s="58" t="str">
        <f>IF(SUM(COUNTIFS('Planificación 2026-1'!F:F,"FILIAL",'Planificación 2026-1'!X:X,C121,'Planificación 2026-1'!H:H,"DE"))&gt;0,"P08"," ")</f>
        <v xml:space="preserve"> </v>
      </c>
      <c r="AK121" s="58" t="str">
        <f>IF(SUM(COUNTIFS('Planificación 2026-1'!F:F,"FILIAL",'Planificación 2026-1'!X:X,C121,'Planificación 2026-1'!H:H,"OB"))&gt;0,"P09"," ")</f>
        <v xml:space="preserve"> </v>
      </c>
      <c r="AL121" s="58" t="str">
        <f>IF(SUM(COUNTIFS('Planificación 2026-1'!F:F,"FILIAL",'Planificación 2026-1'!X:X,C121,'Planificación 2026-1'!H:H,"MH"))&gt;0,"P31"," ")</f>
        <v xml:space="preserve"> </v>
      </c>
      <c r="AM121" s="58" t="str">
        <f>IF(SUM(COUNTIFS('Planificación 2026-1'!F:F,"FILIAL",'Planificación 2026-1'!X:X,C121,'Planificación 2026-1'!H:H,"IC"))&gt;0,"P32"," ")</f>
        <v xml:space="preserve"> </v>
      </c>
      <c r="AN121" s="58" t="str">
        <f>IF(SUM(COUNTIFS('Planificación 2026-1'!F:F,"FILIAL",'Planificación 2026-1'!X:X,C121,'Planificación 2026-1'!H:H,"AR"))&gt;0,"P34"," ")</f>
        <v xml:space="preserve"> </v>
      </c>
      <c r="AO121" s="58" t="str">
        <f>IF(SUM(COUNTIFS('Planificación 2026-1'!F:F,"FILIAL",'Planificación 2026-1'!X:X,C121,'Planificación 2026-1'!H:H,"T1"))&gt;0,"P35"," ")</f>
        <v xml:space="preserve"> </v>
      </c>
      <c r="AP121" s="58" t="str">
        <f>IF(SUM(COUNTIFS('Planificación 2026-1'!F:F,"FILIAL",'Planificación 2026-1'!X:X,C121,'Planificación 2026-1'!H:H,"T3"))&gt;0,"P36"," ")</f>
        <v xml:space="preserve"> </v>
      </c>
      <c r="AQ121" s="58" t="str">
        <f>IF(SUM(COUNTIFS('Planificación 2026-1'!F:F,"FILIAL",'Planificación 2026-1'!X:X,C121,'Planificación 2026-1'!H:H,"T2"))&gt;0,"P37"," ")</f>
        <v xml:space="preserve"> </v>
      </c>
      <c r="AR121" s="58" t="str">
        <f>IF(SUM(COUNTIFS('Planificación 2026-1'!F:F,"FILIAL",'Planificación 2026-1'!X:X,C121,'Planificación 2026-1'!H:H,"AE"))&gt;0,"P38"," ")</f>
        <v xml:space="preserve"> </v>
      </c>
      <c r="AS121" s="58" t="str">
        <f>IF(SUM(COUNTIFS('Planificación 2026-1'!F:F,"FILIAL",'Planificación 2026-1'!X:X,C121,'Planificación 2026-1'!H:H,"T4"))&gt;0,"P55"," ")</f>
        <v xml:space="preserve"> </v>
      </c>
      <c r="AT121" s="58" t="str">
        <f>IF(SUM(COUNTIFS('Planificación 2026-1'!F:F,"SUNAMPE",'Planificación 2026-1'!X:X,C121,'Planificación 2026-1'!H:H,"AF"))&gt;0," P01"," ")</f>
        <v xml:space="preserve"> </v>
      </c>
      <c r="AU121" s="58" t="str">
        <f>IF(SUM(COUNTIFS('Planificación 2026-1'!F:F,"SUNAMPE",'Planificación 2026-1'!X:X,C121,'Planificación 2026-1'!H:H,"EN"))&gt;0,"P02"," ")</f>
        <v xml:space="preserve"> </v>
      </c>
      <c r="AV121" s="58" t="str">
        <f>IF(SUM(COUNTIFS('Planificación 2026-1'!F:F,"SUNAMPE",'Planificación 2026-1'!X:X,C121,'Planificación 2026-1'!H:H,"IS"))&gt;0,"P03"," ")</f>
        <v xml:space="preserve"> </v>
      </c>
      <c r="AW121" s="58" t="str">
        <f>IF(SUM(COUNTIFS('Planificación 2026-1'!F:F,"SUNAMPE",'Planificación 2026-1'!X:X,C121,'Planificación 2026-1'!H:H,"PS"))&gt;0,"P04"," ")</f>
        <v xml:space="preserve"> </v>
      </c>
      <c r="AX121" s="58"/>
      <c r="AY121" s="58" t="str">
        <f>IF(SUM(COUNTIFS('Planificación 2026-1'!F:F,"SUNAMPE",'Planificación 2026-1'!X:X,C121,'Planificación 2026-1'!H:H,"IN"))&gt;0,"P06"," ")</f>
        <v xml:space="preserve"> </v>
      </c>
      <c r="AZ121" s="58" t="str">
        <f>IF(SUM(COUNTIFS('Planificación 2026-1'!F:F,"SUNAMPE",'Planificación 2026-1'!X:X,C121,'Planificación 2026-1'!H:H,"CA"))&gt;0,"P07"," ")</f>
        <v xml:space="preserve"> </v>
      </c>
      <c r="BA121" s="58" t="str">
        <f>IF(SUM(COUNTIFS('Planificación 2026-1'!F:F,"SUNAMPE",'Planificación 2026-1'!X:X,C121,'Planificación 2026-1'!H:H,"DE"))&gt;0,"P08"," ")</f>
        <v xml:space="preserve"> </v>
      </c>
      <c r="BB121" s="58" t="str">
        <f>IF(SUM(COUNTIFS('Planificación 2026-1'!F:F,"SUNAMPE",'Planificación 2026-1'!X:X,C121,'Planificación 2026-1'!H:H,"OB"))&gt;0,"P09"," ")</f>
        <v xml:space="preserve"> </v>
      </c>
      <c r="BC121" s="58" t="str">
        <f>IF(SUM(COUNTIFS('Planificación 2026-1'!F:F,"SUNAMPE",'Planificación 2026-1'!X:X,C121,'Planificación 2026-1'!H:H,"MH"))&gt;0,"P31"," ")</f>
        <v xml:space="preserve"> </v>
      </c>
      <c r="BD121" s="58" t="str">
        <f>IF(SUM(COUNTIFS('Planificación 2026-1'!F:F,"SUNAMPE",'Planificación 2026-1'!X:X,C121,'Planificación 2026-1'!H:H,"IC"))&gt;0,"P32"," ")</f>
        <v xml:space="preserve"> </v>
      </c>
      <c r="BE121" s="58" t="str">
        <f>IF(SUM(COUNTIFS('Planificación 2026-1'!F:F,"SUNAMPE",'Planificación 2026-1'!X:X,C121,'Planificación 2026-1'!H:H,"AR"))&gt;0,"P34"," ")</f>
        <v xml:space="preserve"> </v>
      </c>
      <c r="BF121" s="58" t="str">
        <f>IF(SUM(COUNTIFS('Planificación 2026-1'!F:F,"SUNAMPE",'Planificación 2026-1'!X:X,C121,'Planificación 2026-1'!H:H,"T1"))&gt;0,"P35"," ")</f>
        <v xml:space="preserve"> </v>
      </c>
      <c r="BG121" s="58" t="str">
        <f>IF(SUM(COUNTIFS('Planificación 2026-1'!F:F,"SUNAMPE",'Planificación 2026-1'!X:X,C121,'Planificación 2026-1'!H:H,"T3"))&gt;0,"P36"," ")</f>
        <v xml:space="preserve"> </v>
      </c>
      <c r="BH121" s="58" t="str">
        <f>IF(SUM(COUNTIFS('Planificación 2026-1'!F:F,"SUNAMPE",'Planificación 2026-1'!X:X,C121,'Planificación 2026-1'!H:H,"T2"))&gt;0,"P37"," ")</f>
        <v xml:space="preserve"> </v>
      </c>
      <c r="BI121" s="58" t="str">
        <f>IF(SUM(COUNTIFS('Planificación 2026-1'!F:F,"SUNAMPE",'Planificación 2026-1'!X:X,C121,'Planificación 2026-1'!H:H,"AE"))&gt;0,"P38"," ")</f>
        <v xml:space="preserve"> </v>
      </c>
      <c r="BJ121" s="58" t="str">
        <f>IF(SUM(COUNTIFS('Planificación 2026-1'!F:F,"SUNAMPE",'Planificación 2026-1'!X:X,C121,'Planificación 2026-1'!H:H,"T4"))&gt;0,"P55"," ")</f>
        <v xml:space="preserve"> </v>
      </c>
      <c r="BK121" s="58" t="str">
        <f>IF(SUM(COUNTIFS('Planificación 2026-1'!F:F,"HUAURA",'Planificación 2026-1'!X:X,C121,'Planificación 2026-1'!H:H,"AF"))&gt;0," P01"," ")</f>
        <v xml:space="preserve"> </v>
      </c>
      <c r="BL121" s="58" t="str">
        <f>IF(SUM(COUNTIFS('Planificación 2026-1'!F:F,"HUAURA",'Planificación 2026-1'!X:X,C121,'Planificación 2026-1'!H:H,"EN"))&gt;0,"P02"," ")</f>
        <v xml:space="preserve"> </v>
      </c>
      <c r="BM121" s="58" t="str">
        <f>IF(SUM(COUNTIFS('Planificación 2026-1'!F:F,"HUAURA",'Planificación 2026-1'!X:X,C121,'Planificación 2026-1'!H:H,"IS"))&gt;0,"P03"," ")</f>
        <v xml:space="preserve"> </v>
      </c>
      <c r="BN121" s="58" t="str">
        <f>IF(SUM(COUNTIFS('Planificación 2026-1'!F:F,"HUAURA",'Planificación 2026-1'!X:X,C121,'Planificación 2026-1'!H:H,"PS"))&gt;0,"P04"," ")</f>
        <v>P04</v>
      </c>
      <c r="BO121" s="58"/>
      <c r="BP121" s="58" t="str">
        <f>IF(SUM(COUNTIFS('Planificación 2026-1'!F:F,"HUAURA",'Planificación 2026-1'!X:X,C121,'Planificación 2026-1'!H:H,"IN"))&gt;0,"P06"," ")</f>
        <v xml:space="preserve"> </v>
      </c>
      <c r="BQ121" s="58" t="str">
        <f>IF(SUM(COUNTIFS('Planificación 2026-1'!F:F,"HUAURA",'Planificación 2026-1'!X:X,C121,'Planificación 2026-1'!H:H,"CA"))&gt;0,"P07"," ")</f>
        <v xml:space="preserve"> </v>
      </c>
      <c r="BR121" s="58" t="str">
        <f>IF(SUM(COUNTIFS('Planificación 2026-1'!F:F,"HUAURA",'Planificación 2026-1'!X:X,C121,'Planificación 2026-1'!H:H,"DE"))&gt;0,"P08"," ")</f>
        <v xml:space="preserve"> </v>
      </c>
      <c r="BS121" s="58" t="str">
        <f>IF(SUM(COUNTIFS('Planificación 2026-1'!F:F,"HUAURA",'Planificación 2026-1'!X:X,C121,'Planificación 2026-1'!H:H,"OB"))&gt;0,"P09"," ")</f>
        <v xml:space="preserve"> </v>
      </c>
      <c r="BT121" s="58" t="str">
        <f>IF(SUM(COUNTIFS('Planificación 2026-1'!F:F,"HUAURA",'Planificación 2026-1'!X:X,C121,'Planificación 2026-1'!H:H,"MH"))&gt;0,"P31"," ")</f>
        <v xml:space="preserve"> </v>
      </c>
      <c r="BU121" s="58" t="str">
        <f>IF(SUM(COUNTIFS('Planificación 2026-1'!F:F,"HUAURA",'Planificación 2026-1'!X:X,C121,'Planificación 2026-1'!H:H,"IC"))&gt;0,"P32"," ")</f>
        <v xml:space="preserve"> </v>
      </c>
      <c r="BV121" s="58" t="str">
        <f>IF(SUM(COUNTIFS('Planificación 2026-1'!F:F,"HUAURA",'Planificación 2026-1'!X:X,C121,'Planificación 2026-1'!H:H,"AR"))&gt;0,"P34"," ")</f>
        <v xml:space="preserve"> </v>
      </c>
      <c r="BW121" s="58" t="str">
        <f>IF(SUM(COUNTIFS('Planificación 2026-1'!F:F,"HUAURA",'Planificación 2026-1'!X:X,C121,'Planificación 2026-1'!H:H,"T1"))&gt;0,"P35"," ")</f>
        <v xml:space="preserve"> </v>
      </c>
      <c r="BX121" s="58" t="str">
        <f>IF(SUM(COUNTIFS('Planificación 2026-1'!F:F,"HUAURA",'Planificación 2026-1'!X:X,C121,'Planificación 2026-1'!H:H,"T3"))&gt;0,"P36"," ")</f>
        <v xml:space="preserve"> </v>
      </c>
      <c r="BY121" s="58" t="str">
        <f>IF(SUM(COUNTIFS('Planificación 2026-1'!F:F,"HUAURA",'Planificación 2026-1'!X:X,C121,'Planificación 2026-1'!H:H,"T2"))&gt;0,"P37"," ")</f>
        <v xml:space="preserve"> </v>
      </c>
      <c r="BZ121" s="58" t="str">
        <f>IF(SUM(COUNTIFS('Planificación 2026-1'!F:F,"HUAURA",'Planificación 2026-1'!X:X,C121,'Planificación 2026-1'!H:H,"AE"))&gt;0,"P38"," ")</f>
        <v xml:space="preserve"> </v>
      </c>
      <c r="CA121" s="58" t="str">
        <f>IF(SUM(COUNTIFS('Planificación 2026-1'!F:F,"HUAURA",'Planificación 2026-1'!X:X,C121,'Planificación 2026-1'!H:H,"T4"))&gt;0,"P55"," ")</f>
        <v xml:space="preserve"> </v>
      </c>
      <c r="CB121" s="59">
        <f>SUMIFS('Planificación 2026-1'!S:S,'Planificación 2026-1'!X:X,C121,'Planificación 2026-1'!H:H,"AF",'Planificación 2026-1'!I:I,"&gt;2")</f>
        <v>0</v>
      </c>
      <c r="CC121" s="59">
        <f>SUMIFS('Planificación 2026-1'!S:S,'Planificación 2026-1'!X:X,C121,'Planificación 2026-1'!H:H,"EN",'Planificación 2026-1'!I:I,"&gt;2")</f>
        <v>0</v>
      </c>
      <c r="CD121" s="59">
        <f>SUMIFS('Planificación 2026-1'!S:S,'Planificación 2026-1'!X:X,C121,'Planificación 2026-1'!H:H,"IS",'Planificación 2026-1'!I:I,"&gt;2")</f>
        <v>0</v>
      </c>
      <c r="CE121" s="59">
        <f>SUMIFS('Planificación 2026-1'!S:S,'Planificación 2026-1'!X:X,C121,'Planificación 2026-1'!H:H,"PS",'Planificación 2026-1'!I:I,"&gt;2")</f>
        <v>18</v>
      </c>
      <c r="CF121" s="59">
        <f>SUMIFS('Planificación 2026-1'!S:S,'Planificación 2026-1'!X:X,C121,'Planificación 2026-1'!H:H,"IN",'Planificación 2026-1'!I:I,"&gt;2")</f>
        <v>0</v>
      </c>
      <c r="CG121" s="59">
        <f>SUMIFS('Planificación 2026-1'!S:S,'Planificación 2026-1'!X:X,C121,'Planificación 2026-1'!H:H,"CA",'Planificación 2026-1'!I:I,"&gt;2")</f>
        <v>0</v>
      </c>
      <c r="CH121" s="59">
        <f>SUMIFS('Planificación 2026-1'!S:S,'Planificación 2026-1'!X:X,C121,'Planificación 2026-1'!H:H,"DE",'Planificación 2026-1'!I:I,"&gt;2")</f>
        <v>0</v>
      </c>
      <c r="CI121" s="59">
        <f>SUMIFS('Planificación 2026-1'!S:S,'Planificación 2026-1'!X:X,C121,'Planificación 2026-1'!H:H,"OB",'Planificación 2026-1'!I:I,"&gt;2")</f>
        <v>0</v>
      </c>
      <c r="CJ121" s="59">
        <f>SUMIFS('Planificación 2026-1'!S:S,'Planificación 2026-1'!X:X,C121,'Planificación 2026-1'!H:H,"MH",'Planificación 2026-1'!I:I,"&gt;2")</f>
        <v>0</v>
      </c>
      <c r="CK121" s="59">
        <f>SUMIFS('Planificación 2026-1'!S:S,'Planificación 2026-1'!X:X,C121,'Planificación 2026-1'!H:H,"IC",'Planificación 2026-1'!I:I,"&gt;2")</f>
        <v>0</v>
      </c>
      <c r="CL121" s="59">
        <f>SUMIFS('Planificación 2026-1'!S:S,'Planificación 2026-1'!X:X,C121,'Planificación 2026-1'!H:H,"AR",'Planificación 2026-1'!I:I,"&gt;2")</f>
        <v>0</v>
      </c>
      <c r="CM121" s="59">
        <f>SUMIFS('Planificación 2026-1'!S:S,'Planificación 2026-1'!X:X,C121,'Planificación 2026-1'!H:H,"AE",'Planificación 2026-1'!I:I,"&gt;2")</f>
        <v>0</v>
      </c>
      <c r="CN121" s="59">
        <f>SUMIFS('Planificación 2026-1'!S:S,'Planificación 2026-1'!X:X,C121,'Planificación 2026-1'!H:H,"T1",'Planificación 2026-1'!I:I,"&gt;2")</f>
        <v>0</v>
      </c>
      <c r="CO121" s="59">
        <f>SUMIFS('Planificación 2026-1'!S:S,'Planificación 2026-1'!X:X,C121,'Planificación 2026-1'!H:H,"T3",'Planificación 2026-1'!I:I,"&gt;2")</f>
        <v>0</v>
      </c>
      <c r="CP121" s="59">
        <f>SUMIFS('Planificación 2026-1'!S:S,'Planificación 2026-1'!X:X,C121,'Planificación 2026-1'!H:H,"T2",'Planificación 2026-1'!I:I,"&gt;2")</f>
        <v>0</v>
      </c>
      <c r="CQ121" s="59">
        <f>SUMIFS('Planificación 2026-1'!S:S,'Planificación 2026-1'!X:X,C121,'Planificación 2026-1'!H:H,"T4",'Planificación 2026-1'!I:I,"&gt;2")</f>
        <v>0</v>
      </c>
      <c r="CR121" s="59">
        <f>SUMIFS('Planificación 2026-1'!S:S,'Planificación 2026-1'!X:X,C121,'Planificación 2026-1'!H:H,"AF",'Planificación 2026-1'!I:I,"&lt;3")</f>
        <v>0</v>
      </c>
      <c r="CS121" s="59">
        <f>SUMIFS('Planificación 2026-1'!S:S,'Planificación 2026-1'!X:X,C121,'Planificación 2026-1'!H:H,"EN",'Planificación 2026-1'!I:I,"&lt;3")</f>
        <v>0</v>
      </c>
      <c r="CT121" s="59">
        <f>SUMIFS('Planificación 2026-1'!S:S,'Planificación 2026-1'!X:X,C121,'Planificación 2026-1'!H:H,"IS",'Planificación 2026-1'!I:I,"&lt;3")</f>
        <v>0</v>
      </c>
      <c r="CU121" s="59">
        <f>SUMIFS('Planificación 2026-1'!S:S,'Planificación 2026-1'!X:X,C121,'Planificación 2026-1'!H:H,"PS",'Planificación 2026-1'!I:I,"&lt;3")</f>
        <v>0</v>
      </c>
      <c r="CV121" s="59">
        <f>SUMIFS('Planificación 2026-1'!S:S,'Planificación 2026-1'!X:X,C121,'Planificación 2026-1'!H:H,"IN",'Planificación 2026-1'!I:I,"&lt;3")</f>
        <v>0</v>
      </c>
      <c r="CW121" s="59">
        <f>SUMIFS('Planificación 2026-1'!S:S,'Planificación 2026-1'!X:X,C121,'Planificación 2026-1'!H:H,"CA",'Planificación 2026-1'!I:I,"&lt;3")</f>
        <v>0</v>
      </c>
      <c r="CX121" s="59">
        <f>SUMIFS('Planificación 2026-1'!S:S,'Planificación 2026-1'!X:X,C121,'Planificación 2026-1'!H:H,"DE",'Planificación 2026-1'!I:I,"&lt;3")</f>
        <v>0</v>
      </c>
      <c r="CY121" s="59">
        <f>SUMIFS('Planificación 2026-1'!S:S,'Planificación 2026-1'!X:X,C121,'Planificación 2026-1'!H:H,"OB",'Planificación 2026-1'!I:I,"&lt;3")</f>
        <v>0</v>
      </c>
      <c r="CZ121" s="59">
        <f>SUMIFS('Planificación 2026-1'!S:S,'Planificación 2026-1'!X:X,C121,'Planificación 2026-1'!H:H,"MH",'Planificación 2026-1'!I:I,"&lt;3")</f>
        <v>0</v>
      </c>
      <c r="DA121" s="59">
        <f>SUMIFS('Planificación 2026-1'!S:S,'Planificación 2026-1'!X:X,C121,'Planificación 2026-1'!H:H,"IC",'Planificación 2026-1'!I:I,"&lt;3")</f>
        <v>0</v>
      </c>
      <c r="DB121" s="59">
        <f>SUMIFS('Planificación 2026-1'!S:S,'Planificación 2026-1'!X:X,C121,'Planificación 2026-1'!H:H,"AR",'Planificación 2026-1'!I:I,"&lt;3")</f>
        <v>0</v>
      </c>
      <c r="DC121" s="59">
        <f>SUMIFS('Planificación 2026-1'!S:S,'Planificación 2026-1'!X:X,C121,'Planificación 2026-1'!H:H,"AE",'Planificación 2026-1'!I:I,"&lt;3")</f>
        <v>0</v>
      </c>
      <c r="DD121" s="59">
        <f>SUMIFS('Planificación 2026-1'!S:S,'Planificación 2026-1'!X:X,C121,'Planificación 2026-1'!H:H,"T1",'Planificación 2026-1'!I:I,"&lt;3")</f>
        <v>0</v>
      </c>
      <c r="DE121" s="59">
        <f>SUMIFS('Planificación 2026-1'!S:S,'Planificación 2026-1'!X:X,C121,'Planificación 2026-1'!H:H,"T3",'Planificación 2026-1'!I:I,"&lt;3")</f>
        <v>0</v>
      </c>
      <c r="DF121" s="59">
        <f>SUMIFS('Planificación 2026-1'!S:S,'Planificación 2026-1'!X:X,C121,'Planificación 2026-1'!H:H,"T2",'Planificación 2026-1'!I:I,"&lt;3")</f>
        <v>0</v>
      </c>
      <c r="DG121" s="59">
        <f>SUMIFS('Planificación 2026-1'!S:S,'Planificación 2026-1'!X:X,C121,'Planificación 2026-1'!H:H,"T4",'Planificación 2026-1'!I:I,"&lt;3")</f>
        <v>0</v>
      </c>
      <c r="DH121" s="58" t="str">
        <f t="shared" si="17"/>
        <v>P04</v>
      </c>
      <c r="DI121" s="27">
        <f>IF(C121="","",SUMIFS('Planificación 2026-1'!S:S,'Planificación 2026-1'!X:X,C121,'Planificación 2026-1'!F:F,"PRINCIPAL",'Planificación 2026-1'!Y:Y,"VIRTUAL"))</f>
        <v>0</v>
      </c>
      <c r="DJ121" s="27">
        <f>IF(C121="","",SUMIFS('Planificación 2026-1'!S:S,'Planificación 2026-1'!X:X,C121,'Planificación 2026-1'!F:F,"PRINCIPAL",'Planificación 2026-1'!Y:Y,"PRESENCIAL"))</f>
        <v>14</v>
      </c>
      <c r="DK121" s="27">
        <f>IF(C121="","",SUMIFS('Planificación 2026-1'!S:S,'Planificación 2026-1'!X:X,C121,'Planificación 2026-1'!F:F,"PRINCIPAL",'Planificación 2026-1'!Y:Y,"HIBRIDO PRESENCIAL"))</f>
        <v>0</v>
      </c>
      <c r="DL121" s="58" t="str">
        <f t="shared" si="18"/>
        <v/>
      </c>
      <c r="DM121" s="58">
        <f>IF(C121="","",SUMIFS('Planificación 2026-1'!S:S,'Planificación 2026-1'!X:X,C121,'Planificación 2026-1'!F:F,"FILIAL",'Planificación 2026-1'!Y:Y,"VIRTUAL"))</f>
        <v>0</v>
      </c>
      <c r="DN121" s="60">
        <f>IF(C121="","",SUMIFS('Planificación 2026-1'!S:S,'Planificación 2026-1'!X:X,C121,'Planificación 2026-1'!F:F,"FILIAL",'Planificación 2026-1'!Y:Y,"PRESENCIAL"))</f>
        <v>0</v>
      </c>
      <c r="DO121" s="29">
        <f>IF(C121="","",SUMIFS('Planificación 2026-1'!S:S,'Planificación 2026-1'!X:X,C121,'Planificación 2026-1'!F:F,"FILIAL",'Planificación 2026-1'!Y:Y,"HIBRIDO PRESENCIAL"))</f>
        <v>0</v>
      </c>
      <c r="DP121" s="61" t="str">
        <f t="shared" si="19"/>
        <v/>
      </c>
      <c r="DQ121" s="58">
        <f>IF(C121="","",SUMIFS('Planificación 2026-1'!S:S,'Planificación 2026-1'!X:X,C121,'Planificación 2026-1'!F:F,"SUNAMPE",'Planificación 2026-1'!Y:Y,"VIRTUAL"))</f>
        <v>0</v>
      </c>
      <c r="DR121" s="29">
        <f>IF(C121="","",SUMIFS('Planificación 2026-1'!S:S,'Planificación 2026-1'!X:X,C121,'Planificación 2026-1'!F:F,"SUNAMPE",'Planificación 2026-1'!Y:Y,"PRESENCIAL"))</f>
        <v>0</v>
      </c>
      <c r="DS121" s="61" t="str">
        <f t="shared" si="20"/>
        <v>P04</v>
      </c>
      <c r="DT121" s="58">
        <f>IF(C121="","",SUMIFS('Planificación 2026-1'!S:S,'Planificación 2026-1'!X:X,C121,'Planificación 2026-1'!F:F,"HUAURA",'Planificación 2026-1'!Y:Y,"VIRTUAL"))</f>
        <v>4</v>
      </c>
      <c r="DU121" s="29">
        <f>IF(C121="","",SUMIFS('Planificación 2026-1'!S:S,'Planificación 2026-1'!X:X,C121,'Planificación 2026-1'!F:F,"HUAURA",'Planificación 2026-1'!Y:Y,"PRESENCIAL"))</f>
        <v>0</v>
      </c>
      <c r="DV121" s="32">
        <f>SUMIFS('Planificación 2026-1'!S:S,'Planificación 2026-1'!X:X,C121,'Planificación 2026-1'!F:F,"PRINCIPAL",'Planificación 2026-1'!Y:Y,"VIRTUAL",'Planificación 2026-1'!I:I,"&gt;2")</f>
        <v>0</v>
      </c>
      <c r="DW121" s="32">
        <f>SUMIFS('Planificación 2026-1'!S:S,'Planificación 2026-1'!X:X,C121,'Planificación 2026-1'!F:F,"PRINCIPAL",'Planificación 2026-1'!Y:Y,"&lt;&gt;VIRTUAL",'Planificación 2026-1'!I:I,"&gt;2")</f>
        <v>14</v>
      </c>
      <c r="DX121" s="32">
        <f>SUMIFS('Planificación 2026-1'!S:S,'Planificación 2026-1'!X:X,C121,'Planificación 2026-1'!F:F,"SUNAMPE",'Planificación 2026-1'!Y:Y,"VIRTUAL",'Planificación 2026-1'!I:I,"&gt;2")</f>
        <v>0</v>
      </c>
      <c r="DY121" s="32">
        <f>SUMIFS('Planificación 2026-1'!S:S,'Planificación 2026-1'!X:X,C121,'Planificación 2026-1'!F:F,"SUNAMPE",'Planificación 2026-1'!Y:Y,"&lt;&gt;VIRTUAL",'Planificación 2026-1'!I:I,"&gt;2")</f>
        <v>0</v>
      </c>
      <c r="DZ121" s="32">
        <f>SUMIFS('Planificación 2026-1'!S:S,'Planificación 2026-1'!X:X,C121,'Planificación 2026-1'!F:F,"FILIAL",'Planificación 2026-1'!Y:Y,"VIRTUAL",'Planificación 2026-1'!I:I,"&gt;2")</f>
        <v>0</v>
      </c>
      <c r="EA121" s="32">
        <f>SUMIFS('Planificación 2026-1'!S:S,'Planificación 2026-1'!X:X,C121,'Planificación 2026-1'!F:F,"FILIAL",'Planificación 2026-1'!Y:Y,"&lt;&gt;VIRTUAL",'Planificación 2026-1'!I:I,"&gt;2")</f>
        <v>0</v>
      </c>
      <c r="EB121" s="32">
        <f>SUMIFS('Planificación 2026-1'!S:S,'Planificación 2026-1'!X:X,C121,'Planificación 2026-1'!F:F,"PORUMA",'Planificación 2026-1'!Y:Y,"VIRTUAL",'Planificación 2026-1'!I:I,"&gt;2")</f>
        <v>0</v>
      </c>
      <c r="EC121" s="32">
        <f>SUMIFS('Planificación 2026-1'!S:S,'Planificación 2026-1'!X:X,C121,'Planificación 2026-1'!F:F,"PORUMA",'Planificación 2026-1'!Y:Y,"&lt;&gt;VIRTUAL",'Planificación 2026-1'!I:I,"&gt;2")</f>
        <v>0</v>
      </c>
      <c r="ED121" s="32">
        <f>SUMIFS('Planificación 2026-1'!S:S,'Planificación 2026-1'!X:X,C121,'Planificación 2026-1'!F:F,"HUAURA",'Planificación 2026-1'!Y:Y,"VIRTUAL",'Planificación 2026-1'!I:I,"&gt;2")</f>
        <v>4</v>
      </c>
      <c r="EE121" s="32">
        <f>SUMIFS('Planificación 2026-1'!S:S,'Planificación 2026-1'!X:X,C121,'Planificación 2026-1'!F:F,"HUAURA",'Planificación 2026-1'!Y:Y,"&lt;&gt;VIRTUAL",'Planificación 2026-1'!I:I,"&gt;2")</f>
        <v>0</v>
      </c>
      <c r="EF121" s="32">
        <f>SUMIFS('Planificación 2026-1'!S:S,'Planificación 2026-1'!X:X,C121,'Planificación 2026-1'!F:F,"PRINCIPAL",'Planificación 2026-1'!Y:Y,"VIRTUAL",'Planificación 2026-1'!I:I,"&lt;3")</f>
        <v>0</v>
      </c>
      <c r="EG121" s="32">
        <f>SUMIFS('Planificación 2026-1'!S:S,'Planificación 2026-1'!X:X,C121,'Planificación 2026-1'!F:F,"PRINCIPAL",'Planificación 2026-1'!Y:Y,"&lt;&gt;VIRTUAL",'Planificación 2026-1'!I:I,"&lt;3")</f>
        <v>0</v>
      </c>
      <c r="EH121" s="32">
        <f>SUMIFS('Planificación 2026-1'!S:S,'Planificación 2026-1'!X:X,C121,'Planificación 2026-1'!F:F,"SUNAMPE",'Planificación 2026-1'!Y:Y,"VIRTUAL",'Planificación 2026-1'!I:I,"&lt;3")</f>
        <v>0</v>
      </c>
      <c r="EI121" s="32">
        <f>SUMIFS('Planificación 2026-1'!S:S,'Planificación 2026-1'!X:X,C121,'Planificación 2026-1'!F:F,"SUNAMPE",'Planificación 2026-1'!Y:Y,"&lt;&gt;VIRTUAL",'Planificación 2026-1'!I:I,"&lt;3")</f>
        <v>0</v>
      </c>
      <c r="EJ121" s="32">
        <f>SUMIFS('Planificación 2026-1'!S:S,'Planificación 2026-1'!X:X,C121,'Planificación 2026-1'!F:F,"FILIAL",'Planificación 2026-1'!Y:Y,"VIRTUAL",'Planificación 2026-1'!I:I,"&lt;3")</f>
        <v>0</v>
      </c>
      <c r="EK121" s="32">
        <f>SUMIFS('Planificación 2026-1'!S:S,'Planificación 2026-1'!X:X,C121,'Planificación 2026-1'!F:F,"FILIAL",'Planificación 2026-1'!Y:Y,"&lt;&gt;VIRTUAL",'Planificación 2026-1'!I:I,"&lt;3")</f>
        <v>0</v>
      </c>
      <c r="EL121" s="32">
        <f>SUMIFS('Planificación 2026-1'!S:S,'Planificación 2026-1'!X:X,C121,'Planificación 2026-1'!F:F,"PORUMA",'Planificación 2026-1'!Y:Y,"VIRTUAL",'Planificación 2026-1'!I:I,"&lt;3")</f>
        <v>0</v>
      </c>
      <c r="EM121" s="32">
        <f>SUMIFS('Planificación 2026-1'!S:S,'Planificación 2026-1'!X:X,C121,'Planificación 2026-1'!F:F,"PORUMA",'Planificación 2026-1'!Y:Y,"&lt;&gt;VIRTUAL",'Planificación 2026-1'!I:I,"&lt;3")</f>
        <v>0</v>
      </c>
      <c r="EN121" s="32">
        <f>SUMIFS('Planificación 2026-1'!S:S,'Planificación 2026-1'!X:X,C121,'Planificación 2026-1'!F:F,"HUAURA",'Planificación 2026-1'!Y:Y,"VIRTUAL",'Planificación 2026-1'!I:I,"&lt;3")</f>
        <v>0</v>
      </c>
      <c r="EO121" s="32">
        <f>SUMIFS('Planificación 2026-1'!S:S,'Planificación 2026-1'!X:X,C121,'Planificación 2026-1'!F:F,"HUAURA",'Planificación 2026-1'!Y:Y,"&lt;&gt;VIRTUAL",'Planificación 2026-1'!I:I,"&lt;3")</f>
        <v>0</v>
      </c>
      <c r="EP121" s="32">
        <f t="shared" si="32"/>
        <v>0</v>
      </c>
      <c r="EQ121" s="32">
        <f t="shared" ref="EQ121:EQ180" si="36">EO121+EN121+EE121+ED121</f>
        <v>4</v>
      </c>
      <c r="ER121" s="32">
        <f t="shared" ref="ER121:ER180" si="37">EL121+EM121+EC121+EB121</f>
        <v>0</v>
      </c>
      <c r="ES121" s="32">
        <f t="shared" ref="ES121:ES180" si="38">EG121+EF121+DW121+DV121</f>
        <v>14</v>
      </c>
      <c r="ET121" s="32">
        <f t="shared" ref="ET121:ET180" si="39">EI121+EH121+DY121+DX121</f>
        <v>0</v>
      </c>
      <c r="EU121" s="32">
        <f t="shared" ref="EU121:EU180" si="40">SUM(EP121:ET121)</f>
        <v>18</v>
      </c>
      <c r="EV121" s="32" t="b">
        <f>EXACT(EU121,E121)</f>
        <v>1</v>
      </c>
      <c r="EW121" s="32"/>
      <c r="EX121" s="32">
        <f t="shared" si="33"/>
        <v>4</v>
      </c>
      <c r="EY121" s="32">
        <f t="shared" si="34"/>
        <v>14</v>
      </c>
      <c r="EZ121" s="32" t="b">
        <f>EXACT(SUM(EX121:EY121),E121)</f>
        <v>1</v>
      </c>
      <c r="FA121" s="32" t="str">
        <f t="shared" si="35"/>
        <v>FILIAL-HUAURA</v>
      </c>
      <c r="FB121" s="32" t="str">
        <f t="shared" si="26"/>
        <v>MAS PRESENCIAL</v>
      </c>
    </row>
    <row r="122" spans="1:158">
      <c r="A122" s="33"/>
      <c r="B122" s="65">
        <v>119</v>
      </c>
      <c r="C122" s="32" t="s">
        <v>326</v>
      </c>
      <c r="D122" s="429">
        <v>42573866</v>
      </c>
      <c r="E122" s="62">
        <f>SUMIF('Planificación 2026-1'!X:X,C122,'Planificación 2026-1'!S:S)</f>
        <v>8</v>
      </c>
      <c r="F122" s="63" t="s">
        <v>199</v>
      </c>
      <c r="G122" s="454" t="s">
        <v>200</v>
      </c>
      <c r="H122" s="64" t="s">
        <v>181</v>
      </c>
      <c r="I122" s="64" t="s">
        <v>169</v>
      </c>
      <c r="J122" s="137" t="s">
        <v>181</v>
      </c>
      <c r="K122" s="32" t="s">
        <v>172</v>
      </c>
      <c r="L122" s="57" t="str">
        <f>IF(SUM(COUNTIFS('Planificación 2026-1'!F:F,"PRINCIPAL",'Planificación 2026-1'!X:X,C122,'Planificación 2026-1'!H:H,"AF"))&gt;0,"P01"," ")</f>
        <v xml:space="preserve"> </v>
      </c>
      <c r="M122" s="58" t="str">
        <f>IF(SUM(COUNTIFS('Planificación 2026-1'!F:F,"PRINCIPAL",'Planificación 2026-1'!X:X,C122,'Planificación 2026-1'!H:H,"EN"))&gt;0,"P02"," ")</f>
        <v xml:space="preserve"> </v>
      </c>
      <c r="N122" s="58" t="str">
        <f>IF(SUM(COUNTIFS('Planificación 2026-1'!F:F,"PRINCIPAL",'Planificación 2026-1'!X:X,C122,'Planificación 2026-1'!H:H,"IS"))&gt;0,"P03"," ")</f>
        <v xml:space="preserve"> </v>
      </c>
      <c r="O122" s="58" t="str">
        <f>IF(SUM(COUNTIFS('Planificación 2026-1'!F:F,"PRINCIPAL",'Planificación 2026-1'!X:X,C122,'Planificación 2026-1'!H:H,"PS"))&gt;0,"P04"," ")</f>
        <v xml:space="preserve"> </v>
      </c>
      <c r="P122" s="58"/>
      <c r="Q122" s="58" t="str">
        <f>IF(SUM(COUNTIFS('Planificación 2026-1'!F:F,"PRINCIPAL",'Planificación 2026-1'!X:X,C122,'Planificación 2026-1'!H:H,"IN"))&gt;0,"P06"," ")</f>
        <v xml:space="preserve"> </v>
      </c>
      <c r="R122" s="58" t="str">
        <f>IF(SUM(COUNTIFS('Planificación 2026-1'!F:F,"PRINCIPAL",'Planificación 2026-1'!X:X,C122,'Planificación 2026-1'!H:H,"CA"))&gt;0,"P07"," ")</f>
        <v xml:space="preserve"> </v>
      </c>
      <c r="S122" s="58" t="str">
        <f>IF(SUM(COUNTIFS('Planificación 2026-1'!F:F,"PRINCIPAL",'Planificación 2026-1'!X:X,C122,'Planificación 2026-1'!H:H,"DE"))&gt;0,"P08"," ")</f>
        <v xml:space="preserve"> </v>
      </c>
      <c r="T122" s="58" t="str">
        <f>IF(SUM(COUNTIFS('Planificación 2026-1'!F:F,"PRINCIPAL",'Planificación 2026-1'!X:X,C122,'Planificación 2026-1'!H:H,"OB"))&gt;0,"P09"," ")</f>
        <v xml:space="preserve"> </v>
      </c>
      <c r="U122" s="58" t="str">
        <f>IF(SUM(COUNTIFS('Planificación 2026-1'!F:F,"PRINCIPAL",'Planificación 2026-1'!X:X,C122,'Planificación 2026-1'!H:H,"MH"))&gt;0,"P31"," ")</f>
        <v xml:space="preserve"> </v>
      </c>
      <c r="V122" s="58" t="str">
        <f>IF(SUM(COUNTIFS('Planificación 2026-1'!F:F,"PRINCIPAL",'Planificación 2026-1'!X:X,C122,'Planificación 2026-1'!H:H,"IC"))&gt;0,"P32"," ")</f>
        <v xml:space="preserve"> </v>
      </c>
      <c r="W122" s="58" t="str">
        <f>IF(SUM(COUNTIFS('Planificación 2026-1'!F:F,"PRINCIPAL",'Planificación 2026-1'!X:X,C122,'Planificación 2026-1'!H:H,"AR"))&gt;0,"P34"," ")</f>
        <v xml:space="preserve"> </v>
      </c>
      <c r="X122" s="58" t="str">
        <f>IF(SUM(COUNTIFS('Planificación 2026-1'!F:F,"PRINCIPAL",'Planificación 2026-1'!X:X,C122,'Planificación 2026-1'!H:H,"T1"))&gt;0,"P35"," ")</f>
        <v xml:space="preserve"> </v>
      </c>
      <c r="Y122" s="58" t="str">
        <f>IF(SUM(COUNTIFS('Planificación 2026-1'!F:F,"PRINCIPAL",'Planificación 2026-1'!X:X,C122,'Planificación 2026-1'!H:H,"T3"))&gt;0,"P36"," ")</f>
        <v xml:space="preserve"> </v>
      </c>
      <c r="Z122" s="58" t="str">
        <f>IF(SUM(COUNTIFS('Planificación 2026-1'!F:F,"PRINCIPAL",'Planificación 2026-1'!X:X,C122,'Planificación 2026-1'!H:H,"T2"))&gt;0,"P37"," ")</f>
        <v xml:space="preserve"> </v>
      </c>
      <c r="AA122" s="58" t="str">
        <f>IF(SUM(COUNTIFS('Planificación 2026-1'!F:F,"PRINCIPAL",'Planificación 2026-1'!X:X,C122,'Planificación 2026-1'!H:H,"AE"))&gt;0,"P38"," ")</f>
        <v xml:space="preserve"> </v>
      </c>
      <c r="AB122" s="58" t="str">
        <f>IF(SUM(COUNTIFS('Planificación 2026-1'!F:F,"PRINCIPAL",'Planificación 2026-1'!X:X,C122,'Planificación 2026-1'!H:H,"T4"))&gt;0,"P55"," ")</f>
        <v xml:space="preserve"> </v>
      </c>
      <c r="AC122" s="58" t="str">
        <f>IF(SUM(COUNTIFS('Planificación 2026-1'!F:F,"FILIAL",'Planificación 2026-1'!X:X,C122,'Planificación 2026-1'!H:H,"AF"))&gt;0," P01"," ")</f>
        <v xml:space="preserve"> </v>
      </c>
      <c r="AD122" s="58" t="str">
        <f>IF(SUM(COUNTIFS('Planificación 2026-1'!F:F,"FILIAL",'Planificación 2026-1'!X:X,C122,'Planificación 2026-1'!H:H,"EN"))&gt;0,"P02"," ")</f>
        <v xml:space="preserve"> </v>
      </c>
      <c r="AE122" s="58" t="str">
        <f>IF(SUM(COUNTIFS('Planificación 2026-1'!F:F,"FILIAL",'Planificación 2026-1'!X:X,C122,'Planificación 2026-1'!H:H,"IS"))&gt;0,"P03"," ")</f>
        <v xml:space="preserve"> </v>
      </c>
      <c r="AF122" s="58" t="str">
        <f>IF(SUM(COUNTIFS('Planificación 2026-1'!F:F,"FILIAL",'Planificación 2026-1'!X:X,C122,'Planificación 2026-1'!H:H,"PS"))&gt;0,"P04"," ")</f>
        <v xml:space="preserve"> </v>
      </c>
      <c r="AG122" s="58"/>
      <c r="AH122" s="58" t="str">
        <f>IF(SUM(COUNTIFS('Planificación 2026-1'!F:F,"FILIAL",'Planificación 2026-1'!X:X,C122,'Planificación 2026-1'!H:H,"IN"))&gt;0,"P06"," ")</f>
        <v xml:space="preserve"> </v>
      </c>
      <c r="AI122" s="58" t="str">
        <f>IF(SUM(COUNTIFS('Planificación 2026-1'!F:F,"FILIAL",'Planificación 2026-1'!X:X,C122,'Planificación 2026-1'!H:H,"CA"))&gt;0,"P07"," ")</f>
        <v xml:space="preserve"> </v>
      </c>
      <c r="AJ122" s="58" t="str">
        <f>IF(SUM(COUNTIFS('Planificación 2026-1'!F:F,"FILIAL",'Planificación 2026-1'!X:X,C122,'Planificación 2026-1'!H:H,"DE"))&gt;0,"P08"," ")</f>
        <v xml:space="preserve"> </v>
      </c>
      <c r="AK122" s="58" t="str">
        <f>IF(SUM(COUNTIFS('Planificación 2026-1'!F:F,"FILIAL",'Planificación 2026-1'!X:X,C122,'Planificación 2026-1'!H:H,"OB"))&gt;0,"P09"," ")</f>
        <v xml:space="preserve"> </v>
      </c>
      <c r="AL122" s="58" t="str">
        <f>IF(SUM(COUNTIFS('Planificación 2026-1'!F:F,"FILIAL",'Planificación 2026-1'!X:X,C122,'Planificación 2026-1'!H:H,"MH"))&gt;0,"P31"," ")</f>
        <v xml:space="preserve"> </v>
      </c>
      <c r="AM122" s="58" t="str">
        <f>IF(SUM(COUNTIFS('Planificación 2026-1'!F:F,"FILIAL",'Planificación 2026-1'!X:X,C122,'Planificación 2026-1'!H:H,"IC"))&gt;0,"P32"," ")</f>
        <v xml:space="preserve"> </v>
      </c>
      <c r="AN122" s="58" t="str">
        <f>IF(SUM(COUNTIFS('Planificación 2026-1'!F:F,"FILIAL",'Planificación 2026-1'!X:X,C122,'Planificación 2026-1'!H:H,"AR"))&gt;0,"P34"," ")</f>
        <v xml:space="preserve"> </v>
      </c>
      <c r="AO122" s="58" t="str">
        <f>IF(SUM(COUNTIFS('Planificación 2026-1'!F:F,"FILIAL",'Planificación 2026-1'!X:X,C122,'Planificación 2026-1'!H:H,"T1"))&gt;0,"P35"," ")</f>
        <v xml:space="preserve"> </v>
      </c>
      <c r="AP122" s="58" t="str">
        <f>IF(SUM(COUNTIFS('Planificación 2026-1'!F:F,"FILIAL",'Planificación 2026-1'!X:X,C122,'Planificación 2026-1'!H:H,"T3"))&gt;0,"P36"," ")</f>
        <v xml:space="preserve"> </v>
      </c>
      <c r="AQ122" s="58" t="str">
        <f>IF(SUM(COUNTIFS('Planificación 2026-1'!F:F,"FILIAL",'Planificación 2026-1'!X:X,C122,'Planificación 2026-1'!H:H,"T2"))&gt;0,"P37"," ")</f>
        <v xml:space="preserve"> </v>
      </c>
      <c r="AR122" s="58" t="str">
        <f>IF(SUM(COUNTIFS('Planificación 2026-1'!F:F,"FILIAL",'Planificación 2026-1'!X:X,C122,'Planificación 2026-1'!H:H,"AE"))&gt;0,"P38"," ")</f>
        <v xml:space="preserve"> </v>
      </c>
      <c r="AS122" s="58" t="str">
        <f>IF(SUM(COUNTIFS('Planificación 2026-1'!F:F,"FILIAL",'Planificación 2026-1'!X:X,C122,'Planificación 2026-1'!H:H,"T4"))&gt;0,"P55"," ")</f>
        <v xml:space="preserve"> </v>
      </c>
      <c r="AT122" s="58" t="str">
        <f>IF(SUM(COUNTIFS('Planificación 2026-1'!F:F,"SUNAMPE",'Planificación 2026-1'!X:X,C122,'Planificación 2026-1'!H:H,"AF"))&gt;0," P01"," ")</f>
        <v xml:space="preserve"> </v>
      </c>
      <c r="AU122" s="58" t="str">
        <f>IF(SUM(COUNTIFS('Planificación 2026-1'!F:F,"SUNAMPE",'Planificación 2026-1'!X:X,C122,'Planificación 2026-1'!H:H,"EN"))&gt;0,"P02"," ")</f>
        <v xml:space="preserve"> </v>
      </c>
      <c r="AV122" s="58" t="str">
        <f>IF(SUM(COUNTIFS('Planificación 2026-1'!F:F,"SUNAMPE",'Planificación 2026-1'!X:X,C122,'Planificación 2026-1'!H:H,"IS"))&gt;0,"P03"," ")</f>
        <v xml:space="preserve"> </v>
      </c>
      <c r="AW122" s="58" t="str">
        <f>IF(SUM(COUNTIFS('Planificación 2026-1'!F:F,"SUNAMPE",'Planificación 2026-1'!X:X,C122,'Planificación 2026-1'!H:H,"PS"))&gt;0,"P04"," ")</f>
        <v xml:space="preserve"> </v>
      </c>
      <c r="AX122" s="58"/>
      <c r="AY122" s="58" t="str">
        <f>IF(SUM(COUNTIFS('Planificación 2026-1'!F:F,"SUNAMPE",'Planificación 2026-1'!X:X,C122,'Planificación 2026-1'!H:H,"IN"))&gt;0,"P06"," ")</f>
        <v xml:space="preserve"> </v>
      </c>
      <c r="AZ122" s="58" t="str">
        <f>IF(SUM(COUNTIFS('Planificación 2026-1'!F:F,"SUNAMPE",'Planificación 2026-1'!X:X,C122,'Planificación 2026-1'!H:H,"CA"))&gt;0,"P07"," ")</f>
        <v xml:space="preserve"> </v>
      </c>
      <c r="BA122" s="58" t="str">
        <f>IF(SUM(COUNTIFS('Planificación 2026-1'!F:F,"SUNAMPE",'Planificación 2026-1'!X:X,C122,'Planificación 2026-1'!H:H,"DE"))&gt;0,"P08"," ")</f>
        <v xml:space="preserve"> </v>
      </c>
      <c r="BB122" s="58" t="str">
        <f>IF(SUM(COUNTIFS('Planificación 2026-1'!F:F,"SUNAMPE",'Planificación 2026-1'!X:X,C122,'Planificación 2026-1'!H:H,"OB"))&gt;0,"P09"," ")</f>
        <v>P09</v>
      </c>
      <c r="BC122" s="58" t="str">
        <f>IF(SUM(COUNTIFS('Planificación 2026-1'!F:F,"SUNAMPE",'Planificación 2026-1'!X:X,C122,'Planificación 2026-1'!H:H,"MH"))&gt;0,"P31"," ")</f>
        <v xml:space="preserve"> </v>
      </c>
      <c r="BD122" s="58" t="str">
        <f>IF(SUM(COUNTIFS('Planificación 2026-1'!F:F,"SUNAMPE",'Planificación 2026-1'!X:X,C122,'Planificación 2026-1'!H:H,"IC"))&gt;0,"P32"," ")</f>
        <v xml:space="preserve"> </v>
      </c>
      <c r="BE122" s="58" t="str">
        <f>IF(SUM(COUNTIFS('Planificación 2026-1'!F:F,"SUNAMPE",'Planificación 2026-1'!X:X,C122,'Planificación 2026-1'!H:H,"AR"))&gt;0,"P34"," ")</f>
        <v xml:space="preserve"> </v>
      </c>
      <c r="BF122" s="58" t="str">
        <f>IF(SUM(COUNTIFS('Planificación 2026-1'!F:F,"SUNAMPE",'Planificación 2026-1'!X:X,C122,'Planificación 2026-1'!H:H,"T1"))&gt;0,"P35"," ")</f>
        <v xml:space="preserve"> </v>
      </c>
      <c r="BG122" s="58" t="str">
        <f>IF(SUM(COUNTIFS('Planificación 2026-1'!F:F,"SUNAMPE",'Planificación 2026-1'!X:X,C122,'Planificación 2026-1'!H:H,"T3"))&gt;0,"P36"," ")</f>
        <v xml:space="preserve"> </v>
      </c>
      <c r="BH122" s="58" t="str">
        <f>IF(SUM(COUNTIFS('Planificación 2026-1'!F:F,"SUNAMPE",'Planificación 2026-1'!X:X,C122,'Planificación 2026-1'!H:H,"T2"))&gt;0,"P37"," ")</f>
        <v xml:space="preserve"> </v>
      </c>
      <c r="BI122" s="58" t="str">
        <f>IF(SUM(COUNTIFS('Planificación 2026-1'!F:F,"SUNAMPE",'Planificación 2026-1'!X:X,C122,'Planificación 2026-1'!H:H,"AE"))&gt;0,"P38"," ")</f>
        <v xml:space="preserve"> </v>
      </c>
      <c r="BJ122" s="58" t="str">
        <f>IF(SUM(COUNTIFS('Planificación 2026-1'!F:F,"SUNAMPE",'Planificación 2026-1'!X:X,C122,'Planificación 2026-1'!H:H,"T4"))&gt;0,"P55"," ")</f>
        <v xml:space="preserve"> </v>
      </c>
      <c r="BK122" s="58" t="str">
        <f>IF(SUM(COUNTIFS('Planificación 2026-1'!F:F,"HUAURA",'Planificación 2026-1'!X:X,C122,'Planificación 2026-1'!H:H,"AF"))&gt;0," P01"," ")</f>
        <v xml:space="preserve"> </v>
      </c>
      <c r="BL122" s="58" t="str">
        <f>IF(SUM(COUNTIFS('Planificación 2026-1'!F:F,"HUAURA",'Planificación 2026-1'!X:X,C122,'Planificación 2026-1'!H:H,"EN"))&gt;0,"P02"," ")</f>
        <v xml:space="preserve"> </v>
      </c>
      <c r="BM122" s="58" t="str">
        <f>IF(SUM(COUNTIFS('Planificación 2026-1'!F:F,"HUAURA",'Planificación 2026-1'!X:X,C122,'Planificación 2026-1'!H:H,"IS"))&gt;0,"P03"," ")</f>
        <v xml:space="preserve"> </v>
      </c>
      <c r="BN122" s="58" t="str">
        <f>IF(SUM(COUNTIFS('Planificación 2026-1'!F:F,"HUAURA",'Planificación 2026-1'!X:X,C122,'Planificación 2026-1'!H:H,"PS"))&gt;0,"P04"," ")</f>
        <v xml:space="preserve"> </v>
      </c>
      <c r="BO122" s="58"/>
      <c r="BP122" s="58" t="str">
        <f>IF(SUM(COUNTIFS('Planificación 2026-1'!F:F,"HUAURA",'Planificación 2026-1'!X:X,C122,'Planificación 2026-1'!H:H,"IN"))&gt;0,"P06"," ")</f>
        <v xml:space="preserve"> </v>
      </c>
      <c r="BQ122" s="58" t="str">
        <f>IF(SUM(COUNTIFS('Planificación 2026-1'!F:F,"HUAURA",'Planificación 2026-1'!X:X,C122,'Planificación 2026-1'!H:H,"CA"))&gt;0,"P07"," ")</f>
        <v xml:space="preserve"> </v>
      </c>
      <c r="BR122" s="58" t="str">
        <f>IF(SUM(COUNTIFS('Planificación 2026-1'!F:F,"HUAURA",'Planificación 2026-1'!X:X,C122,'Planificación 2026-1'!H:H,"DE"))&gt;0,"P08"," ")</f>
        <v xml:space="preserve"> </v>
      </c>
      <c r="BS122" s="58" t="str">
        <f>IF(SUM(COUNTIFS('Planificación 2026-1'!F:F,"HUAURA",'Planificación 2026-1'!X:X,C122,'Planificación 2026-1'!H:H,"OB"))&gt;0,"P09"," ")</f>
        <v xml:space="preserve"> </v>
      </c>
      <c r="BT122" s="58" t="str">
        <f>IF(SUM(COUNTIFS('Planificación 2026-1'!F:F,"HUAURA",'Planificación 2026-1'!X:X,C122,'Planificación 2026-1'!H:H,"MH"))&gt;0,"P31"," ")</f>
        <v xml:space="preserve"> </v>
      </c>
      <c r="BU122" s="58" t="str">
        <f>IF(SUM(COUNTIFS('Planificación 2026-1'!F:F,"HUAURA",'Planificación 2026-1'!X:X,C122,'Planificación 2026-1'!H:H,"IC"))&gt;0,"P32"," ")</f>
        <v xml:space="preserve"> </v>
      </c>
      <c r="BV122" s="58" t="str">
        <f>IF(SUM(COUNTIFS('Planificación 2026-1'!F:F,"HUAURA",'Planificación 2026-1'!X:X,C122,'Planificación 2026-1'!H:H,"AR"))&gt;0,"P34"," ")</f>
        <v xml:space="preserve"> </v>
      </c>
      <c r="BW122" s="58" t="str">
        <f>IF(SUM(COUNTIFS('Planificación 2026-1'!F:F,"HUAURA",'Planificación 2026-1'!X:X,C122,'Planificación 2026-1'!H:H,"T1"))&gt;0,"P35"," ")</f>
        <v xml:space="preserve"> </v>
      </c>
      <c r="BX122" s="58" t="str">
        <f>IF(SUM(COUNTIFS('Planificación 2026-1'!F:F,"HUAURA",'Planificación 2026-1'!X:X,C122,'Planificación 2026-1'!H:H,"T3"))&gt;0,"P36"," ")</f>
        <v xml:space="preserve"> </v>
      </c>
      <c r="BY122" s="58" t="str">
        <f>IF(SUM(COUNTIFS('Planificación 2026-1'!F:F,"HUAURA",'Planificación 2026-1'!X:X,C122,'Planificación 2026-1'!H:H,"T2"))&gt;0,"P37"," ")</f>
        <v xml:space="preserve"> </v>
      </c>
      <c r="BZ122" s="58" t="str">
        <f>IF(SUM(COUNTIFS('Planificación 2026-1'!F:F,"HUAURA",'Planificación 2026-1'!X:X,C122,'Planificación 2026-1'!H:H,"AE"))&gt;0,"P38"," ")</f>
        <v xml:space="preserve"> </v>
      </c>
      <c r="CA122" s="58" t="str">
        <f>IF(SUM(COUNTIFS('Planificación 2026-1'!F:F,"HUAURA",'Planificación 2026-1'!X:X,C122,'Planificación 2026-1'!H:H,"T4"))&gt;0,"P55"," ")</f>
        <v xml:space="preserve"> </v>
      </c>
      <c r="CB122" s="59">
        <f>SUMIFS('Planificación 2026-1'!S:S,'Planificación 2026-1'!X:X,C122,'Planificación 2026-1'!H:H,"AF",'Planificación 2026-1'!I:I,"&gt;2")</f>
        <v>0</v>
      </c>
      <c r="CC122" s="59">
        <f>SUMIFS('Planificación 2026-1'!S:S,'Planificación 2026-1'!X:X,C122,'Planificación 2026-1'!H:H,"EN",'Planificación 2026-1'!I:I,"&gt;2")</f>
        <v>0</v>
      </c>
      <c r="CD122" s="59">
        <f>SUMIFS('Planificación 2026-1'!S:S,'Planificación 2026-1'!X:X,C122,'Planificación 2026-1'!H:H,"IS",'Planificación 2026-1'!I:I,"&gt;2")</f>
        <v>0</v>
      </c>
      <c r="CE122" s="59">
        <f>SUMIFS('Planificación 2026-1'!S:S,'Planificación 2026-1'!X:X,C122,'Planificación 2026-1'!H:H,"PS",'Planificación 2026-1'!I:I,"&gt;2")</f>
        <v>0</v>
      </c>
      <c r="CF122" s="59">
        <f>SUMIFS('Planificación 2026-1'!S:S,'Planificación 2026-1'!X:X,C122,'Planificación 2026-1'!H:H,"IN",'Planificación 2026-1'!I:I,"&gt;2")</f>
        <v>0</v>
      </c>
      <c r="CG122" s="59">
        <f>SUMIFS('Planificación 2026-1'!S:S,'Planificación 2026-1'!X:X,C122,'Planificación 2026-1'!H:H,"CA",'Planificación 2026-1'!I:I,"&gt;2")</f>
        <v>0</v>
      </c>
      <c r="CH122" s="59">
        <f>SUMIFS('Planificación 2026-1'!S:S,'Planificación 2026-1'!X:X,C122,'Planificación 2026-1'!H:H,"DE",'Planificación 2026-1'!I:I,"&gt;2")</f>
        <v>0</v>
      </c>
      <c r="CI122" s="59">
        <f>SUMIFS('Planificación 2026-1'!S:S,'Planificación 2026-1'!X:X,C122,'Planificación 2026-1'!H:H,"OB",'Planificación 2026-1'!I:I,"&gt;2")</f>
        <v>0</v>
      </c>
      <c r="CJ122" s="59">
        <f>SUMIFS('Planificación 2026-1'!S:S,'Planificación 2026-1'!X:X,C122,'Planificación 2026-1'!H:H,"MH",'Planificación 2026-1'!I:I,"&gt;2")</f>
        <v>0</v>
      </c>
      <c r="CK122" s="59">
        <f>SUMIFS('Planificación 2026-1'!S:S,'Planificación 2026-1'!X:X,C122,'Planificación 2026-1'!H:H,"IC",'Planificación 2026-1'!I:I,"&gt;2")</f>
        <v>0</v>
      </c>
      <c r="CL122" s="59">
        <f>SUMIFS('Planificación 2026-1'!S:S,'Planificación 2026-1'!X:X,C122,'Planificación 2026-1'!H:H,"AR",'Planificación 2026-1'!I:I,"&gt;2")</f>
        <v>0</v>
      </c>
      <c r="CM122" s="59">
        <f>SUMIFS('Planificación 2026-1'!S:S,'Planificación 2026-1'!X:X,C122,'Planificación 2026-1'!H:H,"AE",'Planificación 2026-1'!I:I,"&gt;2")</f>
        <v>0</v>
      </c>
      <c r="CN122" s="59">
        <f>SUMIFS('Planificación 2026-1'!S:S,'Planificación 2026-1'!X:X,C122,'Planificación 2026-1'!H:H,"T1",'Planificación 2026-1'!I:I,"&gt;2")</f>
        <v>0</v>
      </c>
      <c r="CO122" s="59">
        <f>SUMIFS('Planificación 2026-1'!S:S,'Planificación 2026-1'!X:X,C122,'Planificación 2026-1'!H:H,"T3",'Planificación 2026-1'!I:I,"&gt;2")</f>
        <v>0</v>
      </c>
      <c r="CP122" s="59">
        <f>SUMIFS('Planificación 2026-1'!S:S,'Planificación 2026-1'!X:X,C122,'Planificación 2026-1'!H:H,"T2",'Planificación 2026-1'!I:I,"&gt;2")</f>
        <v>0</v>
      </c>
      <c r="CQ122" s="59">
        <f>SUMIFS('Planificación 2026-1'!S:S,'Planificación 2026-1'!X:X,C122,'Planificación 2026-1'!H:H,"T4",'Planificación 2026-1'!I:I,"&gt;2")</f>
        <v>0</v>
      </c>
      <c r="CR122" s="59">
        <f>SUMIFS('Planificación 2026-1'!S:S,'Planificación 2026-1'!X:X,C122,'Planificación 2026-1'!H:H,"AF",'Planificación 2026-1'!I:I,"&lt;3")</f>
        <v>0</v>
      </c>
      <c r="CS122" s="59">
        <f>SUMIFS('Planificación 2026-1'!S:S,'Planificación 2026-1'!X:X,C122,'Planificación 2026-1'!H:H,"EN",'Planificación 2026-1'!I:I,"&lt;3")</f>
        <v>0</v>
      </c>
      <c r="CT122" s="59">
        <f>SUMIFS('Planificación 2026-1'!S:S,'Planificación 2026-1'!X:X,C122,'Planificación 2026-1'!H:H,"IS",'Planificación 2026-1'!I:I,"&lt;3")</f>
        <v>0</v>
      </c>
      <c r="CU122" s="59">
        <f>SUMIFS('Planificación 2026-1'!S:S,'Planificación 2026-1'!X:X,C122,'Planificación 2026-1'!H:H,"PS",'Planificación 2026-1'!I:I,"&lt;3")</f>
        <v>0</v>
      </c>
      <c r="CV122" s="59">
        <f>SUMIFS('Planificación 2026-1'!S:S,'Planificación 2026-1'!X:X,C122,'Planificación 2026-1'!H:H,"IN",'Planificación 2026-1'!I:I,"&lt;3")</f>
        <v>0</v>
      </c>
      <c r="CW122" s="59">
        <f>SUMIFS('Planificación 2026-1'!S:S,'Planificación 2026-1'!X:X,C122,'Planificación 2026-1'!H:H,"CA",'Planificación 2026-1'!I:I,"&lt;3")</f>
        <v>0</v>
      </c>
      <c r="CX122" s="59">
        <f>SUMIFS('Planificación 2026-1'!S:S,'Planificación 2026-1'!X:X,C122,'Planificación 2026-1'!H:H,"DE",'Planificación 2026-1'!I:I,"&lt;3")</f>
        <v>0</v>
      </c>
      <c r="CY122" s="59">
        <f>SUMIFS('Planificación 2026-1'!S:S,'Planificación 2026-1'!X:X,C122,'Planificación 2026-1'!H:H,"OB",'Planificación 2026-1'!I:I,"&lt;3")</f>
        <v>8</v>
      </c>
      <c r="CZ122" s="59">
        <f>SUMIFS('Planificación 2026-1'!S:S,'Planificación 2026-1'!X:X,C122,'Planificación 2026-1'!H:H,"MH",'Planificación 2026-1'!I:I,"&lt;3")</f>
        <v>0</v>
      </c>
      <c r="DA122" s="59">
        <f>SUMIFS('Planificación 2026-1'!S:S,'Planificación 2026-1'!X:X,C122,'Planificación 2026-1'!H:H,"IC",'Planificación 2026-1'!I:I,"&lt;3")</f>
        <v>0</v>
      </c>
      <c r="DB122" s="59">
        <f>SUMIFS('Planificación 2026-1'!S:S,'Planificación 2026-1'!X:X,C122,'Planificación 2026-1'!H:H,"AR",'Planificación 2026-1'!I:I,"&lt;3")</f>
        <v>0</v>
      </c>
      <c r="DC122" s="59">
        <f>SUMIFS('Planificación 2026-1'!S:S,'Planificación 2026-1'!X:X,C122,'Planificación 2026-1'!H:H,"AE",'Planificación 2026-1'!I:I,"&lt;3")</f>
        <v>0</v>
      </c>
      <c r="DD122" s="59">
        <f>SUMIFS('Planificación 2026-1'!S:S,'Planificación 2026-1'!X:X,C122,'Planificación 2026-1'!H:H,"T1",'Planificación 2026-1'!I:I,"&lt;3")</f>
        <v>0</v>
      </c>
      <c r="DE122" s="59">
        <f>SUMIFS('Planificación 2026-1'!S:S,'Planificación 2026-1'!X:X,C122,'Planificación 2026-1'!H:H,"T3",'Planificación 2026-1'!I:I,"&lt;3")</f>
        <v>0</v>
      </c>
      <c r="DF122" s="59">
        <f>SUMIFS('Planificación 2026-1'!S:S,'Planificación 2026-1'!X:X,C122,'Planificación 2026-1'!H:H,"T2",'Planificación 2026-1'!I:I,"&lt;3")</f>
        <v>0</v>
      </c>
      <c r="DG122" s="59">
        <f>SUMIFS('Planificación 2026-1'!S:S,'Planificación 2026-1'!X:X,C122,'Planificación 2026-1'!H:H,"T4",'Planificación 2026-1'!I:I,"&lt;3")</f>
        <v>0</v>
      </c>
      <c r="DH122" s="58" t="str">
        <f t="shared" ref="DH122:DH181" si="41">TRIM(CONCATENATE(L122,M122,N122,O122,P122,Q122,R122,S122,T122,U122,V122,W122,X122,Y122,Z122,AA122,AB122))</f>
        <v/>
      </c>
      <c r="DI122" s="27">
        <f>IF(C122="","",SUMIFS('Planificación 2026-1'!S:S,'Planificación 2026-1'!X:X,C122,'Planificación 2026-1'!F:F,"PRINCIPAL",'Planificación 2026-1'!Y:Y,"VIRTUAL"))</f>
        <v>0</v>
      </c>
      <c r="DJ122" s="27">
        <f>IF(C122="","",SUMIFS('Planificación 2026-1'!S:S,'Planificación 2026-1'!X:X,C122,'Planificación 2026-1'!F:F,"PRINCIPAL",'Planificación 2026-1'!Y:Y,"PRESENCIAL"))</f>
        <v>0</v>
      </c>
      <c r="DK122" s="27">
        <f>IF(C122="","",SUMIFS('Planificación 2026-1'!S:S,'Planificación 2026-1'!X:X,C122,'Planificación 2026-1'!F:F,"PRINCIPAL",'Planificación 2026-1'!Y:Y,"HIBRIDO PRESENCIAL"))</f>
        <v>0</v>
      </c>
      <c r="DL122" s="58" t="str">
        <f t="shared" ref="DL122:DL181" si="42">TRIM(CONCATENATE(AC122,AD122,AE122,AF122,AG122,AH122,AI122,AJ122,AK122,AL122,AM122,AN122,AO122,AP122,AQ122,AR122,AS122))</f>
        <v/>
      </c>
      <c r="DM122" s="58">
        <f>IF(C122="","",SUMIFS('Planificación 2026-1'!S:S,'Planificación 2026-1'!X:X,C122,'Planificación 2026-1'!F:F,"FILIAL",'Planificación 2026-1'!Y:Y,"VIRTUAL"))</f>
        <v>0</v>
      </c>
      <c r="DN122" s="60">
        <f>IF(C122="","",SUMIFS('Planificación 2026-1'!S:S,'Planificación 2026-1'!X:X,C122,'Planificación 2026-1'!F:F,"FILIAL",'Planificación 2026-1'!Y:Y,"PRESENCIAL"))</f>
        <v>0</v>
      </c>
      <c r="DO122" s="29">
        <f>IF(C122="","",SUMIFS('Planificación 2026-1'!S:S,'Planificación 2026-1'!X:X,C122,'Planificación 2026-1'!F:F,"FILIAL",'Planificación 2026-1'!Y:Y,"HIBRIDO PRESENCIAL"))</f>
        <v>0</v>
      </c>
      <c r="DP122" s="61" t="str">
        <f t="shared" ref="DP122:DP181" si="43">TRIM(CONCATENATE(AT122,AU122,AV122,AW122,AX122,AY122,AZ122,BA122,BB122,BC122,BD122,BE122,BF122,BG122,BH122,BI122,BJ122))</f>
        <v>P09</v>
      </c>
      <c r="DQ122" s="58">
        <f>IF(C122="","",SUMIFS('Planificación 2026-1'!S:S,'Planificación 2026-1'!X:X,C122,'Planificación 2026-1'!F:F,"SUNAMPE",'Planificación 2026-1'!Y:Y,"VIRTUAL"))</f>
        <v>0</v>
      </c>
      <c r="DR122" s="29">
        <f>IF(C122="","",SUMIFS('Planificación 2026-1'!S:S,'Planificación 2026-1'!X:X,C122,'Planificación 2026-1'!F:F,"SUNAMPE",'Planificación 2026-1'!Y:Y,"PRESENCIAL"))</f>
        <v>8</v>
      </c>
      <c r="DS122" s="61" t="str">
        <f t="shared" ref="DS122:DS181" si="44">TRIM(CONCATENATE(BK122,BL122,BM122,BN122,BO122,BP122,BQ122,BR122,BS122,BT122,BU122,BV122,BW122,BX122,BY122,BZ122,CA122))</f>
        <v/>
      </c>
      <c r="DT122" s="58">
        <f>IF(C122="","",SUMIFS('Planificación 2026-1'!S:S,'Planificación 2026-1'!X:X,C122,'Planificación 2026-1'!F:F,"HUAURA",'Planificación 2026-1'!Y:Y,"VIRTUAL"))</f>
        <v>0</v>
      </c>
      <c r="DU122" s="29">
        <f>IF(C122="","",SUMIFS('Planificación 2026-1'!S:S,'Planificación 2026-1'!X:X,C122,'Planificación 2026-1'!F:F,"HUAURA",'Planificación 2026-1'!Y:Y,"PRESENCIAL"))</f>
        <v>0</v>
      </c>
      <c r="DV122" s="32">
        <f>SUMIFS('Planificación 2026-1'!S:S,'Planificación 2026-1'!X:X,C122,'Planificación 2026-1'!F:F,"PRINCIPAL",'Planificación 2026-1'!Y:Y,"VIRTUAL",'Planificación 2026-1'!I:I,"&gt;2")</f>
        <v>0</v>
      </c>
      <c r="DW122" s="32">
        <f>SUMIFS('Planificación 2026-1'!S:S,'Planificación 2026-1'!X:X,C122,'Planificación 2026-1'!F:F,"PRINCIPAL",'Planificación 2026-1'!Y:Y,"&lt;&gt;VIRTUAL",'Planificación 2026-1'!I:I,"&gt;2")</f>
        <v>0</v>
      </c>
      <c r="DX122" s="32">
        <f>SUMIFS('Planificación 2026-1'!S:S,'Planificación 2026-1'!X:X,C122,'Planificación 2026-1'!F:F,"SUNAMPE",'Planificación 2026-1'!Y:Y,"VIRTUAL",'Planificación 2026-1'!I:I,"&gt;2")</f>
        <v>0</v>
      </c>
      <c r="DY122" s="32">
        <f>SUMIFS('Planificación 2026-1'!S:S,'Planificación 2026-1'!X:X,C122,'Planificación 2026-1'!F:F,"SUNAMPE",'Planificación 2026-1'!Y:Y,"&lt;&gt;VIRTUAL",'Planificación 2026-1'!I:I,"&gt;2")</f>
        <v>0</v>
      </c>
      <c r="DZ122" s="32">
        <f>SUMIFS('Planificación 2026-1'!S:S,'Planificación 2026-1'!X:X,C122,'Planificación 2026-1'!F:F,"FILIAL",'Planificación 2026-1'!Y:Y,"VIRTUAL",'Planificación 2026-1'!I:I,"&gt;2")</f>
        <v>0</v>
      </c>
      <c r="EA122" s="32">
        <f>SUMIFS('Planificación 2026-1'!S:S,'Planificación 2026-1'!X:X,C122,'Planificación 2026-1'!F:F,"FILIAL",'Planificación 2026-1'!Y:Y,"&lt;&gt;VIRTUAL",'Planificación 2026-1'!I:I,"&gt;2")</f>
        <v>0</v>
      </c>
      <c r="EB122" s="32">
        <f>SUMIFS('Planificación 2026-1'!S:S,'Planificación 2026-1'!X:X,C122,'Planificación 2026-1'!F:F,"PORUMA",'Planificación 2026-1'!Y:Y,"VIRTUAL",'Planificación 2026-1'!I:I,"&gt;2")</f>
        <v>0</v>
      </c>
      <c r="EC122" s="32">
        <f>SUMIFS('Planificación 2026-1'!S:S,'Planificación 2026-1'!X:X,C122,'Planificación 2026-1'!F:F,"PORUMA",'Planificación 2026-1'!Y:Y,"&lt;&gt;VIRTUAL",'Planificación 2026-1'!I:I,"&gt;2")</f>
        <v>0</v>
      </c>
      <c r="ED122" s="32">
        <f>SUMIFS('Planificación 2026-1'!S:S,'Planificación 2026-1'!X:X,C122,'Planificación 2026-1'!F:F,"HUAURA",'Planificación 2026-1'!Y:Y,"VIRTUAL",'Planificación 2026-1'!I:I,"&gt;2")</f>
        <v>0</v>
      </c>
      <c r="EE122" s="32">
        <f>SUMIFS('Planificación 2026-1'!S:S,'Planificación 2026-1'!X:X,C122,'Planificación 2026-1'!F:F,"HUAURA",'Planificación 2026-1'!Y:Y,"&lt;&gt;VIRTUAL",'Planificación 2026-1'!I:I,"&gt;2")</f>
        <v>0</v>
      </c>
      <c r="EF122" s="32">
        <f>SUMIFS('Planificación 2026-1'!S:S,'Planificación 2026-1'!X:X,C122,'Planificación 2026-1'!F:F,"PRINCIPAL",'Planificación 2026-1'!Y:Y,"VIRTUAL",'Planificación 2026-1'!I:I,"&lt;3")</f>
        <v>0</v>
      </c>
      <c r="EG122" s="32">
        <f>SUMIFS('Planificación 2026-1'!S:S,'Planificación 2026-1'!X:X,C122,'Planificación 2026-1'!F:F,"PRINCIPAL",'Planificación 2026-1'!Y:Y,"&lt;&gt;VIRTUAL",'Planificación 2026-1'!I:I,"&lt;3")</f>
        <v>0</v>
      </c>
      <c r="EH122" s="32">
        <f>SUMIFS('Planificación 2026-1'!S:S,'Planificación 2026-1'!X:X,C122,'Planificación 2026-1'!F:F,"SUNAMPE",'Planificación 2026-1'!Y:Y,"VIRTUAL",'Planificación 2026-1'!I:I,"&lt;3")</f>
        <v>0</v>
      </c>
      <c r="EI122" s="32">
        <f>SUMIFS('Planificación 2026-1'!S:S,'Planificación 2026-1'!X:X,C122,'Planificación 2026-1'!F:F,"SUNAMPE",'Planificación 2026-1'!Y:Y,"&lt;&gt;VIRTUAL",'Planificación 2026-1'!I:I,"&lt;3")</f>
        <v>8</v>
      </c>
      <c r="EJ122" s="32">
        <f>SUMIFS('Planificación 2026-1'!S:S,'Planificación 2026-1'!X:X,C122,'Planificación 2026-1'!F:F,"FILIAL",'Planificación 2026-1'!Y:Y,"VIRTUAL",'Planificación 2026-1'!I:I,"&lt;3")</f>
        <v>0</v>
      </c>
      <c r="EK122" s="32">
        <f>SUMIFS('Planificación 2026-1'!S:S,'Planificación 2026-1'!X:X,C122,'Planificación 2026-1'!F:F,"FILIAL",'Planificación 2026-1'!Y:Y,"&lt;&gt;VIRTUAL",'Planificación 2026-1'!I:I,"&lt;3")</f>
        <v>0</v>
      </c>
      <c r="EL122" s="32">
        <f>SUMIFS('Planificación 2026-1'!S:S,'Planificación 2026-1'!X:X,C122,'Planificación 2026-1'!F:F,"PORUMA",'Planificación 2026-1'!Y:Y,"VIRTUAL",'Planificación 2026-1'!I:I,"&lt;3")</f>
        <v>0</v>
      </c>
      <c r="EM122" s="32">
        <f>SUMIFS('Planificación 2026-1'!S:S,'Planificación 2026-1'!X:X,C122,'Planificación 2026-1'!F:F,"PORUMA",'Planificación 2026-1'!Y:Y,"&lt;&gt;VIRTUAL",'Planificación 2026-1'!I:I,"&lt;3")</f>
        <v>0</v>
      </c>
      <c r="EN122" s="32">
        <f>SUMIFS('Planificación 2026-1'!S:S,'Planificación 2026-1'!X:X,C122,'Planificación 2026-1'!F:F,"HUAURA",'Planificación 2026-1'!Y:Y,"VIRTUAL",'Planificación 2026-1'!I:I,"&lt;3")</f>
        <v>0</v>
      </c>
      <c r="EO122" s="32">
        <f>SUMIFS('Planificación 2026-1'!S:S,'Planificación 2026-1'!X:X,C122,'Planificación 2026-1'!F:F,"HUAURA",'Planificación 2026-1'!Y:Y,"&lt;&gt;VIRTUAL",'Planificación 2026-1'!I:I,"&lt;3")</f>
        <v>0</v>
      </c>
      <c r="EP122" s="32">
        <f t="shared" si="32"/>
        <v>0</v>
      </c>
      <c r="EQ122" s="32">
        <f t="shared" si="36"/>
        <v>0</v>
      </c>
      <c r="ER122" s="32">
        <f t="shared" si="37"/>
        <v>0</v>
      </c>
      <c r="ES122" s="32">
        <f t="shared" si="38"/>
        <v>0</v>
      </c>
      <c r="ET122" s="32">
        <f t="shared" si="39"/>
        <v>8</v>
      </c>
      <c r="EU122" s="32">
        <f t="shared" si="40"/>
        <v>8</v>
      </c>
      <c r="EV122" s="32" t="b">
        <f>EXACT(EU122,E122)</f>
        <v>1</v>
      </c>
      <c r="EW122" s="32"/>
      <c r="EX122" s="32">
        <f t="shared" si="33"/>
        <v>0</v>
      </c>
      <c r="EY122" s="32">
        <f t="shared" si="34"/>
        <v>8</v>
      </c>
      <c r="EZ122" s="32" t="b">
        <f>EXACT(SUM(EX122:EY122),E122)</f>
        <v>1</v>
      </c>
      <c r="FA122" s="32" t="str">
        <f t="shared" si="35"/>
        <v/>
      </c>
      <c r="FB122" s="32" t="str">
        <f t="shared" ref="FB122:FB181" si="45">IF(EX122=0,"PRESENCIAL",IF(EY122=0,"VIRTUAL",IF(EX122&gt;EY122,"MAS VIRTUAL",IF(EY122&gt;EX122,"MAS PRESENCIAL","AMBOS"))))</f>
        <v>PRESENCIAL</v>
      </c>
    </row>
    <row r="123" spans="1:158">
      <c r="A123" s="33"/>
      <c r="B123" s="66">
        <v>120</v>
      </c>
      <c r="C123" s="32" t="s">
        <v>327</v>
      </c>
      <c r="D123" s="429">
        <v>44481285</v>
      </c>
      <c r="E123" s="62">
        <f>SUMIF('Planificación 2026-1'!X:X,C123,'Planificación 2026-1'!S:S)</f>
        <v>12</v>
      </c>
      <c r="F123" s="63" t="s">
        <v>203</v>
      </c>
      <c r="G123" s="454" t="s">
        <v>200</v>
      </c>
      <c r="H123" s="64" t="s">
        <v>38</v>
      </c>
      <c r="I123" s="64" t="s">
        <v>150</v>
      </c>
      <c r="J123" s="32" t="s">
        <v>181</v>
      </c>
      <c r="K123" s="32" t="s">
        <v>150</v>
      </c>
      <c r="L123" s="57" t="str">
        <f>IF(SUM(COUNTIFS('Planificación 2026-1'!F:F,"PRINCIPAL",'Planificación 2026-1'!X:X,C123,'Planificación 2026-1'!H:H,"AF"))&gt;0,"P01"," ")</f>
        <v xml:space="preserve"> </v>
      </c>
      <c r="M123" s="58" t="str">
        <f>IF(SUM(COUNTIFS('Planificación 2026-1'!F:F,"PRINCIPAL",'Planificación 2026-1'!X:X,C123,'Planificación 2026-1'!H:H,"EN"))&gt;0,"P02"," ")</f>
        <v>P02</v>
      </c>
      <c r="N123" s="58" t="str">
        <f>IF(SUM(COUNTIFS('Planificación 2026-1'!F:F,"PRINCIPAL",'Planificación 2026-1'!X:X,C123,'Planificación 2026-1'!H:H,"IS"))&gt;0,"P03"," ")</f>
        <v xml:space="preserve"> </v>
      </c>
      <c r="O123" s="58" t="str">
        <f>IF(SUM(COUNTIFS('Planificación 2026-1'!F:F,"PRINCIPAL",'Planificación 2026-1'!X:X,C123,'Planificación 2026-1'!H:H,"PS"))&gt;0,"P04"," ")</f>
        <v xml:space="preserve"> </v>
      </c>
      <c r="P123" s="58"/>
      <c r="Q123" s="58" t="str">
        <f>IF(SUM(COUNTIFS('Planificación 2026-1'!F:F,"PRINCIPAL",'Planificación 2026-1'!X:X,C123,'Planificación 2026-1'!H:H,"IN"))&gt;0,"P06"," ")</f>
        <v xml:space="preserve"> </v>
      </c>
      <c r="R123" s="58" t="str">
        <f>IF(SUM(COUNTIFS('Planificación 2026-1'!F:F,"PRINCIPAL",'Planificación 2026-1'!X:X,C123,'Planificación 2026-1'!H:H,"CA"))&gt;0,"P07"," ")</f>
        <v xml:space="preserve"> </v>
      </c>
      <c r="S123" s="58" t="str">
        <f>IF(SUM(COUNTIFS('Planificación 2026-1'!F:F,"PRINCIPAL",'Planificación 2026-1'!X:X,C123,'Planificación 2026-1'!H:H,"DE"))&gt;0,"P08"," ")</f>
        <v xml:space="preserve"> </v>
      </c>
      <c r="T123" s="58" t="str">
        <f>IF(SUM(COUNTIFS('Planificación 2026-1'!F:F,"PRINCIPAL",'Planificación 2026-1'!X:X,C123,'Planificación 2026-1'!H:H,"OB"))&gt;0,"P09"," ")</f>
        <v xml:space="preserve"> </v>
      </c>
      <c r="U123" s="58" t="str">
        <f>IF(SUM(COUNTIFS('Planificación 2026-1'!F:F,"PRINCIPAL",'Planificación 2026-1'!X:X,C123,'Planificación 2026-1'!H:H,"MH"))&gt;0,"P31"," ")</f>
        <v xml:space="preserve"> </v>
      </c>
      <c r="V123" s="58" t="str">
        <f>IF(SUM(COUNTIFS('Planificación 2026-1'!F:F,"PRINCIPAL",'Planificación 2026-1'!X:X,C123,'Planificación 2026-1'!H:H,"IC"))&gt;0,"P32"," ")</f>
        <v xml:space="preserve"> </v>
      </c>
      <c r="W123" s="58" t="str">
        <f>IF(SUM(COUNTIFS('Planificación 2026-1'!F:F,"PRINCIPAL",'Planificación 2026-1'!X:X,C123,'Planificación 2026-1'!H:H,"AR"))&gt;0,"P34"," ")</f>
        <v xml:space="preserve"> </v>
      </c>
      <c r="X123" s="58" t="str">
        <f>IF(SUM(COUNTIFS('Planificación 2026-1'!F:F,"PRINCIPAL",'Planificación 2026-1'!X:X,C123,'Planificación 2026-1'!H:H,"T1"))&gt;0,"P35"," ")</f>
        <v xml:space="preserve"> </v>
      </c>
      <c r="Y123" s="58" t="str">
        <f>IF(SUM(COUNTIFS('Planificación 2026-1'!F:F,"PRINCIPAL",'Planificación 2026-1'!X:X,C123,'Planificación 2026-1'!H:H,"T3"))&gt;0,"P36"," ")</f>
        <v xml:space="preserve"> </v>
      </c>
      <c r="Z123" s="58" t="str">
        <f>IF(SUM(COUNTIFS('Planificación 2026-1'!F:F,"PRINCIPAL",'Planificación 2026-1'!X:X,C123,'Planificación 2026-1'!H:H,"T2"))&gt;0,"P37"," ")</f>
        <v xml:space="preserve"> </v>
      </c>
      <c r="AA123" s="58" t="str">
        <f>IF(SUM(COUNTIFS('Planificación 2026-1'!F:F,"PRINCIPAL",'Planificación 2026-1'!X:X,C123,'Planificación 2026-1'!H:H,"AE"))&gt;0,"P38"," ")</f>
        <v xml:space="preserve"> </v>
      </c>
      <c r="AB123" s="58" t="str">
        <f>IF(SUM(COUNTIFS('Planificación 2026-1'!F:F,"PRINCIPAL",'Planificación 2026-1'!X:X,C123,'Planificación 2026-1'!H:H,"T4"))&gt;0,"P55"," ")</f>
        <v xml:space="preserve"> </v>
      </c>
      <c r="AC123" s="58" t="str">
        <f>IF(SUM(COUNTIFS('Planificación 2026-1'!F:F,"FILIAL",'Planificación 2026-1'!X:X,C123,'Planificación 2026-1'!H:H,"AF"))&gt;0," P01"," ")</f>
        <v xml:space="preserve"> </v>
      </c>
      <c r="AD123" s="58" t="str">
        <f>IF(SUM(COUNTIFS('Planificación 2026-1'!F:F,"FILIAL",'Planificación 2026-1'!X:X,C123,'Planificación 2026-1'!H:H,"EN"))&gt;0,"P02"," ")</f>
        <v xml:space="preserve"> </v>
      </c>
      <c r="AE123" s="58" t="str">
        <f>IF(SUM(COUNTIFS('Planificación 2026-1'!F:F,"FILIAL",'Planificación 2026-1'!X:X,C123,'Planificación 2026-1'!H:H,"IS"))&gt;0,"P03"," ")</f>
        <v xml:space="preserve"> </v>
      </c>
      <c r="AF123" s="58" t="str">
        <f>IF(SUM(COUNTIFS('Planificación 2026-1'!F:F,"FILIAL",'Planificación 2026-1'!X:X,C123,'Planificación 2026-1'!H:H,"PS"))&gt;0,"P04"," ")</f>
        <v xml:space="preserve"> </v>
      </c>
      <c r="AG123" s="58"/>
      <c r="AH123" s="58" t="str">
        <f>IF(SUM(COUNTIFS('Planificación 2026-1'!F:F,"FILIAL",'Planificación 2026-1'!X:X,C123,'Planificación 2026-1'!H:H,"IN"))&gt;0,"P06"," ")</f>
        <v xml:space="preserve"> </v>
      </c>
      <c r="AI123" s="58" t="str">
        <f>IF(SUM(COUNTIFS('Planificación 2026-1'!F:F,"FILIAL",'Planificación 2026-1'!X:X,C123,'Planificación 2026-1'!H:H,"CA"))&gt;0,"P07"," ")</f>
        <v xml:space="preserve"> </v>
      </c>
      <c r="AJ123" s="58" t="str">
        <f>IF(SUM(COUNTIFS('Planificación 2026-1'!F:F,"FILIAL",'Planificación 2026-1'!X:X,C123,'Planificación 2026-1'!H:H,"DE"))&gt;0,"P08"," ")</f>
        <v xml:space="preserve"> </v>
      </c>
      <c r="AK123" s="58" t="str">
        <f>IF(SUM(COUNTIFS('Planificación 2026-1'!F:F,"FILIAL",'Planificación 2026-1'!X:X,C123,'Planificación 2026-1'!H:H,"OB"))&gt;0,"P09"," ")</f>
        <v xml:space="preserve"> </v>
      </c>
      <c r="AL123" s="58" t="str">
        <f>IF(SUM(COUNTIFS('Planificación 2026-1'!F:F,"FILIAL",'Planificación 2026-1'!X:X,C123,'Planificación 2026-1'!H:H,"MH"))&gt;0,"P31"," ")</f>
        <v xml:space="preserve"> </v>
      </c>
      <c r="AM123" s="58" t="str">
        <f>IF(SUM(COUNTIFS('Planificación 2026-1'!F:F,"FILIAL",'Planificación 2026-1'!X:X,C123,'Planificación 2026-1'!H:H,"IC"))&gt;0,"P32"," ")</f>
        <v xml:space="preserve"> </v>
      </c>
      <c r="AN123" s="58" t="str">
        <f>IF(SUM(COUNTIFS('Planificación 2026-1'!F:F,"FILIAL",'Planificación 2026-1'!X:X,C123,'Planificación 2026-1'!H:H,"AR"))&gt;0,"P34"," ")</f>
        <v xml:space="preserve"> </v>
      </c>
      <c r="AO123" s="58" t="str">
        <f>IF(SUM(COUNTIFS('Planificación 2026-1'!F:F,"FILIAL",'Planificación 2026-1'!X:X,C123,'Planificación 2026-1'!H:H,"T1"))&gt;0,"P35"," ")</f>
        <v xml:space="preserve"> </v>
      </c>
      <c r="AP123" s="58" t="str">
        <f>IF(SUM(COUNTIFS('Planificación 2026-1'!F:F,"FILIAL",'Planificación 2026-1'!X:X,C123,'Planificación 2026-1'!H:H,"T3"))&gt;0,"P36"," ")</f>
        <v xml:space="preserve"> </v>
      </c>
      <c r="AQ123" s="58" t="str">
        <f>IF(SUM(COUNTIFS('Planificación 2026-1'!F:F,"FILIAL",'Planificación 2026-1'!X:X,C123,'Planificación 2026-1'!H:H,"T2"))&gt;0,"P37"," ")</f>
        <v xml:space="preserve"> </v>
      </c>
      <c r="AR123" s="58" t="str">
        <f>IF(SUM(COUNTIFS('Planificación 2026-1'!F:F,"FILIAL",'Planificación 2026-1'!X:X,C123,'Planificación 2026-1'!H:H,"AE"))&gt;0,"P38"," ")</f>
        <v xml:space="preserve"> </v>
      </c>
      <c r="AS123" s="58" t="str">
        <f>IF(SUM(COUNTIFS('Planificación 2026-1'!F:F,"FILIAL",'Planificación 2026-1'!X:X,C123,'Planificación 2026-1'!H:H,"T4"))&gt;0,"P55"," ")</f>
        <v xml:space="preserve"> </v>
      </c>
      <c r="AT123" s="58" t="str">
        <f>IF(SUM(COUNTIFS('Planificación 2026-1'!F:F,"SUNAMPE",'Planificación 2026-1'!X:X,C123,'Planificación 2026-1'!H:H,"AF"))&gt;0," P01"," ")</f>
        <v xml:space="preserve"> </v>
      </c>
      <c r="AU123" s="58" t="str">
        <f>IF(SUM(COUNTIFS('Planificación 2026-1'!F:F,"SUNAMPE",'Planificación 2026-1'!X:X,C123,'Planificación 2026-1'!H:H,"EN"))&gt;0,"P02"," ")</f>
        <v xml:space="preserve"> </v>
      </c>
      <c r="AV123" s="58" t="str">
        <f>IF(SUM(COUNTIFS('Planificación 2026-1'!F:F,"SUNAMPE",'Planificación 2026-1'!X:X,C123,'Planificación 2026-1'!H:H,"IS"))&gt;0,"P03"," ")</f>
        <v xml:space="preserve"> </v>
      </c>
      <c r="AW123" s="58" t="str">
        <f>IF(SUM(COUNTIFS('Planificación 2026-1'!F:F,"SUNAMPE",'Planificación 2026-1'!X:X,C123,'Planificación 2026-1'!H:H,"PS"))&gt;0,"P04"," ")</f>
        <v xml:space="preserve"> </v>
      </c>
      <c r="AX123" s="58"/>
      <c r="AY123" s="58" t="str">
        <f>IF(SUM(COUNTIFS('Planificación 2026-1'!F:F,"SUNAMPE",'Planificación 2026-1'!X:X,C123,'Planificación 2026-1'!H:H,"IN"))&gt;0,"P06"," ")</f>
        <v xml:space="preserve"> </v>
      </c>
      <c r="AZ123" s="58" t="str">
        <f>IF(SUM(COUNTIFS('Planificación 2026-1'!F:F,"SUNAMPE",'Planificación 2026-1'!X:X,C123,'Planificación 2026-1'!H:H,"CA"))&gt;0,"P07"," ")</f>
        <v xml:space="preserve"> </v>
      </c>
      <c r="BA123" s="58" t="str">
        <f>IF(SUM(COUNTIFS('Planificación 2026-1'!F:F,"SUNAMPE",'Planificación 2026-1'!X:X,C123,'Planificación 2026-1'!H:H,"DE"))&gt;0,"P08"," ")</f>
        <v xml:space="preserve"> </v>
      </c>
      <c r="BB123" s="58" t="str">
        <f>IF(SUM(COUNTIFS('Planificación 2026-1'!F:F,"SUNAMPE",'Planificación 2026-1'!X:X,C123,'Planificación 2026-1'!H:H,"OB"))&gt;0,"P09"," ")</f>
        <v xml:space="preserve"> </v>
      </c>
      <c r="BC123" s="58" t="str">
        <f>IF(SUM(COUNTIFS('Planificación 2026-1'!F:F,"SUNAMPE",'Planificación 2026-1'!X:X,C123,'Planificación 2026-1'!H:H,"MH"))&gt;0,"P31"," ")</f>
        <v xml:space="preserve"> </v>
      </c>
      <c r="BD123" s="58" t="str">
        <f>IF(SUM(COUNTIFS('Planificación 2026-1'!F:F,"SUNAMPE",'Planificación 2026-1'!X:X,C123,'Planificación 2026-1'!H:H,"IC"))&gt;0,"P32"," ")</f>
        <v xml:space="preserve"> </v>
      </c>
      <c r="BE123" s="58" t="str">
        <f>IF(SUM(COUNTIFS('Planificación 2026-1'!F:F,"SUNAMPE",'Planificación 2026-1'!X:X,C123,'Planificación 2026-1'!H:H,"AR"))&gt;0,"P34"," ")</f>
        <v xml:space="preserve"> </v>
      </c>
      <c r="BF123" s="58" t="str">
        <f>IF(SUM(COUNTIFS('Planificación 2026-1'!F:F,"SUNAMPE",'Planificación 2026-1'!X:X,C123,'Planificación 2026-1'!H:H,"T1"))&gt;0,"P35"," ")</f>
        <v xml:space="preserve"> </v>
      </c>
      <c r="BG123" s="58" t="str">
        <f>IF(SUM(COUNTIFS('Planificación 2026-1'!F:F,"SUNAMPE",'Planificación 2026-1'!X:X,C123,'Planificación 2026-1'!H:H,"T3"))&gt;0,"P36"," ")</f>
        <v xml:space="preserve"> </v>
      </c>
      <c r="BH123" s="58" t="str">
        <f>IF(SUM(COUNTIFS('Planificación 2026-1'!F:F,"SUNAMPE",'Planificación 2026-1'!X:X,C123,'Planificación 2026-1'!H:H,"T2"))&gt;0,"P37"," ")</f>
        <v xml:space="preserve"> </v>
      </c>
      <c r="BI123" s="58" t="str">
        <f>IF(SUM(COUNTIFS('Planificación 2026-1'!F:F,"SUNAMPE",'Planificación 2026-1'!X:X,C123,'Planificación 2026-1'!H:H,"AE"))&gt;0,"P38"," ")</f>
        <v xml:space="preserve"> </v>
      </c>
      <c r="BJ123" s="58" t="str">
        <f>IF(SUM(COUNTIFS('Planificación 2026-1'!F:F,"SUNAMPE",'Planificación 2026-1'!X:X,C123,'Planificación 2026-1'!H:H,"T4"))&gt;0,"P55"," ")</f>
        <v xml:space="preserve"> </v>
      </c>
      <c r="BK123" s="58" t="str">
        <f>IF(SUM(COUNTIFS('Planificación 2026-1'!F:F,"HUAURA",'Planificación 2026-1'!X:X,C123,'Planificación 2026-1'!H:H,"AF"))&gt;0," P01"," ")</f>
        <v xml:space="preserve"> </v>
      </c>
      <c r="BL123" s="58" t="str">
        <f>IF(SUM(COUNTIFS('Planificación 2026-1'!F:F,"HUAURA",'Planificación 2026-1'!X:X,C123,'Planificación 2026-1'!H:H,"EN"))&gt;0,"P02"," ")</f>
        <v xml:space="preserve"> </v>
      </c>
      <c r="BM123" s="58" t="str">
        <f>IF(SUM(COUNTIFS('Planificación 2026-1'!F:F,"HUAURA",'Planificación 2026-1'!X:X,C123,'Planificación 2026-1'!H:H,"IS"))&gt;0,"P03"," ")</f>
        <v xml:space="preserve"> </v>
      </c>
      <c r="BN123" s="58" t="str">
        <f>IF(SUM(COUNTIFS('Planificación 2026-1'!F:F,"HUAURA",'Planificación 2026-1'!X:X,C123,'Planificación 2026-1'!H:H,"PS"))&gt;0,"P04"," ")</f>
        <v xml:space="preserve"> </v>
      </c>
      <c r="BO123" s="58"/>
      <c r="BP123" s="58" t="str">
        <f>IF(SUM(COUNTIFS('Planificación 2026-1'!F:F,"HUAURA",'Planificación 2026-1'!X:X,C123,'Planificación 2026-1'!H:H,"IN"))&gt;0,"P06"," ")</f>
        <v xml:space="preserve"> </v>
      </c>
      <c r="BQ123" s="58" t="str">
        <f>IF(SUM(COUNTIFS('Planificación 2026-1'!F:F,"HUAURA",'Planificación 2026-1'!X:X,C123,'Planificación 2026-1'!H:H,"CA"))&gt;0,"P07"," ")</f>
        <v xml:space="preserve"> </v>
      </c>
      <c r="BR123" s="58" t="str">
        <f>IF(SUM(COUNTIFS('Planificación 2026-1'!F:F,"HUAURA",'Planificación 2026-1'!X:X,C123,'Planificación 2026-1'!H:H,"DE"))&gt;0,"P08"," ")</f>
        <v xml:space="preserve"> </v>
      </c>
      <c r="BS123" s="58" t="str">
        <f>IF(SUM(COUNTIFS('Planificación 2026-1'!F:F,"HUAURA",'Planificación 2026-1'!X:X,C123,'Planificación 2026-1'!H:H,"OB"))&gt;0,"P09"," ")</f>
        <v xml:space="preserve"> </v>
      </c>
      <c r="BT123" s="58" t="str">
        <f>IF(SUM(COUNTIFS('Planificación 2026-1'!F:F,"HUAURA",'Planificación 2026-1'!X:X,C123,'Planificación 2026-1'!H:H,"MH"))&gt;0,"P31"," ")</f>
        <v xml:space="preserve"> </v>
      </c>
      <c r="BU123" s="58" t="str">
        <f>IF(SUM(COUNTIFS('Planificación 2026-1'!F:F,"HUAURA",'Planificación 2026-1'!X:X,C123,'Planificación 2026-1'!H:H,"IC"))&gt;0,"P32"," ")</f>
        <v xml:space="preserve"> </v>
      </c>
      <c r="BV123" s="58" t="str">
        <f>IF(SUM(COUNTIFS('Planificación 2026-1'!F:F,"HUAURA",'Planificación 2026-1'!X:X,C123,'Planificación 2026-1'!H:H,"AR"))&gt;0,"P34"," ")</f>
        <v xml:space="preserve"> </v>
      </c>
      <c r="BW123" s="58" t="str">
        <f>IF(SUM(COUNTIFS('Planificación 2026-1'!F:F,"HUAURA",'Planificación 2026-1'!X:X,C123,'Planificación 2026-1'!H:H,"T1"))&gt;0,"P35"," ")</f>
        <v xml:space="preserve"> </v>
      </c>
      <c r="BX123" s="58" t="str">
        <f>IF(SUM(COUNTIFS('Planificación 2026-1'!F:F,"HUAURA",'Planificación 2026-1'!X:X,C123,'Planificación 2026-1'!H:H,"T3"))&gt;0,"P36"," ")</f>
        <v xml:space="preserve"> </v>
      </c>
      <c r="BY123" s="58" t="str">
        <f>IF(SUM(COUNTIFS('Planificación 2026-1'!F:F,"HUAURA",'Planificación 2026-1'!X:X,C123,'Planificación 2026-1'!H:H,"T2"))&gt;0,"P37"," ")</f>
        <v xml:space="preserve"> </v>
      </c>
      <c r="BZ123" s="58" t="str">
        <f>IF(SUM(COUNTIFS('Planificación 2026-1'!F:F,"HUAURA",'Planificación 2026-1'!X:X,C123,'Planificación 2026-1'!H:H,"AE"))&gt;0,"P38"," ")</f>
        <v xml:space="preserve"> </v>
      </c>
      <c r="CA123" s="58" t="str">
        <f>IF(SUM(COUNTIFS('Planificación 2026-1'!F:F,"HUAURA",'Planificación 2026-1'!X:X,C123,'Planificación 2026-1'!H:H,"T4"))&gt;0,"P55"," ")</f>
        <v xml:space="preserve"> </v>
      </c>
      <c r="CB123" s="59">
        <f>SUMIFS('Planificación 2026-1'!S:S,'Planificación 2026-1'!X:X,C123,'Planificación 2026-1'!H:H,"AF",'Planificación 2026-1'!I:I,"&gt;2")</f>
        <v>0</v>
      </c>
      <c r="CC123" s="59">
        <f>SUMIFS('Planificación 2026-1'!S:S,'Planificación 2026-1'!X:X,C123,'Planificación 2026-1'!H:H,"EN",'Planificación 2026-1'!I:I,"&gt;2")</f>
        <v>12</v>
      </c>
      <c r="CD123" s="59">
        <f>SUMIFS('Planificación 2026-1'!S:S,'Planificación 2026-1'!X:X,C123,'Planificación 2026-1'!H:H,"IS",'Planificación 2026-1'!I:I,"&gt;2")</f>
        <v>0</v>
      </c>
      <c r="CE123" s="59">
        <f>SUMIFS('Planificación 2026-1'!S:S,'Planificación 2026-1'!X:X,C123,'Planificación 2026-1'!H:H,"PS",'Planificación 2026-1'!I:I,"&gt;2")</f>
        <v>0</v>
      </c>
      <c r="CF123" s="59">
        <f>SUMIFS('Planificación 2026-1'!S:S,'Planificación 2026-1'!X:X,C123,'Planificación 2026-1'!H:H,"IN",'Planificación 2026-1'!I:I,"&gt;2")</f>
        <v>0</v>
      </c>
      <c r="CG123" s="59">
        <f>SUMIFS('Planificación 2026-1'!S:S,'Planificación 2026-1'!X:X,C123,'Planificación 2026-1'!H:H,"CA",'Planificación 2026-1'!I:I,"&gt;2")</f>
        <v>0</v>
      </c>
      <c r="CH123" s="59">
        <f>SUMIFS('Planificación 2026-1'!S:S,'Planificación 2026-1'!X:X,C123,'Planificación 2026-1'!H:H,"DE",'Planificación 2026-1'!I:I,"&gt;2")</f>
        <v>0</v>
      </c>
      <c r="CI123" s="59">
        <f>SUMIFS('Planificación 2026-1'!S:S,'Planificación 2026-1'!X:X,C123,'Planificación 2026-1'!H:H,"OB",'Planificación 2026-1'!I:I,"&gt;2")</f>
        <v>0</v>
      </c>
      <c r="CJ123" s="59">
        <f>SUMIFS('Planificación 2026-1'!S:S,'Planificación 2026-1'!X:X,C123,'Planificación 2026-1'!H:H,"MH",'Planificación 2026-1'!I:I,"&gt;2")</f>
        <v>0</v>
      </c>
      <c r="CK123" s="59">
        <f>SUMIFS('Planificación 2026-1'!S:S,'Planificación 2026-1'!X:X,C123,'Planificación 2026-1'!H:H,"IC",'Planificación 2026-1'!I:I,"&gt;2")</f>
        <v>0</v>
      </c>
      <c r="CL123" s="59">
        <f>SUMIFS('Planificación 2026-1'!S:S,'Planificación 2026-1'!X:X,C123,'Planificación 2026-1'!H:H,"AR",'Planificación 2026-1'!I:I,"&gt;2")</f>
        <v>0</v>
      </c>
      <c r="CM123" s="59">
        <f>SUMIFS('Planificación 2026-1'!S:S,'Planificación 2026-1'!X:X,C123,'Planificación 2026-1'!H:H,"AE",'Planificación 2026-1'!I:I,"&gt;2")</f>
        <v>0</v>
      </c>
      <c r="CN123" s="59">
        <f>SUMIFS('Planificación 2026-1'!S:S,'Planificación 2026-1'!X:X,C123,'Planificación 2026-1'!H:H,"T1",'Planificación 2026-1'!I:I,"&gt;2")</f>
        <v>0</v>
      </c>
      <c r="CO123" s="59">
        <f>SUMIFS('Planificación 2026-1'!S:S,'Planificación 2026-1'!X:X,C123,'Planificación 2026-1'!H:H,"T3",'Planificación 2026-1'!I:I,"&gt;2")</f>
        <v>0</v>
      </c>
      <c r="CP123" s="59">
        <f>SUMIFS('Planificación 2026-1'!S:S,'Planificación 2026-1'!X:X,C123,'Planificación 2026-1'!H:H,"T2",'Planificación 2026-1'!I:I,"&gt;2")</f>
        <v>0</v>
      </c>
      <c r="CQ123" s="59">
        <f>SUMIFS('Planificación 2026-1'!S:S,'Planificación 2026-1'!X:X,C123,'Planificación 2026-1'!H:H,"T4",'Planificación 2026-1'!I:I,"&gt;2")</f>
        <v>0</v>
      </c>
      <c r="CR123" s="59">
        <f>SUMIFS('Planificación 2026-1'!S:S,'Planificación 2026-1'!X:X,C123,'Planificación 2026-1'!H:H,"AF",'Planificación 2026-1'!I:I,"&lt;3")</f>
        <v>0</v>
      </c>
      <c r="CS123" s="59">
        <f>SUMIFS('Planificación 2026-1'!S:S,'Planificación 2026-1'!X:X,C123,'Planificación 2026-1'!H:H,"EN",'Planificación 2026-1'!I:I,"&lt;3")</f>
        <v>0</v>
      </c>
      <c r="CT123" s="59">
        <f>SUMIFS('Planificación 2026-1'!S:S,'Planificación 2026-1'!X:X,C123,'Planificación 2026-1'!H:H,"IS",'Planificación 2026-1'!I:I,"&lt;3")</f>
        <v>0</v>
      </c>
      <c r="CU123" s="59">
        <f>SUMIFS('Planificación 2026-1'!S:S,'Planificación 2026-1'!X:X,C123,'Planificación 2026-1'!H:H,"PS",'Planificación 2026-1'!I:I,"&lt;3")</f>
        <v>0</v>
      </c>
      <c r="CV123" s="59">
        <f>SUMIFS('Planificación 2026-1'!S:S,'Planificación 2026-1'!X:X,C123,'Planificación 2026-1'!H:H,"IN",'Planificación 2026-1'!I:I,"&lt;3")</f>
        <v>0</v>
      </c>
      <c r="CW123" s="59">
        <f>SUMIFS('Planificación 2026-1'!S:S,'Planificación 2026-1'!X:X,C123,'Planificación 2026-1'!H:H,"CA",'Planificación 2026-1'!I:I,"&lt;3")</f>
        <v>0</v>
      </c>
      <c r="CX123" s="59">
        <f>SUMIFS('Planificación 2026-1'!S:S,'Planificación 2026-1'!X:X,C123,'Planificación 2026-1'!H:H,"DE",'Planificación 2026-1'!I:I,"&lt;3")</f>
        <v>0</v>
      </c>
      <c r="CY123" s="59">
        <f>SUMIFS('Planificación 2026-1'!S:S,'Planificación 2026-1'!X:X,C123,'Planificación 2026-1'!H:H,"OB",'Planificación 2026-1'!I:I,"&lt;3")</f>
        <v>0</v>
      </c>
      <c r="CZ123" s="59">
        <f>SUMIFS('Planificación 2026-1'!S:S,'Planificación 2026-1'!X:X,C123,'Planificación 2026-1'!H:H,"MH",'Planificación 2026-1'!I:I,"&lt;3")</f>
        <v>0</v>
      </c>
      <c r="DA123" s="59">
        <f>SUMIFS('Planificación 2026-1'!S:S,'Planificación 2026-1'!X:X,C123,'Planificación 2026-1'!H:H,"IC",'Planificación 2026-1'!I:I,"&lt;3")</f>
        <v>0</v>
      </c>
      <c r="DB123" s="59">
        <f>SUMIFS('Planificación 2026-1'!S:S,'Planificación 2026-1'!X:X,C123,'Planificación 2026-1'!H:H,"AR",'Planificación 2026-1'!I:I,"&lt;3")</f>
        <v>0</v>
      </c>
      <c r="DC123" s="59">
        <f>SUMIFS('Planificación 2026-1'!S:S,'Planificación 2026-1'!X:X,C123,'Planificación 2026-1'!H:H,"AE",'Planificación 2026-1'!I:I,"&lt;3")</f>
        <v>0</v>
      </c>
      <c r="DD123" s="59">
        <f>SUMIFS('Planificación 2026-1'!S:S,'Planificación 2026-1'!X:X,C123,'Planificación 2026-1'!H:H,"T1",'Planificación 2026-1'!I:I,"&lt;3")</f>
        <v>0</v>
      </c>
      <c r="DE123" s="59">
        <f>SUMIFS('Planificación 2026-1'!S:S,'Planificación 2026-1'!X:X,C123,'Planificación 2026-1'!H:H,"T3",'Planificación 2026-1'!I:I,"&lt;3")</f>
        <v>0</v>
      </c>
      <c r="DF123" s="59">
        <f>SUMIFS('Planificación 2026-1'!S:S,'Planificación 2026-1'!X:X,C123,'Planificación 2026-1'!H:H,"T2",'Planificación 2026-1'!I:I,"&lt;3")</f>
        <v>0</v>
      </c>
      <c r="DG123" s="59">
        <f>SUMIFS('Planificación 2026-1'!S:S,'Planificación 2026-1'!X:X,C123,'Planificación 2026-1'!H:H,"T4",'Planificación 2026-1'!I:I,"&lt;3")</f>
        <v>0</v>
      </c>
      <c r="DH123" s="58" t="str">
        <f t="shared" si="41"/>
        <v>P02</v>
      </c>
      <c r="DI123" s="27">
        <f>IF(C123="","",SUMIFS('Planificación 2026-1'!S:S,'Planificación 2026-1'!X:X,C123,'Planificación 2026-1'!F:F,"PRINCIPAL",'Planificación 2026-1'!Y:Y,"VIRTUAL"))</f>
        <v>12</v>
      </c>
      <c r="DJ123" s="27">
        <f>IF(C123="","",SUMIFS('Planificación 2026-1'!S:S,'Planificación 2026-1'!X:X,C123,'Planificación 2026-1'!F:F,"PRINCIPAL",'Planificación 2026-1'!Y:Y,"PRESENCIAL"))</f>
        <v>0</v>
      </c>
      <c r="DK123" s="27">
        <f>IF(C123="","",SUMIFS('Planificación 2026-1'!S:S,'Planificación 2026-1'!X:X,C123,'Planificación 2026-1'!F:F,"PRINCIPAL",'Planificación 2026-1'!Y:Y,"HIBRIDO PRESENCIAL"))</f>
        <v>0</v>
      </c>
      <c r="DL123" s="58" t="str">
        <f t="shared" si="42"/>
        <v/>
      </c>
      <c r="DM123" s="58">
        <f>IF(C123="","",SUMIFS('Planificación 2026-1'!S:S,'Planificación 2026-1'!X:X,C123,'Planificación 2026-1'!F:F,"FILIAL",'Planificación 2026-1'!Y:Y,"VIRTUAL"))</f>
        <v>0</v>
      </c>
      <c r="DN123" s="60">
        <f>IF(C123="","",SUMIFS('Planificación 2026-1'!S:S,'Planificación 2026-1'!X:X,C123,'Planificación 2026-1'!F:F,"FILIAL",'Planificación 2026-1'!Y:Y,"PRESENCIAL"))</f>
        <v>0</v>
      </c>
      <c r="DO123" s="29">
        <f>IF(C123="","",SUMIFS('Planificación 2026-1'!S:S,'Planificación 2026-1'!X:X,C123,'Planificación 2026-1'!F:F,"FILIAL",'Planificación 2026-1'!Y:Y,"HIBRIDO PRESENCIAL"))</f>
        <v>0</v>
      </c>
      <c r="DP123" s="61" t="str">
        <f t="shared" si="43"/>
        <v/>
      </c>
      <c r="DQ123" s="58">
        <f>IF(C123="","",SUMIFS('Planificación 2026-1'!S:S,'Planificación 2026-1'!X:X,C123,'Planificación 2026-1'!F:F,"SUNAMPE",'Planificación 2026-1'!Y:Y,"VIRTUAL"))</f>
        <v>0</v>
      </c>
      <c r="DR123" s="29">
        <f>IF(C123="","",SUMIFS('Planificación 2026-1'!S:S,'Planificación 2026-1'!X:X,C123,'Planificación 2026-1'!F:F,"SUNAMPE",'Planificación 2026-1'!Y:Y,"PRESENCIAL"))</f>
        <v>0</v>
      </c>
      <c r="DS123" s="61" t="str">
        <f t="shared" si="44"/>
        <v/>
      </c>
      <c r="DT123" s="58">
        <f>IF(C123="","",SUMIFS('Planificación 2026-1'!S:S,'Planificación 2026-1'!X:X,C123,'Planificación 2026-1'!F:F,"HUAURA",'Planificación 2026-1'!Y:Y,"VIRTUAL"))</f>
        <v>0</v>
      </c>
      <c r="DU123" s="29">
        <f>IF(C123="","",SUMIFS('Planificación 2026-1'!S:S,'Planificación 2026-1'!X:X,C123,'Planificación 2026-1'!F:F,"HUAURA",'Planificación 2026-1'!Y:Y,"PRESENCIAL"))</f>
        <v>0</v>
      </c>
      <c r="DV123" s="32">
        <f>SUMIFS('Planificación 2026-1'!S:S,'Planificación 2026-1'!X:X,C123,'Planificación 2026-1'!F:F,"PRINCIPAL",'Planificación 2026-1'!Y:Y,"VIRTUAL",'Planificación 2026-1'!I:I,"&gt;2")</f>
        <v>12</v>
      </c>
      <c r="DW123" s="32">
        <f>SUMIFS('Planificación 2026-1'!S:S,'Planificación 2026-1'!X:X,C123,'Planificación 2026-1'!F:F,"PRINCIPAL",'Planificación 2026-1'!Y:Y,"&lt;&gt;VIRTUAL",'Planificación 2026-1'!I:I,"&gt;2")</f>
        <v>0</v>
      </c>
      <c r="DX123" s="32">
        <f>SUMIFS('Planificación 2026-1'!S:S,'Planificación 2026-1'!X:X,C123,'Planificación 2026-1'!F:F,"SUNAMPE",'Planificación 2026-1'!Y:Y,"VIRTUAL",'Planificación 2026-1'!I:I,"&gt;2")</f>
        <v>0</v>
      </c>
      <c r="DY123" s="32">
        <f>SUMIFS('Planificación 2026-1'!S:S,'Planificación 2026-1'!X:X,C123,'Planificación 2026-1'!F:F,"SUNAMPE",'Planificación 2026-1'!Y:Y,"&lt;&gt;VIRTUAL",'Planificación 2026-1'!I:I,"&gt;2")</f>
        <v>0</v>
      </c>
      <c r="DZ123" s="32">
        <f>SUMIFS('Planificación 2026-1'!S:S,'Planificación 2026-1'!X:X,C123,'Planificación 2026-1'!F:F,"FILIAL",'Planificación 2026-1'!Y:Y,"VIRTUAL",'Planificación 2026-1'!I:I,"&gt;2")</f>
        <v>0</v>
      </c>
      <c r="EA123" s="32">
        <f>SUMIFS('Planificación 2026-1'!S:S,'Planificación 2026-1'!X:X,C123,'Planificación 2026-1'!F:F,"FILIAL",'Planificación 2026-1'!Y:Y,"&lt;&gt;VIRTUAL",'Planificación 2026-1'!I:I,"&gt;2")</f>
        <v>0</v>
      </c>
      <c r="EB123" s="32">
        <f>SUMIFS('Planificación 2026-1'!S:S,'Planificación 2026-1'!X:X,C123,'Planificación 2026-1'!F:F,"PORUMA",'Planificación 2026-1'!Y:Y,"VIRTUAL",'Planificación 2026-1'!I:I,"&gt;2")</f>
        <v>0</v>
      </c>
      <c r="EC123" s="32">
        <f>SUMIFS('Planificación 2026-1'!S:S,'Planificación 2026-1'!X:X,C123,'Planificación 2026-1'!F:F,"PORUMA",'Planificación 2026-1'!Y:Y,"&lt;&gt;VIRTUAL",'Planificación 2026-1'!I:I,"&gt;2")</f>
        <v>0</v>
      </c>
      <c r="ED123" s="32">
        <f>SUMIFS('Planificación 2026-1'!S:S,'Planificación 2026-1'!X:X,C123,'Planificación 2026-1'!F:F,"HUAURA",'Planificación 2026-1'!Y:Y,"VIRTUAL",'Planificación 2026-1'!I:I,"&gt;2")</f>
        <v>0</v>
      </c>
      <c r="EE123" s="32">
        <f>SUMIFS('Planificación 2026-1'!S:S,'Planificación 2026-1'!X:X,C123,'Planificación 2026-1'!F:F,"HUAURA",'Planificación 2026-1'!Y:Y,"&lt;&gt;VIRTUAL",'Planificación 2026-1'!I:I,"&gt;2")</f>
        <v>0</v>
      </c>
      <c r="EF123" s="32">
        <f>SUMIFS('Planificación 2026-1'!S:S,'Planificación 2026-1'!X:X,C123,'Planificación 2026-1'!F:F,"PRINCIPAL",'Planificación 2026-1'!Y:Y,"VIRTUAL",'Planificación 2026-1'!I:I,"&lt;3")</f>
        <v>0</v>
      </c>
      <c r="EG123" s="32">
        <f>SUMIFS('Planificación 2026-1'!S:S,'Planificación 2026-1'!X:X,C123,'Planificación 2026-1'!F:F,"PRINCIPAL",'Planificación 2026-1'!Y:Y,"&lt;&gt;VIRTUAL",'Planificación 2026-1'!I:I,"&lt;3")</f>
        <v>0</v>
      </c>
      <c r="EH123" s="32">
        <f>SUMIFS('Planificación 2026-1'!S:S,'Planificación 2026-1'!X:X,C123,'Planificación 2026-1'!F:F,"SUNAMPE",'Planificación 2026-1'!Y:Y,"VIRTUAL",'Planificación 2026-1'!I:I,"&lt;3")</f>
        <v>0</v>
      </c>
      <c r="EI123" s="32">
        <f>SUMIFS('Planificación 2026-1'!S:S,'Planificación 2026-1'!X:X,C123,'Planificación 2026-1'!F:F,"SUNAMPE",'Planificación 2026-1'!Y:Y,"&lt;&gt;VIRTUAL",'Planificación 2026-1'!I:I,"&lt;3")</f>
        <v>0</v>
      </c>
      <c r="EJ123" s="32">
        <f>SUMIFS('Planificación 2026-1'!S:S,'Planificación 2026-1'!X:X,C123,'Planificación 2026-1'!F:F,"FILIAL",'Planificación 2026-1'!Y:Y,"VIRTUAL",'Planificación 2026-1'!I:I,"&lt;3")</f>
        <v>0</v>
      </c>
      <c r="EK123" s="32">
        <f>SUMIFS('Planificación 2026-1'!S:S,'Planificación 2026-1'!X:X,C123,'Planificación 2026-1'!F:F,"FILIAL",'Planificación 2026-1'!Y:Y,"&lt;&gt;VIRTUAL",'Planificación 2026-1'!I:I,"&lt;3")</f>
        <v>0</v>
      </c>
      <c r="EL123" s="32">
        <f>SUMIFS('Planificación 2026-1'!S:S,'Planificación 2026-1'!X:X,C123,'Planificación 2026-1'!F:F,"PORUMA",'Planificación 2026-1'!Y:Y,"VIRTUAL",'Planificación 2026-1'!I:I,"&lt;3")</f>
        <v>0</v>
      </c>
      <c r="EM123" s="32">
        <f>SUMIFS('Planificación 2026-1'!S:S,'Planificación 2026-1'!X:X,C123,'Planificación 2026-1'!F:F,"PORUMA",'Planificación 2026-1'!Y:Y,"&lt;&gt;VIRTUAL",'Planificación 2026-1'!I:I,"&lt;3")</f>
        <v>0</v>
      </c>
      <c r="EN123" s="32">
        <f>SUMIFS('Planificación 2026-1'!S:S,'Planificación 2026-1'!X:X,C123,'Planificación 2026-1'!F:F,"HUAURA",'Planificación 2026-1'!Y:Y,"VIRTUAL",'Planificación 2026-1'!I:I,"&lt;3")</f>
        <v>0</v>
      </c>
      <c r="EO123" s="32">
        <f>SUMIFS('Planificación 2026-1'!S:S,'Planificación 2026-1'!X:X,C123,'Planificación 2026-1'!F:F,"HUAURA",'Planificación 2026-1'!Y:Y,"&lt;&gt;VIRTUAL",'Planificación 2026-1'!I:I,"&lt;3")</f>
        <v>0</v>
      </c>
      <c r="EP123" s="32">
        <f t="shared" si="32"/>
        <v>0</v>
      </c>
      <c r="EQ123" s="32">
        <f t="shared" si="36"/>
        <v>0</v>
      </c>
      <c r="ER123" s="32">
        <f t="shared" si="37"/>
        <v>0</v>
      </c>
      <c r="ES123" s="32">
        <f t="shared" si="38"/>
        <v>12</v>
      </c>
      <c r="ET123" s="32">
        <f t="shared" si="39"/>
        <v>0</v>
      </c>
      <c r="EU123" s="32">
        <f t="shared" si="40"/>
        <v>12</v>
      </c>
      <c r="EV123" s="32" t="b">
        <f>EXACT(EU123,E123)</f>
        <v>1</v>
      </c>
      <c r="EW123" s="32"/>
      <c r="EX123" s="32">
        <f t="shared" si="33"/>
        <v>12</v>
      </c>
      <c r="EY123" s="32">
        <f t="shared" si="34"/>
        <v>0</v>
      </c>
      <c r="EZ123" s="32" t="b">
        <f>EXACT(SUM(EX123:EY123),E123)</f>
        <v>1</v>
      </c>
      <c r="FA123" s="32" t="str">
        <f t="shared" si="35"/>
        <v/>
      </c>
      <c r="FB123" s="32" t="str">
        <f t="shared" si="45"/>
        <v>VIRTUAL</v>
      </c>
    </row>
    <row r="124" spans="1:158">
      <c r="A124" s="33"/>
      <c r="B124" s="65">
        <v>121</v>
      </c>
      <c r="C124" s="32" t="s">
        <v>328</v>
      </c>
      <c r="D124" s="429">
        <v>9916820</v>
      </c>
      <c r="E124" s="62">
        <f>SUMIF('Planificación 2026-1'!X:X,C124,'Planificación 2026-1'!S:S)</f>
        <v>26</v>
      </c>
      <c r="F124" s="63" t="s">
        <v>199</v>
      </c>
      <c r="G124" s="454" t="s">
        <v>200</v>
      </c>
      <c r="H124" s="64" t="s">
        <v>181</v>
      </c>
      <c r="I124" s="64" t="s">
        <v>156</v>
      </c>
      <c r="J124" s="32" t="s">
        <v>181</v>
      </c>
      <c r="K124" s="32" t="s">
        <v>156</v>
      </c>
      <c r="L124" s="57" t="str">
        <f>IF(SUM(COUNTIFS('Planificación 2026-1'!F:F,"PRINCIPAL",'Planificación 2026-1'!X:X,C124,'Planificación 2026-1'!H:H,"AF"))&gt;0,"P01"," ")</f>
        <v xml:space="preserve"> </v>
      </c>
      <c r="M124" s="58" t="str">
        <f>IF(SUM(COUNTIFS('Planificación 2026-1'!F:F,"PRINCIPAL",'Planificación 2026-1'!X:X,C124,'Planificación 2026-1'!H:H,"EN"))&gt;0,"P02"," ")</f>
        <v xml:space="preserve"> </v>
      </c>
      <c r="N124" s="58" t="str">
        <f>IF(SUM(COUNTIFS('Planificación 2026-1'!F:F,"PRINCIPAL",'Planificación 2026-1'!X:X,C124,'Planificación 2026-1'!H:H,"IS"))&gt;0,"P03"," ")</f>
        <v xml:space="preserve"> </v>
      </c>
      <c r="O124" s="58" t="str">
        <f>IF(SUM(COUNTIFS('Planificación 2026-1'!F:F,"PRINCIPAL",'Planificación 2026-1'!X:X,C124,'Planificación 2026-1'!H:H,"PS"))&gt;0,"P04"," ")</f>
        <v xml:space="preserve"> </v>
      </c>
      <c r="P124" s="58"/>
      <c r="Q124" s="58" t="str">
        <f>IF(SUM(COUNTIFS('Planificación 2026-1'!F:F,"PRINCIPAL",'Planificación 2026-1'!X:X,C124,'Planificación 2026-1'!H:H,"IN"))&gt;0,"P06"," ")</f>
        <v xml:space="preserve"> </v>
      </c>
      <c r="R124" s="58" t="str">
        <f>IF(SUM(COUNTIFS('Planificación 2026-1'!F:F,"PRINCIPAL",'Planificación 2026-1'!X:X,C124,'Planificación 2026-1'!H:H,"CA"))&gt;0,"P07"," ")</f>
        <v xml:space="preserve"> </v>
      </c>
      <c r="S124" s="58" t="str">
        <f>IF(SUM(COUNTIFS('Planificación 2026-1'!F:F,"PRINCIPAL",'Planificación 2026-1'!X:X,C124,'Planificación 2026-1'!H:H,"DE"))&gt;0,"P08"," ")</f>
        <v xml:space="preserve"> </v>
      </c>
      <c r="T124" s="58" t="str">
        <f>IF(SUM(COUNTIFS('Planificación 2026-1'!F:F,"PRINCIPAL",'Planificación 2026-1'!X:X,C124,'Planificación 2026-1'!H:H,"OB"))&gt;0,"P09"," ")</f>
        <v>P09</v>
      </c>
      <c r="U124" s="58" t="str">
        <f>IF(SUM(COUNTIFS('Planificación 2026-1'!F:F,"PRINCIPAL",'Planificación 2026-1'!X:X,C124,'Planificación 2026-1'!H:H,"MH"))&gt;0,"P31"," ")</f>
        <v xml:space="preserve"> </v>
      </c>
      <c r="V124" s="58" t="str">
        <f>IF(SUM(COUNTIFS('Planificación 2026-1'!F:F,"PRINCIPAL",'Planificación 2026-1'!X:X,C124,'Planificación 2026-1'!H:H,"IC"))&gt;0,"P32"," ")</f>
        <v xml:space="preserve"> </v>
      </c>
      <c r="W124" s="58" t="str">
        <f>IF(SUM(COUNTIFS('Planificación 2026-1'!F:F,"PRINCIPAL",'Planificación 2026-1'!X:X,C124,'Planificación 2026-1'!H:H,"AR"))&gt;0,"P34"," ")</f>
        <v xml:space="preserve"> </v>
      </c>
      <c r="X124" s="58" t="str">
        <f>IF(SUM(COUNTIFS('Planificación 2026-1'!F:F,"PRINCIPAL",'Planificación 2026-1'!X:X,C124,'Planificación 2026-1'!H:H,"T1"))&gt;0,"P35"," ")</f>
        <v xml:space="preserve"> </v>
      </c>
      <c r="Y124" s="58" t="str">
        <f>IF(SUM(COUNTIFS('Planificación 2026-1'!F:F,"PRINCIPAL",'Planificación 2026-1'!X:X,C124,'Planificación 2026-1'!H:H,"T3"))&gt;0,"P36"," ")</f>
        <v xml:space="preserve"> </v>
      </c>
      <c r="Z124" s="58" t="str">
        <f>IF(SUM(COUNTIFS('Planificación 2026-1'!F:F,"PRINCIPAL",'Planificación 2026-1'!X:X,C124,'Planificación 2026-1'!H:H,"T2"))&gt;0,"P37"," ")</f>
        <v xml:space="preserve"> </v>
      </c>
      <c r="AA124" s="58" t="str">
        <f>IF(SUM(COUNTIFS('Planificación 2026-1'!F:F,"PRINCIPAL",'Planificación 2026-1'!X:X,C124,'Planificación 2026-1'!H:H,"AE"))&gt;0,"P38"," ")</f>
        <v xml:space="preserve"> </v>
      </c>
      <c r="AB124" s="58" t="str">
        <f>IF(SUM(COUNTIFS('Planificación 2026-1'!F:F,"PRINCIPAL",'Planificación 2026-1'!X:X,C124,'Planificación 2026-1'!H:H,"T4"))&gt;0,"P55"," ")</f>
        <v xml:space="preserve"> </v>
      </c>
      <c r="AC124" s="58" t="str">
        <f>IF(SUM(COUNTIFS('Planificación 2026-1'!F:F,"FILIAL",'Planificación 2026-1'!X:X,C124,'Planificación 2026-1'!H:H,"AF"))&gt;0," P01"," ")</f>
        <v xml:space="preserve"> </v>
      </c>
      <c r="AD124" s="58" t="str">
        <f>IF(SUM(COUNTIFS('Planificación 2026-1'!F:F,"FILIAL",'Planificación 2026-1'!X:X,C124,'Planificación 2026-1'!H:H,"EN"))&gt;0,"P02"," ")</f>
        <v xml:space="preserve"> </v>
      </c>
      <c r="AE124" s="58" t="str">
        <f>IF(SUM(COUNTIFS('Planificación 2026-1'!F:F,"FILIAL",'Planificación 2026-1'!X:X,C124,'Planificación 2026-1'!H:H,"IS"))&gt;0,"P03"," ")</f>
        <v xml:space="preserve"> </v>
      </c>
      <c r="AF124" s="58" t="str">
        <f>IF(SUM(COUNTIFS('Planificación 2026-1'!F:F,"FILIAL",'Planificación 2026-1'!X:X,C124,'Planificación 2026-1'!H:H,"PS"))&gt;0,"P04"," ")</f>
        <v xml:space="preserve"> </v>
      </c>
      <c r="AG124" s="58"/>
      <c r="AH124" s="58" t="str">
        <f>IF(SUM(COUNTIFS('Planificación 2026-1'!F:F,"FILIAL",'Planificación 2026-1'!X:X,C124,'Planificación 2026-1'!H:H,"IN"))&gt;0,"P06"," ")</f>
        <v xml:space="preserve"> </v>
      </c>
      <c r="AI124" s="58" t="str">
        <f>IF(SUM(COUNTIFS('Planificación 2026-1'!F:F,"FILIAL",'Planificación 2026-1'!X:X,C124,'Planificación 2026-1'!H:H,"CA"))&gt;0,"P07"," ")</f>
        <v xml:space="preserve"> </v>
      </c>
      <c r="AJ124" s="58" t="str">
        <f>IF(SUM(COUNTIFS('Planificación 2026-1'!F:F,"FILIAL",'Planificación 2026-1'!X:X,C124,'Planificación 2026-1'!H:H,"DE"))&gt;0,"P08"," ")</f>
        <v xml:space="preserve"> </v>
      </c>
      <c r="AK124" s="58" t="str">
        <f>IF(SUM(COUNTIFS('Planificación 2026-1'!F:F,"FILIAL",'Planificación 2026-1'!X:X,C124,'Planificación 2026-1'!H:H,"OB"))&gt;0,"P09"," ")</f>
        <v xml:space="preserve"> </v>
      </c>
      <c r="AL124" s="58" t="str">
        <f>IF(SUM(COUNTIFS('Planificación 2026-1'!F:F,"FILIAL",'Planificación 2026-1'!X:X,C124,'Planificación 2026-1'!H:H,"MH"))&gt;0,"P31"," ")</f>
        <v xml:space="preserve"> </v>
      </c>
      <c r="AM124" s="58" t="str">
        <f>IF(SUM(COUNTIFS('Planificación 2026-1'!F:F,"FILIAL",'Planificación 2026-1'!X:X,C124,'Planificación 2026-1'!H:H,"IC"))&gt;0,"P32"," ")</f>
        <v xml:space="preserve"> </v>
      </c>
      <c r="AN124" s="58" t="str">
        <f>IF(SUM(COUNTIFS('Planificación 2026-1'!F:F,"FILIAL",'Planificación 2026-1'!X:X,C124,'Planificación 2026-1'!H:H,"AR"))&gt;0,"P34"," ")</f>
        <v xml:space="preserve"> </v>
      </c>
      <c r="AO124" s="58" t="str">
        <f>IF(SUM(COUNTIFS('Planificación 2026-1'!F:F,"FILIAL",'Planificación 2026-1'!X:X,C124,'Planificación 2026-1'!H:H,"T1"))&gt;0,"P35"," ")</f>
        <v xml:space="preserve"> </v>
      </c>
      <c r="AP124" s="58" t="str">
        <f>IF(SUM(COUNTIFS('Planificación 2026-1'!F:F,"FILIAL",'Planificación 2026-1'!X:X,C124,'Planificación 2026-1'!H:H,"T3"))&gt;0,"P36"," ")</f>
        <v xml:space="preserve"> </v>
      </c>
      <c r="AQ124" s="58" t="str">
        <f>IF(SUM(COUNTIFS('Planificación 2026-1'!F:F,"FILIAL",'Planificación 2026-1'!X:X,C124,'Planificación 2026-1'!H:H,"T2"))&gt;0,"P37"," ")</f>
        <v xml:space="preserve"> </v>
      </c>
      <c r="AR124" s="58" t="str">
        <f>IF(SUM(COUNTIFS('Planificación 2026-1'!F:F,"FILIAL",'Planificación 2026-1'!X:X,C124,'Planificación 2026-1'!H:H,"AE"))&gt;0,"P38"," ")</f>
        <v xml:space="preserve"> </v>
      </c>
      <c r="AS124" s="58" t="str">
        <f>IF(SUM(COUNTIFS('Planificación 2026-1'!F:F,"FILIAL",'Planificación 2026-1'!X:X,C124,'Planificación 2026-1'!H:H,"T4"))&gt;0,"P55"," ")</f>
        <v xml:space="preserve"> </v>
      </c>
      <c r="AT124" s="58" t="str">
        <f>IF(SUM(COUNTIFS('Planificación 2026-1'!F:F,"SUNAMPE",'Planificación 2026-1'!X:X,C124,'Planificación 2026-1'!H:H,"AF"))&gt;0," P01"," ")</f>
        <v xml:space="preserve"> </v>
      </c>
      <c r="AU124" s="58" t="str">
        <f>IF(SUM(COUNTIFS('Planificación 2026-1'!F:F,"SUNAMPE",'Planificación 2026-1'!X:X,C124,'Planificación 2026-1'!H:H,"EN"))&gt;0,"P02"," ")</f>
        <v xml:space="preserve"> </v>
      </c>
      <c r="AV124" s="58" t="str">
        <f>IF(SUM(COUNTIFS('Planificación 2026-1'!F:F,"SUNAMPE",'Planificación 2026-1'!X:X,C124,'Planificación 2026-1'!H:H,"IS"))&gt;0,"P03"," ")</f>
        <v xml:space="preserve"> </v>
      </c>
      <c r="AW124" s="58" t="str">
        <f>IF(SUM(COUNTIFS('Planificación 2026-1'!F:F,"SUNAMPE",'Planificación 2026-1'!X:X,C124,'Planificación 2026-1'!H:H,"PS"))&gt;0,"P04"," ")</f>
        <v xml:space="preserve"> </v>
      </c>
      <c r="AX124" s="58"/>
      <c r="AY124" s="58" t="str">
        <f>IF(SUM(COUNTIFS('Planificación 2026-1'!F:F,"SUNAMPE",'Planificación 2026-1'!X:X,C124,'Planificación 2026-1'!H:H,"IN"))&gt;0,"P06"," ")</f>
        <v xml:space="preserve"> </v>
      </c>
      <c r="AZ124" s="58" t="str">
        <f>IF(SUM(COUNTIFS('Planificación 2026-1'!F:F,"SUNAMPE",'Planificación 2026-1'!X:X,C124,'Planificación 2026-1'!H:H,"CA"))&gt;0,"P07"," ")</f>
        <v xml:space="preserve"> </v>
      </c>
      <c r="BA124" s="58" t="str">
        <f>IF(SUM(COUNTIFS('Planificación 2026-1'!F:F,"SUNAMPE",'Planificación 2026-1'!X:X,C124,'Planificación 2026-1'!H:H,"DE"))&gt;0,"P08"," ")</f>
        <v xml:space="preserve"> </v>
      </c>
      <c r="BB124" s="58" t="str">
        <f>IF(SUM(COUNTIFS('Planificación 2026-1'!F:F,"SUNAMPE",'Planificación 2026-1'!X:X,C124,'Planificación 2026-1'!H:H,"OB"))&gt;0,"P09"," ")</f>
        <v xml:space="preserve"> </v>
      </c>
      <c r="BC124" s="58" t="str">
        <f>IF(SUM(COUNTIFS('Planificación 2026-1'!F:F,"SUNAMPE",'Planificación 2026-1'!X:X,C124,'Planificación 2026-1'!H:H,"MH"))&gt;0,"P31"," ")</f>
        <v xml:space="preserve"> </v>
      </c>
      <c r="BD124" s="58" t="str">
        <f>IF(SUM(COUNTIFS('Planificación 2026-1'!F:F,"SUNAMPE",'Planificación 2026-1'!X:X,C124,'Planificación 2026-1'!H:H,"IC"))&gt;0,"P32"," ")</f>
        <v xml:space="preserve"> </v>
      </c>
      <c r="BE124" s="58" t="str">
        <f>IF(SUM(COUNTIFS('Planificación 2026-1'!F:F,"SUNAMPE",'Planificación 2026-1'!X:X,C124,'Planificación 2026-1'!H:H,"AR"))&gt;0,"P34"," ")</f>
        <v xml:space="preserve"> </v>
      </c>
      <c r="BF124" s="58" t="str">
        <f>IF(SUM(COUNTIFS('Planificación 2026-1'!F:F,"SUNAMPE",'Planificación 2026-1'!X:X,C124,'Planificación 2026-1'!H:H,"T1"))&gt;0,"P35"," ")</f>
        <v xml:space="preserve"> </v>
      </c>
      <c r="BG124" s="58" t="str">
        <f>IF(SUM(COUNTIFS('Planificación 2026-1'!F:F,"SUNAMPE",'Planificación 2026-1'!X:X,C124,'Planificación 2026-1'!H:H,"T3"))&gt;0,"P36"," ")</f>
        <v xml:space="preserve"> </v>
      </c>
      <c r="BH124" s="58" t="str">
        <f>IF(SUM(COUNTIFS('Planificación 2026-1'!F:F,"SUNAMPE",'Planificación 2026-1'!X:X,C124,'Planificación 2026-1'!H:H,"T2"))&gt;0,"P37"," ")</f>
        <v xml:space="preserve"> </v>
      </c>
      <c r="BI124" s="58" t="str">
        <f>IF(SUM(COUNTIFS('Planificación 2026-1'!F:F,"SUNAMPE",'Planificación 2026-1'!X:X,C124,'Planificación 2026-1'!H:H,"AE"))&gt;0,"P38"," ")</f>
        <v xml:space="preserve"> </v>
      </c>
      <c r="BJ124" s="58" t="str">
        <f>IF(SUM(COUNTIFS('Planificación 2026-1'!F:F,"SUNAMPE",'Planificación 2026-1'!X:X,C124,'Planificación 2026-1'!H:H,"T4"))&gt;0,"P55"," ")</f>
        <v xml:space="preserve"> </v>
      </c>
      <c r="BK124" s="58" t="str">
        <f>IF(SUM(COUNTIFS('Planificación 2026-1'!F:F,"HUAURA",'Planificación 2026-1'!X:X,C124,'Planificación 2026-1'!H:H,"AF"))&gt;0," P01"," ")</f>
        <v xml:space="preserve"> </v>
      </c>
      <c r="BL124" s="58" t="str">
        <f>IF(SUM(COUNTIFS('Planificación 2026-1'!F:F,"HUAURA",'Planificación 2026-1'!X:X,C124,'Planificación 2026-1'!H:H,"EN"))&gt;0,"P02"," ")</f>
        <v xml:space="preserve"> </v>
      </c>
      <c r="BM124" s="58" t="str">
        <f>IF(SUM(COUNTIFS('Planificación 2026-1'!F:F,"HUAURA",'Planificación 2026-1'!X:X,C124,'Planificación 2026-1'!H:H,"IS"))&gt;0,"P03"," ")</f>
        <v xml:space="preserve"> </v>
      </c>
      <c r="BN124" s="58" t="str">
        <f>IF(SUM(COUNTIFS('Planificación 2026-1'!F:F,"HUAURA",'Planificación 2026-1'!X:X,C124,'Planificación 2026-1'!H:H,"PS"))&gt;0,"P04"," ")</f>
        <v xml:space="preserve"> </v>
      </c>
      <c r="BO124" s="58"/>
      <c r="BP124" s="58" t="str">
        <f>IF(SUM(COUNTIFS('Planificación 2026-1'!F:F,"HUAURA",'Planificación 2026-1'!X:X,C124,'Planificación 2026-1'!H:H,"IN"))&gt;0,"P06"," ")</f>
        <v xml:space="preserve"> </v>
      </c>
      <c r="BQ124" s="58" t="str">
        <f>IF(SUM(COUNTIFS('Planificación 2026-1'!F:F,"HUAURA",'Planificación 2026-1'!X:X,C124,'Planificación 2026-1'!H:H,"CA"))&gt;0,"P07"," ")</f>
        <v xml:space="preserve"> </v>
      </c>
      <c r="BR124" s="58" t="str">
        <f>IF(SUM(COUNTIFS('Planificación 2026-1'!F:F,"HUAURA",'Planificación 2026-1'!X:X,C124,'Planificación 2026-1'!H:H,"DE"))&gt;0,"P08"," ")</f>
        <v xml:space="preserve"> </v>
      </c>
      <c r="BS124" s="58" t="str">
        <f>IF(SUM(COUNTIFS('Planificación 2026-1'!F:F,"HUAURA",'Planificación 2026-1'!X:X,C124,'Planificación 2026-1'!H:H,"OB"))&gt;0,"P09"," ")</f>
        <v xml:space="preserve"> </v>
      </c>
      <c r="BT124" s="58" t="str">
        <f>IF(SUM(COUNTIFS('Planificación 2026-1'!F:F,"HUAURA",'Planificación 2026-1'!X:X,C124,'Planificación 2026-1'!H:H,"MH"))&gt;0,"P31"," ")</f>
        <v xml:space="preserve"> </v>
      </c>
      <c r="BU124" s="58" t="str">
        <f>IF(SUM(COUNTIFS('Planificación 2026-1'!F:F,"HUAURA",'Planificación 2026-1'!X:X,C124,'Planificación 2026-1'!H:H,"IC"))&gt;0,"P32"," ")</f>
        <v xml:space="preserve"> </v>
      </c>
      <c r="BV124" s="58" t="str">
        <f>IF(SUM(COUNTIFS('Planificación 2026-1'!F:F,"HUAURA",'Planificación 2026-1'!X:X,C124,'Planificación 2026-1'!H:H,"AR"))&gt;0,"P34"," ")</f>
        <v xml:space="preserve"> </v>
      </c>
      <c r="BW124" s="58" t="str">
        <f>IF(SUM(COUNTIFS('Planificación 2026-1'!F:F,"HUAURA",'Planificación 2026-1'!X:X,C124,'Planificación 2026-1'!H:H,"T1"))&gt;0,"P35"," ")</f>
        <v xml:space="preserve"> </v>
      </c>
      <c r="BX124" s="58" t="str">
        <f>IF(SUM(COUNTIFS('Planificación 2026-1'!F:F,"HUAURA",'Planificación 2026-1'!X:X,C124,'Planificación 2026-1'!H:H,"T3"))&gt;0,"P36"," ")</f>
        <v xml:space="preserve"> </v>
      </c>
      <c r="BY124" s="58" t="str">
        <f>IF(SUM(COUNTIFS('Planificación 2026-1'!F:F,"HUAURA",'Planificación 2026-1'!X:X,C124,'Planificación 2026-1'!H:H,"T2"))&gt;0,"P37"," ")</f>
        <v xml:space="preserve"> </v>
      </c>
      <c r="BZ124" s="58" t="str">
        <f>IF(SUM(COUNTIFS('Planificación 2026-1'!F:F,"HUAURA",'Planificación 2026-1'!X:X,C124,'Planificación 2026-1'!H:H,"AE"))&gt;0,"P38"," ")</f>
        <v xml:space="preserve"> </v>
      </c>
      <c r="CA124" s="58" t="str">
        <f>IF(SUM(COUNTIFS('Planificación 2026-1'!F:F,"HUAURA",'Planificación 2026-1'!X:X,C124,'Planificación 2026-1'!H:H,"T4"))&gt;0,"P55"," ")</f>
        <v xml:space="preserve"> </v>
      </c>
      <c r="CB124" s="59">
        <f>SUMIFS('Planificación 2026-1'!S:S,'Planificación 2026-1'!X:X,C124,'Planificación 2026-1'!H:H,"AF",'Planificación 2026-1'!I:I,"&gt;2")</f>
        <v>0</v>
      </c>
      <c r="CC124" s="59">
        <f>SUMIFS('Planificación 2026-1'!S:S,'Planificación 2026-1'!X:X,C124,'Planificación 2026-1'!H:H,"EN",'Planificación 2026-1'!I:I,"&gt;2")</f>
        <v>0</v>
      </c>
      <c r="CD124" s="59">
        <f>SUMIFS('Planificación 2026-1'!S:S,'Planificación 2026-1'!X:X,C124,'Planificación 2026-1'!H:H,"IS",'Planificación 2026-1'!I:I,"&gt;2")</f>
        <v>0</v>
      </c>
      <c r="CE124" s="59">
        <f>SUMIFS('Planificación 2026-1'!S:S,'Planificación 2026-1'!X:X,C124,'Planificación 2026-1'!H:H,"PS",'Planificación 2026-1'!I:I,"&gt;2")</f>
        <v>0</v>
      </c>
      <c r="CF124" s="59">
        <f>SUMIFS('Planificación 2026-1'!S:S,'Planificación 2026-1'!X:X,C124,'Planificación 2026-1'!H:H,"IN",'Planificación 2026-1'!I:I,"&gt;2")</f>
        <v>0</v>
      </c>
      <c r="CG124" s="59">
        <f>SUMIFS('Planificación 2026-1'!S:S,'Planificación 2026-1'!X:X,C124,'Planificación 2026-1'!H:H,"CA",'Planificación 2026-1'!I:I,"&gt;2")</f>
        <v>0</v>
      </c>
      <c r="CH124" s="59">
        <f>SUMIFS('Planificación 2026-1'!S:S,'Planificación 2026-1'!X:X,C124,'Planificación 2026-1'!H:H,"DE",'Planificación 2026-1'!I:I,"&gt;2")</f>
        <v>0</v>
      </c>
      <c r="CI124" s="59">
        <f>SUMIFS('Planificación 2026-1'!S:S,'Planificación 2026-1'!X:X,C124,'Planificación 2026-1'!H:H,"OB",'Planificación 2026-1'!I:I,"&gt;2")</f>
        <v>26</v>
      </c>
      <c r="CJ124" s="59">
        <f>SUMIFS('Planificación 2026-1'!S:S,'Planificación 2026-1'!X:X,C124,'Planificación 2026-1'!H:H,"MH",'Planificación 2026-1'!I:I,"&gt;2")</f>
        <v>0</v>
      </c>
      <c r="CK124" s="59">
        <f>SUMIFS('Planificación 2026-1'!S:S,'Planificación 2026-1'!X:X,C124,'Planificación 2026-1'!H:H,"IC",'Planificación 2026-1'!I:I,"&gt;2")</f>
        <v>0</v>
      </c>
      <c r="CL124" s="59">
        <f>SUMIFS('Planificación 2026-1'!S:S,'Planificación 2026-1'!X:X,C124,'Planificación 2026-1'!H:H,"AR",'Planificación 2026-1'!I:I,"&gt;2")</f>
        <v>0</v>
      </c>
      <c r="CM124" s="59">
        <f>SUMIFS('Planificación 2026-1'!S:S,'Planificación 2026-1'!X:X,C124,'Planificación 2026-1'!H:H,"AE",'Planificación 2026-1'!I:I,"&gt;2")</f>
        <v>0</v>
      </c>
      <c r="CN124" s="59">
        <f>SUMIFS('Planificación 2026-1'!S:S,'Planificación 2026-1'!X:X,C124,'Planificación 2026-1'!H:H,"T1",'Planificación 2026-1'!I:I,"&gt;2")</f>
        <v>0</v>
      </c>
      <c r="CO124" s="59">
        <f>SUMIFS('Planificación 2026-1'!S:S,'Planificación 2026-1'!X:X,C124,'Planificación 2026-1'!H:H,"T3",'Planificación 2026-1'!I:I,"&gt;2")</f>
        <v>0</v>
      </c>
      <c r="CP124" s="59">
        <f>SUMIFS('Planificación 2026-1'!S:S,'Planificación 2026-1'!X:X,C124,'Planificación 2026-1'!H:H,"T2",'Planificación 2026-1'!I:I,"&gt;2")</f>
        <v>0</v>
      </c>
      <c r="CQ124" s="59">
        <f>SUMIFS('Planificación 2026-1'!S:S,'Planificación 2026-1'!X:X,C124,'Planificación 2026-1'!H:H,"T4",'Planificación 2026-1'!I:I,"&gt;2")</f>
        <v>0</v>
      </c>
      <c r="CR124" s="59">
        <f>SUMIFS('Planificación 2026-1'!S:S,'Planificación 2026-1'!X:X,C124,'Planificación 2026-1'!H:H,"AF",'Planificación 2026-1'!I:I,"&lt;3")</f>
        <v>0</v>
      </c>
      <c r="CS124" s="59">
        <f>SUMIFS('Planificación 2026-1'!S:S,'Planificación 2026-1'!X:X,C124,'Planificación 2026-1'!H:H,"EN",'Planificación 2026-1'!I:I,"&lt;3")</f>
        <v>0</v>
      </c>
      <c r="CT124" s="59">
        <f>SUMIFS('Planificación 2026-1'!S:S,'Planificación 2026-1'!X:X,C124,'Planificación 2026-1'!H:H,"IS",'Planificación 2026-1'!I:I,"&lt;3")</f>
        <v>0</v>
      </c>
      <c r="CU124" s="59">
        <f>SUMIFS('Planificación 2026-1'!S:S,'Planificación 2026-1'!X:X,C124,'Planificación 2026-1'!H:H,"PS",'Planificación 2026-1'!I:I,"&lt;3")</f>
        <v>0</v>
      </c>
      <c r="CV124" s="59">
        <f>SUMIFS('Planificación 2026-1'!S:S,'Planificación 2026-1'!X:X,C124,'Planificación 2026-1'!H:H,"IN",'Planificación 2026-1'!I:I,"&lt;3")</f>
        <v>0</v>
      </c>
      <c r="CW124" s="59">
        <f>SUMIFS('Planificación 2026-1'!S:S,'Planificación 2026-1'!X:X,C124,'Planificación 2026-1'!H:H,"CA",'Planificación 2026-1'!I:I,"&lt;3")</f>
        <v>0</v>
      </c>
      <c r="CX124" s="59">
        <f>SUMIFS('Planificación 2026-1'!S:S,'Planificación 2026-1'!X:X,C124,'Planificación 2026-1'!H:H,"DE",'Planificación 2026-1'!I:I,"&lt;3")</f>
        <v>0</v>
      </c>
      <c r="CY124" s="59">
        <f>SUMIFS('Planificación 2026-1'!S:S,'Planificación 2026-1'!X:X,C124,'Planificación 2026-1'!H:H,"OB",'Planificación 2026-1'!I:I,"&lt;3")</f>
        <v>0</v>
      </c>
      <c r="CZ124" s="59">
        <f>SUMIFS('Planificación 2026-1'!S:S,'Planificación 2026-1'!X:X,C124,'Planificación 2026-1'!H:H,"MH",'Planificación 2026-1'!I:I,"&lt;3")</f>
        <v>0</v>
      </c>
      <c r="DA124" s="59">
        <f>SUMIFS('Planificación 2026-1'!S:S,'Planificación 2026-1'!X:X,C124,'Planificación 2026-1'!H:H,"IC",'Planificación 2026-1'!I:I,"&lt;3")</f>
        <v>0</v>
      </c>
      <c r="DB124" s="59">
        <f>SUMIFS('Planificación 2026-1'!S:S,'Planificación 2026-1'!X:X,C124,'Planificación 2026-1'!H:H,"AR",'Planificación 2026-1'!I:I,"&lt;3")</f>
        <v>0</v>
      </c>
      <c r="DC124" s="59">
        <f>SUMIFS('Planificación 2026-1'!S:S,'Planificación 2026-1'!X:X,C124,'Planificación 2026-1'!H:H,"AE",'Planificación 2026-1'!I:I,"&lt;3")</f>
        <v>0</v>
      </c>
      <c r="DD124" s="59">
        <f>SUMIFS('Planificación 2026-1'!S:S,'Planificación 2026-1'!X:X,C124,'Planificación 2026-1'!H:H,"T1",'Planificación 2026-1'!I:I,"&lt;3")</f>
        <v>0</v>
      </c>
      <c r="DE124" s="59">
        <f>SUMIFS('Planificación 2026-1'!S:S,'Planificación 2026-1'!X:X,C124,'Planificación 2026-1'!H:H,"T3",'Planificación 2026-1'!I:I,"&lt;3")</f>
        <v>0</v>
      </c>
      <c r="DF124" s="59">
        <f>SUMIFS('Planificación 2026-1'!S:S,'Planificación 2026-1'!X:X,C124,'Planificación 2026-1'!H:H,"T2",'Planificación 2026-1'!I:I,"&lt;3")</f>
        <v>0</v>
      </c>
      <c r="DG124" s="59">
        <f>SUMIFS('Planificación 2026-1'!S:S,'Planificación 2026-1'!X:X,C124,'Planificación 2026-1'!H:H,"T4",'Planificación 2026-1'!I:I,"&lt;3")</f>
        <v>0</v>
      </c>
      <c r="DH124" s="58" t="str">
        <f t="shared" si="41"/>
        <v>P09</v>
      </c>
      <c r="DI124" s="27">
        <f>IF(C124="","",SUMIFS('Planificación 2026-1'!S:S,'Planificación 2026-1'!X:X,C124,'Planificación 2026-1'!F:F,"PRINCIPAL",'Planificación 2026-1'!Y:Y,"VIRTUAL"))</f>
        <v>5</v>
      </c>
      <c r="DJ124" s="27">
        <f>IF(C124="","",SUMIFS('Planificación 2026-1'!S:S,'Planificación 2026-1'!X:X,C124,'Planificación 2026-1'!F:F,"PRINCIPAL",'Planificación 2026-1'!Y:Y,"PRESENCIAL"))</f>
        <v>21</v>
      </c>
      <c r="DK124" s="27">
        <f>IF(C124="","",SUMIFS('Planificación 2026-1'!S:S,'Planificación 2026-1'!X:X,C124,'Planificación 2026-1'!F:F,"PRINCIPAL",'Planificación 2026-1'!Y:Y,"HIBRIDO PRESENCIAL"))</f>
        <v>0</v>
      </c>
      <c r="DL124" s="58" t="str">
        <f t="shared" si="42"/>
        <v/>
      </c>
      <c r="DM124" s="58">
        <f>IF(C124="","",SUMIFS('Planificación 2026-1'!S:S,'Planificación 2026-1'!X:X,C124,'Planificación 2026-1'!F:F,"FILIAL",'Planificación 2026-1'!Y:Y,"VIRTUAL"))</f>
        <v>0</v>
      </c>
      <c r="DN124" s="60">
        <f>IF(C124="","",SUMIFS('Planificación 2026-1'!S:S,'Planificación 2026-1'!X:X,C124,'Planificación 2026-1'!F:F,"FILIAL",'Planificación 2026-1'!Y:Y,"PRESENCIAL"))</f>
        <v>0</v>
      </c>
      <c r="DO124" s="29">
        <f>IF(C124="","",SUMIFS('Planificación 2026-1'!S:S,'Planificación 2026-1'!X:X,C124,'Planificación 2026-1'!F:F,"FILIAL",'Planificación 2026-1'!Y:Y,"HIBRIDO PRESENCIAL"))</f>
        <v>0</v>
      </c>
      <c r="DP124" s="61" t="str">
        <f t="shared" si="43"/>
        <v/>
      </c>
      <c r="DQ124" s="58">
        <f>IF(C124="","",SUMIFS('Planificación 2026-1'!S:S,'Planificación 2026-1'!X:X,C124,'Planificación 2026-1'!F:F,"SUNAMPE",'Planificación 2026-1'!Y:Y,"VIRTUAL"))</f>
        <v>0</v>
      </c>
      <c r="DR124" s="29">
        <f>IF(C124="","",SUMIFS('Planificación 2026-1'!S:S,'Planificación 2026-1'!X:X,C124,'Planificación 2026-1'!F:F,"SUNAMPE",'Planificación 2026-1'!Y:Y,"PRESENCIAL"))</f>
        <v>0</v>
      </c>
      <c r="DS124" s="61" t="str">
        <f t="shared" si="44"/>
        <v/>
      </c>
      <c r="DT124" s="58">
        <f>IF(C124="","",SUMIFS('Planificación 2026-1'!S:S,'Planificación 2026-1'!X:X,C124,'Planificación 2026-1'!F:F,"HUAURA",'Planificación 2026-1'!Y:Y,"VIRTUAL"))</f>
        <v>0</v>
      </c>
      <c r="DU124" s="29">
        <f>IF(C124="","",SUMIFS('Planificación 2026-1'!S:S,'Planificación 2026-1'!X:X,C124,'Planificación 2026-1'!F:F,"HUAURA",'Planificación 2026-1'!Y:Y,"PRESENCIAL"))</f>
        <v>0</v>
      </c>
      <c r="DV124" s="32">
        <f>SUMIFS('Planificación 2026-1'!S:S,'Planificación 2026-1'!X:X,C124,'Planificación 2026-1'!F:F,"PRINCIPAL",'Planificación 2026-1'!Y:Y,"VIRTUAL",'Planificación 2026-1'!I:I,"&gt;2")</f>
        <v>5</v>
      </c>
      <c r="DW124" s="32">
        <f>SUMIFS('Planificación 2026-1'!S:S,'Planificación 2026-1'!X:X,C124,'Planificación 2026-1'!F:F,"PRINCIPAL",'Planificación 2026-1'!Y:Y,"&lt;&gt;VIRTUAL",'Planificación 2026-1'!I:I,"&gt;2")</f>
        <v>21</v>
      </c>
      <c r="DX124" s="32">
        <f>SUMIFS('Planificación 2026-1'!S:S,'Planificación 2026-1'!X:X,C124,'Planificación 2026-1'!F:F,"SUNAMPE",'Planificación 2026-1'!Y:Y,"VIRTUAL",'Planificación 2026-1'!I:I,"&gt;2")</f>
        <v>0</v>
      </c>
      <c r="DY124" s="32">
        <f>SUMIFS('Planificación 2026-1'!S:S,'Planificación 2026-1'!X:X,C124,'Planificación 2026-1'!F:F,"SUNAMPE",'Planificación 2026-1'!Y:Y,"&lt;&gt;VIRTUAL",'Planificación 2026-1'!I:I,"&gt;2")</f>
        <v>0</v>
      </c>
      <c r="DZ124" s="32">
        <f>SUMIFS('Planificación 2026-1'!S:S,'Planificación 2026-1'!X:X,C124,'Planificación 2026-1'!F:F,"FILIAL",'Planificación 2026-1'!Y:Y,"VIRTUAL",'Planificación 2026-1'!I:I,"&gt;2")</f>
        <v>0</v>
      </c>
      <c r="EA124" s="32">
        <f>SUMIFS('Planificación 2026-1'!S:S,'Planificación 2026-1'!X:X,C124,'Planificación 2026-1'!F:F,"FILIAL",'Planificación 2026-1'!Y:Y,"&lt;&gt;VIRTUAL",'Planificación 2026-1'!I:I,"&gt;2")</f>
        <v>0</v>
      </c>
      <c r="EB124" s="32">
        <f>SUMIFS('Planificación 2026-1'!S:S,'Planificación 2026-1'!X:X,C124,'Planificación 2026-1'!F:F,"PORUMA",'Planificación 2026-1'!Y:Y,"VIRTUAL",'Planificación 2026-1'!I:I,"&gt;2")</f>
        <v>0</v>
      </c>
      <c r="EC124" s="32">
        <f>SUMIFS('Planificación 2026-1'!S:S,'Planificación 2026-1'!X:X,C124,'Planificación 2026-1'!F:F,"PORUMA",'Planificación 2026-1'!Y:Y,"&lt;&gt;VIRTUAL",'Planificación 2026-1'!I:I,"&gt;2")</f>
        <v>0</v>
      </c>
      <c r="ED124" s="32">
        <f>SUMIFS('Planificación 2026-1'!S:S,'Planificación 2026-1'!X:X,C124,'Planificación 2026-1'!F:F,"HUAURA",'Planificación 2026-1'!Y:Y,"VIRTUAL",'Planificación 2026-1'!I:I,"&gt;2")</f>
        <v>0</v>
      </c>
      <c r="EE124" s="32">
        <f>SUMIFS('Planificación 2026-1'!S:S,'Planificación 2026-1'!X:X,C124,'Planificación 2026-1'!F:F,"HUAURA",'Planificación 2026-1'!Y:Y,"&lt;&gt;VIRTUAL",'Planificación 2026-1'!I:I,"&gt;2")</f>
        <v>0</v>
      </c>
      <c r="EF124" s="32">
        <f>SUMIFS('Planificación 2026-1'!S:S,'Planificación 2026-1'!X:X,C124,'Planificación 2026-1'!F:F,"PRINCIPAL",'Planificación 2026-1'!Y:Y,"VIRTUAL",'Planificación 2026-1'!I:I,"&lt;3")</f>
        <v>0</v>
      </c>
      <c r="EG124" s="32">
        <f>SUMIFS('Planificación 2026-1'!S:S,'Planificación 2026-1'!X:X,C124,'Planificación 2026-1'!F:F,"PRINCIPAL",'Planificación 2026-1'!Y:Y,"&lt;&gt;VIRTUAL",'Planificación 2026-1'!I:I,"&lt;3")</f>
        <v>0</v>
      </c>
      <c r="EH124" s="32">
        <f>SUMIFS('Planificación 2026-1'!S:S,'Planificación 2026-1'!X:X,C124,'Planificación 2026-1'!F:F,"SUNAMPE",'Planificación 2026-1'!Y:Y,"VIRTUAL",'Planificación 2026-1'!I:I,"&lt;3")</f>
        <v>0</v>
      </c>
      <c r="EI124" s="32">
        <f>SUMIFS('Planificación 2026-1'!S:S,'Planificación 2026-1'!X:X,C124,'Planificación 2026-1'!F:F,"SUNAMPE",'Planificación 2026-1'!Y:Y,"&lt;&gt;VIRTUAL",'Planificación 2026-1'!I:I,"&lt;3")</f>
        <v>0</v>
      </c>
      <c r="EJ124" s="32">
        <f>SUMIFS('Planificación 2026-1'!S:S,'Planificación 2026-1'!X:X,C124,'Planificación 2026-1'!F:F,"FILIAL",'Planificación 2026-1'!Y:Y,"VIRTUAL",'Planificación 2026-1'!I:I,"&lt;3")</f>
        <v>0</v>
      </c>
      <c r="EK124" s="32">
        <f>SUMIFS('Planificación 2026-1'!S:S,'Planificación 2026-1'!X:X,C124,'Planificación 2026-1'!F:F,"FILIAL",'Planificación 2026-1'!Y:Y,"&lt;&gt;VIRTUAL",'Planificación 2026-1'!I:I,"&lt;3")</f>
        <v>0</v>
      </c>
      <c r="EL124" s="32">
        <f>SUMIFS('Planificación 2026-1'!S:S,'Planificación 2026-1'!X:X,C124,'Planificación 2026-1'!F:F,"PORUMA",'Planificación 2026-1'!Y:Y,"VIRTUAL",'Planificación 2026-1'!I:I,"&lt;3")</f>
        <v>0</v>
      </c>
      <c r="EM124" s="32">
        <f>SUMIFS('Planificación 2026-1'!S:S,'Planificación 2026-1'!X:X,C124,'Planificación 2026-1'!F:F,"PORUMA",'Planificación 2026-1'!Y:Y,"&lt;&gt;VIRTUAL",'Planificación 2026-1'!I:I,"&lt;3")</f>
        <v>0</v>
      </c>
      <c r="EN124" s="32">
        <f>SUMIFS('Planificación 2026-1'!S:S,'Planificación 2026-1'!X:X,C124,'Planificación 2026-1'!F:F,"HUAURA",'Planificación 2026-1'!Y:Y,"VIRTUAL",'Planificación 2026-1'!I:I,"&lt;3")</f>
        <v>0</v>
      </c>
      <c r="EO124" s="32">
        <f>SUMIFS('Planificación 2026-1'!S:S,'Planificación 2026-1'!X:X,C124,'Planificación 2026-1'!F:F,"HUAURA",'Planificación 2026-1'!Y:Y,"&lt;&gt;VIRTUAL",'Planificación 2026-1'!I:I,"&lt;3")</f>
        <v>0</v>
      </c>
      <c r="EP124" s="32">
        <f t="shared" si="32"/>
        <v>0</v>
      </c>
      <c r="EQ124" s="32">
        <f t="shared" si="36"/>
        <v>0</v>
      </c>
      <c r="ER124" s="32">
        <f t="shared" si="37"/>
        <v>0</v>
      </c>
      <c r="ES124" s="32">
        <f t="shared" si="38"/>
        <v>26</v>
      </c>
      <c r="ET124" s="32">
        <f t="shared" si="39"/>
        <v>0</v>
      </c>
      <c r="EU124" s="32">
        <f t="shared" si="40"/>
        <v>26</v>
      </c>
      <c r="EV124" s="32" t="b">
        <f>EXACT(EU124,E124)</f>
        <v>1</v>
      </c>
      <c r="EW124" s="32"/>
      <c r="EX124" s="32">
        <f t="shared" si="33"/>
        <v>5</v>
      </c>
      <c r="EY124" s="32">
        <f t="shared" si="34"/>
        <v>21</v>
      </c>
      <c r="EZ124" s="32" t="b">
        <f>EXACT(SUM(EX124:EY124),E124)</f>
        <v>1</v>
      </c>
      <c r="FA124" s="32" t="str">
        <f t="shared" si="35"/>
        <v>SEDE</v>
      </c>
      <c r="FB124" s="32" t="str">
        <f t="shared" si="45"/>
        <v>MAS PRESENCIAL</v>
      </c>
    </row>
    <row r="125" spans="1:158">
      <c r="A125" s="33"/>
      <c r="B125" s="65">
        <v>122</v>
      </c>
      <c r="C125" s="32" t="s">
        <v>329</v>
      </c>
      <c r="D125" s="429">
        <v>21868076</v>
      </c>
      <c r="E125" s="62">
        <f>SUMIF('Planificación 2026-1'!X:X,C125,'Planificación 2026-1'!S:S)</f>
        <v>19</v>
      </c>
      <c r="F125" s="63" t="s">
        <v>203</v>
      </c>
      <c r="G125" s="454" t="s">
        <v>200</v>
      </c>
      <c r="H125" s="64" t="s">
        <v>181</v>
      </c>
      <c r="I125" s="64" t="s">
        <v>150</v>
      </c>
      <c r="J125" s="32" t="s">
        <v>181</v>
      </c>
      <c r="K125" s="32" t="s">
        <v>150</v>
      </c>
      <c r="L125" s="57" t="str">
        <f>IF(SUM(COUNTIFS('Planificación 2026-1'!F:F,"PRINCIPAL",'Planificación 2026-1'!X:X,C125,'Planificación 2026-1'!H:H,"AF"))&gt;0,"P01"," ")</f>
        <v xml:space="preserve"> </v>
      </c>
      <c r="M125" s="58" t="str">
        <f>IF(SUM(COUNTIFS('Planificación 2026-1'!F:F,"PRINCIPAL",'Planificación 2026-1'!X:X,C125,'Planificación 2026-1'!H:H,"EN"))&gt;0,"P02"," ")</f>
        <v>P02</v>
      </c>
      <c r="N125" s="58" t="str">
        <f>IF(SUM(COUNTIFS('Planificación 2026-1'!F:F,"PRINCIPAL",'Planificación 2026-1'!X:X,C125,'Planificación 2026-1'!H:H,"IS"))&gt;0,"P03"," ")</f>
        <v xml:space="preserve"> </v>
      </c>
      <c r="O125" s="58" t="str">
        <f>IF(SUM(COUNTIFS('Planificación 2026-1'!F:F,"PRINCIPAL",'Planificación 2026-1'!X:X,C125,'Planificación 2026-1'!H:H,"PS"))&gt;0,"P04"," ")</f>
        <v xml:space="preserve"> </v>
      </c>
      <c r="P125" s="58"/>
      <c r="Q125" s="58" t="str">
        <f>IF(SUM(COUNTIFS('Planificación 2026-1'!F:F,"PRINCIPAL",'Planificación 2026-1'!X:X,C125,'Planificación 2026-1'!H:H,"IN"))&gt;0,"P06"," ")</f>
        <v xml:space="preserve"> </v>
      </c>
      <c r="R125" s="58" t="str">
        <f>IF(SUM(COUNTIFS('Planificación 2026-1'!F:F,"PRINCIPAL",'Planificación 2026-1'!X:X,C125,'Planificación 2026-1'!H:H,"CA"))&gt;0,"P07"," ")</f>
        <v xml:space="preserve"> </v>
      </c>
      <c r="S125" s="58" t="str">
        <f>IF(SUM(COUNTIFS('Planificación 2026-1'!F:F,"PRINCIPAL",'Planificación 2026-1'!X:X,C125,'Planificación 2026-1'!H:H,"DE"))&gt;0,"P08"," ")</f>
        <v xml:space="preserve"> </v>
      </c>
      <c r="T125" s="58" t="str">
        <f>IF(SUM(COUNTIFS('Planificación 2026-1'!F:F,"PRINCIPAL",'Planificación 2026-1'!X:X,C125,'Planificación 2026-1'!H:H,"OB"))&gt;0,"P09"," ")</f>
        <v xml:space="preserve"> </v>
      </c>
      <c r="U125" s="58" t="str">
        <f>IF(SUM(COUNTIFS('Planificación 2026-1'!F:F,"PRINCIPAL",'Planificación 2026-1'!X:X,C125,'Planificación 2026-1'!H:H,"MH"))&gt;0,"P31"," ")</f>
        <v xml:space="preserve"> </v>
      </c>
      <c r="V125" s="58" t="str">
        <f>IF(SUM(COUNTIFS('Planificación 2026-1'!F:F,"PRINCIPAL",'Planificación 2026-1'!X:X,C125,'Planificación 2026-1'!H:H,"IC"))&gt;0,"P32"," ")</f>
        <v xml:space="preserve"> </v>
      </c>
      <c r="W125" s="58" t="str">
        <f>IF(SUM(COUNTIFS('Planificación 2026-1'!F:F,"PRINCIPAL",'Planificación 2026-1'!X:X,C125,'Planificación 2026-1'!H:H,"AR"))&gt;0,"P34"," ")</f>
        <v xml:space="preserve"> </v>
      </c>
      <c r="X125" s="58" t="str">
        <f>IF(SUM(COUNTIFS('Planificación 2026-1'!F:F,"PRINCIPAL",'Planificación 2026-1'!X:X,C125,'Planificación 2026-1'!H:H,"T1"))&gt;0,"P35"," ")</f>
        <v xml:space="preserve"> </v>
      </c>
      <c r="Y125" s="58" t="str">
        <f>IF(SUM(COUNTIFS('Planificación 2026-1'!F:F,"PRINCIPAL",'Planificación 2026-1'!X:X,C125,'Planificación 2026-1'!H:H,"T3"))&gt;0,"P36"," ")</f>
        <v xml:space="preserve"> </v>
      </c>
      <c r="Z125" s="58" t="str">
        <f>IF(SUM(COUNTIFS('Planificación 2026-1'!F:F,"PRINCIPAL",'Planificación 2026-1'!X:X,C125,'Planificación 2026-1'!H:H,"T2"))&gt;0,"P37"," ")</f>
        <v xml:space="preserve"> </v>
      </c>
      <c r="AA125" s="58" t="str">
        <f>IF(SUM(COUNTIFS('Planificación 2026-1'!F:F,"PRINCIPAL",'Planificación 2026-1'!X:X,C125,'Planificación 2026-1'!H:H,"AE"))&gt;0,"P38"," ")</f>
        <v xml:space="preserve"> </v>
      </c>
      <c r="AB125" s="58" t="str">
        <f>IF(SUM(COUNTIFS('Planificación 2026-1'!F:F,"PRINCIPAL",'Planificación 2026-1'!X:X,C125,'Planificación 2026-1'!H:H,"T4"))&gt;0,"P55"," ")</f>
        <v xml:space="preserve"> </v>
      </c>
      <c r="AC125" s="58" t="str">
        <f>IF(SUM(COUNTIFS('Planificación 2026-1'!F:F,"FILIAL",'Planificación 2026-1'!X:X,C125,'Planificación 2026-1'!H:H,"AF"))&gt;0," P01"," ")</f>
        <v xml:space="preserve"> </v>
      </c>
      <c r="AD125" s="58" t="str">
        <f>IF(SUM(COUNTIFS('Planificación 2026-1'!F:F,"FILIAL",'Planificación 2026-1'!X:X,C125,'Planificación 2026-1'!H:H,"EN"))&gt;0,"P02"," ")</f>
        <v xml:space="preserve"> </v>
      </c>
      <c r="AE125" s="58" t="str">
        <f>IF(SUM(COUNTIFS('Planificación 2026-1'!F:F,"FILIAL",'Planificación 2026-1'!X:X,C125,'Planificación 2026-1'!H:H,"IS"))&gt;0,"P03"," ")</f>
        <v xml:space="preserve"> </v>
      </c>
      <c r="AF125" s="58" t="str">
        <f>IF(SUM(COUNTIFS('Planificación 2026-1'!F:F,"FILIAL",'Planificación 2026-1'!X:X,C125,'Planificación 2026-1'!H:H,"PS"))&gt;0,"P04"," ")</f>
        <v xml:space="preserve"> </v>
      </c>
      <c r="AG125" s="58"/>
      <c r="AH125" s="58" t="str">
        <f>IF(SUM(COUNTIFS('Planificación 2026-1'!F:F,"FILIAL",'Planificación 2026-1'!X:X,C125,'Planificación 2026-1'!H:H,"IN"))&gt;0,"P06"," ")</f>
        <v xml:space="preserve"> </v>
      </c>
      <c r="AI125" s="58" t="str">
        <f>IF(SUM(COUNTIFS('Planificación 2026-1'!F:F,"FILIAL",'Planificación 2026-1'!X:X,C125,'Planificación 2026-1'!H:H,"CA"))&gt;0,"P07"," ")</f>
        <v xml:space="preserve"> </v>
      </c>
      <c r="AJ125" s="58" t="str">
        <f>IF(SUM(COUNTIFS('Planificación 2026-1'!F:F,"FILIAL",'Planificación 2026-1'!X:X,C125,'Planificación 2026-1'!H:H,"DE"))&gt;0,"P08"," ")</f>
        <v xml:space="preserve"> </v>
      </c>
      <c r="AK125" s="58" t="str">
        <f>IF(SUM(COUNTIFS('Planificación 2026-1'!F:F,"FILIAL",'Planificación 2026-1'!X:X,C125,'Planificación 2026-1'!H:H,"OB"))&gt;0,"P09"," ")</f>
        <v xml:space="preserve"> </v>
      </c>
      <c r="AL125" s="58" t="str">
        <f>IF(SUM(COUNTIFS('Planificación 2026-1'!F:F,"FILIAL",'Planificación 2026-1'!X:X,C125,'Planificación 2026-1'!H:H,"MH"))&gt;0,"P31"," ")</f>
        <v xml:space="preserve"> </v>
      </c>
      <c r="AM125" s="58" t="str">
        <f>IF(SUM(COUNTIFS('Planificación 2026-1'!F:F,"FILIAL",'Planificación 2026-1'!X:X,C125,'Planificación 2026-1'!H:H,"IC"))&gt;0,"P32"," ")</f>
        <v xml:space="preserve"> </v>
      </c>
      <c r="AN125" s="58" t="str">
        <f>IF(SUM(COUNTIFS('Planificación 2026-1'!F:F,"FILIAL",'Planificación 2026-1'!X:X,C125,'Planificación 2026-1'!H:H,"AR"))&gt;0,"P34"," ")</f>
        <v xml:space="preserve"> </v>
      </c>
      <c r="AO125" s="58" t="str">
        <f>IF(SUM(COUNTIFS('Planificación 2026-1'!F:F,"FILIAL",'Planificación 2026-1'!X:X,C125,'Planificación 2026-1'!H:H,"T1"))&gt;0,"P35"," ")</f>
        <v xml:space="preserve"> </v>
      </c>
      <c r="AP125" s="58" t="str">
        <f>IF(SUM(COUNTIFS('Planificación 2026-1'!F:F,"FILIAL",'Planificación 2026-1'!X:X,C125,'Planificación 2026-1'!H:H,"T3"))&gt;0,"P36"," ")</f>
        <v xml:space="preserve"> </v>
      </c>
      <c r="AQ125" s="58" t="str">
        <f>IF(SUM(COUNTIFS('Planificación 2026-1'!F:F,"FILIAL",'Planificación 2026-1'!X:X,C125,'Planificación 2026-1'!H:H,"T2"))&gt;0,"P37"," ")</f>
        <v xml:space="preserve"> </v>
      </c>
      <c r="AR125" s="58" t="str">
        <f>IF(SUM(COUNTIFS('Planificación 2026-1'!F:F,"FILIAL",'Planificación 2026-1'!X:X,C125,'Planificación 2026-1'!H:H,"AE"))&gt;0,"P38"," ")</f>
        <v xml:space="preserve"> </v>
      </c>
      <c r="AS125" s="58" t="str">
        <f>IF(SUM(COUNTIFS('Planificación 2026-1'!F:F,"FILIAL",'Planificación 2026-1'!X:X,C125,'Planificación 2026-1'!H:H,"T4"))&gt;0,"P55"," ")</f>
        <v xml:space="preserve"> </v>
      </c>
      <c r="AT125" s="58" t="str">
        <f>IF(SUM(COUNTIFS('Planificación 2026-1'!F:F,"SUNAMPE",'Planificación 2026-1'!X:X,C125,'Planificación 2026-1'!H:H,"AF"))&gt;0," P01"," ")</f>
        <v xml:space="preserve"> </v>
      </c>
      <c r="AU125" s="58" t="str">
        <f>IF(SUM(COUNTIFS('Planificación 2026-1'!F:F,"SUNAMPE",'Planificación 2026-1'!X:X,C125,'Planificación 2026-1'!H:H,"EN"))&gt;0,"P02"," ")</f>
        <v xml:space="preserve"> </v>
      </c>
      <c r="AV125" s="58" t="str">
        <f>IF(SUM(COUNTIFS('Planificación 2026-1'!F:F,"SUNAMPE",'Planificación 2026-1'!X:X,C125,'Planificación 2026-1'!H:H,"IS"))&gt;0,"P03"," ")</f>
        <v xml:space="preserve"> </v>
      </c>
      <c r="AW125" s="58" t="str">
        <f>IF(SUM(COUNTIFS('Planificación 2026-1'!F:F,"SUNAMPE",'Planificación 2026-1'!X:X,C125,'Planificación 2026-1'!H:H,"PS"))&gt;0,"P04"," ")</f>
        <v xml:space="preserve"> </v>
      </c>
      <c r="AX125" s="58"/>
      <c r="AY125" s="58" t="str">
        <f>IF(SUM(COUNTIFS('Planificación 2026-1'!F:F,"SUNAMPE",'Planificación 2026-1'!X:X,C125,'Planificación 2026-1'!H:H,"IN"))&gt;0,"P06"," ")</f>
        <v xml:space="preserve"> </v>
      </c>
      <c r="AZ125" s="58" t="str">
        <f>IF(SUM(COUNTIFS('Planificación 2026-1'!F:F,"SUNAMPE",'Planificación 2026-1'!X:X,C125,'Planificación 2026-1'!H:H,"CA"))&gt;0,"P07"," ")</f>
        <v xml:space="preserve"> </v>
      </c>
      <c r="BA125" s="58" t="str">
        <f>IF(SUM(COUNTIFS('Planificación 2026-1'!F:F,"SUNAMPE",'Planificación 2026-1'!X:X,C125,'Planificación 2026-1'!H:H,"DE"))&gt;0,"P08"," ")</f>
        <v xml:space="preserve"> </v>
      </c>
      <c r="BB125" s="58" t="str">
        <f>IF(SUM(COUNTIFS('Planificación 2026-1'!F:F,"SUNAMPE",'Planificación 2026-1'!X:X,C125,'Planificación 2026-1'!H:H,"OB"))&gt;0,"P09"," ")</f>
        <v xml:space="preserve"> </v>
      </c>
      <c r="BC125" s="58" t="str">
        <f>IF(SUM(COUNTIFS('Planificación 2026-1'!F:F,"SUNAMPE",'Planificación 2026-1'!X:X,C125,'Planificación 2026-1'!H:H,"MH"))&gt;0,"P31"," ")</f>
        <v xml:space="preserve"> </v>
      </c>
      <c r="BD125" s="58" t="str">
        <f>IF(SUM(COUNTIFS('Planificación 2026-1'!F:F,"SUNAMPE",'Planificación 2026-1'!X:X,C125,'Planificación 2026-1'!H:H,"IC"))&gt;0,"P32"," ")</f>
        <v xml:space="preserve"> </v>
      </c>
      <c r="BE125" s="58" t="str">
        <f>IF(SUM(COUNTIFS('Planificación 2026-1'!F:F,"SUNAMPE",'Planificación 2026-1'!X:X,C125,'Planificación 2026-1'!H:H,"AR"))&gt;0,"P34"," ")</f>
        <v xml:space="preserve"> </v>
      </c>
      <c r="BF125" s="58" t="str">
        <f>IF(SUM(COUNTIFS('Planificación 2026-1'!F:F,"SUNAMPE",'Planificación 2026-1'!X:X,C125,'Planificación 2026-1'!H:H,"T1"))&gt;0,"P35"," ")</f>
        <v xml:space="preserve"> </v>
      </c>
      <c r="BG125" s="58" t="str">
        <f>IF(SUM(COUNTIFS('Planificación 2026-1'!F:F,"SUNAMPE",'Planificación 2026-1'!X:X,C125,'Planificación 2026-1'!H:H,"T3"))&gt;0,"P36"," ")</f>
        <v xml:space="preserve"> </v>
      </c>
      <c r="BH125" s="58" t="str">
        <f>IF(SUM(COUNTIFS('Planificación 2026-1'!F:F,"SUNAMPE",'Planificación 2026-1'!X:X,C125,'Planificación 2026-1'!H:H,"T2"))&gt;0,"P37"," ")</f>
        <v xml:space="preserve"> </v>
      </c>
      <c r="BI125" s="58" t="str">
        <f>IF(SUM(COUNTIFS('Planificación 2026-1'!F:F,"SUNAMPE",'Planificación 2026-1'!X:X,C125,'Planificación 2026-1'!H:H,"AE"))&gt;0,"P38"," ")</f>
        <v xml:space="preserve"> </v>
      </c>
      <c r="BJ125" s="58" t="str">
        <f>IF(SUM(COUNTIFS('Planificación 2026-1'!F:F,"SUNAMPE",'Planificación 2026-1'!X:X,C125,'Planificación 2026-1'!H:H,"T4"))&gt;0,"P55"," ")</f>
        <v xml:space="preserve"> </v>
      </c>
      <c r="BK125" s="58" t="str">
        <f>IF(SUM(COUNTIFS('Planificación 2026-1'!F:F,"HUAURA",'Planificación 2026-1'!X:X,C125,'Planificación 2026-1'!H:H,"AF"))&gt;0," P01"," ")</f>
        <v xml:space="preserve"> </v>
      </c>
      <c r="BL125" s="58" t="str">
        <f>IF(SUM(COUNTIFS('Planificación 2026-1'!F:F,"HUAURA",'Planificación 2026-1'!X:X,C125,'Planificación 2026-1'!H:H,"EN"))&gt;0,"P02"," ")</f>
        <v xml:space="preserve"> </v>
      </c>
      <c r="BM125" s="58" t="str">
        <f>IF(SUM(COUNTIFS('Planificación 2026-1'!F:F,"HUAURA",'Planificación 2026-1'!X:X,C125,'Planificación 2026-1'!H:H,"IS"))&gt;0,"P03"," ")</f>
        <v xml:space="preserve"> </v>
      </c>
      <c r="BN125" s="58" t="str">
        <f>IF(SUM(COUNTIFS('Planificación 2026-1'!F:F,"HUAURA",'Planificación 2026-1'!X:X,C125,'Planificación 2026-1'!H:H,"PS"))&gt;0,"P04"," ")</f>
        <v xml:space="preserve"> </v>
      </c>
      <c r="BO125" s="58"/>
      <c r="BP125" s="58" t="str">
        <f>IF(SUM(COUNTIFS('Planificación 2026-1'!F:F,"HUAURA",'Planificación 2026-1'!X:X,C125,'Planificación 2026-1'!H:H,"IN"))&gt;0,"P06"," ")</f>
        <v xml:space="preserve"> </v>
      </c>
      <c r="BQ125" s="58" t="str">
        <f>IF(SUM(COUNTIFS('Planificación 2026-1'!F:F,"HUAURA",'Planificación 2026-1'!X:X,C125,'Planificación 2026-1'!H:H,"CA"))&gt;0,"P07"," ")</f>
        <v xml:space="preserve"> </v>
      </c>
      <c r="BR125" s="58" t="str">
        <f>IF(SUM(COUNTIFS('Planificación 2026-1'!F:F,"HUAURA",'Planificación 2026-1'!X:X,C125,'Planificación 2026-1'!H:H,"DE"))&gt;0,"P08"," ")</f>
        <v xml:space="preserve"> </v>
      </c>
      <c r="BS125" s="58" t="str">
        <f>IF(SUM(COUNTIFS('Planificación 2026-1'!F:F,"HUAURA",'Planificación 2026-1'!X:X,C125,'Planificación 2026-1'!H:H,"OB"))&gt;0,"P09"," ")</f>
        <v xml:space="preserve"> </v>
      </c>
      <c r="BT125" s="58" t="str">
        <f>IF(SUM(COUNTIFS('Planificación 2026-1'!F:F,"HUAURA",'Planificación 2026-1'!X:X,C125,'Planificación 2026-1'!H:H,"MH"))&gt;0,"P31"," ")</f>
        <v xml:space="preserve"> </v>
      </c>
      <c r="BU125" s="58" t="str">
        <f>IF(SUM(COUNTIFS('Planificación 2026-1'!F:F,"HUAURA",'Planificación 2026-1'!X:X,C125,'Planificación 2026-1'!H:H,"IC"))&gt;0,"P32"," ")</f>
        <v xml:space="preserve"> </v>
      </c>
      <c r="BV125" s="58" t="str">
        <f>IF(SUM(COUNTIFS('Planificación 2026-1'!F:F,"HUAURA",'Planificación 2026-1'!X:X,C125,'Planificación 2026-1'!H:H,"AR"))&gt;0,"P34"," ")</f>
        <v xml:space="preserve"> </v>
      </c>
      <c r="BW125" s="58" t="str">
        <f>IF(SUM(COUNTIFS('Planificación 2026-1'!F:F,"HUAURA",'Planificación 2026-1'!X:X,C125,'Planificación 2026-1'!H:H,"T1"))&gt;0,"P35"," ")</f>
        <v xml:space="preserve"> </v>
      </c>
      <c r="BX125" s="58" t="str">
        <f>IF(SUM(COUNTIFS('Planificación 2026-1'!F:F,"HUAURA",'Planificación 2026-1'!X:X,C125,'Planificación 2026-1'!H:H,"T3"))&gt;0,"P36"," ")</f>
        <v xml:space="preserve"> </v>
      </c>
      <c r="BY125" s="58" t="str">
        <f>IF(SUM(COUNTIFS('Planificación 2026-1'!F:F,"HUAURA",'Planificación 2026-1'!X:X,C125,'Planificación 2026-1'!H:H,"T2"))&gt;0,"P37"," ")</f>
        <v xml:space="preserve"> </v>
      </c>
      <c r="BZ125" s="58" t="str">
        <f>IF(SUM(COUNTIFS('Planificación 2026-1'!F:F,"HUAURA",'Planificación 2026-1'!X:X,C125,'Planificación 2026-1'!H:H,"AE"))&gt;0,"P38"," ")</f>
        <v xml:space="preserve"> </v>
      </c>
      <c r="CA125" s="58" t="str">
        <f>IF(SUM(COUNTIFS('Planificación 2026-1'!F:F,"HUAURA",'Planificación 2026-1'!X:X,C125,'Planificación 2026-1'!H:H,"T4"))&gt;0,"P55"," ")</f>
        <v xml:space="preserve"> </v>
      </c>
      <c r="CB125" s="59">
        <f>SUMIFS('Planificación 2026-1'!S:S,'Planificación 2026-1'!X:X,C125,'Planificación 2026-1'!H:H,"AF",'Planificación 2026-1'!I:I,"&gt;2")</f>
        <v>0</v>
      </c>
      <c r="CC125" s="59">
        <f>SUMIFS('Planificación 2026-1'!S:S,'Planificación 2026-1'!X:X,C125,'Planificación 2026-1'!H:H,"EN",'Planificación 2026-1'!I:I,"&gt;2")</f>
        <v>15</v>
      </c>
      <c r="CD125" s="59">
        <f>SUMIFS('Planificación 2026-1'!S:S,'Planificación 2026-1'!X:X,C125,'Planificación 2026-1'!H:H,"IS",'Planificación 2026-1'!I:I,"&gt;2")</f>
        <v>0</v>
      </c>
      <c r="CE125" s="59">
        <f>SUMIFS('Planificación 2026-1'!S:S,'Planificación 2026-1'!X:X,C125,'Planificación 2026-1'!H:H,"PS",'Planificación 2026-1'!I:I,"&gt;2")</f>
        <v>0</v>
      </c>
      <c r="CF125" s="59">
        <f>SUMIFS('Planificación 2026-1'!S:S,'Planificación 2026-1'!X:X,C125,'Planificación 2026-1'!H:H,"IN",'Planificación 2026-1'!I:I,"&gt;2")</f>
        <v>0</v>
      </c>
      <c r="CG125" s="59">
        <f>SUMIFS('Planificación 2026-1'!S:S,'Planificación 2026-1'!X:X,C125,'Planificación 2026-1'!H:H,"CA",'Planificación 2026-1'!I:I,"&gt;2")</f>
        <v>0</v>
      </c>
      <c r="CH125" s="59">
        <f>SUMIFS('Planificación 2026-1'!S:S,'Planificación 2026-1'!X:X,C125,'Planificación 2026-1'!H:H,"DE",'Planificación 2026-1'!I:I,"&gt;2")</f>
        <v>0</v>
      </c>
      <c r="CI125" s="59">
        <f>SUMIFS('Planificación 2026-1'!S:S,'Planificación 2026-1'!X:X,C125,'Planificación 2026-1'!H:H,"OB",'Planificación 2026-1'!I:I,"&gt;2")</f>
        <v>0</v>
      </c>
      <c r="CJ125" s="59">
        <f>SUMIFS('Planificación 2026-1'!S:S,'Planificación 2026-1'!X:X,C125,'Planificación 2026-1'!H:H,"MH",'Planificación 2026-1'!I:I,"&gt;2")</f>
        <v>0</v>
      </c>
      <c r="CK125" s="59">
        <f>SUMIFS('Planificación 2026-1'!S:S,'Planificación 2026-1'!X:X,C125,'Planificación 2026-1'!H:H,"IC",'Planificación 2026-1'!I:I,"&gt;2")</f>
        <v>0</v>
      </c>
      <c r="CL125" s="59">
        <f>SUMIFS('Planificación 2026-1'!S:S,'Planificación 2026-1'!X:X,C125,'Planificación 2026-1'!H:H,"AR",'Planificación 2026-1'!I:I,"&gt;2")</f>
        <v>0</v>
      </c>
      <c r="CM125" s="59">
        <f>SUMIFS('Planificación 2026-1'!S:S,'Planificación 2026-1'!X:X,C125,'Planificación 2026-1'!H:H,"AE",'Planificación 2026-1'!I:I,"&gt;2")</f>
        <v>0</v>
      </c>
      <c r="CN125" s="59">
        <f>SUMIFS('Planificación 2026-1'!S:S,'Planificación 2026-1'!X:X,C125,'Planificación 2026-1'!H:H,"T1",'Planificación 2026-1'!I:I,"&gt;2")</f>
        <v>0</v>
      </c>
      <c r="CO125" s="59">
        <f>SUMIFS('Planificación 2026-1'!S:S,'Planificación 2026-1'!X:X,C125,'Planificación 2026-1'!H:H,"T3",'Planificación 2026-1'!I:I,"&gt;2")</f>
        <v>0</v>
      </c>
      <c r="CP125" s="59">
        <f>SUMIFS('Planificación 2026-1'!S:S,'Planificación 2026-1'!X:X,C125,'Planificación 2026-1'!H:H,"T2",'Planificación 2026-1'!I:I,"&gt;2")</f>
        <v>0</v>
      </c>
      <c r="CQ125" s="59">
        <f>SUMIFS('Planificación 2026-1'!S:S,'Planificación 2026-1'!X:X,C125,'Planificación 2026-1'!H:H,"T4",'Planificación 2026-1'!I:I,"&gt;2")</f>
        <v>0</v>
      </c>
      <c r="CR125" s="59">
        <f>SUMIFS('Planificación 2026-1'!S:S,'Planificación 2026-1'!X:X,C125,'Planificación 2026-1'!H:H,"AF",'Planificación 2026-1'!I:I,"&lt;3")</f>
        <v>0</v>
      </c>
      <c r="CS125" s="59">
        <f>SUMIFS('Planificación 2026-1'!S:S,'Planificación 2026-1'!X:X,C125,'Planificación 2026-1'!H:H,"EN",'Planificación 2026-1'!I:I,"&lt;3")</f>
        <v>4</v>
      </c>
      <c r="CT125" s="59">
        <f>SUMIFS('Planificación 2026-1'!S:S,'Planificación 2026-1'!X:X,C125,'Planificación 2026-1'!H:H,"IS",'Planificación 2026-1'!I:I,"&lt;3")</f>
        <v>0</v>
      </c>
      <c r="CU125" s="59">
        <f>SUMIFS('Planificación 2026-1'!S:S,'Planificación 2026-1'!X:X,C125,'Planificación 2026-1'!H:H,"PS",'Planificación 2026-1'!I:I,"&lt;3")</f>
        <v>0</v>
      </c>
      <c r="CV125" s="59">
        <f>SUMIFS('Planificación 2026-1'!S:S,'Planificación 2026-1'!X:X,C125,'Planificación 2026-1'!H:H,"IN",'Planificación 2026-1'!I:I,"&lt;3")</f>
        <v>0</v>
      </c>
      <c r="CW125" s="59">
        <f>SUMIFS('Planificación 2026-1'!S:S,'Planificación 2026-1'!X:X,C125,'Planificación 2026-1'!H:H,"CA",'Planificación 2026-1'!I:I,"&lt;3")</f>
        <v>0</v>
      </c>
      <c r="CX125" s="59">
        <f>SUMIFS('Planificación 2026-1'!S:S,'Planificación 2026-1'!X:X,C125,'Planificación 2026-1'!H:H,"DE",'Planificación 2026-1'!I:I,"&lt;3")</f>
        <v>0</v>
      </c>
      <c r="CY125" s="59">
        <f>SUMIFS('Planificación 2026-1'!S:S,'Planificación 2026-1'!X:X,C125,'Planificación 2026-1'!H:H,"OB",'Planificación 2026-1'!I:I,"&lt;3")</f>
        <v>0</v>
      </c>
      <c r="CZ125" s="59">
        <f>SUMIFS('Planificación 2026-1'!S:S,'Planificación 2026-1'!X:X,C125,'Planificación 2026-1'!H:H,"MH",'Planificación 2026-1'!I:I,"&lt;3")</f>
        <v>0</v>
      </c>
      <c r="DA125" s="59">
        <f>SUMIFS('Planificación 2026-1'!S:S,'Planificación 2026-1'!X:X,C125,'Planificación 2026-1'!H:H,"IC",'Planificación 2026-1'!I:I,"&lt;3")</f>
        <v>0</v>
      </c>
      <c r="DB125" s="59">
        <f>SUMIFS('Planificación 2026-1'!S:S,'Planificación 2026-1'!X:X,C125,'Planificación 2026-1'!H:H,"AR",'Planificación 2026-1'!I:I,"&lt;3")</f>
        <v>0</v>
      </c>
      <c r="DC125" s="59">
        <f>SUMIFS('Planificación 2026-1'!S:S,'Planificación 2026-1'!X:X,C125,'Planificación 2026-1'!H:H,"AE",'Planificación 2026-1'!I:I,"&lt;3")</f>
        <v>0</v>
      </c>
      <c r="DD125" s="59">
        <f>SUMIFS('Planificación 2026-1'!S:S,'Planificación 2026-1'!X:X,C125,'Planificación 2026-1'!H:H,"T1",'Planificación 2026-1'!I:I,"&lt;3")</f>
        <v>0</v>
      </c>
      <c r="DE125" s="59">
        <f>SUMIFS('Planificación 2026-1'!S:S,'Planificación 2026-1'!X:X,C125,'Planificación 2026-1'!H:H,"T3",'Planificación 2026-1'!I:I,"&lt;3")</f>
        <v>0</v>
      </c>
      <c r="DF125" s="59">
        <f>SUMIFS('Planificación 2026-1'!S:S,'Planificación 2026-1'!X:X,C125,'Planificación 2026-1'!H:H,"T2",'Planificación 2026-1'!I:I,"&lt;3")</f>
        <v>0</v>
      </c>
      <c r="DG125" s="59">
        <f>SUMIFS('Planificación 2026-1'!S:S,'Planificación 2026-1'!X:X,C125,'Planificación 2026-1'!H:H,"T4",'Planificación 2026-1'!I:I,"&lt;3")</f>
        <v>0</v>
      </c>
      <c r="DH125" s="58" t="str">
        <f t="shared" si="41"/>
        <v>P02</v>
      </c>
      <c r="DI125" s="27">
        <f>IF(C125="","",SUMIFS('Planificación 2026-1'!S:S,'Planificación 2026-1'!X:X,C125,'Planificación 2026-1'!F:F,"PRINCIPAL",'Planificación 2026-1'!Y:Y,"VIRTUAL"))</f>
        <v>10</v>
      </c>
      <c r="DJ125" s="27">
        <f>IF(C125="","",SUMIFS('Planificación 2026-1'!S:S,'Planificación 2026-1'!X:X,C125,'Planificación 2026-1'!F:F,"PRINCIPAL",'Planificación 2026-1'!Y:Y,"PRESENCIAL"))</f>
        <v>9</v>
      </c>
      <c r="DK125" s="27">
        <f>IF(C125="","",SUMIFS('Planificación 2026-1'!S:S,'Planificación 2026-1'!X:X,C125,'Planificación 2026-1'!F:F,"PRINCIPAL",'Planificación 2026-1'!Y:Y,"HIBRIDO PRESENCIAL"))</f>
        <v>0</v>
      </c>
      <c r="DL125" s="58" t="str">
        <f t="shared" si="42"/>
        <v/>
      </c>
      <c r="DM125" s="58">
        <f>IF(C125="","",SUMIFS('Planificación 2026-1'!S:S,'Planificación 2026-1'!X:X,C125,'Planificación 2026-1'!F:F,"FILIAL",'Planificación 2026-1'!Y:Y,"VIRTUAL"))</f>
        <v>0</v>
      </c>
      <c r="DN125" s="60">
        <f>IF(C125="","",SUMIFS('Planificación 2026-1'!S:S,'Planificación 2026-1'!X:X,C125,'Planificación 2026-1'!F:F,"FILIAL",'Planificación 2026-1'!Y:Y,"PRESENCIAL"))</f>
        <v>0</v>
      </c>
      <c r="DO125" s="29">
        <f>IF(C125="","",SUMIFS('Planificación 2026-1'!S:S,'Planificación 2026-1'!X:X,C125,'Planificación 2026-1'!F:F,"FILIAL",'Planificación 2026-1'!Y:Y,"HIBRIDO PRESENCIAL"))</f>
        <v>0</v>
      </c>
      <c r="DP125" s="61" t="str">
        <f t="shared" si="43"/>
        <v/>
      </c>
      <c r="DQ125" s="58">
        <f>IF(C125="","",SUMIFS('Planificación 2026-1'!S:S,'Planificación 2026-1'!X:X,C125,'Planificación 2026-1'!F:F,"SUNAMPE",'Planificación 2026-1'!Y:Y,"VIRTUAL"))</f>
        <v>0</v>
      </c>
      <c r="DR125" s="29">
        <f>IF(C125="","",SUMIFS('Planificación 2026-1'!S:S,'Planificación 2026-1'!X:X,C125,'Planificación 2026-1'!F:F,"SUNAMPE",'Planificación 2026-1'!Y:Y,"PRESENCIAL"))</f>
        <v>0</v>
      </c>
      <c r="DS125" s="61" t="str">
        <f t="shared" si="44"/>
        <v/>
      </c>
      <c r="DT125" s="58">
        <f>IF(C125="","",SUMIFS('Planificación 2026-1'!S:S,'Planificación 2026-1'!X:X,C125,'Planificación 2026-1'!F:F,"HUAURA",'Planificación 2026-1'!Y:Y,"VIRTUAL"))</f>
        <v>0</v>
      </c>
      <c r="DU125" s="29">
        <f>IF(C125="","",SUMIFS('Planificación 2026-1'!S:S,'Planificación 2026-1'!X:X,C125,'Planificación 2026-1'!F:F,"HUAURA",'Planificación 2026-1'!Y:Y,"PRESENCIAL"))</f>
        <v>0</v>
      </c>
      <c r="DV125" s="32">
        <f>SUMIFS('Planificación 2026-1'!S:S,'Planificación 2026-1'!X:X,C125,'Planificación 2026-1'!F:F,"PRINCIPAL",'Planificación 2026-1'!Y:Y,"VIRTUAL",'Planificación 2026-1'!I:I,"&gt;2")</f>
        <v>10</v>
      </c>
      <c r="DW125" s="32">
        <f>SUMIFS('Planificación 2026-1'!S:S,'Planificación 2026-1'!X:X,C125,'Planificación 2026-1'!F:F,"PRINCIPAL",'Planificación 2026-1'!Y:Y,"&lt;&gt;VIRTUAL",'Planificación 2026-1'!I:I,"&gt;2")</f>
        <v>5</v>
      </c>
      <c r="DX125" s="32">
        <f>SUMIFS('Planificación 2026-1'!S:S,'Planificación 2026-1'!X:X,C125,'Planificación 2026-1'!F:F,"SUNAMPE",'Planificación 2026-1'!Y:Y,"VIRTUAL",'Planificación 2026-1'!I:I,"&gt;2")</f>
        <v>0</v>
      </c>
      <c r="DY125" s="32">
        <f>SUMIFS('Planificación 2026-1'!S:S,'Planificación 2026-1'!X:X,C125,'Planificación 2026-1'!F:F,"SUNAMPE",'Planificación 2026-1'!Y:Y,"&lt;&gt;VIRTUAL",'Planificación 2026-1'!I:I,"&gt;2")</f>
        <v>0</v>
      </c>
      <c r="DZ125" s="32">
        <f>SUMIFS('Planificación 2026-1'!S:S,'Planificación 2026-1'!X:X,C125,'Planificación 2026-1'!F:F,"FILIAL",'Planificación 2026-1'!Y:Y,"VIRTUAL",'Planificación 2026-1'!I:I,"&gt;2")</f>
        <v>0</v>
      </c>
      <c r="EA125" s="32">
        <f>SUMIFS('Planificación 2026-1'!S:S,'Planificación 2026-1'!X:X,C125,'Planificación 2026-1'!F:F,"FILIAL",'Planificación 2026-1'!Y:Y,"&lt;&gt;VIRTUAL",'Planificación 2026-1'!I:I,"&gt;2")</f>
        <v>0</v>
      </c>
      <c r="EB125" s="32">
        <f>SUMIFS('Planificación 2026-1'!S:S,'Planificación 2026-1'!X:X,C125,'Planificación 2026-1'!F:F,"PORUMA",'Planificación 2026-1'!Y:Y,"VIRTUAL",'Planificación 2026-1'!I:I,"&gt;2")</f>
        <v>0</v>
      </c>
      <c r="EC125" s="32">
        <f>SUMIFS('Planificación 2026-1'!S:S,'Planificación 2026-1'!X:X,C125,'Planificación 2026-1'!F:F,"PORUMA",'Planificación 2026-1'!Y:Y,"&lt;&gt;VIRTUAL",'Planificación 2026-1'!I:I,"&gt;2")</f>
        <v>0</v>
      </c>
      <c r="ED125" s="32">
        <f>SUMIFS('Planificación 2026-1'!S:S,'Planificación 2026-1'!X:X,C125,'Planificación 2026-1'!F:F,"HUAURA",'Planificación 2026-1'!Y:Y,"VIRTUAL",'Planificación 2026-1'!I:I,"&gt;2")</f>
        <v>0</v>
      </c>
      <c r="EE125" s="32">
        <f>SUMIFS('Planificación 2026-1'!S:S,'Planificación 2026-1'!X:X,C125,'Planificación 2026-1'!F:F,"HUAURA",'Planificación 2026-1'!Y:Y,"&lt;&gt;VIRTUAL",'Planificación 2026-1'!I:I,"&gt;2")</f>
        <v>0</v>
      </c>
      <c r="EF125" s="32">
        <f>SUMIFS('Planificación 2026-1'!S:S,'Planificación 2026-1'!X:X,C125,'Planificación 2026-1'!F:F,"PRINCIPAL",'Planificación 2026-1'!Y:Y,"VIRTUAL",'Planificación 2026-1'!I:I,"&lt;3")</f>
        <v>0</v>
      </c>
      <c r="EG125" s="32">
        <f>SUMIFS('Planificación 2026-1'!S:S,'Planificación 2026-1'!X:X,C125,'Planificación 2026-1'!F:F,"PRINCIPAL",'Planificación 2026-1'!Y:Y,"&lt;&gt;VIRTUAL",'Planificación 2026-1'!I:I,"&lt;3")</f>
        <v>4</v>
      </c>
      <c r="EH125" s="32">
        <f>SUMIFS('Planificación 2026-1'!S:S,'Planificación 2026-1'!X:X,C125,'Planificación 2026-1'!F:F,"SUNAMPE",'Planificación 2026-1'!Y:Y,"VIRTUAL",'Planificación 2026-1'!I:I,"&lt;3")</f>
        <v>0</v>
      </c>
      <c r="EI125" s="32">
        <f>SUMIFS('Planificación 2026-1'!S:S,'Planificación 2026-1'!X:X,C125,'Planificación 2026-1'!F:F,"SUNAMPE",'Planificación 2026-1'!Y:Y,"&lt;&gt;VIRTUAL",'Planificación 2026-1'!I:I,"&lt;3")</f>
        <v>0</v>
      </c>
      <c r="EJ125" s="32">
        <f>SUMIFS('Planificación 2026-1'!S:S,'Planificación 2026-1'!X:X,C125,'Planificación 2026-1'!F:F,"FILIAL",'Planificación 2026-1'!Y:Y,"VIRTUAL",'Planificación 2026-1'!I:I,"&lt;3")</f>
        <v>0</v>
      </c>
      <c r="EK125" s="32">
        <f>SUMIFS('Planificación 2026-1'!S:S,'Planificación 2026-1'!X:X,C125,'Planificación 2026-1'!F:F,"FILIAL",'Planificación 2026-1'!Y:Y,"&lt;&gt;VIRTUAL",'Planificación 2026-1'!I:I,"&lt;3")</f>
        <v>0</v>
      </c>
      <c r="EL125" s="32">
        <f>SUMIFS('Planificación 2026-1'!S:S,'Planificación 2026-1'!X:X,C125,'Planificación 2026-1'!F:F,"PORUMA",'Planificación 2026-1'!Y:Y,"VIRTUAL",'Planificación 2026-1'!I:I,"&lt;3")</f>
        <v>0</v>
      </c>
      <c r="EM125" s="32">
        <f>SUMIFS('Planificación 2026-1'!S:S,'Planificación 2026-1'!X:X,C125,'Planificación 2026-1'!F:F,"PORUMA",'Planificación 2026-1'!Y:Y,"&lt;&gt;VIRTUAL",'Planificación 2026-1'!I:I,"&lt;3")</f>
        <v>0</v>
      </c>
      <c r="EN125" s="32">
        <f>SUMIFS('Planificación 2026-1'!S:S,'Planificación 2026-1'!X:X,C125,'Planificación 2026-1'!F:F,"HUAURA",'Planificación 2026-1'!Y:Y,"VIRTUAL",'Planificación 2026-1'!I:I,"&lt;3")</f>
        <v>0</v>
      </c>
      <c r="EO125" s="32">
        <f>SUMIFS('Planificación 2026-1'!S:S,'Planificación 2026-1'!X:X,C125,'Planificación 2026-1'!F:F,"HUAURA",'Planificación 2026-1'!Y:Y,"&lt;&gt;VIRTUAL",'Planificación 2026-1'!I:I,"&lt;3")</f>
        <v>0</v>
      </c>
      <c r="EP125" s="32">
        <f t="shared" si="32"/>
        <v>0</v>
      </c>
      <c r="EQ125" s="32">
        <f t="shared" si="36"/>
        <v>0</v>
      </c>
      <c r="ER125" s="32">
        <f t="shared" si="37"/>
        <v>0</v>
      </c>
      <c r="ES125" s="32">
        <f t="shared" si="38"/>
        <v>19</v>
      </c>
      <c r="ET125" s="32">
        <f t="shared" si="39"/>
        <v>0</v>
      </c>
      <c r="EU125" s="32">
        <f t="shared" si="40"/>
        <v>19</v>
      </c>
      <c r="EV125" s="32" t="b">
        <f>EXACT(EU125,E125)</f>
        <v>1</v>
      </c>
      <c r="EW125" s="32"/>
      <c r="EX125" s="32">
        <f t="shared" si="33"/>
        <v>10</v>
      </c>
      <c r="EY125" s="32">
        <f t="shared" si="34"/>
        <v>9</v>
      </c>
      <c r="EZ125" s="32" t="b">
        <f>EXACT(SUM(EX125:EY125),E125)</f>
        <v>1</v>
      </c>
      <c r="FA125" s="32" t="str">
        <f t="shared" si="35"/>
        <v>SEDE</v>
      </c>
      <c r="FB125" s="32" t="str">
        <f t="shared" si="45"/>
        <v>MAS VIRTUAL</v>
      </c>
    </row>
    <row r="126" spans="1:158">
      <c r="A126" s="33"/>
      <c r="B126" s="66">
        <v>123</v>
      </c>
      <c r="C126" s="32" t="s">
        <v>330</v>
      </c>
      <c r="D126" s="429">
        <v>21556265</v>
      </c>
      <c r="E126" s="62">
        <f>SUMIF('Planificación 2026-1'!X:X,C126,'Planificación 2026-1'!S:S)</f>
        <v>30</v>
      </c>
      <c r="F126" s="63" t="s">
        <v>199</v>
      </c>
      <c r="G126" s="454" t="s">
        <v>200</v>
      </c>
      <c r="H126" s="64" t="s">
        <v>38</v>
      </c>
      <c r="I126" s="64" t="s">
        <v>150</v>
      </c>
      <c r="J126" s="32" t="s">
        <v>38</v>
      </c>
      <c r="K126" s="32" t="s">
        <v>150</v>
      </c>
      <c r="L126" s="57" t="str">
        <f>IF(SUM(COUNTIFS('Planificación 2026-1'!F:F,"PRINCIPAL",'Planificación 2026-1'!X:X,C126,'Planificación 2026-1'!H:H,"AF"))&gt;0,"P01"," ")</f>
        <v xml:space="preserve"> </v>
      </c>
      <c r="M126" s="58" t="str">
        <f>IF(SUM(COUNTIFS('Planificación 2026-1'!F:F,"PRINCIPAL",'Planificación 2026-1'!X:X,C126,'Planificación 2026-1'!H:H,"EN"))&gt;0,"P02"," ")</f>
        <v xml:space="preserve"> </v>
      </c>
      <c r="N126" s="58" t="str">
        <f>IF(SUM(COUNTIFS('Planificación 2026-1'!F:F,"PRINCIPAL",'Planificación 2026-1'!X:X,C126,'Planificación 2026-1'!H:H,"IS"))&gt;0,"P03"," ")</f>
        <v xml:space="preserve"> </v>
      </c>
      <c r="O126" s="58" t="str">
        <f>IF(SUM(COUNTIFS('Planificación 2026-1'!F:F,"PRINCIPAL",'Planificación 2026-1'!X:X,C126,'Planificación 2026-1'!H:H,"PS"))&gt;0,"P04"," ")</f>
        <v xml:space="preserve"> </v>
      </c>
      <c r="P126" s="58"/>
      <c r="Q126" s="58" t="str">
        <f>IF(SUM(COUNTIFS('Planificación 2026-1'!F:F,"PRINCIPAL",'Planificación 2026-1'!X:X,C126,'Planificación 2026-1'!H:H,"IN"))&gt;0,"P06"," ")</f>
        <v xml:space="preserve"> </v>
      </c>
      <c r="R126" s="58" t="str">
        <f>IF(SUM(COUNTIFS('Planificación 2026-1'!F:F,"PRINCIPAL",'Planificación 2026-1'!X:X,C126,'Planificación 2026-1'!H:H,"CA"))&gt;0,"P07"," ")</f>
        <v xml:space="preserve"> </v>
      </c>
      <c r="S126" s="58" t="str">
        <f>IF(SUM(COUNTIFS('Planificación 2026-1'!F:F,"PRINCIPAL",'Planificación 2026-1'!X:X,C126,'Planificación 2026-1'!H:H,"DE"))&gt;0,"P08"," ")</f>
        <v xml:space="preserve"> </v>
      </c>
      <c r="T126" s="58" t="str">
        <f>IF(SUM(COUNTIFS('Planificación 2026-1'!F:F,"PRINCIPAL",'Planificación 2026-1'!X:X,C126,'Planificación 2026-1'!H:H,"OB"))&gt;0,"P09"," ")</f>
        <v xml:space="preserve"> </v>
      </c>
      <c r="U126" s="58" t="str">
        <f>IF(SUM(COUNTIFS('Planificación 2026-1'!F:F,"PRINCIPAL",'Planificación 2026-1'!X:X,C126,'Planificación 2026-1'!H:H,"MH"))&gt;0,"P31"," ")</f>
        <v xml:space="preserve"> </v>
      </c>
      <c r="V126" s="58" t="str">
        <f>IF(SUM(COUNTIFS('Planificación 2026-1'!F:F,"PRINCIPAL",'Planificación 2026-1'!X:X,C126,'Planificación 2026-1'!H:H,"IC"))&gt;0,"P32"," ")</f>
        <v xml:space="preserve"> </v>
      </c>
      <c r="W126" s="58" t="str">
        <f>IF(SUM(COUNTIFS('Planificación 2026-1'!F:F,"PRINCIPAL",'Planificación 2026-1'!X:X,C126,'Planificación 2026-1'!H:H,"AR"))&gt;0,"P34"," ")</f>
        <v xml:space="preserve"> </v>
      </c>
      <c r="X126" s="58" t="str">
        <f>IF(SUM(COUNTIFS('Planificación 2026-1'!F:F,"PRINCIPAL",'Planificación 2026-1'!X:X,C126,'Planificación 2026-1'!H:H,"T1"))&gt;0,"P35"," ")</f>
        <v xml:space="preserve"> </v>
      </c>
      <c r="Y126" s="58" t="str">
        <f>IF(SUM(COUNTIFS('Planificación 2026-1'!F:F,"PRINCIPAL",'Planificación 2026-1'!X:X,C126,'Planificación 2026-1'!H:H,"T3"))&gt;0,"P36"," ")</f>
        <v xml:space="preserve"> </v>
      </c>
      <c r="Z126" s="58" t="str">
        <f>IF(SUM(COUNTIFS('Planificación 2026-1'!F:F,"PRINCIPAL",'Planificación 2026-1'!X:X,C126,'Planificación 2026-1'!H:H,"T2"))&gt;0,"P37"," ")</f>
        <v xml:space="preserve"> </v>
      </c>
      <c r="AA126" s="58" t="str">
        <f>IF(SUM(COUNTIFS('Planificación 2026-1'!F:F,"PRINCIPAL",'Planificación 2026-1'!X:X,C126,'Planificación 2026-1'!H:H,"AE"))&gt;0,"P38"," ")</f>
        <v xml:space="preserve"> </v>
      </c>
      <c r="AB126" s="58" t="str">
        <f>IF(SUM(COUNTIFS('Planificación 2026-1'!F:F,"PRINCIPAL",'Planificación 2026-1'!X:X,C126,'Planificación 2026-1'!H:H,"T4"))&gt;0,"P55"," ")</f>
        <v xml:space="preserve"> </v>
      </c>
      <c r="AC126" s="58" t="str">
        <f>IF(SUM(COUNTIFS('Planificación 2026-1'!F:F,"FILIAL",'Planificación 2026-1'!X:X,C126,'Planificación 2026-1'!H:H,"AF"))&gt;0," P01"," ")</f>
        <v xml:space="preserve"> </v>
      </c>
      <c r="AD126" s="58" t="str">
        <f>IF(SUM(COUNTIFS('Planificación 2026-1'!F:F,"FILIAL",'Planificación 2026-1'!X:X,C126,'Planificación 2026-1'!H:H,"EN"))&gt;0,"P02"," ")</f>
        <v>P02</v>
      </c>
      <c r="AE126" s="58" t="str">
        <f>IF(SUM(COUNTIFS('Planificación 2026-1'!F:F,"FILIAL",'Planificación 2026-1'!X:X,C126,'Planificación 2026-1'!H:H,"IS"))&gt;0,"P03"," ")</f>
        <v xml:space="preserve"> </v>
      </c>
      <c r="AF126" s="58" t="str">
        <f>IF(SUM(COUNTIFS('Planificación 2026-1'!F:F,"FILIAL",'Planificación 2026-1'!X:X,C126,'Planificación 2026-1'!H:H,"PS"))&gt;0,"P04"," ")</f>
        <v xml:space="preserve"> </v>
      </c>
      <c r="AG126" s="58"/>
      <c r="AH126" s="58" t="str">
        <f>IF(SUM(COUNTIFS('Planificación 2026-1'!F:F,"FILIAL",'Planificación 2026-1'!X:X,C126,'Planificación 2026-1'!H:H,"IN"))&gt;0,"P06"," ")</f>
        <v xml:space="preserve"> </v>
      </c>
      <c r="AI126" s="58" t="str">
        <f>IF(SUM(COUNTIFS('Planificación 2026-1'!F:F,"FILIAL",'Planificación 2026-1'!X:X,C126,'Planificación 2026-1'!H:H,"CA"))&gt;0,"P07"," ")</f>
        <v xml:space="preserve"> </v>
      </c>
      <c r="AJ126" s="58" t="str">
        <f>IF(SUM(COUNTIFS('Planificación 2026-1'!F:F,"FILIAL",'Planificación 2026-1'!X:X,C126,'Planificación 2026-1'!H:H,"DE"))&gt;0,"P08"," ")</f>
        <v xml:space="preserve"> </v>
      </c>
      <c r="AK126" s="58" t="str">
        <f>IF(SUM(COUNTIFS('Planificación 2026-1'!F:F,"FILIAL",'Planificación 2026-1'!X:X,C126,'Planificación 2026-1'!H:H,"OB"))&gt;0,"P09"," ")</f>
        <v xml:space="preserve"> </v>
      </c>
      <c r="AL126" s="58" t="str">
        <f>IF(SUM(COUNTIFS('Planificación 2026-1'!F:F,"FILIAL",'Planificación 2026-1'!X:X,C126,'Planificación 2026-1'!H:H,"MH"))&gt;0,"P31"," ")</f>
        <v xml:space="preserve"> </v>
      </c>
      <c r="AM126" s="58" t="str">
        <f>IF(SUM(COUNTIFS('Planificación 2026-1'!F:F,"FILIAL",'Planificación 2026-1'!X:X,C126,'Planificación 2026-1'!H:H,"IC"))&gt;0,"P32"," ")</f>
        <v xml:space="preserve"> </v>
      </c>
      <c r="AN126" s="58" t="str">
        <f>IF(SUM(COUNTIFS('Planificación 2026-1'!F:F,"FILIAL",'Planificación 2026-1'!X:X,C126,'Planificación 2026-1'!H:H,"AR"))&gt;0,"P34"," ")</f>
        <v xml:space="preserve"> </v>
      </c>
      <c r="AO126" s="58" t="str">
        <f>IF(SUM(COUNTIFS('Planificación 2026-1'!F:F,"FILIAL",'Planificación 2026-1'!X:X,C126,'Planificación 2026-1'!H:H,"T1"))&gt;0,"P35"," ")</f>
        <v xml:space="preserve"> </v>
      </c>
      <c r="AP126" s="58" t="str">
        <f>IF(SUM(COUNTIFS('Planificación 2026-1'!F:F,"FILIAL",'Planificación 2026-1'!X:X,C126,'Planificación 2026-1'!H:H,"T3"))&gt;0,"P36"," ")</f>
        <v xml:space="preserve"> </v>
      </c>
      <c r="AQ126" s="58" t="str">
        <f>IF(SUM(COUNTIFS('Planificación 2026-1'!F:F,"FILIAL",'Planificación 2026-1'!X:X,C126,'Planificación 2026-1'!H:H,"T2"))&gt;0,"P37"," ")</f>
        <v xml:space="preserve"> </v>
      </c>
      <c r="AR126" s="58" t="str">
        <f>IF(SUM(COUNTIFS('Planificación 2026-1'!F:F,"FILIAL",'Planificación 2026-1'!X:X,C126,'Planificación 2026-1'!H:H,"AE"))&gt;0,"P38"," ")</f>
        <v xml:space="preserve"> </v>
      </c>
      <c r="AS126" s="58" t="str">
        <f>IF(SUM(COUNTIFS('Planificación 2026-1'!F:F,"FILIAL",'Planificación 2026-1'!X:X,C126,'Planificación 2026-1'!H:H,"T4"))&gt;0,"P55"," ")</f>
        <v xml:space="preserve"> </v>
      </c>
      <c r="AT126" s="58" t="str">
        <f>IF(SUM(COUNTIFS('Planificación 2026-1'!F:F,"SUNAMPE",'Planificación 2026-1'!X:X,C126,'Planificación 2026-1'!H:H,"AF"))&gt;0," P01"," ")</f>
        <v xml:space="preserve"> </v>
      </c>
      <c r="AU126" s="58" t="str">
        <f>IF(SUM(COUNTIFS('Planificación 2026-1'!F:F,"SUNAMPE",'Planificación 2026-1'!X:X,C126,'Planificación 2026-1'!H:H,"EN"))&gt;0,"P02"," ")</f>
        <v xml:space="preserve"> </v>
      </c>
      <c r="AV126" s="58" t="str">
        <f>IF(SUM(COUNTIFS('Planificación 2026-1'!F:F,"SUNAMPE",'Planificación 2026-1'!X:X,C126,'Planificación 2026-1'!H:H,"IS"))&gt;0,"P03"," ")</f>
        <v xml:space="preserve"> </v>
      </c>
      <c r="AW126" s="58" t="str">
        <f>IF(SUM(COUNTIFS('Planificación 2026-1'!F:F,"SUNAMPE",'Planificación 2026-1'!X:X,C126,'Planificación 2026-1'!H:H,"PS"))&gt;0,"P04"," ")</f>
        <v xml:space="preserve"> </v>
      </c>
      <c r="AX126" s="58"/>
      <c r="AY126" s="58" t="str">
        <f>IF(SUM(COUNTIFS('Planificación 2026-1'!F:F,"SUNAMPE",'Planificación 2026-1'!X:X,C126,'Planificación 2026-1'!H:H,"IN"))&gt;0,"P06"," ")</f>
        <v xml:space="preserve"> </v>
      </c>
      <c r="AZ126" s="58" t="str">
        <f>IF(SUM(COUNTIFS('Planificación 2026-1'!F:F,"SUNAMPE",'Planificación 2026-1'!X:X,C126,'Planificación 2026-1'!H:H,"CA"))&gt;0,"P07"," ")</f>
        <v xml:space="preserve"> </v>
      </c>
      <c r="BA126" s="58" t="str">
        <f>IF(SUM(COUNTIFS('Planificación 2026-1'!F:F,"SUNAMPE",'Planificación 2026-1'!X:X,C126,'Planificación 2026-1'!H:H,"DE"))&gt;0,"P08"," ")</f>
        <v xml:space="preserve"> </v>
      </c>
      <c r="BB126" s="58" t="str">
        <f>IF(SUM(COUNTIFS('Planificación 2026-1'!F:F,"SUNAMPE",'Planificación 2026-1'!X:X,C126,'Planificación 2026-1'!H:H,"OB"))&gt;0,"P09"," ")</f>
        <v xml:space="preserve"> </v>
      </c>
      <c r="BC126" s="58" t="str">
        <f>IF(SUM(COUNTIFS('Planificación 2026-1'!F:F,"SUNAMPE",'Planificación 2026-1'!X:X,C126,'Planificación 2026-1'!H:H,"MH"))&gt;0,"P31"," ")</f>
        <v xml:space="preserve"> </v>
      </c>
      <c r="BD126" s="58" t="str">
        <f>IF(SUM(COUNTIFS('Planificación 2026-1'!F:F,"SUNAMPE",'Planificación 2026-1'!X:X,C126,'Planificación 2026-1'!H:H,"IC"))&gt;0,"P32"," ")</f>
        <v xml:space="preserve"> </v>
      </c>
      <c r="BE126" s="58" t="str">
        <f>IF(SUM(COUNTIFS('Planificación 2026-1'!F:F,"SUNAMPE",'Planificación 2026-1'!X:X,C126,'Planificación 2026-1'!H:H,"AR"))&gt;0,"P34"," ")</f>
        <v xml:space="preserve"> </v>
      </c>
      <c r="BF126" s="58" t="str">
        <f>IF(SUM(COUNTIFS('Planificación 2026-1'!F:F,"SUNAMPE",'Planificación 2026-1'!X:X,C126,'Planificación 2026-1'!H:H,"T1"))&gt;0,"P35"," ")</f>
        <v xml:space="preserve"> </v>
      </c>
      <c r="BG126" s="58" t="str">
        <f>IF(SUM(COUNTIFS('Planificación 2026-1'!F:F,"SUNAMPE",'Planificación 2026-1'!X:X,C126,'Planificación 2026-1'!H:H,"T3"))&gt;0,"P36"," ")</f>
        <v xml:space="preserve"> </v>
      </c>
      <c r="BH126" s="58" t="str">
        <f>IF(SUM(COUNTIFS('Planificación 2026-1'!F:F,"SUNAMPE",'Planificación 2026-1'!X:X,C126,'Planificación 2026-1'!H:H,"T2"))&gt;0,"P37"," ")</f>
        <v xml:space="preserve"> </v>
      </c>
      <c r="BI126" s="58" t="str">
        <f>IF(SUM(COUNTIFS('Planificación 2026-1'!F:F,"SUNAMPE",'Planificación 2026-1'!X:X,C126,'Planificación 2026-1'!H:H,"AE"))&gt;0,"P38"," ")</f>
        <v xml:space="preserve"> </v>
      </c>
      <c r="BJ126" s="58" t="str">
        <f>IF(SUM(COUNTIFS('Planificación 2026-1'!F:F,"SUNAMPE",'Planificación 2026-1'!X:X,C126,'Planificación 2026-1'!H:H,"T4"))&gt;0,"P55"," ")</f>
        <v xml:space="preserve"> </v>
      </c>
      <c r="BK126" s="58" t="str">
        <f>IF(SUM(COUNTIFS('Planificación 2026-1'!F:F,"HUAURA",'Planificación 2026-1'!X:X,C126,'Planificación 2026-1'!H:H,"AF"))&gt;0," P01"," ")</f>
        <v xml:space="preserve"> </v>
      </c>
      <c r="BL126" s="58" t="str">
        <f>IF(SUM(COUNTIFS('Planificación 2026-1'!F:F,"HUAURA",'Planificación 2026-1'!X:X,C126,'Planificación 2026-1'!H:H,"EN"))&gt;0,"P02"," ")</f>
        <v xml:space="preserve"> </v>
      </c>
      <c r="BM126" s="58" t="str">
        <f>IF(SUM(COUNTIFS('Planificación 2026-1'!F:F,"HUAURA",'Planificación 2026-1'!X:X,C126,'Planificación 2026-1'!H:H,"IS"))&gt;0,"P03"," ")</f>
        <v xml:space="preserve"> </v>
      </c>
      <c r="BN126" s="58" t="str">
        <f>IF(SUM(COUNTIFS('Planificación 2026-1'!F:F,"HUAURA",'Planificación 2026-1'!X:X,C126,'Planificación 2026-1'!H:H,"PS"))&gt;0,"P04"," ")</f>
        <v xml:space="preserve"> </v>
      </c>
      <c r="BO126" s="58"/>
      <c r="BP126" s="58" t="str">
        <f>IF(SUM(COUNTIFS('Planificación 2026-1'!F:F,"HUAURA",'Planificación 2026-1'!X:X,C126,'Planificación 2026-1'!H:H,"IN"))&gt;0,"P06"," ")</f>
        <v xml:space="preserve"> </v>
      </c>
      <c r="BQ126" s="58" t="str">
        <f>IF(SUM(COUNTIFS('Planificación 2026-1'!F:F,"HUAURA",'Planificación 2026-1'!X:X,C126,'Planificación 2026-1'!H:H,"CA"))&gt;0,"P07"," ")</f>
        <v xml:space="preserve"> </v>
      </c>
      <c r="BR126" s="58" t="str">
        <f>IF(SUM(COUNTIFS('Planificación 2026-1'!F:F,"HUAURA",'Planificación 2026-1'!X:X,C126,'Planificación 2026-1'!H:H,"DE"))&gt;0,"P08"," ")</f>
        <v xml:space="preserve"> </v>
      </c>
      <c r="BS126" s="58" t="str">
        <f>IF(SUM(COUNTIFS('Planificación 2026-1'!F:F,"HUAURA",'Planificación 2026-1'!X:X,C126,'Planificación 2026-1'!H:H,"OB"))&gt;0,"P09"," ")</f>
        <v xml:space="preserve"> </v>
      </c>
      <c r="BT126" s="58" t="str">
        <f>IF(SUM(COUNTIFS('Planificación 2026-1'!F:F,"HUAURA",'Planificación 2026-1'!X:X,C126,'Planificación 2026-1'!H:H,"MH"))&gt;0,"P31"," ")</f>
        <v xml:space="preserve"> </v>
      </c>
      <c r="BU126" s="58" t="str">
        <f>IF(SUM(COUNTIFS('Planificación 2026-1'!F:F,"HUAURA",'Planificación 2026-1'!X:X,C126,'Planificación 2026-1'!H:H,"IC"))&gt;0,"P32"," ")</f>
        <v xml:space="preserve"> </v>
      </c>
      <c r="BV126" s="58" t="str">
        <f>IF(SUM(COUNTIFS('Planificación 2026-1'!F:F,"HUAURA",'Planificación 2026-1'!X:X,C126,'Planificación 2026-1'!H:H,"AR"))&gt;0,"P34"," ")</f>
        <v xml:space="preserve"> </v>
      </c>
      <c r="BW126" s="58" t="str">
        <f>IF(SUM(COUNTIFS('Planificación 2026-1'!F:F,"HUAURA",'Planificación 2026-1'!X:X,C126,'Planificación 2026-1'!H:H,"T1"))&gt;0,"P35"," ")</f>
        <v xml:space="preserve"> </v>
      </c>
      <c r="BX126" s="58" t="str">
        <f>IF(SUM(COUNTIFS('Planificación 2026-1'!F:F,"HUAURA",'Planificación 2026-1'!X:X,C126,'Planificación 2026-1'!H:H,"T3"))&gt;0,"P36"," ")</f>
        <v xml:space="preserve"> </v>
      </c>
      <c r="BY126" s="58" t="str">
        <f>IF(SUM(COUNTIFS('Planificación 2026-1'!F:F,"HUAURA",'Planificación 2026-1'!X:X,C126,'Planificación 2026-1'!H:H,"T2"))&gt;0,"P37"," ")</f>
        <v xml:space="preserve"> </v>
      </c>
      <c r="BZ126" s="58" t="str">
        <f>IF(SUM(COUNTIFS('Planificación 2026-1'!F:F,"HUAURA",'Planificación 2026-1'!X:X,C126,'Planificación 2026-1'!H:H,"AE"))&gt;0,"P38"," ")</f>
        <v xml:space="preserve"> </v>
      </c>
      <c r="CA126" s="58" t="str">
        <f>IF(SUM(COUNTIFS('Planificación 2026-1'!F:F,"HUAURA",'Planificación 2026-1'!X:X,C126,'Planificación 2026-1'!H:H,"T4"))&gt;0,"P55"," ")</f>
        <v xml:space="preserve"> </v>
      </c>
      <c r="CB126" s="59">
        <f>SUMIFS('Planificación 2026-1'!S:S,'Planificación 2026-1'!X:X,C126,'Planificación 2026-1'!H:H,"AF",'Planificación 2026-1'!I:I,"&gt;2")</f>
        <v>0</v>
      </c>
      <c r="CC126" s="59">
        <f>SUMIFS('Planificación 2026-1'!S:S,'Planificación 2026-1'!X:X,C126,'Planificación 2026-1'!H:H,"EN",'Planificación 2026-1'!I:I,"&gt;2")</f>
        <v>30</v>
      </c>
      <c r="CD126" s="59">
        <f>SUMIFS('Planificación 2026-1'!S:S,'Planificación 2026-1'!X:X,C126,'Planificación 2026-1'!H:H,"IS",'Planificación 2026-1'!I:I,"&gt;2")</f>
        <v>0</v>
      </c>
      <c r="CE126" s="59">
        <f>SUMIFS('Planificación 2026-1'!S:S,'Planificación 2026-1'!X:X,C126,'Planificación 2026-1'!H:H,"PS",'Planificación 2026-1'!I:I,"&gt;2")</f>
        <v>0</v>
      </c>
      <c r="CF126" s="59">
        <f>SUMIFS('Planificación 2026-1'!S:S,'Planificación 2026-1'!X:X,C126,'Planificación 2026-1'!H:H,"IN",'Planificación 2026-1'!I:I,"&gt;2")</f>
        <v>0</v>
      </c>
      <c r="CG126" s="59">
        <f>SUMIFS('Planificación 2026-1'!S:S,'Planificación 2026-1'!X:X,C126,'Planificación 2026-1'!H:H,"CA",'Planificación 2026-1'!I:I,"&gt;2")</f>
        <v>0</v>
      </c>
      <c r="CH126" s="59">
        <f>SUMIFS('Planificación 2026-1'!S:S,'Planificación 2026-1'!X:X,C126,'Planificación 2026-1'!H:H,"DE",'Planificación 2026-1'!I:I,"&gt;2")</f>
        <v>0</v>
      </c>
      <c r="CI126" s="59">
        <f>SUMIFS('Planificación 2026-1'!S:S,'Planificación 2026-1'!X:X,C126,'Planificación 2026-1'!H:H,"OB",'Planificación 2026-1'!I:I,"&gt;2")</f>
        <v>0</v>
      </c>
      <c r="CJ126" s="59">
        <f>SUMIFS('Planificación 2026-1'!S:S,'Planificación 2026-1'!X:X,C126,'Planificación 2026-1'!H:H,"MH",'Planificación 2026-1'!I:I,"&gt;2")</f>
        <v>0</v>
      </c>
      <c r="CK126" s="59">
        <f>SUMIFS('Planificación 2026-1'!S:S,'Planificación 2026-1'!X:X,C126,'Planificación 2026-1'!H:H,"IC",'Planificación 2026-1'!I:I,"&gt;2")</f>
        <v>0</v>
      </c>
      <c r="CL126" s="59">
        <f>SUMIFS('Planificación 2026-1'!S:S,'Planificación 2026-1'!X:X,C126,'Planificación 2026-1'!H:H,"AR",'Planificación 2026-1'!I:I,"&gt;2")</f>
        <v>0</v>
      </c>
      <c r="CM126" s="59">
        <f>SUMIFS('Planificación 2026-1'!S:S,'Planificación 2026-1'!X:X,C126,'Planificación 2026-1'!H:H,"AE",'Planificación 2026-1'!I:I,"&gt;2")</f>
        <v>0</v>
      </c>
      <c r="CN126" s="59">
        <f>SUMIFS('Planificación 2026-1'!S:S,'Planificación 2026-1'!X:X,C126,'Planificación 2026-1'!H:H,"T1",'Planificación 2026-1'!I:I,"&gt;2")</f>
        <v>0</v>
      </c>
      <c r="CO126" s="59">
        <f>SUMIFS('Planificación 2026-1'!S:S,'Planificación 2026-1'!X:X,C126,'Planificación 2026-1'!H:H,"T3",'Planificación 2026-1'!I:I,"&gt;2")</f>
        <v>0</v>
      </c>
      <c r="CP126" s="59">
        <f>SUMIFS('Planificación 2026-1'!S:S,'Planificación 2026-1'!X:X,C126,'Planificación 2026-1'!H:H,"T2",'Planificación 2026-1'!I:I,"&gt;2")</f>
        <v>0</v>
      </c>
      <c r="CQ126" s="59">
        <f>SUMIFS('Planificación 2026-1'!S:S,'Planificación 2026-1'!X:X,C126,'Planificación 2026-1'!H:H,"T4",'Planificación 2026-1'!I:I,"&gt;2")</f>
        <v>0</v>
      </c>
      <c r="CR126" s="59">
        <f>SUMIFS('Planificación 2026-1'!S:S,'Planificación 2026-1'!X:X,C126,'Planificación 2026-1'!H:H,"AF",'Planificación 2026-1'!I:I,"&lt;3")</f>
        <v>0</v>
      </c>
      <c r="CS126" s="59">
        <f>SUMIFS('Planificación 2026-1'!S:S,'Planificación 2026-1'!X:X,C126,'Planificación 2026-1'!H:H,"EN",'Planificación 2026-1'!I:I,"&lt;3")</f>
        <v>0</v>
      </c>
      <c r="CT126" s="59">
        <f>SUMIFS('Planificación 2026-1'!S:S,'Planificación 2026-1'!X:X,C126,'Planificación 2026-1'!H:H,"IS",'Planificación 2026-1'!I:I,"&lt;3")</f>
        <v>0</v>
      </c>
      <c r="CU126" s="59">
        <f>SUMIFS('Planificación 2026-1'!S:S,'Planificación 2026-1'!X:X,C126,'Planificación 2026-1'!H:H,"PS",'Planificación 2026-1'!I:I,"&lt;3")</f>
        <v>0</v>
      </c>
      <c r="CV126" s="59">
        <f>SUMIFS('Planificación 2026-1'!S:S,'Planificación 2026-1'!X:X,C126,'Planificación 2026-1'!H:H,"IN",'Planificación 2026-1'!I:I,"&lt;3")</f>
        <v>0</v>
      </c>
      <c r="CW126" s="59">
        <f>SUMIFS('Planificación 2026-1'!S:S,'Planificación 2026-1'!X:X,C126,'Planificación 2026-1'!H:H,"CA",'Planificación 2026-1'!I:I,"&lt;3")</f>
        <v>0</v>
      </c>
      <c r="CX126" s="59">
        <f>SUMIFS('Planificación 2026-1'!S:S,'Planificación 2026-1'!X:X,C126,'Planificación 2026-1'!H:H,"DE",'Planificación 2026-1'!I:I,"&lt;3")</f>
        <v>0</v>
      </c>
      <c r="CY126" s="59">
        <f>SUMIFS('Planificación 2026-1'!S:S,'Planificación 2026-1'!X:X,C126,'Planificación 2026-1'!H:H,"OB",'Planificación 2026-1'!I:I,"&lt;3")</f>
        <v>0</v>
      </c>
      <c r="CZ126" s="59">
        <f>SUMIFS('Planificación 2026-1'!S:S,'Planificación 2026-1'!X:X,C126,'Planificación 2026-1'!H:H,"MH",'Planificación 2026-1'!I:I,"&lt;3")</f>
        <v>0</v>
      </c>
      <c r="DA126" s="59">
        <f>SUMIFS('Planificación 2026-1'!S:S,'Planificación 2026-1'!X:X,C126,'Planificación 2026-1'!H:H,"IC",'Planificación 2026-1'!I:I,"&lt;3")</f>
        <v>0</v>
      </c>
      <c r="DB126" s="59">
        <f>SUMIFS('Planificación 2026-1'!S:S,'Planificación 2026-1'!X:X,C126,'Planificación 2026-1'!H:H,"AR",'Planificación 2026-1'!I:I,"&lt;3")</f>
        <v>0</v>
      </c>
      <c r="DC126" s="59">
        <f>SUMIFS('Planificación 2026-1'!S:S,'Planificación 2026-1'!X:X,C126,'Planificación 2026-1'!H:H,"AE",'Planificación 2026-1'!I:I,"&lt;3")</f>
        <v>0</v>
      </c>
      <c r="DD126" s="59">
        <f>SUMIFS('Planificación 2026-1'!S:S,'Planificación 2026-1'!X:X,C126,'Planificación 2026-1'!H:H,"T1",'Planificación 2026-1'!I:I,"&lt;3")</f>
        <v>0</v>
      </c>
      <c r="DE126" s="59">
        <f>SUMIFS('Planificación 2026-1'!S:S,'Planificación 2026-1'!X:X,C126,'Planificación 2026-1'!H:H,"T3",'Planificación 2026-1'!I:I,"&lt;3")</f>
        <v>0</v>
      </c>
      <c r="DF126" s="59">
        <f>SUMIFS('Planificación 2026-1'!S:S,'Planificación 2026-1'!X:X,C126,'Planificación 2026-1'!H:H,"T2",'Planificación 2026-1'!I:I,"&lt;3")</f>
        <v>0</v>
      </c>
      <c r="DG126" s="59">
        <f>SUMIFS('Planificación 2026-1'!S:S,'Planificación 2026-1'!X:X,C126,'Planificación 2026-1'!H:H,"T4",'Planificación 2026-1'!I:I,"&lt;3")</f>
        <v>0</v>
      </c>
      <c r="DH126" s="58" t="str">
        <f t="shared" si="41"/>
        <v/>
      </c>
      <c r="DI126" s="27">
        <f>IF(C126="","",SUMIFS('Planificación 2026-1'!S:S,'Planificación 2026-1'!X:X,C126,'Planificación 2026-1'!F:F,"PRINCIPAL",'Planificación 2026-1'!Y:Y,"VIRTUAL"))</f>
        <v>0</v>
      </c>
      <c r="DJ126" s="27">
        <f>IF(C126="","",SUMIFS('Planificación 2026-1'!S:S,'Planificación 2026-1'!X:X,C126,'Planificación 2026-1'!F:F,"PRINCIPAL",'Planificación 2026-1'!Y:Y,"PRESENCIAL"))</f>
        <v>0</v>
      </c>
      <c r="DK126" s="27">
        <f>IF(C126="","",SUMIFS('Planificación 2026-1'!S:S,'Planificación 2026-1'!X:X,C126,'Planificación 2026-1'!F:F,"PRINCIPAL",'Planificación 2026-1'!Y:Y,"HIBRIDO PRESENCIAL"))</f>
        <v>0</v>
      </c>
      <c r="DL126" s="58" t="str">
        <f t="shared" si="42"/>
        <v>P02</v>
      </c>
      <c r="DM126" s="58">
        <f>IF(C126="","",SUMIFS('Planificación 2026-1'!S:S,'Planificación 2026-1'!X:X,C126,'Planificación 2026-1'!F:F,"FILIAL",'Planificación 2026-1'!Y:Y,"VIRTUAL"))</f>
        <v>18</v>
      </c>
      <c r="DN126" s="60">
        <f>IF(C126="","",SUMIFS('Planificación 2026-1'!S:S,'Planificación 2026-1'!X:X,C126,'Planificación 2026-1'!F:F,"FILIAL",'Planificación 2026-1'!Y:Y,"PRESENCIAL"))</f>
        <v>12</v>
      </c>
      <c r="DO126" s="29">
        <f>IF(C126="","",SUMIFS('Planificación 2026-1'!S:S,'Planificación 2026-1'!X:X,C126,'Planificación 2026-1'!F:F,"FILIAL",'Planificación 2026-1'!Y:Y,"HIBRIDO PRESENCIAL"))</f>
        <v>0</v>
      </c>
      <c r="DP126" s="61" t="str">
        <f t="shared" si="43"/>
        <v/>
      </c>
      <c r="DQ126" s="58">
        <f>IF(C126="","",SUMIFS('Planificación 2026-1'!S:S,'Planificación 2026-1'!X:X,C126,'Planificación 2026-1'!F:F,"SUNAMPE",'Planificación 2026-1'!Y:Y,"VIRTUAL"))</f>
        <v>0</v>
      </c>
      <c r="DR126" s="29">
        <f>IF(C126="","",SUMIFS('Planificación 2026-1'!S:S,'Planificación 2026-1'!X:X,C126,'Planificación 2026-1'!F:F,"SUNAMPE",'Planificación 2026-1'!Y:Y,"PRESENCIAL"))</f>
        <v>0</v>
      </c>
      <c r="DS126" s="61" t="str">
        <f t="shared" si="44"/>
        <v/>
      </c>
      <c r="DT126" s="58">
        <f>IF(C126="","",SUMIFS('Planificación 2026-1'!S:S,'Planificación 2026-1'!X:X,C126,'Planificación 2026-1'!F:F,"HUAURA",'Planificación 2026-1'!Y:Y,"VIRTUAL"))</f>
        <v>0</v>
      </c>
      <c r="DU126" s="29">
        <f>IF(C126="","",SUMIFS('Planificación 2026-1'!S:S,'Planificación 2026-1'!X:X,C126,'Planificación 2026-1'!F:F,"HUAURA",'Planificación 2026-1'!Y:Y,"PRESENCIAL"))</f>
        <v>0</v>
      </c>
      <c r="DV126" s="32">
        <f>SUMIFS('Planificación 2026-1'!S:S,'Planificación 2026-1'!X:X,C126,'Planificación 2026-1'!F:F,"PRINCIPAL",'Planificación 2026-1'!Y:Y,"VIRTUAL",'Planificación 2026-1'!I:I,"&gt;2")</f>
        <v>0</v>
      </c>
      <c r="DW126" s="32">
        <f>SUMIFS('Planificación 2026-1'!S:S,'Planificación 2026-1'!X:X,C126,'Planificación 2026-1'!F:F,"PRINCIPAL",'Planificación 2026-1'!Y:Y,"&lt;&gt;VIRTUAL",'Planificación 2026-1'!I:I,"&gt;2")</f>
        <v>0</v>
      </c>
      <c r="DX126" s="32">
        <f>SUMIFS('Planificación 2026-1'!S:S,'Planificación 2026-1'!X:X,C126,'Planificación 2026-1'!F:F,"SUNAMPE",'Planificación 2026-1'!Y:Y,"VIRTUAL",'Planificación 2026-1'!I:I,"&gt;2")</f>
        <v>0</v>
      </c>
      <c r="DY126" s="32">
        <f>SUMIFS('Planificación 2026-1'!S:S,'Planificación 2026-1'!X:X,C126,'Planificación 2026-1'!F:F,"SUNAMPE",'Planificación 2026-1'!Y:Y,"&lt;&gt;VIRTUAL",'Planificación 2026-1'!I:I,"&gt;2")</f>
        <v>0</v>
      </c>
      <c r="DZ126" s="32">
        <f>SUMIFS('Planificación 2026-1'!S:S,'Planificación 2026-1'!X:X,C126,'Planificación 2026-1'!F:F,"FILIAL",'Planificación 2026-1'!Y:Y,"VIRTUAL",'Planificación 2026-1'!I:I,"&gt;2")</f>
        <v>18</v>
      </c>
      <c r="EA126" s="32">
        <f>SUMIFS('Planificación 2026-1'!S:S,'Planificación 2026-1'!X:X,C126,'Planificación 2026-1'!F:F,"FILIAL",'Planificación 2026-1'!Y:Y,"&lt;&gt;VIRTUAL",'Planificación 2026-1'!I:I,"&gt;2")</f>
        <v>12</v>
      </c>
      <c r="EB126" s="32">
        <f>SUMIFS('Planificación 2026-1'!S:S,'Planificación 2026-1'!X:X,C126,'Planificación 2026-1'!F:F,"PORUMA",'Planificación 2026-1'!Y:Y,"VIRTUAL",'Planificación 2026-1'!I:I,"&gt;2")</f>
        <v>0</v>
      </c>
      <c r="EC126" s="32">
        <f>SUMIFS('Planificación 2026-1'!S:S,'Planificación 2026-1'!X:X,C126,'Planificación 2026-1'!F:F,"PORUMA",'Planificación 2026-1'!Y:Y,"&lt;&gt;VIRTUAL",'Planificación 2026-1'!I:I,"&gt;2")</f>
        <v>0</v>
      </c>
      <c r="ED126" s="32">
        <f>SUMIFS('Planificación 2026-1'!S:S,'Planificación 2026-1'!X:X,C126,'Planificación 2026-1'!F:F,"HUAURA",'Planificación 2026-1'!Y:Y,"VIRTUAL",'Planificación 2026-1'!I:I,"&gt;2")</f>
        <v>0</v>
      </c>
      <c r="EE126" s="32">
        <f>SUMIFS('Planificación 2026-1'!S:S,'Planificación 2026-1'!X:X,C126,'Planificación 2026-1'!F:F,"HUAURA",'Planificación 2026-1'!Y:Y,"&lt;&gt;VIRTUAL",'Planificación 2026-1'!I:I,"&gt;2")</f>
        <v>0</v>
      </c>
      <c r="EF126" s="32">
        <f>SUMIFS('Planificación 2026-1'!S:S,'Planificación 2026-1'!X:X,C126,'Planificación 2026-1'!F:F,"PRINCIPAL",'Planificación 2026-1'!Y:Y,"VIRTUAL",'Planificación 2026-1'!I:I,"&lt;3")</f>
        <v>0</v>
      </c>
      <c r="EG126" s="32">
        <f>SUMIFS('Planificación 2026-1'!S:S,'Planificación 2026-1'!X:X,C126,'Planificación 2026-1'!F:F,"PRINCIPAL",'Planificación 2026-1'!Y:Y,"&lt;&gt;VIRTUAL",'Planificación 2026-1'!I:I,"&lt;3")</f>
        <v>0</v>
      </c>
      <c r="EH126" s="32">
        <f>SUMIFS('Planificación 2026-1'!S:S,'Planificación 2026-1'!X:X,C126,'Planificación 2026-1'!F:F,"SUNAMPE",'Planificación 2026-1'!Y:Y,"VIRTUAL",'Planificación 2026-1'!I:I,"&lt;3")</f>
        <v>0</v>
      </c>
      <c r="EI126" s="32">
        <f>SUMIFS('Planificación 2026-1'!S:S,'Planificación 2026-1'!X:X,C126,'Planificación 2026-1'!F:F,"SUNAMPE",'Planificación 2026-1'!Y:Y,"&lt;&gt;VIRTUAL",'Planificación 2026-1'!I:I,"&lt;3")</f>
        <v>0</v>
      </c>
      <c r="EJ126" s="32">
        <f>SUMIFS('Planificación 2026-1'!S:S,'Planificación 2026-1'!X:X,C126,'Planificación 2026-1'!F:F,"FILIAL",'Planificación 2026-1'!Y:Y,"VIRTUAL",'Planificación 2026-1'!I:I,"&lt;3")</f>
        <v>0</v>
      </c>
      <c r="EK126" s="32">
        <f>SUMIFS('Planificación 2026-1'!S:S,'Planificación 2026-1'!X:X,C126,'Planificación 2026-1'!F:F,"FILIAL",'Planificación 2026-1'!Y:Y,"&lt;&gt;VIRTUAL",'Planificación 2026-1'!I:I,"&lt;3")</f>
        <v>0</v>
      </c>
      <c r="EL126" s="32">
        <f>SUMIFS('Planificación 2026-1'!S:S,'Planificación 2026-1'!X:X,C126,'Planificación 2026-1'!F:F,"PORUMA",'Planificación 2026-1'!Y:Y,"VIRTUAL",'Planificación 2026-1'!I:I,"&lt;3")</f>
        <v>0</v>
      </c>
      <c r="EM126" s="32">
        <f>SUMIFS('Planificación 2026-1'!S:S,'Planificación 2026-1'!X:X,C126,'Planificación 2026-1'!F:F,"PORUMA",'Planificación 2026-1'!Y:Y,"&lt;&gt;VIRTUAL",'Planificación 2026-1'!I:I,"&lt;3")</f>
        <v>0</v>
      </c>
      <c r="EN126" s="32">
        <f>SUMIFS('Planificación 2026-1'!S:S,'Planificación 2026-1'!X:X,C126,'Planificación 2026-1'!F:F,"HUAURA",'Planificación 2026-1'!Y:Y,"VIRTUAL",'Planificación 2026-1'!I:I,"&lt;3")</f>
        <v>0</v>
      </c>
      <c r="EO126" s="32">
        <f>SUMIFS('Planificación 2026-1'!S:S,'Planificación 2026-1'!X:X,C126,'Planificación 2026-1'!F:F,"HUAURA",'Planificación 2026-1'!Y:Y,"&lt;&gt;VIRTUAL",'Planificación 2026-1'!I:I,"&lt;3")</f>
        <v>0</v>
      </c>
      <c r="EP126" s="32">
        <f t="shared" si="32"/>
        <v>30</v>
      </c>
      <c r="EQ126" s="32">
        <f t="shared" si="36"/>
        <v>0</v>
      </c>
      <c r="ER126" s="32">
        <f t="shared" si="37"/>
        <v>0</v>
      </c>
      <c r="ES126" s="32">
        <f t="shared" si="38"/>
        <v>0</v>
      </c>
      <c r="ET126" s="32">
        <f t="shared" si="39"/>
        <v>0</v>
      </c>
      <c r="EU126" s="32">
        <f t="shared" si="40"/>
        <v>30</v>
      </c>
      <c r="EV126" s="32" t="b">
        <f>EXACT(EU126,E126)</f>
        <v>1</v>
      </c>
      <c r="EW126" s="32"/>
      <c r="EX126" s="32">
        <f t="shared" si="33"/>
        <v>18</v>
      </c>
      <c r="EY126" s="32">
        <f t="shared" si="34"/>
        <v>12</v>
      </c>
      <c r="EZ126" s="32" t="b">
        <f>EXACT(SUM(EX126:EY126),E126)</f>
        <v>1</v>
      </c>
      <c r="FA126" s="32" t="str">
        <f t="shared" si="35"/>
        <v>FILIAL-HUAURA</v>
      </c>
      <c r="FB126" s="32" t="str">
        <f t="shared" si="45"/>
        <v>MAS VIRTUAL</v>
      </c>
    </row>
    <row r="127" spans="1:158">
      <c r="A127" s="33"/>
      <c r="B127" s="65">
        <v>124</v>
      </c>
      <c r="C127" s="32" t="s">
        <v>331</v>
      </c>
      <c r="D127" s="429">
        <v>10552634</v>
      </c>
      <c r="E127" s="62">
        <f>SUMIF('Planificación 2026-1'!X:X,C127,'Planificación 2026-1'!S:S)</f>
        <v>15</v>
      </c>
      <c r="F127" s="63" t="s">
        <v>203</v>
      </c>
      <c r="G127" s="454" t="s">
        <v>200</v>
      </c>
      <c r="H127" s="64" t="s">
        <v>181</v>
      </c>
      <c r="I127" s="64" t="s">
        <v>171</v>
      </c>
      <c r="J127" s="32" t="s">
        <v>111</v>
      </c>
      <c r="K127" s="32" t="s">
        <v>258</v>
      </c>
      <c r="L127" s="57" t="str">
        <f>IF(SUM(COUNTIFS('Planificación 2026-1'!F:F,"PRINCIPAL",'Planificación 2026-1'!X:X,C127,'Planificación 2026-1'!H:H,"AF"))&gt;0,"P01"," ")</f>
        <v xml:space="preserve"> </v>
      </c>
      <c r="M127" s="58" t="str">
        <f>IF(SUM(COUNTIFS('Planificación 2026-1'!F:F,"PRINCIPAL",'Planificación 2026-1'!X:X,C127,'Planificación 2026-1'!H:H,"EN"))&gt;0,"P02"," ")</f>
        <v xml:space="preserve"> </v>
      </c>
      <c r="N127" s="58" t="str">
        <f>IF(SUM(COUNTIFS('Planificación 2026-1'!F:F,"PRINCIPAL",'Planificación 2026-1'!X:X,C127,'Planificación 2026-1'!H:H,"IS"))&gt;0,"P03"," ")</f>
        <v xml:space="preserve"> </v>
      </c>
      <c r="O127" s="58" t="str">
        <f>IF(SUM(COUNTIFS('Planificación 2026-1'!F:F,"PRINCIPAL",'Planificación 2026-1'!X:X,C127,'Planificación 2026-1'!H:H,"PS"))&gt;0,"P04"," ")</f>
        <v xml:space="preserve"> </v>
      </c>
      <c r="P127" s="58"/>
      <c r="Q127" s="58" t="str">
        <f>IF(SUM(COUNTIFS('Planificación 2026-1'!F:F,"PRINCIPAL",'Planificación 2026-1'!X:X,C127,'Planificación 2026-1'!H:H,"IN"))&gt;0,"P06"," ")</f>
        <v xml:space="preserve"> </v>
      </c>
      <c r="R127" s="58" t="str">
        <f>IF(SUM(COUNTIFS('Planificación 2026-1'!F:F,"PRINCIPAL",'Planificación 2026-1'!X:X,C127,'Planificación 2026-1'!H:H,"CA"))&gt;0,"P07"," ")</f>
        <v xml:space="preserve"> </v>
      </c>
      <c r="S127" s="58" t="str">
        <f>IF(SUM(COUNTIFS('Planificación 2026-1'!F:F,"PRINCIPAL",'Planificación 2026-1'!X:X,C127,'Planificación 2026-1'!H:H,"DE"))&gt;0,"P08"," ")</f>
        <v xml:space="preserve"> </v>
      </c>
      <c r="T127" s="58" t="str">
        <f>IF(SUM(COUNTIFS('Planificación 2026-1'!F:F,"PRINCIPAL",'Planificación 2026-1'!X:X,C127,'Planificación 2026-1'!H:H,"OB"))&gt;0,"P09"," ")</f>
        <v xml:space="preserve"> </v>
      </c>
      <c r="U127" s="58" t="str">
        <f>IF(SUM(COUNTIFS('Planificación 2026-1'!F:F,"PRINCIPAL",'Planificación 2026-1'!X:X,C127,'Planificación 2026-1'!H:H,"MH"))&gt;0,"P31"," ")</f>
        <v xml:space="preserve"> </v>
      </c>
      <c r="V127" s="58" t="str">
        <f>IF(SUM(COUNTIFS('Planificación 2026-1'!F:F,"PRINCIPAL",'Planificación 2026-1'!X:X,C127,'Planificación 2026-1'!H:H,"IC"))&gt;0,"P32"," ")</f>
        <v xml:space="preserve"> </v>
      </c>
      <c r="W127" s="58" t="str">
        <f>IF(SUM(COUNTIFS('Planificación 2026-1'!F:F,"PRINCIPAL",'Planificación 2026-1'!X:X,C127,'Planificación 2026-1'!H:H,"AR"))&gt;0,"P34"," ")</f>
        <v xml:space="preserve"> </v>
      </c>
      <c r="X127" s="58" t="str">
        <f>IF(SUM(COUNTIFS('Planificación 2026-1'!F:F,"PRINCIPAL",'Planificación 2026-1'!X:X,C127,'Planificación 2026-1'!H:H,"T1"))&gt;0,"P35"," ")</f>
        <v xml:space="preserve"> </v>
      </c>
      <c r="Y127" s="58" t="str">
        <f>IF(SUM(COUNTIFS('Planificación 2026-1'!F:F,"PRINCIPAL",'Planificación 2026-1'!X:X,C127,'Planificación 2026-1'!H:H,"T3"))&gt;0,"P36"," ")</f>
        <v xml:space="preserve"> </v>
      </c>
      <c r="Z127" s="58" t="str">
        <f>IF(SUM(COUNTIFS('Planificación 2026-1'!F:F,"PRINCIPAL",'Planificación 2026-1'!X:X,C127,'Planificación 2026-1'!H:H,"T2"))&gt;0,"P37"," ")</f>
        <v xml:space="preserve"> </v>
      </c>
      <c r="AA127" s="58" t="str">
        <f>IF(SUM(COUNTIFS('Planificación 2026-1'!F:F,"PRINCIPAL",'Planificación 2026-1'!X:X,C127,'Planificación 2026-1'!H:H,"AE"))&gt;0,"P38"," ")</f>
        <v xml:space="preserve"> </v>
      </c>
      <c r="AB127" s="58" t="str">
        <f>IF(SUM(COUNTIFS('Planificación 2026-1'!F:F,"PRINCIPAL",'Planificación 2026-1'!X:X,C127,'Planificación 2026-1'!H:H,"T4"))&gt;0,"P55"," ")</f>
        <v xml:space="preserve"> </v>
      </c>
      <c r="AC127" s="58" t="str">
        <f>IF(SUM(COUNTIFS('Planificación 2026-1'!F:F,"FILIAL",'Planificación 2026-1'!X:X,C127,'Planificación 2026-1'!H:H,"AF"))&gt;0," P01"," ")</f>
        <v xml:space="preserve"> </v>
      </c>
      <c r="AD127" s="58" t="str">
        <f>IF(SUM(COUNTIFS('Planificación 2026-1'!F:F,"FILIAL",'Planificación 2026-1'!X:X,C127,'Planificación 2026-1'!H:H,"EN"))&gt;0,"P02"," ")</f>
        <v xml:space="preserve"> </v>
      </c>
      <c r="AE127" s="58" t="str">
        <f>IF(SUM(COUNTIFS('Planificación 2026-1'!F:F,"FILIAL",'Planificación 2026-1'!X:X,C127,'Planificación 2026-1'!H:H,"IS"))&gt;0,"P03"," ")</f>
        <v xml:space="preserve"> </v>
      </c>
      <c r="AF127" s="58" t="str">
        <f>IF(SUM(COUNTIFS('Planificación 2026-1'!F:F,"FILIAL",'Planificación 2026-1'!X:X,C127,'Planificación 2026-1'!H:H,"PS"))&gt;0,"P04"," ")</f>
        <v xml:space="preserve"> </v>
      </c>
      <c r="AG127" s="58"/>
      <c r="AH127" s="58" t="str">
        <f>IF(SUM(COUNTIFS('Planificación 2026-1'!F:F,"FILIAL",'Planificación 2026-1'!X:X,C127,'Planificación 2026-1'!H:H,"IN"))&gt;0,"P06"," ")</f>
        <v xml:space="preserve"> </v>
      </c>
      <c r="AI127" s="58" t="str">
        <f>IF(SUM(COUNTIFS('Planificación 2026-1'!F:F,"FILIAL",'Planificación 2026-1'!X:X,C127,'Planificación 2026-1'!H:H,"CA"))&gt;0,"P07"," ")</f>
        <v xml:space="preserve"> </v>
      </c>
      <c r="AJ127" s="58" t="str">
        <f>IF(SUM(COUNTIFS('Planificación 2026-1'!F:F,"FILIAL",'Planificación 2026-1'!X:X,C127,'Planificación 2026-1'!H:H,"DE"))&gt;0,"P08"," ")</f>
        <v xml:space="preserve"> </v>
      </c>
      <c r="AK127" s="58" t="str">
        <f>IF(SUM(COUNTIFS('Planificación 2026-1'!F:F,"FILIAL",'Planificación 2026-1'!X:X,C127,'Planificación 2026-1'!H:H,"OB"))&gt;0,"P09"," ")</f>
        <v xml:space="preserve"> </v>
      </c>
      <c r="AL127" s="58" t="str">
        <f>IF(SUM(COUNTIFS('Planificación 2026-1'!F:F,"FILIAL",'Planificación 2026-1'!X:X,C127,'Planificación 2026-1'!H:H,"MH"))&gt;0,"P31"," ")</f>
        <v xml:space="preserve"> </v>
      </c>
      <c r="AM127" s="58" t="str">
        <f>IF(SUM(COUNTIFS('Planificación 2026-1'!F:F,"FILIAL",'Planificación 2026-1'!X:X,C127,'Planificación 2026-1'!H:H,"IC"))&gt;0,"P32"," ")</f>
        <v xml:space="preserve"> </v>
      </c>
      <c r="AN127" s="58" t="str">
        <f>IF(SUM(COUNTIFS('Planificación 2026-1'!F:F,"FILIAL",'Planificación 2026-1'!X:X,C127,'Planificación 2026-1'!H:H,"AR"))&gt;0,"P34"," ")</f>
        <v xml:space="preserve"> </v>
      </c>
      <c r="AO127" s="58" t="str">
        <f>IF(SUM(COUNTIFS('Planificación 2026-1'!F:F,"FILIAL",'Planificación 2026-1'!X:X,C127,'Planificación 2026-1'!H:H,"T1"))&gt;0,"P35"," ")</f>
        <v xml:space="preserve"> </v>
      </c>
      <c r="AP127" s="58" t="str">
        <f>IF(SUM(COUNTIFS('Planificación 2026-1'!F:F,"FILIAL",'Planificación 2026-1'!X:X,C127,'Planificación 2026-1'!H:H,"T3"))&gt;0,"P36"," ")</f>
        <v xml:space="preserve"> </v>
      </c>
      <c r="AQ127" s="58" t="str">
        <f>IF(SUM(COUNTIFS('Planificación 2026-1'!F:F,"FILIAL",'Planificación 2026-1'!X:X,C127,'Planificación 2026-1'!H:H,"T2"))&gt;0,"P37"," ")</f>
        <v xml:space="preserve"> </v>
      </c>
      <c r="AR127" s="58" t="str">
        <f>IF(SUM(COUNTIFS('Planificación 2026-1'!F:F,"FILIAL",'Planificación 2026-1'!X:X,C127,'Planificación 2026-1'!H:H,"AE"))&gt;0,"P38"," ")</f>
        <v xml:space="preserve"> </v>
      </c>
      <c r="AS127" s="58" t="str">
        <f>IF(SUM(COUNTIFS('Planificación 2026-1'!F:F,"FILIAL",'Planificación 2026-1'!X:X,C127,'Planificación 2026-1'!H:H,"T4"))&gt;0,"P55"," ")</f>
        <v xml:space="preserve"> </v>
      </c>
      <c r="AT127" s="58" t="str">
        <f>IF(SUM(COUNTIFS('Planificación 2026-1'!F:F,"SUNAMPE",'Planificación 2026-1'!X:X,C127,'Planificación 2026-1'!H:H,"AF"))&gt;0," P01"," ")</f>
        <v xml:space="preserve"> </v>
      </c>
      <c r="AU127" s="58" t="str">
        <f>IF(SUM(COUNTIFS('Planificación 2026-1'!F:F,"SUNAMPE",'Planificación 2026-1'!X:X,C127,'Planificación 2026-1'!H:H,"EN"))&gt;0,"P02"," ")</f>
        <v xml:space="preserve"> </v>
      </c>
      <c r="AV127" s="58" t="str">
        <f>IF(SUM(COUNTIFS('Planificación 2026-1'!F:F,"SUNAMPE",'Planificación 2026-1'!X:X,C127,'Planificación 2026-1'!H:H,"IS"))&gt;0,"P03"," ")</f>
        <v xml:space="preserve"> </v>
      </c>
      <c r="AW127" s="58" t="str">
        <f>IF(SUM(COUNTIFS('Planificación 2026-1'!F:F,"SUNAMPE",'Planificación 2026-1'!X:X,C127,'Planificación 2026-1'!H:H,"PS"))&gt;0,"P04"," ")</f>
        <v>P04</v>
      </c>
      <c r="AX127" s="58"/>
      <c r="AY127" s="58" t="str">
        <f>IF(SUM(COUNTIFS('Planificación 2026-1'!F:F,"SUNAMPE",'Planificación 2026-1'!X:X,C127,'Planificación 2026-1'!H:H,"IN"))&gt;0,"P06"," ")</f>
        <v xml:space="preserve"> </v>
      </c>
      <c r="AZ127" s="58" t="str">
        <f>IF(SUM(COUNTIFS('Planificación 2026-1'!F:F,"SUNAMPE",'Planificación 2026-1'!X:X,C127,'Planificación 2026-1'!H:H,"CA"))&gt;0,"P07"," ")</f>
        <v xml:space="preserve"> </v>
      </c>
      <c r="BA127" s="58" t="str">
        <f>IF(SUM(COUNTIFS('Planificación 2026-1'!F:F,"SUNAMPE",'Planificación 2026-1'!X:X,C127,'Planificación 2026-1'!H:H,"DE"))&gt;0,"P08"," ")</f>
        <v xml:space="preserve"> </v>
      </c>
      <c r="BB127" s="58" t="str">
        <f>IF(SUM(COUNTIFS('Planificación 2026-1'!F:F,"SUNAMPE",'Planificación 2026-1'!X:X,C127,'Planificación 2026-1'!H:H,"OB"))&gt;0,"P09"," ")</f>
        <v xml:space="preserve"> </v>
      </c>
      <c r="BC127" s="58" t="str">
        <f>IF(SUM(COUNTIFS('Planificación 2026-1'!F:F,"SUNAMPE",'Planificación 2026-1'!X:X,C127,'Planificación 2026-1'!H:H,"MH"))&gt;0,"P31"," ")</f>
        <v xml:space="preserve"> </v>
      </c>
      <c r="BD127" s="58" t="str">
        <f>IF(SUM(COUNTIFS('Planificación 2026-1'!F:F,"SUNAMPE",'Planificación 2026-1'!X:X,C127,'Planificación 2026-1'!H:H,"IC"))&gt;0,"P32"," ")</f>
        <v xml:space="preserve"> </v>
      </c>
      <c r="BE127" s="58" t="str">
        <f>IF(SUM(COUNTIFS('Planificación 2026-1'!F:F,"SUNAMPE",'Planificación 2026-1'!X:X,C127,'Planificación 2026-1'!H:H,"AR"))&gt;0,"P34"," ")</f>
        <v xml:space="preserve"> </v>
      </c>
      <c r="BF127" s="58" t="str">
        <f>IF(SUM(COUNTIFS('Planificación 2026-1'!F:F,"SUNAMPE",'Planificación 2026-1'!X:X,C127,'Planificación 2026-1'!H:H,"T1"))&gt;0,"P35"," ")</f>
        <v>P35</v>
      </c>
      <c r="BG127" s="58" t="str">
        <f>IF(SUM(COUNTIFS('Planificación 2026-1'!F:F,"SUNAMPE",'Planificación 2026-1'!X:X,C127,'Planificación 2026-1'!H:H,"T3"))&gt;0,"P36"," ")</f>
        <v xml:space="preserve"> </v>
      </c>
      <c r="BH127" s="58" t="str">
        <f>IF(SUM(COUNTIFS('Planificación 2026-1'!F:F,"SUNAMPE",'Planificación 2026-1'!X:X,C127,'Planificación 2026-1'!H:H,"T2"))&gt;0,"P37"," ")</f>
        <v xml:space="preserve"> </v>
      </c>
      <c r="BI127" s="58" t="str">
        <f>IF(SUM(COUNTIFS('Planificación 2026-1'!F:F,"SUNAMPE",'Planificación 2026-1'!X:X,C127,'Planificación 2026-1'!H:H,"AE"))&gt;0,"P38"," ")</f>
        <v xml:space="preserve"> </v>
      </c>
      <c r="BJ127" s="58" t="str">
        <f>IF(SUM(COUNTIFS('Planificación 2026-1'!F:F,"SUNAMPE",'Planificación 2026-1'!X:X,C127,'Planificación 2026-1'!H:H,"T4"))&gt;0,"P55"," ")</f>
        <v>P55</v>
      </c>
      <c r="BK127" s="58" t="str">
        <f>IF(SUM(COUNTIFS('Planificación 2026-1'!F:F,"HUAURA",'Planificación 2026-1'!X:X,C127,'Planificación 2026-1'!H:H,"AF"))&gt;0," P01"," ")</f>
        <v xml:space="preserve"> </v>
      </c>
      <c r="BL127" s="58" t="str">
        <f>IF(SUM(COUNTIFS('Planificación 2026-1'!F:F,"HUAURA",'Planificación 2026-1'!X:X,C127,'Planificación 2026-1'!H:H,"EN"))&gt;0,"P02"," ")</f>
        <v xml:space="preserve"> </v>
      </c>
      <c r="BM127" s="58" t="str">
        <f>IF(SUM(COUNTIFS('Planificación 2026-1'!F:F,"HUAURA",'Planificación 2026-1'!X:X,C127,'Planificación 2026-1'!H:H,"IS"))&gt;0,"P03"," ")</f>
        <v xml:space="preserve"> </v>
      </c>
      <c r="BN127" s="58" t="str">
        <f>IF(SUM(COUNTIFS('Planificación 2026-1'!F:F,"HUAURA",'Planificación 2026-1'!X:X,C127,'Planificación 2026-1'!H:H,"PS"))&gt;0,"P04"," ")</f>
        <v xml:space="preserve"> </v>
      </c>
      <c r="BO127" s="58"/>
      <c r="BP127" s="58" t="str">
        <f>IF(SUM(COUNTIFS('Planificación 2026-1'!F:F,"HUAURA",'Planificación 2026-1'!X:X,C127,'Planificación 2026-1'!H:H,"IN"))&gt;0,"P06"," ")</f>
        <v xml:space="preserve"> </v>
      </c>
      <c r="BQ127" s="58" t="str">
        <f>IF(SUM(COUNTIFS('Planificación 2026-1'!F:F,"HUAURA",'Planificación 2026-1'!X:X,C127,'Planificación 2026-1'!H:H,"CA"))&gt;0,"P07"," ")</f>
        <v xml:space="preserve"> </v>
      </c>
      <c r="BR127" s="58" t="str">
        <f>IF(SUM(COUNTIFS('Planificación 2026-1'!F:F,"HUAURA",'Planificación 2026-1'!X:X,C127,'Planificación 2026-1'!H:H,"DE"))&gt;0,"P08"," ")</f>
        <v xml:space="preserve"> </v>
      </c>
      <c r="BS127" s="58" t="str">
        <f>IF(SUM(COUNTIFS('Planificación 2026-1'!F:F,"HUAURA",'Planificación 2026-1'!X:X,C127,'Planificación 2026-1'!H:H,"OB"))&gt;0,"P09"," ")</f>
        <v xml:space="preserve"> </v>
      </c>
      <c r="BT127" s="58" t="str">
        <f>IF(SUM(COUNTIFS('Planificación 2026-1'!F:F,"HUAURA",'Planificación 2026-1'!X:X,C127,'Planificación 2026-1'!H:H,"MH"))&gt;0,"P31"," ")</f>
        <v xml:space="preserve"> </v>
      </c>
      <c r="BU127" s="58" t="str">
        <f>IF(SUM(COUNTIFS('Planificación 2026-1'!F:F,"HUAURA",'Planificación 2026-1'!X:X,C127,'Planificación 2026-1'!H:H,"IC"))&gt;0,"P32"," ")</f>
        <v xml:space="preserve"> </v>
      </c>
      <c r="BV127" s="58" t="str">
        <f>IF(SUM(COUNTIFS('Planificación 2026-1'!F:F,"HUAURA",'Planificación 2026-1'!X:X,C127,'Planificación 2026-1'!H:H,"AR"))&gt;0,"P34"," ")</f>
        <v xml:space="preserve"> </v>
      </c>
      <c r="BW127" s="58" t="str">
        <f>IF(SUM(COUNTIFS('Planificación 2026-1'!F:F,"HUAURA",'Planificación 2026-1'!X:X,C127,'Planificación 2026-1'!H:H,"T1"))&gt;0,"P35"," ")</f>
        <v xml:space="preserve"> </v>
      </c>
      <c r="BX127" s="58" t="str">
        <f>IF(SUM(COUNTIFS('Planificación 2026-1'!F:F,"HUAURA",'Planificación 2026-1'!X:X,C127,'Planificación 2026-1'!H:H,"T3"))&gt;0,"P36"," ")</f>
        <v xml:space="preserve"> </v>
      </c>
      <c r="BY127" s="58" t="str">
        <f>IF(SUM(COUNTIFS('Planificación 2026-1'!F:F,"HUAURA",'Planificación 2026-1'!X:X,C127,'Planificación 2026-1'!H:H,"T2"))&gt;0,"P37"," ")</f>
        <v xml:space="preserve"> </v>
      </c>
      <c r="BZ127" s="58" t="str">
        <f>IF(SUM(COUNTIFS('Planificación 2026-1'!F:F,"HUAURA",'Planificación 2026-1'!X:X,C127,'Planificación 2026-1'!H:H,"AE"))&gt;0,"P38"," ")</f>
        <v xml:space="preserve"> </v>
      </c>
      <c r="CA127" s="58" t="str">
        <f>IF(SUM(COUNTIFS('Planificación 2026-1'!F:F,"HUAURA",'Planificación 2026-1'!X:X,C127,'Planificación 2026-1'!H:H,"T4"))&gt;0,"P55"," ")</f>
        <v xml:space="preserve"> </v>
      </c>
      <c r="CB127" s="59">
        <f>SUMIFS('Planificación 2026-1'!S:S,'Planificación 2026-1'!X:X,C127,'Planificación 2026-1'!H:H,"AF",'Planificación 2026-1'!I:I,"&gt;2")</f>
        <v>0</v>
      </c>
      <c r="CC127" s="59">
        <f>SUMIFS('Planificación 2026-1'!S:S,'Planificación 2026-1'!X:X,C127,'Planificación 2026-1'!H:H,"EN",'Planificación 2026-1'!I:I,"&gt;2")</f>
        <v>0</v>
      </c>
      <c r="CD127" s="59">
        <f>SUMIFS('Planificación 2026-1'!S:S,'Planificación 2026-1'!X:X,C127,'Planificación 2026-1'!H:H,"IS",'Planificación 2026-1'!I:I,"&gt;2")</f>
        <v>0</v>
      </c>
      <c r="CE127" s="59">
        <f>SUMIFS('Planificación 2026-1'!S:S,'Planificación 2026-1'!X:X,C127,'Planificación 2026-1'!H:H,"PS",'Planificación 2026-1'!I:I,"&gt;2")</f>
        <v>0</v>
      </c>
      <c r="CF127" s="59">
        <f>SUMIFS('Planificación 2026-1'!S:S,'Planificación 2026-1'!X:X,C127,'Planificación 2026-1'!H:H,"IN",'Planificación 2026-1'!I:I,"&gt;2")</f>
        <v>0</v>
      </c>
      <c r="CG127" s="59">
        <f>SUMIFS('Planificación 2026-1'!S:S,'Planificación 2026-1'!X:X,C127,'Planificación 2026-1'!H:H,"CA",'Planificación 2026-1'!I:I,"&gt;2")</f>
        <v>0</v>
      </c>
      <c r="CH127" s="59">
        <f>SUMIFS('Planificación 2026-1'!S:S,'Planificación 2026-1'!X:X,C127,'Planificación 2026-1'!H:H,"DE",'Planificación 2026-1'!I:I,"&gt;2")</f>
        <v>0</v>
      </c>
      <c r="CI127" s="59">
        <f>SUMIFS('Planificación 2026-1'!S:S,'Planificación 2026-1'!X:X,C127,'Planificación 2026-1'!H:H,"OB",'Planificación 2026-1'!I:I,"&gt;2")</f>
        <v>0</v>
      </c>
      <c r="CJ127" s="59">
        <f>SUMIFS('Planificación 2026-1'!S:S,'Planificación 2026-1'!X:X,C127,'Planificación 2026-1'!H:H,"MH",'Planificación 2026-1'!I:I,"&gt;2")</f>
        <v>0</v>
      </c>
      <c r="CK127" s="59">
        <f>SUMIFS('Planificación 2026-1'!S:S,'Planificación 2026-1'!X:X,C127,'Planificación 2026-1'!H:H,"IC",'Planificación 2026-1'!I:I,"&gt;2")</f>
        <v>0</v>
      </c>
      <c r="CL127" s="59">
        <f>SUMIFS('Planificación 2026-1'!S:S,'Planificación 2026-1'!X:X,C127,'Planificación 2026-1'!H:H,"AR",'Planificación 2026-1'!I:I,"&gt;2")</f>
        <v>0</v>
      </c>
      <c r="CM127" s="59">
        <f>SUMIFS('Planificación 2026-1'!S:S,'Planificación 2026-1'!X:X,C127,'Planificación 2026-1'!H:H,"AE",'Planificación 2026-1'!I:I,"&gt;2")</f>
        <v>0</v>
      </c>
      <c r="CN127" s="59">
        <f>SUMIFS('Planificación 2026-1'!S:S,'Planificación 2026-1'!X:X,C127,'Planificación 2026-1'!H:H,"T1",'Planificación 2026-1'!I:I,"&gt;2")</f>
        <v>0</v>
      </c>
      <c r="CO127" s="59">
        <f>SUMIFS('Planificación 2026-1'!S:S,'Planificación 2026-1'!X:X,C127,'Planificación 2026-1'!H:H,"T3",'Planificación 2026-1'!I:I,"&gt;2")</f>
        <v>0</v>
      </c>
      <c r="CP127" s="59">
        <f>SUMIFS('Planificación 2026-1'!S:S,'Planificación 2026-1'!X:X,C127,'Planificación 2026-1'!H:H,"T2",'Planificación 2026-1'!I:I,"&gt;2")</f>
        <v>0</v>
      </c>
      <c r="CQ127" s="59">
        <f>SUMIFS('Planificación 2026-1'!S:S,'Planificación 2026-1'!X:X,C127,'Planificación 2026-1'!H:H,"T4",'Planificación 2026-1'!I:I,"&gt;2")</f>
        <v>0</v>
      </c>
      <c r="CR127" s="59">
        <f>SUMIFS('Planificación 2026-1'!S:S,'Planificación 2026-1'!X:X,C127,'Planificación 2026-1'!H:H,"AF",'Planificación 2026-1'!I:I,"&lt;3")</f>
        <v>0</v>
      </c>
      <c r="CS127" s="59">
        <f>SUMIFS('Planificación 2026-1'!S:S,'Planificación 2026-1'!X:X,C127,'Planificación 2026-1'!H:H,"EN",'Planificación 2026-1'!I:I,"&lt;3")</f>
        <v>0</v>
      </c>
      <c r="CT127" s="59">
        <f>SUMIFS('Planificación 2026-1'!S:S,'Planificación 2026-1'!X:X,C127,'Planificación 2026-1'!H:H,"IS",'Planificación 2026-1'!I:I,"&lt;3")</f>
        <v>0</v>
      </c>
      <c r="CU127" s="59">
        <f>SUMIFS('Planificación 2026-1'!S:S,'Planificación 2026-1'!X:X,C127,'Planificación 2026-1'!H:H,"PS",'Planificación 2026-1'!I:I,"&lt;3")</f>
        <v>5</v>
      </c>
      <c r="CV127" s="59">
        <f>SUMIFS('Planificación 2026-1'!S:S,'Planificación 2026-1'!X:X,C127,'Planificación 2026-1'!H:H,"IN",'Planificación 2026-1'!I:I,"&lt;3")</f>
        <v>0</v>
      </c>
      <c r="CW127" s="59">
        <f>SUMIFS('Planificación 2026-1'!S:S,'Planificación 2026-1'!X:X,C127,'Planificación 2026-1'!H:H,"CA",'Planificación 2026-1'!I:I,"&lt;3")</f>
        <v>0</v>
      </c>
      <c r="CX127" s="59">
        <f>SUMIFS('Planificación 2026-1'!S:S,'Planificación 2026-1'!X:X,C127,'Planificación 2026-1'!H:H,"DE",'Planificación 2026-1'!I:I,"&lt;3")</f>
        <v>0</v>
      </c>
      <c r="CY127" s="59">
        <f>SUMIFS('Planificación 2026-1'!S:S,'Planificación 2026-1'!X:X,C127,'Planificación 2026-1'!H:H,"OB",'Planificación 2026-1'!I:I,"&lt;3")</f>
        <v>0</v>
      </c>
      <c r="CZ127" s="59">
        <f>SUMIFS('Planificación 2026-1'!S:S,'Planificación 2026-1'!X:X,C127,'Planificación 2026-1'!H:H,"MH",'Planificación 2026-1'!I:I,"&lt;3")</f>
        <v>0</v>
      </c>
      <c r="DA127" s="59">
        <f>SUMIFS('Planificación 2026-1'!S:S,'Planificación 2026-1'!X:X,C127,'Planificación 2026-1'!H:H,"IC",'Planificación 2026-1'!I:I,"&lt;3")</f>
        <v>0</v>
      </c>
      <c r="DB127" s="59">
        <f>SUMIFS('Planificación 2026-1'!S:S,'Planificación 2026-1'!X:X,C127,'Planificación 2026-1'!H:H,"AR",'Planificación 2026-1'!I:I,"&lt;3")</f>
        <v>0</v>
      </c>
      <c r="DC127" s="59">
        <f>SUMIFS('Planificación 2026-1'!S:S,'Planificación 2026-1'!X:X,C127,'Planificación 2026-1'!H:H,"AE",'Planificación 2026-1'!I:I,"&lt;3")</f>
        <v>0</v>
      </c>
      <c r="DD127" s="59">
        <f>SUMIFS('Planificación 2026-1'!S:S,'Planificación 2026-1'!X:X,C127,'Planificación 2026-1'!H:H,"T1",'Planificación 2026-1'!I:I,"&lt;3")</f>
        <v>5</v>
      </c>
      <c r="DE127" s="59">
        <f>SUMIFS('Planificación 2026-1'!S:S,'Planificación 2026-1'!X:X,C127,'Planificación 2026-1'!H:H,"T3",'Planificación 2026-1'!I:I,"&lt;3")</f>
        <v>0</v>
      </c>
      <c r="DF127" s="59">
        <f>SUMIFS('Planificación 2026-1'!S:S,'Planificación 2026-1'!X:X,C127,'Planificación 2026-1'!H:H,"T2",'Planificación 2026-1'!I:I,"&lt;3")</f>
        <v>0</v>
      </c>
      <c r="DG127" s="59">
        <f>SUMIFS('Planificación 2026-1'!S:S,'Planificación 2026-1'!X:X,C127,'Planificación 2026-1'!H:H,"T4",'Planificación 2026-1'!I:I,"&lt;3")</f>
        <v>5</v>
      </c>
      <c r="DH127" s="58" t="str">
        <f t="shared" si="41"/>
        <v/>
      </c>
      <c r="DI127" s="27">
        <f>IF(C127="","",SUMIFS('Planificación 2026-1'!S:S,'Planificación 2026-1'!X:X,C127,'Planificación 2026-1'!F:F,"PRINCIPAL",'Planificación 2026-1'!Y:Y,"VIRTUAL"))</f>
        <v>0</v>
      </c>
      <c r="DJ127" s="27">
        <f>IF(C127="","",SUMIFS('Planificación 2026-1'!S:S,'Planificación 2026-1'!X:X,C127,'Planificación 2026-1'!F:F,"PRINCIPAL",'Planificación 2026-1'!Y:Y,"PRESENCIAL"))</f>
        <v>0</v>
      </c>
      <c r="DK127" s="27">
        <f>IF(C127="","",SUMIFS('Planificación 2026-1'!S:S,'Planificación 2026-1'!X:X,C127,'Planificación 2026-1'!F:F,"PRINCIPAL",'Planificación 2026-1'!Y:Y,"HIBRIDO PRESENCIAL"))</f>
        <v>0</v>
      </c>
      <c r="DL127" s="58" t="str">
        <f t="shared" si="42"/>
        <v/>
      </c>
      <c r="DM127" s="58">
        <f>IF(C127="","",SUMIFS('Planificación 2026-1'!S:S,'Planificación 2026-1'!X:X,C127,'Planificación 2026-1'!F:F,"FILIAL",'Planificación 2026-1'!Y:Y,"VIRTUAL"))</f>
        <v>0</v>
      </c>
      <c r="DN127" s="60">
        <f>IF(C127="","",SUMIFS('Planificación 2026-1'!S:S,'Planificación 2026-1'!X:X,C127,'Planificación 2026-1'!F:F,"FILIAL",'Planificación 2026-1'!Y:Y,"PRESENCIAL"))</f>
        <v>0</v>
      </c>
      <c r="DO127" s="29">
        <f>IF(C127="","",SUMIFS('Planificación 2026-1'!S:S,'Planificación 2026-1'!X:X,C127,'Planificación 2026-1'!F:F,"FILIAL",'Planificación 2026-1'!Y:Y,"HIBRIDO PRESENCIAL"))</f>
        <v>0</v>
      </c>
      <c r="DP127" s="61" t="str">
        <f t="shared" si="43"/>
        <v>P04 P35 P55</v>
      </c>
      <c r="DQ127" s="58">
        <f>IF(C127="","",SUMIFS('Planificación 2026-1'!S:S,'Planificación 2026-1'!X:X,C127,'Planificación 2026-1'!F:F,"SUNAMPE",'Planificación 2026-1'!Y:Y,"VIRTUAL"))</f>
        <v>15</v>
      </c>
      <c r="DR127" s="29">
        <f>IF(C127="","",SUMIFS('Planificación 2026-1'!S:S,'Planificación 2026-1'!X:X,C127,'Planificación 2026-1'!F:F,"SUNAMPE",'Planificación 2026-1'!Y:Y,"PRESENCIAL"))</f>
        <v>0</v>
      </c>
      <c r="DS127" s="61" t="str">
        <f t="shared" si="44"/>
        <v/>
      </c>
      <c r="DT127" s="58">
        <f>IF(C127="","",SUMIFS('Planificación 2026-1'!S:S,'Planificación 2026-1'!X:X,C127,'Planificación 2026-1'!F:F,"HUAURA",'Planificación 2026-1'!Y:Y,"VIRTUAL"))</f>
        <v>0</v>
      </c>
      <c r="DU127" s="29">
        <f>IF(C127="","",SUMIFS('Planificación 2026-1'!S:S,'Planificación 2026-1'!X:X,C127,'Planificación 2026-1'!F:F,"HUAURA",'Planificación 2026-1'!Y:Y,"PRESENCIAL"))</f>
        <v>0</v>
      </c>
      <c r="DV127" s="32">
        <f>SUMIFS('Planificación 2026-1'!S:S,'Planificación 2026-1'!X:X,C127,'Planificación 2026-1'!F:F,"PRINCIPAL",'Planificación 2026-1'!Y:Y,"VIRTUAL",'Planificación 2026-1'!I:I,"&gt;2")</f>
        <v>0</v>
      </c>
      <c r="DW127" s="32">
        <f>SUMIFS('Planificación 2026-1'!S:S,'Planificación 2026-1'!X:X,C127,'Planificación 2026-1'!F:F,"PRINCIPAL",'Planificación 2026-1'!Y:Y,"&lt;&gt;VIRTUAL",'Planificación 2026-1'!I:I,"&gt;2")</f>
        <v>0</v>
      </c>
      <c r="DX127" s="32">
        <f>SUMIFS('Planificación 2026-1'!S:S,'Planificación 2026-1'!X:X,C127,'Planificación 2026-1'!F:F,"SUNAMPE",'Planificación 2026-1'!Y:Y,"VIRTUAL",'Planificación 2026-1'!I:I,"&gt;2")</f>
        <v>0</v>
      </c>
      <c r="DY127" s="32">
        <f>SUMIFS('Planificación 2026-1'!S:S,'Planificación 2026-1'!X:X,C127,'Planificación 2026-1'!F:F,"SUNAMPE",'Planificación 2026-1'!Y:Y,"&lt;&gt;VIRTUAL",'Planificación 2026-1'!I:I,"&gt;2")</f>
        <v>0</v>
      </c>
      <c r="DZ127" s="32">
        <f>SUMIFS('Planificación 2026-1'!S:S,'Planificación 2026-1'!X:X,C127,'Planificación 2026-1'!F:F,"FILIAL",'Planificación 2026-1'!Y:Y,"VIRTUAL",'Planificación 2026-1'!I:I,"&gt;2")</f>
        <v>0</v>
      </c>
      <c r="EA127" s="32">
        <f>SUMIFS('Planificación 2026-1'!S:S,'Planificación 2026-1'!X:X,C127,'Planificación 2026-1'!F:F,"FILIAL",'Planificación 2026-1'!Y:Y,"&lt;&gt;VIRTUAL",'Planificación 2026-1'!I:I,"&gt;2")</f>
        <v>0</v>
      </c>
      <c r="EB127" s="32">
        <f>SUMIFS('Planificación 2026-1'!S:S,'Planificación 2026-1'!X:X,C127,'Planificación 2026-1'!F:F,"PORUMA",'Planificación 2026-1'!Y:Y,"VIRTUAL",'Planificación 2026-1'!I:I,"&gt;2")</f>
        <v>0</v>
      </c>
      <c r="EC127" s="32">
        <f>SUMIFS('Planificación 2026-1'!S:S,'Planificación 2026-1'!X:X,C127,'Planificación 2026-1'!F:F,"PORUMA",'Planificación 2026-1'!Y:Y,"&lt;&gt;VIRTUAL",'Planificación 2026-1'!I:I,"&gt;2")</f>
        <v>0</v>
      </c>
      <c r="ED127" s="32">
        <f>SUMIFS('Planificación 2026-1'!S:S,'Planificación 2026-1'!X:X,C127,'Planificación 2026-1'!F:F,"HUAURA",'Planificación 2026-1'!Y:Y,"VIRTUAL",'Planificación 2026-1'!I:I,"&gt;2")</f>
        <v>0</v>
      </c>
      <c r="EE127" s="32">
        <f>SUMIFS('Planificación 2026-1'!S:S,'Planificación 2026-1'!X:X,C127,'Planificación 2026-1'!F:F,"HUAURA",'Planificación 2026-1'!Y:Y,"&lt;&gt;VIRTUAL",'Planificación 2026-1'!I:I,"&gt;2")</f>
        <v>0</v>
      </c>
      <c r="EF127" s="32">
        <f>SUMIFS('Planificación 2026-1'!S:S,'Planificación 2026-1'!X:X,C127,'Planificación 2026-1'!F:F,"PRINCIPAL",'Planificación 2026-1'!Y:Y,"VIRTUAL",'Planificación 2026-1'!I:I,"&lt;3")</f>
        <v>0</v>
      </c>
      <c r="EG127" s="32">
        <f>SUMIFS('Planificación 2026-1'!S:S,'Planificación 2026-1'!X:X,C127,'Planificación 2026-1'!F:F,"PRINCIPAL",'Planificación 2026-1'!Y:Y,"&lt;&gt;VIRTUAL",'Planificación 2026-1'!I:I,"&lt;3")</f>
        <v>0</v>
      </c>
      <c r="EH127" s="32">
        <f>SUMIFS('Planificación 2026-1'!S:S,'Planificación 2026-1'!X:X,C127,'Planificación 2026-1'!F:F,"SUNAMPE",'Planificación 2026-1'!Y:Y,"VIRTUAL",'Planificación 2026-1'!I:I,"&lt;3")</f>
        <v>15</v>
      </c>
      <c r="EI127" s="32">
        <f>SUMIFS('Planificación 2026-1'!S:S,'Planificación 2026-1'!X:X,C127,'Planificación 2026-1'!F:F,"SUNAMPE",'Planificación 2026-1'!Y:Y,"&lt;&gt;VIRTUAL",'Planificación 2026-1'!I:I,"&lt;3")</f>
        <v>0</v>
      </c>
      <c r="EJ127" s="32">
        <f>SUMIFS('Planificación 2026-1'!S:S,'Planificación 2026-1'!X:X,C127,'Planificación 2026-1'!F:F,"FILIAL",'Planificación 2026-1'!Y:Y,"VIRTUAL",'Planificación 2026-1'!I:I,"&lt;3")</f>
        <v>0</v>
      </c>
      <c r="EK127" s="32">
        <f>SUMIFS('Planificación 2026-1'!S:S,'Planificación 2026-1'!X:X,C127,'Planificación 2026-1'!F:F,"FILIAL",'Planificación 2026-1'!Y:Y,"&lt;&gt;VIRTUAL",'Planificación 2026-1'!I:I,"&lt;3")</f>
        <v>0</v>
      </c>
      <c r="EL127" s="32">
        <f>SUMIFS('Planificación 2026-1'!S:S,'Planificación 2026-1'!X:X,C127,'Planificación 2026-1'!F:F,"PORUMA",'Planificación 2026-1'!Y:Y,"VIRTUAL",'Planificación 2026-1'!I:I,"&lt;3")</f>
        <v>0</v>
      </c>
      <c r="EM127" s="32">
        <f>SUMIFS('Planificación 2026-1'!S:S,'Planificación 2026-1'!X:X,C127,'Planificación 2026-1'!F:F,"PORUMA",'Planificación 2026-1'!Y:Y,"&lt;&gt;VIRTUAL",'Planificación 2026-1'!I:I,"&lt;3")</f>
        <v>0</v>
      </c>
      <c r="EN127" s="32">
        <f>SUMIFS('Planificación 2026-1'!S:S,'Planificación 2026-1'!X:X,C127,'Planificación 2026-1'!F:F,"HUAURA",'Planificación 2026-1'!Y:Y,"VIRTUAL",'Planificación 2026-1'!I:I,"&lt;3")</f>
        <v>0</v>
      </c>
      <c r="EO127" s="32">
        <f>SUMIFS('Planificación 2026-1'!S:S,'Planificación 2026-1'!X:X,C127,'Planificación 2026-1'!F:F,"HUAURA",'Planificación 2026-1'!Y:Y,"&lt;&gt;VIRTUAL",'Planificación 2026-1'!I:I,"&lt;3")</f>
        <v>0</v>
      </c>
      <c r="EP127" s="32">
        <f t="shared" si="32"/>
        <v>0</v>
      </c>
      <c r="EQ127" s="32">
        <f t="shared" si="36"/>
        <v>0</v>
      </c>
      <c r="ER127" s="32">
        <f t="shared" si="37"/>
        <v>0</v>
      </c>
      <c r="ES127" s="32">
        <f t="shared" si="38"/>
        <v>0</v>
      </c>
      <c r="ET127" s="32">
        <f t="shared" si="39"/>
        <v>15</v>
      </c>
      <c r="EU127" s="32">
        <f t="shared" si="40"/>
        <v>15</v>
      </c>
      <c r="EV127" s="32" t="b">
        <f>EXACT(EU127,E127)</f>
        <v>1</v>
      </c>
      <c r="EW127" s="32"/>
      <c r="EX127" s="32">
        <f t="shared" si="33"/>
        <v>15</v>
      </c>
      <c r="EY127" s="32">
        <f t="shared" si="34"/>
        <v>0</v>
      </c>
      <c r="EZ127" s="32" t="b">
        <f>EXACT(SUM(EX127:EY127),E127)</f>
        <v>1</v>
      </c>
      <c r="FA127" s="32" t="str">
        <f t="shared" si="35"/>
        <v/>
      </c>
      <c r="FB127" s="32" t="str">
        <f t="shared" si="45"/>
        <v>VIRTUAL</v>
      </c>
    </row>
    <row r="128" spans="1:158">
      <c r="A128" s="33"/>
      <c r="B128" s="65">
        <v>125</v>
      </c>
      <c r="C128" s="32" t="s">
        <v>332</v>
      </c>
      <c r="D128" s="429">
        <v>41347751</v>
      </c>
      <c r="E128" s="62">
        <f>SUMIF('Planificación 2026-1'!X:X,C128,'Planificación 2026-1'!S:S)</f>
        <v>30</v>
      </c>
      <c r="F128" s="63" t="s">
        <v>199</v>
      </c>
      <c r="G128" s="454" t="s">
        <v>200</v>
      </c>
      <c r="H128" s="64" t="s">
        <v>38</v>
      </c>
      <c r="I128" s="64" t="s">
        <v>157</v>
      </c>
      <c r="J128" s="32" t="s">
        <v>195</v>
      </c>
      <c r="K128" s="32" t="s">
        <v>173</v>
      </c>
      <c r="L128" s="57" t="str">
        <f>IF(SUM(COUNTIFS('Planificación 2026-1'!F:F,"PRINCIPAL",'Planificación 2026-1'!X:X,C128,'Planificación 2026-1'!H:H,"AF"))&gt;0,"P01"," ")</f>
        <v xml:space="preserve"> </v>
      </c>
      <c r="M128" s="58" t="str">
        <f>IF(SUM(COUNTIFS('Planificación 2026-1'!F:F,"PRINCIPAL",'Planificación 2026-1'!X:X,C128,'Planificación 2026-1'!H:H,"EN"))&gt;0,"P02"," ")</f>
        <v xml:space="preserve"> </v>
      </c>
      <c r="N128" s="58" t="str">
        <f>IF(SUM(COUNTIFS('Planificación 2026-1'!F:F,"PRINCIPAL",'Planificación 2026-1'!X:X,C128,'Planificación 2026-1'!H:H,"IS"))&gt;0,"P03"," ")</f>
        <v xml:space="preserve"> </v>
      </c>
      <c r="O128" s="58" t="str">
        <f>IF(SUM(COUNTIFS('Planificación 2026-1'!F:F,"PRINCIPAL",'Planificación 2026-1'!X:X,C128,'Planificación 2026-1'!H:H,"PS"))&gt;0,"P04"," ")</f>
        <v xml:space="preserve"> </v>
      </c>
      <c r="P128" s="58"/>
      <c r="Q128" s="58" t="str">
        <f>IF(SUM(COUNTIFS('Planificación 2026-1'!F:F,"PRINCIPAL",'Planificación 2026-1'!X:X,C128,'Planificación 2026-1'!H:H,"IN"))&gt;0,"P06"," ")</f>
        <v xml:space="preserve"> </v>
      </c>
      <c r="R128" s="58" t="str">
        <f>IF(SUM(COUNTIFS('Planificación 2026-1'!F:F,"PRINCIPAL",'Planificación 2026-1'!X:X,C128,'Planificación 2026-1'!H:H,"CA"))&gt;0,"P07"," ")</f>
        <v xml:space="preserve"> </v>
      </c>
      <c r="S128" s="58" t="str">
        <f>IF(SUM(COUNTIFS('Planificación 2026-1'!F:F,"PRINCIPAL",'Planificación 2026-1'!X:X,C128,'Planificación 2026-1'!H:H,"DE"))&gt;0,"P08"," ")</f>
        <v xml:space="preserve"> </v>
      </c>
      <c r="T128" s="58" t="str">
        <f>IF(SUM(COUNTIFS('Planificación 2026-1'!F:F,"PRINCIPAL",'Planificación 2026-1'!X:X,C128,'Planificación 2026-1'!H:H,"OB"))&gt;0,"P09"," ")</f>
        <v xml:space="preserve"> </v>
      </c>
      <c r="U128" s="58" t="str">
        <f>IF(SUM(COUNTIFS('Planificación 2026-1'!F:F,"PRINCIPAL",'Planificación 2026-1'!X:X,C128,'Planificación 2026-1'!H:H,"MH"))&gt;0,"P31"," ")</f>
        <v xml:space="preserve"> </v>
      </c>
      <c r="V128" s="58" t="str">
        <f>IF(SUM(COUNTIFS('Planificación 2026-1'!F:F,"PRINCIPAL",'Planificación 2026-1'!X:X,C128,'Planificación 2026-1'!H:H,"IC"))&gt;0,"P32"," ")</f>
        <v xml:space="preserve"> </v>
      </c>
      <c r="W128" s="58" t="str">
        <f>IF(SUM(COUNTIFS('Planificación 2026-1'!F:F,"PRINCIPAL",'Planificación 2026-1'!X:X,C128,'Planificación 2026-1'!H:H,"AR"))&gt;0,"P34"," ")</f>
        <v xml:space="preserve"> </v>
      </c>
      <c r="X128" s="58" t="str">
        <f>IF(SUM(COUNTIFS('Planificación 2026-1'!F:F,"PRINCIPAL",'Planificación 2026-1'!X:X,C128,'Planificación 2026-1'!H:H,"T1"))&gt;0,"P35"," ")</f>
        <v xml:space="preserve"> </v>
      </c>
      <c r="Y128" s="58" t="str">
        <f>IF(SUM(COUNTIFS('Planificación 2026-1'!F:F,"PRINCIPAL",'Planificación 2026-1'!X:X,C128,'Planificación 2026-1'!H:H,"T3"))&gt;0,"P36"," ")</f>
        <v xml:space="preserve"> </v>
      </c>
      <c r="Z128" s="58" t="str">
        <f>IF(SUM(COUNTIFS('Planificación 2026-1'!F:F,"PRINCIPAL",'Planificación 2026-1'!X:X,C128,'Planificación 2026-1'!H:H,"T2"))&gt;0,"P37"," ")</f>
        <v xml:space="preserve"> </v>
      </c>
      <c r="AA128" s="58" t="str">
        <f>IF(SUM(COUNTIFS('Planificación 2026-1'!F:F,"PRINCIPAL",'Planificación 2026-1'!X:X,C128,'Planificación 2026-1'!H:H,"AE"))&gt;0,"P38"," ")</f>
        <v xml:space="preserve"> </v>
      </c>
      <c r="AB128" s="58" t="str">
        <f>IF(SUM(COUNTIFS('Planificación 2026-1'!F:F,"PRINCIPAL",'Planificación 2026-1'!X:X,C128,'Planificación 2026-1'!H:H,"T4"))&gt;0,"P55"," ")</f>
        <v xml:space="preserve"> </v>
      </c>
      <c r="AC128" s="58" t="str">
        <f>IF(SUM(COUNTIFS('Planificación 2026-1'!F:F,"FILIAL",'Planificación 2026-1'!X:X,C128,'Planificación 2026-1'!H:H,"AF"))&gt;0," P01"," ")</f>
        <v xml:space="preserve"> </v>
      </c>
      <c r="AD128" s="58" t="str">
        <f>IF(SUM(COUNTIFS('Planificación 2026-1'!F:F,"FILIAL",'Planificación 2026-1'!X:X,C128,'Planificación 2026-1'!H:H,"EN"))&gt;0,"P02"," ")</f>
        <v xml:space="preserve"> </v>
      </c>
      <c r="AE128" s="58" t="str">
        <f>IF(SUM(COUNTIFS('Planificación 2026-1'!F:F,"FILIAL",'Planificación 2026-1'!X:X,C128,'Planificación 2026-1'!H:H,"IS"))&gt;0,"P03"," ")</f>
        <v xml:space="preserve"> </v>
      </c>
      <c r="AF128" s="58" t="str">
        <f>IF(SUM(COUNTIFS('Planificación 2026-1'!F:F,"FILIAL",'Planificación 2026-1'!X:X,C128,'Planificación 2026-1'!H:H,"PS"))&gt;0,"P04"," ")</f>
        <v xml:space="preserve"> </v>
      </c>
      <c r="AG128" s="58"/>
      <c r="AH128" s="58" t="str">
        <f>IF(SUM(COUNTIFS('Planificación 2026-1'!F:F,"FILIAL",'Planificación 2026-1'!X:X,C128,'Planificación 2026-1'!H:H,"IN"))&gt;0,"P06"," ")</f>
        <v xml:space="preserve"> </v>
      </c>
      <c r="AI128" s="58" t="str">
        <f>IF(SUM(COUNTIFS('Planificación 2026-1'!F:F,"FILIAL",'Planificación 2026-1'!X:X,C128,'Planificación 2026-1'!H:H,"CA"))&gt;0,"P07"," ")</f>
        <v xml:space="preserve"> </v>
      </c>
      <c r="AJ128" s="58" t="str">
        <f>IF(SUM(COUNTIFS('Planificación 2026-1'!F:F,"FILIAL",'Planificación 2026-1'!X:X,C128,'Planificación 2026-1'!H:H,"DE"))&gt;0,"P08"," ")</f>
        <v xml:space="preserve"> </v>
      </c>
      <c r="AK128" s="58" t="str">
        <f>IF(SUM(COUNTIFS('Planificación 2026-1'!F:F,"FILIAL",'Planificación 2026-1'!X:X,C128,'Planificación 2026-1'!H:H,"OB"))&gt;0,"P09"," ")</f>
        <v xml:space="preserve"> </v>
      </c>
      <c r="AL128" s="58" t="str">
        <f>IF(SUM(COUNTIFS('Planificación 2026-1'!F:F,"FILIAL",'Planificación 2026-1'!X:X,C128,'Planificación 2026-1'!H:H,"MH"))&gt;0,"P31"," ")</f>
        <v xml:space="preserve"> </v>
      </c>
      <c r="AM128" s="58" t="str">
        <f>IF(SUM(COUNTIFS('Planificación 2026-1'!F:F,"FILIAL",'Planificación 2026-1'!X:X,C128,'Planificación 2026-1'!H:H,"IC"))&gt;0,"P32"," ")</f>
        <v xml:space="preserve"> </v>
      </c>
      <c r="AN128" s="58" t="str">
        <f>IF(SUM(COUNTIFS('Planificación 2026-1'!F:F,"FILIAL",'Planificación 2026-1'!X:X,C128,'Planificación 2026-1'!H:H,"AR"))&gt;0,"P34"," ")</f>
        <v xml:space="preserve"> </v>
      </c>
      <c r="AO128" s="58" t="str">
        <f>IF(SUM(COUNTIFS('Planificación 2026-1'!F:F,"FILIAL",'Planificación 2026-1'!X:X,C128,'Planificación 2026-1'!H:H,"T1"))&gt;0,"P35"," ")</f>
        <v xml:space="preserve"> </v>
      </c>
      <c r="AP128" s="58" t="str">
        <f>IF(SUM(COUNTIFS('Planificación 2026-1'!F:F,"FILIAL",'Planificación 2026-1'!X:X,C128,'Planificación 2026-1'!H:H,"T3"))&gt;0,"P36"," ")</f>
        <v xml:space="preserve"> </v>
      </c>
      <c r="AQ128" s="58" t="str">
        <f>IF(SUM(COUNTIFS('Planificación 2026-1'!F:F,"FILIAL",'Planificación 2026-1'!X:X,C128,'Planificación 2026-1'!H:H,"T2"))&gt;0,"P37"," ")</f>
        <v xml:space="preserve"> </v>
      </c>
      <c r="AR128" s="58" t="str">
        <f>IF(SUM(COUNTIFS('Planificación 2026-1'!F:F,"FILIAL",'Planificación 2026-1'!X:X,C128,'Planificación 2026-1'!H:H,"AE"))&gt;0,"P38"," ")</f>
        <v xml:space="preserve"> </v>
      </c>
      <c r="AS128" s="58" t="str">
        <f>IF(SUM(COUNTIFS('Planificación 2026-1'!F:F,"FILIAL",'Planificación 2026-1'!X:X,C128,'Planificación 2026-1'!H:H,"T4"))&gt;0,"P55"," ")</f>
        <v xml:space="preserve"> </v>
      </c>
      <c r="AT128" s="58" t="str">
        <f>IF(SUM(COUNTIFS('Planificación 2026-1'!F:F,"SUNAMPE",'Planificación 2026-1'!X:X,C128,'Planificación 2026-1'!H:H,"AF"))&gt;0," P01"," ")</f>
        <v xml:space="preserve"> </v>
      </c>
      <c r="AU128" s="58" t="str">
        <f>IF(SUM(COUNTIFS('Planificación 2026-1'!F:F,"SUNAMPE",'Planificación 2026-1'!X:X,C128,'Planificación 2026-1'!H:H,"EN"))&gt;0,"P02"," ")</f>
        <v xml:space="preserve"> </v>
      </c>
      <c r="AV128" s="58" t="str">
        <f>IF(SUM(COUNTIFS('Planificación 2026-1'!F:F,"SUNAMPE",'Planificación 2026-1'!X:X,C128,'Planificación 2026-1'!H:H,"IS"))&gt;0,"P03"," ")</f>
        <v xml:space="preserve"> </v>
      </c>
      <c r="AW128" s="58" t="str">
        <f>IF(SUM(COUNTIFS('Planificación 2026-1'!F:F,"SUNAMPE",'Planificación 2026-1'!X:X,C128,'Planificación 2026-1'!H:H,"PS"))&gt;0,"P04"," ")</f>
        <v xml:space="preserve"> </v>
      </c>
      <c r="AX128" s="58"/>
      <c r="AY128" s="58" t="str">
        <f>IF(SUM(COUNTIFS('Planificación 2026-1'!F:F,"SUNAMPE",'Planificación 2026-1'!X:X,C128,'Planificación 2026-1'!H:H,"IN"))&gt;0,"P06"," ")</f>
        <v xml:space="preserve"> </v>
      </c>
      <c r="AZ128" s="58" t="str">
        <f>IF(SUM(COUNTIFS('Planificación 2026-1'!F:F,"SUNAMPE",'Planificación 2026-1'!X:X,C128,'Planificación 2026-1'!H:H,"CA"))&gt;0,"P07"," ")</f>
        <v xml:space="preserve"> </v>
      </c>
      <c r="BA128" s="58" t="str">
        <f>IF(SUM(COUNTIFS('Planificación 2026-1'!F:F,"SUNAMPE",'Planificación 2026-1'!X:X,C128,'Planificación 2026-1'!H:H,"DE"))&gt;0,"P08"," ")</f>
        <v xml:space="preserve"> </v>
      </c>
      <c r="BB128" s="58" t="str">
        <f>IF(SUM(COUNTIFS('Planificación 2026-1'!F:F,"SUNAMPE",'Planificación 2026-1'!X:X,C128,'Planificación 2026-1'!H:H,"OB"))&gt;0,"P09"," ")</f>
        <v xml:space="preserve"> </v>
      </c>
      <c r="BC128" s="58" t="str">
        <f>IF(SUM(COUNTIFS('Planificación 2026-1'!F:F,"SUNAMPE",'Planificación 2026-1'!X:X,C128,'Planificación 2026-1'!H:H,"MH"))&gt;0,"P31"," ")</f>
        <v>P31</v>
      </c>
      <c r="BD128" s="58" t="str">
        <f>IF(SUM(COUNTIFS('Planificación 2026-1'!F:F,"SUNAMPE",'Planificación 2026-1'!X:X,C128,'Planificación 2026-1'!H:H,"IC"))&gt;0,"P32"," ")</f>
        <v xml:space="preserve"> </v>
      </c>
      <c r="BE128" s="58" t="str">
        <f>IF(SUM(COUNTIFS('Planificación 2026-1'!F:F,"SUNAMPE",'Planificación 2026-1'!X:X,C128,'Planificación 2026-1'!H:H,"AR"))&gt;0,"P34"," ")</f>
        <v xml:space="preserve"> </v>
      </c>
      <c r="BF128" s="58" t="str">
        <f>IF(SUM(COUNTIFS('Planificación 2026-1'!F:F,"SUNAMPE",'Planificación 2026-1'!X:X,C128,'Planificación 2026-1'!H:H,"T1"))&gt;0,"P35"," ")</f>
        <v xml:space="preserve"> </v>
      </c>
      <c r="BG128" s="58" t="str">
        <f>IF(SUM(COUNTIFS('Planificación 2026-1'!F:F,"SUNAMPE",'Planificación 2026-1'!X:X,C128,'Planificación 2026-1'!H:H,"T3"))&gt;0,"P36"," ")</f>
        <v xml:space="preserve"> </v>
      </c>
      <c r="BH128" s="58" t="str">
        <f>IF(SUM(COUNTIFS('Planificación 2026-1'!F:F,"SUNAMPE",'Planificación 2026-1'!X:X,C128,'Planificación 2026-1'!H:H,"T2"))&gt;0,"P37"," ")</f>
        <v xml:space="preserve"> </v>
      </c>
      <c r="BI128" s="58" t="str">
        <f>IF(SUM(COUNTIFS('Planificación 2026-1'!F:F,"SUNAMPE",'Planificación 2026-1'!X:X,C128,'Planificación 2026-1'!H:H,"AE"))&gt;0,"P38"," ")</f>
        <v xml:space="preserve"> </v>
      </c>
      <c r="BJ128" s="58" t="str">
        <f>IF(SUM(COUNTIFS('Planificación 2026-1'!F:F,"SUNAMPE",'Planificación 2026-1'!X:X,C128,'Planificación 2026-1'!H:H,"T4"))&gt;0,"P55"," ")</f>
        <v xml:space="preserve"> </v>
      </c>
      <c r="BK128" s="58" t="str">
        <f>IF(SUM(COUNTIFS('Planificación 2026-1'!F:F,"HUAURA",'Planificación 2026-1'!X:X,C128,'Planificación 2026-1'!H:H,"AF"))&gt;0," P01"," ")</f>
        <v xml:space="preserve"> </v>
      </c>
      <c r="BL128" s="58" t="str">
        <f>IF(SUM(COUNTIFS('Planificación 2026-1'!F:F,"HUAURA",'Planificación 2026-1'!X:X,C128,'Planificación 2026-1'!H:H,"EN"))&gt;0,"P02"," ")</f>
        <v xml:space="preserve"> </v>
      </c>
      <c r="BM128" s="58" t="str">
        <f>IF(SUM(COUNTIFS('Planificación 2026-1'!F:F,"HUAURA",'Planificación 2026-1'!X:X,C128,'Planificación 2026-1'!H:H,"IS"))&gt;0,"P03"," ")</f>
        <v xml:space="preserve"> </v>
      </c>
      <c r="BN128" s="58" t="str">
        <f>IF(SUM(COUNTIFS('Planificación 2026-1'!F:F,"HUAURA",'Planificación 2026-1'!X:X,C128,'Planificación 2026-1'!H:H,"PS"))&gt;0,"P04"," ")</f>
        <v xml:space="preserve"> </v>
      </c>
      <c r="BO128" s="58"/>
      <c r="BP128" s="58" t="str">
        <f>IF(SUM(COUNTIFS('Planificación 2026-1'!F:F,"HUAURA",'Planificación 2026-1'!X:X,C128,'Planificación 2026-1'!H:H,"IN"))&gt;0,"P06"," ")</f>
        <v xml:space="preserve"> </v>
      </c>
      <c r="BQ128" s="58" t="str">
        <f>IF(SUM(COUNTIFS('Planificación 2026-1'!F:F,"HUAURA",'Planificación 2026-1'!X:X,C128,'Planificación 2026-1'!H:H,"CA"))&gt;0,"P07"," ")</f>
        <v xml:space="preserve"> </v>
      </c>
      <c r="BR128" s="58" t="str">
        <f>IF(SUM(COUNTIFS('Planificación 2026-1'!F:F,"HUAURA",'Planificación 2026-1'!X:X,C128,'Planificación 2026-1'!H:H,"DE"))&gt;0,"P08"," ")</f>
        <v xml:space="preserve"> </v>
      </c>
      <c r="BS128" s="58" t="str">
        <f>IF(SUM(COUNTIFS('Planificación 2026-1'!F:F,"HUAURA",'Planificación 2026-1'!X:X,C128,'Planificación 2026-1'!H:H,"OB"))&gt;0,"P09"," ")</f>
        <v xml:space="preserve"> </v>
      </c>
      <c r="BT128" s="58" t="str">
        <f>IF(SUM(COUNTIFS('Planificación 2026-1'!F:F,"HUAURA",'Planificación 2026-1'!X:X,C128,'Planificación 2026-1'!H:H,"MH"))&gt;0,"P31"," ")</f>
        <v xml:space="preserve"> </v>
      </c>
      <c r="BU128" s="58" t="str">
        <f>IF(SUM(COUNTIFS('Planificación 2026-1'!F:F,"HUAURA",'Planificación 2026-1'!X:X,C128,'Planificación 2026-1'!H:H,"IC"))&gt;0,"P32"," ")</f>
        <v xml:space="preserve"> </v>
      </c>
      <c r="BV128" s="58" t="str">
        <f>IF(SUM(COUNTIFS('Planificación 2026-1'!F:F,"HUAURA",'Planificación 2026-1'!X:X,C128,'Planificación 2026-1'!H:H,"AR"))&gt;0,"P34"," ")</f>
        <v xml:space="preserve"> </v>
      </c>
      <c r="BW128" s="58" t="str">
        <f>IF(SUM(COUNTIFS('Planificación 2026-1'!F:F,"HUAURA",'Planificación 2026-1'!X:X,C128,'Planificación 2026-1'!H:H,"T1"))&gt;0,"P35"," ")</f>
        <v xml:space="preserve"> </v>
      </c>
      <c r="BX128" s="58" t="str">
        <f>IF(SUM(COUNTIFS('Planificación 2026-1'!F:F,"HUAURA",'Planificación 2026-1'!X:X,C128,'Planificación 2026-1'!H:H,"T3"))&gt;0,"P36"," ")</f>
        <v xml:space="preserve"> </v>
      </c>
      <c r="BY128" s="58" t="str">
        <f>IF(SUM(COUNTIFS('Planificación 2026-1'!F:F,"HUAURA",'Planificación 2026-1'!X:X,C128,'Planificación 2026-1'!H:H,"T2"))&gt;0,"P37"," ")</f>
        <v xml:space="preserve"> </v>
      </c>
      <c r="BZ128" s="58" t="str">
        <f>IF(SUM(COUNTIFS('Planificación 2026-1'!F:F,"HUAURA",'Planificación 2026-1'!X:X,C128,'Planificación 2026-1'!H:H,"AE"))&gt;0,"P38"," ")</f>
        <v xml:space="preserve"> </v>
      </c>
      <c r="CA128" s="58" t="str">
        <f>IF(SUM(COUNTIFS('Planificación 2026-1'!F:F,"HUAURA",'Planificación 2026-1'!X:X,C128,'Planificación 2026-1'!H:H,"T4"))&gt;0,"P55"," ")</f>
        <v xml:space="preserve"> </v>
      </c>
      <c r="CB128" s="59">
        <f>SUMIFS('Planificación 2026-1'!S:S,'Planificación 2026-1'!X:X,C128,'Planificación 2026-1'!H:H,"AF",'Planificación 2026-1'!I:I,"&gt;2")</f>
        <v>0</v>
      </c>
      <c r="CC128" s="59">
        <f>SUMIFS('Planificación 2026-1'!S:S,'Planificación 2026-1'!X:X,C128,'Planificación 2026-1'!H:H,"EN",'Planificación 2026-1'!I:I,"&gt;2")</f>
        <v>0</v>
      </c>
      <c r="CD128" s="59">
        <f>SUMIFS('Planificación 2026-1'!S:S,'Planificación 2026-1'!X:X,C128,'Planificación 2026-1'!H:H,"IS",'Planificación 2026-1'!I:I,"&gt;2")</f>
        <v>0</v>
      </c>
      <c r="CE128" s="59">
        <f>SUMIFS('Planificación 2026-1'!S:S,'Planificación 2026-1'!X:X,C128,'Planificación 2026-1'!H:H,"PS",'Planificación 2026-1'!I:I,"&gt;2")</f>
        <v>0</v>
      </c>
      <c r="CF128" s="59">
        <f>SUMIFS('Planificación 2026-1'!S:S,'Planificación 2026-1'!X:X,C128,'Planificación 2026-1'!H:H,"IN",'Planificación 2026-1'!I:I,"&gt;2")</f>
        <v>0</v>
      </c>
      <c r="CG128" s="59">
        <f>SUMIFS('Planificación 2026-1'!S:S,'Planificación 2026-1'!X:X,C128,'Planificación 2026-1'!H:H,"CA",'Planificación 2026-1'!I:I,"&gt;2")</f>
        <v>0</v>
      </c>
      <c r="CH128" s="59">
        <f>SUMIFS('Planificación 2026-1'!S:S,'Planificación 2026-1'!X:X,C128,'Planificación 2026-1'!H:H,"DE",'Planificación 2026-1'!I:I,"&gt;2")</f>
        <v>0</v>
      </c>
      <c r="CI128" s="59">
        <f>SUMIFS('Planificación 2026-1'!S:S,'Planificación 2026-1'!X:X,C128,'Planificación 2026-1'!H:H,"OB",'Planificación 2026-1'!I:I,"&gt;2")</f>
        <v>0</v>
      </c>
      <c r="CJ128" s="59">
        <f>SUMIFS('Planificación 2026-1'!S:S,'Planificación 2026-1'!X:X,C128,'Planificación 2026-1'!H:H,"MH",'Planificación 2026-1'!I:I,"&gt;2")</f>
        <v>0</v>
      </c>
      <c r="CK128" s="59">
        <f>SUMIFS('Planificación 2026-1'!S:S,'Planificación 2026-1'!X:X,C128,'Planificación 2026-1'!H:H,"IC",'Planificación 2026-1'!I:I,"&gt;2")</f>
        <v>0</v>
      </c>
      <c r="CL128" s="59">
        <f>SUMIFS('Planificación 2026-1'!S:S,'Planificación 2026-1'!X:X,C128,'Planificación 2026-1'!H:H,"AR",'Planificación 2026-1'!I:I,"&gt;2")</f>
        <v>0</v>
      </c>
      <c r="CM128" s="59">
        <f>SUMIFS('Planificación 2026-1'!S:S,'Planificación 2026-1'!X:X,C128,'Planificación 2026-1'!H:H,"AE",'Planificación 2026-1'!I:I,"&gt;2")</f>
        <v>0</v>
      </c>
      <c r="CN128" s="59">
        <f>SUMIFS('Planificación 2026-1'!S:S,'Planificación 2026-1'!X:X,C128,'Planificación 2026-1'!H:H,"T1",'Planificación 2026-1'!I:I,"&gt;2")</f>
        <v>0</v>
      </c>
      <c r="CO128" s="59">
        <f>SUMIFS('Planificación 2026-1'!S:S,'Planificación 2026-1'!X:X,C128,'Planificación 2026-1'!H:H,"T3",'Planificación 2026-1'!I:I,"&gt;2")</f>
        <v>0</v>
      </c>
      <c r="CP128" s="59">
        <f>SUMIFS('Planificación 2026-1'!S:S,'Planificación 2026-1'!X:X,C128,'Planificación 2026-1'!H:H,"T2",'Planificación 2026-1'!I:I,"&gt;2")</f>
        <v>0</v>
      </c>
      <c r="CQ128" s="59">
        <f>SUMIFS('Planificación 2026-1'!S:S,'Planificación 2026-1'!X:X,C128,'Planificación 2026-1'!H:H,"T4",'Planificación 2026-1'!I:I,"&gt;2")</f>
        <v>0</v>
      </c>
      <c r="CR128" s="59">
        <f>SUMIFS('Planificación 2026-1'!S:S,'Planificación 2026-1'!X:X,C128,'Planificación 2026-1'!H:H,"AF",'Planificación 2026-1'!I:I,"&lt;3")</f>
        <v>0</v>
      </c>
      <c r="CS128" s="59">
        <f>SUMIFS('Planificación 2026-1'!S:S,'Planificación 2026-1'!X:X,C128,'Planificación 2026-1'!H:H,"EN",'Planificación 2026-1'!I:I,"&lt;3")</f>
        <v>0</v>
      </c>
      <c r="CT128" s="59">
        <f>SUMIFS('Planificación 2026-1'!S:S,'Planificación 2026-1'!X:X,C128,'Planificación 2026-1'!H:H,"IS",'Planificación 2026-1'!I:I,"&lt;3")</f>
        <v>0</v>
      </c>
      <c r="CU128" s="59">
        <f>SUMIFS('Planificación 2026-1'!S:S,'Planificación 2026-1'!X:X,C128,'Planificación 2026-1'!H:H,"PS",'Planificación 2026-1'!I:I,"&lt;3")</f>
        <v>0</v>
      </c>
      <c r="CV128" s="59">
        <f>SUMIFS('Planificación 2026-1'!S:S,'Planificación 2026-1'!X:X,C128,'Planificación 2026-1'!H:H,"IN",'Planificación 2026-1'!I:I,"&lt;3")</f>
        <v>0</v>
      </c>
      <c r="CW128" s="59">
        <f>SUMIFS('Planificación 2026-1'!S:S,'Planificación 2026-1'!X:X,C128,'Planificación 2026-1'!H:H,"CA",'Planificación 2026-1'!I:I,"&lt;3")</f>
        <v>0</v>
      </c>
      <c r="CX128" s="59">
        <f>SUMIFS('Planificación 2026-1'!S:S,'Planificación 2026-1'!X:X,C128,'Planificación 2026-1'!H:H,"DE",'Planificación 2026-1'!I:I,"&lt;3")</f>
        <v>0</v>
      </c>
      <c r="CY128" s="59">
        <f>SUMIFS('Planificación 2026-1'!S:S,'Planificación 2026-1'!X:X,C128,'Planificación 2026-1'!H:H,"OB",'Planificación 2026-1'!I:I,"&lt;3")</f>
        <v>0</v>
      </c>
      <c r="CZ128" s="59">
        <f>SUMIFS('Planificación 2026-1'!S:S,'Planificación 2026-1'!X:X,C128,'Planificación 2026-1'!H:H,"MH",'Planificación 2026-1'!I:I,"&lt;3")</f>
        <v>30</v>
      </c>
      <c r="DA128" s="59">
        <f>SUMIFS('Planificación 2026-1'!S:S,'Planificación 2026-1'!X:X,C128,'Planificación 2026-1'!H:H,"IC",'Planificación 2026-1'!I:I,"&lt;3")</f>
        <v>0</v>
      </c>
      <c r="DB128" s="59">
        <f>SUMIFS('Planificación 2026-1'!S:S,'Planificación 2026-1'!X:X,C128,'Planificación 2026-1'!H:H,"AR",'Planificación 2026-1'!I:I,"&lt;3")</f>
        <v>0</v>
      </c>
      <c r="DC128" s="59">
        <f>SUMIFS('Planificación 2026-1'!S:S,'Planificación 2026-1'!X:X,C128,'Planificación 2026-1'!H:H,"AE",'Planificación 2026-1'!I:I,"&lt;3")</f>
        <v>0</v>
      </c>
      <c r="DD128" s="59">
        <f>SUMIFS('Planificación 2026-1'!S:S,'Planificación 2026-1'!X:X,C128,'Planificación 2026-1'!H:H,"T1",'Planificación 2026-1'!I:I,"&lt;3")</f>
        <v>0</v>
      </c>
      <c r="DE128" s="59">
        <f>SUMIFS('Planificación 2026-1'!S:S,'Planificación 2026-1'!X:X,C128,'Planificación 2026-1'!H:H,"T3",'Planificación 2026-1'!I:I,"&lt;3")</f>
        <v>0</v>
      </c>
      <c r="DF128" s="59">
        <f>SUMIFS('Planificación 2026-1'!S:S,'Planificación 2026-1'!X:X,C128,'Planificación 2026-1'!H:H,"T2",'Planificación 2026-1'!I:I,"&lt;3")</f>
        <v>0</v>
      </c>
      <c r="DG128" s="59">
        <f>SUMIFS('Planificación 2026-1'!S:S,'Planificación 2026-1'!X:X,C128,'Planificación 2026-1'!H:H,"T4",'Planificación 2026-1'!I:I,"&lt;3")</f>
        <v>0</v>
      </c>
      <c r="DH128" s="58" t="str">
        <f t="shared" si="41"/>
        <v/>
      </c>
      <c r="DI128" s="27">
        <f>IF(C128="","",SUMIFS('Planificación 2026-1'!S:S,'Planificación 2026-1'!X:X,C128,'Planificación 2026-1'!F:F,"PRINCIPAL",'Planificación 2026-1'!Y:Y,"VIRTUAL"))</f>
        <v>0</v>
      </c>
      <c r="DJ128" s="27">
        <f>IF(C128="","",SUMIFS('Planificación 2026-1'!S:S,'Planificación 2026-1'!X:X,C128,'Planificación 2026-1'!F:F,"PRINCIPAL",'Planificación 2026-1'!Y:Y,"PRESENCIAL"))</f>
        <v>0</v>
      </c>
      <c r="DK128" s="27">
        <f>IF(C128="","",SUMIFS('Planificación 2026-1'!S:S,'Planificación 2026-1'!X:X,C128,'Planificación 2026-1'!F:F,"PRINCIPAL",'Planificación 2026-1'!Y:Y,"HIBRIDO PRESENCIAL"))</f>
        <v>0</v>
      </c>
      <c r="DL128" s="58" t="str">
        <f t="shared" si="42"/>
        <v/>
      </c>
      <c r="DM128" s="58">
        <f>IF(C128="","",SUMIFS('Planificación 2026-1'!S:S,'Planificación 2026-1'!X:X,C128,'Planificación 2026-1'!F:F,"FILIAL",'Planificación 2026-1'!Y:Y,"VIRTUAL"))</f>
        <v>0</v>
      </c>
      <c r="DN128" s="60">
        <f>IF(C128="","",SUMIFS('Planificación 2026-1'!S:S,'Planificación 2026-1'!X:X,C128,'Planificación 2026-1'!F:F,"FILIAL",'Planificación 2026-1'!Y:Y,"PRESENCIAL"))</f>
        <v>0</v>
      </c>
      <c r="DO128" s="29">
        <f>IF(C128="","",SUMIFS('Planificación 2026-1'!S:S,'Planificación 2026-1'!X:X,C128,'Planificación 2026-1'!F:F,"FILIAL",'Planificación 2026-1'!Y:Y,"HIBRIDO PRESENCIAL"))</f>
        <v>0</v>
      </c>
      <c r="DP128" s="61" t="str">
        <f t="shared" si="43"/>
        <v>P31</v>
      </c>
      <c r="DQ128" s="58">
        <f>IF(C128="","",SUMIFS('Planificación 2026-1'!S:S,'Planificación 2026-1'!X:X,C128,'Planificación 2026-1'!F:F,"SUNAMPE",'Planificación 2026-1'!Y:Y,"VIRTUAL"))</f>
        <v>0</v>
      </c>
      <c r="DR128" s="29">
        <f>IF(C128="","",SUMIFS('Planificación 2026-1'!S:S,'Planificación 2026-1'!X:X,C128,'Planificación 2026-1'!F:F,"SUNAMPE",'Planificación 2026-1'!Y:Y,"PRESENCIAL"))</f>
        <v>6</v>
      </c>
      <c r="DS128" s="61" t="str">
        <f t="shared" si="44"/>
        <v/>
      </c>
      <c r="DT128" s="58">
        <f>IF(C128="","",SUMIFS('Planificación 2026-1'!S:S,'Planificación 2026-1'!X:X,C128,'Planificación 2026-1'!F:F,"HUAURA",'Planificación 2026-1'!Y:Y,"VIRTUAL"))</f>
        <v>0</v>
      </c>
      <c r="DU128" s="29">
        <f>IF(C128="","",SUMIFS('Planificación 2026-1'!S:S,'Planificación 2026-1'!X:X,C128,'Planificación 2026-1'!F:F,"HUAURA",'Planificación 2026-1'!Y:Y,"PRESENCIAL"))</f>
        <v>0</v>
      </c>
      <c r="DV128" s="32">
        <f>SUMIFS('Planificación 2026-1'!S:S,'Planificación 2026-1'!X:X,C128,'Planificación 2026-1'!F:F,"PRINCIPAL",'Planificación 2026-1'!Y:Y,"VIRTUAL",'Planificación 2026-1'!I:I,"&gt;2")</f>
        <v>0</v>
      </c>
      <c r="DW128" s="32">
        <f>SUMIFS('Planificación 2026-1'!S:S,'Planificación 2026-1'!X:X,C128,'Planificación 2026-1'!F:F,"PRINCIPAL",'Planificación 2026-1'!Y:Y,"&lt;&gt;VIRTUAL",'Planificación 2026-1'!I:I,"&gt;2")</f>
        <v>0</v>
      </c>
      <c r="DX128" s="32">
        <f>SUMIFS('Planificación 2026-1'!S:S,'Planificación 2026-1'!X:X,C128,'Planificación 2026-1'!F:F,"SUNAMPE",'Planificación 2026-1'!Y:Y,"VIRTUAL",'Planificación 2026-1'!I:I,"&gt;2")</f>
        <v>0</v>
      </c>
      <c r="DY128" s="32">
        <f>SUMIFS('Planificación 2026-1'!S:S,'Planificación 2026-1'!X:X,C128,'Planificación 2026-1'!F:F,"SUNAMPE",'Planificación 2026-1'!Y:Y,"&lt;&gt;VIRTUAL",'Planificación 2026-1'!I:I,"&gt;2")</f>
        <v>0</v>
      </c>
      <c r="DZ128" s="32">
        <f>SUMIFS('Planificación 2026-1'!S:S,'Planificación 2026-1'!X:X,C128,'Planificación 2026-1'!F:F,"FILIAL",'Planificación 2026-1'!Y:Y,"VIRTUAL",'Planificación 2026-1'!I:I,"&gt;2")</f>
        <v>0</v>
      </c>
      <c r="EA128" s="32">
        <f>SUMIFS('Planificación 2026-1'!S:S,'Planificación 2026-1'!X:X,C128,'Planificación 2026-1'!F:F,"FILIAL",'Planificación 2026-1'!Y:Y,"&lt;&gt;VIRTUAL",'Planificación 2026-1'!I:I,"&gt;2")</f>
        <v>0</v>
      </c>
      <c r="EB128" s="32">
        <f>SUMIFS('Planificación 2026-1'!S:S,'Planificación 2026-1'!X:X,C128,'Planificación 2026-1'!F:F,"PORUMA",'Planificación 2026-1'!Y:Y,"VIRTUAL",'Planificación 2026-1'!I:I,"&gt;2")</f>
        <v>0</v>
      </c>
      <c r="EC128" s="32">
        <f>SUMIFS('Planificación 2026-1'!S:S,'Planificación 2026-1'!X:X,C128,'Planificación 2026-1'!F:F,"PORUMA",'Planificación 2026-1'!Y:Y,"&lt;&gt;VIRTUAL",'Planificación 2026-1'!I:I,"&gt;2")</f>
        <v>0</v>
      </c>
      <c r="ED128" s="32">
        <f>SUMIFS('Planificación 2026-1'!S:S,'Planificación 2026-1'!X:X,C128,'Planificación 2026-1'!F:F,"HUAURA",'Planificación 2026-1'!Y:Y,"VIRTUAL",'Planificación 2026-1'!I:I,"&gt;2")</f>
        <v>0</v>
      </c>
      <c r="EE128" s="32">
        <f>SUMIFS('Planificación 2026-1'!S:S,'Planificación 2026-1'!X:X,C128,'Planificación 2026-1'!F:F,"HUAURA",'Planificación 2026-1'!Y:Y,"&lt;&gt;VIRTUAL",'Planificación 2026-1'!I:I,"&gt;2")</f>
        <v>0</v>
      </c>
      <c r="EF128" s="32">
        <f>SUMIFS('Planificación 2026-1'!S:S,'Planificación 2026-1'!X:X,C128,'Planificación 2026-1'!F:F,"PRINCIPAL",'Planificación 2026-1'!Y:Y,"VIRTUAL",'Planificación 2026-1'!I:I,"&lt;3")</f>
        <v>0</v>
      </c>
      <c r="EG128" s="32">
        <f>SUMIFS('Planificación 2026-1'!S:S,'Planificación 2026-1'!X:X,C128,'Planificación 2026-1'!F:F,"PRINCIPAL",'Planificación 2026-1'!Y:Y,"&lt;&gt;VIRTUAL",'Planificación 2026-1'!I:I,"&lt;3")</f>
        <v>0</v>
      </c>
      <c r="EH128" s="32">
        <f>SUMIFS('Planificación 2026-1'!S:S,'Planificación 2026-1'!X:X,C128,'Planificación 2026-1'!F:F,"SUNAMPE",'Planificación 2026-1'!Y:Y,"VIRTUAL",'Planificación 2026-1'!I:I,"&lt;3")</f>
        <v>0</v>
      </c>
      <c r="EI128" s="32">
        <f>SUMIFS('Planificación 2026-1'!S:S,'Planificación 2026-1'!X:X,C128,'Planificación 2026-1'!F:F,"SUNAMPE",'Planificación 2026-1'!Y:Y,"&lt;&gt;VIRTUAL",'Planificación 2026-1'!I:I,"&lt;3")</f>
        <v>6</v>
      </c>
      <c r="EJ128" s="32">
        <f>SUMIFS('Planificación 2026-1'!S:S,'Planificación 2026-1'!X:X,C128,'Planificación 2026-1'!F:F,"FILIAL",'Planificación 2026-1'!Y:Y,"VIRTUAL",'Planificación 2026-1'!I:I,"&lt;3")</f>
        <v>0</v>
      </c>
      <c r="EK128" s="32">
        <f>SUMIFS('Planificación 2026-1'!S:S,'Planificación 2026-1'!X:X,C128,'Planificación 2026-1'!F:F,"FILIAL",'Planificación 2026-1'!Y:Y,"&lt;&gt;VIRTUAL",'Planificación 2026-1'!I:I,"&lt;3")</f>
        <v>0</v>
      </c>
      <c r="EL128" s="32">
        <f>SUMIFS('Planificación 2026-1'!S:S,'Planificación 2026-1'!X:X,C128,'Planificación 2026-1'!F:F,"PORUMA",'Planificación 2026-1'!Y:Y,"VIRTUAL",'Planificación 2026-1'!I:I,"&lt;3")</f>
        <v>0</v>
      </c>
      <c r="EM128" s="32">
        <f>SUMIFS('Planificación 2026-1'!S:S,'Planificación 2026-1'!X:X,C128,'Planificación 2026-1'!F:F,"PORUMA",'Planificación 2026-1'!Y:Y,"&lt;&gt;VIRTUAL",'Planificación 2026-1'!I:I,"&lt;3")</f>
        <v>24</v>
      </c>
      <c r="EN128" s="32">
        <f>SUMIFS('Planificación 2026-1'!S:S,'Planificación 2026-1'!X:X,C128,'Planificación 2026-1'!F:F,"HUAURA",'Planificación 2026-1'!Y:Y,"VIRTUAL",'Planificación 2026-1'!I:I,"&lt;3")</f>
        <v>0</v>
      </c>
      <c r="EO128" s="32">
        <f>SUMIFS('Planificación 2026-1'!S:S,'Planificación 2026-1'!X:X,C128,'Planificación 2026-1'!F:F,"HUAURA",'Planificación 2026-1'!Y:Y,"&lt;&gt;VIRTUAL",'Planificación 2026-1'!I:I,"&lt;3")</f>
        <v>0</v>
      </c>
      <c r="EP128" s="32">
        <f t="shared" si="32"/>
        <v>0</v>
      </c>
      <c r="EQ128" s="32">
        <f t="shared" si="36"/>
        <v>0</v>
      </c>
      <c r="ER128" s="32">
        <f t="shared" si="37"/>
        <v>24</v>
      </c>
      <c r="ES128" s="32">
        <f t="shared" si="38"/>
        <v>0</v>
      </c>
      <c r="ET128" s="32">
        <f t="shared" si="39"/>
        <v>6</v>
      </c>
      <c r="EU128" s="32">
        <f t="shared" si="40"/>
        <v>30</v>
      </c>
      <c r="EV128" s="32" t="b">
        <f>EXACT(EU128,E128)</f>
        <v>1</v>
      </c>
      <c r="EW128" s="32"/>
      <c r="EX128" s="32">
        <f t="shared" si="33"/>
        <v>0</v>
      </c>
      <c r="EY128" s="32">
        <f t="shared" si="34"/>
        <v>6</v>
      </c>
      <c r="EZ128" s="32" t="b">
        <f>EXACT(SUM(EX128:EY128),E128)</f>
        <v>0</v>
      </c>
      <c r="FA128" s="32" t="str">
        <f t="shared" si="35"/>
        <v/>
      </c>
      <c r="FB128" s="32" t="str">
        <f t="shared" si="45"/>
        <v>PRESENCIAL</v>
      </c>
    </row>
    <row r="129" spans="1:158">
      <c r="A129" s="33"/>
      <c r="B129" s="66">
        <v>126</v>
      </c>
      <c r="C129" s="32" t="s">
        <v>333</v>
      </c>
      <c r="D129" s="429">
        <v>46536483</v>
      </c>
      <c r="E129" s="62">
        <f>SUMIF('Planificación 2026-1'!X:X,C129,'Planificación 2026-1'!S:S)</f>
        <v>17</v>
      </c>
      <c r="F129" s="63" t="s">
        <v>203</v>
      </c>
      <c r="G129" s="454" t="s">
        <v>200</v>
      </c>
      <c r="H129" s="64" t="s">
        <v>38</v>
      </c>
      <c r="I129" s="64" t="s">
        <v>152</v>
      </c>
      <c r="J129" s="451" t="s">
        <v>38</v>
      </c>
      <c r="K129" s="32" t="s">
        <v>152</v>
      </c>
      <c r="L129" s="57" t="str">
        <f>IF(SUM(COUNTIFS('Planificación 2026-1'!F:F,"PRINCIPAL",'Planificación 2026-1'!X:X,C129,'Planificación 2026-1'!H:H,"AF"))&gt;0,"P01"," ")</f>
        <v xml:space="preserve"> </v>
      </c>
      <c r="M129" s="58" t="str">
        <f>IF(SUM(COUNTIFS('Planificación 2026-1'!F:F,"PRINCIPAL",'Planificación 2026-1'!X:X,C129,'Planificación 2026-1'!H:H,"EN"))&gt;0,"P02"," ")</f>
        <v xml:space="preserve"> </v>
      </c>
      <c r="N129" s="58" t="str">
        <f>IF(SUM(COUNTIFS('Planificación 2026-1'!F:F,"PRINCIPAL",'Planificación 2026-1'!X:X,C129,'Planificación 2026-1'!H:H,"IS"))&gt;0,"P03"," ")</f>
        <v xml:space="preserve"> </v>
      </c>
      <c r="O129" s="58" t="str">
        <f>IF(SUM(COUNTIFS('Planificación 2026-1'!F:F,"PRINCIPAL",'Planificación 2026-1'!X:X,C129,'Planificación 2026-1'!H:H,"PS"))&gt;0,"P04"," ")</f>
        <v>P04</v>
      </c>
      <c r="P129" s="58"/>
      <c r="Q129" s="58" t="str">
        <f>IF(SUM(COUNTIFS('Planificación 2026-1'!F:F,"PRINCIPAL",'Planificación 2026-1'!X:X,C129,'Planificación 2026-1'!H:H,"IN"))&gt;0,"P06"," ")</f>
        <v xml:space="preserve"> </v>
      </c>
      <c r="R129" s="58" t="str">
        <f>IF(SUM(COUNTIFS('Planificación 2026-1'!F:F,"PRINCIPAL",'Planificación 2026-1'!X:X,C129,'Planificación 2026-1'!H:H,"CA"))&gt;0,"P07"," ")</f>
        <v xml:space="preserve"> </v>
      </c>
      <c r="S129" s="58" t="str">
        <f>IF(SUM(COUNTIFS('Planificación 2026-1'!F:F,"PRINCIPAL",'Planificación 2026-1'!X:X,C129,'Planificación 2026-1'!H:H,"DE"))&gt;0,"P08"," ")</f>
        <v xml:space="preserve"> </v>
      </c>
      <c r="T129" s="58" t="str">
        <f>IF(SUM(COUNTIFS('Planificación 2026-1'!F:F,"PRINCIPAL",'Planificación 2026-1'!X:X,C129,'Planificación 2026-1'!H:H,"OB"))&gt;0,"P09"," ")</f>
        <v xml:space="preserve"> </v>
      </c>
      <c r="U129" s="58" t="str">
        <f>IF(SUM(COUNTIFS('Planificación 2026-1'!F:F,"PRINCIPAL",'Planificación 2026-1'!X:X,C129,'Planificación 2026-1'!H:H,"MH"))&gt;0,"P31"," ")</f>
        <v xml:space="preserve"> </v>
      </c>
      <c r="V129" s="58" t="str">
        <f>IF(SUM(COUNTIFS('Planificación 2026-1'!F:F,"PRINCIPAL",'Planificación 2026-1'!X:X,C129,'Planificación 2026-1'!H:H,"IC"))&gt;0,"P32"," ")</f>
        <v xml:space="preserve"> </v>
      </c>
      <c r="W129" s="58" t="str">
        <f>IF(SUM(COUNTIFS('Planificación 2026-1'!F:F,"PRINCIPAL",'Planificación 2026-1'!X:X,C129,'Planificación 2026-1'!H:H,"AR"))&gt;0,"P34"," ")</f>
        <v xml:space="preserve"> </v>
      </c>
      <c r="X129" s="58" t="str">
        <f>IF(SUM(COUNTIFS('Planificación 2026-1'!F:F,"PRINCIPAL",'Planificación 2026-1'!X:X,C129,'Planificación 2026-1'!H:H,"T1"))&gt;0,"P35"," ")</f>
        <v xml:space="preserve"> </v>
      </c>
      <c r="Y129" s="58" t="str">
        <f>IF(SUM(COUNTIFS('Planificación 2026-1'!F:F,"PRINCIPAL",'Planificación 2026-1'!X:X,C129,'Planificación 2026-1'!H:H,"T3"))&gt;0,"P36"," ")</f>
        <v xml:space="preserve"> </v>
      </c>
      <c r="Z129" s="58" t="str">
        <f>IF(SUM(COUNTIFS('Planificación 2026-1'!F:F,"PRINCIPAL",'Planificación 2026-1'!X:X,C129,'Planificación 2026-1'!H:H,"T2"))&gt;0,"P37"," ")</f>
        <v xml:space="preserve"> </v>
      </c>
      <c r="AA129" s="58" t="str">
        <f>IF(SUM(COUNTIFS('Planificación 2026-1'!F:F,"PRINCIPAL",'Planificación 2026-1'!X:X,C129,'Planificación 2026-1'!H:H,"AE"))&gt;0,"P38"," ")</f>
        <v xml:space="preserve"> </v>
      </c>
      <c r="AB129" s="58" t="str">
        <f>IF(SUM(COUNTIFS('Planificación 2026-1'!F:F,"PRINCIPAL",'Planificación 2026-1'!X:X,C129,'Planificación 2026-1'!H:H,"T4"))&gt;0,"P55"," ")</f>
        <v xml:space="preserve"> </v>
      </c>
      <c r="AC129" s="58" t="str">
        <f>IF(SUM(COUNTIFS('Planificación 2026-1'!F:F,"FILIAL",'Planificación 2026-1'!X:X,C129,'Planificación 2026-1'!H:H,"AF"))&gt;0," P01"," ")</f>
        <v xml:space="preserve"> </v>
      </c>
      <c r="AD129" s="58" t="str">
        <f>IF(SUM(COUNTIFS('Planificación 2026-1'!F:F,"FILIAL",'Planificación 2026-1'!X:X,C129,'Planificación 2026-1'!H:H,"EN"))&gt;0,"P02"," ")</f>
        <v xml:space="preserve"> </v>
      </c>
      <c r="AE129" s="58" t="str">
        <f>IF(SUM(COUNTIFS('Planificación 2026-1'!F:F,"FILIAL",'Planificación 2026-1'!X:X,C129,'Planificación 2026-1'!H:H,"IS"))&gt;0,"P03"," ")</f>
        <v xml:space="preserve"> </v>
      </c>
      <c r="AF129" s="58" t="str">
        <f>IF(SUM(COUNTIFS('Planificación 2026-1'!F:F,"FILIAL",'Planificación 2026-1'!X:X,C129,'Planificación 2026-1'!H:H,"PS"))&gt;0,"P04"," ")</f>
        <v>P04</v>
      </c>
      <c r="AG129" s="58"/>
      <c r="AH129" s="58" t="str">
        <f>IF(SUM(COUNTIFS('Planificación 2026-1'!F:F,"FILIAL",'Planificación 2026-1'!X:X,C129,'Planificación 2026-1'!H:H,"IN"))&gt;0,"P06"," ")</f>
        <v xml:space="preserve"> </v>
      </c>
      <c r="AI129" s="58" t="str">
        <f>IF(SUM(COUNTIFS('Planificación 2026-1'!F:F,"FILIAL",'Planificación 2026-1'!X:X,C129,'Planificación 2026-1'!H:H,"CA"))&gt;0,"P07"," ")</f>
        <v xml:space="preserve"> </v>
      </c>
      <c r="AJ129" s="58" t="str">
        <f>IF(SUM(COUNTIFS('Planificación 2026-1'!F:F,"FILIAL",'Planificación 2026-1'!X:X,C129,'Planificación 2026-1'!H:H,"DE"))&gt;0,"P08"," ")</f>
        <v xml:space="preserve"> </v>
      </c>
      <c r="AK129" s="58" t="str">
        <f>IF(SUM(COUNTIFS('Planificación 2026-1'!F:F,"FILIAL",'Planificación 2026-1'!X:X,C129,'Planificación 2026-1'!H:H,"OB"))&gt;0,"P09"," ")</f>
        <v xml:space="preserve"> </v>
      </c>
      <c r="AL129" s="58" t="str">
        <f>IF(SUM(COUNTIFS('Planificación 2026-1'!F:F,"FILIAL",'Planificación 2026-1'!X:X,C129,'Planificación 2026-1'!H:H,"MH"))&gt;0,"P31"," ")</f>
        <v xml:space="preserve"> </v>
      </c>
      <c r="AM129" s="58" t="str">
        <f>IF(SUM(COUNTIFS('Planificación 2026-1'!F:F,"FILIAL",'Planificación 2026-1'!X:X,C129,'Planificación 2026-1'!H:H,"IC"))&gt;0,"P32"," ")</f>
        <v xml:space="preserve"> </v>
      </c>
      <c r="AN129" s="58" t="str">
        <f>IF(SUM(COUNTIFS('Planificación 2026-1'!F:F,"FILIAL",'Planificación 2026-1'!X:X,C129,'Planificación 2026-1'!H:H,"AR"))&gt;0,"P34"," ")</f>
        <v xml:space="preserve"> </v>
      </c>
      <c r="AO129" s="58" t="str">
        <f>IF(SUM(COUNTIFS('Planificación 2026-1'!F:F,"FILIAL",'Planificación 2026-1'!X:X,C129,'Planificación 2026-1'!H:H,"T1"))&gt;0,"P35"," ")</f>
        <v xml:space="preserve"> </v>
      </c>
      <c r="AP129" s="58" t="str">
        <f>IF(SUM(COUNTIFS('Planificación 2026-1'!F:F,"FILIAL",'Planificación 2026-1'!X:X,C129,'Planificación 2026-1'!H:H,"T3"))&gt;0,"P36"," ")</f>
        <v xml:space="preserve"> </v>
      </c>
      <c r="AQ129" s="58" t="str">
        <f>IF(SUM(COUNTIFS('Planificación 2026-1'!F:F,"FILIAL",'Planificación 2026-1'!X:X,C129,'Planificación 2026-1'!H:H,"T2"))&gt;0,"P37"," ")</f>
        <v xml:space="preserve"> </v>
      </c>
      <c r="AR129" s="58" t="str">
        <f>IF(SUM(COUNTIFS('Planificación 2026-1'!F:F,"FILIAL",'Planificación 2026-1'!X:X,C129,'Planificación 2026-1'!H:H,"AE"))&gt;0,"P38"," ")</f>
        <v xml:space="preserve"> </v>
      </c>
      <c r="AS129" s="58" t="str">
        <f>IF(SUM(COUNTIFS('Planificación 2026-1'!F:F,"FILIAL",'Planificación 2026-1'!X:X,C129,'Planificación 2026-1'!H:H,"T4"))&gt;0,"P55"," ")</f>
        <v xml:space="preserve"> </v>
      </c>
      <c r="AT129" s="58" t="str">
        <f>IF(SUM(COUNTIFS('Planificación 2026-1'!F:F,"SUNAMPE",'Planificación 2026-1'!X:X,C129,'Planificación 2026-1'!H:H,"AF"))&gt;0," P01"," ")</f>
        <v xml:space="preserve"> </v>
      </c>
      <c r="AU129" s="58" t="str">
        <f>IF(SUM(COUNTIFS('Planificación 2026-1'!F:F,"SUNAMPE",'Planificación 2026-1'!X:X,C129,'Planificación 2026-1'!H:H,"EN"))&gt;0,"P02"," ")</f>
        <v xml:space="preserve"> </v>
      </c>
      <c r="AV129" s="58" t="str">
        <f>IF(SUM(COUNTIFS('Planificación 2026-1'!F:F,"SUNAMPE",'Planificación 2026-1'!X:X,C129,'Planificación 2026-1'!H:H,"IS"))&gt;0,"P03"," ")</f>
        <v xml:space="preserve"> </v>
      </c>
      <c r="AW129" s="58" t="str">
        <f>IF(SUM(COUNTIFS('Planificación 2026-1'!F:F,"SUNAMPE",'Planificación 2026-1'!X:X,C129,'Planificación 2026-1'!H:H,"PS"))&gt;0,"P04"," ")</f>
        <v xml:space="preserve"> </v>
      </c>
      <c r="AX129" s="58"/>
      <c r="AY129" s="58" t="str">
        <f>IF(SUM(COUNTIFS('Planificación 2026-1'!F:F,"SUNAMPE",'Planificación 2026-1'!X:X,C129,'Planificación 2026-1'!H:H,"IN"))&gt;0,"P06"," ")</f>
        <v xml:space="preserve"> </v>
      </c>
      <c r="AZ129" s="58" t="str">
        <f>IF(SUM(COUNTIFS('Planificación 2026-1'!F:F,"SUNAMPE",'Planificación 2026-1'!X:X,C129,'Planificación 2026-1'!H:H,"CA"))&gt;0,"P07"," ")</f>
        <v xml:space="preserve"> </v>
      </c>
      <c r="BA129" s="58" t="str">
        <f>IF(SUM(COUNTIFS('Planificación 2026-1'!F:F,"SUNAMPE",'Planificación 2026-1'!X:X,C129,'Planificación 2026-1'!H:H,"DE"))&gt;0,"P08"," ")</f>
        <v xml:space="preserve"> </v>
      </c>
      <c r="BB129" s="58" t="str">
        <f>IF(SUM(COUNTIFS('Planificación 2026-1'!F:F,"SUNAMPE",'Planificación 2026-1'!X:X,C129,'Planificación 2026-1'!H:H,"OB"))&gt;0,"P09"," ")</f>
        <v xml:space="preserve"> </v>
      </c>
      <c r="BC129" s="58" t="str">
        <f>IF(SUM(COUNTIFS('Planificación 2026-1'!F:F,"SUNAMPE",'Planificación 2026-1'!X:X,C129,'Planificación 2026-1'!H:H,"MH"))&gt;0,"P31"," ")</f>
        <v xml:space="preserve"> </v>
      </c>
      <c r="BD129" s="58" t="str">
        <f>IF(SUM(COUNTIFS('Planificación 2026-1'!F:F,"SUNAMPE",'Planificación 2026-1'!X:X,C129,'Planificación 2026-1'!H:H,"IC"))&gt;0,"P32"," ")</f>
        <v xml:space="preserve"> </v>
      </c>
      <c r="BE129" s="58" t="str">
        <f>IF(SUM(COUNTIFS('Planificación 2026-1'!F:F,"SUNAMPE",'Planificación 2026-1'!X:X,C129,'Planificación 2026-1'!H:H,"AR"))&gt;0,"P34"," ")</f>
        <v xml:space="preserve"> </v>
      </c>
      <c r="BF129" s="58" t="str">
        <f>IF(SUM(COUNTIFS('Planificación 2026-1'!F:F,"SUNAMPE",'Planificación 2026-1'!X:X,C129,'Planificación 2026-1'!H:H,"T1"))&gt;0,"P35"," ")</f>
        <v xml:space="preserve"> </v>
      </c>
      <c r="BG129" s="58" t="str">
        <f>IF(SUM(COUNTIFS('Planificación 2026-1'!F:F,"SUNAMPE",'Planificación 2026-1'!X:X,C129,'Planificación 2026-1'!H:H,"T3"))&gt;0,"P36"," ")</f>
        <v xml:space="preserve"> </v>
      </c>
      <c r="BH129" s="58" t="str">
        <f>IF(SUM(COUNTIFS('Planificación 2026-1'!F:F,"SUNAMPE",'Planificación 2026-1'!X:X,C129,'Planificación 2026-1'!H:H,"T2"))&gt;0,"P37"," ")</f>
        <v xml:space="preserve"> </v>
      </c>
      <c r="BI129" s="58" t="str">
        <f>IF(SUM(COUNTIFS('Planificación 2026-1'!F:F,"SUNAMPE",'Planificación 2026-1'!X:X,C129,'Planificación 2026-1'!H:H,"AE"))&gt;0,"P38"," ")</f>
        <v xml:space="preserve"> </v>
      </c>
      <c r="BJ129" s="58" t="str">
        <f>IF(SUM(COUNTIFS('Planificación 2026-1'!F:F,"SUNAMPE",'Planificación 2026-1'!X:X,C129,'Planificación 2026-1'!H:H,"T4"))&gt;0,"P55"," ")</f>
        <v xml:space="preserve"> </v>
      </c>
      <c r="BK129" s="58" t="str">
        <f>IF(SUM(COUNTIFS('Planificación 2026-1'!F:F,"HUAURA",'Planificación 2026-1'!X:X,C129,'Planificación 2026-1'!H:H,"AF"))&gt;0," P01"," ")</f>
        <v xml:space="preserve"> </v>
      </c>
      <c r="BL129" s="58" t="str">
        <f>IF(SUM(COUNTIFS('Planificación 2026-1'!F:F,"HUAURA",'Planificación 2026-1'!X:X,C129,'Planificación 2026-1'!H:H,"EN"))&gt;0,"P02"," ")</f>
        <v xml:space="preserve"> </v>
      </c>
      <c r="BM129" s="58" t="str">
        <f>IF(SUM(COUNTIFS('Planificación 2026-1'!F:F,"HUAURA",'Planificación 2026-1'!X:X,C129,'Planificación 2026-1'!H:H,"IS"))&gt;0,"P03"," ")</f>
        <v xml:space="preserve"> </v>
      </c>
      <c r="BN129" s="58" t="str">
        <f>IF(SUM(COUNTIFS('Planificación 2026-1'!F:F,"HUAURA",'Planificación 2026-1'!X:X,C129,'Planificación 2026-1'!H:H,"PS"))&gt;0,"P04"," ")</f>
        <v>P04</v>
      </c>
      <c r="BO129" s="58"/>
      <c r="BP129" s="58" t="str">
        <f>IF(SUM(COUNTIFS('Planificación 2026-1'!F:F,"HUAURA",'Planificación 2026-1'!X:X,C129,'Planificación 2026-1'!H:H,"IN"))&gt;0,"P06"," ")</f>
        <v xml:space="preserve"> </v>
      </c>
      <c r="BQ129" s="58" t="str">
        <f>IF(SUM(COUNTIFS('Planificación 2026-1'!F:F,"HUAURA",'Planificación 2026-1'!X:X,C129,'Planificación 2026-1'!H:H,"CA"))&gt;0,"P07"," ")</f>
        <v xml:space="preserve"> </v>
      </c>
      <c r="BR129" s="58" t="str">
        <f>IF(SUM(COUNTIFS('Planificación 2026-1'!F:F,"HUAURA",'Planificación 2026-1'!X:X,C129,'Planificación 2026-1'!H:H,"DE"))&gt;0,"P08"," ")</f>
        <v xml:space="preserve"> </v>
      </c>
      <c r="BS129" s="58" t="str">
        <f>IF(SUM(COUNTIFS('Planificación 2026-1'!F:F,"HUAURA",'Planificación 2026-1'!X:X,C129,'Planificación 2026-1'!H:H,"OB"))&gt;0,"P09"," ")</f>
        <v xml:space="preserve"> </v>
      </c>
      <c r="BT129" s="58" t="str">
        <f>IF(SUM(COUNTIFS('Planificación 2026-1'!F:F,"HUAURA",'Planificación 2026-1'!X:X,C129,'Planificación 2026-1'!H:H,"MH"))&gt;0,"P31"," ")</f>
        <v xml:space="preserve"> </v>
      </c>
      <c r="BU129" s="58" t="str">
        <f>IF(SUM(COUNTIFS('Planificación 2026-1'!F:F,"HUAURA",'Planificación 2026-1'!X:X,C129,'Planificación 2026-1'!H:H,"IC"))&gt;0,"P32"," ")</f>
        <v xml:space="preserve"> </v>
      </c>
      <c r="BV129" s="58" t="str">
        <f>IF(SUM(COUNTIFS('Planificación 2026-1'!F:F,"HUAURA",'Planificación 2026-1'!X:X,C129,'Planificación 2026-1'!H:H,"AR"))&gt;0,"P34"," ")</f>
        <v xml:space="preserve"> </v>
      </c>
      <c r="BW129" s="58" t="str">
        <f>IF(SUM(COUNTIFS('Planificación 2026-1'!F:F,"HUAURA",'Planificación 2026-1'!X:X,C129,'Planificación 2026-1'!H:H,"T1"))&gt;0,"P35"," ")</f>
        <v xml:space="preserve"> </v>
      </c>
      <c r="BX129" s="58" t="str">
        <f>IF(SUM(COUNTIFS('Planificación 2026-1'!F:F,"HUAURA",'Planificación 2026-1'!X:X,C129,'Planificación 2026-1'!H:H,"T3"))&gt;0,"P36"," ")</f>
        <v xml:space="preserve"> </v>
      </c>
      <c r="BY129" s="58" t="str">
        <f>IF(SUM(COUNTIFS('Planificación 2026-1'!F:F,"HUAURA",'Planificación 2026-1'!X:X,C129,'Planificación 2026-1'!H:H,"T2"))&gt;0,"P37"," ")</f>
        <v xml:space="preserve"> </v>
      </c>
      <c r="BZ129" s="58" t="str">
        <f>IF(SUM(COUNTIFS('Planificación 2026-1'!F:F,"HUAURA",'Planificación 2026-1'!X:X,C129,'Planificación 2026-1'!H:H,"AE"))&gt;0,"P38"," ")</f>
        <v xml:space="preserve"> </v>
      </c>
      <c r="CA129" s="58" t="str">
        <f>IF(SUM(COUNTIFS('Planificación 2026-1'!F:F,"HUAURA",'Planificación 2026-1'!X:X,C129,'Planificación 2026-1'!H:H,"T4"))&gt;0,"P55"," ")</f>
        <v xml:space="preserve"> </v>
      </c>
      <c r="CB129" s="59">
        <f>SUMIFS('Planificación 2026-1'!S:S,'Planificación 2026-1'!X:X,C129,'Planificación 2026-1'!H:H,"AF",'Planificación 2026-1'!I:I,"&gt;2")</f>
        <v>0</v>
      </c>
      <c r="CC129" s="59">
        <f>SUMIFS('Planificación 2026-1'!S:S,'Planificación 2026-1'!X:X,C129,'Planificación 2026-1'!H:H,"EN",'Planificación 2026-1'!I:I,"&gt;2")</f>
        <v>0</v>
      </c>
      <c r="CD129" s="59">
        <f>SUMIFS('Planificación 2026-1'!S:S,'Planificación 2026-1'!X:X,C129,'Planificación 2026-1'!H:H,"IS",'Planificación 2026-1'!I:I,"&gt;2")</f>
        <v>0</v>
      </c>
      <c r="CE129" s="59">
        <f>SUMIFS('Planificación 2026-1'!S:S,'Planificación 2026-1'!X:X,C129,'Planificación 2026-1'!H:H,"PS",'Planificación 2026-1'!I:I,"&gt;2")</f>
        <v>17</v>
      </c>
      <c r="CF129" s="59">
        <f>SUMIFS('Planificación 2026-1'!S:S,'Planificación 2026-1'!X:X,C129,'Planificación 2026-1'!H:H,"IN",'Planificación 2026-1'!I:I,"&gt;2")</f>
        <v>0</v>
      </c>
      <c r="CG129" s="59">
        <f>SUMIFS('Planificación 2026-1'!S:S,'Planificación 2026-1'!X:X,C129,'Planificación 2026-1'!H:H,"CA",'Planificación 2026-1'!I:I,"&gt;2")</f>
        <v>0</v>
      </c>
      <c r="CH129" s="59">
        <f>SUMIFS('Planificación 2026-1'!S:S,'Planificación 2026-1'!X:X,C129,'Planificación 2026-1'!H:H,"DE",'Planificación 2026-1'!I:I,"&gt;2")</f>
        <v>0</v>
      </c>
      <c r="CI129" s="59">
        <f>SUMIFS('Planificación 2026-1'!S:S,'Planificación 2026-1'!X:X,C129,'Planificación 2026-1'!H:H,"OB",'Planificación 2026-1'!I:I,"&gt;2")</f>
        <v>0</v>
      </c>
      <c r="CJ129" s="59">
        <f>SUMIFS('Planificación 2026-1'!S:S,'Planificación 2026-1'!X:X,C129,'Planificación 2026-1'!H:H,"MH",'Planificación 2026-1'!I:I,"&gt;2")</f>
        <v>0</v>
      </c>
      <c r="CK129" s="59">
        <f>SUMIFS('Planificación 2026-1'!S:S,'Planificación 2026-1'!X:X,C129,'Planificación 2026-1'!H:H,"IC",'Planificación 2026-1'!I:I,"&gt;2")</f>
        <v>0</v>
      </c>
      <c r="CL129" s="59">
        <f>SUMIFS('Planificación 2026-1'!S:S,'Planificación 2026-1'!X:X,C129,'Planificación 2026-1'!H:H,"AR",'Planificación 2026-1'!I:I,"&gt;2")</f>
        <v>0</v>
      </c>
      <c r="CM129" s="59">
        <f>SUMIFS('Planificación 2026-1'!S:S,'Planificación 2026-1'!X:X,C129,'Planificación 2026-1'!H:H,"AE",'Planificación 2026-1'!I:I,"&gt;2")</f>
        <v>0</v>
      </c>
      <c r="CN129" s="59">
        <f>SUMIFS('Planificación 2026-1'!S:S,'Planificación 2026-1'!X:X,C129,'Planificación 2026-1'!H:H,"T1",'Planificación 2026-1'!I:I,"&gt;2")</f>
        <v>0</v>
      </c>
      <c r="CO129" s="59">
        <f>SUMIFS('Planificación 2026-1'!S:S,'Planificación 2026-1'!X:X,C129,'Planificación 2026-1'!H:H,"T3",'Planificación 2026-1'!I:I,"&gt;2")</f>
        <v>0</v>
      </c>
      <c r="CP129" s="59">
        <f>SUMIFS('Planificación 2026-1'!S:S,'Planificación 2026-1'!X:X,C129,'Planificación 2026-1'!H:H,"T2",'Planificación 2026-1'!I:I,"&gt;2")</f>
        <v>0</v>
      </c>
      <c r="CQ129" s="59">
        <f>SUMIFS('Planificación 2026-1'!S:S,'Planificación 2026-1'!X:X,C129,'Planificación 2026-1'!H:H,"T4",'Planificación 2026-1'!I:I,"&gt;2")</f>
        <v>0</v>
      </c>
      <c r="CR129" s="59">
        <f>SUMIFS('Planificación 2026-1'!S:S,'Planificación 2026-1'!X:X,C129,'Planificación 2026-1'!H:H,"AF",'Planificación 2026-1'!I:I,"&lt;3")</f>
        <v>0</v>
      </c>
      <c r="CS129" s="59">
        <f>SUMIFS('Planificación 2026-1'!S:S,'Planificación 2026-1'!X:X,C129,'Planificación 2026-1'!H:H,"EN",'Planificación 2026-1'!I:I,"&lt;3")</f>
        <v>0</v>
      </c>
      <c r="CT129" s="59">
        <f>SUMIFS('Planificación 2026-1'!S:S,'Planificación 2026-1'!X:X,C129,'Planificación 2026-1'!H:H,"IS",'Planificación 2026-1'!I:I,"&lt;3")</f>
        <v>0</v>
      </c>
      <c r="CU129" s="59">
        <f>SUMIFS('Planificación 2026-1'!S:S,'Planificación 2026-1'!X:X,C129,'Planificación 2026-1'!H:H,"PS",'Planificación 2026-1'!I:I,"&lt;3")</f>
        <v>0</v>
      </c>
      <c r="CV129" s="59">
        <f>SUMIFS('Planificación 2026-1'!S:S,'Planificación 2026-1'!X:X,C129,'Planificación 2026-1'!H:H,"IN",'Planificación 2026-1'!I:I,"&lt;3")</f>
        <v>0</v>
      </c>
      <c r="CW129" s="59">
        <f>SUMIFS('Planificación 2026-1'!S:S,'Planificación 2026-1'!X:X,C129,'Planificación 2026-1'!H:H,"CA",'Planificación 2026-1'!I:I,"&lt;3")</f>
        <v>0</v>
      </c>
      <c r="CX129" s="59">
        <f>SUMIFS('Planificación 2026-1'!S:S,'Planificación 2026-1'!X:X,C129,'Planificación 2026-1'!H:H,"DE",'Planificación 2026-1'!I:I,"&lt;3")</f>
        <v>0</v>
      </c>
      <c r="CY129" s="59">
        <f>SUMIFS('Planificación 2026-1'!S:S,'Planificación 2026-1'!X:X,C129,'Planificación 2026-1'!H:H,"OB",'Planificación 2026-1'!I:I,"&lt;3")</f>
        <v>0</v>
      </c>
      <c r="CZ129" s="59">
        <f>SUMIFS('Planificación 2026-1'!S:S,'Planificación 2026-1'!X:X,C129,'Planificación 2026-1'!H:H,"MH",'Planificación 2026-1'!I:I,"&lt;3")</f>
        <v>0</v>
      </c>
      <c r="DA129" s="59">
        <f>SUMIFS('Planificación 2026-1'!S:S,'Planificación 2026-1'!X:X,C129,'Planificación 2026-1'!H:H,"IC",'Planificación 2026-1'!I:I,"&lt;3")</f>
        <v>0</v>
      </c>
      <c r="DB129" s="59">
        <f>SUMIFS('Planificación 2026-1'!S:S,'Planificación 2026-1'!X:X,C129,'Planificación 2026-1'!H:H,"AR",'Planificación 2026-1'!I:I,"&lt;3")</f>
        <v>0</v>
      </c>
      <c r="DC129" s="59">
        <f>SUMIFS('Planificación 2026-1'!S:S,'Planificación 2026-1'!X:X,C129,'Planificación 2026-1'!H:H,"AE",'Planificación 2026-1'!I:I,"&lt;3")</f>
        <v>0</v>
      </c>
      <c r="DD129" s="59">
        <f>SUMIFS('Planificación 2026-1'!S:S,'Planificación 2026-1'!X:X,C129,'Planificación 2026-1'!H:H,"T1",'Planificación 2026-1'!I:I,"&lt;3")</f>
        <v>0</v>
      </c>
      <c r="DE129" s="59">
        <f>SUMIFS('Planificación 2026-1'!S:S,'Planificación 2026-1'!X:X,C129,'Planificación 2026-1'!H:H,"T3",'Planificación 2026-1'!I:I,"&lt;3")</f>
        <v>0</v>
      </c>
      <c r="DF129" s="59">
        <f>SUMIFS('Planificación 2026-1'!S:S,'Planificación 2026-1'!X:X,C129,'Planificación 2026-1'!H:H,"T2",'Planificación 2026-1'!I:I,"&lt;3")</f>
        <v>0</v>
      </c>
      <c r="DG129" s="59">
        <f>SUMIFS('Planificación 2026-1'!S:S,'Planificación 2026-1'!X:X,C129,'Planificación 2026-1'!H:H,"T4",'Planificación 2026-1'!I:I,"&lt;3")</f>
        <v>0</v>
      </c>
      <c r="DH129" s="58" t="str">
        <f t="shared" si="41"/>
        <v>P04</v>
      </c>
      <c r="DI129" s="27">
        <f>IF(C129="","",SUMIFS('Planificación 2026-1'!S:S,'Planificación 2026-1'!X:X,C129,'Planificación 2026-1'!F:F,"PRINCIPAL",'Planificación 2026-1'!Y:Y,"VIRTUAL"))</f>
        <v>8</v>
      </c>
      <c r="DJ129" s="27">
        <f>IF(C129="","",SUMIFS('Planificación 2026-1'!S:S,'Planificación 2026-1'!X:X,C129,'Planificación 2026-1'!F:F,"PRINCIPAL",'Planificación 2026-1'!Y:Y,"PRESENCIAL"))</f>
        <v>0</v>
      </c>
      <c r="DK129" s="27">
        <f>IF(C129="","",SUMIFS('Planificación 2026-1'!S:S,'Planificación 2026-1'!X:X,C129,'Planificación 2026-1'!F:F,"PRINCIPAL",'Planificación 2026-1'!Y:Y,"HIBRIDO PRESENCIAL"))</f>
        <v>0</v>
      </c>
      <c r="DL129" s="58" t="str">
        <f t="shared" si="42"/>
        <v>P04</v>
      </c>
      <c r="DM129" s="58">
        <f>IF(C129="","",SUMIFS('Planificación 2026-1'!S:S,'Planificación 2026-1'!X:X,C129,'Planificación 2026-1'!F:F,"FILIAL",'Planificación 2026-1'!Y:Y,"VIRTUAL"))</f>
        <v>4</v>
      </c>
      <c r="DN129" s="60">
        <f>IF(C129="","",SUMIFS('Planificación 2026-1'!S:S,'Planificación 2026-1'!X:X,C129,'Planificación 2026-1'!F:F,"FILIAL",'Planificación 2026-1'!Y:Y,"PRESENCIAL"))</f>
        <v>0</v>
      </c>
      <c r="DO129" s="29">
        <f>IF(C129="","",SUMIFS('Planificación 2026-1'!S:S,'Planificación 2026-1'!X:X,C129,'Planificación 2026-1'!F:F,"FILIAL",'Planificación 2026-1'!Y:Y,"HIBRIDO PRESENCIAL"))</f>
        <v>0</v>
      </c>
      <c r="DP129" s="61" t="str">
        <f t="shared" si="43"/>
        <v/>
      </c>
      <c r="DQ129" s="58">
        <f>IF(C129="","",SUMIFS('Planificación 2026-1'!S:S,'Planificación 2026-1'!X:X,C129,'Planificación 2026-1'!F:F,"SUNAMPE",'Planificación 2026-1'!Y:Y,"VIRTUAL"))</f>
        <v>0</v>
      </c>
      <c r="DR129" s="29">
        <f>IF(C129="","",SUMIFS('Planificación 2026-1'!S:S,'Planificación 2026-1'!X:X,C129,'Planificación 2026-1'!F:F,"SUNAMPE",'Planificación 2026-1'!Y:Y,"PRESENCIAL"))</f>
        <v>0</v>
      </c>
      <c r="DS129" s="61" t="str">
        <f t="shared" si="44"/>
        <v>P04</v>
      </c>
      <c r="DT129" s="58">
        <f>IF(C129="","",SUMIFS('Planificación 2026-1'!S:S,'Planificación 2026-1'!X:X,C129,'Planificación 2026-1'!F:F,"HUAURA",'Planificación 2026-1'!Y:Y,"VIRTUAL"))</f>
        <v>0</v>
      </c>
      <c r="DU129" s="29">
        <f>IF(C129="","",SUMIFS('Planificación 2026-1'!S:S,'Planificación 2026-1'!X:X,C129,'Planificación 2026-1'!F:F,"HUAURA",'Planificación 2026-1'!Y:Y,"PRESENCIAL"))</f>
        <v>5</v>
      </c>
      <c r="DV129" s="32">
        <f>SUMIFS('Planificación 2026-1'!S:S,'Planificación 2026-1'!X:X,C129,'Planificación 2026-1'!F:F,"PRINCIPAL",'Planificación 2026-1'!Y:Y,"VIRTUAL",'Planificación 2026-1'!I:I,"&gt;2")</f>
        <v>8</v>
      </c>
      <c r="DW129" s="32">
        <f>SUMIFS('Planificación 2026-1'!S:S,'Planificación 2026-1'!X:X,C129,'Planificación 2026-1'!F:F,"PRINCIPAL",'Planificación 2026-1'!Y:Y,"&lt;&gt;VIRTUAL",'Planificación 2026-1'!I:I,"&gt;2")</f>
        <v>0</v>
      </c>
      <c r="DX129" s="32">
        <f>SUMIFS('Planificación 2026-1'!S:S,'Planificación 2026-1'!X:X,C129,'Planificación 2026-1'!F:F,"SUNAMPE",'Planificación 2026-1'!Y:Y,"VIRTUAL",'Planificación 2026-1'!I:I,"&gt;2")</f>
        <v>0</v>
      </c>
      <c r="DY129" s="32">
        <f>SUMIFS('Planificación 2026-1'!S:S,'Planificación 2026-1'!X:X,C129,'Planificación 2026-1'!F:F,"SUNAMPE",'Planificación 2026-1'!Y:Y,"&lt;&gt;VIRTUAL",'Planificación 2026-1'!I:I,"&gt;2")</f>
        <v>0</v>
      </c>
      <c r="DZ129" s="32">
        <f>SUMIFS('Planificación 2026-1'!S:S,'Planificación 2026-1'!X:X,C129,'Planificación 2026-1'!F:F,"FILIAL",'Planificación 2026-1'!Y:Y,"VIRTUAL",'Planificación 2026-1'!I:I,"&gt;2")</f>
        <v>4</v>
      </c>
      <c r="EA129" s="32">
        <f>SUMIFS('Planificación 2026-1'!S:S,'Planificación 2026-1'!X:X,C129,'Planificación 2026-1'!F:F,"FILIAL",'Planificación 2026-1'!Y:Y,"&lt;&gt;VIRTUAL",'Planificación 2026-1'!I:I,"&gt;2")</f>
        <v>0</v>
      </c>
      <c r="EB129" s="32">
        <f>SUMIFS('Planificación 2026-1'!S:S,'Planificación 2026-1'!X:X,C129,'Planificación 2026-1'!F:F,"PORUMA",'Planificación 2026-1'!Y:Y,"VIRTUAL",'Planificación 2026-1'!I:I,"&gt;2")</f>
        <v>0</v>
      </c>
      <c r="EC129" s="32">
        <f>SUMIFS('Planificación 2026-1'!S:S,'Planificación 2026-1'!X:X,C129,'Planificación 2026-1'!F:F,"PORUMA",'Planificación 2026-1'!Y:Y,"&lt;&gt;VIRTUAL",'Planificación 2026-1'!I:I,"&gt;2")</f>
        <v>0</v>
      </c>
      <c r="ED129" s="32">
        <f>SUMIFS('Planificación 2026-1'!S:S,'Planificación 2026-1'!X:X,C129,'Planificación 2026-1'!F:F,"HUAURA",'Planificación 2026-1'!Y:Y,"VIRTUAL",'Planificación 2026-1'!I:I,"&gt;2")</f>
        <v>0</v>
      </c>
      <c r="EE129" s="32">
        <f>SUMIFS('Planificación 2026-1'!S:S,'Planificación 2026-1'!X:X,C129,'Planificación 2026-1'!F:F,"HUAURA",'Planificación 2026-1'!Y:Y,"&lt;&gt;VIRTUAL",'Planificación 2026-1'!I:I,"&gt;2")</f>
        <v>5</v>
      </c>
      <c r="EF129" s="32">
        <f>SUMIFS('Planificación 2026-1'!S:S,'Planificación 2026-1'!X:X,C129,'Planificación 2026-1'!F:F,"PRINCIPAL",'Planificación 2026-1'!Y:Y,"VIRTUAL",'Planificación 2026-1'!I:I,"&lt;3")</f>
        <v>0</v>
      </c>
      <c r="EG129" s="32">
        <f>SUMIFS('Planificación 2026-1'!S:S,'Planificación 2026-1'!X:X,C129,'Planificación 2026-1'!F:F,"PRINCIPAL",'Planificación 2026-1'!Y:Y,"&lt;&gt;VIRTUAL",'Planificación 2026-1'!I:I,"&lt;3")</f>
        <v>0</v>
      </c>
      <c r="EH129" s="32">
        <f>SUMIFS('Planificación 2026-1'!S:S,'Planificación 2026-1'!X:X,C129,'Planificación 2026-1'!F:F,"SUNAMPE",'Planificación 2026-1'!Y:Y,"VIRTUAL",'Planificación 2026-1'!I:I,"&lt;3")</f>
        <v>0</v>
      </c>
      <c r="EI129" s="32">
        <f>SUMIFS('Planificación 2026-1'!S:S,'Planificación 2026-1'!X:X,C129,'Planificación 2026-1'!F:F,"SUNAMPE",'Planificación 2026-1'!Y:Y,"&lt;&gt;VIRTUAL",'Planificación 2026-1'!I:I,"&lt;3")</f>
        <v>0</v>
      </c>
      <c r="EJ129" s="32">
        <f>SUMIFS('Planificación 2026-1'!S:S,'Planificación 2026-1'!X:X,C129,'Planificación 2026-1'!F:F,"FILIAL",'Planificación 2026-1'!Y:Y,"VIRTUAL",'Planificación 2026-1'!I:I,"&lt;3")</f>
        <v>0</v>
      </c>
      <c r="EK129" s="32">
        <f>SUMIFS('Planificación 2026-1'!S:S,'Planificación 2026-1'!X:X,C129,'Planificación 2026-1'!F:F,"FILIAL",'Planificación 2026-1'!Y:Y,"&lt;&gt;VIRTUAL",'Planificación 2026-1'!I:I,"&lt;3")</f>
        <v>0</v>
      </c>
      <c r="EL129" s="32">
        <f>SUMIFS('Planificación 2026-1'!S:S,'Planificación 2026-1'!X:X,C129,'Planificación 2026-1'!F:F,"PORUMA",'Planificación 2026-1'!Y:Y,"VIRTUAL",'Planificación 2026-1'!I:I,"&lt;3")</f>
        <v>0</v>
      </c>
      <c r="EM129" s="32">
        <f>SUMIFS('Planificación 2026-1'!S:S,'Planificación 2026-1'!X:X,C129,'Planificación 2026-1'!F:F,"PORUMA",'Planificación 2026-1'!Y:Y,"&lt;&gt;VIRTUAL",'Planificación 2026-1'!I:I,"&lt;3")</f>
        <v>0</v>
      </c>
      <c r="EN129" s="32">
        <f>SUMIFS('Planificación 2026-1'!S:S,'Planificación 2026-1'!X:X,C129,'Planificación 2026-1'!F:F,"HUAURA",'Planificación 2026-1'!Y:Y,"VIRTUAL",'Planificación 2026-1'!I:I,"&lt;3")</f>
        <v>0</v>
      </c>
      <c r="EO129" s="32">
        <f>SUMIFS('Planificación 2026-1'!S:S,'Planificación 2026-1'!X:X,C129,'Planificación 2026-1'!F:F,"HUAURA",'Planificación 2026-1'!Y:Y,"&lt;&gt;VIRTUAL",'Planificación 2026-1'!I:I,"&lt;3")</f>
        <v>0</v>
      </c>
      <c r="EP129" s="32">
        <f t="shared" si="32"/>
        <v>4</v>
      </c>
      <c r="EQ129" s="32">
        <f t="shared" si="36"/>
        <v>5</v>
      </c>
      <c r="ER129" s="32">
        <f t="shared" si="37"/>
        <v>0</v>
      </c>
      <c r="ES129" s="32">
        <f t="shared" si="38"/>
        <v>8</v>
      </c>
      <c r="ET129" s="32">
        <f t="shared" si="39"/>
        <v>0</v>
      </c>
      <c r="EU129" s="32">
        <f t="shared" si="40"/>
        <v>17</v>
      </c>
      <c r="EV129" s="32" t="b">
        <f>EXACT(EU129,E129)</f>
        <v>1</v>
      </c>
      <c r="EW129" s="32"/>
      <c r="EX129" s="32">
        <f t="shared" si="33"/>
        <v>12</v>
      </c>
      <c r="EY129" s="32">
        <f t="shared" si="34"/>
        <v>5</v>
      </c>
      <c r="EZ129" s="32" t="b">
        <f>EXACT(SUM(EX129:EY129),E129)</f>
        <v>1</v>
      </c>
      <c r="FA129" s="32" t="str">
        <f t="shared" si="35"/>
        <v>FILIAL-HUAURA</v>
      </c>
      <c r="FB129" s="32" t="str">
        <f t="shared" si="45"/>
        <v>MAS VIRTUAL</v>
      </c>
    </row>
    <row r="130" spans="1:158">
      <c r="A130" s="33"/>
      <c r="B130" s="65">
        <v>127</v>
      </c>
      <c r="C130" s="32" t="s">
        <v>334</v>
      </c>
      <c r="D130" s="429">
        <v>22064239</v>
      </c>
      <c r="E130" s="62">
        <f>SUMIF('Planificación 2026-1'!X:X,C130,'Planificación 2026-1'!S:S)</f>
        <v>20</v>
      </c>
      <c r="F130" s="63" t="s">
        <v>203</v>
      </c>
      <c r="G130" s="454" t="s">
        <v>200</v>
      </c>
      <c r="H130" s="64" t="s">
        <v>181</v>
      </c>
      <c r="I130" s="64" t="s">
        <v>168</v>
      </c>
      <c r="J130" s="137" t="s">
        <v>181</v>
      </c>
      <c r="K130" s="453" t="s">
        <v>166</v>
      </c>
      <c r="L130" s="57" t="str">
        <f>IF(SUM(COUNTIFS('Planificación 2026-1'!F:F,"PRINCIPAL",'Planificación 2026-1'!X:X,C130,'Planificación 2026-1'!H:H,"AF"))&gt;0,"P01"," ")</f>
        <v xml:space="preserve"> </v>
      </c>
      <c r="M130" s="58" t="str">
        <f>IF(SUM(COUNTIFS('Planificación 2026-1'!F:F,"PRINCIPAL",'Planificación 2026-1'!X:X,C130,'Planificación 2026-1'!H:H,"EN"))&gt;0,"P02"," ")</f>
        <v>P02</v>
      </c>
      <c r="N130" s="58" t="str">
        <f>IF(SUM(COUNTIFS('Planificación 2026-1'!F:F,"PRINCIPAL",'Planificación 2026-1'!X:X,C130,'Planificación 2026-1'!H:H,"IS"))&gt;0,"P03"," ")</f>
        <v xml:space="preserve"> </v>
      </c>
      <c r="O130" s="58" t="str">
        <f>IF(SUM(COUNTIFS('Planificación 2026-1'!F:F,"PRINCIPAL",'Planificación 2026-1'!X:X,C130,'Planificación 2026-1'!H:H,"PS"))&gt;0,"P04"," ")</f>
        <v xml:space="preserve"> </v>
      </c>
      <c r="P130" s="58"/>
      <c r="Q130" s="58" t="str">
        <f>IF(SUM(COUNTIFS('Planificación 2026-1'!F:F,"PRINCIPAL",'Planificación 2026-1'!X:X,C130,'Planificación 2026-1'!H:H,"IN"))&gt;0,"P06"," ")</f>
        <v xml:space="preserve"> </v>
      </c>
      <c r="R130" s="58" t="str">
        <f>IF(SUM(COUNTIFS('Planificación 2026-1'!F:F,"PRINCIPAL",'Planificación 2026-1'!X:X,C130,'Planificación 2026-1'!H:H,"CA"))&gt;0,"P07"," ")</f>
        <v xml:space="preserve"> </v>
      </c>
      <c r="S130" s="58" t="str">
        <f>IF(SUM(COUNTIFS('Planificación 2026-1'!F:F,"PRINCIPAL",'Planificación 2026-1'!X:X,C130,'Planificación 2026-1'!H:H,"DE"))&gt;0,"P08"," ")</f>
        <v xml:space="preserve"> </v>
      </c>
      <c r="T130" s="58" t="str">
        <f>IF(SUM(COUNTIFS('Planificación 2026-1'!F:F,"PRINCIPAL",'Planificación 2026-1'!X:X,C130,'Planificación 2026-1'!H:H,"OB"))&gt;0,"P09"," ")</f>
        <v xml:space="preserve"> </v>
      </c>
      <c r="U130" s="58" t="str">
        <f>IF(SUM(COUNTIFS('Planificación 2026-1'!F:F,"PRINCIPAL",'Planificación 2026-1'!X:X,C130,'Planificación 2026-1'!H:H,"MH"))&gt;0,"P31"," ")</f>
        <v xml:space="preserve"> </v>
      </c>
      <c r="V130" s="58" t="str">
        <f>IF(SUM(COUNTIFS('Planificación 2026-1'!F:F,"PRINCIPAL",'Planificación 2026-1'!X:X,C130,'Planificación 2026-1'!H:H,"IC"))&gt;0,"P32"," ")</f>
        <v xml:space="preserve"> </v>
      </c>
      <c r="W130" s="58" t="str">
        <f>IF(SUM(COUNTIFS('Planificación 2026-1'!F:F,"PRINCIPAL",'Planificación 2026-1'!X:X,C130,'Planificación 2026-1'!H:H,"AR"))&gt;0,"P34"," ")</f>
        <v xml:space="preserve"> </v>
      </c>
      <c r="X130" s="58" t="str">
        <f>IF(SUM(COUNTIFS('Planificación 2026-1'!F:F,"PRINCIPAL",'Planificación 2026-1'!X:X,C130,'Planificación 2026-1'!H:H,"T1"))&gt;0,"P35"," ")</f>
        <v xml:space="preserve"> </v>
      </c>
      <c r="Y130" s="58" t="str">
        <f>IF(SUM(COUNTIFS('Planificación 2026-1'!F:F,"PRINCIPAL",'Planificación 2026-1'!X:X,C130,'Planificación 2026-1'!H:H,"T3"))&gt;0,"P36"," ")</f>
        <v xml:space="preserve"> </v>
      </c>
      <c r="Z130" s="58" t="str">
        <f>IF(SUM(COUNTIFS('Planificación 2026-1'!F:F,"PRINCIPAL",'Planificación 2026-1'!X:X,C130,'Planificación 2026-1'!H:H,"T2"))&gt;0,"P37"," ")</f>
        <v xml:space="preserve"> </v>
      </c>
      <c r="AA130" s="58" t="str">
        <f>IF(SUM(COUNTIFS('Planificación 2026-1'!F:F,"PRINCIPAL",'Planificación 2026-1'!X:X,C130,'Planificación 2026-1'!H:H,"AE"))&gt;0,"P38"," ")</f>
        <v xml:space="preserve"> </v>
      </c>
      <c r="AB130" s="58" t="str">
        <f>IF(SUM(COUNTIFS('Planificación 2026-1'!F:F,"PRINCIPAL",'Planificación 2026-1'!X:X,C130,'Planificación 2026-1'!H:H,"T4"))&gt;0,"P55"," ")</f>
        <v xml:space="preserve"> </v>
      </c>
      <c r="AC130" s="58" t="str">
        <f>IF(SUM(COUNTIFS('Planificación 2026-1'!F:F,"FILIAL",'Planificación 2026-1'!X:X,C130,'Planificación 2026-1'!H:H,"AF"))&gt;0," P01"," ")</f>
        <v xml:space="preserve"> </v>
      </c>
      <c r="AD130" s="58" t="str">
        <f>IF(SUM(COUNTIFS('Planificación 2026-1'!F:F,"FILIAL",'Planificación 2026-1'!X:X,C130,'Planificación 2026-1'!H:H,"EN"))&gt;0,"P02"," ")</f>
        <v xml:space="preserve"> </v>
      </c>
      <c r="AE130" s="58" t="str">
        <f>IF(SUM(COUNTIFS('Planificación 2026-1'!F:F,"FILIAL",'Planificación 2026-1'!X:X,C130,'Planificación 2026-1'!H:H,"IS"))&gt;0,"P03"," ")</f>
        <v xml:space="preserve"> </v>
      </c>
      <c r="AF130" s="58" t="str">
        <f>IF(SUM(COUNTIFS('Planificación 2026-1'!F:F,"FILIAL",'Planificación 2026-1'!X:X,C130,'Planificación 2026-1'!H:H,"PS"))&gt;0,"P04"," ")</f>
        <v xml:space="preserve"> </v>
      </c>
      <c r="AG130" s="58"/>
      <c r="AH130" s="58" t="str">
        <f>IF(SUM(COUNTIFS('Planificación 2026-1'!F:F,"FILIAL",'Planificación 2026-1'!X:X,C130,'Planificación 2026-1'!H:H,"IN"))&gt;0,"P06"," ")</f>
        <v xml:space="preserve"> </v>
      </c>
      <c r="AI130" s="58" t="str">
        <f>IF(SUM(COUNTIFS('Planificación 2026-1'!F:F,"FILIAL",'Planificación 2026-1'!X:X,C130,'Planificación 2026-1'!H:H,"CA"))&gt;0,"P07"," ")</f>
        <v xml:space="preserve"> </v>
      </c>
      <c r="AJ130" s="58" t="str">
        <f>IF(SUM(COUNTIFS('Planificación 2026-1'!F:F,"FILIAL",'Planificación 2026-1'!X:X,C130,'Planificación 2026-1'!H:H,"DE"))&gt;0,"P08"," ")</f>
        <v xml:space="preserve"> </v>
      </c>
      <c r="AK130" s="58" t="str">
        <f>IF(SUM(COUNTIFS('Planificación 2026-1'!F:F,"FILIAL",'Planificación 2026-1'!X:X,C130,'Planificación 2026-1'!H:H,"OB"))&gt;0,"P09"," ")</f>
        <v xml:space="preserve"> </v>
      </c>
      <c r="AL130" s="58" t="str">
        <f>IF(SUM(COUNTIFS('Planificación 2026-1'!F:F,"FILIAL",'Planificación 2026-1'!X:X,C130,'Planificación 2026-1'!H:H,"MH"))&gt;0,"P31"," ")</f>
        <v xml:space="preserve"> </v>
      </c>
      <c r="AM130" s="58" t="str">
        <f>IF(SUM(COUNTIFS('Planificación 2026-1'!F:F,"FILIAL",'Planificación 2026-1'!X:X,C130,'Planificación 2026-1'!H:H,"IC"))&gt;0,"P32"," ")</f>
        <v xml:space="preserve"> </v>
      </c>
      <c r="AN130" s="58" t="str">
        <f>IF(SUM(COUNTIFS('Planificación 2026-1'!F:F,"FILIAL",'Planificación 2026-1'!X:X,C130,'Planificación 2026-1'!H:H,"AR"))&gt;0,"P34"," ")</f>
        <v xml:space="preserve"> </v>
      </c>
      <c r="AO130" s="58" t="str">
        <f>IF(SUM(COUNTIFS('Planificación 2026-1'!F:F,"FILIAL",'Planificación 2026-1'!X:X,C130,'Planificación 2026-1'!H:H,"T1"))&gt;0,"P35"," ")</f>
        <v xml:space="preserve"> </v>
      </c>
      <c r="AP130" s="58" t="str">
        <f>IF(SUM(COUNTIFS('Planificación 2026-1'!F:F,"FILIAL",'Planificación 2026-1'!X:X,C130,'Planificación 2026-1'!H:H,"T3"))&gt;0,"P36"," ")</f>
        <v xml:space="preserve"> </v>
      </c>
      <c r="AQ130" s="58" t="str">
        <f>IF(SUM(COUNTIFS('Planificación 2026-1'!F:F,"FILIAL",'Planificación 2026-1'!X:X,C130,'Planificación 2026-1'!H:H,"T2"))&gt;0,"P37"," ")</f>
        <v xml:space="preserve"> </v>
      </c>
      <c r="AR130" s="58" t="str">
        <f>IF(SUM(COUNTIFS('Planificación 2026-1'!F:F,"FILIAL",'Planificación 2026-1'!X:X,C130,'Planificación 2026-1'!H:H,"AE"))&gt;0,"P38"," ")</f>
        <v xml:space="preserve"> </v>
      </c>
      <c r="AS130" s="58" t="str">
        <f>IF(SUM(COUNTIFS('Planificación 2026-1'!F:F,"FILIAL",'Planificación 2026-1'!X:X,C130,'Planificación 2026-1'!H:H,"T4"))&gt;0,"P55"," ")</f>
        <v xml:space="preserve"> </v>
      </c>
      <c r="AT130" s="58" t="str">
        <f>IF(SUM(COUNTIFS('Planificación 2026-1'!F:F,"SUNAMPE",'Planificación 2026-1'!X:X,C130,'Planificación 2026-1'!H:H,"AF"))&gt;0," P01"," ")</f>
        <v xml:space="preserve"> </v>
      </c>
      <c r="AU130" s="58" t="str">
        <f>IF(SUM(COUNTIFS('Planificación 2026-1'!F:F,"SUNAMPE",'Planificación 2026-1'!X:X,C130,'Planificación 2026-1'!H:H,"EN"))&gt;0,"P02"," ")</f>
        <v xml:space="preserve"> </v>
      </c>
      <c r="AV130" s="58" t="str">
        <f>IF(SUM(COUNTIFS('Planificación 2026-1'!F:F,"SUNAMPE",'Planificación 2026-1'!X:X,C130,'Planificación 2026-1'!H:H,"IS"))&gt;0,"P03"," ")</f>
        <v xml:space="preserve"> </v>
      </c>
      <c r="AW130" s="58" t="str">
        <f>IF(SUM(COUNTIFS('Planificación 2026-1'!F:F,"SUNAMPE",'Planificación 2026-1'!X:X,C130,'Planificación 2026-1'!H:H,"PS"))&gt;0,"P04"," ")</f>
        <v>P04</v>
      </c>
      <c r="AX130" s="58"/>
      <c r="AY130" s="58" t="str">
        <f>IF(SUM(COUNTIFS('Planificación 2026-1'!F:F,"SUNAMPE",'Planificación 2026-1'!X:X,C130,'Planificación 2026-1'!H:H,"IN"))&gt;0,"P06"," ")</f>
        <v xml:space="preserve"> </v>
      </c>
      <c r="AZ130" s="58" t="str">
        <f>IF(SUM(COUNTIFS('Planificación 2026-1'!F:F,"SUNAMPE",'Planificación 2026-1'!X:X,C130,'Planificación 2026-1'!H:H,"CA"))&gt;0,"P07"," ")</f>
        <v xml:space="preserve"> </v>
      </c>
      <c r="BA130" s="58" t="str">
        <f>IF(SUM(COUNTIFS('Planificación 2026-1'!F:F,"SUNAMPE",'Planificación 2026-1'!X:X,C130,'Planificación 2026-1'!H:H,"DE"))&gt;0,"P08"," ")</f>
        <v xml:space="preserve"> </v>
      </c>
      <c r="BB130" s="58" t="str">
        <f>IF(SUM(COUNTIFS('Planificación 2026-1'!F:F,"SUNAMPE",'Planificación 2026-1'!X:X,C130,'Planificación 2026-1'!H:H,"OB"))&gt;0,"P09"," ")</f>
        <v>P09</v>
      </c>
      <c r="BC130" s="58" t="str">
        <f>IF(SUM(COUNTIFS('Planificación 2026-1'!F:F,"SUNAMPE",'Planificación 2026-1'!X:X,C130,'Planificación 2026-1'!H:H,"MH"))&gt;0,"P31"," ")</f>
        <v xml:space="preserve"> </v>
      </c>
      <c r="BD130" s="58" t="str">
        <f>IF(SUM(COUNTIFS('Planificación 2026-1'!F:F,"SUNAMPE",'Planificación 2026-1'!X:X,C130,'Planificación 2026-1'!H:H,"IC"))&gt;0,"P32"," ")</f>
        <v xml:space="preserve"> </v>
      </c>
      <c r="BE130" s="58" t="str">
        <f>IF(SUM(COUNTIFS('Planificación 2026-1'!F:F,"SUNAMPE",'Planificación 2026-1'!X:X,C130,'Planificación 2026-1'!H:H,"AR"))&gt;0,"P34"," ")</f>
        <v xml:space="preserve"> </v>
      </c>
      <c r="BF130" s="58" t="str">
        <f>IF(SUM(COUNTIFS('Planificación 2026-1'!F:F,"SUNAMPE",'Planificación 2026-1'!X:X,C130,'Planificación 2026-1'!H:H,"T1"))&gt;0,"P35"," ")</f>
        <v xml:space="preserve"> </v>
      </c>
      <c r="BG130" s="58" t="str">
        <f>IF(SUM(COUNTIFS('Planificación 2026-1'!F:F,"SUNAMPE",'Planificación 2026-1'!X:X,C130,'Planificación 2026-1'!H:H,"T3"))&gt;0,"P36"," ")</f>
        <v xml:space="preserve"> </v>
      </c>
      <c r="BH130" s="58" t="str">
        <f>IF(SUM(COUNTIFS('Planificación 2026-1'!F:F,"SUNAMPE",'Planificación 2026-1'!X:X,C130,'Planificación 2026-1'!H:H,"T2"))&gt;0,"P37"," ")</f>
        <v xml:space="preserve"> </v>
      </c>
      <c r="BI130" s="58" t="str">
        <f>IF(SUM(COUNTIFS('Planificación 2026-1'!F:F,"SUNAMPE",'Planificación 2026-1'!X:X,C130,'Planificación 2026-1'!H:H,"AE"))&gt;0,"P38"," ")</f>
        <v xml:space="preserve"> </v>
      </c>
      <c r="BJ130" s="58" t="str">
        <f>IF(SUM(COUNTIFS('Planificación 2026-1'!F:F,"SUNAMPE",'Planificación 2026-1'!X:X,C130,'Planificación 2026-1'!H:H,"T4"))&gt;0,"P55"," ")</f>
        <v xml:space="preserve"> </v>
      </c>
      <c r="BK130" s="58" t="str">
        <f>IF(SUM(COUNTIFS('Planificación 2026-1'!F:F,"HUAURA",'Planificación 2026-1'!X:X,C130,'Planificación 2026-1'!H:H,"AF"))&gt;0," P01"," ")</f>
        <v xml:space="preserve"> </v>
      </c>
      <c r="BL130" s="58" t="str">
        <f>IF(SUM(COUNTIFS('Planificación 2026-1'!F:F,"HUAURA",'Planificación 2026-1'!X:X,C130,'Planificación 2026-1'!H:H,"EN"))&gt;0,"P02"," ")</f>
        <v xml:space="preserve"> </v>
      </c>
      <c r="BM130" s="58" t="str">
        <f>IF(SUM(COUNTIFS('Planificación 2026-1'!F:F,"HUAURA",'Planificación 2026-1'!X:X,C130,'Planificación 2026-1'!H:H,"IS"))&gt;0,"P03"," ")</f>
        <v xml:space="preserve"> </v>
      </c>
      <c r="BN130" s="58" t="str">
        <f>IF(SUM(COUNTIFS('Planificación 2026-1'!F:F,"HUAURA",'Planificación 2026-1'!X:X,C130,'Planificación 2026-1'!H:H,"PS"))&gt;0,"P04"," ")</f>
        <v xml:space="preserve"> </v>
      </c>
      <c r="BO130" s="58"/>
      <c r="BP130" s="58" t="str">
        <f>IF(SUM(COUNTIFS('Planificación 2026-1'!F:F,"HUAURA",'Planificación 2026-1'!X:X,C130,'Planificación 2026-1'!H:H,"IN"))&gt;0,"P06"," ")</f>
        <v xml:space="preserve"> </v>
      </c>
      <c r="BQ130" s="58" t="str">
        <f>IF(SUM(COUNTIFS('Planificación 2026-1'!F:F,"HUAURA",'Planificación 2026-1'!X:X,C130,'Planificación 2026-1'!H:H,"CA"))&gt;0,"P07"," ")</f>
        <v xml:space="preserve"> </v>
      </c>
      <c r="BR130" s="58" t="str">
        <f>IF(SUM(COUNTIFS('Planificación 2026-1'!F:F,"HUAURA",'Planificación 2026-1'!X:X,C130,'Planificación 2026-1'!H:H,"DE"))&gt;0,"P08"," ")</f>
        <v xml:space="preserve"> </v>
      </c>
      <c r="BS130" s="58" t="str">
        <f>IF(SUM(COUNTIFS('Planificación 2026-1'!F:F,"HUAURA",'Planificación 2026-1'!X:X,C130,'Planificación 2026-1'!H:H,"OB"))&gt;0,"P09"," ")</f>
        <v xml:space="preserve"> </v>
      </c>
      <c r="BT130" s="58" t="str">
        <f>IF(SUM(COUNTIFS('Planificación 2026-1'!F:F,"HUAURA",'Planificación 2026-1'!X:X,C130,'Planificación 2026-1'!H:H,"MH"))&gt;0,"P31"," ")</f>
        <v xml:space="preserve"> </v>
      </c>
      <c r="BU130" s="58" t="str">
        <f>IF(SUM(COUNTIFS('Planificación 2026-1'!F:F,"HUAURA",'Planificación 2026-1'!X:X,C130,'Planificación 2026-1'!H:H,"IC"))&gt;0,"P32"," ")</f>
        <v xml:space="preserve"> </v>
      </c>
      <c r="BV130" s="58" t="str">
        <f>IF(SUM(COUNTIFS('Planificación 2026-1'!F:F,"HUAURA",'Planificación 2026-1'!X:X,C130,'Planificación 2026-1'!H:H,"AR"))&gt;0,"P34"," ")</f>
        <v xml:space="preserve"> </v>
      </c>
      <c r="BW130" s="58" t="str">
        <f>IF(SUM(COUNTIFS('Planificación 2026-1'!F:F,"HUAURA",'Planificación 2026-1'!X:X,C130,'Planificación 2026-1'!H:H,"T1"))&gt;0,"P35"," ")</f>
        <v xml:space="preserve"> </v>
      </c>
      <c r="BX130" s="58" t="str">
        <f>IF(SUM(COUNTIFS('Planificación 2026-1'!F:F,"HUAURA",'Planificación 2026-1'!X:X,C130,'Planificación 2026-1'!H:H,"T3"))&gt;0,"P36"," ")</f>
        <v xml:space="preserve"> </v>
      </c>
      <c r="BY130" s="58" t="str">
        <f>IF(SUM(COUNTIFS('Planificación 2026-1'!F:F,"HUAURA",'Planificación 2026-1'!X:X,C130,'Planificación 2026-1'!H:H,"T2"))&gt;0,"P37"," ")</f>
        <v xml:space="preserve"> </v>
      </c>
      <c r="BZ130" s="58" t="str">
        <f>IF(SUM(COUNTIFS('Planificación 2026-1'!F:F,"HUAURA",'Planificación 2026-1'!X:X,C130,'Planificación 2026-1'!H:H,"AE"))&gt;0,"P38"," ")</f>
        <v xml:space="preserve"> </v>
      </c>
      <c r="CA130" s="58" t="str">
        <f>IF(SUM(COUNTIFS('Planificación 2026-1'!F:F,"HUAURA",'Planificación 2026-1'!X:X,C130,'Planificación 2026-1'!H:H,"T4"))&gt;0,"P55"," ")</f>
        <v xml:space="preserve"> </v>
      </c>
      <c r="CB130" s="59">
        <f>SUMIFS('Planificación 2026-1'!S:S,'Planificación 2026-1'!X:X,C130,'Planificación 2026-1'!H:H,"AF",'Planificación 2026-1'!I:I,"&gt;2")</f>
        <v>0</v>
      </c>
      <c r="CC130" s="59">
        <f>SUMIFS('Planificación 2026-1'!S:S,'Planificación 2026-1'!X:X,C130,'Planificación 2026-1'!H:H,"EN",'Planificación 2026-1'!I:I,"&gt;2")</f>
        <v>0</v>
      </c>
      <c r="CD130" s="59">
        <f>SUMIFS('Planificación 2026-1'!S:S,'Planificación 2026-1'!X:X,C130,'Planificación 2026-1'!H:H,"IS",'Planificación 2026-1'!I:I,"&gt;2")</f>
        <v>0</v>
      </c>
      <c r="CE130" s="59">
        <f>SUMIFS('Planificación 2026-1'!S:S,'Planificación 2026-1'!X:X,C130,'Planificación 2026-1'!H:H,"PS",'Planificación 2026-1'!I:I,"&gt;2")</f>
        <v>0</v>
      </c>
      <c r="CF130" s="59">
        <f>SUMIFS('Planificación 2026-1'!S:S,'Planificación 2026-1'!X:X,C130,'Planificación 2026-1'!H:H,"IN",'Planificación 2026-1'!I:I,"&gt;2")</f>
        <v>0</v>
      </c>
      <c r="CG130" s="59">
        <f>SUMIFS('Planificación 2026-1'!S:S,'Planificación 2026-1'!X:X,C130,'Planificación 2026-1'!H:H,"CA",'Planificación 2026-1'!I:I,"&gt;2")</f>
        <v>0</v>
      </c>
      <c r="CH130" s="59">
        <f>SUMIFS('Planificación 2026-1'!S:S,'Planificación 2026-1'!X:X,C130,'Planificación 2026-1'!H:H,"DE",'Planificación 2026-1'!I:I,"&gt;2")</f>
        <v>0</v>
      </c>
      <c r="CI130" s="59">
        <f>SUMIFS('Planificación 2026-1'!S:S,'Planificación 2026-1'!X:X,C130,'Planificación 2026-1'!H:H,"OB",'Planificación 2026-1'!I:I,"&gt;2")</f>
        <v>0</v>
      </c>
      <c r="CJ130" s="59">
        <f>SUMIFS('Planificación 2026-1'!S:S,'Planificación 2026-1'!X:X,C130,'Planificación 2026-1'!H:H,"MH",'Planificación 2026-1'!I:I,"&gt;2")</f>
        <v>0</v>
      </c>
      <c r="CK130" s="59">
        <f>SUMIFS('Planificación 2026-1'!S:S,'Planificación 2026-1'!X:X,C130,'Planificación 2026-1'!H:H,"IC",'Planificación 2026-1'!I:I,"&gt;2")</f>
        <v>0</v>
      </c>
      <c r="CL130" s="59">
        <f>SUMIFS('Planificación 2026-1'!S:S,'Planificación 2026-1'!X:X,C130,'Planificación 2026-1'!H:H,"AR",'Planificación 2026-1'!I:I,"&gt;2")</f>
        <v>0</v>
      </c>
      <c r="CM130" s="59">
        <f>SUMIFS('Planificación 2026-1'!S:S,'Planificación 2026-1'!X:X,C130,'Planificación 2026-1'!H:H,"AE",'Planificación 2026-1'!I:I,"&gt;2")</f>
        <v>0</v>
      </c>
      <c r="CN130" s="59">
        <f>SUMIFS('Planificación 2026-1'!S:S,'Planificación 2026-1'!X:X,C130,'Planificación 2026-1'!H:H,"T1",'Planificación 2026-1'!I:I,"&gt;2")</f>
        <v>0</v>
      </c>
      <c r="CO130" s="59">
        <f>SUMIFS('Planificación 2026-1'!S:S,'Planificación 2026-1'!X:X,C130,'Planificación 2026-1'!H:H,"T3",'Planificación 2026-1'!I:I,"&gt;2")</f>
        <v>0</v>
      </c>
      <c r="CP130" s="59">
        <f>SUMIFS('Planificación 2026-1'!S:S,'Planificación 2026-1'!X:X,C130,'Planificación 2026-1'!H:H,"T2",'Planificación 2026-1'!I:I,"&gt;2")</f>
        <v>0</v>
      </c>
      <c r="CQ130" s="59">
        <f>SUMIFS('Planificación 2026-1'!S:S,'Planificación 2026-1'!X:X,C130,'Planificación 2026-1'!H:H,"T4",'Planificación 2026-1'!I:I,"&gt;2")</f>
        <v>0</v>
      </c>
      <c r="CR130" s="59">
        <f>SUMIFS('Planificación 2026-1'!S:S,'Planificación 2026-1'!X:X,C130,'Planificación 2026-1'!H:H,"AF",'Planificación 2026-1'!I:I,"&lt;3")</f>
        <v>0</v>
      </c>
      <c r="CS130" s="59">
        <f>SUMIFS('Planificación 2026-1'!S:S,'Planificación 2026-1'!X:X,C130,'Planificación 2026-1'!H:H,"EN",'Planificación 2026-1'!I:I,"&lt;3")</f>
        <v>5</v>
      </c>
      <c r="CT130" s="59">
        <f>SUMIFS('Planificación 2026-1'!S:S,'Planificación 2026-1'!X:X,C130,'Planificación 2026-1'!H:H,"IS",'Planificación 2026-1'!I:I,"&lt;3")</f>
        <v>0</v>
      </c>
      <c r="CU130" s="59">
        <f>SUMIFS('Planificación 2026-1'!S:S,'Planificación 2026-1'!X:X,C130,'Planificación 2026-1'!H:H,"PS",'Planificación 2026-1'!I:I,"&lt;3")</f>
        <v>10</v>
      </c>
      <c r="CV130" s="59">
        <f>SUMIFS('Planificación 2026-1'!S:S,'Planificación 2026-1'!X:X,C130,'Planificación 2026-1'!H:H,"IN",'Planificación 2026-1'!I:I,"&lt;3")</f>
        <v>0</v>
      </c>
      <c r="CW130" s="59">
        <f>SUMIFS('Planificación 2026-1'!S:S,'Planificación 2026-1'!X:X,C130,'Planificación 2026-1'!H:H,"CA",'Planificación 2026-1'!I:I,"&lt;3")</f>
        <v>0</v>
      </c>
      <c r="CX130" s="59">
        <f>SUMIFS('Planificación 2026-1'!S:S,'Planificación 2026-1'!X:X,C130,'Planificación 2026-1'!H:H,"DE",'Planificación 2026-1'!I:I,"&lt;3")</f>
        <v>0</v>
      </c>
      <c r="CY130" s="59">
        <f>SUMIFS('Planificación 2026-1'!S:S,'Planificación 2026-1'!X:X,C130,'Planificación 2026-1'!H:H,"OB",'Planificación 2026-1'!I:I,"&lt;3")</f>
        <v>5</v>
      </c>
      <c r="CZ130" s="59">
        <f>SUMIFS('Planificación 2026-1'!S:S,'Planificación 2026-1'!X:X,C130,'Planificación 2026-1'!H:H,"MH",'Planificación 2026-1'!I:I,"&lt;3")</f>
        <v>0</v>
      </c>
      <c r="DA130" s="59">
        <f>SUMIFS('Planificación 2026-1'!S:S,'Planificación 2026-1'!X:X,C130,'Planificación 2026-1'!H:H,"IC",'Planificación 2026-1'!I:I,"&lt;3")</f>
        <v>0</v>
      </c>
      <c r="DB130" s="59">
        <f>SUMIFS('Planificación 2026-1'!S:S,'Planificación 2026-1'!X:X,C130,'Planificación 2026-1'!H:H,"AR",'Planificación 2026-1'!I:I,"&lt;3")</f>
        <v>0</v>
      </c>
      <c r="DC130" s="59">
        <f>SUMIFS('Planificación 2026-1'!S:S,'Planificación 2026-1'!X:X,C130,'Planificación 2026-1'!H:H,"AE",'Planificación 2026-1'!I:I,"&lt;3")</f>
        <v>0</v>
      </c>
      <c r="DD130" s="59">
        <f>SUMIFS('Planificación 2026-1'!S:S,'Planificación 2026-1'!X:X,C130,'Planificación 2026-1'!H:H,"T1",'Planificación 2026-1'!I:I,"&lt;3")</f>
        <v>0</v>
      </c>
      <c r="DE130" s="59">
        <f>SUMIFS('Planificación 2026-1'!S:S,'Planificación 2026-1'!X:X,C130,'Planificación 2026-1'!H:H,"T3",'Planificación 2026-1'!I:I,"&lt;3")</f>
        <v>0</v>
      </c>
      <c r="DF130" s="59">
        <f>SUMIFS('Planificación 2026-1'!S:S,'Planificación 2026-1'!X:X,C130,'Planificación 2026-1'!H:H,"T2",'Planificación 2026-1'!I:I,"&lt;3")</f>
        <v>0</v>
      </c>
      <c r="DG130" s="59">
        <f>SUMIFS('Planificación 2026-1'!S:S,'Planificación 2026-1'!X:X,C130,'Planificación 2026-1'!H:H,"T4",'Planificación 2026-1'!I:I,"&lt;3")</f>
        <v>0</v>
      </c>
      <c r="DH130" s="58" t="str">
        <f t="shared" si="41"/>
        <v>P02</v>
      </c>
      <c r="DI130" s="27">
        <f>IF(C130="","",SUMIFS('Planificación 2026-1'!S:S,'Planificación 2026-1'!X:X,C130,'Planificación 2026-1'!F:F,"PRINCIPAL",'Planificación 2026-1'!Y:Y,"VIRTUAL"))</f>
        <v>0</v>
      </c>
      <c r="DJ130" s="27">
        <f>IF(C130="","",SUMIFS('Planificación 2026-1'!S:S,'Planificación 2026-1'!X:X,C130,'Planificación 2026-1'!F:F,"PRINCIPAL",'Planificación 2026-1'!Y:Y,"PRESENCIAL"))</f>
        <v>5</v>
      </c>
      <c r="DK130" s="27">
        <f>IF(C130="","",SUMIFS('Planificación 2026-1'!S:S,'Planificación 2026-1'!X:X,C130,'Planificación 2026-1'!F:F,"PRINCIPAL",'Planificación 2026-1'!Y:Y,"HIBRIDO PRESENCIAL"))</f>
        <v>0</v>
      </c>
      <c r="DL130" s="58" t="str">
        <f t="shared" si="42"/>
        <v/>
      </c>
      <c r="DM130" s="58">
        <f>IF(C130="","",SUMIFS('Planificación 2026-1'!S:S,'Planificación 2026-1'!X:X,C130,'Planificación 2026-1'!F:F,"FILIAL",'Planificación 2026-1'!Y:Y,"VIRTUAL"))</f>
        <v>0</v>
      </c>
      <c r="DN130" s="60">
        <f>IF(C130="","",SUMIFS('Planificación 2026-1'!S:S,'Planificación 2026-1'!X:X,C130,'Planificación 2026-1'!F:F,"FILIAL",'Planificación 2026-1'!Y:Y,"PRESENCIAL"))</f>
        <v>0</v>
      </c>
      <c r="DO130" s="29">
        <f>IF(C130="","",SUMIFS('Planificación 2026-1'!S:S,'Planificación 2026-1'!X:X,C130,'Planificación 2026-1'!F:F,"FILIAL",'Planificación 2026-1'!Y:Y,"HIBRIDO PRESENCIAL"))</f>
        <v>0</v>
      </c>
      <c r="DP130" s="61" t="str">
        <f t="shared" si="43"/>
        <v>P04 P09</v>
      </c>
      <c r="DQ130" s="58">
        <f>IF(C130="","",SUMIFS('Planificación 2026-1'!S:S,'Planificación 2026-1'!X:X,C130,'Planificación 2026-1'!F:F,"SUNAMPE",'Planificación 2026-1'!Y:Y,"VIRTUAL"))</f>
        <v>0</v>
      </c>
      <c r="DR130" s="29">
        <f>IF(C130="","",SUMIFS('Planificación 2026-1'!S:S,'Planificación 2026-1'!X:X,C130,'Planificación 2026-1'!F:F,"SUNAMPE",'Planificación 2026-1'!Y:Y,"PRESENCIAL"))</f>
        <v>15</v>
      </c>
      <c r="DS130" s="61" t="str">
        <f t="shared" si="44"/>
        <v/>
      </c>
      <c r="DT130" s="58">
        <f>IF(C130="","",SUMIFS('Planificación 2026-1'!S:S,'Planificación 2026-1'!X:X,C130,'Planificación 2026-1'!F:F,"HUAURA",'Planificación 2026-1'!Y:Y,"VIRTUAL"))</f>
        <v>0</v>
      </c>
      <c r="DU130" s="29">
        <f>IF(C130="","",SUMIFS('Planificación 2026-1'!S:S,'Planificación 2026-1'!X:X,C130,'Planificación 2026-1'!F:F,"HUAURA",'Planificación 2026-1'!Y:Y,"PRESENCIAL"))</f>
        <v>0</v>
      </c>
      <c r="DV130" s="32">
        <f>SUMIFS('Planificación 2026-1'!S:S,'Planificación 2026-1'!X:X,C130,'Planificación 2026-1'!F:F,"PRINCIPAL",'Planificación 2026-1'!Y:Y,"VIRTUAL",'Planificación 2026-1'!I:I,"&gt;2")</f>
        <v>0</v>
      </c>
      <c r="DW130" s="32">
        <f>SUMIFS('Planificación 2026-1'!S:S,'Planificación 2026-1'!X:X,C130,'Planificación 2026-1'!F:F,"PRINCIPAL",'Planificación 2026-1'!Y:Y,"&lt;&gt;VIRTUAL",'Planificación 2026-1'!I:I,"&gt;2")</f>
        <v>0</v>
      </c>
      <c r="DX130" s="32">
        <f>SUMIFS('Planificación 2026-1'!S:S,'Planificación 2026-1'!X:X,C130,'Planificación 2026-1'!F:F,"SUNAMPE",'Planificación 2026-1'!Y:Y,"VIRTUAL",'Planificación 2026-1'!I:I,"&gt;2")</f>
        <v>0</v>
      </c>
      <c r="DY130" s="32">
        <f>SUMIFS('Planificación 2026-1'!S:S,'Planificación 2026-1'!X:X,C130,'Planificación 2026-1'!F:F,"SUNAMPE",'Planificación 2026-1'!Y:Y,"&lt;&gt;VIRTUAL",'Planificación 2026-1'!I:I,"&gt;2")</f>
        <v>0</v>
      </c>
      <c r="DZ130" s="32">
        <f>SUMIFS('Planificación 2026-1'!S:S,'Planificación 2026-1'!X:X,C130,'Planificación 2026-1'!F:F,"FILIAL",'Planificación 2026-1'!Y:Y,"VIRTUAL",'Planificación 2026-1'!I:I,"&gt;2")</f>
        <v>0</v>
      </c>
      <c r="EA130" s="32">
        <f>SUMIFS('Planificación 2026-1'!S:S,'Planificación 2026-1'!X:X,C130,'Planificación 2026-1'!F:F,"FILIAL",'Planificación 2026-1'!Y:Y,"&lt;&gt;VIRTUAL",'Planificación 2026-1'!I:I,"&gt;2")</f>
        <v>0</v>
      </c>
      <c r="EB130" s="32">
        <f>SUMIFS('Planificación 2026-1'!S:S,'Planificación 2026-1'!X:X,C130,'Planificación 2026-1'!F:F,"PORUMA",'Planificación 2026-1'!Y:Y,"VIRTUAL",'Planificación 2026-1'!I:I,"&gt;2")</f>
        <v>0</v>
      </c>
      <c r="EC130" s="32">
        <f>SUMIFS('Planificación 2026-1'!S:S,'Planificación 2026-1'!X:X,C130,'Planificación 2026-1'!F:F,"PORUMA",'Planificación 2026-1'!Y:Y,"&lt;&gt;VIRTUAL",'Planificación 2026-1'!I:I,"&gt;2")</f>
        <v>0</v>
      </c>
      <c r="ED130" s="32">
        <f>SUMIFS('Planificación 2026-1'!S:S,'Planificación 2026-1'!X:X,C130,'Planificación 2026-1'!F:F,"HUAURA",'Planificación 2026-1'!Y:Y,"VIRTUAL",'Planificación 2026-1'!I:I,"&gt;2")</f>
        <v>0</v>
      </c>
      <c r="EE130" s="32">
        <f>SUMIFS('Planificación 2026-1'!S:S,'Planificación 2026-1'!X:X,C130,'Planificación 2026-1'!F:F,"HUAURA",'Planificación 2026-1'!Y:Y,"&lt;&gt;VIRTUAL",'Planificación 2026-1'!I:I,"&gt;2")</f>
        <v>0</v>
      </c>
      <c r="EF130" s="32">
        <f>SUMIFS('Planificación 2026-1'!S:S,'Planificación 2026-1'!X:X,C130,'Planificación 2026-1'!F:F,"PRINCIPAL",'Planificación 2026-1'!Y:Y,"VIRTUAL",'Planificación 2026-1'!I:I,"&lt;3")</f>
        <v>0</v>
      </c>
      <c r="EG130" s="32">
        <f>SUMIFS('Planificación 2026-1'!S:S,'Planificación 2026-1'!X:X,C130,'Planificación 2026-1'!F:F,"PRINCIPAL",'Planificación 2026-1'!Y:Y,"&lt;&gt;VIRTUAL",'Planificación 2026-1'!I:I,"&lt;3")</f>
        <v>5</v>
      </c>
      <c r="EH130" s="32">
        <f>SUMIFS('Planificación 2026-1'!S:S,'Planificación 2026-1'!X:X,C130,'Planificación 2026-1'!F:F,"SUNAMPE",'Planificación 2026-1'!Y:Y,"VIRTUAL",'Planificación 2026-1'!I:I,"&lt;3")</f>
        <v>0</v>
      </c>
      <c r="EI130" s="32">
        <f>SUMIFS('Planificación 2026-1'!S:S,'Planificación 2026-1'!X:X,C130,'Planificación 2026-1'!F:F,"SUNAMPE",'Planificación 2026-1'!Y:Y,"&lt;&gt;VIRTUAL",'Planificación 2026-1'!I:I,"&lt;3")</f>
        <v>15</v>
      </c>
      <c r="EJ130" s="32">
        <f>SUMIFS('Planificación 2026-1'!S:S,'Planificación 2026-1'!X:X,C130,'Planificación 2026-1'!F:F,"FILIAL",'Planificación 2026-1'!Y:Y,"VIRTUAL",'Planificación 2026-1'!I:I,"&lt;3")</f>
        <v>0</v>
      </c>
      <c r="EK130" s="32">
        <f>SUMIFS('Planificación 2026-1'!S:S,'Planificación 2026-1'!X:X,C130,'Planificación 2026-1'!F:F,"FILIAL",'Planificación 2026-1'!Y:Y,"&lt;&gt;VIRTUAL",'Planificación 2026-1'!I:I,"&lt;3")</f>
        <v>0</v>
      </c>
      <c r="EL130" s="32">
        <f>SUMIFS('Planificación 2026-1'!S:S,'Planificación 2026-1'!X:X,C130,'Planificación 2026-1'!F:F,"PORUMA",'Planificación 2026-1'!Y:Y,"VIRTUAL",'Planificación 2026-1'!I:I,"&lt;3")</f>
        <v>0</v>
      </c>
      <c r="EM130" s="32">
        <f>SUMIFS('Planificación 2026-1'!S:S,'Planificación 2026-1'!X:X,C130,'Planificación 2026-1'!F:F,"PORUMA",'Planificación 2026-1'!Y:Y,"&lt;&gt;VIRTUAL",'Planificación 2026-1'!I:I,"&lt;3")</f>
        <v>0</v>
      </c>
      <c r="EN130" s="32">
        <f>SUMIFS('Planificación 2026-1'!S:S,'Planificación 2026-1'!X:X,C130,'Planificación 2026-1'!F:F,"HUAURA",'Planificación 2026-1'!Y:Y,"VIRTUAL",'Planificación 2026-1'!I:I,"&lt;3")</f>
        <v>0</v>
      </c>
      <c r="EO130" s="32">
        <f>SUMIFS('Planificación 2026-1'!S:S,'Planificación 2026-1'!X:X,C130,'Planificación 2026-1'!F:F,"HUAURA",'Planificación 2026-1'!Y:Y,"&lt;&gt;VIRTUAL",'Planificación 2026-1'!I:I,"&lt;3")</f>
        <v>0</v>
      </c>
      <c r="EP130" s="32">
        <f t="shared" si="32"/>
        <v>0</v>
      </c>
      <c r="EQ130" s="32">
        <f t="shared" si="36"/>
        <v>0</v>
      </c>
      <c r="ER130" s="32">
        <f t="shared" si="37"/>
        <v>0</v>
      </c>
      <c r="ES130" s="32">
        <f t="shared" si="38"/>
        <v>5</v>
      </c>
      <c r="ET130" s="32">
        <f t="shared" si="39"/>
        <v>15</v>
      </c>
      <c r="EU130" s="32">
        <f t="shared" si="40"/>
        <v>20</v>
      </c>
      <c r="EV130" s="32" t="b">
        <f>EXACT(EU130,E130)</f>
        <v>1</v>
      </c>
      <c r="EW130" s="32"/>
      <c r="EX130" s="32">
        <f t="shared" si="33"/>
        <v>0</v>
      </c>
      <c r="EY130" s="32">
        <f t="shared" si="34"/>
        <v>20</v>
      </c>
      <c r="EZ130" s="32" t="b">
        <f>EXACT(SUM(EX130:EY130),E130)</f>
        <v>1</v>
      </c>
      <c r="FA130" s="32" t="str">
        <f t="shared" si="35"/>
        <v/>
      </c>
      <c r="FB130" s="32" t="str">
        <f t="shared" si="45"/>
        <v>PRESENCIAL</v>
      </c>
    </row>
    <row r="131" spans="1:158">
      <c r="A131" s="33"/>
      <c r="B131" s="65">
        <v>128</v>
      </c>
      <c r="C131" s="32" t="s">
        <v>335</v>
      </c>
      <c r="D131" s="429">
        <v>15421738</v>
      </c>
      <c r="E131" s="62">
        <f>SUMIF('Planificación 2026-1'!X:X,C131,'Planificación 2026-1'!S:S)</f>
        <v>12</v>
      </c>
      <c r="F131" s="63" t="s">
        <v>203</v>
      </c>
      <c r="G131" s="454" t="s">
        <v>200</v>
      </c>
      <c r="H131" s="64" t="s">
        <v>181</v>
      </c>
      <c r="I131" s="64" t="s">
        <v>152</v>
      </c>
      <c r="J131" s="32" t="s">
        <v>181</v>
      </c>
      <c r="K131" s="32" t="s">
        <v>152</v>
      </c>
      <c r="L131" s="57" t="str">
        <f>IF(SUM(COUNTIFS('Planificación 2026-1'!F:F,"PRINCIPAL",'Planificación 2026-1'!X:X,C131,'Planificación 2026-1'!H:H,"AF"))&gt;0,"P01"," ")</f>
        <v xml:space="preserve"> </v>
      </c>
      <c r="M131" s="58" t="str">
        <f>IF(SUM(COUNTIFS('Planificación 2026-1'!F:F,"PRINCIPAL",'Planificación 2026-1'!X:X,C131,'Planificación 2026-1'!H:H,"EN"))&gt;0,"P02"," ")</f>
        <v xml:space="preserve"> </v>
      </c>
      <c r="N131" s="58" t="str">
        <f>IF(SUM(COUNTIFS('Planificación 2026-1'!F:F,"PRINCIPAL",'Planificación 2026-1'!X:X,C131,'Planificación 2026-1'!H:H,"IS"))&gt;0,"P03"," ")</f>
        <v xml:space="preserve"> </v>
      </c>
      <c r="O131" s="58" t="str">
        <f>IF(SUM(COUNTIFS('Planificación 2026-1'!F:F,"PRINCIPAL",'Planificación 2026-1'!X:X,C131,'Planificación 2026-1'!H:H,"PS"))&gt;0,"P04"," ")</f>
        <v>P04</v>
      </c>
      <c r="P131" s="58"/>
      <c r="Q131" s="58" t="str">
        <f>IF(SUM(COUNTIFS('Planificación 2026-1'!F:F,"PRINCIPAL",'Planificación 2026-1'!X:X,C131,'Planificación 2026-1'!H:H,"IN"))&gt;0,"P06"," ")</f>
        <v xml:space="preserve"> </v>
      </c>
      <c r="R131" s="58" t="str">
        <f>IF(SUM(COUNTIFS('Planificación 2026-1'!F:F,"PRINCIPAL",'Planificación 2026-1'!X:X,C131,'Planificación 2026-1'!H:H,"CA"))&gt;0,"P07"," ")</f>
        <v xml:space="preserve"> </v>
      </c>
      <c r="S131" s="58" t="str">
        <f>IF(SUM(COUNTIFS('Planificación 2026-1'!F:F,"PRINCIPAL",'Planificación 2026-1'!X:X,C131,'Planificación 2026-1'!H:H,"DE"))&gt;0,"P08"," ")</f>
        <v xml:space="preserve"> </v>
      </c>
      <c r="T131" s="58" t="str">
        <f>IF(SUM(COUNTIFS('Planificación 2026-1'!F:F,"PRINCIPAL",'Planificación 2026-1'!X:X,C131,'Planificación 2026-1'!H:H,"OB"))&gt;0,"P09"," ")</f>
        <v xml:space="preserve"> </v>
      </c>
      <c r="U131" s="58" t="str">
        <f>IF(SUM(COUNTIFS('Planificación 2026-1'!F:F,"PRINCIPAL",'Planificación 2026-1'!X:X,C131,'Planificación 2026-1'!H:H,"MH"))&gt;0,"P31"," ")</f>
        <v xml:space="preserve"> </v>
      </c>
      <c r="V131" s="58" t="str">
        <f>IF(SUM(COUNTIFS('Planificación 2026-1'!F:F,"PRINCIPAL",'Planificación 2026-1'!X:X,C131,'Planificación 2026-1'!H:H,"IC"))&gt;0,"P32"," ")</f>
        <v xml:space="preserve"> </v>
      </c>
      <c r="W131" s="58" t="str">
        <f>IF(SUM(COUNTIFS('Planificación 2026-1'!F:F,"PRINCIPAL",'Planificación 2026-1'!X:X,C131,'Planificación 2026-1'!H:H,"AR"))&gt;0,"P34"," ")</f>
        <v xml:space="preserve"> </v>
      </c>
      <c r="X131" s="58" t="str">
        <f>IF(SUM(COUNTIFS('Planificación 2026-1'!F:F,"PRINCIPAL",'Planificación 2026-1'!X:X,C131,'Planificación 2026-1'!H:H,"T1"))&gt;0,"P35"," ")</f>
        <v xml:space="preserve"> </v>
      </c>
      <c r="Y131" s="58" t="str">
        <f>IF(SUM(COUNTIFS('Planificación 2026-1'!F:F,"PRINCIPAL",'Planificación 2026-1'!X:X,C131,'Planificación 2026-1'!H:H,"T3"))&gt;0,"P36"," ")</f>
        <v xml:space="preserve"> </v>
      </c>
      <c r="Z131" s="58" t="str">
        <f>IF(SUM(COUNTIFS('Planificación 2026-1'!F:F,"PRINCIPAL",'Planificación 2026-1'!X:X,C131,'Planificación 2026-1'!H:H,"T2"))&gt;0,"P37"," ")</f>
        <v xml:space="preserve"> </v>
      </c>
      <c r="AA131" s="58" t="str">
        <f>IF(SUM(COUNTIFS('Planificación 2026-1'!F:F,"PRINCIPAL",'Planificación 2026-1'!X:X,C131,'Planificación 2026-1'!H:H,"AE"))&gt;0,"P38"," ")</f>
        <v xml:space="preserve"> </v>
      </c>
      <c r="AB131" s="58" t="str">
        <f>IF(SUM(COUNTIFS('Planificación 2026-1'!F:F,"PRINCIPAL",'Planificación 2026-1'!X:X,C131,'Planificación 2026-1'!H:H,"T4"))&gt;0,"P55"," ")</f>
        <v xml:space="preserve"> </v>
      </c>
      <c r="AC131" s="58" t="str">
        <f>IF(SUM(COUNTIFS('Planificación 2026-1'!F:F,"FILIAL",'Planificación 2026-1'!X:X,C131,'Planificación 2026-1'!H:H,"AF"))&gt;0," P01"," ")</f>
        <v xml:space="preserve"> </v>
      </c>
      <c r="AD131" s="58" t="str">
        <f>IF(SUM(COUNTIFS('Planificación 2026-1'!F:F,"FILIAL",'Planificación 2026-1'!X:X,C131,'Planificación 2026-1'!H:H,"EN"))&gt;0,"P02"," ")</f>
        <v xml:space="preserve"> </v>
      </c>
      <c r="AE131" s="58" t="str">
        <f>IF(SUM(COUNTIFS('Planificación 2026-1'!F:F,"FILIAL",'Planificación 2026-1'!X:X,C131,'Planificación 2026-1'!H:H,"IS"))&gt;0,"P03"," ")</f>
        <v xml:space="preserve"> </v>
      </c>
      <c r="AF131" s="58" t="str">
        <f>IF(SUM(COUNTIFS('Planificación 2026-1'!F:F,"FILIAL",'Planificación 2026-1'!X:X,C131,'Planificación 2026-1'!H:H,"PS"))&gt;0,"P04"," ")</f>
        <v xml:space="preserve"> </v>
      </c>
      <c r="AG131" s="58"/>
      <c r="AH131" s="58" t="str">
        <f>IF(SUM(COUNTIFS('Planificación 2026-1'!F:F,"FILIAL",'Planificación 2026-1'!X:X,C131,'Planificación 2026-1'!H:H,"IN"))&gt;0,"P06"," ")</f>
        <v xml:space="preserve"> </v>
      </c>
      <c r="AI131" s="58" t="str">
        <f>IF(SUM(COUNTIFS('Planificación 2026-1'!F:F,"FILIAL",'Planificación 2026-1'!X:X,C131,'Planificación 2026-1'!H:H,"CA"))&gt;0,"P07"," ")</f>
        <v xml:space="preserve"> </v>
      </c>
      <c r="AJ131" s="58" t="str">
        <f>IF(SUM(COUNTIFS('Planificación 2026-1'!F:F,"FILIAL",'Planificación 2026-1'!X:X,C131,'Planificación 2026-1'!H:H,"DE"))&gt;0,"P08"," ")</f>
        <v xml:space="preserve"> </v>
      </c>
      <c r="AK131" s="58" t="str">
        <f>IF(SUM(COUNTIFS('Planificación 2026-1'!F:F,"FILIAL",'Planificación 2026-1'!X:X,C131,'Planificación 2026-1'!H:H,"OB"))&gt;0,"P09"," ")</f>
        <v xml:space="preserve"> </v>
      </c>
      <c r="AL131" s="58" t="str">
        <f>IF(SUM(COUNTIFS('Planificación 2026-1'!F:F,"FILIAL",'Planificación 2026-1'!X:X,C131,'Planificación 2026-1'!H:H,"MH"))&gt;0,"P31"," ")</f>
        <v xml:space="preserve"> </v>
      </c>
      <c r="AM131" s="58" t="str">
        <f>IF(SUM(COUNTIFS('Planificación 2026-1'!F:F,"FILIAL",'Planificación 2026-1'!X:X,C131,'Planificación 2026-1'!H:H,"IC"))&gt;0,"P32"," ")</f>
        <v xml:space="preserve"> </v>
      </c>
      <c r="AN131" s="58" t="str">
        <f>IF(SUM(COUNTIFS('Planificación 2026-1'!F:F,"FILIAL",'Planificación 2026-1'!X:X,C131,'Planificación 2026-1'!H:H,"AR"))&gt;0,"P34"," ")</f>
        <v xml:space="preserve"> </v>
      </c>
      <c r="AO131" s="58" t="str">
        <f>IF(SUM(COUNTIFS('Planificación 2026-1'!F:F,"FILIAL",'Planificación 2026-1'!X:X,C131,'Planificación 2026-1'!H:H,"T1"))&gt;0,"P35"," ")</f>
        <v xml:space="preserve"> </v>
      </c>
      <c r="AP131" s="58" t="str">
        <f>IF(SUM(COUNTIFS('Planificación 2026-1'!F:F,"FILIAL",'Planificación 2026-1'!X:X,C131,'Planificación 2026-1'!H:H,"T3"))&gt;0,"P36"," ")</f>
        <v xml:space="preserve"> </v>
      </c>
      <c r="AQ131" s="58" t="str">
        <f>IF(SUM(COUNTIFS('Planificación 2026-1'!F:F,"FILIAL",'Planificación 2026-1'!X:X,C131,'Planificación 2026-1'!H:H,"T2"))&gt;0,"P37"," ")</f>
        <v xml:space="preserve"> </v>
      </c>
      <c r="AR131" s="58" t="str">
        <f>IF(SUM(COUNTIFS('Planificación 2026-1'!F:F,"FILIAL",'Planificación 2026-1'!X:X,C131,'Planificación 2026-1'!H:H,"AE"))&gt;0,"P38"," ")</f>
        <v xml:space="preserve"> </v>
      </c>
      <c r="AS131" s="58" t="str">
        <f>IF(SUM(COUNTIFS('Planificación 2026-1'!F:F,"FILIAL",'Planificación 2026-1'!X:X,C131,'Planificación 2026-1'!H:H,"T4"))&gt;0,"P55"," ")</f>
        <v xml:space="preserve"> </v>
      </c>
      <c r="AT131" s="58" t="str">
        <f>IF(SUM(COUNTIFS('Planificación 2026-1'!F:F,"SUNAMPE",'Planificación 2026-1'!X:X,C131,'Planificación 2026-1'!H:H,"AF"))&gt;0," P01"," ")</f>
        <v xml:space="preserve"> </v>
      </c>
      <c r="AU131" s="58" t="str">
        <f>IF(SUM(COUNTIFS('Planificación 2026-1'!F:F,"SUNAMPE",'Planificación 2026-1'!X:X,C131,'Planificación 2026-1'!H:H,"EN"))&gt;0,"P02"," ")</f>
        <v xml:space="preserve"> </v>
      </c>
      <c r="AV131" s="58" t="str">
        <f>IF(SUM(COUNTIFS('Planificación 2026-1'!F:F,"SUNAMPE",'Planificación 2026-1'!X:X,C131,'Planificación 2026-1'!H:H,"IS"))&gt;0,"P03"," ")</f>
        <v xml:space="preserve"> </v>
      </c>
      <c r="AW131" s="58" t="str">
        <f>IF(SUM(COUNTIFS('Planificación 2026-1'!F:F,"SUNAMPE",'Planificación 2026-1'!X:X,C131,'Planificación 2026-1'!H:H,"PS"))&gt;0,"P04"," ")</f>
        <v xml:space="preserve"> </v>
      </c>
      <c r="AX131" s="58"/>
      <c r="AY131" s="58" t="str">
        <f>IF(SUM(COUNTIFS('Planificación 2026-1'!F:F,"SUNAMPE",'Planificación 2026-1'!X:X,C131,'Planificación 2026-1'!H:H,"IN"))&gt;0,"P06"," ")</f>
        <v xml:space="preserve"> </v>
      </c>
      <c r="AZ131" s="58" t="str">
        <f>IF(SUM(COUNTIFS('Planificación 2026-1'!F:F,"SUNAMPE",'Planificación 2026-1'!X:X,C131,'Planificación 2026-1'!H:H,"CA"))&gt;0,"P07"," ")</f>
        <v xml:space="preserve"> </v>
      </c>
      <c r="BA131" s="58" t="str">
        <f>IF(SUM(COUNTIFS('Planificación 2026-1'!F:F,"SUNAMPE",'Planificación 2026-1'!X:X,C131,'Planificación 2026-1'!H:H,"DE"))&gt;0,"P08"," ")</f>
        <v xml:space="preserve"> </v>
      </c>
      <c r="BB131" s="58" t="str">
        <f>IF(SUM(COUNTIFS('Planificación 2026-1'!F:F,"SUNAMPE",'Planificación 2026-1'!X:X,C131,'Planificación 2026-1'!H:H,"OB"))&gt;0,"P09"," ")</f>
        <v xml:space="preserve"> </v>
      </c>
      <c r="BC131" s="58" t="str">
        <f>IF(SUM(COUNTIFS('Planificación 2026-1'!F:F,"SUNAMPE",'Planificación 2026-1'!X:X,C131,'Planificación 2026-1'!H:H,"MH"))&gt;0,"P31"," ")</f>
        <v xml:space="preserve"> </v>
      </c>
      <c r="BD131" s="58" t="str">
        <f>IF(SUM(COUNTIFS('Planificación 2026-1'!F:F,"SUNAMPE",'Planificación 2026-1'!X:X,C131,'Planificación 2026-1'!H:H,"IC"))&gt;0,"P32"," ")</f>
        <v xml:space="preserve"> </v>
      </c>
      <c r="BE131" s="58" t="str">
        <f>IF(SUM(COUNTIFS('Planificación 2026-1'!F:F,"SUNAMPE",'Planificación 2026-1'!X:X,C131,'Planificación 2026-1'!H:H,"AR"))&gt;0,"P34"," ")</f>
        <v xml:space="preserve"> </v>
      </c>
      <c r="BF131" s="58" t="str">
        <f>IF(SUM(COUNTIFS('Planificación 2026-1'!F:F,"SUNAMPE",'Planificación 2026-1'!X:X,C131,'Planificación 2026-1'!H:H,"T1"))&gt;0,"P35"," ")</f>
        <v xml:space="preserve"> </v>
      </c>
      <c r="BG131" s="58" t="str">
        <f>IF(SUM(COUNTIFS('Planificación 2026-1'!F:F,"SUNAMPE",'Planificación 2026-1'!X:X,C131,'Planificación 2026-1'!H:H,"T3"))&gt;0,"P36"," ")</f>
        <v xml:space="preserve"> </v>
      </c>
      <c r="BH131" s="58" t="str">
        <f>IF(SUM(COUNTIFS('Planificación 2026-1'!F:F,"SUNAMPE",'Planificación 2026-1'!X:X,C131,'Planificación 2026-1'!H:H,"T2"))&gt;0,"P37"," ")</f>
        <v xml:space="preserve"> </v>
      </c>
      <c r="BI131" s="58" t="str">
        <f>IF(SUM(COUNTIFS('Planificación 2026-1'!F:F,"SUNAMPE",'Planificación 2026-1'!X:X,C131,'Planificación 2026-1'!H:H,"AE"))&gt;0,"P38"," ")</f>
        <v xml:space="preserve"> </v>
      </c>
      <c r="BJ131" s="58" t="str">
        <f>IF(SUM(COUNTIFS('Planificación 2026-1'!F:F,"SUNAMPE",'Planificación 2026-1'!X:X,C131,'Planificación 2026-1'!H:H,"T4"))&gt;0,"P55"," ")</f>
        <v xml:space="preserve"> </v>
      </c>
      <c r="BK131" s="58" t="str">
        <f>IF(SUM(COUNTIFS('Planificación 2026-1'!F:F,"HUAURA",'Planificación 2026-1'!X:X,C131,'Planificación 2026-1'!H:H,"AF"))&gt;0," P01"," ")</f>
        <v xml:space="preserve"> </v>
      </c>
      <c r="BL131" s="58" t="str">
        <f>IF(SUM(COUNTIFS('Planificación 2026-1'!F:F,"HUAURA",'Planificación 2026-1'!X:X,C131,'Planificación 2026-1'!H:H,"EN"))&gt;0,"P02"," ")</f>
        <v xml:space="preserve"> </v>
      </c>
      <c r="BM131" s="58" t="str">
        <f>IF(SUM(COUNTIFS('Planificación 2026-1'!F:F,"HUAURA",'Planificación 2026-1'!X:X,C131,'Planificación 2026-1'!H:H,"IS"))&gt;0,"P03"," ")</f>
        <v xml:space="preserve"> </v>
      </c>
      <c r="BN131" s="58" t="str">
        <f>IF(SUM(COUNTIFS('Planificación 2026-1'!F:F,"HUAURA",'Planificación 2026-1'!X:X,C131,'Planificación 2026-1'!H:H,"PS"))&gt;0,"P04"," ")</f>
        <v xml:space="preserve"> </v>
      </c>
      <c r="BO131" s="58"/>
      <c r="BP131" s="58" t="str">
        <f>IF(SUM(COUNTIFS('Planificación 2026-1'!F:F,"HUAURA",'Planificación 2026-1'!X:X,C131,'Planificación 2026-1'!H:H,"IN"))&gt;0,"P06"," ")</f>
        <v xml:space="preserve"> </v>
      </c>
      <c r="BQ131" s="58" t="str">
        <f>IF(SUM(COUNTIFS('Planificación 2026-1'!F:F,"HUAURA",'Planificación 2026-1'!X:X,C131,'Planificación 2026-1'!H:H,"CA"))&gt;0,"P07"," ")</f>
        <v xml:space="preserve"> </v>
      </c>
      <c r="BR131" s="58" t="str">
        <f>IF(SUM(COUNTIFS('Planificación 2026-1'!F:F,"HUAURA",'Planificación 2026-1'!X:X,C131,'Planificación 2026-1'!H:H,"DE"))&gt;0,"P08"," ")</f>
        <v xml:space="preserve"> </v>
      </c>
      <c r="BS131" s="58" t="str">
        <f>IF(SUM(COUNTIFS('Planificación 2026-1'!F:F,"HUAURA",'Planificación 2026-1'!X:X,C131,'Planificación 2026-1'!H:H,"OB"))&gt;0,"P09"," ")</f>
        <v xml:space="preserve"> </v>
      </c>
      <c r="BT131" s="58" t="str">
        <f>IF(SUM(COUNTIFS('Planificación 2026-1'!F:F,"HUAURA",'Planificación 2026-1'!X:X,C131,'Planificación 2026-1'!H:H,"MH"))&gt;0,"P31"," ")</f>
        <v xml:space="preserve"> </v>
      </c>
      <c r="BU131" s="58" t="str">
        <f>IF(SUM(COUNTIFS('Planificación 2026-1'!F:F,"HUAURA",'Planificación 2026-1'!X:X,C131,'Planificación 2026-1'!H:H,"IC"))&gt;0,"P32"," ")</f>
        <v xml:space="preserve"> </v>
      </c>
      <c r="BV131" s="58" t="str">
        <f>IF(SUM(COUNTIFS('Planificación 2026-1'!F:F,"HUAURA",'Planificación 2026-1'!X:X,C131,'Planificación 2026-1'!H:H,"AR"))&gt;0,"P34"," ")</f>
        <v xml:space="preserve"> </v>
      </c>
      <c r="BW131" s="58" t="str">
        <f>IF(SUM(COUNTIFS('Planificación 2026-1'!F:F,"HUAURA",'Planificación 2026-1'!X:X,C131,'Planificación 2026-1'!H:H,"T1"))&gt;0,"P35"," ")</f>
        <v xml:space="preserve"> </v>
      </c>
      <c r="BX131" s="58" t="str">
        <f>IF(SUM(COUNTIFS('Planificación 2026-1'!F:F,"HUAURA",'Planificación 2026-1'!X:X,C131,'Planificación 2026-1'!H:H,"T3"))&gt;0,"P36"," ")</f>
        <v xml:space="preserve"> </v>
      </c>
      <c r="BY131" s="58" t="str">
        <f>IF(SUM(COUNTIFS('Planificación 2026-1'!F:F,"HUAURA",'Planificación 2026-1'!X:X,C131,'Planificación 2026-1'!H:H,"T2"))&gt;0,"P37"," ")</f>
        <v xml:space="preserve"> </v>
      </c>
      <c r="BZ131" s="58" t="str">
        <f>IF(SUM(COUNTIFS('Planificación 2026-1'!F:F,"HUAURA",'Planificación 2026-1'!X:X,C131,'Planificación 2026-1'!H:H,"AE"))&gt;0,"P38"," ")</f>
        <v xml:space="preserve"> </v>
      </c>
      <c r="CA131" s="58" t="str">
        <f>IF(SUM(COUNTIFS('Planificación 2026-1'!F:F,"HUAURA",'Planificación 2026-1'!X:X,C131,'Planificación 2026-1'!H:H,"T4"))&gt;0,"P55"," ")</f>
        <v xml:space="preserve"> </v>
      </c>
      <c r="CB131" s="59">
        <f>SUMIFS('Planificación 2026-1'!S:S,'Planificación 2026-1'!X:X,C131,'Planificación 2026-1'!H:H,"AF",'Planificación 2026-1'!I:I,"&gt;2")</f>
        <v>0</v>
      </c>
      <c r="CC131" s="59">
        <f>SUMIFS('Planificación 2026-1'!S:S,'Planificación 2026-1'!X:X,C131,'Planificación 2026-1'!H:H,"EN",'Planificación 2026-1'!I:I,"&gt;2")</f>
        <v>0</v>
      </c>
      <c r="CD131" s="59">
        <f>SUMIFS('Planificación 2026-1'!S:S,'Planificación 2026-1'!X:X,C131,'Planificación 2026-1'!H:H,"IS",'Planificación 2026-1'!I:I,"&gt;2")</f>
        <v>0</v>
      </c>
      <c r="CE131" s="59">
        <f>SUMIFS('Planificación 2026-1'!S:S,'Planificación 2026-1'!X:X,C131,'Planificación 2026-1'!H:H,"PS",'Planificación 2026-1'!I:I,"&gt;2")</f>
        <v>12</v>
      </c>
      <c r="CF131" s="59">
        <f>SUMIFS('Planificación 2026-1'!S:S,'Planificación 2026-1'!X:X,C131,'Planificación 2026-1'!H:H,"IN",'Planificación 2026-1'!I:I,"&gt;2")</f>
        <v>0</v>
      </c>
      <c r="CG131" s="59">
        <f>SUMIFS('Planificación 2026-1'!S:S,'Planificación 2026-1'!X:X,C131,'Planificación 2026-1'!H:H,"CA",'Planificación 2026-1'!I:I,"&gt;2")</f>
        <v>0</v>
      </c>
      <c r="CH131" s="59">
        <f>SUMIFS('Planificación 2026-1'!S:S,'Planificación 2026-1'!X:X,C131,'Planificación 2026-1'!H:H,"DE",'Planificación 2026-1'!I:I,"&gt;2")</f>
        <v>0</v>
      </c>
      <c r="CI131" s="59">
        <f>SUMIFS('Planificación 2026-1'!S:S,'Planificación 2026-1'!X:X,C131,'Planificación 2026-1'!H:H,"OB",'Planificación 2026-1'!I:I,"&gt;2")</f>
        <v>0</v>
      </c>
      <c r="CJ131" s="59">
        <f>SUMIFS('Planificación 2026-1'!S:S,'Planificación 2026-1'!X:X,C131,'Planificación 2026-1'!H:H,"MH",'Planificación 2026-1'!I:I,"&gt;2")</f>
        <v>0</v>
      </c>
      <c r="CK131" s="59">
        <f>SUMIFS('Planificación 2026-1'!S:S,'Planificación 2026-1'!X:X,C131,'Planificación 2026-1'!H:H,"IC",'Planificación 2026-1'!I:I,"&gt;2")</f>
        <v>0</v>
      </c>
      <c r="CL131" s="59">
        <f>SUMIFS('Planificación 2026-1'!S:S,'Planificación 2026-1'!X:X,C131,'Planificación 2026-1'!H:H,"AR",'Planificación 2026-1'!I:I,"&gt;2")</f>
        <v>0</v>
      </c>
      <c r="CM131" s="59">
        <f>SUMIFS('Planificación 2026-1'!S:S,'Planificación 2026-1'!X:X,C131,'Planificación 2026-1'!H:H,"AE",'Planificación 2026-1'!I:I,"&gt;2")</f>
        <v>0</v>
      </c>
      <c r="CN131" s="59">
        <f>SUMIFS('Planificación 2026-1'!S:S,'Planificación 2026-1'!X:X,C131,'Planificación 2026-1'!H:H,"T1",'Planificación 2026-1'!I:I,"&gt;2")</f>
        <v>0</v>
      </c>
      <c r="CO131" s="59">
        <f>SUMIFS('Planificación 2026-1'!S:S,'Planificación 2026-1'!X:X,C131,'Planificación 2026-1'!H:H,"T3",'Planificación 2026-1'!I:I,"&gt;2")</f>
        <v>0</v>
      </c>
      <c r="CP131" s="59">
        <f>SUMIFS('Planificación 2026-1'!S:S,'Planificación 2026-1'!X:X,C131,'Planificación 2026-1'!H:H,"T2",'Planificación 2026-1'!I:I,"&gt;2")</f>
        <v>0</v>
      </c>
      <c r="CQ131" s="59">
        <f>SUMIFS('Planificación 2026-1'!S:S,'Planificación 2026-1'!X:X,C131,'Planificación 2026-1'!H:H,"T4",'Planificación 2026-1'!I:I,"&gt;2")</f>
        <v>0</v>
      </c>
      <c r="CR131" s="59">
        <f>SUMIFS('Planificación 2026-1'!S:S,'Planificación 2026-1'!X:X,C131,'Planificación 2026-1'!H:H,"AF",'Planificación 2026-1'!I:I,"&lt;3")</f>
        <v>0</v>
      </c>
      <c r="CS131" s="59">
        <f>SUMIFS('Planificación 2026-1'!S:S,'Planificación 2026-1'!X:X,C131,'Planificación 2026-1'!H:H,"EN",'Planificación 2026-1'!I:I,"&lt;3")</f>
        <v>0</v>
      </c>
      <c r="CT131" s="59">
        <f>SUMIFS('Planificación 2026-1'!S:S,'Planificación 2026-1'!X:X,C131,'Planificación 2026-1'!H:H,"IS",'Planificación 2026-1'!I:I,"&lt;3")</f>
        <v>0</v>
      </c>
      <c r="CU131" s="59">
        <f>SUMIFS('Planificación 2026-1'!S:S,'Planificación 2026-1'!X:X,C131,'Planificación 2026-1'!H:H,"PS",'Planificación 2026-1'!I:I,"&lt;3")</f>
        <v>0</v>
      </c>
      <c r="CV131" s="59">
        <f>SUMIFS('Planificación 2026-1'!S:S,'Planificación 2026-1'!X:X,C131,'Planificación 2026-1'!H:H,"IN",'Planificación 2026-1'!I:I,"&lt;3")</f>
        <v>0</v>
      </c>
      <c r="CW131" s="59">
        <f>SUMIFS('Planificación 2026-1'!S:S,'Planificación 2026-1'!X:X,C131,'Planificación 2026-1'!H:H,"CA",'Planificación 2026-1'!I:I,"&lt;3")</f>
        <v>0</v>
      </c>
      <c r="CX131" s="59">
        <f>SUMIFS('Planificación 2026-1'!S:S,'Planificación 2026-1'!X:X,C131,'Planificación 2026-1'!H:H,"DE",'Planificación 2026-1'!I:I,"&lt;3")</f>
        <v>0</v>
      </c>
      <c r="CY131" s="59">
        <f>SUMIFS('Planificación 2026-1'!S:S,'Planificación 2026-1'!X:X,C131,'Planificación 2026-1'!H:H,"OB",'Planificación 2026-1'!I:I,"&lt;3")</f>
        <v>0</v>
      </c>
      <c r="CZ131" s="59">
        <f>SUMIFS('Planificación 2026-1'!S:S,'Planificación 2026-1'!X:X,C131,'Planificación 2026-1'!H:H,"MH",'Planificación 2026-1'!I:I,"&lt;3")</f>
        <v>0</v>
      </c>
      <c r="DA131" s="59">
        <f>SUMIFS('Planificación 2026-1'!S:S,'Planificación 2026-1'!X:X,C131,'Planificación 2026-1'!H:H,"IC",'Planificación 2026-1'!I:I,"&lt;3")</f>
        <v>0</v>
      </c>
      <c r="DB131" s="59">
        <f>SUMIFS('Planificación 2026-1'!S:S,'Planificación 2026-1'!X:X,C131,'Planificación 2026-1'!H:H,"AR",'Planificación 2026-1'!I:I,"&lt;3")</f>
        <v>0</v>
      </c>
      <c r="DC131" s="59">
        <f>SUMIFS('Planificación 2026-1'!S:S,'Planificación 2026-1'!X:X,C131,'Planificación 2026-1'!H:H,"AE",'Planificación 2026-1'!I:I,"&lt;3")</f>
        <v>0</v>
      </c>
      <c r="DD131" s="59">
        <f>SUMIFS('Planificación 2026-1'!S:S,'Planificación 2026-1'!X:X,C131,'Planificación 2026-1'!H:H,"T1",'Planificación 2026-1'!I:I,"&lt;3")</f>
        <v>0</v>
      </c>
      <c r="DE131" s="59">
        <f>SUMIFS('Planificación 2026-1'!S:S,'Planificación 2026-1'!X:X,C131,'Planificación 2026-1'!H:H,"T3",'Planificación 2026-1'!I:I,"&lt;3")</f>
        <v>0</v>
      </c>
      <c r="DF131" s="59">
        <f>SUMIFS('Planificación 2026-1'!S:S,'Planificación 2026-1'!X:X,C131,'Planificación 2026-1'!H:H,"T2",'Planificación 2026-1'!I:I,"&lt;3")</f>
        <v>0</v>
      </c>
      <c r="DG131" s="59">
        <f>SUMIFS('Planificación 2026-1'!S:S,'Planificación 2026-1'!X:X,C131,'Planificación 2026-1'!H:H,"T4",'Planificación 2026-1'!I:I,"&lt;3")</f>
        <v>0</v>
      </c>
      <c r="DH131" s="58" t="str">
        <f t="shared" si="41"/>
        <v>P04</v>
      </c>
      <c r="DI131" s="27">
        <f>IF(C131="","",SUMIFS('Planificación 2026-1'!S:S,'Planificación 2026-1'!X:X,C131,'Planificación 2026-1'!F:F,"PRINCIPAL",'Planificación 2026-1'!Y:Y,"VIRTUAL"))</f>
        <v>8</v>
      </c>
      <c r="DJ131" s="27">
        <f>IF(C131="","",SUMIFS('Planificación 2026-1'!S:S,'Planificación 2026-1'!X:X,C131,'Planificación 2026-1'!F:F,"PRINCIPAL",'Planificación 2026-1'!Y:Y,"PRESENCIAL"))</f>
        <v>4</v>
      </c>
      <c r="DK131" s="27">
        <f>IF(C131="","",SUMIFS('Planificación 2026-1'!S:S,'Planificación 2026-1'!X:X,C131,'Planificación 2026-1'!F:F,"PRINCIPAL",'Planificación 2026-1'!Y:Y,"HIBRIDO PRESENCIAL"))</f>
        <v>0</v>
      </c>
      <c r="DL131" s="58" t="str">
        <f t="shared" si="42"/>
        <v/>
      </c>
      <c r="DM131" s="58">
        <f>IF(C131="","",SUMIFS('Planificación 2026-1'!S:S,'Planificación 2026-1'!X:X,C131,'Planificación 2026-1'!F:F,"FILIAL",'Planificación 2026-1'!Y:Y,"VIRTUAL"))</f>
        <v>0</v>
      </c>
      <c r="DN131" s="60">
        <f>IF(C131="","",SUMIFS('Planificación 2026-1'!S:S,'Planificación 2026-1'!X:X,C131,'Planificación 2026-1'!F:F,"FILIAL",'Planificación 2026-1'!Y:Y,"PRESENCIAL"))</f>
        <v>0</v>
      </c>
      <c r="DO131" s="29">
        <f>IF(C131="","",SUMIFS('Planificación 2026-1'!S:S,'Planificación 2026-1'!X:X,C131,'Planificación 2026-1'!F:F,"FILIAL",'Planificación 2026-1'!Y:Y,"HIBRIDO PRESENCIAL"))</f>
        <v>0</v>
      </c>
      <c r="DP131" s="61" t="str">
        <f t="shared" si="43"/>
        <v/>
      </c>
      <c r="DQ131" s="58">
        <f>IF(C131="","",SUMIFS('Planificación 2026-1'!S:S,'Planificación 2026-1'!X:X,C131,'Planificación 2026-1'!F:F,"SUNAMPE",'Planificación 2026-1'!Y:Y,"VIRTUAL"))</f>
        <v>0</v>
      </c>
      <c r="DR131" s="29">
        <f>IF(C131="","",SUMIFS('Planificación 2026-1'!S:S,'Planificación 2026-1'!X:X,C131,'Planificación 2026-1'!F:F,"SUNAMPE",'Planificación 2026-1'!Y:Y,"PRESENCIAL"))</f>
        <v>0</v>
      </c>
      <c r="DS131" s="61" t="str">
        <f t="shared" si="44"/>
        <v/>
      </c>
      <c r="DT131" s="58">
        <f>IF(C131="","",SUMIFS('Planificación 2026-1'!S:S,'Planificación 2026-1'!X:X,C131,'Planificación 2026-1'!F:F,"HUAURA",'Planificación 2026-1'!Y:Y,"VIRTUAL"))</f>
        <v>0</v>
      </c>
      <c r="DU131" s="29">
        <f>IF(C131="","",SUMIFS('Planificación 2026-1'!S:S,'Planificación 2026-1'!X:X,C131,'Planificación 2026-1'!F:F,"HUAURA",'Planificación 2026-1'!Y:Y,"PRESENCIAL"))</f>
        <v>0</v>
      </c>
      <c r="DV131" s="32">
        <f>SUMIFS('Planificación 2026-1'!S:S,'Planificación 2026-1'!X:X,C131,'Planificación 2026-1'!F:F,"PRINCIPAL",'Planificación 2026-1'!Y:Y,"VIRTUAL",'Planificación 2026-1'!I:I,"&gt;2")</f>
        <v>8</v>
      </c>
      <c r="DW131" s="32">
        <f>SUMIFS('Planificación 2026-1'!S:S,'Planificación 2026-1'!X:X,C131,'Planificación 2026-1'!F:F,"PRINCIPAL",'Planificación 2026-1'!Y:Y,"&lt;&gt;VIRTUAL",'Planificación 2026-1'!I:I,"&gt;2")</f>
        <v>4</v>
      </c>
      <c r="DX131" s="32">
        <f>SUMIFS('Planificación 2026-1'!S:S,'Planificación 2026-1'!X:X,C131,'Planificación 2026-1'!F:F,"SUNAMPE",'Planificación 2026-1'!Y:Y,"VIRTUAL",'Planificación 2026-1'!I:I,"&gt;2")</f>
        <v>0</v>
      </c>
      <c r="DY131" s="32">
        <f>SUMIFS('Planificación 2026-1'!S:S,'Planificación 2026-1'!X:X,C131,'Planificación 2026-1'!F:F,"SUNAMPE",'Planificación 2026-1'!Y:Y,"&lt;&gt;VIRTUAL",'Planificación 2026-1'!I:I,"&gt;2")</f>
        <v>0</v>
      </c>
      <c r="DZ131" s="32">
        <f>SUMIFS('Planificación 2026-1'!S:S,'Planificación 2026-1'!X:X,C131,'Planificación 2026-1'!F:F,"FILIAL",'Planificación 2026-1'!Y:Y,"VIRTUAL",'Planificación 2026-1'!I:I,"&gt;2")</f>
        <v>0</v>
      </c>
      <c r="EA131" s="32">
        <f>SUMIFS('Planificación 2026-1'!S:S,'Planificación 2026-1'!X:X,C131,'Planificación 2026-1'!F:F,"FILIAL",'Planificación 2026-1'!Y:Y,"&lt;&gt;VIRTUAL",'Planificación 2026-1'!I:I,"&gt;2")</f>
        <v>0</v>
      </c>
      <c r="EB131" s="32">
        <f>SUMIFS('Planificación 2026-1'!S:S,'Planificación 2026-1'!X:X,C131,'Planificación 2026-1'!F:F,"PORUMA",'Planificación 2026-1'!Y:Y,"VIRTUAL",'Planificación 2026-1'!I:I,"&gt;2")</f>
        <v>0</v>
      </c>
      <c r="EC131" s="32">
        <f>SUMIFS('Planificación 2026-1'!S:S,'Planificación 2026-1'!X:X,C131,'Planificación 2026-1'!F:F,"PORUMA",'Planificación 2026-1'!Y:Y,"&lt;&gt;VIRTUAL",'Planificación 2026-1'!I:I,"&gt;2")</f>
        <v>0</v>
      </c>
      <c r="ED131" s="32">
        <f>SUMIFS('Planificación 2026-1'!S:S,'Planificación 2026-1'!X:X,C131,'Planificación 2026-1'!F:F,"HUAURA",'Planificación 2026-1'!Y:Y,"VIRTUAL",'Planificación 2026-1'!I:I,"&gt;2")</f>
        <v>0</v>
      </c>
      <c r="EE131" s="32">
        <f>SUMIFS('Planificación 2026-1'!S:S,'Planificación 2026-1'!X:X,C131,'Planificación 2026-1'!F:F,"HUAURA",'Planificación 2026-1'!Y:Y,"&lt;&gt;VIRTUAL",'Planificación 2026-1'!I:I,"&gt;2")</f>
        <v>0</v>
      </c>
      <c r="EF131" s="32">
        <f>SUMIFS('Planificación 2026-1'!S:S,'Planificación 2026-1'!X:X,C131,'Planificación 2026-1'!F:F,"PRINCIPAL",'Planificación 2026-1'!Y:Y,"VIRTUAL",'Planificación 2026-1'!I:I,"&lt;3")</f>
        <v>0</v>
      </c>
      <c r="EG131" s="32">
        <f>SUMIFS('Planificación 2026-1'!S:S,'Planificación 2026-1'!X:X,C131,'Planificación 2026-1'!F:F,"PRINCIPAL",'Planificación 2026-1'!Y:Y,"&lt;&gt;VIRTUAL",'Planificación 2026-1'!I:I,"&lt;3")</f>
        <v>0</v>
      </c>
      <c r="EH131" s="32">
        <f>SUMIFS('Planificación 2026-1'!S:S,'Planificación 2026-1'!X:X,C131,'Planificación 2026-1'!F:F,"SUNAMPE",'Planificación 2026-1'!Y:Y,"VIRTUAL",'Planificación 2026-1'!I:I,"&lt;3")</f>
        <v>0</v>
      </c>
      <c r="EI131" s="32">
        <f>SUMIFS('Planificación 2026-1'!S:S,'Planificación 2026-1'!X:X,C131,'Planificación 2026-1'!F:F,"SUNAMPE",'Planificación 2026-1'!Y:Y,"&lt;&gt;VIRTUAL",'Planificación 2026-1'!I:I,"&lt;3")</f>
        <v>0</v>
      </c>
      <c r="EJ131" s="32">
        <f>SUMIFS('Planificación 2026-1'!S:S,'Planificación 2026-1'!X:X,C131,'Planificación 2026-1'!F:F,"FILIAL",'Planificación 2026-1'!Y:Y,"VIRTUAL",'Planificación 2026-1'!I:I,"&lt;3")</f>
        <v>0</v>
      </c>
      <c r="EK131" s="32">
        <f>SUMIFS('Planificación 2026-1'!S:S,'Planificación 2026-1'!X:X,C131,'Planificación 2026-1'!F:F,"FILIAL",'Planificación 2026-1'!Y:Y,"&lt;&gt;VIRTUAL",'Planificación 2026-1'!I:I,"&lt;3")</f>
        <v>0</v>
      </c>
      <c r="EL131" s="32">
        <f>SUMIFS('Planificación 2026-1'!S:S,'Planificación 2026-1'!X:X,C131,'Planificación 2026-1'!F:F,"PORUMA",'Planificación 2026-1'!Y:Y,"VIRTUAL",'Planificación 2026-1'!I:I,"&lt;3")</f>
        <v>0</v>
      </c>
      <c r="EM131" s="32">
        <f>SUMIFS('Planificación 2026-1'!S:S,'Planificación 2026-1'!X:X,C131,'Planificación 2026-1'!F:F,"PORUMA",'Planificación 2026-1'!Y:Y,"&lt;&gt;VIRTUAL",'Planificación 2026-1'!I:I,"&lt;3")</f>
        <v>0</v>
      </c>
      <c r="EN131" s="32">
        <f>SUMIFS('Planificación 2026-1'!S:S,'Planificación 2026-1'!X:X,C131,'Planificación 2026-1'!F:F,"HUAURA",'Planificación 2026-1'!Y:Y,"VIRTUAL",'Planificación 2026-1'!I:I,"&lt;3")</f>
        <v>0</v>
      </c>
      <c r="EO131" s="32">
        <f>SUMIFS('Planificación 2026-1'!S:S,'Planificación 2026-1'!X:X,C131,'Planificación 2026-1'!F:F,"HUAURA",'Planificación 2026-1'!Y:Y,"&lt;&gt;VIRTUAL",'Planificación 2026-1'!I:I,"&lt;3")</f>
        <v>0</v>
      </c>
      <c r="EP131" s="32">
        <f t="shared" si="32"/>
        <v>0</v>
      </c>
      <c r="EQ131" s="32">
        <f t="shared" si="36"/>
        <v>0</v>
      </c>
      <c r="ER131" s="32">
        <f t="shared" si="37"/>
        <v>0</v>
      </c>
      <c r="ES131" s="32">
        <f t="shared" si="38"/>
        <v>12</v>
      </c>
      <c r="ET131" s="32">
        <f t="shared" si="39"/>
        <v>0</v>
      </c>
      <c r="EU131" s="32">
        <f t="shared" si="40"/>
        <v>12</v>
      </c>
      <c r="EV131" s="32" t="b">
        <f>EXACT(EU131,E131)</f>
        <v>1</v>
      </c>
      <c r="EW131" s="32"/>
      <c r="EX131" s="32">
        <f t="shared" si="33"/>
        <v>8</v>
      </c>
      <c r="EY131" s="32">
        <f t="shared" si="34"/>
        <v>4</v>
      </c>
      <c r="EZ131" s="32" t="b">
        <f>EXACT(SUM(EX131:EY131),E131)</f>
        <v>1</v>
      </c>
      <c r="FA131" s="32" t="str">
        <f t="shared" si="35"/>
        <v>SEDE</v>
      </c>
      <c r="FB131" s="32" t="str">
        <f t="shared" si="45"/>
        <v>MAS VIRTUAL</v>
      </c>
    </row>
    <row r="132" spans="1:158">
      <c r="A132" s="33"/>
      <c r="B132" s="66">
        <v>129</v>
      </c>
      <c r="C132" s="32" t="s">
        <v>336</v>
      </c>
      <c r="D132" s="429">
        <v>21867757</v>
      </c>
      <c r="E132" s="62">
        <f>SUMIF('Planificación 2026-1'!X:X,C132,'Planificación 2026-1'!S:S)</f>
        <v>30</v>
      </c>
      <c r="F132" s="63" t="s">
        <v>199</v>
      </c>
      <c r="G132" s="454" t="s">
        <v>200</v>
      </c>
      <c r="H132" s="64" t="s">
        <v>181</v>
      </c>
      <c r="I132" s="64" t="s">
        <v>150</v>
      </c>
      <c r="J132" s="32" t="s">
        <v>181</v>
      </c>
      <c r="K132" s="32" t="s">
        <v>150</v>
      </c>
      <c r="L132" s="57" t="str">
        <f>IF(SUM(COUNTIFS('Planificación 2026-1'!F:F,"PRINCIPAL",'Planificación 2026-1'!X:X,C132,'Planificación 2026-1'!H:H,"AF"))&gt;0,"P01"," ")</f>
        <v xml:space="preserve"> </v>
      </c>
      <c r="M132" s="58" t="str">
        <f>IF(SUM(COUNTIFS('Planificación 2026-1'!F:F,"PRINCIPAL",'Planificación 2026-1'!X:X,C132,'Planificación 2026-1'!H:H,"EN"))&gt;0,"P02"," ")</f>
        <v>P02</v>
      </c>
      <c r="N132" s="58" t="str">
        <f>IF(SUM(COUNTIFS('Planificación 2026-1'!F:F,"PRINCIPAL",'Planificación 2026-1'!X:X,C132,'Planificación 2026-1'!H:H,"IS"))&gt;0,"P03"," ")</f>
        <v xml:space="preserve"> </v>
      </c>
      <c r="O132" s="58" t="str">
        <f>IF(SUM(COUNTIFS('Planificación 2026-1'!F:F,"PRINCIPAL",'Planificación 2026-1'!X:X,C132,'Planificación 2026-1'!H:H,"PS"))&gt;0,"P04"," ")</f>
        <v xml:space="preserve"> </v>
      </c>
      <c r="P132" s="58"/>
      <c r="Q132" s="58" t="str">
        <f>IF(SUM(COUNTIFS('Planificación 2026-1'!F:F,"PRINCIPAL",'Planificación 2026-1'!X:X,C132,'Planificación 2026-1'!H:H,"IN"))&gt;0,"P06"," ")</f>
        <v xml:space="preserve"> </v>
      </c>
      <c r="R132" s="58" t="str">
        <f>IF(SUM(COUNTIFS('Planificación 2026-1'!F:F,"PRINCIPAL",'Planificación 2026-1'!X:X,C132,'Planificación 2026-1'!H:H,"CA"))&gt;0,"P07"," ")</f>
        <v xml:space="preserve"> </v>
      </c>
      <c r="S132" s="58" t="str">
        <f>IF(SUM(COUNTIFS('Planificación 2026-1'!F:F,"PRINCIPAL",'Planificación 2026-1'!X:X,C132,'Planificación 2026-1'!H:H,"DE"))&gt;0,"P08"," ")</f>
        <v xml:space="preserve"> </v>
      </c>
      <c r="T132" s="58" t="str">
        <f>IF(SUM(COUNTIFS('Planificación 2026-1'!F:F,"PRINCIPAL",'Planificación 2026-1'!X:X,C132,'Planificación 2026-1'!H:H,"OB"))&gt;0,"P09"," ")</f>
        <v xml:space="preserve"> </v>
      </c>
      <c r="U132" s="58" t="str">
        <f>IF(SUM(COUNTIFS('Planificación 2026-1'!F:F,"PRINCIPAL",'Planificación 2026-1'!X:X,C132,'Planificación 2026-1'!H:H,"MH"))&gt;0,"P31"," ")</f>
        <v xml:space="preserve"> </v>
      </c>
      <c r="V132" s="58" t="str">
        <f>IF(SUM(COUNTIFS('Planificación 2026-1'!F:F,"PRINCIPAL",'Planificación 2026-1'!X:X,C132,'Planificación 2026-1'!H:H,"IC"))&gt;0,"P32"," ")</f>
        <v xml:space="preserve"> </v>
      </c>
      <c r="W132" s="58" t="str">
        <f>IF(SUM(COUNTIFS('Planificación 2026-1'!F:F,"PRINCIPAL",'Planificación 2026-1'!X:X,C132,'Planificación 2026-1'!H:H,"AR"))&gt;0,"P34"," ")</f>
        <v xml:space="preserve"> </v>
      </c>
      <c r="X132" s="58" t="str">
        <f>IF(SUM(COUNTIFS('Planificación 2026-1'!F:F,"PRINCIPAL",'Planificación 2026-1'!X:X,C132,'Planificación 2026-1'!H:H,"T1"))&gt;0,"P35"," ")</f>
        <v xml:space="preserve"> </v>
      </c>
      <c r="Y132" s="58" t="str">
        <f>IF(SUM(COUNTIFS('Planificación 2026-1'!F:F,"PRINCIPAL",'Planificación 2026-1'!X:X,C132,'Planificación 2026-1'!H:H,"T3"))&gt;0,"P36"," ")</f>
        <v xml:space="preserve"> </v>
      </c>
      <c r="Z132" s="58" t="str">
        <f>IF(SUM(COUNTIFS('Planificación 2026-1'!F:F,"PRINCIPAL",'Planificación 2026-1'!X:X,C132,'Planificación 2026-1'!H:H,"T2"))&gt;0,"P37"," ")</f>
        <v xml:space="preserve"> </v>
      </c>
      <c r="AA132" s="58" t="str">
        <f>IF(SUM(COUNTIFS('Planificación 2026-1'!F:F,"PRINCIPAL",'Planificación 2026-1'!X:X,C132,'Planificación 2026-1'!H:H,"AE"))&gt;0,"P38"," ")</f>
        <v xml:space="preserve"> </v>
      </c>
      <c r="AB132" s="58" t="str">
        <f>IF(SUM(COUNTIFS('Planificación 2026-1'!F:F,"PRINCIPAL",'Planificación 2026-1'!X:X,C132,'Planificación 2026-1'!H:H,"T4"))&gt;0,"P55"," ")</f>
        <v xml:space="preserve"> </v>
      </c>
      <c r="AC132" s="58" t="str">
        <f>IF(SUM(COUNTIFS('Planificación 2026-1'!F:F,"FILIAL",'Planificación 2026-1'!X:X,C132,'Planificación 2026-1'!H:H,"AF"))&gt;0," P01"," ")</f>
        <v xml:space="preserve"> </v>
      </c>
      <c r="AD132" s="58" t="str">
        <f>IF(SUM(COUNTIFS('Planificación 2026-1'!F:F,"FILIAL",'Planificación 2026-1'!X:X,C132,'Planificación 2026-1'!H:H,"EN"))&gt;0,"P02"," ")</f>
        <v xml:space="preserve"> </v>
      </c>
      <c r="AE132" s="58" t="str">
        <f>IF(SUM(COUNTIFS('Planificación 2026-1'!F:F,"FILIAL",'Planificación 2026-1'!X:X,C132,'Planificación 2026-1'!H:H,"IS"))&gt;0,"P03"," ")</f>
        <v xml:space="preserve"> </v>
      </c>
      <c r="AF132" s="58" t="str">
        <f>IF(SUM(COUNTIFS('Planificación 2026-1'!F:F,"FILIAL",'Planificación 2026-1'!X:X,C132,'Planificación 2026-1'!H:H,"PS"))&gt;0,"P04"," ")</f>
        <v xml:space="preserve"> </v>
      </c>
      <c r="AG132" s="58"/>
      <c r="AH132" s="58" t="str">
        <f>IF(SUM(COUNTIFS('Planificación 2026-1'!F:F,"FILIAL",'Planificación 2026-1'!X:X,C132,'Planificación 2026-1'!H:H,"IN"))&gt;0,"P06"," ")</f>
        <v xml:space="preserve"> </v>
      </c>
      <c r="AI132" s="58" t="str">
        <f>IF(SUM(COUNTIFS('Planificación 2026-1'!F:F,"FILIAL",'Planificación 2026-1'!X:X,C132,'Planificación 2026-1'!H:H,"CA"))&gt;0,"P07"," ")</f>
        <v xml:space="preserve"> </v>
      </c>
      <c r="AJ132" s="58" t="str">
        <f>IF(SUM(COUNTIFS('Planificación 2026-1'!F:F,"FILIAL",'Planificación 2026-1'!X:X,C132,'Planificación 2026-1'!H:H,"DE"))&gt;0,"P08"," ")</f>
        <v xml:space="preserve"> </v>
      </c>
      <c r="AK132" s="58" t="str">
        <f>IF(SUM(COUNTIFS('Planificación 2026-1'!F:F,"FILIAL",'Planificación 2026-1'!X:X,C132,'Planificación 2026-1'!H:H,"OB"))&gt;0,"P09"," ")</f>
        <v xml:space="preserve"> </v>
      </c>
      <c r="AL132" s="58" t="str">
        <f>IF(SUM(COUNTIFS('Planificación 2026-1'!F:F,"FILIAL",'Planificación 2026-1'!X:X,C132,'Planificación 2026-1'!H:H,"MH"))&gt;0,"P31"," ")</f>
        <v xml:space="preserve"> </v>
      </c>
      <c r="AM132" s="58" t="str">
        <f>IF(SUM(COUNTIFS('Planificación 2026-1'!F:F,"FILIAL",'Planificación 2026-1'!X:X,C132,'Planificación 2026-1'!H:H,"IC"))&gt;0,"P32"," ")</f>
        <v xml:space="preserve"> </v>
      </c>
      <c r="AN132" s="58" t="str">
        <f>IF(SUM(COUNTIFS('Planificación 2026-1'!F:F,"FILIAL",'Planificación 2026-1'!X:X,C132,'Planificación 2026-1'!H:H,"AR"))&gt;0,"P34"," ")</f>
        <v xml:space="preserve"> </v>
      </c>
      <c r="AO132" s="58" t="str">
        <f>IF(SUM(COUNTIFS('Planificación 2026-1'!F:F,"FILIAL",'Planificación 2026-1'!X:X,C132,'Planificación 2026-1'!H:H,"T1"))&gt;0,"P35"," ")</f>
        <v xml:space="preserve"> </v>
      </c>
      <c r="AP132" s="58" t="str">
        <f>IF(SUM(COUNTIFS('Planificación 2026-1'!F:F,"FILIAL",'Planificación 2026-1'!X:X,C132,'Planificación 2026-1'!H:H,"T3"))&gt;0,"P36"," ")</f>
        <v xml:space="preserve"> </v>
      </c>
      <c r="AQ132" s="58" t="str">
        <f>IF(SUM(COUNTIFS('Planificación 2026-1'!F:F,"FILIAL",'Planificación 2026-1'!X:X,C132,'Planificación 2026-1'!H:H,"T2"))&gt;0,"P37"," ")</f>
        <v xml:space="preserve"> </v>
      </c>
      <c r="AR132" s="58" t="str">
        <f>IF(SUM(COUNTIFS('Planificación 2026-1'!F:F,"FILIAL",'Planificación 2026-1'!X:X,C132,'Planificación 2026-1'!H:H,"AE"))&gt;0,"P38"," ")</f>
        <v xml:space="preserve"> </v>
      </c>
      <c r="AS132" s="58" t="str">
        <f>IF(SUM(COUNTIFS('Planificación 2026-1'!F:F,"FILIAL",'Planificación 2026-1'!X:X,C132,'Planificación 2026-1'!H:H,"T4"))&gt;0,"P55"," ")</f>
        <v xml:space="preserve"> </v>
      </c>
      <c r="AT132" s="58" t="str">
        <f>IF(SUM(COUNTIFS('Planificación 2026-1'!F:F,"SUNAMPE",'Planificación 2026-1'!X:X,C132,'Planificación 2026-1'!H:H,"AF"))&gt;0," P01"," ")</f>
        <v xml:space="preserve"> </v>
      </c>
      <c r="AU132" s="58" t="str">
        <f>IF(SUM(COUNTIFS('Planificación 2026-1'!F:F,"SUNAMPE",'Planificación 2026-1'!X:X,C132,'Planificación 2026-1'!H:H,"EN"))&gt;0,"P02"," ")</f>
        <v xml:space="preserve"> </v>
      </c>
      <c r="AV132" s="58" t="str">
        <f>IF(SUM(COUNTIFS('Planificación 2026-1'!F:F,"SUNAMPE",'Planificación 2026-1'!X:X,C132,'Planificación 2026-1'!H:H,"IS"))&gt;0,"P03"," ")</f>
        <v xml:space="preserve"> </v>
      </c>
      <c r="AW132" s="58" t="str">
        <f>IF(SUM(COUNTIFS('Planificación 2026-1'!F:F,"SUNAMPE",'Planificación 2026-1'!X:X,C132,'Planificación 2026-1'!H:H,"PS"))&gt;0,"P04"," ")</f>
        <v xml:space="preserve"> </v>
      </c>
      <c r="AX132" s="58"/>
      <c r="AY132" s="58" t="str">
        <f>IF(SUM(COUNTIFS('Planificación 2026-1'!F:F,"SUNAMPE",'Planificación 2026-1'!X:X,C132,'Planificación 2026-1'!H:H,"IN"))&gt;0,"P06"," ")</f>
        <v xml:space="preserve"> </v>
      </c>
      <c r="AZ132" s="58" t="str">
        <f>IF(SUM(COUNTIFS('Planificación 2026-1'!F:F,"SUNAMPE",'Planificación 2026-1'!X:X,C132,'Planificación 2026-1'!H:H,"CA"))&gt;0,"P07"," ")</f>
        <v xml:space="preserve"> </v>
      </c>
      <c r="BA132" s="58" t="str">
        <f>IF(SUM(COUNTIFS('Planificación 2026-1'!F:F,"SUNAMPE",'Planificación 2026-1'!X:X,C132,'Planificación 2026-1'!H:H,"DE"))&gt;0,"P08"," ")</f>
        <v xml:space="preserve"> </v>
      </c>
      <c r="BB132" s="58" t="str">
        <f>IF(SUM(COUNTIFS('Planificación 2026-1'!F:F,"SUNAMPE",'Planificación 2026-1'!X:X,C132,'Planificación 2026-1'!H:H,"OB"))&gt;0,"P09"," ")</f>
        <v xml:space="preserve"> </v>
      </c>
      <c r="BC132" s="58" t="str">
        <f>IF(SUM(COUNTIFS('Planificación 2026-1'!F:F,"SUNAMPE",'Planificación 2026-1'!X:X,C132,'Planificación 2026-1'!H:H,"MH"))&gt;0,"P31"," ")</f>
        <v xml:space="preserve"> </v>
      </c>
      <c r="BD132" s="58" t="str">
        <f>IF(SUM(COUNTIFS('Planificación 2026-1'!F:F,"SUNAMPE",'Planificación 2026-1'!X:X,C132,'Planificación 2026-1'!H:H,"IC"))&gt;0,"P32"," ")</f>
        <v xml:space="preserve"> </v>
      </c>
      <c r="BE132" s="58" t="str">
        <f>IF(SUM(COUNTIFS('Planificación 2026-1'!F:F,"SUNAMPE",'Planificación 2026-1'!X:X,C132,'Planificación 2026-1'!H:H,"AR"))&gt;0,"P34"," ")</f>
        <v xml:space="preserve"> </v>
      </c>
      <c r="BF132" s="58" t="str">
        <f>IF(SUM(COUNTIFS('Planificación 2026-1'!F:F,"SUNAMPE",'Planificación 2026-1'!X:X,C132,'Planificación 2026-1'!H:H,"T1"))&gt;0,"P35"," ")</f>
        <v xml:space="preserve"> </v>
      </c>
      <c r="BG132" s="58" t="str">
        <f>IF(SUM(COUNTIFS('Planificación 2026-1'!F:F,"SUNAMPE",'Planificación 2026-1'!X:X,C132,'Planificación 2026-1'!H:H,"T3"))&gt;0,"P36"," ")</f>
        <v xml:space="preserve"> </v>
      </c>
      <c r="BH132" s="58" t="str">
        <f>IF(SUM(COUNTIFS('Planificación 2026-1'!F:F,"SUNAMPE",'Planificación 2026-1'!X:X,C132,'Planificación 2026-1'!H:H,"T2"))&gt;0,"P37"," ")</f>
        <v xml:space="preserve"> </v>
      </c>
      <c r="BI132" s="58" t="str">
        <f>IF(SUM(COUNTIFS('Planificación 2026-1'!F:F,"SUNAMPE",'Planificación 2026-1'!X:X,C132,'Planificación 2026-1'!H:H,"AE"))&gt;0,"P38"," ")</f>
        <v xml:space="preserve"> </v>
      </c>
      <c r="BJ132" s="58" t="str">
        <f>IF(SUM(COUNTIFS('Planificación 2026-1'!F:F,"SUNAMPE",'Planificación 2026-1'!X:X,C132,'Planificación 2026-1'!H:H,"T4"))&gt;0,"P55"," ")</f>
        <v xml:space="preserve"> </v>
      </c>
      <c r="BK132" s="58" t="str">
        <f>IF(SUM(COUNTIFS('Planificación 2026-1'!F:F,"HUAURA",'Planificación 2026-1'!X:X,C132,'Planificación 2026-1'!H:H,"AF"))&gt;0," P01"," ")</f>
        <v xml:space="preserve"> </v>
      </c>
      <c r="BL132" s="58" t="str">
        <f>IF(SUM(COUNTIFS('Planificación 2026-1'!F:F,"HUAURA",'Planificación 2026-1'!X:X,C132,'Planificación 2026-1'!H:H,"EN"))&gt;0,"P02"," ")</f>
        <v xml:space="preserve"> </v>
      </c>
      <c r="BM132" s="58" t="str">
        <f>IF(SUM(COUNTIFS('Planificación 2026-1'!F:F,"HUAURA",'Planificación 2026-1'!X:X,C132,'Planificación 2026-1'!H:H,"IS"))&gt;0,"P03"," ")</f>
        <v xml:space="preserve"> </v>
      </c>
      <c r="BN132" s="58" t="str">
        <f>IF(SUM(COUNTIFS('Planificación 2026-1'!F:F,"HUAURA",'Planificación 2026-1'!X:X,C132,'Planificación 2026-1'!H:H,"PS"))&gt;0,"P04"," ")</f>
        <v xml:space="preserve"> </v>
      </c>
      <c r="BO132" s="58"/>
      <c r="BP132" s="58" t="str">
        <f>IF(SUM(COUNTIFS('Planificación 2026-1'!F:F,"HUAURA",'Planificación 2026-1'!X:X,C132,'Planificación 2026-1'!H:H,"IN"))&gt;0,"P06"," ")</f>
        <v xml:space="preserve"> </v>
      </c>
      <c r="BQ132" s="58" t="str">
        <f>IF(SUM(COUNTIFS('Planificación 2026-1'!F:F,"HUAURA",'Planificación 2026-1'!X:X,C132,'Planificación 2026-1'!H:H,"CA"))&gt;0,"P07"," ")</f>
        <v xml:space="preserve"> </v>
      </c>
      <c r="BR132" s="58" t="str">
        <f>IF(SUM(COUNTIFS('Planificación 2026-1'!F:F,"HUAURA",'Planificación 2026-1'!X:X,C132,'Planificación 2026-1'!H:H,"DE"))&gt;0,"P08"," ")</f>
        <v xml:space="preserve"> </v>
      </c>
      <c r="BS132" s="58" t="str">
        <f>IF(SUM(COUNTIFS('Planificación 2026-1'!F:F,"HUAURA",'Planificación 2026-1'!X:X,C132,'Planificación 2026-1'!H:H,"OB"))&gt;0,"P09"," ")</f>
        <v xml:space="preserve"> </v>
      </c>
      <c r="BT132" s="58" t="str">
        <f>IF(SUM(COUNTIFS('Planificación 2026-1'!F:F,"HUAURA",'Planificación 2026-1'!X:X,C132,'Planificación 2026-1'!H:H,"MH"))&gt;0,"P31"," ")</f>
        <v xml:space="preserve"> </v>
      </c>
      <c r="BU132" s="58" t="str">
        <f>IF(SUM(COUNTIFS('Planificación 2026-1'!F:F,"HUAURA",'Planificación 2026-1'!X:X,C132,'Planificación 2026-1'!H:H,"IC"))&gt;0,"P32"," ")</f>
        <v xml:space="preserve"> </v>
      </c>
      <c r="BV132" s="58" t="str">
        <f>IF(SUM(COUNTIFS('Planificación 2026-1'!F:F,"HUAURA",'Planificación 2026-1'!X:X,C132,'Planificación 2026-1'!H:H,"AR"))&gt;0,"P34"," ")</f>
        <v xml:space="preserve"> </v>
      </c>
      <c r="BW132" s="58" t="str">
        <f>IF(SUM(COUNTIFS('Planificación 2026-1'!F:F,"HUAURA",'Planificación 2026-1'!X:X,C132,'Planificación 2026-1'!H:H,"T1"))&gt;0,"P35"," ")</f>
        <v xml:space="preserve"> </v>
      </c>
      <c r="BX132" s="58" t="str">
        <f>IF(SUM(COUNTIFS('Planificación 2026-1'!F:F,"HUAURA",'Planificación 2026-1'!X:X,C132,'Planificación 2026-1'!H:H,"T3"))&gt;0,"P36"," ")</f>
        <v xml:space="preserve"> </v>
      </c>
      <c r="BY132" s="58" t="str">
        <f>IF(SUM(COUNTIFS('Planificación 2026-1'!F:F,"HUAURA",'Planificación 2026-1'!X:X,C132,'Planificación 2026-1'!H:H,"T2"))&gt;0,"P37"," ")</f>
        <v xml:space="preserve"> </v>
      </c>
      <c r="BZ132" s="58" t="str">
        <f>IF(SUM(COUNTIFS('Planificación 2026-1'!F:F,"HUAURA",'Planificación 2026-1'!X:X,C132,'Planificación 2026-1'!H:H,"AE"))&gt;0,"P38"," ")</f>
        <v xml:space="preserve"> </v>
      </c>
      <c r="CA132" s="58" t="str">
        <f>IF(SUM(COUNTIFS('Planificación 2026-1'!F:F,"HUAURA",'Planificación 2026-1'!X:X,C132,'Planificación 2026-1'!H:H,"T4"))&gt;0,"P55"," ")</f>
        <v xml:space="preserve"> </v>
      </c>
      <c r="CB132" s="59">
        <f>SUMIFS('Planificación 2026-1'!S:S,'Planificación 2026-1'!X:X,C132,'Planificación 2026-1'!H:H,"AF",'Planificación 2026-1'!I:I,"&gt;2")</f>
        <v>0</v>
      </c>
      <c r="CC132" s="59">
        <f>SUMIFS('Planificación 2026-1'!S:S,'Planificación 2026-1'!X:X,C132,'Planificación 2026-1'!H:H,"EN",'Planificación 2026-1'!I:I,"&gt;2")</f>
        <v>30</v>
      </c>
      <c r="CD132" s="59">
        <f>SUMIFS('Planificación 2026-1'!S:S,'Planificación 2026-1'!X:X,C132,'Planificación 2026-1'!H:H,"IS",'Planificación 2026-1'!I:I,"&gt;2")</f>
        <v>0</v>
      </c>
      <c r="CE132" s="59">
        <f>SUMIFS('Planificación 2026-1'!S:S,'Planificación 2026-1'!X:X,C132,'Planificación 2026-1'!H:H,"PS",'Planificación 2026-1'!I:I,"&gt;2")</f>
        <v>0</v>
      </c>
      <c r="CF132" s="59">
        <f>SUMIFS('Planificación 2026-1'!S:S,'Planificación 2026-1'!X:X,C132,'Planificación 2026-1'!H:H,"IN",'Planificación 2026-1'!I:I,"&gt;2")</f>
        <v>0</v>
      </c>
      <c r="CG132" s="59">
        <f>SUMIFS('Planificación 2026-1'!S:S,'Planificación 2026-1'!X:X,C132,'Planificación 2026-1'!H:H,"CA",'Planificación 2026-1'!I:I,"&gt;2")</f>
        <v>0</v>
      </c>
      <c r="CH132" s="59">
        <f>SUMIFS('Planificación 2026-1'!S:S,'Planificación 2026-1'!X:X,C132,'Planificación 2026-1'!H:H,"DE",'Planificación 2026-1'!I:I,"&gt;2")</f>
        <v>0</v>
      </c>
      <c r="CI132" s="59">
        <f>SUMIFS('Planificación 2026-1'!S:S,'Planificación 2026-1'!X:X,C132,'Planificación 2026-1'!H:H,"OB",'Planificación 2026-1'!I:I,"&gt;2")</f>
        <v>0</v>
      </c>
      <c r="CJ132" s="59">
        <f>SUMIFS('Planificación 2026-1'!S:S,'Planificación 2026-1'!X:X,C132,'Planificación 2026-1'!H:H,"MH",'Planificación 2026-1'!I:I,"&gt;2")</f>
        <v>0</v>
      </c>
      <c r="CK132" s="59">
        <f>SUMIFS('Planificación 2026-1'!S:S,'Planificación 2026-1'!X:X,C132,'Planificación 2026-1'!H:H,"IC",'Planificación 2026-1'!I:I,"&gt;2")</f>
        <v>0</v>
      </c>
      <c r="CL132" s="59">
        <f>SUMIFS('Planificación 2026-1'!S:S,'Planificación 2026-1'!X:X,C132,'Planificación 2026-1'!H:H,"AR",'Planificación 2026-1'!I:I,"&gt;2")</f>
        <v>0</v>
      </c>
      <c r="CM132" s="59">
        <f>SUMIFS('Planificación 2026-1'!S:S,'Planificación 2026-1'!X:X,C132,'Planificación 2026-1'!H:H,"AE",'Planificación 2026-1'!I:I,"&gt;2")</f>
        <v>0</v>
      </c>
      <c r="CN132" s="59">
        <f>SUMIFS('Planificación 2026-1'!S:S,'Planificación 2026-1'!X:X,C132,'Planificación 2026-1'!H:H,"T1",'Planificación 2026-1'!I:I,"&gt;2")</f>
        <v>0</v>
      </c>
      <c r="CO132" s="59">
        <f>SUMIFS('Planificación 2026-1'!S:S,'Planificación 2026-1'!X:X,C132,'Planificación 2026-1'!H:H,"T3",'Planificación 2026-1'!I:I,"&gt;2")</f>
        <v>0</v>
      </c>
      <c r="CP132" s="59">
        <f>SUMIFS('Planificación 2026-1'!S:S,'Planificación 2026-1'!X:X,C132,'Planificación 2026-1'!H:H,"T2",'Planificación 2026-1'!I:I,"&gt;2")</f>
        <v>0</v>
      </c>
      <c r="CQ132" s="59">
        <f>SUMIFS('Planificación 2026-1'!S:S,'Planificación 2026-1'!X:X,C132,'Planificación 2026-1'!H:H,"T4",'Planificación 2026-1'!I:I,"&gt;2")</f>
        <v>0</v>
      </c>
      <c r="CR132" s="59">
        <f>SUMIFS('Planificación 2026-1'!S:S,'Planificación 2026-1'!X:X,C132,'Planificación 2026-1'!H:H,"AF",'Planificación 2026-1'!I:I,"&lt;3")</f>
        <v>0</v>
      </c>
      <c r="CS132" s="59">
        <f>SUMIFS('Planificación 2026-1'!S:S,'Planificación 2026-1'!X:X,C132,'Planificación 2026-1'!H:H,"EN",'Planificación 2026-1'!I:I,"&lt;3")</f>
        <v>0</v>
      </c>
      <c r="CT132" s="59">
        <f>SUMIFS('Planificación 2026-1'!S:S,'Planificación 2026-1'!X:X,C132,'Planificación 2026-1'!H:H,"IS",'Planificación 2026-1'!I:I,"&lt;3")</f>
        <v>0</v>
      </c>
      <c r="CU132" s="59">
        <f>SUMIFS('Planificación 2026-1'!S:S,'Planificación 2026-1'!X:X,C132,'Planificación 2026-1'!H:H,"PS",'Planificación 2026-1'!I:I,"&lt;3")</f>
        <v>0</v>
      </c>
      <c r="CV132" s="59">
        <f>SUMIFS('Planificación 2026-1'!S:S,'Planificación 2026-1'!X:X,C132,'Planificación 2026-1'!H:H,"IN",'Planificación 2026-1'!I:I,"&lt;3")</f>
        <v>0</v>
      </c>
      <c r="CW132" s="59">
        <f>SUMIFS('Planificación 2026-1'!S:S,'Planificación 2026-1'!X:X,C132,'Planificación 2026-1'!H:H,"CA",'Planificación 2026-1'!I:I,"&lt;3")</f>
        <v>0</v>
      </c>
      <c r="CX132" s="59">
        <f>SUMIFS('Planificación 2026-1'!S:S,'Planificación 2026-1'!X:X,C132,'Planificación 2026-1'!H:H,"DE",'Planificación 2026-1'!I:I,"&lt;3")</f>
        <v>0</v>
      </c>
      <c r="CY132" s="59">
        <f>SUMIFS('Planificación 2026-1'!S:S,'Planificación 2026-1'!X:X,C132,'Planificación 2026-1'!H:H,"OB",'Planificación 2026-1'!I:I,"&lt;3")</f>
        <v>0</v>
      </c>
      <c r="CZ132" s="59">
        <f>SUMIFS('Planificación 2026-1'!S:S,'Planificación 2026-1'!X:X,C132,'Planificación 2026-1'!H:H,"MH",'Planificación 2026-1'!I:I,"&lt;3")</f>
        <v>0</v>
      </c>
      <c r="DA132" s="59">
        <f>SUMIFS('Planificación 2026-1'!S:S,'Planificación 2026-1'!X:X,C132,'Planificación 2026-1'!H:H,"IC",'Planificación 2026-1'!I:I,"&lt;3")</f>
        <v>0</v>
      </c>
      <c r="DB132" s="59">
        <f>SUMIFS('Planificación 2026-1'!S:S,'Planificación 2026-1'!X:X,C132,'Planificación 2026-1'!H:H,"AR",'Planificación 2026-1'!I:I,"&lt;3")</f>
        <v>0</v>
      </c>
      <c r="DC132" s="59">
        <f>SUMIFS('Planificación 2026-1'!S:S,'Planificación 2026-1'!X:X,C132,'Planificación 2026-1'!H:H,"AE",'Planificación 2026-1'!I:I,"&lt;3")</f>
        <v>0</v>
      </c>
      <c r="DD132" s="59">
        <f>SUMIFS('Planificación 2026-1'!S:S,'Planificación 2026-1'!X:X,C132,'Planificación 2026-1'!H:H,"T1",'Planificación 2026-1'!I:I,"&lt;3")</f>
        <v>0</v>
      </c>
      <c r="DE132" s="59">
        <f>SUMIFS('Planificación 2026-1'!S:S,'Planificación 2026-1'!X:X,C132,'Planificación 2026-1'!H:H,"T3",'Planificación 2026-1'!I:I,"&lt;3")</f>
        <v>0</v>
      </c>
      <c r="DF132" s="59">
        <f>SUMIFS('Planificación 2026-1'!S:S,'Planificación 2026-1'!X:X,C132,'Planificación 2026-1'!H:H,"T2",'Planificación 2026-1'!I:I,"&lt;3")</f>
        <v>0</v>
      </c>
      <c r="DG132" s="59">
        <f>SUMIFS('Planificación 2026-1'!S:S,'Planificación 2026-1'!X:X,C132,'Planificación 2026-1'!H:H,"T4",'Planificación 2026-1'!I:I,"&lt;3")</f>
        <v>0</v>
      </c>
      <c r="DH132" s="58" t="str">
        <f t="shared" si="41"/>
        <v>P02</v>
      </c>
      <c r="DI132" s="27">
        <f>IF(C132="","",SUMIFS('Planificación 2026-1'!S:S,'Planificación 2026-1'!X:X,C132,'Planificación 2026-1'!F:F,"PRINCIPAL",'Planificación 2026-1'!Y:Y,"VIRTUAL"))</f>
        <v>0</v>
      </c>
      <c r="DJ132" s="27">
        <f>IF(C132="","",SUMIFS('Planificación 2026-1'!S:S,'Planificación 2026-1'!X:X,C132,'Planificación 2026-1'!F:F,"PRINCIPAL",'Planificación 2026-1'!Y:Y,"PRESENCIAL"))</f>
        <v>30</v>
      </c>
      <c r="DK132" s="27">
        <f>IF(C132="","",SUMIFS('Planificación 2026-1'!S:S,'Planificación 2026-1'!X:X,C132,'Planificación 2026-1'!F:F,"PRINCIPAL",'Planificación 2026-1'!Y:Y,"HIBRIDO PRESENCIAL"))</f>
        <v>0</v>
      </c>
      <c r="DL132" s="58" t="str">
        <f t="shared" si="42"/>
        <v/>
      </c>
      <c r="DM132" s="58">
        <f>IF(C132="","",SUMIFS('Planificación 2026-1'!S:S,'Planificación 2026-1'!X:X,C132,'Planificación 2026-1'!F:F,"FILIAL",'Planificación 2026-1'!Y:Y,"VIRTUAL"))</f>
        <v>0</v>
      </c>
      <c r="DN132" s="60">
        <f>IF(C132="","",SUMIFS('Planificación 2026-1'!S:S,'Planificación 2026-1'!X:X,C132,'Planificación 2026-1'!F:F,"FILIAL",'Planificación 2026-1'!Y:Y,"PRESENCIAL"))</f>
        <v>0</v>
      </c>
      <c r="DO132" s="29">
        <f>IF(C132="","",SUMIFS('Planificación 2026-1'!S:S,'Planificación 2026-1'!X:X,C132,'Planificación 2026-1'!F:F,"FILIAL",'Planificación 2026-1'!Y:Y,"HIBRIDO PRESENCIAL"))</f>
        <v>0</v>
      </c>
      <c r="DP132" s="61" t="str">
        <f t="shared" si="43"/>
        <v/>
      </c>
      <c r="DQ132" s="58">
        <f>IF(C132="","",SUMIFS('Planificación 2026-1'!S:S,'Planificación 2026-1'!X:X,C132,'Planificación 2026-1'!F:F,"SUNAMPE",'Planificación 2026-1'!Y:Y,"VIRTUAL"))</f>
        <v>0</v>
      </c>
      <c r="DR132" s="29">
        <f>IF(C132="","",SUMIFS('Planificación 2026-1'!S:S,'Planificación 2026-1'!X:X,C132,'Planificación 2026-1'!F:F,"SUNAMPE",'Planificación 2026-1'!Y:Y,"PRESENCIAL"))</f>
        <v>0</v>
      </c>
      <c r="DS132" s="61" t="str">
        <f t="shared" si="44"/>
        <v/>
      </c>
      <c r="DT132" s="58">
        <f>IF(C132="","",SUMIFS('Planificación 2026-1'!S:S,'Planificación 2026-1'!X:X,C132,'Planificación 2026-1'!F:F,"HUAURA",'Planificación 2026-1'!Y:Y,"VIRTUAL"))</f>
        <v>0</v>
      </c>
      <c r="DU132" s="29">
        <f>IF(C132="","",SUMIFS('Planificación 2026-1'!S:S,'Planificación 2026-1'!X:X,C132,'Planificación 2026-1'!F:F,"HUAURA",'Planificación 2026-1'!Y:Y,"PRESENCIAL"))</f>
        <v>0</v>
      </c>
      <c r="DV132" s="32">
        <f>SUMIFS('Planificación 2026-1'!S:S,'Planificación 2026-1'!X:X,C132,'Planificación 2026-1'!F:F,"PRINCIPAL",'Planificación 2026-1'!Y:Y,"VIRTUAL",'Planificación 2026-1'!I:I,"&gt;2")</f>
        <v>0</v>
      </c>
      <c r="DW132" s="32">
        <f>SUMIFS('Planificación 2026-1'!S:S,'Planificación 2026-1'!X:X,C132,'Planificación 2026-1'!F:F,"PRINCIPAL",'Planificación 2026-1'!Y:Y,"&lt;&gt;VIRTUAL",'Planificación 2026-1'!I:I,"&gt;2")</f>
        <v>30</v>
      </c>
      <c r="DX132" s="32">
        <f>SUMIFS('Planificación 2026-1'!S:S,'Planificación 2026-1'!X:X,C132,'Planificación 2026-1'!F:F,"SUNAMPE",'Planificación 2026-1'!Y:Y,"VIRTUAL",'Planificación 2026-1'!I:I,"&gt;2")</f>
        <v>0</v>
      </c>
      <c r="DY132" s="32">
        <f>SUMIFS('Planificación 2026-1'!S:S,'Planificación 2026-1'!X:X,C132,'Planificación 2026-1'!F:F,"SUNAMPE",'Planificación 2026-1'!Y:Y,"&lt;&gt;VIRTUAL",'Planificación 2026-1'!I:I,"&gt;2")</f>
        <v>0</v>
      </c>
      <c r="DZ132" s="32">
        <f>SUMIFS('Planificación 2026-1'!S:S,'Planificación 2026-1'!X:X,C132,'Planificación 2026-1'!F:F,"FILIAL",'Planificación 2026-1'!Y:Y,"VIRTUAL",'Planificación 2026-1'!I:I,"&gt;2")</f>
        <v>0</v>
      </c>
      <c r="EA132" s="32">
        <f>SUMIFS('Planificación 2026-1'!S:S,'Planificación 2026-1'!X:X,C132,'Planificación 2026-1'!F:F,"FILIAL",'Planificación 2026-1'!Y:Y,"&lt;&gt;VIRTUAL",'Planificación 2026-1'!I:I,"&gt;2")</f>
        <v>0</v>
      </c>
      <c r="EB132" s="32">
        <f>SUMIFS('Planificación 2026-1'!S:S,'Planificación 2026-1'!X:X,C132,'Planificación 2026-1'!F:F,"PORUMA",'Planificación 2026-1'!Y:Y,"VIRTUAL",'Planificación 2026-1'!I:I,"&gt;2")</f>
        <v>0</v>
      </c>
      <c r="EC132" s="32">
        <f>SUMIFS('Planificación 2026-1'!S:S,'Planificación 2026-1'!X:X,C132,'Planificación 2026-1'!F:F,"PORUMA",'Planificación 2026-1'!Y:Y,"&lt;&gt;VIRTUAL",'Planificación 2026-1'!I:I,"&gt;2")</f>
        <v>0</v>
      </c>
      <c r="ED132" s="32">
        <f>SUMIFS('Planificación 2026-1'!S:S,'Planificación 2026-1'!X:X,C132,'Planificación 2026-1'!F:F,"HUAURA",'Planificación 2026-1'!Y:Y,"VIRTUAL",'Planificación 2026-1'!I:I,"&gt;2")</f>
        <v>0</v>
      </c>
      <c r="EE132" s="32">
        <f>SUMIFS('Planificación 2026-1'!S:S,'Planificación 2026-1'!X:X,C132,'Planificación 2026-1'!F:F,"HUAURA",'Planificación 2026-1'!Y:Y,"&lt;&gt;VIRTUAL",'Planificación 2026-1'!I:I,"&gt;2")</f>
        <v>0</v>
      </c>
      <c r="EF132" s="32">
        <f>SUMIFS('Planificación 2026-1'!S:S,'Planificación 2026-1'!X:X,C132,'Planificación 2026-1'!F:F,"PRINCIPAL",'Planificación 2026-1'!Y:Y,"VIRTUAL",'Planificación 2026-1'!I:I,"&lt;3")</f>
        <v>0</v>
      </c>
      <c r="EG132" s="32">
        <f>SUMIFS('Planificación 2026-1'!S:S,'Planificación 2026-1'!X:X,C132,'Planificación 2026-1'!F:F,"PRINCIPAL",'Planificación 2026-1'!Y:Y,"&lt;&gt;VIRTUAL",'Planificación 2026-1'!I:I,"&lt;3")</f>
        <v>0</v>
      </c>
      <c r="EH132" s="32">
        <f>SUMIFS('Planificación 2026-1'!S:S,'Planificación 2026-1'!X:X,C132,'Planificación 2026-1'!F:F,"SUNAMPE",'Planificación 2026-1'!Y:Y,"VIRTUAL",'Planificación 2026-1'!I:I,"&lt;3")</f>
        <v>0</v>
      </c>
      <c r="EI132" s="32">
        <f>SUMIFS('Planificación 2026-1'!S:S,'Planificación 2026-1'!X:X,C132,'Planificación 2026-1'!F:F,"SUNAMPE",'Planificación 2026-1'!Y:Y,"&lt;&gt;VIRTUAL",'Planificación 2026-1'!I:I,"&lt;3")</f>
        <v>0</v>
      </c>
      <c r="EJ132" s="32">
        <f>SUMIFS('Planificación 2026-1'!S:S,'Planificación 2026-1'!X:X,C132,'Planificación 2026-1'!F:F,"FILIAL",'Planificación 2026-1'!Y:Y,"VIRTUAL",'Planificación 2026-1'!I:I,"&lt;3")</f>
        <v>0</v>
      </c>
      <c r="EK132" s="32">
        <f>SUMIFS('Planificación 2026-1'!S:S,'Planificación 2026-1'!X:X,C132,'Planificación 2026-1'!F:F,"FILIAL",'Planificación 2026-1'!Y:Y,"&lt;&gt;VIRTUAL",'Planificación 2026-1'!I:I,"&lt;3")</f>
        <v>0</v>
      </c>
      <c r="EL132" s="32">
        <f>SUMIFS('Planificación 2026-1'!S:S,'Planificación 2026-1'!X:X,C132,'Planificación 2026-1'!F:F,"PORUMA",'Planificación 2026-1'!Y:Y,"VIRTUAL",'Planificación 2026-1'!I:I,"&lt;3")</f>
        <v>0</v>
      </c>
      <c r="EM132" s="32">
        <f>SUMIFS('Planificación 2026-1'!S:S,'Planificación 2026-1'!X:X,C132,'Planificación 2026-1'!F:F,"PORUMA",'Planificación 2026-1'!Y:Y,"&lt;&gt;VIRTUAL",'Planificación 2026-1'!I:I,"&lt;3")</f>
        <v>0</v>
      </c>
      <c r="EN132" s="32">
        <f>SUMIFS('Planificación 2026-1'!S:S,'Planificación 2026-1'!X:X,C132,'Planificación 2026-1'!F:F,"HUAURA",'Planificación 2026-1'!Y:Y,"VIRTUAL",'Planificación 2026-1'!I:I,"&lt;3")</f>
        <v>0</v>
      </c>
      <c r="EO132" s="32">
        <f>SUMIFS('Planificación 2026-1'!S:S,'Planificación 2026-1'!X:X,C132,'Planificación 2026-1'!F:F,"HUAURA",'Planificación 2026-1'!Y:Y,"&lt;&gt;VIRTUAL",'Planificación 2026-1'!I:I,"&lt;3")</f>
        <v>0</v>
      </c>
      <c r="EP132" s="32">
        <f t="shared" si="32"/>
        <v>0</v>
      </c>
      <c r="EQ132" s="32">
        <f t="shared" si="36"/>
        <v>0</v>
      </c>
      <c r="ER132" s="32">
        <f t="shared" si="37"/>
        <v>0</v>
      </c>
      <c r="ES132" s="32">
        <f t="shared" si="38"/>
        <v>30</v>
      </c>
      <c r="ET132" s="32">
        <f t="shared" si="39"/>
        <v>0</v>
      </c>
      <c r="EU132" s="32">
        <f t="shared" si="40"/>
        <v>30</v>
      </c>
      <c r="EV132" s="32" t="b">
        <f>EXACT(EU132,E132)</f>
        <v>1</v>
      </c>
      <c r="EW132" s="32"/>
      <c r="EX132" s="32">
        <f t="shared" si="33"/>
        <v>0</v>
      </c>
      <c r="EY132" s="32">
        <f t="shared" si="34"/>
        <v>30</v>
      </c>
      <c r="EZ132" s="32" t="b">
        <f>EXACT(SUM(EX132:EY132),E132)</f>
        <v>1</v>
      </c>
      <c r="FA132" s="32" t="str">
        <f t="shared" si="35"/>
        <v>SEDE</v>
      </c>
      <c r="FB132" s="32" t="str">
        <f t="shared" si="45"/>
        <v>PRESENCIAL</v>
      </c>
    </row>
    <row r="133" spans="1:158">
      <c r="A133" s="33"/>
      <c r="B133" s="65">
        <v>130</v>
      </c>
      <c r="C133" s="32" t="s">
        <v>337</v>
      </c>
      <c r="D133" s="429">
        <v>21887665</v>
      </c>
      <c r="E133" s="62">
        <f>SUMIF('Planificación 2026-1'!X:X,C133,'Planificación 2026-1'!S:S)</f>
        <v>8</v>
      </c>
      <c r="F133" s="63" t="s">
        <v>203</v>
      </c>
      <c r="G133" s="454" t="s">
        <v>200</v>
      </c>
      <c r="H133" s="64" t="s">
        <v>181</v>
      </c>
      <c r="I133" s="64" t="s">
        <v>152</v>
      </c>
      <c r="J133" s="32" t="s">
        <v>181</v>
      </c>
      <c r="K133" s="32" t="s">
        <v>152</v>
      </c>
      <c r="L133" s="57" t="str">
        <f>IF(SUM(COUNTIFS('Planificación 2026-1'!F:F,"PRINCIPAL",'Planificación 2026-1'!X:X,C133,'Planificación 2026-1'!H:H,"AF"))&gt;0,"P01"," ")</f>
        <v xml:space="preserve"> </v>
      </c>
      <c r="M133" s="58" t="str">
        <f>IF(SUM(COUNTIFS('Planificación 2026-1'!F:F,"PRINCIPAL",'Planificación 2026-1'!X:X,C133,'Planificación 2026-1'!H:H,"EN"))&gt;0,"P02"," ")</f>
        <v xml:space="preserve"> </v>
      </c>
      <c r="N133" s="58" t="str">
        <f>IF(SUM(COUNTIFS('Planificación 2026-1'!F:F,"PRINCIPAL",'Planificación 2026-1'!X:X,C133,'Planificación 2026-1'!H:H,"IS"))&gt;0,"P03"," ")</f>
        <v xml:space="preserve"> </v>
      </c>
      <c r="O133" s="58" t="str">
        <f>IF(SUM(COUNTIFS('Planificación 2026-1'!F:F,"PRINCIPAL",'Planificación 2026-1'!X:X,C133,'Planificación 2026-1'!H:H,"PS"))&gt;0,"P04"," ")</f>
        <v>P04</v>
      </c>
      <c r="P133" s="58"/>
      <c r="Q133" s="58" t="str">
        <f>IF(SUM(COUNTIFS('Planificación 2026-1'!F:F,"PRINCIPAL",'Planificación 2026-1'!X:X,C133,'Planificación 2026-1'!H:H,"IN"))&gt;0,"P06"," ")</f>
        <v xml:space="preserve"> </v>
      </c>
      <c r="R133" s="58" t="str">
        <f>IF(SUM(COUNTIFS('Planificación 2026-1'!F:F,"PRINCIPAL",'Planificación 2026-1'!X:X,C133,'Planificación 2026-1'!H:H,"CA"))&gt;0,"P07"," ")</f>
        <v xml:space="preserve"> </v>
      </c>
      <c r="S133" s="58" t="str">
        <f>IF(SUM(COUNTIFS('Planificación 2026-1'!F:F,"PRINCIPAL",'Planificación 2026-1'!X:X,C133,'Planificación 2026-1'!H:H,"DE"))&gt;0,"P08"," ")</f>
        <v xml:space="preserve"> </v>
      </c>
      <c r="T133" s="58" t="str">
        <f>IF(SUM(COUNTIFS('Planificación 2026-1'!F:F,"PRINCIPAL",'Planificación 2026-1'!X:X,C133,'Planificación 2026-1'!H:H,"OB"))&gt;0,"P09"," ")</f>
        <v xml:space="preserve"> </v>
      </c>
      <c r="U133" s="58" t="str">
        <f>IF(SUM(COUNTIFS('Planificación 2026-1'!F:F,"PRINCIPAL",'Planificación 2026-1'!X:X,C133,'Planificación 2026-1'!H:H,"MH"))&gt;0,"P31"," ")</f>
        <v xml:space="preserve"> </v>
      </c>
      <c r="V133" s="58" t="str">
        <f>IF(SUM(COUNTIFS('Planificación 2026-1'!F:F,"PRINCIPAL",'Planificación 2026-1'!X:X,C133,'Planificación 2026-1'!H:H,"IC"))&gt;0,"P32"," ")</f>
        <v xml:space="preserve"> </v>
      </c>
      <c r="W133" s="58" t="str">
        <f>IF(SUM(COUNTIFS('Planificación 2026-1'!F:F,"PRINCIPAL",'Planificación 2026-1'!X:X,C133,'Planificación 2026-1'!H:H,"AR"))&gt;0,"P34"," ")</f>
        <v xml:space="preserve"> </v>
      </c>
      <c r="X133" s="58" t="str">
        <f>IF(SUM(COUNTIFS('Planificación 2026-1'!F:F,"PRINCIPAL",'Planificación 2026-1'!X:X,C133,'Planificación 2026-1'!H:H,"T1"))&gt;0,"P35"," ")</f>
        <v xml:space="preserve"> </v>
      </c>
      <c r="Y133" s="58" t="str">
        <f>IF(SUM(COUNTIFS('Planificación 2026-1'!F:F,"PRINCIPAL",'Planificación 2026-1'!X:X,C133,'Planificación 2026-1'!H:H,"T3"))&gt;0,"P36"," ")</f>
        <v xml:space="preserve"> </v>
      </c>
      <c r="Z133" s="58" t="str">
        <f>IF(SUM(COUNTIFS('Planificación 2026-1'!F:F,"PRINCIPAL",'Planificación 2026-1'!X:X,C133,'Planificación 2026-1'!H:H,"T2"))&gt;0,"P37"," ")</f>
        <v xml:space="preserve"> </v>
      </c>
      <c r="AA133" s="58" t="str">
        <f>IF(SUM(COUNTIFS('Planificación 2026-1'!F:F,"PRINCIPAL",'Planificación 2026-1'!X:X,C133,'Planificación 2026-1'!H:H,"AE"))&gt;0,"P38"," ")</f>
        <v xml:space="preserve"> </v>
      </c>
      <c r="AB133" s="58" t="str">
        <f>IF(SUM(COUNTIFS('Planificación 2026-1'!F:F,"PRINCIPAL",'Planificación 2026-1'!X:X,C133,'Planificación 2026-1'!H:H,"T4"))&gt;0,"P55"," ")</f>
        <v xml:space="preserve"> </v>
      </c>
      <c r="AC133" s="58" t="str">
        <f>IF(SUM(COUNTIFS('Planificación 2026-1'!F:F,"FILIAL",'Planificación 2026-1'!X:X,C133,'Planificación 2026-1'!H:H,"AF"))&gt;0," P01"," ")</f>
        <v xml:space="preserve"> </v>
      </c>
      <c r="AD133" s="58" t="str">
        <f>IF(SUM(COUNTIFS('Planificación 2026-1'!F:F,"FILIAL",'Planificación 2026-1'!X:X,C133,'Planificación 2026-1'!H:H,"EN"))&gt;0,"P02"," ")</f>
        <v xml:space="preserve"> </v>
      </c>
      <c r="AE133" s="58" t="str">
        <f>IF(SUM(COUNTIFS('Planificación 2026-1'!F:F,"FILIAL",'Planificación 2026-1'!X:X,C133,'Planificación 2026-1'!H:H,"IS"))&gt;0,"P03"," ")</f>
        <v xml:space="preserve"> </v>
      </c>
      <c r="AF133" s="58" t="str">
        <f>IF(SUM(COUNTIFS('Planificación 2026-1'!F:F,"FILIAL",'Planificación 2026-1'!X:X,C133,'Planificación 2026-1'!H:H,"PS"))&gt;0,"P04"," ")</f>
        <v xml:space="preserve"> </v>
      </c>
      <c r="AG133" s="58"/>
      <c r="AH133" s="58" t="str">
        <f>IF(SUM(COUNTIFS('Planificación 2026-1'!F:F,"FILIAL",'Planificación 2026-1'!X:X,C133,'Planificación 2026-1'!H:H,"IN"))&gt;0,"P06"," ")</f>
        <v xml:space="preserve"> </v>
      </c>
      <c r="AI133" s="58" t="str">
        <f>IF(SUM(COUNTIFS('Planificación 2026-1'!F:F,"FILIAL",'Planificación 2026-1'!X:X,C133,'Planificación 2026-1'!H:H,"CA"))&gt;0,"P07"," ")</f>
        <v xml:space="preserve"> </v>
      </c>
      <c r="AJ133" s="58" t="str">
        <f>IF(SUM(COUNTIFS('Planificación 2026-1'!F:F,"FILIAL",'Planificación 2026-1'!X:X,C133,'Planificación 2026-1'!H:H,"DE"))&gt;0,"P08"," ")</f>
        <v xml:space="preserve"> </v>
      </c>
      <c r="AK133" s="58" t="str">
        <f>IF(SUM(COUNTIFS('Planificación 2026-1'!F:F,"FILIAL",'Planificación 2026-1'!X:X,C133,'Planificación 2026-1'!H:H,"OB"))&gt;0,"P09"," ")</f>
        <v xml:space="preserve"> </v>
      </c>
      <c r="AL133" s="58" t="str">
        <f>IF(SUM(COUNTIFS('Planificación 2026-1'!F:F,"FILIAL",'Planificación 2026-1'!X:X,C133,'Planificación 2026-1'!H:H,"MH"))&gt;0,"P31"," ")</f>
        <v xml:space="preserve"> </v>
      </c>
      <c r="AM133" s="58" t="str">
        <f>IF(SUM(COUNTIFS('Planificación 2026-1'!F:F,"FILIAL",'Planificación 2026-1'!X:X,C133,'Planificación 2026-1'!H:H,"IC"))&gt;0,"P32"," ")</f>
        <v xml:space="preserve"> </v>
      </c>
      <c r="AN133" s="58" t="str">
        <f>IF(SUM(COUNTIFS('Planificación 2026-1'!F:F,"FILIAL",'Planificación 2026-1'!X:X,C133,'Planificación 2026-1'!H:H,"AR"))&gt;0,"P34"," ")</f>
        <v xml:space="preserve"> </v>
      </c>
      <c r="AO133" s="58" t="str">
        <f>IF(SUM(COUNTIFS('Planificación 2026-1'!F:F,"FILIAL",'Planificación 2026-1'!X:X,C133,'Planificación 2026-1'!H:H,"T1"))&gt;0,"P35"," ")</f>
        <v xml:space="preserve"> </v>
      </c>
      <c r="AP133" s="58" t="str">
        <f>IF(SUM(COUNTIFS('Planificación 2026-1'!F:F,"FILIAL",'Planificación 2026-1'!X:X,C133,'Planificación 2026-1'!H:H,"T3"))&gt;0,"P36"," ")</f>
        <v xml:space="preserve"> </v>
      </c>
      <c r="AQ133" s="58" t="str">
        <f>IF(SUM(COUNTIFS('Planificación 2026-1'!F:F,"FILIAL",'Planificación 2026-1'!X:X,C133,'Planificación 2026-1'!H:H,"T2"))&gt;0,"P37"," ")</f>
        <v xml:space="preserve"> </v>
      </c>
      <c r="AR133" s="58" t="str">
        <f>IF(SUM(COUNTIFS('Planificación 2026-1'!F:F,"FILIAL",'Planificación 2026-1'!X:X,C133,'Planificación 2026-1'!H:H,"AE"))&gt;0,"P38"," ")</f>
        <v xml:space="preserve"> </v>
      </c>
      <c r="AS133" s="58" t="str">
        <f>IF(SUM(COUNTIFS('Planificación 2026-1'!F:F,"FILIAL",'Planificación 2026-1'!X:X,C133,'Planificación 2026-1'!H:H,"T4"))&gt;0,"P55"," ")</f>
        <v xml:space="preserve"> </v>
      </c>
      <c r="AT133" s="58" t="str">
        <f>IF(SUM(COUNTIFS('Planificación 2026-1'!F:F,"SUNAMPE",'Planificación 2026-1'!X:X,C133,'Planificación 2026-1'!H:H,"AF"))&gt;0," P01"," ")</f>
        <v xml:space="preserve"> </v>
      </c>
      <c r="AU133" s="58" t="str">
        <f>IF(SUM(COUNTIFS('Planificación 2026-1'!F:F,"SUNAMPE",'Planificación 2026-1'!X:X,C133,'Planificación 2026-1'!H:H,"EN"))&gt;0,"P02"," ")</f>
        <v xml:space="preserve"> </v>
      </c>
      <c r="AV133" s="58" t="str">
        <f>IF(SUM(COUNTIFS('Planificación 2026-1'!F:F,"SUNAMPE",'Planificación 2026-1'!X:X,C133,'Planificación 2026-1'!H:H,"IS"))&gt;0,"P03"," ")</f>
        <v xml:space="preserve"> </v>
      </c>
      <c r="AW133" s="58" t="str">
        <f>IF(SUM(COUNTIFS('Planificación 2026-1'!F:F,"SUNAMPE",'Planificación 2026-1'!X:X,C133,'Planificación 2026-1'!H:H,"PS"))&gt;0,"P04"," ")</f>
        <v xml:space="preserve"> </v>
      </c>
      <c r="AX133" s="58"/>
      <c r="AY133" s="58" t="str">
        <f>IF(SUM(COUNTIFS('Planificación 2026-1'!F:F,"SUNAMPE",'Planificación 2026-1'!X:X,C133,'Planificación 2026-1'!H:H,"IN"))&gt;0,"P06"," ")</f>
        <v xml:space="preserve"> </v>
      </c>
      <c r="AZ133" s="58" t="str">
        <f>IF(SUM(COUNTIFS('Planificación 2026-1'!F:F,"SUNAMPE",'Planificación 2026-1'!X:X,C133,'Planificación 2026-1'!H:H,"CA"))&gt;0,"P07"," ")</f>
        <v xml:space="preserve"> </v>
      </c>
      <c r="BA133" s="58" t="str">
        <f>IF(SUM(COUNTIFS('Planificación 2026-1'!F:F,"SUNAMPE",'Planificación 2026-1'!X:X,C133,'Planificación 2026-1'!H:H,"DE"))&gt;0,"P08"," ")</f>
        <v xml:space="preserve"> </v>
      </c>
      <c r="BB133" s="58" t="str">
        <f>IF(SUM(COUNTIFS('Planificación 2026-1'!F:F,"SUNAMPE",'Planificación 2026-1'!X:X,C133,'Planificación 2026-1'!H:H,"OB"))&gt;0,"P09"," ")</f>
        <v xml:space="preserve"> </v>
      </c>
      <c r="BC133" s="58" t="str">
        <f>IF(SUM(COUNTIFS('Planificación 2026-1'!F:F,"SUNAMPE",'Planificación 2026-1'!X:X,C133,'Planificación 2026-1'!H:H,"MH"))&gt;0,"P31"," ")</f>
        <v xml:space="preserve"> </v>
      </c>
      <c r="BD133" s="58" t="str">
        <f>IF(SUM(COUNTIFS('Planificación 2026-1'!F:F,"SUNAMPE",'Planificación 2026-1'!X:X,C133,'Planificación 2026-1'!H:H,"IC"))&gt;0,"P32"," ")</f>
        <v xml:space="preserve"> </v>
      </c>
      <c r="BE133" s="58" t="str">
        <f>IF(SUM(COUNTIFS('Planificación 2026-1'!F:F,"SUNAMPE",'Planificación 2026-1'!X:X,C133,'Planificación 2026-1'!H:H,"AR"))&gt;0,"P34"," ")</f>
        <v xml:space="preserve"> </v>
      </c>
      <c r="BF133" s="58" t="str">
        <f>IF(SUM(COUNTIFS('Planificación 2026-1'!F:F,"SUNAMPE",'Planificación 2026-1'!X:X,C133,'Planificación 2026-1'!H:H,"T1"))&gt;0,"P35"," ")</f>
        <v xml:space="preserve"> </v>
      </c>
      <c r="BG133" s="58" t="str">
        <f>IF(SUM(COUNTIFS('Planificación 2026-1'!F:F,"SUNAMPE",'Planificación 2026-1'!X:X,C133,'Planificación 2026-1'!H:H,"T3"))&gt;0,"P36"," ")</f>
        <v xml:space="preserve"> </v>
      </c>
      <c r="BH133" s="58" t="str">
        <f>IF(SUM(COUNTIFS('Planificación 2026-1'!F:F,"SUNAMPE",'Planificación 2026-1'!X:X,C133,'Planificación 2026-1'!H:H,"T2"))&gt;0,"P37"," ")</f>
        <v xml:space="preserve"> </v>
      </c>
      <c r="BI133" s="58" t="str">
        <f>IF(SUM(COUNTIFS('Planificación 2026-1'!F:F,"SUNAMPE",'Planificación 2026-1'!X:X,C133,'Planificación 2026-1'!H:H,"AE"))&gt;0,"P38"," ")</f>
        <v xml:space="preserve"> </v>
      </c>
      <c r="BJ133" s="58" t="str">
        <f>IF(SUM(COUNTIFS('Planificación 2026-1'!F:F,"SUNAMPE",'Planificación 2026-1'!X:X,C133,'Planificación 2026-1'!H:H,"T4"))&gt;0,"P55"," ")</f>
        <v xml:space="preserve"> </v>
      </c>
      <c r="BK133" s="58" t="str">
        <f>IF(SUM(COUNTIFS('Planificación 2026-1'!F:F,"HUAURA",'Planificación 2026-1'!X:X,C133,'Planificación 2026-1'!H:H,"AF"))&gt;0," P01"," ")</f>
        <v xml:space="preserve"> </v>
      </c>
      <c r="BL133" s="58" t="str">
        <f>IF(SUM(COUNTIFS('Planificación 2026-1'!F:F,"HUAURA",'Planificación 2026-1'!X:X,C133,'Planificación 2026-1'!H:H,"EN"))&gt;0,"P02"," ")</f>
        <v xml:space="preserve"> </v>
      </c>
      <c r="BM133" s="58" t="str">
        <f>IF(SUM(COUNTIFS('Planificación 2026-1'!F:F,"HUAURA",'Planificación 2026-1'!X:X,C133,'Planificación 2026-1'!H:H,"IS"))&gt;0,"P03"," ")</f>
        <v xml:space="preserve"> </v>
      </c>
      <c r="BN133" s="58" t="str">
        <f>IF(SUM(COUNTIFS('Planificación 2026-1'!F:F,"HUAURA",'Planificación 2026-1'!X:X,C133,'Planificación 2026-1'!H:H,"PS"))&gt;0,"P04"," ")</f>
        <v xml:space="preserve"> </v>
      </c>
      <c r="BO133" s="58"/>
      <c r="BP133" s="58" t="str">
        <f>IF(SUM(COUNTIFS('Planificación 2026-1'!F:F,"HUAURA",'Planificación 2026-1'!X:X,C133,'Planificación 2026-1'!H:H,"IN"))&gt;0,"P06"," ")</f>
        <v xml:space="preserve"> </v>
      </c>
      <c r="BQ133" s="58" t="str">
        <f>IF(SUM(COUNTIFS('Planificación 2026-1'!F:F,"HUAURA",'Planificación 2026-1'!X:X,C133,'Planificación 2026-1'!H:H,"CA"))&gt;0,"P07"," ")</f>
        <v xml:space="preserve"> </v>
      </c>
      <c r="BR133" s="58" t="str">
        <f>IF(SUM(COUNTIFS('Planificación 2026-1'!F:F,"HUAURA",'Planificación 2026-1'!X:X,C133,'Planificación 2026-1'!H:H,"DE"))&gt;0,"P08"," ")</f>
        <v xml:space="preserve"> </v>
      </c>
      <c r="BS133" s="58" t="str">
        <f>IF(SUM(COUNTIFS('Planificación 2026-1'!F:F,"HUAURA",'Planificación 2026-1'!X:X,C133,'Planificación 2026-1'!H:H,"OB"))&gt;0,"P09"," ")</f>
        <v xml:space="preserve"> </v>
      </c>
      <c r="BT133" s="58" t="str">
        <f>IF(SUM(COUNTIFS('Planificación 2026-1'!F:F,"HUAURA",'Planificación 2026-1'!X:X,C133,'Planificación 2026-1'!H:H,"MH"))&gt;0,"P31"," ")</f>
        <v xml:space="preserve"> </v>
      </c>
      <c r="BU133" s="58" t="str">
        <f>IF(SUM(COUNTIFS('Planificación 2026-1'!F:F,"HUAURA",'Planificación 2026-1'!X:X,C133,'Planificación 2026-1'!H:H,"IC"))&gt;0,"P32"," ")</f>
        <v xml:space="preserve"> </v>
      </c>
      <c r="BV133" s="58" t="str">
        <f>IF(SUM(COUNTIFS('Planificación 2026-1'!F:F,"HUAURA",'Planificación 2026-1'!X:X,C133,'Planificación 2026-1'!H:H,"AR"))&gt;0,"P34"," ")</f>
        <v xml:space="preserve"> </v>
      </c>
      <c r="BW133" s="58" t="str">
        <f>IF(SUM(COUNTIFS('Planificación 2026-1'!F:F,"HUAURA",'Planificación 2026-1'!X:X,C133,'Planificación 2026-1'!H:H,"T1"))&gt;0,"P35"," ")</f>
        <v xml:space="preserve"> </v>
      </c>
      <c r="BX133" s="58" t="str">
        <f>IF(SUM(COUNTIFS('Planificación 2026-1'!F:F,"HUAURA",'Planificación 2026-1'!X:X,C133,'Planificación 2026-1'!H:H,"T3"))&gt;0,"P36"," ")</f>
        <v xml:space="preserve"> </v>
      </c>
      <c r="BY133" s="58" t="str">
        <f>IF(SUM(COUNTIFS('Planificación 2026-1'!F:F,"HUAURA",'Planificación 2026-1'!X:X,C133,'Planificación 2026-1'!H:H,"T2"))&gt;0,"P37"," ")</f>
        <v xml:space="preserve"> </v>
      </c>
      <c r="BZ133" s="58" t="str">
        <f>IF(SUM(COUNTIFS('Planificación 2026-1'!F:F,"HUAURA",'Planificación 2026-1'!X:X,C133,'Planificación 2026-1'!H:H,"AE"))&gt;0,"P38"," ")</f>
        <v xml:space="preserve"> </v>
      </c>
      <c r="CA133" s="58" t="str">
        <f>IF(SUM(COUNTIFS('Planificación 2026-1'!F:F,"HUAURA",'Planificación 2026-1'!X:X,C133,'Planificación 2026-1'!H:H,"T4"))&gt;0,"P55"," ")</f>
        <v xml:space="preserve"> </v>
      </c>
      <c r="CB133" s="59">
        <f>SUMIFS('Planificación 2026-1'!S:S,'Planificación 2026-1'!X:X,C133,'Planificación 2026-1'!H:H,"AF",'Planificación 2026-1'!I:I,"&gt;2")</f>
        <v>0</v>
      </c>
      <c r="CC133" s="59">
        <f>SUMIFS('Planificación 2026-1'!S:S,'Planificación 2026-1'!X:X,C133,'Planificación 2026-1'!H:H,"EN",'Planificación 2026-1'!I:I,"&gt;2")</f>
        <v>0</v>
      </c>
      <c r="CD133" s="59">
        <f>SUMIFS('Planificación 2026-1'!S:S,'Planificación 2026-1'!X:X,C133,'Planificación 2026-1'!H:H,"IS",'Planificación 2026-1'!I:I,"&gt;2")</f>
        <v>0</v>
      </c>
      <c r="CE133" s="59">
        <f>SUMIFS('Planificación 2026-1'!S:S,'Planificación 2026-1'!X:X,C133,'Planificación 2026-1'!H:H,"PS",'Planificación 2026-1'!I:I,"&gt;2")</f>
        <v>8</v>
      </c>
      <c r="CF133" s="59">
        <f>SUMIFS('Planificación 2026-1'!S:S,'Planificación 2026-1'!X:X,C133,'Planificación 2026-1'!H:H,"IN",'Planificación 2026-1'!I:I,"&gt;2")</f>
        <v>0</v>
      </c>
      <c r="CG133" s="59">
        <f>SUMIFS('Planificación 2026-1'!S:S,'Planificación 2026-1'!X:X,C133,'Planificación 2026-1'!H:H,"CA",'Planificación 2026-1'!I:I,"&gt;2")</f>
        <v>0</v>
      </c>
      <c r="CH133" s="59">
        <f>SUMIFS('Planificación 2026-1'!S:S,'Planificación 2026-1'!X:X,C133,'Planificación 2026-1'!H:H,"DE",'Planificación 2026-1'!I:I,"&gt;2")</f>
        <v>0</v>
      </c>
      <c r="CI133" s="59">
        <f>SUMIFS('Planificación 2026-1'!S:S,'Planificación 2026-1'!X:X,C133,'Planificación 2026-1'!H:H,"OB",'Planificación 2026-1'!I:I,"&gt;2")</f>
        <v>0</v>
      </c>
      <c r="CJ133" s="59">
        <f>SUMIFS('Planificación 2026-1'!S:S,'Planificación 2026-1'!X:X,C133,'Planificación 2026-1'!H:H,"MH",'Planificación 2026-1'!I:I,"&gt;2")</f>
        <v>0</v>
      </c>
      <c r="CK133" s="59">
        <f>SUMIFS('Planificación 2026-1'!S:S,'Planificación 2026-1'!X:X,C133,'Planificación 2026-1'!H:H,"IC",'Planificación 2026-1'!I:I,"&gt;2")</f>
        <v>0</v>
      </c>
      <c r="CL133" s="59">
        <f>SUMIFS('Planificación 2026-1'!S:S,'Planificación 2026-1'!X:X,C133,'Planificación 2026-1'!H:H,"AR",'Planificación 2026-1'!I:I,"&gt;2")</f>
        <v>0</v>
      </c>
      <c r="CM133" s="59">
        <f>SUMIFS('Planificación 2026-1'!S:S,'Planificación 2026-1'!X:X,C133,'Planificación 2026-1'!H:H,"AE",'Planificación 2026-1'!I:I,"&gt;2")</f>
        <v>0</v>
      </c>
      <c r="CN133" s="59">
        <f>SUMIFS('Planificación 2026-1'!S:S,'Planificación 2026-1'!X:X,C133,'Planificación 2026-1'!H:H,"T1",'Planificación 2026-1'!I:I,"&gt;2")</f>
        <v>0</v>
      </c>
      <c r="CO133" s="59">
        <f>SUMIFS('Planificación 2026-1'!S:S,'Planificación 2026-1'!X:X,C133,'Planificación 2026-1'!H:H,"T3",'Planificación 2026-1'!I:I,"&gt;2")</f>
        <v>0</v>
      </c>
      <c r="CP133" s="59">
        <f>SUMIFS('Planificación 2026-1'!S:S,'Planificación 2026-1'!X:X,C133,'Planificación 2026-1'!H:H,"T2",'Planificación 2026-1'!I:I,"&gt;2")</f>
        <v>0</v>
      </c>
      <c r="CQ133" s="59">
        <f>SUMIFS('Planificación 2026-1'!S:S,'Planificación 2026-1'!X:X,C133,'Planificación 2026-1'!H:H,"T4",'Planificación 2026-1'!I:I,"&gt;2")</f>
        <v>0</v>
      </c>
      <c r="CR133" s="59">
        <f>SUMIFS('Planificación 2026-1'!S:S,'Planificación 2026-1'!X:X,C133,'Planificación 2026-1'!H:H,"AF",'Planificación 2026-1'!I:I,"&lt;3")</f>
        <v>0</v>
      </c>
      <c r="CS133" s="59">
        <f>SUMIFS('Planificación 2026-1'!S:S,'Planificación 2026-1'!X:X,C133,'Planificación 2026-1'!H:H,"EN",'Planificación 2026-1'!I:I,"&lt;3")</f>
        <v>0</v>
      </c>
      <c r="CT133" s="59">
        <f>SUMIFS('Planificación 2026-1'!S:S,'Planificación 2026-1'!X:X,C133,'Planificación 2026-1'!H:H,"IS",'Planificación 2026-1'!I:I,"&lt;3")</f>
        <v>0</v>
      </c>
      <c r="CU133" s="59">
        <f>SUMIFS('Planificación 2026-1'!S:S,'Planificación 2026-1'!X:X,C133,'Planificación 2026-1'!H:H,"PS",'Planificación 2026-1'!I:I,"&lt;3")</f>
        <v>0</v>
      </c>
      <c r="CV133" s="59">
        <f>SUMIFS('Planificación 2026-1'!S:S,'Planificación 2026-1'!X:X,C133,'Planificación 2026-1'!H:H,"IN",'Planificación 2026-1'!I:I,"&lt;3")</f>
        <v>0</v>
      </c>
      <c r="CW133" s="59">
        <f>SUMIFS('Planificación 2026-1'!S:S,'Planificación 2026-1'!X:X,C133,'Planificación 2026-1'!H:H,"CA",'Planificación 2026-1'!I:I,"&lt;3")</f>
        <v>0</v>
      </c>
      <c r="CX133" s="59">
        <f>SUMIFS('Planificación 2026-1'!S:S,'Planificación 2026-1'!X:X,C133,'Planificación 2026-1'!H:H,"DE",'Planificación 2026-1'!I:I,"&lt;3")</f>
        <v>0</v>
      </c>
      <c r="CY133" s="59">
        <f>SUMIFS('Planificación 2026-1'!S:S,'Planificación 2026-1'!X:X,C133,'Planificación 2026-1'!H:H,"OB",'Planificación 2026-1'!I:I,"&lt;3")</f>
        <v>0</v>
      </c>
      <c r="CZ133" s="59">
        <f>SUMIFS('Planificación 2026-1'!S:S,'Planificación 2026-1'!X:X,C133,'Planificación 2026-1'!H:H,"MH",'Planificación 2026-1'!I:I,"&lt;3")</f>
        <v>0</v>
      </c>
      <c r="DA133" s="59">
        <f>SUMIFS('Planificación 2026-1'!S:S,'Planificación 2026-1'!X:X,C133,'Planificación 2026-1'!H:H,"IC",'Planificación 2026-1'!I:I,"&lt;3")</f>
        <v>0</v>
      </c>
      <c r="DB133" s="59">
        <f>SUMIFS('Planificación 2026-1'!S:S,'Planificación 2026-1'!X:X,C133,'Planificación 2026-1'!H:H,"AR",'Planificación 2026-1'!I:I,"&lt;3")</f>
        <v>0</v>
      </c>
      <c r="DC133" s="59">
        <f>SUMIFS('Planificación 2026-1'!S:S,'Planificación 2026-1'!X:X,C133,'Planificación 2026-1'!H:H,"AE",'Planificación 2026-1'!I:I,"&lt;3")</f>
        <v>0</v>
      </c>
      <c r="DD133" s="59">
        <f>SUMIFS('Planificación 2026-1'!S:S,'Planificación 2026-1'!X:X,C133,'Planificación 2026-1'!H:H,"T1",'Planificación 2026-1'!I:I,"&lt;3")</f>
        <v>0</v>
      </c>
      <c r="DE133" s="59">
        <f>SUMIFS('Planificación 2026-1'!S:S,'Planificación 2026-1'!X:X,C133,'Planificación 2026-1'!H:H,"T3",'Planificación 2026-1'!I:I,"&lt;3")</f>
        <v>0</v>
      </c>
      <c r="DF133" s="59">
        <f>SUMIFS('Planificación 2026-1'!S:S,'Planificación 2026-1'!X:X,C133,'Planificación 2026-1'!H:H,"T2",'Planificación 2026-1'!I:I,"&lt;3")</f>
        <v>0</v>
      </c>
      <c r="DG133" s="59">
        <f>SUMIFS('Planificación 2026-1'!S:S,'Planificación 2026-1'!X:X,C133,'Planificación 2026-1'!H:H,"T4",'Planificación 2026-1'!I:I,"&lt;3")</f>
        <v>0</v>
      </c>
      <c r="DH133" s="58" t="str">
        <f t="shared" si="41"/>
        <v>P04</v>
      </c>
      <c r="DI133" s="27">
        <f>IF(C133="","",SUMIFS('Planificación 2026-1'!S:S,'Planificación 2026-1'!X:X,C133,'Planificación 2026-1'!F:F,"PRINCIPAL",'Planificación 2026-1'!Y:Y,"VIRTUAL"))</f>
        <v>8</v>
      </c>
      <c r="DJ133" s="27">
        <f>IF(C133="","",SUMIFS('Planificación 2026-1'!S:S,'Planificación 2026-1'!X:X,C133,'Planificación 2026-1'!F:F,"PRINCIPAL",'Planificación 2026-1'!Y:Y,"PRESENCIAL"))</f>
        <v>0</v>
      </c>
      <c r="DK133" s="27">
        <f>IF(C133="","",SUMIFS('Planificación 2026-1'!S:S,'Planificación 2026-1'!X:X,C133,'Planificación 2026-1'!F:F,"PRINCIPAL",'Planificación 2026-1'!Y:Y,"HIBRIDO PRESENCIAL"))</f>
        <v>0</v>
      </c>
      <c r="DL133" s="58" t="str">
        <f t="shared" si="42"/>
        <v/>
      </c>
      <c r="DM133" s="58">
        <f>IF(C133="","",SUMIFS('Planificación 2026-1'!S:S,'Planificación 2026-1'!X:X,C133,'Planificación 2026-1'!F:F,"FILIAL",'Planificación 2026-1'!Y:Y,"VIRTUAL"))</f>
        <v>0</v>
      </c>
      <c r="DN133" s="60">
        <f>IF(C133="","",SUMIFS('Planificación 2026-1'!S:S,'Planificación 2026-1'!X:X,C133,'Planificación 2026-1'!F:F,"FILIAL",'Planificación 2026-1'!Y:Y,"PRESENCIAL"))</f>
        <v>0</v>
      </c>
      <c r="DO133" s="29">
        <f>IF(C133="","",SUMIFS('Planificación 2026-1'!S:S,'Planificación 2026-1'!X:X,C133,'Planificación 2026-1'!F:F,"FILIAL",'Planificación 2026-1'!Y:Y,"HIBRIDO PRESENCIAL"))</f>
        <v>0</v>
      </c>
      <c r="DP133" s="61" t="str">
        <f t="shared" si="43"/>
        <v/>
      </c>
      <c r="DQ133" s="58">
        <f>IF(C133="","",SUMIFS('Planificación 2026-1'!S:S,'Planificación 2026-1'!X:X,C133,'Planificación 2026-1'!F:F,"SUNAMPE",'Planificación 2026-1'!Y:Y,"VIRTUAL"))</f>
        <v>0</v>
      </c>
      <c r="DR133" s="29">
        <f>IF(C133="","",SUMIFS('Planificación 2026-1'!S:S,'Planificación 2026-1'!X:X,C133,'Planificación 2026-1'!F:F,"SUNAMPE",'Planificación 2026-1'!Y:Y,"PRESENCIAL"))</f>
        <v>0</v>
      </c>
      <c r="DS133" s="61" t="str">
        <f t="shared" si="44"/>
        <v/>
      </c>
      <c r="DT133" s="58">
        <f>IF(C133="","",SUMIFS('Planificación 2026-1'!S:S,'Planificación 2026-1'!X:X,C133,'Planificación 2026-1'!F:F,"HUAURA",'Planificación 2026-1'!Y:Y,"VIRTUAL"))</f>
        <v>0</v>
      </c>
      <c r="DU133" s="29">
        <f>IF(C133="","",SUMIFS('Planificación 2026-1'!S:S,'Planificación 2026-1'!X:X,C133,'Planificación 2026-1'!F:F,"HUAURA",'Planificación 2026-1'!Y:Y,"PRESENCIAL"))</f>
        <v>0</v>
      </c>
      <c r="DV133" s="32">
        <f>SUMIFS('Planificación 2026-1'!S:S,'Planificación 2026-1'!X:X,C133,'Planificación 2026-1'!F:F,"PRINCIPAL",'Planificación 2026-1'!Y:Y,"VIRTUAL",'Planificación 2026-1'!I:I,"&gt;2")</f>
        <v>8</v>
      </c>
      <c r="DW133" s="32">
        <f>SUMIFS('Planificación 2026-1'!S:S,'Planificación 2026-1'!X:X,C133,'Planificación 2026-1'!F:F,"PRINCIPAL",'Planificación 2026-1'!Y:Y,"&lt;&gt;VIRTUAL",'Planificación 2026-1'!I:I,"&gt;2")</f>
        <v>0</v>
      </c>
      <c r="DX133" s="32">
        <f>SUMIFS('Planificación 2026-1'!S:S,'Planificación 2026-1'!X:X,C133,'Planificación 2026-1'!F:F,"SUNAMPE",'Planificación 2026-1'!Y:Y,"VIRTUAL",'Planificación 2026-1'!I:I,"&gt;2")</f>
        <v>0</v>
      </c>
      <c r="DY133" s="32">
        <f>SUMIFS('Planificación 2026-1'!S:S,'Planificación 2026-1'!X:X,C133,'Planificación 2026-1'!F:F,"SUNAMPE",'Planificación 2026-1'!Y:Y,"&lt;&gt;VIRTUAL",'Planificación 2026-1'!I:I,"&gt;2")</f>
        <v>0</v>
      </c>
      <c r="DZ133" s="32">
        <f>SUMIFS('Planificación 2026-1'!S:S,'Planificación 2026-1'!X:X,C133,'Planificación 2026-1'!F:F,"FILIAL",'Planificación 2026-1'!Y:Y,"VIRTUAL",'Planificación 2026-1'!I:I,"&gt;2")</f>
        <v>0</v>
      </c>
      <c r="EA133" s="32">
        <f>SUMIFS('Planificación 2026-1'!S:S,'Planificación 2026-1'!X:X,C133,'Planificación 2026-1'!F:F,"FILIAL",'Planificación 2026-1'!Y:Y,"&lt;&gt;VIRTUAL",'Planificación 2026-1'!I:I,"&gt;2")</f>
        <v>0</v>
      </c>
      <c r="EB133" s="32">
        <f>SUMIFS('Planificación 2026-1'!S:S,'Planificación 2026-1'!X:X,C133,'Planificación 2026-1'!F:F,"PORUMA",'Planificación 2026-1'!Y:Y,"VIRTUAL",'Planificación 2026-1'!I:I,"&gt;2")</f>
        <v>0</v>
      </c>
      <c r="EC133" s="32">
        <f>SUMIFS('Planificación 2026-1'!S:S,'Planificación 2026-1'!X:X,C133,'Planificación 2026-1'!F:F,"PORUMA",'Planificación 2026-1'!Y:Y,"&lt;&gt;VIRTUAL",'Planificación 2026-1'!I:I,"&gt;2")</f>
        <v>0</v>
      </c>
      <c r="ED133" s="32">
        <f>SUMIFS('Planificación 2026-1'!S:S,'Planificación 2026-1'!X:X,C133,'Planificación 2026-1'!F:F,"HUAURA",'Planificación 2026-1'!Y:Y,"VIRTUAL",'Planificación 2026-1'!I:I,"&gt;2")</f>
        <v>0</v>
      </c>
      <c r="EE133" s="32">
        <f>SUMIFS('Planificación 2026-1'!S:S,'Planificación 2026-1'!X:X,C133,'Planificación 2026-1'!F:F,"HUAURA",'Planificación 2026-1'!Y:Y,"&lt;&gt;VIRTUAL",'Planificación 2026-1'!I:I,"&gt;2")</f>
        <v>0</v>
      </c>
      <c r="EF133" s="32">
        <f>SUMIFS('Planificación 2026-1'!S:S,'Planificación 2026-1'!X:X,C133,'Planificación 2026-1'!F:F,"PRINCIPAL",'Planificación 2026-1'!Y:Y,"VIRTUAL",'Planificación 2026-1'!I:I,"&lt;3")</f>
        <v>0</v>
      </c>
      <c r="EG133" s="32">
        <f>SUMIFS('Planificación 2026-1'!S:S,'Planificación 2026-1'!X:X,C133,'Planificación 2026-1'!F:F,"PRINCIPAL",'Planificación 2026-1'!Y:Y,"&lt;&gt;VIRTUAL",'Planificación 2026-1'!I:I,"&lt;3")</f>
        <v>0</v>
      </c>
      <c r="EH133" s="32">
        <f>SUMIFS('Planificación 2026-1'!S:S,'Planificación 2026-1'!X:X,C133,'Planificación 2026-1'!F:F,"SUNAMPE",'Planificación 2026-1'!Y:Y,"VIRTUAL",'Planificación 2026-1'!I:I,"&lt;3")</f>
        <v>0</v>
      </c>
      <c r="EI133" s="32">
        <f>SUMIFS('Planificación 2026-1'!S:S,'Planificación 2026-1'!X:X,C133,'Planificación 2026-1'!F:F,"SUNAMPE",'Planificación 2026-1'!Y:Y,"&lt;&gt;VIRTUAL",'Planificación 2026-1'!I:I,"&lt;3")</f>
        <v>0</v>
      </c>
      <c r="EJ133" s="32">
        <f>SUMIFS('Planificación 2026-1'!S:S,'Planificación 2026-1'!X:X,C133,'Planificación 2026-1'!F:F,"FILIAL",'Planificación 2026-1'!Y:Y,"VIRTUAL",'Planificación 2026-1'!I:I,"&lt;3")</f>
        <v>0</v>
      </c>
      <c r="EK133" s="32">
        <f>SUMIFS('Planificación 2026-1'!S:S,'Planificación 2026-1'!X:X,C133,'Planificación 2026-1'!F:F,"FILIAL",'Planificación 2026-1'!Y:Y,"&lt;&gt;VIRTUAL",'Planificación 2026-1'!I:I,"&lt;3")</f>
        <v>0</v>
      </c>
      <c r="EL133" s="32">
        <f>SUMIFS('Planificación 2026-1'!S:S,'Planificación 2026-1'!X:X,C133,'Planificación 2026-1'!F:F,"PORUMA",'Planificación 2026-1'!Y:Y,"VIRTUAL",'Planificación 2026-1'!I:I,"&lt;3")</f>
        <v>0</v>
      </c>
      <c r="EM133" s="32">
        <f>SUMIFS('Planificación 2026-1'!S:S,'Planificación 2026-1'!X:X,C133,'Planificación 2026-1'!F:F,"PORUMA",'Planificación 2026-1'!Y:Y,"&lt;&gt;VIRTUAL",'Planificación 2026-1'!I:I,"&lt;3")</f>
        <v>0</v>
      </c>
      <c r="EN133" s="32">
        <f>SUMIFS('Planificación 2026-1'!S:S,'Planificación 2026-1'!X:X,C133,'Planificación 2026-1'!F:F,"HUAURA",'Planificación 2026-1'!Y:Y,"VIRTUAL",'Planificación 2026-1'!I:I,"&lt;3")</f>
        <v>0</v>
      </c>
      <c r="EO133" s="32">
        <f>SUMIFS('Planificación 2026-1'!S:S,'Planificación 2026-1'!X:X,C133,'Planificación 2026-1'!F:F,"HUAURA",'Planificación 2026-1'!Y:Y,"&lt;&gt;VIRTUAL",'Planificación 2026-1'!I:I,"&lt;3")</f>
        <v>0</v>
      </c>
      <c r="EP133" s="32">
        <f t="shared" si="32"/>
        <v>0</v>
      </c>
      <c r="EQ133" s="32">
        <f t="shared" si="36"/>
        <v>0</v>
      </c>
      <c r="ER133" s="32">
        <f t="shared" si="37"/>
        <v>0</v>
      </c>
      <c r="ES133" s="32">
        <f t="shared" si="38"/>
        <v>8</v>
      </c>
      <c r="ET133" s="32">
        <f t="shared" si="39"/>
        <v>0</v>
      </c>
      <c r="EU133" s="32">
        <f t="shared" si="40"/>
        <v>8</v>
      </c>
      <c r="EV133" s="32" t="b">
        <f>EXACT(EU133,E133)</f>
        <v>1</v>
      </c>
      <c r="EW133" s="32"/>
      <c r="EX133" s="32">
        <f t="shared" si="33"/>
        <v>8</v>
      </c>
      <c r="EY133" s="32">
        <f t="shared" si="34"/>
        <v>0</v>
      </c>
      <c r="EZ133" s="32" t="b">
        <f>EXACT(SUM(EX133:EY133),E133)</f>
        <v>1</v>
      </c>
      <c r="FA133" s="32" t="str">
        <f t="shared" si="35"/>
        <v/>
      </c>
      <c r="FB133" s="32" t="str">
        <f t="shared" si="45"/>
        <v>VIRTUAL</v>
      </c>
    </row>
    <row r="134" spans="1:158">
      <c r="A134" s="33"/>
      <c r="B134" s="65">
        <v>131</v>
      </c>
      <c r="C134" s="32" t="s">
        <v>338</v>
      </c>
      <c r="D134" s="429">
        <v>40078328</v>
      </c>
      <c r="E134" s="62">
        <f>SUMIF('Planificación 2026-1'!X:X,C134,'Planificación 2026-1'!S:S)</f>
        <v>13</v>
      </c>
      <c r="F134" s="63" t="s">
        <v>203</v>
      </c>
      <c r="G134" s="454" t="s">
        <v>200</v>
      </c>
      <c r="H134" s="64" t="s">
        <v>38</v>
      </c>
      <c r="I134" s="64" t="s">
        <v>152</v>
      </c>
      <c r="J134" s="32" t="s">
        <v>38</v>
      </c>
      <c r="K134" s="32" t="s">
        <v>152</v>
      </c>
      <c r="L134" s="57" t="str">
        <f>IF(SUM(COUNTIFS('Planificación 2026-1'!F:F,"PRINCIPAL",'Planificación 2026-1'!X:X,C134,'Planificación 2026-1'!H:H,"AF"))&gt;0,"P01"," ")</f>
        <v xml:space="preserve"> </v>
      </c>
      <c r="M134" s="58" t="str">
        <f>IF(SUM(COUNTIFS('Planificación 2026-1'!F:F,"PRINCIPAL",'Planificación 2026-1'!X:X,C134,'Planificación 2026-1'!H:H,"EN"))&gt;0,"P02"," ")</f>
        <v xml:space="preserve"> </v>
      </c>
      <c r="N134" s="58" t="str">
        <f>IF(SUM(COUNTIFS('Planificación 2026-1'!F:F,"PRINCIPAL",'Planificación 2026-1'!X:X,C134,'Planificación 2026-1'!H:H,"IS"))&gt;0,"P03"," ")</f>
        <v xml:space="preserve"> </v>
      </c>
      <c r="O134" s="58" t="str">
        <f>IF(SUM(COUNTIFS('Planificación 2026-1'!F:F,"PRINCIPAL",'Planificación 2026-1'!X:X,C134,'Planificación 2026-1'!H:H,"PS"))&gt;0,"P04"," ")</f>
        <v xml:space="preserve"> </v>
      </c>
      <c r="P134" s="58"/>
      <c r="Q134" s="58" t="str">
        <f>IF(SUM(COUNTIFS('Planificación 2026-1'!F:F,"PRINCIPAL",'Planificación 2026-1'!X:X,C134,'Planificación 2026-1'!H:H,"IN"))&gt;0,"P06"," ")</f>
        <v xml:space="preserve"> </v>
      </c>
      <c r="R134" s="58" t="str">
        <f>IF(SUM(COUNTIFS('Planificación 2026-1'!F:F,"PRINCIPAL",'Planificación 2026-1'!X:X,C134,'Planificación 2026-1'!H:H,"CA"))&gt;0,"P07"," ")</f>
        <v xml:space="preserve"> </v>
      </c>
      <c r="S134" s="58" t="str">
        <f>IF(SUM(COUNTIFS('Planificación 2026-1'!F:F,"PRINCIPAL",'Planificación 2026-1'!X:X,C134,'Planificación 2026-1'!H:H,"DE"))&gt;0,"P08"," ")</f>
        <v xml:space="preserve"> </v>
      </c>
      <c r="T134" s="58" t="str">
        <f>IF(SUM(COUNTIFS('Planificación 2026-1'!F:F,"PRINCIPAL",'Planificación 2026-1'!X:X,C134,'Planificación 2026-1'!H:H,"OB"))&gt;0,"P09"," ")</f>
        <v xml:space="preserve"> </v>
      </c>
      <c r="U134" s="58" t="str">
        <f>IF(SUM(COUNTIFS('Planificación 2026-1'!F:F,"PRINCIPAL",'Planificación 2026-1'!X:X,C134,'Planificación 2026-1'!H:H,"MH"))&gt;0,"P31"," ")</f>
        <v xml:space="preserve"> </v>
      </c>
      <c r="V134" s="58" t="str">
        <f>IF(SUM(COUNTIFS('Planificación 2026-1'!F:F,"PRINCIPAL",'Planificación 2026-1'!X:X,C134,'Planificación 2026-1'!H:H,"IC"))&gt;0,"P32"," ")</f>
        <v xml:space="preserve"> </v>
      </c>
      <c r="W134" s="58" t="str">
        <f>IF(SUM(COUNTIFS('Planificación 2026-1'!F:F,"PRINCIPAL",'Planificación 2026-1'!X:X,C134,'Planificación 2026-1'!H:H,"AR"))&gt;0,"P34"," ")</f>
        <v xml:space="preserve"> </v>
      </c>
      <c r="X134" s="58" t="str">
        <f>IF(SUM(COUNTIFS('Planificación 2026-1'!F:F,"PRINCIPAL",'Planificación 2026-1'!X:X,C134,'Planificación 2026-1'!H:H,"T1"))&gt;0,"P35"," ")</f>
        <v xml:space="preserve"> </v>
      </c>
      <c r="Y134" s="58" t="str">
        <f>IF(SUM(COUNTIFS('Planificación 2026-1'!F:F,"PRINCIPAL",'Planificación 2026-1'!X:X,C134,'Planificación 2026-1'!H:H,"T3"))&gt;0,"P36"," ")</f>
        <v xml:space="preserve"> </v>
      </c>
      <c r="Z134" s="58" t="str">
        <f>IF(SUM(COUNTIFS('Planificación 2026-1'!F:F,"PRINCIPAL",'Planificación 2026-1'!X:X,C134,'Planificación 2026-1'!H:H,"T2"))&gt;0,"P37"," ")</f>
        <v xml:space="preserve"> </v>
      </c>
      <c r="AA134" s="58" t="str">
        <f>IF(SUM(COUNTIFS('Planificación 2026-1'!F:F,"PRINCIPAL",'Planificación 2026-1'!X:X,C134,'Planificación 2026-1'!H:H,"AE"))&gt;0,"P38"," ")</f>
        <v xml:space="preserve"> </v>
      </c>
      <c r="AB134" s="58" t="str">
        <f>IF(SUM(COUNTIFS('Planificación 2026-1'!F:F,"PRINCIPAL",'Planificación 2026-1'!X:X,C134,'Planificación 2026-1'!H:H,"T4"))&gt;0,"P55"," ")</f>
        <v xml:space="preserve"> </v>
      </c>
      <c r="AC134" s="58" t="str">
        <f>IF(SUM(COUNTIFS('Planificación 2026-1'!F:F,"FILIAL",'Planificación 2026-1'!X:X,C134,'Planificación 2026-1'!H:H,"AF"))&gt;0," P01"," ")</f>
        <v xml:space="preserve"> </v>
      </c>
      <c r="AD134" s="58" t="str">
        <f>IF(SUM(COUNTIFS('Planificación 2026-1'!F:F,"FILIAL",'Planificación 2026-1'!X:X,C134,'Planificación 2026-1'!H:H,"EN"))&gt;0,"P02"," ")</f>
        <v xml:space="preserve"> </v>
      </c>
      <c r="AE134" s="58" t="str">
        <f>IF(SUM(COUNTIFS('Planificación 2026-1'!F:F,"FILIAL",'Planificación 2026-1'!X:X,C134,'Planificación 2026-1'!H:H,"IS"))&gt;0,"P03"," ")</f>
        <v xml:space="preserve"> </v>
      </c>
      <c r="AF134" s="58" t="str">
        <f>IF(SUM(COUNTIFS('Planificación 2026-1'!F:F,"FILIAL",'Planificación 2026-1'!X:X,C134,'Planificación 2026-1'!H:H,"PS"))&gt;0,"P04"," ")</f>
        <v>P04</v>
      </c>
      <c r="AG134" s="58"/>
      <c r="AH134" s="58" t="str">
        <f>IF(SUM(COUNTIFS('Planificación 2026-1'!F:F,"FILIAL",'Planificación 2026-1'!X:X,C134,'Planificación 2026-1'!H:H,"IN"))&gt;0,"P06"," ")</f>
        <v xml:space="preserve"> </v>
      </c>
      <c r="AI134" s="58" t="str">
        <f>IF(SUM(COUNTIFS('Planificación 2026-1'!F:F,"FILIAL",'Planificación 2026-1'!X:X,C134,'Planificación 2026-1'!H:H,"CA"))&gt;0,"P07"," ")</f>
        <v xml:space="preserve"> </v>
      </c>
      <c r="AJ134" s="58" t="str">
        <f>IF(SUM(COUNTIFS('Planificación 2026-1'!F:F,"FILIAL",'Planificación 2026-1'!X:X,C134,'Planificación 2026-1'!H:H,"DE"))&gt;0,"P08"," ")</f>
        <v xml:space="preserve"> </v>
      </c>
      <c r="AK134" s="58" t="str">
        <f>IF(SUM(COUNTIFS('Planificación 2026-1'!F:F,"FILIAL",'Planificación 2026-1'!X:X,C134,'Planificación 2026-1'!H:H,"OB"))&gt;0,"P09"," ")</f>
        <v xml:space="preserve"> </v>
      </c>
      <c r="AL134" s="58" t="str">
        <f>IF(SUM(COUNTIFS('Planificación 2026-1'!F:F,"FILIAL",'Planificación 2026-1'!X:X,C134,'Planificación 2026-1'!H:H,"MH"))&gt;0,"P31"," ")</f>
        <v xml:space="preserve"> </v>
      </c>
      <c r="AM134" s="58" t="str">
        <f>IF(SUM(COUNTIFS('Planificación 2026-1'!F:F,"FILIAL",'Planificación 2026-1'!X:X,C134,'Planificación 2026-1'!H:H,"IC"))&gt;0,"P32"," ")</f>
        <v xml:space="preserve"> </v>
      </c>
      <c r="AN134" s="58" t="str">
        <f>IF(SUM(COUNTIFS('Planificación 2026-1'!F:F,"FILIAL",'Planificación 2026-1'!X:X,C134,'Planificación 2026-1'!H:H,"AR"))&gt;0,"P34"," ")</f>
        <v xml:space="preserve"> </v>
      </c>
      <c r="AO134" s="58" t="str">
        <f>IF(SUM(COUNTIFS('Planificación 2026-1'!F:F,"FILIAL",'Planificación 2026-1'!X:X,C134,'Planificación 2026-1'!H:H,"T1"))&gt;0,"P35"," ")</f>
        <v xml:space="preserve"> </v>
      </c>
      <c r="AP134" s="58" t="str">
        <f>IF(SUM(COUNTIFS('Planificación 2026-1'!F:F,"FILIAL",'Planificación 2026-1'!X:X,C134,'Planificación 2026-1'!H:H,"T3"))&gt;0,"P36"," ")</f>
        <v xml:space="preserve"> </v>
      </c>
      <c r="AQ134" s="58" t="str">
        <f>IF(SUM(COUNTIFS('Planificación 2026-1'!F:F,"FILIAL",'Planificación 2026-1'!X:X,C134,'Planificación 2026-1'!H:H,"T2"))&gt;0,"P37"," ")</f>
        <v xml:space="preserve"> </v>
      </c>
      <c r="AR134" s="58" t="str">
        <f>IF(SUM(COUNTIFS('Planificación 2026-1'!F:F,"FILIAL",'Planificación 2026-1'!X:X,C134,'Planificación 2026-1'!H:H,"AE"))&gt;0,"P38"," ")</f>
        <v xml:space="preserve"> </v>
      </c>
      <c r="AS134" s="58" t="str">
        <f>IF(SUM(COUNTIFS('Planificación 2026-1'!F:F,"FILIAL",'Planificación 2026-1'!X:X,C134,'Planificación 2026-1'!H:H,"T4"))&gt;0,"P55"," ")</f>
        <v xml:space="preserve"> </v>
      </c>
      <c r="AT134" s="58" t="str">
        <f>IF(SUM(COUNTIFS('Planificación 2026-1'!F:F,"SUNAMPE",'Planificación 2026-1'!X:X,C134,'Planificación 2026-1'!H:H,"AF"))&gt;0," P01"," ")</f>
        <v xml:space="preserve"> </v>
      </c>
      <c r="AU134" s="58" t="str">
        <f>IF(SUM(COUNTIFS('Planificación 2026-1'!F:F,"SUNAMPE",'Planificación 2026-1'!X:X,C134,'Planificación 2026-1'!H:H,"EN"))&gt;0,"P02"," ")</f>
        <v xml:space="preserve"> </v>
      </c>
      <c r="AV134" s="58" t="str">
        <f>IF(SUM(COUNTIFS('Planificación 2026-1'!F:F,"SUNAMPE",'Planificación 2026-1'!X:X,C134,'Planificación 2026-1'!H:H,"IS"))&gt;0,"P03"," ")</f>
        <v xml:space="preserve"> </v>
      </c>
      <c r="AW134" s="58" t="str">
        <f>IF(SUM(COUNTIFS('Planificación 2026-1'!F:F,"SUNAMPE",'Planificación 2026-1'!X:X,C134,'Planificación 2026-1'!H:H,"PS"))&gt;0,"P04"," ")</f>
        <v xml:space="preserve"> </v>
      </c>
      <c r="AX134" s="58"/>
      <c r="AY134" s="58" t="str">
        <f>IF(SUM(COUNTIFS('Planificación 2026-1'!F:F,"SUNAMPE",'Planificación 2026-1'!X:X,C134,'Planificación 2026-1'!H:H,"IN"))&gt;0,"P06"," ")</f>
        <v xml:space="preserve"> </v>
      </c>
      <c r="AZ134" s="58" t="str">
        <f>IF(SUM(COUNTIFS('Planificación 2026-1'!F:F,"SUNAMPE",'Planificación 2026-1'!X:X,C134,'Planificación 2026-1'!H:H,"CA"))&gt;0,"P07"," ")</f>
        <v xml:space="preserve"> </v>
      </c>
      <c r="BA134" s="58" t="str">
        <f>IF(SUM(COUNTIFS('Planificación 2026-1'!F:F,"SUNAMPE",'Planificación 2026-1'!X:X,C134,'Planificación 2026-1'!H:H,"DE"))&gt;0,"P08"," ")</f>
        <v xml:space="preserve"> </v>
      </c>
      <c r="BB134" s="58" t="str">
        <f>IF(SUM(COUNTIFS('Planificación 2026-1'!F:F,"SUNAMPE",'Planificación 2026-1'!X:X,C134,'Planificación 2026-1'!H:H,"OB"))&gt;0,"P09"," ")</f>
        <v xml:space="preserve"> </v>
      </c>
      <c r="BC134" s="58" t="str">
        <f>IF(SUM(COUNTIFS('Planificación 2026-1'!F:F,"SUNAMPE",'Planificación 2026-1'!X:X,C134,'Planificación 2026-1'!H:H,"MH"))&gt;0,"P31"," ")</f>
        <v xml:space="preserve"> </v>
      </c>
      <c r="BD134" s="58" t="str">
        <f>IF(SUM(COUNTIFS('Planificación 2026-1'!F:F,"SUNAMPE",'Planificación 2026-1'!X:X,C134,'Planificación 2026-1'!H:H,"IC"))&gt;0,"P32"," ")</f>
        <v xml:space="preserve"> </v>
      </c>
      <c r="BE134" s="58" t="str">
        <f>IF(SUM(COUNTIFS('Planificación 2026-1'!F:F,"SUNAMPE",'Planificación 2026-1'!X:X,C134,'Planificación 2026-1'!H:H,"AR"))&gt;0,"P34"," ")</f>
        <v xml:space="preserve"> </v>
      </c>
      <c r="BF134" s="58" t="str">
        <f>IF(SUM(COUNTIFS('Planificación 2026-1'!F:F,"SUNAMPE",'Planificación 2026-1'!X:X,C134,'Planificación 2026-1'!H:H,"T1"))&gt;0,"P35"," ")</f>
        <v xml:space="preserve"> </v>
      </c>
      <c r="BG134" s="58" t="str">
        <f>IF(SUM(COUNTIFS('Planificación 2026-1'!F:F,"SUNAMPE",'Planificación 2026-1'!X:X,C134,'Planificación 2026-1'!H:H,"T3"))&gt;0,"P36"," ")</f>
        <v xml:space="preserve"> </v>
      </c>
      <c r="BH134" s="58" t="str">
        <f>IF(SUM(COUNTIFS('Planificación 2026-1'!F:F,"SUNAMPE",'Planificación 2026-1'!X:X,C134,'Planificación 2026-1'!H:H,"T2"))&gt;0,"P37"," ")</f>
        <v xml:space="preserve"> </v>
      </c>
      <c r="BI134" s="58" t="str">
        <f>IF(SUM(COUNTIFS('Planificación 2026-1'!F:F,"SUNAMPE",'Planificación 2026-1'!X:X,C134,'Planificación 2026-1'!H:H,"AE"))&gt;0,"P38"," ")</f>
        <v xml:space="preserve"> </v>
      </c>
      <c r="BJ134" s="58" t="str">
        <f>IF(SUM(COUNTIFS('Planificación 2026-1'!F:F,"SUNAMPE",'Planificación 2026-1'!X:X,C134,'Planificación 2026-1'!H:H,"T4"))&gt;0,"P55"," ")</f>
        <v xml:space="preserve"> </v>
      </c>
      <c r="BK134" s="58" t="str">
        <f>IF(SUM(COUNTIFS('Planificación 2026-1'!F:F,"HUAURA",'Planificación 2026-1'!X:X,C134,'Planificación 2026-1'!H:H,"AF"))&gt;0," P01"," ")</f>
        <v xml:space="preserve"> </v>
      </c>
      <c r="BL134" s="58" t="str">
        <f>IF(SUM(COUNTIFS('Planificación 2026-1'!F:F,"HUAURA",'Planificación 2026-1'!X:X,C134,'Planificación 2026-1'!H:H,"EN"))&gt;0,"P02"," ")</f>
        <v xml:space="preserve"> </v>
      </c>
      <c r="BM134" s="58" t="str">
        <f>IF(SUM(COUNTIFS('Planificación 2026-1'!F:F,"HUAURA",'Planificación 2026-1'!X:X,C134,'Planificación 2026-1'!H:H,"IS"))&gt;0,"P03"," ")</f>
        <v xml:space="preserve"> </v>
      </c>
      <c r="BN134" s="58" t="str">
        <f>IF(SUM(COUNTIFS('Planificación 2026-1'!F:F,"HUAURA",'Planificación 2026-1'!X:X,C134,'Planificación 2026-1'!H:H,"PS"))&gt;0,"P04"," ")</f>
        <v xml:space="preserve"> </v>
      </c>
      <c r="BO134" s="58"/>
      <c r="BP134" s="58" t="str">
        <f>IF(SUM(COUNTIFS('Planificación 2026-1'!F:F,"HUAURA",'Planificación 2026-1'!X:X,C134,'Planificación 2026-1'!H:H,"IN"))&gt;0,"P06"," ")</f>
        <v xml:space="preserve"> </v>
      </c>
      <c r="BQ134" s="58" t="str">
        <f>IF(SUM(COUNTIFS('Planificación 2026-1'!F:F,"HUAURA",'Planificación 2026-1'!X:X,C134,'Planificación 2026-1'!H:H,"CA"))&gt;0,"P07"," ")</f>
        <v xml:space="preserve"> </v>
      </c>
      <c r="BR134" s="58" t="str">
        <f>IF(SUM(COUNTIFS('Planificación 2026-1'!F:F,"HUAURA",'Planificación 2026-1'!X:X,C134,'Planificación 2026-1'!H:H,"DE"))&gt;0,"P08"," ")</f>
        <v xml:space="preserve"> </v>
      </c>
      <c r="BS134" s="58" t="str">
        <f>IF(SUM(COUNTIFS('Planificación 2026-1'!F:F,"HUAURA",'Planificación 2026-1'!X:X,C134,'Planificación 2026-1'!H:H,"OB"))&gt;0,"P09"," ")</f>
        <v xml:space="preserve"> </v>
      </c>
      <c r="BT134" s="58" t="str">
        <f>IF(SUM(COUNTIFS('Planificación 2026-1'!F:F,"HUAURA",'Planificación 2026-1'!X:X,C134,'Planificación 2026-1'!H:H,"MH"))&gt;0,"P31"," ")</f>
        <v xml:space="preserve"> </v>
      </c>
      <c r="BU134" s="58" t="str">
        <f>IF(SUM(COUNTIFS('Planificación 2026-1'!F:F,"HUAURA",'Planificación 2026-1'!X:X,C134,'Planificación 2026-1'!H:H,"IC"))&gt;0,"P32"," ")</f>
        <v xml:space="preserve"> </v>
      </c>
      <c r="BV134" s="58" t="str">
        <f>IF(SUM(COUNTIFS('Planificación 2026-1'!F:F,"HUAURA",'Planificación 2026-1'!X:X,C134,'Planificación 2026-1'!H:H,"AR"))&gt;0,"P34"," ")</f>
        <v xml:space="preserve"> </v>
      </c>
      <c r="BW134" s="58" t="str">
        <f>IF(SUM(COUNTIFS('Planificación 2026-1'!F:F,"HUAURA",'Planificación 2026-1'!X:X,C134,'Planificación 2026-1'!H:H,"T1"))&gt;0,"P35"," ")</f>
        <v xml:space="preserve"> </v>
      </c>
      <c r="BX134" s="58" t="str">
        <f>IF(SUM(COUNTIFS('Planificación 2026-1'!F:F,"HUAURA",'Planificación 2026-1'!X:X,C134,'Planificación 2026-1'!H:H,"T3"))&gt;0,"P36"," ")</f>
        <v xml:space="preserve"> </v>
      </c>
      <c r="BY134" s="58" t="str">
        <f>IF(SUM(COUNTIFS('Planificación 2026-1'!F:F,"HUAURA",'Planificación 2026-1'!X:X,C134,'Planificación 2026-1'!H:H,"T2"))&gt;0,"P37"," ")</f>
        <v xml:space="preserve"> </v>
      </c>
      <c r="BZ134" s="58" t="str">
        <f>IF(SUM(COUNTIFS('Planificación 2026-1'!F:F,"HUAURA",'Planificación 2026-1'!X:X,C134,'Planificación 2026-1'!H:H,"AE"))&gt;0,"P38"," ")</f>
        <v xml:space="preserve"> </v>
      </c>
      <c r="CA134" s="58" t="str">
        <f>IF(SUM(COUNTIFS('Planificación 2026-1'!F:F,"HUAURA",'Planificación 2026-1'!X:X,C134,'Planificación 2026-1'!H:H,"T4"))&gt;0,"P55"," ")</f>
        <v xml:space="preserve"> </v>
      </c>
      <c r="CB134" s="59">
        <f>SUMIFS('Planificación 2026-1'!S:S,'Planificación 2026-1'!X:X,C134,'Planificación 2026-1'!H:H,"AF",'Planificación 2026-1'!I:I,"&gt;2")</f>
        <v>0</v>
      </c>
      <c r="CC134" s="59">
        <f>SUMIFS('Planificación 2026-1'!S:S,'Planificación 2026-1'!X:X,C134,'Planificación 2026-1'!H:H,"EN",'Planificación 2026-1'!I:I,"&gt;2")</f>
        <v>0</v>
      </c>
      <c r="CD134" s="59">
        <f>SUMIFS('Planificación 2026-1'!S:S,'Planificación 2026-1'!X:X,C134,'Planificación 2026-1'!H:H,"IS",'Planificación 2026-1'!I:I,"&gt;2")</f>
        <v>0</v>
      </c>
      <c r="CE134" s="59">
        <f>SUMIFS('Planificación 2026-1'!S:S,'Planificación 2026-1'!X:X,C134,'Planificación 2026-1'!H:H,"PS",'Planificación 2026-1'!I:I,"&gt;2")</f>
        <v>13</v>
      </c>
      <c r="CF134" s="59">
        <f>SUMIFS('Planificación 2026-1'!S:S,'Planificación 2026-1'!X:X,C134,'Planificación 2026-1'!H:H,"IN",'Planificación 2026-1'!I:I,"&gt;2")</f>
        <v>0</v>
      </c>
      <c r="CG134" s="59">
        <f>SUMIFS('Planificación 2026-1'!S:S,'Planificación 2026-1'!X:X,C134,'Planificación 2026-1'!H:H,"CA",'Planificación 2026-1'!I:I,"&gt;2")</f>
        <v>0</v>
      </c>
      <c r="CH134" s="59">
        <f>SUMIFS('Planificación 2026-1'!S:S,'Planificación 2026-1'!X:X,C134,'Planificación 2026-1'!H:H,"DE",'Planificación 2026-1'!I:I,"&gt;2")</f>
        <v>0</v>
      </c>
      <c r="CI134" s="59">
        <f>SUMIFS('Planificación 2026-1'!S:S,'Planificación 2026-1'!X:X,C134,'Planificación 2026-1'!H:H,"OB",'Planificación 2026-1'!I:I,"&gt;2")</f>
        <v>0</v>
      </c>
      <c r="CJ134" s="59">
        <f>SUMIFS('Planificación 2026-1'!S:S,'Planificación 2026-1'!X:X,C134,'Planificación 2026-1'!H:H,"MH",'Planificación 2026-1'!I:I,"&gt;2")</f>
        <v>0</v>
      </c>
      <c r="CK134" s="59">
        <f>SUMIFS('Planificación 2026-1'!S:S,'Planificación 2026-1'!X:X,C134,'Planificación 2026-1'!H:H,"IC",'Planificación 2026-1'!I:I,"&gt;2")</f>
        <v>0</v>
      </c>
      <c r="CL134" s="59">
        <f>SUMIFS('Planificación 2026-1'!S:S,'Planificación 2026-1'!X:X,C134,'Planificación 2026-1'!H:H,"AR",'Planificación 2026-1'!I:I,"&gt;2")</f>
        <v>0</v>
      </c>
      <c r="CM134" s="59">
        <f>SUMIFS('Planificación 2026-1'!S:S,'Planificación 2026-1'!X:X,C134,'Planificación 2026-1'!H:H,"AE",'Planificación 2026-1'!I:I,"&gt;2")</f>
        <v>0</v>
      </c>
      <c r="CN134" s="59">
        <f>SUMIFS('Planificación 2026-1'!S:S,'Planificación 2026-1'!X:X,C134,'Planificación 2026-1'!H:H,"T1",'Planificación 2026-1'!I:I,"&gt;2")</f>
        <v>0</v>
      </c>
      <c r="CO134" s="59">
        <f>SUMIFS('Planificación 2026-1'!S:S,'Planificación 2026-1'!X:X,C134,'Planificación 2026-1'!H:H,"T3",'Planificación 2026-1'!I:I,"&gt;2")</f>
        <v>0</v>
      </c>
      <c r="CP134" s="59">
        <f>SUMIFS('Planificación 2026-1'!S:S,'Planificación 2026-1'!X:X,C134,'Planificación 2026-1'!H:H,"T2",'Planificación 2026-1'!I:I,"&gt;2")</f>
        <v>0</v>
      </c>
      <c r="CQ134" s="59">
        <f>SUMIFS('Planificación 2026-1'!S:S,'Planificación 2026-1'!X:X,C134,'Planificación 2026-1'!H:H,"T4",'Planificación 2026-1'!I:I,"&gt;2")</f>
        <v>0</v>
      </c>
      <c r="CR134" s="59">
        <f>SUMIFS('Planificación 2026-1'!S:S,'Planificación 2026-1'!X:X,C134,'Planificación 2026-1'!H:H,"AF",'Planificación 2026-1'!I:I,"&lt;3")</f>
        <v>0</v>
      </c>
      <c r="CS134" s="59">
        <f>SUMIFS('Planificación 2026-1'!S:S,'Planificación 2026-1'!X:X,C134,'Planificación 2026-1'!H:H,"EN",'Planificación 2026-1'!I:I,"&lt;3")</f>
        <v>0</v>
      </c>
      <c r="CT134" s="59">
        <f>SUMIFS('Planificación 2026-1'!S:S,'Planificación 2026-1'!X:X,C134,'Planificación 2026-1'!H:H,"IS",'Planificación 2026-1'!I:I,"&lt;3")</f>
        <v>0</v>
      </c>
      <c r="CU134" s="59">
        <f>SUMIFS('Planificación 2026-1'!S:S,'Planificación 2026-1'!X:X,C134,'Planificación 2026-1'!H:H,"PS",'Planificación 2026-1'!I:I,"&lt;3")</f>
        <v>0</v>
      </c>
      <c r="CV134" s="59">
        <f>SUMIFS('Planificación 2026-1'!S:S,'Planificación 2026-1'!X:X,C134,'Planificación 2026-1'!H:H,"IN",'Planificación 2026-1'!I:I,"&lt;3")</f>
        <v>0</v>
      </c>
      <c r="CW134" s="59">
        <f>SUMIFS('Planificación 2026-1'!S:S,'Planificación 2026-1'!X:X,C134,'Planificación 2026-1'!H:H,"CA",'Planificación 2026-1'!I:I,"&lt;3")</f>
        <v>0</v>
      </c>
      <c r="CX134" s="59">
        <f>SUMIFS('Planificación 2026-1'!S:S,'Planificación 2026-1'!X:X,C134,'Planificación 2026-1'!H:H,"DE",'Planificación 2026-1'!I:I,"&lt;3")</f>
        <v>0</v>
      </c>
      <c r="CY134" s="59">
        <f>SUMIFS('Planificación 2026-1'!S:S,'Planificación 2026-1'!X:X,C134,'Planificación 2026-1'!H:H,"OB",'Planificación 2026-1'!I:I,"&lt;3")</f>
        <v>0</v>
      </c>
      <c r="CZ134" s="59">
        <f>SUMIFS('Planificación 2026-1'!S:S,'Planificación 2026-1'!X:X,C134,'Planificación 2026-1'!H:H,"MH",'Planificación 2026-1'!I:I,"&lt;3")</f>
        <v>0</v>
      </c>
      <c r="DA134" s="59">
        <f>SUMIFS('Planificación 2026-1'!S:S,'Planificación 2026-1'!X:X,C134,'Planificación 2026-1'!H:H,"IC",'Planificación 2026-1'!I:I,"&lt;3")</f>
        <v>0</v>
      </c>
      <c r="DB134" s="59">
        <f>SUMIFS('Planificación 2026-1'!S:S,'Planificación 2026-1'!X:X,C134,'Planificación 2026-1'!H:H,"AR",'Planificación 2026-1'!I:I,"&lt;3")</f>
        <v>0</v>
      </c>
      <c r="DC134" s="59">
        <f>SUMIFS('Planificación 2026-1'!S:S,'Planificación 2026-1'!X:X,C134,'Planificación 2026-1'!H:H,"AE",'Planificación 2026-1'!I:I,"&lt;3")</f>
        <v>0</v>
      </c>
      <c r="DD134" s="59">
        <f>SUMIFS('Planificación 2026-1'!S:S,'Planificación 2026-1'!X:X,C134,'Planificación 2026-1'!H:H,"T1",'Planificación 2026-1'!I:I,"&lt;3")</f>
        <v>0</v>
      </c>
      <c r="DE134" s="59">
        <f>SUMIFS('Planificación 2026-1'!S:S,'Planificación 2026-1'!X:X,C134,'Planificación 2026-1'!H:H,"T3",'Planificación 2026-1'!I:I,"&lt;3")</f>
        <v>0</v>
      </c>
      <c r="DF134" s="59">
        <f>SUMIFS('Planificación 2026-1'!S:S,'Planificación 2026-1'!X:X,C134,'Planificación 2026-1'!H:H,"T2",'Planificación 2026-1'!I:I,"&lt;3")</f>
        <v>0</v>
      </c>
      <c r="DG134" s="59">
        <f>SUMIFS('Planificación 2026-1'!S:S,'Planificación 2026-1'!X:X,C134,'Planificación 2026-1'!H:H,"T4",'Planificación 2026-1'!I:I,"&lt;3")</f>
        <v>0</v>
      </c>
      <c r="DH134" s="58" t="str">
        <f t="shared" si="41"/>
        <v/>
      </c>
      <c r="DI134" s="27">
        <f>IF(C134="","",SUMIFS('Planificación 2026-1'!S:S,'Planificación 2026-1'!X:X,C134,'Planificación 2026-1'!F:F,"PRINCIPAL",'Planificación 2026-1'!Y:Y,"VIRTUAL"))</f>
        <v>0</v>
      </c>
      <c r="DJ134" s="27">
        <f>IF(C134="","",SUMIFS('Planificación 2026-1'!S:S,'Planificación 2026-1'!X:X,C134,'Planificación 2026-1'!F:F,"PRINCIPAL",'Planificación 2026-1'!Y:Y,"PRESENCIAL"))</f>
        <v>0</v>
      </c>
      <c r="DK134" s="27">
        <f>IF(C134="","",SUMIFS('Planificación 2026-1'!S:S,'Planificación 2026-1'!X:X,C134,'Planificación 2026-1'!F:F,"PRINCIPAL",'Planificación 2026-1'!Y:Y,"HIBRIDO PRESENCIAL"))</f>
        <v>0</v>
      </c>
      <c r="DL134" s="58" t="str">
        <f t="shared" si="42"/>
        <v>P04</v>
      </c>
      <c r="DM134" s="58">
        <f>IF(C134="","",SUMIFS('Planificación 2026-1'!S:S,'Planificación 2026-1'!X:X,C134,'Planificación 2026-1'!F:F,"FILIAL",'Planificación 2026-1'!Y:Y,"VIRTUAL"))</f>
        <v>8</v>
      </c>
      <c r="DN134" s="60">
        <f>IF(C134="","",SUMIFS('Planificación 2026-1'!S:S,'Planificación 2026-1'!X:X,C134,'Planificación 2026-1'!F:F,"FILIAL",'Planificación 2026-1'!Y:Y,"PRESENCIAL"))</f>
        <v>5</v>
      </c>
      <c r="DO134" s="29">
        <f>IF(C134="","",SUMIFS('Planificación 2026-1'!S:S,'Planificación 2026-1'!X:X,C134,'Planificación 2026-1'!F:F,"FILIAL",'Planificación 2026-1'!Y:Y,"HIBRIDO PRESENCIAL"))</f>
        <v>0</v>
      </c>
      <c r="DP134" s="61" t="str">
        <f t="shared" si="43"/>
        <v/>
      </c>
      <c r="DQ134" s="58">
        <f>IF(C134="","",SUMIFS('Planificación 2026-1'!S:S,'Planificación 2026-1'!X:X,C134,'Planificación 2026-1'!F:F,"SUNAMPE",'Planificación 2026-1'!Y:Y,"VIRTUAL"))</f>
        <v>0</v>
      </c>
      <c r="DR134" s="29">
        <f>IF(C134="","",SUMIFS('Planificación 2026-1'!S:S,'Planificación 2026-1'!X:X,C134,'Planificación 2026-1'!F:F,"SUNAMPE",'Planificación 2026-1'!Y:Y,"PRESENCIAL"))</f>
        <v>0</v>
      </c>
      <c r="DS134" s="61" t="str">
        <f t="shared" si="44"/>
        <v/>
      </c>
      <c r="DT134" s="58">
        <f>IF(C134="","",SUMIFS('Planificación 2026-1'!S:S,'Planificación 2026-1'!X:X,C134,'Planificación 2026-1'!F:F,"HUAURA",'Planificación 2026-1'!Y:Y,"VIRTUAL"))</f>
        <v>0</v>
      </c>
      <c r="DU134" s="29">
        <f>IF(C134="","",SUMIFS('Planificación 2026-1'!S:S,'Planificación 2026-1'!X:X,C134,'Planificación 2026-1'!F:F,"HUAURA",'Planificación 2026-1'!Y:Y,"PRESENCIAL"))</f>
        <v>0</v>
      </c>
      <c r="DV134" s="32">
        <f>SUMIFS('Planificación 2026-1'!S:S,'Planificación 2026-1'!X:X,C134,'Planificación 2026-1'!F:F,"PRINCIPAL",'Planificación 2026-1'!Y:Y,"VIRTUAL",'Planificación 2026-1'!I:I,"&gt;2")</f>
        <v>0</v>
      </c>
      <c r="DW134" s="32">
        <f>SUMIFS('Planificación 2026-1'!S:S,'Planificación 2026-1'!X:X,C134,'Planificación 2026-1'!F:F,"PRINCIPAL",'Planificación 2026-1'!Y:Y,"&lt;&gt;VIRTUAL",'Planificación 2026-1'!I:I,"&gt;2")</f>
        <v>0</v>
      </c>
      <c r="DX134" s="32">
        <f>SUMIFS('Planificación 2026-1'!S:S,'Planificación 2026-1'!X:X,C134,'Planificación 2026-1'!F:F,"SUNAMPE",'Planificación 2026-1'!Y:Y,"VIRTUAL",'Planificación 2026-1'!I:I,"&gt;2")</f>
        <v>0</v>
      </c>
      <c r="DY134" s="32">
        <f>SUMIFS('Planificación 2026-1'!S:S,'Planificación 2026-1'!X:X,C134,'Planificación 2026-1'!F:F,"SUNAMPE",'Planificación 2026-1'!Y:Y,"&lt;&gt;VIRTUAL",'Planificación 2026-1'!I:I,"&gt;2")</f>
        <v>0</v>
      </c>
      <c r="DZ134" s="32">
        <f>SUMIFS('Planificación 2026-1'!S:S,'Planificación 2026-1'!X:X,C134,'Planificación 2026-1'!F:F,"FILIAL",'Planificación 2026-1'!Y:Y,"VIRTUAL",'Planificación 2026-1'!I:I,"&gt;2")</f>
        <v>8</v>
      </c>
      <c r="EA134" s="32">
        <f>SUMIFS('Planificación 2026-1'!S:S,'Planificación 2026-1'!X:X,C134,'Planificación 2026-1'!F:F,"FILIAL",'Planificación 2026-1'!Y:Y,"&lt;&gt;VIRTUAL",'Planificación 2026-1'!I:I,"&gt;2")</f>
        <v>5</v>
      </c>
      <c r="EB134" s="32">
        <f>SUMIFS('Planificación 2026-1'!S:S,'Planificación 2026-1'!X:X,C134,'Planificación 2026-1'!F:F,"PORUMA",'Planificación 2026-1'!Y:Y,"VIRTUAL",'Planificación 2026-1'!I:I,"&gt;2")</f>
        <v>0</v>
      </c>
      <c r="EC134" s="32">
        <f>SUMIFS('Planificación 2026-1'!S:S,'Planificación 2026-1'!X:X,C134,'Planificación 2026-1'!F:F,"PORUMA",'Planificación 2026-1'!Y:Y,"&lt;&gt;VIRTUAL",'Planificación 2026-1'!I:I,"&gt;2")</f>
        <v>0</v>
      </c>
      <c r="ED134" s="32">
        <f>SUMIFS('Planificación 2026-1'!S:S,'Planificación 2026-1'!X:X,C134,'Planificación 2026-1'!F:F,"HUAURA",'Planificación 2026-1'!Y:Y,"VIRTUAL",'Planificación 2026-1'!I:I,"&gt;2")</f>
        <v>0</v>
      </c>
      <c r="EE134" s="32">
        <f>SUMIFS('Planificación 2026-1'!S:S,'Planificación 2026-1'!X:X,C134,'Planificación 2026-1'!F:F,"HUAURA",'Planificación 2026-1'!Y:Y,"&lt;&gt;VIRTUAL",'Planificación 2026-1'!I:I,"&gt;2")</f>
        <v>0</v>
      </c>
      <c r="EF134" s="32">
        <f>SUMIFS('Planificación 2026-1'!S:S,'Planificación 2026-1'!X:X,C134,'Planificación 2026-1'!F:F,"PRINCIPAL",'Planificación 2026-1'!Y:Y,"VIRTUAL",'Planificación 2026-1'!I:I,"&lt;3")</f>
        <v>0</v>
      </c>
      <c r="EG134" s="32">
        <f>SUMIFS('Planificación 2026-1'!S:S,'Planificación 2026-1'!X:X,C134,'Planificación 2026-1'!F:F,"PRINCIPAL",'Planificación 2026-1'!Y:Y,"&lt;&gt;VIRTUAL",'Planificación 2026-1'!I:I,"&lt;3")</f>
        <v>0</v>
      </c>
      <c r="EH134" s="32">
        <f>SUMIFS('Planificación 2026-1'!S:S,'Planificación 2026-1'!X:X,C134,'Planificación 2026-1'!F:F,"SUNAMPE",'Planificación 2026-1'!Y:Y,"VIRTUAL",'Planificación 2026-1'!I:I,"&lt;3")</f>
        <v>0</v>
      </c>
      <c r="EI134" s="32">
        <f>SUMIFS('Planificación 2026-1'!S:S,'Planificación 2026-1'!X:X,C134,'Planificación 2026-1'!F:F,"SUNAMPE",'Planificación 2026-1'!Y:Y,"&lt;&gt;VIRTUAL",'Planificación 2026-1'!I:I,"&lt;3")</f>
        <v>0</v>
      </c>
      <c r="EJ134" s="32">
        <f>SUMIFS('Planificación 2026-1'!S:S,'Planificación 2026-1'!X:X,C134,'Planificación 2026-1'!F:F,"FILIAL",'Planificación 2026-1'!Y:Y,"VIRTUAL",'Planificación 2026-1'!I:I,"&lt;3")</f>
        <v>0</v>
      </c>
      <c r="EK134" s="32">
        <f>SUMIFS('Planificación 2026-1'!S:S,'Planificación 2026-1'!X:X,C134,'Planificación 2026-1'!F:F,"FILIAL",'Planificación 2026-1'!Y:Y,"&lt;&gt;VIRTUAL",'Planificación 2026-1'!I:I,"&lt;3")</f>
        <v>0</v>
      </c>
      <c r="EL134" s="32">
        <f>SUMIFS('Planificación 2026-1'!S:S,'Planificación 2026-1'!X:X,C134,'Planificación 2026-1'!F:F,"PORUMA",'Planificación 2026-1'!Y:Y,"VIRTUAL",'Planificación 2026-1'!I:I,"&lt;3")</f>
        <v>0</v>
      </c>
      <c r="EM134" s="32">
        <f>SUMIFS('Planificación 2026-1'!S:S,'Planificación 2026-1'!X:X,C134,'Planificación 2026-1'!F:F,"PORUMA",'Planificación 2026-1'!Y:Y,"&lt;&gt;VIRTUAL",'Planificación 2026-1'!I:I,"&lt;3")</f>
        <v>0</v>
      </c>
      <c r="EN134" s="32">
        <f>SUMIFS('Planificación 2026-1'!S:S,'Planificación 2026-1'!X:X,C134,'Planificación 2026-1'!F:F,"HUAURA",'Planificación 2026-1'!Y:Y,"VIRTUAL",'Planificación 2026-1'!I:I,"&lt;3")</f>
        <v>0</v>
      </c>
      <c r="EO134" s="32">
        <f>SUMIFS('Planificación 2026-1'!S:S,'Planificación 2026-1'!X:X,C134,'Planificación 2026-1'!F:F,"HUAURA",'Planificación 2026-1'!Y:Y,"&lt;&gt;VIRTUAL",'Planificación 2026-1'!I:I,"&lt;3")</f>
        <v>0</v>
      </c>
      <c r="EP134" s="32">
        <f t="shared" si="32"/>
        <v>13</v>
      </c>
      <c r="EQ134" s="32">
        <f t="shared" si="36"/>
        <v>0</v>
      </c>
      <c r="ER134" s="32">
        <f t="shared" si="37"/>
        <v>0</v>
      </c>
      <c r="ES134" s="32">
        <f t="shared" si="38"/>
        <v>0</v>
      </c>
      <c r="ET134" s="32">
        <f t="shared" si="39"/>
        <v>0</v>
      </c>
      <c r="EU134" s="32">
        <f t="shared" si="40"/>
        <v>13</v>
      </c>
      <c r="EV134" s="32" t="b">
        <f>EXACT(EU134,E134)</f>
        <v>1</v>
      </c>
      <c r="EW134" s="32"/>
      <c r="EX134" s="32">
        <f t="shared" si="33"/>
        <v>8</v>
      </c>
      <c r="EY134" s="32">
        <f t="shared" si="34"/>
        <v>5</v>
      </c>
      <c r="EZ134" s="32" t="b">
        <f>EXACT(SUM(EX134:EY134),E134)</f>
        <v>1</v>
      </c>
      <c r="FA134" s="32" t="str">
        <f t="shared" si="35"/>
        <v>FILIAL-HUAURA</v>
      </c>
      <c r="FB134" s="32" t="str">
        <f t="shared" si="45"/>
        <v>MAS VIRTUAL</v>
      </c>
    </row>
    <row r="135" spans="1:158">
      <c r="A135" s="33"/>
      <c r="B135" s="66">
        <v>132</v>
      </c>
      <c r="C135" s="32" t="s">
        <v>339</v>
      </c>
      <c r="D135" s="429">
        <v>70089866</v>
      </c>
      <c r="E135" s="62">
        <f>SUMIF('Planificación 2026-1'!X:X,C135,'Planificación 2026-1'!S:S)</f>
        <v>13</v>
      </c>
      <c r="F135" s="63" t="s">
        <v>203</v>
      </c>
      <c r="G135" s="454" t="s">
        <v>200</v>
      </c>
      <c r="H135" s="64" t="s">
        <v>38</v>
      </c>
      <c r="I135" s="64" t="s">
        <v>166</v>
      </c>
      <c r="J135" s="32" t="s">
        <v>38</v>
      </c>
      <c r="K135" s="32" t="s">
        <v>168</v>
      </c>
      <c r="L135" s="57" t="str">
        <f>IF(SUM(COUNTIFS('Planificación 2026-1'!F:F,"PRINCIPAL",'Planificación 2026-1'!X:X,C135,'Planificación 2026-1'!H:H,"AF"))&gt;0,"P01"," ")</f>
        <v xml:space="preserve"> </v>
      </c>
      <c r="M135" s="58" t="str">
        <f>IF(SUM(COUNTIFS('Planificación 2026-1'!F:F,"PRINCIPAL",'Planificación 2026-1'!X:X,C135,'Planificación 2026-1'!H:H,"EN"))&gt;0,"P02"," ")</f>
        <v xml:space="preserve"> </v>
      </c>
      <c r="N135" s="58" t="str">
        <f>IF(SUM(COUNTIFS('Planificación 2026-1'!F:F,"PRINCIPAL",'Planificación 2026-1'!X:X,C135,'Planificación 2026-1'!H:H,"IS"))&gt;0,"P03"," ")</f>
        <v xml:space="preserve"> </v>
      </c>
      <c r="O135" s="58" t="str">
        <f>IF(SUM(COUNTIFS('Planificación 2026-1'!F:F,"PRINCIPAL",'Planificación 2026-1'!X:X,C135,'Planificación 2026-1'!H:H,"PS"))&gt;0,"P04"," ")</f>
        <v xml:space="preserve"> </v>
      </c>
      <c r="P135" s="58"/>
      <c r="Q135" s="58" t="str">
        <f>IF(SUM(COUNTIFS('Planificación 2026-1'!F:F,"PRINCIPAL",'Planificación 2026-1'!X:X,C135,'Planificación 2026-1'!H:H,"IN"))&gt;0,"P06"," ")</f>
        <v xml:space="preserve"> </v>
      </c>
      <c r="R135" s="58" t="str">
        <f>IF(SUM(COUNTIFS('Planificación 2026-1'!F:F,"PRINCIPAL",'Planificación 2026-1'!X:X,C135,'Planificación 2026-1'!H:H,"CA"))&gt;0,"P07"," ")</f>
        <v xml:space="preserve"> </v>
      </c>
      <c r="S135" s="58" t="str">
        <f>IF(SUM(COUNTIFS('Planificación 2026-1'!F:F,"PRINCIPAL",'Planificación 2026-1'!X:X,C135,'Planificación 2026-1'!H:H,"DE"))&gt;0,"P08"," ")</f>
        <v xml:space="preserve"> </v>
      </c>
      <c r="T135" s="58" t="str">
        <f>IF(SUM(COUNTIFS('Planificación 2026-1'!F:F,"PRINCIPAL",'Planificación 2026-1'!X:X,C135,'Planificación 2026-1'!H:H,"OB"))&gt;0,"P09"," ")</f>
        <v xml:space="preserve"> </v>
      </c>
      <c r="U135" s="58" t="str">
        <f>IF(SUM(COUNTIFS('Planificación 2026-1'!F:F,"PRINCIPAL",'Planificación 2026-1'!X:X,C135,'Planificación 2026-1'!H:H,"MH"))&gt;0,"P31"," ")</f>
        <v xml:space="preserve"> </v>
      </c>
      <c r="V135" s="58" t="str">
        <f>IF(SUM(COUNTIFS('Planificación 2026-1'!F:F,"PRINCIPAL",'Planificación 2026-1'!X:X,C135,'Planificación 2026-1'!H:H,"IC"))&gt;0,"P32"," ")</f>
        <v xml:space="preserve"> </v>
      </c>
      <c r="W135" s="58" t="str">
        <f>IF(SUM(COUNTIFS('Planificación 2026-1'!F:F,"PRINCIPAL",'Planificación 2026-1'!X:X,C135,'Planificación 2026-1'!H:H,"AR"))&gt;0,"P34"," ")</f>
        <v xml:space="preserve"> </v>
      </c>
      <c r="X135" s="58" t="str">
        <f>IF(SUM(COUNTIFS('Planificación 2026-1'!F:F,"PRINCIPAL",'Planificación 2026-1'!X:X,C135,'Planificación 2026-1'!H:H,"T1"))&gt;0,"P35"," ")</f>
        <v xml:space="preserve"> </v>
      </c>
      <c r="Y135" s="58" t="str">
        <f>IF(SUM(COUNTIFS('Planificación 2026-1'!F:F,"PRINCIPAL",'Planificación 2026-1'!X:X,C135,'Planificación 2026-1'!H:H,"T3"))&gt;0,"P36"," ")</f>
        <v xml:space="preserve"> </v>
      </c>
      <c r="Z135" s="58" t="str">
        <f>IF(SUM(COUNTIFS('Planificación 2026-1'!F:F,"PRINCIPAL",'Planificación 2026-1'!X:X,C135,'Planificación 2026-1'!H:H,"T2"))&gt;0,"P37"," ")</f>
        <v xml:space="preserve"> </v>
      </c>
      <c r="AA135" s="58" t="str">
        <f>IF(SUM(COUNTIFS('Planificación 2026-1'!F:F,"PRINCIPAL",'Planificación 2026-1'!X:X,C135,'Planificación 2026-1'!H:H,"AE"))&gt;0,"P38"," ")</f>
        <v xml:space="preserve"> </v>
      </c>
      <c r="AB135" s="58" t="str">
        <f>IF(SUM(COUNTIFS('Planificación 2026-1'!F:F,"PRINCIPAL",'Planificación 2026-1'!X:X,C135,'Planificación 2026-1'!H:H,"T4"))&gt;0,"P55"," ")</f>
        <v xml:space="preserve"> </v>
      </c>
      <c r="AC135" s="58" t="str">
        <f>IF(SUM(COUNTIFS('Planificación 2026-1'!F:F,"FILIAL",'Planificación 2026-1'!X:X,C135,'Planificación 2026-1'!H:H,"AF"))&gt;0," P01"," ")</f>
        <v xml:space="preserve"> </v>
      </c>
      <c r="AD135" s="58" t="str">
        <f>IF(SUM(COUNTIFS('Planificación 2026-1'!F:F,"FILIAL",'Planificación 2026-1'!X:X,C135,'Planificación 2026-1'!H:H,"EN"))&gt;0,"P02"," ")</f>
        <v xml:space="preserve"> </v>
      </c>
      <c r="AE135" s="58" t="str">
        <f>IF(SUM(COUNTIFS('Planificación 2026-1'!F:F,"FILIAL",'Planificación 2026-1'!X:X,C135,'Planificación 2026-1'!H:H,"IS"))&gt;0,"P03"," ")</f>
        <v xml:space="preserve"> </v>
      </c>
      <c r="AF135" s="58" t="str">
        <f>IF(SUM(COUNTIFS('Planificación 2026-1'!F:F,"FILIAL",'Planificación 2026-1'!X:X,C135,'Planificación 2026-1'!H:H,"PS"))&gt;0,"P04"," ")</f>
        <v>P04</v>
      </c>
      <c r="AG135" s="58"/>
      <c r="AH135" s="58" t="str">
        <f>IF(SUM(COUNTIFS('Planificación 2026-1'!F:F,"FILIAL",'Planificación 2026-1'!X:X,C135,'Planificación 2026-1'!H:H,"IN"))&gt;0,"P06"," ")</f>
        <v xml:space="preserve"> </v>
      </c>
      <c r="AI135" s="58" t="str">
        <f>IF(SUM(COUNTIFS('Planificación 2026-1'!F:F,"FILIAL",'Planificación 2026-1'!X:X,C135,'Planificación 2026-1'!H:H,"CA"))&gt;0,"P07"," ")</f>
        <v xml:space="preserve"> </v>
      </c>
      <c r="AJ135" s="58" t="str">
        <f>IF(SUM(COUNTIFS('Planificación 2026-1'!F:F,"FILIAL",'Planificación 2026-1'!X:X,C135,'Planificación 2026-1'!H:H,"DE"))&gt;0,"P08"," ")</f>
        <v xml:space="preserve"> </v>
      </c>
      <c r="AK135" s="58" t="str">
        <f>IF(SUM(COUNTIFS('Planificación 2026-1'!F:F,"FILIAL",'Planificación 2026-1'!X:X,C135,'Planificación 2026-1'!H:H,"OB"))&gt;0,"P09"," ")</f>
        <v>P09</v>
      </c>
      <c r="AL135" s="58" t="str">
        <f>IF(SUM(COUNTIFS('Planificación 2026-1'!F:F,"FILIAL",'Planificación 2026-1'!X:X,C135,'Planificación 2026-1'!H:H,"MH"))&gt;0,"P31"," ")</f>
        <v xml:space="preserve"> </v>
      </c>
      <c r="AM135" s="58" t="str">
        <f>IF(SUM(COUNTIFS('Planificación 2026-1'!F:F,"FILIAL",'Planificación 2026-1'!X:X,C135,'Planificación 2026-1'!H:H,"IC"))&gt;0,"P32"," ")</f>
        <v xml:space="preserve"> </v>
      </c>
      <c r="AN135" s="58" t="str">
        <f>IF(SUM(COUNTIFS('Planificación 2026-1'!F:F,"FILIAL",'Planificación 2026-1'!X:X,C135,'Planificación 2026-1'!H:H,"AR"))&gt;0,"P34"," ")</f>
        <v xml:space="preserve"> </v>
      </c>
      <c r="AO135" s="58" t="str">
        <f>IF(SUM(COUNTIFS('Planificación 2026-1'!F:F,"FILIAL",'Planificación 2026-1'!X:X,C135,'Planificación 2026-1'!H:H,"T1"))&gt;0,"P35"," ")</f>
        <v xml:space="preserve"> </v>
      </c>
      <c r="AP135" s="58" t="str">
        <f>IF(SUM(COUNTIFS('Planificación 2026-1'!F:F,"FILIAL",'Planificación 2026-1'!X:X,C135,'Planificación 2026-1'!H:H,"T3"))&gt;0,"P36"," ")</f>
        <v xml:space="preserve"> </v>
      </c>
      <c r="AQ135" s="58" t="str">
        <f>IF(SUM(COUNTIFS('Planificación 2026-1'!F:F,"FILIAL",'Planificación 2026-1'!X:X,C135,'Planificación 2026-1'!H:H,"T2"))&gt;0,"P37"," ")</f>
        <v xml:space="preserve"> </v>
      </c>
      <c r="AR135" s="58" t="str">
        <f>IF(SUM(COUNTIFS('Planificación 2026-1'!F:F,"FILIAL",'Planificación 2026-1'!X:X,C135,'Planificación 2026-1'!H:H,"AE"))&gt;0,"P38"," ")</f>
        <v xml:space="preserve"> </v>
      </c>
      <c r="AS135" s="58" t="str">
        <f>IF(SUM(COUNTIFS('Planificación 2026-1'!F:F,"FILIAL",'Planificación 2026-1'!X:X,C135,'Planificación 2026-1'!H:H,"T4"))&gt;0,"P55"," ")</f>
        <v xml:space="preserve"> </v>
      </c>
      <c r="AT135" s="58" t="str">
        <f>IF(SUM(COUNTIFS('Planificación 2026-1'!F:F,"SUNAMPE",'Planificación 2026-1'!X:X,C135,'Planificación 2026-1'!H:H,"AF"))&gt;0," P01"," ")</f>
        <v xml:space="preserve"> </v>
      </c>
      <c r="AU135" s="58" t="str">
        <f>IF(SUM(COUNTIFS('Planificación 2026-1'!F:F,"SUNAMPE",'Planificación 2026-1'!X:X,C135,'Planificación 2026-1'!H:H,"EN"))&gt;0,"P02"," ")</f>
        <v xml:space="preserve"> </v>
      </c>
      <c r="AV135" s="58" t="str">
        <f>IF(SUM(COUNTIFS('Planificación 2026-1'!F:F,"SUNAMPE",'Planificación 2026-1'!X:X,C135,'Planificación 2026-1'!H:H,"IS"))&gt;0,"P03"," ")</f>
        <v xml:space="preserve"> </v>
      </c>
      <c r="AW135" s="58" t="str">
        <f>IF(SUM(COUNTIFS('Planificación 2026-1'!F:F,"SUNAMPE",'Planificación 2026-1'!X:X,C135,'Planificación 2026-1'!H:H,"PS"))&gt;0,"P04"," ")</f>
        <v xml:space="preserve"> </v>
      </c>
      <c r="AX135" s="58"/>
      <c r="AY135" s="58" t="str">
        <f>IF(SUM(COUNTIFS('Planificación 2026-1'!F:F,"SUNAMPE",'Planificación 2026-1'!X:X,C135,'Planificación 2026-1'!H:H,"IN"))&gt;0,"P06"," ")</f>
        <v xml:space="preserve"> </v>
      </c>
      <c r="AZ135" s="58" t="str">
        <f>IF(SUM(COUNTIFS('Planificación 2026-1'!F:F,"SUNAMPE",'Planificación 2026-1'!X:X,C135,'Planificación 2026-1'!H:H,"CA"))&gt;0,"P07"," ")</f>
        <v xml:space="preserve"> </v>
      </c>
      <c r="BA135" s="58" t="str">
        <f>IF(SUM(COUNTIFS('Planificación 2026-1'!F:F,"SUNAMPE",'Planificación 2026-1'!X:X,C135,'Planificación 2026-1'!H:H,"DE"))&gt;0,"P08"," ")</f>
        <v xml:space="preserve"> </v>
      </c>
      <c r="BB135" s="58" t="str">
        <f>IF(SUM(COUNTIFS('Planificación 2026-1'!F:F,"SUNAMPE",'Planificación 2026-1'!X:X,C135,'Planificación 2026-1'!H:H,"OB"))&gt;0,"P09"," ")</f>
        <v xml:space="preserve"> </v>
      </c>
      <c r="BC135" s="58" t="str">
        <f>IF(SUM(COUNTIFS('Planificación 2026-1'!F:F,"SUNAMPE",'Planificación 2026-1'!X:X,C135,'Planificación 2026-1'!H:H,"MH"))&gt;0,"P31"," ")</f>
        <v xml:space="preserve"> </v>
      </c>
      <c r="BD135" s="58" t="str">
        <f>IF(SUM(COUNTIFS('Planificación 2026-1'!F:F,"SUNAMPE",'Planificación 2026-1'!X:X,C135,'Planificación 2026-1'!H:H,"IC"))&gt;0,"P32"," ")</f>
        <v xml:space="preserve"> </v>
      </c>
      <c r="BE135" s="58" t="str">
        <f>IF(SUM(COUNTIFS('Planificación 2026-1'!F:F,"SUNAMPE",'Planificación 2026-1'!X:X,C135,'Planificación 2026-1'!H:H,"AR"))&gt;0,"P34"," ")</f>
        <v xml:space="preserve"> </v>
      </c>
      <c r="BF135" s="58" t="str">
        <f>IF(SUM(COUNTIFS('Planificación 2026-1'!F:F,"SUNAMPE",'Planificación 2026-1'!X:X,C135,'Planificación 2026-1'!H:H,"T1"))&gt;0,"P35"," ")</f>
        <v xml:space="preserve"> </v>
      </c>
      <c r="BG135" s="58" t="str">
        <f>IF(SUM(COUNTIFS('Planificación 2026-1'!F:F,"SUNAMPE",'Planificación 2026-1'!X:X,C135,'Planificación 2026-1'!H:H,"T3"))&gt;0,"P36"," ")</f>
        <v xml:space="preserve"> </v>
      </c>
      <c r="BH135" s="58" t="str">
        <f>IF(SUM(COUNTIFS('Planificación 2026-1'!F:F,"SUNAMPE",'Planificación 2026-1'!X:X,C135,'Planificación 2026-1'!H:H,"T2"))&gt;0,"P37"," ")</f>
        <v xml:space="preserve"> </v>
      </c>
      <c r="BI135" s="58" t="str">
        <f>IF(SUM(COUNTIFS('Planificación 2026-1'!F:F,"SUNAMPE",'Planificación 2026-1'!X:X,C135,'Planificación 2026-1'!H:H,"AE"))&gt;0,"P38"," ")</f>
        <v xml:space="preserve"> </v>
      </c>
      <c r="BJ135" s="58" t="str">
        <f>IF(SUM(COUNTIFS('Planificación 2026-1'!F:F,"SUNAMPE",'Planificación 2026-1'!X:X,C135,'Planificación 2026-1'!H:H,"T4"))&gt;0,"P55"," ")</f>
        <v xml:space="preserve"> </v>
      </c>
      <c r="BK135" s="58" t="str">
        <f>IF(SUM(COUNTIFS('Planificación 2026-1'!F:F,"HUAURA",'Planificación 2026-1'!X:X,C135,'Planificación 2026-1'!H:H,"AF"))&gt;0," P01"," ")</f>
        <v xml:space="preserve"> </v>
      </c>
      <c r="BL135" s="58" t="str">
        <f>IF(SUM(COUNTIFS('Planificación 2026-1'!F:F,"HUAURA",'Planificación 2026-1'!X:X,C135,'Planificación 2026-1'!H:H,"EN"))&gt;0,"P02"," ")</f>
        <v xml:space="preserve"> </v>
      </c>
      <c r="BM135" s="58" t="str">
        <f>IF(SUM(COUNTIFS('Planificación 2026-1'!F:F,"HUAURA",'Planificación 2026-1'!X:X,C135,'Planificación 2026-1'!H:H,"IS"))&gt;0,"P03"," ")</f>
        <v xml:space="preserve"> </v>
      </c>
      <c r="BN135" s="58" t="str">
        <f>IF(SUM(COUNTIFS('Planificación 2026-1'!F:F,"HUAURA",'Planificación 2026-1'!X:X,C135,'Planificación 2026-1'!H:H,"PS"))&gt;0,"P04"," ")</f>
        <v xml:space="preserve"> </v>
      </c>
      <c r="BO135" s="58"/>
      <c r="BP135" s="58" t="str">
        <f>IF(SUM(COUNTIFS('Planificación 2026-1'!F:F,"HUAURA",'Planificación 2026-1'!X:X,C135,'Planificación 2026-1'!H:H,"IN"))&gt;0,"P06"," ")</f>
        <v xml:space="preserve"> </v>
      </c>
      <c r="BQ135" s="58" t="str">
        <f>IF(SUM(COUNTIFS('Planificación 2026-1'!F:F,"HUAURA",'Planificación 2026-1'!X:X,C135,'Planificación 2026-1'!H:H,"CA"))&gt;0,"P07"," ")</f>
        <v xml:space="preserve"> </v>
      </c>
      <c r="BR135" s="58" t="str">
        <f>IF(SUM(COUNTIFS('Planificación 2026-1'!F:F,"HUAURA",'Planificación 2026-1'!X:X,C135,'Planificación 2026-1'!H:H,"DE"))&gt;0,"P08"," ")</f>
        <v xml:space="preserve"> </v>
      </c>
      <c r="BS135" s="58" t="str">
        <f>IF(SUM(COUNTIFS('Planificación 2026-1'!F:F,"HUAURA",'Planificación 2026-1'!X:X,C135,'Planificación 2026-1'!H:H,"OB"))&gt;0,"P09"," ")</f>
        <v xml:space="preserve"> </v>
      </c>
      <c r="BT135" s="58" t="str">
        <f>IF(SUM(COUNTIFS('Planificación 2026-1'!F:F,"HUAURA",'Planificación 2026-1'!X:X,C135,'Planificación 2026-1'!H:H,"MH"))&gt;0,"P31"," ")</f>
        <v xml:space="preserve"> </v>
      </c>
      <c r="BU135" s="58" t="str">
        <f>IF(SUM(COUNTIFS('Planificación 2026-1'!F:F,"HUAURA",'Planificación 2026-1'!X:X,C135,'Planificación 2026-1'!H:H,"IC"))&gt;0,"P32"," ")</f>
        <v xml:space="preserve"> </v>
      </c>
      <c r="BV135" s="58" t="str">
        <f>IF(SUM(COUNTIFS('Planificación 2026-1'!F:F,"HUAURA",'Planificación 2026-1'!X:X,C135,'Planificación 2026-1'!H:H,"AR"))&gt;0,"P34"," ")</f>
        <v xml:space="preserve"> </v>
      </c>
      <c r="BW135" s="58" t="str">
        <f>IF(SUM(COUNTIFS('Planificación 2026-1'!F:F,"HUAURA",'Planificación 2026-1'!X:X,C135,'Planificación 2026-1'!H:H,"T1"))&gt;0,"P35"," ")</f>
        <v xml:space="preserve"> </v>
      </c>
      <c r="BX135" s="58" t="str">
        <f>IF(SUM(COUNTIFS('Planificación 2026-1'!F:F,"HUAURA",'Planificación 2026-1'!X:X,C135,'Planificación 2026-1'!H:H,"T3"))&gt;0,"P36"," ")</f>
        <v xml:space="preserve"> </v>
      </c>
      <c r="BY135" s="58" t="str">
        <f>IF(SUM(COUNTIFS('Planificación 2026-1'!F:F,"HUAURA",'Planificación 2026-1'!X:X,C135,'Planificación 2026-1'!H:H,"T2"))&gt;0,"P37"," ")</f>
        <v xml:space="preserve"> </v>
      </c>
      <c r="BZ135" s="58" t="str">
        <f>IF(SUM(COUNTIFS('Planificación 2026-1'!F:F,"HUAURA",'Planificación 2026-1'!X:X,C135,'Planificación 2026-1'!H:H,"AE"))&gt;0,"P38"," ")</f>
        <v xml:space="preserve"> </v>
      </c>
      <c r="CA135" s="58" t="str">
        <f>IF(SUM(COUNTIFS('Planificación 2026-1'!F:F,"HUAURA",'Planificación 2026-1'!X:X,C135,'Planificación 2026-1'!H:H,"T4"))&gt;0,"P55"," ")</f>
        <v xml:space="preserve"> </v>
      </c>
      <c r="CB135" s="59">
        <f>SUMIFS('Planificación 2026-1'!S:S,'Planificación 2026-1'!X:X,C135,'Planificación 2026-1'!H:H,"AF",'Planificación 2026-1'!I:I,"&gt;2")</f>
        <v>0</v>
      </c>
      <c r="CC135" s="59">
        <f>SUMIFS('Planificación 2026-1'!S:S,'Planificación 2026-1'!X:X,C135,'Planificación 2026-1'!H:H,"EN",'Planificación 2026-1'!I:I,"&gt;2")</f>
        <v>0</v>
      </c>
      <c r="CD135" s="59">
        <f>SUMIFS('Planificación 2026-1'!S:S,'Planificación 2026-1'!X:X,C135,'Planificación 2026-1'!H:H,"IS",'Planificación 2026-1'!I:I,"&gt;2")</f>
        <v>0</v>
      </c>
      <c r="CE135" s="59">
        <f>SUMIFS('Planificación 2026-1'!S:S,'Planificación 2026-1'!X:X,C135,'Planificación 2026-1'!H:H,"PS",'Planificación 2026-1'!I:I,"&gt;2")</f>
        <v>0</v>
      </c>
      <c r="CF135" s="59">
        <f>SUMIFS('Planificación 2026-1'!S:S,'Planificación 2026-1'!X:X,C135,'Planificación 2026-1'!H:H,"IN",'Planificación 2026-1'!I:I,"&gt;2")</f>
        <v>0</v>
      </c>
      <c r="CG135" s="59">
        <f>SUMIFS('Planificación 2026-1'!S:S,'Planificación 2026-1'!X:X,C135,'Planificación 2026-1'!H:H,"CA",'Planificación 2026-1'!I:I,"&gt;2")</f>
        <v>0</v>
      </c>
      <c r="CH135" s="59">
        <f>SUMIFS('Planificación 2026-1'!S:S,'Planificación 2026-1'!X:X,C135,'Planificación 2026-1'!H:H,"DE",'Planificación 2026-1'!I:I,"&gt;2")</f>
        <v>0</v>
      </c>
      <c r="CI135" s="59">
        <f>SUMIFS('Planificación 2026-1'!S:S,'Planificación 2026-1'!X:X,C135,'Planificación 2026-1'!H:H,"OB",'Planificación 2026-1'!I:I,"&gt;2")</f>
        <v>0</v>
      </c>
      <c r="CJ135" s="59">
        <f>SUMIFS('Planificación 2026-1'!S:S,'Planificación 2026-1'!X:X,C135,'Planificación 2026-1'!H:H,"MH",'Planificación 2026-1'!I:I,"&gt;2")</f>
        <v>0</v>
      </c>
      <c r="CK135" s="59">
        <f>SUMIFS('Planificación 2026-1'!S:S,'Planificación 2026-1'!X:X,C135,'Planificación 2026-1'!H:H,"IC",'Planificación 2026-1'!I:I,"&gt;2")</f>
        <v>0</v>
      </c>
      <c r="CL135" s="59">
        <f>SUMIFS('Planificación 2026-1'!S:S,'Planificación 2026-1'!X:X,C135,'Planificación 2026-1'!H:H,"AR",'Planificación 2026-1'!I:I,"&gt;2")</f>
        <v>0</v>
      </c>
      <c r="CM135" s="59">
        <f>SUMIFS('Planificación 2026-1'!S:S,'Planificación 2026-1'!X:X,C135,'Planificación 2026-1'!H:H,"AE",'Planificación 2026-1'!I:I,"&gt;2")</f>
        <v>0</v>
      </c>
      <c r="CN135" s="59">
        <f>SUMIFS('Planificación 2026-1'!S:S,'Planificación 2026-1'!X:X,C135,'Planificación 2026-1'!H:H,"T1",'Planificación 2026-1'!I:I,"&gt;2")</f>
        <v>0</v>
      </c>
      <c r="CO135" s="59">
        <f>SUMIFS('Planificación 2026-1'!S:S,'Planificación 2026-1'!X:X,C135,'Planificación 2026-1'!H:H,"T3",'Planificación 2026-1'!I:I,"&gt;2")</f>
        <v>0</v>
      </c>
      <c r="CP135" s="59">
        <f>SUMIFS('Planificación 2026-1'!S:S,'Planificación 2026-1'!X:X,C135,'Planificación 2026-1'!H:H,"T2",'Planificación 2026-1'!I:I,"&gt;2")</f>
        <v>0</v>
      </c>
      <c r="CQ135" s="59">
        <f>SUMIFS('Planificación 2026-1'!S:S,'Planificación 2026-1'!X:X,C135,'Planificación 2026-1'!H:H,"T4",'Planificación 2026-1'!I:I,"&gt;2")</f>
        <v>0</v>
      </c>
      <c r="CR135" s="59">
        <f>SUMIFS('Planificación 2026-1'!S:S,'Planificación 2026-1'!X:X,C135,'Planificación 2026-1'!H:H,"AF",'Planificación 2026-1'!I:I,"&lt;3")</f>
        <v>0</v>
      </c>
      <c r="CS135" s="59">
        <f>SUMIFS('Planificación 2026-1'!S:S,'Planificación 2026-1'!X:X,C135,'Planificación 2026-1'!H:H,"EN",'Planificación 2026-1'!I:I,"&lt;3")</f>
        <v>0</v>
      </c>
      <c r="CT135" s="59">
        <f>SUMIFS('Planificación 2026-1'!S:S,'Planificación 2026-1'!X:X,C135,'Planificación 2026-1'!H:H,"IS",'Planificación 2026-1'!I:I,"&lt;3")</f>
        <v>0</v>
      </c>
      <c r="CU135" s="59">
        <f>SUMIFS('Planificación 2026-1'!S:S,'Planificación 2026-1'!X:X,C135,'Planificación 2026-1'!H:H,"PS",'Planificación 2026-1'!I:I,"&lt;3")</f>
        <v>9</v>
      </c>
      <c r="CV135" s="59">
        <f>SUMIFS('Planificación 2026-1'!S:S,'Planificación 2026-1'!X:X,C135,'Planificación 2026-1'!H:H,"IN",'Planificación 2026-1'!I:I,"&lt;3")</f>
        <v>0</v>
      </c>
      <c r="CW135" s="59">
        <f>SUMIFS('Planificación 2026-1'!S:S,'Planificación 2026-1'!X:X,C135,'Planificación 2026-1'!H:H,"CA",'Planificación 2026-1'!I:I,"&lt;3")</f>
        <v>0</v>
      </c>
      <c r="CX135" s="59">
        <f>SUMIFS('Planificación 2026-1'!S:S,'Planificación 2026-1'!X:X,C135,'Planificación 2026-1'!H:H,"DE",'Planificación 2026-1'!I:I,"&lt;3")</f>
        <v>0</v>
      </c>
      <c r="CY135" s="59">
        <f>SUMIFS('Planificación 2026-1'!S:S,'Planificación 2026-1'!X:X,C135,'Planificación 2026-1'!H:H,"OB",'Planificación 2026-1'!I:I,"&lt;3")</f>
        <v>4</v>
      </c>
      <c r="CZ135" s="59">
        <f>SUMIFS('Planificación 2026-1'!S:S,'Planificación 2026-1'!X:X,C135,'Planificación 2026-1'!H:H,"MH",'Planificación 2026-1'!I:I,"&lt;3")</f>
        <v>0</v>
      </c>
      <c r="DA135" s="59">
        <f>SUMIFS('Planificación 2026-1'!S:S,'Planificación 2026-1'!X:X,C135,'Planificación 2026-1'!H:H,"IC",'Planificación 2026-1'!I:I,"&lt;3")</f>
        <v>0</v>
      </c>
      <c r="DB135" s="59">
        <f>SUMIFS('Planificación 2026-1'!S:S,'Planificación 2026-1'!X:X,C135,'Planificación 2026-1'!H:H,"AR",'Planificación 2026-1'!I:I,"&lt;3")</f>
        <v>0</v>
      </c>
      <c r="DC135" s="59">
        <f>SUMIFS('Planificación 2026-1'!S:S,'Planificación 2026-1'!X:X,C135,'Planificación 2026-1'!H:H,"AE",'Planificación 2026-1'!I:I,"&lt;3")</f>
        <v>0</v>
      </c>
      <c r="DD135" s="59">
        <f>SUMIFS('Planificación 2026-1'!S:S,'Planificación 2026-1'!X:X,C135,'Planificación 2026-1'!H:H,"T1",'Planificación 2026-1'!I:I,"&lt;3")</f>
        <v>0</v>
      </c>
      <c r="DE135" s="59">
        <f>SUMIFS('Planificación 2026-1'!S:S,'Planificación 2026-1'!X:X,C135,'Planificación 2026-1'!H:H,"T3",'Planificación 2026-1'!I:I,"&lt;3")</f>
        <v>0</v>
      </c>
      <c r="DF135" s="59">
        <f>SUMIFS('Planificación 2026-1'!S:S,'Planificación 2026-1'!X:X,C135,'Planificación 2026-1'!H:H,"T2",'Planificación 2026-1'!I:I,"&lt;3")</f>
        <v>0</v>
      </c>
      <c r="DG135" s="59">
        <f>SUMIFS('Planificación 2026-1'!S:S,'Planificación 2026-1'!X:X,C135,'Planificación 2026-1'!H:H,"T4",'Planificación 2026-1'!I:I,"&lt;3")</f>
        <v>0</v>
      </c>
      <c r="DH135" s="58" t="str">
        <f t="shared" si="41"/>
        <v/>
      </c>
      <c r="DI135" s="27">
        <f>IF(C135="","",SUMIFS('Planificación 2026-1'!S:S,'Planificación 2026-1'!X:X,C135,'Planificación 2026-1'!F:F,"PRINCIPAL",'Planificación 2026-1'!Y:Y,"VIRTUAL"))</f>
        <v>0</v>
      </c>
      <c r="DJ135" s="27">
        <f>IF(C135="","",SUMIFS('Planificación 2026-1'!S:S,'Planificación 2026-1'!X:X,C135,'Planificación 2026-1'!F:F,"PRINCIPAL",'Planificación 2026-1'!Y:Y,"PRESENCIAL"))</f>
        <v>0</v>
      </c>
      <c r="DK135" s="27">
        <f>IF(C135="","",SUMIFS('Planificación 2026-1'!S:S,'Planificación 2026-1'!X:X,C135,'Planificación 2026-1'!F:F,"PRINCIPAL",'Planificación 2026-1'!Y:Y,"HIBRIDO PRESENCIAL"))</f>
        <v>0</v>
      </c>
      <c r="DL135" s="58" t="str">
        <f t="shared" si="42"/>
        <v>P04 P09</v>
      </c>
      <c r="DM135" s="58">
        <f>IF(C135="","",SUMIFS('Planificación 2026-1'!S:S,'Planificación 2026-1'!X:X,C135,'Planificación 2026-1'!F:F,"FILIAL",'Planificación 2026-1'!Y:Y,"VIRTUAL"))</f>
        <v>5</v>
      </c>
      <c r="DN135" s="60">
        <f>IF(C135="","",SUMIFS('Planificación 2026-1'!S:S,'Planificación 2026-1'!X:X,C135,'Planificación 2026-1'!F:F,"FILIAL",'Planificación 2026-1'!Y:Y,"PRESENCIAL"))</f>
        <v>8</v>
      </c>
      <c r="DO135" s="29">
        <f>IF(C135="","",SUMIFS('Planificación 2026-1'!S:S,'Planificación 2026-1'!X:X,C135,'Planificación 2026-1'!F:F,"FILIAL",'Planificación 2026-1'!Y:Y,"HIBRIDO PRESENCIAL"))</f>
        <v>0</v>
      </c>
      <c r="DP135" s="61" t="str">
        <f t="shared" si="43"/>
        <v/>
      </c>
      <c r="DQ135" s="58">
        <f>IF(C135="","",SUMIFS('Planificación 2026-1'!S:S,'Planificación 2026-1'!X:X,C135,'Planificación 2026-1'!F:F,"SUNAMPE",'Planificación 2026-1'!Y:Y,"VIRTUAL"))</f>
        <v>0</v>
      </c>
      <c r="DR135" s="29">
        <f>IF(C135="","",SUMIFS('Planificación 2026-1'!S:S,'Planificación 2026-1'!X:X,C135,'Planificación 2026-1'!F:F,"SUNAMPE",'Planificación 2026-1'!Y:Y,"PRESENCIAL"))</f>
        <v>0</v>
      </c>
      <c r="DS135" s="61" t="str">
        <f t="shared" si="44"/>
        <v/>
      </c>
      <c r="DT135" s="58">
        <f>IF(C135="","",SUMIFS('Planificación 2026-1'!S:S,'Planificación 2026-1'!X:X,C135,'Planificación 2026-1'!F:F,"HUAURA",'Planificación 2026-1'!Y:Y,"VIRTUAL"))</f>
        <v>0</v>
      </c>
      <c r="DU135" s="29">
        <f>IF(C135="","",SUMIFS('Planificación 2026-1'!S:S,'Planificación 2026-1'!X:X,C135,'Planificación 2026-1'!F:F,"HUAURA",'Planificación 2026-1'!Y:Y,"PRESENCIAL"))</f>
        <v>0</v>
      </c>
      <c r="DV135" s="32">
        <f>SUMIFS('Planificación 2026-1'!S:S,'Planificación 2026-1'!X:X,C135,'Planificación 2026-1'!F:F,"PRINCIPAL",'Planificación 2026-1'!Y:Y,"VIRTUAL",'Planificación 2026-1'!I:I,"&gt;2")</f>
        <v>0</v>
      </c>
      <c r="DW135" s="32">
        <f>SUMIFS('Planificación 2026-1'!S:S,'Planificación 2026-1'!X:X,C135,'Planificación 2026-1'!F:F,"PRINCIPAL",'Planificación 2026-1'!Y:Y,"&lt;&gt;VIRTUAL",'Planificación 2026-1'!I:I,"&gt;2")</f>
        <v>0</v>
      </c>
      <c r="DX135" s="32">
        <f>SUMIFS('Planificación 2026-1'!S:S,'Planificación 2026-1'!X:X,C135,'Planificación 2026-1'!F:F,"SUNAMPE",'Planificación 2026-1'!Y:Y,"VIRTUAL",'Planificación 2026-1'!I:I,"&gt;2")</f>
        <v>0</v>
      </c>
      <c r="DY135" s="32">
        <f>SUMIFS('Planificación 2026-1'!S:S,'Planificación 2026-1'!X:X,C135,'Planificación 2026-1'!F:F,"SUNAMPE",'Planificación 2026-1'!Y:Y,"&lt;&gt;VIRTUAL",'Planificación 2026-1'!I:I,"&gt;2")</f>
        <v>0</v>
      </c>
      <c r="DZ135" s="32">
        <f>SUMIFS('Planificación 2026-1'!S:S,'Planificación 2026-1'!X:X,C135,'Planificación 2026-1'!F:F,"FILIAL",'Planificación 2026-1'!Y:Y,"VIRTUAL",'Planificación 2026-1'!I:I,"&gt;2")</f>
        <v>0</v>
      </c>
      <c r="EA135" s="32">
        <f>SUMIFS('Planificación 2026-1'!S:S,'Planificación 2026-1'!X:X,C135,'Planificación 2026-1'!F:F,"FILIAL",'Planificación 2026-1'!Y:Y,"&lt;&gt;VIRTUAL",'Planificación 2026-1'!I:I,"&gt;2")</f>
        <v>0</v>
      </c>
      <c r="EB135" s="32">
        <f>SUMIFS('Planificación 2026-1'!S:S,'Planificación 2026-1'!X:X,C135,'Planificación 2026-1'!F:F,"PORUMA",'Planificación 2026-1'!Y:Y,"VIRTUAL",'Planificación 2026-1'!I:I,"&gt;2")</f>
        <v>0</v>
      </c>
      <c r="EC135" s="32">
        <f>SUMIFS('Planificación 2026-1'!S:S,'Planificación 2026-1'!X:X,C135,'Planificación 2026-1'!F:F,"PORUMA",'Planificación 2026-1'!Y:Y,"&lt;&gt;VIRTUAL",'Planificación 2026-1'!I:I,"&gt;2")</f>
        <v>0</v>
      </c>
      <c r="ED135" s="32">
        <f>SUMIFS('Planificación 2026-1'!S:S,'Planificación 2026-1'!X:X,C135,'Planificación 2026-1'!F:F,"HUAURA",'Planificación 2026-1'!Y:Y,"VIRTUAL",'Planificación 2026-1'!I:I,"&gt;2")</f>
        <v>0</v>
      </c>
      <c r="EE135" s="32">
        <f>SUMIFS('Planificación 2026-1'!S:S,'Planificación 2026-1'!X:X,C135,'Planificación 2026-1'!F:F,"HUAURA",'Planificación 2026-1'!Y:Y,"&lt;&gt;VIRTUAL",'Planificación 2026-1'!I:I,"&gt;2")</f>
        <v>0</v>
      </c>
      <c r="EF135" s="32">
        <f>SUMIFS('Planificación 2026-1'!S:S,'Planificación 2026-1'!X:X,C135,'Planificación 2026-1'!F:F,"PRINCIPAL",'Planificación 2026-1'!Y:Y,"VIRTUAL",'Planificación 2026-1'!I:I,"&lt;3")</f>
        <v>0</v>
      </c>
      <c r="EG135" s="32">
        <f>SUMIFS('Planificación 2026-1'!S:S,'Planificación 2026-1'!X:X,C135,'Planificación 2026-1'!F:F,"PRINCIPAL",'Planificación 2026-1'!Y:Y,"&lt;&gt;VIRTUAL",'Planificación 2026-1'!I:I,"&lt;3")</f>
        <v>0</v>
      </c>
      <c r="EH135" s="32">
        <f>SUMIFS('Planificación 2026-1'!S:S,'Planificación 2026-1'!X:X,C135,'Planificación 2026-1'!F:F,"SUNAMPE",'Planificación 2026-1'!Y:Y,"VIRTUAL",'Planificación 2026-1'!I:I,"&lt;3")</f>
        <v>0</v>
      </c>
      <c r="EI135" s="32">
        <f>SUMIFS('Planificación 2026-1'!S:S,'Planificación 2026-1'!X:X,C135,'Planificación 2026-1'!F:F,"SUNAMPE",'Planificación 2026-1'!Y:Y,"&lt;&gt;VIRTUAL",'Planificación 2026-1'!I:I,"&lt;3")</f>
        <v>0</v>
      </c>
      <c r="EJ135" s="32">
        <f>SUMIFS('Planificación 2026-1'!S:S,'Planificación 2026-1'!X:X,C135,'Planificación 2026-1'!F:F,"FILIAL",'Planificación 2026-1'!Y:Y,"VIRTUAL",'Planificación 2026-1'!I:I,"&lt;3")</f>
        <v>5</v>
      </c>
      <c r="EK135" s="32">
        <f>SUMIFS('Planificación 2026-1'!S:S,'Planificación 2026-1'!X:X,C135,'Planificación 2026-1'!F:F,"FILIAL",'Planificación 2026-1'!Y:Y,"&lt;&gt;VIRTUAL",'Planificación 2026-1'!I:I,"&lt;3")</f>
        <v>8</v>
      </c>
      <c r="EL135" s="32">
        <f>SUMIFS('Planificación 2026-1'!S:S,'Planificación 2026-1'!X:X,C135,'Planificación 2026-1'!F:F,"PORUMA",'Planificación 2026-1'!Y:Y,"VIRTUAL",'Planificación 2026-1'!I:I,"&lt;3")</f>
        <v>0</v>
      </c>
      <c r="EM135" s="32">
        <f>SUMIFS('Planificación 2026-1'!S:S,'Planificación 2026-1'!X:X,C135,'Planificación 2026-1'!F:F,"PORUMA",'Planificación 2026-1'!Y:Y,"&lt;&gt;VIRTUAL",'Planificación 2026-1'!I:I,"&lt;3")</f>
        <v>0</v>
      </c>
      <c r="EN135" s="32">
        <f>SUMIFS('Planificación 2026-1'!S:S,'Planificación 2026-1'!X:X,C135,'Planificación 2026-1'!F:F,"HUAURA",'Planificación 2026-1'!Y:Y,"VIRTUAL",'Planificación 2026-1'!I:I,"&lt;3")</f>
        <v>0</v>
      </c>
      <c r="EO135" s="32">
        <f>SUMIFS('Planificación 2026-1'!S:S,'Planificación 2026-1'!X:X,C135,'Planificación 2026-1'!F:F,"HUAURA",'Planificación 2026-1'!Y:Y,"&lt;&gt;VIRTUAL",'Planificación 2026-1'!I:I,"&lt;3")</f>
        <v>0</v>
      </c>
      <c r="EP135" s="32">
        <f t="shared" si="32"/>
        <v>13</v>
      </c>
      <c r="EQ135" s="32">
        <f t="shared" si="36"/>
        <v>0</v>
      </c>
      <c r="ER135" s="32">
        <f t="shared" si="37"/>
        <v>0</v>
      </c>
      <c r="ES135" s="32">
        <f t="shared" si="38"/>
        <v>0</v>
      </c>
      <c r="ET135" s="32">
        <f t="shared" si="39"/>
        <v>0</v>
      </c>
      <c r="EU135" s="32">
        <f t="shared" si="40"/>
        <v>13</v>
      </c>
      <c r="EV135" s="32" t="b">
        <f>EXACT(EU135,E135)</f>
        <v>1</v>
      </c>
      <c r="EW135" s="32"/>
      <c r="EX135" s="32">
        <f t="shared" si="33"/>
        <v>5</v>
      </c>
      <c r="EY135" s="32">
        <f t="shared" si="34"/>
        <v>8</v>
      </c>
      <c r="EZ135" s="32" t="b">
        <f>EXACT(SUM(EX135:EY135),E135)</f>
        <v>1</v>
      </c>
      <c r="FA135" s="32" t="str">
        <f t="shared" si="35"/>
        <v/>
      </c>
      <c r="FB135" s="32" t="str">
        <f t="shared" si="45"/>
        <v>MAS PRESENCIAL</v>
      </c>
    </row>
    <row r="136" spans="1:158">
      <c r="A136" s="33"/>
      <c r="B136" s="65">
        <v>133</v>
      </c>
      <c r="C136" s="32" t="s">
        <v>340</v>
      </c>
      <c r="D136" s="429">
        <v>40804375</v>
      </c>
      <c r="E136" s="62">
        <f>SUMIF('Planificación 2026-1'!X:X,C136,'Planificación 2026-1'!S:S)</f>
        <v>37</v>
      </c>
      <c r="F136" s="63" t="s">
        <v>199</v>
      </c>
      <c r="G136" s="454" t="s">
        <v>200</v>
      </c>
      <c r="H136" s="64" t="s">
        <v>181</v>
      </c>
      <c r="I136" s="64" t="s">
        <v>171</v>
      </c>
      <c r="J136" s="124" t="s">
        <v>111</v>
      </c>
      <c r="K136" s="124" t="s">
        <v>258</v>
      </c>
      <c r="L136" s="57" t="str">
        <f>IF(SUM(COUNTIFS('Planificación 2026-1'!F:F,"PRINCIPAL",'Planificación 2026-1'!X:X,C136,'Planificación 2026-1'!H:H,"AF"))&gt;0,"P01"," ")</f>
        <v xml:space="preserve"> </v>
      </c>
      <c r="M136" s="58" t="str">
        <f>IF(SUM(COUNTIFS('Planificación 2026-1'!F:F,"PRINCIPAL",'Planificación 2026-1'!X:X,C136,'Planificación 2026-1'!H:H,"EN"))&gt;0,"P02"," ")</f>
        <v>P02</v>
      </c>
      <c r="N136" s="58" t="str">
        <f>IF(SUM(COUNTIFS('Planificación 2026-1'!F:F,"PRINCIPAL",'Planificación 2026-1'!X:X,C136,'Planificación 2026-1'!H:H,"IS"))&gt;0,"P03"," ")</f>
        <v xml:space="preserve"> </v>
      </c>
      <c r="O136" s="58" t="str">
        <f>IF(SUM(COUNTIFS('Planificación 2026-1'!F:F,"PRINCIPAL",'Planificación 2026-1'!X:X,C136,'Planificación 2026-1'!H:H,"PS"))&gt;0,"P04"," ")</f>
        <v>P04</v>
      </c>
      <c r="P136" s="58"/>
      <c r="Q136" s="58" t="str">
        <f>IF(SUM(COUNTIFS('Planificación 2026-1'!F:F,"PRINCIPAL",'Planificación 2026-1'!X:X,C136,'Planificación 2026-1'!H:H,"IN"))&gt;0,"P06"," ")</f>
        <v xml:space="preserve"> </v>
      </c>
      <c r="R136" s="58" t="str">
        <f>IF(SUM(COUNTIFS('Planificación 2026-1'!F:F,"PRINCIPAL",'Planificación 2026-1'!X:X,C136,'Planificación 2026-1'!H:H,"CA"))&gt;0,"P07"," ")</f>
        <v xml:space="preserve"> </v>
      </c>
      <c r="S136" s="58" t="str">
        <f>IF(SUM(COUNTIFS('Planificación 2026-1'!F:F,"PRINCIPAL",'Planificación 2026-1'!X:X,C136,'Planificación 2026-1'!H:H,"DE"))&gt;0,"P08"," ")</f>
        <v xml:space="preserve"> </v>
      </c>
      <c r="T136" s="58" t="str">
        <f>IF(SUM(COUNTIFS('Planificación 2026-1'!F:F,"PRINCIPAL",'Planificación 2026-1'!X:X,C136,'Planificación 2026-1'!H:H,"OB"))&gt;0,"P09"," ")</f>
        <v xml:space="preserve"> </v>
      </c>
      <c r="U136" s="58" t="str">
        <f>IF(SUM(COUNTIFS('Planificación 2026-1'!F:F,"PRINCIPAL",'Planificación 2026-1'!X:X,C136,'Planificación 2026-1'!H:H,"MH"))&gt;0,"P31"," ")</f>
        <v xml:space="preserve"> </v>
      </c>
      <c r="V136" s="58" t="str">
        <f>IF(SUM(COUNTIFS('Planificación 2026-1'!F:F,"PRINCIPAL",'Planificación 2026-1'!X:X,C136,'Planificación 2026-1'!H:H,"IC"))&gt;0,"P32"," ")</f>
        <v xml:space="preserve"> </v>
      </c>
      <c r="W136" s="58" t="str">
        <f>IF(SUM(COUNTIFS('Planificación 2026-1'!F:F,"PRINCIPAL",'Planificación 2026-1'!X:X,C136,'Planificación 2026-1'!H:H,"AR"))&gt;0,"P34"," ")</f>
        <v xml:space="preserve"> </v>
      </c>
      <c r="X136" s="58" t="str">
        <f>IF(SUM(COUNTIFS('Planificación 2026-1'!F:F,"PRINCIPAL",'Planificación 2026-1'!X:X,C136,'Planificación 2026-1'!H:H,"T1"))&gt;0,"P35"," ")</f>
        <v xml:space="preserve"> </v>
      </c>
      <c r="Y136" s="58" t="str">
        <f>IF(SUM(COUNTIFS('Planificación 2026-1'!F:F,"PRINCIPAL",'Planificación 2026-1'!X:X,C136,'Planificación 2026-1'!H:H,"T3"))&gt;0,"P36"," ")</f>
        <v xml:space="preserve"> </v>
      </c>
      <c r="Z136" s="58" t="str">
        <f>IF(SUM(COUNTIFS('Planificación 2026-1'!F:F,"PRINCIPAL",'Planificación 2026-1'!X:X,C136,'Planificación 2026-1'!H:H,"T2"))&gt;0,"P37"," ")</f>
        <v xml:space="preserve"> </v>
      </c>
      <c r="AA136" s="58" t="str">
        <f>IF(SUM(COUNTIFS('Planificación 2026-1'!F:F,"PRINCIPAL",'Planificación 2026-1'!X:X,C136,'Planificación 2026-1'!H:H,"AE"))&gt;0,"P38"," ")</f>
        <v xml:space="preserve"> </v>
      </c>
      <c r="AB136" s="58" t="str">
        <f>IF(SUM(COUNTIFS('Planificación 2026-1'!F:F,"PRINCIPAL",'Planificación 2026-1'!X:X,C136,'Planificación 2026-1'!H:H,"T4"))&gt;0,"P55"," ")</f>
        <v xml:space="preserve"> </v>
      </c>
      <c r="AC136" s="58" t="str">
        <f>IF(SUM(COUNTIFS('Planificación 2026-1'!F:F,"FILIAL",'Planificación 2026-1'!X:X,C136,'Planificación 2026-1'!H:H,"AF"))&gt;0," P01"," ")</f>
        <v xml:space="preserve"> </v>
      </c>
      <c r="AD136" s="58" t="str">
        <f>IF(SUM(COUNTIFS('Planificación 2026-1'!F:F,"FILIAL",'Planificación 2026-1'!X:X,C136,'Planificación 2026-1'!H:H,"EN"))&gt;0,"P02"," ")</f>
        <v xml:space="preserve"> </v>
      </c>
      <c r="AE136" s="58" t="str">
        <f>IF(SUM(COUNTIFS('Planificación 2026-1'!F:F,"FILIAL",'Planificación 2026-1'!X:X,C136,'Planificación 2026-1'!H:H,"IS"))&gt;0,"P03"," ")</f>
        <v xml:space="preserve"> </v>
      </c>
      <c r="AF136" s="58" t="str">
        <f>IF(SUM(COUNTIFS('Planificación 2026-1'!F:F,"FILIAL",'Planificación 2026-1'!X:X,C136,'Planificación 2026-1'!H:H,"PS"))&gt;0,"P04"," ")</f>
        <v xml:space="preserve"> </v>
      </c>
      <c r="AG136" s="58"/>
      <c r="AH136" s="58" t="str">
        <f>IF(SUM(COUNTIFS('Planificación 2026-1'!F:F,"FILIAL",'Planificación 2026-1'!X:X,C136,'Planificación 2026-1'!H:H,"IN"))&gt;0,"P06"," ")</f>
        <v xml:space="preserve"> </v>
      </c>
      <c r="AI136" s="58" t="str">
        <f>IF(SUM(COUNTIFS('Planificación 2026-1'!F:F,"FILIAL",'Planificación 2026-1'!X:X,C136,'Planificación 2026-1'!H:H,"CA"))&gt;0,"P07"," ")</f>
        <v xml:space="preserve"> </v>
      </c>
      <c r="AJ136" s="58" t="str">
        <f>IF(SUM(COUNTIFS('Planificación 2026-1'!F:F,"FILIAL",'Planificación 2026-1'!X:X,C136,'Planificación 2026-1'!H:H,"DE"))&gt;0,"P08"," ")</f>
        <v xml:space="preserve"> </v>
      </c>
      <c r="AK136" s="58" t="str">
        <f>IF(SUM(COUNTIFS('Planificación 2026-1'!F:F,"FILIAL",'Planificación 2026-1'!X:X,C136,'Planificación 2026-1'!H:H,"OB"))&gt;0,"P09"," ")</f>
        <v xml:space="preserve"> </v>
      </c>
      <c r="AL136" s="58" t="str">
        <f>IF(SUM(COUNTIFS('Planificación 2026-1'!F:F,"FILIAL",'Planificación 2026-1'!X:X,C136,'Planificación 2026-1'!H:H,"MH"))&gt;0,"P31"," ")</f>
        <v xml:space="preserve"> </v>
      </c>
      <c r="AM136" s="58" t="str">
        <f>IF(SUM(COUNTIFS('Planificación 2026-1'!F:F,"FILIAL",'Planificación 2026-1'!X:X,C136,'Planificación 2026-1'!H:H,"IC"))&gt;0,"P32"," ")</f>
        <v xml:space="preserve"> </v>
      </c>
      <c r="AN136" s="58" t="str">
        <f>IF(SUM(COUNTIFS('Planificación 2026-1'!F:F,"FILIAL",'Planificación 2026-1'!X:X,C136,'Planificación 2026-1'!H:H,"AR"))&gt;0,"P34"," ")</f>
        <v xml:space="preserve"> </v>
      </c>
      <c r="AO136" s="58" t="str">
        <f>IF(SUM(COUNTIFS('Planificación 2026-1'!F:F,"FILIAL",'Planificación 2026-1'!X:X,C136,'Planificación 2026-1'!H:H,"T1"))&gt;0,"P35"," ")</f>
        <v xml:space="preserve"> </v>
      </c>
      <c r="AP136" s="58" t="str">
        <f>IF(SUM(COUNTIFS('Planificación 2026-1'!F:F,"FILIAL",'Planificación 2026-1'!X:X,C136,'Planificación 2026-1'!H:H,"T3"))&gt;0,"P36"," ")</f>
        <v xml:space="preserve"> </v>
      </c>
      <c r="AQ136" s="58" t="str">
        <f>IF(SUM(COUNTIFS('Planificación 2026-1'!F:F,"FILIAL",'Planificación 2026-1'!X:X,C136,'Planificación 2026-1'!H:H,"T2"))&gt;0,"P37"," ")</f>
        <v xml:space="preserve"> </v>
      </c>
      <c r="AR136" s="58" t="str">
        <f>IF(SUM(COUNTIFS('Planificación 2026-1'!F:F,"FILIAL",'Planificación 2026-1'!X:X,C136,'Planificación 2026-1'!H:H,"AE"))&gt;0,"P38"," ")</f>
        <v xml:space="preserve"> </v>
      </c>
      <c r="AS136" s="58" t="str">
        <f>IF(SUM(COUNTIFS('Planificación 2026-1'!F:F,"FILIAL",'Planificación 2026-1'!X:X,C136,'Planificación 2026-1'!H:H,"T4"))&gt;0,"P55"," ")</f>
        <v xml:space="preserve"> </v>
      </c>
      <c r="AT136" s="58" t="str">
        <f>IF(SUM(COUNTIFS('Planificación 2026-1'!F:F,"SUNAMPE",'Planificación 2026-1'!X:X,C136,'Planificación 2026-1'!H:H,"AF"))&gt;0," P01"," ")</f>
        <v xml:space="preserve"> </v>
      </c>
      <c r="AU136" s="58" t="str">
        <f>IF(SUM(COUNTIFS('Planificación 2026-1'!F:F,"SUNAMPE",'Planificación 2026-1'!X:X,C136,'Planificación 2026-1'!H:H,"EN"))&gt;0,"P02"," ")</f>
        <v xml:space="preserve"> </v>
      </c>
      <c r="AV136" s="58" t="str">
        <f>IF(SUM(COUNTIFS('Planificación 2026-1'!F:F,"SUNAMPE",'Planificación 2026-1'!X:X,C136,'Planificación 2026-1'!H:H,"IS"))&gt;0,"P03"," ")</f>
        <v xml:space="preserve"> </v>
      </c>
      <c r="AW136" s="58" t="str">
        <f>IF(SUM(COUNTIFS('Planificación 2026-1'!F:F,"SUNAMPE",'Planificación 2026-1'!X:X,C136,'Planificación 2026-1'!H:H,"PS"))&gt;0,"P04"," ")</f>
        <v xml:space="preserve"> </v>
      </c>
      <c r="AX136" s="58"/>
      <c r="AY136" s="58" t="str">
        <f>IF(SUM(COUNTIFS('Planificación 2026-1'!F:F,"SUNAMPE",'Planificación 2026-1'!X:X,C136,'Planificación 2026-1'!H:H,"IN"))&gt;0,"P06"," ")</f>
        <v xml:space="preserve"> </v>
      </c>
      <c r="AZ136" s="58" t="str">
        <f>IF(SUM(COUNTIFS('Planificación 2026-1'!F:F,"SUNAMPE",'Planificación 2026-1'!X:X,C136,'Planificación 2026-1'!H:H,"CA"))&gt;0,"P07"," ")</f>
        <v xml:space="preserve"> </v>
      </c>
      <c r="BA136" s="58" t="str">
        <f>IF(SUM(COUNTIFS('Planificación 2026-1'!F:F,"SUNAMPE",'Planificación 2026-1'!X:X,C136,'Planificación 2026-1'!H:H,"DE"))&gt;0,"P08"," ")</f>
        <v xml:space="preserve"> </v>
      </c>
      <c r="BB136" s="58" t="str">
        <f>IF(SUM(COUNTIFS('Planificación 2026-1'!F:F,"SUNAMPE",'Planificación 2026-1'!X:X,C136,'Planificación 2026-1'!H:H,"OB"))&gt;0,"P09"," ")</f>
        <v>P09</v>
      </c>
      <c r="BC136" s="58" t="str">
        <f>IF(SUM(COUNTIFS('Planificación 2026-1'!F:F,"SUNAMPE",'Planificación 2026-1'!X:X,C136,'Planificación 2026-1'!H:H,"MH"))&gt;0,"P31"," ")</f>
        <v xml:space="preserve"> </v>
      </c>
      <c r="BD136" s="58" t="str">
        <f>IF(SUM(COUNTIFS('Planificación 2026-1'!F:F,"SUNAMPE",'Planificación 2026-1'!X:X,C136,'Planificación 2026-1'!H:H,"IC"))&gt;0,"P32"," ")</f>
        <v xml:space="preserve"> </v>
      </c>
      <c r="BE136" s="58" t="str">
        <f>IF(SUM(COUNTIFS('Planificación 2026-1'!F:F,"SUNAMPE",'Planificación 2026-1'!X:X,C136,'Planificación 2026-1'!H:H,"AR"))&gt;0,"P34"," ")</f>
        <v xml:space="preserve"> </v>
      </c>
      <c r="BF136" s="58" t="str">
        <f>IF(SUM(COUNTIFS('Planificación 2026-1'!F:F,"SUNAMPE",'Planificación 2026-1'!X:X,C136,'Planificación 2026-1'!H:H,"T1"))&gt;0,"P35"," ")</f>
        <v xml:space="preserve"> </v>
      </c>
      <c r="BG136" s="58" t="str">
        <f>IF(SUM(COUNTIFS('Planificación 2026-1'!F:F,"SUNAMPE",'Planificación 2026-1'!X:X,C136,'Planificación 2026-1'!H:H,"T3"))&gt;0,"P36"," ")</f>
        <v xml:space="preserve"> </v>
      </c>
      <c r="BH136" s="58" t="str">
        <f>IF(SUM(COUNTIFS('Planificación 2026-1'!F:F,"SUNAMPE",'Planificación 2026-1'!X:X,C136,'Planificación 2026-1'!H:H,"T2"))&gt;0,"P37"," ")</f>
        <v xml:space="preserve"> </v>
      </c>
      <c r="BI136" s="58" t="str">
        <f>IF(SUM(COUNTIFS('Planificación 2026-1'!F:F,"SUNAMPE",'Planificación 2026-1'!X:X,C136,'Planificación 2026-1'!H:H,"AE"))&gt;0,"P38"," ")</f>
        <v xml:space="preserve"> </v>
      </c>
      <c r="BJ136" s="58" t="str">
        <f>IF(SUM(COUNTIFS('Planificación 2026-1'!F:F,"SUNAMPE",'Planificación 2026-1'!X:X,C136,'Planificación 2026-1'!H:H,"T4"))&gt;0,"P55"," ")</f>
        <v>P55</v>
      </c>
      <c r="BK136" s="58" t="str">
        <f>IF(SUM(COUNTIFS('Planificación 2026-1'!F:F,"HUAURA",'Planificación 2026-1'!X:X,C136,'Planificación 2026-1'!H:H,"AF"))&gt;0," P01"," ")</f>
        <v xml:space="preserve"> </v>
      </c>
      <c r="BL136" s="58" t="str">
        <f>IF(SUM(COUNTIFS('Planificación 2026-1'!F:F,"HUAURA",'Planificación 2026-1'!X:X,C136,'Planificación 2026-1'!H:H,"EN"))&gt;0,"P02"," ")</f>
        <v xml:space="preserve"> </v>
      </c>
      <c r="BM136" s="58" t="str">
        <f>IF(SUM(COUNTIFS('Planificación 2026-1'!F:F,"HUAURA",'Planificación 2026-1'!X:X,C136,'Planificación 2026-1'!H:H,"IS"))&gt;0,"P03"," ")</f>
        <v xml:space="preserve"> </v>
      </c>
      <c r="BN136" s="58" t="str">
        <f>IF(SUM(COUNTIFS('Planificación 2026-1'!F:F,"HUAURA",'Planificación 2026-1'!X:X,C136,'Planificación 2026-1'!H:H,"PS"))&gt;0,"P04"," ")</f>
        <v xml:space="preserve"> </v>
      </c>
      <c r="BO136" s="58"/>
      <c r="BP136" s="58" t="str">
        <f>IF(SUM(COUNTIFS('Planificación 2026-1'!F:F,"HUAURA",'Planificación 2026-1'!X:X,C136,'Planificación 2026-1'!H:H,"IN"))&gt;0,"P06"," ")</f>
        <v xml:space="preserve"> </v>
      </c>
      <c r="BQ136" s="58" t="str">
        <f>IF(SUM(COUNTIFS('Planificación 2026-1'!F:F,"HUAURA",'Planificación 2026-1'!X:X,C136,'Planificación 2026-1'!H:H,"CA"))&gt;0,"P07"," ")</f>
        <v xml:space="preserve"> </v>
      </c>
      <c r="BR136" s="58" t="str">
        <f>IF(SUM(COUNTIFS('Planificación 2026-1'!F:F,"HUAURA",'Planificación 2026-1'!X:X,C136,'Planificación 2026-1'!H:H,"DE"))&gt;0,"P08"," ")</f>
        <v xml:space="preserve"> </v>
      </c>
      <c r="BS136" s="58" t="str">
        <f>IF(SUM(COUNTIFS('Planificación 2026-1'!F:F,"HUAURA",'Planificación 2026-1'!X:X,C136,'Planificación 2026-1'!H:H,"OB"))&gt;0,"P09"," ")</f>
        <v xml:space="preserve"> </v>
      </c>
      <c r="BT136" s="58" t="str">
        <f>IF(SUM(COUNTIFS('Planificación 2026-1'!F:F,"HUAURA",'Planificación 2026-1'!X:X,C136,'Planificación 2026-1'!H:H,"MH"))&gt;0,"P31"," ")</f>
        <v xml:space="preserve"> </v>
      </c>
      <c r="BU136" s="58" t="str">
        <f>IF(SUM(COUNTIFS('Planificación 2026-1'!F:F,"HUAURA",'Planificación 2026-1'!X:X,C136,'Planificación 2026-1'!H:H,"IC"))&gt;0,"P32"," ")</f>
        <v xml:space="preserve"> </v>
      </c>
      <c r="BV136" s="58" t="str">
        <f>IF(SUM(COUNTIFS('Planificación 2026-1'!F:F,"HUAURA",'Planificación 2026-1'!X:X,C136,'Planificación 2026-1'!H:H,"AR"))&gt;0,"P34"," ")</f>
        <v xml:space="preserve"> </v>
      </c>
      <c r="BW136" s="58" t="str">
        <f>IF(SUM(COUNTIFS('Planificación 2026-1'!F:F,"HUAURA",'Planificación 2026-1'!X:X,C136,'Planificación 2026-1'!H:H,"T1"))&gt;0,"P35"," ")</f>
        <v xml:space="preserve"> </v>
      </c>
      <c r="BX136" s="58" t="str">
        <f>IF(SUM(COUNTIFS('Planificación 2026-1'!F:F,"HUAURA",'Planificación 2026-1'!X:X,C136,'Planificación 2026-1'!H:H,"T3"))&gt;0,"P36"," ")</f>
        <v xml:space="preserve"> </v>
      </c>
      <c r="BY136" s="58" t="str">
        <f>IF(SUM(COUNTIFS('Planificación 2026-1'!F:F,"HUAURA",'Planificación 2026-1'!X:X,C136,'Planificación 2026-1'!H:H,"T2"))&gt;0,"P37"," ")</f>
        <v xml:space="preserve"> </v>
      </c>
      <c r="BZ136" s="58" t="str">
        <f>IF(SUM(COUNTIFS('Planificación 2026-1'!F:F,"HUAURA",'Planificación 2026-1'!X:X,C136,'Planificación 2026-1'!H:H,"AE"))&gt;0,"P38"," ")</f>
        <v xml:space="preserve"> </v>
      </c>
      <c r="CA136" s="58" t="str">
        <f>IF(SUM(COUNTIFS('Planificación 2026-1'!F:F,"HUAURA",'Planificación 2026-1'!X:X,C136,'Planificación 2026-1'!H:H,"T4"))&gt;0,"P55"," ")</f>
        <v xml:space="preserve"> </v>
      </c>
      <c r="CB136" s="59">
        <f>SUMIFS('Planificación 2026-1'!S:S,'Planificación 2026-1'!X:X,C136,'Planificación 2026-1'!H:H,"AF",'Planificación 2026-1'!I:I,"&gt;2")</f>
        <v>0</v>
      </c>
      <c r="CC136" s="59">
        <f>SUMIFS('Planificación 2026-1'!S:S,'Planificación 2026-1'!X:X,C136,'Planificación 2026-1'!H:H,"EN",'Planificación 2026-1'!I:I,"&gt;2")</f>
        <v>0</v>
      </c>
      <c r="CD136" s="59">
        <f>SUMIFS('Planificación 2026-1'!S:S,'Planificación 2026-1'!X:X,C136,'Planificación 2026-1'!H:H,"IS",'Planificación 2026-1'!I:I,"&gt;2")</f>
        <v>0</v>
      </c>
      <c r="CE136" s="59">
        <f>SUMIFS('Planificación 2026-1'!S:S,'Planificación 2026-1'!X:X,C136,'Planificación 2026-1'!H:H,"PS",'Planificación 2026-1'!I:I,"&gt;2")</f>
        <v>0</v>
      </c>
      <c r="CF136" s="59">
        <f>SUMIFS('Planificación 2026-1'!S:S,'Planificación 2026-1'!X:X,C136,'Planificación 2026-1'!H:H,"IN",'Planificación 2026-1'!I:I,"&gt;2")</f>
        <v>0</v>
      </c>
      <c r="CG136" s="59">
        <f>SUMIFS('Planificación 2026-1'!S:S,'Planificación 2026-1'!X:X,C136,'Planificación 2026-1'!H:H,"CA",'Planificación 2026-1'!I:I,"&gt;2")</f>
        <v>0</v>
      </c>
      <c r="CH136" s="59">
        <f>SUMIFS('Planificación 2026-1'!S:S,'Planificación 2026-1'!X:X,C136,'Planificación 2026-1'!H:H,"DE",'Planificación 2026-1'!I:I,"&gt;2")</f>
        <v>0</v>
      </c>
      <c r="CI136" s="59">
        <f>SUMIFS('Planificación 2026-1'!S:S,'Planificación 2026-1'!X:X,C136,'Planificación 2026-1'!H:H,"OB",'Planificación 2026-1'!I:I,"&gt;2")</f>
        <v>0</v>
      </c>
      <c r="CJ136" s="59">
        <f>SUMIFS('Planificación 2026-1'!S:S,'Planificación 2026-1'!X:X,C136,'Planificación 2026-1'!H:H,"MH",'Planificación 2026-1'!I:I,"&gt;2")</f>
        <v>0</v>
      </c>
      <c r="CK136" s="59">
        <f>SUMIFS('Planificación 2026-1'!S:S,'Planificación 2026-1'!X:X,C136,'Planificación 2026-1'!H:H,"IC",'Planificación 2026-1'!I:I,"&gt;2")</f>
        <v>0</v>
      </c>
      <c r="CL136" s="59">
        <f>SUMIFS('Planificación 2026-1'!S:S,'Planificación 2026-1'!X:X,C136,'Planificación 2026-1'!H:H,"AR",'Planificación 2026-1'!I:I,"&gt;2")</f>
        <v>0</v>
      </c>
      <c r="CM136" s="59">
        <f>SUMIFS('Planificación 2026-1'!S:S,'Planificación 2026-1'!X:X,C136,'Planificación 2026-1'!H:H,"AE",'Planificación 2026-1'!I:I,"&gt;2")</f>
        <v>0</v>
      </c>
      <c r="CN136" s="59">
        <f>SUMIFS('Planificación 2026-1'!S:S,'Planificación 2026-1'!X:X,C136,'Planificación 2026-1'!H:H,"T1",'Planificación 2026-1'!I:I,"&gt;2")</f>
        <v>0</v>
      </c>
      <c r="CO136" s="59">
        <f>SUMIFS('Planificación 2026-1'!S:S,'Planificación 2026-1'!X:X,C136,'Planificación 2026-1'!H:H,"T3",'Planificación 2026-1'!I:I,"&gt;2")</f>
        <v>0</v>
      </c>
      <c r="CP136" s="59">
        <f>SUMIFS('Planificación 2026-1'!S:S,'Planificación 2026-1'!X:X,C136,'Planificación 2026-1'!H:H,"T2",'Planificación 2026-1'!I:I,"&gt;2")</f>
        <v>0</v>
      </c>
      <c r="CQ136" s="59">
        <f>SUMIFS('Planificación 2026-1'!S:S,'Planificación 2026-1'!X:X,C136,'Planificación 2026-1'!H:H,"T4",'Planificación 2026-1'!I:I,"&gt;2")</f>
        <v>0</v>
      </c>
      <c r="CR136" s="59">
        <f>SUMIFS('Planificación 2026-1'!S:S,'Planificación 2026-1'!X:X,C136,'Planificación 2026-1'!H:H,"AF",'Planificación 2026-1'!I:I,"&lt;3")</f>
        <v>0</v>
      </c>
      <c r="CS136" s="59">
        <f>SUMIFS('Planificación 2026-1'!S:S,'Planificación 2026-1'!X:X,C136,'Planificación 2026-1'!H:H,"EN",'Planificación 2026-1'!I:I,"&lt;3")</f>
        <v>9</v>
      </c>
      <c r="CT136" s="59">
        <f>SUMIFS('Planificación 2026-1'!S:S,'Planificación 2026-1'!X:X,C136,'Planificación 2026-1'!H:H,"IS",'Planificación 2026-1'!I:I,"&lt;3")</f>
        <v>0</v>
      </c>
      <c r="CU136" s="59">
        <f>SUMIFS('Planificación 2026-1'!S:S,'Planificación 2026-1'!X:X,C136,'Planificación 2026-1'!H:H,"PS",'Planificación 2026-1'!I:I,"&lt;3")</f>
        <v>8</v>
      </c>
      <c r="CV136" s="59">
        <f>SUMIFS('Planificación 2026-1'!S:S,'Planificación 2026-1'!X:X,C136,'Planificación 2026-1'!H:H,"IN",'Planificación 2026-1'!I:I,"&lt;3")</f>
        <v>0</v>
      </c>
      <c r="CW136" s="59">
        <f>SUMIFS('Planificación 2026-1'!S:S,'Planificación 2026-1'!X:X,C136,'Planificación 2026-1'!H:H,"CA",'Planificación 2026-1'!I:I,"&lt;3")</f>
        <v>0</v>
      </c>
      <c r="CX136" s="59">
        <f>SUMIFS('Planificación 2026-1'!S:S,'Planificación 2026-1'!X:X,C136,'Planificación 2026-1'!H:H,"DE",'Planificación 2026-1'!I:I,"&lt;3")</f>
        <v>0</v>
      </c>
      <c r="CY136" s="59">
        <f>SUMIFS('Planificación 2026-1'!S:S,'Planificación 2026-1'!X:X,C136,'Planificación 2026-1'!H:H,"OB",'Planificación 2026-1'!I:I,"&lt;3")</f>
        <v>12</v>
      </c>
      <c r="CZ136" s="59">
        <f>SUMIFS('Planificación 2026-1'!S:S,'Planificación 2026-1'!X:X,C136,'Planificación 2026-1'!H:H,"MH",'Planificación 2026-1'!I:I,"&lt;3")</f>
        <v>0</v>
      </c>
      <c r="DA136" s="59">
        <f>SUMIFS('Planificación 2026-1'!S:S,'Planificación 2026-1'!X:X,C136,'Planificación 2026-1'!H:H,"IC",'Planificación 2026-1'!I:I,"&lt;3")</f>
        <v>0</v>
      </c>
      <c r="DB136" s="59">
        <f>SUMIFS('Planificación 2026-1'!S:S,'Planificación 2026-1'!X:X,C136,'Planificación 2026-1'!H:H,"AR",'Planificación 2026-1'!I:I,"&lt;3")</f>
        <v>0</v>
      </c>
      <c r="DC136" s="59">
        <f>SUMIFS('Planificación 2026-1'!S:S,'Planificación 2026-1'!X:X,C136,'Planificación 2026-1'!H:H,"AE",'Planificación 2026-1'!I:I,"&lt;3")</f>
        <v>0</v>
      </c>
      <c r="DD136" s="59">
        <f>SUMIFS('Planificación 2026-1'!S:S,'Planificación 2026-1'!X:X,C136,'Planificación 2026-1'!H:H,"T1",'Planificación 2026-1'!I:I,"&lt;3")</f>
        <v>0</v>
      </c>
      <c r="DE136" s="59">
        <f>SUMIFS('Planificación 2026-1'!S:S,'Planificación 2026-1'!X:X,C136,'Planificación 2026-1'!H:H,"T3",'Planificación 2026-1'!I:I,"&lt;3")</f>
        <v>0</v>
      </c>
      <c r="DF136" s="59">
        <f>SUMIFS('Planificación 2026-1'!S:S,'Planificación 2026-1'!X:X,C136,'Planificación 2026-1'!H:H,"T2",'Planificación 2026-1'!I:I,"&lt;3")</f>
        <v>0</v>
      </c>
      <c r="DG136" s="59">
        <f>SUMIFS('Planificación 2026-1'!S:S,'Planificación 2026-1'!X:X,C136,'Planificación 2026-1'!H:H,"T4",'Planificación 2026-1'!I:I,"&lt;3")</f>
        <v>8</v>
      </c>
      <c r="DH136" s="58" t="str">
        <f t="shared" si="41"/>
        <v>P02 P04</v>
      </c>
      <c r="DI136" s="27">
        <f>IF(C136="","",SUMIFS('Planificación 2026-1'!S:S,'Planificación 2026-1'!X:X,C136,'Planificación 2026-1'!F:F,"PRINCIPAL",'Planificación 2026-1'!Y:Y,"VIRTUAL"))</f>
        <v>0</v>
      </c>
      <c r="DJ136" s="27">
        <f>IF(C136="","",SUMIFS('Planificación 2026-1'!S:S,'Planificación 2026-1'!X:X,C136,'Planificación 2026-1'!F:F,"PRINCIPAL",'Planificación 2026-1'!Y:Y,"PRESENCIAL"))</f>
        <v>17</v>
      </c>
      <c r="DK136" s="27">
        <f>IF(C136="","",SUMIFS('Planificación 2026-1'!S:S,'Planificación 2026-1'!X:X,C136,'Planificación 2026-1'!F:F,"PRINCIPAL",'Planificación 2026-1'!Y:Y,"HIBRIDO PRESENCIAL"))</f>
        <v>0</v>
      </c>
      <c r="DL136" s="58" t="str">
        <f t="shared" si="42"/>
        <v/>
      </c>
      <c r="DM136" s="58">
        <f>IF(C136="","",SUMIFS('Planificación 2026-1'!S:S,'Planificación 2026-1'!X:X,C136,'Planificación 2026-1'!F:F,"FILIAL",'Planificación 2026-1'!Y:Y,"VIRTUAL"))</f>
        <v>0</v>
      </c>
      <c r="DN136" s="60">
        <f>IF(C136="","",SUMIFS('Planificación 2026-1'!S:S,'Planificación 2026-1'!X:X,C136,'Planificación 2026-1'!F:F,"FILIAL",'Planificación 2026-1'!Y:Y,"PRESENCIAL"))</f>
        <v>0</v>
      </c>
      <c r="DO136" s="29">
        <f>IF(C136="","",SUMIFS('Planificación 2026-1'!S:S,'Planificación 2026-1'!X:X,C136,'Planificación 2026-1'!F:F,"FILIAL",'Planificación 2026-1'!Y:Y,"HIBRIDO PRESENCIAL"))</f>
        <v>0</v>
      </c>
      <c r="DP136" s="61" t="str">
        <f t="shared" si="43"/>
        <v>P09 P55</v>
      </c>
      <c r="DQ136" s="58">
        <f>IF(C136="","",SUMIFS('Planificación 2026-1'!S:S,'Planificación 2026-1'!X:X,C136,'Planificación 2026-1'!F:F,"SUNAMPE",'Planificación 2026-1'!Y:Y,"VIRTUAL"))</f>
        <v>4</v>
      </c>
      <c r="DR136" s="29">
        <f>IF(C136="","",SUMIFS('Planificación 2026-1'!S:S,'Planificación 2026-1'!X:X,C136,'Planificación 2026-1'!F:F,"SUNAMPE",'Planificación 2026-1'!Y:Y,"PRESENCIAL"))</f>
        <v>16</v>
      </c>
      <c r="DS136" s="61" t="str">
        <f t="shared" si="44"/>
        <v/>
      </c>
      <c r="DT136" s="58">
        <f>IF(C136="","",SUMIFS('Planificación 2026-1'!S:S,'Planificación 2026-1'!X:X,C136,'Planificación 2026-1'!F:F,"HUAURA",'Planificación 2026-1'!Y:Y,"VIRTUAL"))</f>
        <v>0</v>
      </c>
      <c r="DU136" s="29">
        <f>IF(C136="","",SUMIFS('Planificación 2026-1'!S:S,'Planificación 2026-1'!X:X,C136,'Planificación 2026-1'!F:F,"HUAURA",'Planificación 2026-1'!Y:Y,"PRESENCIAL"))</f>
        <v>0</v>
      </c>
      <c r="DV136" s="32">
        <f>SUMIFS('Planificación 2026-1'!S:S,'Planificación 2026-1'!X:X,C136,'Planificación 2026-1'!F:F,"PRINCIPAL",'Planificación 2026-1'!Y:Y,"VIRTUAL",'Planificación 2026-1'!I:I,"&gt;2")</f>
        <v>0</v>
      </c>
      <c r="DW136" s="32">
        <f>SUMIFS('Planificación 2026-1'!S:S,'Planificación 2026-1'!X:X,C136,'Planificación 2026-1'!F:F,"PRINCIPAL",'Planificación 2026-1'!Y:Y,"&lt;&gt;VIRTUAL",'Planificación 2026-1'!I:I,"&gt;2")</f>
        <v>0</v>
      </c>
      <c r="DX136" s="32">
        <f>SUMIFS('Planificación 2026-1'!S:S,'Planificación 2026-1'!X:X,C136,'Planificación 2026-1'!F:F,"SUNAMPE",'Planificación 2026-1'!Y:Y,"VIRTUAL",'Planificación 2026-1'!I:I,"&gt;2")</f>
        <v>0</v>
      </c>
      <c r="DY136" s="32">
        <f>SUMIFS('Planificación 2026-1'!S:S,'Planificación 2026-1'!X:X,C136,'Planificación 2026-1'!F:F,"SUNAMPE",'Planificación 2026-1'!Y:Y,"&lt;&gt;VIRTUAL",'Planificación 2026-1'!I:I,"&gt;2")</f>
        <v>0</v>
      </c>
      <c r="DZ136" s="32">
        <f>SUMIFS('Planificación 2026-1'!S:S,'Planificación 2026-1'!X:X,C136,'Planificación 2026-1'!F:F,"FILIAL",'Planificación 2026-1'!Y:Y,"VIRTUAL",'Planificación 2026-1'!I:I,"&gt;2")</f>
        <v>0</v>
      </c>
      <c r="EA136" s="32">
        <f>SUMIFS('Planificación 2026-1'!S:S,'Planificación 2026-1'!X:X,C136,'Planificación 2026-1'!F:F,"FILIAL",'Planificación 2026-1'!Y:Y,"&lt;&gt;VIRTUAL",'Planificación 2026-1'!I:I,"&gt;2")</f>
        <v>0</v>
      </c>
      <c r="EB136" s="32">
        <f>SUMIFS('Planificación 2026-1'!S:S,'Planificación 2026-1'!X:X,C136,'Planificación 2026-1'!F:F,"PORUMA",'Planificación 2026-1'!Y:Y,"VIRTUAL",'Planificación 2026-1'!I:I,"&gt;2")</f>
        <v>0</v>
      </c>
      <c r="EC136" s="32">
        <f>SUMIFS('Planificación 2026-1'!S:S,'Planificación 2026-1'!X:X,C136,'Planificación 2026-1'!F:F,"PORUMA",'Planificación 2026-1'!Y:Y,"&lt;&gt;VIRTUAL",'Planificación 2026-1'!I:I,"&gt;2")</f>
        <v>0</v>
      </c>
      <c r="ED136" s="32">
        <f>SUMIFS('Planificación 2026-1'!S:S,'Planificación 2026-1'!X:X,C136,'Planificación 2026-1'!F:F,"HUAURA",'Planificación 2026-1'!Y:Y,"VIRTUAL",'Planificación 2026-1'!I:I,"&gt;2")</f>
        <v>0</v>
      </c>
      <c r="EE136" s="32">
        <f>SUMIFS('Planificación 2026-1'!S:S,'Planificación 2026-1'!X:X,C136,'Planificación 2026-1'!F:F,"HUAURA",'Planificación 2026-1'!Y:Y,"&lt;&gt;VIRTUAL",'Planificación 2026-1'!I:I,"&gt;2")</f>
        <v>0</v>
      </c>
      <c r="EF136" s="32">
        <f>SUMIFS('Planificación 2026-1'!S:S,'Planificación 2026-1'!X:X,C136,'Planificación 2026-1'!F:F,"PRINCIPAL",'Planificación 2026-1'!Y:Y,"VIRTUAL",'Planificación 2026-1'!I:I,"&lt;3")</f>
        <v>0</v>
      </c>
      <c r="EG136" s="32">
        <f>SUMIFS('Planificación 2026-1'!S:S,'Planificación 2026-1'!X:X,C136,'Planificación 2026-1'!F:F,"PRINCIPAL",'Planificación 2026-1'!Y:Y,"&lt;&gt;VIRTUAL",'Planificación 2026-1'!I:I,"&lt;3")</f>
        <v>17</v>
      </c>
      <c r="EH136" s="32">
        <f>SUMIFS('Planificación 2026-1'!S:S,'Planificación 2026-1'!X:X,C136,'Planificación 2026-1'!F:F,"SUNAMPE",'Planificación 2026-1'!Y:Y,"VIRTUAL",'Planificación 2026-1'!I:I,"&lt;3")</f>
        <v>4</v>
      </c>
      <c r="EI136" s="32">
        <f>SUMIFS('Planificación 2026-1'!S:S,'Planificación 2026-1'!X:X,C136,'Planificación 2026-1'!F:F,"SUNAMPE",'Planificación 2026-1'!Y:Y,"&lt;&gt;VIRTUAL",'Planificación 2026-1'!I:I,"&lt;3")</f>
        <v>16</v>
      </c>
      <c r="EJ136" s="32">
        <f>SUMIFS('Planificación 2026-1'!S:S,'Planificación 2026-1'!X:X,C136,'Planificación 2026-1'!F:F,"FILIAL",'Planificación 2026-1'!Y:Y,"VIRTUAL",'Planificación 2026-1'!I:I,"&lt;3")</f>
        <v>0</v>
      </c>
      <c r="EK136" s="32">
        <f>SUMIFS('Planificación 2026-1'!S:S,'Planificación 2026-1'!X:X,C136,'Planificación 2026-1'!F:F,"FILIAL",'Planificación 2026-1'!Y:Y,"&lt;&gt;VIRTUAL",'Planificación 2026-1'!I:I,"&lt;3")</f>
        <v>0</v>
      </c>
      <c r="EL136" s="32">
        <f>SUMIFS('Planificación 2026-1'!S:S,'Planificación 2026-1'!X:X,C136,'Planificación 2026-1'!F:F,"PORUMA",'Planificación 2026-1'!Y:Y,"VIRTUAL",'Planificación 2026-1'!I:I,"&lt;3")</f>
        <v>0</v>
      </c>
      <c r="EM136" s="32">
        <f>SUMIFS('Planificación 2026-1'!S:S,'Planificación 2026-1'!X:X,C136,'Planificación 2026-1'!F:F,"PORUMA",'Planificación 2026-1'!Y:Y,"&lt;&gt;VIRTUAL",'Planificación 2026-1'!I:I,"&lt;3")</f>
        <v>0</v>
      </c>
      <c r="EN136" s="32">
        <f>SUMIFS('Planificación 2026-1'!S:S,'Planificación 2026-1'!X:X,C136,'Planificación 2026-1'!F:F,"HUAURA",'Planificación 2026-1'!Y:Y,"VIRTUAL",'Planificación 2026-1'!I:I,"&lt;3")</f>
        <v>0</v>
      </c>
      <c r="EO136" s="32">
        <f>SUMIFS('Planificación 2026-1'!S:S,'Planificación 2026-1'!X:X,C136,'Planificación 2026-1'!F:F,"HUAURA",'Planificación 2026-1'!Y:Y,"&lt;&gt;VIRTUAL",'Planificación 2026-1'!I:I,"&lt;3")</f>
        <v>0</v>
      </c>
      <c r="EP136" s="32">
        <f t="shared" si="32"/>
        <v>0</v>
      </c>
      <c r="EQ136" s="32">
        <f t="shared" si="36"/>
        <v>0</v>
      </c>
      <c r="ER136" s="32">
        <f t="shared" si="37"/>
        <v>0</v>
      </c>
      <c r="ES136" s="32">
        <f t="shared" si="38"/>
        <v>17</v>
      </c>
      <c r="ET136" s="32">
        <f t="shared" si="39"/>
        <v>20</v>
      </c>
      <c r="EU136" s="32">
        <f t="shared" si="40"/>
        <v>37</v>
      </c>
      <c r="EV136" s="32" t="b">
        <f>EXACT(EU136,E136)</f>
        <v>1</v>
      </c>
      <c r="EW136" s="32"/>
      <c r="EX136" s="32">
        <f t="shared" si="33"/>
        <v>4</v>
      </c>
      <c r="EY136" s="32">
        <f t="shared" si="34"/>
        <v>33</v>
      </c>
      <c r="EZ136" s="32" t="b">
        <f>EXACT(SUM(EX136:EY136),E136)</f>
        <v>1</v>
      </c>
      <c r="FA136" s="32" t="str">
        <f t="shared" si="35"/>
        <v/>
      </c>
      <c r="FB136" s="32" t="str">
        <f t="shared" si="45"/>
        <v>MAS PRESENCIAL</v>
      </c>
    </row>
    <row r="137" spans="1:158">
      <c r="A137" s="33"/>
      <c r="B137" s="65">
        <v>134</v>
      </c>
      <c r="C137" s="32" t="s">
        <v>341</v>
      </c>
      <c r="D137" s="429">
        <v>21404829</v>
      </c>
      <c r="E137" s="62">
        <f>SUMIF('Planificación 2026-1'!X:X,C137,'Planificación 2026-1'!S:S)</f>
        <v>40</v>
      </c>
      <c r="F137" s="63" t="s">
        <v>199</v>
      </c>
      <c r="G137" s="454" t="s">
        <v>200</v>
      </c>
      <c r="H137" s="64" t="s">
        <v>38</v>
      </c>
      <c r="I137" s="64" t="s">
        <v>150</v>
      </c>
      <c r="J137" s="451" t="s">
        <v>38</v>
      </c>
      <c r="K137" s="32" t="s">
        <v>150</v>
      </c>
      <c r="L137" s="57" t="str">
        <f>IF(SUM(COUNTIFS('Planificación 2026-1'!F:F,"PRINCIPAL",'Planificación 2026-1'!X:X,C137,'Planificación 2026-1'!H:H,"AF"))&gt;0,"P01"," ")</f>
        <v xml:space="preserve"> </v>
      </c>
      <c r="M137" s="58" t="str">
        <f>IF(SUM(COUNTIFS('Planificación 2026-1'!F:F,"PRINCIPAL",'Planificación 2026-1'!X:X,C137,'Planificación 2026-1'!H:H,"EN"))&gt;0,"P02"," ")</f>
        <v>P02</v>
      </c>
      <c r="N137" s="58" t="str">
        <f>IF(SUM(COUNTIFS('Planificación 2026-1'!F:F,"PRINCIPAL",'Planificación 2026-1'!X:X,C137,'Planificación 2026-1'!H:H,"IS"))&gt;0,"P03"," ")</f>
        <v xml:space="preserve"> </v>
      </c>
      <c r="O137" s="58" t="str">
        <f>IF(SUM(COUNTIFS('Planificación 2026-1'!F:F,"PRINCIPAL",'Planificación 2026-1'!X:X,C137,'Planificación 2026-1'!H:H,"PS"))&gt;0,"P04"," ")</f>
        <v xml:space="preserve"> </v>
      </c>
      <c r="P137" s="58"/>
      <c r="Q137" s="58" t="str">
        <f>IF(SUM(COUNTIFS('Planificación 2026-1'!F:F,"PRINCIPAL",'Planificación 2026-1'!X:X,C137,'Planificación 2026-1'!H:H,"IN"))&gt;0,"P06"," ")</f>
        <v xml:space="preserve"> </v>
      </c>
      <c r="R137" s="58" t="str">
        <f>IF(SUM(COUNTIFS('Planificación 2026-1'!F:F,"PRINCIPAL",'Planificación 2026-1'!X:X,C137,'Planificación 2026-1'!H:H,"CA"))&gt;0,"P07"," ")</f>
        <v xml:space="preserve"> </v>
      </c>
      <c r="S137" s="58" t="str">
        <f>IF(SUM(COUNTIFS('Planificación 2026-1'!F:F,"PRINCIPAL",'Planificación 2026-1'!X:X,C137,'Planificación 2026-1'!H:H,"DE"))&gt;0,"P08"," ")</f>
        <v xml:space="preserve"> </v>
      </c>
      <c r="T137" s="58" t="str">
        <f>IF(SUM(COUNTIFS('Planificación 2026-1'!F:F,"PRINCIPAL",'Planificación 2026-1'!X:X,C137,'Planificación 2026-1'!H:H,"OB"))&gt;0,"P09"," ")</f>
        <v xml:space="preserve"> </v>
      </c>
      <c r="U137" s="58" t="str">
        <f>IF(SUM(COUNTIFS('Planificación 2026-1'!F:F,"PRINCIPAL",'Planificación 2026-1'!X:X,C137,'Planificación 2026-1'!H:H,"MH"))&gt;0,"P31"," ")</f>
        <v xml:space="preserve"> </v>
      </c>
      <c r="V137" s="58" t="str">
        <f>IF(SUM(COUNTIFS('Planificación 2026-1'!F:F,"PRINCIPAL",'Planificación 2026-1'!X:X,C137,'Planificación 2026-1'!H:H,"IC"))&gt;0,"P32"," ")</f>
        <v xml:space="preserve"> </v>
      </c>
      <c r="W137" s="58" t="str">
        <f>IF(SUM(COUNTIFS('Planificación 2026-1'!F:F,"PRINCIPAL",'Planificación 2026-1'!X:X,C137,'Planificación 2026-1'!H:H,"AR"))&gt;0,"P34"," ")</f>
        <v xml:space="preserve"> </v>
      </c>
      <c r="X137" s="58" t="str">
        <f>IF(SUM(COUNTIFS('Planificación 2026-1'!F:F,"PRINCIPAL",'Planificación 2026-1'!X:X,C137,'Planificación 2026-1'!H:H,"T1"))&gt;0,"P35"," ")</f>
        <v xml:space="preserve"> </v>
      </c>
      <c r="Y137" s="58" t="str">
        <f>IF(SUM(COUNTIFS('Planificación 2026-1'!F:F,"PRINCIPAL",'Planificación 2026-1'!X:X,C137,'Planificación 2026-1'!H:H,"T3"))&gt;0,"P36"," ")</f>
        <v xml:space="preserve"> </v>
      </c>
      <c r="Z137" s="58" t="str">
        <f>IF(SUM(COUNTIFS('Planificación 2026-1'!F:F,"PRINCIPAL",'Planificación 2026-1'!X:X,C137,'Planificación 2026-1'!H:H,"T2"))&gt;0,"P37"," ")</f>
        <v xml:space="preserve"> </v>
      </c>
      <c r="AA137" s="58" t="str">
        <f>IF(SUM(COUNTIFS('Planificación 2026-1'!F:F,"PRINCIPAL",'Planificación 2026-1'!X:X,C137,'Planificación 2026-1'!H:H,"AE"))&gt;0,"P38"," ")</f>
        <v xml:space="preserve"> </v>
      </c>
      <c r="AB137" s="58" t="str">
        <f>IF(SUM(COUNTIFS('Planificación 2026-1'!F:F,"PRINCIPAL",'Planificación 2026-1'!X:X,C137,'Planificación 2026-1'!H:H,"T4"))&gt;0,"P55"," ")</f>
        <v xml:space="preserve"> </v>
      </c>
      <c r="AC137" s="58" t="str">
        <f>IF(SUM(COUNTIFS('Planificación 2026-1'!F:F,"FILIAL",'Planificación 2026-1'!X:X,C137,'Planificación 2026-1'!H:H,"AF"))&gt;0," P01"," ")</f>
        <v xml:space="preserve"> </v>
      </c>
      <c r="AD137" s="58" t="str">
        <f>IF(SUM(COUNTIFS('Planificación 2026-1'!F:F,"FILIAL",'Planificación 2026-1'!X:X,C137,'Planificación 2026-1'!H:H,"EN"))&gt;0,"P02"," ")</f>
        <v>P02</v>
      </c>
      <c r="AE137" s="58" t="str">
        <f>IF(SUM(COUNTIFS('Planificación 2026-1'!F:F,"FILIAL",'Planificación 2026-1'!X:X,C137,'Planificación 2026-1'!H:H,"IS"))&gt;0,"P03"," ")</f>
        <v xml:space="preserve"> </v>
      </c>
      <c r="AF137" s="58" t="str">
        <f>IF(SUM(COUNTIFS('Planificación 2026-1'!F:F,"FILIAL",'Planificación 2026-1'!X:X,C137,'Planificación 2026-1'!H:H,"PS"))&gt;0,"P04"," ")</f>
        <v xml:space="preserve"> </v>
      </c>
      <c r="AG137" s="58"/>
      <c r="AH137" s="58" t="str">
        <f>IF(SUM(COUNTIFS('Planificación 2026-1'!F:F,"FILIAL",'Planificación 2026-1'!X:X,C137,'Planificación 2026-1'!H:H,"IN"))&gt;0,"P06"," ")</f>
        <v xml:space="preserve"> </v>
      </c>
      <c r="AI137" s="58" t="str">
        <f>IF(SUM(COUNTIFS('Planificación 2026-1'!F:F,"FILIAL",'Planificación 2026-1'!X:X,C137,'Planificación 2026-1'!H:H,"CA"))&gt;0,"P07"," ")</f>
        <v xml:space="preserve"> </v>
      </c>
      <c r="AJ137" s="58" t="str">
        <f>IF(SUM(COUNTIFS('Planificación 2026-1'!F:F,"FILIAL",'Planificación 2026-1'!X:X,C137,'Planificación 2026-1'!H:H,"DE"))&gt;0,"P08"," ")</f>
        <v xml:space="preserve"> </v>
      </c>
      <c r="AK137" s="58" t="str">
        <f>IF(SUM(COUNTIFS('Planificación 2026-1'!F:F,"FILIAL",'Planificación 2026-1'!X:X,C137,'Planificación 2026-1'!H:H,"OB"))&gt;0,"P09"," ")</f>
        <v xml:space="preserve"> </v>
      </c>
      <c r="AL137" s="58" t="str">
        <f>IF(SUM(COUNTIFS('Planificación 2026-1'!F:F,"FILIAL",'Planificación 2026-1'!X:X,C137,'Planificación 2026-1'!H:H,"MH"))&gt;0,"P31"," ")</f>
        <v xml:space="preserve"> </v>
      </c>
      <c r="AM137" s="58" t="str">
        <f>IF(SUM(COUNTIFS('Planificación 2026-1'!F:F,"FILIAL",'Planificación 2026-1'!X:X,C137,'Planificación 2026-1'!H:H,"IC"))&gt;0,"P32"," ")</f>
        <v xml:space="preserve"> </v>
      </c>
      <c r="AN137" s="58" t="str">
        <f>IF(SUM(COUNTIFS('Planificación 2026-1'!F:F,"FILIAL",'Planificación 2026-1'!X:X,C137,'Planificación 2026-1'!H:H,"AR"))&gt;0,"P34"," ")</f>
        <v xml:space="preserve"> </v>
      </c>
      <c r="AO137" s="58" t="str">
        <f>IF(SUM(COUNTIFS('Planificación 2026-1'!F:F,"FILIAL",'Planificación 2026-1'!X:X,C137,'Planificación 2026-1'!H:H,"T1"))&gt;0,"P35"," ")</f>
        <v xml:space="preserve"> </v>
      </c>
      <c r="AP137" s="58" t="str">
        <f>IF(SUM(COUNTIFS('Planificación 2026-1'!F:F,"FILIAL",'Planificación 2026-1'!X:X,C137,'Planificación 2026-1'!H:H,"T3"))&gt;0,"P36"," ")</f>
        <v xml:space="preserve"> </v>
      </c>
      <c r="AQ137" s="58" t="str">
        <f>IF(SUM(COUNTIFS('Planificación 2026-1'!F:F,"FILIAL",'Planificación 2026-1'!X:X,C137,'Planificación 2026-1'!H:H,"T2"))&gt;0,"P37"," ")</f>
        <v xml:space="preserve"> </v>
      </c>
      <c r="AR137" s="58" t="str">
        <f>IF(SUM(COUNTIFS('Planificación 2026-1'!F:F,"FILIAL",'Planificación 2026-1'!X:X,C137,'Planificación 2026-1'!H:H,"AE"))&gt;0,"P38"," ")</f>
        <v xml:space="preserve"> </v>
      </c>
      <c r="AS137" s="58" t="str">
        <f>IF(SUM(COUNTIFS('Planificación 2026-1'!F:F,"FILIAL",'Planificación 2026-1'!X:X,C137,'Planificación 2026-1'!H:H,"T4"))&gt;0,"P55"," ")</f>
        <v xml:space="preserve"> </v>
      </c>
      <c r="AT137" s="58" t="str">
        <f>IF(SUM(COUNTIFS('Planificación 2026-1'!F:F,"SUNAMPE",'Planificación 2026-1'!X:X,C137,'Planificación 2026-1'!H:H,"AF"))&gt;0," P01"," ")</f>
        <v xml:space="preserve"> </v>
      </c>
      <c r="AU137" s="58" t="str">
        <f>IF(SUM(COUNTIFS('Planificación 2026-1'!F:F,"SUNAMPE",'Planificación 2026-1'!X:X,C137,'Planificación 2026-1'!H:H,"EN"))&gt;0,"P02"," ")</f>
        <v xml:space="preserve"> </v>
      </c>
      <c r="AV137" s="58" t="str">
        <f>IF(SUM(COUNTIFS('Planificación 2026-1'!F:F,"SUNAMPE",'Planificación 2026-1'!X:X,C137,'Planificación 2026-1'!H:H,"IS"))&gt;0,"P03"," ")</f>
        <v xml:space="preserve"> </v>
      </c>
      <c r="AW137" s="58" t="str">
        <f>IF(SUM(COUNTIFS('Planificación 2026-1'!F:F,"SUNAMPE",'Planificación 2026-1'!X:X,C137,'Planificación 2026-1'!H:H,"PS"))&gt;0,"P04"," ")</f>
        <v xml:space="preserve"> </v>
      </c>
      <c r="AX137" s="58"/>
      <c r="AY137" s="58" t="str">
        <f>IF(SUM(COUNTIFS('Planificación 2026-1'!F:F,"SUNAMPE",'Planificación 2026-1'!X:X,C137,'Planificación 2026-1'!H:H,"IN"))&gt;0,"P06"," ")</f>
        <v xml:space="preserve"> </v>
      </c>
      <c r="AZ137" s="58" t="str">
        <f>IF(SUM(COUNTIFS('Planificación 2026-1'!F:F,"SUNAMPE",'Planificación 2026-1'!X:X,C137,'Planificación 2026-1'!H:H,"CA"))&gt;0,"P07"," ")</f>
        <v xml:space="preserve"> </v>
      </c>
      <c r="BA137" s="58" t="str">
        <f>IF(SUM(COUNTIFS('Planificación 2026-1'!F:F,"SUNAMPE",'Planificación 2026-1'!X:X,C137,'Planificación 2026-1'!H:H,"DE"))&gt;0,"P08"," ")</f>
        <v xml:space="preserve"> </v>
      </c>
      <c r="BB137" s="58" t="str">
        <f>IF(SUM(COUNTIFS('Planificación 2026-1'!F:F,"SUNAMPE",'Planificación 2026-1'!X:X,C137,'Planificación 2026-1'!H:H,"OB"))&gt;0,"P09"," ")</f>
        <v xml:space="preserve"> </v>
      </c>
      <c r="BC137" s="58" t="str">
        <f>IF(SUM(COUNTIFS('Planificación 2026-1'!F:F,"SUNAMPE",'Planificación 2026-1'!X:X,C137,'Planificación 2026-1'!H:H,"MH"))&gt;0,"P31"," ")</f>
        <v xml:space="preserve"> </v>
      </c>
      <c r="BD137" s="58" t="str">
        <f>IF(SUM(COUNTIFS('Planificación 2026-1'!F:F,"SUNAMPE",'Planificación 2026-1'!X:X,C137,'Planificación 2026-1'!H:H,"IC"))&gt;0,"P32"," ")</f>
        <v xml:space="preserve"> </v>
      </c>
      <c r="BE137" s="58" t="str">
        <f>IF(SUM(COUNTIFS('Planificación 2026-1'!F:F,"SUNAMPE",'Planificación 2026-1'!X:X,C137,'Planificación 2026-1'!H:H,"AR"))&gt;0,"P34"," ")</f>
        <v xml:space="preserve"> </v>
      </c>
      <c r="BF137" s="58" t="str">
        <f>IF(SUM(COUNTIFS('Planificación 2026-1'!F:F,"SUNAMPE",'Planificación 2026-1'!X:X,C137,'Planificación 2026-1'!H:H,"T1"))&gt;0,"P35"," ")</f>
        <v xml:space="preserve"> </v>
      </c>
      <c r="BG137" s="58" t="str">
        <f>IF(SUM(COUNTIFS('Planificación 2026-1'!F:F,"SUNAMPE",'Planificación 2026-1'!X:X,C137,'Planificación 2026-1'!H:H,"T3"))&gt;0,"P36"," ")</f>
        <v xml:space="preserve"> </v>
      </c>
      <c r="BH137" s="58" t="str">
        <f>IF(SUM(COUNTIFS('Planificación 2026-1'!F:F,"SUNAMPE",'Planificación 2026-1'!X:X,C137,'Planificación 2026-1'!H:H,"T2"))&gt;0,"P37"," ")</f>
        <v xml:space="preserve"> </v>
      </c>
      <c r="BI137" s="58" t="str">
        <f>IF(SUM(COUNTIFS('Planificación 2026-1'!F:F,"SUNAMPE",'Planificación 2026-1'!X:X,C137,'Planificación 2026-1'!H:H,"AE"))&gt;0,"P38"," ")</f>
        <v xml:space="preserve"> </v>
      </c>
      <c r="BJ137" s="58" t="str">
        <f>IF(SUM(COUNTIFS('Planificación 2026-1'!F:F,"SUNAMPE",'Planificación 2026-1'!X:X,C137,'Planificación 2026-1'!H:H,"T4"))&gt;0,"P55"," ")</f>
        <v xml:space="preserve"> </v>
      </c>
      <c r="BK137" s="58" t="str">
        <f>IF(SUM(COUNTIFS('Planificación 2026-1'!F:F,"HUAURA",'Planificación 2026-1'!X:X,C137,'Planificación 2026-1'!H:H,"AF"))&gt;0," P01"," ")</f>
        <v xml:space="preserve"> </v>
      </c>
      <c r="BL137" s="58" t="str">
        <f>IF(SUM(COUNTIFS('Planificación 2026-1'!F:F,"HUAURA",'Planificación 2026-1'!X:X,C137,'Planificación 2026-1'!H:H,"EN"))&gt;0,"P02"," ")</f>
        <v xml:space="preserve"> </v>
      </c>
      <c r="BM137" s="58" t="str">
        <f>IF(SUM(COUNTIFS('Planificación 2026-1'!F:F,"HUAURA",'Planificación 2026-1'!X:X,C137,'Planificación 2026-1'!H:H,"IS"))&gt;0,"P03"," ")</f>
        <v xml:space="preserve"> </v>
      </c>
      <c r="BN137" s="58" t="str">
        <f>IF(SUM(COUNTIFS('Planificación 2026-1'!F:F,"HUAURA",'Planificación 2026-1'!X:X,C137,'Planificación 2026-1'!H:H,"PS"))&gt;0,"P04"," ")</f>
        <v xml:space="preserve"> </v>
      </c>
      <c r="BO137" s="58"/>
      <c r="BP137" s="58" t="str">
        <f>IF(SUM(COUNTIFS('Planificación 2026-1'!F:F,"HUAURA",'Planificación 2026-1'!X:X,C137,'Planificación 2026-1'!H:H,"IN"))&gt;0,"P06"," ")</f>
        <v xml:space="preserve"> </v>
      </c>
      <c r="BQ137" s="58" t="str">
        <f>IF(SUM(COUNTIFS('Planificación 2026-1'!F:F,"HUAURA",'Planificación 2026-1'!X:X,C137,'Planificación 2026-1'!H:H,"CA"))&gt;0,"P07"," ")</f>
        <v xml:space="preserve"> </v>
      </c>
      <c r="BR137" s="58" t="str">
        <f>IF(SUM(COUNTIFS('Planificación 2026-1'!F:F,"HUAURA",'Planificación 2026-1'!X:X,C137,'Planificación 2026-1'!H:H,"DE"))&gt;0,"P08"," ")</f>
        <v xml:space="preserve"> </v>
      </c>
      <c r="BS137" s="58" t="str">
        <f>IF(SUM(COUNTIFS('Planificación 2026-1'!F:F,"HUAURA",'Planificación 2026-1'!X:X,C137,'Planificación 2026-1'!H:H,"OB"))&gt;0,"P09"," ")</f>
        <v xml:space="preserve"> </v>
      </c>
      <c r="BT137" s="58" t="str">
        <f>IF(SUM(COUNTIFS('Planificación 2026-1'!F:F,"HUAURA",'Planificación 2026-1'!X:X,C137,'Planificación 2026-1'!H:H,"MH"))&gt;0,"P31"," ")</f>
        <v xml:space="preserve"> </v>
      </c>
      <c r="BU137" s="58" t="str">
        <f>IF(SUM(COUNTIFS('Planificación 2026-1'!F:F,"HUAURA",'Planificación 2026-1'!X:X,C137,'Planificación 2026-1'!H:H,"IC"))&gt;0,"P32"," ")</f>
        <v xml:space="preserve"> </v>
      </c>
      <c r="BV137" s="58" t="str">
        <f>IF(SUM(COUNTIFS('Planificación 2026-1'!F:F,"HUAURA",'Planificación 2026-1'!X:X,C137,'Planificación 2026-1'!H:H,"AR"))&gt;0,"P34"," ")</f>
        <v xml:space="preserve"> </v>
      </c>
      <c r="BW137" s="58" t="str">
        <f>IF(SUM(COUNTIFS('Planificación 2026-1'!F:F,"HUAURA",'Planificación 2026-1'!X:X,C137,'Planificación 2026-1'!H:H,"T1"))&gt;0,"P35"," ")</f>
        <v xml:space="preserve"> </v>
      </c>
      <c r="BX137" s="58" t="str">
        <f>IF(SUM(COUNTIFS('Planificación 2026-1'!F:F,"HUAURA",'Planificación 2026-1'!X:X,C137,'Planificación 2026-1'!H:H,"T3"))&gt;0,"P36"," ")</f>
        <v xml:space="preserve"> </v>
      </c>
      <c r="BY137" s="58" t="str">
        <f>IF(SUM(COUNTIFS('Planificación 2026-1'!F:F,"HUAURA",'Planificación 2026-1'!X:X,C137,'Planificación 2026-1'!H:H,"T2"))&gt;0,"P37"," ")</f>
        <v xml:space="preserve"> </v>
      </c>
      <c r="BZ137" s="58" t="str">
        <f>IF(SUM(COUNTIFS('Planificación 2026-1'!F:F,"HUAURA",'Planificación 2026-1'!X:X,C137,'Planificación 2026-1'!H:H,"AE"))&gt;0,"P38"," ")</f>
        <v xml:space="preserve"> </v>
      </c>
      <c r="CA137" s="58" t="str">
        <f>IF(SUM(COUNTIFS('Planificación 2026-1'!F:F,"HUAURA",'Planificación 2026-1'!X:X,C137,'Planificación 2026-1'!H:H,"T4"))&gt;0,"P55"," ")</f>
        <v xml:space="preserve"> </v>
      </c>
      <c r="CB137" s="59">
        <f>SUMIFS('Planificación 2026-1'!S:S,'Planificación 2026-1'!X:X,C137,'Planificación 2026-1'!H:H,"AF",'Planificación 2026-1'!I:I,"&gt;2")</f>
        <v>0</v>
      </c>
      <c r="CC137" s="59">
        <f>SUMIFS('Planificación 2026-1'!S:S,'Planificación 2026-1'!X:X,C137,'Planificación 2026-1'!H:H,"EN",'Planificación 2026-1'!I:I,"&gt;2")</f>
        <v>40</v>
      </c>
      <c r="CD137" s="59">
        <f>SUMIFS('Planificación 2026-1'!S:S,'Planificación 2026-1'!X:X,C137,'Planificación 2026-1'!H:H,"IS",'Planificación 2026-1'!I:I,"&gt;2")</f>
        <v>0</v>
      </c>
      <c r="CE137" s="59">
        <f>SUMIFS('Planificación 2026-1'!S:S,'Planificación 2026-1'!X:X,C137,'Planificación 2026-1'!H:H,"PS",'Planificación 2026-1'!I:I,"&gt;2")</f>
        <v>0</v>
      </c>
      <c r="CF137" s="59">
        <f>SUMIFS('Planificación 2026-1'!S:S,'Planificación 2026-1'!X:X,C137,'Planificación 2026-1'!H:H,"IN",'Planificación 2026-1'!I:I,"&gt;2")</f>
        <v>0</v>
      </c>
      <c r="CG137" s="59">
        <f>SUMIFS('Planificación 2026-1'!S:S,'Planificación 2026-1'!X:X,C137,'Planificación 2026-1'!H:H,"CA",'Planificación 2026-1'!I:I,"&gt;2")</f>
        <v>0</v>
      </c>
      <c r="CH137" s="59">
        <f>SUMIFS('Planificación 2026-1'!S:S,'Planificación 2026-1'!X:X,C137,'Planificación 2026-1'!H:H,"DE",'Planificación 2026-1'!I:I,"&gt;2")</f>
        <v>0</v>
      </c>
      <c r="CI137" s="59">
        <f>SUMIFS('Planificación 2026-1'!S:S,'Planificación 2026-1'!X:X,C137,'Planificación 2026-1'!H:H,"OB",'Planificación 2026-1'!I:I,"&gt;2")</f>
        <v>0</v>
      </c>
      <c r="CJ137" s="59">
        <f>SUMIFS('Planificación 2026-1'!S:S,'Planificación 2026-1'!X:X,C137,'Planificación 2026-1'!H:H,"MH",'Planificación 2026-1'!I:I,"&gt;2")</f>
        <v>0</v>
      </c>
      <c r="CK137" s="59">
        <f>SUMIFS('Planificación 2026-1'!S:S,'Planificación 2026-1'!X:X,C137,'Planificación 2026-1'!H:H,"IC",'Planificación 2026-1'!I:I,"&gt;2")</f>
        <v>0</v>
      </c>
      <c r="CL137" s="59">
        <f>SUMIFS('Planificación 2026-1'!S:S,'Planificación 2026-1'!X:X,C137,'Planificación 2026-1'!H:H,"AR",'Planificación 2026-1'!I:I,"&gt;2")</f>
        <v>0</v>
      </c>
      <c r="CM137" s="59">
        <f>SUMIFS('Planificación 2026-1'!S:S,'Planificación 2026-1'!X:X,C137,'Planificación 2026-1'!H:H,"AE",'Planificación 2026-1'!I:I,"&gt;2")</f>
        <v>0</v>
      </c>
      <c r="CN137" s="59">
        <f>SUMIFS('Planificación 2026-1'!S:S,'Planificación 2026-1'!X:X,C137,'Planificación 2026-1'!H:H,"T1",'Planificación 2026-1'!I:I,"&gt;2")</f>
        <v>0</v>
      </c>
      <c r="CO137" s="59">
        <f>SUMIFS('Planificación 2026-1'!S:S,'Planificación 2026-1'!X:X,C137,'Planificación 2026-1'!H:H,"T3",'Planificación 2026-1'!I:I,"&gt;2")</f>
        <v>0</v>
      </c>
      <c r="CP137" s="59">
        <f>SUMIFS('Planificación 2026-1'!S:S,'Planificación 2026-1'!X:X,C137,'Planificación 2026-1'!H:H,"T2",'Planificación 2026-1'!I:I,"&gt;2")</f>
        <v>0</v>
      </c>
      <c r="CQ137" s="59">
        <f>SUMIFS('Planificación 2026-1'!S:S,'Planificación 2026-1'!X:X,C137,'Planificación 2026-1'!H:H,"T4",'Planificación 2026-1'!I:I,"&gt;2")</f>
        <v>0</v>
      </c>
      <c r="CR137" s="59">
        <f>SUMIFS('Planificación 2026-1'!S:S,'Planificación 2026-1'!X:X,C137,'Planificación 2026-1'!H:H,"AF",'Planificación 2026-1'!I:I,"&lt;3")</f>
        <v>0</v>
      </c>
      <c r="CS137" s="59">
        <f>SUMIFS('Planificación 2026-1'!S:S,'Planificación 2026-1'!X:X,C137,'Planificación 2026-1'!H:H,"EN",'Planificación 2026-1'!I:I,"&lt;3")</f>
        <v>0</v>
      </c>
      <c r="CT137" s="59">
        <f>SUMIFS('Planificación 2026-1'!S:S,'Planificación 2026-1'!X:X,C137,'Planificación 2026-1'!H:H,"IS",'Planificación 2026-1'!I:I,"&lt;3")</f>
        <v>0</v>
      </c>
      <c r="CU137" s="59">
        <f>SUMIFS('Planificación 2026-1'!S:S,'Planificación 2026-1'!X:X,C137,'Planificación 2026-1'!H:H,"PS",'Planificación 2026-1'!I:I,"&lt;3")</f>
        <v>0</v>
      </c>
      <c r="CV137" s="59">
        <f>SUMIFS('Planificación 2026-1'!S:S,'Planificación 2026-1'!X:X,C137,'Planificación 2026-1'!H:H,"IN",'Planificación 2026-1'!I:I,"&lt;3")</f>
        <v>0</v>
      </c>
      <c r="CW137" s="59">
        <f>SUMIFS('Planificación 2026-1'!S:S,'Planificación 2026-1'!X:X,C137,'Planificación 2026-1'!H:H,"CA",'Planificación 2026-1'!I:I,"&lt;3")</f>
        <v>0</v>
      </c>
      <c r="CX137" s="59">
        <f>SUMIFS('Planificación 2026-1'!S:S,'Planificación 2026-1'!X:X,C137,'Planificación 2026-1'!H:H,"DE",'Planificación 2026-1'!I:I,"&lt;3")</f>
        <v>0</v>
      </c>
      <c r="CY137" s="59">
        <f>SUMIFS('Planificación 2026-1'!S:S,'Planificación 2026-1'!X:X,C137,'Planificación 2026-1'!H:H,"OB",'Planificación 2026-1'!I:I,"&lt;3")</f>
        <v>0</v>
      </c>
      <c r="CZ137" s="59">
        <f>SUMIFS('Planificación 2026-1'!S:S,'Planificación 2026-1'!X:X,C137,'Planificación 2026-1'!H:H,"MH",'Planificación 2026-1'!I:I,"&lt;3")</f>
        <v>0</v>
      </c>
      <c r="DA137" s="59">
        <f>SUMIFS('Planificación 2026-1'!S:S,'Planificación 2026-1'!X:X,C137,'Planificación 2026-1'!H:H,"IC",'Planificación 2026-1'!I:I,"&lt;3")</f>
        <v>0</v>
      </c>
      <c r="DB137" s="59">
        <f>SUMIFS('Planificación 2026-1'!S:S,'Planificación 2026-1'!X:X,C137,'Planificación 2026-1'!H:H,"AR",'Planificación 2026-1'!I:I,"&lt;3")</f>
        <v>0</v>
      </c>
      <c r="DC137" s="59">
        <f>SUMIFS('Planificación 2026-1'!S:S,'Planificación 2026-1'!X:X,C137,'Planificación 2026-1'!H:H,"AE",'Planificación 2026-1'!I:I,"&lt;3")</f>
        <v>0</v>
      </c>
      <c r="DD137" s="59">
        <f>SUMIFS('Planificación 2026-1'!S:S,'Planificación 2026-1'!X:X,C137,'Planificación 2026-1'!H:H,"T1",'Planificación 2026-1'!I:I,"&lt;3")</f>
        <v>0</v>
      </c>
      <c r="DE137" s="59">
        <f>SUMIFS('Planificación 2026-1'!S:S,'Planificación 2026-1'!X:X,C137,'Planificación 2026-1'!H:H,"T3",'Planificación 2026-1'!I:I,"&lt;3")</f>
        <v>0</v>
      </c>
      <c r="DF137" s="59">
        <f>SUMIFS('Planificación 2026-1'!S:S,'Planificación 2026-1'!X:X,C137,'Planificación 2026-1'!H:H,"T2",'Planificación 2026-1'!I:I,"&lt;3")</f>
        <v>0</v>
      </c>
      <c r="DG137" s="59">
        <f>SUMIFS('Planificación 2026-1'!S:S,'Planificación 2026-1'!X:X,C137,'Planificación 2026-1'!H:H,"T4",'Planificación 2026-1'!I:I,"&lt;3")</f>
        <v>0</v>
      </c>
      <c r="DH137" s="58" t="str">
        <f t="shared" si="41"/>
        <v>P02</v>
      </c>
      <c r="DI137" s="27">
        <f>IF(C137="","",SUMIFS('Planificación 2026-1'!S:S,'Planificación 2026-1'!X:X,C137,'Planificación 2026-1'!F:F,"PRINCIPAL",'Planificación 2026-1'!Y:Y,"VIRTUAL"))</f>
        <v>20</v>
      </c>
      <c r="DJ137" s="27">
        <f>IF(C137="","",SUMIFS('Planificación 2026-1'!S:S,'Planificación 2026-1'!X:X,C137,'Planificación 2026-1'!F:F,"PRINCIPAL",'Planificación 2026-1'!Y:Y,"PRESENCIAL"))</f>
        <v>0</v>
      </c>
      <c r="DK137" s="27">
        <f>IF(C137="","",SUMIFS('Planificación 2026-1'!S:S,'Planificación 2026-1'!X:X,C137,'Planificación 2026-1'!F:F,"PRINCIPAL",'Planificación 2026-1'!Y:Y,"HIBRIDO PRESENCIAL"))</f>
        <v>0</v>
      </c>
      <c r="DL137" s="58" t="str">
        <f t="shared" si="42"/>
        <v>P02</v>
      </c>
      <c r="DM137" s="58">
        <f>IF(C137="","",SUMIFS('Planificación 2026-1'!S:S,'Planificación 2026-1'!X:X,C137,'Planificación 2026-1'!F:F,"FILIAL",'Planificación 2026-1'!Y:Y,"VIRTUAL"))</f>
        <v>20</v>
      </c>
      <c r="DN137" s="60">
        <f>IF(C137="","",SUMIFS('Planificación 2026-1'!S:S,'Planificación 2026-1'!X:X,C137,'Planificación 2026-1'!F:F,"FILIAL",'Planificación 2026-1'!Y:Y,"PRESENCIAL"))</f>
        <v>0</v>
      </c>
      <c r="DO137" s="29">
        <f>IF(C137="","",SUMIFS('Planificación 2026-1'!S:S,'Planificación 2026-1'!X:X,C137,'Planificación 2026-1'!F:F,"FILIAL",'Planificación 2026-1'!Y:Y,"HIBRIDO PRESENCIAL"))</f>
        <v>0</v>
      </c>
      <c r="DP137" s="61" t="str">
        <f t="shared" si="43"/>
        <v/>
      </c>
      <c r="DQ137" s="58">
        <f>IF(C137="","",SUMIFS('Planificación 2026-1'!S:S,'Planificación 2026-1'!X:X,C137,'Planificación 2026-1'!F:F,"SUNAMPE",'Planificación 2026-1'!Y:Y,"VIRTUAL"))</f>
        <v>0</v>
      </c>
      <c r="DR137" s="29">
        <f>IF(C137="","",SUMIFS('Planificación 2026-1'!S:S,'Planificación 2026-1'!X:X,C137,'Planificación 2026-1'!F:F,"SUNAMPE",'Planificación 2026-1'!Y:Y,"PRESENCIAL"))</f>
        <v>0</v>
      </c>
      <c r="DS137" s="61" t="str">
        <f t="shared" si="44"/>
        <v/>
      </c>
      <c r="DT137" s="58">
        <f>IF(C137="","",SUMIFS('Planificación 2026-1'!S:S,'Planificación 2026-1'!X:X,C137,'Planificación 2026-1'!F:F,"HUAURA",'Planificación 2026-1'!Y:Y,"VIRTUAL"))</f>
        <v>0</v>
      </c>
      <c r="DU137" s="29">
        <f>IF(C137="","",SUMIFS('Planificación 2026-1'!S:S,'Planificación 2026-1'!X:X,C137,'Planificación 2026-1'!F:F,"HUAURA",'Planificación 2026-1'!Y:Y,"PRESENCIAL"))</f>
        <v>0</v>
      </c>
      <c r="DV137" s="32">
        <f>SUMIFS('Planificación 2026-1'!S:S,'Planificación 2026-1'!X:X,C137,'Planificación 2026-1'!F:F,"PRINCIPAL",'Planificación 2026-1'!Y:Y,"VIRTUAL",'Planificación 2026-1'!I:I,"&gt;2")</f>
        <v>20</v>
      </c>
      <c r="DW137" s="32">
        <f>SUMIFS('Planificación 2026-1'!S:S,'Planificación 2026-1'!X:X,C137,'Planificación 2026-1'!F:F,"PRINCIPAL",'Planificación 2026-1'!Y:Y,"&lt;&gt;VIRTUAL",'Planificación 2026-1'!I:I,"&gt;2")</f>
        <v>0</v>
      </c>
      <c r="DX137" s="32">
        <f>SUMIFS('Planificación 2026-1'!S:S,'Planificación 2026-1'!X:X,C137,'Planificación 2026-1'!F:F,"SUNAMPE",'Planificación 2026-1'!Y:Y,"VIRTUAL",'Planificación 2026-1'!I:I,"&gt;2")</f>
        <v>0</v>
      </c>
      <c r="DY137" s="32">
        <f>SUMIFS('Planificación 2026-1'!S:S,'Planificación 2026-1'!X:X,C137,'Planificación 2026-1'!F:F,"SUNAMPE",'Planificación 2026-1'!Y:Y,"&lt;&gt;VIRTUAL",'Planificación 2026-1'!I:I,"&gt;2")</f>
        <v>0</v>
      </c>
      <c r="DZ137" s="32">
        <f>SUMIFS('Planificación 2026-1'!S:S,'Planificación 2026-1'!X:X,C137,'Planificación 2026-1'!F:F,"FILIAL",'Planificación 2026-1'!Y:Y,"VIRTUAL",'Planificación 2026-1'!I:I,"&gt;2")</f>
        <v>20</v>
      </c>
      <c r="EA137" s="32">
        <f>SUMIFS('Planificación 2026-1'!S:S,'Planificación 2026-1'!X:X,C137,'Planificación 2026-1'!F:F,"FILIAL",'Planificación 2026-1'!Y:Y,"&lt;&gt;VIRTUAL",'Planificación 2026-1'!I:I,"&gt;2")</f>
        <v>0</v>
      </c>
      <c r="EB137" s="32">
        <f>SUMIFS('Planificación 2026-1'!S:S,'Planificación 2026-1'!X:X,C137,'Planificación 2026-1'!F:F,"PORUMA",'Planificación 2026-1'!Y:Y,"VIRTUAL",'Planificación 2026-1'!I:I,"&gt;2")</f>
        <v>0</v>
      </c>
      <c r="EC137" s="32">
        <f>SUMIFS('Planificación 2026-1'!S:S,'Planificación 2026-1'!X:X,C137,'Planificación 2026-1'!F:F,"PORUMA",'Planificación 2026-1'!Y:Y,"&lt;&gt;VIRTUAL",'Planificación 2026-1'!I:I,"&gt;2")</f>
        <v>0</v>
      </c>
      <c r="ED137" s="32">
        <f>SUMIFS('Planificación 2026-1'!S:S,'Planificación 2026-1'!X:X,C137,'Planificación 2026-1'!F:F,"HUAURA",'Planificación 2026-1'!Y:Y,"VIRTUAL",'Planificación 2026-1'!I:I,"&gt;2")</f>
        <v>0</v>
      </c>
      <c r="EE137" s="32">
        <f>SUMIFS('Planificación 2026-1'!S:S,'Planificación 2026-1'!X:X,C137,'Planificación 2026-1'!F:F,"HUAURA",'Planificación 2026-1'!Y:Y,"&lt;&gt;VIRTUAL",'Planificación 2026-1'!I:I,"&gt;2")</f>
        <v>0</v>
      </c>
      <c r="EF137" s="32">
        <f>SUMIFS('Planificación 2026-1'!S:S,'Planificación 2026-1'!X:X,C137,'Planificación 2026-1'!F:F,"PRINCIPAL",'Planificación 2026-1'!Y:Y,"VIRTUAL",'Planificación 2026-1'!I:I,"&lt;3")</f>
        <v>0</v>
      </c>
      <c r="EG137" s="32">
        <f>SUMIFS('Planificación 2026-1'!S:S,'Planificación 2026-1'!X:X,C137,'Planificación 2026-1'!F:F,"PRINCIPAL",'Planificación 2026-1'!Y:Y,"&lt;&gt;VIRTUAL",'Planificación 2026-1'!I:I,"&lt;3")</f>
        <v>0</v>
      </c>
      <c r="EH137" s="32">
        <f>SUMIFS('Planificación 2026-1'!S:S,'Planificación 2026-1'!X:X,C137,'Planificación 2026-1'!F:F,"SUNAMPE",'Planificación 2026-1'!Y:Y,"VIRTUAL",'Planificación 2026-1'!I:I,"&lt;3")</f>
        <v>0</v>
      </c>
      <c r="EI137" s="32">
        <f>SUMIFS('Planificación 2026-1'!S:S,'Planificación 2026-1'!X:X,C137,'Planificación 2026-1'!F:F,"SUNAMPE",'Planificación 2026-1'!Y:Y,"&lt;&gt;VIRTUAL",'Planificación 2026-1'!I:I,"&lt;3")</f>
        <v>0</v>
      </c>
      <c r="EJ137" s="32">
        <f>SUMIFS('Planificación 2026-1'!S:S,'Planificación 2026-1'!X:X,C137,'Planificación 2026-1'!F:F,"FILIAL",'Planificación 2026-1'!Y:Y,"VIRTUAL",'Planificación 2026-1'!I:I,"&lt;3")</f>
        <v>0</v>
      </c>
      <c r="EK137" s="32">
        <f>SUMIFS('Planificación 2026-1'!S:S,'Planificación 2026-1'!X:X,C137,'Planificación 2026-1'!F:F,"FILIAL",'Planificación 2026-1'!Y:Y,"&lt;&gt;VIRTUAL",'Planificación 2026-1'!I:I,"&lt;3")</f>
        <v>0</v>
      </c>
      <c r="EL137" s="32">
        <f>SUMIFS('Planificación 2026-1'!S:S,'Planificación 2026-1'!X:X,C137,'Planificación 2026-1'!F:F,"PORUMA",'Planificación 2026-1'!Y:Y,"VIRTUAL",'Planificación 2026-1'!I:I,"&lt;3")</f>
        <v>0</v>
      </c>
      <c r="EM137" s="32">
        <f>SUMIFS('Planificación 2026-1'!S:S,'Planificación 2026-1'!X:X,C137,'Planificación 2026-1'!F:F,"PORUMA",'Planificación 2026-1'!Y:Y,"&lt;&gt;VIRTUAL",'Planificación 2026-1'!I:I,"&lt;3")</f>
        <v>0</v>
      </c>
      <c r="EN137" s="32">
        <f>SUMIFS('Planificación 2026-1'!S:S,'Planificación 2026-1'!X:X,C137,'Planificación 2026-1'!F:F,"HUAURA",'Planificación 2026-1'!Y:Y,"VIRTUAL",'Planificación 2026-1'!I:I,"&lt;3")</f>
        <v>0</v>
      </c>
      <c r="EO137" s="32">
        <f>SUMIFS('Planificación 2026-1'!S:S,'Planificación 2026-1'!X:X,C137,'Planificación 2026-1'!F:F,"HUAURA",'Planificación 2026-1'!Y:Y,"&lt;&gt;VIRTUAL",'Planificación 2026-1'!I:I,"&lt;3")</f>
        <v>0</v>
      </c>
      <c r="EP137" s="32">
        <f t="shared" si="32"/>
        <v>20</v>
      </c>
      <c r="EQ137" s="32">
        <f t="shared" si="36"/>
        <v>0</v>
      </c>
      <c r="ER137" s="32">
        <f t="shared" si="37"/>
        <v>0</v>
      </c>
      <c r="ES137" s="32">
        <f t="shared" si="38"/>
        <v>20</v>
      </c>
      <c r="ET137" s="32">
        <f t="shared" si="39"/>
        <v>0</v>
      </c>
      <c r="EU137" s="32">
        <f t="shared" si="40"/>
        <v>40</v>
      </c>
      <c r="EV137" s="32" t="b">
        <f>EXACT(EU137,E137)</f>
        <v>1</v>
      </c>
      <c r="EW137" s="32"/>
      <c r="EX137" s="32">
        <f t="shared" si="33"/>
        <v>40</v>
      </c>
      <c r="EY137" s="32">
        <f t="shared" si="34"/>
        <v>0</v>
      </c>
      <c r="EZ137" s="32" t="b">
        <f>EXACT(SUM(EX137:EY137),E137)</f>
        <v>1</v>
      </c>
      <c r="FA137" s="32" t="str">
        <f t="shared" si="35"/>
        <v/>
      </c>
      <c r="FB137" s="32" t="str">
        <f t="shared" si="45"/>
        <v>VIRTUAL</v>
      </c>
    </row>
    <row r="138" spans="1:158">
      <c r="A138" s="33"/>
      <c r="B138" s="66">
        <v>135</v>
      </c>
      <c r="C138" s="32" t="s">
        <v>342</v>
      </c>
      <c r="D138" s="429">
        <v>46604461</v>
      </c>
      <c r="E138" s="62">
        <f>SUMIF('Planificación 2026-1'!X:X,C138,'Planificación 2026-1'!S:S)</f>
        <v>34</v>
      </c>
      <c r="F138" s="585" t="s">
        <v>199</v>
      </c>
      <c r="G138" s="454" t="s">
        <v>200</v>
      </c>
      <c r="H138" s="64" t="s">
        <v>181</v>
      </c>
      <c r="I138" s="64" t="s">
        <v>150</v>
      </c>
      <c r="J138" s="32" t="s">
        <v>181</v>
      </c>
      <c r="K138" s="32" t="s">
        <v>150</v>
      </c>
      <c r="L138" s="57" t="str">
        <f>IF(SUM(COUNTIFS('Planificación 2026-1'!F:F,"PRINCIPAL",'Planificación 2026-1'!X:X,C138,'Planificación 2026-1'!H:H,"AF"))&gt;0,"P01"," ")</f>
        <v xml:space="preserve"> </v>
      </c>
      <c r="M138" s="58" t="str">
        <f>IF(SUM(COUNTIFS('Planificación 2026-1'!F:F,"PRINCIPAL",'Planificación 2026-1'!X:X,C138,'Planificación 2026-1'!H:H,"EN"))&gt;0,"P02"," ")</f>
        <v>P02</v>
      </c>
      <c r="N138" s="58" t="str">
        <f>IF(SUM(COUNTIFS('Planificación 2026-1'!F:F,"PRINCIPAL",'Planificación 2026-1'!X:X,C138,'Planificación 2026-1'!H:H,"IS"))&gt;0,"P03"," ")</f>
        <v xml:space="preserve"> </v>
      </c>
      <c r="O138" s="58" t="str">
        <f>IF(SUM(COUNTIFS('Planificación 2026-1'!F:F,"PRINCIPAL",'Planificación 2026-1'!X:X,C138,'Planificación 2026-1'!H:H,"PS"))&gt;0,"P04"," ")</f>
        <v xml:space="preserve"> </v>
      </c>
      <c r="P138" s="58"/>
      <c r="Q138" s="58" t="str">
        <f>IF(SUM(COUNTIFS('Planificación 2026-1'!F:F,"PRINCIPAL",'Planificación 2026-1'!X:X,C138,'Planificación 2026-1'!H:H,"IN"))&gt;0,"P06"," ")</f>
        <v xml:space="preserve"> </v>
      </c>
      <c r="R138" s="58" t="str">
        <f>IF(SUM(COUNTIFS('Planificación 2026-1'!F:F,"PRINCIPAL",'Planificación 2026-1'!X:X,C138,'Planificación 2026-1'!H:H,"CA"))&gt;0,"P07"," ")</f>
        <v xml:space="preserve"> </v>
      </c>
      <c r="S138" s="58" t="str">
        <f>IF(SUM(COUNTIFS('Planificación 2026-1'!F:F,"PRINCIPAL",'Planificación 2026-1'!X:X,C138,'Planificación 2026-1'!H:H,"DE"))&gt;0,"P08"," ")</f>
        <v xml:space="preserve"> </v>
      </c>
      <c r="T138" s="58" t="str">
        <f>IF(SUM(COUNTIFS('Planificación 2026-1'!F:F,"PRINCIPAL",'Planificación 2026-1'!X:X,C138,'Planificación 2026-1'!H:H,"OB"))&gt;0,"P09"," ")</f>
        <v xml:space="preserve"> </v>
      </c>
      <c r="U138" s="58" t="str">
        <f>IF(SUM(COUNTIFS('Planificación 2026-1'!F:F,"PRINCIPAL",'Planificación 2026-1'!X:X,C138,'Planificación 2026-1'!H:H,"MH"))&gt;0,"P31"," ")</f>
        <v xml:space="preserve"> </v>
      </c>
      <c r="V138" s="58" t="str">
        <f>IF(SUM(COUNTIFS('Planificación 2026-1'!F:F,"PRINCIPAL",'Planificación 2026-1'!X:X,C138,'Planificación 2026-1'!H:H,"IC"))&gt;0,"P32"," ")</f>
        <v xml:space="preserve"> </v>
      </c>
      <c r="W138" s="58" t="str">
        <f>IF(SUM(COUNTIFS('Planificación 2026-1'!F:F,"PRINCIPAL",'Planificación 2026-1'!X:X,C138,'Planificación 2026-1'!H:H,"AR"))&gt;0,"P34"," ")</f>
        <v xml:space="preserve"> </v>
      </c>
      <c r="X138" s="58" t="str">
        <f>IF(SUM(COUNTIFS('Planificación 2026-1'!F:F,"PRINCIPAL",'Planificación 2026-1'!X:X,C138,'Planificación 2026-1'!H:H,"T1"))&gt;0,"P35"," ")</f>
        <v xml:space="preserve"> </v>
      </c>
      <c r="Y138" s="58" t="str">
        <f>IF(SUM(COUNTIFS('Planificación 2026-1'!F:F,"PRINCIPAL",'Planificación 2026-1'!X:X,C138,'Planificación 2026-1'!H:H,"T3"))&gt;0,"P36"," ")</f>
        <v xml:space="preserve"> </v>
      </c>
      <c r="Z138" s="58" t="str">
        <f>IF(SUM(COUNTIFS('Planificación 2026-1'!F:F,"PRINCIPAL",'Planificación 2026-1'!X:X,C138,'Planificación 2026-1'!H:H,"T2"))&gt;0,"P37"," ")</f>
        <v xml:space="preserve"> </v>
      </c>
      <c r="AA138" s="58" t="str">
        <f>IF(SUM(COUNTIFS('Planificación 2026-1'!F:F,"PRINCIPAL",'Planificación 2026-1'!X:X,C138,'Planificación 2026-1'!H:H,"AE"))&gt;0,"P38"," ")</f>
        <v xml:space="preserve"> </v>
      </c>
      <c r="AB138" s="58" t="str">
        <f>IF(SUM(COUNTIFS('Planificación 2026-1'!F:F,"PRINCIPAL",'Planificación 2026-1'!X:X,C138,'Planificación 2026-1'!H:H,"T4"))&gt;0,"P55"," ")</f>
        <v xml:space="preserve"> </v>
      </c>
      <c r="AC138" s="58" t="str">
        <f>IF(SUM(COUNTIFS('Planificación 2026-1'!F:F,"FILIAL",'Planificación 2026-1'!X:X,C138,'Planificación 2026-1'!H:H,"AF"))&gt;0," P01"," ")</f>
        <v xml:space="preserve"> </v>
      </c>
      <c r="AD138" s="58" t="str">
        <f>IF(SUM(COUNTIFS('Planificación 2026-1'!F:F,"FILIAL",'Planificación 2026-1'!X:X,C138,'Planificación 2026-1'!H:H,"EN"))&gt;0,"P02"," ")</f>
        <v xml:space="preserve"> </v>
      </c>
      <c r="AE138" s="58" t="str">
        <f>IF(SUM(COUNTIFS('Planificación 2026-1'!F:F,"FILIAL",'Planificación 2026-1'!X:X,C138,'Planificación 2026-1'!H:H,"IS"))&gt;0,"P03"," ")</f>
        <v xml:space="preserve"> </v>
      </c>
      <c r="AF138" s="58" t="str">
        <f>IF(SUM(COUNTIFS('Planificación 2026-1'!F:F,"FILIAL",'Planificación 2026-1'!X:X,C138,'Planificación 2026-1'!H:H,"PS"))&gt;0,"P04"," ")</f>
        <v xml:space="preserve"> </v>
      </c>
      <c r="AG138" s="58"/>
      <c r="AH138" s="58" t="str">
        <f>IF(SUM(COUNTIFS('Planificación 2026-1'!F:F,"FILIAL",'Planificación 2026-1'!X:X,C138,'Planificación 2026-1'!H:H,"IN"))&gt;0,"P06"," ")</f>
        <v xml:space="preserve"> </v>
      </c>
      <c r="AI138" s="58" t="str">
        <f>IF(SUM(COUNTIFS('Planificación 2026-1'!F:F,"FILIAL",'Planificación 2026-1'!X:X,C138,'Planificación 2026-1'!H:H,"CA"))&gt;0,"P07"," ")</f>
        <v xml:space="preserve"> </v>
      </c>
      <c r="AJ138" s="58" t="str">
        <f>IF(SUM(COUNTIFS('Planificación 2026-1'!F:F,"FILIAL",'Planificación 2026-1'!X:X,C138,'Planificación 2026-1'!H:H,"DE"))&gt;0,"P08"," ")</f>
        <v xml:space="preserve"> </v>
      </c>
      <c r="AK138" s="58" t="str">
        <f>IF(SUM(COUNTIFS('Planificación 2026-1'!F:F,"FILIAL",'Planificación 2026-1'!X:X,C138,'Planificación 2026-1'!H:H,"OB"))&gt;0,"P09"," ")</f>
        <v xml:space="preserve"> </v>
      </c>
      <c r="AL138" s="58" t="str">
        <f>IF(SUM(COUNTIFS('Planificación 2026-1'!F:F,"FILIAL",'Planificación 2026-1'!X:X,C138,'Planificación 2026-1'!H:H,"MH"))&gt;0,"P31"," ")</f>
        <v xml:space="preserve"> </v>
      </c>
      <c r="AM138" s="58" t="str">
        <f>IF(SUM(COUNTIFS('Planificación 2026-1'!F:F,"FILIAL",'Planificación 2026-1'!X:X,C138,'Planificación 2026-1'!H:H,"IC"))&gt;0,"P32"," ")</f>
        <v xml:space="preserve"> </v>
      </c>
      <c r="AN138" s="58" t="str">
        <f>IF(SUM(COUNTIFS('Planificación 2026-1'!F:F,"FILIAL",'Planificación 2026-1'!X:X,C138,'Planificación 2026-1'!H:H,"AR"))&gt;0,"P34"," ")</f>
        <v xml:space="preserve"> </v>
      </c>
      <c r="AO138" s="58" t="str">
        <f>IF(SUM(COUNTIFS('Planificación 2026-1'!F:F,"FILIAL",'Planificación 2026-1'!X:X,C138,'Planificación 2026-1'!H:H,"T1"))&gt;0,"P35"," ")</f>
        <v xml:space="preserve"> </v>
      </c>
      <c r="AP138" s="58" t="str">
        <f>IF(SUM(COUNTIFS('Planificación 2026-1'!F:F,"FILIAL",'Planificación 2026-1'!X:X,C138,'Planificación 2026-1'!H:H,"T3"))&gt;0,"P36"," ")</f>
        <v xml:space="preserve"> </v>
      </c>
      <c r="AQ138" s="58" t="str">
        <f>IF(SUM(COUNTIFS('Planificación 2026-1'!F:F,"FILIAL",'Planificación 2026-1'!X:X,C138,'Planificación 2026-1'!H:H,"T2"))&gt;0,"P37"," ")</f>
        <v xml:space="preserve"> </v>
      </c>
      <c r="AR138" s="58" t="str">
        <f>IF(SUM(COUNTIFS('Planificación 2026-1'!F:F,"FILIAL",'Planificación 2026-1'!X:X,C138,'Planificación 2026-1'!H:H,"AE"))&gt;0,"P38"," ")</f>
        <v xml:space="preserve"> </v>
      </c>
      <c r="AS138" s="58" t="str">
        <f>IF(SUM(COUNTIFS('Planificación 2026-1'!F:F,"FILIAL",'Planificación 2026-1'!X:X,C138,'Planificación 2026-1'!H:H,"T4"))&gt;0,"P55"," ")</f>
        <v xml:space="preserve"> </v>
      </c>
      <c r="AT138" s="58" t="str">
        <f>IF(SUM(COUNTIFS('Planificación 2026-1'!F:F,"SUNAMPE",'Planificación 2026-1'!X:X,C138,'Planificación 2026-1'!H:H,"AF"))&gt;0," P01"," ")</f>
        <v xml:space="preserve"> </v>
      </c>
      <c r="AU138" s="58" t="str">
        <f>IF(SUM(COUNTIFS('Planificación 2026-1'!F:F,"SUNAMPE",'Planificación 2026-1'!X:X,C138,'Planificación 2026-1'!H:H,"EN"))&gt;0,"P02"," ")</f>
        <v xml:space="preserve"> </v>
      </c>
      <c r="AV138" s="58" t="str">
        <f>IF(SUM(COUNTIFS('Planificación 2026-1'!F:F,"SUNAMPE",'Planificación 2026-1'!X:X,C138,'Planificación 2026-1'!H:H,"IS"))&gt;0,"P03"," ")</f>
        <v xml:space="preserve"> </v>
      </c>
      <c r="AW138" s="58" t="str">
        <f>IF(SUM(COUNTIFS('Planificación 2026-1'!F:F,"SUNAMPE",'Planificación 2026-1'!X:X,C138,'Planificación 2026-1'!H:H,"PS"))&gt;0,"P04"," ")</f>
        <v xml:space="preserve"> </v>
      </c>
      <c r="AX138" s="58"/>
      <c r="AY138" s="58" t="str">
        <f>IF(SUM(COUNTIFS('Planificación 2026-1'!F:F,"SUNAMPE",'Planificación 2026-1'!X:X,C138,'Planificación 2026-1'!H:H,"IN"))&gt;0,"P06"," ")</f>
        <v xml:space="preserve"> </v>
      </c>
      <c r="AZ138" s="58" t="str">
        <f>IF(SUM(COUNTIFS('Planificación 2026-1'!F:F,"SUNAMPE",'Planificación 2026-1'!X:X,C138,'Planificación 2026-1'!H:H,"CA"))&gt;0,"P07"," ")</f>
        <v xml:space="preserve"> </v>
      </c>
      <c r="BA138" s="58" t="str">
        <f>IF(SUM(COUNTIFS('Planificación 2026-1'!F:F,"SUNAMPE",'Planificación 2026-1'!X:X,C138,'Planificación 2026-1'!H:H,"DE"))&gt;0,"P08"," ")</f>
        <v xml:space="preserve"> </v>
      </c>
      <c r="BB138" s="58" t="str">
        <f>IF(SUM(COUNTIFS('Planificación 2026-1'!F:F,"SUNAMPE",'Planificación 2026-1'!X:X,C138,'Planificación 2026-1'!H:H,"OB"))&gt;0,"P09"," ")</f>
        <v xml:space="preserve"> </v>
      </c>
      <c r="BC138" s="58" t="str">
        <f>IF(SUM(COUNTIFS('Planificación 2026-1'!F:F,"SUNAMPE",'Planificación 2026-1'!X:X,C138,'Planificación 2026-1'!H:H,"MH"))&gt;0,"P31"," ")</f>
        <v xml:space="preserve"> </v>
      </c>
      <c r="BD138" s="58" t="str">
        <f>IF(SUM(COUNTIFS('Planificación 2026-1'!F:F,"SUNAMPE",'Planificación 2026-1'!X:X,C138,'Planificación 2026-1'!H:H,"IC"))&gt;0,"P32"," ")</f>
        <v xml:space="preserve"> </v>
      </c>
      <c r="BE138" s="58" t="str">
        <f>IF(SUM(COUNTIFS('Planificación 2026-1'!F:F,"SUNAMPE",'Planificación 2026-1'!X:X,C138,'Planificación 2026-1'!H:H,"AR"))&gt;0,"P34"," ")</f>
        <v xml:space="preserve"> </v>
      </c>
      <c r="BF138" s="58" t="str">
        <f>IF(SUM(COUNTIFS('Planificación 2026-1'!F:F,"SUNAMPE",'Planificación 2026-1'!X:X,C138,'Planificación 2026-1'!H:H,"T1"))&gt;0,"P35"," ")</f>
        <v xml:space="preserve"> </v>
      </c>
      <c r="BG138" s="58" t="str">
        <f>IF(SUM(COUNTIFS('Planificación 2026-1'!F:F,"SUNAMPE",'Planificación 2026-1'!X:X,C138,'Planificación 2026-1'!H:H,"T3"))&gt;0,"P36"," ")</f>
        <v xml:space="preserve"> </v>
      </c>
      <c r="BH138" s="58" t="str">
        <f>IF(SUM(COUNTIFS('Planificación 2026-1'!F:F,"SUNAMPE",'Planificación 2026-1'!X:X,C138,'Planificación 2026-1'!H:H,"T2"))&gt;0,"P37"," ")</f>
        <v xml:space="preserve"> </v>
      </c>
      <c r="BI138" s="58" t="str">
        <f>IF(SUM(COUNTIFS('Planificación 2026-1'!F:F,"SUNAMPE",'Planificación 2026-1'!X:X,C138,'Planificación 2026-1'!H:H,"AE"))&gt;0,"P38"," ")</f>
        <v xml:space="preserve"> </v>
      </c>
      <c r="BJ138" s="58" t="str">
        <f>IF(SUM(COUNTIFS('Planificación 2026-1'!F:F,"SUNAMPE",'Planificación 2026-1'!X:X,C138,'Planificación 2026-1'!H:H,"T4"))&gt;0,"P55"," ")</f>
        <v xml:space="preserve"> </v>
      </c>
      <c r="BK138" s="58" t="str">
        <f>IF(SUM(COUNTIFS('Planificación 2026-1'!F:F,"HUAURA",'Planificación 2026-1'!X:X,C138,'Planificación 2026-1'!H:H,"AF"))&gt;0," P01"," ")</f>
        <v xml:space="preserve"> </v>
      </c>
      <c r="BL138" s="58" t="str">
        <f>IF(SUM(COUNTIFS('Planificación 2026-1'!F:F,"HUAURA",'Planificación 2026-1'!X:X,C138,'Planificación 2026-1'!H:H,"EN"))&gt;0,"P02"," ")</f>
        <v xml:space="preserve"> </v>
      </c>
      <c r="BM138" s="58" t="str">
        <f>IF(SUM(COUNTIFS('Planificación 2026-1'!F:F,"HUAURA",'Planificación 2026-1'!X:X,C138,'Planificación 2026-1'!H:H,"IS"))&gt;0,"P03"," ")</f>
        <v xml:space="preserve"> </v>
      </c>
      <c r="BN138" s="58" t="str">
        <f>IF(SUM(COUNTIFS('Planificación 2026-1'!F:F,"HUAURA",'Planificación 2026-1'!X:X,C138,'Planificación 2026-1'!H:H,"PS"))&gt;0,"P04"," ")</f>
        <v xml:space="preserve"> </v>
      </c>
      <c r="BO138" s="58"/>
      <c r="BP138" s="58" t="str">
        <f>IF(SUM(COUNTIFS('Planificación 2026-1'!F:F,"HUAURA",'Planificación 2026-1'!X:X,C138,'Planificación 2026-1'!H:H,"IN"))&gt;0,"P06"," ")</f>
        <v xml:space="preserve"> </v>
      </c>
      <c r="BQ138" s="58" t="str">
        <f>IF(SUM(COUNTIFS('Planificación 2026-1'!F:F,"HUAURA",'Planificación 2026-1'!X:X,C138,'Planificación 2026-1'!H:H,"CA"))&gt;0,"P07"," ")</f>
        <v xml:space="preserve"> </v>
      </c>
      <c r="BR138" s="58" t="str">
        <f>IF(SUM(COUNTIFS('Planificación 2026-1'!F:F,"HUAURA",'Planificación 2026-1'!X:X,C138,'Planificación 2026-1'!H:H,"DE"))&gt;0,"P08"," ")</f>
        <v xml:space="preserve"> </v>
      </c>
      <c r="BS138" s="58" t="str">
        <f>IF(SUM(COUNTIFS('Planificación 2026-1'!F:F,"HUAURA",'Planificación 2026-1'!X:X,C138,'Planificación 2026-1'!H:H,"OB"))&gt;0,"P09"," ")</f>
        <v xml:space="preserve"> </v>
      </c>
      <c r="BT138" s="58" t="str">
        <f>IF(SUM(COUNTIFS('Planificación 2026-1'!F:F,"HUAURA",'Planificación 2026-1'!X:X,C138,'Planificación 2026-1'!H:H,"MH"))&gt;0,"P31"," ")</f>
        <v xml:space="preserve"> </v>
      </c>
      <c r="BU138" s="58" t="str">
        <f>IF(SUM(COUNTIFS('Planificación 2026-1'!F:F,"HUAURA",'Planificación 2026-1'!X:X,C138,'Planificación 2026-1'!H:H,"IC"))&gt;0,"P32"," ")</f>
        <v xml:space="preserve"> </v>
      </c>
      <c r="BV138" s="58" t="str">
        <f>IF(SUM(COUNTIFS('Planificación 2026-1'!F:F,"HUAURA",'Planificación 2026-1'!X:X,C138,'Planificación 2026-1'!H:H,"AR"))&gt;0,"P34"," ")</f>
        <v xml:space="preserve"> </v>
      </c>
      <c r="BW138" s="58" t="str">
        <f>IF(SUM(COUNTIFS('Planificación 2026-1'!F:F,"HUAURA",'Planificación 2026-1'!X:X,C138,'Planificación 2026-1'!H:H,"T1"))&gt;0,"P35"," ")</f>
        <v xml:space="preserve"> </v>
      </c>
      <c r="BX138" s="58" t="str">
        <f>IF(SUM(COUNTIFS('Planificación 2026-1'!F:F,"HUAURA",'Planificación 2026-1'!X:X,C138,'Planificación 2026-1'!H:H,"T3"))&gt;0,"P36"," ")</f>
        <v xml:space="preserve"> </v>
      </c>
      <c r="BY138" s="58" t="str">
        <f>IF(SUM(COUNTIFS('Planificación 2026-1'!F:F,"HUAURA",'Planificación 2026-1'!X:X,C138,'Planificación 2026-1'!H:H,"T2"))&gt;0,"P37"," ")</f>
        <v xml:space="preserve"> </v>
      </c>
      <c r="BZ138" s="58" t="str">
        <f>IF(SUM(COUNTIFS('Planificación 2026-1'!F:F,"HUAURA",'Planificación 2026-1'!X:X,C138,'Planificación 2026-1'!H:H,"AE"))&gt;0,"P38"," ")</f>
        <v xml:space="preserve"> </v>
      </c>
      <c r="CA138" s="58" t="str">
        <f>IF(SUM(COUNTIFS('Planificación 2026-1'!F:F,"HUAURA",'Planificación 2026-1'!X:X,C138,'Planificación 2026-1'!H:H,"T4"))&gt;0,"P55"," ")</f>
        <v xml:space="preserve"> </v>
      </c>
      <c r="CB138" s="59">
        <f>SUMIFS('Planificación 2026-1'!S:S,'Planificación 2026-1'!X:X,C138,'Planificación 2026-1'!H:H,"AF",'Planificación 2026-1'!I:I,"&gt;2")</f>
        <v>0</v>
      </c>
      <c r="CC138" s="59">
        <f>SUMIFS('Planificación 2026-1'!S:S,'Planificación 2026-1'!X:X,C138,'Planificación 2026-1'!H:H,"EN",'Planificación 2026-1'!I:I,"&gt;2")</f>
        <v>34</v>
      </c>
      <c r="CD138" s="59">
        <f>SUMIFS('Planificación 2026-1'!S:S,'Planificación 2026-1'!X:X,C138,'Planificación 2026-1'!H:H,"IS",'Planificación 2026-1'!I:I,"&gt;2")</f>
        <v>0</v>
      </c>
      <c r="CE138" s="59">
        <f>SUMIFS('Planificación 2026-1'!S:S,'Planificación 2026-1'!X:X,C138,'Planificación 2026-1'!H:H,"PS",'Planificación 2026-1'!I:I,"&gt;2")</f>
        <v>0</v>
      </c>
      <c r="CF138" s="59">
        <f>SUMIFS('Planificación 2026-1'!S:S,'Planificación 2026-1'!X:X,C138,'Planificación 2026-1'!H:H,"IN",'Planificación 2026-1'!I:I,"&gt;2")</f>
        <v>0</v>
      </c>
      <c r="CG138" s="59">
        <f>SUMIFS('Planificación 2026-1'!S:S,'Planificación 2026-1'!X:X,C138,'Planificación 2026-1'!H:H,"CA",'Planificación 2026-1'!I:I,"&gt;2")</f>
        <v>0</v>
      </c>
      <c r="CH138" s="59">
        <f>SUMIFS('Planificación 2026-1'!S:S,'Planificación 2026-1'!X:X,C138,'Planificación 2026-1'!H:H,"DE",'Planificación 2026-1'!I:I,"&gt;2")</f>
        <v>0</v>
      </c>
      <c r="CI138" s="59">
        <f>SUMIFS('Planificación 2026-1'!S:S,'Planificación 2026-1'!X:X,C138,'Planificación 2026-1'!H:H,"OB",'Planificación 2026-1'!I:I,"&gt;2")</f>
        <v>0</v>
      </c>
      <c r="CJ138" s="59">
        <f>SUMIFS('Planificación 2026-1'!S:S,'Planificación 2026-1'!X:X,C138,'Planificación 2026-1'!H:H,"MH",'Planificación 2026-1'!I:I,"&gt;2")</f>
        <v>0</v>
      </c>
      <c r="CK138" s="59">
        <f>SUMIFS('Planificación 2026-1'!S:S,'Planificación 2026-1'!X:X,C138,'Planificación 2026-1'!H:H,"IC",'Planificación 2026-1'!I:I,"&gt;2")</f>
        <v>0</v>
      </c>
      <c r="CL138" s="59">
        <f>SUMIFS('Planificación 2026-1'!S:S,'Planificación 2026-1'!X:X,C138,'Planificación 2026-1'!H:H,"AR",'Planificación 2026-1'!I:I,"&gt;2")</f>
        <v>0</v>
      </c>
      <c r="CM138" s="59">
        <f>SUMIFS('Planificación 2026-1'!S:S,'Planificación 2026-1'!X:X,C138,'Planificación 2026-1'!H:H,"AE",'Planificación 2026-1'!I:I,"&gt;2")</f>
        <v>0</v>
      </c>
      <c r="CN138" s="59">
        <f>SUMIFS('Planificación 2026-1'!S:S,'Planificación 2026-1'!X:X,C138,'Planificación 2026-1'!H:H,"T1",'Planificación 2026-1'!I:I,"&gt;2")</f>
        <v>0</v>
      </c>
      <c r="CO138" s="59">
        <f>SUMIFS('Planificación 2026-1'!S:S,'Planificación 2026-1'!X:X,C138,'Planificación 2026-1'!H:H,"T3",'Planificación 2026-1'!I:I,"&gt;2")</f>
        <v>0</v>
      </c>
      <c r="CP138" s="59">
        <f>SUMIFS('Planificación 2026-1'!S:S,'Planificación 2026-1'!X:X,C138,'Planificación 2026-1'!H:H,"T2",'Planificación 2026-1'!I:I,"&gt;2")</f>
        <v>0</v>
      </c>
      <c r="CQ138" s="59">
        <f>SUMIFS('Planificación 2026-1'!S:S,'Planificación 2026-1'!X:X,C138,'Planificación 2026-1'!H:H,"T4",'Planificación 2026-1'!I:I,"&gt;2")</f>
        <v>0</v>
      </c>
      <c r="CR138" s="59">
        <f>SUMIFS('Planificación 2026-1'!S:S,'Planificación 2026-1'!X:X,C138,'Planificación 2026-1'!H:H,"AF",'Planificación 2026-1'!I:I,"&lt;3")</f>
        <v>0</v>
      </c>
      <c r="CS138" s="59">
        <f>SUMIFS('Planificación 2026-1'!S:S,'Planificación 2026-1'!X:X,C138,'Planificación 2026-1'!H:H,"EN",'Planificación 2026-1'!I:I,"&lt;3")</f>
        <v>0</v>
      </c>
      <c r="CT138" s="59">
        <f>SUMIFS('Planificación 2026-1'!S:S,'Planificación 2026-1'!X:X,C138,'Planificación 2026-1'!H:H,"IS",'Planificación 2026-1'!I:I,"&lt;3")</f>
        <v>0</v>
      </c>
      <c r="CU138" s="59">
        <f>SUMIFS('Planificación 2026-1'!S:S,'Planificación 2026-1'!X:X,C138,'Planificación 2026-1'!H:H,"PS",'Planificación 2026-1'!I:I,"&lt;3")</f>
        <v>0</v>
      </c>
      <c r="CV138" s="59">
        <f>SUMIFS('Planificación 2026-1'!S:S,'Planificación 2026-1'!X:X,C138,'Planificación 2026-1'!H:H,"IN",'Planificación 2026-1'!I:I,"&lt;3")</f>
        <v>0</v>
      </c>
      <c r="CW138" s="59">
        <f>SUMIFS('Planificación 2026-1'!S:S,'Planificación 2026-1'!X:X,C138,'Planificación 2026-1'!H:H,"CA",'Planificación 2026-1'!I:I,"&lt;3")</f>
        <v>0</v>
      </c>
      <c r="CX138" s="59">
        <f>SUMIFS('Planificación 2026-1'!S:S,'Planificación 2026-1'!X:X,C138,'Planificación 2026-1'!H:H,"DE",'Planificación 2026-1'!I:I,"&lt;3")</f>
        <v>0</v>
      </c>
      <c r="CY138" s="59">
        <f>SUMIFS('Planificación 2026-1'!S:S,'Planificación 2026-1'!X:X,C138,'Planificación 2026-1'!H:H,"OB",'Planificación 2026-1'!I:I,"&lt;3")</f>
        <v>0</v>
      </c>
      <c r="CZ138" s="59">
        <f>SUMIFS('Planificación 2026-1'!S:S,'Planificación 2026-1'!X:X,C138,'Planificación 2026-1'!H:H,"MH",'Planificación 2026-1'!I:I,"&lt;3")</f>
        <v>0</v>
      </c>
      <c r="DA138" s="59">
        <f>SUMIFS('Planificación 2026-1'!S:S,'Planificación 2026-1'!X:X,C138,'Planificación 2026-1'!H:H,"IC",'Planificación 2026-1'!I:I,"&lt;3")</f>
        <v>0</v>
      </c>
      <c r="DB138" s="59">
        <f>SUMIFS('Planificación 2026-1'!S:S,'Planificación 2026-1'!X:X,C138,'Planificación 2026-1'!H:H,"AR",'Planificación 2026-1'!I:I,"&lt;3")</f>
        <v>0</v>
      </c>
      <c r="DC138" s="59">
        <f>SUMIFS('Planificación 2026-1'!S:S,'Planificación 2026-1'!X:X,C138,'Planificación 2026-1'!H:H,"AE",'Planificación 2026-1'!I:I,"&lt;3")</f>
        <v>0</v>
      </c>
      <c r="DD138" s="59">
        <f>SUMIFS('Planificación 2026-1'!S:S,'Planificación 2026-1'!X:X,C138,'Planificación 2026-1'!H:H,"T1",'Planificación 2026-1'!I:I,"&lt;3")</f>
        <v>0</v>
      </c>
      <c r="DE138" s="59">
        <f>SUMIFS('Planificación 2026-1'!S:S,'Planificación 2026-1'!X:X,C138,'Planificación 2026-1'!H:H,"T3",'Planificación 2026-1'!I:I,"&lt;3")</f>
        <v>0</v>
      </c>
      <c r="DF138" s="59">
        <f>SUMIFS('Planificación 2026-1'!S:S,'Planificación 2026-1'!X:X,C138,'Planificación 2026-1'!H:H,"T2",'Planificación 2026-1'!I:I,"&lt;3")</f>
        <v>0</v>
      </c>
      <c r="DG138" s="59">
        <f>SUMIFS('Planificación 2026-1'!S:S,'Planificación 2026-1'!X:X,C138,'Planificación 2026-1'!H:H,"T4",'Planificación 2026-1'!I:I,"&lt;3")</f>
        <v>0</v>
      </c>
      <c r="DH138" s="58" t="str">
        <f t="shared" si="41"/>
        <v>P02</v>
      </c>
      <c r="DI138" s="27">
        <f>IF(C138="","",SUMIFS('Planificación 2026-1'!S:S,'Planificación 2026-1'!X:X,C138,'Planificación 2026-1'!F:F,"PRINCIPAL",'Planificación 2026-1'!Y:Y,"VIRTUAL"))</f>
        <v>21</v>
      </c>
      <c r="DJ138" s="27">
        <f>IF(C138="","",SUMIFS('Planificación 2026-1'!S:S,'Planificación 2026-1'!X:X,C138,'Planificación 2026-1'!F:F,"PRINCIPAL",'Planificación 2026-1'!Y:Y,"PRESENCIAL"))</f>
        <v>13</v>
      </c>
      <c r="DK138" s="27">
        <f>IF(C138="","",SUMIFS('Planificación 2026-1'!S:S,'Planificación 2026-1'!X:X,C138,'Planificación 2026-1'!F:F,"PRINCIPAL",'Planificación 2026-1'!Y:Y,"HIBRIDO PRESENCIAL"))</f>
        <v>0</v>
      </c>
      <c r="DL138" s="58" t="str">
        <f t="shared" si="42"/>
        <v/>
      </c>
      <c r="DM138" s="58">
        <f>IF(C138="","",SUMIFS('Planificación 2026-1'!S:S,'Planificación 2026-1'!X:X,C138,'Planificación 2026-1'!F:F,"FILIAL",'Planificación 2026-1'!Y:Y,"VIRTUAL"))</f>
        <v>0</v>
      </c>
      <c r="DN138" s="60">
        <f>IF(C138="","",SUMIFS('Planificación 2026-1'!S:S,'Planificación 2026-1'!X:X,C138,'Planificación 2026-1'!F:F,"FILIAL",'Planificación 2026-1'!Y:Y,"PRESENCIAL"))</f>
        <v>0</v>
      </c>
      <c r="DO138" s="29">
        <f>IF(C138="","",SUMIFS('Planificación 2026-1'!S:S,'Planificación 2026-1'!X:X,C138,'Planificación 2026-1'!F:F,"FILIAL",'Planificación 2026-1'!Y:Y,"HIBRIDO PRESENCIAL"))</f>
        <v>0</v>
      </c>
      <c r="DP138" s="61" t="str">
        <f t="shared" si="43"/>
        <v/>
      </c>
      <c r="DQ138" s="58">
        <f>IF(C138="","",SUMIFS('Planificación 2026-1'!S:S,'Planificación 2026-1'!X:X,C138,'Planificación 2026-1'!F:F,"SUNAMPE",'Planificación 2026-1'!Y:Y,"VIRTUAL"))</f>
        <v>0</v>
      </c>
      <c r="DR138" s="29">
        <f>IF(C138="","",SUMIFS('Planificación 2026-1'!S:S,'Planificación 2026-1'!X:X,C138,'Planificación 2026-1'!F:F,"SUNAMPE",'Planificación 2026-1'!Y:Y,"PRESENCIAL"))</f>
        <v>0</v>
      </c>
      <c r="DS138" s="61" t="str">
        <f t="shared" si="44"/>
        <v/>
      </c>
      <c r="DT138" s="58">
        <f>IF(C138="","",SUMIFS('Planificación 2026-1'!S:S,'Planificación 2026-1'!X:X,C138,'Planificación 2026-1'!F:F,"HUAURA",'Planificación 2026-1'!Y:Y,"VIRTUAL"))</f>
        <v>0</v>
      </c>
      <c r="DU138" s="29">
        <f>IF(C138="","",SUMIFS('Planificación 2026-1'!S:S,'Planificación 2026-1'!X:X,C138,'Planificación 2026-1'!F:F,"HUAURA",'Planificación 2026-1'!Y:Y,"PRESENCIAL"))</f>
        <v>0</v>
      </c>
      <c r="DV138" s="32">
        <f>SUMIFS('Planificación 2026-1'!S:S,'Planificación 2026-1'!X:X,C138,'Planificación 2026-1'!F:F,"PRINCIPAL",'Planificación 2026-1'!Y:Y,"VIRTUAL",'Planificación 2026-1'!I:I,"&gt;2")</f>
        <v>21</v>
      </c>
      <c r="DW138" s="32">
        <f>SUMIFS('Planificación 2026-1'!S:S,'Planificación 2026-1'!X:X,C138,'Planificación 2026-1'!F:F,"PRINCIPAL",'Planificación 2026-1'!Y:Y,"&lt;&gt;VIRTUAL",'Planificación 2026-1'!I:I,"&gt;2")</f>
        <v>13</v>
      </c>
      <c r="DX138" s="32">
        <f>SUMIFS('Planificación 2026-1'!S:S,'Planificación 2026-1'!X:X,C138,'Planificación 2026-1'!F:F,"SUNAMPE",'Planificación 2026-1'!Y:Y,"VIRTUAL",'Planificación 2026-1'!I:I,"&gt;2")</f>
        <v>0</v>
      </c>
      <c r="DY138" s="32">
        <f>SUMIFS('Planificación 2026-1'!S:S,'Planificación 2026-1'!X:X,C138,'Planificación 2026-1'!F:F,"SUNAMPE",'Planificación 2026-1'!Y:Y,"&lt;&gt;VIRTUAL",'Planificación 2026-1'!I:I,"&gt;2")</f>
        <v>0</v>
      </c>
      <c r="DZ138" s="32">
        <f>SUMIFS('Planificación 2026-1'!S:S,'Planificación 2026-1'!X:X,C138,'Planificación 2026-1'!F:F,"FILIAL",'Planificación 2026-1'!Y:Y,"VIRTUAL",'Planificación 2026-1'!I:I,"&gt;2")</f>
        <v>0</v>
      </c>
      <c r="EA138" s="32">
        <f>SUMIFS('Planificación 2026-1'!S:S,'Planificación 2026-1'!X:X,C138,'Planificación 2026-1'!F:F,"FILIAL",'Planificación 2026-1'!Y:Y,"&lt;&gt;VIRTUAL",'Planificación 2026-1'!I:I,"&gt;2")</f>
        <v>0</v>
      </c>
      <c r="EB138" s="32">
        <f>SUMIFS('Planificación 2026-1'!S:S,'Planificación 2026-1'!X:X,C138,'Planificación 2026-1'!F:F,"PORUMA",'Planificación 2026-1'!Y:Y,"VIRTUAL",'Planificación 2026-1'!I:I,"&gt;2")</f>
        <v>0</v>
      </c>
      <c r="EC138" s="32">
        <f>SUMIFS('Planificación 2026-1'!S:S,'Planificación 2026-1'!X:X,C138,'Planificación 2026-1'!F:F,"PORUMA",'Planificación 2026-1'!Y:Y,"&lt;&gt;VIRTUAL",'Planificación 2026-1'!I:I,"&gt;2")</f>
        <v>0</v>
      </c>
      <c r="ED138" s="32">
        <f>SUMIFS('Planificación 2026-1'!S:S,'Planificación 2026-1'!X:X,C138,'Planificación 2026-1'!F:F,"HUAURA",'Planificación 2026-1'!Y:Y,"VIRTUAL",'Planificación 2026-1'!I:I,"&gt;2")</f>
        <v>0</v>
      </c>
      <c r="EE138" s="32">
        <f>SUMIFS('Planificación 2026-1'!S:S,'Planificación 2026-1'!X:X,C138,'Planificación 2026-1'!F:F,"HUAURA",'Planificación 2026-1'!Y:Y,"&lt;&gt;VIRTUAL",'Planificación 2026-1'!I:I,"&gt;2")</f>
        <v>0</v>
      </c>
      <c r="EF138" s="32">
        <f>SUMIFS('Planificación 2026-1'!S:S,'Planificación 2026-1'!X:X,C138,'Planificación 2026-1'!F:F,"PRINCIPAL",'Planificación 2026-1'!Y:Y,"VIRTUAL",'Planificación 2026-1'!I:I,"&lt;3")</f>
        <v>0</v>
      </c>
      <c r="EG138" s="32">
        <f>SUMIFS('Planificación 2026-1'!S:S,'Planificación 2026-1'!X:X,C138,'Planificación 2026-1'!F:F,"PRINCIPAL",'Planificación 2026-1'!Y:Y,"&lt;&gt;VIRTUAL",'Planificación 2026-1'!I:I,"&lt;3")</f>
        <v>0</v>
      </c>
      <c r="EH138" s="32">
        <f>SUMIFS('Planificación 2026-1'!S:S,'Planificación 2026-1'!X:X,C138,'Planificación 2026-1'!F:F,"SUNAMPE",'Planificación 2026-1'!Y:Y,"VIRTUAL",'Planificación 2026-1'!I:I,"&lt;3")</f>
        <v>0</v>
      </c>
      <c r="EI138" s="32">
        <f>SUMIFS('Planificación 2026-1'!S:S,'Planificación 2026-1'!X:X,C138,'Planificación 2026-1'!F:F,"SUNAMPE",'Planificación 2026-1'!Y:Y,"&lt;&gt;VIRTUAL",'Planificación 2026-1'!I:I,"&lt;3")</f>
        <v>0</v>
      </c>
      <c r="EJ138" s="32">
        <f>SUMIFS('Planificación 2026-1'!S:S,'Planificación 2026-1'!X:X,C138,'Planificación 2026-1'!F:F,"FILIAL",'Planificación 2026-1'!Y:Y,"VIRTUAL",'Planificación 2026-1'!I:I,"&lt;3")</f>
        <v>0</v>
      </c>
      <c r="EK138" s="32">
        <f>SUMIFS('Planificación 2026-1'!S:S,'Planificación 2026-1'!X:X,C138,'Planificación 2026-1'!F:F,"FILIAL",'Planificación 2026-1'!Y:Y,"&lt;&gt;VIRTUAL",'Planificación 2026-1'!I:I,"&lt;3")</f>
        <v>0</v>
      </c>
      <c r="EL138" s="32">
        <f>SUMIFS('Planificación 2026-1'!S:S,'Planificación 2026-1'!X:X,C138,'Planificación 2026-1'!F:F,"PORUMA",'Planificación 2026-1'!Y:Y,"VIRTUAL",'Planificación 2026-1'!I:I,"&lt;3")</f>
        <v>0</v>
      </c>
      <c r="EM138" s="32">
        <f>SUMIFS('Planificación 2026-1'!S:S,'Planificación 2026-1'!X:X,C138,'Planificación 2026-1'!F:F,"PORUMA",'Planificación 2026-1'!Y:Y,"&lt;&gt;VIRTUAL",'Planificación 2026-1'!I:I,"&lt;3")</f>
        <v>0</v>
      </c>
      <c r="EN138" s="32">
        <f>SUMIFS('Planificación 2026-1'!S:S,'Planificación 2026-1'!X:X,C138,'Planificación 2026-1'!F:F,"HUAURA",'Planificación 2026-1'!Y:Y,"VIRTUAL",'Planificación 2026-1'!I:I,"&lt;3")</f>
        <v>0</v>
      </c>
      <c r="EO138" s="32">
        <f>SUMIFS('Planificación 2026-1'!S:S,'Planificación 2026-1'!X:X,C138,'Planificación 2026-1'!F:F,"HUAURA",'Planificación 2026-1'!Y:Y,"&lt;&gt;VIRTUAL",'Planificación 2026-1'!I:I,"&lt;3")</f>
        <v>0</v>
      </c>
      <c r="EP138" s="32">
        <f t="shared" si="32"/>
        <v>0</v>
      </c>
      <c r="EQ138" s="32">
        <f t="shared" si="36"/>
        <v>0</v>
      </c>
      <c r="ER138" s="32">
        <f t="shared" si="37"/>
        <v>0</v>
      </c>
      <c r="ES138" s="32">
        <f t="shared" si="38"/>
        <v>34</v>
      </c>
      <c r="ET138" s="32">
        <f t="shared" si="39"/>
        <v>0</v>
      </c>
      <c r="EU138" s="32">
        <f t="shared" si="40"/>
        <v>34</v>
      </c>
      <c r="EV138" s="32" t="b">
        <f>EXACT(EU138,E138)</f>
        <v>1</v>
      </c>
      <c r="EW138" s="32"/>
      <c r="EX138" s="32">
        <f t="shared" si="33"/>
        <v>21</v>
      </c>
      <c r="EY138" s="32">
        <f t="shared" si="34"/>
        <v>13</v>
      </c>
      <c r="EZ138" s="32" t="b">
        <f>EXACT(SUM(EX138:EY138),E138)</f>
        <v>1</v>
      </c>
      <c r="FA138" s="32" t="str">
        <f t="shared" si="35"/>
        <v>SEDE</v>
      </c>
      <c r="FB138" s="32" t="str">
        <f t="shared" si="45"/>
        <v>MAS VIRTUAL</v>
      </c>
    </row>
    <row r="139" spans="1:158">
      <c r="A139" s="33"/>
      <c r="B139" s="65">
        <v>136</v>
      </c>
      <c r="C139" s="32" t="s">
        <v>343</v>
      </c>
      <c r="D139" s="429">
        <v>72373220</v>
      </c>
      <c r="E139" s="62">
        <f>SUMIF('Planificación 2026-1'!X:X,C139,'Planificación 2026-1'!S:S)</f>
        <v>15</v>
      </c>
      <c r="F139" s="63" t="s">
        <v>203</v>
      </c>
      <c r="G139" s="454" t="s">
        <v>200</v>
      </c>
      <c r="H139" s="64" t="s">
        <v>38</v>
      </c>
      <c r="I139" s="64" t="s">
        <v>150</v>
      </c>
      <c r="J139" s="32" t="s">
        <v>181</v>
      </c>
      <c r="K139" s="32" t="s">
        <v>150</v>
      </c>
      <c r="L139" s="57" t="str">
        <f>IF(SUM(COUNTIFS('Planificación 2026-1'!F:F,"PRINCIPAL",'Planificación 2026-1'!X:X,C139,'Planificación 2026-1'!H:H,"AF"))&gt;0,"P01"," ")</f>
        <v xml:space="preserve"> </v>
      </c>
      <c r="M139" s="58" t="str">
        <f>IF(SUM(COUNTIFS('Planificación 2026-1'!F:F,"PRINCIPAL",'Planificación 2026-1'!X:X,C139,'Planificación 2026-1'!H:H,"EN"))&gt;0,"P02"," ")</f>
        <v>P02</v>
      </c>
      <c r="N139" s="58" t="str">
        <f>IF(SUM(COUNTIFS('Planificación 2026-1'!F:F,"PRINCIPAL",'Planificación 2026-1'!X:X,C139,'Planificación 2026-1'!H:H,"IS"))&gt;0,"P03"," ")</f>
        <v xml:space="preserve"> </v>
      </c>
      <c r="O139" s="58" t="str">
        <f>IF(SUM(COUNTIFS('Planificación 2026-1'!F:F,"PRINCIPAL",'Planificación 2026-1'!X:X,C139,'Planificación 2026-1'!H:H,"PS"))&gt;0,"P04"," ")</f>
        <v xml:space="preserve"> </v>
      </c>
      <c r="P139" s="58"/>
      <c r="Q139" s="58" t="str">
        <f>IF(SUM(COUNTIFS('Planificación 2026-1'!F:F,"PRINCIPAL",'Planificación 2026-1'!X:X,C139,'Planificación 2026-1'!H:H,"IN"))&gt;0,"P06"," ")</f>
        <v xml:space="preserve"> </v>
      </c>
      <c r="R139" s="58" t="str">
        <f>IF(SUM(COUNTIFS('Planificación 2026-1'!F:F,"PRINCIPAL",'Planificación 2026-1'!X:X,C139,'Planificación 2026-1'!H:H,"CA"))&gt;0,"P07"," ")</f>
        <v xml:space="preserve"> </v>
      </c>
      <c r="S139" s="58" t="str">
        <f>IF(SUM(COUNTIFS('Planificación 2026-1'!F:F,"PRINCIPAL",'Planificación 2026-1'!X:X,C139,'Planificación 2026-1'!H:H,"DE"))&gt;0,"P08"," ")</f>
        <v xml:space="preserve"> </v>
      </c>
      <c r="T139" s="58" t="str">
        <f>IF(SUM(COUNTIFS('Planificación 2026-1'!F:F,"PRINCIPAL",'Planificación 2026-1'!X:X,C139,'Planificación 2026-1'!H:H,"OB"))&gt;0,"P09"," ")</f>
        <v xml:space="preserve"> </v>
      </c>
      <c r="U139" s="58" t="str">
        <f>IF(SUM(COUNTIFS('Planificación 2026-1'!F:F,"PRINCIPAL",'Planificación 2026-1'!X:X,C139,'Planificación 2026-1'!H:H,"MH"))&gt;0,"P31"," ")</f>
        <v xml:space="preserve"> </v>
      </c>
      <c r="V139" s="58" t="str">
        <f>IF(SUM(COUNTIFS('Planificación 2026-1'!F:F,"PRINCIPAL",'Planificación 2026-1'!X:X,C139,'Planificación 2026-1'!H:H,"IC"))&gt;0,"P32"," ")</f>
        <v xml:space="preserve"> </v>
      </c>
      <c r="W139" s="58" t="str">
        <f>IF(SUM(COUNTIFS('Planificación 2026-1'!F:F,"PRINCIPAL",'Planificación 2026-1'!X:X,C139,'Planificación 2026-1'!H:H,"AR"))&gt;0,"P34"," ")</f>
        <v xml:space="preserve"> </v>
      </c>
      <c r="X139" s="58" t="str">
        <f>IF(SUM(COUNTIFS('Planificación 2026-1'!F:F,"PRINCIPAL",'Planificación 2026-1'!X:X,C139,'Planificación 2026-1'!H:H,"T1"))&gt;0,"P35"," ")</f>
        <v xml:space="preserve"> </v>
      </c>
      <c r="Y139" s="58" t="str">
        <f>IF(SUM(COUNTIFS('Planificación 2026-1'!F:F,"PRINCIPAL",'Planificación 2026-1'!X:X,C139,'Planificación 2026-1'!H:H,"T3"))&gt;0,"P36"," ")</f>
        <v xml:space="preserve"> </v>
      </c>
      <c r="Z139" s="58" t="str">
        <f>IF(SUM(COUNTIFS('Planificación 2026-1'!F:F,"PRINCIPAL",'Planificación 2026-1'!X:X,C139,'Planificación 2026-1'!H:H,"T2"))&gt;0,"P37"," ")</f>
        <v xml:space="preserve"> </v>
      </c>
      <c r="AA139" s="58" t="str">
        <f>IF(SUM(COUNTIFS('Planificación 2026-1'!F:F,"PRINCIPAL",'Planificación 2026-1'!X:X,C139,'Planificación 2026-1'!H:H,"AE"))&gt;0,"P38"," ")</f>
        <v xml:space="preserve"> </v>
      </c>
      <c r="AB139" s="58" t="str">
        <f>IF(SUM(COUNTIFS('Planificación 2026-1'!F:F,"PRINCIPAL",'Planificación 2026-1'!X:X,C139,'Planificación 2026-1'!H:H,"T4"))&gt;0,"P55"," ")</f>
        <v xml:space="preserve"> </v>
      </c>
      <c r="AC139" s="58" t="str">
        <f>IF(SUM(COUNTIFS('Planificación 2026-1'!F:F,"FILIAL",'Planificación 2026-1'!X:X,C139,'Planificación 2026-1'!H:H,"AF"))&gt;0," P01"," ")</f>
        <v xml:space="preserve"> </v>
      </c>
      <c r="AD139" s="58" t="str">
        <f>IF(SUM(COUNTIFS('Planificación 2026-1'!F:F,"FILIAL",'Planificación 2026-1'!X:X,C139,'Planificación 2026-1'!H:H,"EN"))&gt;0,"P02"," ")</f>
        <v>P02</v>
      </c>
      <c r="AE139" s="58" t="str">
        <f>IF(SUM(COUNTIFS('Planificación 2026-1'!F:F,"FILIAL",'Planificación 2026-1'!X:X,C139,'Planificación 2026-1'!H:H,"IS"))&gt;0,"P03"," ")</f>
        <v xml:space="preserve"> </v>
      </c>
      <c r="AF139" s="58" t="str">
        <f>IF(SUM(COUNTIFS('Planificación 2026-1'!F:F,"FILIAL",'Planificación 2026-1'!X:X,C139,'Planificación 2026-1'!H:H,"PS"))&gt;0,"P04"," ")</f>
        <v xml:space="preserve"> </v>
      </c>
      <c r="AG139" s="58"/>
      <c r="AH139" s="58" t="str">
        <f>IF(SUM(COUNTIFS('Planificación 2026-1'!F:F,"FILIAL",'Planificación 2026-1'!X:X,C139,'Planificación 2026-1'!H:H,"IN"))&gt;0,"P06"," ")</f>
        <v xml:space="preserve"> </v>
      </c>
      <c r="AI139" s="58" t="str">
        <f>IF(SUM(COUNTIFS('Planificación 2026-1'!F:F,"FILIAL",'Planificación 2026-1'!X:X,C139,'Planificación 2026-1'!H:H,"CA"))&gt;0,"P07"," ")</f>
        <v xml:space="preserve"> </v>
      </c>
      <c r="AJ139" s="58" t="str">
        <f>IF(SUM(COUNTIFS('Planificación 2026-1'!F:F,"FILIAL",'Planificación 2026-1'!X:X,C139,'Planificación 2026-1'!H:H,"DE"))&gt;0,"P08"," ")</f>
        <v xml:space="preserve"> </v>
      </c>
      <c r="AK139" s="58" t="str">
        <f>IF(SUM(COUNTIFS('Planificación 2026-1'!F:F,"FILIAL",'Planificación 2026-1'!X:X,C139,'Planificación 2026-1'!H:H,"OB"))&gt;0,"P09"," ")</f>
        <v xml:space="preserve"> </v>
      </c>
      <c r="AL139" s="58" t="str">
        <f>IF(SUM(COUNTIFS('Planificación 2026-1'!F:F,"FILIAL",'Planificación 2026-1'!X:X,C139,'Planificación 2026-1'!H:H,"MH"))&gt;0,"P31"," ")</f>
        <v xml:space="preserve"> </v>
      </c>
      <c r="AM139" s="58" t="str">
        <f>IF(SUM(COUNTIFS('Planificación 2026-1'!F:F,"FILIAL",'Planificación 2026-1'!X:X,C139,'Planificación 2026-1'!H:H,"IC"))&gt;0,"P32"," ")</f>
        <v xml:space="preserve"> </v>
      </c>
      <c r="AN139" s="58" t="str">
        <f>IF(SUM(COUNTIFS('Planificación 2026-1'!F:F,"FILIAL",'Planificación 2026-1'!X:X,C139,'Planificación 2026-1'!H:H,"AR"))&gt;0,"P34"," ")</f>
        <v xml:space="preserve"> </v>
      </c>
      <c r="AO139" s="58" t="str">
        <f>IF(SUM(COUNTIFS('Planificación 2026-1'!F:F,"FILIAL",'Planificación 2026-1'!X:X,C139,'Planificación 2026-1'!H:H,"T1"))&gt;0,"P35"," ")</f>
        <v xml:space="preserve"> </v>
      </c>
      <c r="AP139" s="58" t="str">
        <f>IF(SUM(COUNTIFS('Planificación 2026-1'!F:F,"FILIAL",'Planificación 2026-1'!X:X,C139,'Planificación 2026-1'!H:H,"T3"))&gt;0,"P36"," ")</f>
        <v xml:space="preserve"> </v>
      </c>
      <c r="AQ139" s="58" t="str">
        <f>IF(SUM(COUNTIFS('Planificación 2026-1'!F:F,"FILIAL",'Planificación 2026-1'!X:X,C139,'Planificación 2026-1'!H:H,"T2"))&gt;0,"P37"," ")</f>
        <v xml:space="preserve"> </v>
      </c>
      <c r="AR139" s="58" t="str">
        <f>IF(SUM(COUNTIFS('Planificación 2026-1'!F:F,"FILIAL",'Planificación 2026-1'!X:X,C139,'Planificación 2026-1'!H:H,"AE"))&gt;0,"P38"," ")</f>
        <v xml:space="preserve"> </v>
      </c>
      <c r="AS139" s="58" t="str">
        <f>IF(SUM(COUNTIFS('Planificación 2026-1'!F:F,"FILIAL",'Planificación 2026-1'!X:X,C139,'Planificación 2026-1'!H:H,"T4"))&gt;0,"P55"," ")</f>
        <v xml:space="preserve"> </v>
      </c>
      <c r="AT139" s="58" t="str">
        <f>IF(SUM(COUNTIFS('Planificación 2026-1'!F:F,"SUNAMPE",'Planificación 2026-1'!X:X,C139,'Planificación 2026-1'!H:H,"AF"))&gt;0," P01"," ")</f>
        <v xml:space="preserve"> </v>
      </c>
      <c r="AU139" s="58" t="str">
        <f>IF(SUM(COUNTIFS('Planificación 2026-1'!F:F,"SUNAMPE",'Planificación 2026-1'!X:X,C139,'Planificación 2026-1'!H:H,"EN"))&gt;0,"P02"," ")</f>
        <v xml:space="preserve"> </v>
      </c>
      <c r="AV139" s="58" t="str">
        <f>IF(SUM(COUNTIFS('Planificación 2026-1'!F:F,"SUNAMPE",'Planificación 2026-1'!X:X,C139,'Planificación 2026-1'!H:H,"IS"))&gt;0,"P03"," ")</f>
        <v xml:space="preserve"> </v>
      </c>
      <c r="AW139" s="58" t="str">
        <f>IF(SUM(COUNTIFS('Planificación 2026-1'!F:F,"SUNAMPE",'Planificación 2026-1'!X:X,C139,'Planificación 2026-1'!H:H,"PS"))&gt;0,"P04"," ")</f>
        <v xml:space="preserve"> </v>
      </c>
      <c r="AX139" s="58"/>
      <c r="AY139" s="58" t="str">
        <f>IF(SUM(COUNTIFS('Planificación 2026-1'!F:F,"SUNAMPE",'Planificación 2026-1'!X:X,C139,'Planificación 2026-1'!H:H,"IN"))&gt;0,"P06"," ")</f>
        <v xml:space="preserve"> </v>
      </c>
      <c r="AZ139" s="58" t="str">
        <f>IF(SUM(COUNTIFS('Planificación 2026-1'!F:F,"SUNAMPE",'Planificación 2026-1'!X:X,C139,'Planificación 2026-1'!H:H,"CA"))&gt;0,"P07"," ")</f>
        <v xml:space="preserve"> </v>
      </c>
      <c r="BA139" s="58" t="str">
        <f>IF(SUM(COUNTIFS('Planificación 2026-1'!F:F,"SUNAMPE",'Planificación 2026-1'!X:X,C139,'Planificación 2026-1'!H:H,"DE"))&gt;0,"P08"," ")</f>
        <v xml:space="preserve"> </v>
      </c>
      <c r="BB139" s="58" t="str">
        <f>IF(SUM(COUNTIFS('Planificación 2026-1'!F:F,"SUNAMPE",'Planificación 2026-1'!X:X,C139,'Planificación 2026-1'!H:H,"OB"))&gt;0,"P09"," ")</f>
        <v xml:space="preserve"> </v>
      </c>
      <c r="BC139" s="58" t="str">
        <f>IF(SUM(COUNTIFS('Planificación 2026-1'!F:F,"SUNAMPE",'Planificación 2026-1'!X:X,C139,'Planificación 2026-1'!H:H,"MH"))&gt;0,"P31"," ")</f>
        <v xml:space="preserve"> </v>
      </c>
      <c r="BD139" s="58" t="str">
        <f>IF(SUM(COUNTIFS('Planificación 2026-1'!F:F,"SUNAMPE",'Planificación 2026-1'!X:X,C139,'Planificación 2026-1'!H:H,"IC"))&gt;0,"P32"," ")</f>
        <v xml:space="preserve"> </v>
      </c>
      <c r="BE139" s="58" t="str">
        <f>IF(SUM(COUNTIFS('Planificación 2026-1'!F:F,"SUNAMPE",'Planificación 2026-1'!X:X,C139,'Planificación 2026-1'!H:H,"AR"))&gt;0,"P34"," ")</f>
        <v xml:space="preserve"> </v>
      </c>
      <c r="BF139" s="58" t="str">
        <f>IF(SUM(COUNTIFS('Planificación 2026-1'!F:F,"SUNAMPE",'Planificación 2026-1'!X:X,C139,'Planificación 2026-1'!H:H,"T1"))&gt;0,"P35"," ")</f>
        <v xml:space="preserve"> </v>
      </c>
      <c r="BG139" s="58" t="str">
        <f>IF(SUM(COUNTIFS('Planificación 2026-1'!F:F,"SUNAMPE",'Planificación 2026-1'!X:X,C139,'Planificación 2026-1'!H:H,"T3"))&gt;0,"P36"," ")</f>
        <v xml:space="preserve"> </v>
      </c>
      <c r="BH139" s="58" t="str">
        <f>IF(SUM(COUNTIFS('Planificación 2026-1'!F:F,"SUNAMPE",'Planificación 2026-1'!X:X,C139,'Planificación 2026-1'!H:H,"T2"))&gt;0,"P37"," ")</f>
        <v xml:space="preserve"> </v>
      </c>
      <c r="BI139" s="58" t="str">
        <f>IF(SUM(COUNTIFS('Planificación 2026-1'!F:F,"SUNAMPE",'Planificación 2026-1'!X:X,C139,'Planificación 2026-1'!H:H,"AE"))&gt;0,"P38"," ")</f>
        <v xml:space="preserve"> </v>
      </c>
      <c r="BJ139" s="58" t="str">
        <f>IF(SUM(COUNTIFS('Planificación 2026-1'!F:F,"SUNAMPE",'Planificación 2026-1'!X:X,C139,'Planificación 2026-1'!H:H,"T4"))&gt;0,"P55"," ")</f>
        <v xml:space="preserve"> </v>
      </c>
      <c r="BK139" s="58" t="str">
        <f>IF(SUM(COUNTIFS('Planificación 2026-1'!F:F,"HUAURA",'Planificación 2026-1'!X:X,C139,'Planificación 2026-1'!H:H,"AF"))&gt;0," P01"," ")</f>
        <v xml:space="preserve"> </v>
      </c>
      <c r="BL139" s="58" t="str">
        <f>IF(SUM(COUNTIFS('Planificación 2026-1'!F:F,"HUAURA",'Planificación 2026-1'!X:X,C139,'Planificación 2026-1'!H:H,"EN"))&gt;0,"P02"," ")</f>
        <v xml:space="preserve"> </v>
      </c>
      <c r="BM139" s="58" t="str">
        <f>IF(SUM(COUNTIFS('Planificación 2026-1'!F:F,"HUAURA",'Planificación 2026-1'!X:X,C139,'Planificación 2026-1'!H:H,"IS"))&gt;0,"P03"," ")</f>
        <v xml:space="preserve"> </v>
      </c>
      <c r="BN139" s="58" t="str">
        <f>IF(SUM(COUNTIFS('Planificación 2026-1'!F:F,"HUAURA",'Planificación 2026-1'!X:X,C139,'Planificación 2026-1'!H:H,"PS"))&gt;0,"P04"," ")</f>
        <v xml:space="preserve"> </v>
      </c>
      <c r="BO139" s="58"/>
      <c r="BP139" s="58" t="str">
        <f>IF(SUM(COUNTIFS('Planificación 2026-1'!F:F,"HUAURA",'Planificación 2026-1'!X:X,C139,'Planificación 2026-1'!H:H,"IN"))&gt;0,"P06"," ")</f>
        <v xml:space="preserve"> </v>
      </c>
      <c r="BQ139" s="58" t="str">
        <f>IF(SUM(COUNTIFS('Planificación 2026-1'!F:F,"HUAURA",'Planificación 2026-1'!X:X,C139,'Planificación 2026-1'!H:H,"CA"))&gt;0,"P07"," ")</f>
        <v xml:space="preserve"> </v>
      </c>
      <c r="BR139" s="58" t="str">
        <f>IF(SUM(COUNTIFS('Planificación 2026-1'!F:F,"HUAURA",'Planificación 2026-1'!X:X,C139,'Planificación 2026-1'!H:H,"DE"))&gt;0,"P08"," ")</f>
        <v xml:space="preserve"> </v>
      </c>
      <c r="BS139" s="58" t="str">
        <f>IF(SUM(COUNTIFS('Planificación 2026-1'!F:F,"HUAURA",'Planificación 2026-1'!X:X,C139,'Planificación 2026-1'!H:H,"OB"))&gt;0,"P09"," ")</f>
        <v xml:space="preserve"> </v>
      </c>
      <c r="BT139" s="58" t="str">
        <f>IF(SUM(COUNTIFS('Planificación 2026-1'!F:F,"HUAURA",'Planificación 2026-1'!X:X,C139,'Planificación 2026-1'!H:H,"MH"))&gt;0,"P31"," ")</f>
        <v xml:space="preserve"> </v>
      </c>
      <c r="BU139" s="58" t="str">
        <f>IF(SUM(COUNTIFS('Planificación 2026-1'!F:F,"HUAURA",'Planificación 2026-1'!X:X,C139,'Planificación 2026-1'!H:H,"IC"))&gt;0,"P32"," ")</f>
        <v xml:space="preserve"> </v>
      </c>
      <c r="BV139" s="58" t="str">
        <f>IF(SUM(COUNTIFS('Planificación 2026-1'!F:F,"HUAURA",'Planificación 2026-1'!X:X,C139,'Planificación 2026-1'!H:H,"AR"))&gt;0,"P34"," ")</f>
        <v xml:space="preserve"> </v>
      </c>
      <c r="BW139" s="58" t="str">
        <f>IF(SUM(COUNTIFS('Planificación 2026-1'!F:F,"HUAURA",'Planificación 2026-1'!X:X,C139,'Planificación 2026-1'!H:H,"T1"))&gt;0,"P35"," ")</f>
        <v xml:space="preserve"> </v>
      </c>
      <c r="BX139" s="58" t="str">
        <f>IF(SUM(COUNTIFS('Planificación 2026-1'!F:F,"HUAURA",'Planificación 2026-1'!X:X,C139,'Planificación 2026-1'!H:H,"T3"))&gt;0,"P36"," ")</f>
        <v xml:space="preserve"> </v>
      </c>
      <c r="BY139" s="58" t="str">
        <f>IF(SUM(COUNTIFS('Planificación 2026-1'!F:F,"HUAURA",'Planificación 2026-1'!X:X,C139,'Planificación 2026-1'!H:H,"T2"))&gt;0,"P37"," ")</f>
        <v xml:space="preserve"> </v>
      </c>
      <c r="BZ139" s="58" t="str">
        <f>IF(SUM(COUNTIFS('Planificación 2026-1'!F:F,"HUAURA",'Planificación 2026-1'!X:X,C139,'Planificación 2026-1'!H:H,"AE"))&gt;0,"P38"," ")</f>
        <v xml:space="preserve"> </v>
      </c>
      <c r="CA139" s="58" t="str">
        <f>IF(SUM(COUNTIFS('Planificación 2026-1'!F:F,"HUAURA",'Planificación 2026-1'!X:X,C139,'Planificación 2026-1'!H:H,"T4"))&gt;0,"P55"," ")</f>
        <v xml:space="preserve"> </v>
      </c>
      <c r="CB139" s="59">
        <f>SUMIFS('Planificación 2026-1'!S:S,'Planificación 2026-1'!X:X,C139,'Planificación 2026-1'!H:H,"AF",'Planificación 2026-1'!I:I,"&gt;2")</f>
        <v>0</v>
      </c>
      <c r="CC139" s="59">
        <f>SUMIFS('Planificación 2026-1'!S:S,'Planificación 2026-1'!X:X,C139,'Planificación 2026-1'!H:H,"EN",'Planificación 2026-1'!I:I,"&gt;2")</f>
        <v>15</v>
      </c>
      <c r="CD139" s="59">
        <f>SUMIFS('Planificación 2026-1'!S:S,'Planificación 2026-1'!X:X,C139,'Planificación 2026-1'!H:H,"IS",'Planificación 2026-1'!I:I,"&gt;2")</f>
        <v>0</v>
      </c>
      <c r="CE139" s="59">
        <f>SUMIFS('Planificación 2026-1'!S:S,'Planificación 2026-1'!X:X,C139,'Planificación 2026-1'!H:H,"PS",'Planificación 2026-1'!I:I,"&gt;2")</f>
        <v>0</v>
      </c>
      <c r="CF139" s="59">
        <f>SUMIFS('Planificación 2026-1'!S:S,'Planificación 2026-1'!X:X,C139,'Planificación 2026-1'!H:H,"IN",'Planificación 2026-1'!I:I,"&gt;2")</f>
        <v>0</v>
      </c>
      <c r="CG139" s="59">
        <f>SUMIFS('Planificación 2026-1'!S:S,'Planificación 2026-1'!X:X,C139,'Planificación 2026-1'!H:H,"CA",'Planificación 2026-1'!I:I,"&gt;2")</f>
        <v>0</v>
      </c>
      <c r="CH139" s="59">
        <f>SUMIFS('Planificación 2026-1'!S:S,'Planificación 2026-1'!X:X,C139,'Planificación 2026-1'!H:H,"DE",'Planificación 2026-1'!I:I,"&gt;2")</f>
        <v>0</v>
      </c>
      <c r="CI139" s="59">
        <f>SUMIFS('Planificación 2026-1'!S:S,'Planificación 2026-1'!X:X,C139,'Planificación 2026-1'!H:H,"OB",'Planificación 2026-1'!I:I,"&gt;2")</f>
        <v>0</v>
      </c>
      <c r="CJ139" s="59">
        <f>SUMIFS('Planificación 2026-1'!S:S,'Planificación 2026-1'!X:X,C139,'Planificación 2026-1'!H:H,"MH",'Planificación 2026-1'!I:I,"&gt;2")</f>
        <v>0</v>
      </c>
      <c r="CK139" s="59">
        <f>SUMIFS('Planificación 2026-1'!S:S,'Planificación 2026-1'!X:X,C139,'Planificación 2026-1'!H:H,"IC",'Planificación 2026-1'!I:I,"&gt;2")</f>
        <v>0</v>
      </c>
      <c r="CL139" s="59">
        <f>SUMIFS('Planificación 2026-1'!S:S,'Planificación 2026-1'!X:X,C139,'Planificación 2026-1'!H:H,"AR",'Planificación 2026-1'!I:I,"&gt;2")</f>
        <v>0</v>
      </c>
      <c r="CM139" s="59">
        <f>SUMIFS('Planificación 2026-1'!S:S,'Planificación 2026-1'!X:X,C139,'Planificación 2026-1'!H:H,"AE",'Planificación 2026-1'!I:I,"&gt;2")</f>
        <v>0</v>
      </c>
      <c r="CN139" s="59">
        <f>SUMIFS('Planificación 2026-1'!S:S,'Planificación 2026-1'!X:X,C139,'Planificación 2026-1'!H:H,"T1",'Planificación 2026-1'!I:I,"&gt;2")</f>
        <v>0</v>
      </c>
      <c r="CO139" s="59">
        <f>SUMIFS('Planificación 2026-1'!S:S,'Planificación 2026-1'!X:X,C139,'Planificación 2026-1'!H:H,"T3",'Planificación 2026-1'!I:I,"&gt;2")</f>
        <v>0</v>
      </c>
      <c r="CP139" s="59">
        <f>SUMIFS('Planificación 2026-1'!S:S,'Planificación 2026-1'!X:X,C139,'Planificación 2026-1'!H:H,"T2",'Planificación 2026-1'!I:I,"&gt;2")</f>
        <v>0</v>
      </c>
      <c r="CQ139" s="59">
        <f>SUMIFS('Planificación 2026-1'!S:S,'Planificación 2026-1'!X:X,C139,'Planificación 2026-1'!H:H,"T4",'Planificación 2026-1'!I:I,"&gt;2")</f>
        <v>0</v>
      </c>
      <c r="CR139" s="59">
        <f>SUMIFS('Planificación 2026-1'!S:S,'Planificación 2026-1'!X:X,C139,'Planificación 2026-1'!H:H,"AF",'Planificación 2026-1'!I:I,"&lt;3")</f>
        <v>0</v>
      </c>
      <c r="CS139" s="59">
        <f>SUMIFS('Planificación 2026-1'!S:S,'Planificación 2026-1'!X:X,C139,'Planificación 2026-1'!H:H,"EN",'Planificación 2026-1'!I:I,"&lt;3")</f>
        <v>0</v>
      </c>
      <c r="CT139" s="59">
        <f>SUMIFS('Planificación 2026-1'!S:S,'Planificación 2026-1'!X:X,C139,'Planificación 2026-1'!H:H,"IS",'Planificación 2026-1'!I:I,"&lt;3")</f>
        <v>0</v>
      </c>
      <c r="CU139" s="59">
        <f>SUMIFS('Planificación 2026-1'!S:S,'Planificación 2026-1'!X:X,C139,'Planificación 2026-1'!H:H,"PS",'Planificación 2026-1'!I:I,"&lt;3")</f>
        <v>0</v>
      </c>
      <c r="CV139" s="59">
        <f>SUMIFS('Planificación 2026-1'!S:S,'Planificación 2026-1'!X:X,C139,'Planificación 2026-1'!H:H,"IN",'Planificación 2026-1'!I:I,"&lt;3")</f>
        <v>0</v>
      </c>
      <c r="CW139" s="59">
        <f>SUMIFS('Planificación 2026-1'!S:S,'Planificación 2026-1'!X:X,C139,'Planificación 2026-1'!H:H,"CA",'Planificación 2026-1'!I:I,"&lt;3")</f>
        <v>0</v>
      </c>
      <c r="CX139" s="59">
        <f>SUMIFS('Planificación 2026-1'!S:S,'Planificación 2026-1'!X:X,C139,'Planificación 2026-1'!H:H,"DE",'Planificación 2026-1'!I:I,"&lt;3")</f>
        <v>0</v>
      </c>
      <c r="CY139" s="59">
        <f>SUMIFS('Planificación 2026-1'!S:S,'Planificación 2026-1'!X:X,C139,'Planificación 2026-1'!H:H,"OB",'Planificación 2026-1'!I:I,"&lt;3")</f>
        <v>0</v>
      </c>
      <c r="CZ139" s="59">
        <f>SUMIFS('Planificación 2026-1'!S:S,'Planificación 2026-1'!X:X,C139,'Planificación 2026-1'!H:H,"MH",'Planificación 2026-1'!I:I,"&lt;3")</f>
        <v>0</v>
      </c>
      <c r="DA139" s="59">
        <f>SUMIFS('Planificación 2026-1'!S:S,'Planificación 2026-1'!X:X,C139,'Planificación 2026-1'!H:H,"IC",'Planificación 2026-1'!I:I,"&lt;3")</f>
        <v>0</v>
      </c>
      <c r="DB139" s="59">
        <f>SUMIFS('Planificación 2026-1'!S:S,'Planificación 2026-1'!X:X,C139,'Planificación 2026-1'!H:H,"AR",'Planificación 2026-1'!I:I,"&lt;3")</f>
        <v>0</v>
      </c>
      <c r="DC139" s="59">
        <f>SUMIFS('Planificación 2026-1'!S:S,'Planificación 2026-1'!X:X,C139,'Planificación 2026-1'!H:H,"AE",'Planificación 2026-1'!I:I,"&lt;3")</f>
        <v>0</v>
      </c>
      <c r="DD139" s="59">
        <f>SUMIFS('Planificación 2026-1'!S:S,'Planificación 2026-1'!X:X,C139,'Planificación 2026-1'!H:H,"T1",'Planificación 2026-1'!I:I,"&lt;3")</f>
        <v>0</v>
      </c>
      <c r="DE139" s="59">
        <f>SUMIFS('Planificación 2026-1'!S:S,'Planificación 2026-1'!X:X,C139,'Planificación 2026-1'!H:H,"T3",'Planificación 2026-1'!I:I,"&lt;3")</f>
        <v>0</v>
      </c>
      <c r="DF139" s="59">
        <f>SUMIFS('Planificación 2026-1'!S:S,'Planificación 2026-1'!X:X,C139,'Planificación 2026-1'!H:H,"T2",'Planificación 2026-1'!I:I,"&lt;3")</f>
        <v>0</v>
      </c>
      <c r="DG139" s="59">
        <f>SUMIFS('Planificación 2026-1'!S:S,'Planificación 2026-1'!X:X,C139,'Planificación 2026-1'!H:H,"T4",'Planificación 2026-1'!I:I,"&lt;3")</f>
        <v>0</v>
      </c>
      <c r="DH139" s="58" t="str">
        <f t="shared" si="41"/>
        <v>P02</v>
      </c>
      <c r="DI139" s="27">
        <f>IF(C139="","",SUMIFS('Planificación 2026-1'!S:S,'Planificación 2026-1'!X:X,C139,'Planificación 2026-1'!F:F,"PRINCIPAL",'Planificación 2026-1'!Y:Y,"VIRTUAL"))</f>
        <v>12</v>
      </c>
      <c r="DJ139" s="27">
        <f>IF(C139="","",SUMIFS('Planificación 2026-1'!S:S,'Planificación 2026-1'!X:X,C139,'Planificación 2026-1'!F:F,"PRINCIPAL",'Planificación 2026-1'!Y:Y,"PRESENCIAL"))</f>
        <v>0</v>
      </c>
      <c r="DK139" s="27">
        <f>IF(C139="","",SUMIFS('Planificación 2026-1'!S:S,'Planificación 2026-1'!X:X,C139,'Planificación 2026-1'!F:F,"PRINCIPAL",'Planificación 2026-1'!Y:Y,"HIBRIDO PRESENCIAL"))</f>
        <v>0</v>
      </c>
      <c r="DL139" s="58" t="str">
        <f t="shared" si="42"/>
        <v>P02</v>
      </c>
      <c r="DM139" s="58">
        <f>IF(C139="","",SUMIFS('Planificación 2026-1'!S:S,'Planificación 2026-1'!X:X,C139,'Planificación 2026-1'!F:F,"FILIAL",'Planificación 2026-1'!Y:Y,"VIRTUAL"))</f>
        <v>3</v>
      </c>
      <c r="DN139" s="60">
        <f>IF(C139="","",SUMIFS('Planificación 2026-1'!S:S,'Planificación 2026-1'!X:X,C139,'Planificación 2026-1'!F:F,"FILIAL",'Planificación 2026-1'!Y:Y,"PRESENCIAL"))</f>
        <v>0</v>
      </c>
      <c r="DO139" s="29">
        <f>IF(C139="","",SUMIFS('Planificación 2026-1'!S:S,'Planificación 2026-1'!X:X,C139,'Planificación 2026-1'!F:F,"FILIAL",'Planificación 2026-1'!Y:Y,"HIBRIDO PRESENCIAL"))</f>
        <v>0</v>
      </c>
      <c r="DP139" s="61" t="str">
        <f t="shared" si="43"/>
        <v/>
      </c>
      <c r="DQ139" s="58">
        <f>IF(C139="","",SUMIFS('Planificación 2026-1'!S:S,'Planificación 2026-1'!X:X,C139,'Planificación 2026-1'!F:F,"SUNAMPE",'Planificación 2026-1'!Y:Y,"VIRTUAL"))</f>
        <v>0</v>
      </c>
      <c r="DR139" s="29">
        <f>IF(C139="","",SUMIFS('Planificación 2026-1'!S:S,'Planificación 2026-1'!X:X,C139,'Planificación 2026-1'!F:F,"SUNAMPE",'Planificación 2026-1'!Y:Y,"PRESENCIAL"))</f>
        <v>0</v>
      </c>
      <c r="DS139" s="61" t="str">
        <f t="shared" si="44"/>
        <v/>
      </c>
      <c r="DT139" s="58">
        <f>IF(C139="","",SUMIFS('Planificación 2026-1'!S:S,'Planificación 2026-1'!X:X,C139,'Planificación 2026-1'!F:F,"HUAURA",'Planificación 2026-1'!Y:Y,"VIRTUAL"))</f>
        <v>0</v>
      </c>
      <c r="DU139" s="29">
        <f>IF(C139="","",SUMIFS('Planificación 2026-1'!S:S,'Planificación 2026-1'!X:X,C139,'Planificación 2026-1'!F:F,"HUAURA",'Planificación 2026-1'!Y:Y,"PRESENCIAL"))</f>
        <v>0</v>
      </c>
      <c r="DV139" s="32">
        <f>SUMIFS('Planificación 2026-1'!S:S,'Planificación 2026-1'!X:X,C139,'Planificación 2026-1'!F:F,"PRINCIPAL",'Planificación 2026-1'!Y:Y,"VIRTUAL",'Planificación 2026-1'!I:I,"&gt;2")</f>
        <v>12</v>
      </c>
      <c r="DW139" s="32">
        <f>SUMIFS('Planificación 2026-1'!S:S,'Planificación 2026-1'!X:X,C139,'Planificación 2026-1'!F:F,"PRINCIPAL",'Planificación 2026-1'!Y:Y,"&lt;&gt;VIRTUAL",'Planificación 2026-1'!I:I,"&gt;2")</f>
        <v>0</v>
      </c>
      <c r="DX139" s="32">
        <f>SUMIFS('Planificación 2026-1'!S:S,'Planificación 2026-1'!X:X,C139,'Planificación 2026-1'!F:F,"SUNAMPE",'Planificación 2026-1'!Y:Y,"VIRTUAL",'Planificación 2026-1'!I:I,"&gt;2")</f>
        <v>0</v>
      </c>
      <c r="DY139" s="32">
        <f>SUMIFS('Planificación 2026-1'!S:S,'Planificación 2026-1'!X:X,C139,'Planificación 2026-1'!F:F,"SUNAMPE",'Planificación 2026-1'!Y:Y,"&lt;&gt;VIRTUAL",'Planificación 2026-1'!I:I,"&gt;2")</f>
        <v>0</v>
      </c>
      <c r="DZ139" s="32">
        <f>SUMIFS('Planificación 2026-1'!S:S,'Planificación 2026-1'!X:X,C139,'Planificación 2026-1'!F:F,"FILIAL",'Planificación 2026-1'!Y:Y,"VIRTUAL",'Planificación 2026-1'!I:I,"&gt;2")</f>
        <v>3</v>
      </c>
      <c r="EA139" s="32">
        <f>SUMIFS('Planificación 2026-1'!S:S,'Planificación 2026-1'!X:X,C139,'Planificación 2026-1'!F:F,"FILIAL",'Planificación 2026-1'!Y:Y,"&lt;&gt;VIRTUAL",'Planificación 2026-1'!I:I,"&gt;2")</f>
        <v>0</v>
      </c>
      <c r="EB139" s="32">
        <f>SUMIFS('Planificación 2026-1'!S:S,'Planificación 2026-1'!X:X,C139,'Planificación 2026-1'!F:F,"PORUMA",'Planificación 2026-1'!Y:Y,"VIRTUAL",'Planificación 2026-1'!I:I,"&gt;2")</f>
        <v>0</v>
      </c>
      <c r="EC139" s="32">
        <f>SUMIFS('Planificación 2026-1'!S:S,'Planificación 2026-1'!X:X,C139,'Planificación 2026-1'!F:F,"PORUMA",'Planificación 2026-1'!Y:Y,"&lt;&gt;VIRTUAL",'Planificación 2026-1'!I:I,"&gt;2")</f>
        <v>0</v>
      </c>
      <c r="ED139" s="32">
        <f>SUMIFS('Planificación 2026-1'!S:S,'Planificación 2026-1'!X:X,C139,'Planificación 2026-1'!F:F,"HUAURA",'Planificación 2026-1'!Y:Y,"VIRTUAL",'Planificación 2026-1'!I:I,"&gt;2")</f>
        <v>0</v>
      </c>
      <c r="EE139" s="32">
        <f>SUMIFS('Planificación 2026-1'!S:S,'Planificación 2026-1'!X:X,C139,'Planificación 2026-1'!F:F,"HUAURA",'Planificación 2026-1'!Y:Y,"&lt;&gt;VIRTUAL",'Planificación 2026-1'!I:I,"&gt;2")</f>
        <v>0</v>
      </c>
      <c r="EF139" s="32">
        <f>SUMIFS('Planificación 2026-1'!S:S,'Planificación 2026-1'!X:X,C139,'Planificación 2026-1'!F:F,"PRINCIPAL",'Planificación 2026-1'!Y:Y,"VIRTUAL",'Planificación 2026-1'!I:I,"&lt;3")</f>
        <v>0</v>
      </c>
      <c r="EG139" s="32">
        <f>SUMIFS('Planificación 2026-1'!S:S,'Planificación 2026-1'!X:X,C139,'Planificación 2026-1'!F:F,"PRINCIPAL",'Planificación 2026-1'!Y:Y,"&lt;&gt;VIRTUAL",'Planificación 2026-1'!I:I,"&lt;3")</f>
        <v>0</v>
      </c>
      <c r="EH139" s="32">
        <f>SUMIFS('Planificación 2026-1'!S:S,'Planificación 2026-1'!X:X,C139,'Planificación 2026-1'!F:F,"SUNAMPE",'Planificación 2026-1'!Y:Y,"VIRTUAL",'Planificación 2026-1'!I:I,"&lt;3")</f>
        <v>0</v>
      </c>
      <c r="EI139" s="32">
        <f>SUMIFS('Planificación 2026-1'!S:S,'Planificación 2026-1'!X:X,C139,'Planificación 2026-1'!F:F,"SUNAMPE",'Planificación 2026-1'!Y:Y,"&lt;&gt;VIRTUAL",'Planificación 2026-1'!I:I,"&lt;3")</f>
        <v>0</v>
      </c>
      <c r="EJ139" s="32">
        <f>SUMIFS('Planificación 2026-1'!S:S,'Planificación 2026-1'!X:X,C139,'Planificación 2026-1'!F:F,"FILIAL",'Planificación 2026-1'!Y:Y,"VIRTUAL",'Planificación 2026-1'!I:I,"&lt;3")</f>
        <v>0</v>
      </c>
      <c r="EK139" s="32">
        <f>SUMIFS('Planificación 2026-1'!S:S,'Planificación 2026-1'!X:X,C139,'Planificación 2026-1'!F:F,"FILIAL",'Planificación 2026-1'!Y:Y,"&lt;&gt;VIRTUAL",'Planificación 2026-1'!I:I,"&lt;3")</f>
        <v>0</v>
      </c>
      <c r="EL139" s="32">
        <f>SUMIFS('Planificación 2026-1'!S:S,'Planificación 2026-1'!X:X,C139,'Planificación 2026-1'!F:F,"PORUMA",'Planificación 2026-1'!Y:Y,"VIRTUAL",'Planificación 2026-1'!I:I,"&lt;3")</f>
        <v>0</v>
      </c>
      <c r="EM139" s="32">
        <f>SUMIFS('Planificación 2026-1'!S:S,'Planificación 2026-1'!X:X,C139,'Planificación 2026-1'!F:F,"PORUMA",'Planificación 2026-1'!Y:Y,"&lt;&gt;VIRTUAL",'Planificación 2026-1'!I:I,"&lt;3")</f>
        <v>0</v>
      </c>
      <c r="EN139" s="32">
        <f>SUMIFS('Planificación 2026-1'!S:S,'Planificación 2026-1'!X:X,C139,'Planificación 2026-1'!F:F,"HUAURA",'Planificación 2026-1'!Y:Y,"VIRTUAL",'Planificación 2026-1'!I:I,"&lt;3")</f>
        <v>0</v>
      </c>
      <c r="EO139" s="32">
        <f>SUMIFS('Planificación 2026-1'!S:S,'Planificación 2026-1'!X:X,C139,'Planificación 2026-1'!F:F,"HUAURA",'Planificación 2026-1'!Y:Y,"&lt;&gt;VIRTUAL",'Planificación 2026-1'!I:I,"&lt;3")</f>
        <v>0</v>
      </c>
      <c r="EP139" s="32">
        <f t="shared" si="32"/>
        <v>3</v>
      </c>
      <c r="EQ139" s="32">
        <f t="shared" si="36"/>
        <v>0</v>
      </c>
      <c r="ER139" s="32">
        <f t="shared" si="37"/>
        <v>0</v>
      </c>
      <c r="ES139" s="32">
        <f t="shared" si="38"/>
        <v>12</v>
      </c>
      <c r="ET139" s="32">
        <f t="shared" si="39"/>
        <v>0</v>
      </c>
      <c r="EU139" s="32">
        <f t="shared" si="40"/>
        <v>15</v>
      </c>
      <c r="EV139" s="32" t="b">
        <f>EXACT(EU139,E139)</f>
        <v>1</v>
      </c>
      <c r="EW139" s="32"/>
      <c r="EX139" s="32">
        <f t="shared" si="33"/>
        <v>15</v>
      </c>
      <c r="EY139" s="32">
        <f t="shared" si="34"/>
        <v>0</v>
      </c>
      <c r="EZ139" s="32" t="b">
        <f>EXACT(SUM(EX139:EY139),E139)</f>
        <v>1</v>
      </c>
      <c r="FA139" s="32" t="str">
        <f t="shared" si="35"/>
        <v/>
      </c>
      <c r="FB139" s="32" t="str">
        <f t="shared" si="45"/>
        <v>VIRTUAL</v>
      </c>
    </row>
    <row r="140" spans="1:158">
      <c r="A140" s="33"/>
      <c r="B140" s="65">
        <v>137</v>
      </c>
      <c r="C140" s="32" t="s">
        <v>344</v>
      </c>
      <c r="D140" s="429">
        <v>21815632</v>
      </c>
      <c r="E140" s="62">
        <f>SUMIF('Planificación 2026-1'!X:X,C140,'Planificación 2026-1'!S:S)</f>
        <v>31</v>
      </c>
      <c r="F140" s="63" t="s">
        <v>199</v>
      </c>
      <c r="G140" s="454" t="s">
        <v>200</v>
      </c>
      <c r="H140" s="64" t="s">
        <v>181</v>
      </c>
      <c r="I140" s="64" t="s">
        <v>150</v>
      </c>
      <c r="J140" s="32" t="s">
        <v>181</v>
      </c>
      <c r="K140" s="32" t="s">
        <v>150</v>
      </c>
      <c r="L140" s="57" t="str">
        <f>IF(SUM(COUNTIFS('Planificación 2026-1'!F:F,"PRINCIPAL",'Planificación 2026-1'!X:X,C140,'Planificación 2026-1'!H:H,"AF"))&gt;0,"P01"," ")</f>
        <v xml:space="preserve"> </v>
      </c>
      <c r="M140" s="58" t="str">
        <f>IF(SUM(COUNTIFS('Planificación 2026-1'!F:F,"PRINCIPAL",'Planificación 2026-1'!X:X,C140,'Planificación 2026-1'!H:H,"EN"))&gt;0,"P02"," ")</f>
        <v>P02</v>
      </c>
      <c r="N140" s="58" t="str">
        <f>IF(SUM(COUNTIFS('Planificación 2026-1'!F:F,"PRINCIPAL",'Planificación 2026-1'!X:X,C140,'Planificación 2026-1'!H:H,"IS"))&gt;0,"P03"," ")</f>
        <v xml:space="preserve"> </v>
      </c>
      <c r="O140" s="58" t="str">
        <f>IF(SUM(COUNTIFS('Planificación 2026-1'!F:F,"PRINCIPAL",'Planificación 2026-1'!X:X,C140,'Planificación 2026-1'!H:H,"PS"))&gt;0,"P04"," ")</f>
        <v xml:space="preserve"> </v>
      </c>
      <c r="P140" s="58"/>
      <c r="Q140" s="58" t="str">
        <f>IF(SUM(COUNTIFS('Planificación 2026-1'!F:F,"PRINCIPAL",'Planificación 2026-1'!X:X,C140,'Planificación 2026-1'!H:H,"IN"))&gt;0,"P06"," ")</f>
        <v xml:space="preserve"> </v>
      </c>
      <c r="R140" s="58" t="str">
        <f>IF(SUM(COUNTIFS('Planificación 2026-1'!F:F,"PRINCIPAL",'Planificación 2026-1'!X:X,C140,'Planificación 2026-1'!H:H,"CA"))&gt;0,"P07"," ")</f>
        <v xml:space="preserve"> </v>
      </c>
      <c r="S140" s="58" t="str">
        <f>IF(SUM(COUNTIFS('Planificación 2026-1'!F:F,"PRINCIPAL",'Planificación 2026-1'!X:X,C140,'Planificación 2026-1'!H:H,"DE"))&gt;0,"P08"," ")</f>
        <v xml:space="preserve"> </v>
      </c>
      <c r="T140" s="58" t="str">
        <f>IF(SUM(COUNTIFS('Planificación 2026-1'!F:F,"PRINCIPAL",'Planificación 2026-1'!X:X,C140,'Planificación 2026-1'!H:H,"OB"))&gt;0,"P09"," ")</f>
        <v xml:space="preserve"> </v>
      </c>
      <c r="U140" s="58" t="str">
        <f>IF(SUM(COUNTIFS('Planificación 2026-1'!F:F,"PRINCIPAL",'Planificación 2026-1'!X:X,C140,'Planificación 2026-1'!H:H,"MH"))&gt;0,"P31"," ")</f>
        <v xml:space="preserve"> </v>
      </c>
      <c r="V140" s="58" t="str">
        <f>IF(SUM(COUNTIFS('Planificación 2026-1'!F:F,"PRINCIPAL",'Planificación 2026-1'!X:X,C140,'Planificación 2026-1'!H:H,"IC"))&gt;0,"P32"," ")</f>
        <v xml:space="preserve"> </v>
      </c>
      <c r="W140" s="58" t="str">
        <f>IF(SUM(COUNTIFS('Planificación 2026-1'!F:F,"PRINCIPAL",'Planificación 2026-1'!X:X,C140,'Planificación 2026-1'!H:H,"AR"))&gt;0,"P34"," ")</f>
        <v xml:space="preserve"> </v>
      </c>
      <c r="X140" s="58" t="str">
        <f>IF(SUM(COUNTIFS('Planificación 2026-1'!F:F,"PRINCIPAL",'Planificación 2026-1'!X:X,C140,'Planificación 2026-1'!H:H,"T1"))&gt;0,"P35"," ")</f>
        <v xml:space="preserve"> </v>
      </c>
      <c r="Y140" s="58" t="str">
        <f>IF(SUM(COUNTIFS('Planificación 2026-1'!F:F,"PRINCIPAL",'Planificación 2026-1'!X:X,C140,'Planificación 2026-1'!H:H,"T3"))&gt;0,"P36"," ")</f>
        <v xml:space="preserve"> </v>
      </c>
      <c r="Z140" s="58" t="str">
        <f>IF(SUM(COUNTIFS('Planificación 2026-1'!F:F,"PRINCIPAL",'Planificación 2026-1'!X:X,C140,'Planificación 2026-1'!H:H,"T2"))&gt;0,"P37"," ")</f>
        <v xml:space="preserve"> </v>
      </c>
      <c r="AA140" s="58" t="str">
        <f>IF(SUM(COUNTIFS('Planificación 2026-1'!F:F,"PRINCIPAL",'Planificación 2026-1'!X:X,C140,'Planificación 2026-1'!H:H,"AE"))&gt;0,"P38"," ")</f>
        <v xml:space="preserve"> </v>
      </c>
      <c r="AB140" s="58" t="str">
        <f>IF(SUM(COUNTIFS('Planificación 2026-1'!F:F,"PRINCIPAL",'Planificación 2026-1'!X:X,C140,'Planificación 2026-1'!H:H,"T4"))&gt;0,"P55"," ")</f>
        <v xml:space="preserve"> </v>
      </c>
      <c r="AC140" s="58" t="str">
        <f>IF(SUM(COUNTIFS('Planificación 2026-1'!F:F,"FILIAL",'Planificación 2026-1'!X:X,C140,'Planificación 2026-1'!H:H,"AF"))&gt;0," P01"," ")</f>
        <v xml:space="preserve"> </v>
      </c>
      <c r="AD140" s="58" t="str">
        <f>IF(SUM(COUNTIFS('Planificación 2026-1'!F:F,"FILIAL",'Planificación 2026-1'!X:X,C140,'Planificación 2026-1'!H:H,"EN"))&gt;0,"P02"," ")</f>
        <v xml:space="preserve"> </v>
      </c>
      <c r="AE140" s="58" t="str">
        <f>IF(SUM(COUNTIFS('Planificación 2026-1'!F:F,"FILIAL",'Planificación 2026-1'!X:X,C140,'Planificación 2026-1'!H:H,"IS"))&gt;0,"P03"," ")</f>
        <v xml:space="preserve"> </v>
      </c>
      <c r="AF140" s="58" t="str">
        <f>IF(SUM(COUNTIFS('Planificación 2026-1'!F:F,"FILIAL",'Planificación 2026-1'!X:X,C140,'Planificación 2026-1'!H:H,"PS"))&gt;0,"P04"," ")</f>
        <v xml:space="preserve"> </v>
      </c>
      <c r="AG140" s="58"/>
      <c r="AH140" s="58" t="str">
        <f>IF(SUM(COUNTIFS('Planificación 2026-1'!F:F,"FILIAL",'Planificación 2026-1'!X:X,C140,'Planificación 2026-1'!H:H,"IN"))&gt;0,"P06"," ")</f>
        <v xml:space="preserve"> </v>
      </c>
      <c r="AI140" s="58" t="str">
        <f>IF(SUM(COUNTIFS('Planificación 2026-1'!F:F,"FILIAL",'Planificación 2026-1'!X:X,C140,'Planificación 2026-1'!H:H,"CA"))&gt;0,"P07"," ")</f>
        <v xml:space="preserve"> </v>
      </c>
      <c r="AJ140" s="58" t="str">
        <f>IF(SUM(COUNTIFS('Planificación 2026-1'!F:F,"FILIAL",'Planificación 2026-1'!X:X,C140,'Planificación 2026-1'!H:H,"DE"))&gt;0,"P08"," ")</f>
        <v xml:space="preserve"> </v>
      </c>
      <c r="AK140" s="58" t="str">
        <f>IF(SUM(COUNTIFS('Planificación 2026-1'!F:F,"FILIAL",'Planificación 2026-1'!X:X,C140,'Planificación 2026-1'!H:H,"OB"))&gt;0,"P09"," ")</f>
        <v xml:space="preserve"> </v>
      </c>
      <c r="AL140" s="58" t="str">
        <f>IF(SUM(COUNTIFS('Planificación 2026-1'!F:F,"FILIAL",'Planificación 2026-1'!X:X,C140,'Planificación 2026-1'!H:H,"MH"))&gt;0,"P31"," ")</f>
        <v xml:space="preserve"> </v>
      </c>
      <c r="AM140" s="58" t="str">
        <f>IF(SUM(COUNTIFS('Planificación 2026-1'!F:F,"FILIAL",'Planificación 2026-1'!X:X,C140,'Planificación 2026-1'!H:H,"IC"))&gt;0,"P32"," ")</f>
        <v xml:space="preserve"> </v>
      </c>
      <c r="AN140" s="58" t="str">
        <f>IF(SUM(COUNTIFS('Planificación 2026-1'!F:F,"FILIAL",'Planificación 2026-1'!X:X,C140,'Planificación 2026-1'!H:H,"AR"))&gt;0,"P34"," ")</f>
        <v xml:space="preserve"> </v>
      </c>
      <c r="AO140" s="58" t="str">
        <f>IF(SUM(COUNTIFS('Planificación 2026-1'!F:F,"FILIAL",'Planificación 2026-1'!X:X,C140,'Planificación 2026-1'!H:H,"T1"))&gt;0,"P35"," ")</f>
        <v xml:space="preserve"> </v>
      </c>
      <c r="AP140" s="58" t="str">
        <f>IF(SUM(COUNTIFS('Planificación 2026-1'!F:F,"FILIAL",'Planificación 2026-1'!X:X,C140,'Planificación 2026-1'!H:H,"T3"))&gt;0,"P36"," ")</f>
        <v xml:space="preserve"> </v>
      </c>
      <c r="AQ140" s="58" t="str">
        <f>IF(SUM(COUNTIFS('Planificación 2026-1'!F:F,"FILIAL",'Planificación 2026-1'!X:X,C140,'Planificación 2026-1'!H:H,"T2"))&gt;0,"P37"," ")</f>
        <v xml:space="preserve"> </v>
      </c>
      <c r="AR140" s="58" t="str">
        <f>IF(SUM(COUNTIFS('Planificación 2026-1'!F:F,"FILIAL",'Planificación 2026-1'!X:X,C140,'Planificación 2026-1'!H:H,"AE"))&gt;0,"P38"," ")</f>
        <v xml:space="preserve"> </v>
      </c>
      <c r="AS140" s="58" t="str">
        <f>IF(SUM(COUNTIFS('Planificación 2026-1'!F:F,"FILIAL",'Planificación 2026-1'!X:X,C140,'Planificación 2026-1'!H:H,"T4"))&gt;0,"P55"," ")</f>
        <v xml:space="preserve"> </v>
      </c>
      <c r="AT140" s="58" t="str">
        <f>IF(SUM(COUNTIFS('Planificación 2026-1'!F:F,"SUNAMPE",'Planificación 2026-1'!X:X,C140,'Planificación 2026-1'!H:H,"AF"))&gt;0," P01"," ")</f>
        <v xml:space="preserve"> </v>
      </c>
      <c r="AU140" s="58" t="str">
        <f>IF(SUM(COUNTIFS('Planificación 2026-1'!F:F,"SUNAMPE",'Planificación 2026-1'!X:X,C140,'Planificación 2026-1'!H:H,"EN"))&gt;0,"P02"," ")</f>
        <v xml:space="preserve"> </v>
      </c>
      <c r="AV140" s="58" t="str">
        <f>IF(SUM(COUNTIFS('Planificación 2026-1'!F:F,"SUNAMPE",'Planificación 2026-1'!X:X,C140,'Planificación 2026-1'!H:H,"IS"))&gt;0,"P03"," ")</f>
        <v xml:space="preserve"> </v>
      </c>
      <c r="AW140" s="58" t="str">
        <f>IF(SUM(COUNTIFS('Planificación 2026-1'!F:F,"SUNAMPE",'Planificación 2026-1'!X:X,C140,'Planificación 2026-1'!H:H,"PS"))&gt;0,"P04"," ")</f>
        <v xml:space="preserve"> </v>
      </c>
      <c r="AX140" s="58"/>
      <c r="AY140" s="58" t="str">
        <f>IF(SUM(COUNTIFS('Planificación 2026-1'!F:F,"SUNAMPE",'Planificación 2026-1'!X:X,C140,'Planificación 2026-1'!H:H,"IN"))&gt;0,"P06"," ")</f>
        <v xml:space="preserve"> </v>
      </c>
      <c r="AZ140" s="58" t="str">
        <f>IF(SUM(COUNTIFS('Planificación 2026-1'!F:F,"SUNAMPE",'Planificación 2026-1'!X:X,C140,'Planificación 2026-1'!H:H,"CA"))&gt;0,"P07"," ")</f>
        <v xml:space="preserve"> </v>
      </c>
      <c r="BA140" s="58" t="str">
        <f>IF(SUM(COUNTIFS('Planificación 2026-1'!F:F,"SUNAMPE",'Planificación 2026-1'!X:X,C140,'Planificación 2026-1'!H:H,"DE"))&gt;0,"P08"," ")</f>
        <v xml:space="preserve"> </v>
      </c>
      <c r="BB140" s="58" t="str">
        <f>IF(SUM(COUNTIFS('Planificación 2026-1'!F:F,"SUNAMPE",'Planificación 2026-1'!X:X,C140,'Planificación 2026-1'!H:H,"OB"))&gt;0,"P09"," ")</f>
        <v xml:space="preserve"> </v>
      </c>
      <c r="BC140" s="58" t="str">
        <f>IF(SUM(COUNTIFS('Planificación 2026-1'!F:F,"SUNAMPE",'Planificación 2026-1'!X:X,C140,'Planificación 2026-1'!H:H,"MH"))&gt;0,"P31"," ")</f>
        <v xml:space="preserve"> </v>
      </c>
      <c r="BD140" s="58" t="str">
        <f>IF(SUM(COUNTIFS('Planificación 2026-1'!F:F,"SUNAMPE",'Planificación 2026-1'!X:X,C140,'Planificación 2026-1'!H:H,"IC"))&gt;0,"P32"," ")</f>
        <v xml:space="preserve"> </v>
      </c>
      <c r="BE140" s="58" t="str">
        <f>IF(SUM(COUNTIFS('Planificación 2026-1'!F:F,"SUNAMPE",'Planificación 2026-1'!X:X,C140,'Planificación 2026-1'!H:H,"AR"))&gt;0,"P34"," ")</f>
        <v xml:space="preserve"> </v>
      </c>
      <c r="BF140" s="58" t="str">
        <f>IF(SUM(COUNTIFS('Planificación 2026-1'!F:F,"SUNAMPE",'Planificación 2026-1'!X:X,C140,'Planificación 2026-1'!H:H,"T1"))&gt;0,"P35"," ")</f>
        <v xml:space="preserve"> </v>
      </c>
      <c r="BG140" s="58" t="str">
        <f>IF(SUM(COUNTIFS('Planificación 2026-1'!F:F,"SUNAMPE",'Planificación 2026-1'!X:X,C140,'Planificación 2026-1'!H:H,"T3"))&gt;0,"P36"," ")</f>
        <v xml:space="preserve"> </v>
      </c>
      <c r="BH140" s="58" t="str">
        <f>IF(SUM(COUNTIFS('Planificación 2026-1'!F:F,"SUNAMPE",'Planificación 2026-1'!X:X,C140,'Planificación 2026-1'!H:H,"T2"))&gt;0,"P37"," ")</f>
        <v xml:space="preserve"> </v>
      </c>
      <c r="BI140" s="58" t="str">
        <f>IF(SUM(COUNTIFS('Planificación 2026-1'!F:F,"SUNAMPE",'Planificación 2026-1'!X:X,C140,'Planificación 2026-1'!H:H,"AE"))&gt;0,"P38"," ")</f>
        <v xml:space="preserve"> </v>
      </c>
      <c r="BJ140" s="58" t="str">
        <f>IF(SUM(COUNTIFS('Planificación 2026-1'!F:F,"SUNAMPE",'Planificación 2026-1'!X:X,C140,'Planificación 2026-1'!H:H,"T4"))&gt;0,"P55"," ")</f>
        <v xml:space="preserve"> </v>
      </c>
      <c r="BK140" s="58" t="str">
        <f>IF(SUM(COUNTIFS('Planificación 2026-1'!F:F,"HUAURA",'Planificación 2026-1'!X:X,C140,'Planificación 2026-1'!H:H,"AF"))&gt;0," P01"," ")</f>
        <v xml:space="preserve"> </v>
      </c>
      <c r="BL140" s="58" t="str">
        <f>IF(SUM(COUNTIFS('Planificación 2026-1'!F:F,"HUAURA",'Planificación 2026-1'!X:X,C140,'Planificación 2026-1'!H:H,"EN"))&gt;0,"P02"," ")</f>
        <v xml:space="preserve"> </v>
      </c>
      <c r="BM140" s="58" t="str">
        <f>IF(SUM(COUNTIFS('Planificación 2026-1'!F:F,"HUAURA",'Planificación 2026-1'!X:X,C140,'Planificación 2026-1'!H:H,"IS"))&gt;0,"P03"," ")</f>
        <v xml:space="preserve"> </v>
      </c>
      <c r="BN140" s="58" t="str">
        <f>IF(SUM(COUNTIFS('Planificación 2026-1'!F:F,"HUAURA",'Planificación 2026-1'!X:X,C140,'Planificación 2026-1'!H:H,"PS"))&gt;0,"P04"," ")</f>
        <v xml:space="preserve"> </v>
      </c>
      <c r="BO140" s="58"/>
      <c r="BP140" s="58" t="str">
        <f>IF(SUM(COUNTIFS('Planificación 2026-1'!F:F,"HUAURA",'Planificación 2026-1'!X:X,C140,'Planificación 2026-1'!H:H,"IN"))&gt;0,"P06"," ")</f>
        <v xml:space="preserve"> </v>
      </c>
      <c r="BQ140" s="58" t="str">
        <f>IF(SUM(COUNTIFS('Planificación 2026-1'!F:F,"HUAURA",'Planificación 2026-1'!X:X,C140,'Planificación 2026-1'!H:H,"CA"))&gt;0,"P07"," ")</f>
        <v xml:space="preserve"> </v>
      </c>
      <c r="BR140" s="58" t="str">
        <f>IF(SUM(COUNTIFS('Planificación 2026-1'!F:F,"HUAURA",'Planificación 2026-1'!X:X,C140,'Planificación 2026-1'!H:H,"DE"))&gt;0,"P08"," ")</f>
        <v xml:space="preserve"> </v>
      </c>
      <c r="BS140" s="58" t="str">
        <f>IF(SUM(COUNTIFS('Planificación 2026-1'!F:F,"HUAURA",'Planificación 2026-1'!X:X,C140,'Planificación 2026-1'!H:H,"OB"))&gt;0,"P09"," ")</f>
        <v xml:space="preserve"> </v>
      </c>
      <c r="BT140" s="58" t="str">
        <f>IF(SUM(COUNTIFS('Planificación 2026-1'!F:F,"HUAURA",'Planificación 2026-1'!X:X,C140,'Planificación 2026-1'!H:H,"MH"))&gt;0,"P31"," ")</f>
        <v xml:space="preserve"> </v>
      </c>
      <c r="BU140" s="58" t="str">
        <f>IF(SUM(COUNTIFS('Planificación 2026-1'!F:F,"HUAURA",'Planificación 2026-1'!X:X,C140,'Planificación 2026-1'!H:H,"IC"))&gt;0,"P32"," ")</f>
        <v xml:space="preserve"> </v>
      </c>
      <c r="BV140" s="58" t="str">
        <f>IF(SUM(COUNTIFS('Planificación 2026-1'!F:F,"HUAURA",'Planificación 2026-1'!X:X,C140,'Planificación 2026-1'!H:H,"AR"))&gt;0,"P34"," ")</f>
        <v xml:space="preserve"> </v>
      </c>
      <c r="BW140" s="58" t="str">
        <f>IF(SUM(COUNTIFS('Planificación 2026-1'!F:F,"HUAURA",'Planificación 2026-1'!X:X,C140,'Planificación 2026-1'!H:H,"T1"))&gt;0,"P35"," ")</f>
        <v xml:space="preserve"> </v>
      </c>
      <c r="BX140" s="58" t="str">
        <f>IF(SUM(COUNTIFS('Planificación 2026-1'!F:F,"HUAURA",'Planificación 2026-1'!X:X,C140,'Planificación 2026-1'!H:H,"T3"))&gt;0,"P36"," ")</f>
        <v xml:space="preserve"> </v>
      </c>
      <c r="BY140" s="58" t="str">
        <f>IF(SUM(COUNTIFS('Planificación 2026-1'!F:F,"HUAURA",'Planificación 2026-1'!X:X,C140,'Planificación 2026-1'!H:H,"T2"))&gt;0,"P37"," ")</f>
        <v xml:space="preserve"> </v>
      </c>
      <c r="BZ140" s="58" t="str">
        <f>IF(SUM(COUNTIFS('Planificación 2026-1'!F:F,"HUAURA",'Planificación 2026-1'!X:X,C140,'Planificación 2026-1'!H:H,"AE"))&gt;0,"P38"," ")</f>
        <v xml:space="preserve"> </v>
      </c>
      <c r="CA140" s="58" t="str">
        <f>IF(SUM(COUNTIFS('Planificación 2026-1'!F:F,"HUAURA",'Planificación 2026-1'!X:X,C140,'Planificación 2026-1'!H:H,"T4"))&gt;0,"P55"," ")</f>
        <v xml:space="preserve"> </v>
      </c>
      <c r="CB140" s="59">
        <f>SUMIFS('Planificación 2026-1'!S:S,'Planificación 2026-1'!X:X,C140,'Planificación 2026-1'!H:H,"AF",'Planificación 2026-1'!I:I,"&gt;2")</f>
        <v>0</v>
      </c>
      <c r="CC140" s="59">
        <f>SUMIFS('Planificación 2026-1'!S:S,'Planificación 2026-1'!X:X,C140,'Planificación 2026-1'!H:H,"EN",'Planificación 2026-1'!I:I,"&gt;2")</f>
        <v>31</v>
      </c>
      <c r="CD140" s="59">
        <f>SUMIFS('Planificación 2026-1'!S:S,'Planificación 2026-1'!X:X,C140,'Planificación 2026-1'!H:H,"IS",'Planificación 2026-1'!I:I,"&gt;2")</f>
        <v>0</v>
      </c>
      <c r="CE140" s="59">
        <f>SUMIFS('Planificación 2026-1'!S:S,'Planificación 2026-1'!X:X,C140,'Planificación 2026-1'!H:H,"PS",'Planificación 2026-1'!I:I,"&gt;2")</f>
        <v>0</v>
      </c>
      <c r="CF140" s="59">
        <f>SUMIFS('Planificación 2026-1'!S:S,'Planificación 2026-1'!X:X,C140,'Planificación 2026-1'!H:H,"IN",'Planificación 2026-1'!I:I,"&gt;2")</f>
        <v>0</v>
      </c>
      <c r="CG140" s="59">
        <f>SUMIFS('Planificación 2026-1'!S:S,'Planificación 2026-1'!X:X,C140,'Planificación 2026-1'!H:H,"CA",'Planificación 2026-1'!I:I,"&gt;2")</f>
        <v>0</v>
      </c>
      <c r="CH140" s="59">
        <f>SUMIFS('Planificación 2026-1'!S:S,'Planificación 2026-1'!X:X,C140,'Planificación 2026-1'!H:H,"DE",'Planificación 2026-1'!I:I,"&gt;2")</f>
        <v>0</v>
      </c>
      <c r="CI140" s="59">
        <f>SUMIFS('Planificación 2026-1'!S:S,'Planificación 2026-1'!X:X,C140,'Planificación 2026-1'!H:H,"OB",'Planificación 2026-1'!I:I,"&gt;2")</f>
        <v>0</v>
      </c>
      <c r="CJ140" s="59">
        <f>SUMIFS('Planificación 2026-1'!S:S,'Planificación 2026-1'!X:X,C140,'Planificación 2026-1'!H:H,"MH",'Planificación 2026-1'!I:I,"&gt;2")</f>
        <v>0</v>
      </c>
      <c r="CK140" s="59">
        <f>SUMIFS('Planificación 2026-1'!S:S,'Planificación 2026-1'!X:X,C140,'Planificación 2026-1'!H:H,"IC",'Planificación 2026-1'!I:I,"&gt;2")</f>
        <v>0</v>
      </c>
      <c r="CL140" s="59">
        <f>SUMIFS('Planificación 2026-1'!S:S,'Planificación 2026-1'!X:X,C140,'Planificación 2026-1'!H:H,"AR",'Planificación 2026-1'!I:I,"&gt;2")</f>
        <v>0</v>
      </c>
      <c r="CM140" s="59">
        <f>SUMIFS('Planificación 2026-1'!S:S,'Planificación 2026-1'!X:X,C140,'Planificación 2026-1'!H:H,"AE",'Planificación 2026-1'!I:I,"&gt;2")</f>
        <v>0</v>
      </c>
      <c r="CN140" s="59">
        <f>SUMIFS('Planificación 2026-1'!S:S,'Planificación 2026-1'!X:X,C140,'Planificación 2026-1'!H:H,"T1",'Planificación 2026-1'!I:I,"&gt;2")</f>
        <v>0</v>
      </c>
      <c r="CO140" s="59">
        <f>SUMIFS('Planificación 2026-1'!S:S,'Planificación 2026-1'!X:X,C140,'Planificación 2026-1'!H:H,"T3",'Planificación 2026-1'!I:I,"&gt;2")</f>
        <v>0</v>
      </c>
      <c r="CP140" s="59">
        <f>SUMIFS('Planificación 2026-1'!S:S,'Planificación 2026-1'!X:X,C140,'Planificación 2026-1'!H:H,"T2",'Planificación 2026-1'!I:I,"&gt;2")</f>
        <v>0</v>
      </c>
      <c r="CQ140" s="59">
        <f>SUMIFS('Planificación 2026-1'!S:S,'Planificación 2026-1'!X:X,C140,'Planificación 2026-1'!H:H,"T4",'Planificación 2026-1'!I:I,"&gt;2")</f>
        <v>0</v>
      </c>
      <c r="CR140" s="59">
        <f>SUMIFS('Planificación 2026-1'!S:S,'Planificación 2026-1'!X:X,C140,'Planificación 2026-1'!H:H,"AF",'Planificación 2026-1'!I:I,"&lt;3")</f>
        <v>0</v>
      </c>
      <c r="CS140" s="59">
        <f>SUMIFS('Planificación 2026-1'!S:S,'Planificación 2026-1'!X:X,C140,'Planificación 2026-1'!H:H,"EN",'Planificación 2026-1'!I:I,"&lt;3")</f>
        <v>0</v>
      </c>
      <c r="CT140" s="59">
        <f>SUMIFS('Planificación 2026-1'!S:S,'Planificación 2026-1'!X:X,C140,'Planificación 2026-1'!H:H,"IS",'Planificación 2026-1'!I:I,"&lt;3")</f>
        <v>0</v>
      </c>
      <c r="CU140" s="59">
        <f>SUMIFS('Planificación 2026-1'!S:S,'Planificación 2026-1'!X:X,C140,'Planificación 2026-1'!H:H,"PS",'Planificación 2026-1'!I:I,"&lt;3")</f>
        <v>0</v>
      </c>
      <c r="CV140" s="59">
        <f>SUMIFS('Planificación 2026-1'!S:S,'Planificación 2026-1'!X:X,C140,'Planificación 2026-1'!H:H,"IN",'Planificación 2026-1'!I:I,"&lt;3")</f>
        <v>0</v>
      </c>
      <c r="CW140" s="59">
        <f>SUMIFS('Planificación 2026-1'!S:S,'Planificación 2026-1'!X:X,C140,'Planificación 2026-1'!H:H,"CA",'Planificación 2026-1'!I:I,"&lt;3")</f>
        <v>0</v>
      </c>
      <c r="CX140" s="59">
        <f>SUMIFS('Planificación 2026-1'!S:S,'Planificación 2026-1'!X:X,C140,'Planificación 2026-1'!H:H,"DE",'Planificación 2026-1'!I:I,"&lt;3")</f>
        <v>0</v>
      </c>
      <c r="CY140" s="59">
        <f>SUMIFS('Planificación 2026-1'!S:S,'Planificación 2026-1'!X:X,C140,'Planificación 2026-1'!H:H,"OB",'Planificación 2026-1'!I:I,"&lt;3")</f>
        <v>0</v>
      </c>
      <c r="CZ140" s="59">
        <f>SUMIFS('Planificación 2026-1'!S:S,'Planificación 2026-1'!X:X,C140,'Planificación 2026-1'!H:H,"MH",'Planificación 2026-1'!I:I,"&lt;3")</f>
        <v>0</v>
      </c>
      <c r="DA140" s="59">
        <f>SUMIFS('Planificación 2026-1'!S:S,'Planificación 2026-1'!X:X,C140,'Planificación 2026-1'!H:H,"IC",'Planificación 2026-1'!I:I,"&lt;3")</f>
        <v>0</v>
      </c>
      <c r="DB140" s="59">
        <f>SUMIFS('Planificación 2026-1'!S:S,'Planificación 2026-1'!X:X,C140,'Planificación 2026-1'!H:H,"AR",'Planificación 2026-1'!I:I,"&lt;3")</f>
        <v>0</v>
      </c>
      <c r="DC140" s="59">
        <f>SUMIFS('Planificación 2026-1'!S:S,'Planificación 2026-1'!X:X,C140,'Planificación 2026-1'!H:H,"AE",'Planificación 2026-1'!I:I,"&lt;3")</f>
        <v>0</v>
      </c>
      <c r="DD140" s="59">
        <f>SUMIFS('Planificación 2026-1'!S:S,'Planificación 2026-1'!X:X,C140,'Planificación 2026-1'!H:H,"T1",'Planificación 2026-1'!I:I,"&lt;3")</f>
        <v>0</v>
      </c>
      <c r="DE140" s="59">
        <f>SUMIFS('Planificación 2026-1'!S:S,'Planificación 2026-1'!X:X,C140,'Planificación 2026-1'!H:H,"T3",'Planificación 2026-1'!I:I,"&lt;3")</f>
        <v>0</v>
      </c>
      <c r="DF140" s="59">
        <f>SUMIFS('Planificación 2026-1'!S:S,'Planificación 2026-1'!X:X,C140,'Planificación 2026-1'!H:H,"T2",'Planificación 2026-1'!I:I,"&lt;3")</f>
        <v>0</v>
      </c>
      <c r="DG140" s="59">
        <f>SUMIFS('Planificación 2026-1'!S:S,'Planificación 2026-1'!X:X,C140,'Planificación 2026-1'!H:H,"T4",'Planificación 2026-1'!I:I,"&lt;3")</f>
        <v>0</v>
      </c>
      <c r="DH140" s="58" t="str">
        <f t="shared" si="41"/>
        <v>P02</v>
      </c>
      <c r="DI140" s="27">
        <f>IF(C140="","",SUMIFS('Planificación 2026-1'!S:S,'Planificación 2026-1'!X:X,C140,'Planificación 2026-1'!F:F,"PRINCIPAL",'Planificación 2026-1'!Y:Y,"VIRTUAL"))</f>
        <v>10</v>
      </c>
      <c r="DJ140" s="27">
        <f>IF(C140="","",SUMIFS('Planificación 2026-1'!S:S,'Planificación 2026-1'!X:X,C140,'Planificación 2026-1'!F:F,"PRINCIPAL",'Planificación 2026-1'!Y:Y,"PRESENCIAL"))</f>
        <v>21</v>
      </c>
      <c r="DK140" s="27">
        <f>IF(C140="","",SUMIFS('Planificación 2026-1'!S:S,'Planificación 2026-1'!X:X,C140,'Planificación 2026-1'!F:F,"PRINCIPAL",'Planificación 2026-1'!Y:Y,"HIBRIDO PRESENCIAL"))</f>
        <v>0</v>
      </c>
      <c r="DL140" s="58" t="str">
        <f t="shared" si="42"/>
        <v/>
      </c>
      <c r="DM140" s="58">
        <f>IF(C140="","",SUMIFS('Planificación 2026-1'!S:S,'Planificación 2026-1'!X:X,C140,'Planificación 2026-1'!F:F,"FILIAL",'Planificación 2026-1'!Y:Y,"VIRTUAL"))</f>
        <v>0</v>
      </c>
      <c r="DN140" s="60">
        <f>IF(C140="","",SUMIFS('Planificación 2026-1'!S:S,'Planificación 2026-1'!X:X,C140,'Planificación 2026-1'!F:F,"FILIAL",'Planificación 2026-1'!Y:Y,"PRESENCIAL"))</f>
        <v>0</v>
      </c>
      <c r="DO140" s="29">
        <f>IF(C140="","",SUMIFS('Planificación 2026-1'!S:S,'Planificación 2026-1'!X:X,C140,'Planificación 2026-1'!F:F,"FILIAL",'Planificación 2026-1'!Y:Y,"HIBRIDO PRESENCIAL"))</f>
        <v>0</v>
      </c>
      <c r="DP140" s="61" t="str">
        <f t="shared" si="43"/>
        <v/>
      </c>
      <c r="DQ140" s="58">
        <f>IF(C140="","",SUMIFS('Planificación 2026-1'!S:S,'Planificación 2026-1'!X:X,C140,'Planificación 2026-1'!F:F,"SUNAMPE",'Planificación 2026-1'!Y:Y,"VIRTUAL"))</f>
        <v>0</v>
      </c>
      <c r="DR140" s="29">
        <f>IF(C140="","",SUMIFS('Planificación 2026-1'!S:S,'Planificación 2026-1'!X:X,C140,'Planificación 2026-1'!F:F,"SUNAMPE",'Planificación 2026-1'!Y:Y,"PRESENCIAL"))</f>
        <v>0</v>
      </c>
      <c r="DS140" s="61" t="str">
        <f t="shared" si="44"/>
        <v/>
      </c>
      <c r="DT140" s="58">
        <f>IF(C140="","",SUMIFS('Planificación 2026-1'!S:S,'Planificación 2026-1'!X:X,C140,'Planificación 2026-1'!F:F,"HUAURA",'Planificación 2026-1'!Y:Y,"VIRTUAL"))</f>
        <v>0</v>
      </c>
      <c r="DU140" s="29">
        <f>IF(C140="","",SUMIFS('Planificación 2026-1'!S:S,'Planificación 2026-1'!X:X,C140,'Planificación 2026-1'!F:F,"HUAURA",'Planificación 2026-1'!Y:Y,"PRESENCIAL"))</f>
        <v>0</v>
      </c>
      <c r="DV140" s="32">
        <f>SUMIFS('Planificación 2026-1'!S:S,'Planificación 2026-1'!X:X,C140,'Planificación 2026-1'!F:F,"PRINCIPAL",'Planificación 2026-1'!Y:Y,"VIRTUAL",'Planificación 2026-1'!I:I,"&gt;2")</f>
        <v>10</v>
      </c>
      <c r="DW140" s="32">
        <f>SUMIFS('Planificación 2026-1'!S:S,'Planificación 2026-1'!X:X,C140,'Planificación 2026-1'!F:F,"PRINCIPAL",'Planificación 2026-1'!Y:Y,"&lt;&gt;VIRTUAL",'Planificación 2026-1'!I:I,"&gt;2")</f>
        <v>21</v>
      </c>
      <c r="DX140" s="32">
        <f>SUMIFS('Planificación 2026-1'!S:S,'Planificación 2026-1'!X:X,C140,'Planificación 2026-1'!F:F,"SUNAMPE",'Planificación 2026-1'!Y:Y,"VIRTUAL",'Planificación 2026-1'!I:I,"&gt;2")</f>
        <v>0</v>
      </c>
      <c r="DY140" s="32">
        <f>SUMIFS('Planificación 2026-1'!S:S,'Planificación 2026-1'!X:X,C140,'Planificación 2026-1'!F:F,"SUNAMPE",'Planificación 2026-1'!Y:Y,"&lt;&gt;VIRTUAL",'Planificación 2026-1'!I:I,"&gt;2")</f>
        <v>0</v>
      </c>
      <c r="DZ140" s="32">
        <f>SUMIFS('Planificación 2026-1'!S:S,'Planificación 2026-1'!X:X,C140,'Planificación 2026-1'!F:F,"FILIAL",'Planificación 2026-1'!Y:Y,"VIRTUAL",'Planificación 2026-1'!I:I,"&gt;2")</f>
        <v>0</v>
      </c>
      <c r="EA140" s="32">
        <f>SUMIFS('Planificación 2026-1'!S:S,'Planificación 2026-1'!X:X,C140,'Planificación 2026-1'!F:F,"FILIAL",'Planificación 2026-1'!Y:Y,"&lt;&gt;VIRTUAL",'Planificación 2026-1'!I:I,"&gt;2")</f>
        <v>0</v>
      </c>
      <c r="EB140" s="32">
        <f>SUMIFS('Planificación 2026-1'!S:S,'Planificación 2026-1'!X:X,C140,'Planificación 2026-1'!F:F,"PORUMA",'Planificación 2026-1'!Y:Y,"VIRTUAL",'Planificación 2026-1'!I:I,"&gt;2")</f>
        <v>0</v>
      </c>
      <c r="EC140" s="32">
        <f>SUMIFS('Planificación 2026-1'!S:S,'Planificación 2026-1'!X:X,C140,'Planificación 2026-1'!F:F,"PORUMA",'Planificación 2026-1'!Y:Y,"&lt;&gt;VIRTUAL",'Planificación 2026-1'!I:I,"&gt;2")</f>
        <v>0</v>
      </c>
      <c r="ED140" s="32">
        <f>SUMIFS('Planificación 2026-1'!S:S,'Planificación 2026-1'!X:X,C140,'Planificación 2026-1'!F:F,"HUAURA",'Planificación 2026-1'!Y:Y,"VIRTUAL",'Planificación 2026-1'!I:I,"&gt;2")</f>
        <v>0</v>
      </c>
      <c r="EE140" s="32">
        <f>SUMIFS('Planificación 2026-1'!S:S,'Planificación 2026-1'!X:X,C140,'Planificación 2026-1'!F:F,"HUAURA",'Planificación 2026-1'!Y:Y,"&lt;&gt;VIRTUAL",'Planificación 2026-1'!I:I,"&gt;2")</f>
        <v>0</v>
      </c>
      <c r="EF140" s="32">
        <f>SUMIFS('Planificación 2026-1'!S:S,'Planificación 2026-1'!X:X,C140,'Planificación 2026-1'!F:F,"PRINCIPAL",'Planificación 2026-1'!Y:Y,"VIRTUAL",'Planificación 2026-1'!I:I,"&lt;3")</f>
        <v>0</v>
      </c>
      <c r="EG140" s="32">
        <f>SUMIFS('Planificación 2026-1'!S:S,'Planificación 2026-1'!X:X,C140,'Planificación 2026-1'!F:F,"PRINCIPAL",'Planificación 2026-1'!Y:Y,"&lt;&gt;VIRTUAL",'Planificación 2026-1'!I:I,"&lt;3")</f>
        <v>0</v>
      </c>
      <c r="EH140" s="32">
        <f>SUMIFS('Planificación 2026-1'!S:S,'Planificación 2026-1'!X:X,C140,'Planificación 2026-1'!F:F,"SUNAMPE",'Planificación 2026-1'!Y:Y,"VIRTUAL",'Planificación 2026-1'!I:I,"&lt;3")</f>
        <v>0</v>
      </c>
      <c r="EI140" s="32">
        <f>SUMIFS('Planificación 2026-1'!S:S,'Planificación 2026-1'!X:X,C140,'Planificación 2026-1'!F:F,"SUNAMPE",'Planificación 2026-1'!Y:Y,"&lt;&gt;VIRTUAL",'Planificación 2026-1'!I:I,"&lt;3")</f>
        <v>0</v>
      </c>
      <c r="EJ140" s="32">
        <f>SUMIFS('Planificación 2026-1'!S:S,'Planificación 2026-1'!X:X,C140,'Planificación 2026-1'!F:F,"FILIAL",'Planificación 2026-1'!Y:Y,"VIRTUAL",'Planificación 2026-1'!I:I,"&lt;3")</f>
        <v>0</v>
      </c>
      <c r="EK140" s="32">
        <f>SUMIFS('Planificación 2026-1'!S:S,'Planificación 2026-1'!X:X,C140,'Planificación 2026-1'!F:F,"FILIAL",'Planificación 2026-1'!Y:Y,"&lt;&gt;VIRTUAL",'Planificación 2026-1'!I:I,"&lt;3")</f>
        <v>0</v>
      </c>
      <c r="EL140" s="32">
        <f>SUMIFS('Planificación 2026-1'!S:S,'Planificación 2026-1'!X:X,C140,'Planificación 2026-1'!F:F,"PORUMA",'Planificación 2026-1'!Y:Y,"VIRTUAL",'Planificación 2026-1'!I:I,"&lt;3")</f>
        <v>0</v>
      </c>
      <c r="EM140" s="32">
        <f>SUMIFS('Planificación 2026-1'!S:S,'Planificación 2026-1'!X:X,C140,'Planificación 2026-1'!F:F,"PORUMA",'Planificación 2026-1'!Y:Y,"&lt;&gt;VIRTUAL",'Planificación 2026-1'!I:I,"&lt;3")</f>
        <v>0</v>
      </c>
      <c r="EN140" s="32">
        <f>SUMIFS('Planificación 2026-1'!S:S,'Planificación 2026-1'!X:X,C140,'Planificación 2026-1'!F:F,"HUAURA",'Planificación 2026-1'!Y:Y,"VIRTUAL",'Planificación 2026-1'!I:I,"&lt;3")</f>
        <v>0</v>
      </c>
      <c r="EO140" s="32">
        <f>SUMIFS('Planificación 2026-1'!S:S,'Planificación 2026-1'!X:X,C140,'Planificación 2026-1'!F:F,"HUAURA",'Planificación 2026-1'!Y:Y,"&lt;&gt;VIRTUAL",'Planificación 2026-1'!I:I,"&lt;3")</f>
        <v>0</v>
      </c>
      <c r="EP140" s="32">
        <f t="shared" si="32"/>
        <v>0</v>
      </c>
      <c r="EQ140" s="32">
        <f t="shared" si="36"/>
        <v>0</v>
      </c>
      <c r="ER140" s="32">
        <f t="shared" si="37"/>
        <v>0</v>
      </c>
      <c r="ES140" s="32">
        <f t="shared" si="38"/>
        <v>31</v>
      </c>
      <c r="ET140" s="32">
        <f t="shared" si="39"/>
        <v>0</v>
      </c>
      <c r="EU140" s="32">
        <f t="shared" si="40"/>
        <v>31</v>
      </c>
      <c r="EV140" s="32" t="b">
        <f>EXACT(EU140,E140)</f>
        <v>1</v>
      </c>
      <c r="EW140" s="32"/>
      <c r="EX140" s="32">
        <f t="shared" si="33"/>
        <v>10</v>
      </c>
      <c r="EY140" s="32">
        <f t="shared" si="34"/>
        <v>21</v>
      </c>
      <c r="EZ140" s="32" t="b">
        <f>EXACT(SUM(EX140:EY140),E140)</f>
        <v>1</v>
      </c>
      <c r="FA140" s="32" t="str">
        <f t="shared" si="35"/>
        <v>SEDE</v>
      </c>
      <c r="FB140" s="32" t="str">
        <f t="shared" si="45"/>
        <v>MAS PRESENCIAL</v>
      </c>
    </row>
    <row r="141" spans="1:158">
      <c r="A141" s="33"/>
      <c r="B141" s="66">
        <v>138</v>
      </c>
      <c r="C141" s="32" t="s">
        <v>345</v>
      </c>
      <c r="D141" s="429">
        <v>43540130</v>
      </c>
      <c r="E141" s="62">
        <f>SUMIF('Planificación 2026-1'!X:X,C141,'Planificación 2026-1'!S:S)</f>
        <v>18</v>
      </c>
      <c r="F141" s="63" t="s">
        <v>203</v>
      </c>
      <c r="G141" s="454" t="s">
        <v>200</v>
      </c>
      <c r="H141" s="64" t="s">
        <v>38</v>
      </c>
      <c r="I141" s="64" t="s">
        <v>157</v>
      </c>
      <c r="J141" s="32" t="s">
        <v>195</v>
      </c>
      <c r="K141" s="32" t="s">
        <v>157</v>
      </c>
      <c r="L141" s="57" t="str">
        <f>IF(SUM(COUNTIFS('Planificación 2026-1'!F:F,"PRINCIPAL",'Planificación 2026-1'!X:X,C141,'Planificación 2026-1'!H:H,"AF"))&gt;0,"P01"," ")</f>
        <v xml:space="preserve"> </v>
      </c>
      <c r="M141" s="58" t="str">
        <f>IF(SUM(COUNTIFS('Planificación 2026-1'!F:F,"PRINCIPAL",'Planificación 2026-1'!X:X,C141,'Planificación 2026-1'!H:H,"EN"))&gt;0,"P02"," ")</f>
        <v xml:space="preserve"> </v>
      </c>
      <c r="N141" s="58" t="str">
        <f>IF(SUM(COUNTIFS('Planificación 2026-1'!F:F,"PRINCIPAL",'Planificación 2026-1'!X:X,C141,'Planificación 2026-1'!H:H,"IS"))&gt;0,"P03"," ")</f>
        <v xml:space="preserve"> </v>
      </c>
      <c r="O141" s="58" t="str">
        <f>IF(SUM(COUNTIFS('Planificación 2026-1'!F:F,"PRINCIPAL",'Planificación 2026-1'!X:X,C141,'Planificación 2026-1'!H:H,"PS"))&gt;0,"P04"," ")</f>
        <v xml:space="preserve"> </v>
      </c>
      <c r="P141" s="58"/>
      <c r="Q141" s="58" t="str">
        <f>IF(SUM(COUNTIFS('Planificación 2026-1'!F:F,"PRINCIPAL",'Planificación 2026-1'!X:X,C141,'Planificación 2026-1'!H:H,"IN"))&gt;0,"P06"," ")</f>
        <v xml:space="preserve"> </v>
      </c>
      <c r="R141" s="58" t="str">
        <f>IF(SUM(COUNTIFS('Planificación 2026-1'!F:F,"PRINCIPAL",'Planificación 2026-1'!X:X,C141,'Planificación 2026-1'!H:H,"CA"))&gt;0,"P07"," ")</f>
        <v xml:space="preserve"> </v>
      </c>
      <c r="S141" s="58" t="str">
        <f>IF(SUM(COUNTIFS('Planificación 2026-1'!F:F,"PRINCIPAL",'Planificación 2026-1'!X:X,C141,'Planificación 2026-1'!H:H,"DE"))&gt;0,"P08"," ")</f>
        <v xml:space="preserve"> </v>
      </c>
      <c r="T141" s="58" t="str">
        <f>IF(SUM(COUNTIFS('Planificación 2026-1'!F:F,"PRINCIPAL",'Planificación 2026-1'!X:X,C141,'Planificación 2026-1'!H:H,"OB"))&gt;0,"P09"," ")</f>
        <v xml:space="preserve"> </v>
      </c>
      <c r="U141" s="58" t="str">
        <f>IF(SUM(COUNTIFS('Planificación 2026-1'!F:F,"PRINCIPAL",'Planificación 2026-1'!X:X,C141,'Planificación 2026-1'!H:H,"MH"))&gt;0,"P31"," ")</f>
        <v xml:space="preserve"> </v>
      </c>
      <c r="V141" s="58" t="str">
        <f>IF(SUM(COUNTIFS('Planificación 2026-1'!F:F,"PRINCIPAL",'Planificación 2026-1'!X:X,C141,'Planificación 2026-1'!H:H,"IC"))&gt;0,"P32"," ")</f>
        <v xml:space="preserve"> </v>
      </c>
      <c r="W141" s="58" t="str">
        <f>IF(SUM(COUNTIFS('Planificación 2026-1'!F:F,"PRINCIPAL",'Planificación 2026-1'!X:X,C141,'Planificación 2026-1'!H:H,"AR"))&gt;0,"P34"," ")</f>
        <v xml:space="preserve"> </v>
      </c>
      <c r="X141" s="58" t="str">
        <f>IF(SUM(COUNTIFS('Planificación 2026-1'!F:F,"PRINCIPAL",'Planificación 2026-1'!X:X,C141,'Planificación 2026-1'!H:H,"T1"))&gt;0,"P35"," ")</f>
        <v xml:space="preserve"> </v>
      </c>
      <c r="Y141" s="58" t="str">
        <f>IF(SUM(COUNTIFS('Planificación 2026-1'!F:F,"PRINCIPAL",'Planificación 2026-1'!X:X,C141,'Planificación 2026-1'!H:H,"T3"))&gt;0,"P36"," ")</f>
        <v xml:space="preserve"> </v>
      </c>
      <c r="Z141" s="58" t="str">
        <f>IF(SUM(COUNTIFS('Planificación 2026-1'!F:F,"PRINCIPAL",'Planificación 2026-1'!X:X,C141,'Planificación 2026-1'!H:H,"T2"))&gt;0,"P37"," ")</f>
        <v xml:space="preserve"> </v>
      </c>
      <c r="AA141" s="58" t="str">
        <f>IF(SUM(COUNTIFS('Planificación 2026-1'!F:F,"PRINCIPAL",'Planificación 2026-1'!X:X,C141,'Planificación 2026-1'!H:H,"AE"))&gt;0,"P38"," ")</f>
        <v xml:space="preserve"> </v>
      </c>
      <c r="AB141" s="58" t="str">
        <f>IF(SUM(COUNTIFS('Planificación 2026-1'!F:F,"PRINCIPAL",'Planificación 2026-1'!X:X,C141,'Planificación 2026-1'!H:H,"T4"))&gt;0,"P55"," ")</f>
        <v xml:space="preserve"> </v>
      </c>
      <c r="AC141" s="58" t="str">
        <f>IF(SUM(COUNTIFS('Planificación 2026-1'!F:F,"FILIAL",'Planificación 2026-1'!X:X,C141,'Planificación 2026-1'!H:H,"AF"))&gt;0," P01"," ")</f>
        <v xml:space="preserve"> </v>
      </c>
      <c r="AD141" s="58" t="str">
        <f>IF(SUM(COUNTIFS('Planificación 2026-1'!F:F,"FILIAL",'Planificación 2026-1'!X:X,C141,'Planificación 2026-1'!H:H,"EN"))&gt;0,"P02"," ")</f>
        <v xml:space="preserve"> </v>
      </c>
      <c r="AE141" s="58" t="str">
        <f>IF(SUM(COUNTIFS('Planificación 2026-1'!F:F,"FILIAL",'Planificación 2026-1'!X:X,C141,'Planificación 2026-1'!H:H,"IS"))&gt;0,"P03"," ")</f>
        <v xml:space="preserve"> </v>
      </c>
      <c r="AF141" s="58" t="str">
        <f>IF(SUM(COUNTIFS('Planificación 2026-1'!F:F,"FILIAL",'Planificación 2026-1'!X:X,C141,'Planificación 2026-1'!H:H,"PS"))&gt;0,"P04"," ")</f>
        <v xml:space="preserve"> </v>
      </c>
      <c r="AG141" s="58"/>
      <c r="AH141" s="58" t="str">
        <f>IF(SUM(COUNTIFS('Planificación 2026-1'!F:F,"FILIAL",'Planificación 2026-1'!X:X,C141,'Planificación 2026-1'!H:H,"IN"))&gt;0,"P06"," ")</f>
        <v xml:space="preserve"> </v>
      </c>
      <c r="AI141" s="58" t="str">
        <f>IF(SUM(COUNTIFS('Planificación 2026-1'!F:F,"FILIAL",'Planificación 2026-1'!X:X,C141,'Planificación 2026-1'!H:H,"CA"))&gt;0,"P07"," ")</f>
        <v xml:space="preserve"> </v>
      </c>
      <c r="AJ141" s="58" t="str">
        <f>IF(SUM(COUNTIFS('Planificación 2026-1'!F:F,"FILIAL",'Planificación 2026-1'!X:X,C141,'Planificación 2026-1'!H:H,"DE"))&gt;0,"P08"," ")</f>
        <v xml:space="preserve"> </v>
      </c>
      <c r="AK141" s="58" t="str">
        <f>IF(SUM(COUNTIFS('Planificación 2026-1'!F:F,"FILIAL",'Planificación 2026-1'!X:X,C141,'Planificación 2026-1'!H:H,"OB"))&gt;0,"P09"," ")</f>
        <v xml:space="preserve"> </v>
      </c>
      <c r="AL141" s="58" t="str">
        <f>IF(SUM(COUNTIFS('Planificación 2026-1'!F:F,"FILIAL",'Planificación 2026-1'!X:X,C141,'Planificación 2026-1'!H:H,"MH"))&gt;0,"P31"," ")</f>
        <v xml:space="preserve"> </v>
      </c>
      <c r="AM141" s="58" t="str">
        <f>IF(SUM(COUNTIFS('Planificación 2026-1'!F:F,"FILIAL",'Planificación 2026-1'!X:X,C141,'Planificación 2026-1'!H:H,"IC"))&gt;0,"P32"," ")</f>
        <v xml:space="preserve"> </v>
      </c>
      <c r="AN141" s="58" t="str">
        <f>IF(SUM(COUNTIFS('Planificación 2026-1'!F:F,"FILIAL",'Planificación 2026-1'!X:X,C141,'Planificación 2026-1'!H:H,"AR"))&gt;0,"P34"," ")</f>
        <v xml:space="preserve"> </v>
      </c>
      <c r="AO141" s="58" t="str">
        <f>IF(SUM(COUNTIFS('Planificación 2026-1'!F:F,"FILIAL",'Planificación 2026-1'!X:X,C141,'Planificación 2026-1'!H:H,"T1"))&gt;0,"P35"," ")</f>
        <v xml:space="preserve"> </v>
      </c>
      <c r="AP141" s="58" t="str">
        <f>IF(SUM(COUNTIFS('Planificación 2026-1'!F:F,"FILIAL",'Planificación 2026-1'!X:X,C141,'Planificación 2026-1'!H:H,"T3"))&gt;0,"P36"," ")</f>
        <v xml:space="preserve"> </v>
      </c>
      <c r="AQ141" s="58" t="str">
        <f>IF(SUM(COUNTIFS('Planificación 2026-1'!F:F,"FILIAL",'Planificación 2026-1'!X:X,C141,'Planificación 2026-1'!H:H,"T2"))&gt;0,"P37"," ")</f>
        <v xml:space="preserve"> </v>
      </c>
      <c r="AR141" s="58" t="str">
        <f>IF(SUM(COUNTIFS('Planificación 2026-1'!F:F,"FILIAL",'Planificación 2026-1'!X:X,C141,'Planificación 2026-1'!H:H,"AE"))&gt;0,"P38"," ")</f>
        <v xml:space="preserve"> </v>
      </c>
      <c r="AS141" s="58" t="str">
        <f>IF(SUM(COUNTIFS('Planificación 2026-1'!F:F,"FILIAL",'Planificación 2026-1'!X:X,C141,'Planificación 2026-1'!H:H,"T4"))&gt;0,"P55"," ")</f>
        <v xml:space="preserve"> </v>
      </c>
      <c r="AT141" s="58" t="str">
        <f>IF(SUM(COUNTIFS('Planificación 2026-1'!F:F,"SUNAMPE",'Planificación 2026-1'!X:X,C141,'Planificación 2026-1'!H:H,"AF"))&gt;0," P01"," ")</f>
        <v xml:space="preserve"> </v>
      </c>
      <c r="AU141" s="58" t="str">
        <f>IF(SUM(COUNTIFS('Planificación 2026-1'!F:F,"SUNAMPE",'Planificación 2026-1'!X:X,C141,'Planificación 2026-1'!H:H,"EN"))&gt;0,"P02"," ")</f>
        <v xml:space="preserve"> </v>
      </c>
      <c r="AV141" s="58" t="str">
        <f>IF(SUM(COUNTIFS('Planificación 2026-1'!F:F,"SUNAMPE",'Planificación 2026-1'!X:X,C141,'Planificación 2026-1'!H:H,"IS"))&gt;0,"P03"," ")</f>
        <v xml:space="preserve"> </v>
      </c>
      <c r="AW141" s="58" t="str">
        <f>IF(SUM(COUNTIFS('Planificación 2026-1'!F:F,"SUNAMPE",'Planificación 2026-1'!X:X,C141,'Planificación 2026-1'!H:H,"PS"))&gt;0,"P04"," ")</f>
        <v xml:space="preserve"> </v>
      </c>
      <c r="AX141" s="58"/>
      <c r="AY141" s="58" t="str">
        <f>IF(SUM(COUNTIFS('Planificación 2026-1'!F:F,"SUNAMPE",'Planificación 2026-1'!X:X,C141,'Planificación 2026-1'!H:H,"IN"))&gt;0,"P06"," ")</f>
        <v xml:space="preserve"> </v>
      </c>
      <c r="AZ141" s="58" t="str">
        <f>IF(SUM(COUNTIFS('Planificación 2026-1'!F:F,"SUNAMPE",'Planificación 2026-1'!X:X,C141,'Planificación 2026-1'!H:H,"CA"))&gt;0,"P07"," ")</f>
        <v xml:space="preserve"> </v>
      </c>
      <c r="BA141" s="58" t="str">
        <f>IF(SUM(COUNTIFS('Planificación 2026-1'!F:F,"SUNAMPE",'Planificación 2026-1'!X:X,C141,'Planificación 2026-1'!H:H,"DE"))&gt;0,"P08"," ")</f>
        <v xml:space="preserve"> </v>
      </c>
      <c r="BB141" s="58" t="str">
        <f>IF(SUM(COUNTIFS('Planificación 2026-1'!F:F,"SUNAMPE",'Planificación 2026-1'!X:X,C141,'Planificación 2026-1'!H:H,"OB"))&gt;0,"P09"," ")</f>
        <v xml:space="preserve"> </v>
      </c>
      <c r="BC141" s="58" t="str">
        <f>IF(SUM(COUNTIFS('Planificación 2026-1'!F:F,"SUNAMPE",'Planificación 2026-1'!X:X,C141,'Planificación 2026-1'!H:H,"MH"))&gt;0,"P31"," ")</f>
        <v xml:space="preserve"> </v>
      </c>
      <c r="BD141" s="58" t="str">
        <f>IF(SUM(COUNTIFS('Planificación 2026-1'!F:F,"SUNAMPE",'Planificación 2026-1'!X:X,C141,'Planificación 2026-1'!H:H,"IC"))&gt;0,"P32"," ")</f>
        <v xml:space="preserve"> </v>
      </c>
      <c r="BE141" s="58" t="str">
        <f>IF(SUM(COUNTIFS('Planificación 2026-1'!F:F,"SUNAMPE",'Planificación 2026-1'!X:X,C141,'Planificación 2026-1'!H:H,"AR"))&gt;0,"P34"," ")</f>
        <v xml:space="preserve"> </v>
      </c>
      <c r="BF141" s="58" t="str">
        <f>IF(SUM(COUNTIFS('Planificación 2026-1'!F:F,"SUNAMPE",'Planificación 2026-1'!X:X,C141,'Planificación 2026-1'!H:H,"T1"))&gt;0,"P35"," ")</f>
        <v xml:space="preserve"> </v>
      </c>
      <c r="BG141" s="58" t="str">
        <f>IF(SUM(COUNTIFS('Planificación 2026-1'!F:F,"SUNAMPE",'Planificación 2026-1'!X:X,C141,'Planificación 2026-1'!H:H,"T3"))&gt;0,"P36"," ")</f>
        <v xml:space="preserve"> </v>
      </c>
      <c r="BH141" s="58" t="str">
        <f>IF(SUM(COUNTIFS('Planificación 2026-1'!F:F,"SUNAMPE",'Planificación 2026-1'!X:X,C141,'Planificación 2026-1'!H:H,"T2"))&gt;0,"P37"," ")</f>
        <v xml:space="preserve"> </v>
      </c>
      <c r="BI141" s="58" t="str">
        <f>IF(SUM(COUNTIFS('Planificación 2026-1'!F:F,"SUNAMPE",'Planificación 2026-1'!X:X,C141,'Planificación 2026-1'!H:H,"AE"))&gt;0,"P38"," ")</f>
        <v xml:space="preserve"> </v>
      </c>
      <c r="BJ141" s="58" t="str">
        <f>IF(SUM(COUNTIFS('Planificación 2026-1'!F:F,"SUNAMPE",'Planificación 2026-1'!X:X,C141,'Planificación 2026-1'!H:H,"T4"))&gt;0,"P55"," ")</f>
        <v xml:space="preserve"> </v>
      </c>
      <c r="BK141" s="58" t="str">
        <f>IF(SUM(COUNTIFS('Planificación 2026-1'!F:F,"HUAURA",'Planificación 2026-1'!X:X,C141,'Planificación 2026-1'!H:H,"AF"))&gt;0," P01"," ")</f>
        <v xml:space="preserve"> </v>
      </c>
      <c r="BL141" s="58" t="str">
        <f>IF(SUM(COUNTIFS('Planificación 2026-1'!F:F,"HUAURA",'Planificación 2026-1'!X:X,C141,'Planificación 2026-1'!H:H,"EN"))&gt;0,"P02"," ")</f>
        <v xml:space="preserve"> </v>
      </c>
      <c r="BM141" s="58" t="str">
        <f>IF(SUM(COUNTIFS('Planificación 2026-1'!F:F,"HUAURA",'Planificación 2026-1'!X:X,C141,'Planificación 2026-1'!H:H,"IS"))&gt;0,"P03"," ")</f>
        <v xml:space="preserve"> </v>
      </c>
      <c r="BN141" s="58" t="str">
        <f>IF(SUM(COUNTIFS('Planificación 2026-1'!F:F,"HUAURA",'Planificación 2026-1'!X:X,C141,'Planificación 2026-1'!H:H,"PS"))&gt;0,"P04"," ")</f>
        <v xml:space="preserve"> </v>
      </c>
      <c r="BO141" s="58"/>
      <c r="BP141" s="58" t="str">
        <f>IF(SUM(COUNTIFS('Planificación 2026-1'!F:F,"HUAURA",'Planificación 2026-1'!X:X,C141,'Planificación 2026-1'!H:H,"IN"))&gt;0,"P06"," ")</f>
        <v xml:space="preserve"> </v>
      </c>
      <c r="BQ141" s="58" t="str">
        <f>IF(SUM(COUNTIFS('Planificación 2026-1'!F:F,"HUAURA",'Planificación 2026-1'!X:X,C141,'Planificación 2026-1'!H:H,"CA"))&gt;0,"P07"," ")</f>
        <v xml:space="preserve"> </v>
      </c>
      <c r="BR141" s="58" t="str">
        <f>IF(SUM(COUNTIFS('Planificación 2026-1'!F:F,"HUAURA",'Planificación 2026-1'!X:X,C141,'Planificación 2026-1'!H:H,"DE"))&gt;0,"P08"," ")</f>
        <v xml:space="preserve"> </v>
      </c>
      <c r="BS141" s="58" t="str">
        <f>IF(SUM(COUNTIFS('Planificación 2026-1'!F:F,"HUAURA",'Planificación 2026-1'!X:X,C141,'Planificación 2026-1'!H:H,"OB"))&gt;0,"P09"," ")</f>
        <v xml:space="preserve"> </v>
      </c>
      <c r="BT141" s="58" t="str">
        <f>IF(SUM(COUNTIFS('Planificación 2026-1'!F:F,"HUAURA",'Planificación 2026-1'!X:X,C141,'Planificación 2026-1'!H:H,"MH"))&gt;0,"P31"," ")</f>
        <v xml:space="preserve"> </v>
      </c>
      <c r="BU141" s="58" t="str">
        <f>IF(SUM(COUNTIFS('Planificación 2026-1'!F:F,"HUAURA",'Planificación 2026-1'!X:X,C141,'Planificación 2026-1'!H:H,"IC"))&gt;0,"P32"," ")</f>
        <v xml:space="preserve"> </v>
      </c>
      <c r="BV141" s="58" t="str">
        <f>IF(SUM(COUNTIFS('Planificación 2026-1'!F:F,"HUAURA",'Planificación 2026-1'!X:X,C141,'Planificación 2026-1'!H:H,"AR"))&gt;0,"P34"," ")</f>
        <v xml:space="preserve"> </v>
      </c>
      <c r="BW141" s="58" t="str">
        <f>IF(SUM(COUNTIFS('Planificación 2026-1'!F:F,"HUAURA",'Planificación 2026-1'!X:X,C141,'Planificación 2026-1'!H:H,"T1"))&gt;0,"P35"," ")</f>
        <v xml:space="preserve"> </v>
      </c>
      <c r="BX141" s="58" t="str">
        <f>IF(SUM(COUNTIFS('Planificación 2026-1'!F:F,"HUAURA",'Planificación 2026-1'!X:X,C141,'Planificación 2026-1'!H:H,"T3"))&gt;0,"P36"," ")</f>
        <v xml:space="preserve"> </v>
      </c>
      <c r="BY141" s="58" t="str">
        <f>IF(SUM(COUNTIFS('Planificación 2026-1'!F:F,"HUAURA",'Planificación 2026-1'!X:X,C141,'Planificación 2026-1'!H:H,"T2"))&gt;0,"P37"," ")</f>
        <v xml:space="preserve"> </v>
      </c>
      <c r="BZ141" s="58" t="str">
        <f>IF(SUM(COUNTIFS('Planificación 2026-1'!F:F,"HUAURA",'Planificación 2026-1'!X:X,C141,'Planificación 2026-1'!H:H,"AE"))&gt;0,"P38"," ")</f>
        <v xml:space="preserve"> </v>
      </c>
      <c r="CA141" s="58" t="str">
        <f>IF(SUM(COUNTIFS('Planificación 2026-1'!F:F,"HUAURA",'Planificación 2026-1'!X:X,C141,'Planificación 2026-1'!H:H,"T4"))&gt;0,"P55"," ")</f>
        <v xml:space="preserve"> </v>
      </c>
      <c r="CB141" s="59">
        <f>SUMIFS('Planificación 2026-1'!S:S,'Planificación 2026-1'!X:X,C141,'Planificación 2026-1'!H:H,"AF",'Planificación 2026-1'!I:I,"&gt;2")</f>
        <v>0</v>
      </c>
      <c r="CC141" s="59">
        <f>SUMIFS('Planificación 2026-1'!S:S,'Planificación 2026-1'!X:X,C141,'Planificación 2026-1'!H:H,"EN",'Planificación 2026-1'!I:I,"&gt;2")</f>
        <v>0</v>
      </c>
      <c r="CD141" s="59">
        <f>SUMIFS('Planificación 2026-1'!S:S,'Planificación 2026-1'!X:X,C141,'Planificación 2026-1'!H:H,"IS",'Planificación 2026-1'!I:I,"&gt;2")</f>
        <v>0</v>
      </c>
      <c r="CE141" s="59">
        <f>SUMIFS('Planificación 2026-1'!S:S,'Planificación 2026-1'!X:X,C141,'Planificación 2026-1'!H:H,"PS",'Planificación 2026-1'!I:I,"&gt;2")</f>
        <v>0</v>
      </c>
      <c r="CF141" s="59">
        <f>SUMIFS('Planificación 2026-1'!S:S,'Planificación 2026-1'!X:X,C141,'Planificación 2026-1'!H:H,"IN",'Planificación 2026-1'!I:I,"&gt;2")</f>
        <v>0</v>
      </c>
      <c r="CG141" s="59">
        <f>SUMIFS('Planificación 2026-1'!S:S,'Planificación 2026-1'!X:X,C141,'Planificación 2026-1'!H:H,"CA",'Planificación 2026-1'!I:I,"&gt;2")</f>
        <v>0</v>
      </c>
      <c r="CH141" s="59">
        <f>SUMIFS('Planificación 2026-1'!S:S,'Planificación 2026-1'!X:X,C141,'Planificación 2026-1'!H:H,"DE",'Planificación 2026-1'!I:I,"&gt;2")</f>
        <v>0</v>
      </c>
      <c r="CI141" s="59">
        <f>SUMIFS('Planificación 2026-1'!S:S,'Planificación 2026-1'!X:X,C141,'Planificación 2026-1'!H:H,"OB",'Planificación 2026-1'!I:I,"&gt;2")</f>
        <v>0</v>
      </c>
      <c r="CJ141" s="59">
        <f>SUMIFS('Planificación 2026-1'!S:S,'Planificación 2026-1'!X:X,C141,'Planificación 2026-1'!H:H,"MH",'Planificación 2026-1'!I:I,"&gt;2")</f>
        <v>14</v>
      </c>
      <c r="CK141" s="59">
        <f>SUMIFS('Planificación 2026-1'!S:S,'Planificación 2026-1'!X:X,C141,'Planificación 2026-1'!H:H,"IC",'Planificación 2026-1'!I:I,"&gt;2")</f>
        <v>0</v>
      </c>
      <c r="CL141" s="59">
        <f>SUMIFS('Planificación 2026-1'!S:S,'Planificación 2026-1'!X:X,C141,'Planificación 2026-1'!H:H,"AR",'Planificación 2026-1'!I:I,"&gt;2")</f>
        <v>0</v>
      </c>
      <c r="CM141" s="59">
        <f>SUMIFS('Planificación 2026-1'!S:S,'Planificación 2026-1'!X:X,C141,'Planificación 2026-1'!H:H,"AE",'Planificación 2026-1'!I:I,"&gt;2")</f>
        <v>0</v>
      </c>
      <c r="CN141" s="59">
        <f>SUMIFS('Planificación 2026-1'!S:S,'Planificación 2026-1'!X:X,C141,'Planificación 2026-1'!H:H,"T1",'Planificación 2026-1'!I:I,"&gt;2")</f>
        <v>4</v>
      </c>
      <c r="CO141" s="59">
        <f>SUMIFS('Planificación 2026-1'!S:S,'Planificación 2026-1'!X:X,C141,'Planificación 2026-1'!H:H,"T3",'Planificación 2026-1'!I:I,"&gt;2")</f>
        <v>0</v>
      </c>
      <c r="CP141" s="59">
        <f>SUMIFS('Planificación 2026-1'!S:S,'Planificación 2026-1'!X:X,C141,'Planificación 2026-1'!H:H,"T2",'Planificación 2026-1'!I:I,"&gt;2")</f>
        <v>0</v>
      </c>
      <c r="CQ141" s="59">
        <f>SUMIFS('Planificación 2026-1'!S:S,'Planificación 2026-1'!X:X,C141,'Planificación 2026-1'!H:H,"T4",'Planificación 2026-1'!I:I,"&gt;2")</f>
        <v>0</v>
      </c>
      <c r="CR141" s="59">
        <f>SUMIFS('Planificación 2026-1'!S:S,'Planificación 2026-1'!X:X,C141,'Planificación 2026-1'!H:H,"AF",'Planificación 2026-1'!I:I,"&lt;3")</f>
        <v>0</v>
      </c>
      <c r="CS141" s="59">
        <f>SUMIFS('Planificación 2026-1'!S:S,'Planificación 2026-1'!X:X,C141,'Planificación 2026-1'!H:H,"EN",'Planificación 2026-1'!I:I,"&lt;3")</f>
        <v>0</v>
      </c>
      <c r="CT141" s="59">
        <f>SUMIFS('Planificación 2026-1'!S:S,'Planificación 2026-1'!X:X,C141,'Planificación 2026-1'!H:H,"IS",'Planificación 2026-1'!I:I,"&lt;3")</f>
        <v>0</v>
      </c>
      <c r="CU141" s="59">
        <f>SUMIFS('Planificación 2026-1'!S:S,'Planificación 2026-1'!X:X,C141,'Planificación 2026-1'!H:H,"PS",'Planificación 2026-1'!I:I,"&lt;3")</f>
        <v>0</v>
      </c>
      <c r="CV141" s="59">
        <f>SUMIFS('Planificación 2026-1'!S:S,'Planificación 2026-1'!X:X,C141,'Planificación 2026-1'!H:H,"IN",'Planificación 2026-1'!I:I,"&lt;3")</f>
        <v>0</v>
      </c>
      <c r="CW141" s="59">
        <f>SUMIFS('Planificación 2026-1'!S:S,'Planificación 2026-1'!X:X,C141,'Planificación 2026-1'!H:H,"CA",'Planificación 2026-1'!I:I,"&lt;3")</f>
        <v>0</v>
      </c>
      <c r="CX141" s="59">
        <f>SUMIFS('Planificación 2026-1'!S:S,'Planificación 2026-1'!X:X,C141,'Planificación 2026-1'!H:H,"DE",'Planificación 2026-1'!I:I,"&lt;3")</f>
        <v>0</v>
      </c>
      <c r="CY141" s="59">
        <f>SUMIFS('Planificación 2026-1'!S:S,'Planificación 2026-1'!X:X,C141,'Planificación 2026-1'!H:H,"OB",'Planificación 2026-1'!I:I,"&lt;3")</f>
        <v>0</v>
      </c>
      <c r="CZ141" s="59">
        <f>SUMIFS('Planificación 2026-1'!S:S,'Planificación 2026-1'!X:X,C141,'Planificación 2026-1'!H:H,"MH",'Planificación 2026-1'!I:I,"&lt;3")</f>
        <v>0</v>
      </c>
      <c r="DA141" s="59">
        <f>SUMIFS('Planificación 2026-1'!S:S,'Planificación 2026-1'!X:X,C141,'Planificación 2026-1'!H:H,"IC",'Planificación 2026-1'!I:I,"&lt;3")</f>
        <v>0</v>
      </c>
      <c r="DB141" s="59">
        <f>SUMIFS('Planificación 2026-1'!S:S,'Planificación 2026-1'!X:X,C141,'Planificación 2026-1'!H:H,"AR",'Planificación 2026-1'!I:I,"&lt;3")</f>
        <v>0</v>
      </c>
      <c r="DC141" s="59">
        <f>SUMIFS('Planificación 2026-1'!S:S,'Planificación 2026-1'!X:X,C141,'Planificación 2026-1'!H:H,"AE",'Planificación 2026-1'!I:I,"&lt;3")</f>
        <v>0</v>
      </c>
      <c r="DD141" s="59">
        <f>SUMIFS('Planificación 2026-1'!S:S,'Planificación 2026-1'!X:X,C141,'Planificación 2026-1'!H:H,"T1",'Planificación 2026-1'!I:I,"&lt;3")</f>
        <v>0</v>
      </c>
      <c r="DE141" s="59">
        <f>SUMIFS('Planificación 2026-1'!S:S,'Planificación 2026-1'!X:X,C141,'Planificación 2026-1'!H:H,"T3",'Planificación 2026-1'!I:I,"&lt;3")</f>
        <v>0</v>
      </c>
      <c r="DF141" s="59">
        <f>SUMIFS('Planificación 2026-1'!S:S,'Planificación 2026-1'!X:X,C141,'Planificación 2026-1'!H:H,"T2",'Planificación 2026-1'!I:I,"&lt;3")</f>
        <v>0</v>
      </c>
      <c r="DG141" s="59">
        <f>SUMIFS('Planificación 2026-1'!S:S,'Planificación 2026-1'!X:X,C141,'Planificación 2026-1'!H:H,"T4",'Planificación 2026-1'!I:I,"&lt;3")</f>
        <v>0</v>
      </c>
      <c r="DH141" s="58" t="str">
        <f t="shared" si="41"/>
        <v/>
      </c>
      <c r="DI141" s="27">
        <f>IF(C141="","",SUMIFS('Planificación 2026-1'!S:S,'Planificación 2026-1'!X:X,C141,'Planificación 2026-1'!F:F,"PRINCIPAL",'Planificación 2026-1'!Y:Y,"VIRTUAL"))</f>
        <v>0</v>
      </c>
      <c r="DJ141" s="27">
        <f>IF(C141="","",SUMIFS('Planificación 2026-1'!S:S,'Planificación 2026-1'!X:X,C141,'Planificación 2026-1'!F:F,"PRINCIPAL",'Planificación 2026-1'!Y:Y,"PRESENCIAL"))</f>
        <v>0</v>
      </c>
      <c r="DK141" s="27">
        <f>IF(C141="","",SUMIFS('Planificación 2026-1'!S:S,'Planificación 2026-1'!X:X,C141,'Planificación 2026-1'!F:F,"PRINCIPAL",'Planificación 2026-1'!Y:Y,"HIBRIDO PRESENCIAL"))</f>
        <v>0</v>
      </c>
      <c r="DL141" s="58" t="str">
        <f t="shared" si="42"/>
        <v/>
      </c>
      <c r="DM141" s="58">
        <f>IF(C141="","",SUMIFS('Planificación 2026-1'!S:S,'Planificación 2026-1'!X:X,C141,'Planificación 2026-1'!F:F,"FILIAL",'Planificación 2026-1'!Y:Y,"VIRTUAL"))</f>
        <v>0</v>
      </c>
      <c r="DN141" s="60">
        <f>IF(C141="","",SUMIFS('Planificación 2026-1'!S:S,'Planificación 2026-1'!X:X,C141,'Planificación 2026-1'!F:F,"FILIAL",'Planificación 2026-1'!Y:Y,"PRESENCIAL"))</f>
        <v>0</v>
      </c>
      <c r="DO141" s="29">
        <f>IF(C141="","",SUMIFS('Planificación 2026-1'!S:S,'Planificación 2026-1'!X:X,C141,'Planificación 2026-1'!F:F,"FILIAL",'Planificación 2026-1'!Y:Y,"HIBRIDO PRESENCIAL"))</f>
        <v>0</v>
      </c>
      <c r="DP141" s="61" t="str">
        <f t="shared" si="43"/>
        <v/>
      </c>
      <c r="DQ141" s="58">
        <f>IF(C141="","",SUMIFS('Planificación 2026-1'!S:S,'Planificación 2026-1'!X:X,C141,'Planificación 2026-1'!F:F,"SUNAMPE",'Planificación 2026-1'!Y:Y,"VIRTUAL"))</f>
        <v>0</v>
      </c>
      <c r="DR141" s="29">
        <f>IF(C141="","",SUMIFS('Planificación 2026-1'!S:S,'Planificación 2026-1'!X:X,C141,'Planificación 2026-1'!F:F,"SUNAMPE",'Planificación 2026-1'!Y:Y,"PRESENCIAL"))</f>
        <v>0</v>
      </c>
      <c r="DS141" s="61" t="str">
        <f t="shared" si="44"/>
        <v/>
      </c>
      <c r="DT141" s="58">
        <f>IF(C141="","",SUMIFS('Planificación 2026-1'!S:S,'Planificación 2026-1'!X:X,C141,'Planificación 2026-1'!F:F,"HUAURA",'Planificación 2026-1'!Y:Y,"VIRTUAL"))</f>
        <v>0</v>
      </c>
      <c r="DU141" s="29">
        <f>IF(C141="","",SUMIFS('Planificación 2026-1'!S:S,'Planificación 2026-1'!X:X,C141,'Planificación 2026-1'!F:F,"HUAURA",'Planificación 2026-1'!Y:Y,"PRESENCIAL"))</f>
        <v>0</v>
      </c>
      <c r="DV141" s="32">
        <f>SUMIFS('Planificación 2026-1'!S:S,'Planificación 2026-1'!X:X,C141,'Planificación 2026-1'!F:F,"PRINCIPAL",'Planificación 2026-1'!Y:Y,"VIRTUAL",'Planificación 2026-1'!I:I,"&gt;2")</f>
        <v>0</v>
      </c>
      <c r="DW141" s="32">
        <f>SUMIFS('Planificación 2026-1'!S:S,'Planificación 2026-1'!X:X,C141,'Planificación 2026-1'!F:F,"PRINCIPAL",'Planificación 2026-1'!Y:Y,"&lt;&gt;VIRTUAL",'Planificación 2026-1'!I:I,"&gt;2")</f>
        <v>0</v>
      </c>
      <c r="DX141" s="32">
        <f>SUMIFS('Planificación 2026-1'!S:S,'Planificación 2026-1'!X:X,C141,'Planificación 2026-1'!F:F,"SUNAMPE",'Planificación 2026-1'!Y:Y,"VIRTUAL",'Planificación 2026-1'!I:I,"&gt;2")</f>
        <v>0</v>
      </c>
      <c r="DY141" s="32">
        <f>SUMIFS('Planificación 2026-1'!S:S,'Planificación 2026-1'!X:X,C141,'Planificación 2026-1'!F:F,"SUNAMPE",'Planificación 2026-1'!Y:Y,"&lt;&gt;VIRTUAL",'Planificación 2026-1'!I:I,"&gt;2")</f>
        <v>0</v>
      </c>
      <c r="DZ141" s="32">
        <f>SUMIFS('Planificación 2026-1'!S:S,'Planificación 2026-1'!X:X,C141,'Planificación 2026-1'!F:F,"FILIAL",'Planificación 2026-1'!Y:Y,"VIRTUAL",'Planificación 2026-1'!I:I,"&gt;2")</f>
        <v>0</v>
      </c>
      <c r="EA141" s="32">
        <f>SUMIFS('Planificación 2026-1'!S:S,'Planificación 2026-1'!X:X,C141,'Planificación 2026-1'!F:F,"FILIAL",'Planificación 2026-1'!Y:Y,"&lt;&gt;VIRTUAL",'Planificación 2026-1'!I:I,"&gt;2")</f>
        <v>0</v>
      </c>
      <c r="EB141" s="32">
        <f>SUMIFS('Planificación 2026-1'!S:S,'Planificación 2026-1'!X:X,C141,'Planificación 2026-1'!F:F,"PORUMA",'Planificación 2026-1'!Y:Y,"VIRTUAL",'Planificación 2026-1'!I:I,"&gt;2")</f>
        <v>0</v>
      </c>
      <c r="EC141" s="32">
        <f>SUMIFS('Planificación 2026-1'!S:S,'Planificación 2026-1'!X:X,C141,'Planificación 2026-1'!F:F,"PORUMA",'Planificación 2026-1'!Y:Y,"&lt;&gt;VIRTUAL",'Planificación 2026-1'!I:I,"&gt;2")</f>
        <v>18</v>
      </c>
      <c r="ED141" s="32">
        <f>SUMIFS('Planificación 2026-1'!S:S,'Planificación 2026-1'!X:X,C141,'Planificación 2026-1'!F:F,"HUAURA",'Planificación 2026-1'!Y:Y,"VIRTUAL",'Planificación 2026-1'!I:I,"&gt;2")</f>
        <v>0</v>
      </c>
      <c r="EE141" s="32">
        <f>SUMIFS('Planificación 2026-1'!S:S,'Planificación 2026-1'!X:X,C141,'Planificación 2026-1'!F:F,"HUAURA",'Planificación 2026-1'!Y:Y,"&lt;&gt;VIRTUAL",'Planificación 2026-1'!I:I,"&gt;2")</f>
        <v>0</v>
      </c>
      <c r="EF141" s="32">
        <f>SUMIFS('Planificación 2026-1'!S:S,'Planificación 2026-1'!X:X,C141,'Planificación 2026-1'!F:F,"PRINCIPAL",'Planificación 2026-1'!Y:Y,"VIRTUAL",'Planificación 2026-1'!I:I,"&lt;3")</f>
        <v>0</v>
      </c>
      <c r="EG141" s="32">
        <f>SUMIFS('Planificación 2026-1'!S:S,'Planificación 2026-1'!X:X,C141,'Planificación 2026-1'!F:F,"PRINCIPAL",'Planificación 2026-1'!Y:Y,"&lt;&gt;VIRTUAL",'Planificación 2026-1'!I:I,"&lt;3")</f>
        <v>0</v>
      </c>
      <c r="EH141" s="32">
        <f>SUMIFS('Planificación 2026-1'!S:S,'Planificación 2026-1'!X:X,C141,'Planificación 2026-1'!F:F,"SUNAMPE",'Planificación 2026-1'!Y:Y,"VIRTUAL",'Planificación 2026-1'!I:I,"&lt;3")</f>
        <v>0</v>
      </c>
      <c r="EI141" s="32">
        <f>SUMIFS('Planificación 2026-1'!S:S,'Planificación 2026-1'!X:X,C141,'Planificación 2026-1'!F:F,"SUNAMPE",'Planificación 2026-1'!Y:Y,"&lt;&gt;VIRTUAL",'Planificación 2026-1'!I:I,"&lt;3")</f>
        <v>0</v>
      </c>
      <c r="EJ141" s="32">
        <f>SUMIFS('Planificación 2026-1'!S:S,'Planificación 2026-1'!X:X,C141,'Planificación 2026-1'!F:F,"FILIAL",'Planificación 2026-1'!Y:Y,"VIRTUAL",'Planificación 2026-1'!I:I,"&lt;3")</f>
        <v>0</v>
      </c>
      <c r="EK141" s="32">
        <f>SUMIFS('Planificación 2026-1'!S:S,'Planificación 2026-1'!X:X,C141,'Planificación 2026-1'!F:F,"FILIAL",'Planificación 2026-1'!Y:Y,"&lt;&gt;VIRTUAL",'Planificación 2026-1'!I:I,"&lt;3")</f>
        <v>0</v>
      </c>
      <c r="EL141" s="32">
        <f>SUMIFS('Planificación 2026-1'!S:S,'Planificación 2026-1'!X:X,C141,'Planificación 2026-1'!F:F,"PORUMA",'Planificación 2026-1'!Y:Y,"VIRTUAL",'Planificación 2026-1'!I:I,"&lt;3")</f>
        <v>0</v>
      </c>
      <c r="EM141" s="32">
        <f>SUMIFS('Planificación 2026-1'!S:S,'Planificación 2026-1'!X:X,C141,'Planificación 2026-1'!F:F,"PORUMA",'Planificación 2026-1'!Y:Y,"&lt;&gt;VIRTUAL",'Planificación 2026-1'!I:I,"&lt;3")</f>
        <v>0</v>
      </c>
      <c r="EN141" s="32">
        <f>SUMIFS('Planificación 2026-1'!S:S,'Planificación 2026-1'!X:X,C141,'Planificación 2026-1'!F:F,"HUAURA",'Planificación 2026-1'!Y:Y,"VIRTUAL",'Planificación 2026-1'!I:I,"&lt;3")</f>
        <v>0</v>
      </c>
      <c r="EO141" s="32">
        <f>SUMIFS('Planificación 2026-1'!S:S,'Planificación 2026-1'!X:X,C141,'Planificación 2026-1'!F:F,"HUAURA",'Planificación 2026-1'!Y:Y,"&lt;&gt;VIRTUAL",'Planificación 2026-1'!I:I,"&lt;3")</f>
        <v>0</v>
      </c>
      <c r="EP141" s="32">
        <f t="shared" si="32"/>
        <v>0</v>
      </c>
      <c r="EQ141" s="32">
        <f t="shared" si="36"/>
        <v>0</v>
      </c>
      <c r="ER141" s="32">
        <f t="shared" si="37"/>
        <v>18</v>
      </c>
      <c r="ES141" s="32">
        <f t="shared" si="38"/>
        <v>0</v>
      </c>
      <c r="ET141" s="32">
        <f t="shared" si="39"/>
        <v>0</v>
      </c>
      <c r="EU141" s="32">
        <f t="shared" si="40"/>
        <v>18</v>
      </c>
      <c r="EV141" s="32" t="b">
        <f>EXACT(EU141,E141)</f>
        <v>1</v>
      </c>
      <c r="EW141" s="32"/>
      <c r="EX141" s="32">
        <f t="shared" si="33"/>
        <v>0</v>
      </c>
      <c r="EY141" s="32">
        <f t="shared" si="34"/>
        <v>0</v>
      </c>
      <c r="EZ141" s="32" t="b">
        <f>EXACT(SUM(EX141:EY141),E141)</f>
        <v>0</v>
      </c>
      <c r="FA141" s="32" t="str">
        <f t="shared" si="35"/>
        <v/>
      </c>
      <c r="FB141" s="32" t="str">
        <f t="shared" si="45"/>
        <v>PRESENCIAL</v>
      </c>
    </row>
    <row r="142" spans="1:158">
      <c r="A142" s="33"/>
      <c r="B142" s="65">
        <v>139</v>
      </c>
      <c r="C142" s="32" t="s">
        <v>346</v>
      </c>
      <c r="D142" s="429">
        <v>44995918</v>
      </c>
      <c r="E142" s="62">
        <f>SUMIF('Planificación 2026-1'!X:X,C142,'Planificación 2026-1'!S:S)</f>
        <v>24</v>
      </c>
      <c r="F142" s="63" t="s">
        <v>199</v>
      </c>
      <c r="G142" s="454" t="s">
        <v>200</v>
      </c>
      <c r="H142" s="64" t="s">
        <v>38</v>
      </c>
      <c r="I142" s="64" t="s">
        <v>166</v>
      </c>
      <c r="J142" s="32" t="s">
        <v>38</v>
      </c>
      <c r="K142" s="32" t="s">
        <v>150</v>
      </c>
      <c r="L142" s="57" t="str">
        <f>IF(SUM(COUNTIFS('Planificación 2026-1'!F:F,"PRINCIPAL",'Planificación 2026-1'!X:X,C142,'Planificación 2026-1'!H:H,"AF"))&gt;0,"P01"," ")</f>
        <v xml:space="preserve"> </v>
      </c>
      <c r="M142" s="58" t="str">
        <f>IF(SUM(COUNTIFS('Planificación 2026-1'!F:F,"PRINCIPAL",'Planificación 2026-1'!X:X,C142,'Planificación 2026-1'!H:H,"EN"))&gt;0,"P02"," ")</f>
        <v>P02</v>
      </c>
      <c r="N142" s="58" t="str">
        <f>IF(SUM(COUNTIFS('Planificación 2026-1'!F:F,"PRINCIPAL",'Planificación 2026-1'!X:X,C142,'Planificación 2026-1'!H:H,"IS"))&gt;0,"P03"," ")</f>
        <v xml:space="preserve"> </v>
      </c>
      <c r="O142" s="58" t="str">
        <f>IF(SUM(COUNTIFS('Planificación 2026-1'!F:F,"PRINCIPAL",'Planificación 2026-1'!X:X,C142,'Planificación 2026-1'!H:H,"PS"))&gt;0,"P04"," ")</f>
        <v xml:space="preserve"> </v>
      </c>
      <c r="P142" s="58"/>
      <c r="Q142" s="58" t="str">
        <f>IF(SUM(COUNTIFS('Planificación 2026-1'!F:F,"PRINCIPAL",'Planificación 2026-1'!X:X,C142,'Planificación 2026-1'!H:H,"IN"))&gt;0,"P06"," ")</f>
        <v xml:space="preserve"> </v>
      </c>
      <c r="R142" s="58" t="str">
        <f>IF(SUM(COUNTIFS('Planificación 2026-1'!F:F,"PRINCIPAL",'Planificación 2026-1'!X:X,C142,'Planificación 2026-1'!H:H,"CA"))&gt;0,"P07"," ")</f>
        <v xml:space="preserve"> </v>
      </c>
      <c r="S142" s="58" t="str">
        <f>IF(SUM(COUNTIFS('Planificación 2026-1'!F:F,"PRINCIPAL",'Planificación 2026-1'!X:X,C142,'Planificación 2026-1'!H:H,"DE"))&gt;0,"P08"," ")</f>
        <v xml:space="preserve"> </v>
      </c>
      <c r="T142" s="58" t="str">
        <f>IF(SUM(COUNTIFS('Planificación 2026-1'!F:F,"PRINCIPAL",'Planificación 2026-1'!X:X,C142,'Planificación 2026-1'!H:H,"OB"))&gt;0,"P09"," ")</f>
        <v xml:space="preserve"> </v>
      </c>
      <c r="U142" s="58" t="str">
        <f>IF(SUM(COUNTIFS('Planificación 2026-1'!F:F,"PRINCIPAL",'Planificación 2026-1'!X:X,C142,'Planificación 2026-1'!H:H,"MH"))&gt;0,"P31"," ")</f>
        <v xml:space="preserve"> </v>
      </c>
      <c r="V142" s="58" t="str">
        <f>IF(SUM(COUNTIFS('Planificación 2026-1'!F:F,"PRINCIPAL",'Planificación 2026-1'!X:X,C142,'Planificación 2026-1'!H:H,"IC"))&gt;0,"P32"," ")</f>
        <v xml:space="preserve"> </v>
      </c>
      <c r="W142" s="58" t="str">
        <f>IF(SUM(COUNTIFS('Planificación 2026-1'!F:F,"PRINCIPAL",'Planificación 2026-1'!X:X,C142,'Planificación 2026-1'!H:H,"AR"))&gt;0,"P34"," ")</f>
        <v xml:space="preserve"> </v>
      </c>
      <c r="X142" s="58" t="str">
        <f>IF(SUM(COUNTIFS('Planificación 2026-1'!F:F,"PRINCIPAL",'Planificación 2026-1'!X:X,C142,'Planificación 2026-1'!H:H,"T1"))&gt;0,"P35"," ")</f>
        <v xml:space="preserve"> </v>
      </c>
      <c r="Y142" s="58" t="str">
        <f>IF(SUM(COUNTIFS('Planificación 2026-1'!F:F,"PRINCIPAL",'Planificación 2026-1'!X:X,C142,'Planificación 2026-1'!H:H,"T3"))&gt;0,"P36"," ")</f>
        <v xml:space="preserve"> </v>
      </c>
      <c r="Z142" s="58" t="str">
        <f>IF(SUM(COUNTIFS('Planificación 2026-1'!F:F,"PRINCIPAL",'Planificación 2026-1'!X:X,C142,'Planificación 2026-1'!H:H,"T2"))&gt;0,"P37"," ")</f>
        <v xml:space="preserve"> </v>
      </c>
      <c r="AA142" s="58" t="str">
        <f>IF(SUM(COUNTIFS('Planificación 2026-1'!F:F,"PRINCIPAL",'Planificación 2026-1'!X:X,C142,'Planificación 2026-1'!H:H,"AE"))&gt;0,"P38"," ")</f>
        <v xml:space="preserve"> </v>
      </c>
      <c r="AB142" s="58" t="str">
        <f>IF(SUM(COUNTIFS('Planificación 2026-1'!F:F,"PRINCIPAL",'Planificación 2026-1'!X:X,C142,'Planificación 2026-1'!H:H,"T4"))&gt;0,"P55"," ")</f>
        <v xml:space="preserve"> </v>
      </c>
      <c r="AC142" s="58" t="str">
        <f>IF(SUM(COUNTIFS('Planificación 2026-1'!F:F,"FILIAL",'Planificación 2026-1'!X:X,C142,'Planificación 2026-1'!H:H,"AF"))&gt;0," P01"," ")</f>
        <v xml:space="preserve"> </v>
      </c>
      <c r="AD142" s="58" t="str">
        <f>IF(SUM(COUNTIFS('Planificación 2026-1'!F:F,"FILIAL",'Planificación 2026-1'!X:X,C142,'Planificación 2026-1'!H:H,"EN"))&gt;0,"P02"," ")</f>
        <v>P02</v>
      </c>
      <c r="AE142" s="58" t="str">
        <f>IF(SUM(COUNTIFS('Planificación 2026-1'!F:F,"FILIAL",'Planificación 2026-1'!X:X,C142,'Planificación 2026-1'!H:H,"IS"))&gt;0,"P03"," ")</f>
        <v xml:space="preserve"> </v>
      </c>
      <c r="AF142" s="58" t="str">
        <f>IF(SUM(COUNTIFS('Planificación 2026-1'!F:F,"FILIAL",'Planificación 2026-1'!X:X,C142,'Planificación 2026-1'!H:H,"PS"))&gt;0,"P04"," ")</f>
        <v xml:space="preserve"> </v>
      </c>
      <c r="AG142" s="58"/>
      <c r="AH142" s="58" t="str">
        <f>IF(SUM(COUNTIFS('Planificación 2026-1'!F:F,"FILIAL",'Planificación 2026-1'!X:X,C142,'Planificación 2026-1'!H:H,"IN"))&gt;0,"P06"," ")</f>
        <v xml:space="preserve"> </v>
      </c>
      <c r="AI142" s="58" t="str">
        <f>IF(SUM(COUNTIFS('Planificación 2026-1'!F:F,"FILIAL",'Planificación 2026-1'!X:X,C142,'Planificación 2026-1'!H:H,"CA"))&gt;0,"P07"," ")</f>
        <v xml:space="preserve"> </v>
      </c>
      <c r="AJ142" s="58" t="str">
        <f>IF(SUM(COUNTIFS('Planificación 2026-1'!F:F,"FILIAL",'Planificación 2026-1'!X:X,C142,'Planificación 2026-1'!H:H,"DE"))&gt;0,"P08"," ")</f>
        <v xml:space="preserve"> </v>
      </c>
      <c r="AK142" s="58" t="str">
        <f>IF(SUM(COUNTIFS('Planificación 2026-1'!F:F,"FILIAL",'Planificación 2026-1'!X:X,C142,'Planificación 2026-1'!H:H,"OB"))&gt;0,"P09"," ")</f>
        <v xml:space="preserve"> </v>
      </c>
      <c r="AL142" s="58" t="str">
        <f>IF(SUM(COUNTIFS('Planificación 2026-1'!F:F,"FILIAL",'Planificación 2026-1'!X:X,C142,'Planificación 2026-1'!H:H,"MH"))&gt;0,"P31"," ")</f>
        <v xml:space="preserve"> </v>
      </c>
      <c r="AM142" s="58" t="str">
        <f>IF(SUM(COUNTIFS('Planificación 2026-1'!F:F,"FILIAL",'Planificación 2026-1'!X:X,C142,'Planificación 2026-1'!H:H,"IC"))&gt;0,"P32"," ")</f>
        <v xml:space="preserve"> </v>
      </c>
      <c r="AN142" s="58" t="str">
        <f>IF(SUM(COUNTIFS('Planificación 2026-1'!F:F,"FILIAL",'Planificación 2026-1'!X:X,C142,'Planificación 2026-1'!H:H,"AR"))&gt;0,"P34"," ")</f>
        <v xml:space="preserve"> </v>
      </c>
      <c r="AO142" s="58" t="str">
        <f>IF(SUM(COUNTIFS('Planificación 2026-1'!F:F,"FILIAL",'Planificación 2026-1'!X:X,C142,'Planificación 2026-1'!H:H,"T1"))&gt;0,"P35"," ")</f>
        <v xml:space="preserve"> </v>
      </c>
      <c r="AP142" s="58" t="str">
        <f>IF(SUM(COUNTIFS('Planificación 2026-1'!F:F,"FILIAL",'Planificación 2026-1'!X:X,C142,'Planificación 2026-1'!H:H,"T3"))&gt;0,"P36"," ")</f>
        <v xml:space="preserve"> </v>
      </c>
      <c r="AQ142" s="58" t="str">
        <f>IF(SUM(COUNTIFS('Planificación 2026-1'!F:F,"FILIAL",'Planificación 2026-1'!X:X,C142,'Planificación 2026-1'!H:H,"T2"))&gt;0,"P37"," ")</f>
        <v xml:space="preserve"> </v>
      </c>
      <c r="AR142" s="58" t="str">
        <f>IF(SUM(COUNTIFS('Planificación 2026-1'!F:F,"FILIAL",'Planificación 2026-1'!X:X,C142,'Planificación 2026-1'!H:H,"AE"))&gt;0,"P38"," ")</f>
        <v xml:space="preserve"> </v>
      </c>
      <c r="AS142" s="58" t="str">
        <f>IF(SUM(COUNTIFS('Planificación 2026-1'!F:F,"FILIAL",'Planificación 2026-1'!X:X,C142,'Planificación 2026-1'!H:H,"T4"))&gt;0,"P55"," ")</f>
        <v xml:space="preserve"> </v>
      </c>
      <c r="AT142" s="58" t="str">
        <f>IF(SUM(COUNTIFS('Planificación 2026-1'!F:F,"SUNAMPE",'Planificación 2026-1'!X:X,C142,'Planificación 2026-1'!H:H,"AF"))&gt;0," P01"," ")</f>
        <v xml:space="preserve"> </v>
      </c>
      <c r="AU142" s="58" t="str">
        <f>IF(SUM(COUNTIFS('Planificación 2026-1'!F:F,"SUNAMPE",'Planificación 2026-1'!X:X,C142,'Planificación 2026-1'!H:H,"EN"))&gt;0,"P02"," ")</f>
        <v xml:space="preserve"> </v>
      </c>
      <c r="AV142" s="58" t="str">
        <f>IF(SUM(COUNTIFS('Planificación 2026-1'!F:F,"SUNAMPE",'Planificación 2026-1'!X:X,C142,'Planificación 2026-1'!H:H,"IS"))&gt;0,"P03"," ")</f>
        <v xml:space="preserve"> </v>
      </c>
      <c r="AW142" s="58" t="str">
        <f>IF(SUM(COUNTIFS('Planificación 2026-1'!F:F,"SUNAMPE",'Planificación 2026-1'!X:X,C142,'Planificación 2026-1'!H:H,"PS"))&gt;0,"P04"," ")</f>
        <v xml:space="preserve"> </v>
      </c>
      <c r="AX142" s="58"/>
      <c r="AY142" s="58" t="str">
        <f>IF(SUM(COUNTIFS('Planificación 2026-1'!F:F,"SUNAMPE",'Planificación 2026-1'!X:X,C142,'Planificación 2026-1'!H:H,"IN"))&gt;0,"P06"," ")</f>
        <v xml:space="preserve"> </v>
      </c>
      <c r="AZ142" s="58" t="str">
        <f>IF(SUM(COUNTIFS('Planificación 2026-1'!F:F,"SUNAMPE",'Planificación 2026-1'!X:X,C142,'Planificación 2026-1'!H:H,"CA"))&gt;0,"P07"," ")</f>
        <v xml:space="preserve"> </v>
      </c>
      <c r="BA142" s="58" t="str">
        <f>IF(SUM(COUNTIFS('Planificación 2026-1'!F:F,"SUNAMPE",'Planificación 2026-1'!X:X,C142,'Planificación 2026-1'!H:H,"DE"))&gt;0,"P08"," ")</f>
        <v xml:space="preserve"> </v>
      </c>
      <c r="BB142" s="58" t="str">
        <f>IF(SUM(COUNTIFS('Planificación 2026-1'!F:F,"SUNAMPE",'Planificación 2026-1'!X:X,C142,'Planificación 2026-1'!H:H,"OB"))&gt;0,"P09"," ")</f>
        <v xml:space="preserve"> </v>
      </c>
      <c r="BC142" s="58" t="str">
        <f>IF(SUM(COUNTIFS('Planificación 2026-1'!F:F,"SUNAMPE",'Planificación 2026-1'!X:X,C142,'Planificación 2026-1'!H:H,"MH"))&gt;0,"P31"," ")</f>
        <v xml:space="preserve"> </v>
      </c>
      <c r="BD142" s="58" t="str">
        <f>IF(SUM(COUNTIFS('Planificación 2026-1'!F:F,"SUNAMPE",'Planificación 2026-1'!X:X,C142,'Planificación 2026-1'!H:H,"IC"))&gt;0,"P32"," ")</f>
        <v xml:space="preserve"> </v>
      </c>
      <c r="BE142" s="58" t="str">
        <f>IF(SUM(COUNTIFS('Planificación 2026-1'!F:F,"SUNAMPE",'Planificación 2026-1'!X:X,C142,'Planificación 2026-1'!H:H,"AR"))&gt;0,"P34"," ")</f>
        <v xml:space="preserve"> </v>
      </c>
      <c r="BF142" s="58" t="str">
        <f>IF(SUM(COUNTIFS('Planificación 2026-1'!F:F,"SUNAMPE",'Planificación 2026-1'!X:X,C142,'Planificación 2026-1'!H:H,"T1"))&gt;0,"P35"," ")</f>
        <v xml:space="preserve"> </v>
      </c>
      <c r="BG142" s="58" t="str">
        <f>IF(SUM(COUNTIFS('Planificación 2026-1'!F:F,"SUNAMPE",'Planificación 2026-1'!X:X,C142,'Planificación 2026-1'!H:H,"T3"))&gt;0,"P36"," ")</f>
        <v xml:space="preserve"> </v>
      </c>
      <c r="BH142" s="58" t="str">
        <f>IF(SUM(COUNTIFS('Planificación 2026-1'!F:F,"SUNAMPE",'Planificación 2026-1'!X:X,C142,'Planificación 2026-1'!H:H,"T2"))&gt;0,"P37"," ")</f>
        <v xml:space="preserve"> </v>
      </c>
      <c r="BI142" s="58" t="str">
        <f>IF(SUM(COUNTIFS('Planificación 2026-1'!F:F,"SUNAMPE",'Planificación 2026-1'!X:X,C142,'Planificación 2026-1'!H:H,"AE"))&gt;0,"P38"," ")</f>
        <v xml:space="preserve"> </v>
      </c>
      <c r="BJ142" s="58" t="str">
        <f>IF(SUM(COUNTIFS('Planificación 2026-1'!F:F,"SUNAMPE",'Planificación 2026-1'!X:X,C142,'Planificación 2026-1'!H:H,"T4"))&gt;0,"P55"," ")</f>
        <v xml:space="preserve"> </v>
      </c>
      <c r="BK142" s="58" t="str">
        <f>IF(SUM(COUNTIFS('Planificación 2026-1'!F:F,"HUAURA",'Planificación 2026-1'!X:X,C142,'Planificación 2026-1'!H:H,"AF"))&gt;0," P01"," ")</f>
        <v xml:space="preserve"> </v>
      </c>
      <c r="BL142" s="58" t="str">
        <f>IF(SUM(COUNTIFS('Planificación 2026-1'!F:F,"HUAURA",'Planificación 2026-1'!X:X,C142,'Planificación 2026-1'!H:H,"EN"))&gt;0,"P02"," ")</f>
        <v xml:space="preserve"> </v>
      </c>
      <c r="BM142" s="58" t="str">
        <f>IF(SUM(COUNTIFS('Planificación 2026-1'!F:F,"HUAURA",'Planificación 2026-1'!X:X,C142,'Planificación 2026-1'!H:H,"IS"))&gt;0,"P03"," ")</f>
        <v xml:space="preserve"> </v>
      </c>
      <c r="BN142" s="58" t="str">
        <f>IF(SUM(COUNTIFS('Planificación 2026-1'!F:F,"HUAURA",'Planificación 2026-1'!X:X,C142,'Planificación 2026-1'!H:H,"PS"))&gt;0,"P04"," ")</f>
        <v xml:space="preserve"> </v>
      </c>
      <c r="BO142" s="58"/>
      <c r="BP142" s="58" t="str">
        <f>IF(SUM(COUNTIFS('Planificación 2026-1'!F:F,"HUAURA",'Planificación 2026-1'!X:X,C142,'Planificación 2026-1'!H:H,"IN"))&gt;0,"P06"," ")</f>
        <v xml:space="preserve"> </v>
      </c>
      <c r="BQ142" s="58" t="str">
        <f>IF(SUM(COUNTIFS('Planificación 2026-1'!F:F,"HUAURA",'Planificación 2026-1'!X:X,C142,'Planificación 2026-1'!H:H,"CA"))&gt;0,"P07"," ")</f>
        <v xml:space="preserve"> </v>
      </c>
      <c r="BR142" s="58" t="str">
        <f>IF(SUM(COUNTIFS('Planificación 2026-1'!F:F,"HUAURA",'Planificación 2026-1'!X:X,C142,'Planificación 2026-1'!H:H,"DE"))&gt;0,"P08"," ")</f>
        <v xml:space="preserve"> </v>
      </c>
      <c r="BS142" s="58" t="str">
        <f>IF(SUM(COUNTIFS('Planificación 2026-1'!F:F,"HUAURA",'Planificación 2026-1'!X:X,C142,'Planificación 2026-1'!H:H,"OB"))&gt;0,"P09"," ")</f>
        <v xml:space="preserve"> </v>
      </c>
      <c r="BT142" s="58" t="str">
        <f>IF(SUM(COUNTIFS('Planificación 2026-1'!F:F,"HUAURA",'Planificación 2026-1'!X:X,C142,'Planificación 2026-1'!H:H,"MH"))&gt;0,"P31"," ")</f>
        <v xml:space="preserve"> </v>
      </c>
      <c r="BU142" s="58" t="str">
        <f>IF(SUM(COUNTIFS('Planificación 2026-1'!F:F,"HUAURA",'Planificación 2026-1'!X:X,C142,'Planificación 2026-1'!H:H,"IC"))&gt;0,"P32"," ")</f>
        <v xml:space="preserve"> </v>
      </c>
      <c r="BV142" s="58" t="str">
        <f>IF(SUM(COUNTIFS('Planificación 2026-1'!F:F,"HUAURA",'Planificación 2026-1'!X:X,C142,'Planificación 2026-1'!H:H,"AR"))&gt;0,"P34"," ")</f>
        <v xml:space="preserve"> </v>
      </c>
      <c r="BW142" s="58" t="str">
        <f>IF(SUM(COUNTIFS('Planificación 2026-1'!F:F,"HUAURA",'Planificación 2026-1'!X:X,C142,'Planificación 2026-1'!H:H,"T1"))&gt;0,"P35"," ")</f>
        <v xml:space="preserve"> </v>
      </c>
      <c r="BX142" s="58" t="str">
        <f>IF(SUM(COUNTIFS('Planificación 2026-1'!F:F,"HUAURA",'Planificación 2026-1'!X:X,C142,'Planificación 2026-1'!H:H,"T3"))&gt;0,"P36"," ")</f>
        <v xml:space="preserve"> </v>
      </c>
      <c r="BY142" s="58" t="str">
        <f>IF(SUM(COUNTIFS('Planificación 2026-1'!F:F,"HUAURA",'Planificación 2026-1'!X:X,C142,'Planificación 2026-1'!H:H,"T2"))&gt;0,"P37"," ")</f>
        <v xml:space="preserve"> </v>
      </c>
      <c r="BZ142" s="58" t="str">
        <f>IF(SUM(COUNTIFS('Planificación 2026-1'!F:F,"HUAURA",'Planificación 2026-1'!X:X,C142,'Planificación 2026-1'!H:H,"AE"))&gt;0,"P38"," ")</f>
        <v xml:space="preserve"> </v>
      </c>
      <c r="CA142" s="58" t="str">
        <f>IF(SUM(COUNTIFS('Planificación 2026-1'!F:F,"HUAURA",'Planificación 2026-1'!X:X,C142,'Planificación 2026-1'!H:H,"T4"))&gt;0,"P55"," ")</f>
        <v xml:space="preserve"> </v>
      </c>
      <c r="CB142" s="59">
        <f>SUMIFS('Planificación 2026-1'!S:S,'Planificación 2026-1'!X:X,C142,'Planificación 2026-1'!H:H,"AF",'Planificación 2026-1'!I:I,"&gt;2")</f>
        <v>0</v>
      </c>
      <c r="CC142" s="59">
        <f>SUMIFS('Planificación 2026-1'!S:S,'Planificación 2026-1'!X:X,C142,'Planificación 2026-1'!H:H,"EN",'Planificación 2026-1'!I:I,"&gt;2")</f>
        <v>16</v>
      </c>
      <c r="CD142" s="59">
        <f>SUMIFS('Planificación 2026-1'!S:S,'Planificación 2026-1'!X:X,C142,'Planificación 2026-1'!H:H,"IS",'Planificación 2026-1'!I:I,"&gt;2")</f>
        <v>0</v>
      </c>
      <c r="CE142" s="59">
        <f>SUMIFS('Planificación 2026-1'!S:S,'Planificación 2026-1'!X:X,C142,'Planificación 2026-1'!H:H,"PS",'Planificación 2026-1'!I:I,"&gt;2")</f>
        <v>0</v>
      </c>
      <c r="CF142" s="59">
        <f>SUMIFS('Planificación 2026-1'!S:S,'Planificación 2026-1'!X:X,C142,'Planificación 2026-1'!H:H,"IN",'Planificación 2026-1'!I:I,"&gt;2")</f>
        <v>0</v>
      </c>
      <c r="CG142" s="59">
        <f>SUMIFS('Planificación 2026-1'!S:S,'Planificación 2026-1'!X:X,C142,'Planificación 2026-1'!H:H,"CA",'Planificación 2026-1'!I:I,"&gt;2")</f>
        <v>0</v>
      </c>
      <c r="CH142" s="59">
        <f>SUMIFS('Planificación 2026-1'!S:S,'Planificación 2026-1'!X:X,C142,'Planificación 2026-1'!H:H,"DE",'Planificación 2026-1'!I:I,"&gt;2")</f>
        <v>0</v>
      </c>
      <c r="CI142" s="59">
        <f>SUMIFS('Planificación 2026-1'!S:S,'Planificación 2026-1'!X:X,C142,'Planificación 2026-1'!H:H,"OB",'Planificación 2026-1'!I:I,"&gt;2")</f>
        <v>0</v>
      </c>
      <c r="CJ142" s="59">
        <f>SUMIFS('Planificación 2026-1'!S:S,'Planificación 2026-1'!X:X,C142,'Planificación 2026-1'!H:H,"MH",'Planificación 2026-1'!I:I,"&gt;2")</f>
        <v>0</v>
      </c>
      <c r="CK142" s="59">
        <f>SUMIFS('Planificación 2026-1'!S:S,'Planificación 2026-1'!X:X,C142,'Planificación 2026-1'!H:H,"IC",'Planificación 2026-1'!I:I,"&gt;2")</f>
        <v>0</v>
      </c>
      <c r="CL142" s="59">
        <f>SUMIFS('Planificación 2026-1'!S:S,'Planificación 2026-1'!X:X,C142,'Planificación 2026-1'!H:H,"AR",'Planificación 2026-1'!I:I,"&gt;2")</f>
        <v>0</v>
      </c>
      <c r="CM142" s="59">
        <f>SUMIFS('Planificación 2026-1'!S:S,'Planificación 2026-1'!X:X,C142,'Planificación 2026-1'!H:H,"AE",'Planificación 2026-1'!I:I,"&gt;2")</f>
        <v>0</v>
      </c>
      <c r="CN142" s="59">
        <f>SUMIFS('Planificación 2026-1'!S:S,'Planificación 2026-1'!X:X,C142,'Planificación 2026-1'!H:H,"T1",'Planificación 2026-1'!I:I,"&gt;2")</f>
        <v>0</v>
      </c>
      <c r="CO142" s="59">
        <f>SUMIFS('Planificación 2026-1'!S:S,'Planificación 2026-1'!X:X,C142,'Planificación 2026-1'!H:H,"T3",'Planificación 2026-1'!I:I,"&gt;2")</f>
        <v>0</v>
      </c>
      <c r="CP142" s="59">
        <f>SUMIFS('Planificación 2026-1'!S:S,'Planificación 2026-1'!X:X,C142,'Planificación 2026-1'!H:H,"T2",'Planificación 2026-1'!I:I,"&gt;2")</f>
        <v>0</v>
      </c>
      <c r="CQ142" s="59">
        <f>SUMIFS('Planificación 2026-1'!S:S,'Planificación 2026-1'!X:X,C142,'Planificación 2026-1'!H:H,"T4",'Planificación 2026-1'!I:I,"&gt;2")</f>
        <v>0</v>
      </c>
      <c r="CR142" s="59">
        <f>SUMIFS('Planificación 2026-1'!S:S,'Planificación 2026-1'!X:X,C142,'Planificación 2026-1'!H:H,"AF",'Planificación 2026-1'!I:I,"&lt;3")</f>
        <v>0</v>
      </c>
      <c r="CS142" s="59">
        <f>SUMIFS('Planificación 2026-1'!S:S,'Planificación 2026-1'!X:X,C142,'Planificación 2026-1'!H:H,"EN",'Planificación 2026-1'!I:I,"&lt;3")</f>
        <v>8</v>
      </c>
      <c r="CT142" s="59">
        <f>SUMIFS('Planificación 2026-1'!S:S,'Planificación 2026-1'!X:X,C142,'Planificación 2026-1'!H:H,"IS",'Planificación 2026-1'!I:I,"&lt;3")</f>
        <v>0</v>
      </c>
      <c r="CU142" s="59">
        <f>SUMIFS('Planificación 2026-1'!S:S,'Planificación 2026-1'!X:X,C142,'Planificación 2026-1'!H:H,"PS",'Planificación 2026-1'!I:I,"&lt;3")</f>
        <v>0</v>
      </c>
      <c r="CV142" s="59">
        <f>SUMIFS('Planificación 2026-1'!S:S,'Planificación 2026-1'!X:X,C142,'Planificación 2026-1'!H:H,"IN",'Planificación 2026-1'!I:I,"&lt;3")</f>
        <v>0</v>
      </c>
      <c r="CW142" s="59">
        <f>SUMIFS('Planificación 2026-1'!S:S,'Planificación 2026-1'!X:X,C142,'Planificación 2026-1'!H:H,"CA",'Planificación 2026-1'!I:I,"&lt;3")</f>
        <v>0</v>
      </c>
      <c r="CX142" s="59">
        <f>SUMIFS('Planificación 2026-1'!S:S,'Planificación 2026-1'!X:X,C142,'Planificación 2026-1'!H:H,"DE",'Planificación 2026-1'!I:I,"&lt;3")</f>
        <v>0</v>
      </c>
      <c r="CY142" s="59">
        <f>SUMIFS('Planificación 2026-1'!S:S,'Planificación 2026-1'!X:X,C142,'Planificación 2026-1'!H:H,"OB",'Planificación 2026-1'!I:I,"&lt;3")</f>
        <v>0</v>
      </c>
      <c r="CZ142" s="59">
        <f>SUMIFS('Planificación 2026-1'!S:S,'Planificación 2026-1'!X:X,C142,'Planificación 2026-1'!H:H,"MH",'Planificación 2026-1'!I:I,"&lt;3")</f>
        <v>0</v>
      </c>
      <c r="DA142" s="59">
        <f>SUMIFS('Planificación 2026-1'!S:S,'Planificación 2026-1'!X:X,C142,'Planificación 2026-1'!H:H,"IC",'Planificación 2026-1'!I:I,"&lt;3")</f>
        <v>0</v>
      </c>
      <c r="DB142" s="59">
        <f>SUMIFS('Planificación 2026-1'!S:S,'Planificación 2026-1'!X:X,C142,'Planificación 2026-1'!H:H,"AR",'Planificación 2026-1'!I:I,"&lt;3")</f>
        <v>0</v>
      </c>
      <c r="DC142" s="59">
        <f>SUMIFS('Planificación 2026-1'!S:S,'Planificación 2026-1'!X:X,C142,'Planificación 2026-1'!H:H,"AE",'Planificación 2026-1'!I:I,"&lt;3")</f>
        <v>0</v>
      </c>
      <c r="DD142" s="59">
        <f>SUMIFS('Planificación 2026-1'!S:S,'Planificación 2026-1'!X:X,C142,'Planificación 2026-1'!H:H,"T1",'Planificación 2026-1'!I:I,"&lt;3")</f>
        <v>0</v>
      </c>
      <c r="DE142" s="59">
        <f>SUMIFS('Planificación 2026-1'!S:S,'Planificación 2026-1'!X:X,C142,'Planificación 2026-1'!H:H,"T3",'Planificación 2026-1'!I:I,"&lt;3")</f>
        <v>0</v>
      </c>
      <c r="DF142" s="59">
        <f>SUMIFS('Planificación 2026-1'!S:S,'Planificación 2026-1'!X:X,C142,'Planificación 2026-1'!H:H,"T2",'Planificación 2026-1'!I:I,"&lt;3")</f>
        <v>0</v>
      </c>
      <c r="DG142" s="59">
        <f>SUMIFS('Planificación 2026-1'!S:S,'Planificación 2026-1'!X:X,C142,'Planificación 2026-1'!H:H,"T4",'Planificación 2026-1'!I:I,"&lt;3")</f>
        <v>0</v>
      </c>
      <c r="DH142" s="58" t="str">
        <f t="shared" si="41"/>
        <v>P02</v>
      </c>
      <c r="DI142" s="27">
        <f>IF(C142="","",SUMIFS('Planificación 2026-1'!S:S,'Planificación 2026-1'!X:X,C142,'Planificación 2026-1'!F:F,"PRINCIPAL",'Planificación 2026-1'!Y:Y,"VIRTUAL"))</f>
        <v>4</v>
      </c>
      <c r="DJ142" s="27">
        <f>IF(C142="","",SUMIFS('Planificación 2026-1'!S:S,'Planificación 2026-1'!X:X,C142,'Planificación 2026-1'!F:F,"PRINCIPAL",'Planificación 2026-1'!Y:Y,"PRESENCIAL"))</f>
        <v>0</v>
      </c>
      <c r="DK142" s="27">
        <f>IF(C142="","",SUMIFS('Planificación 2026-1'!S:S,'Planificación 2026-1'!X:X,C142,'Planificación 2026-1'!F:F,"PRINCIPAL",'Planificación 2026-1'!Y:Y,"HIBRIDO PRESENCIAL"))</f>
        <v>0</v>
      </c>
      <c r="DL142" s="58" t="str">
        <f t="shared" si="42"/>
        <v>P02</v>
      </c>
      <c r="DM142" s="58">
        <f>IF(C142="","",SUMIFS('Planificación 2026-1'!S:S,'Planificación 2026-1'!X:X,C142,'Planificación 2026-1'!F:F,"FILIAL",'Planificación 2026-1'!Y:Y,"VIRTUAL"))</f>
        <v>12</v>
      </c>
      <c r="DN142" s="60">
        <f>IF(C142="","",SUMIFS('Planificación 2026-1'!S:S,'Planificación 2026-1'!X:X,C142,'Planificación 2026-1'!F:F,"FILIAL",'Planificación 2026-1'!Y:Y,"PRESENCIAL"))</f>
        <v>8</v>
      </c>
      <c r="DO142" s="29">
        <f>IF(C142="","",SUMIFS('Planificación 2026-1'!S:S,'Planificación 2026-1'!X:X,C142,'Planificación 2026-1'!F:F,"FILIAL",'Planificación 2026-1'!Y:Y,"HIBRIDO PRESENCIAL"))</f>
        <v>0</v>
      </c>
      <c r="DP142" s="61" t="str">
        <f t="shared" si="43"/>
        <v/>
      </c>
      <c r="DQ142" s="58">
        <f>IF(C142="","",SUMIFS('Planificación 2026-1'!S:S,'Planificación 2026-1'!X:X,C142,'Planificación 2026-1'!F:F,"SUNAMPE",'Planificación 2026-1'!Y:Y,"VIRTUAL"))</f>
        <v>0</v>
      </c>
      <c r="DR142" s="29">
        <f>IF(C142="","",SUMIFS('Planificación 2026-1'!S:S,'Planificación 2026-1'!X:X,C142,'Planificación 2026-1'!F:F,"SUNAMPE",'Planificación 2026-1'!Y:Y,"PRESENCIAL"))</f>
        <v>0</v>
      </c>
      <c r="DS142" s="61" t="str">
        <f t="shared" si="44"/>
        <v/>
      </c>
      <c r="DT142" s="58">
        <f>IF(C142="","",SUMIFS('Planificación 2026-1'!S:S,'Planificación 2026-1'!X:X,C142,'Planificación 2026-1'!F:F,"HUAURA",'Planificación 2026-1'!Y:Y,"VIRTUAL"))</f>
        <v>0</v>
      </c>
      <c r="DU142" s="29">
        <f>IF(C142="","",SUMIFS('Planificación 2026-1'!S:S,'Planificación 2026-1'!X:X,C142,'Planificación 2026-1'!F:F,"HUAURA",'Planificación 2026-1'!Y:Y,"PRESENCIAL"))</f>
        <v>0</v>
      </c>
      <c r="DV142" s="32">
        <f>SUMIFS('Planificación 2026-1'!S:S,'Planificación 2026-1'!X:X,C142,'Planificación 2026-1'!F:F,"PRINCIPAL",'Planificación 2026-1'!Y:Y,"VIRTUAL",'Planificación 2026-1'!I:I,"&gt;2")</f>
        <v>4</v>
      </c>
      <c r="DW142" s="32">
        <f>SUMIFS('Planificación 2026-1'!S:S,'Planificación 2026-1'!X:X,C142,'Planificación 2026-1'!F:F,"PRINCIPAL",'Planificación 2026-1'!Y:Y,"&lt;&gt;VIRTUAL",'Planificación 2026-1'!I:I,"&gt;2")</f>
        <v>0</v>
      </c>
      <c r="DX142" s="32">
        <f>SUMIFS('Planificación 2026-1'!S:S,'Planificación 2026-1'!X:X,C142,'Planificación 2026-1'!F:F,"SUNAMPE",'Planificación 2026-1'!Y:Y,"VIRTUAL",'Planificación 2026-1'!I:I,"&gt;2")</f>
        <v>0</v>
      </c>
      <c r="DY142" s="32">
        <f>SUMIFS('Planificación 2026-1'!S:S,'Planificación 2026-1'!X:X,C142,'Planificación 2026-1'!F:F,"SUNAMPE",'Planificación 2026-1'!Y:Y,"&lt;&gt;VIRTUAL",'Planificación 2026-1'!I:I,"&gt;2")</f>
        <v>0</v>
      </c>
      <c r="DZ142" s="32">
        <f>SUMIFS('Planificación 2026-1'!S:S,'Planificación 2026-1'!X:X,C142,'Planificación 2026-1'!F:F,"FILIAL",'Planificación 2026-1'!Y:Y,"VIRTUAL",'Planificación 2026-1'!I:I,"&gt;2")</f>
        <v>12</v>
      </c>
      <c r="EA142" s="32">
        <f>SUMIFS('Planificación 2026-1'!S:S,'Planificación 2026-1'!X:X,C142,'Planificación 2026-1'!F:F,"FILIAL",'Planificación 2026-1'!Y:Y,"&lt;&gt;VIRTUAL",'Planificación 2026-1'!I:I,"&gt;2")</f>
        <v>0</v>
      </c>
      <c r="EB142" s="32">
        <f>SUMIFS('Planificación 2026-1'!S:S,'Planificación 2026-1'!X:X,C142,'Planificación 2026-1'!F:F,"PORUMA",'Planificación 2026-1'!Y:Y,"VIRTUAL",'Planificación 2026-1'!I:I,"&gt;2")</f>
        <v>0</v>
      </c>
      <c r="EC142" s="32">
        <f>SUMIFS('Planificación 2026-1'!S:S,'Planificación 2026-1'!X:X,C142,'Planificación 2026-1'!F:F,"PORUMA",'Planificación 2026-1'!Y:Y,"&lt;&gt;VIRTUAL",'Planificación 2026-1'!I:I,"&gt;2")</f>
        <v>0</v>
      </c>
      <c r="ED142" s="32">
        <f>SUMIFS('Planificación 2026-1'!S:S,'Planificación 2026-1'!X:X,C142,'Planificación 2026-1'!F:F,"HUAURA",'Planificación 2026-1'!Y:Y,"VIRTUAL",'Planificación 2026-1'!I:I,"&gt;2")</f>
        <v>0</v>
      </c>
      <c r="EE142" s="32">
        <f>SUMIFS('Planificación 2026-1'!S:S,'Planificación 2026-1'!X:X,C142,'Planificación 2026-1'!F:F,"HUAURA",'Planificación 2026-1'!Y:Y,"&lt;&gt;VIRTUAL",'Planificación 2026-1'!I:I,"&gt;2")</f>
        <v>0</v>
      </c>
      <c r="EF142" s="32">
        <f>SUMIFS('Planificación 2026-1'!S:S,'Planificación 2026-1'!X:X,C142,'Planificación 2026-1'!F:F,"PRINCIPAL",'Planificación 2026-1'!Y:Y,"VIRTUAL",'Planificación 2026-1'!I:I,"&lt;3")</f>
        <v>0</v>
      </c>
      <c r="EG142" s="32">
        <f>SUMIFS('Planificación 2026-1'!S:S,'Planificación 2026-1'!X:X,C142,'Planificación 2026-1'!F:F,"PRINCIPAL",'Planificación 2026-1'!Y:Y,"&lt;&gt;VIRTUAL",'Planificación 2026-1'!I:I,"&lt;3")</f>
        <v>0</v>
      </c>
      <c r="EH142" s="32">
        <f>SUMIFS('Planificación 2026-1'!S:S,'Planificación 2026-1'!X:X,C142,'Planificación 2026-1'!F:F,"SUNAMPE",'Planificación 2026-1'!Y:Y,"VIRTUAL",'Planificación 2026-1'!I:I,"&lt;3")</f>
        <v>0</v>
      </c>
      <c r="EI142" s="32">
        <f>SUMIFS('Planificación 2026-1'!S:S,'Planificación 2026-1'!X:X,C142,'Planificación 2026-1'!F:F,"SUNAMPE",'Planificación 2026-1'!Y:Y,"&lt;&gt;VIRTUAL",'Planificación 2026-1'!I:I,"&lt;3")</f>
        <v>0</v>
      </c>
      <c r="EJ142" s="32">
        <f>SUMIFS('Planificación 2026-1'!S:S,'Planificación 2026-1'!X:X,C142,'Planificación 2026-1'!F:F,"FILIAL",'Planificación 2026-1'!Y:Y,"VIRTUAL",'Planificación 2026-1'!I:I,"&lt;3")</f>
        <v>0</v>
      </c>
      <c r="EK142" s="32">
        <f>SUMIFS('Planificación 2026-1'!S:S,'Planificación 2026-1'!X:X,C142,'Planificación 2026-1'!F:F,"FILIAL",'Planificación 2026-1'!Y:Y,"&lt;&gt;VIRTUAL",'Planificación 2026-1'!I:I,"&lt;3")</f>
        <v>8</v>
      </c>
      <c r="EL142" s="32">
        <f>SUMIFS('Planificación 2026-1'!S:S,'Planificación 2026-1'!X:X,C142,'Planificación 2026-1'!F:F,"PORUMA",'Planificación 2026-1'!Y:Y,"VIRTUAL",'Planificación 2026-1'!I:I,"&lt;3")</f>
        <v>0</v>
      </c>
      <c r="EM142" s="32">
        <f>SUMIFS('Planificación 2026-1'!S:S,'Planificación 2026-1'!X:X,C142,'Planificación 2026-1'!F:F,"PORUMA",'Planificación 2026-1'!Y:Y,"&lt;&gt;VIRTUAL",'Planificación 2026-1'!I:I,"&lt;3")</f>
        <v>0</v>
      </c>
      <c r="EN142" s="32">
        <f>SUMIFS('Planificación 2026-1'!S:S,'Planificación 2026-1'!X:X,C142,'Planificación 2026-1'!F:F,"HUAURA",'Planificación 2026-1'!Y:Y,"VIRTUAL",'Planificación 2026-1'!I:I,"&lt;3")</f>
        <v>0</v>
      </c>
      <c r="EO142" s="32">
        <f>SUMIFS('Planificación 2026-1'!S:S,'Planificación 2026-1'!X:X,C142,'Planificación 2026-1'!F:F,"HUAURA",'Planificación 2026-1'!Y:Y,"&lt;&gt;VIRTUAL",'Planificación 2026-1'!I:I,"&lt;3")</f>
        <v>0</v>
      </c>
      <c r="EP142" s="32">
        <f t="shared" ref="EP142:EP199" si="46">EJ142+DZ142+EA142+EK142</f>
        <v>20</v>
      </c>
      <c r="EQ142" s="32">
        <f t="shared" si="36"/>
        <v>0</v>
      </c>
      <c r="ER142" s="32">
        <f t="shared" si="37"/>
        <v>0</v>
      </c>
      <c r="ES142" s="32">
        <f t="shared" si="38"/>
        <v>4</v>
      </c>
      <c r="ET142" s="32">
        <f t="shared" si="39"/>
        <v>0</v>
      </c>
      <c r="EU142" s="32">
        <f t="shared" si="40"/>
        <v>24</v>
      </c>
      <c r="EV142" s="32" t="b">
        <f>EXACT(EU142,E142)</f>
        <v>1</v>
      </c>
      <c r="EW142" s="32"/>
      <c r="EX142" s="32">
        <f t="shared" si="33"/>
        <v>16</v>
      </c>
      <c r="EY142" s="32">
        <f t="shared" si="34"/>
        <v>8</v>
      </c>
      <c r="EZ142" s="32" t="b">
        <f>EXACT(SUM(EX142:EY142),E142)</f>
        <v>1</v>
      </c>
      <c r="FA142" s="32" t="str">
        <f t="shared" si="35"/>
        <v/>
      </c>
      <c r="FB142" s="32" t="str">
        <f t="shared" si="45"/>
        <v>MAS VIRTUAL</v>
      </c>
    </row>
    <row r="143" spans="1:158">
      <c r="A143" s="33"/>
      <c r="B143" s="65">
        <v>140</v>
      </c>
      <c r="C143" s="32" t="s">
        <v>347</v>
      </c>
      <c r="D143" s="429">
        <v>40160212</v>
      </c>
      <c r="E143" s="62">
        <f>SUMIF('Planificación 2026-1'!X:X,C143,'Planificación 2026-1'!S:S)</f>
        <v>32</v>
      </c>
      <c r="F143" s="63" t="s">
        <v>199</v>
      </c>
      <c r="G143" s="454" t="s">
        <v>200</v>
      </c>
      <c r="H143" s="64" t="s">
        <v>181</v>
      </c>
      <c r="I143" s="64" t="s">
        <v>150</v>
      </c>
      <c r="J143" s="32" t="s">
        <v>181</v>
      </c>
      <c r="K143" s="32" t="s">
        <v>150</v>
      </c>
      <c r="L143" s="57" t="str">
        <f>IF(SUM(COUNTIFS('Planificación 2026-1'!F:F,"PRINCIPAL",'Planificación 2026-1'!X:X,C143,'Planificación 2026-1'!H:H,"AF"))&gt;0,"P01"," ")</f>
        <v xml:space="preserve"> </v>
      </c>
      <c r="M143" s="58" t="str">
        <f>IF(SUM(COUNTIFS('Planificación 2026-1'!F:F,"PRINCIPAL",'Planificación 2026-1'!X:X,C143,'Planificación 2026-1'!H:H,"EN"))&gt;0,"P02"," ")</f>
        <v>P02</v>
      </c>
      <c r="N143" s="58" t="str">
        <f>IF(SUM(COUNTIFS('Planificación 2026-1'!F:F,"PRINCIPAL",'Planificación 2026-1'!X:X,C143,'Planificación 2026-1'!H:H,"IS"))&gt;0,"P03"," ")</f>
        <v xml:space="preserve"> </v>
      </c>
      <c r="O143" s="58" t="str">
        <f>IF(SUM(COUNTIFS('Planificación 2026-1'!F:F,"PRINCIPAL",'Planificación 2026-1'!X:X,C143,'Planificación 2026-1'!H:H,"PS"))&gt;0,"P04"," ")</f>
        <v xml:space="preserve"> </v>
      </c>
      <c r="P143" s="58"/>
      <c r="Q143" s="58" t="str">
        <f>IF(SUM(COUNTIFS('Planificación 2026-1'!F:F,"PRINCIPAL",'Planificación 2026-1'!X:X,C143,'Planificación 2026-1'!H:H,"IN"))&gt;0,"P06"," ")</f>
        <v xml:space="preserve"> </v>
      </c>
      <c r="R143" s="58" t="str">
        <f>IF(SUM(COUNTIFS('Planificación 2026-1'!F:F,"PRINCIPAL",'Planificación 2026-1'!X:X,C143,'Planificación 2026-1'!H:H,"CA"))&gt;0,"P07"," ")</f>
        <v xml:space="preserve"> </v>
      </c>
      <c r="S143" s="58" t="str">
        <f>IF(SUM(COUNTIFS('Planificación 2026-1'!F:F,"PRINCIPAL",'Planificación 2026-1'!X:X,C143,'Planificación 2026-1'!H:H,"DE"))&gt;0,"P08"," ")</f>
        <v xml:space="preserve"> </v>
      </c>
      <c r="T143" s="58" t="str">
        <f>IF(SUM(COUNTIFS('Planificación 2026-1'!F:F,"PRINCIPAL",'Planificación 2026-1'!X:X,C143,'Planificación 2026-1'!H:H,"OB"))&gt;0,"P09"," ")</f>
        <v xml:space="preserve"> </v>
      </c>
      <c r="U143" s="58" t="str">
        <f>IF(SUM(COUNTIFS('Planificación 2026-1'!F:F,"PRINCIPAL",'Planificación 2026-1'!X:X,C143,'Planificación 2026-1'!H:H,"MH"))&gt;0,"P31"," ")</f>
        <v xml:space="preserve"> </v>
      </c>
      <c r="V143" s="58" t="str">
        <f>IF(SUM(COUNTIFS('Planificación 2026-1'!F:F,"PRINCIPAL",'Planificación 2026-1'!X:X,C143,'Planificación 2026-1'!H:H,"IC"))&gt;0,"P32"," ")</f>
        <v xml:space="preserve"> </v>
      </c>
      <c r="W143" s="58" t="str">
        <f>IF(SUM(COUNTIFS('Planificación 2026-1'!F:F,"PRINCIPAL",'Planificación 2026-1'!X:X,C143,'Planificación 2026-1'!H:H,"AR"))&gt;0,"P34"," ")</f>
        <v xml:space="preserve"> </v>
      </c>
      <c r="X143" s="58" t="str">
        <f>IF(SUM(COUNTIFS('Planificación 2026-1'!F:F,"PRINCIPAL",'Planificación 2026-1'!X:X,C143,'Planificación 2026-1'!H:H,"T1"))&gt;0,"P35"," ")</f>
        <v xml:space="preserve"> </v>
      </c>
      <c r="Y143" s="58" t="str">
        <f>IF(SUM(COUNTIFS('Planificación 2026-1'!F:F,"PRINCIPAL",'Planificación 2026-1'!X:X,C143,'Planificación 2026-1'!H:H,"T3"))&gt;0,"P36"," ")</f>
        <v xml:space="preserve"> </v>
      </c>
      <c r="Z143" s="58" t="str">
        <f>IF(SUM(COUNTIFS('Planificación 2026-1'!F:F,"PRINCIPAL",'Planificación 2026-1'!X:X,C143,'Planificación 2026-1'!H:H,"T2"))&gt;0,"P37"," ")</f>
        <v xml:space="preserve"> </v>
      </c>
      <c r="AA143" s="58" t="str">
        <f>IF(SUM(COUNTIFS('Planificación 2026-1'!F:F,"PRINCIPAL",'Planificación 2026-1'!X:X,C143,'Planificación 2026-1'!H:H,"AE"))&gt;0,"P38"," ")</f>
        <v xml:space="preserve"> </v>
      </c>
      <c r="AB143" s="58" t="str">
        <f>IF(SUM(COUNTIFS('Planificación 2026-1'!F:F,"PRINCIPAL",'Planificación 2026-1'!X:X,C143,'Planificación 2026-1'!H:H,"T4"))&gt;0,"P55"," ")</f>
        <v xml:space="preserve"> </v>
      </c>
      <c r="AC143" s="58" t="str">
        <f>IF(SUM(COUNTIFS('Planificación 2026-1'!F:F,"FILIAL",'Planificación 2026-1'!X:X,C143,'Planificación 2026-1'!H:H,"AF"))&gt;0," P01"," ")</f>
        <v xml:space="preserve"> </v>
      </c>
      <c r="AD143" s="58" t="str">
        <f>IF(SUM(COUNTIFS('Planificación 2026-1'!F:F,"FILIAL",'Planificación 2026-1'!X:X,C143,'Planificación 2026-1'!H:H,"EN"))&gt;0,"P02"," ")</f>
        <v xml:space="preserve"> </v>
      </c>
      <c r="AE143" s="58" t="str">
        <f>IF(SUM(COUNTIFS('Planificación 2026-1'!F:F,"FILIAL",'Planificación 2026-1'!X:X,C143,'Planificación 2026-1'!H:H,"IS"))&gt;0,"P03"," ")</f>
        <v xml:space="preserve"> </v>
      </c>
      <c r="AF143" s="58" t="str">
        <f>IF(SUM(COUNTIFS('Planificación 2026-1'!F:F,"FILIAL",'Planificación 2026-1'!X:X,C143,'Planificación 2026-1'!H:H,"PS"))&gt;0,"P04"," ")</f>
        <v xml:space="preserve"> </v>
      </c>
      <c r="AG143" s="58"/>
      <c r="AH143" s="58" t="str">
        <f>IF(SUM(COUNTIFS('Planificación 2026-1'!F:F,"FILIAL",'Planificación 2026-1'!X:X,C143,'Planificación 2026-1'!H:H,"IN"))&gt;0,"P06"," ")</f>
        <v xml:space="preserve"> </v>
      </c>
      <c r="AI143" s="58" t="str">
        <f>IF(SUM(COUNTIFS('Planificación 2026-1'!F:F,"FILIAL",'Planificación 2026-1'!X:X,C143,'Planificación 2026-1'!H:H,"CA"))&gt;0,"P07"," ")</f>
        <v xml:space="preserve"> </v>
      </c>
      <c r="AJ143" s="58" t="str">
        <f>IF(SUM(COUNTIFS('Planificación 2026-1'!F:F,"FILIAL",'Planificación 2026-1'!X:X,C143,'Planificación 2026-1'!H:H,"DE"))&gt;0,"P08"," ")</f>
        <v xml:space="preserve"> </v>
      </c>
      <c r="AK143" s="58" t="str">
        <f>IF(SUM(COUNTIFS('Planificación 2026-1'!F:F,"FILIAL",'Planificación 2026-1'!X:X,C143,'Planificación 2026-1'!H:H,"OB"))&gt;0,"P09"," ")</f>
        <v xml:space="preserve"> </v>
      </c>
      <c r="AL143" s="58" t="str">
        <f>IF(SUM(COUNTIFS('Planificación 2026-1'!F:F,"FILIAL",'Planificación 2026-1'!X:X,C143,'Planificación 2026-1'!H:H,"MH"))&gt;0,"P31"," ")</f>
        <v xml:space="preserve"> </v>
      </c>
      <c r="AM143" s="58" t="str">
        <f>IF(SUM(COUNTIFS('Planificación 2026-1'!F:F,"FILIAL",'Planificación 2026-1'!X:X,C143,'Planificación 2026-1'!H:H,"IC"))&gt;0,"P32"," ")</f>
        <v xml:space="preserve"> </v>
      </c>
      <c r="AN143" s="58" t="str">
        <f>IF(SUM(COUNTIFS('Planificación 2026-1'!F:F,"FILIAL",'Planificación 2026-1'!X:X,C143,'Planificación 2026-1'!H:H,"AR"))&gt;0,"P34"," ")</f>
        <v xml:space="preserve"> </v>
      </c>
      <c r="AO143" s="58" t="str">
        <f>IF(SUM(COUNTIFS('Planificación 2026-1'!F:F,"FILIAL",'Planificación 2026-1'!X:X,C143,'Planificación 2026-1'!H:H,"T1"))&gt;0,"P35"," ")</f>
        <v xml:space="preserve"> </v>
      </c>
      <c r="AP143" s="58" t="str">
        <f>IF(SUM(COUNTIFS('Planificación 2026-1'!F:F,"FILIAL",'Planificación 2026-1'!X:X,C143,'Planificación 2026-1'!H:H,"T3"))&gt;0,"P36"," ")</f>
        <v xml:space="preserve"> </v>
      </c>
      <c r="AQ143" s="58" t="str">
        <f>IF(SUM(COUNTIFS('Planificación 2026-1'!F:F,"FILIAL",'Planificación 2026-1'!X:X,C143,'Planificación 2026-1'!H:H,"T2"))&gt;0,"P37"," ")</f>
        <v xml:space="preserve"> </v>
      </c>
      <c r="AR143" s="58" t="str">
        <f>IF(SUM(COUNTIFS('Planificación 2026-1'!F:F,"FILIAL",'Planificación 2026-1'!X:X,C143,'Planificación 2026-1'!H:H,"AE"))&gt;0,"P38"," ")</f>
        <v xml:space="preserve"> </v>
      </c>
      <c r="AS143" s="58" t="str">
        <f>IF(SUM(COUNTIFS('Planificación 2026-1'!F:F,"FILIAL",'Planificación 2026-1'!X:X,C143,'Planificación 2026-1'!H:H,"T4"))&gt;0,"P55"," ")</f>
        <v xml:space="preserve"> </v>
      </c>
      <c r="AT143" s="58" t="str">
        <f>IF(SUM(COUNTIFS('Planificación 2026-1'!F:F,"SUNAMPE",'Planificación 2026-1'!X:X,C143,'Planificación 2026-1'!H:H,"AF"))&gt;0," P01"," ")</f>
        <v xml:space="preserve"> </v>
      </c>
      <c r="AU143" s="58" t="str">
        <f>IF(SUM(COUNTIFS('Planificación 2026-1'!F:F,"SUNAMPE",'Planificación 2026-1'!X:X,C143,'Planificación 2026-1'!H:H,"EN"))&gt;0,"P02"," ")</f>
        <v xml:space="preserve"> </v>
      </c>
      <c r="AV143" s="58" t="str">
        <f>IF(SUM(COUNTIFS('Planificación 2026-1'!F:F,"SUNAMPE",'Planificación 2026-1'!X:X,C143,'Planificación 2026-1'!H:H,"IS"))&gt;0,"P03"," ")</f>
        <v xml:space="preserve"> </v>
      </c>
      <c r="AW143" s="58" t="str">
        <f>IF(SUM(COUNTIFS('Planificación 2026-1'!F:F,"SUNAMPE",'Planificación 2026-1'!X:X,C143,'Planificación 2026-1'!H:H,"PS"))&gt;0,"P04"," ")</f>
        <v xml:space="preserve"> </v>
      </c>
      <c r="AX143" s="58"/>
      <c r="AY143" s="58" t="str">
        <f>IF(SUM(COUNTIFS('Planificación 2026-1'!F:F,"SUNAMPE",'Planificación 2026-1'!X:X,C143,'Planificación 2026-1'!H:H,"IN"))&gt;0,"P06"," ")</f>
        <v xml:space="preserve"> </v>
      </c>
      <c r="AZ143" s="58" t="str">
        <f>IF(SUM(COUNTIFS('Planificación 2026-1'!F:F,"SUNAMPE",'Planificación 2026-1'!X:X,C143,'Planificación 2026-1'!H:H,"CA"))&gt;0,"P07"," ")</f>
        <v xml:space="preserve"> </v>
      </c>
      <c r="BA143" s="58" t="str">
        <f>IF(SUM(COUNTIFS('Planificación 2026-1'!F:F,"SUNAMPE",'Planificación 2026-1'!X:X,C143,'Planificación 2026-1'!H:H,"DE"))&gt;0,"P08"," ")</f>
        <v xml:space="preserve"> </v>
      </c>
      <c r="BB143" s="58" t="str">
        <f>IF(SUM(COUNTIFS('Planificación 2026-1'!F:F,"SUNAMPE",'Planificación 2026-1'!X:X,C143,'Planificación 2026-1'!H:H,"OB"))&gt;0,"P09"," ")</f>
        <v xml:space="preserve"> </v>
      </c>
      <c r="BC143" s="58" t="str">
        <f>IF(SUM(COUNTIFS('Planificación 2026-1'!F:F,"SUNAMPE",'Planificación 2026-1'!X:X,C143,'Planificación 2026-1'!H:H,"MH"))&gt;0,"P31"," ")</f>
        <v xml:space="preserve"> </v>
      </c>
      <c r="BD143" s="58" t="str">
        <f>IF(SUM(COUNTIFS('Planificación 2026-1'!F:F,"SUNAMPE",'Planificación 2026-1'!X:X,C143,'Planificación 2026-1'!H:H,"IC"))&gt;0,"P32"," ")</f>
        <v xml:space="preserve"> </v>
      </c>
      <c r="BE143" s="58" t="str">
        <f>IF(SUM(COUNTIFS('Planificación 2026-1'!F:F,"SUNAMPE",'Planificación 2026-1'!X:X,C143,'Planificación 2026-1'!H:H,"AR"))&gt;0,"P34"," ")</f>
        <v xml:space="preserve"> </v>
      </c>
      <c r="BF143" s="58" t="str">
        <f>IF(SUM(COUNTIFS('Planificación 2026-1'!F:F,"SUNAMPE",'Planificación 2026-1'!X:X,C143,'Planificación 2026-1'!H:H,"T1"))&gt;0,"P35"," ")</f>
        <v xml:space="preserve"> </v>
      </c>
      <c r="BG143" s="58" t="str">
        <f>IF(SUM(COUNTIFS('Planificación 2026-1'!F:F,"SUNAMPE",'Planificación 2026-1'!X:X,C143,'Planificación 2026-1'!H:H,"T3"))&gt;0,"P36"," ")</f>
        <v xml:space="preserve"> </v>
      </c>
      <c r="BH143" s="58" t="str">
        <f>IF(SUM(COUNTIFS('Planificación 2026-1'!F:F,"SUNAMPE",'Planificación 2026-1'!X:X,C143,'Planificación 2026-1'!H:H,"T2"))&gt;0,"P37"," ")</f>
        <v xml:space="preserve"> </v>
      </c>
      <c r="BI143" s="58" t="str">
        <f>IF(SUM(COUNTIFS('Planificación 2026-1'!F:F,"SUNAMPE",'Planificación 2026-1'!X:X,C143,'Planificación 2026-1'!H:H,"AE"))&gt;0,"P38"," ")</f>
        <v xml:space="preserve"> </v>
      </c>
      <c r="BJ143" s="58" t="str">
        <f>IF(SUM(COUNTIFS('Planificación 2026-1'!F:F,"SUNAMPE",'Planificación 2026-1'!X:X,C143,'Planificación 2026-1'!H:H,"T4"))&gt;0,"P55"," ")</f>
        <v xml:space="preserve"> </v>
      </c>
      <c r="BK143" s="58" t="str">
        <f>IF(SUM(COUNTIFS('Planificación 2026-1'!F:F,"HUAURA",'Planificación 2026-1'!X:X,C143,'Planificación 2026-1'!H:H,"AF"))&gt;0," P01"," ")</f>
        <v xml:space="preserve"> </v>
      </c>
      <c r="BL143" s="58" t="str">
        <f>IF(SUM(COUNTIFS('Planificación 2026-1'!F:F,"HUAURA",'Planificación 2026-1'!X:X,C143,'Planificación 2026-1'!H:H,"EN"))&gt;0,"P02"," ")</f>
        <v xml:space="preserve"> </v>
      </c>
      <c r="BM143" s="58" t="str">
        <f>IF(SUM(COUNTIFS('Planificación 2026-1'!F:F,"HUAURA",'Planificación 2026-1'!X:X,C143,'Planificación 2026-1'!H:H,"IS"))&gt;0,"P03"," ")</f>
        <v xml:space="preserve"> </v>
      </c>
      <c r="BN143" s="58" t="str">
        <f>IF(SUM(COUNTIFS('Planificación 2026-1'!F:F,"HUAURA",'Planificación 2026-1'!X:X,C143,'Planificación 2026-1'!H:H,"PS"))&gt;0,"P04"," ")</f>
        <v xml:space="preserve"> </v>
      </c>
      <c r="BO143" s="58"/>
      <c r="BP143" s="58" t="str">
        <f>IF(SUM(COUNTIFS('Planificación 2026-1'!F:F,"HUAURA",'Planificación 2026-1'!X:X,C143,'Planificación 2026-1'!H:H,"IN"))&gt;0,"P06"," ")</f>
        <v xml:space="preserve"> </v>
      </c>
      <c r="BQ143" s="58" t="str">
        <f>IF(SUM(COUNTIFS('Planificación 2026-1'!F:F,"HUAURA",'Planificación 2026-1'!X:X,C143,'Planificación 2026-1'!H:H,"CA"))&gt;0,"P07"," ")</f>
        <v xml:space="preserve"> </v>
      </c>
      <c r="BR143" s="58" t="str">
        <f>IF(SUM(COUNTIFS('Planificación 2026-1'!F:F,"HUAURA",'Planificación 2026-1'!X:X,C143,'Planificación 2026-1'!H:H,"DE"))&gt;0,"P08"," ")</f>
        <v xml:space="preserve"> </v>
      </c>
      <c r="BS143" s="58" t="str">
        <f>IF(SUM(COUNTIFS('Planificación 2026-1'!F:F,"HUAURA",'Planificación 2026-1'!X:X,C143,'Planificación 2026-1'!H:H,"OB"))&gt;0,"P09"," ")</f>
        <v xml:space="preserve"> </v>
      </c>
      <c r="BT143" s="58" t="str">
        <f>IF(SUM(COUNTIFS('Planificación 2026-1'!F:F,"HUAURA",'Planificación 2026-1'!X:X,C143,'Planificación 2026-1'!H:H,"MH"))&gt;0,"P31"," ")</f>
        <v xml:space="preserve"> </v>
      </c>
      <c r="BU143" s="58" t="str">
        <f>IF(SUM(COUNTIFS('Planificación 2026-1'!F:F,"HUAURA",'Planificación 2026-1'!X:X,C143,'Planificación 2026-1'!H:H,"IC"))&gt;0,"P32"," ")</f>
        <v xml:space="preserve"> </v>
      </c>
      <c r="BV143" s="58" t="str">
        <f>IF(SUM(COUNTIFS('Planificación 2026-1'!F:F,"HUAURA",'Planificación 2026-1'!X:X,C143,'Planificación 2026-1'!H:H,"AR"))&gt;0,"P34"," ")</f>
        <v xml:space="preserve"> </v>
      </c>
      <c r="BW143" s="58" t="str">
        <f>IF(SUM(COUNTIFS('Planificación 2026-1'!F:F,"HUAURA",'Planificación 2026-1'!X:X,C143,'Planificación 2026-1'!H:H,"T1"))&gt;0,"P35"," ")</f>
        <v xml:space="preserve"> </v>
      </c>
      <c r="BX143" s="58" t="str">
        <f>IF(SUM(COUNTIFS('Planificación 2026-1'!F:F,"HUAURA",'Planificación 2026-1'!X:X,C143,'Planificación 2026-1'!H:H,"T3"))&gt;0,"P36"," ")</f>
        <v xml:space="preserve"> </v>
      </c>
      <c r="BY143" s="58" t="str">
        <f>IF(SUM(COUNTIFS('Planificación 2026-1'!F:F,"HUAURA",'Planificación 2026-1'!X:X,C143,'Planificación 2026-1'!H:H,"T2"))&gt;0,"P37"," ")</f>
        <v xml:space="preserve"> </v>
      </c>
      <c r="BZ143" s="58" t="str">
        <f>IF(SUM(COUNTIFS('Planificación 2026-1'!F:F,"HUAURA",'Planificación 2026-1'!X:X,C143,'Planificación 2026-1'!H:H,"AE"))&gt;0,"P38"," ")</f>
        <v xml:space="preserve"> </v>
      </c>
      <c r="CA143" s="58" t="str">
        <f>IF(SUM(COUNTIFS('Planificación 2026-1'!F:F,"HUAURA",'Planificación 2026-1'!X:X,C143,'Planificación 2026-1'!H:H,"T4"))&gt;0,"P55"," ")</f>
        <v xml:space="preserve"> </v>
      </c>
      <c r="CB143" s="59">
        <f>SUMIFS('Planificación 2026-1'!S:S,'Planificación 2026-1'!X:X,C143,'Planificación 2026-1'!H:H,"AF",'Planificación 2026-1'!I:I,"&gt;2")</f>
        <v>0</v>
      </c>
      <c r="CC143" s="59">
        <f>SUMIFS('Planificación 2026-1'!S:S,'Planificación 2026-1'!X:X,C143,'Planificación 2026-1'!H:H,"EN",'Planificación 2026-1'!I:I,"&gt;2")</f>
        <v>32</v>
      </c>
      <c r="CD143" s="59">
        <f>SUMIFS('Planificación 2026-1'!S:S,'Planificación 2026-1'!X:X,C143,'Planificación 2026-1'!H:H,"IS",'Planificación 2026-1'!I:I,"&gt;2")</f>
        <v>0</v>
      </c>
      <c r="CE143" s="59">
        <f>SUMIFS('Planificación 2026-1'!S:S,'Planificación 2026-1'!X:X,C143,'Planificación 2026-1'!H:H,"PS",'Planificación 2026-1'!I:I,"&gt;2")</f>
        <v>0</v>
      </c>
      <c r="CF143" s="59">
        <f>SUMIFS('Planificación 2026-1'!S:S,'Planificación 2026-1'!X:X,C143,'Planificación 2026-1'!H:H,"IN",'Planificación 2026-1'!I:I,"&gt;2")</f>
        <v>0</v>
      </c>
      <c r="CG143" s="59">
        <f>SUMIFS('Planificación 2026-1'!S:S,'Planificación 2026-1'!X:X,C143,'Planificación 2026-1'!H:H,"CA",'Planificación 2026-1'!I:I,"&gt;2")</f>
        <v>0</v>
      </c>
      <c r="CH143" s="59">
        <f>SUMIFS('Planificación 2026-1'!S:S,'Planificación 2026-1'!X:X,C143,'Planificación 2026-1'!H:H,"DE",'Planificación 2026-1'!I:I,"&gt;2")</f>
        <v>0</v>
      </c>
      <c r="CI143" s="59">
        <f>SUMIFS('Planificación 2026-1'!S:S,'Planificación 2026-1'!X:X,C143,'Planificación 2026-1'!H:H,"OB",'Planificación 2026-1'!I:I,"&gt;2")</f>
        <v>0</v>
      </c>
      <c r="CJ143" s="59">
        <f>SUMIFS('Planificación 2026-1'!S:S,'Planificación 2026-1'!X:X,C143,'Planificación 2026-1'!H:H,"MH",'Planificación 2026-1'!I:I,"&gt;2")</f>
        <v>0</v>
      </c>
      <c r="CK143" s="59">
        <f>SUMIFS('Planificación 2026-1'!S:S,'Planificación 2026-1'!X:X,C143,'Planificación 2026-1'!H:H,"IC",'Planificación 2026-1'!I:I,"&gt;2")</f>
        <v>0</v>
      </c>
      <c r="CL143" s="59">
        <f>SUMIFS('Planificación 2026-1'!S:S,'Planificación 2026-1'!X:X,C143,'Planificación 2026-1'!H:H,"AR",'Planificación 2026-1'!I:I,"&gt;2")</f>
        <v>0</v>
      </c>
      <c r="CM143" s="59">
        <f>SUMIFS('Planificación 2026-1'!S:S,'Planificación 2026-1'!X:X,C143,'Planificación 2026-1'!H:H,"AE",'Planificación 2026-1'!I:I,"&gt;2")</f>
        <v>0</v>
      </c>
      <c r="CN143" s="59">
        <f>SUMIFS('Planificación 2026-1'!S:S,'Planificación 2026-1'!X:X,C143,'Planificación 2026-1'!H:H,"T1",'Planificación 2026-1'!I:I,"&gt;2")</f>
        <v>0</v>
      </c>
      <c r="CO143" s="59">
        <f>SUMIFS('Planificación 2026-1'!S:S,'Planificación 2026-1'!X:X,C143,'Planificación 2026-1'!H:H,"T3",'Planificación 2026-1'!I:I,"&gt;2")</f>
        <v>0</v>
      </c>
      <c r="CP143" s="59">
        <f>SUMIFS('Planificación 2026-1'!S:S,'Planificación 2026-1'!X:X,C143,'Planificación 2026-1'!H:H,"T2",'Planificación 2026-1'!I:I,"&gt;2")</f>
        <v>0</v>
      </c>
      <c r="CQ143" s="59">
        <f>SUMIFS('Planificación 2026-1'!S:S,'Planificación 2026-1'!X:X,C143,'Planificación 2026-1'!H:H,"T4",'Planificación 2026-1'!I:I,"&gt;2")</f>
        <v>0</v>
      </c>
      <c r="CR143" s="59">
        <f>SUMIFS('Planificación 2026-1'!S:S,'Planificación 2026-1'!X:X,C143,'Planificación 2026-1'!H:H,"AF",'Planificación 2026-1'!I:I,"&lt;3")</f>
        <v>0</v>
      </c>
      <c r="CS143" s="59">
        <f>SUMIFS('Planificación 2026-1'!S:S,'Planificación 2026-1'!X:X,C143,'Planificación 2026-1'!H:H,"EN",'Planificación 2026-1'!I:I,"&lt;3")</f>
        <v>0</v>
      </c>
      <c r="CT143" s="59">
        <f>SUMIFS('Planificación 2026-1'!S:S,'Planificación 2026-1'!X:X,C143,'Planificación 2026-1'!H:H,"IS",'Planificación 2026-1'!I:I,"&lt;3")</f>
        <v>0</v>
      </c>
      <c r="CU143" s="59">
        <f>SUMIFS('Planificación 2026-1'!S:S,'Planificación 2026-1'!X:X,C143,'Planificación 2026-1'!H:H,"PS",'Planificación 2026-1'!I:I,"&lt;3")</f>
        <v>0</v>
      </c>
      <c r="CV143" s="59">
        <f>SUMIFS('Planificación 2026-1'!S:S,'Planificación 2026-1'!X:X,C143,'Planificación 2026-1'!H:H,"IN",'Planificación 2026-1'!I:I,"&lt;3")</f>
        <v>0</v>
      </c>
      <c r="CW143" s="59">
        <f>SUMIFS('Planificación 2026-1'!S:S,'Planificación 2026-1'!X:X,C143,'Planificación 2026-1'!H:H,"CA",'Planificación 2026-1'!I:I,"&lt;3")</f>
        <v>0</v>
      </c>
      <c r="CX143" s="59">
        <f>SUMIFS('Planificación 2026-1'!S:S,'Planificación 2026-1'!X:X,C143,'Planificación 2026-1'!H:H,"DE",'Planificación 2026-1'!I:I,"&lt;3")</f>
        <v>0</v>
      </c>
      <c r="CY143" s="59">
        <f>SUMIFS('Planificación 2026-1'!S:S,'Planificación 2026-1'!X:X,C143,'Planificación 2026-1'!H:H,"OB",'Planificación 2026-1'!I:I,"&lt;3")</f>
        <v>0</v>
      </c>
      <c r="CZ143" s="59">
        <f>SUMIFS('Planificación 2026-1'!S:S,'Planificación 2026-1'!X:X,C143,'Planificación 2026-1'!H:H,"MH",'Planificación 2026-1'!I:I,"&lt;3")</f>
        <v>0</v>
      </c>
      <c r="DA143" s="59">
        <f>SUMIFS('Planificación 2026-1'!S:S,'Planificación 2026-1'!X:X,C143,'Planificación 2026-1'!H:H,"IC",'Planificación 2026-1'!I:I,"&lt;3")</f>
        <v>0</v>
      </c>
      <c r="DB143" s="59">
        <f>SUMIFS('Planificación 2026-1'!S:S,'Planificación 2026-1'!X:X,C143,'Planificación 2026-1'!H:H,"AR",'Planificación 2026-1'!I:I,"&lt;3")</f>
        <v>0</v>
      </c>
      <c r="DC143" s="59">
        <f>SUMIFS('Planificación 2026-1'!S:S,'Planificación 2026-1'!X:X,C143,'Planificación 2026-1'!H:H,"AE",'Planificación 2026-1'!I:I,"&lt;3")</f>
        <v>0</v>
      </c>
      <c r="DD143" s="59">
        <f>SUMIFS('Planificación 2026-1'!S:S,'Planificación 2026-1'!X:X,C143,'Planificación 2026-1'!H:H,"T1",'Planificación 2026-1'!I:I,"&lt;3")</f>
        <v>0</v>
      </c>
      <c r="DE143" s="59">
        <f>SUMIFS('Planificación 2026-1'!S:S,'Planificación 2026-1'!X:X,C143,'Planificación 2026-1'!H:H,"T3",'Planificación 2026-1'!I:I,"&lt;3")</f>
        <v>0</v>
      </c>
      <c r="DF143" s="59">
        <f>SUMIFS('Planificación 2026-1'!S:S,'Planificación 2026-1'!X:X,C143,'Planificación 2026-1'!H:H,"T2",'Planificación 2026-1'!I:I,"&lt;3")</f>
        <v>0</v>
      </c>
      <c r="DG143" s="59">
        <f>SUMIFS('Planificación 2026-1'!S:S,'Planificación 2026-1'!X:X,C143,'Planificación 2026-1'!H:H,"T4",'Planificación 2026-1'!I:I,"&lt;3")</f>
        <v>0</v>
      </c>
      <c r="DH143" s="58" t="str">
        <f t="shared" si="41"/>
        <v>P02</v>
      </c>
      <c r="DI143" s="27">
        <f>IF(C143="","",SUMIFS('Planificación 2026-1'!S:S,'Planificación 2026-1'!X:X,C143,'Planificación 2026-1'!F:F,"PRINCIPAL",'Planificación 2026-1'!Y:Y,"VIRTUAL"))</f>
        <v>26</v>
      </c>
      <c r="DJ143" s="27">
        <f>IF(C143="","",SUMIFS('Planificación 2026-1'!S:S,'Planificación 2026-1'!X:X,C143,'Planificación 2026-1'!F:F,"PRINCIPAL",'Planificación 2026-1'!Y:Y,"PRESENCIAL"))</f>
        <v>6</v>
      </c>
      <c r="DK143" s="27">
        <f>IF(C143="","",SUMIFS('Planificación 2026-1'!S:S,'Planificación 2026-1'!X:X,C143,'Planificación 2026-1'!F:F,"PRINCIPAL",'Planificación 2026-1'!Y:Y,"HIBRIDO PRESENCIAL"))</f>
        <v>0</v>
      </c>
      <c r="DL143" s="58" t="str">
        <f t="shared" si="42"/>
        <v/>
      </c>
      <c r="DM143" s="58">
        <f>IF(C143="","",SUMIFS('Planificación 2026-1'!S:S,'Planificación 2026-1'!X:X,C143,'Planificación 2026-1'!F:F,"FILIAL",'Planificación 2026-1'!Y:Y,"VIRTUAL"))</f>
        <v>0</v>
      </c>
      <c r="DN143" s="60">
        <f>IF(C143="","",SUMIFS('Planificación 2026-1'!S:S,'Planificación 2026-1'!X:X,C143,'Planificación 2026-1'!F:F,"FILIAL",'Planificación 2026-1'!Y:Y,"PRESENCIAL"))</f>
        <v>0</v>
      </c>
      <c r="DO143" s="29">
        <f>IF(C143="","",SUMIFS('Planificación 2026-1'!S:S,'Planificación 2026-1'!X:X,C143,'Planificación 2026-1'!F:F,"FILIAL",'Planificación 2026-1'!Y:Y,"HIBRIDO PRESENCIAL"))</f>
        <v>0</v>
      </c>
      <c r="DP143" s="61" t="str">
        <f t="shared" si="43"/>
        <v/>
      </c>
      <c r="DQ143" s="58">
        <f>IF(C143="","",SUMIFS('Planificación 2026-1'!S:S,'Planificación 2026-1'!X:X,C143,'Planificación 2026-1'!F:F,"SUNAMPE",'Planificación 2026-1'!Y:Y,"VIRTUAL"))</f>
        <v>0</v>
      </c>
      <c r="DR143" s="29">
        <f>IF(C143="","",SUMIFS('Planificación 2026-1'!S:S,'Planificación 2026-1'!X:X,C143,'Planificación 2026-1'!F:F,"SUNAMPE",'Planificación 2026-1'!Y:Y,"PRESENCIAL"))</f>
        <v>0</v>
      </c>
      <c r="DS143" s="61" t="str">
        <f t="shared" si="44"/>
        <v/>
      </c>
      <c r="DT143" s="58">
        <f>IF(C143="","",SUMIFS('Planificación 2026-1'!S:S,'Planificación 2026-1'!X:X,C143,'Planificación 2026-1'!F:F,"HUAURA",'Planificación 2026-1'!Y:Y,"VIRTUAL"))</f>
        <v>0</v>
      </c>
      <c r="DU143" s="29">
        <f>IF(C143="","",SUMIFS('Planificación 2026-1'!S:S,'Planificación 2026-1'!X:X,C143,'Planificación 2026-1'!F:F,"HUAURA",'Planificación 2026-1'!Y:Y,"PRESENCIAL"))</f>
        <v>0</v>
      </c>
      <c r="DV143" s="32">
        <f>SUMIFS('Planificación 2026-1'!S:S,'Planificación 2026-1'!X:X,C143,'Planificación 2026-1'!F:F,"PRINCIPAL",'Planificación 2026-1'!Y:Y,"VIRTUAL",'Planificación 2026-1'!I:I,"&gt;2")</f>
        <v>26</v>
      </c>
      <c r="DW143" s="32">
        <f>SUMIFS('Planificación 2026-1'!S:S,'Planificación 2026-1'!X:X,C143,'Planificación 2026-1'!F:F,"PRINCIPAL",'Planificación 2026-1'!Y:Y,"&lt;&gt;VIRTUAL",'Planificación 2026-1'!I:I,"&gt;2")</f>
        <v>6</v>
      </c>
      <c r="DX143" s="32">
        <f>SUMIFS('Planificación 2026-1'!S:S,'Planificación 2026-1'!X:X,C143,'Planificación 2026-1'!F:F,"SUNAMPE",'Planificación 2026-1'!Y:Y,"VIRTUAL",'Planificación 2026-1'!I:I,"&gt;2")</f>
        <v>0</v>
      </c>
      <c r="DY143" s="32">
        <f>SUMIFS('Planificación 2026-1'!S:S,'Planificación 2026-1'!X:X,C143,'Planificación 2026-1'!F:F,"SUNAMPE",'Planificación 2026-1'!Y:Y,"&lt;&gt;VIRTUAL",'Planificación 2026-1'!I:I,"&gt;2")</f>
        <v>0</v>
      </c>
      <c r="DZ143" s="32">
        <f>SUMIFS('Planificación 2026-1'!S:S,'Planificación 2026-1'!X:X,C143,'Planificación 2026-1'!F:F,"FILIAL",'Planificación 2026-1'!Y:Y,"VIRTUAL",'Planificación 2026-1'!I:I,"&gt;2")</f>
        <v>0</v>
      </c>
      <c r="EA143" s="32">
        <f>SUMIFS('Planificación 2026-1'!S:S,'Planificación 2026-1'!X:X,C143,'Planificación 2026-1'!F:F,"FILIAL",'Planificación 2026-1'!Y:Y,"&lt;&gt;VIRTUAL",'Planificación 2026-1'!I:I,"&gt;2")</f>
        <v>0</v>
      </c>
      <c r="EB143" s="32">
        <f>SUMIFS('Planificación 2026-1'!S:S,'Planificación 2026-1'!X:X,C143,'Planificación 2026-1'!F:F,"PORUMA",'Planificación 2026-1'!Y:Y,"VIRTUAL",'Planificación 2026-1'!I:I,"&gt;2")</f>
        <v>0</v>
      </c>
      <c r="EC143" s="32">
        <f>SUMIFS('Planificación 2026-1'!S:S,'Planificación 2026-1'!X:X,C143,'Planificación 2026-1'!F:F,"PORUMA",'Planificación 2026-1'!Y:Y,"&lt;&gt;VIRTUAL",'Planificación 2026-1'!I:I,"&gt;2")</f>
        <v>0</v>
      </c>
      <c r="ED143" s="32">
        <f>SUMIFS('Planificación 2026-1'!S:S,'Planificación 2026-1'!X:X,C143,'Planificación 2026-1'!F:F,"HUAURA",'Planificación 2026-1'!Y:Y,"VIRTUAL",'Planificación 2026-1'!I:I,"&gt;2")</f>
        <v>0</v>
      </c>
      <c r="EE143" s="32">
        <f>SUMIFS('Planificación 2026-1'!S:S,'Planificación 2026-1'!X:X,C143,'Planificación 2026-1'!F:F,"HUAURA",'Planificación 2026-1'!Y:Y,"&lt;&gt;VIRTUAL",'Planificación 2026-1'!I:I,"&gt;2")</f>
        <v>0</v>
      </c>
      <c r="EF143" s="32">
        <f>SUMIFS('Planificación 2026-1'!S:S,'Planificación 2026-1'!X:X,C143,'Planificación 2026-1'!F:F,"PRINCIPAL",'Planificación 2026-1'!Y:Y,"VIRTUAL",'Planificación 2026-1'!I:I,"&lt;3")</f>
        <v>0</v>
      </c>
      <c r="EG143" s="32">
        <f>SUMIFS('Planificación 2026-1'!S:S,'Planificación 2026-1'!X:X,C143,'Planificación 2026-1'!F:F,"PRINCIPAL",'Planificación 2026-1'!Y:Y,"&lt;&gt;VIRTUAL",'Planificación 2026-1'!I:I,"&lt;3")</f>
        <v>0</v>
      </c>
      <c r="EH143" s="32">
        <f>SUMIFS('Planificación 2026-1'!S:S,'Planificación 2026-1'!X:X,C143,'Planificación 2026-1'!F:F,"SUNAMPE",'Planificación 2026-1'!Y:Y,"VIRTUAL",'Planificación 2026-1'!I:I,"&lt;3")</f>
        <v>0</v>
      </c>
      <c r="EI143" s="32">
        <f>SUMIFS('Planificación 2026-1'!S:S,'Planificación 2026-1'!X:X,C143,'Planificación 2026-1'!F:F,"SUNAMPE",'Planificación 2026-1'!Y:Y,"&lt;&gt;VIRTUAL",'Planificación 2026-1'!I:I,"&lt;3")</f>
        <v>0</v>
      </c>
      <c r="EJ143" s="32">
        <f>SUMIFS('Planificación 2026-1'!S:S,'Planificación 2026-1'!X:X,C143,'Planificación 2026-1'!F:F,"FILIAL",'Planificación 2026-1'!Y:Y,"VIRTUAL",'Planificación 2026-1'!I:I,"&lt;3")</f>
        <v>0</v>
      </c>
      <c r="EK143" s="32">
        <f>SUMIFS('Planificación 2026-1'!S:S,'Planificación 2026-1'!X:X,C143,'Planificación 2026-1'!F:F,"FILIAL",'Planificación 2026-1'!Y:Y,"&lt;&gt;VIRTUAL",'Planificación 2026-1'!I:I,"&lt;3")</f>
        <v>0</v>
      </c>
      <c r="EL143" s="32">
        <f>SUMIFS('Planificación 2026-1'!S:S,'Planificación 2026-1'!X:X,C143,'Planificación 2026-1'!F:F,"PORUMA",'Planificación 2026-1'!Y:Y,"VIRTUAL",'Planificación 2026-1'!I:I,"&lt;3")</f>
        <v>0</v>
      </c>
      <c r="EM143" s="32">
        <f>SUMIFS('Planificación 2026-1'!S:S,'Planificación 2026-1'!X:X,C143,'Planificación 2026-1'!F:F,"PORUMA",'Planificación 2026-1'!Y:Y,"&lt;&gt;VIRTUAL",'Planificación 2026-1'!I:I,"&lt;3")</f>
        <v>0</v>
      </c>
      <c r="EN143" s="32">
        <f>SUMIFS('Planificación 2026-1'!S:S,'Planificación 2026-1'!X:X,C143,'Planificación 2026-1'!F:F,"HUAURA",'Planificación 2026-1'!Y:Y,"VIRTUAL",'Planificación 2026-1'!I:I,"&lt;3")</f>
        <v>0</v>
      </c>
      <c r="EO143" s="32">
        <f>SUMIFS('Planificación 2026-1'!S:S,'Planificación 2026-1'!X:X,C143,'Planificación 2026-1'!F:F,"HUAURA",'Planificación 2026-1'!Y:Y,"&lt;&gt;VIRTUAL",'Planificación 2026-1'!I:I,"&lt;3")</f>
        <v>0</v>
      </c>
      <c r="EP143" s="32">
        <f t="shared" si="46"/>
        <v>0</v>
      </c>
      <c r="EQ143" s="32">
        <f t="shared" si="36"/>
        <v>0</v>
      </c>
      <c r="ER143" s="32">
        <f t="shared" si="37"/>
        <v>0</v>
      </c>
      <c r="ES143" s="32">
        <f t="shared" si="38"/>
        <v>32</v>
      </c>
      <c r="ET143" s="32">
        <f t="shared" si="39"/>
        <v>0</v>
      </c>
      <c r="EU143" s="32">
        <f t="shared" si="40"/>
        <v>32</v>
      </c>
      <c r="EV143" s="32" t="b">
        <f>EXACT(EU143,E143)</f>
        <v>1</v>
      </c>
      <c r="EW143" s="32"/>
      <c r="EX143" s="32">
        <f t="shared" si="33"/>
        <v>26</v>
      </c>
      <c r="EY143" s="32">
        <f t="shared" si="34"/>
        <v>6</v>
      </c>
      <c r="EZ143" s="32" t="b">
        <f>EXACT(SUM(EX143:EY143),E143)</f>
        <v>1</v>
      </c>
      <c r="FA143" s="32" t="str">
        <f t="shared" si="35"/>
        <v>SEDE</v>
      </c>
      <c r="FB143" s="32" t="str">
        <f t="shared" si="45"/>
        <v>MAS VIRTUAL</v>
      </c>
    </row>
    <row r="144" spans="1:158">
      <c r="A144" s="33"/>
      <c r="B144" s="66">
        <v>141</v>
      </c>
      <c r="C144" s="32" t="s">
        <v>348</v>
      </c>
      <c r="D144" s="429">
        <v>21417302</v>
      </c>
      <c r="E144" s="62">
        <f>SUMIF('Planificación 2026-1'!X:X,C144,'Planificación 2026-1'!S:S)</f>
        <v>12</v>
      </c>
      <c r="F144" s="63" t="s">
        <v>203</v>
      </c>
      <c r="G144" s="454" t="s">
        <v>200</v>
      </c>
      <c r="H144" s="64" t="s">
        <v>181</v>
      </c>
      <c r="I144" s="64" t="s">
        <v>150</v>
      </c>
      <c r="J144" s="32" t="s">
        <v>181</v>
      </c>
      <c r="K144" s="32" t="s">
        <v>150</v>
      </c>
      <c r="L144" s="57" t="str">
        <f>IF(SUM(COUNTIFS('Planificación 2026-1'!F:F,"PRINCIPAL",'Planificación 2026-1'!X:X,C144,'Planificación 2026-1'!H:H,"AF"))&gt;0,"P01"," ")</f>
        <v xml:space="preserve"> </v>
      </c>
      <c r="M144" s="58" t="str">
        <f>IF(SUM(COUNTIFS('Planificación 2026-1'!F:F,"PRINCIPAL",'Planificación 2026-1'!X:X,C144,'Planificación 2026-1'!H:H,"EN"))&gt;0,"P02"," ")</f>
        <v>P02</v>
      </c>
      <c r="N144" s="58" t="str">
        <f>IF(SUM(COUNTIFS('Planificación 2026-1'!F:F,"PRINCIPAL",'Planificación 2026-1'!X:X,C144,'Planificación 2026-1'!H:H,"IS"))&gt;0,"P03"," ")</f>
        <v xml:space="preserve"> </v>
      </c>
      <c r="O144" s="58" t="str">
        <f>IF(SUM(COUNTIFS('Planificación 2026-1'!F:F,"PRINCIPAL",'Planificación 2026-1'!X:X,C144,'Planificación 2026-1'!H:H,"PS"))&gt;0,"P04"," ")</f>
        <v xml:space="preserve"> </v>
      </c>
      <c r="P144" s="58"/>
      <c r="Q144" s="58" t="str">
        <f>IF(SUM(COUNTIFS('Planificación 2026-1'!F:F,"PRINCIPAL",'Planificación 2026-1'!X:X,C144,'Planificación 2026-1'!H:H,"IN"))&gt;0,"P06"," ")</f>
        <v xml:space="preserve"> </v>
      </c>
      <c r="R144" s="58" t="str">
        <f>IF(SUM(COUNTIFS('Planificación 2026-1'!F:F,"PRINCIPAL",'Planificación 2026-1'!X:X,C144,'Planificación 2026-1'!H:H,"CA"))&gt;0,"P07"," ")</f>
        <v xml:space="preserve"> </v>
      </c>
      <c r="S144" s="58" t="str">
        <f>IF(SUM(COUNTIFS('Planificación 2026-1'!F:F,"PRINCIPAL",'Planificación 2026-1'!X:X,C144,'Planificación 2026-1'!H:H,"DE"))&gt;0,"P08"," ")</f>
        <v xml:space="preserve"> </v>
      </c>
      <c r="T144" s="58" t="str">
        <f>IF(SUM(COUNTIFS('Planificación 2026-1'!F:F,"PRINCIPAL",'Planificación 2026-1'!X:X,C144,'Planificación 2026-1'!H:H,"OB"))&gt;0,"P09"," ")</f>
        <v xml:space="preserve"> </v>
      </c>
      <c r="U144" s="58" t="str">
        <f>IF(SUM(COUNTIFS('Planificación 2026-1'!F:F,"PRINCIPAL",'Planificación 2026-1'!X:X,C144,'Planificación 2026-1'!H:H,"MH"))&gt;0,"P31"," ")</f>
        <v xml:space="preserve"> </v>
      </c>
      <c r="V144" s="58" t="str">
        <f>IF(SUM(COUNTIFS('Planificación 2026-1'!F:F,"PRINCIPAL",'Planificación 2026-1'!X:X,C144,'Planificación 2026-1'!H:H,"IC"))&gt;0,"P32"," ")</f>
        <v xml:space="preserve"> </v>
      </c>
      <c r="W144" s="58" t="str">
        <f>IF(SUM(COUNTIFS('Planificación 2026-1'!F:F,"PRINCIPAL",'Planificación 2026-1'!X:X,C144,'Planificación 2026-1'!H:H,"AR"))&gt;0,"P34"," ")</f>
        <v xml:space="preserve"> </v>
      </c>
      <c r="X144" s="58" t="str">
        <f>IF(SUM(COUNTIFS('Planificación 2026-1'!F:F,"PRINCIPAL",'Planificación 2026-1'!X:X,C144,'Planificación 2026-1'!H:H,"T1"))&gt;0,"P35"," ")</f>
        <v xml:space="preserve"> </v>
      </c>
      <c r="Y144" s="58" t="str">
        <f>IF(SUM(COUNTIFS('Planificación 2026-1'!F:F,"PRINCIPAL",'Planificación 2026-1'!X:X,C144,'Planificación 2026-1'!H:H,"T3"))&gt;0,"P36"," ")</f>
        <v xml:space="preserve"> </v>
      </c>
      <c r="Z144" s="58" t="str">
        <f>IF(SUM(COUNTIFS('Planificación 2026-1'!F:F,"PRINCIPAL",'Planificación 2026-1'!X:X,C144,'Planificación 2026-1'!H:H,"T2"))&gt;0,"P37"," ")</f>
        <v xml:space="preserve"> </v>
      </c>
      <c r="AA144" s="58" t="str">
        <f>IF(SUM(COUNTIFS('Planificación 2026-1'!F:F,"PRINCIPAL",'Planificación 2026-1'!X:X,C144,'Planificación 2026-1'!H:H,"AE"))&gt;0,"P38"," ")</f>
        <v xml:space="preserve"> </v>
      </c>
      <c r="AB144" s="58" t="str">
        <f>IF(SUM(COUNTIFS('Planificación 2026-1'!F:F,"PRINCIPAL",'Planificación 2026-1'!X:X,C144,'Planificación 2026-1'!H:H,"T4"))&gt;0,"P55"," ")</f>
        <v xml:space="preserve"> </v>
      </c>
      <c r="AC144" s="58" t="str">
        <f>IF(SUM(COUNTIFS('Planificación 2026-1'!F:F,"FILIAL",'Planificación 2026-1'!X:X,C144,'Planificación 2026-1'!H:H,"AF"))&gt;0," P01"," ")</f>
        <v xml:space="preserve"> </v>
      </c>
      <c r="AD144" s="58" t="str">
        <f>IF(SUM(COUNTIFS('Planificación 2026-1'!F:F,"FILIAL",'Planificación 2026-1'!X:X,C144,'Planificación 2026-1'!H:H,"EN"))&gt;0,"P02"," ")</f>
        <v xml:space="preserve"> </v>
      </c>
      <c r="AE144" s="58" t="str">
        <f>IF(SUM(COUNTIFS('Planificación 2026-1'!F:F,"FILIAL",'Planificación 2026-1'!X:X,C144,'Planificación 2026-1'!H:H,"IS"))&gt;0,"P03"," ")</f>
        <v xml:space="preserve"> </v>
      </c>
      <c r="AF144" s="58" t="str">
        <f>IF(SUM(COUNTIFS('Planificación 2026-1'!F:F,"FILIAL",'Planificación 2026-1'!X:X,C144,'Planificación 2026-1'!H:H,"PS"))&gt;0,"P04"," ")</f>
        <v xml:space="preserve"> </v>
      </c>
      <c r="AG144" s="58"/>
      <c r="AH144" s="58" t="str">
        <f>IF(SUM(COUNTIFS('Planificación 2026-1'!F:F,"FILIAL",'Planificación 2026-1'!X:X,C144,'Planificación 2026-1'!H:H,"IN"))&gt;0,"P06"," ")</f>
        <v xml:space="preserve"> </v>
      </c>
      <c r="AI144" s="58" t="str">
        <f>IF(SUM(COUNTIFS('Planificación 2026-1'!F:F,"FILIAL",'Planificación 2026-1'!X:X,C144,'Planificación 2026-1'!H:H,"CA"))&gt;0,"P07"," ")</f>
        <v xml:space="preserve"> </v>
      </c>
      <c r="AJ144" s="58" t="str">
        <f>IF(SUM(COUNTIFS('Planificación 2026-1'!F:F,"FILIAL",'Planificación 2026-1'!X:X,C144,'Planificación 2026-1'!H:H,"DE"))&gt;0,"P08"," ")</f>
        <v xml:space="preserve"> </v>
      </c>
      <c r="AK144" s="58" t="str">
        <f>IF(SUM(COUNTIFS('Planificación 2026-1'!F:F,"FILIAL",'Planificación 2026-1'!X:X,C144,'Planificación 2026-1'!H:H,"OB"))&gt;0,"P09"," ")</f>
        <v xml:space="preserve"> </v>
      </c>
      <c r="AL144" s="58" t="str">
        <f>IF(SUM(COUNTIFS('Planificación 2026-1'!F:F,"FILIAL",'Planificación 2026-1'!X:X,C144,'Planificación 2026-1'!H:H,"MH"))&gt;0,"P31"," ")</f>
        <v xml:space="preserve"> </v>
      </c>
      <c r="AM144" s="58" t="str">
        <f>IF(SUM(COUNTIFS('Planificación 2026-1'!F:F,"FILIAL",'Planificación 2026-1'!X:X,C144,'Planificación 2026-1'!H:H,"IC"))&gt;0,"P32"," ")</f>
        <v xml:space="preserve"> </v>
      </c>
      <c r="AN144" s="58" t="str">
        <f>IF(SUM(COUNTIFS('Planificación 2026-1'!F:F,"FILIAL",'Planificación 2026-1'!X:X,C144,'Planificación 2026-1'!H:H,"AR"))&gt;0,"P34"," ")</f>
        <v xml:space="preserve"> </v>
      </c>
      <c r="AO144" s="58" t="str">
        <f>IF(SUM(COUNTIFS('Planificación 2026-1'!F:F,"FILIAL",'Planificación 2026-1'!X:X,C144,'Planificación 2026-1'!H:H,"T1"))&gt;0,"P35"," ")</f>
        <v xml:space="preserve"> </v>
      </c>
      <c r="AP144" s="58" t="str">
        <f>IF(SUM(COUNTIFS('Planificación 2026-1'!F:F,"FILIAL",'Planificación 2026-1'!X:X,C144,'Planificación 2026-1'!H:H,"T3"))&gt;0,"P36"," ")</f>
        <v xml:space="preserve"> </v>
      </c>
      <c r="AQ144" s="58" t="str">
        <f>IF(SUM(COUNTIFS('Planificación 2026-1'!F:F,"FILIAL",'Planificación 2026-1'!X:X,C144,'Planificación 2026-1'!H:H,"T2"))&gt;0,"P37"," ")</f>
        <v xml:space="preserve"> </v>
      </c>
      <c r="AR144" s="58" t="str">
        <f>IF(SUM(COUNTIFS('Planificación 2026-1'!F:F,"FILIAL",'Planificación 2026-1'!X:X,C144,'Planificación 2026-1'!H:H,"AE"))&gt;0,"P38"," ")</f>
        <v xml:space="preserve"> </v>
      </c>
      <c r="AS144" s="58" t="str">
        <f>IF(SUM(COUNTIFS('Planificación 2026-1'!F:F,"FILIAL",'Planificación 2026-1'!X:X,C144,'Planificación 2026-1'!H:H,"T4"))&gt;0,"P55"," ")</f>
        <v xml:space="preserve"> </v>
      </c>
      <c r="AT144" s="58" t="str">
        <f>IF(SUM(COUNTIFS('Planificación 2026-1'!F:F,"SUNAMPE",'Planificación 2026-1'!X:X,C144,'Planificación 2026-1'!H:H,"AF"))&gt;0," P01"," ")</f>
        <v xml:space="preserve"> </v>
      </c>
      <c r="AU144" s="58" t="str">
        <f>IF(SUM(COUNTIFS('Planificación 2026-1'!F:F,"SUNAMPE",'Planificación 2026-1'!X:X,C144,'Planificación 2026-1'!H:H,"EN"))&gt;0,"P02"," ")</f>
        <v xml:space="preserve"> </v>
      </c>
      <c r="AV144" s="58" t="str">
        <f>IF(SUM(COUNTIFS('Planificación 2026-1'!F:F,"SUNAMPE",'Planificación 2026-1'!X:X,C144,'Planificación 2026-1'!H:H,"IS"))&gt;0,"P03"," ")</f>
        <v xml:space="preserve"> </v>
      </c>
      <c r="AW144" s="58" t="str">
        <f>IF(SUM(COUNTIFS('Planificación 2026-1'!F:F,"SUNAMPE",'Planificación 2026-1'!X:X,C144,'Planificación 2026-1'!H:H,"PS"))&gt;0,"P04"," ")</f>
        <v xml:space="preserve"> </v>
      </c>
      <c r="AX144" s="58"/>
      <c r="AY144" s="58" t="str">
        <f>IF(SUM(COUNTIFS('Planificación 2026-1'!F:F,"SUNAMPE",'Planificación 2026-1'!X:X,C144,'Planificación 2026-1'!H:H,"IN"))&gt;0,"P06"," ")</f>
        <v xml:space="preserve"> </v>
      </c>
      <c r="AZ144" s="58" t="str">
        <f>IF(SUM(COUNTIFS('Planificación 2026-1'!F:F,"SUNAMPE",'Planificación 2026-1'!X:X,C144,'Planificación 2026-1'!H:H,"CA"))&gt;0,"P07"," ")</f>
        <v xml:space="preserve"> </v>
      </c>
      <c r="BA144" s="58" t="str">
        <f>IF(SUM(COUNTIFS('Planificación 2026-1'!F:F,"SUNAMPE",'Planificación 2026-1'!X:X,C144,'Planificación 2026-1'!H:H,"DE"))&gt;0,"P08"," ")</f>
        <v xml:space="preserve"> </v>
      </c>
      <c r="BB144" s="58" t="str">
        <f>IF(SUM(COUNTIFS('Planificación 2026-1'!F:F,"SUNAMPE",'Planificación 2026-1'!X:X,C144,'Planificación 2026-1'!H:H,"OB"))&gt;0,"P09"," ")</f>
        <v xml:space="preserve"> </v>
      </c>
      <c r="BC144" s="58" t="str">
        <f>IF(SUM(COUNTIFS('Planificación 2026-1'!F:F,"SUNAMPE",'Planificación 2026-1'!X:X,C144,'Planificación 2026-1'!H:H,"MH"))&gt;0,"P31"," ")</f>
        <v xml:space="preserve"> </v>
      </c>
      <c r="BD144" s="58" t="str">
        <f>IF(SUM(COUNTIFS('Planificación 2026-1'!F:F,"SUNAMPE",'Planificación 2026-1'!X:X,C144,'Planificación 2026-1'!H:H,"IC"))&gt;0,"P32"," ")</f>
        <v xml:space="preserve"> </v>
      </c>
      <c r="BE144" s="58" t="str">
        <f>IF(SUM(COUNTIFS('Planificación 2026-1'!F:F,"SUNAMPE",'Planificación 2026-1'!X:X,C144,'Planificación 2026-1'!H:H,"AR"))&gt;0,"P34"," ")</f>
        <v xml:space="preserve"> </v>
      </c>
      <c r="BF144" s="58" t="str">
        <f>IF(SUM(COUNTIFS('Planificación 2026-1'!F:F,"SUNAMPE",'Planificación 2026-1'!X:X,C144,'Planificación 2026-1'!H:H,"T1"))&gt;0,"P35"," ")</f>
        <v xml:space="preserve"> </v>
      </c>
      <c r="BG144" s="58" t="str">
        <f>IF(SUM(COUNTIFS('Planificación 2026-1'!F:F,"SUNAMPE",'Planificación 2026-1'!X:X,C144,'Planificación 2026-1'!H:H,"T3"))&gt;0,"P36"," ")</f>
        <v xml:space="preserve"> </v>
      </c>
      <c r="BH144" s="58" t="str">
        <f>IF(SUM(COUNTIFS('Planificación 2026-1'!F:F,"SUNAMPE",'Planificación 2026-1'!X:X,C144,'Planificación 2026-1'!H:H,"T2"))&gt;0,"P37"," ")</f>
        <v xml:space="preserve"> </v>
      </c>
      <c r="BI144" s="58" t="str">
        <f>IF(SUM(COUNTIFS('Planificación 2026-1'!F:F,"SUNAMPE",'Planificación 2026-1'!X:X,C144,'Planificación 2026-1'!H:H,"AE"))&gt;0,"P38"," ")</f>
        <v xml:space="preserve"> </v>
      </c>
      <c r="BJ144" s="58" t="str">
        <f>IF(SUM(COUNTIFS('Planificación 2026-1'!F:F,"SUNAMPE",'Planificación 2026-1'!X:X,C144,'Planificación 2026-1'!H:H,"T4"))&gt;0,"P55"," ")</f>
        <v xml:space="preserve"> </v>
      </c>
      <c r="BK144" s="58" t="str">
        <f>IF(SUM(COUNTIFS('Planificación 2026-1'!F:F,"HUAURA",'Planificación 2026-1'!X:X,C144,'Planificación 2026-1'!H:H,"AF"))&gt;0," P01"," ")</f>
        <v xml:space="preserve"> </v>
      </c>
      <c r="BL144" s="58" t="str">
        <f>IF(SUM(COUNTIFS('Planificación 2026-1'!F:F,"HUAURA",'Planificación 2026-1'!X:X,C144,'Planificación 2026-1'!H:H,"EN"))&gt;0,"P02"," ")</f>
        <v xml:space="preserve"> </v>
      </c>
      <c r="BM144" s="58" t="str">
        <f>IF(SUM(COUNTIFS('Planificación 2026-1'!F:F,"HUAURA",'Planificación 2026-1'!X:X,C144,'Planificación 2026-1'!H:H,"IS"))&gt;0,"P03"," ")</f>
        <v xml:space="preserve"> </v>
      </c>
      <c r="BN144" s="58" t="str">
        <f>IF(SUM(COUNTIFS('Planificación 2026-1'!F:F,"HUAURA",'Planificación 2026-1'!X:X,C144,'Planificación 2026-1'!H:H,"PS"))&gt;0,"P04"," ")</f>
        <v xml:space="preserve"> </v>
      </c>
      <c r="BO144" s="58"/>
      <c r="BP144" s="58" t="str">
        <f>IF(SUM(COUNTIFS('Planificación 2026-1'!F:F,"HUAURA",'Planificación 2026-1'!X:X,C144,'Planificación 2026-1'!H:H,"IN"))&gt;0,"P06"," ")</f>
        <v xml:space="preserve"> </v>
      </c>
      <c r="BQ144" s="58" t="str">
        <f>IF(SUM(COUNTIFS('Planificación 2026-1'!F:F,"HUAURA",'Planificación 2026-1'!X:X,C144,'Planificación 2026-1'!H:H,"CA"))&gt;0,"P07"," ")</f>
        <v xml:space="preserve"> </v>
      </c>
      <c r="BR144" s="58" t="str">
        <f>IF(SUM(COUNTIFS('Planificación 2026-1'!F:F,"HUAURA",'Planificación 2026-1'!X:X,C144,'Planificación 2026-1'!H:H,"DE"))&gt;0,"P08"," ")</f>
        <v xml:space="preserve"> </v>
      </c>
      <c r="BS144" s="58" t="str">
        <f>IF(SUM(COUNTIFS('Planificación 2026-1'!F:F,"HUAURA",'Planificación 2026-1'!X:X,C144,'Planificación 2026-1'!H:H,"OB"))&gt;0,"P09"," ")</f>
        <v xml:space="preserve"> </v>
      </c>
      <c r="BT144" s="58" t="str">
        <f>IF(SUM(COUNTIFS('Planificación 2026-1'!F:F,"HUAURA",'Planificación 2026-1'!X:X,C144,'Planificación 2026-1'!H:H,"MH"))&gt;0,"P31"," ")</f>
        <v xml:space="preserve"> </v>
      </c>
      <c r="BU144" s="58" t="str">
        <f>IF(SUM(COUNTIFS('Planificación 2026-1'!F:F,"HUAURA",'Planificación 2026-1'!X:X,C144,'Planificación 2026-1'!H:H,"IC"))&gt;0,"P32"," ")</f>
        <v xml:space="preserve"> </v>
      </c>
      <c r="BV144" s="58" t="str">
        <f>IF(SUM(COUNTIFS('Planificación 2026-1'!F:F,"HUAURA",'Planificación 2026-1'!X:X,C144,'Planificación 2026-1'!H:H,"AR"))&gt;0,"P34"," ")</f>
        <v xml:space="preserve"> </v>
      </c>
      <c r="BW144" s="58" t="str">
        <f>IF(SUM(COUNTIFS('Planificación 2026-1'!F:F,"HUAURA",'Planificación 2026-1'!X:X,C144,'Planificación 2026-1'!H:H,"T1"))&gt;0,"P35"," ")</f>
        <v xml:space="preserve"> </v>
      </c>
      <c r="BX144" s="58" t="str">
        <f>IF(SUM(COUNTIFS('Planificación 2026-1'!F:F,"HUAURA",'Planificación 2026-1'!X:X,C144,'Planificación 2026-1'!H:H,"T3"))&gt;0,"P36"," ")</f>
        <v xml:space="preserve"> </v>
      </c>
      <c r="BY144" s="58" t="str">
        <f>IF(SUM(COUNTIFS('Planificación 2026-1'!F:F,"HUAURA",'Planificación 2026-1'!X:X,C144,'Planificación 2026-1'!H:H,"T2"))&gt;0,"P37"," ")</f>
        <v xml:space="preserve"> </v>
      </c>
      <c r="BZ144" s="58" t="str">
        <f>IF(SUM(COUNTIFS('Planificación 2026-1'!F:F,"HUAURA",'Planificación 2026-1'!X:X,C144,'Planificación 2026-1'!H:H,"AE"))&gt;0,"P38"," ")</f>
        <v xml:space="preserve"> </v>
      </c>
      <c r="CA144" s="58" t="str">
        <f>IF(SUM(COUNTIFS('Planificación 2026-1'!F:F,"HUAURA",'Planificación 2026-1'!X:X,C144,'Planificación 2026-1'!H:H,"T4"))&gt;0,"P55"," ")</f>
        <v xml:space="preserve"> </v>
      </c>
      <c r="CB144" s="59">
        <f>SUMIFS('Planificación 2026-1'!S:S,'Planificación 2026-1'!X:X,C144,'Planificación 2026-1'!H:H,"AF",'Planificación 2026-1'!I:I,"&gt;2")</f>
        <v>0</v>
      </c>
      <c r="CC144" s="59">
        <f>SUMIFS('Planificación 2026-1'!S:S,'Planificación 2026-1'!X:X,C144,'Planificación 2026-1'!H:H,"EN",'Planificación 2026-1'!I:I,"&gt;2")</f>
        <v>12</v>
      </c>
      <c r="CD144" s="59">
        <f>SUMIFS('Planificación 2026-1'!S:S,'Planificación 2026-1'!X:X,C144,'Planificación 2026-1'!H:H,"IS",'Planificación 2026-1'!I:I,"&gt;2")</f>
        <v>0</v>
      </c>
      <c r="CE144" s="59">
        <f>SUMIFS('Planificación 2026-1'!S:S,'Planificación 2026-1'!X:X,C144,'Planificación 2026-1'!H:H,"PS",'Planificación 2026-1'!I:I,"&gt;2")</f>
        <v>0</v>
      </c>
      <c r="CF144" s="59">
        <f>SUMIFS('Planificación 2026-1'!S:S,'Planificación 2026-1'!X:X,C144,'Planificación 2026-1'!H:H,"IN",'Planificación 2026-1'!I:I,"&gt;2")</f>
        <v>0</v>
      </c>
      <c r="CG144" s="59">
        <f>SUMIFS('Planificación 2026-1'!S:S,'Planificación 2026-1'!X:X,C144,'Planificación 2026-1'!H:H,"CA",'Planificación 2026-1'!I:I,"&gt;2")</f>
        <v>0</v>
      </c>
      <c r="CH144" s="59">
        <f>SUMIFS('Planificación 2026-1'!S:S,'Planificación 2026-1'!X:X,C144,'Planificación 2026-1'!H:H,"DE",'Planificación 2026-1'!I:I,"&gt;2")</f>
        <v>0</v>
      </c>
      <c r="CI144" s="59">
        <f>SUMIFS('Planificación 2026-1'!S:S,'Planificación 2026-1'!X:X,C144,'Planificación 2026-1'!H:H,"OB",'Planificación 2026-1'!I:I,"&gt;2")</f>
        <v>0</v>
      </c>
      <c r="CJ144" s="59">
        <f>SUMIFS('Planificación 2026-1'!S:S,'Planificación 2026-1'!X:X,C144,'Planificación 2026-1'!H:H,"MH",'Planificación 2026-1'!I:I,"&gt;2")</f>
        <v>0</v>
      </c>
      <c r="CK144" s="59">
        <f>SUMIFS('Planificación 2026-1'!S:S,'Planificación 2026-1'!X:X,C144,'Planificación 2026-1'!H:H,"IC",'Planificación 2026-1'!I:I,"&gt;2")</f>
        <v>0</v>
      </c>
      <c r="CL144" s="59">
        <f>SUMIFS('Planificación 2026-1'!S:S,'Planificación 2026-1'!X:X,C144,'Planificación 2026-1'!H:H,"AR",'Planificación 2026-1'!I:I,"&gt;2")</f>
        <v>0</v>
      </c>
      <c r="CM144" s="59">
        <f>SUMIFS('Planificación 2026-1'!S:S,'Planificación 2026-1'!X:X,C144,'Planificación 2026-1'!H:H,"AE",'Planificación 2026-1'!I:I,"&gt;2")</f>
        <v>0</v>
      </c>
      <c r="CN144" s="59">
        <f>SUMIFS('Planificación 2026-1'!S:S,'Planificación 2026-1'!X:X,C144,'Planificación 2026-1'!H:H,"T1",'Planificación 2026-1'!I:I,"&gt;2")</f>
        <v>0</v>
      </c>
      <c r="CO144" s="59">
        <f>SUMIFS('Planificación 2026-1'!S:S,'Planificación 2026-1'!X:X,C144,'Planificación 2026-1'!H:H,"T3",'Planificación 2026-1'!I:I,"&gt;2")</f>
        <v>0</v>
      </c>
      <c r="CP144" s="59">
        <f>SUMIFS('Planificación 2026-1'!S:S,'Planificación 2026-1'!X:X,C144,'Planificación 2026-1'!H:H,"T2",'Planificación 2026-1'!I:I,"&gt;2")</f>
        <v>0</v>
      </c>
      <c r="CQ144" s="59">
        <f>SUMIFS('Planificación 2026-1'!S:S,'Planificación 2026-1'!X:X,C144,'Planificación 2026-1'!H:H,"T4",'Planificación 2026-1'!I:I,"&gt;2")</f>
        <v>0</v>
      </c>
      <c r="CR144" s="59">
        <f>SUMIFS('Planificación 2026-1'!S:S,'Planificación 2026-1'!X:X,C144,'Planificación 2026-1'!H:H,"AF",'Planificación 2026-1'!I:I,"&lt;3")</f>
        <v>0</v>
      </c>
      <c r="CS144" s="59">
        <f>SUMIFS('Planificación 2026-1'!S:S,'Planificación 2026-1'!X:X,C144,'Planificación 2026-1'!H:H,"EN",'Planificación 2026-1'!I:I,"&lt;3")</f>
        <v>0</v>
      </c>
      <c r="CT144" s="59">
        <f>SUMIFS('Planificación 2026-1'!S:S,'Planificación 2026-1'!X:X,C144,'Planificación 2026-1'!H:H,"IS",'Planificación 2026-1'!I:I,"&lt;3")</f>
        <v>0</v>
      </c>
      <c r="CU144" s="59">
        <f>SUMIFS('Planificación 2026-1'!S:S,'Planificación 2026-1'!X:X,C144,'Planificación 2026-1'!H:H,"PS",'Planificación 2026-1'!I:I,"&lt;3")</f>
        <v>0</v>
      </c>
      <c r="CV144" s="59">
        <f>SUMIFS('Planificación 2026-1'!S:S,'Planificación 2026-1'!X:X,C144,'Planificación 2026-1'!H:H,"IN",'Planificación 2026-1'!I:I,"&lt;3")</f>
        <v>0</v>
      </c>
      <c r="CW144" s="59">
        <f>SUMIFS('Planificación 2026-1'!S:S,'Planificación 2026-1'!X:X,C144,'Planificación 2026-1'!H:H,"CA",'Planificación 2026-1'!I:I,"&lt;3")</f>
        <v>0</v>
      </c>
      <c r="CX144" s="59">
        <f>SUMIFS('Planificación 2026-1'!S:S,'Planificación 2026-1'!X:X,C144,'Planificación 2026-1'!H:H,"DE",'Planificación 2026-1'!I:I,"&lt;3")</f>
        <v>0</v>
      </c>
      <c r="CY144" s="59">
        <f>SUMIFS('Planificación 2026-1'!S:S,'Planificación 2026-1'!X:X,C144,'Planificación 2026-1'!H:H,"OB",'Planificación 2026-1'!I:I,"&lt;3")</f>
        <v>0</v>
      </c>
      <c r="CZ144" s="59">
        <f>SUMIFS('Planificación 2026-1'!S:S,'Planificación 2026-1'!X:X,C144,'Planificación 2026-1'!H:H,"MH",'Planificación 2026-1'!I:I,"&lt;3")</f>
        <v>0</v>
      </c>
      <c r="DA144" s="59">
        <f>SUMIFS('Planificación 2026-1'!S:S,'Planificación 2026-1'!X:X,C144,'Planificación 2026-1'!H:H,"IC",'Planificación 2026-1'!I:I,"&lt;3")</f>
        <v>0</v>
      </c>
      <c r="DB144" s="59">
        <f>SUMIFS('Planificación 2026-1'!S:S,'Planificación 2026-1'!X:X,C144,'Planificación 2026-1'!H:H,"AR",'Planificación 2026-1'!I:I,"&lt;3")</f>
        <v>0</v>
      </c>
      <c r="DC144" s="59">
        <f>SUMIFS('Planificación 2026-1'!S:S,'Planificación 2026-1'!X:X,C144,'Planificación 2026-1'!H:H,"AE",'Planificación 2026-1'!I:I,"&lt;3")</f>
        <v>0</v>
      </c>
      <c r="DD144" s="59">
        <f>SUMIFS('Planificación 2026-1'!S:S,'Planificación 2026-1'!X:X,C144,'Planificación 2026-1'!H:H,"T1",'Planificación 2026-1'!I:I,"&lt;3")</f>
        <v>0</v>
      </c>
      <c r="DE144" s="59">
        <f>SUMIFS('Planificación 2026-1'!S:S,'Planificación 2026-1'!X:X,C144,'Planificación 2026-1'!H:H,"T3",'Planificación 2026-1'!I:I,"&lt;3")</f>
        <v>0</v>
      </c>
      <c r="DF144" s="59">
        <f>SUMIFS('Planificación 2026-1'!S:S,'Planificación 2026-1'!X:X,C144,'Planificación 2026-1'!H:H,"T2",'Planificación 2026-1'!I:I,"&lt;3")</f>
        <v>0</v>
      </c>
      <c r="DG144" s="59">
        <f>SUMIFS('Planificación 2026-1'!S:S,'Planificación 2026-1'!X:X,C144,'Planificación 2026-1'!H:H,"T4",'Planificación 2026-1'!I:I,"&lt;3")</f>
        <v>0</v>
      </c>
      <c r="DH144" s="58" t="str">
        <f t="shared" si="41"/>
        <v>P02</v>
      </c>
      <c r="DI144" s="27">
        <f>IF(C144="","",SUMIFS('Planificación 2026-1'!S:S,'Planificación 2026-1'!X:X,C144,'Planificación 2026-1'!F:F,"PRINCIPAL",'Planificación 2026-1'!Y:Y,"VIRTUAL"))</f>
        <v>4</v>
      </c>
      <c r="DJ144" s="27">
        <f>IF(C144="","",SUMIFS('Planificación 2026-1'!S:S,'Planificación 2026-1'!X:X,C144,'Planificación 2026-1'!F:F,"PRINCIPAL",'Planificación 2026-1'!Y:Y,"PRESENCIAL"))</f>
        <v>8</v>
      </c>
      <c r="DK144" s="27">
        <f>IF(C144="","",SUMIFS('Planificación 2026-1'!S:S,'Planificación 2026-1'!X:X,C144,'Planificación 2026-1'!F:F,"PRINCIPAL",'Planificación 2026-1'!Y:Y,"HIBRIDO PRESENCIAL"))</f>
        <v>0</v>
      </c>
      <c r="DL144" s="58" t="str">
        <f t="shared" si="42"/>
        <v/>
      </c>
      <c r="DM144" s="58">
        <f>IF(C144="","",SUMIFS('Planificación 2026-1'!S:S,'Planificación 2026-1'!X:X,C144,'Planificación 2026-1'!F:F,"FILIAL",'Planificación 2026-1'!Y:Y,"VIRTUAL"))</f>
        <v>0</v>
      </c>
      <c r="DN144" s="60">
        <f>IF(C144="","",SUMIFS('Planificación 2026-1'!S:S,'Planificación 2026-1'!X:X,C144,'Planificación 2026-1'!F:F,"FILIAL",'Planificación 2026-1'!Y:Y,"PRESENCIAL"))</f>
        <v>0</v>
      </c>
      <c r="DO144" s="29">
        <f>IF(C144="","",SUMIFS('Planificación 2026-1'!S:S,'Planificación 2026-1'!X:X,C144,'Planificación 2026-1'!F:F,"FILIAL",'Planificación 2026-1'!Y:Y,"HIBRIDO PRESENCIAL"))</f>
        <v>0</v>
      </c>
      <c r="DP144" s="61" t="str">
        <f t="shared" si="43"/>
        <v/>
      </c>
      <c r="DQ144" s="58">
        <f>IF(C144="","",SUMIFS('Planificación 2026-1'!S:S,'Planificación 2026-1'!X:X,C144,'Planificación 2026-1'!F:F,"SUNAMPE",'Planificación 2026-1'!Y:Y,"VIRTUAL"))</f>
        <v>0</v>
      </c>
      <c r="DR144" s="29">
        <f>IF(C144="","",SUMIFS('Planificación 2026-1'!S:S,'Planificación 2026-1'!X:X,C144,'Planificación 2026-1'!F:F,"SUNAMPE",'Planificación 2026-1'!Y:Y,"PRESENCIAL"))</f>
        <v>0</v>
      </c>
      <c r="DS144" s="61" t="str">
        <f t="shared" si="44"/>
        <v/>
      </c>
      <c r="DT144" s="58">
        <f>IF(C144="","",SUMIFS('Planificación 2026-1'!S:S,'Planificación 2026-1'!X:X,C144,'Planificación 2026-1'!F:F,"HUAURA",'Planificación 2026-1'!Y:Y,"VIRTUAL"))</f>
        <v>0</v>
      </c>
      <c r="DU144" s="29">
        <f>IF(C144="","",SUMIFS('Planificación 2026-1'!S:S,'Planificación 2026-1'!X:X,C144,'Planificación 2026-1'!F:F,"HUAURA",'Planificación 2026-1'!Y:Y,"PRESENCIAL"))</f>
        <v>0</v>
      </c>
      <c r="DV144" s="32">
        <f>SUMIFS('Planificación 2026-1'!S:S,'Planificación 2026-1'!X:X,C144,'Planificación 2026-1'!F:F,"PRINCIPAL",'Planificación 2026-1'!Y:Y,"VIRTUAL",'Planificación 2026-1'!I:I,"&gt;2")</f>
        <v>4</v>
      </c>
      <c r="DW144" s="32">
        <f>SUMIFS('Planificación 2026-1'!S:S,'Planificación 2026-1'!X:X,C144,'Planificación 2026-1'!F:F,"PRINCIPAL",'Planificación 2026-1'!Y:Y,"&lt;&gt;VIRTUAL",'Planificación 2026-1'!I:I,"&gt;2")</f>
        <v>8</v>
      </c>
      <c r="DX144" s="32">
        <f>SUMIFS('Planificación 2026-1'!S:S,'Planificación 2026-1'!X:X,C144,'Planificación 2026-1'!F:F,"SUNAMPE",'Planificación 2026-1'!Y:Y,"VIRTUAL",'Planificación 2026-1'!I:I,"&gt;2")</f>
        <v>0</v>
      </c>
      <c r="DY144" s="32">
        <f>SUMIFS('Planificación 2026-1'!S:S,'Planificación 2026-1'!X:X,C144,'Planificación 2026-1'!F:F,"SUNAMPE",'Planificación 2026-1'!Y:Y,"&lt;&gt;VIRTUAL",'Planificación 2026-1'!I:I,"&gt;2")</f>
        <v>0</v>
      </c>
      <c r="DZ144" s="32">
        <f>SUMIFS('Planificación 2026-1'!S:S,'Planificación 2026-1'!X:X,C144,'Planificación 2026-1'!F:F,"FILIAL",'Planificación 2026-1'!Y:Y,"VIRTUAL",'Planificación 2026-1'!I:I,"&gt;2")</f>
        <v>0</v>
      </c>
      <c r="EA144" s="32">
        <f>SUMIFS('Planificación 2026-1'!S:S,'Planificación 2026-1'!X:X,C144,'Planificación 2026-1'!F:F,"FILIAL",'Planificación 2026-1'!Y:Y,"&lt;&gt;VIRTUAL",'Planificación 2026-1'!I:I,"&gt;2")</f>
        <v>0</v>
      </c>
      <c r="EB144" s="32">
        <f>SUMIFS('Planificación 2026-1'!S:S,'Planificación 2026-1'!X:X,C144,'Planificación 2026-1'!F:F,"PORUMA",'Planificación 2026-1'!Y:Y,"VIRTUAL",'Planificación 2026-1'!I:I,"&gt;2")</f>
        <v>0</v>
      </c>
      <c r="EC144" s="32">
        <f>SUMIFS('Planificación 2026-1'!S:S,'Planificación 2026-1'!X:X,C144,'Planificación 2026-1'!F:F,"PORUMA",'Planificación 2026-1'!Y:Y,"&lt;&gt;VIRTUAL",'Planificación 2026-1'!I:I,"&gt;2")</f>
        <v>0</v>
      </c>
      <c r="ED144" s="32">
        <f>SUMIFS('Planificación 2026-1'!S:S,'Planificación 2026-1'!X:X,C144,'Planificación 2026-1'!F:F,"HUAURA",'Planificación 2026-1'!Y:Y,"VIRTUAL",'Planificación 2026-1'!I:I,"&gt;2")</f>
        <v>0</v>
      </c>
      <c r="EE144" s="32">
        <f>SUMIFS('Planificación 2026-1'!S:S,'Planificación 2026-1'!X:X,C144,'Planificación 2026-1'!F:F,"HUAURA",'Planificación 2026-1'!Y:Y,"&lt;&gt;VIRTUAL",'Planificación 2026-1'!I:I,"&gt;2")</f>
        <v>0</v>
      </c>
      <c r="EF144" s="32">
        <f>SUMIFS('Planificación 2026-1'!S:S,'Planificación 2026-1'!X:X,C144,'Planificación 2026-1'!F:F,"PRINCIPAL",'Planificación 2026-1'!Y:Y,"VIRTUAL",'Planificación 2026-1'!I:I,"&lt;3")</f>
        <v>0</v>
      </c>
      <c r="EG144" s="32">
        <f>SUMIFS('Planificación 2026-1'!S:S,'Planificación 2026-1'!X:X,C144,'Planificación 2026-1'!F:F,"PRINCIPAL",'Planificación 2026-1'!Y:Y,"&lt;&gt;VIRTUAL",'Planificación 2026-1'!I:I,"&lt;3")</f>
        <v>0</v>
      </c>
      <c r="EH144" s="32">
        <f>SUMIFS('Planificación 2026-1'!S:S,'Planificación 2026-1'!X:X,C144,'Planificación 2026-1'!F:F,"SUNAMPE",'Planificación 2026-1'!Y:Y,"VIRTUAL",'Planificación 2026-1'!I:I,"&lt;3")</f>
        <v>0</v>
      </c>
      <c r="EI144" s="32">
        <f>SUMIFS('Planificación 2026-1'!S:S,'Planificación 2026-1'!X:X,C144,'Planificación 2026-1'!F:F,"SUNAMPE",'Planificación 2026-1'!Y:Y,"&lt;&gt;VIRTUAL",'Planificación 2026-1'!I:I,"&lt;3")</f>
        <v>0</v>
      </c>
      <c r="EJ144" s="32">
        <f>SUMIFS('Planificación 2026-1'!S:S,'Planificación 2026-1'!X:X,C144,'Planificación 2026-1'!F:F,"FILIAL",'Planificación 2026-1'!Y:Y,"VIRTUAL",'Planificación 2026-1'!I:I,"&lt;3")</f>
        <v>0</v>
      </c>
      <c r="EK144" s="32">
        <f>SUMIFS('Planificación 2026-1'!S:S,'Planificación 2026-1'!X:X,C144,'Planificación 2026-1'!F:F,"FILIAL",'Planificación 2026-1'!Y:Y,"&lt;&gt;VIRTUAL",'Planificación 2026-1'!I:I,"&lt;3")</f>
        <v>0</v>
      </c>
      <c r="EL144" s="32">
        <f>SUMIFS('Planificación 2026-1'!S:S,'Planificación 2026-1'!X:X,C144,'Planificación 2026-1'!F:F,"PORUMA",'Planificación 2026-1'!Y:Y,"VIRTUAL",'Planificación 2026-1'!I:I,"&lt;3")</f>
        <v>0</v>
      </c>
      <c r="EM144" s="32">
        <f>SUMIFS('Planificación 2026-1'!S:S,'Planificación 2026-1'!X:X,C144,'Planificación 2026-1'!F:F,"PORUMA",'Planificación 2026-1'!Y:Y,"&lt;&gt;VIRTUAL",'Planificación 2026-1'!I:I,"&lt;3")</f>
        <v>0</v>
      </c>
      <c r="EN144" s="32">
        <f>SUMIFS('Planificación 2026-1'!S:S,'Planificación 2026-1'!X:X,C144,'Planificación 2026-1'!F:F,"HUAURA",'Planificación 2026-1'!Y:Y,"VIRTUAL",'Planificación 2026-1'!I:I,"&lt;3")</f>
        <v>0</v>
      </c>
      <c r="EO144" s="32">
        <f>SUMIFS('Planificación 2026-1'!S:S,'Planificación 2026-1'!X:X,C144,'Planificación 2026-1'!F:F,"HUAURA",'Planificación 2026-1'!Y:Y,"&lt;&gt;VIRTUAL",'Planificación 2026-1'!I:I,"&lt;3")</f>
        <v>0</v>
      </c>
      <c r="EP144" s="32">
        <f t="shared" si="46"/>
        <v>0</v>
      </c>
      <c r="EQ144" s="32">
        <f t="shared" si="36"/>
        <v>0</v>
      </c>
      <c r="ER144" s="32">
        <f t="shared" si="37"/>
        <v>0</v>
      </c>
      <c r="ES144" s="32">
        <f t="shared" si="38"/>
        <v>12</v>
      </c>
      <c r="ET144" s="32">
        <f t="shared" si="39"/>
        <v>0</v>
      </c>
      <c r="EU144" s="32">
        <f t="shared" si="40"/>
        <v>12</v>
      </c>
      <c r="EV144" s="32" t="b">
        <f>EXACT(EU144,E144)</f>
        <v>1</v>
      </c>
      <c r="EW144" s="32"/>
      <c r="EX144" s="32">
        <f t="shared" si="33"/>
        <v>4</v>
      </c>
      <c r="EY144" s="32">
        <f t="shared" si="34"/>
        <v>8</v>
      </c>
      <c r="EZ144" s="32" t="b">
        <f>EXACT(SUM(EX144:EY144),E144)</f>
        <v>1</v>
      </c>
      <c r="FA144" s="32" t="str">
        <f t="shared" si="35"/>
        <v>SEDE</v>
      </c>
      <c r="FB144" s="32" t="str">
        <f t="shared" si="45"/>
        <v>MAS PRESENCIAL</v>
      </c>
    </row>
    <row r="145" spans="1:158">
      <c r="A145" s="33"/>
      <c r="B145" s="65">
        <v>142</v>
      </c>
      <c r="C145" s="32" t="s">
        <v>349</v>
      </c>
      <c r="D145" s="429">
        <v>22255543</v>
      </c>
      <c r="E145" s="62">
        <f>SUMIF('Planificación 2026-1'!X:X,C145,'Planificación 2026-1'!S:S)</f>
        <v>38</v>
      </c>
      <c r="F145" s="585" t="s">
        <v>199</v>
      </c>
      <c r="G145" s="454" t="s">
        <v>200</v>
      </c>
      <c r="H145" s="64" t="s">
        <v>181</v>
      </c>
      <c r="I145" s="64" t="s">
        <v>150</v>
      </c>
      <c r="J145" s="32" t="s">
        <v>181</v>
      </c>
      <c r="K145" s="32" t="s">
        <v>150</v>
      </c>
      <c r="L145" s="57" t="str">
        <f>IF(SUM(COUNTIFS('Planificación 2026-1'!F:F,"PRINCIPAL",'Planificación 2026-1'!X:X,C145,'Planificación 2026-1'!H:H,"AF"))&gt;0,"P01"," ")</f>
        <v xml:space="preserve"> </v>
      </c>
      <c r="M145" s="58" t="str">
        <f>IF(SUM(COUNTIFS('Planificación 2026-1'!F:F,"PRINCIPAL",'Planificación 2026-1'!X:X,C145,'Planificación 2026-1'!H:H,"EN"))&gt;0,"P02"," ")</f>
        <v>P02</v>
      </c>
      <c r="N145" s="58" t="str">
        <f>IF(SUM(COUNTIFS('Planificación 2026-1'!F:F,"PRINCIPAL",'Planificación 2026-1'!X:X,C145,'Planificación 2026-1'!H:H,"IS"))&gt;0,"P03"," ")</f>
        <v xml:space="preserve"> </v>
      </c>
      <c r="O145" s="58" t="str">
        <f>IF(SUM(COUNTIFS('Planificación 2026-1'!F:F,"PRINCIPAL",'Planificación 2026-1'!X:X,C145,'Planificación 2026-1'!H:H,"PS"))&gt;0,"P04"," ")</f>
        <v xml:space="preserve"> </v>
      </c>
      <c r="P145" s="58"/>
      <c r="Q145" s="58" t="str">
        <f>IF(SUM(COUNTIFS('Planificación 2026-1'!F:F,"PRINCIPAL",'Planificación 2026-1'!X:X,C145,'Planificación 2026-1'!H:H,"IN"))&gt;0,"P06"," ")</f>
        <v xml:space="preserve"> </v>
      </c>
      <c r="R145" s="58" t="str">
        <f>IF(SUM(COUNTIFS('Planificación 2026-1'!F:F,"PRINCIPAL",'Planificación 2026-1'!X:X,C145,'Planificación 2026-1'!H:H,"CA"))&gt;0,"P07"," ")</f>
        <v xml:space="preserve"> </v>
      </c>
      <c r="S145" s="58" t="str">
        <f>IF(SUM(COUNTIFS('Planificación 2026-1'!F:F,"PRINCIPAL",'Planificación 2026-1'!X:X,C145,'Planificación 2026-1'!H:H,"DE"))&gt;0,"P08"," ")</f>
        <v xml:space="preserve"> </v>
      </c>
      <c r="T145" s="58" t="str">
        <f>IF(SUM(COUNTIFS('Planificación 2026-1'!F:F,"PRINCIPAL",'Planificación 2026-1'!X:X,C145,'Planificación 2026-1'!H:H,"OB"))&gt;0,"P09"," ")</f>
        <v xml:space="preserve"> </v>
      </c>
      <c r="U145" s="58" t="str">
        <f>IF(SUM(COUNTIFS('Planificación 2026-1'!F:F,"PRINCIPAL",'Planificación 2026-1'!X:X,C145,'Planificación 2026-1'!H:H,"MH"))&gt;0,"P31"," ")</f>
        <v xml:space="preserve"> </v>
      </c>
      <c r="V145" s="58" t="str">
        <f>IF(SUM(COUNTIFS('Planificación 2026-1'!F:F,"PRINCIPAL",'Planificación 2026-1'!X:X,C145,'Planificación 2026-1'!H:H,"IC"))&gt;0,"P32"," ")</f>
        <v xml:space="preserve"> </v>
      </c>
      <c r="W145" s="58" t="str">
        <f>IF(SUM(COUNTIFS('Planificación 2026-1'!F:F,"PRINCIPAL",'Planificación 2026-1'!X:X,C145,'Planificación 2026-1'!H:H,"AR"))&gt;0,"P34"," ")</f>
        <v xml:space="preserve"> </v>
      </c>
      <c r="X145" s="58" t="str">
        <f>IF(SUM(COUNTIFS('Planificación 2026-1'!F:F,"PRINCIPAL",'Planificación 2026-1'!X:X,C145,'Planificación 2026-1'!H:H,"T1"))&gt;0,"P35"," ")</f>
        <v xml:space="preserve"> </v>
      </c>
      <c r="Y145" s="58" t="str">
        <f>IF(SUM(COUNTIFS('Planificación 2026-1'!F:F,"PRINCIPAL",'Planificación 2026-1'!X:X,C145,'Planificación 2026-1'!H:H,"T3"))&gt;0,"P36"," ")</f>
        <v xml:space="preserve"> </v>
      </c>
      <c r="Z145" s="58" t="str">
        <f>IF(SUM(COUNTIFS('Planificación 2026-1'!F:F,"PRINCIPAL",'Planificación 2026-1'!X:X,C145,'Planificación 2026-1'!H:H,"T2"))&gt;0,"P37"," ")</f>
        <v xml:space="preserve"> </v>
      </c>
      <c r="AA145" s="58" t="str">
        <f>IF(SUM(COUNTIFS('Planificación 2026-1'!F:F,"PRINCIPAL",'Planificación 2026-1'!X:X,C145,'Planificación 2026-1'!H:H,"AE"))&gt;0,"P38"," ")</f>
        <v xml:space="preserve"> </v>
      </c>
      <c r="AB145" s="58" t="str">
        <f>IF(SUM(COUNTIFS('Planificación 2026-1'!F:F,"PRINCIPAL",'Planificación 2026-1'!X:X,C145,'Planificación 2026-1'!H:H,"T4"))&gt;0,"P55"," ")</f>
        <v xml:space="preserve"> </v>
      </c>
      <c r="AC145" s="58" t="str">
        <f>IF(SUM(COUNTIFS('Planificación 2026-1'!F:F,"FILIAL",'Planificación 2026-1'!X:X,C145,'Planificación 2026-1'!H:H,"AF"))&gt;0," P01"," ")</f>
        <v xml:space="preserve"> </v>
      </c>
      <c r="AD145" s="58" t="str">
        <f>IF(SUM(COUNTIFS('Planificación 2026-1'!F:F,"FILIAL",'Planificación 2026-1'!X:X,C145,'Planificación 2026-1'!H:H,"EN"))&gt;0,"P02"," ")</f>
        <v xml:space="preserve"> </v>
      </c>
      <c r="AE145" s="58" t="str">
        <f>IF(SUM(COUNTIFS('Planificación 2026-1'!F:F,"FILIAL",'Planificación 2026-1'!X:X,C145,'Planificación 2026-1'!H:H,"IS"))&gt;0,"P03"," ")</f>
        <v xml:space="preserve"> </v>
      </c>
      <c r="AF145" s="58" t="str">
        <f>IF(SUM(COUNTIFS('Planificación 2026-1'!F:F,"FILIAL",'Planificación 2026-1'!X:X,C145,'Planificación 2026-1'!H:H,"PS"))&gt;0,"P04"," ")</f>
        <v xml:space="preserve"> </v>
      </c>
      <c r="AG145" s="58"/>
      <c r="AH145" s="58" t="str">
        <f>IF(SUM(COUNTIFS('Planificación 2026-1'!F:F,"FILIAL",'Planificación 2026-1'!X:X,C145,'Planificación 2026-1'!H:H,"IN"))&gt;0,"P06"," ")</f>
        <v xml:space="preserve"> </v>
      </c>
      <c r="AI145" s="58" t="str">
        <f>IF(SUM(COUNTIFS('Planificación 2026-1'!F:F,"FILIAL",'Planificación 2026-1'!X:X,C145,'Planificación 2026-1'!H:H,"CA"))&gt;0,"P07"," ")</f>
        <v xml:space="preserve"> </v>
      </c>
      <c r="AJ145" s="58" t="str">
        <f>IF(SUM(COUNTIFS('Planificación 2026-1'!F:F,"FILIAL",'Planificación 2026-1'!X:X,C145,'Planificación 2026-1'!H:H,"DE"))&gt;0,"P08"," ")</f>
        <v xml:space="preserve"> </v>
      </c>
      <c r="AK145" s="58" t="str">
        <f>IF(SUM(COUNTIFS('Planificación 2026-1'!F:F,"FILIAL",'Planificación 2026-1'!X:X,C145,'Planificación 2026-1'!H:H,"OB"))&gt;0,"P09"," ")</f>
        <v xml:space="preserve"> </v>
      </c>
      <c r="AL145" s="58" t="str">
        <f>IF(SUM(COUNTIFS('Planificación 2026-1'!F:F,"FILIAL",'Planificación 2026-1'!X:X,C145,'Planificación 2026-1'!H:H,"MH"))&gt;0,"P31"," ")</f>
        <v xml:space="preserve"> </v>
      </c>
      <c r="AM145" s="58" t="str">
        <f>IF(SUM(COUNTIFS('Planificación 2026-1'!F:F,"FILIAL",'Planificación 2026-1'!X:X,C145,'Planificación 2026-1'!H:H,"IC"))&gt;0,"P32"," ")</f>
        <v xml:space="preserve"> </v>
      </c>
      <c r="AN145" s="58" t="str">
        <f>IF(SUM(COUNTIFS('Planificación 2026-1'!F:F,"FILIAL",'Planificación 2026-1'!X:X,C145,'Planificación 2026-1'!H:H,"AR"))&gt;0,"P34"," ")</f>
        <v xml:space="preserve"> </v>
      </c>
      <c r="AO145" s="58" t="str">
        <f>IF(SUM(COUNTIFS('Planificación 2026-1'!F:F,"FILIAL",'Planificación 2026-1'!X:X,C145,'Planificación 2026-1'!H:H,"T1"))&gt;0,"P35"," ")</f>
        <v xml:space="preserve"> </v>
      </c>
      <c r="AP145" s="58" t="str">
        <f>IF(SUM(COUNTIFS('Planificación 2026-1'!F:F,"FILIAL",'Planificación 2026-1'!X:X,C145,'Planificación 2026-1'!H:H,"T3"))&gt;0,"P36"," ")</f>
        <v xml:space="preserve"> </v>
      </c>
      <c r="AQ145" s="58" t="str">
        <f>IF(SUM(COUNTIFS('Planificación 2026-1'!F:F,"FILIAL",'Planificación 2026-1'!X:X,C145,'Planificación 2026-1'!H:H,"T2"))&gt;0,"P37"," ")</f>
        <v xml:space="preserve"> </v>
      </c>
      <c r="AR145" s="58" t="str">
        <f>IF(SUM(COUNTIFS('Planificación 2026-1'!F:F,"FILIAL",'Planificación 2026-1'!X:X,C145,'Planificación 2026-1'!H:H,"AE"))&gt;0,"P38"," ")</f>
        <v xml:space="preserve"> </v>
      </c>
      <c r="AS145" s="58" t="str">
        <f>IF(SUM(COUNTIFS('Planificación 2026-1'!F:F,"FILIAL",'Planificación 2026-1'!X:X,C145,'Planificación 2026-1'!H:H,"T4"))&gt;0,"P55"," ")</f>
        <v xml:space="preserve"> </v>
      </c>
      <c r="AT145" s="58" t="str">
        <f>IF(SUM(COUNTIFS('Planificación 2026-1'!F:F,"SUNAMPE",'Planificación 2026-1'!X:X,C145,'Planificación 2026-1'!H:H,"AF"))&gt;0," P01"," ")</f>
        <v xml:space="preserve"> </v>
      </c>
      <c r="AU145" s="58" t="str">
        <f>IF(SUM(COUNTIFS('Planificación 2026-1'!F:F,"SUNAMPE",'Planificación 2026-1'!X:X,C145,'Planificación 2026-1'!H:H,"EN"))&gt;0,"P02"," ")</f>
        <v xml:space="preserve"> </v>
      </c>
      <c r="AV145" s="58" t="str">
        <f>IF(SUM(COUNTIFS('Planificación 2026-1'!F:F,"SUNAMPE",'Planificación 2026-1'!X:X,C145,'Planificación 2026-1'!H:H,"IS"))&gt;0,"P03"," ")</f>
        <v xml:space="preserve"> </v>
      </c>
      <c r="AW145" s="58" t="str">
        <f>IF(SUM(COUNTIFS('Planificación 2026-1'!F:F,"SUNAMPE",'Planificación 2026-1'!X:X,C145,'Planificación 2026-1'!H:H,"PS"))&gt;0,"P04"," ")</f>
        <v xml:space="preserve"> </v>
      </c>
      <c r="AX145" s="58"/>
      <c r="AY145" s="58" t="str">
        <f>IF(SUM(COUNTIFS('Planificación 2026-1'!F:F,"SUNAMPE",'Planificación 2026-1'!X:X,C145,'Planificación 2026-1'!H:H,"IN"))&gt;0,"P06"," ")</f>
        <v xml:space="preserve"> </v>
      </c>
      <c r="AZ145" s="58" t="str">
        <f>IF(SUM(COUNTIFS('Planificación 2026-1'!F:F,"SUNAMPE",'Planificación 2026-1'!X:X,C145,'Planificación 2026-1'!H:H,"CA"))&gt;0,"P07"," ")</f>
        <v xml:space="preserve"> </v>
      </c>
      <c r="BA145" s="58" t="str">
        <f>IF(SUM(COUNTIFS('Planificación 2026-1'!F:F,"SUNAMPE",'Planificación 2026-1'!X:X,C145,'Planificación 2026-1'!H:H,"DE"))&gt;0,"P08"," ")</f>
        <v xml:space="preserve"> </v>
      </c>
      <c r="BB145" s="58" t="str">
        <f>IF(SUM(COUNTIFS('Planificación 2026-1'!F:F,"SUNAMPE",'Planificación 2026-1'!X:X,C145,'Planificación 2026-1'!H:H,"OB"))&gt;0,"P09"," ")</f>
        <v xml:space="preserve"> </v>
      </c>
      <c r="BC145" s="58" t="str">
        <f>IF(SUM(COUNTIFS('Planificación 2026-1'!F:F,"SUNAMPE",'Planificación 2026-1'!X:X,C145,'Planificación 2026-1'!H:H,"MH"))&gt;0,"P31"," ")</f>
        <v xml:space="preserve"> </v>
      </c>
      <c r="BD145" s="58" t="str">
        <f>IF(SUM(COUNTIFS('Planificación 2026-1'!F:F,"SUNAMPE",'Planificación 2026-1'!X:X,C145,'Planificación 2026-1'!H:H,"IC"))&gt;0,"P32"," ")</f>
        <v xml:space="preserve"> </v>
      </c>
      <c r="BE145" s="58" t="str">
        <f>IF(SUM(COUNTIFS('Planificación 2026-1'!F:F,"SUNAMPE",'Planificación 2026-1'!X:X,C145,'Planificación 2026-1'!H:H,"AR"))&gt;0,"P34"," ")</f>
        <v xml:space="preserve"> </v>
      </c>
      <c r="BF145" s="58" t="str">
        <f>IF(SUM(COUNTIFS('Planificación 2026-1'!F:F,"SUNAMPE",'Planificación 2026-1'!X:X,C145,'Planificación 2026-1'!H:H,"T1"))&gt;0,"P35"," ")</f>
        <v xml:space="preserve"> </v>
      </c>
      <c r="BG145" s="58" t="str">
        <f>IF(SUM(COUNTIFS('Planificación 2026-1'!F:F,"SUNAMPE",'Planificación 2026-1'!X:X,C145,'Planificación 2026-1'!H:H,"T3"))&gt;0,"P36"," ")</f>
        <v xml:space="preserve"> </v>
      </c>
      <c r="BH145" s="58" t="str">
        <f>IF(SUM(COUNTIFS('Planificación 2026-1'!F:F,"SUNAMPE",'Planificación 2026-1'!X:X,C145,'Planificación 2026-1'!H:H,"T2"))&gt;0,"P37"," ")</f>
        <v xml:space="preserve"> </v>
      </c>
      <c r="BI145" s="58" t="str">
        <f>IF(SUM(COUNTIFS('Planificación 2026-1'!F:F,"SUNAMPE",'Planificación 2026-1'!X:X,C145,'Planificación 2026-1'!H:H,"AE"))&gt;0,"P38"," ")</f>
        <v xml:space="preserve"> </v>
      </c>
      <c r="BJ145" s="58" t="str">
        <f>IF(SUM(COUNTIFS('Planificación 2026-1'!F:F,"SUNAMPE",'Planificación 2026-1'!X:X,C145,'Planificación 2026-1'!H:H,"T4"))&gt;0,"P55"," ")</f>
        <v xml:space="preserve"> </v>
      </c>
      <c r="BK145" s="58" t="str">
        <f>IF(SUM(COUNTIFS('Planificación 2026-1'!F:F,"HUAURA",'Planificación 2026-1'!X:X,C145,'Planificación 2026-1'!H:H,"AF"))&gt;0," P01"," ")</f>
        <v xml:space="preserve"> </v>
      </c>
      <c r="BL145" s="58" t="str">
        <f>IF(SUM(COUNTIFS('Planificación 2026-1'!F:F,"HUAURA",'Planificación 2026-1'!X:X,C145,'Planificación 2026-1'!H:H,"EN"))&gt;0,"P02"," ")</f>
        <v xml:space="preserve"> </v>
      </c>
      <c r="BM145" s="58" t="str">
        <f>IF(SUM(COUNTIFS('Planificación 2026-1'!F:F,"HUAURA",'Planificación 2026-1'!X:X,C145,'Planificación 2026-1'!H:H,"IS"))&gt;0,"P03"," ")</f>
        <v xml:space="preserve"> </v>
      </c>
      <c r="BN145" s="58" t="str">
        <f>IF(SUM(COUNTIFS('Planificación 2026-1'!F:F,"HUAURA",'Planificación 2026-1'!X:X,C145,'Planificación 2026-1'!H:H,"PS"))&gt;0,"P04"," ")</f>
        <v xml:space="preserve"> </v>
      </c>
      <c r="BO145" s="58"/>
      <c r="BP145" s="58" t="str">
        <f>IF(SUM(COUNTIFS('Planificación 2026-1'!F:F,"HUAURA",'Planificación 2026-1'!X:X,C145,'Planificación 2026-1'!H:H,"IN"))&gt;0,"P06"," ")</f>
        <v xml:space="preserve"> </v>
      </c>
      <c r="BQ145" s="58" t="str">
        <f>IF(SUM(COUNTIFS('Planificación 2026-1'!F:F,"HUAURA",'Planificación 2026-1'!X:X,C145,'Planificación 2026-1'!H:H,"CA"))&gt;0,"P07"," ")</f>
        <v xml:space="preserve"> </v>
      </c>
      <c r="BR145" s="58" t="str">
        <f>IF(SUM(COUNTIFS('Planificación 2026-1'!F:F,"HUAURA",'Planificación 2026-1'!X:X,C145,'Planificación 2026-1'!H:H,"DE"))&gt;0,"P08"," ")</f>
        <v xml:space="preserve"> </v>
      </c>
      <c r="BS145" s="58" t="str">
        <f>IF(SUM(COUNTIFS('Planificación 2026-1'!F:F,"HUAURA",'Planificación 2026-1'!X:X,C145,'Planificación 2026-1'!H:H,"OB"))&gt;0,"P09"," ")</f>
        <v xml:space="preserve"> </v>
      </c>
      <c r="BT145" s="58" t="str">
        <f>IF(SUM(COUNTIFS('Planificación 2026-1'!F:F,"HUAURA",'Planificación 2026-1'!X:X,C145,'Planificación 2026-1'!H:H,"MH"))&gt;0,"P31"," ")</f>
        <v xml:space="preserve"> </v>
      </c>
      <c r="BU145" s="58" t="str">
        <f>IF(SUM(COUNTIFS('Planificación 2026-1'!F:F,"HUAURA",'Planificación 2026-1'!X:X,C145,'Planificación 2026-1'!H:H,"IC"))&gt;0,"P32"," ")</f>
        <v xml:space="preserve"> </v>
      </c>
      <c r="BV145" s="58" t="str">
        <f>IF(SUM(COUNTIFS('Planificación 2026-1'!F:F,"HUAURA",'Planificación 2026-1'!X:X,C145,'Planificación 2026-1'!H:H,"AR"))&gt;0,"P34"," ")</f>
        <v xml:space="preserve"> </v>
      </c>
      <c r="BW145" s="58" t="str">
        <f>IF(SUM(COUNTIFS('Planificación 2026-1'!F:F,"HUAURA",'Planificación 2026-1'!X:X,C145,'Planificación 2026-1'!H:H,"T1"))&gt;0,"P35"," ")</f>
        <v xml:space="preserve"> </v>
      </c>
      <c r="BX145" s="58" t="str">
        <f>IF(SUM(COUNTIFS('Planificación 2026-1'!F:F,"HUAURA",'Planificación 2026-1'!X:X,C145,'Planificación 2026-1'!H:H,"T3"))&gt;0,"P36"," ")</f>
        <v xml:space="preserve"> </v>
      </c>
      <c r="BY145" s="58" t="str">
        <f>IF(SUM(COUNTIFS('Planificación 2026-1'!F:F,"HUAURA",'Planificación 2026-1'!X:X,C145,'Planificación 2026-1'!H:H,"T2"))&gt;0,"P37"," ")</f>
        <v xml:space="preserve"> </v>
      </c>
      <c r="BZ145" s="58" t="str">
        <f>IF(SUM(COUNTIFS('Planificación 2026-1'!F:F,"HUAURA",'Planificación 2026-1'!X:X,C145,'Planificación 2026-1'!H:H,"AE"))&gt;0,"P38"," ")</f>
        <v xml:space="preserve"> </v>
      </c>
      <c r="CA145" s="58" t="str">
        <f>IF(SUM(COUNTIFS('Planificación 2026-1'!F:F,"HUAURA",'Planificación 2026-1'!X:X,C145,'Planificación 2026-1'!H:H,"T4"))&gt;0,"P55"," ")</f>
        <v xml:space="preserve"> </v>
      </c>
      <c r="CB145" s="59">
        <f>SUMIFS('Planificación 2026-1'!S:S,'Planificación 2026-1'!X:X,C145,'Planificación 2026-1'!H:H,"AF",'Planificación 2026-1'!I:I,"&gt;2")</f>
        <v>0</v>
      </c>
      <c r="CC145" s="59">
        <f>SUMIFS('Planificación 2026-1'!S:S,'Planificación 2026-1'!X:X,C145,'Planificación 2026-1'!H:H,"EN",'Planificación 2026-1'!I:I,"&gt;2")</f>
        <v>38</v>
      </c>
      <c r="CD145" s="59">
        <f>SUMIFS('Planificación 2026-1'!S:S,'Planificación 2026-1'!X:X,C145,'Planificación 2026-1'!H:H,"IS",'Planificación 2026-1'!I:I,"&gt;2")</f>
        <v>0</v>
      </c>
      <c r="CE145" s="59">
        <f>SUMIFS('Planificación 2026-1'!S:S,'Planificación 2026-1'!X:X,C145,'Planificación 2026-1'!H:H,"PS",'Planificación 2026-1'!I:I,"&gt;2")</f>
        <v>0</v>
      </c>
      <c r="CF145" s="59">
        <f>SUMIFS('Planificación 2026-1'!S:S,'Planificación 2026-1'!X:X,C145,'Planificación 2026-1'!H:H,"IN",'Planificación 2026-1'!I:I,"&gt;2")</f>
        <v>0</v>
      </c>
      <c r="CG145" s="59">
        <f>SUMIFS('Planificación 2026-1'!S:S,'Planificación 2026-1'!X:X,C145,'Planificación 2026-1'!H:H,"CA",'Planificación 2026-1'!I:I,"&gt;2")</f>
        <v>0</v>
      </c>
      <c r="CH145" s="59">
        <f>SUMIFS('Planificación 2026-1'!S:S,'Planificación 2026-1'!X:X,C145,'Planificación 2026-1'!H:H,"DE",'Planificación 2026-1'!I:I,"&gt;2")</f>
        <v>0</v>
      </c>
      <c r="CI145" s="59">
        <f>SUMIFS('Planificación 2026-1'!S:S,'Planificación 2026-1'!X:X,C145,'Planificación 2026-1'!H:H,"OB",'Planificación 2026-1'!I:I,"&gt;2")</f>
        <v>0</v>
      </c>
      <c r="CJ145" s="59">
        <f>SUMIFS('Planificación 2026-1'!S:S,'Planificación 2026-1'!X:X,C145,'Planificación 2026-1'!H:H,"MH",'Planificación 2026-1'!I:I,"&gt;2")</f>
        <v>0</v>
      </c>
      <c r="CK145" s="59">
        <f>SUMIFS('Planificación 2026-1'!S:S,'Planificación 2026-1'!X:X,C145,'Planificación 2026-1'!H:H,"IC",'Planificación 2026-1'!I:I,"&gt;2")</f>
        <v>0</v>
      </c>
      <c r="CL145" s="59">
        <f>SUMIFS('Planificación 2026-1'!S:S,'Planificación 2026-1'!X:X,C145,'Planificación 2026-1'!H:H,"AR",'Planificación 2026-1'!I:I,"&gt;2")</f>
        <v>0</v>
      </c>
      <c r="CM145" s="59">
        <f>SUMIFS('Planificación 2026-1'!S:S,'Planificación 2026-1'!X:X,C145,'Planificación 2026-1'!H:H,"AE",'Planificación 2026-1'!I:I,"&gt;2")</f>
        <v>0</v>
      </c>
      <c r="CN145" s="59">
        <f>SUMIFS('Planificación 2026-1'!S:S,'Planificación 2026-1'!X:X,C145,'Planificación 2026-1'!H:H,"T1",'Planificación 2026-1'!I:I,"&gt;2")</f>
        <v>0</v>
      </c>
      <c r="CO145" s="59">
        <f>SUMIFS('Planificación 2026-1'!S:S,'Planificación 2026-1'!X:X,C145,'Planificación 2026-1'!H:H,"T3",'Planificación 2026-1'!I:I,"&gt;2")</f>
        <v>0</v>
      </c>
      <c r="CP145" s="59">
        <f>SUMIFS('Planificación 2026-1'!S:S,'Planificación 2026-1'!X:X,C145,'Planificación 2026-1'!H:H,"T2",'Planificación 2026-1'!I:I,"&gt;2")</f>
        <v>0</v>
      </c>
      <c r="CQ145" s="59">
        <f>SUMIFS('Planificación 2026-1'!S:S,'Planificación 2026-1'!X:X,C145,'Planificación 2026-1'!H:H,"T4",'Planificación 2026-1'!I:I,"&gt;2")</f>
        <v>0</v>
      </c>
      <c r="CR145" s="59">
        <f>SUMIFS('Planificación 2026-1'!S:S,'Planificación 2026-1'!X:X,C145,'Planificación 2026-1'!H:H,"AF",'Planificación 2026-1'!I:I,"&lt;3")</f>
        <v>0</v>
      </c>
      <c r="CS145" s="59">
        <f>SUMIFS('Planificación 2026-1'!S:S,'Planificación 2026-1'!X:X,C145,'Planificación 2026-1'!H:H,"EN",'Planificación 2026-1'!I:I,"&lt;3")</f>
        <v>0</v>
      </c>
      <c r="CT145" s="59">
        <f>SUMIFS('Planificación 2026-1'!S:S,'Planificación 2026-1'!X:X,C145,'Planificación 2026-1'!H:H,"IS",'Planificación 2026-1'!I:I,"&lt;3")</f>
        <v>0</v>
      </c>
      <c r="CU145" s="59">
        <f>SUMIFS('Planificación 2026-1'!S:S,'Planificación 2026-1'!X:X,C145,'Planificación 2026-1'!H:H,"PS",'Planificación 2026-1'!I:I,"&lt;3")</f>
        <v>0</v>
      </c>
      <c r="CV145" s="59">
        <f>SUMIFS('Planificación 2026-1'!S:S,'Planificación 2026-1'!X:X,C145,'Planificación 2026-1'!H:H,"IN",'Planificación 2026-1'!I:I,"&lt;3")</f>
        <v>0</v>
      </c>
      <c r="CW145" s="59">
        <f>SUMIFS('Planificación 2026-1'!S:S,'Planificación 2026-1'!X:X,C145,'Planificación 2026-1'!H:H,"CA",'Planificación 2026-1'!I:I,"&lt;3")</f>
        <v>0</v>
      </c>
      <c r="CX145" s="59">
        <f>SUMIFS('Planificación 2026-1'!S:S,'Planificación 2026-1'!X:X,C145,'Planificación 2026-1'!H:H,"DE",'Planificación 2026-1'!I:I,"&lt;3")</f>
        <v>0</v>
      </c>
      <c r="CY145" s="59">
        <f>SUMIFS('Planificación 2026-1'!S:S,'Planificación 2026-1'!X:X,C145,'Planificación 2026-1'!H:H,"OB",'Planificación 2026-1'!I:I,"&lt;3")</f>
        <v>0</v>
      </c>
      <c r="CZ145" s="59">
        <f>SUMIFS('Planificación 2026-1'!S:S,'Planificación 2026-1'!X:X,C145,'Planificación 2026-1'!H:H,"MH",'Planificación 2026-1'!I:I,"&lt;3")</f>
        <v>0</v>
      </c>
      <c r="DA145" s="59">
        <f>SUMIFS('Planificación 2026-1'!S:S,'Planificación 2026-1'!X:X,C145,'Planificación 2026-1'!H:H,"IC",'Planificación 2026-1'!I:I,"&lt;3")</f>
        <v>0</v>
      </c>
      <c r="DB145" s="59">
        <f>SUMIFS('Planificación 2026-1'!S:S,'Planificación 2026-1'!X:X,C145,'Planificación 2026-1'!H:H,"AR",'Planificación 2026-1'!I:I,"&lt;3")</f>
        <v>0</v>
      </c>
      <c r="DC145" s="59">
        <f>SUMIFS('Planificación 2026-1'!S:S,'Planificación 2026-1'!X:X,C145,'Planificación 2026-1'!H:H,"AE",'Planificación 2026-1'!I:I,"&lt;3")</f>
        <v>0</v>
      </c>
      <c r="DD145" s="59">
        <f>SUMIFS('Planificación 2026-1'!S:S,'Planificación 2026-1'!X:X,C145,'Planificación 2026-1'!H:H,"T1",'Planificación 2026-1'!I:I,"&lt;3")</f>
        <v>0</v>
      </c>
      <c r="DE145" s="59">
        <f>SUMIFS('Planificación 2026-1'!S:S,'Planificación 2026-1'!X:X,C145,'Planificación 2026-1'!H:H,"T3",'Planificación 2026-1'!I:I,"&lt;3")</f>
        <v>0</v>
      </c>
      <c r="DF145" s="59">
        <f>SUMIFS('Planificación 2026-1'!S:S,'Planificación 2026-1'!X:X,C145,'Planificación 2026-1'!H:H,"T2",'Planificación 2026-1'!I:I,"&lt;3")</f>
        <v>0</v>
      </c>
      <c r="DG145" s="59">
        <f>SUMIFS('Planificación 2026-1'!S:S,'Planificación 2026-1'!X:X,C145,'Planificación 2026-1'!H:H,"T4",'Planificación 2026-1'!I:I,"&lt;3")</f>
        <v>0</v>
      </c>
      <c r="DH145" s="58" t="str">
        <f t="shared" si="41"/>
        <v>P02</v>
      </c>
      <c r="DI145" s="27">
        <f>IF(C145="","",SUMIFS('Planificación 2026-1'!S:S,'Planificación 2026-1'!X:X,C145,'Planificación 2026-1'!F:F,"PRINCIPAL",'Planificación 2026-1'!Y:Y,"VIRTUAL"))</f>
        <v>20</v>
      </c>
      <c r="DJ145" s="27">
        <f>IF(C145="","",SUMIFS('Planificación 2026-1'!S:S,'Planificación 2026-1'!X:X,C145,'Planificación 2026-1'!F:F,"PRINCIPAL",'Planificación 2026-1'!Y:Y,"PRESENCIAL"))</f>
        <v>18</v>
      </c>
      <c r="DK145" s="27">
        <f>IF(C145="","",SUMIFS('Planificación 2026-1'!S:S,'Planificación 2026-1'!X:X,C145,'Planificación 2026-1'!F:F,"PRINCIPAL",'Planificación 2026-1'!Y:Y,"HIBRIDO PRESENCIAL"))</f>
        <v>0</v>
      </c>
      <c r="DL145" s="58" t="str">
        <f t="shared" si="42"/>
        <v/>
      </c>
      <c r="DM145" s="58">
        <f>IF(C145="","",SUMIFS('Planificación 2026-1'!S:S,'Planificación 2026-1'!X:X,C145,'Planificación 2026-1'!F:F,"FILIAL",'Planificación 2026-1'!Y:Y,"VIRTUAL"))</f>
        <v>0</v>
      </c>
      <c r="DN145" s="60">
        <f>IF(C145="","",SUMIFS('Planificación 2026-1'!S:S,'Planificación 2026-1'!X:X,C145,'Planificación 2026-1'!F:F,"FILIAL",'Planificación 2026-1'!Y:Y,"PRESENCIAL"))</f>
        <v>0</v>
      </c>
      <c r="DO145" s="29">
        <f>IF(C145="","",SUMIFS('Planificación 2026-1'!S:S,'Planificación 2026-1'!X:X,C145,'Planificación 2026-1'!F:F,"FILIAL",'Planificación 2026-1'!Y:Y,"HIBRIDO PRESENCIAL"))</f>
        <v>0</v>
      </c>
      <c r="DP145" s="61" t="str">
        <f t="shared" si="43"/>
        <v/>
      </c>
      <c r="DQ145" s="58">
        <f>IF(C145="","",SUMIFS('Planificación 2026-1'!S:S,'Planificación 2026-1'!X:X,C145,'Planificación 2026-1'!F:F,"SUNAMPE",'Planificación 2026-1'!Y:Y,"VIRTUAL"))</f>
        <v>0</v>
      </c>
      <c r="DR145" s="29">
        <f>IF(C145="","",SUMIFS('Planificación 2026-1'!S:S,'Planificación 2026-1'!X:X,C145,'Planificación 2026-1'!F:F,"SUNAMPE",'Planificación 2026-1'!Y:Y,"PRESENCIAL"))</f>
        <v>0</v>
      </c>
      <c r="DS145" s="61" t="str">
        <f t="shared" si="44"/>
        <v/>
      </c>
      <c r="DT145" s="58">
        <f>IF(C145="","",SUMIFS('Planificación 2026-1'!S:S,'Planificación 2026-1'!X:X,C145,'Planificación 2026-1'!F:F,"HUAURA",'Planificación 2026-1'!Y:Y,"VIRTUAL"))</f>
        <v>0</v>
      </c>
      <c r="DU145" s="29">
        <f>IF(C145="","",SUMIFS('Planificación 2026-1'!S:S,'Planificación 2026-1'!X:X,C145,'Planificación 2026-1'!F:F,"HUAURA",'Planificación 2026-1'!Y:Y,"PRESENCIAL"))</f>
        <v>0</v>
      </c>
      <c r="DV145" s="32">
        <f>SUMIFS('Planificación 2026-1'!S:S,'Planificación 2026-1'!X:X,C145,'Planificación 2026-1'!F:F,"PRINCIPAL",'Planificación 2026-1'!Y:Y,"VIRTUAL",'Planificación 2026-1'!I:I,"&gt;2")</f>
        <v>20</v>
      </c>
      <c r="DW145" s="32">
        <f>SUMIFS('Planificación 2026-1'!S:S,'Planificación 2026-1'!X:X,C145,'Planificación 2026-1'!F:F,"PRINCIPAL",'Planificación 2026-1'!Y:Y,"&lt;&gt;VIRTUAL",'Planificación 2026-1'!I:I,"&gt;2")</f>
        <v>18</v>
      </c>
      <c r="DX145" s="32">
        <f>SUMIFS('Planificación 2026-1'!S:S,'Planificación 2026-1'!X:X,C145,'Planificación 2026-1'!F:F,"SUNAMPE",'Planificación 2026-1'!Y:Y,"VIRTUAL",'Planificación 2026-1'!I:I,"&gt;2")</f>
        <v>0</v>
      </c>
      <c r="DY145" s="32">
        <f>SUMIFS('Planificación 2026-1'!S:S,'Planificación 2026-1'!X:X,C145,'Planificación 2026-1'!F:F,"SUNAMPE",'Planificación 2026-1'!Y:Y,"&lt;&gt;VIRTUAL",'Planificación 2026-1'!I:I,"&gt;2")</f>
        <v>0</v>
      </c>
      <c r="DZ145" s="32">
        <f>SUMIFS('Planificación 2026-1'!S:S,'Planificación 2026-1'!X:X,C145,'Planificación 2026-1'!F:F,"FILIAL",'Planificación 2026-1'!Y:Y,"VIRTUAL",'Planificación 2026-1'!I:I,"&gt;2")</f>
        <v>0</v>
      </c>
      <c r="EA145" s="32">
        <f>SUMIFS('Planificación 2026-1'!S:S,'Planificación 2026-1'!X:X,C145,'Planificación 2026-1'!F:F,"FILIAL",'Planificación 2026-1'!Y:Y,"&lt;&gt;VIRTUAL",'Planificación 2026-1'!I:I,"&gt;2")</f>
        <v>0</v>
      </c>
      <c r="EB145" s="32">
        <f>SUMIFS('Planificación 2026-1'!S:S,'Planificación 2026-1'!X:X,C145,'Planificación 2026-1'!F:F,"PORUMA",'Planificación 2026-1'!Y:Y,"VIRTUAL",'Planificación 2026-1'!I:I,"&gt;2")</f>
        <v>0</v>
      </c>
      <c r="EC145" s="32">
        <f>SUMIFS('Planificación 2026-1'!S:S,'Planificación 2026-1'!X:X,C145,'Planificación 2026-1'!F:F,"PORUMA",'Planificación 2026-1'!Y:Y,"&lt;&gt;VIRTUAL",'Planificación 2026-1'!I:I,"&gt;2")</f>
        <v>0</v>
      </c>
      <c r="ED145" s="32">
        <f>SUMIFS('Planificación 2026-1'!S:S,'Planificación 2026-1'!X:X,C145,'Planificación 2026-1'!F:F,"HUAURA",'Planificación 2026-1'!Y:Y,"VIRTUAL",'Planificación 2026-1'!I:I,"&gt;2")</f>
        <v>0</v>
      </c>
      <c r="EE145" s="32">
        <f>SUMIFS('Planificación 2026-1'!S:S,'Planificación 2026-1'!X:X,C145,'Planificación 2026-1'!F:F,"HUAURA",'Planificación 2026-1'!Y:Y,"&lt;&gt;VIRTUAL",'Planificación 2026-1'!I:I,"&gt;2")</f>
        <v>0</v>
      </c>
      <c r="EF145" s="32">
        <f>SUMIFS('Planificación 2026-1'!S:S,'Planificación 2026-1'!X:X,C145,'Planificación 2026-1'!F:F,"PRINCIPAL",'Planificación 2026-1'!Y:Y,"VIRTUAL",'Planificación 2026-1'!I:I,"&lt;3")</f>
        <v>0</v>
      </c>
      <c r="EG145" s="32">
        <f>SUMIFS('Planificación 2026-1'!S:S,'Planificación 2026-1'!X:X,C145,'Planificación 2026-1'!F:F,"PRINCIPAL",'Planificación 2026-1'!Y:Y,"&lt;&gt;VIRTUAL",'Planificación 2026-1'!I:I,"&lt;3")</f>
        <v>0</v>
      </c>
      <c r="EH145" s="32">
        <f>SUMIFS('Planificación 2026-1'!S:S,'Planificación 2026-1'!X:X,C145,'Planificación 2026-1'!F:F,"SUNAMPE",'Planificación 2026-1'!Y:Y,"VIRTUAL",'Planificación 2026-1'!I:I,"&lt;3")</f>
        <v>0</v>
      </c>
      <c r="EI145" s="32">
        <f>SUMIFS('Planificación 2026-1'!S:S,'Planificación 2026-1'!X:X,C145,'Planificación 2026-1'!F:F,"SUNAMPE",'Planificación 2026-1'!Y:Y,"&lt;&gt;VIRTUAL",'Planificación 2026-1'!I:I,"&lt;3")</f>
        <v>0</v>
      </c>
      <c r="EJ145" s="32">
        <f>SUMIFS('Planificación 2026-1'!S:S,'Planificación 2026-1'!X:X,C145,'Planificación 2026-1'!F:F,"FILIAL",'Planificación 2026-1'!Y:Y,"VIRTUAL",'Planificación 2026-1'!I:I,"&lt;3")</f>
        <v>0</v>
      </c>
      <c r="EK145" s="32">
        <f>SUMIFS('Planificación 2026-1'!S:S,'Planificación 2026-1'!X:X,C145,'Planificación 2026-1'!F:F,"FILIAL",'Planificación 2026-1'!Y:Y,"&lt;&gt;VIRTUAL",'Planificación 2026-1'!I:I,"&lt;3")</f>
        <v>0</v>
      </c>
      <c r="EL145" s="32">
        <f>SUMIFS('Planificación 2026-1'!S:S,'Planificación 2026-1'!X:X,C145,'Planificación 2026-1'!F:F,"PORUMA",'Planificación 2026-1'!Y:Y,"VIRTUAL",'Planificación 2026-1'!I:I,"&lt;3")</f>
        <v>0</v>
      </c>
      <c r="EM145" s="32">
        <f>SUMIFS('Planificación 2026-1'!S:S,'Planificación 2026-1'!X:X,C145,'Planificación 2026-1'!F:F,"PORUMA",'Planificación 2026-1'!Y:Y,"&lt;&gt;VIRTUAL",'Planificación 2026-1'!I:I,"&lt;3")</f>
        <v>0</v>
      </c>
      <c r="EN145" s="32">
        <f>SUMIFS('Planificación 2026-1'!S:S,'Planificación 2026-1'!X:X,C145,'Planificación 2026-1'!F:F,"HUAURA",'Planificación 2026-1'!Y:Y,"VIRTUAL",'Planificación 2026-1'!I:I,"&lt;3")</f>
        <v>0</v>
      </c>
      <c r="EO145" s="32">
        <f>SUMIFS('Planificación 2026-1'!S:S,'Planificación 2026-1'!X:X,C145,'Planificación 2026-1'!F:F,"HUAURA",'Planificación 2026-1'!Y:Y,"&lt;&gt;VIRTUAL",'Planificación 2026-1'!I:I,"&lt;3")</f>
        <v>0</v>
      </c>
      <c r="EP145" s="32">
        <f t="shared" si="46"/>
        <v>0</v>
      </c>
      <c r="EQ145" s="32">
        <f t="shared" si="36"/>
        <v>0</v>
      </c>
      <c r="ER145" s="32">
        <f t="shared" si="37"/>
        <v>0</v>
      </c>
      <c r="ES145" s="32">
        <f t="shared" si="38"/>
        <v>38</v>
      </c>
      <c r="ET145" s="32">
        <f t="shared" si="39"/>
        <v>0</v>
      </c>
      <c r="EU145" s="32">
        <f t="shared" si="40"/>
        <v>38</v>
      </c>
      <c r="EV145" s="32" t="b">
        <f>EXACT(EU145,E145)</f>
        <v>1</v>
      </c>
      <c r="EW145" s="32"/>
      <c r="EX145" s="32">
        <f t="shared" si="33"/>
        <v>20</v>
      </c>
      <c r="EY145" s="32">
        <f t="shared" si="34"/>
        <v>18</v>
      </c>
      <c r="EZ145" s="32" t="b">
        <f>EXACT(SUM(EX145:EY145),E145)</f>
        <v>1</v>
      </c>
      <c r="FA145" s="32" t="str">
        <f t="shared" si="35"/>
        <v>SEDE</v>
      </c>
      <c r="FB145" s="32" t="str">
        <f t="shared" si="45"/>
        <v>MAS VIRTUAL</v>
      </c>
    </row>
    <row r="146" spans="1:158">
      <c r="A146" s="33"/>
      <c r="B146" s="65">
        <v>143</v>
      </c>
      <c r="C146" s="32" t="s">
        <v>350</v>
      </c>
      <c r="D146" s="429">
        <v>44407156</v>
      </c>
      <c r="E146" s="62">
        <f>SUMIF('Planificación 2026-1'!X:X,C146,'Planificación 2026-1'!S:S)</f>
        <v>30</v>
      </c>
      <c r="F146" s="63" t="s">
        <v>199</v>
      </c>
      <c r="G146" s="454" t="s">
        <v>200</v>
      </c>
      <c r="H146" s="64" t="s">
        <v>181</v>
      </c>
      <c r="I146" s="64" t="s">
        <v>150</v>
      </c>
      <c r="J146" s="32" t="s">
        <v>38</v>
      </c>
      <c r="K146" s="32" t="s">
        <v>150</v>
      </c>
      <c r="L146" s="57" t="str">
        <f>IF(SUM(COUNTIFS('Planificación 2026-1'!F:F,"PRINCIPAL",'Planificación 2026-1'!X:X,C146,'Planificación 2026-1'!H:H,"AF"))&gt;0,"P01"," ")</f>
        <v xml:space="preserve"> </v>
      </c>
      <c r="M146" s="58" t="str">
        <f>IF(SUM(COUNTIFS('Planificación 2026-1'!F:F,"PRINCIPAL",'Planificación 2026-1'!X:X,C146,'Planificación 2026-1'!H:H,"EN"))&gt;0,"P02"," ")</f>
        <v>P02</v>
      </c>
      <c r="N146" s="58" t="str">
        <f>IF(SUM(COUNTIFS('Planificación 2026-1'!F:F,"PRINCIPAL",'Planificación 2026-1'!X:X,C146,'Planificación 2026-1'!H:H,"IS"))&gt;0,"P03"," ")</f>
        <v xml:space="preserve"> </v>
      </c>
      <c r="O146" s="58" t="str">
        <f>IF(SUM(COUNTIFS('Planificación 2026-1'!F:F,"PRINCIPAL",'Planificación 2026-1'!X:X,C146,'Planificación 2026-1'!H:H,"PS"))&gt;0,"P04"," ")</f>
        <v xml:space="preserve"> </v>
      </c>
      <c r="P146" s="58"/>
      <c r="Q146" s="58" t="str">
        <f>IF(SUM(COUNTIFS('Planificación 2026-1'!F:F,"PRINCIPAL",'Planificación 2026-1'!X:X,C146,'Planificación 2026-1'!H:H,"IN"))&gt;0,"P06"," ")</f>
        <v xml:space="preserve"> </v>
      </c>
      <c r="R146" s="58" t="str">
        <f>IF(SUM(COUNTIFS('Planificación 2026-1'!F:F,"PRINCIPAL",'Planificación 2026-1'!X:X,C146,'Planificación 2026-1'!H:H,"CA"))&gt;0,"P07"," ")</f>
        <v xml:space="preserve"> </v>
      </c>
      <c r="S146" s="58" t="str">
        <f>IF(SUM(COUNTIFS('Planificación 2026-1'!F:F,"PRINCIPAL",'Planificación 2026-1'!X:X,C146,'Planificación 2026-1'!H:H,"DE"))&gt;0,"P08"," ")</f>
        <v xml:space="preserve"> </v>
      </c>
      <c r="T146" s="58" t="str">
        <f>IF(SUM(COUNTIFS('Planificación 2026-1'!F:F,"PRINCIPAL",'Planificación 2026-1'!X:X,C146,'Planificación 2026-1'!H:H,"OB"))&gt;0,"P09"," ")</f>
        <v xml:space="preserve"> </v>
      </c>
      <c r="U146" s="58" t="str">
        <f>IF(SUM(COUNTIFS('Planificación 2026-1'!F:F,"PRINCIPAL",'Planificación 2026-1'!X:X,C146,'Planificación 2026-1'!H:H,"MH"))&gt;0,"P31"," ")</f>
        <v xml:space="preserve"> </v>
      </c>
      <c r="V146" s="58" t="str">
        <f>IF(SUM(COUNTIFS('Planificación 2026-1'!F:F,"PRINCIPAL",'Planificación 2026-1'!X:X,C146,'Planificación 2026-1'!H:H,"IC"))&gt;0,"P32"," ")</f>
        <v xml:space="preserve"> </v>
      </c>
      <c r="W146" s="58" t="str">
        <f>IF(SUM(COUNTIFS('Planificación 2026-1'!F:F,"PRINCIPAL",'Planificación 2026-1'!X:X,C146,'Planificación 2026-1'!H:H,"AR"))&gt;0,"P34"," ")</f>
        <v xml:space="preserve"> </v>
      </c>
      <c r="X146" s="58" t="str">
        <f>IF(SUM(COUNTIFS('Planificación 2026-1'!F:F,"PRINCIPAL",'Planificación 2026-1'!X:X,C146,'Planificación 2026-1'!H:H,"T1"))&gt;0,"P35"," ")</f>
        <v xml:space="preserve"> </v>
      </c>
      <c r="Y146" s="58" t="str">
        <f>IF(SUM(COUNTIFS('Planificación 2026-1'!F:F,"PRINCIPAL",'Planificación 2026-1'!X:X,C146,'Planificación 2026-1'!H:H,"T3"))&gt;0,"P36"," ")</f>
        <v xml:space="preserve"> </v>
      </c>
      <c r="Z146" s="58" t="str">
        <f>IF(SUM(COUNTIFS('Planificación 2026-1'!F:F,"PRINCIPAL",'Planificación 2026-1'!X:X,C146,'Planificación 2026-1'!H:H,"T2"))&gt;0,"P37"," ")</f>
        <v xml:space="preserve"> </v>
      </c>
      <c r="AA146" s="58" t="str">
        <f>IF(SUM(COUNTIFS('Planificación 2026-1'!F:F,"PRINCIPAL",'Planificación 2026-1'!X:X,C146,'Planificación 2026-1'!H:H,"AE"))&gt;0,"P38"," ")</f>
        <v xml:space="preserve"> </v>
      </c>
      <c r="AB146" s="58" t="str">
        <f>IF(SUM(COUNTIFS('Planificación 2026-1'!F:F,"PRINCIPAL",'Planificación 2026-1'!X:X,C146,'Planificación 2026-1'!H:H,"T4"))&gt;0,"P55"," ")</f>
        <v xml:space="preserve"> </v>
      </c>
      <c r="AC146" s="58" t="str">
        <f>IF(SUM(COUNTIFS('Planificación 2026-1'!F:F,"FILIAL",'Planificación 2026-1'!X:X,C146,'Planificación 2026-1'!H:H,"AF"))&gt;0," P01"," ")</f>
        <v xml:space="preserve"> </v>
      </c>
      <c r="AD146" s="58" t="str">
        <f>IF(SUM(COUNTIFS('Planificación 2026-1'!F:F,"FILIAL",'Planificación 2026-1'!X:X,C146,'Planificación 2026-1'!H:H,"EN"))&gt;0,"P02"," ")</f>
        <v>P02</v>
      </c>
      <c r="AE146" s="58" t="str">
        <f>IF(SUM(COUNTIFS('Planificación 2026-1'!F:F,"FILIAL",'Planificación 2026-1'!X:X,C146,'Planificación 2026-1'!H:H,"IS"))&gt;0,"P03"," ")</f>
        <v xml:space="preserve"> </v>
      </c>
      <c r="AF146" s="58" t="str">
        <f>IF(SUM(COUNTIFS('Planificación 2026-1'!F:F,"FILIAL",'Planificación 2026-1'!X:X,C146,'Planificación 2026-1'!H:H,"PS"))&gt;0,"P04"," ")</f>
        <v xml:space="preserve"> </v>
      </c>
      <c r="AG146" s="58"/>
      <c r="AH146" s="58" t="str">
        <f>IF(SUM(COUNTIFS('Planificación 2026-1'!F:F,"FILIAL",'Planificación 2026-1'!X:X,C146,'Planificación 2026-1'!H:H,"IN"))&gt;0,"P06"," ")</f>
        <v xml:space="preserve"> </v>
      </c>
      <c r="AI146" s="58" t="str">
        <f>IF(SUM(COUNTIFS('Planificación 2026-1'!F:F,"FILIAL",'Planificación 2026-1'!X:X,C146,'Planificación 2026-1'!H:H,"CA"))&gt;0,"P07"," ")</f>
        <v xml:space="preserve"> </v>
      </c>
      <c r="AJ146" s="58" t="str">
        <f>IF(SUM(COUNTIFS('Planificación 2026-1'!F:F,"FILIAL",'Planificación 2026-1'!X:X,C146,'Planificación 2026-1'!H:H,"DE"))&gt;0,"P08"," ")</f>
        <v xml:space="preserve"> </v>
      </c>
      <c r="AK146" s="58" t="str">
        <f>IF(SUM(COUNTIFS('Planificación 2026-1'!F:F,"FILIAL",'Planificación 2026-1'!X:X,C146,'Planificación 2026-1'!H:H,"OB"))&gt;0,"P09"," ")</f>
        <v xml:space="preserve"> </v>
      </c>
      <c r="AL146" s="58" t="str">
        <f>IF(SUM(COUNTIFS('Planificación 2026-1'!F:F,"FILIAL",'Planificación 2026-1'!X:X,C146,'Planificación 2026-1'!H:H,"MH"))&gt;0,"P31"," ")</f>
        <v xml:space="preserve"> </v>
      </c>
      <c r="AM146" s="58" t="str">
        <f>IF(SUM(COUNTIFS('Planificación 2026-1'!F:F,"FILIAL",'Planificación 2026-1'!X:X,C146,'Planificación 2026-1'!H:H,"IC"))&gt;0,"P32"," ")</f>
        <v xml:space="preserve"> </v>
      </c>
      <c r="AN146" s="58" t="str">
        <f>IF(SUM(COUNTIFS('Planificación 2026-1'!F:F,"FILIAL",'Planificación 2026-1'!X:X,C146,'Planificación 2026-1'!H:H,"AR"))&gt;0,"P34"," ")</f>
        <v xml:space="preserve"> </v>
      </c>
      <c r="AO146" s="58" t="str">
        <f>IF(SUM(COUNTIFS('Planificación 2026-1'!F:F,"FILIAL",'Planificación 2026-1'!X:X,C146,'Planificación 2026-1'!H:H,"T1"))&gt;0,"P35"," ")</f>
        <v xml:space="preserve"> </v>
      </c>
      <c r="AP146" s="58" t="str">
        <f>IF(SUM(COUNTIFS('Planificación 2026-1'!F:F,"FILIAL",'Planificación 2026-1'!X:X,C146,'Planificación 2026-1'!H:H,"T3"))&gt;0,"P36"," ")</f>
        <v xml:space="preserve"> </v>
      </c>
      <c r="AQ146" s="58" t="str">
        <f>IF(SUM(COUNTIFS('Planificación 2026-1'!F:F,"FILIAL",'Planificación 2026-1'!X:X,C146,'Planificación 2026-1'!H:H,"T2"))&gt;0,"P37"," ")</f>
        <v xml:space="preserve"> </v>
      </c>
      <c r="AR146" s="58" t="str">
        <f>IF(SUM(COUNTIFS('Planificación 2026-1'!F:F,"FILIAL",'Planificación 2026-1'!X:X,C146,'Planificación 2026-1'!H:H,"AE"))&gt;0,"P38"," ")</f>
        <v xml:space="preserve"> </v>
      </c>
      <c r="AS146" s="58" t="str">
        <f>IF(SUM(COUNTIFS('Planificación 2026-1'!F:F,"FILIAL",'Planificación 2026-1'!X:X,C146,'Planificación 2026-1'!H:H,"T4"))&gt;0,"P55"," ")</f>
        <v xml:space="preserve"> </v>
      </c>
      <c r="AT146" s="58" t="str">
        <f>IF(SUM(COUNTIFS('Planificación 2026-1'!F:F,"SUNAMPE",'Planificación 2026-1'!X:X,C146,'Planificación 2026-1'!H:H,"AF"))&gt;0," P01"," ")</f>
        <v xml:space="preserve"> </v>
      </c>
      <c r="AU146" s="58" t="str">
        <f>IF(SUM(COUNTIFS('Planificación 2026-1'!F:F,"SUNAMPE",'Planificación 2026-1'!X:X,C146,'Planificación 2026-1'!H:H,"EN"))&gt;0,"P02"," ")</f>
        <v xml:space="preserve"> </v>
      </c>
      <c r="AV146" s="58" t="str">
        <f>IF(SUM(COUNTIFS('Planificación 2026-1'!F:F,"SUNAMPE",'Planificación 2026-1'!X:X,C146,'Planificación 2026-1'!H:H,"IS"))&gt;0,"P03"," ")</f>
        <v xml:space="preserve"> </v>
      </c>
      <c r="AW146" s="58" t="str">
        <f>IF(SUM(COUNTIFS('Planificación 2026-1'!F:F,"SUNAMPE",'Planificación 2026-1'!X:X,C146,'Planificación 2026-1'!H:H,"PS"))&gt;0,"P04"," ")</f>
        <v xml:space="preserve"> </v>
      </c>
      <c r="AX146" s="58"/>
      <c r="AY146" s="58" t="str">
        <f>IF(SUM(COUNTIFS('Planificación 2026-1'!F:F,"SUNAMPE",'Planificación 2026-1'!X:X,C146,'Planificación 2026-1'!H:H,"IN"))&gt;0,"P06"," ")</f>
        <v xml:space="preserve"> </v>
      </c>
      <c r="AZ146" s="58" t="str">
        <f>IF(SUM(COUNTIFS('Planificación 2026-1'!F:F,"SUNAMPE",'Planificación 2026-1'!X:X,C146,'Planificación 2026-1'!H:H,"CA"))&gt;0,"P07"," ")</f>
        <v xml:space="preserve"> </v>
      </c>
      <c r="BA146" s="58" t="str">
        <f>IF(SUM(COUNTIFS('Planificación 2026-1'!F:F,"SUNAMPE",'Planificación 2026-1'!X:X,C146,'Planificación 2026-1'!H:H,"DE"))&gt;0,"P08"," ")</f>
        <v xml:space="preserve"> </v>
      </c>
      <c r="BB146" s="58" t="str">
        <f>IF(SUM(COUNTIFS('Planificación 2026-1'!F:F,"SUNAMPE",'Planificación 2026-1'!X:X,C146,'Planificación 2026-1'!H:H,"OB"))&gt;0,"P09"," ")</f>
        <v xml:space="preserve"> </v>
      </c>
      <c r="BC146" s="58" t="str">
        <f>IF(SUM(COUNTIFS('Planificación 2026-1'!F:F,"SUNAMPE",'Planificación 2026-1'!X:X,C146,'Planificación 2026-1'!H:H,"MH"))&gt;0,"P31"," ")</f>
        <v xml:space="preserve"> </v>
      </c>
      <c r="BD146" s="58" t="str">
        <f>IF(SUM(COUNTIFS('Planificación 2026-1'!F:F,"SUNAMPE",'Planificación 2026-1'!X:X,C146,'Planificación 2026-1'!H:H,"IC"))&gt;0,"P32"," ")</f>
        <v xml:space="preserve"> </v>
      </c>
      <c r="BE146" s="58" t="str">
        <f>IF(SUM(COUNTIFS('Planificación 2026-1'!F:F,"SUNAMPE",'Planificación 2026-1'!X:X,C146,'Planificación 2026-1'!H:H,"AR"))&gt;0,"P34"," ")</f>
        <v xml:space="preserve"> </v>
      </c>
      <c r="BF146" s="58" t="str">
        <f>IF(SUM(COUNTIFS('Planificación 2026-1'!F:F,"SUNAMPE",'Planificación 2026-1'!X:X,C146,'Planificación 2026-1'!H:H,"T1"))&gt;0,"P35"," ")</f>
        <v xml:space="preserve"> </v>
      </c>
      <c r="BG146" s="58" t="str">
        <f>IF(SUM(COUNTIFS('Planificación 2026-1'!F:F,"SUNAMPE",'Planificación 2026-1'!X:X,C146,'Planificación 2026-1'!H:H,"T3"))&gt;0,"P36"," ")</f>
        <v xml:space="preserve"> </v>
      </c>
      <c r="BH146" s="58" t="str">
        <f>IF(SUM(COUNTIFS('Planificación 2026-1'!F:F,"SUNAMPE",'Planificación 2026-1'!X:X,C146,'Planificación 2026-1'!H:H,"T2"))&gt;0,"P37"," ")</f>
        <v xml:space="preserve"> </v>
      </c>
      <c r="BI146" s="58" t="str">
        <f>IF(SUM(COUNTIFS('Planificación 2026-1'!F:F,"SUNAMPE",'Planificación 2026-1'!X:X,C146,'Planificación 2026-1'!H:H,"AE"))&gt;0,"P38"," ")</f>
        <v xml:space="preserve"> </v>
      </c>
      <c r="BJ146" s="58" t="str">
        <f>IF(SUM(COUNTIFS('Planificación 2026-1'!F:F,"SUNAMPE",'Planificación 2026-1'!X:X,C146,'Planificación 2026-1'!H:H,"T4"))&gt;0,"P55"," ")</f>
        <v xml:space="preserve"> </v>
      </c>
      <c r="BK146" s="58" t="str">
        <f>IF(SUM(COUNTIFS('Planificación 2026-1'!F:F,"HUAURA",'Planificación 2026-1'!X:X,C146,'Planificación 2026-1'!H:H,"AF"))&gt;0," P01"," ")</f>
        <v xml:space="preserve"> </v>
      </c>
      <c r="BL146" s="58" t="str">
        <f>IF(SUM(COUNTIFS('Planificación 2026-1'!F:F,"HUAURA",'Planificación 2026-1'!X:X,C146,'Planificación 2026-1'!H:H,"EN"))&gt;0,"P02"," ")</f>
        <v xml:space="preserve"> </v>
      </c>
      <c r="BM146" s="58" t="str">
        <f>IF(SUM(COUNTIFS('Planificación 2026-1'!F:F,"HUAURA",'Planificación 2026-1'!X:X,C146,'Planificación 2026-1'!H:H,"IS"))&gt;0,"P03"," ")</f>
        <v xml:space="preserve"> </v>
      </c>
      <c r="BN146" s="58" t="str">
        <f>IF(SUM(COUNTIFS('Planificación 2026-1'!F:F,"HUAURA",'Planificación 2026-1'!X:X,C146,'Planificación 2026-1'!H:H,"PS"))&gt;0,"P04"," ")</f>
        <v xml:space="preserve"> </v>
      </c>
      <c r="BO146" s="58"/>
      <c r="BP146" s="58" t="str">
        <f>IF(SUM(COUNTIFS('Planificación 2026-1'!F:F,"HUAURA",'Planificación 2026-1'!X:X,C146,'Planificación 2026-1'!H:H,"IN"))&gt;0,"P06"," ")</f>
        <v xml:space="preserve"> </v>
      </c>
      <c r="BQ146" s="58" t="str">
        <f>IF(SUM(COUNTIFS('Planificación 2026-1'!F:F,"HUAURA",'Planificación 2026-1'!X:X,C146,'Planificación 2026-1'!H:H,"CA"))&gt;0,"P07"," ")</f>
        <v xml:space="preserve"> </v>
      </c>
      <c r="BR146" s="58" t="str">
        <f>IF(SUM(COUNTIFS('Planificación 2026-1'!F:F,"HUAURA",'Planificación 2026-1'!X:X,C146,'Planificación 2026-1'!H:H,"DE"))&gt;0,"P08"," ")</f>
        <v xml:space="preserve"> </v>
      </c>
      <c r="BS146" s="58" t="str">
        <f>IF(SUM(COUNTIFS('Planificación 2026-1'!F:F,"HUAURA",'Planificación 2026-1'!X:X,C146,'Planificación 2026-1'!H:H,"OB"))&gt;0,"P09"," ")</f>
        <v xml:space="preserve"> </v>
      </c>
      <c r="BT146" s="58" t="str">
        <f>IF(SUM(COUNTIFS('Planificación 2026-1'!F:F,"HUAURA",'Planificación 2026-1'!X:X,C146,'Planificación 2026-1'!H:H,"MH"))&gt;0,"P31"," ")</f>
        <v xml:space="preserve"> </v>
      </c>
      <c r="BU146" s="58" t="str">
        <f>IF(SUM(COUNTIFS('Planificación 2026-1'!F:F,"HUAURA",'Planificación 2026-1'!X:X,C146,'Planificación 2026-1'!H:H,"IC"))&gt;0,"P32"," ")</f>
        <v xml:space="preserve"> </v>
      </c>
      <c r="BV146" s="58" t="str">
        <f>IF(SUM(COUNTIFS('Planificación 2026-1'!F:F,"HUAURA",'Planificación 2026-1'!X:X,C146,'Planificación 2026-1'!H:H,"AR"))&gt;0,"P34"," ")</f>
        <v xml:space="preserve"> </v>
      </c>
      <c r="BW146" s="58" t="str">
        <f>IF(SUM(COUNTIFS('Planificación 2026-1'!F:F,"HUAURA",'Planificación 2026-1'!X:X,C146,'Planificación 2026-1'!H:H,"T1"))&gt;0,"P35"," ")</f>
        <v xml:space="preserve"> </v>
      </c>
      <c r="BX146" s="58" t="str">
        <f>IF(SUM(COUNTIFS('Planificación 2026-1'!F:F,"HUAURA",'Planificación 2026-1'!X:X,C146,'Planificación 2026-1'!H:H,"T3"))&gt;0,"P36"," ")</f>
        <v xml:space="preserve"> </v>
      </c>
      <c r="BY146" s="58" t="str">
        <f>IF(SUM(COUNTIFS('Planificación 2026-1'!F:F,"HUAURA",'Planificación 2026-1'!X:X,C146,'Planificación 2026-1'!H:H,"T2"))&gt;0,"P37"," ")</f>
        <v xml:space="preserve"> </v>
      </c>
      <c r="BZ146" s="58" t="str">
        <f>IF(SUM(COUNTIFS('Planificación 2026-1'!F:F,"HUAURA",'Planificación 2026-1'!X:X,C146,'Planificación 2026-1'!H:H,"AE"))&gt;0,"P38"," ")</f>
        <v xml:space="preserve"> </v>
      </c>
      <c r="CA146" s="58" t="str">
        <f>IF(SUM(COUNTIFS('Planificación 2026-1'!F:F,"HUAURA",'Planificación 2026-1'!X:X,C146,'Planificación 2026-1'!H:H,"T4"))&gt;0,"P55"," ")</f>
        <v xml:space="preserve"> </v>
      </c>
      <c r="CB146" s="59">
        <f>SUMIFS('Planificación 2026-1'!S:S,'Planificación 2026-1'!X:X,C146,'Planificación 2026-1'!H:H,"AF",'Planificación 2026-1'!I:I,"&gt;2")</f>
        <v>0</v>
      </c>
      <c r="CC146" s="59">
        <f>SUMIFS('Planificación 2026-1'!S:S,'Planificación 2026-1'!X:X,C146,'Planificación 2026-1'!H:H,"EN",'Planificación 2026-1'!I:I,"&gt;2")</f>
        <v>30</v>
      </c>
      <c r="CD146" s="59">
        <f>SUMIFS('Planificación 2026-1'!S:S,'Planificación 2026-1'!X:X,C146,'Planificación 2026-1'!H:H,"IS",'Planificación 2026-1'!I:I,"&gt;2")</f>
        <v>0</v>
      </c>
      <c r="CE146" s="59">
        <f>SUMIFS('Planificación 2026-1'!S:S,'Planificación 2026-1'!X:X,C146,'Planificación 2026-1'!H:H,"PS",'Planificación 2026-1'!I:I,"&gt;2")</f>
        <v>0</v>
      </c>
      <c r="CF146" s="59">
        <f>SUMIFS('Planificación 2026-1'!S:S,'Planificación 2026-1'!X:X,C146,'Planificación 2026-1'!H:H,"IN",'Planificación 2026-1'!I:I,"&gt;2")</f>
        <v>0</v>
      </c>
      <c r="CG146" s="59">
        <f>SUMIFS('Planificación 2026-1'!S:S,'Planificación 2026-1'!X:X,C146,'Planificación 2026-1'!H:H,"CA",'Planificación 2026-1'!I:I,"&gt;2")</f>
        <v>0</v>
      </c>
      <c r="CH146" s="59">
        <f>SUMIFS('Planificación 2026-1'!S:S,'Planificación 2026-1'!X:X,C146,'Planificación 2026-1'!H:H,"DE",'Planificación 2026-1'!I:I,"&gt;2")</f>
        <v>0</v>
      </c>
      <c r="CI146" s="59">
        <f>SUMIFS('Planificación 2026-1'!S:S,'Planificación 2026-1'!X:X,C146,'Planificación 2026-1'!H:H,"OB",'Planificación 2026-1'!I:I,"&gt;2")</f>
        <v>0</v>
      </c>
      <c r="CJ146" s="59">
        <f>SUMIFS('Planificación 2026-1'!S:S,'Planificación 2026-1'!X:X,C146,'Planificación 2026-1'!H:H,"MH",'Planificación 2026-1'!I:I,"&gt;2")</f>
        <v>0</v>
      </c>
      <c r="CK146" s="59">
        <f>SUMIFS('Planificación 2026-1'!S:S,'Planificación 2026-1'!X:X,C146,'Planificación 2026-1'!H:H,"IC",'Planificación 2026-1'!I:I,"&gt;2")</f>
        <v>0</v>
      </c>
      <c r="CL146" s="59">
        <f>SUMIFS('Planificación 2026-1'!S:S,'Planificación 2026-1'!X:X,C146,'Planificación 2026-1'!H:H,"AR",'Planificación 2026-1'!I:I,"&gt;2")</f>
        <v>0</v>
      </c>
      <c r="CM146" s="59">
        <f>SUMIFS('Planificación 2026-1'!S:S,'Planificación 2026-1'!X:X,C146,'Planificación 2026-1'!H:H,"AE",'Planificación 2026-1'!I:I,"&gt;2")</f>
        <v>0</v>
      </c>
      <c r="CN146" s="59">
        <f>SUMIFS('Planificación 2026-1'!S:S,'Planificación 2026-1'!X:X,C146,'Planificación 2026-1'!H:H,"T1",'Planificación 2026-1'!I:I,"&gt;2")</f>
        <v>0</v>
      </c>
      <c r="CO146" s="59">
        <f>SUMIFS('Planificación 2026-1'!S:S,'Planificación 2026-1'!X:X,C146,'Planificación 2026-1'!H:H,"T3",'Planificación 2026-1'!I:I,"&gt;2")</f>
        <v>0</v>
      </c>
      <c r="CP146" s="59">
        <f>SUMIFS('Planificación 2026-1'!S:S,'Planificación 2026-1'!X:X,C146,'Planificación 2026-1'!H:H,"T2",'Planificación 2026-1'!I:I,"&gt;2")</f>
        <v>0</v>
      </c>
      <c r="CQ146" s="59">
        <f>SUMIFS('Planificación 2026-1'!S:S,'Planificación 2026-1'!X:X,C146,'Planificación 2026-1'!H:H,"T4",'Planificación 2026-1'!I:I,"&gt;2")</f>
        <v>0</v>
      </c>
      <c r="CR146" s="59">
        <f>SUMIFS('Planificación 2026-1'!S:S,'Planificación 2026-1'!X:X,C146,'Planificación 2026-1'!H:H,"AF",'Planificación 2026-1'!I:I,"&lt;3")</f>
        <v>0</v>
      </c>
      <c r="CS146" s="59">
        <f>SUMIFS('Planificación 2026-1'!S:S,'Planificación 2026-1'!X:X,C146,'Planificación 2026-1'!H:H,"EN",'Planificación 2026-1'!I:I,"&lt;3")</f>
        <v>0</v>
      </c>
      <c r="CT146" s="59">
        <f>SUMIFS('Planificación 2026-1'!S:S,'Planificación 2026-1'!X:X,C146,'Planificación 2026-1'!H:H,"IS",'Planificación 2026-1'!I:I,"&lt;3")</f>
        <v>0</v>
      </c>
      <c r="CU146" s="59">
        <f>SUMIFS('Planificación 2026-1'!S:S,'Planificación 2026-1'!X:X,C146,'Planificación 2026-1'!H:H,"PS",'Planificación 2026-1'!I:I,"&lt;3")</f>
        <v>0</v>
      </c>
      <c r="CV146" s="59">
        <f>SUMIFS('Planificación 2026-1'!S:S,'Planificación 2026-1'!X:X,C146,'Planificación 2026-1'!H:H,"IN",'Planificación 2026-1'!I:I,"&lt;3")</f>
        <v>0</v>
      </c>
      <c r="CW146" s="59">
        <f>SUMIFS('Planificación 2026-1'!S:S,'Planificación 2026-1'!X:X,C146,'Planificación 2026-1'!H:H,"CA",'Planificación 2026-1'!I:I,"&lt;3")</f>
        <v>0</v>
      </c>
      <c r="CX146" s="59">
        <f>SUMIFS('Planificación 2026-1'!S:S,'Planificación 2026-1'!X:X,C146,'Planificación 2026-1'!H:H,"DE",'Planificación 2026-1'!I:I,"&lt;3")</f>
        <v>0</v>
      </c>
      <c r="CY146" s="59">
        <f>SUMIFS('Planificación 2026-1'!S:S,'Planificación 2026-1'!X:X,C146,'Planificación 2026-1'!H:H,"OB",'Planificación 2026-1'!I:I,"&lt;3")</f>
        <v>0</v>
      </c>
      <c r="CZ146" s="59">
        <f>SUMIFS('Planificación 2026-1'!S:S,'Planificación 2026-1'!X:X,C146,'Planificación 2026-1'!H:H,"MH",'Planificación 2026-1'!I:I,"&lt;3")</f>
        <v>0</v>
      </c>
      <c r="DA146" s="59">
        <f>SUMIFS('Planificación 2026-1'!S:S,'Planificación 2026-1'!X:X,C146,'Planificación 2026-1'!H:H,"IC",'Planificación 2026-1'!I:I,"&lt;3")</f>
        <v>0</v>
      </c>
      <c r="DB146" s="59">
        <f>SUMIFS('Planificación 2026-1'!S:S,'Planificación 2026-1'!X:X,C146,'Planificación 2026-1'!H:H,"AR",'Planificación 2026-1'!I:I,"&lt;3")</f>
        <v>0</v>
      </c>
      <c r="DC146" s="59">
        <f>SUMIFS('Planificación 2026-1'!S:S,'Planificación 2026-1'!X:X,C146,'Planificación 2026-1'!H:H,"AE",'Planificación 2026-1'!I:I,"&lt;3")</f>
        <v>0</v>
      </c>
      <c r="DD146" s="59">
        <f>SUMIFS('Planificación 2026-1'!S:S,'Planificación 2026-1'!X:X,C146,'Planificación 2026-1'!H:H,"T1",'Planificación 2026-1'!I:I,"&lt;3")</f>
        <v>0</v>
      </c>
      <c r="DE146" s="59">
        <f>SUMIFS('Planificación 2026-1'!S:S,'Planificación 2026-1'!X:X,C146,'Planificación 2026-1'!H:H,"T3",'Planificación 2026-1'!I:I,"&lt;3")</f>
        <v>0</v>
      </c>
      <c r="DF146" s="59">
        <f>SUMIFS('Planificación 2026-1'!S:S,'Planificación 2026-1'!X:X,C146,'Planificación 2026-1'!H:H,"T2",'Planificación 2026-1'!I:I,"&lt;3")</f>
        <v>0</v>
      </c>
      <c r="DG146" s="59">
        <f>SUMIFS('Planificación 2026-1'!S:S,'Planificación 2026-1'!X:X,C146,'Planificación 2026-1'!H:H,"T4",'Planificación 2026-1'!I:I,"&lt;3")</f>
        <v>0</v>
      </c>
      <c r="DH146" s="58" t="str">
        <f t="shared" si="41"/>
        <v>P02</v>
      </c>
      <c r="DI146" s="27">
        <f>IF(C146="","",SUMIFS('Planificación 2026-1'!S:S,'Planificación 2026-1'!X:X,C146,'Planificación 2026-1'!F:F,"PRINCIPAL",'Planificación 2026-1'!Y:Y,"VIRTUAL"))</f>
        <v>8</v>
      </c>
      <c r="DJ146" s="27">
        <f>IF(C146="","",SUMIFS('Planificación 2026-1'!S:S,'Planificación 2026-1'!X:X,C146,'Planificación 2026-1'!F:F,"PRINCIPAL",'Planificación 2026-1'!Y:Y,"PRESENCIAL"))</f>
        <v>0</v>
      </c>
      <c r="DK146" s="27">
        <f>IF(C146="","",SUMIFS('Planificación 2026-1'!S:S,'Planificación 2026-1'!X:X,C146,'Planificación 2026-1'!F:F,"PRINCIPAL",'Planificación 2026-1'!Y:Y,"HIBRIDO PRESENCIAL"))</f>
        <v>0</v>
      </c>
      <c r="DL146" s="58" t="str">
        <f t="shared" si="42"/>
        <v>P02</v>
      </c>
      <c r="DM146" s="58">
        <f>IF(C146="","",SUMIFS('Planificación 2026-1'!S:S,'Planificación 2026-1'!X:X,C146,'Planificación 2026-1'!F:F,"FILIAL",'Planificación 2026-1'!Y:Y,"VIRTUAL"))</f>
        <v>14</v>
      </c>
      <c r="DN146" s="60">
        <f>IF(C146="","",SUMIFS('Planificación 2026-1'!S:S,'Planificación 2026-1'!X:X,C146,'Planificación 2026-1'!F:F,"FILIAL",'Planificación 2026-1'!Y:Y,"PRESENCIAL"))</f>
        <v>8</v>
      </c>
      <c r="DO146" s="29">
        <f>IF(C146="","",SUMIFS('Planificación 2026-1'!S:S,'Planificación 2026-1'!X:X,C146,'Planificación 2026-1'!F:F,"FILIAL",'Planificación 2026-1'!Y:Y,"HIBRIDO PRESENCIAL"))</f>
        <v>0</v>
      </c>
      <c r="DP146" s="61" t="str">
        <f t="shared" si="43"/>
        <v/>
      </c>
      <c r="DQ146" s="58">
        <f>IF(C146="","",SUMIFS('Planificación 2026-1'!S:S,'Planificación 2026-1'!X:X,C146,'Planificación 2026-1'!F:F,"SUNAMPE",'Planificación 2026-1'!Y:Y,"VIRTUAL"))</f>
        <v>0</v>
      </c>
      <c r="DR146" s="29">
        <f>IF(C146="","",SUMIFS('Planificación 2026-1'!S:S,'Planificación 2026-1'!X:X,C146,'Planificación 2026-1'!F:F,"SUNAMPE",'Planificación 2026-1'!Y:Y,"PRESENCIAL"))</f>
        <v>0</v>
      </c>
      <c r="DS146" s="61" t="str">
        <f t="shared" si="44"/>
        <v/>
      </c>
      <c r="DT146" s="58">
        <f>IF(C146="","",SUMIFS('Planificación 2026-1'!S:S,'Planificación 2026-1'!X:X,C146,'Planificación 2026-1'!F:F,"HUAURA",'Planificación 2026-1'!Y:Y,"VIRTUAL"))</f>
        <v>0</v>
      </c>
      <c r="DU146" s="29">
        <f>IF(C146="","",SUMIFS('Planificación 2026-1'!S:S,'Planificación 2026-1'!X:X,C146,'Planificación 2026-1'!F:F,"HUAURA",'Planificación 2026-1'!Y:Y,"PRESENCIAL"))</f>
        <v>0</v>
      </c>
      <c r="DV146" s="32">
        <f>SUMIFS('Planificación 2026-1'!S:S,'Planificación 2026-1'!X:X,C146,'Planificación 2026-1'!F:F,"PRINCIPAL",'Planificación 2026-1'!Y:Y,"VIRTUAL",'Planificación 2026-1'!I:I,"&gt;2")</f>
        <v>8</v>
      </c>
      <c r="DW146" s="32">
        <f>SUMIFS('Planificación 2026-1'!S:S,'Planificación 2026-1'!X:X,C146,'Planificación 2026-1'!F:F,"PRINCIPAL",'Planificación 2026-1'!Y:Y,"&lt;&gt;VIRTUAL",'Planificación 2026-1'!I:I,"&gt;2")</f>
        <v>0</v>
      </c>
      <c r="DX146" s="32">
        <f>SUMIFS('Planificación 2026-1'!S:S,'Planificación 2026-1'!X:X,C146,'Planificación 2026-1'!F:F,"SUNAMPE",'Planificación 2026-1'!Y:Y,"VIRTUAL",'Planificación 2026-1'!I:I,"&gt;2")</f>
        <v>0</v>
      </c>
      <c r="DY146" s="32">
        <f>SUMIFS('Planificación 2026-1'!S:S,'Planificación 2026-1'!X:X,C146,'Planificación 2026-1'!F:F,"SUNAMPE",'Planificación 2026-1'!Y:Y,"&lt;&gt;VIRTUAL",'Planificación 2026-1'!I:I,"&gt;2")</f>
        <v>0</v>
      </c>
      <c r="DZ146" s="32">
        <f>SUMIFS('Planificación 2026-1'!S:S,'Planificación 2026-1'!X:X,C146,'Planificación 2026-1'!F:F,"FILIAL",'Planificación 2026-1'!Y:Y,"VIRTUAL",'Planificación 2026-1'!I:I,"&gt;2")</f>
        <v>14</v>
      </c>
      <c r="EA146" s="32">
        <f>SUMIFS('Planificación 2026-1'!S:S,'Planificación 2026-1'!X:X,C146,'Planificación 2026-1'!F:F,"FILIAL",'Planificación 2026-1'!Y:Y,"&lt;&gt;VIRTUAL",'Planificación 2026-1'!I:I,"&gt;2")</f>
        <v>8</v>
      </c>
      <c r="EB146" s="32">
        <f>SUMIFS('Planificación 2026-1'!S:S,'Planificación 2026-1'!X:X,C146,'Planificación 2026-1'!F:F,"PORUMA",'Planificación 2026-1'!Y:Y,"VIRTUAL",'Planificación 2026-1'!I:I,"&gt;2")</f>
        <v>0</v>
      </c>
      <c r="EC146" s="32">
        <f>SUMIFS('Planificación 2026-1'!S:S,'Planificación 2026-1'!X:X,C146,'Planificación 2026-1'!F:F,"PORUMA",'Planificación 2026-1'!Y:Y,"&lt;&gt;VIRTUAL",'Planificación 2026-1'!I:I,"&gt;2")</f>
        <v>0</v>
      </c>
      <c r="ED146" s="32">
        <f>SUMIFS('Planificación 2026-1'!S:S,'Planificación 2026-1'!X:X,C146,'Planificación 2026-1'!F:F,"HUAURA",'Planificación 2026-1'!Y:Y,"VIRTUAL",'Planificación 2026-1'!I:I,"&gt;2")</f>
        <v>0</v>
      </c>
      <c r="EE146" s="32">
        <f>SUMIFS('Planificación 2026-1'!S:S,'Planificación 2026-1'!X:X,C146,'Planificación 2026-1'!F:F,"HUAURA",'Planificación 2026-1'!Y:Y,"&lt;&gt;VIRTUAL",'Planificación 2026-1'!I:I,"&gt;2")</f>
        <v>0</v>
      </c>
      <c r="EF146" s="32">
        <f>SUMIFS('Planificación 2026-1'!S:S,'Planificación 2026-1'!X:X,C146,'Planificación 2026-1'!F:F,"PRINCIPAL",'Planificación 2026-1'!Y:Y,"VIRTUAL",'Planificación 2026-1'!I:I,"&lt;3")</f>
        <v>0</v>
      </c>
      <c r="EG146" s="32">
        <f>SUMIFS('Planificación 2026-1'!S:S,'Planificación 2026-1'!X:X,C146,'Planificación 2026-1'!F:F,"PRINCIPAL",'Planificación 2026-1'!Y:Y,"&lt;&gt;VIRTUAL",'Planificación 2026-1'!I:I,"&lt;3")</f>
        <v>0</v>
      </c>
      <c r="EH146" s="32">
        <f>SUMIFS('Planificación 2026-1'!S:S,'Planificación 2026-1'!X:X,C146,'Planificación 2026-1'!F:F,"SUNAMPE",'Planificación 2026-1'!Y:Y,"VIRTUAL",'Planificación 2026-1'!I:I,"&lt;3")</f>
        <v>0</v>
      </c>
      <c r="EI146" s="32">
        <f>SUMIFS('Planificación 2026-1'!S:S,'Planificación 2026-1'!X:X,C146,'Planificación 2026-1'!F:F,"SUNAMPE",'Planificación 2026-1'!Y:Y,"&lt;&gt;VIRTUAL",'Planificación 2026-1'!I:I,"&lt;3")</f>
        <v>0</v>
      </c>
      <c r="EJ146" s="32">
        <f>SUMIFS('Planificación 2026-1'!S:S,'Planificación 2026-1'!X:X,C146,'Planificación 2026-1'!F:F,"FILIAL",'Planificación 2026-1'!Y:Y,"VIRTUAL",'Planificación 2026-1'!I:I,"&lt;3")</f>
        <v>0</v>
      </c>
      <c r="EK146" s="32">
        <f>SUMIFS('Planificación 2026-1'!S:S,'Planificación 2026-1'!X:X,C146,'Planificación 2026-1'!F:F,"FILIAL",'Planificación 2026-1'!Y:Y,"&lt;&gt;VIRTUAL",'Planificación 2026-1'!I:I,"&lt;3")</f>
        <v>0</v>
      </c>
      <c r="EL146" s="32">
        <f>SUMIFS('Planificación 2026-1'!S:S,'Planificación 2026-1'!X:X,C146,'Planificación 2026-1'!F:F,"PORUMA",'Planificación 2026-1'!Y:Y,"VIRTUAL",'Planificación 2026-1'!I:I,"&lt;3")</f>
        <v>0</v>
      </c>
      <c r="EM146" s="32">
        <f>SUMIFS('Planificación 2026-1'!S:S,'Planificación 2026-1'!X:X,C146,'Planificación 2026-1'!F:F,"PORUMA",'Planificación 2026-1'!Y:Y,"&lt;&gt;VIRTUAL",'Planificación 2026-1'!I:I,"&lt;3")</f>
        <v>0</v>
      </c>
      <c r="EN146" s="32">
        <f>SUMIFS('Planificación 2026-1'!S:S,'Planificación 2026-1'!X:X,C146,'Planificación 2026-1'!F:F,"HUAURA",'Planificación 2026-1'!Y:Y,"VIRTUAL",'Planificación 2026-1'!I:I,"&lt;3")</f>
        <v>0</v>
      </c>
      <c r="EO146" s="32">
        <f>SUMIFS('Planificación 2026-1'!S:S,'Planificación 2026-1'!X:X,C146,'Planificación 2026-1'!F:F,"HUAURA",'Planificación 2026-1'!Y:Y,"&lt;&gt;VIRTUAL",'Planificación 2026-1'!I:I,"&lt;3")</f>
        <v>0</v>
      </c>
      <c r="EP146" s="32">
        <f t="shared" si="46"/>
        <v>22</v>
      </c>
      <c r="EQ146" s="32">
        <f t="shared" si="36"/>
        <v>0</v>
      </c>
      <c r="ER146" s="32">
        <f t="shared" si="37"/>
        <v>0</v>
      </c>
      <c r="ES146" s="32">
        <f t="shared" si="38"/>
        <v>8</v>
      </c>
      <c r="ET146" s="32">
        <f t="shared" si="39"/>
        <v>0</v>
      </c>
      <c r="EU146" s="32">
        <f t="shared" si="40"/>
        <v>30</v>
      </c>
      <c r="EV146" s="32" t="b">
        <f>EXACT(EU146,E146)</f>
        <v>1</v>
      </c>
      <c r="EW146" s="32"/>
      <c r="EX146" s="32">
        <f t="shared" si="33"/>
        <v>22</v>
      </c>
      <c r="EY146" s="32">
        <f t="shared" si="34"/>
        <v>8</v>
      </c>
      <c r="EZ146" s="32" t="b">
        <f>EXACT(SUM(EX146:EY146),E146)</f>
        <v>1</v>
      </c>
      <c r="FA146" s="32" t="str">
        <f t="shared" si="35"/>
        <v>FILIAL-HUAURA</v>
      </c>
      <c r="FB146" s="32" t="str">
        <f t="shared" si="45"/>
        <v>MAS VIRTUAL</v>
      </c>
    </row>
    <row r="147" spans="1:158">
      <c r="A147" s="33"/>
      <c r="B147" s="66">
        <v>144</v>
      </c>
      <c r="C147" s="32" t="s">
        <v>351</v>
      </c>
      <c r="D147" s="429">
        <v>45629797</v>
      </c>
      <c r="E147" s="62">
        <f>SUMIF('Planificación 2026-1'!X:X,C147,'Planificación 2026-1'!S:S)</f>
        <v>33</v>
      </c>
      <c r="F147" s="63" t="s">
        <v>199</v>
      </c>
      <c r="G147" s="454" t="s">
        <v>200</v>
      </c>
      <c r="H147" s="64" t="s">
        <v>38</v>
      </c>
      <c r="I147" s="64" t="s">
        <v>150</v>
      </c>
      <c r="J147" s="32" t="s">
        <v>38</v>
      </c>
      <c r="K147" s="32" t="s">
        <v>150</v>
      </c>
      <c r="L147" s="57" t="str">
        <f>IF(SUM(COUNTIFS('Planificación 2026-1'!F:F,"PRINCIPAL",'Planificación 2026-1'!X:X,C147,'Planificación 2026-1'!H:H,"AF"))&gt;0,"P01"," ")</f>
        <v xml:space="preserve"> </v>
      </c>
      <c r="M147" s="58" t="str">
        <f>IF(SUM(COUNTIFS('Planificación 2026-1'!F:F,"PRINCIPAL",'Planificación 2026-1'!X:X,C147,'Planificación 2026-1'!H:H,"EN"))&gt;0,"P02"," ")</f>
        <v>P02</v>
      </c>
      <c r="N147" s="58" t="str">
        <f>IF(SUM(COUNTIFS('Planificación 2026-1'!F:F,"PRINCIPAL",'Planificación 2026-1'!X:X,C147,'Planificación 2026-1'!H:H,"IS"))&gt;0,"P03"," ")</f>
        <v xml:space="preserve"> </v>
      </c>
      <c r="O147" s="58" t="str">
        <f>IF(SUM(COUNTIFS('Planificación 2026-1'!F:F,"PRINCIPAL",'Planificación 2026-1'!X:X,C147,'Planificación 2026-1'!H:H,"PS"))&gt;0,"P04"," ")</f>
        <v>P04</v>
      </c>
      <c r="P147" s="58"/>
      <c r="Q147" s="58" t="str">
        <f>IF(SUM(COUNTIFS('Planificación 2026-1'!F:F,"PRINCIPAL",'Planificación 2026-1'!X:X,C147,'Planificación 2026-1'!H:H,"IN"))&gt;0,"P06"," ")</f>
        <v xml:space="preserve"> </v>
      </c>
      <c r="R147" s="58" t="str">
        <f>IF(SUM(COUNTIFS('Planificación 2026-1'!F:F,"PRINCIPAL",'Planificación 2026-1'!X:X,C147,'Planificación 2026-1'!H:H,"CA"))&gt;0,"P07"," ")</f>
        <v xml:space="preserve"> </v>
      </c>
      <c r="S147" s="58" t="str">
        <f>IF(SUM(COUNTIFS('Planificación 2026-1'!F:F,"PRINCIPAL",'Planificación 2026-1'!X:X,C147,'Planificación 2026-1'!H:H,"DE"))&gt;0,"P08"," ")</f>
        <v xml:space="preserve"> </v>
      </c>
      <c r="T147" s="58" t="str">
        <f>IF(SUM(COUNTIFS('Planificación 2026-1'!F:F,"PRINCIPAL",'Planificación 2026-1'!X:X,C147,'Planificación 2026-1'!H:H,"OB"))&gt;0,"P09"," ")</f>
        <v xml:space="preserve"> </v>
      </c>
      <c r="U147" s="58" t="str">
        <f>IF(SUM(COUNTIFS('Planificación 2026-1'!F:F,"PRINCIPAL",'Planificación 2026-1'!X:X,C147,'Planificación 2026-1'!H:H,"MH"))&gt;0,"P31"," ")</f>
        <v xml:space="preserve"> </v>
      </c>
      <c r="V147" s="58" t="str">
        <f>IF(SUM(COUNTIFS('Planificación 2026-1'!F:F,"PRINCIPAL",'Planificación 2026-1'!X:X,C147,'Planificación 2026-1'!H:H,"IC"))&gt;0,"P32"," ")</f>
        <v xml:space="preserve"> </v>
      </c>
      <c r="W147" s="58" t="str">
        <f>IF(SUM(COUNTIFS('Planificación 2026-1'!F:F,"PRINCIPAL",'Planificación 2026-1'!X:X,C147,'Planificación 2026-1'!H:H,"AR"))&gt;0,"P34"," ")</f>
        <v xml:space="preserve"> </v>
      </c>
      <c r="X147" s="58" t="str">
        <f>IF(SUM(COUNTIFS('Planificación 2026-1'!F:F,"PRINCIPAL",'Planificación 2026-1'!X:X,C147,'Planificación 2026-1'!H:H,"T1"))&gt;0,"P35"," ")</f>
        <v xml:space="preserve"> </v>
      </c>
      <c r="Y147" s="58" t="str">
        <f>IF(SUM(COUNTIFS('Planificación 2026-1'!F:F,"PRINCIPAL",'Planificación 2026-1'!X:X,C147,'Planificación 2026-1'!H:H,"T3"))&gt;0,"P36"," ")</f>
        <v xml:space="preserve"> </v>
      </c>
      <c r="Z147" s="58" t="str">
        <f>IF(SUM(COUNTIFS('Planificación 2026-1'!F:F,"PRINCIPAL",'Planificación 2026-1'!X:X,C147,'Planificación 2026-1'!H:H,"T2"))&gt;0,"P37"," ")</f>
        <v xml:space="preserve"> </v>
      </c>
      <c r="AA147" s="58" t="str">
        <f>IF(SUM(COUNTIFS('Planificación 2026-1'!F:F,"PRINCIPAL",'Planificación 2026-1'!X:X,C147,'Planificación 2026-1'!H:H,"AE"))&gt;0,"P38"," ")</f>
        <v xml:space="preserve"> </v>
      </c>
      <c r="AB147" s="58" t="str">
        <f>IF(SUM(COUNTIFS('Planificación 2026-1'!F:F,"PRINCIPAL",'Planificación 2026-1'!X:X,C147,'Planificación 2026-1'!H:H,"T4"))&gt;0,"P55"," ")</f>
        <v xml:space="preserve"> </v>
      </c>
      <c r="AC147" s="58" t="str">
        <f>IF(SUM(COUNTIFS('Planificación 2026-1'!F:F,"FILIAL",'Planificación 2026-1'!X:X,C147,'Planificación 2026-1'!H:H,"AF"))&gt;0," P01"," ")</f>
        <v xml:space="preserve"> </v>
      </c>
      <c r="AD147" s="58" t="str">
        <f>IF(SUM(COUNTIFS('Planificación 2026-1'!F:F,"FILIAL",'Planificación 2026-1'!X:X,C147,'Planificación 2026-1'!H:H,"EN"))&gt;0,"P02"," ")</f>
        <v>P02</v>
      </c>
      <c r="AE147" s="58" t="str">
        <f>IF(SUM(COUNTIFS('Planificación 2026-1'!F:F,"FILIAL",'Planificación 2026-1'!X:X,C147,'Planificación 2026-1'!H:H,"IS"))&gt;0,"P03"," ")</f>
        <v xml:space="preserve"> </v>
      </c>
      <c r="AF147" s="58" t="str">
        <f>IF(SUM(COUNTIFS('Planificación 2026-1'!F:F,"FILIAL",'Planificación 2026-1'!X:X,C147,'Planificación 2026-1'!H:H,"PS"))&gt;0,"P04"," ")</f>
        <v xml:space="preserve"> </v>
      </c>
      <c r="AG147" s="58"/>
      <c r="AH147" s="58" t="str">
        <f>IF(SUM(COUNTIFS('Planificación 2026-1'!F:F,"FILIAL",'Planificación 2026-1'!X:X,C147,'Planificación 2026-1'!H:H,"IN"))&gt;0,"P06"," ")</f>
        <v xml:space="preserve"> </v>
      </c>
      <c r="AI147" s="58" t="str">
        <f>IF(SUM(COUNTIFS('Planificación 2026-1'!F:F,"FILIAL",'Planificación 2026-1'!X:X,C147,'Planificación 2026-1'!H:H,"CA"))&gt;0,"P07"," ")</f>
        <v xml:space="preserve"> </v>
      </c>
      <c r="AJ147" s="58" t="str">
        <f>IF(SUM(COUNTIFS('Planificación 2026-1'!F:F,"FILIAL",'Planificación 2026-1'!X:X,C147,'Planificación 2026-1'!H:H,"DE"))&gt;0,"P08"," ")</f>
        <v xml:space="preserve"> </v>
      </c>
      <c r="AK147" s="58" t="str">
        <f>IF(SUM(COUNTIFS('Planificación 2026-1'!F:F,"FILIAL",'Planificación 2026-1'!X:X,C147,'Planificación 2026-1'!H:H,"OB"))&gt;0,"P09"," ")</f>
        <v xml:space="preserve"> </v>
      </c>
      <c r="AL147" s="58" t="str">
        <f>IF(SUM(COUNTIFS('Planificación 2026-1'!F:F,"FILIAL",'Planificación 2026-1'!X:X,C147,'Planificación 2026-1'!H:H,"MH"))&gt;0,"P31"," ")</f>
        <v xml:space="preserve"> </v>
      </c>
      <c r="AM147" s="58" t="str">
        <f>IF(SUM(COUNTIFS('Planificación 2026-1'!F:F,"FILIAL",'Planificación 2026-1'!X:X,C147,'Planificación 2026-1'!H:H,"IC"))&gt;0,"P32"," ")</f>
        <v xml:space="preserve"> </v>
      </c>
      <c r="AN147" s="58" t="str">
        <f>IF(SUM(COUNTIFS('Planificación 2026-1'!F:F,"FILIAL",'Planificación 2026-1'!X:X,C147,'Planificación 2026-1'!H:H,"AR"))&gt;0,"P34"," ")</f>
        <v xml:space="preserve"> </v>
      </c>
      <c r="AO147" s="58" t="str">
        <f>IF(SUM(COUNTIFS('Planificación 2026-1'!F:F,"FILIAL",'Planificación 2026-1'!X:X,C147,'Planificación 2026-1'!H:H,"T1"))&gt;0,"P35"," ")</f>
        <v xml:space="preserve"> </v>
      </c>
      <c r="AP147" s="58" t="str">
        <f>IF(SUM(COUNTIFS('Planificación 2026-1'!F:F,"FILIAL",'Planificación 2026-1'!X:X,C147,'Planificación 2026-1'!H:H,"T3"))&gt;0,"P36"," ")</f>
        <v xml:space="preserve"> </v>
      </c>
      <c r="AQ147" s="58" t="str">
        <f>IF(SUM(COUNTIFS('Planificación 2026-1'!F:F,"FILIAL",'Planificación 2026-1'!X:X,C147,'Planificación 2026-1'!H:H,"T2"))&gt;0,"P37"," ")</f>
        <v xml:space="preserve"> </v>
      </c>
      <c r="AR147" s="58" t="str">
        <f>IF(SUM(COUNTIFS('Planificación 2026-1'!F:F,"FILIAL",'Planificación 2026-1'!X:X,C147,'Planificación 2026-1'!H:H,"AE"))&gt;0,"P38"," ")</f>
        <v xml:space="preserve"> </v>
      </c>
      <c r="AS147" s="58" t="str">
        <f>IF(SUM(COUNTIFS('Planificación 2026-1'!F:F,"FILIAL",'Planificación 2026-1'!X:X,C147,'Planificación 2026-1'!H:H,"T4"))&gt;0,"P55"," ")</f>
        <v xml:space="preserve"> </v>
      </c>
      <c r="AT147" s="58" t="str">
        <f>IF(SUM(COUNTIFS('Planificación 2026-1'!F:F,"SUNAMPE",'Planificación 2026-1'!X:X,C147,'Planificación 2026-1'!H:H,"AF"))&gt;0," P01"," ")</f>
        <v xml:space="preserve"> </v>
      </c>
      <c r="AU147" s="58" t="str">
        <f>IF(SUM(COUNTIFS('Planificación 2026-1'!F:F,"SUNAMPE",'Planificación 2026-1'!X:X,C147,'Planificación 2026-1'!H:H,"EN"))&gt;0,"P02"," ")</f>
        <v xml:space="preserve"> </v>
      </c>
      <c r="AV147" s="58" t="str">
        <f>IF(SUM(COUNTIFS('Planificación 2026-1'!F:F,"SUNAMPE",'Planificación 2026-1'!X:X,C147,'Planificación 2026-1'!H:H,"IS"))&gt;0,"P03"," ")</f>
        <v xml:space="preserve"> </v>
      </c>
      <c r="AW147" s="58" t="str">
        <f>IF(SUM(COUNTIFS('Planificación 2026-1'!F:F,"SUNAMPE",'Planificación 2026-1'!X:X,C147,'Planificación 2026-1'!H:H,"PS"))&gt;0,"P04"," ")</f>
        <v xml:space="preserve"> </v>
      </c>
      <c r="AX147" s="58"/>
      <c r="AY147" s="58" t="str">
        <f>IF(SUM(COUNTIFS('Planificación 2026-1'!F:F,"SUNAMPE",'Planificación 2026-1'!X:X,C147,'Planificación 2026-1'!H:H,"IN"))&gt;0,"P06"," ")</f>
        <v xml:space="preserve"> </v>
      </c>
      <c r="AZ147" s="58" t="str">
        <f>IF(SUM(COUNTIFS('Planificación 2026-1'!F:F,"SUNAMPE",'Planificación 2026-1'!X:X,C147,'Planificación 2026-1'!H:H,"CA"))&gt;0,"P07"," ")</f>
        <v xml:space="preserve"> </v>
      </c>
      <c r="BA147" s="58" t="str">
        <f>IF(SUM(COUNTIFS('Planificación 2026-1'!F:F,"SUNAMPE",'Planificación 2026-1'!X:X,C147,'Planificación 2026-1'!H:H,"DE"))&gt;0,"P08"," ")</f>
        <v xml:space="preserve"> </v>
      </c>
      <c r="BB147" s="58" t="str">
        <f>IF(SUM(COUNTIFS('Planificación 2026-1'!F:F,"SUNAMPE",'Planificación 2026-1'!X:X,C147,'Planificación 2026-1'!H:H,"OB"))&gt;0,"P09"," ")</f>
        <v xml:space="preserve"> </v>
      </c>
      <c r="BC147" s="58" t="str">
        <f>IF(SUM(COUNTIFS('Planificación 2026-1'!F:F,"SUNAMPE",'Planificación 2026-1'!X:X,C147,'Planificación 2026-1'!H:H,"MH"))&gt;0,"P31"," ")</f>
        <v xml:space="preserve"> </v>
      </c>
      <c r="BD147" s="58" t="str">
        <f>IF(SUM(COUNTIFS('Planificación 2026-1'!F:F,"SUNAMPE",'Planificación 2026-1'!X:X,C147,'Planificación 2026-1'!H:H,"IC"))&gt;0,"P32"," ")</f>
        <v xml:space="preserve"> </v>
      </c>
      <c r="BE147" s="58" t="str">
        <f>IF(SUM(COUNTIFS('Planificación 2026-1'!F:F,"SUNAMPE",'Planificación 2026-1'!X:X,C147,'Planificación 2026-1'!H:H,"AR"))&gt;0,"P34"," ")</f>
        <v xml:space="preserve"> </v>
      </c>
      <c r="BF147" s="58" t="str">
        <f>IF(SUM(COUNTIFS('Planificación 2026-1'!F:F,"SUNAMPE",'Planificación 2026-1'!X:X,C147,'Planificación 2026-1'!H:H,"T1"))&gt;0,"P35"," ")</f>
        <v xml:space="preserve"> </v>
      </c>
      <c r="BG147" s="58" t="str">
        <f>IF(SUM(COUNTIFS('Planificación 2026-1'!F:F,"SUNAMPE",'Planificación 2026-1'!X:X,C147,'Planificación 2026-1'!H:H,"T3"))&gt;0,"P36"," ")</f>
        <v xml:space="preserve"> </v>
      </c>
      <c r="BH147" s="58" t="str">
        <f>IF(SUM(COUNTIFS('Planificación 2026-1'!F:F,"SUNAMPE",'Planificación 2026-1'!X:X,C147,'Planificación 2026-1'!H:H,"T2"))&gt;0,"P37"," ")</f>
        <v xml:space="preserve"> </v>
      </c>
      <c r="BI147" s="58" t="str">
        <f>IF(SUM(COUNTIFS('Planificación 2026-1'!F:F,"SUNAMPE",'Planificación 2026-1'!X:X,C147,'Planificación 2026-1'!H:H,"AE"))&gt;0,"P38"," ")</f>
        <v xml:space="preserve"> </v>
      </c>
      <c r="BJ147" s="58" t="str">
        <f>IF(SUM(COUNTIFS('Planificación 2026-1'!F:F,"SUNAMPE",'Planificación 2026-1'!X:X,C147,'Planificación 2026-1'!H:H,"T4"))&gt;0,"P55"," ")</f>
        <v xml:space="preserve"> </v>
      </c>
      <c r="BK147" s="58" t="str">
        <f>IF(SUM(COUNTIFS('Planificación 2026-1'!F:F,"HUAURA",'Planificación 2026-1'!X:X,C147,'Planificación 2026-1'!H:H,"AF"))&gt;0," P01"," ")</f>
        <v xml:space="preserve"> </v>
      </c>
      <c r="BL147" s="58" t="str">
        <f>IF(SUM(COUNTIFS('Planificación 2026-1'!F:F,"HUAURA",'Planificación 2026-1'!X:X,C147,'Planificación 2026-1'!H:H,"EN"))&gt;0,"P02"," ")</f>
        <v xml:space="preserve"> </v>
      </c>
      <c r="BM147" s="58" t="str">
        <f>IF(SUM(COUNTIFS('Planificación 2026-1'!F:F,"HUAURA",'Planificación 2026-1'!X:X,C147,'Planificación 2026-1'!H:H,"IS"))&gt;0,"P03"," ")</f>
        <v xml:space="preserve"> </v>
      </c>
      <c r="BN147" s="58" t="str">
        <f>IF(SUM(COUNTIFS('Planificación 2026-1'!F:F,"HUAURA",'Planificación 2026-1'!X:X,C147,'Planificación 2026-1'!H:H,"PS"))&gt;0,"P04"," ")</f>
        <v xml:space="preserve"> </v>
      </c>
      <c r="BO147" s="58"/>
      <c r="BP147" s="58" t="str">
        <f>IF(SUM(COUNTIFS('Planificación 2026-1'!F:F,"HUAURA",'Planificación 2026-1'!X:X,C147,'Planificación 2026-1'!H:H,"IN"))&gt;0,"P06"," ")</f>
        <v xml:space="preserve"> </v>
      </c>
      <c r="BQ147" s="58" t="str">
        <f>IF(SUM(COUNTIFS('Planificación 2026-1'!F:F,"HUAURA",'Planificación 2026-1'!X:X,C147,'Planificación 2026-1'!H:H,"CA"))&gt;0,"P07"," ")</f>
        <v xml:space="preserve"> </v>
      </c>
      <c r="BR147" s="58" t="str">
        <f>IF(SUM(COUNTIFS('Planificación 2026-1'!F:F,"HUAURA",'Planificación 2026-1'!X:X,C147,'Planificación 2026-1'!H:H,"DE"))&gt;0,"P08"," ")</f>
        <v xml:space="preserve"> </v>
      </c>
      <c r="BS147" s="58" t="str">
        <f>IF(SUM(COUNTIFS('Planificación 2026-1'!F:F,"HUAURA",'Planificación 2026-1'!X:X,C147,'Planificación 2026-1'!H:H,"OB"))&gt;0,"P09"," ")</f>
        <v xml:space="preserve"> </v>
      </c>
      <c r="BT147" s="58" t="str">
        <f>IF(SUM(COUNTIFS('Planificación 2026-1'!F:F,"HUAURA",'Planificación 2026-1'!X:X,C147,'Planificación 2026-1'!H:H,"MH"))&gt;0,"P31"," ")</f>
        <v xml:space="preserve"> </v>
      </c>
      <c r="BU147" s="58" t="str">
        <f>IF(SUM(COUNTIFS('Planificación 2026-1'!F:F,"HUAURA",'Planificación 2026-1'!X:X,C147,'Planificación 2026-1'!H:H,"IC"))&gt;0,"P32"," ")</f>
        <v xml:space="preserve"> </v>
      </c>
      <c r="BV147" s="58" t="str">
        <f>IF(SUM(COUNTIFS('Planificación 2026-1'!F:F,"HUAURA",'Planificación 2026-1'!X:X,C147,'Planificación 2026-1'!H:H,"AR"))&gt;0,"P34"," ")</f>
        <v xml:space="preserve"> </v>
      </c>
      <c r="BW147" s="58" t="str">
        <f>IF(SUM(COUNTIFS('Planificación 2026-1'!F:F,"HUAURA",'Planificación 2026-1'!X:X,C147,'Planificación 2026-1'!H:H,"T1"))&gt;0,"P35"," ")</f>
        <v xml:space="preserve"> </v>
      </c>
      <c r="BX147" s="58" t="str">
        <f>IF(SUM(COUNTIFS('Planificación 2026-1'!F:F,"HUAURA",'Planificación 2026-1'!X:X,C147,'Planificación 2026-1'!H:H,"T3"))&gt;0,"P36"," ")</f>
        <v xml:space="preserve"> </v>
      </c>
      <c r="BY147" s="58" t="str">
        <f>IF(SUM(COUNTIFS('Planificación 2026-1'!F:F,"HUAURA",'Planificación 2026-1'!X:X,C147,'Planificación 2026-1'!H:H,"T2"))&gt;0,"P37"," ")</f>
        <v xml:space="preserve"> </v>
      </c>
      <c r="BZ147" s="58" t="str">
        <f>IF(SUM(COUNTIFS('Planificación 2026-1'!F:F,"HUAURA",'Planificación 2026-1'!X:X,C147,'Planificación 2026-1'!H:H,"AE"))&gt;0,"P38"," ")</f>
        <v xml:space="preserve"> </v>
      </c>
      <c r="CA147" s="58" t="str">
        <f>IF(SUM(COUNTIFS('Planificación 2026-1'!F:F,"HUAURA",'Planificación 2026-1'!X:X,C147,'Planificación 2026-1'!H:H,"T4"))&gt;0,"P55"," ")</f>
        <v xml:space="preserve"> </v>
      </c>
      <c r="CB147" s="59">
        <f>SUMIFS('Planificación 2026-1'!S:S,'Planificación 2026-1'!X:X,C147,'Planificación 2026-1'!H:H,"AF",'Planificación 2026-1'!I:I,"&gt;2")</f>
        <v>0</v>
      </c>
      <c r="CC147" s="59">
        <f>SUMIFS('Planificación 2026-1'!S:S,'Planificación 2026-1'!X:X,C147,'Planificación 2026-1'!H:H,"EN",'Planificación 2026-1'!I:I,"&gt;2")</f>
        <v>28</v>
      </c>
      <c r="CD147" s="59">
        <f>SUMIFS('Planificación 2026-1'!S:S,'Planificación 2026-1'!X:X,C147,'Planificación 2026-1'!H:H,"IS",'Planificación 2026-1'!I:I,"&gt;2")</f>
        <v>0</v>
      </c>
      <c r="CE147" s="59">
        <f>SUMIFS('Planificación 2026-1'!S:S,'Planificación 2026-1'!X:X,C147,'Planificación 2026-1'!H:H,"PS",'Planificación 2026-1'!I:I,"&gt;2")</f>
        <v>5</v>
      </c>
      <c r="CF147" s="59">
        <f>SUMIFS('Planificación 2026-1'!S:S,'Planificación 2026-1'!X:X,C147,'Planificación 2026-1'!H:H,"IN",'Planificación 2026-1'!I:I,"&gt;2")</f>
        <v>0</v>
      </c>
      <c r="CG147" s="59">
        <f>SUMIFS('Planificación 2026-1'!S:S,'Planificación 2026-1'!X:X,C147,'Planificación 2026-1'!H:H,"CA",'Planificación 2026-1'!I:I,"&gt;2")</f>
        <v>0</v>
      </c>
      <c r="CH147" s="59">
        <f>SUMIFS('Planificación 2026-1'!S:S,'Planificación 2026-1'!X:X,C147,'Planificación 2026-1'!H:H,"DE",'Planificación 2026-1'!I:I,"&gt;2")</f>
        <v>0</v>
      </c>
      <c r="CI147" s="59">
        <f>SUMIFS('Planificación 2026-1'!S:S,'Planificación 2026-1'!X:X,C147,'Planificación 2026-1'!H:H,"OB",'Planificación 2026-1'!I:I,"&gt;2")</f>
        <v>0</v>
      </c>
      <c r="CJ147" s="59">
        <f>SUMIFS('Planificación 2026-1'!S:S,'Planificación 2026-1'!X:X,C147,'Planificación 2026-1'!H:H,"MH",'Planificación 2026-1'!I:I,"&gt;2")</f>
        <v>0</v>
      </c>
      <c r="CK147" s="59">
        <f>SUMIFS('Planificación 2026-1'!S:S,'Planificación 2026-1'!X:X,C147,'Planificación 2026-1'!H:H,"IC",'Planificación 2026-1'!I:I,"&gt;2")</f>
        <v>0</v>
      </c>
      <c r="CL147" s="59">
        <f>SUMIFS('Planificación 2026-1'!S:S,'Planificación 2026-1'!X:X,C147,'Planificación 2026-1'!H:H,"AR",'Planificación 2026-1'!I:I,"&gt;2")</f>
        <v>0</v>
      </c>
      <c r="CM147" s="59">
        <f>SUMIFS('Planificación 2026-1'!S:S,'Planificación 2026-1'!X:X,C147,'Planificación 2026-1'!H:H,"AE",'Planificación 2026-1'!I:I,"&gt;2")</f>
        <v>0</v>
      </c>
      <c r="CN147" s="59">
        <f>SUMIFS('Planificación 2026-1'!S:S,'Planificación 2026-1'!X:X,C147,'Planificación 2026-1'!H:H,"T1",'Planificación 2026-1'!I:I,"&gt;2")</f>
        <v>0</v>
      </c>
      <c r="CO147" s="59">
        <f>SUMIFS('Planificación 2026-1'!S:S,'Planificación 2026-1'!X:X,C147,'Planificación 2026-1'!H:H,"T3",'Planificación 2026-1'!I:I,"&gt;2")</f>
        <v>0</v>
      </c>
      <c r="CP147" s="59">
        <f>SUMIFS('Planificación 2026-1'!S:S,'Planificación 2026-1'!X:X,C147,'Planificación 2026-1'!H:H,"T2",'Planificación 2026-1'!I:I,"&gt;2")</f>
        <v>0</v>
      </c>
      <c r="CQ147" s="59">
        <f>SUMIFS('Planificación 2026-1'!S:S,'Planificación 2026-1'!X:X,C147,'Planificación 2026-1'!H:H,"T4",'Planificación 2026-1'!I:I,"&gt;2")</f>
        <v>0</v>
      </c>
      <c r="CR147" s="59">
        <f>SUMIFS('Planificación 2026-1'!S:S,'Planificación 2026-1'!X:X,C147,'Planificación 2026-1'!H:H,"AF",'Planificación 2026-1'!I:I,"&lt;3")</f>
        <v>0</v>
      </c>
      <c r="CS147" s="59">
        <f>SUMIFS('Planificación 2026-1'!S:S,'Planificación 2026-1'!X:X,C147,'Planificación 2026-1'!H:H,"EN",'Planificación 2026-1'!I:I,"&lt;3")</f>
        <v>0</v>
      </c>
      <c r="CT147" s="59">
        <f>SUMIFS('Planificación 2026-1'!S:S,'Planificación 2026-1'!X:X,C147,'Planificación 2026-1'!H:H,"IS",'Planificación 2026-1'!I:I,"&lt;3")</f>
        <v>0</v>
      </c>
      <c r="CU147" s="59">
        <f>SUMIFS('Planificación 2026-1'!S:S,'Planificación 2026-1'!X:X,C147,'Planificación 2026-1'!H:H,"PS",'Planificación 2026-1'!I:I,"&lt;3")</f>
        <v>0</v>
      </c>
      <c r="CV147" s="59">
        <f>SUMIFS('Planificación 2026-1'!S:S,'Planificación 2026-1'!X:X,C147,'Planificación 2026-1'!H:H,"IN",'Planificación 2026-1'!I:I,"&lt;3")</f>
        <v>0</v>
      </c>
      <c r="CW147" s="59">
        <f>SUMIFS('Planificación 2026-1'!S:S,'Planificación 2026-1'!X:X,C147,'Planificación 2026-1'!H:H,"CA",'Planificación 2026-1'!I:I,"&lt;3")</f>
        <v>0</v>
      </c>
      <c r="CX147" s="59">
        <f>SUMIFS('Planificación 2026-1'!S:S,'Planificación 2026-1'!X:X,C147,'Planificación 2026-1'!H:H,"DE",'Planificación 2026-1'!I:I,"&lt;3")</f>
        <v>0</v>
      </c>
      <c r="CY147" s="59">
        <f>SUMIFS('Planificación 2026-1'!S:S,'Planificación 2026-1'!X:X,C147,'Planificación 2026-1'!H:H,"OB",'Planificación 2026-1'!I:I,"&lt;3")</f>
        <v>0</v>
      </c>
      <c r="CZ147" s="59">
        <f>SUMIFS('Planificación 2026-1'!S:S,'Planificación 2026-1'!X:X,C147,'Planificación 2026-1'!H:H,"MH",'Planificación 2026-1'!I:I,"&lt;3")</f>
        <v>0</v>
      </c>
      <c r="DA147" s="59">
        <f>SUMIFS('Planificación 2026-1'!S:S,'Planificación 2026-1'!X:X,C147,'Planificación 2026-1'!H:H,"IC",'Planificación 2026-1'!I:I,"&lt;3")</f>
        <v>0</v>
      </c>
      <c r="DB147" s="59">
        <f>SUMIFS('Planificación 2026-1'!S:S,'Planificación 2026-1'!X:X,C147,'Planificación 2026-1'!H:H,"AR",'Planificación 2026-1'!I:I,"&lt;3")</f>
        <v>0</v>
      </c>
      <c r="DC147" s="59">
        <f>SUMIFS('Planificación 2026-1'!S:S,'Planificación 2026-1'!X:X,C147,'Planificación 2026-1'!H:H,"AE",'Planificación 2026-1'!I:I,"&lt;3")</f>
        <v>0</v>
      </c>
      <c r="DD147" s="59">
        <f>SUMIFS('Planificación 2026-1'!S:S,'Planificación 2026-1'!X:X,C147,'Planificación 2026-1'!H:H,"T1",'Planificación 2026-1'!I:I,"&lt;3")</f>
        <v>0</v>
      </c>
      <c r="DE147" s="59">
        <f>SUMIFS('Planificación 2026-1'!S:S,'Planificación 2026-1'!X:X,C147,'Planificación 2026-1'!H:H,"T3",'Planificación 2026-1'!I:I,"&lt;3")</f>
        <v>0</v>
      </c>
      <c r="DF147" s="59">
        <f>SUMIFS('Planificación 2026-1'!S:S,'Planificación 2026-1'!X:X,C147,'Planificación 2026-1'!H:H,"T2",'Planificación 2026-1'!I:I,"&lt;3")</f>
        <v>0</v>
      </c>
      <c r="DG147" s="59">
        <f>SUMIFS('Planificación 2026-1'!S:S,'Planificación 2026-1'!X:X,C147,'Planificación 2026-1'!H:H,"T4",'Planificación 2026-1'!I:I,"&lt;3")</f>
        <v>0</v>
      </c>
      <c r="DH147" s="58" t="str">
        <f t="shared" si="41"/>
        <v>P02 P04</v>
      </c>
      <c r="DI147" s="27">
        <f>IF(C147="","",SUMIFS('Planificación 2026-1'!S:S,'Planificación 2026-1'!X:X,C147,'Planificación 2026-1'!F:F,"PRINCIPAL",'Planificación 2026-1'!Y:Y,"VIRTUAL"))</f>
        <v>9</v>
      </c>
      <c r="DJ147" s="27">
        <f>IF(C147="","",SUMIFS('Planificación 2026-1'!S:S,'Planificación 2026-1'!X:X,C147,'Planificación 2026-1'!F:F,"PRINCIPAL",'Planificación 2026-1'!Y:Y,"PRESENCIAL"))</f>
        <v>0</v>
      </c>
      <c r="DK147" s="27">
        <f>IF(C147="","",SUMIFS('Planificación 2026-1'!S:S,'Planificación 2026-1'!X:X,C147,'Planificación 2026-1'!F:F,"PRINCIPAL",'Planificación 2026-1'!Y:Y,"HIBRIDO PRESENCIAL"))</f>
        <v>0</v>
      </c>
      <c r="DL147" s="58" t="str">
        <f t="shared" si="42"/>
        <v>P02</v>
      </c>
      <c r="DM147" s="58">
        <f>IF(C147="","",SUMIFS('Planificación 2026-1'!S:S,'Planificación 2026-1'!X:X,C147,'Planificación 2026-1'!F:F,"FILIAL",'Planificación 2026-1'!Y:Y,"VIRTUAL"))</f>
        <v>18</v>
      </c>
      <c r="DN147" s="60">
        <f>IF(C147="","",SUMIFS('Planificación 2026-1'!S:S,'Planificación 2026-1'!X:X,C147,'Planificación 2026-1'!F:F,"FILIAL",'Planificación 2026-1'!Y:Y,"PRESENCIAL"))</f>
        <v>6</v>
      </c>
      <c r="DO147" s="29">
        <f>IF(C147="","",SUMIFS('Planificación 2026-1'!S:S,'Planificación 2026-1'!X:X,C147,'Planificación 2026-1'!F:F,"FILIAL",'Planificación 2026-1'!Y:Y,"HIBRIDO PRESENCIAL"))</f>
        <v>0</v>
      </c>
      <c r="DP147" s="61" t="str">
        <f t="shared" si="43"/>
        <v/>
      </c>
      <c r="DQ147" s="58">
        <f>IF(C147="","",SUMIFS('Planificación 2026-1'!S:S,'Planificación 2026-1'!X:X,C147,'Planificación 2026-1'!F:F,"SUNAMPE",'Planificación 2026-1'!Y:Y,"VIRTUAL"))</f>
        <v>0</v>
      </c>
      <c r="DR147" s="29">
        <f>IF(C147="","",SUMIFS('Planificación 2026-1'!S:S,'Planificación 2026-1'!X:X,C147,'Planificación 2026-1'!F:F,"SUNAMPE",'Planificación 2026-1'!Y:Y,"PRESENCIAL"))</f>
        <v>0</v>
      </c>
      <c r="DS147" s="61" t="str">
        <f t="shared" si="44"/>
        <v/>
      </c>
      <c r="DT147" s="58">
        <f>IF(C147="","",SUMIFS('Planificación 2026-1'!S:S,'Planificación 2026-1'!X:X,C147,'Planificación 2026-1'!F:F,"HUAURA",'Planificación 2026-1'!Y:Y,"VIRTUAL"))</f>
        <v>0</v>
      </c>
      <c r="DU147" s="29">
        <f>IF(C147="","",SUMIFS('Planificación 2026-1'!S:S,'Planificación 2026-1'!X:X,C147,'Planificación 2026-1'!F:F,"HUAURA",'Planificación 2026-1'!Y:Y,"PRESENCIAL"))</f>
        <v>0</v>
      </c>
      <c r="DV147" s="32">
        <f>SUMIFS('Planificación 2026-1'!S:S,'Planificación 2026-1'!X:X,C147,'Planificación 2026-1'!F:F,"PRINCIPAL",'Planificación 2026-1'!Y:Y,"VIRTUAL",'Planificación 2026-1'!I:I,"&gt;2")</f>
        <v>9</v>
      </c>
      <c r="DW147" s="32">
        <f>SUMIFS('Planificación 2026-1'!S:S,'Planificación 2026-1'!X:X,C147,'Planificación 2026-1'!F:F,"PRINCIPAL",'Planificación 2026-1'!Y:Y,"&lt;&gt;VIRTUAL",'Planificación 2026-1'!I:I,"&gt;2")</f>
        <v>0</v>
      </c>
      <c r="DX147" s="32">
        <f>SUMIFS('Planificación 2026-1'!S:S,'Planificación 2026-1'!X:X,C147,'Planificación 2026-1'!F:F,"SUNAMPE",'Planificación 2026-1'!Y:Y,"VIRTUAL",'Planificación 2026-1'!I:I,"&gt;2")</f>
        <v>0</v>
      </c>
      <c r="DY147" s="32">
        <f>SUMIFS('Planificación 2026-1'!S:S,'Planificación 2026-1'!X:X,C147,'Planificación 2026-1'!F:F,"SUNAMPE",'Planificación 2026-1'!Y:Y,"&lt;&gt;VIRTUAL",'Planificación 2026-1'!I:I,"&gt;2")</f>
        <v>0</v>
      </c>
      <c r="DZ147" s="32">
        <f>SUMIFS('Planificación 2026-1'!S:S,'Planificación 2026-1'!X:X,C147,'Planificación 2026-1'!F:F,"FILIAL",'Planificación 2026-1'!Y:Y,"VIRTUAL",'Planificación 2026-1'!I:I,"&gt;2")</f>
        <v>18</v>
      </c>
      <c r="EA147" s="32">
        <f>SUMIFS('Planificación 2026-1'!S:S,'Planificación 2026-1'!X:X,C147,'Planificación 2026-1'!F:F,"FILIAL",'Planificación 2026-1'!Y:Y,"&lt;&gt;VIRTUAL",'Planificación 2026-1'!I:I,"&gt;2")</f>
        <v>6</v>
      </c>
      <c r="EB147" s="32">
        <f>SUMIFS('Planificación 2026-1'!S:S,'Planificación 2026-1'!X:X,C147,'Planificación 2026-1'!F:F,"PORUMA",'Planificación 2026-1'!Y:Y,"VIRTUAL",'Planificación 2026-1'!I:I,"&gt;2")</f>
        <v>0</v>
      </c>
      <c r="EC147" s="32">
        <f>SUMIFS('Planificación 2026-1'!S:S,'Planificación 2026-1'!X:X,C147,'Planificación 2026-1'!F:F,"PORUMA",'Planificación 2026-1'!Y:Y,"&lt;&gt;VIRTUAL",'Planificación 2026-1'!I:I,"&gt;2")</f>
        <v>0</v>
      </c>
      <c r="ED147" s="32">
        <f>SUMIFS('Planificación 2026-1'!S:S,'Planificación 2026-1'!X:X,C147,'Planificación 2026-1'!F:F,"HUAURA",'Planificación 2026-1'!Y:Y,"VIRTUAL",'Planificación 2026-1'!I:I,"&gt;2")</f>
        <v>0</v>
      </c>
      <c r="EE147" s="32">
        <f>SUMIFS('Planificación 2026-1'!S:S,'Planificación 2026-1'!X:X,C147,'Planificación 2026-1'!F:F,"HUAURA",'Planificación 2026-1'!Y:Y,"&lt;&gt;VIRTUAL",'Planificación 2026-1'!I:I,"&gt;2")</f>
        <v>0</v>
      </c>
      <c r="EF147" s="32">
        <f>SUMIFS('Planificación 2026-1'!S:S,'Planificación 2026-1'!X:X,C147,'Planificación 2026-1'!F:F,"PRINCIPAL",'Planificación 2026-1'!Y:Y,"VIRTUAL",'Planificación 2026-1'!I:I,"&lt;3")</f>
        <v>0</v>
      </c>
      <c r="EG147" s="32">
        <f>SUMIFS('Planificación 2026-1'!S:S,'Planificación 2026-1'!X:X,C147,'Planificación 2026-1'!F:F,"PRINCIPAL",'Planificación 2026-1'!Y:Y,"&lt;&gt;VIRTUAL",'Planificación 2026-1'!I:I,"&lt;3")</f>
        <v>0</v>
      </c>
      <c r="EH147" s="32">
        <f>SUMIFS('Planificación 2026-1'!S:S,'Planificación 2026-1'!X:X,C147,'Planificación 2026-1'!F:F,"SUNAMPE",'Planificación 2026-1'!Y:Y,"VIRTUAL",'Planificación 2026-1'!I:I,"&lt;3")</f>
        <v>0</v>
      </c>
      <c r="EI147" s="32">
        <f>SUMIFS('Planificación 2026-1'!S:S,'Planificación 2026-1'!X:X,C147,'Planificación 2026-1'!F:F,"SUNAMPE",'Planificación 2026-1'!Y:Y,"&lt;&gt;VIRTUAL",'Planificación 2026-1'!I:I,"&lt;3")</f>
        <v>0</v>
      </c>
      <c r="EJ147" s="32">
        <f>SUMIFS('Planificación 2026-1'!S:S,'Planificación 2026-1'!X:X,C147,'Planificación 2026-1'!F:F,"FILIAL",'Planificación 2026-1'!Y:Y,"VIRTUAL",'Planificación 2026-1'!I:I,"&lt;3")</f>
        <v>0</v>
      </c>
      <c r="EK147" s="32">
        <f>SUMIFS('Planificación 2026-1'!S:S,'Planificación 2026-1'!X:X,C147,'Planificación 2026-1'!F:F,"FILIAL",'Planificación 2026-1'!Y:Y,"&lt;&gt;VIRTUAL",'Planificación 2026-1'!I:I,"&lt;3")</f>
        <v>0</v>
      </c>
      <c r="EL147" s="32">
        <f>SUMIFS('Planificación 2026-1'!S:S,'Planificación 2026-1'!X:X,C147,'Planificación 2026-1'!F:F,"PORUMA",'Planificación 2026-1'!Y:Y,"VIRTUAL",'Planificación 2026-1'!I:I,"&lt;3")</f>
        <v>0</v>
      </c>
      <c r="EM147" s="32">
        <f>SUMIFS('Planificación 2026-1'!S:S,'Planificación 2026-1'!X:X,C147,'Planificación 2026-1'!F:F,"PORUMA",'Planificación 2026-1'!Y:Y,"&lt;&gt;VIRTUAL",'Planificación 2026-1'!I:I,"&lt;3")</f>
        <v>0</v>
      </c>
      <c r="EN147" s="32">
        <f>SUMIFS('Planificación 2026-1'!S:S,'Planificación 2026-1'!X:X,C147,'Planificación 2026-1'!F:F,"HUAURA",'Planificación 2026-1'!Y:Y,"VIRTUAL",'Planificación 2026-1'!I:I,"&lt;3")</f>
        <v>0</v>
      </c>
      <c r="EO147" s="32">
        <f>SUMIFS('Planificación 2026-1'!S:S,'Planificación 2026-1'!X:X,C147,'Planificación 2026-1'!F:F,"HUAURA",'Planificación 2026-1'!Y:Y,"&lt;&gt;VIRTUAL",'Planificación 2026-1'!I:I,"&lt;3")</f>
        <v>0</v>
      </c>
      <c r="EP147" s="32">
        <f t="shared" si="46"/>
        <v>24</v>
      </c>
      <c r="EQ147" s="32">
        <f t="shared" si="36"/>
        <v>0</v>
      </c>
      <c r="ER147" s="32">
        <f t="shared" si="37"/>
        <v>0</v>
      </c>
      <c r="ES147" s="32">
        <f t="shared" si="38"/>
        <v>9</v>
      </c>
      <c r="ET147" s="32">
        <f t="shared" si="39"/>
        <v>0</v>
      </c>
      <c r="EU147" s="32">
        <f t="shared" si="40"/>
        <v>33</v>
      </c>
      <c r="EV147" s="32" t="b">
        <f>EXACT(EU147,E147)</f>
        <v>1</v>
      </c>
      <c r="EW147" s="32"/>
      <c r="EX147" s="32">
        <f t="shared" si="33"/>
        <v>27</v>
      </c>
      <c r="EY147" s="32">
        <f t="shared" si="34"/>
        <v>6</v>
      </c>
      <c r="EZ147" s="32" t="b">
        <f>EXACT(SUM(EX147:EY147),E147)</f>
        <v>1</v>
      </c>
      <c r="FA147" s="32" t="str">
        <f t="shared" si="35"/>
        <v>FILIAL-HUAURA</v>
      </c>
      <c r="FB147" s="32" t="str">
        <f t="shared" si="45"/>
        <v>MAS VIRTUAL</v>
      </c>
    </row>
    <row r="148" spans="1:158">
      <c r="A148" s="33"/>
      <c r="B148" s="65">
        <v>145</v>
      </c>
      <c r="C148" s="32" t="s">
        <v>352</v>
      </c>
      <c r="D148" s="429">
        <v>15580142</v>
      </c>
      <c r="E148" s="62">
        <f>SUMIF('Planificación 2026-1'!X:X,C148,'Planificación 2026-1'!S:S)</f>
        <v>16</v>
      </c>
      <c r="F148" s="63" t="s">
        <v>203</v>
      </c>
      <c r="G148" s="454" t="s">
        <v>200</v>
      </c>
      <c r="H148" s="64" t="s">
        <v>44</v>
      </c>
      <c r="I148" s="64" t="s">
        <v>166</v>
      </c>
      <c r="J148" s="32" t="s">
        <v>44</v>
      </c>
      <c r="K148" s="32" t="s">
        <v>150</v>
      </c>
      <c r="L148" s="57" t="str">
        <f>IF(SUM(COUNTIFS('Planificación 2026-1'!F:F,"PRINCIPAL",'Planificación 2026-1'!X:X,C148,'Planificación 2026-1'!H:H,"AF"))&gt;0,"P01"," ")</f>
        <v xml:space="preserve"> </v>
      </c>
      <c r="M148" s="58" t="str">
        <f>IF(SUM(COUNTIFS('Planificación 2026-1'!F:F,"PRINCIPAL",'Planificación 2026-1'!X:X,C148,'Planificación 2026-1'!H:H,"EN"))&gt;0,"P02"," ")</f>
        <v xml:space="preserve"> </v>
      </c>
      <c r="N148" s="58" t="str">
        <f>IF(SUM(COUNTIFS('Planificación 2026-1'!F:F,"PRINCIPAL",'Planificación 2026-1'!X:X,C148,'Planificación 2026-1'!H:H,"IS"))&gt;0,"P03"," ")</f>
        <v xml:space="preserve"> </v>
      </c>
      <c r="O148" s="58" t="str">
        <f>IF(SUM(COUNTIFS('Planificación 2026-1'!F:F,"PRINCIPAL",'Planificación 2026-1'!X:X,C148,'Planificación 2026-1'!H:H,"PS"))&gt;0,"P04"," ")</f>
        <v xml:space="preserve"> </v>
      </c>
      <c r="P148" s="58"/>
      <c r="Q148" s="58" t="str">
        <f>IF(SUM(COUNTIFS('Planificación 2026-1'!F:F,"PRINCIPAL",'Planificación 2026-1'!X:X,C148,'Planificación 2026-1'!H:H,"IN"))&gt;0,"P06"," ")</f>
        <v xml:space="preserve"> </v>
      </c>
      <c r="R148" s="58" t="str">
        <f>IF(SUM(COUNTIFS('Planificación 2026-1'!F:F,"PRINCIPAL",'Planificación 2026-1'!X:X,C148,'Planificación 2026-1'!H:H,"CA"))&gt;0,"P07"," ")</f>
        <v xml:space="preserve"> </v>
      </c>
      <c r="S148" s="58" t="str">
        <f>IF(SUM(COUNTIFS('Planificación 2026-1'!F:F,"PRINCIPAL",'Planificación 2026-1'!X:X,C148,'Planificación 2026-1'!H:H,"DE"))&gt;0,"P08"," ")</f>
        <v xml:space="preserve"> </v>
      </c>
      <c r="T148" s="58" t="str">
        <f>IF(SUM(COUNTIFS('Planificación 2026-1'!F:F,"PRINCIPAL",'Planificación 2026-1'!X:X,C148,'Planificación 2026-1'!H:H,"OB"))&gt;0,"P09"," ")</f>
        <v xml:space="preserve"> </v>
      </c>
      <c r="U148" s="58" t="str">
        <f>IF(SUM(COUNTIFS('Planificación 2026-1'!F:F,"PRINCIPAL",'Planificación 2026-1'!X:X,C148,'Planificación 2026-1'!H:H,"MH"))&gt;0,"P31"," ")</f>
        <v xml:space="preserve"> </v>
      </c>
      <c r="V148" s="58" t="str">
        <f>IF(SUM(COUNTIFS('Planificación 2026-1'!F:F,"PRINCIPAL",'Planificación 2026-1'!X:X,C148,'Planificación 2026-1'!H:H,"IC"))&gt;0,"P32"," ")</f>
        <v xml:space="preserve"> </v>
      </c>
      <c r="W148" s="58" t="str">
        <f>IF(SUM(COUNTIFS('Planificación 2026-1'!F:F,"PRINCIPAL",'Planificación 2026-1'!X:X,C148,'Planificación 2026-1'!H:H,"AR"))&gt;0,"P34"," ")</f>
        <v xml:space="preserve"> </v>
      </c>
      <c r="X148" s="58" t="str">
        <f>IF(SUM(COUNTIFS('Planificación 2026-1'!F:F,"PRINCIPAL",'Planificación 2026-1'!X:X,C148,'Planificación 2026-1'!H:H,"T1"))&gt;0,"P35"," ")</f>
        <v xml:space="preserve"> </v>
      </c>
      <c r="Y148" s="58" t="str">
        <f>IF(SUM(COUNTIFS('Planificación 2026-1'!F:F,"PRINCIPAL",'Planificación 2026-1'!X:X,C148,'Planificación 2026-1'!H:H,"T3"))&gt;0,"P36"," ")</f>
        <v xml:space="preserve"> </v>
      </c>
      <c r="Z148" s="58" t="str">
        <f>IF(SUM(COUNTIFS('Planificación 2026-1'!F:F,"PRINCIPAL",'Planificación 2026-1'!X:X,C148,'Planificación 2026-1'!H:H,"T2"))&gt;0,"P37"," ")</f>
        <v xml:space="preserve"> </v>
      </c>
      <c r="AA148" s="58" t="str">
        <f>IF(SUM(COUNTIFS('Planificación 2026-1'!F:F,"PRINCIPAL",'Planificación 2026-1'!X:X,C148,'Planificación 2026-1'!H:H,"AE"))&gt;0,"P38"," ")</f>
        <v xml:space="preserve"> </v>
      </c>
      <c r="AB148" s="58" t="str">
        <f>IF(SUM(COUNTIFS('Planificación 2026-1'!F:F,"PRINCIPAL",'Planificación 2026-1'!X:X,C148,'Planificación 2026-1'!H:H,"T4"))&gt;0,"P55"," ")</f>
        <v xml:space="preserve"> </v>
      </c>
      <c r="AC148" s="58" t="str">
        <f>IF(SUM(COUNTIFS('Planificación 2026-1'!F:F,"FILIAL",'Planificación 2026-1'!X:X,C148,'Planificación 2026-1'!H:H,"AF"))&gt;0," P01"," ")</f>
        <v xml:space="preserve"> </v>
      </c>
      <c r="AD148" s="58" t="str">
        <f>IF(SUM(COUNTIFS('Planificación 2026-1'!F:F,"FILIAL",'Planificación 2026-1'!X:X,C148,'Planificación 2026-1'!H:H,"EN"))&gt;0,"P02"," ")</f>
        <v xml:space="preserve"> </v>
      </c>
      <c r="AE148" s="58" t="str">
        <f>IF(SUM(COUNTIFS('Planificación 2026-1'!F:F,"FILIAL",'Planificación 2026-1'!X:X,C148,'Planificación 2026-1'!H:H,"IS"))&gt;0,"P03"," ")</f>
        <v xml:space="preserve"> </v>
      </c>
      <c r="AF148" s="58" t="str">
        <f>IF(SUM(COUNTIFS('Planificación 2026-1'!F:F,"FILIAL",'Planificación 2026-1'!X:X,C148,'Planificación 2026-1'!H:H,"PS"))&gt;0,"P04"," ")</f>
        <v xml:space="preserve"> </v>
      </c>
      <c r="AG148" s="58"/>
      <c r="AH148" s="58" t="str">
        <f>IF(SUM(COUNTIFS('Planificación 2026-1'!F:F,"FILIAL",'Planificación 2026-1'!X:X,C148,'Planificación 2026-1'!H:H,"IN"))&gt;0,"P06"," ")</f>
        <v xml:space="preserve"> </v>
      </c>
      <c r="AI148" s="58" t="str">
        <f>IF(SUM(COUNTIFS('Planificación 2026-1'!F:F,"FILIAL",'Planificación 2026-1'!X:X,C148,'Planificación 2026-1'!H:H,"CA"))&gt;0,"P07"," ")</f>
        <v xml:space="preserve"> </v>
      </c>
      <c r="AJ148" s="58" t="str">
        <f>IF(SUM(COUNTIFS('Planificación 2026-1'!F:F,"FILIAL",'Planificación 2026-1'!X:X,C148,'Planificación 2026-1'!H:H,"DE"))&gt;0,"P08"," ")</f>
        <v xml:space="preserve"> </v>
      </c>
      <c r="AK148" s="58" t="str">
        <f>IF(SUM(COUNTIFS('Planificación 2026-1'!F:F,"FILIAL",'Planificación 2026-1'!X:X,C148,'Planificación 2026-1'!H:H,"OB"))&gt;0,"P09"," ")</f>
        <v xml:space="preserve"> </v>
      </c>
      <c r="AL148" s="58" t="str">
        <f>IF(SUM(COUNTIFS('Planificación 2026-1'!F:F,"FILIAL",'Planificación 2026-1'!X:X,C148,'Planificación 2026-1'!H:H,"MH"))&gt;0,"P31"," ")</f>
        <v xml:space="preserve"> </v>
      </c>
      <c r="AM148" s="58" t="str">
        <f>IF(SUM(COUNTIFS('Planificación 2026-1'!F:F,"FILIAL",'Planificación 2026-1'!X:X,C148,'Planificación 2026-1'!H:H,"IC"))&gt;0,"P32"," ")</f>
        <v xml:space="preserve"> </v>
      </c>
      <c r="AN148" s="58" t="str">
        <f>IF(SUM(COUNTIFS('Planificación 2026-1'!F:F,"FILIAL",'Planificación 2026-1'!X:X,C148,'Planificación 2026-1'!H:H,"AR"))&gt;0,"P34"," ")</f>
        <v xml:space="preserve"> </v>
      </c>
      <c r="AO148" s="58" t="str">
        <f>IF(SUM(COUNTIFS('Planificación 2026-1'!F:F,"FILIAL",'Planificación 2026-1'!X:X,C148,'Planificación 2026-1'!H:H,"T1"))&gt;0,"P35"," ")</f>
        <v xml:space="preserve"> </v>
      </c>
      <c r="AP148" s="58" t="str">
        <f>IF(SUM(COUNTIFS('Planificación 2026-1'!F:F,"FILIAL",'Planificación 2026-1'!X:X,C148,'Planificación 2026-1'!H:H,"T3"))&gt;0,"P36"," ")</f>
        <v xml:space="preserve"> </v>
      </c>
      <c r="AQ148" s="58" t="str">
        <f>IF(SUM(COUNTIFS('Planificación 2026-1'!F:F,"FILIAL",'Planificación 2026-1'!X:X,C148,'Planificación 2026-1'!H:H,"T2"))&gt;0,"P37"," ")</f>
        <v xml:space="preserve"> </v>
      </c>
      <c r="AR148" s="58" t="str">
        <f>IF(SUM(COUNTIFS('Planificación 2026-1'!F:F,"FILIAL",'Planificación 2026-1'!X:X,C148,'Planificación 2026-1'!H:H,"AE"))&gt;0,"P38"," ")</f>
        <v xml:space="preserve"> </v>
      </c>
      <c r="AS148" s="58" t="str">
        <f>IF(SUM(COUNTIFS('Planificación 2026-1'!F:F,"FILIAL",'Planificación 2026-1'!X:X,C148,'Planificación 2026-1'!H:H,"T4"))&gt;0,"P55"," ")</f>
        <v xml:space="preserve"> </v>
      </c>
      <c r="AT148" s="58" t="str">
        <f>IF(SUM(COUNTIFS('Planificación 2026-1'!F:F,"SUNAMPE",'Planificación 2026-1'!X:X,C148,'Planificación 2026-1'!H:H,"AF"))&gt;0," P01"," ")</f>
        <v xml:space="preserve"> </v>
      </c>
      <c r="AU148" s="58" t="str">
        <f>IF(SUM(COUNTIFS('Planificación 2026-1'!F:F,"SUNAMPE",'Planificación 2026-1'!X:X,C148,'Planificación 2026-1'!H:H,"EN"))&gt;0,"P02"," ")</f>
        <v xml:space="preserve"> </v>
      </c>
      <c r="AV148" s="58" t="str">
        <f>IF(SUM(COUNTIFS('Planificación 2026-1'!F:F,"SUNAMPE",'Planificación 2026-1'!X:X,C148,'Planificación 2026-1'!H:H,"IS"))&gt;0,"P03"," ")</f>
        <v xml:space="preserve"> </v>
      </c>
      <c r="AW148" s="58" t="str">
        <f>IF(SUM(COUNTIFS('Planificación 2026-1'!F:F,"SUNAMPE",'Planificación 2026-1'!X:X,C148,'Planificación 2026-1'!H:H,"PS"))&gt;0,"P04"," ")</f>
        <v xml:space="preserve"> </v>
      </c>
      <c r="AX148" s="58"/>
      <c r="AY148" s="58" t="str">
        <f>IF(SUM(COUNTIFS('Planificación 2026-1'!F:F,"SUNAMPE",'Planificación 2026-1'!X:X,C148,'Planificación 2026-1'!H:H,"IN"))&gt;0,"P06"," ")</f>
        <v xml:space="preserve"> </v>
      </c>
      <c r="AZ148" s="58" t="str">
        <f>IF(SUM(COUNTIFS('Planificación 2026-1'!F:F,"SUNAMPE",'Planificación 2026-1'!X:X,C148,'Planificación 2026-1'!H:H,"CA"))&gt;0,"P07"," ")</f>
        <v xml:space="preserve"> </v>
      </c>
      <c r="BA148" s="58" t="str">
        <f>IF(SUM(COUNTIFS('Planificación 2026-1'!F:F,"SUNAMPE",'Planificación 2026-1'!X:X,C148,'Planificación 2026-1'!H:H,"DE"))&gt;0,"P08"," ")</f>
        <v xml:space="preserve"> </v>
      </c>
      <c r="BB148" s="58" t="str">
        <f>IF(SUM(COUNTIFS('Planificación 2026-1'!F:F,"SUNAMPE",'Planificación 2026-1'!X:X,C148,'Planificación 2026-1'!H:H,"OB"))&gt;0,"P09"," ")</f>
        <v xml:space="preserve"> </v>
      </c>
      <c r="BC148" s="58" t="str">
        <f>IF(SUM(COUNTIFS('Planificación 2026-1'!F:F,"SUNAMPE",'Planificación 2026-1'!X:X,C148,'Planificación 2026-1'!H:H,"MH"))&gt;0,"P31"," ")</f>
        <v xml:space="preserve"> </v>
      </c>
      <c r="BD148" s="58" t="str">
        <f>IF(SUM(COUNTIFS('Planificación 2026-1'!F:F,"SUNAMPE",'Planificación 2026-1'!X:X,C148,'Planificación 2026-1'!H:H,"IC"))&gt;0,"P32"," ")</f>
        <v xml:space="preserve"> </v>
      </c>
      <c r="BE148" s="58" t="str">
        <f>IF(SUM(COUNTIFS('Planificación 2026-1'!F:F,"SUNAMPE",'Planificación 2026-1'!X:X,C148,'Planificación 2026-1'!H:H,"AR"))&gt;0,"P34"," ")</f>
        <v xml:space="preserve"> </v>
      </c>
      <c r="BF148" s="58" t="str">
        <f>IF(SUM(COUNTIFS('Planificación 2026-1'!F:F,"SUNAMPE",'Planificación 2026-1'!X:X,C148,'Planificación 2026-1'!H:H,"T1"))&gt;0,"P35"," ")</f>
        <v xml:space="preserve"> </v>
      </c>
      <c r="BG148" s="58" t="str">
        <f>IF(SUM(COUNTIFS('Planificación 2026-1'!F:F,"SUNAMPE",'Planificación 2026-1'!X:X,C148,'Planificación 2026-1'!H:H,"T3"))&gt;0,"P36"," ")</f>
        <v xml:space="preserve"> </v>
      </c>
      <c r="BH148" s="58" t="str">
        <f>IF(SUM(COUNTIFS('Planificación 2026-1'!F:F,"SUNAMPE",'Planificación 2026-1'!X:X,C148,'Planificación 2026-1'!H:H,"T2"))&gt;0,"P37"," ")</f>
        <v xml:space="preserve"> </v>
      </c>
      <c r="BI148" s="58" t="str">
        <f>IF(SUM(COUNTIFS('Planificación 2026-1'!F:F,"SUNAMPE",'Planificación 2026-1'!X:X,C148,'Planificación 2026-1'!H:H,"AE"))&gt;0,"P38"," ")</f>
        <v xml:space="preserve"> </v>
      </c>
      <c r="BJ148" s="58" t="str">
        <f>IF(SUM(COUNTIFS('Planificación 2026-1'!F:F,"SUNAMPE",'Planificación 2026-1'!X:X,C148,'Planificación 2026-1'!H:H,"T4"))&gt;0,"P55"," ")</f>
        <v xml:space="preserve"> </v>
      </c>
      <c r="BK148" s="58" t="str">
        <f>IF(SUM(COUNTIFS('Planificación 2026-1'!F:F,"HUAURA",'Planificación 2026-1'!X:X,C148,'Planificación 2026-1'!H:H,"AF"))&gt;0," P01"," ")</f>
        <v xml:space="preserve"> </v>
      </c>
      <c r="BL148" s="58" t="str">
        <f>IF(SUM(COUNTIFS('Planificación 2026-1'!F:F,"HUAURA",'Planificación 2026-1'!X:X,C148,'Planificación 2026-1'!H:H,"EN"))&gt;0,"P02"," ")</f>
        <v>P02</v>
      </c>
      <c r="BM148" s="58" t="str">
        <f>IF(SUM(COUNTIFS('Planificación 2026-1'!F:F,"HUAURA",'Planificación 2026-1'!X:X,C148,'Planificación 2026-1'!H:H,"IS"))&gt;0,"P03"," ")</f>
        <v xml:space="preserve"> </v>
      </c>
      <c r="BN148" s="58" t="str">
        <f>IF(SUM(COUNTIFS('Planificación 2026-1'!F:F,"HUAURA",'Planificación 2026-1'!X:X,C148,'Planificación 2026-1'!H:H,"PS"))&gt;0,"P04"," ")</f>
        <v xml:space="preserve"> </v>
      </c>
      <c r="BO148" s="58"/>
      <c r="BP148" s="58" t="str">
        <f>IF(SUM(COUNTIFS('Planificación 2026-1'!F:F,"HUAURA",'Planificación 2026-1'!X:X,C148,'Planificación 2026-1'!H:H,"IN"))&gt;0,"P06"," ")</f>
        <v xml:space="preserve"> </v>
      </c>
      <c r="BQ148" s="58" t="str">
        <f>IF(SUM(COUNTIFS('Planificación 2026-1'!F:F,"HUAURA",'Planificación 2026-1'!X:X,C148,'Planificación 2026-1'!H:H,"CA"))&gt;0,"P07"," ")</f>
        <v xml:space="preserve"> </v>
      </c>
      <c r="BR148" s="58" t="str">
        <f>IF(SUM(COUNTIFS('Planificación 2026-1'!F:F,"HUAURA",'Planificación 2026-1'!X:X,C148,'Planificación 2026-1'!H:H,"DE"))&gt;0,"P08"," ")</f>
        <v xml:space="preserve"> </v>
      </c>
      <c r="BS148" s="58" t="str">
        <f>IF(SUM(COUNTIFS('Planificación 2026-1'!F:F,"HUAURA",'Planificación 2026-1'!X:X,C148,'Planificación 2026-1'!H:H,"OB"))&gt;0,"P09"," ")</f>
        <v xml:space="preserve"> </v>
      </c>
      <c r="BT148" s="58" t="str">
        <f>IF(SUM(COUNTIFS('Planificación 2026-1'!F:F,"HUAURA",'Planificación 2026-1'!X:X,C148,'Planificación 2026-1'!H:H,"MH"))&gt;0,"P31"," ")</f>
        <v xml:space="preserve"> </v>
      </c>
      <c r="BU148" s="58" t="str">
        <f>IF(SUM(COUNTIFS('Planificación 2026-1'!F:F,"HUAURA",'Planificación 2026-1'!X:X,C148,'Planificación 2026-1'!H:H,"IC"))&gt;0,"P32"," ")</f>
        <v xml:space="preserve"> </v>
      </c>
      <c r="BV148" s="58" t="str">
        <f>IF(SUM(COUNTIFS('Planificación 2026-1'!F:F,"HUAURA",'Planificación 2026-1'!X:X,C148,'Planificación 2026-1'!H:H,"AR"))&gt;0,"P34"," ")</f>
        <v xml:space="preserve"> </v>
      </c>
      <c r="BW148" s="58" t="str">
        <f>IF(SUM(COUNTIFS('Planificación 2026-1'!F:F,"HUAURA",'Planificación 2026-1'!X:X,C148,'Planificación 2026-1'!H:H,"T1"))&gt;0,"P35"," ")</f>
        <v xml:space="preserve"> </v>
      </c>
      <c r="BX148" s="58" t="str">
        <f>IF(SUM(COUNTIFS('Planificación 2026-1'!F:F,"HUAURA",'Planificación 2026-1'!X:X,C148,'Planificación 2026-1'!H:H,"T3"))&gt;0,"P36"," ")</f>
        <v xml:space="preserve"> </v>
      </c>
      <c r="BY148" s="58" t="str">
        <f>IF(SUM(COUNTIFS('Planificación 2026-1'!F:F,"HUAURA",'Planificación 2026-1'!X:X,C148,'Planificación 2026-1'!H:H,"T2"))&gt;0,"P37"," ")</f>
        <v xml:space="preserve"> </v>
      </c>
      <c r="BZ148" s="58" t="str">
        <f>IF(SUM(COUNTIFS('Planificación 2026-1'!F:F,"HUAURA",'Planificación 2026-1'!X:X,C148,'Planificación 2026-1'!H:H,"AE"))&gt;0,"P38"," ")</f>
        <v xml:space="preserve"> </v>
      </c>
      <c r="CA148" s="58" t="str">
        <f>IF(SUM(COUNTIFS('Planificación 2026-1'!F:F,"HUAURA",'Planificación 2026-1'!X:X,C148,'Planificación 2026-1'!H:H,"T4"))&gt;0,"P55"," ")</f>
        <v xml:space="preserve"> </v>
      </c>
      <c r="CB148" s="59">
        <f>SUMIFS('Planificación 2026-1'!S:S,'Planificación 2026-1'!X:X,C148,'Planificación 2026-1'!H:H,"AF",'Planificación 2026-1'!I:I,"&gt;2")</f>
        <v>0</v>
      </c>
      <c r="CC148" s="59">
        <f>SUMIFS('Planificación 2026-1'!S:S,'Planificación 2026-1'!X:X,C148,'Planificación 2026-1'!H:H,"EN",'Planificación 2026-1'!I:I,"&gt;2")</f>
        <v>16</v>
      </c>
      <c r="CD148" s="59">
        <f>SUMIFS('Planificación 2026-1'!S:S,'Planificación 2026-1'!X:X,C148,'Planificación 2026-1'!H:H,"IS",'Planificación 2026-1'!I:I,"&gt;2")</f>
        <v>0</v>
      </c>
      <c r="CE148" s="59">
        <f>SUMIFS('Planificación 2026-1'!S:S,'Planificación 2026-1'!X:X,C148,'Planificación 2026-1'!H:H,"PS",'Planificación 2026-1'!I:I,"&gt;2")</f>
        <v>0</v>
      </c>
      <c r="CF148" s="59">
        <f>SUMIFS('Planificación 2026-1'!S:S,'Planificación 2026-1'!X:X,C148,'Planificación 2026-1'!H:H,"IN",'Planificación 2026-1'!I:I,"&gt;2")</f>
        <v>0</v>
      </c>
      <c r="CG148" s="59">
        <f>SUMIFS('Planificación 2026-1'!S:S,'Planificación 2026-1'!X:X,C148,'Planificación 2026-1'!H:H,"CA",'Planificación 2026-1'!I:I,"&gt;2")</f>
        <v>0</v>
      </c>
      <c r="CH148" s="59">
        <f>SUMIFS('Planificación 2026-1'!S:S,'Planificación 2026-1'!X:X,C148,'Planificación 2026-1'!H:H,"DE",'Planificación 2026-1'!I:I,"&gt;2")</f>
        <v>0</v>
      </c>
      <c r="CI148" s="59">
        <f>SUMIFS('Planificación 2026-1'!S:S,'Planificación 2026-1'!X:X,C148,'Planificación 2026-1'!H:H,"OB",'Planificación 2026-1'!I:I,"&gt;2")</f>
        <v>0</v>
      </c>
      <c r="CJ148" s="59">
        <f>SUMIFS('Planificación 2026-1'!S:S,'Planificación 2026-1'!X:X,C148,'Planificación 2026-1'!H:H,"MH",'Planificación 2026-1'!I:I,"&gt;2")</f>
        <v>0</v>
      </c>
      <c r="CK148" s="59">
        <f>SUMIFS('Planificación 2026-1'!S:S,'Planificación 2026-1'!X:X,C148,'Planificación 2026-1'!H:H,"IC",'Planificación 2026-1'!I:I,"&gt;2")</f>
        <v>0</v>
      </c>
      <c r="CL148" s="59">
        <f>SUMIFS('Planificación 2026-1'!S:S,'Planificación 2026-1'!X:X,C148,'Planificación 2026-1'!H:H,"AR",'Planificación 2026-1'!I:I,"&gt;2")</f>
        <v>0</v>
      </c>
      <c r="CM148" s="59">
        <f>SUMIFS('Planificación 2026-1'!S:S,'Planificación 2026-1'!X:X,C148,'Planificación 2026-1'!H:H,"AE",'Planificación 2026-1'!I:I,"&gt;2")</f>
        <v>0</v>
      </c>
      <c r="CN148" s="59">
        <f>SUMIFS('Planificación 2026-1'!S:S,'Planificación 2026-1'!X:X,C148,'Planificación 2026-1'!H:H,"T1",'Planificación 2026-1'!I:I,"&gt;2")</f>
        <v>0</v>
      </c>
      <c r="CO148" s="59">
        <f>SUMIFS('Planificación 2026-1'!S:S,'Planificación 2026-1'!X:X,C148,'Planificación 2026-1'!H:H,"T3",'Planificación 2026-1'!I:I,"&gt;2")</f>
        <v>0</v>
      </c>
      <c r="CP148" s="59">
        <f>SUMIFS('Planificación 2026-1'!S:S,'Planificación 2026-1'!X:X,C148,'Planificación 2026-1'!H:H,"T2",'Planificación 2026-1'!I:I,"&gt;2")</f>
        <v>0</v>
      </c>
      <c r="CQ148" s="59">
        <f>SUMIFS('Planificación 2026-1'!S:S,'Planificación 2026-1'!X:X,C148,'Planificación 2026-1'!H:H,"T4",'Planificación 2026-1'!I:I,"&gt;2")</f>
        <v>0</v>
      </c>
      <c r="CR148" s="59">
        <f>SUMIFS('Planificación 2026-1'!S:S,'Planificación 2026-1'!X:X,C148,'Planificación 2026-1'!H:H,"AF",'Planificación 2026-1'!I:I,"&lt;3")</f>
        <v>0</v>
      </c>
      <c r="CS148" s="59">
        <f>SUMIFS('Planificación 2026-1'!S:S,'Planificación 2026-1'!X:X,C148,'Planificación 2026-1'!H:H,"EN",'Planificación 2026-1'!I:I,"&lt;3")</f>
        <v>0</v>
      </c>
      <c r="CT148" s="59">
        <f>SUMIFS('Planificación 2026-1'!S:S,'Planificación 2026-1'!X:X,C148,'Planificación 2026-1'!H:H,"IS",'Planificación 2026-1'!I:I,"&lt;3")</f>
        <v>0</v>
      </c>
      <c r="CU148" s="59">
        <f>SUMIFS('Planificación 2026-1'!S:S,'Planificación 2026-1'!X:X,C148,'Planificación 2026-1'!H:H,"PS",'Planificación 2026-1'!I:I,"&lt;3")</f>
        <v>0</v>
      </c>
      <c r="CV148" s="59">
        <f>SUMIFS('Planificación 2026-1'!S:S,'Planificación 2026-1'!X:X,C148,'Planificación 2026-1'!H:H,"IN",'Planificación 2026-1'!I:I,"&lt;3")</f>
        <v>0</v>
      </c>
      <c r="CW148" s="59">
        <f>SUMIFS('Planificación 2026-1'!S:S,'Planificación 2026-1'!X:X,C148,'Planificación 2026-1'!H:H,"CA",'Planificación 2026-1'!I:I,"&lt;3")</f>
        <v>0</v>
      </c>
      <c r="CX148" s="59">
        <f>SUMIFS('Planificación 2026-1'!S:S,'Planificación 2026-1'!X:X,C148,'Planificación 2026-1'!H:H,"DE",'Planificación 2026-1'!I:I,"&lt;3")</f>
        <v>0</v>
      </c>
      <c r="CY148" s="59">
        <f>SUMIFS('Planificación 2026-1'!S:S,'Planificación 2026-1'!X:X,C148,'Planificación 2026-1'!H:H,"OB",'Planificación 2026-1'!I:I,"&lt;3")</f>
        <v>0</v>
      </c>
      <c r="CZ148" s="59">
        <f>SUMIFS('Planificación 2026-1'!S:S,'Planificación 2026-1'!X:X,C148,'Planificación 2026-1'!H:H,"MH",'Planificación 2026-1'!I:I,"&lt;3")</f>
        <v>0</v>
      </c>
      <c r="DA148" s="59">
        <f>SUMIFS('Planificación 2026-1'!S:S,'Planificación 2026-1'!X:X,C148,'Planificación 2026-1'!H:H,"IC",'Planificación 2026-1'!I:I,"&lt;3")</f>
        <v>0</v>
      </c>
      <c r="DB148" s="59">
        <f>SUMIFS('Planificación 2026-1'!S:S,'Planificación 2026-1'!X:X,C148,'Planificación 2026-1'!H:H,"AR",'Planificación 2026-1'!I:I,"&lt;3")</f>
        <v>0</v>
      </c>
      <c r="DC148" s="59">
        <f>SUMIFS('Planificación 2026-1'!S:S,'Planificación 2026-1'!X:X,C148,'Planificación 2026-1'!H:H,"AE",'Planificación 2026-1'!I:I,"&lt;3")</f>
        <v>0</v>
      </c>
      <c r="DD148" s="59">
        <f>SUMIFS('Planificación 2026-1'!S:S,'Planificación 2026-1'!X:X,C148,'Planificación 2026-1'!H:H,"T1",'Planificación 2026-1'!I:I,"&lt;3")</f>
        <v>0</v>
      </c>
      <c r="DE148" s="59">
        <f>SUMIFS('Planificación 2026-1'!S:S,'Planificación 2026-1'!X:X,C148,'Planificación 2026-1'!H:H,"T3",'Planificación 2026-1'!I:I,"&lt;3")</f>
        <v>0</v>
      </c>
      <c r="DF148" s="59">
        <f>SUMIFS('Planificación 2026-1'!S:S,'Planificación 2026-1'!X:X,C148,'Planificación 2026-1'!H:H,"T2",'Planificación 2026-1'!I:I,"&lt;3")</f>
        <v>0</v>
      </c>
      <c r="DG148" s="59">
        <f>SUMIFS('Planificación 2026-1'!S:S,'Planificación 2026-1'!X:X,C148,'Planificación 2026-1'!H:H,"T4",'Planificación 2026-1'!I:I,"&lt;3")</f>
        <v>0</v>
      </c>
      <c r="DH148" s="58" t="str">
        <f t="shared" si="41"/>
        <v/>
      </c>
      <c r="DI148" s="27">
        <f>IF(C148="","",SUMIFS('Planificación 2026-1'!S:S,'Planificación 2026-1'!X:X,C148,'Planificación 2026-1'!F:F,"PRINCIPAL",'Planificación 2026-1'!Y:Y,"VIRTUAL"))</f>
        <v>0</v>
      </c>
      <c r="DJ148" s="27">
        <f>IF(C148="","",SUMIFS('Planificación 2026-1'!S:S,'Planificación 2026-1'!X:X,C148,'Planificación 2026-1'!F:F,"PRINCIPAL",'Planificación 2026-1'!Y:Y,"PRESENCIAL"))</f>
        <v>0</v>
      </c>
      <c r="DK148" s="27">
        <f>IF(C148="","",SUMIFS('Planificación 2026-1'!S:S,'Planificación 2026-1'!X:X,C148,'Planificación 2026-1'!F:F,"PRINCIPAL",'Planificación 2026-1'!Y:Y,"HIBRIDO PRESENCIAL"))</f>
        <v>0</v>
      </c>
      <c r="DL148" s="58" t="str">
        <f t="shared" si="42"/>
        <v/>
      </c>
      <c r="DM148" s="58">
        <f>IF(C148="","",SUMIFS('Planificación 2026-1'!S:S,'Planificación 2026-1'!X:X,C148,'Planificación 2026-1'!F:F,"FILIAL",'Planificación 2026-1'!Y:Y,"VIRTUAL"))</f>
        <v>0</v>
      </c>
      <c r="DN148" s="60">
        <f>IF(C148="","",SUMIFS('Planificación 2026-1'!S:S,'Planificación 2026-1'!X:X,C148,'Planificación 2026-1'!F:F,"FILIAL",'Planificación 2026-1'!Y:Y,"PRESENCIAL"))</f>
        <v>0</v>
      </c>
      <c r="DO148" s="29">
        <f>IF(C148="","",SUMIFS('Planificación 2026-1'!S:S,'Planificación 2026-1'!X:X,C148,'Planificación 2026-1'!F:F,"FILIAL",'Planificación 2026-1'!Y:Y,"HIBRIDO PRESENCIAL"))</f>
        <v>0</v>
      </c>
      <c r="DP148" s="61" t="str">
        <f t="shared" si="43"/>
        <v/>
      </c>
      <c r="DQ148" s="58">
        <f>IF(C148="","",SUMIFS('Planificación 2026-1'!S:S,'Planificación 2026-1'!X:X,C148,'Planificación 2026-1'!F:F,"SUNAMPE",'Planificación 2026-1'!Y:Y,"VIRTUAL"))</f>
        <v>0</v>
      </c>
      <c r="DR148" s="29">
        <f>IF(C148="","",SUMIFS('Planificación 2026-1'!S:S,'Planificación 2026-1'!X:X,C148,'Planificación 2026-1'!F:F,"SUNAMPE",'Planificación 2026-1'!Y:Y,"PRESENCIAL"))</f>
        <v>0</v>
      </c>
      <c r="DS148" s="61" t="str">
        <f t="shared" si="44"/>
        <v>P02</v>
      </c>
      <c r="DT148" s="58">
        <f>IF(C148="","",SUMIFS('Planificación 2026-1'!S:S,'Planificación 2026-1'!X:X,C148,'Planificación 2026-1'!F:F,"HUAURA",'Planificación 2026-1'!Y:Y,"VIRTUAL"))</f>
        <v>0</v>
      </c>
      <c r="DU148" s="29">
        <f>IF(C148="","",SUMIFS('Planificación 2026-1'!S:S,'Planificación 2026-1'!X:X,C148,'Planificación 2026-1'!F:F,"HUAURA",'Planificación 2026-1'!Y:Y,"PRESENCIAL"))</f>
        <v>16</v>
      </c>
      <c r="DV148" s="32">
        <f>SUMIFS('Planificación 2026-1'!S:S,'Planificación 2026-1'!X:X,C148,'Planificación 2026-1'!F:F,"PRINCIPAL",'Planificación 2026-1'!Y:Y,"VIRTUAL",'Planificación 2026-1'!I:I,"&gt;2")</f>
        <v>0</v>
      </c>
      <c r="DW148" s="32">
        <f>SUMIFS('Planificación 2026-1'!S:S,'Planificación 2026-1'!X:X,C148,'Planificación 2026-1'!F:F,"PRINCIPAL",'Planificación 2026-1'!Y:Y,"&lt;&gt;VIRTUAL",'Planificación 2026-1'!I:I,"&gt;2")</f>
        <v>0</v>
      </c>
      <c r="DX148" s="32">
        <f>SUMIFS('Planificación 2026-1'!S:S,'Planificación 2026-1'!X:X,C148,'Planificación 2026-1'!F:F,"SUNAMPE",'Planificación 2026-1'!Y:Y,"VIRTUAL",'Planificación 2026-1'!I:I,"&gt;2")</f>
        <v>0</v>
      </c>
      <c r="DY148" s="32">
        <f>SUMIFS('Planificación 2026-1'!S:S,'Planificación 2026-1'!X:X,C148,'Planificación 2026-1'!F:F,"SUNAMPE",'Planificación 2026-1'!Y:Y,"&lt;&gt;VIRTUAL",'Planificación 2026-1'!I:I,"&gt;2")</f>
        <v>0</v>
      </c>
      <c r="DZ148" s="32">
        <f>SUMIFS('Planificación 2026-1'!S:S,'Planificación 2026-1'!X:X,C148,'Planificación 2026-1'!F:F,"FILIAL",'Planificación 2026-1'!Y:Y,"VIRTUAL",'Planificación 2026-1'!I:I,"&gt;2")</f>
        <v>0</v>
      </c>
      <c r="EA148" s="32">
        <f>SUMIFS('Planificación 2026-1'!S:S,'Planificación 2026-1'!X:X,C148,'Planificación 2026-1'!F:F,"FILIAL",'Planificación 2026-1'!Y:Y,"&lt;&gt;VIRTUAL",'Planificación 2026-1'!I:I,"&gt;2")</f>
        <v>0</v>
      </c>
      <c r="EB148" s="32">
        <f>SUMIFS('Planificación 2026-1'!S:S,'Planificación 2026-1'!X:X,C148,'Planificación 2026-1'!F:F,"PORUMA",'Planificación 2026-1'!Y:Y,"VIRTUAL",'Planificación 2026-1'!I:I,"&gt;2")</f>
        <v>0</v>
      </c>
      <c r="EC148" s="32">
        <f>SUMIFS('Planificación 2026-1'!S:S,'Planificación 2026-1'!X:X,C148,'Planificación 2026-1'!F:F,"PORUMA",'Planificación 2026-1'!Y:Y,"&lt;&gt;VIRTUAL",'Planificación 2026-1'!I:I,"&gt;2")</f>
        <v>0</v>
      </c>
      <c r="ED148" s="32">
        <f>SUMIFS('Planificación 2026-1'!S:S,'Planificación 2026-1'!X:X,C148,'Planificación 2026-1'!F:F,"HUAURA",'Planificación 2026-1'!Y:Y,"VIRTUAL",'Planificación 2026-1'!I:I,"&gt;2")</f>
        <v>0</v>
      </c>
      <c r="EE148" s="32">
        <f>SUMIFS('Planificación 2026-1'!S:S,'Planificación 2026-1'!X:X,C148,'Planificación 2026-1'!F:F,"HUAURA",'Planificación 2026-1'!Y:Y,"&lt;&gt;VIRTUAL",'Planificación 2026-1'!I:I,"&gt;2")</f>
        <v>16</v>
      </c>
      <c r="EF148" s="32">
        <f>SUMIFS('Planificación 2026-1'!S:S,'Planificación 2026-1'!X:X,C148,'Planificación 2026-1'!F:F,"PRINCIPAL",'Planificación 2026-1'!Y:Y,"VIRTUAL",'Planificación 2026-1'!I:I,"&lt;3")</f>
        <v>0</v>
      </c>
      <c r="EG148" s="32">
        <f>SUMIFS('Planificación 2026-1'!S:S,'Planificación 2026-1'!X:X,C148,'Planificación 2026-1'!F:F,"PRINCIPAL",'Planificación 2026-1'!Y:Y,"&lt;&gt;VIRTUAL",'Planificación 2026-1'!I:I,"&lt;3")</f>
        <v>0</v>
      </c>
      <c r="EH148" s="32">
        <f>SUMIFS('Planificación 2026-1'!S:S,'Planificación 2026-1'!X:X,C148,'Planificación 2026-1'!F:F,"SUNAMPE",'Planificación 2026-1'!Y:Y,"VIRTUAL",'Planificación 2026-1'!I:I,"&lt;3")</f>
        <v>0</v>
      </c>
      <c r="EI148" s="32">
        <f>SUMIFS('Planificación 2026-1'!S:S,'Planificación 2026-1'!X:X,C148,'Planificación 2026-1'!F:F,"SUNAMPE",'Planificación 2026-1'!Y:Y,"&lt;&gt;VIRTUAL",'Planificación 2026-1'!I:I,"&lt;3")</f>
        <v>0</v>
      </c>
      <c r="EJ148" s="32">
        <f>SUMIFS('Planificación 2026-1'!S:S,'Planificación 2026-1'!X:X,C148,'Planificación 2026-1'!F:F,"FILIAL",'Planificación 2026-1'!Y:Y,"VIRTUAL",'Planificación 2026-1'!I:I,"&lt;3")</f>
        <v>0</v>
      </c>
      <c r="EK148" s="32">
        <f>SUMIFS('Planificación 2026-1'!S:S,'Planificación 2026-1'!X:X,C148,'Planificación 2026-1'!F:F,"FILIAL",'Planificación 2026-1'!Y:Y,"&lt;&gt;VIRTUAL",'Planificación 2026-1'!I:I,"&lt;3")</f>
        <v>0</v>
      </c>
      <c r="EL148" s="32">
        <f>SUMIFS('Planificación 2026-1'!S:S,'Planificación 2026-1'!X:X,C148,'Planificación 2026-1'!F:F,"PORUMA",'Planificación 2026-1'!Y:Y,"VIRTUAL",'Planificación 2026-1'!I:I,"&lt;3")</f>
        <v>0</v>
      </c>
      <c r="EM148" s="32">
        <f>SUMIFS('Planificación 2026-1'!S:S,'Planificación 2026-1'!X:X,C148,'Planificación 2026-1'!F:F,"PORUMA",'Planificación 2026-1'!Y:Y,"&lt;&gt;VIRTUAL",'Planificación 2026-1'!I:I,"&lt;3")</f>
        <v>0</v>
      </c>
      <c r="EN148" s="32">
        <f>SUMIFS('Planificación 2026-1'!S:S,'Planificación 2026-1'!X:X,C148,'Planificación 2026-1'!F:F,"HUAURA",'Planificación 2026-1'!Y:Y,"VIRTUAL",'Planificación 2026-1'!I:I,"&lt;3")</f>
        <v>0</v>
      </c>
      <c r="EO148" s="32">
        <f>SUMIFS('Planificación 2026-1'!S:S,'Planificación 2026-1'!X:X,C148,'Planificación 2026-1'!F:F,"HUAURA",'Planificación 2026-1'!Y:Y,"&lt;&gt;VIRTUAL",'Planificación 2026-1'!I:I,"&lt;3")</f>
        <v>0</v>
      </c>
      <c r="EP148" s="32">
        <f t="shared" si="46"/>
        <v>0</v>
      </c>
      <c r="EQ148" s="32">
        <f t="shared" si="36"/>
        <v>16</v>
      </c>
      <c r="ER148" s="32">
        <f t="shared" si="37"/>
        <v>0</v>
      </c>
      <c r="ES148" s="32">
        <f t="shared" si="38"/>
        <v>0</v>
      </c>
      <c r="ET148" s="32">
        <f t="shared" si="39"/>
        <v>0</v>
      </c>
      <c r="EU148" s="32">
        <f t="shared" si="40"/>
        <v>16</v>
      </c>
      <c r="EV148" s="32" t="b">
        <f>EXACT(EU148,E148)</f>
        <v>1</v>
      </c>
      <c r="EW148" s="32"/>
      <c r="EX148" s="32">
        <f t="shared" si="33"/>
        <v>0</v>
      </c>
      <c r="EY148" s="32">
        <f t="shared" si="34"/>
        <v>16</v>
      </c>
      <c r="EZ148" s="32" t="b">
        <f>EXACT(SUM(EX148:EY148),E148)</f>
        <v>1</v>
      </c>
      <c r="FA148" s="32" t="str">
        <f t="shared" si="35"/>
        <v>HUAURA</v>
      </c>
      <c r="FB148" s="32" t="str">
        <f t="shared" si="45"/>
        <v>PRESENCIAL</v>
      </c>
    </row>
    <row r="149" spans="1:158">
      <c r="A149" s="33"/>
      <c r="B149" s="65">
        <v>146</v>
      </c>
      <c r="C149" s="32" t="s">
        <v>353</v>
      </c>
      <c r="D149" s="429">
        <v>42781566</v>
      </c>
      <c r="E149" s="62">
        <f>SUMIF('Planificación 2026-1'!X:X,C149,'Planificación 2026-1'!S:S)</f>
        <v>32</v>
      </c>
      <c r="F149" s="63" t="s">
        <v>199</v>
      </c>
      <c r="G149" s="454" t="s">
        <v>200</v>
      </c>
      <c r="H149" s="64" t="s">
        <v>181</v>
      </c>
      <c r="I149" s="64" t="s">
        <v>150</v>
      </c>
      <c r="J149" s="32" t="s">
        <v>181</v>
      </c>
      <c r="K149" s="32" t="s">
        <v>150</v>
      </c>
      <c r="L149" s="57" t="str">
        <f>IF(SUM(COUNTIFS('Planificación 2026-1'!F:F,"PRINCIPAL",'Planificación 2026-1'!X:X,C149,'Planificación 2026-1'!H:H,"AF"))&gt;0,"P01"," ")</f>
        <v xml:space="preserve"> </v>
      </c>
      <c r="M149" s="58" t="str">
        <f>IF(SUM(COUNTIFS('Planificación 2026-1'!F:F,"PRINCIPAL",'Planificación 2026-1'!X:X,C149,'Planificación 2026-1'!H:H,"EN"))&gt;0,"P02"," ")</f>
        <v>P02</v>
      </c>
      <c r="N149" s="58" t="str">
        <f>IF(SUM(COUNTIFS('Planificación 2026-1'!F:F,"PRINCIPAL",'Planificación 2026-1'!X:X,C149,'Planificación 2026-1'!H:H,"IS"))&gt;0,"P03"," ")</f>
        <v xml:space="preserve"> </v>
      </c>
      <c r="O149" s="58" t="str">
        <f>IF(SUM(COUNTIFS('Planificación 2026-1'!F:F,"PRINCIPAL",'Planificación 2026-1'!X:X,C149,'Planificación 2026-1'!H:H,"PS"))&gt;0,"P04"," ")</f>
        <v xml:space="preserve"> </v>
      </c>
      <c r="P149" s="58"/>
      <c r="Q149" s="58" t="str">
        <f>IF(SUM(COUNTIFS('Planificación 2026-1'!F:F,"PRINCIPAL",'Planificación 2026-1'!X:X,C149,'Planificación 2026-1'!H:H,"IN"))&gt;0,"P06"," ")</f>
        <v xml:space="preserve"> </v>
      </c>
      <c r="R149" s="58" t="str">
        <f>IF(SUM(COUNTIFS('Planificación 2026-1'!F:F,"PRINCIPAL",'Planificación 2026-1'!X:X,C149,'Planificación 2026-1'!H:H,"CA"))&gt;0,"P07"," ")</f>
        <v xml:space="preserve"> </v>
      </c>
      <c r="S149" s="58" t="str">
        <f>IF(SUM(COUNTIFS('Planificación 2026-1'!F:F,"PRINCIPAL",'Planificación 2026-1'!X:X,C149,'Planificación 2026-1'!H:H,"DE"))&gt;0,"P08"," ")</f>
        <v xml:space="preserve"> </v>
      </c>
      <c r="T149" s="58" t="str">
        <f>IF(SUM(COUNTIFS('Planificación 2026-1'!F:F,"PRINCIPAL",'Planificación 2026-1'!X:X,C149,'Planificación 2026-1'!H:H,"OB"))&gt;0,"P09"," ")</f>
        <v xml:space="preserve"> </v>
      </c>
      <c r="U149" s="58" t="str">
        <f>IF(SUM(COUNTIFS('Planificación 2026-1'!F:F,"PRINCIPAL",'Planificación 2026-1'!X:X,C149,'Planificación 2026-1'!H:H,"MH"))&gt;0,"P31"," ")</f>
        <v xml:space="preserve"> </v>
      </c>
      <c r="V149" s="58" t="str">
        <f>IF(SUM(COUNTIFS('Planificación 2026-1'!F:F,"PRINCIPAL",'Planificación 2026-1'!X:X,C149,'Planificación 2026-1'!H:H,"IC"))&gt;0,"P32"," ")</f>
        <v xml:space="preserve"> </v>
      </c>
      <c r="W149" s="58" t="str">
        <f>IF(SUM(COUNTIFS('Planificación 2026-1'!F:F,"PRINCIPAL",'Planificación 2026-1'!X:X,C149,'Planificación 2026-1'!H:H,"AR"))&gt;0,"P34"," ")</f>
        <v xml:space="preserve"> </v>
      </c>
      <c r="X149" s="58" t="str">
        <f>IF(SUM(COUNTIFS('Planificación 2026-1'!F:F,"PRINCIPAL",'Planificación 2026-1'!X:X,C149,'Planificación 2026-1'!H:H,"T1"))&gt;0,"P35"," ")</f>
        <v xml:space="preserve"> </v>
      </c>
      <c r="Y149" s="58" t="str">
        <f>IF(SUM(COUNTIFS('Planificación 2026-1'!F:F,"PRINCIPAL",'Planificación 2026-1'!X:X,C149,'Planificación 2026-1'!H:H,"T3"))&gt;0,"P36"," ")</f>
        <v xml:space="preserve"> </v>
      </c>
      <c r="Z149" s="58" t="str">
        <f>IF(SUM(COUNTIFS('Planificación 2026-1'!F:F,"PRINCIPAL",'Planificación 2026-1'!X:X,C149,'Planificación 2026-1'!H:H,"T2"))&gt;0,"P37"," ")</f>
        <v xml:space="preserve"> </v>
      </c>
      <c r="AA149" s="58" t="str">
        <f>IF(SUM(COUNTIFS('Planificación 2026-1'!F:F,"PRINCIPAL",'Planificación 2026-1'!X:X,C149,'Planificación 2026-1'!H:H,"AE"))&gt;0,"P38"," ")</f>
        <v xml:space="preserve"> </v>
      </c>
      <c r="AB149" s="58" t="str">
        <f>IF(SUM(COUNTIFS('Planificación 2026-1'!F:F,"PRINCIPAL",'Planificación 2026-1'!X:X,C149,'Planificación 2026-1'!H:H,"T4"))&gt;0,"P55"," ")</f>
        <v xml:space="preserve"> </v>
      </c>
      <c r="AC149" s="58" t="str">
        <f>IF(SUM(COUNTIFS('Planificación 2026-1'!F:F,"FILIAL",'Planificación 2026-1'!X:X,C149,'Planificación 2026-1'!H:H,"AF"))&gt;0," P01"," ")</f>
        <v xml:space="preserve"> </v>
      </c>
      <c r="AD149" s="58" t="str">
        <f>IF(SUM(COUNTIFS('Planificación 2026-1'!F:F,"FILIAL",'Planificación 2026-1'!X:X,C149,'Planificación 2026-1'!H:H,"EN"))&gt;0,"P02"," ")</f>
        <v>P02</v>
      </c>
      <c r="AE149" s="58" t="str">
        <f>IF(SUM(COUNTIFS('Planificación 2026-1'!F:F,"FILIAL",'Planificación 2026-1'!X:X,C149,'Planificación 2026-1'!H:H,"IS"))&gt;0,"P03"," ")</f>
        <v xml:space="preserve"> </v>
      </c>
      <c r="AF149" s="58" t="str">
        <f>IF(SUM(COUNTIFS('Planificación 2026-1'!F:F,"FILIAL",'Planificación 2026-1'!X:X,C149,'Planificación 2026-1'!H:H,"PS"))&gt;0,"P04"," ")</f>
        <v xml:space="preserve"> </v>
      </c>
      <c r="AG149" s="58"/>
      <c r="AH149" s="58" t="str">
        <f>IF(SUM(COUNTIFS('Planificación 2026-1'!F:F,"FILIAL",'Planificación 2026-1'!X:X,C149,'Planificación 2026-1'!H:H,"IN"))&gt;0,"P06"," ")</f>
        <v xml:space="preserve"> </v>
      </c>
      <c r="AI149" s="58" t="str">
        <f>IF(SUM(COUNTIFS('Planificación 2026-1'!F:F,"FILIAL",'Planificación 2026-1'!X:X,C149,'Planificación 2026-1'!H:H,"CA"))&gt;0,"P07"," ")</f>
        <v xml:space="preserve"> </v>
      </c>
      <c r="AJ149" s="58" t="str">
        <f>IF(SUM(COUNTIFS('Planificación 2026-1'!F:F,"FILIAL",'Planificación 2026-1'!X:X,C149,'Planificación 2026-1'!H:H,"DE"))&gt;0,"P08"," ")</f>
        <v xml:space="preserve"> </v>
      </c>
      <c r="AK149" s="58" t="str">
        <f>IF(SUM(COUNTIFS('Planificación 2026-1'!F:F,"FILIAL",'Planificación 2026-1'!X:X,C149,'Planificación 2026-1'!H:H,"OB"))&gt;0,"P09"," ")</f>
        <v xml:space="preserve"> </v>
      </c>
      <c r="AL149" s="58" t="str">
        <f>IF(SUM(COUNTIFS('Planificación 2026-1'!F:F,"FILIAL",'Planificación 2026-1'!X:X,C149,'Planificación 2026-1'!H:H,"MH"))&gt;0,"P31"," ")</f>
        <v xml:space="preserve"> </v>
      </c>
      <c r="AM149" s="58" t="str">
        <f>IF(SUM(COUNTIFS('Planificación 2026-1'!F:F,"FILIAL",'Planificación 2026-1'!X:X,C149,'Planificación 2026-1'!H:H,"IC"))&gt;0,"P32"," ")</f>
        <v xml:space="preserve"> </v>
      </c>
      <c r="AN149" s="58" t="str">
        <f>IF(SUM(COUNTIFS('Planificación 2026-1'!F:F,"FILIAL",'Planificación 2026-1'!X:X,C149,'Planificación 2026-1'!H:H,"AR"))&gt;0,"P34"," ")</f>
        <v xml:space="preserve"> </v>
      </c>
      <c r="AO149" s="58" t="str">
        <f>IF(SUM(COUNTIFS('Planificación 2026-1'!F:F,"FILIAL",'Planificación 2026-1'!X:X,C149,'Planificación 2026-1'!H:H,"T1"))&gt;0,"P35"," ")</f>
        <v xml:space="preserve"> </v>
      </c>
      <c r="AP149" s="58" t="str">
        <f>IF(SUM(COUNTIFS('Planificación 2026-1'!F:F,"FILIAL",'Planificación 2026-1'!X:X,C149,'Planificación 2026-1'!H:H,"T3"))&gt;0,"P36"," ")</f>
        <v xml:space="preserve"> </v>
      </c>
      <c r="AQ149" s="58" t="str">
        <f>IF(SUM(COUNTIFS('Planificación 2026-1'!F:F,"FILIAL",'Planificación 2026-1'!X:X,C149,'Planificación 2026-1'!H:H,"T2"))&gt;0,"P37"," ")</f>
        <v xml:space="preserve"> </v>
      </c>
      <c r="AR149" s="58" t="str">
        <f>IF(SUM(COUNTIFS('Planificación 2026-1'!F:F,"FILIAL",'Planificación 2026-1'!X:X,C149,'Planificación 2026-1'!H:H,"AE"))&gt;0,"P38"," ")</f>
        <v xml:space="preserve"> </v>
      </c>
      <c r="AS149" s="58" t="str">
        <f>IF(SUM(COUNTIFS('Planificación 2026-1'!F:F,"FILIAL",'Planificación 2026-1'!X:X,C149,'Planificación 2026-1'!H:H,"T4"))&gt;0,"P55"," ")</f>
        <v xml:space="preserve"> </v>
      </c>
      <c r="AT149" s="58" t="str">
        <f>IF(SUM(COUNTIFS('Planificación 2026-1'!F:F,"SUNAMPE",'Planificación 2026-1'!X:X,C149,'Planificación 2026-1'!H:H,"AF"))&gt;0," P01"," ")</f>
        <v xml:space="preserve"> </v>
      </c>
      <c r="AU149" s="58" t="str">
        <f>IF(SUM(COUNTIFS('Planificación 2026-1'!F:F,"SUNAMPE",'Planificación 2026-1'!X:X,C149,'Planificación 2026-1'!H:H,"EN"))&gt;0,"P02"," ")</f>
        <v xml:space="preserve"> </v>
      </c>
      <c r="AV149" s="58" t="str">
        <f>IF(SUM(COUNTIFS('Planificación 2026-1'!F:F,"SUNAMPE",'Planificación 2026-1'!X:X,C149,'Planificación 2026-1'!H:H,"IS"))&gt;0,"P03"," ")</f>
        <v xml:space="preserve"> </v>
      </c>
      <c r="AW149" s="58" t="str">
        <f>IF(SUM(COUNTIFS('Planificación 2026-1'!F:F,"SUNAMPE",'Planificación 2026-1'!X:X,C149,'Planificación 2026-1'!H:H,"PS"))&gt;0,"P04"," ")</f>
        <v xml:space="preserve"> </v>
      </c>
      <c r="AX149" s="58"/>
      <c r="AY149" s="58" t="str">
        <f>IF(SUM(COUNTIFS('Planificación 2026-1'!F:F,"SUNAMPE",'Planificación 2026-1'!X:X,C149,'Planificación 2026-1'!H:H,"IN"))&gt;0,"P06"," ")</f>
        <v xml:space="preserve"> </v>
      </c>
      <c r="AZ149" s="58" t="str">
        <f>IF(SUM(COUNTIFS('Planificación 2026-1'!F:F,"SUNAMPE",'Planificación 2026-1'!X:X,C149,'Planificación 2026-1'!H:H,"CA"))&gt;0,"P07"," ")</f>
        <v xml:space="preserve"> </v>
      </c>
      <c r="BA149" s="58" t="str">
        <f>IF(SUM(COUNTIFS('Planificación 2026-1'!F:F,"SUNAMPE",'Planificación 2026-1'!X:X,C149,'Planificación 2026-1'!H:H,"DE"))&gt;0,"P08"," ")</f>
        <v xml:space="preserve"> </v>
      </c>
      <c r="BB149" s="58" t="str">
        <f>IF(SUM(COUNTIFS('Planificación 2026-1'!F:F,"SUNAMPE",'Planificación 2026-1'!X:X,C149,'Planificación 2026-1'!H:H,"OB"))&gt;0,"P09"," ")</f>
        <v xml:space="preserve"> </v>
      </c>
      <c r="BC149" s="58" t="str">
        <f>IF(SUM(COUNTIFS('Planificación 2026-1'!F:F,"SUNAMPE",'Planificación 2026-1'!X:X,C149,'Planificación 2026-1'!H:H,"MH"))&gt;0,"P31"," ")</f>
        <v xml:space="preserve"> </v>
      </c>
      <c r="BD149" s="58" t="str">
        <f>IF(SUM(COUNTIFS('Planificación 2026-1'!F:F,"SUNAMPE",'Planificación 2026-1'!X:X,C149,'Planificación 2026-1'!H:H,"IC"))&gt;0,"P32"," ")</f>
        <v xml:space="preserve"> </v>
      </c>
      <c r="BE149" s="58" t="str">
        <f>IF(SUM(COUNTIFS('Planificación 2026-1'!F:F,"SUNAMPE",'Planificación 2026-1'!X:X,C149,'Planificación 2026-1'!H:H,"AR"))&gt;0,"P34"," ")</f>
        <v xml:space="preserve"> </v>
      </c>
      <c r="BF149" s="58" t="str">
        <f>IF(SUM(COUNTIFS('Planificación 2026-1'!F:F,"SUNAMPE",'Planificación 2026-1'!X:X,C149,'Planificación 2026-1'!H:H,"T1"))&gt;0,"P35"," ")</f>
        <v xml:space="preserve"> </v>
      </c>
      <c r="BG149" s="58" t="str">
        <f>IF(SUM(COUNTIFS('Planificación 2026-1'!F:F,"SUNAMPE",'Planificación 2026-1'!X:X,C149,'Planificación 2026-1'!H:H,"T3"))&gt;0,"P36"," ")</f>
        <v xml:space="preserve"> </v>
      </c>
      <c r="BH149" s="58" t="str">
        <f>IF(SUM(COUNTIFS('Planificación 2026-1'!F:F,"SUNAMPE",'Planificación 2026-1'!X:X,C149,'Planificación 2026-1'!H:H,"T2"))&gt;0,"P37"," ")</f>
        <v xml:space="preserve"> </v>
      </c>
      <c r="BI149" s="58" t="str">
        <f>IF(SUM(COUNTIFS('Planificación 2026-1'!F:F,"SUNAMPE",'Planificación 2026-1'!X:X,C149,'Planificación 2026-1'!H:H,"AE"))&gt;0,"P38"," ")</f>
        <v xml:space="preserve"> </v>
      </c>
      <c r="BJ149" s="58" t="str">
        <f>IF(SUM(COUNTIFS('Planificación 2026-1'!F:F,"SUNAMPE",'Planificación 2026-1'!X:X,C149,'Planificación 2026-1'!H:H,"T4"))&gt;0,"P55"," ")</f>
        <v xml:space="preserve"> </v>
      </c>
      <c r="BK149" s="58" t="str">
        <f>IF(SUM(COUNTIFS('Planificación 2026-1'!F:F,"HUAURA",'Planificación 2026-1'!X:X,C149,'Planificación 2026-1'!H:H,"AF"))&gt;0," P01"," ")</f>
        <v xml:space="preserve"> </v>
      </c>
      <c r="BL149" s="58" t="str">
        <f>IF(SUM(COUNTIFS('Planificación 2026-1'!F:F,"HUAURA",'Planificación 2026-1'!X:X,C149,'Planificación 2026-1'!H:H,"EN"))&gt;0,"P02"," ")</f>
        <v xml:space="preserve"> </v>
      </c>
      <c r="BM149" s="58" t="str">
        <f>IF(SUM(COUNTIFS('Planificación 2026-1'!F:F,"HUAURA",'Planificación 2026-1'!X:X,C149,'Planificación 2026-1'!H:H,"IS"))&gt;0,"P03"," ")</f>
        <v xml:space="preserve"> </v>
      </c>
      <c r="BN149" s="58" t="str">
        <f>IF(SUM(COUNTIFS('Planificación 2026-1'!F:F,"HUAURA",'Planificación 2026-1'!X:X,C149,'Planificación 2026-1'!H:H,"PS"))&gt;0,"P04"," ")</f>
        <v xml:space="preserve"> </v>
      </c>
      <c r="BO149" s="58"/>
      <c r="BP149" s="58" t="str">
        <f>IF(SUM(COUNTIFS('Planificación 2026-1'!F:F,"HUAURA",'Planificación 2026-1'!X:X,C149,'Planificación 2026-1'!H:H,"IN"))&gt;0,"P06"," ")</f>
        <v xml:space="preserve"> </v>
      </c>
      <c r="BQ149" s="58" t="str">
        <f>IF(SUM(COUNTIFS('Planificación 2026-1'!F:F,"HUAURA",'Planificación 2026-1'!X:X,C149,'Planificación 2026-1'!H:H,"CA"))&gt;0,"P07"," ")</f>
        <v xml:space="preserve"> </v>
      </c>
      <c r="BR149" s="58" t="str">
        <f>IF(SUM(COUNTIFS('Planificación 2026-1'!F:F,"HUAURA",'Planificación 2026-1'!X:X,C149,'Planificación 2026-1'!H:H,"DE"))&gt;0,"P08"," ")</f>
        <v xml:space="preserve"> </v>
      </c>
      <c r="BS149" s="58" t="str">
        <f>IF(SUM(COUNTIFS('Planificación 2026-1'!F:F,"HUAURA",'Planificación 2026-1'!X:X,C149,'Planificación 2026-1'!H:H,"OB"))&gt;0,"P09"," ")</f>
        <v xml:space="preserve"> </v>
      </c>
      <c r="BT149" s="58" t="str">
        <f>IF(SUM(COUNTIFS('Planificación 2026-1'!F:F,"HUAURA",'Planificación 2026-1'!X:X,C149,'Planificación 2026-1'!H:H,"MH"))&gt;0,"P31"," ")</f>
        <v xml:space="preserve"> </v>
      </c>
      <c r="BU149" s="58" t="str">
        <f>IF(SUM(COUNTIFS('Planificación 2026-1'!F:F,"HUAURA",'Planificación 2026-1'!X:X,C149,'Planificación 2026-1'!H:H,"IC"))&gt;0,"P32"," ")</f>
        <v xml:space="preserve"> </v>
      </c>
      <c r="BV149" s="58" t="str">
        <f>IF(SUM(COUNTIFS('Planificación 2026-1'!F:F,"HUAURA",'Planificación 2026-1'!X:X,C149,'Planificación 2026-1'!H:H,"AR"))&gt;0,"P34"," ")</f>
        <v xml:space="preserve"> </v>
      </c>
      <c r="BW149" s="58" t="str">
        <f>IF(SUM(COUNTIFS('Planificación 2026-1'!F:F,"HUAURA",'Planificación 2026-1'!X:X,C149,'Planificación 2026-1'!H:H,"T1"))&gt;0,"P35"," ")</f>
        <v xml:space="preserve"> </v>
      </c>
      <c r="BX149" s="58" t="str">
        <f>IF(SUM(COUNTIFS('Planificación 2026-1'!F:F,"HUAURA",'Planificación 2026-1'!X:X,C149,'Planificación 2026-1'!H:H,"T3"))&gt;0,"P36"," ")</f>
        <v xml:space="preserve"> </v>
      </c>
      <c r="BY149" s="58" t="str">
        <f>IF(SUM(COUNTIFS('Planificación 2026-1'!F:F,"HUAURA",'Planificación 2026-1'!X:X,C149,'Planificación 2026-1'!H:H,"T2"))&gt;0,"P37"," ")</f>
        <v xml:space="preserve"> </v>
      </c>
      <c r="BZ149" s="58" t="str">
        <f>IF(SUM(COUNTIFS('Planificación 2026-1'!F:F,"HUAURA",'Planificación 2026-1'!X:X,C149,'Planificación 2026-1'!H:H,"AE"))&gt;0,"P38"," ")</f>
        <v xml:space="preserve"> </v>
      </c>
      <c r="CA149" s="58" t="str">
        <f>IF(SUM(COUNTIFS('Planificación 2026-1'!F:F,"HUAURA",'Planificación 2026-1'!X:X,C149,'Planificación 2026-1'!H:H,"T4"))&gt;0,"P55"," ")</f>
        <v xml:space="preserve"> </v>
      </c>
      <c r="CB149" s="59">
        <f>SUMIFS('Planificación 2026-1'!S:S,'Planificación 2026-1'!X:X,C149,'Planificación 2026-1'!H:H,"AF",'Planificación 2026-1'!I:I,"&gt;2")</f>
        <v>0</v>
      </c>
      <c r="CC149" s="59">
        <f>SUMIFS('Planificación 2026-1'!S:S,'Planificación 2026-1'!X:X,C149,'Planificación 2026-1'!H:H,"EN",'Planificación 2026-1'!I:I,"&gt;2")</f>
        <v>32</v>
      </c>
      <c r="CD149" s="59">
        <f>SUMIFS('Planificación 2026-1'!S:S,'Planificación 2026-1'!X:X,C149,'Planificación 2026-1'!H:H,"IS",'Planificación 2026-1'!I:I,"&gt;2")</f>
        <v>0</v>
      </c>
      <c r="CE149" s="59">
        <f>SUMIFS('Planificación 2026-1'!S:S,'Planificación 2026-1'!X:X,C149,'Planificación 2026-1'!H:H,"PS",'Planificación 2026-1'!I:I,"&gt;2")</f>
        <v>0</v>
      </c>
      <c r="CF149" s="59">
        <f>SUMIFS('Planificación 2026-1'!S:S,'Planificación 2026-1'!X:X,C149,'Planificación 2026-1'!H:H,"IN",'Planificación 2026-1'!I:I,"&gt;2")</f>
        <v>0</v>
      </c>
      <c r="CG149" s="59">
        <f>SUMIFS('Planificación 2026-1'!S:S,'Planificación 2026-1'!X:X,C149,'Planificación 2026-1'!H:H,"CA",'Planificación 2026-1'!I:I,"&gt;2")</f>
        <v>0</v>
      </c>
      <c r="CH149" s="59">
        <f>SUMIFS('Planificación 2026-1'!S:S,'Planificación 2026-1'!X:X,C149,'Planificación 2026-1'!H:H,"DE",'Planificación 2026-1'!I:I,"&gt;2")</f>
        <v>0</v>
      </c>
      <c r="CI149" s="59">
        <f>SUMIFS('Planificación 2026-1'!S:S,'Planificación 2026-1'!X:X,C149,'Planificación 2026-1'!H:H,"OB",'Planificación 2026-1'!I:I,"&gt;2")</f>
        <v>0</v>
      </c>
      <c r="CJ149" s="59">
        <f>SUMIFS('Planificación 2026-1'!S:S,'Planificación 2026-1'!X:X,C149,'Planificación 2026-1'!H:H,"MH",'Planificación 2026-1'!I:I,"&gt;2")</f>
        <v>0</v>
      </c>
      <c r="CK149" s="59">
        <f>SUMIFS('Planificación 2026-1'!S:S,'Planificación 2026-1'!X:X,C149,'Planificación 2026-1'!H:H,"IC",'Planificación 2026-1'!I:I,"&gt;2")</f>
        <v>0</v>
      </c>
      <c r="CL149" s="59">
        <f>SUMIFS('Planificación 2026-1'!S:S,'Planificación 2026-1'!X:X,C149,'Planificación 2026-1'!H:H,"AR",'Planificación 2026-1'!I:I,"&gt;2")</f>
        <v>0</v>
      </c>
      <c r="CM149" s="59">
        <f>SUMIFS('Planificación 2026-1'!S:S,'Planificación 2026-1'!X:X,C149,'Planificación 2026-1'!H:H,"AE",'Planificación 2026-1'!I:I,"&gt;2")</f>
        <v>0</v>
      </c>
      <c r="CN149" s="59">
        <f>SUMIFS('Planificación 2026-1'!S:S,'Planificación 2026-1'!X:X,C149,'Planificación 2026-1'!H:H,"T1",'Planificación 2026-1'!I:I,"&gt;2")</f>
        <v>0</v>
      </c>
      <c r="CO149" s="59">
        <f>SUMIFS('Planificación 2026-1'!S:S,'Planificación 2026-1'!X:X,C149,'Planificación 2026-1'!H:H,"T3",'Planificación 2026-1'!I:I,"&gt;2")</f>
        <v>0</v>
      </c>
      <c r="CP149" s="59">
        <f>SUMIFS('Planificación 2026-1'!S:S,'Planificación 2026-1'!X:X,C149,'Planificación 2026-1'!H:H,"T2",'Planificación 2026-1'!I:I,"&gt;2")</f>
        <v>0</v>
      </c>
      <c r="CQ149" s="59">
        <f>SUMIFS('Planificación 2026-1'!S:S,'Planificación 2026-1'!X:X,C149,'Planificación 2026-1'!H:H,"T4",'Planificación 2026-1'!I:I,"&gt;2")</f>
        <v>0</v>
      </c>
      <c r="CR149" s="59">
        <f>SUMIFS('Planificación 2026-1'!S:S,'Planificación 2026-1'!X:X,C149,'Planificación 2026-1'!H:H,"AF",'Planificación 2026-1'!I:I,"&lt;3")</f>
        <v>0</v>
      </c>
      <c r="CS149" s="59">
        <f>SUMIFS('Planificación 2026-1'!S:S,'Planificación 2026-1'!X:X,C149,'Planificación 2026-1'!H:H,"EN",'Planificación 2026-1'!I:I,"&lt;3")</f>
        <v>0</v>
      </c>
      <c r="CT149" s="59">
        <f>SUMIFS('Planificación 2026-1'!S:S,'Planificación 2026-1'!X:X,C149,'Planificación 2026-1'!H:H,"IS",'Planificación 2026-1'!I:I,"&lt;3")</f>
        <v>0</v>
      </c>
      <c r="CU149" s="59">
        <f>SUMIFS('Planificación 2026-1'!S:S,'Planificación 2026-1'!X:X,C149,'Planificación 2026-1'!H:H,"PS",'Planificación 2026-1'!I:I,"&lt;3")</f>
        <v>0</v>
      </c>
      <c r="CV149" s="59">
        <f>SUMIFS('Planificación 2026-1'!S:S,'Planificación 2026-1'!X:X,C149,'Planificación 2026-1'!H:H,"IN",'Planificación 2026-1'!I:I,"&lt;3")</f>
        <v>0</v>
      </c>
      <c r="CW149" s="59">
        <f>SUMIFS('Planificación 2026-1'!S:S,'Planificación 2026-1'!X:X,C149,'Planificación 2026-1'!H:H,"CA",'Planificación 2026-1'!I:I,"&lt;3")</f>
        <v>0</v>
      </c>
      <c r="CX149" s="59">
        <f>SUMIFS('Planificación 2026-1'!S:S,'Planificación 2026-1'!X:X,C149,'Planificación 2026-1'!H:H,"DE",'Planificación 2026-1'!I:I,"&lt;3")</f>
        <v>0</v>
      </c>
      <c r="CY149" s="59">
        <f>SUMIFS('Planificación 2026-1'!S:S,'Planificación 2026-1'!X:X,C149,'Planificación 2026-1'!H:H,"OB",'Planificación 2026-1'!I:I,"&lt;3")</f>
        <v>0</v>
      </c>
      <c r="CZ149" s="59">
        <f>SUMIFS('Planificación 2026-1'!S:S,'Planificación 2026-1'!X:X,C149,'Planificación 2026-1'!H:H,"MH",'Planificación 2026-1'!I:I,"&lt;3")</f>
        <v>0</v>
      </c>
      <c r="DA149" s="59">
        <f>SUMIFS('Planificación 2026-1'!S:S,'Planificación 2026-1'!X:X,C149,'Planificación 2026-1'!H:H,"IC",'Planificación 2026-1'!I:I,"&lt;3")</f>
        <v>0</v>
      </c>
      <c r="DB149" s="59">
        <f>SUMIFS('Planificación 2026-1'!S:S,'Planificación 2026-1'!X:X,C149,'Planificación 2026-1'!H:H,"AR",'Planificación 2026-1'!I:I,"&lt;3")</f>
        <v>0</v>
      </c>
      <c r="DC149" s="59">
        <f>SUMIFS('Planificación 2026-1'!S:S,'Planificación 2026-1'!X:X,C149,'Planificación 2026-1'!H:H,"AE",'Planificación 2026-1'!I:I,"&lt;3")</f>
        <v>0</v>
      </c>
      <c r="DD149" s="59">
        <f>SUMIFS('Planificación 2026-1'!S:S,'Planificación 2026-1'!X:X,C149,'Planificación 2026-1'!H:H,"T1",'Planificación 2026-1'!I:I,"&lt;3")</f>
        <v>0</v>
      </c>
      <c r="DE149" s="59">
        <f>SUMIFS('Planificación 2026-1'!S:S,'Planificación 2026-1'!X:X,C149,'Planificación 2026-1'!H:H,"T3",'Planificación 2026-1'!I:I,"&lt;3")</f>
        <v>0</v>
      </c>
      <c r="DF149" s="59">
        <f>SUMIFS('Planificación 2026-1'!S:S,'Planificación 2026-1'!X:X,C149,'Planificación 2026-1'!H:H,"T2",'Planificación 2026-1'!I:I,"&lt;3")</f>
        <v>0</v>
      </c>
      <c r="DG149" s="59">
        <f>SUMIFS('Planificación 2026-1'!S:S,'Planificación 2026-1'!X:X,C149,'Planificación 2026-1'!H:H,"T4",'Planificación 2026-1'!I:I,"&lt;3")</f>
        <v>0</v>
      </c>
      <c r="DH149" s="58" t="str">
        <f t="shared" si="41"/>
        <v>P02</v>
      </c>
      <c r="DI149" s="27">
        <f>IF(C149="","",SUMIFS('Planificación 2026-1'!S:S,'Planificación 2026-1'!X:X,C149,'Planificación 2026-1'!F:F,"PRINCIPAL",'Planificación 2026-1'!Y:Y,"VIRTUAL"))</f>
        <v>0</v>
      </c>
      <c r="DJ149" s="27">
        <f>IF(C149="","",SUMIFS('Planificación 2026-1'!S:S,'Planificación 2026-1'!X:X,C149,'Planificación 2026-1'!F:F,"PRINCIPAL",'Planificación 2026-1'!Y:Y,"PRESENCIAL"))</f>
        <v>24</v>
      </c>
      <c r="DK149" s="27">
        <f>IF(C149="","",SUMIFS('Planificación 2026-1'!S:S,'Planificación 2026-1'!X:X,C149,'Planificación 2026-1'!F:F,"PRINCIPAL",'Planificación 2026-1'!Y:Y,"HIBRIDO PRESENCIAL"))</f>
        <v>0</v>
      </c>
      <c r="DL149" s="58" t="str">
        <f t="shared" si="42"/>
        <v>P02</v>
      </c>
      <c r="DM149" s="58">
        <f>IF(C149="","",SUMIFS('Planificación 2026-1'!S:S,'Planificación 2026-1'!X:X,C149,'Planificación 2026-1'!F:F,"FILIAL",'Planificación 2026-1'!Y:Y,"VIRTUAL"))</f>
        <v>8</v>
      </c>
      <c r="DN149" s="60">
        <f>IF(C149="","",SUMIFS('Planificación 2026-1'!S:S,'Planificación 2026-1'!X:X,C149,'Planificación 2026-1'!F:F,"FILIAL",'Planificación 2026-1'!Y:Y,"PRESENCIAL"))</f>
        <v>0</v>
      </c>
      <c r="DO149" s="29">
        <f>IF(C149="","",SUMIFS('Planificación 2026-1'!S:S,'Planificación 2026-1'!X:X,C149,'Planificación 2026-1'!F:F,"FILIAL",'Planificación 2026-1'!Y:Y,"HIBRIDO PRESENCIAL"))</f>
        <v>0</v>
      </c>
      <c r="DP149" s="61" t="str">
        <f t="shared" si="43"/>
        <v/>
      </c>
      <c r="DQ149" s="58">
        <f>IF(C149="","",SUMIFS('Planificación 2026-1'!S:S,'Planificación 2026-1'!X:X,C149,'Planificación 2026-1'!F:F,"SUNAMPE",'Planificación 2026-1'!Y:Y,"VIRTUAL"))</f>
        <v>0</v>
      </c>
      <c r="DR149" s="29">
        <f>IF(C149="","",SUMIFS('Planificación 2026-1'!S:S,'Planificación 2026-1'!X:X,C149,'Planificación 2026-1'!F:F,"SUNAMPE",'Planificación 2026-1'!Y:Y,"PRESENCIAL"))</f>
        <v>0</v>
      </c>
      <c r="DS149" s="61" t="str">
        <f t="shared" si="44"/>
        <v/>
      </c>
      <c r="DT149" s="58">
        <f>IF(C149="","",SUMIFS('Planificación 2026-1'!S:S,'Planificación 2026-1'!X:X,C149,'Planificación 2026-1'!F:F,"HUAURA",'Planificación 2026-1'!Y:Y,"VIRTUAL"))</f>
        <v>0</v>
      </c>
      <c r="DU149" s="29">
        <f>IF(C149="","",SUMIFS('Planificación 2026-1'!S:S,'Planificación 2026-1'!X:X,C149,'Planificación 2026-1'!F:F,"HUAURA",'Planificación 2026-1'!Y:Y,"PRESENCIAL"))</f>
        <v>0</v>
      </c>
      <c r="DV149" s="32">
        <f>SUMIFS('Planificación 2026-1'!S:S,'Planificación 2026-1'!X:X,C149,'Planificación 2026-1'!F:F,"PRINCIPAL",'Planificación 2026-1'!Y:Y,"VIRTUAL",'Planificación 2026-1'!I:I,"&gt;2")</f>
        <v>0</v>
      </c>
      <c r="DW149" s="32">
        <f>SUMIFS('Planificación 2026-1'!S:S,'Planificación 2026-1'!X:X,C149,'Planificación 2026-1'!F:F,"PRINCIPAL",'Planificación 2026-1'!Y:Y,"&lt;&gt;VIRTUAL",'Planificación 2026-1'!I:I,"&gt;2")</f>
        <v>24</v>
      </c>
      <c r="DX149" s="32">
        <f>SUMIFS('Planificación 2026-1'!S:S,'Planificación 2026-1'!X:X,C149,'Planificación 2026-1'!F:F,"SUNAMPE",'Planificación 2026-1'!Y:Y,"VIRTUAL",'Planificación 2026-1'!I:I,"&gt;2")</f>
        <v>0</v>
      </c>
      <c r="DY149" s="32">
        <f>SUMIFS('Planificación 2026-1'!S:S,'Planificación 2026-1'!X:X,C149,'Planificación 2026-1'!F:F,"SUNAMPE",'Planificación 2026-1'!Y:Y,"&lt;&gt;VIRTUAL",'Planificación 2026-1'!I:I,"&gt;2")</f>
        <v>0</v>
      </c>
      <c r="DZ149" s="32">
        <f>SUMIFS('Planificación 2026-1'!S:S,'Planificación 2026-1'!X:X,C149,'Planificación 2026-1'!F:F,"FILIAL",'Planificación 2026-1'!Y:Y,"VIRTUAL",'Planificación 2026-1'!I:I,"&gt;2")</f>
        <v>8</v>
      </c>
      <c r="EA149" s="32">
        <f>SUMIFS('Planificación 2026-1'!S:S,'Planificación 2026-1'!X:X,C149,'Planificación 2026-1'!F:F,"FILIAL",'Planificación 2026-1'!Y:Y,"&lt;&gt;VIRTUAL",'Planificación 2026-1'!I:I,"&gt;2")</f>
        <v>0</v>
      </c>
      <c r="EB149" s="32">
        <f>SUMIFS('Planificación 2026-1'!S:S,'Planificación 2026-1'!X:X,C149,'Planificación 2026-1'!F:F,"PORUMA",'Planificación 2026-1'!Y:Y,"VIRTUAL",'Planificación 2026-1'!I:I,"&gt;2")</f>
        <v>0</v>
      </c>
      <c r="EC149" s="32">
        <f>SUMIFS('Planificación 2026-1'!S:S,'Planificación 2026-1'!X:X,C149,'Planificación 2026-1'!F:F,"PORUMA",'Planificación 2026-1'!Y:Y,"&lt;&gt;VIRTUAL",'Planificación 2026-1'!I:I,"&gt;2")</f>
        <v>0</v>
      </c>
      <c r="ED149" s="32">
        <f>SUMIFS('Planificación 2026-1'!S:S,'Planificación 2026-1'!X:X,C149,'Planificación 2026-1'!F:F,"HUAURA",'Planificación 2026-1'!Y:Y,"VIRTUAL",'Planificación 2026-1'!I:I,"&gt;2")</f>
        <v>0</v>
      </c>
      <c r="EE149" s="32">
        <f>SUMIFS('Planificación 2026-1'!S:S,'Planificación 2026-1'!X:X,C149,'Planificación 2026-1'!F:F,"HUAURA",'Planificación 2026-1'!Y:Y,"&lt;&gt;VIRTUAL",'Planificación 2026-1'!I:I,"&gt;2")</f>
        <v>0</v>
      </c>
      <c r="EF149" s="32">
        <f>SUMIFS('Planificación 2026-1'!S:S,'Planificación 2026-1'!X:X,C149,'Planificación 2026-1'!F:F,"PRINCIPAL",'Planificación 2026-1'!Y:Y,"VIRTUAL",'Planificación 2026-1'!I:I,"&lt;3")</f>
        <v>0</v>
      </c>
      <c r="EG149" s="32">
        <f>SUMIFS('Planificación 2026-1'!S:S,'Planificación 2026-1'!X:X,C149,'Planificación 2026-1'!F:F,"PRINCIPAL",'Planificación 2026-1'!Y:Y,"&lt;&gt;VIRTUAL",'Planificación 2026-1'!I:I,"&lt;3")</f>
        <v>0</v>
      </c>
      <c r="EH149" s="32">
        <f>SUMIFS('Planificación 2026-1'!S:S,'Planificación 2026-1'!X:X,C149,'Planificación 2026-1'!F:F,"SUNAMPE",'Planificación 2026-1'!Y:Y,"VIRTUAL",'Planificación 2026-1'!I:I,"&lt;3")</f>
        <v>0</v>
      </c>
      <c r="EI149" s="32">
        <f>SUMIFS('Planificación 2026-1'!S:S,'Planificación 2026-1'!X:X,C149,'Planificación 2026-1'!F:F,"SUNAMPE",'Planificación 2026-1'!Y:Y,"&lt;&gt;VIRTUAL",'Planificación 2026-1'!I:I,"&lt;3")</f>
        <v>0</v>
      </c>
      <c r="EJ149" s="32">
        <f>SUMIFS('Planificación 2026-1'!S:S,'Planificación 2026-1'!X:X,C149,'Planificación 2026-1'!F:F,"FILIAL",'Planificación 2026-1'!Y:Y,"VIRTUAL",'Planificación 2026-1'!I:I,"&lt;3")</f>
        <v>0</v>
      </c>
      <c r="EK149" s="32">
        <f>SUMIFS('Planificación 2026-1'!S:S,'Planificación 2026-1'!X:X,C149,'Planificación 2026-1'!F:F,"FILIAL",'Planificación 2026-1'!Y:Y,"&lt;&gt;VIRTUAL",'Planificación 2026-1'!I:I,"&lt;3")</f>
        <v>0</v>
      </c>
      <c r="EL149" s="32">
        <f>SUMIFS('Planificación 2026-1'!S:S,'Planificación 2026-1'!X:X,C149,'Planificación 2026-1'!F:F,"PORUMA",'Planificación 2026-1'!Y:Y,"VIRTUAL",'Planificación 2026-1'!I:I,"&lt;3")</f>
        <v>0</v>
      </c>
      <c r="EM149" s="32">
        <f>SUMIFS('Planificación 2026-1'!S:S,'Planificación 2026-1'!X:X,C149,'Planificación 2026-1'!F:F,"PORUMA",'Planificación 2026-1'!Y:Y,"&lt;&gt;VIRTUAL",'Planificación 2026-1'!I:I,"&lt;3")</f>
        <v>0</v>
      </c>
      <c r="EN149" s="32">
        <f>SUMIFS('Planificación 2026-1'!S:S,'Planificación 2026-1'!X:X,C149,'Planificación 2026-1'!F:F,"HUAURA",'Planificación 2026-1'!Y:Y,"VIRTUAL",'Planificación 2026-1'!I:I,"&lt;3")</f>
        <v>0</v>
      </c>
      <c r="EO149" s="32">
        <f>SUMIFS('Planificación 2026-1'!S:S,'Planificación 2026-1'!X:X,C149,'Planificación 2026-1'!F:F,"HUAURA",'Planificación 2026-1'!Y:Y,"&lt;&gt;VIRTUAL",'Planificación 2026-1'!I:I,"&lt;3")</f>
        <v>0</v>
      </c>
      <c r="EP149" s="32">
        <f t="shared" si="46"/>
        <v>8</v>
      </c>
      <c r="EQ149" s="32">
        <f t="shared" si="36"/>
        <v>0</v>
      </c>
      <c r="ER149" s="32">
        <f t="shared" si="37"/>
        <v>0</v>
      </c>
      <c r="ES149" s="32">
        <f t="shared" si="38"/>
        <v>24</v>
      </c>
      <c r="ET149" s="32">
        <f t="shared" si="39"/>
        <v>0</v>
      </c>
      <c r="EU149" s="32">
        <f t="shared" si="40"/>
        <v>32</v>
      </c>
      <c r="EV149" s="32" t="b">
        <f>EXACT(EU149,E149)</f>
        <v>1</v>
      </c>
      <c r="EW149" s="32"/>
      <c r="EX149" s="32">
        <f t="shared" si="33"/>
        <v>8</v>
      </c>
      <c r="EY149" s="32">
        <f t="shared" si="34"/>
        <v>24</v>
      </c>
      <c r="EZ149" s="32" t="b">
        <f>EXACT(SUM(EX149:EY149),E149)</f>
        <v>1</v>
      </c>
      <c r="FA149" s="32" t="str">
        <f t="shared" si="35"/>
        <v>FILIAL-HUAURA</v>
      </c>
      <c r="FB149" s="32" t="str">
        <f t="shared" si="45"/>
        <v>MAS PRESENCIAL</v>
      </c>
    </row>
    <row r="150" spans="1:158">
      <c r="A150" s="33"/>
      <c r="B150" s="66">
        <v>147</v>
      </c>
      <c r="C150" s="32" t="s">
        <v>354</v>
      </c>
      <c r="D150" s="429">
        <v>21882986</v>
      </c>
      <c r="E150" s="62">
        <f>SUMIF('Planificación 2026-1'!X:X,C150,'Planificación 2026-1'!S:S)</f>
        <v>18</v>
      </c>
      <c r="F150" s="63" t="s">
        <v>203</v>
      </c>
      <c r="G150" s="454" t="s">
        <v>200</v>
      </c>
      <c r="H150" s="64" t="s">
        <v>181</v>
      </c>
      <c r="I150" s="64" t="s">
        <v>156</v>
      </c>
      <c r="J150" s="32" t="s">
        <v>181</v>
      </c>
      <c r="K150" s="32" t="s">
        <v>156</v>
      </c>
      <c r="L150" s="57" t="str">
        <f>IF(SUM(COUNTIFS('Planificación 2026-1'!F:F,"PRINCIPAL",'Planificación 2026-1'!X:X,C150,'Planificación 2026-1'!H:H,"AF"))&gt;0,"P01"," ")</f>
        <v xml:space="preserve"> </v>
      </c>
      <c r="M150" s="58" t="str">
        <f>IF(SUM(COUNTIFS('Planificación 2026-1'!F:F,"PRINCIPAL",'Planificación 2026-1'!X:X,C150,'Planificación 2026-1'!H:H,"EN"))&gt;0,"P02"," ")</f>
        <v xml:space="preserve"> </v>
      </c>
      <c r="N150" s="58" t="str">
        <f>IF(SUM(COUNTIFS('Planificación 2026-1'!F:F,"PRINCIPAL",'Planificación 2026-1'!X:X,C150,'Planificación 2026-1'!H:H,"IS"))&gt;0,"P03"," ")</f>
        <v xml:space="preserve"> </v>
      </c>
      <c r="O150" s="58" t="str">
        <f>IF(SUM(COUNTIFS('Planificación 2026-1'!F:F,"PRINCIPAL",'Planificación 2026-1'!X:X,C150,'Planificación 2026-1'!H:H,"PS"))&gt;0,"P04"," ")</f>
        <v xml:space="preserve"> </v>
      </c>
      <c r="P150" s="58"/>
      <c r="Q150" s="58" t="str">
        <f>IF(SUM(COUNTIFS('Planificación 2026-1'!F:F,"PRINCIPAL",'Planificación 2026-1'!X:X,C150,'Planificación 2026-1'!H:H,"IN"))&gt;0,"P06"," ")</f>
        <v xml:space="preserve"> </v>
      </c>
      <c r="R150" s="58" t="str">
        <f>IF(SUM(COUNTIFS('Planificación 2026-1'!F:F,"PRINCIPAL",'Planificación 2026-1'!X:X,C150,'Planificación 2026-1'!H:H,"CA"))&gt;0,"P07"," ")</f>
        <v xml:space="preserve"> </v>
      </c>
      <c r="S150" s="58" t="str">
        <f>IF(SUM(COUNTIFS('Planificación 2026-1'!F:F,"PRINCIPAL",'Planificación 2026-1'!X:X,C150,'Planificación 2026-1'!H:H,"DE"))&gt;0,"P08"," ")</f>
        <v xml:space="preserve"> </v>
      </c>
      <c r="T150" s="58" t="str">
        <f>IF(SUM(COUNTIFS('Planificación 2026-1'!F:F,"PRINCIPAL",'Planificación 2026-1'!X:X,C150,'Planificación 2026-1'!H:H,"OB"))&gt;0,"P09"," ")</f>
        <v>P09</v>
      </c>
      <c r="U150" s="58" t="str">
        <f>IF(SUM(COUNTIFS('Planificación 2026-1'!F:F,"PRINCIPAL",'Planificación 2026-1'!X:X,C150,'Planificación 2026-1'!H:H,"MH"))&gt;0,"P31"," ")</f>
        <v xml:space="preserve"> </v>
      </c>
      <c r="V150" s="58" t="str">
        <f>IF(SUM(COUNTIFS('Planificación 2026-1'!F:F,"PRINCIPAL",'Planificación 2026-1'!X:X,C150,'Planificación 2026-1'!H:H,"IC"))&gt;0,"P32"," ")</f>
        <v xml:space="preserve"> </v>
      </c>
      <c r="W150" s="58" t="str">
        <f>IF(SUM(COUNTIFS('Planificación 2026-1'!F:F,"PRINCIPAL",'Planificación 2026-1'!X:X,C150,'Planificación 2026-1'!H:H,"AR"))&gt;0,"P34"," ")</f>
        <v xml:space="preserve"> </v>
      </c>
      <c r="X150" s="58" t="str">
        <f>IF(SUM(COUNTIFS('Planificación 2026-1'!F:F,"PRINCIPAL",'Planificación 2026-1'!X:X,C150,'Planificación 2026-1'!H:H,"T1"))&gt;0,"P35"," ")</f>
        <v xml:space="preserve"> </v>
      </c>
      <c r="Y150" s="58" t="str">
        <f>IF(SUM(COUNTIFS('Planificación 2026-1'!F:F,"PRINCIPAL",'Planificación 2026-1'!X:X,C150,'Planificación 2026-1'!H:H,"T3"))&gt;0,"P36"," ")</f>
        <v xml:space="preserve"> </v>
      </c>
      <c r="Z150" s="58" t="str">
        <f>IF(SUM(COUNTIFS('Planificación 2026-1'!F:F,"PRINCIPAL",'Planificación 2026-1'!X:X,C150,'Planificación 2026-1'!H:H,"T2"))&gt;0,"P37"," ")</f>
        <v xml:space="preserve"> </v>
      </c>
      <c r="AA150" s="58" t="str">
        <f>IF(SUM(COUNTIFS('Planificación 2026-1'!F:F,"PRINCIPAL",'Planificación 2026-1'!X:X,C150,'Planificación 2026-1'!H:H,"AE"))&gt;0,"P38"," ")</f>
        <v xml:space="preserve"> </v>
      </c>
      <c r="AB150" s="58" t="str">
        <f>IF(SUM(COUNTIFS('Planificación 2026-1'!F:F,"PRINCIPAL",'Planificación 2026-1'!X:X,C150,'Planificación 2026-1'!H:H,"T4"))&gt;0,"P55"," ")</f>
        <v xml:space="preserve"> </v>
      </c>
      <c r="AC150" s="58" t="str">
        <f>IF(SUM(COUNTIFS('Planificación 2026-1'!F:F,"FILIAL",'Planificación 2026-1'!X:X,C150,'Planificación 2026-1'!H:H,"AF"))&gt;0," P01"," ")</f>
        <v xml:space="preserve"> </v>
      </c>
      <c r="AD150" s="58" t="str">
        <f>IF(SUM(COUNTIFS('Planificación 2026-1'!F:F,"FILIAL",'Planificación 2026-1'!X:X,C150,'Planificación 2026-1'!H:H,"EN"))&gt;0,"P02"," ")</f>
        <v xml:space="preserve"> </v>
      </c>
      <c r="AE150" s="58" t="str">
        <f>IF(SUM(COUNTIFS('Planificación 2026-1'!F:F,"FILIAL",'Planificación 2026-1'!X:X,C150,'Planificación 2026-1'!H:H,"IS"))&gt;0,"P03"," ")</f>
        <v xml:space="preserve"> </v>
      </c>
      <c r="AF150" s="58" t="str">
        <f>IF(SUM(COUNTIFS('Planificación 2026-1'!F:F,"FILIAL",'Planificación 2026-1'!X:X,C150,'Planificación 2026-1'!H:H,"PS"))&gt;0,"P04"," ")</f>
        <v xml:space="preserve"> </v>
      </c>
      <c r="AG150" s="58"/>
      <c r="AH150" s="58" t="str">
        <f>IF(SUM(COUNTIFS('Planificación 2026-1'!F:F,"FILIAL",'Planificación 2026-1'!X:X,C150,'Planificación 2026-1'!H:H,"IN"))&gt;0,"P06"," ")</f>
        <v xml:space="preserve"> </v>
      </c>
      <c r="AI150" s="58" t="str">
        <f>IF(SUM(COUNTIFS('Planificación 2026-1'!F:F,"FILIAL",'Planificación 2026-1'!X:X,C150,'Planificación 2026-1'!H:H,"CA"))&gt;0,"P07"," ")</f>
        <v xml:space="preserve"> </v>
      </c>
      <c r="AJ150" s="58" t="str">
        <f>IF(SUM(COUNTIFS('Planificación 2026-1'!F:F,"FILIAL",'Planificación 2026-1'!X:X,C150,'Planificación 2026-1'!H:H,"DE"))&gt;0,"P08"," ")</f>
        <v xml:space="preserve"> </v>
      </c>
      <c r="AK150" s="58" t="str">
        <f>IF(SUM(COUNTIFS('Planificación 2026-1'!F:F,"FILIAL",'Planificación 2026-1'!X:X,C150,'Planificación 2026-1'!H:H,"OB"))&gt;0,"P09"," ")</f>
        <v xml:space="preserve"> </v>
      </c>
      <c r="AL150" s="58" t="str">
        <f>IF(SUM(COUNTIFS('Planificación 2026-1'!F:F,"FILIAL",'Planificación 2026-1'!X:X,C150,'Planificación 2026-1'!H:H,"MH"))&gt;0,"P31"," ")</f>
        <v xml:space="preserve"> </v>
      </c>
      <c r="AM150" s="58" t="str">
        <f>IF(SUM(COUNTIFS('Planificación 2026-1'!F:F,"FILIAL",'Planificación 2026-1'!X:X,C150,'Planificación 2026-1'!H:H,"IC"))&gt;0,"P32"," ")</f>
        <v xml:space="preserve"> </v>
      </c>
      <c r="AN150" s="58" t="str">
        <f>IF(SUM(COUNTIFS('Planificación 2026-1'!F:F,"FILIAL",'Planificación 2026-1'!X:X,C150,'Planificación 2026-1'!H:H,"AR"))&gt;0,"P34"," ")</f>
        <v xml:space="preserve"> </v>
      </c>
      <c r="AO150" s="58" t="str">
        <f>IF(SUM(COUNTIFS('Planificación 2026-1'!F:F,"FILIAL",'Planificación 2026-1'!X:X,C150,'Planificación 2026-1'!H:H,"T1"))&gt;0,"P35"," ")</f>
        <v xml:space="preserve"> </v>
      </c>
      <c r="AP150" s="58" t="str">
        <f>IF(SUM(COUNTIFS('Planificación 2026-1'!F:F,"FILIAL",'Planificación 2026-1'!X:X,C150,'Planificación 2026-1'!H:H,"T3"))&gt;0,"P36"," ")</f>
        <v xml:space="preserve"> </v>
      </c>
      <c r="AQ150" s="58" t="str">
        <f>IF(SUM(COUNTIFS('Planificación 2026-1'!F:F,"FILIAL",'Planificación 2026-1'!X:X,C150,'Planificación 2026-1'!H:H,"T2"))&gt;0,"P37"," ")</f>
        <v xml:space="preserve"> </v>
      </c>
      <c r="AR150" s="58" t="str">
        <f>IF(SUM(COUNTIFS('Planificación 2026-1'!F:F,"FILIAL",'Planificación 2026-1'!X:X,C150,'Planificación 2026-1'!H:H,"AE"))&gt;0,"P38"," ")</f>
        <v xml:space="preserve"> </v>
      </c>
      <c r="AS150" s="58" t="str">
        <f>IF(SUM(COUNTIFS('Planificación 2026-1'!F:F,"FILIAL",'Planificación 2026-1'!X:X,C150,'Planificación 2026-1'!H:H,"T4"))&gt;0,"P55"," ")</f>
        <v xml:space="preserve"> </v>
      </c>
      <c r="AT150" s="58" t="str">
        <f>IF(SUM(COUNTIFS('Planificación 2026-1'!F:F,"SUNAMPE",'Planificación 2026-1'!X:X,C150,'Planificación 2026-1'!H:H,"AF"))&gt;0," P01"," ")</f>
        <v xml:space="preserve"> </v>
      </c>
      <c r="AU150" s="58" t="str">
        <f>IF(SUM(COUNTIFS('Planificación 2026-1'!F:F,"SUNAMPE",'Planificación 2026-1'!X:X,C150,'Planificación 2026-1'!H:H,"EN"))&gt;0,"P02"," ")</f>
        <v xml:space="preserve"> </v>
      </c>
      <c r="AV150" s="58" t="str">
        <f>IF(SUM(COUNTIFS('Planificación 2026-1'!F:F,"SUNAMPE",'Planificación 2026-1'!X:X,C150,'Planificación 2026-1'!H:H,"IS"))&gt;0,"P03"," ")</f>
        <v xml:space="preserve"> </v>
      </c>
      <c r="AW150" s="58" t="str">
        <f>IF(SUM(COUNTIFS('Planificación 2026-1'!F:F,"SUNAMPE",'Planificación 2026-1'!X:X,C150,'Planificación 2026-1'!H:H,"PS"))&gt;0,"P04"," ")</f>
        <v xml:space="preserve"> </v>
      </c>
      <c r="AX150" s="58"/>
      <c r="AY150" s="58" t="str">
        <f>IF(SUM(COUNTIFS('Planificación 2026-1'!F:F,"SUNAMPE",'Planificación 2026-1'!X:X,C150,'Planificación 2026-1'!H:H,"IN"))&gt;0,"P06"," ")</f>
        <v xml:space="preserve"> </v>
      </c>
      <c r="AZ150" s="58" t="str">
        <f>IF(SUM(COUNTIFS('Planificación 2026-1'!F:F,"SUNAMPE",'Planificación 2026-1'!X:X,C150,'Planificación 2026-1'!H:H,"CA"))&gt;0,"P07"," ")</f>
        <v xml:space="preserve"> </v>
      </c>
      <c r="BA150" s="58" t="str">
        <f>IF(SUM(COUNTIFS('Planificación 2026-1'!F:F,"SUNAMPE",'Planificación 2026-1'!X:X,C150,'Planificación 2026-1'!H:H,"DE"))&gt;0,"P08"," ")</f>
        <v xml:space="preserve"> </v>
      </c>
      <c r="BB150" s="58" t="str">
        <f>IF(SUM(COUNTIFS('Planificación 2026-1'!F:F,"SUNAMPE",'Planificación 2026-1'!X:X,C150,'Planificación 2026-1'!H:H,"OB"))&gt;0,"P09"," ")</f>
        <v xml:space="preserve"> </v>
      </c>
      <c r="BC150" s="58" t="str">
        <f>IF(SUM(COUNTIFS('Planificación 2026-1'!F:F,"SUNAMPE",'Planificación 2026-1'!X:X,C150,'Planificación 2026-1'!H:H,"MH"))&gt;0,"P31"," ")</f>
        <v xml:space="preserve"> </v>
      </c>
      <c r="BD150" s="58" t="str">
        <f>IF(SUM(COUNTIFS('Planificación 2026-1'!F:F,"SUNAMPE",'Planificación 2026-1'!X:X,C150,'Planificación 2026-1'!H:H,"IC"))&gt;0,"P32"," ")</f>
        <v xml:space="preserve"> </v>
      </c>
      <c r="BE150" s="58" t="str">
        <f>IF(SUM(COUNTIFS('Planificación 2026-1'!F:F,"SUNAMPE",'Planificación 2026-1'!X:X,C150,'Planificación 2026-1'!H:H,"AR"))&gt;0,"P34"," ")</f>
        <v xml:space="preserve"> </v>
      </c>
      <c r="BF150" s="58" t="str">
        <f>IF(SUM(COUNTIFS('Planificación 2026-1'!F:F,"SUNAMPE",'Planificación 2026-1'!X:X,C150,'Planificación 2026-1'!H:H,"T1"))&gt;0,"P35"," ")</f>
        <v xml:space="preserve"> </v>
      </c>
      <c r="BG150" s="58" t="str">
        <f>IF(SUM(COUNTIFS('Planificación 2026-1'!F:F,"SUNAMPE",'Planificación 2026-1'!X:X,C150,'Planificación 2026-1'!H:H,"T3"))&gt;0,"P36"," ")</f>
        <v xml:space="preserve"> </v>
      </c>
      <c r="BH150" s="58" t="str">
        <f>IF(SUM(COUNTIFS('Planificación 2026-1'!F:F,"SUNAMPE",'Planificación 2026-1'!X:X,C150,'Planificación 2026-1'!H:H,"T2"))&gt;0,"P37"," ")</f>
        <v xml:space="preserve"> </v>
      </c>
      <c r="BI150" s="58" t="str">
        <f>IF(SUM(COUNTIFS('Planificación 2026-1'!F:F,"SUNAMPE",'Planificación 2026-1'!X:X,C150,'Planificación 2026-1'!H:H,"AE"))&gt;0,"P38"," ")</f>
        <v xml:space="preserve"> </v>
      </c>
      <c r="BJ150" s="58" t="str">
        <f>IF(SUM(COUNTIFS('Planificación 2026-1'!F:F,"SUNAMPE",'Planificación 2026-1'!X:X,C150,'Planificación 2026-1'!H:H,"T4"))&gt;0,"P55"," ")</f>
        <v xml:space="preserve"> </v>
      </c>
      <c r="BK150" s="58" t="str">
        <f>IF(SUM(COUNTIFS('Planificación 2026-1'!F:F,"HUAURA",'Planificación 2026-1'!X:X,C150,'Planificación 2026-1'!H:H,"AF"))&gt;0," P01"," ")</f>
        <v xml:space="preserve"> </v>
      </c>
      <c r="BL150" s="58" t="str">
        <f>IF(SUM(COUNTIFS('Planificación 2026-1'!F:F,"HUAURA",'Planificación 2026-1'!X:X,C150,'Planificación 2026-1'!H:H,"EN"))&gt;0,"P02"," ")</f>
        <v xml:space="preserve"> </v>
      </c>
      <c r="BM150" s="58" t="str">
        <f>IF(SUM(COUNTIFS('Planificación 2026-1'!F:F,"HUAURA",'Planificación 2026-1'!X:X,C150,'Planificación 2026-1'!H:H,"IS"))&gt;0,"P03"," ")</f>
        <v xml:space="preserve"> </v>
      </c>
      <c r="BN150" s="58" t="str">
        <f>IF(SUM(COUNTIFS('Planificación 2026-1'!F:F,"HUAURA",'Planificación 2026-1'!X:X,C150,'Planificación 2026-1'!H:H,"PS"))&gt;0,"P04"," ")</f>
        <v xml:space="preserve"> </v>
      </c>
      <c r="BO150" s="58"/>
      <c r="BP150" s="58" t="str">
        <f>IF(SUM(COUNTIFS('Planificación 2026-1'!F:F,"HUAURA",'Planificación 2026-1'!X:X,C150,'Planificación 2026-1'!H:H,"IN"))&gt;0,"P06"," ")</f>
        <v xml:space="preserve"> </v>
      </c>
      <c r="BQ150" s="58" t="str">
        <f>IF(SUM(COUNTIFS('Planificación 2026-1'!F:F,"HUAURA",'Planificación 2026-1'!X:X,C150,'Planificación 2026-1'!H:H,"CA"))&gt;0,"P07"," ")</f>
        <v xml:space="preserve"> </v>
      </c>
      <c r="BR150" s="58" t="str">
        <f>IF(SUM(COUNTIFS('Planificación 2026-1'!F:F,"HUAURA",'Planificación 2026-1'!X:X,C150,'Planificación 2026-1'!H:H,"DE"))&gt;0,"P08"," ")</f>
        <v xml:space="preserve"> </v>
      </c>
      <c r="BS150" s="58" t="str">
        <f>IF(SUM(COUNTIFS('Planificación 2026-1'!F:F,"HUAURA",'Planificación 2026-1'!X:X,C150,'Planificación 2026-1'!H:H,"OB"))&gt;0,"P09"," ")</f>
        <v xml:space="preserve"> </v>
      </c>
      <c r="BT150" s="58" t="str">
        <f>IF(SUM(COUNTIFS('Planificación 2026-1'!F:F,"HUAURA",'Planificación 2026-1'!X:X,C150,'Planificación 2026-1'!H:H,"MH"))&gt;0,"P31"," ")</f>
        <v xml:space="preserve"> </v>
      </c>
      <c r="BU150" s="58" t="str">
        <f>IF(SUM(COUNTIFS('Planificación 2026-1'!F:F,"HUAURA",'Planificación 2026-1'!X:X,C150,'Planificación 2026-1'!H:H,"IC"))&gt;0,"P32"," ")</f>
        <v xml:space="preserve"> </v>
      </c>
      <c r="BV150" s="58" t="str">
        <f>IF(SUM(COUNTIFS('Planificación 2026-1'!F:F,"HUAURA",'Planificación 2026-1'!X:X,C150,'Planificación 2026-1'!H:H,"AR"))&gt;0,"P34"," ")</f>
        <v xml:space="preserve"> </v>
      </c>
      <c r="BW150" s="58" t="str">
        <f>IF(SUM(COUNTIFS('Planificación 2026-1'!F:F,"HUAURA",'Planificación 2026-1'!X:X,C150,'Planificación 2026-1'!H:H,"T1"))&gt;0,"P35"," ")</f>
        <v xml:space="preserve"> </v>
      </c>
      <c r="BX150" s="58" t="str">
        <f>IF(SUM(COUNTIFS('Planificación 2026-1'!F:F,"HUAURA",'Planificación 2026-1'!X:X,C150,'Planificación 2026-1'!H:H,"T3"))&gt;0,"P36"," ")</f>
        <v xml:space="preserve"> </v>
      </c>
      <c r="BY150" s="58" t="str">
        <f>IF(SUM(COUNTIFS('Planificación 2026-1'!F:F,"HUAURA",'Planificación 2026-1'!X:X,C150,'Planificación 2026-1'!H:H,"T2"))&gt;0,"P37"," ")</f>
        <v xml:space="preserve"> </v>
      </c>
      <c r="BZ150" s="58" t="str">
        <f>IF(SUM(COUNTIFS('Planificación 2026-1'!F:F,"HUAURA",'Planificación 2026-1'!X:X,C150,'Planificación 2026-1'!H:H,"AE"))&gt;0,"P38"," ")</f>
        <v xml:space="preserve"> </v>
      </c>
      <c r="CA150" s="58" t="str">
        <f>IF(SUM(COUNTIFS('Planificación 2026-1'!F:F,"HUAURA",'Planificación 2026-1'!X:X,C150,'Planificación 2026-1'!H:H,"T4"))&gt;0,"P55"," ")</f>
        <v xml:space="preserve"> </v>
      </c>
      <c r="CB150" s="59">
        <f>SUMIFS('Planificación 2026-1'!S:S,'Planificación 2026-1'!X:X,C150,'Planificación 2026-1'!H:H,"AF",'Planificación 2026-1'!I:I,"&gt;2")</f>
        <v>0</v>
      </c>
      <c r="CC150" s="59">
        <f>SUMIFS('Planificación 2026-1'!S:S,'Planificación 2026-1'!X:X,C150,'Planificación 2026-1'!H:H,"EN",'Planificación 2026-1'!I:I,"&gt;2")</f>
        <v>0</v>
      </c>
      <c r="CD150" s="59">
        <f>SUMIFS('Planificación 2026-1'!S:S,'Planificación 2026-1'!X:X,C150,'Planificación 2026-1'!H:H,"IS",'Planificación 2026-1'!I:I,"&gt;2")</f>
        <v>0</v>
      </c>
      <c r="CE150" s="59">
        <f>SUMIFS('Planificación 2026-1'!S:S,'Planificación 2026-1'!X:X,C150,'Planificación 2026-1'!H:H,"PS",'Planificación 2026-1'!I:I,"&gt;2")</f>
        <v>0</v>
      </c>
      <c r="CF150" s="59">
        <f>SUMIFS('Planificación 2026-1'!S:S,'Planificación 2026-1'!X:X,C150,'Planificación 2026-1'!H:H,"IN",'Planificación 2026-1'!I:I,"&gt;2")</f>
        <v>0</v>
      </c>
      <c r="CG150" s="59">
        <f>SUMIFS('Planificación 2026-1'!S:S,'Planificación 2026-1'!X:X,C150,'Planificación 2026-1'!H:H,"CA",'Planificación 2026-1'!I:I,"&gt;2")</f>
        <v>0</v>
      </c>
      <c r="CH150" s="59">
        <f>SUMIFS('Planificación 2026-1'!S:S,'Planificación 2026-1'!X:X,C150,'Planificación 2026-1'!H:H,"DE",'Planificación 2026-1'!I:I,"&gt;2")</f>
        <v>0</v>
      </c>
      <c r="CI150" s="59">
        <f>SUMIFS('Planificación 2026-1'!S:S,'Planificación 2026-1'!X:X,C150,'Planificación 2026-1'!H:H,"OB",'Planificación 2026-1'!I:I,"&gt;2")</f>
        <v>18</v>
      </c>
      <c r="CJ150" s="59">
        <f>SUMIFS('Planificación 2026-1'!S:S,'Planificación 2026-1'!X:X,C150,'Planificación 2026-1'!H:H,"MH",'Planificación 2026-1'!I:I,"&gt;2")</f>
        <v>0</v>
      </c>
      <c r="CK150" s="59">
        <f>SUMIFS('Planificación 2026-1'!S:S,'Planificación 2026-1'!X:X,C150,'Planificación 2026-1'!H:H,"IC",'Planificación 2026-1'!I:I,"&gt;2")</f>
        <v>0</v>
      </c>
      <c r="CL150" s="59">
        <f>SUMIFS('Planificación 2026-1'!S:S,'Planificación 2026-1'!X:X,C150,'Planificación 2026-1'!H:H,"AR",'Planificación 2026-1'!I:I,"&gt;2")</f>
        <v>0</v>
      </c>
      <c r="CM150" s="59">
        <f>SUMIFS('Planificación 2026-1'!S:S,'Planificación 2026-1'!X:X,C150,'Planificación 2026-1'!H:H,"AE",'Planificación 2026-1'!I:I,"&gt;2")</f>
        <v>0</v>
      </c>
      <c r="CN150" s="59">
        <f>SUMIFS('Planificación 2026-1'!S:S,'Planificación 2026-1'!X:X,C150,'Planificación 2026-1'!H:H,"T1",'Planificación 2026-1'!I:I,"&gt;2")</f>
        <v>0</v>
      </c>
      <c r="CO150" s="59">
        <f>SUMIFS('Planificación 2026-1'!S:S,'Planificación 2026-1'!X:X,C150,'Planificación 2026-1'!H:H,"T3",'Planificación 2026-1'!I:I,"&gt;2")</f>
        <v>0</v>
      </c>
      <c r="CP150" s="59">
        <f>SUMIFS('Planificación 2026-1'!S:S,'Planificación 2026-1'!X:X,C150,'Planificación 2026-1'!H:H,"T2",'Planificación 2026-1'!I:I,"&gt;2")</f>
        <v>0</v>
      </c>
      <c r="CQ150" s="59">
        <f>SUMIFS('Planificación 2026-1'!S:S,'Planificación 2026-1'!X:X,C150,'Planificación 2026-1'!H:H,"T4",'Planificación 2026-1'!I:I,"&gt;2")</f>
        <v>0</v>
      </c>
      <c r="CR150" s="59">
        <f>SUMIFS('Planificación 2026-1'!S:S,'Planificación 2026-1'!X:X,C150,'Planificación 2026-1'!H:H,"AF",'Planificación 2026-1'!I:I,"&lt;3")</f>
        <v>0</v>
      </c>
      <c r="CS150" s="59">
        <f>SUMIFS('Planificación 2026-1'!S:S,'Planificación 2026-1'!X:X,C150,'Planificación 2026-1'!H:H,"EN",'Planificación 2026-1'!I:I,"&lt;3")</f>
        <v>0</v>
      </c>
      <c r="CT150" s="59">
        <f>SUMIFS('Planificación 2026-1'!S:S,'Planificación 2026-1'!X:X,C150,'Planificación 2026-1'!H:H,"IS",'Planificación 2026-1'!I:I,"&lt;3")</f>
        <v>0</v>
      </c>
      <c r="CU150" s="59">
        <f>SUMIFS('Planificación 2026-1'!S:S,'Planificación 2026-1'!X:X,C150,'Planificación 2026-1'!H:H,"PS",'Planificación 2026-1'!I:I,"&lt;3")</f>
        <v>0</v>
      </c>
      <c r="CV150" s="59">
        <f>SUMIFS('Planificación 2026-1'!S:S,'Planificación 2026-1'!X:X,C150,'Planificación 2026-1'!H:H,"IN",'Planificación 2026-1'!I:I,"&lt;3")</f>
        <v>0</v>
      </c>
      <c r="CW150" s="59">
        <f>SUMIFS('Planificación 2026-1'!S:S,'Planificación 2026-1'!X:X,C150,'Planificación 2026-1'!H:H,"CA",'Planificación 2026-1'!I:I,"&lt;3")</f>
        <v>0</v>
      </c>
      <c r="CX150" s="59">
        <f>SUMIFS('Planificación 2026-1'!S:S,'Planificación 2026-1'!X:X,C150,'Planificación 2026-1'!H:H,"DE",'Planificación 2026-1'!I:I,"&lt;3")</f>
        <v>0</v>
      </c>
      <c r="CY150" s="59">
        <f>SUMIFS('Planificación 2026-1'!S:S,'Planificación 2026-1'!X:X,C150,'Planificación 2026-1'!H:H,"OB",'Planificación 2026-1'!I:I,"&lt;3")</f>
        <v>0</v>
      </c>
      <c r="CZ150" s="59">
        <f>SUMIFS('Planificación 2026-1'!S:S,'Planificación 2026-1'!X:X,C150,'Planificación 2026-1'!H:H,"MH",'Planificación 2026-1'!I:I,"&lt;3")</f>
        <v>0</v>
      </c>
      <c r="DA150" s="59">
        <f>SUMIFS('Planificación 2026-1'!S:S,'Planificación 2026-1'!X:X,C150,'Planificación 2026-1'!H:H,"IC",'Planificación 2026-1'!I:I,"&lt;3")</f>
        <v>0</v>
      </c>
      <c r="DB150" s="59">
        <f>SUMIFS('Planificación 2026-1'!S:S,'Planificación 2026-1'!X:X,C150,'Planificación 2026-1'!H:H,"AR",'Planificación 2026-1'!I:I,"&lt;3")</f>
        <v>0</v>
      </c>
      <c r="DC150" s="59">
        <f>SUMIFS('Planificación 2026-1'!S:S,'Planificación 2026-1'!X:X,C150,'Planificación 2026-1'!H:H,"AE",'Planificación 2026-1'!I:I,"&lt;3")</f>
        <v>0</v>
      </c>
      <c r="DD150" s="59">
        <f>SUMIFS('Planificación 2026-1'!S:S,'Planificación 2026-1'!X:X,C150,'Planificación 2026-1'!H:H,"T1",'Planificación 2026-1'!I:I,"&lt;3")</f>
        <v>0</v>
      </c>
      <c r="DE150" s="59">
        <f>SUMIFS('Planificación 2026-1'!S:S,'Planificación 2026-1'!X:X,C150,'Planificación 2026-1'!H:H,"T3",'Planificación 2026-1'!I:I,"&lt;3")</f>
        <v>0</v>
      </c>
      <c r="DF150" s="59">
        <f>SUMIFS('Planificación 2026-1'!S:S,'Planificación 2026-1'!X:X,C150,'Planificación 2026-1'!H:H,"T2",'Planificación 2026-1'!I:I,"&lt;3")</f>
        <v>0</v>
      </c>
      <c r="DG150" s="59">
        <f>SUMIFS('Planificación 2026-1'!S:S,'Planificación 2026-1'!X:X,C150,'Planificación 2026-1'!H:H,"T4",'Planificación 2026-1'!I:I,"&lt;3")</f>
        <v>0</v>
      </c>
      <c r="DH150" s="58" t="str">
        <f t="shared" si="41"/>
        <v>P09</v>
      </c>
      <c r="DI150" s="27">
        <f>IF(C150="","",SUMIFS('Planificación 2026-1'!S:S,'Planificación 2026-1'!X:X,C150,'Planificación 2026-1'!F:F,"PRINCIPAL",'Planificación 2026-1'!Y:Y,"VIRTUAL"))</f>
        <v>3</v>
      </c>
      <c r="DJ150" s="27">
        <f>IF(C150="","",SUMIFS('Planificación 2026-1'!S:S,'Planificación 2026-1'!X:X,C150,'Planificación 2026-1'!F:F,"PRINCIPAL",'Planificación 2026-1'!Y:Y,"PRESENCIAL"))</f>
        <v>15</v>
      </c>
      <c r="DK150" s="27">
        <f>IF(C150="","",SUMIFS('Planificación 2026-1'!S:S,'Planificación 2026-1'!X:X,C150,'Planificación 2026-1'!F:F,"PRINCIPAL",'Planificación 2026-1'!Y:Y,"HIBRIDO PRESENCIAL"))</f>
        <v>0</v>
      </c>
      <c r="DL150" s="58" t="str">
        <f t="shared" si="42"/>
        <v/>
      </c>
      <c r="DM150" s="58">
        <f>IF(C150="","",SUMIFS('Planificación 2026-1'!S:S,'Planificación 2026-1'!X:X,C150,'Planificación 2026-1'!F:F,"FILIAL",'Planificación 2026-1'!Y:Y,"VIRTUAL"))</f>
        <v>0</v>
      </c>
      <c r="DN150" s="60">
        <f>IF(C150="","",SUMIFS('Planificación 2026-1'!S:S,'Planificación 2026-1'!X:X,C150,'Planificación 2026-1'!F:F,"FILIAL",'Planificación 2026-1'!Y:Y,"PRESENCIAL"))</f>
        <v>0</v>
      </c>
      <c r="DO150" s="29">
        <f>IF(C150="","",SUMIFS('Planificación 2026-1'!S:S,'Planificación 2026-1'!X:X,C150,'Planificación 2026-1'!F:F,"FILIAL",'Planificación 2026-1'!Y:Y,"HIBRIDO PRESENCIAL"))</f>
        <v>0</v>
      </c>
      <c r="DP150" s="61" t="str">
        <f t="shared" si="43"/>
        <v/>
      </c>
      <c r="DQ150" s="58">
        <f>IF(C150="","",SUMIFS('Planificación 2026-1'!S:S,'Planificación 2026-1'!X:X,C150,'Planificación 2026-1'!F:F,"SUNAMPE",'Planificación 2026-1'!Y:Y,"VIRTUAL"))</f>
        <v>0</v>
      </c>
      <c r="DR150" s="29">
        <f>IF(C150="","",SUMIFS('Planificación 2026-1'!S:S,'Planificación 2026-1'!X:X,C150,'Planificación 2026-1'!F:F,"SUNAMPE",'Planificación 2026-1'!Y:Y,"PRESENCIAL"))</f>
        <v>0</v>
      </c>
      <c r="DS150" s="61" t="str">
        <f t="shared" si="44"/>
        <v/>
      </c>
      <c r="DT150" s="58">
        <f>IF(C150="","",SUMIFS('Planificación 2026-1'!S:S,'Planificación 2026-1'!X:X,C150,'Planificación 2026-1'!F:F,"HUAURA",'Planificación 2026-1'!Y:Y,"VIRTUAL"))</f>
        <v>0</v>
      </c>
      <c r="DU150" s="29">
        <f>IF(C150="","",SUMIFS('Planificación 2026-1'!S:S,'Planificación 2026-1'!X:X,C150,'Planificación 2026-1'!F:F,"HUAURA",'Planificación 2026-1'!Y:Y,"PRESENCIAL"))</f>
        <v>0</v>
      </c>
      <c r="DV150" s="32">
        <f>SUMIFS('Planificación 2026-1'!S:S,'Planificación 2026-1'!X:X,C150,'Planificación 2026-1'!F:F,"PRINCIPAL",'Planificación 2026-1'!Y:Y,"VIRTUAL",'Planificación 2026-1'!I:I,"&gt;2")</f>
        <v>3</v>
      </c>
      <c r="DW150" s="32">
        <f>SUMIFS('Planificación 2026-1'!S:S,'Planificación 2026-1'!X:X,C150,'Planificación 2026-1'!F:F,"PRINCIPAL",'Planificación 2026-1'!Y:Y,"&lt;&gt;VIRTUAL",'Planificación 2026-1'!I:I,"&gt;2")</f>
        <v>15</v>
      </c>
      <c r="DX150" s="32">
        <f>SUMIFS('Planificación 2026-1'!S:S,'Planificación 2026-1'!X:X,C150,'Planificación 2026-1'!F:F,"SUNAMPE",'Planificación 2026-1'!Y:Y,"VIRTUAL",'Planificación 2026-1'!I:I,"&gt;2")</f>
        <v>0</v>
      </c>
      <c r="DY150" s="32">
        <f>SUMIFS('Planificación 2026-1'!S:S,'Planificación 2026-1'!X:X,C150,'Planificación 2026-1'!F:F,"SUNAMPE",'Planificación 2026-1'!Y:Y,"&lt;&gt;VIRTUAL",'Planificación 2026-1'!I:I,"&gt;2")</f>
        <v>0</v>
      </c>
      <c r="DZ150" s="32">
        <f>SUMIFS('Planificación 2026-1'!S:S,'Planificación 2026-1'!X:X,C150,'Planificación 2026-1'!F:F,"FILIAL",'Planificación 2026-1'!Y:Y,"VIRTUAL",'Planificación 2026-1'!I:I,"&gt;2")</f>
        <v>0</v>
      </c>
      <c r="EA150" s="32">
        <f>SUMIFS('Planificación 2026-1'!S:S,'Planificación 2026-1'!X:X,C150,'Planificación 2026-1'!F:F,"FILIAL",'Planificación 2026-1'!Y:Y,"&lt;&gt;VIRTUAL",'Planificación 2026-1'!I:I,"&gt;2")</f>
        <v>0</v>
      </c>
      <c r="EB150" s="32">
        <f>SUMIFS('Planificación 2026-1'!S:S,'Planificación 2026-1'!X:X,C150,'Planificación 2026-1'!F:F,"PORUMA",'Planificación 2026-1'!Y:Y,"VIRTUAL",'Planificación 2026-1'!I:I,"&gt;2")</f>
        <v>0</v>
      </c>
      <c r="EC150" s="32">
        <f>SUMIFS('Planificación 2026-1'!S:S,'Planificación 2026-1'!X:X,C150,'Planificación 2026-1'!F:F,"PORUMA",'Planificación 2026-1'!Y:Y,"&lt;&gt;VIRTUAL",'Planificación 2026-1'!I:I,"&gt;2")</f>
        <v>0</v>
      </c>
      <c r="ED150" s="32">
        <f>SUMIFS('Planificación 2026-1'!S:S,'Planificación 2026-1'!X:X,C150,'Planificación 2026-1'!F:F,"HUAURA",'Planificación 2026-1'!Y:Y,"VIRTUAL",'Planificación 2026-1'!I:I,"&gt;2")</f>
        <v>0</v>
      </c>
      <c r="EE150" s="32">
        <f>SUMIFS('Planificación 2026-1'!S:S,'Planificación 2026-1'!X:X,C150,'Planificación 2026-1'!F:F,"HUAURA",'Planificación 2026-1'!Y:Y,"&lt;&gt;VIRTUAL",'Planificación 2026-1'!I:I,"&gt;2")</f>
        <v>0</v>
      </c>
      <c r="EF150" s="32">
        <f>SUMIFS('Planificación 2026-1'!S:S,'Planificación 2026-1'!X:X,C150,'Planificación 2026-1'!F:F,"PRINCIPAL",'Planificación 2026-1'!Y:Y,"VIRTUAL",'Planificación 2026-1'!I:I,"&lt;3")</f>
        <v>0</v>
      </c>
      <c r="EG150" s="32">
        <f>SUMIFS('Planificación 2026-1'!S:S,'Planificación 2026-1'!X:X,C150,'Planificación 2026-1'!F:F,"PRINCIPAL",'Planificación 2026-1'!Y:Y,"&lt;&gt;VIRTUAL",'Planificación 2026-1'!I:I,"&lt;3")</f>
        <v>0</v>
      </c>
      <c r="EH150" s="32">
        <f>SUMIFS('Planificación 2026-1'!S:S,'Planificación 2026-1'!X:X,C150,'Planificación 2026-1'!F:F,"SUNAMPE",'Planificación 2026-1'!Y:Y,"VIRTUAL",'Planificación 2026-1'!I:I,"&lt;3")</f>
        <v>0</v>
      </c>
      <c r="EI150" s="32">
        <f>SUMIFS('Planificación 2026-1'!S:S,'Planificación 2026-1'!X:X,C150,'Planificación 2026-1'!F:F,"SUNAMPE",'Planificación 2026-1'!Y:Y,"&lt;&gt;VIRTUAL",'Planificación 2026-1'!I:I,"&lt;3")</f>
        <v>0</v>
      </c>
      <c r="EJ150" s="32">
        <f>SUMIFS('Planificación 2026-1'!S:S,'Planificación 2026-1'!X:X,C150,'Planificación 2026-1'!F:F,"FILIAL",'Planificación 2026-1'!Y:Y,"VIRTUAL",'Planificación 2026-1'!I:I,"&lt;3")</f>
        <v>0</v>
      </c>
      <c r="EK150" s="32">
        <f>SUMIFS('Planificación 2026-1'!S:S,'Planificación 2026-1'!X:X,C150,'Planificación 2026-1'!F:F,"FILIAL",'Planificación 2026-1'!Y:Y,"&lt;&gt;VIRTUAL",'Planificación 2026-1'!I:I,"&lt;3")</f>
        <v>0</v>
      </c>
      <c r="EL150" s="32">
        <f>SUMIFS('Planificación 2026-1'!S:S,'Planificación 2026-1'!X:X,C150,'Planificación 2026-1'!F:F,"PORUMA",'Planificación 2026-1'!Y:Y,"VIRTUAL",'Planificación 2026-1'!I:I,"&lt;3")</f>
        <v>0</v>
      </c>
      <c r="EM150" s="32">
        <f>SUMIFS('Planificación 2026-1'!S:S,'Planificación 2026-1'!X:X,C150,'Planificación 2026-1'!F:F,"PORUMA",'Planificación 2026-1'!Y:Y,"&lt;&gt;VIRTUAL",'Planificación 2026-1'!I:I,"&lt;3")</f>
        <v>0</v>
      </c>
      <c r="EN150" s="32">
        <f>SUMIFS('Planificación 2026-1'!S:S,'Planificación 2026-1'!X:X,C150,'Planificación 2026-1'!F:F,"HUAURA",'Planificación 2026-1'!Y:Y,"VIRTUAL",'Planificación 2026-1'!I:I,"&lt;3")</f>
        <v>0</v>
      </c>
      <c r="EO150" s="32">
        <f>SUMIFS('Planificación 2026-1'!S:S,'Planificación 2026-1'!X:X,C150,'Planificación 2026-1'!F:F,"HUAURA",'Planificación 2026-1'!Y:Y,"&lt;&gt;VIRTUAL",'Planificación 2026-1'!I:I,"&lt;3")</f>
        <v>0</v>
      </c>
      <c r="EP150" s="32">
        <f t="shared" si="46"/>
        <v>0</v>
      </c>
      <c r="EQ150" s="32">
        <f t="shared" si="36"/>
        <v>0</v>
      </c>
      <c r="ER150" s="32">
        <f t="shared" si="37"/>
        <v>0</v>
      </c>
      <c r="ES150" s="32">
        <f t="shared" si="38"/>
        <v>18</v>
      </c>
      <c r="ET150" s="32">
        <f t="shared" si="39"/>
        <v>0</v>
      </c>
      <c r="EU150" s="32">
        <f t="shared" si="40"/>
        <v>18</v>
      </c>
      <c r="EV150" s="32" t="b">
        <f>EXACT(EU150,E150)</f>
        <v>1</v>
      </c>
      <c r="EW150" s="32"/>
      <c r="EX150" s="32">
        <f t="shared" si="33"/>
        <v>3</v>
      </c>
      <c r="EY150" s="32">
        <f t="shared" si="34"/>
        <v>15</v>
      </c>
      <c r="EZ150" s="32" t="b">
        <f>EXACT(SUM(EX150:EY150),E150)</f>
        <v>1</v>
      </c>
      <c r="FA150" s="32" t="str">
        <f t="shared" si="35"/>
        <v>SEDE</v>
      </c>
      <c r="FB150" s="32" t="str">
        <f t="shared" si="45"/>
        <v>MAS PRESENCIAL</v>
      </c>
    </row>
    <row r="151" spans="1:158">
      <c r="A151" s="33"/>
      <c r="B151" s="65">
        <v>148</v>
      </c>
      <c r="C151" s="32" t="s">
        <v>355</v>
      </c>
      <c r="D151" s="429">
        <v>21887837</v>
      </c>
      <c r="E151" s="62">
        <f>SUMIF('Planificación 2026-1'!X:X,C151,'Planificación 2026-1'!S:S)</f>
        <v>40</v>
      </c>
      <c r="F151" s="63" t="s">
        <v>199</v>
      </c>
      <c r="G151" s="454" t="s">
        <v>200</v>
      </c>
      <c r="H151" s="64" t="s">
        <v>111</v>
      </c>
      <c r="I151" s="64" t="s">
        <v>173</v>
      </c>
      <c r="J151" s="32" t="s">
        <v>111</v>
      </c>
      <c r="K151" s="451" t="s">
        <v>173</v>
      </c>
      <c r="L151" s="57" t="str">
        <f>IF(SUM(COUNTIFS('Planificación 2026-1'!F:F,"PRINCIPAL",'Planificación 2026-1'!X:X,C151,'Planificación 2026-1'!H:H,"AF"))&gt;0,"P01"," ")</f>
        <v xml:space="preserve"> </v>
      </c>
      <c r="M151" s="58" t="str">
        <f>IF(SUM(COUNTIFS('Planificación 2026-1'!F:F,"PRINCIPAL",'Planificación 2026-1'!X:X,C151,'Planificación 2026-1'!H:H,"EN"))&gt;0,"P02"," ")</f>
        <v>P02</v>
      </c>
      <c r="N151" s="58" t="str">
        <f>IF(SUM(COUNTIFS('Planificación 2026-1'!F:F,"PRINCIPAL",'Planificación 2026-1'!X:X,C151,'Planificación 2026-1'!H:H,"IS"))&gt;0,"P03"," ")</f>
        <v xml:space="preserve"> </v>
      </c>
      <c r="O151" s="58" t="str">
        <f>IF(SUM(COUNTIFS('Planificación 2026-1'!F:F,"PRINCIPAL",'Planificación 2026-1'!X:X,C151,'Planificación 2026-1'!H:H,"PS"))&gt;0,"P04"," ")</f>
        <v xml:space="preserve"> </v>
      </c>
      <c r="P151" s="58"/>
      <c r="Q151" s="58" t="str">
        <f>IF(SUM(COUNTIFS('Planificación 2026-1'!F:F,"PRINCIPAL",'Planificación 2026-1'!X:X,C151,'Planificación 2026-1'!H:H,"IN"))&gt;0,"P06"," ")</f>
        <v xml:space="preserve"> </v>
      </c>
      <c r="R151" s="58" t="str">
        <f>IF(SUM(COUNTIFS('Planificación 2026-1'!F:F,"PRINCIPAL",'Planificación 2026-1'!X:X,C151,'Planificación 2026-1'!H:H,"CA"))&gt;0,"P07"," ")</f>
        <v xml:space="preserve"> </v>
      </c>
      <c r="S151" s="58" t="str">
        <f>IF(SUM(COUNTIFS('Planificación 2026-1'!F:F,"PRINCIPAL",'Planificación 2026-1'!X:X,C151,'Planificación 2026-1'!H:H,"DE"))&gt;0,"P08"," ")</f>
        <v xml:space="preserve"> </v>
      </c>
      <c r="T151" s="58" t="str">
        <f>IF(SUM(COUNTIFS('Planificación 2026-1'!F:F,"PRINCIPAL",'Planificación 2026-1'!X:X,C151,'Planificación 2026-1'!H:H,"OB"))&gt;0,"P09"," ")</f>
        <v xml:space="preserve"> </v>
      </c>
      <c r="U151" s="58" t="str">
        <f>IF(SUM(COUNTIFS('Planificación 2026-1'!F:F,"PRINCIPAL",'Planificación 2026-1'!X:X,C151,'Planificación 2026-1'!H:H,"MH"))&gt;0,"P31"," ")</f>
        <v xml:space="preserve"> </v>
      </c>
      <c r="V151" s="58" t="str">
        <f>IF(SUM(COUNTIFS('Planificación 2026-1'!F:F,"PRINCIPAL",'Planificación 2026-1'!X:X,C151,'Planificación 2026-1'!H:H,"IC"))&gt;0,"P32"," ")</f>
        <v xml:space="preserve"> </v>
      </c>
      <c r="W151" s="58" t="str">
        <f>IF(SUM(COUNTIFS('Planificación 2026-1'!F:F,"PRINCIPAL",'Planificación 2026-1'!X:X,C151,'Planificación 2026-1'!H:H,"AR"))&gt;0,"P34"," ")</f>
        <v xml:space="preserve"> </v>
      </c>
      <c r="X151" s="58" t="str">
        <f>IF(SUM(COUNTIFS('Planificación 2026-1'!F:F,"PRINCIPAL",'Planificación 2026-1'!X:X,C151,'Planificación 2026-1'!H:H,"T1"))&gt;0,"P35"," ")</f>
        <v xml:space="preserve"> </v>
      </c>
      <c r="Y151" s="58" t="str">
        <f>IF(SUM(COUNTIFS('Planificación 2026-1'!F:F,"PRINCIPAL",'Planificación 2026-1'!X:X,C151,'Planificación 2026-1'!H:H,"T3"))&gt;0,"P36"," ")</f>
        <v xml:space="preserve"> </v>
      </c>
      <c r="Z151" s="58" t="str">
        <f>IF(SUM(COUNTIFS('Planificación 2026-1'!F:F,"PRINCIPAL",'Planificación 2026-1'!X:X,C151,'Planificación 2026-1'!H:H,"T2"))&gt;0,"P37"," ")</f>
        <v xml:space="preserve"> </v>
      </c>
      <c r="AA151" s="58" t="str">
        <f>IF(SUM(COUNTIFS('Planificación 2026-1'!F:F,"PRINCIPAL",'Planificación 2026-1'!X:X,C151,'Planificación 2026-1'!H:H,"AE"))&gt;0,"P38"," ")</f>
        <v xml:space="preserve"> </v>
      </c>
      <c r="AB151" s="58" t="str">
        <f>IF(SUM(COUNTIFS('Planificación 2026-1'!F:F,"PRINCIPAL",'Planificación 2026-1'!X:X,C151,'Planificación 2026-1'!H:H,"T4"))&gt;0,"P55"," ")</f>
        <v xml:space="preserve"> </v>
      </c>
      <c r="AC151" s="58" t="str">
        <f>IF(SUM(COUNTIFS('Planificación 2026-1'!F:F,"FILIAL",'Planificación 2026-1'!X:X,C151,'Planificación 2026-1'!H:H,"AF"))&gt;0," P01"," ")</f>
        <v xml:space="preserve"> </v>
      </c>
      <c r="AD151" s="58" t="str">
        <f>IF(SUM(COUNTIFS('Planificación 2026-1'!F:F,"FILIAL",'Planificación 2026-1'!X:X,C151,'Planificación 2026-1'!H:H,"EN"))&gt;0,"P02"," ")</f>
        <v xml:space="preserve"> </v>
      </c>
      <c r="AE151" s="58" t="str">
        <f>IF(SUM(COUNTIFS('Planificación 2026-1'!F:F,"FILIAL",'Planificación 2026-1'!X:X,C151,'Planificación 2026-1'!H:H,"IS"))&gt;0,"P03"," ")</f>
        <v xml:space="preserve"> </v>
      </c>
      <c r="AF151" s="58" t="str">
        <f>IF(SUM(COUNTIFS('Planificación 2026-1'!F:F,"FILIAL",'Planificación 2026-1'!X:X,C151,'Planificación 2026-1'!H:H,"PS"))&gt;0,"P04"," ")</f>
        <v xml:space="preserve"> </v>
      </c>
      <c r="AG151" s="58"/>
      <c r="AH151" s="58" t="str">
        <f>IF(SUM(COUNTIFS('Planificación 2026-1'!F:F,"FILIAL",'Planificación 2026-1'!X:X,C151,'Planificación 2026-1'!H:H,"IN"))&gt;0,"P06"," ")</f>
        <v xml:space="preserve"> </v>
      </c>
      <c r="AI151" s="58" t="str">
        <f>IF(SUM(COUNTIFS('Planificación 2026-1'!F:F,"FILIAL",'Planificación 2026-1'!X:X,C151,'Planificación 2026-1'!H:H,"CA"))&gt;0,"P07"," ")</f>
        <v xml:space="preserve"> </v>
      </c>
      <c r="AJ151" s="58" t="str">
        <f>IF(SUM(COUNTIFS('Planificación 2026-1'!F:F,"FILIAL",'Planificación 2026-1'!X:X,C151,'Planificación 2026-1'!H:H,"DE"))&gt;0,"P08"," ")</f>
        <v xml:space="preserve"> </v>
      </c>
      <c r="AK151" s="58" t="str">
        <f>IF(SUM(COUNTIFS('Planificación 2026-1'!F:F,"FILIAL",'Planificación 2026-1'!X:X,C151,'Planificación 2026-1'!H:H,"OB"))&gt;0,"P09"," ")</f>
        <v xml:space="preserve"> </v>
      </c>
      <c r="AL151" s="58" t="str">
        <f>IF(SUM(COUNTIFS('Planificación 2026-1'!F:F,"FILIAL",'Planificación 2026-1'!X:X,C151,'Planificación 2026-1'!H:H,"MH"))&gt;0,"P31"," ")</f>
        <v xml:space="preserve"> </v>
      </c>
      <c r="AM151" s="58" t="str">
        <f>IF(SUM(COUNTIFS('Planificación 2026-1'!F:F,"FILIAL",'Planificación 2026-1'!X:X,C151,'Planificación 2026-1'!H:H,"IC"))&gt;0,"P32"," ")</f>
        <v xml:space="preserve"> </v>
      </c>
      <c r="AN151" s="58" t="str">
        <f>IF(SUM(COUNTIFS('Planificación 2026-1'!F:F,"FILIAL",'Planificación 2026-1'!X:X,C151,'Planificación 2026-1'!H:H,"AR"))&gt;0,"P34"," ")</f>
        <v xml:space="preserve"> </v>
      </c>
      <c r="AO151" s="58" t="str">
        <f>IF(SUM(COUNTIFS('Planificación 2026-1'!F:F,"FILIAL",'Planificación 2026-1'!X:X,C151,'Planificación 2026-1'!H:H,"T1"))&gt;0,"P35"," ")</f>
        <v xml:space="preserve"> </v>
      </c>
      <c r="AP151" s="58" t="str">
        <f>IF(SUM(COUNTIFS('Planificación 2026-1'!F:F,"FILIAL",'Planificación 2026-1'!X:X,C151,'Planificación 2026-1'!H:H,"T3"))&gt;0,"P36"," ")</f>
        <v xml:space="preserve"> </v>
      </c>
      <c r="AQ151" s="58" t="str">
        <f>IF(SUM(COUNTIFS('Planificación 2026-1'!F:F,"FILIAL",'Planificación 2026-1'!X:X,C151,'Planificación 2026-1'!H:H,"T2"))&gt;0,"P37"," ")</f>
        <v xml:space="preserve"> </v>
      </c>
      <c r="AR151" s="58" t="str">
        <f>IF(SUM(COUNTIFS('Planificación 2026-1'!F:F,"FILIAL",'Planificación 2026-1'!X:X,C151,'Planificación 2026-1'!H:H,"AE"))&gt;0,"P38"," ")</f>
        <v xml:space="preserve"> </v>
      </c>
      <c r="AS151" s="58" t="str">
        <f>IF(SUM(COUNTIFS('Planificación 2026-1'!F:F,"FILIAL",'Planificación 2026-1'!X:X,C151,'Planificación 2026-1'!H:H,"T4"))&gt;0,"P55"," ")</f>
        <v xml:space="preserve"> </v>
      </c>
      <c r="AT151" s="58" t="str">
        <f>IF(SUM(COUNTIFS('Planificación 2026-1'!F:F,"SUNAMPE",'Planificación 2026-1'!X:X,C151,'Planificación 2026-1'!H:H,"AF"))&gt;0," P01"," ")</f>
        <v xml:space="preserve"> </v>
      </c>
      <c r="AU151" s="58" t="str">
        <f>IF(SUM(COUNTIFS('Planificación 2026-1'!F:F,"SUNAMPE",'Planificación 2026-1'!X:X,C151,'Planificación 2026-1'!H:H,"EN"))&gt;0,"P02"," ")</f>
        <v xml:space="preserve"> </v>
      </c>
      <c r="AV151" s="58" t="str">
        <f>IF(SUM(COUNTIFS('Planificación 2026-1'!F:F,"SUNAMPE",'Planificación 2026-1'!X:X,C151,'Planificación 2026-1'!H:H,"IS"))&gt;0,"P03"," ")</f>
        <v xml:space="preserve"> </v>
      </c>
      <c r="AW151" s="58" t="str">
        <f>IF(SUM(COUNTIFS('Planificación 2026-1'!F:F,"SUNAMPE",'Planificación 2026-1'!X:X,C151,'Planificación 2026-1'!H:H,"PS"))&gt;0,"P04"," ")</f>
        <v xml:space="preserve"> </v>
      </c>
      <c r="AX151" s="58"/>
      <c r="AY151" s="58" t="str">
        <f>IF(SUM(COUNTIFS('Planificación 2026-1'!F:F,"SUNAMPE",'Planificación 2026-1'!X:X,C151,'Planificación 2026-1'!H:H,"IN"))&gt;0,"P06"," ")</f>
        <v xml:space="preserve"> </v>
      </c>
      <c r="AZ151" s="58" t="str">
        <f>IF(SUM(COUNTIFS('Planificación 2026-1'!F:F,"SUNAMPE",'Planificación 2026-1'!X:X,C151,'Planificación 2026-1'!H:H,"CA"))&gt;0,"P07"," ")</f>
        <v xml:space="preserve"> </v>
      </c>
      <c r="BA151" s="58" t="str">
        <f>IF(SUM(COUNTIFS('Planificación 2026-1'!F:F,"SUNAMPE",'Planificación 2026-1'!X:X,C151,'Planificación 2026-1'!H:H,"DE"))&gt;0,"P08"," ")</f>
        <v xml:space="preserve"> </v>
      </c>
      <c r="BB151" s="58" t="str">
        <f>IF(SUM(COUNTIFS('Planificación 2026-1'!F:F,"SUNAMPE",'Planificación 2026-1'!X:X,C151,'Planificación 2026-1'!H:H,"OB"))&gt;0,"P09"," ")</f>
        <v>P09</v>
      </c>
      <c r="BC151" s="58" t="str">
        <f>IF(SUM(COUNTIFS('Planificación 2026-1'!F:F,"SUNAMPE",'Planificación 2026-1'!X:X,C151,'Planificación 2026-1'!H:H,"MH"))&gt;0,"P31"," ")</f>
        <v>P31</v>
      </c>
      <c r="BD151" s="58" t="str">
        <f>IF(SUM(COUNTIFS('Planificación 2026-1'!F:F,"SUNAMPE",'Planificación 2026-1'!X:X,C151,'Planificación 2026-1'!H:H,"IC"))&gt;0,"P32"," ")</f>
        <v xml:space="preserve"> </v>
      </c>
      <c r="BE151" s="58" t="str">
        <f>IF(SUM(COUNTIFS('Planificación 2026-1'!F:F,"SUNAMPE",'Planificación 2026-1'!X:X,C151,'Planificación 2026-1'!H:H,"AR"))&gt;0,"P34"," ")</f>
        <v xml:space="preserve"> </v>
      </c>
      <c r="BF151" s="58" t="str">
        <f>IF(SUM(COUNTIFS('Planificación 2026-1'!F:F,"SUNAMPE",'Planificación 2026-1'!X:X,C151,'Planificación 2026-1'!H:H,"T1"))&gt;0,"P35"," ")</f>
        <v xml:space="preserve"> </v>
      </c>
      <c r="BG151" s="58" t="str">
        <f>IF(SUM(COUNTIFS('Planificación 2026-1'!F:F,"SUNAMPE",'Planificación 2026-1'!X:X,C151,'Planificación 2026-1'!H:H,"T3"))&gt;0,"P36"," ")</f>
        <v xml:space="preserve"> </v>
      </c>
      <c r="BH151" s="58" t="str">
        <f>IF(SUM(COUNTIFS('Planificación 2026-1'!F:F,"SUNAMPE",'Planificación 2026-1'!X:X,C151,'Planificación 2026-1'!H:H,"T2"))&gt;0,"P37"," ")</f>
        <v xml:space="preserve"> </v>
      </c>
      <c r="BI151" s="58" t="str">
        <f>IF(SUM(COUNTIFS('Planificación 2026-1'!F:F,"SUNAMPE",'Planificación 2026-1'!X:X,C151,'Planificación 2026-1'!H:H,"AE"))&gt;0,"P38"," ")</f>
        <v xml:space="preserve"> </v>
      </c>
      <c r="BJ151" s="58" t="str">
        <f>IF(SUM(COUNTIFS('Planificación 2026-1'!F:F,"SUNAMPE",'Planificación 2026-1'!X:X,C151,'Planificación 2026-1'!H:H,"T4"))&gt;0,"P55"," ")</f>
        <v>P55</v>
      </c>
      <c r="BK151" s="58" t="str">
        <f>IF(SUM(COUNTIFS('Planificación 2026-1'!F:F,"HUAURA",'Planificación 2026-1'!X:X,C151,'Planificación 2026-1'!H:H,"AF"))&gt;0," P01"," ")</f>
        <v xml:space="preserve"> </v>
      </c>
      <c r="BL151" s="58" t="str">
        <f>IF(SUM(COUNTIFS('Planificación 2026-1'!F:F,"HUAURA",'Planificación 2026-1'!X:X,C151,'Planificación 2026-1'!H:H,"EN"))&gt;0,"P02"," ")</f>
        <v xml:space="preserve"> </v>
      </c>
      <c r="BM151" s="58" t="str">
        <f>IF(SUM(COUNTIFS('Planificación 2026-1'!F:F,"HUAURA",'Planificación 2026-1'!X:X,C151,'Planificación 2026-1'!H:H,"IS"))&gt;0,"P03"," ")</f>
        <v xml:space="preserve"> </v>
      </c>
      <c r="BN151" s="58" t="str">
        <f>IF(SUM(COUNTIFS('Planificación 2026-1'!F:F,"HUAURA",'Planificación 2026-1'!X:X,C151,'Planificación 2026-1'!H:H,"PS"))&gt;0,"P04"," ")</f>
        <v xml:space="preserve"> </v>
      </c>
      <c r="BO151" s="58"/>
      <c r="BP151" s="58" t="str">
        <f>IF(SUM(COUNTIFS('Planificación 2026-1'!F:F,"HUAURA",'Planificación 2026-1'!X:X,C151,'Planificación 2026-1'!H:H,"IN"))&gt;0,"P06"," ")</f>
        <v xml:space="preserve"> </v>
      </c>
      <c r="BQ151" s="58" t="str">
        <f>IF(SUM(COUNTIFS('Planificación 2026-1'!F:F,"HUAURA",'Planificación 2026-1'!X:X,C151,'Planificación 2026-1'!H:H,"CA"))&gt;0,"P07"," ")</f>
        <v xml:space="preserve"> </v>
      </c>
      <c r="BR151" s="58" t="str">
        <f>IF(SUM(COUNTIFS('Planificación 2026-1'!F:F,"HUAURA",'Planificación 2026-1'!X:X,C151,'Planificación 2026-1'!H:H,"DE"))&gt;0,"P08"," ")</f>
        <v xml:space="preserve"> </v>
      </c>
      <c r="BS151" s="58" t="str">
        <f>IF(SUM(COUNTIFS('Planificación 2026-1'!F:F,"HUAURA",'Planificación 2026-1'!X:X,C151,'Planificación 2026-1'!H:H,"OB"))&gt;0,"P09"," ")</f>
        <v xml:space="preserve"> </v>
      </c>
      <c r="BT151" s="58" t="str">
        <f>IF(SUM(COUNTIFS('Planificación 2026-1'!F:F,"HUAURA",'Planificación 2026-1'!X:X,C151,'Planificación 2026-1'!H:H,"MH"))&gt;0,"P31"," ")</f>
        <v xml:space="preserve"> </v>
      </c>
      <c r="BU151" s="58" t="str">
        <f>IF(SUM(COUNTIFS('Planificación 2026-1'!F:F,"HUAURA",'Planificación 2026-1'!X:X,C151,'Planificación 2026-1'!H:H,"IC"))&gt;0,"P32"," ")</f>
        <v xml:space="preserve"> </v>
      </c>
      <c r="BV151" s="58" t="str">
        <f>IF(SUM(COUNTIFS('Planificación 2026-1'!F:F,"HUAURA",'Planificación 2026-1'!X:X,C151,'Planificación 2026-1'!H:H,"AR"))&gt;0,"P34"," ")</f>
        <v xml:space="preserve"> </v>
      </c>
      <c r="BW151" s="58" t="str">
        <f>IF(SUM(COUNTIFS('Planificación 2026-1'!F:F,"HUAURA",'Planificación 2026-1'!X:X,C151,'Planificación 2026-1'!H:H,"T1"))&gt;0,"P35"," ")</f>
        <v xml:space="preserve"> </v>
      </c>
      <c r="BX151" s="58" t="str">
        <f>IF(SUM(COUNTIFS('Planificación 2026-1'!F:F,"HUAURA",'Planificación 2026-1'!X:X,C151,'Planificación 2026-1'!H:H,"T3"))&gt;0,"P36"," ")</f>
        <v xml:space="preserve"> </v>
      </c>
      <c r="BY151" s="58" t="str">
        <f>IF(SUM(COUNTIFS('Planificación 2026-1'!F:F,"HUAURA",'Planificación 2026-1'!X:X,C151,'Planificación 2026-1'!H:H,"T2"))&gt;0,"P37"," ")</f>
        <v xml:space="preserve"> </v>
      </c>
      <c r="BZ151" s="58" t="str">
        <f>IF(SUM(COUNTIFS('Planificación 2026-1'!F:F,"HUAURA",'Planificación 2026-1'!X:X,C151,'Planificación 2026-1'!H:H,"AE"))&gt;0,"P38"," ")</f>
        <v xml:space="preserve"> </v>
      </c>
      <c r="CA151" s="58" t="str">
        <f>IF(SUM(COUNTIFS('Planificación 2026-1'!F:F,"HUAURA",'Planificación 2026-1'!X:X,C151,'Planificación 2026-1'!H:H,"T4"))&gt;0,"P55"," ")</f>
        <v xml:space="preserve"> </v>
      </c>
      <c r="CB151" s="59">
        <f>SUMIFS('Planificación 2026-1'!S:S,'Planificación 2026-1'!X:X,C151,'Planificación 2026-1'!H:H,"AF",'Planificación 2026-1'!I:I,"&gt;2")</f>
        <v>0</v>
      </c>
      <c r="CC151" s="59">
        <f>SUMIFS('Planificación 2026-1'!S:S,'Planificación 2026-1'!X:X,C151,'Planificación 2026-1'!H:H,"EN",'Planificación 2026-1'!I:I,"&gt;2")</f>
        <v>0</v>
      </c>
      <c r="CD151" s="59">
        <f>SUMIFS('Planificación 2026-1'!S:S,'Planificación 2026-1'!X:X,C151,'Planificación 2026-1'!H:H,"IS",'Planificación 2026-1'!I:I,"&gt;2")</f>
        <v>0</v>
      </c>
      <c r="CE151" s="59">
        <f>SUMIFS('Planificación 2026-1'!S:S,'Planificación 2026-1'!X:X,C151,'Planificación 2026-1'!H:H,"PS",'Planificación 2026-1'!I:I,"&gt;2")</f>
        <v>0</v>
      </c>
      <c r="CF151" s="59">
        <f>SUMIFS('Planificación 2026-1'!S:S,'Planificación 2026-1'!X:X,C151,'Planificación 2026-1'!H:H,"IN",'Planificación 2026-1'!I:I,"&gt;2")</f>
        <v>0</v>
      </c>
      <c r="CG151" s="59">
        <f>SUMIFS('Planificación 2026-1'!S:S,'Planificación 2026-1'!X:X,C151,'Planificación 2026-1'!H:H,"CA",'Planificación 2026-1'!I:I,"&gt;2")</f>
        <v>0</v>
      </c>
      <c r="CH151" s="59">
        <f>SUMIFS('Planificación 2026-1'!S:S,'Planificación 2026-1'!X:X,C151,'Planificación 2026-1'!H:H,"DE",'Planificación 2026-1'!I:I,"&gt;2")</f>
        <v>0</v>
      </c>
      <c r="CI151" s="59">
        <f>SUMIFS('Planificación 2026-1'!S:S,'Planificación 2026-1'!X:X,C151,'Planificación 2026-1'!H:H,"OB",'Planificación 2026-1'!I:I,"&gt;2")</f>
        <v>0</v>
      </c>
      <c r="CJ151" s="59">
        <f>SUMIFS('Planificación 2026-1'!S:S,'Planificación 2026-1'!X:X,C151,'Planificación 2026-1'!H:H,"MH",'Planificación 2026-1'!I:I,"&gt;2")</f>
        <v>0</v>
      </c>
      <c r="CK151" s="59">
        <f>SUMIFS('Planificación 2026-1'!S:S,'Planificación 2026-1'!X:X,C151,'Planificación 2026-1'!H:H,"IC",'Planificación 2026-1'!I:I,"&gt;2")</f>
        <v>0</v>
      </c>
      <c r="CL151" s="59">
        <f>SUMIFS('Planificación 2026-1'!S:S,'Planificación 2026-1'!X:X,C151,'Planificación 2026-1'!H:H,"AR",'Planificación 2026-1'!I:I,"&gt;2")</f>
        <v>0</v>
      </c>
      <c r="CM151" s="59">
        <f>SUMIFS('Planificación 2026-1'!S:S,'Planificación 2026-1'!X:X,C151,'Planificación 2026-1'!H:H,"AE",'Planificación 2026-1'!I:I,"&gt;2")</f>
        <v>0</v>
      </c>
      <c r="CN151" s="59">
        <f>SUMIFS('Planificación 2026-1'!S:S,'Planificación 2026-1'!X:X,C151,'Planificación 2026-1'!H:H,"T1",'Planificación 2026-1'!I:I,"&gt;2")</f>
        <v>0</v>
      </c>
      <c r="CO151" s="59">
        <f>SUMIFS('Planificación 2026-1'!S:S,'Planificación 2026-1'!X:X,C151,'Planificación 2026-1'!H:H,"T3",'Planificación 2026-1'!I:I,"&gt;2")</f>
        <v>0</v>
      </c>
      <c r="CP151" s="59">
        <f>SUMIFS('Planificación 2026-1'!S:S,'Planificación 2026-1'!X:X,C151,'Planificación 2026-1'!H:H,"T2",'Planificación 2026-1'!I:I,"&gt;2")</f>
        <v>0</v>
      </c>
      <c r="CQ151" s="59">
        <f>SUMIFS('Planificación 2026-1'!S:S,'Planificación 2026-1'!X:X,C151,'Planificación 2026-1'!H:H,"T4",'Planificación 2026-1'!I:I,"&gt;2")</f>
        <v>5</v>
      </c>
      <c r="CR151" s="59">
        <f>SUMIFS('Planificación 2026-1'!S:S,'Planificación 2026-1'!X:X,C151,'Planificación 2026-1'!H:H,"AF",'Planificación 2026-1'!I:I,"&lt;3")</f>
        <v>0</v>
      </c>
      <c r="CS151" s="59">
        <f>SUMIFS('Planificación 2026-1'!S:S,'Planificación 2026-1'!X:X,C151,'Planificación 2026-1'!H:H,"EN",'Planificación 2026-1'!I:I,"&lt;3")</f>
        <v>10</v>
      </c>
      <c r="CT151" s="59">
        <f>SUMIFS('Planificación 2026-1'!S:S,'Planificación 2026-1'!X:X,C151,'Planificación 2026-1'!H:H,"IS",'Planificación 2026-1'!I:I,"&lt;3")</f>
        <v>0</v>
      </c>
      <c r="CU151" s="59">
        <f>SUMIFS('Planificación 2026-1'!S:S,'Planificación 2026-1'!X:X,C151,'Planificación 2026-1'!H:H,"PS",'Planificación 2026-1'!I:I,"&lt;3")</f>
        <v>0</v>
      </c>
      <c r="CV151" s="59">
        <f>SUMIFS('Planificación 2026-1'!S:S,'Planificación 2026-1'!X:X,C151,'Planificación 2026-1'!H:H,"IN",'Planificación 2026-1'!I:I,"&lt;3")</f>
        <v>0</v>
      </c>
      <c r="CW151" s="59">
        <f>SUMIFS('Planificación 2026-1'!S:S,'Planificación 2026-1'!X:X,C151,'Planificación 2026-1'!H:H,"CA",'Planificación 2026-1'!I:I,"&lt;3")</f>
        <v>0</v>
      </c>
      <c r="CX151" s="59">
        <f>SUMIFS('Planificación 2026-1'!S:S,'Planificación 2026-1'!X:X,C151,'Planificación 2026-1'!H:H,"DE",'Planificación 2026-1'!I:I,"&lt;3")</f>
        <v>0</v>
      </c>
      <c r="CY151" s="59">
        <f>SUMIFS('Planificación 2026-1'!S:S,'Planificación 2026-1'!X:X,C151,'Planificación 2026-1'!H:H,"OB",'Planificación 2026-1'!I:I,"&lt;3")</f>
        <v>15</v>
      </c>
      <c r="CZ151" s="59">
        <f>SUMIFS('Planificación 2026-1'!S:S,'Planificación 2026-1'!X:X,C151,'Planificación 2026-1'!H:H,"MH",'Planificación 2026-1'!I:I,"&lt;3")</f>
        <v>10</v>
      </c>
      <c r="DA151" s="59">
        <f>SUMIFS('Planificación 2026-1'!S:S,'Planificación 2026-1'!X:X,C151,'Planificación 2026-1'!H:H,"IC",'Planificación 2026-1'!I:I,"&lt;3")</f>
        <v>0</v>
      </c>
      <c r="DB151" s="59">
        <f>SUMIFS('Planificación 2026-1'!S:S,'Planificación 2026-1'!X:X,C151,'Planificación 2026-1'!H:H,"AR",'Planificación 2026-1'!I:I,"&lt;3")</f>
        <v>0</v>
      </c>
      <c r="DC151" s="59">
        <f>SUMIFS('Planificación 2026-1'!S:S,'Planificación 2026-1'!X:X,C151,'Planificación 2026-1'!H:H,"AE",'Planificación 2026-1'!I:I,"&lt;3")</f>
        <v>0</v>
      </c>
      <c r="DD151" s="59">
        <f>SUMIFS('Planificación 2026-1'!S:S,'Planificación 2026-1'!X:X,C151,'Planificación 2026-1'!H:H,"T1",'Planificación 2026-1'!I:I,"&lt;3")</f>
        <v>0</v>
      </c>
      <c r="DE151" s="59">
        <f>SUMIFS('Planificación 2026-1'!S:S,'Planificación 2026-1'!X:X,C151,'Planificación 2026-1'!H:H,"T3",'Planificación 2026-1'!I:I,"&lt;3")</f>
        <v>0</v>
      </c>
      <c r="DF151" s="59">
        <f>SUMIFS('Planificación 2026-1'!S:S,'Planificación 2026-1'!X:X,C151,'Planificación 2026-1'!H:H,"T2",'Planificación 2026-1'!I:I,"&lt;3")</f>
        <v>0</v>
      </c>
      <c r="DG151" s="59">
        <f>SUMIFS('Planificación 2026-1'!S:S,'Planificación 2026-1'!X:X,C151,'Planificación 2026-1'!H:H,"T4",'Planificación 2026-1'!I:I,"&lt;3")</f>
        <v>0</v>
      </c>
      <c r="DH151" s="58" t="str">
        <f t="shared" si="41"/>
        <v>P02</v>
      </c>
      <c r="DI151" s="27">
        <f>IF(C151="","",SUMIFS('Planificación 2026-1'!S:S,'Planificación 2026-1'!X:X,C151,'Planificación 2026-1'!F:F,"PRINCIPAL",'Planificación 2026-1'!Y:Y,"VIRTUAL"))</f>
        <v>0</v>
      </c>
      <c r="DJ151" s="27">
        <f>IF(C151="","",SUMIFS('Planificación 2026-1'!S:S,'Planificación 2026-1'!X:X,C151,'Planificación 2026-1'!F:F,"PRINCIPAL",'Planificación 2026-1'!Y:Y,"PRESENCIAL"))</f>
        <v>10</v>
      </c>
      <c r="DK151" s="27">
        <f>IF(C151="","",SUMIFS('Planificación 2026-1'!S:S,'Planificación 2026-1'!X:X,C151,'Planificación 2026-1'!F:F,"PRINCIPAL",'Planificación 2026-1'!Y:Y,"HIBRIDO PRESENCIAL"))</f>
        <v>0</v>
      </c>
      <c r="DL151" s="58" t="str">
        <f t="shared" si="42"/>
        <v/>
      </c>
      <c r="DM151" s="58">
        <f>IF(C151="","",SUMIFS('Planificación 2026-1'!S:S,'Planificación 2026-1'!X:X,C151,'Planificación 2026-1'!F:F,"FILIAL",'Planificación 2026-1'!Y:Y,"VIRTUAL"))</f>
        <v>0</v>
      </c>
      <c r="DN151" s="60">
        <f>IF(C151="","",SUMIFS('Planificación 2026-1'!S:S,'Planificación 2026-1'!X:X,C151,'Planificación 2026-1'!F:F,"FILIAL",'Planificación 2026-1'!Y:Y,"PRESENCIAL"))</f>
        <v>0</v>
      </c>
      <c r="DO151" s="29">
        <f>IF(C151="","",SUMIFS('Planificación 2026-1'!S:S,'Planificación 2026-1'!X:X,C151,'Planificación 2026-1'!F:F,"FILIAL",'Planificación 2026-1'!Y:Y,"HIBRIDO PRESENCIAL"))</f>
        <v>0</v>
      </c>
      <c r="DP151" s="61" t="str">
        <f t="shared" si="43"/>
        <v>P09P31 P55</v>
      </c>
      <c r="DQ151" s="58">
        <f>IF(C151="","",SUMIFS('Planificación 2026-1'!S:S,'Planificación 2026-1'!X:X,C151,'Planificación 2026-1'!F:F,"SUNAMPE",'Planificación 2026-1'!Y:Y,"VIRTUAL"))</f>
        <v>5</v>
      </c>
      <c r="DR151" s="29">
        <f>IF(C151="","",SUMIFS('Planificación 2026-1'!S:S,'Planificación 2026-1'!X:X,C151,'Planificación 2026-1'!F:F,"SUNAMPE",'Planificación 2026-1'!Y:Y,"PRESENCIAL"))</f>
        <v>25</v>
      </c>
      <c r="DS151" s="61" t="str">
        <f t="shared" si="44"/>
        <v/>
      </c>
      <c r="DT151" s="58">
        <f>IF(C151="","",SUMIFS('Planificación 2026-1'!S:S,'Planificación 2026-1'!X:X,C151,'Planificación 2026-1'!F:F,"HUAURA",'Planificación 2026-1'!Y:Y,"VIRTUAL"))</f>
        <v>0</v>
      </c>
      <c r="DU151" s="29">
        <f>IF(C151="","",SUMIFS('Planificación 2026-1'!S:S,'Planificación 2026-1'!X:X,C151,'Planificación 2026-1'!F:F,"HUAURA",'Planificación 2026-1'!Y:Y,"PRESENCIAL"))</f>
        <v>0</v>
      </c>
      <c r="DV151" s="32">
        <f>SUMIFS('Planificación 2026-1'!S:S,'Planificación 2026-1'!X:X,C151,'Planificación 2026-1'!F:F,"PRINCIPAL",'Planificación 2026-1'!Y:Y,"VIRTUAL",'Planificación 2026-1'!I:I,"&gt;2")</f>
        <v>0</v>
      </c>
      <c r="DW151" s="32">
        <f>SUMIFS('Planificación 2026-1'!S:S,'Planificación 2026-1'!X:X,C151,'Planificación 2026-1'!F:F,"PRINCIPAL",'Planificación 2026-1'!Y:Y,"&lt;&gt;VIRTUAL",'Planificación 2026-1'!I:I,"&gt;2")</f>
        <v>0</v>
      </c>
      <c r="DX151" s="32">
        <f>SUMIFS('Planificación 2026-1'!S:S,'Planificación 2026-1'!X:X,C151,'Planificación 2026-1'!F:F,"SUNAMPE",'Planificación 2026-1'!Y:Y,"VIRTUAL",'Planificación 2026-1'!I:I,"&gt;2")</f>
        <v>5</v>
      </c>
      <c r="DY151" s="32">
        <f>SUMIFS('Planificación 2026-1'!S:S,'Planificación 2026-1'!X:X,C151,'Planificación 2026-1'!F:F,"SUNAMPE",'Planificación 2026-1'!Y:Y,"&lt;&gt;VIRTUAL",'Planificación 2026-1'!I:I,"&gt;2")</f>
        <v>0</v>
      </c>
      <c r="DZ151" s="32">
        <f>SUMIFS('Planificación 2026-1'!S:S,'Planificación 2026-1'!X:X,C151,'Planificación 2026-1'!F:F,"FILIAL",'Planificación 2026-1'!Y:Y,"VIRTUAL",'Planificación 2026-1'!I:I,"&gt;2")</f>
        <v>0</v>
      </c>
      <c r="EA151" s="32">
        <f>SUMIFS('Planificación 2026-1'!S:S,'Planificación 2026-1'!X:X,C151,'Planificación 2026-1'!F:F,"FILIAL",'Planificación 2026-1'!Y:Y,"&lt;&gt;VIRTUAL",'Planificación 2026-1'!I:I,"&gt;2")</f>
        <v>0</v>
      </c>
      <c r="EB151" s="32">
        <f>SUMIFS('Planificación 2026-1'!S:S,'Planificación 2026-1'!X:X,C151,'Planificación 2026-1'!F:F,"PORUMA",'Planificación 2026-1'!Y:Y,"VIRTUAL",'Planificación 2026-1'!I:I,"&gt;2")</f>
        <v>0</v>
      </c>
      <c r="EC151" s="32">
        <f>SUMIFS('Planificación 2026-1'!S:S,'Planificación 2026-1'!X:X,C151,'Planificación 2026-1'!F:F,"PORUMA",'Planificación 2026-1'!Y:Y,"&lt;&gt;VIRTUAL",'Planificación 2026-1'!I:I,"&gt;2")</f>
        <v>0</v>
      </c>
      <c r="ED151" s="32">
        <f>SUMIFS('Planificación 2026-1'!S:S,'Planificación 2026-1'!X:X,C151,'Planificación 2026-1'!F:F,"HUAURA",'Planificación 2026-1'!Y:Y,"VIRTUAL",'Planificación 2026-1'!I:I,"&gt;2")</f>
        <v>0</v>
      </c>
      <c r="EE151" s="32">
        <f>SUMIFS('Planificación 2026-1'!S:S,'Planificación 2026-1'!X:X,C151,'Planificación 2026-1'!F:F,"HUAURA",'Planificación 2026-1'!Y:Y,"&lt;&gt;VIRTUAL",'Planificación 2026-1'!I:I,"&gt;2")</f>
        <v>0</v>
      </c>
      <c r="EF151" s="32">
        <f>SUMIFS('Planificación 2026-1'!S:S,'Planificación 2026-1'!X:X,C151,'Planificación 2026-1'!F:F,"PRINCIPAL",'Planificación 2026-1'!Y:Y,"VIRTUAL",'Planificación 2026-1'!I:I,"&lt;3")</f>
        <v>0</v>
      </c>
      <c r="EG151" s="32">
        <f>SUMIFS('Planificación 2026-1'!S:S,'Planificación 2026-1'!X:X,C151,'Planificación 2026-1'!F:F,"PRINCIPAL",'Planificación 2026-1'!Y:Y,"&lt;&gt;VIRTUAL",'Planificación 2026-1'!I:I,"&lt;3")</f>
        <v>10</v>
      </c>
      <c r="EH151" s="32">
        <f>SUMIFS('Planificación 2026-1'!S:S,'Planificación 2026-1'!X:X,C151,'Planificación 2026-1'!F:F,"SUNAMPE",'Planificación 2026-1'!Y:Y,"VIRTUAL",'Planificación 2026-1'!I:I,"&lt;3")</f>
        <v>0</v>
      </c>
      <c r="EI151" s="32">
        <f>SUMIFS('Planificación 2026-1'!S:S,'Planificación 2026-1'!X:X,C151,'Planificación 2026-1'!F:F,"SUNAMPE",'Planificación 2026-1'!Y:Y,"&lt;&gt;VIRTUAL",'Planificación 2026-1'!I:I,"&lt;3")</f>
        <v>25</v>
      </c>
      <c r="EJ151" s="32">
        <f>SUMIFS('Planificación 2026-1'!S:S,'Planificación 2026-1'!X:X,C151,'Planificación 2026-1'!F:F,"FILIAL",'Planificación 2026-1'!Y:Y,"VIRTUAL",'Planificación 2026-1'!I:I,"&lt;3")</f>
        <v>0</v>
      </c>
      <c r="EK151" s="32">
        <f>SUMIFS('Planificación 2026-1'!S:S,'Planificación 2026-1'!X:X,C151,'Planificación 2026-1'!F:F,"FILIAL",'Planificación 2026-1'!Y:Y,"&lt;&gt;VIRTUAL",'Planificación 2026-1'!I:I,"&lt;3")</f>
        <v>0</v>
      </c>
      <c r="EL151" s="32">
        <f>SUMIFS('Planificación 2026-1'!S:S,'Planificación 2026-1'!X:X,C151,'Planificación 2026-1'!F:F,"PORUMA",'Planificación 2026-1'!Y:Y,"VIRTUAL",'Planificación 2026-1'!I:I,"&lt;3")</f>
        <v>0</v>
      </c>
      <c r="EM151" s="32">
        <f>SUMIFS('Planificación 2026-1'!S:S,'Planificación 2026-1'!X:X,C151,'Planificación 2026-1'!F:F,"PORUMA",'Planificación 2026-1'!Y:Y,"&lt;&gt;VIRTUAL",'Planificación 2026-1'!I:I,"&lt;3")</f>
        <v>0</v>
      </c>
      <c r="EN151" s="32">
        <f>SUMIFS('Planificación 2026-1'!S:S,'Planificación 2026-1'!X:X,C151,'Planificación 2026-1'!F:F,"HUAURA",'Planificación 2026-1'!Y:Y,"VIRTUAL",'Planificación 2026-1'!I:I,"&lt;3")</f>
        <v>0</v>
      </c>
      <c r="EO151" s="32">
        <f>SUMIFS('Planificación 2026-1'!S:S,'Planificación 2026-1'!X:X,C151,'Planificación 2026-1'!F:F,"HUAURA",'Planificación 2026-1'!Y:Y,"&lt;&gt;VIRTUAL",'Planificación 2026-1'!I:I,"&lt;3")</f>
        <v>0</v>
      </c>
      <c r="EP151" s="32">
        <f t="shared" si="46"/>
        <v>0</v>
      </c>
      <c r="EQ151" s="32">
        <f t="shared" si="36"/>
        <v>0</v>
      </c>
      <c r="ER151" s="32">
        <f t="shared" si="37"/>
        <v>0</v>
      </c>
      <c r="ES151" s="32">
        <f t="shared" si="38"/>
        <v>10</v>
      </c>
      <c r="ET151" s="32">
        <f t="shared" si="39"/>
        <v>30</v>
      </c>
      <c r="EU151" s="32">
        <f t="shared" si="40"/>
        <v>40</v>
      </c>
      <c r="EV151" s="32" t="b">
        <f>EXACT(EU151,E151)</f>
        <v>1</v>
      </c>
      <c r="EW151" s="32"/>
      <c r="EX151" s="32">
        <f t="shared" si="33"/>
        <v>5</v>
      </c>
      <c r="EY151" s="32">
        <f t="shared" si="34"/>
        <v>35</v>
      </c>
      <c r="EZ151" s="32" t="b">
        <f>EXACT(SUM(EX151:EY151),E151)</f>
        <v>1</v>
      </c>
      <c r="FA151" s="32" t="str">
        <f t="shared" si="35"/>
        <v/>
      </c>
      <c r="FB151" s="32" t="str">
        <f t="shared" si="45"/>
        <v>MAS PRESENCIAL</v>
      </c>
    </row>
    <row r="152" spans="1:158">
      <c r="A152" s="33"/>
      <c r="B152" s="65">
        <v>149</v>
      </c>
      <c r="C152" s="32" t="s">
        <v>356</v>
      </c>
      <c r="D152" s="429">
        <v>21869228</v>
      </c>
      <c r="E152" s="62">
        <f>SUMIF('Planificación 2026-1'!X:X,C152,'Planificación 2026-1'!S:S)</f>
        <v>16</v>
      </c>
      <c r="F152" s="63" t="s">
        <v>203</v>
      </c>
      <c r="G152" s="454" t="s">
        <v>200</v>
      </c>
      <c r="H152" s="64" t="s">
        <v>181</v>
      </c>
      <c r="I152" s="64" t="s">
        <v>168</v>
      </c>
      <c r="J152" s="451" t="s">
        <v>181</v>
      </c>
      <c r="K152" s="453" t="s">
        <v>166</v>
      </c>
      <c r="L152" s="57" t="str">
        <f>IF(SUM(COUNTIFS('Planificación 2026-1'!F:F,"PRINCIPAL",'Planificación 2026-1'!X:X,C152,'Planificación 2026-1'!H:H,"AF"))&gt;0,"P01"," ")</f>
        <v xml:space="preserve"> </v>
      </c>
      <c r="M152" s="58" t="str">
        <f>IF(SUM(COUNTIFS('Planificación 2026-1'!F:F,"PRINCIPAL",'Planificación 2026-1'!X:X,C152,'Planificación 2026-1'!H:H,"EN"))&gt;0,"P02"," ")</f>
        <v>P02</v>
      </c>
      <c r="N152" s="58" t="str">
        <f>IF(SUM(COUNTIFS('Planificación 2026-1'!F:F,"PRINCIPAL",'Planificación 2026-1'!X:X,C152,'Planificación 2026-1'!H:H,"IS"))&gt;0,"P03"," ")</f>
        <v xml:space="preserve"> </v>
      </c>
      <c r="O152" s="58" t="str">
        <f>IF(SUM(COUNTIFS('Planificación 2026-1'!F:F,"PRINCIPAL",'Planificación 2026-1'!X:X,C152,'Planificación 2026-1'!H:H,"PS"))&gt;0,"P04"," ")</f>
        <v xml:space="preserve"> </v>
      </c>
      <c r="P152" s="58"/>
      <c r="Q152" s="58" t="str">
        <f>IF(SUM(COUNTIFS('Planificación 2026-1'!F:F,"PRINCIPAL",'Planificación 2026-1'!X:X,C152,'Planificación 2026-1'!H:H,"IN"))&gt;0,"P06"," ")</f>
        <v xml:space="preserve"> </v>
      </c>
      <c r="R152" s="58" t="str">
        <f>IF(SUM(COUNTIFS('Planificación 2026-1'!F:F,"PRINCIPAL",'Planificación 2026-1'!X:X,C152,'Planificación 2026-1'!H:H,"CA"))&gt;0,"P07"," ")</f>
        <v xml:space="preserve"> </v>
      </c>
      <c r="S152" s="58" t="str">
        <f>IF(SUM(COUNTIFS('Planificación 2026-1'!F:F,"PRINCIPAL",'Planificación 2026-1'!X:X,C152,'Planificación 2026-1'!H:H,"DE"))&gt;0,"P08"," ")</f>
        <v xml:space="preserve"> </v>
      </c>
      <c r="T152" s="58" t="str">
        <f>IF(SUM(COUNTIFS('Planificación 2026-1'!F:F,"PRINCIPAL",'Planificación 2026-1'!X:X,C152,'Planificación 2026-1'!H:H,"OB"))&gt;0,"P09"," ")</f>
        <v xml:space="preserve"> </v>
      </c>
      <c r="U152" s="58" t="str">
        <f>IF(SUM(COUNTIFS('Planificación 2026-1'!F:F,"PRINCIPAL",'Planificación 2026-1'!X:X,C152,'Planificación 2026-1'!H:H,"MH"))&gt;0,"P31"," ")</f>
        <v xml:space="preserve"> </v>
      </c>
      <c r="V152" s="58" t="str">
        <f>IF(SUM(COUNTIFS('Planificación 2026-1'!F:F,"PRINCIPAL",'Planificación 2026-1'!X:X,C152,'Planificación 2026-1'!H:H,"IC"))&gt;0,"P32"," ")</f>
        <v xml:space="preserve"> </v>
      </c>
      <c r="W152" s="58" t="str">
        <f>IF(SUM(COUNTIFS('Planificación 2026-1'!F:F,"PRINCIPAL",'Planificación 2026-1'!X:X,C152,'Planificación 2026-1'!H:H,"AR"))&gt;0,"P34"," ")</f>
        <v xml:space="preserve"> </v>
      </c>
      <c r="X152" s="58" t="str">
        <f>IF(SUM(COUNTIFS('Planificación 2026-1'!F:F,"PRINCIPAL",'Planificación 2026-1'!X:X,C152,'Planificación 2026-1'!H:H,"T1"))&gt;0,"P35"," ")</f>
        <v xml:space="preserve"> </v>
      </c>
      <c r="Y152" s="58" t="str">
        <f>IF(SUM(COUNTIFS('Planificación 2026-1'!F:F,"PRINCIPAL",'Planificación 2026-1'!X:X,C152,'Planificación 2026-1'!H:H,"T3"))&gt;0,"P36"," ")</f>
        <v xml:space="preserve"> </v>
      </c>
      <c r="Z152" s="58" t="str">
        <f>IF(SUM(COUNTIFS('Planificación 2026-1'!F:F,"PRINCIPAL",'Planificación 2026-1'!X:X,C152,'Planificación 2026-1'!H:H,"T2"))&gt;0,"P37"," ")</f>
        <v xml:space="preserve"> </v>
      </c>
      <c r="AA152" s="58" t="str">
        <f>IF(SUM(COUNTIFS('Planificación 2026-1'!F:F,"PRINCIPAL",'Planificación 2026-1'!X:X,C152,'Planificación 2026-1'!H:H,"AE"))&gt;0,"P38"," ")</f>
        <v xml:space="preserve"> </v>
      </c>
      <c r="AB152" s="58" t="str">
        <f>IF(SUM(COUNTIFS('Planificación 2026-1'!F:F,"PRINCIPAL",'Planificación 2026-1'!X:X,C152,'Planificación 2026-1'!H:H,"T4"))&gt;0,"P55"," ")</f>
        <v xml:space="preserve"> </v>
      </c>
      <c r="AC152" s="58" t="str">
        <f>IF(SUM(COUNTIFS('Planificación 2026-1'!F:F,"FILIAL",'Planificación 2026-1'!X:X,C152,'Planificación 2026-1'!H:H,"AF"))&gt;0," P01"," ")</f>
        <v xml:space="preserve"> </v>
      </c>
      <c r="AD152" s="58" t="str">
        <f>IF(SUM(COUNTIFS('Planificación 2026-1'!F:F,"FILIAL",'Planificación 2026-1'!X:X,C152,'Planificación 2026-1'!H:H,"EN"))&gt;0,"P02"," ")</f>
        <v xml:space="preserve"> </v>
      </c>
      <c r="AE152" s="58" t="str">
        <f>IF(SUM(COUNTIFS('Planificación 2026-1'!F:F,"FILIAL",'Planificación 2026-1'!X:X,C152,'Planificación 2026-1'!H:H,"IS"))&gt;0,"P03"," ")</f>
        <v xml:space="preserve"> </v>
      </c>
      <c r="AF152" s="58" t="str">
        <f>IF(SUM(COUNTIFS('Planificación 2026-1'!F:F,"FILIAL",'Planificación 2026-1'!X:X,C152,'Planificación 2026-1'!H:H,"PS"))&gt;0,"P04"," ")</f>
        <v xml:space="preserve"> </v>
      </c>
      <c r="AG152" s="58"/>
      <c r="AH152" s="58" t="str">
        <f>IF(SUM(COUNTIFS('Planificación 2026-1'!F:F,"FILIAL",'Planificación 2026-1'!X:X,C152,'Planificación 2026-1'!H:H,"IN"))&gt;0,"P06"," ")</f>
        <v xml:space="preserve"> </v>
      </c>
      <c r="AI152" s="58" t="str">
        <f>IF(SUM(COUNTIFS('Planificación 2026-1'!F:F,"FILIAL",'Planificación 2026-1'!X:X,C152,'Planificación 2026-1'!H:H,"CA"))&gt;0,"P07"," ")</f>
        <v xml:space="preserve"> </v>
      </c>
      <c r="AJ152" s="58" t="str">
        <f>IF(SUM(COUNTIFS('Planificación 2026-1'!F:F,"FILIAL",'Planificación 2026-1'!X:X,C152,'Planificación 2026-1'!H:H,"DE"))&gt;0,"P08"," ")</f>
        <v xml:space="preserve"> </v>
      </c>
      <c r="AK152" s="58" t="str">
        <f>IF(SUM(COUNTIFS('Planificación 2026-1'!F:F,"FILIAL",'Planificación 2026-1'!X:X,C152,'Planificación 2026-1'!H:H,"OB"))&gt;0,"P09"," ")</f>
        <v xml:space="preserve"> </v>
      </c>
      <c r="AL152" s="58" t="str">
        <f>IF(SUM(COUNTIFS('Planificación 2026-1'!F:F,"FILIAL",'Planificación 2026-1'!X:X,C152,'Planificación 2026-1'!H:H,"MH"))&gt;0,"P31"," ")</f>
        <v xml:space="preserve"> </v>
      </c>
      <c r="AM152" s="58" t="str">
        <f>IF(SUM(COUNTIFS('Planificación 2026-1'!F:F,"FILIAL",'Planificación 2026-1'!X:X,C152,'Planificación 2026-1'!H:H,"IC"))&gt;0,"P32"," ")</f>
        <v xml:space="preserve"> </v>
      </c>
      <c r="AN152" s="58" t="str">
        <f>IF(SUM(COUNTIFS('Planificación 2026-1'!F:F,"FILIAL",'Planificación 2026-1'!X:X,C152,'Planificación 2026-1'!H:H,"AR"))&gt;0,"P34"," ")</f>
        <v xml:space="preserve"> </v>
      </c>
      <c r="AO152" s="58" t="str">
        <f>IF(SUM(COUNTIFS('Planificación 2026-1'!F:F,"FILIAL",'Planificación 2026-1'!X:X,C152,'Planificación 2026-1'!H:H,"T1"))&gt;0,"P35"," ")</f>
        <v xml:space="preserve"> </v>
      </c>
      <c r="AP152" s="58" t="str">
        <f>IF(SUM(COUNTIFS('Planificación 2026-1'!F:F,"FILIAL",'Planificación 2026-1'!X:X,C152,'Planificación 2026-1'!H:H,"T3"))&gt;0,"P36"," ")</f>
        <v xml:space="preserve"> </v>
      </c>
      <c r="AQ152" s="58" t="str">
        <f>IF(SUM(COUNTIFS('Planificación 2026-1'!F:F,"FILIAL",'Planificación 2026-1'!X:X,C152,'Planificación 2026-1'!H:H,"T2"))&gt;0,"P37"," ")</f>
        <v xml:space="preserve"> </v>
      </c>
      <c r="AR152" s="58" t="str">
        <f>IF(SUM(COUNTIFS('Planificación 2026-1'!F:F,"FILIAL",'Planificación 2026-1'!X:X,C152,'Planificación 2026-1'!H:H,"AE"))&gt;0,"P38"," ")</f>
        <v xml:space="preserve"> </v>
      </c>
      <c r="AS152" s="58" t="str">
        <f>IF(SUM(COUNTIFS('Planificación 2026-1'!F:F,"FILIAL",'Planificación 2026-1'!X:X,C152,'Planificación 2026-1'!H:H,"T4"))&gt;0,"P55"," ")</f>
        <v xml:space="preserve"> </v>
      </c>
      <c r="AT152" s="58" t="str">
        <f>IF(SUM(COUNTIFS('Planificación 2026-1'!F:F,"SUNAMPE",'Planificación 2026-1'!X:X,C152,'Planificación 2026-1'!H:H,"AF"))&gt;0," P01"," ")</f>
        <v xml:space="preserve"> </v>
      </c>
      <c r="AU152" s="58" t="str">
        <f>IF(SUM(COUNTIFS('Planificación 2026-1'!F:F,"SUNAMPE",'Planificación 2026-1'!X:X,C152,'Planificación 2026-1'!H:H,"EN"))&gt;0,"P02"," ")</f>
        <v xml:space="preserve"> </v>
      </c>
      <c r="AV152" s="58" t="str">
        <f>IF(SUM(COUNTIFS('Planificación 2026-1'!F:F,"SUNAMPE",'Planificación 2026-1'!X:X,C152,'Planificación 2026-1'!H:H,"IS"))&gt;0,"P03"," ")</f>
        <v xml:space="preserve"> </v>
      </c>
      <c r="AW152" s="58" t="str">
        <f>IF(SUM(COUNTIFS('Planificación 2026-1'!F:F,"SUNAMPE",'Planificación 2026-1'!X:X,C152,'Planificación 2026-1'!H:H,"PS"))&gt;0,"P04"," ")</f>
        <v>P04</v>
      </c>
      <c r="AX152" s="58"/>
      <c r="AY152" s="58" t="str">
        <f>IF(SUM(COUNTIFS('Planificación 2026-1'!F:F,"SUNAMPE",'Planificación 2026-1'!X:X,C152,'Planificación 2026-1'!H:H,"IN"))&gt;0,"P06"," ")</f>
        <v xml:space="preserve"> </v>
      </c>
      <c r="AZ152" s="58" t="str">
        <f>IF(SUM(COUNTIFS('Planificación 2026-1'!F:F,"SUNAMPE",'Planificación 2026-1'!X:X,C152,'Planificación 2026-1'!H:H,"CA"))&gt;0,"P07"," ")</f>
        <v xml:space="preserve"> </v>
      </c>
      <c r="BA152" s="58" t="str">
        <f>IF(SUM(COUNTIFS('Planificación 2026-1'!F:F,"SUNAMPE",'Planificación 2026-1'!X:X,C152,'Planificación 2026-1'!H:H,"DE"))&gt;0,"P08"," ")</f>
        <v xml:space="preserve"> </v>
      </c>
      <c r="BB152" s="58" t="str">
        <f>IF(SUM(COUNTIFS('Planificación 2026-1'!F:F,"SUNAMPE",'Planificación 2026-1'!X:X,C152,'Planificación 2026-1'!H:H,"OB"))&gt;0,"P09"," ")</f>
        <v xml:space="preserve"> </v>
      </c>
      <c r="BC152" s="58" t="str">
        <f>IF(SUM(COUNTIFS('Planificación 2026-1'!F:F,"SUNAMPE",'Planificación 2026-1'!X:X,C152,'Planificación 2026-1'!H:H,"MH"))&gt;0,"P31"," ")</f>
        <v xml:space="preserve"> </v>
      </c>
      <c r="BD152" s="58" t="str">
        <f>IF(SUM(COUNTIFS('Planificación 2026-1'!F:F,"SUNAMPE",'Planificación 2026-1'!X:X,C152,'Planificación 2026-1'!H:H,"IC"))&gt;0,"P32"," ")</f>
        <v xml:space="preserve"> </v>
      </c>
      <c r="BE152" s="58" t="str">
        <f>IF(SUM(COUNTIFS('Planificación 2026-1'!F:F,"SUNAMPE",'Planificación 2026-1'!X:X,C152,'Planificación 2026-1'!H:H,"AR"))&gt;0,"P34"," ")</f>
        <v xml:space="preserve"> </v>
      </c>
      <c r="BF152" s="58" t="str">
        <f>IF(SUM(COUNTIFS('Planificación 2026-1'!F:F,"SUNAMPE",'Planificación 2026-1'!X:X,C152,'Planificación 2026-1'!H:H,"T1"))&gt;0,"P35"," ")</f>
        <v xml:space="preserve"> </v>
      </c>
      <c r="BG152" s="58" t="str">
        <f>IF(SUM(COUNTIFS('Planificación 2026-1'!F:F,"SUNAMPE",'Planificación 2026-1'!X:X,C152,'Planificación 2026-1'!H:H,"T3"))&gt;0,"P36"," ")</f>
        <v xml:space="preserve"> </v>
      </c>
      <c r="BH152" s="58" t="str">
        <f>IF(SUM(COUNTIFS('Planificación 2026-1'!F:F,"SUNAMPE",'Planificación 2026-1'!X:X,C152,'Planificación 2026-1'!H:H,"T2"))&gt;0,"P37"," ")</f>
        <v xml:space="preserve"> </v>
      </c>
      <c r="BI152" s="58" t="str">
        <f>IF(SUM(COUNTIFS('Planificación 2026-1'!F:F,"SUNAMPE",'Planificación 2026-1'!X:X,C152,'Planificación 2026-1'!H:H,"AE"))&gt;0,"P38"," ")</f>
        <v xml:space="preserve"> </v>
      </c>
      <c r="BJ152" s="58" t="str">
        <f>IF(SUM(COUNTIFS('Planificación 2026-1'!F:F,"SUNAMPE",'Planificación 2026-1'!X:X,C152,'Planificación 2026-1'!H:H,"T4"))&gt;0,"P55"," ")</f>
        <v xml:space="preserve"> </v>
      </c>
      <c r="BK152" s="58" t="str">
        <f>IF(SUM(COUNTIFS('Planificación 2026-1'!F:F,"HUAURA",'Planificación 2026-1'!X:X,C152,'Planificación 2026-1'!H:H,"AF"))&gt;0," P01"," ")</f>
        <v xml:space="preserve"> </v>
      </c>
      <c r="BL152" s="58" t="str">
        <f>IF(SUM(COUNTIFS('Planificación 2026-1'!F:F,"HUAURA",'Planificación 2026-1'!X:X,C152,'Planificación 2026-1'!H:H,"EN"))&gt;0,"P02"," ")</f>
        <v xml:space="preserve"> </v>
      </c>
      <c r="BM152" s="58" t="str">
        <f>IF(SUM(COUNTIFS('Planificación 2026-1'!F:F,"HUAURA",'Planificación 2026-1'!X:X,C152,'Planificación 2026-1'!H:H,"IS"))&gt;0,"P03"," ")</f>
        <v xml:space="preserve"> </v>
      </c>
      <c r="BN152" s="58" t="str">
        <f>IF(SUM(COUNTIFS('Planificación 2026-1'!F:F,"HUAURA",'Planificación 2026-1'!X:X,C152,'Planificación 2026-1'!H:H,"PS"))&gt;0,"P04"," ")</f>
        <v xml:space="preserve"> </v>
      </c>
      <c r="BO152" s="58"/>
      <c r="BP152" s="58" t="str">
        <f>IF(SUM(COUNTIFS('Planificación 2026-1'!F:F,"HUAURA",'Planificación 2026-1'!X:X,C152,'Planificación 2026-1'!H:H,"IN"))&gt;0,"P06"," ")</f>
        <v xml:space="preserve"> </v>
      </c>
      <c r="BQ152" s="58" t="str">
        <f>IF(SUM(COUNTIFS('Planificación 2026-1'!F:F,"HUAURA",'Planificación 2026-1'!X:X,C152,'Planificación 2026-1'!H:H,"CA"))&gt;0,"P07"," ")</f>
        <v xml:space="preserve"> </v>
      </c>
      <c r="BR152" s="58" t="str">
        <f>IF(SUM(COUNTIFS('Planificación 2026-1'!F:F,"HUAURA",'Planificación 2026-1'!X:X,C152,'Planificación 2026-1'!H:H,"DE"))&gt;0,"P08"," ")</f>
        <v xml:space="preserve"> </v>
      </c>
      <c r="BS152" s="58" t="str">
        <f>IF(SUM(COUNTIFS('Planificación 2026-1'!F:F,"HUAURA",'Planificación 2026-1'!X:X,C152,'Planificación 2026-1'!H:H,"OB"))&gt;0,"P09"," ")</f>
        <v xml:space="preserve"> </v>
      </c>
      <c r="BT152" s="58" t="str">
        <f>IF(SUM(COUNTIFS('Planificación 2026-1'!F:F,"HUAURA",'Planificación 2026-1'!X:X,C152,'Planificación 2026-1'!H:H,"MH"))&gt;0,"P31"," ")</f>
        <v xml:space="preserve"> </v>
      </c>
      <c r="BU152" s="58" t="str">
        <f>IF(SUM(COUNTIFS('Planificación 2026-1'!F:F,"HUAURA",'Planificación 2026-1'!X:X,C152,'Planificación 2026-1'!H:H,"IC"))&gt;0,"P32"," ")</f>
        <v xml:space="preserve"> </v>
      </c>
      <c r="BV152" s="58" t="str">
        <f>IF(SUM(COUNTIFS('Planificación 2026-1'!F:F,"HUAURA",'Planificación 2026-1'!X:X,C152,'Planificación 2026-1'!H:H,"AR"))&gt;0,"P34"," ")</f>
        <v xml:space="preserve"> </v>
      </c>
      <c r="BW152" s="58" t="str">
        <f>IF(SUM(COUNTIFS('Planificación 2026-1'!F:F,"HUAURA",'Planificación 2026-1'!X:X,C152,'Planificación 2026-1'!H:H,"T1"))&gt;0,"P35"," ")</f>
        <v xml:space="preserve"> </v>
      </c>
      <c r="BX152" s="58" t="str">
        <f>IF(SUM(COUNTIFS('Planificación 2026-1'!F:F,"HUAURA",'Planificación 2026-1'!X:X,C152,'Planificación 2026-1'!H:H,"T3"))&gt;0,"P36"," ")</f>
        <v xml:space="preserve"> </v>
      </c>
      <c r="BY152" s="58" t="str">
        <f>IF(SUM(COUNTIFS('Planificación 2026-1'!F:F,"HUAURA",'Planificación 2026-1'!X:X,C152,'Planificación 2026-1'!H:H,"T2"))&gt;0,"P37"," ")</f>
        <v xml:space="preserve"> </v>
      </c>
      <c r="BZ152" s="58" t="str">
        <f>IF(SUM(COUNTIFS('Planificación 2026-1'!F:F,"HUAURA",'Planificación 2026-1'!X:X,C152,'Planificación 2026-1'!H:H,"AE"))&gt;0,"P38"," ")</f>
        <v xml:space="preserve"> </v>
      </c>
      <c r="CA152" s="58" t="str">
        <f>IF(SUM(COUNTIFS('Planificación 2026-1'!F:F,"HUAURA",'Planificación 2026-1'!X:X,C152,'Planificación 2026-1'!H:H,"T4"))&gt;0,"P55"," ")</f>
        <v xml:space="preserve"> </v>
      </c>
      <c r="CB152" s="59">
        <f>SUMIFS('Planificación 2026-1'!S:S,'Planificación 2026-1'!X:X,C152,'Planificación 2026-1'!H:H,"AF",'Planificación 2026-1'!I:I,"&gt;2")</f>
        <v>0</v>
      </c>
      <c r="CC152" s="59">
        <f>SUMIFS('Planificación 2026-1'!S:S,'Planificación 2026-1'!X:X,C152,'Planificación 2026-1'!H:H,"EN",'Planificación 2026-1'!I:I,"&gt;2")</f>
        <v>0</v>
      </c>
      <c r="CD152" s="59">
        <f>SUMIFS('Planificación 2026-1'!S:S,'Planificación 2026-1'!X:X,C152,'Planificación 2026-1'!H:H,"IS",'Planificación 2026-1'!I:I,"&gt;2")</f>
        <v>0</v>
      </c>
      <c r="CE152" s="59">
        <f>SUMIFS('Planificación 2026-1'!S:S,'Planificación 2026-1'!X:X,C152,'Planificación 2026-1'!H:H,"PS",'Planificación 2026-1'!I:I,"&gt;2")</f>
        <v>0</v>
      </c>
      <c r="CF152" s="59">
        <f>SUMIFS('Planificación 2026-1'!S:S,'Planificación 2026-1'!X:X,C152,'Planificación 2026-1'!H:H,"IN",'Planificación 2026-1'!I:I,"&gt;2")</f>
        <v>0</v>
      </c>
      <c r="CG152" s="59">
        <f>SUMIFS('Planificación 2026-1'!S:S,'Planificación 2026-1'!X:X,C152,'Planificación 2026-1'!H:H,"CA",'Planificación 2026-1'!I:I,"&gt;2")</f>
        <v>0</v>
      </c>
      <c r="CH152" s="59">
        <f>SUMIFS('Planificación 2026-1'!S:S,'Planificación 2026-1'!X:X,C152,'Planificación 2026-1'!H:H,"DE",'Planificación 2026-1'!I:I,"&gt;2")</f>
        <v>0</v>
      </c>
      <c r="CI152" s="59">
        <f>SUMIFS('Planificación 2026-1'!S:S,'Planificación 2026-1'!X:X,C152,'Planificación 2026-1'!H:H,"OB",'Planificación 2026-1'!I:I,"&gt;2")</f>
        <v>0</v>
      </c>
      <c r="CJ152" s="59">
        <f>SUMIFS('Planificación 2026-1'!S:S,'Planificación 2026-1'!X:X,C152,'Planificación 2026-1'!H:H,"MH",'Planificación 2026-1'!I:I,"&gt;2")</f>
        <v>0</v>
      </c>
      <c r="CK152" s="59">
        <f>SUMIFS('Planificación 2026-1'!S:S,'Planificación 2026-1'!X:X,C152,'Planificación 2026-1'!H:H,"IC",'Planificación 2026-1'!I:I,"&gt;2")</f>
        <v>0</v>
      </c>
      <c r="CL152" s="59">
        <f>SUMIFS('Planificación 2026-1'!S:S,'Planificación 2026-1'!X:X,C152,'Planificación 2026-1'!H:H,"AR",'Planificación 2026-1'!I:I,"&gt;2")</f>
        <v>0</v>
      </c>
      <c r="CM152" s="59">
        <f>SUMIFS('Planificación 2026-1'!S:S,'Planificación 2026-1'!X:X,C152,'Planificación 2026-1'!H:H,"AE",'Planificación 2026-1'!I:I,"&gt;2")</f>
        <v>0</v>
      </c>
      <c r="CN152" s="59">
        <f>SUMIFS('Planificación 2026-1'!S:S,'Planificación 2026-1'!X:X,C152,'Planificación 2026-1'!H:H,"T1",'Planificación 2026-1'!I:I,"&gt;2")</f>
        <v>0</v>
      </c>
      <c r="CO152" s="59">
        <f>SUMIFS('Planificación 2026-1'!S:S,'Planificación 2026-1'!X:X,C152,'Planificación 2026-1'!H:H,"T3",'Planificación 2026-1'!I:I,"&gt;2")</f>
        <v>0</v>
      </c>
      <c r="CP152" s="59">
        <f>SUMIFS('Planificación 2026-1'!S:S,'Planificación 2026-1'!X:X,C152,'Planificación 2026-1'!H:H,"T2",'Planificación 2026-1'!I:I,"&gt;2")</f>
        <v>0</v>
      </c>
      <c r="CQ152" s="59">
        <f>SUMIFS('Planificación 2026-1'!S:S,'Planificación 2026-1'!X:X,C152,'Planificación 2026-1'!H:H,"T4",'Planificación 2026-1'!I:I,"&gt;2")</f>
        <v>0</v>
      </c>
      <c r="CR152" s="59">
        <f>SUMIFS('Planificación 2026-1'!S:S,'Planificación 2026-1'!X:X,C152,'Planificación 2026-1'!H:H,"AF",'Planificación 2026-1'!I:I,"&lt;3")</f>
        <v>0</v>
      </c>
      <c r="CS152" s="59">
        <f>SUMIFS('Planificación 2026-1'!S:S,'Planificación 2026-1'!X:X,C152,'Planificación 2026-1'!H:H,"EN",'Planificación 2026-1'!I:I,"&lt;3")</f>
        <v>8</v>
      </c>
      <c r="CT152" s="59">
        <f>SUMIFS('Planificación 2026-1'!S:S,'Planificación 2026-1'!X:X,C152,'Planificación 2026-1'!H:H,"IS",'Planificación 2026-1'!I:I,"&lt;3")</f>
        <v>0</v>
      </c>
      <c r="CU152" s="59">
        <f>SUMIFS('Planificación 2026-1'!S:S,'Planificación 2026-1'!X:X,C152,'Planificación 2026-1'!H:H,"PS",'Planificación 2026-1'!I:I,"&lt;3")</f>
        <v>8</v>
      </c>
      <c r="CV152" s="59">
        <f>SUMIFS('Planificación 2026-1'!S:S,'Planificación 2026-1'!X:X,C152,'Planificación 2026-1'!H:H,"IN",'Planificación 2026-1'!I:I,"&lt;3")</f>
        <v>0</v>
      </c>
      <c r="CW152" s="59">
        <f>SUMIFS('Planificación 2026-1'!S:S,'Planificación 2026-1'!X:X,C152,'Planificación 2026-1'!H:H,"CA",'Planificación 2026-1'!I:I,"&lt;3")</f>
        <v>0</v>
      </c>
      <c r="CX152" s="59">
        <f>SUMIFS('Planificación 2026-1'!S:S,'Planificación 2026-1'!X:X,C152,'Planificación 2026-1'!H:H,"DE",'Planificación 2026-1'!I:I,"&lt;3")</f>
        <v>0</v>
      </c>
      <c r="CY152" s="59">
        <f>SUMIFS('Planificación 2026-1'!S:S,'Planificación 2026-1'!X:X,C152,'Planificación 2026-1'!H:H,"OB",'Planificación 2026-1'!I:I,"&lt;3")</f>
        <v>0</v>
      </c>
      <c r="CZ152" s="59">
        <f>SUMIFS('Planificación 2026-1'!S:S,'Planificación 2026-1'!X:X,C152,'Planificación 2026-1'!H:H,"MH",'Planificación 2026-1'!I:I,"&lt;3")</f>
        <v>0</v>
      </c>
      <c r="DA152" s="59">
        <f>SUMIFS('Planificación 2026-1'!S:S,'Planificación 2026-1'!X:X,C152,'Planificación 2026-1'!H:H,"IC",'Planificación 2026-1'!I:I,"&lt;3")</f>
        <v>0</v>
      </c>
      <c r="DB152" s="59">
        <f>SUMIFS('Planificación 2026-1'!S:S,'Planificación 2026-1'!X:X,C152,'Planificación 2026-1'!H:H,"AR",'Planificación 2026-1'!I:I,"&lt;3")</f>
        <v>0</v>
      </c>
      <c r="DC152" s="59">
        <f>SUMIFS('Planificación 2026-1'!S:S,'Planificación 2026-1'!X:X,C152,'Planificación 2026-1'!H:H,"AE",'Planificación 2026-1'!I:I,"&lt;3")</f>
        <v>0</v>
      </c>
      <c r="DD152" s="59">
        <f>SUMIFS('Planificación 2026-1'!S:S,'Planificación 2026-1'!X:X,C152,'Planificación 2026-1'!H:H,"T1",'Planificación 2026-1'!I:I,"&lt;3")</f>
        <v>0</v>
      </c>
      <c r="DE152" s="59">
        <f>SUMIFS('Planificación 2026-1'!S:S,'Planificación 2026-1'!X:X,C152,'Planificación 2026-1'!H:H,"T3",'Planificación 2026-1'!I:I,"&lt;3")</f>
        <v>0</v>
      </c>
      <c r="DF152" s="59">
        <f>SUMIFS('Planificación 2026-1'!S:S,'Planificación 2026-1'!X:X,C152,'Planificación 2026-1'!H:H,"T2",'Planificación 2026-1'!I:I,"&lt;3")</f>
        <v>0</v>
      </c>
      <c r="DG152" s="59">
        <f>SUMIFS('Planificación 2026-1'!S:S,'Planificación 2026-1'!X:X,C152,'Planificación 2026-1'!H:H,"T4",'Planificación 2026-1'!I:I,"&lt;3")</f>
        <v>0</v>
      </c>
      <c r="DH152" s="58" t="str">
        <f t="shared" si="41"/>
        <v>P02</v>
      </c>
      <c r="DI152" s="27">
        <f>IF(C152="","",SUMIFS('Planificación 2026-1'!S:S,'Planificación 2026-1'!X:X,C152,'Planificación 2026-1'!F:F,"PRINCIPAL",'Planificación 2026-1'!Y:Y,"VIRTUAL"))</f>
        <v>0</v>
      </c>
      <c r="DJ152" s="27">
        <f>IF(C152="","",SUMIFS('Planificación 2026-1'!S:S,'Planificación 2026-1'!X:X,C152,'Planificación 2026-1'!F:F,"PRINCIPAL",'Planificación 2026-1'!Y:Y,"PRESENCIAL"))</f>
        <v>8</v>
      </c>
      <c r="DK152" s="27">
        <f>IF(C152="","",SUMIFS('Planificación 2026-1'!S:S,'Planificación 2026-1'!X:X,C152,'Planificación 2026-1'!F:F,"PRINCIPAL",'Planificación 2026-1'!Y:Y,"HIBRIDO PRESENCIAL"))</f>
        <v>0</v>
      </c>
      <c r="DL152" s="58" t="str">
        <f t="shared" si="42"/>
        <v/>
      </c>
      <c r="DM152" s="58">
        <f>IF(C152="","",SUMIFS('Planificación 2026-1'!S:S,'Planificación 2026-1'!X:X,C152,'Planificación 2026-1'!F:F,"FILIAL",'Planificación 2026-1'!Y:Y,"VIRTUAL"))</f>
        <v>0</v>
      </c>
      <c r="DN152" s="60">
        <f>IF(C152="","",SUMIFS('Planificación 2026-1'!S:S,'Planificación 2026-1'!X:X,C152,'Planificación 2026-1'!F:F,"FILIAL",'Planificación 2026-1'!Y:Y,"PRESENCIAL"))</f>
        <v>0</v>
      </c>
      <c r="DO152" s="29">
        <f>IF(C152="","",SUMIFS('Planificación 2026-1'!S:S,'Planificación 2026-1'!X:X,C152,'Planificación 2026-1'!F:F,"FILIAL",'Planificación 2026-1'!Y:Y,"HIBRIDO PRESENCIAL"))</f>
        <v>0</v>
      </c>
      <c r="DP152" s="61" t="str">
        <f t="shared" si="43"/>
        <v>P04</v>
      </c>
      <c r="DQ152" s="58">
        <f>IF(C152="","",SUMIFS('Planificación 2026-1'!S:S,'Planificación 2026-1'!X:X,C152,'Planificación 2026-1'!F:F,"SUNAMPE",'Planificación 2026-1'!Y:Y,"VIRTUAL"))</f>
        <v>4</v>
      </c>
      <c r="DR152" s="29">
        <f>IF(C152="","",SUMIFS('Planificación 2026-1'!S:S,'Planificación 2026-1'!X:X,C152,'Planificación 2026-1'!F:F,"SUNAMPE",'Planificación 2026-1'!Y:Y,"PRESENCIAL"))</f>
        <v>4</v>
      </c>
      <c r="DS152" s="61" t="str">
        <f t="shared" si="44"/>
        <v/>
      </c>
      <c r="DT152" s="58">
        <f>IF(C152="","",SUMIFS('Planificación 2026-1'!S:S,'Planificación 2026-1'!X:X,C152,'Planificación 2026-1'!F:F,"HUAURA",'Planificación 2026-1'!Y:Y,"VIRTUAL"))</f>
        <v>0</v>
      </c>
      <c r="DU152" s="29">
        <f>IF(C152="","",SUMIFS('Planificación 2026-1'!S:S,'Planificación 2026-1'!X:X,C152,'Planificación 2026-1'!F:F,"HUAURA",'Planificación 2026-1'!Y:Y,"PRESENCIAL"))</f>
        <v>0</v>
      </c>
      <c r="DV152" s="32">
        <f>SUMIFS('Planificación 2026-1'!S:S,'Planificación 2026-1'!X:X,C152,'Planificación 2026-1'!F:F,"PRINCIPAL",'Planificación 2026-1'!Y:Y,"VIRTUAL",'Planificación 2026-1'!I:I,"&gt;2")</f>
        <v>0</v>
      </c>
      <c r="DW152" s="32">
        <f>SUMIFS('Planificación 2026-1'!S:S,'Planificación 2026-1'!X:X,C152,'Planificación 2026-1'!F:F,"PRINCIPAL",'Planificación 2026-1'!Y:Y,"&lt;&gt;VIRTUAL",'Planificación 2026-1'!I:I,"&gt;2")</f>
        <v>0</v>
      </c>
      <c r="DX152" s="32">
        <f>SUMIFS('Planificación 2026-1'!S:S,'Planificación 2026-1'!X:X,C152,'Planificación 2026-1'!F:F,"SUNAMPE",'Planificación 2026-1'!Y:Y,"VIRTUAL",'Planificación 2026-1'!I:I,"&gt;2")</f>
        <v>0</v>
      </c>
      <c r="DY152" s="32">
        <f>SUMIFS('Planificación 2026-1'!S:S,'Planificación 2026-1'!X:X,C152,'Planificación 2026-1'!F:F,"SUNAMPE",'Planificación 2026-1'!Y:Y,"&lt;&gt;VIRTUAL",'Planificación 2026-1'!I:I,"&gt;2")</f>
        <v>0</v>
      </c>
      <c r="DZ152" s="32">
        <f>SUMIFS('Planificación 2026-1'!S:S,'Planificación 2026-1'!X:X,C152,'Planificación 2026-1'!F:F,"FILIAL",'Planificación 2026-1'!Y:Y,"VIRTUAL",'Planificación 2026-1'!I:I,"&gt;2")</f>
        <v>0</v>
      </c>
      <c r="EA152" s="32">
        <f>SUMIFS('Planificación 2026-1'!S:S,'Planificación 2026-1'!X:X,C152,'Planificación 2026-1'!F:F,"FILIAL",'Planificación 2026-1'!Y:Y,"&lt;&gt;VIRTUAL",'Planificación 2026-1'!I:I,"&gt;2")</f>
        <v>0</v>
      </c>
      <c r="EB152" s="32">
        <f>SUMIFS('Planificación 2026-1'!S:S,'Planificación 2026-1'!X:X,C152,'Planificación 2026-1'!F:F,"PORUMA",'Planificación 2026-1'!Y:Y,"VIRTUAL",'Planificación 2026-1'!I:I,"&gt;2")</f>
        <v>0</v>
      </c>
      <c r="EC152" s="32">
        <f>SUMIFS('Planificación 2026-1'!S:S,'Planificación 2026-1'!X:X,C152,'Planificación 2026-1'!F:F,"PORUMA",'Planificación 2026-1'!Y:Y,"&lt;&gt;VIRTUAL",'Planificación 2026-1'!I:I,"&gt;2")</f>
        <v>0</v>
      </c>
      <c r="ED152" s="32">
        <f>SUMIFS('Planificación 2026-1'!S:S,'Planificación 2026-1'!X:X,C152,'Planificación 2026-1'!F:F,"HUAURA",'Planificación 2026-1'!Y:Y,"VIRTUAL",'Planificación 2026-1'!I:I,"&gt;2")</f>
        <v>0</v>
      </c>
      <c r="EE152" s="32">
        <f>SUMIFS('Planificación 2026-1'!S:S,'Planificación 2026-1'!X:X,C152,'Planificación 2026-1'!F:F,"HUAURA",'Planificación 2026-1'!Y:Y,"&lt;&gt;VIRTUAL",'Planificación 2026-1'!I:I,"&gt;2")</f>
        <v>0</v>
      </c>
      <c r="EF152" s="32">
        <f>SUMIFS('Planificación 2026-1'!S:S,'Planificación 2026-1'!X:X,C152,'Planificación 2026-1'!F:F,"PRINCIPAL",'Planificación 2026-1'!Y:Y,"VIRTUAL",'Planificación 2026-1'!I:I,"&lt;3")</f>
        <v>0</v>
      </c>
      <c r="EG152" s="32">
        <f>SUMIFS('Planificación 2026-1'!S:S,'Planificación 2026-1'!X:X,C152,'Planificación 2026-1'!F:F,"PRINCIPAL",'Planificación 2026-1'!Y:Y,"&lt;&gt;VIRTUAL",'Planificación 2026-1'!I:I,"&lt;3")</f>
        <v>8</v>
      </c>
      <c r="EH152" s="32">
        <f>SUMIFS('Planificación 2026-1'!S:S,'Planificación 2026-1'!X:X,C152,'Planificación 2026-1'!F:F,"SUNAMPE",'Planificación 2026-1'!Y:Y,"VIRTUAL",'Planificación 2026-1'!I:I,"&lt;3")</f>
        <v>4</v>
      </c>
      <c r="EI152" s="32">
        <f>SUMIFS('Planificación 2026-1'!S:S,'Planificación 2026-1'!X:X,C152,'Planificación 2026-1'!F:F,"SUNAMPE",'Planificación 2026-1'!Y:Y,"&lt;&gt;VIRTUAL",'Planificación 2026-1'!I:I,"&lt;3")</f>
        <v>4</v>
      </c>
      <c r="EJ152" s="32">
        <f>SUMIFS('Planificación 2026-1'!S:S,'Planificación 2026-1'!X:X,C152,'Planificación 2026-1'!F:F,"FILIAL",'Planificación 2026-1'!Y:Y,"VIRTUAL",'Planificación 2026-1'!I:I,"&lt;3")</f>
        <v>0</v>
      </c>
      <c r="EK152" s="32">
        <f>SUMIFS('Planificación 2026-1'!S:S,'Planificación 2026-1'!X:X,C152,'Planificación 2026-1'!F:F,"FILIAL",'Planificación 2026-1'!Y:Y,"&lt;&gt;VIRTUAL",'Planificación 2026-1'!I:I,"&lt;3")</f>
        <v>0</v>
      </c>
      <c r="EL152" s="32">
        <f>SUMIFS('Planificación 2026-1'!S:S,'Planificación 2026-1'!X:X,C152,'Planificación 2026-1'!F:F,"PORUMA",'Planificación 2026-1'!Y:Y,"VIRTUAL",'Planificación 2026-1'!I:I,"&lt;3")</f>
        <v>0</v>
      </c>
      <c r="EM152" s="32">
        <f>SUMIFS('Planificación 2026-1'!S:S,'Planificación 2026-1'!X:X,C152,'Planificación 2026-1'!F:F,"PORUMA",'Planificación 2026-1'!Y:Y,"&lt;&gt;VIRTUAL",'Planificación 2026-1'!I:I,"&lt;3")</f>
        <v>0</v>
      </c>
      <c r="EN152" s="32">
        <f>SUMIFS('Planificación 2026-1'!S:S,'Planificación 2026-1'!X:X,C152,'Planificación 2026-1'!F:F,"HUAURA",'Planificación 2026-1'!Y:Y,"VIRTUAL",'Planificación 2026-1'!I:I,"&lt;3")</f>
        <v>0</v>
      </c>
      <c r="EO152" s="32">
        <f>SUMIFS('Planificación 2026-1'!S:S,'Planificación 2026-1'!X:X,C152,'Planificación 2026-1'!F:F,"HUAURA",'Planificación 2026-1'!Y:Y,"&lt;&gt;VIRTUAL",'Planificación 2026-1'!I:I,"&lt;3")</f>
        <v>0</v>
      </c>
      <c r="EP152" s="32">
        <f t="shared" si="46"/>
        <v>0</v>
      </c>
      <c r="EQ152" s="32">
        <f t="shared" si="36"/>
        <v>0</v>
      </c>
      <c r="ER152" s="32">
        <f t="shared" si="37"/>
        <v>0</v>
      </c>
      <c r="ES152" s="32">
        <f t="shared" si="38"/>
        <v>8</v>
      </c>
      <c r="ET152" s="32">
        <f t="shared" si="39"/>
        <v>8</v>
      </c>
      <c r="EU152" s="32">
        <f t="shared" si="40"/>
        <v>16</v>
      </c>
      <c r="EV152" s="32" t="b">
        <f>EXACT(EU152,E152)</f>
        <v>1</v>
      </c>
      <c r="EW152" s="32"/>
      <c r="EX152" s="32">
        <f t="shared" si="33"/>
        <v>4</v>
      </c>
      <c r="EY152" s="32">
        <f t="shared" si="34"/>
        <v>12</v>
      </c>
      <c r="EZ152" s="32" t="b">
        <f>EXACT(SUM(EX152:EY152),E152)</f>
        <v>1</v>
      </c>
      <c r="FA152" s="32" t="str">
        <f t="shared" si="35"/>
        <v/>
      </c>
      <c r="FB152" s="32" t="str">
        <f t="shared" si="45"/>
        <v>MAS PRESENCIAL</v>
      </c>
    </row>
    <row r="153" spans="1:158">
      <c r="A153" s="33"/>
      <c r="B153" s="66">
        <v>150</v>
      </c>
      <c r="C153" s="32" t="s">
        <v>357</v>
      </c>
      <c r="D153" s="429">
        <v>21487056</v>
      </c>
      <c r="E153" s="62">
        <f>SUMIF('Planificación 2026-1'!X:X,C153,'Planificación 2026-1'!S:S)</f>
        <v>14</v>
      </c>
      <c r="F153" s="63" t="s">
        <v>203</v>
      </c>
      <c r="G153" s="454" t="s">
        <v>200</v>
      </c>
      <c r="H153" s="64" t="s">
        <v>38</v>
      </c>
      <c r="I153" s="64" t="s">
        <v>150</v>
      </c>
      <c r="J153" s="32" t="s">
        <v>38</v>
      </c>
      <c r="K153" s="32" t="s">
        <v>150</v>
      </c>
      <c r="L153" s="57" t="str">
        <f>IF(SUM(COUNTIFS('Planificación 2026-1'!F:F,"PRINCIPAL",'Planificación 2026-1'!X:X,C153,'Planificación 2026-1'!H:H,"AF"))&gt;0,"P01"," ")</f>
        <v xml:space="preserve"> </v>
      </c>
      <c r="M153" s="58" t="str">
        <f>IF(SUM(COUNTIFS('Planificación 2026-1'!F:F,"PRINCIPAL",'Planificación 2026-1'!X:X,C153,'Planificación 2026-1'!H:H,"EN"))&gt;0,"P02"," ")</f>
        <v xml:space="preserve"> </v>
      </c>
      <c r="N153" s="58" t="str">
        <f>IF(SUM(COUNTIFS('Planificación 2026-1'!F:F,"PRINCIPAL",'Planificación 2026-1'!X:X,C153,'Planificación 2026-1'!H:H,"IS"))&gt;0,"P03"," ")</f>
        <v xml:space="preserve"> </v>
      </c>
      <c r="O153" s="58" t="str">
        <f>IF(SUM(COUNTIFS('Planificación 2026-1'!F:F,"PRINCIPAL",'Planificación 2026-1'!X:X,C153,'Planificación 2026-1'!H:H,"PS"))&gt;0,"P04"," ")</f>
        <v xml:space="preserve"> </v>
      </c>
      <c r="P153" s="58"/>
      <c r="Q153" s="58" t="str">
        <f>IF(SUM(COUNTIFS('Planificación 2026-1'!F:F,"PRINCIPAL",'Planificación 2026-1'!X:X,C153,'Planificación 2026-1'!H:H,"IN"))&gt;0,"P06"," ")</f>
        <v xml:space="preserve"> </v>
      </c>
      <c r="R153" s="58" t="str">
        <f>IF(SUM(COUNTIFS('Planificación 2026-1'!F:F,"PRINCIPAL",'Planificación 2026-1'!X:X,C153,'Planificación 2026-1'!H:H,"CA"))&gt;0,"P07"," ")</f>
        <v xml:space="preserve"> </v>
      </c>
      <c r="S153" s="58" t="str">
        <f>IF(SUM(COUNTIFS('Planificación 2026-1'!F:F,"PRINCIPAL",'Planificación 2026-1'!X:X,C153,'Planificación 2026-1'!H:H,"DE"))&gt;0,"P08"," ")</f>
        <v xml:space="preserve"> </v>
      </c>
      <c r="T153" s="58" t="str">
        <f>IF(SUM(COUNTIFS('Planificación 2026-1'!F:F,"PRINCIPAL",'Planificación 2026-1'!X:X,C153,'Planificación 2026-1'!H:H,"OB"))&gt;0,"P09"," ")</f>
        <v xml:space="preserve"> </v>
      </c>
      <c r="U153" s="58" t="str">
        <f>IF(SUM(COUNTIFS('Planificación 2026-1'!F:F,"PRINCIPAL",'Planificación 2026-1'!X:X,C153,'Planificación 2026-1'!H:H,"MH"))&gt;0,"P31"," ")</f>
        <v xml:space="preserve"> </v>
      </c>
      <c r="V153" s="58" t="str">
        <f>IF(SUM(COUNTIFS('Planificación 2026-1'!F:F,"PRINCIPAL",'Planificación 2026-1'!X:X,C153,'Planificación 2026-1'!H:H,"IC"))&gt;0,"P32"," ")</f>
        <v xml:space="preserve"> </v>
      </c>
      <c r="W153" s="58" t="str">
        <f>IF(SUM(COUNTIFS('Planificación 2026-1'!F:F,"PRINCIPAL",'Planificación 2026-1'!X:X,C153,'Planificación 2026-1'!H:H,"AR"))&gt;0,"P34"," ")</f>
        <v xml:space="preserve"> </v>
      </c>
      <c r="X153" s="58" t="str">
        <f>IF(SUM(COUNTIFS('Planificación 2026-1'!F:F,"PRINCIPAL",'Planificación 2026-1'!X:X,C153,'Planificación 2026-1'!H:H,"T1"))&gt;0,"P35"," ")</f>
        <v xml:space="preserve"> </v>
      </c>
      <c r="Y153" s="58" t="str">
        <f>IF(SUM(COUNTIFS('Planificación 2026-1'!F:F,"PRINCIPAL",'Planificación 2026-1'!X:X,C153,'Planificación 2026-1'!H:H,"T3"))&gt;0,"P36"," ")</f>
        <v xml:space="preserve"> </v>
      </c>
      <c r="Z153" s="58" t="str">
        <f>IF(SUM(COUNTIFS('Planificación 2026-1'!F:F,"PRINCIPAL",'Planificación 2026-1'!X:X,C153,'Planificación 2026-1'!H:H,"T2"))&gt;0,"P37"," ")</f>
        <v xml:space="preserve"> </v>
      </c>
      <c r="AA153" s="58" t="str">
        <f>IF(SUM(COUNTIFS('Planificación 2026-1'!F:F,"PRINCIPAL",'Planificación 2026-1'!X:X,C153,'Planificación 2026-1'!H:H,"AE"))&gt;0,"P38"," ")</f>
        <v xml:space="preserve"> </v>
      </c>
      <c r="AB153" s="58" t="str">
        <f>IF(SUM(COUNTIFS('Planificación 2026-1'!F:F,"PRINCIPAL",'Planificación 2026-1'!X:X,C153,'Planificación 2026-1'!H:H,"T4"))&gt;0,"P55"," ")</f>
        <v xml:space="preserve"> </v>
      </c>
      <c r="AC153" s="58" t="str">
        <f>IF(SUM(COUNTIFS('Planificación 2026-1'!F:F,"FILIAL",'Planificación 2026-1'!X:X,C153,'Planificación 2026-1'!H:H,"AF"))&gt;0," P01"," ")</f>
        <v xml:space="preserve"> </v>
      </c>
      <c r="AD153" s="58" t="str">
        <f>IF(SUM(COUNTIFS('Planificación 2026-1'!F:F,"FILIAL",'Planificación 2026-1'!X:X,C153,'Planificación 2026-1'!H:H,"EN"))&gt;0,"P02"," ")</f>
        <v>P02</v>
      </c>
      <c r="AE153" s="58" t="str">
        <f>IF(SUM(COUNTIFS('Planificación 2026-1'!F:F,"FILIAL",'Planificación 2026-1'!X:X,C153,'Planificación 2026-1'!H:H,"IS"))&gt;0,"P03"," ")</f>
        <v xml:space="preserve"> </v>
      </c>
      <c r="AF153" s="58" t="str">
        <f>IF(SUM(COUNTIFS('Planificación 2026-1'!F:F,"FILIAL",'Planificación 2026-1'!X:X,C153,'Planificación 2026-1'!H:H,"PS"))&gt;0,"P04"," ")</f>
        <v xml:space="preserve"> </v>
      </c>
      <c r="AG153" s="58"/>
      <c r="AH153" s="58" t="str">
        <f>IF(SUM(COUNTIFS('Planificación 2026-1'!F:F,"FILIAL",'Planificación 2026-1'!X:X,C153,'Planificación 2026-1'!H:H,"IN"))&gt;0,"P06"," ")</f>
        <v xml:space="preserve"> </v>
      </c>
      <c r="AI153" s="58" t="str">
        <f>IF(SUM(COUNTIFS('Planificación 2026-1'!F:F,"FILIAL",'Planificación 2026-1'!X:X,C153,'Planificación 2026-1'!H:H,"CA"))&gt;0,"P07"," ")</f>
        <v xml:space="preserve"> </v>
      </c>
      <c r="AJ153" s="58" t="str">
        <f>IF(SUM(COUNTIFS('Planificación 2026-1'!F:F,"FILIAL",'Planificación 2026-1'!X:X,C153,'Planificación 2026-1'!H:H,"DE"))&gt;0,"P08"," ")</f>
        <v xml:space="preserve"> </v>
      </c>
      <c r="AK153" s="58" t="str">
        <f>IF(SUM(COUNTIFS('Planificación 2026-1'!F:F,"FILIAL",'Planificación 2026-1'!X:X,C153,'Planificación 2026-1'!H:H,"OB"))&gt;0,"P09"," ")</f>
        <v xml:space="preserve"> </v>
      </c>
      <c r="AL153" s="58" t="str">
        <f>IF(SUM(COUNTIFS('Planificación 2026-1'!F:F,"FILIAL",'Planificación 2026-1'!X:X,C153,'Planificación 2026-1'!H:H,"MH"))&gt;0,"P31"," ")</f>
        <v xml:space="preserve"> </v>
      </c>
      <c r="AM153" s="58" t="str">
        <f>IF(SUM(COUNTIFS('Planificación 2026-1'!F:F,"FILIAL",'Planificación 2026-1'!X:X,C153,'Planificación 2026-1'!H:H,"IC"))&gt;0,"P32"," ")</f>
        <v xml:space="preserve"> </v>
      </c>
      <c r="AN153" s="58" t="str">
        <f>IF(SUM(COUNTIFS('Planificación 2026-1'!F:F,"FILIAL",'Planificación 2026-1'!X:X,C153,'Planificación 2026-1'!H:H,"AR"))&gt;0,"P34"," ")</f>
        <v xml:space="preserve"> </v>
      </c>
      <c r="AO153" s="58" t="str">
        <f>IF(SUM(COUNTIFS('Planificación 2026-1'!F:F,"FILIAL",'Planificación 2026-1'!X:X,C153,'Planificación 2026-1'!H:H,"T1"))&gt;0,"P35"," ")</f>
        <v xml:space="preserve"> </v>
      </c>
      <c r="AP153" s="58" t="str">
        <f>IF(SUM(COUNTIFS('Planificación 2026-1'!F:F,"FILIAL",'Planificación 2026-1'!X:X,C153,'Planificación 2026-1'!H:H,"T3"))&gt;0,"P36"," ")</f>
        <v xml:space="preserve"> </v>
      </c>
      <c r="AQ153" s="58" t="str">
        <f>IF(SUM(COUNTIFS('Planificación 2026-1'!F:F,"FILIAL",'Planificación 2026-1'!X:X,C153,'Planificación 2026-1'!H:H,"T2"))&gt;0,"P37"," ")</f>
        <v xml:space="preserve"> </v>
      </c>
      <c r="AR153" s="58" t="str">
        <f>IF(SUM(COUNTIFS('Planificación 2026-1'!F:F,"FILIAL",'Planificación 2026-1'!X:X,C153,'Planificación 2026-1'!H:H,"AE"))&gt;0,"P38"," ")</f>
        <v xml:space="preserve"> </v>
      </c>
      <c r="AS153" s="58" t="str">
        <f>IF(SUM(COUNTIFS('Planificación 2026-1'!F:F,"FILIAL",'Planificación 2026-1'!X:X,C153,'Planificación 2026-1'!H:H,"T4"))&gt;0,"P55"," ")</f>
        <v xml:space="preserve"> </v>
      </c>
      <c r="AT153" s="58" t="str">
        <f>IF(SUM(COUNTIFS('Planificación 2026-1'!F:F,"SUNAMPE",'Planificación 2026-1'!X:X,C153,'Planificación 2026-1'!H:H,"AF"))&gt;0," P01"," ")</f>
        <v xml:space="preserve"> </v>
      </c>
      <c r="AU153" s="58" t="str">
        <f>IF(SUM(COUNTIFS('Planificación 2026-1'!F:F,"SUNAMPE",'Planificación 2026-1'!X:X,C153,'Planificación 2026-1'!H:H,"EN"))&gt;0,"P02"," ")</f>
        <v xml:space="preserve"> </v>
      </c>
      <c r="AV153" s="58" t="str">
        <f>IF(SUM(COUNTIFS('Planificación 2026-1'!F:F,"SUNAMPE",'Planificación 2026-1'!X:X,C153,'Planificación 2026-1'!H:H,"IS"))&gt;0,"P03"," ")</f>
        <v xml:space="preserve"> </v>
      </c>
      <c r="AW153" s="58" t="str">
        <f>IF(SUM(COUNTIFS('Planificación 2026-1'!F:F,"SUNAMPE",'Planificación 2026-1'!X:X,C153,'Planificación 2026-1'!H:H,"PS"))&gt;0,"P04"," ")</f>
        <v xml:space="preserve"> </v>
      </c>
      <c r="AX153" s="58"/>
      <c r="AY153" s="58" t="str">
        <f>IF(SUM(COUNTIFS('Planificación 2026-1'!F:F,"SUNAMPE",'Planificación 2026-1'!X:X,C153,'Planificación 2026-1'!H:H,"IN"))&gt;0,"P06"," ")</f>
        <v xml:space="preserve"> </v>
      </c>
      <c r="AZ153" s="58" t="str">
        <f>IF(SUM(COUNTIFS('Planificación 2026-1'!F:F,"SUNAMPE",'Planificación 2026-1'!X:X,C153,'Planificación 2026-1'!H:H,"CA"))&gt;0,"P07"," ")</f>
        <v xml:space="preserve"> </v>
      </c>
      <c r="BA153" s="58" t="str">
        <f>IF(SUM(COUNTIFS('Planificación 2026-1'!F:F,"SUNAMPE",'Planificación 2026-1'!X:X,C153,'Planificación 2026-1'!H:H,"DE"))&gt;0,"P08"," ")</f>
        <v xml:space="preserve"> </v>
      </c>
      <c r="BB153" s="58" t="str">
        <f>IF(SUM(COUNTIFS('Planificación 2026-1'!F:F,"SUNAMPE",'Planificación 2026-1'!X:X,C153,'Planificación 2026-1'!H:H,"OB"))&gt;0,"P09"," ")</f>
        <v xml:space="preserve"> </v>
      </c>
      <c r="BC153" s="58" t="str">
        <f>IF(SUM(COUNTIFS('Planificación 2026-1'!F:F,"SUNAMPE",'Planificación 2026-1'!X:X,C153,'Planificación 2026-1'!H:H,"MH"))&gt;0,"P31"," ")</f>
        <v xml:space="preserve"> </v>
      </c>
      <c r="BD153" s="58" t="str">
        <f>IF(SUM(COUNTIFS('Planificación 2026-1'!F:F,"SUNAMPE",'Planificación 2026-1'!X:X,C153,'Planificación 2026-1'!H:H,"IC"))&gt;0,"P32"," ")</f>
        <v xml:space="preserve"> </v>
      </c>
      <c r="BE153" s="58" t="str">
        <f>IF(SUM(COUNTIFS('Planificación 2026-1'!F:F,"SUNAMPE",'Planificación 2026-1'!X:X,C153,'Planificación 2026-1'!H:H,"AR"))&gt;0,"P34"," ")</f>
        <v xml:space="preserve"> </v>
      </c>
      <c r="BF153" s="58" t="str">
        <f>IF(SUM(COUNTIFS('Planificación 2026-1'!F:F,"SUNAMPE",'Planificación 2026-1'!X:X,C153,'Planificación 2026-1'!H:H,"T1"))&gt;0,"P35"," ")</f>
        <v xml:space="preserve"> </v>
      </c>
      <c r="BG153" s="58" t="str">
        <f>IF(SUM(COUNTIFS('Planificación 2026-1'!F:F,"SUNAMPE",'Planificación 2026-1'!X:X,C153,'Planificación 2026-1'!H:H,"T3"))&gt;0,"P36"," ")</f>
        <v xml:space="preserve"> </v>
      </c>
      <c r="BH153" s="58" t="str">
        <f>IF(SUM(COUNTIFS('Planificación 2026-1'!F:F,"SUNAMPE",'Planificación 2026-1'!X:X,C153,'Planificación 2026-1'!H:H,"T2"))&gt;0,"P37"," ")</f>
        <v xml:space="preserve"> </v>
      </c>
      <c r="BI153" s="58" t="str">
        <f>IF(SUM(COUNTIFS('Planificación 2026-1'!F:F,"SUNAMPE",'Planificación 2026-1'!X:X,C153,'Planificación 2026-1'!H:H,"AE"))&gt;0,"P38"," ")</f>
        <v xml:space="preserve"> </v>
      </c>
      <c r="BJ153" s="58" t="str">
        <f>IF(SUM(COUNTIFS('Planificación 2026-1'!F:F,"SUNAMPE",'Planificación 2026-1'!X:X,C153,'Planificación 2026-1'!H:H,"T4"))&gt;0,"P55"," ")</f>
        <v xml:space="preserve"> </v>
      </c>
      <c r="BK153" s="58" t="str">
        <f>IF(SUM(COUNTIFS('Planificación 2026-1'!F:F,"HUAURA",'Planificación 2026-1'!X:X,C153,'Planificación 2026-1'!H:H,"AF"))&gt;0," P01"," ")</f>
        <v xml:space="preserve"> </v>
      </c>
      <c r="BL153" s="58" t="str">
        <f>IF(SUM(COUNTIFS('Planificación 2026-1'!F:F,"HUAURA",'Planificación 2026-1'!X:X,C153,'Planificación 2026-1'!H:H,"EN"))&gt;0,"P02"," ")</f>
        <v xml:space="preserve"> </v>
      </c>
      <c r="BM153" s="58" t="str">
        <f>IF(SUM(COUNTIFS('Planificación 2026-1'!F:F,"HUAURA",'Planificación 2026-1'!X:X,C153,'Planificación 2026-1'!H:H,"IS"))&gt;0,"P03"," ")</f>
        <v xml:space="preserve"> </v>
      </c>
      <c r="BN153" s="58" t="str">
        <f>IF(SUM(COUNTIFS('Planificación 2026-1'!F:F,"HUAURA",'Planificación 2026-1'!X:X,C153,'Planificación 2026-1'!H:H,"PS"))&gt;0,"P04"," ")</f>
        <v xml:space="preserve"> </v>
      </c>
      <c r="BO153" s="58"/>
      <c r="BP153" s="58" t="str">
        <f>IF(SUM(COUNTIFS('Planificación 2026-1'!F:F,"HUAURA",'Planificación 2026-1'!X:X,C153,'Planificación 2026-1'!H:H,"IN"))&gt;0,"P06"," ")</f>
        <v xml:space="preserve"> </v>
      </c>
      <c r="BQ153" s="58" t="str">
        <f>IF(SUM(COUNTIFS('Planificación 2026-1'!F:F,"HUAURA",'Planificación 2026-1'!X:X,C153,'Planificación 2026-1'!H:H,"CA"))&gt;0,"P07"," ")</f>
        <v xml:space="preserve"> </v>
      </c>
      <c r="BR153" s="58" t="str">
        <f>IF(SUM(COUNTIFS('Planificación 2026-1'!F:F,"HUAURA",'Planificación 2026-1'!X:X,C153,'Planificación 2026-1'!H:H,"DE"))&gt;0,"P08"," ")</f>
        <v xml:space="preserve"> </v>
      </c>
      <c r="BS153" s="58" t="str">
        <f>IF(SUM(COUNTIFS('Planificación 2026-1'!F:F,"HUAURA",'Planificación 2026-1'!X:X,C153,'Planificación 2026-1'!H:H,"OB"))&gt;0,"P09"," ")</f>
        <v xml:space="preserve"> </v>
      </c>
      <c r="BT153" s="58" t="str">
        <f>IF(SUM(COUNTIFS('Planificación 2026-1'!F:F,"HUAURA",'Planificación 2026-1'!X:X,C153,'Planificación 2026-1'!H:H,"MH"))&gt;0,"P31"," ")</f>
        <v xml:space="preserve"> </v>
      </c>
      <c r="BU153" s="58" t="str">
        <f>IF(SUM(COUNTIFS('Planificación 2026-1'!F:F,"HUAURA",'Planificación 2026-1'!X:X,C153,'Planificación 2026-1'!H:H,"IC"))&gt;0,"P32"," ")</f>
        <v xml:space="preserve"> </v>
      </c>
      <c r="BV153" s="58" t="str">
        <f>IF(SUM(COUNTIFS('Planificación 2026-1'!F:F,"HUAURA",'Planificación 2026-1'!X:X,C153,'Planificación 2026-1'!H:H,"AR"))&gt;0,"P34"," ")</f>
        <v xml:space="preserve"> </v>
      </c>
      <c r="BW153" s="58" t="str">
        <f>IF(SUM(COUNTIFS('Planificación 2026-1'!F:F,"HUAURA",'Planificación 2026-1'!X:X,C153,'Planificación 2026-1'!H:H,"T1"))&gt;0,"P35"," ")</f>
        <v xml:space="preserve"> </v>
      </c>
      <c r="BX153" s="58" t="str">
        <f>IF(SUM(COUNTIFS('Planificación 2026-1'!F:F,"HUAURA",'Planificación 2026-1'!X:X,C153,'Planificación 2026-1'!H:H,"T3"))&gt;0,"P36"," ")</f>
        <v xml:space="preserve"> </v>
      </c>
      <c r="BY153" s="58" t="str">
        <f>IF(SUM(COUNTIFS('Planificación 2026-1'!F:F,"HUAURA",'Planificación 2026-1'!X:X,C153,'Planificación 2026-1'!H:H,"T2"))&gt;0,"P37"," ")</f>
        <v xml:space="preserve"> </v>
      </c>
      <c r="BZ153" s="58" t="str">
        <f>IF(SUM(COUNTIFS('Planificación 2026-1'!F:F,"HUAURA",'Planificación 2026-1'!X:X,C153,'Planificación 2026-1'!H:H,"AE"))&gt;0,"P38"," ")</f>
        <v xml:space="preserve"> </v>
      </c>
      <c r="CA153" s="58" t="str">
        <f>IF(SUM(COUNTIFS('Planificación 2026-1'!F:F,"HUAURA",'Planificación 2026-1'!X:X,C153,'Planificación 2026-1'!H:H,"T4"))&gt;0,"P55"," ")</f>
        <v xml:space="preserve"> </v>
      </c>
      <c r="CB153" s="59">
        <f>SUMIFS('Planificación 2026-1'!S:S,'Planificación 2026-1'!X:X,C153,'Planificación 2026-1'!H:H,"AF",'Planificación 2026-1'!I:I,"&gt;2")</f>
        <v>0</v>
      </c>
      <c r="CC153" s="59">
        <f>SUMIFS('Planificación 2026-1'!S:S,'Planificación 2026-1'!X:X,C153,'Planificación 2026-1'!H:H,"EN",'Planificación 2026-1'!I:I,"&gt;2")</f>
        <v>14</v>
      </c>
      <c r="CD153" s="59">
        <f>SUMIFS('Planificación 2026-1'!S:S,'Planificación 2026-1'!X:X,C153,'Planificación 2026-1'!H:H,"IS",'Planificación 2026-1'!I:I,"&gt;2")</f>
        <v>0</v>
      </c>
      <c r="CE153" s="59">
        <f>SUMIFS('Planificación 2026-1'!S:S,'Planificación 2026-1'!X:X,C153,'Planificación 2026-1'!H:H,"PS",'Planificación 2026-1'!I:I,"&gt;2")</f>
        <v>0</v>
      </c>
      <c r="CF153" s="59">
        <f>SUMIFS('Planificación 2026-1'!S:S,'Planificación 2026-1'!X:X,C153,'Planificación 2026-1'!H:H,"IN",'Planificación 2026-1'!I:I,"&gt;2")</f>
        <v>0</v>
      </c>
      <c r="CG153" s="59">
        <f>SUMIFS('Planificación 2026-1'!S:S,'Planificación 2026-1'!X:X,C153,'Planificación 2026-1'!H:H,"CA",'Planificación 2026-1'!I:I,"&gt;2")</f>
        <v>0</v>
      </c>
      <c r="CH153" s="59">
        <f>SUMIFS('Planificación 2026-1'!S:S,'Planificación 2026-1'!X:X,C153,'Planificación 2026-1'!H:H,"DE",'Planificación 2026-1'!I:I,"&gt;2")</f>
        <v>0</v>
      </c>
      <c r="CI153" s="59">
        <f>SUMIFS('Planificación 2026-1'!S:S,'Planificación 2026-1'!X:X,C153,'Planificación 2026-1'!H:H,"OB",'Planificación 2026-1'!I:I,"&gt;2")</f>
        <v>0</v>
      </c>
      <c r="CJ153" s="59">
        <f>SUMIFS('Planificación 2026-1'!S:S,'Planificación 2026-1'!X:X,C153,'Planificación 2026-1'!H:H,"MH",'Planificación 2026-1'!I:I,"&gt;2")</f>
        <v>0</v>
      </c>
      <c r="CK153" s="59">
        <f>SUMIFS('Planificación 2026-1'!S:S,'Planificación 2026-1'!X:X,C153,'Planificación 2026-1'!H:H,"IC",'Planificación 2026-1'!I:I,"&gt;2")</f>
        <v>0</v>
      </c>
      <c r="CL153" s="59">
        <f>SUMIFS('Planificación 2026-1'!S:S,'Planificación 2026-1'!X:X,C153,'Planificación 2026-1'!H:H,"AR",'Planificación 2026-1'!I:I,"&gt;2")</f>
        <v>0</v>
      </c>
      <c r="CM153" s="59">
        <f>SUMIFS('Planificación 2026-1'!S:S,'Planificación 2026-1'!X:X,C153,'Planificación 2026-1'!H:H,"AE",'Planificación 2026-1'!I:I,"&gt;2")</f>
        <v>0</v>
      </c>
      <c r="CN153" s="59">
        <f>SUMIFS('Planificación 2026-1'!S:S,'Planificación 2026-1'!X:X,C153,'Planificación 2026-1'!H:H,"T1",'Planificación 2026-1'!I:I,"&gt;2")</f>
        <v>0</v>
      </c>
      <c r="CO153" s="59">
        <f>SUMIFS('Planificación 2026-1'!S:S,'Planificación 2026-1'!X:X,C153,'Planificación 2026-1'!H:H,"T3",'Planificación 2026-1'!I:I,"&gt;2")</f>
        <v>0</v>
      </c>
      <c r="CP153" s="59">
        <f>SUMIFS('Planificación 2026-1'!S:S,'Planificación 2026-1'!X:X,C153,'Planificación 2026-1'!H:H,"T2",'Planificación 2026-1'!I:I,"&gt;2")</f>
        <v>0</v>
      </c>
      <c r="CQ153" s="59">
        <f>SUMIFS('Planificación 2026-1'!S:S,'Planificación 2026-1'!X:X,C153,'Planificación 2026-1'!H:H,"T4",'Planificación 2026-1'!I:I,"&gt;2")</f>
        <v>0</v>
      </c>
      <c r="CR153" s="59">
        <f>SUMIFS('Planificación 2026-1'!S:S,'Planificación 2026-1'!X:X,C153,'Planificación 2026-1'!H:H,"AF",'Planificación 2026-1'!I:I,"&lt;3")</f>
        <v>0</v>
      </c>
      <c r="CS153" s="59">
        <f>SUMIFS('Planificación 2026-1'!S:S,'Planificación 2026-1'!X:X,C153,'Planificación 2026-1'!H:H,"EN",'Planificación 2026-1'!I:I,"&lt;3")</f>
        <v>0</v>
      </c>
      <c r="CT153" s="59">
        <f>SUMIFS('Planificación 2026-1'!S:S,'Planificación 2026-1'!X:X,C153,'Planificación 2026-1'!H:H,"IS",'Planificación 2026-1'!I:I,"&lt;3")</f>
        <v>0</v>
      </c>
      <c r="CU153" s="59">
        <f>SUMIFS('Planificación 2026-1'!S:S,'Planificación 2026-1'!X:X,C153,'Planificación 2026-1'!H:H,"PS",'Planificación 2026-1'!I:I,"&lt;3")</f>
        <v>0</v>
      </c>
      <c r="CV153" s="59">
        <f>SUMIFS('Planificación 2026-1'!S:S,'Planificación 2026-1'!X:X,C153,'Planificación 2026-1'!H:H,"IN",'Planificación 2026-1'!I:I,"&lt;3")</f>
        <v>0</v>
      </c>
      <c r="CW153" s="59">
        <f>SUMIFS('Planificación 2026-1'!S:S,'Planificación 2026-1'!X:X,C153,'Planificación 2026-1'!H:H,"CA",'Planificación 2026-1'!I:I,"&lt;3")</f>
        <v>0</v>
      </c>
      <c r="CX153" s="59">
        <f>SUMIFS('Planificación 2026-1'!S:S,'Planificación 2026-1'!X:X,C153,'Planificación 2026-1'!H:H,"DE",'Planificación 2026-1'!I:I,"&lt;3")</f>
        <v>0</v>
      </c>
      <c r="CY153" s="59">
        <f>SUMIFS('Planificación 2026-1'!S:S,'Planificación 2026-1'!X:X,C153,'Planificación 2026-1'!H:H,"OB",'Planificación 2026-1'!I:I,"&lt;3")</f>
        <v>0</v>
      </c>
      <c r="CZ153" s="59">
        <f>SUMIFS('Planificación 2026-1'!S:S,'Planificación 2026-1'!X:X,C153,'Planificación 2026-1'!H:H,"MH",'Planificación 2026-1'!I:I,"&lt;3")</f>
        <v>0</v>
      </c>
      <c r="DA153" s="59">
        <f>SUMIFS('Planificación 2026-1'!S:S,'Planificación 2026-1'!X:X,C153,'Planificación 2026-1'!H:H,"IC",'Planificación 2026-1'!I:I,"&lt;3")</f>
        <v>0</v>
      </c>
      <c r="DB153" s="59">
        <f>SUMIFS('Planificación 2026-1'!S:S,'Planificación 2026-1'!X:X,C153,'Planificación 2026-1'!H:H,"AR",'Planificación 2026-1'!I:I,"&lt;3")</f>
        <v>0</v>
      </c>
      <c r="DC153" s="59">
        <f>SUMIFS('Planificación 2026-1'!S:S,'Planificación 2026-1'!X:X,C153,'Planificación 2026-1'!H:H,"AE",'Planificación 2026-1'!I:I,"&lt;3")</f>
        <v>0</v>
      </c>
      <c r="DD153" s="59">
        <f>SUMIFS('Planificación 2026-1'!S:S,'Planificación 2026-1'!X:X,C153,'Planificación 2026-1'!H:H,"T1",'Planificación 2026-1'!I:I,"&lt;3")</f>
        <v>0</v>
      </c>
      <c r="DE153" s="59">
        <f>SUMIFS('Planificación 2026-1'!S:S,'Planificación 2026-1'!X:X,C153,'Planificación 2026-1'!H:H,"T3",'Planificación 2026-1'!I:I,"&lt;3")</f>
        <v>0</v>
      </c>
      <c r="DF153" s="59">
        <f>SUMIFS('Planificación 2026-1'!S:S,'Planificación 2026-1'!X:X,C153,'Planificación 2026-1'!H:H,"T2",'Planificación 2026-1'!I:I,"&lt;3")</f>
        <v>0</v>
      </c>
      <c r="DG153" s="59">
        <f>SUMIFS('Planificación 2026-1'!S:S,'Planificación 2026-1'!X:X,C153,'Planificación 2026-1'!H:H,"T4",'Planificación 2026-1'!I:I,"&lt;3")</f>
        <v>0</v>
      </c>
      <c r="DH153" s="58" t="str">
        <f t="shared" si="41"/>
        <v/>
      </c>
      <c r="DI153" s="27">
        <f>IF(C153="","",SUMIFS('Planificación 2026-1'!S:S,'Planificación 2026-1'!X:X,C153,'Planificación 2026-1'!F:F,"PRINCIPAL",'Planificación 2026-1'!Y:Y,"VIRTUAL"))</f>
        <v>0</v>
      </c>
      <c r="DJ153" s="27">
        <f>IF(C153="","",SUMIFS('Planificación 2026-1'!S:S,'Planificación 2026-1'!X:X,C153,'Planificación 2026-1'!F:F,"PRINCIPAL",'Planificación 2026-1'!Y:Y,"PRESENCIAL"))</f>
        <v>0</v>
      </c>
      <c r="DK153" s="27">
        <f>IF(C153="","",SUMIFS('Planificación 2026-1'!S:S,'Planificación 2026-1'!X:X,C153,'Planificación 2026-1'!F:F,"PRINCIPAL",'Planificación 2026-1'!Y:Y,"HIBRIDO PRESENCIAL"))</f>
        <v>0</v>
      </c>
      <c r="DL153" s="58" t="str">
        <f t="shared" si="42"/>
        <v>P02</v>
      </c>
      <c r="DM153" s="58">
        <f>IF(C153="","",SUMIFS('Planificación 2026-1'!S:S,'Planificación 2026-1'!X:X,C153,'Planificación 2026-1'!F:F,"FILIAL",'Planificación 2026-1'!Y:Y,"VIRTUAL"))</f>
        <v>4</v>
      </c>
      <c r="DN153" s="60">
        <f>IF(C153="","",SUMIFS('Planificación 2026-1'!S:S,'Planificación 2026-1'!X:X,C153,'Planificación 2026-1'!F:F,"FILIAL",'Planificación 2026-1'!Y:Y,"PRESENCIAL"))</f>
        <v>10</v>
      </c>
      <c r="DO153" s="29">
        <f>IF(C153="","",SUMIFS('Planificación 2026-1'!S:S,'Planificación 2026-1'!X:X,C153,'Planificación 2026-1'!F:F,"FILIAL",'Planificación 2026-1'!Y:Y,"HIBRIDO PRESENCIAL"))</f>
        <v>0</v>
      </c>
      <c r="DP153" s="61" t="str">
        <f t="shared" si="43"/>
        <v/>
      </c>
      <c r="DQ153" s="58">
        <f>IF(C153="","",SUMIFS('Planificación 2026-1'!S:S,'Planificación 2026-1'!X:X,C153,'Planificación 2026-1'!F:F,"SUNAMPE",'Planificación 2026-1'!Y:Y,"VIRTUAL"))</f>
        <v>0</v>
      </c>
      <c r="DR153" s="29">
        <f>IF(C153="","",SUMIFS('Planificación 2026-1'!S:S,'Planificación 2026-1'!X:X,C153,'Planificación 2026-1'!F:F,"SUNAMPE",'Planificación 2026-1'!Y:Y,"PRESENCIAL"))</f>
        <v>0</v>
      </c>
      <c r="DS153" s="61" t="str">
        <f t="shared" si="44"/>
        <v/>
      </c>
      <c r="DT153" s="58">
        <f>IF(C153="","",SUMIFS('Planificación 2026-1'!S:S,'Planificación 2026-1'!X:X,C153,'Planificación 2026-1'!F:F,"HUAURA",'Planificación 2026-1'!Y:Y,"VIRTUAL"))</f>
        <v>0</v>
      </c>
      <c r="DU153" s="29">
        <f>IF(C153="","",SUMIFS('Planificación 2026-1'!S:S,'Planificación 2026-1'!X:X,C153,'Planificación 2026-1'!F:F,"HUAURA",'Planificación 2026-1'!Y:Y,"PRESENCIAL"))</f>
        <v>0</v>
      </c>
      <c r="DV153" s="32">
        <f>SUMIFS('Planificación 2026-1'!S:S,'Planificación 2026-1'!X:X,C153,'Planificación 2026-1'!F:F,"PRINCIPAL",'Planificación 2026-1'!Y:Y,"VIRTUAL",'Planificación 2026-1'!I:I,"&gt;2")</f>
        <v>0</v>
      </c>
      <c r="DW153" s="32">
        <f>SUMIFS('Planificación 2026-1'!S:S,'Planificación 2026-1'!X:X,C153,'Planificación 2026-1'!F:F,"PRINCIPAL",'Planificación 2026-1'!Y:Y,"&lt;&gt;VIRTUAL",'Planificación 2026-1'!I:I,"&gt;2")</f>
        <v>0</v>
      </c>
      <c r="DX153" s="32">
        <f>SUMIFS('Planificación 2026-1'!S:S,'Planificación 2026-1'!X:X,C153,'Planificación 2026-1'!F:F,"SUNAMPE",'Planificación 2026-1'!Y:Y,"VIRTUAL",'Planificación 2026-1'!I:I,"&gt;2")</f>
        <v>0</v>
      </c>
      <c r="DY153" s="32">
        <f>SUMIFS('Planificación 2026-1'!S:S,'Planificación 2026-1'!X:X,C153,'Planificación 2026-1'!F:F,"SUNAMPE",'Planificación 2026-1'!Y:Y,"&lt;&gt;VIRTUAL",'Planificación 2026-1'!I:I,"&gt;2")</f>
        <v>0</v>
      </c>
      <c r="DZ153" s="32">
        <f>SUMIFS('Planificación 2026-1'!S:S,'Planificación 2026-1'!X:X,C153,'Planificación 2026-1'!F:F,"FILIAL",'Planificación 2026-1'!Y:Y,"VIRTUAL",'Planificación 2026-1'!I:I,"&gt;2")</f>
        <v>4</v>
      </c>
      <c r="EA153" s="32">
        <f>SUMIFS('Planificación 2026-1'!S:S,'Planificación 2026-1'!X:X,C153,'Planificación 2026-1'!F:F,"FILIAL",'Planificación 2026-1'!Y:Y,"&lt;&gt;VIRTUAL",'Planificación 2026-1'!I:I,"&gt;2")</f>
        <v>10</v>
      </c>
      <c r="EB153" s="32">
        <f>SUMIFS('Planificación 2026-1'!S:S,'Planificación 2026-1'!X:X,C153,'Planificación 2026-1'!F:F,"PORUMA",'Planificación 2026-1'!Y:Y,"VIRTUAL",'Planificación 2026-1'!I:I,"&gt;2")</f>
        <v>0</v>
      </c>
      <c r="EC153" s="32">
        <f>SUMIFS('Planificación 2026-1'!S:S,'Planificación 2026-1'!X:X,C153,'Planificación 2026-1'!F:F,"PORUMA",'Planificación 2026-1'!Y:Y,"&lt;&gt;VIRTUAL",'Planificación 2026-1'!I:I,"&gt;2")</f>
        <v>0</v>
      </c>
      <c r="ED153" s="32">
        <f>SUMIFS('Planificación 2026-1'!S:S,'Planificación 2026-1'!X:X,C153,'Planificación 2026-1'!F:F,"HUAURA",'Planificación 2026-1'!Y:Y,"VIRTUAL",'Planificación 2026-1'!I:I,"&gt;2")</f>
        <v>0</v>
      </c>
      <c r="EE153" s="32">
        <f>SUMIFS('Planificación 2026-1'!S:S,'Planificación 2026-1'!X:X,C153,'Planificación 2026-1'!F:F,"HUAURA",'Planificación 2026-1'!Y:Y,"&lt;&gt;VIRTUAL",'Planificación 2026-1'!I:I,"&gt;2")</f>
        <v>0</v>
      </c>
      <c r="EF153" s="32">
        <f>SUMIFS('Planificación 2026-1'!S:S,'Planificación 2026-1'!X:X,C153,'Planificación 2026-1'!F:F,"PRINCIPAL",'Planificación 2026-1'!Y:Y,"VIRTUAL",'Planificación 2026-1'!I:I,"&lt;3")</f>
        <v>0</v>
      </c>
      <c r="EG153" s="32">
        <f>SUMIFS('Planificación 2026-1'!S:S,'Planificación 2026-1'!X:X,C153,'Planificación 2026-1'!F:F,"PRINCIPAL",'Planificación 2026-1'!Y:Y,"&lt;&gt;VIRTUAL",'Planificación 2026-1'!I:I,"&lt;3")</f>
        <v>0</v>
      </c>
      <c r="EH153" s="32">
        <f>SUMIFS('Planificación 2026-1'!S:S,'Planificación 2026-1'!X:X,C153,'Planificación 2026-1'!F:F,"SUNAMPE",'Planificación 2026-1'!Y:Y,"VIRTUAL",'Planificación 2026-1'!I:I,"&lt;3")</f>
        <v>0</v>
      </c>
      <c r="EI153" s="32">
        <f>SUMIFS('Planificación 2026-1'!S:S,'Planificación 2026-1'!X:X,C153,'Planificación 2026-1'!F:F,"SUNAMPE",'Planificación 2026-1'!Y:Y,"&lt;&gt;VIRTUAL",'Planificación 2026-1'!I:I,"&lt;3")</f>
        <v>0</v>
      </c>
      <c r="EJ153" s="32">
        <f>SUMIFS('Planificación 2026-1'!S:S,'Planificación 2026-1'!X:X,C153,'Planificación 2026-1'!F:F,"FILIAL",'Planificación 2026-1'!Y:Y,"VIRTUAL",'Planificación 2026-1'!I:I,"&lt;3")</f>
        <v>0</v>
      </c>
      <c r="EK153" s="32">
        <f>SUMIFS('Planificación 2026-1'!S:S,'Planificación 2026-1'!X:X,C153,'Planificación 2026-1'!F:F,"FILIAL",'Planificación 2026-1'!Y:Y,"&lt;&gt;VIRTUAL",'Planificación 2026-1'!I:I,"&lt;3")</f>
        <v>0</v>
      </c>
      <c r="EL153" s="32">
        <f>SUMIFS('Planificación 2026-1'!S:S,'Planificación 2026-1'!X:X,C153,'Planificación 2026-1'!F:F,"PORUMA",'Planificación 2026-1'!Y:Y,"VIRTUAL",'Planificación 2026-1'!I:I,"&lt;3")</f>
        <v>0</v>
      </c>
      <c r="EM153" s="32">
        <f>SUMIFS('Planificación 2026-1'!S:S,'Planificación 2026-1'!X:X,C153,'Planificación 2026-1'!F:F,"PORUMA",'Planificación 2026-1'!Y:Y,"&lt;&gt;VIRTUAL",'Planificación 2026-1'!I:I,"&lt;3")</f>
        <v>0</v>
      </c>
      <c r="EN153" s="32">
        <f>SUMIFS('Planificación 2026-1'!S:S,'Planificación 2026-1'!X:X,C153,'Planificación 2026-1'!F:F,"HUAURA",'Planificación 2026-1'!Y:Y,"VIRTUAL",'Planificación 2026-1'!I:I,"&lt;3")</f>
        <v>0</v>
      </c>
      <c r="EO153" s="32">
        <f>SUMIFS('Planificación 2026-1'!S:S,'Planificación 2026-1'!X:X,C153,'Planificación 2026-1'!F:F,"HUAURA",'Planificación 2026-1'!Y:Y,"&lt;&gt;VIRTUAL",'Planificación 2026-1'!I:I,"&lt;3")</f>
        <v>0</v>
      </c>
      <c r="EP153" s="32">
        <f t="shared" si="46"/>
        <v>14</v>
      </c>
      <c r="EQ153" s="32">
        <f t="shared" si="36"/>
        <v>0</v>
      </c>
      <c r="ER153" s="32">
        <f t="shared" si="37"/>
        <v>0</v>
      </c>
      <c r="ES153" s="32">
        <f t="shared" si="38"/>
        <v>0</v>
      </c>
      <c r="ET153" s="32">
        <f t="shared" si="39"/>
        <v>0</v>
      </c>
      <c r="EU153" s="32">
        <f t="shared" si="40"/>
        <v>14</v>
      </c>
      <c r="EV153" s="32" t="b">
        <f>EXACT(EU153,E153)</f>
        <v>1</v>
      </c>
      <c r="EW153" s="32"/>
      <c r="EX153" s="32">
        <f t="shared" si="33"/>
        <v>4</v>
      </c>
      <c r="EY153" s="32">
        <f t="shared" si="34"/>
        <v>10</v>
      </c>
      <c r="EZ153" s="32" t="b">
        <f>EXACT(SUM(EX153:EY153),E153)</f>
        <v>1</v>
      </c>
      <c r="FA153" s="32" t="str">
        <f t="shared" si="35"/>
        <v>FILIAL-HUAURA</v>
      </c>
      <c r="FB153" s="32" t="str">
        <f t="shared" si="45"/>
        <v>MAS PRESENCIAL</v>
      </c>
    </row>
    <row r="154" spans="1:158">
      <c r="A154" s="33"/>
      <c r="B154" s="65">
        <v>151</v>
      </c>
      <c r="C154" s="32" t="s">
        <v>358</v>
      </c>
      <c r="D154" s="429">
        <v>21452959</v>
      </c>
      <c r="E154" s="62">
        <f>SUMIF('Planificación 2026-1'!X:X,C154,'Planificación 2026-1'!S:S)</f>
        <v>14</v>
      </c>
      <c r="F154" s="63" t="s">
        <v>203</v>
      </c>
      <c r="G154" s="454" t="s">
        <v>200</v>
      </c>
      <c r="H154" s="64" t="s">
        <v>38</v>
      </c>
      <c r="I154" s="64" t="s">
        <v>166</v>
      </c>
      <c r="J154" s="32" t="s">
        <v>38</v>
      </c>
      <c r="K154" s="32" t="s">
        <v>166</v>
      </c>
      <c r="L154" s="57" t="str">
        <f>IF(SUM(COUNTIFS('Planificación 2026-1'!F:F,"PRINCIPAL",'Planificación 2026-1'!X:X,C154,'Planificación 2026-1'!H:H,"AF"))&gt;0,"P01"," ")</f>
        <v xml:space="preserve"> </v>
      </c>
      <c r="M154" s="58" t="str">
        <f>IF(SUM(COUNTIFS('Planificación 2026-1'!F:F,"PRINCIPAL",'Planificación 2026-1'!X:X,C154,'Planificación 2026-1'!H:H,"EN"))&gt;0,"P02"," ")</f>
        <v xml:space="preserve"> </v>
      </c>
      <c r="N154" s="58" t="str">
        <f>IF(SUM(COUNTIFS('Planificación 2026-1'!F:F,"PRINCIPAL",'Planificación 2026-1'!X:X,C154,'Planificación 2026-1'!H:H,"IS"))&gt;0,"P03"," ")</f>
        <v xml:space="preserve"> </v>
      </c>
      <c r="O154" s="58" t="str">
        <f>IF(SUM(COUNTIFS('Planificación 2026-1'!F:F,"PRINCIPAL",'Planificación 2026-1'!X:X,C154,'Planificación 2026-1'!H:H,"PS"))&gt;0,"P04"," ")</f>
        <v xml:space="preserve"> </v>
      </c>
      <c r="P154" s="58"/>
      <c r="Q154" s="58" t="str">
        <f>IF(SUM(COUNTIFS('Planificación 2026-1'!F:F,"PRINCIPAL",'Planificación 2026-1'!X:X,C154,'Planificación 2026-1'!H:H,"IN"))&gt;0,"P06"," ")</f>
        <v xml:space="preserve"> </v>
      </c>
      <c r="R154" s="58" t="str">
        <f>IF(SUM(COUNTIFS('Planificación 2026-1'!F:F,"PRINCIPAL",'Planificación 2026-1'!X:X,C154,'Planificación 2026-1'!H:H,"CA"))&gt;0,"P07"," ")</f>
        <v xml:space="preserve"> </v>
      </c>
      <c r="S154" s="58" t="str">
        <f>IF(SUM(COUNTIFS('Planificación 2026-1'!F:F,"PRINCIPAL",'Planificación 2026-1'!X:X,C154,'Planificación 2026-1'!H:H,"DE"))&gt;0,"P08"," ")</f>
        <v xml:space="preserve"> </v>
      </c>
      <c r="T154" s="58" t="str">
        <f>IF(SUM(COUNTIFS('Planificación 2026-1'!F:F,"PRINCIPAL",'Planificación 2026-1'!X:X,C154,'Planificación 2026-1'!H:H,"OB"))&gt;0,"P09"," ")</f>
        <v xml:space="preserve"> </v>
      </c>
      <c r="U154" s="58" t="str">
        <f>IF(SUM(COUNTIFS('Planificación 2026-1'!F:F,"PRINCIPAL",'Planificación 2026-1'!X:X,C154,'Planificación 2026-1'!H:H,"MH"))&gt;0,"P31"," ")</f>
        <v xml:space="preserve"> </v>
      </c>
      <c r="V154" s="58" t="str">
        <f>IF(SUM(COUNTIFS('Planificación 2026-1'!F:F,"PRINCIPAL",'Planificación 2026-1'!X:X,C154,'Planificación 2026-1'!H:H,"IC"))&gt;0,"P32"," ")</f>
        <v xml:space="preserve"> </v>
      </c>
      <c r="W154" s="58" t="str">
        <f>IF(SUM(COUNTIFS('Planificación 2026-1'!F:F,"PRINCIPAL",'Planificación 2026-1'!X:X,C154,'Planificación 2026-1'!H:H,"AR"))&gt;0,"P34"," ")</f>
        <v xml:space="preserve"> </v>
      </c>
      <c r="X154" s="58" t="str">
        <f>IF(SUM(COUNTIFS('Planificación 2026-1'!F:F,"PRINCIPAL",'Planificación 2026-1'!X:X,C154,'Planificación 2026-1'!H:H,"T1"))&gt;0,"P35"," ")</f>
        <v xml:space="preserve"> </v>
      </c>
      <c r="Y154" s="58" t="str">
        <f>IF(SUM(COUNTIFS('Planificación 2026-1'!F:F,"PRINCIPAL",'Planificación 2026-1'!X:X,C154,'Planificación 2026-1'!H:H,"T3"))&gt;0,"P36"," ")</f>
        <v xml:space="preserve"> </v>
      </c>
      <c r="Z154" s="58" t="str">
        <f>IF(SUM(COUNTIFS('Planificación 2026-1'!F:F,"PRINCIPAL",'Planificación 2026-1'!X:X,C154,'Planificación 2026-1'!H:H,"T2"))&gt;0,"P37"," ")</f>
        <v xml:space="preserve"> </v>
      </c>
      <c r="AA154" s="58" t="str">
        <f>IF(SUM(COUNTIFS('Planificación 2026-1'!F:F,"PRINCIPAL",'Planificación 2026-1'!X:X,C154,'Planificación 2026-1'!H:H,"AE"))&gt;0,"P38"," ")</f>
        <v xml:space="preserve"> </v>
      </c>
      <c r="AB154" s="58" t="str">
        <f>IF(SUM(COUNTIFS('Planificación 2026-1'!F:F,"PRINCIPAL",'Planificación 2026-1'!X:X,C154,'Planificación 2026-1'!H:H,"T4"))&gt;0,"P55"," ")</f>
        <v xml:space="preserve"> </v>
      </c>
      <c r="AC154" s="58" t="str">
        <f>IF(SUM(COUNTIFS('Planificación 2026-1'!F:F,"FILIAL",'Planificación 2026-1'!X:X,C154,'Planificación 2026-1'!H:H,"AF"))&gt;0," P01"," ")</f>
        <v xml:space="preserve"> </v>
      </c>
      <c r="AD154" s="58" t="str">
        <f>IF(SUM(COUNTIFS('Planificación 2026-1'!F:F,"FILIAL",'Planificación 2026-1'!X:X,C154,'Planificación 2026-1'!H:H,"EN"))&gt;0,"P02"," ")</f>
        <v>P02</v>
      </c>
      <c r="AE154" s="58" t="str">
        <f>IF(SUM(COUNTIFS('Planificación 2026-1'!F:F,"FILIAL",'Planificación 2026-1'!X:X,C154,'Planificación 2026-1'!H:H,"IS"))&gt;0,"P03"," ")</f>
        <v xml:space="preserve"> </v>
      </c>
      <c r="AF154" s="58" t="str">
        <f>IF(SUM(COUNTIFS('Planificación 2026-1'!F:F,"FILIAL",'Planificación 2026-1'!X:X,C154,'Planificación 2026-1'!H:H,"PS"))&gt;0,"P04"," ")</f>
        <v xml:space="preserve"> </v>
      </c>
      <c r="AG154" s="58"/>
      <c r="AH154" s="58" t="str">
        <f>IF(SUM(COUNTIFS('Planificación 2026-1'!F:F,"FILIAL",'Planificación 2026-1'!X:X,C154,'Planificación 2026-1'!H:H,"IN"))&gt;0,"P06"," ")</f>
        <v xml:space="preserve"> </v>
      </c>
      <c r="AI154" s="58" t="str">
        <f>IF(SUM(COUNTIFS('Planificación 2026-1'!F:F,"FILIAL",'Planificación 2026-1'!X:X,C154,'Planificación 2026-1'!H:H,"CA"))&gt;0,"P07"," ")</f>
        <v xml:space="preserve"> </v>
      </c>
      <c r="AJ154" s="58" t="str">
        <f>IF(SUM(COUNTIFS('Planificación 2026-1'!F:F,"FILIAL",'Planificación 2026-1'!X:X,C154,'Planificación 2026-1'!H:H,"DE"))&gt;0,"P08"," ")</f>
        <v xml:space="preserve"> </v>
      </c>
      <c r="AK154" s="58" t="str">
        <f>IF(SUM(COUNTIFS('Planificación 2026-1'!F:F,"FILIAL",'Planificación 2026-1'!X:X,C154,'Planificación 2026-1'!H:H,"OB"))&gt;0,"P09"," ")</f>
        <v>P09</v>
      </c>
      <c r="AL154" s="58" t="str">
        <f>IF(SUM(COUNTIFS('Planificación 2026-1'!F:F,"FILIAL",'Planificación 2026-1'!X:X,C154,'Planificación 2026-1'!H:H,"MH"))&gt;0,"P31"," ")</f>
        <v xml:space="preserve"> </v>
      </c>
      <c r="AM154" s="58" t="str">
        <f>IF(SUM(COUNTIFS('Planificación 2026-1'!F:F,"FILIAL",'Planificación 2026-1'!X:X,C154,'Planificación 2026-1'!H:H,"IC"))&gt;0,"P32"," ")</f>
        <v xml:space="preserve"> </v>
      </c>
      <c r="AN154" s="58" t="str">
        <f>IF(SUM(COUNTIFS('Planificación 2026-1'!F:F,"FILIAL",'Planificación 2026-1'!X:X,C154,'Planificación 2026-1'!H:H,"AR"))&gt;0,"P34"," ")</f>
        <v xml:space="preserve"> </v>
      </c>
      <c r="AO154" s="58" t="str">
        <f>IF(SUM(COUNTIFS('Planificación 2026-1'!F:F,"FILIAL",'Planificación 2026-1'!X:X,C154,'Planificación 2026-1'!H:H,"T1"))&gt;0,"P35"," ")</f>
        <v xml:space="preserve"> </v>
      </c>
      <c r="AP154" s="58" t="str">
        <f>IF(SUM(COUNTIFS('Planificación 2026-1'!F:F,"FILIAL",'Planificación 2026-1'!X:X,C154,'Planificación 2026-1'!H:H,"T3"))&gt;0,"P36"," ")</f>
        <v xml:space="preserve"> </v>
      </c>
      <c r="AQ154" s="58" t="str">
        <f>IF(SUM(COUNTIFS('Planificación 2026-1'!F:F,"FILIAL",'Planificación 2026-1'!X:X,C154,'Planificación 2026-1'!H:H,"T2"))&gt;0,"P37"," ")</f>
        <v xml:space="preserve"> </v>
      </c>
      <c r="AR154" s="58" t="str">
        <f>IF(SUM(COUNTIFS('Planificación 2026-1'!F:F,"FILIAL",'Planificación 2026-1'!X:X,C154,'Planificación 2026-1'!H:H,"AE"))&gt;0,"P38"," ")</f>
        <v xml:space="preserve"> </v>
      </c>
      <c r="AS154" s="58" t="str">
        <f>IF(SUM(COUNTIFS('Planificación 2026-1'!F:F,"FILIAL",'Planificación 2026-1'!X:X,C154,'Planificación 2026-1'!H:H,"T4"))&gt;0,"P55"," ")</f>
        <v xml:space="preserve"> </v>
      </c>
      <c r="AT154" s="58" t="str">
        <f>IF(SUM(COUNTIFS('Planificación 2026-1'!F:F,"SUNAMPE",'Planificación 2026-1'!X:X,C154,'Planificación 2026-1'!H:H,"AF"))&gt;0," P01"," ")</f>
        <v xml:space="preserve"> </v>
      </c>
      <c r="AU154" s="58" t="str">
        <f>IF(SUM(COUNTIFS('Planificación 2026-1'!F:F,"SUNAMPE",'Planificación 2026-1'!X:X,C154,'Planificación 2026-1'!H:H,"EN"))&gt;0,"P02"," ")</f>
        <v xml:space="preserve"> </v>
      </c>
      <c r="AV154" s="58" t="str">
        <f>IF(SUM(COUNTIFS('Planificación 2026-1'!F:F,"SUNAMPE",'Planificación 2026-1'!X:X,C154,'Planificación 2026-1'!H:H,"IS"))&gt;0,"P03"," ")</f>
        <v xml:space="preserve"> </v>
      </c>
      <c r="AW154" s="58" t="str">
        <f>IF(SUM(COUNTIFS('Planificación 2026-1'!F:F,"SUNAMPE",'Planificación 2026-1'!X:X,C154,'Planificación 2026-1'!H:H,"PS"))&gt;0,"P04"," ")</f>
        <v xml:space="preserve"> </v>
      </c>
      <c r="AX154" s="58"/>
      <c r="AY154" s="58" t="str">
        <f>IF(SUM(COUNTIFS('Planificación 2026-1'!F:F,"SUNAMPE",'Planificación 2026-1'!X:X,C154,'Planificación 2026-1'!H:H,"IN"))&gt;0,"P06"," ")</f>
        <v xml:space="preserve"> </v>
      </c>
      <c r="AZ154" s="58" t="str">
        <f>IF(SUM(COUNTIFS('Planificación 2026-1'!F:F,"SUNAMPE",'Planificación 2026-1'!X:X,C154,'Planificación 2026-1'!H:H,"CA"))&gt;0,"P07"," ")</f>
        <v xml:space="preserve"> </v>
      </c>
      <c r="BA154" s="58" t="str">
        <f>IF(SUM(COUNTIFS('Planificación 2026-1'!F:F,"SUNAMPE",'Planificación 2026-1'!X:X,C154,'Planificación 2026-1'!H:H,"DE"))&gt;0,"P08"," ")</f>
        <v xml:space="preserve"> </v>
      </c>
      <c r="BB154" s="58" t="str">
        <f>IF(SUM(COUNTIFS('Planificación 2026-1'!F:F,"SUNAMPE",'Planificación 2026-1'!X:X,C154,'Planificación 2026-1'!H:H,"OB"))&gt;0,"P09"," ")</f>
        <v xml:space="preserve"> </v>
      </c>
      <c r="BC154" s="58" t="str">
        <f>IF(SUM(COUNTIFS('Planificación 2026-1'!F:F,"SUNAMPE",'Planificación 2026-1'!X:X,C154,'Planificación 2026-1'!H:H,"MH"))&gt;0,"P31"," ")</f>
        <v xml:space="preserve"> </v>
      </c>
      <c r="BD154" s="58" t="str">
        <f>IF(SUM(COUNTIFS('Planificación 2026-1'!F:F,"SUNAMPE",'Planificación 2026-1'!X:X,C154,'Planificación 2026-1'!H:H,"IC"))&gt;0,"P32"," ")</f>
        <v xml:space="preserve"> </v>
      </c>
      <c r="BE154" s="58" t="str">
        <f>IF(SUM(COUNTIFS('Planificación 2026-1'!F:F,"SUNAMPE",'Planificación 2026-1'!X:X,C154,'Planificación 2026-1'!H:H,"AR"))&gt;0,"P34"," ")</f>
        <v xml:space="preserve"> </v>
      </c>
      <c r="BF154" s="58" t="str">
        <f>IF(SUM(COUNTIFS('Planificación 2026-1'!F:F,"SUNAMPE",'Planificación 2026-1'!X:X,C154,'Planificación 2026-1'!H:H,"T1"))&gt;0,"P35"," ")</f>
        <v xml:space="preserve"> </v>
      </c>
      <c r="BG154" s="58" t="str">
        <f>IF(SUM(COUNTIFS('Planificación 2026-1'!F:F,"SUNAMPE",'Planificación 2026-1'!X:X,C154,'Planificación 2026-1'!H:H,"T3"))&gt;0,"P36"," ")</f>
        <v xml:space="preserve"> </v>
      </c>
      <c r="BH154" s="58" t="str">
        <f>IF(SUM(COUNTIFS('Planificación 2026-1'!F:F,"SUNAMPE",'Planificación 2026-1'!X:X,C154,'Planificación 2026-1'!H:H,"T2"))&gt;0,"P37"," ")</f>
        <v xml:space="preserve"> </v>
      </c>
      <c r="BI154" s="58" t="str">
        <f>IF(SUM(COUNTIFS('Planificación 2026-1'!F:F,"SUNAMPE",'Planificación 2026-1'!X:X,C154,'Planificación 2026-1'!H:H,"AE"))&gt;0,"P38"," ")</f>
        <v xml:space="preserve"> </v>
      </c>
      <c r="BJ154" s="58" t="str">
        <f>IF(SUM(COUNTIFS('Planificación 2026-1'!F:F,"SUNAMPE",'Planificación 2026-1'!X:X,C154,'Planificación 2026-1'!H:H,"T4"))&gt;0,"P55"," ")</f>
        <v xml:space="preserve"> </v>
      </c>
      <c r="BK154" s="58" t="str">
        <f>IF(SUM(COUNTIFS('Planificación 2026-1'!F:F,"HUAURA",'Planificación 2026-1'!X:X,C154,'Planificación 2026-1'!H:H,"AF"))&gt;0," P01"," ")</f>
        <v xml:space="preserve"> </v>
      </c>
      <c r="BL154" s="58" t="str">
        <f>IF(SUM(COUNTIFS('Planificación 2026-1'!F:F,"HUAURA",'Planificación 2026-1'!X:X,C154,'Planificación 2026-1'!H:H,"EN"))&gt;0,"P02"," ")</f>
        <v xml:space="preserve"> </v>
      </c>
      <c r="BM154" s="58" t="str">
        <f>IF(SUM(COUNTIFS('Planificación 2026-1'!F:F,"HUAURA",'Planificación 2026-1'!X:X,C154,'Planificación 2026-1'!H:H,"IS"))&gt;0,"P03"," ")</f>
        <v xml:space="preserve"> </v>
      </c>
      <c r="BN154" s="58" t="str">
        <f>IF(SUM(COUNTIFS('Planificación 2026-1'!F:F,"HUAURA",'Planificación 2026-1'!X:X,C154,'Planificación 2026-1'!H:H,"PS"))&gt;0,"P04"," ")</f>
        <v xml:space="preserve"> </v>
      </c>
      <c r="BO154" s="58"/>
      <c r="BP154" s="58" t="str">
        <f>IF(SUM(COUNTIFS('Planificación 2026-1'!F:F,"HUAURA",'Planificación 2026-1'!X:X,C154,'Planificación 2026-1'!H:H,"IN"))&gt;0,"P06"," ")</f>
        <v xml:space="preserve"> </v>
      </c>
      <c r="BQ154" s="58" t="str">
        <f>IF(SUM(COUNTIFS('Planificación 2026-1'!F:F,"HUAURA",'Planificación 2026-1'!X:X,C154,'Planificación 2026-1'!H:H,"CA"))&gt;0,"P07"," ")</f>
        <v xml:space="preserve"> </v>
      </c>
      <c r="BR154" s="58" t="str">
        <f>IF(SUM(COUNTIFS('Planificación 2026-1'!F:F,"HUAURA",'Planificación 2026-1'!X:X,C154,'Planificación 2026-1'!H:H,"DE"))&gt;0,"P08"," ")</f>
        <v xml:space="preserve"> </v>
      </c>
      <c r="BS154" s="58" t="str">
        <f>IF(SUM(COUNTIFS('Planificación 2026-1'!F:F,"HUAURA",'Planificación 2026-1'!X:X,C154,'Planificación 2026-1'!H:H,"OB"))&gt;0,"P09"," ")</f>
        <v xml:space="preserve"> </v>
      </c>
      <c r="BT154" s="58" t="str">
        <f>IF(SUM(COUNTIFS('Planificación 2026-1'!F:F,"HUAURA",'Planificación 2026-1'!X:X,C154,'Planificación 2026-1'!H:H,"MH"))&gt;0,"P31"," ")</f>
        <v xml:space="preserve"> </v>
      </c>
      <c r="BU154" s="58" t="str">
        <f>IF(SUM(COUNTIFS('Planificación 2026-1'!F:F,"HUAURA",'Planificación 2026-1'!X:X,C154,'Planificación 2026-1'!H:H,"IC"))&gt;0,"P32"," ")</f>
        <v xml:space="preserve"> </v>
      </c>
      <c r="BV154" s="58" t="str">
        <f>IF(SUM(COUNTIFS('Planificación 2026-1'!F:F,"HUAURA",'Planificación 2026-1'!X:X,C154,'Planificación 2026-1'!H:H,"AR"))&gt;0,"P34"," ")</f>
        <v xml:space="preserve"> </v>
      </c>
      <c r="BW154" s="58" t="str">
        <f>IF(SUM(COUNTIFS('Planificación 2026-1'!F:F,"HUAURA",'Planificación 2026-1'!X:X,C154,'Planificación 2026-1'!H:H,"T1"))&gt;0,"P35"," ")</f>
        <v xml:space="preserve"> </v>
      </c>
      <c r="BX154" s="58" t="str">
        <f>IF(SUM(COUNTIFS('Planificación 2026-1'!F:F,"HUAURA",'Planificación 2026-1'!X:X,C154,'Planificación 2026-1'!H:H,"T3"))&gt;0,"P36"," ")</f>
        <v xml:space="preserve"> </v>
      </c>
      <c r="BY154" s="58" t="str">
        <f>IF(SUM(COUNTIFS('Planificación 2026-1'!F:F,"HUAURA",'Planificación 2026-1'!X:X,C154,'Planificación 2026-1'!H:H,"T2"))&gt;0,"P37"," ")</f>
        <v xml:space="preserve"> </v>
      </c>
      <c r="BZ154" s="58" t="str">
        <f>IF(SUM(COUNTIFS('Planificación 2026-1'!F:F,"HUAURA",'Planificación 2026-1'!X:X,C154,'Planificación 2026-1'!H:H,"AE"))&gt;0,"P38"," ")</f>
        <v xml:space="preserve"> </v>
      </c>
      <c r="CA154" s="58" t="str">
        <f>IF(SUM(COUNTIFS('Planificación 2026-1'!F:F,"HUAURA",'Planificación 2026-1'!X:X,C154,'Planificación 2026-1'!H:H,"T4"))&gt;0,"P55"," ")</f>
        <v xml:space="preserve"> </v>
      </c>
      <c r="CB154" s="59">
        <f>SUMIFS('Planificación 2026-1'!S:S,'Planificación 2026-1'!X:X,C154,'Planificación 2026-1'!H:H,"AF",'Planificación 2026-1'!I:I,"&gt;2")</f>
        <v>0</v>
      </c>
      <c r="CC154" s="59">
        <f>SUMIFS('Planificación 2026-1'!S:S,'Planificación 2026-1'!X:X,C154,'Planificación 2026-1'!H:H,"EN",'Planificación 2026-1'!I:I,"&gt;2")</f>
        <v>0</v>
      </c>
      <c r="CD154" s="59">
        <f>SUMIFS('Planificación 2026-1'!S:S,'Planificación 2026-1'!X:X,C154,'Planificación 2026-1'!H:H,"IS",'Planificación 2026-1'!I:I,"&gt;2")</f>
        <v>0</v>
      </c>
      <c r="CE154" s="59">
        <f>SUMIFS('Planificación 2026-1'!S:S,'Planificación 2026-1'!X:X,C154,'Planificación 2026-1'!H:H,"PS",'Planificación 2026-1'!I:I,"&gt;2")</f>
        <v>0</v>
      </c>
      <c r="CF154" s="59">
        <f>SUMIFS('Planificación 2026-1'!S:S,'Planificación 2026-1'!X:X,C154,'Planificación 2026-1'!H:H,"IN",'Planificación 2026-1'!I:I,"&gt;2")</f>
        <v>0</v>
      </c>
      <c r="CG154" s="59">
        <f>SUMIFS('Planificación 2026-1'!S:S,'Planificación 2026-1'!X:X,C154,'Planificación 2026-1'!H:H,"CA",'Planificación 2026-1'!I:I,"&gt;2")</f>
        <v>0</v>
      </c>
      <c r="CH154" s="59">
        <f>SUMIFS('Planificación 2026-1'!S:S,'Planificación 2026-1'!X:X,C154,'Planificación 2026-1'!H:H,"DE",'Planificación 2026-1'!I:I,"&gt;2")</f>
        <v>0</v>
      </c>
      <c r="CI154" s="59">
        <f>SUMIFS('Planificación 2026-1'!S:S,'Planificación 2026-1'!X:X,C154,'Planificación 2026-1'!H:H,"OB",'Planificación 2026-1'!I:I,"&gt;2")</f>
        <v>0</v>
      </c>
      <c r="CJ154" s="59">
        <f>SUMIFS('Planificación 2026-1'!S:S,'Planificación 2026-1'!X:X,C154,'Planificación 2026-1'!H:H,"MH",'Planificación 2026-1'!I:I,"&gt;2")</f>
        <v>0</v>
      </c>
      <c r="CK154" s="59">
        <f>SUMIFS('Planificación 2026-1'!S:S,'Planificación 2026-1'!X:X,C154,'Planificación 2026-1'!H:H,"IC",'Planificación 2026-1'!I:I,"&gt;2")</f>
        <v>0</v>
      </c>
      <c r="CL154" s="59">
        <f>SUMIFS('Planificación 2026-1'!S:S,'Planificación 2026-1'!X:X,C154,'Planificación 2026-1'!H:H,"AR",'Planificación 2026-1'!I:I,"&gt;2")</f>
        <v>0</v>
      </c>
      <c r="CM154" s="59">
        <f>SUMIFS('Planificación 2026-1'!S:S,'Planificación 2026-1'!X:X,C154,'Planificación 2026-1'!H:H,"AE",'Planificación 2026-1'!I:I,"&gt;2")</f>
        <v>0</v>
      </c>
      <c r="CN154" s="59">
        <f>SUMIFS('Planificación 2026-1'!S:S,'Planificación 2026-1'!X:X,C154,'Planificación 2026-1'!H:H,"T1",'Planificación 2026-1'!I:I,"&gt;2")</f>
        <v>0</v>
      </c>
      <c r="CO154" s="59">
        <f>SUMIFS('Planificación 2026-1'!S:S,'Planificación 2026-1'!X:X,C154,'Planificación 2026-1'!H:H,"T3",'Planificación 2026-1'!I:I,"&gt;2")</f>
        <v>0</v>
      </c>
      <c r="CP154" s="59">
        <f>SUMIFS('Planificación 2026-1'!S:S,'Planificación 2026-1'!X:X,C154,'Planificación 2026-1'!H:H,"T2",'Planificación 2026-1'!I:I,"&gt;2")</f>
        <v>0</v>
      </c>
      <c r="CQ154" s="59">
        <f>SUMIFS('Planificación 2026-1'!S:S,'Planificación 2026-1'!X:X,C154,'Planificación 2026-1'!H:H,"T4",'Planificación 2026-1'!I:I,"&gt;2")</f>
        <v>0</v>
      </c>
      <c r="CR154" s="59">
        <f>SUMIFS('Planificación 2026-1'!S:S,'Planificación 2026-1'!X:X,C154,'Planificación 2026-1'!H:H,"AF",'Planificación 2026-1'!I:I,"&lt;3")</f>
        <v>0</v>
      </c>
      <c r="CS154" s="59">
        <f>SUMIFS('Planificación 2026-1'!S:S,'Planificación 2026-1'!X:X,C154,'Planificación 2026-1'!H:H,"EN",'Planificación 2026-1'!I:I,"&lt;3")</f>
        <v>10</v>
      </c>
      <c r="CT154" s="59">
        <f>SUMIFS('Planificación 2026-1'!S:S,'Planificación 2026-1'!X:X,C154,'Planificación 2026-1'!H:H,"IS",'Planificación 2026-1'!I:I,"&lt;3")</f>
        <v>0</v>
      </c>
      <c r="CU154" s="59">
        <f>SUMIFS('Planificación 2026-1'!S:S,'Planificación 2026-1'!X:X,C154,'Planificación 2026-1'!H:H,"PS",'Planificación 2026-1'!I:I,"&lt;3")</f>
        <v>0</v>
      </c>
      <c r="CV154" s="59">
        <f>SUMIFS('Planificación 2026-1'!S:S,'Planificación 2026-1'!X:X,C154,'Planificación 2026-1'!H:H,"IN",'Planificación 2026-1'!I:I,"&lt;3")</f>
        <v>0</v>
      </c>
      <c r="CW154" s="59">
        <f>SUMIFS('Planificación 2026-1'!S:S,'Planificación 2026-1'!X:X,C154,'Planificación 2026-1'!H:H,"CA",'Planificación 2026-1'!I:I,"&lt;3")</f>
        <v>0</v>
      </c>
      <c r="CX154" s="59">
        <f>SUMIFS('Planificación 2026-1'!S:S,'Planificación 2026-1'!X:X,C154,'Planificación 2026-1'!H:H,"DE",'Planificación 2026-1'!I:I,"&lt;3")</f>
        <v>0</v>
      </c>
      <c r="CY154" s="59">
        <f>SUMIFS('Planificación 2026-1'!S:S,'Planificación 2026-1'!X:X,C154,'Planificación 2026-1'!H:H,"OB",'Planificación 2026-1'!I:I,"&lt;3")</f>
        <v>4</v>
      </c>
      <c r="CZ154" s="59">
        <f>SUMIFS('Planificación 2026-1'!S:S,'Planificación 2026-1'!X:X,C154,'Planificación 2026-1'!H:H,"MH",'Planificación 2026-1'!I:I,"&lt;3")</f>
        <v>0</v>
      </c>
      <c r="DA154" s="59">
        <f>SUMIFS('Planificación 2026-1'!S:S,'Planificación 2026-1'!X:X,C154,'Planificación 2026-1'!H:H,"IC",'Planificación 2026-1'!I:I,"&lt;3")</f>
        <v>0</v>
      </c>
      <c r="DB154" s="59">
        <f>SUMIFS('Planificación 2026-1'!S:S,'Planificación 2026-1'!X:X,C154,'Planificación 2026-1'!H:H,"AR",'Planificación 2026-1'!I:I,"&lt;3")</f>
        <v>0</v>
      </c>
      <c r="DC154" s="59">
        <f>SUMIFS('Planificación 2026-1'!S:S,'Planificación 2026-1'!X:X,C154,'Planificación 2026-1'!H:H,"AE",'Planificación 2026-1'!I:I,"&lt;3")</f>
        <v>0</v>
      </c>
      <c r="DD154" s="59">
        <f>SUMIFS('Planificación 2026-1'!S:S,'Planificación 2026-1'!X:X,C154,'Planificación 2026-1'!H:H,"T1",'Planificación 2026-1'!I:I,"&lt;3")</f>
        <v>0</v>
      </c>
      <c r="DE154" s="59">
        <f>SUMIFS('Planificación 2026-1'!S:S,'Planificación 2026-1'!X:X,C154,'Planificación 2026-1'!H:H,"T3",'Planificación 2026-1'!I:I,"&lt;3")</f>
        <v>0</v>
      </c>
      <c r="DF154" s="59">
        <f>SUMIFS('Planificación 2026-1'!S:S,'Planificación 2026-1'!X:X,C154,'Planificación 2026-1'!H:H,"T2",'Planificación 2026-1'!I:I,"&lt;3")</f>
        <v>0</v>
      </c>
      <c r="DG154" s="59">
        <f>SUMIFS('Planificación 2026-1'!S:S,'Planificación 2026-1'!X:X,C154,'Planificación 2026-1'!H:H,"T4",'Planificación 2026-1'!I:I,"&lt;3")</f>
        <v>0</v>
      </c>
      <c r="DH154" s="58" t="str">
        <f t="shared" si="41"/>
        <v/>
      </c>
      <c r="DI154" s="27">
        <f>IF(C154="","",SUMIFS('Planificación 2026-1'!S:S,'Planificación 2026-1'!X:X,C154,'Planificación 2026-1'!F:F,"PRINCIPAL",'Planificación 2026-1'!Y:Y,"VIRTUAL"))</f>
        <v>0</v>
      </c>
      <c r="DJ154" s="27">
        <f>IF(C154="","",SUMIFS('Planificación 2026-1'!S:S,'Planificación 2026-1'!X:X,C154,'Planificación 2026-1'!F:F,"PRINCIPAL",'Planificación 2026-1'!Y:Y,"PRESENCIAL"))</f>
        <v>0</v>
      </c>
      <c r="DK154" s="27">
        <f>IF(C154="","",SUMIFS('Planificación 2026-1'!S:S,'Planificación 2026-1'!X:X,C154,'Planificación 2026-1'!F:F,"PRINCIPAL",'Planificación 2026-1'!Y:Y,"HIBRIDO PRESENCIAL"))</f>
        <v>0</v>
      </c>
      <c r="DL154" s="58" t="str">
        <f t="shared" si="42"/>
        <v>P02 P09</v>
      </c>
      <c r="DM154" s="58">
        <f>IF(C154="","",SUMIFS('Planificación 2026-1'!S:S,'Planificación 2026-1'!X:X,C154,'Planificación 2026-1'!F:F,"FILIAL",'Planificación 2026-1'!Y:Y,"VIRTUAL"))</f>
        <v>0</v>
      </c>
      <c r="DN154" s="60">
        <f>IF(C154="","",SUMIFS('Planificación 2026-1'!S:S,'Planificación 2026-1'!X:X,C154,'Planificación 2026-1'!F:F,"FILIAL",'Planificación 2026-1'!Y:Y,"PRESENCIAL"))</f>
        <v>14</v>
      </c>
      <c r="DO154" s="29">
        <f>IF(C154="","",SUMIFS('Planificación 2026-1'!S:S,'Planificación 2026-1'!X:X,C154,'Planificación 2026-1'!F:F,"FILIAL",'Planificación 2026-1'!Y:Y,"HIBRIDO PRESENCIAL"))</f>
        <v>0</v>
      </c>
      <c r="DP154" s="61" t="str">
        <f t="shared" si="43"/>
        <v/>
      </c>
      <c r="DQ154" s="58">
        <f>IF(C154="","",SUMIFS('Planificación 2026-1'!S:S,'Planificación 2026-1'!X:X,C154,'Planificación 2026-1'!F:F,"SUNAMPE",'Planificación 2026-1'!Y:Y,"VIRTUAL"))</f>
        <v>0</v>
      </c>
      <c r="DR154" s="29">
        <f>IF(C154="","",SUMIFS('Planificación 2026-1'!S:S,'Planificación 2026-1'!X:X,C154,'Planificación 2026-1'!F:F,"SUNAMPE",'Planificación 2026-1'!Y:Y,"PRESENCIAL"))</f>
        <v>0</v>
      </c>
      <c r="DS154" s="61" t="str">
        <f t="shared" si="44"/>
        <v/>
      </c>
      <c r="DT154" s="58">
        <f>IF(C154="","",SUMIFS('Planificación 2026-1'!S:S,'Planificación 2026-1'!X:X,C154,'Planificación 2026-1'!F:F,"HUAURA",'Planificación 2026-1'!Y:Y,"VIRTUAL"))</f>
        <v>0</v>
      </c>
      <c r="DU154" s="29">
        <f>IF(C154="","",SUMIFS('Planificación 2026-1'!S:S,'Planificación 2026-1'!X:X,C154,'Planificación 2026-1'!F:F,"HUAURA",'Planificación 2026-1'!Y:Y,"PRESENCIAL"))</f>
        <v>0</v>
      </c>
      <c r="DV154" s="32">
        <f>SUMIFS('Planificación 2026-1'!S:S,'Planificación 2026-1'!X:X,C154,'Planificación 2026-1'!F:F,"PRINCIPAL",'Planificación 2026-1'!Y:Y,"VIRTUAL",'Planificación 2026-1'!I:I,"&gt;2")</f>
        <v>0</v>
      </c>
      <c r="DW154" s="32">
        <f>SUMIFS('Planificación 2026-1'!S:S,'Planificación 2026-1'!X:X,C154,'Planificación 2026-1'!F:F,"PRINCIPAL",'Planificación 2026-1'!Y:Y,"&lt;&gt;VIRTUAL",'Planificación 2026-1'!I:I,"&gt;2")</f>
        <v>0</v>
      </c>
      <c r="DX154" s="32">
        <f>SUMIFS('Planificación 2026-1'!S:S,'Planificación 2026-1'!X:X,C154,'Planificación 2026-1'!F:F,"SUNAMPE",'Planificación 2026-1'!Y:Y,"VIRTUAL",'Planificación 2026-1'!I:I,"&gt;2")</f>
        <v>0</v>
      </c>
      <c r="DY154" s="32">
        <f>SUMIFS('Planificación 2026-1'!S:S,'Planificación 2026-1'!X:X,C154,'Planificación 2026-1'!F:F,"SUNAMPE",'Planificación 2026-1'!Y:Y,"&lt;&gt;VIRTUAL",'Planificación 2026-1'!I:I,"&gt;2")</f>
        <v>0</v>
      </c>
      <c r="DZ154" s="32">
        <f>SUMIFS('Planificación 2026-1'!S:S,'Planificación 2026-1'!X:X,C154,'Planificación 2026-1'!F:F,"FILIAL",'Planificación 2026-1'!Y:Y,"VIRTUAL",'Planificación 2026-1'!I:I,"&gt;2")</f>
        <v>0</v>
      </c>
      <c r="EA154" s="32">
        <f>SUMIFS('Planificación 2026-1'!S:S,'Planificación 2026-1'!X:X,C154,'Planificación 2026-1'!F:F,"FILIAL",'Planificación 2026-1'!Y:Y,"&lt;&gt;VIRTUAL",'Planificación 2026-1'!I:I,"&gt;2")</f>
        <v>0</v>
      </c>
      <c r="EB154" s="32">
        <f>SUMIFS('Planificación 2026-1'!S:S,'Planificación 2026-1'!X:X,C154,'Planificación 2026-1'!F:F,"PORUMA",'Planificación 2026-1'!Y:Y,"VIRTUAL",'Planificación 2026-1'!I:I,"&gt;2")</f>
        <v>0</v>
      </c>
      <c r="EC154" s="32">
        <f>SUMIFS('Planificación 2026-1'!S:S,'Planificación 2026-1'!X:X,C154,'Planificación 2026-1'!F:F,"PORUMA",'Planificación 2026-1'!Y:Y,"&lt;&gt;VIRTUAL",'Planificación 2026-1'!I:I,"&gt;2")</f>
        <v>0</v>
      </c>
      <c r="ED154" s="32">
        <f>SUMIFS('Planificación 2026-1'!S:S,'Planificación 2026-1'!X:X,C154,'Planificación 2026-1'!F:F,"HUAURA",'Planificación 2026-1'!Y:Y,"VIRTUAL",'Planificación 2026-1'!I:I,"&gt;2")</f>
        <v>0</v>
      </c>
      <c r="EE154" s="32">
        <f>SUMIFS('Planificación 2026-1'!S:S,'Planificación 2026-1'!X:X,C154,'Planificación 2026-1'!F:F,"HUAURA",'Planificación 2026-1'!Y:Y,"&lt;&gt;VIRTUAL",'Planificación 2026-1'!I:I,"&gt;2")</f>
        <v>0</v>
      </c>
      <c r="EF154" s="32">
        <f>SUMIFS('Planificación 2026-1'!S:S,'Planificación 2026-1'!X:X,C154,'Planificación 2026-1'!F:F,"PRINCIPAL",'Planificación 2026-1'!Y:Y,"VIRTUAL",'Planificación 2026-1'!I:I,"&lt;3")</f>
        <v>0</v>
      </c>
      <c r="EG154" s="32">
        <f>SUMIFS('Planificación 2026-1'!S:S,'Planificación 2026-1'!X:X,C154,'Planificación 2026-1'!F:F,"PRINCIPAL",'Planificación 2026-1'!Y:Y,"&lt;&gt;VIRTUAL",'Planificación 2026-1'!I:I,"&lt;3")</f>
        <v>0</v>
      </c>
      <c r="EH154" s="32">
        <f>SUMIFS('Planificación 2026-1'!S:S,'Planificación 2026-1'!X:X,C154,'Planificación 2026-1'!F:F,"SUNAMPE",'Planificación 2026-1'!Y:Y,"VIRTUAL",'Planificación 2026-1'!I:I,"&lt;3")</f>
        <v>0</v>
      </c>
      <c r="EI154" s="32">
        <f>SUMIFS('Planificación 2026-1'!S:S,'Planificación 2026-1'!X:X,C154,'Planificación 2026-1'!F:F,"SUNAMPE",'Planificación 2026-1'!Y:Y,"&lt;&gt;VIRTUAL",'Planificación 2026-1'!I:I,"&lt;3")</f>
        <v>0</v>
      </c>
      <c r="EJ154" s="32">
        <f>SUMIFS('Planificación 2026-1'!S:S,'Planificación 2026-1'!X:X,C154,'Planificación 2026-1'!F:F,"FILIAL",'Planificación 2026-1'!Y:Y,"VIRTUAL",'Planificación 2026-1'!I:I,"&lt;3")</f>
        <v>0</v>
      </c>
      <c r="EK154" s="32">
        <f>SUMIFS('Planificación 2026-1'!S:S,'Planificación 2026-1'!X:X,C154,'Planificación 2026-1'!F:F,"FILIAL",'Planificación 2026-1'!Y:Y,"&lt;&gt;VIRTUAL",'Planificación 2026-1'!I:I,"&lt;3")</f>
        <v>14</v>
      </c>
      <c r="EL154" s="32">
        <f>SUMIFS('Planificación 2026-1'!S:S,'Planificación 2026-1'!X:X,C154,'Planificación 2026-1'!F:F,"PORUMA",'Planificación 2026-1'!Y:Y,"VIRTUAL",'Planificación 2026-1'!I:I,"&lt;3")</f>
        <v>0</v>
      </c>
      <c r="EM154" s="32">
        <f>SUMIFS('Planificación 2026-1'!S:S,'Planificación 2026-1'!X:X,C154,'Planificación 2026-1'!F:F,"PORUMA",'Planificación 2026-1'!Y:Y,"&lt;&gt;VIRTUAL",'Planificación 2026-1'!I:I,"&lt;3")</f>
        <v>0</v>
      </c>
      <c r="EN154" s="32">
        <f>SUMIFS('Planificación 2026-1'!S:S,'Planificación 2026-1'!X:X,C154,'Planificación 2026-1'!F:F,"HUAURA",'Planificación 2026-1'!Y:Y,"VIRTUAL",'Planificación 2026-1'!I:I,"&lt;3")</f>
        <v>0</v>
      </c>
      <c r="EO154" s="32">
        <f>SUMIFS('Planificación 2026-1'!S:S,'Planificación 2026-1'!X:X,C154,'Planificación 2026-1'!F:F,"HUAURA",'Planificación 2026-1'!Y:Y,"&lt;&gt;VIRTUAL",'Planificación 2026-1'!I:I,"&lt;3")</f>
        <v>0</v>
      </c>
      <c r="EP154" s="32">
        <f t="shared" si="46"/>
        <v>14</v>
      </c>
      <c r="EQ154" s="32">
        <f t="shared" si="36"/>
        <v>0</v>
      </c>
      <c r="ER154" s="32">
        <f t="shared" si="37"/>
        <v>0</v>
      </c>
      <c r="ES154" s="32">
        <f t="shared" si="38"/>
        <v>0</v>
      </c>
      <c r="ET154" s="32">
        <f t="shared" si="39"/>
        <v>0</v>
      </c>
      <c r="EU154" s="32">
        <f t="shared" si="40"/>
        <v>14</v>
      </c>
      <c r="EV154" s="32" t="b">
        <f>EXACT(EU154,E154)</f>
        <v>1</v>
      </c>
      <c r="EW154" s="32"/>
      <c r="EX154" s="32">
        <f t="shared" si="33"/>
        <v>0</v>
      </c>
      <c r="EY154" s="32">
        <f t="shared" si="34"/>
        <v>14</v>
      </c>
      <c r="EZ154" s="32" t="b">
        <f>EXACT(SUM(EX154:EY154),E154)</f>
        <v>1</v>
      </c>
      <c r="FA154" s="32" t="str">
        <f t="shared" si="35"/>
        <v/>
      </c>
      <c r="FB154" s="32" t="str">
        <f t="shared" si="45"/>
        <v>PRESENCIAL</v>
      </c>
    </row>
    <row r="155" spans="1:158">
      <c r="A155" s="33"/>
      <c r="B155" s="65">
        <v>152</v>
      </c>
      <c r="C155" s="32" t="s">
        <v>359</v>
      </c>
      <c r="D155" s="429">
        <v>45477699</v>
      </c>
      <c r="E155" s="62">
        <f>SUMIF('Planificación 2026-1'!X:X,C155,'Planificación 2026-1'!S:S)</f>
        <v>13</v>
      </c>
      <c r="F155" s="63" t="s">
        <v>203</v>
      </c>
      <c r="G155" s="454" t="s">
        <v>200</v>
      </c>
      <c r="H155" s="64" t="s">
        <v>181</v>
      </c>
      <c r="I155" s="64" t="s">
        <v>152</v>
      </c>
      <c r="J155" s="32" t="s">
        <v>181</v>
      </c>
      <c r="K155" s="32" t="s">
        <v>152</v>
      </c>
      <c r="L155" s="57" t="str">
        <f>IF(SUM(COUNTIFS('Planificación 2026-1'!F:F,"PRINCIPAL",'Planificación 2026-1'!X:X,C155,'Planificación 2026-1'!H:H,"AF"))&gt;0,"P01"," ")</f>
        <v xml:space="preserve"> </v>
      </c>
      <c r="M155" s="58" t="str">
        <f>IF(SUM(COUNTIFS('Planificación 2026-1'!F:F,"PRINCIPAL",'Planificación 2026-1'!X:X,C155,'Planificación 2026-1'!H:H,"EN"))&gt;0,"P02"," ")</f>
        <v xml:space="preserve"> </v>
      </c>
      <c r="N155" s="58" t="str">
        <f>IF(SUM(COUNTIFS('Planificación 2026-1'!F:F,"PRINCIPAL",'Planificación 2026-1'!X:X,C155,'Planificación 2026-1'!H:H,"IS"))&gt;0,"P03"," ")</f>
        <v xml:space="preserve"> </v>
      </c>
      <c r="O155" s="58" t="str">
        <f>IF(SUM(COUNTIFS('Planificación 2026-1'!F:F,"PRINCIPAL",'Planificación 2026-1'!X:X,C155,'Planificación 2026-1'!H:H,"PS"))&gt;0,"P04"," ")</f>
        <v>P04</v>
      </c>
      <c r="P155" s="58"/>
      <c r="Q155" s="58" t="str">
        <f>IF(SUM(COUNTIFS('Planificación 2026-1'!F:F,"PRINCIPAL",'Planificación 2026-1'!X:X,C155,'Planificación 2026-1'!H:H,"IN"))&gt;0,"P06"," ")</f>
        <v xml:space="preserve"> </v>
      </c>
      <c r="R155" s="58" t="str">
        <f>IF(SUM(COUNTIFS('Planificación 2026-1'!F:F,"PRINCIPAL",'Planificación 2026-1'!X:X,C155,'Planificación 2026-1'!H:H,"CA"))&gt;0,"P07"," ")</f>
        <v xml:space="preserve"> </v>
      </c>
      <c r="S155" s="58" t="str">
        <f>IF(SUM(COUNTIFS('Planificación 2026-1'!F:F,"PRINCIPAL",'Planificación 2026-1'!X:X,C155,'Planificación 2026-1'!H:H,"DE"))&gt;0,"P08"," ")</f>
        <v xml:space="preserve"> </v>
      </c>
      <c r="T155" s="58" t="str">
        <f>IF(SUM(COUNTIFS('Planificación 2026-1'!F:F,"PRINCIPAL",'Planificación 2026-1'!X:X,C155,'Planificación 2026-1'!H:H,"OB"))&gt;0,"P09"," ")</f>
        <v xml:space="preserve"> </v>
      </c>
      <c r="U155" s="58" t="str">
        <f>IF(SUM(COUNTIFS('Planificación 2026-1'!F:F,"PRINCIPAL",'Planificación 2026-1'!X:X,C155,'Planificación 2026-1'!H:H,"MH"))&gt;0,"P31"," ")</f>
        <v xml:space="preserve"> </v>
      </c>
      <c r="V155" s="58" t="str">
        <f>IF(SUM(COUNTIFS('Planificación 2026-1'!F:F,"PRINCIPAL",'Planificación 2026-1'!X:X,C155,'Planificación 2026-1'!H:H,"IC"))&gt;0,"P32"," ")</f>
        <v xml:space="preserve"> </v>
      </c>
      <c r="W155" s="58" t="str">
        <f>IF(SUM(COUNTIFS('Planificación 2026-1'!F:F,"PRINCIPAL",'Planificación 2026-1'!X:X,C155,'Planificación 2026-1'!H:H,"AR"))&gt;0,"P34"," ")</f>
        <v xml:space="preserve"> </v>
      </c>
      <c r="X155" s="58" t="str">
        <f>IF(SUM(COUNTIFS('Planificación 2026-1'!F:F,"PRINCIPAL",'Planificación 2026-1'!X:X,C155,'Planificación 2026-1'!H:H,"T1"))&gt;0,"P35"," ")</f>
        <v xml:space="preserve"> </v>
      </c>
      <c r="Y155" s="58" t="str">
        <f>IF(SUM(COUNTIFS('Planificación 2026-1'!F:F,"PRINCIPAL",'Planificación 2026-1'!X:X,C155,'Planificación 2026-1'!H:H,"T3"))&gt;0,"P36"," ")</f>
        <v xml:space="preserve"> </v>
      </c>
      <c r="Z155" s="58" t="str">
        <f>IF(SUM(COUNTIFS('Planificación 2026-1'!F:F,"PRINCIPAL",'Planificación 2026-1'!X:X,C155,'Planificación 2026-1'!H:H,"T2"))&gt;0,"P37"," ")</f>
        <v xml:space="preserve"> </v>
      </c>
      <c r="AA155" s="58" t="str">
        <f>IF(SUM(COUNTIFS('Planificación 2026-1'!F:F,"PRINCIPAL",'Planificación 2026-1'!X:X,C155,'Planificación 2026-1'!H:H,"AE"))&gt;0,"P38"," ")</f>
        <v xml:space="preserve"> </v>
      </c>
      <c r="AB155" s="58" t="str">
        <f>IF(SUM(COUNTIFS('Planificación 2026-1'!F:F,"PRINCIPAL",'Planificación 2026-1'!X:X,C155,'Planificación 2026-1'!H:H,"T4"))&gt;0,"P55"," ")</f>
        <v xml:space="preserve"> </v>
      </c>
      <c r="AC155" s="58" t="str">
        <f>IF(SUM(COUNTIFS('Planificación 2026-1'!F:F,"FILIAL",'Planificación 2026-1'!X:X,C155,'Planificación 2026-1'!H:H,"AF"))&gt;0," P01"," ")</f>
        <v xml:space="preserve"> </v>
      </c>
      <c r="AD155" s="58" t="str">
        <f>IF(SUM(COUNTIFS('Planificación 2026-1'!F:F,"FILIAL",'Planificación 2026-1'!X:X,C155,'Planificación 2026-1'!H:H,"EN"))&gt;0,"P02"," ")</f>
        <v xml:space="preserve"> </v>
      </c>
      <c r="AE155" s="58" t="str">
        <f>IF(SUM(COUNTIFS('Planificación 2026-1'!F:F,"FILIAL",'Planificación 2026-1'!X:X,C155,'Planificación 2026-1'!H:H,"IS"))&gt;0,"P03"," ")</f>
        <v xml:space="preserve"> </v>
      </c>
      <c r="AF155" s="58" t="str">
        <f>IF(SUM(COUNTIFS('Planificación 2026-1'!F:F,"FILIAL",'Planificación 2026-1'!X:X,C155,'Planificación 2026-1'!H:H,"PS"))&gt;0,"P04"," ")</f>
        <v>P04</v>
      </c>
      <c r="AG155" s="58"/>
      <c r="AH155" s="58" t="str">
        <f>IF(SUM(COUNTIFS('Planificación 2026-1'!F:F,"FILIAL",'Planificación 2026-1'!X:X,C155,'Planificación 2026-1'!H:H,"IN"))&gt;0,"P06"," ")</f>
        <v xml:space="preserve"> </v>
      </c>
      <c r="AI155" s="58" t="str">
        <f>IF(SUM(COUNTIFS('Planificación 2026-1'!F:F,"FILIAL",'Planificación 2026-1'!X:X,C155,'Planificación 2026-1'!H:H,"CA"))&gt;0,"P07"," ")</f>
        <v xml:space="preserve"> </v>
      </c>
      <c r="AJ155" s="58" t="str">
        <f>IF(SUM(COUNTIFS('Planificación 2026-1'!F:F,"FILIAL",'Planificación 2026-1'!X:X,C155,'Planificación 2026-1'!H:H,"DE"))&gt;0,"P08"," ")</f>
        <v xml:space="preserve"> </v>
      </c>
      <c r="AK155" s="58" t="str">
        <f>IF(SUM(COUNTIFS('Planificación 2026-1'!F:F,"FILIAL",'Planificación 2026-1'!X:X,C155,'Planificación 2026-1'!H:H,"OB"))&gt;0,"P09"," ")</f>
        <v xml:space="preserve"> </v>
      </c>
      <c r="AL155" s="58" t="str">
        <f>IF(SUM(COUNTIFS('Planificación 2026-1'!F:F,"FILIAL",'Planificación 2026-1'!X:X,C155,'Planificación 2026-1'!H:H,"MH"))&gt;0,"P31"," ")</f>
        <v xml:space="preserve"> </v>
      </c>
      <c r="AM155" s="58" t="str">
        <f>IF(SUM(COUNTIFS('Planificación 2026-1'!F:F,"FILIAL",'Planificación 2026-1'!X:X,C155,'Planificación 2026-1'!H:H,"IC"))&gt;0,"P32"," ")</f>
        <v xml:space="preserve"> </v>
      </c>
      <c r="AN155" s="58" t="str">
        <f>IF(SUM(COUNTIFS('Planificación 2026-1'!F:F,"FILIAL",'Planificación 2026-1'!X:X,C155,'Planificación 2026-1'!H:H,"AR"))&gt;0,"P34"," ")</f>
        <v xml:space="preserve"> </v>
      </c>
      <c r="AO155" s="58" t="str">
        <f>IF(SUM(COUNTIFS('Planificación 2026-1'!F:F,"FILIAL",'Planificación 2026-1'!X:X,C155,'Planificación 2026-1'!H:H,"T1"))&gt;0,"P35"," ")</f>
        <v xml:space="preserve"> </v>
      </c>
      <c r="AP155" s="58" t="str">
        <f>IF(SUM(COUNTIFS('Planificación 2026-1'!F:F,"FILIAL",'Planificación 2026-1'!X:X,C155,'Planificación 2026-1'!H:H,"T3"))&gt;0,"P36"," ")</f>
        <v xml:space="preserve"> </v>
      </c>
      <c r="AQ155" s="58" t="str">
        <f>IF(SUM(COUNTIFS('Planificación 2026-1'!F:F,"FILIAL",'Planificación 2026-1'!X:X,C155,'Planificación 2026-1'!H:H,"T2"))&gt;0,"P37"," ")</f>
        <v xml:space="preserve"> </v>
      </c>
      <c r="AR155" s="58" t="str">
        <f>IF(SUM(COUNTIFS('Planificación 2026-1'!F:F,"FILIAL",'Planificación 2026-1'!X:X,C155,'Planificación 2026-1'!H:H,"AE"))&gt;0,"P38"," ")</f>
        <v xml:space="preserve"> </v>
      </c>
      <c r="AS155" s="58" t="str">
        <f>IF(SUM(COUNTIFS('Planificación 2026-1'!F:F,"FILIAL",'Planificación 2026-1'!X:X,C155,'Planificación 2026-1'!H:H,"T4"))&gt;0,"P55"," ")</f>
        <v xml:space="preserve"> </v>
      </c>
      <c r="AT155" s="58" t="str">
        <f>IF(SUM(COUNTIFS('Planificación 2026-1'!F:F,"SUNAMPE",'Planificación 2026-1'!X:X,C155,'Planificación 2026-1'!H:H,"AF"))&gt;0," P01"," ")</f>
        <v xml:space="preserve"> </v>
      </c>
      <c r="AU155" s="58" t="str">
        <f>IF(SUM(COUNTIFS('Planificación 2026-1'!F:F,"SUNAMPE",'Planificación 2026-1'!X:X,C155,'Planificación 2026-1'!H:H,"EN"))&gt;0,"P02"," ")</f>
        <v xml:space="preserve"> </v>
      </c>
      <c r="AV155" s="58" t="str">
        <f>IF(SUM(COUNTIFS('Planificación 2026-1'!F:F,"SUNAMPE",'Planificación 2026-1'!X:X,C155,'Planificación 2026-1'!H:H,"IS"))&gt;0,"P03"," ")</f>
        <v xml:space="preserve"> </v>
      </c>
      <c r="AW155" s="58" t="str">
        <f>IF(SUM(COUNTIFS('Planificación 2026-1'!F:F,"SUNAMPE",'Planificación 2026-1'!X:X,C155,'Planificación 2026-1'!H:H,"PS"))&gt;0,"P04"," ")</f>
        <v xml:space="preserve"> </v>
      </c>
      <c r="AX155" s="58"/>
      <c r="AY155" s="58" t="str">
        <f>IF(SUM(COUNTIFS('Planificación 2026-1'!F:F,"SUNAMPE",'Planificación 2026-1'!X:X,C155,'Planificación 2026-1'!H:H,"IN"))&gt;0,"P06"," ")</f>
        <v xml:space="preserve"> </v>
      </c>
      <c r="AZ155" s="58" t="str">
        <f>IF(SUM(COUNTIFS('Planificación 2026-1'!F:F,"SUNAMPE",'Planificación 2026-1'!X:X,C155,'Planificación 2026-1'!H:H,"CA"))&gt;0,"P07"," ")</f>
        <v xml:space="preserve"> </v>
      </c>
      <c r="BA155" s="58" t="str">
        <f>IF(SUM(COUNTIFS('Planificación 2026-1'!F:F,"SUNAMPE",'Planificación 2026-1'!X:X,C155,'Planificación 2026-1'!H:H,"DE"))&gt;0,"P08"," ")</f>
        <v xml:space="preserve"> </v>
      </c>
      <c r="BB155" s="58" t="str">
        <f>IF(SUM(COUNTIFS('Planificación 2026-1'!F:F,"SUNAMPE",'Planificación 2026-1'!X:X,C155,'Planificación 2026-1'!H:H,"OB"))&gt;0,"P09"," ")</f>
        <v xml:space="preserve"> </v>
      </c>
      <c r="BC155" s="58" t="str">
        <f>IF(SUM(COUNTIFS('Planificación 2026-1'!F:F,"SUNAMPE",'Planificación 2026-1'!X:X,C155,'Planificación 2026-1'!H:H,"MH"))&gt;0,"P31"," ")</f>
        <v xml:space="preserve"> </v>
      </c>
      <c r="BD155" s="58" t="str">
        <f>IF(SUM(COUNTIFS('Planificación 2026-1'!F:F,"SUNAMPE",'Planificación 2026-1'!X:X,C155,'Planificación 2026-1'!H:H,"IC"))&gt;0,"P32"," ")</f>
        <v xml:space="preserve"> </v>
      </c>
      <c r="BE155" s="58" t="str">
        <f>IF(SUM(COUNTIFS('Planificación 2026-1'!F:F,"SUNAMPE",'Planificación 2026-1'!X:X,C155,'Planificación 2026-1'!H:H,"AR"))&gt;0,"P34"," ")</f>
        <v xml:space="preserve"> </v>
      </c>
      <c r="BF155" s="58" t="str">
        <f>IF(SUM(COUNTIFS('Planificación 2026-1'!F:F,"SUNAMPE",'Planificación 2026-1'!X:X,C155,'Planificación 2026-1'!H:H,"T1"))&gt;0,"P35"," ")</f>
        <v xml:space="preserve"> </v>
      </c>
      <c r="BG155" s="58" t="str">
        <f>IF(SUM(COUNTIFS('Planificación 2026-1'!F:F,"SUNAMPE",'Planificación 2026-1'!X:X,C155,'Planificación 2026-1'!H:H,"T3"))&gt;0,"P36"," ")</f>
        <v xml:space="preserve"> </v>
      </c>
      <c r="BH155" s="58" t="str">
        <f>IF(SUM(COUNTIFS('Planificación 2026-1'!F:F,"SUNAMPE",'Planificación 2026-1'!X:X,C155,'Planificación 2026-1'!H:H,"T2"))&gt;0,"P37"," ")</f>
        <v xml:space="preserve"> </v>
      </c>
      <c r="BI155" s="58" t="str">
        <f>IF(SUM(COUNTIFS('Planificación 2026-1'!F:F,"SUNAMPE",'Planificación 2026-1'!X:X,C155,'Planificación 2026-1'!H:H,"AE"))&gt;0,"P38"," ")</f>
        <v xml:space="preserve"> </v>
      </c>
      <c r="BJ155" s="58" t="str">
        <f>IF(SUM(COUNTIFS('Planificación 2026-1'!F:F,"SUNAMPE",'Planificación 2026-1'!X:X,C155,'Planificación 2026-1'!H:H,"T4"))&gt;0,"P55"," ")</f>
        <v xml:space="preserve"> </v>
      </c>
      <c r="BK155" s="58" t="str">
        <f>IF(SUM(COUNTIFS('Planificación 2026-1'!F:F,"HUAURA",'Planificación 2026-1'!X:X,C155,'Planificación 2026-1'!H:H,"AF"))&gt;0," P01"," ")</f>
        <v xml:space="preserve"> </v>
      </c>
      <c r="BL155" s="58" t="str">
        <f>IF(SUM(COUNTIFS('Planificación 2026-1'!F:F,"HUAURA",'Planificación 2026-1'!X:X,C155,'Planificación 2026-1'!H:H,"EN"))&gt;0,"P02"," ")</f>
        <v xml:space="preserve"> </v>
      </c>
      <c r="BM155" s="58" t="str">
        <f>IF(SUM(COUNTIFS('Planificación 2026-1'!F:F,"HUAURA",'Planificación 2026-1'!X:X,C155,'Planificación 2026-1'!H:H,"IS"))&gt;0,"P03"," ")</f>
        <v xml:space="preserve"> </v>
      </c>
      <c r="BN155" s="58" t="str">
        <f>IF(SUM(COUNTIFS('Planificación 2026-1'!F:F,"HUAURA",'Planificación 2026-1'!X:X,C155,'Planificación 2026-1'!H:H,"PS"))&gt;0,"P04"," ")</f>
        <v xml:space="preserve"> </v>
      </c>
      <c r="BO155" s="58"/>
      <c r="BP155" s="58" t="str">
        <f>IF(SUM(COUNTIFS('Planificación 2026-1'!F:F,"HUAURA",'Planificación 2026-1'!X:X,C155,'Planificación 2026-1'!H:H,"IN"))&gt;0,"P06"," ")</f>
        <v xml:space="preserve"> </v>
      </c>
      <c r="BQ155" s="58" t="str">
        <f>IF(SUM(COUNTIFS('Planificación 2026-1'!F:F,"HUAURA",'Planificación 2026-1'!X:X,C155,'Planificación 2026-1'!H:H,"CA"))&gt;0,"P07"," ")</f>
        <v xml:space="preserve"> </v>
      </c>
      <c r="BR155" s="58" t="str">
        <f>IF(SUM(COUNTIFS('Planificación 2026-1'!F:F,"HUAURA",'Planificación 2026-1'!X:X,C155,'Planificación 2026-1'!H:H,"DE"))&gt;0,"P08"," ")</f>
        <v xml:space="preserve"> </v>
      </c>
      <c r="BS155" s="58" t="str">
        <f>IF(SUM(COUNTIFS('Planificación 2026-1'!F:F,"HUAURA",'Planificación 2026-1'!X:X,C155,'Planificación 2026-1'!H:H,"OB"))&gt;0,"P09"," ")</f>
        <v xml:space="preserve"> </v>
      </c>
      <c r="BT155" s="58" t="str">
        <f>IF(SUM(COUNTIFS('Planificación 2026-1'!F:F,"HUAURA",'Planificación 2026-1'!X:X,C155,'Planificación 2026-1'!H:H,"MH"))&gt;0,"P31"," ")</f>
        <v xml:space="preserve"> </v>
      </c>
      <c r="BU155" s="58" t="str">
        <f>IF(SUM(COUNTIFS('Planificación 2026-1'!F:F,"HUAURA",'Planificación 2026-1'!X:X,C155,'Planificación 2026-1'!H:H,"IC"))&gt;0,"P32"," ")</f>
        <v xml:space="preserve"> </v>
      </c>
      <c r="BV155" s="58" t="str">
        <f>IF(SUM(COUNTIFS('Planificación 2026-1'!F:F,"HUAURA",'Planificación 2026-1'!X:X,C155,'Planificación 2026-1'!H:H,"AR"))&gt;0,"P34"," ")</f>
        <v xml:space="preserve"> </v>
      </c>
      <c r="BW155" s="58" t="str">
        <f>IF(SUM(COUNTIFS('Planificación 2026-1'!F:F,"HUAURA",'Planificación 2026-1'!X:X,C155,'Planificación 2026-1'!H:H,"T1"))&gt;0,"P35"," ")</f>
        <v xml:space="preserve"> </v>
      </c>
      <c r="BX155" s="58" t="str">
        <f>IF(SUM(COUNTIFS('Planificación 2026-1'!F:F,"HUAURA",'Planificación 2026-1'!X:X,C155,'Planificación 2026-1'!H:H,"T3"))&gt;0,"P36"," ")</f>
        <v xml:space="preserve"> </v>
      </c>
      <c r="BY155" s="58" t="str">
        <f>IF(SUM(COUNTIFS('Planificación 2026-1'!F:F,"HUAURA",'Planificación 2026-1'!X:X,C155,'Planificación 2026-1'!H:H,"T2"))&gt;0,"P37"," ")</f>
        <v xml:space="preserve"> </v>
      </c>
      <c r="BZ155" s="58" t="str">
        <f>IF(SUM(COUNTIFS('Planificación 2026-1'!F:F,"HUAURA",'Planificación 2026-1'!X:X,C155,'Planificación 2026-1'!H:H,"AE"))&gt;0,"P38"," ")</f>
        <v xml:space="preserve"> </v>
      </c>
      <c r="CA155" s="58" t="str">
        <f>IF(SUM(COUNTIFS('Planificación 2026-1'!F:F,"HUAURA",'Planificación 2026-1'!X:X,C155,'Planificación 2026-1'!H:H,"T4"))&gt;0,"P55"," ")</f>
        <v xml:space="preserve"> </v>
      </c>
      <c r="CB155" s="59">
        <f>SUMIFS('Planificación 2026-1'!S:S,'Planificación 2026-1'!X:X,C155,'Planificación 2026-1'!H:H,"AF",'Planificación 2026-1'!I:I,"&gt;2")</f>
        <v>0</v>
      </c>
      <c r="CC155" s="59">
        <f>SUMIFS('Planificación 2026-1'!S:S,'Planificación 2026-1'!X:X,C155,'Planificación 2026-1'!H:H,"EN",'Planificación 2026-1'!I:I,"&gt;2")</f>
        <v>0</v>
      </c>
      <c r="CD155" s="59">
        <f>SUMIFS('Planificación 2026-1'!S:S,'Planificación 2026-1'!X:X,C155,'Planificación 2026-1'!H:H,"IS",'Planificación 2026-1'!I:I,"&gt;2")</f>
        <v>0</v>
      </c>
      <c r="CE155" s="59">
        <f>SUMIFS('Planificación 2026-1'!S:S,'Planificación 2026-1'!X:X,C155,'Planificación 2026-1'!H:H,"PS",'Planificación 2026-1'!I:I,"&gt;2")</f>
        <v>13</v>
      </c>
      <c r="CF155" s="59">
        <f>SUMIFS('Planificación 2026-1'!S:S,'Planificación 2026-1'!X:X,C155,'Planificación 2026-1'!H:H,"IN",'Planificación 2026-1'!I:I,"&gt;2")</f>
        <v>0</v>
      </c>
      <c r="CG155" s="59">
        <f>SUMIFS('Planificación 2026-1'!S:S,'Planificación 2026-1'!X:X,C155,'Planificación 2026-1'!H:H,"CA",'Planificación 2026-1'!I:I,"&gt;2")</f>
        <v>0</v>
      </c>
      <c r="CH155" s="59">
        <f>SUMIFS('Planificación 2026-1'!S:S,'Planificación 2026-1'!X:X,C155,'Planificación 2026-1'!H:H,"DE",'Planificación 2026-1'!I:I,"&gt;2")</f>
        <v>0</v>
      </c>
      <c r="CI155" s="59">
        <f>SUMIFS('Planificación 2026-1'!S:S,'Planificación 2026-1'!X:X,C155,'Planificación 2026-1'!H:H,"OB",'Planificación 2026-1'!I:I,"&gt;2")</f>
        <v>0</v>
      </c>
      <c r="CJ155" s="59">
        <f>SUMIFS('Planificación 2026-1'!S:S,'Planificación 2026-1'!X:X,C155,'Planificación 2026-1'!H:H,"MH",'Planificación 2026-1'!I:I,"&gt;2")</f>
        <v>0</v>
      </c>
      <c r="CK155" s="59">
        <f>SUMIFS('Planificación 2026-1'!S:S,'Planificación 2026-1'!X:X,C155,'Planificación 2026-1'!H:H,"IC",'Planificación 2026-1'!I:I,"&gt;2")</f>
        <v>0</v>
      </c>
      <c r="CL155" s="59">
        <f>SUMIFS('Planificación 2026-1'!S:S,'Planificación 2026-1'!X:X,C155,'Planificación 2026-1'!H:H,"AR",'Planificación 2026-1'!I:I,"&gt;2")</f>
        <v>0</v>
      </c>
      <c r="CM155" s="59">
        <f>SUMIFS('Planificación 2026-1'!S:S,'Planificación 2026-1'!X:X,C155,'Planificación 2026-1'!H:H,"AE",'Planificación 2026-1'!I:I,"&gt;2")</f>
        <v>0</v>
      </c>
      <c r="CN155" s="59">
        <f>SUMIFS('Planificación 2026-1'!S:S,'Planificación 2026-1'!X:X,C155,'Planificación 2026-1'!H:H,"T1",'Planificación 2026-1'!I:I,"&gt;2")</f>
        <v>0</v>
      </c>
      <c r="CO155" s="59">
        <f>SUMIFS('Planificación 2026-1'!S:S,'Planificación 2026-1'!X:X,C155,'Planificación 2026-1'!H:H,"T3",'Planificación 2026-1'!I:I,"&gt;2")</f>
        <v>0</v>
      </c>
      <c r="CP155" s="59">
        <f>SUMIFS('Planificación 2026-1'!S:S,'Planificación 2026-1'!X:X,C155,'Planificación 2026-1'!H:H,"T2",'Planificación 2026-1'!I:I,"&gt;2")</f>
        <v>0</v>
      </c>
      <c r="CQ155" s="59">
        <f>SUMIFS('Planificación 2026-1'!S:S,'Planificación 2026-1'!X:X,C155,'Planificación 2026-1'!H:H,"T4",'Planificación 2026-1'!I:I,"&gt;2")</f>
        <v>0</v>
      </c>
      <c r="CR155" s="59">
        <f>SUMIFS('Planificación 2026-1'!S:S,'Planificación 2026-1'!X:X,C155,'Planificación 2026-1'!H:H,"AF",'Planificación 2026-1'!I:I,"&lt;3")</f>
        <v>0</v>
      </c>
      <c r="CS155" s="59">
        <f>SUMIFS('Planificación 2026-1'!S:S,'Planificación 2026-1'!X:X,C155,'Planificación 2026-1'!H:H,"EN",'Planificación 2026-1'!I:I,"&lt;3")</f>
        <v>0</v>
      </c>
      <c r="CT155" s="59">
        <f>SUMIFS('Planificación 2026-1'!S:S,'Planificación 2026-1'!X:X,C155,'Planificación 2026-1'!H:H,"IS",'Planificación 2026-1'!I:I,"&lt;3")</f>
        <v>0</v>
      </c>
      <c r="CU155" s="59">
        <f>SUMIFS('Planificación 2026-1'!S:S,'Planificación 2026-1'!X:X,C155,'Planificación 2026-1'!H:H,"PS",'Planificación 2026-1'!I:I,"&lt;3")</f>
        <v>0</v>
      </c>
      <c r="CV155" s="59">
        <f>SUMIFS('Planificación 2026-1'!S:S,'Planificación 2026-1'!X:X,C155,'Planificación 2026-1'!H:H,"IN",'Planificación 2026-1'!I:I,"&lt;3")</f>
        <v>0</v>
      </c>
      <c r="CW155" s="59">
        <f>SUMIFS('Planificación 2026-1'!S:S,'Planificación 2026-1'!X:X,C155,'Planificación 2026-1'!H:H,"CA",'Planificación 2026-1'!I:I,"&lt;3")</f>
        <v>0</v>
      </c>
      <c r="CX155" s="59">
        <f>SUMIFS('Planificación 2026-1'!S:S,'Planificación 2026-1'!X:X,C155,'Planificación 2026-1'!H:H,"DE",'Planificación 2026-1'!I:I,"&lt;3")</f>
        <v>0</v>
      </c>
      <c r="CY155" s="59">
        <f>SUMIFS('Planificación 2026-1'!S:S,'Planificación 2026-1'!X:X,C155,'Planificación 2026-1'!H:H,"OB",'Planificación 2026-1'!I:I,"&lt;3")</f>
        <v>0</v>
      </c>
      <c r="CZ155" s="59">
        <f>SUMIFS('Planificación 2026-1'!S:S,'Planificación 2026-1'!X:X,C155,'Planificación 2026-1'!H:H,"MH",'Planificación 2026-1'!I:I,"&lt;3")</f>
        <v>0</v>
      </c>
      <c r="DA155" s="59">
        <f>SUMIFS('Planificación 2026-1'!S:S,'Planificación 2026-1'!X:X,C155,'Planificación 2026-1'!H:H,"IC",'Planificación 2026-1'!I:I,"&lt;3")</f>
        <v>0</v>
      </c>
      <c r="DB155" s="59">
        <f>SUMIFS('Planificación 2026-1'!S:S,'Planificación 2026-1'!X:X,C155,'Planificación 2026-1'!H:H,"AR",'Planificación 2026-1'!I:I,"&lt;3")</f>
        <v>0</v>
      </c>
      <c r="DC155" s="59">
        <f>SUMIFS('Planificación 2026-1'!S:S,'Planificación 2026-1'!X:X,C155,'Planificación 2026-1'!H:H,"AE",'Planificación 2026-1'!I:I,"&lt;3")</f>
        <v>0</v>
      </c>
      <c r="DD155" s="59">
        <f>SUMIFS('Planificación 2026-1'!S:S,'Planificación 2026-1'!X:X,C155,'Planificación 2026-1'!H:H,"T1",'Planificación 2026-1'!I:I,"&lt;3")</f>
        <v>0</v>
      </c>
      <c r="DE155" s="59">
        <f>SUMIFS('Planificación 2026-1'!S:S,'Planificación 2026-1'!X:X,C155,'Planificación 2026-1'!H:H,"T3",'Planificación 2026-1'!I:I,"&lt;3")</f>
        <v>0</v>
      </c>
      <c r="DF155" s="59">
        <f>SUMIFS('Planificación 2026-1'!S:S,'Planificación 2026-1'!X:X,C155,'Planificación 2026-1'!H:H,"T2",'Planificación 2026-1'!I:I,"&lt;3")</f>
        <v>0</v>
      </c>
      <c r="DG155" s="59">
        <f>SUMIFS('Planificación 2026-1'!S:S,'Planificación 2026-1'!X:X,C155,'Planificación 2026-1'!H:H,"T4",'Planificación 2026-1'!I:I,"&lt;3")</f>
        <v>0</v>
      </c>
      <c r="DH155" s="58" t="str">
        <f t="shared" si="41"/>
        <v>P04</v>
      </c>
      <c r="DI155" s="27">
        <f>IF(C155="","",SUMIFS('Planificación 2026-1'!S:S,'Planificación 2026-1'!X:X,C155,'Planificación 2026-1'!F:F,"PRINCIPAL",'Planificación 2026-1'!Y:Y,"VIRTUAL"))</f>
        <v>5</v>
      </c>
      <c r="DJ155" s="27">
        <f>IF(C155="","",SUMIFS('Planificación 2026-1'!S:S,'Planificación 2026-1'!X:X,C155,'Planificación 2026-1'!F:F,"PRINCIPAL",'Planificación 2026-1'!Y:Y,"PRESENCIAL"))</f>
        <v>4</v>
      </c>
      <c r="DK155" s="27">
        <f>IF(C155="","",SUMIFS('Planificación 2026-1'!S:S,'Planificación 2026-1'!X:X,C155,'Planificación 2026-1'!F:F,"PRINCIPAL",'Planificación 2026-1'!Y:Y,"HIBRIDO PRESENCIAL"))</f>
        <v>0</v>
      </c>
      <c r="DL155" s="58" t="str">
        <f t="shared" si="42"/>
        <v>P04</v>
      </c>
      <c r="DM155" s="58">
        <f>IF(C155="","",SUMIFS('Planificación 2026-1'!S:S,'Planificación 2026-1'!X:X,C155,'Planificación 2026-1'!F:F,"FILIAL",'Planificación 2026-1'!Y:Y,"VIRTUAL"))</f>
        <v>4</v>
      </c>
      <c r="DN155" s="60">
        <f>IF(C155="","",SUMIFS('Planificación 2026-1'!S:S,'Planificación 2026-1'!X:X,C155,'Planificación 2026-1'!F:F,"FILIAL",'Planificación 2026-1'!Y:Y,"PRESENCIAL"))</f>
        <v>0</v>
      </c>
      <c r="DO155" s="29">
        <f>IF(C155="","",SUMIFS('Planificación 2026-1'!S:S,'Planificación 2026-1'!X:X,C155,'Planificación 2026-1'!F:F,"FILIAL",'Planificación 2026-1'!Y:Y,"HIBRIDO PRESENCIAL"))</f>
        <v>0</v>
      </c>
      <c r="DP155" s="61" t="str">
        <f t="shared" si="43"/>
        <v/>
      </c>
      <c r="DQ155" s="58">
        <f>IF(C155="","",SUMIFS('Planificación 2026-1'!S:S,'Planificación 2026-1'!X:X,C155,'Planificación 2026-1'!F:F,"SUNAMPE",'Planificación 2026-1'!Y:Y,"VIRTUAL"))</f>
        <v>0</v>
      </c>
      <c r="DR155" s="29">
        <f>IF(C155="","",SUMIFS('Planificación 2026-1'!S:S,'Planificación 2026-1'!X:X,C155,'Planificación 2026-1'!F:F,"SUNAMPE",'Planificación 2026-1'!Y:Y,"PRESENCIAL"))</f>
        <v>0</v>
      </c>
      <c r="DS155" s="61" t="str">
        <f t="shared" si="44"/>
        <v/>
      </c>
      <c r="DT155" s="58">
        <f>IF(C155="","",SUMIFS('Planificación 2026-1'!S:S,'Planificación 2026-1'!X:X,C155,'Planificación 2026-1'!F:F,"HUAURA",'Planificación 2026-1'!Y:Y,"VIRTUAL"))</f>
        <v>0</v>
      </c>
      <c r="DU155" s="29">
        <f>IF(C155="","",SUMIFS('Planificación 2026-1'!S:S,'Planificación 2026-1'!X:X,C155,'Planificación 2026-1'!F:F,"HUAURA",'Planificación 2026-1'!Y:Y,"PRESENCIAL"))</f>
        <v>0</v>
      </c>
      <c r="DV155" s="32">
        <f>SUMIFS('Planificación 2026-1'!S:S,'Planificación 2026-1'!X:X,C155,'Planificación 2026-1'!F:F,"PRINCIPAL",'Planificación 2026-1'!Y:Y,"VIRTUAL",'Planificación 2026-1'!I:I,"&gt;2")</f>
        <v>5</v>
      </c>
      <c r="DW155" s="32">
        <f>SUMIFS('Planificación 2026-1'!S:S,'Planificación 2026-1'!X:X,C155,'Planificación 2026-1'!F:F,"PRINCIPAL",'Planificación 2026-1'!Y:Y,"&lt;&gt;VIRTUAL",'Planificación 2026-1'!I:I,"&gt;2")</f>
        <v>4</v>
      </c>
      <c r="DX155" s="32">
        <f>SUMIFS('Planificación 2026-1'!S:S,'Planificación 2026-1'!X:X,C155,'Planificación 2026-1'!F:F,"SUNAMPE",'Planificación 2026-1'!Y:Y,"VIRTUAL",'Planificación 2026-1'!I:I,"&gt;2")</f>
        <v>0</v>
      </c>
      <c r="DY155" s="32">
        <f>SUMIFS('Planificación 2026-1'!S:S,'Planificación 2026-1'!X:X,C155,'Planificación 2026-1'!F:F,"SUNAMPE",'Planificación 2026-1'!Y:Y,"&lt;&gt;VIRTUAL",'Planificación 2026-1'!I:I,"&gt;2")</f>
        <v>0</v>
      </c>
      <c r="DZ155" s="32">
        <f>SUMIFS('Planificación 2026-1'!S:S,'Planificación 2026-1'!X:X,C155,'Planificación 2026-1'!F:F,"FILIAL",'Planificación 2026-1'!Y:Y,"VIRTUAL",'Planificación 2026-1'!I:I,"&gt;2")</f>
        <v>4</v>
      </c>
      <c r="EA155" s="32">
        <f>SUMIFS('Planificación 2026-1'!S:S,'Planificación 2026-1'!X:X,C155,'Planificación 2026-1'!F:F,"FILIAL",'Planificación 2026-1'!Y:Y,"&lt;&gt;VIRTUAL",'Planificación 2026-1'!I:I,"&gt;2")</f>
        <v>0</v>
      </c>
      <c r="EB155" s="32">
        <f>SUMIFS('Planificación 2026-1'!S:S,'Planificación 2026-1'!X:X,C155,'Planificación 2026-1'!F:F,"PORUMA",'Planificación 2026-1'!Y:Y,"VIRTUAL",'Planificación 2026-1'!I:I,"&gt;2")</f>
        <v>0</v>
      </c>
      <c r="EC155" s="32">
        <f>SUMIFS('Planificación 2026-1'!S:S,'Planificación 2026-1'!X:X,C155,'Planificación 2026-1'!F:F,"PORUMA",'Planificación 2026-1'!Y:Y,"&lt;&gt;VIRTUAL",'Planificación 2026-1'!I:I,"&gt;2")</f>
        <v>0</v>
      </c>
      <c r="ED155" s="32">
        <f>SUMIFS('Planificación 2026-1'!S:S,'Planificación 2026-1'!X:X,C155,'Planificación 2026-1'!F:F,"HUAURA",'Planificación 2026-1'!Y:Y,"VIRTUAL",'Planificación 2026-1'!I:I,"&gt;2")</f>
        <v>0</v>
      </c>
      <c r="EE155" s="32">
        <f>SUMIFS('Planificación 2026-1'!S:S,'Planificación 2026-1'!X:X,C155,'Planificación 2026-1'!F:F,"HUAURA",'Planificación 2026-1'!Y:Y,"&lt;&gt;VIRTUAL",'Planificación 2026-1'!I:I,"&gt;2")</f>
        <v>0</v>
      </c>
      <c r="EF155" s="32">
        <f>SUMIFS('Planificación 2026-1'!S:S,'Planificación 2026-1'!X:X,C155,'Planificación 2026-1'!F:F,"PRINCIPAL",'Planificación 2026-1'!Y:Y,"VIRTUAL",'Planificación 2026-1'!I:I,"&lt;3")</f>
        <v>0</v>
      </c>
      <c r="EG155" s="32">
        <f>SUMIFS('Planificación 2026-1'!S:S,'Planificación 2026-1'!X:X,C155,'Planificación 2026-1'!F:F,"PRINCIPAL",'Planificación 2026-1'!Y:Y,"&lt;&gt;VIRTUAL",'Planificación 2026-1'!I:I,"&lt;3")</f>
        <v>0</v>
      </c>
      <c r="EH155" s="32">
        <f>SUMIFS('Planificación 2026-1'!S:S,'Planificación 2026-1'!X:X,C155,'Planificación 2026-1'!F:F,"SUNAMPE",'Planificación 2026-1'!Y:Y,"VIRTUAL",'Planificación 2026-1'!I:I,"&lt;3")</f>
        <v>0</v>
      </c>
      <c r="EI155" s="32">
        <f>SUMIFS('Planificación 2026-1'!S:S,'Planificación 2026-1'!X:X,C155,'Planificación 2026-1'!F:F,"SUNAMPE",'Planificación 2026-1'!Y:Y,"&lt;&gt;VIRTUAL",'Planificación 2026-1'!I:I,"&lt;3")</f>
        <v>0</v>
      </c>
      <c r="EJ155" s="32">
        <f>SUMIFS('Planificación 2026-1'!S:S,'Planificación 2026-1'!X:X,C155,'Planificación 2026-1'!F:F,"FILIAL",'Planificación 2026-1'!Y:Y,"VIRTUAL",'Planificación 2026-1'!I:I,"&lt;3")</f>
        <v>0</v>
      </c>
      <c r="EK155" s="32">
        <f>SUMIFS('Planificación 2026-1'!S:S,'Planificación 2026-1'!X:X,C155,'Planificación 2026-1'!F:F,"FILIAL",'Planificación 2026-1'!Y:Y,"&lt;&gt;VIRTUAL",'Planificación 2026-1'!I:I,"&lt;3")</f>
        <v>0</v>
      </c>
      <c r="EL155" s="32">
        <f>SUMIFS('Planificación 2026-1'!S:S,'Planificación 2026-1'!X:X,C155,'Planificación 2026-1'!F:F,"PORUMA",'Planificación 2026-1'!Y:Y,"VIRTUAL",'Planificación 2026-1'!I:I,"&lt;3")</f>
        <v>0</v>
      </c>
      <c r="EM155" s="32">
        <f>SUMIFS('Planificación 2026-1'!S:S,'Planificación 2026-1'!X:X,C155,'Planificación 2026-1'!F:F,"PORUMA",'Planificación 2026-1'!Y:Y,"&lt;&gt;VIRTUAL",'Planificación 2026-1'!I:I,"&lt;3")</f>
        <v>0</v>
      </c>
      <c r="EN155" s="32">
        <f>SUMIFS('Planificación 2026-1'!S:S,'Planificación 2026-1'!X:X,C155,'Planificación 2026-1'!F:F,"HUAURA",'Planificación 2026-1'!Y:Y,"VIRTUAL",'Planificación 2026-1'!I:I,"&lt;3")</f>
        <v>0</v>
      </c>
      <c r="EO155" s="32">
        <f>SUMIFS('Planificación 2026-1'!S:S,'Planificación 2026-1'!X:X,C155,'Planificación 2026-1'!F:F,"HUAURA",'Planificación 2026-1'!Y:Y,"&lt;&gt;VIRTUAL",'Planificación 2026-1'!I:I,"&lt;3")</f>
        <v>0</v>
      </c>
      <c r="EP155" s="32">
        <f t="shared" si="46"/>
        <v>4</v>
      </c>
      <c r="EQ155" s="32">
        <f t="shared" si="36"/>
        <v>0</v>
      </c>
      <c r="ER155" s="32">
        <f t="shared" si="37"/>
        <v>0</v>
      </c>
      <c r="ES155" s="32">
        <f t="shared" si="38"/>
        <v>9</v>
      </c>
      <c r="ET155" s="32">
        <f t="shared" si="39"/>
        <v>0</v>
      </c>
      <c r="EU155" s="32">
        <f t="shared" si="40"/>
        <v>13</v>
      </c>
      <c r="EV155" s="32" t="b">
        <f>EXACT(EU155,E155)</f>
        <v>1</v>
      </c>
      <c r="EW155" s="32"/>
      <c r="EX155" s="32">
        <f t="shared" si="33"/>
        <v>9</v>
      </c>
      <c r="EY155" s="32">
        <f t="shared" si="34"/>
        <v>4</v>
      </c>
      <c r="EZ155" s="32" t="b">
        <f>EXACT(SUM(EX155:EY155),E155)</f>
        <v>1</v>
      </c>
      <c r="FA155" s="32" t="str">
        <f t="shared" si="35"/>
        <v>FILIAL-HUAURA</v>
      </c>
      <c r="FB155" s="32" t="str">
        <f t="shared" si="45"/>
        <v>MAS VIRTUAL</v>
      </c>
    </row>
    <row r="156" spans="1:158">
      <c r="A156" s="33"/>
      <c r="B156" s="66">
        <v>153</v>
      </c>
      <c r="C156" s="32" t="s">
        <v>360</v>
      </c>
      <c r="D156" s="429">
        <v>45121977</v>
      </c>
      <c r="E156" s="62">
        <f>SUMIF('Planificación 2026-1'!X:X,C156,'Planificación 2026-1'!S:S)</f>
        <v>15</v>
      </c>
      <c r="F156" s="63" t="s">
        <v>203</v>
      </c>
      <c r="G156" s="454" t="s">
        <v>200</v>
      </c>
      <c r="H156" s="64" t="s">
        <v>38</v>
      </c>
      <c r="I156" s="64" t="s">
        <v>157</v>
      </c>
      <c r="J156" s="32" t="s">
        <v>195</v>
      </c>
      <c r="K156" s="32" t="s">
        <v>157</v>
      </c>
      <c r="L156" s="57" t="str">
        <f>IF(SUM(COUNTIFS('Planificación 2026-1'!F:F,"PRINCIPAL",'Planificación 2026-1'!X:X,C156,'Planificación 2026-1'!H:H,"AF"))&gt;0,"P01"," ")</f>
        <v xml:space="preserve"> </v>
      </c>
      <c r="M156" s="58" t="str">
        <f>IF(SUM(COUNTIFS('Planificación 2026-1'!F:F,"PRINCIPAL",'Planificación 2026-1'!X:X,C156,'Planificación 2026-1'!H:H,"EN"))&gt;0,"P02"," ")</f>
        <v xml:space="preserve"> </v>
      </c>
      <c r="N156" s="58" t="str">
        <f>IF(SUM(COUNTIFS('Planificación 2026-1'!F:F,"PRINCIPAL",'Planificación 2026-1'!X:X,C156,'Planificación 2026-1'!H:H,"IS"))&gt;0,"P03"," ")</f>
        <v xml:space="preserve"> </v>
      </c>
      <c r="O156" s="58" t="str">
        <f>IF(SUM(COUNTIFS('Planificación 2026-1'!F:F,"PRINCIPAL",'Planificación 2026-1'!X:X,C156,'Planificación 2026-1'!H:H,"PS"))&gt;0,"P04"," ")</f>
        <v xml:space="preserve"> </v>
      </c>
      <c r="P156" s="58"/>
      <c r="Q156" s="58" t="str">
        <f>IF(SUM(COUNTIFS('Planificación 2026-1'!F:F,"PRINCIPAL",'Planificación 2026-1'!X:X,C156,'Planificación 2026-1'!H:H,"IN"))&gt;0,"P06"," ")</f>
        <v xml:space="preserve"> </v>
      </c>
      <c r="R156" s="58" t="str">
        <f>IF(SUM(COUNTIFS('Planificación 2026-1'!F:F,"PRINCIPAL",'Planificación 2026-1'!X:X,C156,'Planificación 2026-1'!H:H,"CA"))&gt;0,"P07"," ")</f>
        <v xml:space="preserve"> </v>
      </c>
      <c r="S156" s="58" t="str">
        <f>IF(SUM(COUNTIFS('Planificación 2026-1'!F:F,"PRINCIPAL",'Planificación 2026-1'!X:X,C156,'Planificación 2026-1'!H:H,"DE"))&gt;0,"P08"," ")</f>
        <v xml:space="preserve"> </v>
      </c>
      <c r="T156" s="58" t="str">
        <f>IF(SUM(COUNTIFS('Planificación 2026-1'!F:F,"PRINCIPAL",'Planificación 2026-1'!X:X,C156,'Planificación 2026-1'!H:H,"OB"))&gt;0,"P09"," ")</f>
        <v xml:space="preserve"> </v>
      </c>
      <c r="U156" s="58" t="str">
        <f>IF(SUM(COUNTIFS('Planificación 2026-1'!F:F,"PRINCIPAL",'Planificación 2026-1'!X:X,C156,'Planificación 2026-1'!H:H,"MH"))&gt;0,"P31"," ")</f>
        <v xml:space="preserve"> </v>
      </c>
      <c r="V156" s="58" t="str">
        <f>IF(SUM(COUNTIFS('Planificación 2026-1'!F:F,"PRINCIPAL",'Planificación 2026-1'!X:X,C156,'Planificación 2026-1'!H:H,"IC"))&gt;0,"P32"," ")</f>
        <v xml:space="preserve"> </v>
      </c>
      <c r="W156" s="58" t="str">
        <f>IF(SUM(COUNTIFS('Planificación 2026-1'!F:F,"PRINCIPAL",'Planificación 2026-1'!X:X,C156,'Planificación 2026-1'!H:H,"AR"))&gt;0,"P34"," ")</f>
        <v xml:space="preserve"> </v>
      </c>
      <c r="X156" s="58" t="str">
        <f>IF(SUM(COUNTIFS('Planificación 2026-1'!F:F,"PRINCIPAL",'Planificación 2026-1'!X:X,C156,'Planificación 2026-1'!H:H,"T1"))&gt;0,"P35"," ")</f>
        <v xml:space="preserve"> </v>
      </c>
      <c r="Y156" s="58" t="str">
        <f>IF(SUM(COUNTIFS('Planificación 2026-1'!F:F,"PRINCIPAL",'Planificación 2026-1'!X:X,C156,'Planificación 2026-1'!H:H,"T3"))&gt;0,"P36"," ")</f>
        <v xml:space="preserve"> </v>
      </c>
      <c r="Z156" s="58" t="str">
        <f>IF(SUM(COUNTIFS('Planificación 2026-1'!F:F,"PRINCIPAL",'Planificación 2026-1'!X:X,C156,'Planificación 2026-1'!H:H,"T2"))&gt;0,"P37"," ")</f>
        <v xml:space="preserve"> </v>
      </c>
      <c r="AA156" s="58" t="str">
        <f>IF(SUM(COUNTIFS('Planificación 2026-1'!F:F,"PRINCIPAL",'Planificación 2026-1'!X:X,C156,'Planificación 2026-1'!H:H,"AE"))&gt;0,"P38"," ")</f>
        <v xml:space="preserve"> </v>
      </c>
      <c r="AB156" s="58" t="str">
        <f>IF(SUM(COUNTIFS('Planificación 2026-1'!F:F,"PRINCIPAL",'Planificación 2026-1'!X:X,C156,'Planificación 2026-1'!H:H,"T4"))&gt;0,"P55"," ")</f>
        <v xml:space="preserve"> </v>
      </c>
      <c r="AC156" s="58" t="str">
        <f>IF(SUM(COUNTIFS('Planificación 2026-1'!F:F,"FILIAL",'Planificación 2026-1'!X:X,C156,'Planificación 2026-1'!H:H,"AF"))&gt;0," P01"," ")</f>
        <v xml:space="preserve"> </v>
      </c>
      <c r="AD156" s="58" t="str">
        <f>IF(SUM(COUNTIFS('Planificación 2026-1'!F:F,"FILIAL",'Planificación 2026-1'!X:X,C156,'Planificación 2026-1'!H:H,"EN"))&gt;0,"P02"," ")</f>
        <v xml:space="preserve"> </v>
      </c>
      <c r="AE156" s="58" t="str">
        <f>IF(SUM(COUNTIFS('Planificación 2026-1'!F:F,"FILIAL",'Planificación 2026-1'!X:X,C156,'Planificación 2026-1'!H:H,"IS"))&gt;0,"P03"," ")</f>
        <v xml:space="preserve"> </v>
      </c>
      <c r="AF156" s="58" t="str">
        <f>IF(SUM(COUNTIFS('Planificación 2026-1'!F:F,"FILIAL",'Planificación 2026-1'!X:X,C156,'Planificación 2026-1'!H:H,"PS"))&gt;0,"P04"," ")</f>
        <v xml:space="preserve"> </v>
      </c>
      <c r="AG156" s="58"/>
      <c r="AH156" s="58" t="str">
        <f>IF(SUM(COUNTIFS('Planificación 2026-1'!F:F,"FILIAL",'Planificación 2026-1'!X:X,C156,'Planificación 2026-1'!H:H,"IN"))&gt;0,"P06"," ")</f>
        <v xml:space="preserve"> </v>
      </c>
      <c r="AI156" s="58" t="str">
        <f>IF(SUM(COUNTIFS('Planificación 2026-1'!F:F,"FILIAL",'Planificación 2026-1'!X:X,C156,'Planificación 2026-1'!H:H,"CA"))&gt;0,"P07"," ")</f>
        <v xml:space="preserve"> </v>
      </c>
      <c r="AJ156" s="58" t="str">
        <f>IF(SUM(COUNTIFS('Planificación 2026-1'!F:F,"FILIAL",'Planificación 2026-1'!X:X,C156,'Planificación 2026-1'!H:H,"DE"))&gt;0,"P08"," ")</f>
        <v xml:space="preserve"> </v>
      </c>
      <c r="AK156" s="58" t="str">
        <f>IF(SUM(COUNTIFS('Planificación 2026-1'!F:F,"FILIAL",'Planificación 2026-1'!X:X,C156,'Planificación 2026-1'!H:H,"OB"))&gt;0,"P09"," ")</f>
        <v xml:space="preserve"> </v>
      </c>
      <c r="AL156" s="58" t="str">
        <f>IF(SUM(COUNTIFS('Planificación 2026-1'!F:F,"FILIAL",'Planificación 2026-1'!X:X,C156,'Planificación 2026-1'!H:H,"MH"))&gt;0,"P31"," ")</f>
        <v xml:space="preserve"> </v>
      </c>
      <c r="AM156" s="58" t="str">
        <f>IF(SUM(COUNTIFS('Planificación 2026-1'!F:F,"FILIAL",'Planificación 2026-1'!X:X,C156,'Planificación 2026-1'!H:H,"IC"))&gt;0,"P32"," ")</f>
        <v xml:space="preserve"> </v>
      </c>
      <c r="AN156" s="58" t="str">
        <f>IF(SUM(COUNTIFS('Planificación 2026-1'!F:F,"FILIAL",'Planificación 2026-1'!X:X,C156,'Planificación 2026-1'!H:H,"AR"))&gt;0,"P34"," ")</f>
        <v xml:space="preserve"> </v>
      </c>
      <c r="AO156" s="58" t="str">
        <f>IF(SUM(COUNTIFS('Planificación 2026-1'!F:F,"FILIAL",'Planificación 2026-1'!X:X,C156,'Planificación 2026-1'!H:H,"T1"))&gt;0,"P35"," ")</f>
        <v xml:space="preserve"> </v>
      </c>
      <c r="AP156" s="58" t="str">
        <f>IF(SUM(COUNTIFS('Planificación 2026-1'!F:F,"FILIAL",'Planificación 2026-1'!X:X,C156,'Planificación 2026-1'!H:H,"T3"))&gt;0,"P36"," ")</f>
        <v xml:space="preserve"> </v>
      </c>
      <c r="AQ156" s="58" t="str">
        <f>IF(SUM(COUNTIFS('Planificación 2026-1'!F:F,"FILIAL",'Planificación 2026-1'!X:X,C156,'Planificación 2026-1'!H:H,"T2"))&gt;0,"P37"," ")</f>
        <v xml:space="preserve"> </v>
      </c>
      <c r="AR156" s="58" t="str">
        <f>IF(SUM(COUNTIFS('Planificación 2026-1'!F:F,"FILIAL",'Planificación 2026-1'!X:X,C156,'Planificación 2026-1'!H:H,"AE"))&gt;0,"P38"," ")</f>
        <v xml:space="preserve"> </v>
      </c>
      <c r="AS156" s="58" t="str">
        <f>IF(SUM(COUNTIFS('Planificación 2026-1'!F:F,"FILIAL",'Planificación 2026-1'!X:X,C156,'Planificación 2026-1'!H:H,"T4"))&gt;0,"P55"," ")</f>
        <v xml:space="preserve"> </v>
      </c>
      <c r="AT156" s="58" t="str">
        <f>IF(SUM(COUNTIFS('Planificación 2026-1'!F:F,"SUNAMPE",'Planificación 2026-1'!X:X,C156,'Planificación 2026-1'!H:H,"AF"))&gt;0," P01"," ")</f>
        <v xml:space="preserve"> </v>
      </c>
      <c r="AU156" s="58" t="str">
        <f>IF(SUM(COUNTIFS('Planificación 2026-1'!F:F,"SUNAMPE",'Planificación 2026-1'!X:X,C156,'Planificación 2026-1'!H:H,"EN"))&gt;0,"P02"," ")</f>
        <v xml:space="preserve"> </v>
      </c>
      <c r="AV156" s="58" t="str">
        <f>IF(SUM(COUNTIFS('Planificación 2026-1'!F:F,"SUNAMPE",'Planificación 2026-1'!X:X,C156,'Planificación 2026-1'!H:H,"IS"))&gt;0,"P03"," ")</f>
        <v xml:space="preserve"> </v>
      </c>
      <c r="AW156" s="58" t="str">
        <f>IF(SUM(COUNTIFS('Planificación 2026-1'!F:F,"SUNAMPE",'Planificación 2026-1'!X:X,C156,'Planificación 2026-1'!H:H,"PS"))&gt;0,"P04"," ")</f>
        <v xml:space="preserve"> </v>
      </c>
      <c r="AX156" s="58"/>
      <c r="AY156" s="58" t="str">
        <f>IF(SUM(COUNTIFS('Planificación 2026-1'!F:F,"SUNAMPE",'Planificación 2026-1'!X:X,C156,'Planificación 2026-1'!H:H,"IN"))&gt;0,"P06"," ")</f>
        <v xml:space="preserve"> </v>
      </c>
      <c r="AZ156" s="58" t="str">
        <f>IF(SUM(COUNTIFS('Planificación 2026-1'!F:F,"SUNAMPE",'Planificación 2026-1'!X:X,C156,'Planificación 2026-1'!H:H,"CA"))&gt;0,"P07"," ")</f>
        <v xml:space="preserve"> </v>
      </c>
      <c r="BA156" s="58" t="str">
        <f>IF(SUM(COUNTIFS('Planificación 2026-1'!F:F,"SUNAMPE",'Planificación 2026-1'!X:X,C156,'Planificación 2026-1'!H:H,"DE"))&gt;0,"P08"," ")</f>
        <v xml:space="preserve"> </v>
      </c>
      <c r="BB156" s="58" t="str">
        <f>IF(SUM(COUNTIFS('Planificación 2026-1'!F:F,"SUNAMPE",'Planificación 2026-1'!X:X,C156,'Planificación 2026-1'!H:H,"OB"))&gt;0,"P09"," ")</f>
        <v xml:space="preserve"> </v>
      </c>
      <c r="BC156" s="58" t="str">
        <f>IF(SUM(COUNTIFS('Planificación 2026-1'!F:F,"SUNAMPE",'Planificación 2026-1'!X:X,C156,'Planificación 2026-1'!H:H,"MH"))&gt;0,"P31"," ")</f>
        <v xml:space="preserve"> </v>
      </c>
      <c r="BD156" s="58" t="str">
        <f>IF(SUM(COUNTIFS('Planificación 2026-1'!F:F,"SUNAMPE",'Planificación 2026-1'!X:X,C156,'Planificación 2026-1'!H:H,"IC"))&gt;0,"P32"," ")</f>
        <v xml:space="preserve"> </v>
      </c>
      <c r="BE156" s="58" t="str">
        <f>IF(SUM(COUNTIFS('Planificación 2026-1'!F:F,"SUNAMPE",'Planificación 2026-1'!X:X,C156,'Planificación 2026-1'!H:H,"AR"))&gt;0,"P34"," ")</f>
        <v xml:space="preserve"> </v>
      </c>
      <c r="BF156" s="58" t="str">
        <f>IF(SUM(COUNTIFS('Planificación 2026-1'!F:F,"SUNAMPE",'Planificación 2026-1'!X:X,C156,'Planificación 2026-1'!H:H,"T1"))&gt;0,"P35"," ")</f>
        <v xml:space="preserve"> </v>
      </c>
      <c r="BG156" s="58" t="str">
        <f>IF(SUM(COUNTIFS('Planificación 2026-1'!F:F,"SUNAMPE",'Planificación 2026-1'!X:X,C156,'Planificación 2026-1'!H:H,"T3"))&gt;0,"P36"," ")</f>
        <v xml:space="preserve"> </v>
      </c>
      <c r="BH156" s="58" t="str">
        <f>IF(SUM(COUNTIFS('Planificación 2026-1'!F:F,"SUNAMPE",'Planificación 2026-1'!X:X,C156,'Planificación 2026-1'!H:H,"T2"))&gt;0,"P37"," ")</f>
        <v xml:space="preserve"> </v>
      </c>
      <c r="BI156" s="58" t="str">
        <f>IF(SUM(COUNTIFS('Planificación 2026-1'!F:F,"SUNAMPE",'Planificación 2026-1'!X:X,C156,'Planificación 2026-1'!H:H,"AE"))&gt;0,"P38"," ")</f>
        <v xml:space="preserve"> </v>
      </c>
      <c r="BJ156" s="58" t="str">
        <f>IF(SUM(COUNTIFS('Planificación 2026-1'!F:F,"SUNAMPE",'Planificación 2026-1'!X:X,C156,'Planificación 2026-1'!H:H,"T4"))&gt;0,"P55"," ")</f>
        <v xml:space="preserve"> </v>
      </c>
      <c r="BK156" s="58" t="str">
        <f>IF(SUM(COUNTIFS('Planificación 2026-1'!F:F,"HUAURA",'Planificación 2026-1'!X:X,C156,'Planificación 2026-1'!H:H,"AF"))&gt;0," P01"," ")</f>
        <v xml:space="preserve"> </v>
      </c>
      <c r="BL156" s="58" t="str">
        <f>IF(SUM(COUNTIFS('Planificación 2026-1'!F:F,"HUAURA",'Planificación 2026-1'!X:X,C156,'Planificación 2026-1'!H:H,"EN"))&gt;0,"P02"," ")</f>
        <v xml:space="preserve"> </v>
      </c>
      <c r="BM156" s="58" t="str">
        <f>IF(SUM(COUNTIFS('Planificación 2026-1'!F:F,"HUAURA",'Planificación 2026-1'!X:X,C156,'Planificación 2026-1'!H:H,"IS"))&gt;0,"P03"," ")</f>
        <v xml:space="preserve"> </v>
      </c>
      <c r="BN156" s="58" t="str">
        <f>IF(SUM(COUNTIFS('Planificación 2026-1'!F:F,"HUAURA",'Planificación 2026-1'!X:X,C156,'Planificación 2026-1'!H:H,"PS"))&gt;0,"P04"," ")</f>
        <v xml:space="preserve"> </v>
      </c>
      <c r="BO156" s="58"/>
      <c r="BP156" s="58" t="str">
        <f>IF(SUM(COUNTIFS('Planificación 2026-1'!F:F,"HUAURA",'Planificación 2026-1'!X:X,C156,'Planificación 2026-1'!H:H,"IN"))&gt;0,"P06"," ")</f>
        <v xml:space="preserve"> </v>
      </c>
      <c r="BQ156" s="58" t="str">
        <f>IF(SUM(COUNTIFS('Planificación 2026-1'!F:F,"HUAURA",'Planificación 2026-1'!X:X,C156,'Planificación 2026-1'!H:H,"CA"))&gt;0,"P07"," ")</f>
        <v xml:space="preserve"> </v>
      </c>
      <c r="BR156" s="58" t="str">
        <f>IF(SUM(COUNTIFS('Planificación 2026-1'!F:F,"HUAURA",'Planificación 2026-1'!X:X,C156,'Planificación 2026-1'!H:H,"DE"))&gt;0,"P08"," ")</f>
        <v xml:space="preserve"> </v>
      </c>
      <c r="BS156" s="58" t="str">
        <f>IF(SUM(COUNTIFS('Planificación 2026-1'!F:F,"HUAURA",'Planificación 2026-1'!X:X,C156,'Planificación 2026-1'!H:H,"OB"))&gt;0,"P09"," ")</f>
        <v xml:space="preserve"> </v>
      </c>
      <c r="BT156" s="58" t="str">
        <f>IF(SUM(COUNTIFS('Planificación 2026-1'!F:F,"HUAURA",'Planificación 2026-1'!X:X,C156,'Planificación 2026-1'!H:H,"MH"))&gt;0,"P31"," ")</f>
        <v xml:space="preserve"> </v>
      </c>
      <c r="BU156" s="58" t="str">
        <f>IF(SUM(COUNTIFS('Planificación 2026-1'!F:F,"HUAURA",'Planificación 2026-1'!X:X,C156,'Planificación 2026-1'!H:H,"IC"))&gt;0,"P32"," ")</f>
        <v xml:space="preserve"> </v>
      </c>
      <c r="BV156" s="58" t="str">
        <f>IF(SUM(COUNTIFS('Planificación 2026-1'!F:F,"HUAURA",'Planificación 2026-1'!X:X,C156,'Planificación 2026-1'!H:H,"AR"))&gt;0,"P34"," ")</f>
        <v xml:space="preserve"> </v>
      </c>
      <c r="BW156" s="58" t="str">
        <f>IF(SUM(COUNTIFS('Planificación 2026-1'!F:F,"HUAURA",'Planificación 2026-1'!X:X,C156,'Planificación 2026-1'!H:H,"T1"))&gt;0,"P35"," ")</f>
        <v xml:space="preserve"> </v>
      </c>
      <c r="BX156" s="58" t="str">
        <f>IF(SUM(COUNTIFS('Planificación 2026-1'!F:F,"HUAURA",'Planificación 2026-1'!X:X,C156,'Planificación 2026-1'!H:H,"T3"))&gt;0,"P36"," ")</f>
        <v xml:space="preserve"> </v>
      </c>
      <c r="BY156" s="58" t="str">
        <f>IF(SUM(COUNTIFS('Planificación 2026-1'!F:F,"HUAURA",'Planificación 2026-1'!X:X,C156,'Planificación 2026-1'!H:H,"T2"))&gt;0,"P37"," ")</f>
        <v xml:space="preserve"> </v>
      </c>
      <c r="BZ156" s="58" t="str">
        <f>IF(SUM(COUNTIFS('Planificación 2026-1'!F:F,"HUAURA",'Planificación 2026-1'!X:X,C156,'Planificación 2026-1'!H:H,"AE"))&gt;0,"P38"," ")</f>
        <v xml:space="preserve"> </v>
      </c>
      <c r="CA156" s="58" t="str">
        <f>IF(SUM(COUNTIFS('Planificación 2026-1'!F:F,"HUAURA",'Planificación 2026-1'!X:X,C156,'Planificación 2026-1'!H:H,"T4"))&gt;0,"P55"," ")</f>
        <v xml:space="preserve"> </v>
      </c>
      <c r="CB156" s="59">
        <f>SUMIFS('Planificación 2026-1'!S:S,'Planificación 2026-1'!X:X,C156,'Planificación 2026-1'!H:H,"AF",'Planificación 2026-1'!I:I,"&gt;2")</f>
        <v>0</v>
      </c>
      <c r="CC156" s="59">
        <f>SUMIFS('Planificación 2026-1'!S:S,'Planificación 2026-1'!X:X,C156,'Planificación 2026-1'!H:H,"EN",'Planificación 2026-1'!I:I,"&gt;2")</f>
        <v>0</v>
      </c>
      <c r="CD156" s="59">
        <f>SUMIFS('Planificación 2026-1'!S:S,'Planificación 2026-1'!X:X,C156,'Planificación 2026-1'!H:H,"IS",'Planificación 2026-1'!I:I,"&gt;2")</f>
        <v>0</v>
      </c>
      <c r="CE156" s="59">
        <f>SUMIFS('Planificación 2026-1'!S:S,'Planificación 2026-1'!X:X,C156,'Planificación 2026-1'!H:H,"PS",'Planificación 2026-1'!I:I,"&gt;2")</f>
        <v>0</v>
      </c>
      <c r="CF156" s="59">
        <f>SUMIFS('Planificación 2026-1'!S:S,'Planificación 2026-1'!X:X,C156,'Planificación 2026-1'!H:H,"IN",'Planificación 2026-1'!I:I,"&gt;2")</f>
        <v>0</v>
      </c>
      <c r="CG156" s="59">
        <f>SUMIFS('Planificación 2026-1'!S:S,'Planificación 2026-1'!X:X,C156,'Planificación 2026-1'!H:H,"CA",'Planificación 2026-1'!I:I,"&gt;2")</f>
        <v>0</v>
      </c>
      <c r="CH156" s="59">
        <f>SUMIFS('Planificación 2026-1'!S:S,'Planificación 2026-1'!X:X,C156,'Planificación 2026-1'!H:H,"DE",'Planificación 2026-1'!I:I,"&gt;2")</f>
        <v>0</v>
      </c>
      <c r="CI156" s="59">
        <f>SUMIFS('Planificación 2026-1'!S:S,'Planificación 2026-1'!X:X,C156,'Planificación 2026-1'!H:H,"OB",'Planificación 2026-1'!I:I,"&gt;2")</f>
        <v>0</v>
      </c>
      <c r="CJ156" s="59">
        <f>SUMIFS('Planificación 2026-1'!S:S,'Planificación 2026-1'!X:X,C156,'Planificación 2026-1'!H:H,"MH",'Planificación 2026-1'!I:I,"&gt;2")</f>
        <v>15</v>
      </c>
      <c r="CK156" s="59">
        <f>SUMIFS('Planificación 2026-1'!S:S,'Planificación 2026-1'!X:X,C156,'Planificación 2026-1'!H:H,"IC",'Planificación 2026-1'!I:I,"&gt;2")</f>
        <v>0</v>
      </c>
      <c r="CL156" s="59">
        <f>SUMIFS('Planificación 2026-1'!S:S,'Planificación 2026-1'!X:X,C156,'Planificación 2026-1'!H:H,"AR",'Planificación 2026-1'!I:I,"&gt;2")</f>
        <v>0</v>
      </c>
      <c r="CM156" s="59">
        <f>SUMIFS('Planificación 2026-1'!S:S,'Planificación 2026-1'!X:X,C156,'Planificación 2026-1'!H:H,"AE",'Planificación 2026-1'!I:I,"&gt;2")</f>
        <v>0</v>
      </c>
      <c r="CN156" s="59">
        <f>SUMIFS('Planificación 2026-1'!S:S,'Planificación 2026-1'!X:X,C156,'Planificación 2026-1'!H:H,"T1",'Planificación 2026-1'!I:I,"&gt;2")</f>
        <v>0</v>
      </c>
      <c r="CO156" s="59">
        <f>SUMIFS('Planificación 2026-1'!S:S,'Planificación 2026-1'!X:X,C156,'Planificación 2026-1'!H:H,"T3",'Planificación 2026-1'!I:I,"&gt;2")</f>
        <v>0</v>
      </c>
      <c r="CP156" s="59">
        <f>SUMIFS('Planificación 2026-1'!S:S,'Planificación 2026-1'!X:X,C156,'Planificación 2026-1'!H:H,"T2",'Planificación 2026-1'!I:I,"&gt;2")</f>
        <v>0</v>
      </c>
      <c r="CQ156" s="59">
        <f>SUMIFS('Planificación 2026-1'!S:S,'Planificación 2026-1'!X:X,C156,'Planificación 2026-1'!H:H,"T4",'Planificación 2026-1'!I:I,"&gt;2")</f>
        <v>0</v>
      </c>
      <c r="CR156" s="59">
        <f>SUMIFS('Planificación 2026-1'!S:S,'Planificación 2026-1'!X:X,C156,'Planificación 2026-1'!H:H,"AF",'Planificación 2026-1'!I:I,"&lt;3")</f>
        <v>0</v>
      </c>
      <c r="CS156" s="59">
        <f>SUMIFS('Planificación 2026-1'!S:S,'Planificación 2026-1'!X:X,C156,'Planificación 2026-1'!H:H,"EN",'Planificación 2026-1'!I:I,"&lt;3")</f>
        <v>0</v>
      </c>
      <c r="CT156" s="59">
        <f>SUMIFS('Planificación 2026-1'!S:S,'Planificación 2026-1'!X:X,C156,'Planificación 2026-1'!H:H,"IS",'Planificación 2026-1'!I:I,"&lt;3")</f>
        <v>0</v>
      </c>
      <c r="CU156" s="59">
        <f>SUMIFS('Planificación 2026-1'!S:S,'Planificación 2026-1'!X:X,C156,'Planificación 2026-1'!H:H,"PS",'Planificación 2026-1'!I:I,"&lt;3")</f>
        <v>0</v>
      </c>
      <c r="CV156" s="59">
        <f>SUMIFS('Planificación 2026-1'!S:S,'Planificación 2026-1'!X:X,C156,'Planificación 2026-1'!H:H,"IN",'Planificación 2026-1'!I:I,"&lt;3")</f>
        <v>0</v>
      </c>
      <c r="CW156" s="59">
        <f>SUMIFS('Planificación 2026-1'!S:S,'Planificación 2026-1'!X:X,C156,'Planificación 2026-1'!H:H,"CA",'Planificación 2026-1'!I:I,"&lt;3")</f>
        <v>0</v>
      </c>
      <c r="CX156" s="59">
        <f>SUMIFS('Planificación 2026-1'!S:S,'Planificación 2026-1'!X:X,C156,'Planificación 2026-1'!H:H,"DE",'Planificación 2026-1'!I:I,"&lt;3")</f>
        <v>0</v>
      </c>
      <c r="CY156" s="59">
        <f>SUMIFS('Planificación 2026-1'!S:S,'Planificación 2026-1'!X:X,C156,'Planificación 2026-1'!H:H,"OB",'Planificación 2026-1'!I:I,"&lt;3")</f>
        <v>0</v>
      </c>
      <c r="CZ156" s="59">
        <f>SUMIFS('Planificación 2026-1'!S:S,'Planificación 2026-1'!X:X,C156,'Planificación 2026-1'!H:H,"MH",'Planificación 2026-1'!I:I,"&lt;3")</f>
        <v>0</v>
      </c>
      <c r="DA156" s="59">
        <f>SUMIFS('Planificación 2026-1'!S:S,'Planificación 2026-1'!X:X,C156,'Planificación 2026-1'!H:H,"IC",'Planificación 2026-1'!I:I,"&lt;3")</f>
        <v>0</v>
      </c>
      <c r="DB156" s="59">
        <f>SUMIFS('Planificación 2026-1'!S:S,'Planificación 2026-1'!X:X,C156,'Planificación 2026-1'!H:H,"AR",'Planificación 2026-1'!I:I,"&lt;3")</f>
        <v>0</v>
      </c>
      <c r="DC156" s="59">
        <f>SUMIFS('Planificación 2026-1'!S:S,'Planificación 2026-1'!X:X,C156,'Planificación 2026-1'!H:H,"AE",'Planificación 2026-1'!I:I,"&lt;3")</f>
        <v>0</v>
      </c>
      <c r="DD156" s="59">
        <f>SUMIFS('Planificación 2026-1'!S:S,'Planificación 2026-1'!X:X,C156,'Planificación 2026-1'!H:H,"T1",'Planificación 2026-1'!I:I,"&lt;3")</f>
        <v>0</v>
      </c>
      <c r="DE156" s="59">
        <f>SUMIFS('Planificación 2026-1'!S:S,'Planificación 2026-1'!X:X,C156,'Planificación 2026-1'!H:H,"T3",'Planificación 2026-1'!I:I,"&lt;3")</f>
        <v>0</v>
      </c>
      <c r="DF156" s="59">
        <f>SUMIFS('Planificación 2026-1'!S:S,'Planificación 2026-1'!X:X,C156,'Planificación 2026-1'!H:H,"T2",'Planificación 2026-1'!I:I,"&lt;3")</f>
        <v>0</v>
      </c>
      <c r="DG156" s="59">
        <f>SUMIFS('Planificación 2026-1'!S:S,'Planificación 2026-1'!X:X,C156,'Planificación 2026-1'!H:H,"T4",'Planificación 2026-1'!I:I,"&lt;3")</f>
        <v>0</v>
      </c>
      <c r="DH156" s="58" t="str">
        <f t="shared" si="41"/>
        <v/>
      </c>
      <c r="DI156" s="27">
        <f>IF(C156="","",SUMIFS('Planificación 2026-1'!S:S,'Planificación 2026-1'!X:X,C156,'Planificación 2026-1'!F:F,"PRINCIPAL",'Planificación 2026-1'!Y:Y,"VIRTUAL"))</f>
        <v>0</v>
      </c>
      <c r="DJ156" s="27">
        <f>IF(C156="","",SUMIFS('Planificación 2026-1'!S:S,'Planificación 2026-1'!X:X,C156,'Planificación 2026-1'!F:F,"PRINCIPAL",'Planificación 2026-1'!Y:Y,"PRESENCIAL"))</f>
        <v>0</v>
      </c>
      <c r="DK156" s="27">
        <f>IF(C156="","",SUMIFS('Planificación 2026-1'!S:S,'Planificación 2026-1'!X:X,C156,'Planificación 2026-1'!F:F,"PRINCIPAL",'Planificación 2026-1'!Y:Y,"HIBRIDO PRESENCIAL"))</f>
        <v>0</v>
      </c>
      <c r="DL156" s="58" t="str">
        <f t="shared" si="42"/>
        <v/>
      </c>
      <c r="DM156" s="58">
        <f>IF(C156="","",SUMIFS('Planificación 2026-1'!S:S,'Planificación 2026-1'!X:X,C156,'Planificación 2026-1'!F:F,"FILIAL",'Planificación 2026-1'!Y:Y,"VIRTUAL"))</f>
        <v>0</v>
      </c>
      <c r="DN156" s="60">
        <f>IF(C156="","",SUMIFS('Planificación 2026-1'!S:S,'Planificación 2026-1'!X:X,C156,'Planificación 2026-1'!F:F,"FILIAL",'Planificación 2026-1'!Y:Y,"PRESENCIAL"))</f>
        <v>0</v>
      </c>
      <c r="DO156" s="29">
        <f>IF(C156="","",SUMIFS('Planificación 2026-1'!S:S,'Planificación 2026-1'!X:X,C156,'Planificación 2026-1'!F:F,"FILIAL",'Planificación 2026-1'!Y:Y,"HIBRIDO PRESENCIAL"))</f>
        <v>0</v>
      </c>
      <c r="DP156" s="61" t="str">
        <f t="shared" si="43"/>
        <v/>
      </c>
      <c r="DQ156" s="58">
        <f>IF(C156="","",SUMIFS('Planificación 2026-1'!S:S,'Planificación 2026-1'!X:X,C156,'Planificación 2026-1'!F:F,"SUNAMPE",'Planificación 2026-1'!Y:Y,"VIRTUAL"))</f>
        <v>0</v>
      </c>
      <c r="DR156" s="29">
        <f>IF(C156="","",SUMIFS('Planificación 2026-1'!S:S,'Planificación 2026-1'!X:X,C156,'Planificación 2026-1'!F:F,"SUNAMPE",'Planificación 2026-1'!Y:Y,"PRESENCIAL"))</f>
        <v>0</v>
      </c>
      <c r="DS156" s="61" t="str">
        <f t="shared" si="44"/>
        <v/>
      </c>
      <c r="DT156" s="58">
        <f>IF(C156="","",SUMIFS('Planificación 2026-1'!S:S,'Planificación 2026-1'!X:X,C156,'Planificación 2026-1'!F:F,"HUAURA",'Planificación 2026-1'!Y:Y,"VIRTUAL"))</f>
        <v>0</v>
      </c>
      <c r="DU156" s="29">
        <f>IF(C156="","",SUMIFS('Planificación 2026-1'!S:S,'Planificación 2026-1'!X:X,C156,'Planificación 2026-1'!F:F,"HUAURA",'Planificación 2026-1'!Y:Y,"PRESENCIAL"))</f>
        <v>0</v>
      </c>
      <c r="DV156" s="32">
        <f>SUMIFS('Planificación 2026-1'!S:S,'Planificación 2026-1'!X:X,C156,'Planificación 2026-1'!F:F,"PRINCIPAL",'Planificación 2026-1'!Y:Y,"VIRTUAL",'Planificación 2026-1'!I:I,"&gt;2")</f>
        <v>0</v>
      </c>
      <c r="DW156" s="32">
        <f>SUMIFS('Planificación 2026-1'!S:S,'Planificación 2026-1'!X:X,C156,'Planificación 2026-1'!F:F,"PRINCIPAL",'Planificación 2026-1'!Y:Y,"&lt;&gt;VIRTUAL",'Planificación 2026-1'!I:I,"&gt;2")</f>
        <v>0</v>
      </c>
      <c r="DX156" s="32">
        <f>SUMIFS('Planificación 2026-1'!S:S,'Planificación 2026-1'!X:X,C156,'Planificación 2026-1'!F:F,"SUNAMPE",'Planificación 2026-1'!Y:Y,"VIRTUAL",'Planificación 2026-1'!I:I,"&gt;2")</f>
        <v>0</v>
      </c>
      <c r="DY156" s="32">
        <f>SUMIFS('Planificación 2026-1'!S:S,'Planificación 2026-1'!X:X,C156,'Planificación 2026-1'!F:F,"SUNAMPE",'Planificación 2026-1'!Y:Y,"&lt;&gt;VIRTUAL",'Planificación 2026-1'!I:I,"&gt;2")</f>
        <v>0</v>
      </c>
      <c r="DZ156" s="32">
        <f>SUMIFS('Planificación 2026-1'!S:S,'Planificación 2026-1'!X:X,C156,'Planificación 2026-1'!F:F,"FILIAL",'Planificación 2026-1'!Y:Y,"VIRTUAL",'Planificación 2026-1'!I:I,"&gt;2")</f>
        <v>0</v>
      </c>
      <c r="EA156" s="32">
        <f>SUMIFS('Planificación 2026-1'!S:S,'Planificación 2026-1'!X:X,C156,'Planificación 2026-1'!F:F,"FILIAL",'Planificación 2026-1'!Y:Y,"&lt;&gt;VIRTUAL",'Planificación 2026-1'!I:I,"&gt;2")</f>
        <v>0</v>
      </c>
      <c r="EB156" s="32">
        <f>SUMIFS('Planificación 2026-1'!S:S,'Planificación 2026-1'!X:X,C156,'Planificación 2026-1'!F:F,"PORUMA",'Planificación 2026-1'!Y:Y,"VIRTUAL",'Planificación 2026-1'!I:I,"&gt;2")</f>
        <v>0</v>
      </c>
      <c r="EC156" s="32">
        <f>SUMIFS('Planificación 2026-1'!S:S,'Planificación 2026-1'!X:X,C156,'Planificación 2026-1'!F:F,"PORUMA",'Planificación 2026-1'!Y:Y,"&lt;&gt;VIRTUAL",'Planificación 2026-1'!I:I,"&gt;2")</f>
        <v>15</v>
      </c>
      <c r="ED156" s="32">
        <f>SUMIFS('Planificación 2026-1'!S:S,'Planificación 2026-1'!X:X,C156,'Planificación 2026-1'!F:F,"HUAURA",'Planificación 2026-1'!Y:Y,"VIRTUAL",'Planificación 2026-1'!I:I,"&gt;2")</f>
        <v>0</v>
      </c>
      <c r="EE156" s="32">
        <f>SUMIFS('Planificación 2026-1'!S:S,'Planificación 2026-1'!X:X,C156,'Planificación 2026-1'!F:F,"HUAURA",'Planificación 2026-1'!Y:Y,"&lt;&gt;VIRTUAL",'Planificación 2026-1'!I:I,"&gt;2")</f>
        <v>0</v>
      </c>
      <c r="EF156" s="32">
        <f>SUMIFS('Planificación 2026-1'!S:S,'Planificación 2026-1'!X:X,C156,'Planificación 2026-1'!F:F,"PRINCIPAL",'Planificación 2026-1'!Y:Y,"VIRTUAL",'Planificación 2026-1'!I:I,"&lt;3")</f>
        <v>0</v>
      </c>
      <c r="EG156" s="32">
        <f>SUMIFS('Planificación 2026-1'!S:S,'Planificación 2026-1'!X:X,C156,'Planificación 2026-1'!F:F,"PRINCIPAL",'Planificación 2026-1'!Y:Y,"&lt;&gt;VIRTUAL",'Planificación 2026-1'!I:I,"&lt;3")</f>
        <v>0</v>
      </c>
      <c r="EH156" s="32">
        <f>SUMIFS('Planificación 2026-1'!S:S,'Planificación 2026-1'!X:X,C156,'Planificación 2026-1'!F:F,"SUNAMPE",'Planificación 2026-1'!Y:Y,"VIRTUAL",'Planificación 2026-1'!I:I,"&lt;3")</f>
        <v>0</v>
      </c>
      <c r="EI156" s="32">
        <f>SUMIFS('Planificación 2026-1'!S:S,'Planificación 2026-1'!X:X,C156,'Planificación 2026-1'!F:F,"SUNAMPE",'Planificación 2026-1'!Y:Y,"&lt;&gt;VIRTUAL",'Planificación 2026-1'!I:I,"&lt;3")</f>
        <v>0</v>
      </c>
      <c r="EJ156" s="32">
        <f>SUMIFS('Planificación 2026-1'!S:S,'Planificación 2026-1'!X:X,C156,'Planificación 2026-1'!F:F,"FILIAL",'Planificación 2026-1'!Y:Y,"VIRTUAL",'Planificación 2026-1'!I:I,"&lt;3")</f>
        <v>0</v>
      </c>
      <c r="EK156" s="32">
        <f>SUMIFS('Planificación 2026-1'!S:S,'Planificación 2026-1'!X:X,C156,'Planificación 2026-1'!F:F,"FILIAL",'Planificación 2026-1'!Y:Y,"&lt;&gt;VIRTUAL",'Planificación 2026-1'!I:I,"&lt;3")</f>
        <v>0</v>
      </c>
      <c r="EL156" s="32">
        <f>SUMIFS('Planificación 2026-1'!S:S,'Planificación 2026-1'!X:X,C156,'Planificación 2026-1'!F:F,"PORUMA",'Planificación 2026-1'!Y:Y,"VIRTUAL",'Planificación 2026-1'!I:I,"&lt;3")</f>
        <v>0</v>
      </c>
      <c r="EM156" s="32">
        <f>SUMIFS('Planificación 2026-1'!S:S,'Planificación 2026-1'!X:X,C156,'Planificación 2026-1'!F:F,"PORUMA",'Planificación 2026-1'!Y:Y,"&lt;&gt;VIRTUAL",'Planificación 2026-1'!I:I,"&lt;3")</f>
        <v>0</v>
      </c>
      <c r="EN156" s="32">
        <f>SUMIFS('Planificación 2026-1'!S:S,'Planificación 2026-1'!X:X,C156,'Planificación 2026-1'!F:F,"HUAURA",'Planificación 2026-1'!Y:Y,"VIRTUAL",'Planificación 2026-1'!I:I,"&lt;3")</f>
        <v>0</v>
      </c>
      <c r="EO156" s="32">
        <f>SUMIFS('Planificación 2026-1'!S:S,'Planificación 2026-1'!X:X,C156,'Planificación 2026-1'!F:F,"HUAURA",'Planificación 2026-1'!Y:Y,"&lt;&gt;VIRTUAL",'Planificación 2026-1'!I:I,"&lt;3")</f>
        <v>0</v>
      </c>
      <c r="EP156" s="32">
        <f t="shared" si="46"/>
        <v>0</v>
      </c>
      <c r="EQ156" s="32">
        <f t="shared" si="36"/>
        <v>0</v>
      </c>
      <c r="ER156" s="32">
        <f t="shared" si="37"/>
        <v>15</v>
      </c>
      <c r="ES156" s="32">
        <f t="shared" si="38"/>
        <v>0</v>
      </c>
      <c r="ET156" s="32">
        <f t="shared" si="39"/>
        <v>0</v>
      </c>
      <c r="EU156" s="32">
        <f t="shared" si="40"/>
        <v>15</v>
      </c>
      <c r="EV156" s="32" t="b">
        <f>EXACT(EU156,E156)</f>
        <v>1</v>
      </c>
      <c r="EW156" s="32"/>
      <c r="EX156" s="32">
        <f t="shared" si="33"/>
        <v>0</v>
      </c>
      <c r="EY156" s="32">
        <f t="shared" si="34"/>
        <v>0</v>
      </c>
      <c r="EZ156" s="32" t="b">
        <f>EXACT(SUM(EX156:EY156),E156)</f>
        <v>0</v>
      </c>
      <c r="FA156" s="32" t="str">
        <f t="shared" si="35"/>
        <v/>
      </c>
      <c r="FB156" s="32" t="str">
        <f t="shared" si="45"/>
        <v>PRESENCIAL</v>
      </c>
    </row>
    <row r="157" spans="1:158">
      <c r="A157" s="33"/>
      <c r="B157" s="65">
        <v>154</v>
      </c>
      <c r="C157" s="32" t="s">
        <v>361</v>
      </c>
      <c r="D157" s="429">
        <v>40639051</v>
      </c>
      <c r="E157" s="62">
        <f>SUMIF('Planificación 2026-1'!X:X,C157,'Planificación 2026-1'!S:S)</f>
        <v>34</v>
      </c>
      <c r="F157" s="63" t="s">
        <v>199</v>
      </c>
      <c r="G157" s="454" t="s">
        <v>200</v>
      </c>
      <c r="H157" s="64" t="s">
        <v>38</v>
      </c>
      <c r="I157" s="64" t="s">
        <v>157</v>
      </c>
      <c r="J157" s="32" t="s">
        <v>195</v>
      </c>
      <c r="K157" s="32" t="s">
        <v>157</v>
      </c>
      <c r="L157" s="57" t="str">
        <f>IF(SUM(COUNTIFS('Planificación 2026-1'!F:F,"PRINCIPAL",'Planificación 2026-1'!X:X,C157,'Planificación 2026-1'!H:H,"AF"))&gt;0,"P01"," ")</f>
        <v xml:space="preserve"> </v>
      </c>
      <c r="M157" s="58" t="str">
        <f>IF(SUM(COUNTIFS('Planificación 2026-1'!F:F,"PRINCIPAL",'Planificación 2026-1'!X:X,C157,'Planificación 2026-1'!H:H,"EN"))&gt;0,"P02"," ")</f>
        <v xml:space="preserve"> </v>
      </c>
      <c r="N157" s="58" t="str">
        <f>IF(SUM(COUNTIFS('Planificación 2026-1'!F:F,"PRINCIPAL",'Planificación 2026-1'!X:X,C157,'Planificación 2026-1'!H:H,"IS"))&gt;0,"P03"," ")</f>
        <v xml:space="preserve"> </v>
      </c>
      <c r="O157" s="58" t="str">
        <f>IF(SUM(COUNTIFS('Planificación 2026-1'!F:F,"PRINCIPAL",'Planificación 2026-1'!X:X,C157,'Planificación 2026-1'!H:H,"PS"))&gt;0,"P04"," ")</f>
        <v xml:space="preserve"> </v>
      </c>
      <c r="P157" s="58"/>
      <c r="Q157" s="58" t="str">
        <f>IF(SUM(COUNTIFS('Planificación 2026-1'!F:F,"PRINCIPAL",'Planificación 2026-1'!X:X,C157,'Planificación 2026-1'!H:H,"IN"))&gt;0,"P06"," ")</f>
        <v xml:space="preserve"> </v>
      </c>
      <c r="R157" s="58" t="str">
        <f>IF(SUM(COUNTIFS('Planificación 2026-1'!F:F,"PRINCIPAL",'Planificación 2026-1'!X:X,C157,'Planificación 2026-1'!H:H,"CA"))&gt;0,"P07"," ")</f>
        <v xml:space="preserve"> </v>
      </c>
      <c r="S157" s="58" t="str">
        <f>IF(SUM(COUNTIFS('Planificación 2026-1'!F:F,"PRINCIPAL",'Planificación 2026-1'!X:X,C157,'Planificación 2026-1'!H:H,"DE"))&gt;0,"P08"," ")</f>
        <v xml:space="preserve"> </v>
      </c>
      <c r="T157" s="58" t="str">
        <f>IF(SUM(COUNTIFS('Planificación 2026-1'!F:F,"PRINCIPAL",'Planificación 2026-1'!X:X,C157,'Planificación 2026-1'!H:H,"OB"))&gt;0,"P09"," ")</f>
        <v xml:space="preserve"> </v>
      </c>
      <c r="U157" s="58" t="str">
        <f>IF(SUM(COUNTIFS('Planificación 2026-1'!F:F,"PRINCIPAL",'Planificación 2026-1'!X:X,C157,'Planificación 2026-1'!H:H,"MH"))&gt;0,"P31"," ")</f>
        <v xml:space="preserve"> </v>
      </c>
      <c r="V157" s="58" t="str">
        <f>IF(SUM(COUNTIFS('Planificación 2026-1'!F:F,"PRINCIPAL",'Planificación 2026-1'!X:X,C157,'Planificación 2026-1'!H:H,"IC"))&gt;0,"P32"," ")</f>
        <v xml:space="preserve"> </v>
      </c>
      <c r="W157" s="58" t="str">
        <f>IF(SUM(COUNTIFS('Planificación 2026-1'!F:F,"PRINCIPAL",'Planificación 2026-1'!X:X,C157,'Planificación 2026-1'!H:H,"AR"))&gt;0,"P34"," ")</f>
        <v xml:space="preserve"> </v>
      </c>
      <c r="X157" s="58" t="str">
        <f>IF(SUM(COUNTIFS('Planificación 2026-1'!F:F,"PRINCIPAL",'Planificación 2026-1'!X:X,C157,'Planificación 2026-1'!H:H,"T1"))&gt;0,"P35"," ")</f>
        <v xml:space="preserve"> </v>
      </c>
      <c r="Y157" s="58" t="str">
        <f>IF(SUM(COUNTIFS('Planificación 2026-1'!F:F,"PRINCIPAL",'Planificación 2026-1'!X:X,C157,'Planificación 2026-1'!H:H,"T3"))&gt;0,"P36"," ")</f>
        <v xml:space="preserve"> </v>
      </c>
      <c r="Z157" s="58" t="str">
        <f>IF(SUM(COUNTIFS('Planificación 2026-1'!F:F,"PRINCIPAL",'Planificación 2026-1'!X:X,C157,'Planificación 2026-1'!H:H,"T2"))&gt;0,"P37"," ")</f>
        <v xml:space="preserve"> </v>
      </c>
      <c r="AA157" s="58" t="str">
        <f>IF(SUM(COUNTIFS('Planificación 2026-1'!F:F,"PRINCIPAL",'Planificación 2026-1'!X:X,C157,'Planificación 2026-1'!H:H,"AE"))&gt;0,"P38"," ")</f>
        <v xml:space="preserve"> </v>
      </c>
      <c r="AB157" s="58" t="str">
        <f>IF(SUM(COUNTIFS('Planificación 2026-1'!F:F,"PRINCIPAL",'Planificación 2026-1'!X:X,C157,'Planificación 2026-1'!H:H,"T4"))&gt;0,"P55"," ")</f>
        <v xml:space="preserve"> </v>
      </c>
      <c r="AC157" s="58" t="str">
        <f>IF(SUM(COUNTIFS('Planificación 2026-1'!F:F,"FILIAL",'Planificación 2026-1'!X:X,C157,'Planificación 2026-1'!H:H,"AF"))&gt;0," P01"," ")</f>
        <v xml:space="preserve"> </v>
      </c>
      <c r="AD157" s="58" t="str">
        <f>IF(SUM(COUNTIFS('Planificación 2026-1'!F:F,"FILIAL",'Planificación 2026-1'!X:X,C157,'Planificación 2026-1'!H:H,"EN"))&gt;0,"P02"," ")</f>
        <v>P02</v>
      </c>
      <c r="AE157" s="58" t="str">
        <f>IF(SUM(COUNTIFS('Planificación 2026-1'!F:F,"FILIAL",'Planificación 2026-1'!X:X,C157,'Planificación 2026-1'!H:H,"IS"))&gt;0,"P03"," ")</f>
        <v xml:space="preserve"> </v>
      </c>
      <c r="AF157" s="58" t="str">
        <f>IF(SUM(COUNTIFS('Planificación 2026-1'!F:F,"FILIAL",'Planificación 2026-1'!X:X,C157,'Planificación 2026-1'!H:H,"PS"))&gt;0,"P04"," ")</f>
        <v xml:space="preserve"> </v>
      </c>
      <c r="AG157" s="58"/>
      <c r="AH157" s="58" t="str">
        <f>IF(SUM(COUNTIFS('Planificación 2026-1'!F:F,"FILIAL",'Planificación 2026-1'!X:X,C157,'Planificación 2026-1'!H:H,"IN"))&gt;0,"P06"," ")</f>
        <v xml:space="preserve"> </v>
      </c>
      <c r="AI157" s="58" t="str">
        <f>IF(SUM(COUNTIFS('Planificación 2026-1'!F:F,"FILIAL",'Planificación 2026-1'!X:X,C157,'Planificación 2026-1'!H:H,"CA"))&gt;0,"P07"," ")</f>
        <v xml:space="preserve"> </v>
      </c>
      <c r="AJ157" s="58" t="str">
        <f>IF(SUM(COUNTIFS('Planificación 2026-1'!F:F,"FILIAL",'Planificación 2026-1'!X:X,C157,'Planificación 2026-1'!H:H,"DE"))&gt;0,"P08"," ")</f>
        <v xml:space="preserve"> </v>
      </c>
      <c r="AK157" s="58" t="str">
        <f>IF(SUM(COUNTIFS('Planificación 2026-1'!F:F,"FILIAL",'Planificación 2026-1'!X:X,C157,'Planificación 2026-1'!H:H,"OB"))&gt;0,"P09"," ")</f>
        <v xml:space="preserve"> </v>
      </c>
      <c r="AL157" s="58" t="str">
        <f>IF(SUM(COUNTIFS('Planificación 2026-1'!F:F,"FILIAL",'Planificación 2026-1'!X:X,C157,'Planificación 2026-1'!H:H,"MH"))&gt;0,"P31"," ")</f>
        <v xml:space="preserve"> </v>
      </c>
      <c r="AM157" s="58" t="str">
        <f>IF(SUM(COUNTIFS('Planificación 2026-1'!F:F,"FILIAL",'Planificación 2026-1'!X:X,C157,'Planificación 2026-1'!H:H,"IC"))&gt;0,"P32"," ")</f>
        <v xml:space="preserve"> </v>
      </c>
      <c r="AN157" s="58" t="str">
        <f>IF(SUM(COUNTIFS('Planificación 2026-1'!F:F,"FILIAL",'Planificación 2026-1'!X:X,C157,'Planificación 2026-1'!H:H,"AR"))&gt;0,"P34"," ")</f>
        <v xml:space="preserve"> </v>
      </c>
      <c r="AO157" s="58" t="str">
        <f>IF(SUM(COUNTIFS('Planificación 2026-1'!F:F,"FILIAL",'Planificación 2026-1'!X:X,C157,'Planificación 2026-1'!H:H,"T1"))&gt;0,"P35"," ")</f>
        <v xml:space="preserve"> </v>
      </c>
      <c r="AP157" s="58" t="str">
        <f>IF(SUM(COUNTIFS('Planificación 2026-1'!F:F,"FILIAL",'Planificación 2026-1'!X:X,C157,'Planificación 2026-1'!H:H,"T3"))&gt;0,"P36"," ")</f>
        <v xml:space="preserve"> </v>
      </c>
      <c r="AQ157" s="58" t="str">
        <f>IF(SUM(COUNTIFS('Planificación 2026-1'!F:F,"FILIAL",'Planificación 2026-1'!X:X,C157,'Planificación 2026-1'!H:H,"T2"))&gt;0,"P37"," ")</f>
        <v xml:space="preserve"> </v>
      </c>
      <c r="AR157" s="58" t="str">
        <f>IF(SUM(COUNTIFS('Planificación 2026-1'!F:F,"FILIAL",'Planificación 2026-1'!X:X,C157,'Planificación 2026-1'!H:H,"AE"))&gt;0,"P38"," ")</f>
        <v xml:space="preserve"> </v>
      </c>
      <c r="AS157" s="58" t="str">
        <f>IF(SUM(COUNTIFS('Planificación 2026-1'!F:F,"FILIAL",'Planificación 2026-1'!X:X,C157,'Planificación 2026-1'!H:H,"T4"))&gt;0,"P55"," ")</f>
        <v xml:space="preserve"> </v>
      </c>
      <c r="AT157" s="58" t="str">
        <f>IF(SUM(COUNTIFS('Planificación 2026-1'!F:F,"SUNAMPE",'Planificación 2026-1'!X:X,C157,'Planificación 2026-1'!H:H,"AF"))&gt;0," P01"," ")</f>
        <v xml:space="preserve"> </v>
      </c>
      <c r="AU157" s="58" t="str">
        <f>IF(SUM(COUNTIFS('Planificación 2026-1'!F:F,"SUNAMPE",'Planificación 2026-1'!X:X,C157,'Planificación 2026-1'!H:H,"EN"))&gt;0,"P02"," ")</f>
        <v xml:space="preserve"> </v>
      </c>
      <c r="AV157" s="58" t="str">
        <f>IF(SUM(COUNTIFS('Planificación 2026-1'!F:F,"SUNAMPE",'Planificación 2026-1'!X:X,C157,'Planificación 2026-1'!H:H,"IS"))&gt;0,"P03"," ")</f>
        <v xml:space="preserve"> </v>
      </c>
      <c r="AW157" s="58" t="str">
        <f>IF(SUM(COUNTIFS('Planificación 2026-1'!F:F,"SUNAMPE",'Planificación 2026-1'!X:X,C157,'Planificación 2026-1'!H:H,"PS"))&gt;0,"P04"," ")</f>
        <v xml:space="preserve"> </v>
      </c>
      <c r="AX157" s="58"/>
      <c r="AY157" s="58" t="str">
        <f>IF(SUM(COUNTIFS('Planificación 2026-1'!F:F,"SUNAMPE",'Planificación 2026-1'!X:X,C157,'Planificación 2026-1'!H:H,"IN"))&gt;0,"P06"," ")</f>
        <v xml:space="preserve"> </v>
      </c>
      <c r="AZ157" s="58" t="str">
        <f>IF(SUM(COUNTIFS('Planificación 2026-1'!F:F,"SUNAMPE",'Planificación 2026-1'!X:X,C157,'Planificación 2026-1'!H:H,"CA"))&gt;0,"P07"," ")</f>
        <v xml:space="preserve"> </v>
      </c>
      <c r="BA157" s="58" t="str">
        <f>IF(SUM(COUNTIFS('Planificación 2026-1'!F:F,"SUNAMPE",'Planificación 2026-1'!X:X,C157,'Planificación 2026-1'!H:H,"DE"))&gt;0,"P08"," ")</f>
        <v xml:space="preserve"> </v>
      </c>
      <c r="BB157" s="58" t="str">
        <f>IF(SUM(COUNTIFS('Planificación 2026-1'!F:F,"SUNAMPE",'Planificación 2026-1'!X:X,C157,'Planificación 2026-1'!H:H,"OB"))&gt;0,"P09"," ")</f>
        <v xml:space="preserve"> </v>
      </c>
      <c r="BC157" s="58" t="str">
        <f>IF(SUM(COUNTIFS('Planificación 2026-1'!F:F,"SUNAMPE",'Planificación 2026-1'!X:X,C157,'Planificación 2026-1'!H:H,"MH"))&gt;0,"P31"," ")</f>
        <v xml:space="preserve"> </v>
      </c>
      <c r="BD157" s="58" t="str">
        <f>IF(SUM(COUNTIFS('Planificación 2026-1'!F:F,"SUNAMPE",'Planificación 2026-1'!X:X,C157,'Planificación 2026-1'!H:H,"IC"))&gt;0,"P32"," ")</f>
        <v xml:space="preserve"> </v>
      </c>
      <c r="BE157" s="58" t="str">
        <f>IF(SUM(COUNTIFS('Planificación 2026-1'!F:F,"SUNAMPE",'Planificación 2026-1'!X:X,C157,'Planificación 2026-1'!H:H,"AR"))&gt;0,"P34"," ")</f>
        <v xml:space="preserve"> </v>
      </c>
      <c r="BF157" s="58" t="str">
        <f>IF(SUM(COUNTIFS('Planificación 2026-1'!F:F,"SUNAMPE",'Planificación 2026-1'!X:X,C157,'Planificación 2026-1'!H:H,"T1"))&gt;0,"P35"," ")</f>
        <v xml:space="preserve"> </v>
      </c>
      <c r="BG157" s="58" t="str">
        <f>IF(SUM(COUNTIFS('Planificación 2026-1'!F:F,"SUNAMPE",'Planificación 2026-1'!X:X,C157,'Planificación 2026-1'!H:H,"T3"))&gt;0,"P36"," ")</f>
        <v xml:space="preserve"> </v>
      </c>
      <c r="BH157" s="58" t="str">
        <f>IF(SUM(COUNTIFS('Planificación 2026-1'!F:F,"SUNAMPE",'Planificación 2026-1'!X:X,C157,'Planificación 2026-1'!H:H,"T2"))&gt;0,"P37"," ")</f>
        <v xml:space="preserve"> </v>
      </c>
      <c r="BI157" s="58" t="str">
        <f>IF(SUM(COUNTIFS('Planificación 2026-1'!F:F,"SUNAMPE",'Planificación 2026-1'!X:X,C157,'Planificación 2026-1'!H:H,"AE"))&gt;0,"P38"," ")</f>
        <v xml:space="preserve"> </v>
      </c>
      <c r="BJ157" s="58" t="str">
        <f>IF(SUM(COUNTIFS('Planificación 2026-1'!F:F,"SUNAMPE",'Planificación 2026-1'!X:X,C157,'Planificación 2026-1'!H:H,"T4"))&gt;0,"P55"," ")</f>
        <v xml:space="preserve"> </v>
      </c>
      <c r="BK157" s="58" t="str">
        <f>IF(SUM(COUNTIFS('Planificación 2026-1'!F:F,"HUAURA",'Planificación 2026-1'!X:X,C157,'Planificación 2026-1'!H:H,"AF"))&gt;0," P01"," ")</f>
        <v xml:space="preserve"> </v>
      </c>
      <c r="BL157" s="58" t="str">
        <f>IF(SUM(COUNTIFS('Planificación 2026-1'!F:F,"HUAURA",'Planificación 2026-1'!X:X,C157,'Planificación 2026-1'!H:H,"EN"))&gt;0,"P02"," ")</f>
        <v xml:space="preserve"> </v>
      </c>
      <c r="BM157" s="58" t="str">
        <f>IF(SUM(COUNTIFS('Planificación 2026-1'!F:F,"HUAURA",'Planificación 2026-1'!X:X,C157,'Planificación 2026-1'!H:H,"IS"))&gt;0,"P03"," ")</f>
        <v xml:space="preserve"> </v>
      </c>
      <c r="BN157" s="58" t="str">
        <f>IF(SUM(COUNTIFS('Planificación 2026-1'!F:F,"HUAURA",'Planificación 2026-1'!X:X,C157,'Planificación 2026-1'!H:H,"PS"))&gt;0,"P04"," ")</f>
        <v xml:space="preserve"> </v>
      </c>
      <c r="BO157" s="58"/>
      <c r="BP157" s="58" t="str">
        <f>IF(SUM(COUNTIFS('Planificación 2026-1'!F:F,"HUAURA",'Planificación 2026-1'!X:X,C157,'Planificación 2026-1'!H:H,"IN"))&gt;0,"P06"," ")</f>
        <v xml:space="preserve"> </v>
      </c>
      <c r="BQ157" s="58" t="str">
        <f>IF(SUM(COUNTIFS('Planificación 2026-1'!F:F,"HUAURA",'Planificación 2026-1'!X:X,C157,'Planificación 2026-1'!H:H,"CA"))&gt;0,"P07"," ")</f>
        <v xml:space="preserve"> </v>
      </c>
      <c r="BR157" s="58" t="str">
        <f>IF(SUM(COUNTIFS('Planificación 2026-1'!F:F,"HUAURA",'Planificación 2026-1'!X:X,C157,'Planificación 2026-1'!H:H,"DE"))&gt;0,"P08"," ")</f>
        <v xml:space="preserve"> </v>
      </c>
      <c r="BS157" s="58" t="str">
        <f>IF(SUM(COUNTIFS('Planificación 2026-1'!F:F,"HUAURA",'Planificación 2026-1'!X:X,C157,'Planificación 2026-1'!H:H,"OB"))&gt;0,"P09"," ")</f>
        <v xml:space="preserve"> </v>
      </c>
      <c r="BT157" s="58" t="str">
        <f>IF(SUM(COUNTIFS('Planificación 2026-1'!F:F,"HUAURA",'Planificación 2026-1'!X:X,C157,'Planificación 2026-1'!H:H,"MH"))&gt;0,"P31"," ")</f>
        <v xml:space="preserve"> </v>
      </c>
      <c r="BU157" s="58" t="str">
        <f>IF(SUM(COUNTIFS('Planificación 2026-1'!F:F,"HUAURA",'Planificación 2026-1'!X:X,C157,'Planificación 2026-1'!H:H,"IC"))&gt;0,"P32"," ")</f>
        <v xml:space="preserve"> </v>
      </c>
      <c r="BV157" s="58" t="str">
        <f>IF(SUM(COUNTIFS('Planificación 2026-1'!F:F,"HUAURA",'Planificación 2026-1'!X:X,C157,'Planificación 2026-1'!H:H,"AR"))&gt;0,"P34"," ")</f>
        <v xml:space="preserve"> </v>
      </c>
      <c r="BW157" s="58" t="str">
        <f>IF(SUM(COUNTIFS('Planificación 2026-1'!F:F,"HUAURA",'Planificación 2026-1'!X:X,C157,'Planificación 2026-1'!H:H,"T1"))&gt;0,"P35"," ")</f>
        <v xml:space="preserve"> </v>
      </c>
      <c r="BX157" s="58" t="str">
        <f>IF(SUM(COUNTIFS('Planificación 2026-1'!F:F,"HUAURA",'Planificación 2026-1'!X:X,C157,'Planificación 2026-1'!H:H,"T3"))&gt;0,"P36"," ")</f>
        <v xml:space="preserve"> </v>
      </c>
      <c r="BY157" s="58" t="str">
        <f>IF(SUM(COUNTIFS('Planificación 2026-1'!F:F,"HUAURA",'Planificación 2026-1'!X:X,C157,'Planificación 2026-1'!H:H,"T2"))&gt;0,"P37"," ")</f>
        <v xml:space="preserve"> </v>
      </c>
      <c r="BZ157" s="58" t="str">
        <f>IF(SUM(COUNTIFS('Planificación 2026-1'!F:F,"HUAURA",'Planificación 2026-1'!X:X,C157,'Planificación 2026-1'!H:H,"AE"))&gt;0,"P38"," ")</f>
        <v xml:space="preserve"> </v>
      </c>
      <c r="CA157" s="58" t="str">
        <f>IF(SUM(COUNTIFS('Planificación 2026-1'!F:F,"HUAURA",'Planificación 2026-1'!X:X,C157,'Planificación 2026-1'!H:H,"T4"))&gt;0,"P55"," ")</f>
        <v xml:space="preserve"> </v>
      </c>
      <c r="CB157" s="59">
        <f>SUMIFS('Planificación 2026-1'!S:S,'Planificación 2026-1'!X:X,C157,'Planificación 2026-1'!H:H,"AF",'Planificación 2026-1'!I:I,"&gt;2")</f>
        <v>0</v>
      </c>
      <c r="CC157" s="59">
        <f>SUMIFS('Planificación 2026-1'!S:S,'Planificación 2026-1'!X:X,C157,'Planificación 2026-1'!H:H,"EN",'Planificación 2026-1'!I:I,"&gt;2")</f>
        <v>10</v>
      </c>
      <c r="CD157" s="59">
        <f>SUMIFS('Planificación 2026-1'!S:S,'Planificación 2026-1'!X:X,C157,'Planificación 2026-1'!H:H,"IS",'Planificación 2026-1'!I:I,"&gt;2")</f>
        <v>0</v>
      </c>
      <c r="CE157" s="59">
        <f>SUMIFS('Planificación 2026-1'!S:S,'Planificación 2026-1'!X:X,C157,'Planificación 2026-1'!H:H,"PS",'Planificación 2026-1'!I:I,"&gt;2")</f>
        <v>0</v>
      </c>
      <c r="CF157" s="59">
        <f>SUMIFS('Planificación 2026-1'!S:S,'Planificación 2026-1'!X:X,C157,'Planificación 2026-1'!H:H,"IN",'Planificación 2026-1'!I:I,"&gt;2")</f>
        <v>0</v>
      </c>
      <c r="CG157" s="59">
        <f>SUMIFS('Planificación 2026-1'!S:S,'Planificación 2026-1'!X:X,C157,'Planificación 2026-1'!H:H,"CA",'Planificación 2026-1'!I:I,"&gt;2")</f>
        <v>0</v>
      </c>
      <c r="CH157" s="59">
        <f>SUMIFS('Planificación 2026-1'!S:S,'Planificación 2026-1'!X:X,C157,'Planificación 2026-1'!H:H,"DE",'Planificación 2026-1'!I:I,"&gt;2")</f>
        <v>0</v>
      </c>
      <c r="CI157" s="59">
        <f>SUMIFS('Planificación 2026-1'!S:S,'Planificación 2026-1'!X:X,C157,'Planificación 2026-1'!H:H,"OB",'Planificación 2026-1'!I:I,"&gt;2")</f>
        <v>0</v>
      </c>
      <c r="CJ157" s="59">
        <f>SUMIFS('Planificación 2026-1'!S:S,'Planificación 2026-1'!X:X,C157,'Planificación 2026-1'!H:H,"MH",'Planificación 2026-1'!I:I,"&gt;2")</f>
        <v>18</v>
      </c>
      <c r="CK157" s="59">
        <f>SUMIFS('Planificación 2026-1'!S:S,'Planificación 2026-1'!X:X,C157,'Planificación 2026-1'!H:H,"IC",'Planificación 2026-1'!I:I,"&gt;2")</f>
        <v>0</v>
      </c>
      <c r="CL157" s="59">
        <f>SUMIFS('Planificación 2026-1'!S:S,'Planificación 2026-1'!X:X,C157,'Planificación 2026-1'!H:H,"AR",'Planificación 2026-1'!I:I,"&gt;2")</f>
        <v>0</v>
      </c>
      <c r="CM157" s="59">
        <f>SUMIFS('Planificación 2026-1'!S:S,'Planificación 2026-1'!X:X,C157,'Planificación 2026-1'!H:H,"AE",'Planificación 2026-1'!I:I,"&gt;2")</f>
        <v>0</v>
      </c>
      <c r="CN157" s="59">
        <f>SUMIFS('Planificación 2026-1'!S:S,'Planificación 2026-1'!X:X,C157,'Planificación 2026-1'!H:H,"T1",'Planificación 2026-1'!I:I,"&gt;2")</f>
        <v>0</v>
      </c>
      <c r="CO157" s="59">
        <f>SUMIFS('Planificación 2026-1'!S:S,'Planificación 2026-1'!X:X,C157,'Planificación 2026-1'!H:H,"T3",'Planificación 2026-1'!I:I,"&gt;2")</f>
        <v>0</v>
      </c>
      <c r="CP157" s="59">
        <f>SUMIFS('Planificación 2026-1'!S:S,'Planificación 2026-1'!X:X,C157,'Planificación 2026-1'!H:H,"T2",'Planificación 2026-1'!I:I,"&gt;2")</f>
        <v>0</v>
      </c>
      <c r="CQ157" s="59">
        <f>SUMIFS('Planificación 2026-1'!S:S,'Planificación 2026-1'!X:X,C157,'Planificación 2026-1'!H:H,"T4",'Planificación 2026-1'!I:I,"&gt;2")</f>
        <v>0</v>
      </c>
      <c r="CR157" s="59">
        <f>SUMIFS('Planificación 2026-1'!S:S,'Planificación 2026-1'!X:X,C157,'Planificación 2026-1'!H:H,"AF",'Planificación 2026-1'!I:I,"&lt;3")</f>
        <v>0</v>
      </c>
      <c r="CS157" s="59">
        <f>SUMIFS('Planificación 2026-1'!S:S,'Planificación 2026-1'!X:X,C157,'Planificación 2026-1'!H:H,"EN",'Planificación 2026-1'!I:I,"&lt;3")</f>
        <v>6</v>
      </c>
      <c r="CT157" s="59">
        <f>SUMIFS('Planificación 2026-1'!S:S,'Planificación 2026-1'!X:X,C157,'Planificación 2026-1'!H:H,"IS",'Planificación 2026-1'!I:I,"&lt;3")</f>
        <v>0</v>
      </c>
      <c r="CU157" s="59">
        <f>SUMIFS('Planificación 2026-1'!S:S,'Planificación 2026-1'!X:X,C157,'Planificación 2026-1'!H:H,"PS",'Planificación 2026-1'!I:I,"&lt;3")</f>
        <v>0</v>
      </c>
      <c r="CV157" s="59">
        <f>SUMIFS('Planificación 2026-1'!S:S,'Planificación 2026-1'!X:X,C157,'Planificación 2026-1'!H:H,"IN",'Planificación 2026-1'!I:I,"&lt;3")</f>
        <v>0</v>
      </c>
      <c r="CW157" s="59">
        <f>SUMIFS('Planificación 2026-1'!S:S,'Planificación 2026-1'!X:X,C157,'Planificación 2026-1'!H:H,"CA",'Planificación 2026-1'!I:I,"&lt;3")</f>
        <v>0</v>
      </c>
      <c r="CX157" s="59">
        <f>SUMIFS('Planificación 2026-1'!S:S,'Planificación 2026-1'!X:X,C157,'Planificación 2026-1'!H:H,"DE",'Planificación 2026-1'!I:I,"&lt;3")</f>
        <v>0</v>
      </c>
      <c r="CY157" s="59">
        <f>SUMIFS('Planificación 2026-1'!S:S,'Planificación 2026-1'!X:X,C157,'Planificación 2026-1'!H:H,"OB",'Planificación 2026-1'!I:I,"&lt;3")</f>
        <v>0</v>
      </c>
      <c r="CZ157" s="59">
        <f>SUMIFS('Planificación 2026-1'!S:S,'Planificación 2026-1'!X:X,C157,'Planificación 2026-1'!H:H,"MH",'Planificación 2026-1'!I:I,"&lt;3")</f>
        <v>0</v>
      </c>
      <c r="DA157" s="59">
        <f>SUMIFS('Planificación 2026-1'!S:S,'Planificación 2026-1'!X:X,C157,'Planificación 2026-1'!H:H,"IC",'Planificación 2026-1'!I:I,"&lt;3")</f>
        <v>0</v>
      </c>
      <c r="DB157" s="59">
        <f>SUMIFS('Planificación 2026-1'!S:S,'Planificación 2026-1'!X:X,C157,'Planificación 2026-1'!H:H,"AR",'Planificación 2026-1'!I:I,"&lt;3")</f>
        <v>0</v>
      </c>
      <c r="DC157" s="59">
        <f>SUMIFS('Planificación 2026-1'!S:S,'Planificación 2026-1'!X:X,C157,'Planificación 2026-1'!H:H,"AE",'Planificación 2026-1'!I:I,"&lt;3")</f>
        <v>0</v>
      </c>
      <c r="DD157" s="59">
        <f>SUMIFS('Planificación 2026-1'!S:S,'Planificación 2026-1'!X:X,C157,'Planificación 2026-1'!H:H,"T1",'Planificación 2026-1'!I:I,"&lt;3")</f>
        <v>0</v>
      </c>
      <c r="DE157" s="59">
        <f>SUMIFS('Planificación 2026-1'!S:S,'Planificación 2026-1'!X:X,C157,'Planificación 2026-1'!H:H,"T3",'Planificación 2026-1'!I:I,"&lt;3")</f>
        <v>0</v>
      </c>
      <c r="DF157" s="59">
        <f>SUMIFS('Planificación 2026-1'!S:S,'Planificación 2026-1'!X:X,C157,'Planificación 2026-1'!H:H,"T2",'Planificación 2026-1'!I:I,"&lt;3")</f>
        <v>0</v>
      </c>
      <c r="DG157" s="59">
        <f>SUMIFS('Planificación 2026-1'!S:S,'Planificación 2026-1'!X:X,C157,'Planificación 2026-1'!H:H,"T4",'Planificación 2026-1'!I:I,"&lt;3")</f>
        <v>0</v>
      </c>
      <c r="DH157" s="58" t="str">
        <f t="shared" si="41"/>
        <v/>
      </c>
      <c r="DI157" s="27">
        <f>IF(C157="","",SUMIFS('Planificación 2026-1'!S:S,'Planificación 2026-1'!X:X,C157,'Planificación 2026-1'!F:F,"PRINCIPAL",'Planificación 2026-1'!Y:Y,"VIRTUAL"))</f>
        <v>0</v>
      </c>
      <c r="DJ157" s="27">
        <f>IF(C157="","",SUMIFS('Planificación 2026-1'!S:S,'Planificación 2026-1'!X:X,C157,'Planificación 2026-1'!F:F,"PRINCIPAL",'Planificación 2026-1'!Y:Y,"PRESENCIAL"))</f>
        <v>0</v>
      </c>
      <c r="DK157" s="27">
        <f>IF(C157="","",SUMIFS('Planificación 2026-1'!S:S,'Planificación 2026-1'!X:X,C157,'Planificación 2026-1'!F:F,"PRINCIPAL",'Planificación 2026-1'!Y:Y,"HIBRIDO PRESENCIAL"))</f>
        <v>0</v>
      </c>
      <c r="DL157" s="58" t="str">
        <f t="shared" si="42"/>
        <v>P02</v>
      </c>
      <c r="DM157" s="58">
        <f>IF(C157="","",SUMIFS('Planificación 2026-1'!S:S,'Planificación 2026-1'!X:X,C157,'Planificación 2026-1'!F:F,"FILIAL",'Planificación 2026-1'!Y:Y,"VIRTUAL"))</f>
        <v>4</v>
      </c>
      <c r="DN157" s="60">
        <f>IF(C157="","",SUMIFS('Planificación 2026-1'!S:S,'Planificación 2026-1'!X:X,C157,'Planificación 2026-1'!F:F,"FILIAL",'Planificación 2026-1'!Y:Y,"PRESENCIAL"))</f>
        <v>12</v>
      </c>
      <c r="DO157" s="29">
        <f>IF(C157="","",SUMIFS('Planificación 2026-1'!S:S,'Planificación 2026-1'!X:X,C157,'Planificación 2026-1'!F:F,"FILIAL",'Planificación 2026-1'!Y:Y,"HIBRIDO PRESENCIAL"))</f>
        <v>0</v>
      </c>
      <c r="DP157" s="61" t="str">
        <f t="shared" si="43"/>
        <v/>
      </c>
      <c r="DQ157" s="58">
        <f>IF(C157="","",SUMIFS('Planificación 2026-1'!S:S,'Planificación 2026-1'!X:X,C157,'Planificación 2026-1'!F:F,"SUNAMPE",'Planificación 2026-1'!Y:Y,"VIRTUAL"))</f>
        <v>0</v>
      </c>
      <c r="DR157" s="29">
        <f>IF(C157="","",SUMIFS('Planificación 2026-1'!S:S,'Planificación 2026-1'!X:X,C157,'Planificación 2026-1'!F:F,"SUNAMPE",'Planificación 2026-1'!Y:Y,"PRESENCIAL"))</f>
        <v>0</v>
      </c>
      <c r="DS157" s="61" t="str">
        <f t="shared" si="44"/>
        <v/>
      </c>
      <c r="DT157" s="58">
        <f>IF(C157="","",SUMIFS('Planificación 2026-1'!S:S,'Planificación 2026-1'!X:X,C157,'Planificación 2026-1'!F:F,"HUAURA",'Planificación 2026-1'!Y:Y,"VIRTUAL"))</f>
        <v>0</v>
      </c>
      <c r="DU157" s="29">
        <f>IF(C157="","",SUMIFS('Planificación 2026-1'!S:S,'Planificación 2026-1'!X:X,C157,'Planificación 2026-1'!F:F,"HUAURA",'Planificación 2026-1'!Y:Y,"PRESENCIAL"))</f>
        <v>0</v>
      </c>
      <c r="DV157" s="32">
        <f>SUMIFS('Planificación 2026-1'!S:S,'Planificación 2026-1'!X:X,C157,'Planificación 2026-1'!F:F,"PRINCIPAL",'Planificación 2026-1'!Y:Y,"VIRTUAL",'Planificación 2026-1'!I:I,"&gt;2")</f>
        <v>0</v>
      </c>
      <c r="DW157" s="32">
        <f>SUMIFS('Planificación 2026-1'!S:S,'Planificación 2026-1'!X:X,C157,'Planificación 2026-1'!F:F,"PRINCIPAL",'Planificación 2026-1'!Y:Y,"&lt;&gt;VIRTUAL",'Planificación 2026-1'!I:I,"&gt;2")</f>
        <v>0</v>
      </c>
      <c r="DX157" s="32">
        <f>SUMIFS('Planificación 2026-1'!S:S,'Planificación 2026-1'!X:X,C157,'Planificación 2026-1'!F:F,"SUNAMPE",'Planificación 2026-1'!Y:Y,"VIRTUAL",'Planificación 2026-1'!I:I,"&gt;2")</f>
        <v>0</v>
      </c>
      <c r="DY157" s="32">
        <f>SUMIFS('Planificación 2026-1'!S:S,'Planificación 2026-1'!X:X,C157,'Planificación 2026-1'!F:F,"SUNAMPE",'Planificación 2026-1'!Y:Y,"&lt;&gt;VIRTUAL",'Planificación 2026-1'!I:I,"&gt;2")</f>
        <v>0</v>
      </c>
      <c r="DZ157" s="32">
        <f>SUMIFS('Planificación 2026-1'!S:S,'Planificación 2026-1'!X:X,C157,'Planificación 2026-1'!F:F,"FILIAL",'Planificación 2026-1'!Y:Y,"VIRTUAL",'Planificación 2026-1'!I:I,"&gt;2")</f>
        <v>4</v>
      </c>
      <c r="EA157" s="32">
        <f>SUMIFS('Planificación 2026-1'!S:S,'Planificación 2026-1'!X:X,C157,'Planificación 2026-1'!F:F,"FILIAL",'Planificación 2026-1'!Y:Y,"&lt;&gt;VIRTUAL",'Planificación 2026-1'!I:I,"&gt;2")</f>
        <v>6</v>
      </c>
      <c r="EB157" s="32">
        <f>SUMIFS('Planificación 2026-1'!S:S,'Planificación 2026-1'!X:X,C157,'Planificación 2026-1'!F:F,"PORUMA",'Planificación 2026-1'!Y:Y,"VIRTUAL",'Planificación 2026-1'!I:I,"&gt;2")</f>
        <v>0</v>
      </c>
      <c r="EC157" s="32">
        <f>SUMIFS('Planificación 2026-1'!S:S,'Planificación 2026-1'!X:X,C157,'Planificación 2026-1'!F:F,"PORUMA",'Planificación 2026-1'!Y:Y,"&lt;&gt;VIRTUAL",'Planificación 2026-1'!I:I,"&gt;2")</f>
        <v>18</v>
      </c>
      <c r="ED157" s="32">
        <f>SUMIFS('Planificación 2026-1'!S:S,'Planificación 2026-1'!X:X,C157,'Planificación 2026-1'!F:F,"HUAURA",'Planificación 2026-1'!Y:Y,"VIRTUAL",'Planificación 2026-1'!I:I,"&gt;2")</f>
        <v>0</v>
      </c>
      <c r="EE157" s="32">
        <f>SUMIFS('Planificación 2026-1'!S:S,'Planificación 2026-1'!X:X,C157,'Planificación 2026-1'!F:F,"HUAURA",'Planificación 2026-1'!Y:Y,"&lt;&gt;VIRTUAL",'Planificación 2026-1'!I:I,"&gt;2")</f>
        <v>0</v>
      </c>
      <c r="EF157" s="32">
        <f>SUMIFS('Planificación 2026-1'!S:S,'Planificación 2026-1'!X:X,C157,'Planificación 2026-1'!F:F,"PRINCIPAL",'Planificación 2026-1'!Y:Y,"VIRTUAL",'Planificación 2026-1'!I:I,"&lt;3")</f>
        <v>0</v>
      </c>
      <c r="EG157" s="32">
        <f>SUMIFS('Planificación 2026-1'!S:S,'Planificación 2026-1'!X:X,C157,'Planificación 2026-1'!F:F,"PRINCIPAL",'Planificación 2026-1'!Y:Y,"&lt;&gt;VIRTUAL",'Planificación 2026-1'!I:I,"&lt;3")</f>
        <v>0</v>
      </c>
      <c r="EH157" s="32">
        <f>SUMIFS('Planificación 2026-1'!S:S,'Planificación 2026-1'!X:X,C157,'Planificación 2026-1'!F:F,"SUNAMPE",'Planificación 2026-1'!Y:Y,"VIRTUAL",'Planificación 2026-1'!I:I,"&lt;3")</f>
        <v>0</v>
      </c>
      <c r="EI157" s="32">
        <f>SUMIFS('Planificación 2026-1'!S:S,'Planificación 2026-1'!X:X,C157,'Planificación 2026-1'!F:F,"SUNAMPE",'Planificación 2026-1'!Y:Y,"&lt;&gt;VIRTUAL",'Planificación 2026-1'!I:I,"&lt;3")</f>
        <v>0</v>
      </c>
      <c r="EJ157" s="32">
        <f>SUMIFS('Planificación 2026-1'!S:S,'Planificación 2026-1'!X:X,C157,'Planificación 2026-1'!F:F,"FILIAL",'Planificación 2026-1'!Y:Y,"VIRTUAL",'Planificación 2026-1'!I:I,"&lt;3")</f>
        <v>0</v>
      </c>
      <c r="EK157" s="32">
        <f>SUMIFS('Planificación 2026-1'!S:S,'Planificación 2026-1'!X:X,C157,'Planificación 2026-1'!F:F,"FILIAL",'Planificación 2026-1'!Y:Y,"&lt;&gt;VIRTUAL",'Planificación 2026-1'!I:I,"&lt;3")</f>
        <v>6</v>
      </c>
      <c r="EL157" s="32">
        <f>SUMIFS('Planificación 2026-1'!S:S,'Planificación 2026-1'!X:X,C157,'Planificación 2026-1'!F:F,"PORUMA",'Planificación 2026-1'!Y:Y,"VIRTUAL",'Planificación 2026-1'!I:I,"&lt;3")</f>
        <v>0</v>
      </c>
      <c r="EM157" s="32">
        <f>SUMIFS('Planificación 2026-1'!S:S,'Planificación 2026-1'!X:X,C157,'Planificación 2026-1'!F:F,"PORUMA",'Planificación 2026-1'!Y:Y,"&lt;&gt;VIRTUAL",'Planificación 2026-1'!I:I,"&lt;3")</f>
        <v>0</v>
      </c>
      <c r="EN157" s="32">
        <f>SUMIFS('Planificación 2026-1'!S:S,'Planificación 2026-1'!X:X,C157,'Planificación 2026-1'!F:F,"HUAURA",'Planificación 2026-1'!Y:Y,"VIRTUAL",'Planificación 2026-1'!I:I,"&lt;3")</f>
        <v>0</v>
      </c>
      <c r="EO157" s="32">
        <f>SUMIFS('Planificación 2026-1'!S:S,'Planificación 2026-1'!X:X,C157,'Planificación 2026-1'!F:F,"HUAURA",'Planificación 2026-1'!Y:Y,"&lt;&gt;VIRTUAL",'Planificación 2026-1'!I:I,"&lt;3")</f>
        <v>0</v>
      </c>
      <c r="EP157" s="32">
        <f t="shared" si="46"/>
        <v>16</v>
      </c>
      <c r="EQ157" s="32">
        <f t="shared" si="36"/>
        <v>0</v>
      </c>
      <c r="ER157" s="32">
        <f t="shared" si="37"/>
        <v>18</v>
      </c>
      <c r="ES157" s="32">
        <f t="shared" si="38"/>
        <v>0</v>
      </c>
      <c r="ET157" s="32">
        <f t="shared" si="39"/>
        <v>0</v>
      </c>
      <c r="EU157" s="32">
        <f t="shared" si="40"/>
        <v>34</v>
      </c>
      <c r="EV157" s="32" t="b">
        <f>EXACT(EU157,E157)</f>
        <v>1</v>
      </c>
      <c r="EW157" s="32"/>
      <c r="EX157" s="32">
        <f t="shared" si="33"/>
        <v>4</v>
      </c>
      <c r="EY157" s="32">
        <f t="shared" si="34"/>
        <v>12</v>
      </c>
      <c r="EZ157" s="32" t="b">
        <f>EXACT(SUM(EX157:EY157),E157)</f>
        <v>0</v>
      </c>
      <c r="FA157" s="32" t="str">
        <f t="shared" si="35"/>
        <v>SEDE-FILIAL-HUAURA</v>
      </c>
      <c r="FB157" s="32" t="str">
        <f t="shared" si="45"/>
        <v>MAS PRESENCIAL</v>
      </c>
    </row>
    <row r="158" spans="1:158">
      <c r="A158" s="33"/>
      <c r="B158" s="65">
        <v>155</v>
      </c>
      <c r="C158" s="32" t="s">
        <v>362</v>
      </c>
      <c r="D158" s="429">
        <v>44866019</v>
      </c>
      <c r="E158" s="62">
        <f>SUMIF('Planificación 2026-1'!X:X,C158,'Planificación 2026-1'!S:S)</f>
        <v>30</v>
      </c>
      <c r="F158" s="63" t="s">
        <v>199</v>
      </c>
      <c r="G158" s="454" t="s">
        <v>200</v>
      </c>
      <c r="H158" s="64" t="s">
        <v>38</v>
      </c>
      <c r="I158" s="64" t="s">
        <v>152</v>
      </c>
      <c r="J158" s="32" t="s">
        <v>38</v>
      </c>
      <c r="K158" s="32" t="s">
        <v>152</v>
      </c>
      <c r="L158" s="57" t="str">
        <f>IF(SUM(COUNTIFS('Planificación 2026-1'!F:F,"PRINCIPAL",'Planificación 2026-1'!X:X,C158,'Planificación 2026-1'!H:H,"AF"))&gt;0,"P01"," ")</f>
        <v xml:space="preserve"> </v>
      </c>
      <c r="M158" s="58" t="str">
        <f>IF(SUM(COUNTIFS('Planificación 2026-1'!F:F,"PRINCIPAL",'Planificación 2026-1'!X:X,C158,'Planificación 2026-1'!H:H,"EN"))&gt;0,"P02"," ")</f>
        <v xml:space="preserve"> </v>
      </c>
      <c r="N158" s="58" t="str">
        <f>IF(SUM(COUNTIFS('Planificación 2026-1'!F:F,"PRINCIPAL",'Planificación 2026-1'!X:X,C158,'Planificación 2026-1'!H:H,"IS"))&gt;0,"P03"," ")</f>
        <v xml:space="preserve"> </v>
      </c>
      <c r="O158" s="58" t="str">
        <f>IF(SUM(COUNTIFS('Planificación 2026-1'!F:F,"PRINCIPAL",'Planificación 2026-1'!X:X,C158,'Planificación 2026-1'!H:H,"PS"))&gt;0,"P04"," ")</f>
        <v xml:space="preserve"> </v>
      </c>
      <c r="P158" s="58"/>
      <c r="Q158" s="58" t="str">
        <f>IF(SUM(COUNTIFS('Planificación 2026-1'!F:F,"PRINCIPAL",'Planificación 2026-1'!X:X,C158,'Planificación 2026-1'!H:H,"IN"))&gt;0,"P06"," ")</f>
        <v xml:space="preserve"> </v>
      </c>
      <c r="R158" s="58" t="str">
        <f>IF(SUM(COUNTIFS('Planificación 2026-1'!F:F,"PRINCIPAL",'Planificación 2026-1'!X:X,C158,'Planificación 2026-1'!H:H,"CA"))&gt;0,"P07"," ")</f>
        <v xml:space="preserve"> </v>
      </c>
      <c r="S158" s="58" t="str">
        <f>IF(SUM(COUNTIFS('Planificación 2026-1'!F:F,"PRINCIPAL",'Planificación 2026-1'!X:X,C158,'Planificación 2026-1'!H:H,"DE"))&gt;0,"P08"," ")</f>
        <v xml:space="preserve"> </v>
      </c>
      <c r="T158" s="58" t="str">
        <f>IF(SUM(COUNTIFS('Planificación 2026-1'!F:F,"PRINCIPAL",'Planificación 2026-1'!X:X,C158,'Planificación 2026-1'!H:H,"OB"))&gt;0,"P09"," ")</f>
        <v xml:space="preserve"> </v>
      </c>
      <c r="U158" s="58" t="str">
        <f>IF(SUM(COUNTIFS('Planificación 2026-1'!F:F,"PRINCIPAL",'Planificación 2026-1'!X:X,C158,'Planificación 2026-1'!H:H,"MH"))&gt;0,"P31"," ")</f>
        <v xml:space="preserve"> </v>
      </c>
      <c r="V158" s="58" t="str">
        <f>IF(SUM(COUNTIFS('Planificación 2026-1'!F:F,"PRINCIPAL",'Planificación 2026-1'!X:X,C158,'Planificación 2026-1'!H:H,"IC"))&gt;0,"P32"," ")</f>
        <v xml:space="preserve"> </v>
      </c>
      <c r="W158" s="58" t="str">
        <f>IF(SUM(COUNTIFS('Planificación 2026-1'!F:F,"PRINCIPAL",'Planificación 2026-1'!X:X,C158,'Planificación 2026-1'!H:H,"AR"))&gt;0,"P34"," ")</f>
        <v xml:space="preserve"> </v>
      </c>
      <c r="X158" s="58" t="str">
        <f>IF(SUM(COUNTIFS('Planificación 2026-1'!F:F,"PRINCIPAL",'Planificación 2026-1'!X:X,C158,'Planificación 2026-1'!H:H,"T1"))&gt;0,"P35"," ")</f>
        <v xml:space="preserve"> </v>
      </c>
      <c r="Y158" s="58" t="str">
        <f>IF(SUM(COUNTIFS('Planificación 2026-1'!F:F,"PRINCIPAL",'Planificación 2026-1'!X:X,C158,'Planificación 2026-1'!H:H,"T3"))&gt;0,"P36"," ")</f>
        <v xml:space="preserve"> </v>
      </c>
      <c r="Z158" s="58" t="str">
        <f>IF(SUM(COUNTIFS('Planificación 2026-1'!F:F,"PRINCIPAL",'Planificación 2026-1'!X:X,C158,'Planificación 2026-1'!H:H,"T2"))&gt;0,"P37"," ")</f>
        <v xml:space="preserve"> </v>
      </c>
      <c r="AA158" s="58" t="str">
        <f>IF(SUM(COUNTIFS('Planificación 2026-1'!F:F,"PRINCIPAL",'Planificación 2026-1'!X:X,C158,'Planificación 2026-1'!H:H,"AE"))&gt;0,"P38"," ")</f>
        <v xml:space="preserve"> </v>
      </c>
      <c r="AB158" s="58" t="str">
        <f>IF(SUM(COUNTIFS('Planificación 2026-1'!F:F,"PRINCIPAL",'Planificación 2026-1'!X:X,C158,'Planificación 2026-1'!H:H,"T4"))&gt;0,"P55"," ")</f>
        <v xml:space="preserve"> </v>
      </c>
      <c r="AC158" s="58" t="str">
        <f>IF(SUM(COUNTIFS('Planificación 2026-1'!F:F,"FILIAL",'Planificación 2026-1'!X:X,C158,'Planificación 2026-1'!H:H,"AF"))&gt;0," P01"," ")</f>
        <v xml:space="preserve"> </v>
      </c>
      <c r="AD158" s="58" t="str">
        <f>IF(SUM(COUNTIFS('Planificación 2026-1'!F:F,"FILIAL",'Planificación 2026-1'!X:X,C158,'Planificación 2026-1'!H:H,"EN"))&gt;0,"P02"," ")</f>
        <v xml:space="preserve"> </v>
      </c>
      <c r="AE158" s="58" t="str">
        <f>IF(SUM(COUNTIFS('Planificación 2026-1'!F:F,"FILIAL",'Planificación 2026-1'!X:X,C158,'Planificación 2026-1'!H:H,"IS"))&gt;0,"P03"," ")</f>
        <v xml:space="preserve"> </v>
      </c>
      <c r="AF158" s="58" t="str">
        <f>IF(SUM(COUNTIFS('Planificación 2026-1'!F:F,"FILIAL",'Planificación 2026-1'!X:X,C158,'Planificación 2026-1'!H:H,"PS"))&gt;0,"P04"," ")</f>
        <v>P04</v>
      </c>
      <c r="AG158" s="58"/>
      <c r="AH158" s="58" t="str">
        <f>IF(SUM(COUNTIFS('Planificación 2026-1'!F:F,"FILIAL",'Planificación 2026-1'!X:X,C158,'Planificación 2026-1'!H:H,"IN"))&gt;0,"P06"," ")</f>
        <v xml:space="preserve"> </v>
      </c>
      <c r="AI158" s="58" t="str">
        <f>IF(SUM(COUNTIFS('Planificación 2026-1'!F:F,"FILIAL",'Planificación 2026-1'!X:X,C158,'Planificación 2026-1'!H:H,"CA"))&gt;0,"P07"," ")</f>
        <v xml:space="preserve"> </v>
      </c>
      <c r="AJ158" s="58" t="str">
        <f>IF(SUM(COUNTIFS('Planificación 2026-1'!F:F,"FILIAL",'Planificación 2026-1'!X:X,C158,'Planificación 2026-1'!H:H,"DE"))&gt;0,"P08"," ")</f>
        <v xml:space="preserve"> </v>
      </c>
      <c r="AK158" s="58" t="str">
        <f>IF(SUM(COUNTIFS('Planificación 2026-1'!F:F,"FILIAL",'Planificación 2026-1'!X:X,C158,'Planificación 2026-1'!H:H,"OB"))&gt;0,"P09"," ")</f>
        <v xml:space="preserve"> </v>
      </c>
      <c r="AL158" s="58" t="str">
        <f>IF(SUM(COUNTIFS('Planificación 2026-1'!F:F,"FILIAL",'Planificación 2026-1'!X:X,C158,'Planificación 2026-1'!H:H,"MH"))&gt;0,"P31"," ")</f>
        <v xml:space="preserve"> </v>
      </c>
      <c r="AM158" s="58" t="str">
        <f>IF(SUM(COUNTIFS('Planificación 2026-1'!F:F,"FILIAL",'Planificación 2026-1'!X:X,C158,'Planificación 2026-1'!H:H,"IC"))&gt;0,"P32"," ")</f>
        <v xml:space="preserve"> </v>
      </c>
      <c r="AN158" s="58" t="str">
        <f>IF(SUM(COUNTIFS('Planificación 2026-1'!F:F,"FILIAL",'Planificación 2026-1'!X:X,C158,'Planificación 2026-1'!H:H,"AR"))&gt;0,"P34"," ")</f>
        <v xml:space="preserve"> </v>
      </c>
      <c r="AO158" s="58" t="str">
        <f>IF(SUM(COUNTIFS('Planificación 2026-1'!F:F,"FILIAL",'Planificación 2026-1'!X:X,C158,'Planificación 2026-1'!H:H,"T1"))&gt;0,"P35"," ")</f>
        <v xml:space="preserve"> </v>
      </c>
      <c r="AP158" s="58" t="str">
        <f>IF(SUM(COUNTIFS('Planificación 2026-1'!F:F,"FILIAL",'Planificación 2026-1'!X:X,C158,'Planificación 2026-1'!H:H,"T3"))&gt;0,"P36"," ")</f>
        <v xml:space="preserve"> </v>
      </c>
      <c r="AQ158" s="58" t="str">
        <f>IF(SUM(COUNTIFS('Planificación 2026-1'!F:F,"FILIAL",'Planificación 2026-1'!X:X,C158,'Planificación 2026-1'!H:H,"T2"))&gt;0,"P37"," ")</f>
        <v xml:space="preserve"> </v>
      </c>
      <c r="AR158" s="58" t="str">
        <f>IF(SUM(COUNTIFS('Planificación 2026-1'!F:F,"FILIAL",'Planificación 2026-1'!X:X,C158,'Planificación 2026-1'!H:H,"AE"))&gt;0,"P38"," ")</f>
        <v xml:space="preserve"> </v>
      </c>
      <c r="AS158" s="58" t="str">
        <f>IF(SUM(COUNTIFS('Planificación 2026-1'!F:F,"FILIAL",'Planificación 2026-1'!X:X,C158,'Planificación 2026-1'!H:H,"T4"))&gt;0,"P55"," ")</f>
        <v xml:space="preserve"> </v>
      </c>
      <c r="AT158" s="58" t="str">
        <f>IF(SUM(COUNTIFS('Planificación 2026-1'!F:F,"SUNAMPE",'Planificación 2026-1'!X:X,C158,'Planificación 2026-1'!H:H,"AF"))&gt;0," P01"," ")</f>
        <v xml:space="preserve"> </v>
      </c>
      <c r="AU158" s="58" t="str">
        <f>IF(SUM(COUNTIFS('Planificación 2026-1'!F:F,"SUNAMPE",'Planificación 2026-1'!X:X,C158,'Planificación 2026-1'!H:H,"EN"))&gt;0,"P02"," ")</f>
        <v xml:space="preserve"> </v>
      </c>
      <c r="AV158" s="58" t="str">
        <f>IF(SUM(COUNTIFS('Planificación 2026-1'!F:F,"SUNAMPE",'Planificación 2026-1'!X:X,C158,'Planificación 2026-1'!H:H,"IS"))&gt;0,"P03"," ")</f>
        <v xml:space="preserve"> </v>
      </c>
      <c r="AW158" s="58" t="str">
        <f>IF(SUM(COUNTIFS('Planificación 2026-1'!F:F,"SUNAMPE",'Planificación 2026-1'!X:X,C158,'Planificación 2026-1'!H:H,"PS"))&gt;0,"P04"," ")</f>
        <v xml:space="preserve"> </v>
      </c>
      <c r="AX158" s="58"/>
      <c r="AY158" s="58" t="str">
        <f>IF(SUM(COUNTIFS('Planificación 2026-1'!F:F,"SUNAMPE",'Planificación 2026-1'!X:X,C158,'Planificación 2026-1'!H:H,"IN"))&gt;0,"P06"," ")</f>
        <v xml:space="preserve"> </v>
      </c>
      <c r="AZ158" s="58" t="str">
        <f>IF(SUM(COUNTIFS('Planificación 2026-1'!F:F,"SUNAMPE",'Planificación 2026-1'!X:X,C158,'Planificación 2026-1'!H:H,"CA"))&gt;0,"P07"," ")</f>
        <v xml:space="preserve"> </v>
      </c>
      <c r="BA158" s="58" t="str">
        <f>IF(SUM(COUNTIFS('Planificación 2026-1'!F:F,"SUNAMPE",'Planificación 2026-1'!X:X,C158,'Planificación 2026-1'!H:H,"DE"))&gt;0,"P08"," ")</f>
        <v xml:space="preserve"> </v>
      </c>
      <c r="BB158" s="58" t="str">
        <f>IF(SUM(COUNTIFS('Planificación 2026-1'!F:F,"SUNAMPE",'Planificación 2026-1'!X:X,C158,'Planificación 2026-1'!H:H,"OB"))&gt;0,"P09"," ")</f>
        <v xml:space="preserve"> </v>
      </c>
      <c r="BC158" s="58" t="str">
        <f>IF(SUM(COUNTIFS('Planificación 2026-1'!F:F,"SUNAMPE",'Planificación 2026-1'!X:X,C158,'Planificación 2026-1'!H:H,"MH"))&gt;0,"P31"," ")</f>
        <v xml:space="preserve"> </v>
      </c>
      <c r="BD158" s="58" t="str">
        <f>IF(SUM(COUNTIFS('Planificación 2026-1'!F:F,"SUNAMPE",'Planificación 2026-1'!X:X,C158,'Planificación 2026-1'!H:H,"IC"))&gt;0,"P32"," ")</f>
        <v xml:space="preserve"> </v>
      </c>
      <c r="BE158" s="58" t="str">
        <f>IF(SUM(COUNTIFS('Planificación 2026-1'!F:F,"SUNAMPE",'Planificación 2026-1'!X:X,C158,'Planificación 2026-1'!H:H,"AR"))&gt;0,"P34"," ")</f>
        <v xml:space="preserve"> </v>
      </c>
      <c r="BF158" s="58" t="str">
        <f>IF(SUM(COUNTIFS('Planificación 2026-1'!F:F,"SUNAMPE",'Planificación 2026-1'!X:X,C158,'Planificación 2026-1'!H:H,"T1"))&gt;0,"P35"," ")</f>
        <v xml:space="preserve"> </v>
      </c>
      <c r="BG158" s="58" t="str">
        <f>IF(SUM(COUNTIFS('Planificación 2026-1'!F:F,"SUNAMPE",'Planificación 2026-1'!X:X,C158,'Planificación 2026-1'!H:H,"T3"))&gt;0,"P36"," ")</f>
        <v xml:space="preserve"> </v>
      </c>
      <c r="BH158" s="58" t="str">
        <f>IF(SUM(COUNTIFS('Planificación 2026-1'!F:F,"SUNAMPE",'Planificación 2026-1'!X:X,C158,'Planificación 2026-1'!H:H,"T2"))&gt;0,"P37"," ")</f>
        <v xml:space="preserve"> </v>
      </c>
      <c r="BI158" s="58" t="str">
        <f>IF(SUM(COUNTIFS('Planificación 2026-1'!F:F,"SUNAMPE",'Planificación 2026-1'!X:X,C158,'Planificación 2026-1'!H:H,"AE"))&gt;0,"P38"," ")</f>
        <v xml:space="preserve"> </v>
      </c>
      <c r="BJ158" s="58" t="str">
        <f>IF(SUM(COUNTIFS('Planificación 2026-1'!F:F,"SUNAMPE",'Planificación 2026-1'!X:X,C158,'Planificación 2026-1'!H:H,"T4"))&gt;0,"P55"," ")</f>
        <v xml:space="preserve"> </v>
      </c>
      <c r="BK158" s="58" t="str">
        <f>IF(SUM(COUNTIFS('Planificación 2026-1'!F:F,"HUAURA",'Planificación 2026-1'!X:X,C158,'Planificación 2026-1'!H:H,"AF"))&gt;0," P01"," ")</f>
        <v xml:space="preserve"> </v>
      </c>
      <c r="BL158" s="58" t="str">
        <f>IF(SUM(COUNTIFS('Planificación 2026-1'!F:F,"HUAURA",'Planificación 2026-1'!X:X,C158,'Planificación 2026-1'!H:H,"EN"))&gt;0,"P02"," ")</f>
        <v xml:space="preserve"> </v>
      </c>
      <c r="BM158" s="58" t="str">
        <f>IF(SUM(COUNTIFS('Planificación 2026-1'!F:F,"HUAURA",'Planificación 2026-1'!X:X,C158,'Planificación 2026-1'!H:H,"IS"))&gt;0,"P03"," ")</f>
        <v xml:space="preserve"> </v>
      </c>
      <c r="BN158" s="58" t="str">
        <f>IF(SUM(COUNTIFS('Planificación 2026-1'!F:F,"HUAURA",'Planificación 2026-1'!X:X,C158,'Planificación 2026-1'!H:H,"PS"))&gt;0,"P04"," ")</f>
        <v xml:space="preserve"> </v>
      </c>
      <c r="BO158" s="58"/>
      <c r="BP158" s="58" t="str">
        <f>IF(SUM(COUNTIFS('Planificación 2026-1'!F:F,"HUAURA",'Planificación 2026-1'!X:X,C158,'Planificación 2026-1'!H:H,"IN"))&gt;0,"P06"," ")</f>
        <v xml:space="preserve"> </v>
      </c>
      <c r="BQ158" s="58" t="str">
        <f>IF(SUM(COUNTIFS('Planificación 2026-1'!F:F,"HUAURA",'Planificación 2026-1'!X:X,C158,'Planificación 2026-1'!H:H,"CA"))&gt;0,"P07"," ")</f>
        <v xml:space="preserve"> </v>
      </c>
      <c r="BR158" s="58" t="str">
        <f>IF(SUM(COUNTIFS('Planificación 2026-1'!F:F,"HUAURA",'Planificación 2026-1'!X:X,C158,'Planificación 2026-1'!H:H,"DE"))&gt;0,"P08"," ")</f>
        <v xml:space="preserve"> </v>
      </c>
      <c r="BS158" s="58" t="str">
        <f>IF(SUM(COUNTIFS('Planificación 2026-1'!F:F,"HUAURA",'Planificación 2026-1'!X:X,C158,'Planificación 2026-1'!H:H,"OB"))&gt;0,"P09"," ")</f>
        <v xml:space="preserve"> </v>
      </c>
      <c r="BT158" s="58" t="str">
        <f>IF(SUM(COUNTIFS('Planificación 2026-1'!F:F,"HUAURA",'Planificación 2026-1'!X:X,C158,'Planificación 2026-1'!H:H,"MH"))&gt;0,"P31"," ")</f>
        <v xml:space="preserve"> </v>
      </c>
      <c r="BU158" s="58" t="str">
        <f>IF(SUM(COUNTIFS('Planificación 2026-1'!F:F,"HUAURA",'Planificación 2026-1'!X:X,C158,'Planificación 2026-1'!H:H,"IC"))&gt;0,"P32"," ")</f>
        <v xml:space="preserve"> </v>
      </c>
      <c r="BV158" s="58" t="str">
        <f>IF(SUM(COUNTIFS('Planificación 2026-1'!F:F,"HUAURA",'Planificación 2026-1'!X:X,C158,'Planificación 2026-1'!H:H,"AR"))&gt;0,"P34"," ")</f>
        <v xml:space="preserve"> </v>
      </c>
      <c r="BW158" s="58" t="str">
        <f>IF(SUM(COUNTIFS('Planificación 2026-1'!F:F,"HUAURA",'Planificación 2026-1'!X:X,C158,'Planificación 2026-1'!H:H,"T1"))&gt;0,"P35"," ")</f>
        <v xml:space="preserve"> </v>
      </c>
      <c r="BX158" s="58" t="str">
        <f>IF(SUM(COUNTIFS('Planificación 2026-1'!F:F,"HUAURA",'Planificación 2026-1'!X:X,C158,'Planificación 2026-1'!H:H,"T3"))&gt;0,"P36"," ")</f>
        <v xml:space="preserve"> </v>
      </c>
      <c r="BY158" s="58" t="str">
        <f>IF(SUM(COUNTIFS('Planificación 2026-1'!F:F,"HUAURA",'Planificación 2026-1'!X:X,C158,'Planificación 2026-1'!H:H,"T2"))&gt;0,"P37"," ")</f>
        <v xml:space="preserve"> </v>
      </c>
      <c r="BZ158" s="58" t="str">
        <f>IF(SUM(COUNTIFS('Planificación 2026-1'!F:F,"HUAURA",'Planificación 2026-1'!X:X,C158,'Planificación 2026-1'!H:H,"AE"))&gt;0,"P38"," ")</f>
        <v xml:space="preserve"> </v>
      </c>
      <c r="CA158" s="58" t="str">
        <f>IF(SUM(COUNTIFS('Planificación 2026-1'!F:F,"HUAURA",'Planificación 2026-1'!X:X,C158,'Planificación 2026-1'!H:H,"T4"))&gt;0,"P55"," ")</f>
        <v xml:space="preserve"> </v>
      </c>
      <c r="CB158" s="59">
        <f>SUMIFS('Planificación 2026-1'!S:S,'Planificación 2026-1'!X:X,C158,'Planificación 2026-1'!H:H,"AF",'Planificación 2026-1'!I:I,"&gt;2")</f>
        <v>0</v>
      </c>
      <c r="CC158" s="59">
        <f>SUMIFS('Planificación 2026-1'!S:S,'Planificación 2026-1'!X:X,C158,'Planificación 2026-1'!H:H,"EN",'Planificación 2026-1'!I:I,"&gt;2")</f>
        <v>0</v>
      </c>
      <c r="CD158" s="59">
        <f>SUMIFS('Planificación 2026-1'!S:S,'Planificación 2026-1'!X:X,C158,'Planificación 2026-1'!H:H,"IS",'Planificación 2026-1'!I:I,"&gt;2")</f>
        <v>0</v>
      </c>
      <c r="CE158" s="59">
        <f>SUMIFS('Planificación 2026-1'!S:S,'Planificación 2026-1'!X:X,C158,'Planificación 2026-1'!H:H,"PS",'Planificación 2026-1'!I:I,"&gt;2")</f>
        <v>30</v>
      </c>
      <c r="CF158" s="59">
        <f>SUMIFS('Planificación 2026-1'!S:S,'Planificación 2026-1'!X:X,C158,'Planificación 2026-1'!H:H,"IN",'Planificación 2026-1'!I:I,"&gt;2")</f>
        <v>0</v>
      </c>
      <c r="CG158" s="59">
        <f>SUMIFS('Planificación 2026-1'!S:S,'Planificación 2026-1'!X:X,C158,'Planificación 2026-1'!H:H,"CA",'Planificación 2026-1'!I:I,"&gt;2")</f>
        <v>0</v>
      </c>
      <c r="CH158" s="59">
        <f>SUMIFS('Planificación 2026-1'!S:S,'Planificación 2026-1'!X:X,C158,'Planificación 2026-1'!H:H,"DE",'Planificación 2026-1'!I:I,"&gt;2")</f>
        <v>0</v>
      </c>
      <c r="CI158" s="59">
        <f>SUMIFS('Planificación 2026-1'!S:S,'Planificación 2026-1'!X:X,C158,'Planificación 2026-1'!H:H,"OB",'Planificación 2026-1'!I:I,"&gt;2")</f>
        <v>0</v>
      </c>
      <c r="CJ158" s="59">
        <f>SUMIFS('Planificación 2026-1'!S:S,'Planificación 2026-1'!X:X,C158,'Planificación 2026-1'!H:H,"MH",'Planificación 2026-1'!I:I,"&gt;2")</f>
        <v>0</v>
      </c>
      <c r="CK158" s="59">
        <f>SUMIFS('Planificación 2026-1'!S:S,'Planificación 2026-1'!X:X,C158,'Planificación 2026-1'!H:H,"IC",'Planificación 2026-1'!I:I,"&gt;2")</f>
        <v>0</v>
      </c>
      <c r="CL158" s="59">
        <f>SUMIFS('Planificación 2026-1'!S:S,'Planificación 2026-1'!X:X,C158,'Planificación 2026-1'!H:H,"AR",'Planificación 2026-1'!I:I,"&gt;2")</f>
        <v>0</v>
      </c>
      <c r="CM158" s="59">
        <f>SUMIFS('Planificación 2026-1'!S:S,'Planificación 2026-1'!X:X,C158,'Planificación 2026-1'!H:H,"AE",'Planificación 2026-1'!I:I,"&gt;2")</f>
        <v>0</v>
      </c>
      <c r="CN158" s="59">
        <f>SUMIFS('Planificación 2026-1'!S:S,'Planificación 2026-1'!X:X,C158,'Planificación 2026-1'!H:H,"T1",'Planificación 2026-1'!I:I,"&gt;2")</f>
        <v>0</v>
      </c>
      <c r="CO158" s="59">
        <f>SUMIFS('Planificación 2026-1'!S:S,'Planificación 2026-1'!X:X,C158,'Planificación 2026-1'!H:H,"T3",'Planificación 2026-1'!I:I,"&gt;2")</f>
        <v>0</v>
      </c>
      <c r="CP158" s="59">
        <f>SUMIFS('Planificación 2026-1'!S:S,'Planificación 2026-1'!X:X,C158,'Planificación 2026-1'!H:H,"T2",'Planificación 2026-1'!I:I,"&gt;2")</f>
        <v>0</v>
      </c>
      <c r="CQ158" s="59">
        <f>SUMIFS('Planificación 2026-1'!S:S,'Planificación 2026-1'!X:X,C158,'Planificación 2026-1'!H:H,"T4",'Planificación 2026-1'!I:I,"&gt;2")</f>
        <v>0</v>
      </c>
      <c r="CR158" s="59">
        <f>SUMIFS('Planificación 2026-1'!S:S,'Planificación 2026-1'!X:X,C158,'Planificación 2026-1'!H:H,"AF",'Planificación 2026-1'!I:I,"&lt;3")</f>
        <v>0</v>
      </c>
      <c r="CS158" s="59">
        <f>SUMIFS('Planificación 2026-1'!S:S,'Planificación 2026-1'!X:X,C158,'Planificación 2026-1'!H:H,"EN",'Planificación 2026-1'!I:I,"&lt;3")</f>
        <v>0</v>
      </c>
      <c r="CT158" s="59">
        <f>SUMIFS('Planificación 2026-1'!S:S,'Planificación 2026-1'!X:X,C158,'Planificación 2026-1'!H:H,"IS",'Planificación 2026-1'!I:I,"&lt;3")</f>
        <v>0</v>
      </c>
      <c r="CU158" s="59">
        <f>SUMIFS('Planificación 2026-1'!S:S,'Planificación 2026-1'!X:X,C158,'Planificación 2026-1'!H:H,"PS",'Planificación 2026-1'!I:I,"&lt;3")</f>
        <v>0</v>
      </c>
      <c r="CV158" s="59">
        <f>SUMIFS('Planificación 2026-1'!S:S,'Planificación 2026-1'!X:X,C158,'Planificación 2026-1'!H:H,"IN",'Planificación 2026-1'!I:I,"&lt;3")</f>
        <v>0</v>
      </c>
      <c r="CW158" s="59">
        <f>SUMIFS('Planificación 2026-1'!S:S,'Planificación 2026-1'!X:X,C158,'Planificación 2026-1'!H:H,"CA",'Planificación 2026-1'!I:I,"&lt;3")</f>
        <v>0</v>
      </c>
      <c r="CX158" s="59">
        <f>SUMIFS('Planificación 2026-1'!S:S,'Planificación 2026-1'!X:X,C158,'Planificación 2026-1'!H:H,"DE",'Planificación 2026-1'!I:I,"&lt;3")</f>
        <v>0</v>
      </c>
      <c r="CY158" s="59">
        <f>SUMIFS('Planificación 2026-1'!S:S,'Planificación 2026-1'!X:X,C158,'Planificación 2026-1'!H:H,"OB",'Planificación 2026-1'!I:I,"&lt;3")</f>
        <v>0</v>
      </c>
      <c r="CZ158" s="59">
        <f>SUMIFS('Planificación 2026-1'!S:S,'Planificación 2026-1'!X:X,C158,'Planificación 2026-1'!H:H,"MH",'Planificación 2026-1'!I:I,"&lt;3")</f>
        <v>0</v>
      </c>
      <c r="DA158" s="59">
        <f>SUMIFS('Planificación 2026-1'!S:S,'Planificación 2026-1'!X:X,C158,'Planificación 2026-1'!H:H,"IC",'Planificación 2026-1'!I:I,"&lt;3")</f>
        <v>0</v>
      </c>
      <c r="DB158" s="59">
        <f>SUMIFS('Planificación 2026-1'!S:S,'Planificación 2026-1'!X:X,C158,'Planificación 2026-1'!H:H,"AR",'Planificación 2026-1'!I:I,"&lt;3")</f>
        <v>0</v>
      </c>
      <c r="DC158" s="59">
        <f>SUMIFS('Planificación 2026-1'!S:S,'Planificación 2026-1'!X:X,C158,'Planificación 2026-1'!H:H,"AE",'Planificación 2026-1'!I:I,"&lt;3")</f>
        <v>0</v>
      </c>
      <c r="DD158" s="59">
        <f>SUMIFS('Planificación 2026-1'!S:S,'Planificación 2026-1'!X:X,C158,'Planificación 2026-1'!H:H,"T1",'Planificación 2026-1'!I:I,"&lt;3")</f>
        <v>0</v>
      </c>
      <c r="DE158" s="59">
        <f>SUMIFS('Planificación 2026-1'!S:S,'Planificación 2026-1'!X:X,C158,'Planificación 2026-1'!H:H,"T3",'Planificación 2026-1'!I:I,"&lt;3")</f>
        <v>0</v>
      </c>
      <c r="DF158" s="59">
        <f>SUMIFS('Planificación 2026-1'!S:S,'Planificación 2026-1'!X:X,C158,'Planificación 2026-1'!H:H,"T2",'Planificación 2026-1'!I:I,"&lt;3")</f>
        <v>0</v>
      </c>
      <c r="DG158" s="59">
        <f>SUMIFS('Planificación 2026-1'!S:S,'Planificación 2026-1'!X:X,C158,'Planificación 2026-1'!H:H,"T4",'Planificación 2026-1'!I:I,"&lt;3")</f>
        <v>0</v>
      </c>
      <c r="DH158" s="58" t="str">
        <f t="shared" si="41"/>
        <v/>
      </c>
      <c r="DI158" s="27">
        <f>IF(C158="","",SUMIFS('Planificación 2026-1'!S:S,'Planificación 2026-1'!X:X,C158,'Planificación 2026-1'!F:F,"PRINCIPAL",'Planificación 2026-1'!Y:Y,"VIRTUAL"))</f>
        <v>0</v>
      </c>
      <c r="DJ158" s="27">
        <f>IF(C158="","",SUMIFS('Planificación 2026-1'!S:S,'Planificación 2026-1'!X:X,C158,'Planificación 2026-1'!F:F,"PRINCIPAL",'Planificación 2026-1'!Y:Y,"PRESENCIAL"))</f>
        <v>0</v>
      </c>
      <c r="DK158" s="27">
        <f>IF(C158="","",SUMIFS('Planificación 2026-1'!S:S,'Planificación 2026-1'!X:X,C158,'Planificación 2026-1'!F:F,"PRINCIPAL",'Planificación 2026-1'!Y:Y,"HIBRIDO PRESENCIAL"))</f>
        <v>0</v>
      </c>
      <c r="DL158" s="58" t="str">
        <f t="shared" si="42"/>
        <v>P04</v>
      </c>
      <c r="DM158" s="58">
        <f>IF(C158="","",SUMIFS('Planificación 2026-1'!S:S,'Planificación 2026-1'!X:X,C158,'Planificación 2026-1'!F:F,"FILIAL",'Planificación 2026-1'!Y:Y,"VIRTUAL"))</f>
        <v>5</v>
      </c>
      <c r="DN158" s="60">
        <f>IF(C158="","",SUMIFS('Planificación 2026-1'!S:S,'Planificación 2026-1'!X:X,C158,'Planificación 2026-1'!F:F,"FILIAL",'Planificación 2026-1'!Y:Y,"PRESENCIAL"))</f>
        <v>25</v>
      </c>
      <c r="DO158" s="29">
        <f>IF(C158="","",SUMIFS('Planificación 2026-1'!S:S,'Planificación 2026-1'!X:X,C158,'Planificación 2026-1'!F:F,"FILIAL",'Planificación 2026-1'!Y:Y,"HIBRIDO PRESENCIAL"))</f>
        <v>0</v>
      </c>
      <c r="DP158" s="61" t="str">
        <f t="shared" si="43"/>
        <v/>
      </c>
      <c r="DQ158" s="58">
        <f>IF(C158="","",SUMIFS('Planificación 2026-1'!S:S,'Planificación 2026-1'!X:X,C158,'Planificación 2026-1'!F:F,"SUNAMPE",'Planificación 2026-1'!Y:Y,"VIRTUAL"))</f>
        <v>0</v>
      </c>
      <c r="DR158" s="29">
        <f>IF(C158="","",SUMIFS('Planificación 2026-1'!S:S,'Planificación 2026-1'!X:X,C158,'Planificación 2026-1'!F:F,"SUNAMPE",'Planificación 2026-1'!Y:Y,"PRESENCIAL"))</f>
        <v>0</v>
      </c>
      <c r="DS158" s="61" t="str">
        <f t="shared" si="44"/>
        <v/>
      </c>
      <c r="DT158" s="58">
        <f>IF(C158="","",SUMIFS('Planificación 2026-1'!S:S,'Planificación 2026-1'!X:X,C158,'Planificación 2026-1'!F:F,"HUAURA",'Planificación 2026-1'!Y:Y,"VIRTUAL"))</f>
        <v>0</v>
      </c>
      <c r="DU158" s="29">
        <f>IF(C158="","",SUMIFS('Planificación 2026-1'!S:S,'Planificación 2026-1'!X:X,C158,'Planificación 2026-1'!F:F,"HUAURA",'Planificación 2026-1'!Y:Y,"PRESENCIAL"))</f>
        <v>0</v>
      </c>
      <c r="DV158" s="32">
        <f>SUMIFS('Planificación 2026-1'!S:S,'Planificación 2026-1'!X:X,C158,'Planificación 2026-1'!F:F,"PRINCIPAL",'Planificación 2026-1'!Y:Y,"VIRTUAL",'Planificación 2026-1'!I:I,"&gt;2")</f>
        <v>0</v>
      </c>
      <c r="DW158" s="32">
        <f>SUMIFS('Planificación 2026-1'!S:S,'Planificación 2026-1'!X:X,C158,'Planificación 2026-1'!F:F,"PRINCIPAL",'Planificación 2026-1'!Y:Y,"&lt;&gt;VIRTUAL",'Planificación 2026-1'!I:I,"&gt;2")</f>
        <v>0</v>
      </c>
      <c r="DX158" s="32">
        <f>SUMIFS('Planificación 2026-1'!S:S,'Planificación 2026-1'!X:X,C158,'Planificación 2026-1'!F:F,"SUNAMPE",'Planificación 2026-1'!Y:Y,"VIRTUAL",'Planificación 2026-1'!I:I,"&gt;2")</f>
        <v>0</v>
      </c>
      <c r="DY158" s="32">
        <f>SUMIFS('Planificación 2026-1'!S:S,'Planificación 2026-1'!X:X,C158,'Planificación 2026-1'!F:F,"SUNAMPE",'Planificación 2026-1'!Y:Y,"&lt;&gt;VIRTUAL",'Planificación 2026-1'!I:I,"&gt;2")</f>
        <v>0</v>
      </c>
      <c r="DZ158" s="32">
        <f>SUMIFS('Planificación 2026-1'!S:S,'Planificación 2026-1'!X:X,C158,'Planificación 2026-1'!F:F,"FILIAL",'Planificación 2026-1'!Y:Y,"VIRTUAL",'Planificación 2026-1'!I:I,"&gt;2")</f>
        <v>5</v>
      </c>
      <c r="EA158" s="32">
        <f>SUMIFS('Planificación 2026-1'!S:S,'Planificación 2026-1'!X:X,C158,'Planificación 2026-1'!F:F,"FILIAL",'Planificación 2026-1'!Y:Y,"&lt;&gt;VIRTUAL",'Planificación 2026-1'!I:I,"&gt;2")</f>
        <v>25</v>
      </c>
      <c r="EB158" s="32">
        <f>SUMIFS('Planificación 2026-1'!S:S,'Planificación 2026-1'!X:X,C158,'Planificación 2026-1'!F:F,"PORUMA",'Planificación 2026-1'!Y:Y,"VIRTUAL",'Planificación 2026-1'!I:I,"&gt;2")</f>
        <v>0</v>
      </c>
      <c r="EC158" s="32">
        <f>SUMIFS('Planificación 2026-1'!S:S,'Planificación 2026-1'!X:X,C158,'Planificación 2026-1'!F:F,"PORUMA",'Planificación 2026-1'!Y:Y,"&lt;&gt;VIRTUAL",'Planificación 2026-1'!I:I,"&gt;2")</f>
        <v>0</v>
      </c>
      <c r="ED158" s="32">
        <f>SUMIFS('Planificación 2026-1'!S:S,'Planificación 2026-1'!X:X,C158,'Planificación 2026-1'!F:F,"HUAURA",'Planificación 2026-1'!Y:Y,"VIRTUAL",'Planificación 2026-1'!I:I,"&gt;2")</f>
        <v>0</v>
      </c>
      <c r="EE158" s="32">
        <f>SUMIFS('Planificación 2026-1'!S:S,'Planificación 2026-1'!X:X,C158,'Planificación 2026-1'!F:F,"HUAURA",'Planificación 2026-1'!Y:Y,"&lt;&gt;VIRTUAL",'Planificación 2026-1'!I:I,"&gt;2")</f>
        <v>0</v>
      </c>
      <c r="EF158" s="32">
        <f>SUMIFS('Planificación 2026-1'!S:S,'Planificación 2026-1'!X:X,C158,'Planificación 2026-1'!F:F,"PRINCIPAL",'Planificación 2026-1'!Y:Y,"VIRTUAL",'Planificación 2026-1'!I:I,"&lt;3")</f>
        <v>0</v>
      </c>
      <c r="EG158" s="32">
        <f>SUMIFS('Planificación 2026-1'!S:S,'Planificación 2026-1'!X:X,C158,'Planificación 2026-1'!F:F,"PRINCIPAL",'Planificación 2026-1'!Y:Y,"&lt;&gt;VIRTUAL",'Planificación 2026-1'!I:I,"&lt;3")</f>
        <v>0</v>
      </c>
      <c r="EH158" s="32">
        <f>SUMIFS('Planificación 2026-1'!S:S,'Planificación 2026-1'!X:X,C158,'Planificación 2026-1'!F:F,"SUNAMPE",'Planificación 2026-1'!Y:Y,"VIRTUAL",'Planificación 2026-1'!I:I,"&lt;3")</f>
        <v>0</v>
      </c>
      <c r="EI158" s="32">
        <f>SUMIFS('Planificación 2026-1'!S:S,'Planificación 2026-1'!X:X,C158,'Planificación 2026-1'!F:F,"SUNAMPE",'Planificación 2026-1'!Y:Y,"&lt;&gt;VIRTUAL",'Planificación 2026-1'!I:I,"&lt;3")</f>
        <v>0</v>
      </c>
      <c r="EJ158" s="32">
        <f>SUMIFS('Planificación 2026-1'!S:S,'Planificación 2026-1'!X:X,C158,'Planificación 2026-1'!F:F,"FILIAL",'Planificación 2026-1'!Y:Y,"VIRTUAL",'Planificación 2026-1'!I:I,"&lt;3")</f>
        <v>0</v>
      </c>
      <c r="EK158" s="32">
        <f>SUMIFS('Planificación 2026-1'!S:S,'Planificación 2026-1'!X:X,C158,'Planificación 2026-1'!F:F,"FILIAL",'Planificación 2026-1'!Y:Y,"&lt;&gt;VIRTUAL",'Planificación 2026-1'!I:I,"&lt;3")</f>
        <v>0</v>
      </c>
      <c r="EL158" s="32">
        <f>SUMIFS('Planificación 2026-1'!S:S,'Planificación 2026-1'!X:X,C158,'Planificación 2026-1'!F:F,"PORUMA",'Planificación 2026-1'!Y:Y,"VIRTUAL",'Planificación 2026-1'!I:I,"&lt;3")</f>
        <v>0</v>
      </c>
      <c r="EM158" s="32">
        <f>SUMIFS('Planificación 2026-1'!S:S,'Planificación 2026-1'!X:X,C158,'Planificación 2026-1'!F:F,"PORUMA",'Planificación 2026-1'!Y:Y,"&lt;&gt;VIRTUAL",'Planificación 2026-1'!I:I,"&lt;3")</f>
        <v>0</v>
      </c>
      <c r="EN158" s="32">
        <f>SUMIFS('Planificación 2026-1'!S:S,'Planificación 2026-1'!X:X,C158,'Planificación 2026-1'!F:F,"HUAURA",'Planificación 2026-1'!Y:Y,"VIRTUAL",'Planificación 2026-1'!I:I,"&lt;3")</f>
        <v>0</v>
      </c>
      <c r="EO158" s="32">
        <f>SUMIFS('Planificación 2026-1'!S:S,'Planificación 2026-1'!X:X,C158,'Planificación 2026-1'!F:F,"HUAURA",'Planificación 2026-1'!Y:Y,"&lt;&gt;VIRTUAL",'Planificación 2026-1'!I:I,"&lt;3")</f>
        <v>0</v>
      </c>
      <c r="EP158" s="32">
        <f t="shared" si="46"/>
        <v>30</v>
      </c>
      <c r="EQ158" s="32">
        <f t="shared" si="36"/>
        <v>0</v>
      </c>
      <c r="ER158" s="32">
        <f t="shared" si="37"/>
        <v>0</v>
      </c>
      <c r="ES158" s="32">
        <f t="shared" si="38"/>
        <v>0</v>
      </c>
      <c r="ET158" s="32">
        <f t="shared" si="39"/>
        <v>0</v>
      </c>
      <c r="EU158" s="32">
        <f t="shared" si="40"/>
        <v>30</v>
      </c>
      <c r="EV158" s="32" t="b">
        <f>EXACT(EU158,E158)</f>
        <v>1</v>
      </c>
      <c r="EW158" s="32"/>
      <c r="EX158" s="32">
        <f t="shared" si="33"/>
        <v>5</v>
      </c>
      <c r="EY158" s="32">
        <f t="shared" si="34"/>
        <v>25</v>
      </c>
      <c r="EZ158" s="32" t="b">
        <f>EXACT(SUM(EX158:EY158),E158)</f>
        <v>1</v>
      </c>
      <c r="FA158" s="32" t="str">
        <f t="shared" si="35"/>
        <v>FILIAL-HUAURA</v>
      </c>
      <c r="FB158" s="32" t="str">
        <f t="shared" si="45"/>
        <v>MAS PRESENCIAL</v>
      </c>
    </row>
    <row r="159" spans="1:158">
      <c r="A159" s="33"/>
      <c r="B159" s="66">
        <v>156</v>
      </c>
      <c r="C159" s="32" t="s">
        <v>363</v>
      </c>
      <c r="D159" s="429">
        <v>40930821</v>
      </c>
      <c r="E159" s="62">
        <f>SUMIF('Planificación 2026-1'!X:X,C159,'Planificación 2026-1'!S:S)</f>
        <v>33</v>
      </c>
      <c r="F159" s="63" t="s">
        <v>199</v>
      </c>
      <c r="G159" s="454" t="s">
        <v>200</v>
      </c>
      <c r="H159" s="64" t="s">
        <v>181</v>
      </c>
      <c r="I159" s="64" t="s">
        <v>156</v>
      </c>
      <c r="J159" s="32" t="s">
        <v>181</v>
      </c>
      <c r="K159" s="32" t="s">
        <v>156</v>
      </c>
      <c r="L159" s="57" t="str">
        <f>IF(SUM(COUNTIFS('Planificación 2026-1'!F:F,"PRINCIPAL",'Planificación 2026-1'!X:X,C159,'Planificación 2026-1'!H:H,"AF"))&gt;0,"P01"," ")</f>
        <v xml:space="preserve"> </v>
      </c>
      <c r="M159" s="58" t="str">
        <f>IF(SUM(COUNTIFS('Planificación 2026-1'!F:F,"PRINCIPAL",'Planificación 2026-1'!X:X,C159,'Planificación 2026-1'!H:H,"EN"))&gt;0,"P02"," ")</f>
        <v xml:space="preserve"> </v>
      </c>
      <c r="N159" s="58" t="str">
        <f>IF(SUM(COUNTIFS('Planificación 2026-1'!F:F,"PRINCIPAL",'Planificación 2026-1'!X:X,C159,'Planificación 2026-1'!H:H,"IS"))&gt;0,"P03"," ")</f>
        <v xml:space="preserve"> </v>
      </c>
      <c r="O159" s="58" t="str">
        <f>IF(SUM(COUNTIFS('Planificación 2026-1'!F:F,"PRINCIPAL",'Planificación 2026-1'!X:X,C159,'Planificación 2026-1'!H:H,"PS"))&gt;0,"P04"," ")</f>
        <v xml:space="preserve"> </v>
      </c>
      <c r="P159" s="58"/>
      <c r="Q159" s="58" t="str">
        <f>IF(SUM(COUNTIFS('Planificación 2026-1'!F:F,"PRINCIPAL",'Planificación 2026-1'!X:X,C159,'Planificación 2026-1'!H:H,"IN"))&gt;0,"P06"," ")</f>
        <v xml:space="preserve"> </v>
      </c>
      <c r="R159" s="58" t="str">
        <f>IF(SUM(COUNTIFS('Planificación 2026-1'!F:F,"PRINCIPAL",'Planificación 2026-1'!X:X,C159,'Planificación 2026-1'!H:H,"CA"))&gt;0,"P07"," ")</f>
        <v xml:space="preserve"> </v>
      </c>
      <c r="S159" s="58" t="str">
        <f>IF(SUM(COUNTIFS('Planificación 2026-1'!F:F,"PRINCIPAL",'Planificación 2026-1'!X:X,C159,'Planificación 2026-1'!H:H,"DE"))&gt;0,"P08"," ")</f>
        <v xml:space="preserve"> </v>
      </c>
      <c r="T159" s="58" t="str">
        <f>IF(SUM(COUNTIFS('Planificación 2026-1'!F:F,"PRINCIPAL",'Planificación 2026-1'!X:X,C159,'Planificación 2026-1'!H:H,"OB"))&gt;0,"P09"," ")</f>
        <v>P09</v>
      </c>
      <c r="U159" s="58" t="str">
        <f>IF(SUM(COUNTIFS('Planificación 2026-1'!F:F,"PRINCIPAL",'Planificación 2026-1'!X:X,C159,'Planificación 2026-1'!H:H,"MH"))&gt;0,"P31"," ")</f>
        <v xml:space="preserve"> </v>
      </c>
      <c r="V159" s="58" t="str">
        <f>IF(SUM(COUNTIFS('Planificación 2026-1'!F:F,"PRINCIPAL",'Planificación 2026-1'!X:X,C159,'Planificación 2026-1'!H:H,"IC"))&gt;0,"P32"," ")</f>
        <v xml:space="preserve"> </v>
      </c>
      <c r="W159" s="58" t="str">
        <f>IF(SUM(COUNTIFS('Planificación 2026-1'!F:F,"PRINCIPAL",'Planificación 2026-1'!X:X,C159,'Planificación 2026-1'!H:H,"AR"))&gt;0,"P34"," ")</f>
        <v xml:space="preserve"> </v>
      </c>
      <c r="X159" s="58" t="str">
        <f>IF(SUM(COUNTIFS('Planificación 2026-1'!F:F,"PRINCIPAL",'Planificación 2026-1'!X:X,C159,'Planificación 2026-1'!H:H,"T1"))&gt;0,"P35"," ")</f>
        <v xml:space="preserve"> </v>
      </c>
      <c r="Y159" s="58" t="str">
        <f>IF(SUM(COUNTIFS('Planificación 2026-1'!F:F,"PRINCIPAL",'Planificación 2026-1'!X:X,C159,'Planificación 2026-1'!H:H,"T3"))&gt;0,"P36"," ")</f>
        <v xml:space="preserve"> </v>
      </c>
      <c r="Z159" s="58" t="str">
        <f>IF(SUM(COUNTIFS('Planificación 2026-1'!F:F,"PRINCIPAL",'Planificación 2026-1'!X:X,C159,'Planificación 2026-1'!H:H,"T2"))&gt;0,"P37"," ")</f>
        <v xml:space="preserve"> </v>
      </c>
      <c r="AA159" s="58" t="str">
        <f>IF(SUM(COUNTIFS('Planificación 2026-1'!F:F,"PRINCIPAL",'Planificación 2026-1'!X:X,C159,'Planificación 2026-1'!H:H,"AE"))&gt;0,"P38"," ")</f>
        <v xml:space="preserve"> </v>
      </c>
      <c r="AB159" s="58" t="str">
        <f>IF(SUM(COUNTIFS('Planificación 2026-1'!F:F,"PRINCIPAL",'Planificación 2026-1'!X:X,C159,'Planificación 2026-1'!H:H,"T4"))&gt;0,"P55"," ")</f>
        <v xml:space="preserve"> </v>
      </c>
      <c r="AC159" s="58" t="str">
        <f>IF(SUM(COUNTIFS('Planificación 2026-1'!F:F,"FILIAL",'Planificación 2026-1'!X:X,C159,'Planificación 2026-1'!H:H,"AF"))&gt;0," P01"," ")</f>
        <v xml:space="preserve"> </v>
      </c>
      <c r="AD159" s="58" t="str">
        <f>IF(SUM(COUNTIFS('Planificación 2026-1'!F:F,"FILIAL",'Planificación 2026-1'!X:X,C159,'Planificación 2026-1'!H:H,"EN"))&gt;0,"P02"," ")</f>
        <v xml:space="preserve"> </v>
      </c>
      <c r="AE159" s="58" t="str">
        <f>IF(SUM(COUNTIFS('Planificación 2026-1'!F:F,"FILIAL",'Planificación 2026-1'!X:X,C159,'Planificación 2026-1'!H:H,"IS"))&gt;0,"P03"," ")</f>
        <v xml:space="preserve"> </v>
      </c>
      <c r="AF159" s="58" t="str">
        <f>IF(SUM(COUNTIFS('Planificación 2026-1'!F:F,"FILIAL",'Planificación 2026-1'!X:X,C159,'Planificación 2026-1'!H:H,"PS"))&gt;0,"P04"," ")</f>
        <v xml:space="preserve"> </v>
      </c>
      <c r="AG159" s="58"/>
      <c r="AH159" s="58" t="str">
        <f>IF(SUM(COUNTIFS('Planificación 2026-1'!F:F,"FILIAL",'Planificación 2026-1'!X:X,C159,'Planificación 2026-1'!H:H,"IN"))&gt;0,"P06"," ")</f>
        <v xml:space="preserve"> </v>
      </c>
      <c r="AI159" s="58" t="str">
        <f>IF(SUM(COUNTIFS('Planificación 2026-1'!F:F,"FILIAL",'Planificación 2026-1'!X:X,C159,'Planificación 2026-1'!H:H,"CA"))&gt;0,"P07"," ")</f>
        <v xml:space="preserve"> </v>
      </c>
      <c r="AJ159" s="58" t="str">
        <f>IF(SUM(COUNTIFS('Planificación 2026-1'!F:F,"FILIAL",'Planificación 2026-1'!X:X,C159,'Planificación 2026-1'!H:H,"DE"))&gt;0,"P08"," ")</f>
        <v xml:space="preserve"> </v>
      </c>
      <c r="AK159" s="58" t="str">
        <f>IF(SUM(COUNTIFS('Planificación 2026-1'!F:F,"FILIAL",'Planificación 2026-1'!X:X,C159,'Planificación 2026-1'!H:H,"OB"))&gt;0,"P09"," ")</f>
        <v xml:space="preserve"> </v>
      </c>
      <c r="AL159" s="58" t="str">
        <f>IF(SUM(COUNTIFS('Planificación 2026-1'!F:F,"FILIAL",'Planificación 2026-1'!X:X,C159,'Planificación 2026-1'!H:H,"MH"))&gt;0,"P31"," ")</f>
        <v xml:space="preserve"> </v>
      </c>
      <c r="AM159" s="58" t="str">
        <f>IF(SUM(COUNTIFS('Planificación 2026-1'!F:F,"FILIAL",'Planificación 2026-1'!X:X,C159,'Planificación 2026-1'!H:H,"IC"))&gt;0,"P32"," ")</f>
        <v xml:space="preserve"> </v>
      </c>
      <c r="AN159" s="58" t="str">
        <f>IF(SUM(COUNTIFS('Planificación 2026-1'!F:F,"FILIAL",'Planificación 2026-1'!X:X,C159,'Planificación 2026-1'!H:H,"AR"))&gt;0,"P34"," ")</f>
        <v xml:space="preserve"> </v>
      </c>
      <c r="AO159" s="58" t="str">
        <f>IF(SUM(COUNTIFS('Planificación 2026-1'!F:F,"FILIAL",'Planificación 2026-1'!X:X,C159,'Planificación 2026-1'!H:H,"T1"))&gt;0,"P35"," ")</f>
        <v xml:space="preserve"> </v>
      </c>
      <c r="AP159" s="58" t="str">
        <f>IF(SUM(COUNTIFS('Planificación 2026-1'!F:F,"FILIAL",'Planificación 2026-1'!X:X,C159,'Planificación 2026-1'!H:H,"T3"))&gt;0,"P36"," ")</f>
        <v xml:space="preserve"> </v>
      </c>
      <c r="AQ159" s="58" t="str">
        <f>IF(SUM(COUNTIFS('Planificación 2026-1'!F:F,"FILIAL",'Planificación 2026-1'!X:X,C159,'Planificación 2026-1'!H:H,"T2"))&gt;0,"P37"," ")</f>
        <v xml:space="preserve"> </v>
      </c>
      <c r="AR159" s="58" t="str">
        <f>IF(SUM(COUNTIFS('Planificación 2026-1'!F:F,"FILIAL",'Planificación 2026-1'!X:X,C159,'Planificación 2026-1'!H:H,"AE"))&gt;0,"P38"," ")</f>
        <v xml:space="preserve"> </v>
      </c>
      <c r="AS159" s="58" t="str">
        <f>IF(SUM(COUNTIFS('Planificación 2026-1'!F:F,"FILIAL",'Planificación 2026-1'!X:X,C159,'Planificación 2026-1'!H:H,"T4"))&gt;0,"P55"," ")</f>
        <v xml:space="preserve"> </v>
      </c>
      <c r="AT159" s="58" t="str">
        <f>IF(SUM(COUNTIFS('Planificación 2026-1'!F:F,"SUNAMPE",'Planificación 2026-1'!X:X,C159,'Planificación 2026-1'!H:H,"AF"))&gt;0," P01"," ")</f>
        <v xml:space="preserve"> </v>
      </c>
      <c r="AU159" s="58" t="str">
        <f>IF(SUM(COUNTIFS('Planificación 2026-1'!F:F,"SUNAMPE",'Planificación 2026-1'!X:X,C159,'Planificación 2026-1'!H:H,"EN"))&gt;0,"P02"," ")</f>
        <v xml:space="preserve"> </v>
      </c>
      <c r="AV159" s="58" t="str">
        <f>IF(SUM(COUNTIFS('Planificación 2026-1'!F:F,"SUNAMPE",'Planificación 2026-1'!X:X,C159,'Planificación 2026-1'!H:H,"IS"))&gt;0,"P03"," ")</f>
        <v xml:space="preserve"> </v>
      </c>
      <c r="AW159" s="58" t="str">
        <f>IF(SUM(COUNTIFS('Planificación 2026-1'!F:F,"SUNAMPE",'Planificación 2026-1'!X:X,C159,'Planificación 2026-1'!H:H,"PS"))&gt;0,"P04"," ")</f>
        <v xml:space="preserve"> </v>
      </c>
      <c r="AX159" s="58"/>
      <c r="AY159" s="58" t="str">
        <f>IF(SUM(COUNTIFS('Planificación 2026-1'!F:F,"SUNAMPE",'Planificación 2026-1'!X:X,C159,'Planificación 2026-1'!H:H,"IN"))&gt;0,"P06"," ")</f>
        <v xml:space="preserve"> </v>
      </c>
      <c r="AZ159" s="58" t="str">
        <f>IF(SUM(COUNTIFS('Planificación 2026-1'!F:F,"SUNAMPE",'Planificación 2026-1'!X:X,C159,'Planificación 2026-1'!H:H,"CA"))&gt;0,"P07"," ")</f>
        <v xml:space="preserve"> </v>
      </c>
      <c r="BA159" s="58" t="str">
        <f>IF(SUM(COUNTIFS('Planificación 2026-1'!F:F,"SUNAMPE",'Planificación 2026-1'!X:X,C159,'Planificación 2026-1'!H:H,"DE"))&gt;0,"P08"," ")</f>
        <v xml:space="preserve"> </v>
      </c>
      <c r="BB159" s="58" t="str">
        <f>IF(SUM(COUNTIFS('Planificación 2026-1'!F:F,"SUNAMPE",'Planificación 2026-1'!X:X,C159,'Planificación 2026-1'!H:H,"OB"))&gt;0,"P09"," ")</f>
        <v xml:space="preserve"> </v>
      </c>
      <c r="BC159" s="58" t="str">
        <f>IF(SUM(COUNTIFS('Planificación 2026-1'!F:F,"SUNAMPE",'Planificación 2026-1'!X:X,C159,'Planificación 2026-1'!H:H,"MH"))&gt;0,"P31"," ")</f>
        <v xml:space="preserve"> </v>
      </c>
      <c r="BD159" s="58" t="str">
        <f>IF(SUM(COUNTIFS('Planificación 2026-1'!F:F,"SUNAMPE",'Planificación 2026-1'!X:X,C159,'Planificación 2026-1'!H:H,"IC"))&gt;0,"P32"," ")</f>
        <v xml:space="preserve"> </v>
      </c>
      <c r="BE159" s="58" t="str">
        <f>IF(SUM(COUNTIFS('Planificación 2026-1'!F:F,"SUNAMPE",'Planificación 2026-1'!X:X,C159,'Planificación 2026-1'!H:H,"AR"))&gt;0,"P34"," ")</f>
        <v xml:space="preserve"> </v>
      </c>
      <c r="BF159" s="58" t="str">
        <f>IF(SUM(COUNTIFS('Planificación 2026-1'!F:F,"SUNAMPE",'Planificación 2026-1'!X:X,C159,'Planificación 2026-1'!H:H,"T1"))&gt;0,"P35"," ")</f>
        <v xml:space="preserve"> </v>
      </c>
      <c r="BG159" s="58" t="str">
        <f>IF(SUM(COUNTIFS('Planificación 2026-1'!F:F,"SUNAMPE",'Planificación 2026-1'!X:X,C159,'Planificación 2026-1'!H:H,"T3"))&gt;0,"P36"," ")</f>
        <v xml:space="preserve"> </v>
      </c>
      <c r="BH159" s="58" t="str">
        <f>IF(SUM(COUNTIFS('Planificación 2026-1'!F:F,"SUNAMPE",'Planificación 2026-1'!X:X,C159,'Planificación 2026-1'!H:H,"T2"))&gt;0,"P37"," ")</f>
        <v xml:space="preserve"> </v>
      </c>
      <c r="BI159" s="58" t="str">
        <f>IF(SUM(COUNTIFS('Planificación 2026-1'!F:F,"SUNAMPE",'Planificación 2026-1'!X:X,C159,'Planificación 2026-1'!H:H,"AE"))&gt;0,"P38"," ")</f>
        <v xml:space="preserve"> </v>
      </c>
      <c r="BJ159" s="58" t="str">
        <f>IF(SUM(COUNTIFS('Planificación 2026-1'!F:F,"SUNAMPE",'Planificación 2026-1'!X:X,C159,'Planificación 2026-1'!H:H,"T4"))&gt;0,"P55"," ")</f>
        <v xml:space="preserve"> </v>
      </c>
      <c r="BK159" s="58" t="str">
        <f>IF(SUM(COUNTIFS('Planificación 2026-1'!F:F,"HUAURA",'Planificación 2026-1'!X:X,C159,'Planificación 2026-1'!H:H,"AF"))&gt;0," P01"," ")</f>
        <v xml:space="preserve"> </v>
      </c>
      <c r="BL159" s="58" t="str">
        <f>IF(SUM(COUNTIFS('Planificación 2026-1'!F:F,"HUAURA",'Planificación 2026-1'!X:X,C159,'Planificación 2026-1'!H:H,"EN"))&gt;0,"P02"," ")</f>
        <v xml:space="preserve"> </v>
      </c>
      <c r="BM159" s="58" t="str">
        <f>IF(SUM(COUNTIFS('Planificación 2026-1'!F:F,"HUAURA",'Planificación 2026-1'!X:X,C159,'Planificación 2026-1'!H:H,"IS"))&gt;0,"P03"," ")</f>
        <v xml:space="preserve"> </v>
      </c>
      <c r="BN159" s="58" t="str">
        <f>IF(SUM(COUNTIFS('Planificación 2026-1'!F:F,"HUAURA",'Planificación 2026-1'!X:X,C159,'Planificación 2026-1'!H:H,"PS"))&gt;0,"P04"," ")</f>
        <v xml:space="preserve"> </v>
      </c>
      <c r="BO159" s="58"/>
      <c r="BP159" s="58" t="str">
        <f>IF(SUM(COUNTIFS('Planificación 2026-1'!F:F,"HUAURA",'Planificación 2026-1'!X:X,C159,'Planificación 2026-1'!H:H,"IN"))&gt;0,"P06"," ")</f>
        <v xml:space="preserve"> </v>
      </c>
      <c r="BQ159" s="58" t="str">
        <f>IF(SUM(COUNTIFS('Planificación 2026-1'!F:F,"HUAURA",'Planificación 2026-1'!X:X,C159,'Planificación 2026-1'!H:H,"CA"))&gt;0,"P07"," ")</f>
        <v xml:space="preserve"> </v>
      </c>
      <c r="BR159" s="58" t="str">
        <f>IF(SUM(COUNTIFS('Planificación 2026-1'!F:F,"HUAURA",'Planificación 2026-1'!X:X,C159,'Planificación 2026-1'!H:H,"DE"))&gt;0,"P08"," ")</f>
        <v xml:space="preserve"> </v>
      </c>
      <c r="BS159" s="58" t="str">
        <f>IF(SUM(COUNTIFS('Planificación 2026-1'!F:F,"HUAURA",'Planificación 2026-1'!X:X,C159,'Planificación 2026-1'!H:H,"OB"))&gt;0,"P09"," ")</f>
        <v xml:space="preserve"> </v>
      </c>
      <c r="BT159" s="58" t="str">
        <f>IF(SUM(COUNTIFS('Planificación 2026-1'!F:F,"HUAURA",'Planificación 2026-1'!X:X,C159,'Planificación 2026-1'!H:H,"MH"))&gt;0,"P31"," ")</f>
        <v xml:space="preserve"> </v>
      </c>
      <c r="BU159" s="58" t="str">
        <f>IF(SUM(COUNTIFS('Planificación 2026-1'!F:F,"HUAURA",'Planificación 2026-1'!X:X,C159,'Planificación 2026-1'!H:H,"IC"))&gt;0,"P32"," ")</f>
        <v xml:space="preserve"> </v>
      </c>
      <c r="BV159" s="58" t="str">
        <f>IF(SUM(COUNTIFS('Planificación 2026-1'!F:F,"HUAURA",'Planificación 2026-1'!X:X,C159,'Planificación 2026-1'!H:H,"AR"))&gt;0,"P34"," ")</f>
        <v xml:space="preserve"> </v>
      </c>
      <c r="BW159" s="58" t="str">
        <f>IF(SUM(COUNTIFS('Planificación 2026-1'!F:F,"HUAURA",'Planificación 2026-1'!X:X,C159,'Planificación 2026-1'!H:H,"T1"))&gt;0,"P35"," ")</f>
        <v xml:space="preserve"> </v>
      </c>
      <c r="BX159" s="58" t="str">
        <f>IF(SUM(COUNTIFS('Planificación 2026-1'!F:F,"HUAURA",'Planificación 2026-1'!X:X,C159,'Planificación 2026-1'!H:H,"T3"))&gt;0,"P36"," ")</f>
        <v xml:space="preserve"> </v>
      </c>
      <c r="BY159" s="58" t="str">
        <f>IF(SUM(COUNTIFS('Planificación 2026-1'!F:F,"HUAURA",'Planificación 2026-1'!X:X,C159,'Planificación 2026-1'!H:H,"T2"))&gt;0,"P37"," ")</f>
        <v xml:space="preserve"> </v>
      </c>
      <c r="BZ159" s="58" t="str">
        <f>IF(SUM(COUNTIFS('Planificación 2026-1'!F:F,"HUAURA",'Planificación 2026-1'!X:X,C159,'Planificación 2026-1'!H:H,"AE"))&gt;0,"P38"," ")</f>
        <v xml:space="preserve"> </v>
      </c>
      <c r="CA159" s="58" t="str">
        <f>IF(SUM(COUNTIFS('Planificación 2026-1'!F:F,"HUAURA",'Planificación 2026-1'!X:X,C159,'Planificación 2026-1'!H:H,"T4"))&gt;0,"P55"," ")</f>
        <v xml:space="preserve"> </v>
      </c>
      <c r="CB159" s="59">
        <f>SUMIFS('Planificación 2026-1'!S:S,'Planificación 2026-1'!X:X,C159,'Planificación 2026-1'!H:H,"AF",'Planificación 2026-1'!I:I,"&gt;2")</f>
        <v>0</v>
      </c>
      <c r="CC159" s="59">
        <f>SUMIFS('Planificación 2026-1'!S:S,'Planificación 2026-1'!X:X,C159,'Planificación 2026-1'!H:H,"EN",'Planificación 2026-1'!I:I,"&gt;2")</f>
        <v>0</v>
      </c>
      <c r="CD159" s="59">
        <f>SUMIFS('Planificación 2026-1'!S:S,'Planificación 2026-1'!X:X,C159,'Planificación 2026-1'!H:H,"IS",'Planificación 2026-1'!I:I,"&gt;2")</f>
        <v>0</v>
      </c>
      <c r="CE159" s="59">
        <f>SUMIFS('Planificación 2026-1'!S:S,'Planificación 2026-1'!X:X,C159,'Planificación 2026-1'!H:H,"PS",'Planificación 2026-1'!I:I,"&gt;2")</f>
        <v>0</v>
      </c>
      <c r="CF159" s="59">
        <f>SUMIFS('Planificación 2026-1'!S:S,'Planificación 2026-1'!X:X,C159,'Planificación 2026-1'!H:H,"IN",'Planificación 2026-1'!I:I,"&gt;2")</f>
        <v>0</v>
      </c>
      <c r="CG159" s="59">
        <f>SUMIFS('Planificación 2026-1'!S:S,'Planificación 2026-1'!X:X,C159,'Planificación 2026-1'!H:H,"CA",'Planificación 2026-1'!I:I,"&gt;2")</f>
        <v>0</v>
      </c>
      <c r="CH159" s="59">
        <f>SUMIFS('Planificación 2026-1'!S:S,'Planificación 2026-1'!X:X,C159,'Planificación 2026-1'!H:H,"DE",'Planificación 2026-1'!I:I,"&gt;2")</f>
        <v>0</v>
      </c>
      <c r="CI159" s="59">
        <f>SUMIFS('Planificación 2026-1'!S:S,'Planificación 2026-1'!X:X,C159,'Planificación 2026-1'!H:H,"OB",'Planificación 2026-1'!I:I,"&gt;2")</f>
        <v>33</v>
      </c>
      <c r="CJ159" s="59">
        <f>SUMIFS('Planificación 2026-1'!S:S,'Planificación 2026-1'!X:X,C159,'Planificación 2026-1'!H:H,"MH",'Planificación 2026-1'!I:I,"&gt;2")</f>
        <v>0</v>
      </c>
      <c r="CK159" s="59">
        <f>SUMIFS('Planificación 2026-1'!S:S,'Planificación 2026-1'!X:X,C159,'Planificación 2026-1'!H:H,"IC",'Planificación 2026-1'!I:I,"&gt;2")</f>
        <v>0</v>
      </c>
      <c r="CL159" s="59">
        <f>SUMIFS('Planificación 2026-1'!S:S,'Planificación 2026-1'!X:X,C159,'Planificación 2026-1'!H:H,"AR",'Planificación 2026-1'!I:I,"&gt;2")</f>
        <v>0</v>
      </c>
      <c r="CM159" s="59">
        <f>SUMIFS('Planificación 2026-1'!S:S,'Planificación 2026-1'!X:X,C159,'Planificación 2026-1'!H:H,"AE",'Planificación 2026-1'!I:I,"&gt;2")</f>
        <v>0</v>
      </c>
      <c r="CN159" s="59">
        <f>SUMIFS('Planificación 2026-1'!S:S,'Planificación 2026-1'!X:X,C159,'Planificación 2026-1'!H:H,"T1",'Planificación 2026-1'!I:I,"&gt;2")</f>
        <v>0</v>
      </c>
      <c r="CO159" s="59">
        <f>SUMIFS('Planificación 2026-1'!S:S,'Planificación 2026-1'!X:X,C159,'Planificación 2026-1'!H:H,"T3",'Planificación 2026-1'!I:I,"&gt;2")</f>
        <v>0</v>
      </c>
      <c r="CP159" s="59">
        <f>SUMIFS('Planificación 2026-1'!S:S,'Planificación 2026-1'!X:X,C159,'Planificación 2026-1'!H:H,"T2",'Planificación 2026-1'!I:I,"&gt;2")</f>
        <v>0</v>
      </c>
      <c r="CQ159" s="59">
        <f>SUMIFS('Planificación 2026-1'!S:S,'Planificación 2026-1'!X:X,C159,'Planificación 2026-1'!H:H,"T4",'Planificación 2026-1'!I:I,"&gt;2")</f>
        <v>0</v>
      </c>
      <c r="CR159" s="59">
        <f>SUMIFS('Planificación 2026-1'!S:S,'Planificación 2026-1'!X:X,C159,'Planificación 2026-1'!H:H,"AF",'Planificación 2026-1'!I:I,"&lt;3")</f>
        <v>0</v>
      </c>
      <c r="CS159" s="59">
        <f>SUMIFS('Planificación 2026-1'!S:S,'Planificación 2026-1'!X:X,C159,'Planificación 2026-1'!H:H,"EN",'Planificación 2026-1'!I:I,"&lt;3")</f>
        <v>0</v>
      </c>
      <c r="CT159" s="59">
        <f>SUMIFS('Planificación 2026-1'!S:S,'Planificación 2026-1'!X:X,C159,'Planificación 2026-1'!H:H,"IS",'Planificación 2026-1'!I:I,"&lt;3")</f>
        <v>0</v>
      </c>
      <c r="CU159" s="59">
        <f>SUMIFS('Planificación 2026-1'!S:S,'Planificación 2026-1'!X:X,C159,'Planificación 2026-1'!H:H,"PS",'Planificación 2026-1'!I:I,"&lt;3")</f>
        <v>0</v>
      </c>
      <c r="CV159" s="59">
        <f>SUMIFS('Planificación 2026-1'!S:S,'Planificación 2026-1'!X:X,C159,'Planificación 2026-1'!H:H,"IN",'Planificación 2026-1'!I:I,"&lt;3")</f>
        <v>0</v>
      </c>
      <c r="CW159" s="59">
        <f>SUMIFS('Planificación 2026-1'!S:S,'Planificación 2026-1'!X:X,C159,'Planificación 2026-1'!H:H,"CA",'Planificación 2026-1'!I:I,"&lt;3")</f>
        <v>0</v>
      </c>
      <c r="CX159" s="59">
        <f>SUMIFS('Planificación 2026-1'!S:S,'Planificación 2026-1'!X:X,C159,'Planificación 2026-1'!H:H,"DE",'Planificación 2026-1'!I:I,"&lt;3")</f>
        <v>0</v>
      </c>
      <c r="CY159" s="59">
        <f>SUMIFS('Planificación 2026-1'!S:S,'Planificación 2026-1'!X:X,C159,'Planificación 2026-1'!H:H,"OB",'Planificación 2026-1'!I:I,"&lt;3")</f>
        <v>0</v>
      </c>
      <c r="CZ159" s="59">
        <f>SUMIFS('Planificación 2026-1'!S:S,'Planificación 2026-1'!X:X,C159,'Planificación 2026-1'!H:H,"MH",'Planificación 2026-1'!I:I,"&lt;3")</f>
        <v>0</v>
      </c>
      <c r="DA159" s="59">
        <f>SUMIFS('Planificación 2026-1'!S:S,'Planificación 2026-1'!X:X,C159,'Planificación 2026-1'!H:H,"IC",'Planificación 2026-1'!I:I,"&lt;3")</f>
        <v>0</v>
      </c>
      <c r="DB159" s="59">
        <f>SUMIFS('Planificación 2026-1'!S:S,'Planificación 2026-1'!X:X,C159,'Planificación 2026-1'!H:H,"AR",'Planificación 2026-1'!I:I,"&lt;3")</f>
        <v>0</v>
      </c>
      <c r="DC159" s="59">
        <f>SUMIFS('Planificación 2026-1'!S:S,'Planificación 2026-1'!X:X,C159,'Planificación 2026-1'!H:H,"AE",'Planificación 2026-1'!I:I,"&lt;3")</f>
        <v>0</v>
      </c>
      <c r="DD159" s="59">
        <f>SUMIFS('Planificación 2026-1'!S:S,'Planificación 2026-1'!X:X,C159,'Planificación 2026-1'!H:H,"T1",'Planificación 2026-1'!I:I,"&lt;3")</f>
        <v>0</v>
      </c>
      <c r="DE159" s="59">
        <f>SUMIFS('Planificación 2026-1'!S:S,'Planificación 2026-1'!X:X,C159,'Planificación 2026-1'!H:H,"T3",'Planificación 2026-1'!I:I,"&lt;3")</f>
        <v>0</v>
      </c>
      <c r="DF159" s="59">
        <f>SUMIFS('Planificación 2026-1'!S:S,'Planificación 2026-1'!X:X,C159,'Planificación 2026-1'!H:H,"T2",'Planificación 2026-1'!I:I,"&lt;3")</f>
        <v>0</v>
      </c>
      <c r="DG159" s="59">
        <f>SUMIFS('Planificación 2026-1'!S:S,'Planificación 2026-1'!X:X,C159,'Planificación 2026-1'!H:H,"T4",'Planificación 2026-1'!I:I,"&lt;3")</f>
        <v>0</v>
      </c>
      <c r="DH159" s="58" t="str">
        <f t="shared" si="41"/>
        <v>P09</v>
      </c>
      <c r="DI159" s="27">
        <f>IF(C159="","",SUMIFS('Planificación 2026-1'!S:S,'Planificación 2026-1'!X:X,C159,'Planificación 2026-1'!F:F,"PRINCIPAL",'Planificación 2026-1'!Y:Y,"VIRTUAL"))</f>
        <v>0</v>
      </c>
      <c r="DJ159" s="27">
        <f>IF(C159="","",SUMIFS('Planificación 2026-1'!S:S,'Planificación 2026-1'!X:X,C159,'Planificación 2026-1'!F:F,"PRINCIPAL",'Planificación 2026-1'!Y:Y,"PRESENCIAL"))</f>
        <v>33</v>
      </c>
      <c r="DK159" s="27">
        <f>IF(C159="","",SUMIFS('Planificación 2026-1'!S:S,'Planificación 2026-1'!X:X,C159,'Planificación 2026-1'!F:F,"PRINCIPAL",'Planificación 2026-1'!Y:Y,"HIBRIDO PRESENCIAL"))</f>
        <v>0</v>
      </c>
      <c r="DL159" s="58" t="str">
        <f t="shared" si="42"/>
        <v/>
      </c>
      <c r="DM159" s="58">
        <f>IF(C159="","",SUMIFS('Planificación 2026-1'!S:S,'Planificación 2026-1'!X:X,C159,'Planificación 2026-1'!F:F,"FILIAL",'Planificación 2026-1'!Y:Y,"VIRTUAL"))</f>
        <v>0</v>
      </c>
      <c r="DN159" s="60">
        <f>IF(C159="","",SUMIFS('Planificación 2026-1'!S:S,'Planificación 2026-1'!X:X,C159,'Planificación 2026-1'!F:F,"FILIAL",'Planificación 2026-1'!Y:Y,"PRESENCIAL"))</f>
        <v>0</v>
      </c>
      <c r="DO159" s="29">
        <f>IF(C159="","",SUMIFS('Planificación 2026-1'!S:S,'Planificación 2026-1'!X:X,C159,'Planificación 2026-1'!F:F,"FILIAL",'Planificación 2026-1'!Y:Y,"HIBRIDO PRESENCIAL"))</f>
        <v>0</v>
      </c>
      <c r="DP159" s="61" t="str">
        <f t="shared" si="43"/>
        <v/>
      </c>
      <c r="DQ159" s="58">
        <f>IF(C159="","",SUMIFS('Planificación 2026-1'!S:S,'Planificación 2026-1'!X:X,C159,'Planificación 2026-1'!F:F,"SUNAMPE",'Planificación 2026-1'!Y:Y,"VIRTUAL"))</f>
        <v>0</v>
      </c>
      <c r="DR159" s="29">
        <f>IF(C159="","",SUMIFS('Planificación 2026-1'!S:S,'Planificación 2026-1'!X:X,C159,'Planificación 2026-1'!F:F,"SUNAMPE",'Planificación 2026-1'!Y:Y,"PRESENCIAL"))</f>
        <v>0</v>
      </c>
      <c r="DS159" s="61" t="str">
        <f t="shared" si="44"/>
        <v/>
      </c>
      <c r="DT159" s="58">
        <f>IF(C159="","",SUMIFS('Planificación 2026-1'!S:S,'Planificación 2026-1'!X:X,C159,'Planificación 2026-1'!F:F,"HUAURA",'Planificación 2026-1'!Y:Y,"VIRTUAL"))</f>
        <v>0</v>
      </c>
      <c r="DU159" s="29">
        <f>IF(C159="","",SUMIFS('Planificación 2026-1'!S:S,'Planificación 2026-1'!X:X,C159,'Planificación 2026-1'!F:F,"HUAURA",'Planificación 2026-1'!Y:Y,"PRESENCIAL"))</f>
        <v>0</v>
      </c>
      <c r="DV159" s="32">
        <f>SUMIFS('Planificación 2026-1'!S:S,'Planificación 2026-1'!X:X,C159,'Planificación 2026-1'!F:F,"PRINCIPAL",'Planificación 2026-1'!Y:Y,"VIRTUAL",'Planificación 2026-1'!I:I,"&gt;2")</f>
        <v>0</v>
      </c>
      <c r="DW159" s="32">
        <f>SUMIFS('Planificación 2026-1'!S:S,'Planificación 2026-1'!X:X,C159,'Planificación 2026-1'!F:F,"PRINCIPAL",'Planificación 2026-1'!Y:Y,"&lt;&gt;VIRTUAL",'Planificación 2026-1'!I:I,"&gt;2")</f>
        <v>33</v>
      </c>
      <c r="DX159" s="32">
        <f>SUMIFS('Planificación 2026-1'!S:S,'Planificación 2026-1'!X:X,C159,'Planificación 2026-1'!F:F,"SUNAMPE",'Planificación 2026-1'!Y:Y,"VIRTUAL",'Planificación 2026-1'!I:I,"&gt;2")</f>
        <v>0</v>
      </c>
      <c r="DY159" s="32">
        <f>SUMIFS('Planificación 2026-1'!S:S,'Planificación 2026-1'!X:X,C159,'Planificación 2026-1'!F:F,"SUNAMPE",'Planificación 2026-1'!Y:Y,"&lt;&gt;VIRTUAL",'Planificación 2026-1'!I:I,"&gt;2")</f>
        <v>0</v>
      </c>
      <c r="DZ159" s="32">
        <f>SUMIFS('Planificación 2026-1'!S:S,'Planificación 2026-1'!X:X,C159,'Planificación 2026-1'!F:F,"FILIAL",'Planificación 2026-1'!Y:Y,"VIRTUAL",'Planificación 2026-1'!I:I,"&gt;2")</f>
        <v>0</v>
      </c>
      <c r="EA159" s="32">
        <f>SUMIFS('Planificación 2026-1'!S:S,'Planificación 2026-1'!X:X,C159,'Planificación 2026-1'!F:F,"FILIAL",'Planificación 2026-1'!Y:Y,"&lt;&gt;VIRTUAL",'Planificación 2026-1'!I:I,"&gt;2")</f>
        <v>0</v>
      </c>
      <c r="EB159" s="32">
        <f>SUMIFS('Planificación 2026-1'!S:S,'Planificación 2026-1'!X:X,C159,'Planificación 2026-1'!F:F,"PORUMA",'Planificación 2026-1'!Y:Y,"VIRTUAL",'Planificación 2026-1'!I:I,"&gt;2")</f>
        <v>0</v>
      </c>
      <c r="EC159" s="32">
        <f>SUMIFS('Planificación 2026-1'!S:S,'Planificación 2026-1'!X:X,C159,'Planificación 2026-1'!F:F,"PORUMA",'Planificación 2026-1'!Y:Y,"&lt;&gt;VIRTUAL",'Planificación 2026-1'!I:I,"&gt;2")</f>
        <v>0</v>
      </c>
      <c r="ED159" s="32">
        <f>SUMIFS('Planificación 2026-1'!S:S,'Planificación 2026-1'!X:X,C159,'Planificación 2026-1'!F:F,"HUAURA",'Planificación 2026-1'!Y:Y,"VIRTUAL",'Planificación 2026-1'!I:I,"&gt;2")</f>
        <v>0</v>
      </c>
      <c r="EE159" s="32">
        <f>SUMIFS('Planificación 2026-1'!S:S,'Planificación 2026-1'!X:X,C159,'Planificación 2026-1'!F:F,"HUAURA",'Planificación 2026-1'!Y:Y,"&lt;&gt;VIRTUAL",'Planificación 2026-1'!I:I,"&gt;2")</f>
        <v>0</v>
      </c>
      <c r="EF159" s="32">
        <f>SUMIFS('Planificación 2026-1'!S:S,'Planificación 2026-1'!X:X,C159,'Planificación 2026-1'!F:F,"PRINCIPAL",'Planificación 2026-1'!Y:Y,"VIRTUAL",'Planificación 2026-1'!I:I,"&lt;3")</f>
        <v>0</v>
      </c>
      <c r="EG159" s="32">
        <f>SUMIFS('Planificación 2026-1'!S:S,'Planificación 2026-1'!X:X,C159,'Planificación 2026-1'!F:F,"PRINCIPAL",'Planificación 2026-1'!Y:Y,"&lt;&gt;VIRTUAL",'Planificación 2026-1'!I:I,"&lt;3")</f>
        <v>0</v>
      </c>
      <c r="EH159" s="32">
        <f>SUMIFS('Planificación 2026-1'!S:S,'Planificación 2026-1'!X:X,C159,'Planificación 2026-1'!F:F,"SUNAMPE",'Planificación 2026-1'!Y:Y,"VIRTUAL",'Planificación 2026-1'!I:I,"&lt;3")</f>
        <v>0</v>
      </c>
      <c r="EI159" s="32">
        <f>SUMIFS('Planificación 2026-1'!S:S,'Planificación 2026-1'!X:X,C159,'Planificación 2026-1'!F:F,"SUNAMPE",'Planificación 2026-1'!Y:Y,"&lt;&gt;VIRTUAL",'Planificación 2026-1'!I:I,"&lt;3")</f>
        <v>0</v>
      </c>
      <c r="EJ159" s="32">
        <f>SUMIFS('Planificación 2026-1'!S:S,'Planificación 2026-1'!X:X,C159,'Planificación 2026-1'!F:F,"FILIAL",'Planificación 2026-1'!Y:Y,"VIRTUAL",'Planificación 2026-1'!I:I,"&lt;3")</f>
        <v>0</v>
      </c>
      <c r="EK159" s="32">
        <f>SUMIFS('Planificación 2026-1'!S:S,'Planificación 2026-1'!X:X,C159,'Planificación 2026-1'!F:F,"FILIAL",'Planificación 2026-1'!Y:Y,"&lt;&gt;VIRTUAL",'Planificación 2026-1'!I:I,"&lt;3")</f>
        <v>0</v>
      </c>
      <c r="EL159" s="32">
        <f>SUMIFS('Planificación 2026-1'!S:S,'Planificación 2026-1'!X:X,C159,'Planificación 2026-1'!F:F,"PORUMA",'Planificación 2026-1'!Y:Y,"VIRTUAL",'Planificación 2026-1'!I:I,"&lt;3")</f>
        <v>0</v>
      </c>
      <c r="EM159" s="32">
        <f>SUMIFS('Planificación 2026-1'!S:S,'Planificación 2026-1'!X:X,C159,'Planificación 2026-1'!F:F,"PORUMA",'Planificación 2026-1'!Y:Y,"&lt;&gt;VIRTUAL",'Planificación 2026-1'!I:I,"&lt;3")</f>
        <v>0</v>
      </c>
      <c r="EN159" s="32">
        <f>SUMIFS('Planificación 2026-1'!S:S,'Planificación 2026-1'!X:X,C159,'Planificación 2026-1'!F:F,"HUAURA",'Planificación 2026-1'!Y:Y,"VIRTUAL",'Planificación 2026-1'!I:I,"&lt;3")</f>
        <v>0</v>
      </c>
      <c r="EO159" s="32">
        <f>SUMIFS('Planificación 2026-1'!S:S,'Planificación 2026-1'!X:X,C159,'Planificación 2026-1'!F:F,"HUAURA",'Planificación 2026-1'!Y:Y,"&lt;&gt;VIRTUAL",'Planificación 2026-1'!I:I,"&lt;3")</f>
        <v>0</v>
      </c>
      <c r="EP159" s="32">
        <f t="shared" si="46"/>
        <v>0</v>
      </c>
      <c r="EQ159" s="32">
        <f t="shared" si="36"/>
        <v>0</v>
      </c>
      <c r="ER159" s="32">
        <f t="shared" si="37"/>
        <v>0</v>
      </c>
      <c r="ES159" s="32">
        <f t="shared" si="38"/>
        <v>33</v>
      </c>
      <c r="ET159" s="32">
        <f t="shared" si="39"/>
        <v>0</v>
      </c>
      <c r="EU159" s="32">
        <f t="shared" si="40"/>
        <v>33</v>
      </c>
      <c r="EV159" s="32" t="b">
        <f>EXACT(EU159,E159)</f>
        <v>1</v>
      </c>
      <c r="EW159" s="32"/>
      <c r="EX159" s="32">
        <f t="shared" si="33"/>
        <v>0</v>
      </c>
      <c r="EY159" s="32">
        <f t="shared" si="34"/>
        <v>33</v>
      </c>
      <c r="EZ159" s="32" t="b">
        <f>EXACT(SUM(EX159:EY159),E159)</f>
        <v>1</v>
      </c>
      <c r="FA159" s="32" t="str">
        <f t="shared" si="35"/>
        <v>SEDE</v>
      </c>
      <c r="FB159" s="32" t="str">
        <f t="shared" si="45"/>
        <v>PRESENCIAL</v>
      </c>
    </row>
    <row r="160" spans="1:158">
      <c r="A160" s="33"/>
      <c r="B160" s="65">
        <v>157</v>
      </c>
      <c r="C160" s="32" t="s">
        <v>364</v>
      </c>
      <c r="D160" s="429">
        <v>15863203</v>
      </c>
      <c r="E160" s="62">
        <f>SUMIF('Planificación 2026-1'!X:X,C160,'Planificación 2026-1'!S:S)</f>
        <v>20</v>
      </c>
      <c r="F160" s="63" t="s">
        <v>203</v>
      </c>
      <c r="G160" s="454" t="s">
        <v>200</v>
      </c>
      <c r="H160" s="64" t="s">
        <v>44</v>
      </c>
      <c r="I160" s="64" t="s">
        <v>168</v>
      </c>
      <c r="J160" s="32" t="s">
        <v>44</v>
      </c>
      <c r="K160" s="32" t="s">
        <v>166</v>
      </c>
      <c r="L160" s="57" t="str">
        <f>IF(SUM(COUNTIFS('Planificación 2026-1'!F:F,"PRINCIPAL",'Planificación 2026-1'!X:X,C160,'Planificación 2026-1'!H:H,"AF"))&gt;0,"P01"," ")</f>
        <v xml:space="preserve"> </v>
      </c>
      <c r="M160" s="58" t="str">
        <f>IF(SUM(COUNTIFS('Planificación 2026-1'!F:F,"PRINCIPAL",'Planificación 2026-1'!X:X,C160,'Planificación 2026-1'!H:H,"EN"))&gt;0,"P02"," ")</f>
        <v xml:space="preserve"> </v>
      </c>
      <c r="N160" s="58" t="str">
        <f>IF(SUM(COUNTIFS('Planificación 2026-1'!F:F,"PRINCIPAL",'Planificación 2026-1'!X:X,C160,'Planificación 2026-1'!H:H,"IS"))&gt;0,"P03"," ")</f>
        <v xml:space="preserve"> </v>
      </c>
      <c r="O160" s="58" t="str">
        <f>IF(SUM(COUNTIFS('Planificación 2026-1'!F:F,"PRINCIPAL",'Planificación 2026-1'!X:X,C160,'Planificación 2026-1'!H:H,"PS"))&gt;0,"P04"," ")</f>
        <v xml:space="preserve"> </v>
      </c>
      <c r="P160" s="58"/>
      <c r="Q160" s="58" t="str">
        <f>IF(SUM(COUNTIFS('Planificación 2026-1'!F:F,"PRINCIPAL",'Planificación 2026-1'!X:X,C160,'Planificación 2026-1'!H:H,"IN"))&gt;0,"P06"," ")</f>
        <v xml:space="preserve"> </v>
      </c>
      <c r="R160" s="58" t="str">
        <f>IF(SUM(COUNTIFS('Planificación 2026-1'!F:F,"PRINCIPAL",'Planificación 2026-1'!X:X,C160,'Planificación 2026-1'!H:H,"CA"))&gt;0,"P07"," ")</f>
        <v xml:space="preserve"> </v>
      </c>
      <c r="S160" s="58" t="str">
        <f>IF(SUM(COUNTIFS('Planificación 2026-1'!F:F,"PRINCIPAL",'Planificación 2026-1'!X:X,C160,'Planificación 2026-1'!H:H,"DE"))&gt;0,"P08"," ")</f>
        <v xml:space="preserve"> </v>
      </c>
      <c r="T160" s="58" t="str">
        <f>IF(SUM(COUNTIFS('Planificación 2026-1'!F:F,"PRINCIPAL",'Planificación 2026-1'!X:X,C160,'Planificación 2026-1'!H:H,"OB"))&gt;0,"P09"," ")</f>
        <v xml:space="preserve"> </v>
      </c>
      <c r="U160" s="58" t="str">
        <f>IF(SUM(COUNTIFS('Planificación 2026-1'!F:F,"PRINCIPAL",'Planificación 2026-1'!X:X,C160,'Planificación 2026-1'!H:H,"MH"))&gt;0,"P31"," ")</f>
        <v xml:space="preserve"> </v>
      </c>
      <c r="V160" s="58" t="str">
        <f>IF(SUM(COUNTIFS('Planificación 2026-1'!F:F,"PRINCIPAL",'Planificación 2026-1'!X:X,C160,'Planificación 2026-1'!H:H,"IC"))&gt;0,"P32"," ")</f>
        <v xml:space="preserve"> </v>
      </c>
      <c r="W160" s="58" t="str">
        <f>IF(SUM(COUNTIFS('Planificación 2026-1'!F:F,"PRINCIPAL",'Planificación 2026-1'!X:X,C160,'Planificación 2026-1'!H:H,"AR"))&gt;0,"P34"," ")</f>
        <v xml:space="preserve"> </v>
      </c>
      <c r="X160" s="58" t="str">
        <f>IF(SUM(COUNTIFS('Planificación 2026-1'!F:F,"PRINCIPAL",'Planificación 2026-1'!X:X,C160,'Planificación 2026-1'!H:H,"T1"))&gt;0,"P35"," ")</f>
        <v xml:space="preserve"> </v>
      </c>
      <c r="Y160" s="58" t="str">
        <f>IF(SUM(COUNTIFS('Planificación 2026-1'!F:F,"PRINCIPAL",'Planificación 2026-1'!X:X,C160,'Planificación 2026-1'!H:H,"T3"))&gt;0,"P36"," ")</f>
        <v xml:space="preserve"> </v>
      </c>
      <c r="Z160" s="58" t="str">
        <f>IF(SUM(COUNTIFS('Planificación 2026-1'!F:F,"PRINCIPAL",'Planificación 2026-1'!X:X,C160,'Planificación 2026-1'!H:H,"T2"))&gt;0,"P37"," ")</f>
        <v xml:space="preserve"> </v>
      </c>
      <c r="AA160" s="58" t="str">
        <f>IF(SUM(COUNTIFS('Planificación 2026-1'!F:F,"PRINCIPAL",'Planificación 2026-1'!X:X,C160,'Planificación 2026-1'!H:H,"AE"))&gt;0,"P38"," ")</f>
        <v xml:space="preserve"> </v>
      </c>
      <c r="AB160" s="58" t="str">
        <f>IF(SUM(COUNTIFS('Planificación 2026-1'!F:F,"PRINCIPAL",'Planificación 2026-1'!X:X,C160,'Planificación 2026-1'!H:H,"T4"))&gt;0,"P55"," ")</f>
        <v xml:space="preserve"> </v>
      </c>
      <c r="AC160" s="58" t="str">
        <f>IF(SUM(COUNTIFS('Planificación 2026-1'!F:F,"FILIAL",'Planificación 2026-1'!X:X,C160,'Planificación 2026-1'!H:H,"AF"))&gt;0," P01"," ")</f>
        <v xml:space="preserve"> </v>
      </c>
      <c r="AD160" s="58" t="str">
        <f>IF(SUM(COUNTIFS('Planificación 2026-1'!F:F,"FILIAL",'Planificación 2026-1'!X:X,C160,'Planificación 2026-1'!H:H,"EN"))&gt;0,"P02"," ")</f>
        <v xml:space="preserve"> </v>
      </c>
      <c r="AE160" s="58" t="str">
        <f>IF(SUM(COUNTIFS('Planificación 2026-1'!F:F,"FILIAL",'Planificación 2026-1'!X:X,C160,'Planificación 2026-1'!H:H,"IS"))&gt;0,"P03"," ")</f>
        <v xml:space="preserve"> </v>
      </c>
      <c r="AF160" s="58" t="str">
        <f>IF(SUM(COUNTIFS('Planificación 2026-1'!F:F,"FILIAL",'Planificación 2026-1'!X:X,C160,'Planificación 2026-1'!H:H,"PS"))&gt;0,"P04"," ")</f>
        <v xml:space="preserve"> </v>
      </c>
      <c r="AG160" s="58"/>
      <c r="AH160" s="58" t="str">
        <f>IF(SUM(COUNTIFS('Planificación 2026-1'!F:F,"FILIAL",'Planificación 2026-1'!X:X,C160,'Planificación 2026-1'!H:H,"IN"))&gt;0,"P06"," ")</f>
        <v xml:space="preserve"> </v>
      </c>
      <c r="AI160" s="58" t="str">
        <f>IF(SUM(COUNTIFS('Planificación 2026-1'!F:F,"FILIAL",'Planificación 2026-1'!X:X,C160,'Planificación 2026-1'!H:H,"CA"))&gt;0,"P07"," ")</f>
        <v xml:space="preserve"> </v>
      </c>
      <c r="AJ160" s="58" t="str">
        <f>IF(SUM(COUNTIFS('Planificación 2026-1'!F:F,"FILIAL",'Planificación 2026-1'!X:X,C160,'Planificación 2026-1'!H:H,"DE"))&gt;0,"P08"," ")</f>
        <v xml:space="preserve"> </v>
      </c>
      <c r="AK160" s="58" t="str">
        <f>IF(SUM(COUNTIFS('Planificación 2026-1'!F:F,"FILIAL",'Planificación 2026-1'!X:X,C160,'Planificación 2026-1'!H:H,"OB"))&gt;0,"P09"," ")</f>
        <v xml:space="preserve"> </v>
      </c>
      <c r="AL160" s="58" t="str">
        <f>IF(SUM(COUNTIFS('Planificación 2026-1'!F:F,"FILIAL",'Planificación 2026-1'!X:X,C160,'Planificación 2026-1'!H:H,"MH"))&gt;0,"P31"," ")</f>
        <v xml:space="preserve"> </v>
      </c>
      <c r="AM160" s="58" t="str">
        <f>IF(SUM(COUNTIFS('Planificación 2026-1'!F:F,"FILIAL",'Planificación 2026-1'!X:X,C160,'Planificación 2026-1'!H:H,"IC"))&gt;0,"P32"," ")</f>
        <v xml:space="preserve"> </v>
      </c>
      <c r="AN160" s="58" t="str">
        <f>IF(SUM(COUNTIFS('Planificación 2026-1'!F:F,"FILIAL",'Planificación 2026-1'!X:X,C160,'Planificación 2026-1'!H:H,"AR"))&gt;0,"P34"," ")</f>
        <v xml:space="preserve"> </v>
      </c>
      <c r="AO160" s="58" t="str">
        <f>IF(SUM(COUNTIFS('Planificación 2026-1'!F:F,"FILIAL",'Planificación 2026-1'!X:X,C160,'Planificación 2026-1'!H:H,"T1"))&gt;0,"P35"," ")</f>
        <v xml:space="preserve"> </v>
      </c>
      <c r="AP160" s="58" t="str">
        <f>IF(SUM(COUNTIFS('Planificación 2026-1'!F:F,"FILIAL",'Planificación 2026-1'!X:X,C160,'Planificación 2026-1'!H:H,"T3"))&gt;0,"P36"," ")</f>
        <v xml:space="preserve"> </v>
      </c>
      <c r="AQ160" s="58" t="str">
        <f>IF(SUM(COUNTIFS('Planificación 2026-1'!F:F,"FILIAL",'Planificación 2026-1'!X:X,C160,'Planificación 2026-1'!H:H,"T2"))&gt;0,"P37"," ")</f>
        <v xml:space="preserve"> </v>
      </c>
      <c r="AR160" s="58" t="str">
        <f>IF(SUM(COUNTIFS('Planificación 2026-1'!F:F,"FILIAL",'Planificación 2026-1'!X:X,C160,'Planificación 2026-1'!H:H,"AE"))&gt;0,"P38"," ")</f>
        <v xml:space="preserve"> </v>
      </c>
      <c r="AS160" s="58" t="str">
        <f>IF(SUM(COUNTIFS('Planificación 2026-1'!F:F,"FILIAL",'Planificación 2026-1'!X:X,C160,'Planificación 2026-1'!H:H,"T4"))&gt;0,"P55"," ")</f>
        <v xml:space="preserve"> </v>
      </c>
      <c r="AT160" s="58" t="str">
        <f>IF(SUM(COUNTIFS('Planificación 2026-1'!F:F,"SUNAMPE",'Planificación 2026-1'!X:X,C160,'Planificación 2026-1'!H:H,"AF"))&gt;0," P01"," ")</f>
        <v xml:space="preserve"> </v>
      </c>
      <c r="AU160" s="58" t="str">
        <f>IF(SUM(COUNTIFS('Planificación 2026-1'!F:F,"SUNAMPE",'Planificación 2026-1'!X:X,C160,'Planificación 2026-1'!H:H,"EN"))&gt;0,"P02"," ")</f>
        <v xml:space="preserve"> </v>
      </c>
      <c r="AV160" s="58" t="str">
        <f>IF(SUM(COUNTIFS('Planificación 2026-1'!F:F,"SUNAMPE",'Planificación 2026-1'!X:X,C160,'Planificación 2026-1'!H:H,"IS"))&gt;0,"P03"," ")</f>
        <v xml:space="preserve"> </v>
      </c>
      <c r="AW160" s="58" t="str">
        <f>IF(SUM(COUNTIFS('Planificación 2026-1'!F:F,"SUNAMPE",'Planificación 2026-1'!X:X,C160,'Planificación 2026-1'!H:H,"PS"))&gt;0,"P04"," ")</f>
        <v xml:space="preserve"> </v>
      </c>
      <c r="AX160" s="58"/>
      <c r="AY160" s="58" t="str">
        <f>IF(SUM(COUNTIFS('Planificación 2026-1'!F:F,"SUNAMPE",'Planificación 2026-1'!X:X,C160,'Planificación 2026-1'!H:H,"IN"))&gt;0,"P06"," ")</f>
        <v xml:space="preserve"> </v>
      </c>
      <c r="AZ160" s="58" t="str">
        <f>IF(SUM(COUNTIFS('Planificación 2026-1'!F:F,"SUNAMPE",'Planificación 2026-1'!X:X,C160,'Planificación 2026-1'!H:H,"CA"))&gt;0,"P07"," ")</f>
        <v xml:space="preserve"> </v>
      </c>
      <c r="BA160" s="58" t="str">
        <f>IF(SUM(COUNTIFS('Planificación 2026-1'!F:F,"SUNAMPE",'Planificación 2026-1'!X:X,C160,'Planificación 2026-1'!H:H,"DE"))&gt;0,"P08"," ")</f>
        <v xml:space="preserve"> </v>
      </c>
      <c r="BB160" s="58" t="str">
        <f>IF(SUM(COUNTIFS('Planificación 2026-1'!F:F,"SUNAMPE",'Planificación 2026-1'!X:X,C160,'Planificación 2026-1'!H:H,"OB"))&gt;0,"P09"," ")</f>
        <v xml:space="preserve"> </v>
      </c>
      <c r="BC160" s="58" t="str">
        <f>IF(SUM(COUNTIFS('Planificación 2026-1'!F:F,"SUNAMPE",'Planificación 2026-1'!X:X,C160,'Planificación 2026-1'!H:H,"MH"))&gt;0,"P31"," ")</f>
        <v xml:space="preserve"> </v>
      </c>
      <c r="BD160" s="58" t="str">
        <f>IF(SUM(COUNTIFS('Planificación 2026-1'!F:F,"SUNAMPE",'Planificación 2026-1'!X:X,C160,'Planificación 2026-1'!H:H,"IC"))&gt;0,"P32"," ")</f>
        <v xml:space="preserve"> </v>
      </c>
      <c r="BE160" s="58" t="str">
        <f>IF(SUM(COUNTIFS('Planificación 2026-1'!F:F,"SUNAMPE",'Planificación 2026-1'!X:X,C160,'Planificación 2026-1'!H:H,"AR"))&gt;0,"P34"," ")</f>
        <v xml:space="preserve"> </v>
      </c>
      <c r="BF160" s="58" t="str">
        <f>IF(SUM(COUNTIFS('Planificación 2026-1'!F:F,"SUNAMPE",'Planificación 2026-1'!X:X,C160,'Planificación 2026-1'!H:H,"T1"))&gt;0,"P35"," ")</f>
        <v xml:space="preserve"> </v>
      </c>
      <c r="BG160" s="58" t="str">
        <f>IF(SUM(COUNTIFS('Planificación 2026-1'!F:F,"SUNAMPE",'Planificación 2026-1'!X:X,C160,'Planificación 2026-1'!H:H,"T3"))&gt;0,"P36"," ")</f>
        <v xml:space="preserve"> </v>
      </c>
      <c r="BH160" s="58" t="str">
        <f>IF(SUM(COUNTIFS('Planificación 2026-1'!F:F,"SUNAMPE",'Planificación 2026-1'!X:X,C160,'Planificación 2026-1'!H:H,"T2"))&gt;0,"P37"," ")</f>
        <v xml:space="preserve"> </v>
      </c>
      <c r="BI160" s="58" t="str">
        <f>IF(SUM(COUNTIFS('Planificación 2026-1'!F:F,"SUNAMPE",'Planificación 2026-1'!X:X,C160,'Planificación 2026-1'!H:H,"AE"))&gt;0,"P38"," ")</f>
        <v xml:space="preserve"> </v>
      </c>
      <c r="BJ160" s="58" t="str">
        <f>IF(SUM(COUNTIFS('Planificación 2026-1'!F:F,"SUNAMPE",'Planificación 2026-1'!X:X,C160,'Planificación 2026-1'!H:H,"T4"))&gt;0,"P55"," ")</f>
        <v xml:space="preserve"> </v>
      </c>
      <c r="BK160" s="58" t="str">
        <f>IF(SUM(COUNTIFS('Planificación 2026-1'!F:F,"HUAURA",'Planificación 2026-1'!X:X,C160,'Planificación 2026-1'!H:H,"AF"))&gt;0," P01"," ")</f>
        <v xml:space="preserve"> </v>
      </c>
      <c r="BL160" s="58" t="str">
        <f>IF(SUM(COUNTIFS('Planificación 2026-1'!F:F,"HUAURA",'Planificación 2026-1'!X:X,C160,'Planificación 2026-1'!H:H,"EN"))&gt;0,"P02"," ")</f>
        <v>P02</v>
      </c>
      <c r="BM160" s="58" t="str">
        <f>IF(SUM(COUNTIFS('Planificación 2026-1'!F:F,"HUAURA",'Planificación 2026-1'!X:X,C160,'Planificación 2026-1'!H:H,"IS"))&gt;0,"P03"," ")</f>
        <v xml:space="preserve"> </v>
      </c>
      <c r="BN160" s="58" t="str">
        <f>IF(SUM(COUNTIFS('Planificación 2026-1'!F:F,"HUAURA",'Planificación 2026-1'!X:X,C160,'Planificación 2026-1'!H:H,"PS"))&gt;0,"P04"," ")</f>
        <v>P04</v>
      </c>
      <c r="BO160" s="58"/>
      <c r="BP160" s="58" t="str">
        <f>IF(SUM(COUNTIFS('Planificación 2026-1'!F:F,"HUAURA",'Planificación 2026-1'!X:X,C160,'Planificación 2026-1'!H:H,"IN"))&gt;0,"P06"," ")</f>
        <v xml:space="preserve"> </v>
      </c>
      <c r="BQ160" s="58" t="str">
        <f>IF(SUM(COUNTIFS('Planificación 2026-1'!F:F,"HUAURA",'Planificación 2026-1'!X:X,C160,'Planificación 2026-1'!H:H,"CA"))&gt;0,"P07"," ")</f>
        <v xml:space="preserve"> </v>
      </c>
      <c r="BR160" s="58" t="str">
        <f>IF(SUM(COUNTIFS('Planificación 2026-1'!F:F,"HUAURA",'Planificación 2026-1'!X:X,C160,'Planificación 2026-1'!H:H,"DE"))&gt;0,"P08"," ")</f>
        <v xml:space="preserve"> </v>
      </c>
      <c r="BS160" s="58" t="str">
        <f>IF(SUM(COUNTIFS('Planificación 2026-1'!F:F,"HUAURA",'Planificación 2026-1'!X:X,C160,'Planificación 2026-1'!H:H,"OB"))&gt;0,"P09"," ")</f>
        <v xml:space="preserve"> </v>
      </c>
      <c r="BT160" s="58" t="str">
        <f>IF(SUM(COUNTIFS('Planificación 2026-1'!F:F,"HUAURA",'Planificación 2026-1'!X:X,C160,'Planificación 2026-1'!H:H,"MH"))&gt;0,"P31"," ")</f>
        <v xml:space="preserve"> </v>
      </c>
      <c r="BU160" s="58" t="str">
        <f>IF(SUM(COUNTIFS('Planificación 2026-1'!F:F,"HUAURA",'Planificación 2026-1'!X:X,C160,'Planificación 2026-1'!H:H,"IC"))&gt;0,"P32"," ")</f>
        <v xml:space="preserve"> </v>
      </c>
      <c r="BV160" s="58" t="str">
        <f>IF(SUM(COUNTIFS('Planificación 2026-1'!F:F,"HUAURA",'Planificación 2026-1'!X:X,C160,'Planificación 2026-1'!H:H,"AR"))&gt;0,"P34"," ")</f>
        <v xml:space="preserve"> </v>
      </c>
      <c r="BW160" s="58" t="str">
        <f>IF(SUM(COUNTIFS('Planificación 2026-1'!F:F,"HUAURA",'Planificación 2026-1'!X:X,C160,'Planificación 2026-1'!H:H,"T1"))&gt;0,"P35"," ")</f>
        <v xml:space="preserve"> </v>
      </c>
      <c r="BX160" s="58" t="str">
        <f>IF(SUM(COUNTIFS('Planificación 2026-1'!F:F,"HUAURA",'Planificación 2026-1'!X:X,C160,'Planificación 2026-1'!H:H,"T3"))&gt;0,"P36"," ")</f>
        <v xml:space="preserve"> </v>
      </c>
      <c r="BY160" s="58" t="str">
        <f>IF(SUM(COUNTIFS('Planificación 2026-1'!F:F,"HUAURA",'Planificación 2026-1'!X:X,C160,'Planificación 2026-1'!H:H,"T2"))&gt;0,"P37"," ")</f>
        <v xml:space="preserve"> </v>
      </c>
      <c r="BZ160" s="58" t="str">
        <f>IF(SUM(COUNTIFS('Planificación 2026-1'!F:F,"HUAURA",'Planificación 2026-1'!X:X,C160,'Planificación 2026-1'!H:H,"AE"))&gt;0,"P38"," ")</f>
        <v xml:space="preserve"> </v>
      </c>
      <c r="CA160" s="58" t="str">
        <f>IF(SUM(COUNTIFS('Planificación 2026-1'!F:F,"HUAURA",'Planificación 2026-1'!X:X,C160,'Planificación 2026-1'!H:H,"T4"))&gt;0,"P55"," ")</f>
        <v xml:space="preserve"> </v>
      </c>
      <c r="CB160" s="59">
        <f>SUMIFS('Planificación 2026-1'!S:S,'Planificación 2026-1'!X:X,C160,'Planificación 2026-1'!H:H,"AF",'Planificación 2026-1'!I:I,"&gt;2")</f>
        <v>0</v>
      </c>
      <c r="CC160" s="59">
        <f>SUMIFS('Planificación 2026-1'!S:S,'Planificación 2026-1'!X:X,C160,'Planificación 2026-1'!H:H,"EN",'Planificación 2026-1'!I:I,"&gt;2")</f>
        <v>0</v>
      </c>
      <c r="CD160" s="59">
        <f>SUMIFS('Planificación 2026-1'!S:S,'Planificación 2026-1'!X:X,C160,'Planificación 2026-1'!H:H,"IS",'Planificación 2026-1'!I:I,"&gt;2")</f>
        <v>0</v>
      </c>
      <c r="CE160" s="59">
        <f>SUMIFS('Planificación 2026-1'!S:S,'Planificación 2026-1'!X:X,C160,'Planificación 2026-1'!H:H,"PS",'Planificación 2026-1'!I:I,"&gt;2")</f>
        <v>0</v>
      </c>
      <c r="CF160" s="59">
        <f>SUMIFS('Planificación 2026-1'!S:S,'Planificación 2026-1'!X:X,C160,'Planificación 2026-1'!H:H,"IN",'Planificación 2026-1'!I:I,"&gt;2")</f>
        <v>0</v>
      </c>
      <c r="CG160" s="59">
        <f>SUMIFS('Planificación 2026-1'!S:S,'Planificación 2026-1'!X:X,C160,'Planificación 2026-1'!H:H,"CA",'Planificación 2026-1'!I:I,"&gt;2")</f>
        <v>0</v>
      </c>
      <c r="CH160" s="59">
        <f>SUMIFS('Planificación 2026-1'!S:S,'Planificación 2026-1'!X:X,C160,'Planificación 2026-1'!H:H,"DE",'Planificación 2026-1'!I:I,"&gt;2")</f>
        <v>0</v>
      </c>
      <c r="CI160" s="59">
        <f>SUMIFS('Planificación 2026-1'!S:S,'Planificación 2026-1'!X:X,C160,'Planificación 2026-1'!H:H,"OB",'Planificación 2026-1'!I:I,"&gt;2")</f>
        <v>0</v>
      </c>
      <c r="CJ160" s="59">
        <f>SUMIFS('Planificación 2026-1'!S:S,'Planificación 2026-1'!X:X,C160,'Planificación 2026-1'!H:H,"MH",'Planificación 2026-1'!I:I,"&gt;2")</f>
        <v>0</v>
      </c>
      <c r="CK160" s="59">
        <f>SUMIFS('Planificación 2026-1'!S:S,'Planificación 2026-1'!X:X,C160,'Planificación 2026-1'!H:H,"IC",'Planificación 2026-1'!I:I,"&gt;2")</f>
        <v>0</v>
      </c>
      <c r="CL160" s="59">
        <f>SUMIFS('Planificación 2026-1'!S:S,'Planificación 2026-1'!X:X,C160,'Planificación 2026-1'!H:H,"AR",'Planificación 2026-1'!I:I,"&gt;2")</f>
        <v>0</v>
      </c>
      <c r="CM160" s="59">
        <f>SUMIFS('Planificación 2026-1'!S:S,'Planificación 2026-1'!X:X,C160,'Planificación 2026-1'!H:H,"AE",'Planificación 2026-1'!I:I,"&gt;2")</f>
        <v>0</v>
      </c>
      <c r="CN160" s="59">
        <f>SUMIFS('Planificación 2026-1'!S:S,'Planificación 2026-1'!X:X,C160,'Planificación 2026-1'!H:H,"T1",'Planificación 2026-1'!I:I,"&gt;2")</f>
        <v>0</v>
      </c>
      <c r="CO160" s="59">
        <f>SUMIFS('Planificación 2026-1'!S:S,'Planificación 2026-1'!X:X,C160,'Planificación 2026-1'!H:H,"T3",'Planificación 2026-1'!I:I,"&gt;2")</f>
        <v>0</v>
      </c>
      <c r="CP160" s="59">
        <f>SUMIFS('Planificación 2026-1'!S:S,'Planificación 2026-1'!X:X,C160,'Planificación 2026-1'!H:H,"T2",'Planificación 2026-1'!I:I,"&gt;2")</f>
        <v>0</v>
      </c>
      <c r="CQ160" s="59">
        <f>SUMIFS('Planificación 2026-1'!S:S,'Planificación 2026-1'!X:X,C160,'Planificación 2026-1'!H:H,"T4",'Planificación 2026-1'!I:I,"&gt;2")</f>
        <v>0</v>
      </c>
      <c r="CR160" s="59">
        <f>SUMIFS('Planificación 2026-1'!S:S,'Planificación 2026-1'!X:X,C160,'Planificación 2026-1'!H:H,"AF",'Planificación 2026-1'!I:I,"&lt;3")</f>
        <v>0</v>
      </c>
      <c r="CS160" s="59">
        <f>SUMIFS('Planificación 2026-1'!S:S,'Planificación 2026-1'!X:X,C160,'Planificación 2026-1'!H:H,"EN",'Planificación 2026-1'!I:I,"&lt;3")</f>
        <v>10</v>
      </c>
      <c r="CT160" s="59">
        <f>SUMIFS('Planificación 2026-1'!S:S,'Planificación 2026-1'!X:X,C160,'Planificación 2026-1'!H:H,"IS",'Planificación 2026-1'!I:I,"&lt;3")</f>
        <v>0</v>
      </c>
      <c r="CU160" s="59">
        <f>SUMIFS('Planificación 2026-1'!S:S,'Planificación 2026-1'!X:X,C160,'Planificación 2026-1'!H:H,"PS",'Planificación 2026-1'!I:I,"&lt;3")</f>
        <v>10</v>
      </c>
      <c r="CV160" s="59">
        <f>SUMIFS('Planificación 2026-1'!S:S,'Planificación 2026-1'!X:X,C160,'Planificación 2026-1'!H:H,"IN",'Planificación 2026-1'!I:I,"&lt;3")</f>
        <v>0</v>
      </c>
      <c r="CW160" s="59">
        <f>SUMIFS('Planificación 2026-1'!S:S,'Planificación 2026-1'!X:X,C160,'Planificación 2026-1'!H:H,"CA",'Planificación 2026-1'!I:I,"&lt;3")</f>
        <v>0</v>
      </c>
      <c r="CX160" s="59">
        <f>SUMIFS('Planificación 2026-1'!S:S,'Planificación 2026-1'!X:X,C160,'Planificación 2026-1'!H:H,"DE",'Planificación 2026-1'!I:I,"&lt;3")</f>
        <v>0</v>
      </c>
      <c r="CY160" s="59">
        <f>SUMIFS('Planificación 2026-1'!S:S,'Planificación 2026-1'!X:X,C160,'Planificación 2026-1'!H:H,"OB",'Planificación 2026-1'!I:I,"&lt;3")</f>
        <v>0</v>
      </c>
      <c r="CZ160" s="59">
        <f>SUMIFS('Planificación 2026-1'!S:S,'Planificación 2026-1'!X:X,C160,'Planificación 2026-1'!H:H,"MH",'Planificación 2026-1'!I:I,"&lt;3")</f>
        <v>0</v>
      </c>
      <c r="DA160" s="59">
        <f>SUMIFS('Planificación 2026-1'!S:S,'Planificación 2026-1'!X:X,C160,'Planificación 2026-1'!H:H,"IC",'Planificación 2026-1'!I:I,"&lt;3")</f>
        <v>0</v>
      </c>
      <c r="DB160" s="59">
        <f>SUMIFS('Planificación 2026-1'!S:S,'Planificación 2026-1'!X:X,C160,'Planificación 2026-1'!H:H,"AR",'Planificación 2026-1'!I:I,"&lt;3")</f>
        <v>0</v>
      </c>
      <c r="DC160" s="59">
        <f>SUMIFS('Planificación 2026-1'!S:S,'Planificación 2026-1'!X:X,C160,'Planificación 2026-1'!H:H,"AE",'Planificación 2026-1'!I:I,"&lt;3")</f>
        <v>0</v>
      </c>
      <c r="DD160" s="59">
        <f>SUMIFS('Planificación 2026-1'!S:S,'Planificación 2026-1'!X:X,C160,'Planificación 2026-1'!H:H,"T1",'Planificación 2026-1'!I:I,"&lt;3")</f>
        <v>0</v>
      </c>
      <c r="DE160" s="59">
        <f>SUMIFS('Planificación 2026-1'!S:S,'Planificación 2026-1'!X:X,C160,'Planificación 2026-1'!H:H,"T3",'Planificación 2026-1'!I:I,"&lt;3")</f>
        <v>0</v>
      </c>
      <c r="DF160" s="59">
        <f>SUMIFS('Planificación 2026-1'!S:S,'Planificación 2026-1'!X:X,C160,'Planificación 2026-1'!H:H,"T2",'Planificación 2026-1'!I:I,"&lt;3")</f>
        <v>0</v>
      </c>
      <c r="DG160" s="59">
        <f>SUMIFS('Planificación 2026-1'!S:S,'Planificación 2026-1'!X:X,C160,'Planificación 2026-1'!H:H,"T4",'Planificación 2026-1'!I:I,"&lt;3")</f>
        <v>0</v>
      </c>
      <c r="DH160" s="58" t="str">
        <f t="shared" si="41"/>
        <v/>
      </c>
      <c r="DI160" s="27">
        <f>IF(C160="","",SUMIFS('Planificación 2026-1'!S:S,'Planificación 2026-1'!X:X,C160,'Planificación 2026-1'!F:F,"PRINCIPAL",'Planificación 2026-1'!Y:Y,"VIRTUAL"))</f>
        <v>0</v>
      </c>
      <c r="DJ160" s="27">
        <f>IF(C160="","",SUMIFS('Planificación 2026-1'!S:S,'Planificación 2026-1'!X:X,C160,'Planificación 2026-1'!F:F,"PRINCIPAL",'Planificación 2026-1'!Y:Y,"PRESENCIAL"))</f>
        <v>0</v>
      </c>
      <c r="DK160" s="27">
        <f>IF(C160="","",SUMIFS('Planificación 2026-1'!S:S,'Planificación 2026-1'!X:X,C160,'Planificación 2026-1'!F:F,"PRINCIPAL",'Planificación 2026-1'!Y:Y,"HIBRIDO PRESENCIAL"))</f>
        <v>0</v>
      </c>
      <c r="DL160" s="58" t="str">
        <f t="shared" si="42"/>
        <v/>
      </c>
      <c r="DM160" s="58">
        <f>IF(C160="","",SUMIFS('Planificación 2026-1'!S:S,'Planificación 2026-1'!X:X,C160,'Planificación 2026-1'!F:F,"FILIAL",'Planificación 2026-1'!Y:Y,"VIRTUAL"))</f>
        <v>0</v>
      </c>
      <c r="DN160" s="60">
        <f>IF(C160="","",SUMIFS('Planificación 2026-1'!S:S,'Planificación 2026-1'!X:X,C160,'Planificación 2026-1'!F:F,"FILIAL",'Planificación 2026-1'!Y:Y,"PRESENCIAL"))</f>
        <v>0</v>
      </c>
      <c r="DO160" s="29">
        <f>IF(C160="","",SUMIFS('Planificación 2026-1'!S:S,'Planificación 2026-1'!X:X,C160,'Planificación 2026-1'!F:F,"FILIAL",'Planificación 2026-1'!Y:Y,"HIBRIDO PRESENCIAL"))</f>
        <v>0</v>
      </c>
      <c r="DP160" s="61" t="str">
        <f t="shared" si="43"/>
        <v/>
      </c>
      <c r="DQ160" s="58">
        <f>IF(C160="","",SUMIFS('Planificación 2026-1'!S:S,'Planificación 2026-1'!X:X,C160,'Planificación 2026-1'!F:F,"SUNAMPE",'Planificación 2026-1'!Y:Y,"VIRTUAL"))</f>
        <v>0</v>
      </c>
      <c r="DR160" s="29">
        <f>IF(C160="","",SUMIFS('Planificación 2026-1'!S:S,'Planificación 2026-1'!X:X,C160,'Planificación 2026-1'!F:F,"SUNAMPE",'Planificación 2026-1'!Y:Y,"PRESENCIAL"))</f>
        <v>0</v>
      </c>
      <c r="DS160" s="61" t="str">
        <f t="shared" si="44"/>
        <v>P02 P04</v>
      </c>
      <c r="DT160" s="58">
        <f>IF(C160="","",SUMIFS('Planificación 2026-1'!S:S,'Planificación 2026-1'!X:X,C160,'Planificación 2026-1'!F:F,"HUAURA",'Planificación 2026-1'!Y:Y,"VIRTUAL"))</f>
        <v>0</v>
      </c>
      <c r="DU160" s="29">
        <f>IF(C160="","",SUMIFS('Planificación 2026-1'!S:S,'Planificación 2026-1'!X:X,C160,'Planificación 2026-1'!F:F,"HUAURA",'Planificación 2026-1'!Y:Y,"PRESENCIAL"))</f>
        <v>20</v>
      </c>
      <c r="DV160" s="32">
        <f>SUMIFS('Planificación 2026-1'!S:S,'Planificación 2026-1'!X:X,C160,'Planificación 2026-1'!F:F,"PRINCIPAL",'Planificación 2026-1'!Y:Y,"VIRTUAL",'Planificación 2026-1'!I:I,"&gt;2")</f>
        <v>0</v>
      </c>
      <c r="DW160" s="32">
        <f>SUMIFS('Planificación 2026-1'!S:S,'Planificación 2026-1'!X:X,C160,'Planificación 2026-1'!F:F,"PRINCIPAL",'Planificación 2026-1'!Y:Y,"&lt;&gt;VIRTUAL",'Planificación 2026-1'!I:I,"&gt;2")</f>
        <v>0</v>
      </c>
      <c r="DX160" s="32">
        <f>SUMIFS('Planificación 2026-1'!S:S,'Planificación 2026-1'!X:X,C160,'Planificación 2026-1'!F:F,"SUNAMPE",'Planificación 2026-1'!Y:Y,"VIRTUAL",'Planificación 2026-1'!I:I,"&gt;2")</f>
        <v>0</v>
      </c>
      <c r="DY160" s="32">
        <f>SUMIFS('Planificación 2026-1'!S:S,'Planificación 2026-1'!X:X,C160,'Planificación 2026-1'!F:F,"SUNAMPE",'Planificación 2026-1'!Y:Y,"&lt;&gt;VIRTUAL",'Planificación 2026-1'!I:I,"&gt;2")</f>
        <v>0</v>
      </c>
      <c r="DZ160" s="32">
        <f>SUMIFS('Planificación 2026-1'!S:S,'Planificación 2026-1'!X:X,C160,'Planificación 2026-1'!F:F,"FILIAL",'Planificación 2026-1'!Y:Y,"VIRTUAL",'Planificación 2026-1'!I:I,"&gt;2")</f>
        <v>0</v>
      </c>
      <c r="EA160" s="32">
        <f>SUMIFS('Planificación 2026-1'!S:S,'Planificación 2026-1'!X:X,C160,'Planificación 2026-1'!F:F,"FILIAL",'Planificación 2026-1'!Y:Y,"&lt;&gt;VIRTUAL",'Planificación 2026-1'!I:I,"&gt;2")</f>
        <v>0</v>
      </c>
      <c r="EB160" s="32">
        <f>SUMIFS('Planificación 2026-1'!S:S,'Planificación 2026-1'!X:X,C160,'Planificación 2026-1'!F:F,"PORUMA",'Planificación 2026-1'!Y:Y,"VIRTUAL",'Planificación 2026-1'!I:I,"&gt;2")</f>
        <v>0</v>
      </c>
      <c r="EC160" s="32">
        <f>SUMIFS('Planificación 2026-1'!S:S,'Planificación 2026-1'!X:X,C160,'Planificación 2026-1'!F:F,"PORUMA",'Planificación 2026-1'!Y:Y,"&lt;&gt;VIRTUAL",'Planificación 2026-1'!I:I,"&gt;2")</f>
        <v>0</v>
      </c>
      <c r="ED160" s="32">
        <f>SUMIFS('Planificación 2026-1'!S:S,'Planificación 2026-1'!X:X,C160,'Planificación 2026-1'!F:F,"HUAURA",'Planificación 2026-1'!Y:Y,"VIRTUAL",'Planificación 2026-1'!I:I,"&gt;2")</f>
        <v>0</v>
      </c>
      <c r="EE160" s="32">
        <f>SUMIFS('Planificación 2026-1'!S:S,'Planificación 2026-1'!X:X,C160,'Planificación 2026-1'!F:F,"HUAURA",'Planificación 2026-1'!Y:Y,"&lt;&gt;VIRTUAL",'Planificación 2026-1'!I:I,"&gt;2")</f>
        <v>0</v>
      </c>
      <c r="EF160" s="32">
        <f>SUMIFS('Planificación 2026-1'!S:S,'Planificación 2026-1'!X:X,C160,'Planificación 2026-1'!F:F,"PRINCIPAL",'Planificación 2026-1'!Y:Y,"VIRTUAL",'Planificación 2026-1'!I:I,"&lt;3")</f>
        <v>0</v>
      </c>
      <c r="EG160" s="32">
        <f>SUMIFS('Planificación 2026-1'!S:S,'Planificación 2026-1'!X:X,C160,'Planificación 2026-1'!F:F,"PRINCIPAL",'Planificación 2026-1'!Y:Y,"&lt;&gt;VIRTUAL",'Planificación 2026-1'!I:I,"&lt;3")</f>
        <v>0</v>
      </c>
      <c r="EH160" s="32">
        <f>SUMIFS('Planificación 2026-1'!S:S,'Planificación 2026-1'!X:X,C160,'Planificación 2026-1'!F:F,"SUNAMPE",'Planificación 2026-1'!Y:Y,"VIRTUAL",'Planificación 2026-1'!I:I,"&lt;3")</f>
        <v>0</v>
      </c>
      <c r="EI160" s="32">
        <f>SUMIFS('Planificación 2026-1'!S:S,'Planificación 2026-1'!X:X,C160,'Planificación 2026-1'!F:F,"SUNAMPE",'Planificación 2026-1'!Y:Y,"&lt;&gt;VIRTUAL",'Planificación 2026-1'!I:I,"&lt;3")</f>
        <v>0</v>
      </c>
      <c r="EJ160" s="32">
        <f>SUMIFS('Planificación 2026-1'!S:S,'Planificación 2026-1'!X:X,C160,'Planificación 2026-1'!F:F,"FILIAL",'Planificación 2026-1'!Y:Y,"VIRTUAL",'Planificación 2026-1'!I:I,"&lt;3")</f>
        <v>0</v>
      </c>
      <c r="EK160" s="32">
        <f>SUMIFS('Planificación 2026-1'!S:S,'Planificación 2026-1'!X:X,C160,'Planificación 2026-1'!F:F,"FILIAL",'Planificación 2026-1'!Y:Y,"&lt;&gt;VIRTUAL",'Planificación 2026-1'!I:I,"&lt;3")</f>
        <v>0</v>
      </c>
      <c r="EL160" s="32">
        <f>SUMIFS('Planificación 2026-1'!S:S,'Planificación 2026-1'!X:X,C160,'Planificación 2026-1'!F:F,"PORUMA",'Planificación 2026-1'!Y:Y,"VIRTUAL",'Planificación 2026-1'!I:I,"&lt;3")</f>
        <v>0</v>
      </c>
      <c r="EM160" s="32">
        <f>SUMIFS('Planificación 2026-1'!S:S,'Planificación 2026-1'!X:X,C160,'Planificación 2026-1'!F:F,"PORUMA",'Planificación 2026-1'!Y:Y,"&lt;&gt;VIRTUAL",'Planificación 2026-1'!I:I,"&lt;3")</f>
        <v>0</v>
      </c>
      <c r="EN160" s="32">
        <f>SUMIFS('Planificación 2026-1'!S:S,'Planificación 2026-1'!X:X,C160,'Planificación 2026-1'!F:F,"HUAURA",'Planificación 2026-1'!Y:Y,"VIRTUAL",'Planificación 2026-1'!I:I,"&lt;3")</f>
        <v>0</v>
      </c>
      <c r="EO160" s="32">
        <f>SUMIFS('Planificación 2026-1'!S:S,'Planificación 2026-1'!X:X,C160,'Planificación 2026-1'!F:F,"HUAURA",'Planificación 2026-1'!Y:Y,"&lt;&gt;VIRTUAL",'Planificación 2026-1'!I:I,"&lt;3")</f>
        <v>20</v>
      </c>
      <c r="EP160" s="32">
        <f t="shared" si="46"/>
        <v>0</v>
      </c>
      <c r="EQ160" s="32">
        <f t="shared" si="36"/>
        <v>20</v>
      </c>
      <c r="ER160" s="32">
        <f t="shared" si="37"/>
        <v>0</v>
      </c>
      <c r="ES160" s="32">
        <f t="shared" si="38"/>
        <v>0</v>
      </c>
      <c r="ET160" s="32">
        <f t="shared" si="39"/>
        <v>0</v>
      </c>
      <c r="EU160" s="32">
        <f t="shared" si="40"/>
        <v>20</v>
      </c>
      <c r="EV160" s="32" t="b">
        <f>EXACT(EU160,E160)</f>
        <v>1</v>
      </c>
      <c r="EW160" s="32"/>
      <c r="EX160" s="32">
        <f t="shared" si="33"/>
        <v>0</v>
      </c>
      <c r="EY160" s="32">
        <f t="shared" si="34"/>
        <v>20</v>
      </c>
      <c r="EZ160" s="32" t="b">
        <f>EXACT(SUM(EX160:EY160),E160)</f>
        <v>1</v>
      </c>
      <c r="FA160" s="32" t="str">
        <f t="shared" si="35"/>
        <v/>
      </c>
      <c r="FB160" s="32" t="str">
        <f t="shared" si="45"/>
        <v>PRESENCIAL</v>
      </c>
    </row>
    <row r="161" spans="1:158">
      <c r="A161" s="33"/>
      <c r="B161" s="65">
        <v>158</v>
      </c>
      <c r="C161" s="32" t="s">
        <v>365</v>
      </c>
      <c r="D161" s="429">
        <v>10860253</v>
      </c>
      <c r="E161" s="62">
        <f>SUMIF('Planificación 2026-1'!X:X,C161,'Planificación 2026-1'!S:S)</f>
        <v>15</v>
      </c>
      <c r="F161" s="63" t="s">
        <v>203</v>
      </c>
      <c r="G161" s="454" t="s">
        <v>200</v>
      </c>
      <c r="H161" s="64" t="s">
        <v>181</v>
      </c>
      <c r="I161" s="64" t="s">
        <v>150</v>
      </c>
      <c r="J161" s="32" t="s">
        <v>38</v>
      </c>
      <c r="K161" s="32" t="s">
        <v>150</v>
      </c>
      <c r="L161" s="57" t="str">
        <f>IF(SUM(COUNTIFS('Planificación 2026-1'!F:F,"PRINCIPAL",'Planificación 2026-1'!X:X,C161,'Planificación 2026-1'!H:H,"AF"))&gt;0,"P01"," ")</f>
        <v xml:space="preserve"> </v>
      </c>
      <c r="M161" s="58" t="str">
        <f>IF(SUM(COUNTIFS('Planificación 2026-1'!F:F,"PRINCIPAL",'Planificación 2026-1'!X:X,C161,'Planificación 2026-1'!H:H,"EN"))&gt;0,"P02"," ")</f>
        <v>P02</v>
      </c>
      <c r="N161" s="58" t="str">
        <f>IF(SUM(COUNTIFS('Planificación 2026-1'!F:F,"PRINCIPAL",'Planificación 2026-1'!X:X,C161,'Planificación 2026-1'!H:H,"IS"))&gt;0,"P03"," ")</f>
        <v xml:space="preserve"> </v>
      </c>
      <c r="O161" s="58" t="str">
        <f>IF(SUM(COUNTIFS('Planificación 2026-1'!F:F,"PRINCIPAL",'Planificación 2026-1'!X:X,C161,'Planificación 2026-1'!H:H,"PS"))&gt;0,"P04"," ")</f>
        <v xml:space="preserve"> </v>
      </c>
      <c r="P161" s="58"/>
      <c r="Q161" s="58" t="str">
        <f>IF(SUM(COUNTIFS('Planificación 2026-1'!F:F,"PRINCIPAL",'Planificación 2026-1'!X:X,C161,'Planificación 2026-1'!H:H,"IN"))&gt;0,"P06"," ")</f>
        <v xml:space="preserve"> </v>
      </c>
      <c r="R161" s="58" t="str">
        <f>IF(SUM(COUNTIFS('Planificación 2026-1'!F:F,"PRINCIPAL",'Planificación 2026-1'!X:X,C161,'Planificación 2026-1'!H:H,"CA"))&gt;0,"P07"," ")</f>
        <v xml:space="preserve"> </v>
      </c>
      <c r="S161" s="58" t="str">
        <f>IF(SUM(COUNTIFS('Planificación 2026-1'!F:F,"PRINCIPAL",'Planificación 2026-1'!X:X,C161,'Planificación 2026-1'!H:H,"DE"))&gt;0,"P08"," ")</f>
        <v xml:space="preserve"> </v>
      </c>
      <c r="T161" s="58" t="str">
        <f>IF(SUM(COUNTIFS('Planificación 2026-1'!F:F,"PRINCIPAL",'Planificación 2026-1'!X:X,C161,'Planificación 2026-1'!H:H,"OB"))&gt;0,"P09"," ")</f>
        <v xml:space="preserve"> </v>
      </c>
      <c r="U161" s="58" t="str">
        <f>IF(SUM(COUNTIFS('Planificación 2026-1'!F:F,"PRINCIPAL",'Planificación 2026-1'!X:X,C161,'Planificación 2026-1'!H:H,"MH"))&gt;0,"P31"," ")</f>
        <v xml:space="preserve"> </v>
      </c>
      <c r="V161" s="58" t="str">
        <f>IF(SUM(COUNTIFS('Planificación 2026-1'!F:F,"PRINCIPAL",'Planificación 2026-1'!X:X,C161,'Planificación 2026-1'!H:H,"IC"))&gt;0,"P32"," ")</f>
        <v xml:space="preserve"> </v>
      </c>
      <c r="W161" s="58" t="str">
        <f>IF(SUM(COUNTIFS('Planificación 2026-1'!F:F,"PRINCIPAL",'Planificación 2026-1'!X:X,C161,'Planificación 2026-1'!H:H,"AR"))&gt;0,"P34"," ")</f>
        <v xml:space="preserve"> </v>
      </c>
      <c r="X161" s="58" t="str">
        <f>IF(SUM(COUNTIFS('Planificación 2026-1'!F:F,"PRINCIPAL",'Planificación 2026-1'!X:X,C161,'Planificación 2026-1'!H:H,"T1"))&gt;0,"P35"," ")</f>
        <v xml:space="preserve"> </v>
      </c>
      <c r="Y161" s="58" t="str">
        <f>IF(SUM(COUNTIFS('Planificación 2026-1'!F:F,"PRINCIPAL",'Planificación 2026-1'!X:X,C161,'Planificación 2026-1'!H:H,"T3"))&gt;0,"P36"," ")</f>
        <v xml:space="preserve"> </v>
      </c>
      <c r="Z161" s="58" t="str">
        <f>IF(SUM(COUNTIFS('Planificación 2026-1'!F:F,"PRINCIPAL",'Planificación 2026-1'!X:X,C161,'Planificación 2026-1'!H:H,"T2"))&gt;0,"P37"," ")</f>
        <v xml:space="preserve"> </v>
      </c>
      <c r="AA161" s="58" t="str">
        <f>IF(SUM(COUNTIFS('Planificación 2026-1'!F:F,"PRINCIPAL",'Planificación 2026-1'!X:X,C161,'Planificación 2026-1'!H:H,"AE"))&gt;0,"P38"," ")</f>
        <v xml:space="preserve"> </v>
      </c>
      <c r="AB161" s="58" t="str">
        <f>IF(SUM(COUNTIFS('Planificación 2026-1'!F:F,"PRINCIPAL",'Planificación 2026-1'!X:X,C161,'Planificación 2026-1'!H:H,"T4"))&gt;0,"P55"," ")</f>
        <v xml:space="preserve"> </v>
      </c>
      <c r="AC161" s="58" t="str">
        <f>IF(SUM(COUNTIFS('Planificación 2026-1'!F:F,"FILIAL",'Planificación 2026-1'!X:X,C161,'Planificación 2026-1'!H:H,"AF"))&gt;0," P01"," ")</f>
        <v xml:space="preserve"> </v>
      </c>
      <c r="AD161" s="58" t="str">
        <f>IF(SUM(COUNTIFS('Planificación 2026-1'!F:F,"FILIAL",'Planificación 2026-1'!X:X,C161,'Planificación 2026-1'!H:H,"EN"))&gt;0,"P02"," ")</f>
        <v>P02</v>
      </c>
      <c r="AE161" s="58" t="str">
        <f>IF(SUM(COUNTIFS('Planificación 2026-1'!F:F,"FILIAL",'Planificación 2026-1'!X:X,C161,'Planificación 2026-1'!H:H,"IS"))&gt;0,"P03"," ")</f>
        <v xml:space="preserve"> </v>
      </c>
      <c r="AF161" s="58" t="str">
        <f>IF(SUM(COUNTIFS('Planificación 2026-1'!F:F,"FILIAL",'Planificación 2026-1'!X:X,C161,'Planificación 2026-1'!H:H,"PS"))&gt;0,"P04"," ")</f>
        <v xml:space="preserve"> </v>
      </c>
      <c r="AG161" s="58"/>
      <c r="AH161" s="58" t="str">
        <f>IF(SUM(COUNTIFS('Planificación 2026-1'!F:F,"FILIAL",'Planificación 2026-1'!X:X,C161,'Planificación 2026-1'!H:H,"IN"))&gt;0,"P06"," ")</f>
        <v xml:space="preserve"> </v>
      </c>
      <c r="AI161" s="58" t="str">
        <f>IF(SUM(COUNTIFS('Planificación 2026-1'!F:F,"FILIAL",'Planificación 2026-1'!X:X,C161,'Planificación 2026-1'!H:H,"CA"))&gt;0,"P07"," ")</f>
        <v xml:space="preserve"> </v>
      </c>
      <c r="AJ161" s="58" t="str">
        <f>IF(SUM(COUNTIFS('Planificación 2026-1'!F:F,"FILIAL",'Planificación 2026-1'!X:X,C161,'Planificación 2026-1'!H:H,"DE"))&gt;0,"P08"," ")</f>
        <v xml:space="preserve"> </v>
      </c>
      <c r="AK161" s="58" t="str">
        <f>IF(SUM(COUNTIFS('Planificación 2026-1'!F:F,"FILIAL",'Planificación 2026-1'!X:X,C161,'Planificación 2026-1'!H:H,"OB"))&gt;0,"P09"," ")</f>
        <v xml:space="preserve"> </v>
      </c>
      <c r="AL161" s="58" t="str">
        <f>IF(SUM(COUNTIFS('Planificación 2026-1'!F:F,"FILIAL",'Planificación 2026-1'!X:X,C161,'Planificación 2026-1'!H:H,"MH"))&gt;0,"P31"," ")</f>
        <v xml:space="preserve"> </v>
      </c>
      <c r="AM161" s="58" t="str">
        <f>IF(SUM(COUNTIFS('Planificación 2026-1'!F:F,"FILIAL",'Planificación 2026-1'!X:X,C161,'Planificación 2026-1'!H:H,"IC"))&gt;0,"P32"," ")</f>
        <v xml:space="preserve"> </v>
      </c>
      <c r="AN161" s="58" t="str">
        <f>IF(SUM(COUNTIFS('Planificación 2026-1'!F:F,"FILIAL",'Planificación 2026-1'!X:X,C161,'Planificación 2026-1'!H:H,"AR"))&gt;0,"P34"," ")</f>
        <v xml:space="preserve"> </v>
      </c>
      <c r="AO161" s="58" t="str">
        <f>IF(SUM(COUNTIFS('Planificación 2026-1'!F:F,"FILIAL",'Planificación 2026-1'!X:X,C161,'Planificación 2026-1'!H:H,"T1"))&gt;0,"P35"," ")</f>
        <v xml:space="preserve"> </v>
      </c>
      <c r="AP161" s="58" t="str">
        <f>IF(SUM(COUNTIFS('Planificación 2026-1'!F:F,"FILIAL",'Planificación 2026-1'!X:X,C161,'Planificación 2026-1'!H:H,"T3"))&gt;0,"P36"," ")</f>
        <v xml:space="preserve"> </v>
      </c>
      <c r="AQ161" s="58" t="str">
        <f>IF(SUM(COUNTIFS('Planificación 2026-1'!F:F,"FILIAL",'Planificación 2026-1'!X:X,C161,'Planificación 2026-1'!H:H,"T2"))&gt;0,"P37"," ")</f>
        <v xml:space="preserve"> </v>
      </c>
      <c r="AR161" s="58" t="str">
        <f>IF(SUM(COUNTIFS('Planificación 2026-1'!F:F,"FILIAL",'Planificación 2026-1'!X:X,C161,'Planificación 2026-1'!H:H,"AE"))&gt;0,"P38"," ")</f>
        <v xml:space="preserve"> </v>
      </c>
      <c r="AS161" s="58" t="str">
        <f>IF(SUM(COUNTIFS('Planificación 2026-1'!F:F,"FILIAL",'Planificación 2026-1'!X:X,C161,'Planificación 2026-1'!H:H,"T4"))&gt;0,"P55"," ")</f>
        <v xml:space="preserve"> </v>
      </c>
      <c r="AT161" s="58" t="str">
        <f>IF(SUM(COUNTIFS('Planificación 2026-1'!F:F,"SUNAMPE",'Planificación 2026-1'!X:X,C161,'Planificación 2026-1'!H:H,"AF"))&gt;0," P01"," ")</f>
        <v xml:space="preserve"> </v>
      </c>
      <c r="AU161" s="58" t="str">
        <f>IF(SUM(COUNTIFS('Planificación 2026-1'!F:F,"SUNAMPE",'Planificación 2026-1'!X:X,C161,'Planificación 2026-1'!H:H,"EN"))&gt;0,"P02"," ")</f>
        <v xml:space="preserve"> </v>
      </c>
      <c r="AV161" s="58" t="str">
        <f>IF(SUM(COUNTIFS('Planificación 2026-1'!F:F,"SUNAMPE",'Planificación 2026-1'!X:X,C161,'Planificación 2026-1'!H:H,"IS"))&gt;0,"P03"," ")</f>
        <v xml:space="preserve"> </v>
      </c>
      <c r="AW161" s="58" t="str">
        <f>IF(SUM(COUNTIFS('Planificación 2026-1'!F:F,"SUNAMPE",'Planificación 2026-1'!X:X,C161,'Planificación 2026-1'!H:H,"PS"))&gt;0,"P04"," ")</f>
        <v xml:space="preserve"> </v>
      </c>
      <c r="AX161" s="58"/>
      <c r="AY161" s="58" t="str">
        <f>IF(SUM(COUNTIFS('Planificación 2026-1'!F:F,"SUNAMPE",'Planificación 2026-1'!X:X,C161,'Planificación 2026-1'!H:H,"IN"))&gt;0,"P06"," ")</f>
        <v xml:space="preserve"> </v>
      </c>
      <c r="AZ161" s="58" t="str">
        <f>IF(SUM(COUNTIFS('Planificación 2026-1'!F:F,"SUNAMPE",'Planificación 2026-1'!X:X,C161,'Planificación 2026-1'!H:H,"CA"))&gt;0,"P07"," ")</f>
        <v xml:space="preserve"> </v>
      </c>
      <c r="BA161" s="58" t="str">
        <f>IF(SUM(COUNTIFS('Planificación 2026-1'!F:F,"SUNAMPE",'Planificación 2026-1'!X:X,C161,'Planificación 2026-1'!H:H,"DE"))&gt;0,"P08"," ")</f>
        <v xml:space="preserve"> </v>
      </c>
      <c r="BB161" s="58" t="str">
        <f>IF(SUM(COUNTIFS('Planificación 2026-1'!F:F,"SUNAMPE",'Planificación 2026-1'!X:X,C161,'Planificación 2026-1'!H:H,"OB"))&gt;0,"P09"," ")</f>
        <v xml:space="preserve"> </v>
      </c>
      <c r="BC161" s="58" t="str">
        <f>IF(SUM(COUNTIFS('Planificación 2026-1'!F:F,"SUNAMPE",'Planificación 2026-1'!X:X,C161,'Planificación 2026-1'!H:H,"MH"))&gt;0,"P31"," ")</f>
        <v xml:space="preserve"> </v>
      </c>
      <c r="BD161" s="58" t="str">
        <f>IF(SUM(COUNTIFS('Planificación 2026-1'!F:F,"SUNAMPE",'Planificación 2026-1'!X:X,C161,'Planificación 2026-1'!H:H,"IC"))&gt;0,"P32"," ")</f>
        <v xml:space="preserve"> </v>
      </c>
      <c r="BE161" s="58" t="str">
        <f>IF(SUM(COUNTIFS('Planificación 2026-1'!F:F,"SUNAMPE",'Planificación 2026-1'!X:X,C161,'Planificación 2026-1'!H:H,"AR"))&gt;0,"P34"," ")</f>
        <v xml:space="preserve"> </v>
      </c>
      <c r="BF161" s="58" t="str">
        <f>IF(SUM(COUNTIFS('Planificación 2026-1'!F:F,"SUNAMPE",'Planificación 2026-1'!X:X,C161,'Planificación 2026-1'!H:H,"T1"))&gt;0,"P35"," ")</f>
        <v xml:space="preserve"> </v>
      </c>
      <c r="BG161" s="58" t="str">
        <f>IF(SUM(COUNTIFS('Planificación 2026-1'!F:F,"SUNAMPE",'Planificación 2026-1'!X:X,C161,'Planificación 2026-1'!H:H,"T3"))&gt;0,"P36"," ")</f>
        <v xml:space="preserve"> </v>
      </c>
      <c r="BH161" s="58" t="str">
        <f>IF(SUM(COUNTIFS('Planificación 2026-1'!F:F,"SUNAMPE",'Planificación 2026-1'!X:X,C161,'Planificación 2026-1'!H:H,"T2"))&gt;0,"P37"," ")</f>
        <v xml:space="preserve"> </v>
      </c>
      <c r="BI161" s="58" t="str">
        <f>IF(SUM(COUNTIFS('Planificación 2026-1'!F:F,"SUNAMPE",'Planificación 2026-1'!X:X,C161,'Planificación 2026-1'!H:H,"AE"))&gt;0,"P38"," ")</f>
        <v xml:space="preserve"> </v>
      </c>
      <c r="BJ161" s="58" t="str">
        <f>IF(SUM(COUNTIFS('Planificación 2026-1'!F:F,"SUNAMPE",'Planificación 2026-1'!X:X,C161,'Planificación 2026-1'!H:H,"T4"))&gt;0,"P55"," ")</f>
        <v xml:space="preserve"> </v>
      </c>
      <c r="BK161" s="58" t="str">
        <f>IF(SUM(COUNTIFS('Planificación 2026-1'!F:F,"HUAURA",'Planificación 2026-1'!X:X,C161,'Planificación 2026-1'!H:H,"AF"))&gt;0," P01"," ")</f>
        <v xml:space="preserve"> </v>
      </c>
      <c r="BL161" s="58" t="str">
        <f>IF(SUM(COUNTIFS('Planificación 2026-1'!F:F,"HUAURA",'Planificación 2026-1'!X:X,C161,'Planificación 2026-1'!H:H,"EN"))&gt;0,"P02"," ")</f>
        <v xml:space="preserve"> </v>
      </c>
      <c r="BM161" s="58" t="str">
        <f>IF(SUM(COUNTIFS('Planificación 2026-1'!F:F,"HUAURA",'Planificación 2026-1'!X:X,C161,'Planificación 2026-1'!H:H,"IS"))&gt;0,"P03"," ")</f>
        <v xml:space="preserve"> </v>
      </c>
      <c r="BN161" s="58" t="str">
        <f>IF(SUM(COUNTIFS('Planificación 2026-1'!F:F,"HUAURA",'Planificación 2026-1'!X:X,C161,'Planificación 2026-1'!H:H,"PS"))&gt;0,"P04"," ")</f>
        <v xml:space="preserve"> </v>
      </c>
      <c r="BO161" s="58"/>
      <c r="BP161" s="58" t="str">
        <f>IF(SUM(COUNTIFS('Planificación 2026-1'!F:F,"HUAURA",'Planificación 2026-1'!X:X,C161,'Planificación 2026-1'!H:H,"IN"))&gt;0,"P06"," ")</f>
        <v xml:space="preserve"> </v>
      </c>
      <c r="BQ161" s="58" t="str">
        <f>IF(SUM(COUNTIFS('Planificación 2026-1'!F:F,"HUAURA",'Planificación 2026-1'!X:X,C161,'Planificación 2026-1'!H:H,"CA"))&gt;0,"P07"," ")</f>
        <v xml:space="preserve"> </v>
      </c>
      <c r="BR161" s="58" t="str">
        <f>IF(SUM(COUNTIFS('Planificación 2026-1'!F:F,"HUAURA",'Planificación 2026-1'!X:X,C161,'Planificación 2026-1'!H:H,"DE"))&gt;0,"P08"," ")</f>
        <v xml:space="preserve"> </v>
      </c>
      <c r="BS161" s="58" t="str">
        <f>IF(SUM(COUNTIFS('Planificación 2026-1'!F:F,"HUAURA",'Planificación 2026-1'!X:X,C161,'Planificación 2026-1'!H:H,"OB"))&gt;0,"P09"," ")</f>
        <v xml:space="preserve"> </v>
      </c>
      <c r="BT161" s="58" t="str">
        <f>IF(SUM(COUNTIFS('Planificación 2026-1'!F:F,"HUAURA",'Planificación 2026-1'!X:X,C161,'Planificación 2026-1'!H:H,"MH"))&gt;0,"P31"," ")</f>
        <v xml:space="preserve"> </v>
      </c>
      <c r="BU161" s="58" t="str">
        <f>IF(SUM(COUNTIFS('Planificación 2026-1'!F:F,"HUAURA",'Planificación 2026-1'!X:X,C161,'Planificación 2026-1'!H:H,"IC"))&gt;0,"P32"," ")</f>
        <v xml:space="preserve"> </v>
      </c>
      <c r="BV161" s="58" t="str">
        <f>IF(SUM(COUNTIFS('Planificación 2026-1'!F:F,"HUAURA",'Planificación 2026-1'!X:X,C161,'Planificación 2026-1'!H:H,"AR"))&gt;0,"P34"," ")</f>
        <v xml:space="preserve"> </v>
      </c>
      <c r="BW161" s="58" t="str">
        <f>IF(SUM(COUNTIFS('Planificación 2026-1'!F:F,"HUAURA",'Planificación 2026-1'!X:X,C161,'Planificación 2026-1'!H:H,"T1"))&gt;0,"P35"," ")</f>
        <v xml:space="preserve"> </v>
      </c>
      <c r="BX161" s="58" t="str">
        <f>IF(SUM(COUNTIFS('Planificación 2026-1'!F:F,"HUAURA",'Planificación 2026-1'!X:X,C161,'Planificación 2026-1'!H:H,"T3"))&gt;0,"P36"," ")</f>
        <v xml:space="preserve"> </v>
      </c>
      <c r="BY161" s="58" t="str">
        <f>IF(SUM(COUNTIFS('Planificación 2026-1'!F:F,"HUAURA",'Planificación 2026-1'!X:X,C161,'Planificación 2026-1'!H:H,"T2"))&gt;0,"P37"," ")</f>
        <v xml:space="preserve"> </v>
      </c>
      <c r="BZ161" s="58" t="str">
        <f>IF(SUM(COUNTIFS('Planificación 2026-1'!F:F,"HUAURA",'Planificación 2026-1'!X:X,C161,'Planificación 2026-1'!H:H,"AE"))&gt;0,"P38"," ")</f>
        <v xml:space="preserve"> </v>
      </c>
      <c r="CA161" s="58" t="str">
        <f>IF(SUM(COUNTIFS('Planificación 2026-1'!F:F,"HUAURA",'Planificación 2026-1'!X:X,C161,'Planificación 2026-1'!H:H,"T4"))&gt;0,"P55"," ")</f>
        <v xml:space="preserve"> </v>
      </c>
      <c r="CB161" s="59">
        <f>SUMIFS('Planificación 2026-1'!S:S,'Planificación 2026-1'!X:X,C161,'Planificación 2026-1'!H:H,"AF",'Planificación 2026-1'!I:I,"&gt;2")</f>
        <v>0</v>
      </c>
      <c r="CC161" s="59">
        <f>SUMIFS('Planificación 2026-1'!S:S,'Planificación 2026-1'!X:X,C161,'Planificación 2026-1'!H:H,"EN",'Planificación 2026-1'!I:I,"&gt;2")</f>
        <v>15</v>
      </c>
      <c r="CD161" s="59">
        <f>SUMIFS('Planificación 2026-1'!S:S,'Planificación 2026-1'!X:X,C161,'Planificación 2026-1'!H:H,"IS",'Planificación 2026-1'!I:I,"&gt;2")</f>
        <v>0</v>
      </c>
      <c r="CE161" s="59">
        <f>SUMIFS('Planificación 2026-1'!S:S,'Planificación 2026-1'!X:X,C161,'Planificación 2026-1'!H:H,"PS",'Planificación 2026-1'!I:I,"&gt;2")</f>
        <v>0</v>
      </c>
      <c r="CF161" s="59">
        <f>SUMIFS('Planificación 2026-1'!S:S,'Planificación 2026-1'!X:X,C161,'Planificación 2026-1'!H:H,"IN",'Planificación 2026-1'!I:I,"&gt;2")</f>
        <v>0</v>
      </c>
      <c r="CG161" s="59">
        <f>SUMIFS('Planificación 2026-1'!S:S,'Planificación 2026-1'!X:X,C161,'Planificación 2026-1'!H:H,"CA",'Planificación 2026-1'!I:I,"&gt;2")</f>
        <v>0</v>
      </c>
      <c r="CH161" s="59">
        <f>SUMIFS('Planificación 2026-1'!S:S,'Planificación 2026-1'!X:X,C161,'Planificación 2026-1'!H:H,"DE",'Planificación 2026-1'!I:I,"&gt;2")</f>
        <v>0</v>
      </c>
      <c r="CI161" s="59">
        <f>SUMIFS('Planificación 2026-1'!S:S,'Planificación 2026-1'!X:X,C161,'Planificación 2026-1'!H:H,"OB",'Planificación 2026-1'!I:I,"&gt;2")</f>
        <v>0</v>
      </c>
      <c r="CJ161" s="59">
        <f>SUMIFS('Planificación 2026-1'!S:S,'Planificación 2026-1'!X:X,C161,'Planificación 2026-1'!H:H,"MH",'Planificación 2026-1'!I:I,"&gt;2")</f>
        <v>0</v>
      </c>
      <c r="CK161" s="59">
        <f>SUMIFS('Planificación 2026-1'!S:S,'Planificación 2026-1'!X:X,C161,'Planificación 2026-1'!H:H,"IC",'Planificación 2026-1'!I:I,"&gt;2")</f>
        <v>0</v>
      </c>
      <c r="CL161" s="59">
        <f>SUMIFS('Planificación 2026-1'!S:S,'Planificación 2026-1'!X:X,C161,'Planificación 2026-1'!H:H,"AR",'Planificación 2026-1'!I:I,"&gt;2")</f>
        <v>0</v>
      </c>
      <c r="CM161" s="59">
        <f>SUMIFS('Planificación 2026-1'!S:S,'Planificación 2026-1'!X:X,C161,'Planificación 2026-1'!H:H,"AE",'Planificación 2026-1'!I:I,"&gt;2")</f>
        <v>0</v>
      </c>
      <c r="CN161" s="59">
        <f>SUMIFS('Planificación 2026-1'!S:S,'Planificación 2026-1'!X:X,C161,'Planificación 2026-1'!H:H,"T1",'Planificación 2026-1'!I:I,"&gt;2")</f>
        <v>0</v>
      </c>
      <c r="CO161" s="59">
        <f>SUMIFS('Planificación 2026-1'!S:S,'Planificación 2026-1'!X:X,C161,'Planificación 2026-1'!H:H,"T3",'Planificación 2026-1'!I:I,"&gt;2")</f>
        <v>0</v>
      </c>
      <c r="CP161" s="59">
        <f>SUMIFS('Planificación 2026-1'!S:S,'Planificación 2026-1'!X:X,C161,'Planificación 2026-1'!H:H,"T2",'Planificación 2026-1'!I:I,"&gt;2")</f>
        <v>0</v>
      </c>
      <c r="CQ161" s="59">
        <f>SUMIFS('Planificación 2026-1'!S:S,'Planificación 2026-1'!X:X,C161,'Planificación 2026-1'!H:H,"T4",'Planificación 2026-1'!I:I,"&gt;2")</f>
        <v>0</v>
      </c>
      <c r="CR161" s="59">
        <f>SUMIFS('Planificación 2026-1'!S:S,'Planificación 2026-1'!X:X,C161,'Planificación 2026-1'!H:H,"AF",'Planificación 2026-1'!I:I,"&lt;3")</f>
        <v>0</v>
      </c>
      <c r="CS161" s="59">
        <f>SUMIFS('Planificación 2026-1'!S:S,'Planificación 2026-1'!X:X,C161,'Planificación 2026-1'!H:H,"EN",'Planificación 2026-1'!I:I,"&lt;3")</f>
        <v>0</v>
      </c>
      <c r="CT161" s="59">
        <f>SUMIFS('Planificación 2026-1'!S:S,'Planificación 2026-1'!X:X,C161,'Planificación 2026-1'!H:H,"IS",'Planificación 2026-1'!I:I,"&lt;3")</f>
        <v>0</v>
      </c>
      <c r="CU161" s="59">
        <f>SUMIFS('Planificación 2026-1'!S:S,'Planificación 2026-1'!X:X,C161,'Planificación 2026-1'!H:H,"PS",'Planificación 2026-1'!I:I,"&lt;3")</f>
        <v>0</v>
      </c>
      <c r="CV161" s="59">
        <f>SUMIFS('Planificación 2026-1'!S:S,'Planificación 2026-1'!X:X,C161,'Planificación 2026-1'!H:H,"IN",'Planificación 2026-1'!I:I,"&lt;3")</f>
        <v>0</v>
      </c>
      <c r="CW161" s="59">
        <f>SUMIFS('Planificación 2026-1'!S:S,'Planificación 2026-1'!X:X,C161,'Planificación 2026-1'!H:H,"CA",'Planificación 2026-1'!I:I,"&lt;3")</f>
        <v>0</v>
      </c>
      <c r="CX161" s="59">
        <f>SUMIFS('Planificación 2026-1'!S:S,'Planificación 2026-1'!X:X,C161,'Planificación 2026-1'!H:H,"DE",'Planificación 2026-1'!I:I,"&lt;3")</f>
        <v>0</v>
      </c>
      <c r="CY161" s="59">
        <f>SUMIFS('Planificación 2026-1'!S:S,'Planificación 2026-1'!X:X,C161,'Planificación 2026-1'!H:H,"OB",'Planificación 2026-1'!I:I,"&lt;3")</f>
        <v>0</v>
      </c>
      <c r="CZ161" s="59">
        <f>SUMIFS('Planificación 2026-1'!S:S,'Planificación 2026-1'!X:X,C161,'Planificación 2026-1'!H:H,"MH",'Planificación 2026-1'!I:I,"&lt;3")</f>
        <v>0</v>
      </c>
      <c r="DA161" s="59">
        <f>SUMIFS('Planificación 2026-1'!S:S,'Planificación 2026-1'!X:X,C161,'Planificación 2026-1'!H:H,"IC",'Planificación 2026-1'!I:I,"&lt;3")</f>
        <v>0</v>
      </c>
      <c r="DB161" s="59">
        <f>SUMIFS('Planificación 2026-1'!S:S,'Planificación 2026-1'!X:X,C161,'Planificación 2026-1'!H:H,"AR",'Planificación 2026-1'!I:I,"&lt;3")</f>
        <v>0</v>
      </c>
      <c r="DC161" s="59">
        <f>SUMIFS('Planificación 2026-1'!S:S,'Planificación 2026-1'!X:X,C161,'Planificación 2026-1'!H:H,"AE",'Planificación 2026-1'!I:I,"&lt;3")</f>
        <v>0</v>
      </c>
      <c r="DD161" s="59">
        <f>SUMIFS('Planificación 2026-1'!S:S,'Planificación 2026-1'!X:X,C161,'Planificación 2026-1'!H:H,"T1",'Planificación 2026-1'!I:I,"&lt;3")</f>
        <v>0</v>
      </c>
      <c r="DE161" s="59">
        <f>SUMIFS('Planificación 2026-1'!S:S,'Planificación 2026-1'!X:X,C161,'Planificación 2026-1'!H:H,"T3",'Planificación 2026-1'!I:I,"&lt;3")</f>
        <v>0</v>
      </c>
      <c r="DF161" s="59">
        <f>SUMIFS('Planificación 2026-1'!S:S,'Planificación 2026-1'!X:X,C161,'Planificación 2026-1'!H:H,"T2",'Planificación 2026-1'!I:I,"&lt;3")</f>
        <v>0</v>
      </c>
      <c r="DG161" s="59">
        <f>SUMIFS('Planificación 2026-1'!S:S,'Planificación 2026-1'!X:X,C161,'Planificación 2026-1'!H:H,"T4",'Planificación 2026-1'!I:I,"&lt;3")</f>
        <v>0</v>
      </c>
      <c r="DH161" s="58" t="str">
        <f t="shared" si="41"/>
        <v>P02</v>
      </c>
      <c r="DI161" s="27">
        <f>IF(C161="","",SUMIFS('Planificación 2026-1'!S:S,'Planificación 2026-1'!X:X,C161,'Planificación 2026-1'!F:F,"PRINCIPAL",'Planificación 2026-1'!Y:Y,"VIRTUAL"))</f>
        <v>5</v>
      </c>
      <c r="DJ161" s="27">
        <f>IF(C161="","",SUMIFS('Planificación 2026-1'!S:S,'Planificación 2026-1'!X:X,C161,'Planificación 2026-1'!F:F,"PRINCIPAL",'Planificación 2026-1'!Y:Y,"PRESENCIAL"))</f>
        <v>0</v>
      </c>
      <c r="DK161" s="27">
        <f>IF(C161="","",SUMIFS('Planificación 2026-1'!S:S,'Planificación 2026-1'!X:X,C161,'Planificación 2026-1'!F:F,"PRINCIPAL",'Planificación 2026-1'!Y:Y,"HIBRIDO PRESENCIAL"))</f>
        <v>0</v>
      </c>
      <c r="DL161" s="58" t="str">
        <f t="shared" si="42"/>
        <v>P02</v>
      </c>
      <c r="DM161" s="58">
        <f>IF(C161="","",SUMIFS('Planificación 2026-1'!S:S,'Planificación 2026-1'!X:X,C161,'Planificación 2026-1'!F:F,"FILIAL",'Planificación 2026-1'!Y:Y,"VIRTUAL"))</f>
        <v>10</v>
      </c>
      <c r="DN161" s="60">
        <f>IF(C161="","",SUMIFS('Planificación 2026-1'!S:S,'Planificación 2026-1'!X:X,C161,'Planificación 2026-1'!F:F,"FILIAL",'Planificación 2026-1'!Y:Y,"PRESENCIAL"))</f>
        <v>0</v>
      </c>
      <c r="DO161" s="29">
        <f>IF(C161="","",SUMIFS('Planificación 2026-1'!S:S,'Planificación 2026-1'!X:X,C161,'Planificación 2026-1'!F:F,"FILIAL",'Planificación 2026-1'!Y:Y,"HIBRIDO PRESENCIAL"))</f>
        <v>0</v>
      </c>
      <c r="DP161" s="61" t="str">
        <f t="shared" si="43"/>
        <v/>
      </c>
      <c r="DQ161" s="58">
        <f>IF(C161="","",SUMIFS('Planificación 2026-1'!S:S,'Planificación 2026-1'!X:X,C161,'Planificación 2026-1'!F:F,"SUNAMPE",'Planificación 2026-1'!Y:Y,"VIRTUAL"))</f>
        <v>0</v>
      </c>
      <c r="DR161" s="29">
        <f>IF(C161="","",SUMIFS('Planificación 2026-1'!S:S,'Planificación 2026-1'!X:X,C161,'Planificación 2026-1'!F:F,"SUNAMPE",'Planificación 2026-1'!Y:Y,"PRESENCIAL"))</f>
        <v>0</v>
      </c>
      <c r="DS161" s="61" t="str">
        <f t="shared" si="44"/>
        <v/>
      </c>
      <c r="DT161" s="58">
        <f>IF(C161="","",SUMIFS('Planificación 2026-1'!S:S,'Planificación 2026-1'!X:X,C161,'Planificación 2026-1'!F:F,"HUAURA",'Planificación 2026-1'!Y:Y,"VIRTUAL"))</f>
        <v>0</v>
      </c>
      <c r="DU161" s="29">
        <f>IF(C161="","",SUMIFS('Planificación 2026-1'!S:S,'Planificación 2026-1'!X:X,C161,'Planificación 2026-1'!F:F,"HUAURA",'Planificación 2026-1'!Y:Y,"PRESENCIAL"))</f>
        <v>0</v>
      </c>
      <c r="DV161" s="32">
        <f>SUMIFS('Planificación 2026-1'!S:S,'Planificación 2026-1'!X:X,C161,'Planificación 2026-1'!F:F,"PRINCIPAL",'Planificación 2026-1'!Y:Y,"VIRTUAL",'Planificación 2026-1'!I:I,"&gt;2")</f>
        <v>5</v>
      </c>
      <c r="DW161" s="32">
        <f>SUMIFS('Planificación 2026-1'!S:S,'Planificación 2026-1'!X:X,C161,'Planificación 2026-1'!F:F,"PRINCIPAL",'Planificación 2026-1'!Y:Y,"&lt;&gt;VIRTUAL",'Planificación 2026-1'!I:I,"&gt;2")</f>
        <v>0</v>
      </c>
      <c r="DX161" s="32">
        <f>SUMIFS('Planificación 2026-1'!S:S,'Planificación 2026-1'!X:X,C161,'Planificación 2026-1'!F:F,"SUNAMPE",'Planificación 2026-1'!Y:Y,"VIRTUAL",'Planificación 2026-1'!I:I,"&gt;2")</f>
        <v>0</v>
      </c>
      <c r="DY161" s="32">
        <f>SUMIFS('Planificación 2026-1'!S:S,'Planificación 2026-1'!X:X,C161,'Planificación 2026-1'!F:F,"SUNAMPE",'Planificación 2026-1'!Y:Y,"&lt;&gt;VIRTUAL",'Planificación 2026-1'!I:I,"&gt;2")</f>
        <v>0</v>
      </c>
      <c r="DZ161" s="32">
        <f>SUMIFS('Planificación 2026-1'!S:S,'Planificación 2026-1'!X:X,C161,'Planificación 2026-1'!F:F,"FILIAL",'Planificación 2026-1'!Y:Y,"VIRTUAL",'Planificación 2026-1'!I:I,"&gt;2")</f>
        <v>10</v>
      </c>
      <c r="EA161" s="32">
        <f>SUMIFS('Planificación 2026-1'!S:S,'Planificación 2026-1'!X:X,C161,'Planificación 2026-1'!F:F,"FILIAL",'Planificación 2026-1'!Y:Y,"&lt;&gt;VIRTUAL",'Planificación 2026-1'!I:I,"&gt;2")</f>
        <v>0</v>
      </c>
      <c r="EB161" s="32">
        <f>SUMIFS('Planificación 2026-1'!S:S,'Planificación 2026-1'!X:X,C161,'Planificación 2026-1'!F:F,"PORUMA",'Planificación 2026-1'!Y:Y,"VIRTUAL",'Planificación 2026-1'!I:I,"&gt;2")</f>
        <v>0</v>
      </c>
      <c r="EC161" s="32">
        <f>SUMIFS('Planificación 2026-1'!S:S,'Planificación 2026-1'!X:X,C161,'Planificación 2026-1'!F:F,"PORUMA",'Planificación 2026-1'!Y:Y,"&lt;&gt;VIRTUAL",'Planificación 2026-1'!I:I,"&gt;2")</f>
        <v>0</v>
      </c>
      <c r="ED161" s="32">
        <f>SUMIFS('Planificación 2026-1'!S:S,'Planificación 2026-1'!X:X,C161,'Planificación 2026-1'!F:F,"HUAURA",'Planificación 2026-1'!Y:Y,"VIRTUAL",'Planificación 2026-1'!I:I,"&gt;2")</f>
        <v>0</v>
      </c>
      <c r="EE161" s="32">
        <f>SUMIFS('Planificación 2026-1'!S:S,'Planificación 2026-1'!X:X,C161,'Planificación 2026-1'!F:F,"HUAURA",'Planificación 2026-1'!Y:Y,"&lt;&gt;VIRTUAL",'Planificación 2026-1'!I:I,"&gt;2")</f>
        <v>0</v>
      </c>
      <c r="EF161" s="32">
        <f>SUMIFS('Planificación 2026-1'!S:S,'Planificación 2026-1'!X:X,C161,'Planificación 2026-1'!F:F,"PRINCIPAL",'Planificación 2026-1'!Y:Y,"VIRTUAL",'Planificación 2026-1'!I:I,"&lt;3")</f>
        <v>0</v>
      </c>
      <c r="EG161" s="32">
        <f>SUMIFS('Planificación 2026-1'!S:S,'Planificación 2026-1'!X:X,C161,'Planificación 2026-1'!F:F,"PRINCIPAL",'Planificación 2026-1'!Y:Y,"&lt;&gt;VIRTUAL",'Planificación 2026-1'!I:I,"&lt;3")</f>
        <v>0</v>
      </c>
      <c r="EH161" s="32">
        <f>SUMIFS('Planificación 2026-1'!S:S,'Planificación 2026-1'!X:X,C161,'Planificación 2026-1'!F:F,"SUNAMPE",'Planificación 2026-1'!Y:Y,"VIRTUAL",'Planificación 2026-1'!I:I,"&lt;3")</f>
        <v>0</v>
      </c>
      <c r="EI161" s="32">
        <f>SUMIFS('Planificación 2026-1'!S:S,'Planificación 2026-1'!X:X,C161,'Planificación 2026-1'!F:F,"SUNAMPE",'Planificación 2026-1'!Y:Y,"&lt;&gt;VIRTUAL",'Planificación 2026-1'!I:I,"&lt;3")</f>
        <v>0</v>
      </c>
      <c r="EJ161" s="32">
        <f>SUMIFS('Planificación 2026-1'!S:S,'Planificación 2026-1'!X:X,C161,'Planificación 2026-1'!F:F,"FILIAL",'Planificación 2026-1'!Y:Y,"VIRTUAL",'Planificación 2026-1'!I:I,"&lt;3")</f>
        <v>0</v>
      </c>
      <c r="EK161" s="32">
        <f>SUMIFS('Planificación 2026-1'!S:S,'Planificación 2026-1'!X:X,C161,'Planificación 2026-1'!F:F,"FILIAL",'Planificación 2026-1'!Y:Y,"&lt;&gt;VIRTUAL",'Planificación 2026-1'!I:I,"&lt;3")</f>
        <v>0</v>
      </c>
      <c r="EL161" s="32">
        <f>SUMIFS('Planificación 2026-1'!S:S,'Planificación 2026-1'!X:X,C161,'Planificación 2026-1'!F:F,"PORUMA",'Planificación 2026-1'!Y:Y,"VIRTUAL",'Planificación 2026-1'!I:I,"&lt;3")</f>
        <v>0</v>
      </c>
      <c r="EM161" s="32">
        <f>SUMIFS('Planificación 2026-1'!S:S,'Planificación 2026-1'!X:X,C161,'Planificación 2026-1'!F:F,"PORUMA",'Planificación 2026-1'!Y:Y,"&lt;&gt;VIRTUAL",'Planificación 2026-1'!I:I,"&lt;3")</f>
        <v>0</v>
      </c>
      <c r="EN161" s="32">
        <f>SUMIFS('Planificación 2026-1'!S:S,'Planificación 2026-1'!X:X,C161,'Planificación 2026-1'!F:F,"HUAURA",'Planificación 2026-1'!Y:Y,"VIRTUAL",'Planificación 2026-1'!I:I,"&lt;3")</f>
        <v>0</v>
      </c>
      <c r="EO161" s="32">
        <f>SUMIFS('Planificación 2026-1'!S:S,'Planificación 2026-1'!X:X,C161,'Planificación 2026-1'!F:F,"HUAURA",'Planificación 2026-1'!Y:Y,"&lt;&gt;VIRTUAL",'Planificación 2026-1'!I:I,"&lt;3")</f>
        <v>0</v>
      </c>
      <c r="EP161" s="32">
        <f t="shared" si="46"/>
        <v>10</v>
      </c>
      <c r="EQ161" s="32">
        <f t="shared" si="36"/>
        <v>0</v>
      </c>
      <c r="ER161" s="32">
        <f t="shared" si="37"/>
        <v>0</v>
      </c>
      <c r="ES161" s="32">
        <f t="shared" si="38"/>
        <v>5</v>
      </c>
      <c r="ET161" s="32">
        <f t="shared" si="39"/>
        <v>0</v>
      </c>
      <c r="EU161" s="32">
        <f t="shared" si="40"/>
        <v>15</v>
      </c>
      <c r="EV161" s="32" t="b">
        <f>EXACT(EU161,E161)</f>
        <v>1</v>
      </c>
      <c r="EW161" s="32"/>
      <c r="EX161" s="32">
        <f t="shared" si="33"/>
        <v>15</v>
      </c>
      <c r="EY161" s="32">
        <f t="shared" si="34"/>
        <v>0</v>
      </c>
      <c r="EZ161" s="32" t="b">
        <f>EXACT(SUM(EX161:EY161),E161)</f>
        <v>1</v>
      </c>
      <c r="FA161" s="32" t="str">
        <f t="shared" si="35"/>
        <v/>
      </c>
      <c r="FB161" s="32" t="str">
        <f t="shared" si="45"/>
        <v>VIRTUAL</v>
      </c>
    </row>
    <row r="162" spans="1:158">
      <c r="A162" s="33"/>
      <c r="B162" s="66">
        <v>159</v>
      </c>
      <c r="C162" s="32" t="s">
        <v>366</v>
      </c>
      <c r="D162" s="429">
        <v>75928709</v>
      </c>
      <c r="E162" s="62">
        <f>SUMIF('Planificación 2026-1'!X:X,C162,'Planificación 2026-1'!S:S)</f>
        <v>13</v>
      </c>
      <c r="F162" s="63" t="s">
        <v>203</v>
      </c>
      <c r="G162" s="454" t="s">
        <v>200</v>
      </c>
      <c r="H162" s="64" t="s">
        <v>181</v>
      </c>
      <c r="I162" s="64" t="s">
        <v>156</v>
      </c>
      <c r="J162" s="32" t="s">
        <v>181</v>
      </c>
      <c r="K162" s="32" t="s">
        <v>156</v>
      </c>
      <c r="L162" s="57" t="str">
        <f>IF(SUM(COUNTIFS('Planificación 2026-1'!F:F,"PRINCIPAL",'Planificación 2026-1'!X:X,C162,'Planificación 2026-1'!H:H,"AF"))&gt;0,"P01"," ")</f>
        <v xml:space="preserve"> </v>
      </c>
      <c r="M162" s="58" t="str">
        <f>IF(SUM(COUNTIFS('Planificación 2026-1'!F:F,"PRINCIPAL",'Planificación 2026-1'!X:X,C162,'Planificación 2026-1'!H:H,"EN"))&gt;0,"P02"," ")</f>
        <v xml:space="preserve"> </v>
      </c>
      <c r="N162" s="58" t="str">
        <f>IF(SUM(COUNTIFS('Planificación 2026-1'!F:F,"PRINCIPAL",'Planificación 2026-1'!X:X,C162,'Planificación 2026-1'!H:H,"IS"))&gt;0,"P03"," ")</f>
        <v xml:space="preserve"> </v>
      </c>
      <c r="O162" s="58" t="str">
        <f>IF(SUM(COUNTIFS('Planificación 2026-1'!F:F,"PRINCIPAL",'Planificación 2026-1'!X:X,C162,'Planificación 2026-1'!H:H,"PS"))&gt;0,"P04"," ")</f>
        <v xml:space="preserve"> </v>
      </c>
      <c r="P162" s="58"/>
      <c r="Q162" s="58" t="str">
        <f>IF(SUM(COUNTIFS('Planificación 2026-1'!F:F,"PRINCIPAL",'Planificación 2026-1'!X:X,C162,'Planificación 2026-1'!H:H,"IN"))&gt;0,"P06"," ")</f>
        <v xml:space="preserve"> </v>
      </c>
      <c r="R162" s="58" t="str">
        <f>IF(SUM(COUNTIFS('Planificación 2026-1'!F:F,"PRINCIPAL",'Planificación 2026-1'!X:X,C162,'Planificación 2026-1'!H:H,"CA"))&gt;0,"P07"," ")</f>
        <v xml:space="preserve"> </v>
      </c>
      <c r="S162" s="58" t="str">
        <f>IF(SUM(COUNTIFS('Planificación 2026-1'!F:F,"PRINCIPAL",'Planificación 2026-1'!X:X,C162,'Planificación 2026-1'!H:H,"DE"))&gt;0,"P08"," ")</f>
        <v xml:space="preserve"> </v>
      </c>
      <c r="T162" s="58" t="str">
        <f>IF(SUM(COUNTIFS('Planificación 2026-1'!F:F,"PRINCIPAL",'Planificación 2026-1'!X:X,C162,'Planificación 2026-1'!H:H,"OB"))&gt;0,"P09"," ")</f>
        <v>P09</v>
      </c>
      <c r="U162" s="58" t="str">
        <f>IF(SUM(COUNTIFS('Planificación 2026-1'!F:F,"PRINCIPAL",'Planificación 2026-1'!X:X,C162,'Planificación 2026-1'!H:H,"MH"))&gt;0,"P31"," ")</f>
        <v xml:space="preserve"> </v>
      </c>
      <c r="V162" s="58" t="str">
        <f>IF(SUM(COUNTIFS('Planificación 2026-1'!F:F,"PRINCIPAL",'Planificación 2026-1'!X:X,C162,'Planificación 2026-1'!H:H,"IC"))&gt;0,"P32"," ")</f>
        <v xml:space="preserve"> </v>
      </c>
      <c r="W162" s="58" t="str">
        <f>IF(SUM(COUNTIFS('Planificación 2026-1'!F:F,"PRINCIPAL",'Planificación 2026-1'!X:X,C162,'Planificación 2026-1'!H:H,"AR"))&gt;0,"P34"," ")</f>
        <v xml:space="preserve"> </v>
      </c>
      <c r="X162" s="58" t="str">
        <f>IF(SUM(COUNTIFS('Planificación 2026-1'!F:F,"PRINCIPAL",'Planificación 2026-1'!X:X,C162,'Planificación 2026-1'!H:H,"T1"))&gt;0,"P35"," ")</f>
        <v xml:space="preserve"> </v>
      </c>
      <c r="Y162" s="58" t="str">
        <f>IF(SUM(COUNTIFS('Planificación 2026-1'!F:F,"PRINCIPAL",'Planificación 2026-1'!X:X,C162,'Planificación 2026-1'!H:H,"T3"))&gt;0,"P36"," ")</f>
        <v xml:space="preserve"> </v>
      </c>
      <c r="Z162" s="58" t="str">
        <f>IF(SUM(COUNTIFS('Planificación 2026-1'!F:F,"PRINCIPAL",'Planificación 2026-1'!X:X,C162,'Planificación 2026-1'!H:H,"T2"))&gt;0,"P37"," ")</f>
        <v xml:space="preserve"> </v>
      </c>
      <c r="AA162" s="58" t="str">
        <f>IF(SUM(COUNTIFS('Planificación 2026-1'!F:F,"PRINCIPAL",'Planificación 2026-1'!X:X,C162,'Planificación 2026-1'!H:H,"AE"))&gt;0,"P38"," ")</f>
        <v xml:space="preserve"> </v>
      </c>
      <c r="AB162" s="58" t="str">
        <f>IF(SUM(COUNTIFS('Planificación 2026-1'!F:F,"PRINCIPAL",'Planificación 2026-1'!X:X,C162,'Planificación 2026-1'!H:H,"T4"))&gt;0,"P55"," ")</f>
        <v xml:space="preserve"> </v>
      </c>
      <c r="AC162" s="58" t="str">
        <f>IF(SUM(COUNTIFS('Planificación 2026-1'!F:F,"FILIAL",'Planificación 2026-1'!X:X,C162,'Planificación 2026-1'!H:H,"AF"))&gt;0," P01"," ")</f>
        <v xml:space="preserve"> </v>
      </c>
      <c r="AD162" s="58" t="str">
        <f>IF(SUM(COUNTIFS('Planificación 2026-1'!F:F,"FILIAL",'Planificación 2026-1'!X:X,C162,'Planificación 2026-1'!H:H,"EN"))&gt;0,"P02"," ")</f>
        <v xml:space="preserve"> </v>
      </c>
      <c r="AE162" s="58" t="str">
        <f>IF(SUM(COUNTIFS('Planificación 2026-1'!F:F,"FILIAL",'Planificación 2026-1'!X:X,C162,'Planificación 2026-1'!H:H,"IS"))&gt;0,"P03"," ")</f>
        <v xml:space="preserve"> </v>
      </c>
      <c r="AF162" s="58" t="str">
        <f>IF(SUM(COUNTIFS('Planificación 2026-1'!F:F,"FILIAL",'Planificación 2026-1'!X:X,C162,'Planificación 2026-1'!H:H,"PS"))&gt;0,"P04"," ")</f>
        <v xml:space="preserve"> </v>
      </c>
      <c r="AG162" s="58"/>
      <c r="AH162" s="58" t="str">
        <f>IF(SUM(COUNTIFS('Planificación 2026-1'!F:F,"FILIAL",'Planificación 2026-1'!X:X,C162,'Planificación 2026-1'!H:H,"IN"))&gt;0,"P06"," ")</f>
        <v xml:space="preserve"> </v>
      </c>
      <c r="AI162" s="58" t="str">
        <f>IF(SUM(COUNTIFS('Planificación 2026-1'!F:F,"FILIAL",'Planificación 2026-1'!X:X,C162,'Planificación 2026-1'!H:H,"CA"))&gt;0,"P07"," ")</f>
        <v xml:space="preserve"> </v>
      </c>
      <c r="AJ162" s="58" t="str">
        <f>IF(SUM(COUNTIFS('Planificación 2026-1'!F:F,"FILIAL",'Planificación 2026-1'!X:X,C162,'Planificación 2026-1'!H:H,"DE"))&gt;0,"P08"," ")</f>
        <v xml:space="preserve"> </v>
      </c>
      <c r="AK162" s="58" t="str">
        <f>IF(SUM(COUNTIFS('Planificación 2026-1'!F:F,"FILIAL",'Planificación 2026-1'!X:X,C162,'Planificación 2026-1'!H:H,"OB"))&gt;0,"P09"," ")</f>
        <v xml:space="preserve"> </v>
      </c>
      <c r="AL162" s="58" t="str">
        <f>IF(SUM(COUNTIFS('Planificación 2026-1'!F:F,"FILIAL",'Planificación 2026-1'!X:X,C162,'Planificación 2026-1'!H:H,"MH"))&gt;0,"P31"," ")</f>
        <v xml:space="preserve"> </v>
      </c>
      <c r="AM162" s="58" t="str">
        <f>IF(SUM(COUNTIFS('Planificación 2026-1'!F:F,"FILIAL",'Planificación 2026-1'!X:X,C162,'Planificación 2026-1'!H:H,"IC"))&gt;0,"P32"," ")</f>
        <v xml:space="preserve"> </v>
      </c>
      <c r="AN162" s="58" t="str">
        <f>IF(SUM(COUNTIFS('Planificación 2026-1'!F:F,"FILIAL",'Planificación 2026-1'!X:X,C162,'Planificación 2026-1'!H:H,"AR"))&gt;0,"P34"," ")</f>
        <v xml:space="preserve"> </v>
      </c>
      <c r="AO162" s="58" t="str">
        <f>IF(SUM(COUNTIFS('Planificación 2026-1'!F:F,"FILIAL",'Planificación 2026-1'!X:X,C162,'Planificación 2026-1'!H:H,"T1"))&gt;0,"P35"," ")</f>
        <v xml:space="preserve"> </v>
      </c>
      <c r="AP162" s="58" t="str">
        <f>IF(SUM(COUNTIFS('Planificación 2026-1'!F:F,"FILIAL",'Planificación 2026-1'!X:X,C162,'Planificación 2026-1'!H:H,"T3"))&gt;0,"P36"," ")</f>
        <v xml:space="preserve"> </v>
      </c>
      <c r="AQ162" s="58" t="str">
        <f>IF(SUM(COUNTIFS('Planificación 2026-1'!F:F,"FILIAL",'Planificación 2026-1'!X:X,C162,'Planificación 2026-1'!H:H,"T2"))&gt;0,"P37"," ")</f>
        <v xml:space="preserve"> </v>
      </c>
      <c r="AR162" s="58" t="str">
        <f>IF(SUM(COUNTIFS('Planificación 2026-1'!F:F,"FILIAL",'Planificación 2026-1'!X:X,C162,'Planificación 2026-1'!H:H,"AE"))&gt;0,"P38"," ")</f>
        <v xml:space="preserve"> </v>
      </c>
      <c r="AS162" s="58" t="str">
        <f>IF(SUM(COUNTIFS('Planificación 2026-1'!F:F,"FILIAL",'Planificación 2026-1'!X:X,C162,'Planificación 2026-1'!H:H,"T4"))&gt;0,"P55"," ")</f>
        <v xml:space="preserve"> </v>
      </c>
      <c r="AT162" s="58" t="str">
        <f>IF(SUM(COUNTIFS('Planificación 2026-1'!F:F,"SUNAMPE",'Planificación 2026-1'!X:X,C162,'Planificación 2026-1'!H:H,"AF"))&gt;0," P01"," ")</f>
        <v xml:space="preserve"> </v>
      </c>
      <c r="AU162" s="58" t="str">
        <f>IF(SUM(COUNTIFS('Planificación 2026-1'!F:F,"SUNAMPE",'Planificación 2026-1'!X:X,C162,'Planificación 2026-1'!H:H,"EN"))&gt;0,"P02"," ")</f>
        <v xml:space="preserve"> </v>
      </c>
      <c r="AV162" s="58" t="str">
        <f>IF(SUM(COUNTIFS('Planificación 2026-1'!F:F,"SUNAMPE",'Planificación 2026-1'!X:X,C162,'Planificación 2026-1'!H:H,"IS"))&gt;0,"P03"," ")</f>
        <v xml:space="preserve"> </v>
      </c>
      <c r="AW162" s="58" t="str">
        <f>IF(SUM(COUNTIFS('Planificación 2026-1'!F:F,"SUNAMPE",'Planificación 2026-1'!X:X,C162,'Planificación 2026-1'!H:H,"PS"))&gt;0,"P04"," ")</f>
        <v xml:space="preserve"> </v>
      </c>
      <c r="AX162" s="58"/>
      <c r="AY162" s="58" t="str">
        <f>IF(SUM(COUNTIFS('Planificación 2026-1'!F:F,"SUNAMPE",'Planificación 2026-1'!X:X,C162,'Planificación 2026-1'!H:H,"IN"))&gt;0,"P06"," ")</f>
        <v xml:space="preserve"> </v>
      </c>
      <c r="AZ162" s="58" t="str">
        <f>IF(SUM(COUNTIFS('Planificación 2026-1'!F:F,"SUNAMPE",'Planificación 2026-1'!X:X,C162,'Planificación 2026-1'!H:H,"CA"))&gt;0,"P07"," ")</f>
        <v xml:space="preserve"> </v>
      </c>
      <c r="BA162" s="58" t="str">
        <f>IF(SUM(COUNTIFS('Planificación 2026-1'!F:F,"SUNAMPE",'Planificación 2026-1'!X:X,C162,'Planificación 2026-1'!H:H,"DE"))&gt;0,"P08"," ")</f>
        <v xml:space="preserve"> </v>
      </c>
      <c r="BB162" s="58" t="str">
        <f>IF(SUM(COUNTIFS('Planificación 2026-1'!F:F,"SUNAMPE",'Planificación 2026-1'!X:X,C162,'Planificación 2026-1'!H:H,"OB"))&gt;0,"P09"," ")</f>
        <v xml:space="preserve"> </v>
      </c>
      <c r="BC162" s="58" t="str">
        <f>IF(SUM(COUNTIFS('Planificación 2026-1'!F:F,"SUNAMPE",'Planificación 2026-1'!X:X,C162,'Planificación 2026-1'!H:H,"MH"))&gt;0,"P31"," ")</f>
        <v xml:space="preserve"> </v>
      </c>
      <c r="BD162" s="58" t="str">
        <f>IF(SUM(COUNTIFS('Planificación 2026-1'!F:F,"SUNAMPE",'Planificación 2026-1'!X:X,C162,'Planificación 2026-1'!H:H,"IC"))&gt;0,"P32"," ")</f>
        <v xml:space="preserve"> </v>
      </c>
      <c r="BE162" s="58" t="str">
        <f>IF(SUM(COUNTIFS('Planificación 2026-1'!F:F,"SUNAMPE",'Planificación 2026-1'!X:X,C162,'Planificación 2026-1'!H:H,"AR"))&gt;0,"P34"," ")</f>
        <v xml:space="preserve"> </v>
      </c>
      <c r="BF162" s="58" t="str">
        <f>IF(SUM(COUNTIFS('Planificación 2026-1'!F:F,"SUNAMPE",'Planificación 2026-1'!X:X,C162,'Planificación 2026-1'!H:H,"T1"))&gt;0,"P35"," ")</f>
        <v xml:space="preserve"> </v>
      </c>
      <c r="BG162" s="58" t="str">
        <f>IF(SUM(COUNTIFS('Planificación 2026-1'!F:F,"SUNAMPE",'Planificación 2026-1'!X:X,C162,'Planificación 2026-1'!H:H,"T3"))&gt;0,"P36"," ")</f>
        <v xml:space="preserve"> </v>
      </c>
      <c r="BH162" s="58" t="str">
        <f>IF(SUM(COUNTIFS('Planificación 2026-1'!F:F,"SUNAMPE",'Planificación 2026-1'!X:X,C162,'Planificación 2026-1'!H:H,"T2"))&gt;0,"P37"," ")</f>
        <v xml:space="preserve"> </v>
      </c>
      <c r="BI162" s="58" t="str">
        <f>IF(SUM(COUNTIFS('Planificación 2026-1'!F:F,"SUNAMPE",'Planificación 2026-1'!X:X,C162,'Planificación 2026-1'!H:H,"AE"))&gt;0,"P38"," ")</f>
        <v xml:space="preserve"> </v>
      </c>
      <c r="BJ162" s="58" t="str">
        <f>IF(SUM(COUNTIFS('Planificación 2026-1'!F:F,"SUNAMPE",'Planificación 2026-1'!X:X,C162,'Planificación 2026-1'!H:H,"T4"))&gt;0,"P55"," ")</f>
        <v xml:space="preserve"> </v>
      </c>
      <c r="BK162" s="58" t="str">
        <f>IF(SUM(COUNTIFS('Planificación 2026-1'!F:F,"HUAURA",'Planificación 2026-1'!X:X,C162,'Planificación 2026-1'!H:H,"AF"))&gt;0," P01"," ")</f>
        <v xml:space="preserve"> </v>
      </c>
      <c r="BL162" s="58" t="str">
        <f>IF(SUM(COUNTIFS('Planificación 2026-1'!F:F,"HUAURA",'Planificación 2026-1'!X:X,C162,'Planificación 2026-1'!H:H,"EN"))&gt;0,"P02"," ")</f>
        <v xml:space="preserve"> </v>
      </c>
      <c r="BM162" s="58" t="str">
        <f>IF(SUM(COUNTIFS('Planificación 2026-1'!F:F,"HUAURA",'Planificación 2026-1'!X:X,C162,'Planificación 2026-1'!H:H,"IS"))&gt;0,"P03"," ")</f>
        <v xml:space="preserve"> </v>
      </c>
      <c r="BN162" s="58" t="str">
        <f>IF(SUM(COUNTIFS('Planificación 2026-1'!F:F,"HUAURA",'Planificación 2026-1'!X:X,C162,'Planificación 2026-1'!H:H,"PS"))&gt;0,"P04"," ")</f>
        <v xml:space="preserve"> </v>
      </c>
      <c r="BO162" s="58"/>
      <c r="BP162" s="58" t="str">
        <f>IF(SUM(COUNTIFS('Planificación 2026-1'!F:F,"HUAURA",'Planificación 2026-1'!X:X,C162,'Planificación 2026-1'!H:H,"IN"))&gt;0,"P06"," ")</f>
        <v xml:space="preserve"> </v>
      </c>
      <c r="BQ162" s="58" t="str">
        <f>IF(SUM(COUNTIFS('Planificación 2026-1'!F:F,"HUAURA",'Planificación 2026-1'!X:X,C162,'Planificación 2026-1'!H:H,"CA"))&gt;0,"P07"," ")</f>
        <v xml:space="preserve"> </v>
      </c>
      <c r="BR162" s="58" t="str">
        <f>IF(SUM(COUNTIFS('Planificación 2026-1'!F:F,"HUAURA",'Planificación 2026-1'!X:X,C162,'Planificación 2026-1'!H:H,"DE"))&gt;0,"P08"," ")</f>
        <v xml:space="preserve"> </v>
      </c>
      <c r="BS162" s="58" t="str">
        <f>IF(SUM(COUNTIFS('Planificación 2026-1'!F:F,"HUAURA",'Planificación 2026-1'!X:X,C162,'Planificación 2026-1'!H:H,"OB"))&gt;0,"P09"," ")</f>
        <v xml:space="preserve"> </v>
      </c>
      <c r="BT162" s="58" t="str">
        <f>IF(SUM(COUNTIFS('Planificación 2026-1'!F:F,"HUAURA",'Planificación 2026-1'!X:X,C162,'Planificación 2026-1'!H:H,"MH"))&gt;0,"P31"," ")</f>
        <v xml:space="preserve"> </v>
      </c>
      <c r="BU162" s="58" t="str">
        <f>IF(SUM(COUNTIFS('Planificación 2026-1'!F:F,"HUAURA",'Planificación 2026-1'!X:X,C162,'Planificación 2026-1'!H:H,"IC"))&gt;0,"P32"," ")</f>
        <v xml:space="preserve"> </v>
      </c>
      <c r="BV162" s="58" t="str">
        <f>IF(SUM(COUNTIFS('Planificación 2026-1'!F:F,"HUAURA",'Planificación 2026-1'!X:X,C162,'Planificación 2026-1'!H:H,"AR"))&gt;0,"P34"," ")</f>
        <v xml:space="preserve"> </v>
      </c>
      <c r="BW162" s="58" t="str">
        <f>IF(SUM(COUNTIFS('Planificación 2026-1'!F:F,"HUAURA",'Planificación 2026-1'!X:X,C162,'Planificación 2026-1'!H:H,"T1"))&gt;0,"P35"," ")</f>
        <v xml:space="preserve"> </v>
      </c>
      <c r="BX162" s="58" t="str">
        <f>IF(SUM(COUNTIFS('Planificación 2026-1'!F:F,"HUAURA",'Planificación 2026-1'!X:X,C162,'Planificación 2026-1'!H:H,"T3"))&gt;0,"P36"," ")</f>
        <v xml:space="preserve"> </v>
      </c>
      <c r="BY162" s="58" t="str">
        <f>IF(SUM(COUNTIFS('Planificación 2026-1'!F:F,"HUAURA",'Planificación 2026-1'!X:X,C162,'Planificación 2026-1'!H:H,"T2"))&gt;0,"P37"," ")</f>
        <v xml:space="preserve"> </v>
      </c>
      <c r="BZ162" s="58" t="str">
        <f>IF(SUM(COUNTIFS('Planificación 2026-1'!F:F,"HUAURA",'Planificación 2026-1'!X:X,C162,'Planificación 2026-1'!H:H,"AE"))&gt;0,"P38"," ")</f>
        <v xml:space="preserve"> </v>
      </c>
      <c r="CA162" s="58" t="str">
        <f>IF(SUM(COUNTIFS('Planificación 2026-1'!F:F,"HUAURA",'Planificación 2026-1'!X:X,C162,'Planificación 2026-1'!H:H,"T4"))&gt;0,"P55"," ")</f>
        <v xml:space="preserve"> </v>
      </c>
      <c r="CB162" s="59">
        <f>SUMIFS('Planificación 2026-1'!S:S,'Planificación 2026-1'!X:X,C162,'Planificación 2026-1'!H:H,"AF",'Planificación 2026-1'!I:I,"&gt;2")</f>
        <v>0</v>
      </c>
      <c r="CC162" s="59">
        <f>SUMIFS('Planificación 2026-1'!S:S,'Planificación 2026-1'!X:X,C162,'Planificación 2026-1'!H:H,"EN",'Planificación 2026-1'!I:I,"&gt;2")</f>
        <v>0</v>
      </c>
      <c r="CD162" s="59">
        <f>SUMIFS('Planificación 2026-1'!S:S,'Planificación 2026-1'!X:X,C162,'Planificación 2026-1'!H:H,"IS",'Planificación 2026-1'!I:I,"&gt;2")</f>
        <v>0</v>
      </c>
      <c r="CE162" s="59">
        <f>SUMIFS('Planificación 2026-1'!S:S,'Planificación 2026-1'!X:X,C162,'Planificación 2026-1'!H:H,"PS",'Planificación 2026-1'!I:I,"&gt;2")</f>
        <v>0</v>
      </c>
      <c r="CF162" s="59">
        <f>SUMIFS('Planificación 2026-1'!S:S,'Planificación 2026-1'!X:X,C162,'Planificación 2026-1'!H:H,"IN",'Planificación 2026-1'!I:I,"&gt;2")</f>
        <v>0</v>
      </c>
      <c r="CG162" s="59">
        <f>SUMIFS('Planificación 2026-1'!S:S,'Planificación 2026-1'!X:X,C162,'Planificación 2026-1'!H:H,"CA",'Planificación 2026-1'!I:I,"&gt;2")</f>
        <v>0</v>
      </c>
      <c r="CH162" s="59">
        <f>SUMIFS('Planificación 2026-1'!S:S,'Planificación 2026-1'!X:X,C162,'Planificación 2026-1'!H:H,"DE",'Planificación 2026-1'!I:I,"&gt;2")</f>
        <v>0</v>
      </c>
      <c r="CI162" s="59">
        <f>SUMIFS('Planificación 2026-1'!S:S,'Planificación 2026-1'!X:X,C162,'Planificación 2026-1'!H:H,"OB",'Planificación 2026-1'!I:I,"&gt;2")</f>
        <v>13</v>
      </c>
      <c r="CJ162" s="59">
        <f>SUMIFS('Planificación 2026-1'!S:S,'Planificación 2026-1'!X:X,C162,'Planificación 2026-1'!H:H,"MH",'Planificación 2026-1'!I:I,"&gt;2")</f>
        <v>0</v>
      </c>
      <c r="CK162" s="59">
        <f>SUMIFS('Planificación 2026-1'!S:S,'Planificación 2026-1'!X:X,C162,'Planificación 2026-1'!H:H,"IC",'Planificación 2026-1'!I:I,"&gt;2")</f>
        <v>0</v>
      </c>
      <c r="CL162" s="59">
        <f>SUMIFS('Planificación 2026-1'!S:S,'Planificación 2026-1'!X:X,C162,'Planificación 2026-1'!H:H,"AR",'Planificación 2026-1'!I:I,"&gt;2")</f>
        <v>0</v>
      </c>
      <c r="CM162" s="59">
        <f>SUMIFS('Planificación 2026-1'!S:S,'Planificación 2026-1'!X:X,C162,'Planificación 2026-1'!H:H,"AE",'Planificación 2026-1'!I:I,"&gt;2")</f>
        <v>0</v>
      </c>
      <c r="CN162" s="59">
        <f>SUMIFS('Planificación 2026-1'!S:S,'Planificación 2026-1'!X:X,C162,'Planificación 2026-1'!H:H,"T1",'Planificación 2026-1'!I:I,"&gt;2")</f>
        <v>0</v>
      </c>
      <c r="CO162" s="59">
        <f>SUMIFS('Planificación 2026-1'!S:S,'Planificación 2026-1'!X:X,C162,'Planificación 2026-1'!H:H,"T3",'Planificación 2026-1'!I:I,"&gt;2")</f>
        <v>0</v>
      </c>
      <c r="CP162" s="59">
        <f>SUMIFS('Planificación 2026-1'!S:S,'Planificación 2026-1'!X:X,C162,'Planificación 2026-1'!H:H,"T2",'Planificación 2026-1'!I:I,"&gt;2")</f>
        <v>0</v>
      </c>
      <c r="CQ162" s="59">
        <f>SUMIFS('Planificación 2026-1'!S:S,'Planificación 2026-1'!X:X,C162,'Planificación 2026-1'!H:H,"T4",'Planificación 2026-1'!I:I,"&gt;2")</f>
        <v>0</v>
      </c>
      <c r="CR162" s="59">
        <f>SUMIFS('Planificación 2026-1'!S:S,'Planificación 2026-1'!X:X,C162,'Planificación 2026-1'!H:H,"AF",'Planificación 2026-1'!I:I,"&lt;3")</f>
        <v>0</v>
      </c>
      <c r="CS162" s="59">
        <f>SUMIFS('Planificación 2026-1'!S:S,'Planificación 2026-1'!X:X,C162,'Planificación 2026-1'!H:H,"EN",'Planificación 2026-1'!I:I,"&lt;3")</f>
        <v>0</v>
      </c>
      <c r="CT162" s="59">
        <f>SUMIFS('Planificación 2026-1'!S:S,'Planificación 2026-1'!X:X,C162,'Planificación 2026-1'!H:H,"IS",'Planificación 2026-1'!I:I,"&lt;3")</f>
        <v>0</v>
      </c>
      <c r="CU162" s="59">
        <f>SUMIFS('Planificación 2026-1'!S:S,'Planificación 2026-1'!X:X,C162,'Planificación 2026-1'!H:H,"PS",'Planificación 2026-1'!I:I,"&lt;3")</f>
        <v>0</v>
      </c>
      <c r="CV162" s="59">
        <f>SUMIFS('Planificación 2026-1'!S:S,'Planificación 2026-1'!X:X,C162,'Planificación 2026-1'!H:H,"IN",'Planificación 2026-1'!I:I,"&lt;3")</f>
        <v>0</v>
      </c>
      <c r="CW162" s="59">
        <f>SUMIFS('Planificación 2026-1'!S:S,'Planificación 2026-1'!X:X,C162,'Planificación 2026-1'!H:H,"CA",'Planificación 2026-1'!I:I,"&lt;3")</f>
        <v>0</v>
      </c>
      <c r="CX162" s="59">
        <f>SUMIFS('Planificación 2026-1'!S:S,'Planificación 2026-1'!X:X,C162,'Planificación 2026-1'!H:H,"DE",'Planificación 2026-1'!I:I,"&lt;3")</f>
        <v>0</v>
      </c>
      <c r="CY162" s="59">
        <f>SUMIFS('Planificación 2026-1'!S:S,'Planificación 2026-1'!X:X,C162,'Planificación 2026-1'!H:H,"OB",'Planificación 2026-1'!I:I,"&lt;3")</f>
        <v>0</v>
      </c>
      <c r="CZ162" s="59">
        <f>SUMIFS('Planificación 2026-1'!S:S,'Planificación 2026-1'!X:X,C162,'Planificación 2026-1'!H:H,"MH",'Planificación 2026-1'!I:I,"&lt;3")</f>
        <v>0</v>
      </c>
      <c r="DA162" s="59">
        <f>SUMIFS('Planificación 2026-1'!S:S,'Planificación 2026-1'!X:X,C162,'Planificación 2026-1'!H:H,"IC",'Planificación 2026-1'!I:I,"&lt;3")</f>
        <v>0</v>
      </c>
      <c r="DB162" s="59">
        <f>SUMIFS('Planificación 2026-1'!S:S,'Planificación 2026-1'!X:X,C162,'Planificación 2026-1'!H:H,"AR",'Planificación 2026-1'!I:I,"&lt;3")</f>
        <v>0</v>
      </c>
      <c r="DC162" s="59">
        <f>SUMIFS('Planificación 2026-1'!S:S,'Planificación 2026-1'!X:X,C162,'Planificación 2026-1'!H:H,"AE",'Planificación 2026-1'!I:I,"&lt;3")</f>
        <v>0</v>
      </c>
      <c r="DD162" s="59">
        <f>SUMIFS('Planificación 2026-1'!S:S,'Planificación 2026-1'!X:X,C162,'Planificación 2026-1'!H:H,"T1",'Planificación 2026-1'!I:I,"&lt;3")</f>
        <v>0</v>
      </c>
      <c r="DE162" s="59">
        <f>SUMIFS('Planificación 2026-1'!S:S,'Planificación 2026-1'!X:X,C162,'Planificación 2026-1'!H:H,"T3",'Planificación 2026-1'!I:I,"&lt;3")</f>
        <v>0</v>
      </c>
      <c r="DF162" s="59">
        <f>SUMIFS('Planificación 2026-1'!S:S,'Planificación 2026-1'!X:X,C162,'Planificación 2026-1'!H:H,"T2",'Planificación 2026-1'!I:I,"&lt;3")</f>
        <v>0</v>
      </c>
      <c r="DG162" s="59">
        <f>SUMIFS('Planificación 2026-1'!S:S,'Planificación 2026-1'!X:X,C162,'Planificación 2026-1'!H:H,"T4",'Planificación 2026-1'!I:I,"&lt;3")</f>
        <v>0</v>
      </c>
      <c r="DH162" s="58" t="str">
        <f t="shared" si="41"/>
        <v>P09</v>
      </c>
      <c r="DI162" s="27">
        <f>IF(C162="","",SUMIFS('Planificación 2026-1'!S:S,'Planificación 2026-1'!X:X,C162,'Planificación 2026-1'!F:F,"PRINCIPAL",'Planificación 2026-1'!Y:Y,"VIRTUAL"))</f>
        <v>7</v>
      </c>
      <c r="DJ162" s="27">
        <f>IF(C162="","",SUMIFS('Planificación 2026-1'!S:S,'Planificación 2026-1'!X:X,C162,'Planificación 2026-1'!F:F,"PRINCIPAL",'Planificación 2026-1'!Y:Y,"PRESENCIAL"))</f>
        <v>6</v>
      </c>
      <c r="DK162" s="27">
        <f>IF(C162="","",SUMIFS('Planificación 2026-1'!S:S,'Planificación 2026-1'!X:X,C162,'Planificación 2026-1'!F:F,"PRINCIPAL",'Planificación 2026-1'!Y:Y,"HIBRIDO PRESENCIAL"))</f>
        <v>0</v>
      </c>
      <c r="DL162" s="58" t="str">
        <f t="shared" si="42"/>
        <v/>
      </c>
      <c r="DM162" s="58">
        <f>IF(C162="","",SUMIFS('Planificación 2026-1'!S:S,'Planificación 2026-1'!X:X,C162,'Planificación 2026-1'!F:F,"FILIAL",'Planificación 2026-1'!Y:Y,"VIRTUAL"))</f>
        <v>0</v>
      </c>
      <c r="DN162" s="60">
        <f>IF(C162="","",SUMIFS('Planificación 2026-1'!S:S,'Planificación 2026-1'!X:X,C162,'Planificación 2026-1'!F:F,"FILIAL",'Planificación 2026-1'!Y:Y,"PRESENCIAL"))</f>
        <v>0</v>
      </c>
      <c r="DO162" s="29">
        <f>IF(C162="","",SUMIFS('Planificación 2026-1'!S:S,'Planificación 2026-1'!X:X,C162,'Planificación 2026-1'!F:F,"FILIAL",'Planificación 2026-1'!Y:Y,"HIBRIDO PRESENCIAL"))</f>
        <v>0</v>
      </c>
      <c r="DP162" s="61" t="str">
        <f t="shared" si="43"/>
        <v/>
      </c>
      <c r="DQ162" s="58">
        <f>IF(C162="","",SUMIFS('Planificación 2026-1'!S:S,'Planificación 2026-1'!X:X,C162,'Planificación 2026-1'!F:F,"SUNAMPE",'Planificación 2026-1'!Y:Y,"VIRTUAL"))</f>
        <v>0</v>
      </c>
      <c r="DR162" s="29">
        <f>IF(C162="","",SUMIFS('Planificación 2026-1'!S:S,'Planificación 2026-1'!X:X,C162,'Planificación 2026-1'!F:F,"SUNAMPE",'Planificación 2026-1'!Y:Y,"PRESENCIAL"))</f>
        <v>0</v>
      </c>
      <c r="DS162" s="61" t="str">
        <f t="shared" si="44"/>
        <v/>
      </c>
      <c r="DT162" s="58">
        <f>IF(C162="","",SUMIFS('Planificación 2026-1'!S:S,'Planificación 2026-1'!X:X,C162,'Planificación 2026-1'!F:F,"HUAURA",'Planificación 2026-1'!Y:Y,"VIRTUAL"))</f>
        <v>0</v>
      </c>
      <c r="DU162" s="29">
        <f>IF(C162="","",SUMIFS('Planificación 2026-1'!S:S,'Planificación 2026-1'!X:X,C162,'Planificación 2026-1'!F:F,"HUAURA",'Planificación 2026-1'!Y:Y,"PRESENCIAL"))</f>
        <v>0</v>
      </c>
      <c r="DV162" s="32">
        <f>SUMIFS('Planificación 2026-1'!S:S,'Planificación 2026-1'!X:X,C162,'Planificación 2026-1'!F:F,"PRINCIPAL",'Planificación 2026-1'!Y:Y,"VIRTUAL",'Planificación 2026-1'!I:I,"&gt;2")</f>
        <v>7</v>
      </c>
      <c r="DW162" s="32">
        <f>SUMIFS('Planificación 2026-1'!S:S,'Planificación 2026-1'!X:X,C162,'Planificación 2026-1'!F:F,"PRINCIPAL",'Planificación 2026-1'!Y:Y,"&lt;&gt;VIRTUAL",'Planificación 2026-1'!I:I,"&gt;2")</f>
        <v>6</v>
      </c>
      <c r="DX162" s="32">
        <f>SUMIFS('Planificación 2026-1'!S:S,'Planificación 2026-1'!X:X,C162,'Planificación 2026-1'!F:F,"SUNAMPE",'Planificación 2026-1'!Y:Y,"VIRTUAL",'Planificación 2026-1'!I:I,"&gt;2")</f>
        <v>0</v>
      </c>
      <c r="DY162" s="32">
        <f>SUMIFS('Planificación 2026-1'!S:S,'Planificación 2026-1'!X:X,C162,'Planificación 2026-1'!F:F,"SUNAMPE",'Planificación 2026-1'!Y:Y,"&lt;&gt;VIRTUAL",'Planificación 2026-1'!I:I,"&gt;2")</f>
        <v>0</v>
      </c>
      <c r="DZ162" s="32">
        <f>SUMIFS('Planificación 2026-1'!S:S,'Planificación 2026-1'!X:X,C162,'Planificación 2026-1'!F:F,"FILIAL",'Planificación 2026-1'!Y:Y,"VIRTUAL",'Planificación 2026-1'!I:I,"&gt;2")</f>
        <v>0</v>
      </c>
      <c r="EA162" s="32">
        <f>SUMIFS('Planificación 2026-1'!S:S,'Planificación 2026-1'!X:X,C162,'Planificación 2026-1'!F:F,"FILIAL",'Planificación 2026-1'!Y:Y,"&lt;&gt;VIRTUAL",'Planificación 2026-1'!I:I,"&gt;2")</f>
        <v>0</v>
      </c>
      <c r="EB162" s="32">
        <f>SUMIFS('Planificación 2026-1'!S:S,'Planificación 2026-1'!X:X,C162,'Planificación 2026-1'!F:F,"PORUMA",'Planificación 2026-1'!Y:Y,"VIRTUAL",'Planificación 2026-1'!I:I,"&gt;2")</f>
        <v>0</v>
      </c>
      <c r="EC162" s="32">
        <f>SUMIFS('Planificación 2026-1'!S:S,'Planificación 2026-1'!X:X,C162,'Planificación 2026-1'!F:F,"PORUMA",'Planificación 2026-1'!Y:Y,"&lt;&gt;VIRTUAL",'Planificación 2026-1'!I:I,"&gt;2")</f>
        <v>0</v>
      </c>
      <c r="ED162" s="32">
        <f>SUMIFS('Planificación 2026-1'!S:S,'Planificación 2026-1'!X:X,C162,'Planificación 2026-1'!F:F,"HUAURA",'Planificación 2026-1'!Y:Y,"VIRTUAL",'Planificación 2026-1'!I:I,"&gt;2")</f>
        <v>0</v>
      </c>
      <c r="EE162" s="32">
        <f>SUMIFS('Planificación 2026-1'!S:S,'Planificación 2026-1'!X:X,C162,'Planificación 2026-1'!F:F,"HUAURA",'Planificación 2026-1'!Y:Y,"&lt;&gt;VIRTUAL",'Planificación 2026-1'!I:I,"&gt;2")</f>
        <v>0</v>
      </c>
      <c r="EF162" s="32">
        <f>SUMIFS('Planificación 2026-1'!S:S,'Planificación 2026-1'!X:X,C162,'Planificación 2026-1'!F:F,"PRINCIPAL",'Planificación 2026-1'!Y:Y,"VIRTUAL",'Planificación 2026-1'!I:I,"&lt;3")</f>
        <v>0</v>
      </c>
      <c r="EG162" s="32">
        <f>SUMIFS('Planificación 2026-1'!S:S,'Planificación 2026-1'!X:X,C162,'Planificación 2026-1'!F:F,"PRINCIPAL",'Planificación 2026-1'!Y:Y,"&lt;&gt;VIRTUAL",'Planificación 2026-1'!I:I,"&lt;3")</f>
        <v>0</v>
      </c>
      <c r="EH162" s="32">
        <f>SUMIFS('Planificación 2026-1'!S:S,'Planificación 2026-1'!X:X,C162,'Planificación 2026-1'!F:F,"SUNAMPE",'Planificación 2026-1'!Y:Y,"VIRTUAL",'Planificación 2026-1'!I:I,"&lt;3")</f>
        <v>0</v>
      </c>
      <c r="EI162" s="32">
        <f>SUMIFS('Planificación 2026-1'!S:S,'Planificación 2026-1'!X:X,C162,'Planificación 2026-1'!F:F,"SUNAMPE",'Planificación 2026-1'!Y:Y,"&lt;&gt;VIRTUAL",'Planificación 2026-1'!I:I,"&lt;3")</f>
        <v>0</v>
      </c>
      <c r="EJ162" s="32">
        <f>SUMIFS('Planificación 2026-1'!S:S,'Planificación 2026-1'!X:X,C162,'Planificación 2026-1'!F:F,"FILIAL",'Planificación 2026-1'!Y:Y,"VIRTUAL",'Planificación 2026-1'!I:I,"&lt;3")</f>
        <v>0</v>
      </c>
      <c r="EK162" s="32">
        <f>SUMIFS('Planificación 2026-1'!S:S,'Planificación 2026-1'!X:X,C162,'Planificación 2026-1'!F:F,"FILIAL",'Planificación 2026-1'!Y:Y,"&lt;&gt;VIRTUAL",'Planificación 2026-1'!I:I,"&lt;3")</f>
        <v>0</v>
      </c>
      <c r="EL162" s="32">
        <f>SUMIFS('Planificación 2026-1'!S:S,'Planificación 2026-1'!X:X,C162,'Planificación 2026-1'!F:F,"PORUMA",'Planificación 2026-1'!Y:Y,"VIRTUAL",'Planificación 2026-1'!I:I,"&lt;3")</f>
        <v>0</v>
      </c>
      <c r="EM162" s="32">
        <f>SUMIFS('Planificación 2026-1'!S:S,'Planificación 2026-1'!X:X,C162,'Planificación 2026-1'!F:F,"PORUMA",'Planificación 2026-1'!Y:Y,"&lt;&gt;VIRTUAL",'Planificación 2026-1'!I:I,"&lt;3")</f>
        <v>0</v>
      </c>
      <c r="EN162" s="32">
        <f>SUMIFS('Planificación 2026-1'!S:S,'Planificación 2026-1'!X:X,C162,'Planificación 2026-1'!F:F,"HUAURA",'Planificación 2026-1'!Y:Y,"VIRTUAL",'Planificación 2026-1'!I:I,"&lt;3")</f>
        <v>0</v>
      </c>
      <c r="EO162" s="32">
        <f>SUMIFS('Planificación 2026-1'!S:S,'Planificación 2026-1'!X:X,C162,'Planificación 2026-1'!F:F,"HUAURA",'Planificación 2026-1'!Y:Y,"&lt;&gt;VIRTUAL",'Planificación 2026-1'!I:I,"&lt;3")</f>
        <v>0</v>
      </c>
      <c r="EP162" s="32">
        <f t="shared" si="46"/>
        <v>0</v>
      </c>
      <c r="EQ162" s="32">
        <f t="shared" si="36"/>
        <v>0</v>
      </c>
      <c r="ER162" s="32">
        <f t="shared" si="37"/>
        <v>0</v>
      </c>
      <c r="ES162" s="32">
        <f t="shared" si="38"/>
        <v>13</v>
      </c>
      <c r="ET162" s="32">
        <f t="shared" si="39"/>
        <v>0</v>
      </c>
      <c r="EU162" s="32">
        <f t="shared" si="40"/>
        <v>13</v>
      </c>
      <c r="EV162" s="32" t="b">
        <f>EXACT(EU162,E162)</f>
        <v>1</v>
      </c>
      <c r="EW162" s="32"/>
      <c r="EX162" s="32">
        <f t="shared" si="33"/>
        <v>7</v>
      </c>
      <c r="EY162" s="32">
        <f t="shared" si="34"/>
        <v>6</v>
      </c>
      <c r="EZ162" s="32" t="b">
        <f>EXACT(SUM(EX162:EY162),E162)</f>
        <v>1</v>
      </c>
      <c r="FA162" s="32" t="str">
        <f t="shared" si="35"/>
        <v>SEDE</v>
      </c>
      <c r="FB162" s="32" t="str">
        <f t="shared" si="45"/>
        <v>MAS VIRTUAL</v>
      </c>
    </row>
    <row r="163" spans="1:158">
      <c r="A163" s="33"/>
      <c r="B163" s="65">
        <v>160</v>
      </c>
      <c r="C163" s="32" t="s">
        <v>367</v>
      </c>
      <c r="D163" s="429">
        <v>21882544</v>
      </c>
      <c r="E163" s="62">
        <f>SUMIF('Planificación 2026-1'!X:X,C163,'Planificación 2026-1'!S:S)</f>
        <v>35</v>
      </c>
      <c r="F163" s="63" t="s">
        <v>199</v>
      </c>
      <c r="G163" s="454" t="s">
        <v>200</v>
      </c>
      <c r="H163" s="64" t="s">
        <v>181</v>
      </c>
      <c r="I163" s="64" t="s">
        <v>171</v>
      </c>
      <c r="J163" s="32" t="s">
        <v>181</v>
      </c>
      <c r="K163" s="32" t="s">
        <v>166</v>
      </c>
      <c r="L163" s="57" t="str">
        <f>IF(SUM(COUNTIFS('Planificación 2026-1'!F:F,"PRINCIPAL",'Planificación 2026-1'!X:X,C163,'Planificación 2026-1'!H:H,"AF"))&gt;0,"P01"," ")</f>
        <v xml:space="preserve"> </v>
      </c>
      <c r="M163" s="58" t="str">
        <f>IF(SUM(COUNTIFS('Planificación 2026-1'!F:F,"PRINCIPAL",'Planificación 2026-1'!X:X,C163,'Planificación 2026-1'!H:H,"EN"))&gt;0,"P02"," ")</f>
        <v>P02</v>
      </c>
      <c r="N163" s="58" t="str">
        <f>IF(SUM(COUNTIFS('Planificación 2026-1'!F:F,"PRINCIPAL",'Planificación 2026-1'!X:X,C163,'Planificación 2026-1'!H:H,"IS"))&gt;0,"P03"," ")</f>
        <v xml:space="preserve"> </v>
      </c>
      <c r="O163" s="58" t="str">
        <f>IF(SUM(COUNTIFS('Planificación 2026-1'!F:F,"PRINCIPAL",'Planificación 2026-1'!X:X,C163,'Planificación 2026-1'!H:H,"PS"))&gt;0,"P04"," ")</f>
        <v>P04</v>
      </c>
      <c r="P163" s="58"/>
      <c r="Q163" s="58" t="str">
        <f>IF(SUM(COUNTIFS('Planificación 2026-1'!F:F,"PRINCIPAL",'Planificación 2026-1'!X:X,C163,'Planificación 2026-1'!H:H,"IN"))&gt;0,"P06"," ")</f>
        <v xml:space="preserve"> </v>
      </c>
      <c r="R163" s="58" t="str">
        <f>IF(SUM(COUNTIFS('Planificación 2026-1'!F:F,"PRINCIPAL",'Planificación 2026-1'!X:X,C163,'Planificación 2026-1'!H:H,"CA"))&gt;0,"P07"," ")</f>
        <v xml:space="preserve"> </v>
      </c>
      <c r="S163" s="58" t="str">
        <f>IF(SUM(COUNTIFS('Planificación 2026-1'!F:F,"PRINCIPAL",'Planificación 2026-1'!X:X,C163,'Planificación 2026-1'!H:H,"DE"))&gt;0,"P08"," ")</f>
        <v xml:space="preserve"> </v>
      </c>
      <c r="T163" s="58" t="str">
        <f>IF(SUM(COUNTIFS('Planificación 2026-1'!F:F,"PRINCIPAL",'Planificación 2026-1'!X:X,C163,'Planificación 2026-1'!H:H,"OB"))&gt;0,"P09"," ")</f>
        <v>P09</v>
      </c>
      <c r="U163" s="58" t="str">
        <f>IF(SUM(COUNTIFS('Planificación 2026-1'!F:F,"PRINCIPAL",'Planificación 2026-1'!X:X,C163,'Planificación 2026-1'!H:H,"MH"))&gt;0,"P31"," ")</f>
        <v xml:space="preserve"> </v>
      </c>
      <c r="V163" s="58" t="str">
        <f>IF(SUM(COUNTIFS('Planificación 2026-1'!F:F,"PRINCIPAL",'Planificación 2026-1'!X:X,C163,'Planificación 2026-1'!H:H,"IC"))&gt;0,"P32"," ")</f>
        <v xml:space="preserve"> </v>
      </c>
      <c r="W163" s="58" t="str">
        <f>IF(SUM(COUNTIFS('Planificación 2026-1'!F:F,"PRINCIPAL",'Planificación 2026-1'!X:X,C163,'Planificación 2026-1'!H:H,"AR"))&gt;0,"P34"," ")</f>
        <v xml:space="preserve"> </v>
      </c>
      <c r="X163" s="58" t="str">
        <f>IF(SUM(COUNTIFS('Planificación 2026-1'!F:F,"PRINCIPAL",'Planificación 2026-1'!X:X,C163,'Planificación 2026-1'!H:H,"T1"))&gt;0,"P35"," ")</f>
        <v xml:space="preserve"> </v>
      </c>
      <c r="Y163" s="58" t="str">
        <f>IF(SUM(COUNTIFS('Planificación 2026-1'!F:F,"PRINCIPAL",'Planificación 2026-1'!X:X,C163,'Planificación 2026-1'!H:H,"T3"))&gt;0,"P36"," ")</f>
        <v xml:space="preserve"> </v>
      </c>
      <c r="Z163" s="58" t="str">
        <f>IF(SUM(COUNTIFS('Planificación 2026-1'!F:F,"PRINCIPAL",'Planificación 2026-1'!X:X,C163,'Planificación 2026-1'!H:H,"T2"))&gt;0,"P37"," ")</f>
        <v xml:space="preserve"> </v>
      </c>
      <c r="AA163" s="58" t="str">
        <f>IF(SUM(COUNTIFS('Planificación 2026-1'!F:F,"PRINCIPAL",'Planificación 2026-1'!X:X,C163,'Planificación 2026-1'!H:H,"AE"))&gt;0,"P38"," ")</f>
        <v xml:space="preserve"> </v>
      </c>
      <c r="AB163" s="58" t="str">
        <f>IF(SUM(COUNTIFS('Planificación 2026-1'!F:F,"PRINCIPAL",'Planificación 2026-1'!X:X,C163,'Planificación 2026-1'!H:H,"T4"))&gt;0,"P55"," ")</f>
        <v xml:space="preserve"> </v>
      </c>
      <c r="AC163" s="58" t="str">
        <f>IF(SUM(COUNTIFS('Planificación 2026-1'!F:F,"FILIAL",'Planificación 2026-1'!X:X,C163,'Planificación 2026-1'!H:H,"AF"))&gt;0," P01"," ")</f>
        <v xml:space="preserve"> </v>
      </c>
      <c r="AD163" s="58" t="str">
        <f>IF(SUM(COUNTIFS('Planificación 2026-1'!F:F,"FILIAL",'Planificación 2026-1'!X:X,C163,'Planificación 2026-1'!H:H,"EN"))&gt;0,"P02"," ")</f>
        <v xml:space="preserve"> </v>
      </c>
      <c r="AE163" s="58" t="str">
        <f>IF(SUM(COUNTIFS('Planificación 2026-1'!F:F,"FILIAL",'Planificación 2026-1'!X:X,C163,'Planificación 2026-1'!H:H,"IS"))&gt;0,"P03"," ")</f>
        <v xml:space="preserve"> </v>
      </c>
      <c r="AF163" s="58" t="str">
        <f>IF(SUM(COUNTIFS('Planificación 2026-1'!F:F,"FILIAL",'Planificación 2026-1'!X:X,C163,'Planificación 2026-1'!H:H,"PS"))&gt;0,"P04"," ")</f>
        <v xml:space="preserve"> </v>
      </c>
      <c r="AG163" s="58"/>
      <c r="AH163" s="58" t="str">
        <f>IF(SUM(COUNTIFS('Planificación 2026-1'!F:F,"FILIAL",'Planificación 2026-1'!X:X,C163,'Planificación 2026-1'!H:H,"IN"))&gt;0,"P06"," ")</f>
        <v xml:space="preserve"> </v>
      </c>
      <c r="AI163" s="58" t="str">
        <f>IF(SUM(COUNTIFS('Planificación 2026-1'!F:F,"FILIAL",'Planificación 2026-1'!X:X,C163,'Planificación 2026-1'!H:H,"CA"))&gt;0,"P07"," ")</f>
        <v xml:space="preserve"> </v>
      </c>
      <c r="AJ163" s="58" t="str">
        <f>IF(SUM(COUNTIFS('Planificación 2026-1'!F:F,"FILIAL",'Planificación 2026-1'!X:X,C163,'Planificación 2026-1'!H:H,"DE"))&gt;0,"P08"," ")</f>
        <v xml:space="preserve"> </v>
      </c>
      <c r="AK163" s="58" t="str">
        <f>IF(SUM(COUNTIFS('Planificación 2026-1'!F:F,"FILIAL",'Planificación 2026-1'!X:X,C163,'Planificación 2026-1'!H:H,"OB"))&gt;0,"P09"," ")</f>
        <v xml:space="preserve"> </v>
      </c>
      <c r="AL163" s="58" t="str">
        <f>IF(SUM(COUNTIFS('Planificación 2026-1'!F:F,"FILIAL",'Planificación 2026-1'!X:X,C163,'Planificación 2026-1'!H:H,"MH"))&gt;0,"P31"," ")</f>
        <v xml:space="preserve"> </v>
      </c>
      <c r="AM163" s="58" t="str">
        <f>IF(SUM(COUNTIFS('Planificación 2026-1'!F:F,"FILIAL",'Planificación 2026-1'!X:X,C163,'Planificación 2026-1'!H:H,"IC"))&gt;0,"P32"," ")</f>
        <v xml:space="preserve"> </v>
      </c>
      <c r="AN163" s="58" t="str">
        <f>IF(SUM(COUNTIFS('Planificación 2026-1'!F:F,"FILIAL",'Planificación 2026-1'!X:X,C163,'Planificación 2026-1'!H:H,"AR"))&gt;0,"P34"," ")</f>
        <v xml:space="preserve"> </v>
      </c>
      <c r="AO163" s="58" t="str">
        <f>IF(SUM(COUNTIFS('Planificación 2026-1'!F:F,"FILIAL",'Planificación 2026-1'!X:X,C163,'Planificación 2026-1'!H:H,"T1"))&gt;0,"P35"," ")</f>
        <v xml:space="preserve"> </v>
      </c>
      <c r="AP163" s="58" t="str">
        <f>IF(SUM(COUNTIFS('Planificación 2026-1'!F:F,"FILIAL",'Planificación 2026-1'!X:X,C163,'Planificación 2026-1'!H:H,"T3"))&gt;0,"P36"," ")</f>
        <v xml:space="preserve"> </v>
      </c>
      <c r="AQ163" s="58" t="str">
        <f>IF(SUM(COUNTIFS('Planificación 2026-1'!F:F,"FILIAL",'Planificación 2026-1'!X:X,C163,'Planificación 2026-1'!H:H,"T2"))&gt;0,"P37"," ")</f>
        <v xml:space="preserve"> </v>
      </c>
      <c r="AR163" s="58" t="str">
        <f>IF(SUM(COUNTIFS('Planificación 2026-1'!F:F,"FILIAL",'Planificación 2026-1'!X:X,C163,'Planificación 2026-1'!H:H,"AE"))&gt;0,"P38"," ")</f>
        <v xml:space="preserve"> </v>
      </c>
      <c r="AS163" s="58" t="str">
        <f>IF(SUM(COUNTIFS('Planificación 2026-1'!F:F,"FILIAL",'Planificación 2026-1'!X:X,C163,'Planificación 2026-1'!H:H,"T4"))&gt;0,"P55"," ")</f>
        <v xml:space="preserve"> </v>
      </c>
      <c r="AT163" s="58" t="str">
        <f>IF(SUM(COUNTIFS('Planificación 2026-1'!F:F,"SUNAMPE",'Planificación 2026-1'!X:X,C163,'Planificación 2026-1'!H:H,"AF"))&gt;0," P01"," ")</f>
        <v xml:space="preserve"> </v>
      </c>
      <c r="AU163" s="58" t="str">
        <f>IF(SUM(COUNTIFS('Planificación 2026-1'!F:F,"SUNAMPE",'Planificación 2026-1'!X:X,C163,'Planificación 2026-1'!H:H,"EN"))&gt;0,"P02"," ")</f>
        <v xml:space="preserve"> </v>
      </c>
      <c r="AV163" s="58" t="str">
        <f>IF(SUM(COUNTIFS('Planificación 2026-1'!F:F,"SUNAMPE",'Planificación 2026-1'!X:X,C163,'Planificación 2026-1'!H:H,"IS"))&gt;0,"P03"," ")</f>
        <v xml:space="preserve"> </v>
      </c>
      <c r="AW163" s="58" t="str">
        <f>IF(SUM(COUNTIFS('Planificación 2026-1'!F:F,"SUNAMPE",'Planificación 2026-1'!X:X,C163,'Planificación 2026-1'!H:H,"PS"))&gt;0,"P04"," ")</f>
        <v>P04</v>
      </c>
      <c r="AX163" s="58"/>
      <c r="AY163" s="58" t="str">
        <f>IF(SUM(COUNTIFS('Planificación 2026-1'!F:F,"SUNAMPE",'Planificación 2026-1'!X:X,C163,'Planificación 2026-1'!H:H,"IN"))&gt;0,"P06"," ")</f>
        <v xml:space="preserve"> </v>
      </c>
      <c r="AZ163" s="58" t="str">
        <f>IF(SUM(COUNTIFS('Planificación 2026-1'!F:F,"SUNAMPE",'Planificación 2026-1'!X:X,C163,'Planificación 2026-1'!H:H,"CA"))&gt;0,"P07"," ")</f>
        <v xml:space="preserve"> </v>
      </c>
      <c r="BA163" s="58" t="str">
        <f>IF(SUM(COUNTIFS('Planificación 2026-1'!F:F,"SUNAMPE",'Planificación 2026-1'!X:X,C163,'Planificación 2026-1'!H:H,"DE"))&gt;0,"P08"," ")</f>
        <v xml:space="preserve"> </v>
      </c>
      <c r="BB163" s="58" t="str">
        <f>IF(SUM(COUNTIFS('Planificación 2026-1'!F:F,"SUNAMPE",'Planificación 2026-1'!X:X,C163,'Planificación 2026-1'!H:H,"OB"))&gt;0,"P09"," ")</f>
        <v>P09</v>
      </c>
      <c r="BC163" s="58" t="str">
        <f>IF(SUM(COUNTIFS('Planificación 2026-1'!F:F,"SUNAMPE",'Planificación 2026-1'!X:X,C163,'Planificación 2026-1'!H:H,"MH"))&gt;0,"P31"," ")</f>
        <v xml:space="preserve"> </v>
      </c>
      <c r="BD163" s="58" t="str">
        <f>IF(SUM(COUNTIFS('Planificación 2026-1'!F:F,"SUNAMPE",'Planificación 2026-1'!X:X,C163,'Planificación 2026-1'!H:H,"IC"))&gt;0,"P32"," ")</f>
        <v xml:space="preserve"> </v>
      </c>
      <c r="BE163" s="58" t="str">
        <f>IF(SUM(COUNTIFS('Planificación 2026-1'!F:F,"SUNAMPE",'Planificación 2026-1'!X:X,C163,'Planificación 2026-1'!H:H,"AR"))&gt;0,"P34"," ")</f>
        <v xml:space="preserve"> </v>
      </c>
      <c r="BF163" s="58" t="str">
        <f>IF(SUM(COUNTIFS('Planificación 2026-1'!F:F,"SUNAMPE",'Planificación 2026-1'!X:X,C163,'Planificación 2026-1'!H:H,"T1"))&gt;0,"P35"," ")</f>
        <v xml:space="preserve"> </v>
      </c>
      <c r="BG163" s="58" t="str">
        <f>IF(SUM(COUNTIFS('Planificación 2026-1'!F:F,"SUNAMPE",'Planificación 2026-1'!X:X,C163,'Planificación 2026-1'!H:H,"T3"))&gt;0,"P36"," ")</f>
        <v>P36</v>
      </c>
      <c r="BH163" s="58" t="str">
        <f>IF(SUM(COUNTIFS('Planificación 2026-1'!F:F,"SUNAMPE",'Planificación 2026-1'!X:X,C163,'Planificación 2026-1'!H:H,"T2"))&gt;0,"P37"," ")</f>
        <v xml:space="preserve"> </v>
      </c>
      <c r="BI163" s="58" t="str">
        <f>IF(SUM(COUNTIFS('Planificación 2026-1'!F:F,"SUNAMPE",'Planificación 2026-1'!X:X,C163,'Planificación 2026-1'!H:H,"AE"))&gt;0,"P38"," ")</f>
        <v xml:space="preserve"> </v>
      </c>
      <c r="BJ163" s="58" t="str">
        <f>IF(SUM(COUNTIFS('Planificación 2026-1'!F:F,"SUNAMPE",'Planificación 2026-1'!X:X,C163,'Planificación 2026-1'!H:H,"T4"))&gt;0,"P55"," ")</f>
        <v xml:space="preserve"> </v>
      </c>
      <c r="BK163" s="58" t="str">
        <f>IF(SUM(COUNTIFS('Planificación 2026-1'!F:F,"HUAURA",'Planificación 2026-1'!X:X,C163,'Planificación 2026-1'!H:H,"AF"))&gt;0," P01"," ")</f>
        <v xml:space="preserve"> </v>
      </c>
      <c r="BL163" s="58" t="str">
        <f>IF(SUM(COUNTIFS('Planificación 2026-1'!F:F,"HUAURA",'Planificación 2026-1'!X:X,C163,'Planificación 2026-1'!H:H,"EN"))&gt;0,"P02"," ")</f>
        <v xml:space="preserve"> </v>
      </c>
      <c r="BM163" s="58" t="str">
        <f>IF(SUM(COUNTIFS('Planificación 2026-1'!F:F,"HUAURA",'Planificación 2026-1'!X:X,C163,'Planificación 2026-1'!H:H,"IS"))&gt;0,"P03"," ")</f>
        <v xml:space="preserve"> </v>
      </c>
      <c r="BN163" s="58" t="str">
        <f>IF(SUM(COUNTIFS('Planificación 2026-1'!F:F,"HUAURA",'Planificación 2026-1'!X:X,C163,'Planificación 2026-1'!H:H,"PS"))&gt;0,"P04"," ")</f>
        <v xml:space="preserve"> </v>
      </c>
      <c r="BO163" s="58"/>
      <c r="BP163" s="58" t="str">
        <f>IF(SUM(COUNTIFS('Planificación 2026-1'!F:F,"HUAURA",'Planificación 2026-1'!X:X,C163,'Planificación 2026-1'!H:H,"IN"))&gt;0,"P06"," ")</f>
        <v xml:space="preserve"> </v>
      </c>
      <c r="BQ163" s="58" t="str">
        <f>IF(SUM(COUNTIFS('Planificación 2026-1'!F:F,"HUAURA",'Planificación 2026-1'!X:X,C163,'Planificación 2026-1'!H:H,"CA"))&gt;0,"P07"," ")</f>
        <v xml:space="preserve"> </v>
      </c>
      <c r="BR163" s="58" t="str">
        <f>IF(SUM(COUNTIFS('Planificación 2026-1'!F:F,"HUAURA",'Planificación 2026-1'!X:X,C163,'Planificación 2026-1'!H:H,"DE"))&gt;0,"P08"," ")</f>
        <v xml:space="preserve"> </v>
      </c>
      <c r="BS163" s="58" t="str">
        <f>IF(SUM(COUNTIFS('Planificación 2026-1'!F:F,"HUAURA",'Planificación 2026-1'!X:X,C163,'Planificación 2026-1'!H:H,"OB"))&gt;0,"P09"," ")</f>
        <v xml:space="preserve"> </v>
      </c>
      <c r="BT163" s="58" t="str">
        <f>IF(SUM(COUNTIFS('Planificación 2026-1'!F:F,"HUAURA",'Planificación 2026-1'!X:X,C163,'Planificación 2026-1'!H:H,"MH"))&gt;0,"P31"," ")</f>
        <v xml:space="preserve"> </v>
      </c>
      <c r="BU163" s="58" t="str">
        <f>IF(SUM(COUNTIFS('Planificación 2026-1'!F:F,"HUAURA",'Planificación 2026-1'!X:X,C163,'Planificación 2026-1'!H:H,"IC"))&gt;0,"P32"," ")</f>
        <v xml:space="preserve"> </v>
      </c>
      <c r="BV163" s="58" t="str">
        <f>IF(SUM(COUNTIFS('Planificación 2026-1'!F:F,"HUAURA",'Planificación 2026-1'!X:X,C163,'Planificación 2026-1'!H:H,"AR"))&gt;0,"P34"," ")</f>
        <v xml:space="preserve"> </v>
      </c>
      <c r="BW163" s="58" t="str">
        <f>IF(SUM(COUNTIFS('Planificación 2026-1'!F:F,"HUAURA",'Planificación 2026-1'!X:X,C163,'Planificación 2026-1'!H:H,"T1"))&gt;0,"P35"," ")</f>
        <v xml:space="preserve"> </v>
      </c>
      <c r="BX163" s="58" t="str">
        <f>IF(SUM(COUNTIFS('Planificación 2026-1'!F:F,"HUAURA",'Planificación 2026-1'!X:X,C163,'Planificación 2026-1'!H:H,"T3"))&gt;0,"P36"," ")</f>
        <v xml:space="preserve"> </v>
      </c>
      <c r="BY163" s="58" t="str">
        <f>IF(SUM(COUNTIFS('Planificación 2026-1'!F:F,"HUAURA",'Planificación 2026-1'!X:X,C163,'Planificación 2026-1'!H:H,"T2"))&gt;0,"P37"," ")</f>
        <v xml:space="preserve"> </v>
      </c>
      <c r="BZ163" s="58" t="str">
        <f>IF(SUM(COUNTIFS('Planificación 2026-1'!F:F,"HUAURA",'Planificación 2026-1'!X:X,C163,'Planificación 2026-1'!H:H,"AE"))&gt;0,"P38"," ")</f>
        <v xml:space="preserve"> </v>
      </c>
      <c r="CA163" s="58" t="str">
        <f>IF(SUM(COUNTIFS('Planificación 2026-1'!F:F,"HUAURA",'Planificación 2026-1'!X:X,C163,'Planificación 2026-1'!H:H,"T4"))&gt;0,"P55"," ")</f>
        <v xml:space="preserve"> </v>
      </c>
      <c r="CB163" s="59">
        <f>SUMIFS('Planificación 2026-1'!S:S,'Planificación 2026-1'!X:X,C163,'Planificación 2026-1'!H:H,"AF",'Planificación 2026-1'!I:I,"&gt;2")</f>
        <v>0</v>
      </c>
      <c r="CC163" s="59">
        <f>SUMIFS('Planificación 2026-1'!S:S,'Planificación 2026-1'!X:X,C163,'Planificación 2026-1'!H:H,"EN",'Planificación 2026-1'!I:I,"&gt;2")</f>
        <v>0</v>
      </c>
      <c r="CD163" s="59">
        <f>SUMIFS('Planificación 2026-1'!S:S,'Planificación 2026-1'!X:X,C163,'Planificación 2026-1'!H:H,"IS",'Planificación 2026-1'!I:I,"&gt;2")</f>
        <v>0</v>
      </c>
      <c r="CE163" s="59">
        <f>SUMIFS('Planificación 2026-1'!S:S,'Planificación 2026-1'!X:X,C163,'Planificación 2026-1'!H:H,"PS",'Planificación 2026-1'!I:I,"&gt;2")</f>
        <v>0</v>
      </c>
      <c r="CF163" s="59">
        <f>SUMIFS('Planificación 2026-1'!S:S,'Planificación 2026-1'!X:X,C163,'Planificación 2026-1'!H:H,"IN",'Planificación 2026-1'!I:I,"&gt;2")</f>
        <v>0</v>
      </c>
      <c r="CG163" s="59">
        <f>SUMIFS('Planificación 2026-1'!S:S,'Planificación 2026-1'!X:X,C163,'Planificación 2026-1'!H:H,"CA",'Planificación 2026-1'!I:I,"&gt;2")</f>
        <v>0</v>
      </c>
      <c r="CH163" s="59">
        <f>SUMIFS('Planificación 2026-1'!S:S,'Planificación 2026-1'!X:X,C163,'Planificación 2026-1'!H:H,"DE",'Planificación 2026-1'!I:I,"&gt;2")</f>
        <v>0</v>
      </c>
      <c r="CI163" s="59">
        <f>SUMIFS('Planificación 2026-1'!S:S,'Planificación 2026-1'!X:X,C163,'Planificación 2026-1'!H:H,"OB",'Planificación 2026-1'!I:I,"&gt;2")</f>
        <v>0</v>
      </c>
      <c r="CJ163" s="59">
        <f>SUMIFS('Planificación 2026-1'!S:S,'Planificación 2026-1'!X:X,C163,'Planificación 2026-1'!H:H,"MH",'Planificación 2026-1'!I:I,"&gt;2")</f>
        <v>0</v>
      </c>
      <c r="CK163" s="59">
        <f>SUMIFS('Planificación 2026-1'!S:S,'Planificación 2026-1'!X:X,C163,'Planificación 2026-1'!H:H,"IC",'Planificación 2026-1'!I:I,"&gt;2")</f>
        <v>0</v>
      </c>
      <c r="CL163" s="59">
        <f>SUMIFS('Planificación 2026-1'!S:S,'Planificación 2026-1'!X:X,C163,'Planificación 2026-1'!H:H,"AR",'Planificación 2026-1'!I:I,"&gt;2")</f>
        <v>0</v>
      </c>
      <c r="CM163" s="59">
        <f>SUMIFS('Planificación 2026-1'!S:S,'Planificación 2026-1'!X:X,C163,'Planificación 2026-1'!H:H,"AE",'Planificación 2026-1'!I:I,"&gt;2")</f>
        <v>0</v>
      </c>
      <c r="CN163" s="59">
        <f>SUMIFS('Planificación 2026-1'!S:S,'Planificación 2026-1'!X:X,C163,'Planificación 2026-1'!H:H,"T1",'Planificación 2026-1'!I:I,"&gt;2")</f>
        <v>0</v>
      </c>
      <c r="CO163" s="59">
        <f>SUMIFS('Planificación 2026-1'!S:S,'Planificación 2026-1'!X:X,C163,'Planificación 2026-1'!H:H,"T3",'Planificación 2026-1'!I:I,"&gt;2")</f>
        <v>0</v>
      </c>
      <c r="CP163" s="59">
        <f>SUMIFS('Planificación 2026-1'!S:S,'Planificación 2026-1'!X:X,C163,'Planificación 2026-1'!H:H,"T2",'Planificación 2026-1'!I:I,"&gt;2")</f>
        <v>0</v>
      </c>
      <c r="CQ163" s="59">
        <f>SUMIFS('Planificación 2026-1'!S:S,'Planificación 2026-1'!X:X,C163,'Planificación 2026-1'!H:H,"T4",'Planificación 2026-1'!I:I,"&gt;2")</f>
        <v>0</v>
      </c>
      <c r="CR163" s="59">
        <f>SUMIFS('Planificación 2026-1'!S:S,'Planificación 2026-1'!X:X,C163,'Planificación 2026-1'!H:H,"AF",'Planificación 2026-1'!I:I,"&lt;3")</f>
        <v>0</v>
      </c>
      <c r="CS163" s="59">
        <f>SUMIFS('Planificación 2026-1'!S:S,'Planificación 2026-1'!X:X,C163,'Planificación 2026-1'!H:H,"EN",'Planificación 2026-1'!I:I,"&lt;3")</f>
        <v>9</v>
      </c>
      <c r="CT163" s="59">
        <f>SUMIFS('Planificación 2026-1'!S:S,'Planificación 2026-1'!X:X,C163,'Planificación 2026-1'!H:H,"IS",'Planificación 2026-1'!I:I,"&lt;3")</f>
        <v>0</v>
      </c>
      <c r="CU163" s="59">
        <f>SUMIFS('Planificación 2026-1'!S:S,'Planificación 2026-1'!X:X,C163,'Planificación 2026-1'!H:H,"PS",'Planificación 2026-1'!I:I,"&lt;3")</f>
        <v>14</v>
      </c>
      <c r="CV163" s="59">
        <f>SUMIFS('Planificación 2026-1'!S:S,'Planificación 2026-1'!X:X,C163,'Planificación 2026-1'!H:H,"IN",'Planificación 2026-1'!I:I,"&lt;3")</f>
        <v>0</v>
      </c>
      <c r="CW163" s="59">
        <f>SUMIFS('Planificación 2026-1'!S:S,'Planificación 2026-1'!X:X,C163,'Planificación 2026-1'!H:H,"CA",'Planificación 2026-1'!I:I,"&lt;3")</f>
        <v>0</v>
      </c>
      <c r="CX163" s="59">
        <f>SUMIFS('Planificación 2026-1'!S:S,'Planificación 2026-1'!X:X,C163,'Planificación 2026-1'!H:H,"DE",'Planificación 2026-1'!I:I,"&lt;3")</f>
        <v>0</v>
      </c>
      <c r="CY163" s="59">
        <f>SUMIFS('Planificación 2026-1'!S:S,'Planificación 2026-1'!X:X,C163,'Planificación 2026-1'!H:H,"OB",'Planificación 2026-1'!I:I,"&lt;3")</f>
        <v>8</v>
      </c>
      <c r="CZ163" s="59">
        <f>SUMIFS('Planificación 2026-1'!S:S,'Planificación 2026-1'!X:X,C163,'Planificación 2026-1'!H:H,"MH",'Planificación 2026-1'!I:I,"&lt;3")</f>
        <v>0</v>
      </c>
      <c r="DA163" s="59">
        <f>SUMIFS('Planificación 2026-1'!S:S,'Planificación 2026-1'!X:X,C163,'Planificación 2026-1'!H:H,"IC",'Planificación 2026-1'!I:I,"&lt;3")</f>
        <v>0</v>
      </c>
      <c r="DB163" s="59">
        <f>SUMIFS('Planificación 2026-1'!S:S,'Planificación 2026-1'!X:X,C163,'Planificación 2026-1'!H:H,"AR",'Planificación 2026-1'!I:I,"&lt;3")</f>
        <v>0</v>
      </c>
      <c r="DC163" s="59">
        <f>SUMIFS('Planificación 2026-1'!S:S,'Planificación 2026-1'!X:X,C163,'Planificación 2026-1'!H:H,"AE",'Planificación 2026-1'!I:I,"&lt;3")</f>
        <v>0</v>
      </c>
      <c r="DD163" s="59">
        <f>SUMIFS('Planificación 2026-1'!S:S,'Planificación 2026-1'!X:X,C163,'Planificación 2026-1'!H:H,"T1",'Planificación 2026-1'!I:I,"&lt;3")</f>
        <v>0</v>
      </c>
      <c r="DE163" s="59">
        <f>SUMIFS('Planificación 2026-1'!S:S,'Planificación 2026-1'!X:X,C163,'Planificación 2026-1'!H:H,"T3",'Planificación 2026-1'!I:I,"&lt;3")</f>
        <v>4</v>
      </c>
      <c r="DF163" s="59">
        <f>SUMIFS('Planificación 2026-1'!S:S,'Planificación 2026-1'!X:X,C163,'Planificación 2026-1'!H:H,"T2",'Planificación 2026-1'!I:I,"&lt;3")</f>
        <v>0</v>
      </c>
      <c r="DG163" s="59">
        <f>SUMIFS('Planificación 2026-1'!S:S,'Planificación 2026-1'!X:X,C163,'Planificación 2026-1'!H:H,"T4",'Planificación 2026-1'!I:I,"&lt;3")</f>
        <v>0</v>
      </c>
      <c r="DH163" s="58" t="str">
        <f t="shared" si="41"/>
        <v>P02 P04 P09</v>
      </c>
      <c r="DI163" s="27">
        <f>IF(C163="","",SUMIFS('Planificación 2026-1'!S:S,'Planificación 2026-1'!X:X,C163,'Planificación 2026-1'!F:F,"PRINCIPAL",'Planificación 2026-1'!Y:Y,"VIRTUAL"))</f>
        <v>8</v>
      </c>
      <c r="DJ163" s="27">
        <f>IF(C163="","",SUMIFS('Planificación 2026-1'!S:S,'Planificación 2026-1'!X:X,C163,'Planificación 2026-1'!F:F,"PRINCIPAL",'Planificación 2026-1'!Y:Y,"PRESENCIAL"))</f>
        <v>14</v>
      </c>
      <c r="DK163" s="27">
        <f>IF(C163="","",SUMIFS('Planificación 2026-1'!S:S,'Planificación 2026-1'!X:X,C163,'Planificación 2026-1'!F:F,"PRINCIPAL",'Planificación 2026-1'!Y:Y,"HIBRIDO PRESENCIAL"))</f>
        <v>0</v>
      </c>
      <c r="DL163" s="58" t="str">
        <f t="shared" si="42"/>
        <v/>
      </c>
      <c r="DM163" s="58">
        <f>IF(C163="","",SUMIFS('Planificación 2026-1'!S:S,'Planificación 2026-1'!X:X,C163,'Planificación 2026-1'!F:F,"FILIAL",'Planificación 2026-1'!Y:Y,"VIRTUAL"))</f>
        <v>0</v>
      </c>
      <c r="DN163" s="60">
        <f>IF(C163="","",SUMIFS('Planificación 2026-1'!S:S,'Planificación 2026-1'!X:X,C163,'Planificación 2026-1'!F:F,"FILIAL",'Planificación 2026-1'!Y:Y,"PRESENCIAL"))</f>
        <v>0</v>
      </c>
      <c r="DO163" s="29">
        <f>IF(C163="","",SUMIFS('Planificación 2026-1'!S:S,'Planificación 2026-1'!X:X,C163,'Planificación 2026-1'!F:F,"FILIAL",'Planificación 2026-1'!Y:Y,"HIBRIDO PRESENCIAL"))</f>
        <v>0</v>
      </c>
      <c r="DP163" s="61" t="str">
        <f t="shared" si="43"/>
        <v>P04 P09 P36</v>
      </c>
      <c r="DQ163" s="58">
        <f>IF(C163="","",SUMIFS('Planificación 2026-1'!S:S,'Planificación 2026-1'!X:X,C163,'Planificación 2026-1'!F:F,"SUNAMPE",'Planificación 2026-1'!Y:Y,"VIRTUAL"))</f>
        <v>4</v>
      </c>
      <c r="DR163" s="29">
        <f>IF(C163="","",SUMIFS('Planificación 2026-1'!S:S,'Planificación 2026-1'!X:X,C163,'Planificación 2026-1'!F:F,"SUNAMPE",'Planificación 2026-1'!Y:Y,"PRESENCIAL"))</f>
        <v>9</v>
      </c>
      <c r="DS163" s="61" t="str">
        <f t="shared" si="44"/>
        <v/>
      </c>
      <c r="DT163" s="58">
        <f>IF(C163="","",SUMIFS('Planificación 2026-1'!S:S,'Planificación 2026-1'!X:X,C163,'Planificación 2026-1'!F:F,"HUAURA",'Planificación 2026-1'!Y:Y,"VIRTUAL"))</f>
        <v>0</v>
      </c>
      <c r="DU163" s="29">
        <f>IF(C163="","",SUMIFS('Planificación 2026-1'!S:S,'Planificación 2026-1'!X:X,C163,'Planificación 2026-1'!F:F,"HUAURA",'Planificación 2026-1'!Y:Y,"PRESENCIAL"))</f>
        <v>0</v>
      </c>
      <c r="DV163" s="32">
        <f>SUMIFS('Planificación 2026-1'!S:S,'Planificación 2026-1'!X:X,C163,'Planificación 2026-1'!F:F,"PRINCIPAL",'Planificación 2026-1'!Y:Y,"VIRTUAL",'Planificación 2026-1'!I:I,"&gt;2")</f>
        <v>0</v>
      </c>
      <c r="DW163" s="32">
        <f>SUMIFS('Planificación 2026-1'!S:S,'Planificación 2026-1'!X:X,C163,'Planificación 2026-1'!F:F,"PRINCIPAL",'Planificación 2026-1'!Y:Y,"&lt;&gt;VIRTUAL",'Planificación 2026-1'!I:I,"&gt;2")</f>
        <v>0</v>
      </c>
      <c r="DX163" s="32">
        <f>SUMIFS('Planificación 2026-1'!S:S,'Planificación 2026-1'!X:X,C163,'Planificación 2026-1'!F:F,"SUNAMPE",'Planificación 2026-1'!Y:Y,"VIRTUAL",'Planificación 2026-1'!I:I,"&gt;2")</f>
        <v>0</v>
      </c>
      <c r="DY163" s="32">
        <f>SUMIFS('Planificación 2026-1'!S:S,'Planificación 2026-1'!X:X,C163,'Planificación 2026-1'!F:F,"SUNAMPE",'Planificación 2026-1'!Y:Y,"&lt;&gt;VIRTUAL",'Planificación 2026-1'!I:I,"&gt;2")</f>
        <v>0</v>
      </c>
      <c r="DZ163" s="32">
        <f>SUMIFS('Planificación 2026-1'!S:S,'Planificación 2026-1'!X:X,C163,'Planificación 2026-1'!F:F,"FILIAL",'Planificación 2026-1'!Y:Y,"VIRTUAL",'Planificación 2026-1'!I:I,"&gt;2")</f>
        <v>0</v>
      </c>
      <c r="EA163" s="32">
        <f>SUMIFS('Planificación 2026-1'!S:S,'Planificación 2026-1'!X:X,C163,'Planificación 2026-1'!F:F,"FILIAL",'Planificación 2026-1'!Y:Y,"&lt;&gt;VIRTUAL",'Planificación 2026-1'!I:I,"&gt;2")</f>
        <v>0</v>
      </c>
      <c r="EB163" s="32">
        <f>SUMIFS('Planificación 2026-1'!S:S,'Planificación 2026-1'!X:X,C163,'Planificación 2026-1'!F:F,"PORUMA",'Planificación 2026-1'!Y:Y,"VIRTUAL",'Planificación 2026-1'!I:I,"&gt;2")</f>
        <v>0</v>
      </c>
      <c r="EC163" s="32">
        <f>SUMIFS('Planificación 2026-1'!S:S,'Planificación 2026-1'!X:X,C163,'Planificación 2026-1'!F:F,"PORUMA",'Planificación 2026-1'!Y:Y,"&lt;&gt;VIRTUAL",'Planificación 2026-1'!I:I,"&gt;2")</f>
        <v>0</v>
      </c>
      <c r="ED163" s="32">
        <f>SUMIFS('Planificación 2026-1'!S:S,'Planificación 2026-1'!X:X,C163,'Planificación 2026-1'!F:F,"HUAURA",'Planificación 2026-1'!Y:Y,"VIRTUAL",'Planificación 2026-1'!I:I,"&gt;2")</f>
        <v>0</v>
      </c>
      <c r="EE163" s="32">
        <f>SUMIFS('Planificación 2026-1'!S:S,'Planificación 2026-1'!X:X,C163,'Planificación 2026-1'!F:F,"HUAURA",'Planificación 2026-1'!Y:Y,"&lt;&gt;VIRTUAL",'Planificación 2026-1'!I:I,"&gt;2")</f>
        <v>0</v>
      </c>
      <c r="EF163" s="32">
        <f>SUMIFS('Planificación 2026-1'!S:S,'Planificación 2026-1'!X:X,C163,'Planificación 2026-1'!F:F,"PRINCIPAL",'Planificación 2026-1'!Y:Y,"VIRTUAL",'Planificación 2026-1'!I:I,"&lt;3")</f>
        <v>8</v>
      </c>
      <c r="EG163" s="32">
        <f>SUMIFS('Planificación 2026-1'!S:S,'Planificación 2026-1'!X:X,C163,'Planificación 2026-1'!F:F,"PRINCIPAL",'Planificación 2026-1'!Y:Y,"&lt;&gt;VIRTUAL",'Planificación 2026-1'!I:I,"&lt;3")</f>
        <v>14</v>
      </c>
      <c r="EH163" s="32">
        <f>SUMIFS('Planificación 2026-1'!S:S,'Planificación 2026-1'!X:X,C163,'Planificación 2026-1'!F:F,"SUNAMPE",'Planificación 2026-1'!Y:Y,"VIRTUAL",'Planificación 2026-1'!I:I,"&lt;3")</f>
        <v>4</v>
      </c>
      <c r="EI163" s="32">
        <f>SUMIFS('Planificación 2026-1'!S:S,'Planificación 2026-1'!X:X,C163,'Planificación 2026-1'!F:F,"SUNAMPE",'Planificación 2026-1'!Y:Y,"&lt;&gt;VIRTUAL",'Planificación 2026-1'!I:I,"&lt;3")</f>
        <v>9</v>
      </c>
      <c r="EJ163" s="32">
        <f>SUMIFS('Planificación 2026-1'!S:S,'Planificación 2026-1'!X:X,C163,'Planificación 2026-1'!F:F,"FILIAL",'Planificación 2026-1'!Y:Y,"VIRTUAL",'Planificación 2026-1'!I:I,"&lt;3")</f>
        <v>0</v>
      </c>
      <c r="EK163" s="32">
        <f>SUMIFS('Planificación 2026-1'!S:S,'Planificación 2026-1'!X:X,C163,'Planificación 2026-1'!F:F,"FILIAL",'Planificación 2026-1'!Y:Y,"&lt;&gt;VIRTUAL",'Planificación 2026-1'!I:I,"&lt;3")</f>
        <v>0</v>
      </c>
      <c r="EL163" s="32">
        <f>SUMIFS('Planificación 2026-1'!S:S,'Planificación 2026-1'!X:X,C163,'Planificación 2026-1'!F:F,"PORUMA",'Planificación 2026-1'!Y:Y,"VIRTUAL",'Planificación 2026-1'!I:I,"&lt;3")</f>
        <v>0</v>
      </c>
      <c r="EM163" s="32">
        <f>SUMIFS('Planificación 2026-1'!S:S,'Planificación 2026-1'!X:X,C163,'Planificación 2026-1'!F:F,"PORUMA",'Planificación 2026-1'!Y:Y,"&lt;&gt;VIRTUAL",'Planificación 2026-1'!I:I,"&lt;3")</f>
        <v>0</v>
      </c>
      <c r="EN163" s="32">
        <f>SUMIFS('Planificación 2026-1'!S:S,'Planificación 2026-1'!X:X,C163,'Planificación 2026-1'!F:F,"HUAURA",'Planificación 2026-1'!Y:Y,"VIRTUAL",'Planificación 2026-1'!I:I,"&lt;3")</f>
        <v>0</v>
      </c>
      <c r="EO163" s="32">
        <f>SUMIFS('Planificación 2026-1'!S:S,'Planificación 2026-1'!X:X,C163,'Planificación 2026-1'!F:F,"HUAURA",'Planificación 2026-1'!Y:Y,"&lt;&gt;VIRTUAL",'Planificación 2026-1'!I:I,"&lt;3")</f>
        <v>0</v>
      </c>
      <c r="EP163" s="32">
        <f t="shared" si="46"/>
        <v>0</v>
      </c>
      <c r="EQ163" s="32">
        <f t="shared" si="36"/>
        <v>0</v>
      </c>
      <c r="ER163" s="32">
        <f t="shared" si="37"/>
        <v>0</v>
      </c>
      <c r="ES163" s="32">
        <f t="shared" si="38"/>
        <v>22</v>
      </c>
      <c r="ET163" s="32">
        <f t="shared" si="39"/>
        <v>13</v>
      </c>
      <c r="EU163" s="32">
        <f t="shared" si="40"/>
        <v>35</v>
      </c>
      <c r="EV163" s="32" t="b">
        <f>EXACT(EU163,E163)</f>
        <v>1</v>
      </c>
      <c r="EW163" s="32"/>
      <c r="EX163" s="32">
        <f t="shared" si="33"/>
        <v>12</v>
      </c>
      <c r="EY163" s="32">
        <f t="shared" si="34"/>
        <v>23</v>
      </c>
      <c r="EZ163" s="32" t="b">
        <f>EXACT(SUM(EX163:EY163),E163)</f>
        <v>1</v>
      </c>
      <c r="FA163" s="32" t="str">
        <f t="shared" si="35"/>
        <v/>
      </c>
      <c r="FB163" s="32" t="str">
        <f t="shared" si="45"/>
        <v>MAS PRESENCIAL</v>
      </c>
    </row>
    <row r="164" spans="1:158">
      <c r="A164" s="33"/>
      <c r="B164" s="65">
        <v>161</v>
      </c>
      <c r="C164" s="32" t="s">
        <v>368</v>
      </c>
      <c r="D164" s="429">
        <v>46406209</v>
      </c>
      <c r="E164" s="62">
        <f>SUMIF('Planificación 2026-1'!X:X,C164,'Planificación 2026-1'!S:S)</f>
        <v>16</v>
      </c>
      <c r="F164" s="63" t="s">
        <v>203</v>
      </c>
      <c r="G164" s="454" t="s">
        <v>200</v>
      </c>
      <c r="H164" s="64" t="s">
        <v>181</v>
      </c>
      <c r="I164" s="64" t="s">
        <v>152</v>
      </c>
      <c r="J164" s="32" t="s">
        <v>181</v>
      </c>
      <c r="K164" s="32" t="s">
        <v>152</v>
      </c>
      <c r="L164" s="57" t="str">
        <f>IF(SUM(COUNTIFS('Planificación 2026-1'!F:F,"PRINCIPAL",'Planificación 2026-1'!X:X,C164,'Planificación 2026-1'!H:H,"AF"))&gt;0,"P01"," ")</f>
        <v xml:space="preserve"> </v>
      </c>
      <c r="M164" s="58" t="str">
        <f>IF(SUM(COUNTIFS('Planificación 2026-1'!F:F,"PRINCIPAL",'Planificación 2026-1'!X:X,C164,'Planificación 2026-1'!H:H,"EN"))&gt;0,"P02"," ")</f>
        <v xml:space="preserve"> </v>
      </c>
      <c r="N164" s="58" t="str">
        <f>IF(SUM(COUNTIFS('Planificación 2026-1'!F:F,"PRINCIPAL",'Planificación 2026-1'!X:X,C164,'Planificación 2026-1'!H:H,"IS"))&gt;0,"P03"," ")</f>
        <v xml:space="preserve"> </v>
      </c>
      <c r="O164" s="58" t="str">
        <f>IF(SUM(COUNTIFS('Planificación 2026-1'!F:F,"PRINCIPAL",'Planificación 2026-1'!X:X,C164,'Planificación 2026-1'!H:H,"PS"))&gt;0,"P04"," ")</f>
        <v>P04</v>
      </c>
      <c r="P164" s="58"/>
      <c r="Q164" s="58" t="str">
        <f>IF(SUM(COUNTIFS('Planificación 2026-1'!F:F,"PRINCIPAL",'Planificación 2026-1'!X:X,C164,'Planificación 2026-1'!H:H,"IN"))&gt;0,"P06"," ")</f>
        <v xml:space="preserve"> </v>
      </c>
      <c r="R164" s="58" t="str">
        <f>IF(SUM(COUNTIFS('Planificación 2026-1'!F:F,"PRINCIPAL",'Planificación 2026-1'!X:X,C164,'Planificación 2026-1'!H:H,"CA"))&gt;0,"P07"," ")</f>
        <v xml:space="preserve"> </v>
      </c>
      <c r="S164" s="58" t="str">
        <f>IF(SUM(COUNTIFS('Planificación 2026-1'!F:F,"PRINCIPAL",'Planificación 2026-1'!X:X,C164,'Planificación 2026-1'!H:H,"DE"))&gt;0,"P08"," ")</f>
        <v xml:space="preserve"> </v>
      </c>
      <c r="T164" s="58" t="str">
        <f>IF(SUM(COUNTIFS('Planificación 2026-1'!F:F,"PRINCIPAL",'Planificación 2026-1'!X:X,C164,'Planificación 2026-1'!H:H,"OB"))&gt;0,"P09"," ")</f>
        <v xml:space="preserve"> </v>
      </c>
      <c r="U164" s="58" t="str">
        <f>IF(SUM(COUNTIFS('Planificación 2026-1'!F:F,"PRINCIPAL",'Planificación 2026-1'!X:X,C164,'Planificación 2026-1'!H:H,"MH"))&gt;0,"P31"," ")</f>
        <v xml:space="preserve"> </v>
      </c>
      <c r="V164" s="58" t="str">
        <f>IF(SUM(COUNTIFS('Planificación 2026-1'!F:F,"PRINCIPAL",'Planificación 2026-1'!X:X,C164,'Planificación 2026-1'!H:H,"IC"))&gt;0,"P32"," ")</f>
        <v xml:space="preserve"> </v>
      </c>
      <c r="W164" s="58" t="str">
        <f>IF(SUM(COUNTIFS('Planificación 2026-1'!F:F,"PRINCIPAL",'Planificación 2026-1'!X:X,C164,'Planificación 2026-1'!H:H,"AR"))&gt;0,"P34"," ")</f>
        <v xml:space="preserve"> </v>
      </c>
      <c r="X164" s="58" t="str">
        <f>IF(SUM(COUNTIFS('Planificación 2026-1'!F:F,"PRINCIPAL",'Planificación 2026-1'!X:X,C164,'Planificación 2026-1'!H:H,"T1"))&gt;0,"P35"," ")</f>
        <v xml:space="preserve"> </v>
      </c>
      <c r="Y164" s="58" t="str">
        <f>IF(SUM(COUNTIFS('Planificación 2026-1'!F:F,"PRINCIPAL",'Planificación 2026-1'!X:X,C164,'Planificación 2026-1'!H:H,"T3"))&gt;0,"P36"," ")</f>
        <v xml:space="preserve"> </v>
      </c>
      <c r="Z164" s="58" t="str">
        <f>IF(SUM(COUNTIFS('Planificación 2026-1'!F:F,"PRINCIPAL",'Planificación 2026-1'!X:X,C164,'Planificación 2026-1'!H:H,"T2"))&gt;0,"P37"," ")</f>
        <v xml:space="preserve"> </v>
      </c>
      <c r="AA164" s="58" t="str">
        <f>IF(SUM(COUNTIFS('Planificación 2026-1'!F:F,"PRINCIPAL",'Planificación 2026-1'!X:X,C164,'Planificación 2026-1'!H:H,"AE"))&gt;0,"P38"," ")</f>
        <v xml:space="preserve"> </v>
      </c>
      <c r="AB164" s="58" t="str">
        <f>IF(SUM(COUNTIFS('Planificación 2026-1'!F:F,"PRINCIPAL",'Planificación 2026-1'!X:X,C164,'Planificación 2026-1'!H:H,"T4"))&gt;0,"P55"," ")</f>
        <v xml:space="preserve"> </v>
      </c>
      <c r="AC164" s="58" t="str">
        <f>IF(SUM(COUNTIFS('Planificación 2026-1'!F:F,"FILIAL",'Planificación 2026-1'!X:X,C164,'Planificación 2026-1'!H:H,"AF"))&gt;0," P01"," ")</f>
        <v xml:space="preserve"> </v>
      </c>
      <c r="AD164" s="58" t="str">
        <f>IF(SUM(COUNTIFS('Planificación 2026-1'!F:F,"FILIAL",'Planificación 2026-1'!X:X,C164,'Planificación 2026-1'!H:H,"EN"))&gt;0,"P02"," ")</f>
        <v xml:space="preserve"> </v>
      </c>
      <c r="AE164" s="58" t="str">
        <f>IF(SUM(COUNTIFS('Planificación 2026-1'!F:F,"FILIAL",'Planificación 2026-1'!X:X,C164,'Planificación 2026-1'!H:H,"IS"))&gt;0,"P03"," ")</f>
        <v xml:space="preserve"> </v>
      </c>
      <c r="AF164" s="58" t="str">
        <f>IF(SUM(COUNTIFS('Planificación 2026-1'!F:F,"FILIAL",'Planificación 2026-1'!X:X,C164,'Planificación 2026-1'!H:H,"PS"))&gt;0,"P04"," ")</f>
        <v xml:space="preserve"> </v>
      </c>
      <c r="AG164" s="58"/>
      <c r="AH164" s="58" t="str">
        <f>IF(SUM(COUNTIFS('Planificación 2026-1'!F:F,"FILIAL",'Planificación 2026-1'!X:X,C164,'Planificación 2026-1'!H:H,"IN"))&gt;0,"P06"," ")</f>
        <v xml:space="preserve"> </v>
      </c>
      <c r="AI164" s="58" t="str">
        <f>IF(SUM(COUNTIFS('Planificación 2026-1'!F:F,"FILIAL",'Planificación 2026-1'!X:X,C164,'Planificación 2026-1'!H:H,"CA"))&gt;0,"P07"," ")</f>
        <v xml:space="preserve"> </v>
      </c>
      <c r="AJ164" s="58" t="str">
        <f>IF(SUM(COUNTIFS('Planificación 2026-1'!F:F,"FILIAL",'Planificación 2026-1'!X:X,C164,'Planificación 2026-1'!H:H,"DE"))&gt;0,"P08"," ")</f>
        <v xml:space="preserve"> </v>
      </c>
      <c r="AK164" s="58" t="str">
        <f>IF(SUM(COUNTIFS('Planificación 2026-1'!F:F,"FILIAL",'Planificación 2026-1'!X:X,C164,'Planificación 2026-1'!H:H,"OB"))&gt;0,"P09"," ")</f>
        <v xml:space="preserve"> </v>
      </c>
      <c r="AL164" s="58" t="str">
        <f>IF(SUM(COUNTIFS('Planificación 2026-1'!F:F,"FILIAL",'Planificación 2026-1'!X:X,C164,'Planificación 2026-1'!H:H,"MH"))&gt;0,"P31"," ")</f>
        <v xml:space="preserve"> </v>
      </c>
      <c r="AM164" s="58" t="str">
        <f>IF(SUM(COUNTIFS('Planificación 2026-1'!F:F,"FILIAL",'Planificación 2026-1'!X:X,C164,'Planificación 2026-1'!H:H,"IC"))&gt;0,"P32"," ")</f>
        <v xml:space="preserve"> </v>
      </c>
      <c r="AN164" s="58" t="str">
        <f>IF(SUM(COUNTIFS('Planificación 2026-1'!F:F,"FILIAL",'Planificación 2026-1'!X:X,C164,'Planificación 2026-1'!H:H,"AR"))&gt;0,"P34"," ")</f>
        <v xml:space="preserve"> </v>
      </c>
      <c r="AO164" s="58" t="str">
        <f>IF(SUM(COUNTIFS('Planificación 2026-1'!F:F,"FILIAL",'Planificación 2026-1'!X:X,C164,'Planificación 2026-1'!H:H,"T1"))&gt;0,"P35"," ")</f>
        <v xml:space="preserve"> </v>
      </c>
      <c r="AP164" s="58" t="str">
        <f>IF(SUM(COUNTIFS('Planificación 2026-1'!F:F,"FILIAL",'Planificación 2026-1'!X:X,C164,'Planificación 2026-1'!H:H,"T3"))&gt;0,"P36"," ")</f>
        <v xml:space="preserve"> </v>
      </c>
      <c r="AQ164" s="58" t="str">
        <f>IF(SUM(COUNTIFS('Planificación 2026-1'!F:F,"FILIAL",'Planificación 2026-1'!X:X,C164,'Planificación 2026-1'!H:H,"T2"))&gt;0,"P37"," ")</f>
        <v xml:space="preserve"> </v>
      </c>
      <c r="AR164" s="58" t="str">
        <f>IF(SUM(COUNTIFS('Planificación 2026-1'!F:F,"FILIAL",'Planificación 2026-1'!X:X,C164,'Planificación 2026-1'!H:H,"AE"))&gt;0,"P38"," ")</f>
        <v xml:space="preserve"> </v>
      </c>
      <c r="AS164" s="58" t="str">
        <f>IF(SUM(COUNTIFS('Planificación 2026-1'!F:F,"FILIAL",'Planificación 2026-1'!X:X,C164,'Planificación 2026-1'!H:H,"T4"))&gt;0,"P55"," ")</f>
        <v xml:space="preserve"> </v>
      </c>
      <c r="AT164" s="58" t="str">
        <f>IF(SUM(COUNTIFS('Planificación 2026-1'!F:F,"SUNAMPE",'Planificación 2026-1'!X:X,C164,'Planificación 2026-1'!H:H,"AF"))&gt;0," P01"," ")</f>
        <v xml:space="preserve"> </v>
      </c>
      <c r="AU164" s="58" t="str">
        <f>IF(SUM(COUNTIFS('Planificación 2026-1'!F:F,"SUNAMPE",'Planificación 2026-1'!X:X,C164,'Planificación 2026-1'!H:H,"EN"))&gt;0,"P02"," ")</f>
        <v xml:space="preserve"> </v>
      </c>
      <c r="AV164" s="58" t="str">
        <f>IF(SUM(COUNTIFS('Planificación 2026-1'!F:F,"SUNAMPE",'Planificación 2026-1'!X:X,C164,'Planificación 2026-1'!H:H,"IS"))&gt;0,"P03"," ")</f>
        <v xml:space="preserve"> </v>
      </c>
      <c r="AW164" s="58" t="str">
        <f>IF(SUM(COUNTIFS('Planificación 2026-1'!F:F,"SUNAMPE",'Planificación 2026-1'!X:X,C164,'Planificación 2026-1'!H:H,"PS"))&gt;0,"P04"," ")</f>
        <v xml:space="preserve"> </v>
      </c>
      <c r="AX164" s="58"/>
      <c r="AY164" s="58" t="str">
        <f>IF(SUM(COUNTIFS('Planificación 2026-1'!F:F,"SUNAMPE",'Planificación 2026-1'!X:X,C164,'Planificación 2026-1'!H:H,"IN"))&gt;0,"P06"," ")</f>
        <v xml:space="preserve"> </v>
      </c>
      <c r="AZ164" s="58" t="str">
        <f>IF(SUM(COUNTIFS('Planificación 2026-1'!F:F,"SUNAMPE",'Planificación 2026-1'!X:X,C164,'Planificación 2026-1'!H:H,"CA"))&gt;0,"P07"," ")</f>
        <v xml:space="preserve"> </v>
      </c>
      <c r="BA164" s="58" t="str">
        <f>IF(SUM(COUNTIFS('Planificación 2026-1'!F:F,"SUNAMPE",'Planificación 2026-1'!X:X,C164,'Planificación 2026-1'!H:H,"DE"))&gt;0,"P08"," ")</f>
        <v xml:space="preserve"> </v>
      </c>
      <c r="BB164" s="58" t="str">
        <f>IF(SUM(COUNTIFS('Planificación 2026-1'!F:F,"SUNAMPE",'Planificación 2026-1'!X:X,C164,'Planificación 2026-1'!H:H,"OB"))&gt;0,"P09"," ")</f>
        <v xml:space="preserve"> </v>
      </c>
      <c r="BC164" s="58" t="str">
        <f>IF(SUM(COUNTIFS('Planificación 2026-1'!F:F,"SUNAMPE",'Planificación 2026-1'!X:X,C164,'Planificación 2026-1'!H:H,"MH"))&gt;0,"P31"," ")</f>
        <v xml:space="preserve"> </v>
      </c>
      <c r="BD164" s="58" t="str">
        <f>IF(SUM(COUNTIFS('Planificación 2026-1'!F:F,"SUNAMPE",'Planificación 2026-1'!X:X,C164,'Planificación 2026-1'!H:H,"IC"))&gt;0,"P32"," ")</f>
        <v xml:space="preserve"> </v>
      </c>
      <c r="BE164" s="58" t="str">
        <f>IF(SUM(COUNTIFS('Planificación 2026-1'!F:F,"SUNAMPE",'Planificación 2026-1'!X:X,C164,'Planificación 2026-1'!H:H,"AR"))&gt;0,"P34"," ")</f>
        <v xml:space="preserve"> </v>
      </c>
      <c r="BF164" s="58" t="str">
        <f>IF(SUM(COUNTIFS('Planificación 2026-1'!F:F,"SUNAMPE",'Planificación 2026-1'!X:X,C164,'Planificación 2026-1'!H:H,"T1"))&gt;0,"P35"," ")</f>
        <v xml:space="preserve"> </v>
      </c>
      <c r="BG164" s="58" t="str">
        <f>IF(SUM(COUNTIFS('Planificación 2026-1'!F:F,"SUNAMPE",'Planificación 2026-1'!X:X,C164,'Planificación 2026-1'!H:H,"T3"))&gt;0,"P36"," ")</f>
        <v xml:space="preserve"> </v>
      </c>
      <c r="BH164" s="58" t="str">
        <f>IF(SUM(COUNTIFS('Planificación 2026-1'!F:F,"SUNAMPE",'Planificación 2026-1'!X:X,C164,'Planificación 2026-1'!H:H,"T2"))&gt;0,"P37"," ")</f>
        <v xml:space="preserve"> </v>
      </c>
      <c r="BI164" s="58" t="str">
        <f>IF(SUM(COUNTIFS('Planificación 2026-1'!F:F,"SUNAMPE",'Planificación 2026-1'!X:X,C164,'Planificación 2026-1'!H:H,"AE"))&gt;0,"P38"," ")</f>
        <v xml:space="preserve"> </v>
      </c>
      <c r="BJ164" s="58" t="str">
        <f>IF(SUM(COUNTIFS('Planificación 2026-1'!F:F,"SUNAMPE",'Planificación 2026-1'!X:X,C164,'Planificación 2026-1'!H:H,"T4"))&gt;0,"P55"," ")</f>
        <v xml:space="preserve"> </v>
      </c>
      <c r="BK164" s="58" t="str">
        <f>IF(SUM(COUNTIFS('Planificación 2026-1'!F:F,"HUAURA",'Planificación 2026-1'!X:X,C164,'Planificación 2026-1'!H:H,"AF"))&gt;0," P01"," ")</f>
        <v xml:space="preserve"> </v>
      </c>
      <c r="BL164" s="58" t="str">
        <f>IF(SUM(COUNTIFS('Planificación 2026-1'!F:F,"HUAURA",'Planificación 2026-1'!X:X,C164,'Planificación 2026-1'!H:H,"EN"))&gt;0,"P02"," ")</f>
        <v xml:space="preserve"> </v>
      </c>
      <c r="BM164" s="58" t="str">
        <f>IF(SUM(COUNTIFS('Planificación 2026-1'!F:F,"HUAURA",'Planificación 2026-1'!X:X,C164,'Planificación 2026-1'!H:H,"IS"))&gt;0,"P03"," ")</f>
        <v xml:space="preserve"> </v>
      </c>
      <c r="BN164" s="58" t="str">
        <f>IF(SUM(COUNTIFS('Planificación 2026-1'!F:F,"HUAURA",'Planificación 2026-1'!X:X,C164,'Planificación 2026-1'!H:H,"PS"))&gt;0,"P04"," ")</f>
        <v xml:space="preserve"> </v>
      </c>
      <c r="BO164" s="58"/>
      <c r="BP164" s="58" t="str">
        <f>IF(SUM(COUNTIFS('Planificación 2026-1'!F:F,"HUAURA",'Planificación 2026-1'!X:X,C164,'Planificación 2026-1'!H:H,"IN"))&gt;0,"P06"," ")</f>
        <v xml:space="preserve"> </v>
      </c>
      <c r="BQ164" s="58" t="str">
        <f>IF(SUM(COUNTIFS('Planificación 2026-1'!F:F,"HUAURA",'Planificación 2026-1'!X:X,C164,'Planificación 2026-1'!H:H,"CA"))&gt;0,"P07"," ")</f>
        <v xml:space="preserve"> </v>
      </c>
      <c r="BR164" s="58" t="str">
        <f>IF(SUM(COUNTIFS('Planificación 2026-1'!F:F,"HUAURA",'Planificación 2026-1'!X:X,C164,'Planificación 2026-1'!H:H,"DE"))&gt;0,"P08"," ")</f>
        <v xml:space="preserve"> </v>
      </c>
      <c r="BS164" s="58" t="str">
        <f>IF(SUM(COUNTIFS('Planificación 2026-1'!F:F,"HUAURA",'Planificación 2026-1'!X:X,C164,'Planificación 2026-1'!H:H,"OB"))&gt;0,"P09"," ")</f>
        <v xml:space="preserve"> </v>
      </c>
      <c r="BT164" s="58" t="str">
        <f>IF(SUM(COUNTIFS('Planificación 2026-1'!F:F,"HUAURA",'Planificación 2026-1'!X:X,C164,'Planificación 2026-1'!H:H,"MH"))&gt;0,"P31"," ")</f>
        <v xml:space="preserve"> </v>
      </c>
      <c r="BU164" s="58" t="str">
        <f>IF(SUM(COUNTIFS('Planificación 2026-1'!F:F,"HUAURA",'Planificación 2026-1'!X:X,C164,'Planificación 2026-1'!H:H,"IC"))&gt;0,"P32"," ")</f>
        <v xml:space="preserve"> </v>
      </c>
      <c r="BV164" s="58" t="str">
        <f>IF(SUM(COUNTIFS('Planificación 2026-1'!F:F,"HUAURA",'Planificación 2026-1'!X:X,C164,'Planificación 2026-1'!H:H,"AR"))&gt;0,"P34"," ")</f>
        <v xml:space="preserve"> </v>
      </c>
      <c r="BW164" s="58" t="str">
        <f>IF(SUM(COUNTIFS('Planificación 2026-1'!F:F,"HUAURA",'Planificación 2026-1'!X:X,C164,'Planificación 2026-1'!H:H,"T1"))&gt;0,"P35"," ")</f>
        <v xml:space="preserve"> </v>
      </c>
      <c r="BX164" s="58" t="str">
        <f>IF(SUM(COUNTIFS('Planificación 2026-1'!F:F,"HUAURA",'Planificación 2026-1'!X:X,C164,'Planificación 2026-1'!H:H,"T3"))&gt;0,"P36"," ")</f>
        <v xml:space="preserve"> </v>
      </c>
      <c r="BY164" s="58" t="str">
        <f>IF(SUM(COUNTIFS('Planificación 2026-1'!F:F,"HUAURA",'Planificación 2026-1'!X:X,C164,'Planificación 2026-1'!H:H,"T2"))&gt;0,"P37"," ")</f>
        <v xml:space="preserve"> </v>
      </c>
      <c r="BZ164" s="58" t="str">
        <f>IF(SUM(COUNTIFS('Planificación 2026-1'!F:F,"HUAURA",'Planificación 2026-1'!X:X,C164,'Planificación 2026-1'!H:H,"AE"))&gt;0,"P38"," ")</f>
        <v xml:space="preserve"> </v>
      </c>
      <c r="CA164" s="58" t="str">
        <f>IF(SUM(COUNTIFS('Planificación 2026-1'!F:F,"HUAURA",'Planificación 2026-1'!X:X,C164,'Planificación 2026-1'!H:H,"T4"))&gt;0,"P55"," ")</f>
        <v xml:space="preserve"> </v>
      </c>
      <c r="CB164" s="59">
        <f>SUMIFS('Planificación 2026-1'!S:S,'Planificación 2026-1'!X:X,C164,'Planificación 2026-1'!H:H,"AF",'Planificación 2026-1'!I:I,"&gt;2")</f>
        <v>0</v>
      </c>
      <c r="CC164" s="59">
        <f>SUMIFS('Planificación 2026-1'!S:S,'Planificación 2026-1'!X:X,C164,'Planificación 2026-1'!H:H,"EN",'Planificación 2026-1'!I:I,"&gt;2")</f>
        <v>0</v>
      </c>
      <c r="CD164" s="59">
        <f>SUMIFS('Planificación 2026-1'!S:S,'Planificación 2026-1'!X:X,C164,'Planificación 2026-1'!H:H,"IS",'Planificación 2026-1'!I:I,"&gt;2")</f>
        <v>0</v>
      </c>
      <c r="CE164" s="59">
        <f>SUMIFS('Planificación 2026-1'!S:S,'Planificación 2026-1'!X:X,C164,'Planificación 2026-1'!H:H,"PS",'Planificación 2026-1'!I:I,"&gt;2")</f>
        <v>16</v>
      </c>
      <c r="CF164" s="59">
        <f>SUMIFS('Planificación 2026-1'!S:S,'Planificación 2026-1'!X:X,C164,'Planificación 2026-1'!H:H,"IN",'Planificación 2026-1'!I:I,"&gt;2")</f>
        <v>0</v>
      </c>
      <c r="CG164" s="59">
        <f>SUMIFS('Planificación 2026-1'!S:S,'Planificación 2026-1'!X:X,C164,'Planificación 2026-1'!H:H,"CA",'Planificación 2026-1'!I:I,"&gt;2")</f>
        <v>0</v>
      </c>
      <c r="CH164" s="59">
        <f>SUMIFS('Planificación 2026-1'!S:S,'Planificación 2026-1'!X:X,C164,'Planificación 2026-1'!H:H,"DE",'Planificación 2026-1'!I:I,"&gt;2")</f>
        <v>0</v>
      </c>
      <c r="CI164" s="59">
        <f>SUMIFS('Planificación 2026-1'!S:S,'Planificación 2026-1'!X:X,C164,'Planificación 2026-1'!H:H,"OB",'Planificación 2026-1'!I:I,"&gt;2")</f>
        <v>0</v>
      </c>
      <c r="CJ164" s="59">
        <f>SUMIFS('Planificación 2026-1'!S:S,'Planificación 2026-1'!X:X,C164,'Planificación 2026-1'!H:H,"MH",'Planificación 2026-1'!I:I,"&gt;2")</f>
        <v>0</v>
      </c>
      <c r="CK164" s="59">
        <f>SUMIFS('Planificación 2026-1'!S:S,'Planificación 2026-1'!X:X,C164,'Planificación 2026-1'!H:H,"IC",'Planificación 2026-1'!I:I,"&gt;2")</f>
        <v>0</v>
      </c>
      <c r="CL164" s="59">
        <f>SUMIFS('Planificación 2026-1'!S:S,'Planificación 2026-1'!X:X,C164,'Planificación 2026-1'!H:H,"AR",'Planificación 2026-1'!I:I,"&gt;2")</f>
        <v>0</v>
      </c>
      <c r="CM164" s="59">
        <f>SUMIFS('Planificación 2026-1'!S:S,'Planificación 2026-1'!X:X,C164,'Planificación 2026-1'!H:H,"AE",'Planificación 2026-1'!I:I,"&gt;2")</f>
        <v>0</v>
      </c>
      <c r="CN164" s="59">
        <f>SUMIFS('Planificación 2026-1'!S:S,'Planificación 2026-1'!X:X,C164,'Planificación 2026-1'!H:H,"T1",'Planificación 2026-1'!I:I,"&gt;2")</f>
        <v>0</v>
      </c>
      <c r="CO164" s="59">
        <f>SUMIFS('Planificación 2026-1'!S:S,'Planificación 2026-1'!X:X,C164,'Planificación 2026-1'!H:H,"T3",'Planificación 2026-1'!I:I,"&gt;2")</f>
        <v>0</v>
      </c>
      <c r="CP164" s="59">
        <f>SUMIFS('Planificación 2026-1'!S:S,'Planificación 2026-1'!X:X,C164,'Planificación 2026-1'!H:H,"T2",'Planificación 2026-1'!I:I,"&gt;2")</f>
        <v>0</v>
      </c>
      <c r="CQ164" s="59">
        <f>SUMIFS('Planificación 2026-1'!S:S,'Planificación 2026-1'!X:X,C164,'Planificación 2026-1'!H:H,"T4",'Planificación 2026-1'!I:I,"&gt;2")</f>
        <v>0</v>
      </c>
      <c r="CR164" s="59">
        <f>SUMIFS('Planificación 2026-1'!S:S,'Planificación 2026-1'!X:X,C164,'Planificación 2026-1'!H:H,"AF",'Planificación 2026-1'!I:I,"&lt;3")</f>
        <v>0</v>
      </c>
      <c r="CS164" s="59">
        <f>SUMIFS('Planificación 2026-1'!S:S,'Planificación 2026-1'!X:X,C164,'Planificación 2026-1'!H:H,"EN",'Planificación 2026-1'!I:I,"&lt;3")</f>
        <v>0</v>
      </c>
      <c r="CT164" s="59">
        <f>SUMIFS('Planificación 2026-1'!S:S,'Planificación 2026-1'!X:X,C164,'Planificación 2026-1'!H:H,"IS",'Planificación 2026-1'!I:I,"&lt;3")</f>
        <v>0</v>
      </c>
      <c r="CU164" s="59">
        <f>SUMIFS('Planificación 2026-1'!S:S,'Planificación 2026-1'!X:X,C164,'Planificación 2026-1'!H:H,"PS",'Planificación 2026-1'!I:I,"&lt;3")</f>
        <v>0</v>
      </c>
      <c r="CV164" s="59">
        <f>SUMIFS('Planificación 2026-1'!S:S,'Planificación 2026-1'!X:X,C164,'Planificación 2026-1'!H:H,"IN",'Planificación 2026-1'!I:I,"&lt;3")</f>
        <v>0</v>
      </c>
      <c r="CW164" s="59">
        <f>SUMIFS('Planificación 2026-1'!S:S,'Planificación 2026-1'!X:X,C164,'Planificación 2026-1'!H:H,"CA",'Planificación 2026-1'!I:I,"&lt;3")</f>
        <v>0</v>
      </c>
      <c r="CX164" s="59">
        <f>SUMIFS('Planificación 2026-1'!S:S,'Planificación 2026-1'!X:X,C164,'Planificación 2026-1'!H:H,"DE",'Planificación 2026-1'!I:I,"&lt;3")</f>
        <v>0</v>
      </c>
      <c r="CY164" s="59">
        <f>SUMIFS('Planificación 2026-1'!S:S,'Planificación 2026-1'!X:X,C164,'Planificación 2026-1'!H:H,"OB",'Planificación 2026-1'!I:I,"&lt;3")</f>
        <v>0</v>
      </c>
      <c r="CZ164" s="59">
        <f>SUMIFS('Planificación 2026-1'!S:S,'Planificación 2026-1'!X:X,C164,'Planificación 2026-1'!H:H,"MH",'Planificación 2026-1'!I:I,"&lt;3")</f>
        <v>0</v>
      </c>
      <c r="DA164" s="59">
        <f>SUMIFS('Planificación 2026-1'!S:S,'Planificación 2026-1'!X:X,C164,'Planificación 2026-1'!H:H,"IC",'Planificación 2026-1'!I:I,"&lt;3")</f>
        <v>0</v>
      </c>
      <c r="DB164" s="59">
        <f>SUMIFS('Planificación 2026-1'!S:S,'Planificación 2026-1'!X:X,C164,'Planificación 2026-1'!H:H,"AR",'Planificación 2026-1'!I:I,"&lt;3")</f>
        <v>0</v>
      </c>
      <c r="DC164" s="59">
        <f>SUMIFS('Planificación 2026-1'!S:S,'Planificación 2026-1'!X:X,C164,'Planificación 2026-1'!H:H,"AE",'Planificación 2026-1'!I:I,"&lt;3")</f>
        <v>0</v>
      </c>
      <c r="DD164" s="59">
        <f>SUMIFS('Planificación 2026-1'!S:S,'Planificación 2026-1'!X:X,C164,'Planificación 2026-1'!H:H,"T1",'Planificación 2026-1'!I:I,"&lt;3")</f>
        <v>0</v>
      </c>
      <c r="DE164" s="59">
        <f>SUMIFS('Planificación 2026-1'!S:S,'Planificación 2026-1'!X:X,C164,'Planificación 2026-1'!H:H,"T3",'Planificación 2026-1'!I:I,"&lt;3")</f>
        <v>0</v>
      </c>
      <c r="DF164" s="59">
        <f>SUMIFS('Planificación 2026-1'!S:S,'Planificación 2026-1'!X:X,C164,'Planificación 2026-1'!H:H,"T2",'Planificación 2026-1'!I:I,"&lt;3")</f>
        <v>0</v>
      </c>
      <c r="DG164" s="59">
        <f>SUMIFS('Planificación 2026-1'!S:S,'Planificación 2026-1'!X:X,C164,'Planificación 2026-1'!H:H,"T4",'Planificación 2026-1'!I:I,"&lt;3")</f>
        <v>0</v>
      </c>
      <c r="DH164" s="58" t="str">
        <f t="shared" si="41"/>
        <v>P04</v>
      </c>
      <c r="DI164" s="27">
        <f>IF(C164="","",SUMIFS('Planificación 2026-1'!S:S,'Planificación 2026-1'!X:X,C164,'Planificación 2026-1'!F:F,"PRINCIPAL",'Planificación 2026-1'!Y:Y,"VIRTUAL"))</f>
        <v>0</v>
      </c>
      <c r="DJ164" s="27">
        <f>IF(C164="","",SUMIFS('Planificación 2026-1'!S:S,'Planificación 2026-1'!X:X,C164,'Planificación 2026-1'!F:F,"PRINCIPAL",'Planificación 2026-1'!Y:Y,"PRESENCIAL"))</f>
        <v>16</v>
      </c>
      <c r="DK164" s="27">
        <f>IF(C164="","",SUMIFS('Planificación 2026-1'!S:S,'Planificación 2026-1'!X:X,C164,'Planificación 2026-1'!F:F,"PRINCIPAL",'Planificación 2026-1'!Y:Y,"HIBRIDO PRESENCIAL"))</f>
        <v>0</v>
      </c>
      <c r="DL164" s="58" t="str">
        <f t="shared" si="42"/>
        <v/>
      </c>
      <c r="DM164" s="58">
        <f>IF(C164="","",SUMIFS('Planificación 2026-1'!S:S,'Planificación 2026-1'!X:X,C164,'Planificación 2026-1'!F:F,"FILIAL",'Planificación 2026-1'!Y:Y,"VIRTUAL"))</f>
        <v>0</v>
      </c>
      <c r="DN164" s="60">
        <f>IF(C164="","",SUMIFS('Planificación 2026-1'!S:S,'Planificación 2026-1'!X:X,C164,'Planificación 2026-1'!F:F,"FILIAL",'Planificación 2026-1'!Y:Y,"PRESENCIAL"))</f>
        <v>0</v>
      </c>
      <c r="DO164" s="29">
        <f>IF(C164="","",SUMIFS('Planificación 2026-1'!S:S,'Planificación 2026-1'!X:X,C164,'Planificación 2026-1'!F:F,"FILIAL",'Planificación 2026-1'!Y:Y,"HIBRIDO PRESENCIAL"))</f>
        <v>0</v>
      </c>
      <c r="DP164" s="61" t="str">
        <f t="shared" si="43"/>
        <v/>
      </c>
      <c r="DQ164" s="58">
        <f>IF(C164="","",SUMIFS('Planificación 2026-1'!S:S,'Planificación 2026-1'!X:X,C164,'Planificación 2026-1'!F:F,"SUNAMPE",'Planificación 2026-1'!Y:Y,"VIRTUAL"))</f>
        <v>0</v>
      </c>
      <c r="DR164" s="29">
        <f>IF(C164="","",SUMIFS('Planificación 2026-1'!S:S,'Planificación 2026-1'!X:X,C164,'Planificación 2026-1'!F:F,"SUNAMPE",'Planificación 2026-1'!Y:Y,"PRESENCIAL"))</f>
        <v>0</v>
      </c>
      <c r="DS164" s="61" t="str">
        <f t="shared" si="44"/>
        <v/>
      </c>
      <c r="DT164" s="58">
        <f>IF(C164="","",SUMIFS('Planificación 2026-1'!S:S,'Planificación 2026-1'!X:X,C164,'Planificación 2026-1'!F:F,"HUAURA",'Planificación 2026-1'!Y:Y,"VIRTUAL"))</f>
        <v>0</v>
      </c>
      <c r="DU164" s="29">
        <f>IF(C164="","",SUMIFS('Planificación 2026-1'!S:S,'Planificación 2026-1'!X:X,C164,'Planificación 2026-1'!F:F,"HUAURA",'Planificación 2026-1'!Y:Y,"PRESENCIAL"))</f>
        <v>0</v>
      </c>
      <c r="DV164" s="32">
        <f>SUMIFS('Planificación 2026-1'!S:S,'Planificación 2026-1'!X:X,C164,'Planificación 2026-1'!F:F,"PRINCIPAL",'Planificación 2026-1'!Y:Y,"VIRTUAL",'Planificación 2026-1'!I:I,"&gt;2")</f>
        <v>0</v>
      </c>
      <c r="DW164" s="32">
        <f>SUMIFS('Planificación 2026-1'!S:S,'Planificación 2026-1'!X:X,C164,'Planificación 2026-1'!F:F,"PRINCIPAL",'Planificación 2026-1'!Y:Y,"&lt;&gt;VIRTUAL",'Planificación 2026-1'!I:I,"&gt;2")</f>
        <v>16</v>
      </c>
      <c r="DX164" s="32">
        <f>SUMIFS('Planificación 2026-1'!S:S,'Planificación 2026-1'!X:X,C164,'Planificación 2026-1'!F:F,"SUNAMPE",'Planificación 2026-1'!Y:Y,"VIRTUAL",'Planificación 2026-1'!I:I,"&gt;2")</f>
        <v>0</v>
      </c>
      <c r="DY164" s="32">
        <f>SUMIFS('Planificación 2026-1'!S:S,'Planificación 2026-1'!X:X,C164,'Planificación 2026-1'!F:F,"SUNAMPE",'Planificación 2026-1'!Y:Y,"&lt;&gt;VIRTUAL",'Planificación 2026-1'!I:I,"&gt;2")</f>
        <v>0</v>
      </c>
      <c r="DZ164" s="32">
        <f>SUMIFS('Planificación 2026-1'!S:S,'Planificación 2026-1'!X:X,C164,'Planificación 2026-1'!F:F,"FILIAL",'Planificación 2026-1'!Y:Y,"VIRTUAL",'Planificación 2026-1'!I:I,"&gt;2")</f>
        <v>0</v>
      </c>
      <c r="EA164" s="32">
        <f>SUMIFS('Planificación 2026-1'!S:S,'Planificación 2026-1'!X:X,C164,'Planificación 2026-1'!F:F,"FILIAL",'Planificación 2026-1'!Y:Y,"&lt;&gt;VIRTUAL",'Planificación 2026-1'!I:I,"&gt;2")</f>
        <v>0</v>
      </c>
      <c r="EB164" s="32">
        <f>SUMIFS('Planificación 2026-1'!S:S,'Planificación 2026-1'!X:X,C164,'Planificación 2026-1'!F:F,"PORUMA",'Planificación 2026-1'!Y:Y,"VIRTUAL",'Planificación 2026-1'!I:I,"&gt;2")</f>
        <v>0</v>
      </c>
      <c r="EC164" s="32">
        <f>SUMIFS('Planificación 2026-1'!S:S,'Planificación 2026-1'!X:X,C164,'Planificación 2026-1'!F:F,"PORUMA",'Planificación 2026-1'!Y:Y,"&lt;&gt;VIRTUAL",'Planificación 2026-1'!I:I,"&gt;2")</f>
        <v>0</v>
      </c>
      <c r="ED164" s="32">
        <f>SUMIFS('Planificación 2026-1'!S:S,'Planificación 2026-1'!X:X,C164,'Planificación 2026-1'!F:F,"HUAURA",'Planificación 2026-1'!Y:Y,"VIRTUAL",'Planificación 2026-1'!I:I,"&gt;2")</f>
        <v>0</v>
      </c>
      <c r="EE164" s="32">
        <f>SUMIFS('Planificación 2026-1'!S:S,'Planificación 2026-1'!X:X,C164,'Planificación 2026-1'!F:F,"HUAURA",'Planificación 2026-1'!Y:Y,"&lt;&gt;VIRTUAL",'Planificación 2026-1'!I:I,"&gt;2")</f>
        <v>0</v>
      </c>
      <c r="EF164" s="32">
        <f>SUMIFS('Planificación 2026-1'!S:S,'Planificación 2026-1'!X:X,C164,'Planificación 2026-1'!F:F,"PRINCIPAL",'Planificación 2026-1'!Y:Y,"VIRTUAL",'Planificación 2026-1'!I:I,"&lt;3")</f>
        <v>0</v>
      </c>
      <c r="EG164" s="32">
        <f>SUMIFS('Planificación 2026-1'!S:S,'Planificación 2026-1'!X:X,C164,'Planificación 2026-1'!F:F,"PRINCIPAL",'Planificación 2026-1'!Y:Y,"&lt;&gt;VIRTUAL",'Planificación 2026-1'!I:I,"&lt;3")</f>
        <v>0</v>
      </c>
      <c r="EH164" s="32">
        <f>SUMIFS('Planificación 2026-1'!S:S,'Planificación 2026-1'!X:X,C164,'Planificación 2026-1'!F:F,"SUNAMPE",'Planificación 2026-1'!Y:Y,"VIRTUAL",'Planificación 2026-1'!I:I,"&lt;3")</f>
        <v>0</v>
      </c>
      <c r="EI164" s="32">
        <f>SUMIFS('Planificación 2026-1'!S:S,'Planificación 2026-1'!X:X,C164,'Planificación 2026-1'!F:F,"SUNAMPE",'Planificación 2026-1'!Y:Y,"&lt;&gt;VIRTUAL",'Planificación 2026-1'!I:I,"&lt;3")</f>
        <v>0</v>
      </c>
      <c r="EJ164" s="32">
        <f>SUMIFS('Planificación 2026-1'!S:S,'Planificación 2026-1'!X:X,C164,'Planificación 2026-1'!F:F,"FILIAL",'Planificación 2026-1'!Y:Y,"VIRTUAL",'Planificación 2026-1'!I:I,"&lt;3")</f>
        <v>0</v>
      </c>
      <c r="EK164" s="32">
        <f>SUMIFS('Planificación 2026-1'!S:S,'Planificación 2026-1'!X:X,C164,'Planificación 2026-1'!F:F,"FILIAL",'Planificación 2026-1'!Y:Y,"&lt;&gt;VIRTUAL",'Planificación 2026-1'!I:I,"&lt;3")</f>
        <v>0</v>
      </c>
      <c r="EL164" s="32">
        <f>SUMIFS('Planificación 2026-1'!S:S,'Planificación 2026-1'!X:X,C164,'Planificación 2026-1'!F:F,"PORUMA",'Planificación 2026-1'!Y:Y,"VIRTUAL",'Planificación 2026-1'!I:I,"&lt;3")</f>
        <v>0</v>
      </c>
      <c r="EM164" s="32">
        <f>SUMIFS('Planificación 2026-1'!S:S,'Planificación 2026-1'!X:X,C164,'Planificación 2026-1'!F:F,"PORUMA",'Planificación 2026-1'!Y:Y,"&lt;&gt;VIRTUAL",'Planificación 2026-1'!I:I,"&lt;3")</f>
        <v>0</v>
      </c>
      <c r="EN164" s="32">
        <f>SUMIFS('Planificación 2026-1'!S:S,'Planificación 2026-1'!X:X,C164,'Planificación 2026-1'!F:F,"HUAURA",'Planificación 2026-1'!Y:Y,"VIRTUAL",'Planificación 2026-1'!I:I,"&lt;3")</f>
        <v>0</v>
      </c>
      <c r="EO164" s="32">
        <f>SUMIFS('Planificación 2026-1'!S:S,'Planificación 2026-1'!X:X,C164,'Planificación 2026-1'!F:F,"HUAURA",'Planificación 2026-1'!Y:Y,"&lt;&gt;VIRTUAL",'Planificación 2026-1'!I:I,"&lt;3")</f>
        <v>0</v>
      </c>
      <c r="EP164" s="32">
        <f t="shared" si="46"/>
        <v>0</v>
      </c>
      <c r="EQ164" s="32">
        <f t="shared" si="36"/>
        <v>0</v>
      </c>
      <c r="ER164" s="32">
        <f t="shared" si="37"/>
        <v>0</v>
      </c>
      <c r="ES164" s="32">
        <f t="shared" si="38"/>
        <v>16</v>
      </c>
      <c r="ET164" s="32">
        <f t="shared" si="39"/>
        <v>0</v>
      </c>
      <c r="EU164" s="32">
        <f t="shared" si="40"/>
        <v>16</v>
      </c>
      <c r="EV164" s="32" t="b">
        <f>EXACT(EU164,E164)</f>
        <v>1</v>
      </c>
      <c r="EW164" s="32"/>
      <c r="EX164" s="32">
        <f t="shared" si="33"/>
        <v>0</v>
      </c>
      <c r="EY164" s="32">
        <f t="shared" si="34"/>
        <v>16</v>
      </c>
      <c r="EZ164" s="32" t="b">
        <f>EXACT(SUM(EX164:EY164),E164)</f>
        <v>1</v>
      </c>
      <c r="FA164" s="32" t="str">
        <f t="shared" si="35"/>
        <v>SEDE</v>
      </c>
      <c r="FB164" s="32" t="str">
        <f t="shared" si="45"/>
        <v>PRESENCIAL</v>
      </c>
    </row>
    <row r="165" spans="1:158">
      <c r="A165" s="33"/>
      <c r="B165" s="66">
        <v>162</v>
      </c>
      <c r="C165" s="32" t="s">
        <v>369</v>
      </c>
      <c r="D165" s="429">
        <v>22291445</v>
      </c>
      <c r="E165" s="62">
        <f>SUMIF('Planificación 2026-1'!X:X,C165,'Planificación 2026-1'!S:S)</f>
        <v>30</v>
      </c>
      <c r="F165" s="63" t="s">
        <v>199</v>
      </c>
      <c r="G165" s="454" t="s">
        <v>200</v>
      </c>
      <c r="H165" s="64" t="s">
        <v>181</v>
      </c>
      <c r="I165" s="64" t="s">
        <v>168</v>
      </c>
      <c r="J165" s="32" t="s">
        <v>181</v>
      </c>
      <c r="K165" s="124" t="s">
        <v>168</v>
      </c>
      <c r="L165" s="57" t="str">
        <f>IF(SUM(COUNTIFS('Planificación 2026-1'!F:F,"PRINCIPAL",'Planificación 2026-1'!X:X,C165,'Planificación 2026-1'!H:H,"AF"))&gt;0,"P01"," ")</f>
        <v xml:space="preserve"> </v>
      </c>
      <c r="M165" s="58" t="str">
        <f>IF(SUM(COUNTIFS('Planificación 2026-1'!F:F,"PRINCIPAL",'Planificación 2026-1'!X:X,C165,'Planificación 2026-1'!H:H,"EN"))&gt;0,"P02"," ")</f>
        <v>P02</v>
      </c>
      <c r="N165" s="58" t="str">
        <f>IF(SUM(COUNTIFS('Planificación 2026-1'!F:F,"PRINCIPAL",'Planificación 2026-1'!X:X,C165,'Planificación 2026-1'!H:H,"IS"))&gt;0,"P03"," ")</f>
        <v xml:space="preserve"> </v>
      </c>
      <c r="O165" s="58" t="str">
        <f>IF(SUM(COUNTIFS('Planificación 2026-1'!F:F,"PRINCIPAL",'Planificación 2026-1'!X:X,C165,'Planificación 2026-1'!H:H,"PS"))&gt;0,"P04"," ")</f>
        <v>P04</v>
      </c>
      <c r="P165" s="58"/>
      <c r="Q165" s="58" t="str">
        <f>IF(SUM(COUNTIFS('Planificación 2026-1'!F:F,"PRINCIPAL",'Planificación 2026-1'!X:X,C165,'Planificación 2026-1'!H:H,"IN"))&gt;0,"P06"," ")</f>
        <v xml:space="preserve"> </v>
      </c>
      <c r="R165" s="58" t="str">
        <f>IF(SUM(COUNTIFS('Planificación 2026-1'!F:F,"PRINCIPAL",'Planificación 2026-1'!X:X,C165,'Planificación 2026-1'!H:H,"CA"))&gt;0,"P07"," ")</f>
        <v xml:space="preserve"> </v>
      </c>
      <c r="S165" s="58" t="str">
        <f>IF(SUM(COUNTIFS('Planificación 2026-1'!F:F,"PRINCIPAL",'Planificación 2026-1'!X:X,C165,'Planificación 2026-1'!H:H,"DE"))&gt;0,"P08"," ")</f>
        <v xml:space="preserve"> </v>
      </c>
      <c r="T165" s="58" t="str">
        <f>IF(SUM(COUNTIFS('Planificación 2026-1'!F:F,"PRINCIPAL",'Planificación 2026-1'!X:X,C165,'Planificación 2026-1'!H:H,"OB"))&gt;0,"P09"," ")</f>
        <v xml:space="preserve"> </v>
      </c>
      <c r="U165" s="58" t="str">
        <f>IF(SUM(COUNTIFS('Planificación 2026-1'!F:F,"PRINCIPAL",'Planificación 2026-1'!X:X,C165,'Planificación 2026-1'!H:H,"MH"))&gt;0,"P31"," ")</f>
        <v xml:space="preserve"> </v>
      </c>
      <c r="V165" s="58" t="str">
        <f>IF(SUM(COUNTIFS('Planificación 2026-1'!F:F,"PRINCIPAL",'Planificación 2026-1'!X:X,C165,'Planificación 2026-1'!H:H,"IC"))&gt;0,"P32"," ")</f>
        <v xml:space="preserve"> </v>
      </c>
      <c r="W165" s="58" t="str">
        <f>IF(SUM(COUNTIFS('Planificación 2026-1'!F:F,"PRINCIPAL",'Planificación 2026-1'!X:X,C165,'Planificación 2026-1'!H:H,"AR"))&gt;0,"P34"," ")</f>
        <v xml:space="preserve"> </v>
      </c>
      <c r="X165" s="58" t="str">
        <f>IF(SUM(COUNTIFS('Planificación 2026-1'!F:F,"PRINCIPAL",'Planificación 2026-1'!X:X,C165,'Planificación 2026-1'!H:H,"T1"))&gt;0,"P35"," ")</f>
        <v xml:space="preserve"> </v>
      </c>
      <c r="Y165" s="58" t="str">
        <f>IF(SUM(COUNTIFS('Planificación 2026-1'!F:F,"PRINCIPAL",'Planificación 2026-1'!X:X,C165,'Planificación 2026-1'!H:H,"T3"))&gt;0,"P36"," ")</f>
        <v xml:space="preserve"> </v>
      </c>
      <c r="Z165" s="58" t="str">
        <f>IF(SUM(COUNTIFS('Planificación 2026-1'!F:F,"PRINCIPAL",'Planificación 2026-1'!X:X,C165,'Planificación 2026-1'!H:H,"T2"))&gt;0,"P37"," ")</f>
        <v xml:space="preserve"> </v>
      </c>
      <c r="AA165" s="58" t="str">
        <f>IF(SUM(COUNTIFS('Planificación 2026-1'!F:F,"PRINCIPAL",'Planificación 2026-1'!X:X,C165,'Planificación 2026-1'!H:H,"AE"))&gt;0,"P38"," ")</f>
        <v xml:space="preserve"> </v>
      </c>
      <c r="AB165" s="58" t="str">
        <f>IF(SUM(COUNTIFS('Planificación 2026-1'!F:F,"PRINCIPAL",'Planificación 2026-1'!X:X,C165,'Planificación 2026-1'!H:H,"T4"))&gt;0,"P55"," ")</f>
        <v xml:space="preserve"> </v>
      </c>
      <c r="AC165" s="58" t="str">
        <f>IF(SUM(COUNTIFS('Planificación 2026-1'!F:F,"FILIAL",'Planificación 2026-1'!X:X,C165,'Planificación 2026-1'!H:H,"AF"))&gt;0," P01"," ")</f>
        <v xml:space="preserve"> </v>
      </c>
      <c r="AD165" s="58" t="str">
        <f>IF(SUM(COUNTIFS('Planificación 2026-1'!F:F,"FILIAL",'Planificación 2026-1'!X:X,C165,'Planificación 2026-1'!H:H,"EN"))&gt;0,"P02"," ")</f>
        <v xml:space="preserve"> </v>
      </c>
      <c r="AE165" s="58" t="str">
        <f>IF(SUM(COUNTIFS('Planificación 2026-1'!F:F,"FILIAL",'Planificación 2026-1'!X:X,C165,'Planificación 2026-1'!H:H,"IS"))&gt;0,"P03"," ")</f>
        <v xml:space="preserve"> </v>
      </c>
      <c r="AF165" s="58" t="str">
        <f>IF(SUM(COUNTIFS('Planificación 2026-1'!F:F,"FILIAL",'Planificación 2026-1'!X:X,C165,'Planificación 2026-1'!H:H,"PS"))&gt;0,"P04"," ")</f>
        <v xml:space="preserve"> </v>
      </c>
      <c r="AG165" s="58"/>
      <c r="AH165" s="58" t="str">
        <f>IF(SUM(COUNTIFS('Planificación 2026-1'!F:F,"FILIAL",'Planificación 2026-1'!X:X,C165,'Planificación 2026-1'!H:H,"IN"))&gt;0,"P06"," ")</f>
        <v xml:space="preserve"> </v>
      </c>
      <c r="AI165" s="58" t="str">
        <f>IF(SUM(COUNTIFS('Planificación 2026-1'!F:F,"FILIAL",'Planificación 2026-1'!X:X,C165,'Planificación 2026-1'!H:H,"CA"))&gt;0,"P07"," ")</f>
        <v xml:space="preserve"> </v>
      </c>
      <c r="AJ165" s="58" t="str">
        <f>IF(SUM(COUNTIFS('Planificación 2026-1'!F:F,"FILIAL",'Planificación 2026-1'!X:X,C165,'Planificación 2026-1'!H:H,"DE"))&gt;0,"P08"," ")</f>
        <v xml:space="preserve"> </v>
      </c>
      <c r="AK165" s="58" t="str">
        <f>IF(SUM(COUNTIFS('Planificación 2026-1'!F:F,"FILIAL",'Planificación 2026-1'!X:X,C165,'Planificación 2026-1'!H:H,"OB"))&gt;0,"P09"," ")</f>
        <v xml:space="preserve"> </v>
      </c>
      <c r="AL165" s="58" t="str">
        <f>IF(SUM(COUNTIFS('Planificación 2026-1'!F:F,"FILIAL",'Planificación 2026-1'!X:X,C165,'Planificación 2026-1'!H:H,"MH"))&gt;0,"P31"," ")</f>
        <v xml:space="preserve"> </v>
      </c>
      <c r="AM165" s="58" t="str">
        <f>IF(SUM(COUNTIFS('Planificación 2026-1'!F:F,"FILIAL",'Planificación 2026-1'!X:X,C165,'Planificación 2026-1'!H:H,"IC"))&gt;0,"P32"," ")</f>
        <v xml:space="preserve"> </v>
      </c>
      <c r="AN165" s="58" t="str">
        <f>IF(SUM(COUNTIFS('Planificación 2026-1'!F:F,"FILIAL",'Planificación 2026-1'!X:X,C165,'Planificación 2026-1'!H:H,"AR"))&gt;0,"P34"," ")</f>
        <v xml:space="preserve"> </v>
      </c>
      <c r="AO165" s="58" t="str">
        <f>IF(SUM(COUNTIFS('Planificación 2026-1'!F:F,"FILIAL",'Planificación 2026-1'!X:X,C165,'Planificación 2026-1'!H:H,"T1"))&gt;0,"P35"," ")</f>
        <v xml:space="preserve"> </v>
      </c>
      <c r="AP165" s="58" t="str">
        <f>IF(SUM(COUNTIFS('Planificación 2026-1'!F:F,"FILIAL",'Planificación 2026-1'!X:X,C165,'Planificación 2026-1'!H:H,"T3"))&gt;0,"P36"," ")</f>
        <v xml:space="preserve"> </v>
      </c>
      <c r="AQ165" s="58" t="str">
        <f>IF(SUM(COUNTIFS('Planificación 2026-1'!F:F,"FILIAL",'Planificación 2026-1'!X:X,C165,'Planificación 2026-1'!H:H,"T2"))&gt;0,"P37"," ")</f>
        <v xml:space="preserve"> </v>
      </c>
      <c r="AR165" s="58" t="str">
        <f>IF(SUM(COUNTIFS('Planificación 2026-1'!F:F,"FILIAL",'Planificación 2026-1'!X:X,C165,'Planificación 2026-1'!H:H,"AE"))&gt;0,"P38"," ")</f>
        <v xml:space="preserve"> </v>
      </c>
      <c r="AS165" s="58" t="str">
        <f>IF(SUM(COUNTIFS('Planificación 2026-1'!F:F,"FILIAL",'Planificación 2026-1'!X:X,C165,'Planificación 2026-1'!H:H,"T4"))&gt;0,"P55"," ")</f>
        <v xml:space="preserve"> </v>
      </c>
      <c r="AT165" s="58" t="str">
        <f>IF(SUM(COUNTIFS('Planificación 2026-1'!F:F,"SUNAMPE",'Planificación 2026-1'!X:X,C165,'Planificación 2026-1'!H:H,"AF"))&gt;0," P01"," ")</f>
        <v xml:space="preserve"> </v>
      </c>
      <c r="AU165" s="58" t="str">
        <f>IF(SUM(COUNTIFS('Planificación 2026-1'!F:F,"SUNAMPE",'Planificación 2026-1'!X:X,C165,'Planificación 2026-1'!H:H,"EN"))&gt;0,"P02"," ")</f>
        <v xml:space="preserve"> </v>
      </c>
      <c r="AV165" s="58" t="str">
        <f>IF(SUM(COUNTIFS('Planificación 2026-1'!F:F,"SUNAMPE",'Planificación 2026-1'!X:X,C165,'Planificación 2026-1'!H:H,"IS"))&gt;0,"P03"," ")</f>
        <v xml:space="preserve"> </v>
      </c>
      <c r="AW165" s="58" t="str">
        <f>IF(SUM(COUNTIFS('Planificación 2026-1'!F:F,"SUNAMPE",'Planificación 2026-1'!X:X,C165,'Planificación 2026-1'!H:H,"PS"))&gt;0,"P04"," ")</f>
        <v xml:space="preserve"> </v>
      </c>
      <c r="AX165" s="58"/>
      <c r="AY165" s="58" t="str">
        <f>IF(SUM(COUNTIFS('Planificación 2026-1'!F:F,"SUNAMPE",'Planificación 2026-1'!X:X,C165,'Planificación 2026-1'!H:H,"IN"))&gt;0,"P06"," ")</f>
        <v xml:space="preserve"> </v>
      </c>
      <c r="AZ165" s="58" t="str">
        <f>IF(SUM(COUNTIFS('Planificación 2026-1'!F:F,"SUNAMPE",'Planificación 2026-1'!X:X,C165,'Planificación 2026-1'!H:H,"CA"))&gt;0,"P07"," ")</f>
        <v xml:space="preserve"> </v>
      </c>
      <c r="BA165" s="58" t="str">
        <f>IF(SUM(COUNTIFS('Planificación 2026-1'!F:F,"SUNAMPE",'Planificación 2026-1'!X:X,C165,'Planificación 2026-1'!H:H,"DE"))&gt;0,"P08"," ")</f>
        <v xml:space="preserve"> </v>
      </c>
      <c r="BB165" s="58" t="str">
        <f>IF(SUM(COUNTIFS('Planificación 2026-1'!F:F,"SUNAMPE",'Planificación 2026-1'!X:X,C165,'Planificación 2026-1'!H:H,"OB"))&gt;0,"P09"," ")</f>
        <v xml:space="preserve"> </v>
      </c>
      <c r="BC165" s="58" t="str">
        <f>IF(SUM(COUNTIFS('Planificación 2026-1'!F:F,"SUNAMPE",'Planificación 2026-1'!X:X,C165,'Planificación 2026-1'!H:H,"MH"))&gt;0,"P31"," ")</f>
        <v xml:space="preserve"> </v>
      </c>
      <c r="BD165" s="58" t="str">
        <f>IF(SUM(COUNTIFS('Planificación 2026-1'!F:F,"SUNAMPE",'Planificación 2026-1'!X:X,C165,'Planificación 2026-1'!H:H,"IC"))&gt;0,"P32"," ")</f>
        <v xml:space="preserve"> </v>
      </c>
      <c r="BE165" s="58" t="str">
        <f>IF(SUM(COUNTIFS('Planificación 2026-1'!F:F,"SUNAMPE",'Planificación 2026-1'!X:X,C165,'Planificación 2026-1'!H:H,"AR"))&gt;0,"P34"," ")</f>
        <v xml:space="preserve"> </v>
      </c>
      <c r="BF165" s="58" t="str">
        <f>IF(SUM(COUNTIFS('Planificación 2026-1'!F:F,"SUNAMPE",'Planificación 2026-1'!X:X,C165,'Planificación 2026-1'!H:H,"T1"))&gt;0,"P35"," ")</f>
        <v>P35</v>
      </c>
      <c r="BG165" s="58" t="str">
        <f>IF(SUM(COUNTIFS('Planificación 2026-1'!F:F,"SUNAMPE",'Planificación 2026-1'!X:X,C165,'Planificación 2026-1'!H:H,"T3"))&gt;0,"P36"," ")</f>
        <v xml:space="preserve"> </v>
      </c>
      <c r="BH165" s="58" t="str">
        <f>IF(SUM(COUNTIFS('Planificación 2026-1'!F:F,"SUNAMPE",'Planificación 2026-1'!X:X,C165,'Planificación 2026-1'!H:H,"T2"))&gt;0,"P37"," ")</f>
        <v xml:space="preserve"> </v>
      </c>
      <c r="BI165" s="58" t="str">
        <f>IF(SUM(COUNTIFS('Planificación 2026-1'!F:F,"SUNAMPE",'Planificación 2026-1'!X:X,C165,'Planificación 2026-1'!H:H,"AE"))&gt;0,"P38"," ")</f>
        <v xml:space="preserve"> </v>
      </c>
      <c r="BJ165" s="58" t="str">
        <f>IF(SUM(COUNTIFS('Planificación 2026-1'!F:F,"SUNAMPE",'Planificación 2026-1'!X:X,C165,'Planificación 2026-1'!H:H,"T4"))&gt;0,"P55"," ")</f>
        <v xml:space="preserve"> </v>
      </c>
      <c r="BK165" s="58" t="str">
        <f>IF(SUM(COUNTIFS('Planificación 2026-1'!F:F,"HUAURA",'Planificación 2026-1'!X:X,C165,'Planificación 2026-1'!H:H,"AF"))&gt;0," P01"," ")</f>
        <v xml:space="preserve"> </v>
      </c>
      <c r="BL165" s="58" t="str">
        <f>IF(SUM(COUNTIFS('Planificación 2026-1'!F:F,"HUAURA",'Planificación 2026-1'!X:X,C165,'Planificación 2026-1'!H:H,"EN"))&gt;0,"P02"," ")</f>
        <v xml:space="preserve"> </v>
      </c>
      <c r="BM165" s="58" t="str">
        <f>IF(SUM(COUNTIFS('Planificación 2026-1'!F:F,"HUAURA",'Planificación 2026-1'!X:X,C165,'Planificación 2026-1'!H:H,"IS"))&gt;0,"P03"," ")</f>
        <v xml:space="preserve"> </v>
      </c>
      <c r="BN165" s="58" t="str">
        <f>IF(SUM(COUNTIFS('Planificación 2026-1'!F:F,"HUAURA",'Planificación 2026-1'!X:X,C165,'Planificación 2026-1'!H:H,"PS"))&gt;0,"P04"," ")</f>
        <v xml:space="preserve"> </v>
      </c>
      <c r="BO165" s="58"/>
      <c r="BP165" s="58" t="str">
        <f>IF(SUM(COUNTIFS('Planificación 2026-1'!F:F,"HUAURA",'Planificación 2026-1'!X:X,C165,'Planificación 2026-1'!H:H,"IN"))&gt;0,"P06"," ")</f>
        <v xml:space="preserve"> </v>
      </c>
      <c r="BQ165" s="58" t="str">
        <f>IF(SUM(COUNTIFS('Planificación 2026-1'!F:F,"HUAURA",'Planificación 2026-1'!X:X,C165,'Planificación 2026-1'!H:H,"CA"))&gt;0,"P07"," ")</f>
        <v xml:space="preserve"> </v>
      </c>
      <c r="BR165" s="58" t="str">
        <f>IF(SUM(COUNTIFS('Planificación 2026-1'!F:F,"HUAURA",'Planificación 2026-1'!X:X,C165,'Planificación 2026-1'!H:H,"DE"))&gt;0,"P08"," ")</f>
        <v xml:space="preserve"> </v>
      </c>
      <c r="BS165" s="58" t="str">
        <f>IF(SUM(COUNTIFS('Planificación 2026-1'!F:F,"HUAURA",'Planificación 2026-1'!X:X,C165,'Planificación 2026-1'!H:H,"OB"))&gt;0,"P09"," ")</f>
        <v xml:space="preserve"> </v>
      </c>
      <c r="BT165" s="58" t="str">
        <f>IF(SUM(COUNTIFS('Planificación 2026-1'!F:F,"HUAURA",'Planificación 2026-1'!X:X,C165,'Planificación 2026-1'!H:H,"MH"))&gt;0,"P31"," ")</f>
        <v xml:space="preserve"> </v>
      </c>
      <c r="BU165" s="58" t="str">
        <f>IF(SUM(COUNTIFS('Planificación 2026-1'!F:F,"HUAURA",'Planificación 2026-1'!X:X,C165,'Planificación 2026-1'!H:H,"IC"))&gt;0,"P32"," ")</f>
        <v xml:space="preserve"> </v>
      </c>
      <c r="BV165" s="58" t="str">
        <f>IF(SUM(COUNTIFS('Planificación 2026-1'!F:F,"HUAURA",'Planificación 2026-1'!X:X,C165,'Planificación 2026-1'!H:H,"AR"))&gt;0,"P34"," ")</f>
        <v xml:space="preserve"> </v>
      </c>
      <c r="BW165" s="58" t="str">
        <f>IF(SUM(COUNTIFS('Planificación 2026-1'!F:F,"HUAURA",'Planificación 2026-1'!X:X,C165,'Planificación 2026-1'!H:H,"T1"))&gt;0,"P35"," ")</f>
        <v xml:space="preserve"> </v>
      </c>
      <c r="BX165" s="58" t="str">
        <f>IF(SUM(COUNTIFS('Planificación 2026-1'!F:F,"HUAURA",'Planificación 2026-1'!X:X,C165,'Planificación 2026-1'!H:H,"T3"))&gt;0,"P36"," ")</f>
        <v xml:space="preserve"> </v>
      </c>
      <c r="BY165" s="58" t="str">
        <f>IF(SUM(COUNTIFS('Planificación 2026-1'!F:F,"HUAURA",'Planificación 2026-1'!X:X,C165,'Planificación 2026-1'!H:H,"T2"))&gt;0,"P37"," ")</f>
        <v xml:space="preserve"> </v>
      </c>
      <c r="BZ165" s="58" t="str">
        <f>IF(SUM(COUNTIFS('Planificación 2026-1'!F:F,"HUAURA",'Planificación 2026-1'!X:X,C165,'Planificación 2026-1'!H:H,"AE"))&gt;0,"P38"," ")</f>
        <v xml:space="preserve"> </v>
      </c>
      <c r="CA165" s="58" t="str">
        <f>IF(SUM(COUNTIFS('Planificación 2026-1'!F:F,"HUAURA",'Planificación 2026-1'!X:X,C165,'Planificación 2026-1'!H:H,"T4"))&gt;0,"P55"," ")</f>
        <v xml:space="preserve"> </v>
      </c>
      <c r="CB165" s="59">
        <f>SUMIFS('Planificación 2026-1'!S:S,'Planificación 2026-1'!X:X,C165,'Planificación 2026-1'!H:H,"AF",'Planificación 2026-1'!I:I,"&gt;2")</f>
        <v>0</v>
      </c>
      <c r="CC165" s="59">
        <f>SUMIFS('Planificación 2026-1'!S:S,'Planificación 2026-1'!X:X,C165,'Planificación 2026-1'!H:H,"EN",'Planificación 2026-1'!I:I,"&gt;2")</f>
        <v>8</v>
      </c>
      <c r="CD165" s="59">
        <f>SUMIFS('Planificación 2026-1'!S:S,'Planificación 2026-1'!X:X,C165,'Planificación 2026-1'!H:H,"IS",'Planificación 2026-1'!I:I,"&gt;2")</f>
        <v>0</v>
      </c>
      <c r="CE165" s="59">
        <f>SUMIFS('Planificación 2026-1'!S:S,'Planificación 2026-1'!X:X,C165,'Planificación 2026-1'!H:H,"PS",'Planificación 2026-1'!I:I,"&gt;2")</f>
        <v>0</v>
      </c>
      <c r="CF165" s="59">
        <f>SUMIFS('Planificación 2026-1'!S:S,'Planificación 2026-1'!X:X,C165,'Planificación 2026-1'!H:H,"IN",'Planificación 2026-1'!I:I,"&gt;2")</f>
        <v>0</v>
      </c>
      <c r="CG165" s="59">
        <f>SUMIFS('Planificación 2026-1'!S:S,'Planificación 2026-1'!X:X,C165,'Planificación 2026-1'!H:H,"CA",'Planificación 2026-1'!I:I,"&gt;2")</f>
        <v>0</v>
      </c>
      <c r="CH165" s="59">
        <f>SUMIFS('Planificación 2026-1'!S:S,'Planificación 2026-1'!X:X,C165,'Planificación 2026-1'!H:H,"DE",'Planificación 2026-1'!I:I,"&gt;2")</f>
        <v>0</v>
      </c>
      <c r="CI165" s="59">
        <f>SUMIFS('Planificación 2026-1'!S:S,'Planificación 2026-1'!X:X,C165,'Planificación 2026-1'!H:H,"OB",'Planificación 2026-1'!I:I,"&gt;2")</f>
        <v>0</v>
      </c>
      <c r="CJ165" s="59">
        <f>SUMIFS('Planificación 2026-1'!S:S,'Planificación 2026-1'!X:X,C165,'Planificación 2026-1'!H:H,"MH",'Planificación 2026-1'!I:I,"&gt;2")</f>
        <v>0</v>
      </c>
      <c r="CK165" s="59">
        <f>SUMIFS('Planificación 2026-1'!S:S,'Planificación 2026-1'!X:X,C165,'Planificación 2026-1'!H:H,"IC",'Planificación 2026-1'!I:I,"&gt;2")</f>
        <v>0</v>
      </c>
      <c r="CL165" s="59">
        <f>SUMIFS('Planificación 2026-1'!S:S,'Planificación 2026-1'!X:X,C165,'Planificación 2026-1'!H:H,"AR",'Planificación 2026-1'!I:I,"&gt;2")</f>
        <v>0</v>
      </c>
      <c r="CM165" s="59">
        <f>SUMIFS('Planificación 2026-1'!S:S,'Planificación 2026-1'!X:X,C165,'Planificación 2026-1'!H:H,"AE",'Planificación 2026-1'!I:I,"&gt;2")</f>
        <v>0</v>
      </c>
      <c r="CN165" s="59">
        <f>SUMIFS('Planificación 2026-1'!S:S,'Planificación 2026-1'!X:X,C165,'Planificación 2026-1'!H:H,"T1",'Planificación 2026-1'!I:I,"&gt;2")</f>
        <v>0</v>
      </c>
      <c r="CO165" s="59">
        <f>SUMIFS('Planificación 2026-1'!S:S,'Planificación 2026-1'!X:X,C165,'Planificación 2026-1'!H:H,"T3",'Planificación 2026-1'!I:I,"&gt;2")</f>
        <v>0</v>
      </c>
      <c r="CP165" s="59">
        <f>SUMIFS('Planificación 2026-1'!S:S,'Planificación 2026-1'!X:X,C165,'Planificación 2026-1'!H:H,"T2",'Planificación 2026-1'!I:I,"&gt;2")</f>
        <v>0</v>
      </c>
      <c r="CQ165" s="59">
        <f>SUMIFS('Planificación 2026-1'!S:S,'Planificación 2026-1'!X:X,C165,'Planificación 2026-1'!H:H,"T4",'Planificación 2026-1'!I:I,"&gt;2")</f>
        <v>0</v>
      </c>
      <c r="CR165" s="59">
        <f>SUMIFS('Planificación 2026-1'!S:S,'Planificación 2026-1'!X:X,C165,'Planificación 2026-1'!H:H,"AF",'Planificación 2026-1'!I:I,"&lt;3")</f>
        <v>0</v>
      </c>
      <c r="CS165" s="59">
        <f>SUMIFS('Planificación 2026-1'!S:S,'Planificación 2026-1'!X:X,C165,'Planificación 2026-1'!H:H,"EN",'Planificación 2026-1'!I:I,"&lt;3")</f>
        <v>10</v>
      </c>
      <c r="CT165" s="59">
        <f>SUMIFS('Planificación 2026-1'!S:S,'Planificación 2026-1'!X:X,C165,'Planificación 2026-1'!H:H,"IS",'Planificación 2026-1'!I:I,"&lt;3")</f>
        <v>0</v>
      </c>
      <c r="CU165" s="59">
        <f>SUMIFS('Planificación 2026-1'!S:S,'Planificación 2026-1'!X:X,C165,'Planificación 2026-1'!H:H,"PS",'Planificación 2026-1'!I:I,"&lt;3")</f>
        <v>4</v>
      </c>
      <c r="CV165" s="59">
        <f>SUMIFS('Planificación 2026-1'!S:S,'Planificación 2026-1'!X:X,C165,'Planificación 2026-1'!H:H,"IN",'Planificación 2026-1'!I:I,"&lt;3")</f>
        <v>0</v>
      </c>
      <c r="CW165" s="59">
        <f>SUMIFS('Planificación 2026-1'!S:S,'Planificación 2026-1'!X:X,C165,'Planificación 2026-1'!H:H,"CA",'Planificación 2026-1'!I:I,"&lt;3")</f>
        <v>0</v>
      </c>
      <c r="CX165" s="59">
        <f>SUMIFS('Planificación 2026-1'!S:S,'Planificación 2026-1'!X:X,C165,'Planificación 2026-1'!H:H,"DE",'Planificación 2026-1'!I:I,"&lt;3")</f>
        <v>0</v>
      </c>
      <c r="CY165" s="59">
        <f>SUMIFS('Planificación 2026-1'!S:S,'Planificación 2026-1'!X:X,C165,'Planificación 2026-1'!H:H,"OB",'Planificación 2026-1'!I:I,"&lt;3")</f>
        <v>0</v>
      </c>
      <c r="CZ165" s="59">
        <f>SUMIFS('Planificación 2026-1'!S:S,'Planificación 2026-1'!X:X,C165,'Planificación 2026-1'!H:H,"MH",'Planificación 2026-1'!I:I,"&lt;3")</f>
        <v>0</v>
      </c>
      <c r="DA165" s="59">
        <f>SUMIFS('Planificación 2026-1'!S:S,'Planificación 2026-1'!X:X,C165,'Planificación 2026-1'!H:H,"IC",'Planificación 2026-1'!I:I,"&lt;3")</f>
        <v>0</v>
      </c>
      <c r="DB165" s="59">
        <f>SUMIFS('Planificación 2026-1'!S:S,'Planificación 2026-1'!X:X,C165,'Planificación 2026-1'!H:H,"AR",'Planificación 2026-1'!I:I,"&lt;3")</f>
        <v>0</v>
      </c>
      <c r="DC165" s="59">
        <f>SUMIFS('Planificación 2026-1'!S:S,'Planificación 2026-1'!X:X,C165,'Planificación 2026-1'!H:H,"AE",'Planificación 2026-1'!I:I,"&lt;3")</f>
        <v>0</v>
      </c>
      <c r="DD165" s="59">
        <f>SUMIFS('Planificación 2026-1'!S:S,'Planificación 2026-1'!X:X,C165,'Planificación 2026-1'!H:H,"T1",'Planificación 2026-1'!I:I,"&lt;3")</f>
        <v>8</v>
      </c>
      <c r="DE165" s="59">
        <f>SUMIFS('Planificación 2026-1'!S:S,'Planificación 2026-1'!X:X,C165,'Planificación 2026-1'!H:H,"T3",'Planificación 2026-1'!I:I,"&lt;3")</f>
        <v>0</v>
      </c>
      <c r="DF165" s="59">
        <f>SUMIFS('Planificación 2026-1'!S:S,'Planificación 2026-1'!X:X,C165,'Planificación 2026-1'!H:H,"T2",'Planificación 2026-1'!I:I,"&lt;3")</f>
        <v>0</v>
      </c>
      <c r="DG165" s="59">
        <f>SUMIFS('Planificación 2026-1'!S:S,'Planificación 2026-1'!X:X,C165,'Planificación 2026-1'!H:H,"T4",'Planificación 2026-1'!I:I,"&lt;3")</f>
        <v>0</v>
      </c>
      <c r="DH165" s="58" t="str">
        <f t="shared" si="41"/>
        <v>P02 P04</v>
      </c>
      <c r="DI165" s="27">
        <f>IF(C165="","",SUMIFS('Planificación 2026-1'!S:S,'Planificación 2026-1'!X:X,C165,'Planificación 2026-1'!F:F,"PRINCIPAL",'Planificación 2026-1'!Y:Y,"VIRTUAL"))</f>
        <v>0</v>
      </c>
      <c r="DJ165" s="27">
        <f>IF(C165="","",SUMIFS('Planificación 2026-1'!S:S,'Planificación 2026-1'!X:X,C165,'Planificación 2026-1'!F:F,"PRINCIPAL",'Planificación 2026-1'!Y:Y,"PRESENCIAL"))</f>
        <v>22</v>
      </c>
      <c r="DK165" s="27">
        <f>IF(C165="","",SUMIFS('Planificación 2026-1'!S:S,'Planificación 2026-1'!X:X,C165,'Planificación 2026-1'!F:F,"PRINCIPAL",'Planificación 2026-1'!Y:Y,"HIBRIDO PRESENCIAL"))</f>
        <v>0</v>
      </c>
      <c r="DL165" s="58" t="str">
        <f t="shared" si="42"/>
        <v/>
      </c>
      <c r="DM165" s="58">
        <f>IF(C165="","",SUMIFS('Planificación 2026-1'!S:S,'Planificación 2026-1'!X:X,C165,'Planificación 2026-1'!F:F,"FILIAL",'Planificación 2026-1'!Y:Y,"VIRTUAL"))</f>
        <v>0</v>
      </c>
      <c r="DN165" s="60">
        <f>IF(C165="","",SUMIFS('Planificación 2026-1'!S:S,'Planificación 2026-1'!X:X,C165,'Planificación 2026-1'!F:F,"FILIAL",'Planificación 2026-1'!Y:Y,"PRESENCIAL"))</f>
        <v>0</v>
      </c>
      <c r="DO165" s="29">
        <f>IF(C165="","",SUMIFS('Planificación 2026-1'!S:S,'Planificación 2026-1'!X:X,C165,'Planificación 2026-1'!F:F,"FILIAL",'Planificación 2026-1'!Y:Y,"HIBRIDO PRESENCIAL"))</f>
        <v>0</v>
      </c>
      <c r="DP165" s="61" t="str">
        <f t="shared" si="43"/>
        <v>P35</v>
      </c>
      <c r="DQ165" s="58">
        <f>IF(C165="","",SUMIFS('Planificación 2026-1'!S:S,'Planificación 2026-1'!X:X,C165,'Planificación 2026-1'!F:F,"SUNAMPE",'Planificación 2026-1'!Y:Y,"VIRTUAL"))</f>
        <v>0</v>
      </c>
      <c r="DR165" s="29">
        <f>IF(C165="","",SUMIFS('Planificación 2026-1'!S:S,'Planificación 2026-1'!X:X,C165,'Planificación 2026-1'!F:F,"SUNAMPE",'Planificación 2026-1'!Y:Y,"PRESENCIAL"))</f>
        <v>8</v>
      </c>
      <c r="DS165" s="61" t="str">
        <f t="shared" si="44"/>
        <v/>
      </c>
      <c r="DT165" s="58">
        <f>IF(C165="","",SUMIFS('Planificación 2026-1'!S:S,'Planificación 2026-1'!X:X,C165,'Planificación 2026-1'!F:F,"HUAURA",'Planificación 2026-1'!Y:Y,"VIRTUAL"))</f>
        <v>0</v>
      </c>
      <c r="DU165" s="29">
        <f>IF(C165="","",SUMIFS('Planificación 2026-1'!S:S,'Planificación 2026-1'!X:X,C165,'Planificación 2026-1'!F:F,"HUAURA",'Planificación 2026-1'!Y:Y,"PRESENCIAL"))</f>
        <v>0</v>
      </c>
      <c r="DV165" s="32">
        <f>SUMIFS('Planificación 2026-1'!S:S,'Planificación 2026-1'!X:X,C165,'Planificación 2026-1'!F:F,"PRINCIPAL",'Planificación 2026-1'!Y:Y,"VIRTUAL",'Planificación 2026-1'!I:I,"&gt;2")</f>
        <v>0</v>
      </c>
      <c r="DW165" s="32">
        <f>SUMIFS('Planificación 2026-1'!S:S,'Planificación 2026-1'!X:X,C165,'Planificación 2026-1'!F:F,"PRINCIPAL",'Planificación 2026-1'!Y:Y,"&lt;&gt;VIRTUAL",'Planificación 2026-1'!I:I,"&gt;2")</f>
        <v>8</v>
      </c>
      <c r="DX165" s="32">
        <f>SUMIFS('Planificación 2026-1'!S:S,'Planificación 2026-1'!X:X,C165,'Planificación 2026-1'!F:F,"SUNAMPE",'Planificación 2026-1'!Y:Y,"VIRTUAL",'Planificación 2026-1'!I:I,"&gt;2")</f>
        <v>0</v>
      </c>
      <c r="DY165" s="32">
        <f>SUMIFS('Planificación 2026-1'!S:S,'Planificación 2026-1'!X:X,C165,'Planificación 2026-1'!F:F,"SUNAMPE",'Planificación 2026-1'!Y:Y,"&lt;&gt;VIRTUAL",'Planificación 2026-1'!I:I,"&gt;2")</f>
        <v>0</v>
      </c>
      <c r="DZ165" s="32">
        <f>SUMIFS('Planificación 2026-1'!S:S,'Planificación 2026-1'!X:X,C165,'Planificación 2026-1'!F:F,"FILIAL",'Planificación 2026-1'!Y:Y,"VIRTUAL",'Planificación 2026-1'!I:I,"&gt;2")</f>
        <v>0</v>
      </c>
      <c r="EA165" s="32">
        <f>SUMIFS('Planificación 2026-1'!S:S,'Planificación 2026-1'!X:X,C165,'Planificación 2026-1'!F:F,"FILIAL",'Planificación 2026-1'!Y:Y,"&lt;&gt;VIRTUAL",'Planificación 2026-1'!I:I,"&gt;2")</f>
        <v>0</v>
      </c>
      <c r="EB165" s="32">
        <f>SUMIFS('Planificación 2026-1'!S:S,'Planificación 2026-1'!X:X,C165,'Planificación 2026-1'!F:F,"PORUMA",'Planificación 2026-1'!Y:Y,"VIRTUAL",'Planificación 2026-1'!I:I,"&gt;2")</f>
        <v>0</v>
      </c>
      <c r="EC165" s="32">
        <f>SUMIFS('Planificación 2026-1'!S:S,'Planificación 2026-1'!X:X,C165,'Planificación 2026-1'!F:F,"PORUMA",'Planificación 2026-1'!Y:Y,"&lt;&gt;VIRTUAL",'Planificación 2026-1'!I:I,"&gt;2")</f>
        <v>0</v>
      </c>
      <c r="ED165" s="32">
        <f>SUMIFS('Planificación 2026-1'!S:S,'Planificación 2026-1'!X:X,C165,'Planificación 2026-1'!F:F,"HUAURA",'Planificación 2026-1'!Y:Y,"VIRTUAL",'Planificación 2026-1'!I:I,"&gt;2")</f>
        <v>0</v>
      </c>
      <c r="EE165" s="32">
        <f>SUMIFS('Planificación 2026-1'!S:S,'Planificación 2026-1'!X:X,C165,'Planificación 2026-1'!F:F,"HUAURA",'Planificación 2026-1'!Y:Y,"&lt;&gt;VIRTUAL",'Planificación 2026-1'!I:I,"&gt;2")</f>
        <v>0</v>
      </c>
      <c r="EF165" s="32">
        <f>SUMIFS('Planificación 2026-1'!S:S,'Planificación 2026-1'!X:X,C165,'Planificación 2026-1'!F:F,"PRINCIPAL",'Planificación 2026-1'!Y:Y,"VIRTUAL",'Planificación 2026-1'!I:I,"&lt;3")</f>
        <v>0</v>
      </c>
      <c r="EG165" s="32">
        <f>SUMIFS('Planificación 2026-1'!S:S,'Planificación 2026-1'!X:X,C165,'Planificación 2026-1'!F:F,"PRINCIPAL",'Planificación 2026-1'!Y:Y,"&lt;&gt;VIRTUAL",'Planificación 2026-1'!I:I,"&lt;3")</f>
        <v>14</v>
      </c>
      <c r="EH165" s="32">
        <f>SUMIFS('Planificación 2026-1'!S:S,'Planificación 2026-1'!X:X,C165,'Planificación 2026-1'!F:F,"SUNAMPE",'Planificación 2026-1'!Y:Y,"VIRTUAL",'Planificación 2026-1'!I:I,"&lt;3")</f>
        <v>0</v>
      </c>
      <c r="EI165" s="32">
        <f>SUMIFS('Planificación 2026-1'!S:S,'Planificación 2026-1'!X:X,C165,'Planificación 2026-1'!F:F,"SUNAMPE",'Planificación 2026-1'!Y:Y,"&lt;&gt;VIRTUAL",'Planificación 2026-1'!I:I,"&lt;3")</f>
        <v>8</v>
      </c>
      <c r="EJ165" s="32">
        <f>SUMIFS('Planificación 2026-1'!S:S,'Planificación 2026-1'!X:X,C165,'Planificación 2026-1'!F:F,"FILIAL",'Planificación 2026-1'!Y:Y,"VIRTUAL",'Planificación 2026-1'!I:I,"&lt;3")</f>
        <v>0</v>
      </c>
      <c r="EK165" s="32">
        <f>SUMIFS('Planificación 2026-1'!S:S,'Planificación 2026-1'!X:X,C165,'Planificación 2026-1'!F:F,"FILIAL",'Planificación 2026-1'!Y:Y,"&lt;&gt;VIRTUAL",'Planificación 2026-1'!I:I,"&lt;3")</f>
        <v>0</v>
      </c>
      <c r="EL165" s="32">
        <f>SUMIFS('Planificación 2026-1'!S:S,'Planificación 2026-1'!X:X,C165,'Planificación 2026-1'!F:F,"PORUMA",'Planificación 2026-1'!Y:Y,"VIRTUAL",'Planificación 2026-1'!I:I,"&lt;3")</f>
        <v>0</v>
      </c>
      <c r="EM165" s="32">
        <f>SUMIFS('Planificación 2026-1'!S:S,'Planificación 2026-1'!X:X,C165,'Planificación 2026-1'!F:F,"PORUMA",'Planificación 2026-1'!Y:Y,"&lt;&gt;VIRTUAL",'Planificación 2026-1'!I:I,"&lt;3")</f>
        <v>0</v>
      </c>
      <c r="EN165" s="32">
        <f>SUMIFS('Planificación 2026-1'!S:S,'Planificación 2026-1'!X:X,C165,'Planificación 2026-1'!F:F,"HUAURA",'Planificación 2026-1'!Y:Y,"VIRTUAL",'Planificación 2026-1'!I:I,"&lt;3")</f>
        <v>0</v>
      </c>
      <c r="EO165" s="32">
        <f>SUMIFS('Planificación 2026-1'!S:S,'Planificación 2026-1'!X:X,C165,'Planificación 2026-1'!F:F,"HUAURA",'Planificación 2026-1'!Y:Y,"&lt;&gt;VIRTUAL",'Planificación 2026-1'!I:I,"&lt;3")</f>
        <v>0</v>
      </c>
      <c r="EP165" s="32">
        <f t="shared" si="46"/>
        <v>0</v>
      </c>
      <c r="EQ165" s="32">
        <f t="shared" si="36"/>
        <v>0</v>
      </c>
      <c r="ER165" s="32">
        <f t="shared" si="37"/>
        <v>0</v>
      </c>
      <c r="ES165" s="32">
        <f t="shared" si="38"/>
        <v>22</v>
      </c>
      <c r="ET165" s="32">
        <f t="shared" si="39"/>
        <v>8</v>
      </c>
      <c r="EU165" s="32">
        <f t="shared" si="40"/>
        <v>30</v>
      </c>
      <c r="EV165" s="32" t="b">
        <f>EXACT(EU165,E165)</f>
        <v>1</v>
      </c>
      <c r="EW165" s="32"/>
      <c r="EX165" s="32">
        <f t="shared" si="33"/>
        <v>0</v>
      </c>
      <c r="EY165" s="32">
        <f t="shared" si="34"/>
        <v>30</v>
      </c>
      <c r="EZ165" s="32" t="b">
        <f>EXACT(SUM(EX165:EY165),E165)</f>
        <v>1</v>
      </c>
      <c r="FA165" s="32" t="str">
        <f t="shared" si="35"/>
        <v>SEDE</v>
      </c>
      <c r="FB165" s="32" t="str">
        <f t="shared" si="45"/>
        <v>PRESENCIAL</v>
      </c>
    </row>
    <row r="166" spans="1:158">
      <c r="A166" s="33"/>
      <c r="B166" s="65">
        <v>163</v>
      </c>
      <c r="C166" s="32" t="s">
        <v>370</v>
      </c>
      <c r="D166" s="429">
        <v>73213273</v>
      </c>
      <c r="E166" s="62">
        <f>SUMIF('Planificación 2026-1'!X:X,C166,'Planificación 2026-1'!S:S)</f>
        <v>31</v>
      </c>
      <c r="F166" s="63" t="s">
        <v>199</v>
      </c>
      <c r="G166" s="454" t="s">
        <v>200</v>
      </c>
      <c r="H166" s="64" t="s">
        <v>38</v>
      </c>
      <c r="I166" s="64" t="s">
        <v>156</v>
      </c>
      <c r="J166" s="32" t="s">
        <v>38</v>
      </c>
      <c r="K166" s="32" t="s">
        <v>156</v>
      </c>
      <c r="L166" s="57" t="str">
        <f>IF(SUM(COUNTIFS('Planificación 2026-1'!F:F,"PRINCIPAL",'Planificación 2026-1'!X:X,C166,'Planificación 2026-1'!H:H,"AF"))&gt;0,"P01"," ")</f>
        <v xml:space="preserve"> </v>
      </c>
      <c r="M166" s="58" t="str">
        <f>IF(SUM(COUNTIFS('Planificación 2026-1'!F:F,"PRINCIPAL",'Planificación 2026-1'!X:X,C166,'Planificación 2026-1'!H:H,"EN"))&gt;0,"P02"," ")</f>
        <v xml:space="preserve"> </v>
      </c>
      <c r="N166" s="58" t="str">
        <f>IF(SUM(COUNTIFS('Planificación 2026-1'!F:F,"PRINCIPAL",'Planificación 2026-1'!X:X,C166,'Planificación 2026-1'!H:H,"IS"))&gt;0,"P03"," ")</f>
        <v xml:space="preserve"> </v>
      </c>
      <c r="O166" s="58" t="str">
        <f>IF(SUM(COUNTIFS('Planificación 2026-1'!F:F,"PRINCIPAL",'Planificación 2026-1'!X:X,C166,'Planificación 2026-1'!H:H,"PS"))&gt;0,"P04"," ")</f>
        <v>P04</v>
      </c>
      <c r="P166" s="58"/>
      <c r="Q166" s="58" t="str">
        <f>IF(SUM(COUNTIFS('Planificación 2026-1'!F:F,"PRINCIPAL",'Planificación 2026-1'!X:X,C166,'Planificación 2026-1'!H:H,"IN"))&gt;0,"P06"," ")</f>
        <v xml:space="preserve"> </v>
      </c>
      <c r="R166" s="58" t="str">
        <f>IF(SUM(COUNTIFS('Planificación 2026-1'!F:F,"PRINCIPAL",'Planificación 2026-1'!X:X,C166,'Planificación 2026-1'!H:H,"CA"))&gt;0,"P07"," ")</f>
        <v xml:space="preserve"> </v>
      </c>
      <c r="S166" s="58" t="str">
        <f>IF(SUM(COUNTIFS('Planificación 2026-1'!F:F,"PRINCIPAL",'Planificación 2026-1'!X:X,C166,'Planificación 2026-1'!H:H,"DE"))&gt;0,"P08"," ")</f>
        <v xml:space="preserve"> </v>
      </c>
      <c r="T166" s="58" t="str">
        <f>IF(SUM(COUNTIFS('Planificación 2026-1'!F:F,"PRINCIPAL",'Planificación 2026-1'!X:X,C166,'Planificación 2026-1'!H:H,"OB"))&gt;0,"P09"," ")</f>
        <v xml:space="preserve"> </v>
      </c>
      <c r="U166" s="58" t="str">
        <f>IF(SUM(COUNTIFS('Planificación 2026-1'!F:F,"PRINCIPAL",'Planificación 2026-1'!X:X,C166,'Planificación 2026-1'!H:H,"MH"))&gt;0,"P31"," ")</f>
        <v xml:space="preserve"> </v>
      </c>
      <c r="V166" s="58" t="str">
        <f>IF(SUM(COUNTIFS('Planificación 2026-1'!F:F,"PRINCIPAL",'Planificación 2026-1'!X:X,C166,'Planificación 2026-1'!H:H,"IC"))&gt;0,"P32"," ")</f>
        <v xml:space="preserve"> </v>
      </c>
      <c r="W166" s="58" t="str">
        <f>IF(SUM(COUNTIFS('Planificación 2026-1'!F:F,"PRINCIPAL",'Planificación 2026-1'!X:X,C166,'Planificación 2026-1'!H:H,"AR"))&gt;0,"P34"," ")</f>
        <v xml:space="preserve"> </v>
      </c>
      <c r="X166" s="58" t="str">
        <f>IF(SUM(COUNTIFS('Planificación 2026-1'!F:F,"PRINCIPAL",'Planificación 2026-1'!X:X,C166,'Planificación 2026-1'!H:H,"T1"))&gt;0,"P35"," ")</f>
        <v xml:space="preserve"> </v>
      </c>
      <c r="Y166" s="58" t="str">
        <f>IF(SUM(COUNTIFS('Planificación 2026-1'!F:F,"PRINCIPAL",'Planificación 2026-1'!X:X,C166,'Planificación 2026-1'!H:H,"T3"))&gt;0,"P36"," ")</f>
        <v xml:space="preserve"> </v>
      </c>
      <c r="Z166" s="58" t="str">
        <f>IF(SUM(COUNTIFS('Planificación 2026-1'!F:F,"PRINCIPAL",'Planificación 2026-1'!X:X,C166,'Planificación 2026-1'!H:H,"T2"))&gt;0,"P37"," ")</f>
        <v xml:space="preserve"> </v>
      </c>
      <c r="AA166" s="58" t="str">
        <f>IF(SUM(COUNTIFS('Planificación 2026-1'!F:F,"PRINCIPAL",'Planificación 2026-1'!X:X,C166,'Planificación 2026-1'!H:H,"AE"))&gt;0,"P38"," ")</f>
        <v xml:space="preserve"> </v>
      </c>
      <c r="AB166" s="58" t="str">
        <f>IF(SUM(COUNTIFS('Planificación 2026-1'!F:F,"PRINCIPAL",'Planificación 2026-1'!X:X,C166,'Planificación 2026-1'!H:H,"T4"))&gt;0,"P55"," ")</f>
        <v xml:space="preserve"> </v>
      </c>
      <c r="AC166" s="58" t="str">
        <f>IF(SUM(COUNTIFS('Planificación 2026-1'!F:F,"FILIAL",'Planificación 2026-1'!X:X,C166,'Planificación 2026-1'!H:H,"AF"))&gt;0," P01"," ")</f>
        <v xml:space="preserve"> </v>
      </c>
      <c r="AD166" s="58" t="str">
        <f>IF(SUM(COUNTIFS('Planificación 2026-1'!F:F,"FILIAL",'Planificación 2026-1'!X:X,C166,'Planificación 2026-1'!H:H,"EN"))&gt;0,"P02"," ")</f>
        <v xml:space="preserve"> </v>
      </c>
      <c r="AE166" s="58" t="str">
        <f>IF(SUM(COUNTIFS('Planificación 2026-1'!F:F,"FILIAL",'Planificación 2026-1'!X:X,C166,'Planificación 2026-1'!H:H,"IS"))&gt;0,"P03"," ")</f>
        <v xml:space="preserve"> </v>
      </c>
      <c r="AF166" s="58" t="str">
        <f>IF(SUM(COUNTIFS('Planificación 2026-1'!F:F,"FILIAL",'Planificación 2026-1'!X:X,C166,'Planificación 2026-1'!H:H,"PS"))&gt;0,"P04"," ")</f>
        <v xml:space="preserve"> </v>
      </c>
      <c r="AG166" s="58"/>
      <c r="AH166" s="58" t="str">
        <f>IF(SUM(COUNTIFS('Planificación 2026-1'!F:F,"FILIAL",'Planificación 2026-1'!X:X,C166,'Planificación 2026-1'!H:H,"IN"))&gt;0,"P06"," ")</f>
        <v xml:space="preserve"> </v>
      </c>
      <c r="AI166" s="58" t="str">
        <f>IF(SUM(COUNTIFS('Planificación 2026-1'!F:F,"FILIAL",'Planificación 2026-1'!X:X,C166,'Planificación 2026-1'!H:H,"CA"))&gt;0,"P07"," ")</f>
        <v xml:space="preserve"> </v>
      </c>
      <c r="AJ166" s="58" t="str">
        <f>IF(SUM(COUNTIFS('Planificación 2026-1'!F:F,"FILIAL",'Planificación 2026-1'!X:X,C166,'Planificación 2026-1'!H:H,"DE"))&gt;0,"P08"," ")</f>
        <v xml:space="preserve"> </v>
      </c>
      <c r="AK166" s="58" t="str">
        <f>IF(SUM(COUNTIFS('Planificación 2026-1'!F:F,"FILIAL",'Planificación 2026-1'!X:X,C166,'Planificación 2026-1'!H:H,"OB"))&gt;0,"P09"," ")</f>
        <v>P09</v>
      </c>
      <c r="AL166" s="58" t="str">
        <f>IF(SUM(COUNTIFS('Planificación 2026-1'!F:F,"FILIAL",'Planificación 2026-1'!X:X,C166,'Planificación 2026-1'!H:H,"MH"))&gt;0,"P31"," ")</f>
        <v xml:space="preserve"> </v>
      </c>
      <c r="AM166" s="58" t="str">
        <f>IF(SUM(COUNTIFS('Planificación 2026-1'!F:F,"FILIAL",'Planificación 2026-1'!X:X,C166,'Planificación 2026-1'!H:H,"IC"))&gt;0,"P32"," ")</f>
        <v xml:space="preserve"> </v>
      </c>
      <c r="AN166" s="58" t="str">
        <f>IF(SUM(COUNTIFS('Planificación 2026-1'!F:F,"FILIAL",'Planificación 2026-1'!X:X,C166,'Planificación 2026-1'!H:H,"AR"))&gt;0,"P34"," ")</f>
        <v xml:space="preserve"> </v>
      </c>
      <c r="AO166" s="58" t="str">
        <f>IF(SUM(COUNTIFS('Planificación 2026-1'!F:F,"FILIAL",'Planificación 2026-1'!X:X,C166,'Planificación 2026-1'!H:H,"T1"))&gt;0,"P35"," ")</f>
        <v xml:space="preserve"> </v>
      </c>
      <c r="AP166" s="58" t="str">
        <f>IF(SUM(COUNTIFS('Planificación 2026-1'!F:F,"FILIAL",'Planificación 2026-1'!X:X,C166,'Planificación 2026-1'!H:H,"T3"))&gt;0,"P36"," ")</f>
        <v xml:space="preserve"> </v>
      </c>
      <c r="AQ166" s="58" t="str">
        <f>IF(SUM(COUNTIFS('Planificación 2026-1'!F:F,"FILIAL",'Planificación 2026-1'!X:X,C166,'Planificación 2026-1'!H:H,"T2"))&gt;0,"P37"," ")</f>
        <v xml:space="preserve"> </v>
      </c>
      <c r="AR166" s="58" t="str">
        <f>IF(SUM(COUNTIFS('Planificación 2026-1'!F:F,"FILIAL",'Planificación 2026-1'!X:X,C166,'Planificación 2026-1'!H:H,"AE"))&gt;0,"P38"," ")</f>
        <v xml:space="preserve"> </v>
      </c>
      <c r="AS166" s="58" t="str">
        <f>IF(SUM(COUNTIFS('Planificación 2026-1'!F:F,"FILIAL",'Planificación 2026-1'!X:X,C166,'Planificación 2026-1'!H:H,"T4"))&gt;0,"P55"," ")</f>
        <v xml:space="preserve"> </v>
      </c>
      <c r="AT166" s="58" t="str">
        <f>IF(SUM(COUNTIFS('Planificación 2026-1'!F:F,"SUNAMPE",'Planificación 2026-1'!X:X,C166,'Planificación 2026-1'!H:H,"AF"))&gt;0," P01"," ")</f>
        <v xml:space="preserve"> </v>
      </c>
      <c r="AU166" s="58" t="str">
        <f>IF(SUM(COUNTIFS('Planificación 2026-1'!F:F,"SUNAMPE",'Planificación 2026-1'!X:X,C166,'Planificación 2026-1'!H:H,"EN"))&gt;0,"P02"," ")</f>
        <v xml:space="preserve"> </v>
      </c>
      <c r="AV166" s="58" t="str">
        <f>IF(SUM(COUNTIFS('Planificación 2026-1'!F:F,"SUNAMPE",'Planificación 2026-1'!X:X,C166,'Planificación 2026-1'!H:H,"IS"))&gt;0,"P03"," ")</f>
        <v xml:space="preserve"> </v>
      </c>
      <c r="AW166" s="58" t="str">
        <f>IF(SUM(COUNTIFS('Planificación 2026-1'!F:F,"SUNAMPE",'Planificación 2026-1'!X:X,C166,'Planificación 2026-1'!H:H,"PS"))&gt;0,"P04"," ")</f>
        <v xml:space="preserve"> </v>
      </c>
      <c r="AX166" s="58"/>
      <c r="AY166" s="58" t="str">
        <f>IF(SUM(COUNTIFS('Planificación 2026-1'!F:F,"SUNAMPE",'Planificación 2026-1'!X:X,C166,'Planificación 2026-1'!H:H,"IN"))&gt;0,"P06"," ")</f>
        <v xml:space="preserve"> </v>
      </c>
      <c r="AZ166" s="58" t="str">
        <f>IF(SUM(COUNTIFS('Planificación 2026-1'!F:F,"SUNAMPE",'Planificación 2026-1'!X:X,C166,'Planificación 2026-1'!H:H,"CA"))&gt;0,"P07"," ")</f>
        <v xml:space="preserve"> </v>
      </c>
      <c r="BA166" s="58" t="str">
        <f>IF(SUM(COUNTIFS('Planificación 2026-1'!F:F,"SUNAMPE",'Planificación 2026-1'!X:X,C166,'Planificación 2026-1'!H:H,"DE"))&gt;0,"P08"," ")</f>
        <v xml:space="preserve"> </v>
      </c>
      <c r="BB166" s="58" t="str">
        <f>IF(SUM(COUNTIFS('Planificación 2026-1'!F:F,"SUNAMPE",'Planificación 2026-1'!X:X,C166,'Planificación 2026-1'!H:H,"OB"))&gt;0,"P09"," ")</f>
        <v xml:space="preserve"> </v>
      </c>
      <c r="BC166" s="58" t="str">
        <f>IF(SUM(COUNTIFS('Planificación 2026-1'!F:F,"SUNAMPE",'Planificación 2026-1'!X:X,C166,'Planificación 2026-1'!H:H,"MH"))&gt;0,"P31"," ")</f>
        <v xml:space="preserve"> </v>
      </c>
      <c r="BD166" s="58" t="str">
        <f>IF(SUM(COUNTIFS('Planificación 2026-1'!F:F,"SUNAMPE",'Planificación 2026-1'!X:X,C166,'Planificación 2026-1'!H:H,"IC"))&gt;0,"P32"," ")</f>
        <v xml:space="preserve"> </v>
      </c>
      <c r="BE166" s="58" t="str">
        <f>IF(SUM(COUNTIFS('Planificación 2026-1'!F:F,"SUNAMPE",'Planificación 2026-1'!X:X,C166,'Planificación 2026-1'!H:H,"AR"))&gt;0,"P34"," ")</f>
        <v xml:space="preserve"> </v>
      </c>
      <c r="BF166" s="58" t="str">
        <f>IF(SUM(COUNTIFS('Planificación 2026-1'!F:F,"SUNAMPE",'Planificación 2026-1'!X:X,C166,'Planificación 2026-1'!H:H,"T1"))&gt;0,"P35"," ")</f>
        <v xml:space="preserve"> </v>
      </c>
      <c r="BG166" s="58" t="str">
        <f>IF(SUM(COUNTIFS('Planificación 2026-1'!F:F,"SUNAMPE",'Planificación 2026-1'!X:X,C166,'Planificación 2026-1'!H:H,"T3"))&gt;0,"P36"," ")</f>
        <v xml:space="preserve"> </v>
      </c>
      <c r="BH166" s="58" t="str">
        <f>IF(SUM(COUNTIFS('Planificación 2026-1'!F:F,"SUNAMPE",'Planificación 2026-1'!X:X,C166,'Planificación 2026-1'!H:H,"T2"))&gt;0,"P37"," ")</f>
        <v xml:space="preserve"> </v>
      </c>
      <c r="BI166" s="58" t="str">
        <f>IF(SUM(COUNTIFS('Planificación 2026-1'!F:F,"SUNAMPE",'Planificación 2026-1'!X:X,C166,'Planificación 2026-1'!H:H,"AE"))&gt;0,"P38"," ")</f>
        <v xml:space="preserve"> </v>
      </c>
      <c r="BJ166" s="58" t="str">
        <f>IF(SUM(COUNTIFS('Planificación 2026-1'!F:F,"SUNAMPE",'Planificación 2026-1'!X:X,C166,'Planificación 2026-1'!H:H,"T4"))&gt;0,"P55"," ")</f>
        <v xml:space="preserve"> </v>
      </c>
      <c r="BK166" s="58" t="str">
        <f>IF(SUM(COUNTIFS('Planificación 2026-1'!F:F,"HUAURA",'Planificación 2026-1'!X:X,C166,'Planificación 2026-1'!H:H,"AF"))&gt;0," P01"," ")</f>
        <v xml:space="preserve"> </v>
      </c>
      <c r="BL166" s="58" t="str">
        <f>IF(SUM(COUNTIFS('Planificación 2026-1'!F:F,"HUAURA",'Planificación 2026-1'!X:X,C166,'Planificación 2026-1'!H:H,"EN"))&gt;0,"P02"," ")</f>
        <v xml:space="preserve"> </v>
      </c>
      <c r="BM166" s="58" t="str">
        <f>IF(SUM(COUNTIFS('Planificación 2026-1'!F:F,"HUAURA",'Planificación 2026-1'!X:X,C166,'Planificación 2026-1'!H:H,"IS"))&gt;0,"P03"," ")</f>
        <v xml:space="preserve"> </v>
      </c>
      <c r="BN166" s="58" t="str">
        <f>IF(SUM(COUNTIFS('Planificación 2026-1'!F:F,"HUAURA",'Planificación 2026-1'!X:X,C166,'Planificación 2026-1'!H:H,"PS"))&gt;0,"P04"," ")</f>
        <v xml:space="preserve"> </v>
      </c>
      <c r="BO166" s="58"/>
      <c r="BP166" s="58" t="str">
        <f>IF(SUM(COUNTIFS('Planificación 2026-1'!F:F,"HUAURA",'Planificación 2026-1'!X:X,C166,'Planificación 2026-1'!H:H,"IN"))&gt;0,"P06"," ")</f>
        <v xml:space="preserve"> </v>
      </c>
      <c r="BQ166" s="58" t="str">
        <f>IF(SUM(COUNTIFS('Planificación 2026-1'!F:F,"HUAURA",'Planificación 2026-1'!X:X,C166,'Planificación 2026-1'!H:H,"CA"))&gt;0,"P07"," ")</f>
        <v xml:space="preserve"> </v>
      </c>
      <c r="BR166" s="58" t="str">
        <f>IF(SUM(COUNTIFS('Planificación 2026-1'!F:F,"HUAURA",'Planificación 2026-1'!X:X,C166,'Planificación 2026-1'!H:H,"DE"))&gt;0,"P08"," ")</f>
        <v xml:space="preserve"> </v>
      </c>
      <c r="BS166" s="58" t="str">
        <f>IF(SUM(COUNTIFS('Planificación 2026-1'!F:F,"HUAURA",'Planificación 2026-1'!X:X,C166,'Planificación 2026-1'!H:H,"OB"))&gt;0,"P09"," ")</f>
        <v xml:space="preserve"> </v>
      </c>
      <c r="BT166" s="58" t="str">
        <f>IF(SUM(COUNTIFS('Planificación 2026-1'!F:F,"HUAURA",'Planificación 2026-1'!X:X,C166,'Planificación 2026-1'!H:H,"MH"))&gt;0,"P31"," ")</f>
        <v xml:space="preserve"> </v>
      </c>
      <c r="BU166" s="58" t="str">
        <f>IF(SUM(COUNTIFS('Planificación 2026-1'!F:F,"HUAURA",'Planificación 2026-1'!X:X,C166,'Planificación 2026-1'!H:H,"IC"))&gt;0,"P32"," ")</f>
        <v xml:space="preserve"> </v>
      </c>
      <c r="BV166" s="58" t="str">
        <f>IF(SUM(COUNTIFS('Planificación 2026-1'!F:F,"HUAURA",'Planificación 2026-1'!X:X,C166,'Planificación 2026-1'!H:H,"AR"))&gt;0,"P34"," ")</f>
        <v xml:space="preserve"> </v>
      </c>
      <c r="BW166" s="58" t="str">
        <f>IF(SUM(COUNTIFS('Planificación 2026-1'!F:F,"HUAURA",'Planificación 2026-1'!X:X,C166,'Planificación 2026-1'!H:H,"T1"))&gt;0,"P35"," ")</f>
        <v xml:space="preserve"> </v>
      </c>
      <c r="BX166" s="58" t="str">
        <f>IF(SUM(COUNTIFS('Planificación 2026-1'!F:F,"HUAURA",'Planificación 2026-1'!X:X,C166,'Planificación 2026-1'!H:H,"T3"))&gt;0,"P36"," ")</f>
        <v xml:space="preserve"> </v>
      </c>
      <c r="BY166" s="58" t="str">
        <f>IF(SUM(COUNTIFS('Planificación 2026-1'!F:F,"HUAURA",'Planificación 2026-1'!X:X,C166,'Planificación 2026-1'!H:H,"T2"))&gt;0,"P37"," ")</f>
        <v xml:space="preserve"> </v>
      </c>
      <c r="BZ166" s="58" t="str">
        <f>IF(SUM(COUNTIFS('Planificación 2026-1'!F:F,"HUAURA",'Planificación 2026-1'!X:X,C166,'Planificación 2026-1'!H:H,"AE"))&gt;0,"P38"," ")</f>
        <v xml:space="preserve"> </v>
      </c>
      <c r="CA166" s="58" t="str">
        <f>IF(SUM(COUNTIFS('Planificación 2026-1'!F:F,"HUAURA",'Planificación 2026-1'!X:X,C166,'Planificación 2026-1'!H:H,"T4"))&gt;0,"P55"," ")</f>
        <v xml:space="preserve"> </v>
      </c>
      <c r="CB166" s="59">
        <f>SUMIFS('Planificación 2026-1'!S:S,'Planificación 2026-1'!X:X,C166,'Planificación 2026-1'!H:H,"AF",'Planificación 2026-1'!I:I,"&gt;2")</f>
        <v>0</v>
      </c>
      <c r="CC166" s="59">
        <f>SUMIFS('Planificación 2026-1'!S:S,'Planificación 2026-1'!X:X,C166,'Planificación 2026-1'!H:H,"EN",'Planificación 2026-1'!I:I,"&gt;2")</f>
        <v>0</v>
      </c>
      <c r="CD166" s="59">
        <f>SUMIFS('Planificación 2026-1'!S:S,'Planificación 2026-1'!X:X,C166,'Planificación 2026-1'!H:H,"IS",'Planificación 2026-1'!I:I,"&gt;2")</f>
        <v>0</v>
      </c>
      <c r="CE166" s="59">
        <f>SUMIFS('Planificación 2026-1'!S:S,'Planificación 2026-1'!X:X,C166,'Planificación 2026-1'!H:H,"PS",'Planificación 2026-1'!I:I,"&gt;2")</f>
        <v>5</v>
      </c>
      <c r="CF166" s="59">
        <f>SUMIFS('Planificación 2026-1'!S:S,'Planificación 2026-1'!X:X,C166,'Planificación 2026-1'!H:H,"IN",'Planificación 2026-1'!I:I,"&gt;2")</f>
        <v>0</v>
      </c>
      <c r="CG166" s="59">
        <f>SUMIFS('Planificación 2026-1'!S:S,'Planificación 2026-1'!X:X,C166,'Planificación 2026-1'!H:H,"CA",'Planificación 2026-1'!I:I,"&gt;2")</f>
        <v>0</v>
      </c>
      <c r="CH166" s="59">
        <f>SUMIFS('Planificación 2026-1'!S:S,'Planificación 2026-1'!X:X,C166,'Planificación 2026-1'!H:H,"DE",'Planificación 2026-1'!I:I,"&gt;2")</f>
        <v>0</v>
      </c>
      <c r="CI166" s="59">
        <f>SUMIFS('Planificación 2026-1'!S:S,'Planificación 2026-1'!X:X,C166,'Planificación 2026-1'!H:H,"OB",'Planificación 2026-1'!I:I,"&gt;2")</f>
        <v>26</v>
      </c>
      <c r="CJ166" s="59">
        <f>SUMIFS('Planificación 2026-1'!S:S,'Planificación 2026-1'!X:X,C166,'Planificación 2026-1'!H:H,"MH",'Planificación 2026-1'!I:I,"&gt;2")</f>
        <v>0</v>
      </c>
      <c r="CK166" s="59">
        <f>SUMIFS('Planificación 2026-1'!S:S,'Planificación 2026-1'!X:X,C166,'Planificación 2026-1'!H:H,"IC",'Planificación 2026-1'!I:I,"&gt;2")</f>
        <v>0</v>
      </c>
      <c r="CL166" s="59">
        <f>SUMIFS('Planificación 2026-1'!S:S,'Planificación 2026-1'!X:X,C166,'Planificación 2026-1'!H:H,"AR",'Planificación 2026-1'!I:I,"&gt;2")</f>
        <v>0</v>
      </c>
      <c r="CM166" s="59">
        <f>SUMIFS('Planificación 2026-1'!S:S,'Planificación 2026-1'!X:X,C166,'Planificación 2026-1'!H:H,"AE",'Planificación 2026-1'!I:I,"&gt;2")</f>
        <v>0</v>
      </c>
      <c r="CN166" s="59">
        <f>SUMIFS('Planificación 2026-1'!S:S,'Planificación 2026-1'!X:X,C166,'Planificación 2026-1'!H:H,"T1",'Planificación 2026-1'!I:I,"&gt;2")</f>
        <v>0</v>
      </c>
      <c r="CO166" s="59">
        <f>SUMIFS('Planificación 2026-1'!S:S,'Planificación 2026-1'!X:X,C166,'Planificación 2026-1'!H:H,"T3",'Planificación 2026-1'!I:I,"&gt;2")</f>
        <v>0</v>
      </c>
      <c r="CP166" s="59">
        <f>SUMIFS('Planificación 2026-1'!S:S,'Planificación 2026-1'!X:X,C166,'Planificación 2026-1'!H:H,"T2",'Planificación 2026-1'!I:I,"&gt;2")</f>
        <v>0</v>
      </c>
      <c r="CQ166" s="59">
        <f>SUMIFS('Planificación 2026-1'!S:S,'Planificación 2026-1'!X:X,C166,'Planificación 2026-1'!H:H,"T4",'Planificación 2026-1'!I:I,"&gt;2")</f>
        <v>0</v>
      </c>
      <c r="CR166" s="59">
        <f>SUMIFS('Planificación 2026-1'!S:S,'Planificación 2026-1'!X:X,C166,'Planificación 2026-1'!H:H,"AF",'Planificación 2026-1'!I:I,"&lt;3")</f>
        <v>0</v>
      </c>
      <c r="CS166" s="59">
        <f>SUMIFS('Planificación 2026-1'!S:S,'Planificación 2026-1'!X:X,C166,'Planificación 2026-1'!H:H,"EN",'Planificación 2026-1'!I:I,"&lt;3")</f>
        <v>0</v>
      </c>
      <c r="CT166" s="59">
        <f>SUMIFS('Planificación 2026-1'!S:S,'Planificación 2026-1'!X:X,C166,'Planificación 2026-1'!H:H,"IS",'Planificación 2026-1'!I:I,"&lt;3")</f>
        <v>0</v>
      </c>
      <c r="CU166" s="59">
        <f>SUMIFS('Planificación 2026-1'!S:S,'Planificación 2026-1'!X:X,C166,'Planificación 2026-1'!H:H,"PS",'Planificación 2026-1'!I:I,"&lt;3")</f>
        <v>0</v>
      </c>
      <c r="CV166" s="59">
        <f>SUMIFS('Planificación 2026-1'!S:S,'Planificación 2026-1'!X:X,C166,'Planificación 2026-1'!H:H,"IN",'Planificación 2026-1'!I:I,"&lt;3")</f>
        <v>0</v>
      </c>
      <c r="CW166" s="59">
        <f>SUMIFS('Planificación 2026-1'!S:S,'Planificación 2026-1'!X:X,C166,'Planificación 2026-1'!H:H,"CA",'Planificación 2026-1'!I:I,"&lt;3")</f>
        <v>0</v>
      </c>
      <c r="CX166" s="59">
        <f>SUMIFS('Planificación 2026-1'!S:S,'Planificación 2026-1'!X:X,C166,'Planificación 2026-1'!H:H,"DE",'Planificación 2026-1'!I:I,"&lt;3")</f>
        <v>0</v>
      </c>
      <c r="CY166" s="59">
        <f>SUMIFS('Planificación 2026-1'!S:S,'Planificación 2026-1'!X:X,C166,'Planificación 2026-1'!H:H,"OB",'Planificación 2026-1'!I:I,"&lt;3")</f>
        <v>0</v>
      </c>
      <c r="CZ166" s="59">
        <f>SUMIFS('Planificación 2026-1'!S:S,'Planificación 2026-1'!X:X,C166,'Planificación 2026-1'!H:H,"MH",'Planificación 2026-1'!I:I,"&lt;3")</f>
        <v>0</v>
      </c>
      <c r="DA166" s="59">
        <f>SUMIFS('Planificación 2026-1'!S:S,'Planificación 2026-1'!X:X,C166,'Planificación 2026-1'!H:H,"IC",'Planificación 2026-1'!I:I,"&lt;3")</f>
        <v>0</v>
      </c>
      <c r="DB166" s="59">
        <f>SUMIFS('Planificación 2026-1'!S:S,'Planificación 2026-1'!X:X,C166,'Planificación 2026-1'!H:H,"AR",'Planificación 2026-1'!I:I,"&lt;3")</f>
        <v>0</v>
      </c>
      <c r="DC166" s="59">
        <f>SUMIFS('Planificación 2026-1'!S:S,'Planificación 2026-1'!X:X,C166,'Planificación 2026-1'!H:H,"AE",'Planificación 2026-1'!I:I,"&lt;3")</f>
        <v>0</v>
      </c>
      <c r="DD166" s="59">
        <f>SUMIFS('Planificación 2026-1'!S:S,'Planificación 2026-1'!X:X,C166,'Planificación 2026-1'!H:H,"T1",'Planificación 2026-1'!I:I,"&lt;3")</f>
        <v>0</v>
      </c>
      <c r="DE166" s="59">
        <f>SUMIFS('Planificación 2026-1'!S:S,'Planificación 2026-1'!X:X,C166,'Planificación 2026-1'!H:H,"T3",'Planificación 2026-1'!I:I,"&lt;3")</f>
        <v>0</v>
      </c>
      <c r="DF166" s="59">
        <f>SUMIFS('Planificación 2026-1'!S:S,'Planificación 2026-1'!X:X,C166,'Planificación 2026-1'!H:H,"T2",'Planificación 2026-1'!I:I,"&lt;3")</f>
        <v>0</v>
      </c>
      <c r="DG166" s="59">
        <f>SUMIFS('Planificación 2026-1'!S:S,'Planificación 2026-1'!X:X,C166,'Planificación 2026-1'!H:H,"T4",'Planificación 2026-1'!I:I,"&lt;3")</f>
        <v>0</v>
      </c>
      <c r="DH166" s="58" t="str">
        <f t="shared" si="41"/>
        <v>P04</v>
      </c>
      <c r="DI166" s="27">
        <f>IF(C166="","",SUMIFS('Planificación 2026-1'!S:S,'Planificación 2026-1'!X:X,C166,'Planificación 2026-1'!F:F,"PRINCIPAL",'Planificación 2026-1'!Y:Y,"VIRTUAL"))</f>
        <v>5</v>
      </c>
      <c r="DJ166" s="27">
        <f>IF(C166="","",SUMIFS('Planificación 2026-1'!S:S,'Planificación 2026-1'!X:X,C166,'Planificación 2026-1'!F:F,"PRINCIPAL",'Planificación 2026-1'!Y:Y,"PRESENCIAL"))</f>
        <v>0</v>
      </c>
      <c r="DK166" s="27">
        <f>IF(C166="","",SUMIFS('Planificación 2026-1'!S:S,'Planificación 2026-1'!X:X,C166,'Planificación 2026-1'!F:F,"PRINCIPAL",'Planificación 2026-1'!Y:Y,"HIBRIDO PRESENCIAL"))</f>
        <v>0</v>
      </c>
      <c r="DL166" s="58" t="str">
        <f t="shared" si="42"/>
        <v>P09</v>
      </c>
      <c r="DM166" s="58">
        <f>IF(C166="","",SUMIFS('Planificación 2026-1'!S:S,'Planificación 2026-1'!X:X,C166,'Planificación 2026-1'!F:F,"FILIAL",'Planificación 2026-1'!Y:Y,"VIRTUAL"))</f>
        <v>8</v>
      </c>
      <c r="DN166" s="60">
        <f>IF(C166="","",SUMIFS('Planificación 2026-1'!S:S,'Planificación 2026-1'!X:X,C166,'Planificación 2026-1'!F:F,"FILIAL",'Planificación 2026-1'!Y:Y,"PRESENCIAL"))</f>
        <v>18</v>
      </c>
      <c r="DO166" s="29">
        <f>IF(C166="","",SUMIFS('Planificación 2026-1'!S:S,'Planificación 2026-1'!X:X,C166,'Planificación 2026-1'!F:F,"FILIAL",'Planificación 2026-1'!Y:Y,"HIBRIDO PRESENCIAL"))</f>
        <v>0</v>
      </c>
      <c r="DP166" s="61" t="str">
        <f t="shared" si="43"/>
        <v/>
      </c>
      <c r="DQ166" s="58">
        <f>IF(C166="","",SUMIFS('Planificación 2026-1'!S:S,'Planificación 2026-1'!X:X,C166,'Planificación 2026-1'!F:F,"SUNAMPE",'Planificación 2026-1'!Y:Y,"VIRTUAL"))</f>
        <v>0</v>
      </c>
      <c r="DR166" s="29">
        <f>IF(C166="","",SUMIFS('Planificación 2026-1'!S:S,'Planificación 2026-1'!X:X,C166,'Planificación 2026-1'!F:F,"SUNAMPE",'Planificación 2026-1'!Y:Y,"PRESENCIAL"))</f>
        <v>0</v>
      </c>
      <c r="DS166" s="61" t="str">
        <f t="shared" si="44"/>
        <v/>
      </c>
      <c r="DT166" s="58">
        <f>IF(C166="","",SUMIFS('Planificación 2026-1'!S:S,'Planificación 2026-1'!X:X,C166,'Planificación 2026-1'!F:F,"HUAURA",'Planificación 2026-1'!Y:Y,"VIRTUAL"))</f>
        <v>0</v>
      </c>
      <c r="DU166" s="29">
        <f>IF(C166="","",SUMIFS('Planificación 2026-1'!S:S,'Planificación 2026-1'!X:X,C166,'Planificación 2026-1'!F:F,"HUAURA",'Planificación 2026-1'!Y:Y,"PRESENCIAL"))</f>
        <v>0</v>
      </c>
      <c r="DV166" s="32">
        <f>SUMIFS('Planificación 2026-1'!S:S,'Planificación 2026-1'!X:X,C166,'Planificación 2026-1'!F:F,"PRINCIPAL",'Planificación 2026-1'!Y:Y,"VIRTUAL",'Planificación 2026-1'!I:I,"&gt;2")</f>
        <v>5</v>
      </c>
      <c r="DW166" s="32">
        <f>SUMIFS('Planificación 2026-1'!S:S,'Planificación 2026-1'!X:X,C166,'Planificación 2026-1'!F:F,"PRINCIPAL",'Planificación 2026-1'!Y:Y,"&lt;&gt;VIRTUAL",'Planificación 2026-1'!I:I,"&gt;2")</f>
        <v>0</v>
      </c>
      <c r="DX166" s="32">
        <f>SUMIFS('Planificación 2026-1'!S:S,'Planificación 2026-1'!X:X,C166,'Planificación 2026-1'!F:F,"SUNAMPE",'Planificación 2026-1'!Y:Y,"VIRTUAL",'Planificación 2026-1'!I:I,"&gt;2")</f>
        <v>0</v>
      </c>
      <c r="DY166" s="32">
        <f>SUMIFS('Planificación 2026-1'!S:S,'Planificación 2026-1'!X:X,C166,'Planificación 2026-1'!F:F,"SUNAMPE",'Planificación 2026-1'!Y:Y,"&lt;&gt;VIRTUAL",'Planificación 2026-1'!I:I,"&gt;2")</f>
        <v>0</v>
      </c>
      <c r="DZ166" s="32">
        <f>SUMIFS('Planificación 2026-1'!S:S,'Planificación 2026-1'!X:X,C166,'Planificación 2026-1'!F:F,"FILIAL",'Planificación 2026-1'!Y:Y,"VIRTUAL",'Planificación 2026-1'!I:I,"&gt;2")</f>
        <v>8</v>
      </c>
      <c r="EA166" s="32">
        <f>SUMIFS('Planificación 2026-1'!S:S,'Planificación 2026-1'!X:X,C166,'Planificación 2026-1'!F:F,"FILIAL",'Planificación 2026-1'!Y:Y,"&lt;&gt;VIRTUAL",'Planificación 2026-1'!I:I,"&gt;2")</f>
        <v>18</v>
      </c>
      <c r="EB166" s="32">
        <f>SUMIFS('Planificación 2026-1'!S:S,'Planificación 2026-1'!X:X,C166,'Planificación 2026-1'!F:F,"PORUMA",'Planificación 2026-1'!Y:Y,"VIRTUAL",'Planificación 2026-1'!I:I,"&gt;2")</f>
        <v>0</v>
      </c>
      <c r="EC166" s="32">
        <f>SUMIFS('Planificación 2026-1'!S:S,'Planificación 2026-1'!X:X,C166,'Planificación 2026-1'!F:F,"PORUMA",'Planificación 2026-1'!Y:Y,"&lt;&gt;VIRTUAL",'Planificación 2026-1'!I:I,"&gt;2")</f>
        <v>0</v>
      </c>
      <c r="ED166" s="32">
        <f>SUMIFS('Planificación 2026-1'!S:S,'Planificación 2026-1'!X:X,C166,'Planificación 2026-1'!F:F,"HUAURA",'Planificación 2026-1'!Y:Y,"VIRTUAL",'Planificación 2026-1'!I:I,"&gt;2")</f>
        <v>0</v>
      </c>
      <c r="EE166" s="32">
        <f>SUMIFS('Planificación 2026-1'!S:S,'Planificación 2026-1'!X:X,C166,'Planificación 2026-1'!F:F,"HUAURA",'Planificación 2026-1'!Y:Y,"&lt;&gt;VIRTUAL",'Planificación 2026-1'!I:I,"&gt;2")</f>
        <v>0</v>
      </c>
      <c r="EF166" s="32">
        <f>SUMIFS('Planificación 2026-1'!S:S,'Planificación 2026-1'!X:X,C166,'Planificación 2026-1'!F:F,"PRINCIPAL",'Planificación 2026-1'!Y:Y,"VIRTUAL",'Planificación 2026-1'!I:I,"&lt;3")</f>
        <v>0</v>
      </c>
      <c r="EG166" s="32">
        <f>SUMIFS('Planificación 2026-1'!S:S,'Planificación 2026-1'!X:X,C166,'Planificación 2026-1'!F:F,"PRINCIPAL",'Planificación 2026-1'!Y:Y,"&lt;&gt;VIRTUAL",'Planificación 2026-1'!I:I,"&lt;3")</f>
        <v>0</v>
      </c>
      <c r="EH166" s="32">
        <f>SUMIFS('Planificación 2026-1'!S:S,'Planificación 2026-1'!X:X,C166,'Planificación 2026-1'!F:F,"SUNAMPE",'Planificación 2026-1'!Y:Y,"VIRTUAL",'Planificación 2026-1'!I:I,"&lt;3")</f>
        <v>0</v>
      </c>
      <c r="EI166" s="32">
        <f>SUMIFS('Planificación 2026-1'!S:S,'Planificación 2026-1'!X:X,C166,'Planificación 2026-1'!F:F,"SUNAMPE",'Planificación 2026-1'!Y:Y,"&lt;&gt;VIRTUAL",'Planificación 2026-1'!I:I,"&lt;3")</f>
        <v>0</v>
      </c>
      <c r="EJ166" s="32">
        <f>SUMIFS('Planificación 2026-1'!S:S,'Planificación 2026-1'!X:X,C166,'Planificación 2026-1'!F:F,"FILIAL",'Planificación 2026-1'!Y:Y,"VIRTUAL",'Planificación 2026-1'!I:I,"&lt;3")</f>
        <v>0</v>
      </c>
      <c r="EK166" s="32">
        <f>SUMIFS('Planificación 2026-1'!S:S,'Planificación 2026-1'!X:X,C166,'Planificación 2026-1'!F:F,"FILIAL",'Planificación 2026-1'!Y:Y,"&lt;&gt;VIRTUAL",'Planificación 2026-1'!I:I,"&lt;3")</f>
        <v>0</v>
      </c>
      <c r="EL166" s="32">
        <f>SUMIFS('Planificación 2026-1'!S:S,'Planificación 2026-1'!X:X,C166,'Planificación 2026-1'!F:F,"PORUMA",'Planificación 2026-1'!Y:Y,"VIRTUAL",'Planificación 2026-1'!I:I,"&lt;3")</f>
        <v>0</v>
      </c>
      <c r="EM166" s="32">
        <f>SUMIFS('Planificación 2026-1'!S:S,'Planificación 2026-1'!X:X,C166,'Planificación 2026-1'!F:F,"PORUMA",'Planificación 2026-1'!Y:Y,"&lt;&gt;VIRTUAL",'Planificación 2026-1'!I:I,"&lt;3")</f>
        <v>0</v>
      </c>
      <c r="EN166" s="32">
        <f>SUMIFS('Planificación 2026-1'!S:S,'Planificación 2026-1'!X:X,C166,'Planificación 2026-1'!F:F,"HUAURA",'Planificación 2026-1'!Y:Y,"VIRTUAL",'Planificación 2026-1'!I:I,"&lt;3")</f>
        <v>0</v>
      </c>
      <c r="EO166" s="32">
        <f>SUMIFS('Planificación 2026-1'!S:S,'Planificación 2026-1'!X:X,C166,'Planificación 2026-1'!F:F,"HUAURA",'Planificación 2026-1'!Y:Y,"&lt;&gt;VIRTUAL",'Planificación 2026-1'!I:I,"&lt;3")</f>
        <v>0</v>
      </c>
      <c r="EP166" s="32">
        <f t="shared" si="46"/>
        <v>26</v>
      </c>
      <c r="EQ166" s="32">
        <f t="shared" si="36"/>
        <v>0</v>
      </c>
      <c r="ER166" s="32">
        <f t="shared" si="37"/>
        <v>0</v>
      </c>
      <c r="ES166" s="32">
        <f t="shared" si="38"/>
        <v>5</v>
      </c>
      <c r="ET166" s="32">
        <f t="shared" si="39"/>
        <v>0</v>
      </c>
      <c r="EU166" s="32">
        <f t="shared" si="40"/>
        <v>31</v>
      </c>
      <c r="EV166" s="32" t="b">
        <f>EXACT(EU166,E166)</f>
        <v>1</v>
      </c>
      <c r="EW166" s="32"/>
      <c r="EX166" s="32">
        <f t="shared" si="33"/>
        <v>13</v>
      </c>
      <c r="EY166" s="32">
        <f t="shared" si="34"/>
        <v>18</v>
      </c>
      <c r="EZ166" s="32" t="b">
        <f>EXACT(SUM(EX166:EY166),E166)</f>
        <v>1</v>
      </c>
      <c r="FA166" s="32" t="str">
        <f t="shared" si="35"/>
        <v>FILIAL-HUAURA</v>
      </c>
      <c r="FB166" s="32" t="str">
        <f t="shared" si="45"/>
        <v>MAS PRESENCIAL</v>
      </c>
    </row>
    <row r="167" spans="1:158">
      <c r="A167" s="33"/>
      <c r="B167" s="65">
        <v>164</v>
      </c>
      <c r="C167" s="32" t="s">
        <v>371</v>
      </c>
      <c r="D167" s="429">
        <v>21882745</v>
      </c>
      <c r="E167" s="62">
        <f>SUMIF('Planificación 2026-1'!X:X,C167,'Planificación 2026-1'!S:S)</f>
        <v>19</v>
      </c>
      <c r="F167" s="63" t="s">
        <v>203</v>
      </c>
      <c r="G167" s="454" t="s">
        <v>200</v>
      </c>
      <c r="H167" s="64" t="s">
        <v>181</v>
      </c>
      <c r="I167" s="64" t="s">
        <v>166</v>
      </c>
      <c r="J167" s="32" t="s">
        <v>181</v>
      </c>
      <c r="K167" s="137" t="s">
        <v>166</v>
      </c>
      <c r="L167" s="57" t="str">
        <f>IF(SUM(COUNTIFS('Planificación 2026-1'!F:F,"PRINCIPAL",'Planificación 2026-1'!X:X,C167,'Planificación 2026-1'!H:H,"AF"))&gt;0,"P01"," ")</f>
        <v xml:space="preserve"> </v>
      </c>
      <c r="M167" s="58" t="str">
        <f>IF(SUM(COUNTIFS('Planificación 2026-1'!F:F,"PRINCIPAL",'Planificación 2026-1'!X:X,C167,'Planificación 2026-1'!H:H,"EN"))&gt;0,"P02"," ")</f>
        <v>P02</v>
      </c>
      <c r="N167" s="58" t="str">
        <f>IF(SUM(COUNTIFS('Planificación 2026-1'!F:F,"PRINCIPAL",'Planificación 2026-1'!X:X,C167,'Planificación 2026-1'!H:H,"IS"))&gt;0,"P03"," ")</f>
        <v xml:space="preserve"> </v>
      </c>
      <c r="O167" s="58" t="str">
        <f>IF(SUM(COUNTIFS('Planificación 2026-1'!F:F,"PRINCIPAL",'Planificación 2026-1'!X:X,C167,'Planificación 2026-1'!H:H,"PS"))&gt;0,"P04"," ")</f>
        <v>P04</v>
      </c>
      <c r="P167" s="58"/>
      <c r="Q167" s="58" t="str">
        <f>IF(SUM(COUNTIFS('Planificación 2026-1'!F:F,"PRINCIPAL",'Planificación 2026-1'!X:X,C167,'Planificación 2026-1'!H:H,"IN"))&gt;0,"P06"," ")</f>
        <v xml:space="preserve"> </v>
      </c>
      <c r="R167" s="58" t="str">
        <f>IF(SUM(COUNTIFS('Planificación 2026-1'!F:F,"PRINCIPAL",'Planificación 2026-1'!X:X,C167,'Planificación 2026-1'!H:H,"CA"))&gt;0,"P07"," ")</f>
        <v xml:space="preserve"> </v>
      </c>
      <c r="S167" s="58" t="str">
        <f>IF(SUM(COUNTIFS('Planificación 2026-1'!F:F,"PRINCIPAL",'Planificación 2026-1'!X:X,C167,'Planificación 2026-1'!H:H,"DE"))&gt;0,"P08"," ")</f>
        <v xml:space="preserve"> </v>
      </c>
      <c r="T167" s="58" t="str">
        <f>IF(SUM(COUNTIFS('Planificación 2026-1'!F:F,"PRINCIPAL",'Planificación 2026-1'!X:X,C167,'Planificación 2026-1'!H:H,"OB"))&gt;0,"P09"," ")</f>
        <v xml:space="preserve"> </v>
      </c>
      <c r="U167" s="58" t="str">
        <f>IF(SUM(COUNTIFS('Planificación 2026-1'!F:F,"PRINCIPAL",'Planificación 2026-1'!X:X,C167,'Planificación 2026-1'!H:H,"MH"))&gt;0,"P31"," ")</f>
        <v xml:space="preserve"> </v>
      </c>
      <c r="V167" s="58" t="str">
        <f>IF(SUM(COUNTIFS('Planificación 2026-1'!F:F,"PRINCIPAL",'Planificación 2026-1'!X:X,C167,'Planificación 2026-1'!H:H,"IC"))&gt;0,"P32"," ")</f>
        <v xml:space="preserve"> </v>
      </c>
      <c r="W167" s="58" t="str">
        <f>IF(SUM(COUNTIFS('Planificación 2026-1'!F:F,"PRINCIPAL",'Planificación 2026-1'!X:X,C167,'Planificación 2026-1'!H:H,"AR"))&gt;0,"P34"," ")</f>
        <v xml:space="preserve"> </v>
      </c>
      <c r="X167" s="58" t="str">
        <f>IF(SUM(COUNTIFS('Planificación 2026-1'!F:F,"PRINCIPAL",'Planificación 2026-1'!X:X,C167,'Planificación 2026-1'!H:H,"T1"))&gt;0,"P35"," ")</f>
        <v xml:space="preserve"> </v>
      </c>
      <c r="Y167" s="58" t="str">
        <f>IF(SUM(COUNTIFS('Planificación 2026-1'!F:F,"PRINCIPAL",'Planificación 2026-1'!X:X,C167,'Planificación 2026-1'!H:H,"T3"))&gt;0,"P36"," ")</f>
        <v xml:space="preserve"> </v>
      </c>
      <c r="Z167" s="58" t="str">
        <f>IF(SUM(COUNTIFS('Planificación 2026-1'!F:F,"PRINCIPAL",'Planificación 2026-1'!X:X,C167,'Planificación 2026-1'!H:H,"T2"))&gt;0,"P37"," ")</f>
        <v xml:space="preserve"> </v>
      </c>
      <c r="AA167" s="58" t="str">
        <f>IF(SUM(COUNTIFS('Planificación 2026-1'!F:F,"PRINCIPAL",'Planificación 2026-1'!X:X,C167,'Planificación 2026-1'!H:H,"AE"))&gt;0,"P38"," ")</f>
        <v xml:space="preserve"> </v>
      </c>
      <c r="AB167" s="58" t="str">
        <f>IF(SUM(COUNTIFS('Planificación 2026-1'!F:F,"PRINCIPAL",'Planificación 2026-1'!X:X,C167,'Planificación 2026-1'!H:H,"T4"))&gt;0,"P55"," ")</f>
        <v xml:space="preserve"> </v>
      </c>
      <c r="AC167" s="58" t="str">
        <f>IF(SUM(COUNTIFS('Planificación 2026-1'!F:F,"FILIAL",'Planificación 2026-1'!X:X,C167,'Planificación 2026-1'!H:H,"AF"))&gt;0," P01"," ")</f>
        <v xml:space="preserve"> </v>
      </c>
      <c r="AD167" s="58" t="str">
        <f>IF(SUM(COUNTIFS('Planificación 2026-1'!F:F,"FILIAL",'Planificación 2026-1'!X:X,C167,'Planificación 2026-1'!H:H,"EN"))&gt;0,"P02"," ")</f>
        <v xml:space="preserve"> </v>
      </c>
      <c r="AE167" s="58" t="str">
        <f>IF(SUM(COUNTIFS('Planificación 2026-1'!F:F,"FILIAL",'Planificación 2026-1'!X:X,C167,'Planificación 2026-1'!H:H,"IS"))&gt;0,"P03"," ")</f>
        <v xml:space="preserve"> </v>
      </c>
      <c r="AF167" s="58" t="str">
        <f>IF(SUM(COUNTIFS('Planificación 2026-1'!F:F,"FILIAL",'Planificación 2026-1'!X:X,C167,'Planificación 2026-1'!H:H,"PS"))&gt;0,"P04"," ")</f>
        <v xml:space="preserve"> </v>
      </c>
      <c r="AG167" s="58"/>
      <c r="AH167" s="58" t="str">
        <f>IF(SUM(COUNTIFS('Planificación 2026-1'!F:F,"FILIAL",'Planificación 2026-1'!X:X,C167,'Planificación 2026-1'!H:H,"IN"))&gt;0,"P06"," ")</f>
        <v xml:space="preserve"> </v>
      </c>
      <c r="AI167" s="58" t="str">
        <f>IF(SUM(COUNTIFS('Planificación 2026-1'!F:F,"FILIAL",'Planificación 2026-1'!X:X,C167,'Planificación 2026-1'!H:H,"CA"))&gt;0,"P07"," ")</f>
        <v xml:space="preserve"> </v>
      </c>
      <c r="AJ167" s="58" t="str">
        <f>IF(SUM(COUNTIFS('Planificación 2026-1'!F:F,"FILIAL",'Planificación 2026-1'!X:X,C167,'Planificación 2026-1'!H:H,"DE"))&gt;0,"P08"," ")</f>
        <v xml:space="preserve"> </v>
      </c>
      <c r="AK167" s="58" t="str">
        <f>IF(SUM(COUNTIFS('Planificación 2026-1'!F:F,"FILIAL",'Planificación 2026-1'!X:X,C167,'Planificación 2026-1'!H:H,"OB"))&gt;0,"P09"," ")</f>
        <v xml:space="preserve"> </v>
      </c>
      <c r="AL167" s="58" t="str">
        <f>IF(SUM(COUNTIFS('Planificación 2026-1'!F:F,"FILIAL",'Planificación 2026-1'!X:X,C167,'Planificación 2026-1'!H:H,"MH"))&gt;0,"P31"," ")</f>
        <v xml:space="preserve"> </v>
      </c>
      <c r="AM167" s="58" t="str">
        <f>IF(SUM(COUNTIFS('Planificación 2026-1'!F:F,"FILIAL",'Planificación 2026-1'!X:X,C167,'Planificación 2026-1'!H:H,"IC"))&gt;0,"P32"," ")</f>
        <v xml:space="preserve"> </v>
      </c>
      <c r="AN167" s="58" t="str">
        <f>IF(SUM(COUNTIFS('Planificación 2026-1'!F:F,"FILIAL",'Planificación 2026-1'!X:X,C167,'Planificación 2026-1'!H:H,"AR"))&gt;0,"P34"," ")</f>
        <v xml:space="preserve"> </v>
      </c>
      <c r="AO167" s="58" t="str">
        <f>IF(SUM(COUNTIFS('Planificación 2026-1'!F:F,"FILIAL",'Planificación 2026-1'!X:X,C167,'Planificación 2026-1'!H:H,"T1"))&gt;0,"P35"," ")</f>
        <v xml:space="preserve"> </v>
      </c>
      <c r="AP167" s="58" t="str">
        <f>IF(SUM(COUNTIFS('Planificación 2026-1'!F:F,"FILIAL",'Planificación 2026-1'!X:X,C167,'Planificación 2026-1'!H:H,"T3"))&gt;0,"P36"," ")</f>
        <v xml:space="preserve"> </v>
      </c>
      <c r="AQ167" s="58" t="str">
        <f>IF(SUM(COUNTIFS('Planificación 2026-1'!F:F,"FILIAL",'Planificación 2026-1'!X:X,C167,'Planificación 2026-1'!H:H,"T2"))&gt;0,"P37"," ")</f>
        <v xml:space="preserve"> </v>
      </c>
      <c r="AR167" s="58" t="str">
        <f>IF(SUM(COUNTIFS('Planificación 2026-1'!F:F,"FILIAL",'Planificación 2026-1'!X:X,C167,'Planificación 2026-1'!H:H,"AE"))&gt;0,"P38"," ")</f>
        <v xml:space="preserve"> </v>
      </c>
      <c r="AS167" s="58" t="str">
        <f>IF(SUM(COUNTIFS('Planificación 2026-1'!F:F,"FILIAL",'Planificación 2026-1'!X:X,C167,'Planificación 2026-1'!H:H,"T4"))&gt;0,"P55"," ")</f>
        <v xml:space="preserve"> </v>
      </c>
      <c r="AT167" s="58" t="str">
        <f>IF(SUM(COUNTIFS('Planificación 2026-1'!F:F,"SUNAMPE",'Planificación 2026-1'!X:X,C167,'Planificación 2026-1'!H:H,"AF"))&gt;0," P01"," ")</f>
        <v xml:space="preserve"> </v>
      </c>
      <c r="AU167" s="58" t="str">
        <f>IF(SUM(COUNTIFS('Planificación 2026-1'!F:F,"SUNAMPE",'Planificación 2026-1'!X:X,C167,'Planificación 2026-1'!H:H,"EN"))&gt;0,"P02"," ")</f>
        <v xml:space="preserve"> </v>
      </c>
      <c r="AV167" s="58" t="str">
        <f>IF(SUM(COUNTIFS('Planificación 2026-1'!F:F,"SUNAMPE",'Planificación 2026-1'!X:X,C167,'Planificación 2026-1'!H:H,"IS"))&gt;0,"P03"," ")</f>
        <v xml:space="preserve"> </v>
      </c>
      <c r="AW167" s="58" t="str">
        <f>IF(SUM(COUNTIFS('Planificación 2026-1'!F:F,"SUNAMPE",'Planificación 2026-1'!X:X,C167,'Planificación 2026-1'!H:H,"PS"))&gt;0,"P04"," ")</f>
        <v xml:space="preserve"> </v>
      </c>
      <c r="AX167" s="58"/>
      <c r="AY167" s="58" t="str">
        <f>IF(SUM(COUNTIFS('Planificación 2026-1'!F:F,"SUNAMPE",'Planificación 2026-1'!X:X,C167,'Planificación 2026-1'!H:H,"IN"))&gt;0,"P06"," ")</f>
        <v xml:space="preserve"> </v>
      </c>
      <c r="AZ167" s="58" t="str">
        <f>IF(SUM(COUNTIFS('Planificación 2026-1'!F:F,"SUNAMPE",'Planificación 2026-1'!X:X,C167,'Planificación 2026-1'!H:H,"CA"))&gt;0,"P07"," ")</f>
        <v xml:space="preserve"> </v>
      </c>
      <c r="BA167" s="58" t="str">
        <f>IF(SUM(COUNTIFS('Planificación 2026-1'!F:F,"SUNAMPE",'Planificación 2026-1'!X:X,C167,'Planificación 2026-1'!H:H,"DE"))&gt;0,"P08"," ")</f>
        <v xml:space="preserve"> </v>
      </c>
      <c r="BB167" s="58" t="str">
        <f>IF(SUM(COUNTIFS('Planificación 2026-1'!F:F,"SUNAMPE",'Planificación 2026-1'!X:X,C167,'Planificación 2026-1'!H:H,"OB"))&gt;0,"P09"," ")</f>
        <v xml:space="preserve"> </v>
      </c>
      <c r="BC167" s="58" t="str">
        <f>IF(SUM(COUNTIFS('Planificación 2026-1'!F:F,"SUNAMPE",'Planificación 2026-1'!X:X,C167,'Planificación 2026-1'!H:H,"MH"))&gt;0,"P31"," ")</f>
        <v xml:space="preserve"> </v>
      </c>
      <c r="BD167" s="58" t="str">
        <f>IF(SUM(COUNTIFS('Planificación 2026-1'!F:F,"SUNAMPE",'Planificación 2026-1'!X:X,C167,'Planificación 2026-1'!H:H,"IC"))&gt;0,"P32"," ")</f>
        <v xml:space="preserve"> </v>
      </c>
      <c r="BE167" s="58" t="str">
        <f>IF(SUM(COUNTIFS('Planificación 2026-1'!F:F,"SUNAMPE",'Planificación 2026-1'!X:X,C167,'Planificación 2026-1'!H:H,"AR"))&gt;0,"P34"," ")</f>
        <v xml:space="preserve"> </v>
      </c>
      <c r="BF167" s="58" t="str">
        <f>IF(SUM(COUNTIFS('Planificación 2026-1'!F:F,"SUNAMPE",'Planificación 2026-1'!X:X,C167,'Planificación 2026-1'!H:H,"T1"))&gt;0,"P35"," ")</f>
        <v xml:space="preserve"> </v>
      </c>
      <c r="BG167" s="58" t="str">
        <f>IF(SUM(COUNTIFS('Planificación 2026-1'!F:F,"SUNAMPE",'Planificación 2026-1'!X:X,C167,'Planificación 2026-1'!H:H,"T3"))&gt;0,"P36"," ")</f>
        <v xml:space="preserve"> </v>
      </c>
      <c r="BH167" s="58" t="str">
        <f>IF(SUM(COUNTIFS('Planificación 2026-1'!F:F,"SUNAMPE",'Planificación 2026-1'!X:X,C167,'Planificación 2026-1'!H:H,"T2"))&gt;0,"P37"," ")</f>
        <v xml:space="preserve"> </v>
      </c>
      <c r="BI167" s="58" t="str">
        <f>IF(SUM(COUNTIFS('Planificación 2026-1'!F:F,"SUNAMPE",'Planificación 2026-1'!X:X,C167,'Planificación 2026-1'!H:H,"AE"))&gt;0,"P38"," ")</f>
        <v xml:space="preserve"> </v>
      </c>
      <c r="BJ167" s="58" t="str">
        <f>IF(SUM(COUNTIFS('Planificación 2026-1'!F:F,"SUNAMPE",'Planificación 2026-1'!X:X,C167,'Planificación 2026-1'!H:H,"T4"))&gt;0,"P55"," ")</f>
        <v xml:space="preserve"> </v>
      </c>
      <c r="BK167" s="58" t="str">
        <f>IF(SUM(COUNTIFS('Planificación 2026-1'!F:F,"HUAURA",'Planificación 2026-1'!X:X,C167,'Planificación 2026-1'!H:H,"AF"))&gt;0," P01"," ")</f>
        <v xml:space="preserve"> </v>
      </c>
      <c r="BL167" s="58" t="str">
        <f>IF(SUM(COUNTIFS('Planificación 2026-1'!F:F,"HUAURA",'Planificación 2026-1'!X:X,C167,'Planificación 2026-1'!H:H,"EN"))&gt;0,"P02"," ")</f>
        <v xml:space="preserve"> </v>
      </c>
      <c r="BM167" s="58" t="str">
        <f>IF(SUM(COUNTIFS('Planificación 2026-1'!F:F,"HUAURA",'Planificación 2026-1'!X:X,C167,'Planificación 2026-1'!H:H,"IS"))&gt;0,"P03"," ")</f>
        <v xml:space="preserve"> </v>
      </c>
      <c r="BN167" s="58" t="str">
        <f>IF(SUM(COUNTIFS('Planificación 2026-1'!F:F,"HUAURA",'Planificación 2026-1'!X:X,C167,'Planificación 2026-1'!H:H,"PS"))&gt;0,"P04"," ")</f>
        <v xml:space="preserve"> </v>
      </c>
      <c r="BO167" s="58"/>
      <c r="BP167" s="58" t="str">
        <f>IF(SUM(COUNTIFS('Planificación 2026-1'!F:F,"HUAURA",'Planificación 2026-1'!X:X,C167,'Planificación 2026-1'!H:H,"IN"))&gt;0,"P06"," ")</f>
        <v xml:space="preserve"> </v>
      </c>
      <c r="BQ167" s="58" t="str">
        <f>IF(SUM(COUNTIFS('Planificación 2026-1'!F:F,"HUAURA",'Planificación 2026-1'!X:X,C167,'Planificación 2026-1'!H:H,"CA"))&gt;0,"P07"," ")</f>
        <v xml:space="preserve"> </v>
      </c>
      <c r="BR167" s="58" t="str">
        <f>IF(SUM(COUNTIFS('Planificación 2026-1'!F:F,"HUAURA",'Planificación 2026-1'!X:X,C167,'Planificación 2026-1'!H:H,"DE"))&gt;0,"P08"," ")</f>
        <v xml:space="preserve"> </v>
      </c>
      <c r="BS167" s="58" t="str">
        <f>IF(SUM(COUNTIFS('Planificación 2026-1'!F:F,"HUAURA",'Planificación 2026-1'!X:X,C167,'Planificación 2026-1'!H:H,"OB"))&gt;0,"P09"," ")</f>
        <v xml:space="preserve"> </v>
      </c>
      <c r="BT167" s="58" t="str">
        <f>IF(SUM(COUNTIFS('Planificación 2026-1'!F:F,"HUAURA",'Planificación 2026-1'!X:X,C167,'Planificación 2026-1'!H:H,"MH"))&gt;0,"P31"," ")</f>
        <v xml:space="preserve"> </v>
      </c>
      <c r="BU167" s="58" t="str">
        <f>IF(SUM(COUNTIFS('Planificación 2026-1'!F:F,"HUAURA",'Planificación 2026-1'!X:X,C167,'Planificación 2026-1'!H:H,"IC"))&gt;0,"P32"," ")</f>
        <v xml:space="preserve"> </v>
      </c>
      <c r="BV167" s="58" t="str">
        <f>IF(SUM(COUNTIFS('Planificación 2026-1'!F:F,"HUAURA",'Planificación 2026-1'!X:X,C167,'Planificación 2026-1'!H:H,"AR"))&gt;0,"P34"," ")</f>
        <v xml:space="preserve"> </v>
      </c>
      <c r="BW167" s="58" t="str">
        <f>IF(SUM(COUNTIFS('Planificación 2026-1'!F:F,"HUAURA",'Planificación 2026-1'!X:X,C167,'Planificación 2026-1'!H:H,"T1"))&gt;0,"P35"," ")</f>
        <v xml:space="preserve"> </v>
      </c>
      <c r="BX167" s="58" t="str">
        <f>IF(SUM(COUNTIFS('Planificación 2026-1'!F:F,"HUAURA",'Planificación 2026-1'!X:X,C167,'Planificación 2026-1'!H:H,"T3"))&gt;0,"P36"," ")</f>
        <v xml:space="preserve"> </v>
      </c>
      <c r="BY167" s="58" t="str">
        <f>IF(SUM(COUNTIFS('Planificación 2026-1'!F:F,"HUAURA",'Planificación 2026-1'!X:X,C167,'Planificación 2026-1'!H:H,"T2"))&gt;0,"P37"," ")</f>
        <v xml:space="preserve"> </v>
      </c>
      <c r="BZ167" s="58" t="str">
        <f>IF(SUM(COUNTIFS('Planificación 2026-1'!F:F,"HUAURA",'Planificación 2026-1'!X:X,C167,'Planificación 2026-1'!H:H,"AE"))&gt;0,"P38"," ")</f>
        <v xml:space="preserve"> </v>
      </c>
      <c r="CA167" s="58" t="str">
        <f>IF(SUM(COUNTIFS('Planificación 2026-1'!F:F,"HUAURA",'Planificación 2026-1'!X:X,C167,'Planificación 2026-1'!H:H,"T4"))&gt;0,"P55"," ")</f>
        <v xml:space="preserve"> </v>
      </c>
      <c r="CB167" s="59">
        <f>SUMIFS('Planificación 2026-1'!S:S,'Planificación 2026-1'!X:X,C167,'Planificación 2026-1'!H:H,"AF",'Planificación 2026-1'!I:I,"&gt;2")</f>
        <v>0</v>
      </c>
      <c r="CC167" s="59">
        <f>SUMIFS('Planificación 2026-1'!S:S,'Planificación 2026-1'!X:X,C167,'Planificación 2026-1'!H:H,"EN",'Planificación 2026-1'!I:I,"&gt;2")</f>
        <v>0</v>
      </c>
      <c r="CD167" s="59">
        <f>SUMIFS('Planificación 2026-1'!S:S,'Planificación 2026-1'!X:X,C167,'Planificación 2026-1'!H:H,"IS",'Planificación 2026-1'!I:I,"&gt;2")</f>
        <v>0</v>
      </c>
      <c r="CE167" s="59">
        <f>SUMIFS('Planificación 2026-1'!S:S,'Planificación 2026-1'!X:X,C167,'Planificación 2026-1'!H:H,"PS",'Planificación 2026-1'!I:I,"&gt;2")</f>
        <v>0</v>
      </c>
      <c r="CF167" s="59">
        <f>SUMIFS('Planificación 2026-1'!S:S,'Planificación 2026-1'!X:X,C167,'Planificación 2026-1'!H:H,"IN",'Planificación 2026-1'!I:I,"&gt;2")</f>
        <v>0</v>
      </c>
      <c r="CG167" s="59">
        <f>SUMIFS('Planificación 2026-1'!S:S,'Planificación 2026-1'!X:X,C167,'Planificación 2026-1'!H:H,"CA",'Planificación 2026-1'!I:I,"&gt;2")</f>
        <v>0</v>
      </c>
      <c r="CH167" s="59">
        <f>SUMIFS('Planificación 2026-1'!S:S,'Planificación 2026-1'!X:X,C167,'Planificación 2026-1'!H:H,"DE",'Planificación 2026-1'!I:I,"&gt;2")</f>
        <v>0</v>
      </c>
      <c r="CI167" s="59">
        <f>SUMIFS('Planificación 2026-1'!S:S,'Planificación 2026-1'!X:X,C167,'Planificación 2026-1'!H:H,"OB",'Planificación 2026-1'!I:I,"&gt;2")</f>
        <v>0</v>
      </c>
      <c r="CJ167" s="59">
        <f>SUMIFS('Planificación 2026-1'!S:S,'Planificación 2026-1'!X:X,C167,'Planificación 2026-1'!H:H,"MH",'Planificación 2026-1'!I:I,"&gt;2")</f>
        <v>0</v>
      </c>
      <c r="CK167" s="59">
        <f>SUMIFS('Planificación 2026-1'!S:S,'Planificación 2026-1'!X:X,C167,'Planificación 2026-1'!H:H,"IC",'Planificación 2026-1'!I:I,"&gt;2")</f>
        <v>0</v>
      </c>
      <c r="CL167" s="59">
        <f>SUMIFS('Planificación 2026-1'!S:S,'Planificación 2026-1'!X:X,C167,'Planificación 2026-1'!H:H,"AR",'Planificación 2026-1'!I:I,"&gt;2")</f>
        <v>0</v>
      </c>
      <c r="CM167" s="59">
        <f>SUMIFS('Planificación 2026-1'!S:S,'Planificación 2026-1'!X:X,C167,'Planificación 2026-1'!H:H,"AE",'Planificación 2026-1'!I:I,"&gt;2")</f>
        <v>0</v>
      </c>
      <c r="CN167" s="59">
        <f>SUMIFS('Planificación 2026-1'!S:S,'Planificación 2026-1'!X:X,C167,'Planificación 2026-1'!H:H,"T1",'Planificación 2026-1'!I:I,"&gt;2")</f>
        <v>0</v>
      </c>
      <c r="CO167" s="59">
        <f>SUMIFS('Planificación 2026-1'!S:S,'Planificación 2026-1'!X:X,C167,'Planificación 2026-1'!H:H,"T3",'Planificación 2026-1'!I:I,"&gt;2")</f>
        <v>0</v>
      </c>
      <c r="CP167" s="59">
        <f>SUMIFS('Planificación 2026-1'!S:S,'Planificación 2026-1'!X:X,C167,'Planificación 2026-1'!H:H,"T2",'Planificación 2026-1'!I:I,"&gt;2")</f>
        <v>0</v>
      </c>
      <c r="CQ167" s="59">
        <f>SUMIFS('Planificación 2026-1'!S:S,'Planificación 2026-1'!X:X,C167,'Planificación 2026-1'!H:H,"T4",'Planificación 2026-1'!I:I,"&gt;2")</f>
        <v>0</v>
      </c>
      <c r="CR167" s="59">
        <f>SUMIFS('Planificación 2026-1'!S:S,'Planificación 2026-1'!X:X,C167,'Planificación 2026-1'!H:H,"AF",'Planificación 2026-1'!I:I,"&lt;3")</f>
        <v>0</v>
      </c>
      <c r="CS167" s="59">
        <f>SUMIFS('Planificación 2026-1'!S:S,'Planificación 2026-1'!X:X,C167,'Planificación 2026-1'!H:H,"EN",'Planificación 2026-1'!I:I,"&lt;3")</f>
        <v>7</v>
      </c>
      <c r="CT167" s="59">
        <f>SUMIFS('Planificación 2026-1'!S:S,'Planificación 2026-1'!X:X,C167,'Planificación 2026-1'!H:H,"IS",'Planificación 2026-1'!I:I,"&lt;3")</f>
        <v>0</v>
      </c>
      <c r="CU167" s="59">
        <f>SUMIFS('Planificación 2026-1'!S:S,'Planificación 2026-1'!X:X,C167,'Planificación 2026-1'!H:H,"PS",'Planificación 2026-1'!I:I,"&lt;3")</f>
        <v>12</v>
      </c>
      <c r="CV167" s="59">
        <f>SUMIFS('Planificación 2026-1'!S:S,'Planificación 2026-1'!X:X,C167,'Planificación 2026-1'!H:H,"IN",'Planificación 2026-1'!I:I,"&lt;3")</f>
        <v>0</v>
      </c>
      <c r="CW167" s="59">
        <f>SUMIFS('Planificación 2026-1'!S:S,'Planificación 2026-1'!X:X,C167,'Planificación 2026-1'!H:H,"CA",'Planificación 2026-1'!I:I,"&lt;3")</f>
        <v>0</v>
      </c>
      <c r="CX167" s="59">
        <f>SUMIFS('Planificación 2026-1'!S:S,'Planificación 2026-1'!X:X,C167,'Planificación 2026-1'!H:H,"DE",'Planificación 2026-1'!I:I,"&lt;3")</f>
        <v>0</v>
      </c>
      <c r="CY167" s="59">
        <f>SUMIFS('Planificación 2026-1'!S:S,'Planificación 2026-1'!X:X,C167,'Planificación 2026-1'!H:H,"OB",'Planificación 2026-1'!I:I,"&lt;3")</f>
        <v>0</v>
      </c>
      <c r="CZ167" s="59">
        <f>SUMIFS('Planificación 2026-1'!S:S,'Planificación 2026-1'!X:X,C167,'Planificación 2026-1'!H:H,"MH",'Planificación 2026-1'!I:I,"&lt;3")</f>
        <v>0</v>
      </c>
      <c r="DA167" s="59">
        <f>SUMIFS('Planificación 2026-1'!S:S,'Planificación 2026-1'!X:X,C167,'Planificación 2026-1'!H:H,"IC",'Planificación 2026-1'!I:I,"&lt;3")</f>
        <v>0</v>
      </c>
      <c r="DB167" s="59">
        <f>SUMIFS('Planificación 2026-1'!S:S,'Planificación 2026-1'!X:X,C167,'Planificación 2026-1'!H:H,"AR",'Planificación 2026-1'!I:I,"&lt;3")</f>
        <v>0</v>
      </c>
      <c r="DC167" s="59">
        <f>SUMIFS('Planificación 2026-1'!S:S,'Planificación 2026-1'!X:X,C167,'Planificación 2026-1'!H:H,"AE",'Planificación 2026-1'!I:I,"&lt;3")</f>
        <v>0</v>
      </c>
      <c r="DD167" s="59">
        <f>SUMIFS('Planificación 2026-1'!S:S,'Planificación 2026-1'!X:X,C167,'Planificación 2026-1'!H:H,"T1",'Planificación 2026-1'!I:I,"&lt;3")</f>
        <v>0</v>
      </c>
      <c r="DE167" s="59">
        <f>SUMIFS('Planificación 2026-1'!S:S,'Planificación 2026-1'!X:X,C167,'Planificación 2026-1'!H:H,"T3",'Planificación 2026-1'!I:I,"&lt;3")</f>
        <v>0</v>
      </c>
      <c r="DF167" s="59">
        <f>SUMIFS('Planificación 2026-1'!S:S,'Planificación 2026-1'!X:X,C167,'Planificación 2026-1'!H:H,"T2",'Planificación 2026-1'!I:I,"&lt;3")</f>
        <v>0</v>
      </c>
      <c r="DG167" s="59">
        <f>SUMIFS('Planificación 2026-1'!S:S,'Planificación 2026-1'!X:X,C167,'Planificación 2026-1'!H:H,"T4",'Planificación 2026-1'!I:I,"&lt;3")</f>
        <v>0</v>
      </c>
      <c r="DH167" s="58" t="str">
        <f t="shared" si="41"/>
        <v>P02 P04</v>
      </c>
      <c r="DI167" s="27">
        <f>IF(C167="","",SUMIFS('Planificación 2026-1'!S:S,'Planificación 2026-1'!X:X,C167,'Planificación 2026-1'!F:F,"PRINCIPAL",'Planificación 2026-1'!Y:Y,"VIRTUAL"))</f>
        <v>0</v>
      </c>
      <c r="DJ167" s="27">
        <f>IF(C167="","",SUMIFS('Planificación 2026-1'!S:S,'Planificación 2026-1'!X:X,C167,'Planificación 2026-1'!F:F,"PRINCIPAL",'Planificación 2026-1'!Y:Y,"PRESENCIAL"))</f>
        <v>19</v>
      </c>
      <c r="DK167" s="27">
        <f>IF(C167="","",SUMIFS('Planificación 2026-1'!S:S,'Planificación 2026-1'!X:X,C167,'Planificación 2026-1'!F:F,"PRINCIPAL",'Planificación 2026-1'!Y:Y,"HIBRIDO PRESENCIAL"))</f>
        <v>0</v>
      </c>
      <c r="DL167" s="58" t="str">
        <f t="shared" si="42"/>
        <v/>
      </c>
      <c r="DM167" s="58">
        <f>IF(C167="","",SUMIFS('Planificación 2026-1'!S:S,'Planificación 2026-1'!X:X,C167,'Planificación 2026-1'!F:F,"FILIAL",'Planificación 2026-1'!Y:Y,"VIRTUAL"))</f>
        <v>0</v>
      </c>
      <c r="DN167" s="60">
        <f>IF(C167="","",SUMIFS('Planificación 2026-1'!S:S,'Planificación 2026-1'!X:X,C167,'Planificación 2026-1'!F:F,"FILIAL",'Planificación 2026-1'!Y:Y,"PRESENCIAL"))</f>
        <v>0</v>
      </c>
      <c r="DO167" s="29">
        <f>IF(C167="","",SUMIFS('Planificación 2026-1'!S:S,'Planificación 2026-1'!X:X,C167,'Planificación 2026-1'!F:F,"FILIAL",'Planificación 2026-1'!Y:Y,"HIBRIDO PRESENCIAL"))</f>
        <v>0</v>
      </c>
      <c r="DP167" s="61" t="str">
        <f t="shared" si="43"/>
        <v/>
      </c>
      <c r="DQ167" s="58">
        <f>IF(C167="","",SUMIFS('Planificación 2026-1'!S:S,'Planificación 2026-1'!X:X,C167,'Planificación 2026-1'!F:F,"SUNAMPE",'Planificación 2026-1'!Y:Y,"VIRTUAL"))</f>
        <v>0</v>
      </c>
      <c r="DR167" s="29">
        <f>IF(C167="","",SUMIFS('Planificación 2026-1'!S:S,'Planificación 2026-1'!X:X,C167,'Planificación 2026-1'!F:F,"SUNAMPE",'Planificación 2026-1'!Y:Y,"PRESENCIAL"))</f>
        <v>0</v>
      </c>
      <c r="DS167" s="61" t="str">
        <f t="shared" si="44"/>
        <v/>
      </c>
      <c r="DT167" s="58">
        <f>IF(C167="","",SUMIFS('Planificación 2026-1'!S:S,'Planificación 2026-1'!X:X,C167,'Planificación 2026-1'!F:F,"HUAURA",'Planificación 2026-1'!Y:Y,"VIRTUAL"))</f>
        <v>0</v>
      </c>
      <c r="DU167" s="29">
        <f>IF(C167="","",SUMIFS('Planificación 2026-1'!S:S,'Planificación 2026-1'!X:X,C167,'Planificación 2026-1'!F:F,"HUAURA",'Planificación 2026-1'!Y:Y,"PRESENCIAL"))</f>
        <v>0</v>
      </c>
      <c r="DV167" s="32">
        <f>SUMIFS('Planificación 2026-1'!S:S,'Planificación 2026-1'!X:X,C167,'Planificación 2026-1'!F:F,"PRINCIPAL",'Planificación 2026-1'!Y:Y,"VIRTUAL",'Planificación 2026-1'!I:I,"&gt;2")</f>
        <v>0</v>
      </c>
      <c r="DW167" s="32">
        <f>SUMIFS('Planificación 2026-1'!S:S,'Planificación 2026-1'!X:X,C167,'Planificación 2026-1'!F:F,"PRINCIPAL",'Planificación 2026-1'!Y:Y,"&lt;&gt;VIRTUAL",'Planificación 2026-1'!I:I,"&gt;2")</f>
        <v>0</v>
      </c>
      <c r="DX167" s="32">
        <f>SUMIFS('Planificación 2026-1'!S:S,'Planificación 2026-1'!X:X,C167,'Planificación 2026-1'!F:F,"SUNAMPE",'Planificación 2026-1'!Y:Y,"VIRTUAL",'Planificación 2026-1'!I:I,"&gt;2")</f>
        <v>0</v>
      </c>
      <c r="DY167" s="32">
        <f>SUMIFS('Planificación 2026-1'!S:S,'Planificación 2026-1'!X:X,C167,'Planificación 2026-1'!F:F,"SUNAMPE",'Planificación 2026-1'!Y:Y,"&lt;&gt;VIRTUAL",'Planificación 2026-1'!I:I,"&gt;2")</f>
        <v>0</v>
      </c>
      <c r="DZ167" s="32">
        <f>SUMIFS('Planificación 2026-1'!S:S,'Planificación 2026-1'!X:X,C167,'Planificación 2026-1'!F:F,"FILIAL",'Planificación 2026-1'!Y:Y,"VIRTUAL",'Planificación 2026-1'!I:I,"&gt;2")</f>
        <v>0</v>
      </c>
      <c r="EA167" s="32">
        <f>SUMIFS('Planificación 2026-1'!S:S,'Planificación 2026-1'!X:X,C167,'Planificación 2026-1'!F:F,"FILIAL",'Planificación 2026-1'!Y:Y,"&lt;&gt;VIRTUAL",'Planificación 2026-1'!I:I,"&gt;2")</f>
        <v>0</v>
      </c>
      <c r="EB167" s="32">
        <f>SUMIFS('Planificación 2026-1'!S:S,'Planificación 2026-1'!X:X,C167,'Planificación 2026-1'!F:F,"PORUMA",'Planificación 2026-1'!Y:Y,"VIRTUAL",'Planificación 2026-1'!I:I,"&gt;2")</f>
        <v>0</v>
      </c>
      <c r="EC167" s="32">
        <f>SUMIFS('Planificación 2026-1'!S:S,'Planificación 2026-1'!X:X,C167,'Planificación 2026-1'!F:F,"PORUMA",'Planificación 2026-1'!Y:Y,"&lt;&gt;VIRTUAL",'Planificación 2026-1'!I:I,"&gt;2")</f>
        <v>0</v>
      </c>
      <c r="ED167" s="32">
        <f>SUMIFS('Planificación 2026-1'!S:S,'Planificación 2026-1'!X:X,C167,'Planificación 2026-1'!F:F,"HUAURA",'Planificación 2026-1'!Y:Y,"VIRTUAL",'Planificación 2026-1'!I:I,"&gt;2")</f>
        <v>0</v>
      </c>
      <c r="EE167" s="32">
        <f>SUMIFS('Planificación 2026-1'!S:S,'Planificación 2026-1'!X:X,C167,'Planificación 2026-1'!F:F,"HUAURA",'Planificación 2026-1'!Y:Y,"&lt;&gt;VIRTUAL",'Planificación 2026-1'!I:I,"&gt;2")</f>
        <v>0</v>
      </c>
      <c r="EF167" s="32">
        <f>SUMIFS('Planificación 2026-1'!S:S,'Planificación 2026-1'!X:X,C167,'Planificación 2026-1'!F:F,"PRINCIPAL",'Planificación 2026-1'!Y:Y,"VIRTUAL",'Planificación 2026-1'!I:I,"&lt;3")</f>
        <v>0</v>
      </c>
      <c r="EG167" s="32">
        <f>SUMIFS('Planificación 2026-1'!S:S,'Planificación 2026-1'!X:X,C167,'Planificación 2026-1'!F:F,"PRINCIPAL",'Planificación 2026-1'!Y:Y,"&lt;&gt;VIRTUAL",'Planificación 2026-1'!I:I,"&lt;3")</f>
        <v>19</v>
      </c>
      <c r="EH167" s="32">
        <f>SUMIFS('Planificación 2026-1'!S:S,'Planificación 2026-1'!X:X,C167,'Planificación 2026-1'!F:F,"SUNAMPE",'Planificación 2026-1'!Y:Y,"VIRTUAL",'Planificación 2026-1'!I:I,"&lt;3")</f>
        <v>0</v>
      </c>
      <c r="EI167" s="32">
        <f>SUMIFS('Planificación 2026-1'!S:S,'Planificación 2026-1'!X:X,C167,'Planificación 2026-1'!F:F,"SUNAMPE",'Planificación 2026-1'!Y:Y,"&lt;&gt;VIRTUAL",'Planificación 2026-1'!I:I,"&lt;3")</f>
        <v>0</v>
      </c>
      <c r="EJ167" s="32">
        <f>SUMIFS('Planificación 2026-1'!S:S,'Planificación 2026-1'!X:X,C167,'Planificación 2026-1'!F:F,"FILIAL",'Planificación 2026-1'!Y:Y,"VIRTUAL",'Planificación 2026-1'!I:I,"&lt;3")</f>
        <v>0</v>
      </c>
      <c r="EK167" s="32">
        <f>SUMIFS('Planificación 2026-1'!S:S,'Planificación 2026-1'!X:X,C167,'Planificación 2026-1'!F:F,"FILIAL",'Planificación 2026-1'!Y:Y,"&lt;&gt;VIRTUAL",'Planificación 2026-1'!I:I,"&lt;3")</f>
        <v>0</v>
      </c>
      <c r="EL167" s="32">
        <f>SUMIFS('Planificación 2026-1'!S:S,'Planificación 2026-1'!X:X,C167,'Planificación 2026-1'!F:F,"PORUMA",'Planificación 2026-1'!Y:Y,"VIRTUAL",'Planificación 2026-1'!I:I,"&lt;3")</f>
        <v>0</v>
      </c>
      <c r="EM167" s="32">
        <f>SUMIFS('Planificación 2026-1'!S:S,'Planificación 2026-1'!X:X,C167,'Planificación 2026-1'!F:F,"PORUMA",'Planificación 2026-1'!Y:Y,"&lt;&gt;VIRTUAL",'Planificación 2026-1'!I:I,"&lt;3")</f>
        <v>0</v>
      </c>
      <c r="EN167" s="32">
        <f>SUMIFS('Planificación 2026-1'!S:S,'Planificación 2026-1'!X:X,C167,'Planificación 2026-1'!F:F,"HUAURA",'Planificación 2026-1'!Y:Y,"VIRTUAL",'Planificación 2026-1'!I:I,"&lt;3")</f>
        <v>0</v>
      </c>
      <c r="EO167" s="32">
        <f>SUMIFS('Planificación 2026-1'!S:S,'Planificación 2026-1'!X:X,C167,'Planificación 2026-1'!F:F,"HUAURA",'Planificación 2026-1'!Y:Y,"&lt;&gt;VIRTUAL",'Planificación 2026-1'!I:I,"&lt;3")</f>
        <v>0</v>
      </c>
      <c r="EP167" s="32">
        <f t="shared" si="46"/>
        <v>0</v>
      </c>
      <c r="EQ167" s="32">
        <f t="shared" si="36"/>
        <v>0</v>
      </c>
      <c r="ER167" s="32">
        <f t="shared" si="37"/>
        <v>0</v>
      </c>
      <c r="ES167" s="32">
        <f t="shared" si="38"/>
        <v>19</v>
      </c>
      <c r="ET167" s="32">
        <f t="shared" si="39"/>
        <v>0</v>
      </c>
      <c r="EU167" s="32">
        <f t="shared" si="40"/>
        <v>19</v>
      </c>
      <c r="EV167" s="32" t="b">
        <f>EXACT(EU167,E167)</f>
        <v>1</v>
      </c>
      <c r="EW167" s="32"/>
      <c r="EX167" s="32">
        <f t="shared" si="33"/>
        <v>0</v>
      </c>
      <c r="EY167" s="32">
        <f t="shared" si="34"/>
        <v>19</v>
      </c>
      <c r="EZ167" s="32" t="b">
        <f>EXACT(SUM(EX167:EY167),E167)</f>
        <v>1</v>
      </c>
      <c r="FA167" s="32" t="str">
        <f t="shared" si="35"/>
        <v/>
      </c>
      <c r="FB167" s="32" t="str">
        <f t="shared" si="45"/>
        <v>PRESENCIAL</v>
      </c>
    </row>
    <row r="168" spans="1:158">
      <c r="A168" s="33"/>
      <c r="B168" s="66">
        <v>165</v>
      </c>
      <c r="C168" s="32" t="s">
        <v>372</v>
      </c>
      <c r="D168" s="429">
        <v>41678332</v>
      </c>
      <c r="E168" s="62">
        <f>SUMIF('Planificación 2026-1'!X:X,C168,'Planificación 2026-1'!S:S)</f>
        <v>12</v>
      </c>
      <c r="F168" s="63" t="s">
        <v>203</v>
      </c>
      <c r="G168" s="454" t="s">
        <v>200</v>
      </c>
      <c r="H168" s="64" t="s">
        <v>181</v>
      </c>
      <c r="I168" s="64" t="s">
        <v>168</v>
      </c>
      <c r="J168" s="32" t="s">
        <v>181</v>
      </c>
      <c r="K168" s="32" t="s">
        <v>166</v>
      </c>
      <c r="L168" s="57" t="str">
        <f>IF(SUM(COUNTIFS('Planificación 2026-1'!F:F,"PRINCIPAL",'Planificación 2026-1'!X:X,C168,'Planificación 2026-1'!H:H,"AF"))&gt;0,"P01"," ")</f>
        <v xml:space="preserve"> </v>
      </c>
      <c r="M168" s="58" t="str">
        <f>IF(SUM(COUNTIFS('Planificación 2026-1'!F:F,"PRINCIPAL",'Planificación 2026-1'!X:X,C168,'Planificación 2026-1'!H:H,"EN"))&gt;0,"P02"," ")</f>
        <v>P02</v>
      </c>
      <c r="N168" s="58" t="str">
        <f>IF(SUM(COUNTIFS('Planificación 2026-1'!F:F,"PRINCIPAL",'Planificación 2026-1'!X:X,C168,'Planificación 2026-1'!H:H,"IS"))&gt;0,"P03"," ")</f>
        <v xml:space="preserve"> </v>
      </c>
      <c r="O168" s="58" t="str">
        <f>IF(SUM(COUNTIFS('Planificación 2026-1'!F:F,"PRINCIPAL",'Planificación 2026-1'!X:X,C168,'Planificación 2026-1'!H:H,"PS"))&gt;0,"P04"," ")</f>
        <v xml:space="preserve"> </v>
      </c>
      <c r="P168" s="58"/>
      <c r="Q168" s="58" t="str">
        <f>IF(SUM(COUNTIFS('Planificación 2026-1'!F:F,"PRINCIPAL",'Planificación 2026-1'!X:X,C168,'Planificación 2026-1'!H:H,"IN"))&gt;0,"P06"," ")</f>
        <v xml:space="preserve"> </v>
      </c>
      <c r="R168" s="58" t="str">
        <f>IF(SUM(COUNTIFS('Planificación 2026-1'!F:F,"PRINCIPAL",'Planificación 2026-1'!X:X,C168,'Planificación 2026-1'!H:H,"CA"))&gt;0,"P07"," ")</f>
        <v xml:space="preserve"> </v>
      </c>
      <c r="S168" s="58" t="str">
        <f>IF(SUM(COUNTIFS('Planificación 2026-1'!F:F,"PRINCIPAL",'Planificación 2026-1'!X:X,C168,'Planificación 2026-1'!H:H,"DE"))&gt;0,"P08"," ")</f>
        <v xml:space="preserve"> </v>
      </c>
      <c r="T168" s="58" t="str">
        <f>IF(SUM(COUNTIFS('Planificación 2026-1'!F:F,"PRINCIPAL",'Planificación 2026-1'!X:X,C168,'Planificación 2026-1'!H:H,"OB"))&gt;0,"P09"," ")</f>
        <v xml:space="preserve"> </v>
      </c>
      <c r="U168" s="58" t="str">
        <f>IF(SUM(COUNTIFS('Planificación 2026-1'!F:F,"PRINCIPAL",'Planificación 2026-1'!X:X,C168,'Planificación 2026-1'!H:H,"MH"))&gt;0,"P31"," ")</f>
        <v xml:space="preserve"> </v>
      </c>
      <c r="V168" s="58" t="str">
        <f>IF(SUM(COUNTIFS('Planificación 2026-1'!F:F,"PRINCIPAL",'Planificación 2026-1'!X:X,C168,'Planificación 2026-1'!H:H,"IC"))&gt;0,"P32"," ")</f>
        <v xml:space="preserve"> </v>
      </c>
      <c r="W168" s="58" t="str">
        <f>IF(SUM(COUNTIFS('Planificación 2026-1'!F:F,"PRINCIPAL",'Planificación 2026-1'!X:X,C168,'Planificación 2026-1'!H:H,"AR"))&gt;0,"P34"," ")</f>
        <v xml:space="preserve"> </v>
      </c>
      <c r="X168" s="58" t="str">
        <f>IF(SUM(COUNTIFS('Planificación 2026-1'!F:F,"PRINCIPAL",'Planificación 2026-1'!X:X,C168,'Planificación 2026-1'!H:H,"T1"))&gt;0,"P35"," ")</f>
        <v xml:space="preserve"> </v>
      </c>
      <c r="Y168" s="58" t="str">
        <f>IF(SUM(COUNTIFS('Planificación 2026-1'!F:F,"PRINCIPAL",'Planificación 2026-1'!X:X,C168,'Planificación 2026-1'!H:H,"T3"))&gt;0,"P36"," ")</f>
        <v xml:space="preserve"> </v>
      </c>
      <c r="Z168" s="58" t="str">
        <f>IF(SUM(COUNTIFS('Planificación 2026-1'!F:F,"PRINCIPAL",'Planificación 2026-1'!X:X,C168,'Planificación 2026-1'!H:H,"T2"))&gt;0,"P37"," ")</f>
        <v xml:space="preserve"> </v>
      </c>
      <c r="AA168" s="58" t="str">
        <f>IF(SUM(COUNTIFS('Planificación 2026-1'!F:F,"PRINCIPAL",'Planificación 2026-1'!X:X,C168,'Planificación 2026-1'!H:H,"AE"))&gt;0,"P38"," ")</f>
        <v xml:space="preserve"> </v>
      </c>
      <c r="AB168" s="58" t="str">
        <f>IF(SUM(COUNTIFS('Planificación 2026-1'!F:F,"PRINCIPAL",'Planificación 2026-1'!X:X,C168,'Planificación 2026-1'!H:H,"T4"))&gt;0,"P55"," ")</f>
        <v xml:space="preserve"> </v>
      </c>
      <c r="AC168" s="58" t="str">
        <f>IF(SUM(COUNTIFS('Planificación 2026-1'!F:F,"FILIAL",'Planificación 2026-1'!X:X,C168,'Planificación 2026-1'!H:H,"AF"))&gt;0," P01"," ")</f>
        <v xml:space="preserve"> </v>
      </c>
      <c r="AD168" s="58" t="str">
        <f>IF(SUM(COUNTIFS('Planificación 2026-1'!F:F,"FILIAL",'Planificación 2026-1'!X:X,C168,'Planificación 2026-1'!H:H,"EN"))&gt;0,"P02"," ")</f>
        <v xml:space="preserve"> </v>
      </c>
      <c r="AE168" s="58" t="str">
        <f>IF(SUM(COUNTIFS('Planificación 2026-1'!F:F,"FILIAL",'Planificación 2026-1'!X:X,C168,'Planificación 2026-1'!H:H,"IS"))&gt;0,"P03"," ")</f>
        <v xml:space="preserve"> </v>
      </c>
      <c r="AF168" s="58" t="str">
        <f>IF(SUM(COUNTIFS('Planificación 2026-1'!F:F,"FILIAL",'Planificación 2026-1'!X:X,C168,'Planificación 2026-1'!H:H,"PS"))&gt;0,"P04"," ")</f>
        <v xml:space="preserve"> </v>
      </c>
      <c r="AG168" s="58"/>
      <c r="AH168" s="58" t="str">
        <f>IF(SUM(COUNTIFS('Planificación 2026-1'!F:F,"FILIAL",'Planificación 2026-1'!X:X,C168,'Planificación 2026-1'!H:H,"IN"))&gt;0,"P06"," ")</f>
        <v xml:space="preserve"> </v>
      </c>
      <c r="AI168" s="58" t="str">
        <f>IF(SUM(COUNTIFS('Planificación 2026-1'!F:F,"FILIAL",'Planificación 2026-1'!X:X,C168,'Planificación 2026-1'!H:H,"CA"))&gt;0,"P07"," ")</f>
        <v xml:space="preserve"> </v>
      </c>
      <c r="AJ168" s="58" t="str">
        <f>IF(SUM(COUNTIFS('Planificación 2026-1'!F:F,"FILIAL",'Planificación 2026-1'!X:X,C168,'Planificación 2026-1'!H:H,"DE"))&gt;0,"P08"," ")</f>
        <v xml:space="preserve"> </v>
      </c>
      <c r="AK168" s="58" t="str">
        <f>IF(SUM(COUNTIFS('Planificación 2026-1'!F:F,"FILIAL",'Planificación 2026-1'!X:X,C168,'Planificación 2026-1'!H:H,"OB"))&gt;0,"P09"," ")</f>
        <v xml:space="preserve"> </v>
      </c>
      <c r="AL168" s="58" t="str">
        <f>IF(SUM(COUNTIFS('Planificación 2026-1'!F:F,"FILIAL",'Planificación 2026-1'!X:X,C168,'Planificación 2026-1'!H:H,"MH"))&gt;0,"P31"," ")</f>
        <v xml:space="preserve"> </v>
      </c>
      <c r="AM168" s="58" t="str">
        <f>IF(SUM(COUNTIFS('Planificación 2026-1'!F:F,"FILIAL",'Planificación 2026-1'!X:X,C168,'Planificación 2026-1'!H:H,"IC"))&gt;0,"P32"," ")</f>
        <v xml:space="preserve"> </v>
      </c>
      <c r="AN168" s="58" t="str">
        <f>IF(SUM(COUNTIFS('Planificación 2026-1'!F:F,"FILIAL",'Planificación 2026-1'!X:X,C168,'Planificación 2026-1'!H:H,"AR"))&gt;0,"P34"," ")</f>
        <v xml:space="preserve"> </v>
      </c>
      <c r="AO168" s="58" t="str">
        <f>IF(SUM(COUNTIFS('Planificación 2026-1'!F:F,"FILIAL",'Planificación 2026-1'!X:X,C168,'Planificación 2026-1'!H:H,"T1"))&gt;0,"P35"," ")</f>
        <v xml:space="preserve"> </v>
      </c>
      <c r="AP168" s="58" t="str">
        <f>IF(SUM(COUNTIFS('Planificación 2026-1'!F:F,"FILIAL",'Planificación 2026-1'!X:X,C168,'Planificación 2026-1'!H:H,"T3"))&gt;0,"P36"," ")</f>
        <v xml:space="preserve"> </v>
      </c>
      <c r="AQ168" s="58" t="str">
        <f>IF(SUM(COUNTIFS('Planificación 2026-1'!F:F,"FILIAL",'Planificación 2026-1'!X:X,C168,'Planificación 2026-1'!H:H,"T2"))&gt;0,"P37"," ")</f>
        <v xml:space="preserve"> </v>
      </c>
      <c r="AR168" s="58" t="str">
        <f>IF(SUM(COUNTIFS('Planificación 2026-1'!F:F,"FILIAL",'Planificación 2026-1'!X:X,C168,'Planificación 2026-1'!H:H,"AE"))&gt;0,"P38"," ")</f>
        <v xml:space="preserve"> </v>
      </c>
      <c r="AS168" s="58" t="str">
        <f>IF(SUM(COUNTIFS('Planificación 2026-1'!F:F,"FILIAL",'Planificación 2026-1'!X:X,C168,'Planificación 2026-1'!H:H,"T4"))&gt;0,"P55"," ")</f>
        <v xml:space="preserve"> </v>
      </c>
      <c r="AT168" s="58" t="str">
        <f>IF(SUM(COUNTIFS('Planificación 2026-1'!F:F,"SUNAMPE",'Planificación 2026-1'!X:X,C168,'Planificación 2026-1'!H:H,"AF"))&gt;0," P01"," ")</f>
        <v xml:space="preserve"> </v>
      </c>
      <c r="AU168" s="58" t="str">
        <f>IF(SUM(COUNTIFS('Planificación 2026-1'!F:F,"SUNAMPE",'Planificación 2026-1'!X:X,C168,'Planificación 2026-1'!H:H,"EN"))&gt;0,"P02"," ")</f>
        <v xml:space="preserve"> </v>
      </c>
      <c r="AV168" s="58" t="str">
        <f>IF(SUM(COUNTIFS('Planificación 2026-1'!F:F,"SUNAMPE",'Planificación 2026-1'!X:X,C168,'Planificación 2026-1'!H:H,"IS"))&gt;0,"P03"," ")</f>
        <v xml:space="preserve"> </v>
      </c>
      <c r="AW168" s="58" t="str">
        <f>IF(SUM(COUNTIFS('Planificación 2026-1'!F:F,"SUNAMPE",'Planificación 2026-1'!X:X,C168,'Planificación 2026-1'!H:H,"PS"))&gt;0,"P04"," ")</f>
        <v xml:space="preserve"> </v>
      </c>
      <c r="AX168" s="58"/>
      <c r="AY168" s="58" t="str">
        <f>IF(SUM(COUNTIFS('Planificación 2026-1'!F:F,"SUNAMPE",'Planificación 2026-1'!X:X,C168,'Planificación 2026-1'!H:H,"IN"))&gt;0,"P06"," ")</f>
        <v xml:space="preserve"> </v>
      </c>
      <c r="AZ168" s="58" t="str">
        <f>IF(SUM(COUNTIFS('Planificación 2026-1'!F:F,"SUNAMPE",'Planificación 2026-1'!X:X,C168,'Planificación 2026-1'!H:H,"CA"))&gt;0,"P07"," ")</f>
        <v xml:space="preserve"> </v>
      </c>
      <c r="BA168" s="58" t="str">
        <f>IF(SUM(COUNTIFS('Planificación 2026-1'!F:F,"SUNAMPE",'Planificación 2026-1'!X:X,C168,'Planificación 2026-1'!H:H,"DE"))&gt;0,"P08"," ")</f>
        <v xml:space="preserve"> </v>
      </c>
      <c r="BB168" s="58" t="str">
        <f>IF(SUM(COUNTIFS('Planificación 2026-1'!F:F,"SUNAMPE",'Planificación 2026-1'!X:X,C168,'Planificación 2026-1'!H:H,"OB"))&gt;0,"P09"," ")</f>
        <v xml:space="preserve"> </v>
      </c>
      <c r="BC168" s="58" t="str">
        <f>IF(SUM(COUNTIFS('Planificación 2026-1'!F:F,"SUNAMPE",'Planificación 2026-1'!X:X,C168,'Planificación 2026-1'!H:H,"MH"))&gt;0,"P31"," ")</f>
        <v xml:space="preserve"> </v>
      </c>
      <c r="BD168" s="58" t="str">
        <f>IF(SUM(COUNTIFS('Planificación 2026-1'!F:F,"SUNAMPE",'Planificación 2026-1'!X:X,C168,'Planificación 2026-1'!H:H,"IC"))&gt;0,"P32"," ")</f>
        <v xml:space="preserve"> </v>
      </c>
      <c r="BE168" s="58" t="str">
        <f>IF(SUM(COUNTIFS('Planificación 2026-1'!F:F,"SUNAMPE",'Planificación 2026-1'!X:X,C168,'Planificación 2026-1'!H:H,"AR"))&gt;0,"P34"," ")</f>
        <v xml:space="preserve"> </v>
      </c>
      <c r="BF168" s="58" t="str">
        <f>IF(SUM(COUNTIFS('Planificación 2026-1'!F:F,"SUNAMPE",'Planificación 2026-1'!X:X,C168,'Planificación 2026-1'!H:H,"T1"))&gt;0,"P35"," ")</f>
        <v xml:space="preserve"> </v>
      </c>
      <c r="BG168" s="58" t="str">
        <f>IF(SUM(COUNTIFS('Planificación 2026-1'!F:F,"SUNAMPE",'Planificación 2026-1'!X:X,C168,'Planificación 2026-1'!H:H,"T3"))&gt;0,"P36"," ")</f>
        <v xml:space="preserve"> </v>
      </c>
      <c r="BH168" s="58" t="str">
        <f>IF(SUM(COUNTIFS('Planificación 2026-1'!F:F,"SUNAMPE",'Planificación 2026-1'!X:X,C168,'Planificación 2026-1'!H:H,"T2"))&gt;0,"P37"," ")</f>
        <v xml:space="preserve"> </v>
      </c>
      <c r="BI168" s="58" t="str">
        <f>IF(SUM(COUNTIFS('Planificación 2026-1'!F:F,"SUNAMPE",'Planificación 2026-1'!X:X,C168,'Planificación 2026-1'!H:H,"AE"))&gt;0,"P38"," ")</f>
        <v xml:space="preserve"> </v>
      </c>
      <c r="BJ168" s="58" t="str">
        <f>IF(SUM(COUNTIFS('Planificación 2026-1'!F:F,"SUNAMPE",'Planificación 2026-1'!X:X,C168,'Planificación 2026-1'!H:H,"T4"))&gt;0,"P55"," ")</f>
        <v xml:space="preserve"> </v>
      </c>
      <c r="BK168" s="58" t="str">
        <f>IF(SUM(COUNTIFS('Planificación 2026-1'!F:F,"HUAURA",'Planificación 2026-1'!X:X,C168,'Planificación 2026-1'!H:H,"AF"))&gt;0," P01"," ")</f>
        <v xml:space="preserve"> </v>
      </c>
      <c r="BL168" s="58" t="str">
        <f>IF(SUM(COUNTIFS('Planificación 2026-1'!F:F,"HUAURA",'Planificación 2026-1'!X:X,C168,'Planificación 2026-1'!H:H,"EN"))&gt;0,"P02"," ")</f>
        <v xml:space="preserve"> </v>
      </c>
      <c r="BM168" s="58" t="str">
        <f>IF(SUM(COUNTIFS('Planificación 2026-1'!F:F,"HUAURA",'Planificación 2026-1'!X:X,C168,'Planificación 2026-1'!H:H,"IS"))&gt;0,"P03"," ")</f>
        <v xml:space="preserve"> </v>
      </c>
      <c r="BN168" s="58" t="str">
        <f>IF(SUM(COUNTIFS('Planificación 2026-1'!F:F,"HUAURA",'Planificación 2026-1'!X:X,C168,'Planificación 2026-1'!H:H,"PS"))&gt;0,"P04"," ")</f>
        <v xml:space="preserve"> </v>
      </c>
      <c r="BO168" s="58"/>
      <c r="BP168" s="58" t="str">
        <f>IF(SUM(COUNTIFS('Planificación 2026-1'!F:F,"HUAURA",'Planificación 2026-1'!X:X,C168,'Planificación 2026-1'!H:H,"IN"))&gt;0,"P06"," ")</f>
        <v xml:space="preserve"> </v>
      </c>
      <c r="BQ168" s="58" t="str">
        <f>IF(SUM(COUNTIFS('Planificación 2026-1'!F:F,"HUAURA",'Planificación 2026-1'!X:X,C168,'Planificación 2026-1'!H:H,"CA"))&gt;0,"P07"," ")</f>
        <v xml:space="preserve"> </v>
      </c>
      <c r="BR168" s="58" t="str">
        <f>IF(SUM(COUNTIFS('Planificación 2026-1'!F:F,"HUAURA",'Planificación 2026-1'!X:X,C168,'Planificación 2026-1'!H:H,"DE"))&gt;0,"P08"," ")</f>
        <v xml:space="preserve"> </v>
      </c>
      <c r="BS168" s="58" t="str">
        <f>IF(SUM(COUNTIFS('Planificación 2026-1'!F:F,"HUAURA",'Planificación 2026-1'!X:X,C168,'Planificación 2026-1'!H:H,"OB"))&gt;0,"P09"," ")</f>
        <v xml:space="preserve"> </v>
      </c>
      <c r="BT168" s="58" t="str">
        <f>IF(SUM(COUNTIFS('Planificación 2026-1'!F:F,"HUAURA",'Planificación 2026-1'!X:X,C168,'Planificación 2026-1'!H:H,"MH"))&gt;0,"P31"," ")</f>
        <v xml:space="preserve"> </v>
      </c>
      <c r="BU168" s="58" t="str">
        <f>IF(SUM(COUNTIFS('Planificación 2026-1'!F:F,"HUAURA",'Planificación 2026-1'!X:X,C168,'Planificación 2026-1'!H:H,"IC"))&gt;0,"P32"," ")</f>
        <v xml:space="preserve"> </v>
      </c>
      <c r="BV168" s="58" t="str">
        <f>IF(SUM(COUNTIFS('Planificación 2026-1'!F:F,"HUAURA",'Planificación 2026-1'!X:X,C168,'Planificación 2026-1'!H:H,"AR"))&gt;0,"P34"," ")</f>
        <v xml:space="preserve"> </v>
      </c>
      <c r="BW168" s="58" t="str">
        <f>IF(SUM(COUNTIFS('Planificación 2026-1'!F:F,"HUAURA",'Planificación 2026-1'!X:X,C168,'Planificación 2026-1'!H:H,"T1"))&gt;0,"P35"," ")</f>
        <v xml:space="preserve"> </v>
      </c>
      <c r="BX168" s="58" t="str">
        <f>IF(SUM(COUNTIFS('Planificación 2026-1'!F:F,"HUAURA",'Planificación 2026-1'!X:X,C168,'Planificación 2026-1'!H:H,"T3"))&gt;0,"P36"," ")</f>
        <v xml:space="preserve"> </v>
      </c>
      <c r="BY168" s="58" t="str">
        <f>IF(SUM(COUNTIFS('Planificación 2026-1'!F:F,"HUAURA",'Planificación 2026-1'!X:X,C168,'Planificación 2026-1'!H:H,"T2"))&gt;0,"P37"," ")</f>
        <v xml:space="preserve"> </v>
      </c>
      <c r="BZ168" s="58" t="str">
        <f>IF(SUM(COUNTIFS('Planificación 2026-1'!F:F,"HUAURA",'Planificación 2026-1'!X:X,C168,'Planificación 2026-1'!H:H,"AE"))&gt;0,"P38"," ")</f>
        <v xml:space="preserve"> </v>
      </c>
      <c r="CA168" s="58" t="str">
        <f>IF(SUM(COUNTIFS('Planificación 2026-1'!F:F,"HUAURA",'Planificación 2026-1'!X:X,C168,'Planificación 2026-1'!H:H,"T4"))&gt;0,"P55"," ")</f>
        <v xml:space="preserve"> </v>
      </c>
      <c r="CB168" s="59">
        <f>SUMIFS('Planificación 2026-1'!S:S,'Planificación 2026-1'!X:X,C168,'Planificación 2026-1'!H:H,"AF",'Planificación 2026-1'!I:I,"&gt;2")</f>
        <v>0</v>
      </c>
      <c r="CC168" s="59">
        <f>SUMIFS('Planificación 2026-1'!S:S,'Planificación 2026-1'!X:X,C168,'Planificación 2026-1'!H:H,"EN",'Planificación 2026-1'!I:I,"&gt;2")</f>
        <v>0</v>
      </c>
      <c r="CD168" s="59">
        <f>SUMIFS('Planificación 2026-1'!S:S,'Planificación 2026-1'!X:X,C168,'Planificación 2026-1'!H:H,"IS",'Planificación 2026-1'!I:I,"&gt;2")</f>
        <v>0</v>
      </c>
      <c r="CE168" s="59">
        <f>SUMIFS('Planificación 2026-1'!S:S,'Planificación 2026-1'!X:X,C168,'Planificación 2026-1'!H:H,"PS",'Planificación 2026-1'!I:I,"&gt;2")</f>
        <v>0</v>
      </c>
      <c r="CF168" s="59">
        <f>SUMIFS('Planificación 2026-1'!S:S,'Planificación 2026-1'!X:X,C168,'Planificación 2026-1'!H:H,"IN",'Planificación 2026-1'!I:I,"&gt;2")</f>
        <v>0</v>
      </c>
      <c r="CG168" s="59">
        <f>SUMIFS('Planificación 2026-1'!S:S,'Planificación 2026-1'!X:X,C168,'Planificación 2026-1'!H:H,"CA",'Planificación 2026-1'!I:I,"&gt;2")</f>
        <v>0</v>
      </c>
      <c r="CH168" s="59">
        <f>SUMIFS('Planificación 2026-1'!S:S,'Planificación 2026-1'!X:X,C168,'Planificación 2026-1'!H:H,"DE",'Planificación 2026-1'!I:I,"&gt;2")</f>
        <v>0</v>
      </c>
      <c r="CI168" s="59">
        <f>SUMIFS('Planificación 2026-1'!S:S,'Planificación 2026-1'!X:X,C168,'Planificación 2026-1'!H:H,"OB",'Planificación 2026-1'!I:I,"&gt;2")</f>
        <v>0</v>
      </c>
      <c r="CJ168" s="59">
        <f>SUMIFS('Planificación 2026-1'!S:S,'Planificación 2026-1'!X:X,C168,'Planificación 2026-1'!H:H,"MH",'Planificación 2026-1'!I:I,"&gt;2")</f>
        <v>0</v>
      </c>
      <c r="CK168" s="59">
        <f>SUMIFS('Planificación 2026-1'!S:S,'Planificación 2026-1'!X:X,C168,'Planificación 2026-1'!H:H,"IC",'Planificación 2026-1'!I:I,"&gt;2")</f>
        <v>0</v>
      </c>
      <c r="CL168" s="59">
        <f>SUMIFS('Planificación 2026-1'!S:S,'Planificación 2026-1'!X:X,C168,'Planificación 2026-1'!H:H,"AR",'Planificación 2026-1'!I:I,"&gt;2")</f>
        <v>0</v>
      </c>
      <c r="CM168" s="59">
        <f>SUMIFS('Planificación 2026-1'!S:S,'Planificación 2026-1'!X:X,C168,'Planificación 2026-1'!H:H,"AE",'Planificación 2026-1'!I:I,"&gt;2")</f>
        <v>0</v>
      </c>
      <c r="CN168" s="59">
        <f>SUMIFS('Planificación 2026-1'!S:S,'Planificación 2026-1'!X:X,C168,'Planificación 2026-1'!H:H,"T1",'Planificación 2026-1'!I:I,"&gt;2")</f>
        <v>0</v>
      </c>
      <c r="CO168" s="59">
        <f>SUMIFS('Planificación 2026-1'!S:S,'Planificación 2026-1'!X:X,C168,'Planificación 2026-1'!H:H,"T3",'Planificación 2026-1'!I:I,"&gt;2")</f>
        <v>0</v>
      </c>
      <c r="CP168" s="59">
        <f>SUMIFS('Planificación 2026-1'!S:S,'Planificación 2026-1'!X:X,C168,'Planificación 2026-1'!H:H,"T2",'Planificación 2026-1'!I:I,"&gt;2")</f>
        <v>0</v>
      </c>
      <c r="CQ168" s="59">
        <f>SUMIFS('Planificación 2026-1'!S:S,'Planificación 2026-1'!X:X,C168,'Planificación 2026-1'!H:H,"T4",'Planificación 2026-1'!I:I,"&gt;2")</f>
        <v>0</v>
      </c>
      <c r="CR168" s="59">
        <f>SUMIFS('Planificación 2026-1'!S:S,'Planificación 2026-1'!X:X,C168,'Planificación 2026-1'!H:H,"AF",'Planificación 2026-1'!I:I,"&lt;3")</f>
        <v>0</v>
      </c>
      <c r="CS168" s="59">
        <f>SUMIFS('Planificación 2026-1'!S:S,'Planificación 2026-1'!X:X,C168,'Planificación 2026-1'!H:H,"EN",'Planificación 2026-1'!I:I,"&lt;3")</f>
        <v>12</v>
      </c>
      <c r="CT168" s="59">
        <f>SUMIFS('Planificación 2026-1'!S:S,'Planificación 2026-1'!X:X,C168,'Planificación 2026-1'!H:H,"IS",'Planificación 2026-1'!I:I,"&lt;3")</f>
        <v>0</v>
      </c>
      <c r="CU168" s="59">
        <f>SUMIFS('Planificación 2026-1'!S:S,'Planificación 2026-1'!X:X,C168,'Planificación 2026-1'!H:H,"PS",'Planificación 2026-1'!I:I,"&lt;3")</f>
        <v>0</v>
      </c>
      <c r="CV168" s="59">
        <f>SUMIFS('Planificación 2026-1'!S:S,'Planificación 2026-1'!X:X,C168,'Planificación 2026-1'!H:H,"IN",'Planificación 2026-1'!I:I,"&lt;3")</f>
        <v>0</v>
      </c>
      <c r="CW168" s="59">
        <f>SUMIFS('Planificación 2026-1'!S:S,'Planificación 2026-1'!X:X,C168,'Planificación 2026-1'!H:H,"CA",'Planificación 2026-1'!I:I,"&lt;3")</f>
        <v>0</v>
      </c>
      <c r="CX168" s="59">
        <f>SUMIFS('Planificación 2026-1'!S:S,'Planificación 2026-1'!X:X,C168,'Planificación 2026-1'!H:H,"DE",'Planificación 2026-1'!I:I,"&lt;3")</f>
        <v>0</v>
      </c>
      <c r="CY168" s="59">
        <f>SUMIFS('Planificación 2026-1'!S:S,'Planificación 2026-1'!X:X,C168,'Planificación 2026-1'!H:H,"OB",'Planificación 2026-1'!I:I,"&lt;3")</f>
        <v>0</v>
      </c>
      <c r="CZ168" s="59">
        <f>SUMIFS('Planificación 2026-1'!S:S,'Planificación 2026-1'!X:X,C168,'Planificación 2026-1'!H:H,"MH",'Planificación 2026-1'!I:I,"&lt;3")</f>
        <v>0</v>
      </c>
      <c r="DA168" s="59">
        <f>SUMIFS('Planificación 2026-1'!S:S,'Planificación 2026-1'!X:X,C168,'Planificación 2026-1'!H:H,"IC",'Planificación 2026-1'!I:I,"&lt;3")</f>
        <v>0</v>
      </c>
      <c r="DB168" s="59">
        <f>SUMIFS('Planificación 2026-1'!S:S,'Planificación 2026-1'!X:X,C168,'Planificación 2026-1'!H:H,"AR",'Planificación 2026-1'!I:I,"&lt;3")</f>
        <v>0</v>
      </c>
      <c r="DC168" s="59">
        <f>SUMIFS('Planificación 2026-1'!S:S,'Planificación 2026-1'!X:X,C168,'Planificación 2026-1'!H:H,"AE",'Planificación 2026-1'!I:I,"&lt;3")</f>
        <v>0</v>
      </c>
      <c r="DD168" s="59">
        <f>SUMIFS('Planificación 2026-1'!S:S,'Planificación 2026-1'!X:X,C168,'Planificación 2026-1'!H:H,"T1",'Planificación 2026-1'!I:I,"&lt;3")</f>
        <v>0</v>
      </c>
      <c r="DE168" s="59">
        <f>SUMIFS('Planificación 2026-1'!S:S,'Planificación 2026-1'!X:X,C168,'Planificación 2026-1'!H:H,"T3",'Planificación 2026-1'!I:I,"&lt;3")</f>
        <v>0</v>
      </c>
      <c r="DF168" s="59">
        <f>SUMIFS('Planificación 2026-1'!S:S,'Planificación 2026-1'!X:X,C168,'Planificación 2026-1'!H:H,"T2",'Planificación 2026-1'!I:I,"&lt;3")</f>
        <v>0</v>
      </c>
      <c r="DG168" s="59">
        <f>SUMIFS('Planificación 2026-1'!S:S,'Planificación 2026-1'!X:X,C168,'Planificación 2026-1'!H:H,"T4",'Planificación 2026-1'!I:I,"&lt;3")</f>
        <v>0</v>
      </c>
      <c r="DH168" s="58" t="str">
        <f t="shared" si="41"/>
        <v>P02</v>
      </c>
      <c r="DI168" s="27">
        <f>IF(C168="","",SUMIFS('Planificación 2026-1'!S:S,'Planificación 2026-1'!X:X,C168,'Planificación 2026-1'!F:F,"PRINCIPAL",'Planificación 2026-1'!Y:Y,"VIRTUAL"))</f>
        <v>0</v>
      </c>
      <c r="DJ168" s="27">
        <f>IF(C168="","",SUMIFS('Planificación 2026-1'!S:S,'Planificación 2026-1'!X:X,C168,'Planificación 2026-1'!F:F,"PRINCIPAL",'Planificación 2026-1'!Y:Y,"PRESENCIAL"))</f>
        <v>12</v>
      </c>
      <c r="DK168" s="27">
        <f>IF(C168="","",SUMIFS('Planificación 2026-1'!S:S,'Planificación 2026-1'!X:X,C168,'Planificación 2026-1'!F:F,"PRINCIPAL",'Planificación 2026-1'!Y:Y,"HIBRIDO PRESENCIAL"))</f>
        <v>0</v>
      </c>
      <c r="DL168" s="58" t="str">
        <f t="shared" si="42"/>
        <v/>
      </c>
      <c r="DM168" s="58">
        <f>IF(C168="","",SUMIFS('Planificación 2026-1'!S:S,'Planificación 2026-1'!X:X,C168,'Planificación 2026-1'!F:F,"FILIAL",'Planificación 2026-1'!Y:Y,"VIRTUAL"))</f>
        <v>0</v>
      </c>
      <c r="DN168" s="60">
        <f>IF(C168="","",SUMIFS('Planificación 2026-1'!S:S,'Planificación 2026-1'!X:X,C168,'Planificación 2026-1'!F:F,"FILIAL",'Planificación 2026-1'!Y:Y,"PRESENCIAL"))</f>
        <v>0</v>
      </c>
      <c r="DO168" s="29">
        <f>IF(C168="","",SUMIFS('Planificación 2026-1'!S:S,'Planificación 2026-1'!X:X,C168,'Planificación 2026-1'!F:F,"FILIAL",'Planificación 2026-1'!Y:Y,"HIBRIDO PRESENCIAL"))</f>
        <v>0</v>
      </c>
      <c r="DP168" s="61" t="str">
        <f t="shared" si="43"/>
        <v/>
      </c>
      <c r="DQ168" s="58">
        <f>IF(C168="","",SUMIFS('Planificación 2026-1'!S:S,'Planificación 2026-1'!X:X,C168,'Planificación 2026-1'!F:F,"SUNAMPE",'Planificación 2026-1'!Y:Y,"VIRTUAL"))</f>
        <v>0</v>
      </c>
      <c r="DR168" s="29">
        <f>IF(C168="","",SUMIFS('Planificación 2026-1'!S:S,'Planificación 2026-1'!X:X,C168,'Planificación 2026-1'!F:F,"SUNAMPE",'Planificación 2026-1'!Y:Y,"PRESENCIAL"))</f>
        <v>0</v>
      </c>
      <c r="DS168" s="61" t="str">
        <f t="shared" si="44"/>
        <v/>
      </c>
      <c r="DT168" s="58">
        <f>IF(C168="","",SUMIFS('Planificación 2026-1'!S:S,'Planificación 2026-1'!X:X,C168,'Planificación 2026-1'!F:F,"HUAURA",'Planificación 2026-1'!Y:Y,"VIRTUAL"))</f>
        <v>0</v>
      </c>
      <c r="DU168" s="29">
        <f>IF(C168="","",SUMIFS('Planificación 2026-1'!S:S,'Planificación 2026-1'!X:X,C168,'Planificación 2026-1'!F:F,"HUAURA",'Planificación 2026-1'!Y:Y,"PRESENCIAL"))</f>
        <v>0</v>
      </c>
      <c r="DV168" s="32">
        <f>SUMIFS('Planificación 2026-1'!S:S,'Planificación 2026-1'!X:X,C168,'Planificación 2026-1'!F:F,"PRINCIPAL",'Planificación 2026-1'!Y:Y,"VIRTUAL",'Planificación 2026-1'!I:I,"&gt;2")</f>
        <v>0</v>
      </c>
      <c r="DW168" s="32">
        <f>SUMIFS('Planificación 2026-1'!S:S,'Planificación 2026-1'!X:X,C168,'Planificación 2026-1'!F:F,"PRINCIPAL",'Planificación 2026-1'!Y:Y,"&lt;&gt;VIRTUAL",'Planificación 2026-1'!I:I,"&gt;2")</f>
        <v>0</v>
      </c>
      <c r="DX168" s="32">
        <f>SUMIFS('Planificación 2026-1'!S:S,'Planificación 2026-1'!X:X,C168,'Planificación 2026-1'!F:F,"SUNAMPE",'Planificación 2026-1'!Y:Y,"VIRTUAL",'Planificación 2026-1'!I:I,"&gt;2")</f>
        <v>0</v>
      </c>
      <c r="DY168" s="32">
        <f>SUMIFS('Planificación 2026-1'!S:S,'Planificación 2026-1'!X:X,C168,'Planificación 2026-1'!F:F,"SUNAMPE",'Planificación 2026-1'!Y:Y,"&lt;&gt;VIRTUAL",'Planificación 2026-1'!I:I,"&gt;2")</f>
        <v>0</v>
      </c>
      <c r="DZ168" s="32">
        <f>SUMIFS('Planificación 2026-1'!S:S,'Planificación 2026-1'!X:X,C168,'Planificación 2026-1'!F:F,"FILIAL",'Planificación 2026-1'!Y:Y,"VIRTUAL",'Planificación 2026-1'!I:I,"&gt;2")</f>
        <v>0</v>
      </c>
      <c r="EA168" s="32">
        <f>SUMIFS('Planificación 2026-1'!S:S,'Planificación 2026-1'!X:X,C168,'Planificación 2026-1'!F:F,"FILIAL",'Planificación 2026-1'!Y:Y,"&lt;&gt;VIRTUAL",'Planificación 2026-1'!I:I,"&gt;2")</f>
        <v>0</v>
      </c>
      <c r="EB168" s="32">
        <f>SUMIFS('Planificación 2026-1'!S:S,'Planificación 2026-1'!X:X,C168,'Planificación 2026-1'!F:F,"PORUMA",'Planificación 2026-1'!Y:Y,"VIRTUAL",'Planificación 2026-1'!I:I,"&gt;2")</f>
        <v>0</v>
      </c>
      <c r="EC168" s="32">
        <f>SUMIFS('Planificación 2026-1'!S:S,'Planificación 2026-1'!X:X,C168,'Planificación 2026-1'!F:F,"PORUMA",'Planificación 2026-1'!Y:Y,"&lt;&gt;VIRTUAL",'Planificación 2026-1'!I:I,"&gt;2")</f>
        <v>0</v>
      </c>
      <c r="ED168" s="32">
        <f>SUMIFS('Planificación 2026-1'!S:S,'Planificación 2026-1'!X:X,C168,'Planificación 2026-1'!F:F,"HUAURA",'Planificación 2026-1'!Y:Y,"VIRTUAL",'Planificación 2026-1'!I:I,"&gt;2")</f>
        <v>0</v>
      </c>
      <c r="EE168" s="32">
        <f>SUMIFS('Planificación 2026-1'!S:S,'Planificación 2026-1'!X:X,C168,'Planificación 2026-1'!F:F,"HUAURA",'Planificación 2026-1'!Y:Y,"&lt;&gt;VIRTUAL",'Planificación 2026-1'!I:I,"&gt;2")</f>
        <v>0</v>
      </c>
      <c r="EF168" s="32">
        <f>SUMIFS('Planificación 2026-1'!S:S,'Planificación 2026-1'!X:X,C168,'Planificación 2026-1'!F:F,"PRINCIPAL",'Planificación 2026-1'!Y:Y,"VIRTUAL",'Planificación 2026-1'!I:I,"&lt;3")</f>
        <v>0</v>
      </c>
      <c r="EG168" s="32">
        <f>SUMIFS('Planificación 2026-1'!S:S,'Planificación 2026-1'!X:X,C168,'Planificación 2026-1'!F:F,"PRINCIPAL",'Planificación 2026-1'!Y:Y,"&lt;&gt;VIRTUAL",'Planificación 2026-1'!I:I,"&lt;3")</f>
        <v>12</v>
      </c>
      <c r="EH168" s="32">
        <f>SUMIFS('Planificación 2026-1'!S:S,'Planificación 2026-1'!X:X,C168,'Planificación 2026-1'!F:F,"SUNAMPE",'Planificación 2026-1'!Y:Y,"VIRTUAL",'Planificación 2026-1'!I:I,"&lt;3")</f>
        <v>0</v>
      </c>
      <c r="EI168" s="32">
        <f>SUMIFS('Planificación 2026-1'!S:S,'Planificación 2026-1'!X:X,C168,'Planificación 2026-1'!F:F,"SUNAMPE",'Planificación 2026-1'!Y:Y,"&lt;&gt;VIRTUAL",'Planificación 2026-1'!I:I,"&lt;3")</f>
        <v>0</v>
      </c>
      <c r="EJ168" s="32">
        <f>SUMIFS('Planificación 2026-1'!S:S,'Planificación 2026-1'!X:X,C168,'Planificación 2026-1'!F:F,"FILIAL",'Planificación 2026-1'!Y:Y,"VIRTUAL",'Planificación 2026-1'!I:I,"&lt;3")</f>
        <v>0</v>
      </c>
      <c r="EK168" s="32">
        <f>SUMIFS('Planificación 2026-1'!S:S,'Planificación 2026-1'!X:X,C168,'Planificación 2026-1'!F:F,"FILIAL",'Planificación 2026-1'!Y:Y,"&lt;&gt;VIRTUAL",'Planificación 2026-1'!I:I,"&lt;3")</f>
        <v>0</v>
      </c>
      <c r="EL168" s="32">
        <f>SUMIFS('Planificación 2026-1'!S:S,'Planificación 2026-1'!X:X,C168,'Planificación 2026-1'!F:F,"PORUMA",'Planificación 2026-1'!Y:Y,"VIRTUAL",'Planificación 2026-1'!I:I,"&lt;3")</f>
        <v>0</v>
      </c>
      <c r="EM168" s="32">
        <f>SUMIFS('Planificación 2026-1'!S:S,'Planificación 2026-1'!X:X,C168,'Planificación 2026-1'!F:F,"PORUMA",'Planificación 2026-1'!Y:Y,"&lt;&gt;VIRTUAL",'Planificación 2026-1'!I:I,"&lt;3")</f>
        <v>0</v>
      </c>
      <c r="EN168" s="32">
        <f>SUMIFS('Planificación 2026-1'!S:S,'Planificación 2026-1'!X:X,C168,'Planificación 2026-1'!F:F,"HUAURA",'Planificación 2026-1'!Y:Y,"VIRTUAL",'Planificación 2026-1'!I:I,"&lt;3")</f>
        <v>0</v>
      </c>
      <c r="EO168" s="32">
        <f>SUMIFS('Planificación 2026-1'!S:S,'Planificación 2026-1'!X:X,C168,'Planificación 2026-1'!F:F,"HUAURA",'Planificación 2026-1'!Y:Y,"&lt;&gt;VIRTUAL",'Planificación 2026-1'!I:I,"&lt;3")</f>
        <v>0</v>
      </c>
      <c r="EP168" s="32">
        <f t="shared" si="46"/>
        <v>0</v>
      </c>
      <c r="EQ168" s="32">
        <f t="shared" si="36"/>
        <v>0</v>
      </c>
      <c r="ER168" s="32">
        <f t="shared" si="37"/>
        <v>0</v>
      </c>
      <c r="ES168" s="32">
        <f t="shared" si="38"/>
        <v>12</v>
      </c>
      <c r="ET168" s="32">
        <f t="shared" si="39"/>
        <v>0</v>
      </c>
      <c r="EU168" s="32">
        <f t="shared" si="40"/>
        <v>12</v>
      </c>
      <c r="EV168" s="32" t="b">
        <f>EXACT(EU168,E168)</f>
        <v>1</v>
      </c>
      <c r="EW168" s="32"/>
      <c r="EX168" s="32">
        <f t="shared" si="33"/>
        <v>0</v>
      </c>
      <c r="EY168" s="32">
        <f t="shared" si="34"/>
        <v>12</v>
      </c>
      <c r="EZ168" s="32" t="b">
        <f>EXACT(SUM(EX168:EY168),E168)</f>
        <v>1</v>
      </c>
      <c r="FA168" s="32" t="str">
        <f t="shared" si="35"/>
        <v/>
      </c>
      <c r="FB168" s="32" t="str">
        <f t="shared" si="45"/>
        <v>PRESENCIAL</v>
      </c>
    </row>
    <row r="169" spans="1:158">
      <c r="A169" s="33"/>
      <c r="B169" s="65">
        <v>166</v>
      </c>
      <c r="C169" s="32" t="s">
        <v>373</v>
      </c>
      <c r="D169" s="429">
        <v>44867656</v>
      </c>
      <c r="E169" s="62">
        <f>SUMIF('Planificación 2026-1'!X:X,C169,'Planificación 2026-1'!S:S)</f>
        <v>30</v>
      </c>
      <c r="F169" s="63" t="s">
        <v>199</v>
      </c>
      <c r="G169" s="454" t="s">
        <v>200</v>
      </c>
      <c r="H169" s="64" t="s">
        <v>181</v>
      </c>
      <c r="I169" s="64" t="s">
        <v>150</v>
      </c>
      <c r="J169" s="32" t="s">
        <v>38</v>
      </c>
      <c r="K169" s="32" t="s">
        <v>150</v>
      </c>
      <c r="L169" s="57" t="str">
        <f>IF(SUM(COUNTIFS('Planificación 2026-1'!F:F,"PRINCIPAL",'Planificación 2026-1'!X:X,C169,'Planificación 2026-1'!H:H,"AF"))&gt;0,"P01"," ")</f>
        <v xml:space="preserve"> </v>
      </c>
      <c r="M169" s="58" t="str">
        <f>IF(SUM(COUNTIFS('Planificación 2026-1'!F:F,"PRINCIPAL",'Planificación 2026-1'!X:X,C169,'Planificación 2026-1'!H:H,"EN"))&gt;0,"P02"," ")</f>
        <v>P02</v>
      </c>
      <c r="N169" s="58" t="str">
        <f>IF(SUM(COUNTIFS('Planificación 2026-1'!F:F,"PRINCIPAL",'Planificación 2026-1'!X:X,C169,'Planificación 2026-1'!H:H,"IS"))&gt;0,"P03"," ")</f>
        <v xml:space="preserve"> </v>
      </c>
      <c r="O169" s="58" t="str">
        <f>IF(SUM(COUNTIFS('Planificación 2026-1'!F:F,"PRINCIPAL",'Planificación 2026-1'!X:X,C169,'Planificación 2026-1'!H:H,"PS"))&gt;0,"P04"," ")</f>
        <v xml:space="preserve"> </v>
      </c>
      <c r="P169" s="58"/>
      <c r="Q169" s="58" t="str">
        <f>IF(SUM(COUNTIFS('Planificación 2026-1'!F:F,"PRINCIPAL",'Planificación 2026-1'!X:X,C169,'Planificación 2026-1'!H:H,"IN"))&gt;0,"P06"," ")</f>
        <v xml:space="preserve"> </v>
      </c>
      <c r="R169" s="58" t="str">
        <f>IF(SUM(COUNTIFS('Planificación 2026-1'!F:F,"PRINCIPAL",'Planificación 2026-1'!X:X,C169,'Planificación 2026-1'!H:H,"CA"))&gt;0,"P07"," ")</f>
        <v xml:space="preserve"> </v>
      </c>
      <c r="S169" s="58" t="str">
        <f>IF(SUM(COUNTIFS('Planificación 2026-1'!F:F,"PRINCIPAL",'Planificación 2026-1'!X:X,C169,'Planificación 2026-1'!H:H,"DE"))&gt;0,"P08"," ")</f>
        <v xml:space="preserve"> </v>
      </c>
      <c r="T169" s="58" t="str">
        <f>IF(SUM(COUNTIFS('Planificación 2026-1'!F:F,"PRINCIPAL",'Planificación 2026-1'!X:X,C169,'Planificación 2026-1'!H:H,"OB"))&gt;0,"P09"," ")</f>
        <v xml:space="preserve"> </v>
      </c>
      <c r="U169" s="58" t="str">
        <f>IF(SUM(COUNTIFS('Planificación 2026-1'!F:F,"PRINCIPAL",'Planificación 2026-1'!X:X,C169,'Planificación 2026-1'!H:H,"MH"))&gt;0,"P31"," ")</f>
        <v xml:space="preserve"> </v>
      </c>
      <c r="V169" s="58" t="str">
        <f>IF(SUM(COUNTIFS('Planificación 2026-1'!F:F,"PRINCIPAL",'Planificación 2026-1'!X:X,C169,'Planificación 2026-1'!H:H,"IC"))&gt;0,"P32"," ")</f>
        <v xml:space="preserve"> </v>
      </c>
      <c r="W169" s="58" t="str">
        <f>IF(SUM(COUNTIFS('Planificación 2026-1'!F:F,"PRINCIPAL",'Planificación 2026-1'!X:X,C169,'Planificación 2026-1'!H:H,"AR"))&gt;0,"P34"," ")</f>
        <v xml:space="preserve"> </v>
      </c>
      <c r="X169" s="58" t="str">
        <f>IF(SUM(COUNTIFS('Planificación 2026-1'!F:F,"PRINCIPAL",'Planificación 2026-1'!X:X,C169,'Planificación 2026-1'!H:H,"T1"))&gt;0,"P35"," ")</f>
        <v xml:space="preserve"> </v>
      </c>
      <c r="Y169" s="58" t="str">
        <f>IF(SUM(COUNTIFS('Planificación 2026-1'!F:F,"PRINCIPAL",'Planificación 2026-1'!X:X,C169,'Planificación 2026-1'!H:H,"T3"))&gt;0,"P36"," ")</f>
        <v xml:space="preserve"> </v>
      </c>
      <c r="Z169" s="58" t="str">
        <f>IF(SUM(COUNTIFS('Planificación 2026-1'!F:F,"PRINCIPAL",'Planificación 2026-1'!X:X,C169,'Planificación 2026-1'!H:H,"T2"))&gt;0,"P37"," ")</f>
        <v xml:space="preserve"> </v>
      </c>
      <c r="AA169" s="58" t="str">
        <f>IF(SUM(COUNTIFS('Planificación 2026-1'!F:F,"PRINCIPAL",'Planificación 2026-1'!X:X,C169,'Planificación 2026-1'!H:H,"AE"))&gt;0,"P38"," ")</f>
        <v xml:space="preserve"> </v>
      </c>
      <c r="AB169" s="58" t="str">
        <f>IF(SUM(COUNTIFS('Planificación 2026-1'!F:F,"PRINCIPAL",'Planificación 2026-1'!X:X,C169,'Planificación 2026-1'!H:H,"T4"))&gt;0,"P55"," ")</f>
        <v xml:space="preserve"> </v>
      </c>
      <c r="AC169" s="58" t="str">
        <f>IF(SUM(COUNTIFS('Planificación 2026-1'!F:F,"FILIAL",'Planificación 2026-1'!X:X,C169,'Planificación 2026-1'!H:H,"AF"))&gt;0," P01"," ")</f>
        <v xml:space="preserve"> </v>
      </c>
      <c r="AD169" s="58" t="str">
        <f>IF(SUM(COUNTIFS('Planificación 2026-1'!F:F,"FILIAL",'Planificación 2026-1'!X:X,C169,'Planificación 2026-1'!H:H,"EN"))&gt;0,"P02"," ")</f>
        <v>P02</v>
      </c>
      <c r="AE169" s="58" t="str">
        <f>IF(SUM(COUNTIFS('Planificación 2026-1'!F:F,"FILIAL",'Planificación 2026-1'!X:X,C169,'Planificación 2026-1'!H:H,"IS"))&gt;0,"P03"," ")</f>
        <v xml:space="preserve"> </v>
      </c>
      <c r="AF169" s="58" t="str">
        <f>IF(SUM(COUNTIFS('Planificación 2026-1'!F:F,"FILIAL",'Planificación 2026-1'!X:X,C169,'Planificación 2026-1'!H:H,"PS"))&gt;0,"P04"," ")</f>
        <v xml:space="preserve"> </v>
      </c>
      <c r="AG169" s="58"/>
      <c r="AH169" s="58" t="str">
        <f>IF(SUM(COUNTIFS('Planificación 2026-1'!F:F,"FILIAL",'Planificación 2026-1'!X:X,C169,'Planificación 2026-1'!H:H,"IN"))&gt;0,"P06"," ")</f>
        <v xml:space="preserve"> </v>
      </c>
      <c r="AI169" s="58" t="str">
        <f>IF(SUM(COUNTIFS('Planificación 2026-1'!F:F,"FILIAL",'Planificación 2026-1'!X:X,C169,'Planificación 2026-1'!H:H,"CA"))&gt;0,"P07"," ")</f>
        <v xml:space="preserve"> </v>
      </c>
      <c r="AJ169" s="58" t="str">
        <f>IF(SUM(COUNTIFS('Planificación 2026-1'!F:F,"FILIAL",'Planificación 2026-1'!X:X,C169,'Planificación 2026-1'!H:H,"DE"))&gt;0,"P08"," ")</f>
        <v xml:space="preserve"> </v>
      </c>
      <c r="AK169" s="58" t="str">
        <f>IF(SUM(COUNTIFS('Planificación 2026-1'!F:F,"FILIAL",'Planificación 2026-1'!X:X,C169,'Planificación 2026-1'!H:H,"OB"))&gt;0,"P09"," ")</f>
        <v xml:space="preserve"> </v>
      </c>
      <c r="AL169" s="58" t="str">
        <f>IF(SUM(COUNTIFS('Planificación 2026-1'!F:F,"FILIAL",'Planificación 2026-1'!X:X,C169,'Planificación 2026-1'!H:H,"MH"))&gt;0,"P31"," ")</f>
        <v xml:space="preserve"> </v>
      </c>
      <c r="AM169" s="58" t="str">
        <f>IF(SUM(COUNTIFS('Planificación 2026-1'!F:F,"FILIAL",'Planificación 2026-1'!X:X,C169,'Planificación 2026-1'!H:H,"IC"))&gt;0,"P32"," ")</f>
        <v xml:space="preserve"> </v>
      </c>
      <c r="AN169" s="58" t="str">
        <f>IF(SUM(COUNTIFS('Planificación 2026-1'!F:F,"FILIAL",'Planificación 2026-1'!X:X,C169,'Planificación 2026-1'!H:H,"AR"))&gt;0,"P34"," ")</f>
        <v xml:space="preserve"> </v>
      </c>
      <c r="AO169" s="58" t="str">
        <f>IF(SUM(COUNTIFS('Planificación 2026-1'!F:F,"FILIAL",'Planificación 2026-1'!X:X,C169,'Planificación 2026-1'!H:H,"T1"))&gt;0,"P35"," ")</f>
        <v xml:space="preserve"> </v>
      </c>
      <c r="AP169" s="58" t="str">
        <f>IF(SUM(COUNTIFS('Planificación 2026-1'!F:F,"FILIAL",'Planificación 2026-1'!X:X,C169,'Planificación 2026-1'!H:H,"T3"))&gt;0,"P36"," ")</f>
        <v xml:space="preserve"> </v>
      </c>
      <c r="AQ169" s="58" t="str">
        <f>IF(SUM(COUNTIFS('Planificación 2026-1'!F:F,"FILIAL",'Planificación 2026-1'!X:X,C169,'Planificación 2026-1'!H:H,"T2"))&gt;0,"P37"," ")</f>
        <v xml:space="preserve"> </v>
      </c>
      <c r="AR169" s="58" t="str">
        <f>IF(SUM(COUNTIFS('Planificación 2026-1'!F:F,"FILIAL",'Planificación 2026-1'!X:X,C169,'Planificación 2026-1'!H:H,"AE"))&gt;0,"P38"," ")</f>
        <v xml:space="preserve"> </v>
      </c>
      <c r="AS169" s="58" t="str">
        <f>IF(SUM(COUNTIFS('Planificación 2026-1'!F:F,"FILIAL",'Planificación 2026-1'!X:X,C169,'Planificación 2026-1'!H:H,"T4"))&gt;0,"P55"," ")</f>
        <v xml:space="preserve"> </v>
      </c>
      <c r="AT169" s="58" t="str">
        <f>IF(SUM(COUNTIFS('Planificación 2026-1'!F:F,"SUNAMPE",'Planificación 2026-1'!X:X,C169,'Planificación 2026-1'!H:H,"AF"))&gt;0," P01"," ")</f>
        <v xml:space="preserve"> </v>
      </c>
      <c r="AU169" s="58" t="str">
        <f>IF(SUM(COUNTIFS('Planificación 2026-1'!F:F,"SUNAMPE",'Planificación 2026-1'!X:X,C169,'Planificación 2026-1'!H:H,"EN"))&gt;0,"P02"," ")</f>
        <v xml:space="preserve"> </v>
      </c>
      <c r="AV169" s="58" t="str">
        <f>IF(SUM(COUNTIFS('Planificación 2026-1'!F:F,"SUNAMPE",'Planificación 2026-1'!X:X,C169,'Planificación 2026-1'!H:H,"IS"))&gt;0,"P03"," ")</f>
        <v xml:space="preserve"> </v>
      </c>
      <c r="AW169" s="58" t="str">
        <f>IF(SUM(COUNTIFS('Planificación 2026-1'!F:F,"SUNAMPE",'Planificación 2026-1'!X:X,C169,'Planificación 2026-1'!H:H,"PS"))&gt;0,"P04"," ")</f>
        <v xml:space="preserve"> </v>
      </c>
      <c r="AX169" s="58"/>
      <c r="AY169" s="58" t="str">
        <f>IF(SUM(COUNTIFS('Planificación 2026-1'!F:F,"SUNAMPE",'Planificación 2026-1'!X:X,C169,'Planificación 2026-1'!H:H,"IN"))&gt;0,"P06"," ")</f>
        <v xml:space="preserve"> </v>
      </c>
      <c r="AZ169" s="58" t="str">
        <f>IF(SUM(COUNTIFS('Planificación 2026-1'!F:F,"SUNAMPE",'Planificación 2026-1'!X:X,C169,'Planificación 2026-1'!H:H,"CA"))&gt;0,"P07"," ")</f>
        <v xml:space="preserve"> </v>
      </c>
      <c r="BA169" s="58" t="str">
        <f>IF(SUM(COUNTIFS('Planificación 2026-1'!F:F,"SUNAMPE",'Planificación 2026-1'!X:X,C169,'Planificación 2026-1'!H:H,"DE"))&gt;0,"P08"," ")</f>
        <v xml:space="preserve"> </v>
      </c>
      <c r="BB169" s="58" t="str">
        <f>IF(SUM(COUNTIFS('Planificación 2026-1'!F:F,"SUNAMPE",'Planificación 2026-1'!X:X,C169,'Planificación 2026-1'!H:H,"OB"))&gt;0,"P09"," ")</f>
        <v xml:space="preserve"> </v>
      </c>
      <c r="BC169" s="58" t="str">
        <f>IF(SUM(COUNTIFS('Planificación 2026-1'!F:F,"SUNAMPE",'Planificación 2026-1'!X:X,C169,'Planificación 2026-1'!H:H,"MH"))&gt;0,"P31"," ")</f>
        <v xml:space="preserve"> </v>
      </c>
      <c r="BD169" s="58" t="str">
        <f>IF(SUM(COUNTIFS('Planificación 2026-1'!F:F,"SUNAMPE",'Planificación 2026-1'!X:X,C169,'Planificación 2026-1'!H:H,"IC"))&gt;0,"P32"," ")</f>
        <v xml:space="preserve"> </v>
      </c>
      <c r="BE169" s="58" t="str">
        <f>IF(SUM(COUNTIFS('Planificación 2026-1'!F:F,"SUNAMPE",'Planificación 2026-1'!X:X,C169,'Planificación 2026-1'!H:H,"AR"))&gt;0,"P34"," ")</f>
        <v xml:space="preserve"> </v>
      </c>
      <c r="BF169" s="58" t="str">
        <f>IF(SUM(COUNTIFS('Planificación 2026-1'!F:F,"SUNAMPE",'Planificación 2026-1'!X:X,C169,'Planificación 2026-1'!H:H,"T1"))&gt;0,"P35"," ")</f>
        <v xml:space="preserve"> </v>
      </c>
      <c r="BG169" s="58" t="str">
        <f>IF(SUM(COUNTIFS('Planificación 2026-1'!F:F,"SUNAMPE",'Planificación 2026-1'!X:X,C169,'Planificación 2026-1'!H:H,"T3"))&gt;0,"P36"," ")</f>
        <v xml:space="preserve"> </v>
      </c>
      <c r="BH169" s="58" t="str">
        <f>IF(SUM(COUNTIFS('Planificación 2026-1'!F:F,"SUNAMPE",'Planificación 2026-1'!X:X,C169,'Planificación 2026-1'!H:H,"T2"))&gt;0,"P37"," ")</f>
        <v xml:space="preserve"> </v>
      </c>
      <c r="BI169" s="58" t="str">
        <f>IF(SUM(COUNTIFS('Planificación 2026-1'!F:F,"SUNAMPE",'Planificación 2026-1'!X:X,C169,'Planificación 2026-1'!H:H,"AE"))&gt;0,"P38"," ")</f>
        <v xml:space="preserve"> </v>
      </c>
      <c r="BJ169" s="58" t="str">
        <f>IF(SUM(COUNTIFS('Planificación 2026-1'!F:F,"SUNAMPE",'Planificación 2026-1'!X:X,C169,'Planificación 2026-1'!H:H,"T4"))&gt;0,"P55"," ")</f>
        <v xml:space="preserve"> </v>
      </c>
      <c r="BK169" s="58" t="str">
        <f>IF(SUM(COUNTIFS('Planificación 2026-1'!F:F,"HUAURA",'Planificación 2026-1'!X:X,C169,'Planificación 2026-1'!H:H,"AF"))&gt;0," P01"," ")</f>
        <v xml:space="preserve"> </v>
      </c>
      <c r="BL169" s="58" t="str">
        <f>IF(SUM(COUNTIFS('Planificación 2026-1'!F:F,"HUAURA",'Planificación 2026-1'!X:X,C169,'Planificación 2026-1'!H:H,"EN"))&gt;0,"P02"," ")</f>
        <v xml:space="preserve"> </v>
      </c>
      <c r="BM169" s="58" t="str">
        <f>IF(SUM(COUNTIFS('Planificación 2026-1'!F:F,"HUAURA",'Planificación 2026-1'!X:X,C169,'Planificación 2026-1'!H:H,"IS"))&gt;0,"P03"," ")</f>
        <v xml:space="preserve"> </v>
      </c>
      <c r="BN169" s="58" t="str">
        <f>IF(SUM(COUNTIFS('Planificación 2026-1'!F:F,"HUAURA",'Planificación 2026-1'!X:X,C169,'Planificación 2026-1'!H:H,"PS"))&gt;0,"P04"," ")</f>
        <v xml:space="preserve"> </v>
      </c>
      <c r="BO169" s="58"/>
      <c r="BP169" s="58" t="str">
        <f>IF(SUM(COUNTIFS('Planificación 2026-1'!F:F,"HUAURA",'Planificación 2026-1'!X:X,C169,'Planificación 2026-1'!H:H,"IN"))&gt;0,"P06"," ")</f>
        <v xml:space="preserve"> </v>
      </c>
      <c r="BQ169" s="58" t="str">
        <f>IF(SUM(COUNTIFS('Planificación 2026-1'!F:F,"HUAURA",'Planificación 2026-1'!X:X,C169,'Planificación 2026-1'!H:H,"CA"))&gt;0,"P07"," ")</f>
        <v xml:space="preserve"> </v>
      </c>
      <c r="BR169" s="58" t="str">
        <f>IF(SUM(COUNTIFS('Planificación 2026-1'!F:F,"HUAURA",'Planificación 2026-1'!X:X,C169,'Planificación 2026-1'!H:H,"DE"))&gt;0,"P08"," ")</f>
        <v xml:space="preserve"> </v>
      </c>
      <c r="BS169" s="58" t="str">
        <f>IF(SUM(COUNTIFS('Planificación 2026-1'!F:F,"HUAURA",'Planificación 2026-1'!X:X,C169,'Planificación 2026-1'!H:H,"OB"))&gt;0,"P09"," ")</f>
        <v xml:space="preserve"> </v>
      </c>
      <c r="BT169" s="58" t="str">
        <f>IF(SUM(COUNTIFS('Planificación 2026-1'!F:F,"HUAURA",'Planificación 2026-1'!X:X,C169,'Planificación 2026-1'!H:H,"MH"))&gt;0,"P31"," ")</f>
        <v xml:space="preserve"> </v>
      </c>
      <c r="BU169" s="58" t="str">
        <f>IF(SUM(COUNTIFS('Planificación 2026-1'!F:F,"HUAURA",'Planificación 2026-1'!X:X,C169,'Planificación 2026-1'!H:H,"IC"))&gt;0,"P32"," ")</f>
        <v xml:space="preserve"> </v>
      </c>
      <c r="BV169" s="58" t="str">
        <f>IF(SUM(COUNTIFS('Planificación 2026-1'!F:F,"HUAURA",'Planificación 2026-1'!X:X,C169,'Planificación 2026-1'!H:H,"AR"))&gt;0,"P34"," ")</f>
        <v xml:space="preserve"> </v>
      </c>
      <c r="BW169" s="58" t="str">
        <f>IF(SUM(COUNTIFS('Planificación 2026-1'!F:F,"HUAURA",'Planificación 2026-1'!X:X,C169,'Planificación 2026-1'!H:H,"T1"))&gt;0,"P35"," ")</f>
        <v xml:space="preserve"> </v>
      </c>
      <c r="BX169" s="58" t="str">
        <f>IF(SUM(COUNTIFS('Planificación 2026-1'!F:F,"HUAURA",'Planificación 2026-1'!X:X,C169,'Planificación 2026-1'!H:H,"T3"))&gt;0,"P36"," ")</f>
        <v xml:space="preserve"> </v>
      </c>
      <c r="BY169" s="58" t="str">
        <f>IF(SUM(COUNTIFS('Planificación 2026-1'!F:F,"HUAURA",'Planificación 2026-1'!X:X,C169,'Planificación 2026-1'!H:H,"T2"))&gt;0,"P37"," ")</f>
        <v xml:space="preserve"> </v>
      </c>
      <c r="BZ169" s="58" t="str">
        <f>IF(SUM(COUNTIFS('Planificación 2026-1'!F:F,"HUAURA",'Planificación 2026-1'!X:X,C169,'Planificación 2026-1'!H:H,"AE"))&gt;0,"P38"," ")</f>
        <v xml:space="preserve"> </v>
      </c>
      <c r="CA169" s="58" t="str">
        <f>IF(SUM(COUNTIFS('Planificación 2026-1'!F:F,"HUAURA",'Planificación 2026-1'!X:X,C169,'Planificación 2026-1'!H:H,"T4"))&gt;0,"P55"," ")</f>
        <v xml:space="preserve"> </v>
      </c>
      <c r="CB169" s="59">
        <f>SUMIFS('Planificación 2026-1'!S:S,'Planificación 2026-1'!X:X,C169,'Planificación 2026-1'!H:H,"AF",'Planificación 2026-1'!I:I,"&gt;2")</f>
        <v>0</v>
      </c>
      <c r="CC169" s="59">
        <f>SUMIFS('Planificación 2026-1'!S:S,'Planificación 2026-1'!X:X,C169,'Planificación 2026-1'!H:H,"EN",'Planificación 2026-1'!I:I,"&gt;2")</f>
        <v>30</v>
      </c>
      <c r="CD169" s="59">
        <f>SUMIFS('Planificación 2026-1'!S:S,'Planificación 2026-1'!X:X,C169,'Planificación 2026-1'!H:H,"IS",'Planificación 2026-1'!I:I,"&gt;2")</f>
        <v>0</v>
      </c>
      <c r="CE169" s="59">
        <f>SUMIFS('Planificación 2026-1'!S:S,'Planificación 2026-1'!X:X,C169,'Planificación 2026-1'!H:H,"PS",'Planificación 2026-1'!I:I,"&gt;2")</f>
        <v>0</v>
      </c>
      <c r="CF169" s="59">
        <f>SUMIFS('Planificación 2026-1'!S:S,'Planificación 2026-1'!X:X,C169,'Planificación 2026-1'!H:H,"IN",'Planificación 2026-1'!I:I,"&gt;2")</f>
        <v>0</v>
      </c>
      <c r="CG169" s="59">
        <f>SUMIFS('Planificación 2026-1'!S:S,'Planificación 2026-1'!X:X,C169,'Planificación 2026-1'!H:H,"CA",'Planificación 2026-1'!I:I,"&gt;2")</f>
        <v>0</v>
      </c>
      <c r="CH169" s="59">
        <f>SUMIFS('Planificación 2026-1'!S:S,'Planificación 2026-1'!X:X,C169,'Planificación 2026-1'!H:H,"DE",'Planificación 2026-1'!I:I,"&gt;2")</f>
        <v>0</v>
      </c>
      <c r="CI169" s="59">
        <f>SUMIFS('Planificación 2026-1'!S:S,'Planificación 2026-1'!X:X,C169,'Planificación 2026-1'!H:H,"OB",'Planificación 2026-1'!I:I,"&gt;2")</f>
        <v>0</v>
      </c>
      <c r="CJ169" s="59">
        <f>SUMIFS('Planificación 2026-1'!S:S,'Planificación 2026-1'!X:X,C169,'Planificación 2026-1'!H:H,"MH",'Planificación 2026-1'!I:I,"&gt;2")</f>
        <v>0</v>
      </c>
      <c r="CK169" s="59">
        <f>SUMIFS('Planificación 2026-1'!S:S,'Planificación 2026-1'!X:X,C169,'Planificación 2026-1'!H:H,"IC",'Planificación 2026-1'!I:I,"&gt;2")</f>
        <v>0</v>
      </c>
      <c r="CL169" s="59">
        <f>SUMIFS('Planificación 2026-1'!S:S,'Planificación 2026-1'!X:X,C169,'Planificación 2026-1'!H:H,"AR",'Planificación 2026-1'!I:I,"&gt;2")</f>
        <v>0</v>
      </c>
      <c r="CM169" s="59">
        <f>SUMIFS('Planificación 2026-1'!S:S,'Planificación 2026-1'!X:X,C169,'Planificación 2026-1'!H:H,"AE",'Planificación 2026-1'!I:I,"&gt;2")</f>
        <v>0</v>
      </c>
      <c r="CN169" s="59">
        <f>SUMIFS('Planificación 2026-1'!S:S,'Planificación 2026-1'!X:X,C169,'Planificación 2026-1'!H:H,"T1",'Planificación 2026-1'!I:I,"&gt;2")</f>
        <v>0</v>
      </c>
      <c r="CO169" s="59">
        <f>SUMIFS('Planificación 2026-1'!S:S,'Planificación 2026-1'!X:X,C169,'Planificación 2026-1'!H:H,"T3",'Planificación 2026-1'!I:I,"&gt;2")</f>
        <v>0</v>
      </c>
      <c r="CP169" s="59">
        <f>SUMIFS('Planificación 2026-1'!S:S,'Planificación 2026-1'!X:X,C169,'Planificación 2026-1'!H:H,"T2",'Planificación 2026-1'!I:I,"&gt;2")</f>
        <v>0</v>
      </c>
      <c r="CQ169" s="59">
        <f>SUMIFS('Planificación 2026-1'!S:S,'Planificación 2026-1'!X:X,C169,'Planificación 2026-1'!H:H,"T4",'Planificación 2026-1'!I:I,"&gt;2")</f>
        <v>0</v>
      </c>
      <c r="CR169" s="59">
        <f>SUMIFS('Planificación 2026-1'!S:S,'Planificación 2026-1'!X:X,C169,'Planificación 2026-1'!H:H,"AF",'Planificación 2026-1'!I:I,"&lt;3")</f>
        <v>0</v>
      </c>
      <c r="CS169" s="59">
        <f>SUMIFS('Planificación 2026-1'!S:S,'Planificación 2026-1'!X:X,C169,'Planificación 2026-1'!H:H,"EN",'Planificación 2026-1'!I:I,"&lt;3")</f>
        <v>0</v>
      </c>
      <c r="CT169" s="59">
        <f>SUMIFS('Planificación 2026-1'!S:S,'Planificación 2026-1'!X:X,C169,'Planificación 2026-1'!H:H,"IS",'Planificación 2026-1'!I:I,"&lt;3")</f>
        <v>0</v>
      </c>
      <c r="CU169" s="59">
        <f>SUMIFS('Planificación 2026-1'!S:S,'Planificación 2026-1'!X:X,C169,'Planificación 2026-1'!H:H,"PS",'Planificación 2026-1'!I:I,"&lt;3")</f>
        <v>0</v>
      </c>
      <c r="CV169" s="59">
        <f>SUMIFS('Planificación 2026-1'!S:S,'Planificación 2026-1'!X:X,C169,'Planificación 2026-1'!H:H,"IN",'Planificación 2026-1'!I:I,"&lt;3")</f>
        <v>0</v>
      </c>
      <c r="CW169" s="59">
        <f>SUMIFS('Planificación 2026-1'!S:S,'Planificación 2026-1'!X:X,C169,'Planificación 2026-1'!H:H,"CA",'Planificación 2026-1'!I:I,"&lt;3")</f>
        <v>0</v>
      </c>
      <c r="CX169" s="59">
        <f>SUMIFS('Planificación 2026-1'!S:S,'Planificación 2026-1'!X:X,C169,'Planificación 2026-1'!H:H,"DE",'Planificación 2026-1'!I:I,"&lt;3")</f>
        <v>0</v>
      </c>
      <c r="CY169" s="59">
        <f>SUMIFS('Planificación 2026-1'!S:S,'Planificación 2026-1'!X:X,C169,'Planificación 2026-1'!H:H,"OB",'Planificación 2026-1'!I:I,"&lt;3")</f>
        <v>0</v>
      </c>
      <c r="CZ169" s="59">
        <f>SUMIFS('Planificación 2026-1'!S:S,'Planificación 2026-1'!X:X,C169,'Planificación 2026-1'!H:H,"MH",'Planificación 2026-1'!I:I,"&lt;3")</f>
        <v>0</v>
      </c>
      <c r="DA169" s="59">
        <f>SUMIFS('Planificación 2026-1'!S:S,'Planificación 2026-1'!X:X,C169,'Planificación 2026-1'!H:H,"IC",'Planificación 2026-1'!I:I,"&lt;3")</f>
        <v>0</v>
      </c>
      <c r="DB169" s="59">
        <f>SUMIFS('Planificación 2026-1'!S:S,'Planificación 2026-1'!X:X,C169,'Planificación 2026-1'!H:H,"AR",'Planificación 2026-1'!I:I,"&lt;3")</f>
        <v>0</v>
      </c>
      <c r="DC169" s="59">
        <f>SUMIFS('Planificación 2026-1'!S:S,'Planificación 2026-1'!X:X,C169,'Planificación 2026-1'!H:H,"AE",'Planificación 2026-1'!I:I,"&lt;3")</f>
        <v>0</v>
      </c>
      <c r="DD169" s="59">
        <f>SUMIFS('Planificación 2026-1'!S:S,'Planificación 2026-1'!X:X,C169,'Planificación 2026-1'!H:H,"T1",'Planificación 2026-1'!I:I,"&lt;3")</f>
        <v>0</v>
      </c>
      <c r="DE169" s="59">
        <f>SUMIFS('Planificación 2026-1'!S:S,'Planificación 2026-1'!X:X,C169,'Planificación 2026-1'!H:H,"T3",'Planificación 2026-1'!I:I,"&lt;3")</f>
        <v>0</v>
      </c>
      <c r="DF169" s="59">
        <f>SUMIFS('Planificación 2026-1'!S:S,'Planificación 2026-1'!X:X,C169,'Planificación 2026-1'!H:H,"T2",'Planificación 2026-1'!I:I,"&lt;3")</f>
        <v>0</v>
      </c>
      <c r="DG169" s="59">
        <f>SUMIFS('Planificación 2026-1'!S:S,'Planificación 2026-1'!X:X,C169,'Planificación 2026-1'!H:H,"T4",'Planificación 2026-1'!I:I,"&lt;3")</f>
        <v>0</v>
      </c>
      <c r="DH169" s="58" t="str">
        <f t="shared" si="41"/>
        <v>P02</v>
      </c>
      <c r="DI169" s="27">
        <f>IF(C169="","",SUMIFS('Planificación 2026-1'!S:S,'Planificación 2026-1'!X:X,C169,'Planificación 2026-1'!F:F,"PRINCIPAL",'Planificación 2026-1'!Y:Y,"VIRTUAL"))</f>
        <v>8</v>
      </c>
      <c r="DJ169" s="27">
        <f>IF(C169="","",SUMIFS('Planificación 2026-1'!S:S,'Planificación 2026-1'!X:X,C169,'Planificación 2026-1'!F:F,"PRINCIPAL",'Planificación 2026-1'!Y:Y,"PRESENCIAL"))</f>
        <v>0</v>
      </c>
      <c r="DK169" s="27">
        <f>IF(C169="","",SUMIFS('Planificación 2026-1'!S:S,'Planificación 2026-1'!X:X,C169,'Planificación 2026-1'!F:F,"PRINCIPAL",'Planificación 2026-1'!Y:Y,"HIBRIDO PRESENCIAL"))</f>
        <v>0</v>
      </c>
      <c r="DL169" s="58" t="str">
        <f t="shared" si="42"/>
        <v>P02</v>
      </c>
      <c r="DM169" s="58">
        <f>IF(C169="","",SUMIFS('Planificación 2026-1'!S:S,'Planificación 2026-1'!X:X,C169,'Planificación 2026-1'!F:F,"FILIAL",'Planificación 2026-1'!Y:Y,"VIRTUAL"))</f>
        <v>10</v>
      </c>
      <c r="DN169" s="60">
        <f>IF(C169="","",SUMIFS('Planificación 2026-1'!S:S,'Planificación 2026-1'!X:X,C169,'Planificación 2026-1'!F:F,"FILIAL",'Planificación 2026-1'!Y:Y,"PRESENCIAL"))</f>
        <v>12</v>
      </c>
      <c r="DO169" s="29">
        <f>IF(C169="","",SUMIFS('Planificación 2026-1'!S:S,'Planificación 2026-1'!X:X,C169,'Planificación 2026-1'!F:F,"FILIAL",'Planificación 2026-1'!Y:Y,"HIBRIDO PRESENCIAL"))</f>
        <v>0</v>
      </c>
      <c r="DP169" s="61" t="str">
        <f t="shared" si="43"/>
        <v/>
      </c>
      <c r="DQ169" s="58">
        <f>IF(C169="","",SUMIFS('Planificación 2026-1'!S:S,'Planificación 2026-1'!X:X,C169,'Planificación 2026-1'!F:F,"SUNAMPE",'Planificación 2026-1'!Y:Y,"VIRTUAL"))</f>
        <v>0</v>
      </c>
      <c r="DR169" s="29">
        <f>IF(C169="","",SUMIFS('Planificación 2026-1'!S:S,'Planificación 2026-1'!X:X,C169,'Planificación 2026-1'!F:F,"SUNAMPE",'Planificación 2026-1'!Y:Y,"PRESENCIAL"))</f>
        <v>0</v>
      </c>
      <c r="DS169" s="61" t="str">
        <f t="shared" si="44"/>
        <v/>
      </c>
      <c r="DT169" s="58">
        <f>IF(C169="","",SUMIFS('Planificación 2026-1'!S:S,'Planificación 2026-1'!X:X,C169,'Planificación 2026-1'!F:F,"HUAURA",'Planificación 2026-1'!Y:Y,"VIRTUAL"))</f>
        <v>0</v>
      </c>
      <c r="DU169" s="29">
        <f>IF(C169="","",SUMIFS('Planificación 2026-1'!S:S,'Planificación 2026-1'!X:X,C169,'Planificación 2026-1'!F:F,"HUAURA",'Planificación 2026-1'!Y:Y,"PRESENCIAL"))</f>
        <v>0</v>
      </c>
      <c r="DV169" s="32">
        <f>SUMIFS('Planificación 2026-1'!S:S,'Planificación 2026-1'!X:X,C169,'Planificación 2026-1'!F:F,"PRINCIPAL",'Planificación 2026-1'!Y:Y,"VIRTUAL",'Planificación 2026-1'!I:I,"&gt;2")</f>
        <v>8</v>
      </c>
      <c r="DW169" s="32">
        <f>SUMIFS('Planificación 2026-1'!S:S,'Planificación 2026-1'!X:X,C169,'Planificación 2026-1'!F:F,"PRINCIPAL",'Planificación 2026-1'!Y:Y,"&lt;&gt;VIRTUAL",'Planificación 2026-1'!I:I,"&gt;2")</f>
        <v>0</v>
      </c>
      <c r="DX169" s="32">
        <f>SUMIFS('Planificación 2026-1'!S:S,'Planificación 2026-1'!X:X,C169,'Planificación 2026-1'!F:F,"SUNAMPE",'Planificación 2026-1'!Y:Y,"VIRTUAL",'Planificación 2026-1'!I:I,"&gt;2")</f>
        <v>0</v>
      </c>
      <c r="DY169" s="32">
        <f>SUMIFS('Planificación 2026-1'!S:S,'Planificación 2026-1'!X:X,C169,'Planificación 2026-1'!F:F,"SUNAMPE",'Planificación 2026-1'!Y:Y,"&lt;&gt;VIRTUAL",'Planificación 2026-1'!I:I,"&gt;2")</f>
        <v>0</v>
      </c>
      <c r="DZ169" s="32">
        <f>SUMIFS('Planificación 2026-1'!S:S,'Planificación 2026-1'!X:X,C169,'Planificación 2026-1'!F:F,"FILIAL",'Planificación 2026-1'!Y:Y,"VIRTUAL",'Planificación 2026-1'!I:I,"&gt;2")</f>
        <v>10</v>
      </c>
      <c r="EA169" s="32">
        <f>SUMIFS('Planificación 2026-1'!S:S,'Planificación 2026-1'!X:X,C169,'Planificación 2026-1'!F:F,"FILIAL",'Planificación 2026-1'!Y:Y,"&lt;&gt;VIRTUAL",'Planificación 2026-1'!I:I,"&gt;2")</f>
        <v>12</v>
      </c>
      <c r="EB169" s="32">
        <f>SUMIFS('Planificación 2026-1'!S:S,'Planificación 2026-1'!X:X,C169,'Planificación 2026-1'!F:F,"PORUMA",'Planificación 2026-1'!Y:Y,"VIRTUAL",'Planificación 2026-1'!I:I,"&gt;2")</f>
        <v>0</v>
      </c>
      <c r="EC169" s="32">
        <f>SUMIFS('Planificación 2026-1'!S:S,'Planificación 2026-1'!X:X,C169,'Planificación 2026-1'!F:F,"PORUMA",'Planificación 2026-1'!Y:Y,"&lt;&gt;VIRTUAL",'Planificación 2026-1'!I:I,"&gt;2")</f>
        <v>0</v>
      </c>
      <c r="ED169" s="32">
        <f>SUMIFS('Planificación 2026-1'!S:S,'Planificación 2026-1'!X:X,C169,'Planificación 2026-1'!F:F,"HUAURA",'Planificación 2026-1'!Y:Y,"VIRTUAL",'Planificación 2026-1'!I:I,"&gt;2")</f>
        <v>0</v>
      </c>
      <c r="EE169" s="32">
        <f>SUMIFS('Planificación 2026-1'!S:S,'Planificación 2026-1'!X:X,C169,'Planificación 2026-1'!F:F,"HUAURA",'Planificación 2026-1'!Y:Y,"&lt;&gt;VIRTUAL",'Planificación 2026-1'!I:I,"&gt;2")</f>
        <v>0</v>
      </c>
      <c r="EF169" s="32">
        <f>SUMIFS('Planificación 2026-1'!S:S,'Planificación 2026-1'!X:X,C169,'Planificación 2026-1'!F:F,"PRINCIPAL",'Planificación 2026-1'!Y:Y,"VIRTUAL",'Planificación 2026-1'!I:I,"&lt;3")</f>
        <v>0</v>
      </c>
      <c r="EG169" s="32">
        <f>SUMIFS('Planificación 2026-1'!S:S,'Planificación 2026-1'!X:X,C169,'Planificación 2026-1'!F:F,"PRINCIPAL",'Planificación 2026-1'!Y:Y,"&lt;&gt;VIRTUAL",'Planificación 2026-1'!I:I,"&lt;3")</f>
        <v>0</v>
      </c>
      <c r="EH169" s="32">
        <f>SUMIFS('Planificación 2026-1'!S:S,'Planificación 2026-1'!X:X,C169,'Planificación 2026-1'!F:F,"SUNAMPE",'Planificación 2026-1'!Y:Y,"VIRTUAL",'Planificación 2026-1'!I:I,"&lt;3")</f>
        <v>0</v>
      </c>
      <c r="EI169" s="32">
        <f>SUMIFS('Planificación 2026-1'!S:S,'Planificación 2026-1'!X:X,C169,'Planificación 2026-1'!F:F,"SUNAMPE",'Planificación 2026-1'!Y:Y,"&lt;&gt;VIRTUAL",'Planificación 2026-1'!I:I,"&lt;3")</f>
        <v>0</v>
      </c>
      <c r="EJ169" s="32">
        <f>SUMIFS('Planificación 2026-1'!S:S,'Planificación 2026-1'!X:X,C169,'Planificación 2026-1'!F:F,"FILIAL",'Planificación 2026-1'!Y:Y,"VIRTUAL",'Planificación 2026-1'!I:I,"&lt;3")</f>
        <v>0</v>
      </c>
      <c r="EK169" s="32">
        <f>SUMIFS('Planificación 2026-1'!S:S,'Planificación 2026-1'!X:X,C169,'Planificación 2026-1'!F:F,"FILIAL",'Planificación 2026-1'!Y:Y,"&lt;&gt;VIRTUAL",'Planificación 2026-1'!I:I,"&lt;3")</f>
        <v>0</v>
      </c>
      <c r="EL169" s="32">
        <f>SUMIFS('Planificación 2026-1'!S:S,'Planificación 2026-1'!X:X,C169,'Planificación 2026-1'!F:F,"PORUMA",'Planificación 2026-1'!Y:Y,"VIRTUAL",'Planificación 2026-1'!I:I,"&lt;3")</f>
        <v>0</v>
      </c>
      <c r="EM169" s="32">
        <f>SUMIFS('Planificación 2026-1'!S:S,'Planificación 2026-1'!X:X,C169,'Planificación 2026-1'!F:F,"PORUMA",'Planificación 2026-1'!Y:Y,"&lt;&gt;VIRTUAL",'Planificación 2026-1'!I:I,"&lt;3")</f>
        <v>0</v>
      </c>
      <c r="EN169" s="32">
        <f>SUMIFS('Planificación 2026-1'!S:S,'Planificación 2026-1'!X:X,C169,'Planificación 2026-1'!F:F,"HUAURA",'Planificación 2026-1'!Y:Y,"VIRTUAL",'Planificación 2026-1'!I:I,"&lt;3")</f>
        <v>0</v>
      </c>
      <c r="EO169" s="32">
        <f>SUMIFS('Planificación 2026-1'!S:S,'Planificación 2026-1'!X:X,C169,'Planificación 2026-1'!F:F,"HUAURA",'Planificación 2026-1'!Y:Y,"&lt;&gt;VIRTUAL",'Planificación 2026-1'!I:I,"&lt;3")</f>
        <v>0</v>
      </c>
      <c r="EP169" s="32">
        <f t="shared" si="46"/>
        <v>22</v>
      </c>
      <c r="EQ169" s="32">
        <f t="shared" si="36"/>
        <v>0</v>
      </c>
      <c r="ER169" s="32">
        <f t="shared" si="37"/>
        <v>0</v>
      </c>
      <c r="ES169" s="32">
        <f t="shared" si="38"/>
        <v>8</v>
      </c>
      <c r="ET169" s="32">
        <f t="shared" si="39"/>
        <v>0</v>
      </c>
      <c r="EU169" s="32">
        <f t="shared" si="40"/>
        <v>30</v>
      </c>
      <c r="EV169" s="32" t="b">
        <f>EXACT(EU169,E169)</f>
        <v>1</v>
      </c>
      <c r="EW169" s="32"/>
      <c r="EX169" s="32">
        <f t="shared" si="33"/>
        <v>18</v>
      </c>
      <c r="EY169" s="32">
        <f t="shared" si="34"/>
        <v>12</v>
      </c>
      <c r="EZ169" s="32" t="b">
        <f>EXACT(SUM(EX169:EY169),E169)</f>
        <v>1</v>
      </c>
      <c r="FA169" s="32" t="str">
        <f t="shared" si="35"/>
        <v>FILIAL-HUAURA</v>
      </c>
      <c r="FB169" s="32" t="str">
        <f t="shared" si="45"/>
        <v>MAS VIRTUAL</v>
      </c>
    </row>
    <row r="170" spans="1:158">
      <c r="A170" s="33"/>
      <c r="B170" s="65">
        <v>167</v>
      </c>
      <c r="C170" s="32" t="s">
        <v>374</v>
      </c>
      <c r="D170" s="429">
        <v>9575456</v>
      </c>
      <c r="E170" s="62">
        <f>SUMIF('Planificación 2026-1'!X:X,C170,'Planificación 2026-1'!S:S)</f>
        <v>38</v>
      </c>
      <c r="F170" s="63" t="s">
        <v>199</v>
      </c>
      <c r="G170" s="454" t="s">
        <v>200</v>
      </c>
      <c r="H170" s="64" t="s">
        <v>181</v>
      </c>
      <c r="I170" s="64" t="s">
        <v>150</v>
      </c>
      <c r="J170" s="32" t="s">
        <v>181</v>
      </c>
      <c r="K170" s="32" t="s">
        <v>150</v>
      </c>
      <c r="L170" s="57" t="str">
        <f>IF(SUM(COUNTIFS('Planificación 2026-1'!F:F,"PRINCIPAL",'Planificación 2026-1'!X:X,C170,'Planificación 2026-1'!H:H,"AF"))&gt;0,"P01"," ")</f>
        <v xml:space="preserve"> </v>
      </c>
      <c r="M170" s="58" t="str">
        <f>IF(SUM(COUNTIFS('Planificación 2026-1'!F:F,"PRINCIPAL",'Planificación 2026-1'!X:X,C170,'Planificación 2026-1'!H:H,"EN"))&gt;0,"P02"," ")</f>
        <v>P02</v>
      </c>
      <c r="N170" s="58" t="str">
        <f>IF(SUM(COUNTIFS('Planificación 2026-1'!F:F,"PRINCIPAL",'Planificación 2026-1'!X:X,C170,'Planificación 2026-1'!H:H,"IS"))&gt;0,"P03"," ")</f>
        <v xml:space="preserve"> </v>
      </c>
      <c r="O170" s="58" t="str">
        <f>IF(SUM(COUNTIFS('Planificación 2026-1'!F:F,"PRINCIPAL",'Planificación 2026-1'!X:X,C170,'Planificación 2026-1'!H:H,"PS"))&gt;0,"P04"," ")</f>
        <v xml:space="preserve"> </v>
      </c>
      <c r="P170" s="58"/>
      <c r="Q170" s="58" t="str">
        <f>IF(SUM(COUNTIFS('Planificación 2026-1'!F:F,"PRINCIPAL",'Planificación 2026-1'!X:X,C170,'Planificación 2026-1'!H:H,"IN"))&gt;0,"P06"," ")</f>
        <v xml:space="preserve"> </v>
      </c>
      <c r="R170" s="58" t="str">
        <f>IF(SUM(COUNTIFS('Planificación 2026-1'!F:F,"PRINCIPAL",'Planificación 2026-1'!X:X,C170,'Planificación 2026-1'!H:H,"CA"))&gt;0,"P07"," ")</f>
        <v xml:space="preserve"> </v>
      </c>
      <c r="S170" s="58" t="str">
        <f>IF(SUM(COUNTIFS('Planificación 2026-1'!F:F,"PRINCIPAL",'Planificación 2026-1'!X:X,C170,'Planificación 2026-1'!H:H,"DE"))&gt;0,"P08"," ")</f>
        <v xml:space="preserve"> </v>
      </c>
      <c r="T170" s="58" t="str">
        <f>IF(SUM(COUNTIFS('Planificación 2026-1'!F:F,"PRINCIPAL",'Planificación 2026-1'!X:X,C170,'Planificación 2026-1'!H:H,"OB"))&gt;0,"P09"," ")</f>
        <v xml:space="preserve"> </v>
      </c>
      <c r="U170" s="58" t="str">
        <f>IF(SUM(COUNTIFS('Planificación 2026-1'!F:F,"PRINCIPAL",'Planificación 2026-1'!X:X,C170,'Planificación 2026-1'!H:H,"MH"))&gt;0,"P31"," ")</f>
        <v xml:space="preserve"> </v>
      </c>
      <c r="V170" s="58" t="str">
        <f>IF(SUM(COUNTIFS('Planificación 2026-1'!F:F,"PRINCIPAL",'Planificación 2026-1'!X:X,C170,'Planificación 2026-1'!H:H,"IC"))&gt;0,"P32"," ")</f>
        <v xml:space="preserve"> </v>
      </c>
      <c r="W170" s="58" t="str">
        <f>IF(SUM(COUNTIFS('Planificación 2026-1'!F:F,"PRINCIPAL",'Planificación 2026-1'!X:X,C170,'Planificación 2026-1'!H:H,"AR"))&gt;0,"P34"," ")</f>
        <v xml:space="preserve"> </v>
      </c>
      <c r="X170" s="58" t="str">
        <f>IF(SUM(COUNTIFS('Planificación 2026-1'!F:F,"PRINCIPAL",'Planificación 2026-1'!X:X,C170,'Planificación 2026-1'!H:H,"T1"))&gt;0,"P35"," ")</f>
        <v xml:space="preserve"> </v>
      </c>
      <c r="Y170" s="58" t="str">
        <f>IF(SUM(COUNTIFS('Planificación 2026-1'!F:F,"PRINCIPAL",'Planificación 2026-1'!X:X,C170,'Planificación 2026-1'!H:H,"T3"))&gt;0,"P36"," ")</f>
        <v xml:space="preserve"> </v>
      </c>
      <c r="Z170" s="58" t="str">
        <f>IF(SUM(COUNTIFS('Planificación 2026-1'!F:F,"PRINCIPAL",'Planificación 2026-1'!X:X,C170,'Planificación 2026-1'!H:H,"T2"))&gt;0,"P37"," ")</f>
        <v xml:space="preserve"> </v>
      </c>
      <c r="AA170" s="58" t="str">
        <f>IF(SUM(COUNTIFS('Planificación 2026-1'!F:F,"PRINCIPAL",'Planificación 2026-1'!X:X,C170,'Planificación 2026-1'!H:H,"AE"))&gt;0,"P38"," ")</f>
        <v xml:space="preserve"> </v>
      </c>
      <c r="AB170" s="58" t="str">
        <f>IF(SUM(COUNTIFS('Planificación 2026-1'!F:F,"PRINCIPAL",'Planificación 2026-1'!X:X,C170,'Planificación 2026-1'!H:H,"T4"))&gt;0,"P55"," ")</f>
        <v xml:space="preserve"> </v>
      </c>
      <c r="AC170" s="58" t="str">
        <f>IF(SUM(COUNTIFS('Planificación 2026-1'!F:F,"FILIAL",'Planificación 2026-1'!X:X,C170,'Planificación 2026-1'!H:H,"AF"))&gt;0," P01"," ")</f>
        <v xml:space="preserve"> </v>
      </c>
      <c r="AD170" s="58" t="str">
        <f>IF(SUM(COUNTIFS('Planificación 2026-1'!F:F,"FILIAL",'Planificación 2026-1'!X:X,C170,'Planificación 2026-1'!H:H,"EN"))&gt;0,"P02"," ")</f>
        <v>P02</v>
      </c>
      <c r="AE170" s="58" t="str">
        <f>IF(SUM(COUNTIFS('Planificación 2026-1'!F:F,"FILIAL",'Planificación 2026-1'!X:X,C170,'Planificación 2026-1'!H:H,"IS"))&gt;0,"P03"," ")</f>
        <v xml:space="preserve"> </v>
      </c>
      <c r="AF170" s="58" t="str">
        <f>IF(SUM(COUNTIFS('Planificación 2026-1'!F:F,"FILIAL",'Planificación 2026-1'!X:X,C170,'Planificación 2026-1'!H:H,"PS"))&gt;0,"P04"," ")</f>
        <v xml:space="preserve"> </v>
      </c>
      <c r="AG170" s="58"/>
      <c r="AH170" s="58" t="str">
        <f>IF(SUM(COUNTIFS('Planificación 2026-1'!F:F,"FILIAL",'Planificación 2026-1'!X:X,C170,'Planificación 2026-1'!H:H,"IN"))&gt;0,"P06"," ")</f>
        <v xml:space="preserve"> </v>
      </c>
      <c r="AI170" s="58" t="str">
        <f>IF(SUM(COUNTIFS('Planificación 2026-1'!F:F,"FILIAL",'Planificación 2026-1'!X:X,C170,'Planificación 2026-1'!H:H,"CA"))&gt;0,"P07"," ")</f>
        <v xml:space="preserve"> </v>
      </c>
      <c r="AJ170" s="58" t="str">
        <f>IF(SUM(COUNTIFS('Planificación 2026-1'!F:F,"FILIAL",'Planificación 2026-1'!X:X,C170,'Planificación 2026-1'!H:H,"DE"))&gt;0,"P08"," ")</f>
        <v xml:space="preserve"> </v>
      </c>
      <c r="AK170" s="58" t="str">
        <f>IF(SUM(COUNTIFS('Planificación 2026-1'!F:F,"FILIAL",'Planificación 2026-1'!X:X,C170,'Planificación 2026-1'!H:H,"OB"))&gt;0,"P09"," ")</f>
        <v xml:space="preserve"> </v>
      </c>
      <c r="AL170" s="58" t="str">
        <f>IF(SUM(COUNTIFS('Planificación 2026-1'!F:F,"FILIAL",'Planificación 2026-1'!X:X,C170,'Planificación 2026-1'!H:H,"MH"))&gt;0,"P31"," ")</f>
        <v xml:space="preserve"> </v>
      </c>
      <c r="AM170" s="58" t="str">
        <f>IF(SUM(COUNTIFS('Planificación 2026-1'!F:F,"FILIAL",'Planificación 2026-1'!X:X,C170,'Planificación 2026-1'!H:H,"IC"))&gt;0,"P32"," ")</f>
        <v xml:space="preserve"> </v>
      </c>
      <c r="AN170" s="58" t="str">
        <f>IF(SUM(COUNTIFS('Planificación 2026-1'!F:F,"FILIAL",'Planificación 2026-1'!X:X,C170,'Planificación 2026-1'!H:H,"AR"))&gt;0,"P34"," ")</f>
        <v xml:space="preserve"> </v>
      </c>
      <c r="AO170" s="58" t="str">
        <f>IF(SUM(COUNTIFS('Planificación 2026-1'!F:F,"FILIAL",'Planificación 2026-1'!X:X,C170,'Planificación 2026-1'!H:H,"T1"))&gt;0,"P35"," ")</f>
        <v xml:space="preserve"> </v>
      </c>
      <c r="AP170" s="58" t="str">
        <f>IF(SUM(COUNTIFS('Planificación 2026-1'!F:F,"FILIAL",'Planificación 2026-1'!X:X,C170,'Planificación 2026-1'!H:H,"T3"))&gt;0,"P36"," ")</f>
        <v xml:space="preserve"> </v>
      </c>
      <c r="AQ170" s="58" t="str">
        <f>IF(SUM(COUNTIFS('Planificación 2026-1'!F:F,"FILIAL",'Planificación 2026-1'!X:X,C170,'Planificación 2026-1'!H:H,"T2"))&gt;0,"P37"," ")</f>
        <v xml:space="preserve"> </v>
      </c>
      <c r="AR170" s="58" t="str">
        <f>IF(SUM(COUNTIFS('Planificación 2026-1'!F:F,"FILIAL",'Planificación 2026-1'!X:X,C170,'Planificación 2026-1'!H:H,"AE"))&gt;0,"P38"," ")</f>
        <v xml:space="preserve"> </v>
      </c>
      <c r="AS170" s="58" t="str">
        <f>IF(SUM(COUNTIFS('Planificación 2026-1'!F:F,"FILIAL",'Planificación 2026-1'!X:X,C170,'Planificación 2026-1'!H:H,"T4"))&gt;0,"P55"," ")</f>
        <v xml:space="preserve"> </v>
      </c>
      <c r="AT170" s="58" t="str">
        <f>IF(SUM(COUNTIFS('Planificación 2026-1'!F:F,"SUNAMPE",'Planificación 2026-1'!X:X,C170,'Planificación 2026-1'!H:H,"AF"))&gt;0," P01"," ")</f>
        <v xml:space="preserve"> </v>
      </c>
      <c r="AU170" s="58" t="str">
        <f>IF(SUM(COUNTIFS('Planificación 2026-1'!F:F,"SUNAMPE",'Planificación 2026-1'!X:X,C170,'Planificación 2026-1'!H:H,"EN"))&gt;0,"P02"," ")</f>
        <v xml:space="preserve"> </v>
      </c>
      <c r="AV170" s="58" t="str">
        <f>IF(SUM(COUNTIFS('Planificación 2026-1'!F:F,"SUNAMPE",'Planificación 2026-1'!X:X,C170,'Planificación 2026-1'!H:H,"IS"))&gt;0,"P03"," ")</f>
        <v xml:space="preserve"> </v>
      </c>
      <c r="AW170" s="58" t="str">
        <f>IF(SUM(COUNTIFS('Planificación 2026-1'!F:F,"SUNAMPE",'Planificación 2026-1'!X:X,C170,'Planificación 2026-1'!H:H,"PS"))&gt;0,"P04"," ")</f>
        <v xml:space="preserve"> </v>
      </c>
      <c r="AX170" s="58"/>
      <c r="AY170" s="58" t="str">
        <f>IF(SUM(COUNTIFS('Planificación 2026-1'!F:F,"SUNAMPE",'Planificación 2026-1'!X:X,C170,'Planificación 2026-1'!H:H,"IN"))&gt;0,"P06"," ")</f>
        <v xml:space="preserve"> </v>
      </c>
      <c r="AZ170" s="58" t="str">
        <f>IF(SUM(COUNTIFS('Planificación 2026-1'!F:F,"SUNAMPE",'Planificación 2026-1'!X:X,C170,'Planificación 2026-1'!H:H,"CA"))&gt;0,"P07"," ")</f>
        <v xml:space="preserve"> </v>
      </c>
      <c r="BA170" s="58" t="str">
        <f>IF(SUM(COUNTIFS('Planificación 2026-1'!F:F,"SUNAMPE",'Planificación 2026-1'!X:X,C170,'Planificación 2026-1'!H:H,"DE"))&gt;0,"P08"," ")</f>
        <v xml:space="preserve"> </v>
      </c>
      <c r="BB170" s="58" t="str">
        <f>IF(SUM(COUNTIFS('Planificación 2026-1'!F:F,"SUNAMPE",'Planificación 2026-1'!X:X,C170,'Planificación 2026-1'!H:H,"OB"))&gt;0,"P09"," ")</f>
        <v xml:space="preserve"> </v>
      </c>
      <c r="BC170" s="58" t="str">
        <f>IF(SUM(COUNTIFS('Planificación 2026-1'!F:F,"SUNAMPE",'Planificación 2026-1'!X:X,C170,'Planificación 2026-1'!H:H,"MH"))&gt;0,"P31"," ")</f>
        <v xml:space="preserve"> </v>
      </c>
      <c r="BD170" s="58" t="str">
        <f>IF(SUM(COUNTIFS('Planificación 2026-1'!F:F,"SUNAMPE",'Planificación 2026-1'!X:X,C170,'Planificación 2026-1'!H:H,"IC"))&gt;0,"P32"," ")</f>
        <v xml:space="preserve"> </v>
      </c>
      <c r="BE170" s="58" t="str">
        <f>IF(SUM(COUNTIFS('Planificación 2026-1'!F:F,"SUNAMPE",'Planificación 2026-1'!X:X,C170,'Planificación 2026-1'!H:H,"AR"))&gt;0,"P34"," ")</f>
        <v xml:space="preserve"> </v>
      </c>
      <c r="BF170" s="58" t="str">
        <f>IF(SUM(COUNTIFS('Planificación 2026-1'!F:F,"SUNAMPE",'Planificación 2026-1'!X:X,C170,'Planificación 2026-1'!H:H,"T1"))&gt;0,"P35"," ")</f>
        <v xml:space="preserve"> </v>
      </c>
      <c r="BG170" s="58" t="str">
        <f>IF(SUM(COUNTIFS('Planificación 2026-1'!F:F,"SUNAMPE",'Planificación 2026-1'!X:X,C170,'Planificación 2026-1'!H:H,"T3"))&gt;0,"P36"," ")</f>
        <v xml:space="preserve"> </v>
      </c>
      <c r="BH170" s="58" t="str">
        <f>IF(SUM(COUNTIFS('Planificación 2026-1'!F:F,"SUNAMPE",'Planificación 2026-1'!X:X,C170,'Planificación 2026-1'!H:H,"T2"))&gt;0,"P37"," ")</f>
        <v xml:space="preserve"> </v>
      </c>
      <c r="BI170" s="58" t="str">
        <f>IF(SUM(COUNTIFS('Planificación 2026-1'!F:F,"SUNAMPE",'Planificación 2026-1'!X:X,C170,'Planificación 2026-1'!H:H,"AE"))&gt;0,"P38"," ")</f>
        <v xml:space="preserve"> </v>
      </c>
      <c r="BJ170" s="58" t="str">
        <f>IF(SUM(COUNTIFS('Planificación 2026-1'!F:F,"SUNAMPE",'Planificación 2026-1'!X:X,C170,'Planificación 2026-1'!H:H,"T4"))&gt;0,"P55"," ")</f>
        <v xml:space="preserve"> </v>
      </c>
      <c r="BK170" s="58" t="str">
        <f>IF(SUM(COUNTIFS('Planificación 2026-1'!F:F,"HUAURA",'Planificación 2026-1'!X:X,C170,'Planificación 2026-1'!H:H,"AF"))&gt;0," P01"," ")</f>
        <v xml:space="preserve"> </v>
      </c>
      <c r="BL170" s="58" t="str">
        <f>IF(SUM(COUNTIFS('Planificación 2026-1'!F:F,"HUAURA",'Planificación 2026-1'!X:X,C170,'Planificación 2026-1'!H:H,"EN"))&gt;0,"P02"," ")</f>
        <v xml:space="preserve"> </v>
      </c>
      <c r="BM170" s="58" t="str">
        <f>IF(SUM(COUNTIFS('Planificación 2026-1'!F:F,"HUAURA",'Planificación 2026-1'!X:X,C170,'Planificación 2026-1'!H:H,"IS"))&gt;0,"P03"," ")</f>
        <v xml:space="preserve"> </v>
      </c>
      <c r="BN170" s="58" t="str">
        <f>IF(SUM(COUNTIFS('Planificación 2026-1'!F:F,"HUAURA",'Planificación 2026-1'!X:X,C170,'Planificación 2026-1'!H:H,"PS"))&gt;0,"P04"," ")</f>
        <v xml:space="preserve"> </v>
      </c>
      <c r="BO170" s="58"/>
      <c r="BP170" s="58" t="str">
        <f>IF(SUM(COUNTIFS('Planificación 2026-1'!F:F,"HUAURA",'Planificación 2026-1'!X:X,C170,'Planificación 2026-1'!H:H,"IN"))&gt;0,"P06"," ")</f>
        <v xml:space="preserve"> </v>
      </c>
      <c r="BQ170" s="58" t="str">
        <f>IF(SUM(COUNTIFS('Planificación 2026-1'!F:F,"HUAURA",'Planificación 2026-1'!X:X,C170,'Planificación 2026-1'!H:H,"CA"))&gt;0,"P07"," ")</f>
        <v xml:space="preserve"> </v>
      </c>
      <c r="BR170" s="58" t="str">
        <f>IF(SUM(COUNTIFS('Planificación 2026-1'!F:F,"HUAURA",'Planificación 2026-1'!X:X,C170,'Planificación 2026-1'!H:H,"DE"))&gt;0,"P08"," ")</f>
        <v xml:space="preserve"> </v>
      </c>
      <c r="BS170" s="58" t="str">
        <f>IF(SUM(COUNTIFS('Planificación 2026-1'!F:F,"HUAURA",'Planificación 2026-1'!X:X,C170,'Planificación 2026-1'!H:H,"OB"))&gt;0,"P09"," ")</f>
        <v xml:space="preserve"> </v>
      </c>
      <c r="BT170" s="58" t="str">
        <f>IF(SUM(COUNTIFS('Planificación 2026-1'!F:F,"HUAURA",'Planificación 2026-1'!X:X,C170,'Planificación 2026-1'!H:H,"MH"))&gt;0,"P31"," ")</f>
        <v xml:space="preserve"> </v>
      </c>
      <c r="BU170" s="58" t="str">
        <f>IF(SUM(COUNTIFS('Planificación 2026-1'!F:F,"HUAURA",'Planificación 2026-1'!X:X,C170,'Planificación 2026-1'!H:H,"IC"))&gt;0,"P32"," ")</f>
        <v xml:space="preserve"> </v>
      </c>
      <c r="BV170" s="58" t="str">
        <f>IF(SUM(COUNTIFS('Planificación 2026-1'!F:F,"HUAURA",'Planificación 2026-1'!X:X,C170,'Planificación 2026-1'!H:H,"AR"))&gt;0,"P34"," ")</f>
        <v xml:space="preserve"> </v>
      </c>
      <c r="BW170" s="58" t="str">
        <f>IF(SUM(COUNTIFS('Planificación 2026-1'!F:F,"HUAURA",'Planificación 2026-1'!X:X,C170,'Planificación 2026-1'!H:H,"T1"))&gt;0,"P35"," ")</f>
        <v xml:space="preserve"> </v>
      </c>
      <c r="BX170" s="58" t="str">
        <f>IF(SUM(COUNTIFS('Planificación 2026-1'!F:F,"HUAURA",'Planificación 2026-1'!X:X,C170,'Planificación 2026-1'!H:H,"T3"))&gt;0,"P36"," ")</f>
        <v xml:space="preserve"> </v>
      </c>
      <c r="BY170" s="58" t="str">
        <f>IF(SUM(COUNTIFS('Planificación 2026-1'!F:F,"HUAURA",'Planificación 2026-1'!X:X,C170,'Planificación 2026-1'!H:H,"T2"))&gt;0,"P37"," ")</f>
        <v xml:space="preserve"> </v>
      </c>
      <c r="BZ170" s="58" t="str">
        <f>IF(SUM(COUNTIFS('Planificación 2026-1'!F:F,"HUAURA",'Planificación 2026-1'!X:X,C170,'Planificación 2026-1'!H:H,"AE"))&gt;0,"P38"," ")</f>
        <v xml:space="preserve"> </v>
      </c>
      <c r="CA170" s="58" t="str">
        <f>IF(SUM(COUNTIFS('Planificación 2026-1'!F:F,"HUAURA",'Planificación 2026-1'!X:X,C170,'Planificación 2026-1'!H:H,"T4"))&gt;0,"P55"," ")</f>
        <v xml:space="preserve"> </v>
      </c>
      <c r="CB170" s="59">
        <f>SUMIFS('Planificación 2026-1'!S:S,'Planificación 2026-1'!X:X,C170,'Planificación 2026-1'!H:H,"AF",'Planificación 2026-1'!I:I,"&gt;2")</f>
        <v>0</v>
      </c>
      <c r="CC170" s="59">
        <f>SUMIFS('Planificación 2026-1'!S:S,'Planificación 2026-1'!X:X,C170,'Planificación 2026-1'!H:H,"EN",'Planificación 2026-1'!I:I,"&gt;2")</f>
        <v>38</v>
      </c>
      <c r="CD170" s="59">
        <f>SUMIFS('Planificación 2026-1'!S:S,'Planificación 2026-1'!X:X,C170,'Planificación 2026-1'!H:H,"IS",'Planificación 2026-1'!I:I,"&gt;2")</f>
        <v>0</v>
      </c>
      <c r="CE170" s="59">
        <f>SUMIFS('Planificación 2026-1'!S:S,'Planificación 2026-1'!X:X,C170,'Planificación 2026-1'!H:H,"PS",'Planificación 2026-1'!I:I,"&gt;2")</f>
        <v>0</v>
      </c>
      <c r="CF170" s="59">
        <f>SUMIFS('Planificación 2026-1'!S:S,'Planificación 2026-1'!X:X,C170,'Planificación 2026-1'!H:H,"IN",'Planificación 2026-1'!I:I,"&gt;2")</f>
        <v>0</v>
      </c>
      <c r="CG170" s="59">
        <f>SUMIFS('Planificación 2026-1'!S:S,'Planificación 2026-1'!X:X,C170,'Planificación 2026-1'!H:H,"CA",'Planificación 2026-1'!I:I,"&gt;2")</f>
        <v>0</v>
      </c>
      <c r="CH170" s="59">
        <f>SUMIFS('Planificación 2026-1'!S:S,'Planificación 2026-1'!X:X,C170,'Planificación 2026-1'!H:H,"DE",'Planificación 2026-1'!I:I,"&gt;2")</f>
        <v>0</v>
      </c>
      <c r="CI170" s="59">
        <f>SUMIFS('Planificación 2026-1'!S:S,'Planificación 2026-1'!X:X,C170,'Planificación 2026-1'!H:H,"OB",'Planificación 2026-1'!I:I,"&gt;2")</f>
        <v>0</v>
      </c>
      <c r="CJ170" s="59">
        <f>SUMIFS('Planificación 2026-1'!S:S,'Planificación 2026-1'!X:X,C170,'Planificación 2026-1'!H:H,"MH",'Planificación 2026-1'!I:I,"&gt;2")</f>
        <v>0</v>
      </c>
      <c r="CK170" s="59">
        <f>SUMIFS('Planificación 2026-1'!S:S,'Planificación 2026-1'!X:X,C170,'Planificación 2026-1'!H:H,"IC",'Planificación 2026-1'!I:I,"&gt;2")</f>
        <v>0</v>
      </c>
      <c r="CL170" s="59">
        <f>SUMIFS('Planificación 2026-1'!S:S,'Planificación 2026-1'!X:X,C170,'Planificación 2026-1'!H:H,"AR",'Planificación 2026-1'!I:I,"&gt;2")</f>
        <v>0</v>
      </c>
      <c r="CM170" s="59">
        <f>SUMIFS('Planificación 2026-1'!S:S,'Planificación 2026-1'!X:X,C170,'Planificación 2026-1'!H:H,"AE",'Planificación 2026-1'!I:I,"&gt;2")</f>
        <v>0</v>
      </c>
      <c r="CN170" s="59">
        <f>SUMIFS('Planificación 2026-1'!S:S,'Planificación 2026-1'!X:X,C170,'Planificación 2026-1'!H:H,"T1",'Planificación 2026-1'!I:I,"&gt;2")</f>
        <v>0</v>
      </c>
      <c r="CO170" s="59">
        <f>SUMIFS('Planificación 2026-1'!S:S,'Planificación 2026-1'!X:X,C170,'Planificación 2026-1'!H:H,"T3",'Planificación 2026-1'!I:I,"&gt;2")</f>
        <v>0</v>
      </c>
      <c r="CP170" s="59">
        <f>SUMIFS('Planificación 2026-1'!S:S,'Planificación 2026-1'!X:X,C170,'Planificación 2026-1'!H:H,"T2",'Planificación 2026-1'!I:I,"&gt;2")</f>
        <v>0</v>
      </c>
      <c r="CQ170" s="59">
        <f>SUMIFS('Planificación 2026-1'!S:S,'Planificación 2026-1'!X:X,C170,'Planificación 2026-1'!H:H,"T4",'Planificación 2026-1'!I:I,"&gt;2")</f>
        <v>0</v>
      </c>
      <c r="CR170" s="59">
        <f>SUMIFS('Planificación 2026-1'!S:S,'Planificación 2026-1'!X:X,C170,'Planificación 2026-1'!H:H,"AF",'Planificación 2026-1'!I:I,"&lt;3")</f>
        <v>0</v>
      </c>
      <c r="CS170" s="59">
        <f>SUMIFS('Planificación 2026-1'!S:S,'Planificación 2026-1'!X:X,C170,'Planificación 2026-1'!H:H,"EN",'Planificación 2026-1'!I:I,"&lt;3")</f>
        <v>0</v>
      </c>
      <c r="CT170" s="59">
        <f>SUMIFS('Planificación 2026-1'!S:S,'Planificación 2026-1'!X:X,C170,'Planificación 2026-1'!H:H,"IS",'Planificación 2026-1'!I:I,"&lt;3")</f>
        <v>0</v>
      </c>
      <c r="CU170" s="59">
        <f>SUMIFS('Planificación 2026-1'!S:S,'Planificación 2026-1'!X:X,C170,'Planificación 2026-1'!H:H,"PS",'Planificación 2026-1'!I:I,"&lt;3")</f>
        <v>0</v>
      </c>
      <c r="CV170" s="59">
        <f>SUMIFS('Planificación 2026-1'!S:S,'Planificación 2026-1'!X:X,C170,'Planificación 2026-1'!H:H,"IN",'Planificación 2026-1'!I:I,"&lt;3")</f>
        <v>0</v>
      </c>
      <c r="CW170" s="59">
        <f>SUMIFS('Planificación 2026-1'!S:S,'Planificación 2026-1'!X:X,C170,'Planificación 2026-1'!H:H,"CA",'Planificación 2026-1'!I:I,"&lt;3")</f>
        <v>0</v>
      </c>
      <c r="CX170" s="59">
        <f>SUMIFS('Planificación 2026-1'!S:S,'Planificación 2026-1'!X:X,C170,'Planificación 2026-1'!H:H,"DE",'Planificación 2026-1'!I:I,"&lt;3")</f>
        <v>0</v>
      </c>
      <c r="CY170" s="59">
        <f>SUMIFS('Planificación 2026-1'!S:S,'Planificación 2026-1'!X:X,C170,'Planificación 2026-1'!H:H,"OB",'Planificación 2026-1'!I:I,"&lt;3")</f>
        <v>0</v>
      </c>
      <c r="CZ170" s="59">
        <f>SUMIFS('Planificación 2026-1'!S:S,'Planificación 2026-1'!X:X,C170,'Planificación 2026-1'!H:H,"MH",'Planificación 2026-1'!I:I,"&lt;3")</f>
        <v>0</v>
      </c>
      <c r="DA170" s="59">
        <f>SUMIFS('Planificación 2026-1'!S:S,'Planificación 2026-1'!X:X,C170,'Planificación 2026-1'!H:H,"IC",'Planificación 2026-1'!I:I,"&lt;3")</f>
        <v>0</v>
      </c>
      <c r="DB170" s="59">
        <f>SUMIFS('Planificación 2026-1'!S:S,'Planificación 2026-1'!X:X,C170,'Planificación 2026-1'!H:H,"AR",'Planificación 2026-1'!I:I,"&lt;3")</f>
        <v>0</v>
      </c>
      <c r="DC170" s="59">
        <f>SUMIFS('Planificación 2026-1'!S:S,'Planificación 2026-1'!X:X,C170,'Planificación 2026-1'!H:H,"AE",'Planificación 2026-1'!I:I,"&lt;3")</f>
        <v>0</v>
      </c>
      <c r="DD170" s="59">
        <f>SUMIFS('Planificación 2026-1'!S:S,'Planificación 2026-1'!X:X,C170,'Planificación 2026-1'!H:H,"T1",'Planificación 2026-1'!I:I,"&lt;3")</f>
        <v>0</v>
      </c>
      <c r="DE170" s="59">
        <f>SUMIFS('Planificación 2026-1'!S:S,'Planificación 2026-1'!X:X,C170,'Planificación 2026-1'!H:H,"T3",'Planificación 2026-1'!I:I,"&lt;3")</f>
        <v>0</v>
      </c>
      <c r="DF170" s="59">
        <f>SUMIFS('Planificación 2026-1'!S:S,'Planificación 2026-1'!X:X,C170,'Planificación 2026-1'!H:H,"T2",'Planificación 2026-1'!I:I,"&lt;3")</f>
        <v>0</v>
      </c>
      <c r="DG170" s="59">
        <f>SUMIFS('Planificación 2026-1'!S:S,'Planificación 2026-1'!X:X,C170,'Planificación 2026-1'!H:H,"T4",'Planificación 2026-1'!I:I,"&lt;3")</f>
        <v>0</v>
      </c>
      <c r="DH170" s="58" t="str">
        <f t="shared" si="41"/>
        <v>P02</v>
      </c>
      <c r="DI170" s="27">
        <f>IF(C170="","",SUMIFS('Planificación 2026-1'!S:S,'Planificación 2026-1'!X:X,C170,'Planificación 2026-1'!F:F,"PRINCIPAL",'Planificación 2026-1'!Y:Y,"VIRTUAL"))</f>
        <v>30</v>
      </c>
      <c r="DJ170" s="27">
        <f>IF(C170="","",SUMIFS('Planificación 2026-1'!S:S,'Planificación 2026-1'!X:X,C170,'Planificación 2026-1'!F:F,"PRINCIPAL",'Planificación 2026-1'!Y:Y,"PRESENCIAL"))</f>
        <v>0</v>
      </c>
      <c r="DK170" s="27">
        <f>IF(C170="","",SUMIFS('Planificación 2026-1'!S:S,'Planificación 2026-1'!X:X,C170,'Planificación 2026-1'!F:F,"PRINCIPAL",'Planificación 2026-1'!Y:Y,"HIBRIDO PRESENCIAL"))</f>
        <v>0</v>
      </c>
      <c r="DL170" s="58" t="str">
        <f t="shared" si="42"/>
        <v>P02</v>
      </c>
      <c r="DM170" s="58">
        <f>IF(C170="","",SUMIFS('Planificación 2026-1'!S:S,'Planificación 2026-1'!X:X,C170,'Planificación 2026-1'!F:F,"FILIAL",'Planificación 2026-1'!Y:Y,"VIRTUAL"))</f>
        <v>8</v>
      </c>
      <c r="DN170" s="60">
        <f>IF(C170="","",SUMIFS('Planificación 2026-1'!S:S,'Planificación 2026-1'!X:X,C170,'Planificación 2026-1'!F:F,"FILIAL",'Planificación 2026-1'!Y:Y,"PRESENCIAL"))</f>
        <v>0</v>
      </c>
      <c r="DO170" s="29">
        <f>IF(C170="","",SUMIFS('Planificación 2026-1'!S:S,'Planificación 2026-1'!X:X,C170,'Planificación 2026-1'!F:F,"FILIAL",'Planificación 2026-1'!Y:Y,"HIBRIDO PRESENCIAL"))</f>
        <v>0</v>
      </c>
      <c r="DP170" s="61" t="str">
        <f t="shared" si="43"/>
        <v/>
      </c>
      <c r="DQ170" s="58">
        <f>IF(C170="","",SUMIFS('Planificación 2026-1'!S:S,'Planificación 2026-1'!X:X,C170,'Planificación 2026-1'!F:F,"SUNAMPE",'Planificación 2026-1'!Y:Y,"VIRTUAL"))</f>
        <v>0</v>
      </c>
      <c r="DR170" s="29">
        <f>IF(C170="","",SUMIFS('Planificación 2026-1'!S:S,'Planificación 2026-1'!X:X,C170,'Planificación 2026-1'!F:F,"SUNAMPE",'Planificación 2026-1'!Y:Y,"PRESENCIAL"))</f>
        <v>0</v>
      </c>
      <c r="DS170" s="61" t="str">
        <f t="shared" si="44"/>
        <v/>
      </c>
      <c r="DT170" s="58">
        <f>IF(C170="","",SUMIFS('Planificación 2026-1'!S:S,'Planificación 2026-1'!X:X,C170,'Planificación 2026-1'!F:F,"HUAURA",'Planificación 2026-1'!Y:Y,"VIRTUAL"))</f>
        <v>0</v>
      </c>
      <c r="DU170" s="29">
        <f>IF(C170="","",SUMIFS('Planificación 2026-1'!S:S,'Planificación 2026-1'!X:X,C170,'Planificación 2026-1'!F:F,"HUAURA",'Planificación 2026-1'!Y:Y,"PRESENCIAL"))</f>
        <v>0</v>
      </c>
      <c r="DV170" s="32">
        <f>SUMIFS('Planificación 2026-1'!S:S,'Planificación 2026-1'!X:X,C170,'Planificación 2026-1'!F:F,"PRINCIPAL",'Planificación 2026-1'!Y:Y,"VIRTUAL",'Planificación 2026-1'!I:I,"&gt;2")</f>
        <v>30</v>
      </c>
      <c r="DW170" s="32">
        <f>SUMIFS('Planificación 2026-1'!S:S,'Planificación 2026-1'!X:X,C170,'Planificación 2026-1'!F:F,"PRINCIPAL",'Planificación 2026-1'!Y:Y,"&lt;&gt;VIRTUAL",'Planificación 2026-1'!I:I,"&gt;2")</f>
        <v>0</v>
      </c>
      <c r="DX170" s="32">
        <f>SUMIFS('Planificación 2026-1'!S:S,'Planificación 2026-1'!X:X,C170,'Planificación 2026-1'!F:F,"SUNAMPE",'Planificación 2026-1'!Y:Y,"VIRTUAL",'Planificación 2026-1'!I:I,"&gt;2")</f>
        <v>0</v>
      </c>
      <c r="DY170" s="32">
        <f>SUMIFS('Planificación 2026-1'!S:S,'Planificación 2026-1'!X:X,C170,'Planificación 2026-1'!F:F,"SUNAMPE",'Planificación 2026-1'!Y:Y,"&lt;&gt;VIRTUAL",'Planificación 2026-1'!I:I,"&gt;2")</f>
        <v>0</v>
      </c>
      <c r="DZ170" s="32">
        <f>SUMIFS('Planificación 2026-1'!S:S,'Planificación 2026-1'!X:X,C170,'Planificación 2026-1'!F:F,"FILIAL",'Planificación 2026-1'!Y:Y,"VIRTUAL",'Planificación 2026-1'!I:I,"&gt;2")</f>
        <v>8</v>
      </c>
      <c r="EA170" s="32">
        <f>SUMIFS('Planificación 2026-1'!S:S,'Planificación 2026-1'!X:X,C170,'Planificación 2026-1'!F:F,"FILIAL",'Planificación 2026-1'!Y:Y,"&lt;&gt;VIRTUAL",'Planificación 2026-1'!I:I,"&gt;2")</f>
        <v>0</v>
      </c>
      <c r="EB170" s="32">
        <f>SUMIFS('Planificación 2026-1'!S:S,'Planificación 2026-1'!X:X,C170,'Planificación 2026-1'!F:F,"PORUMA",'Planificación 2026-1'!Y:Y,"VIRTUAL",'Planificación 2026-1'!I:I,"&gt;2")</f>
        <v>0</v>
      </c>
      <c r="EC170" s="32">
        <f>SUMIFS('Planificación 2026-1'!S:S,'Planificación 2026-1'!X:X,C170,'Planificación 2026-1'!F:F,"PORUMA",'Planificación 2026-1'!Y:Y,"&lt;&gt;VIRTUAL",'Planificación 2026-1'!I:I,"&gt;2")</f>
        <v>0</v>
      </c>
      <c r="ED170" s="32">
        <f>SUMIFS('Planificación 2026-1'!S:S,'Planificación 2026-1'!X:X,C170,'Planificación 2026-1'!F:F,"HUAURA",'Planificación 2026-1'!Y:Y,"VIRTUAL",'Planificación 2026-1'!I:I,"&gt;2")</f>
        <v>0</v>
      </c>
      <c r="EE170" s="32">
        <f>SUMIFS('Planificación 2026-1'!S:S,'Planificación 2026-1'!X:X,C170,'Planificación 2026-1'!F:F,"HUAURA",'Planificación 2026-1'!Y:Y,"&lt;&gt;VIRTUAL",'Planificación 2026-1'!I:I,"&gt;2")</f>
        <v>0</v>
      </c>
      <c r="EF170" s="32">
        <f>SUMIFS('Planificación 2026-1'!S:S,'Planificación 2026-1'!X:X,C170,'Planificación 2026-1'!F:F,"PRINCIPAL",'Planificación 2026-1'!Y:Y,"VIRTUAL",'Planificación 2026-1'!I:I,"&lt;3")</f>
        <v>0</v>
      </c>
      <c r="EG170" s="32">
        <f>SUMIFS('Planificación 2026-1'!S:S,'Planificación 2026-1'!X:X,C170,'Planificación 2026-1'!F:F,"PRINCIPAL",'Planificación 2026-1'!Y:Y,"&lt;&gt;VIRTUAL",'Planificación 2026-1'!I:I,"&lt;3")</f>
        <v>0</v>
      </c>
      <c r="EH170" s="32">
        <f>SUMIFS('Planificación 2026-1'!S:S,'Planificación 2026-1'!X:X,C170,'Planificación 2026-1'!F:F,"SUNAMPE",'Planificación 2026-1'!Y:Y,"VIRTUAL",'Planificación 2026-1'!I:I,"&lt;3")</f>
        <v>0</v>
      </c>
      <c r="EI170" s="32">
        <f>SUMIFS('Planificación 2026-1'!S:S,'Planificación 2026-1'!X:X,C170,'Planificación 2026-1'!F:F,"SUNAMPE",'Planificación 2026-1'!Y:Y,"&lt;&gt;VIRTUAL",'Planificación 2026-1'!I:I,"&lt;3")</f>
        <v>0</v>
      </c>
      <c r="EJ170" s="32">
        <f>SUMIFS('Planificación 2026-1'!S:S,'Planificación 2026-1'!X:X,C170,'Planificación 2026-1'!F:F,"FILIAL",'Planificación 2026-1'!Y:Y,"VIRTUAL",'Planificación 2026-1'!I:I,"&lt;3")</f>
        <v>0</v>
      </c>
      <c r="EK170" s="32">
        <f>SUMIFS('Planificación 2026-1'!S:S,'Planificación 2026-1'!X:X,C170,'Planificación 2026-1'!F:F,"FILIAL",'Planificación 2026-1'!Y:Y,"&lt;&gt;VIRTUAL",'Planificación 2026-1'!I:I,"&lt;3")</f>
        <v>0</v>
      </c>
      <c r="EL170" s="32">
        <f>SUMIFS('Planificación 2026-1'!S:S,'Planificación 2026-1'!X:X,C170,'Planificación 2026-1'!F:F,"PORUMA",'Planificación 2026-1'!Y:Y,"VIRTUAL",'Planificación 2026-1'!I:I,"&lt;3")</f>
        <v>0</v>
      </c>
      <c r="EM170" s="32">
        <f>SUMIFS('Planificación 2026-1'!S:S,'Planificación 2026-1'!X:X,C170,'Planificación 2026-1'!F:F,"PORUMA",'Planificación 2026-1'!Y:Y,"&lt;&gt;VIRTUAL",'Planificación 2026-1'!I:I,"&lt;3")</f>
        <v>0</v>
      </c>
      <c r="EN170" s="32">
        <f>SUMIFS('Planificación 2026-1'!S:S,'Planificación 2026-1'!X:X,C170,'Planificación 2026-1'!F:F,"HUAURA",'Planificación 2026-1'!Y:Y,"VIRTUAL",'Planificación 2026-1'!I:I,"&lt;3")</f>
        <v>0</v>
      </c>
      <c r="EO170" s="32">
        <f>SUMIFS('Planificación 2026-1'!S:S,'Planificación 2026-1'!X:X,C170,'Planificación 2026-1'!F:F,"HUAURA",'Planificación 2026-1'!Y:Y,"&lt;&gt;VIRTUAL",'Planificación 2026-1'!I:I,"&lt;3")</f>
        <v>0</v>
      </c>
      <c r="EP170" s="32">
        <f t="shared" si="46"/>
        <v>8</v>
      </c>
      <c r="EQ170" s="32">
        <f t="shared" si="36"/>
        <v>0</v>
      </c>
      <c r="ER170" s="32">
        <f t="shared" si="37"/>
        <v>0</v>
      </c>
      <c r="ES170" s="32">
        <f t="shared" si="38"/>
        <v>30</v>
      </c>
      <c r="ET170" s="32">
        <f t="shared" si="39"/>
        <v>0</v>
      </c>
      <c r="EU170" s="32">
        <f t="shared" si="40"/>
        <v>38</v>
      </c>
      <c r="EV170" s="32" t="b">
        <f>EXACT(EU170,E170)</f>
        <v>1</v>
      </c>
      <c r="EW170" s="32"/>
      <c r="EX170" s="32">
        <f t="shared" si="33"/>
        <v>38</v>
      </c>
      <c r="EY170" s="32">
        <f t="shared" si="34"/>
        <v>0</v>
      </c>
      <c r="EZ170" s="32" t="b">
        <f>EXACT(SUM(EX170:EY170),E170)</f>
        <v>1</v>
      </c>
      <c r="FA170" s="32" t="str">
        <f t="shared" si="35"/>
        <v/>
      </c>
      <c r="FB170" s="32" t="str">
        <f t="shared" si="45"/>
        <v>VIRTUAL</v>
      </c>
    </row>
    <row r="171" spans="1:158">
      <c r="A171" s="33"/>
      <c r="B171" s="66">
        <v>168</v>
      </c>
      <c r="C171" s="32" t="s">
        <v>375</v>
      </c>
      <c r="D171" s="429">
        <v>18858531</v>
      </c>
      <c r="E171" s="62">
        <f>SUMIF('Planificación 2026-1'!X:X,C171,'Planificación 2026-1'!S:S)</f>
        <v>15</v>
      </c>
      <c r="F171" s="63" t="s">
        <v>203</v>
      </c>
      <c r="G171" s="454" t="s">
        <v>200</v>
      </c>
      <c r="H171" s="64" t="s">
        <v>44</v>
      </c>
      <c r="I171" s="64" t="s">
        <v>168</v>
      </c>
      <c r="J171" s="32" t="s">
        <v>44</v>
      </c>
      <c r="K171" s="32" t="s">
        <v>172</v>
      </c>
      <c r="L171" s="57" t="str">
        <f>IF(SUM(COUNTIFS('Planificación 2026-1'!F:F,"PRINCIPAL",'Planificación 2026-1'!X:X,C171,'Planificación 2026-1'!H:H,"AF"))&gt;0,"P01"," ")</f>
        <v xml:space="preserve"> </v>
      </c>
      <c r="M171" s="58" t="str">
        <f>IF(SUM(COUNTIFS('Planificación 2026-1'!F:F,"PRINCIPAL",'Planificación 2026-1'!X:X,C171,'Planificación 2026-1'!H:H,"EN"))&gt;0,"P02"," ")</f>
        <v xml:space="preserve"> </v>
      </c>
      <c r="N171" s="58" t="str">
        <f>IF(SUM(COUNTIFS('Planificación 2026-1'!F:F,"PRINCIPAL",'Planificación 2026-1'!X:X,C171,'Planificación 2026-1'!H:H,"IS"))&gt;0,"P03"," ")</f>
        <v xml:space="preserve"> </v>
      </c>
      <c r="O171" s="58" t="str">
        <f>IF(SUM(COUNTIFS('Planificación 2026-1'!F:F,"PRINCIPAL",'Planificación 2026-1'!X:X,C171,'Planificación 2026-1'!H:H,"PS"))&gt;0,"P04"," ")</f>
        <v xml:space="preserve"> </v>
      </c>
      <c r="P171" s="58"/>
      <c r="Q171" s="58" t="str">
        <f>IF(SUM(COUNTIFS('Planificación 2026-1'!F:F,"PRINCIPAL",'Planificación 2026-1'!X:X,C171,'Planificación 2026-1'!H:H,"IN"))&gt;0,"P06"," ")</f>
        <v xml:space="preserve"> </v>
      </c>
      <c r="R171" s="58" t="str">
        <f>IF(SUM(COUNTIFS('Planificación 2026-1'!F:F,"PRINCIPAL",'Planificación 2026-1'!X:X,C171,'Planificación 2026-1'!H:H,"CA"))&gt;0,"P07"," ")</f>
        <v xml:space="preserve"> </v>
      </c>
      <c r="S171" s="58" t="str">
        <f>IF(SUM(COUNTIFS('Planificación 2026-1'!F:F,"PRINCIPAL",'Planificación 2026-1'!X:X,C171,'Planificación 2026-1'!H:H,"DE"))&gt;0,"P08"," ")</f>
        <v xml:space="preserve"> </v>
      </c>
      <c r="T171" s="58" t="str">
        <f>IF(SUM(COUNTIFS('Planificación 2026-1'!F:F,"PRINCIPAL",'Planificación 2026-1'!X:X,C171,'Planificación 2026-1'!H:H,"OB"))&gt;0,"P09"," ")</f>
        <v xml:space="preserve"> </v>
      </c>
      <c r="U171" s="58" t="str">
        <f>IF(SUM(COUNTIFS('Planificación 2026-1'!F:F,"PRINCIPAL",'Planificación 2026-1'!X:X,C171,'Planificación 2026-1'!H:H,"MH"))&gt;0,"P31"," ")</f>
        <v xml:space="preserve"> </v>
      </c>
      <c r="V171" s="58" t="str">
        <f>IF(SUM(COUNTIFS('Planificación 2026-1'!F:F,"PRINCIPAL",'Planificación 2026-1'!X:X,C171,'Planificación 2026-1'!H:H,"IC"))&gt;0,"P32"," ")</f>
        <v xml:space="preserve"> </v>
      </c>
      <c r="W171" s="58" t="str">
        <f>IF(SUM(COUNTIFS('Planificación 2026-1'!F:F,"PRINCIPAL",'Planificación 2026-1'!X:X,C171,'Planificación 2026-1'!H:H,"AR"))&gt;0,"P34"," ")</f>
        <v xml:space="preserve"> </v>
      </c>
      <c r="X171" s="58" t="str">
        <f>IF(SUM(COUNTIFS('Planificación 2026-1'!F:F,"PRINCIPAL",'Planificación 2026-1'!X:X,C171,'Planificación 2026-1'!H:H,"T1"))&gt;0,"P35"," ")</f>
        <v xml:space="preserve"> </v>
      </c>
      <c r="Y171" s="58" t="str">
        <f>IF(SUM(COUNTIFS('Planificación 2026-1'!F:F,"PRINCIPAL",'Planificación 2026-1'!X:X,C171,'Planificación 2026-1'!H:H,"T3"))&gt;0,"P36"," ")</f>
        <v xml:space="preserve"> </v>
      </c>
      <c r="Z171" s="58" t="str">
        <f>IF(SUM(COUNTIFS('Planificación 2026-1'!F:F,"PRINCIPAL",'Planificación 2026-1'!X:X,C171,'Planificación 2026-1'!H:H,"T2"))&gt;0,"P37"," ")</f>
        <v xml:space="preserve"> </v>
      </c>
      <c r="AA171" s="58" t="str">
        <f>IF(SUM(COUNTIFS('Planificación 2026-1'!F:F,"PRINCIPAL",'Planificación 2026-1'!X:X,C171,'Planificación 2026-1'!H:H,"AE"))&gt;0,"P38"," ")</f>
        <v xml:space="preserve"> </v>
      </c>
      <c r="AB171" s="58" t="str">
        <f>IF(SUM(COUNTIFS('Planificación 2026-1'!F:F,"PRINCIPAL",'Planificación 2026-1'!X:X,C171,'Planificación 2026-1'!H:H,"T4"))&gt;0,"P55"," ")</f>
        <v xml:space="preserve"> </v>
      </c>
      <c r="AC171" s="58" t="str">
        <f>IF(SUM(COUNTIFS('Planificación 2026-1'!F:F,"FILIAL",'Planificación 2026-1'!X:X,C171,'Planificación 2026-1'!H:H,"AF"))&gt;0," P01"," ")</f>
        <v xml:space="preserve"> </v>
      </c>
      <c r="AD171" s="58" t="str">
        <f>IF(SUM(COUNTIFS('Planificación 2026-1'!F:F,"FILIAL",'Planificación 2026-1'!X:X,C171,'Planificación 2026-1'!H:H,"EN"))&gt;0,"P02"," ")</f>
        <v xml:space="preserve"> </v>
      </c>
      <c r="AE171" s="58" t="str">
        <f>IF(SUM(COUNTIFS('Planificación 2026-1'!F:F,"FILIAL",'Planificación 2026-1'!X:X,C171,'Planificación 2026-1'!H:H,"IS"))&gt;0,"P03"," ")</f>
        <v xml:space="preserve"> </v>
      </c>
      <c r="AF171" s="58" t="str">
        <f>IF(SUM(COUNTIFS('Planificación 2026-1'!F:F,"FILIAL",'Planificación 2026-1'!X:X,C171,'Planificación 2026-1'!H:H,"PS"))&gt;0,"P04"," ")</f>
        <v xml:space="preserve"> </v>
      </c>
      <c r="AG171" s="58"/>
      <c r="AH171" s="58" t="str">
        <f>IF(SUM(COUNTIFS('Planificación 2026-1'!F:F,"FILIAL",'Planificación 2026-1'!X:X,C171,'Planificación 2026-1'!H:H,"IN"))&gt;0,"P06"," ")</f>
        <v xml:space="preserve"> </v>
      </c>
      <c r="AI171" s="58" t="str">
        <f>IF(SUM(COUNTIFS('Planificación 2026-1'!F:F,"FILIAL",'Planificación 2026-1'!X:X,C171,'Planificación 2026-1'!H:H,"CA"))&gt;0,"P07"," ")</f>
        <v xml:space="preserve"> </v>
      </c>
      <c r="AJ171" s="58" t="str">
        <f>IF(SUM(COUNTIFS('Planificación 2026-1'!F:F,"FILIAL",'Planificación 2026-1'!X:X,C171,'Planificación 2026-1'!H:H,"DE"))&gt;0,"P08"," ")</f>
        <v xml:space="preserve"> </v>
      </c>
      <c r="AK171" s="58" t="str">
        <f>IF(SUM(COUNTIFS('Planificación 2026-1'!F:F,"FILIAL",'Planificación 2026-1'!X:X,C171,'Planificación 2026-1'!H:H,"OB"))&gt;0,"P09"," ")</f>
        <v xml:space="preserve"> </v>
      </c>
      <c r="AL171" s="58" t="str">
        <f>IF(SUM(COUNTIFS('Planificación 2026-1'!F:F,"FILIAL",'Planificación 2026-1'!X:X,C171,'Planificación 2026-1'!H:H,"MH"))&gt;0,"P31"," ")</f>
        <v xml:space="preserve"> </v>
      </c>
      <c r="AM171" s="58" t="str">
        <f>IF(SUM(COUNTIFS('Planificación 2026-1'!F:F,"FILIAL",'Planificación 2026-1'!X:X,C171,'Planificación 2026-1'!H:H,"IC"))&gt;0,"P32"," ")</f>
        <v xml:space="preserve"> </v>
      </c>
      <c r="AN171" s="58" t="str">
        <f>IF(SUM(COUNTIFS('Planificación 2026-1'!F:F,"FILIAL",'Planificación 2026-1'!X:X,C171,'Planificación 2026-1'!H:H,"AR"))&gt;0,"P34"," ")</f>
        <v xml:space="preserve"> </v>
      </c>
      <c r="AO171" s="58" t="str">
        <f>IF(SUM(COUNTIFS('Planificación 2026-1'!F:F,"FILIAL",'Planificación 2026-1'!X:X,C171,'Planificación 2026-1'!H:H,"T1"))&gt;0,"P35"," ")</f>
        <v xml:space="preserve"> </v>
      </c>
      <c r="AP171" s="58" t="str">
        <f>IF(SUM(COUNTIFS('Planificación 2026-1'!F:F,"FILIAL",'Planificación 2026-1'!X:X,C171,'Planificación 2026-1'!H:H,"T3"))&gt;0,"P36"," ")</f>
        <v xml:space="preserve"> </v>
      </c>
      <c r="AQ171" s="58" t="str">
        <f>IF(SUM(COUNTIFS('Planificación 2026-1'!F:F,"FILIAL",'Planificación 2026-1'!X:X,C171,'Planificación 2026-1'!H:H,"T2"))&gt;0,"P37"," ")</f>
        <v xml:space="preserve"> </v>
      </c>
      <c r="AR171" s="58" t="str">
        <f>IF(SUM(COUNTIFS('Planificación 2026-1'!F:F,"FILIAL",'Planificación 2026-1'!X:X,C171,'Planificación 2026-1'!H:H,"AE"))&gt;0,"P38"," ")</f>
        <v xml:space="preserve"> </v>
      </c>
      <c r="AS171" s="58" t="str">
        <f>IF(SUM(COUNTIFS('Planificación 2026-1'!F:F,"FILIAL",'Planificación 2026-1'!X:X,C171,'Planificación 2026-1'!H:H,"T4"))&gt;0,"P55"," ")</f>
        <v xml:space="preserve"> </v>
      </c>
      <c r="AT171" s="58" t="str">
        <f>IF(SUM(COUNTIFS('Planificación 2026-1'!F:F,"SUNAMPE",'Planificación 2026-1'!X:X,C171,'Planificación 2026-1'!H:H,"AF"))&gt;0," P01"," ")</f>
        <v xml:space="preserve"> </v>
      </c>
      <c r="AU171" s="58" t="str">
        <f>IF(SUM(COUNTIFS('Planificación 2026-1'!F:F,"SUNAMPE",'Planificación 2026-1'!X:X,C171,'Planificación 2026-1'!H:H,"EN"))&gt;0,"P02"," ")</f>
        <v xml:space="preserve"> </v>
      </c>
      <c r="AV171" s="58" t="str">
        <f>IF(SUM(COUNTIFS('Planificación 2026-1'!F:F,"SUNAMPE",'Planificación 2026-1'!X:X,C171,'Planificación 2026-1'!H:H,"IS"))&gt;0,"P03"," ")</f>
        <v xml:space="preserve"> </v>
      </c>
      <c r="AW171" s="58" t="str">
        <f>IF(SUM(COUNTIFS('Planificación 2026-1'!F:F,"SUNAMPE",'Planificación 2026-1'!X:X,C171,'Planificación 2026-1'!H:H,"PS"))&gt;0,"P04"," ")</f>
        <v xml:space="preserve"> </v>
      </c>
      <c r="AX171" s="58"/>
      <c r="AY171" s="58" t="str">
        <f>IF(SUM(COUNTIFS('Planificación 2026-1'!F:F,"SUNAMPE",'Planificación 2026-1'!X:X,C171,'Planificación 2026-1'!H:H,"IN"))&gt;0,"P06"," ")</f>
        <v xml:space="preserve"> </v>
      </c>
      <c r="AZ171" s="58" t="str">
        <f>IF(SUM(COUNTIFS('Planificación 2026-1'!F:F,"SUNAMPE",'Planificación 2026-1'!X:X,C171,'Planificación 2026-1'!H:H,"CA"))&gt;0,"P07"," ")</f>
        <v xml:space="preserve"> </v>
      </c>
      <c r="BA171" s="58" t="str">
        <f>IF(SUM(COUNTIFS('Planificación 2026-1'!F:F,"SUNAMPE",'Planificación 2026-1'!X:X,C171,'Planificación 2026-1'!H:H,"DE"))&gt;0,"P08"," ")</f>
        <v xml:space="preserve"> </v>
      </c>
      <c r="BB171" s="58" t="str">
        <f>IF(SUM(COUNTIFS('Planificación 2026-1'!F:F,"SUNAMPE",'Planificación 2026-1'!X:X,C171,'Planificación 2026-1'!H:H,"OB"))&gt;0,"P09"," ")</f>
        <v xml:space="preserve"> </v>
      </c>
      <c r="BC171" s="58" t="str">
        <f>IF(SUM(COUNTIFS('Planificación 2026-1'!F:F,"SUNAMPE",'Planificación 2026-1'!X:X,C171,'Planificación 2026-1'!H:H,"MH"))&gt;0,"P31"," ")</f>
        <v xml:space="preserve"> </v>
      </c>
      <c r="BD171" s="58" t="str">
        <f>IF(SUM(COUNTIFS('Planificación 2026-1'!F:F,"SUNAMPE",'Planificación 2026-1'!X:X,C171,'Planificación 2026-1'!H:H,"IC"))&gt;0,"P32"," ")</f>
        <v xml:space="preserve"> </v>
      </c>
      <c r="BE171" s="58" t="str">
        <f>IF(SUM(COUNTIFS('Planificación 2026-1'!F:F,"SUNAMPE",'Planificación 2026-1'!X:X,C171,'Planificación 2026-1'!H:H,"AR"))&gt;0,"P34"," ")</f>
        <v xml:space="preserve"> </v>
      </c>
      <c r="BF171" s="58" t="str">
        <f>IF(SUM(COUNTIFS('Planificación 2026-1'!F:F,"SUNAMPE",'Planificación 2026-1'!X:X,C171,'Planificación 2026-1'!H:H,"T1"))&gt;0,"P35"," ")</f>
        <v xml:space="preserve"> </v>
      </c>
      <c r="BG171" s="58" t="str">
        <f>IF(SUM(COUNTIFS('Planificación 2026-1'!F:F,"SUNAMPE",'Planificación 2026-1'!X:X,C171,'Planificación 2026-1'!H:H,"T3"))&gt;0,"P36"," ")</f>
        <v xml:space="preserve"> </v>
      </c>
      <c r="BH171" s="58" t="str">
        <f>IF(SUM(COUNTIFS('Planificación 2026-1'!F:F,"SUNAMPE",'Planificación 2026-1'!X:X,C171,'Planificación 2026-1'!H:H,"T2"))&gt;0,"P37"," ")</f>
        <v xml:space="preserve"> </v>
      </c>
      <c r="BI171" s="58" t="str">
        <f>IF(SUM(COUNTIFS('Planificación 2026-1'!F:F,"SUNAMPE",'Planificación 2026-1'!X:X,C171,'Planificación 2026-1'!H:H,"AE"))&gt;0,"P38"," ")</f>
        <v xml:space="preserve"> </v>
      </c>
      <c r="BJ171" s="58" t="str">
        <f>IF(SUM(COUNTIFS('Planificación 2026-1'!F:F,"SUNAMPE",'Planificación 2026-1'!X:X,C171,'Planificación 2026-1'!H:H,"T4"))&gt;0,"P55"," ")</f>
        <v xml:space="preserve"> </v>
      </c>
      <c r="BK171" s="58" t="str">
        <f>IF(SUM(COUNTIFS('Planificación 2026-1'!F:F,"HUAURA",'Planificación 2026-1'!X:X,C171,'Planificación 2026-1'!H:H,"AF"))&gt;0," P01"," ")</f>
        <v xml:space="preserve"> </v>
      </c>
      <c r="BL171" s="58" t="str">
        <f>IF(SUM(COUNTIFS('Planificación 2026-1'!F:F,"HUAURA",'Planificación 2026-1'!X:X,C171,'Planificación 2026-1'!H:H,"EN"))&gt;0,"P02"," ")</f>
        <v xml:space="preserve"> </v>
      </c>
      <c r="BM171" s="58" t="str">
        <f>IF(SUM(COUNTIFS('Planificación 2026-1'!F:F,"HUAURA",'Planificación 2026-1'!X:X,C171,'Planificación 2026-1'!H:H,"IS"))&gt;0,"P03"," ")</f>
        <v xml:space="preserve"> </v>
      </c>
      <c r="BN171" s="58" t="str">
        <f>IF(SUM(COUNTIFS('Planificación 2026-1'!F:F,"HUAURA",'Planificación 2026-1'!X:X,C171,'Planificación 2026-1'!H:H,"PS"))&gt;0,"P04"," ")</f>
        <v xml:space="preserve"> </v>
      </c>
      <c r="BO171" s="58"/>
      <c r="BP171" s="58" t="str">
        <f>IF(SUM(COUNTIFS('Planificación 2026-1'!F:F,"HUAURA",'Planificación 2026-1'!X:X,C171,'Planificación 2026-1'!H:H,"IN"))&gt;0,"P06"," ")</f>
        <v xml:space="preserve"> </v>
      </c>
      <c r="BQ171" s="58" t="str">
        <f>IF(SUM(COUNTIFS('Planificación 2026-1'!F:F,"HUAURA",'Planificación 2026-1'!X:X,C171,'Planificación 2026-1'!H:H,"CA"))&gt;0,"P07"," ")</f>
        <v xml:space="preserve"> </v>
      </c>
      <c r="BR171" s="58" t="str">
        <f>IF(SUM(COUNTIFS('Planificación 2026-1'!F:F,"HUAURA",'Planificación 2026-1'!X:X,C171,'Planificación 2026-1'!H:H,"DE"))&gt;0,"P08"," ")</f>
        <v xml:space="preserve"> </v>
      </c>
      <c r="BS171" s="58" t="str">
        <f>IF(SUM(COUNTIFS('Planificación 2026-1'!F:F,"HUAURA",'Planificación 2026-1'!X:X,C171,'Planificación 2026-1'!H:H,"OB"))&gt;0,"P09"," ")</f>
        <v>P09</v>
      </c>
      <c r="BT171" s="58" t="str">
        <f>IF(SUM(COUNTIFS('Planificación 2026-1'!F:F,"HUAURA",'Planificación 2026-1'!X:X,C171,'Planificación 2026-1'!H:H,"MH"))&gt;0,"P31"," ")</f>
        <v xml:space="preserve"> </v>
      </c>
      <c r="BU171" s="58" t="str">
        <f>IF(SUM(COUNTIFS('Planificación 2026-1'!F:F,"HUAURA",'Planificación 2026-1'!X:X,C171,'Planificación 2026-1'!H:H,"IC"))&gt;0,"P32"," ")</f>
        <v xml:space="preserve"> </v>
      </c>
      <c r="BV171" s="58" t="str">
        <f>IF(SUM(COUNTIFS('Planificación 2026-1'!F:F,"HUAURA",'Planificación 2026-1'!X:X,C171,'Planificación 2026-1'!H:H,"AR"))&gt;0,"P34"," ")</f>
        <v xml:space="preserve"> </v>
      </c>
      <c r="BW171" s="58" t="str">
        <f>IF(SUM(COUNTIFS('Planificación 2026-1'!F:F,"HUAURA",'Planificación 2026-1'!X:X,C171,'Planificación 2026-1'!H:H,"T1"))&gt;0,"P35"," ")</f>
        <v xml:space="preserve"> </v>
      </c>
      <c r="BX171" s="58" t="str">
        <f>IF(SUM(COUNTIFS('Planificación 2026-1'!F:F,"HUAURA",'Planificación 2026-1'!X:X,C171,'Planificación 2026-1'!H:H,"T3"))&gt;0,"P36"," ")</f>
        <v xml:space="preserve"> </v>
      </c>
      <c r="BY171" s="58" t="str">
        <f>IF(SUM(COUNTIFS('Planificación 2026-1'!F:F,"HUAURA",'Planificación 2026-1'!X:X,C171,'Planificación 2026-1'!H:H,"T2"))&gt;0,"P37"," ")</f>
        <v xml:space="preserve"> </v>
      </c>
      <c r="BZ171" s="58" t="str">
        <f>IF(SUM(COUNTIFS('Planificación 2026-1'!F:F,"HUAURA",'Planificación 2026-1'!X:X,C171,'Planificación 2026-1'!H:H,"AE"))&gt;0,"P38"," ")</f>
        <v xml:space="preserve"> </v>
      </c>
      <c r="CA171" s="58" t="str">
        <f>IF(SUM(COUNTIFS('Planificación 2026-1'!F:F,"HUAURA",'Planificación 2026-1'!X:X,C171,'Planificación 2026-1'!H:H,"T4"))&gt;0,"P55"," ")</f>
        <v xml:space="preserve"> </v>
      </c>
      <c r="CB171" s="59">
        <f>SUMIFS('Planificación 2026-1'!S:S,'Planificación 2026-1'!X:X,C171,'Planificación 2026-1'!H:H,"AF",'Planificación 2026-1'!I:I,"&gt;2")</f>
        <v>0</v>
      </c>
      <c r="CC171" s="59">
        <f>SUMIFS('Planificación 2026-1'!S:S,'Planificación 2026-1'!X:X,C171,'Planificación 2026-1'!H:H,"EN",'Planificación 2026-1'!I:I,"&gt;2")</f>
        <v>0</v>
      </c>
      <c r="CD171" s="59">
        <f>SUMIFS('Planificación 2026-1'!S:S,'Planificación 2026-1'!X:X,C171,'Planificación 2026-1'!H:H,"IS",'Planificación 2026-1'!I:I,"&gt;2")</f>
        <v>0</v>
      </c>
      <c r="CE171" s="59">
        <f>SUMIFS('Planificación 2026-1'!S:S,'Planificación 2026-1'!X:X,C171,'Planificación 2026-1'!H:H,"PS",'Planificación 2026-1'!I:I,"&gt;2")</f>
        <v>0</v>
      </c>
      <c r="CF171" s="59">
        <f>SUMIFS('Planificación 2026-1'!S:S,'Planificación 2026-1'!X:X,C171,'Planificación 2026-1'!H:H,"IN",'Planificación 2026-1'!I:I,"&gt;2")</f>
        <v>0</v>
      </c>
      <c r="CG171" s="59">
        <f>SUMIFS('Planificación 2026-1'!S:S,'Planificación 2026-1'!X:X,C171,'Planificación 2026-1'!H:H,"CA",'Planificación 2026-1'!I:I,"&gt;2")</f>
        <v>0</v>
      </c>
      <c r="CH171" s="59">
        <f>SUMIFS('Planificación 2026-1'!S:S,'Planificación 2026-1'!X:X,C171,'Planificación 2026-1'!H:H,"DE",'Planificación 2026-1'!I:I,"&gt;2")</f>
        <v>0</v>
      </c>
      <c r="CI171" s="59">
        <f>SUMIFS('Planificación 2026-1'!S:S,'Planificación 2026-1'!X:X,C171,'Planificación 2026-1'!H:H,"OB",'Planificación 2026-1'!I:I,"&gt;2")</f>
        <v>0</v>
      </c>
      <c r="CJ171" s="59">
        <f>SUMIFS('Planificación 2026-1'!S:S,'Planificación 2026-1'!X:X,C171,'Planificación 2026-1'!H:H,"MH",'Planificación 2026-1'!I:I,"&gt;2")</f>
        <v>0</v>
      </c>
      <c r="CK171" s="59">
        <f>SUMIFS('Planificación 2026-1'!S:S,'Planificación 2026-1'!X:X,C171,'Planificación 2026-1'!H:H,"IC",'Planificación 2026-1'!I:I,"&gt;2")</f>
        <v>0</v>
      </c>
      <c r="CL171" s="59">
        <f>SUMIFS('Planificación 2026-1'!S:S,'Planificación 2026-1'!X:X,C171,'Planificación 2026-1'!H:H,"AR",'Planificación 2026-1'!I:I,"&gt;2")</f>
        <v>0</v>
      </c>
      <c r="CM171" s="59">
        <f>SUMIFS('Planificación 2026-1'!S:S,'Planificación 2026-1'!X:X,C171,'Planificación 2026-1'!H:H,"AE",'Planificación 2026-1'!I:I,"&gt;2")</f>
        <v>0</v>
      </c>
      <c r="CN171" s="59">
        <f>SUMIFS('Planificación 2026-1'!S:S,'Planificación 2026-1'!X:X,C171,'Planificación 2026-1'!H:H,"T1",'Planificación 2026-1'!I:I,"&gt;2")</f>
        <v>0</v>
      </c>
      <c r="CO171" s="59">
        <f>SUMIFS('Planificación 2026-1'!S:S,'Planificación 2026-1'!X:X,C171,'Planificación 2026-1'!H:H,"T3",'Planificación 2026-1'!I:I,"&gt;2")</f>
        <v>0</v>
      </c>
      <c r="CP171" s="59">
        <f>SUMIFS('Planificación 2026-1'!S:S,'Planificación 2026-1'!X:X,C171,'Planificación 2026-1'!H:H,"T2",'Planificación 2026-1'!I:I,"&gt;2")</f>
        <v>0</v>
      </c>
      <c r="CQ171" s="59">
        <f>SUMIFS('Planificación 2026-1'!S:S,'Planificación 2026-1'!X:X,C171,'Planificación 2026-1'!H:H,"T4",'Planificación 2026-1'!I:I,"&gt;2")</f>
        <v>0</v>
      </c>
      <c r="CR171" s="59">
        <f>SUMIFS('Planificación 2026-1'!S:S,'Planificación 2026-1'!X:X,C171,'Planificación 2026-1'!H:H,"AF",'Planificación 2026-1'!I:I,"&lt;3")</f>
        <v>0</v>
      </c>
      <c r="CS171" s="59">
        <f>SUMIFS('Planificación 2026-1'!S:S,'Planificación 2026-1'!X:X,C171,'Planificación 2026-1'!H:H,"EN",'Planificación 2026-1'!I:I,"&lt;3")</f>
        <v>0</v>
      </c>
      <c r="CT171" s="59">
        <f>SUMIFS('Planificación 2026-1'!S:S,'Planificación 2026-1'!X:X,C171,'Planificación 2026-1'!H:H,"IS",'Planificación 2026-1'!I:I,"&lt;3")</f>
        <v>0</v>
      </c>
      <c r="CU171" s="59">
        <f>SUMIFS('Planificación 2026-1'!S:S,'Planificación 2026-1'!X:X,C171,'Planificación 2026-1'!H:H,"PS",'Planificación 2026-1'!I:I,"&lt;3")</f>
        <v>0</v>
      </c>
      <c r="CV171" s="59">
        <f>SUMIFS('Planificación 2026-1'!S:S,'Planificación 2026-1'!X:X,C171,'Planificación 2026-1'!H:H,"IN",'Planificación 2026-1'!I:I,"&lt;3")</f>
        <v>0</v>
      </c>
      <c r="CW171" s="59">
        <f>SUMIFS('Planificación 2026-1'!S:S,'Planificación 2026-1'!X:X,C171,'Planificación 2026-1'!H:H,"CA",'Planificación 2026-1'!I:I,"&lt;3")</f>
        <v>0</v>
      </c>
      <c r="CX171" s="59">
        <f>SUMIFS('Planificación 2026-1'!S:S,'Planificación 2026-1'!X:X,C171,'Planificación 2026-1'!H:H,"DE",'Planificación 2026-1'!I:I,"&lt;3")</f>
        <v>0</v>
      </c>
      <c r="CY171" s="59">
        <f>SUMIFS('Planificación 2026-1'!S:S,'Planificación 2026-1'!X:X,C171,'Planificación 2026-1'!H:H,"OB",'Planificación 2026-1'!I:I,"&lt;3")</f>
        <v>15</v>
      </c>
      <c r="CZ171" s="59">
        <f>SUMIFS('Planificación 2026-1'!S:S,'Planificación 2026-1'!X:X,C171,'Planificación 2026-1'!H:H,"MH",'Planificación 2026-1'!I:I,"&lt;3")</f>
        <v>0</v>
      </c>
      <c r="DA171" s="59">
        <f>SUMIFS('Planificación 2026-1'!S:S,'Planificación 2026-1'!X:X,C171,'Planificación 2026-1'!H:H,"IC",'Planificación 2026-1'!I:I,"&lt;3")</f>
        <v>0</v>
      </c>
      <c r="DB171" s="59">
        <f>SUMIFS('Planificación 2026-1'!S:S,'Planificación 2026-1'!X:X,C171,'Planificación 2026-1'!H:H,"AR",'Planificación 2026-1'!I:I,"&lt;3")</f>
        <v>0</v>
      </c>
      <c r="DC171" s="59">
        <f>SUMIFS('Planificación 2026-1'!S:S,'Planificación 2026-1'!X:X,C171,'Planificación 2026-1'!H:H,"AE",'Planificación 2026-1'!I:I,"&lt;3")</f>
        <v>0</v>
      </c>
      <c r="DD171" s="59">
        <f>SUMIFS('Planificación 2026-1'!S:S,'Planificación 2026-1'!X:X,C171,'Planificación 2026-1'!H:H,"T1",'Planificación 2026-1'!I:I,"&lt;3")</f>
        <v>0</v>
      </c>
      <c r="DE171" s="59">
        <f>SUMIFS('Planificación 2026-1'!S:S,'Planificación 2026-1'!X:X,C171,'Planificación 2026-1'!H:H,"T3",'Planificación 2026-1'!I:I,"&lt;3")</f>
        <v>0</v>
      </c>
      <c r="DF171" s="59">
        <f>SUMIFS('Planificación 2026-1'!S:S,'Planificación 2026-1'!X:X,C171,'Planificación 2026-1'!H:H,"T2",'Planificación 2026-1'!I:I,"&lt;3")</f>
        <v>0</v>
      </c>
      <c r="DG171" s="59">
        <f>SUMIFS('Planificación 2026-1'!S:S,'Planificación 2026-1'!X:X,C171,'Planificación 2026-1'!H:H,"T4",'Planificación 2026-1'!I:I,"&lt;3")</f>
        <v>0</v>
      </c>
      <c r="DH171" s="58" t="str">
        <f t="shared" si="41"/>
        <v/>
      </c>
      <c r="DI171" s="27">
        <f>IF(C171="","",SUMIFS('Planificación 2026-1'!S:S,'Planificación 2026-1'!X:X,C171,'Planificación 2026-1'!F:F,"PRINCIPAL",'Planificación 2026-1'!Y:Y,"VIRTUAL"))</f>
        <v>0</v>
      </c>
      <c r="DJ171" s="27">
        <f>IF(C171="","",SUMIFS('Planificación 2026-1'!S:S,'Planificación 2026-1'!X:X,C171,'Planificación 2026-1'!F:F,"PRINCIPAL",'Planificación 2026-1'!Y:Y,"PRESENCIAL"))</f>
        <v>0</v>
      </c>
      <c r="DK171" s="27">
        <f>IF(C171="","",SUMIFS('Planificación 2026-1'!S:S,'Planificación 2026-1'!X:X,C171,'Planificación 2026-1'!F:F,"PRINCIPAL",'Planificación 2026-1'!Y:Y,"HIBRIDO PRESENCIAL"))</f>
        <v>0</v>
      </c>
      <c r="DL171" s="58" t="str">
        <f t="shared" si="42"/>
        <v/>
      </c>
      <c r="DM171" s="58">
        <f>IF(C171="","",SUMIFS('Planificación 2026-1'!S:S,'Planificación 2026-1'!X:X,C171,'Planificación 2026-1'!F:F,"FILIAL",'Planificación 2026-1'!Y:Y,"VIRTUAL"))</f>
        <v>0</v>
      </c>
      <c r="DN171" s="60">
        <f>IF(C171="","",SUMIFS('Planificación 2026-1'!S:S,'Planificación 2026-1'!X:X,C171,'Planificación 2026-1'!F:F,"FILIAL",'Planificación 2026-1'!Y:Y,"PRESENCIAL"))</f>
        <v>0</v>
      </c>
      <c r="DO171" s="29">
        <f>IF(C171="","",SUMIFS('Planificación 2026-1'!S:S,'Planificación 2026-1'!X:X,C171,'Planificación 2026-1'!F:F,"FILIAL",'Planificación 2026-1'!Y:Y,"HIBRIDO PRESENCIAL"))</f>
        <v>0</v>
      </c>
      <c r="DP171" s="61" t="str">
        <f t="shared" si="43"/>
        <v/>
      </c>
      <c r="DQ171" s="58">
        <f>IF(C171="","",SUMIFS('Planificación 2026-1'!S:S,'Planificación 2026-1'!X:X,C171,'Planificación 2026-1'!F:F,"SUNAMPE",'Planificación 2026-1'!Y:Y,"VIRTUAL"))</f>
        <v>0</v>
      </c>
      <c r="DR171" s="29">
        <f>IF(C171="","",SUMIFS('Planificación 2026-1'!S:S,'Planificación 2026-1'!X:X,C171,'Planificación 2026-1'!F:F,"SUNAMPE",'Planificación 2026-1'!Y:Y,"PRESENCIAL"))</f>
        <v>0</v>
      </c>
      <c r="DS171" s="61" t="str">
        <f t="shared" si="44"/>
        <v>P09</v>
      </c>
      <c r="DT171" s="58">
        <f>IF(C171="","",SUMIFS('Planificación 2026-1'!S:S,'Planificación 2026-1'!X:X,C171,'Planificación 2026-1'!F:F,"HUAURA",'Planificación 2026-1'!Y:Y,"VIRTUAL"))</f>
        <v>0</v>
      </c>
      <c r="DU171" s="29">
        <f>IF(C171="","",SUMIFS('Planificación 2026-1'!S:S,'Planificación 2026-1'!X:X,C171,'Planificación 2026-1'!F:F,"HUAURA",'Planificación 2026-1'!Y:Y,"PRESENCIAL"))</f>
        <v>15</v>
      </c>
      <c r="DV171" s="32">
        <f>SUMIFS('Planificación 2026-1'!S:S,'Planificación 2026-1'!X:X,C171,'Planificación 2026-1'!F:F,"PRINCIPAL",'Planificación 2026-1'!Y:Y,"VIRTUAL",'Planificación 2026-1'!I:I,"&gt;2")</f>
        <v>0</v>
      </c>
      <c r="DW171" s="32">
        <f>SUMIFS('Planificación 2026-1'!S:S,'Planificación 2026-1'!X:X,C171,'Planificación 2026-1'!F:F,"PRINCIPAL",'Planificación 2026-1'!Y:Y,"&lt;&gt;VIRTUAL",'Planificación 2026-1'!I:I,"&gt;2")</f>
        <v>0</v>
      </c>
      <c r="DX171" s="32">
        <f>SUMIFS('Planificación 2026-1'!S:S,'Planificación 2026-1'!X:X,C171,'Planificación 2026-1'!F:F,"SUNAMPE",'Planificación 2026-1'!Y:Y,"VIRTUAL",'Planificación 2026-1'!I:I,"&gt;2")</f>
        <v>0</v>
      </c>
      <c r="DY171" s="32">
        <f>SUMIFS('Planificación 2026-1'!S:S,'Planificación 2026-1'!X:X,C171,'Planificación 2026-1'!F:F,"SUNAMPE",'Planificación 2026-1'!Y:Y,"&lt;&gt;VIRTUAL",'Planificación 2026-1'!I:I,"&gt;2")</f>
        <v>0</v>
      </c>
      <c r="DZ171" s="32">
        <f>SUMIFS('Planificación 2026-1'!S:S,'Planificación 2026-1'!X:X,C171,'Planificación 2026-1'!F:F,"FILIAL",'Planificación 2026-1'!Y:Y,"VIRTUAL",'Planificación 2026-1'!I:I,"&gt;2")</f>
        <v>0</v>
      </c>
      <c r="EA171" s="32">
        <f>SUMIFS('Planificación 2026-1'!S:S,'Planificación 2026-1'!X:X,C171,'Planificación 2026-1'!F:F,"FILIAL",'Planificación 2026-1'!Y:Y,"&lt;&gt;VIRTUAL",'Planificación 2026-1'!I:I,"&gt;2")</f>
        <v>0</v>
      </c>
      <c r="EB171" s="32">
        <f>SUMIFS('Planificación 2026-1'!S:S,'Planificación 2026-1'!X:X,C171,'Planificación 2026-1'!F:F,"PORUMA",'Planificación 2026-1'!Y:Y,"VIRTUAL",'Planificación 2026-1'!I:I,"&gt;2")</f>
        <v>0</v>
      </c>
      <c r="EC171" s="32">
        <f>SUMIFS('Planificación 2026-1'!S:S,'Planificación 2026-1'!X:X,C171,'Planificación 2026-1'!F:F,"PORUMA",'Planificación 2026-1'!Y:Y,"&lt;&gt;VIRTUAL",'Planificación 2026-1'!I:I,"&gt;2")</f>
        <v>0</v>
      </c>
      <c r="ED171" s="32">
        <f>SUMIFS('Planificación 2026-1'!S:S,'Planificación 2026-1'!X:X,C171,'Planificación 2026-1'!F:F,"HUAURA",'Planificación 2026-1'!Y:Y,"VIRTUAL",'Planificación 2026-1'!I:I,"&gt;2")</f>
        <v>0</v>
      </c>
      <c r="EE171" s="32">
        <f>SUMIFS('Planificación 2026-1'!S:S,'Planificación 2026-1'!X:X,C171,'Planificación 2026-1'!F:F,"HUAURA",'Planificación 2026-1'!Y:Y,"&lt;&gt;VIRTUAL",'Planificación 2026-1'!I:I,"&gt;2")</f>
        <v>0</v>
      </c>
      <c r="EF171" s="32">
        <f>SUMIFS('Planificación 2026-1'!S:S,'Planificación 2026-1'!X:X,C171,'Planificación 2026-1'!F:F,"PRINCIPAL",'Planificación 2026-1'!Y:Y,"VIRTUAL",'Planificación 2026-1'!I:I,"&lt;3")</f>
        <v>0</v>
      </c>
      <c r="EG171" s="32">
        <f>SUMIFS('Planificación 2026-1'!S:S,'Planificación 2026-1'!X:X,C171,'Planificación 2026-1'!F:F,"PRINCIPAL",'Planificación 2026-1'!Y:Y,"&lt;&gt;VIRTUAL",'Planificación 2026-1'!I:I,"&lt;3")</f>
        <v>0</v>
      </c>
      <c r="EH171" s="32">
        <f>SUMIFS('Planificación 2026-1'!S:S,'Planificación 2026-1'!X:X,C171,'Planificación 2026-1'!F:F,"SUNAMPE",'Planificación 2026-1'!Y:Y,"VIRTUAL",'Planificación 2026-1'!I:I,"&lt;3")</f>
        <v>0</v>
      </c>
      <c r="EI171" s="32">
        <f>SUMIFS('Planificación 2026-1'!S:S,'Planificación 2026-1'!X:X,C171,'Planificación 2026-1'!F:F,"SUNAMPE",'Planificación 2026-1'!Y:Y,"&lt;&gt;VIRTUAL",'Planificación 2026-1'!I:I,"&lt;3")</f>
        <v>0</v>
      </c>
      <c r="EJ171" s="32">
        <f>SUMIFS('Planificación 2026-1'!S:S,'Planificación 2026-1'!X:X,C171,'Planificación 2026-1'!F:F,"FILIAL",'Planificación 2026-1'!Y:Y,"VIRTUAL",'Planificación 2026-1'!I:I,"&lt;3")</f>
        <v>0</v>
      </c>
      <c r="EK171" s="32">
        <f>SUMIFS('Planificación 2026-1'!S:S,'Planificación 2026-1'!X:X,C171,'Planificación 2026-1'!F:F,"FILIAL",'Planificación 2026-1'!Y:Y,"&lt;&gt;VIRTUAL",'Planificación 2026-1'!I:I,"&lt;3")</f>
        <v>0</v>
      </c>
      <c r="EL171" s="32">
        <f>SUMIFS('Planificación 2026-1'!S:S,'Planificación 2026-1'!X:X,C171,'Planificación 2026-1'!F:F,"PORUMA",'Planificación 2026-1'!Y:Y,"VIRTUAL",'Planificación 2026-1'!I:I,"&lt;3")</f>
        <v>0</v>
      </c>
      <c r="EM171" s="32">
        <f>SUMIFS('Planificación 2026-1'!S:S,'Planificación 2026-1'!X:X,C171,'Planificación 2026-1'!F:F,"PORUMA",'Planificación 2026-1'!Y:Y,"&lt;&gt;VIRTUAL",'Planificación 2026-1'!I:I,"&lt;3")</f>
        <v>0</v>
      </c>
      <c r="EN171" s="32">
        <f>SUMIFS('Planificación 2026-1'!S:S,'Planificación 2026-1'!X:X,C171,'Planificación 2026-1'!F:F,"HUAURA",'Planificación 2026-1'!Y:Y,"VIRTUAL",'Planificación 2026-1'!I:I,"&lt;3")</f>
        <v>0</v>
      </c>
      <c r="EO171" s="32">
        <f>SUMIFS('Planificación 2026-1'!S:S,'Planificación 2026-1'!X:X,C171,'Planificación 2026-1'!F:F,"HUAURA",'Planificación 2026-1'!Y:Y,"&lt;&gt;VIRTUAL",'Planificación 2026-1'!I:I,"&lt;3")</f>
        <v>15</v>
      </c>
      <c r="EP171" s="32">
        <f t="shared" si="46"/>
        <v>0</v>
      </c>
      <c r="EQ171" s="32">
        <f t="shared" si="36"/>
        <v>15</v>
      </c>
      <c r="ER171" s="32">
        <f t="shared" si="37"/>
        <v>0</v>
      </c>
      <c r="ES171" s="32">
        <f t="shared" si="38"/>
        <v>0</v>
      </c>
      <c r="ET171" s="32">
        <f t="shared" si="39"/>
        <v>0</v>
      </c>
      <c r="EU171" s="32">
        <f t="shared" si="40"/>
        <v>15</v>
      </c>
      <c r="EV171" s="32" t="b">
        <f>EXACT(EU171,E171)</f>
        <v>1</v>
      </c>
      <c r="EW171" s="32"/>
      <c r="EX171" s="32">
        <f t="shared" si="33"/>
        <v>0</v>
      </c>
      <c r="EY171" s="32">
        <f t="shared" si="34"/>
        <v>15</v>
      </c>
      <c r="EZ171" s="32" t="b">
        <f>EXACT(SUM(EX171:EY171),E171)</f>
        <v>1</v>
      </c>
      <c r="FA171" s="32" t="str">
        <f t="shared" si="35"/>
        <v/>
      </c>
      <c r="FB171" s="32" t="str">
        <f t="shared" si="45"/>
        <v>PRESENCIAL</v>
      </c>
    </row>
    <row r="172" spans="1:158">
      <c r="A172" s="33"/>
      <c r="B172" s="65">
        <v>169</v>
      </c>
      <c r="C172" s="32" t="s">
        <v>376</v>
      </c>
      <c r="D172" s="429">
        <v>21808913</v>
      </c>
      <c r="E172" s="62">
        <f>SUMIF('Planificación 2026-1'!X:X,C172,'Planificación 2026-1'!S:S)</f>
        <v>24</v>
      </c>
      <c r="F172" s="63" t="s">
        <v>199</v>
      </c>
      <c r="G172" s="454" t="s">
        <v>200</v>
      </c>
      <c r="H172" s="64" t="s">
        <v>181</v>
      </c>
      <c r="I172" s="64" t="s">
        <v>150</v>
      </c>
      <c r="J172" s="32" t="s">
        <v>181</v>
      </c>
      <c r="K172" s="32" t="s">
        <v>150</v>
      </c>
      <c r="L172" s="57" t="str">
        <f>IF(SUM(COUNTIFS('Planificación 2026-1'!F:F,"PRINCIPAL",'Planificación 2026-1'!X:X,C172,'Planificación 2026-1'!H:H,"AF"))&gt;0,"P01"," ")</f>
        <v xml:space="preserve"> </v>
      </c>
      <c r="M172" s="58" t="str">
        <f>IF(SUM(COUNTIFS('Planificación 2026-1'!F:F,"PRINCIPAL",'Planificación 2026-1'!X:X,C172,'Planificación 2026-1'!H:H,"EN"))&gt;0,"P02"," ")</f>
        <v>P02</v>
      </c>
      <c r="N172" s="58" t="str">
        <f>IF(SUM(COUNTIFS('Planificación 2026-1'!F:F,"PRINCIPAL",'Planificación 2026-1'!X:X,C172,'Planificación 2026-1'!H:H,"IS"))&gt;0,"P03"," ")</f>
        <v xml:space="preserve"> </v>
      </c>
      <c r="O172" s="58" t="str">
        <f>IF(SUM(COUNTIFS('Planificación 2026-1'!F:F,"PRINCIPAL",'Planificación 2026-1'!X:X,C172,'Planificación 2026-1'!H:H,"PS"))&gt;0,"P04"," ")</f>
        <v xml:space="preserve"> </v>
      </c>
      <c r="P172" s="58"/>
      <c r="Q172" s="58" t="str">
        <f>IF(SUM(COUNTIFS('Planificación 2026-1'!F:F,"PRINCIPAL",'Planificación 2026-1'!X:X,C172,'Planificación 2026-1'!H:H,"IN"))&gt;0,"P06"," ")</f>
        <v xml:space="preserve"> </v>
      </c>
      <c r="R172" s="58" t="str">
        <f>IF(SUM(COUNTIFS('Planificación 2026-1'!F:F,"PRINCIPAL",'Planificación 2026-1'!X:X,C172,'Planificación 2026-1'!H:H,"CA"))&gt;0,"P07"," ")</f>
        <v xml:space="preserve"> </v>
      </c>
      <c r="S172" s="58" t="str">
        <f>IF(SUM(COUNTIFS('Planificación 2026-1'!F:F,"PRINCIPAL",'Planificación 2026-1'!X:X,C172,'Planificación 2026-1'!H:H,"DE"))&gt;0,"P08"," ")</f>
        <v xml:space="preserve"> </v>
      </c>
      <c r="T172" s="58" t="str">
        <f>IF(SUM(COUNTIFS('Planificación 2026-1'!F:F,"PRINCIPAL",'Planificación 2026-1'!X:X,C172,'Planificación 2026-1'!H:H,"OB"))&gt;0,"P09"," ")</f>
        <v xml:space="preserve"> </v>
      </c>
      <c r="U172" s="58" t="str">
        <f>IF(SUM(COUNTIFS('Planificación 2026-1'!F:F,"PRINCIPAL",'Planificación 2026-1'!X:X,C172,'Planificación 2026-1'!H:H,"MH"))&gt;0,"P31"," ")</f>
        <v xml:space="preserve"> </v>
      </c>
      <c r="V172" s="58" t="str">
        <f>IF(SUM(COUNTIFS('Planificación 2026-1'!F:F,"PRINCIPAL",'Planificación 2026-1'!X:X,C172,'Planificación 2026-1'!H:H,"IC"))&gt;0,"P32"," ")</f>
        <v xml:space="preserve"> </v>
      </c>
      <c r="W172" s="58" t="str">
        <f>IF(SUM(COUNTIFS('Planificación 2026-1'!F:F,"PRINCIPAL",'Planificación 2026-1'!X:X,C172,'Planificación 2026-1'!H:H,"AR"))&gt;0,"P34"," ")</f>
        <v xml:space="preserve"> </v>
      </c>
      <c r="X172" s="58" t="str">
        <f>IF(SUM(COUNTIFS('Planificación 2026-1'!F:F,"PRINCIPAL",'Planificación 2026-1'!X:X,C172,'Planificación 2026-1'!H:H,"T1"))&gt;0,"P35"," ")</f>
        <v xml:space="preserve"> </v>
      </c>
      <c r="Y172" s="58" t="str">
        <f>IF(SUM(COUNTIFS('Planificación 2026-1'!F:F,"PRINCIPAL",'Planificación 2026-1'!X:X,C172,'Planificación 2026-1'!H:H,"T3"))&gt;0,"P36"," ")</f>
        <v xml:space="preserve"> </v>
      </c>
      <c r="Z172" s="58" t="str">
        <f>IF(SUM(COUNTIFS('Planificación 2026-1'!F:F,"PRINCIPAL",'Planificación 2026-1'!X:X,C172,'Planificación 2026-1'!H:H,"T2"))&gt;0,"P37"," ")</f>
        <v xml:space="preserve"> </v>
      </c>
      <c r="AA172" s="58" t="str">
        <f>IF(SUM(COUNTIFS('Planificación 2026-1'!F:F,"PRINCIPAL",'Planificación 2026-1'!X:X,C172,'Planificación 2026-1'!H:H,"AE"))&gt;0,"P38"," ")</f>
        <v xml:space="preserve"> </v>
      </c>
      <c r="AB172" s="58" t="str">
        <f>IF(SUM(COUNTIFS('Planificación 2026-1'!F:F,"PRINCIPAL",'Planificación 2026-1'!X:X,C172,'Planificación 2026-1'!H:H,"T4"))&gt;0,"P55"," ")</f>
        <v xml:space="preserve"> </v>
      </c>
      <c r="AC172" s="58" t="str">
        <f>IF(SUM(COUNTIFS('Planificación 2026-1'!F:F,"FILIAL",'Planificación 2026-1'!X:X,C172,'Planificación 2026-1'!H:H,"AF"))&gt;0," P01"," ")</f>
        <v xml:space="preserve"> </v>
      </c>
      <c r="AD172" s="58" t="str">
        <f>IF(SUM(COUNTIFS('Planificación 2026-1'!F:F,"FILIAL",'Planificación 2026-1'!X:X,C172,'Planificación 2026-1'!H:H,"EN"))&gt;0,"P02"," ")</f>
        <v xml:space="preserve"> </v>
      </c>
      <c r="AE172" s="58" t="str">
        <f>IF(SUM(COUNTIFS('Planificación 2026-1'!F:F,"FILIAL",'Planificación 2026-1'!X:X,C172,'Planificación 2026-1'!H:H,"IS"))&gt;0,"P03"," ")</f>
        <v xml:space="preserve"> </v>
      </c>
      <c r="AF172" s="58" t="str">
        <f>IF(SUM(COUNTIFS('Planificación 2026-1'!F:F,"FILIAL",'Planificación 2026-1'!X:X,C172,'Planificación 2026-1'!H:H,"PS"))&gt;0,"P04"," ")</f>
        <v xml:space="preserve"> </v>
      </c>
      <c r="AG172" s="58"/>
      <c r="AH172" s="58" t="str">
        <f>IF(SUM(COUNTIFS('Planificación 2026-1'!F:F,"FILIAL",'Planificación 2026-1'!X:X,C172,'Planificación 2026-1'!H:H,"IN"))&gt;0,"P06"," ")</f>
        <v xml:space="preserve"> </v>
      </c>
      <c r="AI172" s="58" t="str">
        <f>IF(SUM(COUNTIFS('Planificación 2026-1'!F:F,"FILIAL",'Planificación 2026-1'!X:X,C172,'Planificación 2026-1'!H:H,"CA"))&gt;0,"P07"," ")</f>
        <v xml:space="preserve"> </v>
      </c>
      <c r="AJ172" s="58" t="str">
        <f>IF(SUM(COUNTIFS('Planificación 2026-1'!F:F,"FILIAL",'Planificación 2026-1'!X:X,C172,'Planificación 2026-1'!H:H,"DE"))&gt;0,"P08"," ")</f>
        <v xml:space="preserve"> </v>
      </c>
      <c r="AK172" s="58" t="str">
        <f>IF(SUM(COUNTIFS('Planificación 2026-1'!F:F,"FILIAL",'Planificación 2026-1'!X:X,C172,'Planificación 2026-1'!H:H,"OB"))&gt;0,"P09"," ")</f>
        <v xml:space="preserve"> </v>
      </c>
      <c r="AL172" s="58" t="str">
        <f>IF(SUM(COUNTIFS('Planificación 2026-1'!F:F,"FILIAL",'Planificación 2026-1'!X:X,C172,'Planificación 2026-1'!H:H,"MH"))&gt;0,"P31"," ")</f>
        <v xml:space="preserve"> </v>
      </c>
      <c r="AM172" s="58" t="str">
        <f>IF(SUM(COUNTIFS('Planificación 2026-1'!F:F,"FILIAL",'Planificación 2026-1'!X:X,C172,'Planificación 2026-1'!H:H,"IC"))&gt;0,"P32"," ")</f>
        <v xml:space="preserve"> </v>
      </c>
      <c r="AN172" s="58" t="str">
        <f>IF(SUM(COUNTIFS('Planificación 2026-1'!F:F,"FILIAL",'Planificación 2026-1'!X:X,C172,'Planificación 2026-1'!H:H,"AR"))&gt;0,"P34"," ")</f>
        <v xml:space="preserve"> </v>
      </c>
      <c r="AO172" s="58" t="str">
        <f>IF(SUM(COUNTIFS('Planificación 2026-1'!F:F,"FILIAL",'Planificación 2026-1'!X:X,C172,'Planificación 2026-1'!H:H,"T1"))&gt;0,"P35"," ")</f>
        <v xml:space="preserve"> </v>
      </c>
      <c r="AP172" s="58" t="str">
        <f>IF(SUM(COUNTIFS('Planificación 2026-1'!F:F,"FILIAL",'Planificación 2026-1'!X:X,C172,'Planificación 2026-1'!H:H,"T3"))&gt;0,"P36"," ")</f>
        <v xml:space="preserve"> </v>
      </c>
      <c r="AQ172" s="58" t="str">
        <f>IF(SUM(COUNTIFS('Planificación 2026-1'!F:F,"FILIAL",'Planificación 2026-1'!X:X,C172,'Planificación 2026-1'!H:H,"T2"))&gt;0,"P37"," ")</f>
        <v xml:space="preserve"> </v>
      </c>
      <c r="AR172" s="58" t="str">
        <f>IF(SUM(COUNTIFS('Planificación 2026-1'!F:F,"FILIAL",'Planificación 2026-1'!X:X,C172,'Planificación 2026-1'!H:H,"AE"))&gt;0,"P38"," ")</f>
        <v xml:space="preserve"> </v>
      </c>
      <c r="AS172" s="58" t="str">
        <f>IF(SUM(COUNTIFS('Planificación 2026-1'!F:F,"FILIAL",'Planificación 2026-1'!X:X,C172,'Planificación 2026-1'!H:H,"T4"))&gt;0,"P55"," ")</f>
        <v xml:space="preserve"> </v>
      </c>
      <c r="AT172" s="58" t="str">
        <f>IF(SUM(COUNTIFS('Planificación 2026-1'!F:F,"SUNAMPE",'Planificación 2026-1'!X:X,C172,'Planificación 2026-1'!H:H,"AF"))&gt;0," P01"," ")</f>
        <v xml:space="preserve"> </v>
      </c>
      <c r="AU172" s="58" t="str">
        <f>IF(SUM(COUNTIFS('Planificación 2026-1'!F:F,"SUNAMPE",'Planificación 2026-1'!X:X,C172,'Planificación 2026-1'!H:H,"EN"))&gt;0,"P02"," ")</f>
        <v xml:space="preserve"> </v>
      </c>
      <c r="AV172" s="58" t="str">
        <f>IF(SUM(COUNTIFS('Planificación 2026-1'!F:F,"SUNAMPE",'Planificación 2026-1'!X:X,C172,'Planificación 2026-1'!H:H,"IS"))&gt;0,"P03"," ")</f>
        <v xml:space="preserve"> </v>
      </c>
      <c r="AW172" s="58" t="str">
        <f>IF(SUM(COUNTIFS('Planificación 2026-1'!F:F,"SUNAMPE",'Planificación 2026-1'!X:X,C172,'Planificación 2026-1'!H:H,"PS"))&gt;0,"P04"," ")</f>
        <v xml:space="preserve"> </v>
      </c>
      <c r="AX172" s="58"/>
      <c r="AY172" s="58" t="str">
        <f>IF(SUM(COUNTIFS('Planificación 2026-1'!F:F,"SUNAMPE",'Planificación 2026-1'!X:X,C172,'Planificación 2026-1'!H:H,"IN"))&gt;0,"P06"," ")</f>
        <v xml:space="preserve"> </v>
      </c>
      <c r="AZ172" s="58" t="str">
        <f>IF(SUM(COUNTIFS('Planificación 2026-1'!F:F,"SUNAMPE",'Planificación 2026-1'!X:X,C172,'Planificación 2026-1'!H:H,"CA"))&gt;0,"P07"," ")</f>
        <v xml:space="preserve"> </v>
      </c>
      <c r="BA172" s="58" t="str">
        <f>IF(SUM(COUNTIFS('Planificación 2026-1'!F:F,"SUNAMPE",'Planificación 2026-1'!X:X,C172,'Planificación 2026-1'!H:H,"DE"))&gt;0,"P08"," ")</f>
        <v xml:space="preserve"> </v>
      </c>
      <c r="BB172" s="58" t="str">
        <f>IF(SUM(COUNTIFS('Planificación 2026-1'!F:F,"SUNAMPE",'Planificación 2026-1'!X:X,C172,'Planificación 2026-1'!H:H,"OB"))&gt;0,"P09"," ")</f>
        <v xml:space="preserve"> </v>
      </c>
      <c r="BC172" s="58" t="str">
        <f>IF(SUM(COUNTIFS('Planificación 2026-1'!F:F,"SUNAMPE",'Planificación 2026-1'!X:X,C172,'Planificación 2026-1'!H:H,"MH"))&gt;0,"P31"," ")</f>
        <v xml:space="preserve"> </v>
      </c>
      <c r="BD172" s="58" t="str">
        <f>IF(SUM(COUNTIFS('Planificación 2026-1'!F:F,"SUNAMPE",'Planificación 2026-1'!X:X,C172,'Planificación 2026-1'!H:H,"IC"))&gt;0,"P32"," ")</f>
        <v xml:space="preserve"> </v>
      </c>
      <c r="BE172" s="58" t="str">
        <f>IF(SUM(COUNTIFS('Planificación 2026-1'!F:F,"SUNAMPE",'Planificación 2026-1'!X:X,C172,'Planificación 2026-1'!H:H,"AR"))&gt;0,"P34"," ")</f>
        <v xml:space="preserve"> </v>
      </c>
      <c r="BF172" s="58" t="str">
        <f>IF(SUM(COUNTIFS('Planificación 2026-1'!F:F,"SUNAMPE",'Planificación 2026-1'!X:X,C172,'Planificación 2026-1'!H:H,"T1"))&gt;0,"P35"," ")</f>
        <v xml:space="preserve"> </v>
      </c>
      <c r="BG172" s="58" t="str">
        <f>IF(SUM(COUNTIFS('Planificación 2026-1'!F:F,"SUNAMPE",'Planificación 2026-1'!X:X,C172,'Planificación 2026-1'!H:H,"T3"))&gt;0,"P36"," ")</f>
        <v xml:space="preserve"> </v>
      </c>
      <c r="BH172" s="58" t="str">
        <f>IF(SUM(COUNTIFS('Planificación 2026-1'!F:F,"SUNAMPE",'Planificación 2026-1'!X:X,C172,'Planificación 2026-1'!H:H,"T2"))&gt;0,"P37"," ")</f>
        <v xml:space="preserve"> </v>
      </c>
      <c r="BI172" s="58" t="str">
        <f>IF(SUM(COUNTIFS('Planificación 2026-1'!F:F,"SUNAMPE",'Planificación 2026-1'!X:X,C172,'Planificación 2026-1'!H:H,"AE"))&gt;0,"P38"," ")</f>
        <v xml:space="preserve"> </v>
      </c>
      <c r="BJ172" s="58" t="str">
        <f>IF(SUM(COUNTIFS('Planificación 2026-1'!F:F,"SUNAMPE",'Planificación 2026-1'!X:X,C172,'Planificación 2026-1'!H:H,"T4"))&gt;0,"P55"," ")</f>
        <v xml:space="preserve"> </v>
      </c>
      <c r="BK172" s="58" t="str">
        <f>IF(SUM(COUNTIFS('Planificación 2026-1'!F:F,"HUAURA",'Planificación 2026-1'!X:X,C172,'Planificación 2026-1'!H:H,"AF"))&gt;0," P01"," ")</f>
        <v xml:space="preserve"> </v>
      </c>
      <c r="BL172" s="58" t="str">
        <f>IF(SUM(COUNTIFS('Planificación 2026-1'!F:F,"HUAURA",'Planificación 2026-1'!X:X,C172,'Planificación 2026-1'!H:H,"EN"))&gt;0,"P02"," ")</f>
        <v xml:space="preserve"> </v>
      </c>
      <c r="BM172" s="58" t="str">
        <f>IF(SUM(COUNTIFS('Planificación 2026-1'!F:F,"HUAURA",'Planificación 2026-1'!X:X,C172,'Planificación 2026-1'!H:H,"IS"))&gt;0,"P03"," ")</f>
        <v xml:space="preserve"> </v>
      </c>
      <c r="BN172" s="58" t="str">
        <f>IF(SUM(COUNTIFS('Planificación 2026-1'!F:F,"HUAURA",'Planificación 2026-1'!X:X,C172,'Planificación 2026-1'!H:H,"PS"))&gt;0,"P04"," ")</f>
        <v xml:space="preserve"> </v>
      </c>
      <c r="BO172" s="58"/>
      <c r="BP172" s="58" t="str">
        <f>IF(SUM(COUNTIFS('Planificación 2026-1'!F:F,"HUAURA",'Planificación 2026-1'!X:X,C172,'Planificación 2026-1'!H:H,"IN"))&gt;0,"P06"," ")</f>
        <v xml:space="preserve"> </v>
      </c>
      <c r="BQ172" s="58" t="str">
        <f>IF(SUM(COUNTIFS('Planificación 2026-1'!F:F,"HUAURA",'Planificación 2026-1'!X:X,C172,'Planificación 2026-1'!H:H,"CA"))&gt;0,"P07"," ")</f>
        <v xml:space="preserve"> </v>
      </c>
      <c r="BR172" s="58" t="str">
        <f>IF(SUM(COUNTIFS('Planificación 2026-1'!F:F,"HUAURA",'Planificación 2026-1'!X:X,C172,'Planificación 2026-1'!H:H,"DE"))&gt;0,"P08"," ")</f>
        <v xml:space="preserve"> </v>
      </c>
      <c r="BS172" s="58" t="str">
        <f>IF(SUM(COUNTIFS('Planificación 2026-1'!F:F,"HUAURA",'Planificación 2026-1'!X:X,C172,'Planificación 2026-1'!H:H,"OB"))&gt;0,"P09"," ")</f>
        <v xml:space="preserve"> </v>
      </c>
      <c r="BT172" s="58" t="str">
        <f>IF(SUM(COUNTIFS('Planificación 2026-1'!F:F,"HUAURA",'Planificación 2026-1'!X:X,C172,'Planificación 2026-1'!H:H,"MH"))&gt;0,"P31"," ")</f>
        <v xml:space="preserve"> </v>
      </c>
      <c r="BU172" s="58" t="str">
        <f>IF(SUM(COUNTIFS('Planificación 2026-1'!F:F,"HUAURA",'Planificación 2026-1'!X:X,C172,'Planificación 2026-1'!H:H,"IC"))&gt;0,"P32"," ")</f>
        <v xml:space="preserve"> </v>
      </c>
      <c r="BV172" s="58" t="str">
        <f>IF(SUM(COUNTIFS('Planificación 2026-1'!F:F,"HUAURA",'Planificación 2026-1'!X:X,C172,'Planificación 2026-1'!H:H,"AR"))&gt;0,"P34"," ")</f>
        <v xml:space="preserve"> </v>
      </c>
      <c r="BW172" s="58" t="str">
        <f>IF(SUM(COUNTIFS('Planificación 2026-1'!F:F,"HUAURA",'Planificación 2026-1'!X:X,C172,'Planificación 2026-1'!H:H,"T1"))&gt;0,"P35"," ")</f>
        <v xml:space="preserve"> </v>
      </c>
      <c r="BX172" s="58" t="str">
        <f>IF(SUM(COUNTIFS('Planificación 2026-1'!F:F,"HUAURA",'Planificación 2026-1'!X:X,C172,'Planificación 2026-1'!H:H,"T3"))&gt;0,"P36"," ")</f>
        <v xml:space="preserve"> </v>
      </c>
      <c r="BY172" s="58" t="str">
        <f>IF(SUM(COUNTIFS('Planificación 2026-1'!F:F,"HUAURA",'Planificación 2026-1'!X:X,C172,'Planificación 2026-1'!H:H,"T2"))&gt;0,"P37"," ")</f>
        <v xml:space="preserve"> </v>
      </c>
      <c r="BZ172" s="58" t="str">
        <f>IF(SUM(COUNTIFS('Planificación 2026-1'!F:F,"HUAURA",'Planificación 2026-1'!X:X,C172,'Planificación 2026-1'!H:H,"AE"))&gt;0,"P38"," ")</f>
        <v xml:space="preserve"> </v>
      </c>
      <c r="CA172" s="58" t="str">
        <f>IF(SUM(COUNTIFS('Planificación 2026-1'!F:F,"HUAURA",'Planificación 2026-1'!X:X,C172,'Planificación 2026-1'!H:H,"T4"))&gt;0,"P55"," ")</f>
        <v xml:space="preserve"> </v>
      </c>
      <c r="CB172" s="59">
        <f>SUMIFS('Planificación 2026-1'!S:S,'Planificación 2026-1'!X:X,C172,'Planificación 2026-1'!H:H,"AF",'Planificación 2026-1'!I:I,"&gt;2")</f>
        <v>0</v>
      </c>
      <c r="CC172" s="59">
        <f>SUMIFS('Planificación 2026-1'!S:S,'Planificación 2026-1'!X:X,C172,'Planificación 2026-1'!H:H,"EN",'Planificación 2026-1'!I:I,"&gt;2")</f>
        <v>24</v>
      </c>
      <c r="CD172" s="59">
        <f>SUMIFS('Planificación 2026-1'!S:S,'Planificación 2026-1'!X:X,C172,'Planificación 2026-1'!H:H,"IS",'Planificación 2026-1'!I:I,"&gt;2")</f>
        <v>0</v>
      </c>
      <c r="CE172" s="59">
        <f>SUMIFS('Planificación 2026-1'!S:S,'Planificación 2026-1'!X:X,C172,'Planificación 2026-1'!H:H,"PS",'Planificación 2026-1'!I:I,"&gt;2")</f>
        <v>0</v>
      </c>
      <c r="CF172" s="59">
        <f>SUMIFS('Planificación 2026-1'!S:S,'Planificación 2026-1'!X:X,C172,'Planificación 2026-1'!H:H,"IN",'Planificación 2026-1'!I:I,"&gt;2")</f>
        <v>0</v>
      </c>
      <c r="CG172" s="59">
        <f>SUMIFS('Planificación 2026-1'!S:S,'Planificación 2026-1'!X:X,C172,'Planificación 2026-1'!H:H,"CA",'Planificación 2026-1'!I:I,"&gt;2")</f>
        <v>0</v>
      </c>
      <c r="CH172" s="59">
        <f>SUMIFS('Planificación 2026-1'!S:S,'Planificación 2026-1'!X:X,C172,'Planificación 2026-1'!H:H,"DE",'Planificación 2026-1'!I:I,"&gt;2")</f>
        <v>0</v>
      </c>
      <c r="CI172" s="59">
        <f>SUMIFS('Planificación 2026-1'!S:S,'Planificación 2026-1'!X:X,C172,'Planificación 2026-1'!H:H,"OB",'Planificación 2026-1'!I:I,"&gt;2")</f>
        <v>0</v>
      </c>
      <c r="CJ172" s="59">
        <f>SUMIFS('Planificación 2026-1'!S:S,'Planificación 2026-1'!X:X,C172,'Planificación 2026-1'!H:H,"MH",'Planificación 2026-1'!I:I,"&gt;2")</f>
        <v>0</v>
      </c>
      <c r="CK172" s="59">
        <f>SUMIFS('Planificación 2026-1'!S:S,'Planificación 2026-1'!X:X,C172,'Planificación 2026-1'!H:H,"IC",'Planificación 2026-1'!I:I,"&gt;2")</f>
        <v>0</v>
      </c>
      <c r="CL172" s="59">
        <f>SUMIFS('Planificación 2026-1'!S:S,'Planificación 2026-1'!X:X,C172,'Planificación 2026-1'!H:H,"AR",'Planificación 2026-1'!I:I,"&gt;2")</f>
        <v>0</v>
      </c>
      <c r="CM172" s="59">
        <f>SUMIFS('Planificación 2026-1'!S:S,'Planificación 2026-1'!X:X,C172,'Planificación 2026-1'!H:H,"AE",'Planificación 2026-1'!I:I,"&gt;2")</f>
        <v>0</v>
      </c>
      <c r="CN172" s="59">
        <f>SUMIFS('Planificación 2026-1'!S:S,'Planificación 2026-1'!X:X,C172,'Planificación 2026-1'!H:H,"T1",'Planificación 2026-1'!I:I,"&gt;2")</f>
        <v>0</v>
      </c>
      <c r="CO172" s="59">
        <f>SUMIFS('Planificación 2026-1'!S:S,'Planificación 2026-1'!X:X,C172,'Planificación 2026-1'!H:H,"T3",'Planificación 2026-1'!I:I,"&gt;2")</f>
        <v>0</v>
      </c>
      <c r="CP172" s="59">
        <f>SUMIFS('Planificación 2026-1'!S:S,'Planificación 2026-1'!X:X,C172,'Planificación 2026-1'!H:H,"T2",'Planificación 2026-1'!I:I,"&gt;2")</f>
        <v>0</v>
      </c>
      <c r="CQ172" s="59">
        <f>SUMIFS('Planificación 2026-1'!S:S,'Planificación 2026-1'!X:X,C172,'Planificación 2026-1'!H:H,"T4",'Planificación 2026-1'!I:I,"&gt;2")</f>
        <v>0</v>
      </c>
      <c r="CR172" s="59">
        <f>SUMIFS('Planificación 2026-1'!S:S,'Planificación 2026-1'!X:X,C172,'Planificación 2026-1'!H:H,"AF",'Planificación 2026-1'!I:I,"&lt;3")</f>
        <v>0</v>
      </c>
      <c r="CS172" s="59">
        <f>SUMIFS('Planificación 2026-1'!S:S,'Planificación 2026-1'!X:X,C172,'Planificación 2026-1'!H:H,"EN",'Planificación 2026-1'!I:I,"&lt;3")</f>
        <v>0</v>
      </c>
      <c r="CT172" s="59">
        <f>SUMIFS('Planificación 2026-1'!S:S,'Planificación 2026-1'!X:X,C172,'Planificación 2026-1'!H:H,"IS",'Planificación 2026-1'!I:I,"&lt;3")</f>
        <v>0</v>
      </c>
      <c r="CU172" s="59">
        <f>SUMIFS('Planificación 2026-1'!S:S,'Planificación 2026-1'!X:X,C172,'Planificación 2026-1'!H:H,"PS",'Planificación 2026-1'!I:I,"&lt;3")</f>
        <v>0</v>
      </c>
      <c r="CV172" s="59">
        <f>SUMIFS('Planificación 2026-1'!S:S,'Planificación 2026-1'!X:X,C172,'Planificación 2026-1'!H:H,"IN",'Planificación 2026-1'!I:I,"&lt;3")</f>
        <v>0</v>
      </c>
      <c r="CW172" s="59">
        <f>SUMIFS('Planificación 2026-1'!S:S,'Planificación 2026-1'!X:X,C172,'Planificación 2026-1'!H:H,"CA",'Planificación 2026-1'!I:I,"&lt;3")</f>
        <v>0</v>
      </c>
      <c r="CX172" s="59">
        <f>SUMIFS('Planificación 2026-1'!S:S,'Planificación 2026-1'!X:X,C172,'Planificación 2026-1'!H:H,"DE",'Planificación 2026-1'!I:I,"&lt;3")</f>
        <v>0</v>
      </c>
      <c r="CY172" s="59">
        <f>SUMIFS('Planificación 2026-1'!S:S,'Planificación 2026-1'!X:X,C172,'Planificación 2026-1'!H:H,"OB",'Planificación 2026-1'!I:I,"&lt;3")</f>
        <v>0</v>
      </c>
      <c r="CZ172" s="59">
        <f>SUMIFS('Planificación 2026-1'!S:S,'Planificación 2026-1'!X:X,C172,'Planificación 2026-1'!H:H,"MH",'Planificación 2026-1'!I:I,"&lt;3")</f>
        <v>0</v>
      </c>
      <c r="DA172" s="59">
        <f>SUMIFS('Planificación 2026-1'!S:S,'Planificación 2026-1'!X:X,C172,'Planificación 2026-1'!H:H,"IC",'Planificación 2026-1'!I:I,"&lt;3")</f>
        <v>0</v>
      </c>
      <c r="DB172" s="59">
        <f>SUMIFS('Planificación 2026-1'!S:S,'Planificación 2026-1'!X:X,C172,'Planificación 2026-1'!H:H,"AR",'Planificación 2026-1'!I:I,"&lt;3")</f>
        <v>0</v>
      </c>
      <c r="DC172" s="59">
        <f>SUMIFS('Planificación 2026-1'!S:S,'Planificación 2026-1'!X:X,C172,'Planificación 2026-1'!H:H,"AE",'Planificación 2026-1'!I:I,"&lt;3")</f>
        <v>0</v>
      </c>
      <c r="DD172" s="59">
        <f>SUMIFS('Planificación 2026-1'!S:S,'Planificación 2026-1'!X:X,C172,'Planificación 2026-1'!H:H,"T1",'Planificación 2026-1'!I:I,"&lt;3")</f>
        <v>0</v>
      </c>
      <c r="DE172" s="59">
        <f>SUMIFS('Planificación 2026-1'!S:S,'Planificación 2026-1'!X:X,C172,'Planificación 2026-1'!H:H,"T3",'Planificación 2026-1'!I:I,"&lt;3")</f>
        <v>0</v>
      </c>
      <c r="DF172" s="59">
        <f>SUMIFS('Planificación 2026-1'!S:S,'Planificación 2026-1'!X:X,C172,'Planificación 2026-1'!H:H,"T2",'Planificación 2026-1'!I:I,"&lt;3")</f>
        <v>0</v>
      </c>
      <c r="DG172" s="59">
        <f>SUMIFS('Planificación 2026-1'!S:S,'Planificación 2026-1'!X:X,C172,'Planificación 2026-1'!H:H,"T4",'Planificación 2026-1'!I:I,"&lt;3")</f>
        <v>0</v>
      </c>
      <c r="DH172" s="58" t="str">
        <f t="shared" si="41"/>
        <v>P02</v>
      </c>
      <c r="DI172" s="27">
        <f>IF(C172="","",SUMIFS('Planificación 2026-1'!S:S,'Planificación 2026-1'!X:X,C172,'Planificación 2026-1'!F:F,"PRINCIPAL",'Planificación 2026-1'!Y:Y,"VIRTUAL"))</f>
        <v>0</v>
      </c>
      <c r="DJ172" s="27">
        <f>IF(C172="","",SUMIFS('Planificación 2026-1'!S:S,'Planificación 2026-1'!X:X,C172,'Planificación 2026-1'!F:F,"PRINCIPAL",'Planificación 2026-1'!Y:Y,"PRESENCIAL"))</f>
        <v>24</v>
      </c>
      <c r="DK172" s="27">
        <f>IF(C172="","",SUMIFS('Planificación 2026-1'!S:S,'Planificación 2026-1'!X:X,C172,'Planificación 2026-1'!F:F,"PRINCIPAL",'Planificación 2026-1'!Y:Y,"HIBRIDO PRESENCIAL"))</f>
        <v>0</v>
      </c>
      <c r="DL172" s="58" t="str">
        <f t="shared" si="42"/>
        <v/>
      </c>
      <c r="DM172" s="58">
        <f>IF(C172="","",SUMIFS('Planificación 2026-1'!S:S,'Planificación 2026-1'!X:X,C172,'Planificación 2026-1'!F:F,"FILIAL",'Planificación 2026-1'!Y:Y,"VIRTUAL"))</f>
        <v>0</v>
      </c>
      <c r="DN172" s="60">
        <f>IF(C172="","",SUMIFS('Planificación 2026-1'!S:S,'Planificación 2026-1'!X:X,C172,'Planificación 2026-1'!F:F,"FILIAL",'Planificación 2026-1'!Y:Y,"PRESENCIAL"))</f>
        <v>0</v>
      </c>
      <c r="DO172" s="29">
        <f>IF(C172="","",SUMIFS('Planificación 2026-1'!S:S,'Planificación 2026-1'!X:X,C172,'Planificación 2026-1'!F:F,"FILIAL",'Planificación 2026-1'!Y:Y,"HIBRIDO PRESENCIAL"))</f>
        <v>0</v>
      </c>
      <c r="DP172" s="61" t="str">
        <f t="shared" si="43"/>
        <v/>
      </c>
      <c r="DQ172" s="58">
        <f>IF(C172="","",SUMIFS('Planificación 2026-1'!S:S,'Planificación 2026-1'!X:X,C172,'Planificación 2026-1'!F:F,"SUNAMPE",'Planificación 2026-1'!Y:Y,"VIRTUAL"))</f>
        <v>0</v>
      </c>
      <c r="DR172" s="29">
        <f>IF(C172="","",SUMIFS('Planificación 2026-1'!S:S,'Planificación 2026-1'!X:X,C172,'Planificación 2026-1'!F:F,"SUNAMPE",'Planificación 2026-1'!Y:Y,"PRESENCIAL"))</f>
        <v>0</v>
      </c>
      <c r="DS172" s="61" t="str">
        <f t="shared" si="44"/>
        <v/>
      </c>
      <c r="DT172" s="58">
        <f>IF(C172="","",SUMIFS('Planificación 2026-1'!S:S,'Planificación 2026-1'!X:X,C172,'Planificación 2026-1'!F:F,"HUAURA",'Planificación 2026-1'!Y:Y,"VIRTUAL"))</f>
        <v>0</v>
      </c>
      <c r="DU172" s="29">
        <f>IF(C172="","",SUMIFS('Planificación 2026-1'!S:S,'Planificación 2026-1'!X:X,C172,'Planificación 2026-1'!F:F,"HUAURA",'Planificación 2026-1'!Y:Y,"PRESENCIAL"))</f>
        <v>0</v>
      </c>
      <c r="DV172" s="32">
        <f>SUMIFS('Planificación 2026-1'!S:S,'Planificación 2026-1'!X:X,C172,'Planificación 2026-1'!F:F,"PRINCIPAL",'Planificación 2026-1'!Y:Y,"VIRTUAL",'Planificación 2026-1'!I:I,"&gt;2")</f>
        <v>0</v>
      </c>
      <c r="DW172" s="32">
        <f>SUMIFS('Planificación 2026-1'!S:S,'Planificación 2026-1'!X:X,C172,'Planificación 2026-1'!F:F,"PRINCIPAL",'Planificación 2026-1'!Y:Y,"&lt;&gt;VIRTUAL",'Planificación 2026-1'!I:I,"&gt;2")</f>
        <v>24</v>
      </c>
      <c r="DX172" s="32">
        <f>SUMIFS('Planificación 2026-1'!S:S,'Planificación 2026-1'!X:X,C172,'Planificación 2026-1'!F:F,"SUNAMPE",'Planificación 2026-1'!Y:Y,"VIRTUAL",'Planificación 2026-1'!I:I,"&gt;2")</f>
        <v>0</v>
      </c>
      <c r="DY172" s="32">
        <f>SUMIFS('Planificación 2026-1'!S:S,'Planificación 2026-1'!X:X,C172,'Planificación 2026-1'!F:F,"SUNAMPE",'Planificación 2026-1'!Y:Y,"&lt;&gt;VIRTUAL",'Planificación 2026-1'!I:I,"&gt;2")</f>
        <v>0</v>
      </c>
      <c r="DZ172" s="32">
        <f>SUMIFS('Planificación 2026-1'!S:S,'Planificación 2026-1'!X:X,C172,'Planificación 2026-1'!F:F,"FILIAL",'Planificación 2026-1'!Y:Y,"VIRTUAL",'Planificación 2026-1'!I:I,"&gt;2")</f>
        <v>0</v>
      </c>
      <c r="EA172" s="32">
        <f>SUMIFS('Planificación 2026-1'!S:S,'Planificación 2026-1'!X:X,C172,'Planificación 2026-1'!F:F,"FILIAL",'Planificación 2026-1'!Y:Y,"&lt;&gt;VIRTUAL",'Planificación 2026-1'!I:I,"&gt;2")</f>
        <v>0</v>
      </c>
      <c r="EB172" s="32">
        <f>SUMIFS('Planificación 2026-1'!S:S,'Planificación 2026-1'!X:X,C172,'Planificación 2026-1'!F:F,"PORUMA",'Planificación 2026-1'!Y:Y,"VIRTUAL",'Planificación 2026-1'!I:I,"&gt;2")</f>
        <v>0</v>
      </c>
      <c r="EC172" s="32">
        <f>SUMIFS('Planificación 2026-1'!S:S,'Planificación 2026-1'!X:X,C172,'Planificación 2026-1'!F:F,"PORUMA",'Planificación 2026-1'!Y:Y,"&lt;&gt;VIRTUAL",'Planificación 2026-1'!I:I,"&gt;2")</f>
        <v>0</v>
      </c>
      <c r="ED172" s="32">
        <f>SUMIFS('Planificación 2026-1'!S:S,'Planificación 2026-1'!X:X,C172,'Planificación 2026-1'!F:F,"HUAURA",'Planificación 2026-1'!Y:Y,"VIRTUAL",'Planificación 2026-1'!I:I,"&gt;2")</f>
        <v>0</v>
      </c>
      <c r="EE172" s="32">
        <f>SUMIFS('Planificación 2026-1'!S:S,'Planificación 2026-1'!X:X,C172,'Planificación 2026-1'!F:F,"HUAURA",'Planificación 2026-1'!Y:Y,"&lt;&gt;VIRTUAL",'Planificación 2026-1'!I:I,"&gt;2")</f>
        <v>0</v>
      </c>
      <c r="EF172" s="32">
        <f>SUMIFS('Planificación 2026-1'!S:S,'Planificación 2026-1'!X:X,C172,'Planificación 2026-1'!F:F,"PRINCIPAL",'Planificación 2026-1'!Y:Y,"VIRTUAL",'Planificación 2026-1'!I:I,"&lt;3")</f>
        <v>0</v>
      </c>
      <c r="EG172" s="32">
        <f>SUMIFS('Planificación 2026-1'!S:S,'Planificación 2026-1'!X:X,C172,'Planificación 2026-1'!F:F,"PRINCIPAL",'Planificación 2026-1'!Y:Y,"&lt;&gt;VIRTUAL",'Planificación 2026-1'!I:I,"&lt;3")</f>
        <v>0</v>
      </c>
      <c r="EH172" s="32">
        <f>SUMIFS('Planificación 2026-1'!S:S,'Planificación 2026-1'!X:X,C172,'Planificación 2026-1'!F:F,"SUNAMPE",'Planificación 2026-1'!Y:Y,"VIRTUAL",'Planificación 2026-1'!I:I,"&lt;3")</f>
        <v>0</v>
      </c>
      <c r="EI172" s="32">
        <f>SUMIFS('Planificación 2026-1'!S:S,'Planificación 2026-1'!X:X,C172,'Planificación 2026-1'!F:F,"SUNAMPE",'Planificación 2026-1'!Y:Y,"&lt;&gt;VIRTUAL",'Planificación 2026-1'!I:I,"&lt;3")</f>
        <v>0</v>
      </c>
      <c r="EJ172" s="32">
        <f>SUMIFS('Planificación 2026-1'!S:S,'Planificación 2026-1'!X:X,C172,'Planificación 2026-1'!F:F,"FILIAL",'Planificación 2026-1'!Y:Y,"VIRTUAL",'Planificación 2026-1'!I:I,"&lt;3")</f>
        <v>0</v>
      </c>
      <c r="EK172" s="32">
        <f>SUMIFS('Planificación 2026-1'!S:S,'Planificación 2026-1'!X:X,C172,'Planificación 2026-1'!F:F,"FILIAL",'Planificación 2026-1'!Y:Y,"&lt;&gt;VIRTUAL",'Planificación 2026-1'!I:I,"&lt;3")</f>
        <v>0</v>
      </c>
      <c r="EL172" s="32">
        <f>SUMIFS('Planificación 2026-1'!S:S,'Planificación 2026-1'!X:X,C172,'Planificación 2026-1'!F:F,"PORUMA",'Planificación 2026-1'!Y:Y,"VIRTUAL",'Planificación 2026-1'!I:I,"&lt;3")</f>
        <v>0</v>
      </c>
      <c r="EM172" s="32">
        <f>SUMIFS('Planificación 2026-1'!S:S,'Planificación 2026-1'!X:X,C172,'Planificación 2026-1'!F:F,"PORUMA",'Planificación 2026-1'!Y:Y,"&lt;&gt;VIRTUAL",'Planificación 2026-1'!I:I,"&lt;3")</f>
        <v>0</v>
      </c>
      <c r="EN172" s="32">
        <f>SUMIFS('Planificación 2026-1'!S:S,'Planificación 2026-1'!X:X,C172,'Planificación 2026-1'!F:F,"HUAURA",'Planificación 2026-1'!Y:Y,"VIRTUAL",'Planificación 2026-1'!I:I,"&lt;3")</f>
        <v>0</v>
      </c>
      <c r="EO172" s="32">
        <f>SUMIFS('Planificación 2026-1'!S:S,'Planificación 2026-1'!X:X,C172,'Planificación 2026-1'!F:F,"HUAURA",'Planificación 2026-1'!Y:Y,"&lt;&gt;VIRTUAL",'Planificación 2026-1'!I:I,"&lt;3")</f>
        <v>0</v>
      </c>
      <c r="EP172" s="32">
        <f t="shared" si="46"/>
        <v>0</v>
      </c>
      <c r="EQ172" s="32">
        <f t="shared" si="36"/>
        <v>0</v>
      </c>
      <c r="ER172" s="32">
        <f t="shared" si="37"/>
        <v>0</v>
      </c>
      <c r="ES172" s="32">
        <f t="shared" si="38"/>
        <v>24</v>
      </c>
      <c r="ET172" s="32">
        <f t="shared" si="39"/>
        <v>0</v>
      </c>
      <c r="EU172" s="32">
        <f t="shared" si="40"/>
        <v>24</v>
      </c>
      <c r="EV172" s="32" t="b">
        <f>EXACT(EU172,E172)</f>
        <v>1</v>
      </c>
      <c r="EW172" s="32"/>
      <c r="EX172" s="32">
        <f t="shared" si="33"/>
        <v>0</v>
      </c>
      <c r="EY172" s="32">
        <f t="shared" si="34"/>
        <v>24</v>
      </c>
      <c r="EZ172" s="32" t="b">
        <f>EXACT(SUM(EX172:EY172),E172)</f>
        <v>1</v>
      </c>
      <c r="FA172" s="32" t="str">
        <f t="shared" si="35"/>
        <v>SEDE</v>
      </c>
      <c r="FB172" s="32" t="str">
        <f t="shared" si="45"/>
        <v>PRESENCIAL</v>
      </c>
    </row>
    <row r="173" spans="1:158">
      <c r="A173" s="33"/>
      <c r="B173" s="65">
        <v>170</v>
      </c>
      <c r="C173" s="32" t="s">
        <v>377</v>
      </c>
      <c r="D173" s="429">
        <v>21799101</v>
      </c>
      <c r="E173" s="62">
        <f>SUMIF('Planificación 2026-1'!X:X,C173,'Planificación 2026-1'!S:S)</f>
        <v>32</v>
      </c>
      <c r="F173" s="63" t="s">
        <v>199</v>
      </c>
      <c r="G173" s="454" t="s">
        <v>200</v>
      </c>
      <c r="H173" s="64" t="s">
        <v>111</v>
      </c>
      <c r="I173" s="64" t="s">
        <v>157</v>
      </c>
      <c r="J173" s="452" t="s">
        <v>111</v>
      </c>
      <c r="K173" s="32" t="s">
        <v>157</v>
      </c>
      <c r="L173" s="57" t="str">
        <f>IF(SUM(COUNTIFS('Planificación 2026-1'!F:F,"PRINCIPAL",'Planificación 2026-1'!X:X,C173,'Planificación 2026-1'!H:H,"AF"))&gt;0,"P01"," ")</f>
        <v xml:space="preserve"> </v>
      </c>
      <c r="M173" s="58" t="str">
        <f>IF(SUM(COUNTIFS('Planificación 2026-1'!F:F,"PRINCIPAL",'Planificación 2026-1'!X:X,C173,'Planificación 2026-1'!H:H,"EN"))&gt;0,"P02"," ")</f>
        <v>P02</v>
      </c>
      <c r="N173" s="58" t="str">
        <f>IF(SUM(COUNTIFS('Planificación 2026-1'!F:F,"PRINCIPAL",'Planificación 2026-1'!X:X,C173,'Planificación 2026-1'!H:H,"IS"))&gt;0,"P03"," ")</f>
        <v xml:space="preserve"> </v>
      </c>
      <c r="O173" s="58" t="str">
        <f>IF(SUM(COUNTIFS('Planificación 2026-1'!F:F,"PRINCIPAL",'Planificación 2026-1'!X:X,C173,'Planificación 2026-1'!H:H,"PS"))&gt;0,"P04"," ")</f>
        <v xml:space="preserve"> </v>
      </c>
      <c r="P173" s="58"/>
      <c r="Q173" s="58" t="str">
        <f>IF(SUM(COUNTIFS('Planificación 2026-1'!F:F,"PRINCIPAL",'Planificación 2026-1'!X:X,C173,'Planificación 2026-1'!H:H,"IN"))&gt;0,"P06"," ")</f>
        <v xml:space="preserve"> </v>
      </c>
      <c r="R173" s="58" t="str">
        <f>IF(SUM(COUNTIFS('Planificación 2026-1'!F:F,"PRINCIPAL",'Planificación 2026-1'!X:X,C173,'Planificación 2026-1'!H:H,"CA"))&gt;0,"P07"," ")</f>
        <v xml:space="preserve"> </v>
      </c>
      <c r="S173" s="58" t="str">
        <f>IF(SUM(COUNTIFS('Planificación 2026-1'!F:F,"PRINCIPAL",'Planificación 2026-1'!X:X,C173,'Planificación 2026-1'!H:H,"DE"))&gt;0,"P08"," ")</f>
        <v xml:space="preserve"> </v>
      </c>
      <c r="T173" s="58" t="str">
        <f>IF(SUM(COUNTIFS('Planificación 2026-1'!F:F,"PRINCIPAL",'Planificación 2026-1'!X:X,C173,'Planificación 2026-1'!H:H,"OB"))&gt;0,"P09"," ")</f>
        <v>P09</v>
      </c>
      <c r="U173" s="58" t="str">
        <f>IF(SUM(COUNTIFS('Planificación 2026-1'!F:F,"PRINCIPAL",'Planificación 2026-1'!X:X,C173,'Planificación 2026-1'!H:H,"MH"))&gt;0,"P31"," ")</f>
        <v xml:space="preserve"> </v>
      </c>
      <c r="V173" s="58" t="str">
        <f>IF(SUM(COUNTIFS('Planificación 2026-1'!F:F,"PRINCIPAL",'Planificación 2026-1'!X:X,C173,'Planificación 2026-1'!H:H,"IC"))&gt;0,"P32"," ")</f>
        <v xml:space="preserve"> </v>
      </c>
      <c r="W173" s="58" t="str">
        <f>IF(SUM(COUNTIFS('Planificación 2026-1'!F:F,"PRINCIPAL",'Planificación 2026-1'!X:X,C173,'Planificación 2026-1'!H:H,"AR"))&gt;0,"P34"," ")</f>
        <v xml:space="preserve"> </v>
      </c>
      <c r="X173" s="58" t="str">
        <f>IF(SUM(COUNTIFS('Planificación 2026-1'!F:F,"PRINCIPAL",'Planificación 2026-1'!X:X,C173,'Planificación 2026-1'!H:H,"T1"))&gt;0,"P35"," ")</f>
        <v xml:space="preserve"> </v>
      </c>
      <c r="Y173" s="58" t="str">
        <f>IF(SUM(COUNTIFS('Planificación 2026-1'!F:F,"PRINCIPAL",'Planificación 2026-1'!X:X,C173,'Planificación 2026-1'!H:H,"T3"))&gt;0,"P36"," ")</f>
        <v xml:space="preserve"> </v>
      </c>
      <c r="Z173" s="58" t="str">
        <f>IF(SUM(COUNTIFS('Planificación 2026-1'!F:F,"PRINCIPAL",'Planificación 2026-1'!X:X,C173,'Planificación 2026-1'!H:H,"T2"))&gt;0,"P37"," ")</f>
        <v xml:space="preserve"> </v>
      </c>
      <c r="AA173" s="58" t="str">
        <f>IF(SUM(COUNTIFS('Planificación 2026-1'!F:F,"PRINCIPAL",'Planificación 2026-1'!X:X,C173,'Planificación 2026-1'!H:H,"AE"))&gt;0,"P38"," ")</f>
        <v xml:space="preserve"> </v>
      </c>
      <c r="AB173" s="58" t="str">
        <f>IF(SUM(COUNTIFS('Planificación 2026-1'!F:F,"PRINCIPAL",'Planificación 2026-1'!X:X,C173,'Planificación 2026-1'!H:H,"T4"))&gt;0,"P55"," ")</f>
        <v xml:space="preserve"> </v>
      </c>
      <c r="AC173" s="58" t="str">
        <f>IF(SUM(COUNTIFS('Planificación 2026-1'!F:F,"FILIAL",'Planificación 2026-1'!X:X,C173,'Planificación 2026-1'!H:H,"AF"))&gt;0," P01"," ")</f>
        <v xml:space="preserve"> </v>
      </c>
      <c r="AD173" s="58" t="str">
        <f>IF(SUM(COUNTIFS('Planificación 2026-1'!F:F,"FILIAL",'Planificación 2026-1'!X:X,C173,'Planificación 2026-1'!H:H,"EN"))&gt;0,"P02"," ")</f>
        <v xml:space="preserve"> </v>
      </c>
      <c r="AE173" s="58" t="str">
        <f>IF(SUM(COUNTIFS('Planificación 2026-1'!F:F,"FILIAL",'Planificación 2026-1'!X:X,C173,'Planificación 2026-1'!H:H,"IS"))&gt;0,"P03"," ")</f>
        <v xml:space="preserve"> </v>
      </c>
      <c r="AF173" s="58" t="str">
        <f>IF(SUM(COUNTIFS('Planificación 2026-1'!F:F,"FILIAL",'Planificación 2026-1'!X:X,C173,'Planificación 2026-1'!H:H,"PS"))&gt;0,"P04"," ")</f>
        <v xml:space="preserve"> </v>
      </c>
      <c r="AG173" s="58"/>
      <c r="AH173" s="58" t="str">
        <f>IF(SUM(COUNTIFS('Planificación 2026-1'!F:F,"FILIAL",'Planificación 2026-1'!X:X,C173,'Planificación 2026-1'!H:H,"IN"))&gt;0,"P06"," ")</f>
        <v xml:space="preserve"> </v>
      </c>
      <c r="AI173" s="58" t="str">
        <f>IF(SUM(COUNTIFS('Planificación 2026-1'!F:F,"FILIAL",'Planificación 2026-1'!X:X,C173,'Planificación 2026-1'!H:H,"CA"))&gt;0,"P07"," ")</f>
        <v xml:space="preserve"> </v>
      </c>
      <c r="AJ173" s="58" t="str">
        <f>IF(SUM(COUNTIFS('Planificación 2026-1'!F:F,"FILIAL",'Planificación 2026-1'!X:X,C173,'Planificación 2026-1'!H:H,"DE"))&gt;0,"P08"," ")</f>
        <v xml:space="preserve"> </v>
      </c>
      <c r="AK173" s="58" t="str">
        <f>IF(SUM(COUNTIFS('Planificación 2026-1'!F:F,"FILIAL",'Planificación 2026-1'!X:X,C173,'Planificación 2026-1'!H:H,"OB"))&gt;0,"P09"," ")</f>
        <v xml:space="preserve"> </v>
      </c>
      <c r="AL173" s="58" t="str">
        <f>IF(SUM(COUNTIFS('Planificación 2026-1'!F:F,"FILIAL",'Planificación 2026-1'!X:X,C173,'Planificación 2026-1'!H:H,"MH"))&gt;0,"P31"," ")</f>
        <v xml:space="preserve"> </v>
      </c>
      <c r="AM173" s="58" t="str">
        <f>IF(SUM(COUNTIFS('Planificación 2026-1'!F:F,"FILIAL",'Planificación 2026-1'!X:X,C173,'Planificación 2026-1'!H:H,"IC"))&gt;0,"P32"," ")</f>
        <v xml:space="preserve"> </v>
      </c>
      <c r="AN173" s="58" t="str">
        <f>IF(SUM(COUNTIFS('Planificación 2026-1'!F:F,"FILIAL",'Planificación 2026-1'!X:X,C173,'Planificación 2026-1'!H:H,"AR"))&gt;0,"P34"," ")</f>
        <v xml:space="preserve"> </v>
      </c>
      <c r="AO173" s="58" t="str">
        <f>IF(SUM(COUNTIFS('Planificación 2026-1'!F:F,"FILIAL",'Planificación 2026-1'!X:X,C173,'Planificación 2026-1'!H:H,"T1"))&gt;0,"P35"," ")</f>
        <v xml:space="preserve"> </v>
      </c>
      <c r="AP173" s="58" t="str">
        <f>IF(SUM(COUNTIFS('Planificación 2026-1'!F:F,"FILIAL",'Planificación 2026-1'!X:X,C173,'Planificación 2026-1'!H:H,"T3"))&gt;0,"P36"," ")</f>
        <v xml:space="preserve"> </v>
      </c>
      <c r="AQ173" s="58" t="str">
        <f>IF(SUM(COUNTIFS('Planificación 2026-1'!F:F,"FILIAL",'Planificación 2026-1'!X:X,C173,'Planificación 2026-1'!H:H,"T2"))&gt;0,"P37"," ")</f>
        <v xml:space="preserve"> </v>
      </c>
      <c r="AR173" s="58" t="str">
        <f>IF(SUM(COUNTIFS('Planificación 2026-1'!F:F,"FILIAL",'Planificación 2026-1'!X:X,C173,'Planificación 2026-1'!H:H,"AE"))&gt;0,"P38"," ")</f>
        <v xml:space="preserve"> </v>
      </c>
      <c r="AS173" s="58" t="str">
        <f>IF(SUM(COUNTIFS('Planificación 2026-1'!F:F,"FILIAL",'Planificación 2026-1'!X:X,C173,'Planificación 2026-1'!H:H,"T4"))&gt;0,"P55"," ")</f>
        <v xml:space="preserve"> </v>
      </c>
      <c r="AT173" s="58" t="str">
        <f>IF(SUM(COUNTIFS('Planificación 2026-1'!F:F,"SUNAMPE",'Planificación 2026-1'!X:X,C173,'Planificación 2026-1'!H:H,"AF"))&gt;0," P01"," ")</f>
        <v xml:space="preserve"> </v>
      </c>
      <c r="AU173" s="58" t="str">
        <f>IF(SUM(COUNTIFS('Planificación 2026-1'!F:F,"SUNAMPE",'Planificación 2026-1'!X:X,C173,'Planificación 2026-1'!H:H,"EN"))&gt;0,"P02"," ")</f>
        <v xml:space="preserve"> </v>
      </c>
      <c r="AV173" s="58" t="str">
        <f>IF(SUM(COUNTIFS('Planificación 2026-1'!F:F,"SUNAMPE",'Planificación 2026-1'!X:X,C173,'Planificación 2026-1'!H:H,"IS"))&gt;0,"P03"," ")</f>
        <v xml:space="preserve"> </v>
      </c>
      <c r="AW173" s="58" t="str">
        <f>IF(SUM(COUNTIFS('Planificación 2026-1'!F:F,"SUNAMPE",'Planificación 2026-1'!X:X,C173,'Planificación 2026-1'!H:H,"PS"))&gt;0,"P04"," ")</f>
        <v xml:space="preserve"> </v>
      </c>
      <c r="AX173" s="58"/>
      <c r="AY173" s="58" t="str">
        <f>IF(SUM(COUNTIFS('Planificación 2026-1'!F:F,"SUNAMPE",'Planificación 2026-1'!X:X,C173,'Planificación 2026-1'!H:H,"IN"))&gt;0,"P06"," ")</f>
        <v xml:space="preserve"> </v>
      </c>
      <c r="AZ173" s="58" t="str">
        <f>IF(SUM(COUNTIFS('Planificación 2026-1'!F:F,"SUNAMPE",'Planificación 2026-1'!X:X,C173,'Planificación 2026-1'!H:H,"CA"))&gt;0,"P07"," ")</f>
        <v xml:space="preserve"> </v>
      </c>
      <c r="BA173" s="58" t="str">
        <f>IF(SUM(COUNTIFS('Planificación 2026-1'!F:F,"SUNAMPE",'Planificación 2026-1'!X:X,C173,'Planificación 2026-1'!H:H,"DE"))&gt;0,"P08"," ")</f>
        <v xml:space="preserve"> </v>
      </c>
      <c r="BB173" s="58" t="str">
        <f>IF(SUM(COUNTIFS('Planificación 2026-1'!F:F,"SUNAMPE",'Planificación 2026-1'!X:X,C173,'Planificación 2026-1'!H:H,"OB"))&gt;0,"P09"," ")</f>
        <v xml:space="preserve"> </v>
      </c>
      <c r="BC173" s="58" t="str">
        <f>IF(SUM(COUNTIFS('Planificación 2026-1'!F:F,"SUNAMPE",'Planificación 2026-1'!X:X,C173,'Planificación 2026-1'!H:H,"MH"))&gt;0,"P31"," ")</f>
        <v>P31</v>
      </c>
      <c r="BD173" s="58" t="str">
        <f>IF(SUM(COUNTIFS('Planificación 2026-1'!F:F,"SUNAMPE",'Planificación 2026-1'!X:X,C173,'Planificación 2026-1'!H:H,"IC"))&gt;0,"P32"," ")</f>
        <v xml:space="preserve"> </v>
      </c>
      <c r="BE173" s="58" t="str">
        <f>IF(SUM(COUNTIFS('Planificación 2026-1'!F:F,"SUNAMPE",'Planificación 2026-1'!X:X,C173,'Planificación 2026-1'!H:H,"AR"))&gt;0,"P34"," ")</f>
        <v xml:space="preserve"> </v>
      </c>
      <c r="BF173" s="58" t="str">
        <f>IF(SUM(COUNTIFS('Planificación 2026-1'!F:F,"SUNAMPE",'Planificación 2026-1'!X:X,C173,'Planificación 2026-1'!H:H,"T1"))&gt;0,"P35"," ")</f>
        <v xml:space="preserve"> </v>
      </c>
      <c r="BG173" s="58" t="str">
        <f>IF(SUM(COUNTIFS('Planificación 2026-1'!F:F,"SUNAMPE",'Planificación 2026-1'!X:X,C173,'Planificación 2026-1'!H:H,"T3"))&gt;0,"P36"," ")</f>
        <v xml:space="preserve"> </v>
      </c>
      <c r="BH173" s="58" t="str">
        <f>IF(SUM(COUNTIFS('Planificación 2026-1'!F:F,"SUNAMPE",'Planificación 2026-1'!X:X,C173,'Planificación 2026-1'!H:H,"T2"))&gt;0,"P37"," ")</f>
        <v xml:space="preserve"> </v>
      </c>
      <c r="BI173" s="58" t="str">
        <f>IF(SUM(COUNTIFS('Planificación 2026-1'!F:F,"SUNAMPE",'Planificación 2026-1'!X:X,C173,'Planificación 2026-1'!H:H,"AE"))&gt;0,"P38"," ")</f>
        <v xml:space="preserve"> </v>
      </c>
      <c r="BJ173" s="58" t="str">
        <f>IF(SUM(COUNTIFS('Planificación 2026-1'!F:F,"SUNAMPE",'Planificación 2026-1'!X:X,C173,'Planificación 2026-1'!H:H,"T4"))&gt;0,"P55"," ")</f>
        <v xml:space="preserve"> </v>
      </c>
      <c r="BK173" s="58" t="str">
        <f>IF(SUM(COUNTIFS('Planificación 2026-1'!F:F,"HUAURA",'Planificación 2026-1'!X:X,C173,'Planificación 2026-1'!H:H,"AF"))&gt;0," P01"," ")</f>
        <v xml:space="preserve"> </v>
      </c>
      <c r="BL173" s="58" t="str">
        <f>IF(SUM(COUNTIFS('Planificación 2026-1'!F:F,"HUAURA",'Planificación 2026-1'!X:X,C173,'Planificación 2026-1'!H:H,"EN"))&gt;0,"P02"," ")</f>
        <v xml:space="preserve"> </v>
      </c>
      <c r="BM173" s="58" t="str">
        <f>IF(SUM(COUNTIFS('Planificación 2026-1'!F:F,"HUAURA",'Planificación 2026-1'!X:X,C173,'Planificación 2026-1'!H:H,"IS"))&gt;0,"P03"," ")</f>
        <v xml:space="preserve"> </v>
      </c>
      <c r="BN173" s="58" t="str">
        <f>IF(SUM(COUNTIFS('Planificación 2026-1'!F:F,"HUAURA",'Planificación 2026-1'!X:X,C173,'Planificación 2026-1'!H:H,"PS"))&gt;0,"P04"," ")</f>
        <v xml:space="preserve"> </v>
      </c>
      <c r="BO173" s="58"/>
      <c r="BP173" s="58" t="str">
        <f>IF(SUM(COUNTIFS('Planificación 2026-1'!F:F,"HUAURA",'Planificación 2026-1'!X:X,C173,'Planificación 2026-1'!H:H,"IN"))&gt;0,"P06"," ")</f>
        <v xml:space="preserve"> </v>
      </c>
      <c r="BQ173" s="58" t="str">
        <f>IF(SUM(COUNTIFS('Planificación 2026-1'!F:F,"HUAURA",'Planificación 2026-1'!X:X,C173,'Planificación 2026-1'!H:H,"CA"))&gt;0,"P07"," ")</f>
        <v xml:space="preserve"> </v>
      </c>
      <c r="BR173" s="58" t="str">
        <f>IF(SUM(COUNTIFS('Planificación 2026-1'!F:F,"HUAURA",'Planificación 2026-1'!X:X,C173,'Planificación 2026-1'!H:H,"DE"))&gt;0,"P08"," ")</f>
        <v xml:space="preserve"> </v>
      </c>
      <c r="BS173" s="58" t="str">
        <f>IF(SUM(COUNTIFS('Planificación 2026-1'!F:F,"HUAURA",'Planificación 2026-1'!X:X,C173,'Planificación 2026-1'!H:H,"OB"))&gt;0,"P09"," ")</f>
        <v xml:space="preserve"> </v>
      </c>
      <c r="BT173" s="58" t="str">
        <f>IF(SUM(COUNTIFS('Planificación 2026-1'!F:F,"HUAURA",'Planificación 2026-1'!X:X,C173,'Planificación 2026-1'!H:H,"MH"))&gt;0,"P31"," ")</f>
        <v xml:space="preserve"> </v>
      </c>
      <c r="BU173" s="58" t="str">
        <f>IF(SUM(COUNTIFS('Planificación 2026-1'!F:F,"HUAURA",'Planificación 2026-1'!X:X,C173,'Planificación 2026-1'!H:H,"IC"))&gt;0,"P32"," ")</f>
        <v xml:space="preserve"> </v>
      </c>
      <c r="BV173" s="58" t="str">
        <f>IF(SUM(COUNTIFS('Planificación 2026-1'!F:F,"HUAURA",'Planificación 2026-1'!X:X,C173,'Planificación 2026-1'!H:H,"AR"))&gt;0,"P34"," ")</f>
        <v xml:space="preserve"> </v>
      </c>
      <c r="BW173" s="58" t="str">
        <f>IF(SUM(COUNTIFS('Planificación 2026-1'!F:F,"HUAURA",'Planificación 2026-1'!X:X,C173,'Planificación 2026-1'!H:H,"T1"))&gt;0,"P35"," ")</f>
        <v xml:space="preserve"> </v>
      </c>
      <c r="BX173" s="58" t="str">
        <f>IF(SUM(COUNTIFS('Planificación 2026-1'!F:F,"HUAURA",'Planificación 2026-1'!X:X,C173,'Planificación 2026-1'!H:H,"T3"))&gt;0,"P36"," ")</f>
        <v xml:space="preserve"> </v>
      </c>
      <c r="BY173" s="58" t="str">
        <f>IF(SUM(COUNTIFS('Planificación 2026-1'!F:F,"HUAURA",'Planificación 2026-1'!X:X,C173,'Planificación 2026-1'!H:H,"T2"))&gt;0,"P37"," ")</f>
        <v xml:space="preserve"> </v>
      </c>
      <c r="BZ173" s="58" t="str">
        <f>IF(SUM(COUNTIFS('Planificación 2026-1'!F:F,"HUAURA",'Planificación 2026-1'!X:X,C173,'Planificación 2026-1'!H:H,"AE"))&gt;0,"P38"," ")</f>
        <v xml:space="preserve"> </v>
      </c>
      <c r="CA173" s="58" t="str">
        <f>IF(SUM(COUNTIFS('Planificación 2026-1'!F:F,"HUAURA",'Planificación 2026-1'!X:X,C173,'Planificación 2026-1'!H:H,"T4"))&gt;0,"P55"," ")</f>
        <v xml:space="preserve"> </v>
      </c>
      <c r="CB173" s="59">
        <f>SUMIFS('Planificación 2026-1'!S:S,'Planificación 2026-1'!X:X,C173,'Planificación 2026-1'!H:H,"AF",'Planificación 2026-1'!I:I,"&gt;2")</f>
        <v>0</v>
      </c>
      <c r="CC173" s="59">
        <f>SUMIFS('Planificación 2026-1'!S:S,'Planificación 2026-1'!X:X,C173,'Planificación 2026-1'!H:H,"EN",'Planificación 2026-1'!I:I,"&gt;2")</f>
        <v>10</v>
      </c>
      <c r="CD173" s="59">
        <f>SUMIFS('Planificación 2026-1'!S:S,'Planificación 2026-1'!X:X,C173,'Planificación 2026-1'!H:H,"IS",'Planificación 2026-1'!I:I,"&gt;2")</f>
        <v>0</v>
      </c>
      <c r="CE173" s="59">
        <f>SUMIFS('Planificación 2026-1'!S:S,'Planificación 2026-1'!X:X,C173,'Planificación 2026-1'!H:H,"PS",'Planificación 2026-1'!I:I,"&gt;2")</f>
        <v>0</v>
      </c>
      <c r="CF173" s="59">
        <f>SUMIFS('Planificación 2026-1'!S:S,'Planificación 2026-1'!X:X,C173,'Planificación 2026-1'!H:H,"IN",'Planificación 2026-1'!I:I,"&gt;2")</f>
        <v>0</v>
      </c>
      <c r="CG173" s="59">
        <f>SUMIFS('Planificación 2026-1'!S:S,'Planificación 2026-1'!X:X,C173,'Planificación 2026-1'!H:H,"CA",'Planificación 2026-1'!I:I,"&gt;2")</f>
        <v>0</v>
      </c>
      <c r="CH173" s="59">
        <f>SUMIFS('Planificación 2026-1'!S:S,'Planificación 2026-1'!X:X,C173,'Planificación 2026-1'!H:H,"DE",'Planificación 2026-1'!I:I,"&gt;2")</f>
        <v>0</v>
      </c>
      <c r="CI173" s="59">
        <f>SUMIFS('Planificación 2026-1'!S:S,'Planificación 2026-1'!X:X,C173,'Planificación 2026-1'!H:H,"OB",'Planificación 2026-1'!I:I,"&gt;2")</f>
        <v>6</v>
      </c>
      <c r="CJ173" s="59">
        <f>SUMIFS('Planificación 2026-1'!S:S,'Planificación 2026-1'!X:X,C173,'Planificación 2026-1'!H:H,"MH",'Planificación 2026-1'!I:I,"&gt;2")</f>
        <v>16</v>
      </c>
      <c r="CK173" s="59">
        <f>SUMIFS('Planificación 2026-1'!S:S,'Planificación 2026-1'!X:X,C173,'Planificación 2026-1'!H:H,"IC",'Planificación 2026-1'!I:I,"&gt;2")</f>
        <v>0</v>
      </c>
      <c r="CL173" s="59">
        <f>SUMIFS('Planificación 2026-1'!S:S,'Planificación 2026-1'!X:X,C173,'Planificación 2026-1'!H:H,"AR",'Planificación 2026-1'!I:I,"&gt;2")</f>
        <v>0</v>
      </c>
      <c r="CM173" s="59">
        <f>SUMIFS('Planificación 2026-1'!S:S,'Planificación 2026-1'!X:X,C173,'Planificación 2026-1'!H:H,"AE",'Planificación 2026-1'!I:I,"&gt;2")</f>
        <v>0</v>
      </c>
      <c r="CN173" s="59">
        <f>SUMIFS('Planificación 2026-1'!S:S,'Planificación 2026-1'!X:X,C173,'Planificación 2026-1'!H:H,"T1",'Planificación 2026-1'!I:I,"&gt;2")</f>
        <v>0</v>
      </c>
      <c r="CO173" s="59">
        <f>SUMIFS('Planificación 2026-1'!S:S,'Planificación 2026-1'!X:X,C173,'Planificación 2026-1'!H:H,"T3",'Planificación 2026-1'!I:I,"&gt;2")</f>
        <v>0</v>
      </c>
      <c r="CP173" s="59">
        <f>SUMIFS('Planificación 2026-1'!S:S,'Planificación 2026-1'!X:X,C173,'Planificación 2026-1'!H:H,"T2",'Planificación 2026-1'!I:I,"&gt;2")</f>
        <v>0</v>
      </c>
      <c r="CQ173" s="59">
        <f>SUMIFS('Planificación 2026-1'!S:S,'Planificación 2026-1'!X:X,C173,'Planificación 2026-1'!H:H,"T4",'Planificación 2026-1'!I:I,"&gt;2")</f>
        <v>0</v>
      </c>
      <c r="CR173" s="59">
        <f>SUMIFS('Planificación 2026-1'!S:S,'Planificación 2026-1'!X:X,C173,'Planificación 2026-1'!H:H,"AF",'Planificación 2026-1'!I:I,"&lt;3")</f>
        <v>0</v>
      </c>
      <c r="CS173" s="59">
        <f>SUMIFS('Planificación 2026-1'!S:S,'Planificación 2026-1'!X:X,C173,'Planificación 2026-1'!H:H,"EN",'Planificación 2026-1'!I:I,"&lt;3")</f>
        <v>0</v>
      </c>
      <c r="CT173" s="59">
        <f>SUMIFS('Planificación 2026-1'!S:S,'Planificación 2026-1'!X:X,C173,'Planificación 2026-1'!H:H,"IS",'Planificación 2026-1'!I:I,"&lt;3")</f>
        <v>0</v>
      </c>
      <c r="CU173" s="59">
        <f>SUMIFS('Planificación 2026-1'!S:S,'Planificación 2026-1'!X:X,C173,'Planificación 2026-1'!H:H,"PS",'Planificación 2026-1'!I:I,"&lt;3")</f>
        <v>0</v>
      </c>
      <c r="CV173" s="59">
        <f>SUMIFS('Planificación 2026-1'!S:S,'Planificación 2026-1'!X:X,C173,'Planificación 2026-1'!H:H,"IN",'Planificación 2026-1'!I:I,"&lt;3")</f>
        <v>0</v>
      </c>
      <c r="CW173" s="59">
        <f>SUMIFS('Planificación 2026-1'!S:S,'Planificación 2026-1'!X:X,C173,'Planificación 2026-1'!H:H,"CA",'Planificación 2026-1'!I:I,"&lt;3")</f>
        <v>0</v>
      </c>
      <c r="CX173" s="59">
        <f>SUMIFS('Planificación 2026-1'!S:S,'Planificación 2026-1'!X:X,C173,'Planificación 2026-1'!H:H,"DE",'Planificación 2026-1'!I:I,"&lt;3")</f>
        <v>0</v>
      </c>
      <c r="CY173" s="59">
        <f>SUMIFS('Planificación 2026-1'!S:S,'Planificación 2026-1'!X:X,C173,'Planificación 2026-1'!H:H,"OB",'Planificación 2026-1'!I:I,"&lt;3")</f>
        <v>0</v>
      </c>
      <c r="CZ173" s="59">
        <f>SUMIFS('Planificación 2026-1'!S:S,'Planificación 2026-1'!X:X,C173,'Planificación 2026-1'!H:H,"MH",'Planificación 2026-1'!I:I,"&lt;3")</f>
        <v>0</v>
      </c>
      <c r="DA173" s="59">
        <f>SUMIFS('Planificación 2026-1'!S:S,'Planificación 2026-1'!X:X,C173,'Planificación 2026-1'!H:H,"IC",'Planificación 2026-1'!I:I,"&lt;3")</f>
        <v>0</v>
      </c>
      <c r="DB173" s="59">
        <f>SUMIFS('Planificación 2026-1'!S:S,'Planificación 2026-1'!X:X,C173,'Planificación 2026-1'!H:H,"AR",'Planificación 2026-1'!I:I,"&lt;3")</f>
        <v>0</v>
      </c>
      <c r="DC173" s="59">
        <f>SUMIFS('Planificación 2026-1'!S:S,'Planificación 2026-1'!X:X,C173,'Planificación 2026-1'!H:H,"AE",'Planificación 2026-1'!I:I,"&lt;3")</f>
        <v>0</v>
      </c>
      <c r="DD173" s="59">
        <f>SUMIFS('Planificación 2026-1'!S:S,'Planificación 2026-1'!X:X,C173,'Planificación 2026-1'!H:H,"T1",'Planificación 2026-1'!I:I,"&lt;3")</f>
        <v>0</v>
      </c>
      <c r="DE173" s="59">
        <f>SUMIFS('Planificación 2026-1'!S:S,'Planificación 2026-1'!X:X,C173,'Planificación 2026-1'!H:H,"T3",'Planificación 2026-1'!I:I,"&lt;3")</f>
        <v>0</v>
      </c>
      <c r="DF173" s="59">
        <f>SUMIFS('Planificación 2026-1'!S:S,'Planificación 2026-1'!X:X,C173,'Planificación 2026-1'!H:H,"T2",'Planificación 2026-1'!I:I,"&lt;3")</f>
        <v>0</v>
      </c>
      <c r="DG173" s="59">
        <f>SUMIFS('Planificación 2026-1'!S:S,'Planificación 2026-1'!X:X,C173,'Planificación 2026-1'!H:H,"T4",'Planificación 2026-1'!I:I,"&lt;3")</f>
        <v>0</v>
      </c>
      <c r="DH173" s="58" t="str">
        <f t="shared" si="41"/>
        <v>P02 P09</v>
      </c>
      <c r="DI173" s="27">
        <f>IF(C173="","",SUMIFS('Planificación 2026-1'!S:S,'Planificación 2026-1'!X:X,C173,'Planificación 2026-1'!F:F,"PRINCIPAL",'Planificación 2026-1'!Y:Y,"VIRTUAL"))</f>
        <v>4</v>
      </c>
      <c r="DJ173" s="27">
        <f>IF(C173="","",SUMIFS('Planificación 2026-1'!S:S,'Planificación 2026-1'!X:X,C173,'Planificación 2026-1'!F:F,"PRINCIPAL",'Planificación 2026-1'!Y:Y,"PRESENCIAL"))</f>
        <v>12</v>
      </c>
      <c r="DK173" s="27">
        <f>IF(C173="","",SUMIFS('Planificación 2026-1'!S:S,'Planificación 2026-1'!X:X,C173,'Planificación 2026-1'!F:F,"PRINCIPAL",'Planificación 2026-1'!Y:Y,"HIBRIDO PRESENCIAL"))</f>
        <v>0</v>
      </c>
      <c r="DL173" s="58" t="str">
        <f t="shared" si="42"/>
        <v/>
      </c>
      <c r="DM173" s="58">
        <f>IF(C173="","",SUMIFS('Planificación 2026-1'!S:S,'Planificación 2026-1'!X:X,C173,'Planificación 2026-1'!F:F,"FILIAL",'Planificación 2026-1'!Y:Y,"VIRTUAL"))</f>
        <v>0</v>
      </c>
      <c r="DN173" s="60">
        <f>IF(C173="","",SUMIFS('Planificación 2026-1'!S:S,'Planificación 2026-1'!X:X,C173,'Planificación 2026-1'!F:F,"FILIAL",'Planificación 2026-1'!Y:Y,"PRESENCIAL"))</f>
        <v>0</v>
      </c>
      <c r="DO173" s="29">
        <f>IF(C173="","",SUMIFS('Planificación 2026-1'!S:S,'Planificación 2026-1'!X:X,C173,'Planificación 2026-1'!F:F,"FILIAL",'Planificación 2026-1'!Y:Y,"HIBRIDO PRESENCIAL"))</f>
        <v>0</v>
      </c>
      <c r="DP173" s="61" t="str">
        <f t="shared" si="43"/>
        <v>P31</v>
      </c>
      <c r="DQ173" s="58">
        <f>IF(C173="","",SUMIFS('Planificación 2026-1'!S:S,'Planificación 2026-1'!X:X,C173,'Planificación 2026-1'!F:F,"SUNAMPE",'Planificación 2026-1'!Y:Y,"VIRTUAL"))</f>
        <v>0</v>
      </c>
      <c r="DR173" s="29">
        <f>IF(C173="","",SUMIFS('Planificación 2026-1'!S:S,'Planificación 2026-1'!X:X,C173,'Planificación 2026-1'!F:F,"SUNAMPE",'Planificación 2026-1'!Y:Y,"PRESENCIAL"))</f>
        <v>16</v>
      </c>
      <c r="DS173" s="61" t="str">
        <f t="shared" si="44"/>
        <v/>
      </c>
      <c r="DT173" s="58">
        <f>IF(C173="","",SUMIFS('Planificación 2026-1'!S:S,'Planificación 2026-1'!X:X,C173,'Planificación 2026-1'!F:F,"HUAURA",'Planificación 2026-1'!Y:Y,"VIRTUAL"))</f>
        <v>0</v>
      </c>
      <c r="DU173" s="29">
        <f>IF(C173="","",SUMIFS('Planificación 2026-1'!S:S,'Planificación 2026-1'!X:X,C173,'Planificación 2026-1'!F:F,"HUAURA",'Planificación 2026-1'!Y:Y,"PRESENCIAL"))</f>
        <v>0</v>
      </c>
      <c r="DV173" s="32">
        <f>SUMIFS('Planificación 2026-1'!S:S,'Planificación 2026-1'!X:X,C173,'Planificación 2026-1'!F:F,"PRINCIPAL",'Planificación 2026-1'!Y:Y,"VIRTUAL",'Planificación 2026-1'!I:I,"&gt;2")</f>
        <v>4</v>
      </c>
      <c r="DW173" s="32">
        <f>SUMIFS('Planificación 2026-1'!S:S,'Planificación 2026-1'!X:X,C173,'Planificación 2026-1'!F:F,"PRINCIPAL",'Planificación 2026-1'!Y:Y,"&lt;&gt;VIRTUAL",'Planificación 2026-1'!I:I,"&gt;2")</f>
        <v>12</v>
      </c>
      <c r="DX173" s="32">
        <f>SUMIFS('Planificación 2026-1'!S:S,'Planificación 2026-1'!X:X,C173,'Planificación 2026-1'!F:F,"SUNAMPE",'Planificación 2026-1'!Y:Y,"VIRTUAL",'Planificación 2026-1'!I:I,"&gt;2")</f>
        <v>0</v>
      </c>
      <c r="DY173" s="32">
        <f>SUMIFS('Planificación 2026-1'!S:S,'Planificación 2026-1'!X:X,C173,'Planificación 2026-1'!F:F,"SUNAMPE",'Planificación 2026-1'!Y:Y,"&lt;&gt;VIRTUAL",'Planificación 2026-1'!I:I,"&gt;2")</f>
        <v>16</v>
      </c>
      <c r="DZ173" s="32">
        <f>SUMIFS('Planificación 2026-1'!S:S,'Planificación 2026-1'!X:X,C173,'Planificación 2026-1'!F:F,"FILIAL",'Planificación 2026-1'!Y:Y,"VIRTUAL",'Planificación 2026-1'!I:I,"&gt;2")</f>
        <v>0</v>
      </c>
      <c r="EA173" s="32">
        <f>SUMIFS('Planificación 2026-1'!S:S,'Planificación 2026-1'!X:X,C173,'Planificación 2026-1'!F:F,"FILIAL",'Planificación 2026-1'!Y:Y,"&lt;&gt;VIRTUAL",'Planificación 2026-1'!I:I,"&gt;2")</f>
        <v>0</v>
      </c>
      <c r="EB173" s="32">
        <f>SUMIFS('Planificación 2026-1'!S:S,'Planificación 2026-1'!X:X,C173,'Planificación 2026-1'!F:F,"PORUMA",'Planificación 2026-1'!Y:Y,"VIRTUAL",'Planificación 2026-1'!I:I,"&gt;2")</f>
        <v>0</v>
      </c>
      <c r="EC173" s="32">
        <f>SUMIFS('Planificación 2026-1'!S:S,'Planificación 2026-1'!X:X,C173,'Planificación 2026-1'!F:F,"PORUMA",'Planificación 2026-1'!Y:Y,"&lt;&gt;VIRTUAL",'Planificación 2026-1'!I:I,"&gt;2")</f>
        <v>0</v>
      </c>
      <c r="ED173" s="32">
        <f>SUMIFS('Planificación 2026-1'!S:S,'Planificación 2026-1'!X:X,C173,'Planificación 2026-1'!F:F,"HUAURA",'Planificación 2026-1'!Y:Y,"VIRTUAL",'Planificación 2026-1'!I:I,"&gt;2")</f>
        <v>0</v>
      </c>
      <c r="EE173" s="32">
        <f>SUMIFS('Planificación 2026-1'!S:S,'Planificación 2026-1'!X:X,C173,'Planificación 2026-1'!F:F,"HUAURA",'Planificación 2026-1'!Y:Y,"&lt;&gt;VIRTUAL",'Planificación 2026-1'!I:I,"&gt;2")</f>
        <v>0</v>
      </c>
      <c r="EF173" s="32">
        <f>SUMIFS('Planificación 2026-1'!S:S,'Planificación 2026-1'!X:X,C173,'Planificación 2026-1'!F:F,"PRINCIPAL",'Planificación 2026-1'!Y:Y,"VIRTUAL",'Planificación 2026-1'!I:I,"&lt;3")</f>
        <v>0</v>
      </c>
      <c r="EG173" s="32">
        <f>SUMIFS('Planificación 2026-1'!S:S,'Planificación 2026-1'!X:X,C173,'Planificación 2026-1'!F:F,"PRINCIPAL",'Planificación 2026-1'!Y:Y,"&lt;&gt;VIRTUAL",'Planificación 2026-1'!I:I,"&lt;3")</f>
        <v>0</v>
      </c>
      <c r="EH173" s="32">
        <f>SUMIFS('Planificación 2026-1'!S:S,'Planificación 2026-1'!X:X,C173,'Planificación 2026-1'!F:F,"SUNAMPE",'Planificación 2026-1'!Y:Y,"VIRTUAL",'Planificación 2026-1'!I:I,"&lt;3")</f>
        <v>0</v>
      </c>
      <c r="EI173" s="32">
        <f>SUMIFS('Planificación 2026-1'!S:S,'Planificación 2026-1'!X:X,C173,'Planificación 2026-1'!F:F,"SUNAMPE",'Planificación 2026-1'!Y:Y,"&lt;&gt;VIRTUAL",'Planificación 2026-1'!I:I,"&lt;3")</f>
        <v>0</v>
      </c>
      <c r="EJ173" s="32">
        <f>SUMIFS('Planificación 2026-1'!S:S,'Planificación 2026-1'!X:X,C173,'Planificación 2026-1'!F:F,"FILIAL",'Planificación 2026-1'!Y:Y,"VIRTUAL",'Planificación 2026-1'!I:I,"&lt;3")</f>
        <v>0</v>
      </c>
      <c r="EK173" s="32">
        <f>SUMIFS('Planificación 2026-1'!S:S,'Planificación 2026-1'!X:X,C173,'Planificación 2026-1'!F:F,"FILIAL",'Planificación 2026-1'!Y:Y,"&lt;&gt;VIRTUAL",'Planificación 2026-1'!I:I,"&lt;3")</f>
        <v>0</v>
      </c>
      <c r="EL173" s="32">
        <f>SUMIFS('Planificación 2026-1'!S:S,'Planificación 2026-1'!X:X,C173,'Planificación 2026-1'!F:F,"PORUMA",'Planificación 2026-1'!Y:Y,"VIRTUAL",'Planificación 2026-1'!I:I,"&lt;3")</f>
        <v>0</v>
      </c>
      <c r="EM173" s="32">
        <f>SUMIFS('Planificación 2026-1'!S:S,'Planificación 2026-1'!X:X,C173,'Planificación 2026-1'!F:F,"PORUMA",'Planificación 2026-1'!Y:Y,"&lt;&gt;VIRTUAL",'Planificación 2026-1'!I:I,"&lt;3")</f>
        <v>0</v>
      </c>
      <c r="EN173" s="32">
        <f>SUMIFS('Planificación 2026-1'!S:S,'Planificación 2026-1'!X:X,C173,'Planificación 2026-1'!F:F,"HUAURA",'Planificación 2026-1'!Y:Y,"VIRTUAL",'Planificación 2026-1'!I:I,"&lt;3")</f>
        <v>0</v>
      </c>
      <c r="EO173" s="32">
        <f>SUMIFS('Planificación 2026-1'!S:S,'Planificación 2026-1'!X:X,C173,'Planificación 2026-1'!F:F,"HUAURA",'Planificación 2026-1'!Y:Y,"&lt;&gt;VIRTUAL",'Planificación 2026-1'!I:I,"&lt;3")</f>
        <v>0</v>
      </c>
      <c r="EP173" s="32">
        <f t="shared" si="46"/>
        <v>0</v>
      </c>
      <c r="EQ173" s="32">
        <f t="shared" si="36"/>
        <v>0</v>
      </c>
      <c r="ER173" s="32">
        <f t="shared" si="37"/>
        <v>0</v>
      </c>
      <c r="ES173" s="32">
        <f t="shared" si="38"/>
        <v>16</v>
      </c>
      <c r="ET173" s="32">
        <f t="shared" si="39"/>
        <v>16</v>
      </c>
      <c r="EU173" s="32">
        <f t="shared" si="40"/>
        <v>32</v>
      </c>
      <c r="EV173" s="32" t="b">
        <f>EXACT(EU173,E173)</f>
        <v>1</v>
      </c>
      <c r="EW173" s="32"/>
      <c r="EX173" s="32">
        <f t="shared" si="33"/>
        <v>4</v>
      </c>
      <c r="EY173" s="32">
        <f t="shared" si="34"/>
        <v>28</v>
      </c>
      <c r="EZ173" s="32" t="b">
        <f>EXACT(SUM(EX173:EY173),E173)</f>
        <v>1</v>
      </c>
      <c r="FA173" s="32" t="str">
        <f t="shared" si="35"/>
        <v>FILIAL-HUAURA</v>
      </c>
      <c r="FB173" s="32" t="str">
        <f t="shared" si="45"/>
        <v>MAS PRESENCIAL</v>
      </c>
    </row>
    <row r="174" spans="1:158">
      <c r="A174" s="33"/>
      <c r="B174" s="66">
        <v>171</v>
      </c>
      <c r="C174" s="32" t="s">
        <v>378</v>
      </c>
      <c r="D174" s="429">
        <v>41641661</v>
      </c>
      <c r="E174" s="62">
        <f>SUMIF('Planificación 2026-1'!X:X,C174,'Planificación 2026-1'!S:S)</f>
        <v>19</v>
      </c>
      <c r="F174" s="63" t="s">
        <v>203</v>
      </c>
      <c r="G174" s="454" t="s">
        <v>200</v>
      </c>
      <c r="H174" s="64" t="s">
        <v>181</v>
      </c>
      <c r="I174" s="64" t="s">
        <v>258</v>
      </c>
      <c r="J174" s="137" t="s">
        <v>181</v>
      </c>
      <c r="K174" s="32" t="s">
        <v>168</v>
      </c>
      <c r="L174" s="57" t="str">
        <f>IF(SUM(COUNTIFS('Planificación 2026-1'!F:F,"PRINCIPAL",'Planificación 2026-1'!X:X,C174,'Planificación 2026-1'!H:H,"AF"))&gt;0,"P01"," ")</f>
        <v xml:space="preserve"> </v>
      </c>
      <c r="M174" s="58" t="str">
        <f>IF(SUM(COUNTIFS('Planificación 2026-1'!F:F,"PRINCIPAL",'Planificación 2026-1'!X:X,C174,'Planificación 2026-1'!H:H,"EN"))&gt;0,"P02"," ")</f>
        <v>P02</v>
      </c>
      <c r="N174" s="58" t="str">
        <f>IF(SUM(COUNTIFS('Planificación 2026-1'!F:F,"PRINCIPAL",'Planificación 2026-1'!X:X,C174,'Planificación 2026-1'!H:H,"IS"))&gt;0,"P03"," ")</f>
        <v xml:space="preserve"> </v>
      </c>
      <c r="O174" s="58" t="str">
        <f>IF(SUM(COUNTIFS('Planificación 2026-1'!F:F,"PRINCIPAL",'Planificación 2026-1'!X:X,C174,'Planificación 2026-1'!H:H,"PS"))&gt;0,"P04"," ")</f>
        <v xml:space="preserve"> </v>
      </c>
      <c r="P174" s="58"/>
      <c r="Q174" s="58" t="str">
        <f>IF(SUM(COUNTIFS('Planificación 2026-1'!F:F,"PRINCIPAL",'Planificación 2026-1'!X:X,C174,'Planificación 2026-1'!H:H,"IN"))&gt;0,"P06"," ")</f>
        <v xml:space="preserve"> </v>
      </c>
      <c r="R174" s="58" t="str">
        <f>IF(SUM(COUNTIFS('Planificación 2026-1'!F:F,"PRINCIPAL",'Planificación 2026-1'!X:X,C174,'Planificación 2026-1'!H:H,"CA"))&gt;0,"P07"," ")</f>
        <v xml:space="preserve"> </v>
      </c>
      <c r="S174" s="58" t="str">
        <f>IF(SUM(COUNTIFS('Planificación 2026-1'!F:F,"PRINCIPAL",'Planificación 2026-1'!X:X,C174,'Planificación 2026-1'!H:H,"DE"))&gt;0,"P08"," ")</f>
        <v xml:space="preserve"> </v>
      </c>
      <c r="T174" s="58" t="str">
        <f>IF(SUM(COUNTIFS('Planificación 2026-1'!F:F,"PRINCIPAL",'Planificación 2026-1'!X:X,C174,'Planificación 2026-1'!H:H,"OB"))&gt;0,"P09"," ")</f>
        <v xml:space="preserve"> </v>
      </c>
      <c r="U174" s="58" t="str">
        <f>IF(SUM(COUNTIFS('Planificación 2026-1'!F:F,"PRINCIPAL",'Planificación 2026-1'!X:X,C174,'Planificación 2026-1'!H:H,"MH"))&gt;0,"P31"," ")</f>
        <v xml:space="preserve"> </v>
      </c>
      <c r="V174" s="58" t="str">
        <f>IF(SUM(COUNTIFS('Planificación 2026-1'!F:F,"PRINCIPAL",'Planificación 2026-1'!X:X,C174,'Planificación 2026-1'!H:H,"IC"))&gt;0,"P32"," ")</f>
        <v xml:space="preserve"> </v>
      </c>
      <c r="W174" s="58" t="str">
        <f>IF(SUM(COUNTIFS('Planificación 2026-1'!F:F,"PRINCIPAL",'Planificación 2026-1'!X:X,C174,'Planificación 2026-1'!H:H,"AR"))&gt;0,"P34"," ")</f>
        <v xml:space="preserve"> </v>
      </c>
      <c r="X174" s="58" t="str">
        <f>IF(SUM(COUNTIFS('Planificación 2026-1'!F:F,"PRINCIPAL",'Planificación 2026-1'!X:X,C174,'Planificación 2026-1'!H:H,"T1"))&gt;0,"P35"," ")</f>
        <v xml:space="preserve"> </v>
      </c>
      <c r="Y174" s="58" t="str">
        <f>IF(SUM(COUNTIFS('Planificación 2026-1'!F:F,"PRINCIPAL",'Planificación 2026-1'!X:X,C174,'Planificación 2026-1'!H:H,"T3"))&gt;0,"P36"," ")</f>
        <v xml:space="preserve"> </v>
      </c>
      <c r="Z174" s="58" t="str">
        <f>IF(SUM(COUNTIFS('Planificación 2026-1'!F:F,"PRINCIPAL",'Planificación 2026-1'!X:X,C174,'Planificación 2026-1'!H:H,"T2"))&gt;0,"P37"," ")</f>
        <v xml:space="preserve"> </v>
      </c>
      <c r="AA174" s="58" t="str">
        <f>IF(SUM(COUNTIFS('Planificación 2026-1'!F:F,"PRINCIPAL",'Planificación 2026-1'!X:X,C174,'Planificación 2026-1'!H:H,"AE"))&gt;0,"P38"," ")</f>
        <v xml:space="preserve"> </v>
      </c>
      <c r="AB174" s="58" t="str">
        <f>IF(SUM(COUNTIFS('Planificación 2026-1'!F:F,"PRINCIPAL",'Planificación 2026-1'!X:X,C174,'Planificación 2026-1'!H:H,"T4"))&gt;0,"P55"," ")</f>
        <v xml:space="preserve"> </v>
      </c>
      <c r="AC174" s="58" t="str">
        <f>IF(SUM(COUNTIFS('Planificación 2026-1'!F:F,"FILIAL",'Planificación 2026-1'!X:X,C174,'Planificación 2026-1'!H:H,"AF"))&gt;0," P01"," ")</f>
        <v xml:space="preserve"> </v>
      </c>
      <c r="AD174" s="58" t="str">
        <f>IF(SUM(COUNTIFS('Planificación 2026-1'!F:F,"FILIAL",'Planificación 2026-1'!X:X,C174,'Planificación 2026-1'!H:H,"EN"))&gt;0,"P02"," ")</f>
        <v xml:space="preserve"> </v>
      </c>
      <c r="AE174" s="58" t="str">
        <f>IF(SUM(COUNTIFS('Planificación 2026-1'!F:F,"FILIAL",'Planificación 2026-1'!X:X,C174,'Planificación 2026-1'!H:H,"IS"))&gt;0,"P03"," ")</f>
        <v xml:space="preserve"> </v>
      </c>
      <c r="AF174" s="58" t="str">
        <f>IF(SUM(COUNTIFS('Planificación 2026-1'!F:F,"FILIAL",'Planificación 2026-1'!X:X,C174,'Planificación 2026-1'!H:H,"PS"))&gt;0,"P04"," ")</f>
        <v xml:space="preserve"> </v>
      </c>
      <c r="AG174" s="58"/>
      <c r="AH174" s="58" t="str">
        <f>IF(SUM(COUNTIFS('Planificación 2026-1'!F:F,"FILIAL",'Planificación 2026-1'!X:X,C174,'Planificación 2026-1'!H:H,"IN"))&gt;0,"P06"," ")</f>
        <v xml:space="preserve"> </v>
      </c>
      <c r="AI174" s="58" t="str">
        <f>IF(SUM(COUNTIFS('Planificación 2026-1'!F:F,"FILIAL",'Planificación 2026-1'!X:X,C174,'Planificación 2026-1'!H:H,"CA"))&gt;0,"P07"," ")</f>
        <v xml:space="preserve"> </v>
      </c>
      <c r="AJ174" s="58" t="str">
        <f>IF(SUM(COUNTIFS('Planificación 2026-1'!F:F,"FILIAL",'Planificación 2026-1'!X:X,C174,'Planificación 2026-1'!H:H,"DE"))&gt;0,"P08"," ")</f>
        <v xml:space="preserve"> </v>
      </c>
      <c r="AK174" s="58" t="str">
        <f>IF(SUM(COUNTIFS('Planificación 2026-1'!F:F,"FILIAL",'Planificación 2026-1'!X:X,C174,'Planificación 2026-1'!H:H,"OB"))&gt;0,"P09"," ")</f>
        <v xml:space="preserve"> </v>
      </c>
      <c r="AL174" s="58" t="str">
        <f>IF(SUM(COUNTIFS('Planificación 2026-1'!F:F,"FILIAL",'Planificación 2026-1'!X:X,C174,'Planificación 2026-1'!H:H,"MH"))&gt;0,"P31"," ")</f>
        <v xml:space="preserve"> </v>
      </c>
      <c r="AM174" s="58" t="str">
        <f>IF(SUM(COUNTIFS('Planificación 2026-1'!F:F,"FILIAL",'Planificación 2026-1'!X:X,C174,'Planificación 2026-1'!H:H,"IC"))&gt;0,"P32"," ")</f>
        <v xml:space="preserve"> </v>
      </c>
      <c r="AN174" s="58" t="str">
        <f>IF(SUM(COUNTIFS('Planificación 2026-1'!F:F,"FILIAL",'Planificación 2026-1'!X:X,C174,'Planificación 2026-1'!H:H,"AR"))&gt;0,"P34"," ")</f>
        <v xml:space="preserve"> </v>
      </c>
      <c r="AO174" s="58" t="str">
        <f>IF(SUM(COUNTIFS('Planificación 2026-1'!F:F,"FILIAL",'Planificación 2026-1'!X:X,C174,'Planificación 2026-1'!H:H,"T1"))&gt;0,"P35"," ")</f>
        <v xml:space="preserve"> </v>
      </c>
      <c r="AP174" s="58" t="str">
        <f>IF(SUM(COUNTIFS('Planificación 2026-1'!F:F,"FILIAL",'Planificación 2026-1'!X:X,C174,'Planificación 2026-1'!H:H,"T3"))&gt;0,"P36"," ")</f>
        <v xml:space="preserve"> </v>
      </c>
      <c r="AQ174" s="58" t="str">
        <f>IF(SUM(COUNTIFS('Planificación 2026-1'!F:F,"FILIAL",'Planificación 2026-1'!X:X,C174,'Planificación 2026-1'!H:H,"T2"))&gt;0,"P37"," ")</f>
        <v xml:space="preserve"> </v>
      </c>
      <c r="AR174" s="58" t="str">
        <f>IF(SUM(COUNTIFS('Planificación 2026-1'!F:F,"FILIAL",'Planificación 2026-1'!X:X,C174,'Planificación 2026-1'!H:H,"AE"))&gt;0,"P38"," ")</f>
        <v xml:space="preserve"> </v>
      </c>
      <c r="AS174" s="58" t="str">
        <f>IF(SUM(COUNTIFS('Planificación 2026-1'!F:F,"FILIAL",'Planificación 2026-1'!X:X,C174,'Planificación 2026-1'!H:H,"T4"))&gt;0,"P55"," ")</f>
        <v xml:space="preserve"> </v>
      </c>
      <c r="AT174" s="58" t="str">
        <f>IF(SUM(COUNTIFS('Planificación 2026-1'!F:F,"SUNAMPE",'Planificación 2026-1'!X:X,C174,'Planificación 2026-1'!H:H,"AF"))&gt;0," P01"," ")</f>
        <v xml:space="preserve"> </v>
      </c>
      <c r="AU174" s="58" t="str">
        <f>IF(SUM(COUNTIFS('Planificación 2026-1'!F:F,"SUNAMPE",'Planificación 2026-1'!X:X,C174,'Planificación 2026-1'!H:H,"EN"))&gt;0,"P02"," ")</f>
        <v xml:space="preserve"> </v>
      </c>
      <c r="AV174" s="58" t="str">
        <f>IF(SUM(COUNTIFS('Planificación 2026-1'!F:F,"SUNAMPE",'Planificación 2026-1'!X:X,C174,'Planificación 2026-1'!H:H,"IS"))&gt;0,"P03"," ")</f>
        <v xml:space="preserve"> </v>
      </c>
      <c r="AW174" s="58" t="str">
        <f>IF(SUM(COUNTIFS('Planificación 2026-1'!F:F,"SUNAMPE",'Planificación 2026-1'!X:X,C174,'Planificación 2026-1'!H:H,"PS"))&gt;0,"P04"," ")</f>
        <v>P04</v>
      </c>
      <c r="AX174" s="58"/>
      <c r="AY174" s="58" t="str">
        <f>IF(SUM(COUNTIFS('Planificación 2026-1'!F:F,"SUNAMPE",'Planificación 2026-1'!X:X,C174,'Planificación 2026-1'!H:H,"IN"))&gt;0,"P06"," ")</f>
        <v xml:space="preserve"> </v>
      </c>
      <c r="AZ174" s="58" t="str">
        <f>IF(SUM(COUNTIFS('Planificación 2026-1'!F:F,"SUNAMPE",'Planificación 2026-1'!X:X,C174,'Planificación 2026-1'!H:H,"CA"))&gt;0,"P07"," ")</f>
        <v xml:space="preserve"> </v>
      </c>
      <c r="BA174" s="58" t="str">
        <f>IF(SUM(COUNTIFS('Planificación 2026-1'!F:F,"SUNAMPE",'Planificación 2026-1'!X:X,C174,'Planificación 2026-1'!H:H,"DE"))&gt;0,"P08"," ")</f>
        <v xml:space="preserve"> </v>
      </c>
      <c r="BB174" s="58" t="str">
        <f>IF(SUM(COUNTIFS('Planificación 2026-1'!F:F,"SUNAMPE",'Planificación 2026-1'!X:X,C174,'Planificación 2026-1'!H:H,"OB"))&gt;0,"P09"," ")</f>
        <v xml:space="preserve"> </v>
      </c>
      <c r="BC174" s="58" t="str">
        <f>IF(SUM(COUNTIFS('Planificación 2026-1'!F:F,"SUNAMPE",'Planificación 2026-1'!X:X,C174,'Planificación 2026-1'!H:H,"MH"))&gt;0,"P31"," ")</f>
        <v>P31</v>
      </c>
      <c r="BD174" s="58" t="str">
        <f>IF(SUM(COUNTIFS('Planificación 2026-1'!F:F,"SUNAMPE",'Planificación 2026-1'!X:X,C174,'Planificación 2026-1'!H:H,"IC"))&gt;0,"P32"," ")</f>
        <v xml:space="preserve"> </v>
      </c>
      <c r="BE174" s="58" t="str">
        <f>IF(SUM(COUNTIFS('Planificación 2026-1'!F:F,"SUNAMPE",'Planificación 2026-1'!X:X,C174,'Planificación 2026-1'!H:H,"AR"))&gt;0,"P34"," ")</f>
        <v xml:space="preserve"> </v>
      </c>
      <c r="BF174" s="58" t="str">
        <f>IF(SUM(COUNTIFS('Planificación 2026-1'!F:F,"SUNAMPE",'Planificación 2026-1'!X:X,C174,'Planificación 2026-1'!H:H,"T1"))&gt;0,"P35"," ")</f>
        <v xml:space="preserve"> </v>
      </c>
      <c r="BG174" s="58" t="str">
        <f>IF(SUM(COUNTIFS('Planificación 2026-1'!F:F,"SUNAMPE",'Planificación 2026-1'!X:X,C174,'Planificación 2026-1'!H:H,"T3"))&gt;0,"P36"," ")</f>
        <v xml:space="preserve"> </v>
      </c>
      <c r="BH174" s="58" t="str">
        <f>IF(SUM(COUNTIFS('Planificación 2026-1'!F:F,"SUNAMPE",'Planificación 2026-1'!X:X,C174,'Planificación 2026-1'!H:H,"T2"))&gt;0,"P37"," ")</f>
        <v xml:space="preserve"> </v>
      </c>
      <c r="BI174" s="58" t="str">
        <f>IF(SUM(COUNTIFS('Planificación 2026-1'!F:F,"SUNAMPE",'Planificación 2026-1'!X:X,C174,'Planificación 2026-1'!H:H,"AE"))&gt;0,"P38"," ")</f>
        <v xml:space="preserve"> </v>
      </c>
      <c r="BJ174" s="58" t="str">
        <f>IF(SUM(COUNTIFS('Planificación 2026-1'!F:F,"SUNAMPE",'Planificación 2026-1'!X:X,C174,'Planificación 2026-1'!H:H,"T4"))&gt;0,"P55"," ")</f>
        <v xml:space="preserve"> </v>
      </c>
      <c r="BK174" s="58" t="str">
        <f>IF(SUM(COUNTIFS('Planificación 2026-1'!F:F,"HUAURA",'Planificación 2026-1'!X:X,C174,'Planificación 2026-1'!H:H,"AF"))&gt;0," P01"," ")</f>
        <v xml:space="preserve"> </v>
      </c>
      <c r="BL174" s="58" t="str">
        <f>IF(SUM(COUNTIFS('Planificación 2026-1'!F:F,"HUAURA",'Planificación 2026-1'!X:X,C174,'Planificación 2026-1'!H:H,"EN"))&gt;0,"P02"," ")</f>
        <v xml:space="preserve"> </v>
      </c>
      <c r="BM174" s="58" t="str">
        <f>IF(SUM(COUNTIFS('Planificación 2026-1'!F:F,"HUAURA",'Planificación 2026-1'!X:X,C174,'Planificación 2026-1'!H:H,"IS"))&gt;0,"P03"," ")</f>
        <v xml:space="preserve"> </v>
      </c>
      <c r="BN174" s="58" t="str">
        <f>IF(SUM(COUNTIFS('Planificación 2026-1'!F:F,"HUAURA",'Planificación 2026-1'!X:X,C174,'Planificación 2026-1'!H:H,"PS"))&gt;0,"P04"," ")</f>
        <v xml:space="preserve"> </v>
      </c>
      <c r="BO174" s="58"/>
      <c r="BP174" s="58" t="str">
        <f>IF(SUM(COUNTIFS('Planificación 2026-1'!F:F,"HUAURA",'Planificación 2026-1'!X:X,C174,'Planificación 2026-1'!H:H,"IN"))&gt;0,"P06"," ")</f>
        <v xml:space="preserve"> </v>
      </c>
      <c r="BQ174" s="58" t="str">
        <f>IF(SUM(COUNTIFS('Planificación 2026-1'!F:F,"HUAURA",'Planificación 2026-1'!X:X,C174,'Planificación 2026-1'!H:H,"CA"))&gt;0,"P07"," ")</f>
        <v xml:space="preserve"> </v>
      </c>
      <c r="BR174" s="58" t="str">
        <f>IF(SUM(COUNTIFS('Planificación 2026-1'!F:F,"HUAURA",'Planificación 2026-1'!X:X,C174,'Planificación 2026-1'!H:H,"DE"))&gt;0,"P08"," ")</f>
        <v xml:space="preserve"> </v>
      </c>
      <c r="BS174" s="58" t="str">
        <f>IF(SUM(COUNTIFS('Planificación 2026-1'!F:F,"HUAURA",'Planificación 2026-1'!X:X,C174,'Planificación 2026-1'!H:H,"OB"))&gt;0,"P09"," ")</f>
        <v xml:space="preserve"> </v>
      </c>
      <c r="BT174" s="58" t="str">
        <f>IF(SUM(COUNTIFS('Planificación 2026-1'!F:F,"HUAURA",'Planificación 2026-1'!X:X,C174,'Planificación 2026-1'!H:H,"MH"))&gt;0,"P31"," ")</f>
        <v xml:space="preserve"> </v>
      </c>
      <c r="BU174" s="58" t="str">
        <f>IF(SUM(COUNTIFS('Planificación 2026-1'!F:F,"HUAURA",'Planificación 2026-1'!X:X,C174,'Planificación 2026-1'!H:H,"IC"))&gt;0,"P32"," ")</f>
        <v xml:space="preserve"> </v>
      </c>
      <c r="BV174" s="58" t="str">
        <f>IF(SUM(COUNTIFS('Planificación 2026-1'!F:F,"HUAURA",'Planificación 2026-1'!X:X,C174,'Planificación 2026-1'!H:H,"AR"))&gt;0,"P34"," ")</f>
        <v xml:space="preserve"> </v>
      </c>
      <c r="BW174" s="58" t="str">
        <f>IF(SUM(COUNTIFS('Planificación 2026-1'!F:F,"HUAURA",'Planificación 2026-1'!X:X,C174,'Planificación 2026-1'!H:H,"T1"))&gt;0,"P35"," ")</f>
        <v xml:space="preserve"> </v>
      </c>
      <c r="BX174" s="58" t="str">
        <f>IF(SUM(COUNTIFS('Planificación 2026-1'!F:F,"HUAURA",'Planificación 2026-1'!X:X,C174,'Planificación 2026-1'!H:H,"T3"))&gt;0,"P36"," ")</f>
        <v xml:space="preserve"> </v>
      </c>
      <c r="BY174" s="58" t="str">
        <f>IF(SUM(COUNTIFS('Planificación 2026-1'!F:F,"HUAURA",'Planificación 2026-1'!X:X,C174,'Planificación 2026-1'!H:H,"T2"))&gt;0,"P37"," ")</f>
        <v xml:space="preserve"> </v>
      </c>
      <c r="BZ174" s="58" t="str">
        <f>IF(SUM(COUNTIFS('Planificación 2026-1'!F:F,"HUAURA",'Planificación 2026-1'!X:X,C174,'Planificación 2026-1'!H:H,"AE"))&gt;0,"P38"," ")</f>
        <v xml:space="preserve"> </v>
      </c>
      <c r="CA174" s="58" t="str">
        <f>IF(SUM(COUNTIFS('Planificación 2026-1'!F:F,"HUAURA",'Planificación 2026-1'!X:X,C174,'Planificación 2026-1'!H:H,"T4"))&gt;0,"P55"," ")</f>
        <v xml:space="preserve"> </v>
      </c>
      <c r="CB174" s="59">
        <f>SUMIFS('Planificación 2026-1'!S:S,'Planificación 2026-1'!X:X,C174,'Planificación 2026-1'!H:H,"AF",'Planificación 2026-1'!I:I,"&gt;2")</f>
        <v>0</v>
      </c>
      <c r="CC174" s="59">
        <f>SUMIFS('Planificación 2026-1'!S:S,'Planificación 2026-1'!X:X,C174,'Planificación 2026-1'!H:H,"EN",'Planificación 2026-1'!I:I,"&gt;2")</f>
        <v>0</v>
      </c>
      <c r="CD174" s="59">
        <f>SUMIFS('Planificación 2026-1'!S:S,'Planificación 2026-1'!X:X,C174,'Planificación 2026-1'!H:H,"IS",'Planificación 2026-1'!I:I,"&gt;2")</f>
        <v>0</v>
      </c>
      <c r="CE174" s="59">
        <f>SUMIFS('Planificación 2026-1'!S:S,'Planificación 2026-1'!X:X,C174,'Planificación 2026-1'!H:H,"PS",'Planificación 2026-1'!I:I,"&gt;2")</f>
        <v>0</v>
      </c>
      <c r="CF174" s="59">
        <f>SUMIFS('Planificación 2026-1'!S:S,'Planificación 2026-1'!X:X,C174,'Planificación 2026-1'!H:H,"IN",'Planificación 2026-1'!I:I,"&gt;2")</f>
        <v>0</v>
      </c>
      <c r="CG174" s="59">
        <f>SUMIFS('Planificación 2026-1'!S:S,'Planificación 2026-1'!X:X,C174,'Planificación 2026-1'!H:H,"CA",'Planificación 2026-1'!I:I,"&gt;2")</f>
        <v>0</v>
      </c>
      <c r="CH174" s="59">
        <f>SUMIFS('Planificación 2026-1'!S:S,'Planificación 2026-1'!X:X,C174,'Planificación 2026-1'!H:H,"DE",'Planificación 2026-1'!I:I,"&gt;2")</f>
        <v>0</v>
      </c>
      <c r="CI174" s="59">
        <f>SUMIFS('Planificación 2026-1'!S:S,'Planificación 2026-1'!X:X,C174,'Planificación 2026-1'!H:H,"OB",'Planificación 2026-1'!I:I,"&gt;2")</f>
        <v>0</v>
      </c>
      <c r="CJ174" s="59">
        <f>SUMIFS('Planificación 2026-1'!S:S,'Planificación 2026-1'!X:X,C174,'Planificación 2026-1'!H:H,"MH",'Planificación 2026-1'!I:I,"&gt;2")</f>
        <v>0</v>
      </c>
      <c r="CK174" s="59">
        <f>SUMIFS('Planificación 2026-1'!S:S,'Planificación 2026-1'!X:X,C174,'Planificación 2026-1'!H:H,"IC",'Planificación 2026-1'!I:I,"&gt;2")</f>
        <v>0</v>
      </c>
      <c r="CL174" s="59">
        <f>SUMIFS('Planificación 2026-1'!S:S,'Planificación 2026-1'!X:X,C174,'Planificación 2026-1'!H:H,"AR",'Planificación 2026-1'!I:I,"&gt;2")</f>
        <v>0</v>
      </c>
      <c r="CM174" s="59">
        <f>SUMIFS('Planificación 2026-1'!S:S,'Planificación 2026-1'!X:X,C174,'Planificación 2026-1'!H:H,"AE",'Planificación 2026-1'!I:I,"&gt;2")</f>
        <v>0</v>
      </c>
      <c r="CN174" s="59">
        <f>SUMIFS('Planificación 2026-1'!S:S,'Planificación 2026-1'!X:X,C174,'Planificación 2026-1'!H:H,"T1",'Planificación 2026-1'!I:I,"&gt;2")</f>
        <v>0</v>
      </c>
      <c r="CO174" s="59">
        <f>SUMIFS('Planificación 2026-1'!S:S,'Planificación 2026-1'!X:X,C174,'Planificación 2026-1'!H:H,"T3",'Planificación 2026-1'!I:I,"&gt;2")</f>
        <v>0</v>
      </c>
      <c r="CP174" s="59">
        <f>SUMIFS('Planificación 2026-1'!S:S,'Planificación 2026-1'!X:X,C174,'Planificación 2026-1'!H:H,"T2",'Planificación 2026-1'!I:I,"&gt;2")</f>
        <v>0</v>
      </c>
      <c r="CQ174" s="59">
        <f>SUMIFS('Planificación 2026-1'!S:S,'Planificación 2026-1'!X:X,C174,'Planificación 2026-1'!H:H,"T4",'Planificación 2026-1'!I:I,"&gt;2")</f>
        <v>0</v>
      </c>
      <c r="CR174" s="59">
        <f>SUMIFS('Planificación 2026-1'!S:S,'Planificación 2026-1'!X:X,C174,'Planificación 2026-1'!H:H,"AF",'Planificación 2026-1'!I:I,"&lt;3")</f>
        <v>0</v>
      </c>
      <c r="CS174" s="59">
        <f>SUMIFS('Planificación 2026-1'!S:S,'Planificación 2026-1'!X:X,C174,'Planificación 2026-1'!H:H,"EN",'Planificación 2026-1'!I:I,"&lt;3")</f>
        <v>5</v>
      </c>
      <c r="CT174" s="59">
        <f>SUMIFS('Planificación 2026-1'!S:S,'Planificación 2026-1'!X:X,C174,'Planificación 2026-1'!H:H,"IS",'Planificación 2026-1'!I:I,"&lt;3")</f>
        <v>0</v>
      </c>
      <c r="CU174" s="59">
        <f>SUMIFS('Planificación 2026-1'!S:S,'Planificación 2026-1'!X:X,C174,'Planificación 2026-1'!H:H,"PS",'Planificación 2026-1'!I:I,"&lt;3")</f>
        <v>10</v>
      </c>
      <c r="CV174" s="59">
        <f>SUMIFS('Planificación 2026-1'!S:S,'Planificación 2026-1'!X:X,C174,'Planificación 2026-1'!H:H,"IN",'Planificación 2026-1'!I:I,"&lt;3")</f>
        <v>0</v>
      </c>
      <c r="CW174" s="59">
        <f>SUMIFS('Planificación 2026-1'!S:S,'Planificación 2026-1'!X:X,C174,'Planificación 2026-1'!H:H,"CA",'Planificación 2026-1'!I:I,"&lt;3")</f>
        <v>0</v>
      </c>
      <c r="CX174" s="59">
        <f>SUMIFS('Planificación 2026-1'!S:S,'Planificación 2026-1'!X:X,C174,'Planificación 2026-1'!H:H,"DE",'Planificación 2026-1'!I:I,"&lt;3")</f>
        <v>0</v>
      </c>
      <c r="CY174" s="59">
        <f>SUMIFS('Planificación 2026-1'!S:S,'Planificación 2026-1'!X:X,C174,'Planificación 2026-1'!H:H,"OB",'Planificación 2026-1'!I:I,"&lt;3")</f>
        <v>0</v>
      </c>
      <c r="CZ174" s="59">
        <f>SUMIFS('Planificación 2026-1'!S:S,'Planificación 2026-1'!X:X,C174,'Planificación 2026-1'!H:H,"MH",'Planificación 2026-1'!I:I,"&lt;3")</f>
        <v>4</v>
      </c>
      <c r="DA174" s="59">
        <f>SUMIFS('Planificación 2026-1'!S:S,'Planificación 2026-1'!X:X,C174,'Planificación 2026-1'!H:H,"IC",'Planificación 2026-1'!I:I,"&lt;3")</f>
        <v>0</v>
      </c>
      <c r="DB174" s="59">
        <f>SUMIFS('Planificación 2026-1'!S:S,'Planificación 2026-1'!X:X,C174,'Planificación 2026-1'!H:H,"AR",'Planificación 2026-1'!I:I,"&lt;3")</f>
        <v>0</v>
      </c>
      <c r="DC174" s="59">
        <f>SUMIFS('Planificación 2026-1'!S:S,'Planificación 2026-1'!X:X,C174,'Planificación 2026-1'!H:H,"AE",'Planificación 2026-1'!I:I,"&lt;3")</f>
        <v>0</v>
      </c>
      <c r="DD174" s="59">
        <f>SUMIFS('Planificación 2026-1'!S:S,'Planificación 2026-1'!X:X,C174,'Planificación 2026-1'!H:H,"T1",'Planificación 2026-1'!I:I,"&lt;3")</f>
        <v>0</v>
      </c>
      <c r="DE174" s="59">
        <f>SUMIFS('Planificación 2026-1'!S:S,'Planificación 2026-1'!X:X,C174,'Planificación 2026-1'!H:H,"T3",'Planificación 2026-1'!I:I,"&lt;3")</f>
        <v>0</v>
      </c>
      <c r="DF174" s="59">
        <f>SUMIFS('Planificación 2026-1'!S:S,'Planificación 2026-1'!X:X,C174,'Planificación 2026-1'!H:H,"T2",'Planificación 2026-1'!I:I,"&lt;3")</f>
        <v>0</v>
      </c>
      <c r="DG174" s="59">
        <f>SUMIFS('Planificación 2026-1'!S:S,'Planificación 2026-1'!X:X,C174,'Planificación 2026-1'!H:H,"T4",'Planificación 2026-1'!I:I,"&lt;3")</f>
        <v>0</v>
      </c>
      <c r="DH174" s="58" t="str">
        <f t="shared" si="41"/>
        <v>P02</v>
      </c>
      <c r="DI174" s="27">
        <f>IF(C174="","",SUMIFS('Planificación 2026-1'!S:S,'Planificación 2026-1'!X:X,C174,'Planificación 2026-1'!F:F,"PRINCIPAL",'Planificación 2026-1'!Y:Y,"VIRTUAL"))</f>
        <v>0</v>
      </c>
      <c r="DJ174" s="27">
        <f>IF(C174="","",SUMIFS('Planificación 2026-1'!S:S,'Planificación 2026-1'!X:X,C174,'Planificación 2026-1'!F:F,"PRINCIPAL",'Planificación 2026-1'!Y:Y,"PRESENCIAL"))</f>
        <v>5</v>
      </c>
      <c r="DK174" s="27">
        <f>IF(C174="","",SUMIFS('Planificación 2026-1'!S:S,'Planificación 2026-1'!X:X,C174,'Planificación 2026-1'!F:F,"PRINCIPAL",'Planificación 2026-1'!Y:Y,"HIBRIDO PRESENCIAL"))</f>
        <v>0</v>
      </c>
      <c r="DL174" s="58" t="str">
        <f t="shared" si="42"/>
        <v/>
      </c>
      <c r="DM174" s="58">
        <f>IF(C174="","",SUMIFS('Planificación 2026-1'!S:S,'Planificación 2026-1'!X:X,C174,'Planificación 2026-1'!F:F,"FILIAL",'Planificación 2026-1'!Y:Y,"VIRTUAL"))</f>
        <v>0</v>
      </c>
      <c r="DN174" s="60">
        <f>IF(C174="","",SUMIFS('Planificación 2026-1'!S:S,'Planificación 2026-1'!X:X,C174,'Planificación 2026-1'!F:F,"FILIAL",'Planificación 2026-1'!Y:Y,"PRESENCIAL"))</f>
        <v>0</v>
      </c>
      <c r="DO174" s="29">
        <f>IF(C174="","",SUMIFS('Planificación 2026-1'!S:S,'Planificación 2026-1'!X:X,C174,'Planificación 2026-1'!F:F,"FILIAL",'Planificación 2026-1'!Y:Y,"HIBRIDO PRESENCIAL"))</f>
        <v>0</v>
      </c>
      <c r="DP174" s="61" t="str">
        <f t="shared" si="43"/>
        <v>P04 P31</v>
      </c>
      <c r="DQ174" s="58">
        <f>IF(C174="","",SUMIFS('Planificación 2026-1'!S:S,'Planificación 2026-1'!X:X,C174,'Planificación 2026-1'!F:F,"SUNAMPE",'Planificación 2026-1'!Y:Y,"VIRTUAL"))</f>
        <v>0</v>
      </c>
      <c r="DR174" s="29">
        <f>IF(C174="","",SUMIFS('Planificación 2026-1'!S:S,'Planificación 2026-1'!X:X,C174,'Planificación 2026-1'!F:F,"SUNAMPE",'Planificación 2026-1'!Y:Y,"PRESENCIAL"))</f>
        <v>14</v>
      </c>
      <c r="DS174" s="61" t="str">
        <f t="shared" si="44"/>
        <v/>
      </c>
      <c r="DT174" s="58">
        <f>IF(C174="","",SUMIFS('Planificación 2026-1'!S:S,'Planificación 2026-1'!X:X,C174,'Planificación 2026-1'!F:F,"HUAURA",'Planificación 2026-1'!Y:Y,"VIRTUAL"))</f>
        <v>0</v>
      </c>
      <c r="DU174" s="29">
        <f>IF(C174="","",SUMIFS('Planificación 2026-1'!S:S,'Planificación 2026-1'!X:X,C174,'Planificación 2026-1'!F:F,"HUAURA",'Planificación 2026-1'!Y:Y,"PRESENCIAL"))</f>
        <v>0</v>
      </c>
      <c r="DV174" s="32">
        <f>SUMIFS('Planificación 2026-1'!S:S,'Planificación 2026-1'!X:X,C174,'Planificación 2026-1'!F:F,"PRINCIPAL",'Planificación 2026-1'!Y:Y,"VIRTUAL",'Planificación 2026-1'!I:I,"&gt;2")</f>
        <v>0</v>
      </c>
      <c r="DW174" s="32">
        <f>SUMIFS('Planificación 2026-1'!S:S,'Planificación 2026-1'!X:X,C174,'Planificación 2026-1'!F:F,"PRINCIPAL",'Planificación 2026-1'!Y:Y,"&lt;&gt;VIRTUAL",'Planificación 2026-1'!I:I,"&gt;2")</f>
        <v>0</v>
      </c>
      <c r="DX174" s="32">
        <f>SUMIFS('Planificación 2026-1'!S:S,'Planificación 2026-1'!X:X,C174,'Planificación 2026-1'!F:F,"SUNAMPE",'Planificación 2026-1'!Y:Y,"VIRTUAL",'Planificación 2026-1'!I:I,"&gt;2")</f>
        <v>0</v>
      </c>
      <c r="DY174" s="32">
        <f>SUMIFS('Planificación 2026-1'!S:S,'Planificación 2026-1'!X:X,C174,'Planificación 2026-1'!F:F,"SUNAMPE",'Planificación 2026-1'!Y:Y,"&lt;&gt;VIRTUAL",'Planificación 2026-1'!I:I,"&gt;2")</f>
        <v>0</v>
      </c>
      <c r="DZ174" s="32">
        <f>SUMIFS('Planificación 2026-1'!S:S,'Planificación 2026-1'!X:X,C174,'Planificación 2026-1'!F:F,"FILIAL",'Planificación 2026-1'!Y:Y,"VIRTUAL",'Planificación 2026-1'!I:I,"&gt;2")</f>
        <v>0</v>
      </c>
      <c r="EA174" s="32">
        <f>SUMIFS('Planificación 2026-1'!S:S,'Planificación 2026-1'!X:X,C174,'Planificación 2026-1'!F:F,"FILIAL",'Planificación 2026-1'!Y:Y,"&lt;&gt;VIRTUAL",'Planificación 2026-1'!I:I,"&gt;2")</f>
        <v>0</v>
      </c>
      <c r="EB174" s="32">
        <f>SUMIFS('Planificación 2026-1'!S:S,'Planificación 2026-1'!X:X,C174,'Planificación 2026-1'!F:F,"PORUMA",'Planificación 2026-1'!Y:Y,"VIRTUAL",'Planificación 2026-1'!I:I,"&gt;2")</f>
        <v>0</v>
      </c>
      <c r="EC174" s="32">
        <f>SUMIFS('Planificación 2026-1'!S:S,'Planificación 2026-1'!X:X,C174,'Planificación 2026-1'!F:F,"PORUMA",'Planificación 2026-1'!Y:Y,"&lt;&gt;VIRTUAL",'Planificación 2026-1'!I:I,"&gt;2")</f>
        <v>0</v>
      </c>
      <c r="ED174" s="32">
        <f>SUMIFS('Planificación 2026-1'!S:S,'Planificación 2026-1'!X:X,C174,'Planificación 2026-1'!F:F,"HUAURA",'Planificación 2026-1'!Y:Y,"VIRTUAL",'Planificación 2026-1'!I:I,"&gt;2")</f>
        <v>0</v>
      </c>
      <c r="EE174" s="32">
        <f>SUMIFS('Planificación 2026-1'!S:S,'Planificación 2026-1'!X:X,C174,'Planificación 2026-1'!F:F,"HUAURA",'Planificación 2026-1'!Y:Y,"&lt;&gt;VIRTUAL",'Planificación 2026-1'!I:I,"&gt;2")</f>
        <v>0</v>
      </c>
      <c r="EF174" s="32">
        <f>SUMIFS('Planificación 2026-1'!S:S,'Planificación 2026-1'!X:X,C174,'Planificación 2026-1'!F:F,"PRINCIPAL",'Planificación 2026-1'!Y:Y,"VIRTUAL",'Planificación 2026-1'!I:I,"&lt;3")</f>
        <v>0</v>
      </c>
      <c r="EG174" s="32">
        <f>SUMIFS('Planificación 2026-1'!S:S,'Planificación 2026-1'!X:X,C174,'Planificación 2026-1'!F:F,"PRINCIPAL",'Planificación 2026-1'!Y:Y,"&lt;&gt;VIRTUAL",'Planificación 2026-1'!I:I,"&lt;3")</f>
        <v>5</v>
      </c>
      <c r="EH174" s="32">
        <f>SUMIFS('Planificación 2026-1'!S:S,'Planificación 2026-1'!X:X,C174,'Planificación 2026-1'!F:F,"SUNAMPE",'Planificación 2026-1'!Y:Y,"VIRTUAL",'Planificación 2026-1'!I:I,"&lt;3")</f>
        <v>0</v>
      </c>
      <c r="EI174" s="32">
        <f>SUMIFS('Planificación 2026-1'!S:S,'Planificación 2026-1'!X:X,C174,'Planificación 2026-1'!F:F,"SUNAMPE",'Planificación 2026-1'!Y:Y,"&lt;&gt;VIRTUAL",'Planificación 2026-1'!I:I,"&lt;3")</f>
        <v>14</v>
      </c>
      <c r="EJ174" s="32">
        <f>SUMIFS('Planificación 2026-1'!S:S,'Planificación 2026-1'!X:X,C174,'Planificación 2026-1'!F:F,"FILIAL",'Planificación 2026-1'!Y:Y,"VIRTUAL",'Planificación 2026-1'!I:I,"&lt;3")</f>
        <v>0</v>
      </c>
      <c r="EK174" s="32">
        <f>SUMIFS('Planificación 2026-1'!S:S,'Planificación 2026-1'!X:X,C174,'Planificación 2026-1'!F:F,"FILIAL",'Planificación 2026-1'!Y:Y,"&lt;&gt;VIRTUAL",'Planificación 2026-1'!I:I,"&lt;3")</f>
        <v>0</v>
      </c>
      <c r="EL174" s="32">
        <f>SUMIFS('Planificación 2026-1'!S:S,'Planificación 2026-1'!X:X,C174,'Planificación 2026-1'!F:F,"PORUMA",'Planificación 2026-1'!Y:Y,"VIRTUAL",'Planificación 2026-1'!I:I,"&lt;3")</f>
        <v>0</v>
      </c>
      <c r="EM174" s="32">
        <f>SUMIFS('Planificación 2026-1'!S:S,'Planificación 2026-1'!X:X,C174,'Planificación 2026-1'!F:F,"PORUMA",'Planificación 2026-1'!Y:Y,"&lt;&gt;VIRTUAL",'Planificación 2026-1'!I:I,"&lt;3")</f>
        <v>0</v>
      </c>
      <c r="EN174" s="32">
        <f>SUMIFS('Planificación 2026-1'!S:S,'Planificación 2026-1'!X:X,C174,'Planificación 2026-1'!F:F,"HUAURA",'Planificación 2026-1'!Y:Y,"VIRTUAL",'Planificación 2026-1'!I:I,"&lt;3")</f>
        <v>0</v>
      </c>
      <c r="EO174" s="32">
        <f>SUMIFS('Planificación 2026-1'!S:S,'Planificación 2026-1'!X:X,C174,'Planificación 2026-1'!F:F,"HUAURA",'Planificación 2026-1'!Y:Y,"&lt;&gt;VIRTUAL",'Planificación 2026-1'!I:I,"&lt;3")</f>
        <v>0</v>
      </c>
      <c r="EP174" s="32">
        <f t="shared" si="46"/>
        <v>0</v>
      </c>
      <c r="EQ174" s="32">
        <f t="shared" si="36"/>
        <v>0</v>
      </c>
      <c r="ER174" s="32">
        <f t="shared" si="37"/>
        <v>0</v>
      </c>
      <c r="ES174" s="32">
        <f t="shared" si="38"/>
        <v>5</v>
      </c>
      <c r="ET174" s="32">
        <f t="shared" si="39"/>
        <v>14</v>
      </c>
      <c r="EU174" s="32">
        <f t="shared" si="40"/>
        <v>19</v>
      </c>
      <c r="EV174" s="32" t="b">
        <f>EXACT(EU174,E174)</f>
        <v>1</v>
      </c>
      <c r="EW174" s="32"/>
      <c r="EX174" s="32">
        <f t="shared" si="33"/>
        <v>0</v>
      </c>
      <c r="EY174" s="32">
        <f t="shared" si="34"/>
        <v>19</v>
      </c>
      <c r="EZ174" s="32" t="b">
        <f>EXACT(SUM(EX174:EY174),E174)</f>
        <v>1</v>
      </c>
      <c r="FA174" s="32" t="str">
        <f t="shared" si="35"/>
        <v/>
      </c>
      <c r="FB174" s="32" t="str">
        <f t="shared" si="45"/>
        <v>PRESENCIAL</v>
      </c>
    </row>
    <row r="175" spans="1:158">
      <c r="A175" s="33"/>
      <c r="B175" s="65">
        <v>172</v>
      </c>
      <c r="C175" s="32" t="s">
        <v>379</v>
      </c>
      <c r="D175" s="429">
        <v>45944273</v>
      </c>
      <c r="E175" s="62">
        <f>SUMIF('Planificación 2026-1'!X:X,C175,'Planificación 2026-1'!S:S)</f>
        <v>11</v>
      </c>
      <c r="F175" s="63" t="s">
        <v>203</v>
      </c>
      <c r="G175" s="454" t="s">
        <v>200</v>
      </c>
      <c r="H175" s="64" t="s">
        <v>38</v>
      </c>
      <c r="I175" s="64" t="s">
        <v>156</v>
      </c>
      <c r="J175" s="32" t="s">
        <v>38</v>
      </c>
      <c r="K175" s="32" t="s">
        <v>156</v>
      </c>
      <c r="L175" s="57" t="str">
        <f>IF(SUM(COUNTIFS('Planificación 2026-1'!F:F,"PRINCIPAL",'Planificación 2026-1'!X:X,C175,'Planificación 2026-1'!H:H,"AF"))&gt;0,"P01"," ")</f>
        <v xml:space="preserve"> </v>
      </c>
      <c r="M175" s="58" t="str">
        <f>IF(SUM(COUNTIFS('Planificación 2026-1'!F:F,"PRINCIPAL",'Planificación 2026-1'!X:X,C175,'Planificación 2026-1'!H:H,"EN"))&gt;0,"P02"," ")</f>
        <v xml:space="preserve"> </v>
      </c>
      <c r="N175" s="58" t="str">
        <f>IF(SUM(COUNTIFS('Planificación 2026-1'!F:F,"PRINCIPAL",'Planificación 2026-1'!X:X,C175,'Planificación 2026-1'!H:H,"IS"))&gt;0,"P03"," ")</f>
        <v xml:space="preserve"> </v>
      </c>
      <c r="O175" s="58" t="str">
        <f>IF(SUM(COUNTIFS('Planificación 2026-1'!F:F,"PRINCIPAL",'Planificación 2026-1'!X:X,C175,'Planificación 2026-1'!H:H,"PS"))&gt;0,"P04"," ")</f>
        <v xml:space="preserve"> </v>
      </c>
      <c r="P175" s="58"/>
      <c r="Q175" s="58" t="str">
        <f>IF(SUM(COUNTIFS('Planificación 2026-1'!F:F,"PRINCIPAL",'Planificación 2026-1'!X:X,C175,'Planificación 2026-1'!H:H,"IN"))&gt;0,"P06"," ")</f>
        <v xml:space="preserve"> </v>
      </c>
      <c r="R175" s="58" t="str">
        <f>IF(SUM(COUNTIFS('Planificación 2026-1'!F:F,"PRINCIPAL",'Planificación 2026-1'!X:X,C175,'Planificación 2026-1'!H:H,"CA"))&gt;0,"P07"," ")</f>
        <v xml:space="preserve"> </v>
      </c>
      <c r="S175" s="58" t="str">
        <f>IF(SUM(COUNTIFS('Planificación 2026-1'!F:F,"PRINCIPAL",'Planificación 2026-1'!X:X,C175,'Planificación 2026-1'!H:H,"DE"))&gt;0,"P08"," ")</f>
        <v xml:space="preserve"> </v>
      </c>
      <c r="T175" s="58" t="str">
        <f>IF(SUM(COUNTIFS('Planificación 2026-1'!F:F,"PRINCIPAL",'Planificación 2026-1'!X:X,C175,'Planificación 2026-1'!H:H,"OB"))&gt;0,"P09"," ")</f>
        <v xml:space="preserve"> </v>
      </c>
      <c r="U175" s="58" t="str">
        <f>IF(SUM(COUNTIFS('Planificación 2026-1'!F:F,"PRINCIPAL",'Planificación 2026-1'!X:X,C175,'Planificación 2026-1'!H:H,"MH"))&gt;0,"P31"," ")</f>
        <v xml:space="preserve"> </v>
      </c>
      <c r="V175" s="58" t="str">
        <f>IF(SUM(COUNTIFS('Planificación 2026-1'!F:F,"PRINCIPAL",'Planificación 2026-1'!X:X,C175,'Planificación 2026-1'!H:H,"IC"))&gt;0,"P32"," ")</f>
        <v xml:space="preserve"> </v>
      </c>
      <c r="W175" s="58" t="str">
        <f>IF(SUM(COUNTIFS('Planificación 2026-1'!F:F,"PRINCIPAL",'Planificación 2026-1'!X:X,C175,'Planificación 2026-1'!H:H,"AR"))&gt;0,"P34"," ")</f>
        <v xml:space="preserve"> </v>
      </c>
      <c r="X175" s="58" t="str">
        <f>IF(SUM(COUNTIFS('Planificación 2026-1'!F:F,"PRINCIPAL",'Planificación 2026-1'!X:X,C175,'Planificación 2026-1'!H:H,"T1"))&gt;0,"P35"," ")</f>
        <v xml:space="preserve"> </v>
      </c>
      <c r="Y175" s="58" t="str">
        <f>IF(SUM(COUNTIFS('Planificación 2026-1'!F:F,"PRINCIPAL",'Planificación 2026-1'!X:X,C175,'Planificación 2026-1'!H:H,"T3"))&gt;0,"P36"," ")</f>
        <v xml:space="preserve"> </v>
      </c>
      <c r="Z175" s="58" t="str">
        <f>IF(SUM(COUNTIFS('Planificación 2026-1'!F:F,"PRINCIPAL",'Planificación 2026-1'!X:X,C175,'Planificación 2026-1'!H:H,"T2"))&gt;0,"P37"," ")</f>
        <v xml:space="preserve"> </v>
      </c>
      <c r="AA175" s="58" t="str">
        <f>IF(SUM(COUNTIFS('Planificación 2026-1'!F:F,"PRINCIPAL",'Planificación 2026-1'!X:X,C175,'Planificación 2026-1'!H:H,"AE"))&gt;0,"P38"," ")</f>
        <v xml:space="preserve"> </v>
      </c>
      <c r="AB175" s="58" t="str">
        <f>IF(SUM(COUNTIFS('Planificación 2026-1'!F:F,"PRINCIPAL",'Planificación 2026-1'!X:X,C175,'Planificación 2026-1'!H:H,"T4"))&gt;0,"P55"," ")</f>
        <v xml:space="preserve"> </v>
      </c>
      <c r="AC175" s="58" t="str">
        <f>IF(SUM(COUNTIFS('Planificación 2026-1'!F:F,"FILIAL",'Planificación 2026-1'!X:X,C175,'Planificación 2026-1'!H:H,"AF"))&gt;0," P01"," ")</f>
        <v xml:space="preserve"> </v>
      </c>
      <c r="AD175" s="58" t="str">
        <f>IF(SUM(COUNTIFS('Planificación 2026-1'!F:F,"FILIAL",'Planificación 2026-1'!X:X,C175,'Planificación 2026-1'!H:H,"EN"))&gt;0,"P02"," ")</f>
        <v xml:space="preserve"> </v>
      </c>
      <c r="AE175" s="58" t="str">
        <f>IF(SUM(COUNTIFS('Planificación 2026-1'!F:F,"FILIAL",'Planificación 2026-1'!X:X,C175,'Planificación 2026-1'!H:H,"IS"))&gt;0,"P03"," ")</f>
        <v xml:space="preserve"> </v>
      </c>
      <c r="AF175" s="58" t="str">
        <f>IF(SUM(COUNTIFS('Planificación 2026-1'!F:F,"FILIAL",'Planificación 2026-1'!X:X,C175,'Planificación 2026-1'!H:H,"PS"))&gt;0,"P04"," ")</f>
        <v xml:space="preserve"> </v>
      </c>
      <c r="AG175" s="58"/>
      <c r="AH175" s="58" t="str">
        <f>IF(SUM(COUNTIFS('Planificación 2026-1'!F:F,"FILIAL",'Planificación 2026-1'!X:X,C175,'Planificación 2026-1'!H:H,"IN"))&gt;0,"P06"," ")</f>
        <v xml:space="preserve"> </v>
      </c>
      <c r="AI175" s="58" t="str">
        <f>IF(SUM(COUNTIFS('Planificación 2026-1'!F:F,"FILIAL",'Planificación 2026-1'!X:X,C175,'Planificación 2026-1'!H:H,"CA"))&gt;0,"P07"," ")</f>
        <v xml:space="preserve"> </v>
      </c>
      <c r="AJ175" s="58" t="str">
        <f>IF(SUM(COUNTIFS('Planificación 2026-1'!F:F,"FILIAL",'Planificación 2026-1'!X:X,C175,'Planificación 2026-1'!H:H,"DE"))&gt;0,"P08"," ")</f>
        <v xml:space="preserve"> </v>
      </c>
      <c r="AK175" s="58" t="str">
        <f>IF(SUM(COUNTIFS('Planificación 2026-1'!F:F,"FILIAL",'Planificación 2026-1'!X:X,C175,'Planificación 2026-1'!H:H,"OB"))&gt;0,"P09"," ")</f>
        <v>P09</v>
      </c>
      <c r="AL175" s="58" t="str">
        <f>IF(SUM(COUNTIFS('Planificación 2026-1'!F:F,"FILIAL",'Planificación 2026-1'!X:X,C175,'Planificación 2026-1'!H:H,"MH"))&gt;0,"P31"," ")</f>
        <v xml:space="preserve"> </v>
      </c>
      <c r="AM175" s="58" t="str">
        <f>IF(SUM(COUNTIFS('Planificación 2026-1'!F:F,"FILIAL",'Planificación 2026-1'!X:X,C175,'Planificación 2026-1'!H:H,"IC"))&gt;0,"P32"," ")</f>
        <v xml:space="preserve"> </v>
      </c>
      <c r="AN175" s="58" t="str">
        <f>IF(SUM(COUNTIFS('Planificación 2026-1'!F:F,"FILIAL",'Planificación 2026-1'!X:X,C175,'Planificación 2026-1'!H:H,"AR"))&gt;0,"P34"," ")</f>
        <v xml:space="preserve"> </v>
      </c>
      <c r="AO175" s="58" t="str">
        <f>IF(SUM(COUNTIFS('Planificación 2026-1'!F:F,"FILIAL",'Planificación 2026-1'!X:X,C175,'Planificación 2026-1'!H:H,"T1"))&gt;0,"P35"," ")</f>
        <v xml:space="preserve"> </v>
      </c>
      <c r="AP175" s="58" t="str">
        <f>IF(SUM(COUNTIFS('Planificación 2026-1'!F:F,"FILIAL",'Planificación 2026-1'!X:X,C175,'Planificación 2026-1'!H:H,"T3"))&gt;0,"P36"," ")</f>
        <v xml:space="preserve"> </v>
      </c>
      <c r="AQ175" s="58" t="str">
        <f>IF(SUM(COUNTIFS('Planificación 2026-1'!F:F,"FILIAL",'Planificación 2026-1'!X:X,C175,'Planificación 2026-1'!H:H,"T2"))&gt;0,"P37"," ")</f>
        <v xml:space="preserve"> </v>
      </c>
      <c r="AR175" s="58" t="str">
        <f>IF(SUM(COUNTIFS('Planificación 2026-1'!F:F,"FILIAL",'Planificación 2026-1'!X:X,C175,'Planificación 2026-1'!H:H,"AE"))&gt;0,"P38"," ")</f>
        <v xml:space="preserve"> </v>
      </c>
      <c r="AS175" s="58" t="str">
        <f>IF(SUM(COUNTIFS('Planificación 2026-1'!F:F,"FILIAL",'Planificación 2026-1'!X:X,C175,'Planificación 2026-1'!H:H,"T4"))&gt;0,"P55"," ")</f>
        <v xml:space="preserve"> </v>
      </c>
      <c r="AT175" s="58" t="str">
        <f>IF(SUM(COUNTIFS('Planificación 2026-1'!F:F,"SUNAMPE",'Planificación 2026-1'!X:X,C175,'Planificación 2026-1'!H:H,"AF"))&gt;0," P01"," ")</f>
        <v xml:space="preserve"> </v>
      </c>
      <c r="AU175" s="58" t="str">
        <f>IF(SUM(COUNTIFS('Planificación 2026-1'!F:F,"SUNAMPE",'Planificación 2026-1'!X:X,C175,'Planificación 2026-1'!H:H,"EN"))&gt;0,"P02"," ")</f>
        <v xml:space="preserve"> </v>
      </c>
      <c r="AV175" s="58" t="str">
        <f>IF(SUM(COUNTIFS('Planificación 2026-1'!F:F,"SUNAMPE",'Planificación 2026-1'!X:X,C175,'Planificación 2026-1'!H:H,"IS"))&gt;0,"P03"," ")</f>
        <v xml:space="preserve"> </v>
      </c>
      <c r="AW175" s="58" t="str">
        <f>IF(SUM(COUNTIFS('Planificación 2026-1'!F:F,"SUNAMPE",'Planificación 2026-1'!X:X,C175,'Planificación 2026-1'!H:H,"PS"))&gt;0,"P04"," ")</f>
        <v xml:space="preserve"> </v>
      </c>
      <c r="AX175" s="58"/>
      <c r="AY175" s="58" t="str">
        <f>IF(SUM(COUNTIFS('Planificación 2026-1'!F:F,"SUNAMPE",'Planificación 2026-1'!X:X,C175,'Planificación 2026-1'!H:H,"IN"))&gt;0,"P06"," ")</f>
        <v xml:space="preserve"> </v>
      </c>
      <c r="AZ175" s="58" t="str">
        <f>IF(SUM(COUNTIFS('Planificación 2026-1'!F:F,"SUNAMPE",'Planificación 2026-1'!X:X,C175,'Planificación 2026-1'!H:H,"CA"))&gt;0,"P07"," ")</f>
        <v xml:space="preserve"> </v>
      </c>
      <c r="BA175" s="58" t="str">
        <f>IF(SUM(COUNTIFS('Planificación 2026-1'!F:F,"SUNAMPE",'Planificación 2026-1'!X:X,C175,'Planificación 2026-1'!H:H,"DE"))&gt;0,"P08"," ")</f>
        <v xml:space="preserve"> </v>
      </c>
      <c r="BB175" s="58" t="str">
        <f>IF(SUM(COUNTIFS('Planificación 2026-1'!F:F,"SUNAMPE",'Planificación 2026-1'!X:X,C175,'Planificación 2026-1'!H:H,"OB"))&gt;0,"P09"," ")</f>
        <v xml:space="preserve"> </v>
      </c>
      <c r="BC175" s="58" t="str">
        <f>IF(SUM(COUNTIFS('Planificación 2026-1'!F:F,"SUNAMPE",'Planificación 2026-1'!X:X,C175,'Planificación 2026-1'!H:H,"MH"))&gt;0,"P31"," ")</f>
        <v xml:space="preserve"> </v>
      </c>
      <c r="BD175" s="58" t="str">
        <f>IF(SUM(COUNTIFS('Planificación 2026-1'!F:F,"SUNAMPE",'Planificación 2026-1'!X:X,C175,'Planificación 2026-1'!H:H,"IC"))&gt;0,"P32"," ")</f>
        <v xml:space="preserve"> </v>
      </c>
      <c r="BE175" s="58" t="str">
        <f>IF(SUM(COUNTIFS('Planificación 2026-1'!F:F,"SUNAMPE",'Planificación 2026-1'!X:X,C175,'Planificación 2026-1'!H:H,"AR"))&gt;0,"P34"," ")</f>
        <v xml:space="preserve"> </v>
      </c>
      <c r="BF175" s="58" t="str">
        <f>IF(SUM(COUNTIFS('Planificación 2026-1'!F:F,"SUNAMPE",'Planificación 2026-1'!X:X,C175,'Planificación 2026-1'!H:H,"T1"))&gt;0,"P35"," ")</f>
        <v xml:space="preserve"> </v>
      </c>
      <c r="BG175" s="58" t="str">
        <f>IF(SUM(COUNTIFS('Planificación 2026-1'!F:F,"SUNAMPE",'Planificación 2026-1'!X:X,C175,'Planificación 2026-1'!H:H,"T3"))&gt;0,"P36"," ")</f>
        <v xml:space="preserve"> </v>
      </c>
      <c r="BH175" s="58" t="str">
        <f>IF(SUM(COUNTIFS('Planificación 2026-1'!F:F,"SUNAMPE",'Planificación 2026-1'!X:X,C175,'Planificación 2026-1'!H:H,"T2"))&gt;0,"P37"," ")</f>
        <v xml:space="preserve"> </v>
      </c>
      <c r="BI175" s="58" t="str">
        <f>IF(SUM(COUNTIFS('Planificación 2026-1'!F:F,"SUNAMPE",'Planificación 2026-1'!X:X,C175,'Planificación 2026-1'!H:H,"AE"))&gt;0,"P38"," ")</f>
        <v xml:space="preserve"> </v>
      </c>
      <c r="BJ175" s="58" t="str">
        <f>IF(SUM(COUNTIFS('Planificación 2026-1'!F:F,"SUNAMPE",'Planificación 2026-1'!X:X,C175,'Planificación 2026-1'!H:H,"T4"))&gt;0,"P55"," ")</f>
        <v xml:space="preserve"> </v>
      </c>
      <c r="BK175" s="58" t="str">
        <f>IF(SUM(COUNTIFS('Planificación 2026-1'!F:F,"HUAURA",'Planificación 2026-1'!X:X,C175,'Planificación 2026-1'!H:H,"AF"))&gt;0," P01"," ")</f>
        <v xml:space="preserve"> </v>
      </c>
      <c r="BL175" s="58" t="str">
        <f>IF(SUM(COUNTIFS('Planificación 2026-1'!F:F,"HUAURA",'Planificación 2026-1'!X:X,C175,'Planificación 2026-1'!H:H,"EN"))&gt;0,"P02"," ")</f>
        <v xml:space="preserve"> </v>
      </c>
      <c r="BM175" s="58" t="str">
        <f>IF(SUM(COUNTIFS('Planificación 2026-1'!F:F,"HUAURA",'Planificación 2026-1'!X:X,C175,'Planificación 2026-1'!H:H,"IS"))&gt;0,"P03"," ")</f>
        <v xml:space="preserve"> </v>
      </c>
      <c r="BN175" s="58" t="str">
        <f>IF(SUM(COUNTIFS('Planificación 2026-1'!F:F,"HUAURA",'Planificación 2026-1'!X:X,C175,'Planificación 2026-1'!H:H,"PS"))&gt;0,"P04"," ")</f>
        <v xml:space="preserve"> </v>
      </c>
      <c r="BO175" s="58"/>
      <c r="BP175" s="58" t="str">
        <f>IF(SUM(COUNTIFS('Planificación 2026-1'!F:F,"HUAURA",'Planificación 2026-1'!X:X,C175,'Planificación 2026-1'!H:H,"IN"))&gt;0,"P06"," ")</f>
        <v xml:space="preserve"> </v>
      </c>
      <c r="BQ175" s="58" t="str">
        <f>IF(SUM(COUNTIFS('Planificación 2026-1'!F:F,"HUAURA",'Planificación 2026-1'!X:X,C175,'Planificación 2026-1'!H:H,"CA"))&gt;0,"P07"," ")</f>
        <v xml:space="preserve"> </v>
      </c>
      <c r="BR175" s="58" t="str">
        <f>IF(SUM(COUNTIFS('Planificación 2026-1'!F:F,"HUAURA",'Planificación 2026-1'!X:X,C175,'Planificación 2026-1'!H:H,"DE"))&gt;0,"P08"," ")</f>
        <v xml:space="preserve"> </v>
      </c>
      <c r="BS175" s="58" t="str">
        <f>IF(SUM(COUNTIFS('Planificación 2026-1'!F:F,"HUAURA",'Planificación 2026-1'!X:X,C175,'Planificación 2026-1'!H:H,"OB"))&gt;0,"P09"," ")</f>
        <v xml:space="preserve"> </v>
      </c>
      <c r="BT175" s="58" t="str">
        <f>IF(SUM(COUNTIFS('Planificación 2026-1'!F:F,"HUAURA",'Planificación 2026-1'!X:X,C175,'Planificación 2026-1'!H:H,"MH"))&gt;0,"P31"," ")</f>
        <v xml:space="preserve"> </v>
      </c>
      <c r="BU175" s="58" t="str">
        <f>IF(SUM(COUNTIFS('Planificación 2026-1'!F:F,"HUAURA",'Planificación 2026-1'!X:X,C175,'Planificación 2026-1'!H:H,"IC"))&gt;0,"P32"," ")</f>
        <v xml:space="preserve"> </v>
      </c>
      <c r="BV175" s="58" t="str">
        <f>IF(SUM(COUNTIFS('Planificación 2026-1'!F:F,"HUAURA",'Planificación 2026-1'!X:X,C175,'Planificación 2026-1'!H:H,"AR"))&gt;0,"P34"," ")</f>
        <v xml:space="preserve"> </v>
      </c>
      <c r="BW175" s="58" t="str">
        <f>IF(SUM(COUNTIFS('Planificación 2026-1'!F:F,"HUAURA",'Planificación 2026-1'!X:X,C175,'Planificación 2026-1'!H:H,"T1"))&gt;0,"P35"," ")</f>
        <v xml:space="preserve"> </v>
      </c>
      <c r="BX175" s="58" t="str">
        <f>IF(SUM(COUNTIFS('Planificación 2026-1'!F:F,"HUAURA",'Planificación 2026-1'!X:X,C175,'Planificación 2026-1'!H:H,"T3"))&gt;0,"P36"," ")</f>
        <v xml:space="preserve"> </v>
      </c>
      <c r="BY175" s="58" t="str">
        <f>IF(SUM(COUNTIFS('Planificación 2026-1'!F:F,"HUAURA",'Planificación 2026-1'!X:X,C175,'Planificación 2026-1'!H:H,"T2"))&gt;0,"P37"," ")</f>
        <v xml:space="preserve"> </v>
      </c>
      <c r="BZ175" s="58" t="str">
        <f>IF(SUM(COUNTIFS('Planificación 2026-1'!F:F,"HUAURA",'Planificación 2026-1'!X:X,C175,'Planificación 2026-1'!H:H,"AE"))&gt;0,"P38"," ")</f>
        <v xml:space="preserve"> </v>
      </c>
      <c r="CA175" s="58" t="str">
        <f>IF(SUM(COUNTIFS('Planificación 2026-1'!F:F,"HUAURA",'Planificación 2026-1'!X:X,C175,'Planificación 2026-1'!H:H,"T4"))&gt;0,"P55"," ")</f>
        <v xml:space="preserve"> </v>
      </c>
      <c r="CB175" s="59">
        <f>SUMIFS('Planificación 2026-1'!S:S,'Planificación 2026-1'!X:X,C175,'Planificación 2026-1'!H:H,"AF",'Planificación 2026-1'!I:I,"&gt;2")</f>
        <v>0</v>
      </c>
      <c r="CC175" s="59">
        <f>SUMIFS('Planificación 2026-1'!S:S,'Planificación 2026-1'!X:X,C175,'Planificación 2026-1'!H:H,"EN",'Planificación 2026-1'!I:I,"&gt;2")</f>
        <v>0</v>
      </c>
      <c r="CD175" s="59">
        <f>SUMIFS('Planificación 2026-1'!S:S,'Planificación 2026-1'!X:X,C175,'Planificación 2026-1'!H:H,"IS",'Planificación 2026-1'!I:I,"&gt;2")</f>
        <v>0</v>
      </c>
      <c r="CE175" s="59">
        <f>SUMIFS('Planificación 2026-1'!S:S,'Planificación 2026-1'!X:X,C175,'Planificación 2026-1'!H:H,"PS",'Planificación 2026-1'!I:I,"&gt;2")</f>
        <v>0</v>
      </c>
      <c r="CF175" s="59">
        <f>SUMIFS('Planificación 2026-1'!S:S,'Planificación 2026-1'!X:X,C175,'Planificación 2026-1'!H:H,"IN",'Planificación 2026-1'!I:I,"&gt;2")</f>
        <v>0</v>
      </c>
      <c r="CG175" s="59">
        <f>SUMIFS('Planificación 2026-1'!S:S,'Planificación 2026-1'!X:X,C175,'Planificación 2026-1'!H:H,"CA",'Planificación 2026-1'!I:I,"&gt;2")</f>
        <v>0</v>
      </c>
      <c r="CH175" s="59">
        <f>SUMIFS('Planificación 2026-1'!S:S,'Planificación 2026-1'!X:X,C175,'Planificación 2026-1'!H:H,"DE",'Planificación 2026-1'!I:I,"&gt;2")</f>
        <v>0</v>
      </c>
      <c r="CI175" s="59">
        <f>SUMIFS('Planificación 2026-1'!S:S,'Planificación 2026-1'!X:X,C175,'Planificación 2026-1'!H:H,"OB",'Planificación 2026-1'!I:I,"&gt;2")</f>
        <v>11</v>
      </c>
      <c r="CJ175" s="59">
        <f>SUMIFS('Planificación 2026-1'!S:S,'Planificación 2026-1'!X:X,C175,'Planificación 2026-1'!H:H,"MH",'Planificación 2026-1'!I:I,"&gt;2")</f>
        <v>0</v>
      </c>
      <c r="CK175" s="59">
        <f>SUMIFS('Planificación 2026-1'!S:S,'Planificación 2026-1'!X:X,C175,'Planificación 2026-1'!H:H,"IC",'Planificación 2026-1'!I:I,"&gt;2")</f>
        <v>0</v>
      </c>
      <c r="CL175" s="59">
        <f>SUMIFS('Planificación 2026-1'!S:S,'Planificación 2026-1'!X:X,C175,'Planificación 2026-1'!H:H,"AR",'Planificación 2026-1'!I:I,"&gt;2")</f>
        <v>0</v>
      </c>
      <c r="CM175" s="59">
        <f>SUMIFS('Planificación 2026-1'!S:S,'Planificación 2026-1'!X:X,C175,'Planificación 2026-1'!H:H,"AE",'Planificación 2026-1'!I:I,"&gt;2")</f>
        <v>0</v>
      </c>
      <c r="CN175" s="59">
        <f>SUMIFS('Planificación 2026-1'!S:S,'Planificación 2026-1'!X:X,C175,'Planificación 2026-1'!H:H,"T1",'Planificación 2026-1'!I:I,"&gt;2")</f>
        <v>0</v>
      </c>
      <c r="CO175" s="59">
        <f>SUMIFS('Planificación 2026-1'!S:S,'Planificación 2026-1'!X:X,C175,'Planificación 2026-1'!H:H,"T3",'Planificación 2026-1'!I:I,"&gt;2")</f>
        <v>0</v>
      </c>
      <c r="CP175" s="59">
        <f>SUMIFS('Planificación 2026-1'!S:S,'Planificación 2026-1'!X:X,C175,'Planificación 2026-1'!H:H,"T2",'Planificación 2026-1'!I:I,"&gt;2")</f>
        <v>0</v>
      </c>
      <c r="CQ175" s="59">
        <f>SUMIFS('Planificación 2026-1'!S:S,'Planificación 2026-1'!X:X,C175,'Planificación 2026-1'!H:H,"T4",'Planificación 2026-1'!I:I,"&gt;2")</f>
        <v>0</v>
      </c>
      <c r="CR175" s="59">
        <f>SUMIFS('Planificación 2026-1'!S:S,'Planificación 2026-1'!X:X,C175,'Planificación 2026-1'!H:H,"AF",'Planificación 2026-1'!I:I,"&lt;3")</f>
        <v>0</v>
      </c>
      <c r="CS175" s="59">
        <f>SUMIFS('Planificación 2026-1'!S:S,'Planificación 2026-1'!X:X,C175,'Planificación 2026-1'!H:H,"EN",'Planificación 2026-1'!I:I,"&lt;3")</f>
        <v>0</v>
      </c>
      <c r="CT175" s="59">
        <f>SUMIFS('Planificación 2026-1'!S:S,'Planificación 2026-1'!X:X,C175,'Planificación 2026-1'!H:H,"IS",'Planificación 2026-1'!I:I,"&lt;3")</f>
        <v>0</v>
      </c>
      <c r="CU175" s="59">
        <f>SUMIFS('Planificación 2026-1'!S:S,'Planificación 2026-1'!X:X,C175,'Planificación 2026-1'!H:H,"PS",'Planificación 2026-1'!I:I,"&lt;3")</f>
        <v>0</v>
      </c>
      <c r="CV175" s="59">
        <f>SUMIFS('Planificación 2026-1'!S:S,'Planificación 2026-1'!X:X,C175,'Planificación 2026-1'!H:H,"IN",'Planificación 2026-1'!I:I,"&lt;3")</f>
        <v>0</v>
      </c>
      <c r="CW175" s="59">
        <f>SUMIFS('Planificación 2026-1'!S:S,'Planificación 2026-1'!X:X,C175,'Planificación 2026-1'!H:H,"CA",'Planificación 2026-1'!I:I,"&lt;3")</f>
        <v>0</v>
      </c>
      <c r="CX175" s="59">
        <f>SUMIFS('Planificación 2026-1'!S:S,'Planificación 2026-1'!X:X,C175,'Planificación 2026-1'!H:H,"DE",'Planificación 2026-1'!I:I,"&lt;3")</f>
        <v>0</v>
      </c>
      <c r="CY175" s="59">
        <f>SUMIFS('Planificación 2026-1'!S:S,'Planificación 2026-1'!X:X,C175,'Planificación 2026-1'!H:H,"OB",'Planificación 2026-1'!I:I,"&lt;3")</f>
        <v>0</v>
      </c>
      <c r="CZ175" s="59">
        <f>SUMIFS('Planificación 2026-1'!S:S,'Planificación 2026-1'!X:X,C175,'Planificación 2026-1'!H:H,"MH",'Planificación 2026-1'!I:I,"&lt;3")</f>
        <v>0</v>
      </c>
      <c r="DA175" s="59">
        <f>SUMIFS('Planificación 2026-1'!S:S,'Planificación 2026-1'!X:X,C175,'Planificación 2026-1'!H:H,"IC",'Planificación 2026-1'!I:I,"&lt;3")</f>
        <v>0</v>
      </c>
      <c r="DB175" s="59">
        <f>SUMIFS('Planificación 2026-1'!S:S,'Planificación 2026-1'!X:X,C175,'Planificación 2026-1'!H:H,"AR",'Planificación 2026-1'!I:I,"&lt;3")</f>
        <v>0</v>
      </c>
      <c r="DC175" s="59">
        <f>SUMIFS('Planificación 2026-1'!S:S,'Planificación 2026-1'!X:X,C175,'Planificación 2026-1'!H:H,"AE",'Planificación 2026-1'!I:I,"&lt;3")</f>
        <v>0</v>
      </c>
      <c r="DD175" s="59">
        <f>SUMIFS('Planificación 2026-1'!S:S,'Planificación 2026-1'!X:X,C175,'Planificación 2026-1'!H:H,"T1",'Planificación 2026-1'!I:I,"&lt;3")</f>
        <v>0</v>
      </c>
      <c r="DE175" s="59">
        <f>SUMIFS('Planificación 2026-1'!S:S,'Planificación 2026-1'!X:X,C175,'Planificación 2026-1'!H:H,"T3",'Planificación 2026-1'!I:I,"&lt;3")</f>
        <v>0</v>
      </c>
      <c r="DF175" s="59">
        <f>SUMIFS('Planificación 2026-1'!S:S,'Planificación 2026-1'!X:X,C175,'Planificación 2026-1'!H:H,"T2",'Planificación 2026-1'!I:I,"&lt;3")</f>
        <v>0</v>
      </c>
      <c r="DG175" s="59">
        <f>SUMIFS('Planificación 2026-1'!S:S,'Planificación 2026-1'!X:X,C175,'Planificación 2026-1'!H:H,"T4",'Planificación 2026-1'!I:I,"&lt;3")</f>
        <v>0</v>
      </c>
      <c r="DH175" s="58" t="str">
        <f t="shared" si="41"/>
        <v/>
      </c>
      <c r="DI175" s="27">
        <f>IF(C175="","",SUMIFS('Planificación 2026-1'!S:S,'Planificación 2026-1'!X:X,C175,'Planificación 2026-1'!F:F,"PRINCIPAL",'Planificación 2026-1'!Y:Y,"VIRTUAL"))</f>
        <v>0</v>
      </c>
      <c r="DJ175" s="27">
        <f>IF(C175="","",SUMIFS('Planificación 2026-1'!S:S,'Planificación 2026-1'!X:X,C175,'Planificación 2026-1'!F:F,"PRINCIPAL",'Planificación 2026-1'!Y:Y,"PRESENCIAL"))</f>
        <v>0</v>
      </c>
      <c r="DK175" s="27">
        <f>IF(C175="","",SUMIFS('Planificación 2026-1'!S:S,'Planificación 2026-1'!X:X,C175,'Planificación 2026-1'!F:F,"PRINCIPAL",'Planificación 2026-1'!Y:Y,"HIBRIDO PRESENCIAL"))</f>
        <v>0</v>
      </c>
      <c r="DL175" s="58" t="str">
        <f t="shared" si="42"/>
        <v>P09</v>
      </c>
      <c r="DM175" s="58">
        <f>IF(C175="","",SUMIFS('Planificación 2026-1'!S:S,'Planificación 2026-1'!X:X,C175,'Planificación 2026-1'!F:F,"FILIAL",'Planificación 2026-1'!Y:Y,"VIRTUAL"))</f>
        <v>7</v>
      </c>
      <c r="DN175" s="60">
        <f>IF(C175="","",SUMIFS('Planificación 2026-1'!S:S,'Planificación 2026-1'!X:X,C175,'Planificación 2026-1'!F:F,"FILIAL",'Planificación 2026-1'!Y:Y,"PRESENCIAL"))</f>
        <v>4</v>
      </c>
      <c r="DO175" s="29">
        <f>IF(C175="","",SUMIFS('Planificación 2026-1'!S:S,'Planificación 2026-1'!X:X,C175,'Planificación 2026-1'!F:F,"FILIAL",'Planificación 2026-1'!Y:Y,"HIBRIDO PRESENCIAL"))</f>
        <v>0</v>
      </c>
      <c r="DP175" s="61" t="str">
        <f t="shared" si="43"/>
        <v/>
      </c>
      <c r="DQ175" s="58">
        <f>IF(C175="","",SUMIFS('Planificación 2026-1'!S:S,'Planificación 2026-1'!X:X,C175,'Planificación 2026-1'!F:F,"SUNAMPE",'Planificación 2026-1'!Y:Y,"VIRTUAL"))</f>
        <v>0</v>
      </c>
      <c r="DR175" s="29">
        <f>IF(C175="","",SUMIFS('Planificación 2026-1'!S:S,'Planificación 2026-1'!X:X,C175,'Planificación 2026-1'!F:F,"SUNAMPE",'Planificación 2026-1'!Y:Y,"PRESENCIAL"))</f>
        <v>0</v>
      </c>
      <c r="DS175" s="61" t="str">
        <f t="shared" si="44"/>
        <v/>
      </c>
      <c r="DT175" s="58">
        <f>IF(C175="","",SUMIFS('Planificación 2026-1'!S:S,'Planificación 2026-1'!X:X,C175,'Planificación 2026-1'!F:F,"HUAURA",'Planificación 2026-1'!Y:Y,"VIRTUAL"))</f>
        <v>0</v>
      </c>
      <c r="DU175" s="29">
        <f>IF(C175="","",SUMIFS('Planificación 2026-1'!S:S,'Planificación 2026-1'!X:X,C175,'Planificación 2026-1'!F:F,"HUAURA",'Planificación 2026-1'!Y:Y,"PRESENCIAL"))</f>
        <v>0</v>
      </c>
      <c r="DV175" s="32">
        <f>SUMIFS('Planificación 2026-1'!S:S,'Planificación 2026-1'!X:X,C175,'Planificación 2026-1'!F:F,"PRINCIPAL",'Planificación 2026-1'!Y:Y,"VIRTUAL",'Planificación 2026-1'!I:I,"&gt;2")</f>
        <v>0</v>
      </c>
      <c r="DW175" s="32">
        <f>SUMIFS('Planificación 2026-1'!S:S,'Planificación 2026-1'!X:X,C175,'Planificación 2026-1'!F:F,"PRINCIPAL",'Planificación 2026-1'!Y:Y,"&lt;&gt;VIRTUAL",'Planificación 2026-1'!I:I,"&gt;2")</f>
        <v>0</v>
      </c>
      <c r="DX175" s="32">
        <f>SUMIFS('Planificación 2026-1'!S:S,'Planificación 2026-1'!X:X,C175,'Planificación 2026-1'!F:F,"SUNAMPE",'Planificación 2026-1'!Y:Y,"VIRTUAL",'Planificación 2026-1'!I:I,"&gt;2")</f>
        <v>0</v>
      </c>
      <c r="DY175" s="32">
        <f>SUMIFS('Planificación 2026-1'!S:S,'Planificación 2026-1'!X:X,C175,'Planificación 2026-1'!F:F,"SUNAMPE",'Planificación 2026-1'!Y:Y,"&lt;&gt;VIRTUAL",'Planificación 2026-1'!I:I,"&gt;2")</f>
        <v>0</v>
      </c>
      <c r="DZ175" s="32">
        <f>SUMIFS('Planificación 2026-1'!S:S,'Planificación 2026-1'!X:X,C175,'Planificación 2026-1'!F:F,"FILIAL",'Planificación 2026-1'!Y:Y,"VIRTUAL",'Planificación 2026-1'!I:I,"&gt;2")</f>
        <v>7</v>
      </c>
      <c r="EA175" s="32">
        <f>SUMIFS('Planificación 2026-1'!S:S,'Planificación 2026-1'!X:X,C175,'Planificación 2026-1'!F:F,"FILIAL",'Planificación 2026-1'!Y:Y,"&lt;&gt;VIRTUAL",'Planificación 2026-1'!I:I,"&gt;2")</f>
        <v>4</v>
      </c>
      <c r="EB175" s="32">
        <f>SUMIFS('Planificación 2026-1'!S:S,'Planificación 2026-1'!X:X,C175,'Planificación 2026-1'!F:F,"PORUMA",'Planificación 2026-1'!Y:Y,"VIRTUAL",'Planificación 2026-1'!I:I,"&gt;2")</f>
        <v>0</v>
      </c>
      <c r="EC175" s="32">
        <f>SUMIFS('Planificación 2026-1'!S:S,'Planificación 2026-1'!X:X,C175,'Planificación 2026-1'!F:F,"PORUMA",'Planificación 2026-1'!Y:Y,"&lt;&gt;VIRTUAL",'Planificación 2026-1'!I:I,"&gt;2")</f>
        <v>0</v>
      </c>
      <c r="ED175" s="32">
        <f>SUMIFS('Planificación 2026-1'!S:S,'Planificación 2026-1'!X:X,C175,'Planificación 2026-1'!F:F,"HUAURA",'Planificación 2026-1'!Y:Y,"VIRTUAL",'Planificación 2026-1'!I:I,"&gt;2")</f>
        <v>0</v>
      </c>
      <c r="EE175" s="32">
        <f>SUMIFS('Planificación 2026-1'!S:S,'Planificación 2026-1'!X:X,C175,'Planificación 2026-1'!F:F,"HUAURA",'Planificación 2026-1'!Y:Y,"&lt;&gt;VIRTUAL",'Planificación 2026-1'!I:I,"&gt;2")</f>
        <v>0</v>
      </c>
      <c r="EF175" s="32">
        <f>SUMIFS('Planificación 2026-1'!S:S,'Planificación 2026-1'!X:X,C175,'Planificación 2026-1'!F:F,"PRINCIPAL",'Planificación 2026-1'!Y:Y,"VIRTUAL",'Planificación 2026-1'!I:I,"&lt;3")</f>
        <v>0</v>
      </c>
      <c r="EG175" s="32">
        <f>SUMIFS('Planificación 2026-1'!S:S,'Planificación 2026-1'!X:X,C175,'Planificación 2026-1'!F:F,"PRINCIPAL",'Planificación 2026-1'!Y:Y,"&lt;&gt;VIRTUAL",'Planificación 2026-1'!I:I,"&lt;3")</f>
        <v>0</v>
      </c>
      <c r="EH175" s="32">
        <f>SUMIFS('Planificación 2026-1'!S:S,'Planificación 2026-1'!X:X,C175,'Planificación 2026-1'!F:F,"SUNAMPE",'Planificación 2026-1'!Y:Y,"VIRTUAL",'Planificación 2026-1'!I:I,"&lt;3")</f>
        <v>0</v>
      </c>
      <c r="EI175" s="32">
        <f>SUMIFS('Planificación 2026-1'!S:S,'Planificación 2026-1'!X:X,C175,'Planificación 2026-1'!F:F,"SUNAMPE",'Planificación 2026-1'!Y:Y,"&lt;&gt;VIRTUAL",'Planificación 2026-1'!I:I,"&lt;3")</f>
        <v>0</v>
      </c>
      <c r="EJ175" s="32">
        <f>SUMIFS('Planificación 2026-1'!S:S,'Planificación 2026-1'!X:X,C175,'Planificación 2026-1'!F:F,"FILIAL",'Planificación 2026-1'!Y:Y,"VIRTUAL",'Planificación 2026-1'!I:I,"&lt;3")</f>
        <v>0</v>
      </c>
      <c r="EK175" s="32">
        <f>SUMIFS('Planificación 2026-1'!S:S,'Planificación 2026-1'!X:X,C175,'Planificación 2026-1'!F:F,"FILIAL",'Planificación 2026-1'!Y:Y,"&lt;&gt;VIRTUAL",'Planificación 2026-1'!I:I,"&lt;3")</f>
        <v>0</v>
      </c>
      <c r="EL175" s="32">
        <f>SUMIFS('Planificación 2026-1'!S:S,'Planificación 2026-1'!X:X,C175,'Planificación 2026-1'!F:F,"PORUMA",'Planificación 2026-1'!Y:Y,"VIRTUAL",'Planificación 2026-1'!I:I,"&lt;3")</f>
        <v>0</v>
      </c>
      <c r="EM175" s="32">
        <f>SUMIFS('Planificación 2026-1'!S:S,'Planificación 2026-1'!X:X,C175,'Planificación 2026-1'!F:F,"PORUMA",'Planificación 2026-1'!Y:Y,"&lt;&gt;VIRTUAL",'Planificación 2026-1'!I:I,"&lt;3")</f>
        <v>0</v>
      </c>
      <c r="EN175" s="32">
        <f>SUMIFS('Planificación 2026-1'!S:S,'Planificación 2026-1'!X:X,C175,'Planificación 2026-1'!F:F,"HUAURA",'Planificación 2026-1'!Y:Y,"VIRTUAL",'Planificación 2026-1'!I:I,"&lt;3")</f>
        <v>0</v>
      </c>
      <c r="EO175" s="32">
        <f>SUMIFS('Planificación 2026-1'!S:S,'Planificación 2026-1'!X:X,C175,'Planificación 2026-1'!F:F,"HUAURA",'Planificación 2026-1'!Y:Y,"&lt;&gt;VIRTUAL",'Planificación 2026-1'!I:I,"&lt;3")</f>
        <v>0</v>
      </c>
      <c r="EP175" s="32">
        <f t="shared" si="46"/>
        <v>11</v>
      </c>
      <c r="EQ175" s="32">
        <f t="shared" si="36"/>
        <v>0</v>
      </c>
      <c r="ER175" s="32">
        <f t="shared" si="37"/>
        <v>0</v>
      </c>
      <c r="ES175" s="32">
        <f t="shared" si="38"/>
        <v>0</v>
      </c>
      <c r="ET175" s="32">
        <f t="shared" si="39"/>
        <v>0</v>
      </c>
      <c r="EU175" s="32">
        <f t="shared" si="40"/>
        <v>11</v>
      </c>
      <c r="EV175" s="32" t="b">
        <f>EXACT(EU175,E175)</f>
        <v>1</v>
      </c>
      <c r="EW175" s="32"/>
      <c r="EX175" s="32">
        <f t="shared" si="33"/>
        <v>7</v>
      </c>
      <c r="EY175" s="32">
        <f t="shared" si="34"/>
        <v>4</v>
      </c>
      <c r="EZ175" s="32" t="b">
        <f>EXACT(SUM(EX175:EY175),E175)</f>
        <v>1</v>
      </c>
      <c r="FA175" s="32" t="str">
        <f t="shared" si="35"/>
        <v>FILIAL-HUAURA</v>
      </c>
      <c r="FB175" s="32" t="str">
        <f t="shared" si="45"/>
        <v>MAS VIRTUAL</v>
      </c>
    </row>
    <row r="176" spans="1:158">
      <c r="A176" s="33"/>
      <c r="B176" s="65">
        <v>173</v>
      </c>
      <c r="C176" s="32" t="s">
        <v>380</v>
      </c>
      <c r="D176" s="429">
        <v>7757185</v>
      </c>
      <c r="E176" s="62">
        <f>SUMIF('Planificación 2026-1'!X:X,C176,'Planificación 2026-1'!S:S)</f>
        <v>38</v>
      </c>
      <c r="F176" s="63" t="s">
        <v>199</v>
      </c>
      <c r="G176" s="454" t="s">
        <v>200</v>
      </c>
      <c r="H176" s="64" t="s">
        <v>38</v>
      </c>
      <c r="I176" s="64" t="s">
        <v>169</v>
      </c>
      <c r="J176" s="32" t="s">
        <v>38</v>
      </c>
      <c r="K176" s="124" t="s">
        <v>168</v>
      </c>
      <c r="L176" s="57" t="str">
        <f>IF(SUM(COUNTIFS('Planificación 2026-1'!F:F,"PRINCIPAL",'Planificación 2026-1'!X:X,C176,'Planificación 2026-1'!H:H,"AF"))&gt;0,"P01"," ")</f>
        <v xml:space="preserve"> </v>
      </c>
      <c r="M176" s="58" t="str">
        <f>IF(SUM(COUNTIFS('Planificación 2026-1'!F:F,"PRINCIPAL",'Planificación 2026-1'!X:X,C176,'Planificación 2026-1'!H:H,"EN"))&gt;0,"P02"," ")</f>
        <v xml:space="preserve"> </v>
      </c>
      <c r="N176" s="58" t="str">
        <f>IF(SUM(COUNTIFS('Planificación 2026-1'!F:F,"PRINCIPAL",'Planificación 2026-1'!X:X,C176,'Planificación 2026-1'!H:H,"IS"))&gt;0,"P03"," ")</f>
        <v xml:space="preserve"> </v>
      </c>
      <c r="O176" s="58" t="str">
        <f>IF(SUM(COUNTIFS('Planificación 2026-1'!F:F,"PRINCIPAL",'Planificación 2026-1'!X:X,C176,'Planificación 2026-1'!H:H,"PS"))&gt;0,"P04"," ")</f>
        <v xml:space="preserve"> </v>
      </c>
      <c r="P176" s="58"/>
      <c r="Q176" s="58" t="str">
        <f>IF(SUM(COUNTIFS('Planificación 2026-1'!F:F,"PRINCIPAL",'Planificación 2026-1'!X:X,C176,'Planificación 2026-1'!H:H,"IN"))&gt;0,"P06"," ")</f>
        <v xml:space="preserve"> </v>
      </c>
      <c r="R176" s="58" t="str">
        <f>IF(SUM(COUNTIFS('Planificación 2026-1'!F:F,"PRINCIPAL",'Planificación 2026-1'!X:X,C176,'Planificación 2026-1'!H:H,"CA"))&gt;0,"P07"," ")</f>
        <v xml:space="preserve"> </v>
      </c>
      <c r="S176" s="58" t="str">
        <f>IF(SUM(COUNTIFS('Planificación 2026-1'!F:F,"PRINCIPAL",'Planificación 2026-1'!X:X,C176,'Planificación 2026-1'!H:H,"DE"))&gt;0,"P08"," ")</f>
        <v xml:space="preserve"> </v>
      </c>
      <c r="T176" s="58" t="str">
        <f>IF(SUM(COUNTIFS('Planificación 2026-1'!F:F,"PRINCIPAL",'Planificación 2026-1'!X:X,C176,'Planificación 2026-1'!H:H,"OB"))&gt;0,"P09"," ")</f>
        <v xml:space="preserve"> </v>
      </c>
      <c r="U176" s="58" t="str">
        <f>IF(SUM(COUNTIFS('Planificación 2026-1'!F:F,"PRINCIPAL",'Planificación 2026-1'!X:X,C176,'Planificación 2026-1'!H:H,"MH"))&gt;0,"P31"," ")</f>
        <v xml:space="preserve"> </v>
      </c>
      <c r="V176" s="58" t="str">
        <f>IF(SUM(COUNTIFS('Planificación 2026-1'!F:F,"PRINCIPAL",'Planificación 2026-1'!X:X,C176,'Planificación 2026-1'!H:H,"IC"))&gt;0,"P32"," ")</f>
        <v xml:space="preserve"> </v>
      </c>
      <c r="W176" s="58" t="str">
        <f>IF(SUM(COUNTIFS('Planificación 2026-1'!F:F,"PRINCIPAL",'Planificación 2026-1'!X:X,C176,'Planificación 2026-1'!H:H,"AR"))&gt;0,"P34"," ")</f>
        <v xml:space="preserve"> </v>
      </c>
      <c r="X176" s="58" t="str">
        <f>IF(SUM(COUNTIFS('Planificación 2026-1'!F:F,"PRINCIPAL",'Planificación 2026-1'!X:X,C176,'Planificación 2026-1'!H:H,"T1"))&gt;0,"P35"," ")</f>
        <v xml:space="preserve"> </v>
      </c>
      <c r="Y176" s="58" t="str">
        <f>IF(SUM(COUNTIFS('Planificación 2026-1'!F:F,"PRINCIPAL",'Planificación 2026-1'!X:X,C176,'Planificación 2026-1'!H:H,"T3"))&gt;0,"P36"," ")</f>
        <v xml:space="preserve"> </v>
      </c>
      <c r="Z176" s="58" t="str">
        <f>IF(SUM(COUNTIFS('Planificación 2026-1'!F:F,"PRINCIPAL",'Planificación 2026-1'!X:X,C176,'Planificación 2026-1'!H:H,"T2"))&gt;0,"P37"," ")</f>
        <v xml:space="preserve"> </v>
      </c>
      <c r="AA176" s="58" t="str">
        <f>IF(SUM(COUNTIFS('Planificación 2026-1'!F:F,"PRINCIPAL",'Planificación 2026-1'!X:X,C176,'Planificación 2026-1'!H:H,"AE"))&gt;0,"P38"," ")</f>
        <v xml:space="preserve"> </v>
      </c>
      <c r="AB176" s="58" t="str">
        <f>IF(SUM(COUNTIFS('Planificación 2026-1'!F:F,"PRINCIPAL",'Planificación 2026-1'!X:X,C176,'Planificación 2026-1'!H:H,"T4"))&gt;0,"P55"," ")</f>
        <v xml:space="preserve"> </v>
      </c>
      <c r="AC176" s="58" t="str">
        <f>IF(SUM(COUNTIFS('Planificación 2026-1'!F:F,"FILIAL",'Planificación 2026-1'!X:X,C176,'Planificación 2026-1'!H:H,"AF"))&gt;0," P01"," ")</f>
        <v xml:space="preserve"> </v>
      </c>
      <c r="AD176" s="58" t="str">
        <f>IF(SUM(COUNTIFS('Planificación 2026-1'!F:F,"FILIAL",'Planificación 2026-1'!X:X,C176,'Planificación 2026-1'!H:H,"EN"))&gt;0,"P02"," ")</f>
        <v>P02</v>
      </c>
      <c r="AE176" s="58" t="str">
        <f>IF(SUM(COUNTIFS('Planificación 2026-1'!F:F,"FILIAL",'Planificación 2026-1'!X:X,C176,'Planificación 2026-1'!H:H,"IS"))&gt;0,"P03"," ")</f>
        <v xml:space="preserve"> </v>
      </c>
      <c r="AF176" s="58" t="str">
        <f>IF(SUM(COUNTIFS('Planificación 2026-1'!F:F,"FILIAL",'Planificación 2026-1'!X:X,C176,'Planificación 2026-1'!H:H,"PS"))&gt;0,"P04"," ")</f>
        <v>P04</v>
      </c>
      <c r="AG176" s="58"/>
      <c r="AH176" s="58" t="str">
        <f>IF(SUM(COUNTIFS('Planificación 2026-1'!F:F,"FILIAL",'Planificación 2026-1'!X:X,C176,'Planificación 2026-1'!H:H,"IN"))&gt;0,"P06"," ")</f>
        <v xml:space="preserve"> </v>
      </c>
      <c r="AI176" s="58" t="str">
        <f>IF(SUM(COUNTIFS('Planificación 2026-1'!F:F,"FILIAL",'Planificación 2026-1'!X:X,C176,'Planificación 2026-1'!H:H,"CA"))&gt;0,"P07"," ")</f>
        <v xml:space="preserve"> </v>
      </c>
      <c r="AJ176" s="58" t="str">
        <f>IF(SUM(COUNTIFS('Planificación 2026-1'!F:F,"FILIAL",'Planificación 2026-1'!X:X,C176,'Planificación 2026-1'!H:H,"DE"))&gt;0,"P08"," ")</f>
        <v xml:space="preserve"> </v>
      </c>
      <c r="AK176" s="58" t="str">
        <f>IF(SUM(COUNTIFS('Planificación 2026-1'!F:F,"FILIAL",'Planificación 2026-1'!X:X,C176,'Planificación 2026-1'!H:H,"OB"))&gt;0,"P09"," ")</f>
        <v>P09</v>
      </c>
      <c r="AL176" s="58" t="str">
        <f>IF(SUM(COUNTIFS('Planificación 2026-1'!F:F,"FILIAL",'Planificación 2026-1'!X:X,C176,'Planificación 2026-1'!H:H,"MH"))&gt;0,"P31"," ")</f>
        <v xml:space="preserve"> </v>
      </c>
      <c r="AM176" s="58" t="str">
        <f>IF(SUM(COUNTIFS('Planificación 2026-1'!F:F,"FILIAL",'Planificación 2026-1'!X:X,C176,'Planificación 2026-1'!H:H,"IC"))&gt;0,"P32"," ")</f>
        <v xml:space="preserve"> </v>
      </c>
      <c r="AN176" s="58" t="str">
        <f>IF(SUM(COUNTIFS('Planificación 2026-1'!F:F,"FILIAL",'Planificación 2026-1'!X:X,C176,'Planificación 2026-1'!H:H,"AR"))&gt;0,"P34"," ")</f>
        <v xml:space="preserve"> </v>
      </c>
      <c r="AO176" s="58" t="str">
        <f>IF(SUM(COUNTIFS('Planificación 2026-1'!F:F,"FILIAL",'Planificación 2026-1'!X:X,C176,'Planificación 2026-1'!H:H,"T1"))&gt;0,"P35"," ")</f>
        <v xml:space="preserve"> </v>
      </c>
      <c r="AP176" s="58" t="str">
        <f>IF(SUM(COUNTIFS('Planificación 2026-1'!F:F,"FILIAL",'Planificación 2026-1'!X:X,C176,'Planificación 2026-1'!H:H,"T3"))&gt;0,"P36"," ")</f>
        <v xml:space="preserve"> </v>
      </c>
      <c r="AQ176" s="58" t="str">
        <f>IF(SUM(COUNTIFS('Planificación 2026-1'!F:F,"FILIAL",'Planificación 2026-1'!X:X,C176,'Planificación 2026-1'!H:H,"T2"))&gt;0,"P37"," ")</f>
        <v xml:space="preserve"> </v>
      </c>
      <c r="AR176" s="58" t="str">
        <f>IF(SUM(COUNTIFS('Planificación 2026-1'!F:F,"FILIAL",'Planificación 2026-1'!X:X,C176,'Planificación 2026-1'!H:H,"AE"))&gt;0,"P38"," ")</f>
        <v xml:space="preserve"> </v>
      </c>
      <c r="AS176" s="58" t="str">
        <f>IF(SUM(COUNTIFS('Planificación 2026-1'!F:F,"FILIAL",'Planificación 2026-1'!X:X,C176,'Planificación 2026-1'!H:H,"T4"))&gt;0,"P55"," ")</f>
        <v xml:space="preserve"> </v>
      </c>
      <c r="AT176" s="58" t="str">
        <f>IF(SUM(COUNTIFS('Planificación 2026-1'!F:F,"SUNAMPE",'Planificación 2026-1'!X:X,C176,'Planificación 2026-1'!H:H,"AF"))&gt;0," P01"," ")</f>
        <v xml:space="preserve"> </v>
      </c>
      <c r="AU176" s="58" t="str">
        <f>IF(SUM(COUNTIFS('Planificación 2026-1'!F:F,"SUNAMPE",'Planificación 2026-1'!X:X,C176,'Planificación 2026-1'!H:H,"EN"))&gt;0,"P02"," ")</f>
        <v xml:space="preserve"> </v>
      </c>
      <c r="AV176" s="58" t="str">
        <f>IF(SUM(COUNTIFS('Planificación 2026-1'!F:F,"SUNAMPE",'Planificación 2026-1'!X:X,C176,'Planificación 2026-1'!H:H,"IS"))&gt;0,"P03"," ")</f>
        <v xml:space="preserve"> </v>
      </c>
      <c r="AW176" s="58" t="str">
        <f>IF(SUM(COUNTIFS('Planificación 2026-1'!F:F,"SUNAMPE",'Planificación 2026-1'!X:X,C176,'Planificación 2026-1'!H:H,"PS"))&gt;0,"P04"," ")</f>
        <v xml:space="preserve"> </v>
      </c>
      <c r="AX176" s="58"/>
      <c r="AY176" s="58" t="str">
        <f>IF(SUM(COUNTIFS('Planificación 2026-1'!F:F,"SUNAMPE",'Planificación 2026-1'!X:X,C176,'Planificación 2026-1'!H:H,"IN"))&gt;0,"P06"," ")</f>
        <v xml:space="preserve"> </v>
      </c>
      <c r="AZ176" s="58" t="str">
        <f>IF(SUM(COUNTIFS('Planificación 2026-1'!F:F,"SUNAMPE",'Planificación 2026-1'!X:X,C176,'Planificación 2026-1'!H:H,"CA"))&gt;0,"P07"," ")</f>
        <v xml:space="preserve"> </v>
      </c>
      <c r="BA176" s="58" t="str">
        <f>IF(SUM(COUNTIFS('Planificación 2026-1'!F:F,"SUNAMPE",'Planificación 2026-1'!X:X,C176,'Planificación 2026-1'!H:H,"DE"))&gt;0,"P08"," ")</f>
        <v xml:space="preserve"> </v>
      </c>
      <c r="BB176" s="58" t="str">
        <f>IF(SUM(COUNTIFS('Planificación 2026-1'!F:F,"SUNAMPE",'Planificación 2026-1'!X:X,C176,'Planificación 2026-1'!H:H,"OB"))&gt;0,"P09"," ")</f>
        <v xml:space="preserve"> </v>
      </c>
      <c r="BC176" s="58" t="str">
        <f>IF(SUM(COUNTIFS('Planificación 2026-1'!F:F,"SUNAMPE",'Planificación 2026-1'!X:X,C176,'Planificación 2026-1'!H:H,"MH"))&gt;0,"P31"," ")</f>
        <v xml:space="preserve"> </v>
      </c>
      <c r="BD176" s="58" t="str">
        <f>IF(SUM(COUNTIFS('Planificación 2026-1'!F:F,"SUNAMPE",'Planificación 2026-1'!X:X,C176,'Planificación 2026-1'!H:H,"IC"))&gt;0,"P32"," ")</f>
        <v xml:space="preserve"> </v>
      </c>
      <c r="BE176" s="58" t="str">
        <f>IF(SUM(COUNTIFS('Planificación 2026-1'!F:F,"SUNAMPE",'Planificación 2026-1'!X:X,C176,'Planificación 2026-1'!H:H,"AR"))&gt;0,"P34"," ")</f>
        <v xml:space="preserve"> </v>
      </c>
      <c r="BF176" s="58" t="str">
        <f>IF(SUM(COUNTIFS('Planificación 2026-1'!F:F,"SUNAMPE",'Planificación 2026-1'!X:X,C176,'Planificación 2026-1'!H:H,"T1"))&gt;0,"P35"," ")</f>
        <v xml:space="preserve"> </v>
      </c>
      <c r="BG176" s="58" t="str">
        <f>IF(SUM(COUNTIFS('Planificación 2026-1'!F:F,"SUNAMPE",'Planificación 2026-1'!X:X,C176,'Planificación 2026-1'!H:H,"T3"))&gt;0,"P36"," ")</f>
        <v xml:space="preserve"> </v>
      </c>
      <c r="BH176" s="58" t="str">
        <f>IF(SUM(COUNTIFS('Planificación 2026-1'!F:F,"SUNAMPE",'Planificación 2026-1'!X:X,C176,'Planificación 2026-1'!H:H,"T2"))&gt;0,"P37"," ")</f>
        <v xml:space="preserve"> </v>
      </c>
      <c r="BI176" s="58" t="str">
        <f>IF(SUM(COUNTIFS('Planificación 2026-1'!F:F,"SUNAMPE",'Planificación 2026-1'!X:X,C176,'Planificación 2026-1'!H:H,"AE"))&gt;0,"P38"," ")</f>
        <v xml:space="preserve"> </v>
      </c>
      <c r="BJ176" s="58" t="str">
        <f>IF(SUM(COUNTIFS('Planificación 2026-1'!F:F,"SUNAMPE",'Planificación 2026-1'!X:X,C176,'Planificación 2026-1'!H:H,"T4"))&gt;0,"P55"," ")</f>
        <v xml:space="preserve"> </v>
      </c>
      <c r="BK176" s="58" t="str">
        <f>IF(SUM(COUNTIFS('Planificación 2026-1'!F:F,"HUAURA",'Planificación 2026-1'!X:X,C176,'Planificación 2026-1'!H:H,"AF"))&gt;0," P01"," ")</f>
        <v xml:space="preserve"> </v>
      </c>
      <c r="BL176" s="58" t="str">
        <f>IF(SUM(COUNTIFS('Planificación 2026-1'!F:F,"HUAURA",'Planificación 2026-1'!X:X,C176,'Planificación 2026-1'!H:H,"EN"))&gt;0,"P02"," ")</f>
        <v xml:space="preserve"> </v>
      </c>
      <c r="BM176" s="58" t="str">
        <f>IF(SUM(COUNTIFS('Planificación 2026-1'!F:F,"HUAURA",'Planificación 2026-1'!X:X,C176,'Planificación 2026-1'!H:H,"IS"))&gt;0,"P03"," ")</f>
        <v xml:space="preserve"> </v>
      </c>
      <c r="BN176" s="58" t="str">
        <f>IF(SUM(COUNTIFS('Planificación 2026-1'!F:F,"HUAURA",'Planificación 2026-1'!X:X,C176,'Planificación 2026-1'!H:H,"PS"))&gt;0,"P04"," ")</f>
        <v xml:space="preserve"> </v>
      </c>
      <c r="BO176" s="58"/>
      <c r="BP176" s="58" t="str">
        <f>IF(SUM(COUNTIFS('Planificación 2026-1'!F:F,"HUAURA",'Planificación 2026-1'!X:X,C176,'Planificación 2026-1'!H:H,"IN"))&gt;0,"P06"," ")</f>
        <v xml:space="preserve"> </v>
      </c>
      <c r="BQ176" s="58" t="str">
        <f>IF(SUM(COUNTIFS('Planificación 2026-1'!F:F,"HUAURA",'Planificación 2026-1'!X:X,C176,'Planificación 2026-1'!H:H,"CA"))&gt;0,"P07"," ")</f>
        <v xml:space="preserve"> </v>
      </c>
      <c r="BR176" s="58" t="str">
        <f>IF(SUM(COUNTIFS('Planificación 2026-1'!F:F,"HUAURA",'Planificación 2026-1'!X:X,C176,'Planificación 2026-1'!H:H,"DE"))&gt;0,"P08"," ")</f>
        <v xml:space="preserve"> </v>
      </c>
      <c r="BS176" s="58" t="str">
        <f>IF(SUM(COUNTIFS('Planificación 2026-1'!F:F,"HUAURA",'Planificación 2026-1'!X:X,C176,'Planificación 2026-1'!H:H,"OB"))&gt;0,"P09"," ")</f>
        <v xml:space="preserve"> </v>
      </c>
      <c r="BT176" s="58" t="str">
        <f>IF(SUM(COUNTIFS('Planificación 2026-1'!F:F,"HUAURA",'Planificación 2026-1'!X:X,C176,'Planificación 2026-1'!H:H,"MH"))&gt;0,"P31"," ")</f>
        <v xml:space="preserve"> </v>
      </c>
      <c r="BU176" s="58" t="str">
        <f>IF(SUM(COUNTIFS('Planificación 2026-1'!F:F,"HUAURA",'Planificación 2026-1'!X:X,C176,'Planificación 2026-1'!H:H,"IC"))&gt;0,"P32"," ")</f>
        <v xml:space="preserve"> </v>
      </c>
      <c r="BV176" s="58" t="str">
        <f>IF(SUM(COUNTIFS('Planificación 2026-1'!F:F,"HUAURA",'Planificación 2026-1'!X:X,C176,'Planificación 2026-1'!H:H,"AR"))&gt;0,"P34"," ")</f>
        <v xml:space="preserve"> </v>
      </c>
      <c r="BW176" s="58" t="str">
        <f>IF(SUM(COUNTIFS('Planificación 2026-1'!F:F,"HUAURA",'Planificación 2026-1'!X:X,C176,'Planificación 2026-1'!H:H,"T1"))&gt;0,"P35"," ")</f>
        <v xml:space="preserve"> </v>
      </c>
      <c r="BX176" s="58" t="str">
        <f>IF(SUM(COUNTIFS('Planificación 2026-1'!F:F,"HUAURA",'Planificación 2026-1'!X:X,C176,'Planificación 2026-1'!H:H,"T3"))&gt;0,"P36"," ")</f>
        <v xml:space="preserve"> </v>
      </c>
      <c r="BY176" s="58" t="str">
        <f>IF(SUM(COUNTIFS('Planificación 2026-1'!F:F,"HUAURA",'Planificación 2026-1'!X:X,C176,'Planificación 2026-1'!H:H,"T2"))&gt;0,"P37"," ")</f>
        <v xml:space="preserve"> </v>
      </c>
      <c r="BZ176" s="58" t="str">
        <f>IF(SUM(COUNTIFS('Planificación 2026-1'!F:F,"HUAURA",'Planificación 2026-1'!X:X,C176,'Planificación 2026-1'!H:H,"AE"))&gt;0,"P38"," ")</f>
        <v xml:space="preserve"> </v>
      </c>
      <c r="CA176" s="58" t="str">
        <f>IF(SUM(COUNTIFS('Planificación 2026-1'!F:F,"HUAURA",'Planificación 2026-1'!X:X,C176,'Planificación 2026-1'!H:H,"T4"))&gt;0,"P55"," ")</f>
        <v xml:space="preserve"> </v>
      </c>
      <c r="CB176" s="59">
        <f>SUMIFS('Planificación 2026-1'!S:S,'Planificación 2026-1'!X:X,C176,'Planificación 2026-1'!H:H,"AF",'Planificación 2026-1'!I:I,"&gt;2")</f>
        <v>0</v>
      </c>
      <c r="CC176" s="59">
        <f>SUMIFS('Planificación 2026-1'!S:S,'Planificación 2026-1'!X:X,C176,'Planificación 2026-1'!H:H,"EN",'Planificación 2026-1'!I:I,"&gt;2")</f>
        <v>0</v>
      </c>
      <c r="CD176" s="59">
        <f>SUMIFS('Planificación 2026-1'!S:S,'Planificación 2026-1'!X:X,C176,'Planificación 2026-1'!H:H,"IS",'Planificación 2026-1'!I:I,"&gt;2")</f>
        <v>0</v>
      </c>
      <c r="CE176" s="59">
        <f>SUMIFS('Planificación 2026-1'!S:S,'Planificación 2026-1'!X:X,C176,'Planificación 2026-1'!H:H,"PS",'Planificación 2026-1'!I:I,"&gt;2")</f>
        <v>0</v>
      </c>
      <c r="CF176" s="59">
        <f>SUMIFS('Planificación 2026-1'!S:S,'Planificación 2026-1'!X:X,C176,'Planificación 2026-1'!H:H,"IN",'Planificación 2026-1'!I:I,"&gt;2")</f>
        <v>0</v>
      </c>
      <c r="CG176" s="59">
        <f>SUMIFS('Planificación 2026-1'!S:S,'Planificación 2026-1'!X:X,C176,'Planificación 2026-1'!H:H,"CA",'Planificación 2026-1'!I:I,"&gt;2")</f>
        <v>0</v>
      </c>
      <c r="CH176" s="59">
        <f>SUMIFS('Planificación 2026-1'!S:S,'Planificación 2026-1'!X:X,C176,'Planificación 2026-1'!H:H,"DE",'Planificación 2026-1'!I:I,"&gt;2")</f>
        <v>0</v>
      </c>
      <c r="CI176" s="59">
        <f>SUMIFS('Planificación 2026-1'!S:S,'Planificación 2026-1'!X:X,C176,'Planificación 2026-1'!H:H,"OB",'Planificación 2026-1'!I:I,"&gt;2")</f>
        <v>0</v>
      </c>
      <c r="CJ176" s="59">
        <f>SUMIFS('Planificación 2026-1'!S:S,'Planificación 2026-1'!X:X,C176,'Planificación 2026-1'!H:H,"MH",'Planificación 2026-1'!I:I,"&gt;2")</f>
        <v>0</v>
      </c>
      <c r="CK176" s="59">
        <f>SUMIFS('Planificación 2026-1'!S:S,'Planificación 2026-1'!X:X,C176,'Planificación 2026-1'!H:H,"IC",'Planificación 2026-1'!I:I,"&gt;2")</f>
        <v>0</v>
      </c>
      <c r="CL176" s="59">
        <f>SUMIFS('Planificación 2026-1'!S:S,'Planificación 2026-1'!X:X,C176,'Planificación 2026-1'!H:H,"AR",'Planificación 2026-1'!I:I,"&gt;2")</f>
        <v>0</v>
      </c>
      <c r="CM176" s="59">
        <f>SUMIFS('Planificación 2026-1'!S:S,'Planificación 2026-1'!X:X,C176,'Planificación 2026-1'!H:H,"AE",'Planificación 2026-1'!I:I,"&gt;2")</f>
        <v>0</v>
      </c>
      <c r="CN176" s="59">
        <f>SUMIFS('Planificación 2026-1'!S:S,'Planificación 2026-1'!X:X,C176,'Planificación 2026-1'!H:H,"T1",'Planificación 2026-1'!I:I,"&gt;2")</f>
        <v>0</v>
      </c>
      <c r="CO176" s="59">
        <f>SUMIFS('Planificación 2026-1'!S:S,'Planificación 2026-1'!X:X,C176,'Planificación 2026-1'!H:H,"T3",'Planificación 2026-1'!I:I,"&gt;2")</f>
        <v>0</v>
      </c>
      <c r="CP176" s="59">
        <f>SUMIFS('Planificación 2026-1'!S:S,'Planificación 2026-1'!X:X,C176,'Planificación 2026-1'!H:H,"T2",'Planificación 2026-1'!I:I,"&gt;2")</f>
        <v>0</v>
      </c>
      <c r="CQ176" s="59">
        <f>SUMIFS('Planificación 2026-1'!S:S,'Planificación 2026-1'!X:X,C176,'Planificación 2026-1'!H:H,"T4",'Planificación 2026-1'!I:I,"&gt;2")</f>
        <v>0</v>
      </c>
      <c r="CR176" s="59">
        <f>SUMIFS('Planificación 2026-1'!S:S,'Planificación 2026-1'!X:X,C176,'Planificación 2026-1'!H:H,"AF",'Planificación 2026-1'!I:I,"&lt;3")</f>
        <v>0</v>
      </c>
      <c r="CS176" s="59">
        <f>SUMIFS('Planificación 2026-1'!S:S,'Planificación 2026-1'!X:X,C176,'Planificación 2026-1'!H:H,"EN",'Planificación 2026-1'!I:I,"&lt;3")</f>
        <v>15</v>
      </c>
      <c r="CT176" s="59">
        <f>SUMIFS('Planificación 2026-1'!S:S,'Planificación 2026-1'!X:X,C176,'Planificación 2026-1'!H:H,"IS",'Planificación 2026-1'!I:I,"&lt;3")</f>
        <v>0</v>
      </c>
      <c r="CU176" s="59">
        <f>SUMIFS('Planificación 2026-1'!S:S,'Planificación 2026-1'!X:X,C176,'Planificación 2026-1'!H:H,"PS",'Planificación 2026-1'!I:I,"&lt;3")</f>
        <v>14</v>
      </c>
      <c r="CV176" s="59">
        <f>SUMIFS('Planificación 2026-1'!S:S,'Planificación 2026-1'!X:X,C176,'Planificación 2026-1'!H:H,"IN",'Planificación 2026-1'!I:I,"&lt;3")</f>
        <v>0</v>
      </c>
      <c r="CW176" s="59">
        <f>SUMIFS('Planificación 2026-1'!S:S,'Planificación 2026-1'!X:X,C176,'Planificación 2026-1'!H:H,"CA",'Planificación 2026-1'!I:I,"&lt;3")</f>
        <v>0</v>
      </c>
      <c r="CX176" s="59">
        <f>SUMIFS('Planificación 2026-1'!S:S,'Planificación 2026-1'!X:X,C176,'Planificación 2026-1'!H:H,"DE",'Planificación 2026-1'!I:I,"&lt;3")</f>
        <v>0</v>
      </c>
      <c r="CY176" s="59">
        <f>SUMIFS('Planificación 2026-1'!S:S,'Planificación 2026-1'!X:X,C176,'Planificación 2026-1'!H:H,"OB",'Planificación 2026-1'!I:I,"&lt;3")</f>
        <v>4</v>
      </c>
      <c r="CZ176" s="59">
        <f>SUMIFS('Planificación 2026-1'!S:S,'Planificación 2026-1'!X:X,C176,'Planificación 2026-1'!H:H,"MH",'Planificación 2026-1'!I:I,"&lt;3")</f>
        <v>5</v>
      </c>
      <c r="DA176" s="59">
        <f>SUMIFS('Planificación 2026-1'!S:S,'Planificación 2026-1'!X:X,C176,'Planificación 2026-1'!H:H,"IC",'Planificación 2026-1'!I:I,"&lt;3")</f>
        <v>0</v>
      </c>
      <c r="DB176" s="59">
        <f>SUMIFS('Planificación 2026-1'!S:S,'Planificación 2026-1'!X:X,C176,'Planificación 2026-1'!H:H,"AR",'Planificación 2026-1'!I:I,"&lt;3")</f>
        <v>0</v>
      </c>
      <c r="DC176" s="59">
        <f>SUMIFS('Planificación 2026-1'!S:S,'Planificación 2026-1'!X:X,C176,'Planificación 2026-1'!H:H,"AE",'Planificación 2026-1'!I:I,"&lt;3")</f>
        <v>0</v>
      </c>
      <c r="DD176" s="59">
        <f>SUMIFS('Planificación 2026-1'!S:S,'Planificación 2026-1'!X:X,C176,'Planificación 2026-1'!H:H,"T1",'Planificación 2026-1'!I:I,"&lt;3")</f>
        <v>0</v>
      </c>
      <c r="DE176" s="59">
        <f>SUMIFS('Planificación 2026-1'!S:S,'Planificación 2026-1'!X:X,C176,'Planificación 2026-1'!H:H,"T3",'Planificación 2026-1'!I:I,"&lt;3")</f>
        <v>0</v>
      </c>
      <c r="DF176" s="59">
        <f>SUMIFS('Planificación 2026-1'!S:S,'Planificación 2026-1'!X:X,C176,'Planificación 2026-1'!H:H,"T2",'Planificación 2026-1'!I:I,"&lt;3")</f>
        <v>0</v>
      </c>
      <c r="DG176" s="59">
        <f>SUMIFS('Planificación 2026-1'!S:S,'Planificación 2026-1'!X:X,C176,'Planificación 2026-1'!H:H,"T4",'Planificación 2026-1'!I:I,"&lt;3")</f>
        <v>0</v>
      </c>
      <c r="DH176" s="58" t="str">
        <f t="shared" si="41"/>
        <v/>
      </c>
      <c r="DI176" s="27">
        <f>IF(C176="","",SUMIFS('Planificación 2026-1'!S:S,'Planificación 2026-1'!X:X,C176,'Planificación 2026-1'!F:F,"PRINCIPAL",'Planificación 2026-1'!Y:Y,"VIRTUAL"))</f>
        <v>0</v>
      </c>
      <c r="DJ176" s="27">
        <f>IF(C176="","",SUMIFS('Planificación 2026-1'!S:S,'Planificación 2026-1'!X:X,C176,'Planificación 2026-1'!F:F,"PRINCIPAL",'Planificación 2026-1'!Y:Y,"PRESENCIAL"))</f>
        <v>0</v>
      </c>
      <c r="DK176" s="27">
        <f>IF(C176="","",SUMIFS('Planificación 2026-1'!S:S,'Planificación 2026-1'!X:X,C176,'Planificación 2026-1'!F:F,"PRINCIPAL",'Planificación 2026-1'!Y:Y,"HIBRIDO PRESENCIAL"))</f>
        <v>0</v>
      </c>
      <c r="DL176" s="58" t="str">
        <f t="shared" si="42"/>
        <v>P02 P04 P09</v>
      </c>
      <c r="DM176" s="58">
        <f>IF(C176="","",SUMIFS('Planificación 2026-1'!S:S,'Planificación 2026-1'!X:X,C176,'Planificación 2026-1'!F:F,"FILIAL",'Planificación 2026-1'!Y:Y,"VIRTUAL"))</f>
        <v>9</v>
      </c>
      <c r="DN176" s="60">
        <f>IF(C176="","",SUMIFS('Planificación 2026-1'!S:S,'Planificación 2026-1'!X:X,C176,'Planificación 2026-1'!F:F,"FILIAL",'Planificación 2026-1'!Y:Y,"PRESENCIAL"))</f>
        <v>24</v>
      </c>
      <c r="DO176" s="29">
        <f>IF(C176="","",SUMIFS('Planificación 2026-1'!S:S,'Planificación 2026-1'!X:X,C176,'Planificación 2026-1'!F:F,"FILIAL",'Planificación 2026-1'!Y:Y,"HIBRIDO PRESENCIAL"))</f>
        <v>0</v>
      </c>
      <c r="DP176" s="61" t="str">
        <f t="shared" si="43"/>
        <v/>
      </c>
      <c r="DQ176" s="58">
        <f>IF(C176="","",SUMIFS('Planificación 2026-1'!S:S,'Planificación 2026-1'!X:X,C176,'Planificación 2026-1'!F:F,"SUNAMPE",'Planificación 2026-1'!Y:Y,"VIRTUAL"))</f>
        <v>0</v>
      </c>
      <c r="DR176" s="29">
        <f>IF(C176="","",SUMIFS('Planificación 2026-1'!S:S,'Planificación 2026-1'!X:X,C176,'Planificación 2026-1'!F:F,"SUNAMPE",'Planificación 2026-1'!Y:Y,"PRESENCIAL"))</f>
        <v>0</v>
      </c>
      <c r="DS176" s="61" t="str">
        <f t="shared" si="44"/>
        <v/>
      </c>
      <c r="DT176" s="58">
        <f>IF(C176="","",SUMIFS('Planificación 2026-1'!S:S,'Planificación 2026-1'!X:X,C176,'Planificación 2026-1'!F:F,"HUAURA",'Planificación 2026-1'!Y:Y,"VIRTUAL"))</f>
        <v>0</v>
      </c>
      <c r="DU176" s="29">
        <f>IF(C176="","",SUMIFS('Planificación 2026-1'!S:S,'Planificación 2026-1'!X:X,C176,'Planificación 2026-1'!F:F,"HUAURA",'Planificación 2026-1'!Y:Y,"PRESENCIAL"))</f>
        <v>0</v>
      </c>
      <c r="DV176" s="32">
        <f>SUMIFS('Planificación 2026-1'!S:S,'Planificación 2026-1'!X:X,C176,'Planificación 2026-1'!F:F,"PRINCIPAL",'Planificación 2026-1'!Y:Y,"VIRTUAL",'Planificación 2026-1'!I:I,"&gt;2")</f>
        <v>0</v>
      </c>
      <c r="DW176" s="32">
        <f>SUMIFS('Planificación 2026-1'!S:S,'Planificación 2026-1'!X:X,C176,'Planificación 2026-1'!F:F,"PRINCIPAL",'Planificación 2026-1'!Y:Y,"&lt;&gt;VIRTUAL",'Planificación 2026-1'!I:I,"&gt;2")</f>
        <v>0</v>
      </c>
      <c r="DX176" s="32">
        <f>SUMIFS('Planificación 2026-1'!S:S,'Planificación 2026-1'!X:X,C176,'Planificación 2026-1'!F:F,"SUNAMPE",'Planificación 2026-1'!Y:Y,"VIRTUAL",'Planificación 2026-1'!I:I,"&gt;2")</f>
        <v>0</v>
      </c>
      <c r="DY176" s="32">
        <f>SUMIFS('Planificación 2026-1'!S:S,'Planificación 2026-1'!X:X,C176,'Planificación 2026-1'!F:F,"SUNAMPE",'Planificación 2026-1'!Y:Y,"&lt;&gt;VIRTUAL",'Planificación 2026-1'!I:I,"&gt;2")</f>
        <v>0</v>
      </c>
      <c r="DZ176" s="32">
        <f>SUMIFS('Planificación 2026-1'!S:S,'Planificación 2026-1'!X:X,C176,'Planificación 2026-1'!F:F,"FILIAL",'Planificación 2026-1'!Y:Y,"VIRTUAL",'Planificación 2026-1'!I:I,"&gt;2")</f>
        <v>0</v>
      </c>
      <c r="EA176" s="32">
        <f>SUMIFS('Planificación 2026-1'!S:S,'Planificación 2026-1'!X:X,C176,'Planificación 2026-1'!F:F,"FILIAL",'Planificación 2026-1'!Y:Y,"&lt;&gt;VIRTUAL",'Planificación 2026-1'!I:I,"&gt;2")</f>
        <v>0</v>
      </c>
      <c r="EB176" s="32">
        <f>SUMIFS('Planificación 2026-1'!S:S,'Planificación 2026-1'!X:X,C176,'Planificación 2026-1'!F:F,"PORUMA",'Planificación 2026-1'!Y:Y,"VIRTUAL",'Planificación 2026-1'!I:I,"&gt;2")</f>
        <v>0</v>
      </c>
      <c r="EC176" s="32">
        <f>SUMIFS('Planificación 2026-1'!S:S,'Planificación 2026-1'!X:X,C176,'Planificación 2026-1'!F:F,"PORUMA",'Planificación 2026-1'!Y:Y,"&lt;&gt;VIRTUAL",'Planificación 2026-1'!I:I,"&gt;2")</f>
        <v>0</v>
      </c>
      <c r="ED176" s="32">
        <f>SUMIFS('Planificación 2026-1'!S:S,'Planificación 2026-1'!X:X,C176,'Planificación 2026-1'!F:F,"HUAURA",'Planificación 2026-1'!Y:Y,"VIRTUAL",'Planificación 2026-1'!I:I,"&gt;2")</f>
        <v>0</v>
      </c>
      <c r="EE176" s="32">
        <f>SUMIFS('Planificación 2026-1'!S:S,'Planificación 2026-1'!X:X,C176,'Planificación 2026-1'!F:F,"HUAURA",'Planificación 2026-1'!Y:Y,"&lt;&gt;VIRTUAL",'Planificación 2026-1'!I:I,"&gt;2")</f>
        <v>0</v>
      </c>
      <c r="EF176" s="32">
        <f>SUMIFS('Planificación 2026-1'!S:S,'Planificación 2026-1'!X:X,C176,'Planificación 2026-1'!F:F,"PRINCIPAL",'Planificación 2026-1'!Y:Y,"VIRTUAL",'Planificación 2026-1'!I:I,"&lt;3")</f>
        <v>0</v>
      </c>
      <c r="EG176" s="32">
        <f>SUMIFS('Planificación 2026-1'!S:S,'Planificación 2026-1'!X:X,C176,'Planificación 2026-1'!F:F,"PRINCIPAL",'Planificación 2026-1'!Y:Y,"&lt;&gt;VIRTUAL",'Planificación 2026-1'!I:I,"&lt;3")</f>
        <v>0</v>
      </c>
      <c r="EH176" s="32">
        <f>SUMIFS('Planificación 2026-1'!S:S,'Planificación 2026-1'!X:X,C176,'Planificación 2026-1'!F:F,"SUNAMPE",'Planificación 2026-1'!Y:Y,"VIRTUAL",'Planificación 2026-1'!I:I,"&lt;3")</f>
        <v>0</v>
      </c>
      <c r="EI176" s="32">
        <f>SUMIFS('Planificación 2026-1'!S:S,'Planificación 2026-1'!X:X,C176,'Planificación 2026-1'!F:F,"SUNAMPE",'Planificación 2026-1'!Y:Y,"&lt;&gt;VIRTUAL",'Planificación 2026-1'!I:I,"&lt;3")</f>
        <v>0</v>
      </c>
      <c r="EJ176" s="32">
        <f>SUMIFS('Planificación 2026-1'!S:S,'Planificación 2026-1'!X:X,C176,'Planificación 2026-1'!F:F,"FILIAL",'Planificación 2026-1'!Y:Y,"VIRTUAL",'Planificación 2026-1'!I:I,"&lt;3")</f>
        <v>9</v>
      </c>
      <c r="EK176" s="32">
        <f>SUMIFS('Planificación 2026-1'!S:S,'Planificación 2026-1'!X:X,C176,'Planificación 2026-1'!F:F,"FILIAL",'Planificación 2026-1'!Y:Y,"&lt;&gt;VIRTUAL",'Planificación 2026-1'!I:I,"&lt;3")</f>
        <v>24</v>
      </c>
      <c r="EL176" s="32">
        <f>SUMIFS('Planificación 2026-1'!S:S,'Planificación 2026-1'!X:X,C176,'Planificación 2026-1'!F:F,"PORUMA",'Planificación 2026-1'!Y:Y,"VIRTUAL",'Planificación 2026-1'!I:I,"&lt;3")</f>
        <v>0</v>
      </c>
      <c r="EM176" s="32">
        <f>SUMIFS('Planificación 2026-1'!S:S,'Planificación 2026-1'!X:X,C176,'Planificación 2026-1'!F:F,"PORUMA",'Planificación 2026-1'!Y:Y,"&lt;&gt;VIRTUAL",'Planificación 2026-1'!I:I,"&lt;3")</f>
        <v>5</v>
      </c>
      <c r="EN176" s="32">
        <f>SUMIFS('Planificación 2026-1'!S:S,'Planificación 2026-1'!X:X,C176,'Planificación 2026-1'!F:F,"HUAURA",'Planificación 2026-1'!Y:Y,"VIRTUAL",'Planificación 2026-1'!I:I,"&lt;3")</f>
        <v>0</v>
      </c>
      <c r="EO176" s="32">
        <f>SUMIFS('Planificación 2026-1'!S:S,'Planificación 2026-1'!X:X,C176,'Planificación 2026-1'!F:F,"HUAURA",'Planificación 2026-1'!Y:Y,"&lt;&gt;VIRTUAL",'Planificación 2026-1'!I:I,"&lt;3")</f>
        <v>0</v>
      </c>
      <c r="EP176" s="32">
        <f t="shared" si="46"/>
        <v>33</v>
      </c>
      <c r="EQ176" s="32">
        <f t="shared" si="36"/>
        <v>0</v>
      </c>
      <c r="ER176" s="32">
        <f t="shared" si="37"/>
        <v>5</v>
      </c>
      <c r="ES176" s="32">
        <f t="shared" si="38"/>
        <v>0</v>
      </c>
      <c r="ET176" s="32">
        <f t="shared" si="39"/>
        <v>0</v>
      </c>
      <c r="EU176" s="32">
        <f t="shared" si="40"/>
        <v>38</v>
      </c>
      <c r="EV176" s="32" t="b">
        <f>EXACT(EU176,E176)</f>
        <v>1</v>
      </c>
      <c r="EW176" s="32"/>
      <c r="EX176" s="32">
        <f t="shared" si="33"/>
        <v>9</v>
      </c>
      <c r="EY176" s="32">
        <f t="shared" si="34"/>
        <v>24</v>
      </c>
      <c r="EZ176" s="32" t="b">
        <f>EXACT(SUM(EX176:EY176),E176)</f>
        <v>0</v>
      </c>
      <c r="FA176" s="32" t="str">
        <f t="shared" si="35"/>
        <v/>
      </c>
      <c r="FB176" s="32" t="str">
        <f t="shared" si="45"/>
        <v>MAS PRESENCIAL</v>
      </c>
    </row>
    <row r="177" spans="1:158">
      <c r="A177" s="33"/>
      <c r="B177" s="66">
        <v>174</v>
      </c>
      <c r="C177" s="32" t="s">
        <v>381</v>
      </c>
      <c r="D177" s="429">
        <v>21405273</v>
      </c>
      <c r="E177" s="62">
        <f>SUMIF('Planificación 2026-1'!X:X,C177,'Planificación 2026-1'!S:S)</f>
        <v>16</v>
      </c>
      <c r="F177" s="63" t="s">
        <v>203</v>
      </c>
      <c r="G177" s="454" t="s">
        <v>200</v>
      </c>
      <c r="H177" s="64" t="s">
        <v>38</v>
      </c>
      <c r="I177" s="64" t="s">
        <v>150</v>
      </c>
      <c r="J177" s="32" t="s">
        <v>38</v>
      </c>
      <c r="K177" s="32" t="s">
        <v>150</v>
      </c>
      <c r="L177" s="57" t="str">
        <f>IF(SUM(COUNTIFS('Planificación 2026-1'!F:F,"PRINCIPAL",'Planificación 2026-1'!X:X,C177,'Planificación 2026-1'!H:H,"AF"))&gt;0,"P01"," ")</f>
        <v xml:space="preserve"> </v>
      </c>
      <c r="M177" s="58" t="str">
        <f>IF(SUM(COUNTIFS('Planificación 2026-1'!F:F,"PRINCIPAL",'Planificación 2026-1'!X:X,C177,'Planificación 2026-1'!H:H,"EN"))&gt;0,"P02"," ")</f>
        <v>P02</v>
      </c>
      <c r="N177" s="58" t="str">
        <f>IF(SUM(COUNTIFS('Planificación 2026-1'!F:F,"PRINCIPAL",'Planificación 2026-1'!X:X,C177,'Planificación 2026-1'!H:H,"IS"))&gt;0,"P03"," ")</f>
        <v xml:space="preserve"> </v>
      </c>
      <c r="O177" s="58" t="str">
        <f>IF(SUM(COUNTIFS('Planificación 2026-1'!F:F,"PRINCIPAL",'Planificación 2026-1'!X:X,C177,'Planificación 2026-1'!H:H,"PS"))&gt;0,"P04"," ")</f>
        <v xml:space="preserve"> </v>
      </c>
      <c r="P177" s="58"/>
      <c r="Q177" s="58" t="str">
        <f>IF(SUM(COUNTIFS('Planificación 2026-1'!F:F,"PRINCIPAL",'Planificación 2026-1'!X:X,C177,'Planificación 2026-1'!H:H,"IN"))&gt;0,"P06"," ")</f>
        <v xml:space="preserve"> </v>
      </c>
      <c r="R177" s="58" t="str">
        <f>IF(SUM(COUNTIFS('Planificación 2026-1'!F:F,"PRINCIPAL",'Planificación 2026-1'!X:X,C177,'Planificación 2026-1'!H:H,"CA"))&gt;0,"P07"," ")</f>
        <v xml:space="preserve"> </v>
      </c>
      <c r="S177" s="58" t="str">
        <f>IF(SUM(COUNTIFS('Planificación 2026-1'!F:F,"PRINCIPAL",'Planificación 2026-1'!X:X,C177,'Planificación 2026-1'!H:H,"DE"))&gt;0,"P08"," ")</f>
        <v xml:space="preserve"> </v>
      </c>
      <c r="T177" s="58" t="str">
        <f>IF(SUM(COUNTIFS('Planificación 2026-1'!F:F,"PRINCIPAL",'Planificación 2026-1'!X:X,C177,'Planificación 2026-1'!H:H,"OB"))&gt;0,"P09"," ")</f>
        <v xml:space="preserve"> </v>
      </c>
      <c r="U177" s="58" t="str">
        <f>IF(SUM(COUNTIFS('Planificación 2026-1'!F:F,"PRINCIPAL",'Planificación 2026-1'!X:X,C177,'Planificación 2026-1'!H:H,"MH"))&gt;0,"P31"," ")</f>
        <v xml:space="preserve"> </v>
      </c>
      <c r="V177" s="58" t="str">
        <f>IF(SUM(COUNTIFS('Planificación 2026-1'!F:F,"PRINCIPAL",'Planificación 2026-1'!X:X,C177,'Planificación 2026-1'!H:H,"IC"))&gt;0,"P32"," ")</f>
        <v xml:space="preserve"> </v>
      </c>
      <c r="W177" s="58" t="str">
        <f>IF(SUM(COUNTIFS('Planificación 2026-1'!F:F,"PRINCIPAL",'Planificación 2026-1'!X:X,C177,'Planificación 2026-1'!H:H,"AR"))&gt;0,"P34"," ")</f>
        <v xml:space="preserve"> </v>
      </c>
      <c r="X177" s="58" t="str">
        <f>IF(SUM(COUNTIFS('Planificación 2026-1'!F:F,"PRINCIPAL",'Planificación 2026-1'!X:X,C177,'Planificación 2026-1'!H:H,"T1"))&gt;0,"P35"," ")</f>
        <v xml:space="preserve"> </v>
      </c>
      <c r="Y177" s="58" t="str">
        <f>IF(SUM(COUNTIFS('Planificación 2026-1'!F:F,"PRINCIPAL",'Planificación 2026-1'!X:X,C177,'Planificación 2026-1'!H:H,"T3"))&gt;0,"P36"," ")</f>
        <v xml:space="preserve"> </v>
      </c>
      <c r="Z177" s="58" t="str">
        <f>IF(SUM(COUNTIFS('Planificación 2026-1'!F:F,"PRINCIPAL",'Planificación 2026-1'!X:X,C177,'Planificación 2026-1'!H:H,"T2"))&gt;0,"P37"," ")</f>
        <v xml:space="preserve"> </v>
      </c>
      <c r="AA177" s="58" t="str">
        <f>IF(SUM(COUNTIFS('Planificación 2026-1'!F:F,"PRINCIPAL",'Planificación 2026-1'!X:X,C177,'Planificación 2026-1'!H:H,"AE"))&gt;0,"P38"," ")</f>
        <v xml:space="preserve"> </v>
      </c>
      <c r="AB177" s="58" t="str">
        <f>IF(SUM(COUNTIFS('Planificación 2026-1'!F:F,"PRINCIPAL",'Planificación 2026-1'!X:X,C177,'Planificación 2026-1'!H:H,"T4"))&gt;0,"P55"," ")</f>
        <v xml:space="preserve"> </v>
      </c>
      <c r="AC177" s="58" t="str">
        <f>IF(SUM(COUNTIFS('Planificación 2026-1'!F:F,"FILIAL",'Planificación 2026-1'!X:X,C177,'Planificación 2026-1'!H:H,"AF"))&gt;0," P01"," ")</f>
        <v xml:space="preserve"> </v>
      </c>
      <c r="AD177" s="58" t="str">
        <f>IF(SUM(COUNTIFS('Planificación 2026-1'!F:F,"FILIAL",'Planificación 2026-1'!X:X,C177,'Planificación 2026-1'!H:H,"EN"))&gt;0,"P02"," ")</f>
        <v>P02</v>
      </c>
      <c r="AE177" s="58" t="str">
        <f>IF(SUM(COUNTIFS('Planificación 2026-1'!F:F,"FILIAL",'Planificación 2026-1'!X:X,C177,'Planificación 2026-1'!H:H,"IS"))&gt;0,"P03"," ")</f>
        <v xml:space="preserve"> </v>
      </c>
      <c r="AF177" s="58" t="str">
        <f>IF(SUM(COUNTIFS('Planificación 2026-1'!F:F,"FILIAL",'Planificación 2026-1'!X:X,C177,'Planificación 2026-1'!H:H,"PS"))&gt;0,"P04"," ")</f>
        <v xml:space="preserve"> </v>
      </c>
      <c r="AG177" s="58"/>
      <c r="AH177" s="58" t="str">
        <f>IF(SUM(COUNTIFS('Planificación 2026-1'!F:F,"FILIAL",'Planificación 2026-1'!X:X,C177,'Planificación 2026-1'!H:H,"IN"))&gt;0,"P06"," ")</f>
        <v xml:space="preserve"> </v>
      </c>
      <c r="AI177" s="58" t="str">
        <f>IF(SUM(COUNTIFS('Planificación 2026-1'!F:F,"FILIAL",'Planificación 2026-1'!X:X,C177,'Planificación 2026-1'!H:H,"CA"))&gt;0,"P07"," ")</f>
        <v xml:space="preserve"> </v>
      </c>
      <c r="AJ177" s="58" t="str">
        <f>IF(SUM(COUNTIFS('Planificación 2026-1'!F:F,"FILIAL",'Planificación 2026-1'!X:X,C177,'Planificación 2026-1'!H:H,"DE"))&gt;0,"P08"," ")</f>
        <v xml:space="preserve"> </v>
      </c>
      <c r="AK177" s="58" t="str">
        <f>IF(SUM(COUNTIFS('Planificación 2026-1'!F:F,"FILIAL",'Planificación 2026-1'!X:X,C177,'Planificación 2026-1'!H:H,"OB"))&gt;0,"P09"," ")</f>
        <v xml:space="preserve"> </v>
      </c>
      <c r="AL177" s="58" t="str">
        <f>IF(SUM(COUNTIFS('Planificación 2026-1'!F:F,"FILIAL",'Planificación 2026-1'!X:X,C177,'Planificación 2026-1'!H:H,"MH"))&gt;0,"P31"," ")</f>
        <v xml:space="preserve"> </v>
      </c>
      <c r="AM177" s="58" t="str">
        <f>IF(SUM(COUNTIFS('Planificación 2026-1'!F:F,"FILIAL",'Planificación 2026-1'!X:X,C177,'Planificación 2026-1'!H:H,"IC"))&gt;0,"P32"," ")</f>
        <v xml:space="preserve"> </v>
      </c>
      <c r="AN177" s="58" t="str">
        <f>IF(SUM(COUNTIFS('Planificación 2026-1'!F:F,"FILIAL",'Planificación 2026-1'!X:X,C177,'Planificación 2026-1'!H:H,"AR"))&gt;0,"P34"," ")</f>
        <v xml:space="preserve"> </v>
      </c>
      <c r="AO177" s="58" t="str">
        <f>IF(SUM(COUNTIFS('Planificación 2026-1'!F:F,"FILIAL",'Planificación 2026-1'!X:X,C177,'Planificación 2026-1'!H:H,"T1"))&gt;0,"P35"," ")</f>
        <v xml:space="preserve"> </v>
      </c>
      <c r="AP177" s="58" t="str">
        <f>IF(SUM(COUNTIFS('Planificación 2026-1'!F:F,"FILIAL",'Planificación 2026-1'!X:X,C177,'Planificación 2026-1'!H:H,"T3"))&gt;0,"P36"," ")</f>
        <v xml:space="preserve"> </v>
      </c>
      <c r="AQ177" s="58" t="str">
        <f>IF(SUM(COUNTIFS('Planificación 2026-1'!F:F,"FILIAL",'Planificación 2026-1'!X:X,C177,'Planificación 2026-1'!H:H,"T2"))&gt;0,"P37"," ")</f>
        <v xml:space="preserve"> </v>
      </c>
      <c r="AR177" s="58" t="str">
        <f>IF(SUM(COUNTIFS('Planificación 2026-1'!F:F,"FILIAL",'Planificación 2026-1'!X:X,C177,'Planificación 2026-1'!H:H,"AE"))&gt;0,"P38"," ")</f>
        <v xml:space="preserve"> </v>
      </c>
      <c r="AS177" s="58" t="str">
        <f>IF(SUM(COUNTIFS('Planificación 2026-1'!F:F,"FILIAL",'Planificación 2026-1'!X:X,C177,'Planificación 2026-1'!H:H,"T4"))&gt;0,"P55"," ")</f>
        <v xml:space="preserve"> </v>
      </c>
      <c r="AT177" s="58" t="str">
        <f>IF(SUM(COUNTIFS('Planificación 2026-1'!F:F,"SUNAMPE",'Planificación 2026-1'!X:X,C177,'Planificación 2026-1'!H:H,"AF"))&gt;0," P01"," ")</f>
        <v xml:space="preserve"> </v>
      </c>
      <c r="AU177" s="58" t="str">
        <f>IF(SUM(COUNTIFS('Planificación 2026-1'!F:F,"SUNAMPE",'Planificación 2026-1'!X:X,C177,'Planificación 2026-1'!H:H,"EN"))&gt;0,"P02"," ")</f>
        <v xml:space="preserve"> </v>
      </c>
      <c r="AV177" s="58" t="str">
        <f>IF(SUM(COUNTIFS('Planificación 2026-1'!F:F,"SUNAMPE",'Planificación 2026-1'!X:X,C177,'Planificación 2026-1'!H:H,"IS"))&gt;0,"P03"," ")</f>
        <v xml:space="preserve"> </v>
      </c>
      <c r="AW177" s="58" t="str">
        <f>IF(SUM(COUNTIFS('Planificación 2026-1'!F:F,"SUNAMPE",'Planificación 2026-1'!X:X,C177,'Planificación 2026-1'!H:H,"PS"))&gt;0,"P04"," ")</f>
        <v xml:space="preserve"> </v>
      </c>
      <c r="AX177" s="58"/>
      <c r="AY177" s="58" t="str">
        <f>IF(SUM(COUNTIFS('Planificación 2026-1'!F:F,"SUNAMPE",'Planificación 2026-1'!X:X,C177,'Planificación 2026-1'!H:H,"IN"))&gt;0,"P06"," ")</f>
        <v xml:space="preserve"> </v>
      </c>
      <c r="AZ177" s="58" t="str">
        <f>IF(SUM(COUNTIFS('Planificación 2026-1'!F:F,"SUNAMPE",'Planificación 2026-1'!X:X,C177,'Planificación 2026-1'!H:H,"CA"))&gt;0,"P07"," ")</f>
        <v xml:space="preserve"> </v>
      </c>
      <c r="BA177" s="58" t="str">
        <f>IF(SUM(COUNTIFS('Planificación 2026-1'!F:F,"SUNAMPE",'Planificación 2026-1'!X:X,C177,'Planificación 2026-1'!H:H,"DE"))&gt;0,"P08"," ")</f>
        <v xml:space="preserve"> </v>
      </c>
      <c r="BB177" s="58" t="str">
        <f>IF(SUM(COUNTIFS('Planificación 2026-1'!F:F,"SUNAMPE",'Planificación 2026-1'!X:X,C177,'Planificación 2026-1'!H:H,"OB"))&gt;0,"P09"," ")</f>
        <v xml:space="preserve"> </v>
      </c>
      <c r="BC177" s="58" t="str">
        <f>IF(SUM(COUNTIFS('Planificación 2026-1'!F:F,"SUNAMPE",'Planificación 2026-1'!X:X,C177,'Planificación 2026-1'!H:H,"MH"))&gt;0,"P31"," ")</f>
        <v xml:space="preserve"> </v>
      </c>
      <c r="BD177" s="58" t="str">
        <f>IF(SUM(COUNTIFS('Planificación 2026-1'!F:F,"SUNAMPE",'Planificación 2026-1'!X:X,C177,'Planificación 2026-1'!H:H,"IC"))&gt;0,"P32"," ")</f>
        <v xml:space="preserve"> </v>
      </c>
      <c r="BE177" s="58" t="str">
        <f>IF(SUM(COUNTIFS('Planificación 2026-1'!F:F,"SUNAMPE",'Planificación 2026-1'!X:X,C177,'Planificación 2026-1'!H:H,"AR"))&gt;0,"P34"," ")</f>
        <v xml:space="preserve"> </v>
      </c>
      <c r="BF177" s="58" t="str">
        <f>IF(SUM(COUNTIFS('Planificación 2026-1'!F:F,"SUNAMPE",'Planificación 2026-1'!X:X,C177,'Planificación 2026-1'!H:H,"T1"))&gt;0,"P35"," ")</f>
        <v xml:space="preserve"> </v>
      </c>
      <c r="BG177" s="58" t="str">
        <f>IF(SUM(COUNTIFS('Planificación 2026-1'!F:F,"SUNAMPE",'Planificación 2026-1'!X:X,C177,'Planificación 2026-1'!H:H,"T3"))&gt;0,"P36"," ")</f>
        <v xml:space="preserve"> </v>
      </c>
      <c r="BH177" s="58" t="str">
        <f>IF(SUM(COUNTIFS('Planificación 2026-1'!F:F,"SUNAMPE",'Planificación 2026-1'!X:X,C177,'Planificación 2026-1'!H:H,"T2"))&gt;0,"P37"," ")</f>
        <v xml:space="preserve"> </v>
      </c>
      <c r="BI177" s="58" t="str">
        <f>IF(SUM(COUNTIFS('Planificación 2026-1'!F:F,"SUNAMPE",'Planificación 2026-1'!X:X,C177,'Planificación 2026-1'!H:H,"AE"))&gt;0,"P38"," ")</f>
        <v xml:space="preserve"> </v>
      </c>
      <c r="BJ177" s="58" t="str">
        <f>IF(SUM(COUNTIFS('Planificación 2026-1'!F:F,"SUNAMPE",'Planificación 2026-1'!X:X,C177,'Planificación 2026-1'!H:H,"T4"))&gt;0,"P55"," ")</f>
        <v xml:space="preserve"> </v>
      </c>
      <c r="BK177" s="58" t="str">
        <f>IF(SUM(COUNTIFS('Planificación 2026-1'!F:F,"HUAURA",'Planificación 2026-1'!X:X,C177,'Planificación 2026-1'!H:H,"AF"))&gt;0," P01"," ")</f>
        <v xml:space="preserve"> </v>
      </c>
      <c r="BL177" s="58" t="str">
        <f>IF(SUM(COUNTIFS('Planificación 2026-1'!F:F,"HUAURA",'Planificación 2026-1'!X:X,C177,'Planificación 2026-1'!H:H,"EN"))&gt;0,"P02"," ")</f>
        <v xml:space="preserve"> </v>
      </c>
      <c r="BM177" s="58" t="str">
        <f>IF(SUM(COUNTIFS('Planificación 2026-1'!F:F,"HUAURA",'Planificación 2026-1'!X:X,C177,'Planificación 2026-1'!H:H,"IS"))&gt;0,"P03"," ")</f>
        <v xml:space="preserve"> </v>
      </c>
      <c r="BN177" s="58" t="str">
        <f>IF(SUM(COUNTIFS('Planificación 2026-1'!F:F,"HUAURA",'Planificación 2026-1'!X:X,C177,'Planificación 2026-1'!H:H,"PS"))&gt;0,"P04"," ")</f>
        <v xml:space="preserve"> </v>
      </c>
      <c r="BO177" s="58"/>
      <c r="BP177" s="58" t="str">
        <f>IF(SUM(COUNTIFS('Planificación 2026-1'!F:F,"HUAURA",'Planificación 2026-1'!X:X,C177,'Planificación 2026-1'!H:H,"IN"))&gt;0,"P06"," ")</f>
        <v xml:space="preserve"> </v>
      </c>
      <c r="BQ177" s="58" t="str">
        <f>IF(SUM(COUNTIFS('Planificación 2026-1'!F:F,"HUAURA",'Planificación 2026-1'!X:X,C177,'Planificación 2026-1'!H:H,"CA"))&gt;0,"P07"," ")</f>
        <v xml:space="preserve"> </v>
      </c>
      <c r="BR177" s="58" t="str">
        <f>IF(SUM(COUNTIFS('Planificación 2026-1'!F:F,"HUAURA",'Planificación 2026-1'!X:X,C177,'Planificación 2026-1'!H:H,"DE"))&gt;0,"P08"," ")</f>
        <v xml:space="preserve"> </v>
      </c>
      <c r="BS177" s="58" t="str">
        <f>IF(SUM(COUNTIFS('Planificación 2026-1'!F:F,"HUAURA",'Planificación 2026-1'!X:X,C177,'Planificación 2026-1'!H:H,"OB"))&gt;0,"P09"," ")</f>
        <v xml:space="preserve"> </v>
      </c>
      <c r="BT177" s="58" t="str">
        <f>IF(SUM(COUNTIFS('Planificación 2026-1'!F:F,"HUAURA",'Planificación 2026-1'!X:X,C177,'Planificación 2026-1'!H:H,"MH"))&gt;0,"P31"," ")</f>
        <v xml:space="preserve"> </v>
      </c>
      <c r="BU177" s="58" t="str">
        <f>IF(SUM(COUNTIFS('Planificación 2026-1'!F:F,"HUAURA",'Planificación 2026-1'!X:X,C177,'Planificación 2026-1'!H:H,"IC"))&gt;0,"P32"," ")</f>
        <v xml:space="preserve"> </v>
      </c>
      <c r="BV177" s="58" t="str">
        <f>IF(SUM(COUNTIFS('Planificación 2026-1'!F:F,"HUAURA",'Planificación 2026-1'!X:X,C177,'Planificación 2026-1'!H:H,"AR"))&gt;0,"P34"," ")</f>
        <v xml:space="preserve"> </v>
      </c>
      <c r="BW177" s="58" t="str">
        <f>IF(SUM(COUNTIFS('Planificación 2026-1'!F:F,"HUAURA",'Planificación 2026-1'!X:X,C177,'Planificación 2026-1'!H:H,"T1"))&gt;0,"P35"," ")</f>
        <v xml:space="preserve"> </v>
      </c>
      <c r="BX177" s="58" t="str">
        <f>IF(SUM(COUNTIFS('Planificación 2026-1'!F:F,"HUAURA",'Planificación 2026-1'!X:X,C177,'Planificación 2026-1'!H:H,"T3"))&gt;0,"P36"," ")</f>
        <v xml:space="preserve"> </v>
      </c>
      <c r="BY177" s="58" t="str">
        <f>IF(SUM(COUNTIFS('Planificación 2026-1'!F:F,"HUAURA",'Planificación 2026-1'!X:X,C177,'Planificación 2026-1'!H:H,"T2"))&gt;0,"P37"," ")</f>
        <v xml:space="preserve"> </v>
      </c>
      <c r="BZ177" s="58" t="str">
        <f>IF(SUM(COUNTIFS('Planificación 2026-1'!F:F,"HUAURA",'Planificación 2026-1'!X:X,C177,'Planificación 2026-1'!H:H,"AE"))&gt;0,"P38"," ")</f>
        <v xml:space="preserve"> </v>
      </c>
      <c r="CA177" s="58" t="str">
        <f>IF(SUM(COUNTIFS('Planificación 2026-1'!F:F,"HUAURA",'Planificación 2026-1'!X:X,C177,'Planificación 2026-1'!H:H,"T4"))&gt;0,"P55"," ")</f>
        <v xml:space="preserve"> </v>
      </c>
      <c r="CB177" s="59">
        <f>SUMIFS('Planificación 2026-1'!S:S,'Planificación 2026-1'!X:X,C177,'Planificación 2026-1'!H:H,"AF",'Planificación 2026-1'!I:I,"&gt;2")</f>
        <v>0</v>
      </c>
      <c r="CC177" s="59">
        <f>SUMIFS('Planificación 2026-1'!S:S,'Planificación 2026-1'!X:X,C177,'Planificación 2026-1'!H:H,"EN",'Planificación 2026-1'!I:I,"&gt;2")</f>
        <v>16</v>
      </c>
      <c r="CD177" s="59">
        <f>SUMIFS('Planificación 2026-1'!S:S,'Planificación 2026-1'!X:X,C177,'Planificación 2026-1'!H:H,"IS",'Planificación 2026-1'!I:I,"&gt;2")</f>
        <v>0</v>
      </c>
      <c r="CE177" s="59">
        <f>SUMIFS('Planificación 2026-1'!S:S,'Planificación 2026-1'!X:X,C177,'Planificación 2026-1'!H:H,"PS",'Planificación 2026-1'!I:I,"&gt;2")</f>
        <v>0</v>
      </c>
      <c r="CF177" s="59">
        <f>SUMIFS('Planificación 2026-1'!S:S,'Planificación 2026-1'!X:X,C177,'Planificación 2026-1'!H:H,"IN",'Planificación 2026-1'!I:I,"&gt;2")</f>
        <v>0</v>
      </c>
      <c r="CG177" s="59">
        <f>SUMIFS('Planificación 2026-1'!S:S,'Planificación 2026-1'!X:X,C177,'Planificación 2026-1'!H:H,"CA",'Planificación 2026-1'!I:I,"&gt;2")</f>
        <v>0</v>
      </c>
      <c r="CH177" s="59">
        <f>SUMIFS('Planificación 2026-1'!S:S,'Planificación 2026-1'!X:X,C177,'Planificación 2026-1'!H:H,"DE",'Planificación 2026-1'!I:I,"&gt;2")</f>
        <v>0</v>
      </c>
      <c r="CI177" s="59">
        <f>SUMIFS('Planificación 2026-1'!S:S,'Planificación 2026-1'!X:X,C177,'Planificación 2026-1'!H:H,"OB",'Planificación 2026-1'!I:I,"&gt;2")</f>
        <v>0</v>
      </c>
      <c r="CJ177" s="59">
        <f>SUMIFS('Planificación 2026-1'!S:S,'Planificación 2026-1'!X:X,C177,'Planificación 2026-1'!H:H,"MH",'Planificación 2026-1'!I:I,"&gt;2")</f>
        <v>0</v>
      </c>
      <c r="CK177" s="59">
        <f>SUMIFS('Planificación 2026-1'!S:S,'Planificación 2026-1'!X:X,C177,'Planificación 2026-1'!H:H,"IC",'Planificación 2026-1'!I:I,"&gt;2")</f>
        <v>0</v>
      </c>
      <c r="CL177" s="59">
        <f>SUMIFS('Planificación 2026-1'!S:S,'Planificación 2026-1'!X:X,C177,'Planificación 2026-1'!H:H,"AR",'Planificación 2026-1'!I:I,"&gt;2")</f>
        <v>0</v>
      </c>
      <c r="CM177" s="59">
        <f>SUMIFS('Planificación 2026-1'!S:S,'Planificación 2026-1'!X:X,C177,'Planificación 2026-1'!H:H,"AE",'Planificación 2026-1'!I:I,"&gt;2")</f>
        <v>0</v>
      </c>
      <c r="CN177" s="59">
        <f>SUMIFS('Planificación 2026-1'!S:S,'Planificación 2026-1'!X:X,C177,'Planificación 2026-1'!H:H,"T1",'Planificación 2026-1'!I:I,"&gt;2")</f>
        <v>0</v>
      </c>
      <c r="CO177" s="59">
        <f>SUMIFS('Planificación 2026-1'!S:S,'Planificación 2026-1'!X:X,C177,'Planificación 2026-1'!H:H,"T3",'Planificación 2026-1'!I:I,"&gt;2")</f>
        <v>0</v>
      </c>
      <c r="CP177" s="59">
        <f>SUMIFS('Planificación 2026-1'!S:S,'Planificación 2026-1'!X:X,C177,'Planificación 2026-1'!H:H,"T2",'Planificación 2026-1'!I:I,"&gt;2")</f>
        <v>0</v>
      </c>
      <c r="CQ177" s="59">
        <f>SUMIFS('Planificación 2026-1'!S:S,'Planificación 2026-1'!X:X,C177,'Planificación 2026-1'!H:H,"T4",'Planificación 2026-1'!I:I,"&gt;2")</f>
        <v>0</v>
      </c>
      <c r="CR177" s="59">
        <f>SUMIFS('Planificación 2026-1'!S:S,'Planificación 2026-1'!X:X,C177,'Planificación 2026-1'!H:H,"AF",'Planificación 2026-1'!I:I,"&lt;3")</f>
        <v>0</v>
      </c>
      <c r="CS177" s="59">
        <f>SUMIFS('Planificación 2026-1'!S:S,'Planificación 2026-1'!X:X,C177,'Planificación 2026-1'!H:H,"EN",'Planificación 2026-1'!I:I,"&lt;3")</f>
        <v>0</v>
      </c>
      <c r="CT177" s="59">
        <f>SUMIFS('Planificación 2026-1'!S:S,'Planificación 2026-1'!X:X,C177,'Planificación 2026-1'!H:H,"IS",'Planificación 2026-1'!I:I,"&lt;3")</f>
        <v>0</v>
      </c>
      <c r="CU177" s="59">
        <f>SUMIFS('Planificación 2026-1'!S:S,'Planificación 2026-1'!X:X,C177,'Planificación 2026-1'!H:H,"PS",'Planificación 2026-1'!I:I,"&lt;3")</f>
        <v>0</v>
      </c>
      <c r="CV177" s="59">
        <f>SUMIFS('Planificación 2026-1'!S:S,'Planificación 2026-1'!X:X,C177,'Planificación 2026-1'!H:H,"IN",'Planificación 2026-1'!I:I,"&lt;3")</f>
        <v>0</v>
      </c>
      <c r="CW177" s="59">
        <f>SUMIFS('Planificación 2026-1'!S:S,'Planificación 2026-1'!X:X,C177,'Planificación 2026-1'!H:H,"CA",'Planificación 2026-1'!I:I,"&lt;3")</f>
        <v>0</v>
      </c>
      <c r="CX177" s="59">
        <f>SUMIFS('Planificación 2026-1'!S:S,'Planificación 2026-1'!X:X,C177,'Planificación 2026-1'!H:H,"DE",'Planificación 2026-1'!I:I,"&lt;3")</f>
        <v>0</v>
      </c>
      <c r="CY177" s="59">
        <f>SUMIFS('Planificación 2026-1'!S:S,'Planificación 2026-1'!X:X,C177,'Planificación 2026-1'!H:H,"OB",'Planificación 2026-1'!I:I,"&lt;3")</f>
        <v>0</v>
      </c>
      <c r="CZ177" s="59">
        <f>SUMIFS('Planificación 2026-1'!S:S,'Planificación 2026-1'!X:X,C177,'Planificación 2026-1'!H:H,"MH",'Planificación 2026-1'!I:I,"&lt;3")</f>
        <v>0</v>
      </c>
      <c r="DA177" s="59">
        <f>SUMIFS('Planificación 2026-1'!S:S,'Planificación 2026-1'!X:X,C177,'Planificación 2026-1'!H:H,"IC",'Planificación 2026-1'!I:I,"&lt;3")</f>
        <v>0</v>
      </c>
      <c r="DB177" s="59">
        <f>SUMIFS('Planificación 2026-1'!S:S,'Planificación 2026-1'!X:X,C177,'Planificación 2026-1'!H:H,"AR",'Planificación 2026-1'!I:I,"&lt;3")</f>
        <v>0</v>
      </c>
      <c r="DC177" s="59">
        <f>SUMIFS('Planificación 2026-1'!S:S,'Planificación 2026-1'!X:X,C177,'Planificación 2026-1'!H:H,"AE",'Planificación 2026-1'!I:I,"&lt;3")</f>
        <v>0</v>
      </c>
      <c r="DD177" s="59">
        <f>SUMIFS('Planificación 2026-1'!S:S,'Planificación 2026-1'!X:X,C177,'Planificación 2026-1'!H:H,"T1",'Planificación 2026-1'!I:I,"&lt;3")</f>
        <v>0</v>
      </c>
      <c r="DE177" s="59">
        <f>SUMIFS('Planificación 2026-1'!S:S,'Planificación 2026-1'!X:X,C177,'Planificación 2026-1'!H:H,"T3",'Planificación 2026-1'!I:I,"&lt;3")</f>
        <v>0</v>
      </c>
      <c r="DF177" s="59">
        <f>SUMIFS('Planificación 2026-1'!S:S,'Planificación 2026-1'!X:X,C177,'Planificación 2026-1'!H:H,"T2",'Planificación 2026-1'!I:I,"&lt;3")</f>
        <v>0</v>
      </c>
      <c r="DG177" s="59">
        <f>SUMIFS('Planificación 2026-1'!S:S,'Planificación 2026-1'!X:X,C177,'Planificación 2026-1'!H:H,"T4",'Planificación 2026-1'!I:I,"&lt;3")</f>
        <v>0</v>
      </c>
      <c r="DH177" s="58" t="str">
        <f t="shared" si="41"/>
        <v>P02</v>
      </c>
      <c r="DI177" s="27">
        <f>IF(C177="","",SUMIFS('Planificación 2026-1'!S:S,'Planificación 2026-1'!X:X,C177,'Planificación 2026-1'!F:F,"PRINCIPAL",'Planificación 2026-1'!Y:Y,"VIRTUAL"))</f>
        <v>6</v>
      </c>
      <c r="DJ177" s="27">
        <f>IF(C177="","",SUMIFS('Planificación 2026-1'!S:S,'Planificación 2026-1'!X:X,C177,'Planificación 2026-1'!F:F,"PRINCIPAL",'Planificación 2026-1'!Y:Y,"PRESENCIAL"))</f>
        <v>0</v>
      </c>
      <c r="DK177" s="27">
        <f>IF(C177="","",SUMIFS('Planificación 2026-1'!S:S,'Planificación 2026-1'!X:X,C177,'Planificación 2026-1'!F:F,"PRINCIPAL",'Planificación 2026-1'!Y:Y,"HIBRIDO PRESENCIAL"))</f>
        <v>0</v>
      </c>
      <c r="DL177" s="58" t="str">
        <f t="shared" si="42"/>
        <v>P02</v>
      </c>
      <c r="DM177" s="58">
        <f>IF(C177="","",SUMIFS('Planificación 2026-1'!S:S,'Planificación 2026-1'!X:X,C177,'Planificación 2026-1'!F:F,"FILIAL",'Planificación 2026-1'!Y:Y,"VIRTUAL"))</f>
        <v>0</v>
      </c>
      <c r="DN177" s="60">
        <f>IF(C177="","",SUMIFS('Planificación 2026-1'!S:S,'Planificación 2026-1'!X:X,C177,'Planificación 2026-1'!F:F,"FILIAL",'Planificación 2026-1'!Y:Y,"PRESENCIAL"))</f>
        <v>10</v>
      </c>
      <c r="DO177" s="29">
        <f>IF(C177="","",SUMIFS('Planificación 2026-1'!S:S,'Planificación 2026-1'!X:X,C177,'Planificación 2026-1'!F:F,"FILIAL",'Planificación 2026-1'!Y:Y,"HIBRIDO PRESENCIAL"))</f>
        <v>0</v>
      </c>
      <c r="DP177" s="61" t="str">
        <f t="shared" si="43"/>
        <v/>
      </c>
      <c r="DQ177" s="58">
        <f>IF(C177="","",SUMIFS('Planificación 2026-1'!S:S,'Planificación 2026-1'!X:X,C177,'Planificación 2026-1'!F:F,"SUNAMPE",'Planificación 2026-1'!Y:Y,"VIRTUAL"))</f>
        <v>0</v>
      </c>
      <c r="DR177" s="29">
        <f>IF(C177="","",SUMIFS('Planificación 2026-1'!S:S,'Planificación 2026-1'!X:X,C177,'Planificación 2026-1'!F:F,"SUNAMPE",'Planificación 2026-1'!Y:Y,"PRESENCIAL"))</f>
        <v>0</v>
      </c>
      <c r="DS177" s="61" t="str">
        <f t="shared" si="44"/>
        <v/>
      </c>
      <c r="DT177" s="58">
        <f>IF(C177="","",SUMIFS('Planificación 2026-1'!S:S,'Planificación 2026-1'!X:X,C177,'Planificación 2026-1'!F:F,"HUAURA",'Planificación 2026-1'!Y:Y,"VIRTUAL"))</f>
        <v>0</v>
      </c>
      <c r="DU177" s="29">
        <f>IF(C177="","",SUMIFS('Planificación 2026-1'!S:S,'Planificación 2026-1'!X:X,C177,'Planificación 2026-1'!F:F,"HUAURA",'Planificación 2026-1'!Y:Y,"PRESENCIAL"))</f>
        <v>0</v>
      </c>
      <c r="DV177" s="32">
        <f>SUMIFS('Planificación 2026-1'!S:S,'Planificación 2026-1'!X:X,C177,'Planificación 2026-1'!F:F,"PRINCIPAL",'Planificación 2026-1'!Y:Y,"VIRTUAL",'Planificación 2026-1'!I:I,"&gt;2")</f>
        <v>6</v>
      </c>
      <c r="DW177" s="32">
        <f>SUMIFS('Planificación 2026-1'!S:S,'Planificación 2026-1'!X:X,C177,'Planificación 2026-1'!F:F,"PRINCIPAL",'Planificación 2026-1'!Y:Y,"&lt;&gt;VIRTUAL",'Planificación 2026-1'!I:I,"&gt;2")</f>
        <v>0</v>
      </c>
      <c r="DX177" s="32">
        <f>SUMIFS('Planificación 2026-1'!S:S,'Planificación 2026-1'!X:X,C177,'Planificación 2026-1'!F:F,"SUNAMPE",'Planificación 2026-1'!Y:Y,"VIRTUAL",'Planificación 2026-1'!I:I,"&gt;2")</f>
        <v>0</v>
      </c>
      <c r="DY177" s="32">
        <f>SUMIFS('Planificación 2026-1'!S:S,'Planificación 2026-1'!X:X,C177,'Planificación 2026-1'!F:F,"SUNAMPE",'Planificación 2026-1'!Y:Y,"&lt;&gt;VIRTUAL",'Planificación 2026-1'!I:I,"&gt;2")</f>
        <v>0</v>
      </c>
      <c r="DZ177" s="32">
        <f>SUMIFS('Planificación 2026-1'!S:S,'Planificación 2026-1'!X:X,C177,'Planificación 2026-1'!F:F,"FILIAL",'Planificación 2026-1'!Y:Y,"VIRTUAL",'Planificación 2026-1'!I:I,"&gt;2")</f>
        <v>0</v>
      </c>
      <c r="EA177" s="32">
        <f>SUMIFS('Planificación 2026-1'!S:S,'Planificación 2026-1'!X:X,C177,'Planificación 2026-1'!F:F,"FILIAL",'Planificación 2026-1'!Y:Y,"&lt;&gt;VIRTUAL",'Planificación 2026-1'!I:I,"&gt;2")</f>
        <v>10</v>
      </c>
      <c r="EB177" s="32">
        <f>SUMIFS('Planificación 2026-1'!S:S,'Planificación 2026-1'!X:X,C177,'Planificación 2026-1'!F:F,"PORUMA",'Planificación 2026-1'!Y:Y,"VIRTUAL",'Planificación 2026-1'!I:I,"&gt;2")</f>
        <v>0</v>
      </c>
      <c r="EC177" s="32">
        <f>SUMIFS('Planificación 2026-1'!S:S,'Planificación 2026-1'!X:X,C177,'Planificación 2026-1'!F:F,"PORUMA",'Planificación 2026-1'!Y:Y,"&lt;&gt;VIRTUAL",'Planificación 2026-1'!I:I,"&gt;2")</f>
        <v>0</v>
      </c>
      <c r="ED177" s="32">
        <f>SUMIFS('Planificación 2026-1'!S:S,'Planificación 2026-1'!X:X,C177,'Planificación 2026-1'!F:F,"HUAURA",'Planificación 2026-1'!Y:Y,"VIRTUAL",'Planificación 2026-1'!I:I,"&gt;2")</f>
        <v>0</v>
      </c>
      <c r="EE177" s="32">
        <f>SUMIFS('Planificación 2026-1'!S:S,'Planificación 2026-1'!X:X,C177,'Planificación 2026-1'!F:F,"HUAURA",'Planificación 2026-1'!Y:Y,"&lt;&gt;VIRTUAL",'Planificación 2026-1'!I:I,"&gt;2")</f>
        <v>0</v>
      </c>
      <c r="EF177" s="32">
        <f>SUMIFS('Planificación 2026-1'!S:S,'Planificación 2026-1'!X:X,C177,'Planificación 2026-1'!F:F,"PRINCIPAL",'Planificación 2026-1'!Y:Y,"VIRTUAL",'Planificación 2026-1'!I:I,"&lt;3")</f>
        <v>0</v>
      </c>
      <c r="EG177" s="32">
        <f>SUMIFS('Planificación 2026-1'!S:S,'Planificación 2026-1'!X:X,C177,'Planificación 2026-1'!F:F,"PRINCIPAL",'Planificación 2026-1'!Y:Y,"&lt;&gt;VIRTUAL",'Planificación 2026-1'!I:I,"&lt;3")</f>
        <v>0</v>
      </c>
      <c r="EH177" s="32">
        <f>SUMIFS('Planificación 2026-1'!S:S,'Planificación 2026-1'!X:X,C177,'Planificación 2026-1'!F:F,"SUNAMPE",'Planificación 2026-1'!Y:Y,"VIRTUAL",'Planificación 2026-1'!I:I,"&lt;3")</f>
        <v>0</v>
      </c>
      <c r="EI177" s="32">
        <f>SUMIFS('Planificación 2026-1'!S:S,'Planificación 2026-1'!X:X,C177,'Planificación 2026-1'!F:F,"SUNAMPE",'Planificación 2026-1'!Y:Y,"&lt;&gt;VIRTUAL",'Planificación 2026-1'!I:I,"&lt;3")</f>
        <v>0</v>
      </c>
      <c r="EJ177" s="32">
        <f>SUMIFS('Planificación 2026-1'!S:S,'Planificación 2026-1'!X:X,C177,'Planificación 2026-1'!F:F,"FILIAL",'Planificación 2026-1'!Y:Y,"VIRTUAL",'Planificación 2026-1'!I:I,"&lt;3")</f>
        <v>0</v>
      </c>
      <c r="EK177" s="32">
        <f>SUMIFS('Planificación 2026-1'!S:S,'Planificación 2026-1'!X:X,C177,'Planificación 2026-1'!F:F,"FILIAL",'Planificación 2026-1'!Y:Y,"&lt;&gt;VIRTUAL",'Planificación 2026-1'!I:I,"&lt;3")</f>
        <v>0</v>
      </c>
      <c r="EL177" s="32">
        <f>SUMIFS('Planificación 2026-1'!S:S,'Planificación 2026-1'!X:X,C177,'Planificación 2026-1'!F:F,"PORUMA",'Planificación 2026-1'!Y:Y,"VIRTUAL",'Planificación 2026-1'!I:I,"&lt;3")</f>
        <v>0</v>
      </c>
      <c r="EM177" s="32">
        <f>SUMIFS('Planificación 2026-1'!S:S,'Planificación 2026-1'!X:X,C177,'Planificación 2026-1'!F:F,"PORUMA",'Planificación 2026-1'!Y:Y,"&lt;&gt;VIRTUAL",'Planificación 2026-1'!I:I,"&lt;3")</f>
        <v>0</v>
      </c>
      <c r="EN177" s="32">
        <f>SUMIFS('Planificación 2026-1'!S:S,'Planificación 2026-1'!X:X,C177,'Planificación 2026-1'!F:F,"HUAURA",'Planificación 2026-1'!Y:Y,"VIRTUAL",'Planificación 2026-1'!I:I,"&lt;3")</f>
        <v>0</v>
      </c>
      <c r="EO177" s="32">
        <f>SUMIFS('Planificación 2026-1'!S:S,'Planificación 2026-1'!X:X,C177,'Planificación 2026-1'!F:F,"HUAURA",'Planificación 2026-1'!Y:Y,"&lt;&gt;VIRTUAL",'Planificación 2026-1'!I:I,"&lt;3")</f>
        <v>0</v>
      </c>
      <c r="EP177" s="32">
        <f t="shared" si="46"/>
        <v>10</v>
      </c>
      <c r="EQ177" s="32">
        <f t="shared" si="36"/>
        <v>0</v>
      </c>
      <c r="ER177" s="32">
        <f t="shared" si="37"/>
        <v>0</v>
      </c>
      <c r="ES177" s="32">
        <f t="shared" si="38"/>
        <v>6</v>
      </c>
      <c r="ET177" s="32">
        <f t="shared" si="39"/>
        <v>0</v>
      </c>
      <c r="EU177" s="32">
        <f t="shared" si="40"/>
        <v>16</v>
      </c>
      <c r="EV177" s="32" t="b">
        <f>EXACT(EU177,E177)</f>
        <v>1</v>
      </c>
      <c r="EW177" s="32"/>
      <c r="EX177" s="32">
        <f t="shared" si="33"/>
        <v>6</v>
      </c>
      <c r="EY177" s="32">
        <f t="shared" si="34"/>
        <v>10</v>
      </c>
      <c r="EZ177" s="32" t="b">
        <f>EXACT(SUM(EX177:EY177),E177)</f>
        <v>1</v>
      </c>
      <c r="FA177" s="32" t="str">
        <f t="shared" si="35"/>
        <v>FILIAL</v>
      </c>
      <c r="FB177" s="32" t="str">
        <f t="shared" si="45"/>
        <v>MAS PRESENCIAL</v>
      </c>
    </row>
    <row r="178" spans="1:158">
      <c r="A178" s="33"/>
      <c r="B178" s="65">
        <v>175</v>
      </c>
      <c r="C178" s="32" t="s">
        <v>382</v>
      </c>
      <c r="D178" s="429">
        <v>21569878</v>
      </c>
      <c r="E178" s="62">
        <f>SUMIF('Planificación 2026-1'!X:X,C178,'Planificación 2026-1'!S:S)</f>
        <v>15</v>
      </c>
      <c r="F178" s="63" t="s">
        <v>203</v>
      </c>
      <c r="G178" s="454" t="s">
        <v>200</v>
      </c>
      <c r="H178" s="64" t="s">
        <v>38</v>
      </c>
      <c r="I178" s="64" t="s">
        <v>168</v>
      </c>
      <c r="J178" s="32" t="s">
        <v>38</v>
      </c>
      <c r="K178" s="453" t="s">
        <v>166</v>
      </c>
      <c r="L178" s="57" t="str">
        <f>IF(SUM(COUNTIFS('Planificación 2026-1'!F:F,"PRINCIPAL",'Planificación 2026-1'!X:X,C178,'Planificación 2026-1'!H:H,"AF"))&gt;0,"P01"," ")</f>
        <v xml:space="preserve"> </v>
      </c>
      <c r="M178" s="58" t="str">
        <f>IF(SUM(COUNTIFS('Planificación 2026-1'!F:F,"PRINCIPAL",'Planificación 2026-1'!X:X,C178,'Planificación 2026-1'!H:H,"EN"))&gt;0,"P02"," ")</f>
        <v xml:space="preserve"> </v>
      </c>
      <c r="N178" s="58" t="str">
        <f>IF(SUM(COUNTIFS('Planificación 2026-1'!F:F,"PRINCIPAL",'Planificación 2026-1'!X:X,C178,'Planificación 2026-1'!H:H,"IS"))&gt;0,"P03"," ")</f>
        <v xml:space="preserve"> </v>
      </c>
      <c r="O178" s="58" t="str">
        <f>IF(SUM(COUNTIFS('Planificación 2026-1'!F:F,"PRINCIPAL",'Planificación 2026-1'!X:X,C178,'Planificación 2026-1'!H:H,"PS"))&gt;0,"P04"," ")</f>
        <v xml:space="preserve"> </v>
      </c>
      <c r="P178" s="58"/>
      <c r="Q178" s="58" t="str">
        <f>IF(SUM(COUNTIFS('Planificación 2026-1'!F:F,"PRINCIPAL",'Planificación 2026-1'!X:X,C178,'Planificación 2026-1'!H:H,"IN"))&gt;0,"P06"," ")</f>
        <v xml:space="preserve"> </v>
      </c>
      <c r="R178" s="58" t="str">
        <f>IF(SUM(COUNTIFS('Planificación 2026-1'!F:F,"PRINCIPAL",'Planificación 2026-1'!X:X,C178,'Planificación 2026-1'!H:H,"CA"))&gt;0,"P07"," ")</f>
        <v xml:space="preserve"> </v>
      </c>
      <c r="S178" s="58" t="str">
        <f>IF(SUM(COUNTIFS('Planificación 2026-1'!F:F,"PRINCIPAL",'Planificación 2026-1'!X:X,C178,'Planificación 2026-1'!H:H,"DE"))&gt;0,"P08"," ")</f>
        <v xml:space="preserve"> </v>
      </c>
      <c r="T178" s="58" t="str">
        <f>IF(SUM(COUNTIFS('Planificación 2026-1'!F:F,"PRINCIPAL",'Planificación 2026-1'!X:X,C178,'Planificación 2026-1'!H:H,"OB"))&gt;0,"P09"," ")</f>
        <v xml:space="preserve"> </v>
      </c>
      <c r="U178" s="58" t="str">
        <f>IF(SUM(COUNTIFS('Planificación 2026-1'!F:F,"PRINCIPAL",'Planificación 2026-1'!X:X,C178,'Planificación 2026-1'!H:H,"MH"))&gt;0,"P31"," ")</f>
        <v xml:space="preserve"> </v>
      </c>
      <c r="V178" s="58" t="str">
        <f>IF(SUM(COUNTIFS('Planificación 2026-1'!F:F,"PRINCIPAL",'Planificación 2026-1'!X:X,C178,'Planificación 2026-1'!H:H,"IC"))&gt;0,"P32"," ")</f>
        <v xml:space="preserve"> </v>
      </c>
      <c r="W178" s="58" t="str">
        <f>IF(SUM(COUNTIFS('Planificación 2026-1'!F:F,"PRINCIPAL",'Planificación 2026-1'!X:X,C178,'Planificación 2026-1'!H:H,"AR"))&gt;0,"P34"," ")</f>
        <v xml:space="preserve"> </v>
      </c>
      <c r="X178" s="58" t="str">
        <f>IF(SUM(COUNTIFS('Planificación 2026-1'!F:F,"PRINCIPAL",'Planificación 2026-1'!X:X,C178,'Planificación 2026-1'!H:H,"T1"))&gt;0,"P35"," ")</f>
        <v xml:space="preserve"> </v>
      </c>
      <c r="Y178" s="58" t="str">
        <f>IF(SUM(COUNTIFS('Planificación 2026-1'!F:F,"PRINCIPAL",'Planificación 2026-1'!X:X,C178,'Planificación 2026-1'!H:H,"T3"))&gt;0,"P36"," ")</f>
        <v xml:space="preserve"> </v>
      </c>
      <c r="Z178" s="58" t="str">
        <f>IF(SUM(COUNTIFS('Planificación 2026-1'!F:F,"PRINCIPAL",'Planificación 2026-1'!X:X,C178,'Planificación 2026-1'!H:H,"T2"))&gt;0,"P37"," ")</f>
        <v xml:space="preserve"> </v>
      </c>
      <c r="AA178" s="58" t="str">
        <f>IF(SUM(COUNTIFS('Planificación 2026-1'!F:F,"PRINCIPAL",'Planificación 2026-1'!X:X,C178,'Planificación 2026-1'!H:H,"AE"))&gt;0,"P38"," ")</f>
        <v xml:space="preserve"> </v>
      </c>
      <c r="AB178" s="58" t="str">
        <f>IF(SUM(COUNTIFS('Planificación 2026-1'!F:F,"PRINCIPAL",'Planificación 2026-1'!X:X,C178,'Planificación 2026-1'!H:H,"T4"))&gt;0,"P55"," ")</f>
        <v xml:space="preserve"> </v>
      </c>
      <c r="AC178" s="58" t="str">
        <f>IF(SUM(COUNTIFS('Planificación 2026-1'!F:F,"FILIAL",'Planificación 2026-1'!X:X,C178,'Planificación 2026-1'!H:H,"AF"))&gt;0," P01"," ")</f>
        <v xml:space="preserve"> </v>
      </c>
      <c r="AD178" s="58" t="str">
        <f>IF(SUM(COUNTIFS('Planificación 2026-1'!F:F,"FILIAL",'Planificación 2026-1'!X:X,C178,'Planificación 2026-1'!H:H,"EN"))&gt;0,"P02"," ")</f>
        <v>P02</v>
      </c>
      <c r="AE178" s="58" t="str">
        <f>IF(SUM(COUNTIFS('Planificación 2026-1'!F:F,"FILIAL",'Planificación 2026-1'!X:X,C178,'Planificación 2026-1'!H:H,"IS"))&gt;0,"P03"," ")</f>
        <v xml:space="preserve"> </v>
      </c>
      <c r="AF178" s="58" t="str">
        <f>IF(SUM(COUNTIFS('Planificación 2026-1'!F:F,"FILIAL",'Planificación 2026-1'!X:X,C178,'Planificación 2026-1'!H:H,"PS"))&gt;0,"P04"," ")</f>
        <v>P04</v>
      </c>
      <c r="AG178" s="58"/>
      <c r="AH178" s="58" t="str">
        <f>IF(SUM(COUNTIFS('Planificación 2026-1'!F:F,"FILIAL",'Planificación 2026-1'!X:X,C178,'Planificación 2026-1'!H:H,"IN"))&gt;0,"P06"," ")</f>
        <v xml:space="preserve"> </v>
      </c>
      <c r="AI178" s="58" t="str">
        <f>IF(SUM(COUNTIFS('Planificación 2026-1'!F:F,"FILIAL",'Planificación 2026-1'!X:X,C178,'Planificación 2026-1'!H:H,"CA"))&gt;0,"P07"," ")</f>
        <v xml:space="preserve"> </v>
      </c>
      <c r="AJ178" s="58" t="str">
        <f>IF(SUM(COUNTIFS('Planificación 2026-1'!F:F,"FILIAL",'Planificación 2026-1'!X:X,C178,'Planificación 2026-1'!H:H,"DE"))&gt;0,"P08"," ")</f>
        <v xml:space="preserve"> </v>
      </c>
      <c r="AK178" s="58" t="str">
        <f>IF(SUM(COUNTIFS('Planificación 2026-1'!F:F,"FILIAL",'Planificación 2026-1'!X:X,C178,'Planificación 2026-1'!H:H,"OB"))&gt;0,"P09"," ")</f>
        <v xml:space="preserve"> </v>
      </c>
      <c r="AL178" s="58" t="str">
        <f>IF(SUM(COUNTIFS('Planificación 2026-1'!F:F,"FILIAL",'Planificación 2026-1'!X:X,C178,'Planificación 2026-1'!H:H,"MH"))&gt;0,"P31"," ")</f>
        <v xml:space="preserve"> </v>
      </c>
      <c r="AM178" s="58" t="str">
        <f>IF(SUM(COUNTIFS('Planificación 2026-1'!F:F,"FILIAL",'Planificación 2026-1'!X:X,C178,'Planificación 2026-1'!H:H,"IC"))&gt;0,"P32"," ")</f>
        <v xml:space="preserve"> </v>
      </c>
      <c r="AN178" s="58" t="str">
        <f>IF(SUM(COUNTIFS('Planificación 2026-1'!F:F,"FILIAL",'Planificación 2026-1'!X:X,C178,'Planificación 2026-1'!H:H,"AR"))&gt;0,"P34"," ")</f>
        <v xml:space="preserve"> </v>
      </c>
      <c r="AO178" s="58" t="str">
        <f>IF(SUM(COUNTIFS('Planificación 2026-1'!F:F,"FILIAL",'Planificación 2026-1'!X:X,C178,'Planificación 2026-1'!H:H,"T1"))&gt;0,"P35"," ")</f>
        <v xml:space="preserve"> </v>
      </c>
      <c r="AP178" s="58" t="str">
        <f>IF(SUM(COUNTIFS('Planificación 2026-1'!F:F,"FILIAL",'Planificación 2026-1'!X:X,C178,'Planificación 2026-1'!H:H,"T3"))&gt;0,"P36"," ")</f>
        <v xml:space="preserve"> </v>
      </c>
      <c r="AQ178" s="58" t="str">
        <f>IF(SUM(COUNTIFS('Planificación 2026-1'!F:F,"FILIAL",'Planificación 2026-1'!X:X,C178,'Planificación 2026-1'!H:H,"T2"))&gt;0,"P37"," ")</f>
        <v>P37</v>
      </c>
      <c r="AR178" s="58" t="str">
        <f>IF(SUM(COUNTIFS('Planificación 2026-1'!F:F,"FILIAL",'Planificación 2026-1'!X:X,C178,'Planificación 2026-1'!H:H,"AE"))&gt;0,"P38"," ")</f>
        <v xml:space="preserve"> </v>
      </c>
      <c r="AS178" s="58" t="str">
        <f>IF(SUM(COUNTIFS('Planificación 2026-1'!F:F,"FILIAL",'Planificación 2026-1'!X:X,C178,'Planificación 2026-1'!H:H,"T4"))&gt;0,"P55"," ")</f>
        <v xml:space="preserve"> </v>
      </c>
      <c r="AT178" s="58" t="str">
        <f>IF(SUM(COUNTIFS('Planificación 2026-1'!F:F,"SUNAMPE",'Planificación 2026-1'!X:X,C178,'Planificación 2026-1'!H:H,"AF"))&gt;0," P01"," ")</f>
        <v xml:space="preserve"> </v>
      </c>
      <c r="AU178" s="58" t="str">
        <f>IF(SUM(COUNTIFS('Planificación 2026-1'!F:F,"SUNAMPE",'Planificación 2026-1'!X:X,C178,'Planificación 2026-1'!H:H,"EN"))&gt;0,"P02"," ")</f>
        <v xml:space="preserve"> </v>
      </c>
      <c r="AV178" s="58" t="str">
        <f>IF(SUM(COUNTIFS('Planificación 2026-1'!F:F,"SUNAMPE",'Planificación 2026-1'!X:X,C178,'Planificación 2026-1'!H:H,"IS"))&gt;0,"P03"," ")</f>
        <v xml:space="preserve"> </v>
      </c>
      <c r="AW178" s="58" t="str">
        <f>IF(SUM(COUNTIFS('Planificación 2026-1'!F:F,"SUNAMPE",'Planificación 2026-1'!X:X,C178,'Planificación 2026-1'!H:H,"PS"))&gt;0,"P04"," ")</f>
        <v xml:space="preserve"> </v>
      </c>
      <c r="AX178" s="58"/>
      <c r="AY178" s="58" t="str">
        <f>IF(SUM(COUNTIFS('Planificación 2026-1'!F:F,"SUNAMPE",'Planificación 2026-1'!X:X,C178,'Planificación 2026-1'!H:H,"IN"))&gt;0,"P06"," ")</f>
        <v xml:space="preserve"> </v>
      </c>
      <c r="AZ178" s="58" t="str">
        <f>IF(SUM(COUNTIFS('Planificación 2026-1'!F:F,"SUNAMPE",'Planificación 2026-1'!X:X,C178,'Planificación 2026-1'!H:H,"CA"))&gt;0,"P07"," ")</f>
        <v xml:space="preserve"> </v>
      </c>
      <c r="BA178" s="58" t="str">
        <f>IF(SUM(COUNTIFS('Planificación 2026-1'!F:F,"SUNAMPE",'Planificación 2026-1'!X:X,C178,'Planificación 2026-1'!H:H,"DE"))&gt;0,"P08"," ")</f>
        <v xml:space="preserve"> </v>
      </c>
      <c r="BB178" s="58" t="str">
        <f>IF(SUM(COUNTIFS('Planificación 2026-1'!F:F,"SUNAMPE",'Planificación 2026-1'!X:X,C178,'Planificación 2026-1'!H:H,"OB"))&gt;0,"P09"," ")</f>
        <v xml:space="preserve"> </v>
      </c>
      <c r="BC178" s="58" t="str">
        <f>IF(SUM(COUNTIFS('Planificación 2026-1'!F:F,"SUNAMPE",'Planificación 2026-1'!X:X,C178,'Planificación 2026-1'!H:H,"MH"))&gt;0,"P31"," ")</f>
        <v xml:space="preserve"> </v>
      </c>
      <c r="BD178" s="58" t="str">
        <f>IF(SUM(COUNTIFS('Planificación 2026-1'!F:F,"SUNAMPE",'Planificación 2026-1'!X:X,C178,'Planificación 2026-1'!H:H,"IC"))&gt;0,"P32"," ")</f>
        <v xml:space="preserve"> </v>
      </c>
      <c r="BE178" s="58" t="str">
        <f>IF(SUM(COUNTIFS('Planificación 2026-1'!F:F,"SUNAMPE",'Planificación 2026-1'!X:X,C178,'Planificación 2026-1'!H:H,"AR"))&gt;0,"P34"," ")</f>
        <v xml:space="preserve"> </v>
      </c>
      <c r="BF178" s="58" t="str">
        <f>IF(SUM(COUNTIFS('Planificación 2026-1'!F:F,"SUNAMPE",'Planificación 2026-1'!X:X,C178,'Planificación 2026-1'!H:H,"T1"))&gt;0,"P35"," ")</f>
        <v xml:space="preserve"> </v>
      </c>
      <c r="BG178" s="58" t="str">
        <f>IF(SUM(COUNTIFS('Planificación 2026-1'!F:F,"SUNAMPE",'Planificación 2026-1'!X:X,C178,'Planificación 2026-1'!H:H,"T3"))&gt;0,"P36"," ")</f>
        <v xml:space="preserve"> </v>
      </c>
      <c r="BH178" s="58" t="str">
        <f>IF(SUM(COUNTIFS('Planificación 2026-1'!F:F,"SUNAMPE",'Planificación 2026-1'!X:X,C178,'Planificación 2026-1'!H:H,"T2"))&gt;0,"P37"," ")</f>
        <v xml:space="preserve"> </v>
      </c>
      <c r="BI178" s="58" t="str">
        <f>IF(SUM(COUNTIFS('Planificación 2026-1'!F:F,"SUNAMPE",'Planificación 2026-1'!X:X,C178,'Planificación 2026-1'!H:H,"AE"))&gt;0,"P38"," ")</f>
        <v xml:space="preserve"> </v>
      </c>
      <c r="BJ178" s="58" t="str">
        <f>IF(SUM(COUNTIFS('Planificación 2026-1'!F:F,"SUNAMPE",'Planificación 2026-1'!X:X,C178,'Planificación 2026-1'!H:H,"T4"))&gt;0,"P55"," ")</f>
        <v xml:space="preserve"> </v>
      </c>
      <c r="BK178" s="58" t="str">
        <f>IF(SUM(COUNTIFS('Planificación 2026-1'!F:F,"HUAURA",'Planificación 2026-1'!X:X,C178,'Planificación 2026-1'!H:H,"AF"))&gt;0," P01"," ")</f>
        <v xml:space="preserve"> </v>
      </c>
      <c r="BL178" s="58" t="str">
        <f>IF(SUM(COUNTIFS('Planificación 2026-1'!F:F,"HUAURA",'Planificación 2026-1'!X:X,C178,'Planificación 2026-1'!H:H,"EN"))&gt;0,"P02"," ")</f>
        <v xml:space="preserve"> </v>
      </c>
      <c r="BM178" s="58" t="str">
        <f>IF(SUM(COUNTIFS('Planificación 2026-1'!F:F,"HUAURA",'Planificación 2026-1'!X:X,C178,'Planificación 2026-1'!H:H,"IS"))&gt;0,"P03"," ")</f>
        <v xml:space="preserve"> </v>
      </c>
      <c r="BN178" s="58" t="str">
        <f>IF(SUM(COUNTIFS('Planificación 2026-1'!F:F,"HUAURA",'Planificación 2026-1'!X:X,C178,'Planificación 2026-1'!H:H,"PS"))&gt;0,"P04"," ")</f>
        <v xml:space="preserve"> </v>
      </c>
      <c r="BO178" s="58"/>
      <c r="BP178" s="58" t="str">
        <f>IF(SUM(COUNTIFS('Planificación 2026-1'!F:F,"HUAURA",'Planificación 2026-1'!X:X,C178,'Planificación 2026-1'!H:H,"IN"))&gt;0,"P06"," ")</f>
        <v xml:space="preserve"> </v>
      </c>
      <c r="BQ178" s="58" t="str">
        <f>IF(SUM(COUNTIFS('Planificación 2026-1'!F:F,"HUAURA",'Planificación 2026-1'!X:X,C178,'Planificación 2026-1'!H:H,"CA"))&gt;0,"P07"," ")</f>
        <v xml:space="preserve"> </v>
      </c>
      <c r="BR178" s="58" t="str">
        <f>IF(SUM(COUNTIFS('Planificación 2026-1'!F:F,"HUAURA",'Planificación 2026-1'!X:X,C178,'Planificación 2026-1'!H:H,"DE"))&gt;0,"P08"," ")</f>
        <v xml:space="preserve"> </v>
      </c>
      <c r="BS178" s="58" t="str">
        <f>IF(SUM(COUNTIFS('Planificación 2026-1'!F:F,"HUAURA",'Planificación 2026-1'!X:X,C178,'Planificación 2026-1'!H:H,"OB"))&gt;0,"P09"," ")</f>
        <v xml:space="preserve"> </v>
      </c>
      <c r="BT178" s="58" t="str">
        <f>IF(SUM(COUNTIFS('Planificación 2026-1'!F:F,"HUAURA",'Planificación 2026-1'!X:X,C178,'Planificación 2026-1'!H:H,"MH"))&gt;0,"P31"," ")</f>
        <v xml:space="preserve"> </v>
      </c>
      <c r="BU178" s="58" t="str">
        <f>IF(SUM(COUNTIFS('Planificación 2026-1'!F:F,"HUAURA",'Planificación 2026-1'!X:X,C178,'Planificación 2026-1'!H:H,"IC"))&gt;0,"P32"," ")</f>
        <v xml:space="preserve"> </v>
      </c>
      <c r="BV178" s="58" t="str">
        <f>IF(SUM(COUNTIFS('Planificación 2026-1'!F:F,"HUAURA",'Planificación 2026-1'!X:X,C178,'Planificación 2026-1'!H:H,"AR"))&gt;0,"P34"," ")</f>
        <v xml:space="preserve"> </v>
      </c>
      <c r="BW178" s="58" t="str">
        <f>IF(SUM(COUNTIFS('Planificación 2026-1'!F:F,"HUAURA",'Planificación 2026-1'!X:X,C178,'Planificación 2026-1'!H:H,"T1"))&gt;0,"P35"," ")</f>
        <v xml:space="preserve"> </v>
      </c>
      <c r="BX178" s="58" t="str">
        <f>IF(SUM(COUNTIFS('Planificación 2026-1'!F:F,"HUAURA",'Planificación 2026-1'!X:X,C178,'Planificación 2026-1'!H:H,"T3"))&gt;0,"P36"," ")</f>
        <v xml:space="preserve"> </v>
      </c>
      <c r="BY178" s="58" t="str">
        <f>IF(SUM(COUNTIFS('Planificación 2026-1'!F:F,"HUAURA",'Planificación 2026-1'!X:X,C178,'Planificación 2026-1'!H:H,"T2"))&gt;0,"P37"," ")</f>
        <v xml:space="preserve"> </v>
      </c>
      <c r="BZ178" s="58" t="str">
        <f>IF(SUM(COUNTIFS('Planificación 2026-1'!F:F,"HUAURA",'Planificación 2026-1'!X:X,C178,'Planificación 2026-1'!H:H,"AE"))&gt;0,"P38"," ")</f>
        <v xml:space="preserve"> </v>
      </c>
      <c r="CA178" s="58" t="str">
        <f>IF(SUM(COUNTIFS('Planificación 2026-1'!F:F,"HUAURA",'Planificación 2026-1'!X:X,C178,'Planificación 2026-1'!H:H,"T4"))&gt;0,"P55"," ")</f>
        <v xml:space="preserve"> </v>
      </c>
      <c r="CB178" s="59">
        <f>SUMIFS('Planificación 2026-1'!S:S,'Planificación 2026-1'!X:X,C178,'Planificación 2026-1'!H:H,"AF",'Planificación 2026-1'!I:I,"&gt;2")</f>
        <v>0</v>
      </c>
      <c r="CC178" s="59">
        <f>SUMIFS('Planificación 2026-1'!S:S,'Planificación 2026-1'!X:X,C178,'Planificación 2026-1'!H:H,"EN",'Planificación 2026-1'!I:I,"&gt;2")</f>
        <v>0</v>
      </c>
      <c r="CD178" s="59">
        <f>SUMIFS('Planificación 2026-1'!S:S,'Planificación 2026-1'!X:X,C178,'Planificación 2026-1'!H:H,"IS",'Planificación 2026-1'!I:I,"&gt;2")</f>
        <v>0</v>
      </c>
      <c r="CE178" s="59">
        <f>SUMIFS('Planificación 2026-1'!S:S,'Planificación 2026-1'!X:X,C178,'Planificación 2026-1'!H:H,"PS",'Planificación 2026-1'!I:I,"&gt;2")</f>
        <v>0</v>
      </c>
      <c r="CF178" s="59">
        <f>SUMIFS('Planificación 2026-1'!S:S,'Planificación 2026-1'!X:X,C178,'Planificación 2026-1'!H:H,"IN",'Planificación 2026-1'!I:I,"&gt;2")</f>
        <v>0</v>
      </c>
      <c r="CG178" s="59">
        <f>SUMIFS('Planificación 2026-1'!S:S,'Planificación 2026-1'!X:X,C178,'Planificación 2026-1'!H:H,"CA",'Planificación 2026-1'!I:I,"&gt;2")</f>
        <v>0</v>
      </c>
      <c r="CH178" s="59">
        <f>SUMIFS('Planificación 2026-1'!S:S,'Planificación 2026-1'!X:X,C178,'Planificación 2026-1'!H:H,"DE",'Planificación 2026-1'!I:I,"&gt;2")</f>
        <v>0</v>
      </c>
      <c r="CI178" s="59">
        <f>SUMIFS('Planificación 2026-1'!S:S,'Planificación 2026-1'!X:X,C178,'Planificación 2026-1'!H:H,"OB",'Planificación 2026-1'!I:I,"&gt;2")</f>
        <v>0</v>
      </c>
      <c r="CJ178" s="59">
        <f>SUMIFS('Planificación 2026-1'!S:S,'Planificación 2026-1'!X:X,C178,'Planificación 2026-1'!H:H,"MH",'Planificación 2026-1'!I:I,"&gt;2")</f>
        <v>0</v>
      </c>
      <c r="CK178" s="59">
        <f>SUMIFS('Planificación 2026-1'!S:S,'Planificación 2026-1'!X:X,C178,'Planificación 2026-1'!H:H,"IC",'Planificación 2026-1'!I:I,"&gt;2")</f>
        <v>0</v>
      </c>
      <c r="CL178" s="59">
        <f>SUMIFS('Planificación 2026-1'!S:S,'Planificación 2026-1'!X:X,C178,'Planificación 2026-1'!H:H,"AR",'Planificación 2026-1'!I:I,"&gt;2")</f>
        <v>0</v>
      </c>
      <c r="CM178" s="59">
        <f>SUMIFS('Planificación 2026-1'!S:S,'Planificación 2026-1'!X:X,C178,'Planificación 2026-1'!H:H,"AE",'Planificación 2026-1'!I:I,"&gt;2")</f>
        <v>0</v>
      </c>
      <c r="CN178" s="59">
        <f>SUMIFS('Planificación 2026-1'!S:S,'Planificación 2026-1'!X:X,C178,'Planificación 2026-1'!H:H,"T1",'Planificación 2026-1'!I:I,"&gt;2")</f>
        <v>0</v>
      </c>
      <c r="CO178" s="59">
        <f>SUMIFS('Planificación 2026-1'!S:S,'Planificación 2026-1'!X:X,C178,'Planificación 2026-1'!H:H,"T3",'Planificación 2026-1'!I:I,"&gt;2")</f>
        <v>0</v>
      </c>
      <c r="CP178" s="59">
        <f>SUMIFS('Planificación 2026-1'!S:S,'Planificación 2026-1'!X:X,C178,'Planificación 2026-1'!H:H,"T2",'Planificación 2026-1'!I:I,"&gt;2")</f>
        <v>0</v>
      </c>
      <c r="CQ178" s="59">
        <f>SUMIFS('Planificación 2026-1'!S:S,'Planificación 2026-1'!X:X,C178,'Planificación 2026-1'!H:H,"T4",'Planificación 2026-1'!I:I,"&gt;2")</f>
        <v>0</v>
      </c>
      <c r="CR178" s="59">
        <f>SUMIFS('Planificación 2026-1'!S:S,'Planificación 2026-1'!X:X,C178,'Planificación 2026-1'!H:H,"AF",'Planificación 2026-1'!I:I,"&lt;3")</f>
        <v>0</v>
      </c>
      <c r="CS178" s="59">
        <f>SUMIFS('Planificación 2026-1'!S:S,'Planificación 2026-1'!X:X,C178,'Planificación 2026-1'!H:H,"EN",'Planificación 2026-1'!I:I,"&lt;3")</f>
        <v>5</v>
      </c>
      <c r="CT178" s="59">
        <f>SUMIFS('Planificación 2026-1'!S:S,'Planificación 2026-1'!X:X,C178,'Planificación 2026-1'!H:H,"IS",'Planificación 2026-1'!I:I,"&lt;3")</f>
        <v>0</v>
      </c>
      <c r="CU178" s="59">
        <f>SUMIFS('Planificación 2026-1'!S:S,'Planificación 2026-1'!X:X,C178,'Planificación 2026-1'!H:H,"PS",'Planificación 2026-1'!I:I,"&lt;3")</f>
        <v>5</v>
      </c>
      <c r="CV178" s="59">
        <f>SUMIFS('Planificación 2026-1'!S:S,'Planificación 2026-1'!X:X,C178,'Planificación 2026-1'!H:H,"IN",'Planificación 2026-1'!I:I,"&lt;3")</f>
        <v>0</v>
      </c>
      <c r="CW178" s="59">
        <f>SUMIFS('Planificación 2026-1'!S:S,'Planificación 2026-1'!X:X,C178,'Planificación 2026-1'!H:H,"CA",'Planificación 2026-1'!I:I,"&lt;3")</f>
        <v>0</v>
      </c>
      <c r="CX178" s="59">
        <f>SUMIFS('Planificación 2026-1'!S:S,'Planificación 2026-1'!X:X,C178,'Planificación 2026-1'!H:H,"DE",'Planificación 2026-1'!I:I,"&lt;3")</f>
        <v>0</v>
      </c>
      <c r="CY178" s="59">
        <f>SUMIFS('Planificación 2026-1'!S:S,'Planificación 2026-1'!X:X,C178,'Planificación 2026-1'!H:H,"OB",'Planificación 2026-1'!I:I,"&lt;3")</f>
        <v>0</v>
      </c>
      <c r="CZ178" s="59">
        <f>SUMIFS('Planificación 2026-1'!S:S,'Planificación 2026-1'!X:X,C178,'Planificación 2026-1'!H:H,"MH",'Planificación 2026-1'!I:I,"&lt;3")</f>
        <v>0</v>
      </c>
      <c r="DA178" s="59">
        <f>SUMIFS('Planificación 2026-1'!S:S,'Planificación 2026-1'!X:X,C178,'Planificación 2026-1'!H:H,"IC",'Planificación 2026-1'!I:I,"&lt;3")</f>
        <v>0</v>
      </c>
      <c r="DB178" s="59">
        <f>SUMIFS('Planificación 2026-1'!S:S,'Planificación 2026-1'!X:X,C178,'Planificación 2026-1'!H:H,"AR",'Planificación 2026-1'!I:I,"&lt;3")</f>
        <v>0</v>
      </c>
      <c r="DC178" s="59">
        <f>SUMIFS('Planificación 2026-1'!S:S,'Planificación 2026-1'!X:X,C178,'Planificación 2026-1'!H:H,"AE",'Planificación 2026-1'!I:I,"&lt;3")</f>
        <v>0</v>
      </c>
      <c r="DD178" s="59">
        <f>SUMIFS('Planificación 2026-1'!S:S,'Planificación 2026-1'!X:X,C178,'Planificación 2026-1'!H:H,"T1",'Planificación 2026-1'!I:I,"&lt;3")</f>
        <v>0</v>
      </c>
      <c r="DE178" s="59">
        <f>SUMIFS('Planificación 2026-1'!S:S,'Planificación 2026-1'!X:X,C178,'Planificación 2026-1'!H:H,"T3",'Planificación 2026-1'!I:I,"&lt;3")</f>
        <v>0</v>
      </c>
      <c r="DF178" s="59">
        <f>SUMIFS('Planificación 2026-1'!S:S,'Planificación 2026-1'!X:X,C178,'Planificación 2026-1'!H:H,"T2",'Planificación 2026-1'!I:I,"&lt;3")</f>
        <v>5</v>
      </c>
      <c r="DG178" s="59">
        <f>SUMIFS('Planificación 2026-1'!S:S,'Planificación 2026-1'!X:X,C178,'Planificación 2026-1'!H:H,"T4",'Planificación 2026-1'!I:I,"&lt;3")</f>
        <v>0</v>
      </c>
      <c r="DH178" s="58" t="str">
        <f t="shared" si="41"/>
        <v/>
      </c>
      <c r="DI178" s="27">
        <f>IF(C178="","",SUMIFS('Planificación 2026-1'!S:S,'Planificación 2026-1'!X:X,C178,'Planificación 2026-1'!F:F,"PRINCIPAL",'Planificación 2026-1'!Y:Y,"VIRTUAL"))</f>
        <v>0</v>
      </c>
      <c r="DJ178" s="27">
        <f>IF(C178="","",SUMIFS('Planificación 2026-1'!S:S,'Planificación 2026-1'!X:X,C178,'Planificación 2026-1'!F:F,"PRINCIPAL",'Planificación 2026-1'!Y:Y,"PRESENCIAL"))</f>
        <v>0</v>
      </c>
      <c r="DK178" s="27">
        <f>IF(C178="","",SUMIFS('Planificación 2026-1'!S:S,'Planificación 2026-1'!X:X,C178,'Planificación 2026-1'!F:F,"PRINCIPAL",'Planificación 2026-1'!Y:Y,"HIBRIDO PRESENCIAL"))</f>
        <v>0</v>
      </c>
      <c r="DL178" s="58" t="str">
        <f t="shared" si="42"/>
        <v>P02 P04 P37</v>
      </c>
      <c r="DM178" s="58">
        <f>IF(C178="","",SUMIFS('Planificación 2026-1'!S:S,'Planificación 2026-1'!X:X,C178,'Planificación 2026-1'!F:F,"FILIAL",'Planificación 2026-1'!Y:Y,"VIRTUAL"))</f>
        <v>5</v>
      </c>
      <c r="DN178" s="60">
        <f>IF(C178="","",SUMIFS('Planificación 2026-1'!S:S,'Planificación 2026-1'!X:X,C178,'Planificación 2026-1'!F:F,"FILIAL",'Planificación 2026-1'!Y:Y,"PRESENCIAL"))</f>
        <v>10</v>
      </c>
      <c r="DO178" s="29">
        <f>IF(C178="","",SUMIFS('Planificación 2026-1'!S:S,'Planificación 2026-1'!X:X,C178,'Planificación 2026-1'!F:F,"FILIAL",'Planificación 2026-1'!Y:Y,"HIBRIDO PRESENCIAL"))</f>
        <v>0</v>
      </c>
      <c r="DP178" s="61" t="str">
        <f t="shared" si="43"/>
        <v/>
      </c>
      <c r="DQ178" s="58">
        <f>IF(C178="","",SUMIFS('Planificación 2026-1'!S:S,'Planificación 2026-1'!X:X,C178,'Planificación 2026-1'!F:F,"SUNAMPE",'Planificación 2026-1'!Y:Y,"VIRTUAL"))</f>
        <v>0</v>
      </c>
      <c r="DR178" s="29">
        <f>IF(C178="","",SUMIFS('Planificación 2026-1'!S:S,'Planificación 2026-1'!X:X,C178,'Planificación 2026-1'!F:F,"SUNAMPE",'Planificación 2026-1'!Y:Y,"PRESENCIAL"))</f>
        <v>0</v>
      </c>
      <c r="DS178" s="61" t="str">
        <f t="shared" si="44"/>
        <v/>
      </c>
      <c r="DT178" s="58">
        <f>IF(C178="","",SUMIFS('Planificación 2026-1'!S:S,'Planificación 2026-1'!X:X,C178,'Planificación 2026-1'!F:F,"HUAURA",'Planificación 2026-1'!Y:Y,"VIRTUAL"))</f>
        <v>0</v>
      </c>
      <c r="DU178" s="29">
        <f>IF(C178="","",SUMIFS('Planificación 2026-1'!S:S,'Planificación 2026-1'!X:X,C178,'Planificación 2026-1'!F:F,"HUAURA",'Planificación 2026-1'!Y:Y,"PRESENCIAL"))</f>
        <v>0</v>
      </c>
      <c r="DV178" s="32">
        <f>SUMIFS('Planificación 2026-1'!S:S,'Planificación 2026-1'!X:X,C178,'Planificación 2026-1'!F:F,"PRINCIPAL",'Planificación 2026-1'!Y:Y,"VIRTUAL",'Planificación 2026-1'!I:I,"&gt;2")</f>
        <v>0</v>
      </c>
      <c r="DW178" s="32">
        <f>SUMIFS('Planificación 2026-1'!S:S,'Planificación 2026-1'!X:X,C178,'Planificación 2026-1'!F:F,"PRINCIPAL",'Planificación 2026-1'!Y:Y,"&lt;&gt;VIRTUAL",'Planificación 2026-1'!I:I,"&gt;2")</f>
        <v>0</v>
      </c>
      <c r="DX178" s="32">
        <f>SUMIFS('Planificación 2026-1'!S:S,'Planificación 2026-1'!X:X,C178,'Planificación 2026-1'!F:F,"SUNAMPE",'Planificación 2026-1'!Y:Y,"VIRTUAL",'Planificación 2026-1'!I:I,"&gt;2")</f>
        <v>0</v>
      </c>
      <c r="DY178" s="32">
        <f>SUMIFS('Planificación 2026-1'!S:S,'Planificación 2026-1'!X:X,C178,'Planificación 2026-1'!F:F,"SUNAMPE",'Planificación 2026-1'!Y:Y,"&lt;&gt;VIRTUAL",'Planificación 2026-1'!I:I,"&gt;2")</f>
        <v>0</v>
      </c>
      <c r="DZ178" s="32">
        <f>SUMIFS('Planificación 2026-1'!S:S,'Planificación 2026-1'!X:X,C178,'Planificación 2026-1'!F:F,"FILIAL",'Planificación 2026-1'!Y:Y,"VIRTUAL",'Planificación 2026-1'!I:I,"&gt;2")</f>
        <v>0</v>
      </c>
      <c r="EA178" s="32">
        <f>SUMIFS('Planificación 2026-1'!S:S,'Planificación 2026-1'!X:X,C178,'Planificación 2026-1'!F:F,"FILIAL",'Planificación 2026-1'!Y:Y,"&lt;&gt;VIRTUAL",'Planificación 2026-1'!I:I,"&gt;2")</f>
        <v>0</v>
      </c>
      <c r="EB178" s="32">
        <f>SUMIFS('Planificación 2026-1'!S:S,'Planificación 2026-1'!X:X,C178,'Planificación 2026-1'!F:F,"PORUMA",'Planificación 2026-1'!Y:Y,"VIRTUAL",'Planificación 2026-1'!I:I,"&gt;2")</f>
        <v>0</v>
      </c>
      <c r="EC178" s="32">
        <f>SUMIFS('Planificación 2026-1'!S:S,'Planificación 2026-1'!X:X,C178,'Planificación 2026-1'!F:F,"PORUMA",'Planificación 2026-1'!Y:Y,"&lt;&gt;VIRTUAL",'Planificación 2026-1'!I:I,"&gt;2")</f>
        <v>0</v>
      </c>
      <c r="ED178" s="32">
        <f>SUMIFS('Planificación 2026-1'!S:S,'Planificación 2026-1'!X:X,C178,'Planificación 2026-1'!F:F,"HUAURA",'Planificación 2026-1'!Y:Y,"VIRTUAL",'Planificación 2026-1'!I:I,"&gt;2")</f>
        <v>0</v>
      </c>
      <c r="EE178" s="32">
        <f>SUMIFS('Planificación 2026-1'!S:S,'Planificación 2026-1'!X:X,C178,'Planificación 2026-1'!F:F,"HUAURA",'Planificación 2026-1'!Y:Y,"&lt;&gt;VIRTUAL",'Planificación 2026-1'!I:I,"&gt;2")</f>
        <v>0</v>
      </c>
      <c r="EF178" s="32">
        <f>SUMIFS('Planificación 2026-1'!S:S,'Planificación 2026-1'!X:X,C178,'Planificación 2026-1'!F:F,"PRINCIPAL",'Planificación 2026-1'!Y:Y,"VIRTUAL",'Planificación 2026-1'!I:I,"&lt;3")</f>
        <v>0</v>
      </c>
      <c r="EG178" s="32">
        <f>SUMIFS('Planificación 2026-1'!S:S,'Planificación 2026-1'!X:X,C178,'Planificación 2026-1'!F:F,"PRINCIPAL",'Planificación 2026-1'!Y:Y,"&lt;&gt;VIRTUAL",'Planificación 2026-1'!I:I,"&lt;3")</f>
        <v>0</v>
      </c>
      <c r="EH178" s="32">
        <f>SUMIFS('Planificación 2026-1'!S:S,'Planificación 2026-1'!X:X,C178,'Planificación 2026-1'!F:F,"SUNAMPE",'Planificación 2026-1'!Y:Y,"VIRTUAL",'Planificación 2026-1'!I:I,"&lt;3")</f>
        <v>0</v>
      </c>
      <c r="EI178" s="32">
        <f>SUMIFS('Planificación 2026-1'!S:S,'Planificación 2026-1'!X:X,C178,'Planificación 2026-1'!F:F,"SUNAMPE",'Planificación 2026-1'!Y:Y,"&lt;&gt;VIRTUAL",'Planificación 2026-1'!I:I,"&lt;3")</f>
        <v>0</v>
      </c>
      <c r="EJ178" s="32">
        <f>SUMIFS('Planificación 2026-1'!S:S,'Planificación 2026-1'!X:X,C178,'Planificación 2026-1'!F:F,"FILIAL",'Planificación 2026-1'!Y:Y,"VIRTUAL",'Planificación 2026-1'!I:I,"&lt;3")</f>
        <v>5</v>
      </c>
      <c r="EK178" s="32">
        <f>SUMIFS('Planificación 2026-1'!S:S,'Planificación 2026-1'!X:X,C178,'Planificación 2026-1'!F:F,"FILIAL",'Planificación 2026-1'!Y:Y,"&lt;&gt;VIRTUAL",'Planificación 2026-1'!I:I,"&lt;3")</f>
        <v>10</v>
      </c>
      <c r="EL178" s="32">
        <f>SUMIFS('Planificación 2026-1'!S:S,'Planificación 2026-1'!X:X,C178,'Planificación 2026-1'!F:F,"PORUMA",'Planificación 2026-1'!Y:Y,"VIRTUAL",'Planificación 2026-1'!I:I,"&lt;3")</f>
        <v>0</v>
      </c>
      <c r="EM178" s="32">
        <f>SUMIFS('Planificación 2026-1'!S:S,'Planificación 2026-1'!X:X,C178,'Planificación 2026-1'!F:F,"PORUMA",'Planificación 2026-1'!Y:Y,"&lt;&gt;VIRTUAL",'Planificación 2026-1'!I:I,"&lt;3")</f>
        <v>0</v>
      </c>
      <c r="EN178" s="32">
        <f>SUMIFS('Planificación 2026-1'!S:S,'Planificación 2026-1'!X:X,C178,'Planificación 2026-1'!F:F,"HUAURA",'Planificación 2026-1'!Y:Y,"VIRTUAL",'Planificación 2026-1'!I:I,"&lt;3")</f>
        <v>0</v>
      </c>
      <c r="EO178" s="32">
        <f>SUMIFS('Planificación 2026-1'!S:S,'Planificación 2026-1'!X:X,C178,'Planificación 2026-1'!F:F,"HUAURA",'Planificación 2026-1'!Y:Y,"&lt;&gt;VIRTUAL",'Planificación 2026-1'!I:I,"&lt;3")</f>
        <v>0</v>
      </c>
      <c r="EP178" s="32">
        <f t="shared" si="46"/>
        <v>15</v>
      </c>
      <c r="EQ178" s="32">
        <f t="shared" si="36"/>
        <v>0</v>
      </c>
      <c r="ER178" s="32">
        <f t="shared" si="37"/>
        <v>0</v>
      </c>
      <c r="ES178" s="32">
        <f t="shared" si="38"/>
        <v>0</v>
      </c>
      <c r="ET178" s="32">
        <f t="shared" si="39"/>
        <v>0</v>
      </c>
      <c r="EU178" s="32">
        <f t="shared" si="40"/>
        <v>15</v>
      </c>
      <c r="EV178" s="32" t="b">
        <f>EXACT(EU178,E178)</f>
        <v>1</v>
      </c>
      <c r="EW178" s="32"/>
      <c r="EX178" s="32">
        <f t="shared" si="33"/>
        <v>5</v>
      </c>
      <c r="EY178" s="32">
        <f t="shared" si="34"/>
        <v>10</v>
      </c>
      <c r="EZ178" s="32" t="b">
        <f>EXACT(SUM(EX178:EY178),E178)</f>
        <v>1</v>
      </c>
      <c r="FA178" s="32" t="str">
        <f t="shared" si="35"/>
        <v/>
      </c>
      <c r="FB178" s="32" t="str">
        <f t="shared" si="45"/>
        <v>MAS PRESENCIAL</v>
      </c>
    </row>
    <row r="179" spans="1:158">
      <c r="A179" s="33"/>
      <c r="B179" s="65">
        <v>176</v>
      </c>
      <c r="C179" s="32" t="s">
        <v>383</v>
      </c>
      <c r="D179" s="429">
        <v>21461459</v>
      </c>
      <c r="E179" s="62">
        <f>SUMIF('Planificación 2026-1'!X:X,C179,'Planificación 2026-1'!S:S)</f>
        <v>15</v>
      </c>
      <c r="F179" s="63" t="s">
        <v>203</v>
      </c>
      <c r="G179" s="454" t="s">
        <v>200</v>
      </c>
      <c r="H179" s="64" t="s">
        <v>38</v>
      </c>
      <c r="I179" s="64" t="s">
        <v>152</v>
      </c>
      <c r="J179" s="32" t="s">
        <v>38</v>
      </c>
      <c r="K179" s="32" t="s">
        <v>152</v>
      </c>
      <c r="L179" s="57" t="str">
        <f>IF(SUM(COUNTIFS('Planificación 2026-1'!F:F,"PRINCIPAL",'Planificación 2026-1'!X:X,C179,'Planificación 2026-1'!H:H,"AF"))&gt;0,"P01"," ")</f>
        <v xml:space="preserve"> </v>
      </c>
      <c r="M179" s="58" t="str">
        <f>IF(SUM(COUNTIFS('Planificación 2026-1'!F:F,"PRINCIPAL",'Planificación 2026-1'!X:X,C179,'Planificación 2026-1'!H:H,"EN"))&gt;0,"P02"," ")</f>
        <v xml:space="preserve"> </v>
      </c>
      <c r="N179" s="58" t="str">
        <f>IF(SUM(COUNTIFS('Planificación 2026-1'!F:F,"PRINCIPAL",'Planificación 2026-1'!X:X,C179,'Planificación 2026-1'!H:H,"IS"))&gt;0,"P03"," ")</f>
        <v xml:space="preserve"> </v>
      </c>
      <c r="O179" s="58" t="str">
        <f>IF(SUM(COUNTIFS('Planificación 2026-1'!F:F,"PRINCIPAL",'Planificación 2026-1'!X:X,C179,'Planificación 2026-1'!H:H,"PS"))&gt;0,"P04"," ")</f>
        <v>P04</v>
      </c>
      <c r="P179" s="58"/>
      <c r="Q179" s="58" t="str">
        <f>IF(SUM(COUNTIFS('Planificación 2026-1'!F:F,"PRINCIPAL",'Planificación 2026-1'!X:X,C179,'Planificación 2026-1'!H:H,"IN"))&gt;0,"P06"," ")</f>
        <v xml:space="preserve"> </v>
      </c>
      <c r="R179" s="58" t="str">
        <f>IF(SUM(COUNTIFS('Planificación 2026-1'!F:F,"PRINCIPAL",'Planificación 2026-1'!X:X,C179,'Planificación 2026-1'!H:H,"CA"))&gt;0,"P07"," ")</f>
        <v xml:space="preserve"> </v>
      </c>
      <c r="S179" s="58" t="str">
        <f>IF(SUM(COUNTIFS('Planificación 2026-1'!F:F,"PRINCIPAL",'Planificación 2026-1'!X:X,C179,'Planificación 2026-1'!H:H,"DE"))&gt;0,"P08"," ")</f>
        <v xml:space="preserve"> </v>
      </c>
      <c r="T179" s="58" t="str">
        <f>IF(SUM(COUNTIFS('Planificación 2026-1'!F:F,"PRINCIPAL",'Planificación 2026-1'!X:X,C179,'Planificación 2026-1'!H:H,"OB"))&gt;0,"P09"," ")</f>
        <v xml:space="preserve"> </v>
      </c>
      <c r="U179" s="58" t="str">
        <f>IF(SUM(COUNTIFS('Planificación 2026-1'!F:F,"PRINCIPAL",'Planificación 2026-1'!X:X,C179,'Planificación 2026-1'!H:H,"MH"))&gt;0,"P31"," ")</f>
        <v xml:space="preserve"> </v>
      </c>
      <c r="V179" s="58" t="str">
        <f>IF(SUM(COUNTIFS('Planificación 2026-1'!F:F,"PRINCIPAL",'Planificación 2026-1'!X:X,C179,'Planificación 2026-1'!H:H,"IC"))&gt;0,"P32"," ")</f>
        <v xml:space="preserve"> </v>
      </c>
      <c r="W179" s="58" t="str">
        <f>IF(SUM(COUNTIFS('Planificación 2026-1'!F:F,"PRINCIPAL",'Planificación 2026-1'!X:X,C179,'Planificación 2026-1'!H:H,"AR"))&gt;0,"P34"," ")</f>
        <v xml:space="preserve"> </v>
      </c>
      <c r="X179" s="58" t="str">
        <f>IF(SUM(COUNTIFS('Planificación 2026-1'!F:F,"PRINCIPAL",'Planificación 2026-1'!X:X,C179,'Planificación 2026-1'!H:H,"T1"))&gt;0,"P35"," ")</f>
        <v xml:space="preserve"> </v>
      </c>
      <c r="Y179" s="58" t="str">
        <f>IF(SUM(COUNTIFS('Planificación 2026-1'!F:F,"PRINCIPAL",'Planificación 2026-1'!X:X,C179,'Planificación 2026-1'!H:H,"T3"))&gt;0,"P36"," ")</f>
        <v xml:space="preserve"> </v>
      </c>
      <c r="Z179" s="58" t="str">
        <f>IF(SUM(COUNTIFS('Planificación 2026-1'!F:F,"PRINCIPAL",'Planificación 2026-1'!X:X,C179,'Planificación 2026-1'!H:H,"T2"))&gt;0,"P37"," ")</f>
        <v xml:space="preserve"> </v>
      </c>
      <c r="AA179" s="58" t="str">
        <f>IF(SUM(COUNTIFS('Planificación 2026-1'!F:F,"PRINCIPAL",'Planificación 2026-1'!X:X,C179,'Planificación 2026-1'!H:H,"AE"))&gt;0,"P38"," ")</f>
        <v xml:space="preserve"> </v>
      </c>
      <c r="AB179" s="58" t="str">
        <f>IF(SUM(COUNTIFS('Planificación 2026-1'!F:F,"PRINCIPAL",'Planificación 2026-1'!X:X,C179,'Planificación 2026-1'!H:H,"T4"))&gt;0,"P55"," ")</f>
        <v xml:space="preserve"> </v>
      </c>
      <c r="AC179" s="58" t="str">
        <f>IF(SUM(COUNTIFS('Planificación 2026-1'!F:F,"FILIAL",'Planificación 2026-1'!X:X,C179,'Planificación 2026-1'!H:H,"AF"))&gt;0," P01"," ")</f>
        <v xml:space="preserve"> </v>
      </c>
      <c r="AD179" s="58" t="str">
        <f>IF(SUM(COUNTIFS('Planificación 2026-1'!F:F,"FILIAL",'Planificación 2026-1'!X:X,C179,'Planificación 2026-1'!H:H,"EN"))&gt;0,"P02"," ")</f>
        <v xml:space="preserve"> </v>
      </c>
      <c r="AE179" s="58" t="str">
        <f>IF(SUM(COUNTIFS('Planificación 2026-1'!F:F,"FILIAL",'Planificación 2026-1'!X:X,C179,'Planificación 2026-1'!H:H,"IS"))&gt;0,"P03"," ")</f>
        <v xml:space="preserve"> </v>
      </c>
      <c r="AF179" s="58" t="str">
        <f>IF(SUM(COUNTIFS('Planificación 2026-1'!F:F,"FILIAL",'Planificación 2026-1'!X:X,C179,'Planificación 2026-1'!H:H,"PS"))&gt;0,"P04"," ")</f>
        <v>P04</v>
      </c>
      <c r="AG179" s="58"/>
      <c r="AH179" s="58" t="str">
        <f>IF(SUM(COUNTIFS('Planificación 2026-1'!F:F,"FILIAL",'Planificación 2026-1'!X:X,C179,'Planificación 2026-1'!H:H,"IN"))&gt;0,"P06"," ")</f>
        <v xml:space="preserve"> </v>
      </c>
      <c r="AI179" s="58" t="str">
        <f>IF(SUM(COUNTIFS('Planificación 2026-1'!F:F,"FILIAL",'Planificación 2026-1'!X:X,C179,'Planificación 2026-1'!H:H,"CA"))&gt;0,"P07"," ")</f>
        <v xml:space="preserve"> </v>
      </c>
      <c r="AJ179" s="58" t="str">
        <f>IF(SUM(COUNTIFS('Planificación 2026-1'!F:F,"FILIAL",'Planificación 2026-1'!X:X,C179,'Planificación 2026-1'!H:H,"DE"))&gt;0,"P08"," ")</f>
        <v xml:space="preserve"> </v>
      </c>
      <c r="AK179" s="58" t="str">
        <f>IF(SUM(COUNTIFS('Planificación 2026-1'!F:F,"FILIAL",'Planificación 2026-1'!X:X,C179,'Planificación 2026-1'!H:H,"OB"))&gt;0,"P09"," ")</f>
        <v xml:space="preserve"> </v>
      </c>
      <c r="AL179" s="58" t="str">
        <f>IF(SUM(COUNTIFS('Planificación 2026-1'!F:F,"FILIAL",'Planificación 2026-1'!X:X,C179,'Planificación 2026-1'!H:H,"MH"))&gt;0,"P31"," ")</f>
        <v xml:space="preserve"> </v>
      </c>
      <c r="AM179" s="58" t="str">
        <f>IF(SUM(COUNTIFS('Planificación 2026-1'!F:F,"FILIAL",'Planificación 2026-1'!X:X,C179,'Planificación 2026-1'!H:H,"IC"))&gt;0,"P32"," ")</f>
        <v xml:space="preserve"> </v>
      </c>
      <c r="AN179" s="58" t="str">
        <f>IF(SUM(COUNTIFS('Planificación 2026-1'!F:F,"FILIAL",'Planificación 2026-1'!X:X,C179,'Planificación 2026-1'!H:H,"AR"))&gt;0,"P34"," ")</f>
        <v xml:space="preserve"> </v>
      </c>
      <c r="AO179" s="58" t="str">
        <f>IF(SUM(COUNTIFS('Planificación 2026-1'!F:F,"FILIAL",'Planificación 2026-1'!X:X,C179,'Planificación 2026-1'!H:H,"T1"))&gt;0,"P35"," ")</f>
        <v xml:space="preserve"> </v>
      </c>
      <c r="AP179" s="58" t="str">
        <f>IF(SUM(COUNTIFS('Planificación 2026-1'!F:F,"FILIAL",'Planificación 2026-1'!X:X,C179,'Planificación 2026-1'!H:H,"T3"))&gt;0,"P36"," ")</f>
        <v xml:space="preserve"> </v>
      </c>
      <c r="AQ179" s="58" t="str">
        <f>IF(SUM(COUNTIFS('Planificación 2026-1'!F:F,"FILIAL",'Planificación 2026-1'!X:X,C179,'Planificación 2026-1'!H:H,"T2"))&gt;0,"P37"," ")</f>
        <v xml:space="preserve"> </v>
      </c>
      <c r="AR179" s="58" t="str">
        <f>IF(SUM(COUNTIFS('Planificación 2026-1'!F:F,"FILIAL",'Planificación 2026-1'!X:X,C179,'Planificación 2026-1'!H:H,"AE"))&gt;0,"P38"," ")</f>
        <v xml:space="preserve"> </v>
      </c>
      <c r="AS179" s="58" t="str">
        <f>IF(SUM(COUNTIFS('Planificación 2026-1'!F:F,"FILIAL",'Planificación 2026-1'!X:X,C179,'Planificación 2026-1'!H:H,"T4"))&gt;0,"P55"," ")</f>
        <v xml:space="preserve"> </v>
      </c>
      <c r="AT179" s="58" t="str">
        <f>IF(SUM(COUNTIFS('Planificación 2026-1'!F:F,"SUNAMPE",'Planificación 2026-1'!X:X,C179,'Planificación 2026-1'!H:H,"AF"))&gt;0," P01"," ")</f>
        <v xml:space="preserve"> </v>
      </c>
      <c r="AU179" s="58" t="str">
        <f>IF(SUM(COUNTIFS('Planificación 2026-1'!F:F,"SUNAMPE",'Planificación 2026-1'!X:X,C179,'Planificación 2026-1'!H:H,"EN"))&gt;0,"P02"," ")</f>
        <v xml:space="preserve"> </v>
      </c>
      <c r="AV179" s="58" t="str">
        <f>IF(SUM(COUNTIFS('Planificación 2026-1'!F:F,"SUNAMPE",'Planificación 2026-1'!X:X,C179,'Planificación 2026-1'!H:H,"IS"))&gt;0,"P03"," ")</f>
        <v xml:space="preserve"> </v>
      </c>
      <c r="AW179" s="58" t="str">
        <f>IF(SUM(COUNTIFS('Planificación 2026-1'!F:F,"SUNAMPE",'Planificación 2026-1'!X:X,C179,'Planificación 2026-1'!H:H,"PS"))&gt;0,"P04"," ")</f>
        <v xml:space="preserve"> </v>
      </c>
      <c r="AX179" s="58"/>
      <c r="AY179" s="58" t="str">
        <f>IF(SUM(COUNTIFS('Planificación 2026-1'!F:F,"SUNAMPE",'Planificación 2026-1'!X:X,C179,'Planificación 2026-1'!H:H,"IN"))&gt;0,"P06"," ")</f>
        <v xml:space="preserve"> </v>
      </c>
      <c r="AZ179" s="58" t="str">
        <f>IF(SUM(COUNTIFS('Planificación 2026-1'!F:F,"SUNAMPE",'Planificación 2026-1'!X:X,C179,'Planificación 2026-1'!H:H,"CA"))&gt;0,"P07"," ")</f>
        <v xml:space="preserve"> </v>
      </c>
      <c r="BA179" s="58" t="str">
        <f>IF(SUM(COUNTIFS('Planificación 2026-1'!F:F,"SUNAMPE",'Planificación 2026-1'!X:X,C179,'Planificación 2026-1'!H:H,"DE"))&gt;0,"P08"," ")</f>
        <v xml:space="preserve"> </v>
      </c>
      <c r="BB179" s="58" t="str">
        <f>IF(SUM(COUNTIFS('Planificación 2026-1'!F:F,"SUNAMPE",'Planificación 2026-1'!X:X,C179,'Planificación 2026-1'!H:H,"OB"))&gt;0,"P09"," ")</f>
        <v xml:space="preserve"> </v>
      </c>
      <c r="BC179" s="58" t="str">
        <f>IF(SUM(COUNTIFS('Planificación 2026-1'!F:F,"SUNAMPE",'Planificación 2026-1'!X:X,C179,'Planificación 2026-1'!H:H,"MH"))&gt;0,"P31"," ")</f>
        <v xml:space="preserve"> </v>
      </c>
      <c r="BD179" s="58" t="str">
        <f>IF(SUM(COUNTIFS('Planificación 2026-1'!F:F,"SUNAMPE",'Planificación 2026-1'!X:X,C179,'Planificación 2026-1'!H:H,"IC"))&gt;0,"P32"," ")</f>
        <v xml:space="preserve"> </v>
      </c>
      <c r="BE179" s="58" t="str">
        <f>IF(SUM(COUNTIFS('Planificación 2026-1'!F:F,"SUNAMPE",'Planificación 2026-1'!X:X,C179,'Planificación 2026-1'!H:H,"AR"))&gt;0,"P34"," ")</f>
        <v xml:space="preserve"> </v>
      </c>
      <c r="BF179" s="58" t="str">
        <f>IF(SUM(COUNTIFS('Planificación 2026-1'!F:F,"SUNAMPE",'Planificación 2026-1'!X:X,C179,'Planificación 2026-1'!H:H,"T1"))&gt;0,"P35"," ")</f>
        <v xml:space="preserve"> </v>
      </c>
      <c r="BG179" s="58" t="str">
        <f>IF(SUM(COUNTIFS('Planificación 2026-1'!F:F,"SUNAMPE",'Planificación 2026-1'!X:X,C179,'Planificación 2026-1'!H:H,"T3"))&gt;0,"P36"," ")</f>
        <v xml:space="preserve"> </v>
      </c>
      <c r="BH179" s="58" t="str">
        <f>IF(SUM(COUNTIFS('Planificación 2026-1'!F:F,"SUNAMPE",'Planificación 2026-1'!X:X,C179,'Planificación 2026-1'!H:H,"T2"))&gt;0,"P37"," ")</f>
        <v xml:space="preserve"> </v>
      </c>
      <c r="BI179" s="58" t="str">
        <f>IF(SUM(COUNTIFS('Planificación 2026-1'!F:F,"SUNAMPE",'Planificación 2026-1'!X:X,C179,'Planificación 2026-1'!H:H,"AE"))&gt;0,"P38"," ")</f>
        <v xml:space="preserve"> </v>
      </c>
      <c r="BJ179" s="58" t="str">
        <f>IF(SUM(COUNTIFS('Planificación 2026-1'!F:F,"SUNAMPE",'Planificación 2026-1'!X:X,C179,'Planificación 2026-1'!H:H,"T4"))&gt;0,"P55"," ")</f>
        <v xml:space="preserve"> </v>
      </c>
      <c r="BK179" s="58" t="str">
        <f>IF(SUM(COUNTIFS('Planificación 2026-1'!F:F,"HUAURA",'Planificación 2026-1'!X:X,C179,'Planificación 2026-1'!H:H,"AF"))&gt;0," P01"," ")</f>
        <v xml:space="preserve"> </v>
      </c>
      <c r="BL179" s="58" t="str">
        <f>IF(SUM(COUNTIFS('Planificación 2026-1'!F:F,"HUAURA",'Planificación 2026-1'!X:X,C179,'Planificación 2026-1'!H:H,"EN"))&gt;0,"P02"," ")</f>
        <v xml:space="preserve"> </v>
      </c>
      <c r="BM179" s="58" t="str">
        <f>IF(SUM(COUNTIFS('Planificación 2026-1'!F:F,"HUAURA",'Planificación 2026-1'!X:X,C179,'Planificación 2026-1'!H:H,"IS"))&gt;0,"P03"," ")</f>
        <v xml:space="preserve"> </v>
      </c>
      <c r="BN179" s="58" t="str">
        <f>IF(SUM(COUNTIFS('Planificación 2026-1'!F:F,"HUAURA",'Planificación 2026-1'!X:X,C179,'Planificación 2026-1'!H:H,"PS"))&gt;0,"P04"," ")</f>
        <v xml:space="preserve"> </v>
      </c>
      <c r="BO179" s="58"/>
      <c r="BP179" s="58" t="str">
        <f>IF(SUM(COUNTIFS('Planificación 2026-1'!F:F,"HUAURA",'Planificación 2026-1'!X:X,C179,'Planificación 2026-1'!H:H,"IN"))&gt;0,"P06"," ")</f>
        <v xml:space="preserve"> </v>
      </c>
      <c r="BQ179" s="58" t="str">
        <f>IF(SUM(COUNTIFS('Planificación 2026-1'!F:F,"HUAURA",'Planificación 2026-1'!X:X,C179,'Planificación 2026-1'!H:H,"CA"))&gt;0,"P07"," ")</f>
        <v xml:space="preserve"> </v>
      </c>
      <c r="BR179" s="58" t="str">
        <f>IF(SUM(COUNTIFS('Planificación 2026-1'!F:F,"HUAURA",'Planificación 2026-1'!X:X,C179,'Planificación 2026-1'!H:H,"DE"))&gt;0,"P08"," ")</f>
        <v xml:space="preserve"> </v>
      </c>
      <c r="BS179" s="58" t="str">
        <f>IF(SUM(COUNTIFS('Planificación 2026-1'!F:F,"HUAURA",'Planificación 2026-1'!X:X,C179,'Planificación 2026-1'!H:H,"OB"))&gt;0,"P09"," ")</f>
        <v xml:space="preserve"> </v>
      </c>
      <c r="BT179" s="58" t="str">
        <f>IF(SUM(COUNTIFS('Planificación 2026-1'!F:F,"HUAURA",'Planificación 2026-1'!X:X,C179,'Planificación 2026-1'!H:H,"MH"))&gt;0,"P31"," ")</f>
        <v xml:space="preserve"> </v>
      </c>
      <c r="BU179" s="58" t="str">
        <f>IF(SUM(COUNTIFS('Planificación 2026-1'!F:F,"HUAURA",'Planificación 2026-1'!X:X,C179,'Planificación 2026-1'!H:H,"IC"))&gt;0,"P32"," ")</f>
        <v xml:space="preserve"> </v>
      </c>
      <c r="BV179" s="58" t="str">
        <f>IF(SUM(COUNTIFS('Planificación 2026-1'!F:F,"HUAURA",'Planificación 2026-1'!X:X,C179,'Planificación 2026-1'!H:H,"AR"))&gt;0,"P34"," ")</f>
        <v xml:space="preserve"> </v>
      </c>
      <c r="BW179" s="58" t="str">
        <f>IF(SUM(COUNTIFS('Planificación 2026-1'!F:F,"HUAURA",'Planificación 2026-1'!X:X,C179,'Planificación 2026-1'!H:H,"T1"))&gt;0,"P35"," ")</f>
        <v xml:space="preserve"> </v>
      </c>
      <c r="BX179" s="58" t="str">
        <f>IF(SUM(COUNTIFS('Planificación 2026-1'!F:F,"HUAURA",'Planificación 2026-1'!X:X,C179,'Planificación 2026-1'!H:H,"T3"))&gt;0,"P36"," ")</f>
        <v xml:space="preserve"> </v>
      </c>
      <c r="BY179" s="58" t="str">
        <f>IF(SUM(COUNTIFS('Planificación 2026-1'!F:F,"HUAURA",'Planificación 2026-1'!X:X,C179,'Planificación 2026-1'!H:H,"T2"))&gt;0,"P37"," ")</f>
        <v xml:space="preserve"> </v>
      </c>
      <c r="BZ179" s="58" t="str">
        <f>IF(SUM(COUNTIFS('Planificación 2026-1'!F:F,"HUAURA",'Planificación 2026-1'!X:X,C179,'Planificación 2026-1'!H:H,"AE"))&gt;0,"P38"," ")</f>
        <v xml:space="preserve"> </v>
      </c>
      <c r="CA179" s="58" t="str">
        <f>IF(SUM(COUNTIFS('Planificación 2026-1'!F:F,"HUAURA",'Planificación 2026-1'!X:X,C179,'Planificación 2026-1'!H:H,"T4"))&gt;0,"P55"," ")</f>
        <v xml:space="preserve"> </v>
      </c>
      <c r="CB179" s="59">
        <f>SUMIFS('Planificación 2026-1'!S:S,'Planificación 2026-1'!X:X,C179,'Planificación 2026-1'!H:H,"AF",'Planificación 2026-1'!I:I,"&gt;2")</f>
        <v>0</v>
      </c>
      <c r="CC179" s="59">
        <f>SUMIFS('Planificación 2026-1'!S:S,'Planificación 2026-1'!X:X,C179,'Planificación 2026-1'!H:H,"EN",'Planificación 2026-1'!I:I,"&gt;2")</f>
        <v>0</v>
      </c>
      <c r="CD179" s="59">
        <f>SUMIFS('Planificación 2026-1'!S:S,'Planificación 2026-1'!X:X,C179,'Planificación 2026-1'!H:H,"IS",'Planificación 2026-1'!I:I,"&gt;2")</f>
        <v>0</v>
      </c>
      <c r="CE179" s="59">
        <f>SUMIFS('Planificación 2026-1'!S:S,'Planificación 2026-1'!X:X,C179,'Planificación 2026-1'!H:H,"PS",'Planificación 2026-1'!I:I,"&gt;2")</f>
        <v>15</v>
      </c>
      <c r="CF179" s="59">
        <f>SUMIFS('Planificación 2026-1'!S:S,'Planificación 2026-1'!X:X,C179,'Planificación 2026-1'!H:H,"IN",'Planificación 2026-1'!I:I,"&gt;2")</f>
        <v>0</v>
      </c>
      <c r="CG179" s="59">
        <f>SUMIFS('Planificación 2026-1'!S:S,'Planificación 2026-1'!X:X,C179,'Planificación 2026-1'!H:H,"CA",'Planificación 2026-1'!I:I,"&gt;2")</f>
        <v>0</v>
      </c>
      <c r="CH179" s="59">
        <f>SUMIFS('Planificación 2026-1'!S:S,'Planificación 2026-1'!X:X,C179,'Planificación 2026-1'!H:H,"DE",'Planificación 2026-1'!I:I,"&gt;2")</f>
        <v>0</v>
      </c>
      <c r="CI179" s="59">
        <f>SUMIFS('Planificación 2026-1'!S:S,'Planificación 2026-1'!X:X,C179,'Planificación 2026-1'!H:H,"OB",'Planificación 2026-1'!I:I,"&gt;2")</f>
        <v>0</v>
      </c>
      <c r="CJ179" s="59">
        <f>SUMIFS('Planificación 2026-1'!S:S,'Planificación 2026-1'!X:X,C179,'Planificación 2026-1'!H:H,"MH",'Planificación 2026-1'!I:I,"&gt;2")</f>
        <v>0</v>
      </c>
      <c r="CK179" s="59">
        <f>SUMIFS('Planificación 2026-1'!S:S,'Planificación 2026-1'!X:X,C179,'Planificación 2026-1'!H:H,"IC",'Planificación 2026-1'!I:I,"&gt;2")</f>
        <v>0</v>
      </c>
      <c r="CL179" s="59">
        <f>SUMIFS('Planificación 2026-1'!S:S,'Planificación 2026-1'!X:X,C179,'Planificación 2026-1'!H:H,"AR",'Planificación 2026-1'!I:I,"&gt;2")</f>
        <v>0</v>
      </c>
      <c r="CM179" s="59">
        <f>SUMIFS('Planificación 2026-1'!S:S,'Planificación 2026-1'!X:X,C179,'Planificación 2026-1'!H:H,"AE",'Planificación 2026-1'!I:I,"&gt;2")</f>
        <v>0</v>
      </c>
      <c r="CN179" s="59">
        <f>SUMIFS('Planificación 2026-1'!S:S,'Planificación 2026-1'!X:X,C179,'Planificación 2026-1'!H:H,"T1",'Planificación 2026-1'!I:I,"&gt;2")</f>
        <v>0</v>
      </c>
      <c r="CO179" s="59">
        <f>SUMIFS('Planificación 2026-1'!S:S,'Planificación 2026-1'!X:X,C179,'Planificación 2026-1'!H:H,"T3",'Planificación 2026-1'!I:I,"&gt;2")</f>
        <v>0</v>
      </c>
      <c r="CP179" s="59">
        <f>SUMIFS('Planificación 2026-1'!S:S,'Planificación 2026-1'!X:X,C179,'Planificación 2026-1'!H:H,"T2",'Planificación 2026-1'!I:I,"&gt;2")</f>
        <v>0</v>
      </c>
      <c r="CQ179" s="59">
        <f>SUMIFS('Planificación 2026-1'!S:S,'Planificación 2026-1'!X:X,C179,'Planificación 2026-1'!H:H,"T4",'Planificación 2026-1'!I:I,"&gt;2")</f>
        <v>0</v>
      </c>
      <c r="CR179" s="59">
        <f>SUMIFS('Planificación 2026-1'!S:S,'Planificación 2026-1'!X:X,C179,'Planificación 2026-1'!H:H,"AF",'Planificación 2026-1'!I:I,"&lt;3")</f>
        <v>0</v>
      </c>
      <c r="CS179" s="59">
        <f>SUMIFS('Planificación 2026-1'!S:S,'Planificación 2026-1'!X:X,C179,'Planificación 2026-1'!H:H,"EN",'Planificación 2026-1'!I:I,"&lt;3")</f>
        <v>0</v>
      </c>
      <c r="CT179" s="59">
        <f>SUMIFS('Planificación 2026-1'!S:S,'Planificación 2026-1'!X:X,C179,'Planificación 2026-1'!H:H,"IS",'Planificación 2026-1'!I:I,"&lt;3")</f>
        <v>0</v>
      </c>
      <c r="CU179" s="59">
        <f>SUMIFS('Planificación 2026-1'!S:S,'Planificación 2026-1'!X:X,C179,'Planificación 2026-1'!H:H,"PS",'Planificación 2026-1'!I:I,"&lt;3")</f>
        <v>0</v>
      </c>
      <c r="CV179" s="59">
        <f>SUMIFS('Planificación 2026-1'!S:S,'Planificación 2026-1'!X:X,C179,'Planificación 2026-1'!H:H,"IN",'Planificación 2026-1'!I:I,"&lt;3")</f>
        <v>0</v>
      </c>
      <c r="CW179" s="59">
        <f>SUMIFS('Planificación 2026-1'!S:S,'Planificación 2026-1'!X:X,C179,'Planificación 2026-1'!H:H,"CA",'Planificación 2026-1'!I:I,"&lt;3")</f>
        <v>0</v>
      </c>
      <c r="CX179" s="59">
        <f>SUMIFS('Planificación 2026-1'!S:S,'Planificación 2026-1'!X:X,C179,'Planificación 2026-1'!H:H,"DE",'Planificación 2026-1'!I:I,"&lt;3")</f>
        <v>0</v>
      </c>
      <c r="CY179" s="59">
        <f>SUMIFS('Planificación 2026-1'!S:S,'Planificación 2026-1'!X:X,C179,'Planificación 2026-1'!H:H,"OB",'Planificación 2026-1'!I:I,"&lt;3")</f>
        <v>0</v>
      </c>
      <c r="CZ179" s="59">
        <f>SUMIFS('Planificación 2026-1'!S:S,'Planificación 2026-1'!X:X,C179,'Planificación 2026-1'!H:H,"MH",'Planificación 2026-1'!I:I,"&lt;3")</f>
        <v>0</v>
      </c>
      <c r="DA179" s="59">
        <f>SUMIFS('Planificación 2026-1'!S:S,'Planificación 2026-1'!X:X,C179,'Planificación 2026-1'!H:H,"IC",'Planificación 2026-1'!I:I,"&lt;3")</f>
        <v>0</v>
      </c>
      <c r="DB179" s="59">
        <f>SUMIFS('Planificación 2026-1'!S:S,'Planificación 2026-1'!X:X,C179,'Planificación 2026-1'!H:H,"AR",'Planificación 2026-1'!I:I,"&lt;3")</f>
        <v>0</v>
      </c>
      <c r="DC179" s="59">
        <f>SUMIFS('Planificación 2026-1'!S:S,'Planificación 2026-1'!X:X,C179,'Planificación 2026-1'!H:H,"AE",'Planificación 2026-1'!I:I,"&lt;3")</f>
        <v>0</v>
      </c>
      <c r="DD179" s="59">
        <f>SUMIFS('Planificación 2026-1'!S:S,'Planificación 2026-1'!X:X,C179,'Planificación 2026-1'!H:H,"T1",'Planificación 2026-1'!I:I,"&lt;3")</f>
        <v>0</v>
      </c>
      <c r="DE179" s="59">
        <f>SUMIFS('Planificación 2026-1'!S:S,'Planificación 2026-1'!X:X,C179,'Planificación 2026-1'!H:H,"T3",'Planificación 2026-1'!I:I,"&lt;3")</f>
        <v>0</v>
      </c>
      <c r="DF179" s="59">
        <f>SUMIFS('Planificación 2026-1'!S:S,'Planificación 2026-1'!X:X,C179,'Planificación 2026-1'!H:H,"T2",'Planificación 2026-1'!I:I,"&lt;3")</f>
        <v>0</v>
      </c>
      <c r="DG179" s="59">
        <f>SUMIFS('Planificación 2026-1'!S:S,'Planificación 2026-1'!X:X,C179,'Planificación 2026-1'!H:H,"T4",'Planificación 2026-1'!I:I,"&lt;3")</f>
        <v>0</v>
      </c>
      <c r="DH179" s="58" t="str">
        <f t="shared" si="41"/>
        <v>P04</v>
      </c>
      <c r="DI179" s="27">
        <f>IF(C179="","",SUMIFS('Planificación 2026-1'!S:S,'Planificación 2026-1'!X:X,C179,'Planificación 2026-1'!F:F,"PRINCIPAL",'Planificación 2026-1'!Y:Y,"VIRTUAL"))</f>
        <v>5</v>
      </c>
      <c r="DJ179" s="27">
        <f>IF(C179="","",SUMIFS('Planificación 2026-1'!S:S,'Planificación 2026-1'!X:X,C179,'Planificación 2026-1'!F:F,"PRINCIPAL",'Planificación 2026-1'!Y:Y,"PRESENCIAL"))</f>
        <v>0</v>
      </c>
      <c r="DK179" s="27">
        <f>IF(C179="","",SUMIFS('Planificación 2026-1'!S:S,'Planificación 2026-1'!X:X,C179,'Planificación 2026-1'!F:F,"PRINCIPAL",'Planificación 2026-1'!Y:Y,"HIBRIDO PRESENCIAL"))</f>
        <v>0</v>
      </c>
      <c r="DL179" s="58" t="str">
        <f t="shared" si="42"/>
        <v>P04</v>
      </c>
      <c r="DM179" s="58">
        <f>IF(C179="","",SUMIFS('Planificación 2026-1'!S:S,'Planificación 2026-1'!X:X,C179,'Planificación 2026-1'!F:F,"FILIAL",'Planificación 2026-1'!Y:Y,"VIRTUAL"))</f>
        <v>10</v>
      </c>
      <c r="DN179" s="60">
        <f>IF(C179="","",SUMIFS('Planificación 2026-1'!S:S,'Planificación 2026-1'!X:X,C179,'Planificación 2026-1'!F:F,"FILIAL",'Planificación 2026-1'!Y:Y,"PRESENCIAL"))</f>
        <v>0</v>
      </c>
      <c r="DO179" s="29">
        <f>IF(C179="","",SUMIFS('Planificación 2026-1'!S:S,'Planificación 2026-1'!X:X,C179,'Planificación 2026-1'!F:F,"FILIAL",'Planificación 2026-1'!Y:Y,"HIBRIDO PRESENCIAL"))</f>
        <v>0</v>
      </c>
      <c r="DP179" s="61" t="str">
        <f t="shared" si="43"/>
        <v/>
      </c>
      <c r="DQ179" s="58">
        <f>IF(C179="","",SUMIFS('Planificación 2026-1'!S:S,'Planificación 2026-1'!X:X,C179,'Planificación 2026-1'!F:F,"SUNAMPE",'Planificación 2026-1'!Y:Y,"VIRTUAL"))</f>
        <v>0</v>
      </c>
      <c r="DR179" s="29">
        <f>IF(C179="","",SUMIFS('Planificación 2026-1'!S:S,'Planificación 2026-1'!X:X,C179,'Planificación 2026-1'!F:F,"SUNAMPE",'Planificación 2026-1'!Y:Y,"PRESENCIAL"))</f>
        <v>0</v>
      </c>
      <c r="DS179" s="61" t="str">
        <f t="shared" si="44"/>
        <v/>
      </c>
      <c r="DT179" s="58">
        <f>IF(C179="","",SUMIFS('Planificación 2026-1'!S:S,'Planificación 2026-1'!X:X,C179,'Planificación 2026-1'!F:F,"HUAURA",'Planificación 2026-1'!Y:Y,"VIRTUAL"))</f>
        <v>0</v>
      </c>
      <c r="DU179" s="29">
        <f>IF(C179="","",SUMIFS('Planificación 2026-1'!S:S,'Planificación 2026-1'!X:X,C179,'Planificación 2026-1'!F:F,"HUAURA",'Planificación 2026-1'!Y:Y,"PRESENCIAL"))</f>
        <v>0</v>
      </c>
      <c r="DV179" s="32">
        <f>SUMIFS('Planificación 2026-1'!S:S,'Planificación 2026-1'!X:X,C179,'Planificación 2026-1'!F:F,"PRINCIPAL",'Planificación 2026-1'!Y:Y,"VIRTUAL",'Planificación 2026-1'!I:I,"&gt;2")</f>
        <v>5</v>
      </c>
      <c r="DW179" s="32">
        <f>SUMIFS('Planificación 2026-1'!S:S,'Planificación 2026-1'!X:X,C179,'Planificación 2026-1'!F:F,"PRINCIPAL",'Planificación 2026-1'!Y:Y,"&lt;&gt;VIRTUAL",'Planificación 2026-1'!I:I,"&gt;2")</f>
        <v>0</v>
      </c>
      <c r="DX179" s="32">
        <f>SUMIFS('Planificación 2026-1'!S:S,'Planificación 2026-1'!X:X,C179,'Planificación 2026-1'!F:F,"SUNAMPE",'Planificación 2026-1'!Y:Y,"VIRTUAL",'Planificación 2026-1'!I:I,"&gt;2")</f>
        <v>0</v>
      </c>
      <c r="DY179" s="32">
        <f>SUMIFS('Planificación 2026-1'!S:S,'Planificación 2026-1'!X:X,C179,'Planificación 2026-1'!F:F,"SUNAMPE",'Planificación 2026-1'!Y:Y,"&lt;&gt;VIRTUAL",'Planificación 2026-1'!I:I,"&gt;2")</f>
        <v>0</v>
      </c>
      <c r="DZ179" s="32">
        <f>SUMIFS('Planificación 2026-1'!S:S,'Planificación 2026-1'!X:X,C179,'Planificación 2026-1'!F:F,"FILIAL",'Planificación 2026-1'!Y:Y,"VIRTUAL",'Planificación 2026-1'!I:I,"&gt;2")</f>
        <v>10</v>
      </c>
      <c r="EA179" s="32">
        <f>SUMIFS('Planificación 2026-1'!S:S,'Planificación 2026-1'!X:X,C179,'Planificación 2026-1'!F:F,"FILIAL",'Planificación 2026-1'!Y:Y,"&lt;&gt;VIRTUAL",'Planificación 2026-1'!I:I,"&gt;2")</f>
        <v>0</v>
      </c>
      <c r="EB179" s="32">
        <f>SUMIFS('Planificación 2026-1'!S:S,'Planificación 2026-1'!X:X,C179,'Planificación 2026-1'!F:F,"PORUMA",'Planificación 2026-1'!Y:Y,"VIRTUAL",'Planificación 2026-1'!I:I,"&gt;2")</f>
        <v>0</v>
      </c>
      <c r="EC179" s="32">
        <f>SUMIFS('Planificación 2026-1'!S:S,'Planificación 2026-1'!X:X,C179,'Planificación 2026-1'!F:F,"PORUMA",'Planificación 2026-1'!Y:Y,"&lt;&gt;VIRTUAL",'Planificación 2026-1'!I:I,"&gt;2")</f>
        <v>0</v>
      </c>
      <c r="ED179" s="32">
        <f>SUMIFS('Planificación 2026-1'!S:S,'Planificación 2026-1'!X:X,C179,'Planificación 2026-1'!F:F,"HUAURA",'Planificación 2026-1'!Y:Y,"VIRTUAL",'Planificación 2026-1'!I:I,"&gt;2")</f>
        <v>0</v>
      </c>
      <c r="EE179" s="32">
        <f>SUMIFS('Planificación 2026-1'!S:S,'Planificación 2026-1'!X:X,C179,'Planificación 2026-1'!F:F,"HUAURA",'Planificación 2026-1'!Y:Y,"&lt;&gt;VIRTUAL",'Planificación 2026-1'!I:I,"&gt;2")</f>
        <v>0</v>
      </c>
      <c r="EF179" s="32">
        <f>SUMIFS('Planificación 2026-1'!S:S,'Planificación 2026-1'!X:X,C179,'Planificación 2026-1'!F:F,"PRINCIPAL",'Planificación 2026-1'!Y:Y,"VIRTUAL",'Planificación 2026-1'!I:I,"&lt;3")</f>
        <v>0</v>
      </c>
      <c r="EG179" s="32">
        <f>SUMIFS('Planificación 2026-1'!S:S,'Planificación 2026-1'!X:X,C179,'Planificación 2026-1'!F:F,"PRINCIPAL",'Planificación 2026-1'!Y:Y,"&lt;&gt;VIRTUAL",'Planificación 2026-1'!I:I,"&lt;3")</f>
        <v>0</v>
      </c>
      <c r="EH179" s="32">
        <f>SUMIFS('Planificación 2026-1'!S:S,'Planificación 2026-1'!X:X,C179,'Planificación 2026-1'!F:F,"SUNAMPE",'Planificación 2026-1'!Y:Y,"VIRTUAL",'Planificación 2026-1'!I:I,"&lt;3")</f>
        <v>0</v>
      </c>
      <c r="EI179" s="32">
        <f>SUMIFS('Planificación 2026-1'!S:S,'Planificación 2026-1'!X:X,C179,'Planificación 2026-1'!F:F,"SUNAMPE",'Planificación 2026-1'!Y:Y,"&lt;&gt;VIRTUAL",'Planificación 2026-1'!I:I,"&lt;3")</f>
        <v>0</v>
      </c>
      <c r="EJ179" s="32">
        <f>SUMIFS('Planificación 2026-1'!S:S,'Planificación 2026-1'!X:X,C179,'Planificación 2026-1'!F:F,"FILIAL",'Planificación 2026-1'!Y:Y,"VIRTUAL",'Planificación 2026-1'!I:I,"&lt;3")</f>
        <v>0</v>
      </c>
      <c r="EK179" s="32">
        <f>SUMIFS('Planificación 2026-1'!S:S,'Planificación 2026-1'!X:X,C179,'Planificación 2026-1'!F:F,"FILIAL",'Planificación 2026-1'!Y:Y,"&lt;&gt;VIRTUAL",'Planificación 2026-1'!I:I,"&lt;3")</f>
        <v>0</v>
      </c>
      <c r="EL179" s="32">
        <f>SUMIFS('Planificación 2026-1'!S:S,'Planificación 2026-1'!X:X,C179,'Planificación 2026-1'!F:F,"PORUMA",'Planificación 2026-1'!Y:Y,"VIRTUAL",'Planificación 2026-1'!I:I,"&lt;3")</f>
        <v>0</v>
      </c>
      <c r="EM179" s="32">
        <f>SUMIFS('Planificación 2026-1'!S:S,'Planificación 2026-1'!X:X,C179,'Planificación 2026-1'!F:F,"PORUMA",'Planificación 2026-1'!Y:Y,"&lt;&gt;VIRTUAL",'Planificación 2026-1'!I:I,"&lt;3")</f>
        <v>0</v>
      </c>
      <c r="EN179" s="32">
        <f>SUMIFS('Planificación 2026-1'!S:S,'Planificación 2026-1'!X:X,C179,'Planificación 2026-1'!F:F,"HUAURA",'Planificación 2026-1'!Y:Y,"VIRTUAL",'Planificación 2026-1'!I:I,"&lt;3")</f>
        <v>0</v>
      </c>
      <c r="EO179" s="32">
        <f>SUMIFS('Planificación 2026-1'!S:S,'Planificación 2026-1'!X:X,C179,'Planificación 2026-1'!F:F,"HUAURA",'Planificación 2026-1'!Y:Y,"&lt;&gt;VIRTUAL",'Planificación 2026-1'!I:I,"&lt;3")</f>
        <v>0</v>
      </c>
      <c r="EP179" s="32">
        <f t="shared" si="46"/>
        <v>10</v>
      </c>
      <c r="EQ179" s="32">
        <f t="shared" si="36"/>
        <v>0</v>
      </c>
      <c r="ER179" s="32">
        <f t="shared" si="37"/>
        <v>0</v>
      </c>
      <c r="ES179" s="32">
        <f t="shared" si="38"/>
        <v>5</v>
      </c>
      <c r="ET179" s="32">
        <f t="shared" si="39"/>
        <v>0</v>
      </c>
      <c r="EU179" s="32">
        <f t="shared" si="40"/>
        <v>15</v>
      </c>
      <c r="EV179" s="32" t="b">
        <f>EXACT(EU179,E179)</f>
        <v>1</v>
      </c>
      <c r="EW179" s="32"/>
      <c r="EX179" s="32">
        <f t="shared" si="33"/>
        <v>15</v>
      </c>
      <c r="EY179" s="32">
        <f t="shared" si="34"/>
        <v>0</v>
      </c>
      <c r="EZ179" s="32" t="b">
        <f>EXACT(SUM(EX179:EY179),E179)</f>
        <v>1</v>
      </c>
      <c r="FA179" s="32" t="str">
        <f t="shared" si="35"/>
        <v/>
      </c>
      <c r="FB179" s="32" t="str">
        <f t="shared" si="45"/>
        <v>VIRTUAL</v>
      </c>
    </row>
    <row r="180" spans="1:158">
      <c r="A180" s="33"/>
      <c r="B180" s="66">
        <v>177</v>
      </c>
      <c r="C180" s="32" t="s">
        <v>384</v>
      </c>
      <c r="D180" s="429">
        <v>45820772</v>
      </c>
      <c r="E180" s="62">
        <f>SUMIF('Planificación 2026-1'!X:X,C180,'Planificación 2026-1'!S:S)</f>
        <v>19</v>
      </c>
      <c r="F180" s="63" t="s">
        <v>203</v>
      </c>
      <c r="G180" s="454" t="s">
        <v>200</v>
      </c>
      <c r="H180" s="64" t="s">
        <v>181</v>
      </c>
      <c r="I180" s="64" t="s">
        <v>150</v>
      </c>
      <c r="J180" s="32" t="s">
        <v>181</v>
      </c>
      <c r="K180" s="32" t="s">
        <v>150</v>
      </c>
      <c r="L180" s="57" t="str">
        <f>IF(SUM(COUNTIFS('Planificación 2026-1'!F:F,"PRINCIPAL",'Planificación 2026-1'!X:X,C180,'Planificación 2026-1'!H:H,"AF"))&gt;0,"P01"," ")</f>
        <v xml:space="preserve"> </v>
      </c>
      <c r="M180" s="58" t="str">
        <f>IF(SUM(COUNTIFS('Planificación 2026-1'!F:F,"PRINCIPAL",'Planificación 2026-1'!X:X,C180,'Planificación 2026-1'!H:H,"EN"))&gt;0,"P02"," ")</f>
        <v>P02</v>
      </c>
      <c r="N180" s="58" t="str">
        <f>IF(SUM(COUNTIFS('Planificación 2026-1'!F:F,"PRINCIPAL",'Planificación 2026-1'!X:X,C180,'Planificación 2026-1'!H:H,"IS"))&gt;0,"P03"," ")</f>
        <v xml:space="preserve"> </v>
      </c>
      <c r="O180" s="58" t="str">
        <f>IF(SUM(COUNTIFS('Planificación 2026-1'!F:F,"PRINCIPAL",'Planificación 2026-1'!X:X,C180,'Planificación 2026-1'!H:H,"PS"))&gt;0,"P04"," ")</f>
        <v>P04</v>
      </c>
      <c r="P180" s="58"/>
      <c r="Q180" s="58" t="str">
        <f>IF(SUM(COUNTIFS('Planificación 2026-1'!F:F,"PRINCIPAL",'Planificación 2026-1'!X:X,C180,'Planificación 2026-1'!H:H,"IN"))&gt;0,"P06"," ")</f>
        <v xml:space="preserve"> </v>
      </c>
      <c r="R180" s="58" t="str">
        <f>IF(SUM(COUNTIFS('Planificación 2026-1'!F:F,"PRINCIPAL",'Planificación 2026-1'!X:X,C180,'Planificación 2026-1'!H:H,"CA"))&gt;0,"P07"," ")</f>
        <v xml:space="preserve"> </v>
      </c>
      <c r="S180" s="58" t="str">
        <f>IF(SUM(COUNTIFS('Planificación 2026-1'!F:F,"PRINCIPAL",'Planificación 2026-1'!X:X,C180,'Planificación 2026-1'!H:H,"DE"))&gt;0,"P08"," ")</f>
        <v xml:space="preserve"> </v>
      </c>
      <c r="T180" s="58" t="str">
        <f>IF(SUM(COUNTIFS('Planificación 2026-1'!F:F,"PRINCIPAL",'Planificación 2026-1'!X:X,C180,'Planificación 2026-1'!H:H,"OB"))&gt;0,"P09"," ")</f>
        <v>P09</v>
      </c>
      <c r="U180" s="58" t="str">
        <f>IF(SUM(COUNTIFS('Planificación 2026-1'!F:F,"PRINCIPAL",'Planificación 2026-1'!X:X,C180,'Planificación 2026-1'!H:H,"MH"))&gt;0,"P31"," ")</f>
        <v xml:space="preserve"> </v>
      </c>
      <c r="V180" s="58" t="str">
        <f>IF(SUM(COUNTIFS('Planificación 2026-1'!F:F,"PRINCIPAL",'Planificación 2026-1'!X:X,C180,'Planificación 2026-1'!H:H,"IC"))&gt;0,"P32"," ")</f>
        <v xml:space="preserve"> </v>
      </c>
      <c r="W180" s="58" t="str">
        <f>IF(SUM(COUNTIFS('Planificación 2026-1'!F:F,"PRINCIPAL",'Planificación 2026-1'!X:X,C180,'Planificación 2026-1'!H:H,"AR"))&gt;0,"P34"," ")</f>
        <v xml:space="preserve"> </v>
      </c>
      <c r="X180" s="58" t="str">
        <f>IF(SUM(COUNTIFS('Planificación 2026-1'!F:F,"PRINCIPAL",'Planificación 2026-1'!X:X,C180,'Planificación 2026-1'!H:H,"T1"))&gt;0,"P35"," ")</f>
        <v xml:space="preserve"> </v>
      </c>
      <c r="Y180" s="58" t="str">
        <f>IF(SUM(COUNTIFS('Planificación 2026-1'!F:F,"PRINCIPAL",'Planificación 2026-1'!X:X,C180,'Planificación 2026-1'!H:H,"T3"))&gt;0,"P36"," ")</f>
        <v xml:space="preserve"> </v>
      </c>
      <c r="Z180" s="58" t="str">
        <f>IF(SUM(COUNTIFS('Planificación 2026-1'!F:F,"PRINCIPAL",'Planificación 2026-1'!X:X,C180,'Planificación 2026-1'!H:H,"T2"))&gt;0,"P37"," ")</f>
        <v xml:space="preserve"> </v>
      </c>
      <c r="AA180" s="58" t="str">
        <f>IF(SUM(COUNTIFS('Planificación 2026-1'!F:F,"PRINCIPAL",'Planificación 2026-1'!X:X,C180,'Planificación 2026-1'!H:H,"AE"))&gt;0,"P38"," ")</f>
        <v xml:space="preserve"> </v>
      </c>
      <c r="AB180" s="58" t="str">
        <f>IF(SUM(COUNTIFS('Planificación 2026-1'!F:F,"PRINCIPAL",'Planificación 2026-1'!X:X,C180,'Planificación 2026-1'!H:H,"T4"))&gt;0,"P55"," ")</f>
        <v xml:space="preserve"> </v>
      </c>
      <c r="AC180" s="58" t="str">
        <f>IF(SUM(COUNTIFS('Planificación 2026-1'!F:F,"FILIAL",'Planificación 2026-1'!X:X,C180,'Planificación 2026-1'!H:H,"AF"))&gt;0," P01"," ")</f>
        <v xml:space="preserve"> </v>
      </c>
      <c r="AD180" s="58" t="str">
        <f>IF(SUM(COUNTIFS('Planificación 2026-1'!F:F,"FILIAL",'Planificación 2026-1'!X:X,C180,'Planificación 2026-1'!H:H,"EN"))&gt;0,"P02"," ")</f>
        <v xml:space="preserve"> </v>
      </c>
      <c r="AE180" s="58" t="str">
        <f>IF(SUM(COUNTIFS('Planificación 2026-1'!F:F,"FILIAL",'Planificación 2026-1'!X:X,C180,'Planificación 2026-1'!H:H,"IS"))&gt;0,"P03"," ")</f>
        <v xml:space="preserve"> </v>
      </c>
      <c r="AF180" s="58" t="str">
        <f>IF(SUM(COUNTIFS('Planificación 2026-1'!F:F,"FILIAL",'Planificación 2026-1'!X:X,C180,'Planificación 2026-1'!H:H,"PS"))&gt;0,"P04"," ")</f>
        <v xml:space="preserve"> </v>
      </c>
      <c r="AG180" s="58"/>
      <c r="AH180" s="58" t="str">
        <f>IF(SUM(COUNTIFS('Planificación 2026-1'!F:F,"FILIAL",'Planificación 2026-1'!X:X,C180,'Planificación 2026-1'!H:H,"IN"))&gt;0,"P06"," ")</f>
        <v xml:space="preserve"> </v>
      </c>
      <c r="AI180" s="58" t="str">
        <f>IF(SUM(COUNTIFS('Planificación 2026-1'!F:F,"FILIAL",'Planificación 2026-1'!X:X,C180,'Planificación 2026-1'!H:H,"CA"))&gt;0,"P07"," ")</f>
        <v xml:space="preserve"> </v>
      </c>
      <c r="AJ180" s="58" t="str">
        <f>IF(SUM(COUNTIFS('Planificación 2026-1'!F:F,"FILIAL",'Planificación 2026-1'!X:X,C180,'Planificación 2026-1'!H:H,"DE"))&gt;0,"P08"," ")</f>
        <v xml:space="preserve"> </v>
      </c>
      <c r="AK180" s="58" t="str">
        <f>IF(SUM(COUNTIFS('Planificación 2026-1'!F:F,"FILIAL",'Planificación 2026-1'!X:X,C180,'Planificación 2026-1'!H:H,"OB"))&gt;0,"P09"," ")</f>
        <v xml:space="preserve"> </v>
      </c>
      <c r="AL180" s="58" t="str">
        <f>IF(SUM(COUNTIFS('Planificación 2026-1'!F:F,"FILIAL",'Planificación 2026-1'!X:X,C180,'Planificación 2026-1'!H:H,"MH"))&gt;0,"P31"," ")</f>
        <v xml:space="preserve"> </v>
      </c>
      <c r="AM180" s="58" t="str">
        <f>IF(SUM(COUNTIFS('Planificación 2026-1'!F:F,"FILIAL",'Planificación 2026-1'!X:X,C180,'Planificación 2026-1'!H:H,"IC"))&gt;0,"P32"," ")</f>
        <v xml:space="preserve"> </v>
      </c>
      <c r="AN180" s="58" t="str">
        <f>IF(SUM(COUNTIFS('Planificación 2026-1'!F:F,"FILIAL",'Planificación 2026-1'!X:X,C180,'Planificación 2026-1'!H:H,"AR"))&gt;0,"P34"," ")</f>
        <v xml:space="preserve"> </v>
      </c>
      <c r="AO180" s="58" t="str">
        <f>IF(SUM(COUNTIFS('Planificación 2026-1'!F:F,"FILIAL",'Planificación 2026-1'!X:X,C180,'Planificación 2026-1'!H:H,"T1"))&gt;0,"P35"," ")</f>
        <v xml:space="preserve"> </v>
      </c>
      <c r="AP180" s="58" t="str">
        <f>IF(SUM(COUNTIFS('Planificación 2026-1'!F:F,"FILIAL",'Planificación 2026-1'!X:X,C180,'Planificación 2026-1'!H:H,"T3"))&gt;0,"P36"," ")</f>
        <v xml:space="preserve"> </v>
      </c>
      <c r="AQ180" s="58" t="str">
        <f>IF(SUM(COUNTIFS('Planificación 2026-1'!F:F,"FILIAL",'Planificación 2026-1'!X:X,C180,'Planificación 2026-1'!H:H,"T2"))&gt;0,"P37"," ")</f>
        <v xml:space="preserve"> </v>
      </c>
      <c r="AR180" s="58" t="str">
        <f>IF(SUM(COUNTIFS('Planificación 2026-1'!F:F,"FILIAL",'Planificación 2026-1'!X:X,C180,'Planificación 2026-1'!H:H,"AE"))&gt;0,"P38"," ")</f>
        <v xml:space="preserve"> </v>
      </c>
      <c r="AS180" s="58" t="str">
        <f>IF(SUM(COUNTIFS('Planificación 2026-1'!F:F,"FILIAL",'Planificación 2026-1'!X:X,C180,'Planificación 2026-1'!H:H,"T4"))&gt;0,"P55"," ")</f>
        <v xml:space="preserve"> </v>
      </c>
      <c r="AT180" s="58" t="str">
        <f>IF(SUM(COUNTIFS('Planificación 2026-1'!F:F,"SUNAMPE",'Planificación 2026-1'!X:X,C180,'Planificación 2026-1'!H:H,"AF"))&gt;0," P01"," ")</f>
        <v xml:space="preserve"> </v>
      </c>
      <c r="AU180" s="58" t="str">
        <f>IF(SUM(COUNTIFS('Planificación 2026-1'!F:F,"SUNAMPE",'Planificación 2026-1'!X:X,C180,'Planificación 2026-1'!H:H,"EN"))&gt;0,"P02"," ")</f>
        <v xml:space="preserve"> </v>
      </c>
      <c r="AV180" s="58" t="str">
        <f>IF(SUM(COUNTIFS('Planificación 2026-1'!F:F,"SUNAMPE",'Planificación 2026-1'!X:X,C180,'Planificación 2026-1'!H:H,"IS"))&gt;0,"P03"," ")</f>
        <v xml:space="preserve"> </v>
      </c>
      <c r="AW180" s="58" t="str">
        <f>IF(SUM(COUNTIFS('Planificación 2026-1'!F:F,"SUNAMPE",'Planificación 2026-1'!X:X,C180,'Planificación 2026-1'!H:H,"PS"))&gt;0,"P04"," ")</f>
        <v xml:space="preserve"> </v>
      </c>
      <c r="AX180" s="58"/>
      <c r="AY180" s="58" t="str">
        <f>IF(SUM(COUNTIFS('Planificación 2026-1'!F:F,"SUNAMPE",'Planificación 2026-1'!X:X,C180,'Planificación 2026-1'!H:H,"IN"))&gt;0,"P06"," ")</f>
        <v xml:space="preserve"> </v>
      </c>
      <c r="AZ180" s="58" t="str">
        <f>IF(SUM(COUNTIFS('Planificación 2026-1'!F:F,"SUNAMPE",'Planificación 2026-1'!X:X,C180,'Planificación 2026-1'!H:H,"CA"))&gt;0,"P07"," ")</f>
        <v xml:space="preserve"> </v>
      </c>
      <c r="BA180" s="58" t="str">
        <f>IF(SUM(COUNTIFS('Planificación 2026-1'!F:F,"SUNAMPE",'Planificación 2026-1'!X:X,C180,'Planificación 2026-1'!H:H,"DE"))&gt;0,"P08"," ")</f>
        <v xml:space="preserve"> </v>
      </c>
      <c r="BB180" s="58" t="str">
        <f>IF(SUM(COUNTIFS('Planificación 2026-1'!F:F,"SUNAMPE",'Planificación 2026-1'!X:X,C180,'Planificación 2026-1'!H:H,"OB"))&gt;0,"P09"," ")</f>
        <v xml:space="preserve"> </v>
      </c>
      <c r="BC180" s="58" t="str">
        <f>IF(SUM(COUNTIFS('Planificación 2026-1'!F:F,"SUNAMPE",'Planificación 2026-1'!X:X,C180,'Planificación 2026-1'!H:H,"MH"))&gt;0,"P31"," ")</f>
        <v xml:space="preserve"> </v>
      </c>
      <c r="BD180" s="58" t="str">
        <f>IF(SUM(COUNTIFS('Planificación 2026-1'!F:F,"SUNAMPE",'Planificación 2026-1'!X:X,C180,'Planificación 2026-1'!H:H,"IC"))&gt;0,"P32"," ")</f>
        <v xml:space="preserve"> </v>
      </c>
      <c r="BE180" s="58" t="str">
        <f>IF(SUM(COUNTIFS('Planificación 2026-1'!F:F,"SUNAMPE",'Planificación 2026-1'!X:X,C180,'Planificación 2026-1'!H:H,"AR"))&gt;0,"P34"," ")</f>
        <v xml:space="preserve"> </v>
      </c>
      <c r="BF180" s="58" t="str">
        <f>IF(SUM(COUNTIFS('Planificación 2026-1'!F:F,"SUNAMPE",'Planificación 2026-1'!X:X,C180,'Planificación 2026-1'!H:H,"T1"))&gt;0,"P35"," ")</f>
        <v xml:space="preserve"> </v>
      </c>
      <c r="BG180" s="58" t="str">
        <f>IF(SUM(COUNTIFS('Planificación 2026-1'!F:F,"SUNAMPE",'Planificación 2026-1'!X:X,C180,'Planificación 2026-1'!H:H,"T3"))&gt;0,"P36"," ")</f>
        <v xml:space="preserve"> </v>
      </c>
      <c r="BH180" s="58" t="str">
        <f>IF(SUM(COUNTIFS('Planificación 2026-1'!F:F,"SUNAMPE",'Planificación 2026-1'!X:X,C180,'Planificación 2026-1'!H:H,"T2"))&gt;0,"P37"," ")</f>
        <v xml:space="preserve"> </v>
      </c>
      <c r="BI180" s="58" t="str">
        <f>IF(SUM(COUNTIFS('Planificación 2026-1'!F:F,"SUNAMPE",'Planificación 2026-1'!X:X,C180,'Planificación 2026-1'!H:H,"AE"))&gt;0,"P38"," ")</f>
        <v xml:space="preserve"> </v>
      </c>
      <c r="BJ180" s="58" t="str">
        <f>IF(SUM(COUNTIFS('Planificación 2026-1'!F:F,"SUNAMPE",'Planificación 2026-1'!X:X,C180,'Planificación 2026-1'!H:H,"T4"))&gt;0,"P55"," ")</f>
        <v xml:space="preserve"> </v>
      </c>
      <c r="BK180" s="58" t="str">
        <f>IF(SUM(COUNTIFS('Planificación 2026-1'!F:F,"HUAURA",'Planificación 2026-1'!X:X,C180,'Planificación 2026-1'!H:H,"AF"))&gt;0," P01"," ")</f>
        <v xml:space="preserve"> </v>
      </c>
      <c r="BL180" s="58" t="str">
        <f>IF(SUM(COUNTIFS('Planificación 2026-1'!F:F,"HUAURA",'Planificación 2026-1'!X:X,C180,'Planificación 2026-1'!H:H,"EN"))&gt;0,"P02"," ")</f>
        <v xml:space="preserve"> </v>
      </c>
      <c r="BM180" s="58" t="str">
        <f>IF(SUM(COUNTIFS('Planificación 2026-1'!F:F,"HUAURA",'Planificación 2026-1'!X:X,C180,'Planificación 2026-1'!H:H,"IS"))&gt;0,"P03"," ")</f>
        <v xml:space="preserve"> </v>
      </c>
      <c r="BN180" s="58" t="str">
        <f>IF(SUM(COUNTIFS('Planificación 2026-1'!F:F,"HUAURA",'Planificación 2026-1'!X:X,C180,'Planificación 2026-1'!H:H,"PS"))&gt;0,"P04"," ")</f>
        <v xml:space="preserve"> </v>
      </c>
      <c r="BO180" s="58"/>
      <c r="BP180" s="58" t="str">
        <f>IF(SUM(COUNTIFS('Planificación 2026-1'!F:F,"HUAURA",'Planificación 2026-1'!X:X,C180,'Planificación 2026-1'!H:H,"IN"))&gt;0,"P06"," ")</f>
        <v xml:space="preserve"> </v>
      </c>
      <c r="BQ180" s="58" t="str">
        <f>IF(SUM(COUNTIFS('Planificación 2026-1'!F:F,"HUAURA",'Planificación 2026-1'!X:X,C180,'Planificación 2026-1'!H:H,"CA"))&gt;0,"P07"," ")</f>
        <v xml:space="preserve"> </v>
      </c>
      <c r="BR180" s="58" t="str">
        <f>IF(SUM(COUNTIFS('Planificación 2026-1'!F:F,"HUAURA",'Planificación 2026-1'!X:X,C180,'Planificación 2026-1'!H:H,"DE"))&gt;0,"P08"," ")</f>
        <v xml:space="preserve"> </v>
      </c>
      <c r="BS180" s="58" t="str">
        <f>IF(SUM(COUNTIFS('Planificación 2026-1'!F:F,"HUAURA",'Planificación 2026-1'!X:X,C180,'Planificación 2026-1'!H:H,"OB"))&gt;0,"P09"," ")</f>
        <v xml:space="preserve"> </v>
      </c>
      <c r="BT180" s="58" t="str">
        <f>IF(SUM(COUNTIFS('Planificación 2026-1'!F:F,"HUAURA",'Planificación 2026-1'!X:X,C180,'Planificación 2026-1'!H:H,"MH"))&gt;0,"P31"," ")</f>
        <v xml:space="preserve"> </v>
      </c>
      <c r="BU180" s="58" t="str">
        <f>IF(SUM(COUNTIFS('Planificación 2026-1'!F:F,"HUAURA",'Planificación 2026-1'!X:X,C180,'Planificación 2026-1'!H:H,"IC"))&gt;0,"P32"," ")</f>
        <v xml:space="preserve"> </v>
      </c>
      <c r="BV180" s="58" t="str">
        <f>IF(SUM(COUNTIFS('Planificación 2026-1'!F:F,"HUAURA",'Planificación 2026-1'!X:X,C180,'Planificación 2026-1'!H:H,"AR"))&gt;0,"P34"," ")</f>
        <v xml:space="preserve"> </v>
      </c>
      <c r="BW180" s="58" t="str">
        <f>IF(SUM(COUNTIFS('Planificación 2026-1'!F:F,"HUAURA",'Planificación 2026-1'!X:X,C180,'Planificación 2026-1'!H:H,"T1"))&gt;0,"P35"," ")</f>
        <v xml:space="preserve"> </v>
      </c>
      <c r="BX180" s="58" t="str">
        <f>IF(SUM(COUNTIFS('Planificación 2026-1'!F:F,"HUAURA",'Planificación 2026-1'!X:X,C180,'Planificación 2026-1'!H:H,"T3"))&gt;0,"P36"," ")</f>
        <v xml:space="preserve"> </v>
      </c>
      <c r="BY180" s="58" t="str">
        <f>IF(SUM(COUNTIFS('Planificación 2026-1'!F:F,"HUAURA",'Planificación 2026-1'!X:X,C180,'Planificación 2026-1'!H:H,"T2"))&gt;0,"P37"," ")</f>
        <v xml:space="preserve"> </v>
      </c>
      <c r="BZ180" s="58" t="str">
        <f>IF(SUM(COUNTIFS('Planificación 2026-1'!F:F,"HUAURA",'Planificación 2026-1'!X:X,C180,'Planificación 2026-1'!H:H,"AE"))&gt;0,"P38"," ")</f>
        <v xml:space="preserve"> </v>
      </c>
      <c r="CA180" s="58" t="str">
        <f>IF(SUM(COUNTIFS('Planificación 2026-1'!F:F,"HUAURA",'Planificación 2026-1'!X:X,C180,'Planificación 2026-1'!H:H,"T4"))&gt;0,"P55"," ")</f>
        <v xml:space="preserve"> </v>
      </c>
      <c r="CB180" s="59">
        <f>SUMIFS('Planificación 2026-1'!S:S,'Planificación 2026-1'!X:X,C180,'Planificación 2026-1'!H:H,"AF",'Planificación 2026-1'!I:I,"&gt;2")</f>
        <v>0</v>
      </c>
      <c r="CC180" s="59">
        <f>SUMIFS('Planificación 2026-1'!S:S,'Planificación 2026-1'!X:X,C180,'Planificación 2026-1'!H:H,"EN",'Planificación 2026-1'!I:I,"&gt;2")</f>
        <v>12</v>
      </c>
      <c r="CD180" s="59">
        <f>SUMIFS('Planificación 2026-1'!S:S,'Planificación 2026-1'!X:X,C180,'Planificación 2026-1'!H:H,"IS",'Planificación 2026-1'!I:I,"&gt;2")</f>
        <v>0</v>
      </c>
      <c r="CE180" s="59">
        <f>SUMIFS('Planificación 2026-1'!S:S,'Planificación 2026-1'!X:X,C180,'Planificación 2026-1'!H:H,"PS",'Planificación 2026-1'!I:I,"&gt;2")</f>
        <v>3</v>
      </c>
      <c r="CF180" s="59">
        <f>SUMIFS('Planificación 2026-1'!S:S,'Planificación 2026-1'!X:X,C180,'Planificación 2026-1'!H:H,"IN",'Planificación 2026-1'!I:I,"&gt;2")</f>
        <v>0</v>
      </c>
      <c r="CG180" s="59">
        <f>SUMIFS('Planificación 2026-1'!S:S,'Planificación 2026-1'!X:X,C180,'Planificación 2026-1'!H:H,"CA",'Planificación 2026-1'!I:I,"&gt;2")</f>
        <v>0</v>
      </c>
      <c r="CH180" s="59">
        <f>SUMIFS('Planificación 2026-1'!S:S,'Planificación 2026-1'!X:X,C180,'Planificación 2026-1'!H:H,"DE",'Planificación 2026-1'!I:I,"&gt;2")</f>
        <v>0</v>
      </c>
      <c r="CI180" s="59">
        <f>SUMIFS('Planificación 2026-1'!S:S,'Planificación 2026-1'!X:X,C180,'Planificación 2026-1'!H:H,"OB",'Planificación 2026-1'!I:I,"&gt;2")</f>
        <v>4</v>
      </c>
      <c r="CJ180" s="59">
        <f>SUMIFS('Planificación 2026-1'!S:S,'Planificación 2026-1'!X:X,C180,'Planificación 2026-1'!H:H,"MH",'Planificación 2026-1'!I:I,"&gt;2")</f>
        <v>0</v>
      </c>
      <c r="CK180" s="59">
        <f>SUMIFS('Planificación 2026-1'!S:S,'Planificación 2026-1'!X:X,C180,'Planificación 2026-1'!H:H,"IC",'Planificación 2026-1'!I:I,"&gt;2")</f>
        <v>0</v>
      </c>
      <c r="CL180" s="59">
        <f>SUMIFS('Planificación 2026-1'!S:S,'Planificación 2026-1'!X:X,C180,'Planificación 2026-1'!H:H,"AR",'Planificación 2026-1'!I:I,"&gt;2")</f>
        <v>0</v>
      </c>
      <c r="CM180" s="59">
        <f>SUMIFS('Planificación 2026-1'!S:S,'Planificación 2026-1'!X:X,C180,'Planificación 2026-1'!H:H,"AE",'Planificación 2026-1'!I:I,"&gt;2")</f>
        <v>0</v>
      </c>
      <c r="CN180" s="59">
        <f>SUMIFS('Planificación 2026-1'!S:S,'Planificación 2026-1'!X:X,C180,'Planificación 2026-1'!H:H,"T1",'Planificación 2026-1'!I:I,"&gt;2")</f>
        <v>0</v>
      </c>
      <c r="CO180" s="59">
        <f>SUMIFS('Planificación 2026-1'!S:S,'Planificación 2026-1'!X:X,C180,'Planificación 2026-1'!H:H,"T3",'Planificación 2026-1'!I:I,"&gt;2")</f>
        <v>0</v>
      </c>
      <c r="CP180" s="59">
        <f>SUMIFS('Planificación 2026-1'!S:S,'Planificación 2026-1'!X:X,C180,'Planificación 2026-1'!H:H,"T2",'Planificación 2026-1'!I:I,"&gt;2")</f>
        <v>0</v>
      </c>
      <c r="CQ180" s="59">
        <f>SUMIFS('Planificación 2026-1'!S:S,'Planificación 2026-1'!X:X,C180,'Planificación 2026-1'!H:H,"T4",'Planificación 2026-1'!I:I,"&gt;2")</f>
        <v>0</v>
      </c>
      <c r="CR180" s="59">
        <f>SUMIFS('Planificación 2026-1'!S:S,'Planificación 2026-1'!X:X,C180,'Planificación 2026-1'!H:H,"AF",'Planificación 2026-1'!I:I,"&lt;3")</f>
        <v>0</v>
      </c>
      <c r="CS180" s="59">
        <f>SUMIFS('Planificación 2026-1'!S:S,'Planificación 2026-1'!X:X,C180,'Planificación 2026-1'!H:H,"EN",'Planificación 2026-1'!I:I,"&lt;3")</f>
        <v>0</v>
      </c>
      <c r="CT180" s="59">
        <f>SUMIFS('Planificación 2026-1'!S:S,'Planificación 2026-1'!X:X,C180,'Planificación 2026-1'!H:H,"IS",'Planificación 2026-1'!I:I,"&lt;3")</f>
        <v>0</v>
      </c>
      <c r="CU180" s="59">
        <f>SUMIFS('Planificación 2026-1'!S:S,'Planificación 2026-1'!X:X,C180,'Planificación 2026-1'!H:H,"PS",'Planificación 2026-1'!I:I,"&lt;3")</f>
        <v>0</v>
      </c>
      <c r="CV180" s="59">
        <f>SUMIFS('Planificación 2026-1'!S:S,'Planificación 2026-1'!X:X,C180,'Planificación 2026-1'!H:H,"IN",'Planificación 2026-1'!I:I,"&lt;3")</f>
        <v>0</v>
      </c>
      <c r="CW180" s="59">
        <f>SUMIFS('Planificación 2026-1'!S:S,'Planificación 2026-1'!X:X,C180,'Planificación 2026-1'!H:H,"CA",'Planificación 2026-1'!I:I,"&lt;3")</f>
        <v>0</v>
      </c>
      <c r="CX180" s="59">
        <f>SUMIFS('Planificación 2026-1'!S:S,'Planificación 2026-1'!X:X,C180,'Planificación 2026-1'!H:H,"DE",'Planificación 2026-1'!I:I,"&lt;3")</f>
        <v>0</v>
      </c>
      <c r="CY180" s="59">
        <f>SUMIFS('Planificación 2026-1'!S:S,'Planificación 2026-1'!X:X,C180,'Planificación 2026-1'!H:H,"OB",'Planificación 2026-1'!I:I,"&lt;3")</f>
        <v>0</v>
      </c>
      <c r="CZ180" s="59">
        <f>SUMIFS('Planificación 2026-1'!S:S,'Planificación 2026-1'!X:X,C180,'Planificación 2026-1'!H:H,"MH",'Planificación 2026-1'!I:I,"&lt;3")</f>
        <v>0</v>
      </c>
      <c r="DA180" s="59">
        <f>SUMIFS('Planificación 2026-1'!S:S,'Planificación 2026-1'!X:X,C180,'Planificación 2026-1'!H:H,"IC",'Planificación 2026-1'!I:I,"&lt;3")</f>
        <v>0</v>
      </c>
      <c r="DB180" s="59">
        <f>SUMIFS('Planificación 2026-1'!S:S,'Planificación 2026-1'!X:X,C180,'Planificación 2026-1'!H:H,"AR",'Planificación 2026-1'!I:I,"&lt;3")</f>
        <v>0</v>
      </c>
      <c r="DC180" s="59">
        <f>SUMIFS('Planificación 2026-1'!S:S,'Planificación 2026-1'!X:X,C180,'Planificación 2026-1'!H:H,"AE",'Planificación 2026-1'!I:I,"&lt;3")</f>
        <v>0</v>
      </c>
      <c r="DD180" s="59">
        <f>SUMIFS('Planificación 2026-1'!S:S,'Planificación 2026-1'!X:X,C180,'Planificación 2026-1'!H:H,"T1",'Planificación 2026-1'!I:I,"&lt;3")</f>
        <v>0</v>
      </c>
      <c r="DE180" s="59">
        <f>SUMIFS('Planificación 2026-1'!S:S,'Planificación 2026-1'!X:X,C180,'Planificación 2026-1'!H:H,"T3",'Planificación 2026-1'!I:I,"&lt;3")</f>
        <v>0</v>
      </c>
      <c r="DF180" s="59">
        <f>SUMIFS('Planificación 2026-1'!S:S,'Planificación 2026-1'!X:X,C180,'Planificación 2026-1'!H:H,"T2",'Planificación 2026-1'!I:I,"&lt;3")</f>
        <v>0</v>
      </c>
      <c r="DG180" s="59">
        <f>SUMIFS('Planificación 2026-1'!S:S,'Planificación 2026-1'!X:X,C180,'Planificación 2026-1'!H:H,"T4",'Planificación 2026-1'!I:I,"&lt;3")</f>
        <v>0</v>
      </c>
      <c r="DH180" s="58" t="str">
        <f t="shared" si="41"/>
        <v>P02 P04 P09</v>
      </c>
      <c r="DI180" s="27">
        <f>IF(C180="","",SUMIFS('Planificación 2026-1'!S:S,'Planificación 2026-1'!X:X,C180,'Planificación 2026-1'!F:F,"PRINCIPAL",'Planificación 2026-1'!Y:Y,"VIRTUAL"))</f>
        <v>19</v>
      </c>
      <c r="DJ180" s="27">
        <f>IF(C180="","",SUMIFS('Planificación 2026-1'!S:S,'Planificación 2026-1'!X:X,C180,'Planificación 2026-1'!F:F,"PRINCIPAL",'Planificación 2026-1'!Y:Y,"PRESENCIAL"))</f>
        <v>0</v>
      </c>
      <c r="DK180" s="27">
        <f>IF(C180="","",SUMIFS('Planificación 2026-1'!S:S,'Planificación 2026-1'!X:X,C180,'Planificación 2026-1'!F:F,"PRINCIPAL",'Planificación 2026-1'!Y:Y,"HIBRIDO PRESENCIAL"))</f>
        <v>0</v>
      </c>
      <c r="DL180" s="58" t="str">
        <f t="shared" si="42"/>
        <v/>
      </c>
      <c r="DM180" s="58">
        <f>IF(C180="","",SUMIFS('Planificación 2026-1'!S:S,'Planificación 2026-1'!X:X,C180,'Planificación 2026-1'!F:F,"FILIAL",'Planificación 2026-1'!Y:Y,"VIRTUAL"))</f>
        <v>0</v>
      </c>
      <c r="DN180" s="60">
        <f>IF(C180="","",SUMIFS('Planificación 2026-1'!S:S,'Planificación 2026-1'!X:X,C180,'Planificación 2026-1'!F:F,"FILIAL",'Planificación 2026-1'!Y:Y,"PRESENCIAL"))</f>
        <v>0</v>
      </c>
      <c r="DO180" s="29">
        <f>IF(C180="","",SUMIFS('Planificación 2026-1'!S:S,'Planificación 2026-1'!X:X,C180,'Planificación 2026-1'!F:F,"FILIAL",'Planificación 2026-1'!Y:Y,"HIBRIDO PRESENCIAL"))</f>
        <v>0</v>
      </c>
      <c r="DP180" s="61" t="str">
        <f t="shared" si="43"/>
        <v/>
      </c>
      <c r="DQ180" s="58">
        <f>IF(C180="","",SUMIFS('Planificación 2026-1'!S:S,'Planificación 2026-1'!X:X,C180,'Planificación 2026-1'!F:F,"SUNAMPE",'Planificación 2026-1'!Y:Y,"VIRTUAL"))</f>
        <v>0</v>
      </c>
      <c r="DR180" s="29">
        <f>IF(C180="","",SUMIFS('Planificación 2026-1'!S:S,'Planificación 2026-1'!X:X,C180,'Planificación 2026-1'!F:F,"SUNAMPE",'Planificación 2026-1'!Y:Y,"PRESENCIAL"))</f>
        <v>0</v>
      </c>
      <c r="DS180" s="61" t="str">
        <f t="shared" si="44"/>
        <v/>
      </c>
      <c r="DT180" s="58">
        <f>IF(C180="","",SUMIFS('Planificación 2026-1'!S:S,'Planificación 2026-1'!X:X,C180,'Planificación 2026-1'!F:F,"HUAURA",'Planificación 2026-1'!Y:Y,"VIRTUAL"))</f>
        <v>0</v>
      </c>
      <c r="DU180" s="29">
        <f>IF(C180="","",SUMIFS('Planificación 2026-1'!S:S,'Planificación 2026-1'!X:X,C180,'Planificación 2026-1'!F:F,"HUAURA",'Planificación 2026-1'!Y:Y,"PRESENCIAL"))</f>
        <v>0</v>
      </c>
      <c r="DV180" s="32">
        <f>SUMIFS('Planificación 2026-1'!S:S,'Planificación 2026-1'!X:X,C180,'Planificación 2026-1'!F:F,"PRINCIPAL",'Planificación 2026-1'!Y:Y,"VIRTUAL",'Planificación 2026-1'!I:I,"&gt;2")</f>
        <v>19</v>
      </c>
      <c r="DW180" s="32">
        <f>SUMIFS('Planificación 2026-1'!S:S,'Planificación 2026-1'!X:X,C180,'Planificación 2026-1'!F:F,"PRINCIPAL",'Planificación 2026-1'!Y:Y,"&lt;&gt;VIRTUAL",'Planificación 2026-1'!I:I,"&gt;2")</f>
        <v>0</v>
      </c>
      <c r="DX180" s="32">
        <f>SUMIFS('Planificación 2026-1'!S:S,'Planificación 2026-1'!X:X,C180,'Planificación 2026-1'!F:F,"SUNAMPE",'Planificación 2026-1'!Y:Y,"VIRTUAL",'Planificación 2026-1'!I:I,"&gt;2")</f>
        <v>0</v>
      </c>
      <c r="DY180" s="32">
        <f>SUMIFS('Planificación 2026-1'!S:S,'Planificación 2026-1'!X:X,C180,'Planificación 2026-1'!F:F,"SUNAMPE",'Planificación 2026-1'!Y:Y,"&lt;&gt;VIRTUAL",'Planificación 2026-1'!I:I,"&gt;2")</f>
        <v>0</v>
      </c>
      <c r="DZ180" s="32">
        <f>SUMIFS('Planificación 2026-1'!S:S,'Planificación 2026-1'!X:X,C180,'Planificación 2026-1'!F:F,"FILIAL",'Planificación 2026-1'!Y:Y,"VIRTUAL",'Planificación 2026-1'!I:I,"&gt;2")</f>
        <v>0</v>
      </c>
      <c r="EA180" s="32">
        <f>SUMIFS('Planificación 2026-1'!S:S,'Planificación 2026-1'!X:X,C180,'Planificación 2026-1'!F:F,"FILIAL",'Planificación 2026-1'!Y:Y,"&lt;&gt;VIRTUAL",'Planificación 2026-1'!I:I,"&gt;2")</f>
        <v>0</v>
      </c>
      <c r="EB180" s="32">
        <f>SUMIFS('Planificación 2026-1'!S:S,'Planificación 2026-1'!X:X,C180,'Planificación 2026-1'!F:F,"PORUMA",'Planificación 2026-1'!Y:Y,"VIRTUAL",'Planificación 2026-1'!I:I,"&gt;2")</f>
        <v>0</v>
      </c>
      <c r="EC180" s="32">
        <f>SUMIFS('Planificación 2026-1'!S:S,'Planificación 2026-1'!X:X,C180,'Planificación 2026-1'!F:F,"PORUMA",'Planificación 2026-1'!Y:Y,"&lt;&gt;VIRTUAL",'Planificación 2026-1'!I:I,"&gt;2")</f>
        <v>0</v>
      </c>
      <c r="ED180" s="32">
        <f>SUMIFS('Planificación 2026-1'!S:S,'Planificación 2026-1'!X:X,C180,'Planificación 2026-1'!F:F,"HUAURA",'Planificación 2026-1'!Y:Y,"VIRTUAL",'Planificación 2026-1'!I:I,"&gt;2")</f>
        <v>0</v>
      </c>
      <c r="EE180" s="32">
        <f>SUMIFS('Planificación 2026-1'!S:S,'Planificación 2026-1'!X:X,C180,'Planificación 2026-1'!F:F,"HUAURA",'Planificación 2026-1'!Y:Y,"&lt;&gt;VIRTUAL",'Planificación 2026-1'!I:I,"&gt;2")</f>
        <v>0</v>
      </c>
      <c r="EF180" s="32">
        <f>SUMIFS('Planificación 2026-1'!S:S,'Planificación 2026-1'!X:X,C180,'Planificación 2026-1'!F:F,"PRINCIPAL",'Planificación 2026-1'!Y:Y,"VIRTUAL",'Planificación 2026-1'!I:I,"&lt;3")</f>
        <v>0</v>
      </c>
      <c r="EG180" s="32">
        <f>SUMIFS('Planificación 2026-1'!S:S,'Planificación 2026-1'!X:X,C180,'Planificación 2026-1'!F:F,"PRINCIPAL",'Planificación 2026-1'!Y:Y,"&lt;&gt;VIRTUAL",'Planificación 2026-1'!I:I,"&lt;3")</f>
        <v>0</v>
      </c>
      <c r="EH180" s="32">
        <f>SUMIFS('Planificación 2026-1'!S:S,'Planificación 2026-1'!X:X,C180,'Planificación 2026-1'!F:F,"SUNAMPE",'Planificación 2026-1'!Y:Y,"VIRTUAL",'Planificación 2026-1'!I:I,"&lt;3")</f>
        <v>0</v>
      </c>
      <c r="EI180" s="32">
        <f>SUMIFS('Planificación 2026-1'!S:S,'Planificación 2026-1'!X:X,C180,'Planificación 2026-1'!F:F,"SUNAMPE",'Planificación 2026-1'!Y:Y,"&lt;&gt;VIRTUAL",'Planificación 2026-1'!I:I,"&lt;3")</f>
        <v>0</v>
      </c>
      <c r="EJ180" s="32">
        <f>SUMIFS('Planificación 2026-1'!S:S,'Planificación 2026-1'!X:X,C180,'Planificación 2026-1'!F:F,"FILIAL",'Planificación 2026-1'!Y:Y,"VIRTUAL",'Planificación 2026-1'!I:I,"&lt;3")</f>
        <v>0</v>
      </c>
      <c r="EK180" s="32">
        <f>SUMIFS('Planificación 2026-1'!S:S,'Planificación 2026-1'!X:X,C180,'Planificación 2026-1'!F:F,"FILIAL",'Planificación 2026-1'!Y:Y,"&lt;&gt;VIRTUAL",'Planificación 2026-1'!I:I,"&lt;3")</f>
        <v>0</v>
      </c>
      <c r="EL180" s="32">
        <f>SUMIFS('Planificación 2026-1'!S:S,'Planificación 2026-1'!X:X,C180,'Planificación 2026-1'!F:F,"PORUMA",'Planificación 2026-1'!Y:Y,"VIRTUAL",'Planificación 2026-1'!I:I,"&lt;3")</f>
        <v>0</v>
      </c>
      <c r="EM180" s="32">
        <f>SUMIFS('Planificación 2026-1'!S:S,'Planificación 2026-1'!X:X,C180,'Planificación 2026-1'!F:F,"PORUMA",'Planificación 2026-1'!Y:Y,"&lt;&gt;VIRTUAL",'Planificación 2026-1'!I:I,"&lt;3")</f>
        <v>0</v>
      </c>
      <c r="EN180" s="32">
        <f>SUMIFS('Planificación 2026-1'!S:S,'Planificación 2026-1'!X:X,C180,'Planificación 2026-1'!F:F,"HUAURA",'Planificación 2026-1'!Y:Y,"VIRTUAL",'Planificación 2026-1'!I:I,"&lt;3")</f>
        <v>0</v>
      </c>
      <c r="EO180" s="32">
        <f>SUMIFS('Planificación 2026-1'!S:S,'Planificación 2026-1'!X:X,C180,'Planificación 2026-1'!F:F,"HUAURA",'Planificación 2026-1'!Y:Y,"&lt;&gt;VIRTUAL",'Planificación 2026-1'!I:I,"&lt;3")</f>
        <v>0</v>
      </c>
      <c r="EP180" s="32">
        <f t="shared" si="46"/>
        <v>0</v>
      </c>
      <c r="EQ180" s="32">
        <f t="shared" si="36"/>
        <v>0</v>
      </c>
      <c r="ER180" s="32">
        <f t="shared" si="37"/>
        <v>0</v>
      </c>
      <c r="ES180" s="32">
        <f t="shared" si="38"/>
        <v>19</v>
      </c>
      <c r="ET180" s="32">
        <f t="shared" si="39"/>
        <v>0</v>
      </c>
      <c r="EU180" s="32">
        <f t="shared" si="40"/>
        <v>19</v>
      </c>
      <c r="EV180" s="32" t="b">
        <f>EXACT(EU180,E180)</f>
        <v>1</v>
      </c>
      <c r="EW180" s="32"/>
      <c r="EX180" s="32">
        <f>DV180+DZ180+ED180+EF180+EJ180+EN180+DX180+EH180</f>
        <v>19</v>
      </c>
      <c r="EY180" s="32">
        <f>DW180+EA180+EE180+EG180+EK180+EO180+DY180+EI180</f>
        <v>0</v>
      </c>
      <c r="EZ180" s="32" t="b">
        <f>EXACT(SUM(EX180:EY180),E180)</f>
        <v>1</v>
      </c>
      <c r="FA180" s="32" t="str">
        <f>IF(AND(DW180=0,EA180=0,EE180=0),"",IF(COUNTIF(DW180:EE180,"&gt;0")=1,IF(DW180&gt;0,"SEDE",IF(EA180&gt;0,"FILIAL","HUAURA")),IF(COUNTIF(DW180:EE180,"&gt;0")=2,IF(AND(DW180&gt;0,EA180&gt;0),"SEDE-FILIAL",IF(AND(DW180&gt;0,EE180&gt;0),"SEDE-HUAURA","FILIAL-HUAURA")),"SEDE-FILIAL-HUAURA")))</f>
        <v/>
      </c>
      <c r="FB180" s="32" t="str">
        <f t="shared" si="45"/>
        <v>VIRTUAL</v>
      </c>
    </row>
    <row r="181" spans="1:158">
      <c r="A181" s="33"/>
      <c r="B181" s="65">
        <v>178</v>
      </c>
      <c r="C181" s="32" t="s">
        <v>385</v>
      </c>
      <c r="D181" s="429">
        <v>70768072</v>
      </c>
      <c r="E181" s="62">
        <f>SUMIF('Planificación 2026-1'!X:X,C181,'Planificación 2026-1'!S:S)</f>
        <v>33</v>
      </c>
      <c r="F181" s="63" t="s">
        <v>199</v>
      </c>
      <c r="G181" s="454" t="s">
        <v>200</v>
      </c>
      <c r="H181" s="64" t="s">
        <v>38</v>
      </c>
      <c r="I181" s="64" t="s">
        <v>171</v>
      </c>
      <c r="J181" s="137" t="s">
        <v>195</v>
      </c>
      <c r="K181" s="137" t="s">
        <v>173</v>
      </c>
      <c r="L181" s="57" t="str">
        <f>IF(SUM(COUNTIFS('Planificación 2026-1'!F:F,"PRINCIPAL",'Planificación 2026-1'!X:X,C181,'Planificación 2026-1'!H:H,"AF"))&gt;0,"P01"," ")</f>
        <v xml:space="preserve"> </v>
      </c>
      <c r="M181" s="58" t="str">
        <f>IF(SUM(COUNTIFS('Planificación 2026-1'!F:F,"PRINCIPAL",'Planificación 2026-1'!X:X,C181,'Planificación 2026-1'!H:H,"EN"))&gt;0,"P02"," ")</f>
        <v xml:space="preserve"> </v>
      </c>
      <c r="N181" s="58" t="str">
        <f>IF(SUM(COUNTIFS('Planificación 2026-1'!F:F,"PRINCIPAL",'Planificación 2026-1'!X:X,C181,'Planificación 2026-1'!H:H,"IS"))&gt;0,"P03"," ")</f>
        <v xml:space="preserve"> </v>
      </c>
      <c r="O181" s="58" t="str">
        <f>IF(SUM(COUNTIFS('Planificación 2026-1'!F:F,"PRINCIPAL",'Planificación 2026-1'!X:X,C181,'Planificación 2026-1'!H:H,"PS"))&gt;0,"P04"," ")</f>
        <v xml:space="preserve"> </v>
      </c>
      <c r="P181" s="58"/>
      <c r="Q181" s="58" t="str">
        <f>IF(SUM(COUNTIFS('Planificación 2026-1'!F:F,"PRINCIPAL",'Planificación 2026-1'!X:X,C181,'Planificación 2026-1'!H:H,"IN"))&gt;0,"P06"," ")</f>
        <v xml:space="preserve"> </v>
      </c>
      <c r="R181" s="58" t="str">
        <f>IF(SUM(COUNTIFS('Planificación 2026-1'!F:F,"PRINCIPAL",'Planificación 2026-1'!X:X,C181,'Planificación 2026-1'!H:H,"CA"))&gt;0,"P07"," ")</f>
        <v xml:space="preserve"> </v>
      </c>
      <c r="S181" s="58" t="str">
        <f>IF(SUM(COUNTIFS('Planificación 2026-1'!F:F,"PRINCIPAL",'Planificación 2026-1'!X:X,C181,'Planificación 2026-1'!H:H,"DE"))&gt;0,"P08"," ")</f>
        <v xml:space="preserve"> </v>
      </c>
      <c r="T181" s="58" t="str">
        <f>IF(SUM(COUNTIFS('Planificación 2026-1'!F:F,"PRINCIPAL",'Planificación 2026-1'!X:X,C181,'Planificación 2026-1'!H:H,"OB"))&gt;0,"P09"," ")</f>
        <v xml:space="preserve"> </v>
      </c>
      <c r="U181" s="58" t="str">
        <f>IF(SUM(COUNTIFS('Planificación 2026-1'!F:F,"PRINCIPAL",'Planificación 2026-1'!X:X,C181,'Planificación 2026-1'!H:H,"MH"))&gt;0,"P31"," ")</f>
        <v xml:space="preserve"> </v>
      </c>
      <c r="V181" s="58" t="str">
        <f>IF(SUM(COUNTIFS('Planificación 2026-1'!F:F,"PRINCIPAL",'Planificación 2026-1'!X:X,C181,'Planificación 2026-1'!H:H,"IC"))&gt;0,"P32"," ")</f>
        <v xml:space="preserve"> </v>
      </c>
      <c r="W181" s="58" t="str">
        <f>IF(SUM(COUNTIFS('Planificación 2026-1'!F:F,"PRINCIPAL",'Planificación 2026-1'!X:X,C181,'Planificación 2026-1'!H:H,"AR"))&gt;0,"P34"," ")</f>
        <v xml:space="preserve"> </v>
      </c>
      <c r="X181" s="58" t="str">
        <f>IF(SUM(COUNTIFS('Planificación 2026-1'!F:F,"PRINCIPAL",'Planificación 2026-1'!X:X,C181,'Planificación 2026-1'!H:H,"T1"))&gt;0,"P35"," ")</f>
        <v xml:space="preserve"> </v>
      </c>
      <c r="Y181" s="58" t="str">
        <f>IF(SUM(COUNTIFS('Planificación 2026-1'!F:F,"PRINCIPAL",'Planificación 2026-1'!X:X,C181,'Planificación 2026-1'!H:H,"T3"))&gt;0,"P36"," ")</f>
        <v xml:space="preserve"> </v>
      </c>
      <c r="Z181" s="58" t="str">
        <f>IF(SUM(COUNTIFS('Planificación 2026-1'!F:F,"PRINCIPAL",'Planificación 2026-1'!X:X,C181,'Planificación 2026-1'!H:H,"T2"))&gt;0,"P37"," ")</f>
        <v xml:space="preserve"> </v>
      </c>
      <c r="AA181" s="58" t="str">
        <f>IF(SUM(COUNTIFS('Planificación 2026-1'!F:F,"PRINCIPAL",'Planificación 2026-1'!X:X,C181,'Planificación 2026-1'!H:H,"AE"))&gt;0,"P38"," ")</f>
        <v xml:space="preserve"> </v>
      </c>
      <c r="AB181" s="58" t="str">
        <f>IF(SUM(COUNTIFS('Planificación 2026-1'!F:F,"PRINCIPAL",'Planificación 2026-1'!X:X,C181,'Planificación 2026-1'!H:H,"T4"))&gt;0,"P55"," ")</f>
        <v xml:space="preserve"> </v>
      </c>
      <c r="AC181" s="58" t="str">
        <f>IF(SUM(COUNTIFS('Planificación 2026-1'!F:F,"FILIAL",'Planificación 2026-1'!X:X,C181,'Planificación 2026-1'!H:H,"AF"))&gt;0," P01"," ")</f>
        <v xml:space="preserve"> </v>
      </c>
      <c r="AD181" s="58" t="str">
        <f>IF(SUM(COUNTIFS('Planificación 2026-1'!F:F,"FILIAL",'Planificación 2026-1'!X:X,C181,'Planificación 2026-1'!H:H,"EN"))&gt;0,"P02"," ")</f>
        <v>P02</v>
      </c>
      <c r="AE181" s="58" t="str">
        <f>IF(SUM(COUNTIFS('Planificación 2026-1'!F:F,"FILIAL",'Planificación 2026-1'!X:X,C181,'Planificación 2026-1'!H:H,"IS"))&gt;0,"P03"," ")</f>
        <v xml:space="preserve"> </v>
      </c>
      <c r="AF181" s="58" t="str">
        <f>IF(SUM(COUNTIFS('Planificación 2026-1'!F:F,"FILIAL",'Planificación 2026-1'!X:X,C181,'Planificación 2026-1'!H:H,"PS"))&gt;0,"P04"," ")</f>
        <v xml:space="preserve"> </v>
      </c>
      <c r="AG181" s="58"/>
      <c r="AH181" s="58" t="str">
        <f>IF(SUM(COUNTIFS('Planificación 2026-1'!F:F,"FILIAL",'Planificación 2026-1'!X:X,C181,'Planificación 2026-1'!H:H,"IN"))&gt;0,"P06"," ")</f>
        <v xml:space="preserve"> </v>
      </c>
      <c r="AI181" s="58" t="str">
        <f>IF(SUM(COUNTIFS('Planificación 2026-1'!F:F,"FILIAL",'Planificación 2026-1'!X:X,C181,'Planificación 2026-1'!H:H,"CA"))&gt;0,"P07"," ")</f>
        <v xml:space="preserve"> </v>
      </c>
      <c r="AJ181" s="58" t="str">
        <f>IF(SUM(COUNTIFS('Planificación 2026-1'!F:F,"FILIAL",'Planificación 2026-1'!X:X,C181,'Planificación 2026-1'!H:H,"DE"))&gt;0,"P08"," ")</f>
        <v xml:space="preserve"> </v>
      </c>
      <c r="AK181" s="58" t="str">
        <f>IF(SUM(COUNTIFS('Planificación 2026-1'!F:F,"FILIAL",'Planificación 2026-1'!X:X,C181,'Planificación 2026-1'!H:H,"OB"))&gt;0,"P09"," ")</f>
        <v>P09</v>
      </c>
      <c r="AL181" s="58" t="str">
        <f>IF(SUM(COUNTIFS('Planificación 2026-1'!F:F,"FILIAL",'Planificación 2026-1'!X:X,C181,'Planificación 2026-1'!H:H,"MH"))&gt;0,"P31"," ")</f>
        <v xml:space="preserve"> </v>
      </c>
      <c r="AM181" s="58" t="str">
        <f>IF(SUM(COUNTIFS('Planificación 2026-1'!F:F,"FILIAL",'Planificación 2026-1'!X:X,C181,'Planificación 2026-1'!H:H,"IC"))&gt;0,"P32"," ")</f>
        <v xml:space="preserve"> </v>
      </c>
      <c r="AN181" s="58" t="str">
        <f>IF(SUM(COUNTIFS('Planificación 2026-1'!F:F,"FILIAL",'Planificación 2026-1'!X:X,C181,'Planificación 2026-1'!H:H,"AR"))&gt;0,"P34"," ")</f>
        <v xml:space="preserve"> </v>
      </c>
      <c r="AO181" s="58" t="str">
        <f>IF(SUM(COUNTIFS('Planificación 2026-1'!F:F,"FILIAL",'Planificación 2026-1'!X:X,C181,'Planificación 2026-1'!H:H,"T1"))&gt;0,"P35"," ")</f>
        <v xml:space="preserve"> </v>
      </c>
      <c r="AP181" s="58" t="str">
        <f>IF(SUM(COUNTIFS('Planificación 2026-1'!F:F,"FILIAL",'Planificación 2026-1'!X:X,C181,'Planificación 2026-1'!H:H,"T3"))&gt;0,"P36"," ")</f>
        <v xml:space="preserve"> </v>
      </c>
      <c r="AQ181" s="58" t="str">
        <f>IF(SUM(COUNTIFS('Planificación 2026-1'!F:F,"FILIAL",'Planificación 2026-1'!X:X,C181,'Planificación 2026-1'!H:H,"T2"))&gt;0,"P37"," ")</f>
        <v>P37</v>
      </c>
      <c r="AR181" s="58" t="str">
        <f>IF(SUM(COUNTIFS('Planificación 2026-1'!F:F,"FILIAL",'Planificación 2026-1'!X:X,C181,'Planificación 2026-1'!H:H,"AE"))&gt;0,"P38"," ")</f>
        <v xml:space="preserve"> </v>
      </c>
      <c r="AS181" s="58" t="str">
        <f>IF(SUM(COUNTIFS('Planificación 2026-1'!F:F,"FILIAL",'Planificación 2026-1'!X:X,C181,'Planificación 2026-1'!H:H,"T4"))&gt;0,"P55"," ")</f>
        <v xml:space="preserve"> </v>
      </c>
      <c r="AT181" s="58" t="str">
        <f>IF(SUM(COUNTIFS('Planificación 2026-1'!F:F,"SUNAMPE",'Planificación 2026-1'!X:X,C181,'Planificación 2026-1'!H:H,"AF"))&gt;0," P01"," ")</f>
        <v xml:space="preserve"> </v>
      </c>
      <c r="AU181" s="58" t="str">
        <f>IF(SUM(COUNTIFS('Planificación 2026-1'!F:F,"SUNAMPE",'Planificación 2026-1'!X:X,C181,'Planificación 2026-1'!H:H,"EN"))&gt;0,"P02"," ")</f>
        <v xml:space="preserve"> </v>
      </c>
      <c r="AV181" s="58" t="str">
        <f>IF(SUM(COUNTIFS('Planificación 2026-1'!F:F,"SUNAMPE",'Planificación 2026-1'!X:X,C181,'Planificación 2026-1'!H:H,"IS"))&gt;0,"P03"," ")</f>
        <v xml:space="preserve"> </v>
      </c>
      <c r="AW181" s="58" t="str">
        <f>IF(SUM(COUNTIFS('Planificación 2026-1'!F:F,"SUNAMPE",'Planificación 2026-1'!X:X,C181,'Planificación 2026-1'!H:H,"PS"))&gt;0,"P04"," ")</f>
        <v xml:space="preserve"> </v>
      </c>
      <c r="AX181" s="58"/>
      <c r="AY181" s="58" t="str">
        <f>IF(SUM(COUNTIFS('Planificación 2026-1'!F:F,"SUNAMPE",'Planificación 2026-1'!X:X,C181,'Planificación 2026-1'!H:H,"IN"))&gt;0,"P06"," ")</f>
        <v xml:space="preserve"> </v>
      </c>
      <c r="AZ181" s="58" t="str">
        <f>IF(SUM(COUNTIFS('Planificación 2026-1'!F:F,"SUNAMPE",'Planificación 2026-1'!X:X,C181,'Planificación 2026-1'!H:H,"CA"))&gt;0,"P07"," ")</f>
        <v xml:space="preserve"> </v>
      </c>
      <c r="BA181" s="58" t="str">
        <f>IF(SUM(COUNTIFS('Planificación 2026-1'!F:F,"SUNAMPE",'Planificación 2026-1'!X:X,C181,'Planificación 2026-1'!H:H,"DE"))&gt;0,"P08"," ")</f>
        <v xml:space="preserve"> </v>
      </c>
      <c r="BB181" s="58" t="str">
        <f>IF(SUM(COUNTIFS('Planificación 2026-1'!F:F,"SUNAMPE",'Planificación 2026-1'!X:X,C181,'Planificación 2026-1'!H:H,"OB"))&gt;0,"P09"," ")</f>
        <v xml:space="preserve"> </v>
      </c>
      <c r="BC181" s="58" t="str">
        <f>IF(SUM(COUNTIFS('Planificación 2026-1'!F:F,"SUNAMPE",'Planificación 2026-1'!X:X,C181,'Planificación 2026-1'!H:H,"MH"))&gt;0,"P31"," ")</f>
        <v xml:space="preserve"> </v>
      </c>
      <c r="BD181" s="58" t="str">
        <f>IF(SUM(COUNTIFS('Planificación 2026-1'!F:F,"SUNAMPE",'Planificación 2026-1'!X:X,C181,'Planificación 2026-1'!H:H,"IC"))&gt;0,"P32"," ")</f>
        <v xml:space="preserve"> </v>
      </c>
      <c r="BE181" s="58" t="str">
        <f>IF(SUM(COUNTIFS('Planificación 2026-1'!F:F,"SUNAMPE",'Planificación 2026-1'!X:X,C181,'Planificación 2026-1'!H:H,"AR"))&gt;0,"P34"," ")</f>
        <v xml:space="preserve"> </v>
      </c>
      <c r="BF181" s="58" t="str">
        <f>IF(SUM(COUNTIFS('Planificación 2026-1'!F:F,"SUNAMPE",'Planificación 2026-1'!X:X,C181,'Planificación 2026-1'!H:H,"T1"))&gt;0,"P35"," ")</f>
        <v xml:space="preserve"> </v>
      </c>
      <c r="BG181" s="58" t="str">
        <f>IF(SUM(COUNTIFS('Planificación 2026-1'!F:F,"SUNAMPE",'Planificación 2026-1'!X:X,C181,'Planificación 2026-1'!H:H,"T3"))&gt;0,"P36"," ")</f>
        <v xml:space="preserve"> </v>
      </c>
      <c r="BH181" s="58" t="str">
        <f>IF(SUM(COUNTIFS('Planificación 2026-1'!F:F,"SUNAMPE",'Planificación 2026-1'!X:X,C181,'Planificación 2026-1'!H:H,"T2"))&gt;0,"P37"," ")</f>
        <v xml:space="preserve"> </v>
      </c>
      <c r="BI181" s="58" t="str">
        <f>IF(SUM(COUNTIFS('Planificación 2026-1'!F:F,"SUNAMPE",'Planificación 2026-1'!X:X,C181,'Planificación 2026-1'!H:H,"AE"))&gt;0,"P38"," ")</f>
        <v xml:space="preserve"> </v>
      </c>
      <c r="BJ181" s="58" t="str">
        <f>IF(SUM(COUNTIFS('Planificación 2026-1'!F:F,"SUNAMPE",'Planificación 2026-1'!X:X,C181,'Planificación 2026-1'!H:H,"T4"))&gt;0,"P55"," ")</f>
        <v xml:space="preserve"> </v>
      </c>
      <c r="BK181" s="58" t="str">
        <f>IF(SUM(COUNTIFS('Planificación 2026-1'!F:F,"HUAURA",'Planificación 2026-1'!X:X,C181,'Planificación 2026-1'!H:H,"AF"))&gt;0," P01"," ")</f>
        <v xml:space="preserve"> </v>
      </c>
      <c r="BL181" s="58" t="str">
        <f>IF(SUM(COUNTIFS('Planificación 2026-1'!F:F,"HUAURA",'Planificación 2026-1'!X:X,C181,'Planificación 2026-1'!H:H,"EN"))&gt;0,"P02"," ")</f>
        <v xml:space="preserve"> </v>
      </c>
      <c r="BM181" s="58" t="str">
        <f>IF(SUM(COUNTIFS('Planificación 2026-1'!F:F,"HUAURA",'Planificación 2026-1'!X:X,C181,'Planificación 2026-1'!H:H,"IS"))&gt;0,"P03"," ")</f>
        <v xml:space="preserve"> </v>
      </c>
      <c r="BN181" s="58" t="str">
        <f>IF(SUM(COUNTIFS('Planificación 2026-1'!F:F,"HUAURA",'Planificación 2026-1'!X:X,C181,'Planificación 2026-1'!H:H,"PS"))&gt;0,"P04"," ")</f>
        <v xml:space="preserve"> </v>
      </c>
      <c r="BO181" s="58"/>
      <c r="BP181" s="58" t="str">
        <f>IF(SUM(COUNTIFS('Planificación 2026-1'!F:F,"HUAURA",'Planificación 2026-1'!X:X,C181,'Planificación 2026-1'!H:H,"IN"))&gt;0,"P06"," ")</f>
        <v xml:space="preserve"> </v>
      </c>
      <c r="BQ181" s="58" t="str">
        <f>IF(SUM(COUNTIFS('Planificación 2026-1'!F:F,"HUAURA",'Planificación 2026-1'!X:X,C181,'Planificación 2026-1'!H:H,"CA"))&gt;0,"P07"," ")</f>
        <v xml:space="preserve"> </v>
      </c>
      <c r="BR181" s="58" t="str">
        <f>IF(SUM(COUNTIFS('Planificación 2026-1'!F:F,"HUAURA",'Planificación 2026-1'!X:X,C181,'Planificación 2026-1'!H:H,"DE"))&gt;0,"P08"," ")</f>
        <v xml:space="preserve"> </v>
      </c>
      <c r="BS181" s="58" t="str">
        <f>IF(SUM(COUNTIFS('Planificación 2026-1'!F:F,"HUAURA",'Planificación 2026-1'!X:X,C181,'Planificación 2026-1'!H:H,"OB"))&gt;0,"P09"," ")</f>
        <v xml:space="preserve"> </v>
      </c>
      <c r="BT181" s="58" t="str">
        <f>IF(SUM(COUNTIFS('Planificación 2026-1'!F:F,"HUAURA",'Planificación 2026-1'!X:X,C181,'Planificación 2026-1'!H:H,"MH"))&gt;0,"P31"," ")</f>
        <v xml:space="preserve"> </v>
      </c>
      <c r="BU181" s="58" t="str">
        <f>IF(SUM(COUNTIFS('Planificación 2026-1'!F:F,"HUAURA",'Planificación 2026-1'!X:X,C181,'Planificación 2026-1'!H:H,"IC"))&gt;0,"P32"," ")</f>
        <v xml:space="preserve"> </v>
      </c>
      <c r="BV181" s="58" t="str">
        <f>IF(SUM(COUNTIFS('Planificación 2026-1'!F:F,"HUAURA",'Planificación 2026-1'!X:X,C181,'Planificación 2026-1'!H:H,"AR"))&gt;0,"P34"," ")</f>
        <v xml:space="preserve"> </v>
      </c>
      <c r="BW181" s="58" t="str">
        <f>IF(SUM(COUNTIFS('Planificación 2026-1'!F:F,"HUAURA",'Planificación 2026-1'!X:X,C181,'Planificación 2026-1'!H:H,"T1"))&gt;0,"P35"," ")</f>
        <v xml:space="preserve"> </v>
      </c>
      <c r="BX181" s="58" t="str">
        <f>IF(SUM(COUNTIFS('Planificación 2026-1'!F:F,"HUAURA",'Planificación 2026-1'!X:X,C181,'Planificación 2026-1'!H:H,"T3"))&gt;0,"P36"," ")</f>
        <v xml:space="preserve"> </v>
      </c>
      <c r="BY181" s="58" t="str">
        <f>IF(SUM(COUNTIFS('Planificación 2026-1'!F:F,"HUAURA",'Planificación 2026-1'!X:X,C181,'Planificación 2026-1'!H:H,"T2"))&gt;0,"P37"," ")</f>
        <v xml:space="preserve"> </v>
      </c>
      <c r="BZ181" s="58" t="str">
        <f>IF(SUM(COUNTIFS('Planificación 2026-1'!F:F,"HUAURA",'Planificación 2026-1'!X:X,C181,'Planificación 2026-1'!H:H,"AE"))&gt;0,"P38"," ")</f>
        <v xml:space="preserve"> </v>
      </c>
      <c r="CA181" s="58" t="str">
        <f>IF(SUM(COUNTIFS('Planificación 2026-1'!F:F,"HUAURA",'Planificación 2026-1'!X:X,C181,'Planificación 2026-1'!H:H,"T4"))&gt;0,"P55"," ")</f>
        <v xml:space="preserve"> </v>
      </c>
      <c r="CB181" s="59">
        <f>SUMIFS('Planificación 2026-1'!S:S,'Planificación 2026-1'!X:X,C181,'Planificación 2026-1'!H:H,"AF",'Planificación 2026-1'!I:I,"&gt;2")</f>
        <v>0</v>
      </c>
      <c r="CC181" s="59">
        <f>SUMIFS('Planificación 2026-1'!S:S,'Planificación 2026-1'!X:X,C181,'Planificación 2026-1'!H:H,"EN",'Planificación 2026-1'!I:I,"&gt;2")</f>
        <v>0</v>
      </c>
      <c r="CD181" s="59">
        <f>SUMIFS('Planificación 2026-1'!S:S,'Planificación 2026-1'!X:X,C181,'Planificación 2026-1'!H:H,"IS",'Planificación 2026-1'!I:I,"&gt;2")</f>
        <v>0</v>
      </c>
      <c r="CE181" s="59">
        <f>SUMIFS('Planificación 2026-1'!S:S,'Planificación 2026-1'!X:X,C181,'Planificación 2026-1'!H:H,"PS",'Planificación 2026-1'!I:I,"&gt;2")</f>
        <v>0</v>
      </c>
      <c r="CF181" s="59">
        <f>SUMIFS('Planificación 2026-1'!S:S,'Planificación 2026-1'!X:X,C181,'Planificación 2026-1'!H:H,"IN",'Planificación 2026-1'!I:I,"&gt;2")</f>
        <v>0</v>
      </c>
      <c r="CG181" s="59">
        <f>SUMIFS('Planificación 2026-1'!S:S,'Planificación 2026-1'!X:X,C181,'Planificación 2026-1'!H:H,"CA",'Planificación 2026-1'!I:I,"&gt;2")</f>
        <v>0</v>
      </c>
      <c r="CH181" s="59">
        <f>SUMIFS('Planificación 2026-1'!S:S,'Planificación 2026-1'!X:X,C181,'Planificación 2026-1'!H:H,"DE",'Planificación 2026-1'!I:I,"&gt;2")</f>
        <v>0</v>
      </c>
      <c r="CI181" s="59">
        <f>SUMIFS('Planificación 2026-1'!S:S,'Planificación 2026-1'!X:X,C181,'Planificación 2026-1'!H:H,"OB",'Planificación 2026-1'!I:I,"&gt;2")</f>
        <v>0</v>
      </c>
      <c r="CJ181" s="59">
        <f>SUMIFS('Planificación 2026-1'!S:S,'Planificación 2026-1'!X:X,C181,'Planificación 2026-1'!H:H,"MH",'Planificación 2026-1'!I:I,"&gt;2")</f>
        <v>0</v>
      </c>
      <c r="CK181" s="59">
        <f>SUMIFS('Planificación 2026-1'!S:S,'Planificación 2026-1'!X:X,C181,'Planificación 2026-1'!H:H,"IC",'Planificación 2026-1'!I:I,"&gt;2")</f>
        <v>0</v>
      </c>
      <c r="CL181" s="59">
        <f>SUMIFS('Planificación 2026-1'!S:S,'Planificación 2026-1'!X:X,C181,'Planificación 2026-1'!H:H,"AR",'Planificación 2026-1'!I:I,"&gt;2")</f>
        <v>0</v>
      </c>
      <c r="CM181" s="59">
        <f>SUMIFS('Planificación 2026-1'!S:S,'Planificación 2026-1'!X:X,C181,'Planificación 2026-1'!H:H,"AE",'Planificación 2026-1'!I:I,"&gt;2")</f>
        <v>0</v>
      </c>
      <c r="CN181" s="59">
        <f>SUMIFS('Planificación 2026-1'!S:S,'Planificación 2026-1'!X:X,C181,'Planificación 2026-1'!H:H,"T1",'Planificación 2026-1'!I:I,"&gt;2")</f>
        <v>0</v>
      </c>
      <c r="CO181" s="59">
        <f>SUMIFS('Planificación 2026-1'!S:S,'Planificación 2026-1'!X:X,C181,'Planificación 2026-1'!H:H,"T3",'Planificación 2026-1'!I:I,"&gt;2")</f>
        <v>0</v>
      </c>
      <c r="CP181" s="59">
        <f>SUMIFS('Planificación 2026-1'!S:S,'Planificación 2026-1'!X:X,C181,'Planificación 2026-1'!H:H,"T2",'Planificación 2026-1'!I:I,"&gt;2")</f>
        <v>0</v>
      </c>
      <c r="CQ181" s="59">
        <f>SUMIFS('Planificación 2026-1'!S:S,'Planificación 2026-1'!X:X,C181,'Planificación 2026-1'!H:H,"T4",'Planificación 2026-1'!I:I,"&gt;2")</f>
        <v>0</v>
      </c>
      <c r="CR181" s="59">
        <f>SUMIFS('Planificación 2026-1'!S:S,'Planificación 2026-1'!X:X,C181,'Planificación 2026-1'!H:H,"AF",'Planificación 2026-1'!I:I,"&lt;3")</f>
        <v>0</v>
      </c>
      <c r="CS181" s="59">
        <f>SUMIFS('Planificación 2026-1'!S:S,'Planificación 2026-1'!X:X,C181,'Planificación 2026-1'!H:H,"EN",'Planificación 2026-1'!I:I,"&lt;3")</f>
        <v>9</v>
      </c>
      <c r="CT181" s="59">
        <f>SUMIFS('Planificación 2026-1'!S:S,'Planificación 2026-1'!X:X,C181,'Planificación 2026-1'!H:H,"IS",'Planificación 2026-1'!I:I,"&lt;3")</f>
        <v>0</v>
      </c>
      <c r="CU181" s="59">
        <f>SUMIFS('Planificación 2026-1'!S:S,'Planificación 2026-1'!X:X,C181,'Planificación 2026-1'!H:H,"PS",'Planificación 2026-1'!I:I,"&lt;3")</f>
        <v>0</v>
      </c>
      <c r="CV181" s="59">
        <f>SUMIFS('Planificación 2026-1'!S:S,'Planificación 2026-1'!X:X,C181,'Planificación 2026-1'!H:H,"IN",'Planificación 2026-1'!I:I,"&lt;3")</f>
        <v>0</v>
      </c>
      <c r="CW181" s="59">
        <f>SUMIFS('Planificación 2026-1'!S:S,'Planificación 2026-1'!X:X,C181,'Planificación 2026-1'!H:H,"CA",'Planificación 2026-1'!I:I,"&lt;3")</f>
        <v>0</v>
      </c>
      <c r="CX181" s="59">
        <f>SUMIFS('Planificación 2026-1'!S:S,'Planificación 2026-1'!X:X,C181,'Planificación 2026-1'!H:H,"DE",'Planificación 2026-1'!I:I,"&lt;3")</f>
        <v>0</v>
      </c>
      <c r="CY181" s="59">
        <f>SUMIFS('Planificación 2026-1'!S:S,'Planificación 2026-1'!X:X,C181,'Planificación 2026-1'!H:H,"OB",'Planificación 2026-1'!I:I,"&lt;3")</f>
        <v>4</v>
      </c>
      <c r="CZ181" s="59">
        <f>SUMIFS('Planificación 2026-1'!S:S,'Planificación 2026-1'!X:X,C181,'Planificación 2026-1'!H:H,"MH",'Planificación 2026-1'!I:I,"&lt;3")</f>
        <v>15</v>
      </c>
      <c r="DA181" s="59">
        <f>SUMIFS('Planificación 2026-1'!S:S,'Planificación 2026-1'!X:X,C181,'Planificación 2026-1'!H:H,"IC",'Planificación 2026-1'!I:I,"&lt;3")</f>
        <v>0</v>
      </c>
      <c r="DB181" s="59">
        <f>SUMIFS('Planificación 2026-1'!S:S,'Planificación 2026-1'!X:X,C181,'Planificación 2026-1'!H:H,"AR",'Planificación 2026-1'!I:I,"&lt;3")</f>
        <v>0</v>
      </c>
      <c r="DC181" s="59">
        <f>SUMIFS('Planificación 2026-1'!S:S,'Planificación 2026-1'!X:X,C181,'Planificación 2026-1'!H:H,"AE",'Planificación 2026-1'!I:I,"&lt;3")</f>
        <v>0</v>
      </c>
      <c r="DD181" s="59">
        <f>SUMIFS('Planificación 2026-1'!S:S,'Planificación 2026-1'!X:X,C181,'Planificación 2026-1'!H:H,"T1",'Planificación 2026-1'!I:I,"&lt;3")</f>
        <v>0</v>
      </c>
      <c r="DE181" s="59">
        <f>SUMIFS('Planificación 2026-1'!S:S,'Planificación 2026-1'!X:X,C181,'Planificación 2026-1'!H:H,"T3",'Planificación 2026-1'!I:I,"&lt;3")</f>
        <v>0</v>
      </c>
      <c r="DF181" s="59">
        <f>SUMIFS('Planificación 2026-1'!S:S,'Planificación 2026-1'!X:X,C181,'Planificación 2026-1'!H:H,"T2",'Planificación 2026-1'!I:I,"&lt;3")</f>
        <v>5</v>
      </c>
      <c r="DG181" s="59">
        <f>SUMIFS('Planificación 2026-1'!S:S,'Planificación 2026-1'!X:X,C181,'Planificación 2026-1'!H:H,"T4",'Planificación 2026-1'!I:I,"&lt;3")</f>
        <v>0</v>
      </c>
      <c r="DH181" s="58" t="str">
        <f t="shared" si="41"/>
        <v/>
      </c>
      <c r="DI181" s="27">
        <f>IF(C181="","",SUMIFS('Planificación 2026-1'!S:S,'Planificación 2026-1'!X:X,C181,'Planificación 2026-1'!F:F,"PRINCIPAL",'Planificación 2026-1'!Y:Y,"VIRTUAL"))</f>
        <v>0</v>
      </c>
      <c r="DJ181" s="27">
        <f>IF(C181="","",SUMIFS('Planificación 2026-1'!S:S,'Planificación 2026-1'!X:X,C181,'Planificación 2026-1'!F:F,"PRINCIPAL",'Planificación 2026-1'!Y:Y,"PRESENCIAL"))</f>
        <v>0</v>
      </c>
      <c r="DK181" s="27">
        <f>IF(C181="","",SUMIFS('Planificación 2026-1'!S:S,'Planificación 2026-1'!X:X,C181,'Planificación 2026-1'!F:F,"PRINCIPAL",'Planificación 2026-1'!Y:Y,"HIBRIDO PRESENCIAL"))</f>
        <v>0</v>
      </c>
      <c r="DL181" s="58" t="str">
        <f t="shared" si="42"/>
        <v>P02 P09 P37</v>
      </c>
      <c r="DM181" s="58">
        <f>IF(C181="","",SUMIFS('Planificación 2026-1'!S:S,'Planificación 2026-1'!X:X,C181,'Planificación 2026-1'!F:F,"FILIAL",'Planificación 2026-1'!Y:Y,"VIRTUAL"))</f>
        <v>5</v>
      </c>
      <c r="DN181" s="60">
        <f>IF(C181="","",SUMIFS('Planificación 2026-1'!S:S,'Planificación 2026-1'!X:X,C181,'Planificación 2026-1'!F:F,"FILIAL",'Planificación 2026-1'!Y:Y,"PRESENCIAL"))</f>
        <v>13</v>
      </c>
      <c r="DO181" s="29">
        <f>IF(C181="","",SUMIFS('Planificación 2026-1'!S:S,'Planificación 2026-1'!X:X,C181,'Planificación 2026-1'!F:F,"FILIAL",'Planificación 2026-1'!Y:Y,"HIBRIDO PRESENCIAL"))</f>
        <v>0</v>
      </c>
      <c r="DP181" s="61" t="str">
        <f t="shared" si="43"/>
        <v/>
      </c>
      <c r="DQ181" s="58">
        <f>IF(C181="","",SUMIFS('Planificación 2026-1'!S:S,'Planificación 2026-1'!X:X,C181,'Planificación 2026-1'!F:F,"SUNAMPE",'Planificación 2026-1'!Y:Y,"VIRTUAL"))</f>
        <v>0</v>
      </c>
      <c r="DR181" s="29">
        <f>IF(C181="","",SUMIFS('Planificación 2026-1'!S:S,'Planificación 2026-1'!X:X,C181,'Planificación 2026-1'!F:F,"SUNAMPE",'Planificación 2026-1'!Y:Y,"PRESENCIAL"))</f>
        <v>0</v>
      </c>
      <c r="DS181" s="61" t="str">
        <f t="shared" si="44"/>
        <v/>
      </c>
      <c r="DT181" s="58">
        <f>IF(C181="","",SUMIFS('Planificación 2026-1'!S:S,'Planificación 2026-1'!X:X,C181,'Planificación 2026-1'!F:F,"HUAURA",'Planificación 2026-1'!Y:Y,"VIRTUAL"))</f>
        <v>0</v>
      </c>
      <c r="DU181" s="29">
        <f>IF(C181="","",SUMIFS('Planificación 2026-1'!S:S,'Planificación 2026-1'!X:X,C181,'Planificación 2026-1'!F:F,"HUAURA",'Planificación 2026-1'!Y:Y,"PRESENCIAL"))</f>
        <v>0</v>
      </c>
      <c r="DV181" s="32">
        <f>SUMIFS('Planificación 2026-1'!S:S,'Planificación 2026-1'!X:X,C181,'Planificación 2026-1'!F:F,"PRINCIPAL",'Planificación 2026-1'!Y:Y,"VIRTUAL",'Planificación 2026-1'!I:I,"&gt;2")</f>
        <v>0</v>
      </c>
      <c r="DW181" s="32">
        <f>SUMIFS('Planificación 2026-1'!S:S,'Planificación 2026-1'!X:X,C181,'Planificación 2026-1'!F:F,"PRINCIPAL",'Planificación 2026-1'!Y:Y,"&lt;&gt;VIRTUAL",'Planificación 2026-1'!I:I,"&gt;2")</f>
        <v>0</v>
      </c>
      <c r="DX181" s="32">
        <f>SUMIFS('Planificación 2026-1'!S:S,'Planificación 2026-1'!X:X,C181,'Planificación 2026-1'!F:F,"SUNAMPE",'Planificación 2026-1'!Y:Y,"VIRTUAL",'Planificación 2026-1'!I:I,"&gt;2")</f>
        <v>0</v>
      </c>
      <c r="DY181" s="32">
        <f>SUMIFS('Planificación 2026-1'!S:S,'Planificación 2026-1'!X:X,C181,'Planificación 2026-1'!F:F,"SUNAMPE",'Planificación 2026-1'!Y:Y,"&lt;&gt;VIRTUAL",'Planificación 2026-1'!I:I,"&gt;2")</f>
        <v>0</v>
      </c>
      <c r="DZ181" s="32">
        <f>SUMIFS('Planificación 2026-1'!S:S,'Planificación 2026-1'!X:X,C181,'Planificación 2026-1'!F:F,"FILIAL",'Planificación 2026-1'!Y:Y,"VIRTUAL",'Planificación 2026-1'!I:I,"&gt;2")</f>
        <v>0</v>
      </c>
      <c r="EA181" s="32">
        <f>SUMIFS('Planificación 2026-1'!S:S,'Planificación 2026-1'!X:X,C181,'Planificación 2026-1'!F:F,"FILIAL",'Planificación 2026-1'!Y:Y,"&lt;&gt;VIRTUAL",'Planificación 2026-1'!I:I,"&gt;2")</f>
        <v>0</v>
      </c>
      <c r="EB181" s="32">
        <f>SUMIFS('Planificación 2026-1'!S:S,'Planificación 2026-1'!X:X,C181,'Planificación 2026-1'!F:F,"PORUMA",'Planificación 2026-1'!Y:Y,"VIRTUAL",'Planificación 2026-1'!I:I,"&gt;2")</f>
        <v>0</v>
      </c>
      <c r="EC181" s="32">
        <f>SUMIFS('Planificación 2026-1'!S:S,'Planificación 2026-1'!X:X,C181,'Planificación 2026-1'!F:F,"PORUMA",'Planificación 2026-1'!Y:Y,"&lt;&gt;VIRTUAL",'Planificación 2026-1'!I:I,"&gt;2")</f>
        <v>0</v>
      </c>
      <c r="ED181" s="32">
        <f>SUMIFS('Planificación 2026-1'!S:S,'Planificación 2026-1'!X:X,C181,'Planificación 2026-1'!F:F,"HUAURA",'Planificación 2026-1'!Y:Y,"VIRTUAL",'Planificación 2026-1'!I:I,"&gt;2")</f>
        <v>0</v>
      </c>
      <c r="EE181" s="32">
        <f>SUMIFS('Planificación 2026-1'!S:S,'Planificación 2026-1'!X:X,C181,'Planificación 2026-1'!F:F,"HUAURA",'Planificación 2026-1'!Y:Y,"&lt;&gt;VIRTUAL",'Planificación 2026-1'!I:I,"&gt;2")</f>
        <v>0</v>
      </c>
      <c r="EF181" s="32">
        <f>SUMIFS('Planificación 2026-1'!S:S,'Planificación 2026-1'!X:X,C181,'Planificación 2026-1'!F:F,"PRINCIPAL",'Planificación 2026-1'!Y:Y,"VIRTUAL",'Planificación 2026-1'!I:I,"&lt;3")</f>
        <v>0</v>
      </c>
      <c r="EG181" s="32">
        <f>SUMIFS('Planificación 2026-1'!S:S,'Planificación 2026-1'!X:X,C181,'Planificación 2026-1'!F:F,"PRINCIPAL",'Planificación 2026-1'!Y:Y,"&lt;&gt;VIRTUAL",'Planificación 2026-1'!I:I,"&lt;3")</f>
        <v>0</v>
      </c>
      <c r="EH181" s="32">
        <f>SUMIFS('Planificación 2026-1'!S:S,'Planificación 2026-1'!X:X,C181,'Planificación 2026-1'!F:F,"SUNAMPE",'Planificación 2026-1'!Y:Y,"VIRTUAL",'Planificación 2026-1'!I:I,"&lt;3")</f>
        <v>0</v>
      </c>
      <c r="EI181" s="32">
        <f>SUMIFS('Planificación 2026-1'!S:S,'Planificación 2026-1'!X:X,C181,'Planificación 2026-1'!F:F,"SUNAMPE",'Planificación 2026-1'!Y:Y,"&lt;&gt;VIRTUAL",'Planificación 2026-1'!I:I,"&lt;3")</f>
        <v>0</v>
      </c>
      <c r="EJ181" s="32">
        <f>SUMIFS('Planificación 2026-1'!S:S,'Planificación 2026-1'!X:X,C181,'Planificación 2026-1'!F:F,"FILIAL",'Planificación 2026-1'!Y:Y,"VIRTUAL",'Planificación 2026-1'!I:I,"&lt;3")</f>
        <v>5</v>
      </c>
      <c r="EK181" s="32">
        <f>SUMIFS('Planificación 2026-1'!S:S,'Planificación 2026-1'!X:X,C181,'Planificación 2026-1'!F:F,"FILIAL",'Planificación 2026-1'!Y:Y,"&lt;&gt;VIRTUAL",'Planificación 2026-1'!I:I,"&lt;3")</f>
        <v>13</v>
      </c>
      <c r="EL181" s="32">
        <f>SUMIFS('Planificación 2026-1'!S:S,'Planificación 2026-1'!X:X,C181,'Planificación 2026-1'!F:F,"PORUMA",'Planificación 2026-1'!Y:Y,"VIRTUAL",'Planificación 2026-1'!I:I,"&lt;3")</f>
        <v>0</v>
      </c>
      <c r="EM181" s="32">
        <f>SUMIFS('Planificación 2026-1'!S:S,'Planificación 2026-1'!X:X,C181,'Planificación 2026-1'!F:F,"PORUMA",'Planificación 2026-1'!Y:Y,"&lt;&gt;VIRTUAL",'Planificación 2026-1'!I:I,"&lt;3")</f>
        <v>15</v>
      </c>
      <c r="EN181" s="32">
        <f>SUMIFS('Planificación 2026-1'!S:S,'Planificación 2026-1'!X:X,C181,'Planificación 2026-1'!F:F,"HUAURA",'Planificación 2026-1'!Y:Y,"VIRTUAL",'Planificación 2026-1'!I:I,"&lt;3")</f>
        <v>0</v>
      </c>
      <c r="EO181" s="32">
        <f>SUMIFS('Planificación 2026-1'!S:S,'Planificación 2026-1'!X:X,C181,'Planificación 2026-1'!F:F,"HUAURA",'Planificación 2026-1'!Y:Y,"&lt;&gt;VIRTUAL",'Planificación 2026-1'!I:I,"&lt;3")</f>
        <v>0</v>
      </c>
      <c r="EP181" s="32">
        <f t="shared" si="46"/>
        <v>18</v>
      </c>
      <c r="EQ181" s="32">
        <f t="shared" ref="EQ181:EQ228" si="47">EO181+EN181+EE181+ED181</f>
        <v>0</v>
      </c>
      <c r="ER181" s="32">
        <f t="shared" ref="ER181:ER228" si="48">EL181+EM181+EC181+EB181</f>
        <v>15</v>
      </c>
      <c r="ES181" s="32">
        <f t="shared" ref="ES181:ES228" si="49">EG181+EF181+DW181+DV181</f>
        <v>0</v>
      </c>
      <c r="ET181" s="32">
        <f t="shared" ref="ET181:ET228" si="50">EI181+EH181+DY181+DX181</f>
        <v>0</v>
      </c>
      <c r="EU181" s="32">
        <f t="shared" ref="EU181:EU238" si="51">SUM(EP181:ET181)</f>
        <v>33</v>
      </c>
      <c r="EV181" s="32" t="b">
        <f>EXACT(EU181,E181)</f>
        <v>1</v>
      </c>
      <c r="EW181" s="32"/>
      <c r="EX181" s="32">
        <f>DV181+DZ181+ED181+EF181+EJ181+EN181+DX181+EH181</f>
        <v>5</v>
      </c>
      <c r="EY181" s="32">
        <f>DW181+EA181+EE181+EG181+EK181+EO181+DY181+EI181</f>
        <v>13</v>
      </c>
      <c r="EZ181" s="32" t="b">
        <f>EXACT(SUM(EX181:EY181),E181)</f>
        <v>0</v>
      </c>
      <c r="FA181" s="32" t="str">
        <f>IF(AND(DW181=0,EA181=0,EE181=0),"",IF(COUNTIF(DW181:EE181,"&gt;0")=1,IF(DW181&gt;0,"SEDE",IF(EA181&gt;0,"FILIAL","HUAURA")),IF(COUNTIF(DW181:EE181,"&gt;0")=2,IF(AND(DW181&gt;0,EA181&gt;0),"SEDE-FILIAL",IF(AND(DW181&gt;0,EE181&gt;0),"SEDE-HUAURA","FILIAL-HUAURA")),"SEDE-FILIAL-HUAURA")))</f>
        <v/>
      </c>
      <c r="FB181" s="32" t="str">
        <f t="shared" si="45"/>
        <v>MAS PRESENCIAL</v>
      </c>
    </row>
    <row r="182" spans="1:158">
      <c r="A182" s="33"/>
      <c r="B182" s="65">
        <v>179</v>
      </c>
      <c r="C182" s="32" t="s">
        <v>386</v>
      </c>
      <c r="D182" s="429">
        <v>15615916</v>
      </c>
      <c r="E182" s="62">
        <f>SUMIF('Planificación 2026-1'!X:X,C182,'Planificación 2026-1'!S:S)</f>
        <v>30</v>
      </c>
      <c r="F182" s="63" t="s">
        <v>199</v>
      </c>
      <c r="G182" s="454" t="s">
        <v>200</v>
      </c>
      <c r="H182" s="64" t="s">
        <v>44</v>
      </c>
      <c r="I182" s="64" t="s">
        <v>176</v>
      </c>
      <c r="J182" s="32" t="s">
        <v>44</v>
      </c>
      <c r="K182" s="137" t="s">
        <v>172</v>
      </c>
      <c r="L182" s="57" t="str">
        <f>IF(SUM(COUNTIFS('Planificación 2026-1'!F:F,"PRINCIPAL",'Planificación 2026-1'!X:X,C182,'Planificación 2026-1'!H:H,"AF"))&gt;0,"P01"," ")</f>
        <v xml:space="preserve"> </v>
      </c>
      <c r="M182" s="58" t="str">
        <f>IF(SUM(COUNTIFS('Planificación 2026-1'!F:F,"PRINCIPAL",'Planificación 2026-1'!X:X,C182,'Planificación 2026-1'!H:H,"EN"))&gt;0,"P02"," ")</f>
        <v xml:space="preserve"> </v>
      </c>
      <c r="N182" s="58" t="str">
        <f>IF(SUM(COUNTIFS('Planificación 2026-1'!F:F,"PRINCIPAL",'Planificación 2026-1'!X:X,C182,'Planificación 2026-1'!H:H,"IS"))&gt;0,"P03"," ")</f>
        <v xml:space="preserve"> </v>
      </c>
      <c r="O182" s="58" t="str">
        <f>IF(SUM(COUNTIFS('Planificación 2026-1'!F:F,"PRINCIPAL",'Planificación 2026-1'!X:X,C182,'Planificación 2026-1'!H:H,"PS"))&gt;0,"P04"," ")</f>
        <v xml:space="preserve"> </v>
      </c>
      <c r="P182" s="58"/>
      <c r="Q182" s="58" t="str">
        <f>IF(SUM(COUNTIFS('Planificación 2026-1'!F:F,"PRINCIPAL",'Planificación 2026-1'!X:X,C182,'Planificación 2026-1'!H:H,"IN"))&gt;0,"P06"," ")</f>
        <v xml:space="preserve"> </v>
      </c>
      <c r="R182" s="58" t="str">
        <f>IF(SUM(COUNTIFS('Planificación 2026-1'!F:F,"PRINCIPAL",'Planificación 2026-1'!X:X,C182,'Planificación 2026-1'!H:H,"CA"))&gt;0,"P07"," ")</f>
        <v xml:space="preserve"> </v>
      </c>
      <c r="S182" s="58" t="str">
        <f>IF(SUM(COUNTIFS('Planificación 2026-1'!F:F,"PRINCIPAL",'Planificación 2026-1'!X:X,C182,'Planificación 2026-1'!H:H,"DE"))&gt;0,"P08"," ")</f>
        <v xml:space="preserve"> </v>
      </c>
      <c r="T182" s="58" t="str">
        <f>IF(SUM(COUNTIFS('Planificación 2026-1'!F:F,"PRINCIPAL",'Planificación 2026-1'!X:X,C182,'Planificación 2026-1'!H:H,"OB"))&gt;0,"P09"," ")</f>
        <v xml:space="preserve"> </v>
      </c>
      <c r="U182" s="58" t="str">
        <f>IF(SUM(COUNTIFS('Planificación 2026-1'!F:F,"PRINCIPAL",'Planificación 2026-1'!X:X,C182,'Planificación 2026-1'!H:H,"MH"))&gt;0,"P31"," ")</f>
        <v xml:space="preserve"> </v>
      </c>
      <c r="V182" s="58" t="str">
        <f>IF(SUM(COUNTIFS('Planificación 2026-1'!F:F,"PRINCIPAL",'Planificación 2026-1'!X:X,C182,'Planificación 2026-1'!H:H,"IC"))&gt;0,"P32"," ")</f>
        <v xml:space="preserve"> </v>
      </c>
      <c r="W182" s="58" t="str">
        <f>IF(SUM(COUNTIFS('Planificación 2026-1'!F:F,"PRINCIPAL",'Planificación 2026-1'!X:X,C182,'Planificación 2026-1'!H:H,"AR"))&gt;0,"P34"," ")</f>
        <v xml:space="preserve"> </v>
      </c>
      <c r="X182" s="58" t="str">
        <f>IF(SUM(COUNTIFS('Planificación 2026-1'!F:F,"PRINCIPAL",'Planificación 2026-1'!X:X,C182,'Planificación 2026-1'!H:H,"T1"))&gt;0,"P35"," ")</f>
        <v xml:space="preserve"> </v>
      </c>
      <c r="Y182" s="58" t="str">
        <f>IF(SUM(COUNTIFS('Planificación 2026-1'!F:F,"PRINCIPAL",'Planificación 2026-1'!X:X,C182,'Planificación 2026-1'!H:H,"T3"))&gt;0,"P36"," ")</f>
        <v xml:space="preserve"> </v>
      </c>
      <c r="Z182" s="58" t="str">
        <f>IF(SUM(COUNTIFS('Planificación 2026-1'!F:F,"PRINCIPAL",'Planificación 2026-1'!X:X,C182,'Planificación 2026-1'!H:H,"T2"))&gt;0,"P37"," ")</f>
        <v xml:space="preserve"> </v>
      </c>
      <c r="AA182" s="58" t="str">
        <f>IF(SUM(COUNTIFS('Planificación 2026-1'!F:F,"PRINCIPAL",'Planificación 2026-1'!X:X,C182,'Planificación 2026-1'!H:H,"AE"))&gt;0,"P38"," ")</f>
        <v xml:space="preserve"> </v>
      </c>
      <c r="AB182" s="58" t="str">
        <f>IF(SUM(COUNTIFS('Planificación 2026-1'!F:F,"PRINCIPAL",'Planificación 2026-1'!X:X,C182,'Planificación 2026-1'!H:H,"T4"))&gt;0,"P55"," ")</f>
        <v xml:space="preserve"> </v>
      </c>
      <c r="AC182" s="58" t="str">
        <f>IF(SUM(COUNTIFS('Planificación 2026-1'!F:F,"FILIAL",'Planificación 2026-1'!X:X,C182,'Planificación 2026-1'!H:H,"AF"))&gt;0," P01"," ")</f>
        <v xml:space="preserve"> </v>
      </c>
      <c r="AD182" s="58" t="str">
        <f>IF(SUM(COUNTIFS('Planificación 2026-1'!F:F,"FILIAL",'Planificación 2026-1'!X:X,C182,'Planificación 2026-1'!H:H,"EN"))&gt;0,"P02"," ")</f>
        <v xml:space="preserve"> </v>
      </c>
      <c r="AE182" s="58" t="str">
        <f>IF(SUM(COUNTIFS('Planificación 2026-1'!F:F,"FILIAL",'Planificación 2026-1'!X:X,C182,'Planificación 2026-1'!H:H,"IS"))&gt;0,"P03"," ")</f>
        <v xml:space="preserve"> </v>
      </c>
      <c r="AF182" s="58" t="str">
        <f>IF(SUM(COUNTIFS('Planificación 2026-1'!F:F,"FILIAL",'Planificación 2026-1'!X:X,C182,'Planificación 2026-1'!H:H,"PS"))&gt;0,"P04"," ")</f>
        <v xml:space="preserve"> </v>
      </c>
      <c r="AG182" s="58"/>
      <c r="AH182" s="58" t="str">
        <f>IF(SUM(COUNTIFS('Planificación 2026-1'!F:F,"FILIAL",'Planificación 2026-1'!X:X,C182,'Planificación 2026-1'!H:H,"IN"))&gt;0,"P06"," ")</f>
        <v xml:space="preserve"> </v>
      </c>
      <c r="AI182" s="58" t="str">
        <f>IF(SUM(COUNTIFS('Planificación 2026-1'!F:F,"FILIAL",'Planificación 2026-1'!X:X,C182,'Planificación 2026-1'!H:H,"CA"))&gt;0,"P07"," ")</f>
        <v xml:space="preserve"> </v>
      </c>
      <c r="AJ182" s="58" t="str">
        <f>IF(SUM(COUNTIFS('Planificación 2026-1'!F:F,"FILIAL",'Planificación 2026-1'!X:X,C182,'Planificación 2026-1'!H:H,"DE"))&gt;0,"P08"," ")</f>
        <v xml:space="preserve"> </v>
      </c>
      <c r="AK182" s="58" t="str">
        <f>IF(SUM(COUNTIFS('Planificación 2026-1'!F:F,"FILIAL",'Planificación 2026-1'!X:X,C182,'Planificación 2026-1'!H:H,"OB"))&gt;0,"P09"," ")</f>
        <v xml:space="preserve"> </v>
      </c>
      <c r="AL182" s="58" t="str">
        <f>IF(SUM(COUNTIFS('Planificación 2026-1'!F:F,"FILIAL",'Planificación 2026-1'!X:X,C182,'Planificación 2026-1'!H:H,"MH"))&gt;0,"P31"," ")</f>
        <v xml:space="preserve"> </v>
      </c>
      <c r="AM182" s="58" t="str">
        <f>IF(SUM(COUNTIFS('Planificación 2026-1'!F:F,"FILIAL",'Planificación 2026-1'!X:X,C182,'Planificación 2026-1'!H:H,"IC"))&gt;0,"P32"," ")</f>
        <v xml:space="preserve"> </v>
      </c>
      <c r="AN182" s="58" t="str">
        <f>IF(SUM(COUNTIFS('Planificación 2026-1'!F:F,"FILIAL",'Planificación 2026-1'!X:X,C182,'Planificación 2026-1'!H:H,"AR"))&gt;0,"P34"," ")</f>
        <v xml:space="preserve"> </v>
      </c>
      <c r="AO182" s="58" t="str">
        <f>IF(SUM(COUNTIFS('Planificación 2026-1'!F:F,"FILIAL",'Planificación 2026-1'!X:X,C182,'Planificación 2026-1'!H:H,"T1"))&gt;0,"P35"," ")</f>
        <v xml:space="preserve"> </v>
      </c>
      <c r="AP182" s="58" t="str">
        <f>IF(SUM(COUNTIFS('Planificación 2026-1'!F:F,"FILIAL",'Planificación 2026-1'!X:X,C182,'Planificación 2026-1'!H:H,"T3"))&gt;0,"P36"," ")</f>
        <v xml:space="preserve"> </v>
      </c>
      <c r="AQ182" s="58" t="str">
        <f>IF(SUM(COUNTIFS('Planificación 2026-1'!F:F,"FILIAL",'Planificación 2026-1'!X:X,C182,'Planificación 2026-1'!H:H,"T2"))&gt;0,"P37"," ")</f>
        <v xml:space="preserve"> </v>
      </c>
      <c r="AR182" s="58" t="str">
        <f>IF(SUM(COUNTIFS('Planificación 2026-1'!F:F,"FILIAL",'Planificación 2026-1'!X:X,C182,'Planificación 2026-1'!H:H,"AE"))&gt;0,"P38"," ")</f>
        <v xml:space="preserve"> </v>
      </c>
      <c r="AS182" s="58" t="str">
        <f>IF(SUM(COUNTIFS('Planificación 2026-1'!F:F,"FILIAL",'Planificación 2026-1'!X:X,C182,'Planificación 2026-1'!H:H,"T4"))&gt;0,"P55"," ")</f>
        <v xml:space="preserve"> </v>
      </c>
      <c r="AT182" s="58" t="str">
        <f>IF(SUM(COUNTIFS('Planificación 2026-1'!F:F,"SUNAMPE",'Planificación 2026-1'!X:X,C182,'Planificación 2026-1'!H:H,"AF"))&gt;0," P01"," ")</f>
        <v xml:space="preserve"> </v>
      </c>
      <c r="AU182" s="58" t="str">
        <f>IF(SUM(COUNTIFS('Planificación 2026-1'!F:F,"SUNAMPE",'Planificación 2026-1'!X:X,C182,'Planificación 2026-1'!H:H,"EN"))&gt;0,"P02"," ")</f>
        <v xml:space="preserve"> </v>
      </c>
      <c r="AV182" s="58" t="str">
        <f>IF(SUM(COUNTIFS('Planificación 2026-1'!F:F,"SUNAMPE",'Planificación 2026-1'!X:X,C182,'Planificación 2026-1'!H:H,"IS"))&gt;0,"P03"," ")</f>
        <v xml:space="preserve"> </v>
      </c>
      <c r="AW182" s="58" t="str">
        <f>IF(SUM(COUNTIFS('Planificación 2026-1'!F:F,"SUNAMPE",'Planificación 2026-1'!X:X,C182,'Planificación 2026-1'!H:H,"PS"))&gt;0,"P04"," ")</f>
        <v xml:space="preserve"> </v>
      </c>
      <c r="AX182" s="58"/>
      <c r="AY182" s="58" t="str">
        <f>IF(SUM(COUNTIFS('Planificación 2026-1'!F:F,"SUNAMPE",'Planificación 2026-1'!X:X,C182,'Planificación 2026-1'!H:H,"IN"))&gt;0,"P06"," ")</f>
        <v xml:space="preserve"> </v>
      </c>
      <c r="AZ182" s="58" t="str">
        <f>IF(SUM(COUNTIFS('Planificación 2026-1'!F:F,"SUNAMPE",'Planificación 2026-1'!X:X,C182,'Planificación 2026-1'!H:H,"CA"))&gt;0,"P07"," ")</f>
        <v xml:space="preserve"> </v>
      </c>
      <c r="BA182" s="58" t="str">
        <f>IF(SUM(COUNTIFS('Planificación 2026-1'!F:F,"SUNAMPE",'Planificación 2026-1'!X:X,C182,'Planificación 2026-1'!H:H,"DE"))&gt;0,"P08"," ")</f>
        <v xml:space="preserve"> </v>
      </c>
      <c r="BB182" s="58" t="str">
        <f>IF(SUM(COUNTIFS('Planificación 2026-1'!F:F,"SUNAMPE",'Planificación 2026-1'!X:X,C182,'Planificación 2026-1'!H:H,"OB"))&gt;0,"P09"," ")</f>
        <v xml:space="preserve"> </v>
      </c>
      <c r="BC182" s="58" t="str">
        <f>IF(SUM(COUNTIFS('Planificación 2026-1'!F:F,"SUNAMPE",'Planificación 2026-1'!X:X,C182,'Planificación 2026-1'!H:H,"MH"))&gt;0,"P31"," ")</f>
        <v xml:space="preserve"> </v>
      </c>
      <c r="BD182" s="58" t="str">
        <f>IF(SUM(COUNTIFS('Planificación 2026-1'!F:F,"SUNAMPE",'Planificación 2026-1'!X:X,C182,'Planificación 2026-1'!H:H,"IC"))&gt;0,"P32"," ")</f>
        <v xml:space="preserve"> </v>
      </c>
      <c r="BE182" s="58" t="str">
        <f>IF(SUM(COUNTIFS('Planificación 2026-1'!F:F,"SUNAMPE",'Planificación 2026-1'!X:X,C182,'Planificación 2026-1'!H:H,"AR"))&gt;0,"P34"," ")</f>
        <v xml:space="preserve"> </v>
      </c>
      <c r="BF182" s="58" t="str">
        <f>IF(SUM(COUNTIFS('Planificación 2026-1'!F:F,"SUNAMPE",'Planificación 2026-1'!X:X,C182,'Planificación 2026-1'!H:H,"T1"))&gt;0,"P35"," ")</f>
        <v xml:space="preserve"> </v>
      </c>
      <c r="BG182" s="58" t="str">
        <f>IF(SUM(COUNTIFS('Planificación 2026-1'!F:F,"SUNAMPE",'Planificación 2026-1'!X:X,C182,'Planificación 2026-1'!H:H,"T3"))&gt;0,"P36"," ")</f>
        <v xml:space="preserve"> </v>
      </c>
      <c r="BH182" s="58" t="str">
        <f>IF(SUM(COUNTIFS('Planificación 2026-1'!F:F,"SUNAMPE",'Planificación 2026-1'!X:X,C182,'Planificación 2026-1'!H:H,"T2"))&gt;0,"P37"," ")</f>
        <v xml:space="preserve"> </v>
      </c>
      <c r="BI182" s="58" t="str">
        <f>IF(SUM(COUNTIFS('Planificación 2026-1'!F:F,"SUNAMPE",'Planificación 2026-1'!X:X,C182,'Planificación 2026-1'!H:H,"AE"))&gt;0,"P38"," ")</f>
        <v xml:space="preserve"> </v>
      </c>
      <c r="BJ182" s="58" t="str">
        <f>IF(SUM(COUNTIFS('Planificación 2026-1'!F:F,"SUNAMPE",'Planificación 2026-1'!X:X,C182,'Planificación 2026-1'!H:H,"T4"))&gt;0,"P55"," ")</f>
        <v xml:space="preserve"> </v>
      </c>
      <c r="BK182" s="58" t="str">
        <f>IF(SUM(COUNTIFS('Planificación 2026-1'!F:F,"HUAURA",'Planificación 2026-1'!X:X,C182,'Planificación 2026-1'!H:H,"AF"))&gt;0," P01"," ")</f>
        <v xml:space="preserve"> </v>
      </c>
      <c r="BL182" s="58" t="str">
        <f>IF(SUM(COUNTIFS('Planificación 2026-1'!F:F,"HUAURA",'Planificación 2026-1'!X:X,C182,'Planificación 2026-1'!H:H,"EN"))&gt;0,"P02"," ")</f>
        <v>P02</v>
      </c>
      <c r="BM182" s="58" t="str">
        <f>IF(SUM(COUNTIFS('Planificación 2026-1'!F:F,"HUAURA",'Planificación 2026-1'!X:X,C182,'Planificación 2026-1'!H:H,"IS"))&gt;0,"P03"," ")</f>
        <v xml:space="preserve"> </v>
      </c>
      <c r="BN182" s="58" t="str">
        <f>IF(SUM(COUNTIFS('Planificación 2026-1'!F:F,"HUAURA",'Planificación 2026-1'!X:X,C182,'Planificación 2026-1'!H:H,"PS"))&gt;0,"P04"," ")</f>
        <v>P04</v>
      </c>
      <c r="BO182" s="58"/>
      <c r="BP182" s="58" t="str">
        <f>IF(SUM(COUNTIFS('Planificación 2026-1'!F:F,"HUAURA",'Planificación 2026-1'!X:X,C182,'Planificación 2026-1'!H:H,"IN"))&gt;0,"P06"," ")</f>
        <v xml:space="preserve"> </v>
      </c>
      <c r="BQ182" s="58" t="str">
        <f>IF(SUM(COUNTIFS('Planificación 2026-1'!F:F,"HUAURA",'Planificación 2026-1'!X:X,C182,'Planificación 2026-1'!H:H,"CA"))&gt;0,"P07"," ")</f>
        <v xml:space="preserve"> </v>
      </c>
      <c r="BR182" s="58" t="str">
        <f>IF(SUM(COUNTIFS('Planificación 2026-1'!F:F,"HUAURA",'Planificación 2026-1'!X:X,C182,'Planificación 2026-1'!H:H,"DE"))&gt;0,"P08"," ")</f>
        <v xml:space="preserve"> </v>
      </c>
      <c r="BS182" s="58" t="str">
        <f>IF(SUM(COUNTIFS('Planificación 2026-1'!F:F,"HUAURA",'Planificación 2026-1'!X:X,C182,'Planificación 2026-1'!H:H,"OB"))&gt;0,"P09"," ")</f>
        <v>P09</v>
      </c>
      <c r="BT182" s="58" t="str">
        <f>IF(SUM(COUNTIFS('Planificación 2026-1'!F:F,"HUAURA",'Planificación 2026-1'!X:X,C182,'Planificación 2026-1'!H:H,"MH"))&gt;0,"P31"," ")</f>
        <v xml:space="preserve"> </v>
      </c>
      <c r="BU182" s="58" t="str">
        <f>IF(SUM(COUNTIFS('Planificación 2026-1'!F:F,"HUAURA",'Planificación 2026-1'!X:X,C182,'Planificación 2026-1'!H:H,"IC"))&gt;0,"P32"," ")</f>
        <v xml:space="preserve"> </v>
      </c>
      <c r="BV182" s="58" t="str">
        <f>IF(SUM(COUNTIFS('Planificación 2026-1'!F:F,"HUAURA",'Planificación 2026-1'!X:X,C182,'Planificación 2026-1'!H:H,"AR"))&gt;0,"P34"," ")</f>
        <v xml:space="preserve"> </v>
      </c>
      <c r="BW182" s="58" t="str">
        <f>IF(SUM(COUNTIFS('Planificación 2026-1'!F:F,"HUAURA",'Planificación 2026-1'!X:X,C182,'Planificación 2026-1'!H:H,"T1"))&gt;0,"P35"," ")</f>
        <v xml:space="preserve"> </v>
      </c>
      <c r="BX182" s="58" t="str">
        <f>IF(SUM(COUNTIFS('Planificación 2026-1'!F:F,"HUAURA",'Planificación 2026-1'!X:X,C182,'Planificación 2026-1'!H:H,"T3"))&gt;0,"P36"," ")</f>
        <v xml:space="preserve"> </v>
      </c>
      <c r="BY182" s="58" t="str">
        <f>IF(SUM(COUNTIFS('Planificación 2026-1'!F:F,"HUAURA",'Planificación 2026-1'!X:X,C182,'Planificación 2026-1'!H:H,"T2"))&gt;0,"P37"," ")</f>
        <v xml:space="preserve"> </v>
      </c>
      <c r="BZ182" s="58" t="str">
        <f>IF(SUM(COUNTIFS('Planificación 2026-1'!F:F,"HUAURA",'Planificación 2026-1'!X:X,C182,'Planificación 2026-1'!H:H,"AE"))&gt;0,"P38"," ")</f>
        <v xml:space="preserve"> </v>
      </c>
      <c r="CA182" s="58" t="str">
        <f>IF(SUM(COUNTIFS('Planificación 2026-1'!F:F,"HUAURA",'Planificación 2026-1'!X:X,C182,'Planificación 2026-1'!H:H,"T4"))&gt;0,"P55"," ")</f>
        <v xml:space="preserve"> </v>
      </c>
      <c r="CB182" s="59">
        <f>SUMIFS('Planificación 2026-1'!S:S,'Planificación 2026-1'!X:X,C182,'Planificación 2026-1'!H:H,"AF",'Planificación 2026-1'!I:I,"&gt;2")</f>
        <v>0</v>
      </c>
      <c r="CC182" s="59">
        <f>SUMIFS('Planificación 2026-1'!S:S,'Planificación 2026-1'!X:X,C182,'Planificación 2026-1'!H:H,"EN",'Planificación 2026-1'!I:I,"&gt;2")</f>
        <v>0</v>
      </c>
      <c r="CD182" s="59">
        <f>SUMIFS('Planificación 2026-1'!S:S,'Planificación 2026-1'!X:X,C182,'Planificación 2026-1'!H:H,"IS",'Planificación 2026-1'!I:I,"&gt;2")</f>
        <v>0</v>
      </c>
      <c r="CE182" s="59">
        <f>SUMIFS('Planificación 2026-1'!S:S,'Planificación 2026-1'!X:X,C182,'Planificación 2026-1'!H:H,"PS",'Planificación 2026-1'!I:I,"&gt;2")</f>
        <v>0</v>
      </c>
      <c r="CF182" s="59">
        <f>SUMIFS('Planificación 2026-1'!S:S,'Planificación 2026-1'!X:X,C182,'Planificación 2026-1'!H:H,"IN",'Planificación 2026-1'!I:I,"&gt;2")</f>
        <v>0</v>
      </c>
      <c r="CG182" s="59">
        <f>SUMIFS('Planificación 2026-1'!S:S,'Planificación 2026-1'!X:X,C182,'Planificación 2026-1'!H:H,"CA",'Planificación 2026-1'!I:I,"&gt;2")</f>
        <v>0</v>
      </c>
      <c r="CH182" s="59">
        <f>SUMIFS('Planificación 2026-1'!S:S,'Planificación 2026-1'!X:X,C182,'Planificación 2026-1'!H:H,"DE",'Planificación 2026-1'!I:I,"&gt;2")</f>
        <v>0</v>
      </c>
      <c r="CI182" s="59">
        <f>SUMIFS('Planificación 2026-1'!S:S,'Planificación 2026-1'!X:X,C182,'Planificación 2026-1'!H:H,"OB",'Planificación 2026-1'!I:I,"&gt;2")</f>
        <v>0</v>
      </c>
      <c r="CJ182" s="59">
        <f>SUMIFS('Planificación 2026-1'!S:S,'Planificación 2026-1'!X:X,C182,'Planificación 2026-1'!H:H,"MH",'Planificación 2026-1'!I:I,"&gt;2")</f>
        <v>0</v>
      </c>
      <c r="CK182" s="59">
        <f>SUMIFS('Planificación 2026-1'!S:S,'Planificación 2026-1'!X:X,C182,'Planificación 2026-1'!H:H,"IC",'Planificación 2026-1'!I:I,"&gt;2")</f>
        <v>0</v>
      </c>
      <c r="CL182" s="59">
        <f>SUMIFS('Planificación 2026-1'!S:S,'Planificación 2026-1'!X:X,C182,'Planificación 2026-1'!H:H,"AR",'Planificación 2026-1'!I:I,"&gt;2")</f>
        <v>0</v>
      </c>
      <c r="CM182" s="59">
        <f>SUMIFS('Planificación 2026-1'!S:S,'Planificación 2026-1'!X:X,C182,'Planificación 2026-1'!H:H,"AE",'Planificación 2026-1'!I:I,"&gt;2")</f>
        <v>0</v>
      </c>
      <c r="CN182" s="59">
        <f>SUMIFS('Planificación 2026-1'!S:S,'Planificación 2026-1'!X:X,C182,'Planificación 2026-1'!H:H,"T1",'Planificación 2026-1'!I:I,"&gt;2")</f>
        <v>0</v>
      </c>
      <c r="CO182" s="59">
        <f>SUMIFS('Planificación 2026-1'!S:S,'Planificación 2026-1'!X:X,C182,'Planificación 2026-1'!H:H,"T3",'Planificación 2026-1'!I:I,"&gt;2")</f>
        <v>0</v>
      </c>
      <c r="CP182" s="59">
        <f>SUMIFS('Planificación 2026-1'!S:S,'Planificación 2026-1'!X:X,C182,'Planificación 2026-1'!H:H,"T2",'Planificación 2026-1'!I:I,"&gt;2")</f>
        <v>0</v>
      </c>
      <c r="CQ182" s="59">
        <f>SUMIFS('Planificación 2026-1'!S:S,'Planificación 2026-1'!X:X,C182,'Planificación 2026-1'!H:H,"T4",'Planificación 2026-1'!I:I,"&gt;2")</f>
        <v>0</v>
      </c>
      <c r="CR182" s="59">
        <f>SUMIFS('Planificación 2026-1'!S:S,'Planificación 2026-1'!X:X,C182,'Planificación 2026-1'!H:H,"AF",'Planificación 2026-1'!I:I,"&lt;3")</f>
        <v>0</v>
      </c>
      <c r="CS182" s="59">
        <f>SUMIFS('Planificación 2026-1'!S:S,'Planificación 2026-1'!X:X,C182,'Planificación 2026-1'!H:H,"EN",'Planificación 2026-1'!I:I,"&lt;3")</f>
        <v>15</v>
      </c>
      <c r="CT182" s="59">
        <f>SUMIFS('Planificación 2026-1'!S:S,'Planificación 2026-1'!X:X,C182,'Planificación 2026-1'!H:H,"IS",'Planificación 2026-1'!I:I,"&lt;3")</f>
        <v>0</v>
      </c>
      <c r="CU182" s="59">
        <f>SUMIFS('Planificación 2026-1'!S:S,'Planificación 2026-1'!X:X,C182,'Planificación 2026-1'!H:H,"PS",'Planificación 2026-1'!I:I,"&lt;3")</f>
        <v>5</v>
      </c>
      <c r="CV182" s="59">
        <f>SUMIFS('Planificación 2026-1'!S:S,'Planificación 2026-1'!X:X,C182,'Planificación 2026-1'!H:H,"IN",'Planificación 2026-1'!I:I,"&lt;3")</f>
        <v>0</v>
      </c>
      <c r="CW182" s="59">
        <f>SUMIFS('Planificación 2026-1'!S:S,'Planificación 2026-1'!X:X,C182,'Planificación 2026-1'!H:H,"CA",'Planificación 2026-1'!I:I,"&lt;3")</f>
        <v>0</v>
      </c>
      <c r="CX182" s="59">
        <f>SUMIFS('Planificación 2026-1'!S:S,'Planificación 2026-1'!X:X,C182,'Planificación 2026-1'!H:H,"DE",'Planificación 2026-1'!I:I,"&lt;3")</f>
        <v>0</v>
      </c>
      <c r="CY182" s="59">
        <f>SUMIFS('Planificación 2026-1'!S:S,'Planificación 2026-1'!X:X,C182,'Planificación 2026-1'!H:H,"OB",'Planificación 2026-1'!I:I,"&lt;3")</f>
        <v>10</v>
      </c>
      <c r="CZ182" s="59">
        <f>SUMIFS('Planificación 2026-1'!S:S,'Planificación 2026-1'!X:X,C182,'Planificación 2026-1'!H:H,"MH",'Planificación 2026-1'!I:I,"&lt;3")</f>
        <v>0</v>
      </c>
      <c r="DA182" s="59">
        <f>SUMIFS('Planificación 2026-1'!S:S,'Planificación 2026-1'!X:X,C182,'Planificación 2026-1'!H:H,"IC",'Planificación 2026-1'!I:I,"&lt;3")</f>
        <v>0</v>
      </c>
      <c r="DB182" s="59">
        <f>SUMIFS('Planificación 2026-1'!S:S,'Planificación 2026-1'!X:X,C182,'Planificación 2026-1'!H:H,"AR",'Planificación 2026-1'!I:I,"&lt;3")</f>
        <v>0</v>
      </c>
      <c r="DC182" s="59">
        <f>SUMIFS('Planificación 2026-1'!S:S,'Planificación 2026-1'!X:X,C182,'Planificación 2026-1'!H:H,"AE",'Planificación 2026-1'!I:I,"&lt;3")</f>
        <v>0</v>
      </c>
      <c r="DD182" s="59">
        <f>SUMIFS('Planificación 2026-1'!S:S,'Planificación 2026-1'!X:X,C182,'Planificación 2026-1'!H:H,"T1",'Planificación 2026-1'!I:I,"&lt;3")</f>
        <v>0</v>
      </c>
      <c r="DE182" s="59">
        <f>SUMIFS('Planificación 2026-1'!S:S,'Planificación 2026-1'!X:X,C182,'Planificación 2026-1'!H:H,"T3",'Planificación 2026-1'!I:I,"&lt;3")</f>
        <v>0</v>
      </c>
      <c r="DF182" s="59">
        <f>SUMIFS('Planificación 2026-1'!S:S,'Planificación 2026-1'!X:X,C182,'Planificación 2026-1'!H:H,"T2",'Planificación 2026-1'!I:I,"&lt;3")</f>
        <v>0</v>
      </c>
      <c r="DG182" s="59">
        <f>SUMIFS('Planificación 2026-1'!S:S,'Planificación 2026-1'!X:X,C182,'Planificación 2026-1'!H:H,"T4",'Planificación 2026-1'!I:I,"&lt;3")</f>
        <v>0</v>
      </c>
      <c r="DH182" s="58" t="str">
        <f t="shared" ref="DH182:DH228" si="52">TRIM(CONCATENATE(L182,M182,N182,O182,P182,Q182,R182,S182,T182,U182,V182,W182,X182,Y182,Z182,AA182,AB182))</f>
        <v/>
      </c>
      <c r="DI182" s="27">
        <f>IF(C182="","",SUMIFS('Planificación 2026-1'!S:S,'Planificación 2026-1'!X:X,C182,'Planificación 2026-1'!F:F,"PRINCIPAL",'Planificación 2026-1'!Y:Y,"VIRTUAL"))</f>
        <v>0</v>
      </c>
      <c r="DJ182" s="27">
        <f>IF(C182="","",SUMIFS('Planificación 2026-1'!S:S,'Planificación 2026-1'!X:X,C182,'Planificación 2026-1'!F:F,"PRINCIPAL",'Planificación 2026-1'!Y:Y,"PRESENCIAL"))</f>
        <v>0</v>
      </c>
      <c r="DK182" s="27">
        <f>IF(C182="","",SUMIFS('Planificación 2026-1'!S:S,'Planificación 2026-1'!X:X,C182,'Planificación 2026-1'!F:F,"PRINCIPAL",'Planificación 2026-1'!Y:Y,"HIBRIDO PRESENCIAL"))</f>
        <v>0</v>
      </c>
      <c r="DL182" s="58" t="str">
        <f t="shared" ref="DL182:DL228" si="53">TRIM(CONCATENATE(AC182,AD182,AE182,AF182,AG182,AH182,AI182,AJ182,AK182,AL182,AM182,AN182,AO182,AP182,AQ182,AR182,AS182))</f>
        <v/>
      </c>
      <c r="DM182" s="58">
        <f>IF(C182="","",SUMIFS('Planificación 2026-1'!S:S,'Planificación 2026-1'!X:X,C182,'Planificación 2026-1'!F:F,"FILIAL",'Planificación 2026-1'!Y:Y,"VIRTUAL"))</f>
        <v>0</v>
      </c>
      <c r="DN182" s="60">
        <f>IF(C182="","",SUMIFS('Planificación 2026-1'!S:S,'Planificación 2026-1'!X:X,C182,'Planificación 2026-1'!F:F,"FILIAL",'Planificación 2026-1'!Y:Y,"PRESENCIAL"))</f>
        <v>0</v>
      </c>
      <c r="DO182" s="29">
        <f>IF(C182="","",SUMIFS('Planificación 2026-1'!S:S,'Planificación 2026-1'!X:X,C182,'Planificación 2026-1'!F:F,"FILIAL",'Planificación 2026-1'!Y:Y,"HIBRIDO PRESENCIAL"))</f>
        <v>0</v>
      </c>
      <c r="DP182" s="61" t="str">
        <f t="shared" ref="DP182:DP228" si="54">TRIM(CONCATENATE(AT182,AU182,AV182,AW182,AX182,AY182,AZ182,BA182,BB182,BC182,BD182,BE182,BF182,BG182,BH182,BI182,BJ182))</f>
        <v/>
      </c>
      <c r="DQ182" s="58">
        <f>IF(C182="","",SUMIFS('Planificación 2026-1'!S:S,'Planificación 2026-1'!X:X,C182,'Planificación 2026-1'!F:F,"SUNAMPE",'Planificación 2026-1'!Y:Y,"VIRTUAL"))</f>
        <v>0</v>
      </c>
      <c r="DR182" s="29">
        <f>IF(C182="","",SUMIFS('Planificación 2026-1'!S:S,'Planificación 2026-1'!X:X,C182,'Planificación 2026-1'!F:F,"SUNAMPE",'Planificación 2026-1'!Y:Y,"PRESENCIAL"))</f>
        <v>0</v>
      </c>
      <c r="DS182" s="61" t="str">
        <f t="shared" ref="DS182:DS228" si="55">TRIM(CONCATENATE(BK182,BL182,BM182,BN182,BO182,BP182,BQ182,BR182,BS182,BT182,BU182,BV182,BW182,BX182,BY182,BZ182,CA182))</f>
        <v>P02 P04 P09</v>
      </c>
      <c r="DT182" s="58">
        <f>IF(C182="","",SUMIFS('Planificación 2026-1'!S:S,'Planificación 2026-1'!X:X,C182,'Planificación 2026-1'!F:F,"HUAURA",'Planificación 2026-1'!Y:Y,"VIRTUAL"))</f>
        <v>0</v>
      </c>
      <c r="DU182" s="29">
        <f>IF(C182="","",SUMIFS('Planificación 2026-1'!S:S,'Planificación 2026-1'!X:X,C182,'Planificación 2026-1'!F:F,"HUAURA",'Planificación 2026-1'!Y:Y,"PRESENCIAL"))</f>
        <v>30</v>
      </c>
      <c r="DV182" s="32">
        <f>SUMIFS('Planificación 2026-1'!S:S,'Planificación 2026-1'!X:X,C182,'Planificación 2026-1'!F:F,"PRINCIPAL",'Planificación 2026-1'!Y:Y,"VIRTUAL",'Planificación 2026-1'!I:I,"&gt;2")</f>
        <v>0</v>
      </c>
      <c r="DW182" s="32">
        <f>SUMIFS('Planificación 2026-1'!S:S,'Planificación 2026-1'!X:X,C182,'Planificación 2026-1'!F:F,"PRINCIPAL",'Planificación 2026-1'!Y:Y,"&lt;&gt;VIRTUAL",'Planificación 2026-1'!I:I,"&gt;2")</f>
        <v>0</v>
      </c>
      <c r="DX182" s="32">
        <f>SUMIFS('Planificación 2026-1'!S:S,'Planificación 2026-1'!X:X,C182,'Planificación 2026-1'!F:F,"SUNAMPE",'Planificación 2026-1'!Y:Y,"VIRTUAL",'Planificación 2026-1'!I:I,"&gt;2")</f>
        <v>0</v>
      </c>
      <c r="DY182" s="32">
        <f>SUMIFS('Planificación 2026-1'!S:S,'Planificación 2026-1'!X:X,C182,'Planificación 2026-1'!F:F,"SUNAMPE",'Planificación 2026-1'!Y:Y,"&lt;&gt;VIRTUAL",'Planificación 2026-1'!I:I,"&gt;2")</f>
        <v>0</v>
      </c>
      <c r="DZ182" s="32">
        <f>SUMIFS('Planificación 2026-1'!S:S,'Planificación 2026-1'!X:X,C182,'Planificación 2026-1'!F:F,"FILIAL",'Planificación 2026-1'!Y:Y,"VIRTUAL",'Planificación 2026-1'!I:I,"&gt;2")</f>
        <v>0</v>
      </c>
      <c r="EA182" s="32">
        <f>SUMIFS('Planificación 2026-1'!S:S,'Planificación 2026-1'!X:X,C182,'Planificación 2026-1'!F:F,"FILIAL",'Planificación 2026-1'!Y:Y,"&lt;&gt;VIRTUAL",'Planificación 2026-1'!I:I,"&gt;2")</f>
        <v>0</v>
      </c>
      <c r="EB182" s="32">
        <f>SUMIFS('Planificación 2026-1'!S:S,'Planificación 2026-1'!X:X,C182,'Planificación 2026-1'!F:F,"PORUMA",'Planificación 2026-1'!Y:Y,"VIRTUAL",'Planificación 2026-1'!I:I,"&gt;2")</f>
        <v>0</v>
      </c>
      <c r="EC182" s="32">
        <f>SUMIFS('Planificación 2026-1'!S:S,'Planificación 2026-1'!X:X,C182,'Planificación 2026-1'!F:F,"PORUMA",'Planificación 2026-1'!Y:Y,"&lt;&gt;VIRTUAL",'Planificación 2026-1'!I:I,"&gt;2")</f>
        <v>0</v>
      </c>
      <c r="ED182" s="32">
        <f>SUMIFS('Planificación 2026-1'!S:S,'Planificación 2026-1'!X:X,C182,'Planificación 2026-1'!F:F,"HUAURA",'Planificación 2026-1'!Y:Y,"VIRTUAL",'Planificación 2026-1'!I:I,"&gt;2")</f>
        <v>0</v>
      </c>
      <c r="EE182" s="32">
        <f>SUMIFS('Planificación 2026-1'!S:S,'Planificación 2026-1'!X:X,C182,'Planificación 2026-1'!F:F,"HUAURA",'Planificación 2026-1'!Y:Y,"&lt;&gt;VIRTUAL",'Planificación 2026-1'!I:I,"&gt;2")</f>
        <v>0</v>
      </c>
      <c r="EF182" s="32">
        <f>SUMIFS('Planificación 2026-1'!S:S,'Planificación 2026-1'!X:X,C182,'Planificación 2026-1'!F:F,"PRINCIPAL",'Planificación 2026-1'!Y:Y,"VIRTUAL",'Planificación 2026-1'!I:I,"&lt;3")</f>
        <v>0</v>
      </c>
      <c r="EG182" s="32">
        <f>SUMIFS('Planificación 2026-1'!S:S,'Planificación 2026-1'!X:X,C182,'Planificación 2026-1'!F:F,"PRINCIPAL",'Planificación 2026-1'!Y:Y,"&lt;&gt;VIRTUAL",'Planificación 2026-1'!I:I,"&lt;3")</f>
        <v>0</v>
      </c>
      <c r="EH182" s="32">
        <f>SUMIFS('Planificación 2026-1'!S:S,'Planificación 2026-1'!X:X,C182,'Planificación 2026-1'!F:F,"SUNAMPE",'Planificación 2026-1'!Y:Y,"VIRTUAL",'Planificación 2026-1'!I:I,"&lt;3")</f>
        <v>0</v>
      </c>
      <c r="EI182" s="32">
        <f>SUMIFS('Planificación 2026-1'!S:S,'Planificación 2026-1'!X:X,C182,'Planificación 2026-1'!F:F,"SUNAMPE",'Planificación 2026-1'!Y:Y,"&lt;&gt;VIRTUAL",'Planificación 2026-1'!I:I,"&lt;3")</f>
        <v>0</v>
      </c>
      <c r="EJ182" s="32">
        <f>SUMIFS('Planificación 2026-1'!S:S,'Planificación 2026-1'!X:X,C182,'Planificación 2026-1'!F:F,"FILIAL",'Planificación 2026-1'!Y:Y,"VIRTUAL",'Planificación 2026-1'!I:I,"&lt;3")</f>
        <v>0</v>
      </c>
      <c r="EK182" s="32">
        <f>SUMIFS('Planificación 2026-1'!S:S,'Planificación 2026-1'!X:X,C182,'Planificación 2026-1'!F:F,"FILIAL",'Planificación 2026-1'!Y:Y,"&lt;&gt;VIRTUAL",'Planificación 2026-1'!I:I,"&lt;3")</f>
        <v>0</v>
      </c>
      <c r="EL182" s="32">
        <f>SUMIFS('Planificación 2026-1'!S:S,'Planificación 2026-1'!X:X,C182,'Planificación 2026-1'!F:F,"PORUMA",'Planificación 2026-1'!Y:Y,"VIRTUAL",'Planificación 2026-1'!I:I,"&lt;3")</f>
        <v>0</v>
      </c>
      <c r="EM182" s="32">
        <f>SUMIFS('Planificación 2026-1'!S:S,'Planificación 2026-1'!X:X,C182,'Planificación 2026-1'!F:F,"PORUMA",'Planificación 2026-1'!Y:Y,"&lt;&gt;VIRTUAL",'Planificación 2026-1'!I:I,"&lt;3")</f>
        <v>0</v>
      </c>
      <c r="EN182" s="32">
        <f>SUMIFS('Planificación 2026-1'!S:S,'Planificación 2026-1'!X:X,C182,'Planificación 2026-1'!F:F,"HUAURA",'Planificación 2026-1'!Y:Y,"VIRTUAL",'Planificación 2026-1'!I:I,"&lt;3")</f>
        <v>0</v>
      </c>
      <c r="EO182" s="32">
        <f>SUMIFS('Planificación 2026-1'!S:S,'Planificación 2026-1'!X:X,C182,'Planificación 2026-1'!F:F,"HUAURA",'Planificación 2026-1'!Y:Y,"&lt;&gt;VIRTUAL",'Planificación 2026-1'!I:I,"&lt;3")</f>
        <v>30</v>
      </c>
      <c r="EP182" s="32">
        <f t="shared" si="46"/>
        <v>0</v>
      </c>
      <c r="EQ182" s="32">
        <f t="shared" si="47"/>
        <v>30</v>
      </c>
      <c r="ER182" s="32">
        <f t="shared" si="48"/>
        <v>0</v>
      </c>
      <c r="ES182" s="32">
        <f t="shared" si="49"/>
        <v>0</v>
      </c>
      <c r="ET182" s="32">
        <f t="shared" si="50"/>
        <v>0</v>
      </c>
      <c r="EU182" s="32">
        <f t="shared" si="51"/>
        <v>30</v>
      </c>
      <c r="EV182" s="32" t="b">
        <f>EXACT(EU182,E182)</f>
        <v>1</v>
      </c>
      <c r="EW182" s="32"/>
      <c r="EX182" s="32">
        <f>DV182+DZ182+ED182+EF182+EJ182+EN182+DX182+EH182</f>
        <v>0</v>
      </c>
      <c r="EY182" s="32">
        <f>DW182+EA182+EE182+EG182+EK182+EO182+DY182+EI182</f>
        <v>30</v>
      </c>
      <c r="EZ182" s="32" t="b">
        <f>EXACT(SUM(EX182:EY182),E182)</f>
        <v>1</v>
      </c>
      <c r="FA182" s="32" t="str">
        <f>IF(AND(DW182=0,EA182=0,EE182=0),"",IF(COUNTIF(DW182:EE182,"&gt;0")=1,IF(DW182&gt;0,"SEDE",IF(EA182&gt;0,"FILIAL","HUAURA")),IF(COUNTIF(DW182:EE182,"&gt;0")=2,IF(AND(DW182&gt;0,EA182&gt;0),"SEDE-FILIAL",IF(AND(DW182&gt;0,EE182&gt;0),"SEDE-HUAURA","FILIAL-HUAURA")),"SEDE-FILIAL-HUAURA")))</f>
        <v/>
      </c>
      <c r="FB182" s="32" t="str">
        <f t="shared" ref="FB182:FB228" si="56">IF(EX182=0,"PRESENCIAL",IF(EY182=0,"VIRTUAL",IF(EX182&gt;EY182,"MAS VIRTUAL",IF(EY182&gt;EX182,"MAS PRESENCIAL","AMBOS"))))</f>
        <v>PRESENCIAL</v>
      </c>
    </row>
    <row r="183" spans="1:158">
      <c r="A183" s="33"/>
      <c r="B183" s="66">
        <v>180</v>
      </c>
      <c r="C183" s="32" t="s">
        <v>387</v>
      </c>
      <c r="D183" s="429">
        <v>43529608</v>
      </c>
      <c r="E183" s="62">
        <f>SUMIF('Planificación 2026-1'!X:X,C183,'Planificación 2026-1'!S:S)</f>
        <v>30</v>
      </c>
      <c r="F183" s="63" t="s">
        <v>199</v>
      </c>
      <c r="G183" s="454" t="s">
        <v>200</v>
      </c>
      <c r="H183" s="64" t="s">
        <v>44</v>
      </c>
      <c r="I183" s="64" t="s">
        <v>166</v>
      </c>
      <c r="J183" s="32" t="s">
        <v>44</v>
      </c>
      <c r="K183" s="32" t="s">
        <v>166</v>
      </c>
      <c r="L183" s="57" t="str">
        <f>IF(SUM(COUNTIFS('Planificación 2026-1'!F:F,"PRINCIPAL",'Planificación 2026-1'!X:X,C183,'Planificación 2026-1'!H:H,"AF"))&gt;0,"P01"," ")</f>
        <v xml:space="preserve"> </v>
      </c>
      <c r="M183" s="58" t="str">
        <f>IF(SUM(COUNTIFS('Planificación 2026-1'!F:F,"PRINCIPAL",'Planificación 2026-1'!X:X,C183,'Planificación 2026-1'!H:H,"EN"))&gt;0,"P02"," ")</f>
        <v xml:space="preserve"> </v>
      </c>
      <c r="N183" s="58" t="str">
        <f>IF(SUM(COUNTIFS('Planificación 2026-1'!F:F,"PRINCIPAL",'Planificación 2026-1'!X:X,C183,'Planificación 2026-1'!H:H,"IS"))&gt;0,"P03"," ")</f>
        <v xml:space="preserve"> </v>
      </c>
      <c r="O183" s="58" t="str">
        <f>IF(SUM(COUNTIFS('Planificación 2026-1'!F:F,"PRINCIPAL",'Planificación 2026-1'!X:X,C183,'Planificación 2026-1'!H:H,"PS"))&gt;0,"P04"," ")</f>
        <v xml:space="preserve"> </v>
      </c>
      <c r="P183" s="58"/>
      <c r="Q183" s="58" t="str">
        <f>IF(SUM(COUNTIFS('Planificación 2026-1'!F:F,"PRINCIPAL",'Planificación 2026-1'!X:X,C183,'Planificación 2026-1'!H:H,"IN"))&gt;0,"P06"," ")</f>
        <v xml:space="preserve"> </v>
      </c>
      <c r="R183" s="58" t="str">
        <f>IF(SUM(COUNTIFS('Planificación 2026-1'!F:F,"PRINCIPAL",'Planificación 2026-1'!X:X,C183,'Planificación 2026-1'!H:H,"CA"))&gt;0,"P07"," ")</f>
        <v xml:space="preserve"> </v>
      </c>
      <c r="S183" s="58" t="str">
        <f>IF(SUM(COUNTIFS('Planificación 2026-1'!F:F,"PRINCIPAL",'Planificación 2026-1'!X:X,C183,'Planificación 2026-1'!H:H,"DE"))&gt;0,"P08"," ")</f>
        <v xml:space="preserve"> </v>
      </c>
      <c r="T183" s="58" t="str">
        <f>IF(SUM(COUNTIFS('Planificación 2026-1'!F:F,"PRINCIPAL",'Planificación 2026-1'!X:X,C183,'Planificación 2026-1'!H:H,"OB"))&gt;0,"P09"," ")</f>
        <v xml:space="preserve"> </v>
      </c>
      <c r="U183" s="58" t="str">
        <f>IF(SUM(COUNTIFS('Planificación 2026-1'!F:F,"PRINCIPAL",'Planificación 2026-1'!X:X,C183,'Planificación 2026-1'!H:H,"MH"))&gt;0,"P31"," ")</f>
        <v xml:space="preserve"> </v>
      </c>
      <c r="V183" s="58" t="str">
        <f>IF(SUM(COUNTIFS('Planificación 2026-1'!F:F,"PRINCIPAL",'Planificación 2026-1'!X:X,C183,'Planificación 2026-1'!H:H,"IC"))&gt;0,"P32"," ")</f>
        <v xml:space="preserve"> </v>
      </c>
      <c r="W183" s="58" t="str">
        <f>IF(SUM(COUNTIFS('Planificación 2026-1'!F:F,"PRINCIPAL",'Planificación 2026-1'!X:X,C183,'Planificación 2026-1'!H:H,"AR"))&gt;0,"P34"," ")</f>
        <v xml:space="preserve"> </v>
      </c>
      <c r="X183" s="58" t="str">
        <f>IF(SUM(COUNTIFS('Planificación 2026-1'!F:F,"PRINCIPAL",'Planificación 2026-1'!X:X,C183,'Planificación 2026-1'!H:H,"T1"))&gt;0,"P35"," ")</f>
        <v xml:space="preserve"> </v>
      </c>
      <c r="Y183" s="58" t="str">
        <f>IF(SUM(COUNTIFS('Planificación 2026-1'!F:F,"PRINCIPAL",'Planificación 2026-1'!X:X,C183,'Planificación 2026-1'!H:H,"T3"))&gt;0,"P36"," ")</f>
        <v xml:space="preserve"> </v>
      </c>
      <c r="Z183" s="58" t="str">
        <f>IF(SUM(COUNTIFS('Planificación 2026-1'!F:F,"PRINCIPAL",'Planificación 2026-1'!X:X,C183,'Planificación 2026-1'!H:H,"T2"))&gt;0,"P37"," ")</f>
        <v xml:space="preserve"> </v>
      </c>
      <c r="AA183" s="58" t="str">
        <f>IF(SUM(COUNTIFS('Planificación 2026-1'!F:F,"PRINCIPAL",'Planificación 2026-1'!X:X,C183,'Planificación 2026-1'!H:H,"AE"))&gt;0,"P38"," ")</f>
        <v xml:space="preserve"> </v>
      </c>
      <c r="AB183" s="58" t="str">
        <f>IF(SUM(COUNTIFS('Planificación 2026-1'!F:F,"PRINCIPAL",'Planificación 2026-1'!X:X,C183,'Planificación 2026-1'!H:H,"T4"))&gt;0,"P55"," ")</f>
        <v xml:space="preserve"> </v>
      </c>
      <c r="AC183" s="58" t="str">
        <f>IF(SUM(COUNTIFS('Planificación 2026-1'!F:F,"FILIAL",'Planificación 2026-1'!X:X,C183,'Planificación 2026-1'!H:H,"AF"))&gt;0," P01"," ")</f>
        <v xml:space="preserve"> </v>
      </c>
      <c r="AD183" s="58" t="str">
        <f>IF(SUM(COUNTIFS('Planificación 2026-1'!F:F,"FILIAL",'Planificación 2026-1'!X:X,C183,'Planificación 2026-1'!H:H,"EN"))&gt;0,"P02"," ")</f>
        <v xml:space="preserve"> </v>
      </c>
      <c r="AE183" s="58" t="str">
        <f>IF(SUM(COUNTIFS('Planificación 2026-1'!F:F,"FILIAL",'Planificación 2026-1'!X:X,C183,'Planificación 2026-1'!H:H,"IS"))&gt;0,"P03"," ")</f>
        <v xml:space="preserve"> </v>
      </c>
      <c r="AF183" s="58" t="str">
        <f>IF(SUM(COUNTIFS('Planificación 2026-1'!F:F,"FILIAL",'Planificación 2026-1'!X:X,C183,'Planificación 2026-1'!H:H,"PS"))&gt;0,"P04"," ")</f>
        <v xml:space="preserve"> </v>
      </c>
      <c r="AG183" s="58"/>
      <c r="AH183" s="58" t="str">
        <f>IF(SUM(COUNTIFS('Planificación 2026-1'!F:F,"FILIAL",'Planificación 2026-1'!X:X,C183,'Planificación 2026-1'!H:H,"IN"))&gt;0,"P06"," ")</f>
        <v xml:space="preserve"> </v>
      </c>
      <c r="AI183" s="58" t="str">
        <f>IF(SUM(COUNTIFS('Planificación 2026-1'!F:F,"FILIAL",'Planificación 2026-1'!X:X,C183,'Planificación 2026-1'!H:H,"CA"))&gt;0,"P07"," ")</f>
        <v xml:space="preserve"> </v>
      </c>
      <c r="AJ183" s="58" t="str">
        <f>IF(SUM(COUNTIFS('Planificación 2026-1'!F:F,"FILIAL",'Planificación 2026-1'!X:X,C183,'Planificación 2026-1'!H:H,"DE"))&gt;0,"P08"," ")</f>
        <v xml:space="preserve"> </v>
      </c>
      <c r="AK183" s="58" t="str">
        <f>IF(SUM(COUNTIFS('Planificación 2026-1'!F:F,"FILIAL",'Planificación 2026-1'!X:X,C183,'Planificación 2026-1'!H:H,"OB"))&gt;0,"P09"," ")</f>
        <v xml:space="preserve"> </v>
      </c>
      <c r="AL183" s="58" t="str">
        <f>IF(SUM(COUNTIFS('Planificación 2026-1'!F:F,"FILIAL",'Planificación 2026-1'!X:X,C183,'Planificación 2026-1'!H:H,"MH"))&gt;0,"P31"," ")</f>
        <v xml:space="preserve"> </v>
      </c>
      <c r="AM183" s="58" t="str">
        <f>IF(SUM(COUNTIFS('Planificación 2026-1'!F:F,"FILIAL",'Planificación 2026-1'!X:X,C183,'Planificación 2026-1'!H:H,"IC"))&gt;0,"P32"," ")</f>
        <v xml:space="preserve"> </v>
      </c>
      <c r="AN183" s="58" t="str">
        <f>IF(SUM(COUNTIFS('Planificación 2026-1'!F:F,"FILIAL",'Planificación 2026-1'!X:X,C183,'Planificación 2026-1'!H:H,"AR"))&gt;0,"P34"," ")</f>
        <v xml:space="preserve"> </v>
      </c>
      <c r="AO183" s="58" t="str">
        <f>IF(SUM(COUNTIFS('Planificación 2026-1'!F:F,"FILIAL",'Planificación 2026-1'!X:X,C183,'Planificación 2026-1'!H:H,"T1"))&gt;0,"P35"," ")</f>
        <v xml:space="preserve"> </v>
      </c>
      <c r="AP183" s="58" t="str">
        <f>IF(SUM(COUNTIFS('Planificación 2026-1'!F:F,"FILIAL",'Planificación 2026-1'!X:X,C183,'Planificación 2026-1'!H:H,"T3"))&gt;0,"P36"," ")</f>
        <v xml:space="preserve"> </v>
      </c>
      <c r="AQ183" s="58" t="str">
        <f>IF(SUM(COUNTIFS('Planificación 2026-1'!F:F,"FILIAL",'Planificación 2026-1'!X:X,C183,'Planificación 2026-1'!H:H,"T2"))&gt;0,"P37"," ")</f>
        <v xml:space="preserve"> </v>
      </c>
      <c r="AR183" s="58" t="str">
        <f>IF(SUM(COUNTIFS('Planificación 2026-1'!F:F,"FILIAL",'Planificación 2026-1'!X:X,C183,'Planificación 2026-1'!H:H,"AE"))&gt;0,"P38"," ")</f>
        <v xml:space="preserve"> </v>
      </c>
      <c r="AS183" s="58" t="str">
        <f>IF(SUM(COUNTIFS('Planificación 2026-1'!F:F,"FILIAL",'Planificación 2026-1'!X:X,C183,'Planificación 2026-1'!H:H,"T4"))&gt;0,"P55"," ")</f>
        <v xml:space="preserve"> </v>
      </c>
      <c r="AT183" s="58" t="str">
        <f>IF(SUM(COUNTIFS('Planificación 2026-1'!F:F,"SUNAMPE",'Planificación 2026-1'!X:X,C183,'Planificación 2026-1'!H:H,"AF"))&gt;0," P01"," ")</f>
        <v xml:space="preserve"> </v>
      </c>
      <c r="AU183" s="58" t="str">
        <f>IF(SUM(COUNTIFS('Planificación 2026-1'!F:F,"SUNAMPE",'Planificación 2026-1'!X:X,C183,'Planificación 2026-1'!H:H,"EN"))&gt;0,"P02"," ")</f>
        <v xml:space="preserve"> </v>
      </c>
      <c r="AV183" s="58" t="str">
        <f>IF(SUM(COUNTIFS('Planificación 2026-1'!F:F,"SUNAMPE",'Planificación 2026-1'!X:X,C183,'Planificación 2026-1'!H:H,"IS"))&gt;0,"P03"," ")</f>
        <v xml:space="preserve"> </v>
      </c>
      <c r="AW183" s="58" t="str">
        <f>IF(SUM(COUNTIFS('Planificación 2026-1'!F:F,"SUNAMPE",'Planificación 2026-1'!X:X,C183,'Planificación 2026-1'!H:H,"PS"))&gt;0,"P04"," ")</f>
        <v xml:space="preserve"> </v>
      </c>
      <c r="AX183" s="58"/>
      <c r="AY183" s="58" t="str">
        <f>IF(SUM(COUNTIFS('Planificación 2026-1'!F:F,"SUNAMPE",'Planificación 2026-1'!X:X,C183,'Planificación 2026-1'!H:H,"IN"))&gt;0,"P06"," ")</f>
        <v xml:space="preserve"> </v>
      </c>
      <c r="AZ183" s="58" t="str">
        <f>IF(SUM(COUNTIFS('Planificación 2026-1'!F:F,"SUNAMPE",'Planificación 2026-1'!X:X,C183,'Planificación 2026-1'!H:H,"CA"))&gt;0,"P07"," ")</f>
        <v xml:space="preserve"> </v>
      </c>
      <c r="BA183" s="58" t="str">
        <f>IF(SUM(COUNTIFS('Planificación 2026-1'!F:F,"SUNAMPE",'Planificación 2026-1'!X:X,C183,'Planificación 2026-1'!H:H,"DE"))&gt;0,"P08"," ")</f>
        <v xml:space="preserve"> </v>
      </c>
      <c r="BB183" s="58" t="str">
        <f>IF(SUM(COUNTIFS('Planificación 2026-1'!F:F,"SUNAMPE",'Planificación 2026-1'!X:X,C183,'Planificación 2026-1'!H:H,"OB"))&gt;0,"P09"," ")</f>
        <v xml:space="preserve"> </v>
      </c>
      <c r="BC183" s="58" t="str">
        <f>IF(SUM(COUNTIFS('Planificación 2026-1'!F:F,"SUNAMPE",'Planificación 2026-1'!X:X,C183,'Planificación 2026-1'!H:H,"MH"))&gt;0,"P31"," ")</f>
        <v xml:space="preserve"> </v>
      </c>
      <c r="BD183" s="58" t="str">
        <f>IF(SUM(COUNTIFS('Planificación 2026-1'!F:F,"SUNAMPE",'Planificación 2026-1'!X:X,C183,'Planificación 2026-1'!H:H,"IC"))&gt;0,"P32"," ")</f>
        <v xml:space="preserve"> </v>
      </c>
      <c r="BE183" s="58" t="str">
        <f>IF(SUM(COUNTIFS('Planificación 2026-1'!F:F,"SUNAMPE",'Planificación 2026-1'!X:X,C183,'Planificación 2026-1'!H:H,"AR"))&gt;0,"P34"," ")</f>
        <v xml:space="preserve"> </v>
      </c>
      <c r="BF183" s="58" t="str">
        <f>IF(SUM(COUNTIFS('Planificación 2026-1'!F:F,"SUNAMPE",'Planificación 2026-1'!X:X,C183,'Planificación 2026-1'!H:H,"T1"))&gt;0,"P35"," ")</f>
        <v xml:space="preserve"> </v>
      </c>
      <c r="BG183" s="58" t="str">
        <f>IF(SUM(COUNTIFS('Planificación 2026-1'!F:F,"SUNAMPE",'Planificación 2026-1'!X:X,C183,'Planificación 2026-1'!H:H,"T3"))&gt;0,"P36"," ")</f>
        <v xml:space="preserve"> </v>
      </c>
      <c r="BH183" s="58" t="str">
        <f>IF(SUM(COUNTIFS('Planificación 2026-1'!F:F,"SUNAMPE",'Planificación 2026-1'!X:X,C183,'Planificación 2026-1'!H:H,"T2"))&gt;0,"P37"," ")</f>
        <v xml:space="preserve"> </v>
      </c>
      <c r="BI183" s="58" t="str">
        <f>IF(SUM(COUNTIFS('Planificación 2026-1'!F:F,"SUNAMPE",'Planificación 2026-1'!X:X,C183,'Planificación 2026-1'!H:H,"AE"))&gt;0,"P38"," ")</f>
        <v xml:space="preserve"> </v>
      </c>
      <c r="BJ183" s="58" t="str">
        <f>IF(SUM(COUNTIFS('Planificación 2026-1'!F:F,"SUNAMPE",'Planificación 2026-1'!X:X,C183,'Planificación 2026-1'!H:H,"T4"))&gt;0,"P55"," ")</f>
        <v xml:space="preserve"> </v>
      </c>
      <c r="BK183" s="58" t="str">
        <f>IF(SUM(COUNTIFS('Planificación 2026-1'!F:F,"HUAURA",'Planificación 2026-1'!X:X,C183,'Planificación 2026-1'!H:H,"AF"))&gt;0," P01"," ")</f>
        <v xml:space="preserve"> </v>
      </c>
      <c r="BL183" s="58" t="str">
        <f>IF(SUM(COUNTIFS('Planificación 2026-1'!F:F,"HUAURA",'Planificación 2026-1'!X:X,C183,'Planificación 2026-1'!H:H,"EN"))&gt;0,"P02"," ")</f>
        <v>P02</v>
      </c>
      <c r="BM183" s="58" t="str">
        <f>IF(SUM(COUNTIFS('Planificación 2026-1'!F:F,"HUAURA",'Planificación 2026-1'!X:X,C183,'Planificación 2026-1'!H:H,"IS"))&gt;0,"P03"," ")</f>
        <v xml:space="preserve"> </v>
      </c>
      <c r="BN183" s="58" t="str">
        <f>IF(SUM(COUNTIFS('Planificación 2026-1'!F:F,"HUAURA",'Planificación 2026-1'!X:X,C183,'Planificación 2026-1'!H:H,"PS"))&gt;0,"P04"," ")</f>
        <v>P04</v>
      </c>
      <c r="BO183" s="58"/>
      <c r="BP183" s="58" t="str">
        <f>IF(SUM(COUNTIFS('Planificación 2026-1'!F:F,"HUAURA",'Planificación 2026-1'!X:X,C183,'Planificación 2026-1'!H:H,"IN"))&gt;0,"P06"," ")</f>
        <v xml:space="preserve"> </v>
      </c>
      <c r="BQ183" s="58" t="str">
        <f>IF(SUM(COUNTIFS('Planificación 2026-1'!F:F,"HUAURA",'Planificación 2026-1'!X:X,C183,'Planificación 2026-1'!H:H,"CA"))&gt;0,"P07"," ")</f>
        <v xml:space="preserve"> </v>
      </c>
      <c r="BR183" s="58" t="str">
        <f>IF(SUM(COUNTIFS('Planificación 2026-1'!F:F,"HUAURA",'Planificación 2026-1'!X:X,C183,'Planificación 2026-1'!H:H,"DE"))&gt;0,"P08"," ")</f>
        <v xml:space="preserve"> </v>
      </c>
      <c r="BS183" s="58" t="str">
        <f>IF(SUM(COUNTIFS('Planificación 2026-1'!F:F,"HUAURA",'Planificación 2026-1'!X:X,C183,'Planificación 2026-1'!H:H,"OB"))&gt;0,"P09"," ")</f>
        <v xml:space="preserve"> </v>
      </c>
      <c r="BT183" s="58" t="str">
        <f>IF(SUM(COUNTIFS('Planificación 2026-1'!F:F,"HUAURA",'Planificación 2026-1'!X:X,C183,'Planificación 2026-1'!H:H,"MH"))&gt;0,"P31"," ")</f>
        <v xml:space="preserve"> </v>
      </c>
      <c r="BU183" s="58" t="str">
        <f>IF(SUM(COUNTIFS('Planificación 2026-1'!F:F,"HUAURA",'Planificación 2026-1'!X:X,C183,'Planificación 2026-1'!H:H,"IC"))&gt;0,"P32"," ")</f>
        <v xml:space="preserve"> </v>
      </c>
      <c r="BV183" s="58" t="str">
        <f>IF(SUM(COUNTIFS('Planificación 2026-1'!F:F,"HUAURA",'Planificación 2026-1'!X:X,C183,'Planificación 2026-1'!H:H,"AR"))&gt;0,"P34"," ")</f>
        <v xml:space="preserve"> </v>
      </c>
      <c r="BW183" s="58" t="str">
        <f>IF(SUM(COUNTIFS('Planificación 2026-1'!F:F,"HUAURA",'Planificación 2026-1'!X:X,C183,'Planificación 2026-1'!H:H,"T1"))&gt;0,"P35"," ")</f>
        <v xml:space="preserve"> </v>
      </c>
      <c r="BX183" s="58" t="str">
        <f>IF(SUM(COUNTIFS('Planificación 2026-1'!F:F,"HUAURA",'Planificación 2026-1'!X:X,C183,'Planificación 2026-1'!H:H,"T3"))&gt;0,"P36"," ")</f>
        <v xml:space="preserve"> </v>
      </c>
      <c r="BY183" s="58" t="str">
        <f>IF(SUM(COUNTIFS('Planificación 2026-1'!F:F,"HUAURA",'Planificación 2026-1'!X:X,C183,'Planificación 2026-1'!H:H,"T2"))&gt;0,"P37"," ")</f>
        <v xml:space="preserve"> </v>
      </c>
      <c r="BZ183" s="58" t="str">
        <f>IF(SUM(COUNTIFS('Planificación 2026-1'!F:F,"HUAURA",'Planificación 2026-1'!X:X,C183,'Planificación 2026-1'!H:H,"AE"))&gt;0,"P38"," ")</f>
        <v xml:space="preserve"> </v>
      </c>
      <c r="CA183" s="58" t="str">
        <f>IF(SUM(COUNTIFS('Planificación 2026-1'!F:F,"HUAURA",'Planificación 2026-1'!X:X,C183,'Planificación 2026-1'!H:H,"T4"))&gt;0,"P55"," ")</f>
        <v xml:space="preserve"> </v>
      </c>
      <c r="CB183" s="59">
        <f>SUMIFS('Planificación 2026-1'!S:S,'Planificación 2026-1'!X:X,C183,'Planificación 2026-1'!H:H,"AF",'Planificación 2026-1'!I:I,"&gt;2")</f>
        <v>0</v>
      </c>
      <c r="CC183" s="59">
        <f>SUMIFS('Planificación 2026-1'!S:S,'Planificación 2026-1'!X:X,C183,'Planificación 2026-1'!H:H,"EN",'Planificación 2026-1'!I:I,"&gt;2")</f>
        <v>0</v>
      </c>
      <c r="CD183" s="59">
        <f>SUMIFS('Planificación 2026-1'!S:S,'Planificación 2026-1'!X:X,C183,'Planificación 2026-1'!H:H,"IS",'Planificación 2026-1'!I:I,"&gt;2")</f>
        <v>0</v>
      </c>
      <c r="CE183" s="59">
        <f>SUMIFS('Planificación 2026-1'!S:S,'Planificación 2026-1'!X:X,C183,'Planificación 2026-1'!H:H,"PS",'Planificación 2026-1'!I:I,"&gt;2")</f>
        <v>0</v>
      </c>
      <c r="CF183" s="59">
        <f>SUMIFS('Planificación 2026-1'!S:S,'Planificación 2026-1'!X:X,C183,'Planificación 2026-1'!H:H,"IN",'Planificación 2026-1'!I:I,"&gt;2")</f>
        <v>0</v>
      </c>
      <c r="CG183" s="59">
        <f>SUMIFS('Planificación 2026-1'!S:S,'Planificación 2026-1'!X:X,C183,'Planificación 2026-1'!H:H,"CA",'Planificación 2026-1'!I:I,"&gt;2")</f>
        <v>0</v>
      </c>
      <c r="CH183" s="59">
        <f>SUMIFS('Planificación 2026-1'!S:S,'Planificación 2026-1'!X:X,C183,'Planificación 2026-1'!H:H,"DE",'Planificación 2026-1'!I:I,"&gt;2")</f>
        <v>0</v>
      </c>
      <c r="CI183" s="59">
        <f>SUMIFS('Planificación 2026-1'!S:S,'Planificación 2026-1'!X:X,C183,'Planificación 2026-1'!H:H,"OB",'Planificación 2026-1'!I:I,"&gt;2")</f>
        <v>0</v>
      </c>
      <c r="CJ183" s="59">
        <f>SUMIFS('Planificación 2026-1'!S:S,'Planificación 2026-1'!X:X,C183,'Planificación 2026-1'!H:H,"MH",'Planificación 2026-1'!I:I,"&gt;2")</f>
        <v>0</v>
      </c>
      <c r="CK183" s="59">
        <f>SUMIFS('Planificación 2026-1'!S:S,'Planificación 2026-1'!X:X,C183,'Planificación 2026-1'!H:H,"IC",'Planificación 2026-1'!I:I,"&gt;2")</f>
        <v>0</v>
      </c>
      <c r="CL183" s="59">
        <f>SUMIFS('Planificación 2026-1'!S:S,'Planificación 2026-1'!X:X,C183,'Planificación 2026-1'!H:H,"AR",'Planificación 2026-1'!I:I,"&gt;2")</f>
        <v>0</v>
      </c>
      <c r="CM183" s="59">
        <f>SUMIFS('Planificación 2026-1'!S:S,'Planificación 2026-1'!X:X,C183,'Planificación 2026-1'!H:H,"AE",'Planificación 2026-1'!I:I,"&gt;2")</f>
        <v>0</v>
      </c>
      <c r="CN183" s="59">
        <f>SUMIFS('Planificación 2026-1'!S:S,'Planificación 2026-1'!X:X,C183,'Planificación 2026-1'!H:H,"T1",'Planificación 2026-1'!I:I,"&gt;2")</f>
        <v>0</v>
      </c>
      <c r="CO183" s="59">
        <f>SUMIFS('Planificación 2026-1'!S:S,'Planificación 2026-1'!X:X,C183,'Planificación 2026-1'!H:H,"T3",'Planificación 2026-1'!I:I,"&gt;2")</f>
        <v>0</v>
      </c>
      <c r="CP183" s="59">
        <f>SUMIFS('Planificación 2026-1'!S:S,'Planificación 2026-1'!X:X,C183,'Planificación 2026-1'!H:H,"T2",'Planificación 2026-1'!I:I,"&gt;2")</f>
        <v>0</v>
      </c>
      <c r="CQ183" s="59">
        <f>SUMIFS('Planificación 2026-1'!S:S,'Planificación 2026-1'!X:X,C183,'Planificación 2026-1'!H:H,"T4",'Planificación 2026-1'!I:I,"&gt;2")</f>
        <v>0</v>
      </c>
      <c r="CR183" s="59">
        <f>SUMIFS('Planificación 2026-1'!S:S,'Planificación 2026-1'!X:X,C183,'Planificación 2026-1'!H:H,"AF",'Planificación 2026-1'!I:I,"&lt;3")</f>
        <v>0</v>
      </c>
      <c r="CS183" s="59">
        <f>SUMIFS('Planificación 2026-1'!S:S,'Planificación 2026-1'!X:X,C183,'Planificación 2026-1'!H:H,"EN",'Planificación 2026-1'!I:I,"&lt;3")</f>
        <v>25</v>
      </c>
      <c r="CT183" s="59">
        <f>SUMIFS('Planificación 2026-1'!S:S,'Planificación 2026-1'!X:X,C183,'Planificación 2026-1'!H:H,"IS",'Planificación 2026-1'!I:I,"&lt;3")</f>
        <v>0</v>
      </c>
      <c r="CU183" s="59">
        <f>SUMIFS('Planificación 2026-1'!S:S,'Planificación 2026-1'!X:X,C183,'Planificación 2026-1'!H:H,"PS",'Planificación 2026-1'!I:I,"&lt;3")</f>
        <v>5</v>
      </c>
      <c r="CV183" s="59">
        <f>SUMIFS('Planificación 2026-1'!S:S,'Planificación 2026-1'!X:X,C183,'Planificación 2026-1'!H:H,"IN",'Planificación 2026-1'!I:I,"&lt;3")</f>
        <v>0</v>
      </c>
      <c r="CW183" s="59">
        <f>SUMIFS('Planificación 2026-1'!S:S,'Planificación 2026-1'!X:X,C183,'Planificación 2026-1'!H:H,"CA",'Planificación 2026-1'!I:I,"&lt;3")</f>
        <v>0</v>
      </c>
      <c r="CX183" s="59">
        <f>SUMIFS('Planificación 2026-1'!S:S,'Planificación 2026-1'!X:X,C183,'Planificación 2026-1'!H:H,"DE",'Planificación 2026-1'!I:I,"&lt;3")</f>
        <v>0</v>
      </c>
      <c r="CY183" s="59">
        <f>SUMIFS('Planificación 2026-1'!S:S,'Planificación 2026-1'!X:X,C183,'Planificación 2026-1'!H:H,"OB",'Planificación 2026-1'!I:I,"&lt;3")</f>
        <v>0</v>
      </c>
      <c r="CZ183" s="59">
        <f>SUMIFS('Planificación 2026-1'!S:S,'Planificación 2026-1'!X:X,C183,'Planificación 2026-1'!H:H,"MH",'Planificación 2026-1'!I:I,"&lt;3")</f>
        <v>0</v>
      </c>
      <c r="DA183" s="59">
        <f>SUMIFS('Planificación 2026-1'!S:S,'Planificación 2026-1'!X:X,C183,'Planificación 2026-1'!H:H,"IC",'Planificación 2026-1'!I:I,"&lt;3")</f>
        <v>0</v>
      </c>
      <c r="DB183" s="59">
        <f>SUMIFS('Planificación 2026-1'!S:S,'Planificación 2026-1'!X:X,C183,'Planificación 2026-1'!H:H,"AR",'Planificación 2026-1'!I:I,"&lt;3")</f>
        <v>0</v>
      </c>
      <c r="DC183" s="59">
        <f>SUMIFS('Planificación 2026-1'!S:S,'Planificación 2026-1'!X:X,C183,'Planificación 2026-1'!H:H,"AE",'Planificación 2026-1'!I:I,"&lt;3")</f>
        <v>0</v>
      </c>
      <c r="DD183" s="59">
        <f>SUMIFS('Planificación 2026-1'!S:S,'Planificación 2026-1'!X:X,C183,'Planificación 2026-1'!H:H,"T1",'Planificación 2026-1'!I:I,"&lt;3")</f>
        <v>0</v>
      </c>
      <c r="DE183" s="59">
        <f>SUMIFS('Planificación 2026-1'!S:S,'Planificación 2026-1'!X:X,C183,'Planificación 2026-1'!H:H,"T3",'Planificación 2026-1'!I:I,"&lt;3")</f>
        <v>0</v>
      </c>
      <c r="DF183" s="59">
        <f>SUMIFS('Planificación 2026-1'!S:S,'Planificación 2026-1'!X:X,C183,'Planificación 2026-1'!H:H,"T2",'Planificación 2026-1'!I:I,"&lt;3")</f>
        <v>0</v>
      </c>
      <c r="DG183" s="59">
        <f>SUMIFS('Planificación 2026-1'!S:S,'Planificación 2026-1'!X:X,C183,'Planificación 2026-1'!H:H,"T4",'Planificación 2026-1'!I:I,"&lt;3")</f>
        <v>0</v>
      </c>
      <c r="DH183" s="58" t="str">
        <f t="shared" si="52"/>
        <v/>
      </c>
      <c r="DI183" s="27">
        <f>IF(C183="","",SUMIFS('Planificación 2026-1'!S:S,'Planificación 2026-1'!X:X,C183,'Planificación 2026-1'!F:F,"PRINCIPAL",'Planificación 2026-1'!Y:Y,"VIRTUAL"))</f>
        <v>0</v>
      </c>
      <c r="DJ183" s="27">
        <f>IF(C183="","",SUMIFS('Planificación 2026-1'!S:S,'Planificación 2026-1'!X:X,C183,'Planificación 2026-1'!F:F,"PRINCIPAL",'Planificación 2026-1'!Y:Y,"PRESENCIAL"))</f>
        <v>0</v>
      </c>
      <c r="DK183" s="27">
        <f>IF(C183="","",SUMIFS('Planificación 2026-1'!S:S,'Planificación 2026-1'!X:X,C183,'Planificación 2026-1'!F:F,"PRINCIPAL",'Planificación 2026-1'!Y:Y,"HIBRIDO PRESENCIAL"))</f>
        <v>0</v>
      </c>
      <c r="DL183" s="58" t="str">
        <f t="shared" si="53"/>
        <v/>
      </c>
      <c r="DM183" s="58">
        <f>IF(C183="","",SUMIFS('Planificación 2026-1'!S:S,'Planificación 2026-1'!X:X,C183,'Planificación 2026-1'!F:F,"FILIAL",'Planificación 2026-1'!Y:Y,"VIRTUAL"))</f>
        <v>0</v>
      </c>
      <c r="DN183" s="60">
        <f>IF(C183="","",SUMIFS('Planificación 2026-1'!S:S,'Planificación 2026-1'!X:X,C183,'Planificación 2026-1'!F:F,"FILIAL",'Planificación 2026-1'!Y:Y,"PRESENCIAL"))</f>
        <v>0</v>
      </c>
      <c r="DO183" s="29">
        <f>IF(C183="","",SUMIFS('Planificación 2026-1'!S:S,'Planificación 2026-1'!X:X,C183,'Planificación 2026-1'!F:F,"FILIAL",'Planificación 2026-1'!Y:Y,"HIBRIDO PRESENCIAL"))</f>
        <v>0</v>
      </c>
      <c r="DP183" s="61" t="str">
        <f t="shared" si="54"/>
        <v/>
      </c>
      <c r="DQ183" s="58">
        <f>IF(C183="","",SUMIFS('Planificación 2026-1'!S:S,'Planificación 2026-1'!X:X,C183,'Planificación 2026-1'!F:F,"SUNAMPE",'Planificación 2026-1'!Y:Y,"VIRTUAL"))</f>
        <v>0</v>
      </c>
      <c r="DR183" s="29">
        <f>IF(C183="","",SUMIFS('Planificación 2026-1'!S:S,'Planificación 2026-1'!X:X,C183,'Planificación 2026-1'!F:F,"SUNAMPE",'Planificación 2026-1'!Y:Y,"PRESENCIAL"))</f>
        <v>0</v>
      </c>
      <c r="DS183" s="61" t="str">
        <f t="shared" si="55"/>
        <v>P02 P04</v>
      </c>
      <c r="DT183" s="58">
        <f>IF(C183="","",SUMIFS('Planificación 2026-1'!S:S,'Planificación 2026-1'!X:X,C183,'Planificación 2026-1'!F:F,"HUAURA",'Planificación 2026-1'!Y:Y,"VIRTUAL"))</f>
        <v>0</v>
      </c>
      <c r="DU183" s="29">
        <f>IF(C183="","",SUMIFS('Planificación 2026-1'!S:S,'Planificación 2026-1'!X:X,C183,'Planificación 2026-1'!F:F,"HUAURA",'Planificación 2026-1'!Y:Y,"PRESENCIAL"))</f>
        <v>30</v>
      </c>
      <c r="DV183" s="32">
        <f>SUMIFS('Planificación 2026-1'!S:S,'Planificación 2026-1'!X:X,C183,'Planificación 2026-1'!F:F,"PRINCIPAL",'Planificación 2026-1'!Y:Y,"VIRTUAL",'Planificación 2026-1'!I:I,"&gt;2")</f>
        <v>0</v>
      </c>
      <c r="DW183" s="32">
        <f>SUMIFS('Planificación 2026-1'!S:S,'Planificación 2026-1'!X:X,C183,'Planificación 2026-1'!F:F,"PRINCIPAL",'Planificación 2026-1'!Y:Y,"&lt;&gt;VIRTUAL",'Planificación 2026-1'!I:I,"&gt;2")</f>
        <v>0</v>
      </c>
      <c r="DX183" s="32">
        <f>SUMIFS('Planificación 2026-1'!S:S,'Planificación 2026-1'!X:X,C183,'Planificación 2026-1'!F:F,"SUNAMPE",'Planificación 2026-1'!Y:Y,"VIRTUAL",'Planificación 2026-1'!I:I,"&gt;2")</f>
        <v>0</v>
      </c>
      <c r="DY183" s="32">
        <f>SUMIFS('Planificación 2026-1'!S:S,'Planificación 2026-1'!X:X,C183,'Planificación 2026-1'!F:F,"SUNAMPE",'Planificación 2026-1'!Y:Y,"&lt;&gt;VIRTUAL",'Planificación 2026-1'!I:I,"&gt;2")</f>
        <v>0</v>
      </c>
      <c r="DZ183" s="32">
        <f>SUMIFS('Planificación 2026-1'!S:S,'Planificación 2026-1'!X:X,C183,'Planificación 2026-1'!F:F,"FILIAL",'Planificación 2026-1'!Y:Y,"VIRTUAL",'Planificación 2026-1'!I:I,"&gt;2")</f>
        <v>0</v>
      </c>
      <c r="EA183" s="32">
        <f>SUMIFS('Planificación 2026-1'!S:S,'Planificación 2026-1'!X:X,C183,'Planificación 2026-1'!F:F,"FILIAL",'Planificación 2026-1'!Y:Y,"&lt;&gt;VIRTUAL",'Planificación 2026-1'!I:I,"&gt;2")</f>
        <v>0</v>
      </c>
      <c r="EB183" s="32">
        <f>SUMIFS('Planificación 2026-1'!S:S,'Planificación 2026-1'!X:X,C183,'Planificación 2026-1'!F:F,"PORUMA",'Planificación 2026-1'!Y:Y,"VIRTUAL",'Planificación 2026-1'!I:I,"&gt;2")</f>
        <v>0</v>
      </c>
      <c r="EC183" s="32">
        <f>SUMIFS('Planificación 2026-1'!S:S,'Planificación 2026-1'!X:X,C183,'Planificación 2026-1'!F:F,"PORUMA",'Planificación 2026-1'!Y:Y,"&lt;&gt;VIRTUAL",'Planificación 2026-1'!I:I,"&gt;2")</f>
        <v>0</v>
      </c>
      <c r="ED183" s="32">
        <f>SUMIFS('Planificación 2026-1'!S:S,'Planificación 2026-1'!X:X,C183,'Planificación 2026-1'!F:F,"HUAURA",'Planificación 2026-1'!Y:Y,"VIRTUAL",'Planificación 2026-1'!I:I,"&gt;2")</f>
        <v>0</v>
      </c>
      <c r="EE183" s="32">
        <f>SUMIFS('Planificación 2026-1'!S:S,'Planificación 2026-1'!X:X,C183,'Planificación 2026-1'!F:F,"HUAURA",'Planificación 2026-1'!Y:Y,"&lt;&gt;VIRTUAL",'Planificación 2026-1'!I:I,"&gt;2")</f>
        <v>0</v>
      </c>
      <c r="EF183" s="32">
        <f>SUMIFS('Planificación 2026-1'!S:S,'Planificación 2026-1'!X:X,C183,'Planificación 2026-1'!F:F,"PRINCIPAL",'Planificación 2026-1'!Y:Y,"VIRTUAL",'Planificación 2026-1'!I:I,"&lt;3")</f>
        <v>0</v>
      </c>
      <c r="EG183" s="32">
        <f>SUMIFS('Planificación 2026-1'!S:S,'Planificación 2026-1'!X:X,C183,'Planificación 2026-1'!F:F,"PRINCIPAL",'Planificación 2026-1'!Y:Y,"&lt;&gt;VIRTUAL",'Planificación 2026-1'!I:I,"&lt;3")</f>
        <v>0</v>
      </c>
      <c r="EH183" s="32">
        <f>SUMIFS('Planificación 2026-1'!S:S,'Planificación 2026-1'!X:X,C183,'Planificación 2026-1'!F:F,"SUNAMPE",'Planificación 2026-1'!Y:Y,"VIRTUAL",'Planificación 2026-1'!I:I,"&lt;3")</f>
        <v>0</v>
      </c>
      <c r="EI183" s="32">
        <f>SUMIFS('Planificación 2026-1'!S:S,'Planificación 2026-1'!X:X,C183,'Planificación 2026-1'!F:F,"SUNAMPE",'Planificación 2026-1'!Y:Y,"&lt;&gt;VIRTUAL",'Planificación 2026-1'!I:I,"&lt;3")</f>
        <v>0</v>
      </c>
      <c r="EJ183" s="32">
        <f>SUMIFS('Planificación 2026-1'!S:S,'Planificación 2026-1'!X:X,C183,'Planificación 2026-1'!F:F,"FILIAL",'Planificación 2026-1'!Y:Y,"VIRTUAL",'Planificación 2026-1'!I:I,"&lt;3")</f>
        <v>0</v>
      </c>
      <c r="EK183" s="32">
        <f>SUMIFS('Planificación 2026-1'!S:S,'Planificación 2026-1'!X:X,C183,'Planificación 2026-1'!F:F,"FILIAL",'Planificación 2026-1'!Y:Y,"&lt;&gt;VIRTUAL",'Planificación 2026-1'!I:I,"&lt;3")</f>
        <v>0</v>
      </c>
      <c r="EL183" s="32">
        <f>SUMIFS('Planificación 2026-1'!S:S,'Planificación 2026-1'!X:X,C183,'Planificación 2026-1'!F:F,"PORUMA",'Planificación 2026-1'!Y:Y,"VIRTUAL",'Planificación 2026-1'!I:I,"&lt;3")</f>
        <v>0</v>
      </c>
      <c r="EM183" s="32">
        <f>SUMIFS('Planificación 2026-1'!S:S,'Planificación 2026-1'!X:X,C183,'Planificación 2026-1'!F:F,"PORUMA",'Planificación 2026-1'!Y:Y,"&lt;&gt;VIRTUAL",'Planificación 2026-1'!I:I,"&lt;3")</f>
        <v>0</v>
      </c>
      <c r="EN183" s="32">
        <f>SUMIFS('Planificación 2026-1'!S:S,'Planificación 2026-1'!X:X,C183,'Planificación 2026-1'!F:F,"HUAURA",'Planificación 2026-1'!Y:Y,"VIRTUAL",'Planificación 2026-1'!I:I,"&lt;3")</f>
        <v>0</v>
      </c>
      <c r="EO183" s="32">
        <f>SUMIFS('Planificación 2026-1'!S:S,'Planificación 2026-1'!X:X,C183,'Planificación 2026-1'!F:F,"HUAURA",'Planificación 2026-1'!Y:Y,"&lt;&gt;VIRTUAL",'Planificación 2026-1'!I:I,"&lt;3")</f>
        <v>30</v>
      </c>
      <c r="EP183" s="32">
        <f t="shared" si="46"/>
        <v>0</v>
      </c>
      <c r="EQ183" s="32">
        <f t="shared" si="47"/>
        <v>30</v>
      </c>
      <c r="ER183" s="32">
        <f t="shared" si="48"/>
        <v>0</v>
      </c>
      <c r="ES183" s="32">
        <f t="shared" si="49"/>
        <v>0</v>
      </c>
      <c r="ET183" s="32">
        <f t="shared" si="50"/>
        <v>0</v>
      </c>
      <c r="EU183" s="32">
        <f t="shared" si="51"/>
        <v>30</v>
      </c>
      <c r="EV183" s="32" t="b">
        <f>EXACT(EU183,E183)</f>
        <v>1</v>
      </c>
      <c r="EW183" s="32"/>
      <c r="EX183" s="32">
        <f>DV183+DZ183+ED183+EF183+EJ183+EN183+DX183+EH183</f>
        <v>0</v>
      </c>
      <c r="EY183" s="32">
        <f>DW183+EA183+EE183+EG183+EK183+EO183+DY183+EI183</f>
        <v>30</v>
      </c>
      <c r="EZ183" s="32" t="b">
        <f>EXACT(SUM(EX183:EY183),E183)</f>
        <v>1</v>
      </c>
      <c r="FA183" s="32" t="str">
        <f>IF(AND(DW183=0,EA183=0,EE183=0),"",IF(COUNTIF(DW183:EE183,"&gt;0")=1,IF(DW183&gt;0,"SEDE",IF(EA183&gt;0,"FILIAL","HUAURA")),IF(COUNTIF(DW183:EE183,"&gt;0")=2,IF(AND(DW183&gt;0,EA183&gt;0),"SEDE-FILIAL",IF(AND(DW183&gt;0,EE183&gt;0),"SEDE-HUAURA","FILIAL-HUAURA")),"SEDE-FILIAL-HUAURA")))</f>
        <v/>
      </c>
      <c r="FB183" s="32" t="str">
        <f t="shared" si="56"/>
        <v>PRESENCIAL</v>
      </c>
    </row>
    <row r="184" spans="1:158">
      <c r="A184" s="33"/>
      <c r="B184" s="65">
        <v>181</v>
      </c>
      <c r="C184" s="32" t="s">
        <v>388</v>
      </c>
      <c r="D184" s="429">
        <v>70107322</v>
      </c>
      <c r="E184" s="62">
        <f>SUMIF('Planificación 2026-1'!X:X,C184,'Planificación 2026-1'!S:S)</f>
        <v>26</v>
      </c>
      <c r="F184" s="63" t="s">
        <v>199</v>
      </c>
      <c r="G184" s="454" t="s">
        <v>200</v>
      </c>
      <c r="H184" s="64" t="s">
        <v>181</v>
      </c>
      <c r="I184" s="64" t="s">
        <v>152</v>
      </c>
      <c r="J184" s="451" t="s">
        <v>181</v>
      </c>
      <c r="K184" s="32" t="s">
        <v>152</v>
      </c>
      <c r="L184" s="57" t="str">
        <f>IF(SUM(COUNTIFS('Planificación 2026-1'!F:F,"PRINCIPAL",'Planificación 2026-1'!X:X,C184,'Planificación 2026-1'!H:H,"AF"))&gt;0,"P01"," ")</f>
        <v xml:space="preserve"> </v>
      </c>
      <c r="M184" s="58" t="str">
        <f>IF(SUM(COUNTIFS('Planificación 2026-1'!F:F,"PRINCIPAL",'Planificación 2026-1'!X:X,C184,'Planificación 2026-1'!H:H,"EN"))&gt;0,"P02"," ")</f>
        <v xml:space="preserve"> </v>
      </c>
      <c r="N184" s="58" t="str">
        <f>IF(SUM(COUNTIFS('Planificación 2026-1'!F:F,"PRINCIPAL",'Planificación 2026-1'!X:X,C184,'Planificación 2026-1'!H:H,"IS"))&gt;0,"P03"," ")</f>
        <v xml:space="preserve"> </v>
      </c>
      <c r="O184" s="58" t="str">
        <f>IF(SUM(COUNTIFS('Planificación 2026-1'!F:F,"PRINCIPAL",'Planificación 2026-1'!X:X,C184,'Planificación 2026-1'!H:H,"PS"))&gt;0,"P04"," ")</f>
        <v>P04</v>
      </c>
      <c r="P184" s="58"/>
      <c r="Q184" s="58" t="str">
        <f>IF(SUM(COUNTIFS('Planificación 2026-1'!F:F,"PRINCIPAL",'Planificación 2026-1'!X:X,C184,'Planificación 2026-1'!H:H,"IN"))&gt;0,"P06"," ")</f>
        <v xml:space="preserve"> </v>
      </c>
      <c r="R184" s="58" t="str">
        <f>IF(SUM(COUNTIFS('Planificación 2026-1'!F:F,"PRINCIPAL",'Planificación 2026-1'!X:X,C184,'Planificación 2026-1'!H:H,"CA"))&gt;0,"P07"," ")</f>
        <v xml:space="preserve"> </v>
      </c>
      <c r="S184" s="58" t="str">
        <f>IF(SUM(COUNTIFS('Planificación 2026-1'!F:F,"PRINCIPAL",'Planificación 2026-1'!X:X,C184,'Planificación 2026-1'!H:H,"DE"))&gt;0,"P08"," ")</f>
        <v xml:space="preserve"> </v>
      </c>
      <c r="T184" s="58" t="str">
        <f>IF(SUM(COUNTIFS('Planificación 2026-1'!F:F,"PRINCIPAL",'Planificación 2026-1'!X:X,C184,'Planificación 2026-1'!H:H,"OB"))&gt;0,"P09"," ")</f>
        <v xml:space="preserve"> </v>
      </c>
      <c r="U184" s="58" t="str">
        <f>IF(SUM(COUNTIFS('Planificación 2026-1'!F:F,"PRINCIPAL",'Planificación 2026-1'!X:X,C184,'Planificación 2026-1'!H:H,"MH"))&gt;0,"P31"," ")</f>
        <v xml:space="preserve"> </v>
      </c>
      <c r="V184" s="58" t="str">
        <f>IF(SUM(COUNTIFS('Planificación 2026-1'!F:F,"PRINCIPAL",'Planificación 2026-1'!X:X,C184,'Planificación 2026-1'!H:H,"IC"))&gt;0,"P32"," ")</f>
        <v xml:space="preserve"> </v>
      </c>
      <c r="W184" s="58" t="str">
        <f>IF(SUM(COUNTIFS('Planificación 2026-1'!F:F,"PRINCIPAL",'Planificación 2026-1'!X:X,C184,'Planificación 2026-1'!H:H,"AR"))&gt;0,"P34"," ")</f>
        <v xml:space="preserve"> </v>
      </c>
      <c r="X184" s="58" t="str">
        <f>IF(SUM(COUNTIFS('Planificación 2026-1'!F:F,"PRINCIPAL",'Planificación 2026-1'!X:X,C184,'Planificación 2026-1'!H:H,"T1"))&gt;0,"P35"," ")</f>
        <v xml:space="preserve"> </v>
      </c>
      <c r="Y184" s="58" t="str">
        <f>IF(SUM(COUNTIFS('Planificación 2026-1'!F:F,"PRINCIPAL",'Planificación 2026-1'!X:X,C184,'Planificación 2026-1'!H:H,"T3"))&gt;0,"P36"," ")</f>
        <v xml:space="preserve"> </v>
      </c>
      <c r="Z184" s="58" t="str">
        <f>IF(SUM(COUNTIFS('Planificación 2026-1'!F:F,"PRINCIPAL",'Planificación 2026-1'!X:X,C184,'Planificación 2026-1'!H:H,"T2"))&gt;0,"P37"," ")</f>
        <v xml:space="preserve"> </v>
      </c>
      <c r="AA184" s="58" t="str">
        <f>IF(SUM(COUNTIFS('Planificación 2026-1'!F:F,"PRINCIPAL",'Planificación 2026-1'!X:X,C184,'Planificación 2026-1'!H:H,"AE"))&gt;0,"P38"," ")</f>
        <v xml:space="preserve"> </v>
      </c>
      <c r="AB184" s="58" t="str">
        <f>IF(SUM(COUNTIFS('Planificación 2026-1'!F:F,"PRINCIPAL",'Planificación 2026-1'!X:X,C184,'Planificación 2026-1'!H:H,"T4"))&gt;0,"P55"," ")</f>
        <v xml:space="preserve"> </v>
      </c>
      <c r="AC184" s="58" t="str">
        <f>IF(SUM(COUNTIFS('Planificación 2026-1'!F:F,"FILIAL",'Planificación 2026-1'!X:X,C184,'Planificación 2026-1'!H:H,"AF"))&gt;0," P01"," ")</f>
        <v xml:space="preserve"> </v>
      </c>
      <c r="AD184" s="58" t="str">
        <f>IF(SUM(COUNTIFS('Planificación 2026-1'!F:F,"FILIAL",'Planificación 2026-1'!X:X,C184,'Planificación 2026-1'!H:H,"EN"))&gt;0,"P02"," ")</f>
        <v xml:space="preserve"> </v>
      </c>
      <c r="AE184" s="58" t="str">
        <f>IF(SUM(COUNTIFS('Planificación 2026-1'!F:F,"FILIAL",'Planificación 2026-1'!X:X,C184,'Planificación 2026-1'!H:H,"IS"))&gt;0,"P03"," ")</f>
        <v xml:space="preserve"> </v>
      </c>
      <c r="AF184" s="58" t="str">
        <f>IF(SUM(COUNTIFS('Planificación 2026-1'!F:F,"FILIAL",'Planificación 2026-1'!X:X,C184,'Planificación 2026-1'!H:H,"PS"))&gt;0,"P04"," ")</f>
        <v>P04</v>
      </c>
      <c r="AG184" s="58"/>
      <c r="AH184" s="58" t="str">
        <f>IF(SUM(COUNTIFS('Planificación 2026-1'!F:F,"FILIAL",'Planificación 2026-1'!X:X,C184,'Planificación 2026-1'!H:H,"IN"))&gt;0,"P06"," ")</f>
        <v xml:space="preserve"> </v>
      </c>
      <c r="AI184" s="58" t="str">
        <f>IF(SUM(COUNTIFS('Planificación 2026-1'!F:F,"FILIAL",'Planificación 2026-1'!X:X,C184,'Planificación 2026-1'!H:H,"CA"))&gt;0,"P07"," ")</f>
        <v xml:space="preserve"> </v>
      </c>
      <c r="AJ184" s="58" t="str">
        <f>IF(SUM(COUNTIFS('Planificación 2026-1'!F:F,"FILIAL",'Planificación 2026-1'!X:X,C184,'Planificación 2026-1'!H:H,"DE"))&gt;0,"P08"," ")</f>
        <v xml:space="preserve"> </v>
      </c>
      <c r="AK184" s="58" t="str">
        <f>IF(SUM(COUNTIFS('Planificación 2026-1'!F:F,"FILIAL",'Planificación 2026-1'!X:X,C184,'Planificación 2026-1'!H:H,"OB"))&gt;0,"P09"," ")</f>
        <v xml:space="preserve"> </v>
      </c>
      <c r="AL184" s="58" t="str">
        <f>IF(SUM(COUNTIFS('Planificación 2026-1'!F:F,"FILIAL",'Planificación 2026-1'!X:X,C184,'Planificación 2026-1'!H:H,"MH"))&gt;0,"P31"," ")</f>
        <v xml:space="preserve"> </v>
      </c>
      <c r="AM184" s="58" t="str">
        <f>IF(SUM(COUNTIFS('Planificación 2026-1'!F:F,"FILIAL",'Planificación 2026-1'!X:X,C184,'Planificación 2026-1'!H:H,"IC"))&gt;0,"P32"," ")</f>
        <v xml:space="preserve"> </v>
      </c>
      <c r="AN184" s="58" t="str">
        <f>IF(SUM(COUNTIFS('Planificación 2026-1'!F:F,"FILIAL",'Planificación 2026-1'!X:X,C184,'Planificación 2026-1'!H:H,"AR"))&gt;0,"P34"," ")</f>
        <v xml:space="preserve"> </v>
      </c>
      <c r="AO184" s="58" t="str">
        <f>IF(SUM(COUNTIFS('Planificación 2026-1'!F:F,"FILIAL",'Planificación 2026-1'!X:X,C184,'Planificación 2026-1'!H:H,"T1"))&gt;0,"P35"," ")</f>
        <v xml:space="preserve"> </v>
      </c>
      <c r="AP184" s="58" t="str">
        <f>IF(SUM(COUNTIFS('Planificación 2026-1'!F:F,"FILIAL",'Planificación 2026-1'!X:X,C184,'Planificación 2026-1'!H:H,"T3"))&gt;0,"P36"," ")</f>
        <v xml:space="preserve"> </v>
      </c>
      <c r="AQ184" s="58" t="str">
        <f>IF(SUM(COUNTIFS('Planificación 2026-1'!F:F,"FILIAL",'Planificación 2026-1'!X:X,C184,'Planificación 2026-1'!H:H,"T2"))&gt;0,"P37"," ")</f>
        <v xml:space="preserve"> </v>
      </c>
      <c r="AR184" s="58" t="str">
        <f>IF(SUM(COUNTIFS('Planificación 2026-1'!F:F,"FILIAL",'Planificación 2026-1'!X:X,C184,'Planificación 2026-1'!H:H,"AE"))&gt;0,"P38"," ")</f>
        <v xml:space="preserve"> </v>
      </c>
      <c r="AS184" s="58" t="str">
        <f>IF(SUM(COUNTIFS('Planificación 2026-1'!F:F,"FILIAL",'Planificación 2026-1'!X:X,C184,'Planificación 2026-1'!H:H,"T4"))&gt;0,"P55"," ")</f>
        <v xml:space="preserve"> </v>
      </c>
      <c r="AT184" s="58" t="str">
        <f>IF(SUM(COUNTIFS('Planificación 2026-1'!F:F,"SUNAMPE",'Planificación 2026-1'!X:X,C184,'Planificación 2026-1'!H:H,"AF"))&gt;0," P01"," ")</f>
        <v xml:space="preserve"> </v>
      </c>
      <c r="AU184" s="58" t="str">
        <f>IF(SUM(COUNTIFS('Planificación 2026-1'!F:F,"SUNAMPE",'Planificación 2026-1'!X:X,C184,'Planificación 2026-1'!H:H,"EN"))&gt;0,"P02"," ")</f>
        <v xml:space="preserve"> </v>
      </c>
      <c r="AV184" s="58" t="str">
        <f>IF(SUM(COUNTIFS('Planificación 2026-1'!F:F,"SUNAMPE",'Planificación 2026-1'!X:X,C184,'Planificación 2026-1'!H:H,"IS"))&gt;0,"P03"," ")</f>
        <v xml:space="preserve"> </v>
      </c>
      <c r="AW184" s="58" t="str">
        <f>IF(SUM(COUNTIFS('Planificación 2026-1'!F:F,"SUNAMPE",'Planificación 2026-1'!X:X,C184,'Planificación 2026-1'!H:H,"PS"))&gt;0,"P04"," ")</f>
        <v xml:space="preserve"> </v>
      </c>
      <c r="AX184" s="58"/>
      <c r="AY184" s="58" t="str">
        <f>IF(SUM(COUNTIFS('Planificación 2026-1'!F:F,"SUNAMPE",'Planificación 2026-1'!X:X,C184,'Planificación 2026-1'!H:H,"IN"))&gt;0,"P06"," ")</f>
        <v xml:space="preserve"> </v>
      </c>
      <c r="AZ184" s="58" t="str">
        <f>IF(SUM(COUNTIFS('Planificación 2026-1'!F:F,"SUNAMPE",'Planificación 2026-1'!X:X,C184,'Planificación 2026-1'!H:H,"CA"))&gt;0,"P07"," ")</f>
        <v xml:space="preserve"> </v>
      </c>
      <c r="BA184" s="58" t="str">
        <f>IF(SUM(COUNTIFS('Planificación 2026-1'!F:F,"SUNAMPE",'Planificación 2026-1'!X:X,C184,'Planificación 2026-1'!H:H,"DE"))&gt;0,"P08"," ")</f>
        <v xml:space="preserve"> </v>
      </c>
      <c r="BB184" s="58" t="str">
        <f>IF(SUM(COUNTIFS('Planificación 2026-1'!F:F,"SUNAMPE",'Planificación 2026-1'!X:X,C184,'Planificación 2026-1'!H:H,"OB"))&gt;0,"P09"," ")</f>
        <v xml:space="preserve"> </v>
      </c>
      <c r="BC184" s="58" t="str">
        <f>IF(SUM(COUNTIFS('Planificación 2026-1'!F:F,"SUNAMPE",'Planificación 2026-1'!X:X,C184,'Planificación 2026-1'!H:H,"MH"))&gt;0,"P31"," ")</f>
        <v xml:space="preserve"> </v>
      </c>
      <c r="BD184" s="58" t="str">
        <f>IF(SUM(COUNTIFS('Planificación 2026-1'!F:F,"SUNAMPE",'Planificación 2026-1'!X:X,C184,'Planificación 2026-1'!H:H,"IC"))&gt;0,"P32"," ")</f>
        <v xml:space="preserve"> </v>
      </c>
      <c r="BE184" s="58" t="str">
        <f>IF(SUM(COUNTIFS('Planificación 2026-1'!F:F,"SUNAMPE",'Planificación 2026-1'!X:X,C184,'Planificación 2026-1'!H:H,"AR"))&gt;0,"P34"," ")</f>
        <v xml:space="preserve"> </v>
      </c>
      <c r="BF184" s="58" t="str">
        <f>IF(SUM(COUNTIFS('Planificación 2026-1'!F:F,"SUNAMPE",'Planificación 2026-1'!X:X,C184,'Planificación 2026-1'!H:H,"T1"))&gt;0,"P35"," ")</f>
        <v xml:space="preserve"> </v>
      </c>
      <c r="BG184" s="58" t="str">
        <f>IF(SUM(COUNTIFS('Planificación 2026-1'!F:F,"SUNAMPE",'Planificación 2026-1'!X:X,C184,'Planificación 2026-1'!H:H,"T3"))&gt;0,"P36"," ")</f>
        <v xml:space="preserve"> </v>
      </c>
      <c r="BH184" s="58" t="str">
        <f>IF(SUM(COUNTIFS('Planificación 2026-1'!F:F,"SUNAMPE",'Planificación 2026-1'!X:X,C184,'Planificación 2026-1'!H:H,"T2"))&gt;0,"P37"," ")</f>
        <v xml:space="preserve"> </v>
      </c>
      <c r="BI184" s="58" t="str">
        <f>IF(SUM(COUNTIFS('Planificación 2026-1'!F:F,"SUNAMPE",'Planificación 2026-1'!X:X,C184,'Planificación 2026-1'!H:H,"AE"))&gt;0,"P38"," ")</f>
        <v xml:space="preserve"> </v>
      </c>
      <c r="BJ184" s="58" t="str">
        <f>IF(SUM(COUNTIFS('Planificación 2026-1'!F:F,"SUNAMPE",'Planificación 2026-1'!X:X,C184,'Planificación 2026-1'!H:H,"T4"))&gt;0,"P55"," ")</f>
        <v xml:space="preserve"> </v>
      </c>
      <c r="BK184" s="58" t="str">
        <f>IF(SUM(COUNTIFS('Planificación 2026-1'!F:F,"HUAURA",'Planificación 2026-1'!X:X,C184,'Planificación 2026-1'!H:H,"AF"))&gt;0," P01"," ")</f>
        <v xml:space="preserve"> </v>
      </c>
      <c r="BL184" s="58" t="str">
        <f>IF(SUM(COUNTIFS('Planificación 2026-1'!F:F,"HUAURA",'Planificación 2026-1'!X:X,C184,'Planificación 2026-1'!H:H,"EN"))&gt;0,"P02"," ")</f>
        <v xml:space="preserve"> </v>
      </c>
      <c r="BM184" s="58" t="str">
        <f>IF(SUM(COUNTIFS('Planificación 2026-1'!F:F,"HUAURA",'Planificación 2026-1'!X:X,C184,'Planificación 2026-1'!H:H,"IS"))&gt;0,"P03"," ")</f>
        <v xml:space="preserve"> </v>
      </c>
      <c r="BN184" s="58" t="str">
        <f>IF(SUM(COUNTIFS('Planificación 2026-1'!F:F,"HUAURA",'Planificación 2026-1'!X:X,C184,'Planificación 2026-1'!H:H,"PS"))&gt;0,"P04"," ")</f>
        <v xml:space="preserve"> </v>
      </c>
      <c r="BO184" s="58"/>
      <c r="BP184" s="58" t="str">
        <f>IF(SUM(COUNTIFS('Planificación 2026-1'!F:F,"HUAURA",'Planificación 2026-1'!X:X,C184,'Planificación 2026-1'!H:H,"IN"))&gt;0,"P06"," ")</f>
        <v xml:space="preserve"> </v>
      </c>
      <c r="BQ184" s="58" t="str">
        <f>IF(SUM(COUNTIFS('Planificación 2026-1'!F:F,"HUAURA",'Planificación 2026-1'!X:X,C184,'Planificación 2026-1'!H:H,"CA"))&gt;0,"P07"," ")</f>
        <v xml:space="preserve"> </v>
      </c>
      <c r="BR184" s="58" t="str">
        <f>IF(SUM(COUNTIFS('Planificación 2026-1'!F:F,"HUAURA",'Planificación 2026-1'!X:X,C184,'Planificación 2026-1'!H:H,"DE"))&gt;0,"P08"," ")</f>
        <v xml:space="preserve"> </v>
      </c>
      <c r="BS184" s="58" t="str">
        <f>IF(SUM(COUNTIFS('Planificación 2026-1'!F:F,"HUAURA",'Planificación 2026-1'!X:X,C184,'Planificación 2026-1'!H:H,"OB"))&gt;0,"P09"," ")</f>
        <v xml:space="preserve"> </v>
      </c>
      <c r="BT184" s="58" t="str">
        <f>IF(SUM(COUNTIFS('Planificación 2026-1'!F:F,"HUAURA",'Planificación 2026-1'!X:X,C184,'Planificación 2026-1'!H:H,"MH"))&gt;0,"P31"," ")</f>
        <v xml:space="preserve"> </v>
      </c>
      <c r="BU184" s="58" t="str">
        <f>IF(SUM(COUNTIFS('Planificación 2026-1'!F:F,"HUAURA",'Planificación 2026-1'!X:X,C184,'Planificación 2026-1'!H:H,"IC"))&gt;0,"P32"," ")</f>
        <v xml:space="preserve"> </v>
      </c>
      <c r="BV184" s="58" t="str">
        <f>IF(SUM(COUNTIFS('Planificación 2026-1'!F:F,"HUAURA",'Planificación 2026-1'!X:X,C184,'Planificación 2026-1'!H:H,"AR"))&gt;0,"P34"," ")</f>
        <v xml:space="preserve"> </v>
      </c>
      <c r="BW184" s="58" t="str">
        <f>IF(SUM(COUNTIFS('Planificación 2026-1'!F:F,"HUAURA",'Planificación 2026-1'!X:X,C184,'Planificación 2026-1'!H:H,"T1"))&gt;0,"P35"," ")</f>
        <v xml:space="preserve"> </v>
      </c>
      <c r="BX184" s="58" t="str">
        <f>IF(SUM(COUNTIFS('Planificación 2026-1'!F:F,"HUAURA",'Planificación 2026-1'!X:X,C184,'Planificación 2026-1'!H:H,"T3"))&gt;0,"P36"," ")</f>
        <v xml:space="preserve"> </v>
      </c>
      <c r="BY184" s="58" t="str">
        <f>IF(SUM(COUNTIFS('Planificación 2026-1'!F:F,"HUAURA",'Planificación 2026-1'!X:X,C184,'Planificación 2026-1'!H:H,"T2"))&gt;0,"P37"," ")</f>
        <v xml:space="preserve"> </v>
      </c>
      <c r="BZ184" s="58" t="str">
        <f>IF(SUM(COUNTIFS('Planificación 2026-1'!F:F,"HUAURA",'Planificación 2026-1'!X:X,C184,'Planificación 2026-1'!H:H,"AE"))&gt;0,"P38"," ")</f>
        <v xml:space="preserve"> </v>
      </c>
      <c r="CA184" s="58" t="str">
        <f>IF(SUM(COUNTIFS('Planificación 2026-1'!F:F,"HUAURA",'Planificación 2026-1'!X:X,C184,'Planificación 2026-1'!H:H,"T4"))&gt;0,"P55"," ")</f>
        <v xml:space="preserve"> </v>
      </c>
      <c r="CB184" s="59">
        <f>SUMIFS('Planificación 2026-1'!S:S,'Planificación 2026-1'!X:X,C184,'Planificación 2026-1'!H:H,"AF",'Planificación 2026-1'!I:I,"&gt;2")</f>
        <v>0</v>
      </c>
      <c r="CC184" s="59">
        <f>SUMIFS('Planificación 2026-1'!S:S,'Planificación 2026-1'!X:X,C184,'Planificación 2026-1'!H:H,"EN",'Planificación 2026-1'!I:I,"&gt;2")</f>
        <v>0</v>
      </c>
      <c r="CD184" s="59">
        <f>SUMIFS('Planificación 2026-1'!S:S,'Planificación 2026-1'!X:X,C184,'Planificación 2026-1'!H:H,"IS",'Planificación 2026-1'!I:I,"&gt;2")</f>
        <v>0</v>
      </c>
      <c r="CE184" s="59">
        <f>SUMIFS('Planificación 2026-1'!S:S,'Planificación 2026-1'!X:X,C184,'Planificación 2026-1'!H:H,"PS",'Planificación 2026-1'!I:I,"&gt;2")</f>
        <v>26</v>
      </c>
      <c r="CF184" s="59">
        <f>SUMIFS('Planificación 2026-1'!S:S,'Planificación 2026-1'!X:X,C184,'Planificación 2026-1'!H:H,"IN",'Planificación 2026-1'!I:I,"&gt;2")</f>
        <v>0</v>
      </c>
      <c r="CG184" s="59">
        <f>SUMIFS('Planificación 2026-1'!S:S,'Planificación 2026-1'!X:X,C184,'Planificación 2026-1'!H:H,"CA",'Planificación 2026-1'!I:I,"&gt;2")</f>
        <v>0</v>
      </c>
      <c r="CH184" s="59">
        <f>SUMIFS('Planificación 2026-1'!S:S,'Planificación 2026-1'!X:X,C184,'Planificación 2026-1'!H:H,"DE",'Planificación 2026-1'!I:I,"&gt;2")</f>
        <v>0</v>
      </c>
      <c r="CI184" s="59">
        <f>SUMIFS('Planificación 2026-1'!S:S,'Planificación 2026-1'!X:X,C184,'Planificación 2026-1'!H:H,"OB",'Planificación 2026-1'!I:I,"&gt;2")</f>
        <v>0</v>
      </c>
      <c r="CJ184" s="59">
        <f>SUMIFS('Planificación 2026-1'!S:S,'Planificación 2026-1'!X:X,C184,'Planificación 2026-1'!H:H,"MH",'Planificación 2026-1'!I:I,"&gt;2")</f>
        <v>0</v>
      </c>
      <c r="CK184" s="59">
        <f>SUMIFS('Planificación 2026-1'!S:S,'Planificación 2026-1'!X:X,C184,'Planificación 2026-1'!H:H,"IC",'Planificación 2026-1'!I:I,"&gt;2")</f>
        <v>0</v>
      </c>
      <c r="CL184" s="59">
        <f>SUMIFS('Planificación 2026-1'!S:S,'Planificación 2026-1'!X:X,C184,'Planificación 2026-1'!H:H,"AR",'Planificación 2026-1'!I:I,"&gt;2")</f>
        <v>0</v>
      </c>
      <c r="CM184" s="59">
        <f>SUMIFS('Planificación 2026-1'!S:S,'Planificación 2026-1'!X:X,C184,'Planificación 2026-1'!H:H,"AE",'Planificación 2026-1'!I:I,"&gt;2")</f>
        <v>0</v>
      </c>
      <c r="CN184" s="59">
        <f>SUMIFS('Planificación 2026-1'!S:S,'Planificación 2026-1'!X:X,C184,'Planificación 2026-1'!H:H,"T1",'Planificación 2026-1'!I:I,"&gt;2")</f>
        <v>0</v>
      </c>
      <c r="CO184" s="59">
        <f>SUMIFS('Planificación 2026-1'!S:S,'Planificación 2026-1'!X:X,C184,'Planificación 2026-1'!H:H,"T3",'Planificación 2026-1'!I:I,"&gt;2")</f>
        <v>0</v>
      </c>
      <c r="CP184" s="59">
        <f>SUMIFS('Planificación 2026-1'!S:S,'Planificación 2026-1'!X:X,C184,'Planificación 2026-1'!H:H,"T2",'Planificación 2026-1'!I:I,"&gt;2")</f>
        <v>0</v>
      </c>
      <c r="CQ184" s="59">
        <f>SUMIFS('Planificación 2026-1'!S:S,'Planificación 2026-1'!X:X,C184,'Planificación 2026-1'!H:H,"T4",'Planificación 2026-1'!I:I,"&gt;2")</f>
        <v>0</v>
      </c>
      <c r="CR184" s="59">
        <f>SUMIFS('Planificación 2026-1'!S:S,'Planificación 2026-1'!X:X,C184,'Planificación 2026-1'!H:H,"AF",'Planificación 2026-1'!I:I,"&lt;3")</f>
        <v>0</v>
      </c>
      <c r="CS184" s="59">
        <f>SUMIFS('Planificación 2026-1'!S:S,'Planificación 2026-1'!X:X,C184,'Planificación 2026-1'!H:H,"EN",'Planificación 2026-1'!I:I,"&lt;3")</f>
        <v>0</v>
      </c>
      <c r="CT184" s="59">
        <f>SUMIFS('Planificación 2026-1'!S:S,'Planificación 2026-1'!X:X,C184,'Planificación 2026-1'!H:H,"IS",'Planificación 2026-1'!I:I,"&lt;3")</f>
        <v>0</v>
      </c>
      <c r="CU184" s="59">
        <f>SUMIFS('Planificación 2026-1'!S:S,'Planificación 2026-1'!X:X,C184,'Planificación 2026-1'!H:H,"PS",'Planificación 2026-1'!I:I,"&lt;3")</f>
        <v>0</v>
      </c>
      <c r="CV184" s="59">
        <f>SUMIFS('Planificación 2026-1'!S:S,'Planificación 2026-1'!X:X,C184,'Planificación 2026-1'!H:H,"IN",'Planificación 2026-1'!I:I,"&lt;3")</f>
        <v>0</v>
      </c>
      <c r="CW184" s="59">
        <f>SUMIFS('Planificación 2026-1'!S:S,'Planificación 2026-1'!X:X,C184,'Planificación 2026-1'!H:H,"CA",'Planificación 2026-1'!I:I,"&lt;3")</f>
        <v>0</v>
      </c>
      <c r="CX184" s="59">
        <f>SUMIFS('Planificación 2026-1'!S:S,'Planificación 2026-1'!X:X,C184,'Planificación 2026-1'!H:H,"DE",'Planificación 2026-1'!I:I,"&lt;3")</f>
        <v>0</v>
      </c>
      <c r="CY184" s="59">
        <f>SUMIFS('Planificación 2026-1'!S:S,'Planificación 2026-1'!X:X,C184,'Planificación 2026-1'!H:H,"OB",'Planificación 2026-1'!I:I,"&lt;3")</f>
        <v>0</v>
      </c>
      <c r="CZ184" s="59">
        <f>SUMIFS('Planificación 2026-1'!S:S,'Planificación 2026-1'!X:X,C184,'Planificación 2026-1'!H:H,"MH",'Planificación 2026-1'!I:I,"&lt;3")</f>
        <v>0</v>
      </c>
      <c r="DA184" s="59">
        <f>SUMIFS('Planificación 2026-1'!S:S,'Planificación 2026-1'!X:X,C184,'Planificación 2026-1'!H:H,"IC",'Planificación 2026-1'!I:I,"&lt;3")</f>
        <v>0</v>
      </c>
      <c r="DB184" s="59">
        <f>SUMIFS('Planificación 2026-1'!S:S,'Planificación 2026-1'!X:X,C184,'Planificación 2026-1'!H:H,"AR",'Planificación 2026-1'!I:I,"&lt;3")</f>
        <v>0</v>
      </c>
      <c r="DC184" s="59">
        <f>SUMIFS('Planificación 2026-1'!S:S,'Planificación 2026-1'!X:X,C184,'Planificación 2026-1'!H:H,"AE",'Planificación 2026-1'!I:I,"&lt;3")</f>
        <v>0</v>
      </c>
      <c r="DD184" s="59">
        <f>SUMIFS('Planificación 2026-1'!S:S,'Planificación 2026-1'!X:X,C184,'Planificación 2026-1'!H:H,"T1",'Planificación 2026-1'!I:I,"&lt;3")</f>
        <v>0</v>
      </c>
      <c r="DE184" s="59">
        <f>SUMIFS('Planificación 2026-1'!S:S,'Planificación 2026-1'!X:X,C184,'Planificación 2026-1'!H:H,"T3",'Planificación 2026-1'!I:I,"&lt;3")</f>
        <v>0</v>
      </c>
      <c r="DF184" s="59">
        <f>SUMIFS('Planificación 2026-1'!S:S,'Planificación 2026-1'!X:X,C184,'Planificación 2026-1'!H:H,"T2",'Planificación 2026-1'!I:I,"&lt;3")</f>
        <v>0</v>
      </c>
      <c r="DG184" s="59">
        <f>SUMIFS('Planificación 2026-1'!S:S,'Planificación 2026-1'!X:X,C184,'Planificación 2026-1'!H:H,"T4",'Planificación 2026-1'!I:I,"&lt;3")</f>
        <v>0</v>
      </c>
      <c r="DH184" s="58" t="str">
        <f t="shared" si="52"/>
        <v>P04</v>
      </c>
      <c r="DI184" s="27">
        <f>IF(C184="","",SUMIFS('Planificación 2026-1'!S:S,'Planificación 2026-1'!X:X,C184,'Planificación 2026-1'!F:F,"PRINCIPAL",'Planificación 2026-1'!Y:Y,"VIRTUAL"))</f>
        <v>0</v>
      </c>
      <c r="DJ184" s="27">
        <f>IF(C184="","",SUMIFS('Planificación 2026-1'!S:S,'Planificación 2026-1'!X:X,C184,'Planificación 2026-1'!F:F,"PRINCIPAL",'Planificación 2026-1'!Y:Y,"PRESENCIAL"))</f>
        <v>11</v>
      </c>
      <c r="DK184" s="27">
        <f>IF(C184="","",SUMIFS('Planificación 2026-1'!S:S,'Planificación 2026-1'!X:X,C184,'Planificación 2026-1'!F:F,"PRINCIPAL",'Planificación 2026-1'!Y:Y,"HIBRIDO PRESENCIAL"))</f>
        <v>0</v>
      </c>
      <c r="DL184" s="58" t="str">
        <f t="shared" si="53"/>
        <v>P04</v>
      </c>
      <c r="DM184" s="58">
        <f>IF(C184="","",SUMIFS('Planificación 2026-1'!S:S,'Planificación 2026-1'!X:X,C184,'Planificación 2026-1'!F:F,"FILIAL",'Planificación 2026-1'!Y:Y,"VIRTUAL"))</f>
        <v>0</v>
      </c>
      <c r="DN184" s="60">
        <f>IF(C184="","",SUMIFS('Planificación 2026-1'!S:S,'Planificación 2026-1'!X:X,C184,'Planificación 2026-1'!F:F,"FILIAL",'Planificación 2026-1'!Y:Y,"PRESENCIAL"))</f>
        <v>15</v>
      </c>
      <c r="DO184" s="29">
        <f>IF(C184="","",SUMIFS('Planificación 2026-1'!S:S,'Planificación 2026-1'!X:X,C184,'Planificación 2026-1'!F:F,"FILIAL",'Planificación 2026-1'!Y:Y,"HIBRIDO PRESENCIAL"))</f>
        <v>0</v>
      </c>
      <c r="DP184" s="61" t="str">
        <f t="shared" si="54"/>
        <v/>
      </c>
      <c r="DQ184" s="58">
        <f>IF(C184="","",SUMIFS('Planificación 2026-1'!S:S,'Planificación 2026-1'!X:X,C184,'Planificación 2026-1'!F:F,"SUNAMPE",'Planificación 2026-1'!Y:Y,"VIRTUAL"))</f>
        <v>0</v>
      </c>
      <c r="DR184" s="29">
        <f>IF(C184="","",SUMIFS('Planificación 2026-1'!S:S,'Planificación 2026-1'!X:X,C184,'Planificación 2026-1'!F:F,"SUNAMPE",'Planificación 2026-1'!Y:Y,"PRESENCIAL"))</f>
        <v>0</v>
      </c>
      <c r="DS184" s="61" t="str">
        <f t="shared" si="55"/>
        <v/>
      </c>
      <c r="DT184" s="58">
        <f>IF(C184="","",SUMIFS('Planificación 2026-1'!S:S,'Planificación 2026-1'!X:X,C184,'Planificación 2026-1'!F:F,"HUAURA",'Planificación 2026-1'!Y:Y,"VIRTUAL"))</f>
        <v>0</v>
      </c>
      <c r="DU184" s="29">
        <f>IF(C184="","",SUMIFS('Planificación 2026-1'!S:S,'Planificación 2026-1'!X:X,C184,'Planificación 2026-1'!F:F,"HUAURA",'Planificación 2026-1'!Y:Y,"PRESENCIAL"))</f>
        <v>0</v>
      </c>
      <c r="DV184" s="32">
        <f>SUMIFS('Planificación 2026-1'!S:S,'Planificación 2026-1'!X:X,C184,'Planificación 2026-1'!F:F,"PRINCIPAL",'Planificación 2026-1'!Y:Y,"VIRTUAL",'Planificación 2026-1'!I:I,"&gt;2")</f>
        <v>0</v>
      </c>
      <c r="DW184" s="32">
        <f>SUMIFS('Planificación 2026-1'!S:S,'Planificación 2026-1'!X:X,C184,'Planificación 2026-1'!F:F,"PRINCIPAL",'Planificación 2026-1'!Y:Y,"&lt;&gt;VIRTUAL",'Planificación 2026-1'!I:I,"&gt;2")</f>
        <v>11</v>
      </c>
      <c r="DX184" s="32">
        <f>SUMIFS('Planificación 2026-1'!S:S,'Planificación 2026-1'!X:X,C184,'Planificación 2026-1'!F:F,"SUNAMPE",'Planificación 2026-1'!Y:Y,"VIRTUAL",'Planificación 2026-1'!I:I,"&gt;2")</f>
        <v>0</v>
      </c>
      <c r="DY184" s="32">
        <f>SUMIFS('Planificación 2026-1'!S:S,'Planificación 2026-1'!X:X,C184,'Planificación 2026-1'!F:F,"SUNAMPE",'Planificación 2026-1'!Y:Y,"&lt;&gt;VIRTUAL",'Planificación 2026-1'!I:I,"&gt;2")</f>
        <v>0</v>
      </c>
      <c r="DZ184" s="32">
        <f>SUMIFS('Planificación 2026-1'!S:S,'Planificación 2026-1'!X:X,C184,'Planificación 2026-1'!F:F,"FILIAL",'Planificación 2026-1'!Y:Y,"VIRTUAL",'Planificación 2026-1'!I:I,"&gt;2")</f>
        <v>0</v>
      </c>
      <c r="EA184" s="32">
        <f>SUMIFS('Planificación 2026-1'!S:S,'Planificación 2026-1'!X:X,C184,'Planificación 2026-1'!F:F,"FILIAL",'Planificación 2026-1'!Y:Y,"&lt;&gt;VIRTUAL",'Planificación 2026-1'!I:I,"&gt;2")</f>
        <v>15</v>
      </c>
      <c r="EB184" s="32">
        <f>SUMIFS('Planificación 2026-1'!S:S,'Planificación 2026-1'!X:X,C184,'Planificación 2026-1'!F:F,"PORUMA",'Planificación 2026-1'!Y:Y,"VIRTUAL",'Planificación 2026-1'!I:I,"&gt;2")</f>
        <v>0</v>
      </c>
      <c r="EC184" s="32">
        <f>SUMIFS('Planificación 2026-1'!S:S,'Planificación 2026-1'!X:X,C184,'Planificación 2026-1'!F:F,"PORUMA",'Planificación 2026-1'!Y:Y,"&lt;&gt;VIRTUAL",'Planificación 2026-1'!I:I,"&gt;2")</f>
        <v>0</v>
      </c>
      <c r="ED184" s="32">
        <f>SUMIFS('Planificación 2026-1'!S:S,'Planificación 2026-1'!X:X,C184,'Planificación 2026-1'!F:F,"HUAURA",'Planificación 2026-1'!Y:Y,"VIRTUAL",'Planificación 2026-1'!I:I,"&gt;2")</f>
        <v>0</v>
      </c>
      <c r="EE184" s="32">
        <f>SUMIFS('Planificación 2026-1'!S:S,'Planificación 2026-1'!X:X,C184,'Planificación 2026-1'!F:F,"HUAURA",'Planificación 2026-1'!Y:Y,"&lt;&gt;VIRTUAL",'Planificación 2026-1'!I:I,"&gt;2")</f>
        <v>0</v>
      </c>
      <c r="EF184" s="32">
        <f>SUMIFS('Planificación 2026-1'!S:S,'Planificación 2026-1'!X:X,C184,'Planificación 2026-1'!F:F,"PRINCIPAL",'Planificación 2026-1'!Y:Y,"VIRTUAL",'Planificación 2026-1'!I:I,"&lt;3")</f>
        <v>0</v>
      </c>
      <c r="EG184" s="32">
        <f>SUMIFS('Planificación 2026-1'!S:S,'Planificación 2026-1'!X:X,C184,'Planificación 2026-1'!F:F,"PRINCIPAL",'Planificación 2026-1'!Y:Y,"&lt;&gt;VIRTUAL",'Planificación 2026-1'!I:I,"&lt;3")</f>
        <v>0</v>
      </c>
      <c r="EH184" s="32">
        <f>SUMIFS('Planificación 2026-1'!S:S,'Planificación 2026-1'!X:X,C184,'Planificación 2026-1'!F:F,"SUNAMPE",'Planificación 2026-1'!Y:Y,"VIRTUAL",'Planificación 2026-1'!I:I,"&lt;3")</f>
        <v>0</v>
      </c>
      <c r="EI184" s="32">
        <f>SUMIFS('Planificación 2026-1'!S:S,'Planificación 2026-1'!X:X,C184,'Planificación 2026-1'!F:F,"SUNAMPE",'Planificación 2026-1'!Y:Y,"&lt;&gt;VIRTUAL",'Planificación 2026-1'!I:I,"&lt;3")</f>
        <v>0</v>
      </c>
      <c r="EJ184" s="32">
        <f>SUMIFS('Planificación 2026-1'!S:S,'Planificación 2026-1'!X:X,C184,'Planificación 2026-1'!F:F,"FILIAL",'Planificación 2026-1'!Y:Y,"VIRTUAL",'Planificación 2026-1'!I:I,"&lt;3")</f>
        <v>0</v>
      </c>
      <c r="EK184" s="32">
        <f>SUMIFS('Planificación 2026-1'!S:S,'Planificación 2026-1'!X:X,C184,'Planificación 2026-1'!F:F,"FILIAL",'Planificación 2026-1'!Y:Y,"&lt;&gt;VIRTUAL",'Planificación 2026-1'!I:I,"&lt;3")</f>
        <v>0</v>
      </c>
      <c r="EL184" s="32">
        <f>SUMIFS('Planificación 2026-1'!S:S,'Planificación 2026-1'!X:X,C184,'Planificación 2026-1'!F:F,"PORUMA",'Planificación 2026-1'!Y:Y,"VIRTUAL",'Planificación 2026-1'!I:I,"&lt;3")</f>
        <v>0</v>
      </c>
      <c r="EM184" s="32">
        <f>SUMIFS('Planificación 2026-1'!S:S,'Planificación 2026-1'!X:X,C184,'Planificación 2026-1'!F:F,"PORUMA",'Planificación 2026-1'!Y:Y,"&lt;&gt;VIRTUAL",'Planificación 2026-1'!I:I,"&lt;3")</f>
        <v>0</v>
      </c>
      <c r="EN184" s="32">
        <f>SUMIFS('Planificación 2026-1'!S:S,'Planificación 2026-1'!X:X,C184,'Planificación 2026-1'!F:F,"HUAURA",'Planificación 2026-1'!Y:Y,"VIRTUAL",'Planificación 2026-1'!I:I,"&lt;3")</f>
        <v>0</v>
      </c>
      <c r="EO184" s="32">
        <f>SUMIFS('Planificación 2026-1'!S:S,'Planificación 2026-1'!X:X,C184,'Planificación 2026-1'!F:F,"HUAURA",'Planificación 2026-1'!Y:Y,"&lt;&gt;VIRTUAL",'Planificación 2026-1'!I:I,"&lt;3")</f>
        <v>0</v>
      </c>
      <c r="EP184" s="32">
        <f t="shared" si="46"/>
        <v>15</v>
      </c>
      <c r="EQ184" s="32">
        <f t="shared" si="47"/>
        <v>0</v>
      </c>
      <c r="ER184" s="32">
        <f t="shared" si="48"/>
        <v>0</v>
      </c>
      <c r="ES184" s="32">
        <f t="shared" si="49"/>
        <v>11</v>
      </c>
      <c r="ET184" s="32">
        <f t="shared" si="50"/>
        <v>0</v>
      </c>
      <c r="EU184" s="32">
        <f t="shared" si="51"/>
        <v>26</v>
      </c>
      <c r="EV184" s="32" t="b">
        <f>EXACT(EU184,E184)</f>
        <v>1</v>
      </c>
      <c r="EW184" s="32"/>
      <c r="EX184" s="32">
        <f>DV184+DZ184+ED184+EF184+EJ184+EN184+DX184+EH184</f>
        <v>0</v>
      </c>
      <c r="EY184" s="32">
        <f>DW184+EA184+EE184+EG184+EK184+EO184+DY184+EI184</f>
        <v>26</v>
      </c>
      <c r="EZ184" s="32" t="b">
        <f>EXACT(SUM(EX184:EY184),E184)</f>
        <v>1</v>
      </c>
      <c r="FA184" s="32" t="str">
        <f>IF(AND(DW184=0,EA184=0,EE184=0),"",IF(COUNTIF(DW184:EE184,"&gt;0")=1,IF(DW184&gt;0,"SEDE",IF(EA184&gt;0,"FILIAL","HUAURA")),IF(COUNTIF(DW184:EE184,"&gt;0")=2,IF(AND(DW184&gt;0,EA184&gt;0),"SEDE-FILIAL",IF(AND(DW184&gt;0,EE184&gt;0),"SEDE-HUAURA","FILIAL-HUAURA")),"SEDE-FILIAL-HUAURA")))</f>
        <v>SEDE-FILIAL</v>
      </c>
      <c r="FB184" s="32" t="str">
        <f t="shared" si="56"/>
        <v>PRESENCIAL</v>
      </c>
    </row>
    <row r="185" spans="1:158">
      <c r="A185" s="33"/>
      <c r="B185" s="65">
        <v>182</v>
      </c>
      <c r="C185" s="32" t="s">
        <v>389</v>
      </c>
      <c r="D185" s="429">
        <v>10526690</v>
      </c>
      <c r="E185" s="62">
        <f>SUMIF('Planificación 2026-1'!X:X,C185,'Planificación 2026-1'!S:S)</f>
        <v>12</v>
      </c>
      <c r="F185" s="63" t="s">
        <v>203</v>
      </c>
      <c r="G185" s="454" t="s">
        <v>200</v>
      </c>
      <c r="H185" s="64" t="s">
        <v>181</v>
      </c>
      <c r="I185" s="64" t="s">
        <v>156</v>
      </c>
      <c r="J185" s="451" t="s">
        <v>181</v>
      </c>
      <c r="K185" s="451" t="s">
        <v>156</v>
      </c>
      <c r="L185" s="57" t="str">
        <f>IF(SUM(COUNTIFS('Planificación 2026-1'!F:F,"PRINCIPAL",'Planificación 2026-1'!X:X,C185,'Planificación 2026-1'!H:H,"AF"))&gt;0,"P01"," ")</f>
        <v xml:space="preserve"> </v>
      </c>
      <c r="M185" s="58" t="str">
        <f>IF(SUM(COUNTIFS('Planificación 2026-1'!F:F,"PRINCIPAL",'Planificación 2026-1'!X:X,C185,'Planificación 2026-1'!H:H,"EN"))&gt;0,"P02"," ")</f>
        <v xml:space="preserve"> </v>
      </c>
      <c r="N185" s="58" t="str">
        <f>IF(SUM(COUNTIFS('Planificación 2026-1'!F:F,"PRINCIPAL",'Planificación 2026-1'!X:X,C185,'Planificación 2026-1'!H:H,"IS"))&gt;0,"P03"," ")</f>
        <v xml:space="preserve"> </v>
      </c>
      <c r="O185" s="58" t="str">
        <f>IF(SUM(COUNTIFS('Planificación 2026-1'!F:F,"PRINCIPAL",'Planificación 2026-1'!X:X,C185,'Planificación 2026-1'!H:H,"PS"))&gt;0,"P04"," ")</f>
        <v xml:space="preserve"> </v>
      </c>
      <c r="P185" s="58"/>
      <c r="Q185" s="58" t="str">
        <f>IF(SUM(COUNTIFS('Planificación 2026-1'!F:F,"PRINCIPAL",'Planificación 2026-1'!X:X,C185,'Planificación 2026-1'!H:H,"IN"))&gt;0,"P06"," ")</f>
        <v xml:space="preserve"> </v>
      </c>
      <c r="R185" s="58" t="str">
        <f>IF(SUM(COUNTIFS('Planificación 2026-1'!F:F,"PRINCIPAL",'Planificación 2026-1'!X:X,C185,'Planificación 2026-1'!H:H,"CA"))&gt;0,"P07"," ")</f>
        <v xml:space="preserve"> </v>
      </c>
      <c r="S185" s="58" t="str">
        <f>IF(SUM(COUNTIFS('Planificación 2026-1'!F:F,"PRINCIPAL",'Planificación 2026-1'!X:X,C185,'Planificación 2026-1'!H:H,"DE"))&gt;0,"P08"," ")</f>
        <v xml:space="preserve"> </v>
      </c>
      <c r="T185" s="58" t="str">
        <f>IF(SUM(COUNTIFS('Planificación 2026-1'!F:F,"PRINCIPAL",'Planificación 2026-1'!X:X,C185,'Planificación 2026-1'!H:H,"OB"))&gt;0,"P09"," ")</f>
        <v>P09</v>
      </c>
      <c r="U185" s="58" t="str">
        <f>IF(SUM(COUNTIFS('Planificación 2026-1'!F:F,"PRINCIPAL",'Planificación 2026-1'!X:X,C185,'Planificación 2026-1'!H:H,"MH"))&gt;0,"P31"," ")</f>
        <v xml:space="preserve"> </v>
      </c>
      <c r="V185" s="58" t="str">
        <f>IF(SUM(COUNTIFS('Planificación 2026-1'!F:F,"PRINCIPAL",'Planificación 2026-1'!X:X,C185,'Planificación 2026-1'!H:H,"IC"))&gt;0,"P32"," ")</f>
        <v xml:space="preserve"> </v>
      </c>
      <c r="W185" s="58" t="str">
        <f>IF(SUM(COUNTIFS('Planificación 2026-1'!F:F,"PRINCIPAL",'Planificación 2026-1'!X:X,C185,'Planificación 2026-1'!H:H,"AR"))&gt;0,"P34"," ")</f>
        <v xml:space="preserve"> </v>
      </c>
      <c r="X185" s="58" t="str">
        <f>IF(SUM(COUNTIFS('Planificación 2026-1'!F:F,"PRINCIPAL",'Planificación 2026-1'!X:X,C185,'Planificación 2026-1'!H:H,"T1"))&gt;0,"P35"," ")</f>
        <v xml:space="preserve"> </v>
      </c>
      <c r="Y185" s="58" t="str">
        <f>IF(SUM(COUNTIFS('Planificación 2026-1'!F:F,"PRINCIPAL",'Planificación 2026-1'!X:X,C185,'Planificación 2026-1'!H:H,"T3"))&gt;0,"P36"," ")</f>
        <v xml:space="preserve"> </v>
      </c>
      <c r="Z185" s="58" t="str">
        <f>IF(SUM(COUNTIFS('Planificación 2026-1'!F:F,"PRINCIPAL",'Planificación 2026-1'!X:X,C185,'Planificación 2026-1'!H:H,"T2"))&gt;0,"P37"," ")</f>
        <v xml:space="preserve"> </v>
      </c>
      <c r="AA185" s="58" t="str">
        <f>IF(SUM(COUNTIFS('Planificación 2026-1'!F:F,"PRINCIPAL",'Planificación 2026-1'!X:X,C185,'Planificación 2026-1'!H:H,"AE"))&gt;0,"P38"," ")</f>
        <v xml:space="preserve"> </v>
      </c>
      <c r="AB185" s="58" t="str">
        <f>IF(SUM(COUNTIFS('Planificación 2026-1'!F:F,"PRINCIPAL",'Planificación 2026-1'!X:X,C185,'Planificación 2026-1'!H:H,"T4"))&gt;0,"P55"," ")</f>
        <v xml:space="preserve"> </v>
      </c>
      <c r="AC185" s="58" t="str">
        <f>IF(SUM(COUNTIFS('Planificación 2026-1'!F:F,"FILIAL",'Planificación 2026-1'!X:X,C185,'Planificación 2026-1'!H:H,"AF"))&gt;0," P01"," ")</f>
        <v xml:space="preserve"> </v>
      </c>
      <c r="AD185" s="58" t="str">
        <f>IF(SUM(COUNTIFS('Planificación 2026-1'!F:F,"FILIAL",'Planificación 2026-1'!X:X,C185,'Planificación 2026-1'!H:H,"EN"))&gt;0,"P02"," ")</f>
        <v xml:space="preserve"> </v>
      </c>
      <c r="AE185" s="58" t="str">
        <f>IF(SUM(COUNTIFS('Planificación 2026-1'!F:F,"FILIAL",'Planificación 2026-1'!X:X,C185,'Planificación 2026-1'!H:H,"IS"))&gt;0,"P03"," ")</f>
        <v xml:space="preserve"> </v>
      </c>
      <c r="AF185" s="58" t="str">
        <f>IF(SUM(COUNTIFS('Planificación 2026-1'!F:F,"FILIAL",'Planificación 2026-1'!X:X,C185,'Planificación 2026-1'!H:H,"PS"))&gt;0,"P04"," ")</f>
        <v xml:space="preserve"> </v>
      </c>
      <c r="AG185" s="58"/>
      <c r="AH185" s="58" t="str">
        <f>IF(SUM(COUNTIFS('Planificación 2026-1'!F:F,"FILIAL",'Planificación 2026-1'!X:X,C185,'Planificación 2026-1'!H:H,"IN"))&gt;0,"P06"," ")</f>
        <v xml:space="preserve"> </v>
      </c>
      <c r="AI185" s="58" t="str">
        <f>IF(SUM(COUNTIFS('Planificación 2026-1'!F:F,"FILIAL",'Planificación 2026-1'!X:X,C185,'Planificación 2026-1'!H:H,"CA"))&gt;0,"P07"," ")</f>
        <v xml:space="preserve"> </v>
      </c>
      <c r="AJ185" s="58" t="str">
        <f>IF(SUM(COUNTIFS('Planificación 2026-1'!F:F,"FILIAL",'Planificación 2026-1'!X:X,C185,'Planificación 2026-1'!H:H,"DE"))&gt;0,"P08"," ")</f>
        <v xml:space="preserve"> </v>
      </c>
      <c r="AK185" s="58" t="str">
        <f>IF(SUM(COUNTIFS('Planificación 2026-1'!F:F,"FILIAL",'Planificación 2026-1'!X:X,C185,'Planificación 2026-1'!H:H,"OB"))&gt;0,"P09"," ")</f>
        <v xml:space="preserve"> </v>
      </c>
      <c r="AL185" s="58" t="str">
        <f>IF(SUM(COUNTIFS('Planificación 2026-1'!F:F,"FILIAL",'Planificación 2026-1'!X:X,C185,'Planificación 2026-1'!H:H,"MH"))&gt;0,"P31"," ")</f>
        <v xml:space="preserve"> </v>
      </c>
      <c r="AM185" s="58" t="str">
        <f>IF(SUM(COUNTIFS('Planificación 2026-1'!F:F,"FILIAL",'Planificación 2026-1'!X:X,C185,'Planificación 2026-1'!H:H,"IC"))&gt;0,"P32"," ")</f>
        <v xml:space="preserve"> </v>
      </c>
      <c r="AN185" s="58" t="str">
        <f>IF(SUM(COUNTIFS('Planificación 2026-1'!F:F,"FILIAL",'Planificación 2026-1'!X:X,C185,'Planificación 2026-1'!H:H,"AR"))&gt;0,"P34"," ")</f>
        <v xml:space="preserve"> </v>
      </c>
      <c r="AO185" s="58" t="str">
        <f>IF(SUM(COUNTIFS('Planificación 2026-1'!F:F,"FILIAL",'Planificación 2026-1'!X:X,C185,'Planificación 2026-1'!H:H,"T1"))&gt;0,"P35"," ")</f>
        <v xml:space="preserve"> </v>
      </c>
      <c r="AP185" s="58" t="str">
        <f>IF(SUM(COUNTIFS('Planificación 2026-1'!F:F,"FILIAL",'Planificación 2026-1'!X:X,C185,'Planificación 2026-1'!H:H,"T3"))&gt;0,"P36"," ")</f>
        <v xml:space="preserve"> </v>
      </c>
      <c r="AQ185" s="58" t="str">
        <f>IF(SUM(COUNTIFS('Planificación 2026-1'!F:F,"FILIAL",'Planificación 2026-1'!X:X,C185,'Planificación 2026-1'!H:H,"T2"))&gt;0,"P37"," ")</f>
        <v xml:space="preserve"> </v>
      </c>
      <c r="AR185" s="58" t="str">
        <f>IF(SUM(COUNTIFS('Planificación 2026-1'!F:F,"FILIAL",'Planificación 2026-1'!X:X,C185,'Planificación 2026-1'!H:H,"AE"))&gt;0,"P38"," ")</f>
        <v xml:space="preserve"> </v>
      </c>
      <c r="AS185" s="58" t="str">
        <f>IF(SUM(COUNTIFS('Planificación 2026-1'!F:F,"FILIAL",'Planificación 2026-1'!X:X,C185,'Planificación 2026-1'!H:H,"T4"))&gt;0,"P55"," ")</f>
        <v xml:space="preserve"> </v>
      </c>
      <c r="AT185" s="58" t="str">
        <f>IF(SUM(COUNTIFS('Planificación 2026-1'!F:F,"SUNAMPE",'Planificación 2026-1'!X:X,C185,'Planificación 2026-1'!H:H,"AF"))&gt;0," P01"," ")</f>
        <v xml:space="preserve"> </v>
      </c>
      <c r="AU185" s="58" t="str">
        <f>IF(SUM(COUNTIFS('Planificación 2026-1'!F:F,"SUNAMPE",'Planificación 2026-1'!X:X,C185,'Planificación 2026-1'!H:H,"EN"))&gt;0,"P02"," ")</f>
        <v xml:space="preserve"> </v>
      </c>
      <c r="AV185" s="58" t="str">
        <f>IF(SUM(COUNTIFS('Planificación 2026-1'!F:F,"SUNAMPE",'Planificación 2026-1'!X:X,C185,'Planificación 2026-1'!H:H,"IS"))&gt;0,"P03"," ")</f>
        <v xml:space="preserve"> </v>
      </c>
      <c r="AW185" s="58" t="str">
        <f>IF(SUM(COUNTIFS('Planificación 2026-1'!F:F,"SUNAMPE",'Planificación 2026-1'!X:X,C185,'Planificación 2026-1'!H:H,"PS"))&gt;0,"P04"," ")</f>
        <v xml:space="preserve"> </v>
      </c>
      <c r="AX185" s="58"/>
      <c r="AY185" s="58" t="str">
        <f>IF(SUM(COUNTIFS('Planificación 2026-1'!F:F,"SUNAMPE",'Planificación 2026-1'!X:X,C185,'Planificación 2026-1'!H:H,"IN"))&gt;0,"P06"," ")</f>
        <v xml:space="preserve"> </v>
      </c>
      <c r="AZ185" s="58" t="str">
        <f>IF(SUM(COUNTIFS('Planificación 2026-1'!F:F,"SUNAMPE",'Planificación 2026-1'!X:X,C185,'Planificación 2026-1'!H:H,"CA"))&gt;0,"P07"," ")</f>
        <v xml:space="preserve"> </v>
      </c>
      <c r="BA185" s="58" t="str">
        <f>IF(SUM(COUNTIFS('Planificación 2026-1'!F:F,"SUNAMPE",'Planificación 2026-1'!X:X,C185,'Planificación 2026-1'!H:H,"DE"))&gt;0,"P08"," ")</f>
        <v xml:space="preserve"> </v>
      </c>
      <c r="BB185" s="58" t="str">
        <f>IF(SUM(COUNTIFS('Planificación 2026-1'!F:F,"SUNAMPE",'Planificación 2026-1'!X:X,C185,'Planificación 2026-1'!H:H,"OB"))&gt;0,"P09"," ")</f>
        <v xml:space="preserve"> </v>
      </c>
      <c r="BC185" s="58" t="str">
        <f>IF(SUM(COUNTIFS('Planificación 2026-1'!F:F,"SUNAMPE",'Planificación 2026-1'!X:X,C185,'Planificación 2026-1'!H:H,"MH"))&gt;0,"P31"," ")</f>
        <v xml:space="preserve"> </v>
      </c>
      <c r="BD185" s="58" t="str">
        <f>IF(SUM(COUNTIFS('Planificación 2026-1'!F:F,"SUNAMPE",'Planificación 2026-1'!X:X,C185,'Planificación 2026-1'!H:H,"IC"))&gt;0,"P32"," ")</f>
        <v xml:space="preserve"> </v>
      </c>
      <c r="BE185" s="58" t="str">
        <f>IF(SUM(COUNTIFS('Planificación 2026-1'!F:F,"SUNAMPE",'Planificación 2026-1'!X:X,C185,'Planificación 2026-1'!H:H,"AR"))&gt;0,"P34"," ")</f>
        <v xml:space="preserve"> </v>
      </c>
      <c r="BF185" s="58" t="str">
        <f>IF(SUM(COUNTIFS('Planificación 2026-1'!F:F,"SUNAMPE",'Planificación 2026-1'!X:X,C185,'Planificación 2026-1'!H:H,"T1"))&gt;0,"P35"," ")</f>
        <v>P35</v>
      </c>
      <c r="BG185" s="58" t="str">
        <f>IF(SUM(COUNTIFS('Planificación 2026-1'!F:F,"SUNAMPE",'Planificación 2026-1'!X:X,C185,'Planificación 2026-1'!H:H,"T3"))&gt;0,"P36"," ")</f>
        <v xml:space="preserve"> </v>
      </c>
      <c r="BH185" s="58" t="str">
        <f>IF(SUM(COUNTIFS('Planificación 2026-1'!F:F,"SUNAMPE",'Planificación 2026-1'!X:X,C185,'Planificación 2026-1'!H:H,"T2"))&gt;0,"P37"," ")</f>
        <v xml:space="preserve"> </v>
      </c>
      <c r="BI185" s="58" t="str">
        <f>IF(SUM(COUNTIFS('Planificación 2026-1'!F:F,"SUNAMPE",'Planificación 2026-1'!X:X,C185,'Planificación 2026-1'!H:H,"AE"))&gt;0,"P38"," ")</f>
        <v xml:space="preserve"> </v>
      </c>
      <c r="BJ185" s="58" t="str">
        <f>IF(SUM(COUNTIFS('Planificación 2026-1'!F:F,"SUNAMPE",'Planificación 2026-1'!X:X,C185,'Planificación 2026-1'!H:H,"T4"))&gt;0,"P55"," ")</f>
        <v xml:space="preserve"> </v>
      </c>
      <c r="BK185" s="58" t="str">
        <f>IF(SUM(COUNTIFS('Planificación 2026-1'!F:F,"HUAURA",'Planificación 2026-1'!X:X,C185,'Planificación 2026-1'!H:H,"AF"))&gt;0," P01"," ")</f>
        <v xml:space="preserve"> </v>
      </c>
      <c r="BL185" s="58" t="str">
        <f>IF(SUM(COUNTIFS('Planificación 2026-1'!F:F,"HUAURA",'Planificación 2026-1'!X:X,C185,'Planificación 2026-1'!H:H,"EN"))&gt;0,"P02"," ")</f>
        <v xml:space="preserve"> </v>
      </c>
      <c r="BM185" s="58" t="str">
        <f>IF(SUM(COUNTIFS('Planificación 2026-1'!F:F,"HUAURA",'Planificación 2026-1'!X:X,C185,'Planificación 2026-1'!H:H,"IS"))&gt;0,"P03"," ")</f>
        <v xml:space="preserve"> </v>
      </c>
      <c r="BN185" s="58" t="str">
        <f>IF(SUM(COUNTIFS('Planificación 2026-1'!F:F,"HUAURA",'Planificación 2026-1'!X:X,C185,'Planificación 2026-1'!H:H,"PS"))&gt;0,"P04"," ")</f>
        <v xml:space="preserve"> </v>
      </c>
      <c r="BO185" s="58"/>
      <c r="BP185" s="58" t="str">
        <f>IF(SUM(COUNTIFS('Planificación 2026-1'!F:F,"HUAURA",'Planificación 2026-1'!X:X,C185,'Planificación 2026-1'!H:H,"IN"))&gt;0,"P06"," ")</f>
        <v xml:space="preserve"> </v>
      </c>
      <c r="BQ185" s="58" t="str">
        <f>IF(SUM(COUNTIFS('Planificación 2026-1'!F:F,"HUAURA",'Planificación 2026-1'!X:X,C185,'Planificación 2026-1'!H:H,"CA"))&gt;0,"P07"," ")</f>
        <v xml:space="preserve"> </v>
      </c>
      <c r="BR185" s="58" t="str">
        <f>IF(SUM(COUNTIFS('Planificación 2026-1'!F:F,"HUAURA",'Planificación 2026-1'!X:X,C185,'Planificación 2026-1'!H:H,"DE"))&gt;0,"P08"," ")</f>
        <v xml:space="preserve"> </v>
      </c>
      <c r="BS185" s="58" t="str">
        <f>IF(SUM(COUNTIFS('Planificación 2026-1'!F:F,"HUAURA",'Planificación 2026-1'!X:X,C185,'Planificación 2026-1'!H:H,"OB"))&gt;0,"P09"," ")</f>
        <v xml:space="preserve"> </v>
      </c>
      <c r="BT185" s="58" t="str">
        <f>IF(SUM(COUNTIFS('Planificación 2026-1'!F:F,"HUAURA",'Planificación 2026-1'!X:X,C185,'Planificación 2026-1'!H:H,"MH"))&gt;0,"P31"," ")</f>
        <v xml:space="preserve"> </v>
      </c>
      <c r="BU185" s="58" t="str">
        <f>IF(SUM(COUNTIFS('Planificación 2026-1'!F:F,"HUAURA",'Planificación 2026-1'!X:X,C185,'Planificación 2026-1'!H:H,"IC"))&gt;0,"P32"," ")</f>
        <v xml:space="preserve"> </v>
      </c>
      <c r="BV185" s="58" t="str">
        <f>IF(SUM(COUNTIFS('Planificación 2026-1'!F:F,"HUAURA",'Planificación 2026-1'!X:X,C185,'Planificación 2026-1'!H:H,"AR"))&gt;0,"P34"," ")</f>
        <v xml:space="preserve"> </v>
      </c>
      <c r="BW185" s="58" t="str">
        <f>IF(SUM(COUNTIFS('Planificación 2026-1'!F:F,"HUAURA",'Planificación 2026-1'!X:X,C185,'Planificación 2026-1'!H:H,"T1"))&gt;0,"P35"," ")</f>
        <v xml:space="preserve"> </v>
      </c>
      <c r="BX185" s="58" t="str">
        <f>IF(SUM(COUNTIFS('Planificación 2026-1'!F:F,"HUAURA",'Planificación 2026-1'!X:X,C185,'Planificación 2026-1'!H:H,"T3"))&gt;0,"P36"," ")</f>
        <v xml:space="preserve"> </v>
      </c>
      <c r="BY185" s="58" t="str">
        <f>IF(SUM(COUNTIFS('Planificación 2026-1'!F:F,"HUAURA",'Planificación 2026-1'!X:X,C185,'Planificación 2026-1'!H:H,"T2"))&gt;0,"P37"," ")</f>
        <v xml:space="preserve"> </v>
      </c>
      <c r="BZ185" s="58" t="str">
        <f>IF(SUM(COUNTIFS('Planificación 2026-1'!F:F,"HUAURA",'Planificación 2026-1'!X:X,C185,'Planificación 2026-1'!H:H,"AE"))&gt;0,"P38"," ")</f>
        <v xml:space="preserve"> </v>
      </c>
      <c r="CA185" s="58" t="str">
        <f>IF(SUM(COUNTIFS('Planificación 2026-1'!F:F,"HUAURA",'Planificación 2026-1'!X:X,C185,'Planificación 2026-1'!H:H,"T4"))&gt;0,"P55"," ")</f>
        <v xml:space="preserve"> </v>
      </c>
      <c r="CB185" s="59">
        <f>SUMIFS('Planificación 2026-1'!S:S,'Planificación 2026-1'!X:X,C185,'Planificación 2026-1'!H:H,"AF",'Planificación 2026-1'!I:I,"&gt;2")</f>
        <v>0</v>
      </c>
      <c r="CC185" s="59">
        <f>SUMIFS('Planificación 2026-1'!S:S,'Planificación 2026-1'!X:X,C185,'Planificación 2026-1'!H:H,"EN",'Planificación 2026-1'!I:I,"&gt;2")</f>
        <v>0</v>
      </c>
      <c r="CD185" s="59">
        <f>SUMIFS('Planificación 2026-1'!S:S,'Planificación 2026-1'!X:X,C185,'Planificación 2026-1'!H:H,"IS",'Planificación 2026-1'!I:I,"&gt;2")</f>
        <v>0</v>
      </c>
      <c r="CE185" s="59">
        <f>SUMIFS('Planificación 2026-1'!S:S,'Planificación 2026-1'!X:X,C185,'Planificación 2026-1'!H:H,"PS",'Planificación 2026-1'!I:I,"&gt;2")</f>
        <v>0</v>
      </c>
      <c r="CF185" s="59">
        <f>SUMIFS('Planificación 2026-1'!S:S,'Planificación 2026-1'!X:X,C185,'Planificación 2026-1'!H:H,"IN",'Planificación 2026-1'!I:I,"&gt;2")</f>
        <v>0</v>
      </c>
      <c r="CG185" s="59">
        <f>SUMIFS('Planificación 2026-1'!S:S,'Planificación 2026-1'!X:X,C185,'Planificación 2026-1'!H:H,"CA",'Planificación 2026-1'!I:I,"&gt;2")</f>
        <v>0</v>
      </c>
      <c r="CH185" s="59">
        <f>SUMIFS('Planificación 2026-1'!S:S,'Planificación 2026-1'!X:X,C185,'Planificación 2026-1'!H:H,"DE",'Planificación 2026-1'!I:I,"&gt;2")</f>
        <v>0</v>
      </c>
      <c r="CI185" s="59">
        <f>SUMIFS('Planificación 2026-1'!S:S,'Planificación 2026-1'!X:X,C185,'Planificación 2026-1'!H:H,"OB",'Planificación 2026-1'!I:I,"&gt;2")</f>
        <v>6</v>
      </c>
      <c r="CJ185" s="59">
        <f>SUMIFS('Planificación 2026-1'!S:S,'Planificación 2026-1'!X:X,C185,'Planificación 2026-1'!H:H,"MH",'Planificación 2026-1'!I:I,"&gt;2")</f>
        <v>0</v>
      </c>
      <c r="CK185" s="59">
        <f>SUMIFS('Planificación 2026-1'!S:S,'Planificación 2026-1'!X:X,C185,'Planificación 2026-1'!H:H,"IC",'Planificación 2026-1'!I:I,"&gt;2")</f>
        <v>0</v>
      </c>
      <c r="CL185" s="59">
        <f>SUMIFS('Planificación 2026-1'!S:S,'Planificación 2026-1'!X:X,C185,'Planificación 2026-1'!H:H,"AR",'Planificación 2026-1'!I:I,"&gt;2")</f>
        <v>0</v>
      </c>
      <c r="CM185" s="59">
        <f>SUMIFS('Planificación 2026-1'!S:S,'Planificación 2026-1'!X:X,C185,'Planificación 2026-1'!H:H,"AE",'Planificación 2026-1'!I:I,"&gt;2")</f>
        <v>0</v>
      </c>
      <c r="CN185" s="59">
        <f>SUMIFS('Planificación 2026-1'!S:S,'Planificación 2026-1'!X:X,C185,'Planificación 2026-1'!H:H,"T1",'Planificación 2026-1'!I:I,"&gt;2")</f>
        <v>6</v>
      </c>
      <c r="CO185" s="59">
        <f>SUMIFS('Planificación 2026-1'!S:S,'Planificación 2026-1'!X:X,C185,'Planificación 2026-1'!H:H,"T3",'Planificación 2026-1'!I:I,"&gt;2")</f>
        <v>0</v>
      </c>
      <c r="CP185" s="59">
        <f>SUMIFS('Planificación 2026-1'!S:S,'Planificación 2026-1'!X:X,C185,'Planificación 2026-1'!H:H,"T2",'Planificación 2026-1'!I:I,"&gt;2")</f>
        <v>0</v>
      </c>
      <c r="CQ185" s="59">
        <f>SUMIFS('Planificación 2026-1'!S:S,'Planificación 2026-1'!X:X,C185,'Planificación 2026-1'!H:H,"T4",'Planificación 2026-1'!I:I,"&gt;2")</f>
        <v>0</v>
      </c>
      <c r="CR185" s="59">
        <f>SUMIFS('Planificación 2026-1'!S:S,'Planificación 2026-1'!X:X,C185,'Planificación 2026-1'!H:H,"AF",'Planificación 2026-1'!I:I,"&lt;3")</f>
        <v>0</v>
      </c>
      <c r="CS185" s="59">
        <f>SUMIFS('Planificación 2026-1'!S:S,'Planificación 2026-1'!X:X,C185,'Planificación 2026-1'!H:H,"EN",'Planificación 2026-1'!I:I,"&lt;3")</f>
        <v>0</v>
      </c>
      <c r="CT185" s="59">
        <f>SUMIFS('Planificación 2026-1'!S:S,'Planificación 2026-1'!X:X,C185,'Planificación 2026-1'!H:H,"IS",'Planificación 2026-1'!I:I,"&lt;3")</f>
        <v>0</v>
      </c>
      <c r="CU185" s="59">
        <f>SUMIFS('Planificación 2026-1'!S:S,'Planificación 2026-1'!X:X,C185,'Planificación 2026-1'!H:H,"PS",'Planificación 2026-1'!I:I,"&lt;3")</f>
        <v>0</v>
      </c>
      <c r="CV185" s="59">
        <f>SUMIFS('Planificación 2026-1'!S:S,'Planificación 2026-1'!X:X,C185,'Planificación 2026-1'!H:H,"IN",'Planificación 2026-1'!I:I,"&lt;3")</f>
        <v>0</v>
      </c>
      <c r="CW185" s="59">
        <f>SUMIFS('Planificación 2026-1'!S:S,'Planificación 2026-1'!X:X,C185,'Planificación 2026-1'!H:H,"CA",'Planificación 2026-1'!I:I,"&lt;3")</f>
        <v>0</v>
      </c>
      <c r="CX185" s="59">
        <f>SUMIFS('Planificación 2026-1'!S:S,'Planificación 2026-1'!X:X,C185,'Planificación 2026-1'!H:H,"DE",'Planificación 2026-1'!I:I,"&lt;3")</f>
        <v>0</v>
      </c>
      <c r="CY185" s="59">
        <f>SUMIFS('Planificación 2026-1'!S:S,'Planificación 2026-1'!X:X,C185,'Planificación 2026-1'!H:H,"OB",'Planificación 2026-1'!I:I,"&lt;3")</f>
        <v>0</v>
      </c>
      <c r="CZ185" s="59">
        <f>SUMIFS('Planificación 2026-1'!S:S,'Planificación 2026-1'!X:X,C185,'Planificación 2026-1'!H:H,"MH",'Planificación 2026-1'!I:I,"&lt;3")</f>
        <v>0</v>
      </c>
      <c r="DA185" s="59">
        <f>SUMIFS('Planificación 2026-1'!S:S,'Planificación 2026-1'!X:X,C185,'Planificación 2026-1'!H:H,"IC",'Planificación 2026-1'!I:I,"&lt;3")</f>
        <v>0</v>
      </c>
      <c r="DB185" s="59">
        <f>SUMIFS('Planificación 2026-1'!S:S,'Planificación 2026-1'!X:X,C185,'Planificación 2026-1'!H:H,"AR",'Planificación 2026-1'!I:I,"&lt;3")</f>
        <v>0</v>
      </c>
      <c r="DC185" s="59">
        <f>SUMIFS('Planificación 2026-1'!S:S,'Planificación 2026-1'!X:X,C185,'Planificación 2026-1'!H:H,"AE",'Planificación 2026-1'!I:I,"&lt;3")</f>
        <v>0</v>
      </c>
      <c r="DD185" s="59">
        <f>SUMIFS('Planificación 2026-1'!S:S,'Planificación 2026-1'!X:X,C185,'Planificación 2026-1'!H:H,"T1",'Planificación 2026-1'!I:I,"&lt;3")</f>
        <v>0</v>
      </c>
      <c r="DE185" s="59">
        <f>SUMIFS('Planificación 2026-1'!S:S,'Planificación 2026-1'!X:X,C185,'Planificación 2026-1'!H:H,"T3",'Planificación 2026-1'!I:I,"&lt;3")</f>
        <v>0</v>
      </c>
      <c r="DF185" s="59">
        <f>SUMIFS('Planificación 2026-1'!S:S,'Planificación 2026-1'!X:X,C185,'Planificación 2026-1'!H:H,"T2",'Planificación 2026-1'!I:I,"&lt;3")</f>
        <v>0</v>
      </c>
      <c r="DG185" s="59">
        <f>SUMIFS('Planificación 2026-1'!S:S,'Planificación 2026-1'!X:X,C185,'Planificación 2026-1'!H:H,"T4",'Planificación 2026-1'!I:I,"&lt;3")</f>
        <v>0</v>
      </c>
      <c r="DH185" s="58" t="str">
        <f t="shared" si="52"/>
        <v>P09</v>
      </c>
      <c r="DI185" s="27">
        <f>IF(C185="","",SUMIFS('Planificación 2026-1'!S:S,'Planificación 2026-1'!X:X,C185,'Planificación 2026-1'!F:F,"PRINCIPAL",'Planificación 2026-1'!Y:Y,"VIRTUAL"))</f>
        <v>0</v>
      </c>
      <c r="DJ185" s="27">
        <f>IF(C185="","",SUMIFS('Planificación 2026-1'!S:S,'Planificación 2026-1'!X:X,C185,'Planificación 2026-1'!F:F,"PRINCIPAL",'Planificación 2026-1'!Y:Y,"PRESENCIAL"))</f>
        <v>6</v>
      </c>
      <c r="DK185" s="27">
        <f>IF(C185="","",SUMIFS('Planificación 2026-1'!S:S,'Planificación 2026-1'!X:X,C185,'Planificación 2026-1'!F:F,"PRINCIPAL",'Planificación 2026-1'!Y:Y,"HIBRIDO PRESENCIAL"))</f>
        <v>0</v>
      </c>
      <c r="DL185" s="58" t="str">
        <f t="shared" si="53"/>
        <v/>
      </c>
      <c r="DM185" s="58">
        <f>IF(C185="","",SUMIFS('Planificación 2026-1'!S:S,'Planificación 2026-1'!X:X,C185,'Planificación 2026-1'!F:F,"FILIAL",'Planificación 2026-1'!Y:Y,"VIRTUAL"))</f>
        <v>0</v>
      </c>
      <c r="DN185" s="60">
        <f>IF(C185="","",SUMIFS('Planificación 2026-1'!S:S,'Planificación 2026-1'!X:X,C185,'Planificación 2026-1'!F:F,"FILIAL",'Planificación 2026-1'!Y:Y,"PRESENCIAL"))</f>
        <v>0</v>
      </c>
      <c r="DO185" s="29">
        <f>IF(C185="","",SUMIFS('Planificación 2026-1'!S:S,'Planificación 2026-1'!X:X,C185,'Planificación 2026-1'!F:F,"FILIAL",'Planificación 2026-1'!Y:Y,"HIBRIDO PRESENCIAL"))</f>
        <v>0</v>
      </c>
      <c r="DP185" s="61" t="str">
        <f t="shared" si="54"/>
        <v>P35</v>
      </c>
      <c r="DQ185" s="58">
        <f>IF(C185="","",SUMIFS('Planificación 2026-1'!S:S,'Planificación 2026-1'!X:X,C185,'Planificación 2026-1'!F:F,"SUNAMPE",'Planificación 2026-1'!Y:Y,"VIRTUAL"))</f>
        <v>0</v>
      </c>
      <c r="DR185" s="29">
        <f>IF(C185="","",SUMIFS('Planificación 2026-1'!S:S,'Planificación 2026-1'!X:X,C185,'Planificación 2026-1'!F:F,"SUNAMPE",'Planificación 2026-1'!Y:Y,"PRESENCIAL"))</f>
        <v>6</v>
      </c>
      <c r="DS185" s="61" t="str">
        <f t="shared" si="55"/>
        <v/>
      </c>
      <c r="DT185" s="58">
        <f>IF(C185="","",SUMIFS('Planificación 2026-1'!S:S,'Planificación 2026-1'!X:X,C185,'Planificación 2026-1'!F:F,"HUAURA",'Planificación 2026-1'!Y:Y,"VIRTUAL"))</f>
        <v>0</v>
      </c>
      <c r="DU185" s="29">
        <f>IF(C185="","",SUMIFS('Planificación 2026-1'!S:S,'Planificación 2026-1'!X:X,C185,'Planificación 2026-1'!F:F,"HUAURA",'Planificación 2026-1'!Y:Y,"PRESENCIAL"))</f>
        <v>0</v>
      </c>
      <c r="DV185" s="32">
        <f>SUMIFS('Planificación 2026-1'!S:S,'Planificación 2026-1'!X:X,C185,'Planificación 2026-1'!F:F,"PRINCIPAL",'Planificación 2026-1'!Y:Y,"VIRTUAL",'Planificación 2026-1'!I:I,"&gt;2")</f>
        <v>0</v>
      </c>
      <c r="DW185" s="32">
        <f>SUMIFS('Planificación 2026-1'!S:S,'Planificación 2026-1'!X:X,C185,'Planificación 2026-1'!F:F,"PRINCIPAL",'Planificación 2026-1'!Y:Y,"&lt;&gt;VIRTUAL",'Planificación 2026-1'!I:I,"&gt;2")</f>
        <v>6</v>
      </c>
      <c r="DX185" s="32">
        <f>SUMIFS('Planificación 2026-1'!S:S,'Planificación 2026-1'!X:X,C185,'Planificación 2026-1'!F:F,"SUNAMPE",'Planificación 2026-1'!Y:Y,"VIRTUAL",'Planificación 2026-1'!I:I,"&gt;2")</f>
        <v>0</v>
      </c>
      <c r="DY185" s="32">
        <f>SUMIFS('Planificación 2026-1'!S:S,'Planificación 2026-1'!X:X,C185,'Planificación 2026-1'!F:F,"SUNAMPE",'Planificación 2026-1'!Y:Y,"&lt;&gt;VIRTUAL",'Planificación 2026-1'!I:I,"&gt;2")</f>
        <v>6</v>
      </c>
      <c r="DZ185" s="32">
        <f>SUMIFS('Planificación 2026-1'!S:S,'Planificación 2026-1'!X:X,C185,'Planificación 2026-1'!F:F,"FILIAL",'Planificación 2026-1'!Y:Y,"VIRTUAL",'Planificación 2026-1'!I:I,"&gt;2")</f>
        <v>0</v>
      </c>
      <c r="EA185" s="32">
        <f>SUMIFS('Planificación 2026-1'!S:S,'Planificación 2026-1'!X:X,C185,'Planificación 2026-1'!F:F,"FILIAL",'Planificación 2026-1'!Y:Y,"&lt;&gt;VIRTUAL",'Planificación 2026-1'!I:I,"&gt;2")</f>
        <v>0</v>
      </c>
      <c r="EB185" s="32">
        <f>SUMIFS('Planificación 2026-1'!S:S,'Planificación 2026-1'!X:X,C185,'Planificación 2026-1'!F:F,"PORUMA",'Planificación 2026-1'!Y:Y,"VIRTUAL",'Planificación 2026-1'!I:I,"&gt;2")</f>
        <v>0</v>
      </c>
      <c r="EC185" s="32">
        <f>SUMIFS('Planificación 2026-1'!S:S,'Planificación 2026-1'!X:X,C185,'Planificación 2026-1'!F:F,"PORUMA",'Planificación 2026-1'!Y:Y,"&lt;&gt;VIRTUAL",'Planificación 2026-1'!I:I,"&gt;2")</f>
        <v>0</v>
      </c>
      <c r="ED185" s="32">
        <f>SUMIFS('Planificación 2026-1'!S:S,'Planificación 2026-1'!X:X,C185,'Planificación 2026-1'!F:F,"HUAURA",'Planificación 2026-1'!Y:Y,"VIRTUAL",'Planificación 2026-1'!I:I,"&gt;2")</f>
        <v>0</v>
      </c>
      <c r="EE185" s="32">
        <f>SUMIFS('Planificación 2026-1'!S:S,'Planificación 2026-1'!X:X,C185,'Planificación 2026-1'!F:F,"HUAURA",'Planificación 2026-1'!Y:Y,"&lt;&gt;VIRTUAL",'Planificación 2026-1'!I:I,"&gt;2")</f>
        <v>0</v>
      </c>
      <c r="EF185" s="32">
        <f>SUMIFS('Planificación 2026-1'!S:S,'Planificación 2026-1'!X:X,C185,'Planificación 2026-1'!F:F,"PRINCIPAL",'Planificación 2026-1'!Y:Y,"VIRTUAL",'Planificación 2026-1'!I:I,"&lt;3")</f>
        <v>0</v>
      </c>
      <c r="EG185" s="32">
        <f>SUMIFS('Planificación 2026-1'!S:S,'Planificación 2026-1'!X:X,C185,'Planificación 2026-1'!F:F,"PRINCIPAL",'Planificación 2026-1'!Y:Y,"&lt;&gt;VIRTUAL",'Planificación 2026-1'!I:I,"&lt;3")</f>
        <v>0</v>
      </c>
      <c r="EH185" s="32">
        <f>SUMIFS('Planificación 2026-1'!S:S,'Planificación 2026-1'!X:X,C185,'Planificación 2026-1'!F:F,"SUNAMPE",'Planificación 2026-1'!Y:Y,"VIRTUAL",'Planificación 2026-1'!I:I,"&lt;3")</f>
        <v>0</v>
      </c>
      <c r="EI185" s="32">
        <f>SUMIFS('Planificación 2026-1'!S:S,'Planificación 2026-1'!X:X,C185,'Planificación 2026-1'!F:F,"SUNAMPE",'Planificación 2026-1'!Y:Y,"&lt;&gt;VIRTUAL",'Planificación 2026-1'!I:I,"&lt;3")</f>
        <v>0</v>
      </c>
      <c r="EJ185" s="32">
        <f>SUMIFS('Planificación 2026-1'!S:S,'Planificación 2026-1'!X:X,C185,'Planificación 2026-1'!F:F,"FILIAL",'Planificación 2026-1'!Y:Y,"VIRTUAL",'Planificación 2026-1'!I:I,"&lt;3")</f>
        <v>0</v>
      </c>
      <c r="EK185" s="32">
        <f>SUMIFS('Planificación 2026-1'!S:S,'Planificación 2026-1'!X:X,C185,'Planificación 2026-1'!F:F,"FILIAL",'Planificación 2026-1'!Y:Y,"&lt;&gt;VIRTUAL",'Planificación 2026-1'!I:I,"&lt;3")</f>
        <v>0</v>
      </c>
      <c r="EL185" s="32">
        <f>SUMIFS('Planificación 2026-1'!S:S,'Planificación 2026-1'!X:X,C185,'Planificación 2026-1'!F:F,"PORUMA",'Planificación 2026-1'!Y:Y,"VIRTUAL",'Planificación 2026-1'!I:I,"&lt;3")</f>
        <v>0</v>
      </c>
      <c r="EM185" s="32">
        <f>SUMIFS('Planificación 2026-1'!S:S,'Planificación 2026-1'!X:X,C185,'Planificación 2026-1'!F:F,"PORUMA",'Planificación 2026-1'!Y:Y,"&lt;&gt;VIRTUAL",'Planificación 2026-1'!I:I,"&lt;3")</f>
        <v>0</v>
      </c>
      <c r="EN185" s="32">
        <f>SUMIFS('Planificación 2026-1'!S:S,'Planificación 2026-1'!X:X,C185,'Planificación 2026-1'!F:F,"HUAURA",'Planificación 2026-1'!Y:Y,"VIRTUAL",'Planificación 2026-1'!I:I,"&lt;3")</f>
        <v>0</v>
      </c>
      <c r="EO185" s="32">
        <f>SUMIFS('Planificación 2026-1'!S:S,'Planificación 2026-1'!X:X,C185,'Planificación 2026-1'!F:F,"HUAURA",'Planificación 2026-1'!Y:Y,"&lt;&gt;VIRTUAL",'Planificación 2026-1'!I:I,"&lt;3")</f>
        <v>0</v>
      </c>
      <c r="EP185" s="32">
        <f t="shared" si="46"/>
        <v>0</v>
      </c>
      <c r="EQ185" s="32">
        <f t="shared" si="47"/>
        <v>0</v>
      </c>
      <c r="ER185" s="32">
        <f t="shared" si="48"/>
        <v>0</v>
      </c>
      <c r="ES185" s="32">
        <f t="shared" si="49"/>
        <v>6</v>
      </c>
      <c r="ET185" s="32">
        <f t="shared" si="50"/>
        <v>6</v>
      </c>
      <c r="EU185" s="32">
        <f t="shared" si="51"/>
        <v>12</v>
      </c>
      <c r="EV185" s="32" t="b">
        <f>EXACT(EU185,E185)</f>
        <v>1</v>
      </c>
      <c r="EW185" s="32"/>
      <c r="EX185" s="32">
        <f>DV185+DZ185+ED185+EF185+EJ185+EN185+DX185+EH185</f>
        <v>0</v>
      </c>
      <c r="EY185" s="32">
        <f>DW185+EA185+EE185+EG185+EK185+EO185+DY185+EI185</f>
        <v>12</v>
      </c>
      <c r="EZ185" s="32" t="b">
        <f>EXACT(SUM(EX185:EY185),E185)</f>
        <v>1</v>
      </c>
      <c r="FA185" s="32" t="str">
        <f>IF(AND(DW185=0,EA185=0,EE185=0),"",IF(COUNTIF(DW185:EE185,"&gt;0")=1,IF(DW185&gt;0,"SEDE",IF(EA185&gt;0,"FILIAL","HUAURA")),IF(COUNTIF(DW185:EE185,"&gt;0")=2,IF(AND(DW185&gt;0,EA185&gt;0),"SEDE-FILIAL",IF(AND(DW185&gt;0,EE185&gt;0),"SEDE-HUAURA","FILIAL-HUAURA")),"SEDE-FILIAL-HUAURA")))</f>
        <v>FILIAL-HUAURA</v>
      </c>
      <c r="FB185" s="32" t="str">
        <f t="shared" si="56"/>
        <v>PRESENCIAL</v>
      </c>
    </row>
    <row r="186" spans="1:158">
      <c r="A186" s="33"/>
      <c r="B186" s="66">
        <v>183</v>
      </c>
      <c r="C186" s="32" t="s">
        <v>390</v>
      </c>
      <c r="D186" s="429">
        <v>21422320</v>
      </c>
      <c r="E186" s="62">
        <f>SUMIF('Planificación 2026-1'!X:X,C186,'Planificación 2026-1'!S:S)</f>
        <v>12</v>
      </c>
      <c r="F186" s="63" t="s">
        <v>203</v>
      </c>
      <c r="G186" s="454" t="s">
        <v>200</v>
      </c>
      <c r="H186" s="64" t="s">
        <v>38</v>
      </c>
      <c r="I186" s="64" t="s">
        <v>156</v>
      </c>
      <c r="J186" s="32" t="s">
        <v>38</v>
      </c>
      <c r="K186" s="32" t="s">
        <v>150</v>
      </c>
      <c r="L186" s="57" t="str">
        <f>IF(SUM(COUNTIFS('Planificación 2026-1'!F:F,"PRINCIPAL",'Planificación 2026-1'!X:X,C186,'Planificación 2026-1'!H:H,"AF"))&gt;0,"P01"," ")</f>
        <v xml:space="preserve"> </v>
      </c>
      <c r="M186" s="58" t="str">
        <f>IF(SUM(COUNTIFS('Planificación 2026-1'!F:F,"PRINCIPAL",'Planificación 2026-1'!X:X,C186,'Planificación 2026-1'!H:H,"EN"))&gt;0,"P02"," ")</f>
        <v xml:space="preserve"> </v>
      </c>
      <c r="N186" s="58" t="str">
        <f>IF(SUM(COUNTIFS('Planificación 2026-1'!F:F,"PRINCIPAL",'Planificación 2026-1'!X:X,C186,'Planificación 2026-1'!H:H,"IS"))&gt;0,"P03"," ")</f>
        <v xml:space="preserve"> </v>
      </c>
      <c r="O186" s="58" t="str">
        <f>IF(SUM(COUNTIFS('Planificación 2026-1'!F:F,"PRINCIPAL",'Planificación 2026-1'!X:X,C186,'Planificación 2026-1'!H:H,"PS"))&gt;0,"P04"," ")</f>
        <v xml:space="preserve"> </v>
      </c>
      <c r="P186" s="58"/>
      <c r="Q186" s="58" t="str">
        <f>IF(SUM(COUNTIFS('Planificación 2026-1'!F:F,"PRINCIPAL",'Planificación 2026-1'!X:X,C186,'Planificación 2026-1'!H:H,"IN"))&gt;0,"P06"," ")</f>
        <v xml:space="preserve"> </v>
      </c>
      <c r="R186" s="58" t="str">
        <f>IF(SUM(COUNTIFS('Planificación 2026-1'!F:F,"PRINCIPAL",'Planificación 2026-1'!X:X,C186,'Planificación 2026-1'!H:H,"CA"))&gt;0,"P07"," ")</f>
        <v xml:space="preserve"> </v>
      </c>
      <c r="S186" s="58" t="str">
        <f>IF(SUM(COUNTIFS('Planificación 2026-1'!F:F,"PRINCIPAL",'Planificación 2026-1'!X:X,C186,'Planificación 2026-1'!H:H,"DE"))&gt;0,"P08"," ")</f>
        <v xml:space="preserve"> </v>
      </c>
      <c r="T186" s="58" t="str">
        <f>IF(SUM(COUNTIFS('Planificación 2026-1'!F:F,"PRINCIPAL",'Planificación 2026-1'!X:X,C186,'Planificación 2026-1'!H:H,"OB"))&gt;0,"P09"," ")</f>
        <v xml:space="preserve"> </v>
      </c>
      <c r="U186" s="58" t="str">
        <f>IF(SUM(COUNTIFS('Planificación 2026-1'!F:F,"PRINCIPAL",'Planificación 2026-1'!X:X,C186,'Planificación 2026-1'!H:H,"MH"))&gt;0,"P31"," ")</f>
        <v xml:space="preserve"> </v>
      </c>
      <c r="V186" s="58" t="str">
        <f>IF(SUM(COUNTIFS('Planificación 2026-1'!F:F,"PRINCIPAL",'Planificación 2026-1'!X:X,C186,'Planificación 2026-1'!H:H,"IC"))&gt;0,"P32"," ")</f>
        <v xml:space="preserve"> </v>
      </c>
      <c r="W186" s="58" t="str">
        <f>IF(SUM(COUNTIFS('Planificación 2026-1'!F:F,"PRINCIPAL",'Planificación 2026-1'!X:X,C186,'Planificación 2026-1'!H:H,"AR"))&gt;0,"P34"," ")</f>
        <v xml:space="preserve"> </v>
      </c>
      <c r="X186" s="58" t="str">
        <f>IF(SUM(COUNTIFS('Planificación 2026-1'!F:F,"PRINCIPAL",'Planificación 2026-1'!X:X,C186,'Planificación 2026-1'!H:H,"T1"))&gt;0,"P35"," ")</f>
        <v xml:space="preserve"> </v>
      </c>
      <c r="Y186" s="58" t="str">
        <f>IF(SUM(COUNTIFS('Planificación 2026-1'!F:F,"PRINCIPAL",'Planificación 2026-1'!X:X,C186,'Planificación 2026-1'!H:H,"T3"))&gt;0,"P36"," ")</f>
        <v xml:space="preserve"> </v>
      </c>
      <c r="Z186" s="58" t="str">
        <f>IF(SUM(COUNTIFS('Planificación 2026-1'!F:F,"PRINCIPAL",'Planificación 2026-1'!X:X,C186,'Planificación 2026-1'!H:H,"T2"))&gt;0,"P37"," ")</f>
        <v xml:space="preserve"> </v>
      </c>
      <c r="AA186" s="58" t="str">
        <f>IF(SUM(COUNTIFS('Planificación 2026-1'!F:F,"PRINCIPAL",'Planificación 2026-1'!X:X,C186,'Planificación 2026-1'!H:H,"AE"))&gt;0,"P38"," ")</f>
        <v xml:space="preserve"> </v>
      </c>
      <c r="AB186" s="58" t="str">
        <f>IF(SUM(COUNTIFS('Planificación 2026-1'!F:F,"PRINCIPAL",'Planificación 2026-1'!X:X,C186,'Planificación 2026-1'!H:H,"T4"))&gt;0,"P55"," ")</f>
        <v xml:space="preserve"> </v>
      </c>
      <c r="AC186" s="58" t="str">
        <f>IF(SUM(COUNTIFS('Planificación 2026-1'!F:F,"FILIAL",'Planificación 2026-1'!X:X,C186,'Planificación 2026-1'!H:H,"AF"))&gt;0," P01"," ")</f>
        <v xml:space="preserve"> </v>
      </c>
      <c r="AD186" s="58" t="str">
        <f>IF(SUM(COUNTIFS('Planificación 2026-1'!F:F,"FILIAL",'Planificación 2026-1'!X:X,C186,'Planificación 2026-1'!H:H,"EN"))&gt;0,"P02"," ")</f>
        <v>P02</v>
      </c>
      <c r="AE186" s="58" t="str">
        <f>IF(SUM(COUNTIFS('Planificación 2026-1'!F:F,"FILIAL",'Planificación 2026-1'!X:X,C186,'Planificación 2026-1'!H:H,"IS"))&gt;0,"P03"," ")</f>
        <v xml:space="preserve"> </v>
      </c>
      <c r="AF186" s="58" t="str">
        <f>IF(SUM(COUNTIFS('Planificación 2026-1'!F:F,"FILIAL",'Planificación 2026-1'!X:X,C186,'Planificación 2026-1'!H:H,"PS"))&gt;0,"P04"," ")</f>
        <v xml:space="preserve"> </v>
      </c>
      <c r="AG186" s="58"/>
      <c r="AH186" s="58" t="str">
        <f>IF(SUM(COUNTIFS('Planificación 2026-1'!F:F,"FILIAL",'Planificación 2026-1'!X:X,C186,'Planificación 2026-1'!H:H,"IN"))&gt;0,"P06"," ")</f>
        <v xml:space="preserve"> </v>
      </c>
      <c r="AI186" s="58" t="str">
        <f>IF(SUM(COUNTIFS('Planificación 2026-1'!F:F,"FILIAL",'Planificación 2026-1'!X:X,C186,'Planificación 2026-1'!H:H,"CA"))&gt;0,"P07"," ")</f>
        <v xml:space="preserve"> </v>
      </c>
      <c r="AJ186" s="58" t="str">
        <f>IF(SUM(COUNTIFS('Planificación 2026-1'!F:F,"FILIAL",'Planificación 2026-1'!X:X,C186,'Planificación 2026-1'!H:H,"DE"))&gt;0,"P08"," ")</f>
        <v xml:space="preserve"> </v>
      </c>
      <c r="AK186" s="58" t="str">
        <f>IF(SUM(COUNTIFS('Planificación 2026-1'!F:F,"FILIAL",'Planificación 2026-1'!X:X,C186,'Planificación 2026-1'!H:H,"OB"))&gt;0,"P09"," ")</f>
        <v>P09</v>
      </c>
      <c r="AL186" s="58" t="str">
        <f>IF(SUM(COUNTIFS('Planificación 2026-1'!F:F,"FILIAL",'Planificación 2026-1'!X:X,C186,'Planificación 2026-1'!H:H,"MH"))&gt;0,"P31"," ")</f>
        <v xml:space="preserve"> </v>
      </c>
      <c r="AM186" s="58" t="str">
        <f>IF(SUM(COUNTIFS('Planificación 2026-1'!F:F,"FILIAL",'Planificación 2026-1'!X:X,C186,'Planificación 2026-1'!H:H,"IC"))&gt;0,"P32"," ")</f>
        <v xml:space="preserve"> </v>
      </c>
      <c r="AN186" s="58" t="str">
        <f>IF(SUM(COUNTIFS('Planificación 2026-1'!F:F,"FILIAL",'Planificación 2026-1'!X:X,C186,'Planificación 2026-1'!H:H,"AR"))&gt;0,"P34"," ")</f>
        <v xml:space="preserve"> </v>
      </c>
      <c r="AO186" s="58" t="str">
        <f>IF(SUM(COUNTIFS('Planificación 2026-1'!F:F,"FILIAL",'Planificación 2026-1'!X:X,C186,'Planificación 2026-1'!H:H,"T1"))&gt;0,"P35"," ")</f>
        <v xml:space="preserve"> </v>
      </c>
      <c r="AP186" s="58" t="str">
        <f>IF(SUM(COUNTIFS('Planificación 2026-1'!F:F,"FILIAL",'Planificación 2026-1'!X:X,C186,'Planificación 2026-1'!H:H,"T3"))&gt;0,"P36"," ")</f>
        <v xml:space="preserve"> </v>
      </c>
      <c r="AQ186" s="58" t="str">
        <f>IF(SUM(COUNTIFS('Planificación 2026-1'!F:F,"FILIAL",'Planificación 2026-1'!X:X,C186,'Planificación 2026-1'!H:H,"T2"))&gt;0,"P37"," ")</f>
        <v xml:space="preserve"> </v>
      </c>
      <c r="AR186" s="58" t="str">
        <f>IF(SUM(COUNTIFS('Planificación 2026-1'!F:F,"FILIAL",'Planificación 2026-1'!X:X,C186,'Planificación 2026-1'!H:H,"AE"))&gt;0,"P38"," ")</f>
        <v xml:space="preserve"> </v>
      </c>
      <c r="AS186" s="58" t="str">
        <f>IF(SUM(COUNTIFS('Planificación 2026-1'!F:F,"FILIAL",'Planificación 2026-1'!X:X,C186,'Planificación 2026-1'!H:H,"T4"))&gt;0,"P55"," ")</f>
        <v xml:space="preserve"> </v>
      </c>
      <c r="AT186" s="58" t="str">
        <f>IF(SUM(COUNTIFS('Planificación 2026-1'!F:F,"SUNAMPE",'Planificación 2026-1'!X:X,C186,'Planificación 2026-1'!H:H,"AF"))&gt;0," P01"," ")</f>
        <v xml:space="preserve"> </v>
      </c>
      <c r="AU186" s="58" t="str">
        <f>IF(SUM(COUNTIFS('Planificación 2026-1'!F:F,"SUNAMPE",'Planificación 2026-1'!X:X,C186,'Planificación 2026-1'!H:H,"EN"))&gt;0,"P02"," ")</f>
        <v xml:space="preserve"> </v>
      </c>
      <c r="AV186" s="58" t="str">
        <f>IF(SUM(COUNTIFS('Planificación 2026-1'!F:F,"SUNAMPE",'Planificación 2026-1'!X:X,C186,'Planificación 2026-1'!H:H,"IS"))&gt;0,"P03"," ")</f>
        <v xml:space="preserve"> </v>
      </c>
      <c r="AW186" s="58" t="str">
        <f>IF(SUM(COUNTIFS('Planificación 2026-1'!F:F,"SUNAMPE",'Planificación 2026-1'!X:X,C186,'Planificación 2026-1'!H:H,"PS"))&gt;0,"P04"," ")</f>
        <v xml:space="preserve"> </v>
      </c>
      <c r="AX186" s="58"/>
      <c r="AY186" s="58" t="str">
        <f>IF(SUM(COUNTIFS('Planificación 2026-1'!F:F,"SUNAMPE",'Planificación 2026-1'!X:X,C186,'Planificación 2026-1'!H:H,"IN"))&gt;0,"P06"," ")</f>
        <v xml:space="preserve"> </v>
      </c>
      <c r="AZ186" s="58" t="str">
        <f>IF(SUM(COUNTIFS('Planificación 2026-1'!F:F,"SUNAMPE",'Planificación 2026-1'!X:X,C186,'Planificación 2026-1'!H:H,"CA"))&gt;0,"P07"," ")</f>
        <v xml:space="preserve"> </v>
      </c>
      <c r="BA186" s="58" t="str">
        <f>IF(SUM(COUNTIFS('Planificación 2026-1'!F:F,"SUNAMPE",'Planificación 2026-1'!X:X,C186,'Planificación 2026-1'!H:H,"DE"))&gt;0,"P08"," ")</f>
        <v xml:space="preserve"> </v>
      </c>
      <c r="BB186" s="58" t="str">
        <f>IF(SUM(COUNTIFS('Planificación 2026-1'!F:F,"SUNAMPE",'Planificación 2026-1'!X:X,C186,'Planificación 2026-1'!H:H,"OB"))&gt;0,"P09"," ")</f>
        <v xml:space="preserve"> </v>
      </c>
      <c r="BC186" s="58" t="str">
        <f>IF(SUM(COUNTIFS('Planificación 2026-1'!F:F,"SUNAMPE",'Planificación 2026-1'!X:X,C186,'Planificación 2026-1'!H:H,"MH"))&gt;0,"P31"," ")</f>
        <v xml:space="preserve"> </v>
      </c>
      <c r="BD186" s="58" t="str">
        <f>IF(SUM(COUNTIFS('Planificación 2026-1'!F:F,"SUNAMPE",'Planificación 2026-1'!X:X,C186,'Planificación 2026-1'!H:H,"IC"))&gt;0,"P32"," ")</f>
        <v xml:space="preserve"> </v>
      </c>
      <c r="BE186" s="58" t="str">
        <f>IF(SUM(COUNTIFS('Planificación 2026-1'!F:F,"SUNAMPE",'Planificación 2026-1'!X:X,C186,'Planificación 2026-1'!H:H,"AR"))&gt;0,"P34"," ")</f>
        <v xml:space="preserve"> </v>
      </c>
      <c r="BF186" s="58" t="str">
        <f>IF(SUM(COUNTIFS('Planificación 2026-1'!F:F,"SUNAMPE",'Planificación 2026-1'!X:X,C186,'Planificación 2026-1'!H:H,"T1"))&gt;0,"P35"," ")</f>
        <v xml:space="preserve"> </v>
      </c>
      <c r="BG186" s="58" t="str">
        <f>IF(SUM(COUNTIFS('Planificación 2026-1'!F:F,"SUNAMPE",'Planificación 2026-1'!X:X,C186,'Planificación 2026-1'!H:H,"T3"))&gt;0,"P36"," ")</f>
        <v xml:space="preserve"> </v>
      </c>
      <c r="BH186" s="58" t="str">
        <f>IF(SUM(COUNTIFS('Planificación 2026-1'!F:F,"SUNAMPE",'Planificación 2026-1'!X:X,C186,'Planificación 2026-1'!H:H,"T2"))&gt;0,"P37"," ")</f>
        <v xml:space="preserve"> </v>
      </c>
      <c r="BI186" s="58" t="str">
        <f>IF(SUM(COUNTIFS('Planificación 2026-1'!F:F,"SUNAMPE",'Planificación 2026-1'!X:X,C186,'Planificación 2026-1'!H:H,"AE"))&gt;0,"P38"," ")</f>
        <v xml:space="preserve"> </v>
      </c>
      <c r="BJ186" s="58" t="str">
        <f>IF(SUM(COUNTIFS('Planificación 2026-1'!F:F,"SUNAMPE",'Planificación 2026-1'!X:X,C186,'Planificación 2026-1'!H:H,"T4"))&gt;0,"P55"," ")</f>
        <v xml:space="preserve"> </v>
      </c>
      <c r="BK186" s="58" t="str">
        <f>IF(SUM(COUNTIFS('Planificación 2026-1'!F:F,"HUAURA",'Planificación 2026-1'!X:X,C186,'Planificación 2026-1'!H:H,"AF"))&gt;0," P01"," ")</f>
        <v xml:space="preserve"> </v>
      </c>
      <c r="BL186" s="58" t="str">
        <f>IF(SUM(COUNTIFS('Planificación 2026-1'!F:F,"HUAURA",'Planificación 2026-1'!X:X,C186,'Planificación 2026-1'!H:H,"EN"))&gt;0,"P02"," ")</f>
        <v xml:space="preserve"> </v>
      </c>
      <c r="BM186" s="58" t="str">
        <f>IF(SUM(COUNTIFS('Planificación 2026-1'!F:F,"HUAURA",'Planificación 2026-1'!X:X,C186,'Planificación 2026-1'!H:H,"IS"))&gt;0,"P03"," ")</f>
        <v xml:space="preserve"> </v>
      </c>
      <c r="BN186" s="58" t="str">
        <f>IF(SUM(COUNTIFS('Planificación 2026-1'!F:F,"HUAURA",'Planificación 2026-1'!X:X,C186,'Planificación 2026-1'!H:H,"PS"))&gt;0,"P04"," ")</f>
        <v xml:space="preserve"> </v>
      </c>
      <c r="BO186" s="58"/>
      <c r="BP186" s="58" t="str">
        <f>IF(SUM(COUNTIFS('Planificación 2026-1'!F:F,"HUAURA",'Planificación 2026-1'!X:X,C186,'Planificación 2026-1'!H:H,"IN"))&gt;0,"P06"," ")</f>
        <v xml:space="preserve"> </v>
      </c>
      <c r="BQ186" s="58" t="str">
        <f>IF(SUM(COUNTIFS('Planificación 2026-1'!F:F,"HUAURA",'Planificación 2026-1'!X:X,C186,'Planificación 2026-1'!H:H,"CA"))&gt;0,"P07"," ")</f>
        <v xml:space="preserve"> </v>
      </c>
      <c r="BR186" s="58" t="str">
        <f>IF(SUM(COUNTIFS('Planificación 2026-1'!F:F,"HUAURA",'Planificación 2026-1'!X:X,C186,'Planificación 2026-1'!H:H,"DE"))&gt;0,"P08"," ")</f>
        <v xml:space="preserve"> </v>
      </c>
      <c r="BS186" s="58" t="str">
        <f>IF(SUM(COUNTIFS('Planificación 2026-1'!F:F,"HUAURA",'Planificación 2026-1'!X:X,C186,'Planificación 2026-1'!H:H,"OB"))&gt;0,"P09"," ")</f>
        <v xml:space="preserve"> </v>
      </c>
      <c r="BT186" s="58" t="str">
        <f>IF(SUM(COUNTIFS('Planificación 2026-1'!F:F,"HUAURA",'Planificación 2026-1'!X:X,C186,'Planificación 2026-1'!H:H,"MH"))&gt;0,"P31"," ")</f>
        <v xml:space="preserve"> </v>
      </c>
      <c r="BU186" s="58" t="str">
        <f>IF(SUM(COUNTIFS('Planificación 2026-1'!F:F,"HUAURA",'Planificación 2026-1'!X:X,C186,'Planificación 2026-1'!H:H,"IC"))&gt;0,"P32"," ")</f>
        <v xml:space="preserve"> </v>
      </c>
      <c r="BV186" s="58" t="str">
        <f>IF(SUM(COUNTIFS('Planificación 2026-1'!F:F,"HUAURA",'Planificación 2026-1'!X:X,C186,'Planificación 2026-1'!H:H,"AR"))&gt;0,"P34"," ")</f>
        <v xml:space="preserve"> </v>
      </c>
      <c r="BW186" s="58" t="str">
        <f>IF(SUM(COUNTIFS('Planificación 2026-1'!F:F,"HUAURA",'Planificación 2026-1'!X:X,C186,'Planificación 2026-1'!H:H,"T1"))&gt;0,"P35"," ")</f>
        <v xml:space="preserve"> </v>
      </c>
      <c r="BX186" s="58" t="str">
        <f>IF(SUM(COUNTIFS('Planificación 2026-1'!F:F,"HUAURA",'Planificación 2026-1'!X:X,C186,'Planificación 2026-1'!H:H,"T3"))&gt;0,"P36"," ")</f>
        <v xml:space="preserve"> </v>
      </c>
      <c r="BY186" s="58" t="str">
        <f>IF(SUM(COUNTIFS('Planificación 2026-1'!F:F,"HUAURA",'Planificación 2026-1'!X:X,C186,'Planificación 2026-1'!H:H,"T2"))&gt;0,"P37"," ")</f>
        <v xml:space="preserve"> </v>
      </c>
      <c r="BZ186" s="58" t="str">
        <f>IF(SUM(COUNTIFS('Planificación 2026-1'!F:F,"HUAURA",'Planificación 2026-1'!X:X,C186,'Planificación 2026-1'!H:H,"AE"))&gt;0,"P38"," ")</f>
        <v xml:space="preserve"> </v>
      </c>
      <c r="CA186" s="58" t="str">
        <f>IF(SUM(COUNTIFS('Planificación 2026-1'!F:F,"HUAURA",'Planificación 2026-1'!X:X,C186,'Planificación 2026-1'!H:H,"T4"))&gt;0,"P55"," ")</f>
        <v xml:space="preserve"> </v>
      </c>
      <c r="CB186" s="59">
        <f>SUMIFS('Planificación 2026-1'!S:S,'Planificación 2026-1'!X:X,C186,'Planificación 2026-1'!H:H,"AF",'Planificación 2026-1'!I:I,"&gt;2")</f>
        <v>0</v>
      </c>
      <c r="CC186" s="59">
        <f>SUMIFS('Planificación 2026-1'!S:S,'Planificación 2026-1'!X:X,C186,'Planificación 2026-1'!H:H,"EN",'Planificación 2026-1'!I:I,"&gt;2")</f>
        <v>6</v>
      </c>
      <c r="CD186" s="59">
        <f>SUMIFS('Planificación 2026-1'!S:S,'Planificación 2026-1'!X:X,C186,'Planificación 2026-1'!H:H,"IS",'Planificación 2026-1'!I:I,"&gt;2")</f>
        <v>0</v>
      </c>
      <c r="CE186" s="59">
        <f>SUMIFS('Planificación 2026-1'!S:S,'Planificación 2026-1'!X:X,C186,'Planificación 2026-1'!H:H,"PS",'Planificación 2026-1'!I:I,"&gt;2")</f>
        <v>0</v>
      </c>
      <c r="CF186" s="59">
        <f>SUMIFS('Planificación 2026-1'!S:S,'Planificación 2026-1'!X:X,C186,'Planificación 2026-1'!H:H,"IN",'Planificación 2026-1'!I:I,"&gt;2")</f>
        <v>0</v>
      </c>
      <c r="CG186" s="59">
        <f>SUMIFS('Planificación 2026-1'!S:S,'Planificación 2026-1'!X:X,C186,'Planificación 2026-1'!H:H,"CA",'Planificación 2026-1'!I:I,"&gt;2")</f>
        <v>0</v>
      </c>
      <c r="CH186" s="59">
        <f>SUMIFS('Planificación 2026-1'!S:S,'Planificación 2026-1'!X:X,C186,'Planificación 2026-1'!H:H,"DE",'Planificación 2026-1'!I:I,"&gt;2")</f>
        <v>0</v>
      </c>
      <c r="CI186" s="59">
        <f>SUMIFS('Planificación 2026-1'!S:S,'Planificación 2026-1'!X:X,C186,'Planificación 2026-1'!H:H,"OB",'Planificación 2026-1'!I:I,"&gt;2")</f>
        <v>6</v>
      </c>
      <c r="CJ186" s="59">
        <f>SUMIFS('Planificación 2026-1'!S:S,'Planificación 2026-1'!X:X,C186,'Planificación 2026-1'!H:H,"MH",'Planificación 2026-1'!I:I,"&gt;2")</f>
        <v>0</v>
      </c>
      <c r="CK186" s="59">
        <f>SUMIFS('Planificación 2026-1'!S:S,'Planificación 2026-1'!X:X,C186,'Planificación 2026-1'!H:H,"IC",'Planificación 2026-1'!I:I,"&gt;2")</f>
        <v>0</v>
      </c>
      <c r="CL186" s="59">
        <f>SUMIFS('Planificación 2026-1'!S:S,'Planificación 2026-1'!X:X,C186,'Planificación 2026-1'!H:H,"AR",'Planificación 2026-1'!I:I,"&gt;2")</f>
        <v>0</v>
      </c>
      <c r="CM186" s="59">
        <f>SUMIFS('Planificación 2026-1'!S:S,'Planificación 2026-1'!X:X,C186,'Planificación 2026-1'!H:H,"AE",'Planificación 2026-1'!I:I,"&gt;2")</f>
        <v>0</v>
      </c>
      <c r="CN186" s="59">
        <f>SUMIFS('Planificación 2026-1'!S:S,'Planificación 2026-1'!X:X,C186,'Planificación 2026-1'!H:H,"T1",'Planificación 2026-1'!I:I,"&gt;2")</f>
        <v>0</v>
      </c>
      <c r="CO186" s="59">
        <f>SUMIFS('Planificación 2026-1'!S:S,'Planificación 2026-1'!X:X,C186,'Planificación 2026-1'!H:H,"T3",'Planificación 2026-1'!I:I,"&gt;2")</f>
        <v>0</v>
      </c>
      <c r="CP186" s="59">
        <f>SUMIFS('Planificación 2026-1'!S:S,'Planificación 2026-1'!X:X,C186,'Planificación 2026-1'!H:H,"T2",'Planificación 2026-1'!I:I,"&gt;2")</f>
        <v>0</v>
      </c>
      <c r="CQ186" s="59">
        <f>SUMIFS('Planificación 2026-1'!S:S,'Planificación 2026-1'!X:X,C186,'Planificación 2026-1'!H:H,"T4",'Planificación 2026-1'!I:I,"&gt;2")</f>
        <v>0</v>
      </c>
      <c r="CR186" s="59">
        <f>SUMIFS('Planificación 2026-1'!S:S,'Planificación 2026-1'!X:X,C186,'Planificación 2026-1'!H:H,"AF",'Planificación 2026-1'!I:I,"&lt;3")</f>
        <v>0</v>
      </c>
      <c r="CS186" s="59">
        <f>SUMIFS('Planificación 2026-1'!S:S,'Planificación 2026-1'!X:X,C186,'Planificación 2026-1'!H:H,"EN",'Planificación 2026-1'!I:I,"&lt;3")</f>
        <v>0</v>
      </c>
      <c r="CT186" s="59">
        <f>SUMIFS('Planificación 2026-1'!S:S,'Planificación 2026-1'!X:X,C186,'Planificación 2026-1'!H:H,"IS",'Planificación 2026-1'!I:I,"&lt;3")</f>
        <v>0</v>
      </c>
      <c r="CU186" s="59">
        <f>SUMIFS('Planificación 2026-1'!S:S,'Planificación 2026-1'!X:X,C186,'Planificación 2026-1'!H:H,"PS",'Planificación 2026-1'!I:I,"&lt;3")</f>
        <v>0</v>
      </c>
      <c r="CV186" s="59">
        <f>SUMIFS('Planificación 2026-1'!S:S,'Planificación 2026-1'!X:X,C186,'Planificación 2026-1'!H:H,"IN",'Planificación 2026-1'!I:I,"&lt;3")</f>
        <v>0</v>
      </c>
      <c r="CW186" s="59">
        <f>SUMIFS('Planificación 2026-1'!S:S,'Planificación 2026-1'!X:X,C186,'Planificación 2026-1'!H:H,"CA",'Planificación 2026-1'!I:I,"&lt;3")</f>
        <v>0</v>
      </c>
      <c r="CX186" s="59">
        <f>SUMIFS('Planificación 2026-1'!S:S,'Planificación 2026-1'!X:X,C186,'Planificación 2026-1'!H:H,"DE",'Planificación 2026-1'!I:I,"&lt;3")</f>
        <v>0</v>
      </c>
      <c r="CY186" s="59">
        <f>SUMIFS('Planificación 2026-1'!S:S,'Planificación 2026-1'!X:X,C186,'Planificación 2026-1'!H:H,"OB",'Planificación 2026-1'!I:I,"&lt;3")</f>
        <v>0</v>
      </c>
      <c r="CZ186" s="59">
        <f>SUMIFS('Planificación 2026-1'!S:S,'Planificación 2026-1'!X:X,C186,'Planificación 2026-1'!H:H,"MH",'Planificación 2026-1'!I:I,"&lt;3")</f>
        <v>0</v>
      </c>
      <c r="DA186" s="59">
        <f>SUMIFS('Planificación 2026-1'!S:S,'Planificación 2026-1'!X:X,C186,'Planificación 2026-1'!H:H,"IC",'Planificación 2026-1'!I:I,"&lt;3")</f>
        <v>0</v>
      </c>
      <c r="DB186" s="59">
        <f>SUMIFS('Planificación 2026-1'!S:S,'Planificación 2026-1'!X:X,C186,'Planificación 2026-1'!H:H,"AR",'Planificación 2026-1'!I:I,"&lt;3")</f>
        <v>0</v>
      </c>
      <c r="DC186" s="59">
        <f>SUMIFS('Planificación 2026-1'!S:S,'Planificación 2026-1'!X:X,C186,'Planificación 2026-1'!H:H,"AE",'Planificación 2026-1'!I:I,"&lt;3")</f>
        <v>0</v>
      </c>
      <c r="DD186" s="59">
        <f>SUMIFS('Planificación 2026-1'!S:S,'Planificación 2026-1'!X:X,C186,'Planificación 2026-1'!H:H,"T1",'Planificación 2026-1'!I:I,"&lt;3")</f>
        <v>0</v>
      </c>
      <c r="DE186" s="59">
        <f>SUMIFS('Planificación 2026-1'!S:S,'Planificación 2026-1'!X:X,C186,'Planificación 2026-1'!H:H,"T3",'Planificación 2026-1'!I:I,"&lt;3")</f>
        <v>0</v>
      </c>
      <c r="DF186" s="59">
        <f>SUMIFS('Planificación 2026-1'!S:S,'Planificación 2026-1'!X:X,C186,'Planificación 2026-1'!H:H,"T2",'Planificación 2026-1'!I:I,"&lt;3")</f>
        <v>0</v>
      </c>
      <c r="DG186" s="59">
        <f>SUMIFS('Planificación 2026-1'!S:S,'Planificación 2026-1'!X:X,C186,'Planificación 2026-1'!H:H,"T4",'Planificación 2026-1'!I:I,"&lt;3")</f>
        <v>0</v>
      </c>
      <c r="DH186" s="58" t="str">
        <f t="shared" si="52"/>
        <v/>
      </c>
      <c r="DI186" s="27">
        <f>IF(C186="","",SUMIFS('Planificación 2026-1'!S:S,'Planificación 2026-1'!X:X,C186,'Planificación 2026-1'!F:F,"PRINCIPAL",'Planificación 2026-1'!Y:Y,"VIRTUAL"))</f>
        <v>0</v>
      </c>
      <c r="DJ186" s="27">
        <f>IF(C186="","",SUMIFS('Planificación 2026-1'!S:S,'Planificación 2026-1'!X:X,C186,'Planificación 2026-1'!F:F,"PRINCIPAL",'Planificación 2026-1'!Y:Y,"PRESENCIAL"))</f>
        <v>0</v>
      </c>
      <c r="DK186" s="27">
        <f>IF(C186="","",SUMIFS('Planificación 2026-1'!S:S,'Planificación 2026-1'!X:X,C186,'Planificación 2026-1'!F:F,"PRINCIPAL",'Planificación 2026-1'!Y:Y,"HIBRIDO PRESENCIAL"))</f>
        <v>0</v>
      </c>
      <c r="DL186" s="58" t="str">
        <f t="shared" si="53"/>
        <v>P02 P09</v>
      </c>
      <c r="DM186" s="58">
        <f>IF(C186="","",SUMIFS('Planificación 2026-1'!S:S,'Planificación 2026-1'!X:X,C186,'Planificación 2026-1'!F:F,"FILIAL",'Planificación 2026-1'!Y:Y,"VIRTUAL"))</f>
        <v>0</v>
      </c>
      <c r="DN186" s="60">
        <f>IF(C186="","",SUMIFS('Planificación 2026-1'!S:S,'Planificación 2026-1'!X:X,C186,'Planificación 2026-1'!F:F,"FILIAL",'Planificación 2026-1'!Y:Y,"PRESENCIAL"))</f>
        <v>12</v>
      </c>
      <c r="DO186" s="29">
        <f>IF(C186="","",SUMIFS('Planificación 2026-1'!S:S,'Planificación 2026-1'!X:X,C186,'Planificación 2026-1'!F:F,"FILIAL",'Planificación 2026-1'!Y:Y,"HIBRIDO PRESENCIAL"))</f>
        <v>0</v>
      </c>
      <c r="DP186" s="61" t="str">
        <f t="shared" si="54"/>
        <v/>
      </c>
      <c r="DQ186" s="58">
        <f>IF(C186="","",SUMIFS('Planificación 2026-1'!S:S,'Planificación 2026-1'!X:X,C186,'Planificación 2026-1'!F:F,"SUNAMPE",'Planificación 2026-1'!Y:Y,"VIRTUAL"))</f>
        <v>0</v>
      </c>
      <c r="DR186" s="29">
        <f>IF(C186="","",SUMIFS('Planificación 2026-1'!S:S,'Planificación 2026-1'!X:X,C186,'Planificación 2026-1'!F:F,"SUNAMPE",'Planificación 2026-1'!Y:Y,"PRESENCIAL"))</f>
        <v>0</v>
      </c>
      <c r="DS186" s="61" t="str">
        <f t="shared" si="55"/>
        <v/>
      </c>
      <c r="DT186" s="58">
        <f>IF(C186="","",SUMIFS('Planificación 2026-1'!S:S,'Planificación 2026-1'!X:X,C186,'Planificación 2026-1'!F:F,"HUAURA",'Planificación 2026-1'!Y:Y,"VIRTUAL"))</f>
        <v>0</v>
      </c>
      <c r="DU186" s="29">
        <f>IF(C186="","",SUMIFS('Planificación 2026-1'!S:S,'Planificación 2026-1'!X:X,C186,'Planificación 2026-1'!F:F,"HUAURA",'Planificación 2026-1'!Y:Y,"PRESENCIAL"))</f>
        <v>0</v>
      </c>
      <c r="DV186" s="32">
        <f>SUMIFS('Planificación 2026-1'!S:S,'Planificación 2026-1'!X:X,C186,'Planificación 2026-1'!F:F,"PRINCIPAL",'Planificación 2026-1'!Y:Y,"VIRTUAL",'Planificación 2026-1'!I:I,"&gt;2")</f>
        <v>0</v>
      </c>
      <c r="DW186" s="32">
        <f>SUMIFS('Planificación 2026-1'!S:S,'Planificación 2026-1'!X:X,C186,'Planificación 2026-1'!F:F,"PRINCIPAL",'Planificación 2026-1'!Y:Y,"&lt;&gt;VIRTUAL",'Planificación 2026-1'!I:I,"&gt;2")</f>
        <v>0</v>
      </c>
      <c r="DX186" s="32">
        <f>SUMIFS('Planificación 2026-1'!S:S,'Planificación 2026-1'!X:X,C186,'Planificación 2026-1'!F:F,"SUNAMPE",'Planificación 2026-1'!Y:Y,"VIRTUAL",'Planificación 2026-1'!I:I,"&gt;2")</f>
        <v>0</v>
      </c>
      <c r="DY186" s="32">
        <f>SUMIFS('Planificación 2026-1'!S:S,'Planificación 2026-1'!X:X,C186,'Planificación 2026-1'!F:F,"SUNAMPE",'Planificación 2026-1'!Y:Y,"&lt;&gt;VIRTUAL",'Planificación 2026-1'!I:I,"&gt;2")</f>
        <v>0</v>
      </c>
      <c r="DZ186" s="32">
        <f>SUMIFS('Planificación 2026-1'!S:S,'Planificación 2026-1'!X:X,C186,'Planificación 2026-1'!F:F,"FILIAL",'Planificación 2026-1'!Y:Y,"VIRTUAL",'Planificación 2026-1'!I:I,"&gt;2")</f>
        <v>0</v>
      </c>
      <c r="EA186" s="32">
        <f>SUMIFS('Planificación 2026-1'!S:S,'Planificación 2026-1'!X:X,C186,'Planificación 2026-1'!F:F,"FILIAL",'Planificación 2026-1'!Y:Y,"&lt;&gt;VIRTUAL",'Planificación 2026-1'!I:I,"&gt;2")</f>
        <v>12</v>
      </c>
      <c r="EB186" s="32">
        <f>SUMIFS('Planificación 2026-1'!S:S,'Planificación 2026-1'!X:X,C186,'Planificación 2026-1'!F:F,"PORUMA",'Planificación 2026-1'!Y:Y,"VIRTUAL",'Planificación 2026-1'!I:I,"&gt;2")</f>
        <v>0</v>
      </c>
      <c r="EC186" s="32">
        <f>SUMIFS('Planificación 2026-1'!S:S,'Planificación 2026-1'!X:X,C186,'Planificación 2026-1'!F:F,"PORUMA",'Planificación 2026-1'!Y:Y,"&lt;&gt;VIRTUAL",'Planificación 2026-1'!I:I,"&gt;2")</f>
        <v>0</v>
      </c>
      <c r="ED186" s="32">
        <f>SUMIFS('Planificación 2026-1'!S:S,'Planificación 2026-1'!X:X,C186,'Planificación 2026-1'!F:F,"HUAURA",'Planificación 2026-1'!Y:Y,"VIRTUAL",'Planificación 2026-1'!I:I,"&gt;2")</f>
        <v>0</v>
      </c>
      <c r="EE186" s="32">
        <f>SUMIFS('Planificación 2026-1'!S:S,'Planificación 2026-1'!X:X,C186,'Planificación 2026-1'!F:F,"HUAURA",'Planificación 2026-1'!Y:Y,"&lt;&gt;VIRTUAL",'Planificación 2026-1'!I:I,"&gt;2")</f>
        <v>0</v>
      </c>
      <c r="EF186" s="32">
        <f>SUMIFS('Planificación 2026-1'!S:S,'Planificación 2026-1'!X:X,C186,'Planificación 2026-1'!F:F,"PRINCIPAL",'Planificación 2026-1'!Y:Y,"VIRTUAL",'Planificación 2026-1'!I:I,"&lt;3")</f>
        <v>0</v>
      </c>
      <c r="EG186" s="32">
        <f>SUMIFS('Planificación 2026-1'!S:S,'Planificación 2026-1'!X:X,C186,'Planificación 2026-1'!F:F,"PRINCIPAL",'Planificación 2026-1'!Y:Y,"&lt;&gt;VIRTUAL",'Planificación 2026-1'!I:I,"&lt;3")</f>
        <v>0</v>
      </c>
      <c r="EH186" s="32">
        <f>SUMIFS('Planificación 2026-1'!S:S,'Planificación 2026-1'!X:X,C186,'Planificación 2026-1'!F:F,"SUNAMPE",'Planificación 2026-1'!Y:Y,"VIRTUAL",'Planificación 2026-1'!I:I,"&lt;3")</f>
        <v>0</v>
      </c>
      <c r="EI186" s="32">
        <f>SUMIFS('Planificación 2026-1'!S:S,'Planificación 2026-1'!X:X,C186,'Planificación 2026-1'!F:F,"SUNAMPE",'Planificación 2026-1'!Y:Y,"&lt;&gt;VIRTUAL",'Planificación 2026-1'!I:I,"&lt;3")</f>
        <v>0</v>
      </c>
      <c r="EJ186" s="32">
        <f>SUMIFS('Planificación 2026-1'!S:S,'Planificación 2026-1'!X:X,C186,'Planificación 2026-1'!F:F,"FILIAL",'Planificación 2026-1'!Y:Y,"VIRTUAL",'Planificación 2026-1'!I:I,"&lt;3")</f>
        <v>0</v>
      </c>
      <c r="EK186" s="32">
        <f>SUMIFS('Planificación 2026-1'!S:S,'Planificación 2026-1'!X:X,C186,'Planificación 2026-1'!F:F,"FILIAL",'Planificación 2026-1'!Y:Y,"&lt;&gt;VIRTUAL",'Planificación 2026-1'!I:I,"&lt;3")</f>
        <v>0</v>
      </c>
      <c r="EL186" s="32">
        <f>SUMIFS('Planificación 2026-1'!S:S,'Planificación 2026-1'!X:X,C186,'Planificación 2026-1'!F:F,"PORUMA",'Planificación 2026-1'!Y:Y,"VIRTUAL",'Planificación 2026-1'!I:I,"&lt;3")</f>
        <v>0</v>
      </c>
      <c r="EM186" s="32">
        <f>SUMIFS('Planificación 2026-1'!S:S,'Planificación 2026-1'!X:X,C186,'Planificación 2026-1'!F:F,"PORUMA",'Planificación 2026-1'!Y:Y,"&lt;&gt;VIRTUAL",'Planificación 2026-1'!I:I,"&lt;3")</f>
        <v>0</v>
      </c>
      <c r="EN186" s="32">
        <f>SUMIFS('Planificación 2026-1'!S:S,'Planificación 2026-1'!X:X,C186,'Planificación 2026-1'!F:F,"HUAURA",'Planificación 2026-1'!Y:Y,"VIRTUAL",'Planificación 2026-1'!I:I,"&lt;3")</f>
        <v>0</v>
      </c>
      <c r="EO186" s="32">
        <f>SUMIFS('Planificación 2026-1'!S:S,'Planificación 2026-1'!X:X,C186,'Planificación 2026-1'!F:F,"HUAURA",'Planificación 2026-1'!Y:Y,"&lt;&gt;VIRTUAL",'Planificación 2026-1'!I:I,"&lt;3")</f>
        <v>0</v>
      </c>
      <c r="EP186" s="32">
        <f t="shared" si="46"/>
        <v>12</v>
      </c>
      <c r="EQ186" s="32">
        <f t="shared" si="47"/>
        <v>0</v>
      </c>
      <c r="ER186" s="32">
        <f t="shared" si="48"/>
        <v>0</v>
      </c>
      <c r="ES186" s="32">
        <f t="shared" si="49"/>
        <v>0</v>
      </c>
      <c r="ET186" s="32">
        <f t="shared" si="50"/>
        <v>0</v>
      </c>
      <c r="EU186" s="32">
        <f t="shared" si="51"/>
        <v>12</v>
      </c>
      <c r="EV186" s="32" t="b">
        <f>EXACT(EU186,E186)</f>
        <v>1</v>
      </c>
      <c r="EW186" s="32"/>
      <c r="EX186" s="32">
        <f>DV186+DZ186+ED186+EF186+EJ186+EN186+DX186+EH186</f>
        <v>0</v>
      </c>
      <c r="EY186" s="32">
        <f>DW186+EA186+EE186+EG186+EK186+EO186+DY186+EI186</f>
        <v>12</v>
      </c>
      <c r="EZ186" s="32" t="b">
        <f>EXACT(SUM(EX186:EY186),E186)</f>
        <v>1</v>
      </c>
      <c r="FA186" s="32" t="str">
        <f>IF(AND(DW186=0,EA186=0,EE186=0),"",IF(COUNTIF(DW186:EE186,"&gt;0")=1,IF(DW186&gt;0,"SEDE",IF(EA186&gt;0,"FILIAL","HUAURA")),IF(COUNTIF(DW186:EE186,"&gt;0")=2,IF(AND(DW186&gt;0,EA186&gt;0),"SEDE-FILIAL",IF(AND(DW186&gt;0,EE186&gt;0),"SEDE-HUAURA","FILIAL-HUAURA")),"SEDE-FILIAL-HUAURA")))</f>
        <v>FILIAL</v>
      </c>
      <c r="FB186" s="32" t="str">
        <f t="shared" si="56"/>
        <v>PRESENCIAL</v>
      </c>
    </row>
    <row r="187" spans="1:158">
      <c r="A187" s="33"/>
      <c r="B187" s="65">
        <v>184</v>
      </c>
      <c r="C187" s="32" t="s">
        <v>391</v>
      </c>
      <c r="D187" s="429">
        <v>44565506</v>
      </c>
      <c r="E187" s="62">
        <f>SUMIF('Planificación 2026-1'!X:X,C187,'Planificación 2026-1'!S:S)</f>
        <v>32</v>
      </c>
      <c r="F187" s="63" t="s">
        <v>199</v>
      </c>
      <c r="G187" s="454" t="s">
        <v>200</v>
      </c>
      <c r="H187" s="64" t="s">
        <v>44</v>
      </c>
      <c r="I187" s="64" t="s">
        <v>171</v>
      </c>
      <c r="J187" s="32" t="s">
        <v>44</v>
      </c>
      <c r="K187" s="32" t="s">
        <v>168</v>
      </c>
      <c r="L187" s="57" t="str">
        <f>IF(SUM(COUNTIFS('Planificación 2026-1'!F:F,"PRINCIPAL",'Planificación 2026-1'!X:X,C187,'Planificación 2026-1'!H:H,"AF"))&gt;0,"P01"," ")</f>
        <v xml:space="preserve"> </v>
      </c>
      <c r="M187" s="58" t="str">
        <f>IF(SUM(COUNTIFS('Planificación 2026-1'!F:F,"PRINCIPAL",'Planificación 2026-1'!X:X,C187,'Planificación 2026-1'!H:H,"EN"))&gt;0,"P02"," ")</f>
        <v xml:space="preserve"> </v>
      </c>
      <c r="N187" s="58" t="str">
        <f>IF(SUM(COUNTIFS('Planificación 2026-1'!F:F,"PRINCIPAL",'Planificación 2026-1'!X:X,C187,'Planificación 2026-1'!H:H,"IS"))&gt;0,"P03"," ")</f>
        <v xml:space="preserve"> </v>
      </c>
      <c r="O187" s="58" t="str">
        <f>IF(SUM(COUNTIFS('Planificación 2026-1'!F:F,"PRINCIPAL",'Planificación 2026-1'!X:X,C187,'Planificación 2026-1'!H:H,"PS"))&gt;0,"P04"," ")</f>
        <v xml:space="preserve"> </v>
      </c>
      <c r="P187" s="58"/>
      <c r="Q187" s="58" t="str">
        <f>IF(SUM(COUNTIFS('Planificación 2026-1'!F:F,"PRINCIPAL",'Planificación 2026-1'!X:X,C187,'Planificación 2026-1'!H:H,"IN"))&gt;0,"P06"," ")</f>
        <v xml:space="preserve"> </v>
      </c>
      <c r="R187" s="58" t="str">
        <f>IF(SUM(COUNTIFS('Planificación 2026-1'!F:F,"PRINCIPAL",'Planificación 2026-1'!X:X,C187,'Planificación 2026-1'!H:H,"CA"))&gt;0,"P07"," ")</f>
        <v xml:space="preserve"> </v>
      </c>
      <c r="S187" s="58" t="str">
        <f>IF(SUM(COUNTIFS('Planificación 2026-1'!F:F,"PRINCIPAL",'Planificación 2026-1'!X:X,C187,'Planificación 2026-1'!H:H,"DE"))&gt;0,"P08"," ")</f>
        <v xml:space="preserve"> </v>
      </c>
      <c r="T187" s="58" t="str">
        <f>IF(SUM(COUNTIFS('Planificación 2026-1'!F:F,"PRINCIPAL",'Planificación 2026-1'!X:X,C187,'Planificación 2026-1'!H:H,"OB"))&gt;0,"P09"," ")</f>
        <v xml:space="preserve"> </v>
      </c>
      <c r="U187" s="58" t="str">
        <f>IF(SUM(COUNTIFS('Planificación 2026-1'!F:F,"PRINCIPAL",'Planificación 2026-1'!X:X,C187,'Planificación 2026-1'!H:H,"MH"))&gt;0,"P31"," ")</f>
        <v xml:space="preserve"> </v>
      </c>
      <c r="V187" s="58" t="str">
        <f>IF(SUM(COUNTIFS('Planificación 2026-1'!F:F,"PRINCIPAL",'Planificación 2026-1'!X:X,C187,'Planificación 2026-1'!H:H,"IC"))&gt;0,"P32"," ")</f>
        <v xml:space="preserve"> </v>
      </c>
      <c r="W187" s="58" t="str">
        <f>IF(SUM(COUNTIFS('Planificación 2026-1'!F:F,"PRINCIPAL",'Planificación 2026-1'!X:X,C187,'Planificación 2026-1'!H:H,"AR"))&gt;0,"P34"," ")</f>
        <v xml:space="preserve"> </v>
      </c>
      <c r="X187" s="58" t="str">
        <f>IF(SUM(COUNTIFS('Planificación 2026-1'!F:F,"PRINCIPAL",'Planificación 2026-1'!X:X,C187,'Planificación 2026-1'!H:H,"T1"))&gt;0,"P35"," ")</f>
        <v xml:space="preserve"> </v>
      </c>
      <c r="Y187" s="58" t="str">
        <f>IF(SUM(COUNTIFS('Planificación 2026-1'!F:F,"PRINCIPAL",'Planificación 2026-1'!X:X,C187,'Planificación 2026-1'!H:H,"T3"))&gt;0,"P36"," ")</f>
        <v xml:space="preserve"> </v>
      </c>
      <c r="Z187" s="58" t="str">
        <f>IF(SUM(COUNTIFS('Planificación 2026-1'!F:F,"PRINCIPAL",'Planificación 2026-1'!X:X,C187,'Planificación 2026-1'!H:H,"T2"))&gt;0,"P37"," ")</f>
        <v xml:space="preserve"> </v>
      </c>
      <c r="AA187" s="58" t="str">
        <f>IF(SUM(COUNTIFS('Planificación 2026-1'!F:F,"PRINCIPAL",'Planificación 2026-1'!X:X,C187,'Planificación 2026-1'!H:H,"AE"))&gt;0,"P38"," ")</f>
        <v xml:space="preserve"> </v>
      </c>
      <c r="AB187" s="58" t="str">
        <f>IF(SUM(COUNTIFS('Planificación 2026-1'!F:F,"PRINCIPAL",'Planificación 2026-1'!X:X,C187,'Planificación 2026-1'!H:H,"T4"))&gt;0,"P55"," ")</f>
        <v xml:space="preserve"> </v>
      </c>
      <c r="AC187" s="58" t="str">
        <f>IF(SUM(COUNTIFS('Planificación 2026-1'!F:F,"FILIAL",'Planificación 2026-1'!X:X,C187,'Planificación 2026-1'!H:H,"AF"))&gt;0," P01"," ")</f>
        <v xml:space="preserve"> </v>
      </c>
      <c r="AD187" s="58" t="str">
        <f>IF(SUM(COUNTIFS('Planificación 2026-1'!F:F,"FILIAL",'Planificación 2026-1'!X:X,C187,'Planificación 2026-1'!H:H,"EN"))&gt;0,"P02"," ")</f>
        <v xml:space="preserve"> </v>
      </c>
      <c r="AE187" s="58" t="str">
        <f>IF(SUM(COUNTIFS('Planificación 2026-1'!F:F,"FILIAL",'Planificación 2026-1'!X:X,C187,'Planificación 2026-1'!H:H,"IS"))&gt;0,"P03"," ")</f>
        <v xml:space="preserve"> </v>
      </c>
      <c r="AF187" s="58" t="str">
        <f>IF(SUM(COUNTIFS('Planificación 2026-1'!F:F,"FILIAL",'Planificación 2026-1'!X:X,C187,'Planificación 2026-1'!H:H,"PS"))&gt;0,"P04"," ")</f>
        <v xml:space="preserve"> </v>
      </c>
      <c r="AG187" s="58"/>
      <c r="AH187" s="58" t="str">
        <f>IF(SUM(COUNTIFS('Planificación 2026-1'!F:F,"FILIAL",'Planificación 2026-1'!X:X,C187,'Planificación 2026-1'!H:H,"IN"))&gt;0,"P06"," ")</f>
        <v xml:space="preserve"> </v>
      </c>
      <c r="AI187" s="58" t="str">
        <f>IF(SUM(COUNTIFS('Planificación 2026-1'!F:F,"FILIAL",'Planificación 2026-1'!X:X,C187,'Planificación 2026-1'!H:H,"CA"))&gt;0,"P07"," ")</f>
        <v xml:space="preserve"> </v>
      </c>
      <c r="AJ187" s="58" t="str">
        <f>IF(SUM(COUNTIFS('Planificación 2026-1'!F:F,"FILIAL",'Planificación 2026-1'!X:X,C187,'Planificación 2026-1'!H:H,"DE"))&gt;0,"P08"," ")</f>
        <v xml:space="preserve"> </v>
      </c>
      <c r="AK187" s="58" t="str">
        <f>IF(SUM(COUNTIFS('Planificación 2026-1'!F:F,"FILIAL",'Planificación 2026-1'!X:X,C187,'Planificación 2026-1'!H:H,"OB"))&gt;0,"P09"," ")</f>
        <v xml:space="preserve"> </v>
      </c>
      <c r="AL187" s="58" t="str">
        <f>IF(SUM(COUNTIFS('Planificación 2026-1'!F:F,"FILIAL",'Planificación 2026-1'!X:X,C187,'Planificación 2026-1'!H:H,"MH"))&gt;0,"P31"," ")</f>
        <v xml:space="preserve"> </v>
      </c>
      <c r="AM187" s="58" t="str">
        <f>IF(SUM(COUNTIFS('Planificación 2026-1'!F:F,"FILIAL",'Planificación 2026-1'!X:X,C187,'Planificación 2026-1'!H:H,"IC"))&gt;0,"P32"," ")</f>
        <v xml:space="preserve"> </v>
      </c>
      <c r="AN187" s="58" t="str">
        <f>IF(SUM(COUNTIFS('Planificación 2026-1'!F:F,"FILIAL",'Planificación 2026-1'!X:X,C187,'Planificación 2026-1'!H:H,"AR"))&gt;0,"P34"," ")</f>
        <v xml:space="preserve"> </v>
      </c>
      <c r="AO187" s="58" t="str">
        <f>IF(SUM(COUNTIFS('Planificación 2026-1'!F:F,"FILIAL",'Planificación 2026-1'!X:X,C187,'Planificación 2026-1'!H:H,"T1"))&gt;0,"P35"," ")</f>
        <v xml:space="preserve"> </v>
      </c>
      <c r="AP187" s="58" t="str">
        <f>IF(SUM(COUNTIFS('Planificación 2026-1'!F:F,"FILIAL",'Planificación 2026-1'!X:X,C187,'Planificación 2026-1'!H:H,"T3"))&gt;0,"P36"," ")</f>
        <v xml:space="preserve"> </v>
      </c>
      <c r="AQ187" s="58" t="str">
        <f>IF(SUM(COUNTIFS('Planificación 2026-1'!F:F,"FILIAL",'Planificación 2026-1'!X:X,C187,'Planificación 2026-1'!H:H,"T2"))&gt;0,"P37"," ")</f>
        <v xml:space="preserve"> </v>
      </c>
      <c r="AR187" s="58" t="str">
        <f>IF(SUM(COUNTIFS('Planificación 2026-1'!F:F,"FILIAL",'Planificación 2026-1'!X:X,C187,'Planificación 2026-1'!H:H,"AE"))&gt;0,"P38"," ")</f>
        <v xml:space="preserve"> </v>
      </c>
      <c r="AS187" s="58" t="str">
        <f>IF(SUM(COUNTIFS('Planificación 2026-1'!F:F,"FILIAL",'Planificación 2026-1'!X:X,C187,'Planificación 2026-1'!H:H,"T4"))&gt;0,"P55"," ")</f>
        <v xml:space="preserve"> </v>
      </c>
      <c r="AT187" s="58" t="str">
        <f>IF(SUM(COUNTIFS('Planificación 2026-1'!F:F,"SUNAMPE",'Planificación 2026-1'!X:X,C187,'Planificación 2026-1'!H:H,"AF"))&gt;0," P01"," ")</f>
        <v xml:space="preserve"> </v>
      </c>
      <c r="AU187" s="58" t="str">
        <f>IF(SUM(COUNTIFS('Planificación 2026-1'!F:F,"SUNAMPE",'Planificación 2026-1'!X:X,C187,'Planificación 2026-1'!H:H,"EN"))&gt;0,"P02"," ")</f>
        <v xml:space="preserve"> </v>
      </c>
      <c r="AV187" s="58" t="str">
        <f>IF(SUM(COUNTIFS('Planificación 2026-1'!F:F,"SUNAMPE",'Planificación 2026-1'!X:X,C187,'Planificación 2026-1'!H:H,"IS"))&gt;0,"P03"," ")</f>
        <v xml:space="preserve"> </v>
      </c>
      <c r="AW187" s="58" t="str">
        <f>IF(SUM(COUNTIFS('Planificación 2026-1'!F:F,"SUNAMPE",'Planificación 2026-1'!X:X,C187,'Planificación 2026-1'!H:H,"PS"))&gt;0,"P04"," ")</f>
        <v xml:space="preserve"> </v>
      </c>
      <c r="AX187" s="58"/>
      <c r="AY187" s="58" t="str">
        <f>IF(SUM(COUNTIFS('Planificación 2026-1'!F:F,"SUNAMPE",'Planificación 2026-1'!X:X,C187,'Planificación 2026-1'!H:H,"IN"))&gt;0,"P06"," ")</f>
        <v xml:space="preserve"> </v>
      </c>
      <c r="AZ187" s="58" t="str">
        <f>IF(SUM(COUNTIFS('Planificación 2026-1'!F:F,"SUNAMPE",'Planificación 2026-1'!X:X,C187,'Planificación 2026-1'!H:H,"CA"))&gt;0,"P07"," ")</f>
        <v xml:space="preserve"> </v>
      </c>
      <c r="BA187" s="58" t="str">
        <f>IF(SUM(COUNTIFS('Planificación 2026-1'!F:F,"SUNAMPE",'Planificación 2026-1'!X:X,C187,'Planificación 2026-1'!H:H,"DE"))&gt;0,"P08"," ")</f>
        <v xml:space="preserve"> </v>
      </c>
      <c r="BB187" s="58" t="str">
        <f>IF(SUM(COUNTIFS('Planificación 2026-1'!F:F,"SUNAMPE",'Planificación 2026-1'!X:X,C187,'Planificación 2026-1'!H:H,"OB"))&gt;0,"P09"," ")</f>
        <v xml:space="preserve"> </v>
      </c>
      <c r="BC187" s="58" t="str">
        <f>IF(SUM(COUNTIFS('Planificación 2026-1'!F:F,"SUNAMPE",'Planificación 2026-1'!X:X,C187,'Planificación 2026-1'!H:H,"MH"))&gt;0,"P31"," ")</f>
        <v xml:space="preserve"> </v>
      </c>
      <c r="BD187" s="58" t="str">
        <f>IF(SUM(COUNTIFS('Planificación 2026-1'!F:F,"SUNAMPE",'Planificación 2026-1'!X:X,C187,'Planificación 2026-1'!H:H,"IC"))&gt;0,"P32"," ")</f>
        <v xml:space="preserve"> </v>
      </c>
      <c r="BE187" s="58" t="str">
        <f>IF(SUM(COUNTIFS('Planificación 2026-1'!F:F,"SUNAMPE",'Planificación 2026-1'!X:X,C187,'Planificación 2026-1'!H:H,"AR"))&gt;0,"P34"," ")</f>
        <v xml:space="preserve"> </v>
      </c>
      <c r="BF187" s="58" t="str">
        <f>IF(SUM(COUNTIFS('Planificación 2026-1'!F:F,"SUNAMPE",'Planificación 2026-1'!X:X,C187,'Planificación 2026-1'!H:H,"T1"))&gt;0,"P35"," ")</f>
        <v xml:space="preserve"> </v>
      </c>
      <c r="BG187" s="58" t="str">
        <f>IF(SUM(COUNTIFS('Planificación 2026-1'!F:F,"SUNAMPE",'Planificación 2026-1'!X:X,C187,'Planificación 2026-1'!H:H,"T3"))&gt;0,"P36"," ")</f>
        <v>P36</v>
      </c>
      <c r="BH187" s="58" t="str">
        <f>IF(SUM(COUNTIFS('Planificación 2026-1'!F:F,"SUNAMPE",'Planificación 2026-1'!X:X,C187,'Planificación 2026-1'!H:H,"T2"))&gt;0,"P37"," ")</f>
        <v xml:space="preserve"> </v>
      </c>
      <c r="BI187" s="58" t="str">
        <f>IF(SUM(COUNTIFS('Planificación 2026-1'!F:F,"SUNAMPE",'Planificación 2026-1'!X:X,C187,'Planificación 2026-1'!H:H,"AE"))&gt;0,"P38"," ")</f>
        <v xml:space="preserve"> </v>
      </c>
      <c r="BJ187" s="58" t="str">
        <f>IF(SUM(COUNTIFS('Planificación 2026-1'!F:F,"SUNAMPE",'Planificación 2026-1'!X:X,C187,'Planificación 2026-1'!H:H,"T4"))&gt;0,"P55"," ")</f>
        <v>P55</v>
      </c>
      <c r="BK187" s="58" t="str">
        <f>IF(SUM(COUNTIFS('Planificación 2026-1'!F:F,"HUAURA",'Planificación 2026-1'!X:X,C187,'Planificación 2026-1'!H:H,"AF"))&gt;0," P01"," ")</f>
        <v xml:space="preserve"> </v>
      </c>
      <c r="BL187" s="58" t="str">
        <f>IF(SUM(COUNTIFS('Planificación 2026-1'!F:F,"HUAURA",'Planificación 2026-1'!X:X,C187,'Planificación 2026-1'!H:H,"EN"))&gt;0,"P02"," ")</f>
        <v>P02</v>
      </c>
      <c r="BM187" s="58" t="str">
        <f>IF(SUM(COUNTIFS('Planificación 2026-1'!F:F,"HUAURA",'Planificación 2026-1'!X:X,C187,'Planificación 2026-1'!H:H,"IS"))&gt;0,"P03"," ")</f>
        <v xml:space="preserve"> </v>
      </c>
      <c r="BN187" s="58" t="str">
        <f>IF(SUM(COUNTIFS('Planificación 2026-1'!F:F,"HUAURA",'Planificación 2026-1'!X:X,C187,'Planificación 2026-1'!H:H,"PS"))&gt;0,"P04"," ")</f>
        <v>P04</v>
      </c>
      <c r="BO187" s="58"/>
      <c r="BP187" s="58" t="str">
        <f>IF(SUM(COUNTIFS('Planificación 2026-1'!F:F,"HUAURA",'Planificación 2026-1'!X:X,C187,'Planificación 2026-1'!H:H,"IN"))&gt;0,"P06"," ")</f>
        <v xml:space="preserve"> </v>
      </c>
      <c r="BQ187" s="58" t="str">
        <f>IF(SUM(COUNTIFS('Planificación 2026-1'!F:F,"HUAURA",'Planificación 2026-1'!X:X,C187,'Planificación 2026-1'!H:H,"CA"))&gt;0,"P07"," ")</f>
        <v xml:space="preserve"> </v>
      </c>
      <c r="BR187" s="58" t="str">
        <f>IF(SUM(COUNTIFS('Planificación 2026-1'!F:F,"HUAURA",'Planificación 2026-1'!X:X,C187,'Planificación 2026-1'!H:H,"DE"))&gt;0,"P08"," ")</f>
        <v xml:space="preserve"> </v>
      </c>
      <c r="BS187" s="58" t="str">
        <f>IF(SUM(COUNTIFS('Planificación 2026-1'!F:F,"HUAURA",'Planificación 2026-1'!X:X,C187,'Planificación 2026-1'!H:H,"OB"))&gt;0,"P09"," ")</f>
        <v>P09</v>
      </c>
      <c r="BT187" s="58" t="str">
        <f>IF(SUM(COUNTIFS('Planificación 2026-1'!F:F,"HUAURA",'Planificación 2026-1'!X:X,C187,'Planificación 2026-1'!H:H,"MH"))&gt;0,"P31"," ")</f>
        <v xml:space="preserve"> </v>
      </c>
      <c r="BU187" s="58" t="str">
        <f>IF(SUM(COUNTIFS('Planificación 2026-1'!F:F,"HUAURA",'Planificación 2026-1'!X:X,C187,'Planificación 2026-1'!H:H,"IC"))&gt;0,"P32"," ")</f>
        <v xml:space="preserve"> </v>
      </c>
      <c r="BV187" s="58" t="str">
        <f>IF(SUM(COUNTIFS('Planificación 2026-1'!F:F,"HUAURA",'Planificación 2026-1'!X:X,C187,'Planificación 2026-1'!H:H,"AR"))&gt;0,"P34"," ")</f>
        <v xml:space="preserve"> </v>
      </c>
      <c r="BW187" s="58" t="str">
        <f>IF(SUM(COUNTIFS('Planificación 2026-1'!F:F,"HUAURA",'Planificación 2026-1'!X:X,C187,'Planificación 2026-1'!H:H,"T1"))&gt;0,"P35"," ")</f>
        <v xml:space="preserve"> </v>
      </c>
      <c r="BX187" s="58" t="str">
        <f>IF(SUM(COUNTIFS('Planificación 2026-1'!F:F,"HUAURA",'Planificación 2026-1'!X:X,C187,'Planificación 2026-1'!H:H,"T3"))&gt;0,"P36"," ")</f>
        <v xml:space="preserve"> </v>
      </c>
      <c r="BY187" s="58" t="str">
        <f>IF(SUM(COUNTIFS('Planificación 2026-1'!F:F,"HUAURA",'Planificación 2026-1'!X:X,C187,'Planificación 2026-1'!H:H,"T2"))&gt;0,"P37"," ")</f>
        <v xml:space="preserve"> </v>
      </c>
      <c r="BZ187" s="58" t="str">
        <f>IF(SUM(COUNTIFS('Planificación 2026-1'!F:F,"HUAURA",'Planificación 2026-1'!X:X,C187,'Planificación 2026-1'!H:H,"AE"))&gt;0,"P38"," ")</f>
        <v xml:space="preserve"> </v>
      </c>
      <c r="CA187" s="58" t="str">
        <f>IF(SUM(COUNTIFS('Planificación 2026-1'!F:F,"HUAURA",'Planificación 2026-1'!X:X,C187,'Planificación 2026-1'!H:H,"T4"))&gt;0,"P55"," ")</f>
        <v xml:space="preserve"> </v>
      </c>
      <c r="CB187" s="59">
        <f>SUMIFS('Planificación 2026-1'!S:S,'Planificación 2026-1'!X:X,C187,'Planificación 2026-1'!H:H,"AF",'Planificación 2026-1'!I:I,"&gt;2")</f>
        <v>0</v>
      </c>
      <c r="CC187" s="59">
        <f>SUMIFS('Planificación 2026-1'!S:S,'Planificación 2026-1'!X:X,C187,'Planificación 2026-1'!H:H,"EN",'Planificación 2026-1'!I:I,"&gt;2")</f>
        <v>0</v>
      </c>
      <c r="CD187" s="59">
        <f>SUMIFS('Planificación 2026-1'!S:S,'Planificación 2026-1'!X:X,C187,'Planificación 2026-1'!H:H,"IS",'Planificación 2026-1'!I:I,"&gt;2")</f>
        <v>0</v>
      </c>
      <c r="CE187" s="59">
        <f>SUMIFS('Planificación 2026-1'!S:S,'Planificación 2026-1'!X:X,C187,'Planificación 2026-1'!H:H,"PS",'Planificación 2026-1'!I:I,"&gt;2")</f>
        <v>0</v>
      </c>
      <c r="CF187" s="59">
        <f>SUMIFS('Planificación 2026-1'!S:S,'Planificación 2026-1'!X:X,C187,'Planificación 2026-1'!H:H,"IN",'Planificación 2026-1'!I:I,"&gt;2")</f>
        <v>0</v>
      </c>
      <c r="CG187" s="59">
        <f>SUMIFS('Planificación 2026-1'!S:S,'Planificación 2026-1'!X:X,C187,'Planificación 2026-1'!H:H,"CA",'Planificación 2026-1'!I:I,"&gt;2")</f>
        <v>0</v>
      </c>
      <c r="CH187" s="59">
        <f>SUMIFS('Planificación 2026-1'!S:S,'Planificación 2026-1'!X:X,C187,'Planificación 2026-1'!H:H,"DE",'Planificación 2026-1'!I:I,"&gt;2")</f>
        <v>0</v>
      </c>
      <c r="CI187" s="59">
        <f>SUMIFS('Planificación 2026-1'!S:S,'Planificación 2026-1'!X:X,C187,'Planificación 2026-1'!H:H,"OB",'Planificación 2026-1'!I:I,"&gt;2")</f>
        <v>0</v>
      </c>
      <c r="CJ187" s="59">
        <f>SUMIFS('Planificación 2026-1'!S:S,'Planificación 2026-1'!X:X,C187,'Planificación 2026-1'!H:H,"MH",'Planificación 2026-1'!I:I,"&gt;2")</f>
        <v>0</v>
      </c>
      <c r="CK187" s="59">
        <f>SUMIFS('Planificación 2026-1'!S:S,'Planificación 2026-1'!X:X,C187,'Planificación 2026-1'!H:H,"IC",'Planificación 2026-1'!I:I,"&gt;2")</f>
        <v>0</v>
      </c>
      <c r="CL187" s="59">
        <f>SUMIFS('Planificación 2026-1'!S:S,'Planificación 2026-1'!X:X,C187,'Planificación 2026-1'!H:H,"AR",'Planificación 2026-1'!I:I,"&gt;2")</f>
        <v>0</v>
      </c>
      <c r="CM187" s="59">
        <f>SUMIFS('Planificación 2026-1'!S:S,'Planificación 2026-1'!X:X,C187,'Planificación 2026-1'!H:H,"AE",'Planificación 2026-1'!I:I,"&gt;2")</f>
        <v>0</v>
      </c>
      <c r="CN187" s="59">
        <f>SUMIFS('Planificación 2026-1'!S:S,'Planificación 2026-1'!X:X,C187,'Planificación 2026-1'!H:H,"T1",'Planificación 2026-1'!I:I,"&gt;2")</f>
        <v>0</v>
      </c>
      <c r="CO187" s="59">
        <f>SUMIFS('Planificación 2026-1'!S:S,'Planificación 2026-1'!X:X,C187,'Planificación 2026-1'!H:H,"T3",'Planificación 2026-1'!I:I,"&gt;2")</f>
        <v>0</v>
      </c>
      <c r="CP187" s="59">
        <f>SUMIFS('Planificación 2026-1'!S:S,'Planificación 2026-1'!X:X,C187,'Planificación 2026-1'!H:H,"T2",'Planificación 2026-1'!I:I,"&gt;2")</f>
        <v>0</v>
      </c>
      <c r="CQ187" s="59">
        <f>SUMIFS('Planificación 2026-1'!S:S,'Planificación 2026-1'!X:X,C187,'Planificación 2026-1'!H:H,"T4",'Planificación 2026-1'!I:I,"&gt;2")</f>
        <v>0</v>
      </c>
      <c r="CR187" s="59">
        <f>SUMIFS('Planificación 2026-1'!S:S,'Planificación 2026-1'!X:X,C187,'Planificación 2026-1'!H:H,"AF",'Planificación 2026-1'!I:I,"&lt;3")</f>
        <v>0</v>
      </c>
      <c r="CS187" s="59">
        <f>SUMIFS('Planificación 2026-1'!S:S,'Planificación 2026-1'!X:X,C187,'Planificación 2026-1'!H:H,"EN",'Planificación 2026-1'!I:I,"&lt;3")</f>
        <v>4</v>
      </c>
      <c r="CT187" s="59">
        <f>SUMIFS('Planificación 2026-1'!S:S,'Planificación 2026-1'!X:X,C187,'Planificación 2026-1'!H:H,"IS",'Planificación 2026-1'!I:I,"&lt;3")</f>
        <v>0</v>
      </c>
      <c r="CU187" s="59">
        <f>SUMIFS('Planificación 2026-1'!S:S,'Planificación 2026-1'!X:X,C187,'Planificación 2026-1'!H:H,"PS",'Planificación 2026-1'!I:I,"&lt;3")</f>
        <v>16</v>
      </c>
      <c r="CV187" s="59">
        <f>SUMIFS('Planificación 2026-1'!S:S,'Planificación 2026-1'!X:X,C187,'Planificación 2026-1'!H:H,"IN",'Planificación 2026-1'!I:I,"&lt;3")</f>
        <v>0</v>
      </c>
      <c r="CW187" s="59">
        <f>SUMIFS('Planificación 2026-1'!S:S,'Planificación 2026-1'!X:X,C187,'Planificación 2026-1'!H:H,"CA",'Planificación 2026-1'!I:I,"&lt;3")</f>
        <v>0</v>
      </c>
      <c r="CX187" s="59">
        <f>SUMIFS('Planificación 2026-1'!S:S,'Planificación 2026-1'!X:X,C187,'Planificación 2026-1'!H:H,"DE",'Planificación 2026-1'!I:I,"&lt;3")</f>
        <v>0</v>
      </c>
      <c r="CY187" s="59">
        <f>SUMIFS('Planificación 2026-1'!S:S,'Planificación 2026-1'!X:X,C187,'Planificación 2026-1'!H:H,"OB",'Planificación 2026-1'!I:I,"&lt;3")</f>
        <v>4</v>
      </c>
      <c r="CZ187" s="59">
        <f>SUMIFS('Planificación 2026-1'!S:S,'Planificación 2026-1'!X:X,C187,'Planificación 2026-1'!H:H,"MH",'Planificación 2026-1'!I:I,"&lt;3")</f>
        <v>0</v>
      </c>
      <c r="DA187" s="59">
        <f>SUMIFS('Planificación 2026-1'!S:S,'Planificación 2026-1'!X:X,C187,'Planificación 2026-1'!H:H,"IC",'Planificación 2026-1'!I:I,"&lt;3")</f>
        <v>0</v>
      </c>
      <c r="DB187" s="59">
        <f>SUMIFS('Planificación 2026-1'!S:S,'Planificación 2026-1'!X:X,C187,'Planificación 2026-1'!H:H,"AR",'Planificación 2026-1'!I:I,"&lt;3")</f>
        <v>0</v>
      </c>
      <c r="DC187" s="59">
        <f>SUMIFS('Planificación 2026-1'!S:S,'Planificación 2026-1'!X:X,C187,'Planificación 2026-1'!H:H,"AE",'Planificación 2026-1'!I:I,"&lt;3")</f>
        <v>0</v>
      </c>
      <c r="DD187" s="59">
        <f>SUMIFS('Planificación 2026-1'!S:S,'Planificación 2026-1'!X:X,C187,'Planificación 2026-1'!H:H,"T1",'Planificación 2026-1'!I:I,"&lt;3")</f>
        <v>0</v>
      </c>
      <c r="DE187" s="59">
        <f>SUMIFS('Planificación 2026-1'!S:S,'Planificación 2026-1'!X:X,C187,'Planificación 2026-1'!H:H,"T3",'Planificación 2026-1'!I:I,"&lt;3")</f>
        <v>4</v>
      </c>
      <c r="DF187" s="59">
        <f>SUMIFS('Planificación 2026-1'!S:S,'Planificación 2026-1'!X:X,C187,'Planificación 2026-1'!H:H,"T2",'Planificación 2026-1'!I:I,"&lt;3")</f>
        <v>0</v>
      </c>
      <c r="DG187" s="59">
        <f>SUMIFS('Planificación 2026-1'!S:S,'Planificación 2026-1'!X:X,C187,'Planificación 2026-1'!H:H,"T4",'Planificación 2026-1'!I:I,"&lt;3")</f>
        <v>4</v>
      </c>
      <c r="DH187" s="58" t="str">
        <f t="shared" si="52"/>
        <v/>
      </c>
      <c r="DI187" s="27">
        <f>IF(C187="","",SUMIFS('Planificación 2026-1'!S:S,'Planificación 2026-1'!X:X,C187,'Planificación 2026-1'!F:F,"PRINCIPAL",'Planificación 2026-1'!Y:Y,"VIRTUAL"))</f>
        <v>0</v>
      </c>
      <c r="DJ187" s="27">
        <f>IF(C187="","",SUMIFS('Planificación 2026-1'!S:S,'Planificación 2026-1'!X:X,C187,'Planificación 2026-1'!F:F,"PRINCIPAL",'Planificación 2026-1'!Y:Y,"PRESENCIAL"))</f>
        <v>0</v>
      </c>
      <c r="DK187" s="27">
        <f>IF(C187="","",SUMIFS('Planificación 2026-1'!S:S,'Planificación 2026-1'!X:X,C187,'Planificación 2026-1'!F:F,"PRINCIPAL",'Planificación 2026-1'!Y:Y,"HIBRIDO PRESENCIAL"))</f>
        <v>0</v>
      </c>
      <c r="DL187" s="58" t="str">
        <f t="shared" si="53"/>
        <v/>
      </c>
      <c r="DM187" s="58">
        <f>IF(C187="","",SUMIFS('Planificación 2026-1'!S:S,'Planificación 2026-1'!X:X,C187,'Planificación 2026-1'!F:F,"FILIAL",'Planificación 2026-1'!Y:Y,"VIRTUAL"))</f>
        <v>0</v>
      </c>
      <c r="DN187" s="60">
        <f>IF(C187="","",SUMIFS('Planificación 2026-1'!S:S,'Planificación 2026-1'!X:X,C187,'Planificación 2026-1'!F:F,"FILIAL",'Planificación 2026-1'!Y:Y,"PRESENCIAL"))</f>
        <v>0</v>
      </c>
      <c r="DO187" s="29">
        <f>IF(C187="","",SUMIFS('Planificación 2026-1'!S:S,'Planificación 2026-1'!X:X,C187,'Planificación 2026-1'!F:F,"FILIAL",'Planificación 2026-1'!Y:Y,"HIBRIDO PRESENCIAL"))</f>
        <v>0</v>
      </c>
      <c r="DP187" s="61" t="str">
        <f t="shared" si="54"/>
        <v>P36 P55</v>
      </c>
      <c r="DQ187" s="58">
        <f>IF(C187="","",SUMIFS('Planificación 2026-1'!S:S,'Planificación 2026-1'!X:X,C187,'Planificación 2026-1'!F:F,"SUNAMPE",'Planificación 2026-1'!Y:Y,"VIRTUAL"))</f>
        <v>8</v>
      </c>
      <c r="DR187" s="29">
        <f>IF(C187="","",SUMIFS('Planificación 2026-1'!S:S,'Planificación 2026-1'!X:X,C187,'Planificación 2026-1'!F:F,"SUNAMPE",'Planificación 2026-1'!Y:Y,"PRESENCIAL"))</f>
        <v>0</v>
      </c>
      <c r="DS187" s="61" t="str">
        <f t="shared" si="55"/>
        <v>P02 P04 P09</v>
      </c>
      <c r="DT187" s="58">
        <f>IF(C187="","",SUMIFS('Planificación 2026-1'!S:S,'Planificación 2026-1'!X:X,C187,'Planificación 2026-1'!F:F,"HUAURA",'Planificación 2026-1'!Y:Y,"VIRTUAL"))</f>
        <v>0</v>
      </c>
      <c r="DU187" s="29">
        <f>IF(C187="","",SUMIFS('Planificación 2026-1'!S:S,'Planificación 2026-1'!X:X,C187,'Planificación 2026-1'!F:F,"HUAURA",'Planificación 2026-1'!Y:Y,"PRESENCIAL"))</f>
        <v>24</v>
      </c>
      <c r="DV187" s="32">
        <f>SUMIFS('Planificación 2026-1'!S:S,'Planificación 2026-1'!X:X,C187,'Planificación 2026-1'!F:F,"PRINCIPAL",'Planificación 2026-1'!Y:Y,"VIRTUAL",'Planificación 2026-1'!I:I,"&gt;2")</f>
        <v>0</v>
      </c>
      <c r="DW187" s="32">
        <f>SUMIFS('Planificación 2026-1'!S:S,'Planificación 2026-1'!X:X,C187,'Planificación 2026-1'!F:F,"PRINCIPAL",'Planificación 2026-1'!Y:Y,"&lt;&gt;VIRTUAL",'Planificación 2026-1'!I:I,"&gt;2")</f>
        <v>0</v>
      </c>
      <c r="DX187" s="32">
        <f>SUMIFS('Planificación 2026-1'!S:S,'Planificación 2026-1'!X:X,C187,'Planificación 2026-1'!F:F,"SUNAMPE",'Planificación 2026-1'!Y:Y,"VIRTUAL",'Planificación 2026-1'!I:I,"&gt;2")</f>
        <v>0</v>
      </c>
      <c r="DY187" s="32">
        <f>SUMIFS('Planificación 2026-1'!S:S,'Planificación 2026-1'!X:X,C187,'Planificación 2026-1'!F:F,"SUNAMPE",'Planificación 2026-1'!Y:Y,"&lt;&gt;VIRTUAL",'Planificación 2026-1'!I:I,"&gt;2")</f>
        <v>0</v>
      </c>
      <c r="DZ187" s="32">
        <f>SUMIFS('Planificación 2026-1'!S:S,'Planificación 2026-1'!X:X,C187,'Planificación 2026-1'!F:F,"FILIAL",'Planificación 2026-1'!Y:Y,"VIRTUAL",'Planificación 2026-1'!I:I,"&gt;2")</f>
        <v>0</v>
      </c>
      <c r="EA187" s="32">
        <f>SUMIFS('Planificación 2026-1'!S:S,'Planificación 2026-1'!X:X,C187,'Planificación 2026-1'!F:F,"FILIAL",'Planificación 2026-1'!Y:Y,"&lt;&gt;VIRTUAL",'Planificación 2026-1'!I:I,"&gt;2")</f>
        <v>0</v>
      </c>
      <c r="EB187" s="32">
        <f>SUMIFS('Planificación 2026-1'!S:S,'Planificación 2026-1'!X:X,C187,'Planificación 2026-1'!F:F,"PORUMA",'Planificación 2026-1'!Y:Y,"VIRTUAL",'Planificación 2026-1'!I:I,"&gt;2")</f>
        <v>0</v>
      </c>
      <c r="EC187" s="32">
        <f>SUMIFS('Planificación 2026-1'!S:S,'Planificación 2026-1'!X:X,C187,'Planificación 2026-1'!F:F,"PORUMA",'Planificación 2026-1'!Y:Y,"&lt;&gt;VIRTUAL",'Planificación 2026-1'!I:I,"&gt;2")</f>
        <v>0</v>
      </c>
      <c r="ED187" s="32">
        <f>SUMIFS('Planificación 2026-1'!S:S,'Planificación 2026-1'!X:X,C187,'Planificación 2026-1'!F:F,"HUAURA",'Planificación 2026-1'!Y:Y,"VIRTUAL",'Planificación 2026-1'!I:I,"&gt;2")</f>
        <v>0</v>
      </c>
      <c r="EE187" s="32">
        <f>SUMIFS('Planificación 2026-1'!S:S,'Planificación 2026-1'!X:X,C187,'Planificación 2026-1'!F:F,"HUAURA",'Planificación 2026-1'!Y:Y,"&lt;&gt;VIRTUAL",'Planificación 2026-1'!I:I,"&gt;2")</f>
        <v>0</v>
      </c>
      <c r="EF187" s="32">
        <f>SUMIFS('Planificación 2026-1'!S:S,'Planificación 2026-1'!X:X,C187,'Planificación 2026-1'!F:F,"PRINCIPAL",'Planificación 2026-1'!Y:Y,"VIRTUAL",'Planificación 2026-1'!I:I,"&lt;3")</f>
        <v>0</v>
      </c>
      <c r="EG187" s="32">
        <f>SUMIFS('Planificación 2026-1'!S:S,'Planificación 2026-1'!X:X,C187,'Planificación 2026-1'!F:F,"PRINCIPAL",'Planificación 2026-1'!Y:Y,"&lt;&gt;VIRTUAL",'Planificación 2026-1'!I:I,"&lt;3")</f>
        <v>0</v>
      </c>
      <c r="EH187" s="32">
        <f>SUMIFS('Planificación 2026-1'!S:S,'Planificación 2026-1'!X:X,C187,'Planificación 2026-1'!F:F,"SUNAMPE",'Planificación 2026-1'!Y:Y,"VIRTUAL",'Planificación 2026-1'!I:I,"&lt;3")</f>
        <v>8</v>
      </c>
      <c r="EI187" s="32">
        <f>SUMIFS('Planificación 2026-1'!S:S,'Planificación 2026-1'!X:X,C187,'Planificación 2026-1'!F:F,"SUNAMPE",'Planificación 2026-1'!Y:Y,"&lt;&gt;VIRTUAL",'Planificación 2026-1'!I:I,"&lt;3")</f>
        <v>0</v>
      </c>
      <c r="EJ187" s="32">
        <f>SUMIFS('Planificación 2026-1'!S:S,'Planificación 2026-1'!X:X,C187,'Planificación 2026-1'!F:F,"FILIAL",'Planificación 2026-1'!Y:Y,"VIRTUAL",'Planificación 2026-1'!I:I,"&lt;3")</f>
        <v>0</v>
      </c>
      <c r="EK187" s="32">
        <f>SUMIFS('Planificación 2026-1'!S:S,'Planificación 2026-1'!X:X,C187,'Planificación 2026-1'!F:F,"FILIAL",'Planificación 2026-1'!Y:Y,"&lt;&gt;VIRTUAL",'Planificación 2026-1'!I:I,"&lt;3")</f>
        <v>0</v>
      </c>
      <c r="EL187" s="32">
        <f>SUMIFS('Planificación 2026-1'!S:S,'Planificación 2026-1'!X:X,C187,'Planificación 2026-1'!F:F,"PORUMA",'Planificación 2026-1'!Y:Y,"VIRTUAL",'Planificación 2026-1'!I:I,"&lt;3")</f>
        <v>0</v>
      </c>
      <c r="EM187" s="32">
        <f>SUMIFS('Planificación 2026-1'!S:S,'Planificación 2026-1'!X:X,C187,'Planificación 2026-1'!F:F,"PORUMA",'Planificación 2026-1'!Y:Y,"&lt;&gt;VIRTUAL",'Planificación 2026-1'!I:I,"&lt;3")</f>
        <v>0</v>
      </c>
      <c r="EN187" s="32">
        <f>SUMIFS('Planificación 2026-1'!S:S,'Planificación 2026-1'!X:X,C187,'Planificación 2026-1'!F:F,"HUAURA",'Planificación 2026-1'!Y:Y,"VIRTUAL",'Planificación 2026-1'!I:I,"&lt;3")</f>
        <v>0</v>
      </c>
      <c r="EO187" s="32">
        <f>SUMIFS('Planificación 2026-1'!S:S,'Planificación 2026-1'!X:X,C187,'Planificación 2026-1'!F:F,"HUAURA",'Planificación 2026-1'!Y:Y,"&lt;&gt;VIRTUAL",'Planificación 2026-1'!I:I,"&lt;3")</f>
        <v>24</v>
      </c>
      <c r="EP187" s="32">
        <f t="shared" si="46"/>
        <v>0</v>
      </c>
      <c r="EQ187" s="32">
        <f t="shared" si="47"/>
        <v>24</v>
      </c>
      <c r="ER187" s="32">
        <f t="shared" si="48"/>
        <v>0</v>
      </c>
      <c r="ES187" s="32">
        <f t="shared" si="49"/>
        <v>0</v>
      </c>
      <c r="ET187" s="32">
        <f t="shared" si="50"/>
        <v>8</v>
      </c>
      <c r="EU187" s="32">
        <f t="shared" si="51"/>
        <v>32</v>
      </c>
      <c r="EV187" s="32" t="b">
        <f>EXACT(EU187,E187)</f>
        <v>1</v>
      </c>
      <c r="EW187" s="32"/>
      <c r="EX187" s="32">
        <f>DV187+DZ187+ED187+EF187+EJ187+EN187+DX187+EH187</f>
        <v>8</v>
      </c>
      <c r="EY187" s="32">
        <f>DW187+EA187+EE187+EG187+EK187+EO187+DY187+EI187</f>
        <v>24</v>
      </c>
      <c r="EZ187" s="32" t="b">
        <f>EXACT(SUM(EX187:EY187),E187)</f>
        <v>1</v>
      </c>
      <c r="FA187" s="32" t="str">
        <f>IF(AND(DW187=0,EA187=0,EE187=0),"",IF(COUNTIF(DW187:EE187,"&gt;0")=1,IF(DW187&gt;0,"SEDE",IF(EA187&gt;0,"FILIAL","HUAURA")),IF(COUNTIF(DW187:EE187,"&gt;0")=2,IF(AND(DW187&gt;0,EA187&gt;0),"SEDE-FILIAL",IF(AND(DW187&gt;0,EE187&gt;0),"SEDE-HUAURA","FILIAL-HUAURA")),"SEDE-FILIAL-HUAURA")))</f>
        <v/>
      </c>
      <c r="FB187" s="32" t="str">
        <f t="shared" si="56"/>
        <v>MAS PRESENCIAL</v>
      </c>
    </row>
    <row r="188" spans="1:158">
      <c r="A188" s="33"/>
      <c r="B188" s="65">
        <v>185</v>
      </c>
      <c r="C188" s="32" t="s">
        <v>392</v>
      </c>
      <c r="D188" s="429">
        <v>40475054</v>
      </c>
      <c r="E188" s="62">
        <f>SUMIF('Planificación 2026-1'!X:X,C188,'Planificación 2026-1'!S:S)</f>
        <v>32</v>
      </c>
      <c r="F188" s="63" t="s">
        <v>199</v>
      </c>
      <c r="G188" s="454" t="s">
        <v>200</v>
      </c>
      <c r="H188" s="64" t="s">
        <v>44</v>
      </c>
      <c r="I188" s="64" t="s">
        <v>168</v>
      </c>
      <c r="J188" s="32" t="s">
        <v>44</v>
      </c>
      <c r="K188" s="64" t="s">
        <v>168</v>
      </c>
      <c r="L188" s="57" t="str">
        <f>IF(SUM(COUNTIFS('Planificación 2026-1'!F:F,"PRINCIPAL",'Planificación 2026-1'!X:X,C188,'Planificación 2026-1'!H:H,"AF"))&gt;0,"P01"," ")</f>
        <v xml:space="preserve"> </v>
      </c>
      <c r="M188" s="58" t="str">
        <f>IF(SUM(COUNTIFS('Planificación 2026-1'!F:F,"PRINCIPAL",'Planificación 2026-1'!X:X,C188,'Planificación 2026-1'!H:H,"EN"))&gt;0,"P02"," ")</f>
        <v xml:space="preserve"> </v>
      </c>
      <c r="N188" s="58" t="str">
        <f>IF(SUM(COUNTIFS('Planificación 2026-1'!F:F,"PRINCIPAL",'Planificación 2026-1'!X:X,C188,'Planificación 2026-1'!H:H,"IS"))&gt;0,"P03"," ")</f>
        <v xml:space="preserve"> </v>
      </c>
      <c r="O188" s="58" t="str">
        <f>IF(SUM(COUNTIFS('Planificación 2026-1'!F:F,"PRINCIPAL",'Planificación 2026-1'!X:X,C188,'Planificación 2026-1'!H:H,"PS"))&gt;0,"P04"," ")</f>
        <v xml:space="preserve"> </v>
      </c>
      <c r="P188" s="58"/>
      <c r="Q188" s="58" t="str">
        <f>IF(SUM(COUNTIFS('Planificación 2026-1'!F:F,"PRINCIPAL",'Planificación 2026-1'!X:X,C188,'Planificación 2026-1'!H:H,"IN"))&gt;0,"P06"," ")</f>
        <v xml:space="preserve"> </v>
      </c>
      <c r="R188" s="58" t="str">
        <f>IF(SUM(COUNTIFS('Planificación 2026-1'!F:F,"PRINCIPAL",'Planificación 2026-1'!X:X,C188,'Planificación 2026-1'!H:H,"CA"))&gt;0,"P07"," ")</f>
        <v xml:space="preserve"> </v>
      </c>
      <c r="S188" s="58" t="str">
        <f>IF(SUM(COUNTIFS('Planificación 2026-1'!F:F,"PRINCIPAL",'Planificación 2026-1'!X:X,C188,'Planificación 2026-1'!H:H,"DE"))&gt;0,"P08"," ")</f>
        <v xml:space="preserve"> </v>
      </c>
      <c r="T188" s="58" t="str">
        <f>IF(SUM(COUNTIFS('Planificación 2026-1'!F:F,"PRINCIPAL",'Planificación 2026-1'!X:X,C188,'Planificación 2026-1'!H:H,"OB"))&gt;0,"P09"," ")</f>
        <v xml:space="preserve"> </v>
      </c>
      <c r="U188" s="58" t="str">
        <f>IF(SUM(COUNTIFS('Planificación 2026-1'!F:F,"PRINCIPAL",'Planificación 2026-1'!X:X,C188,'Planificación 2026-1'!H:H,"MH"))&gt;0,"P31"," ")</f>
        <v xml:space="preserve"> </v>
      </c>
      <c r="V188" s="58" t="str">
        <f>IF(SUM(COUNTIFS('Planificación 2026-1'!F:F,"PRINCIPAL",'Planificación 2026-1'!X:X,C188,'Planificación 2026-1'!H:H,"IC"))&gt;0,"P32"," ")</f>
        <v xml:space="preserve"> </v>
      </c>
      <c r="W188" s="58" t="str">
        <f>IF(SUM(COUNTIFS('Planificación 2026-1'!F:F,"PRINCIPAL",'Planificación 2026-1'!X:X,C188,'Planificación 2026-1'!H:H,"AR"))&gt;0,"P34"," ")</f>
        <v xml:space="preserve"> </v>
      </c>
      <c r="X188" s="58" t="str">
        <f>IF(SUM(COUNTIFS('Planificación 2026-1'!F:F,"PRINCIPAL",'Planificación 2026-1'!X:X,C188,'Planificación 2026-1'!H:H,"T1"))&gt;0,"P35"," ")</f>
        <v xml:space="preserve"> </v>
      </c>
      <c r="Y188" s="58" t="str">
        <f>IF(SUM(COUNTIFS('Planificación 2026-1'!F:F,"PRINCIPAL",'Planificación 2026-1'!X:X,C188,'Planificación 2026-1'!H:H,"T3"))&gt;0,"P36"," ")</f>
        <v xml:space="preserve"> </v>
      </c>
      <c r="Z188" s="58" t="str">
        <f>IF(SUM(COUNTIFS('Planificación 2026-1'!F:F,"PRINCIPAL",'Planificación 2026-1'!X:X,C188,'Planificación 2026-1'!H:H,"T2"))&gt;0,"P37"," ")</f>
        <v xml:space="preserve"> </v>
      </c>
      <c r="AA188" s="58" t="str">
        <f>IF(SUM(COUNTIFS('Planificación 2026-1'!F:F,"PRINCIPAL",'Planificación 2026-1'!X:X,C188,'Planificación 2026-1'!H:H,"AE"))&gt;0,"P38"," ")</f>
        <v xml:space="preserve"> </v>
      </c>
      <c r="AB188" s="58" t="str">
        <f>IF(SUM(COUNTIFS('Planificación 2026-1'!F:F,"PRINCIPAL",'Planificación 2026-1'!X:X,C188,'Planificación 2026-1'!H:H,"T4"))&gt;0,"P55"," ")</f>
        <v xml:space="preserve"> </v>
      </c>
      <c r="AC188" s="58" t="str">
        <f>IF(SUM(COUNTIFS('Planificación 2026-1'!F:F,"FILIAL",'Planificación 2026-1'!X:X,C188,'Planificación 2026-1'!H:H,"AF"))&gt;0," P01"," ")</f>
        <v xml:space="preserve"> </v>
      </c>
      <c r="AD188" s="58" t="str">
        <f>IF(SUM(COUNTIFS('Planificación 2026-1'!F:F,"FILIAL",'Planificación 2026-1'!X:X,C188,'Planificación 2026-1'!H:H,"EN"))&gt;0,"P02"," ")</f>
        <v xml:space="preserve"> </v>
      </c>
      <c r="AE188" s="58" t="str">
        <f>IF(SUM(COUNTIFS('Planificación 2026-1'!F:F,"FILIAL",'Planificación 2026-1'!X:X,C188,'Planificación 2026-1'!H:H,"IS"))&gt;0,"P03"," ")</f>
        <v xml:space="preserve"> </v>
      </c>
      <c r="AF188" s="58" t="str">
        <f>IF(SUM(COUNTIFS('Planificación 2026-1'!F:F,"FILIAL",'Planificación 2026-1'!X:X,C188,'Planificación 2026-1'!H:H,"PS"))&gt;0,"P04"," ")</f>
        <v xml:space="preserve"> </v>
      </c>
      <c r="AG188" s="58"/>
      <c r="AH188" s="58" t="str">
        <f>IF(SUM(COUNTIFS('Planificación 2026-1'!F:F,"FILIAL",'Planificación 2026-1'!X:X,C188,'Planificación 2026-1'!H:H,"IN"))&gt;0,"P06"," ")</f>
        <v xml:space="preserve"> </v>
      </c>
      <c r="AI188" s="58" t="str">
        <f>IF(SUM(COUNTIFS('Planificación 2026-1'!F:F,"FILIAL",'Planificación 2026-1'!X:X,C188,'Planificación 2026-1'!H:H,"CA"))&gt;0,"P07"," ")</f>
        <v xml:space="preserve"> </v>
      </c>
      <c r="AJ188" s="58" t="str">
        <f>IF(SUM(COUNTIFS('Planificación 2026-1'!F:F,"FILIAL",'Planificación 2026-1'!X:X,C188,'Planificación 2026-1'!H:H,"DE"))&gt;0,"P08"," ")</f>
        <v xml:space="preserve"> </v>
      </c>
      <c r="AK188" s="58" t="str">
        <f>IF(SUM(COUNTIFS('Planificación 2026-1'!F:F,"FILIAL",'Planificación 2026-1'!X:X,C188,'Planificación 2026-1'!H:H,"OB"))&gt;0,"P09"," ")</f>
        <v xml:space="preserve"> </v>
      </c>
      <c r="AL188" s="58" t="str">
        <f>IF(SUM(COUNTIFS('Planificación 2026-1'!F:F,"FILIAL",'Planificación 2026-1'!X:X,C188,'Planificación 2026-1'!H:H,"MH"))&gt;0,"P31"," ")</f>
        <v xml:space="preserve"> </v>
      </c>
      <c r="AM188" s="58" t="str">
        <f>IF(SUM(COUNTIFS('Planificación 2026-1'!F:F,"FILIAL",'Planificación 2026-1'!X:X,C188,'Planificación 2026-1'!H:H,"IC"))&gt;0,"P32"," ")</f>
        <v xml:space="preserve"> </v>
      </c>
      <c r="AN188" s="58" t="str">
        <f>IF(SUM(COUNTIFS('Planificación 2026-1'!F:F,"FILIAL",'Planificación 2026-1'!X:X,C188,'Planificación 2026-1'!H:H,"AR"))&gt;0,"P34"," ")</f>
        <v xml:space="preserve"> </v>
      </c>
      <c r="AO188" s="58" t="str">
        <f>IF(SUM(COUNTIFS('Planificación 2026-1'!F:F,"FILIAL",'Planificación 2026-1'!X:X,C188,'Planificación 2026-1'!H:H,"T1"))&gt;0,"P35"," ")</f>
        <v xml:space="preserve"> </v>
      </c>
      <c r="AP188" s="58" t="str">
        <f>IF(SUM(COUNTIFS('Planificación 2026-1'!F:F,"FILIAL",'Planificación 2026-1'!X:X,C188,'Planificación 2026-1'!H:H,"T3"))&gt;0,"P36"," ")</f>
        <v xml:space="preserve"> </v>
      </c>
      <c r="AQ188" s="58" t="str">
        <f>IF(SUM(COUNTIFS('Planificación 2026-1'!F:F,"FILIAL",'Planificación 2026-1'!X:X,C188,'Planificación 2026-1'!H:H,"T2"))&gt;0,"P37"," ")</f>
        <v xml:space="preserve"> </v>
      </c>
      <c r="AR188" s="58" t="str">
        <f>IF(SUM(COUNTIFS('Planificación 2026-1'!F:F,"FILIAL",'Planificación 2026-1'!X:X,C188,'Planificación 2026-1'!H:H,"AE"))&gt;0,"P38"," ")</f>
        <v xml:space="preserve"> </v>
      </c>
      <c r="AS188" s="58" t="str">
        <f>IF(SUM(COUNTIFS('Planificación 2026-1'!F:F,"FILIAL",'Planificación 2026-1'!X:X,C188,'Planificación 2026-1'!H:H,"T4"))&gt;0,"P55"," ")</f>
        <v xml:space="preserve"> </v>
      </c>
      <c r="AT188" s="58" t="str">
        <f>IF(SUM(COUNTIFS('Planificación 2026-1'!F:F,"SUNAMPE",'Planificación 2026-1'!X:X,C188,'Planificación 2026-1'!H:H,"AF"))&gt;0," P01"," ")</f>
        <v xml:space="preserve"> </v>
      </c>
      <c r="AU188" s="58" t="str">
        <f>IF(SUM(COUNTIFS('Planificación 2026-1'!F:F,"SUNAMPE",'Planificación 2026-1'!X:X,C188,'Planificación 2026-1'!H:H,"EN"))&gt;0,"P02"," ")</f>
        <v xml:space="preserve"> </v>
      </c>
      <c r="AV188" s="58" t="str">
        <f>IF(SUM(COUNTIFS('Planificación 2026-1'!F:F,"SUNAMPE",'Planificación 2026-1'!X:X,C188,'Planificación 2026-1'!H:H,"IS"))&gt;0,"P03"," ")</f>
        <v xml:space="preserve"> </v>
      </c>
      <c r="AW188" s="58" t="str">
        <f>IF(SUM(COUNTIFS('Planificación 2026-1'!F:F,"SUNAMPE",'Planificación 2026-1'!X:X,C188,'Planificación 2026-1'!H:H,"PS"))&gt;0,"P04"," ")</f>
        <v xml:space="preserve"> </v>
      </c>
      <c r="AX188" s="58"/>
      <c r="AY188" s="58" t="str">
        <f>IF(SUM(COUNTIFS('Planificación 2026-1'!F:F,"SUNAMPE",'Planificación 2026-1'!X:X,C188,'Planificación 2026-1'!H:H,"IN"))&gt;0,"P06"," ")</f>
        <v xml:space="preserve"> </v>
      </c>
      <c r="AZ188" s="58" t="str">
        <f>IF(SUM(COUNTIFS('Planificación 2026-1'!F:F,"SUNAMPE",'Planificación 2026-1'!X:X,C188,'Planificación 2026-1'!H:H,"CA"))&gt;0,"P07"," ")</f>
        <v xml:space="preserve"> </v>
      </c>
      <c r="BA188" s="58" t="str">
        <f>IF(SUM(COUNTIFS('Planificación 2026-1'!F:F,"SUNAMPE",'Planificación 2026-1'!X:X,C188,'Planificación 2026-1'!H:H,"DE"))&gt;0,"P08"," ")</f>
        <v xml:space="preserve"> </v>
      </c>
      <c r="BB188" s="58" t="str">
        <f>IF(SUM(COUNTIFS('Planificación 2026-1'!F:F,"SUNAMPE",'Planificación 2026-1'!X:X,C188,'Planificación 2026-1'!H:H,"OB"))&gt;0,"P09"," ")</f>
        <v xml:space="preserve"> </v>
      </c>
      <c r="BC188" s="58" t="str">
        <f>IF(SUM(COUNTIFS('Planificación 2026-1'!F:F,"SUNAMPE",'Planificación 2026-1'!X:X,C188,'Planificación 2026-1'!H:H,"MH"))&gt;0,"P31"," ")</f>
        <v xml:space="preserve"> </v>
      </c>
      <c r="BD188" s="58" t="str">
        <f>IF(SUM(COUNTIFS('Planificación 2026-1'!F:F,"SUNAMPE",'Planificación 2026-1'!X:X,C188,'Planificación 2026-1'!H:H,"IC"))&gt;0,"P32"," ")</f>
        <v xml:space="preserve"> </v>
      </c>
      <c r="BE188" s="58" t="str">
        <f>IF(SUM(COUNTIFS('Planificación 2026-1'!F:F,"SUNAMPE",'Planificación 2026-1'!X:X,C188,'Planificación 2026-1'!H:H,"AR"))&gt;0,"P34"," ")</f>
        <v xml:space="preserve"> </v>
      </c>
      <c r="BF188" s="58" t="str">
        <f>IF(SUM(COUNTIFS('Planificación 2026-1'!F:F,"SUNAMPE",'Planificación 2026-1'!X:X,C188,'Planificación 2026-1'!H:H,"T1"))&gt;0,"P35"," ")</f>
        <v xml:space="preserve"> </v>
      </c>
      <c r="BG188" s="58" t="str">
        <f>IF(SUM(COUNTIFS('Planificación 2026-1'!F:F,"SUNAMPE",'Planificación 2026-1'!X:X,C188,'Planificación 2026-1'!H:H,"T3"))&gt;0,"P36"," ")</f>
        <v xml:space="preserve"> </v>
      </c>
      <c r="BH188" s="58" t="str">
        <f>IF(SUM(COUNTIFS('Planificación 2026-1'!F:F,"SUNAMPE",'Planificación 2026-1'!X:X,C188,'Planificación 2026-1'!H:H,"T2"))&gt;0,"P37"," ")</f>
        <v xml:space="preserve"> </v>
      </c>
      <c r="BI188" s="58" t="str">
        <f>IF(SUM(COUNTIFS('Planificación 2026-1'!F:F,"SUNAMPE",'Planificación 2026-1'!X:X,C188,'Planificación 2026-1'!H:H,"AE"))&gt;0,"P38"," ")</f>
        <v xml:space="preserve"> </v>
      </c>
      <c r="BJ188" s="58" t="str">
        <f>IF(SUM(COUNTIFS('Planificación 2026-1'!F:F,"SUNAMPE",'Planificación 2026-1'!X:X,C188,'Planificación 2026-1'!H:H,"T4"))&gt;0,"P55"," ")</f>
        <v xml:space="preserve"> </v>
      </c>
      <c r="BK188" s="58" t="str">
        <f>IF(SUM(COUNTIFS('Planificación 2026-1'!F:F,"HUAURA",'Planificación 2026-1'!X:X,C188,'Planificación 2026-1'!H:H,"AF"))&gt;0," P01"," ")</f>
        <v xml:space="preserve"> </v>
      </c>
      <c r="BL188" s="58" t="str">
        <f>IF(SUM(COUNTIFS('Planificación 2026-1'!F:F,"HUAURA",'Planificación 2026-1'!X:X,C188,'Planificación 2026-1'!H:H,"EN"))&gt;0,"P02"," ")</f>
        <v>P02</v>
      </c>
      <c r="BM188" s="58" t="str">
        <f>IF(SUM(COUNTIFS('Planificación 2026-1'!F:F,"HUAURA",'Planificación 2026-1'!X:X,C188,'Planificación 2026-1'!H:H,"IS"))&gt;0,"P03"," ")</f>
        <v xml:space="preserve"> </v>
      </c>
      <c r="BN188" s="58" t="str">
        <f>IF(SUM(COUNTIFS('Planificación 2026-1'!F:F,"HUAURA",'Planificación 2026-1'!X:X,C188,'Planificación 2026-1'!H:H,"PS"))&gt;0,"P04"," ")</f>
        <v>P04</v>
      </c>
      <c r="BO188" s="58"/>
      <c r="BP188" s="58" t="str">
        <f>IF(SUM(COUNTIFS('Planificación 2026-1'!F:F,"HUAURA",'Planificación 2026-1'!X:X,C188,'Planificación 2026-1'!H:H,"IN"))&gt;0,"P06"," ")</f>
        <v xml:space="preserve"> </v>
      </c>
      <c r="BQ188" s="58" t="str">
        <f>IF(SUM(COUNTIFS('Planificación 2026-1'!F:F,"HUAURA",'Planificación 2026-1'!X:X,C188,'Planificación 2026-1'!H:H,"CA"))&gt;0,"P07"," ")</f>
        <v xml:space="preserve"> </v>
      </c>
      <c r="BR188" s="58" t="str">
        <f>IF(SUM(COUNTIFS('Planificación 2026-1'!F:F,"HUAURA",'Planificación 2026-1'!X:X,C188,'Planificación 2026-1'!H:H,"DE"))&gt;0,"P08"," ")</f>
        <v xml:space="preserve"> </v>
      </c>
      <c r="BS188" s="58" t="str">
        <f>IF(SUM(COUNTIFS('Planificación 2026-1'!F:F,"HUAURA",'Planificación 2026-1'!X:X,C188,'Planificación 2026-1'!H:H,"OB"))&gt;0,"P09"," ")</f>
        <v xml:space="preserve"> </v>
      </c>
      <c r="BT188" s="58" t="str">
        <f>IF(SUM(COUNTIFS('Planificación 2026-1'!F:F,"HUAURA",'Planificación 2026-1'!X:X,C188,'Planificación 2026-1'!H:H,"MH"))&gt;0,"P31"," ")</f>
        <v xml:space="preserve"> </v>
      </c>
      <c r="BU188" s="58" t="str">
        <f>IF(SUM(COUNTIFS('Planificación 2026-1'!F:F,"HUAURA",'Planificación 2026-1'!X:X,C188,'Planificación 2026-1'!H:H,"IC"))&gt;0,"P32"," ")</f>
        <v xml:space="preserve"> </v>
      </c>
      <c r="BV188" s="58" t="str">
        <f>IF(SUM(COUNTIFS('Planificación 2026-1'!F:F,"HUAURA",'Planificación 2026-1'!X:X,C188,'Planificación 2026-1'!H:H,"AR"))&gt;0,"P34"," ")</f>
        <v xml:space="preserve"> </v>
      </c>
      <c r="BW188" s="58" t="str">
        <f>IF(SUM(COUNTIFS('Planificación 2026-1'!F:F,"HUAURA",'Planificación 2026-1'!X:X,C188,'Planificación 2026-1'!H:H,"T1"))&gt;0,"P35"," ")</f>
        <v xml:space="preserve"> </v>
      </c>
      <c r="BX188" s="58" t="str">
        <f>IF(SUM(COUNTIFS('Planificación 2026-1'!F:F,"HUAURA",'Planificación 2026-1'!X:X,C188,'Planificación 2026-1'!H:H,"T3"))&gt;0,"P36"," ")</f>
        <v xml:space="preserve"> </v>
      </c>
      <c r="BY188" s="58" t="str">
        <f>IF(SUM(COUNTIFS('Planificación 2026-1'!F:F,"HUAURA",'Planificación 2026-1'!X:X,C188,'Planificación 2026-1'!H:H,"T2"))&gt;0,"P37"," ")</f>
        <v xml:space="preserve"> </v>
      </c>
      <c r="BZ188" s="58" t="str">
        <f>IF(SUM(COUNTIFS('Planificación 2026-1'!F:F,"HUAURA",'Planificación 2026-1'!X:X,C188,'Planificación 2026-1'!H:H,"AE"))&gt;0,"P38"," ")</f>
        <v xml:space="preserve"> </v>
      </c>
      <c r="CA188" s="58" t="str">
        <f>IF(SUM(COUNTIFS('Planificación 2026-1'!F:F,"HUAURA",'Planificación 2026-1'!X:X,C188,'Planificación 2026-1'!H:H,"T4"))&gt;0,"P55"," ")</f>
        <v xml:space="preserve"> </v>
      </c>
      <c r="CB188" s="59">
        <f>SUMIFS('Planificación 2026-1'!S:S,'Planificación 2026-1'!X:X,C188,'Planificación 2026-1'!H:H,"AF",'Planificación 2026-1'!I:I,"&gt;2")</f>
        <v>0</v>
      </c>
      <c r="CC188" s="59">
        <f>SUMIFS('Planificación 2026-1'!S:S,'Planificación 2026-1'!X:X,C188,'Planificación 2026-1'!H:H,"EN",'Planificación 2026-1'!I:I,"&gt;2")</f>
        <v>0</v>
      </c>
      <c r="CD188" s="59">
        <f>SUMIFS('Planificación 2026-1'!S:S,'Planificación 2026-1'!X:X,C188,'Planificación 2026-1'!H:H,"IS",'Planificación 2026-1'!I:I,"&gt;2")</f>
        <v>0</v>
      </c>
      <c r="CE188" s="59">
        <f>SUMIFS('Planificación 2026-1'!S:S,'Planificación 2026-1'!X:X,C188,'Planificación 2026-1'!H:H,"PS",'Planificación 2026-1'!I:I,"&gt;2")</f>
        <v>0</v>
      </c>
      <c r="CF188" s="59">
        <f>SUMIFS('Planificación 2026-1'!S:S,'Planificación 2026-1'!X:X,C188,'Planificación 2026-1'!H:H,"IN",'Planificación 2026-1'!I:I,"&gt;2")</f>
        <v>0</v>
      </c>
      <c r="CG188" s="59">
        <f>SUMIFS('Planificación 2026-1'!S:S,'Planificación 2026-1'!X:X,C188,'Planificación 2026-1'!H:H,"CA",'Planificación 2026-1'!I:I,"&gt;2")</f>
        <v>0</v>
      </c>
      <c r="CH188" s="59">
        <f>SUMIFS('Planificación 2026-1'!S:S,'Planificación 2026-1'!X:X,C188,'Planificación 2026-1'!H:H,"DE",'Planificación 2026-1'!I:I,"&gt;2")</f>
        <v>0</v>
      </c>
      <c r="CI188" s="59">
        <f>SUMIFS('Planificación 2026-1'!S:S,'Planificación 2026-1'!X:X,C188,'Planificación 2026-1'!H:H,"OB",'Planificación 2026-1'!I:I,"&gt;2")</f>
        <v>0</v>
      </c>
      <c r="CJ188" s="59">
        <f>SUMIFS('Planificación 2026-1'!S:S,'Planificación 2026-1'!X:X,C188,'Planificación 2026-1'!H:H,"MH",'Planificación 2026-1'!I:I,"&gt;2")</f>
        <v>0</v>
      </c>
      <c r="CK188" s="59">
        <f>SUMIFS('Planificación 2026-1'!S:S,'Planificación 2026-1'!X:X,C188,'Planificación 2026-1'!H:H,"IC",'Planificación 2026-1'!I:I,"&gt;2")</f>
        <v>0</v>
      </c>
      <c r="CL188" s="59">
        <f>SUMIFS('Planificación 2026-1'!S:S,'Planificación 2026-1'!X:X,C188,'Planificación 2026-1'!H:H,"AR",'Planificación 2026-1'!I:I,"&gt;2")</f>
        <v>0</v>
      </c>
      <c r="CM188" s="59">
        <f>SUMIFS('Planificación 2026-1'!S:S,'Planificación 2026-1'!X:X,C188,'Planificación 2026-1'!H:H,"AE",'Planificación 2026-1'!I:I,"&gt;2")</f>
        <v>0</v>
      </c>
      <c r="CN188" s="59">
        <f>SUMIFS('Planificación 2026-1'!S:S,'Planificación 2026-1'!X:X,C188,'Planificación 2026-1'!H:H,"T1",'Planificación 2026-1'!I:I,"&gt;2")</f>
        <v>0</v>
      </c>
      <c r="CO188" s="59">
        <f>SUMIFS('Planificación 2026-1'!S:S,'Planificación 2026-1'!X:X,C188,'Planificación 2026-1'!H:H,"T3",'Planificación 2026-1'!I:I,"&gt;2")</f>
        <v>0</v>
      </c>
      <c r="CP188" s="59">
        <f>SUMIFS('Planificación 2026-1'!S:S,'Planificación 2026-1'!X:X,C188,'Planificación 2026-1'!H:H,"T2",'Planificación 2026-1'!I:I,"&gt;2")</f>
        <v>0</v>
      </c>
      <c r="CQ188" s="59">
        <f>SUMIFS('Planificación 2026-1'!S:S,'Planificación 2026-1'!X:X,C188,'Planificación 2026-1'!H:H,"T4",'Planificación 2026-1'!I:I,"&gt;2")</f>
        <v>0</v>
      </c>
      <c r="CR188" s="59">
        <f>SUMIFS('Planificación 2026-1'!S:S,'Planificación 2026-1'!X:X,C188,'Planificación 2026-1'!H:H,"AF",'Planificación 2026-1'!I:I,"&lt;3")</f>
        <v>0</v>
      </c>
      <c r="CS188" s="59">
        <f>SUMIFS('Planificación 2026-1'!S:S,'Planificación 2026-1'!X:X,C188,'Planificación 2026-1'!H:H,"EN",'Planificación 2026-1'!I:I,"&lt;3")</f>
        <v>18</v>
      </c>
      <c r="CT188" s="59">
        <f>SUMIFS('Planificación 2026-1'!S:S,'Planificación 2026-1'!X:X,C188,'Planificación 2026-1'!H:H,"IS",'Planificación 2026-1'!I:I,"&lt;3")</f>
        <v>0</v>
      </c>
      <c r="CU188" s="59">
        <f>SUMIFS('Planificación 2026-1'!S:S,'Planificación 2026-1'!X:X,C188,'Planificación 2026-1'!H:H,"PS",'Planificación 2026-1'!I:I,"&lt;3")</f>
        <v>14</v>
      </c>
      <c r="CV188" s="59">
        <f>SUMIFS('Planificación 2026-1'!S:S,'Planificación 2026-1'!X:X,C188,'Planificación 2026-1'!H:H,"IN",'Planificación 2026-1'!I:I,"&lt;3")</f>
        <v>0</v>
      </c>
      <c r="CW188" s="59">
        <f>SUMIFS('Planificación 2026-1'!S:S,'Planificación 2026-1'!X:X,C188,'Planificación 2026-1'!H:H,"CA",'Planificación 2026-1'!I:I,"&lt;3")</f>
        <v>0</v>
      </c>
      <c r="CX188" s="59">
        <f>SUMIFS('Planificación 2026-1'!S:S,'Planificación 2026-1'!X:X,C188,'Planificación 2026-1'!H:H,"DE",'Planificación 2026-1'!I:I,"&lt;3")</f>
        <v>0</v>
      </c>
      <c r="CY188" s="59">
        <f>SUMIFS('Planificación 2026-1'!S:S,'Planificación 2026-1'!X:X,C188,'Planificación 2026-1'!H:H,"OB",'Planificación 2026-1'!I:I,"&lt;3")</f>
        <v>0</v>
      </c>
      <c r="CZ188" s="59">
        <f>SUMIFS('Planificación 2026-1'!S:S,'Planificación 2026-1'!X:X,C188,'Planificación 2026-1'!H:H,"MH",'Planificación 2026-1'!I:I,"&lt;3")</f>
        <v>0</v>
      </c>
      <c r="DA188" s="59">
        <f>SUMIFS('Planificación 2026-1'!S:S,'Planificación 2026-1'!X:X,C188,'Planificación 2026-1'!H:H,"IC",'Planificación 2026-1'!I:I,"&lt;3")</f>
        <v>0</v>
      </c>
      <c r="DB188" s="59">
        <f>SUMIFS('Planificación 2026-1'!S:S,'Planificación 2026-1'!X:X,C188,'Planificación 2026-1'!H:H,"AR",'Planificación 2026-1'!I:I,"&lt;3")</f>
        <v>0</v>
      </c>
      <c r="DC188" s="59">
        <f>SUMIFS('Planificación 2026-1'!S:S,'Planificación 2026-1'!X:X,C188,'Planificación 2026-1'!H:H,"AE",'Planificación 2026-1'!I:I,"&lt;3")</f>
        <v>0</v>
      </c>
      <c r="DD188" s="59">
        <f>SUMIFS('Planificación 2026-1'!S:S,'Planificación 2026-1'!X:X,C188,'Planificación 2026-1'!H:H,"T1",'Planificación 2026-1'!I:I,"&lt;3")</f>
        <v>0</v>
      </c>
      <c r="DE188" s="59">
        <f>SUMIFS('Planificación 2026-1'!S:S,'Planificación 2026-1'!X:X,C188,'Planificación 2026-1'!H:H,"T3",'Planificación 2026-1'!I:I,"&lt;3")</f>
        <v>0</v>
      </c>
      <c r="DF188" s="59">
        <f>SUMIFS('Planificación 2026-1'!S:S,'Planificación 2026-1'!X:X,C188,'Planificación 2026-1'!H:H,"T2",'Planificación 2026-1'!I:I,"&lt;3")</f>
        <v>0</v>
      </c>
      <c r="DG188" s="59">
        <f>SUMIFS('Planificación 2026-1'!S:S,'Planificación 2026-1'!X:X,C188,'Planificación 2026-1'!H:H,"T4",'Planificación 2026-1'!I:I,"&lt;3")</f>
        <v>0</v>
      </c>
      <c r="DH188" s="58" t="str">
        <f t="shared" si="52"/>
        <v/>
      </c>
      <c r="DI188" s="27">
        <f>IF(C188="","",SUMIFS('Planificación 2026-1'!S:S,'Planificación 2026-1'!X:X,C188,'Planificación 2026-1'!F:F,"PRINCIPAL",'Planificación 2026-1'!Y:Y,"VIRTUAL"))</f>
        <v>0</v>
      </c>
      <c r="DJ188" s="27">
        <f>IF(C188="","",SUMIFS('Planificación 2026-1'!S:S,'Planificación 2026-1'!X:X,C188,'Planificación 2026-1'!F:F,"PRINCIPAL",'Planificación 2026-1'!Y:Y,"PRESENCIAL"))</f>
        <v>0</v>
      </c>
      <c r="DK188" s="27">
        <f>IF(C188="","",SUMIFS('Planificación 2026-1'!S:S,'Planificación 2026-1'!X:X,C188,'Planificación 2026-1'!F:F,"PRINCIPAL",'Planificación 2026-1'!Y:Y,"HIBRIDO PRESENCIAL"))</f>
        <v>0</v>
      </c>
      <c r="DL188" s="58" t="str">
        <f t="shared" si="53"/>
        <v/>
      </c>
      <c r="DM188" s="58">
        <f>IF(C188="","",SUMIFS('Planificación 2026-1'!S:S,'Planificación 2026-1'!X:X,C188,'Planificación 2026-1'!F:F,"FILIAL",'Planificación 2026-1'!Y:Y,"VIRTUAL"))</f>
        <v>0</v>
      </c>
      <c r="DN188" s="60">
        <f>IF(C188="","",SUMIFS('Planificación 2026-1'!S:S,'Planificación 2026-1'!X:X,C188,'Planificación 2026-1'!F:F,"FILIAL",'Planificación 2026-1'!Y:Y,"PRESENCIAL"))</f>
        <v>0</v>
      </c>
      <c r="DO188" s="29">
        <f>IF(C188="","",SUMIFS('Planificación 2026-1'!S:S,'Planificación 2026-1'!X:X,C188,'Planificación 2026-1'!F:F,"FILIAL",'Planificación 2026-1'!Y:Y,"HIBRIDO PRESENCIAL"))</f>
        <v>0</v>
      </c>
      <c r="DP188" s="61" t="str">
        <f t="shared" si="54"/>
        <v/>
      </c>
      <c r="DQ188" s="58">
        <f>IF(C188="","",SUMIFS('Planificación 2026-1'!S:S,'Planificación 2026-1'!X:X,C188,'Planificación 2026-1'!F:F,"SUNAMPE",'Planificación 2026-1'!Y:Y,"VIRTUAL"))</f>
        <v>0</v>
      </c>
      <c r="DR188" s="29">
        <f>IF(C188="","",SUMIFS('Planificación 2026-1'!S:S,'Planificación 2026-1'!X:X,C188,'Planificación 2026-1'!F:F,"SUNAMPE",'Planificación 2026-1'!Y:Y,"PRESENCIAL"))</f>
        <v>0</v>
      </c>
      <c r="DS188" s="61" t="str">
        <f t="shared" si="55"/>
        <v>P02 P04</v>
      </c>
      <c r="DT188" s="58">
        <f>IF(C188="","",SUMIFS('Planificación 2026-1'!S:S,'Planificación 2026-1'!X:X,C188,'Planificación 2026-1'!F:F,"HUAURA",'Planificación 2026-1'!Y:Y,"VIRTUAL"))</f>
        <v>0</v>
      </c>
      <c r="DU188" s="29">
        <f>IF(C188="","",SUMIFS('Planificación 2026-1'!S:S,'Planificación 2026-1'!X:X,C188,'Planificación 2026-1'!F:F,"HUAURA",'Planificación 2026-1'!Y:Y,"PRESENCIAL"))</f>
        <v>32</v>
      </c>
      <c r="DV188" s="32">
        <f>SUMIFS('Planificación 2026-1'!S:S,'Planificación 2026-1'!X:X,C188,'Planificación 2026-1'!F:F,"PRINCIPAL",'Planificación 2026-1'!Y:Y,"VIRTUAL",'Planificación 2026-1'!I:I,"&gt;2")</f>
        <v>0</v>
      </c>
      <c r="DW188" s="32">
        <f>SUMIFS('Planificación 2026-1'!S:S,'Planificación 2026-1'!X:X,C188,'Planificación 2026-1'!F:F,"PRINCIPAL",'Planificación 2026-1'!Y:Y,"&lt;&gt;VIRTUAL",'Planificación 2026-1'!I:I,"&gt;2")</f>
        <v>0</v>
      </c>
      <c r="DX188" s="32">
        <f>SUMIFS('Planificación 2026-1'!S:S,'Planificación 2026-1'!X:X,C188,'Planificación 2026-1'!F:F,"SUNAMPE",'Planificación 2026-1'!Y:Y,"VIRTUAL",'Planificación 2026-1'!I:I,"&gt;2")</f>
        <v>0</v>
      </c>
      <c r="DY188" s="32">
        <f>SUMIFS('Planificación 2026-1'!S:S,'Planificación 2026-1'!X:X,C188,'Planificación 2026-1'!F:F,"SUNAMPE",'Planificación 2026-1'!Y:Y,"&lt;&gt;VIRTUAL",'Planificación 2026-1'!I:I,"&gt;2")</f>
        <v>0</v>
      </c>
      <c r="DZ188" s="32">
        <f>SUMIFS('Planificación 2026-1'!S:S,'Planificación 2026-1'!X:X,C188,'Planificación 2026-1'!F:F,"FILIAL",'Planificación 2026-1'!Y:Y,"VIRTUAL",'Planificación 2026-1'!I:I,"&gt;2")</f>
        <v>0</v>
      </c>
      <c r="EA188" s="32">
        <f>SUMIFS('Planificación 2026-1'!S:S,'Planificación 2026-1'!X:X,C188,'Planificación 2026-1'!F:F,"FILIAL",'Planificación 2026-1'!Y:Y,"&lt;&gt;VIRTUAL",'Planificación 2026-1'!I:I,"&gt;2")</f>
        <v>0</v>
      </c>
      <c r="EB188" s="32">
        <f>SUMIFS('Planificación 2026-1'!S:S,'Planificación 2026-1'!X:X,C188,'Planificación 2026-1'!F:F,"PORUMA",'Planificación 2026-1'!Y:Y,"VIRTUAL",'Planificación 2026-1'!I:I,"&gt;2")</f>
        <v>0</v>
      </c>
      <c r="EC188" s="32">
        <f>SUMIFS('Planificación 2026-1'!S:S,'Planificación 2026-1'!X:X,C188,'Planificación 2026-1'!F:F,"PORUMA",'Planificación 2026-1'!Y:Y,"&lt;&gt;VIRTUAL",'Planificación 2026-1'!I:I,"&gt;2")</f>
        <v>0</v>
      </c>
      <c r="ED188" s="32">
        <f>SUMIFS('Planificación 2026-1'!S:S,'Planificación 2026-1'!X:X,C188,'Planificación 2026-1'!F:F,"HUAURA",'Planificación 2026-1'!Y:Y,"VIRTUAL",'Planificación 2026-1'!I:I,"&gt;2")</f>
        <v>0</v>
      </c>
      <c r="EE188" s="32">
        <f>SUMIFS('Planificación 2026-1'!S:S,'Planificación 2026-1'!X:X,C188,'Planificación 2026-1'!F:F,"HUAURA",'Planificación 2026-1'!Y:Y,"&lt;&gt;VIRTUAL",'Planificación 2026-1'!I:I,"&gt;2")</f>
        <v>0</v>
      </c>
      <c r="EF188" s="32">
        <f>SUMIFS('Planificación 2026-1'!S:S,'Planificación 2026-1'!X:X,C188,'Planificación 2026-1'!F:F,"PRINCIPAL",'Planificación 2026-1'!Y:Y,"VIRTUAL",'Planificación 2026-1'!I:I,"&lt;3")</f>
        <v>0</v>
      </c>
      <c r="EG188" s="32">
        <f>SUMIFS('Planificación 2026-1'!S:S,'Planificación 2026-1'!X:X,C188,'Planificación 2026-1'!F:F,"PRINCIPAL",'Planificación 2026-1'!Y:Y,"&lt;&gt;VIRTUAL",'Planificación 2026-1'!I:I,"&lt;3")</f>
        <v>0</v>
      </c>
      <c r="EH188" s="32">
        <f>SUMIFS('Planificación 2026-1'!S:S,'Planificación 2026-1'!X:X,C188,'Planificación 2026-1'!F:F,"SUNAMPE",'Planificación 2026-1'!Y:Y,"VIRTUAL",'Planificación 2026-1'!I:I,"&lt;3")</f>
        <v>0</v>
      </c>
      <c r="EI188" s="32">
        <f>SUMIFS('Planificación 2026-1'!S:S,'Planificación 2026-1'!X:X,C188,'Planificación 2026-1'!F:F,"SUNAMPE",'Planificación 2026-1'!Y:Y,"&lt;&gt;VIRTUAL",'Planificación 2026-1'!I:I,"&lt;3")</f>
        <v>0</v>
      </c>
      <c r="EJ188" s="32">
        <f>SUMIFS('Planificación 2026-1'!S:S,'Planificación 2026-1'!X:X,C188,'Planificación 2026-1'!F:F,"FILIAL",'Planificación 2026-1'!Y:Y,"VIRTUAL",'Planificación 2026-1'!I:I,"&lt;3")</f>
        <v>0</v>
      </c>
      <c r="EK188" s="32">
        <f>SUMIFS('Planificación 2026-1'!S:S,'Planificación 2026-1'!X:X,C188,'Planificación 2026-1'!F:F,"FILIAL",'Planificación 2026-1'!Y:Y,"&lt;&gt;VIRTUAL",'Planificación 2026-1'!I:I,"&lt;3")</f>
        <v>0</v>
      </c>
      <c r="EL188" s="32">
        <f>SUMIFS('Planificación 2026-1'!S:S,'Planificación 2026-1'!X:X,C188,'Planificación 2026-1'!F:F,"PORUMA",'Planificación 2026-1'!Y:Y,"VIRTUAL",'Planificación 2026-1'!I:I,"&lt;3")</f>
        <v>0</v>
      </c>
      <c r="EM188" s="32">
        <f>SUMIFS('Planificación 2026-1'!S:S,'Planificación 2026-1'!X:X,C188,'Planificación 2026-1'!F:F,"PORUMA",'Planificación 2026-1'!Y:Y,"&lt;&gt;VIRTUAL",'Planificación 2026-1'!I:I,"&lt;3")</f>
        <v>0</v>
      </c>
      <c r="EN188" s="32">
        <f>SUMIFS('Planificación 2026-1'!S:S,'Planificación 2026-1'!X:X,C188,'Planificación 2026-1'!F:F,"HUAURA",'Planificación 2026-1'!Y:Y,"VIRTUAL",'Planificación 2026-1'!I:I,"&lt;3")</f>
        <v>0</v>
      </c>
      <c r="EO188" s="32">
        <f>SUMIFS('Planificación 2026-1'!S:S,'Planificación 2026-1'!X:X,C188,'Planificación 2026-1'!F:F,"HUAURA",'Planificación 2026-1'!Y:Y,"&lt;&gt;VIRTUAL",'Planificación 2026-1'!I:I,"&lt;3")</f>
        <v>32</v>
      </c>
      <c r="EP188" s="32">
        <f t="shared" si="46"/>
        <v>0</v>
      </c>
      <c r="EQ188" s="32">
        <f t="shared" si="47"/>
        <v>32</v>
      </c>
      <c r="ER188" s="32">
        <f t="shared" si="48"/>
        <v>0</v>
      </c>
      <c r="ES188" s="32">
        <f t="shared" si="49"/>
        <v>0</v>
      </c>
      <c r="ET188" s="32">
        <f t="shared" si="50"/>
        <v>0</v>
      </c>
      <c r="EU188" s="32">
        <f t="shared" si="51"/>
        <v>32</v>
      </c>
      <c r="EV188" s="32" t="b">
        <f>EXACT(EU188,E188)</f>
        <v>1</v>
      </c>
      <c r="EW188" s="32"/>
      <c r="EX188" s="32">
        <f>DV188+DZ188+ED188+EF188+EJ188+EN188+DX188+EH188</f>
        <v>0</v>
      </c>
      <c r="EY188" s="32">
        <f>DW188+EA188+EE188+EG188+EK188+EO188+DY188+EI188</f>
        <v>32</v>
      </c>
      <c r="EZ188" s="32" t="b">
        <f>EXACT(SUM(EX188:EY188),E188)</f>
        <v>1</v>
      </c>
      <c r="FA188" s="32" t="str">
        <f>IF(AND(DW188=0,EA188=0,EE188=0),"",IF(COUNTIF(DW188:EE188,"&gt;0")=1,IF(DW188&gt;0,"SEDE",IF(EA188&gt;0,"FILIAL","HUAURA")),IF(COUNTIF(DW188:EE188,"&gt;0")=2,IF(AND(DW188&gt;0,EA188&gt;0),"SEDE-FILIAL",IF(AND(DW188&gt;0,EE188&gt;0),"SEDE-HUAURA","FILIAL-HUAURA")),"SEDE-FILIAL-HUAURA")))</f>
        <v/>
      </c>
      <c r="FB188" s="32" t="str">
        <f t="shared" si="56"/>
        <v>PRESENCIAL</v>
      </c>
    </row>
    <row r="189" spans="1:158">
      <c r="A189" s="33"/>
      <c r="B189" s="66">
        <v>186</v>
      </c>
      <c r="C189" s="32" t="s">
        <v>393</v>
      </c>
      <c r="D189" s="429">
        <v>41628245</v>
      </c>
      <c r="E189" s="62">
        <f>SUMIF('Planificación 2026-1'!X:X,C189,'Planificación 2026-1'!S:S)</f>
        <v>6</v>
      </c>
      <c r="F189" s="63" t="s">
        <v>199</v>
      </c>
      <c r="G189" s="454" t="s">
        <v>200</v>
      </c>
      <c r="H189" s="64" t="s">
        <v>181</v>
      </c>
      <c r="I189" s="64" t="s">
        <v>156</v>
      </c>
      <c r="J189" s="32" t="s">
        <v>181</v>
      </c>
      <c r="K189" s="32" t="s">
        <v>156</v>
      </c>
      <c r="L189" s="57" t="str">
        <f>IF(SUM(COUNTIFS('Planificación 2026-1'!F:F,"PRINCIPAL",'Planificación 2026-1'!X:X,C189,'Planificación 2026-1'!H:H,"AF"))&gt;0,"P01"," ")</f>
        <v xml:space="preserve"> </v>
      </c>
      <c r="M189" s="58" t="str">
        <f>IF(SUM(COUNTIFS('Planificación 2026-1'!F:F,"PRINCIPAL",'Planificación 2026-1'!X:X,C189,'Planificación 2026-1'!H:H,"EN"))&gt;0,"P02"," ")</f>
        <v xml:space="preserve"> </v>
      </c>
      <c r="N189" s="58" t="str">
        <f>IF(SUM(COUNTIFS('Planificación 2026-1'!F:F,"PRINCIPAL",'Planificación 2026-1'!X:X,C189,'Planificación 2026-1'!H:H,"IS"))&gt;0,"P03"," ")</f>
        <v xml:space="preserve"> </v>
      </c>
      <c r="O189" s="58" t="str">
        <f>IF(SUM(COUNTIFS('Planificación 2026-1'!F:F,"PRINCIPAL",'Planificación 2026-1'!X:X,C189,'Planificación 2026-1'!H:H,"PS"))&gt;0,"P04"," ")</f>
        <v xml:space="preserve"> </v>
      </c>
      <c r="P189" s="58"/>
      <c r="Q189" s="58" t="str">
        <f>IF(SUM(COUNTIFS('Planificación 2026-1'!F:F,"PRINCIPAL",'Planificación 2026-1'!X:X,C189,'Planificación 2026-1'!H:H,"IN"))&gt;0,"P06"," ")</f>
        <v xml:space="preserve"> </v>
      </c>
      <c r="R189" s="58" t="str">
        <f>IF(SUM(COUNTIFS('Planificación 2026-1'!F:F,"PRINCIPAL",'Planificación 2026-1'!X:X,C189,'Planificación 2026-1'!H:H,"CA"))&gt;0,"P07"," ")</f>
        <v xml:space="preserve"> </v>
      </c>
      <c r="S189" s="58" t="str">
        <f>IF(SUM(COUNTIFS('Planificación 2026-1'!F:F,"PRINCIPAL",'Planificación 2026-1'!X:X,C189,'Planificación 2026-1'!H:H,"DE"))&gt;0,"P08"," ")</f>
        <v xml:space="preserve"> </v>
      </c>
      <c r="T189" s="58" t="str">
        <f>IF(SUM(COUNTIFS('Planificación 2026-1'!F:F,"PRINCIPAL",'Planificación 2026-1'!X:X,C189,'Planificación 2026-1'!H:H,"OB"))&gt;0,"P09"," ")</f>
        <v>P09</v>
      </c>
      <c r="U189" s="58" t="str">
        <f>IF(SUM(COUNTIFS('Planificación 2026-1'!F:F,"PRINCIPAL",'Planificación 2026-1'!X:X,C189,'Planificación 2026-1'!H:H,"MH"))&gt;0,"P31"," ")</f>
        <v xml:space="preserve"> </v>
      </c>
      <c r="V189" s="58" t="str">
        <f>IF(SUM(COUNTIFS('Planificación 2026-1'!F:F,"PRINCIPAL",'Planificación 2026-1'!X:X,C189,'Planificación 2026-1'!H:H,"IC"))&gt;0,"P32"," ")</f>
        <v xml:space="preserve"> </v>
      </c>
      <c r="W189" s="58" t="str">
        <f>IF(SUM(COUNTIFS('Planificación 2026-1'!F:F,"PRINCIPAL",'Planificación 2026-1'!X:X,C189,'Planificación 2026-1'!H:H,"AR"))&gt;0,"P34"," ")</f>
        <v xml:space="preserve"> </v>
      </c>
      <c r="X189" s="58" t="str">
        <f>IF(SUM(COUNTIFS('Planificación 2026-1'!F:F,"PRINCIPAL",'Planificación 2026-1'!X:X,C189,'Planificación 2026-1'!H:H,"T1"))&gt;0,"P35"," ")</f>
        <v xml:space="preserve"> </v>
      </c>
      <c r="Y189" s="58" t="str">
        <f>IF(SUM(COUNTIFS('Planificación 2026-1'!F:F,"PRINCIPAL",'Planificación 2026-1'!X:X,C189,'Planificación 2026-1'!H:H,"T3"))&gt;0,"P36"," ")</f>
        <v xml:space="preserve"> </v>
      </c>
      <c r="Z189" s="58" t="str">
        <f>IF(SUM(COUNTIFS('Planificación 2026-1'!F:F,"PRINCIPAL",'Planificación 2026-1'!X:X,C189,'Planificación 2026-1'!H:H,"T2"))&gt;0,"P37"," ")</f>
        <v xml:space="preserve"> </v>
      </c>
      <c r="AA189" s="58" t="str">
        <f>IF(SUM(COUNTIFS('Planificación 2026-1'!F:F,"PRINCIPAL",'Planificación 2026-1'!X:X,C189,'Planificación 2026-1'!H:H,"AE"))&gt;0,"P38"," ")</f>
        <v xml:space="preserve"> </v>
      </c>
      <c r="AB189" s="58" t="str">
        <f>IF(SUM(COUNTIFS('Planificación 2026-1'!F:F,"PRINCIPAL",'Planificación 2026-1'!X:X,C189,'Planificación 2026-1'!H:H,"T4"))&gt;0,"P55"," ")</f>
        <v xml:space="preserve"> </v>
      </c>
      <c r="AC189" s="58" t="str">
        <f>IF(SUM(COUNTIFS('Planificación 2026-1'!F:F,"FILIAL",'Planificación 2026-1'!X:X,C189,'Planificación 2026-1'!H:H,"AF"))&gt;0," P01"," ")</f>
        <v xml:space="preserve"> </v>
      </c>
      <c r="AD189" s="58" t="str">
        <f>IF(SUM(COUNTIFS('Planificación 2026-1'!F:F,"FILIAL",'Planificación 2026-1'!X:X,C189,'Planificación 2026-1'!H:H,"EN"))&gt;0,"P02"," ")</f>
        <v xml:space="preserve"> </v>
      </c>
      <c r="AE189" s="58" t="str">
        <f>IF(SUM(COUNTIFS('Planificación 2026-1'!F:F,"FILIAL",'Planificación 2026-1'!X:X,C189,'Planificación 2026-1'!H:H,"IS"))&gt;0,"P03"," ")</f>
        <v xml:space="preserve"> </v>
      </c>
      <c r="AF189" s="58" t="str">
        <f>IF(SUM(COUNTIFS('Planificación 2026-1'!F:F,"FILIAL",'Planificación 2026-1'!X:X,C189,'Planificación 2026-1'!H:H,"PS"))&gt;0,"P04"," ")</f>
        <v xml:space="preserve"> </v>
      </c>
      <c r="AG189" s="58"/>
      <c r="AH189" s="58" t="str">
        <f>IF(SUM(COUNTIFS('Planificación 2026-1'!F:F,"FILIAL",'Planificación 2026-1'!X:X,C189,'Planificación 2026-1'!H:H,"IN"))&gt;0,"P06"," ")</f>
        <v xml:space="preserve"> </v>
      </c>
      <c r="AI189" s="58" t="str">
        <f>IF(SUM(COUNTIFS('Planificación 2026-1'!F:F,"FILIAL",'Planificación 2026-1'!X:X,C189,'Planificación 2026-1'!H:H,"CA"))&gt;0,"P07"," ")</f>
        <v xml:space="preserve"> </v>
      </c>
      <c r="AJ189" s="58" t="str">
        <f>IF(SUM(COUNTIFS('Planificación 2026-1'!F:F,"FILIAL",'Planificación 2026-1'!X:X,C189,'Planificación 2026-1'!H:H,"DE"))&gt;0,"P08"," ")</f>
        <v xml:space="preserve"> </v>
      </c>
      <c r="AK189" s="58" t="str">
        <f>IF(SUM(COUNTIFS('Planificación 2026-1'!F:F,"FILIAL",'Planificación 2026-1'!X:X,C189,'Planificación 2026-1'!H:H,"OB"))&gt;0,"P09"," ")</f>
        <v xml:space="preserve"> </v>
      </c>
      <c r="AL189" s="58" t="str">
        <f>IF(SUM(COUNTIFS('Planificación 2026-1'!F:F,"FILIAL",'Planificación 2026-1'!X:X,C189,'Planificación 2026-1'!H:H,"MH"))&gt;0,"P31"," ")</f>
        <v xml:space="preserve"> </v>
      </c>
      <c r="AM189" s="58" t="str">
        <f>IF(SUM(COUNTIFS('Planificación 2026-1'!F:F,"FILIAL",'Planificación 2026-1'!X:X,C189,'Planificación 2026-1'!H:H,"IC"))&gt;0,"P32"," ")</f>
        <v xml:space="preserve"> </v>
      </c>
      <c r="AN189" s="58" t="str">
        <f>IF(SUM(COUNTIFS('Planificación 2026-1'!F:F,"FILIAL",'Planificación 2026-1'!X:X,C189,'Planificación 2026-1'!H:H,"AR"))&gt;0,"P34"," ")</f>
        <v xml:space="preserve"> </v>
      </c>
      <c r="AO189" s="58" t="str">
        <f>IF(SUM(COUNTIFS('Planificación 2026-1'!F:F,"FILIAL",'Planificación 2026-1'!X:X,C189,'Planificación 2026-1'!H:H,"T1"))&gt;0,"P35"," ")</f>
        <v xml:space="preserve"> </v>
      </c>
      <c r="AP189" s="58" t="str">
        <f>IF(SUM(COUNTIFS('Planificación 2026-1'!F:F,"FILIAL",'Planificación 2026-1'!X:X,C189,'Planificación 2026-1'!H:H,"T3"))&gt;0,"P36"," ")</f>
        <v xml:space="preserve"> </v>
      </c>
      <c r="AQ189" s="58" t="str">
        <f>IF(SUM(COUNTIFS('Planificación 2026-1'!F:F,"FILIAL",'Planificación 2026-1'!X:X,C189,'Planificación 2026-1'!H:H,"T2"))&gt;0,"P37"," ")</f>
        <v xml:space="preserve"> </v>
      </c>
      <c r="AR189" s="58" t="str">
        <f>IF(SUM(COUNTIFS('Planificación 2026-1'!F:F,"FILIAL",'Planificación 2026-1'!X:X,C189,'Planificación 2026-1'!H:H,"AE"))&gt;0,"P38"," ")</f>
        <v xml:space="preserve"> </v>
      </c>
      <c r="AS189" s="58" t="str">
        <f>IF(SUM(COUNTIFS('Planificación 2026-1'!F:F,"FILIAL",'Planificación 2026-1'!X:X,C189,'Planificación 2026-1'!H:H,"T4"))&gt;0,"P55"," ")</f>
        <v xml:space="preserve"> </v>
      </c>
      <c r="AT189" s="58" t="str">
        <f>IF(SUM(COUNTIFS('Planificación 2026-1'!F:F,"SUNAMPE",'Planificación 2026-1'!X:X,C189,'Planificación 2026-1'!H:H,"AF"))&gt;0," P01"," ")</f>
        <v xml:space="preserve"> </v>
      </c>
      <c r="AU189" s="58" t="str">
        <f>IF(SUM(COUNTIFS('Planificación 2026-1'!F:F,"SUNAMPE",'Planificación 2026-1'!X:X,C189,'Planificación 2026-1'!H:H,"EN"))&gt;0,"P02"," ")</f>
        <v xml:space="preserve"> </v>
      </c>
      <c r="AV189" s="58" t="str">
        <f>IF(SUM(COUNTIFS('Planificación 2026-1'!F:F,"SUNAMPE",'Planificación 2026-1'!X:X,C189,'Planificación 2026-1'!H:H,"IS"))&gt;0,"P03"," ")</f>
        <v xml:space="preserve"> </v>
      </c>
      <c r="AW189" s="58" t="str">
        <f>IF(SUM(COUNTIFS('Planificación 2026-1'!F:F,"SUNAMPE",'Planificación 2026-1'!X:X,C189,'Planificación 2026-1'!H:H,"PS"))&gt;0,"P04"," ")</f>
        <v xml:space="preserve"> </v>
      </c>
      <c r="AX189" s="58"/>
      <c r="AY189" s="58" t="str">
        <f>IF(SUM(COUNTIFS('Planificación 2026-1'!F:F,"SUNAMPE",'Planificación 2026-1'!X:X,C189,'Planificación 2026-1'!H:H,"IN"))&gt;0,"P06"," ")</f>
        <v xml:space="preserve"> </v>
      </c>
      <c r="AZ189" s="58" t="str">
        <f>IF(SUM(COUNTIFS('Planificación 2026-1'!F:F,"SUNAMPE",'Planificación 2026-1'!X:X,C189,'Planificación 2026-1'!H:H,"CA"))&gt;0,"P07"," ")</f>
        <v xml:space="preserve"> </v>
      </c>
      <c r="BA189" s="58" t="str">
        <f>IF(SUM(COUNTIFS('Planificación 2026-1'!F:F,"SUNAMPE",'Planificación 2026-1'!X:X,C189,'Planificación 2026-1'!H:H,"DE"))&gt;0,"P08"," ")</f>
        <v xml:space="preserve"> </v>
      </c>
      <c r="BB189" s="58" t="str">
        <f>IF(SUM(COUNTIFS('Planificación 2026-1'!F:F,"SUNAMPE",'Planificación 2026-1'!X:X,C189,'Planificación 2026-1'!H:H,"OB"))&gt;0,"P09"," ")</f>
        <v xml:space="preserve"> </v>
      </c>
      <c r="BC189" s="58" t="str">
        <f>IF(SUM(COUNTIFS('Planificación 2026-1'!F:F,"SUNAMPE",'Planificación 2026-1'!X:X,C189,'Planificación 2026-1'!H:H,"MH"))&gt;0,"P31"," ")</f>
        <v xml:space="preserve"> </v>
      </c>
      <c r="BD189" s="58" t="str">
        <f>IF(SUM(COUNTIFS('Planificación 2026-1'!F:F,"SUNAMPE",'Planificación 2026-1'!X:X,C189,'Planificación 2026-1'!H:H,"IC"))&gt;0,"P32"," ")</f>
        <v xml:space="preserve"> </v>
      </c>
      <c r="BE189" s="58" t="str">
        <f>IF(SUM(COUNTIFS('Planificación 2026-1'!F:F,"SUNAMPE",'Planificación 2026-1'!X:X,C189,'Planificación 2026-1'!H:H,"AR"))&gt;0,"P34"," ")</f>
        <v xml:space="preserve"> </v>
      </c>
      <c r="BF189" s="58" t="str">
        <f>IF(SUM(COUNTIFS('Planificación 2026-1'!F:F,"SUNAMPE",'Planificación 2026-1'!X:X,C189,'Planificación 2026-1'!H:H,"T1"))&gt;0,"P35"," ")</f>
        <v xml:space="preserve"> </v>
      </c>
      <c r="BG189" s="58" t="str">
        <f>IF(SUM(COUNTIFS('Planificación 2026-1'!F:F,"SUNAMPE",'Planificación 2026-1'!X:X,C189,'Planificación 2026-1'!H:H,"T3"))&gt;0,"P36"," ")</f>
        <v xml:space="preserve"> </v>
      </c>
      <c r="BH189" s="58" t="str">
        <f>IF(SUM(COUNTIFS('Planificación 2026-1'!F:F,"SUNAMPE",'Planificación 2026-1'!X:X,C189,'Planificación 2026-1'!H:H,"T2"))&gt;0,"P37"," ")</f>
        <v xml:space="preserve"> </v>
      </c>
      <c r="BI189" s="58" t="str">
        <f>IF(SUM(COUNTIFS('Planificación 2026-1'!F:F,"SUNAMPE",'Planificación 2026-1'!X:X,C189,'Planificación 2026-1'!H:H,"AE"))&gt;0,"P38"," ")</f>
        <v xml:space="preserve"> </v>
      </c>
      <c r="BJ189" s="58" t="str">
        <f>IF(SUM(COUNTIFS('Planificación 2026-1'!F:F,"SUNAMPE",'Planificación 2026-1'!X:X,C189,'Planificación 2026-1'!H:H,"T4"))&gt;0,"P55"," ")</f>
        <v xml:space="preserve"> </v>
      </c>
      <c r="BK189" s="58" t="str">
        <f>IF(SUM(COUNTIFS('Planificación 2026-1'!F:F,"HUAURA",'Planificación 2026-1'!X:X,C189,'Planificación 2026-1'!H:H,"AF"))&gt;0," P01"," ")</f>
        <v xml:space="preserve"> </v>
      </c>
      <c r="BL189" s="58" t="str">
        <f>IF(SUM(COUNTIFS('Planificación 2026-1'!F:F,"HUAURA",'Planificación 2026-1'!X:X,C189,'Planificación 2026-1'!H:H,"EN"))&gt;0,"P02"," ")</f>
        <v xml:space="preserve"> </v>
      </c>
      <c r="BM189" s="58" t="str">
        <f>IF(SUM(COUNTIFS('Planificación 2026-1'!F:F,"HUAURA",'Planificación 2026-1'!X:X,C189,'Planificación 2026-1'!H:H,"IS"))&gt;0,"P03"," ")</f>
        <v xml:space="preserve"> </v>
      </c>
      <c r="BN189" s="58" t="str">
        <f>IF(SUM(COUNTIFS('Planificación 2026-1'!F:F,"HUAURA",'Planificación 2026-1'!X:X,C189,'Planificación 2026-1'!H:H,"PS"))&gt;0,"P04"," ")</f>
        <v xml:space="preserve"> </v>
      </c>
      <c r="BO189" s="58"/>
      <c r="BP189" s="58" t="str">
        <f>IF(SUM(COUNTIFS('Planificación 2026-1'!F:F,"HUAURA",'Planificación 2026-1'!X:X,C189,'Planificación 2026-1'!H:H,"IN"))&gt;0,"P06"," ")</f>
        <v xml:space="preserve"> </v>
      </c>
      <c r="BQ189" s="58" t="str">
        <f>IF(SUM(COUNTIFS('Planificación 2026-1'!F:F,"HUAURA",'Planificación 2026-1'!X:X,C189,'Planificación 2026-1'!H:H,"CA"))&gt;0,"P07"," ")</f>
        <v xml:space="preserve"> </v>
      </c>
      <c r="BR189" s="58" t="str">
        <f>IF(SUM(COUNTIFS('Planificación 2026-1'!F:F,"HUAURA",'Planificación 2026-1'!X:X,C189,'Planificación 2026-1'!H:H,"DE"))&gt;0,"P08"," ")</f>
        <v xml:space="preserve"> </v>
      </c>
      <c r="BS189" s="58" t="str">
        <f>IF(SUM(COUNTIFS('Planificación 2026-1'!F:F,"HUAURA",'Planificación 2026-1'!X:X,C189,'Planificación 2026-1'!H:H,"OB"))&gt;0,"P09"," ")</f>
        <v xml:space="preserve"> </v>
      </c>
      <c r="BT189" s="58" t="str">
        <f>IF(SUM(COUNTIFS('Planificación 2026-1'!F:F,"HUAURA",'Planificación 2026-1'!X:X,C189,'Planificación 2026-1'!H:H,"MH"))&gt;0,"P31"," ")</f>
        <v xml:space="preserve"> </v>
      </c>
      <c r="BU189" s="58" t="str">
        <f>IF(SUM(COUNTIFS('Planificación 2026-1'!F:F,"HUAURA",'Planificación 2026-1'!X:X,C189,'Planificación 2026-1'!H:H,"IC"))&gt;0,"P32"," ")</f>
        <v xml:space="preserve"> </v>
      </c>
      <c r="BV189" s="58" t="str">
        <f>IF(SUM(COUNTIFS('Planificación 2026-1'!F:F,"HUAURA",'Planificación 2026-1'!X:X,C189,'Planificación 2026-1'!H:H,"AR"))&gt;0,"P34"," ")</f>
        <v xml:space="preserve"> </v>
      </c>
      <c r="BW189" s="58" t="str">
        <f>IF(SUM(COUNTIFS('Planificación 2026-1'!F:F,"HUAURA",'Planificación 2026-1'!X:X,C189,'Planificación 2026-1'!H:H,"T1"))&gt;0,"P35"," ")</f>
        <v xml:space="preserve"> </v>
      </c>
      <c r="BX189" s="58" t="str">
        <f>IF(SUM(COUNTIFS('Planificación 2026-1'!F:F,"HUAURA",'Planificación 2026-1'!X:X,C189,'Planificación 2026-1'!H:H,"T3"))&gt;0,"P36"," ")</f>
        <v xml:space="preserve"> </v>
      </c>
      <c r="BY189" s="58" t="str">
        <f>IF(SUM(COUNTIFS('Planificación 2026-1'!F:F,"HUAURA",'Planificación 2026-1'!X:X,C189,'Planificación 2026-1'!H:H,"T2"))&gt;0,"P37"," ")</f>
        <v xml:space="preserve"> </v>
      </c>
      <c r="BZ189" s="58" t="str">
        <f>IF(SUM(COUNTIFS('Planificación 2026-1'!F:F,"HUAURA",'Planificación 2026-1'!X:X,C189,'Planificación 2026-1'!H:H,"AE"))&gt;0,"P38"," ")</f>
        <v xml:space="preserve"> </v>
      </c>
      <c r="CA189" s="58" t="str">
        <f>IF(SUM(COUNTIFS('Planificación 2026-1'!F:F,"HUAURA",'Planificación 2026-1'!X:X,C189,'Planificación 2026-1'!H:H,"T4"))&gt;0,"P55"," ")</f>
        <v xml:space="preserve"> </v>
      </c>
      <c r="CB189" s="59">
        <f>SUMIFS('Planificación 2026-1'!S:S,'Planificación 2026-1'!X:X,C189,'Planificación 2026-1'!H:H,"AF",'Planificación 2026-1'!I:I,"&gt;2")</f>
        <v>0</v>
      </c>
      <c r="CC189" s="59">
        <f>SUMIFS('Planificación 2026-1'!S:S,'Planificación 2026-1'!X:X,C189,'Planificación 2026-1'!H:H,"EN",'Planificación 2026-1'!I:I,"&gt;2")</f>
        <v>0</v>
      </c>
      <c r="CD189" s="59">
        <f>SUMIFS('Planificación 2026-1'!S:S,'Planificación 2026-1'!X:X,C189,'Planificación 2026-1'!H:H,"IS",'Planificación 2026-1'!I:I,"&gt;2")</f>
        <v>0</v>
      </c>
      <c r="CE189" s="59">
        <f>SUMIFS('Planificación 2026-1'!S:S,'Planificación 2026-1'!X:X,C189,'Planificación 2026-1'!H:H,"PS",'Planificación 2026-1'!I:I,"&gt;2")</f>
        <v>0</v>
      </c>
      <c r="CF189" s="59">
        <f>SUMIFS('Planificación 2026-1'!S:S,'Planificación 2026-1'!X:X,C189,'Planificación 2026-1'!H:H,"IN",'Planificación 2026-1'!I:I,"&gt;2")</f>
        <v>0</v>
      </c>
      <c r="CG189" s="59">
        <f>SUMIFS('Planificación 2026-1'!S:S,'Planificación 2026-1'!X:X,C189,'Planificación 2026-1'!H:H,"CA",'Planificación 2026-1'!I:I,"&gt;2")</f>
        <v>0</v>
      </c>
      <c r="CH189" s="59">
        <f>SUMIFS('Planificación 2026-1'!S:S,'Planificación 2026-1'!X:X,C189,'Planificación 2026-1'!H:H,"DE",'Planificación 2026-1'!I:I,"&gt;2")</f>
        <v>0</v>
      </c>
      <c r="CI189" s="59">
        <f>SUMIFS('Planificación 2026-1'!S:S,'Planificación 2026-1'!X:X,C189,'Planificación 2026-1'!H:H,"OB",'Planificación 2026-1'!I:I,"&gt;2")</f>
        <v>6</v>
      </c>
      <c r="CJ189" s="59">
        <f>SUMIFS('Planificación 2026-1'!S:S,'Planificación 2026-1'!X:X,C189,'Planificación 2026-1'!H:H,"MH",'Planificación 2026-1'!I:I,"&gt;2")</f>
        <v>0</v>
      </c>
      <c r="CK189" s="59">
        <f>SUMIFS('Planificación 2026-1'!S:S,'Planificación 2026-1'!X:X,C189,'Planificación 2026-1'!H:H,"IC",'Planificación 2026-1'!I:I,"&gt;2")</f>
        <v>0</v>
      </c>
      <c r="CL189" s="59">
        <f>SUMIFS('Planificación 2026-1'!S:S,'Planificación 2026-1'!X:X,C189,'Planificación 2026-1'!H:H,"AR",'Planificación 2026-1'!I:I,"&gt;2")</f>
        <v>0</v>
      </c>
      <c r="CM189" s="59">
        <f>SUMIFS('Planificación 2026-1'!S:S,'Planificación 2026-1'!X:X,C189,'Planificación 2026-1'!H:H,"AE",'Planificación 2026-1'!I:I,"&gt;2")</f>
        <v>0</v>
      </c>
      <c r="CN189" s="59">
        <f>SUMIFS('Planificación 2026-1'!S:S,'Planificación 2026-1'!X:X,C189,'Planificación 2026-1'!H:H,"T1",'Planificación 2026-1'!I:I,"&gt;2")</f>
        <v>0</v>
      </c>
      <c r="CO189" s="59">
        <f>SUMIFS('Planificación 2026-1'!S:S,'Planificación 2026-1'!X:X,C189,'Planificación 2026-1'!H:H,"T3",'Planificación 2026-1'!I:I,"&gt;2")</f>
        <v>0</v>
      </c>
      <c r="CP189" s="59">
        <f>SUMIFS('Planificación 2026-1'!S:S,'Planificación 2026-1'!X:X,C189,'Planificación 2026-1'!H:H,"T2",'Planificación 2026-1'!I:I,"&gt;2")</f>
        <v>0</v>
      </c>
      <c r="CQ189" s="59">
        <f>SUMIFS('Planificación 2026-1'!S:S,'Planificación 2026-1'!X:X,C189,'Planificación 2026-1'!H:H,"T4",'Planificación 2026-1'!I:I,"&gt;2")</f>
        <v>0</v>
      </c>
      <c r="CR189" s="59">
        <f>SUMIFS('Planificación 2026-1'!S:S,'Planificación 2026-1'!X:X,C189,'Planificación 2026-1'!H:H,"AF",'Planificación 2026-1'!I:I,"&lt;3")</f>
        <v>0</v>
      </c>
      <c r="CS189" s="59">
        <f>SUMIFS('Planificación 2026-1'!S:S,'Planificación 2026-1'!X:X,C189,'Planificación 2026-1'!H:H,"EN",'Planificación 2026-1'!I:I,"&lt;3")</f>
        <v>0</v>
      </c>
      <c r="CT189" s="59">
        <f>SUMIFS('Planificación 2026-1'!S:S,'Planificación 2026-1'!X:X,C189,'Planificación 2026-1'!H:H,"IS",'Planificación 2026-1'!I:I,"&lt;3")</f>
        <v>0</v>
      </c>
      <c r="CU189" s="59">
        <f>SUMIFS('Planificación 2026-1'!S:S,'Planificación 2026-1'!X:X,C189,'Planificación 2026-1'!H:H,"PS",'Planificación 2026-1'!I:I,"&lt;3")</f>
        <v>0</v>
      </c>
      <c r="CV189" s="59">
        <f>SUMIFS('Planificación 2026-1'!S:S,'Planificación 2026-1'!X:X,C189,'Planificación 2026-1'!H:H,"IN",'Planificación 2026-1'!I:I,"&lt;3")</f>
        <v>0</v>
      </c>
      <c r="CW189" s="59">
        <f>SUMIFS('Planificación 2026-1'!S:S,'Planificación 2026-1'!X:X,C189,'Planificación 2026-1'!H:H,"CA",'Planificación 2026-1'!I:I,"&lt;3")</f>
        <v>0</v>
      </c>
      <c r="CX189" s="59">
        <f>SUMIFS('Planificación 2026-1'!S:S,'Planificación 2026-1'!X:X,C189,'Planificación 2026-1'!H:H,"DE",'Planificación 2026-1'!I:I,"&lt;3")</f>
        <v>0</v>
      </c>
      <c r="CY189" s="59">
        <f>SUMIFS('Planificación 2026-1'!S:S,'Planificación 2026-1'!X:X,C189,'Planificación 2026-1'!H:H,"OB",'Planificación 2026-1'!I:I,"&lt;3")</f>
        <v>0</v>
      </c>
      <c r="CZ189" s="59">
        <f>SUMIFS('Planificación 2026-1'!S:S,'Planificación 2026-1'!X:X,C189,'Planificación 2026-1'!H:H,"MH",'Planificación 2026-1'!I:I,"&lt;3")</f>
        <v>0</v>
      </c>
      <c r="DA189" s="59">
        <f>SUMIFS('Planificación 2026-1'!S:S,'Planificación 2026-1'!X:X,C189,'Planificación 2026-1'!H:H,"IC",'Planificación 2026-1'!I:I,"&lt;3")</f>
        <v>0</v>
      </c>
      <c r="DB189" s="59">
        <f>SUMIFS('Planificación 2026-1'!S:S,'Planificación 2026-1'!X:X,C189,'Planificación 2026-1'!H:H,"AR",'Planificación 2026-1'!I:I,"&lt;3")</f>
        <v>0</v>
      </c>
      <c r="DC189" s="59">
        <f>SUMIFS('Planificación 2026-1'!S:S,'Planificación 2026-1'!X:X,C189,'Planificación 2026-1'!H:H,"AE",'Planificación 2026-1'!I:I,"&lt;3")</f>
        <v>0</v>
      </c>
      <c r="DD189" s="59">
        <f>SUMIFS('Planificación 2026-1'!S:S,'Planificación 2026-1'!X:X,C189,'Planificación 2026-1'!H:H,"T1",'Planificación 2026-1'!I:I,"&lt;3")</f>
        <v>0</v>
      </c>
      <c r="DE189" s="59">
        <f>SUMIFS('Planificación 2026-1'!S:S,'Planificación 2026-1'!X:X,C189,'Planificación 2026-1'!H:H,"T3",'Planificación 2026-1'!I:I,"&lt;3")</f>
        <v>0</v>
      </c>
      <c r="DF189" s="59">
        <f>SUMIFS('Planificación 2026-1'!S:S,'Planificación 2026-1'!X:X,C189,'Planificación 2026-1'!H:H,"T2",'Planificación 2026-1'!I:I,"&lt;3")</f>
        <v>0</v>
      </c>
      <c r="DG189" s="59">
        <f>SUMIFS('Planificación 2026-1'!S:S,'Planificación 2026-1'!X:X,C189,'Planificación 2026-1'!H:H,"T4",'Planificación 2026-1'!I:I,"&lt;3")</f>
        <v>0</v>
      </c>
      <c r="DH189" s="58" t="str">
        <f t="shared" si="52"/>
        <v>P09</v>
      </c>
      <c r="DI189" s="27">
        <f>IF(C189="","",SUMIFS('Planificación 2026-1'!S:S,'Planificación 2026-1'!X:X,C189,'Planificación 2026-1'!F:F,"PRINCIPAL",'Planificación 2026-1'!Y:Y,"VIRTUAL"))</f>
        <v>0</v>
      </c>
      <c r="DJ189" s="27">
        <f>IF(C189="","",SUMIFS('Planificación 2026-1'!S:S,'Planificación 2026-1'!X:X,C189,'Planificación 2026-1'!F:F,"PRINCIPAL",'Planificación 2026-1'!Y:Y,"PRESENCIAL"))</f>
        <v>6</v>
      </c>
      <c r="DK189" s="27">
        <f>IF(C189="","",SUMIFS('Planificación 2026-1'!S:S,'Planificación 2026-1'!X:X,C189,'Planificación 2026-1'!F:F,"PRINCIPAL",'Planificación 2026-1'!Y:Y,"HIBRIDO PRESENCIAL"))</f>
        <v>0</v>
      </c>
      <c r="DL189" s="58" t="str">
        <f t="shared" si="53"/>
        <v/>
      </c>
      <c r="DM189" s="58">
        <f>IF(C189="","",SUMIFS('Planificación 2026-1'!S:S,'Planificación 2026-1'!X:X,C189,'Planificación 2026-1'!F:F,"FILIAL",'Planificación 2026-1'!Y:Y,"VIRTUAL"))</f>
        <v>0</v>
      </c>
      <c r="DN189" s="60">
        <f>IF(C189="","",SUMIFS('Planificación 2026-1'!S:S,'Planificación 2026-1'!X:X,C189,'Planificación 2026-1'!F:F,"FILIAL",'Planificación 2026-1'!Y:Y,"PRESENCIAL"))</f>
        <v>0</v>
      </c>
      <c r="DO189" s="29">
        <f>IF(C189="","",SUMIFS('Planificación 2026-1'!S:S,'Planificación 2026-1'!X:X,C189,'Planificación 2026-1'!F:F,"FILIAL",'Planificación 2026-1'!Y:Y,"HIBRIDO PRESENCIAL"))</f>
        <v>0</v>
      </c>
      <c r="DP189" s="61" t="str">
        <f t="shared" si="54"/>
        <v/>
      </c>
      <c r="DQ189" s="58">
        <f>IF(C189="","",SUMIFS('Planificación 2026-1'!S:S,'Planificación 2026-1'!X:X,C189,'Planificación 2026-1'!F:F,"SUNAMPE",'Planificación 2026-1'!Y:Y,"VIRTUAL"))</f>
        <v>0</v>
      </c>
      <c r="DR189" s="29">
        <f>IF(C189="","",SUMIFS('Planificación 2026-1'!S:S,'Planificación 2026-1'!X:X,C189,'Planificación 2026-1'!F:F,"SUNAMPE",'Planificación 2026-1'!Y:Y,"PRESENCIAL"))</f>
        <v>0</v>
      </c>
      <c r="DS189" s="61" t="str">
        <f t="shared" si="55"/>
        <v/>
      </c>
      <c r="DT189" s="58">
        <f>IF(C189="","",SUMIFS('Planificación 2026-1'!S:S,'Planificación 2026-1'!X:X,C189,'Planificación 2026-1'!F:F,"HUAURA",'Planificación 2026-1'!Y:Y,"VIRTUAL"))</f>
        <v>0</v>
      </c>
      <c r="DU189" s="29">
        <f>IF(C189="","",SUMIFS('Planificación 2026-1'!S:S,'Planificación 2026-1'!X:X,C189,'Planificación 2026-1'!F:F,"HUAURA",'Planificación 2026-1'!Y:Y,"PRESENCIAL"))</f>
        <v>0</v>
      </c>
      <c r="DV189" s="32">
        <f>SUMIFS('Planificación 2026-1'!S:S,'Planificación 2026-1'!X:X,C189,'Planificación 2026-1'!F:F,"PRINCIPAL",'Planificación 2026-1'!Y:Y,"VIRTUAL",'Planificación 2026-1'!I:I,"&gt;2")</f>
        <v>0</v>
      </c>
      <c r="DW189" s="32">
        <f>SUMIFS('Planificación 2026-1'!S:S,'Planificación 2026-1'!X:X,C189,'Planificación 2026-1'!F:F,"PRINCIPAL",'Planificación 2026-1'!Y:Y,"&lt;&gt;VIRTUAL",'Planificación 2026-1'!I:I,"&gt;2")</f>
        <v>6</v>
      </c>
      <c r="DX189" s="32">
        <f>SUMIFS('Planificación 2026-1'!S:S,'Planificación 2026-1'!X:X,C189,'Planificación 2026-1'!F:F,"SUNAMPE",'Planificación 2026-1'!Y:Y,"VIRTUAL",'Planificación 2026-1'!I:I,"&gt;2")</f>
        <v>0</v>
      </c>
      <c r="DY189" s="32">
        <f>SUMIFS('Planificación 2026-1'!S:S,'Planificación 2026-1'!X:X,C189,'Planificación 2026-1'!F:F,"SUNAMPE",'Planificación 2026-1'!Y:Y,"&lt;&gt;VIRTUAL",'Planificación 2026-1'!I:I,"&gt;2")</f>
        <v>0</v>
      </c>
      <c r="DZ189" s="32">
        <f>SUMIFS('Planificación 2026-1'!S:S,'Planificación 2026-1'!X:X,C189,'Planificación 2026-1'!F:F,"FILIAL",'Planificación 2026-1'!Y:Y,"VIRTUAL",'Planificación 2026-1'!I:I,"&gt;2")</f>
        <v>0</v>
      </c>
      <c r="EA189" s="32">
        <f>SUMIFS('Planificación 2026-1'!S:S,'Planificación 2026-1'!X:X,C189,'Planificación 2026-1'!F:F,"FILIAL",'Planificación 2026-1'!Y:Y,"&lt;&gt;VIRTUAL",'Planificación 2026-1'!I:I,"&gt;2")</f>
        <v>0</v>
      </c>
      <c r="EB189" s="32">
        <f>SUMIFS('Planificación 2026-1'!S:S,'Planificación 2026-1'!X:X,C189,'Planificación 2026-1'!F:F,"PORUMA",'Planificación 2026-1'!Y:Y,"VIRTUAL",'Planificación 2026-1'!I:I,"&gt;2")</f>
        <v>0</v>
      </c>
      <c r="EC189" s="32">
        <f>SUMIFS('Planificación 2026-1'!S:S,'Planificación 2026-1'!X:X,C189,'Planificación 2026-1'!F:F,"PORUMA",'Planificación 2026-1'!Y:Y,"&lt;&gt;VIRTUAL",'Planificación 2026-1'!I:I,"&gt;2")</f>
        <v>0</v>
      </c>
      <c r="ED189" s="32">
        <f>SUMIFS('Planificación 2026-1'!S:S,'Planificación 2026-1'!X:X,C189,'Planificación 2026-1'!F:F,"HUAURA",'Planificación 2026-1'!Y:Y,"VIRTUAL",'Planificación 2026-1'!I:I,"&gt;2")</f>
        <v>0</v>
      </c>
      <c r="EE189" s="32">
        <f>SUMIFS('Planificación 2026-1'!S:S,'Planificación 2026-1'!X:X,C189,'Planificación 2026-1'!F:F,"HUAURA",'Planificación 2026-1'!Y:Y,"&lt;&gt;VIRTUAL",'Planificación 2026-1'!I:I,"&gt;2")</f>
        <v>0</v>
      </c>
      <c r="EF189" s="32">
        <f>SUMIFS('Planificación 2026-1'!S:S,'Planificación 2026-1'!X:X,C189,'Planificación 2026-1'!F:F,"PRINCIPAL",'Planificación 2026-1'!Y:Y,"VIRTUAL",'Planificación 2026-1'!I:I,"&lt;3")</f>
        <v>0</v>
      </c>
      <c r="EG189" s="32">
        <f>SUMIFS('Planificación 2026-1'!S:S,'Planificación 2026-1'!X:X,C189,'Planificación 2026-1'!F:F,"PRINCIPAL",'Planificación 2026-1'!Y:Y,"&lt;&gt;VIRTUAL",'Planificación 2026-1'!I:I,"&lt;3")</f>
        <v>0</v>
      </c>
      <c r="EH189" s="32">
        <f>SUMIFS('Planificación 2026-1'!S:S,'Planificación 2026-1'!X:X,C189,'Planificación 2026-1'!F:F,"SUNAMPE",'Planificación 2026-1'!Y:Y,"VIRTUAL",'Planificación 2026-1'!I:I,"&lt;3")</f>
        <v>0</v>
      </c>
      <c r="EI189" s="32">
        <f>SUMIFS('Planificación 2026-1'!S:S,'Planificación 2026-1'!X:X,C189,'Planificación 2026-1'!F:F,"SUNAMPE",'Planificación 2026-1'!Y:Y,"&lt;&gt;VIRTUAL",'Planificación 2026-1'!I:I,"&lt;3")</f>
        <v>0</v>
      </c>
      <c r="EJ189" s="32">
        <f>SUMIFS('Planificación 2026-1'!S:S,'Planificación 2026-1'!X:X,C189,'Planificación 2026-1'!F:F,"FILIAL",'Planificación 2026-1'!Y:Y,"VIRTUAL",'Planificación 2026-1'!I:I,"&lt;3")</f>
        <v>0</v>
      </c>
      <c r="EK189" s="32">
        <f>SUMIFS('Planificación 2026-1'!S:S,'Planificación 2026-1'!X:X,C189,'Planificación 2026-1'!F:F,"FILIAL",'Planificación 2026-1'!Y:Y,"&lt;&gt;VIRTUAL",'Planificación 2026-1'!I:I,"&lt;3")</f>
        <v>0</v>
      </c>
      <c r="EL189" s="32">
        <f>SUMIFS('Planificación 2026-1'!S:S,'Planificación 2026-1'!X:X,C189,'Planificación 2026-1'!F:F,"PORUMA",'Planificación 2026-1'!Y:Y,"VIRTUAL",'Planificación 2026-1'!I:I,"&lt;3")</f>
        <v>0</v>
      </c>
      <c r="EM189" s="32">
        <f>SUMIFS('Planificación 2026-1'!S:S,'Planificación 2026-1'!X:X,C189,'Planificación 2026-1'!F:F,"PORUMA",'Planificación 2026-1'!Y:Y,"&lt;&gt;VIRTUAL",'Planificación 2026-1'!I:I,"&lt;3")</f>
        <v>0</v>
      </c>
      <c r="EN189" s="32">
        <f>SUMIFS('Planificación 2026-1'!S:S,'Planificación 2026-1'!X:X,C189,'Planificación 2026-1'!F:F,"HUAURA",'Planificación 2026-1'!Y:Y,"VIRTUAL",'Planificación 2026-1'!I:I,"&lt;3")</f>
        <v>0</v>
      </c>
      <c r="EO189" s="32">
        <f>SUMIFS('Planificación 2026-1'!S:S,'Planificación 2026-1'!X:X,C189,'Planificación 2026-1'!F:F,"HUAURA",'Planificación 2026-1'!Y:Y,"&lt;&gt;VIRTUAL",'Planificación 2026-1'!I:I,"&lt;3")</f>
        <v>0</v>
      </c>
      <c r="EP189" s="32">
        <f t="shared" si="46"/>
        <v>0</v>
      </c>
      <c r="EQ189" s="32">
        <f t="shared" si="47"/>
        <v>0</v>
      </c>
      <c r="ER189" s="32">
        <f t="shared" si="48"/>
        <v>0</v>
      </c>
      <c r="ES189" s="32">
        <f t="shared" si="49"/>
        <v>6</v>
      </c>
      <c r="ET189" s="32">
        <f t="shared" si="50"/>
        <v>0</v>
      </c>
      <c r="EU189" s="32">
        <f t="shared" si="51"/>
        <v>6</v>
      </c>
      <c r="EV189" s="32" t="b">
        <f>EXACT(EU189,E189)</f>
        <v>1</v>
      </c>
      <c r="EW189" s="32"/>
      <c r="EX189" s="32">
        <f>DV189+DZ189+ED189+EF189+EJ189+EN189+DX189+EH189</f>
        <v>0</v>
      </c>
      <c r="EY189" s="32">
        <f>DW189+EA189+EE189+EG189+EK189+EO189+DY189+EI189</f>
        <v>6</v>
      </c>
      <c r="EZ189" s="32" t="b">
        <f>EXACT(SUM(EX189:EY189),E189)</f>
        <v>1</v>
      </c>
      <c r="FA189" s="32" t="str">
        <f>IF(AND(DW189=0,EA189=0,EE189=0),"",IF(COUNTIF(DW189:EE189,"&gt;0")=1,IF(DW189&gt;0,"SEDE",IF(EA189&gt;0,"FILIAL","HUAURA")),IF(COUNTIF(DW189:EE189,"&gt;0")=2,IF(AND(DW189&gt;0,EA189&gt;0),"SEDE-FILIAL",IF(AND(DW189&gt;0,EE189&gt;0),"SEDE-HUAURA","FILIAL-HUAURA")),"SEDE-FILIAL-HUAURA")))</f>
        <v>SEDE</v>
      </c>
      <c r="FB189" s="32" t="str">
        <f t="shared" si="56"/>
        <v>PRESENCIAL</v>
      </c>
    </row>
    <row r="190" spans="1:158">
      <c r="A190" s="33"/>
      <c r="B190" s="65">
        <v>187</v>
      </c>
      <c r="C190" s="32" t="s">
        <v>394</v>
      </c>
      <c r="D190" s="429">
        <v>20048536</v>
      </c>
      <c r="E190" s="62">
        <f>SUMIF('Planificación 2026-1'!X:X,C190,'Planificación 2026-1'!S:S)</f>
        <v>20</v>
      </c>
      <c r="F190" s="63" t="s">
        <v>203</v>
      </c>
      <c r="G190" s="454" t="s">
        <v>200</v>
      </c>
      <c r="H190" s="64" t="s">
        <v>181</v>
      </c>
      <c r="I190" s="64" t="s">
        <v>150</v>
      </c>
      <c r="J190" s="32" t="s">
        <v>181</v>
      </c>
      <c r="K190" s="32" t="s">
        <v>150</v>
      </c>
      <c r="L190" s="57" t="str">
        <f>IF(SUM(COUNTIFS('Planificación 2026-1'!F:F,"PRINCIPAL",'Planificación 2026-1'!X:X,C190,'Planificación 2026-1'!H:H,"AF"))&gt;0,"P01"," ")</f>
        <v xml:space="preserve"> </v>
      </c>
      <c r="M190" s="58" t="str">
        <f>IF(SUM(COUNTIFS('Planificación 2026-1'!F:F,"PRINCIPAL",'Planificación 2026-1'!X:X,C190,'Planificación 2026-1'!H:H,"EN"))&gt;0,"P02"," ")</f>
        <v>P02</v>
      </c>
      <c r="N190" s="58" t="str">
        <f>IF(SUM(COUNTIFS('Planificación 2026-1'!F:F,"PRINCIPAL",'Planificación 2026-1'!X:X,C190,'Planificación 2026-1'!H:H,"IS"))&gt;0,"P03"," ")</f>
        <v xml:space="preserve"> </v>
      </c>
      <c r="O190" s="58" t="str">
        <f>IF(SUM(COUNTIFS('Planificación 2026-1'!F:F,"PRINCIPAL",'Planificación 2026-1'!X:X,C190,'Planificación 2026-1'!H:H,"PS"))&gt;0,"P04"," ")</f>
        <v xml:space="preserve"> </v>
      </c>
      <c r="P190" s="58"/>
      <c r="Q190" s="58" t="str">
        <f>IF(SUM(COUNTIFS('Planificación 2026-1'!F:F,"PRINCIPAL",'Planificación 2026-1'!X:X,C190,'Planificación 2026-1'!H:H,"IN"))&gt;0,"P06"," ")</f>
        <v xml:space="preserve"> </v>
      </c>
      <c r="R190" s="58" t="str">
        <f>IF(SUM(COUNTIFS('Planificación 2026-1'!F:F,"PRINCIPAL",'Planificación 2026-1'!X:X,C190,'Planificación 2026-1'!H:H,"CA"))&gt;0,"P07"," ")</f>
        <v xml:space="preserve"> </v>
      </c>
      <c r="S190" s="58" t="str">
        <f>IF(SUM(COUNTIFS('Planificación 2026-1'!F:F,"PRINCIPAL",'Planificación 2026-1'!X:X,C190,'Planificación 2026-1'!H:H,"DE"))&gt;0,"P08"," ")</f>
        <v xml:space="preserve"> </v>
      </c>
      <c r="T190" s="58" t="str">
        <f>IF(SUM(COUNTIFS('Planificación 2026-1'!F:F,"PRINCIPAL",'Planificación 2026-1'!X:X,C190,'Planificación 2026-1'!H:H,"OB"))&gt;0,"P09"," ")</f>
        <v xml:space="preserve"> </v>
      </c>
      <c r="U190" s="58" t="str">
        <f>IF(SUM(COUNTIFS('Planificación 2026-1'!F:F,"PRINCIPAL",'Planificación 2026-1'!X:X,C190,'Planificación 2026-1'!H:H,"MH"))&gt;0,"P31"," ")</f>
        <v xml:space="preserve"> </v>
      </c>
      <c r="V190" s="58" t="str">
        <f>IF(SUM(COUNTIFS('Planificación 2026-1'!F:F,"PRINCIPAL",'Planificación 2026-1'!X:X,C190,'Planificación 2026-1'!H:H,"IC"))&gt;0,"P32"," ")</f>
        <v xml:space="preserve"> </v>
      </c>
      <c r="W190" s="58" t="str">
        <f>IF(SUM(COUNTIFS('Planificación 2026-1'!F:F,"PRINCIPAL",'Planificación 2026-1'!X:X,C190,'Planificación 2026-1'!H:H,"AR"))&gt;0,"P34"," ")</f>
        <v xml:space="preserve"> </v>
      </c>
      <c r="X190" s="58" t="str">
        <f>IF(SUM(COUNTIFS('Planificación 2026-1'!F:F,"PRINCIPAL",'Planificación 2026-1'!X:X,C190,'Planificación 2026-1'!H:H,"T1"))&gt;0,"P35"," ")</f>
        <v xml:space="preserve"> </v>
      </c>
      <c r="Y190" s="58" t="str">
        <f>IF(SUM(COUNTIFS('Planificación 2026-1'!F:F,"PRINCIPAL",'Planificación 2026-1'!X:X,C190,'Planificación 2026-1'!H:H,"T3"))&gt;0,"P36"," ")</f>
        <v xml:space="preserve"> </v>
      </c>
      <c r="Z190" s="58" t="str">
        <f>IF(SUM(COUNTIFS('Planificación 2026-1'!F:F,"PRINCIPAL",'Planificación 2026-1'!X:X,C190,'Planificación 2026-1'!H:H,"T2"))&gt;0,"P37"," ")</f>
        <v xml:space="preserve"> </v>
      </c>
      <c r="AA190" s="58" t="str">
        <f>IF(SUM(COUNTIFS('Planificación 2026-1'!F:F,"PRINCIPAL",'Planificación 2026-1'!X:X,C190,'Planificación 2026-1'!H:H,"AE"))&gt;0,"P38"," ")</f>
        <v xml:space="preserve"> </v>
      </c>
      <c r="AB190" s="58" t="str">
        <f>IF(SUM(COUNTIFS('Planificación 2026-1'!F:F,"PRINCIPAL",'Planificación 2026-1'!X:X,C190,'Planificación 2026-1'!H:H,"T4"))&gt;0,"P55"," ")</f>
        <v xml:space="preserve"> </v>
      </c>
      <c r="AC190" s="58" t="str">
        <f>IF(SUM(COUNTIFS('Planificación 2026-1'!F:F,"FILIAL",'Planificación 2026-1'!X:X,C190,'Planificación 2026-1'!H:H,"AF"))&gt;0," P01"," ")</f>
        <v xml:space="preserve"> </v>
      </c>
      <c r="AD190" s="58" t="str">
        <f>IF(SUM(COUNTIFS('Planificación 2026-1'!F:F,"FILIAL",'Planificación 2026-1'!X:X,C190,'Planificación 2026-1'!H:H,"EN"))&gt;0,"P02"," ")</f>
        <v>P02</v>
      </c>
      <c r="AE190" s="58" t="str">
        <f>IF(SUM(COUNTIFS('Planificación 2026-1'!F:F,"FILIAL",'Planificación 2026-1'!X:X,C190,'Planificación 2026-1'!H:H,"IS"))&gt;0,"P03"," ")</f>
        <v xml:space="preserve"> </v>
      </c>
      <c r="AF190" s="58" t="str">
        <f>IF(SUM(COUNTIFS('Planificación 2026-1'!F:F,"FILIAL",'Planificación 2026-1'!X:X,C190,'Planificación 2026-1'!H:H,"PS"))&gt;0,"P04"," ")</f>
        <v xml:space="preserve"> </v>
      </c>
      <c r="AG190" s="58"/>
      <c r="AH190" s="58" t="str">
        <f>IF(SUM(COUNTIFS('Planificación 2026-1'!F:F,"FILIAL",'Planificación 2026-1'!X:X,C190,'Planificación 2026-1'!H:H,"IN"))&gt;0,"P06"," ")</f>
        <v xml:space="preserve"> </v>
      </c>
      <c r="AI190" s="58" t="str">
        <f>IF(SUM(COUNTIFS('Planificación 2026-1'!F:F,"FILIAL",'Planificación 2026-1'!X:X,C190,'Planificación 2026-1'!H:H,"CA"))&gt;0,"P07"," ")</f>
        <v xml:space="preserve"> </v>
      </c>
      <c r="AJ190" s="58" t="str">
        <f>IF(SUM(COUNTIFS('Planificación 2026-1'!F:F,"FILIAL",'Planificación 2026-1'!X:X,C190,'Planificación 2026-1'!H:H,"DE"))&gt;0,"P08"," ")</f>
        <v xml:space="preserve"> </v>
      </c>
      <c r="AK190" s="58" t="str">
        <f>IF(SUM(COUNTIFS('Planificación 2026-1'!F:F,"FILIAL",'Planificación 2026-1'!X:X,C190,'Planificación 2026-1'!H:H,"OB"))&gt;0,"P09"," ")</f>
        <v xml:space="preserve"> </v>
      </c>
      <c r="AL190" s="58" t="str">
        <f>IF(SUM(COUNTIFS('Planificación 2026-1'!F:F,"FILIAL",'Planificación 2026-1'!X:X,C190,'Planificación 2026-1'!H:H,"MH"))&gt;0,"P31"," ")</f>
        <v xml:space="preserve"> </v>
      </c>
      <c r="AM190" s="58" t="str">
        <f>IF(SUM(COUNTIFS('Planificación 2026-1'!F:F,"FILIAL",'Planificación 2026-1'!X:X,C190,'Planificación 2026-1'!H:H,"IC"))&gt;0,"P32"," ")</f>
        <v xml:space="preserve"> </v>
      </c>
      <c r="AN190" s="58" t="str">
        <f>IF(SUM(COUNTIFS('Planificación 2026-1'!F:F,"FILIAL",'Planificación 2026-1'!X:X,C190,'Planificación 2026-1'!H:H,"AR"))&gt;0,"P34"," ")</f>
        <v xml:space="preserve"> </v>
      </c>
      <c r="AO190" s="58" t="str">
        <f>IF(SUM(COUNTIFS('Planificación 2026-1'!F:F,"FILIAL",'Planificación 2026-1'!X:X,C190,'Planificación 2026-1'!H:H,"T1"))&gt;0,"P35"," ")</f>
        <v xml:space="preserve"> </v>
      </c>
      <c r="AP190" s="58" t="str">
        <f>IF(SUM(COUNTIFS('Planificación 2026-1'!F:F,"FILIAL",'Planificación 2026-1'!X:X,C190,'Planificación 2026-1'!H:H,"T3"))&gt;0,"P36"," ")</f>
        <v xml:space="preserve"> </v>
      </c>
      <c r="AQ190" s="58" t="str">
        <f>IF(SUM(COUNTIFS('Planificación 2026-1'!F:F,"FILIAL",'Planificación 2026-1'!X:X,C190,'Planificación 2026-1'!H:H,"T2"))&gt;0,"P37"," ")</f>
        <v xml:space="preserve"> </v>
      </c>
      <c r="AR190" s="58" t="str">
        <f>IF(SUM(COUNTIFS('Planificación 2026-1'!F:F,"FILIAL",'Planificación 2026-1'!X:X,C190,'Planificación 2026-1'!H:H,"AE"))&gt;0,"P38"," ")</f>
        <v xml:space="preserve"> </v>
      </c>
      <c r="AS190" s="58" t="str">
        <f>IF(SUM(COUNTIFS('Planificación 2026-1'!F:F,"FILIAL",'Planificación 2026-1'!X:X,C190,'Planificación 2026-1'!H:H,"T4"))&gt;0,"P55"," ")</f>
        <v xml:space="preserve"> </v>
      </c>
      <c r="AT190" s="58" t="str">
        <f>IF(SUM(COUNTIFS('Planificación 2026-1'!F:F,"SUNAMPE",'Planificación 2026-1'!X:X,C190,'Planificación 2026-1'!H:H,"AF"))&gt;0," P01"," ")</f>
        <v xml:space="preserve"> </v>
      </c>
      <c r="AU190" s="58" t="str">
        <f>IF(SUM(COUNTIFS('Planificación 2026-1'!F:F,"SUNAMPE",'Planificación 2026-1'!X:X,C190,'Planificación 2026-1'!H:H,"EN"))&gt;0,"P02"," ")</f>
        <v xml:space="preserve"> </v>
      </c>
      <c r="AV190" s="58" t="str">
        <f>IF(SUM(COUNTIFS('Planificación 2026-1'!F:F,"SUNAMPE",'Planificación 2026-1'!X:X,C190,'Planificación 2026-1'!H:H,"IS"))&gt;0,"P03"," ")</f>
        <v xml:space="preserve"> </v>
      </c>
      <c r="AW190" s="58" t="str">
        <f>IF(SUM(COUNTIFS('Planificación 2026-1'!F:F,"SUNAMPE",'Planificación 2026-1'!X:X,C190,'Planificación 2026-1'!H:H,"PS"))&gt;0,"P04"," ")</f>
        <v xml:space="preserve"> </v>
      </c>
      <c r="AX190" s="58"/>
      <c r="AY190" s="58" t="str">
        <f>IF(SUM(COUNTIFS('Planificación 2026-1'!F:F,"SUNAMPE",'Planificación 2026-1'!X:X,C190,'Planificación 2026-1'!H:H,"IN"))&gt;0,"P06"," ")</f>
        <v xml:space="preserve"> </v>
      </c>
      <c r="AZ190" s="58" t="str">
        <f>IF(SUM(COUNTIFS('Planificación 2026-1'!F:F,"SUNAMPE",'Planificación 2026-1'!X:X,C190,'Planificación 2026-1'!H:H,"CA"))&gt;0,"P07"," ")</f>
        <v xml:space="preserve"> </v>
      </c>
      <c r="BA190" s="58" t="str">
        <f>IF(SUM(COUNTIFS('Planificación 2026-1'!F:F,"SUNAMPE",'Planificación 2026-1'!X:X,C190,'Planificación 2026-1'!H:H,"DE"))&gt;0,"P08"," ")</f>
        <v xml:space="preserve"> </v>
      </c>
      <c r="BB190" s="58" t="str">
        <f>IF(SUM(COUNTIFS('Planificación 2026-1'!F:F,"SUNAMPE",'Planificación 2026-1'!X:X,C190,'Planificación 2026-1'!H:H,"OB"))&gt;0,"P09"," ")</f>
        <v xml:space="preserve"> </v>
      </c>
      <c r="BC190" s="58" t="str">
        <f>IF(SUM(COUNTIFS('Planificación 2026-1'!F:F,"SUNAMPE",'Planificación 2026-1'!X:X,C190,'Planificación 2026-1'!H:H,"MH"))&gt;0,"P31"," ")</f>
        <v xml:space="preserve"> </v>
      </c>
      <c r="BD190" s="58" t="str">
        <f>IF(SUM(COUNTIFS('Planificación 2026-1'!F:F,"SUNAMPE",'Planificación 2026-1'!X:X,C190,'Planificación 2026-1'!H:H,"IC"))&gt;0,"P32"," ")</f>
        <v xml:space="preserve"> </v>
      </c>
      <c r="BE190" s="58" t="str">
        <f>IF(SUM(COUNTIFS('Planificación 2026-1'!F:F,"SUNAMPE",'Planificación 2026-1'!X:X,C190,'Planificación 2026-1'!H:H,"AR"))&gt;0,"P34"," ")</f>
        <v xml:space="preserve"> </v>
      </c>
      <c r="BF190" s="58" t="str">
        <f>IF(SUM(COUNTIFS('Planificación 2026-1'!F:F,"SUNAMPE",'Planificación 2026-1'!X:X,C190,'Planificación 2026-1'!H:H,"T1"))&gt;0,"P35"," ")</f>
        <v xml:space="preserve"> </v>
      </c>
      <c r="BG190" s="58" t="str">
        <f>IF(SUM(COUNTIFS('Planificación 2026-1'!F:F,"SUNAMPE",'Planificación 2026-1'!X:X,C190,'Planificación 2026-1'!H:H,"T3"))&gt;0,"P36"," ")</f>
        <v xml:space="preserve"> </v>
      </c>
      <c r="BH190" s="58" t="str">
        <f>IF(SUM(COUNTIFS('Planificación 2026-1'!F:F,"SUNAMPE",'Planificación 2026-1'!X:X,C190,'Planificación 2026-1'!H:H,"T2"))&gt;0,"P37"," ")</f>
        <v xml:space="preserve"> </v>
      </c>
      <c r="BI190" s="58" t="str">
        <f>IF(SUM(COUNTIFS('Planificación 2026-1'!F:F,"SUNAMPE",'Planificación 2026-1'!X:X,C190,'Planificación 2026-1'!H:H,"AE"))&gt;0,"P38"," ")</f>
        <v xml:space="preserve"> </v>
      </c>
      <c r="BJ190" s="58" t="str">
        <f>IF(SUM(COUNTIFS('Planificación 2026-1'!F:F,"SUNAMPE",'Planificación 2026-1'!X:X,C190,'Planificación 2026-1'!H:H,"T4"))&gt;0,"P55"," ")</f>
        <v xml:space="preserve"> </v>
      </c>
      <c r="BK190" s="58" t="str">
        <f>IF(SUM(COUNTIFS('Planificación 2026-1'!F:F,"HUAURA",'Planificación 2026-1'!X:X,C190,'Planificación 2026-1'!H:H,"AF"))&gt;0," P01"," ")</f>
        <v xml:space="preserve"> </v>
      </c>
      <c r="BL190" s="58" t="str">
        <f>IF(SUM(COUNTIFS('Planificación 2026-1'!F:F,"HUAURA",'Planificación 2026-1'!X:X,C190,'Planificación 2026-1'!H:H,"EN"))&gt;0,"P02"," ")</f>
        <v xml:space="preserve"> </v>
      </c>
      <c r="BM190" s="58" t="str">
        <f>IF(SUM(COUNTIFS('Planificación 2026-1'!F:F,"HUAURA",'Planificación 2026-1'!X:X,C190,'Planificación 2026-1'!H:H,"IS"))&gt;0,"P03"," ")</f>
        <v xml:space="preserve"> </v>
      </c>
      <c r="BN190" s="58" t="str">
        <f>IF(SUM(COUNTIFS('Planificación 2026-1'!F:F,"HUAURA",'Planificación 2026-1'!X:X,C190,'Planificación 2026-1'!H:H,"PS"))&gt;0,"P04"," ")</f>
        <v xml:space="preserve"> </v>
      </c>
      <c r="BO190" s="58"/>
      <c r="BP190" s="58" t="str">
        <f>IF(SUM(COUNTIFS('Planificación 2026-1'!F:F,"HUAURA",'Planificación 2026-1'!X:X,C190,'Planificación 2026-1'!H:H,"IN"))&gt;0,"P06"," ")</f>
        <v xml:space="preserve"> </v>
      </c>
      <c r="BQ190" s="58" t="str">
        <f>IF(SUM(COUNTIFS('Planificación 2026-1'!F:F,"HUAURA",'Planificación 2026-1'!X:X,C190,'Planificación 2026-1'!H:H,"CA"))&gt;0,"P07"," ")</f>
        <v xml:space="preserve"> </v>
      </c>
      <c r="BR190" s="58" t="str">
        <f>IF(SUM(COUNTIFS('Planificación 2026-1'!F:F,"HUAURA",'Planificación 2026-1'!X:X,C190,'Planificación 2026-1'!H:H,"DE"))&gt;0,"P08"," ")</f>
        <v xml:space="preserve"> </v>
      </c>
      <c r="BS190" s="58" t="str">
        <f>IF(SUM(COUNTIFS('Planificación 2026-1'!F:F,"HUAURA",'Planificación 2026-1'!X:X,C190,'Planificación 2026-1'!H:H,"OB"))&gt;0,"P09"," ")</f>
        <v xml:space="preserve"> </v>
      </c>
      <c r="BT190" s="58" t="str">
        <f>IF(SUM(COUNTIFS('Planificación 2026-1'!F:F,"HUAURA",'Planificación 2026-1'!X:X,C190,'Planificación 2026-1'!H:H,"MH"))&gt;0,"P31"," ")</f>
        <v xml:space="preserve"> </v>
      </c>
      <c r="BU190" s="58" t="str">
        <f>IF(SUM(COUNTIFS('Planificación 2026-1'!F:F,"HUAURA",'Planificación 2026-1'!X:X,C190,'Planificación 2026-1'!H:H,"IC"))&gt;0,"P32"," ")</f>
        <v xml:space="preserve"> </v>
      </c>
      <c r="BV190" s="58" t="str">
        <f>IF(SUM(COUNTIFS('Planificación 2026-1'!F:F,"HUAURA",'Planificación 2026-1'!X:X,C190,'Planificación 2026-1'!H:H,"AR"))&gt;0,"P34"," ")</f>
        <v xml:space="preserve"> </v>
      </c>
      <c r="BW190" s="58" t="str">
        <f>IF(SUM(COUNTIFS('Planificación 2026-1'!F:F,"HUAURA",'Planificación 2026-1'!X:X,C190,'Planificación 2026-1'!H:H,"T1"))&gt;0,"P35"," ")</f>
        <v xml:space="preserve"> </v>
      </c>
      <c r="BX190" s="58" t="str">
        <f>IF(SUM(COUNTIFS('Planificación 2026-1'!F:F,"HUAURA",'Planificación 2026-1'!X:X,C190,'Planificación 2026-1'!H:H,"T3"))&gt;0,"P36"," ")</f>
        <v xml:space="preserve"> </v>
      </c>
      <c r="BY190" s="58" t="str">
        <f>IF(SUM(COUNTIFS('Planificación 2026-1'!F:F,"HUAURA",'Planificación 2026-1'!X:X,C190,'Planificación 2026-1'!H:H,"T2"))&gt;0,"P37"," ")</f>
        <v xml:space="preserve"> </v>
      </c>
      <c r="BZ190" s="58" t="str">
        <f>IF(SUM(COUNTIFS('Planificación 2026-1'!F:F,"HUAURA",'Planificación 2026-1'!X:X,C190,'Planificación 2026-1'!H:H,"AE"))&gt;0,"P38"," ")</f>
        <v xml:space="preserve"> </v>
      </c>
      <c r="CA190" s="58" t="str">
        <f>IF(SUM(COUNTIFS('Planificación 2026-1'!F:F,"HUAURA",'Planificación 2026-1'!X:X,C190,'Planificación 2026-1'!H:H,"T4"))&gt;0,"P55"," ")</f>
        <v xml:space="preserve"> </v>
      </c>
      <c r="CB190" s="59">
        <f>SUMIFS('Planificación 2026-1'!S:S,'Planificación 2026-1'!X:X,C190,'Planificación 2026-1'!H:H,"AF",'Planificación 2026-1'!I:I,"&gt;2")</f>
        <v>0</v>
      </c>
      <c r="CC190" s="59">
        <f>SUMIFS('Planificación 2026-1'!S:S,'Planificación 2026-1'!X:X,C190,'Planificación 2026-1'!H:H,"EN",'Planificación 2026-1'!I:I,"&gt;2")</f>
        <v>20</v>
      </c>
      <c r="CD190" s="59">
        <f>SUMIFS('Planificación 2026-1'!S:S,'Planificación 2026-1'!X:X,C190,'Planificación 2026-1'!H:H,"IS",'Planificación 2026-1'!I:I,"&gt;2")</f>
        <v>0</v>
      </c>
      <c r="CE190" s="59">
        <f>SUMIFS('Planificación 2026-1'!S:S,'Planificación 2026-1'!X:X,C190,'Planificación 2026-1'!H:H,"PS",'Planificación 2026-1'!I:I,"&gt;2")</f>
        <v>0</v>
      </c>
      <c r="CF190" s="59">
        <f>SUMIFS('Planificación 2026-1'!S:S,'Planificación 2026-1'!X:X,C190,'Planificación 2026-1'!H:H,"IN",'Planificación 2026-1'!I:I,"&gt;2")</f>
        <v>0</v>
      </c>
      <c r="CG190" s="59">
        <f>SUMIFS('Planificación 2026-1'!S:S,'Planificación 2026-1'!X:X,C190,'Planificación 2026-1'!H:H,"CA",'Planificación 2026-1'!I:I,"&gt;2")</f>
        <v>0</v>
      </c>
      <c r="CH190" s="59">
        <f>SUMIFS('Planificación 2026-1'!S:S,'Planificación 2026-1'!X:X,C190,'Planificación 2026-1'!H:H,"DE",'Planificación 2026-1'!I:I,"&gt;2")</f>
        <v>0</v>
      </c>
      <c r="CI190" s="59">
        <f>SUMIFS('Planificación 2026-1'!S:S,'Planificación 2026-1'!X:X,C190,'Planificación 2026-1'!H:H,"OB",'Planificación 2026-1'!I:I,"&gt;2")</f>
        <v>0</v>
      </c>
      <c r="CJ190" s="59">
        <f>SUMIFS('Planificación 2026-1'!S:S,'Planificación 2026-1'!X:X,C190,'Planificación 2026-1'!H:H,"MH",'Planificación 2026-1'!I:I,"&gt;2")</f>
        <v>0</v>
      </c>
      <c r="CK190" s="59">
        <f>SUMIFS('Planificación 2026-1'!S:S,'Planificación 2026-1'!X:X,C190,'Planificación 2026-1'!H:H,"IC",'Planificación 2026-1'!I:I,"&gt;2")</f>
        <v>0</v>
      </c>
      <c r="CL190" s="59">
        <f>SUMIFS('Planificación 2026-1'!S:S,'Planificación 2026-1'!X:X,C190,'Planificación 2026-1'!H:H,"AR",'Planificación 2026-1'!I:I,"&gt;2")</f>
        <v>0</v>
      </c>
      <c r="CM190" s="59">
        <f>SUMIFS('Planificación 2026-1'!S:S,'Planificación 2026-1'!X:X,C190,'Planificación 2026-1'!H:H,"AE",'Planificación 2026-1'!I:I,"&gt;2")</f>
        <v>0</v>
      </c>
      <c r="CN190" s="59">
        <f>SUMIFS('Planificación 2026-1'!S:S,'Planificación 2026-1'!X:X,C190,'Planificación 2026-1'!H:H,"T1",'Planificación 2026-1'!I:I,"&gt;2")</f>
        <v>0</v>
      </c>
      <c r="CO190" s="59">
        <f>SUMIFS('Planificación 2026-1'!S:S,'Planificación 2026-1'!X:X,C190,'Planificación 2026-1'!H:H,"T3",'Planificación 2026-1'!I:I,"&gt;2")</f>
        <v>0</v>
      </c>
      <c r="CP190" s="59">
        <f>SUMIFS('Planificación 2026-1'!S:S,'Planificación 2026-1'!X:X,C190,'Planificación 2026-1'!H:H,"T2",'Planificación 2026-1'!I:I,"&gt;2")</f>
        <v>0</v>
      </c>
      <c r="CQ190" s="59">
        <f>SUMIFS('Planificación 2026-1'!S:S,'Planificación 2026-1'!X:X,C190,'Planificación 2026-1'!H:H,"T4",'Planificación 2026-1'!I:I,"&gt;2")</f>
        <v>0</v>
      </c>
      <c r="CR190" s="59">
        <f>SUMIFS('Planificación 2026-1'!S:S,'Planificación 2026-1'!X:X,C190,'Planificación 2026-1'!H:H,"AF",'Planificación 2026-1'!I:I,"&lt;3")</f>
        <v>0</v>
      </c>
      <c r="CS190" s="59">
        <f>SUMIFS('Planificación 2026-1'!S:S,'Planificación 2026-1'!X:X,C190,'Planificación 2026-1'!H:H,"EN",'Planificación 2026-1'!I:I,"&lt;3")</f>
        <v>0</v>
      </c>
      <c r="CT190" s="59">
        <f>SUMIFS('Planificación 2026-1'!S:S,'Planificación 2026-1'!X:X,C190,'Planificación 2026-1'!H:H,"IS",'Planificación 2026-1'!I:I,"&lt;3")</f>
        <v>0</v>
      </c>
      <c r="CU190" s="59">
        <f>SUMIFS('Planificación 2026-1'!S:S,'Planificación 2026-1'!X:X,C190,'Planificación 2026-1'!H:H,"PS",'Planificación 2026-1'!I:I,"&lt;3")</f>
        <v>0</v>
      </c>
      <c r="CV190" s="59">
        <f>SUMIFS('Planificación 2026-1'!S:S,'Planificación 2026-1'!X:X,C190,'Planificación 2026-1'!H:H,"IN",'Planificación 2026-1'!I:I,"&lt;3")</f>
        <v>0</v>
      </c>
      <c r="CW190" s="59">
        <f>SUMIFS('Planificación 2026-1'!S:S,'Planificación 2026-1'!X:X,C190,'Planificación 2026-1'!H:H,"CA",'Planificación 2026-1'!I:I,"&lt;3")</f>
        <v>0</v>
      </c>
      <c r="CX190" s="59">
        <f>SUMIFS('Planificación 2026-1'!S:S,'Planificación 2026-1'!X:X,C190,'Planificación 2026-1'!H:H,"DE",'Planificación 2026-1'!I:I,"&lt;3")</f>
        <v>0</v>
      </c>
      <c r="CY190" s="59">
        <f>SUMIFS('Planificación 2026-1'!S:S,'Planificación 2026-1'!X:X,C190,'Planificación 2026-1'!H:H,"OB",'Planificación 2026-1'!I:I,"&lt;3")</f>
        <v>0</v>
      </c>
      <c r="CZ190" s="59">
        <f>SUMIFS('Planificación 2026-1'!S:S,'Planificación 2026-1'!X:X,C190,'Planificación 2026-1'!H:H,"MH",'Planificación 2026-1'!I:I,"&lt;3")</f>
        <v>0</v>
      </c>
      <c r="DA190" s="59">
        <f>SUMIFS('Planificación 2026-1'!S:S,'Planificación 2026-1'!X:X,C190,'Planificación 2026-1'!H:H,"IC",'Planificación 2026-1'!I:I,"&lt;3")</f>
        <v>0</v>
      </c>
      <c r="DB190" s="59">
        <f>SUMIFS('Planificación 2026-1'!S:S,'Planificación 2026-1'!X:X,C190,'Planificación 2026-1'!H:H,"AR",'Planificación 2026-1'!I:I,"&lt;3")</f>
        <v>0</v>
      </c>
      <c r="DC190" s="59">
        <f>SUMIFS('Planificación 2026-1'!S:S,'Planificación 2026-1'!X:X,C190,'Planificación 2026-1'!H:H,"AE",'Planificación 2026-1'!I:I,"&lt;3")</f>
        <v>0</v>
      </c>
      <c r="DD190" s="59">
        <f>SUMIFS('Planificación 2026-1'!S:S,'Planificación 2026-1'!X:X,C190,'Planificación 2026-1'!H:H,"T1",'Planificación 2026-1'!I:I,"&lt;3")</f>
        <v>0</v>
      </c>
      <c r="DE190" s="59">
        <f>SUMIFS('Planificación 2026-1'!S:S,'Planificación 2026-1'!X:X,C190,'Planificación 2026-1'!H:H,"T3",'Planificación 2026-1'!I:I,"&lt;3")</f>
        <v>0</v>
      </c>
      <c r="DF190" s="59">
        <f>SUMIFS('Planificación 2026-1'!S:S,'Planificación 2026-1'!X:X,C190,'Planificación 2026-1'!H:H,"T2",'Planificación 2026-1'!I:I,"&lt;3")</f>
        <v>0</v>
      </c>
      <c r="DG190" s="59">
        <f>SUMIFS('Planificación 2026-1'!S:S,'Planificación 2026-1'!X:X,C190,'Planificación 2026-1'!H:H,"T4",'Planificación 2026-1'!I:I,"&lt;3")</f>
        <v>0</v>
      </c>
      <c r="DH190" s="58" t="str">
        <f t="shared" si="52"/>
        <v>P02</v>
      </c>
      <c r="DI190" s="27">
        <f>IF(C190="","",SUMIFS('Planificación 2026-1'!S:S,'Planificación 2026-1'!X:X,C190,'Planificación 2026-1'!F:F,"PRINCIPAL",'Planificación 2026-1'!Y:Y,"VIRTUAL"))</f>
        <v>10</v>
      </c>
      <c r="DJ190" s="27">
        <f>IF(C190="","",SUMIFS('Planificación 2026-1'!S:S,'Planificación 2026-1'!X:X,C190,'Planificación 2026-1'!F:F,"PRINCIPAL",'Planificación 2026-1'!Y:Y,"PRESENCIAL"))</f>
        <v>0</v>
      </c>
      <c r="DK190" s="27">
        <f>IF(C190="","",SUMIFS('Planificación 2026-1'!S:S,'Planificación 2026-1'!X:X,C190,'Planificación 2026-1'!F:F,"PRINCIPAL",'Planificación 2026-1'!Y:Y,"HIBRIDO PRESENCIAL"))</f>
        <v>0</v>
      </c>
      <c r="DL190" s="58" t="str">
        <f t="shared" si="53"/>
        <v>P02</v>
      </c>
      <c r="DM190" s="58">
        <f>IF(C190="","",SUMIFS('Planificación 2026-1'!S:S,'Planificación 2026-1'!X:X,C190,'Planificación 2026-1'!F:F,"FILIAL",'Planificación 2026-1'!Y:Y,"VIRTUAL"))</f>
        <v>10</v>
      </c>
      <c r="DN190" s="60">
        <f>IF(C190="","",SUMIFS('Planificación 2026-1'!S:S,'Planificación 2026-1'!X:X,C190,'Planificación 2026-1'!F:F,"FILIAL",'Planificación 2026-1'!Y:Y,"PRESENCIAL"))</f>
        <v>0</v>
      </c>
      <c r="DO190" s="29">
        <f>IF(C190="","",SUMIFS('Planificación 2026-1'!S:S,'Planificación 2026-1'!X:X,C190,'Planificación 2026-1'!F:F,"FILIAL",'Planificación 2026-1'!Y:Y,"HIBRIDO PRESENCIAL"))</f>
        <v>0</v>
      </c>
      <c r="DP190" s="61" t="str">
        <f t="shared" si="54"/>
        <v/>
      </c>
      <c r="DQ190" s="58">
        <f>IF(C190="","",SUMIFS('Planificación 2026-1'!S:S,'Planificación 2026-1'!X:X,C190,'Planificación 2026-1'!F:F,"SUNAMPE",'Planificación 2026-1'!Y:Y,"VIRTUAL"))</f>
        <v>0</v>
      </c>
      <c r="DR190" s="29">
        <f>IF(C190="","",SUMIFS('Planificación 2026-1'!S:S,'Planificación 2026-1'!X:X,C190,'Planificación 2026-1'!F:F,"SUNAMPE",'Planificación 2026-1'!Y:Y,"PRESENCIAL"))</f>
        <v>0</v>
      </c>
      <c r="DS190" s="61" t="str">
        <f t="shared" si="55"/>
        <v/>
      </c>
      <c r="DT190" s="58">
        <f>IF(C190="","",SUMIFS('Planificación 2026-1'!S:S,'Planificación 2026-1'!X:X,C190,'Planificación 2026-1'!F:F,"HUAURA",'Planificación 2026-1'!Y:Y,"VIRTUAL"))</f>
        <v>0</v>
      </c>
      <c r="DU190" s="29">
        <f>IF(C190="","",SUMIFS('Planificación 2026-1'!S:S,'Planificación 2026-1'!X:X,C190,'Planificación 2026-1'!F:F,"HUAURA",'Planificación 2026-1'!Y:Y,"PRESENCIAL"))</f>
        <v>0</v>
      </c>
      <c r="DV190" s="32">
        <f>SUMIFS('Planificación 2026-1'!S:S,'Planificación 2026-1'!X:X,C190,'Planificación 2026-1'!F:F,"PRINCIPAL",'Planificación 2026-1'!Y:Y,"VIRTUAL",'Planificación 2026-1'!I:I,"&gt;2")</f>
        <v>10</v>
      </c>
      <c r="DW190" s="32">
        <f>SUMIFS('Planificación 2026-1'!S:S,'Planificación 2026-1'!X:X,C190,'Planificación 2026-1'!F:F,"PRINCIPAL",'Planificación 2026-1'!Y:Y,"&lt;&gt;VIRTUAL",'Planificación 2026-1'!I:I,"&gt;2")</f>
        <v>0</v>
      </c>
      <c r="DX190" s="32">
        <f>SUMIFS('Planificación 2026-1'!S:S,'Planificación 2026-1'!X:X,C190,'Planificación 2026-1'!F:F,"SUNAMPE",'Planificación 2026-1'!Y:Y,"VIRTUAL",'Planificación 2026-1'!I:I,"&gt;2")</f>
        <v>0</v>
      </c>
      <c r="DY190" s="32">
        <f>SUMIFS('Planificación 2026-1'!S:S,'Planificación 2026-1'!X:X,C190,'Planificación 2026-1'!F:F,"SUNAMPE",'Planificación 2026-1'!Y:Y,"&lt;&gt;VIRTUAL",'Planificación 2026-1'!I:I,"&gt;2")</f>
        <v>0</v>
      </c>
      <c r="DZ190" s="32">
        <f>SUMIFS('Planificación 2026-1'!S:S,'Planificación 2026-1'!X:X,C190,'Planificación 2026-1'!F:F,"FILIAL",'Planificación 2026-1'!Y:Y,"VIRTUAL",'Planificación 2026-1'!I:I,"&gt;2")</f>
        <v>10</v>
      </c>
      <c r="EA190" s="32">
        <f>SUMIFS('Planificación 2026-1'!S:S,'Planificación 2026-1'!X:X,C190,'Planificación 2026-1'!F:F,"FILIAL",'Planificación 2026-1'!Y:Y,"&lt;&gt;VIRTUAL",'Planificación 2026-1'!I:I,"&gt;2")</f>
        <v>0</v>
      </c>
      <c r="EB190" s="32">
        <f>SUMIFS('Planificación 2026-1'!S:S,'Planificación 2026-1'!X:X,C190,'Planificación 2026-1'!F:F,"PORUMA",'Planificación 2026-1'!Y:Y,"VIRTUAL",'Planificación 2026-1'!I:I,"&gt;2")</f>
        <v>0</v>
      </c>
      <c r="EC190" s="32">
        <f>SUMIFS('Planificación 2026-1'!S:S,'Planificación 2026-1'!X:X,C190,'Planificación 2026-1'!F:F,"PORUMA",'Planificación 2026-1'!Y:Y,"&lt;&gt;VIRTUAL",'Planificación 2026-1'!I:I,"&gt;2")</f>
        <v>0</v>
      </c>
      <c r="ED190" s="32">
        <f>SUMIFS('Planificación 2026-1'!S:S,'Planificación 2026-1'!X:X,C190,'Planificación 2026-1'!F:F,"HUAURA",'Planificación 2026-1'!Y:Y,"VIRTUAL",'Planificación 2026-1'!I:I,"&gt;2")</f>
        <v>0</v>
      </c>
      <c r="EE190" s="32">
        <f>SUMIFS('Planificación 2026-1'!S:S,'Planificación 2026-1'!X:X,C190,'Planificación 2026-1'!F:F,"HUAURA",'Planificación 2026-1'!Y:Y,"&lt;&gt;VIRTUAL",'Planificación 2026-1'!I:I,"&gt;2")</f>
        <v>0</v>
      </c>
      <c r="EF190" s="32">
        <f>SUMIFS('Planificación 2026-1'!S:S,'Planificación 2026-1'!X:X,C190,'Planificación 2026-1'!F:F,"PRINCIPAL",'Planificación 2026-1'!Y:Y,"VIRTUAL",'Planificación 2026-1'!I:I,"&lt;3")</f>
        <v>0</v>
      </c>
      <c r="EG190" s="32">
        <f>SUMIFS('Planificación 2026-1'!S:S,'Planificación 2026-1'!X:X,C190,'Planificación 2026-1'!F:F,"PRINCIPAL",'Planificación 2026-1'!Y:Y,"&lt;&gt;VIRTUAL",'Planificación 2026-1'!I:I,"&lt;3")</f>
        <v>0</v>
      </c>
      <c r="EH190" s="32">
        <f>SUMIFS('Planificación 2026-1'!S:S,'Planificación 2026-1'!X:X,C190,'Planificación 2026-1'!F:F,"SUNAMPE",'Planificación 2026-1'!Y:Y,"VIRTUAL",'Planificación 2026-1'!I:I,"&lt;3")</f>
        <v>0</v>
      </c>
      <c r="EI190" s="32">
        <f>SUMIFS('Planificación 2026-1'!S:S,'Planificación 2026-1'!X:X,C190,'Planificación 2026-1'!F:F,"SUNAMPE",'Planificación 2026-1'!Y:Y,"&lt;&gt;VIRTUAL",'Planificación 2026-1'!I:I,"&lt;3")</f>
        <v>0</v>
      </c>
      <c r="EJ190" s="32">
        <f>SUMIFS('Planificación 2026-1'!S:S,'Planificación 2026-1'!X:X,C190,'Planificación 2026-1'!F:F,"FILIAL",'Planificación 2026-1'!Y:Y,"VIRTUAL",'Planificación 2026-1'!I:I,"&lt;3")</f>
        <v>0</v>
      </c>
      <c r="EK190" s="32">
        <f>SUMIFS('Planificación 2026-1'!S:S,'Planificación 2026-1'!X:X,C190,'Planificación 2026-1'!F:F,"FILIAL",'Planificación 2026-1'!Y:Y,"&lt;&gt;VIRTUAL",'Planificación 2026-1'!I:I,"&lt;3")</f>
        <v>0</v>
      </c>
      <c r="EL190" s="32">
        <f>SUMIFS('Planificación 2026-1'!S:S,'Planificación 2026-1'!X:X,C190,'Planificación 2026-1'!F:F,"PORUMA",'Planificación 2026-1'!Y:Y,"VIRTUAL",'Planificación 2026-1'!I:I,"&lt;3")</f>
        <v>0</v>
      </c>
      <c r="EM190" s="32">
        <f>SUMIFS('Planificación 2026-1'!S:S,'Planificación 2026-1'!X:X,C190,'Planificación 2026-1'!F:F,"PORUMA",'Planificación 2026-1'!Y:Y,"&lt;&gt;VIRTUAL",'Planificación 2026-1'!I:I,"&lt;3")</f>
        <v>0</v>
      </c>
      <c r="EN190" s="32">
        <f>SUMIFS('Planificación 2026-1'!S:S,'Planificación 2026-1'!X:X,C190,'Planificación 2026-1'!F:F,"HUAURA",'Planificación 2026-1'!Y:Y,"VIRTUAL",'Planificación 2026-1'!I:I,"&lt;3")</f>
        <v>0</v>
      </c>
      <c r="EO190" s="32">
        <f>SUMIFS('Planificación 2026-1'!S:S,'Planificación 2026-1'!X:X,C190,'Planificación 2026-1'!F:F,"HUAURA",'Planificación 2026-1'!Y:Y,"&lt;&gt;VIRTUAL",'Planificación 2026-1'!I:I,"&lt;3")</f>
        <v>0</v>
      </c>
      <c r="EP190" s="32">
        <f t="shared" si="46"/>
        <v>10</v>
      </c>
      <c r="EQ190" s="32">
        <f t="shared" si="47"/>
        <v>0</v>
      </c>
      <c r="ER190" s="32">
        <f t="shared" si="48"/>
        <v>0</v>
      </c>
      <c r="ES190" s="32">
        <f t="shared" si="49"/>
        <v>10</v>
      </c>
      <c r="ET190" s="32">
        <f t="shared" si="50"/>
        <v>0</v>
      </c>
      <c r="EU190" s="32">
        <f t="shared" si="51"/>
        <v>20</v>
      </c>
      <c r="EV190" s="32" t="b">
        <f>EXACT(EU190,E190)</f>
        <v>1</v>
      </c>
      <c r="EW190" s="32"/>
      <c r="EX190" s="32">
        <f>DV190+DZ190+ED190+EF190+EJ190+EN190+DX190+EH190</f>
        <v>20</v>
      </c>
      <c r="EY190" s="32">
        <f>DW190+EA190+EE190+EG190+EK190+EO190+DY190+EI190</f>
        <v>0</v>
      </c>
      <c r="EZ190" s="32" t="b">
        <f>EXACT(SUM(EX190:EY190),E190)</f>
        <v>1</v>
      </c>
      <c r="FA190" s="32" t="str">
        <f>IF(AND(DW190=0,EA190=0,EE190=0),"",IF(COUNTIF(DW190:EE190,"&gt;0")=1,IF(DW190&gt;0,"SEDE",IF(EA190&gt;0,"FILIAL","HUAURA")),IF(COUNTIF(DW190:EE190,"&gt;0")=2,IF(AND(DW190&gt;0,EA190&gt;0),"SEDE-FILIAL",IF(AND(DW190&gt;0,EE190&gt;0),"SEDE-HUAURA","FILIAL-HUAURA")),"SEDE-FILIAL-HUAURA")))</f>
        <v/>
      </c>
      <c r="FB190" s="32" t="str">
        <f t="shared" si="56"/>
        <v>VIRTUAL</v>
      </c>
    </row>
    <row r="191" spans="1:158">
      <c r="A191" s="33"/>
      <c r="B191" s="65">
        <v>188</v>
      </c>
      <c r="C191" s="32" t="s">
        <v>395</v>
      </c>
      <c r="D191" s="429">
        <v>21819720</v>
      </c>
      <c r="E191" s="62">
        <f>SUMIF('Planificación 2026-1'!X:X,C191,'Planificación 2026-1'!S:S)</f>
        <v>8</v>
      </c>
      <c r="F191" s="63" t="s">
        <v>203</v>
      </c>
      <c r="G191" s="454" t="s">
        <v>284</v>
      </c>
      <c r="H191" s="64" t="s">
        <v>38</v>
      </c>
      <c r="I191" s="64" t="s">
        <v>150</v>
      </c>
      <c r="J191" s="32" t="s">
        <v>38</v>
      </c>
      <c r="K191" s="32" t="s">
        <v>150</v>
      </c>
      <c r="L191" s="57" t="str">
        <f>IF(SUM(COUNTIFS('Planificación 2026-1'!F:F,"PRINCIPAL",'Planificación 2026-1'!X:X,C191,'Planificación 2026-1'!H:H,"AF"))&gt;0,"P01"," ")</f>
        <v xml:space="preserve"> </v>
      </c>
      <c r="M191" s="58" t="str">
        <f>IF(SUM(COUNTIFS('Planificación 2026-1'!F:F,"PRINCIPAL",'Planificación 2026-1'!X:X,C191,'Planificación 2026-1'!H:H,"EN"))&gt;0,"P02"," ")</f>
        <v xml:space="preserve"> </v>
      </c>
      <c r="N191" s="58" t="str">
        <f>IF(SUM(COUNTIFS('Planificación 2026-1'!F:F,"PRINCIPAL",'Planificación 2026-1'!X:X,C191,'Planificación 2026-1'!H:H,"IS"))&gt;0,"P03"," ")</f>
        <v xml:space="preserve"> </v>
      </c>
      <c r="O191" s="58" t="str">
        <f>IF(SUM(COUNTIFS('Planificación 2026-1'!F:F,"PRINCIPAL",'Planificación 2026-1'!X:X,C191,'Planificación 2026-1'!H:H,"PS"))&gt;0,"P04"," ")</f>
        <v xml:space="preserve"> </v>
      </c>
      <c r="P191" s="58"/>
      <c r="Q191" s="58" t="str">
        <f>IF(SUM(COUNTIFS('Planificación 2026-1'!F:F,"PRINCIPAL",'Planificación 2026-1'!X:X,C191,'Planificación 2026-1'!H:H,"IN"))&gt;0,"P06"," ")</f>
        <v xml:space="preserve"> </v>
      </c>
      <c r="R191" s="58" t="str">
        <f>IF(SUM(COUNTIFS('Planificación 2026-1'!F:F,"PRINCIPAL",'Planificación 2026-1'!X:X,C191,'Planificación 2026-1'!H:H,"CA"))&gt;0,"P07"," ")</f>
        <v xml:space="preserve"> </v>
      </c>
      <c r="S191" s="58" t="str">
        <f>IF(SUM(COUNTIFS('Planificación 2026-1'!F:F,"PRINCIPAL",'Planificación 2026-1'!X:X,C191,'Planificación 2026-1'!H:H,"DE"))&gt;0,"P08"," ")</f>
        <v xml:space="preserve"> </v>
      </c>
      <c r="T191" s="58" t="str">
        <f>IF(SUM(COUNTIFS('Planificación 2026-1'!F:F,"PRINCIPAL",'Planificación 2026-1'!X:X,C191,'Planificación 2026-1'!H:H,"OB"))&gt;0,"P09"," ")</f>
        <v xml:space="preserve"> </v>
      </c>
      <c r="U191" s="58" t="str">
        <f>IF(SUM(COUNTIFS('Planificación 2026-1'!F:F,"PRINCIPAL",'Planificación 2026-1'!X:X,C191,'Planificación 2026-1'!H:H,"MH"))&gt;0,"P31"," ")</f>
        <v xml:space="preserve"> </v>
      </c>
      <c r="V191" s="58" t="str">
        <f>IF(SUM(COUNTIFS('Planificación 2026-1'!F:F,"PRINCIPAL",'Planificación 2026-1'!X:X,C191,'Planificación 2026-1'!H:H,"IC"))&gt;0,"P32"," ")</f>
        <v xml:space="preserve"> </v>
      </c>
      <c r="W191" s="58" t="str">
        <f>IF(SUM(COUNTIFS('Planificación 2026-1'!F:F,"PRINCIPAL",'Planificación 2026-1'!X:X,C191,'Planificación 2026-1'!H:H,"AR"))&gt;0,"P34"," ")</f>
        <v xml:space="preserve"> </v>
      </c>
      <c r="X191" s="58" t="str">
        <f>IF(SUM(COUNTIFS('Planificación 2026-1'!F:F,"PRINCIPAL",'Planificación 2026-1'!X:X,C191,'Planificación 2026-1'!H:H,"T1"))&gt;0,"P35"," ")</f>
        <v xml:space="preserve"> </v>
      </c>
      <c r="Y191" s="58" t="str">
        <f>IF(SUM(COUNTIFS('Planificación 2026-1'!F:F,"PRINCIPAL",'Planificación 2026-1'!X:X,C191,'Planificación 2026-1'!H:H,"T3"))&gt;0,"P36"," ")</f>
        <v xml:space="preserve"> </v>
      </c>
      <c r="Z191" s="58" t="str">
        <f>IF(SUM(COUNTIFS('Planificación 2026-1'!F:F,"PRINCIPAL",'Planificación 2026-1'!X:X,C191,'Planificación 2026-1'!H:H,"T2"))&gt;0,"P37"," ")</f>
        <v xml:space="preserve"> </v>
      </c>
      <c r="AA191" s="58" t="str">
        <f>IF(SUM(COUNTIFS('Planificación 2026-1'!F:F,"PRINCIPAL",'Planificación 2026-1'!X:X,C191,'Planificación 2026-1'!H:H,"AE"))&gt;0,"P38"," ")</f>
        <v xml:space="preserve"> </v>
      </c>
      <c r="AB191" s="58" t="str">
        <f>IF(SUM(COUNTIFS('Planificación 2026-1'!F:F,"PRINCIPAL",'Planificación 2026-1'!X:X,C191,'Planificación 2026-1'!H:H,"T4"))&gt;0,"P55"," ")</f>
        <v xml:space="preserve"> </v>
      </c>
      <c r="AC191" s="58" t="str">
        <f>IF(SUM(COUNTIFS('Planificación 2026-1'!F:F,"FILIAL",'Planificación 2026-1'!X:X,C191,'Planificación 2026-1'!H:H,"AF"))&gt;0," P01"," ")</f>
        <v xml:space="preserve"> </v>
      </c>
      <c r="AD191" s="58" t="str">
        <f>IF(SUM(COUNTIFS('Planificación 2026-1'!F:F,"FILIAL",'Planificación 2026-1'!X:X,C191,'Planificación 2026-1'!H:H,"EN"))&gt;0,"P02"," ")</f>
        <v>P02</v>
      </c>
      <c r="AE191" s="58" t="str">
        <f>IF(SUM(COUNTIFS('Planificación 2026-1'!F:F,"FILIAL",'Planificación 2026-1'!X:X,C191,'Planificación 2026-1'!H:H,"IS"))&gt;0,"P03"," ")</f>
        <v xml:space="preserve"> </v>
      </c>
      <c r="AF191" s="58" t="str">
        <f>IF(SUM(COUNTIFS('Planificación 2026-1'!F:F,"FILIAL",'Planificación 2026-1'!X:X,C191,'Planificación 2026-1'!H:H,"PS"))&gt;0,"P04"," ")</f>
        <v xml:space="preserve"> </v>
      </c>
      <c r="AG191" s="58"/>
      <c r="AH191" s="58" t="str">
        <f>IF(SUM(COUNTIFS('Planificación 2026-1'!F:F,"FILIAL",'Planificación 2026-1'!X:X,C191,'Planificación 2026-1'!H:H,"IN"))&gt;0,"P06"," ")</f>
        <v xml:space="preserve"> </v>
      </c>
      <c r="AI191" s="58" t="str">
        <f>IF(SUM(COUNTIFS('Planificación 2026-1'!F:F,"FILIAL",'Planificación 2026-1'!X:X,C191,'Planificación 2026-1'!H:H,"CA"))&gt;0,"P07"," ")</f>
        <v xml:space="preserve"> </v>
      </c>
      <c r="AJ191" s="58" t="str">
        <f>IF(SUM(COUNTIFS('Planificación 2026-1'!F:F,"FILIAL",'Planificación 2026-1'!X:X,C191,'Planificación 2026-1'!H:H,"DE"))&gt;0,"P08"," ")</f>
        <v xml:space="preserve"> </v>
      </c>
      <c r="AK191" s="58" t="str">
        <f>IF(SUM(COUNTIFS('Planificación 2026-1'!F:F,"FILIAL",'Planificación 2026-1'!X:X,C191,'Planificación 2026-1'!H:H,"OB"))&gt;0,"P09"," ")</f>
        <v xml:space="preserve"> </v>
      </c>
      <c r="AL191" s="58" t="str">
        <f>IF(SUM(COUNTIFS('Planificación 2026-1'!F:F,"FILIAL",'Planificación 2026-1'!X:X,C191,'Planificación 2026-1'!H:H,"MH"))&gt;0,"P31"," ")</f>
        <v xml:space="preserve"> </v>
      </c>
      <c r="AM191" s="58" t="str">
        <f>IF(SUM(COUNTIFS('Planificación 2026-1'!F:F,"FILIAL",'Planificación 2026-1'!X:X,C191,'Planificación 2026-1'!H:H,"IC"))&gt;0,"P32"," ")</f>
        <v xml:space="preserve"> </v>
      </c>
      <c r="AN191" s="58" t="str">
        <f>IF(SUM(COUNTIFS('Planificación 2026-1'!F:F,"FILIAL",'Planificación 2026-1'!X:X,C191,'Planificación 2026-1'!H:H,"AR"))&gt;0,"P34"," ")</f>
        <v xml:space="preserve"> </v>
      </c>
      <c r="AO191" s="58" t="str">
        <f>IF(SUM(COUNTIFS('Planificación 2026-1'!F:F,"FILIAL",'Planificación 2026-1'!X:X,C191,'Planificación 2026-1'!H:H,"T1"))&gt;0,"P35"," ")</f>
        <v xml:space="preserve"> </v>
      </c>
      <c r="AP191" s="58" t="str">
        <f>IF(SUM(COUNTIFS('Planificación 2026-1'!F:F,"FILIAL",'Planificación 2026-1'!X:X,C191,'Planificación 2026-1'!H:H,"T3"))&gt;0,"P36"," ")</f>
        <v xml:space="preserve"> </v>
      </c>
      <c r="AQ191" s="58" t="str">
        <f>IF(SUM(COUNTIFS('Planificación 2026-1'!F:F,"FILIAL",'Planificación 2026-1'!X:X,C191,'Planificación 2026-1'!H:H,"T2"))&gt;0,"P37"," ")</f>
        <v xml:space="preserve"> </v>
      </c>
      <c r="AR191" s="58" t="str">
        <f>IF(SUM(COUNTIFS('Planificación 2026-1'!F:F,"FILIAL",'Planificación 2026-1'!X:X,C191,'Planificación 2026-1'!H:H,"AE"))&gt;0,"P38"," ")</f>
        <v xml:space="preserve"> </v>
      </c>
      <c r="AS191" s="58" t="str">
        <f>IF(SUM(COUNTIFS('Planificación 2026-1'!F:F,"FILIAL",'Planificación 2026-1'!X:X,C191,'Planificación 2026-1'!H:H,"T4"))&gt;0,"P55"," ")</f>
        <v xml:space="preserve"> </v>
      </c>
      <c r="AT191" s="58" t="str">
        <f>IF(SUM(COUNTIFS('Planificación 2026-1'!F:F,"SUNAMPE",'Planificación 2026-1'!X:X,C191,'Planificación 2026-1'!H:H,"AF"))&gt;0," P01"," ")</f>
        <v xml:space="preserve"> </v>
      </c>
      <c r="AU191" s="58" t="str">
        <f>IF(SUM(COUNTIFS('Planificación 2026-1'!F:F,"SUNAMPE",'Planificación 2026-1'!X:X,C191,'Planificación 2026-1'!H:H,"EN"))&gt;0,"P02"," ")</f>
        <v xml:space="preserve"> </v>
      </c>
      <c r="AV191" s="58" t="str">
        <f>IF(SUM(COUNTIFS('Planificación 2026-1'!F:F,"SUNAMPE",'Planificación 2026-1'!X:X,C191,'Planificación 2026-1'!H:H,"IS"))&gt;0,"P03"," ")</f>
        <v xml:space="preserve"> </v>
      </c>
      <c r="AW191" s="58" t="str">
        <f>IF(SUM(COUNTIFS('Planificación 2026-1'!F:F,"SUNAMPE",'Planificación 2026-1'!X:X,C191,'Planificación 2026-1'!H:H,"PS"))&gt;0,"P04"," ")</f>
        <v xml:space="preserve"> </v>
      </c>
      <c r="AX191" s="58"/>
      <c r="AY191" s="58" t="str">
        <f>IF(SUM(COUNTIFS('Planificación 2026-1'!F:F,"SUNAMPE",'Planificación 2026-1'!X:X,C191,'Planificación 2026-1'!H:H,"IN"))&gt;0,"P06"," ")</f>
        <v xml:space="preserve"> </v>
      </c>
      <c r="AZ191" s="58" t="str">
        <f>IF(SUM(COUNTIFS('Planificación 2026-1'!F:F,"SUNAMPE",'Planificación 2026-1'!X:X,C191,'Planificación 2026-1'!H:H,"CA"))&gt;0,"P07"," ")</f>
        <v xml:space="preserve"> </v>
      </c>
      <c r="BA191" s="58" t="str">
        <f>IF(SUM(COUNTIFS('Planificación 2026-1'!F:F,"SUNAMPE",'Planificación 2026-1'!X:X,C191,'Planificación 2026-1'!H:H,"DE"))&gt;0,"P08"," ")</f>
        <v xml:space="preserve"> </v>
      </c>
      <c r="BB191" s="58" t="str">
        <f>IF(SUM(COUNTIFS('Planificación 2026-1'!F:F,"SUNAMPE",'Planificación 2026-1'!X:X,C191,'Planificación 2026-1'!H:H,"OB"))&gt;0,"P09"," ")</f>
        <v xml:space="preserve"> </v>
      </c>
      <c r="BC191" s="58" t="str">
        <f>IF(SUM(COUNTIFS('Planificación 2026-1'!F:F,"SUNAMPE",'Planificación 2026-1'!X:X,C191,'Planificación 2026-1'!H:H,"MH"))&gt;0,"P31"," ")</f>
        <v xml:space="preserve"> </v>
      </c>
      <c r="BD191" s="58" t="str">
        <f>IF(SUM(COUNTIFS('Planificación 2026-1'!F:F,"SUNAMPE",'Planificación 2026-1'!X:X,C191,'Planificación 2026-1'!H:H,"IC"))&gt;0,"P32"," ")</f>
        <v xml:space="preserve"> </v>
      </c>
      <c r="BE191" s="58" t="str">
        <f>IF(SUM(COUNTIFS('Planificación 2026-1'!F:F,"SUNAMPE",'Planificación 2026-1'!X:X,C191,'Planificación 2026-1'!H:H,"AR"))&gt;0,"P34"," ")</f>
        <v xml:space="preserve"> </v>
      </c>
      <c r="BF191" s="58" t="str">
        <f>IF(SUM(COUNTIFS('Planificación 2026-1'!F:F,"SUNAMPE",'Planificación 2026-1'!X:X,C191,'Planificación 2026-1'!H:H,"T1"))&gt;0,"P35"," ")</f>
        <v xml:space="preserve"> </v>
      </c>
      <c r="BG191" s="58" t="str">
        <f>IF(SUM(COUNTIFS('Planificación 2026-1'!F:F,"SUNAMPE",'Planificación 2026-1'!X:X,C191,'Planificación 2026-1'!H:H,"T3"))&gt;0,"P36"," ")</f>
        <v xml:space="preserve"> </v>
      </c>
      <c r="BH191" s="58" t="str">
        <f>IF(SUM(COUNTIFS('Planificación 2026-1'!F:F,"SUNAMPE",'Planificación 2026-1'!X:X,C191,'Planificación 2026-1'!H:H,"T2"))&gt;0,"P37"," ")</f>
        <v xml:space="preserve"> </v>
      </c>
      <c r="BI191" s="58" t="str">
        <f>IF(SUM(COUNTIFS('Planificación 2026-1'!F:F,"SUNAMPE",'Planificación 2026-1'!X:X,C191,'Planificación 2026-1'!H:H,"AE"))&gt;0,"P38"," ")</f>
        <v xml:space="preserve"> </v>
      </c>
      <c r="BJ191" s="58" t="str">
        <f>IF(SUM(COUNTIFS('Planificación 2026-1'!F:F,"SUNAMPE",'Planificación 2026-1'!X:X,C191,'Planificación 2026-1'!H:H,"T4"))&gt;0,"P55"," ")</f>
        <v xml:space="preserve"> </v>
      </c>
      <c r="BK191" s="58" t="str">
        <f>IF(SUM(COUNTIFS('Planificación 2026-1'!F:F,"HUAURA",'Planificación 2026-1'!X:X,C191,'Planificación 2026-1'!H:H,"AF"))&gt;0," P01"," ")</f>
        <v xml:space="preserve"> </v>
      </c>
      <c r="BL191" s="58" t="str">
        <f>IF(SUM(COUNTIFS('Planificación 2026-1'!F:F,"HUAURA",'Planificación 2026-1'!X:X,C191,'Planificación 2026-1'!H:H,"EN"))&gt;0,"P02"," ")</f>
        <v xml:space="preserve"> </v>
      </c>
      <c r="BM191" s="58" t="str">
        <f>IF(SUM(COUNTIFS('Planificación 2026-1'!F:F,"HUAURA",'Planificación 2026-1'!X:X,C191,'Planificación 2026-1'!H:H,"IS"))&gt;0,"P03"," ")</f>
        <v xml:space="preserve"> </v>
      </c>
      <c r="BN191" s="58" t="str">
        <f>IF(SUM(COUNTIFS('Planificación 2026-1'!F:F,"HUAURA",'Planificación 2026-1'!X:X,C191,'Planificación 2026-1'!H:H,"PS"))&gt;0,"P04"," ")</f>
        <v xml:space="preserve"> </v>
      </c>
      <c r="BO191" s="58"/>
      <c r="BP191" s="58" t="str">
        <f>IF(SUM(COUNTIFS('Planificación 2026-1'!F:F,"HUAURA",'Planificación 2026-1'!X:X,C191,'Planificación 2026-1'!H:H,"IN"))&gt;0,"P06"," ")</f>
        <v xml:space="preserve"> </v>
      </c>
      <c r="BQ191" s="58" t="str">
        <f>IF(SUM(COUNTIFS('Planificación 2026-1'!F:F,"HUAURA",'Planificación 2026-1'!X:X,C191,'Planificación 2026-1'!H:H,"CA"))&gt;0,"P07"," ")</f>
        <v xml:space="preserve"> </v>
      </c>
      <c r="BR191" s="58" t="str">
        <f>IF(SUM(COUNTIFS('Planificación 2026-1'!F:F,"HUAURA",'Planificación 2026-1'!X:X,C191,'Planificación 2026-1'!H:H,"DE"))&gt;0,"P08"," ")</f>
        <v xml:space="preserve"> </v>
      </c>
      <c r="BS191" s="58" t="str">
        <f>IF(SUM(COUNTIFS('Planificación 2026-1'!F:F,"HUAURA",'Planificación 2026-1'!X:X,C191,'Planificación 2026-1'!H:H,"OB"))&gt;0,"P09"," ")</f>
        <v xml:space="preserve"> </v>
      </c>
      <c r="BT191" s="58" t="str">
        <f>IF(SUM(COUNTIFS('Planificación 2026-1'!F:F,"HUAURA",'Planificación 2026-1'!X:X,C191,'Planificación 2026-1'!H:H,"MH"))&gt;0,"P31"," ")</f>
        <v xml:space="preserve"> </v>
      </c>
      <c r="BU191" s="58" t="str">
        <f>IF(SUM(COUNTIFS('Planificación 2026-1'!F:F,"HUAURA",'Planificación 2026-1'!X:X,C191,'Planificación 2026-1'!H:H,"IC"))&gt;0,"P32"," ")</f>
        <v xml:space="preserve"> </v>
      </c>
      <c r="BV191" s="58" t="str">
        <f>IF(SUM(COUNTIFS('Planificación 2026-1'!F:F,"HUAURA",'Planificación 2026-1'!X:X,C191,'Planificación 2026-1'!H:H,"AR"))&gt;0,"P34"," ")</f>
        <v xml:space="preserve"> </v>
      </c>
      <c r="BW191" s="58" t="str">
        <f>IF(SUM(COUNTIFS('Planificación 2026-1'!F:F,"HUAURA",'Planificación 2026-1'!X:X,C191,'Planificación 2026-1'!H:H,"T1"))&gt;0,"P35"," ")</f>
        <v xml:space="preserve"> </v>
      </c>
      <c r="BX191" s="58" t="str">
        <f>IF(SUM(COUNTIFS('Planificación 2026-1'!F:F,"HUAURA",'Planificación 2026-1'!X:X,C191,'Planificación 2026-1'!H:H,"T3"))&gt;0,"P36"," ")</f>
        <v xml:space="preserve"> </v>
      </c>
      <c r="BY191" s="58" t="str">
        <f>IF(SUM(COUNTIFS('Planificación 2026-1'!F:F,"HUAURA",'Planificación 2026-1'!X:X,C191,'Planificación 2026-1'!H:H,"T2"))&gt;0,"P37"," ")</f>
        <v xml:space="preserve"> </v>
      </c>
      <c r="BZ191" s="58" t="str">
        <f>IF(SUM(COUNTIFS('Planificación 2026-1'!F:F,"HUAURA",'Planificación 2026-1'!X:X,C191,'Planificación 2026-1'!H:H,"AE"))&gt;0,"P38"," ")</f>
        <v xml:space="preserve"> </v>
      </c>
      <c r="CA191" s="58" t="str">
        <f>IF(SUM(COUNTIFS('Planificación 2026-1'!F:F,"HUAURA",'Planificación 2026-1'!X:X,C191,'Planificación 2026-1'!H:H,"T4"))&gt;0,"P55"," ")</f>
        <v xml:space="preserve"> </v>
      </c>
      <c r="CB191" s="59">
        <f>SUMIFS('Planificación 2026-1'!S:S,'Planificación 2026-1'!X:X,C191,'Planificación 2026-1'!H:H,"AF",'Planificación 2026-1'!I:I,"&gt;2")</f>
        <v>0</v>
      </c>
      <c r="CC191" s="59">
        <f>SUMIFS('Planificación 2026-1'!S:S,'Planificación 2026-1'!X:X,C191,'Planificación 2026-1'!H:H,"EN",'Planificación 2026-1'!I:I,"&gt;2")</f>
        <v>8</v>
      </c>
      <c r="CD191" s="59">
        <f>SUMIFS('Planificación 2026-1'!S:S,'Planificación 2026-1'!X:X,C191,'Planificación 2026-1'!H:H,"IS",'Planificación 2026-1'!I:I,"&gt;2")</f>
        <v>0</v>
      </c>
      <c r="CE191" s="59">
        <f>SUMIFS('Planificación 2026-1'!S:S,'Planificación 2026-1'!X:X,C191,'Planificación 2026-1'!H:H,"PS",'Planificación 2026-1'!I:I,"&gt;2")</f>
        <v>0</v>
      </c>
      <c r="CF191" s="59">
        <f>SUMIFS('Planificación 2026-1'!S:S,'Planificación 2026-1'!X:X,C191,'Planificación 2026-1'!H:H,"IN",'Planificación 2026-1'!I:I,"&gt;2")</f>
        <v>0</v>
      </c>
      <c r="CG191" s="59">
        <f>SUMIFS('Planificación 2026-1'!S:S,'Planificación 2026-1'!X:X,C191,'Planificación 2026-1'!H:H,"CA",'Planificación 2026-1'!I:I,"&gt;2")</f>
        <v>0</v>
      </c>
      <c r="CH191" s="59">
        <f>SUMIFS('Planificación 2026-1'!S:S,'Planificación 2026-1'!X:X,C191,'Planificación 2026-1'!H:H,"DE",'Planificación 2026-1'!I:I,"&gt;2")</f>
        <v>0</v>
      </c>
      <c r="CI191" s="59">
        <f>SUMIFS('Planificación 2026-1'!S:S,'Planificación 2026-1'!X:X,C191,'Planificación 2026-1'!H:H,"OB",'Planificación 2026-1'!I:I,"&gt;2")</f>
        <v>0</v>
      </c>
      <c r="CJ191" s="59">
        <f>SUMIFS('Planificación 2026-1'!S:S,'Planificación 2026-1'!X:X,C191,'Planificación 2026-1'!H:H,"MH",'Planificación 2026-1'!I:I,"&gt;2")</f>
        <v>0</v>
      </c>
      <c r="CK191" s="59">
        <f>SUMIFS('Planificación 2026-1'!S:S,'Planificación 2026-1'!X:X,C191,'Planificación 2026-1'!H:H,"IC",'Planificación 2026-1'!I:I,"&gt;2")</f>
        <v>0</v>
      </c>
      <c r="CL191" s="59">
        <f>SUMIFS('Planificación 2026-1'!S:S,'Planificación 2026-1'!X:X,C191,'Planificación 2026-1'!H:H,"AR",'Planificación 2026-1'!I:I,"&gt;2")</f>
        <v>0</v>
      </c>
      <c r="CM191" s="59">
        <f>SUMIFS('Planificación 2026-1'!S:S,'Planificación 2026-1'!X:X,C191,'Planificación 2026-1'!H:H,"AE",'Planificación 2026-1'!I:I,"&gt;2")</f>
        <v>0</v>
      </c>
      <c r="CN191" s="59">
        <f>SUMIFS('Planificación 2026-1'!S:S,'Planificación 2026-1'!X:X,C191,'Planificación 2026-1'!H:H,"T1",'Planificación 2026-1'!I:I,"&gt;2")</f>
        <v>0</v>
      </c>
      <c r="CO191" s="59">
        <f>SUMIFS('Planificación 2026-1'!S:S,'Planificación 2026-1'!X:X,C191,'Planificación 2026-1'!H:H,"T3",'Planificación 2026-1'!I:I,"&gt;2")</f>
        <v>0</v>
      </c>
      <c r="CP191" s="59">
        <f>SUMIFS('Planificación 2026-1'!S:S,'Planificación 2026-1'!X:X,C191,'Planificación 2026-1'!H:H,"T2",'Planificación 2026-1'!I:I,"&gt;2")</f>
        <v>0</v>
      </c>
      <c r="CQ191" s="59">
        <f>SUMIFS('Planificación 2026-1'!S:S,'Planificación 2026-1'!X:X,C191,'Planificación 2026-1'!H:H,"T4",'Planificación 2026-1'!I:I,"&gt;2")</f>
        <v>0</v>
      </c>
      <c r="CR191" s="59">
        <f>SUMIFS('Planificación 2026-1'!S:S,'Planificación 2026-1'!X:X,C191,'Planificación 2026-1'!H:H,"AF",'Planificación 2026-1'!I:I,"&lt;3")</f>
        <v>0</v>
      </c>
      <c r="CS191" s="59">
        <f>SUMIFS('Planificación 2026-1'!S:S,'Planificación 2026-1'!X:X,C191,'Planificación 2026-1'!H:H,"EN",'Planificación 2026-1'!I:I,"&lt;3")</f>
        <v>0</v>
      </c>
      <c r="CT191" s="59">
        <f>SUMIFS('Planificación 2026-1'!S:S,'Planificación 2026-1'!X:X,C191,'Planificación 2026-1'!H:H,"IS",'Planificación 2026-1'!I:I,"&lt;3")</f>
        <v>0</v>
      </c>
      <c r="CU191" s="59">
        <f>SUMIFS('Planificación 2026-1'!S:S,'Planificación 2026-1'!X:X,C191,'Planificación 2026-1'!H:H,"PS",'Planificación 2026-1'!I:I,"&lt;3")</f>
        <v>0</v>
      </c>
      <c r="CV191" s="59">
        <f>SUMIFS('Planificación 2026-1'!S:S,'Planificación 2026-1'!X:X,C191,'Planificación 2026-1'!H:H,"IN",'Planificación 2026-1'!I:I,"&lt;3")</f>
        <v>0</v>
      </c>
      <c r="CW191" s="59">
        <f>SUMIFS('Planificación 2026-1'!S:S,'Planificación 2026-1'!X:X,C191,'Planificación 2026-1'!H:H,"CA",'Planificación 2026-1'!I:I,"&lt;3")</f>
        <v>0</v>
      </c>
      <c r="CX191" s="59">
        <f>SUMIFS('Planificación 2026-1'!S:S,'Planificación 2026-1'!X:X,C191,'Planificación 2026-1'!H:H,"DE",'Planificación 2026-1'!I:I,"&lt;3")</f>
        <v>0</v>
      </c>
      <c r="CY191" s="59">
        <f>SUMIFS('Planificación 2026-1'!S:S,'Planificación 2026-1'!X:X,C191,'Planificación 2026-1'!H:H,"OB",'Planificación 2026-1'!I:I,"&lt;3")</f>
        <v>0</v>
      </c>
      <c r="CZ191" s="59">
        <f>SUMIFS('Planificación 2026-1'!S:S,'Planificación 2026-1'!X:X,C191,'Planificación 2026-1'!H:H,"MH",'Planificación 2026-1'!I:I,"&lt;3")</f>
        <v>0</v>
      </c>
      <c r="DA191" s="59">
        <f>SUMIFS('Planificación 2026-1'!S:S,'Planificación 2026-1'!X:X,C191,'Planificación 2026-1'!H:H,"IC",'Planificación 2026-1'!I:I,"&lt;3")</f>
        <v>0</v>
      </c>
      <c r="DB191" s="59">
        <f>SUMIFS('Planificación 2026-1'!S:S,'Planificación 2026-1'!X:X,C191,'Planificación 2026-1'!H:H,"AR",'Planificación 2026-1'!I:I,"&lt;3")</f>
        <v>0</v>
      </c>
      <c r="DC191" s="59">
        <f>SUMIFS('Planificación 2026-1'!S:S,'Planificación 2026-1'!X:X,C191,'Planificación 2026-1'!H:H,"AE",'Planificación 2026-1'!I:I,"&lt;3")</f>
        <v>0</v>
      </c>
      <c r="DD191" s="59">
        <f>SUMIFS('Planificación 2026-1'!S:S,'Planificación 2026-1'!X:X,C191,'Planificación 2026-1'!H:H,"T1",'Planificación 2026-1'!I:I,"&lt;3")</f>
        <v>0</v>
      </c>
      <c r="DE191" s="59">
        <f>SUMIFS('Planificación 2026-1'!S:S,'Planificación 2026-1'!X:X,C191,'Planificación 2026-1'!H:H,"T3",'Planificación 2026-1'!I:I,"&lt;3")</f>
        <v>0</v>
      </c>
      <c r="DF191" s="59">
        <f>SUMIFS('Planificación 2026-1'!S:S,'Planificación 2026-1'!X:X,C191,'Planificación 2026-1'!H:H,"T2",'Planificación 2026-1'!I:I,"&lt;3")</f>
        <v>0</v>
      </c>
      <c r="DG191" s="59">
        <f>SUMIFS('Planificación 2026-1'!S:S,'Planificación 2026-1'!X:X,C191,'Planificación 2026-1'!H:H,"T4",'Planificación 2026-1'!I:I,"&lt;3")</f>
        <v>0</v>
      </c>
      <c r="DH191" s="58" t="str">
        <f t="shared" si="52"/>
        <v/>
      </c>
      <c r="DI191" s="27">
        <f>IF(C191="","",SUMIFS('Planificación 2026-1'!S:S,'Planificación 2026-1'!X:X,C191,'Planificación 2026-1'!F:F,"PRINCIPAL",'Planificación 2026-1'!Y:Y,"VIRTUAL"))</f>
        <v>0</v>
      </c>
      <c r="DJ191" s="27">
        <f>IF(C191="","",SUMIFS('Planificación 2026-1'!S:S,'Planificación 2026-1'!X:X,C191,'Planificación 2026-1'!F:F,"PRINCIPAL",'Planificación 2026-1'!Y:Y,"PRESENCIAL"))</f>
        <v>0</v>
      </c>
      <c r="DK191" s="27">
        <f>IF(C191="","",SUMIFS('Planificación 2026-1'!S:S,'Planificación 2026-1'!X:X,C191,'Planificación 2026-1'!F:F,"PRINCIPAL",'Planificación 2026-1'!Y:Y,"HIBRIDO PRESENCIAL"))</f>
        <v>0</v>
      </c>
      <c r="DL191" s="58" t="str">
        <f t="shared" si="53"/>
        <v>P02</v>
      </c>
      <c r="DM191" s="58">
        <f>IF(C191="","",SUMIFS('Planificación 2026-1'!S:S,'Planificación 2026-1'!X:X,C191,'Planificación 2026-1'!F:F,"FILIAL",'Planificación 2026-1'!Y:Y,"VIRTUAL"))</f>
        <v>8</v>
      </c>
      <c r="DN191" s="60">
        <f>IF(C191="","",SUMIFS('Planificación 2026-1'!S:S,'Planificación 2026-1'!X:X,C191,'Planificación 2026-1'!F:F,"FILIAL",'Planificación 2026-1'!Y:Y,"PRESENCIAL"))</f>
        <v>0</v>
      </c>
      <c r="DO191" s="29">
        <f>IF(C191="","",SUMIFS('Planificación 2026-1'!S:S,'Planificación 2026-1'!X:X,C191,'Planificación 2026-1'!F:F,"FILIAL",'Planificación 2026-1'!Y:Y,"HIBRIDO PRESENCIAL"))</f>
        <v>0</v>
      </c>
      <c r="DP191" s="61" t="str">
        <f t="shared" si="54"/>
        <v/>
      </c>
      <c r="DQ191" s="58">
        <f>IF(C191="","",SUMIFS('Planificación 2026-1'!S:S,'Planificación 2026-1'!X:X,C191,'Planificación 2026-1'!F:F,"SUNAMPE",'Planificación 2026-1'!Y:Y,"VIRTUAL"))</f>
        <v>0</v>
      </c>
      <c r="DR191" s="29">
        <f>IF(C191="","",SUMIFS('Planificación 2026-1'!S:S,'Planificación 2026-1'!X:X,C191,'Planificación 2026-1'!F:F,"SUNAMPE",'Planificación 2026-1'!Y:Y,"PRESENCIAL"))</f>
        <v>0</v>
      </c>
      <c r="DS191" s="61" t="str">
        <f t="shared" si="55"/>
        <v/>
      </c>
      <c r="DT191" s="58">
        <f>IF(C191="","",SUMIFS('Planificación 2026-1'!S:S,'Planificación 2026-1'!X:X,C191,'Planificación 2026-1'!F:F,"HUAURA",'Planificación 2026-1'!Y:Y,"VIRTUAL"))</f>
        <v>0</v>
      </c>
      <c r="DU191" s="29">
        <f>IF(C191="","",SUMIFS('Planificación 2026-1'!S:S,'Planificación 2026-1'!X:X,C191,'Planificación 2026-1'!F:F,"HUAURA",'Planificación 2026-1'!Y:Y,"PRESENCIAL"))</f>
        <v>0</v>
      </c>
      <c r="DV191" s="32">
        <f>SUMIFS('Planificación 2026-1'!S:S,'Planificación 2026-1'!X:X,C191,'Planificación 2026-1'!F:F,"PRINCIPAL",'Planificación 2026-1'!Y:Y,"VIRTUAL",'Planificación 2026-1'!I:I,"&gt;2")</f>
        <v>0</v>
      </c>
      <c r="DW191" s="32">
        <f>SUMIFS('Planificación 2026-1'!S:S,'Planificación 2026-1'!X:X,C191,'Planificación 2026-1'!F:F,"PRINCIPAL",'Planificación 2026-1'!Y:Y,"&lt;&gt;VIRTUAL",'Planificación 2026-1'!I:I,"&gt;2")</f>
        <v>0</v>
      </c>
      <c r="DX191" s="32">
        <f>SUMIFS('Planificación 2026-1'!S:S,'Planificación 2026-1'!X:X,C191,'Planificación 2026-1'!F:F,"SUNAMPE",'Planificación 2026-1'!Y:Y,"VIRTUAL",'Planificación 2026-1'!I:I,"&gt;2")</f>
        <v>0</v>
      </c>
      <c r="DY191" s="32">
        <f>SUMIFS('Planificación 2026-1'!S:S,'Planificación 2026-1'!X:X,C191,'Planificación 2026-1'!F:F,"SUNAMPE",'Planificación 2026-1'!Y:Y,"&lt;&gt;VIRTUAL",'Planificación 2026-1'!I:I,"&gt;2")</f>
        <v>0</v>
      </c>
      <c r="DZ191" s="32">
        <f>SUMIFS('Planificación 2026-1'!S:S,'Planificación 2026-1'!X:X,C191,'Planificación 2026-1'!F:F,"FILIAL",'Planificación 2026-1'!Y:Y,"VIRTUAL",'Planificación 2026-1'!I:I,"&gt;2")</f>
        <v>8</v>
      </c>
      <c r="EA191" s="32">
        <f>SUMIFS('Planificación 2026-1'!S:S,'Planificación 2026-1'!X:X,C191,'Planificación 2026-1'!F:F,"FILIAL",'Planificación 2026-1'!Y:Y,"&lt;&gt;VIRTUAL",'Planificación 2026-1'!I:I,"&gt;2")</f>
        <v>0</v>
      </c>
      <c r="EB191" s="32">
        <f>SUMIFS('Planificación 2026-1'!S:S,'Planificación 2026-1'!X:X,C191,'Planificación 2026-1'!F:F,"PORUMA",'Planificación 2026-1'!Y:Y,"VIRTUAL",'Planificación 2026-1'!I:I,"&gt;2")</f>
        <v>0</v>
      </c>
      <c r="EC191" s="32">
        <f>SUMIFS('Planificación 2026-1'!S:S,'Planificación 2026-1'!X:X,C191,'Planificación 2026-1'!F:F,"PORUMA",'Planificación 2026-1'!Y:Y,"&lt;&gt;VIRTUAL",'Planificación 2026-1'!I:I,"&gt;2")</f>
        <v>0</v>
      </c>
      <c r="ED191" s="32">
        <f>SUMIFS('Planificación 2026-1'!S:S,'Planificación 2026-1'!X:X,C191,'Planificación 2026-1'!F:F,"HUAURA",'Planificación 2026-1'!Y:Y,"VIRTUAL",'Planificación 2026-1'!I:I,"&gt;2")</f>
        <v>0</v>
      </c>
      <c r="EE191" s="32">
        <f>SUMIFS('Planificación 2026-1'!S:S,'Planificación 2026-1'!X:X,C191,'Planificación 2026-1'!F:F,"HUAURA",'Planificación 2026-1'!Y:Y,"&lt;&gt;VIRTUAL",'Planificación 2026-1'!I:I,"&gt;2")</f>
        <v>0</v>
      </c>
      <c r="EF191" s="32">
        <f>SUMIFS('Planificación 2026-1'!S:S,'Planificación 2026-1'!X:X,C191,'Planificación 2026-1'!F:F,"PRINCIPAL",'Planificación 2026-1'!Y:Y,"VIRTUAL",'Planificación 2026-1'!I:I,"&lt;3")</f>
        <v>0</v>
      </c>
      <c r="EG191" s="32">
        <f>SUMIFS('Planificación 2026-1'!S:S,'Planificación 2026-1'!X:X,C191,'Planificación 2026-1'!F:F,"PRINCIPAL",'Planificación 2026-1'!Y:Y,"&lt;&gt;VIRTUAL",'Planificación 2026-1'!I:I,"&lt;3")</f>
        <v>0</v>
      </c>
      <c r="EH191" s="32">
        <f>SUMIFS('Planificación 2026-1'!S:S,'Planificación 2026-1'!X:X,C191,'Planificación 2026-1'!F:F,"SUNAMPE",'Planificación 2026-1'!Y:Y,"VIRTUAL",'Planificación 2026-1'!I:I,"&lt;3")</f>
        <v>0</v>
      </c>
      <c r="EI191" s="32">
        <f>SUMIFS('Planificación 2026-1'!S:S,'Planificación 2026-1'!X:X,C191,'Planificación 2026-1'!F:F,"SUNAMPE",'Planificación 2026-1'!Y:Y,"&lt;&gt;VIRTUAL",'Planificación 2026-1'!I:I,"&lt;3")</f>
        <v>0</v>
      </c>
      <c r="EJ191" s="32">
        <f>SUMIFS('Planificación 2026-1'!S:S,'Planificación 2026-1'!X:X,C191,'Planificación 2026-1'!F:F,"FILIAL",'Planificación 2026-1'!Y:Y,"VIRTUAL",'Planificación 2026-1'!I:I,"&lt;3")</f>
        <v>0</v>
      </c>
      <c r="EK191" s="32">
        <f>SUMIFS('Planificación 2026-1'!S:S,'Planificación 2026-1'!X:X,C191,'Planificación 2026-1'!F:F,"FILIAL",'Planificación 2026-1'!Y:Y,"&lt;&gt;VIRTUAL",'Planificación 2026-1'!I:I,"&lt;3")</f>
        <v>0</v>
      </c>
      <c r="EL191" s="32">
        <f>SUMIFS('Planificación 2026-1'!S:S,'Planificación 2026-1'!X:X,C191,'Planificación 2026-1'!F:F,"PORUMA",'Planificación 2026-1'!Y:Y,"VIRTUAL",'Planificación 2026-1'!I:I,"&lt;3")</f>
        <v>0</v>
      </c>
      <c r="EM191" s="32">
        <f>SUMIFS('Planificación 2026-1'!S:S,'Planificación 2026-1'!X:X,C191,'Planificación 2026-1'!F:F,"PORUMA",'Planificación 2026-1'!Y:Y,"&lt;&gt;VIRTUAL",'Planificación 2026-1'!I:I,"&lt;3")</f>
        <v>0</v>
      </c>
      <c r="EN191" s="32">
        <f>SUMIFS('Planificación 2026-1'!S:S,'Planificación 2026-1'!X:X,C191,'Planificación 2026-1'!F:F,"HUAURA",'Planificación 2026-1'!Y:Y,"VIRTUAL",'Planificación 2026-1'!I:I,"&lt;3")</f>
        <v>0</v>
      </c>
      <c r="EO191" s="32">
        <f>SUMIFS('Planificación 2026-1'!S:S,'Planificación 2026-1'!X:X,C191,'Planificación 2026-1'!F:F,"HUAURA",'Planificación 2026-1'!Y:Y,"&lt;&gt;VIRTUAL",'Planificación 2026-1'!I:I,"&lt;3")</f>
        <v>0</v>
      </c>
      <c r="EP191" s="32">
        <f t="shared" si="46"/>
        <v>8</v>
      </c>
      <c r="EQ191" s="32">
        <f t="shared" si="47"/>
        <v>0</v>
      </c>
      <c r="ER191" s="32">
        <f t="shared" si="48"/>
        <v>0</v>
      </c>
      <c r="ES191" s="32">
        <f t="shared" si="49"/>
        <v>0</v>
      </c>
      <c r="ET191" s="32">
        <f t="shared" si="50"/>
        <v>0</v>
      </c>
      <c r="EU191" s="32">
        <f t="shared" si="51"/>
        <v>8</v>
      </c>
      <c r="EV191" s="32" t="b">
        <f>EXACT(EU191,E191)</f>
        <v>1</v>
      </c>
      <c r="EW191" s="32"/>
      <c r="EX191" s="32">
        <f>DV191+DZ191+ED191+EF191+EJ191+EN191+DX191+EH191</f>
        <v>8</v>
      </c>
      <c r="EY191" s="32">
        <f>DW191+EA191+EE191+EG191+EK191+EO191+DY191+EI191</f>
        <v>0</v>
      </c>
      <c r="EZ191" s="32" t="b">
        <f>EXACT(SUM(EX191:EY191),E191)</f>
        <v>1</v>
      </c>
      <c r="FA191" s="32" t="str">
        <f>IF(AND(DW191=0,EA191=0,EE191=0),"",IF(COUNTIF(DW191:EE191,"&gt;0")=1,IF(DW191&gt;0,"SEDE",IF(EA191&gt;0,"FILIAL","HUAURA")),IF(COUNTIF(DW191:EE191,"&gt;0")=2,IF(AND(DW191&gt;0,EA191&gt;0),"SEDE-FILIAL",IF(AND(DW191&gt;0,EE191&gt;0),"SEDE-HUAURA","FILIAL-HUAURA")),"SEDE-FILIAL-HUAURA")))</f>
        <v/>
      </c>
      <c r="FB191" s="32" t="str">
        <f t="shared" si="56"/>
        <v>VIRTUAL</v>
      </c>
    </row>
    <row r="192" spans="1:158">
      <c r="A192" s="33"/>
      <c r="B192" s="66">
        <v>189</v>
      </c>
      <c r="C192" s="32" t="s">
        <v>396</v>
      </c>
      <c r="D192" s="429">
        <v>21870533</v>
      </c>
      <c r="E192" s="62">
        <f>SUMIF('Planificación 2026-1'!X:X,C192,'Planificación 2026-1'!S:S)</f>
        <v>37</v>
      </c>
      <c r="F192" s="63" t="s">
        <v>199</v>
      </c>
      <c r="G192" s="454" t="s">
        <v>200</v>
      </c>
      <c r="H192" s="64" t="s">
        <v>181</v>
      </c>
      <c r="I192" s="64" t="s">
        <v>176</v>
      </c>
      <c r="J192" s="32" t="s">
        <v>181</v>
      </c>
      <c r="K192" s="124" t="s">
        <v>168</v>
      </c>
      <c r="L192" s="57" t="str">
        <f>IF(SUM(COUNTIFS('Planificación 2026-1'!F:F,"PRINCIPAL",'Planificación 2026-1'!X:X,C192,'Planificación 2026-1'!H:H,"AF"))&gt;0,"P01"," ")</f>
        <v xml:space="preserve"> </v>
      </c>
      <c r="M192" s="58" t="str">
        <f>IF(SUM(COUNTIFS('Planificación 2026-1'!F:F,"PRINCIPAL",'Planificación 2026-1'!X:X,C192,'Planificación 2026-1'!H:H,"EN"))&gt;0,"P02"," ")</f>
        <v>P02</v>
      </c>
      <c r="N192" s="58" t="str">
        <f>IF(SUM(COUNTIFS('Planificación 2026-1'!F:F,"PRINCIPAL",'Planificación 2026-1'!X:X,C192,'Planificación 2026-1'!H:H,"IS"))&gt;0,"P03"," ")</f>
        <v xml:space="preserve"> </v>
      </c>
      <c r="O192" s="58" t="str">
        <f>IF(SUM(COUNTIFS('Planificación 2026-1'!F:F,"PRINCIPAL",'Planificación 2026-1'!X:X,C192,'Planificación 2026-1'!H:H,"PS"))&gt;0,"P04"," ")</f>
        <v>P04</v>
      </c>
      <c r="P192" s="58"/>
      <c r="Q192" s="58" t="str">
        <f>IF(SUM(COUNTIFS('Planificación 2026-1'!F:F,"PRINCIPAL",'Planificación 2026-1'!X:X,C192,'Planificación 2026-1'!H:H,"IN"))&gt;0,"P06"," ")</f>
        <v xml:space="preserve"> </v>
      </c>
      <c r="R192" s="58" t="str">
        <f>IF(SUM(COUNTIFS('Planificación 2026-1'!F:F,"PRINCIPAL",'Planificación 2026-1'!X:X,C192,'Planificación 2026-1'!H:H,"CA"))&gt;0,"P07"," ")</f>
        <v xml:space="preserve"> </v>
      </c>
      <c r="S192" s="58" t="str">
        <f>IF(SUM(COUNTIFS('Planificación 2026-1'!F:F,"PRINCIPAL",'Planificación 2026-1'!X:X,C192,'Planificación 2026-1'!H:H,"DE"))&gt;0,"P08"," ")</f>
        <v xml:space="preserve"> </v>
      </c>
      <c r="T192" s="58" t="str">
        <f>IF(SUM(COUNTIFS('Planificación 2026-1'!F:F,"PRINCIPAL",'Planificación 2026-1'!X:X,C192,'Planificación 2026-1'!H:H,"OB"))&gt;0,"P09"," ")</f>
        <v xml:space="preserve"> </v>
      </c>
      <c r="U192" s="58" t="str">
        <f>IF(SUM(COUNTIFS('Planificación 2026-1'!F:F,"PRINCIPAL",'Planificación 2026-1'!X:X,C192,'Planificación 2026-1'!H:H,"MH"))&gt;0,"P31"," ")</f>
        <v xml:space="preserve"> </v>
      </c>
      <c r="V192" s="58" t="str">
        <f>IF(SUM(COUNTIFS('Planificación 2026-1'!F:F,"PRINCIPAL",'Planificación 2026-1'!X:X,C192,'Planificación 2026-1'!H:H,"IC"))&gt;0,"P32"," ")</f>
        <v xml:space="preserve"> </v>
      </c>
      <c r="W192" s="58" t="str">
        <f>IF(SUM(COUNTIFS('Planificación 2026-1'!F:F,"PRINCIPAL",'Planificación 2026-1'!X:X,C192,'Planificación 2026-1'!H:H,"AR"))&gt;0,"P34"," ")</f>
        <v xml:space="preserve"> </v>
      </c>
      <c r="X192" s="58" t="str">
        <f>IF(SUM(COUNTIFS('Planificación 2026-1'!F:F,"PRINCIPAL",'Planificación 2026-1'!X:X,C192,'Planificación 2026-1'!H:H,"T1"))&gt;0,"P35"," ")</f>
        <v xml:space="preserve"> </v>
      </c>
      <c r="Y192" s="58" t="str">
        <f>IF(SUM(COUNTIFS('Planificación 2026-1'!F:F,"PRINCIPAL",'Planificación 2026-1'!X:X,C192,'Planificación 2026-1'!H:H,"T3"))&gt;0,"P36"," ")</f>
        <v xml:space="preserve"> </v>
      </c>
      <c r="Z192" s="58" t="str">
        <f>IF(SUM(COUNTIFS('Planificación 2026-1'!F:F,"PRINCIPAL",'Planificación 2026-1'!X:X,C192,'Planificación 2026-1'!H:H,"T2"))&gt;0,"P37"," ")</f>
        <v xml:space="preserve"> </v>
      </c>
      <c r="AA192" s="58" t="str">
        <f>IF(SUM(COUNTIFS('Planificación 2026-1'!F:F,"PRINCIPAL",'Planificación 2026-1'!X:X,C192,'Planificación 2026-1'!H:H,"AE"))&gt;0,"P38"," ")</f>
        <v xml:space="preserve"> </v>
      </c>
      <c r="AB192" s="58" t="str">
        <f>IF(SUM(COUNTIFS('Planificación 2026-1'!F:F,"PRINCIPAL",'Planificación 2026-1'!X:X,C192,'Planificación 2026-1'!H:H,"T4"))&gt;0,"P55"," ")</f>
        <v xml:space="preserve"> </v>
      </c>
      <c r="AC192" s="58" t="str">
        <f>IF(SUM(COUNTIFS('Planificación 2026-1'!F:F,"FILIAL",'Planificación 2026-1'!X:X,C192,'Planificación 2026-1'!H:H,"AF"))&gt;0," P01"," ")</f>
        <v xml:space="preserve"> </v>
      </c>
      <c r="AD192" s="58" t="str">
        <f>IF(SUM(COUNTIFS('Planificación 2026-1'!F:F,"FILIAL",'Planificación 2026-1'!X:X,C192,'Planificación 2026-1'!H:H,"EN"))&gt;0,"P02"," ")</f>
        <v>P02</v>
      </c>
      <c r="AE192" s="58" t="str">
        <f>IF(SUM(COUNTIFS('Planificación 2026-1'!F:F,"FILIAL",'Planificación 2026-1'!X:X,C192,'Planificación 2026-1'!H:H,"IS"))&gt;0,"P03"," ")</f>
        <v xml:space="preserve"> </v>
      </c>
      <c r="AF192" s="58" t="str">
        <f>IF(SUM(COUNTIFS('Planificación 2026-1'!F:F,"FILIAL",'Planificación 2026-1'!X:X,C192,'Planificación 2026-1'!H:H,"PS"))&gt;0,"P04"," ")</f>
        <v xml:space="preserve"> </v>
      </c>
      <c r="AG192" s="58"/>
      <c r="AH192" s="58" t="str">
        <f>IF(SUM(COUNTIFS('Planificación 2026-1'!F:F,"FILIAL",'Planificación 2026-1'!X:X,C192,'Planificación 2026-1'!H:H,"IN"))&gt;0,"P06"," ")</f>
        <v xml:space="preserve"> </v>
      </c>
      <c r="AI192" s="58" t="str">
        <f>IF(SUM(COUNTIFS('Planificación 2026-1'!F:F,"FILIAL",'Planificación 2026-1'!X:X,C192,'Planificación 2026-1'!H:H,"CA"))&gt;0,"P07"," ")</f>
        <v xml:space="preserve"> </v>
      </c>
      <c r="AJ192" s="58" t="str">
        <f>IF(SUM(COUNTIFS('Planificación 2026-1'!F:F,"FILIAL",'Planificación 2026-1'!X:X,C192,'Planificación 2026-1'!H:H,"DE"))&gt;0,"P08"," ")</f>
        <v xml:space="preserve"> </v>
      </c>
      <c r="AK192" s="58" t="str">
        <f>IF(SUM(COUNTIFS('Planificación 2026-1'!F:F,"FILIAL",'Planificación 2026-1'!X:X,C192,'Planificación 2026-1'!H:H,"OB"))&gt;0,"P09"," ")</f>
        <v xml:space="preserve"> </v>
      </c>
      <c r="AL192" s="58" t="str">
        <f>IF(SUM(COUNTIFS('Planificación 2026-1'!F:F,"FILIAL",'Planificación 2026-1'!X:X,C192,'Planificación 2026-1'!H:H,"MH"))&gt;0,"P31"," ")</f>
        <v xml:space="preserve"> </v>
      </c>
      <c r="AM192" s="58" t="str">
        <f>IF(SUM(COUNTIFS('Planificación 2026-1'!F:F,"FILIAL",'Planificación 2026-1'!X:X,C192,'Planificación 2026-1'!H:H,"IC"))&gt;0,"P32"," ")</f>
        <v xml:space="preserve"> </v>
      </c>
      <c r="AN192" s="58" t="str">
        <f>IF(SUM(COUNTIFS('Planificación 2026-1'!F:F,"FILIAL",'Planificación 2026-1'!X:X,C192,'Planificación 2026-1'!H:H,"AR"))&gt;0,"P34"," ")</f>
        <v xml:space="preserve"> </v>
      </c>
      <c r="AO192" s="58" t="str">
        <f>IF(SUM(COUNTIFS('Planificación 2026-1'!F:F,"FILIAL",'Planificación 2026-1'!X:X,C192,'Planificación 2026-1'!H:H,"T1"))&gt;0,"P35"," ")</f>
        <v xml:space="preserve"> </v>
      </c>
      <c r="AP192" s="58" t="str">
        <f>IF(SUM(COUNTIFS('Planificación 2026-1'!F:F,"FILIAL",'Planificación 2026-1'!X:X,C192,'Planificación 2026-1'!H:H,"T3"))&gt;0,"P36"," ")</f>
        <v xml:space="preserve"> </v>
      </c>
      <c r="AQ192" s="58" t="str">
        <f>IF(SUM(COUNTIFS('Planificación 2026-1'!F:F,"FILIAL",'Planificación 2026-1'!X:X,C192,'Planificación 2026-1'!H:H,"T2"))&gt;0,"P37"," ")</f>
        <v xml:space="preserve"> </v>
      </c>
      <c r="AR192" s="58" t="str">
        <f>IF(SUM(COUNTIFS('Planificación 2026-1'!F:F,"FILIAL",'Planificación 2026-1'!X:X,C192,'Planificación 2026-1'!H:H,"AE"))&gt;0,"P38"," ")</f>
        <v xml:space="preserve"> </v>
      </c>
      <c r="AS192" s="58" t="str">
        <f>IF(SUM(COUNTIFS('Planificación 2026-1'!F:F,"FILIAL",'Planificación 2026-1'!X:X,C192,'Planificación 2026-1'!H:H,"T4"))&gt;0,"P55"," ")</f>
        <v xml:space="preserve"> </v>
      </c>
      <c r="AT192" s="58" t="str">
        <f>IF(SUM(COUNTIFS('Planificación 2026-1'!F:F,"SUNAMPE",'Planificación 2026-1'!X:X,C192,'Planificación 2026-1'!H:H,"AF"))&gt;0," P01"," ")</f>
        <v xml:space="preserve"> </v>
      </c>
      <c r="AU192" s="58" t="str">
        <f>IF(SUM(COUNTIFS('Planificación 2026-1'!F:F,"SUNAMPE",'Planificación 2026-1'!X:X,C192,'Planificación 2026-1'!H:H,"EN"))&gt;0,"P02"," ")</f>
        <v xml:space="preserve"> </v>
      </c>
      <c r="AV192" s="58" t="str">
        <f>IF(SUM(COUNTIFS('Planificación 2026-1'!F:F,"SUNAMPE",'Planificación 2026-1'!X:X,C192,'Planificación 2026-1'!H:H,"IS"))&gt;0,"P03"," ")</f>
        <v xml:space="preserve"> </v>
      </c>
      <c r="AW192" s="58" t="str">
        <f>IF(SUM(COUNTIFS('Planificación 2026-1'!F:F,"SUNAMPE",'Planificación 2026-1'!X:X,C192,'Planificación 2026-1'!H:H,"PS"))&gt;0,"P04"," ")</f>
        <v xml:space="preserve"> </v>
      </c>
      <c r="AX192" s="58"/>
      <c r="AY192" s="58" t="str">
        <f>IF(SUM(COUNTIFS('Planificación 2026-1'!F:F,"SUNAMPE",'Planificación 2026-1'!X:X,C192,'Planificación 2026-1'!H:H,"IN"))&gt;0,"P06"," ")</f>
        <v xml:space="preserve"> </v>
      </c>
      <c r="AZ192" s="58" t="str">
        <f>IF(SUM(COUNTIFS('Planificación 2026-1'!F:F,"SUNAMPE",'Planificación 2026-1'!X:X,C192,'Planificación 2026-1'!H:H,"CA"))&gt;0,"P07"," ")</f>
        <v xml:space="preserve"> </v>
      </c>
      <c r="BA192" s="58" t="str">
        <f>IF(SUM(COUNTIFS('Planificación 2026-1'!F:F,"SUNAMPE",'Planificación 2026-1'!X:X,C192,'Planificación 2026-1'!H:H,"DE"))&gt;0,"P08"," ")</f>
        <v xml:space="preserve"> </v>
      </c>
      <c r="BB192" s="58" t="str">
        <f>IF(SUM(COUNTIFS('Planificación 2026-1'!F:F,"SUNAMPE",'Planificación 2026-1'!X:X,C192,'Planificación 2026-1'!H:H,"OB"))&gt;0,"P09"," ")</f>
        <v xml:space="preserve"> </v>
      </c>
      <c r="BC192" s="58" t="str">
        <f>IF(SUM(COUNTIFS('Planificación 2026-1'!F:F,"SUNAMPE",'Planificación 2026-1'!X:X,C192,'Planificación 2026-1'!H:H,"MH"))&gt;0,"P31"," ")</f>
        <v xml:space="preserve"> </v>
      </c>
      <c r="BD192" s="58" t="str">
        <f>IF(SUM(COUNTIFS('Planificación 2026-1'!F:F,"SUNAMPE",'Planificación 2026-1'!X:X,C192,'Planificación 2026-1'!H:H,"IC"))&gt;0,"P32"," ")</f>
        <v xml:space="preserve"> </v>
      </c>
      <c r="BE192" s="58" t="str">
        <f>IF(SUM(COUNTIFS('Planificación 2026-1'!F:F,"SUNAMPE",'Planificación 2026-1'!X:X,C192,'Planificación 2026-1'!H:H,"AR"))&gt;0,"P34"," ")</f>
        <v xml:space="preserve"> </v>
      </c>
      <c r="BF192" s="58" t="str">
        <f>IF(SUM(COUNTIFS('Planificación 2026-1'!F:F,"SUNAMPE",'Planificación 2026-1'!X:X,C192,'Planificación 2026-1'!H:H,"T1"))&gt;0,"P35"," ")</f>
        <v xml:space="preserve"> </v>
      </c>
      <c r="BG192" s="58" t="str">
        <f>IF(SUM(COUNTIFS('Planificación 2026-1'!F:F,"SUNAMPE",'Planificación 2026-1'!X:X,C192,'Planificación 2026-1'!H:H,"T3"))&gt;0,"P36"," ")</f>
        <v>P36</v>
      </c>
      <c r="BH192" s="58" t="str">
        <f>IF(SUM(COUNTIFS('Planificación 2026-1'!F:F,"SUNAMPE",'Planificación 2026-1'!X:X,C192,'Planificación 2026-1'!H:H,"T2"))&gt;0,"P37"," ")</f>
        <v xml:space="preserve"> </v>
      </c>
      <c r="BI192" s="58" t="str">
        <f>IF(SUM(COUNTIFS('Planificación 2026-1'!F:F,"SUNAMPE",'Planificación 2026-1'!X:X,C192,'Planificación 2026-1'!H:H,"AE"))&gt;0,"P38"," ")</f>
        <v xml:space="preserve"> </v>
      </c>
      <c r="BJ192" s="58" t="str">
        <f>IF(SUM(COUNTIFS('Planificación 2026-1'!F:F,"SUNAMPE",'Planificación 2026-1'!X:X,C192,'Planificación 2026-1'!H:H,"T4"))&gt;0,"P55"," ")</f>
        <v xml:space="preserve"> </v>
      </c>
      <c r="BK192" s="58" t="str">
        <f>IF(SUM(COUNTIFS('Planificación 2026-1'!F:F,"HUAURA",'Planificación 2026-1'!X:X,C192,'Planificación 2026-1'!H:H,"AF"))&gt;0," P01"," ")</f>
        <v xml:space="preserve"> </v>
      </c>
      <c r="BL192" s="58" t="str">
        <f>IF(SUM(COUNTIFS('Planificación 2026-1'!F:F,"HUAURA",'Planificación 2026-1'!X:X,C192,'Planificación 2026-1'!H:H,"EN"))&gt;0,"P02"," ")</f>
        <v xml:space="preserve"> </v>
      </c>
      <c r="BM192" s="58" t="str">
        <f>IF(SUM(COUNTIFS('Planificación 2026-1'!F:F,"HUAURA",'Planificación 2026-1'!X:X,C192,'Planificación 2026-1'!H:H,"IS"))&gt;0,"P03"," ")</f>
        <v xml:space="preserve"> </v>
      </c>
      <c r="BN192" s="58" t="str">
        <f>IF(SUM(COUNTIFS('Planificación 2026-1'!F:F,"HUAURA",'Planificación 2026-1'!X:X,C192,'Planificación 2026-1'!H:H,"PS"))&gt;0,"P04"," ")</f>
        <v xml:space="preserve"> </v>
      </c>
      <c r="BO192" s="58"/>
      <c r="BP192" s="58" t="str">
        <f>IF(SUM(COUNTIFS('Planificación 2026-1'!F:F,"HUAURA",'Planificación 2026-1'!X:X,C192,'Planificación 2026-1'!H:H,"IN"))&gt;0,"P06"," ")</f>
        <v xml:space="preserve"> </v>
      </c>
      <c r="BQ192" s="58" t="str">
        <f>IF(SUM(COUNTIFS('Planificación 2026-1'!F:F,"HUAURA",'Planificación 2026-1'!X:X,C192,'Planificación 2026-1'!H:H,"CA"))&gt;0,"P07"," ")</f>
        <v xml:space="preserve"> </v>
      </c>
      <c r="BR192" s="58" t="str">
        <f>IF(SUM(COUNTIFS('Planificación 2026-1'!F:F,"HUAURA",'Planificación 2026-1'!X:X,C192,'Planificación 2026-1'!H:H,"DE"))&gt;0,"P08"," ")</f>
        <v xml:space="preserve"> </v>
      </c>
      <c r="BS192" s="58" t="str">
        <f>IF(SUM(COUNTIFS('Planificación 2026-1'!F:F,"HUAURA",'Planificación 2026-1'!X:X,C192,'Planificación 2026-1'!H:H,"OB"))&gt;0,"P09"," ")</f>
        <v xml:space="preserve"> </v>
      </c>
      <c r="BT192" s="58" t="str">
        <f>IF(SUM(COUNTIFS('Planificación 2026-1'!F:F,"HUAURA",'Planificación 2026-1'!X:X,C192,'Planificación 2026-1'!H:H,"MH"))&gt;0,"P31"," ")</f>
        <v xml:space="preserve"> </v>
      </c>
      <c r="BU192" s="58" t="str">
        <f>IF(SUM(COUNTIFS('Planificación 2026-1'!F:F,"HUAURA",'Planificación 2026-1'!X:X,C192,'Planificación 2026-1'!H:H,"IC"))&gt;0,"P32"," ")</f>
        <v xml:space="preserve"> </v>
      </c>
      <c r="BV192" s="58" t="str">
        <f>IF(SUM(COUNTIFS('Planificación 2026-1'!F:F,"HUAURA",'Planificación 2026-1'!X:X,C192,'Planificación 2026-1'!H:H,"AR"))&gt;0,"P34"," ")</f>
        <v xml:space="preserve"> </v>
      </c>
      <c r="BW192" s="58" t="str">
        <f>IF(SUM(COUNTIFS('Planificación 2026-1'!F:F,"HUAURA",'Planificación 2026-1'!X:X,C192,'Planificación 2026-1'!H:H,"T1"))&gt;0,"P35"," ")</f>
        <v xml:space="preserve"> </v>
      </c>
      <c r="BX192" s="58" t="str">
        <f>IF(SUM(COUNTIFS('Planificación 2026-1'!F:F,"HUAURA",'Planificación 2026-1'!X:X,C192,'Planificación 2026-1'!H:H,"T3"))&gt;0,"P36"," ")</f>
        <v xml:space="preserve"> </v>
      </c>
      <c r="BY192" s="58" t="str">
        <f>IF(SUM(COUNTIFS('Planificación 2026-1'!F:F,"HUAURA",'Planificación 2026-1'!X:X,C192,'Planificación 2026-1'!H:H,"T2"))&gt;0,"P37"," ")</f>
        <v xml:space="preserve"> </v>
      </c>
      <c r="BZ192" s="58" t="str">
        <f>IF(SUM(COUNTIFS('Planificación 2026-1'!F:F,"HUAURA",'Planificación 2026-1'!X:X,C192,'Planificación 2026-1'!H:H,"AE"))&gt;0,"P38"," ")</f>
        <v xml:space="preserve"> </v>
      </c>
      <c r="CA192" s="58" t="str">
        <f>IF(SUM(COUNTIFS('Planificación 2026-1'!F:F,"HUAURA",'Planificación 2026-1'!X:X,C192,'Planificación 2026-1'!H:H,"T4"))&gt;0,"P55"," ")</f>
        <v xml:space="preserve"> </v>
      </c>
      <c r="CB192" s="59">
        <f>SUMIFS('Planificación 2026-1'!S:S,'Planificación 2026-1'!X:X,C192,'Planificación 2026-1'!H:H,"AF",'Planificación 2026-1'!I:I,"&gt;2")</f>
        <v>0</v>
      </c>
      <c r="CC192" s="59">
        <f>SUMIFS('Planificación 2026-1'!S:S,'Planificación 2026-1'!X:X,C192,'Planificación 2026-1'!H:H,"EN",'Planificación 2026-1'!I:I,"&gt;2")</f>
        <v>0</v>
      </c>
      <c r="CD192" s="59">
        <f>SUMIFS('Planificación 2026-1'!S:S,'Planificación 2026-1'!X:X,C192,'Planificación 2026-1'!H:H,"IS",'Planificación 2026-1'!I:I,"&gt;2")</f>
        <v>0</v>
      </c>
      <c r="CE192" s="59">
        <f>SUMIFS('Planificación 2026-1'!S:S,'Planificación 2026-1'!X:X,C192,'Planificación 2026-1'!H:H,"PS",'Planificación 2026-1'!I:I,"&gt;2")</f>
        <v>0</v>
      </c>
      <c r="CF192" s="59">
        <f>SUMIFS('Planificación 2026-1'!S:S,'Planificación 2026-1'!X:X,C192,'Planificación 2026-1'!H:H,"IN",'Planificación 2026-1'!I:I,"&gt;2")</f>
        <v>0</v>
      </c>
      <c r="CG192" s="59">
        <f>SUMIFS('Planificación 2026-1'!S:S,'Planificación 2026-1'!X:X,C192,'Planificación 2026-1'!H:H,"CA",'Planificación 2026-1'!I:I,"&gt;2")</f>
        <v>0</v>
      </c>
      <c r="CH192" s="59">
        <f>SUMIFS('Planificación 2026-1'!S:S,'Planificación 2026-1'!X:X,C192,'Planificación 2026-1'!H:H,"DE",'Planificación 2026-1'!I:I,"&gt;2")</f>
        <v>0</v>
      </c>
      <c r="CI192" s="59">
        <f>SUMIFS('Planificación 2026-1'!S:S,'Planificación 2026-1'!X:X,C192,'Planificación 2026-1'!H:H,"OB",'Planificación 2026-1'!I:I,"&gt;2")</f>
        <v>0</v>
      </c>
      <c r="CJ192" s="59">
        <f>SUMIFS('Planificación 2026-1'!S:S,'Planificación 2026-1'!X:X,C192,'Planificación 2026-1'!H:H,"MH",'Planificación 2026-1'!I:I,"&gt;2")</f>
        <v>0</v>
      </c>
      <c r="CK192" s="59">
        <f>SUMIFS('Planificación 2026-1'!S:S,'Planificación 2026-1'!X:X,C192,'Planificación 2026-1'!H:H,"IC",'Planificación 2026-1'!I:I,"&gt;2")</f>
        <v>0</v>
      </c>
      <c r="CL192" s="59">
        <f>SUMIFS('Planificación 2026-1'!S:S,'Planificación 2026-1'!X:X,C192,'Planificación 2026-1'!H:H,"AR",'Planificación 2026-1'!I:I,"&gt;2")</f>
        <v>0</v>
      </c>
      <c r="CM192" s="59">
        <f>SUMIFS('Planificación 2026-1'!S:S,'Planificación 2026-1'!X:X,C192,'Planificación 2026-1'!H:H,"AE",'Planificación 2026-1'!I:I,"&gt;2")</f>
        <v>0</v>
      </c>
      <c r="CN192" s="59">
        <f>SUMIFS('Planificación 2026-1'!S:S,'Planificación 2026-1'!X:X,C192,'Planificación 2026-1'!H:H,"T1",'Planificación 2026-1'!I:I,"&gt;2")</f>
        <v>0</v>
      </c>
      <c r="CO192" s="59">
        <f>SUMIFS('Planificación 2026-1'!S:S,'Planificación 2026-1'!X:X,C192,'Planificación 2026-1'!H:H,"T3",'Planificación 2026-1'!I:I,"&gt;2")</f>
        <v>0</v>
      </c>
      <c r="CP192" s="59">
        <f>SUMIFS('Planificación 2026-1'!S:S,'Planificación 2026-1'!X:X,C192,'Planificación 2026-1'!H:H,"T2",'Planificación 2026-1'!I:I,"&gt;2")</f>
        <v>0</v>
      </c>
      <c r="CQ192" s="59">
        <f>SUMIFS('Planificación 2026-1'!S:S,'Planificación 2026-1'!X:X,C192,'Planificación 2026-1'!H:H,"T4",'Planificación 2026-1'!I:I,"&gt;2")</f>
        <v>0</v>
      </c>
      <c r="CR192" s="59">
        <f>SUMIFS('Planificación 2026-1'!S:S,'Planificación 2026-1'!X:X,C192,'Planificación 2026-1'!H:H,"AF",'Planificación 2026-1'!I:I,"&lt;3")</f>
        <v>0</v>
      </c>
      <c r="CS192" s="59">
        <f>SUMIFS('Planificación 2026-1'!S:S,'Planificación 2026-1'!X:X,C192,'Planificación 2026-1'!H:H,"EN",'Planificación 2026-1'!I:I,"&lt;3")</f>
        <v>22</v>
      </c>
      <c r="CT192" s="59">
        <f>SUMIFS('Planificación 2026-1'!S:S,'Planificación 2026-1'!X:X,C192,'Planificación 2026-1'!H:H,"IS",'Planificación 2026-1'!I:I,"&lt;3")</f>
        <v>0</v>
      </c>
      <c r="CU192" s="59">
        <f>SUMIFS('Planificación 2026-1'!S:S,'Planificación 2026-1'!X:X,C192,'Planificación 2026-1'!H:H,"PS",'Planificación 2026-1'!I:I,"&lt;3")</f>
        <v>10</v>
      </c>
      <c r="CV192" s="59">
        <f>SUMIFS('Planificación 2026-1'!S:S,'Planificación 2026-1'!X:X,C192,'Planificación 2026-1'!H:H,"IN",'Planificación 2026-1'!I:I,"&lt;3")</f>
        <v>0</v>
      </c>
      <c r="CW192" s="59">
        <f>SUMIFS('Planificación 2026-1'!S:S,'Planificación 2026-1'!X:X,C192,'Planificación 2026-1'!H:H,"CA",'Planificación 2026-1'!I:I,"&lt;3")</f>
        <v>0</v>
      </c>
      <c r="CX192" s="59">
        <f>SUMIFS('Planificación 2026-1'!S:S,'Planificación 2026-1'!X:X,C192,'Planificación 2026-1'!H:H,"DE",'Planificación 2026-1'!I:I,"&lt;3")</f>
        <v>0</v>
      </c>
      <c r="CY192" s="59">
        <f>SUMIFS('Planificación 2026-1'!S:S,'Planificación 2026-1'!X:X,C192,'Planificación 2026-1'!H:H,"OB",'Planificación 2026-1'!I:I,"&lt;3")</f>
        <v>0</v>
      </c>
      <c r="CZ192" s="59">
        <f>SUMIFS('Planificación 2026-1'!S:S,'Planificación 2026-1'!X:X,C192,'Planificación 2026-1'!H:H,"MH",'Planificación 2026-1'!I:I,"&lt;3")</f>
        <v>0</v>
      </c>
      <c r="DA192" s="59">
        <f>SUMIFS('Planificación 2026-1'!S:S,'Planificación 2026-1'!X:X,C192,'Planificación 2026-1'!H:H,"IC",'Planificación 2026-1'!I:I,"&lt;3")</f>
        <v>0</v>
      </c>
      <c r="DB192" s="59">
        <f>SUMIFS('Planificación 2026-1'!S:S,'Planificación 2026-1'!X:X,C192,'Planificación 2026-1'!H:H,"AR",'Planificación 2026-1'!I:I,"&lt;3")</f>
        <v>0</v>
      </c>
      <c r="DC192" s="59">
        <f>SUMIFS('Planificación 2026-1'!S:S,'Planificación 2026-1'!X:X,C192,'Planificación 2026-1'!H:H,"AE",'Planificación 2026-1'!I:I,"&lt;3")</f>
        <v>0</v>
      </c>
      <c r="DD192" s="59">
        <f>SUMIFS('Planificación 2026-1'!S:S,'Planificación 2026-1'!X:X,C192,'Planificación 2026-1'!H:H,"T1",'Planificación 2026-1'!I:I,"&lt;3")</f>
        <v>0</v>
      </c>
      <c r="DE192" s="59">
        <f>SUMIFS('Planificación 2026-1'!S:S,'Planificación 2026-1'!X:X,C192,'Planificación 2026-1'!H:H,"T3",'Planificación 2026-1'!I:I,"&lt;3")</f>
        <v>5</v>
      </c>
      <c r="DF192" s="59">
        <f>SUMIFS('Planificación 2026-1'!S:S,'Planificación 2026-1'!X:X,C192,'Planificación 2026-1'!H:H,"T2",'Planificación 2026-1'!I:I,"&lt;3")</f>
        <v>0</v>
      </c>
      <c r="DG192" s="59">
        <f>SUMIFS('Planificación 2026-1'!S:S,'Planificación 2026-1'!X:X,C192,'Planificación 2026-1'!H:H,"T4",'Planificación 2026-1'!I:I,"&lt;3")</f>
        <v>0</v>
      </c>
      <c r="DH192" s="58" t="str">
        <f t="shared" si="52"/>
        <v>P02 P04</v>
      </c>
      <c r="DI192" s="27">
        <f>IF(C192="","",SUMIFS('Planificación 2026-1'!S:S,'Planificación 2026-1'!X:X,C192,'Planificación 2026-1'!F:F,"PRINCIPAL",'Planificación 2026-1'!Y:Y,"VIRTUAL"))</f>
        <v>4</v>
      </c>
      <c r="DJ192" s="27">
        <f>IF(C192="","",SUMIFS('Planificación 2026-1'!S:S,'Planificación 2026-1'!X:X,C192,'Planificación 2026-1'!F:F,"PRINCIPAL",'Planificación 2026-1'!Y:Y,"PRESENCIAL"))</f>
        <v>24</v>
      </c>
      <c r="DK192" s="27">
        <f>IF(C192="","",SUMIFS('Planificación 2026-1'!S:S,'Planificación 2026-1'!X:X,C192,'Planificación 2026-1'!F:F,"PRINCIPAL",'Planificación 2026-1'!Y:Y,"HIBRIDO PRESENCIAL"))</f>
        <v>0</v>
      </c>
      <c r="DL192" s="58" t="str">
        <f t="shared" si="53"/>
        <v>P02</v>
      </c>
      <c r="DM192" s="58">
        <f>IF(C192="","",SUMIFS('Planificación 2026-1'!S:S,'Planificación 2026-1'!X:X,C192,'Planificación 2026-1'!F:F,"FILIAL",'Planificación 2026-1'!Y:Y,"VIRTUAL"))</f>
        <v>4</v>
      </c>
      <c r="DN192" s="60">
        <f>IF(C192="","",SUMIFS('Planificación 2026-1'!S:S,'Planificación 2026-1'!X:X,C192,'Planificación 2026-1'!F:F,"FILIAL",'Planificación 2026-1'!Y:Y,"PRESENCIAL"))</f>
        <v>0</v>
      </c>
      <c r="DO192" s="29">
        <f>IF(C192="","",SUMIFS('Planificación 2026-1'!S:S,'Planificación 2026-1'!X:X,C192,'Planificación 2026-1'!F:F,"FILIAL",'Planificación 2026-1'!Y:Y,"HIBRIDO PRESENCIAL"))</f>
        <v>0</v>
      </c>
      <c r="DP192" s="61" t="str">
        <f t="shared" si="54"/>
        <v>P36</v>
      </c>
      <c r="DQ192" s="58">
        <f>IF(C192="","",SUMIFS('Planificación 2026-1'!S:S,'Planificación 2026-1'!X:X,C192,'Planificación 2026-1'!F:F,"SUNAMPE",'Planificación 2026-1'!Y:Y,"VIRTUAL"))</f>
        <v>5</v>
      </c>
      <c r="DR192" s="29">
        <f>IF(C192="","",SUMIFS('Planificación 2026-1'!S:S,'Planificación 2026-1'!X:X,C192,'Planificación 2026-1'!F:F,"SUNAMPE",'Planificación 2026-1'!Y:Y,"PRESENCIAL"))</f>
        <v>0</v>
      </c>
      <c r="DS192" s="61" t="str">
        <f t="shared" si="55"/>
        <v/>
      </c>
      <c r="DT192" s="58">
        <f>IF(C192="","",SUMIFS('Planificación 2026-1'!S:S,'Planificación 2026-1'!X:X,C192,'Planificación 2026-1'!F:F,"HUAURA",'Planificación 2026-1'!Y:Y,"VIRTUAL"))</f>
        <v>0</v>
      </c>
      <c r="DU192" s="29">
        <f>IF(C192="","",SUMIFS('Planificación 2026-1'!S:S,'Planificación 2026-1'!X:X,C192,'Planificación 2026-1'!F:F,"HUAURA",'Planificación 2026-1'!Y:Y,"PRESENCIAL"))</f>
        <v>0</v>
      </c>
      <c r="DV192" s="32">
        <f>SUMIFS('Planificación 2026-1'!S:S,'Planificación 2026-1'!X:X,C192,'Planificación 2026-1'!F:F,"PRINCIPAL",'Planificación 2026-1'!Y:Y,"VIRTUAL",'Planificación 2026-1'!I:I,"&gt;2")</f>
        <v>0</v>
      </c>
      <c r="DW192" s="32">
        <f>SUMIFS('Planificación 2026-1'!S:S,'Planificación 2026-1'!X:X,C192,'Planificación 2026-1'!F:F,"PRINCIPAL",'Planificación 2026-1'!Y:Y,"&lt;&gt;VIRTUAL",'Planificación 2026-1'!I:I,"&gt;2")</f>
        <v>0</v>
      </c>
      <c r="DX192" s="32">
        <f>SUMIFS('Planificación 2026-1'!S:S,'Planificación 2026-1'!X:X,C192,'Planificación 2026-1'!F:F,"SUNAMPE",'Planificación 2026-1'!Y:Y,"VIRTUAL",'Planificación 2026-1'!I:I,"&gt;2")</f>
        <v>0</v>
      </c>
      <c r="DY192" s="32">
        <f>SUMIFS('Planificación 2026-1'!S:S,'Planificación 2026-1'!X:X,C192,'Planificación 2026-1'!F:F,"SUNAMPE",'Planificación 2026-1'!Y:Y,"&lt;&gt;VIRTUAL",'Planificación 2026-1'!I:I,"&gt;2")</f>
        <v>0</v>
      </c>
      <c r="DZ192" s="32">
        <f>SUMIFS('Planificación 2026-1'!S:S,'Planificación 2026-1'!X:X,C192,'Planificación 2026-1'!F:F,"FILIAL",'Planificación 2026-1'!Y:Y,"VIRTUAL",'Planificación 2026-1'!I:I,"&gt;2")</f>
        <v>0</v>
      </c>
      <c r="EA192" s="32">
        <f>SUMIFS('Planificación 2026-1'!S:S,'Planificación 2026-1'!X:X,C192,'Planificación 2026-1'!F:F,"FILIAL",'Planificación 2026-1'!Y:Y,"&lt;&gt;VIRTUAL",'Planificación 2026-1'!I:I,"&gt;2")</f>
        <v>0</v>
      </c>
      <c r="EB192" s="32">
        <f>SUMIFS('Planificación 2026-1'!S:S,'Planificación 2026-1'!X:X,C192,'Planificación 2026-1'!F:F,"PORUMA",'Planificación 2026-1'!Y:Y,"VIRTUAL",'Planificación 2026-1'!I:I,"&gt;2")</f>
        <v>0</v>
      </c>
      <c r="EC192" s="32">
        <f>SUMIFS('Planificación 2026-1'!S:S,'Planificación 2026-1'!X:X,C192,'Planificación 2026-1'!F:F,"PORUMA",'Planificación 2026-1'!Y:Y,"&lt;&gt;VIRTUAL",'Planificación 2026-1'!I:I,"&gt;2")</f>
        <v>0</v>
      </c>
      <c r="ED192" s="32">
        <f>SUMIFS('Planificación 2026-1'!S:S,'Planificación 2026-1'!X:X,C192,'Planificación 2026-1'!F:F,"HUAURA",'Planificación 2026-1'!Y:Y,"VIRTUAL",'Planificación 2026-1'!I:I,"&gt;2")</f>
        <v>0</v>
      </c>
      <c r="EE192" s="32">
        <f>SUMIFS('Planificación 2026-1'!S:S,'Planificación 2026-1'!X:X,C192,'Planificación 2026-1'!F:F,"HUAURA",'Planificación 2026-1'!Y:Y,"&lt;&gt;VIRTUAL",'Planificación 2026-1'!I:I,"&gt;2")</f>
        <v>0</v>
      </c>
      <c r="EF192" s="32">
        <f>SUMIFS('Planificación 2026-1'!S:S,'Planificación 2026-1'!X:X,C192,'Planificación 2026-1'!F:F,"PRINCIPAL",'Planificación 2026-1'!Y:Y,"VIRTUAL",'Planificación 2026-1'!I:I,"&lt;3")</f>
        <v>4</v>
      </c>
      <c r="EG192" s="32">
        <f>SUMIFS('Planificación 2026-1'!S:S,'Planificación 2026-1'!X:X,C192,'Planificación 2026-1'!F:F,"PRINCIPAL",'Planificación 2026-1'!Y:Y,"&lt;&gt;VIRTUAL",'Planificación 2026-1'!I:I,"&lt;3")</f>
        <v>24</v>
      </c>
      <c r="EH192" s="32">
        <f>SUMIFS('Planificación 2026-1'!S:S,'Planificación 2026-1'!X:X,C192,'Planificación 2026-1'!F:F,"SUNAMPE",'Planificación 2026-1'!Y:Y,"VIRTUAL",'Planificación 2026-1'!I:I,"&lt;3")</f>
        <v>5</v>
      </c>
      <c r="EI192" s="32">
        <f>SUMIFS('Planificación 2026-1'!S:S,'Planificación 2026-1'!X:X,C192,'Planificación 2026-1'!F:F,"SUNAMPE",'Planificación 2026-1'!Y:Y,"&lt;&gt;VIRTUAL",'Planificación 2026-1'!I:I,"&lt;3")</f>
        <v>0</v>
      </c>
      <c r="EJ192" s="32">
        <f>SUMIFS('Planificación 2026-1'!S:S,'Planificación 2026-1'!X:X,C192,'Planificación 2026-1'!F:F,"FILIAL",'Planificación 2026-1'!Y:Y,"VIRTUAL",'Planificación 2026-1'!I:I,"&lt;3")</f>
        <v>4</v>
      </c>
      <c r="EK192" s="32">
        <f>SUMIFS('Planificación 2026-1'!S:S,'Planificación 2026-1'!X:X,C192,'Planificación 2026-1'!F:F,"FILIAL",'Planificación 2026-1'!Y:Y,"&lt;&gt;VIRTUAL",'Planificación 2026-1'!I:I,"&lt;3")</f>
        <v>0</v>
      </c>
      <c r="EL192" s="32">
        <f>SUMIFS('Planificación 2026-1'!S:S,'Planificación 2026-1'!X:X,C192,'Planificación 2026-1'!F:F,"PORUMA",'Planificación 2026-1'!Y:Y,"VIRTUAL",'Planificación 2026-1'!I:I,"&lt;3")</f>
        <v>0</v>
      </c>
      <c r="EM192" s="32">
        <f>SUMIFS('Planificación 2026-1'!S:S,'Planificación 2026-1'!X:X,C192,'Planificación 2026-1'!F:F,"PORUMA",'Planificación 2026-1'!Y:Y,"&lt;&gt;VIRTUAL",'Planificación 2026-1'!I:I,"&lt;3")</f>
        <v>0</v>
      </c>
      <c r="EN192" s="32">
        <f>SUMIFS('Planificación 2026-1'!S:S,'Planificación 2026-1'!X:X,C192,'Planificación 2026-1'!F:F,"HUAURA",'Planificación 2026-1'!Y:Y,"VIRTUAL",'Planificación 2026-1'!I:I,"&lt;3")</f>
        <v>0</v>
      </c>
      <c r="EO192" s="32">
        <f>SUMIFS('Planificación 2026-1'!S:S,'Planificación 2026-1'!X:X,C192,'Planificación 2026-1'!F:F,"HUAURA",'Planificación 2026-1'!Y:Y,"&lt;&gt;VIRTUAL",'Planificación 2026-1'!I:I,"&lt;3")</f>
        <v>0</v>
      </c>
      <c r="EP192" s="32">
        <f t="shared" si="46"/>
        <v>4</v>
      </c>
      <c r="EQ192" s="32">
        <f t="shared" si="47"/>
        <v>0</v>
      </c>
      <c r="ER192" s="32">
        <f t="shared" si="48"/>
        <v>0</v>
      </c>
      <c r="ES192" s="32">
        <f t="shared" si="49"/>
        <v>28</v>
      </c>
      <c r="ET192" s="32">
        <f t="shared" si="50"/>
        <v>5</v>
      </c>
      <c r="EU192" s="32">
        <f t="shared" si="51"/>
        <v>37</v>
      </c>
      <c r="EV192" s="32" t="b">
        <f>EXACT(EU192,E192)</f>
        <v>1</v>
      </c>
      <c r="EW192" s="32"/>
      <c r="EX192" s="32">
        <f>DV192+DZ192+ED192+EF192+EJ192+EN192+DX192+EH192</f>
        <v>13</v>
      </c>
      <c r="EY192" s="32">
        <f>DW192+EA192+EE192+EG192+EK192+EO192+DY192+EI192</f>
        <v>24</v>
      </c>
      <c r="EZ192" s="32" t="b">
        <f>EXACT(SUM(EX192:EY192),E192)</f>
        <v>1</v>
      </c>
      <c r="FA192" s="32" t="str">
        <f>IF(AND(DW192=0,EA192=0,EE192=0),"",IF(COUNTIF(DW192:EE192,"&gt;0")=1,IF(DW192&gt;0,"SEDE",IF(EA192&gt;0,"FILIAL","HUAURA")),IF(COUNTIF(DW192:EE192,"&gt;0")=2,IF(AND(DW192&gt;0,EA192&gt;0),"SEDE-FILIAL",IF(AND(DW192&gt;0,EE192&gt;0),"SEDE-HUAURA","FILIAL-HUAURA")),"SEDE-FILIAL-HUAURA")))</f>
        <v/>
      </c>
      <c r="FB192" s="32" t="str">
        <f t="shared" si="56"/>
        <v>MAS PRESENCIAL</v>
      </c>
    </row>
    <row r="193" spans="1:158">
      <c r="A193" s="33"/>
      <c r="B193" s="65">
        <v>190</v>
      </c>
      <c r="C193" s="32" t="s">
        <v>397</v>
      </c>
      <c r="D193" s="429">
        <v>22096438</v>
      </c>
      <c r="E193" s="62">
        <f>SUMIF('Planificación 2026-1'!X:X,C193,'Planificación 2026-1'!S:S)</f>
        <v>38</v>
      </c>
      <c r="F193" s="63" t="s">
        <v>199</v>
      </c>
      <c r="G193" s="454" t="s">
        <v>200</v>
      </c>
      <c r="H193" s="64" t="s">
        <v>38</v>
      </c>
      <c r="I193" s="64" t="s">
        <v>168</v>
      </c>
      <c r="J193" s="137" t="s">
        <v>111</v>
      </c>
      <c r="K193" s="32" t="s">
        <v>258</v>
      </c>
      <c r="L193" s="57" t="str">
        <f>IF(SUM(COUNTIFS('Planificación 2026-1'!F:F,"PRINCIPAL",'Planificación 2026-1'!X:X,C193,'Planificación 2026-1'!H:H,"AF"))&gt;0,"P01"," ")</f>
        <v xml:space="preserve"> </v>
      </c>
      <c r="M193" s="58" t="str">
        <f>IF(SUM(COUNTIFS('Planificación 2026-1'!F:F,"PRINCIPAL",'Planificación 2026-1'!X:X,C193,'Planificación 2026-1'!H:H,"EN"))&gt;0,"P02"," ")</f>
        <v>P02</v>
      </c>
      <c r="N193" s="58" t="str">
        <f>IF(SUM(COUNTIFS('Planificación 2026-1'!F:F,"PRINCIPAL",'Planificación 2026-1'!X:X,C193,'Planificación 2026-1'!H:H,"IS"))&gt;0,"P03"," ")</f>
        <v xml:space="preserve"> </v>
      </c>
      <c r="O193" s="58" t="str">
        <f>IF(SUM(COUNTIFS('Planificación 2026-1'!F:F,"PRINCIPAL",'Planificación 2026-1'!X:X,C193,'Planificación 2026-1'!H:H,"PS"))&gt;0,"P04"," ")</f>
        <v>P04</v>
      </c>
      <c r="P193" s="58"/>
      <c r="Q193" s="58" t="str">
        <f>IF(SUM(COUNTIFS('Planificación 2026-1'!F:F,"PRINCIPAL",'Planificación 2026-1'!X:X,C193,'Planificación 2026-1'!H:H,"IN"))&gt;0,"P06"," ")</f>
        <v xml:space="preserve"> </v>
      </c>
      <c r="R193" s="58" t="str">
        <f>IF(SUM(COUNTIFS('Planificación 2026-1'!F:F,"PRINCIPAL",'Planificación 2026-1'!X:X,C193,'Planificación 2026-1'!H:H,"CA"))&gt;0,"P07"," ")</f>
        <v xml:space="preserve"> </v>
      </c>
      <c r="S193" s="58" t="str">
        <f>IF(SUM(COUNTIFS('Planificación 2026-1'!F:F,"PRINCIPAL",'Planificación 2026-1'!X:X,C193,'Planificación 2026-1'!H:H,"DE"))&gt;0,"P08"," ")</f>
        <v xml:space="preserve"> </v>
      </c>
      <c r="T193" s="58" t="str">
        <f>IF(SUM(COUNTIFS('Planificación 2026-1'!F:F,"PRINCIPAL",'Planificación 2026-1'!X:X,C193,'Planificación 2026-1'!H:H,"OB"))&gt;0,"P09"," ")</f>
        <v>P09</v>
      </c>
      <c r="U193" s="58" t="str">
        <f>IF(SUM(COUNTIFS('Planificación 2026-1'!F:F,"PRINCIPAL",'Planificación 2026-1'!X:X,C193,'Planificación 2026-1'!H:H,"MH"))&gt;0,"P31"," ")</f>
        <v xml:space="preserve"> </v>
      </c>
      <c r="V193" s="58" t="str">
        <f>IF(SUM(COUNTIFS('Planificación 2026-1'!F:F,"PRINCIPAL",'Planificación 2026-1'!X:X,C193,'Planificación 2026-1'!H:H,"IC"))&gt;0,"P32"," ")</f>
        <v xml:space="preserve"> </v>
      </c>
      <c r="W193" s="58" t="str">
        <f>IF(SUM(COUNTIFS('Planificación 2026-1'!F:F,"PRINCIPAL",'Planificación 2026-1'!X:X,C193,'Planificación 2026-1'!H:H,"AR"))&gt;0,"P34"," ")</f>
        <v xml:space="preserve"> </v>
      </c>
      <c r="X193" s="58" t="str">
        <f>IF(SUM(COUNTIFS('Planificación 2026-1'!F:F,"PRINCIPAL",'Planificación 2026-1'!X:X,C193,'Planificación 2026-1'!H:H,"T1"))&gt;0,"P35"," ")</f>
        <v xml:space="preserve"> </v>
      </c>
      <c r="Y193" s="58" t="str">
        <f>IF(SUM(COUNTIFS('Planificación 2026-1'!F:F,"PRINCIPAL",'Planificación 2026-1'!X:X,C193,'Planificación 2026-1'!H:H,"T3"))&gt;0,"P36"," ")</f>
        <v xml:space="preserve"> </v>
      </c>
      <c r="Z193" s="58" t="str">
        <f>IF(SUM(COUNTIFS('Planificación 2026-1'!F:F,"PRINCIPAL",'Planificación 2026-1'!X:X,C193,'Planificación 2026-1'!H:H,"T2"))&gt;0,"P37"," ")</f>
        <v xml:space="preserve"> </v>
      </c>
      <c r="AA193" s="58" t="str">
        <f>IF(SUM(COUNTIFS('Planificación 2026-1'!F:F,"PRINCIPAL",'Planificación 2026-1'!X:X,C193,'Planificación 2026-1'!H:H,"AE"))&gt;0,"P38"," ")</f>
        <v xml:space="preserve"> </v>
      </c>
      <c r="AB193" s="58" t="str">
        <f>IF(SUM(COUNTIFS('Planificación 2026-1'!F:F,"PRINCIPAL",'Planificación 2026-1'!X:X,C193,'Planificación 2026-1'!H:H,"T4"))&gt;0,"P55"," ")</f>
        <v xml:space="preserve"> </v>
      </c>
      <c r="AC193" s="58" t="str">
        <f>IF(SUM(COUNTIFS('Planificación 2026-1'!F:F,"FILIAL",'Planificación 2026-1'!X:X,C193,'Planificación 2026-1'!H:H,"AF"))&gt;0," P01"," ")</f>
        <v xml:space="preserve"> </v>
      </c>
      <c r="AD193" s="58" t="str">
        <f>IF(SUM(COUNTIFS('Planificación 2026-1'!F:F,"FILIAL",'Planificación 2026-1'!X:X,C193,'Planificación 2026-1'!H:H,"EN"))&gt;0,"P02"," ")</f>
        <v>P02</v>
      </c>
      <c r="AE193" s="58" t="str">
        <f>IF(SUM(COUNTIFS('Planificación 2026-1'!F:F,"FILIAL",'Planificación 2026-1'!X:X,C193,'Planificación 2026-1'!H:H,"IS"))&gt;0,"P03"," ")</f>
        <v xml:space="preserve"> </v>
      </c>
      <c r="AF193" s="58" t="str">
        <f>IF(SUM(COUNTIFS('Planificación 2026-1'!F:F,"FILIAL",'Planificación 2026-1'!X:X,C193,'Planificación 2026-1'!H:H,"PS"))&gt;0,"P04"," ")</f>
        <v xml:space="preserve"> </v>
      </c>
      <c r="AG193" s="58"/>
      <c r="AH193" s="58" t="str">
        <f>IF(SUM(COUNTIFS('Planificación 2026-1'!F:F,"FILIAL",'Planificación 2026-1'!X:X,C193,'Planificación 2026-1'!H:H,"IN"))&gt;0,"P06"," ")</f>
        <v xml:space="preserve"> </v>
      </c>
      <c r="AI193" s="58" t="str">
        <f>IF(SUM(COUNTIFS('Planificación 2026-1'!F:F,"FILIAL",'Planificación 2026-1'!X:X,C193,'Planificación 2026-1'!H:H,"CA"))&gt;0,"P07"," ")</f>
        <v xml:space="preserve"> </v>
      </c>
      <c r="AJ193" s="58" t="str">
        <f>IF(SUM(COUNTIFS('Planificación 2026-1'!F:F,"FILIAL",'Planificación 2026-1'!X:X,C193,'Planificación 2026-1'!H:H,"DE"))&gt;0,"P08"," ")</f>
        <v xml:space="preserve"> </v>
      </c>
      <c r="AK193" s="58" t="str">
        <f>IF(SUM(COUNTIFS('Planificación 2026-1'!F:F,"FILIAL",'Planificación 2026-1'!X:X,C193,'Planificación 2026-1'!H:H,"OB"))&gt;0,"P09"," ")</f>
        <v xml:space="preserve"> </v>
      </c>
      <c r="AL193" s="58" t="str">
        <f>IF(SUM(COUNTIFS('Planificación 2026-1'!F:F,"FILIAL",'Planificación 2026-1'!X:X,C193,'Planificación 2026-1'!H:H,"MH"))&gt;0,"P31"," ")</f>
        <v xml:space="preserve"> </v>
      </c>
      <c r="AM193" s="58" t="str">
        <f>IF(SUM(COUNTIFS('Planificación 2026-1'!F:F,"FILIAL",'Planificación 2026-1'!X:X,C193,'Planificación 2026-1'!H:H,"IC"))&gt;0,"P32"," ")</f>
        <v xml:space="preserve"> </v>
      </c>
      <c r="AN193" s="58" t="str">
        <f>IF(SUM(COUNTIFS('Planificación 2026-1'!F:F,"FILIAL",'Planificación 2026-1'!X:X,C193,'Planificación 2026-1'!H:H,"AR"))&gt;0,"P34"," ")</f>
        <v xml:space="preserve"> </v>
      </c>
      <c r="AO193" s="58" t="str">
        <f>IF(SUM(COUNTIFS('Planificación 2026-1'!F:F,"FILIAL",'Planificación 2026-1'!X:X,C193,'Planificación 2026-1'!H:H,"T1"))&gt;0,"P35"," ")</f>
        <v xml:space="preserve"> </v>
      </c>
      <c r="AP193" s="58" t="str">
        <f>IF(SUM(COUNTIFS('Planificación 2026-1'!F:F,"FILIAL",'Planificación 2026-1'!X:X,C193,'Planificación 2026-1'!H:H,"T3"))&gt;0,"P36"," ")</f>
        <v xml:space="preserve"> </v>
      </c>
      <c r="AQ193" s="58" t="str">
        <f>IF(SUM(COUNTIFS('Planificación 2026-1'!F:F,"FILIAL",'Planificación 2026-1'!X:X,C193,'Planificación 2026-1'!H:H,"T2"))&gt;0,"P37"," ")</f>
        <v xml:space="preserve"> </v>
      </c>
      <c r="AR193" s="58" t="str">
        <f>IF(SUM(COUNTIFS('Planificación 2026-1'!F:F,"FILIAL",'Planificación 2026-1'!X:X,C193,'Planificación 2026-1'!H:H,"AE"))&gt;0,"P38"," ")</f>
        <v xml:space="preserve"> </v>
      </c>
      <c r="AS193" s="58" t="str">
        <f>IF(SUM(COUNTIFS('Planificación 2026-1'!F:F,"FILIAL",'Planificación 2026-1'!X:X,C193,'Planificación 2026-1'!H:H,"T4"))&gt;0,"P55"," ")</f>
        <v xml:space="preserve"> </v>
      </c>
      <c r="AT193" s="58" t="str">
        <f>IF(SUM(COUNTIFS('Planificación 2026-1'!F:F,"SUNAMPE",'Planificación 2026-1'!X:X,C193,'Planificación 2026-1'!H:H,"AF"))&gt;0," P01"," ")</f>
        <v xml:space="preserve"> </v>
      </c>
      <c r="AU193" s="58" t="str">
        <f>IF(SUM(COUNTIFS('Planificación 2026-1'!F:F,"SUNAMPE",'Planificación 2026-1'!X:X,C193,'Planificación 2026-1'!H:H,"EN"))&gt;0,"P02"," ")</f>
        <v xml:space="preserve"> </v>
      </c>
      <c r="AV193" s="58" t="str">
        <f>IF(SUM(COUNTIFS('Planificación 2026-1'!F:F,"SUNAMPE",'Planificación 2026-1'!X:X,C193,'Planificación 2026-1'!H:H,"IS"))&gt;0,"P03"," ")</f>
        <v xml:space="preserve"> </v>
      </c>
      <c r="AW193" s="58" t="str">
        <f>IF(SUM(COUNTIFS('Planificación 2026-1'!F:F,"SUNAMPE",'Planificación 2026-1'!X:X,C193,'Planificación 2026-1'!H:H,"PS"))&gt;0,"P04"," ")</f>
        <v xml:space="preserve"> </v>
      </c>
      <c r="AX193" s="58"/>
      <c r="AY193" s="58" t="str">
        <f>IF(SUM(COUNTIFS('Planificación 2026-1'!F:F,"SUNAMPE",'Planificación 2026-1'!X:X,C193,'Planificación 2026-1'!H:H,"IN"))&gt;0,"P06"," ")</f>
        <v xml:space="preserve"> </v>
      </c>
      <c r="AZ193" s="58" t="str">
        <f>IF(SUM(COUNTIFS('Planificación 2026-1'!F:F,"SUNAMPE",'Planificación 2026-1'!X:X,C193,'Planificación 2026-1'!H:H,"CA"))&gt;0,"P07"," ")</f>
        <v xml:space="preserve"> </v>
      </c>
      <c r="BA193" s="58" t="str">
        <f>IF(SUM(COUNTIFS('Planificación 2026-1'!F:F,"SUNAMPE",'Planificación 2026-1'!X:X,C193,'Planificación 2026-1'!H:H,"DE"))&gt;0,"P08"," ")</f>
        <v xml:space="preserve"> </v>
      </c>
      <c r="BB193" s="58" t="str">
        <f>IF(SUM(COUNTIFS('Planificación 2026-1'!F:F,"SUNAMPE",'Planificación 2026-1'!X:X,C193,'Planificación 2026-1'!H:H,"OB"))&gt;0,"P09"," ")</f>
        <v xml:space="preserve"> </v>
      </c>
      <c r="BC193" s="58" t="str">
        <f>IF(SUM(COUNTIFS('Planificación 2026-1'!F:F,"SUNAMPE",'Planificación 2026-1'!X:X,C193,'Planificación 2026-1'!H:H,"MH"))&gt;0,"P31"," ")</f>
        <v xml:space="preserve"> </v>
      </c>
      <c r="BD193" s="58" t="str">
        <f>IF(SUM(COUNTIFS('Planificación 2026-1'!F:F,"SUNAMPE",'Planificación 2026-1'!X:X,C193,'Planificación 2026-1'!H:H,"IC"))&gt;0,"P32"," ")</f>
        <v xml:space="preserve"> </v>
      </c>
      <c r="BE193" s="58" t="str">
        <f>IF(SUM(COUNTIFS('Planificación 2026-1'!F:F,"SUNAMPE",'Planificación 2026-1'!X:X,C193,'Planificación 2026-1'!H:H,"AR"))&gt;0,"P34"," ")</f>
        <v xml:space="preserve"> </v>
      </c>
      <c r="BF193" s="58" t="str">
        <f>IF(SUM(COUNTIFS('Planificación 2026-1'!F:F,"SUNAMPE",'Planificación 2026-1'!X:X,C193,'Planificación 2026-1'!H:H,"T1"))&gt;0,"P35"," ")</f>
        <v xml:space="preserve"> </v>
      </c>
      <c r="BG193" s="58" t="str">
        <f>IF(SUM(COUNTIFS('Planificación 2026-1'!F:F,"SUNAMPE",'Planificación 2026-1'!X:X,C193,'Planificación 2026-1'!H:H,"T3"))&gt;0,"P36"," ")</f>
        <v xml:space="preserve"> </v>
      </c>
      <c r="BH193" s="58" t="str">
        <f>IF(SUM(COUNTIFS('Planificación 2026-1'!F:F,"SUNAMPE",'Planificación 2026-1'!X:X,C193,'Planificación 2026-1'!H:H,"T2"))&gt;0,"P37"," ")</f>
        <v xml:space="preserve"> </v>
      </c>
      <c r="BI193" s="58" t="str">
        <f>IF(SUM(COUNTIFS('Planificación 2026-1'!F:F,"SUNAMPE",'Planificación 2026-1'!X:X,C193,'Planificación 2026-1'!H:H,"AE"))&gt;0,"P38"," ")</f>
        <v xml:space="preserve"> </v>
      </c>
      <c r="BJ193" s="58" t="str">
        <f>IF(SUM(COUNTIFS('Planificación 2026-1'!F:F,"SUNAMPE",'Planificación 2026-1'!X:X,C193,'Planificación 2026-1'!H:H,"T4"))&gt;0,"P55"," ")</f>
        <v>P55</v>
      </c>
      <c r="BK193" s="58" t="str">
        <f>IF(SUM(COUNTIFS('Planificación 2026-1'!F:F,"HUAURA",'Planificación 2026-1'!X:X,C193,'Planificación 2026-1'!H:H,"AF"))&gt;0," P01"," ")</f>
        <v xml:space="preserve"> </v>
      </c>
      <c r="BL193" s="58" t="str">
        <f>IF(SUM(COUNTIFS('Planificación 2026-1'!F:F,"HUAURA",'Planificación 2026-1'!X:X,C193,'Planificación 2026-1'!H:H,"EN"))&gt;0,"P02"," ")</f>
        <v xml:space="preserve"> </v>
      </c>
      <c r="BM193" s="58" t="str">
        <f>IF(SUM(COUNTIFS('Planificación 2026-1'!F:F,"HUAURA",'Planificación 2026-1'!X:X,C193,'Planificación 2026-1'!H:H,"IS"))&gt;0,"P03"," ")</f>
        <v xml:space="preserve"> </v>
      </c>
      <c r="BN193" s="58" t="str">
        <f>IF(SUM(COUNTIFS('Planificación 2026-1'!F:F,"HUAURA",'Planificación 2026-1'!X:X,C193,'Planificación 2026-1'!H:H,"PS"))&gt;0,"P04"," ")</f>
        <v xml:space="preserve"> </v>
      </c>
      <c r="BO193" s="58"/>
      <c r="BP193" s="58" t="str">
        <f>IF(SUM(COUNTIFS('Planificación 2026-1'!F:F,"HUAURA",'Planificación 2026-1'!X:X,C193,'Planificación 2026-1'!H:H,"IN"))&gt;0,"P06"," ")</f>
        <v xml:space="preserve"> </v>
      </c>
      <c r="BQ193" s="58" t="str">
        <f>IF(SUM(COUNTIFS('Planificación 2026-1'!F:F,"HUAURA",'Planificación 2026-1'!X:X,C193,'Planificación 2026-1'!H:H,"CA"))&gt;0,"P07"," ")</f>
        <v xml:space="preserve"> </v>
      </c>
      <c r="BR193" s="58" t="str">
        <f>IF(SUM(COUNTIFS('Planificación 2026-1'!F:F,"HUAURA",'Planificación 2026-1'!X:X,C193,'Planificación 2026-1'!H:H,"DE"))&gt;0,"P08"," ")</f>
        <v xml:space="preserve"> </v>
      </c>
      <c r="BS193" s="58" t="str">
        <f>IF(SUM(COUNTIFS('Planificación 2026-1'!F:F,"HUAURA",'Planificación 2026-1'!X:X,C193,'Planificación 2026-1'!H:H,"OB"))&gt;0,"P09"," ")</f>
        <v xml:space="preserve"> </v>
      </c>
      <c r="BT193" s="58" t="str">
        <f>IF(SUM(COUNTIFS('Planificación 2026-1'!F:F,"HUAURA",'Planificación 2026-1'!X:X,C193,'Planificación 2026-1'!H:H,"MH"))&gt;0,"P31"," ")</f>
        <v xml:space="preserve"> </v>
      </c>
      <c r="BU193" s="58" t="str">
        <f>IF(SUM(COUNTIFS('Planificación 2026-1'!F:F,"HUAURA",'Planificación 2026-1'!X:X,C193,'Planificación 2026-1'!H:H,"IC"))&gt;0,"P32"," ")</f>
        <v xml:space="preserve"> </v>
      </c>
      <c r="BV193" s="58" t="str">
        <f>IF(SUM(COUNTIFS('Planificación 2026-1'!F:F,"HUAURA",'Planificación 2026-1'!X:X,C193,'Planificación 2026-1'!H:H,"AR"))&gt;0,"P34"," ")</f>
        <v xml:space="preserve"> </v>
      </c>
      <c r="BW193" s="58" t="str">
        <f>IF(SUM(COUNTIFS('Planificación 2026-1'!F:F,"HUAURA",'Planificación 2026-1'!X:X,C193,'Planificación 2026-1'!H:H,"T1"))&gt;0,"P35"," ")</f>
        <v xml:space="preserve"> </v>
      </c>
      <c r="BX193" s="58" t="str">
        <f>IF(SUM(COUNTIFS('Planificación 2026-1'!F:F,"HUAURA",'Planificación 2026-1'!X:X,C193,'Planificación 2026-1'!H:H,"T3"))&gt;0,"P36"," ")</f>
        <v xml:space="preserve"> </v>
      </c>
      <c r="BY193" s="58" t="str">
        <f>IF(SUM(COUNTIFS('Planificación 2026-1'!F:F,"HUAURA",'Planificación 2026-1'!X:X,C193,'Planificación 2026-1'!H:H,"T2"))&gt;0,"P37"," ")</f>
        <v xml:space="preserve"> </v>
      </c>
      <c r="BZ193" s="58" t="str">
        <f>IF(SUM(COUNTIFS('Planificación 2026-1'!F:F,"HUAURA",'Planificación 2026-1'!X:X,C193,'Planificación 2026-1'!H:H,"AE"))&gt;0,"P38"," ")</f>
        <v xml:space="preserve"> </v>
      </c>
      <c r="CA193" s="58" t="str">
        <f>IF(SUM(COUNTIFS('Planificación 2026-1'!F:F,"HUAURA",'Planificación 2026-1'!X:X,C193,'Planificación 2026-1'!H:H,"T4"))&gt;0,"P55"," ")</f>
        <v xml:space="preserve"> </v>
      </c>
      <c r="CB193" s="59">
        <f>SUMIFS('Planificación 2026-1'!S:S,'Planificación 2026-1'!X:X,C193,'Planificación 2026-1'!H:H,"AF",'Planificación 2026-1'!I:I,"&gt;2")</f>
        <v>0</v>
      </c>
      <c r="CC193" s="59">
        <f>SUMIFS('Planificación 2026-1'!S:S,'Planificación 2026-1'!X:X,C193,'Planificación 2026-1'!H:H,"EN",'Planificación 2026-1'!I:I,"&gt;2")</f>
        <v>0</v>
      </c>
      <c r="CD193" s="59">
        <f>SUMIFS('Planificación 2026-1'!S:S,'Planificación 2026-1'!X:X,C193,'Planificación 2026-1'!H:H,"IS",'Planificación 2026-1'!I:I,"&gt;2")</f>
        <v>0</v>
      </c>
      <c r="CE193" s="59">
        <f>SUMIFS('Planificación 2026-1'!S:S,'Planificación 2026-1'!X:X,C193,'Planificación 2026-1'!H:H,"PS",'Planificación 2026-1'!I:I,"&gt;2")</f>
        <v>0</v>
      </c>
      <c r="CF193" s="59">
        <f>SUMIFS('Planificación 2026-1'!S:S,'Planificación 2026-1'!X:X,C193,'Planificación 2026-1'!H:H,"IN",'Planificación 2026-1'!I:I,"&gt;2")</f>
        <v>0</v>
      </c>
      <c r="CG193" s="59">
        <f>SUMIFS('Planificación 2026-1'!S:S,'Planificación 2026-1'!X:X,C193,'Planificación 2026-1'!H:H,"CA",'Planificación 2026-1'!I:I,"&gt;2")</f>
        <v>0</v>
      </c>
      <c r="CH193" s="59">
        <f>SUMIFS('Planificación 2026-1'!S:S,'Planificación 2026-1'!X:X,C193,'Planificación 2026-1'!H:H,"DE",'Planificación 2026-1'!I:I,"&gt;2")</f>
        <v>0</v>
      </c>
      <c r="CI193" s="59">
        <f>SUMIFS('Planificación 2026-1'!S:S,'Planificación 2026-1'!X:X,C193,'Planificación 2026-1'!H:H,"OB",'Planificación 2026-1'!I:I,"&gt;2")</f>
        <v>0</v>
      </c>
      <c r="CJ193" s="59">
        <f>SUMIFS('Planificación 2026-1'!S:S,'Planificación 2026-1'!X:X,C193,'Planificación 2026-1'!H:H,"MH",'Planificación 2026-1'!I:I,"&gt;2")</f>
        <v>0</v>
      </c>
      <c r="CK193" s="59">
        <f>SUMIFS('Planificación 2026-1'!S:S,'Planificación 2026-1'!X:X,C193,'Planificación 2026-1'!H:H,"IC",'Planificación 2026-1'!I:I,"&gt;2")</f>
        <v>0</v>
      </c>
      <c r="CL193" s="59">
        <f>SUMIFS('Planificación 2026-1'!S:S,'Planificación 2026-1'!X:X,C193,'Planificación 2026-1'!H:H,"AR",'Planificación 2026-1'!I:I,"&gt;2")</f>
        <v>0</v>
      </c>
      <c r="CM193" s="59">
        <f>SUMIFS('Planificación 2026-1'!S:S,'Planificación 2026-1'!X:X,C193,'Planificación 2026-1'!H:H,"AE",'Planificación 2026-1'!I:I,"&gt;2")</f>
        <v>0</v>
      </c>
      <c r="CN193" s="59">
        <f>SUMIFS('Planificación 2026-1'!S:S,'Planificación 2026-1'!X:X,C193,'Planificación 2026-1'!H:H,"T1",'Planificación 2026-1'!I:I,"&gt;2")</f>
        <v>0</v>
      </c>
      <c r="CO193" s="59">
        <f>SUMIFS('Planificación 2026-1'!S:S,'Planificación 2026-1'!X:X,C193,'Planificación 2026-1'!H:H,"T3",'Planificación 2026-1'!I:I,"&gt;2")</f>
        <v>0</v>
      </c>
      <c r="CP193" s="59">
        <f>SUMIFS('Planificación 2026-1'!S:S,'Planificación 2026-1'!X:X,C193,'Planificación 2026-1'!H:H,"T2",'Planificación 2026-1'!I:I,"&gt;2")</f>
        <v>0</v>
      </c>
      <c r="CQ193" s="59">
        <f>SUMIFS('Planificación 2026-1'!S:S,'Planificación 2026-1'!X:X,C193,'Planificación 2026-1'!H:H,"T4",'Planificación 2026-1'!I:I,"&gt;2")</f>
        <v>0</v>
      </c>
      <c r="CR193" s="59">
        <f>SUMIFS('Planificación 2026-1'!S:S,'Planificación 2026-1'!X:X,C193,'Planificación 2026-1'!H:H,"AF",'Planificación 2026-1'!I:I,"&lt;3")</f>
        <v>0</v>
      </c>
      <c r="CS193" s="59">
        <f>SUMIFS('Planificación 2026-1'!S:S,'Planificación 2026-1'!X:X,C193,'Planificación 2026-1'!H:H,"EN",'Planificación 2026-1'!I:I,"&lt;3")</f>
        <v>13</v>
      </c>
      <c r="CT193" s="59">
        <f>SUMIFS('Planificación 2026-1'!S:S,'Planificación 2026-1'!X:X,C193,'Planificación 2026-1'!H:H,"IS",'Planificación 2026-1'!I:I,"&lt;3")</f>
        <v>0</v>
      </c>
      <c r="CU193" s="59">
        <f>SUMIFS('Planificación 2026-1'!S:S,'Planificación 2026-1'!X:X,C193,'Planificación 2026-1'!H:H,"PS",'Planificación 2026-1'!I:I,"&lt;3")</f>
        <v>5</v>
      </c>
      <c r="CV193" s="59">
        <f>SUMIFS('Planificación 2026-1'!S:S,'Planificación 2026-1'!X:X,C193,'Planificación 2026-1'!H:H,"IN",'Planificación 2026-1'!I:I,"&lt;3")</f>
        <v>0</v>
      </c>
      <c r="CW193" s="59">
        <f>SUMIFS('Planificación 2026-1'!S:S,'Planificación 2026-1'!X:X,C193,'Planificación 2026-1'!H:H,"CA",'Planificación 2026-1'!I:I,"&lt;3")</f>
        <v>0</v>
      </c>
      <c r="CX193" s="59">
        <f>SUMIFS('Planificación 2026-1'!S:S,'Planificación 2026-1'!X:X,C193,'Planificación 2026-1'!H:H,"DE",'Planificación 2026-1'!I:I,"&lt;3")</f>
        <v>0</v>
      </c>
      <c r="CY193" s="59">
        <f>SUMIFS('Planificación 2026-1'!S:S,'Planificación 2026-1'!X:X,C193,'Planificación 2026-1'!H:H,"OB",'Planificación 2026-1'!I:I,"&lt;3")</f>
        <v>7</v>
      </c>
      <c r="CZ193" s="59">
        <f>SUMIFS('Planificación 2026-1'!S:S,'Planificación 2026-1'!X:X,C193,'Planificación 2026-1'!H:H,"MH",'Planificación 2026-1'!I:I,"&lt;3")</f>
        <v>5</v>
      </c>
      <c r="DA193" s="59">
        <f>SUMIFS('Planificación 2026-1'!S:S,'Planificación 2026-1'!X:X,C193,'Planificación 2026-1'!H:H,"IC",'Planificación 2026-1'!I:I,"&lt;3")</f>
        <v>0</v>
      </c>
      <c r="DB193" s="59">
        <f>SUMIFS('Planificación 2026-1'!S:S,'Planificación 2026-1'!X:X,C193,'Planificación 2026-1'!H:H,"AR",'Planificación 2026-1'!I:I,"&lt;3")</f>
        <v>0</v>
      </c>
      <c r="DC193" s="59">
        <f>SUMIFS('Planificación 2026-1'!S:S,'Planificación 2026-1'!X:X,C193,'Planificación 2026-1'!H:H,"AE",'Planificación 2026-1'!I:I,"&lt;3")</f>
        <v>0</v>
      </c>
      <c r="DD193" s="59">
        <f>SUMIFS('Planificación 2026-1'!S:S,'Planificación 2026-1'!X:X,C193,'Planificación 2026-1'!H:H,"T1",'Planificación 2026-1'!I:I,"&lt;3")</f>
        <v>0</v>
      </c>
      <c r="DE193" s="59">
        <f>SUMIFS('Planificación 2026-1'!S:S,'Planificación 2026-1'!X:X,C193,'Planificación 2026-1'!H:H,"T3",'Planificación 2026-1'!I:I,"&lt;3")</f>
        <v>0</v>
      </c>
      <c r="DF193" s="59">
        <f>SUMIFS('Planificación 2026-1'!S:S,'Planificación 2026-1'!X:X,C193,'Planificación 2026-1'!H:H,"T2",'Planificación 2026-1'!I:I,"&lt;3")</f>
        <v>0</v>
      </c>
      <c r="DG193" s="59">
        <f>SUMIFS('Planificación 2026-1'!S:S,'Planificación 2026-1'!X:X,C193,'Planificación 2026-1'!H:H,"T4",'Planificación 2026-1'!I:I,"&lt;3")</f>
        <v>8</v>
      </c>
      <c r="DH193" s="58" t="str">
        <f t="shared" si="52"/>
        <v>P02 P04 P09</v>
      </c>
      <c r="DI193" s="27">
        <f>IF(C193="","",SUMIFS('Planificación 2026-1'!S:S,'Planificación 2026-1'!X:X,C193,'Planificación 2026-1'!F:F,"PRINCIPAL",'Planificación 2026-1'!Y:Y,"VIRTUAL"))</f>
        <v>0</v>
      </c>
      <c r="DJ193" s="27">
        <f>IF(C193="","",SUMIFS('Planificación 2026-1'!S:S,'Planificación 2026-1'!X:X,C193,'Planificación 2026-1'!F:F,"PRINCIPAL",'Planificación 2026-1'!Y:Y,"PRESENCIAL"))</f>
        <v>19</v>
      </c>
      <c r="DK193" s="27">
        <f>IF(C193="","",SUMIFS('Planificación 2026-1'!S:S,'Planificación 2026-1'!X:X,C193,'Planificación 2026-1'!F:F,"PRINCIPAL",'Planificación 2026-1'!Y:Y,"HIBRIDO PRESENCIAL"))</f>
        <v>0</v>
      </c>
      <c r="DL193" s="58" t="str">
        <f t="shared" si="53"/>
        <v>P02</v>
      </c>
      <c r="DM193" s="58">
        <f>IF(C193="","",SUMIFS('Planificación 2026-1'!S:S,'Planificación 2026-1'!X:X,C193,'Planificación 2026-1'!F:F,"FILIAL",'Planificación 2026-1'!Y:Y,"VIRTUAL"))</f>
        <v>0</v>
      </c>
      <c r="DN193" s="60">
        <f>IF(C193="","",SUMIFS('Planificación 2026-1'!S:S,'Planificación 2026-1'!X:X,C193,'Planificación 2026-1'!F:F,"FILIAL",'Planificación 2026-1'!Y:Y,"PRESENCIAL"))</f>
        <v>6</v>
      </c>
      <c r="DO193" s="29">
        <f>IF(C193="","",SUMIFS('Planificación 2026-1'!S:S,'Planificación 2026-1'!X:X,C193,'Planificación 2026-1'!F:F,"FILIAL",'Planificación 2026-1'!Y:Y,"HIBRIDO PRESENCIAL"))</f>
        <v>0</v>
      </c>
      <c r="DP193" s="61" t="str">
        <f t="shared" si="54"/>
        <v>P55</v>
      </c>
      <c r="DQ193" s="58">
        <f>IF(C193="","",SUMIFS('Planificación 2026-1'!S:S,'Planificación 2026-1'!X:X,C193,'Planificación 2026-1'!F:F,"SUNAMPE",'Planificación 2026-1'!Y:Y,"VIRTUAL"))</f>
        <v>0</v>
      </c>
      <c r="DR193" s="29">
        <f>IF(C193="","",SUMIFS('Planificación 2026-1'!S:S,'Planificación 2026-1'!X:X,C193,'Planificación 2026-1'!F:F,"SUNAMPE",'Planificación 2026-1'!Y:Y,"PRESENCIAL"))</f>
        <v>8</v>
      </c>
      <c r="DS193" s="61" t="str">
        <f t="shared" si="55"/>
        <v/>
      </c>
      <c r="DT193" s="58">
        <f>IF(C193="","",SUMIFS('Planificación 2026-1'!S:S,'Planificación 2026-1'!X:X,C193,'Planificación 2026-1'!F:F,"HUAURA",'Planificación 2026-1'!Y:Y,"VIRTUAL"))</f>
        <v>0</v>
      </c>
      <c r="DU193" s="29">
        <f>IF(C193="","",SUMIFS('Planificación 2026-1'!S:S,'Planificación 2026-1'!X:X,C193,'Planificación 2026-1'!F:F,"HUAURA",'Planificación 2026-1'!Y:Y,"PRESENCIAL"))</f>
        <v>0</v>
      </c>
      <c r="DV193" s="32">
        <f>SUMIFS('Planificación 2026-1'!S:S,'Planificación 2026-1'!X:X,C193,'Planificación 2026-1'!F:F,"PRINCIPAL",'Planificación 2026-1'!Y:Y,"VIRTUAL",'Planificación 2026-1'!I:I,"&gt;2")</f>
        <v>0</v>
      </c>
      <c r="DW193" s="32">
        <f>SUMIFS('Planificación 2026-1'!S:S,'Planificación 2026-1'!X:X,C193,'Planificación 2026-1'!F:F,"PRINCIPAL",'Planificación 2026-1'!Y:Y,"&lt;&gt;VIRTUAL",'Planificación 2026-1'!I:I,"&gt;2")</f>
        <v>0</v>
      </c>
      <c r="DX193" s="32">
        <f>SUMIFS('Planificación 2026-1'!S:S,'Planificación 2026-1'!X:X,C193,'Planificación 2026-1'!F:F,"SUNAMPE",'Planificación 2026-1'!Y:Y,"VIRTUAL",'Planificación 2026-1'!I:I,"&gt;2")</f>
        <v>0</v>
      </c>
      <c r="DY193" s="32">
        <f>SUMIFS('Planificación 2026-1'!S:S,'Planificación 2026-1'!X:X,C193,'Planificación 2026-1'!F:F,"SUNAMPE",'Planificación 2026-1'!Y:Y,"&lt;&gt;VIRTUAL",'Planificación 2026-1'!I:I,"&gt;2")</f>
        <v>0</v>
      </c>
      <c r="DZ193" s="32">
        <f>SUMIFS('Planificación 2026-1'!S:S,'Planificación 2026-1'!X:X,C193,'Planificación 2026-1'!F:F,"FILIAL",'Planificación 2026-1'!Y:Y,"VIRTUAL",'Planificación 2026-1'!I:I,"&gt;2")</f>
        <v>0</v>
      </c>
      <c r="EA193" s="32">
        <f>SUMIFS('Planificación 2026-1'!S:S,'Planificación 2026-1'!X:X,C193,'Planificación 2026-1'!F:F,"FILIAL",'Planificación 2026-1'!Y:Y,"&lt;&gt;VIRTUAL",'Planificación 2026-1'!I:I,"&gt;2")</f>
        <v>0</v>
      </c>
      <c r="EB193" s="32">
        <f>SUMIFS('Planificación 2026-1'!S:S,'Planificación 2026-1'!X:X,C193,'Planificación 2026-1'!F:F,"PORUMA",'Planificación 2026-1'!Y:Y,"VIRTUAL",'Planificación 2026-1'!I:I,"&gt;2")</f>
        <v>0</v>
      </c>
      <c r="EC193" s="32">
        <f>SUMIFS('Planificación 2026-1'!S:S,'Planificación 2026-1'!X:X,C193,'Planificación 2026-1'!F:F,"PORUMA",'Planificación 2026-1'!Y:Y,"&lt;&gt;VIRTUAL",'Planificación 2026-1'!I:I,"&gt;2")</f>
        <v>0</v>
      </c>
      <c r="ED193" s="32">
        <f>SUMIFS('Planificación 2026-1'!S:S,'Planificación 2026-1'!X:X,C193,'Planificación 2026-1'!F:F,"HUAURA",'Planificación 2026-1'!Y:Y,"VIRTUAL",'Planificación 2026-1'!I:I,"&gt;2")</f>
        <v>0</v>
      </c>
      <c r="EE193" s="32">
        <f>SUMIFS('Planificación 2026-1'!S:S,'Planificación 2026-1'!X:X,C193,'Planificación 2026-1'!F:F,"HUAURA",'Planificación 2026-1'!Y:Y,"&lt;&gt;VIRTUAL",'Planificación 2026-1'!I:I,"&gt;2")</f>
        <v>0</v>
      </c>
      <c r="EF193" s="32">
        <f>SUMIFS('Planificación 2026-1'!S:S,'Planificación 2026-1'!X:X,C193,'Planificación 2026-1'!F:F,"PRINCIPAL",'Planificación 2026-1'!Y:Y,"VIRTUAL",'Planificación 2026-1'!I:I,"&lt;3")</f>
        <v>0</v>
      </c>
      <c r="EG193" s="32">
        <f>SUMIFS('Planificación 2026-1'!S:S,'Planificación 2026-1'!X:X,C193,'Planificación 2026-1'!F:F,"PRINCIPAL",'Planificación 2026-1'!Y:Y,"&lt;&gt;VIRTUAL",'Planificación 2026-1'!I:I,"&lt;3")</f>
        <v>19</v>
      </c>
      <c r="EH193" s="32">
        <f>SUMIFS('Planificación 2026-1'!S:S,'Planificación 2026-1'!X:X,C193,'Planificación 2026-1'!F:F,"SUNAMPE",'Planificación 2026-1'!Y:Y,"VIRTUAL",'Planificación 2026-1'!I:I,"&lt;3")</f>
        <v>0</v>
      </c>
      <c r="EI193" s="32">
        <f>SUMIFS('Planificación 2026-1'!S:S,'Planificación 2026-1'!X:X,C193,'Planificación 2026-1'!F:F,"SUNAMPE",'Planificación 2026-1'!Y:Y,"&lt;&gt;VIRTUAL",'Planificación 2026-1'!I:I,"&lt;3")</f>
        <v>8</v>
      </c>
      <c r="EJ193" s="32">
        <f>SUMIFS('Planificación 2026-1'!S:S,'Planificación 2026-1'!X:X,C193,'Planificación 2026-1'!F:F,"FILIAL",'Planificación 2026-1'!Y:Y,"VIRTUAL",'Planificación 2026-1'!I:I,"&lt;3")</f>
        <v>0</v>
      </c>
      <c r="EK193" s="32">
        <f>SUMIFS('Planificación 2026-1'!S:S,'Planificación 2026-1'!X:X,C193,'Planificación 2026-1'!F:F,"FILIAL",'Planificación 2026-1'!Y:Y,"&lt;&gt;VIRTUAL",'Planificación 2026-1'!I:I,"&lt;3")</f>
        <v>6</v>
      </c>
      <c r="EL193" s="32">
        <f>SUMIFS('Planificación 2026-1'!S:S,'Planificación 2026-1'!X:X,C193,'Planificación 2026-1'!F:F,"PORUMA",'Planificación 2026-1'!Y:Y,"VIRTUAL",'Planificación 2026-1'!I:I,"&lt;3")</f>
        <v>0</v>
      </c>
      <c r="EM193" s="32">
        <f>SUMIFS('Planificación 2026-1'!S:S,'Planificación 2026-1'!X:X,C193,'Planificación 2026-1'!F:F,"PORUMA",'Planificación 2026-1'!Y:Y,"&lt;&gt;VIRTUAL",'Planificación 2026-1'!I:I,"&lt;3")</f>
        <v>5</v>
      </c>
      <c r="EN193" s="32">
        <f>SUMIFS('Planificación 2026-1'!S:S,'Planificación 2026-1'!X:X,C193,'Planificación 2026-1'!F:F,"HUAURA",'Planificación 2026-1'!Y:Y,"VIRTUAL",'Planificación 2026-1'!I:I,"&lt;3")</f>
        <v>0</v>
      </c>
      <c r="EO193" s="32">
        <f>SUMIFS('Planificación 2026-1'!S:S,'Planificación 2026-1'!X:X,C193,'Planificación 2026-1'!F:F,"HUAURA",'Planificación 2026-1'!Y:Y,"&lt;&gt;VIRTUAL",'Planificación 2026-1'!I:I,"&lt;3")</f>
        <v>0</v>
      </c>
      <c r="EP193" s="32">
        <f t="shared" si="46"/>
        <v>6</v>
      </c>
      <c r="EQ193" s="32">
        <f t="shared" si="47"/>
        <v>0</v>
      </c>
      <c r="ER193" s="32">
        <f t="shared" si="48"/>
        <v>5</v>
      </c>
      <c r="ES193" s="32">
        <f t="shared" si="49"/>
        <v>19</v>
      </c>
      <c r="ET193" s="32">
        <f t="shared" si="50"/>
        <v>8</v>
      </c>
      <c r="EU193" s="32">
        <f t="shared" si="51"/>
        <v>38</v>
      </c>
      <c r="EV193" s="32" t="b">
        <f>EXACT(EU193,E193)</f>
        <v>1</v>
      </c>
      <c r="EW193" s="32"/>
      <c r="EX193" s="32">
        <f>DV193+DZ193+ED193+EF193+EJ193+EN193+DX193+EH193</f>
        <v>0</v>
      </c>
      <c r="EY193" s="32">
        <f>DW193+EA193+EE193+EG193+EK193+EO193+DY193+EI193</f>
        <v>33</v>
      </c>
      <c r="EZ193" s="32" t="b">
        <f>EXACT(SUM(EX193:EY193),E193)</f>
        <v>0</v>
      </c>
      <c r="FA193" s="32" t="str">
        <f>IF(AND(DW193=0,EA193=0,EE193=0),"",IF(COUNTIF(DW193:EE193,"&gt;0")=1,IF(DW193&gt;0,"SEDE",IF(EA193&gt;0,"FILIAL","HUAURA")),IF(COUNTIF(DW193:EE193,"&gt;0")=2,IF(AND(DW193&gt;0,EA193&gt;0),"SEDE-FILIAL",IF(AND(DW193&gt;0,EE193&gt;0),"SEDE-HUAURA","FILIAL-HUAURA")),"SEDE-FILIAL-HUAURA")))</f>
        <v/>
      </c>
      <c r="FB193" s="32" t="str">
        <f t="shared" si="56"/>
        <v>PRESENCIAL</v>
      </c>
    </row>
    <row r="194" spans="1:158">
      <c r="A194" s="33"/>
      <c r="B194" s="65">
        <v>191</v>
      </c>
      <c r="C194" s="32" t="s">
        <v>398</v>
      </c>
      <c r="D194" s="429">
        <v>22520828</v>
      </c>
      <c r="E194" s="62">
        <f>SUMIF('Planificación 2026-1'!X:X,C194,'Planificación 2026-1'!S:S)</f>
        <v>36</v>
      </c>
      <c r="F194" s="63" t="s">
        <v>199</v>
      </c>
      <c r="G194" s="454" t="s">
        <v>200</v>
      </c>
      <c r="H194" s="64" t="s">
        <v>38</v>
      </c>
      <c r="I194" s="64" t="s">
        <v>156</v>
      </c>
      <c r="J194" s="32" t="s">
        <v>38</v>
      </c>
      <c r="K194" s="32" t="s">
        <v>156</v>
      </c>
      <c r="L194" s="57" t="str">
        <f>IF(SUM(COUNTIFS('Planificación 2026-1'!F:F,"PRINCIPAL",'Planificación 2026-1'!X:X,C194,'Planificación 2026-1'!H:H,"AF"))&gt;0,"P01"," ")</f>
        <v xml:space="preserve"> </v>
      </c>
      <c r="M194" s="58" t="str">
        <f>IF(SUM(COUNTIFS('Planificación 2026-1'!F:F,"PRINCIPAL",'Planificación 2026-1'!X:X,C194,'Planificación 2026-1'!H:H,"EN"))&gt;0,"P02"," ")</f>
        <v xml:space="preserve"> </v>
      </c>
      <c r="N194" s="58" t="str">
        <f>IF(SUM(COUNTIFS('Planificación 2026-1'!F:F,"PRINCIPAL",'Planificación 2026-1'!X:X,C194,'Planificación 2026-1'!H:H,"IS"))&gt;0,"P03"," ")</f>
        <v xml:space="preserve"> </v>
      </c>
      <c r="O194" s="58" t="str">
        <f>IF(SUM(COUNTIFS('Planificación 2026-1'!F:F,"PRINCIPAL",'Planificación 2026-1'!X:X,C194,'Planificación 2026-1'!H:H,"PS"))&gt;0,"P04"," ")</f>
        <v xml:space="preserve"> </v>
      </c>
      <c r="P194" s="58"/>
      <c r="Q194" s="58" t="str">
        <f>IF(SUM(COUNTIFS('Planificación 2026-1'!F:F,"PRINCIPAL",'Planificación 2026-1'!X:X,C194,'Planificación 2026-1'!H:H,"IN"))&gt;0,"P06"," ")</f>
        <v xml:space="preserve"> </v>
      </c>
      <c r="R194" s="58" t="str">
        <f>IF(SUM(COUNTIFS('Planificación 2026-1'!F:F,"PRINCIPAL",'Planificación 2026-1'!X:X,C194,'Planificación 2026-1'!H:H,"CA"))&gt;0,"P07"," ")</f>
        <v xml:space="preserve"> </v>
      </c>
      <c r="S194" s="58" t="str">
        <f>IF(SUM(COUNTIFS('Planificación 2026-1'!F:F,"PRINCIPAL",'Planificación 2026-1'!X:X,C194,'Planificación 2026-1'!H:H,"DE"))&gt;0,"P08"," ")</f>
        <v xml:space="preserve"> </v>
      </c>
      <c r="T194" s="58" t="str">
        <f>IF(SUM(COUNTIFS('Planificación 2026-1'!F:F,"PRINCIPAL",'Planificación 2026-1'!X:X,C194,'Planificación 2026-1'!H:H,"OB"))&gt;0,"P09"," ")</f>
        <v xml:space="preserve"> </v>
      </c>
      <c r="U194" s="58" t="str">
        <f>IF(SUM(COUNTIFS('Planificación 2026-1'!F:F,"PRINCIPAL",'Planificación 2026-1'!X:X,C194,'Planificación 2026-1'!H:H,"MH"))&gt;0,"P31"," ")</f>
        <v xml:space="preserve"> </v>
      </c>
      <c r="V194" s="58" t="str">
        <f>IF(SUM(COUNTIFS('Planificación 2026-1'!F:F,"PRINCIPAL",'Planificación 2026-1'!X:X,C194,'Planificación 2026-1'!H:H,"IC"))&gt;0,"P32"," ")</f>
        <v xml:space="preserve"> </v>
      </c>
      <c r="W194" s="58" t="str">
        <f>IF(SUM(COUNTIFS('Planificación 2026-1'!F:F,"PRINCIPAL",'Planificación 2026-1'!X:X,C194,'Planificación 2026-1'!H:H,"AR"))&gt;0,"P34"," ")</f>
        <v xml:space="preserve"> </v>
      </c>
      <c r="X194" s="58" t="str">
        <f>IF(SUM(COUNTIFS('Planificación 2026-1'!F:F,"PRINCIPAL",'Planificación 2026-1'!X:X,C194,'Planificación 2026-1'!H:H,"T1"))&gt;0,"P35"," ")</f>
        <v xml:space="preserve"> </v>
      </c>
      <c r="Y194" s="58" t="str">
        <f>IF(SUM(COUNTIFS('Planificación 2026-1'!F:F,"PRINCIPAL",'Planificación 2026-1'!X:X,C194,'Planificación 2026-1'!H:H,"T3"))&gt;0,"P36"," ")</f>
        <v xml:space="preserve"> </v>
      </c>
      <c r="Z194" s="58" t="str">
        <f>IF(SUM(COUNTIFS('Planificación 2026-1'!F:F,"PRINCIPAL",'Planificación 2026-1'!X:X,C194,'Planificación 2026-1'!H:H,"T2"))&gt;0,"P37"," ")</f>
        <v xml:space="preserve"> </v>
      </c>
      <c r="AA194" s="58" t="str">
        <f>IF(SUM(COUNTIFS('Planificación 2026-1'!F:F,"PRINCIPAL",'Planificación 2026-1'!X:X,C194,'Planificación 2026-1'!H:H,"AE"))&gt;0,"P38"," ")</f>
        <v xml:space="preserve"> </v>
      </c>
      <c r="AB194" s="58" t="str">
        <f>IF(SUM(COUNTIFS('Planificación 2026-1'!F:F,"PRINCIPAL",'Planificación 2026-1'!X:X,C194,'Planificación 2026-1'!H:H,"T4"))&gt;0,"P55"," ")</f>
        <v xml:space="preserve"> </v>
      </c>
      <c r="AC194" s="58" t="str">
        <f>IF(SUM(COUNTIFS('Planificación 2026-1'!F:F,"FILIAL",'Planificación 2026-1'!X:X,C194,'Planificación 2026-1'!H:H,"AF"))&gt;0," P01"," ")</f>
        <v xml:space="preserve"> </v>
      </c>
      <c r="AD194" s="58" t="str">
        <f>IF(SUM(COUNTIFS('Planificación 2026-1'!F:F,"FILIAL",'Planificación 2026-1'!X:X,C194,'Planificación 2026-1'!H:H,"EN"))&gt;0,"P02"," ")</f>
        <v xml:space="preserve"> </v>
      </c>
      <c r="AE194" s="58" t="str">
        <f>IF(SUM(COUNTIFS('Planificación 2026-1'!F:F,"FILIAL",'Planificación 2026-1'!X:X,C194,'Planificación 2026-1'!H:H,"IS"))&gt;0,"P03"," ")</f>
        <v xml:space="preserve"> </v>
      </c>
      <c r="AF194" s="58" t="str">
        <f>IF(SUM(COUNTIFS('Planificación 2026-1'!F:F,"FILIAL",'Planificación 2026-1'!X:X,C194,'Planificación 2026-1'!H:H,"PS"))&gt;0,"P04"," ")</f>
        <v xml:space="preserve"> </v>
      </c>
      <c r="AG194" s="58"/>
      <c r="AH194" s="58" t="str">
        <f>IF(SUM(COUNTIFS('Planificación 2026-1'!F:F,"FILIAL",'Planificación 2026-1'!X:X,C194,'Planificación 2026-1'!H:H,"IN"))&gt;0,"P06"," ")</f>
        <v xml:space="preserve"> </v>
      </c>
      <c r="AI194" s="58" t="str">
        <f>IF(SUM(COUNTIFS('Planificación 2026-1'!F:F,"FILIAL",'Planificación 2026-1'!X:X,C194,'Planificación 2026-1'!H:H,"CA"))&gt;0,"P07"," ")</f>
        <v xml:space="preserve"> </v>
      </c>
      <c r="AJ194" s="58" t="str">
        <f>IF(SUM(COUNTIFS('Planificación 2026-1'!F:F,"FILIAL",'Planificación 2026-1'!X:X,C194,'Planificación 2026-1'!H:H,"DE"))&gt;0,"P08"," ")</f>
        <v xml:space="preserve"> </v>
      </c>
      <c r="AK194" s="58" t="str">
        <f>IF(SUM(COUNTIFS('Planificación 2026-1'!F:F,"FILIAL",'Planificación 2026-1'!X:X,C194,'Planificación 2026-1'!H:H,"OB"))&gt;0,"P09"," ")</f>
        <v>P09</v>
      </c>
      <c r="AL194" s="58" t="str">
        <f>IF(SUM(COUNTIFS('Planificación 2026-1'!F:F,"FILIAL",'Planificación 2026-1'!X:X,C194,'Planificación 2026-1'!H:H,"MH"))&gt;0,"P31"," ")</f>
        <v xml:space="preserve"> </v>
      </c>
      <c r="AM194" s="58" t="str">
        <f>IF(SUM(COUNTIFS('Planificación 2026-1'!F:F,"FILIAL",'Planificación 2026-1'!X:X,C194,'Planificación 2026-1'!H:H,"IC"))&gt;0,"P32"," ")</f>
        <v xml:space="preserve"> </v>
      </c>
      <c r="AN194" s="58" t="str">
        <f>IF(SUM(COUNTIFS('Planificación 2026-1'!F:F,"FILIAL",'Planificación 2026-1'!X:X,C194,'Planificación 2026-1'!H:H,"AR"))&gt;0,"P34"," ")</f>
        <v xml:space="preserve"> </v>
      </c>
      <c r="AO194" s="58" t="str">
        <f>IF(SUM(COUNTIFS('Planificación 2026-1'!F:F,"FILIAL",'Planificación 2026-1'!X:X,C194,'Planificación 2026-1'!H:H,"T1"))&gt;0,"P35"," ")</f>
        <v xml:space="preserve"> </v>
      </c>
      <c r="AP194" s="58" t="str">
        <f>IF(SUM(COUNTIFS('Planificación 2026-1'!F:F,"FILIAL",'Planificación 2026-1'!X:X,C194,'Planificación 2026-1'!H:H,"T3"))&gt;0,"P36"," ")</f>
        <v xml:space="preserve"> </v>
      </c>
      <c r="AQ194" s="58" t="str">
        <f>IF(SUM(COUNTIFS('Planificación 2026-1'!F:F,"FILIAL",'Planificación 2026-1'!X:X,C194,'Planificación 2026-1'!H:H,"T2"))&gt;0,"P37"," ")</f>
        <v xml:space="preserve"> </v>
      </c>
      <c r="AR194" s="58" t="str">
        <f>IF(SUM(COUNTIFS('Planificación 2026-1'!F:F,"FILIAL",'Planificación 2026-1'!X:X,C194,'Planificación 2026-1'!H:H,"AE"))&gt;0,"P38"," ")</f>
        <v xml:space="preserve"> </v>
      </c>
      <c r="AS194" s="58" t="str">
        <f>IF(SUM(COUNTIFS('Planificación 2026-1'!F:F,"FILIAL",'Planificación 2026-1'!X:X,C194,'Planificación 2026-1'!H:H,"T4"))&gt;0,"P55"," ")</f>
        <v xml:space="preserve"> </v>
      </c>
      <c r="AT194" s="58" t="str">
        <f>IF(SUM(COUNTIFS('Planificación 2026-1'!F:F,"SUNAMPE",'Planificación 2026-1'!X:X,C194,'Planificación 2026-1'!H:H,"AF"))&gt;0," P01"," ")</f>
        <v xml:space="preserve"> </v>
      </c>
      <c r="AU194" s="58" t="str">
        <f>IF(SUM(COUNTIFS('Planificación 2026-1'!F:F,"SUNAMPE",'Planificación 2026-1'!X:X,C194,'Planificación 2026-1'!H:H,"EN"))&gt;0,"P02"," ")</f>
        <v xml:space="preserve"> </v>
      </c>
      <c r="AV194" s="58" t="str">
        <f>IF(SUM(COUNTIFS('Planificación 2026-1'!F:F,"SUNAMPE",'Planificación 2026-1'!X:X,C194,'Planificación 2026-1'!H:H,"IS"))&gt;0,"P03"," ")</f>
        <v xml:space="preserve"> </v>
      </c>
      <c r="AW194" s="58" t="str">
        <f>IF(SUM(COUNTIFS('Planificación 2026-1'!F:F,"SUNAMPE",'Planificación 2026-1'!X:X,C194,'Planificación 2026-1'!H:H,"PS"))&gt;0,"P04"," ")</f>
        <v xml:space="preserve"> </v>
      </c>
      <c r="AX194" s="58"/>
      <c r="AY194" s="58" t="str">
        <f>IF(SUM(COUNTIFS('Planificación 2026-1'!F:F,"SUNAMPE",'Planificación 2026-1'!X:X,C194,'Planificación 2026-1'!H:H,"IN"))&gt;0,"P06"," ")</f>
        <v xml:space="preserve"> </v>
      </c>
      <c r="AZ194" s="58" t="str">
        <f>IF(SUM(COUNTIFS('Planificación 2026-1'!F:F,"SUNAMPE",'Planificación 2026-1'!X:X,C194,'Planificación 2026-1'!H:H,"CA"))&gt;0,"P07"," ")</f>
        <v xml:space="preserve"> </v>
      </c>
      <c r="BA194" s="58" t="str">
        <f>IF(SUM(COUNTIFS('Planificación 2026-1'!F:F,"SUNAMPE",'Planificación 2026-1'!X:X,C194,'Planificación 2026-1'!H:H,"DE"))&gt;0,"P08"," ")</f>
        <v xml:space="preserve"> </v>
      </c>
      <c r="BB194" s="58" t="str">
        <f>IF(SUM(COUNTIFS('Planificación 2026-1'!F:F,"SUNAMPE",'Planificación 2026-1'!X:X,C194,'Planificación 2026-1'!H:H,"OB"))&gt;0,"P09"," ")</f>
        <v xml:space="preserve"> </v>
      </c>
      <c r="BC194" s="58" t="str">
        <f>IF(SUM(COUNTIFS('Planificación 2026-1'!F:F,"SUNAMPE",'Planificación 2026-1'!X:X,C194,'Planificación 2026-1'!H:H,"MH"))&gt;0,"P31"," ")</f>
        <v xml:space="preserve"> </v>
      </c>
      <c r="BD194" s="58" t="str">
        <f>IF(SUM(COUNTIFS('Planificación 2026-1'!F:F,"SUNAMPE",'Planificación 2026-1'!X:X,C194,'Planificación 2026-1'!H:H,"IC"))&gt;0,"P32"," ")</f>
        <v xml:space="preserve"> </v>
      </c>
      <c r="BE194" s="58" t="str">
        <f>IF(SUM(COUNTIFS('Planificación 2026-1'!F:F,"SUNAMPE",'Planificación 2026-1'!X:X,C194,'Planificación 2026-1'!H:H,"AR"))&gt;0,"P34"," ")</f>
        <v xml:space="preserve"> </v>
      </c>
      <c r="BF194" s="58" t="str">
        <f>IF(SUM(COUNTIFS('Planificación 2026-1'!F:F,"SUNAMPE",'Planificación 2026-1'!X:X,C194,'Planificación 2026-1'!H:H,"T1"))&gt;0,"P35"," ")</f>
        <v xml:space="preserve"> </v>
      </c>
      <c r="BG194" s="58" t="str">
        <f>IF(SUM(COUNTIFS('Planificación 2026-1'!F:F,"SUNAMPE",'Planificación 2026-1'!X:X,C194,'Planificación 2026-1'!H:H,"T3"))&gt;0,"P36"," ")</f>
        <v xml:space="preserve"> </v>
      </c>
      <c r="BH194" s="58" t="str">
        <f>IF(SUM(COUNTIFS('Planificación 2026-1'!F:F,"SUNAMPE",'Planificación 2026-1'!X:X,C194,'Planificación 2026-1'!H:H,"T2"))&gt;0,"P37"," ")</f>
        <v xml:space="preserve"> </v>
      </c>
      <c r="BI194" s="58" t="str">
        <f>IF(SUM(COUNTIFS('Planificación 2026-1'!F:F,"SUNAMPE",'Planificación 2026-1'!X:X,C194,'Planificación 2026-1'!H:H,"AE"))&gt;0,"P38"," ")</f>
        <v xml:space="preserve"> </v>
      </c>
      <c r="BJ194" s="58" t="str">
        <f>IF(SUM(COUNTIFS('Planificación 2026-1'!F:F,"SUNAMPE",'Planificación 2026-1'!X:X,C194,'Planificación 2026-1'!H:H,"T4"))&gt;0,"P55"," ")</f>
        <v xml:space="preserve"> </v>
      </c>
      <c r="BK194" s="58" t="str">
        <f>IF(SUM(COUNTIFS('Planificación 2026-1'!F:F,"HUAURA",'Planificación 2026-1'!X:X,C194,'Planificación 2026-1'!H:H,"AF"))&gt;0," P01"," ")</f>
        <v xml:space="preserve"> </v>
      </c>
      <c r="BL194" s="58" t="str">
        <f>IF(SUM(COUNTIFS('Planificación 2026-1'!F:F,"HUAURA",'Planificación 2026-1'!X:X,C194,'Planificación 2026-1'!H:H,"EN"))&gt;0,"P02"," ")</f>
        <v xml:space="preserve"> </v>
      </c>
      <c r="BM194" s="58" t="str">
        <f>IF(SUM(COUNTIFS('Planificación 2026-1'!F:F,"HUAURA",'Planificación 2026-1'!X:X,C194,'Planificación 2026-1'!H:H,"IS"))&gt;0,"P03"," ")</f>
        <v xml:space="preserve"> </v>
      </c>
      <c r="BN194" s="58" t="str">
        <f>IF(SUM(COUNTIFS('Planificación 2026-1'!F:F,"HUAURA",'Planificación 2026-1'!X:X,C194,'Planificación 2026-1'!H:H,"PS"))&gt;0,"P04"," ")</f>
        <v xml:space="preserve"> </v>
      </c>
      <c r="BO194" s="58"/>
      <c r="BP194" s="58" t="str">
        <f>IF(SUM(COUNTIFS('Planificación 2026-1'!F:F,"HUAURA",'Planificación 2026-1'!X:X,C194,'Planificación 2026-1'!H:H,"IN"))&gt;0,"P06"," ")</f>
        <v xml:space="preserve"> </v>
      </c>
      <c r="BQ194" s="58" t="str">
        <f>IF(SUM(COUNTIFS('Planificación 2026-1'!F:F,"HUAURA",'Planificación 2026-1'!X:X,C194,'Planificación 2026-1'!H:H,"CA"))&gt;0,"P07"," ")</f>
        <v xml:space="preserve"> </v>
      </c>
      <c r="BR194" s="58" t="str">
        <f>IF(SUM(COUNTIFS('Planificación 2026-1'!F:F,"HUAURA",'Planificación 2026-1'!X:X,C194,'Planificación 2026-1'!H:H,"DE"))&gt;0,"P08"," ")</f>
        <v xml:space="preserve"> </v>
      </c>
      <c r="BS194" s="58" t="str">
        <f>IF(SUM(COUNTIFS('Planificación 2026-1'!F:F,"HUAURA",'Planificación 2026-1'!X:X,C194,'Planificación 2026-1'!H:H,"OB"))&gt;0,"P09"," ")</f>
        <v xml:space="preserve"> </v>
      </c>
      <c r="BT194" s="58" t="str">
        <f>IF(SUM(COUNTIFS('Planificación 2026-1'!F:F,"HUAURA",'Planificación 2026-1'!X:X,C194,'Planificación 2026-1'!H:H,"MH"))&gt;0,"P31"," ")</f>
        <v xml:space="preserve"> </v>
      </c>
      <c r="BU194" s="58" t="str">
        <f>IF(SUM(COUNTIFS('Planificación 2026-1'!F:F,"HUAURA",'Planificación 2026-1'!X:X,C194,'Planificación 2026-1'!H:H,"IC"))&gt;0,"P32"," ")</f>
        <v xml:space="preserve"> </v>
      </c>
      <c r="BV194" s="58" t="str">
        <f>IF(SUM(COUNTIFS('Planificación 2026-1'!F:F,"HUAURA",'Planificación 2026-1'!X:X,C194,'Planificación 2026-1'!H:H,"AR"))&gt;0,"P34"," ")</f>
        <v xml:space="preserve"> </v>
      </c>
      <c r="BW194" s="58" t="str">
        <f>IF(SUM(COUNTIFS('Planificación 2026-1'!F:F,"HUAURA",'Planificación 2026-1'!X:X,C194,'Planificación 2026-1'!H:H,"T1"))&gt;0,"P35"," ")</f>
        <v xml:space="preserve"> </v>
      </c>
      <c r="BX194" s="58" t="str">
        <f>IF(SUM(COUNTIFS('Planificación 2026-1'!F:F,"HUAURA",'Planificación 2026-1'!X:X,C194,'Planificación 2026-1'!H:H,"T3"))&gt;0,"P36"," ")</f>
        <v xml:space="preserve"> </v>
      </c>
      <c r="BY194" s="58" t="str">
        <f>IF(SUM(COUNTIFS('Planificación 2026-1'!F:F,"HUAURA",'Planificación 2026-1'!X:X,C194,'Planificación 2026-1'!H:H,"T2"))&gt;0,"P37"," ")</f>
        <v xml:space="preserve"> </v>
      </c>
      <c r="BZ194" s="58" t="str">
        <f>IF(SUM(COUNTIFS('Planificación 2026-1'!F:F,"HUAURA",'Planificación 2026-1'!X:X,C194,'Planificación 2026-1'!H:H,"AE"))&gt;0,"P38"," ")</f>
        <v xml:space="preserve"> </v>
      </c>
      <c r="CA194" s="58" t="str">
        <f>IF(SUM(COUNTIFS('Planificación 2026-1'!F:F,"HUAURA",'Planificación 2026-1'!X:X,C194,'Planificación 2026-1'!H:H,"T4"))&gt;0,"P55"," ")</f>
        <v xml:space="preserve"> </v>
      </c>
      <c r="CB194" s="59">
        <f>SUMIFS('Planificación 2026-1'!S:S,'Planificación 2026-1'!X:X,C194,'Planificación 2026-1'!H:H,"AF",'Planificación 2026-1'!I:I,"&gt;2")</f>
        <v>0</v>
      </c>
      <c r="CC194" s="59">
        <f>SUMIFS('Planificación 2026-1'!S:S,'Planificación 2026-1'!X:X,C194,'Planificación 2026-1'!H:H,"EN",'Planificación 2026-1'!I:I,"&gt;2")</f>
        <v>0</v>
      </c>
      <c r="CD194" s="59">
        <f>SUMIFS('Planificación 2026-1'!S:S,'Planificación 2026-1'!X:X,C194,'Planificación 2026-1'!H:H,"IS",'Planificación 2026-1'!I:I,"&gt;2")</f>
        <v>0</v>
      </c>
      <c r="CE194" s="59">
        <f>SUMIFS('Planificación 2026-1'!S:S,'Planificación 2026-1'!X:X,C194,'Planificación 2026-1'!H:H,"PS",'Planificación 2026-1'!I:I,"&gt;2")</f>
        <v>0</v>
      </c>
      <c r="CF194" s="59">
        <f>SUMIFS('Planificación 2026-1'!S:S,'Planificación 2026-1'!X:X,C194,'Planificación 2026-1'!H:H,"IN",'Planificación 2026-1'!I:I,"&gt;2")</f>
        <v>0</v>
      </c>
      <c r="CG194" s="59">
        <f>SUMIFS('Planificación 2026-1'!S:S,'Planificación 2026-1'!X:X,C194,'Planificación 2026-1'!H:H,"CA",'Planificación 2026-1'!I:I,"&gt;2")</f>
        <v>0</v>
      </c>
      <c r="CH194" s="59">
        <f>SUMIFS('Planificación 2026-1'!S:S,'Planificación 2026-1'!X:X,C194,'Planificación 2026-1'!H:H,"DE",'Planificación 2026-1'!I:I,"&gt;2")</f>
        <v>0</v>
      </c>
      <c r="CI194" s="59">
        <f>SUMIFS('Planificación 2026-1'!S:S,'Planificación 2026-1'!X:X,C194,'Planificación 2026-1'!H:H,"OB",'Planificación 2026-1'!I:I,"&gt;2")</f>
        <v>36</v>
      </c>
      <c r="CJ194" s="59">
        <f>SUMIFS('Planificación 2026-1'!S:S,'Planificación 2026-1'!X:X,C194,'Planificación 2026-1'!H:H,"MH",'Planificación 2026-1'!I:I,"&gt;2")</f>
        <v>0</v>
      </c>
      <c r="CK194" s="59">
        <f>SUMIFS('Planificación 2026-1'!S:S,'Planificación 2026-1'!X:X,C194,'Planificación 2026-1'!H:H,"IC",'Planificación 2026-1'!I:I,"&gt;2")</f>
        <v>0</v>
      </c>
      <c r="CL194" s="59">
        <f>SUMIFS('Planificación 2026-1'!S:S,'Planificación 2026-1'!X:X,C194,'Planificación 2026-1'!H:H,"AR",'Planificación 2026-1'!I:I,"&gt;2")</f>
        <v>0</v>
      </c>
      <c r="CM194" s="59">
        <f>SUMIFS('Planificación 2026-1'!S:S,'Planificación 2026-1'!X:X,C194,'Planificación 2026-1'!H:H,"AE",'Planificación 2026-1'!I:I,"&gt;2")</f>
        <v>0</v>
      </c>
      <c r="CN194" s="59">
        <f>SUMIFS('Planificación 2026-1'!S:S,'Planificación 2026-1'!X:X,C194,'Planificación 2026-1'!H:H,"T1",'Planificación 2026-1'!I:I,"&gt;2")</f>
        <v>0</v>
      </c>
      <c r="CO194" s="59">
        <f>SUMIFS('Planificación 2026-1'!S:S,'Planificación 2026-1'!X:X,C194,'Planificación 2026-1'!H:H,"T3",'Planificación 2026-1'!I:I,"&gt;2")</f>
        <v>0</v>
      </c>
      <c r="CP194" s="59">
        <f>SUMIFS('Planificación 2026-1'!S:S,'Planificación 2026-1'!X:X,C194,'Planificación 2026-1'!H:H,"T2",'Planificación 2026-1'!I:I,"&gt;2")</f>
        <v>0</v>
      </c>
      <c r="CQ194" s="59">
        <f>SUMIFS('Planificación 2026-1'!S:S,'Planificación 2026-1'!X:X,C194,'Planificación 2026-1'!H:H,"T4",'Planificación 2026-1'!I:I,"&gt;2")</f>
        <v>0</v>
      </c>
      <c r="CR194" s="59">
        <f>SUMIFS('Planificación 2026-1'!S:S,'Planificación 2026-1'!X:X,C194,'Planificación 2026-1'!H:H,"AF",'Planificación 2026-1'!I:I,"&lt;3")</f>
        <v>0</v>
      </c>
      <c r="CS194" s="59">
        <f>SUMIFS('Planificación 2026-1'!S:S,'Planificación 2026-1'!X:X,C194,'Planificación 2026-1'!H:H,"EN",'Planificación 2026-1'!I:I,"&lt;3")</f>
        <v>0</v>
      </c>
      <c r="CT194" s="59">
        <f>SUMIFS('Planificación 2026-1'!S:S,'Planificación 2026-1'!X:X,C194,'Planificación 2026-1'!H:H,"IS",'Planificación 2026-1'!I:I,"&lt;3")</f>
        <v>0</v>
      </c>
      <c r="CU194" s="59">
        <f>SUMIFS('Planificación 2026-1'!S:S,'Planificación 2026-1'!X:X,C194,'Planificación 2026-1'!H:H,"PS",'Planificación 2026-1'!I:I,"&lt;3")</f>
        <v>0</v>
      </c>
      <c r="CV194" s="59">
        <f>SUMIFS('Planificación 2026-1'!S:S,'Planificación 2026-1'!X:X,C194,'Planificación 2026-1'!H:H,"IN",'Planificación 2026-1'!I:I,"&lt;3")</f>
        <v>0</v>
      </c>
      <c r="CW194" s="59">
        <f>SUMIFS('Planificación 2026-1'!S:S,'Planificación 2026-1'!X:X,C194,'Planificación 2026-1'!H:H,"CA",'Planificación 2026-1'!I:I,"&lt;3")</f>
        <v>0</v>
      </c>
      <c r="CX194" s="59">
        <f>SUMIFS('Planificación 2026-1'!S:S,'Planificación 2026-1'!X:X,C194,'Planificación 2026-1'!H:H,"DE",'Planificación 2026-1'!I:I,"&lt;3")</f>
        <v>0</v>
      </c>
      <c r="CY194" s="59">
        <f>SUMIFS('Planificación 2026-1'!S:S,'Planificación 2026-1'!X:X,C194,'Planificación 2026-1'!H:H,"OB",'Planificación 2026-1'!I:I,"&lt;3")</f>
        <v>0</v>
      </c>
      <c r="CZ194" s="59">
        <f>SUMIFS('Planificación 2026-1'!S:S,'Planificación 2026-1'!X:X,C194,'Planificación 2026-1'!H:H,"MH",'Planificación 2026-1'!I:I,"&lt;3")</f>
        <v>0</v>
      </c>
      <c r="DA194" s="59">
        <f>SUMIFS('Planificación 2026-1'!S:S,'Planificación 2026-1'!X:X,C194,'Planificación 2026-1'!H:H,"IC",'Planificación 2026-1'!I:I,"&lt;3")</f>
        <v>0</v>
      </c>
      <c r="DB194" s="59">
        <f>SUMIFS('Planificación 2026-1'!S:S,'Planificación 2026-1'!X:X,C194,'Planificación 2026-1'!H:H,"AR",'Planificación 2026-1'!I:I,"&lt;3")</f>
        <v>0</v>
      </c>
      <c r="DC194" s="59">
        <f>SUMIFS('Planificación 2026-1'!S:S,'Planificación 2026-1'!X:X,C194,'Planificación 2026-1'!H:H,"AE",'Planificación 2026-1'!I:I,"&lt;3")</f>
        <v>0</v>
      </c>
      <c r="DD194" s="59">
        <f>SUMIFS('Planificación 2026-1'!S:S,'Planificación 2026-1'!X:X,C194,'Planificación 2026-1'!H:H,"T1",'Planificación 2026-1'!I:I,"&lt;3")</f>
        <v>0</v>
      </c>
      <c r="DE194" s="59">
        <f>SUMIFS('Planificación 2026-1'!S:S,'Planificación 2026-1'!X:X,C194,'Planificación 2026-1'!H:H,"T3",'Planificación 2026-1'!I:I,"&lt;3")</f>
        <v>0</v>
      </c>
      <c r="DF194" s="59">
        <f>SUMIFS('Planificación 2026-1'!S:S,'Planificación 2026-1'!X:X,C194,'Planificación 2026-1'!H:H,"T2",'Planificación 2026-1'!I:I,"&lt;3")</f>
        <v>0</v>
      </c>
      <c r="DG194" s="59">
        <f>SUMIFS('Planificación 2026-1'!S:S,'Planificación 2026-1'!X:X,C194,'Planificación 2026-1'!H:H,"T4",'Planificación 2026-1'!I:I,"&lt;3")</f>
        <v>0</v>
      </c>
      <c r="DH194" s="58" t="str">
        <f t="shared" si="52"/>
        <v/>
      </c>
      <c r="DI194" s="27">
        <f>IF(C194="","",SUMIFS('Planificación 2026-1'!S:S,'Planificación 2026-1'!X:X,C194,'Planificación 2026-1'!F:F,"PRINCIPAL",'Planificación 2026-1'!Y:Y,"VIRTUAL"))</f>
        <v>0</v>
      </c>
      <c r="DJ194" s="27">
        <f>IF(C194="","",SUMIFS('Planificación 2026-1'!S:S,'Planificación 2026-1'!X:X,C194,'Planificación 2026-1'!F:F,"PRINCIPAL",'Planificación 2026-1'!Y:Y,"PRESENCIAL"))</f>
        <v>0</v>
      </c>
      <c r="DK194" s="27">
        <f>IF(C194="","",SUMIFS('Planificación 2026-1'!S:S,'Planificación 2026-1'!X:X,C194,'Planificación 2026-1'!F:F,"PRINCIPAL",'Planificación 2026-1'!Y:Y,"HIBRIDO PRESENCIAL"))</f>
        <v>0</v>
      </c>
      <c r="DL194" s="58" t="str">
        <f t="shared" si="53"/>
        <v>P09</v>
      </c>
      <c r="DM194" s="58">
        <f>IF(C194="","",SUMIFS('Planificación 2026-1'!S:S,'Planificación 2026-1'!X:X,C194,'Planificación 2026-1'!F:F,"FILIAL",'Planificación 2026-1'!Y:Y,"VIRTUAL"))</f>
        <v>0</v>
      </c>
      <c r="DN194" s="60">
        <f>IF(C194="","",SUMIFS('Planificación 2026-1'!S:S,'Planificación 2026-1'!X:X,C194,'Planificación 2026-1'!F:F,"FILIAL",'Planificación 2026-1'!Y:Y,"PRESENCIAL"))</f>
        <v>36</v>
      </c>
      <c r="DO194" s="29">
        <f>IF(C194="","",SUMIFS('Planificación 2026-1'!S:S,'Planificación 2026-1'!X:X,C194,'Planificación 2026-1'!F:F,"FILIAL",'Planificación 2026-1'!Y:Y,"HIBRIDO PRESENCIAL"))</f>
        <v>0</v>
      </c>
      <c r="DP194" s="61" t="str">
        <f t="shared" si="54"/>
        <v/>
      </c>
      <c r="DQ194" s="58">
        <f>IF(C194="","",SUMIFS('Planificación 2026-1'!S:S,'Planificación 2026-1'!X:X,C194,'Planificación 2026-1'!F:F,"SUNAMPE",'Planificación 2026-1'!Y:Y,"VIRTUAL"))</f>
        <v>0</v>
      </c>
      <c r="DR194" s="29">
        <f>IF(C194="","",SUMIFS('Planificación 2026-1'!S:S,'Planificación 2026-1'!X:X,C194,'Planificación 2026-1'!F:F,"SUNAMPE",'Planificación 2026-1'!Y:Y,"PRESENCIAL"))</f>
        <v>0</v>
      </c>
      <c r="DS194" s="61" t="str">
        <f t="shared" si="55"/>
        <v/>
      </c>
      <c r="DT194" s="58">
        <f>IF(C194="","",SUMIFS('Planificación 2026-1'!S:S,'Planificación 2026-1'!X:X,C194,'Planificación 2026-1'!F:F,"HUAURA",'Planificación 2026-1'!Y:Y,"VIRTUAL"))</f>
        <v>0</v>
      </c>
      <c r="DU194" s="29">
        <f>IF(C194="","",SUMIFS('Planificación 2026-1'!S:S,'Planificación 2026-1'!X:X,C194,'Planificación 2026-1'!F:F,"HUAURA",'Planificación 2026-1'!Y:Y,"PRESENCIAL"))</f>
        <v>0</v>
      </c>
      <c r="DV194" s="32">
        <f>SUMIFS('Planificación 2026-1'!S:S,'Planificación 2026-1'!X:X,C194,'Planificación 2026-1'!F:F,"PRINCIPAL",'Planificación 2026-1'!Y:Y,"VIRTUAL",'Planificación 2026-1'!I:I,"&gt;2")</f>
        <v>0</v>
      </c>
      <c r="DW194" s="32">
        <f>SUMIFS('Planificación 2026-1'!S:S,'Planificación 2026-1'!X:X,C194,'Planificación 2026-1'!F:F,"PRINCIPAL",'Planificación 2026-1'!Y:Y,"&lt;&gt;VIRTUAL",'Planificación 2026-1'!I:I,"&gt;2")</f>
        <v>0</v>
      </c>
      <c r="DX194" s="32">
        <f>SUMIFS('Planificación 2026-1'!S:S,'Planificación 2026-1'!X:X,C194,'Planificación 2026-1'!F:F,"SUNAMPE",'Planificación 2026-1'!Y:Y,"VIRTUAL",'Planificación 2026-1'!I:I,"&gt;2")</f>
        <v>0</v>
      </c>
      <c r="DY194" s="32">
        <f>SUMIFS('Planificación 2026-1'!S:S,'Planificación 2026-1'!X:X,C194,'Planificación 2026-1'!F:F,"SUNAMPE",'Planificación 2026-1'!Y:Y,"&lt;&gt;VIRTUAL",'Planificación 2026-1'!I:I,"&gt;2")</f>
        <v>0</v>
      </c>
      <c r="DZ194" s="32">
        <f>SUMIFS('Planificación 2026-1'!S:S,'Planificación 2026-1'!X:X,C194,'Planificación 2026-1'!F:F,"FILIAL",'Planificación 2026-1'!Y:Y,"VIRTUAL",'Planificación 2026-1'!I:I,"&gt;2")</f>
        <v>0</v>
      </c>
      <c r="EA194" s="32">
        <f>SUMIFS('Planificación 2026-1'!S:S,'Planificación 2026-1'!X:X,C194,'Planificación 2026-1'!F:F,"FILIAL",'Planificación 2026-1'!Y:Y,"&lt;&gt;VIRTUAL",'Planificación 2026-1'!I:I,"&gt;2")</f>
        <v>36</v>
      </c>
      <c r="EB194" s="32">
        <f>SUMIFS('Planificación 2026-1'!S:S,'Planificación 2026-1'!X:X,C194,'Planificación 2026-1'!F:F,"PORUMA",'Planificación 2026-1'!Y:Y,"VIRTUAL",'Planificación 2026-1'!I:I,"&gt;2")</f>
        <v>0</v>
      </c>
      <c r="EC194" s="32">
        <f>SUMIFS('Planificación 2026-1'!S:S,'Planificación 2026-1'!X:X,C194,'Planificación 2026-1'!F:F,"PORUMA",'Planificación 2026-1'!Y:Y,"&lt;&gt;VIRTUAL",'Planificación 2026-1'!I:I,"&gt;2")</f>
        <v>0</v>
      </c>
      <c r="ED194" s="32">
        <f>SUMIFS('Planificación 2026-1'!S:S,'Planificación 2026-1'!X:X,C194,'Planificación 2026-1'!F:F,"HUAURA",'Planificación 2026-1'!Y:Y,"VIRTUAL",'Planificación 2026-1'!I:I,"&gt;2")</f>
        <v>0</v>
      </c>
      <c r="EE194" s="32">
        <f>SUMIFS('Planificación 2026-1'!S:S,'Planificación 2026-1'!X:X,C194,'Planificación 2026-1'!F:F,"HUAURA",'Planificación 2026-1'!Y:Y,"&lt;&gt;VIRTUAL",'Planificación 2026-1'!I:I,"&gt;2")</f>
        <v>0</v>
      </c>
      <c r="EF194" s="32">
        <f>SUMIFS('Planificación 2026-1'!S:S,'Planificación 2026-1'!X:X,C194,'Planificación 2026-1'!F:F,"PRINCIPAL",'Planificación 2026-1'!Y:Y,"VIRTUAL",'Planificación 2026-1'!I:I,"&lt;3")</f>
        <v>0</v>
      </c>
      <c r="EG194" s="32">
        <f>SUMIFS('Planificación 2026-1'!S:S,'Planificación 2026-1'!X:X,C194,'Planificación 2026-1'!F:F,"PRINCIPAL",'Planificación 2026-1'!Y:Y,"&lt;&gt;VIRTUAL",'Planificación 2026-1'!I:I,"&lt;3")</f>
        <v>0</v>
      </c>
      <c r="EH194" s="32">
        <f>SUMIFS('Planificación 2026-1'!S:S,'Planificación 2026-1'!X:X,C194,'Planificación 2026-1'!F:F,"SUNAMPE",'Planificación 2026-1'!Y:Y,"VIRTUAL",'Planificación 2026-1'!I:I,"&lt;3")</f>
        <v>0</v>
      </c>
      <c r="EI194" s="32">
        <f>SUMIFS('Planificación 2026-1'!S:S,'Planificación 2026-1'!X:X,C194,'Planificación 2026-1'!F:F,"SUNAMPE",'Planificación 2026-1'!Y:Y,"&lt;&gt;VIRTUAL",'Planificación 2026-1'!I:I,"&lt;3")</f>
        <v>0</v>
      </c>
      <c r="EJ194" s="32">
        <f>SUMIFS('Planificación 2026-1'!S:S,'Planificación 2026-1'!X:X,C194,'Planificación 2026-1'!F:F,"FILIAL",'Planificación 2026-1'!Y:Y,"VIRTUAL",'Planificación 2026-1'!I:I,"&lt;3")</f>
        <v>0</v>
      </c>
      <c r="EK194" s="32">
        <f>SUMIFS('Planificación 2026-1'!S:S,'Planificación 2026-1'!X:X,C194,'Planificación 2026-1'!F:F,"FILIAL",'Planificación 2026-1'!Y:Y,"&lt;&gt;VIRTUAL",'Planificación 2026-1'!I:I,"&lt;3")</f>
        <v>0</v>
      </c>
      <c r="EL194" s="32">
        <f>SUMIFS('Planificación 2026-1'!S:S,'Planificación 2026-1'!X:X,C194,'Planificación 2026-1'!F:F,"PORUMA",'Planificación 2026-1'!Y:Y,"VIRTUAL",'Planificación 2026-1'!I:I,"&lt;3")</f>
        <v>0</v>
      </c>
      <c r="EM194" s="32">
        <f>SUMIFS('Planificación 2026-1'!S:S,'Planificación 2026-1'!X:X,C194,'Planificación 2026-1'!F:F,"PORUMA",'Planificación 2026-1'!Y:Y,"&lt;&gt;VIRTUAL",'Planificación 2026-1'!I:I,"&lt;3")</f>
        <v>0</v>
      </c>
      <c r="EN194" s="32">
        <f>SUMIFS('Planificación 2026-1'!S:S,'Planificación 2026-1'!X:X,C194,'Planificación 2026-1'!F:F,"HUAURA",'Planificación 2026-1'!Y:Y,"VIRTUAL",'Planificación 2026-1'!I:I,"&lt;3")</f>
        <v>0</v>
      </c>
      <c r="EO194" s="32">
        <f>SUMIFS('Planificación 2026-1'!S:S,'Planificación 2026-1'!X:X,C194,'Planificación 2026-1'!F:F,"HUAURA",'Planificación 2026-1'!Y:Y,"&lt;&gt;VIRTUAL",'Planificación 2026-1'!I:I,"&lt;3")</f>
        <v>0</v>
      </c>
      <c r="EP194" s="32">
        <f t="shared" si="46"/>
        <v>36</v>
      </c>
      <c r="EQ194" s="32">
        <f t="shared" si="47"/>
        <v>0</v>
      </c>
      <c r="ER194" s="32">
        <f t="shared" si="48"/>
        <v>0</v>
      </c>
      <c r="ES194" s="32">
        <f t="shared" si="49"/>
        <v>0</v>
      </c>
      <c r="ET194" s="32">
        <f t="shared" si="50"/>
        <v>0</v>
      </c>
      <c r="EU194" s="32">
        <f t="shared" si="51"/>
        <v>36</v>
      </c>
      <c r="EV194" s="32" t="b">
        <f>EXACT(EU194,E194)</f>
        <v>1</v>
      </c>
      <c r="EW194" s="32"/>
      <c r="EX194" s="32">
        <f>DV194+DZ194+ED194+EF194+EJ194+EN194+DX194+EH194</f>
        <v>0</v>
      </c>
      <c r="EY194" s="32">
        <f>DW194+EA194+EE194+EG194+EK194+EO194+DY194+EI194</f>
        <v>36</v>
      </c>
      <c r="EZ194" s="32" t="b">
        <f>EXACT(SUM(EX194:EY194),E194)</f>
        <v>1</v>
      </c>
      <c r="FA194" s="32" t="str">
        <f>IF(AND(DW194=0,EA194=0,EE194=0),"",IF(COUNTIF(DW194:EE194,"&gt;0")=1,IF(DW194&gt;0,"SEDE",IF(EA194&gt;0,"FILIAL","HUAURA")),IF(COUNTIF(DW194:EE194,"&gt;0")=2,IF(AND(DW194&gt;0,EA194&gt;0),"SEDE-FILIAL",IF(AND(DW194&gt;0,EE194&gt;0),"SEDE-HUAURA","FILIAL-HUAURA")),"SEDE-FILIAL-HUAURA")))</f>
        <v>FILIAL</v>
      </c>
      <c r="FB194" s="32" t="str">
        <f t="shared" si="56"/>
        <v>PRESENCIAL</v>
      </c>
    </row>
    <row r="195" spans="1:158">
      <c r="A195" s="33"/>
      <c r="B195" s="66">
        <v>192</v>
      </c>
      <c r="C195" s="32" t="s">
        <v>399</v>
      </c>
      <c r="D195" s="429">
        <v>43920995</v>
      </c>
      <c r="E195" s="62">
        <f>SUMIF('Planificación 2026-1'!X:X,C195,'Planificación 2026-1'!S:S)</f>
        <v>12</v>
      </c>
      <c r="F195" s="63" t="s">
        <v>199</v>
      </c>
      <c r="G195" s="454" t="s">
        <v>284</v>
      </c>
      <c r="H195" s="64" t="s">
        <v>181</v>
      </c>
      <c r="I195" s="64" t="s">
        <v>150</v>
      </c>
      <c r="J195" s="32" t="s">
        <v>181</v>
      </c>
      <c r="K195" s="32" t="s">
        <v>156</v>
      </c>
      <c r="L195" s="57" t="str">
        <f>IF(SUM(COUNTIFS('Planificación 2026-1'!F:F,"PRINCIPAL",'Planificación 2026-1'!X:X,C195,'Planificación 2026-1'!H:H,"AF"))&gt;0,"P01"," ")</f>
        <v xml:space="preserve"> </v>
      </c>
      <c r="M195" s="58" t="str">
        <f>IF(SUM(COUNTIFS('Planificación 2026-1'!F:F,"PRINCIPAL",'Planificación 2026-1'!X:X,C195,'Planificación 2026-1'!H:H,"EN"))&gt;0,"P02"," ")</f>
        <v xml:space="preserve"> </v>
      </c>
      <c r="N195" s="58" t="str">
        <f>IF(SUM(COUNTIFS('Planificación 2026-1'!F:F,"PRINCIPAL",'Planificación 2026-1'!X:X,C195,'Planificación 2026-1'!H:H,"IS"))&gt;0,"P03"," ")</f>
        <v xml:space="preserve"> </v>
      </c>
      <c r="O195" s="58" t="str">
        <f>IF(SUM(COUNTIFS('Planificación 2026-1'!F:F,"PRINCIPAL",'Planificación 2026-1'!X:X,C195,'Planificación 2026-1'!H:H,"PS"))&gt;0,"P04"," ")</f>
        <v xml:space="preserve"> </v>
      </c>
      <c r="P195" s="58"/>
      <c r="Q195" s="58" t="str">
        <f>IF(SUM(COUNTIFS('Planificación 2026-1'!F:F,"PRINCIPAL",'Planificación 2026-1'!X:X,C195,'Planificación 2026-1'!H:H,"IN"))&gt;0,"P06"," ")</f>
        <v xml:space="preserve"> </v>
      </c>
      <c r="R195" s="58" t="str">
        <f>IF(SUM(COUNTIFS('Planificación 2026-1'!F:F,"PRINCIPAL",'Planificación 2026-1'!X:X,C195,'Planificación 2026-1'!H:H,"CA"))&gt;0,"P07"," ")</f>
        <v xml:space="preserve"> </v>
      </c>
      <c r="S195" s="58" t="str">
        <f>IF(SUM(COUNTIFS('Planificación 2026-1'!F:F,"PRINCIPAL",'Planificación 2026-1'!X:X,C195,'Planificación 2026-1'!H:H,"DE"))&gt;0,"P08"," ")</f>
        <v xml:space="preserve"> </v>
      </c>
      <c r="T195" s="58" t="str">
        <f>IF(SUM(COUNTIFS('Planificación 2026-1'!F:F,"PRINCIPAL",'Planificación 2026-1'!X:X,C195,'Planificación 2026-1'!H:H,"OB"))&gt;0,"P09"," ")</f>
        <v>P09</v>
      </c>
      <c r="U195" s="58" t="str">
        <f>IF(SUM(COUNTIFS('Planificación 2026-1'!F:F,"PRINCIPAL",'Planificación 2026-1'!X:X,C195,'Planificación 2026-1'!H:H,"MH"))&gt;0,"P31"," ")</f>
        <v xml:space="preserve"> </v>
      </c>
      <c r="V195" s="58" t="str">
        <f>IF(SUM(COUNTIFS('Planificación 2026-1'!F:F,"PRINCIPAL",'Planificación 2026-1'!X:X,C195,'Planificación 2026-1'!H:H,"IC"))&gt;0,"P32"," ")</f>
        <v xml:space="preserve"> </v>
      </c>
      <c r="W195" s="58" t="str">
        <f>IF(SUM(COUNTIFS('Planificación 2026-1'!F:F,"PRINCIPAL",'Planificación 2026-1'!X:X,C195,'Planificación 2026-1'!H:H,"AR"))&gt;0,"P34"," ")</f>
        <v xml:space="preserve"> </v>
      </c>
      <c r="X195" s="58" t="str">
        <f>IF(SUM(COUNTIFS('Planificación 2026-1'!F:F,"PRINCIPAL",'Planificación 2026-1'!X:X,C195,'Planificación 2026-1'!H:H,"T1"))&gt;0,"P35"," ")</f>
        <v xml:space="preserve"> </v>
      </c>
      <c r="Y195" s="58" t="str">
        <f>IF(SUM(COUNTIFS('Planificación 2026-1'!F:F,"PRINCIPAL",'Planificación 2026-1'!X:X,C195,'Planificación 2026-1'!H:H,"T3"))&gt;0,"P36"," ")</f>
        <v xml:space="preserve"> </v>
      </c>
      <c r="Z195" s="58" t="str">
        <f>IF(SUM(COUNTIFS('Planificación 2026-1'!F:F,"PRINCIPAL",'Planificación 2026-1'!X:X,C195,'Planificación 2026-1'!H:H,"T2"))&gt;0,"P37"," ")</f>
        <v xml:space="preserve"> </v>
      </c>
      <c r="AA195" s="58" t="str">
        <f>IF(SUM(COUNTIFS('Planificación 2026-1'!F:F,"PRINCIPAL",'Planificación 2026-1'!X:X,C195,'Planificación 2026-1'!H:H,"AE"))&gt;0,"P38"," ")</f>
        <v xml:space="preserve"> </v>
      </c>
      <c r="AB195" s="58" t="str">
        <f>IF(SUM(COUNTIFS('Planificación 2026-1'!F:F,"PRINCIPAL",'Planificación 2026-1'!X:X,C195,'Planificación 2026-1'!H:H,"T4"))&gt;0,"P55"," ")</f>
        <v xml:space="preserve"> </v>
      </c>
      <c r="AC195" s="58" t="str">
        <f>IF(SUM(COUNTIFS('Planificación 2026-1'!F:F,"FILIAL",'Planificación 2026-1'!X:X,C195,'Planificación 2026-1'!H:H,"AF"))&gt;0," P01"," ")</f>
        <v xml:space="preserve"> </v>
      </c>
      <c r="AD195" s="58" t="str">
        <f>IF(SUM(COUNTIFS('Planificación 2026-1'!F:F,"FILIAL",'Planificación 2026-1'!X:X,C195,'Planificación 2026-1'!H:H,"EN"))&gt;0,"P02"," ")</f>
        <v xml:space="preserve"> </v>
      </c>
      <c r="AE195" s="58" t="str">
        <f>IF(SUM(COUNTIFS('Planificación 2026-1'!F:F,"FILIAL",'Planificación 2026-1'!X:X,C195,'Planificación 2026-1'!H:H,"IS"))&gt;0,"P03"," ")</f>
        <v xml:space="preserve"> </v>
      </c>
      <c r="AF195" s="58" t="str">
        <f>IF(SUM(COUNTIFS('Planificación 2026-1'!F:F,"FILIAL",'Planificación 2026-1'!X:X,C195,'Planificación 2026-1'!H:H,"PS"))&gt;0,"P04"," ")</f>
        <v xml:space="preserve"> </v>
      </c>
      <c r="AG195" s="58"/>
      <c r="AH195" s="58" t="str">
        <f>IF(SUM(COUNTIFS('Planificación 2026-1'!F:F,"FILIAL",'Planificación 2026-1'!X:X,C195,'Planificación 2026-1'!H:H,"IN"))&gt;0,"P06"," ")</f>
        <v xml:space="preserve"> </v>
      </c>
      <c r="AI195" s="58" t="str">
        <f>IF(SUM(COUNTIFS('Planificación 2026-1'!F:F,"FILIAL",'Planificación 2026-1'!X:X,C195,'Planificación 2026-1'!H:H,"CA"))&gt;0,"P07"," ")</f>
        <v xml:space="preserve"> </v>
      </c>
      <c r="AJ195" s="58" t="str">
        <f>IF(SUM(COUNTIFS('Planificación 2026-1'!F:F,"FILIAL",'Planificación 2026-1'!X:X,C195,'Planificación 2026-1'!H:H,"DE"))&gt;0,"P08"," ")</f>
        <v xml:space="preserve"> </v>
      </c>
      <c r="AK195" s="58" t="str">
        <f>IF(SUM(COUNTIFS('Planificación 2026-1'!F:F,"FILIAL",'Planificación 2026-1'!X:X,C195,'Planificación 2026-1'!H:H,"OB"))&gt;0,"P09"," ")</f>
        <v xml:space="preserve"> </v>
      </c>
      <c r="AL195" s="58" t="str">
        <f>IF(SUM(COUNTIFS('Planificación 2026-1'!F:F,"FILIAL",'Planificación 2026-1'!X:X,C195,'Planificación 2026-1'!H:H,"MH"))&gt;0,"P31"," ")</f>
        <v xml:space="preserve"> </v>
      </c>
      <c r="AM195" s="58" t="str">
        <f>IF(SUM(COUNTIFS('Planificación 2026-1'!F:F,"FILIAL",'Planificación 2026-1'!X:X,C195,'Planificación 2026-1'!H:H,"IC"))&gt;0,"P32"," ")</f>
        <v xml:space="preserve"> </v>
      </c>
      <c r="AN195" s="58" t="str">
        <f>IF(SUM(COUNTIFS('Planificación 2026-1'!F:F,"FILIAL",'Planificación 2026-1'!X:X,C195,'Planificación 2026-1'!H:H,"AR"))&gt;0,"P34"," ")</f>
        <v xml:space="preserve"> </v>
      </c>
      <c r="AO195" s="58" t="str">
        <f>IF(SUM(COUNTIFS('Planificación 2026-1'!F:F,"FILIAL",'Planificación 2026-1'!X:X,C195,'Planificación 2026-1'!H:H,"T1"))&gt;0,"P35"," ")</f>
        <v xml:space="preserve"> </v>
      </c>
      <c r="AP195" s="58" t="str">
        <f>IF(SUM(COUNTIFS('Planificación 2026-1'!F:F,"FILIAL",'Planificación 2026-1'!X:X,C195,'Planificación 2026-1'!H:H,"T3"))&gt;0,"P36"," ")</f>
        <v xml:space="preserve"> </v>
      </c>
      <c r="AQ195" s="58" t="str">
        <f>IF(SUM(COUNTIFS('Planificación 2026-1'!F:F,"FILIAL",'Planificación 2026-1'!X:X,C195,'Planificación 2026-1'!H:H,"T2"))&gt;0,"P37"," ")</f>
        <v xml:space="preserve"> </v>
      </c>
      <c r="AR195" s="58" t="str">
        <f>IF(SUM(COUNTIFS('Planificación 2026-1'!F:F,"FILIAL",'Planificación 2026-1'!X:X,C195,'Planificación 2026-1'!H:H,"AE"))&gt;0,"P38"," ")</f>
        <v xml:space="preserve"> </v>
      </c>
      <c r="AS195" s="58" t="str">
        <f>IF(SUM(COUNTIFS('Planificación 2026-1'!F:F,"FILIAL",'Planificación 2026-1'!X:X,C195,'Planificación 2026-1'!H:H,"T4"))&gt;0,"P55"," ")</f>
        <v xml:space="preserve"> </v>
      </c>
      <c r="AT195" s="58" t="str">
        <f>IF(SUM(COUNTIFS('Planificación 2026-1'!F:F,"SUNAMPE",'Planificación 2026-1'!X:X,C195,'Planificación 2026-1'!H:H,"AF"))&gt;0," P01"," ")</f>
        <v xml:space="preserve"> </v>
      </c>
      <c r="AU195" s="58" t="str">
        <f>IF(SUM(COUNTIFS('Planificación 2026-1'!F:F,"SUNAMPE",'Planificación 2026-1'!X:X,C195,'Planificación 2026-1'!H:H,"EN"))&gt;0,"P02"," ")</f>
        <v xml:space="preserve"> </v>
      </c>
      <c r="AV195" s="58" t="str">
        <f>IF(SUM(COUNTIFS('Planificación 2026-1'!F:F,"SUNAMPE",'Planificación 2026-1'!X:X,C195,'Planificación 2026-1'!H:H,"IS"))&gt;0,"P03"," ")</f>
        <v xml:space="preserve"> </v>
      </c>
      <c r="AW195" s="58" t="str">
        <f>IF(SUM(COUNTIFS('Planificación 2026-1'!F:F,"SUNAMPE",'Planificación 2026-1'!X:X,C195,'Planificación 2026-1'!H:H,"PS"))&gt;0,"P04"," ")</f>
        <v xml:space="preserve"> </v>
      </c>
      <c r="AX195" s="58"/>
      <c r="AY195" s="58" t="str">
        <f>IF(SUM(COUNTIFS('Planificación 2026-1'!F:F,"SUNAMPE",'Planificación 2026-1'!X:X,C195,'Planificación 2026-1'!H:H,"IN"))&gt;0,"P06"," ")</f>
        <v xml:space="preserve"> </v>
      </c>
      <c r="AZ195" s="58" t="str">
        <f>IF(SUM(COUNTIFS('Planificación 2026-1'!F:F,"SUNAMPE",'Planificación 2026-1'!X:X,C195,'Planificación 2026-1'!H:H,"CA"))&gt;0,"P07"," ")</f>
        <v xml:space="preserve"> </v>
      </c>
      <c r="BA195" s="58" t="str">
        <f>IF(SUM(COUNTIFS('Planificación 2026-1'!F:F,"SUNAMPE",'Planificación 2026-1'!X:X,C195,'Planificación 2026-1'!H:H,"DE"))&gt;0,"P08"," ")</f>
        <v xml:space="preserve"> </v>
      </c>
      <c r="BB195" s="58" t="str">
        <f>IF(SUM(COUNTIFS('Planificación 2026-1'!F:F,"SUNAMPE",'Planificación 2026-1'!X:X,C195,'Planificación 2026-1'!H:H,"OB"))&gt;0,"P09"," ")</f>
        <v xml:space="preserve"> </v>
      </c>
      <c r="BC195" s="58" t="str">
        <f>IF(SUM(COUNTIFS('Planificación 2026-1'!F:F,"SUNAMPE",'Planificación 2026-1'!X:X,C195,'Planificación 2026-1'!H:H,"MH"))&gt;0,"P31"," ")</f>
        <v>P31</v>
      </c>
      <c r="BD195" s="58" t="str">
        <f>IF(SUM(COUNTIFS('Planificación 2026-1'!F:F,"SUNAMPE",'Planificación 2026-1'!X:X,C195,'Planificación 2026-1'!H:H,"IC"))&gt;0,"P32"," ")</f>
        <v xml:space="preserve"> </v>
      </c>
      <c r="BE195" s="58" t="str">
        <f>IF(SUM(COUNTIFS('Planificación 2026-1'!F:F,"SUNAMPE",'Planificación 2026-1'!X:X,C195,'Planificación 2026-1'!H:H,"AR"))&gt;0,"P34"," ")</f>
        <v xml:space="preserve"> </v>
      </c>
      <c r="BF195" s="58" t="str">
        <f>IF(SUM(COUNTIFS('Planificación 2026-1'!F:F,"SUNAMPE",'Planificación 2026-1'!X:X,C195,'Planificación 2026-1'!H:H,"T1"))&gt;0,"P35"," ")</f>
        <v xml:space="preserve"> </v>
      </c>
      <c r="BG195" s="58" t="str">
        <f>IF(SUM(COUNTIFS('Planificación 2026-1'!F:F,"SUNAMPE",'Planificación 2026-1'!X:X,C195,'Planificación 2026-1'!H:H,"T3"))&gt;0,"P36"," ")</f>
        <v xml:space="preserve"> </v>
      </c>
      <c r="BH195" s="58" t="str">
        <f>IF(SUM(COUNTIFS('Planificación 2026-1'!F:F,"SUNAMPE",'Planificación 2026-1'!X:X,C195,'Planificación 2026-1'!H:H,"T2"))&gt;0,"P37"," ")</f>
        <v xml:space="preserve"> </v>
      </c>
      <c r="BI195" s="58" t="str">
        <f>IF(SUM(COUNTIFS('Planificación 2026-1'!F:F,"SUNAMPE",'Planificación 2026-1'!X:X,C195,'Planificación 2026-1'!H:H,"AE"))&gt;0,"P38"," ")</f>
        <v xml:space="preserve"> </v>
      </c>
      <c r="BJ195" s="58" t="str">
        <f>IF(SUM(COUNTIFS('Planificación 2026-1'!F:F,"SUNAMPE",'Planificación 2026-1'!X:X,C195,'Planificación 2026-1'!H:H,"T4"))&gt;0,"P55"," ")</f>
        <v xml:space="preserve"> </v>
      </c>
      <c r="BK195" s="58" t="str">
        <f>IF(SUM(COUNTIFS('Planificación 2026-1'!F:F,"HUAURA",'Planificación 2026-1'!X:X,C195,'Planificación 2026-1'!H:H,"AF"))&gt;0," P01"," ")</f>
        <v xml:space="preserve"> </v>
      </c>
      <c r="BL195" s="58" t="str">
        <f>IF(SUM(COUNTIFS('Planificación 2026-1'!F:F,"HUAURA",'Planificación 2026-1'!X:X,C195,'Planificación 2026-1'!H:H,"EN"))&gt;0,"P02"," ")</f>
        <v xml:space="preserve"> </v>
      </c>
      <c r="BM195" s="58" t="str">
        <f>IF(SUM(COUNTIFS('Planificación 2026-1'!F:F,"HUAURA",'Planificación 2026-1'!X:X,C195,'Planificación 2026-1'!H:H,"IS"))&gt;0,"P03"," ")</f>
        <v xml:space="preserve"> </v>
      </c>
      <c r="BN195" s="58" t="str">
        <f>IF(SUM(COUNTIFS('Planificación 2026-1'!F:F,"HUAURA",'Planificación 2026-1'!X:X,C195,'Planificación 2026-1'!H:H,"PS"))&gt;0,"P04"," ")</f>
        <v xml:space="preserve"> </v>
      </c>
      <c r="BO195" s="58"/>
      <c r="BP195" s="58" t="str">
        <f>IF(SUM(COUNTIFS('Planificación 2026-1'!F:F,"HUAURA",'Planificación 2026-1'!X:X,C195,'Planificación 2026-1'!H:H,"IN"))&gt;0,"P06"," ")</f>
        <v xml:space="preserve"> </v>
      </c>
      <c r="BQ195" s="58" t="str">
        <f>IF(SUM(COUNTIFS('Planificación 2026-1'!F:F,"HUAURA",'Planificación 2026-1'!X:X,C195,'Planificación 2026-1'!H:H,"CA"))&gt;0,"P07"," ")</f>
        <v xml:space="preserve"> </v>
      </c>
      <c r="BR195" s="58" t="str">
        <f>IF(SUM(COUNTIFS('Planificación 2026-1'!F:F,"HUAURA",'Planificación 2026-1'!X:X,C195,'Planificación 2026-1'!H:H,"DE"))&gt;0,"P08"," ")</f>
        <v xml:space="preserve"> </v>
      </c>
      <c r="BS195" s="58" t="str">
        <f>IF(SUM(COUNTIFS('Planificación 2026-1'!F:F,"HUAURA",'Planificación 2026-1'!X:X,C195,'Planificación 2026-1'!H:H,"OB"))&gt;0,"P09"," ")</f>
        <v xml:space="preserve"> </v>
      </c>
      <c r="BT195" s="58" t="str">
        <f>IF(SUM(COUNTIFS('Planificación 2026-1'!F:F,"HUAURA",'Planificación 2026-1'!X:X,C195,'Planificación 2026-1'!H:H,"MH"))&gt;0,"P31"," ")</f>
        <v xml:space="preserve"> </v>
      </c>
      <c r="BU195" s="58" t="str">
        <f>IF(SUM(COUNTIFS('Planificación 2026-1'!F:F,"HUAURA",'Planificación 2026-1'!X:X,C195,'Planificación 2026-1'!H:H,"IC"))&gt;0,"P32"," ")</f>
        <v xml:space="preserve"> </v>
      </c>
      <c r="BV195" s="58" t="str">
        <f>IF(SUM(COUNTIFS('Planificación 2026-1'!F:F,"HUAURA",'Planificación 2026-1'!X:X,C195,'Planificación 2026-1'!H:H,"AR"))&gt;0,"P34"," ")</f>
        <v xml:space="preserve"> </v>
      </c>
      <c r="BW195" s="58" t="str">
        <f>IF(SUM(COUNTIFS('Planificación 2026-1'!F:F,"HUAURA",'Planificación 2026-1'!X:X,C195,'Planificación 2026-1'!H:H,"T1"))&gt;0,"P35"," ")</f>
        <v xml:space="preserve"> </v>
      </c>
      <c r="BX195" s="58" t="str">
        <f>IF(SUM(COUNTIFS('Planificación 2026-1'!F:F,"HUAURA",'Planificación 2026-1'!X:X,C195,'Planificación 2026-1'!H:H,"T3"))&gt;0,"P36"," ")</f>
        <v xml:space="preserve"> </v>
      </c>
      <c r="BY195" s="58" t="str">
        <f>IF(SUM(COUNTIFS('Planificación 2026-1'!F:F,"HUAURA",'Planificación 2026-1'!X:X,C195,'Planificación 2026-1'!H:H,"T2"))&gt;0,"P37"," ")</f>
        <v xml:space="preserve"> </v>
      </c>
      <c r="BZ195" s="58" t="str">
        <f>IF(SUM(COUNTIFS('Planificación 2026-1'!F:F,"HUAURA",'Planificación 2026-1'!X:X,C195,'Planificación 2026-1'!H:H,"AE"))&gt;0,"P38"," ")</f>
        <v xml:space="preserve"> </v>
      </c>
      <c r="CA195" s="58" t="str">
        <f>IF(SUM(COUNTIFS('Planificación 2026-1'!F:F,"HUAURA",'Planificación 2026-1'!X:X,C195,'Planificación 2026-1'!H:H,"T4"))&gt;0,"P55"," ")</f>
        <v xml:space="preserve"> </v>
      </c>
      <c r="CB195" s="59">
        <f>SUMIFS('Planificación 2026-1'!S:S,'Planificación 2026-1'!X:X,C195,'Planificación 2026-1'!H:H,"AF",'Planificación 2026-1'!I:I,"&gt;2")</f>
        <v>0</v>
      </c>
      <c r="CC195" s="59">
        <f>SUMIFS('Planificación 2026-1'!S:S,'Planificación 2026-1'!X:X,C195,'Planificación 2026-1'!H:H,"EN",'Planificación 2026-1'!I:I,"&gt;2")</f>
        <v>0</v>
      </c>
      <c r="CD195" s="59">
        <f>SUMIFS('Planificación 2026-1'!S:S,'Planificación 2026-1'!X:X,C195,'Planificación 2026-1'!H:H,"IS",'Planificación 2026-1'!I:I,"&gt;2")</f>
        <v>0</v>
      </c>
      <c r="CE195" s="59">
        <f>SUMIFS('Planificación 2026-1'!S:S,'Planificación 2026-1'!X:X,C195,'Planificación 2026-1'!H:H,"PS",'Planificación 2026-1'!I:I,"&gt;2")</f>
        <v>0</v>
      </c>
      <c r="CF195" s="59">
        <f>SUMIFS('Planificación 2026-1'!S:S,'Planificación 2026-1'!X:X,C195,'Planificación 2026-1'!H:H,"IN",'Planificación 2026-1'!I:I,"&gt;2")</f>
        <v>0</v>
      </c>
      <c r="CG195" s="59">
        <f>SUMIFS('Planificación 2026-1'!S:S,'Planificación 2026-1'!X:X,C195,'Planificación 2026-1'!H:H,"CA",'Planificación 2026-1'!I:I,"&gt;2")</f>
        <v>0</v>
      </c>
      <c r="CH195" s="59">
        <f>SUMIFS('Planificación 2026-1'!S:S,'Planificación 2026-1'!X:X,C195,'Planificación 2026-1'!H:H,"DE",'Planificación 2026-1'!I:I,"&gt;2")</f>
        <v>0</v>
      </c>
      <c r="CI195" s="59">
        <f>SUMIFS('Planificación 2026-1'!S:S,'Planificación 2026-1'!X:X,C195,'Planificación 2026-1'!H:H,"OB",'Planificación 2026-1'!I:I,"&gt;2")</f>
        <v>6</v>
      </c>
      <c r="CJ195" s="59">
        <f>SUMIFS('Planificación 2026-1'!S:S,'Planificación 2026-1'!X:X,C195,'Planificación 2026-1'!H:H,"MH",'Planificación 2026-1'!I:I,"&gt;2")</f>
        <v>0</v>
      </c>
      <c r="CK195" s="59">
        <f>SUMIFS('Planificación 2026-1'!S:S,'Planificación 2026-1'!X:X,C195,'Planificación 2026-1'!H:H,"IC",'Planificación 2026-1'!I:I,"&gt;2")</f>
        <v>0</v>
      </c>
      <c r="CL195" s="59">
        <f>SUMIFS('Planificación 2026-1'!S:S,'Planificación 2026-1'!X:X,C195,'Planificación 2026-1'!H:H,"AR",'Planificación 2026-1'!I:I,"&gt;2")</f>
        <v>0</v>
      </c>
      <c r="CM195" s="59">
        <f>SUMIFS('Planificación 2026-1'!S:S,'Planificación 2026-1'!X:X,C195,'Planificación 2026-1'!H:H,"AE",'Planificación 2026-1'!I:I,"&gt;2")</f>
        <v>0</v>
      </c>
      <c r="CN195" s="59">
        <f>SUMIFS('Planificación 2026-1'!S:S,'Planificación 2026-1'!X:X,C195,'Planificación 2026-1'!H:H,"T1",'Planificación 2026-1'!I:I,"&gt;2")</f>
        <v>0</v>
      </c>
      <c r="CO195" s="59">
        <f>SUMIFS('Planificación 2026-1'!S:S,'Planificación 2026-1'!X:X,C195,'Planificación 2026-1'!H:H,"T3",'Planificación 2026-1'!I:I,"&gt;2")</f>
        <v>0</v>
      </c>
      <c r="CP195" s="59">
        <f>SUMIFS('Planificación 2026-1'!S:S,'Planificación 2026-1'!X:X,C195,'Planificación 2026-1'!H:H,"T2",'Planificación 2026-1'!I:I,"&gt;2")</f>
        <v>0</v>
      </c>
      <c r="CQ195" s="59">
        <f>SUMIFS('Planificación 2026-1'!S:S,'Planificación 2026-1'!X:X,C195,'Planificación 2026-1'!H:H,"T4",'Planificación 2026-1'!I:I,"&gt;2")</f>
        <v>0</v>
      </c>
      <c r="CR195" s="59">
        <f>SUMIFS('Planificación 2026-1'!S:S,'Planificación 2026-1'!X:X,C195,'Planificación 2026-1'!H:H,"AF",'Planificación 2026-1'!I:I,"&lt;3")</f>
        <v>0</v>
      </c>
      <c r="CS195" s="59">
        <f>SUMIFS('Planificación 2026-1'!S:S,'Planificación 2026-1'!X:X,C195,'Planificación 2026-1'!H:H,"EN",'Planificación 2026-1'!I:I,"&lt;3")</f>
        <v>0</v>
      </c>
      <c r="CT195" s="59">
        <f>SUMIFS('Planificación 2026-1'!S:S,'Planificación 2026-1'!X:X,C195,'Planificación 2026-1'!H:H,"IS",'Planificación 2026-1'!I:I,"&lt;3")</f>
        <v>0</v>
      </c>
      <c r="CU195" s="59">
        <f>SUMIFS('Planificación 2026-1'!S:S,'Planificación 2026-1'!X:X,C195,'Planificación 2026-1'!H:H,"PS",'Planificación 2026-1'!I:I,"&lt;3")</f>
        <v>0</v>
      </c>
      <c r="CV195" s="59">
        <f>SUMIFS('Planificación 2026-1'!S:S,'Planificación 2026-1'!X:X,C195,'Planificación 2026-1'!H:H,"IN",'Planificación 2026-1'!I:I,"&lt;3")</f>
        <v>0</v>
      </c>
      <c r="CW195" s="59">
        <f>SUMIFS('Planificación 2026-1'!S:S,'Planificación 2026-1'!X:X,C195,'Planificación 2026-1'!H:H,"CA",'Planificación 2026-1'!I:I,"&lt;3")</f>
        <v>0</v>
      </c>
      <c r="CX195" s="59">
        <f>SUMIFS('Planificación 2026-1'!S:S,'Planificación 2026-1'!X:X,C195,'Planificación 2026-1'!H:H,"DE",'Planificación 2026-1'!I:I,"&lt;3")</f>
        <v>0</v>
      </c>
      <c r="CY195" s="59">
        <f>SUMIFS('Planificación 2026-1'!S:S,'Planificación 2026-1'!X:X,C195,'Planificación 2026-1'!H:H,"OB",'Planificación 2026-1'!I:I,"&lt;3")</f>
        <v>0</v>
      </c>
      <c r="CZ195" s="59">
        <f>SUMIFS('Planificación 2026-1'!S:S,'Planificación 2026-1'!X:X,C195,'Planificación 2026-1'!H:H,"MH",'Planificación 2026-1'!I:I,"&lt;3")</f>
        <v>6</v>
      </c>
      <c r="DA195" s="59">
        <f>SUMIFS('Planificación 2026-1'!S:S,'Planificación 2026-1'!X:X,C195,'Planificación 2026-1'!H:H,"IC",'Planificación 2026-1'!I:I,"&lt;3")</f>
        <v>0</v>
      </c>
      <c r="DB195" s="59">
        <f>SUMIFS('Planificación 2026-1'!S:S,'Planificación 2026-1'!X:X,C195,'Planificación 2026-1'!H:H,"AR",'Planificación 2026-1'!I:I,"&lt;3")</f>
        <v>0</v>
      </c>
      <c r="DC195" s="59">
        <f>SUMIFS('Planificación 2026-1'!S:S,'Planificación 2026-1'!X:X,C195,'Planificación 2026-1'!H:H,"AE",'Planificación 2026-1'!I:I,"&lt;3")</f>
        <v>0</v>
      </c>
      <c r="DD195" s="59">
        <f>SUMIFS('Planificación 2026-1'!S:S,'Planificación 2026-1'!X:X,C195,'Planificación 2026-1'!H:H,"T1",'Planificación 2026-1'!I:I,"&lt;3")</f>
        <v>0</v>
      </c>
      <c r="DE195" s="59">
        <f>SUMIFS('Planificación 2026-1'!S:S,'Planificación 2026-1'!X:X,C195,'Planificación 2026-1'!H:H,"T3",'Planificación 2026-1'!I:I,"&lt;3")</f>
        <v>0</v>
      </c>
      <c r="DF195" s="59">
        <f>SUMIFS('Planificación 2026-1'!S:S,'Planificación 2026-1'!X:X,C195,'Planificación 2026-1'!H:H,"T2",'Planificación 2026-1'!I:I,"&lt;3")</f>
        <v>0</v>
      </c>
      <c r="DG195" s="59">
        <f>SUMIFS('Planificación 2026-1'!S:S,'Planificación 2026-1'!X:X,C195,'Planificación 2026-1'!H:H,"T4",'Planificación 2026-1'!I:I,"&lt;3")</f>
        <v>0</v>
      </c>
      <c r="DH195" s="58" t="str">
        <f t="shared" si="52"/>
        <v>P09</v>
      </c>
      <c r="DI195" s="27">
        <f>IF(C195="","",SUMIFS('Planificación 2026-1'!S:S,'Planificación 2026-1'!X:X,C195,'Planificación 2026-1'!F:F,"PRINCIPAL",'Planificación 2026-1'!Y:Y,"VIRTUAL"))</f>
        <v>0</v>
      </c>
      <c r="DJ195" s="27">
        <f>IF(C195="","",SUMIFS('Planificación 2026-1'!S:S,'Planificación 2026-1'!X:X,C195,'Planificación 2026-1'!F:F,"PRINCIPAL",'Planificación 2026-1'!Y:Y,"PRESENCIAL"))</f>
        <v>6</v>
      </c>
      <c r="DK195" s="27">
        <f>IF(C195="","",SUMIFS('Planificación 2026-1'!S:S,'Planificación 2026-1'!X:X,C195,'Planificación 2026-1'!F:F,"PRINCIPAL",'Planificación 2026-1'!Y:Y,"HIBRIDO PRESENCIAL"))</f>
        <v>0</v>
      </c>
      <c r="DL195" s="58" t="str">
        <f t="shared" si="53"/>
        <v/>
      </c>
      <c r="DM195" s="58">
        <f>IF(C195="","",SUMIFS('Planificación 2026-1'!S:S,'Planificación 2026-1'!X:X,C195,'Planificación 2026-1'!F:F,"FILIAL",'Planificación 2026-1'!Y:Y,"VIRTUAL"))</f>
        <v>0</v>
      </c>
      <c r="DN195" s="60">
        <f>IF(C195="","",SUMIFS('Planificación 2026-1'!S:S,'Planificación 2026-1'!X:X,C195,'Planificación 2026-1'!F:F,"FILIAL",'Planificación 2026-1'!Y:Y,"PRESENCIAL"))</f>
        <v>0</v>
      </c>
      <c r="DO195" s="29">
        <f>IF(C195="","",SUMIFS('Planificación 2026-1'!S:S,'Planificación 2026-1'!X:X,C195,'Planificación 2026-1'!F:F,"FILIAL",'Planificación 2026-1'!Y:Y,"HIBRIDO PRESENCIAL"))</f>
        <v>0</v>
      </c>
      <c r="DP195" s="61" t="str">
        <f t="shared" si="54"/>
        <v>P31</v>
      </c>
      <c r="DQ195" s="58">
        <f>IF(C195="","",SUMIFS('Planificación 2026-1'!S:S,'Planificación 2026-1'!X:X,C195,'Planificación 2026-1'!F:F,"SUNAMPE",'Planificación 2026-1'!Y:Y,"VIRTUAL"))</f>
        <v>0</v>
      </c>
      <c r="DR195" s="29">
        <f>IF(C195="","",SUMIFS('Planificación 2026-1'!S:S,'Planificación 2026-1'!X:X,C195,'Planificación 2026-1'!F:F,"SUNAMPE",'Planificación 2026-1'!Y:Y,"PRESENCIAL"))</f>
        <v>6</v>
      </c>
      <c r="DS195" s="61" t="str">
        <f t="shared" si="55"/>
        <v/>
      </c>
      <c r="DT195" s="58">
        <f>IF(C195="","",SUMIFS('Planificación 2026-1'!S:S,'Planificación 2026-1'!X:X,C195,'Planificación 2026-1'!F:F,"HUAURA",'Planificación 2026-1'!Y:Y,"VIRTUAL"))</f>
        <v>0</v>
      </c>
      <c r="DU195" s="29">
        <f>IF(C195="","",SUMIFS('Planificación 2026-1'!S:S,'Planificación 2026-1'!X:X,C195,'Planificación 2026-1'!F:F,"HUAURA",'Planificación 2026-1'!Y:Y,"PRESENCIAL"))</f>
        <v>0</v>
      </c>
      <c r="DV195" s="32">
        <f>SUMIFS('Planificación 2026-1'!S:S,'Planificación 2026-1'!X:X,C195,'Planificación 2026-1'!F:F,"PRINCIPAL",'Planificación 2026-1'!Y:Y,"VIRTUAL",'Planificación 2026-1'!I:I,"&gt;2")</f>
        <v>0</v>
      </c>
      <c r="DW195" s="32">
        <f>SUMIFS('Planificación 2026-1'!S:S,'Planificación 2026-1'!X:X,C195,'Planificación 2026-1'!F:F,"PRINCIPAL",'Planificación 2026-1'!Y:Y,"&lt;&gt;VIRTUAL",'Planificación 2026-1'!I:I,"&gt;2")</f>
        <v>6</v>
      </c>
      <c r="DX195" s="32">
        <f>SUMIFS('Planificación 2026-1'!S:S,'Planificación 2026-1'!X:X,C195,'Planificación 2026-1'!F:F,"SUNAMPE",'Planificación 2026-1'!Y:Y,"VIRTUAL",'Planificación 2026-1'!I:I,"&gt;2")</f>
        <v>0</v>
      </c>
      <c r="DY195" s="32">
        <f>SUMIFS('Planificación 2026-1'!S:S,'Planificación 2026-1'!X:X,C195,'Planificación 2026-1'!F:F,"SUNAMPE",'Planificación 2026-1'!Y:Y,"&lt;&gt;VIRTUAL",'Planificación 2026-1'!I:I,"&gt;2")</f>
        <v>0</v>
      </c>
      <c r="DZ195" s="32">
        <f>SUMIFS('Planificación 2026-1'!S:S,'Planificación 2026-1'!X:X,C195,'Planificación 2026-1'!F:F,"FILIAL",'Planificación 2026-1'!Y:Y,"VIRTUAL",'Planificación 2026-1'!I:I,"&gt;2")</f>
        <v>0</v>
      </c>
      <c r="EA195" s="32">
        <f>SUMIFS('Planificación 2026-1'!S:S,'Planificación 2026-1'!X:X,C195,'Planificación 2026-1'!F:F,"FILIAL",'Planificación 2026-1'!Y:Y,"&lt;&gt;VIRTUAL",'Planificación 2026-1'!I:I,"&gt;2")</f>
        <v>0</v>
      </c>
      <c r="EB195" s="32">
        <f>SUMIFS('Planificación 2026-1'!S:S,'Planificación 2026-1'!X:X,C195,'Planificación 2026-1'!F:F,"PORUMA",'Planificación 2026-1'!Y:Y,"VIRTUAL",'Planificación 2026-1'!I:I,"&gt;2")</f>
        <v>0</v>
      </c>
      <c r="EC195" s="32">
        <f>SUMIFS('Planificación 2026-1'!S:S,'Planificación 2026-1'!X:X,C195,'Planificación 2026-1'!F:F,"PORUMA",'Planificación 2026-1'!Y:Y,"&lt;&gt;VIRTUAL",'Planificación 2026-1'!I:I,"&gt;2")</f>
        <v>0</v>
      </c>
      <c r="ED195" s="32">
        <f>SUMIFS('Planificación 2026-1'!S:S,'Planificación 2026-1'!X:X,C195,'Planificación 2026-1'!F:F,"HUAURA",'Planificación 2026-1'!Y:Y,"VIRTUAL",'Planificación 2026-1'!I:I,"&gt;2")</f>
        <v>0</v>
      </c>
      <c r="EE195" s="32">
        <f>SUMIFS('Planificación 2026-1'!S:S,'Planificación 2026-1'!X:X,C195,'Planificación 2026-1'!F:F,"HUAURA",'Planificación 2026-1'!Y:Y,"&lt;&gt;VIRTUAL",'Planificación 2026-1'!I:I,"&gt;2")</f>
        <v>0</v>
      </c>
      <c r="EF195" s="32">
        <f>SUMIFS('Planificación 2026-1'!S:S,'Planificación 2026-1'!X:X,C195,'Planificación 2026-1'!F:F,"PRINCIPAL",'Planificación 2026-1'!Y:Y,"VIRTUAL",'Planificación 2026-1'!I:I,"&lt;3")</f>
        <v>0</v>
      </c>
      <c r="EG195" s="32">
        <f>SUMIFS('Planificación 2026-1'!S:S,'Planificación 2026-1'!X:X,C195,'Planificación 2026-1'!F:F,"PRINCIPAL",'Planificación 2026-1'!Y:Y,"&lt;&gt;VIRTUAL",'Planificación 2026-1'!I:I,"&lt;3")</f>
        <v>0</v>
      </c>
      <c r="EH195" s="32">
        <f>SUMIFS('Planificación 2026-1'!S:S,'Planificación 2026-1'!X:X,C195,'Planificación 2026-1'!F:F,"SUNAMPE",'Planificación 2026-1'!Y:Y,"VIRTUAL",'Planificación 2026-1'!I:I,"&lt;3")</f>
        <v>0</v>
      </c>
      <c r="EI195" s="32">
        <f>SUMIFS('Planificación 2026-1'!S:S,'Planificación 2026-1'!X:X,C195,'Planificación 2026-1'!F:F,"SUNAMPE",'Planificación 2026-1'!Y:Y,"&lt;&gt;VIRTUAL",'Planificación 2026-1'!I:I,"&lt;3")</f>
        <v>6</v>
      </c>
      <c r="EJ195" s="32">
        <f>SUMIFS('Planificación 2026-1'!S:S,'Planificación 2026-1'!X:X,C195,'Planificación 2026-1'!F:F,"FILIAL",'Planificación 2026-1'!Y:Y,"VIRTUAL",'Planificación 2026-1'!I:I,"&lt;3")</f>
        <v>0</v>
      </c>
      <c r="EK195" s="32">
        <f>SUMIFS('Planificación 2026-1'!S:S,'Planificación 2026-1'!X:X,C195,'Planificación 2026-1'!F:F,"FILIAL",'Planificación 2026-1'!Y:Y,"&lt;&gt;VIRTUAL",'Planificación 2026-1'!I:I,"&lt;3")</f>
        <v>0</v>
      </c>
      <c r="EL195" s="32">
        <f>SUMIFS('Planificación 2026-1'!S:S,'Planificación 2026-1'!X:X,C195,'Planificación 2026-1'!F:F,"PORUMA",'Planificación 2026-1'!Y:Y,"VIRTUAL",'Planificación 2026-1'!I:I,"&lt;3")</f>
        <v>0</v>
      </c>
      <c r="EM195" s="32">
        <f>SUMIFS('Planificación 2026-1'!S:S,'Planificación 2026-1'!X:X,C195,'Planificación 2026-1'!F:F,"PORUMA",'Planificación 2026-1'!Y:Y,"&lt;&gt;VIRTUAL",'Planificación 2026-1'!I:I,"&lt;3")</f>
        <v>0</v>
      </c>
      <c r="EN195" s="32">
        <f>SUMIFS('Planificación 2026-1'!S:S,'Planificación 2026-1'!X:X,C195,'Planificación 2026-1'!F:F,"HUAURA",'Planificación 2026-1'!Y:Y,"VIRTUAL",'Planificación 2026-1'!I:I,"&lt;3")</f>
        <v>0</v>
      </c>
      <c r="EO195" s="32">
        <f>SUMIFS('Planificación 2026-1'!S:S,'Planificación 2026-1'!X:X,C195,'Planificación 2026-1'!F:F,"HUAURA",'Planificación 2026-1'!Y:Y,"&lt;&gt;VIRTUAL",'Planificación 2026-1'!I:I,"&lt;3")</f>
        <v>0</v>
      </c>
      <c r="EP195" s="32">
        <f t="shared" si="46"/>
        <v>0</v>
      </c>
      <c r="EQ195" s="32">
        <f t="shared" si="47"/>
        <v>0</v>
      </c>
      <c r="ER195" s="32">
        <f t="shared" si="48"/>
        <v>0</v>
      </c>
      <c r="ES195" s="32">
        <f t="shared" si="49"/>
        <v>6</v>
      </c>
      <c r="ET195" s="32">
        <f t="shared" si="50"/>
        <v>6</v>
      </c>
      <c r="EU195" s="32">
        <f t="shared" si="51"/>
        <v>12</v>
      </c>
      <c r="EV195" s="32" t="b">
        <f>EXACT(EU195,E195)</f>
        <v>1</v>
      </c>
      <c r="EW195" s="32"/>
      <c r="EX195" s="32">
        <f>DV195+DZ195+ED195+EF195+EJ195+EN195+DX195+EH195</f>
        <v>0</v>
      </c>
      <c r="EY195" s="32">
        <f>DW195+EA195+EE195+EG195+EK195+EO195+DY195+EI195</f>
        <v>12</v>
      </c>
      <c r="EZ195" s="32" t="b">
        <f>EXACT(SUM(EX195:EY195),E195)</f>
        <v>1</v>
      </c>
      <c r="FA195" s="32" t="str">
        <f>IF(AND(DW195=0,EA195=0,EE195=0),"",IF(COUNTIF(DW195:EE195,"&gt;0")=1,IF(DW195&gt;0,"SEDE",IF(EA195&gt;0,"FILIAL","HUAURA")),IF(COUNTIF(DW195:EE195,"&gt;0")=2,IF(AND(DW195&gt;0,EA195&gt;0),"SEDE-FILIAL",IF(AND(DW195&gt;0,EE195&gt;0),"SEDE-HUAURA","FILIAL-HUAURA")),"SEDE-FILIAL-HUAURA")))</f>
        <v>SEDE</v>
      </c>
      <c r="FB195" s="32" t="str">
        <f t="shared" si="56"/>
        <v>PRESENCIAL</v>
      </c>
    </row>
    <row r="196" spans="1:158">
      <c r="A196" s="33"/>
      <c r="B196" s="65">
        <v>193</v>
      </c>
      <c r="C196" s="32" t="s">
        <v>400</v>
      </c>
      <c r="D196" s="429">
        <v>40572971</v>
      </c>
      <c r="E196" s="62">
        <f>SUMIF('Planificación 2026-1'!X:X,C196,'Planificación 2026-1'!S:S)</f>
        <v>32</v>
      </c>
      <c r="F196" s="63" t="s">
        <v>199</v>
      </c>
      <c r="G196" s="454" t="s">
        <v>200</v>
      </c>
      <c r="H196" s="64" t="s">
        <v>181</v>
      </c>
      <c r="I196" s="64" t="s">
        <v>150</v>
      </c>
      <c r="J196" s="32" t="s">
        <v>181</v>
      </c>
      <c r="K196" s="32" t="s">
        <v>150</v>
      </c>
      <c r="L196" s="57" t="str">
        <f>IF(SUM(COUNTIFS('Planificación 2026-1'!F:F,"PRINCIPAL",'Planificación 2026-1'!X:X,C196,'Planificación 2026-1'!H:H,"AF"))&gt;0,"P01"," ")</f>
        <v xml:space="preserve"> </v>
      </c>
      <c r="M196" s="58" t="str">
        <f>IF(SUM(COUNTIFS('Planificación 2026-1'!F:F,"PRINCIPAL",'Planificación 2026-1'!X:X,C196,'Planificación 2026-1'!H:H,"EN"))&gt;0,"P02"," ")</f>
        <v>P02</v>
      </c>
      <c r="N196" s="58" t="str">
        <f>IF(SUM(COUNTIFS('Planificación 2026-1'!F:F,"PRINCIPAL",'Planificación 2026-1'!X:X,C196,'Planificación 2026-1'!H:H,"IS"))&gt;0,"P03"," ")</f>
        <v xml:space="preserve"> </v>
      </c>
      <c r="O196" s="58" t="str">
        <f>IF(SUM(COUNTIFS('Planificación 2026-1'!F:F,"PRINCIPAL",'Planificación 2026-1'!X:X,C196,'Planificación 2026-1'!H:H,"PS"))&gt;0,"P04"," ")</f>
        <v xml:space="preserve"> </v>
      </c>
      <c r="P196" s="58"/>
      <c r="Q196" s="58" t="str">
        <f>IF(SUM(COUNTIFS('Planificación 2026-1'!F:F,"PRINCIPAL",'Planificación 2026-1'!X:X,C196,'Planificación 2026-1'!H:H,"IN"))&gt;0,"P06"," ")</f>
        <v xml:space="preserve"> </v>
      </c>
      <c r="R196" s="58" t="str">
        <f>IF(SUM(COUNTIFS('Planificación 2026-1'!F:F,"PRINCIPAL",'Planificación 2026-1'!X:X,C196,'Planificación 2026-1'!H:H,"CA"))&gt;0,"P07"," ")</f>
        <v xml:space="preserve"> </v>
      </c>
      <c r="S196" s="58" t="str">
        <f>IF(SUM(COUNTIFS('Planificación 2026-1'!F:F,"PRINCIPAL",'Planificación 2026-1'!X:X,C196,'Planificación 2026-1'!H:H,"DE"))&gt;0,"P08"," ")</f>
        <v xml:space="preserve"> </v>
      </c>
      <c r="T196" s="58" t="str">
        <f>IF(SUM(COUNTIFS('Planificación 2026-1'!F:F,"PRINCIPAL",'Planificación 2026-1'!X:X,C196,'Planificación 2026-1'!H:H,"OB"))&gt;0,"P09"," ")</f>
        <v xml:space="preserve"> </v>
      </c>
      <c r="U196" s="58" t="str">
        <f>IF(SUM(COUNTIFS('Planificación 2026-1'!F:F,"PRINCIPAL",'Planificación 2026-1'!X:X,C196,'Planificación 2026-1'!H:H,"MH"))&gt;0,"P31"," ")</f>
        <v xml:space="preserve"> </v>
      </c>
      <c r="V196" s="58" t="str">
        <f>IF(SUM(COUNTIFS('Planificación 2026-1'!F:F,"PRINCIPAL",'Planificación 2026-1'!X:X,C196,'Planificación 2026-1'!H:H,"IC"))&gt;0,"P32"," ")</f>
        <v xml:space="preserve"> </v>
      </c>
      <c r="W196" s="58" t="str">
        <f>IF(SUM(COUNTIFS('Planificación 2026-1'!F:F,"PRINCIPAL",'Planificación 2026-1'!X:X,C196,'Planificación 2026-1'!H:H,"AR"))&gt;0,"P34"," ")</f>
        <v xml:space="preserve"> </v>
      </c>
      <c r="X196" s="58" t="str">
        <f>IF(SUM(COUNTIFS('Planificación 2026-1'!F:F,"PRINCIPAL",'Planificación 2026-1'!X:X,C196,'Planificación 2026-1'!H:H,"T1"))&gt;0,"P35"," ")</f>
        <v xml:space="preserve"> </v>
      </c>
      <c r="Y196" s="58" t="str">
        <f>IF(SUM(COUNTIFS('Planificación 2026-1'!F:F,"PRINCIPAL",'Planificación 2026-1'!X:X,C196,'Planificación 2026-1'!H:H,"T3"))&gt;0,"P36"," ")</f>
        <v xml:space="preserve"> </v>
      </c>
      <c r="Z196" s="58" t="str">
        <f>IF(SUM(COUNTIFS('Planificación 2026-1'!F:F,"PRINCIPAL",'Planificación 2026-1'!X:X,C196,'Planificación 2026-1'!H:H,"T2"))&gt;0,"P37"," ")</f>
        <v xml:space="preserve"> </v>
      </c>
      <c r="AA196" s="58" t="str">
        <f>IF(SUM(COUNTIFS('Planificación 2026-1'!F:F,"PRINCIPAL",'Planificación 2026-1'!X:X,C196,'Planificación 2026-1'!H:H,"AE"))&gt;0,"P38"," ")</f>
        <v xml:space="preserve"> </v>
      </c>
      <c r="AB196" s="58" t="str">
        <f>IF(SUM(COUNTIFS('Planificación 2026-1'!F:F,"PRINCIPAL",'Planificación 2026-1'!X:X,C196,'Planificación 2026-1'!H:H,"T4"))&gt;0,"P55"," ")</f>
        <v xml:space="preserve"> </v>
      </c>
      <c r="AC196" s="58" t="str">
        <f>IF(SUM(COUNTIFS('Planificación 2026-1'!F:F,"FILIAL",'Planificación 2026-1'!X:X,C196,'Planificación 2026-1'!H:H,"AF"))&gt;0," P01"," ")</f>
        <v xml:space="preserve"> </v>
      </c>
      <c r="AD196" s="58" t="str">
        <f>IF(SUM(COUNTIFS('Planificación 2026-1'!F:F,"FILIAL",'Planificación 2026-1'!X:X,C196,'Planificación 2026-1'!H:H,"EN"))&gt;0,"P02"," ")</f>
        <v xml:space="preserve"> </v>
      </c>
      <c r="AE196" s="58" t="str">
        <f>IF(SUM(COUNTIFS('Planificación 2026-1'!F:F,"FILIAL",'Planificación 2026-1'!X:X,C196,'Planificación 2026-1'!H:H,"IS"))&gt;0,"P03"," ")</f>
        <v xml:space="preserve"> </v>
      </c>
      <c r="AF196" s="58" t="str">
        <f>IF(SUM(COUNTIFS('Planificación 2026-1'!F:F,"FILIAL",'Planificación 2026-1'!X:X,C196,'Planificación 2026-1'!H:H,"PS"))&gt;0,"P04"," ")</f>
        <v xml:space="preserve"> </v>
      </c>
      <c r="AG196" s="58"/>
      <c r="AH196" s="58" t="str">
        <f>IF(SUM(COUNTIFS('Planificación 2026-1'!F:F,"FILIAL",'Planificación 2026-1'!X:X,C196,'Planificación 2026-1'!H:H,"IN"))&gt;0,"P06"," ")</f>
        <v xml:space="preserve"> </v>
      </c>
      <c r="AI196" s="58" t="str">
        <f>IF(SUM(COUNTIFS('Planificación 2026-1'!F:F,"FILIAL",'Planificación 2026-1'!X:X,C196,'Planificación 2026-1'!H:H,"CA"))&gt;0,"P07"," ")</f>
        <v xml:space="preserve"> </v>
      </c>
      <c r="AJ196" s="58" t="str">
        <f>IF(SUM(COUNTIFS('Planificación 2026-1'!F:F,"FILIAL",'Planificación 2026-1'!X:X,C196,'Planificación 2026-1'!H:H,"DE"))&gt;0,"P08"," ")</f>
        <v xml:space="preserve"> </v>
      </c>
      <c r="AK196" s="58" t="str">
        <f>IF(SUM(COUNTIFS('Planificación 2026-1'!F:F,"FILIAL",'Planificación 2026-1'!X:X,C196,'Planificación 2026-1'!H:H,"OB"))&gt;0,"P09"," ")</f>
        <v xml:space="preserve"> </v>
      </c>
      <c r="AL196" s="58" t="str">
        <f>IF(SUM(COUNTIFS('Planificación 2026-1'!F:F,"FILIAL",'Planificación 2026-1'!X:X,C196,'Planificación 2026-1'!H:H,"MH"))&gt;0,"P31"," ")</f>
        <v xml:space="preserve"> </v>
      </c>
      <c r="AM196" s="58" t="str">
        <f>IF(SUM(COUNTIFS('Planificación 2026-1'!F:F,"FILIAL",'Planificación 2026-1'!X:X,C196,'Planificación 2026-1'!H:H,"IC"))&gt;0,"P32"," ")</f>
        <v xml:space="preserve"> </v>
      </c>
      <c r="AN196" s="58" t="str">
        <f>IF(SUM(COUNTIFS('Planificación 2026-1'!F:F,"FILIAL",'Planificación 2026-1'!X:X,C196,'Planificación 2026-1'!H:H,"AR"))&gt;0,"P34"," ")</f>
        <v xml:space="preserve"> </v>
      </c>
      <c r="AO196" s="58" t="str">
        <f>IF(SUM(COUNTIFS('Planificación 2026-1'!F:F,"FILIAL",'Planificación 2026-1'!X:X,C196,'Planificación 2026-1'!H:H,"T1"))&gt;0,"P35"," ")</f>
        <v xml:space="preserve"> </v>
      </c>
      <c r="AP196" s="58" t="str">
        <f>IF(SUM(COUNTIFS('Planificación 2026-1'!F:F,"FILIAL",'Planificación 2026-1'!X:X,C196,'Planificación 2026-1'!H:H,"T3"))&gt;0,"P36"," ")</f>
        <v xml:space="preserve"> </v>
      </c>
      <c r="AQ196" s="58" t="str">
        <f>IF(SUM(COUNTIFS('Planificación 2026-1'!F:F,"FILIAL",'Planificación 2026-1'!X:X,C196,'Planificación 2026-1'!H:H,"T2"))&gt;0,"P37"," ")</f>
        <v xml:space="preserve"> </v>
      </c>
      <c r="AR196" s="58" t="str">
        <f>IF(SUM(COUNTIFS('Planificación 2026-1'!F:F,"FILIAL",'Planificación 2026-1'!X:X,C196,'Planificación 2026-1'!H:H,"AE"))&gt;0,"P38"," ")</f>
        <v xml:space="preserve"> </v>
      </c>
      <c r="AS196" s="58" t="str">
        <f>IF(SUM(COUNTIFS('Planificación 2026-1'!F:F,"FILIAL",'Planificación 2026-1'!X:X,C196,'Planificación 2026-1'!H:H,"T4"))&gt;0,"P55"," ")</f>
        <v xml:space="preserve"> </v>
      </c>
      <c r="AT196" s="58" t="str">
        <f>IF(SUM(COUNTIFS('Planificación 2026-1'!F:F,"SUNAMPE",'Planificación 2026-1'!X:X,C196,'Planificación 2026-1'!H:H,"AF"))&gt;0," P01"," ")</f>
        <v xml:space="preserve"> </v>
      </c>
      <c r="AU196" s="58" t="str">
        <f>IF(SUM(COUNTIFS('Planificación 2026-1'!F:F,"SUNAMPE",'Planificación 2026-1'!X:X,C196,'Planificación 2026-1'!H:H,"EN"))&gt;0,"P02"," ")</f>
        <v xml:space="preserve"> </v>
      </c>
      <c r="AV196" s="58" t="str">
        <f>IF(SUM(COUNTIFS('Planificación 2026-1'!F:F,"SUNAMPE",'Planificación 2026-1'!X:X,C196,'Planificación 2026-1'!H:H,"IS"))&gt;0,"P03"," ")</f>
        <v xml:space="preserve"> </v>
      </c>
      <c r="AW196" s="58" t="str">
        <f>IF(SUM(COUNTIFS('Planificación 2026-1'!F:F,"SUNAMPE",'Planificación 2026-1'!X:X,C196,'Planificación 2026-1'!H:H,"PS"))&gt;0,"P04"," ")</f>
        <v xml:space="preserve"> </v>
      </c>
      <c r="AX196" s="58"/>
      <c r="AY196" s="58" t="str">
        <f>IF(SUM(COUNTIFS('Planificación 2026-1'!F:F,"SUNAMPE",'Planificación 2026-1'!X:X,C196,'Planificación 2026-1'!H:H,"IN"))&gt;0,"P06"," ")</f>
        <v xml:space="preserve"> </v>
      </c>
      <c r="AZ196" s="58" t="str">
        <f>IF(SUM(COUNTIFS('Planificación 2026-1'!F:F,"SUNAMPE",'Planificación 2026-1'!X:X,C196,'Planificación 2026-1'!H:H,"CA"))&gt;0,"P07"," ")</f>
        <v xml:space="preserve"> </v>
      </c>
      <c r="BA196" s="58" t="str">
        <f>IF(SUM(COUNTIFS('Planificación 2026-1'!F:F,"SUNAMPE",'Planificación 2026-1'!X:X,C196,'Planificación 2026-1'!H:H,"DE"))&gt;0,"P08"," ")</f>
        <v xml:space="preserve"> </v>
      </c>
      <c r="BB196" s="58" t="str">
        <f>IF(SUM(COUNTIFS('Planificación 2026-1'!F:F,"SUNAMPE",'Planificación 2026-1'!X:X,C196,'Planificación 2026-1'!H:H,"OB"))&gt;0,"P09"," ")</f>
        <v xml:space="preserve"> </v>
      </c>
      <c r="BC196" s="58" t="str">
        <f>IF(SUM(COUNTIFS('Planificación 2026-1'!F:F,"SUNAMPE",'Planificación 2026-1'!X:X,C196,'Planificación 2026-1'!H:H,"MH"))&gt;0,"P31"," ")</f>
        <v xml:space="preserve"> </v>
      </c>
      <c r="BD196" s="58" t="str">
        <f>IF(SUM(COUNTIFS('Planificación 2026-1'!F:F,"SUNAMPE",'Planificación 2026-1'!X:X,C196,'Planificación 2026-1'!H:H,"IC"))&gt;0,"P32"," ")</f>
        <v xml:space="preserve"> </v>
      </c>
      <c r="BE196" s="58" t="str">
        <f>IF(SUM(COUNTIFS('Planificación 2026-1'!F:F,"SUNAMPE",'Planificación 2026-1'!X:X,C196,'Planificación 2026-1'!H:H,"AR"))&gt;0,"P34"," ")</f>
        <v xml:space="preserve"> </v>
      </c>
      <c r="BF196" s="58" t="str">
        <f>IF(SUM(COUNTIFS('Planificación 2026-1'!F:F,"SUNAMPE",'Planificación 2026-1'!X:X,C196,'Planificación 2026-1'!H:H,"T1"))&gt;0,"P35"," ")</f>
        <v xml:space="preserve"> </v>
      </c>
      <c r="BG196" s="58" t="str">
        <f>IF(SUM(COUNTIFS('Planificación 2026-1'!F:F,"SUNAMPE",'Planificación 2026-1'!X:X,C196,'Planificación 2026-1'!H:H,"T3"))&gt;0,"P36"," ")</f>
        <v xml:space="preserve"> </v>
      </c>
      <c r="BH196" s="58" t="str">
        <f>IF(SUM(COUNTIFS('Planificación 2026-1'!F:F,"SUNAMPE",'Planificación 2026-1'!X:X,C196,'Planificación 2026-1'!H:H,"T2"))&gt;0,"P37"," ")</f>
        <v xml:space="preserve"> </v>
      </c>
      <c r="BI196" s="58" t="str">
        <f>IF(SUM(COUNTIFS('Planificación 2026-1'!F:F,"SUNAMPE",'Planificación 2026-1'!X:X,C196,'Planificación 2026-1'!H:H,"AE"))&gt;0,"P38"," ")</f>
        <v xml:space="preserve"> </v>
      </c>
      <c r="BJ196" s="58" t="str">
        <f>IF(SUM(COUNTIFS('Planificación 2026-1'!F:F,"SUNAMPE",'Planificación 2026-1'!X:X,C196,'Planificación 2026-1'!H:H,"T4"))&gt;0,"P55"," ")</f>
        <v xml:space="preserve"> </v>
      </c>
      <c r="BK196" s="58" t="str">
        <f>IF(SUM(COUNTIFS('Planificación 2026-1'!F:F,"HUAURA",'Planificación 2026-1'!X:X,C196,'Planificación 2026-1'!H:H,"AF"))&gt;0," P01"," ")</f>
        <v xml:space="preserve"> </v>
      </c>
      <c r="BL196" s="58" t="str">
        <f>IF(SUM(COUNTIFS('Planificación 2026-1'!F:F,"HUAURA",'Planificación 2026-1'!X:X,C196,'Planificación 2026-1'!H:H,"EN"))&gt;0,"P02"," ")</f>
        <v xml:space="preserve"> </v>
      </c>
      <c r="BM196" s="58" t="str">
        <f>IF(SUM(COUNTIFS('Planificación 2026-1'!F:F,"HUAURA",'Planificación 2026-1'!X:X,C196,'Planificación 2026-1'!H:H,"IS"))&gt;0,"P03"," ")</f>
        <v xml:space="preserve"> </v>
      </c>
      <c r="BN196" s="58" t="str">
        <f>IF(SUM(COUNTIFS('Planificación 2026-1'!F:F,"HUAURA",'Planificación 2026-1'!X:X,C196,'Planificación 2026-1'!H:H,"PS"))&gt;0,"P04"," ")</f>
        <v xml:space="preserve"> </v>
      </c>
      <c r="BO196" s="58"/>
      <c r="BP196" s="58" t="str">
        <f>IF(SUM(COUNTIFS('Planificación 2026-1'!F:F,"HUAURA",'Planificación 2026-1'!X:X,C196,'Planificación 2026-1'!H:H,"IN"))&gt;0,"P06"," ")</f>
        <v xml:space="preserve"> </v>
      </c>
      <c r="BQ196" s="58" t="str">
        <f>IF(SUM(COUNTIFS('Planificación 2026-1'!F:F,"HUAURA",'Planificación 2026-1'!X:X,C196,'Planificación 2026-1'!H:H,"CA"))&gt;0,"P07"," ")</f>
        <v xml:space="preserve"> </v>
      </c>
      <c r="BR196" s="58" t="str">
        <f>IF(SUM(COUNTIFS('Planificación 2026-1'!F:F,"HUAURA",'Planificación 2026-1'!X:X,C196,'Planificación 2026-1'!H:H,"DE"))&gt;0,"P08"," ")</f>
        <v xml:space="preserve"> </v>
      </c>
      <c r="BS196" s="58" t="str">
        <f>IF(SUM(COUNTIFS('Planificación 2026-1'!F:F,"HUAURA",'Planificación 2026-1'!X:X,C196,'Planificación 2026-1'!H:H,"OB"))&gt;0,"P09"," ")</f>
        <v xml:space="preserve"> </v>
      </c>
      <c r="BT196" s="58" t="str">
        <f>IF(SUM(COUNTIFS('Planificación 2026-1'!F:F,"HUAURA",'Planificación 2026-1'!X:X,C196,'Planificación 2026-1'!H:H,"MH"))&gt;0,"P31"," ")</f>
        <v xml:space="preserve"> </v>
      </c>
      <c r="BU196" s="58" t="str">
        <f>IF(SUM(COUNTIFS('Planificación 2026-1'!F:F,"HUAURA",'Planificación 2026-1'!X:X,C196,'Planificación 2026-1'!H:H,"IC"))&gt;0,"P32"," ")</f>
        <v xml:space="preserve"> </v>
      </c>
      <c r="BV196" s="58" t="str">
        <f>IF(SUM(COUNTIFS('Planificación 2026-1'!F:F,"HUAURA",'Planificación 2026-1'!X:X,C196,'Planificación 2026-1'!H:H,"AR"))&gt;0,"P34"," ")</f>
        <v xml:space="preserve"> </v>
      </c>
      <c r="BW196" s="58" t="str">
        <f>IF(SUM(COUNTIFS('Planificación 2026-1'!F:F,"HUAURA",'Planificación 2026-1'!X:X,C196,'Planificación 2026-1'!H:H,"T1"))&gt;0,"P35"," ")</f>
        <v xml:space="preserve"> </v>
      </c>
      <c r="BX196" s="58" t="str">
        <f>IF(SUM(COUNTIFS('Planificación 2026-1'!F:F,"HUAURA",'Planificación 2026-1'!X:X,C196,'Planificación 2026-1'!H:H,"T3"))&gt;0,"P36"," ")</f>
        <v xml:space="preserve"> </v>
      </c>
      <c r="BY196" s="58" t="str">
        <f>IF(SUM(COUNTIFS('Planificación 2026-1'!F:F,"HUAURA",'Planificación 2026-1'!X:X,C196,'Planificación 2026-1'!H:H,"T2"))&gt;0,"P37"," ")</f>
        <v xml:space="preserve"> </v>
      </c>
      <c r="BZ196" s="58" t="str">
        <f>IF(SUM(COUNTIFS('Planificación 2026-1'!F:F,"HUAURA",'Planificación 2026-1'!X:X,C196,'Planificación 2026-1'!H:H,"AE"))&gt;0,"P38"," ")</f>
        <v xml:space="preserve"> </v>
      </c>
      <c r="CA196" s="58" t="str">
        <f>IF(SUM(COUNTIFS('Planificación 2026-1'!F:F,"HUAURA",'Planificación 2026-1'!X:X,C196,'Planificación 2026-1'!H:H,"T4"))&gt;0,"P55"," ")</f>
        <v xml:space="preserve"> </v>
      </c>
      <c r="CB196" s="59">
        <f>SUMIFS('Planificación 2026-1'!S:S,'Planificación 2026-1'!X:X,C196,'Planificación 2026-1'!H:H,"AF",'Planificación 2026-1'!I:I,"&gt;2")</f>
        <v>0</v>
      </c>
      <c r="CC196" s="59">
        <f>SUMIFS('Planificación 2026-1'!S:S,'Planificación 2026-1'!X:X,C196,'Planificación 2026-1'!H:H,"EN",'Planificación 2026-1'!I:I,"&gt;2")</f>
        <v>32</v>
      </c>
      <c r="CD196" s="59">
        <f>SUMIFS('Planificación 2026-1'!S:S,'Planificación 2026-1'!X:X,C196,'Planificación 2026-1'!H:H,"IS",'Planificación 2026-1'!I:I,"&gt;2")</f>
        <v>0</v>
      </c>
      <c r="CE196" s="59">
        <f>SUMIFS('Planificación 2026-1'!S:S,'Planificación 2026-1'!X:X,C196,'Planificación 2026-1'!H:H,"PS",'Planificación 2026-1'!I:I,"&gt;2")</f>
        <v>0</v>
      </c>
      <c r="CF196" s="59">
        <f>SUMIFS('Planificación 2026-1'!S:S,'Planificación 2026-1'!X:X,C196,'Planificación 2026-1'!H:H,"IN",'Planificación 2026-1'!I:I,"&gt;2")</f>
        <v>0</v>
      </c>
      <c r="CG196" s="59">
        <f>SUMIFS('Planificación 2026-1'!S:S,'Planificación 2026-1'!X:X,C196,'Planificación 2026-1'!H:H,"CA",'Planificación 2026-1'!I:I,"&gt;2")</f>
        <v>0</v>
      </c>
      <c r="CH196" s="59">
        <f>SUMIFS('Planificación 2026-1'!S:S,'Planificación 2026-1'!X:X,C196,'Planificación 2026-1'!H:H,"DE",'Planificación 2026-1'!I:I,"&gt;2")</f>
        <v>0</v>
      </c>
      <c r="CI196" s="59">
        <f>SUMIFS('Planificación 2026-1'!S:S,'Planificación 2026-1'!X:X,C196,'Planificación 2026-1'!H:H,"OB",'Planificación 2026-1'!I:I,"&gt;2")</f>
        <v>0</v>
      </c>
      <c r="CJ196" s="59">
        <f>SUMIFS('Planificación 2026-1'!S:S,'Planificación 2026-1'!X:X,C196,'Planificación 2026-1'!H:H,"MH",'Planificación 2026-1'!I:I,"&gt;2")</f>
        <v>0</v>
      </c>
      <c r="CK196" s="59">
        <f>SUMIFS('Planificación 2026-1'!S:S,'Planificación 2026-1'!X:X,C196,'Planificación 2026-1'!H:H,"IC",'Planificación 2026-1'!I:I,"&gt;2")</f>
        <v>0</v>
      </c>
      <c r="CL196" s="59">
        <f>SUMIFS('Planificación 2026-1'!S:S,'Planificación 2026-1'!X:X,C196,'Planificación 2026-1'!H:H,"AR",'Planificación 2026-1'!I:I,"&gt;2")</f>
        <v>0</v>
      </c>
      <c r="CM196" s="59">
        <f>SUMIFS('Planificación 2026-1'!S:S,'Planificación 2026-1'!X:X,C196,'Planificación 2026-1'!H:H,"AE",'Planificación 2026-1'!I:I,"&gt;2")</f>
        <v>0</v>
      </c>
      <c r="CN196" s="59">
        <f>SUMIFS('Planificación 2026-1'!S:S,'Planificación 2026-1'!X:X,C196,'Planificación 2026-1'!H:H,"T1",'Planificación 2026-1'!I:I,"&gt;2")</f>
        <v>0</v>
      </c>
      <c r="CO196" s="59">
        <f>SUMIFS('Planificación 2026-1'!S:S,'Planificación 2026-1'!X:X,C196,'Planificación 2026-1'!H:H,"T3",'Planificación 2026-1'!I:I,"&gt;2")</f>
        <v>0</v>
      </c>
      <c r="CP196" s="59">
        <f>SUMIFS('Planificación 2026-1'!S:S,'Planificación 2026-1'!X:X,C196,'Planificación 2026-1'!H:H,"T2",'Planificación 2026-1'!I:I,"&gt;2")</f>
        <v>0</v>
      </c>
      <c r="CQ196" s="59">
        <f>SUMIFS('Planificación 2026-1'!S:S,'Planificación 2026-1'!X:X,C196,'Planificación 2026-1'!H:H,"T4",'Planificación 2026-1'!I:I,"&gt;2")</f>
        <v>0</v>
      </c>
      <c r="CR196" s="59">
        <f>SUMIFS('Planificación 2026-1'!S:S,'Planificación 2026-1'!X:X,C196,'Planificación 2026-1'!H:H,"AF",'Planificación 2026-1'!I:I,"&lt;3")</f>
        <v>0</v>
      </c>
      <c r="CS196" s="59">
        <f>SUMIFS('Planificación 2026-1'!S:S,'Planificación 2026-1'!X:X,C196,'Planificación 2026-1'!H:H,"EN",'Planificación 2026-1'!I:I,"&lt;3")</f>
        <v>0</v>
      </c>
      <c r="CT196" s="59">
        <f>SUMIFS('Planificación 2026-1'!S:S,'Planificación 2026-1'!X:X,C196,'Planificación 2026-1'!H:H,"IS",'Planificación 2026-1'!I:I,"&lt;3")</f>
        <v>0</v>
      </c>
      <c r="CU196" s="59">
        <f>SUMIFS('Planificación 2026-1'!S:S,'Planificación 2026-1'!X:X,C196,'Planificación 2026-1'!H:H,"PS",'Planificación 2026-1'!I:I,"&lt;3")</f>
        <v>0</v>
      </c>
      <c r="CV196" s="59">
        <f>SUMIFS('Planificación 2026-1'!S:S,'Planificación 2026-1'!X:X,C196,'Planificación 2026-1'!H:H,"IN",'Planificación 2026-1'!I:I,"&lt;3")</f>
        <v>0</v>
      </c>
      <c r="CW196" s="59">
        <f>SUMIFS('Planificación 2026-1'!S:S,'Planificación 2026-1'!X:X,C196,'Planificación 2026-1'!H:H,"CA",'Planificación 2026-1'!I:I,"&lt;3")</f>
        <v>0</v>
      </c>
      <c r="CX196" s="59">
        <f>SUMIFS('Planificación 2026-1'!S:S,'Planificación 2026-1'!X:X,C196,'Planificación 2026-1'!H:H,"DE",'Planificación 2026-1'!I:I,"&lt;3")</f>
        <v>0</v>
      </c>
      <c r="CY196" s="59">
        <f>SUMIFS('Planificación 2026-1'!S:S,'Planificación 2026-1'!X:X,C196,'Planificación 2026-1'!H:H,"OB",'Planificación 2026-1'!I:I,"&lt;3")</f>
        <v>0</v>
      </c>
      <c r="CZ196" s="59">
        <f>SUMIFS('Planificación 2026-1'!S:S,'Planificación 2026-1'!X:X,C196,'Planificación 2026-1'!H:H,"MH",'Planificación 2026-1'!I:I,"&lt;3")</f>
        <v>0</v>
      </c>
      <c r="DA196" s="59">
        <f>SUMIFS('Planificación 2026-1'!S:S,'Planificación 2026-1'!X:X,C196,'Planificación 2026-1'!H:H,"IC",'Planificación 2026-1'!I:I,"&lt;3")</f>
        <v>0</v>
      </c>
      <c r="DB196" s="59">
        <f>SUMIFS('Planificación 2026-1'!S:S,'Planificación 2026-1'!X:X,C196,'Planificación 2026-1'!H:H,"AR",'Planificación 2026-1'!I:I,"&lt;3")</f>
        <v>0</v>
      </c>
      <c r="DC196" s="59">
        <f>SUMIFS('Planificación 2026-1'!S:S,'Planificación 2026-1'!X:X,C196,'Planificación 2026-1'!H:H,"AE",'Planificación 2026-1'!I:I,"&lt;3")</f>
        <v>0</v>
      </c>
      <c r="DD196" s="59">
        <f>SUMIFS('Planificación 2026-1'!S:S,'Planificación 2026-1'!X:X,C196,'Planificación 2026-1'!H:H,"T1",'Planificación 2026-1'!I:I,"&lt;3")</f>
        <v>0</v>
      </c>
      <c r="DE196" s="59">
        <f>SUMIFS('Planificación 2026-1'!S:S,'Planificación 2026-1'!X:X,C196,'Planificación 2026-1'!H:H,"T3",'Planificación 2026-1'!I:I,"&lt;3")</f>
        <v>0</v>
      </c>
      <c r="DF196" s="59">
        <f>SUMIFS('Planificación 2026-1'!S:S,'Planificación 2026-1'!X:X,C196,'Planificación 2026-1'!H:H,"T2",'Planificación 2026-1'!I:I,"&lt;3")</f>
        <v>0</v>
      </c>
      <c r="DG196" s="59">
        <f>SUMIFS('Planificación 2026-1'!S:S,'Planificación 2026-1'!X:X,C196,'Planificación 2026-1'!H:H,"T4",'Planificación 2026-1'!I:I,"&lt;3")</f>
        <v>0</v>
      </c>
      <c r="DH196" s="58" t="str">
        <f t="shared" si="52"/>
        <v>P02</v>
      </c>
      <c r="DI196" s="27">
        <f>IF(C196="","",SUMIFS('Planificación 2026-1'!S:S,'Planificación 2026-1'!X:X,C196,'Planificación 2026-1'!F:F,"PRINCIPAL",'Planificación 2026-1'!Y:Y,"VIRTUAL"))</f>
        <v>20</v>
      </c>
      <c r="DJ196" s="27">
        <f>IF(C196="","",SUMIFS('Planificación 2026-1'!S:S,'Planificación 2026-1'!X:X,C196,'Planificación 2026-1'!F:F,"PRINCIPAL",'Planificación 2026-1'!Y:Y,"PRESENCIAL"))</f>
        <v>12</v>
      </c>
      <c r="DK196" s="27">
        <f>IF(C196="","",SUMIFS('Planificación 2026-1'!S:S,'Planificación 2026-1'!X:X,C196,'Planificación 2026-1'!F:F,"PRINCIPAL",'Planificación 2026-1'!Y:Y,"HIBRIDO PRESENCIAL"))</f>
        <v>0</v>
      </c>
      <c r="DL196" s="58" t="str">
        <f t="shared" si="53"/>
        <v/>
      </c>
      <c r="DM196" s="58">
        <f>IF(C196="","",SUMIFS('Planificación 2026-1'!S:S,'Planificación 2026-1'!X:X,C196,'Planificación 2026-1'!F:F,"FILIAL",'Planificación 2026-1'!Y:Y,"VIRTUAL"))</f>
        <v>0</v>
      </c>
      <c r="DN196" s="60">
        <f>IF(C196="","",SUMIFS('Planificación 2026-1'!S:S,'Planificación 2026-1'!X:X,C196,'Planificación 2026-1'!F:F,"FILIAL",'Planificación 2026-1'!Y:Y,"PRESENCIAL"))</f>
        <v>0</v>
      </c>
      <c r="DO196" s="29">
        <f>IF(C196="","",SUMIFS('Planificación 2026-1'!S:S,'Planificación 2026-1'!X:X,C196,'Planificación 2026-1'!F:F,"FILIAL",'Planificación 2026-1'!Y:Y,"HIBRIDO PRESENCIAL"))</f>
        <v>0</v>
      </c>
      <c r="DP196" s="61" t="str">
        <f t="shared" si="54"/>
        <v/>
      </c>
      <c r="DQ196" s="58">
        <f>IF(C196="","",SUMIFS('Planificación 2026-1'!S:S,'Planificación 2026-1'!X:X,C196,'Planificación 2026-1'!F:F,"SUNAMPE",'Planificación 2026-1'!Y:Y,"VIRTUAL"))</f>
        <v>0</v>
      </c>
      <c r="DR196" s="29">
        <f>IF(C196="","",SUMIFS('Planificación 2026-1'!S:S,'Planificación 2026-1'!X:X,C196,'Planificación 2026-1'!F:F,"SUNAMPE",'Planificación 2026-1'!Y:Y,"PRESENCIAL"))</f>
        <v>0</v>
      </c>
      <c r="DS196" s="61" t="str">
        <f t="shared" si="55"/>
        <v/>
      </c>
      <c r="DT196" s="58">
        <f>IF(C196="","",SUMIFS('Planificación 2026-1'!S:S,'Planificación 2026-1'!X:X,C196,'Planificación 2026-1'!F:F,"HUAURA",'Planificación 2026-1'!Y:Y,"VIRTUAL"))</f>
        <v>0</v>
      </c>
      <c r="DU196" s="29">
        <f>IF(C196="","",SUMIFS('Planificación 2026-1'!S:S,'Planificación 2026-1'!X:X,C196,'Planificación 2026-1'!F:F,"HUAURA",'Planificación 2026-1'!Y:Y,"PRESENCIAL"))</f>
        <v>0</v>
      </c>
      <c r="DV196" s="32">
        <f>SUMIFS('Planificación 2026-1'!S:S,'Planificación 2026-1'!X:X,C196,'Planificación 2026-1'!F:F,"PRINCIPAL",'Planificación 2026-1'!Y:Y,"VIRTUAL",'Planificación 2026-1'!I:I,"&gt;2")</f>
        <v>20</v>
      </c>
      <c r="DW196" s="32">
        <f>SUMIFS('Planificación 2026-1'!S:S,'Planificación 2026-1'!X:X,C196,'Planificación 2026-1'!F:F,"PRINCIPAL",'Planificación 2026-1'!Y:Y,"&lt;&gt;VIRTUAL",'Planificación 2026-1'!I:I,"&gt;2")</f>
        <v>12</v>
      </c>
      <c r="DX196" s="32">
        <f>SUMIFS('Planificación 2026-1'!S:S,'Planificación 2026-1'!X:X,C196,'Planificación 2026-1'!F:F,"SUNAMPE",'Planificación 2026-1'!Y:Y,"VIRTUAL",'Planificación 2026-1'!I:I,"&gt;2")</f>
        <v>0</v>
      </c>
      <c r="DY196" s="32">
        <f>SUMIFS('Planificación 2026-1'!S:S,'Planificación 2026-1'!X:X,C196,'Planificación 2026-1'!F:F,"SUNAMPE",'Planificación 2026-1'!Y:Y,"&lt;&gt;VIRTUAL",'Planificación 2026-1'!I:I,"&gt;2")</f>
        <v>0</v>
      </c>
      <c r="DZ196" s="32">
        <f>SUMIFS('Planificación 2026-1'!S:S,'Planificación 2026-1'!X:X,C196,'Planificación 2026-1'!F:F,"FILIAL",'Planificación 2026-1'!Y:Y,"VIRTUAL",'Planificación 2026-1'!I:I,"&gt;2")</f>
        <v>0</v>
      </c>
      <c r="EA196" s="32">
        <f>SUMIFS('Planificación 2026-1'!S:S,'Planificación 2026-1'!X:X,C196,'Planificación 2026-1'!F:F,"FILIAL",'Planificación 2026-1'!Y:Y,"&lt;&gt;VIRTUAL",'Planificación 2026-1'!I:I,"&gt;2")</f>
        <v>0</v>
      </c>
      <c r="EB196" s="32">
        <f>SUMIFS('Planificación 2026-1'!S:S,'Planificación 2026-1'!X:X,C196,'Planificación 2026-1'!F:F,"PORUMA",'Planificación 2026-1'!Y:Y,"VIRTUAL",'Planificación 2026-1'!I:I,"&gt;2")</f>
        <v>0</v>
      </c>
      <c r="EC196" s="32">
        <f>SUMIFS('Planificación 2026-1'!S:S,'Planificación 2026-1'!X:X,C196,'Planificación 2026-1'!F:F,"PORUMA",'Planificación 2026-1'!Y:Y,"&lt;&gt;VIRTUAL",'Planificación 2026-1'!I:I,"&gt;2")</f>
        <v>0</v>
      </c>
      <c r="ED196" s="32">
        <f>SUMIFS('Planificación 2026-1'!S:S,'Planificación 2026-1'!X:X,C196,'Planificación 2026-1'!F:F,"HUAURA",'Planificación 2026-1'!Y:Y,"VIRTUAL",'Planificación 2026-1'!I:I,"&gt;2")</f>
        <v>0</v>
      </c>
      <c r="EE196" s="32">
        <f>SUMIFS('Planificación 2026-1'!S:S,'Planificación 2026-1'!X:X,C196,'Planificación 2026-1'!F:F,"HUAURA",'Planificación 2026-1'!Y:Y,"&lt;&gt;VIRTUAL",'Planificación 2026-1'!I:I,"&gt;2")</f>
        <v>0</v>
      </c>
      <c r="EF196" s="32">
        <f>SUMIFS('Planificación 2026-1'!S:S,'Planificación 2026-1'!X:X,C196,'Planificación 2026-1'!F:F,"PRINCIPAL",'Planificación 2026-1'!Y:Y,"VIRTUAL",'Planificación 2026-1'!I:I,"&lt;3")</f>
        <v>0</v>
      </c>
      <c r="EG196" s="32">
        <f>SUMIFS('Planificación 2026-1'!S:S,'Planificación 2026-1'!X:X,C196,'Planificación 2026-1'!F:F,"PRINCIPAL",'Planificación 2026-1'!Y:Y,"&lt;&gt;VIRTUAL",'Planificación 2026-1'!I:I,"&lt;3")</f>
        <v>0</v>
      </c>
      <c r="EH196" s="32">
        <f>SUMIFS('Planificación 2026-1'!S:S,'Planificación 2026-1'!X:X,C196,'Planificación 2026-1'!F:F,"SUNAMPE",'Planificación 2026-1'!Y:Y,"VIRTUAL",'Planificación 2026-1'!I:I,"&lt;3")</f>
        <v>0</v>
      </c>
      <c r="EI196" s="32">
        <f>SUMIFS('Planificación 2026-1'!S:S,'Planificación 2026-1'!X:X,C196,'Planificación 2026-1'!F:F,"SUNAMPE",'Planificación 2026-1'!Y:Y,"&lt;&gt;VIRTUAL",'Planificación 2026-1'!I:I,"&lt;3")</f>
        <v>0</v>
      </c>
      <c r="EJ196" s="32">
        <f>SUMIFS('Planificación 2026-1'!S:S,'Planificación 2026-1'!X:X,C196,'Planificación 2026-1'!F:F,"FILIAL",'Planificación 2026-1'!Y:Y,"VIRTUAL",'Planificación 2026-1'!I:I,"&lt;3")</f>
        <v>0</v>
      </c>
      <c r="EK196" s="32">
        <f>SUMIFS('Planificación 2026-1'!S:S,'Planificación 2026-1'!X:X,C196,'Planificación 2026-1'!F:F,"FILIAL",'Planificación 2026-1'!Y:Y,"&lt;&gt;VIRTUAL",'Planificación 2026-1'!I:I,"&lt;3")</f>
        <v>0</v>
      </c>
      <c r="EL196" s="32">
        <f>SUMIFS('Planificación 2026-1'!S:S,'Planificación 2026-1'!X:X,C196,'Planificación 2026-1'!F:F,"PORUMA",'Planificación 2026-1'!Y:Y,"VIRTUAL",'Planificación 2026-1'!I:I,"&lt;3")</f>
        <v>0</v>
      </c>
      <c r="EM196" s="32">
        <f>SUMIFS('Planificación 2026-1'!S:S,'Planificación 2026-1'!X:X,C196,'Planificación 2026-1'!F:F,"PORUMA",'Planificación 2026-1'!Y:Y,"&lt;&gt;VIRTUAL",'Planificación 2026-1'!I:I,"&lt;3")</f>
        <v>0</v>
      </c>
      <c r="EN196" s="32">
        <f>SUMIFS('Planificación 2026-1'!S:S,'Planificación 2026-1'!X:X,C196,'Planificación 2026-1'!F:F,"HUAURA",'Planificación 2026-1'!Y:Y,"VIRTUAL",'Planificación 2026-1'!I:I,"&lt;3")</f>
        <v>0</v>
      </c>
      <c r="EO196" s="32">
        <f>SUMIFS('Planificación 2026-1'!S:S,'Planificación 2026-1'!X:X,C196,'Planificación 2026-1'!F:F,"HUAURA",'Planificación 2026-1'!Y:Y,"&lt;&gt;VIRTUAL",'Planificación 2026-1'!I:I,"&lt;3")</f>
        <v>0</v>
      </c>
      <c r="EP196" s="32">
        <f t="shared" si="46"/>
        <v>0</v>
      </c>
      <c r="EQ196" s="32">
        <f t="shared" si="47"/>
        <v>0</v>
      </c>
      <c r="ER196" s="32">
        <f t="shared" si="48"/>
        <v>0</v>
      </c>
      <c r="ES196" s="32">
        <f t="shared" si="49"/>
        <v>32</v>
      </c>
      <c r="ET196" s="32">
        <f t="shared" si="50"/>
        <v>0</v>
      </c>
      <c r="EU196" s="32">
        <f t="shared" si="51"/>
        <v>32</v>
      </c>
      <c r="EV196" s="32" t="b">
        <f>EXACT(EU196,E196)</f>
        <v>1</v>
      </c>
      <c r="EW196" s="32"/>
      <c r="EX196" s="32">
        <f>DV196+DZ196+ED196+EF196+EJ196+EN196+DX196+EH196</f>
        <v>20</v>
      </c>
      <c r="EY196" s="32">
        <f>DW196+EA196+EE196+EG196+EK196+EO196+DY196+EI196</f>
        <v>12</v>
      </c>
      <c r="EZ196" s="32" t="b">
        <f>EXACT(SUM(EX196:EY196),E196)</f>
        <v>1</v>
      </c>
      <c r="FA196" s="32" t="str">
        <f>IF(AND(DW196=0,EA196=0,EE196=0),"",IF(COUNTIF(DW196:EE196,"&gt;0")=1,IF(DW196&gt;0,"SEDE",IF(EA196&gt;0,"FILIAL","HUAURA")),IF(COUNTIF(DW196:EE196,"&gt;0")=2,IF(AND(DW196&gt;0,EA196&gt;0),"SEDE-FILIAL",IF(AND(DW196&gt;0,EE196&gt;0),"SEDE-HUAURA","FILIAL-HUAURA")),"SEDE-FILIAL-HUAURA")))</f>
        <v>SEDE</v>
      </c>
      <c r="FB196" s="32" t="str">
        <f t="shared" si="56"/>
        <v>MAS VIRTUAL</v>
      </c>
    </row>
    <row r="197" spans="1:158">
      <c r="A197" s="33"/>
      <c r="B197" s="65">
        <v>194</v>
      </c>
      <c r="C197" s="32" t="s">
        <v>401</v>
      </c>
      <c r="D197" s="429">
        <v>21534238</v>
      </c>
      <c r="E197" s="62">
        <f>SUMIF('Planificación 2026-1'!X:X,C197,'Planificación 2026-1'!S:S)</f>
        <v>14</v>
      </c>
      <c r="F197" s="63" t="s">
        <v>203</v>
      </c>
      <c r="G197" s="454" t="s">
        <v>200</v>
      </c>
      <c r="H197" s="64" t="s">
        <v>38</v>
      </c>
      <c r="I197" s="64" t="s">
        <v>156</v>
      </c>
      <c r="J197" s="32" t="s">
        <v>38</v>
      </c>
      <c r="K197" s="32" t="s">
        <v>156</v>
      </c>
      <c r="L197" s="57" t="str">
        <f>IF(SUM(COUNTIFS('Planificación 2026-1'!F:F,"PRINCIPAL",'Planificación 2026-1'!X:X,C197,'Planificación 2026-1'!H:H,"AF"))&gt;0,"P01"," ")</f>
        <v xml:space="preserve"> </v>
      </c>
      <c r="M197" s="58" t="str">
        <f>IF(SUM(COUNTIFS('Planificación 2026-1'!F:F,"PRINCIPAL",'Planificación 2026-1'!X:X,C197,'Planificación 2026-1'!H:H,"EN"))&gt;0,"P02"," ")</f>
        <v xml:space="preserve"> </v>
      </c>
      <c r="N197" s="58" t="str">
        <f>IF(SUM(COUNTIFS('Planificación 2026-1'!F:F,"PRINCIPAL",'Planificación 2026-1'!X:X,C197,'Planificación 2026-1'!H:H,"IS"))&gt;0,"P03"," ")</f>
        <v xml:space="preserve"> </v>
      </c>
      <c r="O197" s="58" t="str">
        <f>IF(SUM(COUNTIFS('Planificación 2026-1'!F:F,"PRINCIPAL",'Planificación 2026-1'!X:X,C197,'Planificación 2026-1'!H:H,"PS"))&gt;0,"P04"," ")</f>
        <v xml:space="preserve"> </v>
      </c>
      <c r="P197" s="58"/>
      <c r="Q197" s="58" t="str">
        <f>IF(SUM(COUNTIFS('Planificación 2026-1'!F:F,"PRINCIPAL",'Planificación 2026-1'!X:X,C197,'Planificación 2026-1'!H:H,"IN"))&gt;0,"P06"," ")</f>
        <v xml:space="preserve"> </v>
      </c>
      <c r="R197" s="58" t="str">
        <f>IF(SUM(COUNTIFS('Planificación 2026-1'!F:F,"PRINCIPAL",'Planificación 2026-1'!X:X,C197,'Planificación 2026-1'!H:H,"CA"))&gt;0,"P07"," ")</f>
        <v xml:space="preserve"> </v>
      </c>
      <c r="S197" s="58" t="str">
        <f>IF(SUM(COUNTIFS('Planificación 2026-1'!F:F,"PRINCIPAL",'Planificación 2026-1'!X:X,C197,'Planificación 2026-1'!H:H,"DE"))&gt;0,"P08"," ")</f>
        <v xml:space="preserve"> </v>
      </c>
      <c r="T197" s="58" t="str">
        <f>IF(SUM(COUNTIFS('Planificación 2026-1'!F:F,"PRINCIPAL",'Planificación 2026-1'!X:X,C197,'Planificación 2026-1'!H:H,"OB"))&gt;0,"P09"," ")</f>
        <v>P09</v>
      </c>
      <c r="U197" s="58" t="str">
        <f>IF(SUM(COUNTIFS('Planificación 2026-1'!F:F,"PRINCIPAL",'Planificación 2026-1'!X:X,C197,'Planificación 2026-1'!H:H,"MH"))&gt;0,"P31"," ")</f>
        <v xml:space="preserve"> </v>
      </c>
      <c r="V197" s="58" t="str">
        <f>IF(SUM(COUNTIFS('Planificación 2026-1'!F:F,"PRINCIPAL",'Planificación 2026-1'!X:X,C197,'Planificación 2026-1'!H:H,"IC"))&gt;0,"P32"," ")</f>
        <v xml:space="preserve"> </v>
      </c>
      <c r="W197" s="58" t="str">
        <f>IF(SUM(COUNTIFS('Planificación 2026-1'!F:F,"PRINCIPAL",'Planificación 2026-1'!X:X,C197,'Planificación 2026-1'!H:H,"AR"))&gt;0,"P34"," ")</f>
        <v xml:space="preserve"> </v>
      </c>
      <c r="X197" s="58" t="str">
        <f>IF(SUM(COUNTIFS('Planificación 2026-1'!F:F,"PRINCIPAL",'Planificación 2026-1'!X:X,C197,'Planificación 2026-1'!H:H,"T1"))&gt;0,"P35"," ")</f>
        <v xml:space="preserve"> </v>
      </c>
      <c r="Y197" s="58" t="str">
        <f>IF(SUM(COUNTIFS('Planificación 2026-1'!F:F,"PRINCIPAL",'Planificación 2026-1'!X:X,C197,'Planificación 2026-1'!H:H,"T3"))&gt;0,"P36"," ")</f>
        <v xml:space="preserve"> </v>
      </c>
      <c r="Z197" s="58" t="str">
        <f>IF(SUM(COUNTIFS('Planificación 2026-1'!F:F,"PRINCIPAL",'Planificación 2026-1'!X:X,C197,'Planificación 2026-1'!H:H,"T2"))&gt;0,"P37"," ")</f>
        <v xml:space="preserve"> </v>
      </c>
      <c r="AA197" s="58" t="str">
        <f>IF(SUM(COUNTIFS('Planificación 2026-1'!F:F,"PRINCIPAL",'Planificación 2026-1'!X:X,C197,'Planificación 2026-1'!H:H,"AE"))&gt;0,"P38"," ")</f>
        <v xml:space="preserve"> </v>
      </c>
      <c r="AB197" s="58" t="str">
        <f>IF(SUM(COUNTIFS('Planificación 2026-1'!F:F,"PRINCIPAL",'Planificación 2026-1'!X:X,C197,'Planificación 2026-1'!H:H,"T4"))&gt;0,"P55"," ")</f>
        <v xml:space="preserve"> </v>
      </c>
      <c r="AC197" s="58" t="str">
        <f>IF(SUM(COUNTIFS('Planificación 2026-1'!F:F,"FILIAL",'Planificación 2026-1'!X:X,C197,'Planificación 2026-1'!H:H,"AF"))&gt;0," P01"," ")</f>
        <v xml:space="preserve"> </v>
      </c>
      <c r="AD197" s="58" t="str">
        <f>IF(SUM(COUNTIFS('Planificación 2026-1'!F:F,"FILIAL",'Planificación 2026-1'!X:X,C197,'Planificación 2026-1'!H:H,"EN"))&gt;0,"P02"," ")</f>
        <v xml:space="preserve"> </v>
      </c>
      <c r="AE197" s="58" t="str">
        <f>IF(SUM(COUNTIFS('Planificación 2026-1'!F:F,"FILIAL",'Planificación 2026-1'!X:X,C197,'Planificación 2026-1'!H:H,"IS"))&gt;0,"P03"," ")</f>
        <v xml:space="preserve"> </v>
      </c>
      <c r="AF197" s="58" t="str">
        <f>IF(SUM(COUNTIFS('Planificación 2026-1'!F:F,"FILIAL",'Planificación 2026-1'!X:X,C197,'Planificación 2026-1'!H:H,"PS"))&gt;0,"P04"," ")</f>
        <v xml:space="preserve"> </v>
      </c>
      <c r="AG197" s="58"/>
      <c r="AH197" s="58" t="str">
        <f>IF(SUM(COUNTIFS('Planificación 2026-1'!F:F,"FILIAL",'Planificación 2026-1'!X:X,C197,'Planificación 2026-1'!H:H,"IN"))&gt;0,"P06"," ")</f>
        <v xml:space="preserve"> </v>
      </c>
      <c r="AI197" s="58" t="str">
        <f>IF(SUM(COUNTIFS('Planificación 2026-1'!F:F,"FILIAL",'Planificación 2026-1'!X:X,C197,'Planificación 2026-1'!H:H,"CA"))&gt;0,"P07"," ")</f>
        <v xml:space="preserve"> </v>
      </c>
      <c r="AJ197" s="58" t="str">
        <f>IF(SUM(COUNTIFS('Planificación 2026-1'!F:F,"FILIAL",'Planificación 2026-1'!X:X,C197,'Planificación 2026-1'!H:H,"DE"))&gt;0,"P08"," ")</f>
        <v xml:space="preserve"> </v>
      </c>
      <c r="AK197" s="58" t="str">
        <f>IF(SUM(COUNTIFS('Planificación 2026-1'!F:F,"FILIAL",'Planificación 2026-1'!X:X,C197,'Planificación 2026-1'!H:H,"OB"))&gt;0,"P09"," ")</f>
        <v>P09</v>
      </c>
      <c r="AL197" s="58" t="str">
        <f>IF(SUM(COUNTIFS('Planificación 2026-1'!F:F,"FILIAL",'Planificación 2026-1'!X:X,C197,'Planificación 2026-1'!H:H,"MH"))&gt;0,"P31"," ")</f>
        <v xml:space="preserve"> </v>
      </c>
      <c r="AM197" s="58" t="str">
        <f>IF(SUM(COUNTIFS('Planificación 2026-1'!F:F,"FILIAL",'Planificación 2026-1'!X:X,C197,'Planificación 2026-1'!H:H,"IC"))&gt;0,"P32"," ")</f>
        <v xml:space="preserve"> </v>
      </c>
      <c r="AN197" s="58" t="str">
        <f>IF(SUM(COUNTIFS('Planificación 2026-1'!F:F,"FILIAL",'Planificación 2026-1'!X:X,C197,'Planificación 2026-1'!H:H,"AR"))&gt;0,"P34"," ")</f>
        <v xml:space="preserve"> </v>
      </c>
      <c r="AO197" s="58" t="str">
        <f>IF(SUM(COUNTIFS('Planificación 2026-1'!F:F,"FILIAL",'Planificación 2026-1'!X:X,C197,'Planificación 2026-1'!H:H,"T1"))&gt;0,"P35"," ")</f>
        <v xml:space="preserve"> </v>
      </c>
      <c r="AP197" s="58" t="str">
        <f>IF(SUM(COUNTIFS('Planificación 2026-1'!F:F,"FILIAL",'Planificación 2026-1'!X:X,C197,'Planificación 2026-1'!H:H,"T3"))&gt;0,"P36"," ")</f>
        <v xml:space="preserve"> </v>
      </c>
      <c r="AQ197" s="58" t="str">
        <f>IF(SUM(COUNTIFS('Planificación 2026-1'!F:F,"FILIAL",'Planificación 2026-1'!X:X,C197,'Planificación 2026-1'!H:H,"T2"))&gt;0,"P37"," ")</f>
        <v xml:space="preserve"> </v>
      </c>
      <c r="AR197" s="58" t="str">
        <f>IF(SUM(COUNTIFS('Planificación 2026-1'!F:F,"FILIAL",'Planificación 2026-1'!X:X,C197,'Planificación 2026-1'!H:H,"AE"))&gt;0,"P38"," ")</f>
        <v xml:space="preserve"> </v>
      </c>
      <c r="AS197" s="58" t="str">
        <f>IF(SUM(COUNTIFS('Planificación 2026-1'!F:F,"FILIAL",'Planificación 2026-1'!X:X,C197,'Planificación 2026-1'!H:H,"T4"))&gt;0,"P55"," ")</f>
        <v xml:space="preserve"> </v>
      </c>
      <c r="AT197" s="58" t="str">
        <f>IF(SUM(COUNTIFS('Planificación 2026-1'!F:F,"SUNAMPE",'Planificación 2026-1'!X:X,C197,'Planificación 2026-1'!H:H,"AF"))&gt;0," P01"," ")</f>
        <v xml:space="preserve"> </v>
      </c>
      <c r="AU197" s="58" t="str">
        <f>IF(SUM(COUNTIFS('Planificación 2026-1'!F:F,"SUNAMPE",'Planificación 2026-1'!X:X,C197,'Planificación 2026-1'!H:H,"EN"))&gt;0,"P02"," ")</f>
        <v xml:space="preserve"> </v>
      </c>
      <c r="AV197" s="58" t="str">
        <f>IF(SUM(COUNTIFS('Planificación 2026-1'!F:F,"SUNAMPE",'Planificación 2026-1'!X:X,C197,'Planificación 2026-1'!H:H,"IS"))&gt;0,"P03"," ")</f>
        <v xml:space="preserve"> </v>
      </c>
      <c r="AW197" s="58" t="str">
        <f>IF(SUM(COUNTIFS('Planificación 2026-1'!F:F,"SUNAMPE",'Planificación 2026-1'!X:X,C197,'Planificación 2026-1'!H:H,"PS"))&gt;0,"P04"," ")</f>
        <v xml:space="preserve"> </v>
      </c>
      <c r="AX197" s="58"/>
      <c r="AY197" s="58" t="str">
        <f>IF(SUM(COUNTIFS('Planificación 2026-1'!F:F,"SUNAMPE",'Planificación 2026-1'!X:X,C197,'Planificación 2026-1'!H:H,"IN"))&gt;0,"P06"," ")</f>
        <v xml:space="preserve"> </v>
      </c>
      <c r="AZ197" s="58" t="str">
        <f>IF(SUM(COUNTIFS('Planificación 2026-1'!F:F,"SUNAMPE",'Planificación 2026-1'!X:X,C197,'Planificación 2026-1'!H:H,"CA"))&gt;0,"P07"," ")</f>
        <v xml:space="preserve"> </v>
      </c>
      <c r="BA197" s="58" t="str">
        <f>IF(SUM(COUNTIFS('Planificación 2026-1'!F:F,"SUNAMPE",'Planificación 2026-1'!X:X,C197,'Planificación 2026-1'!H:H,"DE"))&gt;0,"P08"," ")</f>
        <v xml:space="preserve"> </v>
      </c>
      <c r="BB197" s="58" t="str">
        <f>IF(SUM(COUNTIFS('Planificación 2026-1'!F:F,"SUNAMPE",'Planificación 2026-1'!X:X,C197,'Planificación 2026-1'!H:H,"OB"))&gt;0,"P09"," ")</f>
        <v xml:space="preserve"> </v>
      </c>
      <c r="BC197" s="58" t="str">
        <f>IF(SUM(COUNTIFS('Planificación 2026-1'!F:F,"SUNAMPE",'Planificación 2026-1'!X:X,C197,'Planificación 2026-1'!H:H,"MH"))&gt;0,"P31"," ")</f>
        <v xml:space="preserve"> </v>
      </c>
      <c r="BD197" s="58" t="str">
        <f>IF(SUM(COUNTIFS('Planificación 2026-1'!F:F,"SUNAMPE",'Planificación 2026-1'!X:X,C197,'Planificación 2026-1'!H:H,"IC"))&gt;0,"P32"," ")</f>
        <v xml:space="preserve"> </v>
      </c>
      <c r="BE197" s="58" t="str">
        <f>IF(SUM(COUNTIFS('Planificación 2026-1'!F:F,"SUNAMPE",'Planificación 2026-1'!X:X,C197,'Planificación 2026-1'!H:H,"AR"))&gt;0,"P34"," ")</f>
        <v xml:space="preserve"> </v>
      </c>
      <c r="BF197" s="58" t="str">
        <f>IF(SUM(COUNTIFS('Planificación 2026-1'!F:F,"SUNAMPE",'Planificación 2026-1'!X:X,C197,'Planificación 2026-1'!H:H,"T1"))&gt;0,"P35"," ")</f>
        <v xml:space="preserve"> </v>
      </c>
      <c r="BG197" s="58" t="str">
        <f>IF(SUM(COUNTIFS('Planificación 2026-1'!F:F,"SUNAMPE",'Planificación 2026-1'!X:X,C197,'Planificación 2026-1'!H:H,"T3"))&gt;0,"P36"," ")</f>
        <v xml:space="preserve"> </v>
      </c>
      <c r="BH197" s="58" t="str">
        <f>IF(SUM(COUNTIFS('Planificación 2026-1'!F:F,"SUNAMPE",'Planificación 2026-1'!X:X,C197,'Planificación 2026-1'!H:H,"T2"))&gt;0,"P37"," ")</f>
        <v xml:space="preserve"> </v>
      </c>
      <c r="BI197" s="58" t="str">
        <f>IF(SUM(COUNTIFS('Planificación 2026-1'!F:F,"SUNAMPE",'Planificación 2026-1'!X:X,C197,'Planificación 2026-1'!H:H,"AE"))&gt;0,"P38"," ")</f>
        <v xml:space="preserve"> </v>
      </c>
      <c r="BJ197" s="58" t="str">
        <f>IF(SUM(COUNTIFS('Planificación 2026-1'!F:F,"SUNAMPE",'Planificación 2026-1'!X:X,C197,'Planificación 2026-1'!H:H,"T4"))&gt;0,"P55"," ")</f>
        <v xml:space="preserve"> </v>
      </c>
      <c r="BK197" s="58" t="str">
        <f>IF(SUM(COUNTIFS('Planificación 2026-1'!F:F,"HUAURA",'Planificación 2026-1'!X:X,C197,'Planificación 2026-1'!H:H,"AF"))&gt;0," P01"," ")</f>
        <v xml:space="preserve"> </v>
      </c>
      <c r="BL197" s="58" t="str">
        <f>IF(SUM(COUNTIFS('Planificación 2026-1'!F:F,"HUAURA",'Planificación 2026-1'!X:X,C197,'Planificación 2026-1'!H:H,"EN"))&gt;0,"P02"," ")</f>
        <v xml:space="preserve"> </v>
      </c>
      <c r="BM197" s="58" t="str">
        <f>IF(SUM(COUNTIFS('Planificación 2026-1'!F:F,"HUAURA",'Planificación 2026-1'!X:X,C197,'Planificación 2026-1'!H:H,"IS"))&gt;0,"P03"," ")</f>
        <v xml:space="preserve"> </v>
      </c>
      <c r="BN197" s="58" t="str">
        <f>IF(SUM(COUNTIFS('Planificación 2026-1'!F:F,"HUAURA",'Planificación 2026-1'!X:X,C197,'Planificación 2026-1'!H:H,"PS"))&gt;0,"P04"," ")</f>
        <v xml:space="preserve"> </v>
      </c>
      <c r="BO197" s="58"/>
      <c r="BP197" s="58" t="str">
        <f>IF(SUM(COUNTIFS('Planificación 2026-1'!F:F,"HUAURA",'Planificación 2026-1'!X:X,C197,'Planificación 2026-1'!H:H,"IN"))&gt;0,"P06"," ")</f>
        <v xml:space="preserve"> </v>
      </c>
      <c r="BQ197" s="58" t="str">
        <f>IF(SUM(COUNTIFS('Planificación 2026-1'!F:F,"HUAURA",'Planificación 2026-1'!X:X,C197,'Planificación 2026-1'!H:H,"CA"))&gt;0,"P07"," ")</f>
        <v xml:space="preserve"> </v>
      </c>
      <c r="BR197" s="58" t="str">
        <f>IF(SUM(COUNTIFS('Planificación 2026-1'!F:F,"HUAURA",'Planificación 2026-1'!X:X,C197,'Planificación 2026-1'!H:H,"DE"))&gt;0,"P08"," ")</f>
        <v xml:space="preserve"> </v>
      </c>
      <c r="BS197" s="58" t="str">
        <f>IF(SUM(COUNTIFS('Planificación 2026-1'!F:F,"HUAURA",'Planificación 2026-1'!X:X,C197,'Planificación 2026-1'!H:H,"OB"))&gt;0,"P09"," ")</f>
        <v xml:space="preserve"> </v>
      </c>
      <c r="BT197" s="58" t="str">
        <f>IF(SUM(COUNTIFS('Planificación 2026-1'!F:F,"HUAURA",'Planificación 2026-1'!X:X,C197,'Planificación 2026-1'!H:H,"MH"))&gt;0,"P31"," ")</f>
        <v xml:space="preserve"> </v>
      </c>
      <c r="BU197" s="58" t="str">
        <f>IF(SUM(COUNTIFS('Planificación 2026-1'!F:F,"HUAURA",'Planificación 2026-1'!X:X,C197,'Planificación 2026-1'!H:H,"IC"))&gt;0,"P32"," ")</f>
        <v xml:space="preserve"> </v>
      </c>
      <c r="BV197" s="58" t="str">
        <f>IF(SUM(COUNTIFS('Planificación 2026-1'!F:F,"HUAURA",'Planificación 2026-1'!X:X,C197,'Planificación 2026-1'!H:H,"AR"))&gt;0,"P34"," ")</f>
        <v xml:space="preserve"> </v>
      </c>
      <c r="BW197" s="58" t="str">
        <f>IF(SUM(COUNTIFS('Planificación 2026-1'!F:F,"HUAURA",'Planificación 2026-1'!X:X,C197,'Planificación 2026-1'!H:H,"T1"))&gt;0,"P35"," ")</f>
        <v xml:space="preserve"> </v>
      </c>
      <c r="BX197" s="58" t="str">
        <f>IF(SUM(COUNTIFS('Planificación 2026-1'!F:F,"HUAURA",'Planificación 2026-1'!X:X,C197,'Planificación 2026-1'!H:H,"T3"))&gt;0,"P36"," ")</f>
        <v xml:space="preserve"> </v>
      </c>
      <c r="BY197" s="58" t="str">
        <f>IF(SUM(COUNTIFS('Planificación 2026-1'!F:F,"HUAURA",'Planificación 2026-1'!X:X,C197,'Planificación 2026-1'!H:H,"T2"))&gt;0,"P37"," ")</f>
        <v xml:space="preserve"> </v>
      </c>
      <c r="BZ197" s="58" t="str">
        <f>IF(SUM(COUNTIFS('Planificación 2026-1'!F:F,"HUAURA",'Planificación 2026-1'!X:X,C197,'Planificación 2026-1'!H:H,"AE"))&gt;0,"P38"," ")</f>
        <v xml:space="preserve"> </v>
      </c>
      <c r="CA197" s="58" t="str">
        <f>IF(SUM(COUNTIFS('Planificación 2026-1'!F:F,"HUAURA",'Planificación 2026-1'!X:X,C197,'Planificación 2026-1'!H:H,"T4"))&gt;0,"P55"," ")</f>
        <v xml:space="preserve"> </v>
      </c>
      <c r="CB197" s="59">
        <f>SUMIFS('Planificación 2026-1'!S:S,'Planificación 2026-1'!X:X,C197,'Planificación 2026-1'!H:H,"AF",'Planificación 2026-1'!I:I,"&gt;2")</f>
        <v>0</v>
      </c>
      <c r="CC197" s="59">
        <f>SUMIFS('Planificación 2026-1'!S:S,'Planificación 2026-1'!X:X,C197,'Planificación 2026-1'!H:H,"EN",'Planificación 2026-1'!I:I,"&gt;2")</f>
        <v>0</v>
      </c>
      <c r="CD197" s="59">
        <f>SUMIFS('Planificación 2026-1'!S:S,'Planificación 2026-1'!X:X,C197,'Planificación 2026-1'!H:H,"IS",'Planificación 2026-1'!I:I,"&gt;2")</f>
        <v>0</v>
      </c>
      <c r="CE197" s="59">
        <f>SUMIFS('Planificación 2026-1'!S:S,'Planificación 2026-1'!X:X,C197,'Planificación 2026-1'!H:H,"PS",'Planificación 2026-1'!I:I,"&gt;2")</f>
        <v>0</v>
      </c>
      <c r="CF197" s="59">
        <f>SUMIFS('Planificación 2026-1'!S:S,'Planificación 2026-1'!X:X,C197,'Planificación 2026-1'!H:H,"IN",'Planificación 2026-1'!I:I,"&gt;2")</f>
        <v>0</v>
      </c>
      <c r="CG197" s="59">
        <f>SUMIFS('Planificación 2026-1'!S:S,'Planificación 2026-1'!X:X,C197,'Planificación 2026-1'!H:H,"CA",'Planificación 2026-1'!I:I,"&gt;2")</f>
        <v>0</v>
      </c>
      <c r="CH197" s="59">
        <f>SUMIFS('Planificación 2026-1'!S:S,'Planificación 2026-1'!X:X,C197,'Planificación 2026-1'!H:H,"DE",'Planificación 2026-1'!I:I,"&gt;2")</f>
        <v>0</v>
      </c>
      <c r="CI197" s="59">
        <f>SUMIFS('Planificación 2026-1'!S:S,'Planificación 2026-1'!X:X,C197,'Planificación 2026-1'!H:H,"OB",'Planificación 2026-1'!I:I,"&gt;2")</f>
        <v>14</v>
      </c>
      <c r="CJ197" s="59">
        <f>SUMIFS('Planificación 2026-1'!S:S,'Planificación 2026-1'!X:X,C197,'Planificación 2026-1'!H:H,"MH",'Planificación 2026-1'!I:I,"&gt;2")</f>
        <v>0</v>
      </c>
      <c r="CK197" s="59">
        <f>SUMIFS('Planificación 2026-1'!S:S,'Planificación 2026-1'!X:X,C197,'Planificación 2026-1'!H:H,"IC",'Planificación 2026-1'!I:I,"&gt;2")</f>
        <v>0</v>
      </c>
      <c r="CL197" s="59">
        <f>SUMIFS('Planificación 2026-1'!S:S,'Planificación 2026-1'!X:X,C197,'Planificación 2026-1'!H:H,"AR",'Planificación 2026-1'!I:I,"&gt;2")</f>
        <v>0</v>
      </c>
      <c r="CM197" s="59">
        <f>SUMIFS('Planificación 2026-1'!S:S,'Planificación 2026-1'!X:X,C197,'Planificación 2026-1'!H:H,"AE",'Planificación 2026-1'!I:I,"&gt;2")</f>
        <v>0</v>
      </c>
      <c r="CN197" s="59">
        <f>SUMIFS('Planificación 2026-1'!S:S,'Planificación 2026-1'!X:X,C197,'Planificación 2026-1'!H:H,"T1",'Planificación 2026-1'!I:I,"&gt;2")</f>
        <v>0</v>
      </c>
      <c r="CO197" s="59">
        <f>SUMIFS('Planificación 2026-1'!S:S,'Planificación 2026-1'!X:X,C197,'Planificación 2026-1'!H:H,"T3",'Planificación 2026-1'!I:I,"&gt;2")</f>
        <v>0</v>
      </c>
      <c r="CP197" s="59">
        <f>SUMIFS('Planificación 2026-1'!S:S,'Planificación 2026-1'!X:X,C197,'Planificación 2026-1'!H:H,"T2",'Planificación 2026-1'!I:I,"&gt;2")</f>
        <v>0</v>
      </c>
      <c r="CQ197" s="59">
        <f>SUMIFS('Planificación 2026-1'!S:S,'Planificación 2026-1'!X:X,C197,'Planificación 2026-1'!H:H,"T4",'Planificación 2026-1'!I:I,"&gt;2")</f>
        <v>0</v>
      </c>
      <c r="CR197" s="59">
        <f>SUMIFS('Planificación 2026-1'!S:S,'Planificación 2026-1'!X:X,C197,'Planificación 2026-1'!H:H,"AF",'Planificación 2026-1'!I:I,"&lt;3")</f>
        <v>0</v>
      </c>
      <c r="CS197" s="59">
        <f>SUMIFS('Planificación 2026-1'!S:S,'Planificación 2026-1'!X:X,C197,'Planificación 2026-1'!H:H,"EN",'Planificación 2026-1'!I:I,"&lt;3")</f>
        <v>0</v>
      </c>
      <c r="CT197" s="59">
        <f>SUMIFS('Planificación 2026-1'!S:S,'Planificación 2026-1'!X:X,C197,'Planificación 2026-1'!H:H,"IS",'Planificación 2026-1'!I:I,"&lt;3")</f>
        <v>0</v>
      </c>
      <c r="CU197" s="59">
        <f>SUMIFS('Planificación 2026-1'!S:S,'Planificación 2026-1'!X:X,C197,'Planificación 2026-1'!H:H,"PS",'Planificación 2026-1'!I:I,"&lt;3")</f>
        <v>0</v>
      </c>
      <c r="CV197" s="59">
        <f>SUMIFS('Planificación 2026-1'!S:S,'Planificación 2026-1'!X:X,C197,'Planificación 2026-1'!H:H,"IN",'Planificación 2026-1'!I:I,"&lt;3")</f>
        <v>0</v>
      </c>
      <c r="CW197" s="59">
        <f>SUMIFS('Planificación 2026-1'!S:S,'Planificación 2026-1'!X:X,C197,'Planificación 2026-1'!H:H,"CA",'Planificación 2026-1'!I:I,"&lt;3")</f>
        <v>0</v>
      </c>
      <c r="CX197" s="59">
        <f>SUMIFS('Planificación 2026-1'!S:S,'Planificación 2026-1'!X:X,C197,'Planificación 2026-1'!H:H,"DE",'Planificación 2026-1'!I:I,"&lt;3")</f>
        <v>0</v>
      </c>
      <c r="CY197" s="59">
        <f>SUMIFS('Planificación 2026-1'!S:S,'Planificación 2026-1'!X:X,C197,'Planificación 2026-1'!H:H,"OB",'Planificación 2026-1'!I:I,"&lt;3")</f>
        <v>0</v>
      </c>
      <c r="CZ197" s="59">
        <f>SUMIFS('Planificación 2026-1'!S:S,'Planificación 2026-1'!X:X,C197,'Planificación 2026-1'!H:H,"MH",'Planificación 2026-1'!I:I,"&lt;3")</f>
        <v>0</v>
      </c>
      <c r="DA197" s="59">
        <f>SUMIFS('Planificación 2026-1'!S:S,'Planificación 2026-1'!X:X,C197,'Planificación 2026-1'!H:H,"IC",'Planificación 2026-1'!I:I,"&lt;3")</f>
        <v>0</v>
      </c>
      <c r="DB197" s="59">
        <f>SUMIFS('Planificación 2026-1'!S:S,'Planificación 2026-1'!X:X,C197,'Planificación 2026-1'!H:H,"AR",'Planificación 2026-1'!I:I,"&lt;3")</f>
        <v>0</v>
      </c>
      <c r="DC197" s="59">
        <f>SUMIFS('Planificación 2026-1'!S:S,'Planificación 2026-1'!X:X,C197,'Planificación 2026-1'!H:H,"AE",'Planificación 2026-1'!I:I,"&lt;3")</f>
        <v>0</v>
      </c>
      <c r="DD197" s="59">
        <f>SUMIFS('Planificación 2026-1'!S:S,'Planificación 2026-1'!X:X,C197,'Planificación 2026-1'!H:H,"T1",'Planificación 2026-1'!I:I,"&lt;3")</f>
        <v>0</v>
      </c>
      <c r="DE197" s="59">
        <f>SUMIFS('Planificación 2026-1'!S:S,'Planificación 2026-1'!X:X,C197,'Planificación 2026-1'!H:H,"T3",'Planificación 2026-1'!I:I,"&lt;3")</f>
        <v>0</v>
      </c>
      <c r="DF197" s="59">
        <f>SUMIFS('Planificación 2026-1'!S:S,'Planificación 2026-1'!X:X,C197,'Planificación 2026-1'!H:H,"T2",'Planificación 2026-1'!I:I,"&lt;3")</f>
        <v>0</v>
      </c>
      <c r="DG197" s="59">
        <f>SUMIFS('Planificación 2026-1'!S:S,'Planificación 2026-1'!X:X,C197,'Planificación 2026-1'!H:H,"T4",'Planificación 2026-1'!I:I,"&lt;3")</f>
        <v>0</v>
      </c>
      <c r="DH197" s="58" t="str">
        <f t="shared" si="52"/>
        <v>P09</v>
      </c>
      <c r="DI197" s="27">
        <f>IF(C197="","",SUMIFS('Planificación 2026-1'!S:S,'Planificación 2026-1'!X:X,C197,'Planificación 2026-1'!F:F,"PRINCIPAL",'Planificación 2026-1'!Y:Y,"VIRTUAL"))</f>
        <v>4</v>
      </c>
      <c r="DJ197" s="27">
        <f>IF(C197="","",SUMIFS('Planificación 2026-1'!S:S,'Planificación 2026-1'!X:X,C197,'Planificación 2026-1'!F:F,"PRINCIPAL",'Planificación 2026-1'!Y:Y,"PRESENCIAL"))</f>
        <v>0</v>
      </c>
      <c r="DK197" s="27">
        <f>IF(C197="","",SUMIFS('Planificación 2026-1'!S:S,'Planificación 2026-1'!X:X,C197,'Planificación 2026-1'!F:F,"PRINCIPAL",'Planificación 2026-1'!Y:Y,"HIBRIDO PRESENCIAL"))</f>
        <v>0</v>
      </c>
      <c r="DL197" s="58" t="str">
        <f t="shared" si="53"/>
        <v>P09</v>
      </c>
      <c r="DM197" s="58">
        <f>IF(C197="","",SUMIFS('Planificación 2026-1'!S:S,'Planificación 2026-1'!X:X,C197,'Planificación 2026-1'!F:F,"FILIAL",'Planificación 2026-1'!Y:Y,"VIRTUAL"))</f>
        <v>4</v>
      </c>
      <c r="DN197" s="60">
        <f>IF(C197="","",SUMIFS('Planificación 2026-1'!S:S,'Planificación 2026-1'!X:X,C197,'Planificación 2026-1'!F:F,"FILIAL",'Planificación 2026-1'!Y:Y,"PRESENCIAL"))</f>
        <v>6</v>
      </c>
      <c r="DO197" s="29">
        <f>IF(C197="","",SUMIFS('Planificación 2026-1'!S:S,'Planificación 2026-1'!X:X,C197,'Planificación 2026-1'!F:F,"FILIAL",'Planificación 2026-1'!Y:Y,"HIBRIDO PRESENCIAL"))</f>
        <v>0</v>
      </c>
      <c r="DP197" s="61" t="str">
        <f t="shared" si="54"/>
        <v/>
      </c>
      <c r="DQ197" s="58">
        <f>IF(C197="","",SUMIFS('Planificación 2026-1'!S:S,'Planificación 2026-1'!X:X,C197,'Planificación 2026-1'!F:F,"SUNAMPE",'Planificación 2026-1'!Y:Y,"VIRTUAL"))</f>
        <v>0</v>
      </c>
      <c r="DR197" s="29">
        <f>IF(C197="","",SUMIFS('Planificación 2026-1'!S:S,'Planificación 2026-1'!X:X,C197,'Planificación 2026-1'!F:F,"SUNAMPE",'Planificación 2026-1'!Y:Y,"PRESENCIAL"))</f>
        <v>0</v>
      </c>
      <c r="DS197" s="61" t="str">
        <f t="shared" si="55"/>
        <v/>
      </c>
      <c r="DT197" s="58">
        <f>IF(C197="","",SUMIFS('Planificación 2026-1'!S:S,'Planificación 2026-1'!X:X,C197,'Planificación 2026-1'!F:F,"HUAURA",'Planificación 2026-1'!Y:Y,"VIRTUAL"))</f>
        <v>0</v>
      </c>
      <c r="DU197" s="29">
        <f>IF(C197="","",SUMIFS('Planificación 2026-1'!S:S,'Planificación 2026-1'!X:X,C197,'Planificación 2026-1'!F:F,"HUAURA",'Planificación 2026-1'!Y:Y,"PRESENCIAL"))</f>
        <v>0</v>
      </c>
      <c r="DV197" s="32">
        <f>SUMIFS('Planificación 2026-1'!S:S,'Planificación 2026-1'!X:X,C197,'Planificación 2026-1'!F:F,"PRINCIPAL",'Planificación 2026-1'!Y:Y,"VIRTUAL",'Planificación 2026-1'!I:I,"&gt;2")</f>
        <v>4</v>
      </c>
      <c r="DW197" s="32">
        <f>SUMIFS('Planificación 2026-1'!S:S,'Planificación 2026-1'!X:X,C197,'Planificación 2026-1'!F:F,"PRINCIPAL",'Planificación 2026-1'!Y:Y,"&lt;&gt;VIRTUAL",'Planificación 2026-1'!I:I,"&gt;2")</f>
        <v>0</v>
      </c>
      <c r="DX197" s="32">
        <f>SUMIFS('Planificación 2026-1'!S:S,'Planificación 2026-1'!X:X,C197,'Planificación 2026-1'!F:F,"SUNAMPE",'Planificación 2026-1'!Y:Y,"VIRTUAL",'Planificación 2026-1'!I:I,"&gt;2")</f>
        <v>0</v>
      </c>
      <c r="DY197" s="32">
        <f>SUMIFS('Planificación 2026-1'!S:S,'Planificación 2026-1'!X:X,C197,'Planificación 2026-1'!F:F,"SUNAMPE",'Planificación 2026-1'!Y:Y,"&lt;&gt;VIRTUAL",'Planificación 2026-1'!I:I,"&gt;2")</f>
        <v>0</v>
      </c>
      <c r="DZ197" s="32">
        <f>SUMIFS('Planificación 2026-1'!S:S,'Planificación 2026-1'!X:X,C197,'Planificación 2026-1'!F:F,"FILIAL",'Planificación 2026-1'!Y:Y,"VIRTUAL",'Planificación 2026-1'!I:I,"&gt;2")</f>
        <v>4</v>
      </c>
      <c r="EA197" s="32">
        <f>SUMIFS('Planificación 2026-1'!S:S,'Planificación 2026-1'!X:X,C197,'Planificación 2026-1'!F:F,"FILIAL",'Planificación 2026-1'!Y:Y,"&lt;&gt;VIRTUAL",'Planificación 2026-1'!I:I,"&gt;2")</f>
        <v>6</v>
      </c>
      <c r="EB197" s="32">
        <f>SUMIFS('Planificación 2026-1'!S:S,'Planificación 2026-1'!X:X,C197,'Planificación 2026-1'!F:F,"PORUMA",'Planificación 2026-1'!Y:Y,"VIRTUAL",'Planificación 2026-1'!I:I,"&gt;2")</f>
        <v>0</v>
      </c>
      <c r="EC197" s="32">
        <f>SUMIFS('Planificación 2026-1'!S:S,'Planificación 2026-1'!X:X,C197,'Planificación 2026-1'!F:F,"PORUMA",'Planificación 2026-1'!Y:Y,"&lt;&gt;VIRTUAL",'Planificación 2026-1'!I:I,"&gt;2")</f>
        <v>0</v>
      </c>
      <c r="ED197" s="32">
        <f>SUMIFS('Planificación 2026-1'!S:S,'Planificación 2026-1'!X:X,C197,'Planificación 2026-1'!F:F,"HUAURA",'Planificación 2026-1'!Y:Y,"VIRTUAL",'Planificación 2026-1'!I:I,"&gt;2")</f>
        <v>0</v>
      </c>
      <c r="EE197" s="32">
        <f>SUMIFS('Planificación 2026-1'!S:S,'Planificación 2026-1'!X:X,C197,'Planificación 2026-1'!F:F,"HUAURA",'Planificación 2026-1'!Y:Y,"&lt;&gt;VIRTUAL",'Planificación 2026-1'!I:I,"&gt;2")</f>
        <v>0</v>
      </c>
      <c r="EF197" s="32">
        <f>SUMIFS('Planificación 2026-1'!S:S,'Planificación 2026-1'!X:X,C197,'Planificación 2026-1'!F:F,"PRINCIPAL",'Planificación 2026-1'!Y:Y,"VIRTUAL",'Planificación 2026-1'!I:I,"&lt;3")</f>
        <v>0</v>
      </c>
      <c r="EG197" s="32">
        <f>SUMIFS('Planificación 2026-1'!S:S,'Planificación 2026-1'!X:X,C197,'Planificación 2026-1'!F:F,"PRINCIPAL",'Planificación 2026-1'!Y:Y,"&lt;&gt;VIRTUAL",'Planificación 2026-1'!I:I,"&lt;3")</f>
        <v>0</v>
      </c>
      <c r="EH197" s="32">
        <f>SUMIFS('Planificación 2026-1'!S:S,'Planificación 2026-1'!X:X,C197,'Planificación 2026-1'!F:F,"SUNAMPE",'Planificación 2026-1'!Y:Y,"VIRTUAL",'Planificación 2026-1'!I:I,"&lt;3")</f>
        <v>0</v>
      </c>
      <c r="EI197" s="32">
        <f>SUMIFS('Planificación 2026-1'!S:S,'Planificación 2026-1'!X:X,C197,'Planificación 2026-1'!F:F,"SUNAMPE",'Planificación 2026-1'!Y:Y,"&lt;&gt;VIRTUAL",'Planificación 2026-1'!I:I,"&lt;3")</f>
        <v>0</v>
      </c>
      <c r="EJ197" s="32">
        <f>SUMIFS('Planificación 2026-1'!S:S,'Planificación 2026-1'!X:X,C197,'Planificación 2026-1'!F:F,"FILIAL",'Planificación 2026-1'!Y:Y,"VIRTUAL",'Planificación 2026-1'!I:I,"&lt;3")</f>
        <v>0</v>
      </c>
      <c r="EK197" s="32">
        <f>SUMIFS('Planificación 2026-1'!S:S,'Planificación 2026-1'!X:X,C197,'Planificación 2026-1'!F:F,"FILIAL",'Planificación 2026-1'!Y:Y,"&lt;&gt;VIRTUAL",'Planificación 2026-1'!I:I,"&lt;3")</f>
        <v>0</v>
      </c>
      <c r="EL197" s="32">
        <f>SUMIFS('Planificación 2026-1'!S:S,'Planificación 2026-1'!X:X,C197,'Planificación 2026-1'!F:F,"PORUMA",'Planificación 2026-1'!Y:Y,"VIRTUAL",'Planificación 2026-1'!I:I,"&lt;3")</f>
        <v>0</v>
      </c>
      <c r="EM197" s="32">
        <f>SUMIFS('Planificación 2026-1'!S:S,'Planificación 2026-1'!X:X,C197,'Planificación 2026-1'!F:F,"PORUMA",'Planificación 2026-1'!Y:Y,"&lt;&gt;VIRTUAL",'Planificación 2026-1'!I:I,"&lt;3")</f>
        <v>0</v>
      </c>
      <c r="EN197" s="32">
        <f>SUMIFS('Planificación 2026-1'!S:S,'Planificación 2026-1'!X:X,C197,'Planificación 2026-1'!F:F,"HUAURA",'Planificación 2026-1'!Y:Y,"VIRTUAL",'Planificación 2026-1'!I:I,"&lt;3")</f>
        <v>0</v>
      </c>
      <c r="EO197" s="32">
        <f>SUMIFS('Planificación 2026-1'!S:S,'Planificación 2026-1'!X:X,C197,'Planificación 2026-1'!F:F,"HUAURA",'Planificación 2026-1'!Y:Y,"&lt;&gt;VIRTUAL",'Planificación 2026-1'!I:I,"&lt;3")</f>
        <v>0</v>
      </c>
      <c r="EP197" s="32">
        <f t="shared" si="46"/>
        <v>10</v>
      </c>
      <c r="EQ197" s="32">
        <f t="shared" si="47"/>
        <v>0</v>
      </c>
      <c r="ER197" s="32">
        <f t="shared" si="48"/>
        <v>0</v>
      </c>
      <c r="ES197" s="32">
        <f t="shared" si="49"/>
        <v>4</v>
      </c>
      <c r="ET197" s="32">
        <f t="shared" si="50"/>
        <v>0</v>
      </c>
      <c r="EU197" s="32">
        <f t="shared" si="51"/>
        <v>14</v>
      </c>
      <c r="EV197" s="32" t="b">
        <f>EXACT(EU197,E197)</f>
        <v>1</v>
      </c>
      <c r="EW197" s="32"/>
      <c r="EX197" s="32">
        <f>DV197+DZ197+ED197+EF197+EJ197+EN197+DX197+EH197</f>
        <v>8</v>
      </c>
      <c r="EY197" s="32">
        <f>DW197+EA197+EE197+EG197+EK197+EO197+DY197+EI197</f>
        <v>6</v>
      </c>
      <c r="EZ197" s="32" t="b">
        <f>EXACT(SUM(EX197:EY197),E197)</f>
        <v>1</v>
      </c>
      <c r="FA197" s="32" t="str">
        <f>IF(AND(DW197=0,EA197=0,EE197=0),"",IF(COUNTIF(DW197:EE197,"&gt;0")=1,IF(DW197&gt;0,"SEDE",IF(EA197&gt;0,"FILIAL","HUAURA")),IF(COUNTIF(DW197:EE197,"&gt;0")=2,IF(AND(DW197&gt;0,EA197&gt;0),"SEDE-FILIAL",IF(AND(DW197&gt;0,EE197&gt;0),"SEDE-HUAURA","FILIAL-HUAURA")),"SEDE-FILIAL-HUAURA")))</f>
        <v>FILIAL-HUAURA</v>
      </c>
      <c r="FB197" s="32" t="str">
        <f t="shared" si="56"/>
        <v>MAS VIRTUAL</v>
      </c>
    </row>
    <row r="198" spans="1:158">
      <c r="A198" s="33"/>
      <c r="B198" s="66">
        <v>195</v>
      </c>
      <c r="C198" s="32" t="s">
        <v>402</v>
      </c>
      <c r="D198" s="429">
        <v>21558762</v>
      </c>
      <c r="E198" s="62">
        <f>SUMIF('Planificación 2026-1'!X:X,C198,'Planificación 2026-1'!S:S)</f>
        <v>32</v>
      </c>
      <c r="F198" s="63" t="s">
        <v>199</v>
      </c>
      <c r="G198" s="454" t="s">
        <v>200</v>
      </c>
      <c r="H198" s="64" t="s">
        <v>38</v>
      </c>
      <c r="I198" s="64" t="s">
        <v>150</v>
      </c>
      <c r="J198" s="32" t="s">
        <v>38</v>
      </c>
      <c r="K198" s="32" t="s">
        <v>150</v>
      </c>
      <c r="L198" s="57" t="str">
        <f>IF(SUM(COUNTIFS('Planificación 2026-1'!F:F,"PRINCIPAL",'Planificación 2026-1'!X:X,C198,'Planificación 2026-1'!H:H,"AF"))&gt;0,"P01"," ")</f>
        <v xml:space="preserve"> </v>
      </c>
      <c r="M198" s="58" t="str">
        <f>IF(SUM(COUNTIFS('Planificación 2026-1'!F:F,"PRINCIPAL",'Planificación 2026-1'!X:X,C198,'Planificación 2026-1'!H:H,"EN"))&gt;0,"P02"," ")</f>
        <v xml:space="preserve"> </v>
      </c>
      <c r="N198" s="58" t="str">
        <f>IF(SUM(COUNTIFS('Planificación 2026-1'!F:F,"PRINCIPAL",'Planificación 2026-1'!X:X,C198,'Planificación 2026-1'!H:H,"IS"))&gt;0,"P03"," ")</f>
        <v xml:space="preserve"> </v>
      </c>
      <c r="O198" s="58" t="str">
        <f>IF(SUM(COUNTIFS('Planificación 2026-1'!F:F,"PRINCIPAL",'Planificación 2026-1'!X:X,C198,'Planificación 2026-1'!H:H,"PS"))&gt;0,"P04"," ")</f>
        <v xml:space="preserve"> </v>
      </c>
      <c r="P198" s="58"/>
      <c r="Q198" s="58" t="str">
        <f>IF(SUM(COUNTIFS('Planificación 2026-1'!F:F,"PRINCIPAL",'Planificación 2026-1'!X:X,C198,'Planificación 2026-1'!H:H,"IN"))&gt;0,"P06"," ")</f>
        <v xml:space="preserve"> </v>
      </c>
      <c r="R198" s="58" t="str">
        <f>IF(SUM(COUNTIFS('Planificación 2026-1'!F:F,"PRINCIPAL",'Planificación 2026-1'!X:X,C198,'Planificación 2026-1'!H:H,"CA"))&gt;0,"P07"," ")</f>
        <v xml:space="preserve"> </v>
      </c>
      <c r="S198" s="58" t="str">
        <f>IF(SUM(COUNTIFS('Planificación 2026-1'!F:F,"PRINCIPAL",'Planificación 2026-1'!X:X,C198,'Planificación 2026-1'!H:H,"DE"))&gt;0,"P08"," ")</f>
        <v xml:space="preserve"> </v>
      </c>
      <c r="T198" s="58" t="str">
        <f>IF(SUM(COUNTIFS('Planificación 2026-1'!F:F,"PRINCIPAL",'Planificación 2026-1'!X:X,C198,'Planificación 2026-1'!H:H,"OB"))&gt;0,"P09"," ")</f>
        <v xml:space="preserve"> </v>
      </c>
      <c r="U198" s="58" t="str">
        <f>IF(SUM(COUNTIFS('Planificación 2026-1'!F:F,"PRINCIPAL",'Planificación 2026-1'!X:X,C198,'Planificación 2026-1'!H:H,"MH"))&gt;0,"P31"," ")</f>
        <v xml:space="preserve"> </v>
      </c>
      <c r="V198" s="58" t="str">
        <f>IF(SUM(COUNTIFS('Planificación 2026-1'!F:F,"PRINCIPAL",'Planificación 2026-1'!X:X,C198,'Planificación 2026-1'!H:H,"IC"))&gt;0,"P32"," ")</f>
        <v xml:space="preserve"> </v>
      </c>
      <c r="W198" s="58" t="str">
        <f>IF(SUM(COUNTIFS('Planificación 2026-1'!F:F,"PRINCIPAL",'Planificación 2026-1'!X:X,C198,'Planificación 2026-1'!H:H,"AR"))&gt;0,"P34"," ")</f>
        <v xml:space="preserve"> </v>
      </c>
      <c r="X198" s="58" t="str">
        <f>IF(SUM(COUNTIFS('Planificación 2026-1'!F:F,"PRINCIPAL",'Planificación 2026-1'!X:X,C198,'Planificación 2026-1'!H:H,"T1"))&gt;0,"P35"," ")</f>
        <v xml:space="preserve"> </v>
      </c>
      <c r="Y198" s="58" t="str">
        <f>IF(SUM(COUNTIFS('Planificación 2026-1'!F:F,"PRINCIPAL",'Planificación 2026-1'!X:X,C198,'Planificación 2026-1'!H:H,"T3"))&gt;0,"P36"," ")</f>
        <v xml:space="preserve"> </v>
      </c>
      <c r="Z198" s="58" t="str">
        <f>IF(SUM(COUNTIFS('Planificación 2026-1'!F:F,"PRINCIPAL",'Planificación 2026-1'!X:X,C198,'Planificación 2026-1'!H:H,"T2"))&gt;0,"P37"," ")</f>
        <v xml:space="preserve"> </v>
      </c>
      <c r="AA198" s="58" t="str">
        <f>IF(SUM(COUNTIFS('Planificación 2026-1'!F:F,"PRINCIPAL",'Planificación 2026-1'!X:X,C198,'Planificación 2026-1'!H:H,"AE"))&gt;0,"P38"," ")</f>
        <v xml:space="preserve"> </v>
      </c>
      <c r="AB198" s="58" t="str">
        <f>IF(SUM(COUNTIFS('Planificación 2026-1'!F:F,"PRINCIPAL",'Planificación 2026-1'!X:X,C198,'Planificación 2026-1'!H:H,"T4"))&gt;0,"P55"," ")</f>
        <v xml:space="preserve"> </v>
      </c>
      <c r="AC198" s="58" t="str">
        <f>IF(SUM(COUNTIFS('Planificación 2026-1'!F:F,"FILIAL",'Planificación 2026-1'!X:X,C198,'Planificación 2026-1'!H:H,"AF"))&gt;0," P01"," ")</f>
        <v xml:space="preserve"> </v>
      </c>
      <c r="AD198" s="58" t="str">
        <f>IF(SUM(COUNTIFS('Planificación 2026-1'!F:F,"FILIAL",'Planificación 2026-1'!X:X,C198,'Planificación 2026-1'!H:H,"EN"))&gt;0,"P02"," ")</f>
        <v>P02</v>
      </c>
      <c r="AE198" s="58" t="str">
        <f>IF(SUM(COUNTIFS('Planificación 2026-1'!F:F,"FILIAL",'Planificación 2026-1'!X:X,C198,'Planificación 2026-1'!H:H,"IS"))&gt;0,"P03"," ")</f>
        <v xml:space="preserve"> </v>
      </c>
      <c r="AF198" s="58" t="str">
        <f>IF(SUM(COUNTIFS('Planificación 2026-1'!F:F,"FILIAL",'Planificación 2026-1'!X:X,C198,'Planificación 2026-1'!H:H,"PS"))&gt;0,"P04"," ")</f>
        <v xml:space="preserve"> </v>
      </c>
      <c r="AG198" s="58"/>
      <c r="AH198" s="58" t="str">
        <f>IF(SUM(COUNTIFS('Planificación 2026-1'!F:F,"FILIAL",'Planificación 2026-1'!X:X,C198,'Planificación 2026-1'!H:H,"IN"))&gt;0,"P06"," ")</f>
        <v xml:space="preserve"> </v>
      </c>
      <c r="AI198" s="58" t="str">
        <f>IF(SUM(COUNTIFS('Planificación 2026-1'!F:F,"FILIAL",'Planificación 2026-1'!X:X,C198,'Planificación 2026-1'!H:H,"CA"))&gt;0,"P07"," ")</f>
        <v xml:space="preserve"> </v>
      </c>
      <c r="AJ198" s="58" t="str">
        <f>IF(SUM(COUNTIFS('Planificación 2026-1'!F:F,"FILIAL",'Planificación 2026-1'!X:X,C198,'Planificación 2026-1'!H:H,"DE"))&gt;0,"P08"," ")</f>
        <v xml:space="preserve"> </v>
      </c>
      <c r="AK198" s="58" t="str">
        <f>IF(SUM(COUNTIFS('Planificación 2026-1'!F:F,"FILIAL",'Planificación 2026-1'!X:X,C198,'Planificación 2026-1'!H:H,"OB"))&gt;0,"P09"," ")</f>
        <v xml:space="preserve"> </v>
      </c>
      <c r="AL198" s="58" t="str">
        <f>IF(SUM(COUNTIFS('Planificación 2026-1'!F:F,"FILIAL",'Planificación 2026-1'!X:X,C198,'Planificación 2026-1'!H:H,"MH"))&gt;0,"P31"," ")</f>
        <v xml:space="preserve"> </v>
      </c>
      <c r="AM198" s="58" t="str">
        <f>IF(SUM(COUNTIFS('Planificación 2026-1'!F:F,"FILIAL",'Planificación 2026-1'!X:X,C198,'Planificación 2026-1'!H:H,"IC"))&gt;0,"P32"," ")</f>
        <v xml:space="preserve"> </v>
      </c>
      <c r="AN198" s="58" t="str">
        <f>IF(SUM(COUNTIFS('Planificación 2026-1'!F:F,"FILIAL",'Planificación 2026-1'!X:X,C198,'Planificación 2026-1'!H:H,"AR"))&gt;0,"P34"," ")</f>
        <v xml:space="preserve"> </v>
      </c>
      <c r="AO198" s="58" t="str">
        <f>IF(SUM(COUNTIFS('Planificación 2026-1'!F:F,"FILIAL",'Planificación 2026-1'!X:X,C198,'Planificación 2026-1'!H:H,"T1"))&gt;0,"P35"," ")</f>
        <v xml:space="preserve"> </v>
      </c>
      <c r="AP198" s="58" t="str">
        <f>IF(SUM(COUNTIFS('Planificación 2026-1'!F:F,"FILIAL",'Planificación 2026-1'!X:X,C198,'Planificación 2026-1'!H:H,"T3"))&gt;0,"P36"," ")</f>
        <v xml:space="preserve"> </v>
      </c>
      <c r="AQ198" s="58" t="str">
        <f>IF(SUM(COUNTIFS('Planificación 2026-1'!F:F,"FILIAL",'Planificación 2026-1'!X:X,C198,'Planificación 2026-1'!H:H,"T2"))&gt;0,"P37"," ")</f>
        <v xml:space="preserve"> </v>
      </c>
      <c r="AR198" s="58" t="str">
        <f>IF(SUM(COUNTIFS('Planificación 2026-1'!F:F,"FILIAL",'Planificación 2026-1'!X:X,C198,'Planificación 2026-1'!H:H,"AE"))&gt;0,"P38"," ")</f>
        <v xml:space="preserve"> </v>
      </c>
      <c r="AS198" s="58" t="str">
        <f>IF(SUM(COUNTIFS('Planificación 2026-1'!F:F,"FILIAL",'Planificación 2026-1'!X:X,C198,'Planificación 2026-1'!H:H,"T4"))&gt;0,"P55"," ")</f>
        <v xml:space="preserve"> </v>
      </c>
      <c r="AT198" s="58" t="str">
        <f>IF(SUM(COUNTIFS('Planificación 2026-1'!F:F,"SUNAMPE",'Planificación 2026-1'!X:X,C198,'Planificación 2026-1'!H:H,"AF"))&gt;0," P01"," ")</f>
        <v xml:space="preserve"> </v>
      </c>
      <c r="AU198" s="58" t="str">
        <f>IF(SUM(COUNTIFS('Planificación 2026-1'!F:F,"SUNAMPE",'Planificación 2026-1'!X:X,C198,'Planificación 2026-1'!H:H,"EN"))&gt;0,"P02"," ")</f>
        <v xml:space="preserve"> </v>
      </c>
      <c r="AV198" s="58" t="str">
        <f>IF(SUM(COUNTIFS('Planificación 2026-1'!F:F,"SUNAMPE",'Planificación 2026-1'!X:X,C198,'Planificación 2026-1'!H:H,"IS"))&gt;0,"P03"," ")</f>
        <v xml:space="preserve"> </v>
      </c>
      <c r="AW198" s="58" t="str">
        <f>IF(SUM(COUNTIFS('Planificación 2026-1'!F:F,"SUNAMPE",'Planificación 2026-1'!X:X,C198,'Planificación 2026-1'!H:H,"PS"))&gt;0,"P04"," ")</f>
        <v xml:space="preserve"> </v>
      </c>
      <c r="AX198" s="58"/>
      <c r="AY198" s="58" t="str">
        <f>IF(SUM(COUNTIFS('Planificación 2026-1'!F:F,"SUNAMPE",'Planificación 2026-1'!X:X,C198,'Planificación 2026-1'!H:H,"IN"))&gt;0,"P06"," ")</f>
        <v xml:space="preserve"> </v>
      </c>
      <c r="AZ198" s="58" t="str">
        <f>IF(SUM(COUNTIFS('Planificación 2026-1'!F:F,"SUNAMPE",'Planificación 2026-1'!X:X,C198,'Planificación 2026-1'!H:H,"CA"))&gt;0,"P07"," ")</f>
        <v xml:space="preserve"> </v>
      </c>
      <c r="BA198" s="58" t="str">
        <f>IF(SUM(COUNTIFS('Planificación 2026-1'!F:F,"SUNAMPE",'Planificación 2026-1'!X:X,C198,'Planificación 2026-1'!H:H,"DE"))&gt;0,"P08"," ")</f>
        <v xml:space="preserve"> </v>
      </c>
      <c r="BB198" s="58" t="str">
        <f>IF(SUM(COUNTIFS('Planificación 2026-1'!F:F,"SUNAMPE",'Planificación 2026-1'!X:X,C198,'Planificación 2026-1'!H:H,"OB"))&gt;0,"P09"," ")</f>
        <v xml:space="preserve"> </v>
      </c>
      <c r="BC198" s="58" t="str">
        <f>IF(SUM(COUNTIFS('Planificación 2026-1'!F:F,"SUNAMPE",'Planificación 2026-1'!X:X,C198,'Planificación 2026-1'!H:H,"MH"))&gt;0,"P31"," ")</f>
        <v xml:space="preserve"> </v>
      </c>
      <c r="BD198" s="58" t="str">
        <f>IF(SUM(COUNTIFS('Planificación 2026-1'!F:F,"SUNAMPE",'Planificación 2026-1'!X:X,C198,'Planificación 2026-1'!H:H,"IC"))&gt;0,"P32"," ")</f>
        <v xml:space="preserve"> </v>
      </c>
      <c r="BE198" s="58" t="str">
        <f>IF(SUM(COUNTIFS('Planificación 2026-1'!F:F,"SUNAMPE",'Planificación 2026-1'!X:X,C198,'Planificación 2026-1'!H:H,"AR"))&gt;0,"P34"," ")</f>
        <v xml:space="preserve"> </v>
      </c>
      <c r="BF198" s="58" t="str">
        <f>IF(SUM(COUNTIFS('Planificación 2026-1'!F:F,"SUNAMPE",'Planificación 2026-1'!X:X,C198,'Planificación 2026-1'!H:H,"T1"))&gt;0,"P35"," ")</f>
        <v xml:space="preserve"> </v>
      </c>
      <c r="BG198" s="58" t="str">
        <f>IF(SUM(COUNTIFS('Planificación 2026-1'!F:F,"SUNAMPE",'Planificación 2026-1'!X:X,C198,'Planificación 2026-1'!H:H,"T3"))&gt;0,"P36"," ")</f>
        <v xml:space="preserve"> </v>
      </c>
      <c r="BH198" s="58" t="str">
        <f>IF(SUM(COUNTIFS('Planificación 2026-1'!F:F,"SUNAMPE",'Planificación 2026-1'!X:X,C198,'Planificación 2026-1'!H:H,"T2"))&gt;0,"P37"," ")</f>
        <v xml:space="preserve"> </v>
      </c>
      <c r="BI198" s="58" t="str">
        <f>IF(SUM(COUNTIFS('Planificación 2026-1'!F:F,"SUNAMPE",'Planificación 2026-1'!X:X,C198,'Planificación 2026-1'!H:H,"AE"))&gt;0,"P38"," ")</f>
        <v xml:space="preserve"> </v>
      </c>
      <c r="BJ198" s="58" t="str">
        <f>IF(SUM(COUNTIFS('Planificación 2026-1'!F:F,"SUNAMPE",'Planificación 2026-1'!X:X,C198,'Planificación 2026-1'!H:H,"T4"))&gt;0,"P55"," ")</f>
        <v xml:space="preserve"> </v>
      </c>
      <c r="BK198" s="58" t="str">
        <f>IF(SUM(COUNTIFS('Planificación 2026-1'!F:F,"HUAURA",'Planificación 2026-1'!X:X,C198,'Planificación 2026-1'!H:H,"AF"))&gt;0," P01"," ")</f>
        <v xml:space="preserve"> </v>
      </c>
      <c r="BL198" s="58" t="str">
        <f>IF(SUM(COUNTIFS('Planificación 2026-1'!F:F,"HUAURA",'Planificación 2026-1'!X:X,C198,'Planificación 2026-1'!H:H,"EN"))&gt;0,"P02"," ")</f>
        <v xml:space="preserve"> </v>
      </c>
      <c r="BM198" s="58" t="str">
        <f>IF(SUM(COUNTIFS('Planificación 2026-1'!F:F,"HUAURA",'Planificación 2026-1'!X:X,C198,'Planificación 2026-1'!H:H,"IS"))&gt;0,"P03"," ")</f>
        <v xml:space="preserve"> </v>
      </c>
      <c r="BN198" s="58" t="str">
        <f>IF(SUM(COUNTIFS('Planificación 2026-1'!F:F,"HUAURA",'Planificación 2026-1'!X:X,C198,'Planificación 2026-1'!H:H,"PS"))&gt;0,"P04"," ")</f>
        <v xml:space="preserve"> </v>
      </c>
      <c r="BO198" s="58"/>
      <c r="BP198" s="58" t="str">
        <f>IF(SUM(COUNTIFS('Planificación 2026-1'!F:F,"HUAURA",'Planificación 2026-1'!X:X,C198,'Planificación 2026-1'!H:H,"IN"))&gt;0,"P06"," ")</f>
        <v xml:space="preserve"> </v>
      </c>
      <c r="BQ198" s="58" t="str">
        <f>IF(SUM(COUNTIFS('Planificación 2026-1'!F:F,"HUAURA",'Planificación 2026-1'!X:X,C198,'Planificación 2026-1'!H:H,"CA"))&gt;0,"P07"," ")</f>
        <v xml:space="preserve"> </v>
      </c>
      <c r="BR198" s="58" t="str">
        <f>IF(SUM(COUNTIFS('Planificación 2026-1'!F:F,"HUAURA",'Planificación 2026-1'!X:X,C198,'Planificación 2026-1'!H:H,"DE"))&gt;0,"P08"," ")</f>
        <v xml:space="preserve"> </v>
      </c>
      <c r="BS198" s="58" t="str">
        <f>IF(SUM(COUNTIFS('Planificación 2026-1'!F:F,"HUAURA",'Planificación 2026-1'!X:X,C198,'Planificación 2026-1'!H:H,"OB"))&gt;0,"P09"," ")</f>
        <v xml:space="preserve"> </v>
      </c>
      <c r="BT198" s="58" t="str">
        <f>IF(SUM(COUNTIFS('Planificación 2026-1'!F:F,"HUAURA",'Planificación 2026-1'!X:X,C198,'Planificación 2026-1'!H:H,"MH"))&gt;0,"P31"," ")</f>
        <v xml:space="preserve"> </v>
      </c>
      <c r="BU198" s="58" t="str">
        <f>IF(SUM(COUNTIFS('Planificación 2026-1'!F:F,"HUAURA",'Planificación 2026-1'!X:X,C198,'Planificación 2026-1'!H:H,"IC"))&gt;0,"P32"," ")</f>
        <v xml:space="preserve"> </v>
      </c>
      <c r="BV198" s="58" t="str">
        <f>IF(SUM(COUNTIFS('Planificación 2026-1'!F:F,"HUAURA",'Planificación 2026-1'!X:X,C198,'Planificación 2026-1'!H:H,"AR"))&gt;0,"P34"," ")</f>
        <v xml:space="preserve"> </v>
      </c>
      <c r="BW198" s="58" t="str">
        <f>IF(SUM(COUNTIFS('Planificación 2026-1'!F:F,"HUAURA",'Planificación 2026-1'!X:X,C198,'Planificación 2026-1'!H:H,"T1"))&gt;0,"P35"," ")</f>
        <v xml:space="preserve"> </v>
      </c>
      <c r="BX198" s="58" t="str">
        <f>IF(SUM(COUNTIFS('Planificación 2026-1'!F:F,"HUAURA",'Planificación 2026-1'!X:X,C198,'Planificación 2026-1'!H:H,"T3"))&gt;0,"P36"," ")</f>
        <v xml:space="preserve"> </v>
      </c>
      <c r="BY198" s="58" t="str">
        <f>IF(SUM(COUNTIFS('Planificación 2026-1'!F:F,"HUAURA",'Planificación 2026-1'!X:X,C198,'Planificación 2026-1'!H:H,"T2"))&gt;0,"P37"," ")</f>
        <v xml:space="preserve"> </v>
      </c>
      <c r="BZ198" s="58" t="str">
        <f>IF(SUM(COUNTIFS('Planificación 2026-1'!F:F,"HUAURA",'Planificación 2026-1'!X:X,C198,'Planificación 2026-1'!H:H,"AE"))&gt;0,"P38"," ")</f>
        <v xml:space="preserve"> </v>
      </c>
      <c r="CA198" s="58" t="str">
        <f>IF(SUM(COUNTIFS('Planificación 2026-1'!F:F,"HUAURA",'Planificación 2026-1'!X:X,C198,'Planificación 2026-1'!H:H,"T4"))&gt;0,"P55"," ")</f>
        <v xml:space="preserve"> </v>
      </c>
      <c r="CB198" s="59">
        <f>SUMIFS('Planificación 2026-1'!S:S,'Planificación 2026-1'!X:X,C198,'Planificación 2026-1'!H:H,"AF",'Planificación 2026-1'!I:I,"&gt;2")</f>
        <v>0</v>
      </c>
      <c r="CC198" s="59">
        <f>SUMIFS('Planificación 2026-1'!S:S,'Planificación 2026-1'!X:X,C198,'Planificación 2026-1'!H:H,"EN",'Planificación 2026-1'!I:I,"&gt;2")</f>
        <v>32</v>
      </c>
      <c r="CD198" s="59">
        <f>SUMIFS('Planificación 2026-1'!S:S,'Planificación 2026-1'!X:X,C198,'Planificación 2026-1'!H:H,"IS",'Planificación 2026-1'!I:I,"&gt;2")</f>
        <v>0</v>
      </c>
      <c r="CE198" s="59">
        <f>SUMIFS('Planificación 2026-1'!S:S,'Planificación 2026-1'!X:X,C198,'Planificación 2026-1'!H:H,"PS",'Planificación 2026-1'!I:I,"&gt;2")</f>
        <v>0</v>
      </c>
      <c r="CF198" s="59">
        <f>SUMIFS('Planificación 2026-1'!S:S,'Planificación 2026-1'!X:X,C198,'Planificación 2026-1'!H:H,"IN",'Planificación 2026-1'!I:I,"&gt;2")</f>
        <v>0</v>
      </c>
      <c r="CG198" s="59">
        <f>SUMIFS('Planificación 2026-1'!S:S,'Planificación 2026-1'!X:X,C198,'Planificación 2026-1'!H:H,"CA",'Planificación 2026-1'!I:I,"&gt;2")</f>
        <v>0</v>
      </c>
      <c r="CH198" s="59">
        <f>SUMIFS('Planificación 2026-1'!S:S,'Planificación 2026-1'!X:X,C198,'Planificación 2026-1'!H:H,"DE",'Planificación 2026-1'!I:I,"&gt;2")</f>
        <v>0</v>
      </c>
      <c r="CI198" s="59">
        <f>SUMIFS('Planificación 2026-1'!S:S,'Planificación 2026-1'!X:X,C198,'Planificación 2026-1'!H:H,"OB",'Planificación 2026-1'!I:I,"&gt;2")</f>
        <v>0</v>
      </c>
      <c r="CJ198" s="59">
        <f>SUMIFS('Planificación 2026-1'!S:S,'Planificación 2026-1'!X:X,C198,'Planificación 2026-1'!H:H,"MH",'Planificación 2026-1'!I:I,"&gt;2")</f>
        <v>0</v>
      </c>
      <c r="CK198" s="59">
        <f>SUMIFS('Planificación 2026-1'!S:S,'Planificación 2026-1'!X:X,C198,'Planificación 2026-1'!H:H,"IC",'Planificación 2026-1'!I:I,"&gt;2")</f>
        <v>0</v>
      </c>
      <c r="CL198" s="59">
        <f>SUMIFS('Planificación 2026-1'!S:S,'Planificación 2026-1'!X:X,C198,'Planificación 2026-1'!H:H,"AR",'Planificación 2026-1'!I:I,"&gt;2")</f>
        <v>0</v>
      </c>
      <c r="CM198" s="59">
        <f>SUMIFS('Planificación 2026-1'!S:S,'Planificación 2026-1'!X:X,C198,'Planificación 2026-1'!H:H,"AE",'Planificación 2026-1'!I:I,"&gt;2")</f>
        <v>0</v>
      </c>
      <c r="CN198" s="59">
        <f>SUMIFS('Planificación 2026-1'!S:S,'Planificación 2026-1'!X:X,C198,'Planificación 2026-1'!H:H,"T1",'Planificación 2026-1'!I:I,"&gt;2")</f>
        <v>0</v>
      </c>
      <c r="CO198" s="59">
        <f>SUMIFS('Planificación 2026-1'!S:S,'Planificación 2026-1'!X:X,C198,'Planificación 2026-1'!H:H,"T3",'Planificación 2026-1'!I:I,"&gt;2")</f>
        <v>0</v>
      </c>
      <c r="CP198" s="59">
        <f>SUMIFS('Planificación 2026-1'!S:S,'Planificación 2026-1'!X:X,C198,'Planificación 2026-1'!H:H,"T2",'Planificación 2026-1'!I:I,"&gt;2")</f>
        <v>0</v>
      </c>
      <c r="CQ198" s="59">
        <f>SUMIFS('Planificación 2026-1'!S:S,'Planificación 2026-1'!X:X,C198,'Planificación 2026-1'!H:H,"T4",'Planificación 2026-1'!I:I,"&gt;2")</f>
        <v>0</v>
      </c>
      <c r="CR198" s="59">
        <f>SUMIFS('Planificación 2026-1'!S:S,'Planificación 2026-1'!X:X,C198,'Planificación 2026-1'!H:H,"AF",'Planificación 2026-1'!I:I,"&lt;3")</f>
        <v>0</v>
      </c>
      <c r="CS198" s="59">
        <f>SUMIFS('Planificación 2026-1'!S:S,'Planificación 2026-1'!X:X,C198,'Planificación 2026-1'!H:H,"EN",'Planificación 2026-1'!I:I,"&lt;3")</f>
        <v>0</v>
      </c>
      <c r="CT198" s="59">
        <f>SUMIFS('Planificación 2026-1'!S:S,'Planificación 2026-1'!X:X,C198,'Planificación 2026-1'!H:H,"IS",'Planificación 2026-1'!I:I,"&lt;3")</f>
        <v>0</v>
      </c>
      <c r="CU198" s="59">
        <f>SUMIFS('Planificación 2026-1'!S:S,'Planificación 2026-1'!X:X,C198,'Planificación 2026-1'!H:H,"PS",'Planificación 2026-1'!I:I,"&lt;3")</f>
        <v>0</v>
      </c>
      <c r="CV198" s="59">
        <f>SUMIFS('Planificación 2026-1'!S:S,'Planificación 2026-1'!X:X,C198,'Planificación 2026-1'!H:H,"IN",'Planificación 2026-1'!I:I,"&lt;3")</f>
        <v>0</v>
      </c>
      <c r="CW198" s="59">
        <f>SUMIFS('Planificación 2026-1'!S:S,'Planificación 2026-1'!X:X,C198,'Planificación 2026-1'!H:H,"CA",'Planificación 2026-1'!I:I,"&lt;3")</f>
        <v>0</v>
      </c>
      <c r="CX198" s="59">
        <f>SUMIFS('Planificación 2026-1'!S:S,'Planificación 2026-1'!X:X,C198,'Planificación 2026-1'!H:H,"DE",'Planificación 2026-1'!I:I,"&lt;3")</f>
        <v>0</v>
      </c>
      <c r="CY198" s="59">
        <f>SUMIFS('Planificación 2026-1'!S:S,'Planificación 2026-1'!X:X,C198,'Planificación 2026-1'!H:H,"OB",'Planificación 2026-1'!I:I,"&lt;3")</f>
        <v>0</v>
      </c>
      <c r="CZ198" s="59">
        <f>SUMIFS('Planificación 2026-1'!S:S,'Planificación 2026-1'!X:X,C198,'Planificación 2026-1'!H:H,"MH",'Planificación 2026-1'!I:I,"&lt;3")</f>
        <v>0</v>
      </c>
      <c r="DA198" s="59">
        <f>SUMIFS('Planificación 2026-1'!S:S,'Planificación 2026-1'!X:X,C198,'Planificación 2026-1'!H:H,"IC",'Planificación 2026-1'!I:I,"&lt;3")</f>
        <v>0</v>
      </c>
      <c r="DB198" s="59">
        <f>SUMIFS('Planificación 2026-1'!S:S,'Planificación 2026-1'!X:X,C198,'Planificación 2026-1'!H:H,"AR",'Planificación 2026-1'!I:I,"&lt;3")</f>
        <v>0</v>
      </c>
      <c r="DC198" s="59">
        <f>SUMIFS('Planificación 2026-1'!S:S,'Planificación 2026-1'!X:X,C198,'Planificación 2026-1'!H:H,"AE",'Planificación 2026-1'!I:I,"&lt;3")</f>
        <v>0</v>
      </c>
      <c r="DD198" s="59">
        <f>SUMIFS('Planificación 2026-1'!S:S,'Planificación 2026-1'!X:X,C198,'Planificación 2026-1'!H:H,"T1",'Planificación 2026-1'!I:I,"&lt;3")</f>
        <v>0</v>
      </c>
      <c r="DE198" s="59">
        <f>SUMIFS('Planificación 2026-1'!S:S,'Planificación 2026-1'!X:X,C198,'Planificación 2026-1'!H:H,"T3",'Planificación 2026-1'!I:I,"&lt;3")</f>
        <v>0</v>
      </c>
      <c r="DF198" s="59">
        <f>SUMIFS('Planificación 2026-1'!S:S,'Planificación 2026-1'!X:X,C198,'Planificación 2026-1'!H:H,"T2",'Planificación 2026-1'!I:I,"&lt;3")</f>
        <v>0</v>
      </c>
      <c r="DG198" s="59">
        <f>SUMIFS('Planificación 2026-1'!S:S,'Planificación 2026-1'!X:X,C198,'Planificación 2026-1'!H:H,"T4",'Planificación 2026-1'!I:I,"&lt;3")</f>
        <v>0</v>
      </c>
      <c r="DH198" s="58" t="str">
        <f t="shared" si="52"/>
        <v/>
      </c>
      <c r="DI198" s="27">
        <f>IF(C198="","",SUMIFS('Planificación 2026-1'!S:S,'Planificación 2026-1'!X:X,C198,'Planificación 2026-1'!F:F,"PRINCIPAL",'Planificación 2026-1'!Y:Y,"VIRTUAL"))</f>
        <v>0</v>
      </c>
      <c r="DJ198" s="27">
        <f>IF(C198="","",SUMIFS('Planificación 2026-1'!S:S,'Planificación 2026-1'!X:X,C198,'Planificación 2026-1'!F:F,"PRINCIPAL",'Planificación 2026-1'!Y:Y,"PRESENCIAL"))</f>
        <v>0</v>
      </c>
      <c r="DK198" s="27">
        <f>IF(C198="","",SUMIFS('Planificación 2026-1'!S:S,'Planificación 2026-1'!X:X,C198,'Planificación 2026-1'!F:F,"PRINCIPAL",'Planificación 2026-1'!Y:Y,"HIBRIDO PRESENCIAL"))</f>
        <v>0</v>
      </c>
      <c r="DL198" s="58" t="str">
        <f t="shared" si="53"/>
        <v>P02</v>
      </c>
      <c r="DM198" s="58">
        <f>IF(C198="","",SUMIFS('Planificación 2026-1'!S:S,'Planificación 2026-1'!X:X,C198,'Planificación 2026-1'!F:F,"FILIAL",'Planificación 2026-1'!Y:Y,"VIRTUAL"))</f>
        <v>22</v>
      </c>
      <c r="DN198" s="60">
        <f>IF(C198="","",SUMIFS('Planificación 2026-1'!S:S,'Planificación 2026-1'!X:X,C198,'Planificación 2026-1'!F:F,"FILIAL",'Planificación 2026-1'!Y:Y,"PRESENCIAL"))</f>
        <v>10</v>
      </c>
      <c r="DO198" s="29">
        <f>IF(C198="","",SUMIFS('Planificación 2026-1'!S:S,'Planificación 2026-1'!X:X,C198,'Planificación 2026-1'!F:F,"FILIAL",'Planificación 2026-1'!Y:Y,"HIBRIDO PRESENCIAL"))</f>
        <v>0</v>
      </c>
      <c r="DP198" s="61" t="str">
        <f t="shared" si="54"/>
        <v/>
      </c>
      <c r="DQ198" s="58">
        <f>IF(C198="","",SUMIFS('Planificación 2026-1'!S:S,'Planificación 2026-1'!X:X,C198,'Planificación 2026-1'!F:F,"SUNAMPE",'Planificación 2026-1'!Y:Y,"VIRTUAL"))</f>
        <v>0</v>
      </c>
      <c r="DR198" s="29">
        <f>IF(C198="","",SUMIFS('Planificación 2026-1'!S:S,'Planificación 2026-1'!X:X,C198,'Planificación 2026-1'!F:F,"SUNAMPE",'Planificación 2026-1'!Y:Y,"PRESENCIAL"))</f>
        <v>0</v>
      </c>
      <c r="DS198" s="61" t="str">
        <f t="shared" si="55"/>
        <v/>
      </c>
      <c r="DT198" s="58">
        <f>IF(C198="","",SUMIFS('Planificación 2026-1'!S:S,'Planificación 2026-1'!X:X,C198,'Planificación 2026-1'!F:F,"HUAURA",'Planificación 2026-1'!Y:Y,"VIRTUAL"))</f>
        <v>0</v>
      </c>
      <c r="DU198" s="29">
        <f>IF(C198="","",SUMIFS('Planificación 2026-1'!S:S,'Planificación 2026-1'!X:X,C198,'Planificación 2026-1'!F:F,"HUAURA",'Planificación 2026-1'!Y:Y,"PRESENCIAL"))</f>
        <v>0</v>
      </c>
      <c r="DV198" s="32">
        <f>SUMIFS('Planificación 2026-1'!S:S,'Planificación 2026-1'!X:X,C198,'Planificación 2026-1'!F:F,"PRINCIPAL",'Planificación 2026-1'!Y:Y,"VIRTUAL",'Planificación 2026-1'!I:I,"&gt;2")</f>
        <v>0</v>
      </c>
      <c r="DW198" s="32">
        <f>SUMIFS('Planificación 2026-1'!S:S,'Planificación 2026-1'!X:X,C198,'Planificación 2026-1'!F:F,"PRINCIPAL",'Planificación 2026-1'!Y:Y,"&lt;&gt;VIRTUAL",'Planificación 2026-1'!I:I,"&gt;2")</f>
        <v>0</v>
      </c>
      <c r="DX198" s="32">
        <f>SUMIFS('Planificación 2026-1'!S:S,'Planificación 2026-1'!X:X,C198,'Planificación 2026-1'!F:F,"SUNAMPE",'Planificación 2026-1'!Y:Y,"VIRTUAL",'Planificación 2026-1'!I:I,"&gt;2")</f>
        <v>0</v>
      </c>
      <c r="DY198" s="32">
        <f>SUMIFS('Planificación 2026-1'!S:S,'Planificación 2026-1'!X:X,C198,'Planificación 2026-1'!F:F,"SUNAMPE",'Planificación 2026-1'!Y:Y,"&lt;&gt;VIRTUAL",'Planificación 2026-1'!I:I,"&gt;2")</f>
        <v>0</v>
      </c>
      <c r="DZ198" s="32">
        <f>SUMIFS('Planificación 2026-1'!S:S,'Planificación 2026-1'!X:X,C198,'Planificación 2026-1'!F:F,"FILIAL",'Planificación 2026-1'!Y:Y,"VIRTUAL",'Planificación 2026-1'!I:I,"&gt;2")</f>
        <v>22</v>
      </c>
      <c r="EA198" s="32">
        <f>SUMIFS('Planificación 2026-1'!S:S,'Planificación 2026-1'!X:X,C198,'Planificación 2026-1'!F:F,"FILIAL",'Planificación 2026-1'!Y:Y,"&lt;&gt;VIRTUAL",'Planificación 2026-1'!I:I,"&gt;2")</f>
        <v>10</v>
      </c>
      <c r="EB198" s="32">
        <f>SUMIFS('Planificación 2026-1'!S:S,'Planificación 2026-1'!X:X,C198,'Planificación 2026-1'!F:F,"PORUMA",'Planificación 2026-1'!Y:Y,"VIRTUAL",'Planificación 2026-1'!I:I,"&gt;2")</f>
        <v>0</v>
      </c>
      <c r="EC198" s="32">
        <f>SUMIFS('Planificación 2026-1'!S:S,'Planificación 2026-1'!X:X,C198,'Planificación 2026-1'!F:F,"PORUMA",'Planificación 2026-1'!Y:Y,"&lt;&gt;VIRTUAL",'Planificación 2026-1'!I:I,"&gt;2")</f>
        <v>0</v>
      </c>
      <c r="ED198" s="32">
        <f>SUMIFS('Planificación 2026-1'!S:S,'Planificación 2026-1'!X:X,C198,'Planificación 2026-1'!F:F,"HUAURA",'Planificación 2026-1'!Y:Y,"VIRTUAL",'Planificación 2026-1'!I:I,"&gt;2")</f>
        <v>0</v>
      </c>
      <c r="EE198" s="32">
        <f>SUMIFS('Planificación 2026-1'!S:S,'Planificación 2026-1'!X:X,C198,'Planificación 2026-1'!F:F,"HUAURA",'Planificación 2026-1'!Y:Y,"&lt;&gt;VIRTUAL",'Planificación 2026-1'!I:I,"&gt;2")</f>
        <v>0</v>
      </c>
      <c r="EF198" s="32">
        <f>SUMIFS('Planificación 2026-1'!S:S,'Planificación 2026-1'!X:X,C198,'Planificación 2026-1'!F:F,"PRINCIPAL",'Planificación 2026-1'!Y:Y,"VIRTUAL",'Planificación 2026-1'!I:I,"&lt;3")</f>
        <v>0</v>
      </c>
      <c r="EG198" s="32">
        <f>SUMIFS('Planificación 2026-1'!S:S,'Planificación 2026-1'!X:X,C198,'Planificación 2026-1'!F:F,"PRINCIPAL",'Planificación 2026-1'!Y:Y,"&lt;&gt;VIRTUAL",'Planificación 2026-1'!I:I,"&lt;3")</f>
        <v>0</v>
      </c>
      <c r="EH198" s="32">
        <f>SUMIFS('Planificación 2026-1'!S:S,'Planificación 2026-1'!X:X,C198,'Planificación 2026-1'!F:F,"SUNAMPE",'Planificación 2026-1'!Y:Y,"VIRTUAL",'Planificación 2026-1'!I:I,"&lt;3")</f>
        <v>0</v>
      </c>
      <c r="EI198" s="32">
        <f>SUMIFS('Planificación 2026-1'!S:S,'Planificación 2026-1'!X:X,C198,'Planificación 2026-1'!F:F,"SUNAMPE",'Planificación 2026-1'!Y:Y,"&lt;&gt;VIRTUAL",'Planificación 2026-1'!I:I,"&lt;3")</f>
        <v>0</v>
      </c>
      <c r="EJ198" s="32">
        <f>SUMIFS('Planificación 2026-1'!S:S,'Planificación 2026-1'!X:X,C198,'Planificación 2026-1'!F:F,"FILIAL",'Planificación 2026-1'!Y:Y,"VIRTUAL",'Planificación 2026-1'!I:I,"&lt;3")</f>
        <v>0</v>
      </c>
      <c r="EK198" s="32">
        <f>SUMIFS('Planificación 2026-1'!S:S,'Planificación 2026-1'!X:X,C198,'Planificación 2026-1'!F:F,"FILIAL",'Planificación 2026-1'!Y:Y,"&lt;&gt;VIRTUAL",'Planificación 2026-1'!I:I,"&lt;3")</f>
        <v>0</v>
      </c>
      <c r="EL198" s="32">
        <f>SUMIFS('Planificación 2026-1'!S:S,'Planificación 2026-1'!X:X,C198,'Planificación 2026-1'!F:F,"PORUMA",'Planificación 2026-1'!Y:Y,"VIRTUAL",'Planificación 2026-1'!I:I,"&lt;3")</f>
        <v>0</v>
      </c>
      <c r="EM198" s="32">
        <f>SUMIFS('Planificación 2026-1'!S:S,'Planificación 2026-1'!X:X,C198,'Planificación 2026-1'!F:F,"PORUMA",'Planificación 2026-1'!Y:Y,"&lt;&gt;VIRTUAL",'Planificación 2026-1'!I:I,"&lt;3")</f>
        <v>0</v>
      </c>
      <c r="EN198" s="32">
        <f>SUMIFS('Planificación 2026-1'!S:S,'Planificación 2026-1'!X:X,C198,'Planificación 2026-1'!F:F,"HUAURA",'Planificación 2026-1'!Y:Y,"VIRTUAL",'Planificación 2026-1'!I:I,"&lt;3")</f>
        <v>0</v>
      </c>
      <c r="EO198" s="32">
        <f>SUMIFS('Planificación 2026-1'!S:S,'Planificación 2026-1'!X:X,C198,'Planificación 2026-1'!F:F,"HUAURA",'Planificación 2026-1'!Y:Y,"&lt;&gt;VIRTUAL",'Planificación 2026-1'!I:I,"&lt;3")</f>
        <v>0</v>
      </c>
      <c r="EP198" s="32">
        <f t="shared" si="46"/>
        <v>32</v>
      </c>
      <c r="EQ198" s="32">
        <f t="shared" si="47"/>
        <v>0</v>
      </c>
      <c r="ER198" s="32">
        <f t="shared" si="48"/>
        <v>0</v>
      </c>
      <c r="ES198" s="32">
        <f t="shared" si="49"/>
        <v>0</v>
      </c>
      <c r="ET198" s="32">
        <f t="shared" si="50"/>
        <v>0</v>
      </c>
      <c r="EU198" s="32">
        <f t="shared" si="51"/>
        <v>32</v>
      </c>
      <c r="EV198" s="32" t="b">
        <f>EXACT(EU198,E198)</f>
        <v>1</v>
      </c>
      <c r="EW198" s="32"/>
      <c r="EX198" s="32">
        <f>DV198+DZ198+ED198+EF198+EJ198+EN198+DX198+EH198</f>
        <v>22</v>
      </c>
      <c r="EY198" s="32">
        <f>DW198+EA198+EE198+EG198+EK198+EO198+DY198+EI198</f>
        <v>10</v>
      </c>
      <c r="EZ198" s="32" t="b">
        <f>EXACT(SUM(EX198:EY198),E198)</f>
        <v>1</v>
      </c>
      <c r="FA198" s="32" t="str">
        <f>IF(AND(DW198=0,EA198=0,EE198=0),"",IF(COUNTIF(DW198:EE198,"&gt;0")=1,IF(DW198&gt;0,"SEDE",IF(EA198&gt;0,"FILIAL","HUAURA")),IF(COUNTIF(DW198:EE198,"&gt;0")=2,IF(AND(DW198&gt;0,EA198&gt;0),"SEDE-FILIAL",IF(AND(DW198&gt;0,EE198&gt;0),"SEDE-HUAURA","FILIAL-HUAURA")),"SEDE-FILIAL-HUAURA")))</f>
        <v>FILIAL-HUAURA</v>
      </c>
      <c r="FB198" s="32" t="str">
        <f t="shared" si="56"/>
        <v>MAS VIRTUAL</v>
      </c>
    </row>
    <row r="199" spans="1:158">
      <c r="A199" s="33"/>
      <c r="B199" s="65">
        <v>196</v>
      </c>
      <c r="C199" s="32" t="s">
        <v>403</v>
      </c>
      <c r="D199" s="429">
        <v>40572937</v>
      </c>
      <c r="E199" s="62">
        <f>SUMIF('Planificación 2026-1'!X:X,C199,'Planificación 2026-1'!S:S)</f>
        <v>12</v>
      </c>
      <c r="F199" s="63" t="s">
        <v>203</v>
      </c>
      <c r="G199" s="454" t="s">
        <v>200</v>
      </c>
      <c r="H199" s="64" t="s">
        <v>38</v>
      </c>
      <c r="I199" s="64" t="s">
        <v>152</v>
      </c>
      <c r="J199" s="32" t="s">
        <v>38</v>
      </c>
      <c r="K199" s="32" t="s">
        <v>152</v>
      </c>
      <c r="L199" s="57" t="str">
        <f>IF(SUM(COUNTIFS('Planificación 2026-1'!F:F,"PRINCIPAL",'Planificación 2026-1'!X:X,C199,'Planificación 2026-1'!H:H,"AF"))&gt;0,"P01"," ")</f>
        <v xml:space="preserve"> </v>
      </c>
      <c r="M199" s="58" t="str">
        <f>IF(SUM(COUNTIFS('Planificación 2026-1'!F:F,"PRINCIPAL",'Planificación 2026-1'!X:X,C199,'Planificación 2026-1'!H:H,"EN"))&gt;0,"P02"," ")</f>
        <v xml:space="preserve"> </v>
      </c>
      <c r="N199" s="58" t="str">
        <f>IF(SUM(COUNTIFS('Planificación 2026-1'!F:F,"PRINCIPAL",'Planificación 2026-1'!X:X,C199,'Planificación 2026-1'!H:H,"IS"))&gt;0,"P03"," ")</f>
        <v xml:space="preserve"> </v>
      </c>
      <c r="O199" s="58" t="str">
        <f>IF(SUM(COUNTIFS('Planificación 2026-1'!F:F,"PRINCIPAL",'Planificación 2026-1'!X:X,C199,'Planificación 2026-1'!H:H,"PS"))&gt;0,"P04"," ")</f>
        <v xml:space="preserve"> </v>
      </c>
      <c r="P199" s="58"/>
      <c r="Q199" s="58" t="str">
        <f>IF(SUM(COUNTIFS('Planificación 2026-1'!F:F,"PRINCIPAL",'Planificación 2026-1'!X:X,C199,'Planificación 2026-1'!H:H,"IN"))&gt;0,"P06"," ")</f>
        <v xml:space="preserve"> </v>
      </c>
      <c r="R199" s="58" t="str">
        <f>IF(SUM(COUNTIFS('Planificación 2026-1'!F:F,"PRINCIPAL",'Planificación 2026-1'!X:X,C199,'Planificación 2026-1'!H:H,"CA"))&gt;0,"P07"," ")</f>
        <v xml:space="preserve"> </v>
      </c>
      <c r="S199" s="58" t="str">
        <f>IF(SUM(COUNTIFS('Planificación 2026-1'!F:F,"PRINCIPAL",'Planificación 2026-1'!X:X,C199,'Planificación 2026-1'!H:H,"DE"))&gt;0,"P08"," ")</f>
        <v xml:space="preserve"> </v>
      </c>
      <c r="T199" s="58" t="str">
        <f>IF(SUM(COUNTIFS('Planificación 2026-1'!F:F,"PRINCIPAL",'Planificación 2026-1'!X:X,C199,'Planificación 2026-1'!H:H,"OB"))&gt;0,"P09"," ")</f>
        <v xml:space="preserve"> </v>
      </c>
      <c r="U199" s="58" t="str">
        <f>IF(SUM(COUNTIFS('Planificación 2026-1'!F:F,"PRINCIPAL",'Planificación 2026-1'!X:X,C199,'Planificación 2026-1'!H:H,"MH"))&gt;0,"P31"," ")</f>
        <v xml:space="preserve"> </v>
      </c>
      <c r="V199" s="58" t="str">
        <f>IF(SUM(COUNTIFS('Planificación 2026-1'!F:F,"PRINCIPAL",'Planificación 2026-1'!X:X,C199,'Planificación 2026-1'!H:H,"IC"))&gt;0,"P32"," ")</f>
        <v xml:space="preserve"> </v>
      </c>
      <c r="W199" s="58" t="str">
        <f>IF(SUM(COUNTIFS('Planificación 2026-1'!F:F,"PRINCIPAL",'Planificación 2026-1'!X:X,C199,'Planificación 2026-1'!H:H,"AR"))&gt;0,"P34"," ")</f>
        <v xml:space="preserve"> </v>
      </c>
      <c r="X199" s="58" t="str">
        <f>IF(SUM(COUNTIFS('Planificación 2026-1'!F:F,"PRINCIPAL",'Planificación 2026-1'!X:X,C199,'Planificación 2026-1'!H:H,"T1"))&gt;0,"P35"," ")</f>
        <v xml:space="preserve"> </v>
      </c>
      <c r="Y199" s="58" t="str">
        <f>IF(SUM(COUNTIFS('Planificación 2026-1'!F:F,"PRINCIPAL",'Planificación 2026-1'!X:X,C199,'Planificación 2026-1'!H:H,"T3"))&gt;0,"P36"," ")</f>
        <v xml:space="preserve"> </v>
      </c>
      <c r="Z199" s="58" t="str">
        <f>IF(SUM(COUNTIFS('Planificación 2026-1'!F:F,"PRINCIPAL",'Planificación 2026-1'!X:X,C199,'Planificación 2026-1'!H:H,"T2"))&gt;0,"P37"," ")</f>
        <v xml:space="preserve"> </v>
      </c>
      <c r="AA199" s="58" t="str">
        <f>IF(SUM(COUNTIFS('Planificación 2026-1'!F:F,"PRINCIPAL",'Planificación 2026-1'!X:X,C199,'Planificación 2026-1'!H:H,"AE"))&gt;0,"P38"," ")</f>
        <v xml:space="preserve"> </v>
      </c>
      <c r="AB199" s="58" t="str">
        <f>IF(SUM(COUNTIFS('Planificación 2026-1'!F:F,"PRINCIPAL",'Planificación 2026-1'!X:X,C199,'Planificación 2026-1'!H:H,"T4"))&gt;0,"P55"," ")</f>
        <v xml:space="preserve"> </v>
      </c>
      <c r="AC199" s="58" t="str">
        <f>IF(SUM(COUNTIFS('Planificación 2026-1'!F:F,"FILIAL",'Planificación 2026-1'!X:X,C199,'Planificación 2026-1'!H:H,"AF"))&gt;0," P01"," ")</f>
        <v xml:space="preserve"> </v>
      </c>
      <c r="AD199" s="58" t="str">
        <f>IF(SUM(COUNTIFS('Planificación 2026-1'!F:F,"FILIAL",'Planificación 2026-1'!X:X,C199,'Planificación 2026-1'!H:H,"EN"))&gt;0,"P02"," ")</f>
        <v xml:space="preserve"> </v>
      </c>
      <c r="AE199" s="58" t="str">
        <f>IF(SUM(COUNTIFS('Planificación 2026-1'!F:F,"FILIAL",'Planificación 2026-1'!X:X,C199,'Planificación 2026-1'!H:H,"IS"))&gt;0,"P03"," ")</f>
        <v xml:space="preserve"> </v>
      </c>
      <c r="AF199" s="58" t="str">
        <f>IF(SUM(COUNTIFS('Planificación 2026-1'!F:F,"FILIAL",'Planificación 2026-1'!X:X,C199,'Planificación 2026-1'!H:H,"PS"))&gt;0,"P04"," ")</f>
        <v>P04</v>
      </c>
      <c r="AG199" s="58"/>
      <c r="AH199" s="58" t="str">
        <f>IF(SUM(COUNTIFS('Planificación 2026-1'!F:F,"FILIAL",'Planificación 2026-1'!X:X,C199,'Planificación 2026-1'!H:H,"IN"))&gt;0,"P06"," ")</f>
        <v xml:space="preserve"> </v>
      </c>
      <c r="AI199" s="58" t="str">
        <f>IF(SUM(COUNTIFS('Planificación 2026-1'!F:F,"FILIAL",'Planificación 2026-1'!X:X,C199,'Planificación 2026-1'!H:H,"CA"))&gt;0,"P07"," ")</f>
        <v xml:space="preserve"> </v>
      </c>
      <c r="AJ199" s="58" t="str">
        <f>IF(SUM(COUNTIFS('Planificación 2026-1'!F:F,"FILIAL",'Planificación 2026-1'!X:X,C199,'Planificación 2026-1'!H:H,"DE"))&gt;0,"P08"," ")</f>
        <v xml:space="preserve"> </v>
      </c>
      <c r="AK199" s="58" t="str">
        <f>IF(SUM(COUNTIFS('Planificación 2026-1'!F:F,"FILIAL",'Planificación 2026-1'!X:X,C199,'Planificación 2026-1'!H:H,"OB"))&gt;0,"P09"," ")</f>
        <v xml:space="preserve"> </v>
      </c>
      <c r="AL199" s="58" t="str">
        <f>IF(SUM(COUNTIFS('Planificación 2026-1'!F:F,"FILIAL",'Planificación 2026-1'!X:X,C199,'Planificación 2026-1'!H:H,"MH"))&gt;0,"P31"," ")</f>
        <v xml:space="preserve"> </v>
      </c>
      <c r="AM199" s="58" t="str">
        <f>IF(SUM(COUNTIFS('Planificación 2026-1'!F:F,"FILIAL",'Planificación 2026-1'!X:X,C199,'Planificación 2026-1'!H:H,"IC"))&gt;0,"P32"," ")</f>
        <v xml:space="preserve"> </v>
      </c>
      <c r="AN199" s="58" t="str">
        <f>IF(SUM(COUNTIFS('Planificación 2026-1'!F:F,"FILIAL",'Planificación 2026-1'!X:X,C199,'Planificación 2026-1'!H:H,"AR"))&gt;0,"P34"," ")</f>
        <v xml:space="preserve"> </v>
      </c>
      <c r="AO199" s="58" t="str">
        <f>IF(SUM(COUNTIFS('Planificación 2026-1'!F:F,"FILIAL",'Planificación 2026-1'!X:X,C199,'Planificación 2026-1'!H:H,"T1"))&gt;0,"P35"," ")</f>
        <v xml:space="preserve"> </v>
      </c>
      <c r="AP199" s="58" t="str">
        <f>IF(SUM(COUNTIFS('Planificación 2026-1'!F:F,"FILIAL",'Planificación 2026-1'!X:X,C199,'Planificación 2026-1'!H:H,"T3"))&gt;0,"P36"," ")</f>
        <v xml:space="preserve"> </v>
      </c>
      <c r="AQ199" s="58" t="str">
        <f>IF(SUM(COUNTIFS('Planificación 2026-1'!F:F,"FILIAL",'Planificación 2026-1'!X:X,C199,'Planificación 2026-1'!H:H,"T2"))&gt;0,"P37"," ")</f>
        <v xml:space="preserve"> </v>
      </c>
      <c r="AR199" s="58" t="str">
        <f>IF(SUM(COUNTIFS('Planificación 2026-1'!F:F,"FILIAL",'Planificación 2026-1'!X:X,C199,'Planificación 2026-1'!H:H,"AE"))&gt;0,"P38"," ")</f>
        <v xml:space="preserve"> </v>
      </c>
      <c r="AS199" s="58" t="str">
        <f>IF(SUM(COUNTIFS('Planificación 2026-1'!F:F,"FILIAL",'Planificación 2026-1'!X:X,C199,'Planificación 2026-1'!H:H,"T4"))&gt;0,"P55"," ")</f>
        <v xml:space="preserve"> </v>
      </c>
      <c r="AT199" s="58" t="str">
        <f>IF(SUM(COUNTIFS('Planificación 2026-1'!F:F,"SUNAMPE",'Planificación 2026-1'!X:X,C199,'Planificación 2026-1'!H:H,"AF"))&gt;0," P01"," ")</f>
        <v xml:space="preserve"> </v>
      </c>
      <c r="AU199" s="58" t="str">
        <f>IF(SUM(COUNTIFS('Planificación 2026-1'!F:F,"SUNAMPE",'Planificación 2026-1'!X:X,C199,'Planificación 2026-1'!H:H,"EN"))&gt;0,"P02"," ")</f>
        <v xml:space="preserve"> </v>
      </c>
      <c r="AV199" s="58" t="str">
        <f>IF(SUM(COUNTIFS('Planificación 2026-1'!F:F,"SUNAMPE",'Planificación 2026-1'!X:X,C199,'Planificación 2026-1'!H:H,"IS"))&gt;0,"P03"," ")</f>
        <v xml:space="preserve"> </v>
      </c>
      <c r="AW199" s="58" t="str">
        <f>IF(SUM(COUNTIFS('Planificación 2026-1'!F:F,"SUNAMPE",'Planificación 2026-1'!X:X,C199,'Planificación 2026-1'!H:H,"PS"))&gt;0,"P04"," ")</f>
        <v xml:space="preserve"> </v>
      </c>
      <c r="AX199" s="58"/>
      <c r="AY199" s="58" t="str">
        <f>IF(SUM(COUNTIFS('Planificación 2026-1'!F:F,"SUNAMPE",'Planificación 2026-1'!X:X,C199,'Planificación 2026-1'!H:H,"IN"))&gt;0,"P06"," ")</f>
        <v xml:space="preserve"> </v>
      </c>
      <c r="AZ199" s="58" t="str">
        <f>IF(SUM(COUNTIFS('Planificación 2026-1'!F:F,"SUNAMPE",'Planificación 2026-1'!X:X,C199,'Planificación 2026-1'!H:H,"CA"))&gt;0,"P07"," ")</f>
        <v xml:space="preserve"> </v>
      </c>
      <c r="BA199" s="58" t="str">
        <f>IF(SUM(COUNTIFS('Planificación 2026-1'!F:F,"SUNAMPE",'Planificación 2026-1'!X:X,C199,'Planificación 2026-1'!H:H,"DE"))&gt;0,"P08"," ")</f>
        <v xml:space="preserve"> </v>
      </c>
      <c r="BB199" s="58" t="str">
        <f>IF(SUM(COUNTIFS('Planificación 2026-1'!F:F,"SUNAMPE",'Planificación 2026-1'!X:X,C199,'Planificación 2026-1'!H:H,"OB"))&gt;0,"P09"," ")</f>
        <v xml:space="preserve"> </v>
      </c>
      <c r="BC199" s="58" t="str">
        <f>IF(SUM(COUNTIFS('Planificación 2026-1'!F:F,"SUNAMPE",'Planificación 2026-1'!X:X,C199,'Planificación 2026-1'!H:H,"MH"))&gt;0,"P31"," ")</f>
        <v xml:space="preserve"> </v>
      </c>
      <c r="BD199" s="58" t="str">
        <f>IF(SUM(COUNTIFS('Planificación 2026-1'!F:F,"SUNAMPE",'Planificación 2026-1'!X:X,C199,'Planificación 2026-1'!H:H,"IC"))&gt;0,"P32"," ")</f>
        <v xml:space="preserve"> </v>
      </c>
      <c r="BE199" s="58" t="str">
        <f>IF(SUM(COUNTIFS('Planificación 2026-1'!F:F,"SUNAMPE",'Planificación 2026-1'!X:X,C199,'Planificación 2026-1'!H:H,"AR"))&gt;0,"P34"," ")</f>
        <v xml:space="preserve"> </v>
      </c>
      <c r="BF199" s="58" t="str">
        <f>IF(SUM(COUNTIFS('Planificación 2026-1'!F:F,"SUNAMPE",'Planificación 2026-1'!X:X,C199,'Planificación 2026-1'!H:H,"T1"))&gt;0,"P35"," ")</f>
        <v xml:space="preserve"> </v>
      </c>
      <c r="BG199" s="58" t="str">
        <f>IF(SUM(COUNTIFS('Planificación 2026-1'!F:F,"SUNAMPE",'Planificación 2026-1'!X:X,C199,'Planificación 2026-1'!H:H,"T3"))&gt;0,"P36"," ")</f>
        <v xml:space="preserve"> </v>
      </c>
      <c r="BH199" s="58" t="str">
        <f>IF(SUM(COUNTIFS('Planificación 2026-1'!F:F,"SUNAMPE",'Planificación 2026-1'!X:X,C199,'Planificación 2026-1'!H:H,"T2"))&gt;0,"P37"," ")</f>
        <v xml:space="preserve"> </v>
      </c>
      <c r="BI199" s="58" t="str">
        <f>IF(SUM(COUNTIFS('Planificación 2026-1'!F:F,"SUNAMPE",'Planificación 2026-1'!X:X,C199,'Planificación 2026-1'!H:H,"AE"))&gt;0,"P38"," ")</f>
        <v xml:space="preserve"> </v>
      </c>
      <c r="BJ199" s="58" t="str">
        <f>IF(SUM(COUNTIFS('Planificación 2026-1'!F:F,"SUNAMPE",'Planificación 2026-1'!X:X,C199,'Planificación 2026-1'!H:H,"T4"))&gt;0,"P55"," ")</f>
        <v xml:space="preserve"> </v>
      </c>
      <c r="BK199" s="58" t="str">
        <f>IF(SUM(COUNTIFS('Planificación 2026-1'!F:F,"HUAURA",'Planificación 2026-1'!X:X,C199,'Planificación 2026-1'!H:H,"AF"))&gt;0," P01"," ")</f>
        <v xml:space="preserve"> </v>
      </c>
      <c r="BL199" s="58" t="str">
        <f>IF(SUM(COUNTIFS('Planificación 2026-1'!F:F,"HUAURA",'Planificación 2026-1'!X:X,C199,'Planificación 2026-1'!H:H,"EN"))&gt;0,"P02"," ")</f>
        <v xml:space="preserve"> </v>
      </c>
      <c r="BM199" s="58" t="str">
        <f>IF(SUM(COUNTIFS('Planificación 2026-1'!F:F,"HUAURA",'Planificación 2026-1'!X:X,C199,'Planificación 2026-1'!H:H,"IS"))&gt;0,"P03"," ")</f>
        <v xml:space="preserve"> </v>
      </c>
      <c r="BN199" s="58" t="str">
        <f>IF(SUM(COUNTIFS('Planificación 2026-1'!F:F,"HUAURA",'Planificación 2026-1'!X:X,C199,'Planificación 2026-1'!H:H,"PS"))&gt;0,"P04"," ")</f>
        <v xml:space="preserve"> </v>
      </c>
      <c r="BO199" s="58"/>
      <c r="BP199" s="58" t="str">
        <f>IF(SUM(COUNTIFS('Planificación 2026-1'!F:F,"HUAURA",'Planificación 2026-1'!X:X,C199,'Planificación 2026-1'!H:H,"IN"))&gt;0,"P06"," ")</f>
        <v xml:space="preserve"> </v>
      </c>
      <c r="BQ199" s="58" t="str">
        <f>IF(SUM(COUNTIFS('Planificación 2026-1'!F:F,"HUAURA",'Planificación 2026-1'!X:X,C199,'Planificación 2026-1'!H:H,"CA"))&gt;0,"P07"," ")</f>
        <v xml:space="preserve"> </v>
      </c>
      <c r="BR199" s="58" t="str">
        <f>IF(SUM(COUNTIFS('Planificación 2026-1'!F:F,"HUAURA",'Planificación 2026-1'!X:X,C199,'Planificación 2026-1'!H:H,"DE"))&gt;0,"P08"," ")</f>
        <v xml:space="preserve"> </v>
      </c>
      <c r="BS199" s="58" t="str">
        <f>IF(SUM(COUNTIFS('Planificación 2026-1'!F:F,"HUAURA",'Planificación 2026-1'!X:X,C199,'Planificación 2026-1'!H:H,"OB"))&gt;0,"P09"," ")</f>
        <v xml:space="preserve"> </v>
      </c>
      <c r="BT199" s="58" t="str">
        <f>IF(SUM(COUNTIFS('Planificación 2026-1'!F:F,"HUAURA",'Planificación 2026-1'!X:X,C199,'Planificación 2026-1'!H:H,"MH"))&gt;0,"P31"," ")</f>
        <v xml:space="preserve"> </v>
      </c>
      <c r="BU199" s="58" t="str">
        <f>IF(SUM(COUNTIFS('Planificación 2026-1'!F:F,"HUAURA",'Planificación 2026-1'!X:X,C199,'Planificación 2026-1'!H:H,"IC"))&gt;0,"P32"," ")</f>
        <v xml:space="preserve"> </v>
      </c>
      <c r="BV199" s="58" t="str">
        <f>IF(SUM(COUNTIFS('Planificación 2026-1'!F:F,"HUAURA",'Planificación 2026-1'!X:X,C199,'Planificación 2026-1'!H:H,"AR"))&gt;0,"P34"," ")</f>
        <v xml:space="preserve"> </v>
      </c>
      <c r="BW199" s="58" t="str">
        <f>IF(SUM(COUNTIFS('Planificación 2026-1'!F:F,"HUAURA",'Planificación 2026-1'!X:X,C199,'Planificación 2026-1'!H:H,"T1"))&gt;0,"P35"," ")</f>
        <v xml:space="preserve"> </v>
      </c>
      <c r="BX199" s="58" t="str">
        <f>IF(SUM(COUNTIFS('Planificación 2026-1'!F:F,"HUAURA",'Planificación 2026-1'!X:X,C199,'Planificación 2026-1'!H:H,"T3"))&gt;0,"P36"," ")</f>
        <v xml:space="preserve"> </v>
      </c>
      <c r="BY199" s="58" t="str">
        <f>IF(SUM(COUNTIFS('Planificación 2026-1'!F:F,"HUAURA",'Planificación 2026-1'!X:X,C199,'Planificación 2026-1'!H:H,"T2"))&gt;0,"P37"," ")</f>
        <v xml:space="preserve"> </v>
      </c>
      <c r="BZ199" s="58" t="str">
        <f>IF(SUM(COUNTIFS('Planificación 2026-1'!F:F,"HUAURA",'Planificación 2026-1'!X:X,C199,'Planificación 2026-1'!H:H,"AE"))&gt;0,"P38"," ")</f>
        <v xml:space="preserve"> </v>
      </c>
      <c r="CA199" s="58" t="str">
        <f>IF(SUM(COUNTIFS('Planificación 2026-1'!F:F,"HUAURA",'Planificación 2026-1'!X:X,C199,'Planificación 2026-1'!H:H,"T4"))&gt;0,"P55"," ")</f>
        <v xml:space="preserve"> </v>
      </c>
      <c r="CB199" s="59">
        <f>SUMIFS('Planificación 2026-1'!S:S,'Planificación 2026-1'!X:X,C199,'Planificación 2026-1'!H:H,"AF",'Planificación 2026-1'!I:I,"&gt;2")</f>
        <v>0</v>
      </c>
      <c r="CC199" s="59">
        <f>SUMIFS('Planificación 2026-1'!S:S,'Planificación 2026-1'!X:X,C199,'Planificación 2026-1'!H:H,"EN",'Planificación 2026-1'!I:I,"&gt;2")</f>
        <v>0</v>
      </c>
      <c r="CD199" s="59">
        <f>SUMIFS('Planificación 2026-1'!S:S,'Planificación 2026-1'!X:X,C199,'Planificación 2026-1'!H:H,"IS",'Planificación 2026-1'!I:I,"&gt;2")</f>
        <v>0</v>
      </c>
      <c r="CE199" s="59">
        <f>SUMIFS('Planificación 2026-1'!S:S,'Planificación 2026-1'!X:X,C199,'Planificación 2026-1'!H:H,"PS",'Planificación 2026-1'!I:I,"&gt;2")</f>
        <v>12</v>
      </c>
      <c r="CF199" s="59">
        <f>SUMIFS('Planificación 2026-1'!S:S,'Planificación 2026-1'!X:X,C199,'Planificación 2026-1'!H:H,"IN",'Planificación 2026-1'!I:I,"&gt;2")</f>
        <v>0</v>
      </c>
      <c r="CG199" s="59">
        <f>SUMIFS('Planificación 2026-1'!S:S,'Planificación 2026-1'!X:X,C199,'Planificación 2026-1'!H:H,"CA",'Planificación 2026-1'!I:I,"&gt;2")</f>
        <v>0</v>
      </c>
      <c r="CH199" s="59">
        <f>SUMIFS('Planificación 2026-1'!S:S,'Planificación 2026-1'!X:X,C199,'Planificación 2026-1'!H:H,"DE",'Planificación 2026-1'!I:I,"&gt;2")</f>
        <v>0</v>
      </c>
      <c r="CI199" s="59">
        <f>SUMIFS('Planificación 2026-1'!S:S,'Planificación 2026-1'!X:X,C199,'Planificación 2026-1'!H:H,"OB",'Planificación 2026-1'!I:I,"&gt;2")</f>
        <v>0</v>
      </c>
      <c r="CJ199" s="59">
        <f>SUMIFS('Planificación 2026-1'!S:S,'Planificación 2026-1'!X:X,C199,'Planificación 2026-1'!H:H,"MH",'Planificación 2026-1'!I:I,"&gt;2")</f>
        <v>0</v>
      </c>
      <c r="CK199" s="59">
        <f>SUMIFS('Planificación 2026-1'!S:S,'Planificación 2026-1'!X:X,C199,'Planificación 2026-1'!H:H,"IC",'Planificación 2026-1'!I:I,"&gt;2")</f>
        <v>0</v>
      </c>
      <c r="CL199" s="59">
        <f>SUMIFS('Planificación 2026-1'!S:S,'Planificación 2026-1'!X:X,C199,'Planificación 2026-1'!H:H,"AR",'Planificación 2026-1'!I:I,"&gt;2")</f>
        <v>0</v>
      </c>
      <c r="CM199" s="59">
        <f>SUMIFS('Planificación 2026-1'!S:S,'Planificación 2026-1'!X:X,C199,'Planificación 2026-1'!H:H,"AE",'Planificación 2026-1'!I:I,"&gt;2")</f>
        <v>0</v>
      </c>
      <c r="CN199" s="59">
        <f>SUMIFS('Planificación 2026-1'!S:S,'Planificación 2026-1'!X:X,C199,'Planificación 2026-1'!H:H,"T1",'Planificación 2026-1'!I:I,"&gt;2")</f>
        <v>0</v>
      </c>
      <c r="CO199" s="59">
        <f>SUMIFS('Planificación 2026-1'!S:S,'Planificación 2026-1'!X:X,C199,'Planificación 2026-1'!H:H,"T3",'Planificación 2026-1'!I:I,"&gt;2")</f>
        <v>0</v>
      </c>
      <c r="CP199" s="59">
        <f>SUMIFS('Planificación 2026-1'!S:S,'Planificación 2026-1'!X:X,C199,'Planificación 2026-1'!H:H,"T2",'Planificación 2026-1'!I:I,"&gt;2")</f>
        <v>0</v>
      </c>
      <c r="CQ199" s="59">
        <f>SUMIFS('Planificación 2026-1'!S:S,'Planificación 2026-1'!X:X,C199,'Planificación 2026-1'!H:H,"T4",'Planificación 2026-1'!I:I,"&gt;2")</f>
        <v>0</v>
      </c>
      <c r="CR199" s="59">
        <f>SUMIFS('Planificación 2026-1'!S:S,'Planificación 2026-1'!X:X,C199,'Planificación 2026-1'!H:H,"AF",'Planificación 2026-1'!I:I,"&lt;3")</f>
        <v>0</v>
      </c>
      <c r="CS199" s="59">
        <f>SUMIFS('Planificación 2026-1'!S:S,'Planificación 2026-1'!X:X,C199,'Planificación 2026-1'!H:H,"EN",'Planificación 2026-1'!I:I,"&lt;3")</f>
        <v>0</v>
      </c>
      <c r="CT199" s="59">
        <f>SUMIFS('Planificación 2026-1'!S:S,'Planificación 2026-1'!X:X,C199,'Planificación 2026-1'!H:H,"IS",'Planificación 2026-1'!I:I,"&lt;3")</f>
        <v>0</v>
      </c>
      <c r="CU199" s="59">
        <f>SUMIFS('Planificación 2026-1'!S:S,'Planificación 2026-1'!X:X,C199,'Planificación 2026-1'!H:H,"PS",'Planificación 2026-1'!I:I,"&lt;3")</f>
        <v>0</v>
      </c>
      <c r="CV199" s="59">
        <f>SUMIFS('Planificación 2026-1'!S:S,'Planificación 2026-1'!X:X,C199,'Planificación 2026-1'!H:H,"IN",'Planificación 2026-1'!I:I,"&lt;3")</f>
        <v>0</v>
      </c>
      <c r="CW199" s="59">
        <f>SUMIFS('Planificación 2026-1'!S:S,'Planificación 2026-1'!X:X,C199,'Planificación 2026-1'!H:H,"CA",'Planificación 2026-1'!I:I,"&lt;3")</f>
        <v>0</v>
      </c>
      <c r="CX199" s="59">
        <f>SUMIFS('Planificación 2026-1'!S:S,'Planificación 2026-1'!X:X,C199,'Planificación 2026-1'!H:H,"DE",'Planificación 2026-1'!I:I,"&lt;3")</f>
        <v>0</v>
      </c>
      <c r="CY199" s="59">
        <f>SUMIFS('Planificación 2026-1'!S:S,'Planificación 2026-1'!X:X,C199,'Planificación 2026-1'!H:H,"OB",'Planificación 2026-1'!I:I,"&lt;3")</f>
        <v>0</v>
      </c>
      <c r="CZ199" s="59">
        <f>SUMIFS('Planificación 2026-1'!S:S,'Planificación 2026-1'!X:X,C199,'Planificación 2026-1'!H:H,"MH",'Planificación 2026-1'!I:I,"&lt;3")</f>
        <v>0</v>
      </c>
      <c r="DA199" s="59">
        <f>SUMIFS('Planificación 2026-1'!S:S,'Planificación 2026-1'!X:X,C199,'Planificación 2026-1'!H:H,"IC",'Planificación 2026-1'!I:I,"&lt;3")</f>
        <v>0</v>
      </c>
      <c r="DB199" s="59">
        <f>SUMIFS('Planificación 2026-1'!S:S,'Planificación 2026-1'!X:X,C199,'Planificación 2026-1'!H:H,"AR",'Planificación 2026-1'!I:I,"&lt;3")</f>
        <v>0</v>
      </c>
      <c r="DC199" s="59">
        <f>SUMIFS('Planificación 2026-1'!S:S,'Planificación 2026-1'!X:X,C199,'Planificación 2026-1'!H:H,"AE",'Planificación 2026-1'!I:I,"&lt;3")</f>
        <v>0</v>
      </c>
      <c r="DD199" s="59">
        <f>SUMIFS('Planificación 2026-1'!S:S,'Planificación 2026-1'!X:X,C199,'Planificación 2026-1'!H:H,"T1",'Planificación 2026-1'!I:I,"&lt;3")</f>
        <v>0</v>
      </c>
      <c r="DE199" s="59">
        <f>SUMIFS('Planificación 2026-1'!S:S,'Planificación 2026-1'!X:X,C199,'Planificación 2026-1'!H:H,"T3",'Planificación 2026-1'!I:I,"&lt;3")</f>
        <v>0</v>
      </c>
      <c r="DF199" s="59">
        <f>SUMIFS('Planificación 2026-1'!S:S,'Planificación 2026-1'!X:X,C199,'Planificación 2026-1'!H:H,"T2",'Planificación 2026-1'!I:I,"&lt;3")</f>
        <v>0</v>
      </c>
      <c r="DG199" s="59">
        <f>SUMIFS('Planificación 2026-1'!S:S,'Planificación 2026-1'!X:X,C199,'Planificación 2026-1'!H:H,"T4",'Planificación 2026-1'!I:I,"&lt;3")</f>
        <v>0</v>
      </c>
      <c r="DH199" s="58" t="str">
        <f t="shared" si="52"/>
        <v/>
      </c>
      <c r="DI199" s="27">
        <f>IF(C199="","",SUMIFS('Planificación 2026-1'!S:S,'Planificación 2026-1'!X:X,C199,'Planificación 2026-1'!F:F,"PRINCIPAL",'Planificación 2026-1'!Y:Y,"VIRTUAL"))</f>
        <v>0</v>
      </c>
      <c r="DJ199" s="27">
        <f>IF(C199="","",SUMIFS('Planificación 2026-1'!S:S,'Planificación 2026-1'!X:X,C199,'Planificación 2026-1'!F:F,"PRINCIPAL",'Planificación 2026-1'!Y:Y,"PRESENCIAL"))</f>
        <v>0</v>
      </c>
      <c r="DK199" s="27">
        <f>IF(C199="","",SUMIFS('Planificación 2026-1'!S:S,'Planificación 2026-1'!X:X,C199,'Planificación 2026-1'!F:F,"PRINCIPAL",'Planificación 2026-1'!Y:Y,"HIBRIDO PRESENCIAL"))</f>
        <v>0</v>
      </c>
      <c r="DL199" s="58" t="str">
        <f t="shared" si="53"/>
        <v>P04</v>
      </c>
      <c r="DM199" s="58">
        <f>IF(C199="","",SUMIFS('Planificación 2026-1'!S:S,'Planificación 2026-1'!X:X,C199,'Planificación 2026-1'!F:F,"FILIAL",'Planificación 2026-1'!Y:Y,"VIRTUAL"))</f>
        <v>0</v>
      </c>
      <c r="DN199" s="60">
        <f>IF(C199="","",SUMIFS('Planificación 2026-1'!S:S,'Planificación 2026-1'!X:X,C199,'Planificación 2026-1'!F:F,"FILIAL",'Planificación 2026-1'!Y:Y,"PRESENCIAL"))</f>
        <v>12</v>
      </c>
      <c r="DO199" s="29">
        <f>IF(C199="","",SUMIFS('Planificación 2026-1'!S:S,'Planificación 2026-1'!X:X,C199,'Planificación 2026-1'!F:F,"FILIAL",'Planificación 2026-1'!Y:Y,"HIBRIDO PRESENCIAL"))</f>
        <v>0</v>
      </c>
      <c r="DP199" s="61" t="str">
        <f t="shared" si="54"/>
        <v/>
      </c>
      <c r="DQ199" s="58">
        <f>IF(C199="","",SUMIFS('Planificación 2026-1'!S:S,'Planificación 2026-1'!X:X,C199,'Planificación 2026-1'!F:F,"SUNAMPE",'Planificación 2026-1'!Y:Y,"VIRTUAL"))</f>
        <v>0</v>
      </c>
      <c r="DR199" s="29">
        <f>IF(C199="","",SUMIFS('Planificación 2026-1'!S:S,'Planificación 2026-1'!X:X,C199,'Planificación 2026-1'!F:F,"SUNAMPE",'Planificación 2026-1'!Y:Y,"PRESENCIAL"))</f>
        <v>0</v>
      </c>
      <c r="DS199" s="61" t="str">
        <f t="shared" si="55"/>
        <v/>
      </c>
      <c r="DT199" s="58">
        <f>IF(C199="","",SUMIFS('Planificación 2026-1'!S:S,'Planificación 2026-1'!X:X,C199,'Planificación 2026-1'!F:F,"HUAURA",'Planificación 2026-1'!Y:Y,"VIRTUAL"))</f>
        <v>0</v>
      </c>
      <c r="DU199" s="29">
        <f>IF(C199="","",SUMIFS('Planificación 2026-1'!S:S,'Planificación 2026-1'!X:X,C199,'Planificación 2026-1'!F:F,"HUAURA",'Planificación 2026-1'!Y:Y,"PRESENCIAL"))</f>
        <v>0</v>
      </c>
      <c r="DV199" s="32">
        <f>SUMIFS('Planificación 2026-1'!S:S,'Planificación 2026-1'!X:X,C199,'Planificación 2026-1'!F:F,"PRINCIPAL",'Planificación 2026-1'!Y:Y,"VIRTUAL",'Planificación 2026-1'!I:I,"&gt;2")</f>
        <v>0</v>
      </c>
      <c r="DW199" s="32">
        <f>SUMIFS('Planificación 2026-1'!S:S,'Planificación 2026-1'!X:X,C199,'Planificación 2026-1'!F:F,"PRINCIPAL",'Planificación 2026-1'!Y:Y,"&lt;&gt;VIRTUAL",'Planificación 2026-1'!I:I,"&gt;2")</f>
        <v>0</v>
      </c>
      <c r="DX199" s="32">
        <f>SUMIFS('Planificación 2026-1'!S:S,'Planificación 2026-1'!X:X,C199,'Planificación 2026-1'!F:F,"SUNAMPE",'Planificación 2026-1'!Y:Y,"VIRTUAL",'Planificación 2026-1'!I:I,"&gt;2")</f>
        <v>0</v>
      </c>
      <c r="DY199" s="32">
        <f>SUMIFS('Planificación 2026-1'!S:S,'Planificación 2026-1'!X:X,C199,'Planificación 2026-1'!F:F,"SUNAMPE",'Planificación 2026-1'!Y:Y,"&lt;&gt;VIRTUAL",'Planificación 2026-1'!I:I,"&gt;2")</f>
        <v>0</v>
      </c>
      <c r="DZ199" s="32">
        <f>SUMIFS('Planificación 2026-1'!S:S,'Planificación 2026-1'!X:X,C199,'Planificación 2026-1'!F:F,"FILIAL",'Planificación 2026-1'!Y:Y,"VIRTUAL",'Planificación 2026-1'!I:I,"&gt;2")</f>
        <v>0</v>
      </c>
      <c r="EA199" s="32">
        <f>SUMIFS('Planificación 2026-1'!S:S,'Planificación 2026-1'!X:X,C199,'Planificación 2026-1'!F:F,"FILIAL",'Planificación 2026-1'!Y:Y,"&lt;&gt;VIRTUAL",'Planificación 2026-1'!I:I,"&gt;2")</f>
        <v>12</v>
      </c>
      <c r="EB199" s="32">
        <f>SUMIFS('Planificación 2026-1'!S:S,'Planificación 2026-1'!X:X,C199,'Planificación 2026-1'!F:F,"PORUMA",'Planificación 2026-1'!Y:Y,"VIRTUAL",'Planificación 2026-1'!I:I,"&gt;2")</f>
        <v>0</v>
      </c>
      <c r="EC199" s="32">
        <f>SUMIFS('Planificación 2026-1'!S:S,'Planificación 2026-1'!X:X,C199,'Planificación 2026-1'!F:F,"PORUMA",'Planificación 2026-1'!Y:Y,"&lt;&gt;VIRTUAL",'Planificación 2026-1'!I:I,"&gt;2")</f>
        <v>0</v>
      </c>
      <c r="ED199" s="32">
        <f>SUMIFS('Planificación 2026-1'!S:S,'Planificación 2026-1'!X:X,C199,'Planificación 2026-1'!F:F,"HUAURA",'Planificación 2026-1'!Y:Y,"VIRTUAL",'Planificación 2026-1'!I:I,"&gt;2")</f>
        <v>0</v>
      </c>
      <c r="EE199" s="32">
        <f>SUMIFS('Planificación 2026-1'!S:S,'Planificación 2026-1'!X:X,C199,'Planificación 2026-1'!F:F,"HUAURA",'Planificación 2026-1'!Y:Y,"&lt;&gt;VIRTUAL",'Planificación 2026-1'!I:I,"&gt;2")</f>
        <v>0</v>
      </c>
      <c r="EF199" s="32">
        <f>SUMIFS('Planificación 2026-1'!S:S,'Planificación 2026-1'!X:X,C199,'Planificación 2026-1'!F:F,"PRINCIPAL",'Planificación 2026-1'!Y:Y,"VIRTUAL",'Planificación 2026-1'!I:I,"&lt;3")</f>
        <v>0</v>
      </c>
      <c r="EG199" s="32">
        <f>SUMIFS('Planificación 2026-1'!S:S,'Planificación 2026-1'!X:X,C199,'Planificación 2026-1'!F:F,"PRINCIPAL",'Planificación 2026-1'!Y:Y,"&lt;&gt;VIRTUAL",'Planificación 2026-1'!I:I,"&lt;3")</f>
        <v>0</v>
      </c>
      <c r="EH199" s="32">
        <f>SUMIFS('Planificación 2026-1'!S:S,'Planificación 2026-1'!X:X,C199,'Planificación 2026-1'!F:F,"SUNAMPE",'Planificación 2026-1'!Y:Y,"VIRTUAL",'Planificación 2026-1'!I:I,"&lt;3")</f>
        <v>0</v>
      </c>
      <c r="EI199" s="32">
        <f>SUMIFS('Planificación 2026-1'!S:S,'Planificación 2026-1'!X:X,C199,'Planificación 2026-1'!F:F,"SUNAMPE",'Planificación 2026-1'!Y:Y,"&lt;&gt;VIRTUAL",'Planificación 2026-1'!I:I,"&lt;3")</f>
        <v>0</v>
      </c>
      <c r="EJ199" s="32">
        <f>SUMIFS('Planificación 2026-1'!S:S,'Planificación 2026-1'!X:X,C199,'Planificación 2026-1'!F:F,"FILIAL",'Planificación 2026-1'!Y:Y,"VIRTUAL",'Planificación 2026-1'!I:I,"&lt;3")</f>
        <v>0</v>
      </c>
      <c r="EK199" s="32">
        <f>SUMIFS('Planificación 2026-1'!S:S,'Planificación 2026-1'!X:X,C199,'Planificación 2026-1'!F:F,"FILIAL",'Planificación 2026-1'!Y:Y,"&lt;&gt;VIRTUAL",'Planificación 2026-1'!I:I,"&lt;3")</f>
        <v>0</v>
      </c>
      <c r="EL199" s="32">
        <f>SUMIFS('Planificación 2026-1'!S:S,'Planificación 2026-1'!X:X,C199,'Planificación 2026-1'!F:F,"PORUMA",'Planificación 2026-1'!Y:Y,"VIRTUAL",'Planificación 2026-1'!I:I,"&lt;3")</f>
        <v>0</v>
      </c>
      <c r="EM199" s="32">
        <f>SUMIFS('Planificación 2026-1'!S:S,'Planificación 2026-1'!X:X,C199,'Planificación 2026-1'!F:F,"PORUMA",'Planificación 2026-1'!Y:Y,"&lt;&gt;VIRTUAL",'Planificación 2026-1'!I:I,"&lt;3")</f>
        <v>0</v>
      </c>
      <c r="EN199" s="32">
        <f>SUMIFS('Planificación 2026-1'!S:S,'Planificación 2026-1'!X:X,C199,'Planificación 2026-1'!F:F,"HUAURA",'Planificación 2026-1'!Y:Y,"VIRTUAL",'Planificación 2026-1'!I:I,"&lt;3")</f>
        <v>0</v>
      </c>
      <c r="EO199" s="32">
        <f>SUMIFS('Planificación 2026-1'!S:S,'Planificación 2026-1'!X:X,C199,'Planificación 2026-1'!F:F,"HUAURA",'Planificación 2026-1'!Y:Y,"&lt;&gt;VIRTUAL",'Planificación 2026-1'!I:I,"&lt;3")</f>
        <v>0</v>
      </c>
      <c r="EP199" s="32">
        <f t="shared" si="46"/>
        <v>12</v>
      </c>
      <c r="EQ199" s="32">
        <f t="shared" si="47"/>
        <v>0</v>
      </c>
      <c r="ER199" s="32">
        <f t="shared" si="48"/>
        <v>0</v>
      </c>
      <c r="ES199" s="32">
        <f t="shared" si="49"/>
        <v>0</v>
      </c>
      <c r="ET199" s="32">
        <f t="shared" si="50"/>
        <v>0</v>
      </c>
      <c r="EU199" s="32">
        <f t="shared" si="51"/>
        <v>12</v>
      </c>
      <c r="EV199" s="32" t="b">
        <f>EXACT(EU199,E199)</f>
        <v>1</v>
      </c>
      <c r="EW199" s="32"/>
      <c r="EX199" s="32">
        <f>DV199+DZ199+ED199+EF199+EJ199+EN199+DX199+EH199</f>
        <v>0</v>
      </c>
      <c r="EY199" s="32">
        <f>DW199+EA199+EE199+EG199+EK199+EO199+DY199+EI199</f>
        <v>12</v>
      </c>
      <c r="EZ199" s="32" t="b">
        <f>EXACT(SUM(EX199:EY199),E199)</f>
        <v>1</v>
      </c>
      <c r="FA199" s="32" t="str">
        <f>IF(AND(DW199=0,EA199=0,EE199=0),"",IF(COUNTIF(DW199:EE199,"&gt;0")=1,IF(DW199&gt;0,"SEDE",IF(EA199&gt;0,"FILIAL","HUAURA")),IF(COUNTIF(DW199:EE199,"&gt;0")=2,IF(AND(DW199&gt;0,EA199&gt;0),"SEDE-FILIAL",IF(AND(DW199&gt;0,EE199&gt;0),"SEDE-HUAURA","FILIAL-HUAURA")),"SEDE-FILIAL-HUAURA")))</f>
        <v>FILIAL</v>
      </c>
      <c r="FB199" s="32" t="str">
        <f t="shared" si="56"/>
        <v>PRESENCIAL</v>
      </c>
    </row>
    <row r="200" spans="1:158">
      <c r="A200" s="33"/>
      <c r="B200" s="65">
        <v>197</v>
      </c>
      <c r="C200" s="32" t="s">
        <v>404</v>
      </c>
      <c r="D200" s="429">
        <v>18135807</v>
      </c>
      <c r="E200" s="62">
        <f>SUMIF('Planificación 2026-1'!X:X,C200,'Planificación 2026-1'!S:S)</f>
        <v>30</v>
      </c>
      <c r="F200" s="63" t="s">
        <v>199</v>
      </c>
      <c r="G200" s="454" t="s">
        <v>200</v>
      </c>
      <c r="H200" s="64" t="s">
        <v>181</v>
      </c>
      <c r="I200" s="64" t="s">
        <v>150</v>
      </c>
      <c r="J200" s="32" t="s">
        <v>181</v>
      </c>
      <c r="K200" s="32" t="s">
        <v>150</v>
      </c>
      <c r="L200" s="57" t="str">
        <f>IF(SUM(COUNTIFS('Planificación 2026-1'!F:F,"PRINCIPAL",'Planificación 2026-1'!X:X,C200,'Planificación 2026-1'!H:H,"AF"))&gt;0,"P01"," ")</f>
        <v xml:space="preserve"> </v>
      </c>
      <c r="M200" s="58" t="str">
        <f>IF(SUM(COUNTIFS('Planificación 2026-1'!F:F,"PRINCIPAL",'Planificación 2026-1'!X:X,C200,'Planificación 2026-1'!H:H,"EN"))&gt;0,"P02"," ")</f>
        <v>P02</v>
      </c>
      <c r="N200" s="58" t="str">
        <f>IF(SUM(COUNTIFS('Planificación 2026-1'!F:F,"PRINCIPAL",'Planificación 2026-1'!X:X,C200,'Planificación 2026-1'!H:H,"IS"))&gt;0,"P03"," ")</f>
        <v xml:space="preserve"> </v>
      </c>
      <c r="O200" s="58" t="str">
        <f>IF(SUM(COUNTIFS('Planificación 2026-1'!F:F,"PRINCIPAL",'Planificación 2026-1'!X:X,C200,'Planificación 2026-1'!H:H,"PS"))&gt;0,"P04"," ")</f>
        <v xml:space="preserve"> </v>
      </c>
      <c r="P200" s="58"/>
      <c r="Q200" s="58" t="str">
        <f>IF(SUM(COUNTIFS('Planificación 2026-1'!F:F,"PRINCIPAL",'Planificación 2026-1'!X:X,C200,'Planificación 2026-1'!H:H,"IN"))&gt;0,"P06"," ")</f>
        <v xml:space="preserve"> </v>
      </c>
      <c r="R200" s="58" t="str">
        <f>IF(SUM(COUNTIFS('Planificación 2026-1'!F:F,"PRINCIPAL",'Planificación 2026-1'!X:X,C200,'Planificación 2026-1'!H:H,"CA"))&gt;0,"P07"," ")</f>
        <v xml:space="preserve"> </v>
      </c>
      <c r="S200" s="58" t="str">
        <f>IF(SUM(COUNTIFS('Planificación 2026-1'!F:F,"PRINCIPAL",'Planificación 2026-1'!X:X,C200,'Planificación 2026-1'!H:H,"DE"))&gt;0,"P08"," ")</f>
        <v xml:space="preserve"> </v>
      </c>
      <c r="T200" s="58" t="str">
        <f>IF(SUM(COUNTIFS('Planificación 2026-1'!F:F,"PRINCIPAL",'Planificación 2026-1'!X:X,C200,'Planificación 2026-1'!H:H,"OB"))&gt;0,"P09"," ")</f>
        <v xml:space="preserve"> </v>
      </c>
      <c r="U200" s="58" t="str">
        <f>IF(SUM(COUNTIFS('Planificación 2026-1'!F:F,"PRINCIPAL",'Planificación 2026-1'!X:X,C200,'Planificación 2026-1'!H:H,"MH"))&gt;0,"P31"," ")</f>
        <v xml:space="preserve"> </v>
      </c>
      <c r="V200" s="58" t="str">
        <f>IF(SUM(COUNTIFS('Planificación 2026-1'!F:F,"PRINCIPAL",'Planificación 2026-1'!X:X,C200,'Planificación 2026-1'!H:H,"IC"))&gt;0,"P32"," ")</f>
        <v xml:space="preserve"> </v>
      </c>
      <c r="W200" s="58" t="str">
        <f>IF(SUM(COUNTIFS('Planificación 2026-1'!F:F,"PRINCIPAL",'Planificación 2026-1'!X:X,C200,'Planificación 2026-1'!H:H,"AR"))&gt;0,"P34"," ")</f>
        <v xml:space="preserve"> </v>
      </c>
      <c r="X200" s="58" t="str">
        <f>IF(SUM(COUNTIFS('Planificación 2026-1'!F:F,"PRINCIPAL",'Planificación 2026-1'!X:X,C200,'Planificación 2026-1'!H:H,"T1"))&gt;0,"P35"," ")</f>
        <v xml:space="preserve"> </v>
      </c>
      <c r="Y200" s="58" t="str">
        <f>IF(SUM(COUNTIFS('Planificación 2026-1'!F:F,"PRINCIPAL",'Planificación 2026-1'!X:X,C200,'Planificación 2026-1'!H:H,"T3"))&gt;0,"P36"," ")</f>
        <v xml:space="preserve"> </v>
      </c>
      <c r="Z200" s="58" t="str">
        <f>IF(SUM(COUNTIFS('Planificación 2026-1'!F:F,"PRINCIPAL",'Planificación 2026-1'!X:X,C200,'Planificación 2026-1'!H:H,"T2"))&gt;0,"P37"," ")</f>
        <v xml:space="preserve"> </v>
      </c>
      <c r="AA200" s="58" t="str">
        <f>IF(SUM(COUNTIFS('Planificación 2026-1'!F:F,"PRINCIPAL",'Planificación 2026-1'!X:X,C200,'Planificación 2026-1'!H:H,"AE"))&gt;0,"P38"," ")</f>
        <v xml:space="preserve"> </v>
      </c>
      <c r="AB200" s="58" t="str">
        <f>IF(SUM(COUNTIFS('Planificación 2026-1'!F:F,"PRINCIPAL",'Planificación 2026-1'!X:X,C200,'Planificación 2026-1'!H:H,"T4"))&gt;0,"P55"," ")</f>
        <v xml:space="preserve"> </v>
      </c>
      <c r="AC200" s="58" t="str">
        <f>IF(SUM(COUNTIFS('Planificación 2026-1'!F:F,"FILIAL",'Planificación 2026-1'!X:X,C200,'Planificación 2026-1'!H:H,"AF"))&gt;0," P01"," ")</f>
        <v xml:space="preserve"> </v>
      </c>
      <c r="AD200" s="58" t="str">
        <f>IF(SUM(COUNTIFS('Planificación 2026-1'!F:F,"FILIAL",'Planificación 2026-1'!X:X,C200,'Planificación 2026-1'!H:H,"EN"))&gt;0,"P02"," ")</f>
        <v>P02</v>
      </c>
      <c r="AE200" s="58" t="str">
        <f>IF(SUM(COUNTIFS('Planificación 2026-1'!F:F,"FILIAL",'Planificación 2026-1'!X:X,C200,'Planificación 2026-1'!H:H,"IS"))&gt;0,"P03"," ")</f>
        <v xml:space="preserve"> </v>
      </c>
      <c r="AF200" s="58" t="str">
        <f>IF(SUM(COUNTIFS('Planificación 2026-1'!F:F,"FILIAL",'Planificación 2026-1'!X:X,C200,'Planificación 2026-1'!H:H,"PS"))&gt;0,"P04"," ")</f>
        <v xml:space="preserve"> </v>
      </c>
      <c r="AG200" s="58"/>
      <c r="AH200" s="58" t="str">
        <f>IF(SUM(COUNTIFS('Planificación 2026-1'!F:F,"FILIAL",'Planificación 2026-1'!X:X,C200,'Planificación 2026-1'!H:H,"IN"))&gt;0,"P06"," ")</f>
        <v xml:space="preserve"> </v>
      </c>
      <c r="AI200" s="58" t="str">
        <f>IF(SUM(COUNTIFS('Planificación 2026-1'!F:F,"FILIAL",'Planificación 2026-1'!X:X,C200,'Planificación 2026-1'!H:H,"CA"))&gt;0,"P07"," ")</f>
        <v xml:space="preserve"> </v>
      </c>
      <c r="AJ200" s="58" t="str">
        <f>IF(SUM(COUNTIFS('Planificación 2026-1'!F:F,"FILIAL",'Planificación 2026-1'!X:X,C200,'Planificación 2026-1'!H:H,"DE"))&gt;0,"P08"," ")</f>
        <v xml:space="preserve"> </v>
      </c>
      <c r="AK200" s="58" t="str">
        <f>IF(SUM(COUNTIFS('Planificación 2026-1'!F:F,"FILIAL",'Planificación 2026-1'!X:X,C200,'Planificación 2026-1'!H:H,"OB"))&gt;0,"P09"," ")</f>
        <v xml:space="preserve"> </v>
      </c>
      <c r="AL200" s="58" t="str">
        <f>IF(SUM(COUNTIFS('Planificación 2026-1'!F:F,"FILIAL",'Planificación 2026-1'!X:X,C200,'Planificación 2026-1'!H:H,"MH"))&gt;0,"P31"," ")</f>
        <v xml:space="preserve"> </v>
      </c>
      <c r="AM200" s="58" t="str">
        <f>IF(SUM(COUNTIFS('Planificación 2026-1'!F:F,"FILIAL",'Planificación 2026-1'!X:X,C200,'Planificación 2026-1'!H:H,"IC"))&gt;0,"P32"," ")</f>
        <v xml:space="preserve"> </v>
      </c>
      <c r="AN200" s="58" t="str">
        <f>IF(SUM(COUNTIFS('Planificación 2026-1'!F:F,"FILIAL",'Planificación 2026-1'!X:X,C200,'Planificación 2026-1'!H:H,"AR"))&gt;0,"P34"," ")</f>
        <v xml:space="preserve"> </v>
      </c>
      <c r="AO200" s="58" t="str">
        <f>IF(SUM(COUNTIFS('Planificación 2026-1'!F:F,"FILIAL",'Planificación 2026-1'!X:X,C200,'Planificación 2026-1'!H:H,"T1"))&gt;0,"P35"," ")</f>
        <v xml:space="preserve"> </v>
      </c>
      <c r="AP200" s="58" t="str">
        <f>IF(SUM(COUNTIFS('Planificación 2026-1'!F:F,"FILIAL",'Planificación 2026-1'!X:X,C200,'Planificación 2026-1'!H:H,"T3"))&gt;0,"P36"," ")</f>
        <v xml:space="preserve"> </v>
      </c>
      <c r="AQ200" s="58" t="str">
        <f>IF(SUM(COUNTIFS('Planificación 2026-1'!F:F,"FILIAL",'Planificación 2026-1'!X:X,C200,'Planificación 2026-1'!H:H,"T2"))&gt;0,"P37"," ")</f>
        <v xml:space="preserve"> </v>
      </c>
      <c r="AR200" s="58" t="str">
        <f>IF(SUM(COUNTIFS('Planificación 2026-1'!F:F,"FILIAL",'Planificación 2026-1'!X:X,C200,'Planificación 2026-1'!H:H,"AE"))&gt;0,"P38"," ")</f>
        <v xml:space="preserve"> </v>
      </c>
      <c r="AS200" s="58" t="str">
        <f>IF(SUM(COUNTIFS('Planificación 2026-1'!F:F,"FILIAL",'Planificación 2026-1'!X:X,C200,'Planificación 2026-1'!H:H,"T4"))&gt;0,"P55"," ")</f>
        <v xml:space="preserve"> </v>
      </c>
      <c r="AT200" s="58" t="str">
        <f>IF(SUM(COUNTIFS('Planificación 2026-1'!F:F,"SUNAMPE",'Planificación 2026-1'!X:X,C200,'Planificación 2026-1'!H:H,"AF"))&gt;0," P01"," ")</f>
        <v xml:space="preserve"> </v>
      </c>
      <c r="AU200" s="58" t="str">
        <f>IF(SUM(COUNTIFS('Planificación 2026-1'!F:F,"SUNAMPE",'Planificación 2026-1'!X:X,C200,'Planificación 2026-1'!H:H,"EN"))&gt;0,"P02"," ")</f>
        <v xml:space="preserve"> </v>
      </c>
      <c r="AV200" s="58" t="str">
        <f>IF(SUM(COUNTIFS('Planificación 2026-1'!F:F,"SUNAMPE",'Planificación 2026-1'!X:X,C200,'Planificación 2026-1'!H:H,"IS"))&gt;0,"P03"," ")</f>
        <v xml:space="preserve"> </v>
      </c>
      <c r="AW200" s="58" t="str">
        <f>IF(SUM(COUNTIFS('Planificación 2026-1'!F:F,"SUNAMPE",'Planificación 2026-1'!X:X,C200,'Planificación 2026-1'!H:H,"PS"))&gt;0,"P04"," ")</f>
        <v xml:space="preserve"> </v>
      </c>
      <c r="AX200" s="58"/>
      <c r="AY200" s="58" t="str">
        <f>IF(SUM(COUNTIFS('Planificación 2026-1'!F:F,"SUNAMPE",'Planificación 2026-1'!X:X,C200,'Planificación 2026-1'!H:H,"IN"))&gt;0,"P06"," ")</f>
        <v xml:space="preserve"> </v>
      </c>
      <c r="AZ200" s="58" t="str">
        <f>IF(SUM(COUNTIFS('Planificación 2026-1'!F:F,"SUNAMPE",'Planificación 2026-1'!X:X,C200,'Planificación 2026-1'!H:H,"CA"))&gt;0,"P07"," ")</f>
        <v xml:space="preserve"> </v>
      </c>
      <c r="BA200" s="58" t="str">
        <f>IF(SUM(COUNTIFS('Planificación 2026-1'!F:F,"SUNAMPE",'Planificación 2026-1'!X:X,C200,'Planificación 2026-1'!H:H,"DE"))&gt;0,"P08"," ")</f>
        <v xml:space="preserve"> </v>
      </c>
      <c r="BB200" s="58" t="str">
        <f>IF(SUM(COUNTIFS('Planificación 2026-1'!F:F,"SUNAMPE",'Planificación 2026-1'!X:X,C200,'Planificación 2026-1'!H:H,"OB"))&gt;0,"P09"," ")</f>
        <v xml:space="preserve"> </v>
      </c>
      <c r="BC200" s="58" t="str">
        <f>IF(SUM(COUNTIFS('Planificación 2026-1'!F:F,"SUNAMPE",'Planificación 2026-1'!X:X,C200,'Planificación 2026-1'!H:H,"MH"))&gt;0,"P31"," ")</f>
        <v xml:space="preserve"> </v>
      </c>
      <c r="BD200" s="58" t="str">
        <f>IF(SUM(COUNTIFS('Planificación 2026-1'!F:F,"SUNAMPE",'Planificación 2026-1'!X:X,C200,'Planificación 2026-1'!H:H,"IC"))&gt;0,"P32"," ")</f>
        <v xml:space="preserve"> </v>
      </c>
      <c r="BE200" s="58" t="str">
        <f>IF(SUM(COUNTIFS('Planificación 2026-1'!F:F,"SUNAMPE",'Planificación 2026-1'!X:X,C200,'Planificación 2026-1'!H:H,"AR"))&gt;0,"P34"," ")</f>
        <v xml:space="preserve"> </v>
      </c>
      <c r="BF200" s="58" t="str">
        <f>IF(SUM(COUNTIFS('Planificación 2026-1'!F:F,"SUNAMPE",'Planificación 2026-1'!X:X,C200,'Planificación 2026-1'!H:H,"T1"))&gt;0,"P35"," ")</f>
        <v xml:space="preserve"> </v>
      </c>
      <c r="BG200" s="58" t="str">
        <f>IF(SUM(COUNTIFS('Planificación 2026-1'!F:F,"SUNAMPE",'Planificación 2026-1'!X:X,C200,'Planificación 2026-1'!H:H,"T3"))&gt;0,"P36"," ")</f>
        <v xml:space="preserve"> </v>
      </c>
      <c r="BH200" s="58" t="str">
        <f>IF(SUM(COUNTIFS('Planificación 2026-1'!F:F,"SUNAMPE",'Planificación 2026-1'!X:X,C200,'Planificación 2026-1'!H:H,"T2"))&gt;0,"P37"," ")</f>
        <v xml:space="preserve"> </v>
      </c>
      <c r="BI200" s="58" t="str">
        <f>IF(SUM(COUNTIFS('Planificación 2026-1'!F:F,"SUNAMPE",'Planificación 2026-1'!X:X,C200,'Planificación 2026-1'!H:H,"AE"))&gt;0,"P38"," ")</f>
        <v xml:space="preserve"> </v>
      </c>
      <c r="BJ200" s="58" t="str">
        <f>IF(SUM(COUNTIFS('Planificación 2026-1'!F:F,"SUNAMPE",'Planificación 2026-1'!X:X,C200,'Planificación 2026-1'!H:H,"T4"))&gt;0,"P55"," ")</f>
        <v xml:space="preserve"> </v>
      </c>
      <c r="BK200" s="58" t="str">
        <f>IF(SUM(COUNTIFS('Planificación 2026-1'!F:F,"HUAURA",'Planificación 2026-1'!X:X,C200,'Planificación 2026-1'!H:H,"AF"))&gt;0," P01"," ")</f>
        <v xml:space="preserve"> </v>
      </c>
      <c r="BL200" s="58" t="str">
        <f>IF(SUM(COUNTIFS('Planificación 2026-1'!F:F,"HUAURA",'Planificación 2026-1'!X:X,C200,'Planificación 2026-1'!H:H,"EN"))&gt;0,"P02"," ")</f>
        <v xml:space="preserve"> </v>
      </c>
      <c r="BM200" s="58" t="str">
        <f>IF(SUM(COUNTIFS('Planificación 2026-1'!F:F,"HUAURA",'Planificación 2026-1'!X:X,C200,'Planificación 2026-1'!H:H,"IS"))&gt;0,"P03"," ")</f>
        <v xml:space="preserve"> </v>
      </c>
      <c r="BN200" s="58" t="str">
        <f>IF(SUM(COUNTIFS('Planificación 2026-1'!F:F,"HUAURA",'Planificación 2026-1'!X:X,C200,'Planificación 2026-1'!H:H,"PS"))&gt;0,"P04"," ")</f>
        <v xml:space="preserve"> </v>
      </c>
      <c r="BO200" s="58"/>
      <c r="BP200" s="58" t="str">
        <f>IF(SUM(COUNTIFS('Planificación 2026-1'!F:F,"HUAURA",'Planificación 2026-1'!X:X,C200,'Planificación 2026-1'!H:H,"IN"))&gt;0,"P06"," ")</f>
        <v xml:space="preserve"> </v>
      </c>
      <c r="BQ200" s="58" t="str">
        <f>IF(SUM(COUNTIFS('Planificación 2026-1'!F:F,"HUAURA",'Planificación 2026-1'!X:X,C200,'Planificación 2026-1'!H:H,"CA"))&gt;0,"P07"," ")</f>
        <v xml:space="preserve"> </v>
      </c>
      <c r="BR200" s="58" t="str">
        <f>IF(SUM(COUNTIFS('Planificación 2026-1'!F:F,"HUAURA",'Planificación 2026-1'!X:X,C200,'Planificación 2026-1'!H:H,"DE"))&gt;0,"P08"," ")</f>
        <v xml:space="preserve"> </v>
      </c>
      <c r="BS200" s="58" t="str">
        <f>IF(SUM(COUNTIFS('Planificación 2026-1'!F:F,"HUAURA",'Planificación 2026-1'!X:X,C200,'Planificación 2026-1'!H:H,"OB"))&gt;0,"P09"," ")</f>
        <v xml:space="preserve"> </v>
      </c>
      <c r="BT200" s="58" t="str">
        <f>IF(SUM(COUNTIFS('Planificación 2026-1'!F:F,"HUAURA",'Planificación 2026-1'!X:X,C200,'Planificación 2026-1'!H:H,"MH"))&gt;0,"P31"," ")</f>
        <v xml:space="preserve"> </v>
      </c>
      <c r="BU200" s="58" t="str">
        <f>IF(SUM(COUNTIFS('Planificación 2026-1'!F:F,"HUAURA",'Planificación 2026-1'!X:X,C200,'Planificación 2026-1'!H:H,"IC"))&gt;0,"P32"," ")</f>
        <v xml:space="preserve"> </v>
      </c>
      <c r="BV200" s="58" t="str">
        <f>IF(SUM(COUNTIFS('Planificación 2026-1'!F:F,"HUAURA",'Planificación 2026-1'!X:X,C200,'Planificación 2026-1'!H:H,"AR"))&gt;0,"P34"," ")</f>
        <v xml:space="preserve"> </v>
      </c>
      <c r="BW200" s="58" t="str">
        <f>IF(SUM(COUNTIFS('Planificación 2026-1'!F:F,"HUAURA",'Planificación 2026-1'!X:X,C200,'Planificación 2026-1'!H:H,"T1"))&gt;0,"P35"," ")</f>
        <v xml:space="preserve"> </v>
      </c>
      <c r="BX200" s="58" t="str">
        <f>IF(SUM(COUNTIFS('Planificación 2026-1'!F:F,"HUAURA",'Planificación 2026-1'!X:X,C200,'Planificación 2026-1'!H:H,"T3"))&gt;0,"P36"," ")</f>
        <v xml:space="preserve"> </v>
      </c>
      <c r="BY200" s="58" t="str">
        <f>IF(SUM(COUNTIFS('Planificación 2026-1'!F:F,"HUAURA",'Planificación 2026-1'!X:X,C200,'Planificación 2026-1'!H:H,"T2"))&gt;0,"P37"," ")</f>
        <v xml:space="preserve"> </v>
      </c>
      <c r="BZ200" s="58" t="str">
        <f>IF(SUM(COUNTIFS('Planificación 2026-1'!F:F,"HUAURA",'Planificación 2026-1'!X:X,C200,'Planificación 2026-1'!H:H,"AE"))&gt;0,"P38"," ")</f>
        <v xml:space="preserve"> </v>
      </c>
      <c r="CA200" s="58" t="str">
        <f>IF(SUM(COUNTIFS('Planificación 2026-1'!F:F,"HUAURA",'Planificación 2026-1'!X:X,C200,'Planificación 2026-1'!H:H,"T4"))&gt;0,"P55"," ")</f>
        <v xml:space="preserve"> </v>
      </c>
      <c r="CB200" s="59">
        <f>SUMIFS('Planificación 2026-1'!S:S,'Planificación 2026-1'!X:X,C200,'Planificación 2026-1'!H:H,"AF",'Planificación 2026-1'!I:I,"&gt;2")</f>
        <v>0</v>
      </c>
      <c r="CC200" s="59">
        <f>SUMIFS('Planificación 2026-1'!S:S,'Planificación 2026-1'!X:X,C200,'Planificación 2026-1'!H:H,"EN",'Planificación 2026-1'!I:I,"&gt;2")</f>
        <v>30</v>
      </c>
      <c r="CD200" s="59">
        <f>SUMIFS('Planificación 2026-1'!S:S,'Planificación 2026-1'!X:X,C200,'Planificación 2026-1'!H:H,"IS",'Planificación 2026-1'!I:I,"&gt;2")</f>
        <v>0</v>
      </c>
      <c r="CE200" s="59">
        <f>SUMIFS('Planificación 2026-1'!S:S,'Planificación 2026-1'!X:X,C200,'Planificación 2026-1'!H:H,"PS",'Planificación 2026-1'!I:I,"&gt;2")</f>
        <v>0</v>
      </c>
      <c r="CF200" s="59">
        <f>SUMIFS('Planificación 2026-1'!S:S,'Planificación 2026-1'!X:X,C200,'Planificación 2026-1'!H:H,"IN",'Planificación 2026-1'!I:I,"&gt;2")</f>
        <v>0</v>
      </c>
      <c r="CG200" s="59">
        <f>SUMIFS('Planificación 2026-1'!S:S,'Planificación 2026-1'!X:X,C200,'Planificación 2026-1'!H:H,"CA",'Planificación 2026-1'!I:I,"&gt;2")</f>
        <v>0</v>
      </c>
      <c r="CH200" s="59">
        <f>SUMIFS('Planificación 2026-1'!S:S,'Planificación 2026-1'!X:X,C200,'Planificación 2026-1'!H:H,"DE",'Planificación 2026-1'!I:I,"&gt;2")</f>
        <v>0</v>
      </c>
      <c r="CI200" s="59">
        <f>SUMIFS('Planificación 2026-1'!S:S,'Planificación 2026-1'!X:X,C200,'Planificación 2026-1'!H:H,"OB",'Planificación 2026-1'!I:I,"&gt;2")</f>
        <v>0</v>
      </c>
      <c r="CJ200" s="59">
        <f>SUMIFS('Planificación 2026-1'!S:S,'Planificación 2026-1'!X:X,C200,'Planificación 2026-1'!H:H,"MH",'Planificación 2026-1'!I:I,"&gt;2")</f>
        <v>0</v>
      </c>
      <c r="CK200" s="59">
        <f>SUMIFS('Planificación 2026-1'!S:S,'Planificación 2026-1'!X:X,C200,'Planificación 2026-1'!H:H,"IC",'Planificación 2026-1'!I:I,"&gt;2")</f>
        <v>0</v>
      </c>
      <c r="CL200" s="59">
        <f>SUMIFS('Planificación 2026-1'!S:S,'Planificación 2026-1'!X:X,C200,'Planificación 2026-1'!H:H,"AR",'Planificación 2026-1'!I:I,"&gt;2")</f>
        <v>0</v>
      </c>
      <c r="CM200" s="59">
        <f>SUMIFS('Planificación 2026-1'!S:S,'Planificación 2026-1'!X:X,C200,'Planificación 2026-1'!H:H,"AE",'Planificación 2026-1'!I:I,"&gt;2")</f>
        <v>0</v>
      </c>
      <c r="CN200" s="59">
        <f>SUMIFS('Planificación 2026-1'!S:S,'Planificación 2026-1'!X:X,C200,'Planificación 2026-1'!H:H,"T1",'Planificación 2026-1'!I:I,"&gt;2")</f>
        <v>0</v>
      </c>
      <c r="CO200" s="59">
        <f>SUMIFS('Planificación 2026-1'!S:S,'Planificación 2026-1'!X:X,C200,'Planificación 2026-1'!H:H,"T3",'Planificación 2026-1'!I:I,"&gt;2")</f>
        <v>0</v>
      </c>
      <c r="CP200" s="59">
        <f>SUMIFS('Planificación 2026-1'!S:S,'Planificación 2026-1'!X:X,C200,'Planificación 2026-1'!H:H,"T2",'Planificación 2026-1'!I:I,"&gt;2")</f>
        <v>0</v>
      </c>
      <c r="CQ200" s="59">
        <f>SUMIFS('Planificación 2026-1'!S:S,'Planificación 2026-1'!X:X,C200,'Planificación 2026-1'!H:H,"T4",'Planificación 2026-1'!I:I,"&gt;2")</f>
        <v>0</v>
      </c>
      <c r="CR200" s="59">
        <f>SUMIFS('Planificación 2026-1'!S:S,'Planificación 2026-1'!X:X,C200,'Planificación 2026-1'!H:H,"AF",'Planificación 2026-1'!I:I,"&lt;3")</f>
        <v>0</v>
      </c>
      <c r="CS200" s="59">
        <f>SUMIFS('Planificación 2026-1'!S:S,'Planificación 2026-1'!X:X,C200,'Planificación 2026-1'!H:H,"EN",'Planificación 2026-1'!I:I,"&lt;3")</f>
        <v>0</v>
      </c>
      <c r="CT200" s="59">
        <f>SUMIFS('Planificación 2026-1'!S:S,'Planificación 2026-1'!X:X,C200,'Planificación 2026-1'!H:H,"IS",'Planificación 2026-1'!I:I,"&lt;3")</f>
        <v>0</v>
      </c>
      <c r="CU200" s="59">
        <f>SUMIFS('Planificación 2026-1'!S:S,'Planificación 2026-1'!X:X,C200,'Planificación 2026-1'!H:H,"PS",'Planificación 2026-1'!I:I,"&lt;3")</f>
        <v>0</v>
      </c>
      <c r="CV200" s="59">
        <f>SUMIFS('Planificación 2026-1'!S:S,'Planificación 2026-1'!X:X,C200,'Planificación 2026-1'!H:H,"IN",'Planificación 2026-1'!I:I,"&lt;3")</f>
        <v>0</v>
      </c>
      <c r="CW200" s="59">
        <f>SUMIFS('Planificación 2026-1'!S:S,'Planificación 2026-1'!X:X,C200,'Planificación 2026-1'!H:H,"CA",'Planificación 2026-1'!I:I,"&lt;3")</f>
        <v>0</v>
      </c>
      <c r="CX200" s="59">
        <f>SUMIFS('Planificación 2026-1'!S:S,'Planificación 2026-1'!X:X,C200,'Planificación 2026-1'!H:H,"DE",'Planificación 2026-1'!I:I,"&lt;3")</f>
        <v>0</v>
      </c>
      <c r="CY200" s="59">
        <f>SUMIFS('Planificación 2026-1'!S:S,'Planificación 2026-1'!X:X,C200,'Planificación 2026-1'!H:H,"OB",'Planificación 2026-1'!I:I,"&lt;3")</f>
        <v>0</v>
      </c>
      <c r="CZ200" s="59">
        <f>SUMIFS('Planificación 2026-1'!S:S,'Planificación 2026-1'!X:X,C200,'Planificación 2026-1'!H:H,"MH",'Planificación 2026-1'!I:I,"&lt;3")</f>
        <v>0</v>
      </c>
      <c r="DA200" s="59">
        <f>SUMIFS('Planificación 2026-1'!S:S,'Planificación 2026-1'!X:X,C200,'Planificación 2026-1'!H:H,"IC",'Planificación 2026-1'!I:I,"&lt;3")</f>
        <v>0</v>
      </c>
      <c r="DB200" s="59">
        <f>SUMIFS('Planificación 2026-1'!S:S,'Planificación 2026-1'!X:X,C200,'Planificación 2026-1'!H:H,"AR",'Planificación 2026-1'!I:I,"&lt;3")</f>
        <v>0</v>
      </c>
      <c r="DC200" s="59">
        <f>SUMIFS('Planificación 2026-1'!S:S,'Planificación 2026-1'!X:X,C200,'Planificación 2026-1'!H:H,"AE",'Planificación 2026-1'!I:I,"&lt;3")</f>
        <v>0</v>
      </c>
      <c r="DD200" s="59">
        <f>SUMIFS('Planificación 2026-1'!S:S,'Planificación 2026-1'!X:X,C200,'Planificación 2026-1'!H:H,"T1",'Planificación 2026-1'!I:I,"&lt;3")</f>
        <v>0</v>
      </c>
      <c r="DE200" s="59">
        <f>SUMIFS('Planificación 2026-1'!S:S,'Planificación 2026-1'!X:X,C200,'Planificación 2026-1'!H:H,"T3",'Planificación 2026-1'!I:I,"&lt;3")</f>
        <v>0</v>
      </c>
      <c r="DF200" s="59">
        <f>SUMIFS('Planificación 2026-1'!S:S,'Planificación 2026-1'!X:X,C200,'Planificación 2026-1'!H:H,"T2",'Planificación 2026-1'!I:I,"&lt;3")</f>
        <v>0</v>
      </c>
      <c r="DG200" s="59">
        <f>SUMIFS('Planificación 2026-1'!S:S,'Planificación 2026-1'!X:X,C200,'Planificación 2026-1'!H:H,"T4",'Planificación 2026-1'!I:I,"&lt;3")</f>
        <v>0</v>
      </c>
      <c r="DH200" s="58" t="str">
        <f t="shared" si="52"/>
        <v>P02</v>
      </c>
      <c r="DI200" s="27">
        <f>IF(C200="","",SUMIFS('Planificación 2026-1'!S:S,'Planificación 2026-1'!X:X,C200,'Planificación 2026-1'!F:F,"PRINCIPAL",'Planificación 2026-1'!Y:Y,"VIRTUAL"))</f>
        <v>28</v>
      </c>
      <c r="DJ200" s="27">
        <f>IF(C200="","",SUMIFS('Planificación 2026-1'!S:S,'Planificación 2026-1'!X:X,C200,'Planificación 2026-1'!F:F,"PRINCIPAL",'Planificación 2026-1'!Y:Y,"PRESENCIAL"))</f>
        <v>0</v>
      </c>
      <c r="DK200" s="27">
        <f>IF(C200="","",SUMIFS('Planificación 2026-1'!S:S,'Planificación 2026-1'!X:X,C200,'Planificación 2026-1'!F:F,"PRINCIPAL",'Planificación 2026-1'!Y:Y,"HIBRIDO PRESENCIAL"))</f>
        <v>0</v>
      </c>
      <c r="DL200" s="58" t="str">
        <f t="shared" si="53"/>
        <v>P02</v>
      </c>
      <c r="DM200" s="58">
        <f>IF(C200="","",SUMIFS('Planificación 2026-1'!S:S,'Planificación 2026-1'!X:X,C200,'Planificación 2026-1'!F:F,"FILIAL",'Planificación 2026-1'!Y:Y,"VIRTUAL"))</f>
        <v>2</v>
      </c>
      <c r="DN200" s="60">
        <f>IF(C200="","",SUMIFS('Planificación 2026-1'!S:S,'Planificación 2026-1'!X:X,C200,'Planificación 2026-1'!F:F,"FILIAL",'Planificación 2026-1'!Y:Y,"PRESENCIAL"))</f>
        <v>0</v>
      </c>
      <c r="DO200" s="29">
        <f>IF(C200="","",SUMIFS('Planificación 2026-1'!S:S,'Planificación 2026-1'!X:X,C200,'Planificación 2026-1'!F:F,"FILIAL",'Planificación 2026-1'!Y:Y,"HIBRIDO PRESENCIAL"))</f>
        <v>0</v>
      </c>
      <c r="DP200" s="61" t="str">
        <f t="shared" si="54"/>
        <v/>
      </c>
      <c r="DQ200" s="58">
        <f>IF(C200="","",SUMIFS('Planificación 2026-1'!S:S,'Planificación 2026-1'!X:X,C200,'Planificación 2026-1'!F:F,"SUNAMPE",'Planificación 2026-1'!Y:Y,"VIRTUAL"))</f>
        <v>0</v>
      </c>
      <c r="DR200" s="29">
        <f>IF(C200="","",SUMIFS('Planificación 2026-1'!S:S,'Planificación 2026-1'!X:X,C200,'Planificación 2026-1'!F:F,"SUNAMPE",'Planificación 2026-1'!Y:Y,"PRESENCIAL"))</f>
        <v>0</v>
      </c>
      <c r="DS200" s="61" t="str">
        <f t="shared" si="55"/>
        <v/>
      </c>
      <c r="DT200" s="58">
        <f>IF(C200="","",SUMIFS('Planificación 2026-1'!S:S,'Planificación 2026-1'!X:X,C200,'Planificación 2026-1'!F:F,"HUAURA",'Planificación 2026-1'!Y:Y,"VIRTUAL"))</f>
        <v>0</v>
      </c>
      <c r="DU200" s="29">
        <f>IF(C200="","",SUMIFS('Planificación 2026-1'!S:S,'Planificación 2026-1'!X:X,C200,'Planificación 2026-1'!F:F,"HUAURA",'Planificación 2026-1'!Y:Y,"PRESENCIAL"))</f>
        <v>0</v>
      </c>
      <c r="DV200" s="32">
        <f>SUMIFS('Planificación 2026-1'!S:S,'Planificación 2026-1'!X:X,C200,'Planificación 2026-1'!F:F,"PRINCIPAL",'Planificación 2026-1'!Y:Y,"VIRTUAL",'Planificación 2026-1'!I:I,"&gt;2")</f>
        <v>28</v>
      </c>
      <c r="DW200" s="32">
        <f>SUMIFS('Planificación 2026-1'!S:S,'Planificación 2026-1'!X:X,C200,'Planificación 2026-1'!F:F,"PRINCIPAL",'Planificación 2026-1'!Y:Y,"&lt;&gt;VIRTUAL",'Planificación 2026-1'!I:I,"&gt;2")</f>
        <v>0</v>
      </c>
      <c r="DX200" s="32">
        <f>SUMIFS('Planificación 2026-1'!S:S,'Planificación 2026-1'!X:X,C200,'Planificación 2026-1'!F:F,"SUNAMPE",'Planificación 2026-1'!Y:Y,"VIRTUAL",'Planificación 2026-1'!I:I,"&gt;2")</f>
        <v>0</v>
      </c>
      <c r="DY200" s="32">
        <f>SUMIFS('Planificación 2026-1'!S:S,'Planificación 2026-1'!X:X,C200,'Planificación 2026-1'!F:F,"SUNAMPE",'Planificación 2026-1'!Y:Y,"&lt;&gt;VIRTUAL",'Planificación 2026-1'!I:I,"&gt;2")</f>
        <v>0</v>
      </c>
      <c r="DZ200" s="32">
        <f>SUMIFS('Planificación 2026-1'!S:S,'Planificación 2026-1'!X:X,C200,'Planificación 2026-1'!F:F,"FILIAL",'Planificación 2026-1'!Y:Y,"VIRTUAL",'Planificación 2026-1'!I:I,"&gt;2")</f>
        <v>2</v>
      </c>
      <c r="EA200" s="32">
        <f>SUMIFS('Planificación 2026-1'!S:S,'Planificación 2026-1'!X:X,C200,'Planificación 2026-1'!F:F,"FILIAL",'Planificación 2026-1'!Y:Y,"&lt;&gt;VIRTUAL",'Planificación 2026-1'!I:I,"&gt;2")</f>
        <v>0</v>
      </c>
      <c r="EB200" s="32">
        <f>SUMIFS('Planificación 2026-1'!S:S,'Planificación 2026-1'!X:X,C200,'Planificación 2026-1'!F:F,"PORUMA",'Planificación 2026-1'!Y:Y,"VIRTUAL",'Planificación 2026-1'!I:I,"&gt;2")</f>
        <v>0</v>
      </c>
      <c r="EC200" s="32">
        <f>SUMIFS('Planificación 2026-1'!S:S,'Planificación 2026-1'!X:X,C200,'Planificación 2026-1'!F:F,"PORUMA",'Planificación 2026-1'!Y:Y,"&lt;&gt;VIRTUAL",'Planificación 2026-1'!I:I,"&gt;2")</f>
        <v>0</v>
      </c>
      <c r="ED200" s="32">
        <f>SUMIFS('Planificación 2026-1'!S:S,'Planificación 2026-1'!X:X,C200,'Planificación 2026-1'!F:F,"HUAURA",'Planificación 2026-1'!Y:Y,"VIRTUAL",'Planificación 2026-1'!I:I,"&gt;2")</f>
        <v>0</v>
      </c>
      <c r="EE200" s="32">
        <f>SUMIFS('Planificación 2026-1'!S:S,'Planificación 2026-1'!X:X,C200,'Planificación 2026-1'!F:F,"HUAURA",'Planificación 2026-1'!Y:Y,"&lt;&gt;VIRTUAL",'Planificación 2026-1'!I:I,"&gt;2")</f>
        <v>0</v>
      </c>
      <c r="EF200" s="32">
        <f>SUMIFS('Planificación 2026-1'!S:S,'Planificación 2026-1'!X:X,C200,'Planificación 2026-1'!F:F,"PRINCIPAL",'Planificación 2026-1'!Y:Y,"VIRTUAL",'Planificación 2026-1'!I:I,"&lt;3")</f>
        <v>0</v>
      </c>
      <c r="EG200" s="32">
        <f>SUMIFS('Planificación 2026-1'!S:S,'Planificación 2026-1'!X:X,C200,'Planificación 2026-1'!F:F,"PRINCIPAL",'Planificación 2026-1'!Y:Y,"&lt;&gt;VIRTUAL",'Planificación 2026-1'!I:I,"&lt;3")</f>
        <v>0</v>
      </c>
      <c r="EH200" s="32">
        <f>SUMIFS('Planificación 2026-1'!S:S,'Planificación 2026-1'!X:X,C200,'Planificación 2026-1'!F:F,"SUNAMPE",'Planificación 2026-1'!Y:Y,"VIRTUAL",'Planificación 2026-1'!I:I,"&lt;3")</f>
        <v>0</v>
      </c>
      <c r="EI200" s="32">
        <f>SUMIFS('Planificación 2026-1'!S:S,'Planificación 2026-1'!X:X,C200,'Planificación 2026-1'!F:F,"SUNAMPE",'Planificación 2026-1'!Y:Y,"&lt;&gt;VIRTUAL",'Planificación 2026-1'!I:I,"&lt;3")</f>
        <v>0</v>
      </c>
      <c r="EJ200" s="32">
        <f>SUMIFS('Planificación 2026-1'!S:S,'Planificación 2026-1'!X:X,C200,'Planificación 2026-1'!F:F,"FILIAL",'Planificación 2026-1'!Y:Y,"VIRTUAL",'Planificación 2026-1'!I:I,"&lt;3")</f>
        <v>0</v>
      </c>
      <c r="EK200" s="32">
        <f>SUMIFS('Planificación 2026-1'!S:S,'Planificación 2026-1'!X:X,C200,'Planificación 2026-1'!F:F,"FILIAL",'Planificación 2026-1'!Y:Y,"&lt;&gt;VIRTUAL",'Planificación 2026-1'!I:I,"&lt;3")</f>
        <v>0</v>
      </c>
      <c r="EL200" s="32">
        <f>SUMIFS('Planificación 2026-1'!S:S,'Planificación 2026-1'!X:X,C200,'Planificación 2026-1'!F:F,"PORUMA",'Planificación 2026-1'!Y:Y,"VIRTUAL",'Planificación 2026-1'!I:I,"&lt;3")</f>
        <v>0</v>
      </c>
      <c r="EM200" s="32">
        <f>SUMIFS('Planificación 2026-1'!S:S,'Planificación 2026-1'!X:X,C200,'Planificación 2026-1'!F:F,"PORUMA",'Planificación 2026-1'!Y:Y,"&lt;&gt;VIRTUAL",'Planificación 2026-1'!I:I,"&lt;3")</f>
        <v>0</v>
      </c>
      <c r="EN200" s="32">
        <f>SUMIFS('Planificación 2026-1'!S:S,'Planificación 2026-1'!X:X,C200,'Planificación 2026-1'!F:F,"HUAURA",'Planificación 2026-1'!Y:Y,"VIRTUAL",'Planificación 2026-1'!I:I,"&lt;3")</f>
        <v>0</v>
      </c>
      <c r="EO200" s="32">
        <f>SUMIFS('Planificación 2026-1'!S:S,'Planificación 2026-1'!X:X,C200,'Planificación 2026-1'!F:F,"HUAURA",'Planificación 2026-1'!Y:Y,"&lt;&gt;VIRTUAL",'Planificación 2026-1'!I:I,"&lt;3")</f>
        <v>0</v>
      </c>
      <c r="EP200" s="32">
        <f t="shared" ref="EP200:EP228" si="57">EJ200+DZ200+EA200+EK200</f>
        <v>2</v>
      </c>
      <c r="EQ200" s="32">
        <f t="shared" si="47"/>
        <v>0</v>
      </c>
      <c r="ER200" s="32">
        <f t="shared" si="48"/>
        <v>0</v>
      </c>
      <c r="ES200" s="32">
        <f t="shared" si="49"/>
        <v>28</v>
      </c>
      <c r="ET200" s="32">
        <f t="shared" si="50"/>
        <v>0</v>
      </c>
      <c r="EU200" s="32">
        <f t="shared" si="51"/>
        <v>30</v>
      </c>
      <c r="EV200" s="32" t="b">
        <f>EXACT(EU200,E200)</f>
        <v>1</v>
      </c>
      <c r="EW200" s="32"/>
      <c r="EX200" s="32">
        <f>DV200+DZ200+ED200+EF200+EJ200+EN200+DX200+EH200</f>
        <v>30</v>
      </c>
      <c r="EY200" s="32">
        <f>DW200+EA200+EE200+EG200+EK200+EO200+DY200+EI200</f>
        <v>0</v>
      </c>
      <c r="EZ200" s="32" t="b">
        <f>EXACT(SUM(EX200:EY200),E200)</f>
        <v>1</v>
      </c>
      <c r="FA200" s="32" t="str">
        <f>IF(AND(DW200=0,EA200=0,EE200=0),"",IF(COUNTIF(DW200:EE200,"&gt;0")=1,IF(DW200&gt;0,"SEDE",IF(EA200&gt;0,"FILIAL","HUAURA")),IF(COUNTIF(DW200:EE200,"&gt;0")=2,IF(AND(DW200&gt;0,EA200&gt;0),"SEDE-FILIAL",IF(AND(DW200&gt;0,EE200&gt;0),"SEDE-HUAURA","FILIAL-HUAURA")),"SEDE-FILIAL-HUAURA")))</f>
        <v/>
      </c>
      <c r="FB200" s="32" t="str">
        <f t="shared" si="56"/>
        <v>VIRTUAL</v>
      </c>
    </row>
    <row r="201" spans="1:158">
      <c r="A201" s="33"/>
      <c r="B201" s="66">
        <v>198</v>
      </c>
      <c r="C201" s="32" t="s">
        <v>405</v>
      </c>
      <c r="D201" s="429">
        <v>44360108</v>
      </c>
      <c r="E201" s="62">
        <f>SUMIF('Planificación 2026-1'!X:X,C201,'Planificación 2026-1'!S:S)</f>
        <v>8</v>
      </c>
      <c r="F201" s="63" t="s">
        <v>203</v>
      </c>
      <c r="G201" s="454" t="s">
        <v>200</v>
      </c>
      <c r="H201" s="64" t="s">
        <v>38</v>
      </c>
      <c r="I201" s="64" t="s">
        <v>157</v>
      </c>
      <c r="J201" s="32" t="s">
        <v>195</v>
      </c>
      <c r="K201" s="32" t="s">
        <v>157</v>
      </c>
      <c r="L201" s="57" t="str">
        <f>IF(SUM(COUNTIFS('Planificación 2026-1'!F:F,"PRINCIPAL",'Planificación 2026-1'!X:X,C201,'Planificación 2026-1'!H:H,"AF"))&gt;0,"P01"," ")</f>
        <v xml:space="preserve"> </v>
      </c>
      <c r="M201" s="58" t="str">
        <f>IF(SUM(COUNTIFS('Planificación 2026-1'!F:F,"PRINCIPAL",'Planificación 2026-1'!X:X,C201,'Planificación 2026-1'!H:H,"EN"))&gt;0,"P02"," ")</f>
        <v xml:space="preserve"> </v>
      </c>
      <c r="N201" s="58" t="str">
        <f>IF(SUM(COUNTIFS('Planificación 2026-1'!F:F,"PRINCIPAL",'Planificación 2026-1'!X:X,C201,'Planificación 2026-1'!H:H,"IS"))&gt;0,"P03"," ")</f>
        <v xml:space="preserve"> </v>
      </c>
      <c r="O201" s="58" t="str">
        <f>IF(SUM(COUNTIFS('Planificación 2026-1'!F:F,"PRINCIPAL",'Planificación 2026-1'!X:X,C201,'Planificación 2026-1'!H:H,"PS"))&gt;0,"P04"," ")</f>
        <v xml:space="preserve"> </v>
      </c>
      <c r="P201" s="58"/>
      <c r="Q201" s="58" t="str">
        <f>IF(SUM(COUNTIFS('Planificación 2026-1'!F:F,"PRINCIPAL",'Planificación 2026-1'!X:X,C201,'Planificación 2026-1'!H:H,"IN"))&gt;0,"P06"," ")</f>
        <v xml:space="preserve"> </v>
      </c>
      <c r="R201" s="58" t="str">
        <f>IF(SUM(COUNTIFS('Planificación 2026-1'!F:F,"PRINCIPAL",'Planificación 2026-1'!X:X,C201,'Planificación 2026-1'!H:H,"CA"))&gt;0,"P07"," ")</f>
        <v xml:space="preserve"> </v>
      </c>
      <c r="S201" s="58" t="str">
        <f>IF(SUM(COUNTIFS('Planificación 2026-1'!F:F,"PRINCIPAL",'Planificación 2026-1'!X:X,C201,'Planificación 2026-1'!H:H,"DE"))&gt;0,"P08"," ")</f>
        <v xml:space="preserve"> </v>
      </c>
      <c r="T201" s="58" t="str">
        <f>IF(SUM(COUNTIFS('Planificación 2026-1'!F:F,"PRINCIPAL",'Planificación 2026-1'!X:X,C201,'Planificación 2026-1'!H:H,"OB"))&gt;0,"P09"," ")</f>
        <v xml:space="preserve"> </v>
      </c>
      <c r="U201" s="58" t="str">
        <f>IF(SUM(COUNTIFS('Planificación 2026-1'!F:F,"PRINCIPAL",'Planificación 2026-1'!X:X,C201,'Planificación 2026-1'!H:H,"MH"))&gt;0,"P31"," ")</f>
        <v xml:space="preserve"> </v>
      </c>
      <c r="V201" s="58" t="str">
        <f>IF(SUM(COUNTIFS('Planificación 2026-1'!F:F,"PRINCIPAL",'Planificación 2026-1'!X:X,C201,'Planificación 2026-1'!H:H,"IC"))&gt;0,"P32"," ")</f>
        <v xml:space="preserve"> </v>
      </c>
      <c r="W201" s="58" t="str">
        <f>IF(SUM(COUNTIFS('Planificación 2026-1'!F:F,"PRINCIPAL",'Planificación 2026-1'!X:X,C201,'Planificación 2026-1'!H:H,"AR"))&gt;0,"P34"," ")</f>
        <v xml:space="preserve"> </v>
      </c>
      <c r="X201" s="58" t="str">
        <f>IF(SUM(COUNTIFS('Planificación 2026-1'!F:F,"PRINCIPAL",'Planificación 2026-1'!X:X,C201,'Planificación 2026-1'!H:H,"T1"))&gt;0,"P35"," ")</f>
        <v xml:space="preserve"> </v>
      </c>
      <c r="Y201" s="58" t="str">
        <f>IF(SUM(COUNTIFS('Planificación 2026-1'!F:F,"PRINCIPAL",'Planificación 2026-1'!X:X,C201,'Planificación 2026-1'!H:H,"T3"))&gt;0,"P36"," ")</f>
        <v xml:space="preserve"> </v>
      </c>
      <c r="Z201" s="58" t="str">
        <f>IF(SUM(COUNTIFS('Planificación 2026-1'!F:F,"PRINCIPAL",'Planificación 2026-1'!X:X,C201,'Planificación 2026-1'!H:H,"T2"))&gt;0,"P37"," ")</f>
        <v xml:space="preserve"> </v>
      </c>
      <c r="AA201" s="58" t="str">
        <f>IF(SUM(COUNTIFS('Planificación 2026-1'!F:F,"PRINCIPAL",'Planificación 2026-1'!X:X,C201,'Planificación 2026-1'!H:H,"AE"))&gt;0,"P38"," ")</f>
        <v xml:space="preserve"> </v>
      </c>
      <c r="AB201" s="58" t="str">
        <f>IF(SUM(COUNTIFS('Planificación 2026-1'!F:F,"PRINCIPAL",'Planificación 2026-1'!X:X,C201,'Planificación 2026-1'!H:H,"T4"))&gt;0,"P55"," ")</f>
        <v xml:space="preserve"> </v>
      </c>
      <c r="AC201" s="58" t="str">
        <f>IF(SUM(COUNTIFS('Planificación 2026-1'!F:F,"FILIAL",'Planificación 2026-1'!X:X,C201,'Planificación 2026-1'!H:H,"AF"))&gt;0," P01"," ")</f>
        <v xml:space="preserve"> </v>
      </c>
      <c r="AD201" s="58" t="str">
        <f>IF(SUM(COUNTIFS('Planificación 2026-1'!F:F,"FILIAL",'Planificación 2026-1'!X:X,C201,'Planificación 2026-1'!H:H,"EN"))&gt;0,"P02"," ")</f>
        <v xml:space="preserve"> </v>
      </c>
      <c r="AE201" s="58" t="str">
        <f>IF(SUM(COUNTIFS('Planificación 2026-1'!F:F,"FILIAL",'Planificación 2026-1'!X:X,C201,'Planificación 2026-1'!H:H,"IS"))&gt;0,"P03"," ")</f>
        <v xml:space="preserve"> </v>
      </c>
      <c r="AF201" s="58" t="str">
        <f>IF(SUM(COUNTIFS('Planificación 2026-1'!F:F,"FILIAL",'Planificación 2026-1'!X:X,C201,'Planificación 2026-1'!H:H,"PS"))&gt;0,"P04"," ")</f>
        <v xml:space="preserve"> </v>
      </c>
      <c r="AG201" s="58"/>
      <c r="AH201" s="58" t="str">
        <f>IF(SUM(COUNTIFS('Planificación 2026-1'!F:F,"FILIAL",'Planificación 2026-1'!X:X,C201,'Planificación 2026-1'!H:H,"IN"))&gt;0,"P06"," ")</f>
        <v xml:space="preserve"> </v>
      </c>
      <c r="AI201" s="58" t="str">
        <f>IF(SUM(COUNTIFS('Planificación 2026-1'!F:F,"FILIAL",'Planificación 2026-1'!X:X,C201,'Planificación 2026-1'!H:H,"CA"))&gt;0,"P07"," ")</f>
        <v xml:space="preserve"> </v>
      </c>
      <c r="AJ201" s="58" t="str">
        <f>IF(SUM(COUNTIFS('Planificación 2026-1'!F:F,"FILIAL",'Planificación 2026-1'!X:X,C201,'Planificación 2026-1'!H:H,"DE"))&gt;0,"P08"," ")</f>
        <v xml:space="preserve"> </v>
      </c>
      <c r="AK201" s="58" t="str">
        <f>IF(SUM(COUNTIFS('Planificación 2026-1'!F:F,"FILIAL",'Planificación 2026-1'!X:X,C201,'Planificación 2026-1'!H:H,"OB"))&gt;0,"P09"," ")</f>
        <v xml:space="preserve"> </v>
      </c>
      <c r="AL201" s="58" t="str">
        <f>IF(SUM(COUNTIFS('Planificación 2026-1'!F:F,"FILIAL",'Planificación 2026-1'!X:X,C201,'Planificación 2026-1'!H:H,"MH"))&gt;0,"P31"," ")</f>
        <v xml:space="preserve"> </v>
      </c>
      <c r="AM201" s="58" t="str">
        <f>IF(SUM(COUNTIFS('Planificación 2026-1'!F:F,"FILIAL",'Planificación 2026-1'!X:X,C201,'Planificación 2026-1'!H:H,"IC"))&gt;0,"P32"," ")</f>
        <v xml:space="preserve"> </v>
      </c>
      <c r="AN201" s="58" t="str">
        <f>IF(SUM(COUNTIFS('Planificación 2026-1'!F:F,"FILIAL",'Planificación 2026-1'!X:X,C201,'Planificación 2026-1'!H:H,"AR"))&gt;0,"P34"," ")</f>
        <v xml:space="preserve"> </v>
      </c>
      <c r="AO201" s="58" t="str">
        <f>IF(SUM(COUNTIFS('Planificación 2026-1'!F:F,"FILIAL",'Planificación 2026-1'!X:X,C201,'Planificación 2026-1'!H:H,"T1"))&gt;0,"P35"," ")</f>
        <v xml:space="preserve"> </v>
      </c>
      <c r="AP201" s="58" t="str">
        <f>IF(SUM(COUNTIFS('Planificación 2026-1'!F:F,"FILIAL",'Planificación 2026-1'!X:X,C201,'Planificación 2026-1'!H:H,"T3"))&gt;0,"P36"," ")</f>
        <v xml:space="preserve"> </v>
      </c>
      <c r="AQ201" s="58" t="str">
        <f>IF(SUM(COUNTIFS('Planificación 2026-1'!F:F,"FILIAL",'Planificación 2026-1'!X:X,C201,'Planificación 2026-1'!H:H,"T2"))&gt;0,"P37"," ")</f>
        <v xml:space="preserve"> </v>
      </c>
      <c r="AR201" s="58" t="str">
        <f>IF(SUM(COUNTIFS('Planificación 2026-1'!F:F,"FILIAL",'Planificación 2026-1'!X:X,C201,'Planificación 2026-1'!H:H,"AE"))&gt;0,"P38"," ")</f>
        <v xml:space="preserve"> </v>
      </c>
      <c r="AS201" s="58" t="str">
        <f>IF(SUM(COUNTIFS('Planificación 2026-1'!F:F,"FILIAL",'Planificación 2026-1'!X:X,C201,'Planificación 2026-1'!H:H,"T4"))&gt;0,"P55"," ")</f>
        <v xml:space="preserve"> </v>
      </c>
      <c r="AT201" s="58" t="str">
        <f>IF(SUM(COUNTIFS('Planificación 2026-1'!F:F,"SUNAMPE",'Planificación 2026-1'!X:X,C201,'Planificación 2026-1'!H:H,"AF"))&gt;0," P01"," ")</f>
        <v xml:space="preserve"> </v>
      </c>
      <c r="AU201" s="58" t="str">
        <f>IF(SUM(COUNTIFS('Planificación 2026-1'!F:F,"SUNAMPE",'Planificación 2026-1'!X:X,C201,'Planificación 2026-1'!H:H,"EN"))&gt;0,"P02"," ")</f>
        <v xml:space="preserve"> </v>
      </c>
      <c r="AV201" s="58" t="str">
        <f>IF(SUM(COUNTIFS('Planificación 2026-1'!F:F,"SUNAMPE",'Planificación 2026-1'!X:X,C201,'Planificación 2026-1'!H:H,"IS"))&gt;0,"P03"," ")</f>
        <v xml:space="preserve"> </v>
      </c>
      <c r="AW201" s="58" t="str">
        <f>IF(SUM(COUNTIFS('Planificación 2026-1'!F:F,"SUNAMPE",'Planificación 2026-1'!X:X,C201,'Planificación 2026-1'!H:H,"PS"))&gt;0,"P04"," ")</f>
        <v xml:space="preserve"> </v>
      </c>
      <c r="AX201" s="58"/>
      <c r="AY201" s="58" t="str">
        <f>IF(SUM(COUNTIFS('Planificación 2026-1'!F:F,"SUNAMPE",'Planificación 2026-1'!X:X,C201,'Planificación 2026-1'!H:H,"IN"))&gt;0,"P06"," ")</f>
        <v xml:space="preserve"> </v>
      </c>
      <c r="AZ201" s="58" t="str">
        <f>IF(SUM(COUNTIFS('Planificación 2026-1'!F:F,"SUNAMPE",'Planificación 2026-1'!X:X,C201,'Planificación 2026-1'!H:H,"CA"))&gt;0,"P07"," ")</f>
        <v xml:space="preserve"> </v>
      </c>
      <c r="BA201" s="58" t="str">
        <f>IF(SUM(COUNTIFS('Planificación 2026-1'!F:F,"SUNAMPE",'Planificación 2026-1'!X:X,C201,'Planificación 2026-1'!H:H,"DE"))&gt;0,"P08"," ")</f>
        <v xml:space="preserve"> </v>
      </c>
      <c r="BB201" s="58" t="str">
        <f>IF(SUM(COUNTIFS('Planificación 2026-1'!F:F,"SUNAMPE",'Planificación 2026-1'!X:X,C201,'Planificación 2026-1'!H:H,"OB"))&gt;0,"P09"," ")</f>
        <v xml:space="preserve"> </v>
      </c>
      <c r="BC201" s="58" t="str">
        <f>IF(SUM(COUNTIFS('Planificación 2026-1'!F:F,"SUNAMPE",'Planificación 2026-1'!X:X,C201,'Planificación 2026-1'!H:H,"MH"))&gt;0,"P31"," ")</f>
        <v xml:space="preserve"> </v>
      </c>
      <c r="BD201" s="58" t="str">
        <f>IF(SUM(COUNTIFS('Planificación 2026-1'!F:F,"SUNAMPE",'Planificación 2026-1'!X:X,C201,'Planificación 2026-1'!H:H,"IC"))&gt;0,"P32"," ")</f>
        <v xml:space="preserve"> </v>
      </c>
      <c r="BE201" s="58" t="str">
        <f>IF(SUM(COUNTIFS('Planificación 2026-1'!F:F,"SUNAMPE",'Planificación 2026-1'!X:X,C201,'Planificación 2026-1'!H:H,"AR"))&gt;0,"P34"," ")</f>
        <v xml:space="preserve"> </v>
      </c>
      <c r="BF201" s="58" t="str">
        <f>IF(SUM(COUNTIFS('Planificación 2026-1'!F:F,"SUNAMPE",'Planificación 2026-1'!X:X,C201,'Planificación 2026-1'!H:H,"T1"))&gt;0,"P35"," ")</f>
        <v xml:space="preserve"> </v>
      </c>
      <c r="BG201" s="58" t="str">
        <f>IF(SUM(COUNTIFS('Planificación 2026-1'!F:F,"SUNAMPE",'Planificación 2026-1'!X:X,C201,'Planificación 2026-1'!H:H,"T3"))&gt;0,"P36"," ")</f>
        <v xml:space="preserve"> </v>
      </c>
      <c r="BH201" s="58" t="str">
        <f>IF(SUM(COUNTIFS('Planificación 2026-1'!F:F,"SUNAMPE",'Planificación 2026-1'!X:X,C201,'Planificación 2026-1'!H:H,"T2"))&gt;0,"P37"," ")</f>
        <v xml:space="preserve"> </v>
      </c>
      <c r="BI201" s="58" t="str">
        <f>IF(SUM(COUNTIFS('Planificación 2026-1'!F:F,"SUNAMPE",'Planificación 2026-1'!X:X,C201,'Planificación 2026-1'!H:H,"AE"))&gt;0,"P38"," ")</f>
        <v xml:space="preserve"> </v>
      </c>
      <c r="BJ201" s="58" t="str">
        <f>IF(SUM(COUNTIFS('Planificación 2026-1'!F:F,"SUNAMPE",'Planificación 2026-1'!X:X,C201,'Planificación 2026-1'!H:H,"T4"))&gt;0,"P55"," ")</f>
        <v xml:space="preserve"> </v>
      </c>
      <c r="BK201" s="58" t="str">
        <f>IF(SUM(COUNTIFS('Planificación 2026-1'!F:F,"HUAURA",'Planificación 2026-1'!X:X,C201,'Planificación 2026-1'!H:H,"AF"))&gt;0," P01"," ")</f>
        <v xml:space="preserve"> </v>
      </c>
      <c r="BL201" s="58" t="str">
        <f>IF(SUM(COUNTIFS('Planificación 2026-1'!F:F,"HUAURA",'Planificación 2026-1'!X:X,C201,'Planificación 2026-1'!H:H,"EN"))&gt;0,"P02"," ")</f>
        <v xml:space="preserve"> </v>
      </c>
      <c r="BM201" s="58" t="str">
        <f>IF(SUM(COUNTIFS('Planificación 2026-1'!F:F,"HUAURA",'Planificación 2026-1'!X:X,C201,'Planificación 2026-1'!H:H,"IS"))&gt;0,"P03"," ")</f>
        <v xml:space="preserve"> </v>
      </c>
      <c r="BN201" s="58" t="str">
        <f>IF(SUM(COUNTIFS('Planificación 2026-1'!F:F,"HUAURA",'Planificación 2026-1'!X:X,C201,'Planificación 2026-1'!H:H,"PS"))&gt;0,"P04"," ")</f>
        <v xml:space="preserve"> </v>
      </c>
      <c r="BO201" s="58"/>
      <c r="BP201" s="58" t="str">
        <f>IF(SUM(COUNTIFS('Planificación 2026-1'!F:F,"HUAURA",'Planificación 2026-1'!X:X,C201,'Planificación 2026-1'!H:H,"IN"))&gt;0,"P06"," ")</f>
        <v xml:space="preserve"> </v>
      </c>
      <c r="BQ201" s="58" t="str">
        <f>IF(SUM(COUNTIFS('Planificación 2026-1'!F:F,"HUAURA",'Planificación 2026-1'!X:X,C201,'Planificación 2026-1'!H:H,"CA"))&gt;0,"P07"," ")</f>
        <v xml:space="preserve"> </v>
      </c>
      <c r="BR201" s="58" t="str">
        <f>IF(SUM(COUNTIFS('Planificación 2026-1'!F:F,"HUAURA",'Planificación 2026-1'!X:X,C201,'Planificación 2026-1'!H:H,"DE"))&gt;0,"P08"," ")</f>
        <v xml:space="preserve"> </v>
      </c>
      <c r="BS201" s="58" t="str">
        <f>IF(SUM(COUNTIFS('Planificación 2026-1'!F:F,"HUAURA",'Planificación 2026-1'!X:X,C201,'Planificación 2026-1'!H:H,"OB"))&gt;0,"P09"," ")</f>
        <v xml:space="preserve"> </v>
      </c>
      <c r="BT201" s="58" t="str">
        <f>IF(SUM(COUNTIFS('Planificación 2026-1'!F:F,"HUAURA",'Planificación 2026-1'!X:X,C201,'Planificación 2026-1'!H:H,"MH"))&gt;0,"P31"," ")</f>
        <v xml:space="preserve"> </v>
      </c>
      <c r="BU201" s="58" t="str">
        <f>IF(SUM(COUNTIFS('Planificación 2026-1'!F:F,"HUAURA",'Planificación 2026-1'!X:X,C201,'Planificación 2026-1'!H:H,"IC"))&gt;0,"P32"," ")</f>
        <v xml:space="preserve"> </v>
      </c>
      <c r="BV201" s="58" t="str">
        <f>IF(SUM(COUNTIFS('Planificación 2026-1'!F:F,"HUAURA",'Planificación 2026-1'!X:X,C201,'Planificación 2026-1'!H:H,"AR"))&gt;0,"P34"," ")</f>
        <v xml:space="preserve"> </v>
      </c>
      <c r="BW201" s="58" t="str">
        <f>IF(SUM(COUNTIFS('Planificación 2026-1'!F:F,"HUAURA",'Planificación 2026-1'!X:X,C201,'Planificación 2026-1'!H:H,"T1"))&gt;0,"P35"," ")</f>
        <v xml:space="preserve"> </v>
      </c>
      <c r="BX201" s="58" t="str">
        <f>IF(SUM(COUNTIFS('Planificación 2026-1'!F:F,"HUAURA",'Planificación 2026-1'!X:X,C201,'Planificación 2026-1'!H:H,"T3"))&gt;0,"P36"," ")</f>
        <v xml:space="preserve"> </v>
      </c>
      <c r="BY201" s="58" t="str">
        <f>IF(SUM(COUNTIFS('Planificación 2026-1'!F:F,"HUAURA",'Planificación 2026-1'!X:X,C201,'Planificación 2026-1'!H:H,"T2"))&gt;0,"P37"," ")</f>
        <v xml:space="preserve"> </v>
      </c>
      <c r="BZ201" s="58" t="str">
        <f>IF(SUM(COUNTIFS('Planificación 2026-1'!F:F,"HUAURA",'Planificación 2026-1'!X:X,C201,'Planificación 2026-1'!H:H,"AE"))&gt;0,"P38"," ")</f>
        <v xml:space="preserve"> </v>
      </c>
      <c r="CA201" s="58" t="str">
        <f>IF(SUM(COUNTIFS('Planificación 2026-1'!F:F,"HUAURA",'Planificación 2026-1'!X:X,C201,'Planificación 2026-1'!H:H,"T4"))&gt;0,"P55"," ")</f>
        <v xml:space="preserve"> </v>
      </c>
      <c r="CB201" s="59">
        <f>SUMIFS('Planificación 2026-1'!S:S,'Planificación 2026-1'!X:X,C201,'Planificación 2026-1'!H:H,"AF",'Planificación 2026-1'!I:I,"&gt;2")</f>
        <v>0</v>
      </c>
      <c r="CC201" s="59">
        <f>SUMIFS('Planificación 2026-1'!S:S,'Planificación 2026-1'!X:X,C201,'Planificación 2026-1'!H:H,"EN",'Planificación 2026-1'!I:I,"&gt;2")</f>
        <v>0</v>
      </c>
      <c r="CD201" s="59">
        <f>SUMIFS('Planificación 2026-1'!S:S,'Planificación 2026-1'!X:X,C201,'Planificación 2026-1'!H:H,"IS",'Planificación 2026-1'!I:I,"&gt;2")</f>
        <v>0</v>
      </c>
      <c r="CE201" s="59">
        <f>SUMIFS('Planificación 2026-1'!S:S,'Planificación 2026-1'!X:X,C201,'Planificación 2026-1'!H:H,"PS",'Planificación 2026-1'!I:I,"&gt;2")</f>
        <v>0</v>
      </c>
      <c r="CF201" s="59">
        <f>SUMIFS('Planificación 2026-1'!S:S,'Planificación 2026-1'!X:X,C201,'Planificación 2026-1'!H:H,"IN",'Planificación 2026-1'!I:I,"&gt;2")</f>
        <v>0</v>
      </c>
      <c r="CG201" s="59">
        <f>SUMIFS('Planificación 2026-1'!S:S,'Planificación 2026-1'!X:X,C201,'Planificación 2026-1'!H:H,"CA",'Planificación 2026-1'!I:I,"&gt;2")</f>
        <v>0</v>
      </c>
      <c r="CH201" s="59">
        <f>SUMIFS('Planificación 2026-1'!S:S,'Planificación 2026-1'!X:X,C201,'Planificación 2026-1'!H:H,"DE",'Planificación 2026-1'!I:I,"&gt;2")</f>
        <v>0</v>
      </c>
      <c r="CI201" s="59">
        <f>SUMIFS('Planificación 2026-1'!S:S,'Planificación 2026-1'!X:X,C201,'Planificación 2026-1'!H:H,"OB",'Planificación 2026-1'!I:I,"&gt;2")</f>
        <v>0</v>
      </c>
      <c r="CJ201" s="59">
        <f>SUMIFS('Planificación 2026-1'!S:S,'Planificación 2026-1'!X:X,C201,'Planificación 2026-1'!H:H,"MH",'Planificación 2026-1'!I:I,"&gt;2")</f>
        <v>8</v>
      </c>
      <c r="CK201" s="59">
        <f>SUMIFS('Planificación 2026-1'!S:S,'Planificación 2026-1'!X:X,C201,'Planificación 2026-1'!H:H,"IC",'Planificación 2026-1'!I:I,"&gt;2")</f>
        <v>0</v>
      </c>
      <c r="CL201" s="59">
        <f>SUMIFS('Planificación 2026-1'!S:S,'Planificación 2026-1'!X:X,C201,'Planificación 2026-1'!H:H,"AR",'Planificación 2026-1'!I:I,"&gt;2")</f>
        <v>0</v>
      </c>
      <c r="CM201" s="59">
        <f>SUMIFS('Planificación 2026-1'!S:S,'Planificación 2026-1'!X:X,C201,'Planificación 2026-1'!H:H,"AE",'Planificación 2026-1'!I:I,"&gt;2")</f>
        <v>0</v>
      </c>
      <c r="CN201" s="59">
        <f>SUMIFS('Planificación 2026-1'!S:S,'Planificación 2026-1'!X:X,C201,'Planificación 2026-1'!H:H,"T1",'Planificación 2026-1'!I:I,"&gt;2")</f>
        <v>0</v>
      </c>
      <c r="CO201" s="59">
        <f>SUMIFS('Planificación 2026-1'!S:S,'Planificación 2026-1'!X:X,C201,'Planificación 2026-1'!H:H,"T3",'Planificación 2026-1'!I:I,"&gt;2")</f>
        <v>0</v>
      </c>
      <c r="CP201" s="59">
        <f>SUMIFS('Planificación 2026-1'!S:S,'Planificación 2026-1'!X:X,C201,'Planificación 2026-1'!H:H,"T2",'Planificación 2026-1'!I:I,"&gt;2")</f>
        <v>0</v>
      </c>
      <c r="CQ201" s="59">
        <f>SUMIFS('Planificación 2026-1'!S:S,'Planificación 2026-1'!X:X,C201,'Planificación 2026-1'!H:H,"T4",'Planificación 2026-1'!I:I,"&gt;2")</f>
        <v>0</v>
      </c>
      <c r="CR201" s="59">
        <f>SUMIFS('Planificación 2026-1'!S:S,'Planificación 2026-1'!X:X,C201,'Planificación 2026-1'!H:H,"AF",'Planificación 2026-1'!I:I,"&lt;3")</f>
        <v>0</v>
      </c>
      <c r="CS201" s="59">
        <f>SUMIFS('Planificación 2026-1'!S:S,'Planificación 2026-1'!X:X,C201,'Planificación 2026-1'!H:H,"EN",'Planificación 2026-1'!I:I,"&lt;3")</f>
        <v>0</v>
      </c>
      <c r="CT201" s="59">
        <f>SUMIFS('Planificación 2026-1'!S:S,'Planificación 2026-1'!X:X,C201,'Planificación 2026-1'!H:H,"IS",'Planificación 2026-1'!I:I,"&lt;3")</f>
        <v>0</v>
      </c>
      <c r="CU201" s="59">
        <f>SUMIFS('Planificación 2026-1'!S:S,'Planificación 2026-1'!X:X,C201,'Planificación 2026-1'!H:H,"PS",'Planificación 2026-1'!I:I,"&lt;3")</f>
        <v>0</v>
      </c>
      <c r="CV201" s="59">
        <f>SUMIFS('Planificación 2026-1'!S:S,'Planificación 2026-1'!X:X,C201,'Planificación 2026-1'!H:H,"IN",'Planificación 2026-1'!I:I,"&lt;3")</f>
        <v>0</v>
      </c>
      <c r="CW201" s="59">
        <f>SUMIFS('Planificación 2026-1'!S:S,'Planificación 2026-1'!X:X,C201,'Planificación 2026-1'!H:H,"CA",'Planificación 2026-1'!I:I,"&lt;3")</f>
        <v>0</v>
      </c>
      <c r="CX201" s="59">
        <f>SUMIFS('Planificación 2026-1'!S:S,'Planificación 2026-1'!X:X,C201,'Planificación 2026-1'!H:H,"DE",'Planificación 2026-1'!I:I,"&lt;3")</f>
        <v>0</v>
      </c>
      <c r="CY201" s="59">
        <f>SUMIFS('Planificación 2026-1'!S:S,'Planificación 2026-1'!X:X,C201,'Planificación 2026-1'!H:H,"OB",'Planificación 2026-1'!I:I,"&lt;3")</f>
        <v>0</v>
      </c>
      <c r="CZ201" s="59">
        <f>SUMIFS('Planificación 2026-1'!S:S,'Planificación 2026-1'!X:X,C201,'Planificación 2026-1'!H:H,"MH",'Planificación 2026-1'!I:I,"&lt;3")</f>
        <v>0</v>
      </c>
      <c r="DA201" s="59">
        <f>SUMIFS('Planificación 2026-1'!S:S,'Planificación 2026-1'!X:X,C201,'Planificación 2026-1'!H:H,"IC",'Planificación 2026-1'!I:I,"&lt;3")</f>
        <v>0</v>
      </c>
      <c r="DB201" s="59">
        <f>SUMIFS('Planificación 2026-1'!S:S,'Planificación 2026-1'!X:X,C201,'Planificación 2026-1'!H:H,"AR",'Planificación 2026-1'!I:I,"&lt;3")</f>
        <v>0</v>
      </c>
      <c r="DC201" s="59">
        <f>SUMIFS('Planificación 2026-1'!S:S,'Planificación 2026-1'!X:X,C201,'Planificación 2026-1'!H:H,"AE",'Planificación 2026-1'!I:I,"&lt;3")</f>
        <v>0</v>
      </c>
      <c r="DD201" s="59">
        <f>SUMIFS('Planificación 2026-1'!S:S,'Planificación 2026-1'!X:X,C201,'Planificación 2026-1'!H:H,"T1",'Planificación 2026-1'!I:I,"&lt;3")</f>
        <v>0</v>
      </c>
      <c r="DE201" s="59">
        <f>SUMIFS('Planificación 2026-1'!S:S,'Planificación 2026-1'!X:X,C201,'Planificación 2026-1'!H:H,"T3",'Planificación 2026-1'!I:I,"&lt;3")</f>
        <v>0</v>
      </c>
      <c r="DF201" s="59">
        <f>SUMIFS('Planificación 2026-1'!S:S,'Planificación 2026-1'!X:X,C201,'Planificación 2026-1'!H:H,"T2",'Planificación 2026-1'!I:I,"&lt;3")</f>
        <v>0</v>
      </c>
      <c r="DG201" s="59">
        <f>SUMIFS('Planificación 2026-1'!S:S,'Planificación 2026-1'!X:X,C201,'Planificación 2026-1'!H:H,"T4",'Planificación 2026-1'!I:I,"&lt;3")</f>
        <v>0</v>
      </c>
      <c r="DH201" s="58" t="str">
        <f t="shared" si="52"/>
        <v/>
      </c>
      <c r="DI201" s="27">
        <f>IF(C201="","",SUMIFS('Planificación 2026-1'!S:S,'Planificación 2026-1'!X:X,C201,'Planificación 2026-1'!F:F,"PRINCIPAL",'Planificación 2026-1'!Y:Y,"VIRTUAL"))</f>
        <v>0</v>
      </c>
      <c r="DJ201" s="27">
        <f>IF(C201="","",SUMIFS('Planificación 2026-1'!S:S,'Planificación 2026-1'!X:X,C201,'Planificación 2026-1'!F:F,"PRINCIPAL",'Planificación 2026-1'!Y:Y,"PRESENCIAL"))</f>
        <v>0</v>
      </c>
      <c r="DK201" s="27">
        <f>IF(C201="","",SUMIFS('Planificación 2026-1'!S:S,'Planificación 2026-1'!X:X,C201,'Planificación 2026-1'!F:F,"PRINCIPAL",'Planificación 2026-1'!Y:Y,"HIBRIDO PRESENCIAL"))</f>
        <v>0</v>
      </c>
      <c r="DL201" s="58" t="str">
        <f t="shared" si="53"/>
        <v/>
      </c>
      <c r="DM201" s="58">
        <f>IF(C201="","",SUMIFS('Planificación 2026-1'!S:S,'Planificación 2026-1'!X:X,C201,'Planificación 2026-1'!F:F,"FILIAL",'Planificación 2026-1'!Y:Y,"VIRTUAL"))</f>
        <v>0</v>
      </c>
      <c r="DN201" s="60">
        <f>IF(C201="","",SUMIFS('Planificación 2026-1'!S:S,'Planificación 2026-1'!X:X,C201,'Planificación 2026-1'!F:F,"FILIAL",'Planificación 2026-1'!Y:Y,"PRESENCIAL"))</f>
        <v>0</v>
      </c>
      <c r="DO201" s="29">
        <f>IF(C201="","",SUMIFS('Planificación 2026-1'!S:S,'Planificación 2026-1'!X:X,C201,'Planificación 2026-1'!F:F,"FILIAL",'Planificación 2026-1'!Y:Y,"HIBRIDO PRESENCIAL"))</f>
        <v>0</v>
      </c>
      <c r="DP201" s="61" t="str">
        <f t="shared" si="54"/>
        <v/>
      </c>
      <c r="DQ201" s="58">
        <f>IF(C201="","",SUMIFS('Planificación 2026-1'!S:S,'Planificación 2026-1'!X:X,C201,'Planificación 2026-1'!F:F,"SUNAMPE",'Planificación 2026-1'!Y:Y,"VIRTUAL"))</f>
        <v>0</v>
      </c>
      <c r="DR201" s="29">
        <f>IF(C201="","",SUMIFS('Planificación 2026-1'!S:S,'Planificación 2026-1'!X:X,C201,'Planificación 2026-1'!F:F,"SUNAMPE",'Planificación 2026-1'!Y:Y,"PRESENCIAL"))</f>
        <v>0</v>
      </c>
      <c r="DS201" s="61" t="str">
        <f t="shared" si="55"/>
        <v/>
      </c>
      <c r="DT201" s="58">
        <f>IF(C201="","",SUMIFS('Planificación 2026-1'!S:S,'Planificación 2026-1'!X:X,C201,'Planificación 2026-1'!F:F,"HUAURA",'Planificación 2026-1'!Y:Y,"VIRTUAL"))</f>
        <v>0</v>
      </c>
      <c r="DU201" s="29">
        <f>IF(C201="","",SUMIFS('Planificación 2026-1'!S:S,'Planificación 2026-1'!X:X,C201,'Planificación 2026-1'!F:F,"HUAURA",'Planificación 2026-1'!Y:Y,"PRESENCIAL"))</f>
        <v>0</v>
      </c>
      <c r="DV201" s="32">
        <f>SUMIFS('Planificación 2026-1'!S:S,'Planificación 2026-1'!X:X,C201,'Planificación 2026-1'!F:F,"PRINCIPAL",'Planificación 2026-1'!Y:Y,"VIRTUAL",'Planificación 2026-1'!I:I,"&gt;2")</f>
        <v>0</v>
      </c>
      <c r="DW201" s="32">
        <f>SUMIFS('Planificación 2026-1'!S:S,'Planificación 2026-1'!X:X,C201,'Planificación 2026-1'!F:F,"PRINCIPAL",'Planificación 2026-1'!Y:Y,"&lt;&gt;VIRTUAL",'Planificación 2026-1'!I:I,"&gt;2")</f>
        <v>0</v>
      </c>
      <c r="DX201" s="32">
        <f>SUMIFS('Planificación 2026-1'!S:S,'Planificación 2026-1'!X:X,C201,'Planificación 2026-1'!F:F,"SUNAMPE",'Planificación 2026-1'!Y:Y,"VIRTUAL",'Planificación 2026-1'!I:I,"&gt;2")</f>
        <v>0</v>
      </c>
      <c r="DY201" s="32">
        <f>SUMIFS('Planificación 2026-1'!S:S,'Planificación 2026-1'!X:X,C201,'Planificación 2026-1'!F:F,"SUNAMPE",'Planificación 2026-1'!Y:Y,"&lt;&gt;VIRTUAL",'Planificación 2026-1'!I:I,"&gt;2")</f>
        <v>0</v>
      </c>
      <c r="DZ201" s="32">
        <f>SUMIFS('Planificación 2026-1'!S:S,'Planificación 2026-1'!X:X,C201,'Planificación 2026-1'!F:F,"FILIAL",'Planificación 2026-1'!Y:Y,"VIRTUAL",'Planificación 2026-1'!I:I,"&gt;2")</f>
        <v>0</v>
      </c>
      <c r="EA201" s="32">
        <f>SUMIFS('Planificación 2026-1'!S:S,'Planificación 2026-1'!X:X,C201,'Planificación 2026-1'!F:F,"FILIAL",'Planificación 2026-1'!Y:Y,"&lt;&gt;VIRTUAL",'Planificación 2026-1'!I:I,"&gt;2")</f>
        <v>0</v>
      </c>
      <c r="EB201" s="32">
        <f>SUMIFS('Planificación 2026-1'!S:S,'Planificación 2026-1'!X:X,C201,'Planificación 2026-1'!F:F,"PORUMA",'Planificación 2026-1'!Y:Y,"VIRTUAL",'Planificación 2026-1'!I:I,"&gt;2")</f>
        <v>0</v>
      </c>
      <c r="EC201" s="32">
        <f>SUMIFS('Planificación 2026-1'!S:S,'Planificación 2026-1'!X:X,C201,'Planificación 2026-1'!F:F,"PORUMA",'Planificación 2026-1'!Y:Y,"&lt;&gt;VIRTUAL",'Planificación 2026-1'!I:I,"&gt;2")</f>
        <v>8</v>
      </c>
      <c r="ED201" s="32">
        <f>SUMIFS('Planificación 2026-1'!S:S,'Planificación 2026-1'!X:X,C201,'Planificación 2026-1'!F:F,"HUAURA",'Planificación 2026-1'!Y:Y,"VIRTUAL",'Planificación 2026-1'!I:I,"&gt;2")</f>
        <v>0</v>
      </c>
      <c r="EE201" s="32">
        <f>SUMIFS('Planificación 2026-1'!S:S,'Planificación 2026-1'!X:X,C201,'Planificación 2026-1'!F:F,"HUAURA",'Planificación 2026-1'!Y:Y,"&lt;&gt;VIRTUAL",'Planificación 2026-1'!I:I,"&gt;2")</f>
        <v>0</v>
      </c>
      <c r="EF201" s="32">
        <f>SUMIFS('Planificación 2026-1'!S:S,'Planificación 2026-1'!X:X,C201,'Planificación 2026-1'!F:F,"PRINCIPAL",'Planificación 2026-1'!Y:Y,"VIRTUAL",'Planificación 2026-1'!I:I,"&lt;3")</f>
        <v>0</v>
      </c>
      <c r="EG201" s="32">
        <f>SUMIFS('Planificación 2026-1'!S:S,'Planificación 2026-1'!X:X,C201,'Planificación 2026-1'!F:F,"PRINCIPAL",'Planificación 2026-1'!Y:Y,"&lt;&gt;VIRTUAL",'Planificación 2026-1'!I:I,"&lt;3")</f>
        <v>0</v>
      </c>
      <c r="EH201" s="32">
        <f>SUMIFS('Planificación 2026-1'!S:S,'Planificación 2026-1'!X:X,C201,'Planificación 2026-1'!F:F,"SUNAMPE",'Planificación 2026-1'!Y:Y,"VIRTUAL",'Planificación 2026-1'!I:I,"&lt;3")</f>
        <v>0</v>
      </c>
      <c r="EI201" s="32">
        <f>SUMIFS('Planificación 2026-1'!S:S,'Planificación 2026-1'!X:X,C201,'Planificación 2026-1'!F:F,"SUNAMPE",'Planificación 2026-1'!Y:Y,"&lt;&gt;VIRTUAL",'Planificación 2026-1'!I:I,"&lt;3")</f>
        <v>0</v>
      </c>
      <c r="EJ201" s="32">
        <f>SUMIFS('Planificación 2026-1'!S:S,'Planificación 2026-1'!X:X,C201,'Planificación 2026-1'!F:F,"FILIAL",'Planificación 2026-1'!Y:Y,"VIRTUAL",'Planificación 2026-1'!I:I,"&lt;3")</f>
        <v>0</v>
      </c>
      <c r="EK201" s="32">
        <f>SUMIFS('Planificación 2026-1'!S:S,'Planificación 2026-1'!X:X,C201,'Planificación 2026-1'!F:F,"FILIAL",'Planificación 2026-1'!Y:Y,"&lt;&gt;VIRTUAL",'Planificación 2026-1'!I:I,"&lt;3")</f>
        <v>0</v>
      </c>
      <c r="EL201" s="32">
        <f>SUMIFS('Planificación 2026-1'!S:S,'Planificación 2026-1'!X:X,C201,'Planificación 2026-1'!F:F,"PORUMA",'Planificación 2026-1'!Y:Y,"VIRTUAL",'Planificación 2026-1'!I:I,"&lt;3")</f>
        <v>0</v>
      </c>
      <c r="EM201" s="32">
        <f>SUMIFS('Planificación 2026-1'!S:S,'Planificación 2026-1'!X:X,C201,'Planificación 2026-1'!F:F,"PORUMA",'Planificación 2026-1'!Y:Y,"&lt;&gt;VIRTUAL",'Planificación 2026-1'!I:I,"&lt;3")</f>
        <v>0</v>
      </c>
      <c r="EN201" s="32">
        <f>SUMIFS('Planificación 2026-1'!S:S,'Planificación 2026-1'!X:X,C201,'Planificación 2026-1'!F:F,"HUAURA",'Planificación 2026-1'!Y:Y,"VIRTUAL",'Planificación 2026-1'!I:I,"&lt;3")</f>
        <v>0</v>
      </c>
      <c r="EO201" s="32">
        <f>SUMIFS('Planificación 2026-1'!S:S,'Planificación 2026-1'!X:X,C201,'Planificación 2026-1'!F:F,"HUAURA",'Planificación 2026-1'!Y:Y,"&lt;&gt;VIRTUAL",'Planificación 2026-1'!I:I,"&lt;3")</f>
        <v>0</v>
      </c>
      <c r="EP201" s="32">
        <f t="shared" si="57"/>
        <v>0</v>
      </c>
      <c r="EQ201" s="32">
        <f t="shared" si="47"/>
        <v>0</v>
      </c>
      <c r="ER201" s="32">
        <f t="shared" si="48"/>
        <v>8</v>
      </c>
      <c r="ES201" s="32">
        <f t="shared" si="49"/>
        <v>0</v>
      </c>
      <c r="ET201" s="32">
        <f t="shared" si="50"/>
        <v>0</v>
      </c>
      <c r="EU201" s="32">
        <f t="shared" si="51"/>
        <v>8</v>
      </c>
      <c r="EV201" s="32" t="b">
        <f>EXACT(EU201,E201)</f>
        <v>1</v>
      </c>
      <c r="EW201" s="32"/>
      <c r="EX201" s="32">
        <f>DV201+DZ201+ED201+EF201+EJ201+EN201+DX201+EH201</f>
        <v>0</v>
      </c>
      <c r="EY201" s="32">
        <f>DW201+EA201+EE201+EG201+EK201+EO201+DY201+EI201</f>
        <v>0</v>
      </c>
      <c r="EZ201" s="32" t="b">
        <f>EXACT(SUM(EX201:EY201),E201)</f>
        <v>0</v>
      </c>
      <c r="FA201" s="32" t="str">
        <f>IF(AND(DW201=0,EA201=0,EE201=0),"",IF(COUNTIF(DW201:EE201,"&gt;0")=1,IF(DW201&gt;0,"SEDE",IF(EA201&gt;0,"FILIAL","HUAURA")),IF(COUNTIF(DW201:EE201,"&gt;0")=2,IF(AND(DW201&gt;0,EA201&gt;0),"SEDE-FILIAL",IF(AND(DW201&gt;0,EE201&gt;0),"SEDE-HUAURA","FILIAL-HUAURA")),"SEDE-FILIAL-HUAURA")))</f>
        <v/>
      </c>
      <c r="FB201" s="32" t="str">
        <f t="shared" si="56"/>
        <v>PRESENCIAL</v>
      </c>
    </row>
    <row r="202" spans="1:158">
      <c r="A202" s="33"/>
      <c r="B202" s="65">
        <v>199</v>
      </c>
      <c r="C202" s="32" t="s">
        <v>406</v>
      </c>
      <c r="D202" s="429">
        <v>75375310</v>
      </c>
      <c r="E202" s="62">
        <f>SUMIF('Planificación 2026-1'!X:X,C202,'Planificación 2026-1'!S:S)</f>
        <v>30</v>
      </c>
      <c r="F202" s="63" t="s">
        <v>199</v>
      </c>
      <c r="G202" s="454" t="s">
        <v>200</v>
      </c>
      <c r="H202" s="64" t="s">
        <v>38</v>
      </c>
      <c r="I202" s="64" t="s">
        <v>258</v>
      </c>
      <c r="J202" s="137" t="s">
        <v>195</v>
      </c>
      <c r="K202" s="64" t="s">
        <v>258</v>
      </c>
      <c r="L202" s="57" t="str">
        <f>IF(SUM(COUNTIFS('Planificación 2026-1'!F:F,"PRINCIPAL",'Planificación 2026-1'!X:X,C202,'Planificación 2026-1'!H:H,"AF"))&gt;0,"P01"," ")</f>
        <v xml:space="preserve"> </v>
      </c>
      <c r="M202" s="58" t="str">
        <f>IF(SUM(COUNTIFS('Planificación 2026-1'!F:F,"PRINCIPAL",'Planificación 2026-1'!X:X,C202,'Planificación 2026-1'!H:H,"EN"))&gt;0,"P02"," ")</f>
        <v xml:space="preserve"> </v>
      </c>
      <c r="N202" s="58" t="str">
        <f>IF(SUM(COUNTIFS('Planificación 2026-1'!F:F,"PRINCIPAL",'Planificación 2026-1'!X:X,C202,'Planificación 2026-1'!H:H,"IS"))&gt;0,"P03"," ")</f>
        <v xml:space="preserve"> </v>
      </c>
      <c r="O202" s="58" t="str">
        <f>IF(SUM(COUNTIFS('Planificación 2026-1'!F:F,"PRINCIPAL",'Planificación 2026-1'!X:X,C202,'Planificación 2026-1'!H:H,"PS"))&gt;0,"P04"," ")</f>
        <v xml:space="preserve"> </v>
      </c>
      <c r="P202" s="58"/>
      <c r="Q202" s="58" t="str">
        <f>IF(SUM(COUNTIFS('Planificación 2026-1'!F:F,"PRINCIPAL",'Planificación 2026-1'!X:X,C202,'Planificación 2026-1'!H:H,"IN"))&gt;0,"P06"," ")</f>
        <v xml:space="preserve"> </v>
      </c>
      <c r="R202" s="58" t="str">
        <f>IF(SUM(COUNTIFS('Planificación 2026-1'!F:F,"PRINCIPAL",'Planificación 2026-1'!X:X,C202,'Planificación 2026-1'!H:H,"CA"))&gt;0,"P07"," ")</f>
        <v xml:space="preserve"> </v>
      </c>
      <c r="S202" s="58" t="str">
        <f>IF(SUM(COUNTIFS('Planificación 2026-1'!F:F,"PRINCIPAL",'Planificación 2026-1'!X:X,C202,'Planificación 2026-1'!H:H,"DE"))&gt;0,"P08"," ")</f>
        <v xml:space="preserve"> </v>
      </c>
      <c r="T202" s="58" t="str">
        <f>IF(SUM(COUNTIFS('Planificación 2026-1'!F:F,"PRINCIPAL",'Planificación 2026-1'!X:X,C202,'Planificación 2026-1'!H:H,"OB"))&gt;0,"P09"," ")</f>
        <v xml:space="preserve"> </v>
      </c>
      <c r="U202" s="58" t="str">
        <f>IF(SUM(COUNTIFS('Planificación 2026-1'!F:F,"PRINCIPAL",'Planificación 2026-1'!X:X,C202,'Planificación 2026-1'!H:H,"MH"))&gt;0,"P31"," ")</f>
        <v xml:space="preserve"> </v>
      </c>
      <c r="V202" s="58" t="str">
        <f>IF(SUM(COUNTIFS('Planificación 2026-1'!F:F,"PRINCIPAL",'Planificación 2026-1'!X:X,C202,'Planificación 2026-1'!H:H,"IC"))&gt;0,"P32"," ")</f>
        <v xml:space="preserve"> </v>
      </c>
      <c r="W202" s="58" t="str">
        <f>IF(SUM(COUNTIFS('Planificación 2026-1'!F:F,"PRINCIPAL",'Planificación 2026-1'!X:X,C202,'Planificación 2026-1'!H:H,"AR"))&gt;0,"P34"," ")</f>
        <v xml:space="preserve"> </v>
      </c>
      <c r="X202" s="58" t="str">
        <f>IF(SUM(COUNTIFS('Planificación 2026-1'!F:F,"PRINCIPAL",'Planificación 2026-1'!X:X,C202,'Planificación 2026-1'!H:H,"T1"))&gt;0,"P35"," ")</f>
        <v xml:space="preserve"> </v>
      </c>
      <c r="Y202" s="58" t="str">
        <f>IF(SUM(COUNTIFS('Planificación 2026-1'!F:F,"PRINCIPAL",'Planificación 2026-1'!X:X,C202,'Planificación 2026-1'!H:H,"T3"))&gt;0,"P36"," ")</f>
        <v xml:space="preserve"> </v>
      </c>
      <c r="Z202" s="58" t="str">
        <f>IF(SUM(COUNTIFS('Planificación 2026-1'!F:F,"PRINCIPAL",'Planificación 2026-1'!X:X,C202,'Planificación 2026-1'!H:H,"T2"))&gt;0,"P37"," ")</f>
        <v xml:space="preserve"> </v>
      </c>
      <c r="AA202" s="58" t="str">
        <f>IF(SUM(COUNTIFS('Planificación 2026-1'!F:F,"PRINCIPAL",'Planificación 2026-1'!X:X,C202,'Planificación 2026-1'!H:H,"AE"))&gt;0,"P38"," ")</f>
        <v xml:space="preserve"> </v>
      </c>
      <c r="AB202" s="58" t="str">
        <f>IF(SUM(COUNTIFS('Planificación 2026-1'!F:F,"PRINCIPAL",'Planificación 2026-1'!X:X,C202,'Planificación 2026-1'!H:H,"T4"))&gt;0,"P55"," ")</f>
        <v xml:space="preserve"> </v>
      </c>
      <c r="AC202" s="58" t="str">
        <f>IF(SUM(COUNTIFS('Planificación 2026-1'!F:F,"FILIAL",'Planificación 2026-1'!X:X,C202,'Planificación 2026-1'!H:H,"AF"))&gt;0," P01"," ")</f>
        <v xml:space="preserve"> </v>
      </c>
      <c r="AD202" s="58" t="str">
        <f>IF(SUM(COUNTIFS('Planificación 2026-1'!F:F,"FILIAL",'Planificación 2026-1'!X:X,C202,'Planificación 2026-1'!H:H,"EN"))&gt;0,"P02"," ")</f>
        <v>P02</v>
      </c>
      <c r="AE202" s="58" t="str">
        <f>IF(SUM(COUNTIFS('Planificación 2026-1'!F:F,"FILIAL",'Planificación 2026-1'!X:X,C202,'Planificación 2026-1'!H:H,"IS"))&gt;0,"P03"," ")</f>
        <v xml:space="preserve"> </v>
      </c>
      <c r="AF202" s="58" t="str">
        <f>IF(SUM(COUNTIFS('Planificación 2026-1'!F:F,"FILIAL",'Planificación 2026-1'!X:X,C202,'Planificación 2026-1'!H:H,"PS"))&gt;0,"P04"," ")</f>
        <v>P04</v>
      </c>
      <c r="AG202" s="58"/>
      <c r="AH202" s="58" t="str">
        <f>IF(SUM(COUNTIFS('Planificación 2026-1'!F:F,"FILIAL",'Planificación 2026-1'!X:X,C202,'Planificación 2026-1'!H:H,"IN"))&gt;0,"P06"," ")</f>
        <v xml:space="preserve"> </v>
      </c>
      <c r="AI202" s="58" t="str">
        <f>IF(SUM(COUNTIFS('Planificación 2026-1'!F:F,"FILIAL",'Planificación 2026-1'!X:X,C202,'Planificación 2026-1'!H:H,"CA"))&gt;0,"P07"," ")</f>
        <v xml:space="preserve"> </v>
      </c>
      <c r="AJ202" s="58" t="str">
        <f>IF(SUM(COUNTIFS('Planificación 2026-1'!F:F,"FILIAL",'Planificación 2026-1'!X:X,C202,'Planificación 2026-1'!H:H,"DE"))&gt;0,"P08"," ")</f>
        <v xml:space="preserve"> </v>
      </c>
      <c r="AK202" s="58" t="str">
        <f>IF(SUM(COUNTIFS('Planificación 2026-1'!F:F,"FILIAL",'Planificación 2026-1'!X:X,C202,'Planificación 2026-1'!H:H,"OB"))&gt;0,"P09"," ")</f>
        <v>P09</v>
      </c>
      <c r="AL202" s="58" t="str">
        <f>IF(SUM(COUNTIFS('Planificación 2026-1'!F:F,"FILIAL",'Planificación 2026-1'!X:X,C202,'Planificación 2026-1'!H:H,"MH"))&gt;0,"P31"," ")</f>
        <v xml:space="preserve"> </v>
      </c>
      <c r="AM202" s="58" t="str">
        <f>IF(SUM(COUNTIFS('Planificación 2026-1'!F:F,"FILIAL",'Planificación 2026-1'!X:X,C202,'Planificación 2026-1'!H:H,"IC"))&gt;0,"P32"," ")</f>
        <v xml:space="preserve"> </v>
      </c>
      <c r="AN202" s="58" t="str">
        <f>IF(SUM(COUNTIFS('Planificación 2026-1'!F:F,"FILIAL",'Planificación 2026-1'!X:X,C202,'Planificación 2026-1'!H:H,"AR"))&gt;0,"P34"," ")</f>
        <v xml:space="preserve"> </v>
      </c>
      <c r="AO202" s="58" t="str">
        <f>IF(SUM(COUNTIFS('Planificación 2026-1'!F:F,"FILIAL",'Planificación 2026-1'!X:X,C202,'Planificación 2026-1'!H:H,"T1"))&gt;0,"P35"," ")</f>
        <v xml:space="preserve"> </v>
      </c>
      <c r="AP202" s="58" t="str">
        <f>IF(SUM(COUNTIFS('Planificación 2026-1'!F:F,"FILIAL",'Planificación 2026-1'!X:X,C202,'Planificación 2026-1'!H:H,"T3"))&gt;0,"P36"," ")</f>
        <v xml:space="preserve"> </v>
      </c>
      <c r="AQ202" s="58" t="str">
        <f>IF(SUM(COUNTIFS('Planificación 2026-1'!F:F,"FILIAL",'Planificación 2026-1'!X:X,C202,'Planificación 2026-1'!H:H,"T2"))&gt;0,"P37"," ")</f>
        <v xml:space="preserve"> </v>
      </c>
      <c r="AR202" s="58" t="str">
        <f>IF(SUM(COUNTIFS('Planificación 2026-1'!F:F,"FILIAL",'Planificación 2026-1'!X:X,C202,'Planificación 2026-1'!H:H,"AE"))&gt;0,"P38"," ")</f>
        <v xml:space="preserve"> </v>
      </c>
      <c r="AS202" s="58" t="str">
        <f>IF(SUM(COUNTIFS('Planificación 2026-1'!F:F,"FILIAL",'Planificación 2026-1'!X:X,C202,'Planificación 2026-1'!H:H,"T4"))&gt;0,"P55"," ")</f>
        <v xml:space="preserve"> </v>
      </c>
      <c r="AT202" s="58" t="str">
        <f>IF(SUM(COUNTIFS('Planificación 2026-1'!F:F,"SUNAMPE",'Planificación 2026-1'!X:X,C202,'Planificación 2026-1'!H:H,"AF"))&gt;0," P01"," ")</f>
        <v xml:space="preserve"> </v>
      </c>
      <c r="AU202" s="58" t="str">
        <f>IF(SUM(COUNTIFS('Planificación 2026-1'!F:F,"SUNAMPE",'Planificación 2026-1'!X:X,C202,'Planificación 2026-1'!H:H,"EN"))&gt;0,"P02"," ")</f>
        <v xml:space="preserve"> </v>
      </c>
      <c r="AV202" s="58" t="str">
        <f>IF(SUM(COUNTIFS('Planificación 2026-1'!F:F,"SUNAMPE",'Planificación 2026-1'!X:X,C202,'Planificación 2026-1'!H:H,"IS"))&gt;0,"P03"," ")</f>
        <v xml:space="preserve"> </v>
      </c>
      <c r="AW202" s="58" t="str">
        <f>IF(SUM(COUNTIFS('Planificación 2026-1'!F:F,"SUNAMPE",'Planificación 2026-1'!X:X,C202,'Planificación 2026-1'!H:H,"PS"))&gt;0,"P04"," ")</f>
        <v xml:space="preserve"> </v>
      </c>
      <c r="AX202" s="58"/>
      <c r="AY202" s="58" t="str">
        <f>IF(SUM(COUNTIFS('Planificación 2026-1'!F:F,"SUNAMPE",'Planificación 2026-1'!X:X,C202,'Planificación 2026-1'!H:H,"IN"))&gt;0,"P06"," ")</f>
        <v xml:space="preserve"> </v>
      </c>
      <c r="AZ202" s="58" t="str">
        <f>IF(SUM(COUNTIFS('Planificación 2026-1'!F:F,"SUNAMPE",'Planificación 2026-1'!X:X,C202,'Planificación 2026-1'!H:H,"CA"))&gt;0,"P07"," ")</f>
        <v xml:space="preserve"> </v>
      </c>
      <c r="BA202" s="58" t="str">
        <f>IF(SUM(COUNTIFS('Planificación 2026-1'!F:F,"SUNAMPE",'Planificación 2026-1'!X:X,C202,'Planificación 2026-1'!H:H,"DE"))&gt;0,"P08"," ")</f>
        <v xml:space="preserve"> </v>
      </c>
      <c r="BB202" s="58" t="str">
        <f>IF(SUM(COUNTIFS('Planificación 2026-1'!F:F,"SUNAMPE",'Planificación 2026-1'!X:X,C202,'Planificación 2026-1'!H:H,"OB"))&gt;0,"P09"," ")</f>
        <v xml:space="preserve"> </v>
      </c>
      <c r="BC202" s="58" t="str">
        <f>IF(SUM(COUNTIFS('Planificación 2026-1'!F:F,"SUNAMPE",'Planificación 2026-1'!X:X,C202,'Planificación 2026-1'!H:H,"MH"))&gt;0,"P31"," ")</f>
        <v xml:space="preserve"> </v>
      </c>
      <c r="BD202" s="58" t="str">
        <f>IF(SUM(COUNTIFS('Planificación 2026-1'!F:F,"SUNAMPE",'Planificación 2026-1'!X:X,C202,'Planificación 2026-1'!H:H,"IC"))&gt;0,"P32"," ")</f>
        <v xml:space="preserve"> </v>
      </c>
      <c r="BE202" s="58" t="str">
        <f>IF(SUM(COUNTIFS('Planificación 2026-1'!F:F,"SUNAMPE",'Planificación 2026-1'!X:X,C202,'Planificación 2026-1'!H:H,"AR"))&gt;0,"P34"," ")</f>
        <v xml:space="preserve"> </v>
      </c>
      <c r="BF202" s="58" t="str">
        <f>IF(SUM(COUNTIFS('Planificación 2026-1'!F:F,"SUNAMPE",'Planificación 2026-1'!X:X,C202,'Planificación 2026-1'!H:H,"T1"))&gt;0,"P35"," ")</f>
        <v xml:space="preserve"> </v>
      </c>
      <c r="BG202" s="58" t="str">
        <f>IF(SUM(COUNTIFS('Planificación 2026-1'!F:F,"SUNAMPE",'Planificación 2026-1'!X:X,C202,'Planificación 2026-1'!H:H,"T3"))&gt;0,"P36"," ")</f>
        <v xml:space="preserve"> </v>
      </c>
      <c r="BH202" s="58" t="str">
        <f>IF(SUM(COUNTIFS('Planificación 2026-1'!F:F,"SUNAMPE",'Planificación 2026-1'!X:X,C202,'Planificación 2026-1'!H:H,"T2"))&gt;0,"P37"," ")</f>
        <v xml:space="preserve"> </v>
      </c>
      <c r="BI202" s="58" t="str">
        <f>IF(SUM(COUNTIFS('Planificación 2026-1'!F:F,"SUNAMPE",'Planificación 2026-1'!X:X,C202,'Planificación 2026-1'!H:H,"AE"))&gt;0,"P38"," ")</f>
        <v xml:space="preserve"> </v>
      </c>
      <c r="BJ202" s="58" t="str">
        <f>IF(SUM(COUNTIFS('Planificación 2026-1'!F:F,"SUNAMPE",'Planificación 2026-1'!X:X,C202,'Planificación 2026-1'!H:H,"T4"))&gt;0,"P55"," ")</f>
        <v xml:space="preserve"> </v>
      </c>
      <c r="BK202" s="58" t="str">
        <f>IF(SUM(COUNTIFS('Planificación 2026-1'!F:F,"HUAURA",'Planificación 2026-1'!X:X,C202,'Planificación 2026-1'!H:H,"AF"))&gt;0," P01"," ")</f>
        <v xml:space="preserve"> </v>
      </c>
      <c r="BL202" s="58" t="str">
        <f>IF(SUM(COUNTIFS('Planificación 2026-1'!F:F,"HUAURA",'Planificación 2026-1'!X:X,C202,'Planificación 2026-1'!H:H,"EN"))&gt;0,"P02"," ")</f>
        <v xml:space="preserve"> </v>
      </c>
      <c r="BM202" s="58" t="str">
        <f>IF(SUM(COUNTIFS('Planificación 2026-1'!F:F,"HUAURA",'Planificación 2026-1'!X:X,C202,'Planificación 2026-1'!H:H,"IS"))&gt;0,"P03"," ")</f>
        <v xml:space="preserve"> </v>
      </c>
      <c r="BN202" s="58" t="str">
        <f>IF(SUM(COUNTIFS('Planificación 2026-1'!F:F,"HUAURA",'Planificación 2026-1'!X:X,C202,'Planificación 2026-1'!H:H,"PS"))&gt;0,"P04"," ")</f>
        <v xml:space="preserve"> </v>
      </c>
      <c r="BO202" s="58"/>
      <c r="BP202" s="58" t="str">
        <f>IF(SUM(COUNTIFS('Planificación 2026-1'!F:F,"HUAURA",'Planificación 2026-1'!X:X,C202,'Planificación 2026-1'!H:H,"IN"))&gt;0,"P06"," ")</f>
        <v xml:space="preserve"> </v>
      </c>
      <c r="BQ202" s="58" t="str">
        <f>IF(SUM(COUNTIFS('Planificación 2026-1'!F:F,"HUAURA",'Planificación 2026-1'!X:X,C202,'Planificación 2026-1'!H:H,"CA"))&gt;0,"P07"," ")</f>
        <v xml:space="preserve"> </v>
      </c>
      <c r="BR202" s="58" t="str">
        <f>IF(SUM(COUNTIFS('Planificación 2026-1'!F:F,"HUAURA",'Planificación 2026-1'!X:X,C202,'Planificación 2026-1'!H:H,"DE"))&gt;0,"P08"," ")</f>
        <v xml:space="preserve"> </v>
      </c>
      <c r="BS202" s="58" t="str">
        <f>IF(SUM(COUNTIFS('Planificación 2026-1'!F:F,"HUAURA",'Planificación 2026-1'!X:X,C202,'Planificación 2026-1'!H:H,"OB"))&gt;0,"P09"," ")</f>
        <v xml:space="preserve"> </v>
      </c>
      <c r="BT202" s="58" t="str">
        <f>IF(SUM(COUNTIFS('Planificación 2026-1'!F:F,"HUAURA",'Planificación 2026-1'!X:X,C202,'Planificación 2026-1'!H:H,"MH"))&gt;0,"P31"," ")</f>
        <v xml:space="preserve"> </v>
      </c>
      <c r="BU202" s="58" t="str">
        <f>IF(SUM(COUNTIFS('Planificación 2026-1'!F:F,"HUAURA",'Planificación 2026-1'!X:X,C202,'Planificación 2026-1'!H:H,"IC"))&gt;0,"P32"," ")</f>
        <v xml:space="preserve"> </v>
      </c>
      <c r="BV202" s="58" t="str">
        <f>IF(SUM(COUNTIFS('Planificación 2026-1'!F:F,"HUAURA",'Planificación 2026-1'!X:X,C202,'Planificación 2026-1'!H:H,"AR"))&gt;0,"P34"," ")</f>
        <v xml:space="preserve"> </v>
      </c>
      <c r="BW202" s="58" t="str">
        <f>IF(SUM(COUNTIFS('Planificación 2026-1'!F:F,"HUAURA",'Planificación 2026-1'!X:X,C202,'Planificación 2026-1'!H:H,"T1"))&gt;0,"P35"," ")</f>
        <v xml:space="preserve"> </v>
      </c>
      <c r="BX202" s="58" t="str">
        <f>IF(SUM(COUNTIFS('Planificación 2026-1'!F:F,"HUAURA",'Planificación 2026-1'!X:X,C202,'Planificación 2026-1'!H:H,"T3"))&gt;0,"P36"," ")</f>
        <v xml:space="preserve"> </v>
      </c>
      <c r="BY202" s="58" t="str">
        <f>IF(SUM(COUNTIFS('Planificación 2026-1'!F:F,"HUAURA",'Planificación 2026-1'!X:X,C202,'Planificación 2026-1'!H:H,"T2"))&gt;0,"P37"," ")</f>
        <v xml:space="preserve"> </v>
      </c>
      <c r="BZ202" s="58" t="str">
        <f>IF(SUM(COUNTIFS('Planificación 2026-1'!F:F,"HUAURA",'Planificación 2026-1'!X:X,C202,'Planificación 2026-1'!H:H,"AE"))&gt;0,"P38"," ")</f>
        <v xml:space="preserve"> </v>
      </c>
      <c r="CA202" s="58" t="str">
        <f>IF(SUM(COUNTIFS('Planificación 2026-1'!F:F,"HUAURA",'Planificación 2026-1'!X:X,C202,'Planificación 2026-1'!H:H,"T4"))&gt;0,"P55"," ")</f>
        <v xml:space="preserve"> </v>
      </c>
      <c r="CB202" s="59">
        <f>SUMIFS('Planificación 2026-1'!S:S,'Planificación 2026-1'!X:X,C202,'Planificación 2026-1'!H:H,"AF",'Planificación 2026-1'!I:I,"&gt;2")</f>
        <v>0</v>
      </c>
      <c r="CC202" s="59">
        <f>SUMIFS('Planificación 2026-1'!S:S,'Planificación 2026-1'!X:X,C202,'Planificación 2026-1'!H:H,"EN",'Planificación 2026-1'!I:I,"&gt;2")</f>
        <v>0</v>
      </c>
      <c r="CD202" s="59">
        <f>SUMIFS('Planificación 2026-1'!S:S,'Planificación 2026-1'!X:X,C202,'Planificación 2026-1'!H:H,"IS",'Planificación 2026-1'!I:I,"&gt;2")</f>
        <v>0</v>
      </c>
      <c r="CE202" s="59">
        <f>SUMIFS('Planificación 2026-1'!S:S,'Planificación 2026-1'!X:X,C202,'Planificación 2026-1'!H:H,"PS",'Planificación 2026-1'!I:I,"&gt;2")</f>
        <v>0</v>
      </c>
      <c r="CF202" s="59">
        <f>SUMIFS('Planificación 2026-1'!S:S,'Planificación 2026-1'!X:X,C202,'Planificación 2026-1'!H:H,"IN",'Planificación 2026-1'!I:I,"&gt;2")</f>
        <v>0</v>
      </c>
      <c r="CG202" s="59">
        <f>SUMIFS('Planificación 2026-1'!S:S,'Planificación 2026-1'!X:X,C202,'Planificación 2026-1'!H:H,"CA",'Planificación 2026-1'!I:I,"&gt;2")</f>
        <v>0</v>
      </c>
      <c r="CH202" s="59">
        <f>SUMIFS('Planificación 2026-1'!S:S,'Planificación 2026-1'!X:X,C202,'Planificación 2026-1'!H:H,"DE",'Planificación 2026-1'!I:I,"&gt;2")</f>
        <v>0</v>
      </c>
      <c r="CI202" s="59">
        <f>SUMIFS('Planificación 2026-1'!S:S,'Planificación 2026-1'!X:X,C202,'Planificación 2026-1'!H:H,"OB",'Planificación 2026-1'!I:I,"&gt;2")</f>
        <v>0</v>
      </c>
      <c r="CJ202" s="59">
        <f>SUMIFS('Planificación 2026-1'!S:S,'Planificación 2026-1'!X:X,C202,'Planificación 2026-1'!H:H,"MH",'Planificación 2026-1'!I:I,"&gt;2")</f>
        <v>0</v>
      </c>
      <c r="CK202" s="59">
        <f>SUMIFS('Planificación 2026-1'!S:S,'Planificación 2026-1'!X:X,C202,'Planificación 2026-1'!H:H,"IC",'Planificación 2026-1'!I:I,"&gt;2")</f>
        <v>0</v>
      </c>
      <c r="CL202" s="59">
        <f>SUMIFS('Planificación 2026-1'!S:S,'Planificación 2026-1'!X:X,C202,'Planificación 2026-1'!H:H,"AR",'Planificación 2026-1'!I:I,"&gt;2")</f>
        <v>0</v>
      </c>
      <c r="CM202" s="59">
        <f>SUMIFS('Planificación 2026-1'!S:S,'Planificación 2026-1'!X:X,C202,'Planificación 2026-1'!H:H,"AE",'Planificación 2026-1'!I:I,"&gt;2")</f>
        <v>0</v>
      </c>
      <c r="CN202" s="59">
        <f>SUMIFS('Planificación 2026-1'!S:S,'Planificación 2026-1'!X:X,C202,'Planificación 2026-1'!H:H,"T1",'Planificación 2026-1'!I:I,"&gt;2")</f>
        <v>0</v>
      </c>
      <c r="CO202" s="59">
        <f>SUMIFS('Planificación 2026-1'!S:S,'Planificación 2026-1'!X:X,C202,'Planificación 2026-1'!H:H,"T3",'Planificación 2026-1'!I:I,"&gt;2")</f>
        <v>0</v>
      </c>
      <c r="CP202" s="59">
        <f>SUMIFS('Planificación 2026-1'!S:S,'Planificación 2026-1'!X:X,C202,'Planificación 2026-1'!H:H,"T2",'Planificación 2026-1'!I:I,"&gt;2")</f>
        <v>0</v>
      </c>
      <c r="CQ202" s="59">
        <f>SUMIFS('Planificación 2026-1'!S:S,'Planificación 2026-1'!X:X,C202,'Planificación 2026-1'!H:H,"T4",'Planificación 2026-1'!I:I,"&gt;2")</f>
        <v>0</v>
      </c>
      <c r="CR202" s="59">
        <f>SUMIFS('Planificación 2026-1'!S:S,'Planificación 2026-1'!X:X,C202,'Planificación 2026-1'!H:H,"AF",'Planificación 2026-1'!I:I,"&lt;3")</f>
        <v>0</v>
      </c>
      <c r="CS202" s="59">
        <f>SUMIFS('Planificación 2026-1'!S:S,'Planificación 2026-1'!X:X,C202,'Planificación 2026-1'!H:H,"EN",'Planificación 2026-1'!I:I,"&lt;3")</f>
        <v>8</v>
      </c>
      <c r="CT202" s="59">
        <f>SUMIFS('Planificación 2026-1'!S:S,'Planificación 2026-1'!X:X,C202,'Planificación 2026-1'!H:H,"IS",'Planificación 2026-1'!I:I,"&lt;3")</f>
        <v>0</v>
      </c>
      <c r="CU202" s="59">
        <f>SUMIFS('Planificación 2026-1'!S:S,'Planificación 2026-1'!X:X,C202,'Planificación 2026-1'!H:H,"PS",'Planificación 2026-1'!I:I,"&lt;3")</f>
        <v>9</v>
      </c>
      <c r="CV202" s="59">
        <f>SUMIFS('Planificación 2026-1'!S:S,'Planificación 2026-1'!X:X,C202,'Planificación 2026-1'!H:H,"IN",'Planificación 2026-1'!I:I,"&lt;3")</f>
        <v>0</v>
      </c>
      <c r="CW202" s="59">
        <f>SUMIFS('Planificación 2026-1'!S:S,'Planificación 2026-1'!X:X,C202,'Planificación 2026-1'!H:H,"CA",'Planificación 2026-1'!I:I,"&lt;3")</f>
        <v>0</v>
      </c>
      <c r="CX202" s="59">
        <f>SUMIFS('Planificación 2026-1'!S:S,'Planificación 2026-1'!X:X,C202,'Planificación 2026-1'!H:H,"DE",'Planificación 2026-1'!I:I,"&lt;3")</f>
        <v>0</v>
      </c>
      <c r="CY202" s="59">
        <f>SUMIFS('Planificación 2026-1'!S:S,'Planificación 2026-1'!X:X,C202,'Planificación 2026-1'!H:H,"OB",'Planificación 2026-1'!I:I,"&lt;3")</f>
        <v>4</v>
      </c>
      <c r="CZ202" s="59">
        <f>SUMIFS('Planificación 2026-1'!S:S,'Planificación 2026-1'!X:X,C202,'Planificación 2026-1'!H:H,"MH",'Planificación 2026-1'!I:I,"&lt;3")</f>
        <v>9</v>
      </c>
      <c r="DA202" s="59">
        <f>SUMIFS('Planificación 2026-1'!S:S,'Planificación 2026-1'!X:X,C202,'Planificación 2026-1'!H:H,"IC",'Planificación 2026-1'!I:I,"&lt;3")</f>
        <v>0</v>
      </c>
      <c r="DB202" s="59">
        <f>SUMIFS('Planificación 2026-1'!S:S,'Planificación 2026-1'!X:X,C202,'Planificación 2026-1'!H:H,"AR",'Planificación 2026-1'!I:I,"&lt;3")</f>
        <v>0</v>
      </c>
      <c r="DC202" s="59">
        <f>SUMIFS('Planificación 2026-1'!S:S,'Planificación 2026-1'!X:X,C202,'Planificación 2026-1'!H:H,"AE",'Planificación 2026-1'!I:I,"&lt;3")</f>
        <v>0</v>
      </c>
      <c r="DD202" s="59">
        <f>SUMIFS('Planificación 2026-1'!S:S,'Planificación 2026-1'!X:X,C202,'Planificación 2026-1'!H:H,"T1",'Planificación 2026-1'!I:I,"&lt;3")</f>
        <v>0</v>
      </c>
      <c r="DE202" s="59">
        <f>SUMIFS('Planificación 2026-1'!S:S,'Planificación 2026-1'!X:X,C202,'Planificación 2026-1'!H:H,"T3",'Planificación 2026-1'!I:I,"&lt;3")</f>
        <v>0</v>
      </c>
      <c r="DF202" s="59">
        <f>SUMIFS('Planificación 2026-1'!S:S,'Planificación 2026-1'!X:X,C202,'Planificación 2026-1'!H:H,"T2",'Planificación 2026-1'!I:I,"&lt;3")</f>
        <v>0</v>
      </c>
      <c r="DG202" s="59">
        <f>SUMIFS('Planificación 2026-1'!S:S,'Planificación 2026-1'!X:X,C202,'Planificación 2026-1'!H:H,"T4",'Planificación 2026-1'!I:I,"&lt;3")</f>
        <v>0</v>
      </c>
      <c r="DH202" s="58" t="str">
        <f t="shared" si="52"/>
        <v/>
      </c>
      <c r="DI202" s="27">
        <f>IF(C202="","",SUMIFS('Planificación 2026-1'!S:S,'Planificación 2026-1'!X:X,C202,'Planificación 2026-1'!F:F,"PRINCIPAL",'Planificación 2026-1'!Y:Y,"VIRTUAL"))</f>
        <v>0</v>
      </c>
      <c r="DJ202" s="27">
        <f>IF(C202="","",SUMIFS('Planificación 2026-1'!S:S,'Planificación 2026-1'!X:X,C202,'Planificación 2026-1'!F:F,"PRINCIPAL",'Planificación 2026-1'!Y:Y,"PRESENCIAL"))</f>
        <v>0</v>
      </c>
      <c r="DK202" s="27">
        <f>IF(C202="","",SUMIFS('Planificación 2026-1'!S:S,'Planificación 2026-1'!X:X,C202,'Planificación 2026-1'!F:F,"PRINCIPAL",'Planificación 2026-1'!Y:Y,"HIBRIDO PRESENCIAL"))</f>
        <v>0</v>
      </c>
      <c r="DL202" s="58" t="str">
        <f t="shared" si="53"/>
        <v>P02 P04 P09</v>
      </c>
      <c r="DM202" s="58">
        <f>IF(C202="","",SUMIFS('Planificación 2026-1'!S:S,'Planificación 2026-1'!X:X,C202,'Planificación 2026-1'!F:F,"FILIAL",'Planificación 2026-1'!Y:Y,"VIRTUAL"))</f>
        <v>5</v>
      </c>
      <c r="DN202" s="60">
        <f>IF(C202="","",SUMIFS('Planificación 2026-1'!S:S,'Planificación 2026-1'!X:X,C202,'Planificación 2026-1'!F:F,"FILIAL",'Planificación 2026-1'!Y:Y,"PRESENCIAL"))</f>
        <v>16</v>
      </c>
      <c r="DO202" s="29">
        <f>IF(C202="","",SUMIFS('Planificación 2026-1'!S:S,'Planificación 2026-1'!X:X,C202,'Planificación 2026-1'!F:F,"FILIAL",'Planificación 2026-1'!Y:Y,"HIBRIDO PRESENCIAL"))</f>
        <v>0</v>
      </c>
      <c r="DP202" s="61" t="str">
        <f t="shared" si="54"/>
        <v/>
      </c>
      <c r="DQ202" s="58">
        <f>IF(C202="","",SUMIFS('Planificación 2026-1'!S:S,'Planificación 2026-1'!X:X,C202,'Planificación 2026-1'!F:F,"SUNAMPE",'Planificación 2026-1'!Y:Y,"VIRTUAL"))</f>
        <v>0</v>
      </c>
      <c r="DR202" s="29">
        <f>IF(C202="","",SUMIFS('Planificación 2026-1'!S:S,'Planificación 2026-1'!X:X,C202,'Planificación 2026-1'!F:F,"SUNAMPE",'Planificación 2026-1'!Y:Y,"PRESENCIAL"))</f>
        <v>0</v>
      </c>
      <c r="DS202" s="61" t="str">
        <f t="shared" si="55"/>
        <v/>
      </c>
      <c r="DT202" s="58">
        <f>IF(C202="","",SUMIFS('Planificación 2026-1'!S:S,'Planificación 2026-1'!X:X,C202,'Planificación 2026-1'!F:F,"HUAURA",'Planificación 2026-1'!Y:Y,"VIRTUAL"))</f>
        <v>0</v>
      </c>
      <c r="DU202" s="29">
        <f>IF(C202="","",SUMIFS('Planificación 2026-1'!S:S,'Planificación 2026-1'!X:X,C202,'Planificación 2026-1'!F:F,"HUAURA",'Planificación 2026-1'!Y:Y,"PRESENCIAL"))</f>
        <v>0</v>
      </c>
      <c r="DV202" s="32">
        <f>SUMIFS('Planificación 2026-1'!S:S,'Planificación 2026-1'!X:X,C202,'Planificación 2026-1'!F:F,"PRINCIPAL",'Planificación 2026-1'!Y:Y,"VIRTUAL",'Planificación 2026-1'!I:I,"&gt;2")</f>
        <v>0</v>
      </c>
      <c r="DW202" s="32">
        <f>SUMIFS('Planificación 2026-1'!S:S,'Planificación 2026-1'!X:X,C202,'Planificación 2026-1'!F:F,"PRINCIPAL",'Planificación 2026-1'!Y:Y,"&lt;&gt;VIRTUAL",'Planificación 2026-1'!I:I,"&gt;2")</f>
        <v>0</v>
      </c>
      <c r="DX202" s="32">
        <f>SUMIFS('Planificación 2026-1'!S:S,'Planificación 2026-1'!X:X,C202,'Planificación 2026-1'!F:F,"SUNAMPE",'Planificación 2026-1'!Y:Y,"VIRTUAL",'Planificación 2026-1'!I:I,"&gt;2")</f>
        <v>0</v>
      </c>
      <c r="DY202" s="32">
        <f>SUMIFS('Planificación 2026-1'!S:S,'Planificación 2026-1'!X:X,C202,'Planificación 2026-1'!F:F,"SUNAMPE",'Planificación 2026-1'!Y:Y,"&lt;&gt;VIRTUAL",'Planificación 2026-1'!I:I,"&gt;2")</f>
        <v>0</v>
      </c>
      <c r="DZ202" s="32">
        <f>SUMIFS('Planificación 2026-1'!S:S,'Planificación 2026-1'!X:X,C202,'Planificación 2026-1'!F:F,"FILIAL",'Planificación 2026-1'!Y:Y,"VIRTUAL",'Planificación 2026-1'!I:I,"&gt;2")</f>
        <v>0</v>
      </c>
      <c r="EA202" s="32">
        <f>SUMIFS('Planificación 2026-1'!S:S,'Planificación 2026-1'!X:X,C202,'Planificación 2026-1'!F:F,"FILIAL",'Planificación 2026-1'!Y:Y,"&lt;&gt;VIRTUAL",'Planificación 2026-1'!I:I,"&gt;2")</f>
        <v>0</v>
      </c>
      <c r="EB202" s="32">
        <f>SUMIFS('Planificación 2026-1'!S:S,'Planificación 2026-1'!X:X,C202,'Planificación 2026-1'!F:F,"PORUMA",'Planificación 2026-1'!Y:Y,"VIRTUAL",'Planificación 2026-1'!I:I,"&gt;2")</f>
        <v>0</v>
      </c>
      <c r="EC202" s="32">
        <f>SUMIFS('Planificación 2026-1'!S:S,'Planificación 2026-1'!X:X,C202,'Planificación 2026-1'!F:F,"PORUMA",'Planificación 2026-1'!Y:Y,"&lt;&gt;VIRTUAL",'Planificación 2026-1'!I:I,"&gt;2")</f>
        <v>0</v>
      </c>
      <c r="ED202" s="32">
        <f>SUMIFS('Planificación 2026-1'!S:S,'Planificación 2026-1'!X:X,C202,'Planificación 2026-1'!F:F,"HUAURA",'Planificación 2026-1'!Y:Y,"VIRTUAL",'Planificación 2026-1'!I:I,"&gt;2")</f>
        <v>0</v>
      </c>
      <c r="EE202" s="32">
        <f>SUMIFS('Planificación 2026-1'!S:S,'Planificación 2026-1'!X:X,C202,'Planificación 2026-1'!F:F,"HUAURA",'Planificación 2026-1'!Y:Y,"&lt;&gt;VIRTUAL",'Planificación 2026-1'!I:I,"&gt;2")</f>
        <v>0</v>
      </c>
      <c r="EF202" s="32">
        <f>SUMIFS('Planificación 2026-1'!S:S,'Planificación 2026-1'!X:X,C202,'Planificación 2026-1'!F:F,"PRINCIPAL",'Planificación 2026-1'!Y:Y,"VIRTUAL",'Planificación 2026-1'!I:I,"&lt;3")</f>
        <v>0</v>
      </c>
      <c r="EG202" s="32">
        <f>SUMIFS('Planificación 2026-1'!S:S,'Planificación 2026-1'!X:X,C202,'Planificación 2026-1'!F:F,"PRINCIPAL",'Planificación 2026-1'!Y:Y,"&lt;&gt;VIRTUAL",'Planificación 2026-1'!I:I,"&lt;3")</f>
        <v>0</v>
      </c>
      <c r="EH202" s="32">
        <f>SUMIFS('Planificación 2026-1'!S:S,'Planificación 2026-1'!X:X,C202,'Planificación 2026-1'!F:F,"SUNAMPE",'Planificación 2026-1'!Y:Y,"VIRTUAL",'Planificación 2026-1'!I:I,"&lt;3")</f>
        <v>0</v>
      </c>
      <c r="EI202" s="32">
        <f>SUMIFS('Planificación 2026-1'!S:S,'Planificación 2026-1'!X:X,C202,'Planificación 2026-1'!F:F,"SUNAMPE",'Planificación 2026-1'!Y:Y,"&lt;&gt;VIRTUAL",'Planificación 2026-1'!I:I,"&lt;3")</f>
        <v>0</v>
      </c>
      <c r="EJ202" s="32">
        <f>SUMIFS('Planificación 2026-1'!S:S,'Planificación 2026-1'!X:X,C202,'Planificación 2026-1'!F:F,"FILIAL",'Planificación 2026-1'!Y:Y,"VIRTUAL",'Planificación 2026-1'!I:I,"&lt;3")</f>
        <v>5</v>
      </c>
      <c r="EK202" s="32">
        <f>SUMIFS('Planificación 2026-1'!S:S,'Planificación 2026-1'!X:X,C202,'Planificación 2026-1'!F:F,"FILIAL",'Planificación 2026-1'!Y:Y,"&lt;&gt;VIRTUAL",'Planificación 2026-1'!I:I,"&lt;3")</f>
        <v>16</v>
      </c>
      <c r="EL202" s="32">
        <f>SUMIFS('Planificación 2026-1'!S:S,'Planificación 2026-1'!X:X,C202,'Planificación 2026-1'!F:F,"PORUMA",'Planificación 2026-1'!Y:Y,"VIRTUAL",'Planificación 2026-1'!I:I,"&lt;3")</f>
        <v>0</v>
      </c>
      <c r="EM202" s="32">
        <f>SUMIFS('Planificación 2026-1'!S:S,'Planificación 2026-1'!X:X,C202,'Planificación 2026-1'!F:F,"PORUMA",'Planificación 2026-1'!Y:Y,"&lt;&gt;VIRTUAL",'Planificación 2026-1'!I:I,"&lt;3")</f>
        <v>9</v>
      </c>
      <c r="EN202" s="32">
        <f>SUMIFS('Planificación 2026-1'!S:S,'Planificación 2026-1'!X:X,C202,'Planificación 2026-1'!F:F,"HUAURA",'Planificación 2026-1'!Y:Y,"VIRTUAL",'Planificación 2026-1'!I:I,"&lt;3")</f>
        <v>0</v>
      </c>
      <c r="EO202" s="32">
        <f>SUMIFS('Planificación 2026-1'!S:S,'Planificación 2026-1'!X:X,C202,'Planificación 2026-1'!F:F,"HUAURA",'Planificación 2026-1'!Y:Y,"&lt;&gt;VIRTUAL",'Planificación 2026-1'!I:I,"&lt;3")</f>
        <v>0</v>
      </c>
      <c r="EP202" s="32">
        <f t="shared" si="57"/>
        <v>21</v>
      </c>
      <c r="EQ202" s="32">
        <f t="shared" si="47"/>
        <v>0</v>
      </c>
      <c r="ER202" s="32">
        <f t="shared" si="48"/>
        <v>9</v>
      </c>
      <c r="ES202" s="32">
        <f t="shared" si="49"/>
        <v>0</v>
      </c>
      <c r="ET202" s="32">
        <f t="shared" si="50"/>
        <v>0</v>
      </c>
      <c r="EU202" s="32">
        <f t="shared" si="51"/>
        <v>30</v>
      </c>
      <c r="EV202" s="32" t="b">
        <f>EXACT(EU202,E202)</f>
        <v>1</v>
      </c>
      <c r="EW202" s="32"/>
      <c r="EX202" s="32">
        <f>DV202+DZ202+ED202+EF202+EJ202+EN202+DX202+EH202</f>
        <v>5</v>
      </c>
      <c r="EY202" s="32">
        <f>DW202+EA202+EE202+EG202+EK202+EO202+DY202+EI202</f>
        <v>16</v>
      </c>
      <c r="EZ202" s="32" t="b">
        <f>EXACT(SUM(EX202:EY202),E202)</f>
        <v>0</v>
      </c>
      <c r="FA202" s="32" t="str">
        <f>IF(AND(DW202=0,EA202=0,EE202=0),"",IF(COUNTIF(DW202:EE202,"&gt;0")=1,IF(DW202&gt;0,"SEDE",IF(EA202&gt;0,"FILIAL","HUAURA")),IF(COUNTIF(DW202:EE202,"&gt;0")=2,IF(AND(DW202&gt;0,EA202&gt;0),"SEDE-FILIAL",IF(AND(DW202&gt;0,EE202&gt;0),"SEDE-HUAURA","FILIAL-HUAURA")),"SEDE-FILIAL-HUAURA")))</f>
        <v/>
      </c>
      <c r="FB202" s="32" t="str">
        <f t="shared" si="56"/>
        <v>MAS PRESENCIAL</v>
      </c>
    </row>
    <row r="203" spans="1:158">
      <c r="A203" s="33"/>
      <c r="B203" s="65">
        <v>200</v>
      </c>
      <c r="C203" s="32" t="s">
        <v>407</v>
      </c>
      <c r="D203" s="429">
        <v>22309302</v>
      </c>
      <c r="E203" s="62">
        <f>SUMIF('Planificación 2026-1'!X:X,C203,'Planificación 2026-1'!S:S)</f>
        <v>16</v>
      </c>
      <c r="F203" s="63" t="s">
        <v>203</v>
      </c>
      <c r="G203" s="454" t="s">
        <v>200</v>
      </c>
      <c r="H203" s="64" t="s">
        <v>38</v>
      </c>
      <c r="I203" s="64" t="s">
        <v>150</v>
      </c>
      <c r="J203" s="32" t="s">
        <v>38</v>
      </c>
      <c r="K203" s="32" t="s">
        <v>150</v>
      </c>
      <c r="L203" s="57" t="str">
        <f>IF(SUM(COUNTIFS('Planificación 2026-1'!F:F,"PRINCIPAL",'Planificación 2026-1'!X:X,C203,'Planificación 2026-1'!H:H,"AF"))&gt;0,"P01"," ")</f>
        <v xml:space="preserve"> </v>
      </c>
      <c r="M203" s="58" t="str">
        <f>IF(SUM(COUNTIFS('Planificación 2026-1'!F:F,"PRINCIPAL",'Planificación 2026-1'!X:X,C203,'Planificación 2026-1'!H:H,"EN"))&gt;0,"P02"," ")</f>
        <v xml:space="preserve"> </v>
      </c>
      <c r="N203" s="58" t="str">
        <f>IF(SUM(COUNTIFS('Planificación 2026-1'!F:F,"PRINCIPAL",'Planificación 2026-1'!X:X,C203,'Planificación 2026-1'!H:H,"IS"))&gt;0,"P03"," ")</f>
        <v xml:space="preserve"> </v>
      </c>
      <c r="O203" s="58" t="str">
        <f>IF(SUM(COUNTIFS('Planificación 2026-1'!F:F,"PRINCIPAL",'Planificación 2026-1'!X:X,C203,'Planificación 2026-1'!H:H,"PS"))&gt;0,"P04"," ")</f>
        <v xml:space="preserve"> </v>
      </c>
      <c r="P203" s="58"/>
      <c r="Q203" s="58" t="str">
        <f>IF(SUM(COUNTIFS('Planificación 2026-1'!F:F,"PRINCIPAL",'Planificación 2026-1'!X:X,C203,'Planificación 2026-1'!H:H,"IN"))&gt;0,"P06"," ")</f>
        <v xml:space="preserve"> </v>
      </c>
      <c r="R203" s="58" t="str">
        <f>IF(SUM(COUNTIFS('Planificación 2026-1'!F:F,"PRINCIPAL",'Planificación 2026-1'!X:X,C203,'Planificación 2026-1'!H:H,"CA"))&gt;0,"P07"," ")</f>
        <v xml:space="preserve"> </v>
      </c>
      <c r="S203" s="58" t="str">
        <f>IF(SUM(COUNTIFS('Planificación 2026-1'!F:F,"PRINCIPAL",'Planificación 2026-1'!X:X,C203,'Planificación 2026-1'!H:H,"DE"))&gt;0,"P08"," ")</f>
        <v xml:space="preserve"> </v>
      </c>
      <c r="T203" s="58" t="str">
        <f>IF(SUM(COUNTIFS('Planificación 2026-1'!F:F,"PRINCIPAL",'Planificación 2026-1'!X:X,C203,'Planificación 2026-1'!H:H,"OB"))&gt;0,"P09"," ")</f>
        <v xml:space="preserve"> </v>
      </c>
      <c r="U203" s="58" t="str">
        <f>IF(SUM(COUNTIFS('Planificación 2026-1'!F:F,"PRINCIPAL",'Planificación 2026-1'!X:X,C203,'Planificación 2026-1'!H:H,"MH"))&gt;0,"P31"," ")</f>
        <v xml:space="preserve"> </v>
      </c>
      <c r="V203" s="58" t="str">
        <f>IF(SUM(COUNTIFS('Planificación 2026-1'!F:F,"PRINCIPAL",'Planificación 2026-1'!X:X,C203,'Planificación 2026-1'!H:H,"IC"))&gt;0,"P32"," ")</f>
        <v xml:space="preserve"> </v>
      </c>
      <c r="W203" s="58" t="str">
        <f>IF(SUM(COUNTIFS('Planificación 2026-1'!F:F,"PRINCIPAL",'Planificación 2026-1'!X:X,C203,'Planificación 2026-1'!H:H,"AR"))&gt;0,"P34"," ")</f>
        <v xml:space="preserve"> </v>
      </c>
      <c r="X203" s="58" t="str">
        <f>IF(SUM(COUNTIFS('Planificación 2026-1'!F:F,"PRINCIPAL",'Planificación 2026-1'!X:X,C203,'Planificación 2026-1'!H:H,"T1"))&gt;0,"P35"," ")</f>
        <v xml:space="preserve"> </v>
      </c>
      <c r="Y203" s="58" t="str">
        <f>IF(SUM(COUNTIFS('Planificación 2026-1'!F:F,"PRINCIPAL",'Planificación 2026-1'!X:X,C203,'Planificación 2026-1'!H:H,"T3"))&gt;0,"P36"," ")</f>
        <v xml:space="preserve"> </v>
      </c>
      <c r="Z203" s="58" t="str">
        <f>IF(SUM(COUNTIFS('Planificación 2026-1'!F:F,"PRINCIPAL",'Planificación 2026-1'!X:X,C203,'Planificación 2026-1'!H:H,"T2"))&gt;0,"P37"," ")</f>
        <v xml:space="preserve"> </v>
      </c>
      <c r="AA203" s="58" t="str">
        <f>IF(SUM(COUNTIFS('Planificación 2026-1'!F:F,"PRINCIPAL",'Planificación 2026-1'!X:X,C203,'Planificación 2026-1'!H:H,"AE"))&gt;0,"P38"," ")</f>
        <v xml:space="preserve"> </v>
      </c>
      <c r="AB203" s="58" t="str">
        <f>IF(SUM(COUNTIFS('Planificación 2026-1'!F:F,"PRINCIPAL",'Planificación 2026-1'!X:X,C203,'Planificación 2026-1'!H:H,"T4"))&gt;0,"P55"," ")</f>
        <v xml:space="preserve"> </v>
      </c>
      <c r="AC203" s="58" t="str">
        <f>IF(SUM(COUNTIFS('Planificación 2026-1'!F:F,"FILIAL",'Planificación 2026-1'!X:X,C203,'Planificación 2026-1'!H:H,"AF"))&gt;0," P01"," ")</f>
        <v xml:space="preserve"> </v>
      </c>
      <c r="AD203" s="58" t="str">
        <f>IF(SUM(COUNTIFS('Planificación 2026-1'!F:F,"FILIAL",'Planificación 2026-1'!X:X,C203,'Planificación 2026-1'!H:H,"EN"))&gt;0,"P02"," ")</f>
        <v>P02</v>
      </c>
      <c r="AE203" s="58" t="str">
        <f>IF(SUM(COUNTIFS('Planificación 2026-1'!F:F,"FILIAL",'Planificación 2026-1'!X:X,C203,'Planificación 2026-1'!H:H,"IS"))&gt;0,"P03"," ")</f>
        <v xml:space="preserve"> </v>
      </c>
      <c r="AF203" s="58" t="str">
        <f>IF(SUM(COUNTIFS('Planificación 2026-1'!F:F,"FILIAL",'Planificación 2026-1'!X:X,C203,'Planificación 2026-1'!H:H,"PS"))&gt;0,"P04"," ")</f>
        <v xml:space="preserve"> </v>
      </c>
      <c r="AG203" s="58"/>
      <c r="AH203" s="58" t="str">
        <f>IF(SUM(COUNTIFS('Planificación 2026-1'!F:F,"FILIAL",'Planificación 2026-1'!X:X,C203,'Planificación 2026-1'!H:H,"IN"))&gt;0,"P06"," ")</f>
        <v xml:space="preserve"> </v>
      </c>
      <c r="AI203" s="58" t="str">
        <f>IF(SUM(COUNTIFS('Planificación 2026-1'!F:F,"FILIAL",'Planificación 2026-1'!X:X,C203,'Planificación 2026-1'!H:H,"CA"))&gt;0,"P07"," ")</f>
        <v xml:space="preserve"> </v>
      </c>
      <c r="AJ203" s="58" t="str">
        <f>IF(SUM(COUNTIFS('Planificación 2026-1'!F:F,"FILIAL",'Planificación 2026-1'!X:X,C203,'Planificación 2026-1'!H:H,"DE"))&gt;0,"P08"," ")</f>
        <v xml:space="preserve"> </v>
      </c>
      <c r="AK203" s="58" t="str">
        <f>IF(SUM(COUNTIFS('Planificación 2026-1'!F:F,"FILIAL",'Planificación 2026-1'!X:X,C203,'Planificación 2026-1'!H:H,"OB"))&gt;0,"P09"," ")</f>
        <v xml:space="preserve"> </v>
      </c>
      <c r="AL203" s="58" t="str">
        <f>IF(SUM(COUNTIFS('Planificación 2026-1'!F:F,"FILIAL",'Planificación 2026-1'!X:X,C203,'Planificación 2026-1'!H:H,"MH"))&gt;0,"P31"," ")</f>
        <v xml:space="preserve"> </v>
      </c>
      <c r="AM203" s="58" t="str">
        <f>IF(SUM(COUNTIFS('Planificación 2026-1'!F:F,"FILIAL",'Planificación 2026-1'!X:X,C203,'Planificación 2026-1'!H:H,"IC"))&gt;0,"P32"," ")</f>
        <v xml:space="preserve"> </v>
      </c>
      <c r="AN203" s="58" t="str">
        <f>IF(SUM(COUNTIFS('Planificación 2026-1'!F:F,"FILIAL",'Planificación 2026-1'!X:X,C203,'Planificación 2026-1'!H:H,"AR"))&gt;0,"P34"," ")</f>
        <v xml:space="preserve"> </v>
      </c>
      <c r="AO203" s="58" t="str">
        <f>IF(SUM(COUNTIFS('Planificación 2026-1'!F:F,"FILIAL",'Planificación 2026-1'!X:X,C203,'Planificación 2026-1'!H:H,"T1"))&gt;0,"P35"," ")</f>
        <v xml:space="preserve"> </v>
      </c>
      <c r="AP203" s="58" t="str">
        <f>IF(SUM(COUNTIFS('Planificación 2026-1'!F:F,"FILIAL",'Planificación 2026-1'!X:X,C203,'Planificación 2026-1'!H:H,"T3"))&gt;0,"P36"," ")</f>
        <v xml:space="preserve"> </v>
      </c>
      <c r="AQ203" s="58" t="str">
        <f>IF(SUM(COUNTIFS('Planificación 2026-1'!F:F,"FILIAL",'Planificación 2026-1'!X:X,C203,'Planificación 2026-1'!H:H,"T2"))&gt;0,"P37"," ")</f>
        <v xml:space="preserve"> </v>
      </c>
      <c r="AR203" s="58" t="str">
        <f>IF(SUM(COUNTIFS('Planificación 2026-1'!F:F,"FILIAL",'Planificación 2026-1'!X:X,C203,'Planificación 2026-1'!H:H,"AE"))&gt;0,"P38"," ")</f>
        <v xml:space="preserve"> </v>
      </c>
      <c r="AS203" s="58" t="str">
        <f>IF(SUM(COUNTIFS('Planificación 2026-1'!F:F,"FILIAL",'Planificación 2026-1'!X:X,C203,'Planificación 2026-1'!H:H,"T4"))&gt;0,"P55"," ")</f>
        <v xml:space="preserve"> </v>
      </c>
      <c r="AT203" s="58" t="str">
        <f>IF(SUM(COUNTIFS('Planificación 2026-1'!F:F,"SUNAMPE",'Planificación 2026-1'!X:X,C203,'Planificación 2026-1'!H:H,"AF"))&gt;0," P01"," ")</f>
        <v xml:space="preserve"> </v>
      </c>
      <c r="AU203" s="58" t="str">
        <f>IF(SUM(COUNTIFS('Planificación 2026-1'!F:F,"SUNAMPE",'Planificación 2026-1'!X:X,C203,'Planificación 2026-1'!H:H,"EN"))&gt;0,"P02"," ")</f>
        <v xml:space="preserve"> </v>
      </c>
      <c r="AV203" s="58" t="str">
        <f>IF(SUM(COUNTIFS('Planificación 2026-1'!F:F,"SUNAMPE",'Planificación 2026-1'!X:X,C203,'Planificación 2026-1'!H:H,"IS"))&gt;0,"P03"," ")</f>
        <v xml:space="preserve"> </v>
      </c>
      <c r="AW203" s="58" t="str">
        <f>IF(SUM(COUNTIFS('Planificación 2026-1'!F:F,"SUNAMPE",'Planificación 2026-1'!X:X,C203,'Planificación 2026-1'!H:H,"PS"))&gt;0,"P04"," ")</f>
        <v xml:space="preserve"> </v>
      </c>
      <c r="AX203" s="58"/>
      <c r="AY203" s="58" t="str">
        <f>IF(SUM(COUNTIFS('Planificación 2026-1'!F:F,"SUNAMPE",'Planificación 2026-1'!X:X,C203,'Planificación 2026-1'!H:H,"IN"))&gt;0,"P06"," ")</f>
        <v xml:space="preserve"> </v>
      </c>
      <c r="AZ203" s="58" t="str">
        <f>IF(SUM(COUNTIFS('Planificación 2026-1'!F:F,"SUNAMPE",'Planificación 2026-1'!X:X,C203,'Planificación 2026-1'!H:H,"CA"))&gt;0,"P07"," ")</f>
        <v xml:space="preserve"> </v>
      </c>
      <c r="BA203" s="58" t="str">
        <f>IF(SUM(COUNTIFS('Planificación 2026-1'!F:F,"SUNAMPE",'Planificación 2026-1'!X:X,C203,'Planificación 2026-1'!H:H,"DE"))&gt;0,"P08"," ")</f>
        <v xml:space="preserve"> </v>
      </c>
      <c r="BB203" s="58" t="str">
        <f>IF(SUM(COUNTIFS('Planificación 2026-1'!F:F,"SUNAMPE",'Planificación 2026-1'!X:X,C203,'Planificación 2026-1'!H:H,"OB"))&gt;0,"P09"," ")</f>
        <v xml:space="preserve"> </v>
      </c>
      <c r="BC203" s="58" t="str">
        <f>IF(SUM(COUNTIFS('Planificación 2026-1'!F:F,"SUNAMPE",'Planificación 2026-1'!X:X,C203,'Planificación 2026-1'!H:H,"MH"))&gt;0,"P31"," ")</f>
        <v xml:space="preserve"> </v>
      </c>
      <c r="BD203" s="58" t="str">
        <f>IF(SUM(COUNTIFS('Planificación 2026-1'!F:F,"SUNAMPE",'Planificación 2026-1'!X:X,C203,'Planificación 2026-1'!H:H,"IC"))&gt;0,"P32"," ")</f>
        <v xml:space="preserve"> </v>
      </c>
      <c r="BE203" s="58" t="str">
        <f>IF(SUM(COUNTIFS('Planificación 2026-1'!F:F,"SUNAMPE",'Planificación 2026-1'!X:X,C203,'Planificación 2026-1'!H:H,"AR"))&gt;0,"P34"," ")</f>
        <v xml:space="preserve"> </v>
      </c>
      <c r="BF203" s="58" t="str">
        <f>IF(SUM(COUNTIFS('Planificación 2026-1'!F:F,"SUNAMPE",'Planificación 2026-1'!X:X,C203,'Planificación 2026-1'!H:H,"T1"))&gt;0,"P35"," ")</f>
        <v xml:space="preserve"> </v>
      </c>
      <c r="BG203" s="58" t="str">
        <f>IF(SUM(COUNTIFS('Planificación 2026-1'!F:F,"SUNAMPE",'Planificación 2026-1'!X:X,C203,'Planificación 2026-1'!H:H,"T3"))&gt;0,"P36"," ")</f>
        <v xml:space="preserve"> </v>
      </c>
      <c r="BH203" s="58" t="str">
        <f>IF(SUM(COUNTIFS('Planificación 2026-1'!F:F,"SUNAMPE",'Planificación 2026-1'!X:X,C203,'Planificación 2026-1'!H:H,"T2"))&gt;0,"P37"," ")</f>
        <v xml:space="preserve"> </v>
      </c>
      <c r="BI203" s="58" t="str">
        <f>IF(SUM(COUNTIFS('Planificación 2026-1'!F:F,"SUNAMPE",'Planificación 2026-1'!X:X,C203,'Planificación 2026-1'!H:H,"AE"))&gt;0,"P38"," ")</f>
        <v xml:space="preserve"> </v>
      </c>
      <c r="BJ203" s="58" t="str">
        <f>IF(SUM(COUNTIFS('Planificación 2026-1'!F:F,"SUNAMPE",'Planificación 2026-1'!X:X,C203,'Planificación 2026-1'!H:H,"T4"))&gt;0,"P55"," ")</f>
        <v xml:space="preserve"> </v>
      </c>
      <c r="BK203" s="58" t="str">
        <f>IF(SUM(COUNTIFS('Planificación 2026-1'!F:F,"HUAURA",'Planificación 2026-1'!X:X,C203,'Planificación 2026-1'!H:H,"AF"))&gt;0," P01"," ")</f>
        <v xml:space="preserve"> </v>
      </c>
      <c r="BL203" s="58" t="str">
        <f>IF(SUM(COUNTIFS('Planificación 2026-1'!F:F,"HUAURA",'Planificación 2026-1'!X:X,C203,'Planificación 2026-1'!H:H,"EN"))&gt;0,"P02"," ")</f>
        <v xml:space="preserve"> </v>
      </c>
      <c r="BM203" s="58" t="str">
        <f>IF(SUM(COUNTIFS('Planificación 2026-1'!F:F,"HUAURA",'Planificación 2026-1'!X:X,C203,'Planificación 2026-1'!H:H,"IS"))&gt;0,"P03"," ")</f>
        <v xml:space="preserve"> </v>
      </c>
      <c r="BN203" s="58" t="str">
        <f>IF(SUM(COUNTIFS('Planificación 2026-1'!F:F,"HUAURA",'Planificación 2026-1'!X:X,C203,'Planificación 2026-1'!H:H,"PS"))&gt;0,"P04"," ")</f>
        <v xml:space="preserve"> </v>
      </c>
      <c r="BO203" s="58"/>
      <c r="BP203" s="58" t="str">
        <f>IF(SUM(COUNTIFS('Planificación 2026-1'!F:F,"HUAURA",'Planificación 2026-1'!X:X,C203,'Planificación 2026-1'!H:H,"IN"))&gt;0,"P06"," ")</f>
        <v xml:space="preserve"> </v>
      </c>
      <c r="BQ203" s="58" t="str">
        <f>IF(SUM(COUNTIFS('Planificación 2026-1'!F:F,"HUAURA",'Planificación 2026-1'!X:X,C203,'Planificación 2026-1'!H:H,"CA"))&gt;0,"P07"," ")</f>
        <v xml:space="preserve"> </v>
      </c>
      <c r="BR203" s="58" t="str">
        <f>IF(SUM(COUNTIFS('Planificación 2026-1'!F:F,"HUAURA",'Planificación 2026-1'!X:X,C203,'Planificación 2026-1'!H:H,"DE"))&gt;0,"P08"," ")</f>
        <v xml:space="preserve"> </v>
      </c>
      <c r="BS203" s="58" t="str">
        <f>IF(SUM(COUNTIFS('Planificación 2026-1'!F:F,"HUAURA",'Planificación 2026-1'!X:X,C203,'Planificación 2026-1'!H:H,"OB"))&gt;0,"P09"," ")</f>
        <v xml:space="preserve"> </v>
      </c>
      <c r="BT203" s="58" t="str">
        <f>IF(SUM(COUNTIFS('Planificación 2026-1'!F:F,"HUAURA",'Planificación 2026-1'!X:X,C203,'Planificación 2026-1'!H:H,"MH"))&gt;0,"P31"," ")</f>
        <v xml:space="preserve"> </v>
      </c>
      <c r="BU203" s="58" t="str">
        <f>IF(SUM(COUNTIFS('Planificación 2026-1'!F:F,"HUAURA",'Planificación 2026-1'!X:X,C203,'Planificación 2026-1'!H:H,"IC"))&gt;0,"P32"," ")</f>
        <v xml:space="preserve"> </v>
      </c>
      <c r="BV203" s="58" t="str">
        <f>IF(SUM(COUNTIFS('Planificación 2026-1'!F:F,"HUAURA",'Planificación 2026-1'!X:X,C203,'Planificación 2026-1'!H:H,"AR"))&gt;0,"P34"," ")</f>
        <v xml:space="preserve"> </v>
      </c>
      <c r="BW203" s="58" t="str">
        <f>IF(SUM(COUNTIFS('Planificación 2026-1'!F:F,"HUAURA",'Planificación 2026-1'!X:X,C203,'Planificación 2026-1'!H:H,"T1"))&gt;0,"P35"," ")</f>
        <v xml:space="preserve"> </v>
      </c>
      <c r="BX203" s="58" t="str">
        <f>IF(SUM(COUNTIFS('Planificación 2026-1'!F:F,"HUAURA",'Planificación 2026-1'!X:X,C203,'Planificación 2026-1'!H:H,"T3"))&gt;0,"P36"," ")</f>
        <v xml:space="preserve"> </v>
      </c>
      <c r="BY203" s="58" t="str">
        <f>IF(SUM(COUNTIFS('Planificación 2026-1'!F:F,"HUAURA",'Planificación 2026-1'!X:X,C203,'Planificación 2026-1'!H:H,"T2"))&gt;0,"P37"," ")</f>
        <v xml:space="preserve"> </v>
      </c>
      <c r="BZ203" s="58" t="str">
        <f>IF(SUM(COUNTIFS('Planificación 2026-1'!F:F,"HUAURA",'Planificación 2026-1'!X:X,C203,'Planificación 2026-1'!H:H,"AE"))&gt;0,"P38"," ")</f>
        <v xml:space="preserve"> </v>
      </c>
      <c r="CA203" s="58" t="str">
        <f>IF(SUM(COUNTIFS('Planificación 2026-1'!F:F,"HUAURA",'Planificación 2026-1'!X:X,C203,'Planificación 2026-1'!H:H,"T4"))&gt;0,"P55"," ")</f>
        <v xml:space="preserve"> </v>
      </c>
      <c r="CB203" s="59">
        <f>SUMIFS('Planificación 2026-1'!S:S,'Planificación 2026-1'!X:X,C203,'Planificación 2026-1'!H:H,"AF",'Planificación 2026-1'!I:I,"&gt;2")</f>
        <v>0</v>
      </c>
      <c r="CC203" s="59">
        <f>SUMIFS('Planificación 2026-1'!S:S,'Planificación 2026-1'!X:X,C203,'Planificación 2026-1'!H:H,"EN",'Planificación 2026-1'!I:I,"&gt;2")</f>
        <v>16</v>
      </c>
      <c r="CD203" s="59">
        <f>SUMIFS('Planificación 2026-1'!S:S,'Planificación 2026-1'!X:X,C203,'Planificación 2026-1'!H:H,"IS",'Planificación 2026-1'!I:I,"&gt;2")</f>
        <v>0</v>
      </c>
      <c r="CE203" s="59">
        <f>SUMIFS('Planificación 2026-1'!S:S,'Planificación 2026-1'!X:X,C203,'Planificación 2026-1'!H:H,"PS",'Planificación 2026-1'!I:I,"&gt;2")</f>
        <v>0</v>
      </c>
      <c r="CF203" s="59">
        <f>SUMIFS('Planificación 2026-1'!S:S,'Planificación 2026-1'!X:X,C203,'Planificación 2026-1'!H:H,"IN",'Planificación 2026-1'!I:I,"&gt;2")</f>
        <v>0</v>
      </c>
      <c r="CG203" s="59">
        <f>SUMIFS('Planificación 2026-1'!S:S,'Planificación 2026-1'!X:X,C203,'Planificación 2026-1'!H:H,"CA",'Planificación 2026-1'!I:I,"&gt;2")</f>
        <v>0</v>
      </c>
      <c r="CH203" s="59">
        <f>SUMIFS('Planificación 2026-1'!S:S,'Planificación 2026-1'!X:X,C203,'Planificación 2026-1'!H:H,"DE",'Planificación 2026-1'!I:I,"&gt;2")</f>
        <v>0</v>
      </c>
      <c r="CI203" s="59">
        <f>SUMIFS('Planificación 2026-1'!S:S,'Planificación 2026-1'!X:X,C203,'Planificación 2026-1'!H:H,"OB",'Planificación 2026-1'!I:I,"&gt;2")</f>
        <v>0</v>
      </c>
      <c r="CJ203" s="59">
        <f>SUMIFS('Planificación 2026-1'!S:S,'Planificación 2026-1'!X:X,C203,'Planificación 2026-1'!H:H,"MH",'Planificación 2026-1'!I:I,"&gt;2")</f>
        <v>0</v>
      </c>
      <c r="CK203" s="59">
        <f>SUMIFS('Planificación 2026-1'!S:S,'Planificación 2026-1'!X:X,C203,'Planificación 2026-1'!H:H,"IC",'Planificación 2026-1'!I:I,"&gt;2")</f>
        <v>0</v>
      </c>
      <c r="CL203" s="59">
        <f>SUMIFS('Planificación 2026-1'!S:S,'Planificación 2026-1'!X:X,C203,'Planificación 2026-1'!H:H,"AR",'Planificación 2026-1'!I:I,"&gt;2")</f>
        <v>0</v>
      </c>
      <c r="CM203" s="59">
        <f>SUMIFS('Planificación 2026-1'!S:S,'Planificación 2026-1'!X:X,C203,'Planificación 2026-1'!H:H,"AE",'Planificación 2026-1'!I:I,"&gt;2")</f>
        <v>0</v>
      </c>
      <c r="CN203" s="59">
        <f>SUMIFS('Planificación 2026-1'!S:S,'Planificación 2026-1'!X:X,C203,'Planificación 2026-1'!H:H,"T1",'Planificación 2026-1'!I:I,"&gt;2")</f>
        <v>0</v>
      </c>
      <c r="CO203" s="59">
        <f>SUMIFS('Planificación 2026-1'!S:S,'Planificación 2026-1'!X:X,C203,'Planificación 2026-1'!H:H,"T3",'Planificación 2026-1'!I:I,"&gt;2")</f>
        <v>0</v>
      </c>
      <c r="CP203" s="59">
        <f>SUMIFS('Planificación 2026-1'!S:S,'Planificación 2026-1'!X:X,C203,'Planificación 2026-1'!H:H,"T2",'Planificación 2026-1'!I:I,"&gt;2")</f>
        <v>0</v>
      </c>
      <c r="CQ203" s="59">
        <f>SUMIFS('Planificación 2026-1'!S:S,'Planificación 2026-1'!X:X,C203,'Planificación 2026-1'!H:H,"T4",'Planificación 2026-1'!I:I,"&gt;2")</f>
        <v>0</v>
      </c>
      <c r="CR203" s="59">
        <f>SUMIFS('Planificación 2026-1'!S:S,'Planificación 2026-1'!X:X,C203,'Planificación 2026-1'!H:H,"AF",'Planificación 2026-1'!I:I,"&lt;3")</f>
        <v>0</v>
      </c>
      <c r="CS203" s="59">
        <f>SUMIFS('Planificación 2026-1'!S:S,'Planificación 2026-1'!X:X,C203,'Planificación 2026-1'!H:H,"EN",'Planificación 2026-1'!I:I,"&lt;3")</f>
        <v>0</v>
      </c>
      <c r="CT203" s="59">
        <f>SUMIFS('Planificación 2026-1'!S:S,'Planificación 2026-1'!X:X,C203,'Planificación 2026-1'!H:H,"IS",'Planificación 2026-1'!I:I,"&lt;3")</f>
        <v>0</v>
      </c>
      <c r="CU203" s="59">
        <f>SUMIFS('Planificación 2026-1'!S:S,'Planificación 2026-1'!X:X,C203,'Planificación 2026-1'!H:H,"PS",'Planificación 2026-1'!I:I,"&lt;3")</f>
        <v>0</v>
      </c>
      <c r="CV203" s="59">
        <f>SUMIFS('Planificación 2026-1'!S:S,'Planificación 2026-1'!X:X,C203,'Planificación 2026-1'!H:H,"IN",'Planificación 2026-1'!I:I,"&lt;3")</f>
        <v>0</v>
      </c>
      <c r="CW203" s="59">
        <f>SUMIFS('Planificación 2026-1'!S:S,'Planificación 2026-1'!X:X,C203,'Planificación 2026-1'!H:H,"CA",'Planificación 2026-1'!I:I,"&lt;3")</f>
        <v>0</v>
      </c>
      <c r="CX203" s="59">
        <f>SUMIFS('Planificación 2026-1'!S:S,'Planificación 2026-1'!X:X,C203,'Planificación 2026-1'!H:H,"DE",'Planificación 2026-1'!I:I,"&lt;3")</f>
        <v>0</v>
      </c>
      <c r="CY203" s="59">
        <f>SUMIFS('Planificación 2026-1'!S:S,'Planificación 2026-1'!X:X,C203,'Planificación 2026-1'!H:H,"OB",'Planificación 2026-1'!I:I,"&lt;3")</f>
        <v>0</v>
      </c>
      <c r="CZ203" s="59">
        <f>SUMIFS('Planificación 2026-1'!S:S,'Planificación 2026-1'!X:X,C203,'Planificación 2026-1'!H:H,"MH",'Planificación 2026-1'!I:I,"&lt;3")</f>
        <v>0</v>
      </c>
      <c r="DA203" s="59">
        <f>SUMIFS('Planificación 2026-1'!S:S,'Planificación 2026-1'!X:X,C203,'Planificación 2026-1'!H:H,"IC",'Planificación 2026-1'!I:I,"&lt;3")</f>
        <v>0</v>
      </c>
      <c r="DB203" s="59">
        <f>SUMIFS('Planificación 2026-1'!S:S,'Planificación 2026-1'!X:X,C203,'Planificación 2026-1'!H:H,"AR",'Planificación 2026-1'!I:I,"&lt;3")</f>
        <v>0</v>
      </c>
      <c r="DC203" s="59">
        <f>SUMIFS('Planificación 2026-1'!S:S,'Planificación 2026-1'!X:X,C203,'Planificación 2026-1'!H:H,"AE",'Planificación 2026-1'!I:I,"&lt;3")</f>
        <v>0</v>
      </c>
      <c r="DD203" s="59">
        <f>SUMIFS('Planificación 2026-1'!S:S,'Planificación 2026-1'!X:X,C203,'Planificación 2026-1'!H:H,"T1",'Planificación 2026-1'!I:I,"&lt;3")</f>
        <v>0</v>
      </c>
      <c r="DE203" s="59">
        <f>SUMIFS('Planificación 2026-1'!S:S,'Planificación 2026-1'!X:X,C203,'Planificación 2026-1'!H:H,"T3",'Planificación 2026-1'!I:I,"&lt;3")</f>
        <v>0</v>
      </c>
      <c r="DF203" s="59">
        <f>SUMIFS('Planificación 2026-1'!S:S,'Planificación 2026-1'!X:X,C203,'Planificación 2026-1'!H:H,"T2",'Planificación 2026-1'!I:I,"&lt;3")</f>
        <v>0</v>
      </c>
      <c r="DG203" s="59">
        <f>SUMIFS('Planificación 2026-1'!S:S,'Planificación 2026-1'!X:X,C203,'Planificación 2026-1'!H:H,"T4",'Planificación 2026-1'!I:I,"&lt;3")</f>
        <v>0</v>
      </c>
      <c r="DH203" s="58" t="str">
        <f t="shared" si="52"/>
        <v/>
      </c>
      <c r="DI203" s="27">
        <f>IF(C203="","",SUMIFS('Planificación 2026-1'!S:S,'Planificación 2026-1'!X:X,C203,'Planificación 2026-1'!F:F,"PRINCIPAL",'Planificación 2026-1'!Y:Y,"VIRTUAL"))</f>
        <v>0</v>
      </c>
      <c r="DJ203" s="27">
        <f>IF(C203="","",SUMIFS('Planificación 2026-1'!S:S,'Planificación 2026-1'!X:X,C203,'Planificación 2026-1'!F:F,"PRINCIPAL",'Planificación 2026-1'!Y:Y,"PRESENCIAL"))</f>
        <v>0</v>
      </c>
      <c r="DK203" s="27">
        <f>IF(C203="","",SUMIFS('Planificación 2026-1'!S:S,'Planificación 2026-1'!X:X,C203,'Planificación 2026-1'!F:F,"PRINCIPAL",'Planificación 2026-1'!Y:Y,"HIBRIDO PRESENCIAL"))</f>
        <v>0</v>
      </c>
      <c r="DL203" s="58" t="str">
        <f t="shared" si="53"/>
        <v>P02</v>
      </c>
      <c r="DM203" s="58">
        <f>IF(C203="","",SUMIFS('Planificación 2026-1'!S:S,'Planificación 2026-1'!X:X,C203,'Planificación 2026-1'!F:F,"FILIAL",'Planificación 2026-1'!Y:Y,"VIRTUAL"))</f>
        <v>4</v>
      </c>
      <c r="DN203" s="60">
        <f>IF(C203="","",SUMIFS('Planificación 2026-1'!S:S,'Planificación 2026-1'!X:X,C203,'Planificación 2026-1'!F:F,"FILIAL",'Planificación 2026-1'!Y:Y,"PRESENCIAL"))</f>
        <v>12</v>
      </c>
      <c r="DO203" s="29">
        <f>IF(C203="","",SUMIFS('Planificación 2026-1'!S:S,'Planificación 2026-1'!X:X,C203,'Planificación 2026-1'!F:F,"FILIAL",'Planificación 2026-1'!Y:Y,"HIBRIDO PRESENCIAL"))</f>
        <v>0</v>
      </c>
      <c r="DP203" s="61" t="str">
        <f t="shared" si="54"/>
        <v/>
      </c>
      <c r="DQ203" s="58">
        <f>IF(C203="","",SUMIFS('Planificación 2026-1'!S:S,'Planificación 2026-1'!X:X,C203,'Planificación 2026-1'!F:F,"SUNAMPE",'Planificación 2026-1'!Y:Y,"VIRTUAL"))</f>
        <v>0</v>
      </c>
      <c r="DR203" s="29">
        <f>IF(C203="","",SUMIFS('Planificación 2026-1'!S:S,'Planificación 2026-1'!X:X,C203,'Planificación 2026-1'!F:F,"SUNAMPE",'Planificación 2026-1'!Y:Y,"PRESENCIAL"))</f>
        <v>0</v>
      </c>
      <c r="DS203" s="61" t="str">
        <f t="shared" si="55"/>
        <v/>
      </c>
      <c r="DT203" s="58">
        <f>IF(C203="","",SUMIFS('Planificación 2026-1'!S:S,'Planificación 2026-1'!X:X,C203,'Planificación 2026-1'!F:F,"HUAURA",'Planificación 2026-1'!Y:Y,"VIRTUAL"))</f>
        <v>0</v>
      </c>
      <c r="DU203" s="29">
        <f>IF(C203="","",SUMIFS('Planificación 2026-1'!S:S,'Planificación 2026-1'!X:X,C203,'Planificación 2026-1'!F:F,"HUAURA",'Planificación 2026-1'!Y:Y,"PRESENCIAL"))</f>
        <v>0</v>
      </c>
      <c r="DV203" s="32">
        <f>SUMIFS('Planificación 2026-1'!S:S,'Planificación 2026-1'!X:X,C203,'Planificación 2026-1'!F:F,"PRINCIPAL",'Planificación 2026-1'!Y:Y,"VIRTUAL",'Planificación 2026-1'!I:I,"&gt;2")</f>
        <v>0</v>
      </c>
      <c r="DW203" s="32">
        <f>SUMIFS('Planificación 2026-1'!S:S,'Planificación 2026-1'!X:X,C203,'Planificación 2026-1'!F:F,"PRINCIPAL",'Planificación 2026-1'!Y:Y,"&lt;&gt;VIRTUAL",'Planificación 2026-1'!I:I,"&gt;2")</f>
        <v>0</v>
      </c>
      <c r="DX203" s="32">
        <f>SUMIFS('Planificación 2026-1'!S:S,'Planificación 2026-1'!X:X,C203,'Planificación 2026-1'!F:F,"SUNAMPE",'Planificación 2026-1'!Y:Y,"VIRTUAL",'Planificación 2026-1'!I:I,"&gt;2")</f>
        <v>0</v>
      </c>
      <c r="DY203" s="32">
        <f>SUMIFS('Planificación 2026-1'!S:S,'Planificación 2026-1'!X:X,C203,'Planificación 2026-1'!F:F,"SUNAMPE",'Planificación 2026-1'!Y:Y,"&lt;&gt;VIRTUAL",'Planificación 2026-1'!I:I,"&gt;2")</f>
        <v>0</v>
      </c>
      <c r="DZ203" s="32">
        <f>SUMIFS('Planificación 2026-1'!S:S,'Planificación 2026-1'!X:X,C203,'Planificación 2026-1'!F:F,"FILIAL",'Planificación 2026-1'!Y:Y,"VIRTUAL",'Planificación 2026-1'!I:I,"&gt;2")</f>
        <v>4</v>
      </c>
      <c r="EA203" s="32">
        <f>SUMIFS('Planificación 2026-1'!S:S,'Planificación 2026-1'!X:X,C203,'Planificación 2026-1'!F:F,"FILIAL",'Planificación 2026-1'!Y:Y,"&lt;&gt;VIRTUAL",'Planificación 2026-1'!I:I,"&gt;2")</f>
        <v>12</v>
      </c>
      <c r="EB203" s="32">
        <f>SUMIFS('Planificación 2026-1'!S:S,'Planificación 2026-1'!X:X,C203,'Planificación 2026-1'!F:F,"PORUMA",'Planificación 2026-1'!Y:Y,"VIRTUAL",'Planificación 2026-1'!I:I,"&gt;2")</f>
        <v>0</v>
      </c>
      <c r="EC203" s="32">
        <f>SUMIFS('Planificación 2026-1'!S:S,'Planificación 2026-1'!X:X,C203,'Planificación 2026-1'!F:F,"PORUMA",'Planificación 2026-1'!Y:Y,"&lt;&gt;VIRTUAL",'Planificación 2026-1'!I:I,"&gt;2")</f>
        <v>0</v>
      </c>
      <c r="ED203" s="32">
        <f>SUMIFS('Planificación 2026-1'!S:S,'Planificación 2026-1'!X:X,C203,'Planificación 2026-1'!F:F,"HUAURA",'Planificación 2026-1'!Y:Y,"VIRTUAL",'Planificación 2026-1'!I:I,"&gt;2")</f>
        <v>0</v>
      </c>
      <c r="EE203" s="32">
        <f>SUMIFS('Planificación 2026-1'!S:S,'Planificación 2026-1'!X:X,C203,'Planificación 2026-1'!F:F,"HUAURA",'Planificación 2026-1'!Y:Y,"&lt;&gt;VIRTUAL",'Planificación 2026-1'!I:I,"&gt;2")</f>
        <v>0</v>
      </c>
      <c r="EF203" s="32">
        <f>SUMIFS('Planificación 2026-1'!S:S,'Planificación 2026-1'!X:X,C203,'Planificación 2026-1'!F:F,"PRINCIPAL",'Planificación 2026-1'!Y:Y,"VIRTUAL",'Planificación 2026-1'!I:I,"&lt;3")</f>
        <v>0</v>
      </c>
      <c r="EG203" s="32">
        <f>SUMIFS('Planificación 2026-1'!S:S,'Planificación 2026-1'!X:X,C203,'Planificación 2026-1'!F:F,"PRINCIPAL",'Planificación 2026-1'!Y:Y,"&lt;&gt;VIRTUAL",'Planificación 2026-1'!I:I,"&lt;3")</f>
        <v>0</v>
      </c>
      <c r="EH203" s="32">
        <f>SUMIFS('Planificación 2026-1'!S:S,'Planificación 2026-1'!X:X,C203,'Planificación 2026-1'!F:F,"SUNAMPE",'Planificación 2026-1'!Y:Y,"VIRTUAL",'Planificación 2026-1'!I:I,"&lt;3")</f>
        <v>0</v>
      </c>
      <c r="EI203" s="32">
        <f>SUMIFS('Planificación 2026-1'!S:S,'Planificación 2026-1'!X:X,C203,'Planificación 2026-1'!F:F,"SUNAMPE",'Planificación 2026-1'!Y:Y,"&lt;&gt;VIRTUAL",'Planificación 2026-1'!I:I,"&lt;3")</f>
        <v>0</v>
      </c>
      <c r="EJ203" s="32">
        <f>SUMIFS('Planificación 2026-1'!S:S,'Planificación 2026-1'!X:X,C203,'Planificación 2026-1'!F:F,"FILIAL",'Planificación 2026-1'!Y:Y,"VIRTUAL",'Planificación 2026-1'!I:I,"&lt;3")</f>
        <v>0</v>
      </c>
      <c r="EK203" s="32">
        <f>SUMIFS('Planificación 2026-1'!S:S,'Planificación 2026-1'!X:X,C203,'Planificación 2026-1'!F:F,"FILIAL",'Planificación 2026-1'!Y:Y,"&lt;&gt;VIRTUAL",'Planificación 2026-1'!I:I,"&lt;3")</f>
        <v>0</v>
      </c>
      <c r="EL203" s="32">
        <f>SUMIFS('Planificación 2026-1'!S:S,'Planificación 2026-1'!X:X,C203,'Planificación 2026-1'!F:F,"PORUMA",'Planificación 2026-1'!Y:Y,"VIRTUAL",'Planificación 2026-1'!I:I,"&lt;3")</f>
        <v>0</v>
      </c>
      <c r="EM203" s="32">
        <f>SUMIFS('Planificación 2026-1'!S:S,'Planificación 2026-1'!X:X,C203,'Planificación 2026-1'!F:F,"PORUMA",'Planificación 2026-1'!Y:Y,"&lt;&gt;VIRTUAL",'Planificación 2026-1'!I:I,"&lt;3")</f>
        <v>0</v>
      </c>
      <c r="EN203" s="32">
        <f>SUMIFS('Planificación 2026-1'!S:S,'Planificación 2026-1'!X:X,C203,'Planificación 2026-1'!F:F,"HUAURA",'Planificación 2026-1'!Y:Y,"VIRTUAL",'Planificación 2026-1'!I:I,"&lt;3")</f>
        <v>0</v>
      </c>
      <c r="EO203" s="32">
        <f>SUMIFS('Planificación 2026-1'!S:S,'Planificación 2026-1'!X:X,C203,'Planificación 2026-1'!F:F,"HUAURA",'Planificación 2026-1'!Y:Y,"&lt;&gt;VIRTUAL",'Planificación 2026-1'!I:I,"&lt;3")</f>
        <v>0</v>
      </c>
      <c r="EP203" s="32">
        <f t="shared" si="57"/>
        <v>16</v>
      </c>
      <c r="EQ203" s="32">
        <f t="shared" si="47"/>
        <v>0</v>
      </c>
      <c r="ER203" s="32">
        <f t="shared" si="48"/>
        <v>0</v>
      </c>
      <c r="ES203" s="32">
        <f t="shared" si="49"/>
        <v>0</v>
      </c>
      <c r="ET203" s="32">
        <f t="shared" si="50"/>
        <v>0</v>
      </c>
      <c r="EU203" s="32">
        <f t="shared" si="51"/>
        <v>16</v>
      </c>
      <c r="EV203" s="32" t="b">
        <f>EXACT(EU203,E203)</f>
        <v>1</v>
      </c>
      <c r="EW203" s="32"/>
      <c r="EX203" s="32">
        <f>DV203+DZ203+ED203+EF203+EJ203+EN203+DX203+EH203</f>
        <v>4</v>
      </c>
      <c r="EY203" s="32">
        <f>DW203+EA203+EE203+EG203+EK203+EO203+DY203+EI203</f>
        <v>12</v>
      </c>
      <c r="EZ203" s="32" t="b">
        <f>EXACT(SUM(EX203:EY203),E203)</f>
        <v>1</v>
      </c>
      <c r="FA203" s="32" t="str">
        <f>IF(AND(DW203=0,EA203=0,EE203=0),"",IF(COUNTIF(DW203:EE203,"&gt;0")=1,IF(DW203&gt;0,"SEDE",IF(EA203&gt;0,"FILIAL","HUAURA")),IF(COUNTIF(DW203:EE203,"&gt;0")=2,IF(AND(DW203&gt;0,EA203&gt;0),"SEDE-FILIAL",IF(AND(DW203&gt;0,EE203&gt;0),"SEDE-HUAURA","FILIAL-HUAURA")),"SEDE-FILIAL-HUAURA")))</f>
        <v>FILIAL-HUAURA</v>
      </c>
      <c r="FB203" s="32" t="str">
        <f t="shared" si="56"/>
        <v>MAS PRESENCIAL</v>
      </c>
    </row>
    <row r="204" spans="1:158">
      <c r="A204" s="33"/>
      <c r="B204" s="66">
        <v>201</v>
      </c>
      <c r="C204" s="32" t="s">
        <v>408</v>
      </c>
      <c r="D204" s="429">
        <v>21553238</v>
      </c>
      <c r="E204" s="62">
        <f>SUMIF('Planificación 2026-1'!X:X,C204,'Planificación 2026-1'!S:S)</f>
        <v>15</v>
      </c>
      <c r="F204" s="63" t="s">
        <v>203</v>
      </c>
      <c r="G204" s="454" t="s">
        <v>200</v>
      </c>
      <c r="H204" s="64" t="s">
        <v>38</v>
      </c>
      <c r="I204" s="64" t="s">
        <v>172</v>
      </c>
      <c r="J204" s="32" t="s">
        <v>38</v>
      </c>
      <c r="K204" s="451" t="s">
        <v>172</v>
      </c>
      <c r="L204" s="57" t="str">
        <f>IF(SUM(COUNTIFS('Planificación 2026-1'!F:F,"PRINCIPAL",'Planificación 2026-1'!X:X,C204,'Planificación 2026-1'!H:H,"AF"))&gt;0,"P01"," ")</f>
        <v xml:space="preserve"> </v>
      </c>
      <c r="M204" s="58" t="str">
        <f>IF(SUM(COUNTIFS('Planificación 2026-1'!F:F,"PRINCIPAL",'Planificación 2026-1'!X:X,C204,'Planificación 2026-1'!H:H,"EN"))&gt;0,"P02"," ")</f>
        <v xml:space="preserve"> </v>
      </c>
      <c r="N204" s="58" t="str">
        <f>IF(SUM(COUNTIFS('Planificación 2026-1'!F:F,"PRINCIPAL",'Planificación 2026-1'!X:X,C204,'Planificación 2026-1'!H:H,"IS"))&gt;0,"P03"," ")</f>
        <v xml:space="preserve"> </v>
      </c>
      <c r="O204" s="58" t="str">
        <f>IF(SUM(COUNTIFS('Planificación 2026-1'!F:F,"PRINCIPAL",'Planificación 2026-1'!X:X,C204,'Planificación 2026-1'!H:H,"PS"))&gt;0,"P04"," ")</f>
        <v xml:space="preserve"> </v>
      </c>
      <c r="P204" s="58"/>
      <c r="Q204" s="58" t="str">
        <f>IF(SUM(COUNTIFS('Planificación 2026-1'!F:F,"PRINCIPAL",'Planificación 2026-1'!X:X,C204,'Planificación 2026-1'!H:H,"IN"))&gt;0,"P06"," ")</f>
        <v xml:space="preserve"> </v>
      </c>
      <c r="R204" s="58" t="str">
        <f>IF(SUM(COUNTIFS('Planificación 2026-1'!F:F,"PRINCIPAL",'Planificación 2026-1'!X:X,C204,'Planificación 2026-1'!H:H,"CA"))&gt;0,"P07"," ")</f>
        <v xml:space="preserve"> </v>
      </c>
      <c r="S204" s="58" t="str">
        <f>IF(SUM(COUNTIFS('Planificación 2026-1'!F:F,"PRINCIPAL",'Planificación 2026-1'!X:X,C204,'Planificación 2026-1'!H:H,"DE"))&gt;0,"P08"," ")</f>
        <v xml:space="preserve"> </v>
      </c>
      <c r="T204" s="58" t="str">
        <f>IF(SUM(COUNTIFS('Planificación 2026-1'!F:F,"PRINCIPAL",'Planificación 2026-1'!X:X,C204,'Planificación 2026-1'!H:H,"OB"))&gt;0,"P09"," ")</f>
        <v xml:space="preserve"> </v>
      </c>
      <c r="U204" s="58" t="str">
        <f>IF(SUM(COUNTIFS('Planificación 2026-1'!F:F,"PRINCIPAL",'Planificación 2026-1'!X:X,C204,'Planificación 2026-1'!H:H,"MH"))&gt;0,"P31"," ")</f>
        <v xml:space="preserve"> </v>
      </c>
      <c r="V204" s="58" t="str">
        <f>IF(SUM(COUNTIFS('Planificación 2026-1'!F:F,"PRINCIPAL",'Planificación 2026-1'!X:X,C204,'Planificación 2026-1'!H:H,"IC"))&gt;0,"P32"," ")</f>
        <v xml:space="preserve"> </v>
      </c>
      <c r="W204" s="58" t="str">
        <f>IF(SUM(COUNTIFS('Planificación 2026-1'!F:F,"PRINCIPAL",'Planificación 2026-1'!X:X,C204,'Planificación 2026-1'!H:H,"AR"))&gt;0,"P34"," ")</f>
        <v xml:space="preserve"> </v>
      </c>
      <c r="X204" s="58" t="str">
        <f>IF(SUM(COUNTIFS('Planificación 2026-1'!F:F,"PRINCIPAL",'Planificación 2026-1'!X:X,C204,'Planificación 2026-1'!H:H,"T1"))&gt;0,"P35"," ")</f>
        <v xml:space="preserve"> </v>
      </c>
      <c r="Y204" s="58" t="str">
        <f>IF(SUM(COUNTIFS('Planificación 2026-1'!F:F,"PRINCIPAL",'Planificación 2026-1'!X:X,C204,'Planificación 2026-1'!H:H,"T3"))&gt;0,"P36"," ")</f>
        <v xml:space="preserve"> </v>
      </c>
      <c r="Z204" s="58" t="str">
        <f>IF(SUM(COUNTIFS('Planificación 2026-1'!F:F,"PRINCIPAL",'Planificación 2026-1'!X:X,C204,'Planificación 2026-1'!H:H,"T2"))&gt;0,"P37"," ")</f>
        <v xml:space="preserve"> </v>
      </c>
      <c r="AA204" s="58" t="str">
        <f>IF(SUM(COUNTIFS('Planificación 2026-1'!F:F,"PRINCIPAL",'Planificación 2026-1'!X:X,C204,'Planificación 2026-1'!H:H,"AE"))&gt;0,"P38"," ")</f>
        <v xml:space="preserve"> </v>
      </c>
      <c r="AB204" s="58" t="str">
        <f>IF(SUM(COUNTIFS('Planificación 2026-1'!F:F,"PRINCIPAL",'Planificación 2026-1'!X:X,C204,'Planificación 2026-1'!H:H,"T4"))&gt;0,"P55"," ")</f>
        <v xml:space="preserve"> </v>
      </c>
      <c r="AC204" s="58" t="str">
        <f>IF(SUM(COUNTIFS('Planificación 2026-1'!F:F,"FILIAL",'Planificación 2026-1'!X:X,C204,'Planificación 2026-1'!H:H,"AF"))&gt;0," P01"," ")</f>
        <v xml:space="preserve"> </v>
      </c>
      <c r="AD204" s="58" t="str">
        <f>IF(SUM(COUNTIFS('Planificación 2026-1'!F:F,"FILIAL",'Planificación 2026-1'!X:X,C204,'Planificación 2026-1'!H:H,"EN"))&gt;0,"P02"," ")</f>
        <v xml:space="preserve"> </v>
      </c>
      <c r="AE204" s="58" t="str">
        <f>IF(SUM(COUNTIFS('Planificación 2026-1'!F:F,"FILIAL",'Planificación 2026-1'!X:X,C204,'Planificación 2026-1'!H:H,"IS"))&gt;0,"P03"," ")</f>
        <v xml:space="preserve"> </v>
      </c>
      <c r="AF204" s="58" t="str">
        <f>IF(SUM(COUNTIFS('Planificación 2026-1'!F:F,"FILIAL",'Planificación 2026-1'!X:X,C204,'Planificación 2026-1'!H:H,"PS"))&gt;0,"P04"," ")</f>
        <v xml:space="preserve"> </v>
      </c>
      <c r="AG204" s="58"/>
      <c r="AH204" s="58" t="str">
        <f>IF(SUM(COUNTIFS('Planificación 2026-1'!F:F,"FILIAL",'Planificación 2026-1'!X:X,C204,'Planificación 2026-1'!H:H,"IN"))&gt;0,"P06"," ")</f>
        <v xml:space="preserve"> </v>
      </c>
      <c r="AI204" s="58" t="str">
        <f>IF(SUM(COUNTIFS('Planificación 2026-1'!F:F,"FILIAL",'Planificación 2026-1'!X:X,C204,'Planificación 2026-1'!H:H,"CA"))&gt;0,"P07"," ")</f>
        <v xml:space="preserve"> </v>
      </c>
      <c r="AJ204" s="58" t="str">
        <f>IF(SUM(COUNTIFS('Planificación 2026-1'!F:F,"FILIAL",'Planificación 2026-1'!X:X,C204,'Planificación 2026-1'!H:H,"DE"))&gt;0,"P08"," ")</f>
        <v xml:space="preserve"> </v>
      </c>
      <c r="AK204" s="58" t="str">
        <f>IF(SUM(COUNTIFS('Planificación 2026-1'!F:F,"FILIAL",'Planificación 2026-1'!X:X,C204,'Planificación 2026-1'!H:H,"OB"))&gt;0,"P09"," ")</f>
        <v>P09</v>
      </c>
      <c r="AL204" s="58" t="str">
        <f>IF(SUM(COUNTIFS('Planificación 2026-1'!F:F,"FILIAL",'Planificación 2026-1'!X:X,C204,'Planificación 2026-1'!H:H,"MH"))&gt;0,"P31"," ")</f>
        <v xml:space="preserve"> </v>
      </c>
      <c r="AM204" s="58" t="str">
        <f>IF(SUM(COUNTIFS('Planificación 2026-1'!F:F,"FILIAL",'Planificación 2026-1'!X:X,C204,'Planificación 2026-1'!H:H,"IC"))&gt;0,"P32"," ")</f>
        <v xml:space="preserve"> </v>
      </c>
      <c r="AN204" s="58" t="str">
        <f>IF(SUM(COUNTIFS('Planificación 2026-1'!F:F,"FILIAL",'Planificación 2026-1'!X:X,C204,'Planificación 2026-1'!H:H,"AR"))&gt;0,"P34"," ")</f>
        <v xml:space="preserve"> </v>
      </c>
      <c r="AO204" s="58" t="str">
        <f>IF(SUM(COUNTIFS('Planificación 2026-1'!F:F,"FILIAL",'Planificación 2026-1'!X:X,C204,'Planificación 2026-1'!H:H,"T1"))&gt;0,"P35"," ")</f>
        <v xml:space="preserve"> </v>
      </c>
      <c r="AP204" s="58" t="str">
        <f>IF(SUM(COUNTIFS('Planificación 2026-1'!F:F,"FILIAL",'Planificación 2026-1'!X:X,C204,'Planificación 2026-1'!H:H,"T3"))&gt;0,"P36"," ")</f>
        <v xml:space="preserve"> </v>
      </c>
      <c r="AQ204" s="58" t="str">
        <f>IF(SUM(COUNTIFS('Planificación 2026-1'!F:F,"FILIAL",'Planificación 2026-1'!X:X,C204,'Planificación 2026-1'!H:H,"T2"))&gt;0,"P37"," ")</f>
        <v xml:space="preserve"> </v>
      </c>
      <c r="AR204" s="58" t="str">
        <f>IF(SUM(COUNTIFS('Planificación 2026-1'!F:F,"FILIAL",'Planificación 2026-1'!X:X,C204,'Planificación 2026-1'!H:H,"AE"))&gt;0,"P38"," ")</f>
        <v xml:space="preserve"> </v>
      </c>
      <c r="AS204" s="58" t="str">
        <f>IF(SUM(COUNTIFS('Planificación 2026-1'!F:F,"FILIAL",'Planificación 2026-1'!X:X,C204,'Planificación 2026-1'!H:H,"T4"))&gt;0,"P55"," ")</f>
        <v xml:space="preserve"> </v>
      </c>
      <c r="AT204" s="58" t="str">
        <f>IF(SUM(COUNTIFS('Planificación 2026-1'!F:F,"SUNAMPE",'Planificación 2026-1'!X:X,C204,'Planificación 2026-1'!H:H,"AF"))&gt;0," P01"," ")</f>
        <v xml:space="preserve"> </v>
      </c>
      <c r="AU204" s="58" t="str">
        <f>IF(SUM(COUNTIFS('Planificación 2026-1'!F:F,"SUNAMPE",'Planificación 2026-1'!X:X,C204,'Planificación 2026-1'!H:H,"EN"))&gt;0,"P02"," ")</f>
        <v xml:space="preserve"> </v>
      </c>
      <c r="AV204" s="58" t="str">
        <f>IF(SUM(COUNTIFS('Planificación 2026-1'!F:F,"SUNAMPE",'Planificación 2026-1'!X:X,C204,'Planificación 2026-1'!H:H,"IS"))&gt;0,"P03"," ")</f>
        <v xml:space="preserve"> </v>
      </c>
      <c r="AW204" s="58" t="str">
        <f>IF(SUM(COUNTIFS('Planificación 2026-1'!F:F,"SUNAMPE",'Planificación 2026-1'!X:X,C204,'Planificación 2026-1'!H:H,"PS"))&gt;0,"P04"," ")</f>
        <v xml:space="preserve"> </v>
      </c>
      <c r="AX204" s="58"/>
      <c r="AY204" s="58" t="str">
        <f>IF(SUM(COUNTIFS('Planificación 2026-1'!F:F,"SUNAMPE",'Planificación 2026-1'!X:X,C204,'Planificación 2026-1'!H:H,"IN"))&gt;0,"P06"," ")</f>
        <v xml:space="preserve"> </v>
      </c>
      <c r="AZ204" s="58" t="str">
        <f>IF(SUM(COUNTIFS('Planificación 2026-1'!F:F,"SUNAMPE",'Planificación 2026-1'!X:X,C204,'Planificación 2026-1'!H:H,"CA"))&gt;0,"P07"," ")</f>
        <v xml:space="preserve"> </v>
      </c>
      <c r="BA204" s="58" t="str">
        <f>IF(SUM(COUNTIFS('Planificación 2026-1'!F:F,"SUNAMPE",'Planificación 2026-1'!X:X,C204,'Planificación 2026-1'!H:H,"DE"))&gt;0,"P08"," ")</f>
        <v xml:space="preserve"> </v>
      </c>
      <c r="BB204" s="58" t="str">
        <f>IF(SUM(COUNTIFS('Planificación 2026-1'!F:F,"SUNAMPE",'Planificación 2026-1'!X:X,C204,'Planificación 2026-1'!H:H,"OB"))&gt;0,"P09"," ")</f>
        <v xml:space="preserve"> </v>
      </c>
      <c r="BC204" s="58" t="str">
        <f>IF(SUM(COUNTIFS('Planificación 2026-1'!F:F,"SUNAMPE",'Planificación 2026-1'!X:X,C204,'Planificación 2026-1'!H:H,"MH"))&gt;0,"P31"," ")</f>
        <v xml:space="preserve"> </v>
      </c>
      <c r="BD204" s="58" t="str">
        <f>IF(SUM(COUNTIFS('Planificación 2026-1'!F:F,"SUNAMPE",'Planificación 2026-1'!X:X,C204,'Planificación 2026-1'!H:H,"IC"))&gt;0,"P32"," ")</f>
        <v xml:space="preserve"> </v>
      </c>
      <c r="BE204" s="58" t="str">
        <f>IF(SUM(COUNTIFS('Planificación 2026-1'!F:F,"SUNAMPE",'Planificación 2026-1'!X:X,C204,'Planificación 2026-1'!H:H,"AR"))&gt;0,"P34"," ")</f>
        <v xml:space="preserve"> </v>
      </c>
      <c r="BF204" s="58" t="str">
        <f>IF(SUM(COUNTIFS('Planificación 2026-1'!F:F,"SUNAMPE",'Planificación 2026-1'!X:X,C204,'Planificación 2026-1'!H:H,"T1"))&gt;0,"P35"," ")</f>
        <v xml:space="preserve"> </v>
      </c>
      <c r="BG204" s="58" t="str">
        <f>IF(SUM(COUNTIFS('Planificación 2026-1'!F:F,"SUNAMPE",'Planificación 2026-1'!X:X,C204,'Planificación 2026-1'!H:H,"T3"))&gt;0,"P36"," ")</f>
        <v xml:space="preserve"> </v>
      </c>
      <c r="BH204" s="58" t="str">
        <f>IF(SUM(COUNTIFS('Planificación 2026-1'!F:F,"SUNAMPE",'Planificación 2026-1'!X:X,C204,'Planificación 2026-1'!H:H,"T2"))&gt;0,"P37"," ")</f>
        <v xml:space="preserve"> </v>
      </c>
      <c r="BI204" s="58" t="str">
        <f>IF(SUM(COUNTIFS('Planificación 2026-1'!F:F,"SUNAMPE",'Planificación 2026-1'!X:X,C204,'Planificación 2026-1'!H:H,"AE"))&gt;0,"P38"," ")</f>
        <v xml:space="preserve"> </v>
      </c>
      <c r="BJ204" s="58" t="str">
        <f>IF(SUM(COUNTIFS('Planificación 2026-1'!F:F,"SUNAMPE",'Planificación 2026-1'!X:X,C204,'Planificación 2026-1'!H:H,"T4"))&gt;0,"P55"," ")</f>
        <v xml:space="preserve"> </v>
      </c>
      <c r="BK204" s="58" t="str">
        <f>IF(SUM(COUNTIFS('Planificación 2026-1'!F:F,"HUAURA",'Planificación 2026-1'!X:X,C204,'Planificación 2026-1'!H:H,"AF"))&gt;0," P01"," ")</f>
        <v xml:space="preserve"> </v>
      </c>
      <c r="BL204" s="58" t="str">
        <f>IF(SUM(COUNTIFS('Planificación 2026-1'!F:F,"HUAURA",'Planificación 2026-1'!X:X,C204,'Planificación 2026-1'!H:H,"EN"))&gt;0,"P02"," ")</f>
        <v xml:space="preserve"> </v>
      </c>
      <c r="BM204" s="58" t="str">
        <f>IF(SUM(COUNTIFS('Planificación 2026-1'!F:F,"HUAURA",'Planificación 2026-1'!X:X,C204,'Planificación 2026-1'!H:H,"IS"))&gt;0,"P03"," ")</f>
        <v xml:space="preserve"> </v>
      </c>
      <c r="BN204" s="58" t="str">
        <f>IF(SUM(COUNTIFS('Planificación 2026-1'!F:F,"HUAURA",'Planificación 2026-1'!X:X,C204,'Planificación 2026-1'!H:H,"PS"))&gt;0,"P04"," ")</f>
        <v xml:space="preserve"> </v>
      </c>
      <c r="BO204" s="58"/>
      <c r="BP204" s="58" t="str">
        <f>IF(SUM(COUNTIFS('Planificación 2026-1'!F:F,"HUAURA",'Planificación 2026-1'!X:X,C204,'Planificación 2026-1'!H:H,"IN"))&gt;0,"P06"," ")</f>
        <v xml:space="preserve"> </v>
      </c>
      <c r="BQ204" s="58" t="str">
        <f>IF(SUM(COUNTIFS('Planificación 2026-1'!F:F,"HUAURA",'Planificación 2026-1'!X:X,C204,'Planificación 2026-1'!H:H,"CA"))&gt;0,"P07"," ")</f>
        <v xml:space="preserve"> </v>
      </c>
      <c r="BR204" s="58" t="str">
        <f>IF(SUM(COUNTIFS('Planificación 2026-1'!F:F,"HUAURA",'Planificación 2026-1'!X:X,C204,'Planificación 2026-1'!H:H,"DE"))&gt;0,"P08"," ")</f>
        <v xml:space="preserve"> </v>
      </c>
      <c r="BS204" s="58" t="str">
        <f>IF(SUM(COUNTIFS('Planificación 2026-1'!F:F,"HUAURA",'Planificación 2026-1'!X:X,C204,'Planificación 2026-1'!H:H,"OB"))&gt;0,"P09"," ")</f>
        <v xml:space="preserve"> </v>
      </c>
      <c r="BT204" s="58" t="str">
        <f>IF(SUM(COUNTIFS('Planificación 2026-1'!F:F,"HUAURA",'Planificación 2026-1'!X:X,C204,'Planificación 2026-1'!H:H,"MH"))&gt;0,"P31"," ")</f>
        <v xml:space="preserve"> </v>
      </c>
      <c r="BU204" s="58" t="str">
        <f>IF(SUM(COUNTIFS('Planificación 2026-1'!F:F,"HUAURA",'Planificación 2026-1'!X:X,C204,'Planificación 2026-1'!H:H,"IC"))&gt;0,"P32"," ")</f>
        <v xml:space="preserve"> </v>
      </c>
      <c r="BV204" s="58" t="str">
        <f>IF(SUM(COUNTIFS('Planificación 2026-1'!F:F,"HUAURA",'Planificación 2026-1'!X:X,C204,'Planificación 2026-1'!H:H,"AR"))&gt;0,"P34"," ")</f>
        <v xml:space="preserve"> </v>
      </c>
      <c r="BW204" s="58" t="str">
        <f>IF(SUM(COUNTIFS('Planificación 2026-1'!F:F,"HUAURA",'Planificación 2026-1'!X:X,C204,'Planificación 2026-1'!H:H,"T1"))&gt;0,"P35"," ")</f>
        <v xml:space="preserve"> </v>
      </c>
      <c r="BX204" s="58" t="str">
        <f>IF(SUM(COUNTIFS('Planificación 2026-1'!F:F,"HUAURA",'Planificación 2026-1'!X:X,C204,'Planificación 2026-1'!H:H,"T3"))&gt;0,"P36"," ")</f>
        <v xml:space="preserve"> </v>
      </c>
      <c r="BY204" s="58" t="str">
        <f>IF(SUM(COUNTIFS('Planificación 2026-1'!F:F,"HUAURA",'Planificación 2026-1'!X:X,C204,'Planificación 2026-1'!H:H,"T2"))&gt;0,"P37"," ")</f>
        <v xml:space="preserve"> </v>
      </c>
      <c r="BZ204" s="58" t="str">
        <f>IF(SUM(COUNTIFS('Planificación 2026-1'!F:F,"HUAURA",'Planificación 2026-1'!X:X,C204,'Planificación 2026-1'!H:H,"AE"))&gt;0,"P38"," ")</f>
        <v xml:space="preserve"> </v>
      </c>
      <c r="CA204" s="58" t="str">
        <f>IF(SUM(COUNTIFS('Planificación 2026-1'!F:F,"HUAURA",'Planificación 2026-1'!X:X,C204,'Planificación 2026-1'!H:H,"T4"))&gt;0,"P55"," ")</f>
        <v xml:space="preserve"> </v>
      </c>
      <c r="CB204" s="59">
        <f>SUMIFS('Planificación 2026-1'!S:S,'Planificación 2026-1'!X:X,C204,'Planificación 2026-1'!H:H,"AF",'Planificación 2026-1'!I:I,"&gt;2")</f>
        <v>0</v>
      </c>
      <c r="CC204" s="59">
        <f>SUMIFS('Planificación 2026-1'!S:S,'Planificación 2026-1'!X:X,C204,'Planificación 2026-1'!H:H,"EN",'Planificación 2026-1'!I:I,"&gt;2")</f>
        <v>0</v>
      </c>
      <c r="CD204" s="59">
        <f>SUMIFS('Planificación 2026-1'!S:S,'Planificación 2026-1'!X:X,C204,'Planificación 2026-1'!H:H,"IS",'Planificación 2026-1'!I:I,"&gt;2")</f>
        <v>0</v>
      </c>
      <c r="CE204" s="59">
        <f>SUMIFS('Planificación 2026-1'!S:S,'Planificación 2026-1'!X:X,C204,'Planificación 2026-1'!H:H,"PS",'Planificación 2026-1'!I:I,"&gt;2")</f>
        <v>0</v>
      </c>
      <c r="CF204" s="59">
        <f>SUMIFS('Planificación 2026-1'!S:S,'Planificación 2026-1'!X:X,C204,'Planificación 2026-1'!H:H,"IN",'Planificación 2026-1'!I:I,"&gt;2")</f>
        <v>0</v>
      </c>
      <c r="CG204" s="59">
        <f>SUMIFS('Planificación 2026-1'!S:S,'Planificación 2026-1'!X:X,C204,'Planificación 2026-1'!H:H,"CA",'Planificación 2026-1'!I:I,"&gt;2")</f>
        <v>0</v>
      </c>
      <c r="CH204" s="59">
        <f>SUMIFS('Planificación 2026-1'!S:S,'Planificación 2026-1'!X:X,C204,'Planificación 2026-1'!H:H,"DE",'Planificación 2026-1'!I:I,"&gt;2")</f>
        <v>0</v>
      </c>
      <c r="CI204" s="59">
        <f>SUMIFS('Planificación 2026-1'!S:S,'Planificación 2026-1'!X:X,C204,'Planificación 2026-1'!H:H,"OB",'Planificación 2026-1'!I:I,"&gt;2")</f>
        <v>0</v>
      </c>
      <c r="CJ204" s="59">
        <f>SUMIFS('Planificación 2026-1'!S:S,'Planificación 2026-1'!X:X,C204,'Planificación 2026-1'!H:H,"MH",'Planificación 2026-1'!I:I,"&gt;2")</f>
        <v>0</v>
      </c>
      <c r="CK204" s="59">
        <f>SUMIFS('Planificación 2026-1'!S:S,'Planificación 2026-1'!X:X,C204,'Planificación 2026-1'!H:H,"IC",'Planificación 2026-1'!I:I,"&gt;2")</f>
        <v>0</v>
      </c>
      <c r="CL204" s="59">
        <f>SUMIFS('Planificación 2026-1'!S:S,'Planificación 2026-1'!X:X,C204,'Planificación 2026-1'!H:H,"AR",'Planificación 2026-1'!I:I,"&gt;2")</f>
        <v>0</v>
      </c>
      <c r="CM204" s="59">
        <f>SUMIFS('Planificación 2026-1'!S:S,'Planificación 2026-1'!X:X,C204,'Planificación 2026-1'!H:H,"AE",'Planificación 2026-1'!I:I,"&gt;2")</f>
        <v>0</v>
      </c>
      <c r="CN204" s="59">
        <f>SUMIFS('Planificación 2026-1'!S:S,'Planificación 2026-1'!X:X,C204,'Planificación 2026-1'!H:H,"T1",'Planificación 2026-1'!I:I,"&gt;2")</f>
        <v>0</v>
      </c>
      <c r="CO204" s="59">
        <f>SUMIFS('Planificación 2026-1'!S:S,'Planificación 2026-1'!X:X,C204,'Planificación 2026-1'!H:H,"T3",'Planificación 2026-1'!I:I,"&gt;2")</f>
        <v>0</v>
      </c>
      <c r="CP204" s="59">
        <f>SUMIFS('Planificación 2026-1'!S:S,'Planificación 2026-1'!X:X,C204,'Planificación 2026-1'!H:H,"T2",'Planificación 2026-1'!I:I,"&gt;2")</f>
        <v>0</v>
      </c>
      <c r="CQ204" s="59">
        <f>SUMIFS('Planificación 2026-1'!S:S,'Planificación 2026-1'!X:X,C204,'Planificación 2026-1'!H:H,"T4",'Planificación 2026-1'!I:I,"&gt;2")</f>
        <v>0</v>
      </c>
      <c r="CR204" s="59">
        <f>SUMIFS('Planificación 2026-1'!S:S,'Planificación 2026-1'!X:X,C204,'Planificación 2026-1'!H:H,"AF",'Planificación 2026-1'!I:I,"&lt;3")</f>
        <v>0</v>
      </c>
      <c r="CS204" s="59">
        <f>SUMIFS('Planificación 2026-1'!S:S,'Planificación 2026-1'!X:X,C204,'Planificación 2026-1'!H:H,"EN",'Planificación 2026-1'!I:I,"&lt;3")</f>
        <v>0</v>
      </c>
      <c r="CT204" s="59">
        <f>SUMIFS('Planificación 2026-1'!S:S,'Planificación 2026-1'!X:X,C204,'Planificación 2026-1'!H:H,"IS",'Planificación 2026-1'!I:I,"&lt;3")</f>
        <v>0</v>
      </c>
      <c r="CU204" s="59">
        <f>SUMIFS('Planificación 2026-1'!S:S,'Planificación 2026-1'!X:X,C204,'Planificación 2026-1'!H:H,"PS",'Planificación 2026-1'!I:I,"&lt;3")</f>
        <v>0</v>
      </c>
      <c r="CV204" s="59">
        <f>SUMIFS('Planificación 2026-1'!S:S,'Planificación 2026-1'!X:X,C204,'Planificación 2026-1'!H:H,"IN",'Planificación 2026-1'!I:I,"&lt;3")</f>
        <v>0</v>
      </c>
      <c r="CW204" s="59">
        <f>SUMIFS('Planificación 2026-1'!S:S,'Planificación 2026-1'!X:X,C204,'Planificación 2026-1'!H:H,"CA",'Planificación 2026-1'!I:I,"&lt;3")</f>
        <v>0</v>
      </c>
      <c r="CX204" s="59">
        <f>SUMIFS('Planificación 2026-1'!S:S,'Planificación 2026-1'!X:X,C204,'Planificación 2026-1'!H:H,"DE",'Planificación 2026-1'!I:I,"&lt;3")</f>
        <v>0</v>
      </c>
      <c r="CY204" s="59">
        <f>SUMIFS('Planificación 2026-1'!S:S,'Planificación 2026-1'!X:X,C204,'Planificación 2026-1'!H:H,"OB",'Planificación 2026-1'!I:I,"&lt;3")</f>
        <v>5</v>
      </c>
      <c r="CZ204" s="59">
        <f>SUMIFS('Planificación 2026-1'!S:S,'Planificación 2026-1'!X:X,C204,'Planificación 2026-1'!H:H,"MH",'Planificación 2026-1'!I:I,"&lt;3")</f>
        <v>10</v>
      </c>
      <c r="DA204" s="59">
        <f>SUMIFS('Planificación 2026-1'!S:S,'Planificación 2026-1'!X:X,C204,'Planificación 2026-1'!H:H,"IC",'Planificación 2026-1'!I:I,"&lt;3")</f>
        <v>0</v>
      </c>
      <c r="DB204" s="59">
        <f>SUMIFS('Planificación 2026-1'!S:S,'Planificación 2026-1'!X:X,C204,'Planificación 2026-1'!H:H,"AR",'Planificación 2026-1'!I:I,"&lt;3")</f>
        <v>0</v>
      </c>
      <c r="DC204" s="59">
        <f>SUMIFS('Planificación 2026-1'!S:S,'Planificación 2026-1'!X:X,C204,'Planificación 2026-1'!H:H,"AE",'Planificación 2026-1'!I:I,"&lt;3")</f>
        <v>0</v>
      </c>
      <c r="DD204" s="59">
        <f>SUMIFS('Planificación 2026-1'!S:S,'Planificación 2026-1'!X:X,C204,'Planificación 2026-1'!H:H,"T1",'Planificación 2026-1'!I:I,"&lt;3")</f>
        <v>0</v>
      </c>
      <c r="DE204" s="59">
        <f>SUMIFS('Planificación 2026-1'!S:S,'Planificación 2026-1'!X:X,C204,'Planificación 2026-1'!H:H,"T3",'Planificación 2026-1'!I:I,"&lt;3")</f>
        <v>0</v>
      </c>
      <c r="DF204" s="59">
        <f>SUMIFS('Planificación 2026-1'!S:S,'Planificación 2026-1'!X:X,C204,'Planificación 2026-1'!H:H,"T2",'Planificación 2026-1'!I:I,"&lt;3")</f>
        <v>0</v>
      </c>
      <c r="DG204" s="59">
        <f>SUMIFS('Planificación 2026-1'!S:S,'Planificación 2026-1'!X:X,C204,'Planificación 2026-1'!H:H,"T4",'Planificación 2026-1'!I:I,"&lt;3")</f>
        <v>0</v>
      </c>
      <c r="DH204" s="58" t="str">
        <f t="shared" si="52"/>
        <v/>
      </c>
      <c r="DI204" s="27">
        <f>IF(C204="","",SUMIFS('Planificación 2026-1'!S:S,'Planificación 2026-1'!X:X,C204,'Planificación 2026-1'!F:F,"PRINCIPAL",'Planificación 2026-1'!Y:Y,"VIRTUAL"))</f>
        <v>0</v>
      </c>
      <c r="DJ204" s="27">
        <f>IF(C204="","",SUMIFS('Planificación 2026-1'!S:S,'Planificación 2026-1'!X:X,C204,'Planificación 2026-1'!F:F,"PRINCIPAL",'Planificación 2026-1'!Y:Y,"PRESENCIAL"))</f>
        <v>0</v>
      </c>
      <c r="DK204" s="27">
        <f>IF(C204="","",SUMIFS('Planificación 2026-1'!S:S,'Planificación 2026-1'!X:X,C204,'Planificación 2026-1'!F:F,"PRINCIPAL",'Planificación 2026-1'!Y:Y,"HIBRIDO PRESENCIAL"))</f>
        <v>0</v>
      </c>
      <c r="DL204" s="58" t="str">
        <f t="shared" si="53"/>
        <v>P09</v>
      </c>
      <c r="DM204" s="58">
        <f>IF(C204="","",SUMIFS('Planificación 2026-1'!S:S,'Planificación 2026-1'!X:X,C204,'Planificación 2026-1'!F:F,"FILIAL",'Planificación 2026-1'!Y:Y,"VIRTUAL"))</f>
        <v>0</v>
      </c>
      <c r="DN204" s="60">
        <f>IF(C204="","",SUMIFS('Planificación 2026-1'!S:S,'Planificación 2026-1'!X:X,C204,'Planificación 2026-1'!F:F,"FILIAL",'Planificación 2026-1'!Y:Y,"PRESENCIAL"))</f>
        <v>5</v>
      </c>
      <c r="DO204" s="29">
        <f>IF(C204="","",SUMIFS('Planificación 2026-1'!S:S,'Planificación 2026-1'!X:X,C204,'Planificación 2026-1'!F:F,"FILIAL",'Planificación 2026-1'!Y:Y,"HIBRIDO PRESENCIAL"))</f>
        <v>0</v>
      </c>
      <c r="DP204" s="61" t="str">
        <f t="shared" si="54"/>
        <v/>
      </c>
      <c r="DQ204" s="58">
        <f>IF(C204="","",SUMIFS('Planificación 2026-1'!S:S,'Planificación 2026-1'!X:X,C204,'Planificación 2026-1'!F:F,"SUNAMPE",'Planificación 2026-1'!Y:Y,"VIRTUAL"))</f>
        <v>0</v>
      </c>
      <c r="DR204" s="29">
        <f>IF(C204="","",SUMIFS('Planificación 2026-1'!S:S,'Planificación 2026-1'!X:X,C204,'Planificación 2026-1'!F:F,"SUNAMPE",'Planificación 2026-1'!Y:Y,"PRESENCIAL"))</f>
        <v>0</v>
      </c>
      <c r="DS204" s="61" t="str">
        <f t="shared" si="55"/>
        <v/>
      </c>
      <c r="DT204" s="58">
        <f>IF(C204="","",SUMIFS('Planificación 2026-1'!S:S,'Planificación 2026-1'!X:X,C204,'Planificación 2026-1'!F:F,"HUAURA",'Planificación 2026-1'!Y:Y,"VIRTUAL"))</f>
        <v>0</v>
      </c>
      <c r="DU204" s="29">
        <f>IF(C204="","",SUMIFS('Planificación 2026-1'!S:S,'Planificación 2026-1'!X:X,C204,'Planificación 2026-1'!F:F,"HUAURA",'Planificación 2026-1'!Y:Y,"PRESENCIAL"))</f>
        <v>0</v>
      </c>
      <c r="DV204" s="32">
        <f>SUMIFS('Planificación 2026-1'!S:S,'Planificación 2026-1'!X:X,C204,'Planificación 2026-1'!F:F,"PRINCIPAL",'Planificación 2026-1'!Y:Y,"VIRTUAL",'Planificación 2026-1'!I:I,"&gt;2")</f>
        <v>0</v>
      </c>
      <c r="DW204" s="32">
        <f>SUMIFS('Planificación 2026-1'!S:S,'Planificación 2026-1'!X:X,C204,'Planificación 2026-1'!F:F,"PRINCIPAL",'Planificación 2026-1'!Y:Y,"&lt;&gt;VIRTUAL",'Planificación 2026-1'!I:I,"&gt;2")</f>
        <v>0</v>
      </c>
      <c r="DX204" s="32">
        <f>SUMIFS('Planificación 2026-1'!S:S,'Planificación 2026-1'!X:X,C204,'Planificación 2026-1'!F:F,"SUNAMPE",'Planificación 2026-1'!Y:Y,"VIRTUAL",'Planificación 2026-1'!I:I,"&gt;2")</f>
        <v>0</v>
      </c>
      <c r="DY204" s="32">
        <f>SUMIFS('Planificación 2026-1'!S:S,'Planificación 2026-1'!X:X,C204,'Planificación 2026-1'!F:F,"SUNAMPE",'Planificación 2026-1'!Y:Y,"&lt;&gt;VIRTUAL",'Planificación 2026-1'!I:I,"&gt;2")</f>
        <v>0</v>
      </c>
      <c r="DZ204" s="32">
        <f>SUMIFS('Planificación 2026-1'!S:S,'Planificación 2026-1'!X:X,C204,'Planificación 2026-1'!F:F,"FILIAL",'Planificación 2026-1'!Y:Y,"VIRTUAL",'Planificación 2026-1'!I:I,"&gt;2")</f>
        <v>0</v>
      </c>
      <c r="EA204" s="32">
        <f>SUMIFS('Planificación 2026-1'!S:S,'Planificación 2026-1'!X:X,C204,'Planificación 2026-1'!F:F,"FILIAL",'Planificación 2026-1'!Y:Y,"&lt;&gt;VIRTUAL",'Planificación 2026-1'!I:I,"&gt;2")</f>
        <v>0</v>
      </c>
      <c r="EB204" s="32">
        <f>SUMIFS('Planificación 2026-1'!S:S,'Planificación 2026-1'!X:X,C204,'Planificación 2026-1'!F:F,"PORUMA",'Planificación 2026-1'!Y:Y,"VIRTUAL",'Planificación 2026-1'!I:I,"&gt;2")</f>
        <v>0</v>
      </c>
      <c r="EC204" s="32">
        <f>SUMIFS('Planificación 2026-1'!S:S,'Planificación 2026-1'!X:X,C204,'Planificación 2026-1'!F:F,"PORUMA",'Planificación 2026-1'!Y:Y,"&lt;&gt;VIRTUAL",'Planificación 2026-1'!I:I,"&gt;2")</f>
        <v>0</v>
      </c>
      <c r="ED204" s="32">
        <f>SUMIFS('Planificación 2026-1'!S:S,'Planificación 2026-1'!X:X,C204,'Planificación 2026-1'!F:F,"HUAURA",'Planificación 2026-1'!Y:Y,"VIRTUAL",'Planificación 2026-1'!I:I,"&gt;2")</f>
        <v>0</v>
      </c>
      <c r="EE204" s="32">
        <f>SUMIFS('Planificación 2026-1'!S:S,'Planificación 2026-1'!X:X,C204,'Planificación 2026-1'!F:F,"HUAURA",'Planificación 2026-1'!Y:Y,"&lt;&gt;VIRTUAL",'Planificación 2026-1'!I:I,"&gt;2")</f>
        <v>0</v>
      </c>
      <c r="EF204" s="32">
        <f>SUMIFS('Planificación 2026-1'!S:S,'Planificación 2026-1'!X:X,C204,'Planificación 2026-1'!F:F,"PRINCIPAL",'Planificación 2026-1'!Y:Y,"VIRTUAL",'Planificación 2026-1'!I:I,"&lt;3")</f>
        <v>0</v>
      </c>
      <c r="EG204" s="32">
        <f>SUMIFS('Planificación 2026-1'!S:S,'Planificación 2026-1'!X:X,C204,'Planificación 2026-1'!F:F,"PRINCIPAL",'Planificación 2026-1'!Y:Y,"&lt;&gt;VIRTUAL",'Planificación 2026-1'!I:I,"&lt;3")</f>
        <v>0</v>
      </c>
      <c r="EH204" s="32">
        <f>SUMIFS('Planificación 2026-1'!S:S,'Planificación 2026-1'!X:X,C204,'Planificación 2026-1'!F:F,"SUNAMPE",'Planificación 2026-1'!Y:Y,"VIRTUAL",'Planificación 2026-1'!I:I,"&lt;3")</f>
        <v>0</v>
      </c>
      <c r="EI204" s="32">
        <f>SUMIFS('Planificación 2026-1'!S:S,'Planificación 2026-1'!X:X,C204,'Planificación 2026-1'!F:F,"SUNAMPE",'Planificación 2026-1'!Y:Y,"&lt;&gt;VIRTUAL",'Planificación 2026-1'!I:I,"&lt;3")</f>
        <v>0</v>
      </c>
      <c r="EJ204" s="32">
        <f>SUMIFS('Planificación 2026-1'!S:S,'Planificación 2026-1'!X:X,C204,'Planificación 2026-1'!F:F,"FILIAL",'Planificación 2026-1'!Y:Y,"VIRTUAL",'Planificación 2026-1'!I:I,"&lt;3")</f>
        <v>0</v>
      </c>
      <c r="EK204" s="32">
        <f>SUMIFS('Planificación 2026-1'!S:S,'Planificación 2026-1'!X:X,C204,'Planificación 2026-1'!F:F,"FILIAL",'Planificación 2026-1'!Y:Y,"&lt;&gt;VIRTUAL",'Planificación 2026-1'!I:I,"&lt;3")</f>
        <v>5</v>
      </c>
      <c r="EL204" s="32">
        <f>SUMIFS('Planificación 2026-1'!S:S,'Planificación 2026-1'!X:X,C204,'Planificación 2026-1'!F:F,"PORUMA",'Planificación 2026-1'!Y:Y,"VIRTUAL",'Planificación 2026-1'!I:I,"&lt;3")</f>
        <v>0</v>
      </c>
      <c r="EM204" s="32">
        <f>SUMIFS('Planificación 2026-1'!S:S,'Planificación 2026-1'!X:X,C204,'Planificación 2026-1'!F:F,"PORUMA",'Planificación 2026-1'!Y:Y,"&lt;&gt;VIRTUAL",'Planificación 2026-1'!I:I,"&lt;3")</f>
        <v>10</v>
      </c>
      <c r="EN204" s="32">
        <f>SUMIFS('Planificación 2026-1'!S:S,'Planificación 2026-1'!X:X,C204,'Planificación 2026-1'!F:F,"HUAURA",'Planificación 2026-1'!Y:Y,"VIRTUAL",'Planificación 2026-1'!I:I,"&lt;3")</f>
        <v>0</v>
      </c>
      <c r="EO204" s="32">
        <f>SUMIFS('Planificación 2026-1'!S:S,'Planificación 2026-1'!X:X,C204,'Planificación 2026-1'!F:F,"HUAURA",'Planificación 2026-1'!Y:Y,"&lt;&gt;VIRTUAL",'Planificación 2026-1'!I:I,"&lt;3")</f>
        <v>0</v>
      </c>
      <c r="EP204" s="32">
        <f t="shared" si="57"/>
        <v>5</v>
      </c>
      <c r="EQ204" s="32">
        <f t="shared" si="47"/>
        <v>0</v>
      </c>
      <c r="ER204" s="32">
        <f t="shared" si="48"/>
        <v>10</v>
      </c>
      <c r="ES204" s="32">
        <f t="shared" si="49"/>
        <v>0</v>
      </c>
      <c r="ET204" s="32">
        <f t="shared" si="50"/>
        <v>0</v>
      </c>
      <c r="EU204" s="32">
        <f t="shared" si="51"/>
        <v>15</v>
      </c>
      <c r="EV204" s="32" t="b">
        <f>EXACT(EU204,E204)</f>
        <v>1</v>
      </c>
      <c r="EW204" s="32"/>
      <c r="EX204" s="32">
        <f>DV204+DZ204+ED204+EF204+EJ204+EN204+DX204+EH204</f>
        <v>0</v>
      </c>
      <c r="EY204" s="32">
        <f>DW204+EA204+EE204+EG204+EK204+EO204+DY204+EI204</f>
        <v>5</v>
      </c>
      <c r="EZ204" s="32" t="b">
        <f>EXACT(SUM(EX204:EY204),E204)</f>
        <v>0</v>
      </c>
      <c r="FA204" s="32" t="str">
        <f>IF(AND(DW204=0,EA204=0,EE204=0),"",IF(COUNTIF(DW204:EE204,"&gt;0")=1,IF(DW204&gt;0,"SEDE",IF(EA204&gt;0,"FILIAL","HUAURA")),IF(COUNTIF(DW204:EE204,"&gt;0")=2,IF(AND(DW204&gt;0,EA204&gt;0),"SEDE-FILIAL",IF(AND(DW204&gt;0,EE204&gt;0),"SEDE-HUAURA","FILIAL-HUAURA")),"SEDE-FILIAL-HUAURA")))</f>
        <v/>
      </c>
      <c r="FB204" s="32" t="str">
        <f t="shared" si="56"/>
        <v>PRESENCIAL</v>
      </c>
    </row>
    <row r="205" spans="1:158">
      <c r="A205" s="33"/>
      <c r="B205" s="65">
        <v>202</v>
      </c>
      <c r="C205" s="32" t="s">
        <v>409</v>
      </c>
      <c r="D205" s="429">
        <v>44893085</v>
      </c>
      <c r="E205" s="62">
        <f>SUMIF('Planificación 2026-1'!X:X,C205,'Planificación 2026-1'!S:S)</f>
        <v>38</v>
      </c>
      <c r="F205" s="63" t="s">
        <v>199</v>
      </c>
      <c r="G205" s="454" t="s">
        <v>200</v>
      </c>
      <c r="H205" s="64" t="s">
        <v>38</v>
      </c>
      <c r="I205" s="64" t="s">
        <v>172</v>
      </c>
      <c r="J205" s="32" t="s">
        <v>38</v>
      </c>
      <c r="K205" s="32" t="s">
        <v>152</v>
      </c>
      <c r="L205" s="57" t="str">
        <f>IF(SUM(COUNTIFS('Planificación 2026-1'!F:F,"PRINCIPAL",'Planificación 2026-1'!X:X,C205,'Planificación 2026-1'!H:H,"AF"))&gt;0,"P01"," ")</f>
        <v xml:space="preserve"> </v>
      </c>
      <c r="M205" s="58" t="str">
        <f>IF(SUM(COUNTIFS('Planificación 2026-1'!F:F,"PRINCIPAL",'Planificación 2026-1'!X:X,C205,'Planificación 2026-1'!H:H,"EN"))&gt;0,"P02"," ")</f>
        <v xml:space="preserve"> </v>
      </c>
      <c r="N205" s="58" t="str">
        <f>IF(SUM(COUNTIFS('Planificación 2026-1'!F:F,"PRINCIPAL",'Planificación 2026-1'!X:X,C205,'Planificación 2026-1'!H:H,"IS"))&gt;0,"P03"," ")</f>
        <v xml:space="preserve"> </v>
      </c>
      <c r="O205" s="58" t="str">
        <f>IF(SUM(COUNTIFS('Planificación 2026-1'!F:F,"PRINCIPAL",'Planificación 2026-1'!X:X,C205,'Planificación 2026-1'!H:H,"PS"))&gt;0,"P04"," ")</f>
        <v xml:space="preserve"> </v>
      </c>
      <c r="P205" s="58"/>
      <c r="Q205" s="58" t="str">
        <f>IF(SUM(COUNTIFS('Planificación 2026-1'!F:F,"PRINCIPAL",'Planificación 2026-1'!X:X,C205,'Planificación 2026-1'!H:H,"IN"))&gt;0,"P06"," ")</f>
        <v xml:space="preserve"> </v>
      </c>
      <c r="R205" s="58" t="str">
        <f>IF(SUM(COUNTIFS('Planificación 2026-1'!F:F,"PRINCIPAL",'Planificación 2026-1'!X:X,C205,'Planificación 2026-1'!H:H,"CA"))&gt;0,"P07"," ")</f>
        <v xml:space="preserve"> </v>
      </c>
      <c r="S205" s="58" t="str">
        <f>IF(SUM(COUNTIFS('Planificación 2026-1'!F:F,"PRINCIPAL",'Planificación 2026-1'!X:X,C205,'Planificación 2026-1'!H:H,"DE"))&gt;0,"P08"," ")</f>
        <v xml:space="preserve"> </v>
      </c>
      <c r="T205" s="58" t="str">
        <f>IF(SUM(COUNTIFS('Planificación 2026-1'!F:F,"PRINCIPAL",'Planificación 2026-1'!X:X,C205,'Planificación 2026-1'!H:H,"OB"))&gt;0,"P09"," ")</f>
        <v xml:space="preserve"> </v>
      </c>
      <c r="U205" s="58" t="str">
        <f>IF(SUM(COUNTIFS('Planificación 2026-1'!F:F,"PRINCIPAL",'Planificación 2026-1'!X:X,C205,'Planificación 2026-1'!H:H,"MH"))&gt;0,"P31"," ")</f>
        <v xml:space="preserve"> </v>
      </c>
      <c r="V205" s="58" t="str">
        <f>IF(SUM(COUNTIFS('Planificación 2026-1'!F:F,"PRINCIPAL",'Planificación 2026-1'!X:X,C205,'Planificación 2026-1'!H:H,"IC"))&gt;0,"P32"," ")</f>
        <v xml:space="preserve"> </v>
      </c>
      <c r="W205" s="58" t="str">
        <f>IF(SUM(COUNTIFS('Planificación 2026-1'!F:F,"PRINCIPAL",'Planificación 2026-1'!X:X,C205,'Planificación 2026-1'!H:H,"AR"))&gt;0,"P34"," ")</f>
        <v xml:space="preserve"> </v>
      </c>
      <c r="X205" s="58" t="str">
        <f>IF(SUM(COUNTIFS('Planificación 2026-1'!F:F,"PRINCIPAL",'Planificación 2026-1'!X:X,C205,'Planificación 2026-1'!H:H,"T1"))&gt;0,"P35"," ")</f>
        <v xml:space="preserve"> </v>
      </c>
      <c r="Y205" s="58" t="str">
        <f>IF(SUM(COUNTIFS('Planificación 2026-1'!F:F,"PRINCIPAL",'Planificación 2026-1'!X:X,C205,'Planificación 2026-1'!H:H,"T3"))&gt;0,"P36"," ")</f>
        <v xml:space="preserve"> </v>
      </c>
      <c r="Z205" s="58" t="str">
        <f>IF(SUM(COUNTIFS('Planificación 2026-1'!F:F,"PRINCIPAL",'Planificación 2026-1'!X:X,C205,'Planificación 2026-1'!H:H,"T2"))&gt;0,"P37"," ")</f>
        <v xml:space="preserve"> </v>
      </c>
      <c r="AA205" s="58" t="str">
        <f>IF(SUM(COUNTIFS('Planificación 2026-1'!F:F,"PRINCIPAL",'Planificación 2026-1'!X:X,C205,'Planificación 2026-1'!H:H,"AE"))&gt;0,"P38"," ")</f>
        <v xml:space="preserve"> </v>
      </c>
      <c r="AB205" s="58" t="str">
        <f>IF(SUM(COUNTIFS('Planificación 2026-1'!F:F,"PRINCIPAL",'Planificación 2026-1'!X:X,C205,'Planificación 2026-1'!H:H,"T4"))&gt;0,"P55"," ")</f>
        <v xml:space="preserve"> </v>
      </c>
      <c r="AC205" s="58" t="str">
        <f>IF(SUM(COUNTIFS('Planificación 2026-1'!F:F,"FILIAL",'Planificación 2026-1'!X:X,C205,'Planificación 2026-1'!H:H,"AF"))&gt;0," P01"," ")</f>
        <v xml:space="preserve"> </v>
      </c>
      <c r="AD205" s="58" t="str">
        <f>IF(SUM(COUNTIFS('Planificación 2026-1'!F:F,"FILIAL",'Planificación 2026-1'!X:X,C205,'Planificación 2026-1'!H:H,"EN"))&gt;0,"P02"," ")</f>
        <v>P02</v>
      </c>
      <c r="AE205" s="58" t="str">
        <f>IF(SUM(COUNTIFS('Planificación 2026-1'!F:F,"FILIAL",'Planificación 2026-1'!X:X,C205,'Planificación 2026-1'!H:H,"IS"))&gt;0,"P03"," ")</f>
        <v xml:space="preserve"> </v>
      </c>
      <c r="AF205" s="58" t="str">
        <f>IF(SUM(COUNTIFS('Planificación 2026-1'!F:F,"FILIAL",'Planificación 2026-1'!X:X,C205,'Planificación 2026-1'!H:H,"PS"))&gt;0,"P04"," ")</f>
        <v xml:space="preserve"> </v>
      </c>
      <c r="AG205" s="58"/>
      <c r="AH205" s="58" t="str">
        <f>IF(SUM(COUNTIFS('Planificación 2026-1'!F:F,"FILIAL",'Planificación 2026-1'!X:X,C205,'Planificación 2026-1'!H:H,"IN"))&gt;0,"P06"," ")</f>
        <v xml:space="preserve"> </v>
      </c>
      <c r="AI205" s="58" t="str">
        <f>IF(SUM(COUNTIFS('Planificación 2026-1'!F:F,"FILIAL",'Planificación 2026-1'!X:X,C205,'Planificación 2026-1'!H:H,"CA"))&gt;0,"P07"," ")</f>
        <v xml:space="preserve"> </v>
      </c>
      <c r="AJ205" s="58" t="str">
        <f>IF(SUM(COUNTIFS('Planificación 2026-1'!F:F,"FILIAL",'Planificación 2026-1'!X:X,C205,'Planificación 2026-1'!H:H,"DE"))&gt;0,"P08"," ")</f>
        <v xml:space="preserve"> </v>
      </c>
      <c r="AK205" s="58" t="str">
        <f>IF(SUM(COUNTIFS('Planificación 2026-1'!F:F,"FILIAL",'Planificación 2026-1'!X:X,C205,'Planificación 2026-1'!H:H,"OB"))&gt;0,"P09"," ")</f>
        <v>P09</v>
      </c>
      <c r="AL205" s="58" t="str">
        <f>IF(SUM(COUNTIFS('Planificación 2026-1'!F:F,"FILIAL",'Planificación 2026-1'!X:X,C205,'Planificación 2026-1'!H:H,"MH"))&gt;0,"P31"," ")</f>
        <v xml:space="preserve"> </v>
      </c>
      <c r="AM205" s="58" t="str">
        <f>IF(SUM(COUNTIFS('Planificación 2026-1'!F:F,"FILIAL",'Planificación 2026-1'!X:X,C205,'Planificación 2026-1'!H:H,"IC"))&gt;0,"P32"," ")</f>
        <v xml:space="preserve"> </v>
      </c>
      <c r="AN205" s="58" t="str">
        <f>IF(SUM(COUNTIFS('Planificación 2026-1'!F:F,"FILIAL",'Planificación 2026-1'!X:X,C205,'Planificación 2026-1'!H:H,"AR"))&gt;0,"P34"," ")</f>
        <v xml:space="preserve"> </v>
      </c>
      <c r="AO205" s="58" t="str">
        <f>IF(SUM(COUNTIFS('Planificación 2026-1'!F:F,"FILIAL",'Planificación 2026-1'!X:X,C205,'Planificación 2026-1'!H:H,"T1"))&gt;0,"P35"," ")</f>
        <v xml:space="preserve"> </v>
      </c>
      <c r="AP205" s="58" t="str">
        <f>IF(SUM(COUNTIFS('Planificación 2026-1'!F:F,"FILIAL",'Planificación 2026-1'!X:X,C205,'Planificación 2026-1'!H:H,"T3"))&gt;0,"P36"," ")</f>
        <v xml:space="preserve"> </v>
      </c>
      <c r="AQ205" s="58" t="str">
        <f>IF(SUM(COUNTIFS('Planificación 2026-1'!F:F,"FILIAL",'Planificación 2026-1'!X:X,C205,'Planificación 2026-1'!H:H,"T2"))&gt;0,"P37"," ")</f>
        <v>P37</v>
      </c>
      <c r="AR205" s="58" t="str">
        <f>IF(SUM(COUNTIFS('Planificación 2026-1'!F:F,"FILIAL",'Planificación 2026-1'!X:X,C205,'Planificación 2026-1'!H:H,"AE"))&gt;0,"P38"," ")</f>
        <v xml:space="preserve"> </v>
      </c>
      <c r="AS205" s="58" t="str">
        <f>IF(SUM(COUNTIFS('Planificación 2026-1'!F:F,"FILIAL",'Planificación 2026-1'!X:X,C205,'Planificación 2026-1'!H:H,"T4"))&gt;0,"P55"," ")</f>
        <v xml:space="preserve"> </v>
      </c>
      <c r="AT205" s="58" t="str">
        <f>IF(SUM(COUNTIFS('Planificación 2026-1'!F:F,"SUNAMPE",'Planificación 2026-1'!X:X,C205,'Planificación 2026-1'!H:H,"AF"))&gt;0," P01"," ")</f>
        <v xml:space="preserve"> </v>
      </c>
      <c r="AU205" s="58" t="str">
        <f>IF(SUM(COUNTIFS('Planificación 2026-1'!F:F,"SUNAMPE",'Planificación 2026-1'!X:X,C205,'Planificación 2026-1'!H:H,"EN"))&gt;0,"P02"," ")</f>
        <v xml:space="preserve"> </v>
      </c>
      <c r="AV205" s="58" t="str">
        <f>IF(SUM(COUNTIFS('Planificación 2026-1'!F:F,"SUNAMPE",'Planificación 2026-1'!X:X,C205,'Planificación 2026-1'!H:H,"IS"))&gt;0,"P03"," ")</f>
        <v xml:space="preserve"> </v>
      </c>
      <c r="AW205" s="58" t="str">
        <f>IF(SUM(COUNTIFS('Planificación 2026-1'!F:F,"SUNAMPE",'Planificación 2026-1'!X:X,C205,'Planificación 2026-1'!H:H,"PS"))&gt;0,"P04"," ")</f>
        <v xml:space="preserve"> </v>
      </c>
      <c r="AX205" s="58"/>
      <c r="AY205" s="58" t="str">
        <f>IF(SUM(COUNTIFS('Planificación 2026-1'!F:F,"SUNAMPE",'Planificación 2026-1'!X:X,C205,'Planificación 2026-1'!H:H,"IN"))&gt;0,"P06"," ")</f>
        <v xml:space="preserve"> </v>
      </c>
      <c r="AZ205" s="58" t="str">
        <f>IF(SUM(COUNTIFS('Planificación 2026-1'!F:F,"SUNAMPE",'Planificación 2026-1'!X:X,C205,'Planificación 2026-1'!H:H,"CA"))&gt;0,"P07"," ")</f>
        <v xml:space="preserve"> </v>
      </c>
      <c r="BA205" s="58" t="str">
        <f>IF(SUM(COUNTIFS('Planificación 2026-1'!F:F,"SUNAMPE",'Planificación 2026-1'!X:X,C205,'Planificación 2026-1'!H:H,"DE"))&gt;0,"P08"," ")</f>
        <v xml:space="preserve"> </v>
      </c>
      <c r="BB205" s="58" t="str">
        <f>IF(SUM(COUNTIFS('Planificación 2026-1'!F:F,"SUNAMPE",'Planificación 2026-1'!X:X,C205,'Planificación 2026-1'!H:H,"OB"))&gt;0,"P09"," ")</f>
        <v xml:space="preserve"> </v>
      </c>
      <c r="BC205" s="58" t="str">
        <f>IF(SUM(COUNTIFS('Planificación 2026-1'!F:F,"SUNAMPE",'Planificación 2026-1'!X:X,C205,'Planificación 2026-1'!H:H,"MH"))&gt;0,"P31"," ")</f>
        <v xml:space="preserve"> </v>
      </c>
      <c r="BD205" s="58" t="str">
        <f>IF(SUM(COUNTIFS('Planificación 2026-1'!F:F,"SUNAMPE",'Planificación 2026-1'!X:X,C205,'Planificación 2026-1'!H:H,"IC"))&gt;0,"P32"," ")</f>
        <v xml:space="preserve"> </v>
      </c>
      <c r="BE205" s="58" t="str">
        <f>IF(SUM(COUNTIFS('Planificación 2026-1'!F:F,"SUNAMPE",'Planificación 2026-1'!X:X,C205,'Planificación 2026-1'!H:H,"AR"))&gt;0,"P34"," ")</f>
        <v xml:space="preserve"> </v>
      </c>
      <c r="BF205" s="58" t="str">
        <f>IF(SUM(COUNTIFS('Planificación 2026-1'!F:F,"SUNAMPE",'Planificación 2026-1'!X:X,C205,'Planificación 2026-1'!H:H,"T1"))&gt;0,"P35"," ")</f>
        <v xml:space="preserve"> </v>
      </c>
      <c r="BG205" s="58" t="str">
        <f>IF(SUM(COUNTIFS('Planificación 2026-1'!F:F,"SUNAMPE",'Planificación 2026-1'!X:X,C205,'Planificación 2026-1'!H:H,"T3"))&gt;0,"P36"," ")</f>
        <v xml:space="preserve"> </v>
      </c>
      <c r="BH205" s="58" t="str">
        <f>IF(SUM(COUNTIFS('Planificación 2026-1'!F:F,"SUNAMPE",'Planificación 2026-1'!X:X,C205,'Planificación 2026-1'!H:H,"T2"))&gt;0,"P37"," ")</f>
        <v xml:space="preserve"> </v>
      </c>
      <c r="BI205" s="58" t="str">
        <f>IF(SUM(COUNTIFS('Planificación 2026-1'!F:F,"SUNAMPE",'Planificación 2026-1'!X:X,C205,'Planificación 2026-1'!H:H,"AE"))&gt;0,"P38"," ")</f>
        <v xml:space="preserve"> </v>
      </c>
      <c r="BJ205" s="58" t="str">
        <f>IF(SUM(COUNTIFS('Planificación 2026-1'!F:F,"SUNAMPE",'Planificación 2026-1'!X:X,C205,'Planificación 2026-1'!H:H,"T4"))&gt;0,"P55"," ")</f>
        <v xml:space="preserve"> </v>
      </c>
      <c r="BK205" s="58" t="str">
        <f>IF(SUM(COUNTIFS('Planificación 2026-1'!F:F,"HUAURA",'Planificación 2026-1'!X:X,C205,'Planificación 2026-1'!H:H,"AF"))&gt;0," P01"," ")</f>
        <v xml:space="preserve"> </v>
      </c>
      <c r="BL205" s="58" t="str">
        <f>IF(SUM(COUNTIFS('Planificación 2026-1'!F:F,"HUAURA",'Planificación 2026-1'!X:X,C205,'Planificación 2026-1'!H:H,"EN"))&gt;0,"P02"," ")</f>
        <v xml:space="preserve"> </v>
      </c>
      <c r="BM205" s="58" t="str">
        <f>IF(SUM(COUNTIFS('Planificación 2026-1'!F:F,"HUAURA",'Planificación 2026-1'!X:X,C205,'Planificación 2026-1'!H:H,"IS"))&gt;0,"P03"," ")</f>
        <v xml:space="preserve"> </v>
      </c>
      <c r="BN205" s="58" t="str">
        <f>IF(SUM(COUNTIFS('Planificación 2026-1'!F:F,"HUAURA",'Planificación 2026-1'!X:X,C205,'Planificación 2026-1'!H:H,"PS"))&gt;0,"P04"," ")</f>
        <v>P04</v>
      </c>
      <c r="BO205" s="58"/>
      <c r="BP205" s="58" t="str">
        <f>IF(SUM(COUNTIFS('Planificación 2026-1'!F:F,"HUAURA",'Planificación 2026-1'!X:X,C205,'Planificación 2026-1'!H:H,"IN"))&gt;0,"P06"," ")</f>
        <v xml:space="preserve"> </v>
      </c>
      <c r="BQ205" s="58" t="str">
        <f>IF(SUM(COUNTIFS('Planificación 2026-1'!F:F,"HUAURA",'Planificación 2026-1'!X:X,C205,'Planificación 2026-1'!H:H,"CA"))&gt;0,"P07"," ")</f>
        <v xml:space="preserve"> </v>
      </c>
      <c r="BR205" s="58" t="str">
        <f>IF(SUM(COUNTIFS('Planificación 2026-1'!F:F,"HUAURA",'Planificación 2026-1'!X:X,C205,'Planificación 2026-1'!H:H,"DE"))&gt;0,"P08"," ")</f>
        <v xml:space="preserve"> </v>
      </c>
      <c r="BS205" s="58" t="str">
        <f>IF(SUM(COUNTIFS('Planificación 2026-1'!F:F,"HUAURA",'Planificación 2026-1'!X:X,C205,'Planificación 2026-1'!H:H,"OB"))&gt;0,"P09"," ")</f>
        <v xml:space="preserve"> </v>
      </c>
      <c r="BT205" s="58" t="str">
        <f>IF(SUM(COUNTIFS('Planificación 2026-1'!F:F,"HUAURA",'Planificación 2026-1'!X:X,C205,'Planificación 2026-1'!H:H,"MH"))&gt;0,"P31"," ")</f>
        <v xml:space="preserve"> </v>
      </c>
      <c r="BU205" s="58" t="str">
        <f>IF(SUM(COUNTIFS('Planificación 2026-1'!F:F,"HUAURA",'Planificación 2026-1'!X:X,C205,'Planificación 2026-1'!H:H,"IC"))&gt;0,"P32"," ")</f>
        <v xml:space="preserve"> </v>
      </c>
      <c r="BV205" s="58" t="str">
        <f>IF(SUM(COUNTIFS('Planificación 2026-1'!F:F,"HUAURA",'Planificación 2026-1'!X:X,C205,'Planificación 2026-1'!H:H,"AR"))&gt;0,"P34"," ")</f>
        <v xml:space="preserve"> </v>
      </c>
      <c r="BW205" s="58" t="str">
        <f>IF(SUM(COUNTIFS('Planificación 2026-1'!F:F,"HUAURA",'Planificación 2026-1'!X:X,C205,'Planificación 2026-1'!H:H,"T1"))&gt;0,"P35"," ")</f>
        <v xml:space="preserve"> </v>
      </c>
      <c r="BX205" s="58" t="str">
        <f>IF(SUM(COUNTIFS('Planificación 2026-1'!F:F,"HUAURA",'Planificación 2026-1'!X:X,C205,'Planificación 2026-1'!H:H,"T3"))&gt;0,"P36"," ")</f>
        <v xml:space="preserve"> </v>
      </c>
      <c r="BY205" s="58" t="str">
        <f>IF(SUM(COUNTIFS('Planificación 2026-1'!F:F,"HUAURA",'Planificación 2026-1'!X:X,C205,'Planificación 2026-1'!H:H,"T2"))&gt;0,"P37"," ")</f>
        <v xml:space="preserve"> </v>
      </c>
      <c r="BZ205" s="58" t="str">
        <f>IF(SUM(COUNTIFS('Planificación 2026-1'!F:F,"HUAURA",'Planificación 2026-1'!X:X,C205,'Planificación 2026-1'!H:H,"AE"))&gt;0,"P38"," ")</f>
        <v xml:space="preserve"> </v>
      </c>
      <c r="CA205" s="58" t="str">
        <f>IF(SUM(COUNTIFS('Planificación 2026-1'!F:F,"HUAURA",'Planificación 2026-1'!X:X,C205,'Planificación 2026-1'!H:H,"T4"))&gt;0,"P55"," ")</f>
        <v xml:space="preserve"> </v>
      </c>
      <c r="CB205" s="59">
        <f>SUMIFS('Planificación 2026-1'!S:S,'Planificación 2026-1'!X:X,C205,'Planificación 2026-1'!H:H,"AF",'Planificación 2026-1'!I:I,"&gt;2")</f>
        <v>0</v>
      </c>
      <c r="CC205" s="59">
        <f>SUMIFS('Planificación 2026-1'!S:S,'Planificación 2026-1'!X:X,C205,'Planificación 2026-1'!H:H,"EN",'Planificación 2026-1'!I:I,"&gt;2")</f>
        <v>4</v>
      </c>
      <c r="CD205" s="59">
        <f>SUMIFS('Planificación 2026-1'!S:S,'Planificación 2026-1'!X:X,C205,'Planificación 2026-1'!H:H,"IS",'Planificación 2026-1'!I:I,"&gt;2")</f>
        <v>0</v>
      </c>
      <c r="CE205" s="59">
        <f>SUMIFS('Planificación 2026-1'!S:S,'Planificación 2026-1'!X:X,C205,'Planificación 2026-1'!H:H,"PS",'Planificación 2026-1'!I:I,"&gt;2")</f>
        <v>15</v>
      </c>
      <c r="CF205" s="59">
        <f>SUMIFS('Planificación 2026-1'!S:S,'Planificación 2026-1'!X:X,C205,'Planificación 2026-1'!H:H,"IN",'Planificación 2026-1'!I:I,"&gt;2")</f>
        <v>0</v>
      </c>
      <c r="CG205" s="59">
        <f>SUMIFS('Planificación 2026-1'!S:S,'Planificación 2026-1'!X:X,C205,'Planificación 2026-1'!H:H,"CA",'Planificación 2026-1'!I:I,"&gt;2")</f>
        <v>0</v>
      </c>
      <c r="CH205" s="59">
        <f>SUMIFS('Planificación 2026-1'!S:S,'Planificación 2026-1'!X:X,C205,'Planificación 2026-1'!H:H,"DE",'Planificación 2026-1'!I:I,"&gt;2")</f>
        <v>0</v>
      </c>
      <c r="CI205" s="59">
        <f>SUMIFS('Planificación 2026-1'!S:S,'Planificación 2026-1'!X:X,C205,'Planificación 2026-1'!H:H,"OB",'Planificación 2026-1'!I:I,"&gt;2")</f>
        <v>6</v>
      </c>
      <c r="CJ205" s="59">
        <f>SUMIFS('Planificación 2026-1'!S:S,'Planificación 2026-1'!X:X,C205,'Planificación 2026-1'!H:H,"MH",'Planificación 2026-1'!I:I,"&gt;2")</f>
        <v>0</v>
      </c>
      <c r="CK205" s="59">
        <f>SUMIFS('Planificación 2026-1'!S:S,'Planificación 2026-1'!X:X,C205,'Planificación 2026-1'!H:H,"IC",'Planificación 2026-1'!I:I,"&gt;2")</f>
        <v>0</v>
      </c>
      <c r="CL205" s="59">
        <f>SUMIFS('Planificación 2026-1'!S:S,'Planificación 2026-1'!X:X,C205,'Planificación 2026-1'!H:H,"AR",'Planificación 2026-1'!I:I,"&gt;2")</f>
        <v>0</v>
      </c>
      <c r="CM205" s="59">
        <f>SUMIFS('Planificación 2026-1'!S:S,'Planificación 2026-1'!X:X,C205,'Planificación 2026-1'!H:H,"AE",'Planificación 2026-1'!I:I,"&gt;2")</f>
        <v>0</v>
      </c>
      <c r="CN205" s="59">
        <f>SUMIFS('Planificación 2026-1'!S:S,'Planificación 2026-1'!X:X,C205,'Planificación 2026-1'!H:H,"T1",'Planificación 2026-1'!I:I,"&gt;2")</f>
        <v>0</v>
      </c>
      <c r="CO205" s="59">
        <f>SUMIFS('Planificación 2026-1'!S:S,'Planificación 2026-1'!X:X,C205,'Planificación 2026-1'!H:H,"T3",'Planificación 2026-1'!I:I,"&gt;2")</f>
        <v>0</v>
      </c>
      <c r="CP205" s="59">
        <f>SUMIFS('Planificación 2026-1'!S:S,'Planificación 2026-1'!X:X,C205,'Planificación 2026-1'!H:H,"T2",'Planificación 2026-1'!I:I,"&gt;2")</f>
        <v>0</v>
      </c>
      <c r="CQ205" s="59">
        <f>SUMIFS('Planificación 2026-1'!S:S,'Planificación 2026-1'!X:X,C205,'Planificación 2026-1'!H:H,"T4",'Planificación 2026-1'!I:I,"&gt;2")</f>
        <v>0</v>
      </c>
      <c r="CR205" s="59">
        <f>SUMIFS('Planificación 2026-1'!S:S,'Planificación 2026-1'!X:X,C205,'Planificación 2026-1'!H:H,"AF",'Planificación 2026-1'!I:I,"&lt;3")</f>
        <v>0</v>
      </c>
      <c r="CS205" s="59">
        <f>SUMIFS('Planificación 2026-1'!S:S,'Planificación 2026-1'!X:X,C205,'Planificación 2026-1'!H:H,"EN",'Planificación 2026-1'!I:I,"&lt;3")</f>
        <v>0</v>
      </c>
      <c r="CT205" s="59">
        <f>SUMIFS('Planificación 2026-1'!S:S,'Planificación 2026-1'!X:X,C205,'Planificación 2026-1'!H:H,"IS",'Planificación 2026-1'!I:I,"&lt;3")</f>
        <v>0</v>
      </c>
      <c r="CU205" s="59">
        <f>SUMIFS('Planificación 2026-1'!S:S,'Planificación 2026-1'!X:X,C205,'Planificación 2026-1'!H:H,"PS",'Planificación 2026-1'!I:I,"&lt;3")</f>
        <v>0</v>
      </c>
      <c r="CV205" s="59">
        <f>SUMIFS('Planificación 2026-1'!S:S,'Planificación 2026-1'!X:X,C205,'Planificación 2026-1'!H:H,"IN",'Planificación 2026-1'!I:I,"&lt;3")</f>
        <v>0</v>
      </c>
      <c r="CW205" s="59">
        <f>SUMIFS('Planificación 2026-1'!S:S,'Planificación 2026-1'!X:X,C205,'Planificación 2026-1'!H:H,"CA",'Planificación 2026-1'!I:I,"&lt;3")</f>
        <v>0</v>
      </c>
      <c r="CX205" s="59">
        <f>SUMIFS('Planificación 2026-1'!S:S,'Planificación 2026-1'!X:X,C205,'Planificación 2026-1'!H:H,"DE",'Planificación 2026-1'!I:I,"&lt;3")</f>
        <v>0</v>
      </c>
      <c r="CY205" s="59">
        <f>SUMIFS('Planificación 2026-1'!S:S,'Planificación 2026-1'!X:X,C205,'Planificación 2026-1'!H:H,"OB",'Planificación 2026-1'!I:I,"&lt;3")</f>
        <v>5</v>
      </c>
      <c r="CZ205" s="59">
        <f>SUMIFS('Planificación 2026-1'!S:S,'Planificación 2026-1'!X:X,C205,'Planificación 2026-1'!H:H,"MH",'Planificación 2026-1'!I:I,"&lt;3")</f>
        <v>4</v>
      </c>
      <c r="DA205" s="59">
        <f>SUMIFS('Planificación 2026-1'!S:S,'Planificación 2026-1'!X:X,C205,'Planificación 2026-1'!H:H,"IC",'Planificación 2026-1'!I:I,"&lt;3")</f>
        <v>0</v>
      </c>
      <c r="DB205" s="59">
        <f>SUMIFS('Planificación 2026-1'!S:S,'Planificación 2026-1'!X:X,C205,'Planificación 2026-1'!H:H,"AR",'Planificación 2026-1'!I:I,"&lt;3")</f>
        <v>0</v>
      </c>
      <c r="DC205" s="59">
        <f>SUMIFS('Planificación 2026-1'!S:S,'Planificación 2026-1'!X:X,C205,'Planificación 2026-1'!H:H,"AE",'Planificación 2026-1'!I:I,"&lt;3")</f>
        <v>0</v>
      </c>
      <c r="DD205" s="59">
        <f>SUMIFS('Planificación 2026-1'!S:S,'Planificación 2026-1'!X:X,C205,'Planificación 2026-1'!H:H,"T1",'Planificación 2026-1'!I:I,"&lt;3")</f>
        <v>0</v>
      </c>
      <c r="DE205" s="59">
        <f>SUMIFS('Planificación 2026-1'!S:S,'Planificación 2026-1'!X:X,C205,'Planificación 2026-1'!H:H,"T3",'Planificación 2026-1'!I:I,"&lt;3")</f>
        <v>0</v>
      </c>
      <c r="DF205" s="59">
        <f>SUMIFS('Planificación 2026-1'!S:S,'Planificación 2026-1'!X:X,C205,'Planificación 2026-1'!H:H,"T2",'Planificación 2026-1'!I:I,"&lt;3")</f>
        <v>4</v>
      </c>
      <c r="DG205" s="59">
        <f>SUMIFS('Planificación 2026-1'!S:S,'Planificación 2026-1'!X:X,C205,'Planificación 2026-1'!H:H,"T4",'Planificación 2026-1'!I:I,"&lt;3")</f>
        <v>0</v>
      </c>
      <c r="DH205" s="58" t="str">
        <f t="shared" si="52"/>
        <v/>
      </c>
      <c r="DI205" s="27">
        <f>IF(C205="","",SUMIFS('Planificación 2026-1'!S:S,'Planificación 2026-1'!X:X,C205,'Planificación 2026-1'!F:F,"PRINCIPAL",'Planificación 2026-1'!Y:Y,"VIRTUAL"))</f>
        <v>0</v>
      </c>
      <c r="DJ205" s="27">
        <f>IF(C205="","",SUMIFS('Planificación 2026-1'!S:S,'Planificación 2026-1'!X:X,C205,'Planificación 2026-1'!F:F,"PRINCIPAL",'Planificación 2026-1'!Y:Y,"PRESENCIAL"))</f>
        <v>0</v>
      </c>
      <c r="DK205" s="27">
        <f>IF(C205="","",SUMIFS('Planificación 2026-1'!S:S,'Planificación 2026-1'!X:X,C205,'Planificación 2026-1'!F:F,"PRINCIPAL",'Planificación 2026-1'!Y:Y,"HIBRIDO PRESENCIAL"))</f>
        <v>0</v>
      </c>
      <c r="DL205" s="58" t="str">
        <f t="shared" si="53"/>
        <v>P02 P09 P37</v>
      </c>
      <c r="DM205" s="58">
        <f>IF(C205="","",SUMIFS('Planificación 2026-1'!S:S,'Planificación 2026-1'!X:X,C205,'Planificación 2026-1'!F:F,"FILIAL",'Planificación 2026-1'!Y:Y,"VIRTUAL"))</f>
        <v>8</v>
      </c>
      <c r="DN205" s="60">
        <f>IF(C205="","",SUMIFS('Planificación 2026-1'!S:S,'Planificación 2026-1'!X:X,C205,'Planificación 2026-1'!F:F,"FILIAL",'Planificación 2026-1'!Y:Y,"PRESENCIAL"))</f>
        <v>11</v>
      </c>
      <c r="DO205" s="29">
        <f>IF(C205="","",SUMIFS('Planificación 2026-1'!S:S,'Planificación 2026-1'!X:X,C205,'Planificación 2026-1'!F:F,"FILIAL",'Planificación 2026-1'!Y:Y,"HIBRIDO PRESENCIAL"))</f>
        <v>0</v>
      </c>
      <c r="DP205" s="61" t="str">
        <f t="shared" si="54"/>
        <v/>
      </c>
      <c r="DQ205" s="58">
        <f>IF(C205="","",SUMIFS('Planificación 2026-1'!S:S,'Planificación 2026-1'!X:X,C205,'Planificación 2026-1'!F:F,"SUNAMPE",'Planificación 2026-1'!Y:Y,"VIRTUAL"))</f>
        <v>0</v>
      </c>
      <c r="DR205" s="29">
        <f>IF(C205="","",SUMIFS('Planificación 2026-1'!S:S,'Planificación 2026-1'!X:X,C205,'Planificación 2026-1'!F:F,"SUNAMPE",'Planificación 2026-1'!Y:Y,"PRESENCIAL"))</f>
        <v>0</v>
      </c>
      <c r="DS205" s="61" t="str">
        <f t="shared" si="55"/>
        <v>P04</v>
      </c>
      <c r="DT205" s="58">
        <f>IF(C205="","",SUMIFS('Planificación 2026-1'!S:S,'Planificación 2026-1'!X:X,C205,'Planificación 2026-1'!F:F,"HUAURA",'Planificación 2026-1'!Y:Y,"VIRTUAL"))</f>
        <v>15</v>
      </c>
      <c r="DU205" s="29">
        <f>IF(C205="","",SUMIFS('Planificación 2026-1'!S:S,'Planificación 2026-1'!X:X,C205,'Planificación 2026-1'!F:F,"HUAURA",'Planificación 2026-1'!Y:Y,"PRESENCIAL"))</f>
        <v>0</v>
      </c>
      <c r="DV205" s="32">
        <f>SUMIFS('Planificación 2026-1'!S:S,'Planificación 2026-1'!X:X,C205,'Planificación 2026-1'!F:F,"PRINCIPAL",'Planificación 2026-1'!Y:Y,"VIRTUAL",'Planificación 2026-1'!I:I,"&gt;2")</f>
        <v>0</v>
      </c>
      <c r="DW205" s="32">
        <f>SUMIFS('Planificación 2026-1'!S:S,'Planificación 2026-1'!X:X,C205,'Planificación 2026-1'!F:F,"PRINCIPAL",'Planificación 2026-1'!Y:Y,"&lt;&gt;VIRTUAL",'Planificación 2026-1'!I:I,"&gt;2")</f>
        <v>0</v>
      </c>
      <c r="DX205" s="32">
        <f>SUMIFS('Planificación 2026-1'!S:S,'Planificación 2026-1'!X:X,C205,'Planificación 2026-1'!F:F,"SUNAMPE",'Planificación 2026-1'!Y:Y,"VIRTUAL",'Planificación 2026-1'!I:I,"&gt;2")</f>
        <v>0</v>
      </c>
      <c r="DY205" s="32">
        <f>SUMIFS('Planificación 2026-1'!S:S,'Planificación 2026-1'!X:X,C205,'Planificación 2026-1'!F:F,"SUNAMPE",'Planificación 2026-1'!Y:Y,"&lt;&gt;VIRTUAL",'Planificación 2026-1'!I:I,"&gt;2")</f>
        <v>0</v>
      </c>
      <c r="DZ205" s="32">
        <f>SUMIFS('Planificación 2026-1'!S:S,'Planificación 2026-1'!X:X,C205,'Planificación 2026-1'!F:F,"FILIAL",'Planificación 2026-1'!Y:Y,"VIRTUAL",'Planificación 2026-1'!I:I,"&gt;2")</f>
        <v>4</v>
      </c>
      <c r="EA205" s="32">
        <f>SUMIFS('Planificación 2026-1'!S:S,'Planificación 2026-1'!X:X,C205,'Planificación 2026-1'!F:F,"FILIAL",'Planificación 2026-1'!Y:Y,"&lt;&gt;VIRTUAL",'Planificación 2026-1'!I:I,"&gt;2")</f>
        <v>6</v>
      </c>
      <c r="EB205" s="32">
        <f>SUMIFS('Planificación 2026-1'!S:S,'Planificación 2026-1'!X:X,C205,'Planificación 2026-1'!F:F,"PORUMA",'Planificación 2026-1'!Y:Y,"VIRTUAL",'Planificación 2026-1'!I:I,"&gt;2")</f>
        <v>0</v>
      </c>
      <c r="EC205" s="32">
        <f>SUMIFS('Planificación 2026-1'!S:S,'Planificación 2026-1'!X:X,C205,'Planificación 2026-1'!F:F,"PORUMA",'Planificación 2026-1'!Y:Y,"&lt;&gt;VIRTUAL",'Planificación 2026-1'!I:I,"&gt;2")</f>
        <v>0</v>
      </c>
      <c r="ED205" s="32">
        <f>SUMIFS('Planificación 2026-1'!S:S,'Planificación 2026-1'!X:X,C205,'Planificación 2026-1'!F:F,"HUAURA",'Planificación 2026-1'!Y:Y,"VIRTUAL",'Planificación 2026-1'!I:I,"&gt;2")</f>
        <v>15</v>
      </c>
      <c r="EE205" s="32">
        <f>SUMIFS('Planificación 2026-1'!S:S,'Planificación 2026-1'!X:X,C205,'Planificación 2026-1'!F:F,"HUAURA",'Planificación 2026-1'!Y:Y,"&lt;&gt;VIRTUAL",'Planificación 2026-1'!I:I,"&gt;2")</f>
        <v>0</v>
      </c>
      <c r="EF205" s="32">
        <f>SUMIFS('Planificación 2026-1'!S:S,'Planificación 2026-1'!X:X,C205,'Planificación 2026-1'!F:F,"PRINCIPAL",'Planificación 2026-1'!Y:Y,"VIRTUAL",'Planificación 2026-1'!I:I,"&lt;3")</f>
        <v>0</v>
      </c>
      <c r="EG205" s="32">
        <f>SUMIFS('Planificación 2026-1'!S:S,'Planificación 2026-1'!X:X,C205,'Planificación 2026-1'!F:F,"PRINCIPAL",'Planificación 2026-1'!Y:Y,"&lt;&gt;VIRTUAL",'Planificación 2026-1'!I:I,"&lt;3")</f>
        <v>0</v>
      </c>
      <c r="EH205" s="32">
        <f>SUMIFS('Planificación 2026-1'!S:S,'Planificación 2026-1'!X:X,C205,'Planificación 2026-1'!F:F,"SUNAMPE",'Planificación 2026-1'!Y:Y,"VIRTUAL",'Planificación 2026-1'!I:I,"&lt;3")</f>
        <v>0</v>
      </c>
      <c r="EI205" s="32">
        <f>SUMIFS('Planificación 2026-1'!S:S,'Planificación 2026-1'!X:X,C205,'Planificación 2026-1'!F:F,"SUNAMPE",'Planificación 2026-1'!Y:Y,"&lt;&gt;VIRTUAL",'Planificación 2026-1'!I:I,"&lt;3")</f>
        <v>0</v>
      </c>
      <c r="EJ205" s="32">
        <f>SUMIFS('Planificación 2026-1'!S:S,'Planificación 2026-1'!X:X,C205,'Planificación 2026-1'!F:F,"FILIAL",'Planificación 2026-1'!Y:Y,"VIRTUAL",'Planificación 2026-1'!I:I,"&lt;3")</f>
        <v>4</v>
      </c>
      <c r="EK205" s="32">
        <f>SUMIFS('Planificación 2026-1'!S:S,'Planificación 2026-1'!X:X,C205,'Planificación 2026-1'!F:F,"FILIAL",'Planificación 2026-1'!Y:Y,"&lt;&gt;VIRTUAL",'Planificación 2026-1'!I:I,"&lt;3")</f>
        <v>5</v>
      </c>
      <c r="EL205" s="32">
        <f>SUMIFS('Planificación 2026-1'!S:S,'Planificación 2026-1'!X:X,C205,'Planificación 2026-1'!F:F,"PORUMA",'Planificación 2026-1'!Y:Y,"VIRTUAL",'Planificación 2026-1'!I:I,"&lt;3")</f>
        <v>0</v>
      </c>
      <c r="EM205" s="32">
        <f>SUMIFS('Planificación 2026-1'!S:S,'Planificación 2026-1'!X:X,C205,'Planificación 2026-1'!F:F,"PORUMA",'Planificación 2026-1'!Y:Y,"&lt;&gt;VIRTUAL",'Planificación 2026-1'!I:I,"&lt;3")</f>
        <v>4</v>
      </c>
      <c r="EN205" s="32">
        <f>SUMIFS('Planificación 2026-1'!S:S,'Planificación 2026-1'!X:X,C205,'Planificación 2026-1'!F:F,"HUAURA",'Planificación 2026-1'!Y:Y,"VIRTUAL",'Planificación 2026-1'!I:I,"&lt;3")</f>
        <v>0</v>
      </c>
      <c r="EO205" s="32">
        <f>SUMIFS('Planificación 2026-1'!S:S,'Planificación 2026-1'!X:X,C205,'Planificación 2026-1'!F:F,"HUAURA",'Planificación 2026-1'!Y:Y,"&lt;&gt;VIRTUAL",'Planificación 2026-1'!I:I,"&lt;3")</f>
        <v>0</v>
      </c>
      <c r="EP205" s="32">
        <f t="shared" si="57"/>
        <v>19</v>
      </c>
      <c r="EQ205" s="32">
        <f t="shared" si="47"/>
        <v>15</v>
      </c>
      <c r="ER205" s="32">
        <f t="shared" si="48"/>
        <v>4</v>
      </c>
      <c r="ES205" s="32">
        <f t="shared" si="49"/>
        <v>0</v>
      </c>
      <c r="ET205" s="32">
        <f t="shared" si="50"/>
        <v>0</v>
      </c>
      <c r="EU205" s="32">
        <f t="shared" si="51"/>
        <v>38</v>
      </c>
      <c r="EV205" s="32" t="b">
        <f>EXACT(EU205,E205)</f>
        <v>1</v>
      </c>
      <c r="EW205" s="32"/>
      <c r="EX205" s="32">
        <f>DV205+DZ205+ED205+EF205+EJ205+EN205+DX205+EH205</f>
        <v>23</v>
      </c>
      <c r="EY205" s="32">
        <f>DW205+EA205+EE205+EG205+EK205+EO205+DY205+EI205</f>
        <v>11</v>
      </c>
      <c r="EZ205" s="32" t="b">
        <f>EXACT(SUM(EX205:EY205),E205)</f>
        <v>0</v>
      </c>
      <c r="FA205" s="32" t="str">
        <f>IF(AND(DW205=0,EA205=0,EE205=0),"",IF(COUNTIF(DW205:EE205,"&gt;0")=1,IF(DW205&gt;0,"SEDE",IF(EA205&gt;0,"FILIAL","HUAURA")),IF(COUNTIF(DW205:EE205,"&gt;0")=2,IF(AND(DW205&gt;0,EA205&gt;0),"SEDE-FILIAL",IF(AND(DW205&gt;0,EE205&gt;0),"SEDE-HUAURA","FILIAL-HUAURA")),"SEDE-FILIAL-HUAURA")))</f>
        <v>SEDE-FILIAL-HUAURA</v>
      </c>
      <c r="FB205" s="32" t="str">
        <f t="shared" si="56"/>
        <v>MAS VIRTUAL</v>
      </c>
    </row>
    <row r="206" spans="1:158">
      <c r="A206" s="33"/>
      <c r="B206" s="65">
        <v>203</v>
      </c>
      <c r="C206" s="32" t="s">
        <v>410</v>
      </c>
      <c r="D206" s="429">
        <v>22275169</v>
      </c>
      <c r="E206" s="62">
        <f>SUMIF('Planificación 2026-1'!X:X,C206,'Planificación 2026-1'!S:S)</f>
        <v>38</v>
      </c>
      <c r="F206" s="63" t="s">
        <v>199</v>
      </c>
      <c r="G206" s="454" t="s">
        <v>200</v>
      </c>
      <c r="H206" s="64" t="s">
        <v>181</v>
      </c>
      <c r="I206" s="64" t="s">
        <v>169</v>
      </c>
      <c r="J206" s="124" t="s">
        <v>111</v>
      </c>
      <c r="K206" s="137" t="s">
        <v>258</v>
      </c>
      <c r="L206" s="57" t="str">
        <f>IF(SUM(COUNTIFS('Planificación 2026-1'!F:F,"PRINCIPAL",'Planificación 2026-1'!X:X,C206,'Planificación 2026-1'!H:H,"AF"))&gt;0,"P01"," ")</f>
        <v xml:space="preserve"> </v>
      </c>
      <c r="M206" s="58" t="str">
        <f>IF(SUM(COUNTIFS('Planificación 2026-1'!F:F,"PRINCIPAL",'Planificación 2026-1'!X:X,C206,'Planificación 2026-1'!H:H,"EN"))&gt;0,"P02"," ")</f>
        <v>P02</v>
      </c>
      <c r="N206" s="58" t="str">
        <f>IF(SUM(COUNTIFS('Planificación 2026-1'!F:F,"PRINCIPAL",'Planificación 2026-1'!X:X,C206,'Planificación 2026-1'!H:H,"IS"))&gt;0,"P03"," ")</f>
        <v xml:space="preserve"> </v>
      </c>
      <c r="O206" s="58" t="str">
        <f>IF(SUM(COUNTIFS('Planificación 2026-1'!F:F,"PRINCIPAL",'Planificación 2026-1'!X:X,C206,'Planificación 2026-1'!H:H,"PS"))&gt;0,"P04"," ")</f>
        <v>P04</v>
      </c>
      <c r="P206" s="58"/>
      <c r="Q206" s="58" t="str">
        <f>IF(SUM(COUNTIFS('Planificación 2026-1'!F:F,"PRINCIPAL",'Planificación 2026-1'!X:X,C206,'Planificación 2026-1'!H:H,"IN"))&gt;0,"P06"," ")</f>
        <v xml:space="preserve"> </v>
      </c>
      <c r="R206" s="58" t="str">
        <f>IF(SUM(COUNTIFS('Planificación 2026-1'!F:F,"PRINCIPAL",'Planificación 2026-1'!X:X,C206,'Planificación 2026-1'!H:H,"CA"))&gt;0,"P07"," ")</f>
        <v xml:space="preserve"> </v>
      </c>
      <c r="S206" s="58" t="str">
        <f>IF(SUM(COUNTIFS('Planificación 2026-1'!F:F,"PRINCIPAL",'Planificación 2026-1'!X:X,C206,'Planificación 2026-1'!H:H,"DE"))&gt;0,"P08"," ")</f>
        <v xml:space="preserve"> </v>
      </c>
      <c r="T206" s="58" t="str">
        <f>IF(SUM(COUNTIFS('Planificación 2026-1'!F:F,"PRINCIPAL",'Planificación 2026-1'!X:X,C206,'Planificación 2026-1'!H:H,"OB"))&gt;0,"P09"," ")</f>
        <v>P09</v>
      </c>
      <c r="U206" s="58" t="str">
        <f>IF(SUM(COUNTIFS('Planificación 2026-1'!F:F,"PRINCIPAL",'Planificación 2026-1'!X:X,C206,'Planificación 2026-1'!H:H,"MH"))&gt;0,"P31"," ")</f>
        <v xml:space="preserve"> </v>
      </c>
      <c r="V206" s="58" t="str">
        <f>IF(SUM(COUNTIFS('Planificación 2026-1'!F:F,"PRINCIPAL",'Planificación 2026-1'!X:X,C206,'Planificación 2026-1'!H:H,"IC"))&gt;0,"P32"," ")</f>
        <v xml:space="preserve"> </v>
      </c>
      <c r="W206" s="58" t="str">
        <f>IF(SUM(COUNTIFS('Planificación 2026-1'!F:F,"PRINCIPAL",'Planificación 2026-1'!X:X,C206,'Planificación 2026-1'!H:H,"AR"))&gt;0,"P34"," ")</f>
        <v xml:space="preserve"> </v>
      </c>
      <c r="X206" s="58" t="str">
        <f>IF(SUM(COUNTIFS('Planificación 2026-1'!F:F,"PRINCIPAL",'Planificación 2026-1'!X:X,C206,'Planificación 2026-1'!H:H,"T1"))&gt;0,"P35"," ")</f>
        <v xml:space="preserve"> </v>
      </c>
      <c r="Y206" s="58" t="str">
        <f>IF(SUM(COUNTIFS('Planificación 2026-1'!F:F,"PRINCIPAL",'Planificación 2026-1'!X:X,C206,'Planificación 2026-1'!H:H,"T3"))&gt;0,"P36"," ")</f>
        <v xml:space="preserve"> </v>
      </c>
      <c r="Z206" s="58" t="str">
        <f>IF(SUM(COUNTIFS('Planificación 2026-1'!F:F,"PRINCIPAL",'Planificación 2026-1'!X:X,C206,'Planificación 2026-1'!H:H,"T2"))&gt;0,"P37"," ")</f>
        <v xml:space="preserve"> </v>
      </c>
      <c r="AA206" s="58" t="str">
        <f>IF(SUM(COUNTIFS('Planificación 2026-1'!F:F,"PRINCIPAL",'Planificación 2026-1'!X:X,C206,'Planificación 2026-1'!H:H,"AE"))&gt;0,"P38"," ")</f>
        <v xml:space="preserve"> </v>
      </c>
      <c r="AB206" s="58" t="str">
        <f>IF(SUM(COUNTIFS('Planificación 2026-1'!F:F,"PRINCIPAL",'Planificación 2026-1'!X:X,C206,'Planificación 2026-1'!H:H,"T4"))&gt;0,"P55"," ")</f>
        <v xml:space="preserve"> </v>
      </c>
      <c r="AC206" s="58" t="str">
        <f>IF(SUM(COUNTIFS('Planificación 2026-1'!F:F,"FILIAL",'Planificación 2026-1'!X:X,C206,'Planificación 2026-1'!H:H,"AF"))&gt;0," P01"," ")</f>
        <v xml:space="preserve"> </v>
      </c>
      <c r="AD206" s="58" t="str">
        <f>IF(SUM(COUNTIFS('Planificación 2026-1'!F:F,"FILIAL",'Planificación 2026-1'!X:X,C206,'Planificación 2026-1'!H:H,"EN"))&gt;0,"P02"," ")</f>
        <v xml:space="preserve"> </v>
      </c>
      <c r="AE206" s="58" t="str">
        <f>IF(SUM(COUNTIFS('Planificación 2026-1'!F:F,"FILIAL",'Planificación 2026-1'!X:X,C206,'Planificación 2026-1'!H:H,"IS"))&gt;0,"P03"," ")</f>
        <v xml:space="preserve"> </v>
      </c>
      <c r="AF206" s="58" t="str">
        <f>IF(SUM(COUNTIFS('Planificación 2026-1'!F:F,"FILIAL",'Planificación 2026-1'!X:X,C206,'Planificación 2026-1'!H:H,"PS"))&gt;0,"P04"," ")</f>
        <v xml:space="preserve"> </v>
      </c>
      <c r="AG206" s="58"/>
      <c r="AH206" s="58" t="str">
        <f>IF(SUM(COUNTIFS('Planificación 2026-1'!F:F,"FILIAL",'Planificación 2026-1'!X:X,C206,'Planificación 2026-1'!H:H,"IN"))&gt;0,"P06"," ")</f>
        <v xml:space="preserve"> </v>
      </c>
      <c r="AI206" s="58" t="str">
        <f>IF(SUM(COUNTIFS('Planificación 2026-1'!F:F,"FILIAL",'Planificación 2026-1'!X:X,C206,'Planificación 2026-1'!H:H,"CA"))&gt;0,"P07"," ")</f>
        <v xml:space="preserve"> </v>
      </c>
      <c r="AJ206" s="58" t="str">
        <f>IF(SUM(COUNTIFS('Planificación 2026-1'!F:F,"FILIAL",'Planificación 2026-1'!X:X,C206,'Planificación 2026-1'!H:H,"DE"))&gt;0,"P08"," ")</f>
        <v xml:space="preserve"> </v>
      </c>
      <c r="AK206" s="58" t="str">
        <f>IF(SUM(COUNTIFS('Planificación 2026-1'!F:F,"FILIAL",'Planificación 2026-1'!X:X,C206,'Planificación 2026-1'!H:H,"OB"))&gt;0,"P09"," ")</f>
        <v xml:space="preserve"> </v>
      </c>
      <c r="AL206" s="58" t="str">
        <f>IF(SUM(COUNTIFS('Planificación 2026-1'!F:F,"FILIAL",'Planificación 2026-1'!X:X,C206,'Planificación 2026-1'!H:H,"MH"))&gt;0,"P31"," ")</f>
        <v xml:space="preserve"> </v>
      </c>
      <c r="AM206" s="58" t="str">
        <f>IF(SUM(COUNTIFS('Planificación 2026-1'!F:F,"FILIAL",'Planificación 2026-1'!X:X,C206,'Planificación 2026-1'!H:H,"IC"))&gt;0,"P32"," ")</f>
        <v xml:space="preserve"> </v>
      </c>
      <c r="AN206" s="58" t="str">
        <f>IF(SUM(COUNTIFS('Planificación 2026-1'!F:F,"FILIAL",'Planificación 2026-1'!X:X,C206,'Planificación 2026-1'!H:H,"AR"))&gt;0,"P34"," ")</f>
        <v xml:space="preserve"> </v>
      </c>
      <c r="AO206" s="58" t="str">
        <f>IF(SUM(COUNTIFS('Planificación 2026-1'!F:F,"FILIAL",'Planificación 2026-1'!X:X,C206,'Planificación 2026-1'!H:H,"T1"))&gt;0,"P35"," ")</f>
        <v xml:space="preserve"> </v>
      </c>
      <c r="AP206" s="58" t="str">
        <f>IF(SUM(COUNTIFS('Planificación 2026-1'!F:F,"FILIAL",'Planificación 2026-1'!X:X,C206,'Planificación 2026-1'!H:H,"T3"))&gt;0,"P36"," ")</f>
        <v xml:space="preserve"> </v>
      </c>
      <c r="AQ206" s="58" t="str">
        <f>IF(SUM(COUNTIFS('Planificación 2026-1'!F:F,"FILIAL",'Planificación 2026-1'!X:X,C206,'Planificación 2026-1'!H:H,"T2"))&gt;0,"P37"," ")</f>
        <v xml:space="preserve"> </v>
      </c>
      <c r="AR206" s="58" t="str">
        <f>IF(SUM(COUNTIFS('Planificación 2026-1'!F:F,"FILIAL",'Planificación 2026-1'!X:X,C206,'Planificación 2026-1'!H:H,"AE"))&gt;0,"P38"," ")</f>
        <v xml:space="preserve"> </v>
      </c>
      <c r="AS206" s="58" t="str">
        <f>IF(SUM(COUNTIFS('Planificación 2026-1'!F:F,"FILIAL",'Planificación 2026-1'!X:X,C206,'Planificación 2026-1'!H:H,"T4"))&gt;0,"P55"," ")</f>
        <v xml:space="preserve"> </v>
      </c>
      <c r="AT206" s="58" t="str">
        <f>IF(SUM(COUNTIFS('Planificación 2026-1'!F:F,"SUNAMPE",'Planificación 2026-1'!X:X,C206,'Planificación 2026-1'!H:H,"AF"))&gt;0," P01"," ")</f>
        <v xml:space="preserve"> </v>
      </c>
      <c r="AU206" s="58" t="str">
        <f>IF(SUM(COUNTIFS('Planificación 2026-1'!F:F,"SUNAMPE",'Planificación 2026-1'!X:X,C206,'Planificación 2026-1'!H:H,"EN"))&gt;0,"P02"," ")</f>
        <v xml:space="preserve"> </v>
      </c>
      <c r="AV206" s="58" t="str">
        <f>IF(SUM(COUNTIFS('Planificación 2026-1'!F:F,"SUNAMPE",'Planificación 2026-1'!X:X,C206,'Planificación 2026-1'!H:H,"IS"))&gt;0,"P03"," ")</f>
        <v xml:space="preserve"> </v>
      </c>
      <c r="AW206" s="58" t="str">
        <f>IF(SUM(COUNTIFS('Planificación 2026-1'!F:F,"SUNAMPE",'Planificación 2026-1'!X:X,C206,'Planificación 2026-1'!H:H,"PS"))&gt;0,"P04"," ")</f>
        <v xml:space="preserve"> </v>
      </c>
      <c r="AX206" s="58"/>
      <c r="AY206" s="58" t="str">
        <f>IF(SUM(COUNTIFS('Planificación 2026-1'!F:F,"SUNAMPE",'Planificación 2026-1'!X:X,C206,'Planificación 2026-1'!H:H,"IN"))&gt;0,"P06"," ")</f>
        <v xml:space="preserve"> </v>
      </c>
      <c r="AZ206" s="58" t="str">
        <f>IF(SUM(COUNTIFS('Planificación 2026-1'!F:F,"SUNAMPE",'Planificación 2026-1'!X:X,C206,'Planificación 2026-1'!H:H,"CA"))&gt;0,"P07"," ")</f>
        <v xml:space="preserve"> </v>
      </c>
      <c r="BA206" s="58" t="str">
        <f>IF(SUM(COUNTIFS('Planificación 2026-1'!F:F,"SUNAMPE",'Planificación 2026-1'!X:X,C206,'Planificación 2026-1'!H:H,"DE"))&gt;0,"P08"," ")</f>
        <v xml:space="preserve"> </v>
      </c>
      <c r="BB206" s="58" t="str">
        <f>IF(SUM(COUNTIFS('Planificación 2026-1'!F:F,"SUNAMPE",'Planificación 2026-1'!X:X,C206,'Planificación 2026-1'!H:H,"OB"))&gt;0,"P09"," ")</f>
        <v xml:space="preserve"> </v>
      </c>
      <c r="BC206" s="58" t="str">
        <f>IF(SUM(COUNTIFS('Planificación 2026-1'!F:F,"SUNAMPE",'Planificación 2026-1'!X:X,C206,'Planificación 2026-1'!H:H,"MH"))&gt;0,"P31"," ")</f>
        <v>P31</v>
      </c>
      <c r="BD206" s="58" t="str">
        <f>IF(SUM(COUNTIFS('Planificación 2026-1'!F:F,"SUNAMPE",'Planificación 2026-1'!X:X,C206,'Planificación 2026-1'!H:H,"IC"))&gt;0,"P32"," ")</f>
        <v xml:space="preserve"> </v>
      </c>
      <c r="BE206" s="58" t="str">
        <f>IF(SUM(COUNTIFS('Planificación 2026-1'!F:F,"SUNAMPE",'Planificación 2026-1'!X:X,C206,'Planificación 2026-1'!H:H,"AR"))&gt;0,"P34"," ")</f>
        <v xml:space="preserve"> </v>
      </c>
      <c r="BF206" s="58" t="str">
        <f>IF(SUM(COUNTIFS('Planificación 2026-1'!F:F,"SUNAMPE",'Planificación 2026-1'!X:X,C206,'Planificación 2026-1'!H:H,"T1"))&gt;0,"P35"," ")</f>
        <v xml:space="preserve"> </v>
      </c>
      <c r="BG206" s="58" t="str">
        <f>IF(SUM(COUNTIFS('Planificación 2026-1'!F:F,"SUNAMPE",'Planificación 2026-1'!X:X,C206,'Planificación 2026-1'!H:H,"T3"))&gt;0,"P36"," ")</f>
        <v>P36</v>
      </c>
      <c r="BH206" s="58" t="str">
        <f>IF(SUM(COUNTIFS('Planificación 2026-1'!F:F,"SUNAMPE",'Planificación 2026-1'!X:X,C206,'Planificación 2026-1'!H:H,"T2"))&gt;0,"P37"," ")</f>
        <v xml:space="preserve"> </v>
      </c>
      <c r="BI206" s="58" t="str">
        <f>IF(SUM(COUNTIFS('Planificación 2026-1'!F:F,"SUNAMPE",'Planificación 2026-1'!X:X,C206,'Planificación 2026-1'!H:H,"AE"))&gt;0,"P38"," ")</f>
        <v xml:space="preserve"> </v>
      </c>
      <c r="BJ206" s="58" t="str">
        <f>IF(SUM(COUNTIFS('Planificación 2026-1'!F:F,"SUNAMPE",'Planificación 2026-1'!X:X,C206,'Planificación 2026-1'!H:H,"T4"))&gt;0,"P55"," ")</f>
        <v>P55</v>
      </c>
      <c r="BK206" s="58" t="str">
        <f>IF(SUM(COUNTIFS('Planificación 2026-1'!F:F,"HUAURA",'Planificación 2026-1'!X:X,C206,'Planificación 2026-1'!H:H,"AF"))&gt;0," P01"," ")</f>
        <v xml:space="preserve"> </v>
      </c>
      <c r="BL206" s="58" t="str">
        <f>IF(SUM(COUNTIFS('Planificación 2026-1'!F:F,"HUAURA",'Planificación 2026-1'!X:X,C206,'Planificación 2026-1'!H:H,"EN"))&gt;0,"P02"," ")</f>
        <v xml:space="preserve"> </v>
      </c>
      <c r="BM206" s="58" t="str">
        <f>IF(SUM(COUNTIFS('Planificación 2026-1'!F:F,"HUAURA",'Planificación 2026-1'!X:X,C206,'Planificación 2026-1'!H:H,"IS"))&gt;0,"P03"," ")</f>
        <v xml:space="preserve"> </v>
      </c>
      <c r="BN206" s="58" t="str">
        <f>IF(SUM(COUNTIFS('Planificación 2026-1'!F:F,"HUAURA",'Planificación 2026-1'!X:X,C206,'Planificación 2026-1'!H:H,"PS"))&gt;0,"P04"," ")</f>
        <v xml:space="preserve"> </v>
      </c>
      <c r="BO206" s="58"/>
      <c r="BP206" s="58" t="str">
        <f>IF(SUM(COUNTIFS('Planificación 2026-1'!F:F,"HUAURA",'Planificación 2026-1'!X:X,C206,'Planificación 2026-1'!H:H,"IN"))&gt;0,"P06"," ")</f>
        <v xml:space="preserve"> </v>
      </c>
      <c r="BQ206" s="58" t="str">
        <f>IF(SUM(COUNTIFS('Planificación 2026-1'!F:F,"HUAURA",'Planificación 2026-1'!X:X,C206,'Planificación 2026-1'!H:H,"CA"))&gt;0,"P07"," ")</f>
        <v xml:space="preserve"> </v>
      </c>
      <c r="BR206" s="58" t="str">
        <f>IF(SUM(COUNTIFS('Planificación 2026-1'!F:F,"HUAURA",'Planificación 2026-1'!X:X,C206,'Planificación 2026-1'!H:H,"DE"))&gt;0,"P08"," ")</f>
        <v xml:space="preserve"> </v>
      </c>
      <c r="BS206" s="58" t="str">
        <f>IF(SUM(COUNTIFS('Planificación 2026-1'!F:F,"HUAURA",'Planificación 2026-1'!X:X,C206,'Planificación 2026-1'!H:H,"OB"))&gt;0,"P09"," ")</f>
        <v xml:space="preserve"> </v>
      </c>
      <c r="BT206" s="58" t="str">
        <f>IF(SUM(COUNTIFS('Planificación 2026-1'!F:F,"HUAURA",'Planificación 2026-1'!X:X,C206,'Planificación 2026-1'!H:H,"MH"))&gt;0,"P31"," ")</f>
        <v xml:space="preserve"> </v>
      </c>
      <c r="BU206" s="58" t="str">
        <f>IF(SUM(COUNTIFS('Planificación 2026-1'!F:F,"HUAURA",'Planificación 2026-1'!X:X,C206,'Planificación 2026-1'!H:H,"IC"))&gt;0,"P32"," ")</f>
        <v xml:space="preserve"> </v>
      </c>
      <c r="BV206" s="58" t="str">
        <f>IF(SUM(COUNTIFS('Planificación 2026-1'!F:F,"HUAURA",'Planificación 2026-1'!X:X,C206,'Planificación 2026-1'!H:H,"AR"))&gt;0,"P34"," ")</f>
        <v xml:space="preserve"> </v>
      </c>
      <c r="BW206" s="58" t="str">
        <f>IF(SUM(COUNTIFS('Planificación 2026-1'!F:F,"HUAURA",'Planificación 2026-1'!X:X,C206,'Planificación 2026-1'!H:H,"T1"))&gt;0,"P35"," ")</f>
        <v xml:space="preserve"> </v>
      </c>
      <c r="BX206" s="58" t="str">
        <f>IF(SUM(COUNTIFS('Planificación 2026-1'!F:F,"HUAURA",'Planificación 2026-1'!X:X,C206,'Planificación 2026-1'!H:H,"T3"))&gt;0,"P36"," ")</f>
        <v xml:space="preserve"> </v>
      </c>
      <c r="BY206" s="58" t="str">
        <f>IF(SUM(COUNTIFS('Planificación 2026-1'!F:F,"HUAURA",'Planificación 2026-1'!X:X,C206,'Planificación 2026-1'!H:H,"T2"))&gt;0,"P37"," ")</f>
        <v xml:space="preserve"> </v>
      </c>
      <c r="BZ206" s="58" t="str">
        <f>IF(SUM(COUNTIFS('Planificación 2026-1'!F:F,"HUAURA",'Planificación 2026-1'!X:X,C206,'Planificación 2026-1'!H:H,"AE"))&gt;0,"P38"," ")</f>
        <v xml:space="preserve"> </v>
      </c>
      <c r="CA206" s="58" t="str">
        <f>IF(SUM(COUNTIFS('Planificación 2026-1'!F:F,"HUAURA",'Planificación 2026-1'!X:X,C206,'Planificación 2026-1'!H:H,"T4"))&gt;0,"P55"," ")</f>
        <v xml:space="preserve"> </v>
      </c>
      <c r="CB206" s="59">
        <f>SUMIFS('Planificación 2026-1'!S:S,'Planificación 2026-1'!X:X,C206,'Planificación 2026-1'!H:H,"AF",'Planificación 2026-1'!I:I,"&gt;2")</f>
        <v>0</v>
      </c>
      <c r="CC206" s="59">
        <f>SUMIFS('Planificación 2026-1'!S:S,'Planificación 2026-1'!X:X,C206,'Planificación 2026-1'!H:H,"EN",'Planificación 2026-1'!I:I,"&gt;2")</f>
        <v>0</v>
      </c>
      <c r="CD206" s="59">
        <f>SUMIFS('Planificación 2026-1'!S:S,'Planificación 2026-1'!X:X,C206,'Planificación 2026-1'!H:H,"IS",'Planificación 2026-1'!I:I,"&gt;2")</f>
        <v>0</v>
      </c>
      <c r="CE206" s="59">
        <f>SUMIFS('Planificación 2026-1'!S:S,'Planificación 2026-1'!X:X,C206,'Planificación 2026-1'!H:H,"PS",'Planificación 2026-1'!I:I,"&gt;2")</f>
        <v>0</v>
      </c>
      <c r="CF206" s="59">
        <f>SUMIFS('Planificación 2026-1'!S:S,'Planificación 2026-1'!X:X,C206,'Planificación 2026-1'!H:H,"IN",'Planificación 2026-1'!I:I,"&gt;2")</f>
        <v>0</v>
      </c>
      <c r="CG206" s="59">
        <f>SUMIFS('Planificación 2026-1'!S:S,'Planificación 2026-1'!X:X,C206,'Planificación 2026-1'!H:H,"CA",'Planificación 2026-1'!I:I,"&gt;2")</f>
        <v>0</v>
      </c>
      <c r="CH206" s="59">
        <f>SUMIFS('Planificación 2026-1'!S:S,'Planificación 2026-1'!X:X,C206,'Planificación 2026-1'!H:H,"DE",'Planificación 2026-1'!I:I,"&gt;2")</f>
        <v>0</v>
      </c>
      <c r="CI206" s="59">
        <f>SUMIFS('Planificación 2026-1'!S:S,'Planificación 2026-1'!X:X,C206,'Planificación 2026-1'!H:H,"OB",'Planificación 2026-1'!I:I,"&gt;2")</f>
        <v>0</v>
      </c>
      <c r="CJ206" s="59">
        <f>SUMIFS('Planificación 2026-1'!S:S,'Planificación 2026-1'!X:X,C206,'Planificación 2026-1'!H:H,"MH",'Planificación 2026-1'!I:I,"&gt;2")</f>
        <v>0</v>
      </c>
      <c r="CK206" s="59">
        <f>SUMIFS('Planificación 2026-1'!S:S,'Planificación 2026-1'!X:X,C206,'Planificación 2026-1'!H:H,"IC",'Planificación 2026-1'!I:I,"&gt;2")</f>
        <v>0</v>
      </c>
      <c r="CL206" s="59">
        <f>SUMIFS('Planificación 2026-1'!S:S,'Planificación 2026-1'!X:X,C206,'Planificación 2026-1'!H:H,"AR",'Planificación 2026-1'!I:I,"&gt;2")</f>
        <v>0</v>
      </c>
      <c r="CM206" s="59">
        <f>SUMIFS('Planificación 2026-1'!S:S,'Planificación 2026-1'!X:X,C206,'Planificación 2026-1'!H:H,"AE",'Planificación 2026-1'!I:I,"&gt;2")</f>
        <v>0</v>
      </c>
      <c r="CN206" s="59">
        <f>SUMIFS('Planificación 2026-1'!S:S,'Planificación 2026-1'!X:X,C206,'Planificación 2026-1'!H:H,"T1",'Planificación 2026-1'!I:I,"&gt;2")</f>
        <v>0</v>
      </c>
      <c r="CO206" s="59">
        <f>SUMIFS('Planificación 2026-1'!S:S,'Planificación 2026-1'!X:X,C206,'Planificación 2026-1'!H:H,"T3",'Planificación 2026-1'!I:I,"&gt;2")</f>
        <v>0</v>
      </c>
      <c r="CP206" s="59">
        <f>SUMIFS('Planificación 2026-1'!S:S,'Planificación 2026-1'!X:X,C206,'Planificación 2026-1'!H:H,"T2",'Planificación 2026-1'!I:I,"&gt;2")</f>
        <v>0</v>
      </c>
      <c r="CQ206" s="59">
        <f>SUMIFS('Planificación 2026-1'!S:S,'Planificación 2026-1'!X:X,C206,'Planificación 2026-1'!H:H,"T4",'Planificación 2026-1'!I:I,"&gt;2")</f>
        <v>0</v>
      </c>
      <c r="CR206" s="59">
        <f>SUMIFS('Planificación 2026-1'!S:S,'Planificación 2026-1'!X:X,C206,'Planificación 2026-1'!H:H,"AF",'Planificación 2026-1'!I:I,"&lt;3")</f>
        <v>0</v>
      </c>
      <c r="CS206" s="59">
        <f>SUMIFS('Planificación 2026-1'!S:S,'Planificación 2026-1'!X:X,C206,'Planificación 2026-1'!H:H,"EN",'Planificación 2026-1'!I:I,"&lt;3")</f>
        <v>8</v>
      </c>
      <c r="CT206" s="59">
        <f>SUMIFS('Planificación 2026-1'!S:S,'Planificación 2026-1'!X:X,C206,'Planificación 2026-1'!H:H,"IS",'Planificación 2026-1'!I:I,"&lt;3")</f>
        <v>0</v>
      </c>
      <c r="CU206" s="59">
        <f>SUMIFS('Planificación 2026-1'!S:S,'Planificación 2026-1'!X:X,C206,'Planificación 2026-1'!H:H,"PS",'Planificación 2026-1'!I:I,"&lt;3")</f>
        <v>8</v>
      </c>
      <c r="CV206" s="59">
        <f>SUMIFS('Planificación 2026-1'!S:S,'Planificación 2026-1'!X:X,C206,'Planificación 2026-1'!H:H,"IN",'Planificación 2026-1'!I:I,"&lt;3")</f>
        <v>0</v>
      </c>
      <c r="CW206" s="59">
        <f>SUMIFS('Planificación 2026-1'!S:S,'Planificación 2026-1'!X:X,C206,'Planificación 2026-1'!H:H,"CA",'Planificación 2026-1'!I:I,"&lt;3")</f>
        <v>0</v>
      </c>
      <c r="CX206" s="59">
        <f>SUMIFS('Planificación 2026-1'!S:S,'Planificación 2026-1'!X:X,C206,'Planificación 2026-1'!H:H,"DE",'Planificación 2026-1'!I:I,"&lt;3")</f>
        <v>0</v>
      </c>
      <c r="CY206" s="59">
        <f>SUMIFS('Planificación 2026-1'!S:S,'Planificación 2026-1'!X:X,C206,'Planificación 2026-1'!H:H,"OB",'Planificación 2026-1'!I:I,"&lt;3")</f>
        <v>4</v>
      </c>
      <c r="CZ206" s="59">
        <f>SUMIFS('Planificación 2026-1'!S:S,'Planificación 2026-1'!X:X,C206,'Planificación 2026-1'!H:H,"MH",'Planificación 2026-1'!I:I,"&lt;3")</f>
        <v>8</v>
      </c>
      <c r="DA206" s="59">
        <f>SUMIFS('Planificación 2026-1'!S:S,'Planificación 2026-1'!X:X,C206,'Planificación 2026-1'!H:H,"IC",'Planificación 2026-1'!I:I,"&lt;3")</f>
        <v>0</v>
      </c>
      <c r="DB206" s="59">
        <f>SUMIFS('Planificación 2026-1'!S:S,'Planificación 2026-1'!X:X,C206,'Planificación 2026-1'!H:H,"AR",'Planificación 2026-1'!I:I,"&lt;3")</f>
        <v>0</v>
      </c>
      <c r="DC206" s="59">
        <f>SUMIFS('Planificación 2026-1'!S:S,'Planificación 2026-1'!X:X,C206,'Planificación 2026-1'!H:H,"AE",'Planificación 2026-1'!I:I,"&lt;3")</f>
        <v>0</v>
      </c>
      <c r="DD206" s="59">
        <f>SUMIFS('Planificación 2026-1'!S:S,'Planificación 2026-1'!X:X,C206,'Planificación 2026-1'!H:H,"T1",'Planificación 2026-1'!I:I,"&lt;3")</f>
        <v>0</v>
      </c>
      <c r="DE206" s="59">
        <f>SUMIFS('Planificación 2026-1'!S:S,'Planificación 2026-1'!X:X,C206,'Planificación 2026-1'!H:H,"T3",'Planificación 2026-1'!I:I,"&lt;3")</f>
        <v>5</v>
      </c>
      <c r="DF206" s="59">
        <f>SUMIFS('Planificación 2026-1'!S:S,'Planificación 2026-1'!X:X,C206,'Planificación 2026-1'!H:H,"T2",'Planificación 2026-1'!I:I,"&lt;3")</f>
        <v>0</v>
      </c>
      <c r="DG206" s="59">
        <f>SUMIFS('Planificación 2026-1'!S:S,'Planificación 2026-1'!X:X,C206,'Planificación 2026-1'!H:H,"T4",'Planificación 2026-1'!I:I,"&lt;3")</f>
        <v>5</v>
      </c>
      <c r="DH206" s="58" t="str">
        <f t="shared" si="52"/>
        <v>P02 P04 P09</v>
      </c>
      <c r="DI206" s="27">
        <f>IF(C206="","",SUMIFS('Planificación 2026-1'!S:S,'Planificación 2026-1'!X:X,C206,'Planificación 2026-1'!F:F,"PRINCIPAL",'Planificación 2026-1'!Y:Y,"VIRTUAL"))</f>
        <v>0</v>
      </c>
      <c r="DJ206" s="27">
        <f>IF(C206="","",SUMIFS('Planificación 2026-1'!S:S,'Planificación 2026-1'!X:X,C206,'Planificación 2026-1'!F:F,"PRINCIPAL",'Planificación 2026-1'!Y:Y,"PRESENCIAL"))</f>
        <v>20</v>
      </c>
      <c r="DK206" s="27">
        <f>IF(C206="","",SUMIFS('Planificación 2026-1'!S:S,'Planificación 2026-1'!X:X,C206,'Planificación 2026-1'!F:F,"PRINCIPAL",'Planificación 2026-1'!Y:Y,"HIBRIDO PRESENCIAL"))</f>
        <v>0</v>
      </c>
      <c r="DL206" s="58" t="str">
        <f t="shared" si="53"/>
        <v/>
      </c>
      <c r="DM206" s="58">
        <f>IF(C206="","",SUMIFS('Planificación 2026-1'!S:S,'Planificación 2026-1'!X:X,C206,'Planificación 2026-1'!F:F,"FILIAL",'Planificación 2026-1'!Y:Y,"VIRTUAL"))</f>
        <v>0</v>
      </c>
      <c r="DN206" s="60">
        <f>IF(C206="","",SUMIFS('Planificación 2026-1'!S:S,'Planificación 2026-1'!X:X,C206,'Planificación 2026-1'!F:F,"FILIAL",'Planificación 2026-1'!Y:Y,"PRESENCIAL"))</f>
        <v>0</v>
      </c>
      <c r="DO206" s="29">
        <f>IF(C206="","",SUMIFS('Planificación 2026-1'!S:S,'Planificación 2026-1'!X:X,C206,'Planificación 2026-1'!F:F,"FILIAL",'Planificación 2026-1'!Y:Y,"HIBRIDO PRESENCIAL"))</f>
        <v>0</v>
      </c>
      <c r="DP206" s="61" t="str">
        <f t="shared" si="54"/>
        <v>P31 P36 P55</v>
      </c>
      <c r="DQ206" s="58">
        <f>IF(C206="","",SUMIFS('Planificación 2026-1'!S:S,'Planificación 2026-1'!X:X,C206,'Planificación 2026-1'!F:F,"SUNAMPE",'Planificación 2026-1'!Y:Y,"VIRTUAL"))</f>
        <v>5</v>
      </c>
      <c r="DR206" s="29">
        <f>IF(C206="","",SUMIFS('Planificación 2026-1'!S:S,'Planificación 2026-1'!X:X,C206,'Planificación 2026-1'!F:F,"SUNAMPE",'Planificación 2026-1'!Y:Y,"PRESENCIAL"))</f>
        <v>13</v>
      </c>
      <c r="DS206" s="61" t="str">
        <f t="shared" si="55"/>
        <v/>
      </c>
      <c r="DT206" s="58">
        <f>IF(C206="","",SUMIFS('Planificación 2026-1'!S:S,'Planificación 2026-1'!X:X,C206,'Planificación 2026-1'!F:F,"HUAURA",'Planificación 2026-1'!Y:Y,"VIRTUAL"))</f>
        <v>0</v>
      </c>
      <c r="DU206" s="29">
        <f>IF(C206="","",SUMIFS('Planificación 2026-1'!S:S,'Planificación 2026-1'!X:X,C206,'Planificación 2026-1'!F:F,"HUAURA",'Planificación 2026-1'!Y:Y,"PRESENCIAL"))</f>
        <v>0</v>
      </c>
      <c r="DV206" s="32">
        <f>SUMIFS('Planificación 2026-1'!S:S,'Planificación 2026-1'!X:X,C206,'Planificación 2026-1'!F:F,"PRINCIPAL",'Planificación 2026-1'!Y:Y,"VIRTUAL",'Planificación 2026-1'!I:I,"&gt;2")</f>
        <v>0</v>
      </c>
      <c r="DW206" s="32">
        <f>SUMIFS('Planificación 2026-1'!S:S,'Planificación 2026-1'!X:X,C206,'Planificación 2026-1'!F:F,"PRINCIPAL",'Planificación 2026-1'!Y:Y,"&lt;&gt;VIRTUAL",'Planificación 2026-1'!I:I,"&gt;2")</f>
        <v>0</v>
      </c>
      <c r="DX206" s="32">
        <f>SUMIFS('Planificación 2026-1'!S:S,'Planificación 2026-1'!X:X,C206,'Planificación 2026-1'!F:F,"SUNAMPE",'Planificación 2026-1'!Y:Y,"VIRTUAL",'Planificación 2026-1'!I:I,"&gt;2")</f>
        <v>0</v>
      </c>
      <c r="DY206" s="32">
        <f>SUMIFS('Planificación 2026-1'!S:S,'Planificación 2026-1'!X:X,C206,'Planificación 2026-1'!F:F,"SUNAMPE",'Planificación 2026-1'!Y:Y,"&lt;&gt;VIRTUAL",'Planificación 2026-1'!I:I,"&gt;2")</f>
        <v>0</v>
      </c>
      <c r="DZ206" s="32">
        <f>SUMIFS('Planificación 2026-1'!S:S,'Planificación 2026-1'!X:X,C206,'Planificación 2026-1'!F:F,"FILIAL",'Planificación 2026-1'!Y:Y,"VIRTUAL",'Planificación 2026-1'!I:I,"&gt;2")</f>
        <v>0</v>
      </c>
      <c r="EA206" s="32">
        <f>SUMIFS('Planificación 2026-1'!S:S,'Planificación 2026-1'!X:X,C206,'Planificación 2026-1'!F:F,"FILIAL",'Planificación 2026-1'!Y:Y,"&lt;&gt;VIRTUAL",'Planificación 2026-1'!I:I,"&gt;2")</f>
        <v>0</v>
      </c>
      <c r="EB206" s="32">
        <f>SUMIFS('Planificación 2026-1'!S:S,'Planificación 2026-1'!X:X,C206,'Planificación 2026-1'!F:F,"PORUMA",'Planificación 2026-1'!Y:Y,"VIRTUAL",'Planificación 2026-1'!I:I,"&gt;2")</f>
        <v>0</v>
      </c>
      <c r="EC206" s="32">
        <f>SUMIFS('Planificación 2026-1'!S:S,'Planificación 2026-1'!X:X,C206,'Planificación 2026-1'!F:F,"PORUMA",'Planificación 2026-1'!Y:Y,"&lt;&gt;VIRTUAL",'Planificación 2026-1'!I:I,"&gt;2")</f>
        <v>0</v>
      </c>
      <c r="ED206" s="32">
        <f>SUMIFS('Planificación 2026-1'!S:S,'Planificación 2026-1'!X:X,C206,'Planificación 2026-1'!F:F,"HUAURA",'Planificación 2026-1'!Y:Y,"VIRTUAL",'Planificación 2026-1'!I:I,"&gt;2")</f>
        <v>0</v>
      </c>
      <c r="EE206" s="32">
        <f>SUMIFS('Planificación 2026-1'!S:S,'Planificación 2026-1'!X:X,C206,'Planificación 2026-1'!F:F,"HUAURA",'Planificación 2026-1'!Y:Y,"&lt;&gt;VIRTUAL",'Planificación 2026-1'!I:I,"&gt;2")</f>
        <v>0</v>
      </c>
      <c r="EF206" s="32">
        <f>SUMIFS('Planificación 2026-1'!S:S,'Planificación 2026-1'!X:X,C206,'Planificación 2026-1'!F:F,"PRINCIPAL",'Planificación 2026-1'!Y:Y,"VIRTUAL",'Planificación 2026-1'!I:I,"&lt;3")</f>
        <v>0</v>
      </c>
      <c r="EG206" s="32">
        <f>SUMIFS('Planificación 2026-1'!S:S,'Planificación 2026-1'!X:X,C206,'Planificación 2026-1'!F:F,"PRINCIPAL",'Planificación 2026-1'!Y:Y,"&lt;&gt;VIRTUAL",'Planificación 2026-1'!I:I,"&lt;3")</f>
        <v>20</v>
      </c>
      <c r="EH206" s="32">
        <f>SUMIFS('Planificación 2026-1'!S:S,'Planificación 2026-1'!X:X,C206,'Planificación 2026-1'!F:F,"SUNAMPE",'Planificación 2026-1'!Y:Y,"VIRTUAL",'Planificación 2026-1'!I:I,"&lt;3")</f>
        <v>5</v>
      </c>
      <c r="EI206" s="32">
        <f>SUMIFS('Planificación 2026-1'!S:S,'Planificación 2026-1'!X:X,C206,'Planificación 2026-1'!F:F,"SUNAMPE",'Planificación 2026-1'!Y:Y,"&lt;&gt;VIRTUAL",'Planificación 2026-1'!I:I,"&lt;3")</f>
        <v>13</v>
      </c>
      <c r="EJ206" s="32">
        <f>SUMIFS('Planificación 2026-1'!S:S,'Planificación 2026-1'!X:X,C206,'Planificación 2026-1'!F:F,"FILIAL",'Planificación 2026-1'!Y:Y,"VIRTUAL",'Planificación 2026-1'!I:I,"&lt;3")</f>
        <v>0</v>
      </c>
      <c r="EK206" s="32">
        <f>SUMIFS('Planificación 2026-1'!S:S,'Planificación 2026-1'!X:X,C206,'Planificación 2026-1'!F:F,"FILIAL",'Planificación 2026-1'!Y:Y,"&lt;&gt;VIRTUAL",'Planificación 2026-1'!I:I,"&lt;3")</f>
        <v>0</v>
      </c>
      <c r="EL206" s="32">
        <f>SUMIFS('Planificación 2026-1'!S:S,'Planificación 2026-1'!X:X,C206,'Planificación 2026-1'!F:F,"PORUMA",'Planificación 2026-1'!Y:Y,"VIRTUAL",'Planificación 2026-1'!I:I,"&lt;3")</f>
        <v>0</v>
      </c>
      <c r="EM206" s="32">
        <f>SUMIFS('Planificación 2026-1'!S:S,'Planificación 2026-1'!X:X,C206,'Planificación 2026-1'!F:F,"PORUMA",'Planificación 2026-1'!Y:Y,"&lt;&gt;VIRTUAL",'Planificación 2026-1'!I:I,"&lt;3")</f>
        <v>0</v>
      </c>
      <c r="EN206" s="32">
        <f>SUMIFS('Planificación 2026-1'!S:S,'Planificación 2026-1'!X:X,C206,'Planificación 2026-1'!F:F,"HUAURA",'Planificación 2026-1'!Y:Y,"VIRTUAL",'Planificación 2026-1'!I:I,"&lt;3")</f>
        <v>0</v>
      </c>
      <c r="EO206" s="32">
        <f>SUMIFS('Planificación 2026-1'!S:S,'Planificación 2026-1'!X:X,C206,'Planificación 2026-1'!F:F,"HUAURA",'Planificación 2026-1'!Y:Y,"&lt;&gt;VIRTUAL",'Planificación 2026-1'!I:I,"&lt;3")</f>
        <v>0</v>
      </c>
      <c r="EP206" s="32">
        <f t="shared" si="57"/>
        <v>0</v>
      </c>
      <c r="EQ206" s="32">
        <f t="shared" si="47"/>
        <v>0</v>
      </c>
      <c r="ER206" s="32">
        <f t="shared" si="48"/>
        <v>0</v>
      </c>
      <c r="ES206" s="32">
        <f t="shared" si="49"/>
        <v>20</v>
      </c>
      <c r="ET206" s="32">
        <f t="shared" si="50"/>
        <v>18</v>
      </c>
      <c r="EU206" s="32">
        <f t="shared" si="51"/>
        <v>38</v>
      </c>
      <c r="EV206" s="32" t="b">
        <f>EXACT(EU206,E206)</f>
        <v>1</v>
      </c>
      <c r="EW206" s="32"/>
      <c r="EX206" s="32">
        <f>DV206+DZ206+ED206+EF206+EJ206+EN206+DX206+EH206</f>
        <v>5</v>
      </c>
      <c r="EY206" s="32">
        <f>DW206+EA206+EE206+EG206+EK206+EO206+DY206+EI206</f>
        <v>33</v>
      </c>
      <c r="EZ206" s="32" t="b">
        <f>EXACT(SUM(EX206:EY206),E206)</f>
        <v>1</v>
      </c>
      <c r="FA206" s="32" t="str">
        <f>IF(AND(DW206=0,EA206=0,EE206=0),"",IF(COUNTIF(DW206:EE206,"&gt;0")=1,IF(DW206&gt;0,"SEDE",IF(EA206&gt;0,"FILIAL","HUAURA")),IF(COUNTIF(DW206:EE206,"&gt;0")=2,IF(AND(DW206&gt;0,EA206&gt;0),"SEDE-FILIAL",IF(AND(DW206&gt;0,EE206&gt;0),"SEDE-HUAURA","FILIAL-HUAURA")),"SEDE-FILIAL-HUAURA")))</f>
        <v/>
      </c>
      <c r="FB206" s="32" t="str">
        <f t="shared" si="56"/>
        <v>MAS PRESENCIAL</v>
      </c>
    </row>
    <row r="207" spans="1:158">
      <c r="A207" s="33"/>
      <c r="B207" s="66">
        <v>204</v>
      </c>
      <c r="C207" s="32" t="s">
        <v>411</v>
      </c>
      <c r="D207" s="429">
        <v>41622614</v>
      </c>
      <c r="E207" s="62">
        <f>SUMIF('Planificación 2026-1'!X:X,C207,'Planificación 2026-1'!S:S)</f>
        <v>34</v>
      </c>
      <c r="F207" s="585" t="s">
        <v>199</v>
      </c>
      <c r="G207" s="454" t="s">
        <v>200</v>
      </c>
      <c r="H207" s="64" t="s">
        <v>38</v>
      </c>
      <c r="I207" s="64" t="s">
        <v>150</v>
      </c>
      <c r="J207" s="32" t="s">
        <v>38</v>
      </c>
      <c r="K207" s="32" t="s">
        <v>150</v>
      </c>
      <c r="L207" s="57" t="str">
        <f>IF(SUM(COUNTIFS('Planificación 2026-1'!F:F,"PRINCIPAL",'Planificación 2026-1'!X:X,C207,'Planificación 2026-1'!H:H,"AF"))&gt;0,"P01"," ")</f>
        <v xml:space="preserve"> </v>
      </c>
      <c r="M207" s="58" t="str">
        <f>IF(SUM(COUNTIFS('Planificación 2026-1'!F:F,"PRINCIPAL",'Planificación 2026-1'!X:X,C207,'Planificación 2026-1'!H:H,"EN"))&gt;0,"P02"," ")</f>
        <v>P02</v>
      </c>
      <c r="N207" s="58" t="str">
        <f>IF(SUM(COUNTIFS('Planificación 2026-1'!F:F,"PRINCIPAL",'Planificación 2026-1'!X:X,C207,'Planificación 2026-1'!H:H,"IS"))&gt;0,"P03"," ")</f>
        <v xml:space="preserve"> </v>
      </c>
      <c r="O207" s="58" t="str">
        <f>IF(SUM(COUNTIFS('Planificación 2026-1'!F:F,"PRINCIPAL",'Planificación 2026-1'!X:X,C207,'Planificación 2026-1'!H:H,"PS"))&gt;0,"P04"," ")</f>
        <v xml:space="preserve"> </v>
      </c>
      <c r="P207" s="58"/>
      <c r="Q207" s="58" t="str">
        <f>IF(SUM(COUNTIFS('Planificación 2026-1'!F:F,"PRINCIPAL",'Planificación 2026-1'!X:X,C207,'Planificación 2026-1'!H:H,"IN"))&gt;0,"P06"," ")</f>
        <v xml:space="preserve"> </v>
      </c>
      <c r="R207" s="58" t="str">
        <f>IF(SUM(COUNTIFS('Planificación 2026-1'!F:F,"PRINCIPAL",'Planificación 2026-1'!X:X,C207,'Planificación 2026-1'!H:H,"CA"))&gt;0,"P07"," ")</f>
        <v xml:space="preserve"> </v>
      </c>
      <c r="S207" s="58" t="str">
        <f>IF(SUM(COUNTIFS('Planificación 2026-1'!F:F,"PRINCIPAL",'Planificación 2026-1'!X:X,C207,'Planificación 2026-1'!H:H,"DE"))&gt;0,"P08"," ")</f>
        <v xml:space="preserve"> </v>
      </c>
      <c r="T207" s="58" t="str">
        <f>IF(SUM(COUNTIFS('Planificación 2026-1'!F:F,"PRINCIPAL",'Planificación 2026-1'!X:X,C207,'Planificación 2026-1'!H:H,"OB"))&gt;0,"P09"," ")</f>
        <v xml:space="preserve"> </v>
      </c>
      <c r="U207" s="58" t="str">
        <f>IF(SUM(COUNTIFS('Planificación 2026-1'!F:F,"PRINCIPAL",'Planificación 2026-1'!X:X,C207,'Planificación 2026-1'!H:H,"MH"))&gt;0,"P31"," ")</f>
        <v xml:space="preserve"> </v>
      </c>
      <c r="V207" s="58" t="str">
        <f>IF(SUM(COUNTIFS('Planificación 2026-1'!F:F,"PRINCIPAL",'Planificación 2026-1'!X:X,C207,'Planificación 2026-1'!H:H,"IC"))&gt;0,"P32"," ")</f>
        <v xml:space="preserve"> </v>
      </c>
      <c r="W207" s="58" t="str">
        <f>IF(SUM(COUNTIFS('Planificación 2026-1'!F:F,"PRINCIPAL",'Planificación 2026-1'!X:X,C207,'Planificación 2026-1'!H:H,"AR"))&gt;0,"P34"," ")</f>
        <v xml:space="preserve"> </v>
      </c>
      <c r="X207" s="58" t="str">
        <f>IF(SUM(COUNTIFS('Planificación 2026-1'!F:F,"PRINCIPAL",'Planificación 2026-1'!X:X,C207,'Planificación 2026-1'!H:H,"T1"))&gt;0,"P35"," ")</f>
        <v xml:space="preserve"> </v>
      </c>
      <c r="Y207" s="58" t="str">
        <f>IF(SUM(COUNTIFS('Planificación 2026-1'!F:F,"PRINCIPAL",'Planificación 2026-1'!X:X,C207,'Planificación 2026-1'!H:H,"T3"))&gt;0,"P36"," ")</f>
        <v xml:space="preserve"> </v>
      </c>
      <c r="Z207" s="58" t="str">
        <f>IF(SUM(COUNTIFS('Planificación 2026-1'!F:F,"PRINCIPAL",'Planificación 2026-1'!X:X,C207,'Planificación 2026-1'!H:H,"T2"))&gt;0,"P37"," ")</f>
        <v xml:space="preserve"> </v>
      </c>
      <c r="AA207" s="58" t="str">
        <f>IF(SUM(COUNTIFS('Planificación 2026-1'!F:F,"PRINCIPAL",'Planificación 2026-1'!X:X,C207,'Planificación 2026-1'!H:H,"AE"))&gt;0,"P38"," ")</f>
        <v xml:space="preserve"> </v>
      </c>
      <c r="AB207" s="58" t="str">
        <f>IF(SUM(COUNTIFS('Planificación 2026-1'!F:F,"PRINCIPAL",'Planificación 2026-1'!X:X,C207,'Planificación 2026-1'!H:H,"T4"))&gt;0,"P55"," ")</f>
        <v xml:space="preserve"> </v>
      </c>
      <c r="AC207" s="58" t="str">
        <f>IF(SUM(COUNTIFS('Planificación 2026-1'!F:F,"FILIAL",'Planificación 2026-1'!X:X,C207,'Planificación 2026-1'!H:H,"AF"))&gt;0," P01"," ")</f>
        <v xml:space="preserve"> </v>
      </c>
      <c r="AD207" s="58" t="str">
        <f>IF(SUM(COUNTIFS('Planificación 2026-1'!F:F,"FILIAL",'Planificación 2026-1'!X:X,C207,'Planificación 2026-1'!H:H,"EN"))&gt;0,"P02"," ")</f>
        <v>P02</v>
      </c>
      <c r="AE207" s="58" t="str">
        <f>IF(SUM(COUNTIFS('Planificación 2026-1'!F:F,"FILIAL",'Planificación 2026-1'!X:X,C207,'Planificación 2026-1'!H:H,"IS"))&gt;0,"P03"," ")</f>
        <v xml:space="preserve"> </v>
      </c>
      <c r="AF207" s="58" t="str">
        <f>IF(SUM(COUNTIFS('Planificación 2026-1'!F:F,"FILIAL",'Planificación 2026-1'!X:X,C207,'Planificación 2026-1'!H:H,"PS"))&gt;0,"P04"," ")</f>
        <v xml:space="preserve"> </v>
      </c>
      <c r="AG207" s="58"/>
      <c r="AH207" s="58" t="str">
        <f>IF(SUM(COUNTIFS('Planificación 2026-1'!F:F,"FILIAL",'Planificación 2026-1'!X:X,C207,'Planificación 2026-1'!H:H,"IN"))&gt;0,"P06"," ")</f>
        <v xml:space="preserve"> </v>
      </c>
      <c r="AI207" s="58" t="str">
        <f>IF(SUM(COUNTIFS('Planificación 2026-1'!F:F,"FILIAL",'Planificación 2026-1'!X:X,C207,'Planificación 2026-1'!H:H,"CA"))&gt;0,"P07"," ")</f>
        <v xml:space="preserve"> </v>
      </c>
      <c r="AJ207" s="58" t="str">
        <f>IF(SUM(COUNTIFS('Planificación 2026-1'!F:F,"FILIAL",'Planificación 2026-1'!X:X,C207,'Planificación 2026-1'!H:H,"DE"))&gt;0,"P08"," ")</f>
        <v xml:space="preserve"> </v>
      </c>
      <c r="AK207" s="58" t="str">
        <f>IF(SUM(COUNTIFS('Planificación 2026-1'!F:F,"FILIAL",'Planificación 2026-1'!X:X,C207,'Planificación 2026-1'!H:H,"OB"))&gt;0,"P09"," ")</f>
        <v xml:space="preserve"> </v>
      </c>
      <c r="AL207" s="58" t="str">
        <f>IF(SUM(COUNTIFS('Planificación 2026-1'!F:F,"FILIAL",'Planificación 2026-1'!X:X,C207,'Planificación 2026-1'!H:H,"MH"))&gt;0,"P31"," ")</f>
        <v xml:space="preserve"> </v>
      </c>
      <c r="AM207" s="58" t="str">
        <f>IF(SUM(COUNTIFS('Planificación 2026-1'!F:F,"FILIAL",'Planificación 2026-1'!X:X,C207,'Planificación 2026-1'!H:H,"IC"))&gt;0,"P32"," ")</f>
        <v xml:space="preserve"> </v>
      </c>
      <c r="AN207" s="58" t="str">
        <f>IF(SUM(COUNTIFS('Planificación 2026-1'!F:F,"FILIAL",'Planificación 2026-1'!X:X,C207,'Planificación 2026-1'!H:H,"AR"))&gt;0,"P34"," ")</f>
        <v xml:space="preserve"> </v>
      </c>
      <c r="AO207" s="58" t="str">
        <f>IF(SUM(COUNTIFS('Planificación 2026-1'!F:F,"FILIAL",'Planificación 2026-1'!X:X,C207,'Planificación 2026-1'!H:H,"T1"))&gt;0,"P35"," ")</f>
        <v xml:space="preserve"> </v>
      </c>
      <c r="AP207" s="58" t="str">
        <f>IF(SUM(COUNTIFS('Planificación 2026-1'!F:F,"FILIAL",'Planificación 2026-1'!X:X,C207,'Planificación 2026-1'!H:H,"T3"))&gt;0,"P36"," ")</f>
        <v xml:space="preserve"> </v>
      </c>
      <c r="AQ207" s="58" t="str">
        <f>IF(SUM(COUNTIFS('Planificación 2026-1'!F:F,"FILIAL",'Planificación 2026-1'!X:X,C207,'Planificación 2026-1'!H:H,"T2"))&gt;0,"P37"," ")</f>
        <v xml:space="preserve"> </v>
      </c>
      <c r="AR207" s="58" t="str">
        <f>IF(SUM(COUNTIFS('Planificación 2026-1'!F:F,"FILIAL",'Planificación 2026-1'!X:X,C207,'Planificación 2026-1'!H:H,"AE"))&gt;0,"P38"," ")</f>
        <v xml:space="preserve"> </v>
      </c>
      <c r="AS207" s="58" t="str">
        <f>IF(SUM(COUNTIFS('Planificación 2026-1'!F:F,"FILIAL",'Planificación 2026-1'!X:X,C207,'Planificación 2026-1'!H:H,"T4"))&gt;0,"P55"," ")</f>
        <v xml:space="preserve"> </v>
      </c>
      <c r="AT207" s="58" t="str">
        <f>IF(SUM(COUNTIFS('Planificación 2026-1'!F:F,"SUNAMPE",'Planificación 2026-1'!X:X,C207,'Planificación 2026-1'!H:H,"AF"))&gt;0," P01"," ")</f>
        <v xml:space="preserve"> </v>
      </c>
      <c r="AU207" s="58" t="str">
        <f>IF(SUM(COUNTIFS('Planificación 2026-1'!F:F,"SUNAMPE",'Planificación 2026-1'!X:X,C207,'Planificación 2026-1'!H:H,"EN"))&gt;0,"P02"," ")</f>
        <v xml:space="preserve"> </v>
      </c>
      <c r="AV207" s="58" t="str">
        <f>IF(SUM(COUNTIFS('Planificación 2026-1'!F:F,"SUNAMPE",'Planificación 2026-1'!X:X,C207,'Planificación 2026-1'!H:H,"IS"))&gt;0,"P03"," ")</f>
        <v xml:space="preserve"> </v>
      </c>
      <c r="AW207" s="58" t="str">
        <f>IF(SUM(COUNTIFS('Planificación 2026-1'!F:F,"SUNAMPE",'Planificación 2026-1'!X:X,C207,'Planificación 2026-1'!H:H,"PS"))&gt;0,"P04"," ")</f>
        <v xml:space="preserve"> </v>
      </c>
      <c r="AX207" s="58"/>
      <c r="AY207" s="58" t="str">
        <f>IF(SUM(COUNTIFS('Planificación 2026-1'!F:F,"SUNAMPE",'Planificación 2026-1'!X:X,C207,'Planificación 2026-1'!H:H,"IN"))&gt;0,"P06"," ")</f>
        <v xml:space="preserve"> </v>
      </c>
      <c r="AZ207" s="58" t="str">
        <f>IF(SUM(COUNTIFS('Planificación 2026-1'!F:F,"SUNAMPE",'Planificación 2026-1'!X:X,C207,'Planificación 2026-1'!H:H,"CA"))&gt;0,"P07"," ")</f>
        <v xml:space="preserve"> </v>
      </c>
      <c r="BA207" s="58" t="str">
        <f>IF(SUM(COUNTIFS('Planificación 2026-1'!F:F,"SUNAMPE",'Planificación 2026-1'!X:X,C207,'Planificación 2026-1'!H:H,"DE"))&gt;0,"P08"," ")</f>
        <v xml:space="preserve"> </v>
      </c>
      <c r="BB207" s="58" t="str">
        <f>IF(SUM(COUNTIFS('Planificación 2026-1'!F:F,"SUNAMPE",'Planificación 2026-1'!X:X,C207,'Planificación 2026-1'!H:H,"OB"))&gt;0,"P09"," ")</f>
        <v xml:space="preserve"> </v>
      </c>
      <c r="BC207" s="58" t="str">
        <f>IF(SUM(COUNTIFS('Planificación 2026-1'!F:F,"SUNAMPE",'Planificación 2026-1'!X:X,C207,'Planificación 2026-1'!H:H,"MH"))&gt;0,"P31"," ")</f>
        <v xml:space="preserve"> </v>
      </c>
      <c r="BD207" s="58" t="str">
        <f>IF(SUM(COUNTIFS('Planificación 2026-1'!F:F,"SUNAMPE",'Planificación 2026-1'!X:X,C207,'Planificación 2026-1'!H:H,"IC"))&gt;0,"P32"," ")</f>
        <v xml:space="preserve"> </v>
      </c>
      <c r="BE207" s="58" t="str">
        <f>IF(SUM(COUNTIFS('Planificación 2026-1'!F:F,"SUNAMPE",'Planificación 2026-1'!X:X,C207,'Planificación 2026-1'!H:H,"AR"))&gt;0,"P34"," ")</f>
        <v xml:space="preserve"> </v>
      </c>
      <c r="BF207" s="58" t="str">
        <f>IF(SUM(COUNTIFS('Planificación 2026-1'!F:F,"SUNAMPE",'Planificación 2026-1'!X:X,C207,'Planificación 2026-1'!H:H,"T1"))&gt;0,"P35"," ")</f>
        <v xml:space="preserve"> </v>
      </c>
      <c r="BG207" s="58" t="str">
        <f>IF(SUM(COUNTIFS('Planificación 2026-1'!F:F,"SUNAMPE",'Planificación 2026-1'!X:X,C207,'Planificación 2026-1'!H:H,"T3"))&gt;0,"P36"," ")</f>
        <v xml:space="preserve"> </v>
      </c>
      <c r="BH207" s="58" t="str">
        <f>IF(SUM(COUNTIFS('Planificación 2026-1'!F:F,"SUNAMPE",'Planificación 2026-1'!X:X,C207,'Planificación 2026-1'!H:H,"T2"))&gt;0,"P37"," ")</f>
        <v xml:space="preserve"> </v>
      </c>
      <c r="BI207" s="58" t="str">
        <f>IF(SUM(COUNTIFS('Planificación 2026-1'!F:F,"SUNAMPE",'Planificación 2026-1'!X:X,C207,'Planificación 2026-1'!H:H,"AE"))&gt;0,"P38"," ")</f>
        <v xml:space="preserve"> </v>
      </c>
      <c r="BJ207" s="58" t="str">
        <f>IF(SUM(COUNTIFS('Planificación 2026-1'!F:F,"SUNAMPE",'Planificación 2026-1'!X:X,C207,'Planificación 2026-1'!H:H,"T4"))&gt;0,"P55"," ")</f>
        <v xml:space="preserve"> </v>
      </c>
      <c r="BK207" s="58" t="str">
        <f>IF(SUM(COUNTIFS('Planificación 2026-1'!F:F,"HUAURA",'Planificación 2026-1'!X:X,C207,'Planificación 2026-1'!H:H,"AF"))&gt;0," P01"," ")</f>
        <v xml:space="preserve"> </v>
      </c>
      <c r="BL207" s="58" t="str">
        <f>IF(SUM(COUNTIFS('Planificación 2026-1'!F:F,"HUAURA",'Planificación 2026-1'!X:X,C207,'Planificación 2026-1'!H:H,"EN"))&gt;0,"P02"," ")</f>
        <v xml:space="preserve"> </v>
      </c>
      <c r="BM207" s="58" t="str">
        <f>IF(SUM(COUNTIFS('Planificación 2026-1'!F:F,"HUAURA",'Planificación 2026-1'!X:X,C207,'Planificación 2026-1'!H:H,"IS"))&gt;0,"P03"," ")</f>
        <v xml:space="preserve"> </v>
      </c>
      <c r="BN207" s="58" t="str">
        <f>IF(SUM(COUNTIFS('Planificación 2026-1'!F:F,"HUAURA",'Planificación 2026-1'!X:X,C207,'Planificación 2026-1'!H:H,"PS"))&gt;0,"P04"," ")</f>
        <v xml:space="preserve"> </v>
      </c>
      <c r="BO207" s="58"/>
      <c r="BP207" s="58" t="str">
        <f>IF(SUM(COUNTIFS('Planificación 2026-1'!F:F,"HUAURA",'Planificación 2026-1'!X:X,C207,'Planificación 2026-1'!H:H,"IN"))&gt;0,"P06"," ")</f>
        <v xml:space="preserve"> </v>
      </c>
      <c r="BQ207" s="58" t="str">
        <f>IF(SUM(COUNTIFS('Planificación 2026-1'!F:F,"HUAURA",'Planificación 2026-1'!X:X,C207,'Planificación 2026-1'!H:H,"CA"))&gt;0,"P07"," ")</f>
        <v xml:space="preserve"> </v>
      </c>
      <c r="BR207" s="58" t="str">
        <f>IF(SUM(COUNTIFS('Planificación 2026-1'!F:F,"HUAURA",'Planificación 2026-1'!X:X,C207,'Planificación 2026-1'!H:H,"DE"))&gt;0,"P08"," ")</f>
        <v xml:space="preserve"> </v>
      </c>
      <c r="BS207" s="58" t="str">
        <f>IF(SUM(COUNTIFS('Planificación 2026-1'!F:F,"HUAURA",'Planificación 2026-1'!X:X,C207,'Planificación 2026-1'!H:H,"OB"))&gt;0,"P09"," ")</f>
        <v xml:space="preserve"> </v>
      </c>
      <c r="BT207" s="58" t="str">
        <f>IF(SUM(COUNTIFS('Planificación 2026-1'!F:F,"HUAURA",'Planificación 2026-1'!X:X,C207,'Planificación 2026-1'!H:H,"MH"))&gt;0,"P31"," ")</f>
        <v xml:space="preserve"> </v>
      </c>
      <c r="BU207" s="58" t="str">
        <f>IF(SUM(COUNTIFS('Planificación 2026-1'!F:F,"HUAURA",'Planificación 2026-1'!X:X,C207,'Planificación 2026-1'!H:H,"IC"))&gt;0,"P32"," ")</f>
        <v xml:space="preserve"> </v>
      </c>
      <c r="BV207" s="58" t="str">
        <f>IF(SUM(COUNTIFS('Planificación 2026-1'!F:F,"HUAURA",'Planificación 2026-1'!X:X,C207,'Planificación 2026-1'!H:H,"AR"))&gt;0,"P34"," ")</f>
        <v xml:space="preserve"> </v>
      </c>
      <c r="BW207" s="58" t="str">
        <f>IF(SUM(COUNTIFS('Planificación 2026-1'!F:F,"HUAURA",'Planificación 2026-1'!X:X,C207,'Planificación 2026-1'!H:H,"T1"))&gt;0,"P35"," ")</f>
        <v xml:space="preserve"> </v>
      </c>
      <c r="BX207" s="58" t="str">
        <f>IF(SUM(COUNTIFS('Planificación 2026-1'!F:F,"HUAURA",'Planificación 2026-1'!X:X,C207,'Planificación 2026-1'!H:H,"T3"))&gt;0,"P36"," ")</f>
        <v xml:space="preserve"> </v>
      </c>
      <c r="BY207" s="58" t="str">
        <f>IF(SUM(COUNTIFS('Planificación 2026-1'!F:F,"HUAURA",'Planificación 2026-1'!X:X,C207,'Planificación 2026-1'!H:H,"T2"))&gt;0,"P37"," ")</f>
        <v xml:space="preserve"> </v>
      </c>
      <c r="BZ207" s="58" t="str">
        <f>IF(SUM(COUNTIFS('Planificación 2026-1'!F:F,"HUAURA",'Planificación 2026-1'!X:X,C207,'Planificación 2026-1'!H:H,"AE"))&gt;0,"P38"," ")</f>
        <v xml:space="preserve"> </v>
      </c>
      <c r="CA207" s="58" t="str">
        <f>IF(SUM(COUNTIFS('Planificación 2026-1'!F:F,"HUAURA",'Planificación 2026-1'!X:X,C207,'Planificación 2026-1'!H:H,"T4"))&gt;0,"P55"," ")</f>
        <v xml:space="preserve"> </v>
      </c>
      <c r="CB207" s="59">
        <f>SUMIFS('Planificación 2026-1'!S:S,'Planificación 2026-1'!X:X,C207,'Planificación 2026-1'!H:H,"AF",'Planificación 2026-1'!I:I,"&gt;2")</f>
        <v>0</v>
      </c>
      <c r="CC207" s="59">
        <f>SUMIFS('Planificación 2026-1'!S:S,'Planificación 2026-1'!X:X,C207,'Planificación 2026-1'!H:H,"EN",'Planificación 2026-1'!I:I,"&gt;2")</f>
        <v>30</v>
      </c>
      <c r="CD207" s="59">
        <f>SUMIFS('Planificación 2026-1'!S:S,'Planificación 2026-1'!X:X,C207,'Planificación 2026-1'!H:H,"IS",'Planificación 2026-1'!I:I,"&gt;2")</f>
        <v>0</v>
      </c>
      <c r="CE207" s="59">
        <f>SUMIFS('Planificación 2026-1'!S:S,'Planificación 2026-1'!X:X,C207,'Planificación 2026-1'!H:H,"PS",'Planificación 2026-1'!I:I,"&gt;2")</f>
        <v>0</v>
      </c>
      <c r="CF207" s="59">
        <f>SUMIFS('Planificación 2026-1'!S:S,'Planificación 2026-1'!X:X,C207,'Planificación 2026-1'!H:H,"IN",'Planificación 2026-1'!I:I,"&gt;2")</f>
        <v>0</v>
      </c>
      <c r="CG207" s="59">
        <f>SUMIFS('Planificación 2026-1'!S:S,'Planificación 2026-1'!X:X,C207,'Planificación 2026-1'!H:H,"CA",'Planificación 2026-1'!I:I,"&gt;2")</f>
        <v>0</v>
      </c>
      <c r="CH207" s="59">
        <f>SUMIFS('Planificación 2026-1'!S:S,'Planificación 2026-1'!X:X,C207,'Planificación 2026-1'!H:H,"DE",'Planificación 2026-1'!I:I,"&gt;2")</f>
        <v>0</v>
      </c>
      <c r="CI207" s="59">
        <f>SUMIFS('Planificación 2026-1'!S:S,'Planificación 2026-1'!X:X,C207,'Planificación 2026-1'!H:H,"OB",'Planificación 2026-1'!I:I,"&gt;2")</f>
        <v>0</v>
      </c>
      <c r="CJ207" s="59">
        <f>SUMIFS('Planificación 2026-1'!S:S,'Planificación 2026-1'!X:X,C207,'Planificación 2026-1'!H:H,"MH",'Planificación 2026-1'!I:I,"&gt;2")</f>
        <v>0</v>
      </c>
      <c r="CK207" s="59">
        <f>SUMIFS('Planificación 2026-1'!S:S,'Planificación 2026-1'!X:X,C207,'Planificación 2026-1'!H:H,"IC",'Planificación 2026-1'!I:I,"&gt;2")</f>
        <v>0</v>
      </c>
      <c r="CL207" s="59">
        <f>SUMIFS('Planificación 2026-1'!S:S,'Planificación 2026-1'!X:X,C207,'Planificación 2026-1'!H:H,"AR",'Planificación 2026-1'!I:I,"&gt;2")</f>
        <v>0</v>
      </c>
      <c r="CM207" s="59">
        <f>SUMIFS('Planificación 2026-1'!S:S,'Planificación 2026-1'!X:X,C207,'Planificación 2026-1'!H:H,"AE",'Planificación 2026-1'!I:I,"&gt;2")</f>
        <v>0</v>
      </c>
      <c r="CN207" s="59">
        <f>SUMIFS('Planificación 2026-1'!S:S,'Planificación 2026-1'!X:X,C207,'Planificación 2026-1'!H:H,"T1",'Planificación 2026-1'!I:I,"&gt;2")</f>
        <v>0</v>
      </c>
      <c r="CO207" s="59">
        <f>SUMIFS('Planificación 2026-1'!S:S,'Planificación 2026-1'!X:X,C207,'Planificación 2026-1'!H:H,"T3",'Planificación 2026-1'!I:I,"&gt;2")</f>
        <v>0</v>
      </c>
      <c r="CP207" s="59">
        <f>SUMIFS('Planificación 2026-1'!S:S,'Planificación 2026-1'!X:X,C207,'Planificación 2026-1'!H:H,"T2",'Planificación 2026-1'!I:I,"&gt;2")</f>
        <v>0</v>
      </c>
      <c r="CQ207" s="59">
        <f>SUMIFS('Planificación 2026-1'!S:S,'Planificación 2026-1'!X:X,C207,'Planificación 2026-1'!H:H,"T4",'Planificación 2026-1'!I:I,"&gt;2")</f>
        <v>0</v>
      </c>
      <c r="CR207" s="59">
        <f>SUMIFS('Planificación 2026-1'!S:S,'Planificación 2026-1'!X:X,C207,'Planificación 2026-1'!H:H,"AF",'Planificación 2026-1'!I:I,"&lt;3")</f>
        <v>0</v>
      </c>
      <c r="CS207" s="59">
        <f>SUMIFS('Planificación 2026-1'!S:S,'Planificación 2026-1'!X:X,C207,'Planificación 2026-1'!H:H,"EN",'Planificación 2026-1'!I:I,"&lt;3")</f>
        <v>4</v>
      </c>
      <c r="CT207" s="59">
        <f>SUMIFS('Planificación 2026-1'!S:S,'Planificación 2026-1'!X:X,C207,'Planificación 2026-1'!H:H,"IS",'Planificación 2026-1'!I:I,"&lt;3")</f>
        <v>0</v>
      </c>
      <c r="CU207" s="59">
        <f>SUMIFS('Planificación 2026-1'!S:S,'Planificación 2026-1'!X:X,C207,'Planificación 2026-1'!H:H,"PS",'Planificación 2026-1'!I:I,"&lt;3")</f>
        <v>0</v>
      </c>
      <c r="CV207" s="59">
        <f>SUMIFS('Planificación 2026-1'!S:S,'Planificación 2026-1'!X:X,C207,'Planificación 2026-1'!H:H,"IN",'Planificación 2026-1'!I:I,"&lt;3")</f>
        <v>0</v>
      </c>
      <c r="CW207" s="59">
        <f>SUMIFS('Planificación 2026-1'!S:S,'Planificación 2026-1'!X:X,C207,'Planificación 2026-1'!H:H,"CA",'Planificación 2026-1'!I:I,"&lt;3")</f>
        <v>0</v>
      </c>
      <c r="CX207" s="59">
        <f>SUMIFS('Planificación 2026-1'!S:S,'Planificación 2026-1'!X:X,C207,'Planificación 2026-1'!H:H,"DE",'Planificación 2026-1'!I:I,"&lt;3")</f>
        <v>0</v>
      </c>
      <c r="CY207" s="59">
        <f>SUMIFS('Planificación 2026-1'!S:S,'Planificación 2026-1'!X:X,C207,'Planificación 2026-1'!H:H,"OB",'Planificación 2026-1'!I:I,"&lt;3")</f>
        <v>0</v>
      </c>
      <c r="CZ207" s="59">
        <f>SUMIFS('Planificación 2026-1'!S:S,'Planificación 2026-1'!X:X,C207,'Planificación 2026-1'!H:H,"MH",'Planificación 2026-1'!I:I,"&lt;3")</f>
        <v>0</v>
      </c>
      <c r="DA207" s="59">
        <f>SUMIFS('Planificación 2026-1'!S:S,'Planificación 2026-1'!X:X,C207,'Planificación 2026-1'!H:H,"IC",'Planificación 2026-1'!I:I,"&lt;3")</f>
        <v>0</v>
      </c>
      <c r="DB207" s="59">
        <f>SUMIFS('Planificación 2026-1'!S:S,'Planificación 2026-1'!X:X,C207,'Planificación 2026-1'!H:H,"AR",'Planificación 2026-1'!I:I,"&lt;3")</f>
        <v>0</v>
      </c>
      <c r="DC207" s="59">
        <f>SUMIFS('Planificación 2026-1'!S:S,'Planificación 2026-1'!X:X,C207,'Planificación 2026-1'!H:H,"AE",'Planificación 2026-1'!I:I,"&lt;3")</f>
        <v>0</v>
      </c>
      <c r="DD207" s="59">
        <f>SUMIFS('Planificación 2026-1'!S:S,'Planificación 2026-1'!X:X,C207,'Planificación 2026-1'!H:H,"T1",'Planificación 2026-1'!I:I,"&lt;3")</f>
        <v>0</v>
      </c>
      <c r="DE207" s="59">
        <f>SUMIFS('Planificación 2026-1'!S:S,'Planificación 2026-1'!X:X,C207,'Planificación 2026-1'!H:H,"T3",'Planificación 2026-1'!I:I,"&lt;3")</f>
        <v>0</v>
      </c>
      <c r="DF207" s="59">
        <f>SUMIFS('Planificación 2026-1'!S:S,'Planificación 2026-1'!X:X,C207,'Planificación 2026-1'!H:H,"T2",'Planificación 2026-1'!I:I,"&lt;3")</f>
        <v>0</v>
      </c>
      <c r="DG207" s="59">
        <f>SUMIFS('Planificación 2026-1'!S:S,'Planificación 2026-1'!X:X,C207,'Planificación 2026-1'!H:H,"T4",'Planificación 2026-1'!I:I,"&lt;3")</f>
        <v>0</v>
      </c>
      <c r="DH207" s="58" t="str">
        <f t="shared" si="52"/>
        <v>P02</v>
      </c>
      <c r="DI207" s="27">
        <f>IF(C207="","",SUMIFS('Planificación 2026-1'!S:S,'Planificación 2026-1'!X:X,C207,'Planificación 2026-1'!F:F,"PRINCIPAL",'Planificación 2026-1'!Y:Y,"VIRTUAL"))</f>
        <v>24</v>
      </c>
      <c r="DJ207" s="27">
        <f>IF(C207="","",SUMIFS('Planificación 2026-1'!S:S,'Planificación 2026-1'!X:X,C207,'Planificación 2026-1'!F:F,"PRINCIPAL",'Planificación 2026-1'!Y:Y,"PRESENCIAL"))</f>
        <v>0</v>
      </c>
      <c r="DK207" s="27">
        <f>IF(C207="","",SUMIFS('Planificación 2026-1'!S:S,'Planificación 2026-1'!X:X,C207,'Planificación 2026-1'!F:F,"PRINCIPAL",'Planificación 2026-1'!Y:Y,"HIBRIDO PRESENCIAL"))</f>
        <v>0</v>
      </c>
      <c r="DL207" s="58" t="str">
        <f t="shared" si="53"/>
        <v>P02</v>
      </c>
      <c r="DM207" s="58">
        <f>IF(C207="","",SUMIFS('Planificación 2026-1'!S:S,'Planificación 2026-1'!X:X,C207,'Planificación 2026-1'!F:F,"FILIAL",'Planificación 2026-1'!Y:Y,"VIRTUAL"))</f>
        <v>4</v>
      </c>
      <c r="DN207" s="60">
        <f>IF(C207="","",SUMIFS('Planificación 2026-1'!S:S,'Planificación 2026-1'!X:X,C207,'Planificación 2026-1'!F:F,"FILIAL",'Planificación 2026-1'!Y:Y,"PRESENCIAL"))</f>
        <v>6</v>
      </c>
      <c r="DO207" s="29">
        <f>IF(C207="","",SUMIFS('Planificación 2026-1'!S:S,'Planificación 2026-1'!X:X,C207,'Planificación 2026-1'!F:F,"FILIAL",'Planificación 2026-1'!Y:Y,"HIBRIDO PRESENCIAL"))</f>
        <v>0</v>
      </c>
      <c r="DP207" s="61" t="str">
        <f t="shared" si="54"/>
        <v/>
      </c>
      <c r="DQ207" s="58">
        <f>IF(C207="","",SUMIFS('Planificación 2026-1'!S:S,'Planificación 2026-1'!X:X,C207,'Planificación 2026-1'!F:F,"SUNAMPE",'Planificación 2026-1'!Y:Y,"VIRTUAL"))</f>
        <v>0</v>
      </c>
      <c r="DR207" s="29">
        <f>IF(C207="","",SUMIFS('Planificación 2026-1'!S:S,'Planificación 2026-1'!X:X,C207,'Planificación 2026-1'!F:F,"SUNAMPE",'Planificación 2026-1'!Y:Y,"PRESENCIAL"))</f>
        <v>0</v>
      </c>
      <c r="DS207" s="61" t="str">
        <f t="shared" si="55"/>
        <v/>
      </c>
      <c r="DT207" s="58">
        <f>IF(C207="","",SUMIFS('Planificación 2026-1'!S:S,'Planificación 2026-1'!X:X,C207,'Planificación 2026-1'!F:F,"HUAURA",'Planificación 2026-1'!Y:Y,"VIRTUAL"))</f>
        <v>0</v>
      </c>
      <c r="DU207" s="29">
        <f>IF(C207="","",SUMIFS('Planificación 2026-1'!S:S,'Planificación 2026-1'!X:X,C207,'Planificación 2026-1'!F:F,"HUAURA",'Planificación 2026-1'!Y:Y,"PRESENCIAL"))</f>
        <v>0</v>
      </c>
      <c r="DV207" s="32">
        <f>SUMIFS('Planificación 2026-1'!S:S,'Planificación 2026-1'!X:X,C207,'Planificación 2026-1'!F:F,"PRINCIPAL",'Planificación 2026-1'!Y:Y,"VIRTUAL",'Planificación 2026-1'!I:I,"&gt;2")</f>
        <v>24</v>
      </c>
      <c r="DW207" s="32">
        <f>SUMIFS('Planificación 2026-1'!S:S,'Planificación 2026-1'!X:X,C207,'Planificación 2026-1'!F:F,"PRINCIPAL",'Planificación 2026-1'!Y:Y,"&lt;&gt;VIRTUAL",'Planificación 2026-1'!I:I,"&gt;2")</f>
        <v>0</v>
      </c>
      <c r="DX207" s="32">
        <f>SUMIFS('Planificación 2026-1'!S:S,'Planificación 2026-1'!X:X,C207,'Planificación 2026-1'!F:F,"SUNAMPE",'Planificación 2026-1'!Y:Y,"VIRTUAL",'Planificación 2026-1'!I:I,"&gt;2")</f>
        <v>0</v>
      </c>
      <c r="DY207" s="32">
        <f>SUMIFS('Planificación 2026-1'!S:S,'Planificación 2026-1'!X:X,C207,'Planificación 2026-1'!F:F,"SUNAMPE",'Planificación 2026-1'!Y:Y,"&lt;&gt;VIRTUAL",'Planificación 2026-1'!I:I,"&gt;2")</f>
        <v>0</v>
      </c>
      <c r="DZ207" s="32">
        <f>SUMIFS('Planificación 2026-1'!S:S,'Planificación 2026-1'!X:X,C207,'Planificación 2026-1'!F:F,"FILIAL",'Planificación 2026-1'!Y:Y,"VIRTUAL",'Planificación 2026-1'!I:I,"&gt;2")</f>
        <v>4</v>
      </c>
      <c r="EA207" s="32">
        <f>SUMIFS('Planificación 2026-1'!S:S,'Planificación 2026-1'!X:X,C207,'Planificación 2026-1'!F:F,"FILIAL",'Planificación 2026-1'!Y:Y,"&lt;&gt;VIRTUAL",'Planificación 2026-1'!I:I,"&gt;2")</f>
        <v>2</v>
      </c>
      <c r="EB207" s="32">
        <f>SUMIFS('Planificación 2026-1'!S:S,'Planificación 2026-1'!X:X,C207,'Planificación 2026-1'!F:F,"PORUMA",'Planificación 2026-1'!Y:Y,"VIRTUAL",'Planificación 2026-1'!I:I,"&gt;2")</f>
        <v>0</v>
      </c>
      <c r="EC207" s="32">
        <f>SUMIFS('Planificación 2026-1'!S:S,'Planificación 2026-1'!X:X,C207,'Planificación 2026-1'!F:F,"PORUMA",'Planificación 2026-1'!Y:Y,"&lt;&gt;VIRTUAL",'Planificación 2026-1'!I:I,"&gt;2")</f>
        <v>0</v>
      </c>
      <c r="ED207" s="32">
        <f>SUMIFS('Planificación 2026-1'!S:S,'Planificación 2026-1'!X:X,C207,'Planificación 2026-1'!F:F,"HUAURA",'Planificación 2026-1'!Y:Y,"VIRTUAL",'Planificación 2026-1'!I:I,"&gt;2")</f>
        <v>0</v>
      </c>
      <c r="EE207" s="32">
        <f>SUMIFS('Planificación 2026-1'!S:S,'Planificación 2026-1'!X:X,C207,'Planificación 2026-1'!F:F,"HUAURA",'Planificación 2026-1'!Y:Y,"&lt;&gt;VIRTUAL",'Planificación 2026-1'!I:I,"&gt;2")</f>
        <v>0</v>
      </c>
      <c r="EF207" s="32">
        <f>SUMIFS('Planificación 2026-1'!S:S,'Planificación 2026-1'!X:X,C207,'Planificación 2026-1'!F:F,"PRINCIPAL",'Planificación 2026-1'!Y:Y,"VIRTUAL",'Planificación 2026-1'!I:I,"&lt;3")</f>
        <v>0</v>
      </c>
      <c r="EG207" s="32">
        <f>SUMIFS('Planificación 2026-1'!S:S,'Planificación 2026-1'!X:X,C207,'Planificación 2026-1'!F:F,"PRINCIPAL",'Planificación 2026-1'!Y:Y,"&lt;&gt;VIRTUAL",'Planificación 2026-1'!I:I,"&lt;3")</f>
        <v>0</v>
      </c>
      <c r="EH207" s="32">
        <f>SUMIFS('Planificación 2026-1'!S:S,'Planificación 2026-1'!X:X,C207,'Planificación 2026-1'!F:F,"SUNAMPE",'Planificación 2026-1'!Y:Y,"VIRTUAL",'Planificación 2026-1'!I:I,"&lt;3")</f>
        <v>0</v>
      </c>
      <c r="EI207" s="32">
        <f>SUMIFS('Planificación 2026-1'!S:S,'Planificación 2026-1'!X:X,C207,'Planificación 2026-1'!F:F,"SUNAMPE",'Planificación 2026-1'!Y:Y,"&lt;&gt;VIRTUAL",'Planificación 2026-1'!I:I,"&lt;3")</f>
        <v>0</v>
      </c>
      <c r="EJ207" s="32">
        <f>SUMIFS('Planificación 2026-1'!S:S,'Planificación 2026-1'!X:X,C207,'Planificación 2026-1'!F:F,"FILIAL",'Planificación 2026-1'!Y:Y,"VIRTUAL",'Planificación 2026-1'!I:I,"&lt;3")</f>
        <v>0</v>
      </c>
      <c r="EK207" s="32">
        <f>SUMIFS('Planificación 2026-1'!S:S,'Planificación 2026-1'!X:X,C207,'Planificación 2026-1'!F:F,"FILIAL",'Planificación 2026-1'!Y:Y,"&lt;&gt;VIRTUAL",'Planificación 2026-1'!I:I,"&lt;3")</f>
        <v>4</v>
      </c>
      <c r="EL207" s="32">
        <f>SUMIFS('Planificación 2026-1'!S:S,'Planificación 2026-1'!X:X,C207,'Planificación 2026-1'!F:F,"PORUMA",'Planificación 2026-1'!Y:Y,"VIRTUAL",'Planificación 2026-1'!I:I,"&lt;3")</f>
        <v>0</v>
      </c>
      <c r="EM207" s="32">
        <f>SUMIFS('Planificación 2026-1'!S:S,'Planificación 2026-1'!X:X,C207,'Planificación 2026-1'!F:F,"PORUMA",'Planificación 2026-1'!Y:Y,"&lt;&gt;VIRTUAL",'Planificación 2026-1'!I:I,"&lt;3")</f>
        <v>0</v>
      </c>
      <c r="EN207" s="32">
        <f>SUMIFS('Planificación 2026-1'!S:S,'Planificación 2026-1'!X:X,C207,'Planificación 2026-1'!F:F,"HUAURA",'Planificación 2026-1'!Y:Y,"VIRTUAL",'Planificación 2026-1'!I:I,"&lt;3")</f>
        <v>0</v>
      </c>
      <c r="EO207" s="32">
        <f>SUMIFS('Planificación 2026-1'!S:S,'Planificación 2026-1'!X:X,C207,'Planificación 2026-1'!F:F,"HUAURA",'Planificación 2026-1'!Y:Y,"&lt;&gt;VIRTUAL",'Planificación 2026-1'!I:I,"&lt;3")</f>
        <v>0</v>
      </c>
      <c r="EP207" s="32">
        <f t="shared" si="57"/>
        <v>10</v>
      </c>
      <c r="EQ207" s="32">
        <f t="shared" si="47"/>
        <v>0</v>
      </c>
      <c r="ER207" s="32">
        <f t="shared" si="48"/>
        <v>0</v>
      </c>
      <c r="ES207" s="32">
        <f t="shared" si="49"/>
        <v>24</v>
      </c>
      <c r="ET207" s="32">
        <f t="shared" si="50"/>
        <v>0</v>
      </c>
      <c r="EU207" s="32">
        <f t="shared" si="51"/>
        <v>34</v>
      </c>
      <c r="EV207" s="32" t="b">
        <f>EXACT(EU207,E207)</f>
        <v>1</v>
      </c>
      <c r="EW207" s="32"/>
      <c r="EX207" s="32">
        <f>DV207+DZ207+ED207+EF207+EJ207+EN207+DX207+EH207</f>
        <v>28</v>
      </c>
      <c r="EY207" s="32">
        <f>DW207+EA207+EE207+EG207+EK207+EO207+DY207+EI207</f>
        <v>6</v>
      </c>
      <c r="EZ207" s="32" t="b">
        <f>EXACT(SUM(EX207:EY207),E207)</f>
        <v>1</v>
      </c>
      <c r="FA207" s="32" t="str">
        <f>IF(AND(DW207=0,EA207=0,EE207=0),"",IF(COUNTIF(DW207:EE207,"&gt;0")=1,IF(DW207&gt;0,"SEDE",IF(EA207&gt;0,"FILIAL","HUAURA")),IF(COUNTIF(DW207:EE207,"&gt;0")=2,IF(AND(DW207&gt;0,EA207&gt;0),"SEDE-FILIAL",IF(AND(DW207&gt;0,EE207&gt;0),"SEDE-HUAURA","FILIAL-HUAURA")),"SEDE-FILIAL-HUAURA")))</f>
        <v>FILIAL-HUAURA</v>
      </c>
      <c r="FB207" s="32" t="str">
        <f t="shared" si="56"/>
        <v>MAS VIRTUAL</v>
      </c>
    </row>
    <row r="208" spans="1:158">
      <c r="A208" s="33"/>
      <c r="B208" s="65">
        <v>205</v>
      </c>
      <c r="C208" s="32" t="s">
        <v>412</v>
      </c>
      <c r="D208" s="429">
        <v>43214430</v>
      </c>
      <c r="E208" s="62">
        <f>SUMIF('Planificación 2026-1'!X:X,C208,'Planificación 2026-1'!S:S)</f>
        <v>15</v>
      </c>
      <c r="F208" s="63" t="s">
        <v>203</v>
      </c>
      <c r="G208" s="454" t="s">
        <v>200</v>
      </c>
      <c r="H208" s="64" t="s">
        <v>111</v>
      </c>
      <c r="I208" s="64" t="s">
        <v>157</v>
      </c>
      <c r="J208" s="32" t="s">
        <v>111</v>
      </c>
      <c r="K208" s="32" t="s">
        <v>157</v>
      </c>
      <c r="L208" s="57" t="str">
        <f>IF(SUM(COUNTIFS('Planificación 2026-1'!F:F,"PRINCIPAL",'Planificación 2026-1'!X:X,C208,'Planificación 2026-1'!H:H,"AF"))&gt;0,"P01"," ")</f>
        <v xml:space="preserve"> </v>
      </c>
      <c r="M208" s="58" t="str">
        <f>IF(SUM(COUNTIFS('Planificación 2026-1'!F:F,"PRINCIPAL",'Planificación 2026-1'!X:X,C208,'Planificación 2026-1'!H:H,"EN"))&gt;0,"P02"," ")</f>
        <v xml:space="preserve"> </v>
      </c>
      <c r="N208" s="58" t="str">
        <f>IF(SUM(COUNTIFS('Planificación 2026-1'!F:F,"PRINCIPAL",'Planificación 2026-1'!X:X,C208,'Planificación 2026-1'!H:H,"IS"))&gt;0,"P03"," ")</f>
        <v xml:space="preserve"> </v>
      </c>
      <c r="O208" s="58" t="str">
        <f>IF(SUM(COUNTIFS('Planificación 2026-1'!F:F,"PRINCIPAL",'Planificación 2026-1'!X:X,C208,'Planificación 2026-1'!H:H,"PS"))&gt;0,"P04"," ")</f>
        <v xml:space="preserve"> </v>
      </c>
      <c r="P208" s="58"/>
      <c r="Q208" s="58" t="str">
        <f>IF(SUM(COUNTIFS('Planificación 2026-1'!F:F,"PRINCIPAL",'Planificación 2026-1'!X:X,C208,'Planificación 2026-1'!H:H,"IN"))&gt;0,"P06"," ")</f>
        <v xml:space="preserve"> </v>
      </c>
      <c r="R208" s="58" t="str">
        <f>IF(SUM(COUNTIFS('Planificación 2026-1'!F:F,"PRINCIPAL",'Planificación 2026-1'!X:X,C208,'Planificación 2026-1'!H:H,"CA"))&gt;0,"P07"," ")</f>
        <v xml:space="preserve"> </v>
      </c>
      <c r="S208" s="58" t="str">
        <f>IF(SUM(COUNTIFS('Planificación 2026-1'!F:F,"PRINCIPAL",'Planificación 2026-1'!X:X,C208,'Planificación 2026-1'!H:H,"DE"))&gt;0,"P08"," ")</f>
        <v xml:space="preserve"> </v>
      </c>
      <c r="T208" s="58" t="str">
        <f>IF(SUM(COUNTIFS('Planificación 2026-1'!F:F,"PRINCIPAL",'Planificación 2026-1'!X:X,C208,'Planificación 2026-1'!H:H,"OB"))&gt;0,"P09"," ")</f>
        <v xml:space="preserve"> </v>
      </c>
      <c r="U208" s="58" t="str">
        <f>IF(SUM(COUNTIFS('Planificación 2026-1'!F:F,"PRINCIPAL",'Planificación 2026-1'!X:X,C208,'Planificación 2026-1'!H:H,"MH"))&gt;0,"P31"," ")</f>
        <v xml:space="preserve"> </v>
      </c>
      <c r="V208" s="58" t="str">
        <f>IF(SUM(COUNTIFS('Planificación 2026-1'!F:F,"PRINCIPAL",'Planificación 2026-1'!X:X,C208,'Planificación 2026-1'!H:H,"IC"))&gt;0,"P32"," ")</f>
        <v xml:space="preserve"> </v>
      </c>
      <c r="W208" s="58" t="str">
        <f>IF(SUM(COUNTIFS('Planificación 2026-1'!F:F,"PRINCIPAL",'Planificación 2026-1'!X:X,C208,'Planificación 2026-1'!H:H,"AR"))&gt;0,"P34"," ")</f>
        <v xml:space="preserve"> </v>
      </c>
      <c r="X208" s="58" t="str">
        <f>IF(SUM(COUNTIFS('Planificación 2026-1'!F:F,"PRINCIPAL",'Planificación 2026-1'!X:X,C208,'Planificación 2026-1'!H:H,"T1"))&gt;0,"P35"," ")</f>
        <v xml:space="preserve"> </v>
      </c>
      <c r="Y208" s="58" t="str">
        <f>IF(SUM(COUNTIFS('Planificación 2026-1'!F:F,"PRINCIPAL",'Planificación 2026-1'!X:X,C208,'Planificación 2026-1'!H:H,"T3"))&gt;0,"P36"," ")</f>
        <v xml:space="preserve"> </v>
      </c>
      <c r="Z208" s="58" t="str">
        <f>IF(SUM(COUNTIFS('Planificación 2026-1'!F:F,"PRINCIPAL",'Planificación 2026-1'!X:X,C208,'Planificación 2026-1'!H:H,"T2"))&gt;0,"P37"," ")</f>
        <v xml:space="preserve"> </v>
      </c>
      <c r="AA208" s="58" t="str">
        <f>IF(SUM(COUNTIFS('Planificación 2026-1'!F:F,"PRINCIPAL",'Planificación 2026-1'!X:X,C208,'Planificación 2026-1'!H:H,"AE"))&gt;0,"P38"," ")</f>
        <v xml:space="preserve"> </v>
      </c>
      <c r="AB208" s="58" t="str">
        <f>IF(SUM(COUNTIFS('Planificación 2026-1'!F:F,"PRINCIPAL",'Planificación 2026-1'!X:X,C208,'Planificación 2026-1'!H:H,"T4"))&gt;0,"P55"," ")</f>
        <v xml:space="preserve"> </v>
      </c>
      <c r="AC208" s="58" t="str">
        <f>IF(SUM(COUNTIFS('Planificación 2026-1'!F:F,"FILIAL",'Planificación 2026-1'!X:X,C208,'Planificación 2026-1'!H:H,"AF"))&gt;0," P01"," ")</f>
        <v xml:space="preserve"> </v>
      </c>
      <c r="AD208" s="58" t="str">
        <f>IF(SUM(COUNTIFS('Planificación 2026-1'!F:F,"FILIAL",'Planificación 2026-1'!X:X,C208,'Planificación 2026-1'!H:H,"EN"))&gt;0,"P02"," ")</f>
        <v xml:space="preserve"> </v>
      </c>
      <c r="AE208" s="58" t="str">
        <f>IF(SUM(COUNTIFS('Planificación 2026-1'!F:F,"FILIAL",'Planificación 2026-1'!X:X,C208,'Planificación 2026-1'!H:H,"IS"))&gt;0,"P03"," ")</f>
        <v xml:space="preserve"> </v>
      </c>
      <c r="AF208" s="58" t="str">
        <f>IF(SUM(COUNTIFS('Planificación 2026-1'!F:F,"FILIAL",'Planificación 2026-1'!X:X,C208,'Planificación 2026-1'!H:H,"PS"))&gt;0,"P04"," ")</f>
        <v xml:space="preserve"> </v>
      </c>
      <c r="AG208" s="58"/>
      <c r="AH208" s="58" t="str">
        <f>IF(SUM(COUNTIFS('Planificación 2026-1'!F:F,"FILIAL",'Planificación 2026-1'!X:X,C208,'Planificación 2026-1'!H:H,"IN"))&gt;0,"P06"," ")</f>
        <v xml:space="preserve"> </v>
      </c>
      <c r="AI208" s="58" t="str">
        <f>IF(SUM(COUNTIFS('Planificación 2026-1'!F:F,"FILIAL",'Planificación 2026-1'!X:X,C208,'Planificación 2026-1'!H:H,"CA"))&gt;0,"P07"," ")</f>
        <v xml:space="preserve"> </v>
      </c>
      <c r="AJ208" s="58" t="str">
        <f>IF(SUM(COUNTIFS('Planificación 2026-1'!F:F,"FILIAL",'Planificación 2026-1'!X:X,C208,'Planificación 2026-1'!H:H,"DE"))&gt;0,"P08"," ")</f>
        <v xml:space="preserve"> </v>
      </c>
      <c r="AK208" s="58" t="str">
        <f>IF(SUM(COUNTIFS('Planificación 2026-1'!F:F,"FILIAL",'Planificación 2026-1'!X:X,C208,'Planificación 2026-1'!H:H,"OB"))&gt;0,"P09"," ")</f>
        <v xml:space="preserve"> </v>
      </c>
      <c r="AL208" s="58" t="str">
        <f>IF(SUM(COUNTIFS('Planificación 2026-1'!F:F,"FILIAL",'Planificación 2026-1'!X:X,C208,'Planificación 2026-1'!H:H,"MH"))&gt;0,"P31"," ")</f>
        <v xml:space="preserve"> </v>
      </c>
      <c r="AM208" s="58" t="str">
        <f>IF(SUM(COUNTIFS('Planificación 2026-1'!F:F,"FILIAL",'Planificación 2026-1'!X:X,C208,'Planificación 2026-1'!H:H,"IC"))&gt;0,"P32"," ")</f>
        <v xml:space="preserve"> </v>
      </c>
      <c r="AN208" s="58" t="str">
        <f>IF(SUM(COUNTIFS('Planificación 2026-1'!F:F,"FILIAL",'Planificación 2026-1'!X:X,C208,'Planificación 2026-1'!H:H,"AR"))&gt;0,"P34"," ")</f>
        <v xml:space="preserve"> </v>
      </c>
      <c r="AO208" s="58" t="str">
        <f>IF(SUM(COUNTIFS('Planificación 2026-1'!F:F,"FILIAL",'Planificación 2026-1'!X:X,C208,'Planificación 2026-1'!H:H,"T1"))&gt;0,"P35"," ")</f>
        <v xml:space="preserve"> </v>
      </c>
      <c r="AP208" s="58" t="str">
        <f>IF(SUM(COUNTIFS('Planificación 2026-1'!F:F,"FILIAL",'Planificación 2026-1'!X:X,C208,'Planificación 2026-1'!H:H,"T3"))&gt;0,"P36"," ")</f>
        <v xml:space="preserve"> </v>
      </c>
      <c r="AQ208" s="58" t="str">
        <f>IF(SUM(COUNTIFS('Planificación 2026-1'!F:F,"FILIAL",'Planificación 2026-1'!X:X,C208,'Planificación 2026-1'!H:H,"T2"))&gt;0,"P37"," ")</f>
        <v xml:space="preserve"> </v>
      </c>
      <c r="AR208" s="58" t="str">
        <f>IF(SUM(COUNTIFS('Planificación 2026-1'!F:F,"FILIAL",'Planificación 2026-1'!X:X,C208,'Planificación 2026-1'!H:H,"AE"))&gt;0,"P38"," ")</f>
        <v xml:space="preserve"> </v>
      </c>
      <c r="AS208" s="58" t="str">
        <f>IF(SUM(COUNTIFS('Planificación 2026-1'!F:F,"FILIAL",'Planificación 2026-1'!X:X,C208,'Planificación 2026-1'!H:H,"T4"))&gt;0,"P55"," ")</f>
        <v xml:space="preserve"> </v>
      </c>
      <c r="AT208" s="58" t="str">
        <f>IF(SUM(COUNTIFS('Planificación 2026-1'!F:F,"SUNAMPE",'Planificación 2026-1'!X:X,C208,'Planificación 2026-1'!H:H,"AF"))&gt;0," P01"," ")</f>
        <v xml:space="preserve"> </v>
      </c>
      <c r="AU208" s="58" t="str">
        <f>IF(SUM(COUNTIFS('Planificación 2026-1'!F:F,"SUNAMPE",'Planificación 2026-1'!X:X,C208,'Planificación 2026-1'!H:H,"EN"))&gt;0,"P02"," ")</f>
        <v xml:space="preserve"> </v>
      </c>
      <c r="AV208" s="58" t="str">
        <f>IF(SUM(COUNTIFS('Planificación 2026-1'!F:F,"SUNAMPE",'Planificación 2026-1'!X:X,C208,'Planificación 2026-1'!H:H,"IS"))&gt;0,"P03"," ")</f>
        <v xml:space="preserve"> </v>
      </c>
      <c r="AW208" s="58" t="str">
        <f>IF(SUM(COUNTIFS('Planificación 2026-1'!F:F,"SUNAMPE",'Planificación 2026-1'!X:X,C208,'Planificación 2026-1'!H:H,"PS"))&gt;0,"P04"," ")</f>
        <v xml:space="preserve"> </v>
      </c>
      <c r="AX208" s="58"/>
      <c r="AY208" s="58" t="str">
        <f>IF(SUM(COUNTIFS('Planificación 2026-1'!F:F,"SUNAMPE",'Planificación 2026-1'!X:X,C208,'Planificación 2026-1'!H:H,"IN"))&gt;0,"P06"," ")</f>
        <v xml:space="preserve"> </v>
      </c>
      <c r="AZ208" s="58" t="str">
        <f>IF(SUM(COUNTIFS('Planificación 2026-1'!F:F,"SUNAMPE",'Planificación 2026-1'!X:X,C208,'Planificación 2026-1'!H:H,"CA"))&gt;0,"P07"," ")</f>
        <v xml:space="preserve"> </v>
      </c>
      <c r="BA208" s="58" t="str">
        <f>IF(SUM(COUNTIFS('Planificación 2026-1'!F:F,"SUNAMPE",'Planificación 2026-1'!X:X,C208,'Planificación 2026-1'!H:H,"DE"))&gt;0,"P08"," ")</f>
        <v xml:space="preserve"> </v>
      </c>
      <c r="BB208" s="58" t="str">
        <f>IF(SUM(COUNTIFS('Planificación 2026-1'!F:F,"SUNAMPE",'Planificación 2026-1'!X:X,C208,'Planificación 2026-1'!H:H,"OB"))&gt;0,"P09"," ")</f>
        <v xml:space="preserve"> </v>
      </c>
      <c r="BC208" s="58" t="str">
        <f>IF(SUM(COUNTIFS('Planificación 2026-1'!F:F,"SUNAMPE",'Planificación 2026-1'!X:X,C208,'Planificación 2026-1'!H:H,"MH"))&gt;0,"P31"," ")</f>
        <v>P31</v>
      </c>
      <c r="BD208" s="58" t="str">
        <f>IF(SUM(COUNTIFS('Planificación 2026-1'!F:F,"SUNAMPE",'Planificación 2026-1'!X:X,C208,'Planificación 2026-1'!H:H,"IC"))&gt;0,"P32"," ")</f>
        <v xml:space="preserve"> </v>
      </c>
      <c r="BE208" s="58" t="str">
        <f>IF(SUM(COUNTIFS('Planificación 2026-1'!F:F,"SUNAMPE",'Planificación 2026-1'!X:X,C208,'Planificación 2026-1'!H:H,"AR"))&gt;0,"P34"," ")</f>
        <v xml:space="preserve"> </v>
      </c>
      <c r="BF208" s="58" t="str">
        <f>IF(SUM(COUNTIFS('Planificación 2026-1'!F:F,"SUNAMPE",'Planificación 2026-1'!X:X,C208,'Planificación 2026-1'!H:H,"T1"))&gt;0,"P35"," ")</f>
        <v>P35</v>
      </c>
      <c r="BG208" s="58" t="str">
        <f>IF(SUM(COUNTIFS('Planificación 2026-1'!F:F,"SUNAMPE",'Planificación 2026-1'!X:X,C208,'Planificación 2026-1'!H:H,"T3"))&gt;0,"P36"," ")</f>
        <v>P36</v>
      </c>
      <c r="BH208" s="58" t="str">
        <f>IF(SUM(COUNTIFS('Planificación 2026-1'!F:F,"SUNAMPE",'Planificación 2026-1'!X:X,C208,'Planificación 2026-1'!H:H,"T2"))&gt;0,"P37"," ")</f>
        <v xml:space="preserve"> </v>
      </c>
      <c r="BI208" s="58" t="str">
        <f>IF(SUM(COUNTIFS('Planificación 2026-1'!F:F,"SUNAMPE",'Planificación 2026-1'!X:X,C208,'Planificación 2026-1'!H:H,"AE"))&gt;0,"P38"," ")</f>
        <v xml:space="preserve"> </v>
      </c>
      <c r="BJ208" s="58" t="str">
        <f>IF(SUM(COUNTIFS('Planificación 2026-1'!F:F,"SUNAMPE",'Planificación 2026-1'!X:X,C208,'Planificación 2026-1'!H:H,"T4"))&gt;0,"P55"," ")</f>
        <v xml:space="preserve"> </v>
      </c>
      <c r="BK208" s="58" t="str">
        <f>IF(SUM(COUNTIFS('Planificación 2026-1'!F:F,"HUAURA",'Planificación 2026-1'!X:X,C208,'Planificación 2026-1'!H:H,"AF"))&gt;0," P01"," ")</f>
        <v xml:space="preserve"> </v>
      </c>
      <c r="BL208" s="58" t="str">
        <f>IF(SUM(COUNTIFS('Planificación 2026-1'!F:F,"HUAURA",'Planificación 2026-1'!X:X,C208,'Planificación 2026-1'!H:H,"EN"))&gt;0,"P02"," ")</f>
        <v xml:space="preserve"> </v>
      </c>
      <c r="BM208" s="58" t="str">
        <f>IF(SUM(COUNTIFS('Planificación 2026-1'!F:F,"HUAURA",'Planificación 2026-1'!X:X,C208,'Planificación 2026-1'!H:H,"IS"))&gt;0,"P03"," ")</f>
        <v xml:space="preserve"> </v>
      </c>
      <c r="BN208" s="58" t="str">
        <f>IF(SUM(COUNTIFS('Planificación 2026-1'!F:F,"HUAURA",'Planificación 2026-1'!X:X,C208,'Planificación 2026-1'!H:H,"PS"))&gt;0,"P04"," ")</f>
        <v xml:space="preserve"> </v>
      </c>
      <c r="BO208" s="58"/>
      <c r="BP208" s="58" t="str">
        <f>IF(SUM(COUNTIFS('Planificación 2026-1'!F:F,"HUAURA",'Planificación 2026-1'!X:X,C208,'Planificación 2026-1'!H:H,"IN"))&gt;0,"P06"," ")</f>
        <v xml:space="preserve"> </v>
      </c>
      <c r="BQ208" s="58" t="str">
        <f>IF(SUM(COUNTIFS('Planificación 2026-1'!F:F,"HUAURA",'Planificación 2026-1'!X:X,C208,'Planificación 2026-1'!H:H,"CA"))&gt;0,"P07"," ")</f>
        <v xml:space="preserve"> </v>
      </c>
      <c r="BR208" s="58" t="str">
        <f>IF(SUM(COUNTIFS('Planificación 2026-1'!F:F,"HUAURA",'Planificación 2026-1'!X:X,C208,'Planificación 2026-1'!H:H,"DE"))&gt;0,"P08"," ")</f>
        <v xml:space="preserve"> </v>
      </c>
      <c r="BS208" s="58" t="str">
        <f>IF(SUM(COUNTIFS('Planificación 2026-1'!F:F,"HUAURA",'Planificación 2026-1'!X:X,C208,'Planificación 2026-1'!H:H,"OB"))&gt;0,"P09"," ")</f>
        <v xml:space="preserve"> </v>
      </c>
      <c r="BT208" s="58" t="str">
        <f>IF(SUM(COUNTIFS('Planificación 2026-1'!F:F,"HUAURA",'Planificación 2026-1'!X:X,C208,'Planificación 2026-1'!H:H,"MH"))&gt;0,"P31"," ")</f>
        <v xml:space="preserve"> </v>
      </c>
      <c r="BU208" s="58" t="str">
        <f>IF(SUM(COUNTIFS('Planificación 2026-1'!F:F,"HUAURA",'Planificación 2026-1'!X:X,C208,'Planificación 2026-1'!H:H,"IC"))&gt;0,"P32"," ")</f>
        <v xml:space="preserve"> </v>
      </c>
      <c r="BV208" s="58" t="str">
        <f>IF(SUM(COUNTIFS('Planificación 2026-1'!F:F,"HUAURA",'Planificación 2026-1'!X:X,C208,'Planificación 2026-1'!H:H,"AR"))&gt;0,"P34"," ")</f>
        <v xml:space="preserve"> </v>
      </c>
      <c r="BW208" s="58" t="str">
        <f>IF(SUM(COUNTIFS('Planificación 2026-1'!F:F,"HUAURA",'Planificación 2026-1'!X:X,C208,'Planificación 2026-1'!H:H,"T1"))&gt;0,"P35"," ")</f>
        <v xml:space="preserve"> </v>
      </c>
      <c r="BX208" s="58" t="str">
        <f>IF(SUM(COUNTIFS('Planificación 2026-1'!F:F,"HUAURA",'Planificación 2026-1'!X:X,C208,'Planificación 2026-1'!H:H,"T3"))&gt;0,"P36"," ")</f>
        <v xml:space="preserve"> </v>
      </c>
      <c r="BY208" s="58" t="str">
        <f>IF(SUM(COUNTIFS('Planificación 2026-1'!F:F,"HUAURA",'Planificación 2026-1'!X:X,C208,'Planificación 2026-1'!H:H,"T2"))&gt;0,"P37"," ")</f>
        <v xml:space="preserve"> </v>
      </c>
      <c r="BZ208" s="58" t="str">
        <f>IF(SUM(COUNTIFS('Planificación 2026-1'!F:F,"HUAURA",'Planificación 2026-1'!X:X,C208,'Planificación 2026-1'!H:H,"AE"))&gt;0,"P38"," ")</f>
        <v xml:space="preserve"> </v>
      </c>
      <c r="CA208" s="58" t="str">
        <f>IF(SUM(COUNTIFS('Planificación 2026-1'!F:F,"HUAURA",'Planificación 2026-1'!X:X,C208,'Planificación 2026-1'!H:H,"T4"))&gt;0,"P55"," ")</f>
        <v xml:space="preserve"> </v>
      </c>
      <c r="CB208" s="59">
        <f>SUMIFS('Planificación 2026-1'!S:S,'Planificación 2026-1'!X:X,C208,'Planificación 2026-1'!H:H,"AF",'Planificación 2026-1'!I:I,"&gt;2")</f>
        <v>0</v>
      </c>
      <c r="CC208" s="59">
        <f>SUMIFS('Planificación 2026-1'!S:S,'Planificación 2026-1'!X:X,C208,'Planificación 2026-1'!H:H,"EN",'Planificación 2026-1'!I:I,"&gt;2")</f>
        <v>0</v>
      </c>
      <c r="CD208" s="59">
        <f>SUMIFS('Planificación 2026-1'!S:S,'Planificación 2026-1'!X:X,C208,'Planificación 2026-1'!H:H,"IS",'Planificación 2026-1'!I:I,"&gt;2")</f>
        <v>0</v>
      </c>
      <c r="CE208" s="59">
        <f>SUMIFS('Planificación 2026-1'!S:S,'Planificación 2026-1'!X:X,C208,'Planificación 2026-1'!H:H,"PS",'Planificación 2026-1'!I:I,"&gt;2")</f>
        <v>0</v>
      </c>
      <c r="CF208" s="59">
        <f>SUMIFS('Planificación 2026-1'!S:S,'Planificación 2026-1'!X:X,C208,'Planificación 2026-1'!H:H,"IN",'Planificación 2026-1'!I:I,"&gt;2")</f>
        <v>0</v>
      </c>
      <c r="CG208" s="59">
        <f>SUMIFS('Planificación 2026-1'!S:S,'Planificación 2026-1'!X:X,C208,'Planificación 2026-1'!H:H,"CA",'Planificación 2026-1'!I:I,"&gt;2")</f>
        <v>0</v>
      </c>
      <c r="CH208" s="59">
        <f>SUMIFS('Planificación 2026-1'!S:S,'Planificación 2026-1'!X:X,C208,'Planificación 2026-1'!H:H,"DE",'Planificación 2026-1'!I:I,"&gt;2")</f>
        <v>0</v>
      </c>
      <c r="CI208" s="59">
        <f>SUMIFS('Planificación 2026-1'!S:S,'Planificación 2026-1'!X:X,C208,'Planificación 2026-1'!H:H,"OB",'Planificación 2026-1'!I:I,"&gt;2")</f>
        <v>0</v>
      </c>
      <c r="CJ208" s="59">
        <f>SUMIFS('Planificación 2026-1'!S:S,'Planificación 2026-1'!X:X,C208,'Planificación 2026-1'!H:H,"MH",'Planificación 2026-1'!I:I,"&gt;2")</f>
        <v>11</v>
      </c>
      <c r="CK208" s="59">
        <f>SUMIFS('Planificación 2026-1'!S:S,'Planificación 2026-1'!X:X,C208,'Planificación 2026-1'!H:H,"IC",'Planificación 2026-1'!I:I,"&gt;2")</f>
        <v>0</v>
      </c>
      <c r="CL208" s="59">
        <f>SUMIFS('Planificación 2026-1'!S:S,'Planificación 2026-1'!X:X,C208,'Planificación 2026-1'!H:H,"AR",'Planificación 2026-1'!I:I,"&gt;2")</f>
        <v>0</v>
      </c>
      <c r="CM208" s="59">
        <f>SUMIFS('Planificación 2026-1'!S:S,'Planificación 2026-1'!X:X,C208,'Planificación 2026-1'!H:H,"AE",'Planificación 2026-1'!I:I,"&gt;2")</f>
        <v>0</v>
      </c>
      <c r="CN208" s="59">
        <f>SUMIFS('Planificación 2026-1'!S:S,'Planificación 2026-1'!X:X,C208,'Planificación 2026-1'!H:H,"T1",'Planificación 2026-1'!I:I,"&gt;2")</f>
        <v>4</v>
      </c>
      <c r="CO208" s="59">
        <f>SUMIFS('Planificación 2026-1'!S:S,'Planificación 2026-1'!X:X,C208,'Planificación 2026-1'!H:H,"T3",'Planificación 2026-1'!I:I,"&gt;2")</f>
        <v>0</v>
      </c>
      <c r="CP208" s="59">
        <f>SUMIFS('Planificación 2026-1'!S:S,'Planificación 2026-1'!X:X,C208,'Planificación 2026-1'!H:H,"T2",'Planificación 2026-1'!I:I,"&gt;2")</f>
        <v>0</v>
      </c>
      <c r="CQ208" s="59">
        <f>SUMIFS('Planificación 2026-1'!S:S,'Planificación 2026-1'!X:X,C208,'Planificación 2026-1'!H:H,"T4",'Planificación 2026-1'!I:I,"&gt;2")</f>
        <v>0</v>
      </c>
      <c r="CR208" s="59">
        <f>SUMIFS('Planificación 2026-1'!S:S,'Planificación 2026-1'!X:X,C208,'Planificación 2026-1'!H:H,"AF",'Planificación 2026-1'!I:I,"&lt;3")</f>
        <v>0</v>
      </c>
      <c r="CS208" s="59">
        <f>SUMIFS('Planificación 2026-1'!S:S,'Planificación 2026-1'!X:X,C208,'Planificación 2026-1'!H:H,"EN",'Planificación 2026-1'!I:I,"&lt;3")</f>
        <v>0</v>
      </c>
      <c r="CT208" s="59">
        <f>SUMIFS('Planificación 2026-1'!S:S,'Planificación 2026-1'!X:X,C208,'Planificación 2026-1'!H:H,"IS",'Planificación 2026-1'!I:I,"&lt;3")</f>
        <v>0</v>
      </c>
      <c r="CU208" s="59">
        <f>SUMIFS('Planificación 2026-1'!S:S,'Planificación 2026-1'!X:X,C208,'Planificación 2026-1'!H:H,"PS",'Planificación 2026-1'!I:I,"&lt;3")</f>
        <v>0</v>
      </c>
      <c r="CV208" s="59">
        <f>SUMIFS('Planificación 2026-1'!S:S,'Planificación 2026-1'!X:X,C208,'Planificación 2026-1'!H:H,"IN",'Planificación 2026-1'!I:I,"&lt;3")</f>
        <v>0</v>
      </c>
      <c r="CW208" s="59">
        <f>SUMIFS('Planificación 2026-1'!S:S,'Planificación 2026-1'!X:X,C208,'Planificación 2026-1'!H:H,"CA",'Planificación 2026-1'!I:I,"&lt;3")</f>
        <v>0</v>
      </c>
      <c r="CX208" s="59">
        <f>SUMIFS('Planificación 2026-1'!S:S,'Planificación 2026-1'!X:X,C208,'Planificación 2026-1'!H:H,"DE",'Planificación 2026-1'!I:I,"&lt;3")</f>
        <v>0</v>
      </c>
      <c r="CY208" s="59">
        <f>SUMIFS('Planificación 2026-1'!S:S,'Planificación 2026-1'!X:X,C208,'Planificación 2026-1'!H:H,"OB",'Planificación 2026-1'!I:I,"&lt;3")</f>
        <v>0</v>
      </c>
      <c r="CZ208" s="59">
        <f>SUMIFS('Planificación 2026-1'!S:S,'Planificación 2026-1'!X:X,C208,'Planificación 2026-1'!H:H,"MH",'Planificación 2026-1'!I:I,"&lt;3")</f>
        <v>0</v>
      </c>
      <c r="DA208" s="59">
        <f>SUMIFS('Planificación 2026-1'!S:S,'Planificación 2026-1'!X:X,C208,'Planificación 2026-1'!H:H,"IC",'Planificación 2026-1'!I:I,"&lt;3")</f>
        <v>0</v>
      </c>
      <c r="DB208" s="59">
        <f>SUMIFS('Planificación 2026-1'!S:S,'Planificación 2026-1'!X:X,C208,'Planificación 2026-1'!H:H,"AR",'Planificación 2026-1'!I:I,"&lt;3")</f>
        <v>0</v>
      </c>
      <c r="DC208" s="59">
        <f>SUMIFS('Planificación 2026-1'!S:S,'Planificación 2026-1'!X:X,C208,'Planificación 2026-1'!H:H,"AE",'Planificación 2026-1'!I:I,"&lt;3")</f>
        <v>0</v>
      </c>
      <c r="DD208" s="59">
        <f>SUMIFS('Planificación 2026-1'!S:S,'Planificación 2026-1'!X:X,C208,'Planificación 2026-1'!H:H,"T1",'Planificación 2026-1'!I:I,"&lt;3")</f>
        <v>0</v>
      </c>
      <c r="DE208" s="59">
        <f>SUMIFS('Planificación 2026-1'!S:S,'Planificación 2026-1'!X:X,C208,'Planificación 2026-1'!H:H,"T3",'Planificación 2026-1'!I:I,"&lt;3")</f>
        <v>0</v>
      </c>
      <c r="DF208" s="59">
        <f>SUMIFS('Planificación 2026-1'!S:S,'Planificación 2026-1'!X:X,C208,'Planificación 2026-1'!H:H,"T2",'Planificación 2026-1'!I:I,"&lt;3")</f>
        <v>0</v>
      </c>
      <c r="DG208" s="59">
        <f>SUMIFS('Planificación 2026-1'!S:S,'Planificación 2026-1'!X:X,C208,'Planificación 2026-1'!H:H,"T4",'Planificación 2026-1'!I:I,"&lt;3")</f>
        <v>0</v>
      </c>
      <c r="DH208" s="58" t="str">
        <f t="shared" si="52"/>
        <v/>
      </c>
      <c r="DI208" s="27">
        <f>IF(C208="","",SUMIFS('Planificación 2026-1'!S:S,'Planificación 2026-1'!X:X,C208,'Planificación 2026-1'!F:F,"PRINCIPAL",'Planificación 2026-1'!Y:Y,"VIRTUAL"))</f>
        <v>0</v>
      </c>
      <c r="DJ208" s="27">
        <f>IF(C208="","",SUMIFS('Planificación 2026-1'!S:S,'Planificación 2026-1'!X:X,C208,'Planificación 2026-1'!F:F,"PRINCIPAL",'Planificación 2026-1'!Y:Y,"PRESENCIAL"))</f>
        <v>0</v>
      </c>
      <c r="DK208" s="27">
        <f>IF(C208="","",SUMIFS('Planificación 2026-1'!S:S,'Planificación 2026-1'!X:X,C208,'Planificación 2026-1'!F:F,"PRINCIPAL",'Planificación 2026-1'!Y:Y,"HIBRIDO PRESENCIAL"))</f>
        <v>0</v>
      </c>
      <c r="DL208" s="58" t="str">
        <f t="shared" si="53"/>
        <v/>
      </c>
      <c r="DM208" s="58">
        <f>IF(C208="","",SUMIFS('Planificación 2026-1'!S:S,'Planificación 2026-1'!X:X,C208,'Planificación 2026-1'!F:F,"FILIAL",'Planificación 2026-1'!Y:Y,"VIRTUAL"))</f>
        <v>0</v>
      </c>
      <c r="DN208" s="60">
        <f>IF(C208="","",SUMIFS('Planificación 2026-1'!S:S,'Planificación 2026-1'!X:X,C208,'Planificación 2026-1'!F:F,"FILIAL",'Planificación 2026-1'!Y:Y,"PRESENCIAL"))</f>
        <v>0</v>
      </c>
      <c r="DO208" s="29">
        <f>IF(C208="","",SUMIFS('Planificación 2026-1'!S:S,'Planificación 2026-1'!X:X,C208,'Planificación 2026-1'!F:F,"FILIAL",'Planificación 2026-1'!Y:Y,"HIBRIDO PRESENCIAL"))</f>
        <v>0</v>
      </c>
      <c r="DP208" s="61" t="str">
        <f t="shared" si="54"/>
        <v>P31 P35P36</v>
      </c>
      <c r="DQ208" s="58">
        <f>IF(C208="","",SUMIFS('Planificación 2026-1'!S:S,'Planificación 2026-1'!X:X,C208,'Planificación 2026-1'!F:F,"SUNAMPE",'Planificación 2026-1'!Y:Y,"VIRTUAL"))</f>
        <v>0</v>
      </c>
      <c r="DR208" s="29">
        <f>IF(C208="","",SUMIFS('Planificación 2026-1'!S:S,'Planificación 2026-1'!X:X,C208,'Planificación 2026-1'!F:F,"SUNAMPE",'Planificación 2026-1'!Y:Y,"PRESENCIAL"))</f>
        <v>15</v>
      </c>
      <c r="DS208" s="61" t="str">
        <f t="shared" si="55"/>
        <v/>
      </c>
      <c r="DT208" s="58">
        <f>IF(C208="","",SUMIFS('Planificación 2026-1'!S:S,'Planificación 2026-1'!X:X,C208,'Planificación 2026-1'!F:F,"HUAURA",'Planificación 2026-1'!Y:Y,"VIRTUAL"))</f>
        <v>0</v>
      </c>
      <c r="DU208" s="29">
        <f>IF(C208="","",SUMIFS('Planificación 2026-1'!S:S,'Planificación 2026-1'!X:X,C208,'Planificación 2026-1'!F:F,"HUAURA",'Planificación 2026-1'!Y:Y,"PRESENCIAL"))</f>
        <v>0</v>
      </c>
      <c r="DV208" s="32">
        <f>SUMIFS('Planificación 2026-1'!S:S,'Planificación 2026-1'!X:X,C208,'Planificación 2026-1'!F:F,"PRINCIPAL",'Planificación 2026-1'!Y:Y,"VIRTUAL",'Planificación 2026-1'!I:I,"&gt;2")</f>
        <v>0</v>
      </c>
      <c r="DW208" s="32">
        <f>SUMIFS('Planificación 2026-1'!S:S,'Planificación 2026-1'!X:X,C208,'Planificación 2026-1'!F:F,"PRINCIPAL",'Planificación 2026-1'!Y:Y,"&lt;&gt;VIRTUAL",'Planificación 2026-1'!I:I,"&gt;2")</f>
        <v>0</v>
      </c>
      <c r="DX208" s="32">
        <f>SUMIFS('Planificación 2026-1'!S:S,'Planificación 2026-1'!X:X,C208,'Planificación 2026-1'!F:F,"SUNAMPE",'Planificación 2026-1'!Y:Y,"VIRTUAL",'Planificación 2026-1'!I:I,"&gt;2")</f>
        <v>0</v>
      </c>
      <c r="DY208" s="32">
        <f>SUMIFS('Planificación 2026-1'!S:S,'Planificación 2026-1'!X:X,C208,'Planificación 2026-1'!F:F,"SUNAMPE",'Planificación 2026-1'!Y:Y,"&lt;&gt;VIRTUAL",'Planificación 2026-1'!I:I,"&gt;2")</f>
        <v>15</v>
      </c>
      <c r="DZ208" s="32">
        <f>SUMIFS('Planificación 2026-1'!S:S,'Planificación 2026-1'!X:X,C208,'Planificación 2026-1'!F:F,"FILIAL",'Planificación 2026-1'!Y:Y,"VIRTUAL",'Planificación 2026-1'!I:I,"&gt;2")</f>
        <v>0</v>
      </c>
      <c r="EA208" s="32">
        <f>SUMIFS('Planificación 2026-1'!S:S,'Planificación 2026-1'!X:X,C208,'Planificación 2026-1'!F:F,"FILIAL",'Planificación 2026-1'!Y:Y,"&lt;&gt;VIRTUAL",'Planificación 2026-1'!I:I,"&gt;2")</f>
        <v>0</v>
      </c>
      <c r="EB208" s="32">
        <f>SUMIFS('Planificación 2026-1'!S:S,'Planificación 2026-1'!X:X,C208,'Planificación 2026-1'!F:F,"PORUMA",'Planificación 2026-1'!Y:Y,"VIRTUAL",'Planificación 2026-1'!I:I,"&gt;2")</f>
        <v>0</v>
      </c>
      <c r="EC208" s="32">
        <f>SUMIFS('Planificación 2026-1'!S:S,'Planificación 2026-1'!X:X,C208,'Planificación 2026-1'!F:F,"PORUMA",'Planificación 2026-1'!Y:Y,"&lt;&gt;VIRTUAL",'Planificación 2026-1'!I:I,"&gt;2")</f>
        <v>0</v>
      </c>
      <c r="ED208" s="32">
        <f>SUMIFS('Planificación 2026-1'!S:S,'Planificación 2026-1'!X:X,C208,'Planificación 2026-1'!F:F,"HUAURA",'Planificación 2026-1'!Y:Y,"VIRTUAL",'Planificación 2026-1'!I:I,"&gt;2")</f>
        <v>0</v>
      </c>
      <c r="EE208" s="32">
        <f>SUMIFS('Planificación 2026-1'!S:S,'Planificación 2026-1'!X:X,C208,'Planificación 2026-1'!F:F,"HUAURA",'Planificación 2026-1'!Y:Y,"&lt;&gt;VIRTUAL",'Planificación 2026-1'!I:I,"&gt;2")</f>
        <v>0</v>
      </c>
      <c r="EF208" s="32">
        <f>SUMIFS('Planificación 2026-1'!S:S,'Planificación 2026-1'!X:X,C208,'Planificación 2026-1'!F:F,"PRINCIPAL",'Planificación 2026-1'!Y:Y,"VIRTUAL",'Planificación 2026-1'!I:I,"&lt;3")</f>
        <v>0</v>
      </c>
      <c r="EG208" s="32">
        <f>SUMIFS('Planificación 2026-1'!S:S,'Planificación 2026-1'!X:X,C208,'Planificación 2026-1'!F:F,"PRINCIPAL",'Planificación 2026-1'!Y:Y,"&lt;&gt;VIRTUAL",'Planificación 2026-1'!I:I,"&lt;3")</f>
        <v>0</v>
      </c>
      <c r="EH208" s="32">
        <f>SUMIFS('Planificación 2026-1'!S:S,'Planificación 2026-1'!X:X,C208,'Planificación 2026-1'!F:F,"SUNAMPE",'Planificación 2026-1'!Y:Y,"VIRTUAL",'Planificación 2026-1'!I:I,"&lt;3")</f>
        <v>0</v>
      </c>
      <c r="EI208" s="32">
        <f>SUMIFS('Planificación 2026-1'!S:S,'Planificación 2026-1'!X:X,C208,'Planificación 2026-1'!F:F,"SUNAMPE",'Planificación 2026-1'!Y:Y,"&lt;&gt;VIRTUAL",'Planificación 2026-1'!I:I,"&lt;3")</f>
        <v>0</v>
      </c>
      <c r="EJ208" s="32">
        <f>SUMIFS('Planificación 2026-1'!S:S,'Planificación 2026-1'!X:X,C208,'Planificación 2026-1'!F:F,"FILIAL",'Planificación 2026-1'!Y:Y,"VIRTUAL",'Planificación 2026-1'!I:I,"&lt;3")</f>
        <v>0</v>
      </c>
      <c r="EK208" s="32">
        <f>SUMIFS('Planificación 2026-1'!S:S,'Planificación 2026-1'!X:X,C208,'Planificación 2026-1'!F:F,"FILIAL",'Planificación 2026-1'!Y:Y,"&lt;&gt;VIRTUAL",'Planificación 2026-1'!I:I,"&lt;3")</f>
        <v>0</v>
      </c>
      <c r="EL208" s="32">
        <f>SUMIFS('Planificación 2026-1'!S:S,'Planificación 2026-1'!X:X,C208,'Planificación 2026-1'!F:F,"PORUMA",'Planificación 2026-1'!Y:Y,"VIRTUAL",'Planificación 2026-1'!I:I,"&lt;3")</f>
        <v>0</v>
      </c>
      <c r="EM208" s="32">
        <f>SUMIFS('Planificación 2026-1'!S:S,'Planificación 2026-1'!X:X,C208,'Planificación 2026-1'!F:F,"PORUMA",'Planificación 2026-1'!Y:Y,"&lt;&gt;VIRTUAL",'Planificación 2026-1'!I:I,"&lt;3")</f>
        <v>0</v>
      </c>
      <c r="EN208" s="32">
        <f>SUMIFS('Planificación 2026-1'!S:S,'Planificación 2026-1'!X:X,C208,'Planificación 2026-1'!F:F,"HUAURA",'Planificación 2026-1'!Y:Y,"VIRTUAL",'Planificación 2026-1'!I:I,"&lt;3")</f>
        <v>0</v>
      </c>
      <c r="EO208" s="32">
        <f>SUMIFS('Planificación 2026-1'!S:S,'Planificación 2026-1'!X:X,C208,'Planificación 2026-1'!F:F,"HUAURA",'Planificación 2026-1'!Y:Y,"&lt;&gt;VIRTUAL",'Planificación 2026-1'!I:I,"&lt;3")</f>
        <v>0</v>
      </c>
      <c r="EP208" s="32">
        <f t="shared" si="57"/>
        <v>0</v>
      </c>
      <c r="EQ208" s="32">
        <f t="shared" si="47"/>
        <v>0</v>
      </c>
      <c r="ER208" s="32">
        <f t="shared" si="48"/>
        <v>0</v>
      </c>
      <c r="ES208" s="32">
        <f t="shared" si="49"/>
        <v>0</v>
      </c>
      <c r="ET208" s="32">
        <f t="shared" si="50"/>
        <v>15</v>
      </c>
      <c r="EU208" s="32">
        <f t="shared" si="51"/>
        <v>15</v>
      </c>
      <c r="EV208" s="32" t="b">
        <f>EXACT(EU208,E208)</f>
        <v>1</v>
      </c>
      <c r="EW208" s="32"/>
      <c r="EX208" s="32">
        <f>DV208+DZ208+ED208+EF208+EJ208+EN208+DX208+EH208</f>
        <v>0</v>
      </c>
      <c r="EY208" s="32">
        <f>DW208+EA208+EE208+EG208+EK208+EO208+DY208+EI208</f>
        <v>15</v>
      </c>
      <c r="EZ208" s="32" t="b">
        <f>EXACT(SUM(EX208:EY208),E208)</f>
        <v>1</v>
      </c>
      <c r="FA208" s="32" t="str">
        <f>IF(AND(DW208=0,EA208=0,EE208=0),"",IF(COUNTIF(DW208:EE208,"&gt;0")=1,IF(DW208&gt;0,"SEDE",IF(EA208&gt;0,"FILIAL","HUAURA")),IF(COUNTIF(DW208:EE208,"&gt;0")=2,IF(AND(DW208&gt;0,EA208&gt;0),"SEDE-FILIAL",IF(AND(DW208&gt;0,EE208&gt;0),"SEDE-HUAURA","FILIAL-HUAURA")),"SEDE-FILIAL-HUAURA")))</f>
        <v/>
      </c>
      <c r="FB208" s="32" t="str">
        <f t="shared" si="56"/>
        <v>PRESENCIAL</v>
      </c>
    </row>
    <row r="209" spans="1:158">
      <c r="A209" s="33"/>
      <c r="B209" s="65">
        <v>206</v>
      </c>
      <c r="C209" s="32" t="s">
        <v>413</v>
      </c>
      <c r="D209" s="429">
        <v>40857567</v>
      </c>
      <c r="E209" s="62">
        <f>SUMIF('Planificación 2026-1'!X:X,C209,'Planificación 2026-1'!S:S)</f>
        <v>33</v>
      </c>
      <c r="F209" s="585" t="s">
        <v>199</v>
      </c>
      <c r="G209" s="454" t="s">
        <v>200</v>
      </c>
      <c r="H209" s="64" t="s">
        <v>38</v>
      </c>
      <c r="I209" s="64" t="s">
        <v>150</v>
      </c>
      <c r="J209" s="32" t="s">
        <v>38</v>
      </c>
      <c r="K209" s="32" t="s">
        <v>150</v>
      </c>
      <c r="L209" s="57" t="str">
        <f>IF(SUM(COUNTIFS('Planificación 2026-1'!F:F,"PRINCIPAL",'Planificación 2026-1'!X:X,C209,'Planificación 2026-1'!H:H,"AF"))&gt;0,"P01"," ")</f>
        <v xml:space="preserve"> </v>
      </c>
      <c r="M209" s="58" t="str">
        <f>IF(SUM(COUNTIFS('Planificación 2026-1'!F:F,"PRINCIPAL",'Planificación 2026-1'!X:X,C209,'Planificación 2026-1'!H:H,"EN"))&gt;0,"P02"," ")</f>
        <v>P02</v>
      </c>
      <c r="N209" s="58" t="str">
        <f>IF(SUM(COUNTIFS('Planificación 2026-1'!F:F,"PRINCIPAL",'Planificación 2026-1'!X:X,C209,'Planificación 2026-1'!H:H,"IS"))&gt;0,"P03"," ")</f>
        <v xml:space="preserve"> </v>
      </c>
      <c r="O209" s="58" t="str">
        <f>IF(SUM(COUNTIFS('Planificación 2026-1'!F:F,"PRINCIPAL",'Planificación 2026-1'!X:X,C209,'Planificación 2026-1'!H:H,"PS"))&gt;0,"P04"," ")</f>
        <v xml:space="preserve"> </v>
      </c>
      <c r="P209" s="58"/>
      <c r="Q209" s="58" t="str">
        <f>IF(SUM(COUNTIFS('Planificación 2026-1'!F:F,"PRINCIPAL",'Planificación 2026-1'!X:X,C209,'Planificación 2026-1'!H:H,"IN"))&gt;0,"P06"," ")</f>
        <v xml:space="preserve"> </v>
      </c>
      <c r="R209" s="58" t="str">
        <f>IF(SUM(COUNTIFS('Planificación 2026-1'!F:F,"PRINCIPAL",'Planificación 2026-1'!X:X,C209,'Planificación 2026-1'!H:H,"CA"))&gt;0,"P07"," ")</f>
        <v xml:space="preserve"> </v>
      </c>
      <c r="S209" s="58" t="str">
        <f>IF(SUM(COUNTIFS('Planificación 2026-1'!F:F,"PRINCIPAL",'Planificación 2026-1'!X:X,C209,'Planificación 2026-1'!H:H,"DE"))&gt;0,"P08"," ")</f>
        <v xml:space="preserve"> </v>
      </c>
      <c r="T209" s="58" t="str">
        <f>IF(SUM(COUNTIFS('Planificación 2026-1'!F:F,"PRINCIPAL",'Planificación 2026-1'!X:X,C209,'Planificación 2026-1'!H:H,"OB"))&gt;0,"P09"," ")</f>
        <v xml:space="preserve"> </v>
      </c>
      <c r="U209" s="58" t="str">
        <f>IF(SUM(COUNTIFS('Planificación 2026-1'!F:F,"PRINCIPAL",'Planificación 2026-1'!X:X,C209,'Planificación 2026-1'!H:H,"MH"))&gt;0,"P31"," ")</f>
        <v xml:space="preserve"> </v>
      </c>
      <c r="V209" s="58" t="str">
        <f>IF(SUM(COUNTIFS('Planificación 2026-1'!F:F,"PRINCIPAL",'Planificación 2026-1'!X:X,C209,'Planificación 2026-1'!H:H,"IC"))&gt;0,"P32"," ")</f>
        <v xml:space="preserve"> </v>
      </c>
      <c r="W209" s="58" t="str">
        <f>IF(SUM(COUNTIFS('Planificación 2026-1'!F:F,"PRINCIPAL",'Planificación 2026-1'!X:X,C209,'Planificación 2026-1'!H:H,"AR"))&gt;0,"P34"," ")</f>
        <v xml:space="preserve"> </v>
      </c>
      <c r="X209" s="58" t="str">
        <f>IF(SUM(COUNTIFS('Planificación 2026-1'!F:F,"PRINCIPAL",'Planificación 2026-1'!X:X,C209,'Planificación 2026-1'!H:H,"T1"))&gt;0,"P35"," ")</f>
        <v xml:space="preserve"> </v>
      </c>
      <c r="Y209" s="58" t="str">
        <f>IF(SUM(COUNTIFS('Planificación 2026-1'!F:F,"PRINCIPAL",'Planificación 2026-1'!X:X,C209,'Planificación 2026-1'!H:H,"T3"))&gt;0,"P36"," ")</f>
        <v xml:space="preserve"> </v>
      </c>
      <c r="Z209" s="58" t="str">
        <f>IF(SUM(COUNTIFS('Planificación 2026-1'!F:F,"PRINCIPAL",'Planificación 2026-1'!X:X,C209,'Planificación 2026-1'!H:H,"T2"))&gt;0,"P37"," ")</f>
        <v xml:space="preserve"> </v>
      </c>
      <c r="AA209" s="58" t="str">
        <f>IF(SUM(COUNTIFS('Planificación 2026-1'!F:F,"PRINCIPAL",'Planificación 2026-1'!X:X,C209,'Planificación 2026-1'!H:H,"AE"))&gt;0,"P38"," ")</f>
        <v xml:space="preserve"> </v>
      </c>
      <c r="AB209" s="58" t="str">
        <f>IF(SUM(COUNTIFS('Planificación 2026-1'!F:F,"PRINCIPAL",'Planificación 2026-1'!X:X,C209,'Planificación 2026-1'!H:H,"T4"))&gt;0,"P55"," ")</f>
        <v xml:space="preserve"> </v>
      </c>
      <c r="AC209" s="58" t="str">
        <f>IF(SUM(COUNTIFS('Planificación 2026-1'!F:F,"FILIAL",'Planificación 2026-1'!X:X,C209,'Planificación 2026-1'!H:H,"AF"))&gt;0," P01"," ")</f>
        <v xml:space="preserve"> </v>
      </c>
      <c r="AD209" s="58" t="str">
        <f>IF(SUM(COUNTIFS('Planificación 2026-1'!F:F,"FILIAL",'Planificación 2026-1'!X:X,C209,'Planificación 2026-1'!H:H,"EN"))&gt;0,"P02"," ")</f>
        <v>P02</v>
      </c>
      <c r="AE209" s="58" t="str">
        <f>IF(SUM(COUNTIFS('Planificación 2026-1'!F:F,"FILIAL",'Planificación 2026-1'!X:X,C209,'Planificación 2026-1'!H:H,"IS"))&gt;0,"P03"," ")</f>
        <v xml:space="preserve"> </v>
      </c>
      <c r="AF209" s="58" t="str">
        <f>IF(SUM(COUNTIFS('Planificación 2026-1'!F:F,"FILIAL",'Planificación 2026-1'!X:X,C209,'Planificación 2026-1'!H:H,"PS"))&gt;0,"P04"," ")</f>
        <v xml:space="preserve"> </v>
      </c>
      <c r="AG209" s="58"/>
      <c r="AH209" s="58" t="str">
        <f>IF(SUM(COUNTIFS('Planificación 2026-1'!F:F,"FILIAL",'Planificación 2026-1'!X:X,C209,'Planificación 2026-1'!H:H,"IN"))&gt;0,"P06"," ")</f>
        <v xml:space="preserve"> </v>
      </c>
      <c r="AI209" s="58" t="str">
        <f>IF(SUM(COUNTIFS('Planificación 2026-1'!F:F,"FILIAL",'Planificación 2026-1'!X:X,C209,'Planificación 2026-1'!H:H,"CA"))&gt;0,"P07"," ")</f>
        <v xml:space="preserve"> </v>
      </c>
      <c r="AJ209" s="58" t="str">
        <f>IF(SUM(COUNTIFS('Planificación 2026-1'!F:F,"FILIAL",'Planificación 2026-1'!X:X,C209,'Planificación 2026-1'!H:H,"DE"))&gt;0,"P08"," ")</f>
        <v xml:space="preserve"> </v>
      </c>
      <c r="AK209" s="58" t="str">
        <f>IF(SUM(COUNTIFS('Planificación 2026-1'!F:F,"FILIAL",'Planificación 2026-1'!X:X,C209,'Planificación 2026-1'!H:H,"OB"))&gt;0,"P09"," ")</f>
        <v xml:space="preserve"> </v>
      </c>
      <c r="AL209" s="58" t="str">
        <f>IF(SUM(COUNTIFS('Planificación 2026-1'!F:F,"FILIAL",'Planificación 2026-1'!X:X,C209,'Planificación 2026-1'!H:H,"MH"))&gt;0,"P31"," ")</f>
        <v xml:space="preserve"> </v>
      </c>
      <c r="AM209" s="58" t="str">
        <f>IF(SUM(COUNTIFS('Planificación 2026-1'!F:F,"FILIAL",'Planificación 2026-1'!X:X,C209,'Planificación 2026-1'!H:H,"IC"))&gt;0,"P32"," ")</f>
        <v xml:space="preserve"> </v>
      </c>
      <c r="AN209" s="58" t="str">
        <f>IF(SUM(COUNTIFS('Planificación 2026-1'!F:F,"FILIAL",'Planificación 2026-1'!X:X,C209,'Planificación 2026-1'!H:H,"AR"))&gt;0,"P34"," ")</f>
        <v xml:space="preserve"> </v>
      </c>
      <c r="AO209" s="58" t="str">
        <f>IF(SUM(COUNTIFS('Planificación 2026-1'!F:F,"FILIAL",'Planificación 2026-1'!X:X,C209,'Planificación 2026-1'!H:H,"T1"))&gt;0,"P35"," ")</f>
        <v xml:space="preserve"> </v>
      </c>
      <c r="AP209" s="58" t="str">
        <f>IF(SUM(COUNTIFS('Planificación 2026-1'!F:F,"FILIAL",'Planificación 2026-1'!X:X,C209,'Planificación 2026-1'!H:H,"T3"))&gt;0,"P36"," ")</f>
        <v xml:space="preserve"> </v>
      </c>
      <c r="AQ209" s="58" t="str">
        <f>IF(SUM(COUNTIFS('Planificación 2026-1'!F:F,"FILIAL",'Planificación 2026-1'!X:X,C209,'Planificación 2026-1'!H:H,"T2"))&gt;0,"P37"," ")</f>
        <v xml:space="preserve"> </v>
      </c>
      <c r="AR209" s="58" t="str">
        <f>IF(SUM(COUNTIFS('Planificación 2026-1'!F:F,"FILIAL",'Planificación 2026-1'!X:X,C209,'Planificación 2026-1'!H:H,"AE"))&gt;0,"P38"," ")</f>
        <v xml:space="preserve"> </v>
      </c>
      <c r="AS209" s="58" t="str">
        <f>IF(SUM(COUNTIFS('Planificación 2026-1'!F:F,"FILIAL",'Planificación 2026-1'!X:X,C209,'Planificación 2026-1'!H:H,"T4"))&gt;0,"P55"," ")</f>
        <v xml:space="preserve"> </v>
      </c>
      <c r="AT209" s="58" t="str">
        <f>IF(SUM(COUNTIFS('Planificación 2026-1'!F:F,"SUNAMPE",'Planificación 2026-1'!X:X,C209,'Planificación 2026-1'!H:H,"AF"))&gt;0," P01"," ")</f>
        <v xml:space="preserve"> </v>
      </c>
      <c r="AU209" s="58" t="str">
        <f>IF(SUM(COUNTIFS('Planificación 2026-1'!F:F,"SUNAMPE",'Planificación 2026-1'!X:X,C209,'Planificación 2026-1'!H:H,"EN"))&gt;0,"P02"," ")</f>
        <v xml:space="preserve"> </v>
      </c>
      <c r="AV209" s="58" t="str">
        <f>IF(SUM(COUNTIFS('Planificación 2026-1'!F:F,"SUNAMPE",'Planificación 2026-1'!X:X,C209,'Planificación 2026-1'!H:H,"IS"))&gt;0,"P03"," ")</f>
        <v xml:space="preserve"> </v>
      </c>
      <c r="AW209" s="58" t="str">
        <f>IF(SUM(COUNTIFS('Planificación 2026-1'!F:F,"SUNAMPE",'Planificación 2026-1'!X:X,C209,'Planificación 2026-1'!H:H,"PS"))&gt;0,"P04"," ")</f>
        <v xml:space="preserve"> </v>
      </c>
      <c r="AX209" s="58"/>
      <c r="AY209" s="58" t="str">
        <f>IF(SUM(COUNTIFS('Planificación 2026-1'!F:F,"SUNAMPE",'Planificación 2026-1'!X:X,C209,'Planificación 2026-1'!H:H,"IN"))&gt;0,"P06"," ")</f>
        <v xml:space="preserve"> </v>
      </c>
      <c r="AZ209" s="58" t="str">
        <f>IF(SUM(COUNTIFS('Planificación 2026-1'!F:F,"SUNAMPE",'Planificación 2026-1'!X:X,C209,'Planificación 2026-1'!H:H,"CA"))&gt;0,"P07"," ")</f>
        <v xml:space="preserve"> </v>
      </c>
      <c r="BA209" s="58" t="str">
        <f>IF(SUM(COUNTIFS('Planificación 2026-1'!F:F,"SUNAMPE",'Planificación 2026-1'!X:X,C209,'Planificación 2026-1'!H:H,"DE"))&gt;0,"P08"," ")</f>
        <v xml:space="preserve"> </v>
      </c>
      <c r="BB209" s="58" t="str">
        <f>IF(SUM(COUNTIFS('Planificación 2026-1'!F:F,"SUNAMPE",'Planificación 2026-1'!X:X,C209,'Planificación 2026-1'!H:H,"OB"))&gt;0,"P09"," ")</f>
        <v xml:space="preserve"> </v>
      </c>
      <c r="BC209" s="58" t="str">
        <f>IF(SUM(COUNTIFS('Planificación 2026-1'!F:F,"SUNAMPE",'Planificación 2026-1'!X:X,C209,'Planificación 2026-1'!H:H,"MH"))&gt;0,"P31"," ")</f>
        <v xml:space="preserve"> </v>
      </c>
      <c r="BD209" s="58" t="str">
        <f>IF(SUM(COUNTIFS('Planificación 2026-1'!F:F,"SUNAMPE",'Planificación 2026-1'!X:X,C209,'Planificación 2026-1'!H:H,"IC"))&gt;0,"P32"," ")</f>
        <v xml:space="preserve"> </v>
      </c>
      <c r="BE209" s="58" t="str">
        <f>IF(SUM(COUNTIFS('Planificación 2026-1'!F:F,"SUNAMPE",'Planificación 2026-1'!X:X,C209,'Planificación 2026-1'!H:H,"AR"))&gt;0,"P34"," ")</f>
        <v xml:space="preserve"> </v>
      </c>
      <c r="BF209" s="58" t="str">
        <f>IF(SUM(COUNTIFS('Planificación 2026-1'!F:F,"SUNAMPE",'Planificación 2026-1'!X:X,C209,'Planificación 2026-1'!H:H,"T1"))&gt;0,"P35"," ")</f>
        <v xml:space="preserve"> </v>
      </c>
      <c r="BG209" s="58" t="str">
        <f>IF(SUM(COUNTIFS('Planificación 2026-1'!F:F,"SUNAMPE",'Planificación 2026-1'!X:X,C209,'Planificación 2026-1'!H:H,"T3"))&gt;0,"P36"," ")</f>
        <v xml:space="preserve"> </v>
      </c>
      <c r="BH209" s="58" t="str">
        <f>IF(SUM(COUNTIFS('Planificación 2026-1'!F:F,"SUNAMPE",'Planificación 2026-1'!X:X,C209,'Planificación 2026-1'!H:H,"T2"))&gt;0,"P37"," ")</f>
        <v xml:space="preserve"> </v>
      </c>
      <c r="BI209" s="58" t="str">
        <f>IF(SUM(COUNTIFS('Planificación 2026-1'!F:F,"SUNAMPE",'Planificación 2026-1'!X:X,C209,'Planificación 2026-1'!H:H,"AE"))&gt;0,"P38"," ")</f>
        <v xml:space="preserve"> </v>
      </c>
      <c r="BJ209" s="58" t="str">
        <f>IF(SUM(COUNTIFS('Planificación 2026-1'!F:F,"SUNAMPE",'Planificación 2026-1'!X:X,C209,'Planificación 2026-1'!H:H,"T4"))&gt;0,"P55"," ")</f>
        <v xml:space="preserve"> </v>
      </c>
      <c r="BK209" s="58" t="str">
        <f>IF(SUM(COUNTIFS('Planificación 2026-1'!F:F,"HUAURA",'Planificación 2026-1'!X:X,C209,'Planificación 2026-1'!H:H,"AF"))&gt;0," P01"," ")</f>
        <v xml:space="preserve"> </v>
      </c>
      <c r="BL209" s="58" t="str">
        <f>IF(SUM(COUNTIFS('Planificación 2026-1'!F:F,"HUAURA",'Planificación 2026-1'!X:X,C209,'Planificación 2026-1'!H:H,"EN"))&gt;0,"P02"," ")</f>
        <v xml:space="preserve"> </v>
      </c>
      <c r="BM209" s="58" t="str">
        <f>IF(SUM(COUNTIFS('Planificación 2026-1'!F:F,"HUAURA",'Planificación 2026-1'!X:X,C209,'Planificación 2026-1'!H:H,"IS"))&gt;0,"P03"," ")</f>
        <v xml:space="preserve"> </v>
      </c>
      <c r="BN209" s="58" t="str">
        <f>IF(SUM(COUNTIFS('Planificación 2026-1'!F:F,"HUAURA",'Planificación 2026-1'!X:X,C209,'Planificación 2026-1'!H:H,"PS"))&gt;0,"P04"," ")</f>
        <v xml:space="preserve"> </v>
      </c>
      <c r="BO209" s="58"/>
      <c r="BP209" s="58" t="str">
        <f>IF(SUM(COUNTIFS('Planificación 2026-1'!F:F,"HUAURA",'Planificación 2026-1'!X:X,C209,'Planificación 2026-1'!H:H,"IN"))&gt;0,"P06"," ")</f>
        <v xml:space="preserve"> </v>
      </c>
      <c r="BQ209" s="58" t="str">
        <f>IF(SUM(COUNTIFS('Planificación 2026-1'!F:F,"HUAURA",'Planificación 2026-1'!X:X,C209,'Planificación 2026-1'!H:H,"CA"))&gt;0,"P07"," ")</f>
        <v xml:space="preserve"> </v>
      </c>
      <c r="BR209" s="58" t="str">
        <f>IF(SUM(COUNTIFS('Planificación 2026-1'!F:F,"HUAURA",'Planificación 2026-1'!X:X,C209,'Planificación 2026-1'!H:H,"DE"))&gt;0,"P08"," ")</f>
        <v xml:space="preserve"> </v>
      </c>
      <c r="BS209" s="58" t="str">
        <f>IF(SUM(COUNTIFS('Planificación 2026-1'!F:F,"HUAURA",'Planificación 2026-1'!X:X,C209,'Planificación 2026-1'!H:H,"OB"))&gt;0,"P09"," ")</f>
        <v xml:space="preserve"> </v>
      </c>
      <c r="BT209" s="58" t="str">
        <f>IF(SUM(COUNTIFS('Planificación 2026-1'!F:F,"HUAURA",'Planificación 2026-1'!X:X,C209,'Planificación 2026-1'!H:H,"MH"))&gt;0,"P31"," ")</f>
        <v xml:space="preserve"> </v>
      </c>
      <c r="BU209" s="58" t="str">
        <f>IF(SUM(COUNTIFS('Planificación 2026-1'!F:F,"HUAURA",'Planificación 2026-1'!X:X,C209,'Planificación 2026-1'!H:H,"IC"))&gt;0,"P32"," ")</f>
        <v xml:space="preserve"> </v>
      </c>
      <c r="BV209" s="58" t="str">
        <f>IF(SUM(COUNTIFS('Planificación 2026-1'!F:F,"HUAURA",'Planificación 2026-1'!X:X,C209,'Planificación 2026-1'!H:H,"AR"))&gt;0,"P34"," ")</f>
        <v xml:space="preserve"> </v>
      </c>
      <c r="BW209" s="58" t="str">
        <f>IF(SUM(COUNTIFS('Planificación 2026-1'!F:F,"HUAURA",'Planificación 2026-1'!X:X,C209,'Planificación 2026-1'!H:H,"T1"))&gt;0,"P35"," ")</f>
        <v xml:space="preserve"> </v>
      </c>
      <c r="BX209" s="58" t="str">
        <f>IF(SUM(COUNTIFS('Planificación 2026-1'!F:F,"HUAURA",'Planificación 2026-1'!X:X,C209,'Planificación 2026-1'!H:H,"T3"))&gt;0,"P36"," ")</f>
        <v xml:space="preserve"> </v>
      </c>
      <c r="BY209" s="58" t="str">
        <f>IF(SUM(COUNTIFS('Planificación 2026-1'!F:F,"HUAURA",'Planificación 2026-1'!X:X,C209,'Planificación 2026-1'!H:H,"T2"))&gt;0,"P37"," ")</f>
        <v xml:space="preserve"> </v>
      </c>
      <c r="BZ209" s="58" t="str">
        <f>IF(SUM(COUNTIFS('Planificación 2026-1'!F:F,"HUAURA",'Planificación 2026-1'!X:X,C209,'Planificación 2026-1'!H:H,"AE"))&gt;0,"P38"," ")</f>
        <v xml:space="preserve"> </v>
      </c>
      <c r="CA209" s="58" t="str">
        <f>IF(SUM(COUNTIFS('Planificación 2026-1'!F:F,"HUAURA",'Planificación 2026-1'!X:X,C209,'Planificación 2026-1'!H:H,"T4"))&gt;0,"P55"," ")</f>
        <v xml:space="preserve"> </v>
      </c>
      <c r="CB209" s="59">
        <f>SUMIFS('Planificación 2026-1'!S:S,'Planificación 2026-1'!X:X,C209,'Planificación 2026-1'!H:H,"AF",'Planificación 2026-1'!I:I,"&gt;2")</f>
        <v>0</v>
      </c>
      <c r="CC209" s="59">
        <f>SUMIFS('Planificación 2026-1'!S:S,'Planificación 2026-1'!X:X,C209,'Planificación 2026-1'!H:H,"EN",'Planificación 2026-1'!I:I,"&gt;2")</f>
        <v>25</v>
      </c>
      <c r="CD209" s="59">
        <f>SUMIFS('Planificación 2026-1'!S:S,'Planificación 2026-1'!X:X,C209,'Planificación 2026-1'!H:H,"IS",'Planificación 2026-1'!I:I,"&gt;2")</f>
        <v>0</v>
      </c>
      <c r="CE209" s="59">
        <f>SUMIFS('Planificación 2026-1'!S:S,'Planificación 2026-1'!X:X,C209,'Planificación 2026-1'!H:H,"PS",'Planificación 2026-1'!I:I,"&gt;2")</f>
        <v>0</v>
      </c>
      <c r="CF209" s="59">
        <f>SUMIFS('Planificación 2026-1'!S:S,'Planificación 2026-1'!X:X,C209,'Planificación 2026-1'!H:H,"IN",'Planificación 2026-1'!I:I,"&gt;2")</f>
        <v>0</v>
      </c>
      <c r="CG209" s="59">
        <f>SUMIFS('Planificación 2026-1'!S:S,'Planificación 2026-1'!X:X,C209,'Planificación 2026-1'!H:H,"CA",'Planificación 2026-1'!I:I,"&gt;2")</f>
        <v>0</v>
      </c>
      <c r="CH209" s="59">
        <f>SUMIFS('Planificación 2026-1'!S:S,'Planificación 2026-1'!X:X,C209,'Planificación 2026-1'!H:H,"DE",'Planificación 2026-1'!I:I,"&gt;2")</f>
        <v>0</v>
      </c>
      <c r="CI209" s="59">
        <f>SUMIFS('Planificación 2026-1'!S:S,'Planificación 2026-1'!X:X,C209,'Planificación 2026-1'!H:H,"OB",'Planificación 2026-1'!I:I,"&gt;2")</f>
        <v>0</v>
      </c>
      <c r="CJ209" s="59">
        <f>SUMIFS('Planificación 2026-1'!S:S,'Planificación 2026-1'!X:X,C209,'Planificación 2026-1'!H:H,"MH",'Planificación 2026-1'!I:I,"&gt;2")</f>
        <v>0</v>
      </c>
      <c r="CK209" s="59">
        <f>SUMIFS('Planificación 2026-1'!S:S,'Planificación 2026-1'!X:X,C209,'Planificación 2026-1'!H:H,"IC",'Planificación 2026-1'!I:I,"&gt;2")</f>
        <v>0</v>
      </c>
      <c r="CL209" s="59">
        <f>SUMIFS('Planificación 2026-1'!S:S,'Planificación 2026-1'!X:X,C209,'Planificación 2026-1'!H:H,"AR",'Planificación 2026-1'!I:I,"&gt;2")</f>
        <v>0</v>
      </c>
      <c r="CM209" s="59">
        <f>SUMIFS('Planificación 2026-1'!S:S,'Planificación 2026-1'!X:X,C209,'Planificación 2026-1'!H:H,"AE",'Planificación 2026-1'!I:I,"&gt;2")</f>
        <v>0</v>
      </c>
      <c r="CN209" s="59">
        <f>SUMIFS('Planificación 2026-1'!S:S,'Planificación 2026-1'!X:X,C209,'Planificación 2026-1'!H:H,"T1",'Planificación 2026-1'!I:I,"&gt;2")</f>
        <v>0</v>
      </c>
      <c r="CO209" s="59">
        <f>SUMIFS('Planificación 2026-1'!S:S,'Planificación 2026-1'!X:X,C209,'Planificación 2026-1'!H:H,"T3",'Planificación 2026-1'!I:I,"&gt;2")</f>
        <v>0</v>
      </c>
      <c r="CP209" s="59">
        <f>SUMIFS('Planificación 2026-1'!S:S,'Planificación 2026-1'!X:X,C209,'Planificación 2026-1'!H:H,"T2",'Planificación 2026-1'!I:I,"&gt;2")</f>
        <v>0</v>
      </c>
      <c r="CQ209" s="59">
        <f>SUMIFS('Planificación 2026-1'!S:S,'Planificación 2026-1'!X:X,C209,'Planificación 2026-1'!H:H,"T4",'Planificación 2026-1'!I:I,"&gt;2")</f>
        <v>0</v>
      </c>
      <c r="CR209" s="59">
        <f>SUMIFS('Planificación 2026-1'!S:S,'Planificación 2026-1'!X:X,C209,'Planificación 2026-1'!H:H,"AF",'Planificación 2026-1'!I:I,"&lt;3")</f>
        <v>0</v>
      </c>
      <c r="CS209" s="59">
        <f>SUMIFS('Planificación 2026-1'!S:S,'Planificación 2026-1'!X:X,C209,'Planificación 2026-1'!H:H,"EN",'Planificación 2026-1'!I:I,"&lt;3")</f>
        <v>8</v>
      </c>
      <c r="CT209" s="59">
        <f>SUMIFS('Planificación 2026-1'!S:S,'Planificación 2026-1'!X:X,C209,'Planificación 2026-1'!H:H,"IS",'Planificación 2026-1'!I:I,"&lt;3")</f>
        <v>0</v>
      </c>
      <c r="CU209" s="59">
        <f>SUMIFS('Planificación 2026-1'!S:S,'Planificación 2026-1'!X:X,C209,'Planificación 2026-1'!H:H,"PS",'Planificación 2026-1'!I:I,"&lt;3")</f>
        <v>0</v>
      </c>
      <c r="CV209" s="59">
        <f>SUMIFS('Planificación 2026-1'!S:S,'Planificación 2026-1'!X:X,C209,'Planificación 2026-1'!H:H,"IN",'Planificación 2026-1'!I:I,"&lt;3")</f>
        <v>0</v>
      </c>
      <c r="CW209" s="59">
        <f>SUMIFS('Planificación 2026-1'!S:S,'Planificación 2026-1'!X:X,C209,'Planificación 2026-1'!H:H,"CA",'Planificación 2026-1'!I:I,"&lt;3")</f>
        <v>0</v>
      </c>
      <c r="CX209" s="59">
        <f>SUMIFS('Planificación 2026-1'!S:S,'Planificación 2026-1'!X:X,C209,'Planificación 2026-1'!H:H,"DE",'Planificación 2026-1'!I:I,"&lt;3")</f>
        <v>0</v>
      </c>
      <c r="CY209" s="59">
        <f>SUMIFS('Planificación 2026-1'!S:S,'Planificación 2026-1'!X:X,C209,'Planificación 2026-1'!H:H,"OB",'Planificación 2026-1'!I:I,"&lt;3")</f>
        <v>0</v>
      </c>
      <c r="CZ209" s="59">
        <f>SUMIFS('Planificación 2026-1'!S:S,'Planificación 2026-1'!X:X,C209,'Planificación 2026-1'!H:H,"MH",'Planificación 2026-1'!I:I,"&lt;3")</f>
        <v>0</v>
      </c>
      <c r="DA209" s="59">
        <f>SUMIFS('Planificación 2026-1'!S:S,'Planificación 2026-1'!X:X,C209,'Planificación 2026-1'!H:H,"IC",'Planificación 2026-1'!I:I,"&lt;3")</f>
        <v>0</v>
      </c>
      <c r="DB209" s="59">
        <f>SUMIFS('Planificación 2026-1'!S:S,'Planificación 2026-1'!X:X,C209,'Planificación 2026-1'!H:H,"AR",'Planificación 2026-1'!I:I,"&lt;3")</f>
        <v>0</v>
      </c>
      <c r="DC209" s="59">
        <f>SUMIFS('Planificación 2026-1'!S:S,'Planificación 2026-1'!X:X,C209,'Planificación 2026-1'!H:H,"AE",'Planificación 2026-1'!I:I,"&lt;3")</f>
        <v>0</v>
      </c>
      <c r="DD209" s="59">
        <f>SUMIFS('Planificación 2026-1'!S:S,'Planificación 2026-1'!X:X,C209,'Planificación 2026-1'!H:H,"T1",'Planificación 2026-1'!I:I,"&lt;3")</f>
        <v>0</v>
      </c>
      <c r="DE209" s="59">
        <f>SUMIFS('Planificación 2026-1'!S:S,'Planificación 2026-1'!X:X,C209,'Planificación 2026-1'!H:H,"T3",'Planificación 2026-1'!I:I,"&lt;3")</f>
        <v>0</v>
      </c>
      <c r="DF209" s="59">
        <f>SUMIFS('Planificación 2026-1'!S:S,'Planificación 2026-1'!X:X,C209,'Planificación 2026-1'!H:H,"T2",'Planificación 2026-1'!I:I,"&lt;3")</f>
        <v>0</v>
      </c>
      <c r="DG209" s="59">
        <f>SUMIFS('Planificación 2026-1'!S:S,'Planificación 2026-1'!X:X,C209,'Planificación 2026-1'!H:H,"T4",'Planificación 2026-1'!I:I,"&lt;3")</f>
        <v>0</v>
      </c>
      <c r="DH209" s="58" t="str">
        <f t="shared" si="52"/>
        <v>P02</v>
      </c>
      <c r="DI209" s="27">
        <f>IF(C209="","",SUMIFS('Planificación 2026-1'!S:S,'Planificación 2026-1'!X:X,C209,'Planificación 2026-1'!F:F,"PRINCIPAL",'Planificación 2026-1'!Y:Y,"VIRTUAL"))</f>
        <v>13</v>
      </c>
      <c r="DJ209" s="27">
        <f>IF(C209="","",SUMIFS('Planificación 2026-1'!S:S,'Planificación 2026-1'!X:X,C209,'Planificación 2026-1'!F:F,"PRINCIPAL",'Planificación 2026-1'!Y:Y,"PRESENCIAL"))</f>
        <v>0</v>
      </c>
      <c r="DK209" s="27">
        <f>IF(C209="","",SUMIFS('Planificación 2026-1'!S:S,'Planificación 2026-1'!X:X,C209,'Planificación 2026-1'!F:F,"PRINCIPAL",'Planificación 2026-1'!Y:Y,"HIBRIDO PRESENCIAL"))</f>
        <v>0</v>
      </c>
      <c r="DL209" s="58" t="str">
        <f t="shared" si="53"/>
        <v>P02</v>
      </c>
      <c r="DM209" s="58">
        <f>IF(C209="","",SUMIFS('Planificación 2026-1'!S:S,'Planificación 2026-1'!X:X,C209,'Planificación 2026-1'!F:F,"FILIAL",'Planificación 2026-1'!Y:Y,"VIRTUAL"))</f>
        <v>4</v>
      </c>
      <c r="DN209" s="60">
        <f>IF(C209="","",SUMIFS('Planificación 2026-1'!S:S,'Planificación 2026-1'!X:X,C209,'Planificación 2026-1'!F:F,"FILIAL",'Planificación 2026-1'!Y:Y,"PRESENCIAL"))</f>
        <v>16</v>
      </c>
      <c r="DO209" s="29">
        <f>IF(C209="","",SUMIFS('Planificación 2026-1'!S:S,'Planificación 2026-1'!X:X,C209,'Planificación 2026-1'!F:F,"FILIAL",'Planificación 2026-1'!Y:Y,"HIBRIDO PRESENCIAL"))</f>
        <v>0</v>
      </c>
      <c r="DP209" s="61" t="str">
        <f t="shared" si="54"/>
        <v/>
      </c>
      <c r="DQ209" s="58">
        <f>IF(C209="","",SUMIFS('Planificación 2026-1'!S:S,'Planificación 2026-1'!X:X,C209,'Planificación 2026-1'!F:F,"SUNAMPE",'Planificación 2026-1'!Y:Y,"VIRTUAL"))</f>
        <v>0</v>
      </c>
      <c r="DR209" s="29">
        <f>IF(C209="","",SUMIFS('Planificación 2026-1'!S:S,'Planificación 2026-1'!X:X,C209,'Planificación 2026-1'!F:F,"SUNAMPE",'Planificación 2026-1'!Y:Y,"PRESENCIAL"))</f>
        <v>0</v>
      </c>
      <c r="DS209" s="61" t="str">
        <f t="shared" si="55"/>
        <v/>
      </c>
      <c r="DT209" s="58">
        <f>IF(C209="","",SUMIFS('Planificación 2026-1'!S:S,'Planificación 2026-1'!X:X,C209,'Planificación 2026-1'!F:F,"HUAURA",'Planificación 2026-1'!Y:Y,"VIRTUAL"))</f>
        <v>0</v>
      </c>
      <c r="DU209" s="29">
        <f>IF(C209="","",SUMIFS('Planificación 2026-1'!S:S,'Planificación 2026-1'!X:X,C209,'Planificación 2026-1'!F:F,"HUAURA",'Planificación 2026-1'!Y:Y,"PRESENCIAL"))</f>
        <v>0</v>
      </c>
      <c r="DV209" s="32">
        <f>SUMIFS('Planificación 2026-1'!S:S,'Planificación 2026-1'!X:X,C209,'Planificación 2026-1'!F:F,"PRINCIPAL",'Planificación 2026-1'!Y:Y,"VIRTUAL",'Planificación 2026-1'!I:I,"&gt;2")</f>
        <v>13</v>
      </c>
      <c r="DW209" s="32">
        <f>SUMIFS('Planificación 2026-1'!S:S,'Planificación 2026-1'!X:X,C209,'Planificación 2026-1'!F:F,"PRINCIPAL",'Planificación 2026-1'!Y:Y,"&lt;&gt;VIRTUAL",'Planificación 2026-1'!I:I,"&gt;2")</f>
        <v>0</v>
      </c>
      <c r="DX209" s="32">
        <f>SUMIFS('Planificación 2026-1'!S:S,'Planificación 2026-1'!X:X,C209,'Planificación 2026-1'!F:F,"SUNAMPE",'Planificación 2026-1'!Y:Y,"VIRTUAL",'Planificación 2026-1'!I:I,"&gt;2")</f>
        <v>0</v>
      </c>
      <c r="DY209" s="32">
        <f>SUMIFS('Planificación 2026-1'!S:S,'Planificación 2026-1'!X:X,C209,'Planificación 2026-1'!F:F,"SUNAMPE",'Planificación 2026-1'!Y:Y,"&lt;&gt;VIRTUAL",'Planificación 2026-1'!I:I,"&gt;2")</f>
        <v>0</v>
      </c>
      <c r="DZ209" s="32">
        <f>SUMIFS('Planificación 2026-1'!S:S,'Planificación 2026-1'!X:X,C209,'Planificación 2026-1'!F:F,"FILIAL",'Planificación 2026-1'!Y:Y,"VIRTUAL",'Planificación 2026-1'!I:I,"&gt;2")</f>
        <v>4</v>
      </c>
      <c r="EA209" s="32">
        <f>SUMIFS('Planificación 2026-1'!S:S,'Planificación 2026-1'!X:X,C209,'Planificación 2026-1'!F:F,"FILIAL",'Planificación 2026-1'!Y:Y,"&lt;&gt;VIRTUAL",'Planificación 2026-1'!I:I,"&gt;2")</f>
        <v>8</v>
      </c>
      <c r="EB209" s="32">
        <f>SUMIFS('Planificación 2026-1'!S:S,'Planificación 2026-1'!X:X,C209,'Planificación 2026-1'!F:F,"PORUMA",'Planificación 2026-1'!Y:Y,"VIRTUAL",'Planificación 2026-1'!I:I,"&gt;2")</f>
        <v>0</v>
      </c>
      <c r="EC209" s="32">
        <f>SUMIFS('Planificación 2026-1'!S:S,'Planificación 2026-1'!X:X,C209,'Planificación 2026-1'!F:F,"PORUMA",'Planificación 2026-1'!Y:Y,"&lt;&gt;VIRTUAL",'Planificación 2026-1'!I:I,"&gt;2")</f>
        <v>0</v>
      </c>
      <c r="ED209" s="32">
        <f>SUMIFS('Planificación 2026-1'!S:S,'Planificación 2026-1'!X:X,C209,'Planificación 2026-1'!F:F,"HUAURA",'Planificación 2026-1'!Y:Y,"VIRTUAL",'Planificación 2026-1'!I:I,"&gt;2")</f>
        <v>0</v>
      </c>
      <c r="EE209" s="32">
        <f>SUMIFS('Planificación 2026-1'!S:S,'Planificación 2026-1'!X:X,C209,'Planificación 2026-1'!F:F,"HUAURA",'Planificación 2026-1'!Y:Y,"&lt;&gt;VIRTUAL",'Planificación 2026-1'!I:I,"&gt;2")</f>
        <v>0</v>
      </c>
      <c r="EF209" s="32">
        <f>SUMIFS('Planificación 2026-1'!S:S,'Planificación 2026-1'!X:X,C209,'Planificación 2026-1'!F:F,"PRINCIPAL",'Planificación 2026-1'!Y:Y,"VIRTUAL",'Planificación 2026-1'!I:I,"&lt;3")</f>
        <v>0</v>
      </c>
      <c r="EG209" s="32">
        <f>SUMIFS('Planificación 2026-1'!S:S,'Planificación 2026-1'!X:X,C209,'Planificación 2026-1'!F:F,"PRINCIPAL",'Planificación 2026-1'!Y:Y,"&lt;&gt;VIRTUAL",'Planificación 2026-1'!I:I,"&lt;3")</f>
        <v>0</v>
      </c>
      <c r="EH209" s="32">
        <f>SUMIFS('Planificación 2026-1'!S:S,'Planificación 2026-1'!X:X,C209,'Planificación 2026-1'!F:F,"SUNAMPE",'Planificación 2026-1'!Y:Y,"VIRTUAL",'Planificación 2026-1'!I:I,"&lt;3")</f>
        <v>0</v>
      </c>
      <c r="EI209" s="32">
        <f>SUMIFS('Planificación 2026-1'!S:S,'Planificación 2026-1'!X:X,C209,'Planificación 2026-1'!F:F,"SUNAMPE",'Planificación 2026-1'!Y:Y,"&lt;&gt;VIRTUAL",'Planificación 2026-1'!I:I,"&lt;3")</f>
        <v>0</v>
      </c>
      <c r="EJ209" s="32">
        <f>SUMIFS('Planificación 2026-1'!S:S,'Planificación 2026-1'!X:X,C209,'Planificación 2026-1'!F:F,"FILIAL",'Planificación 2026-1'!Y:Y,"VIRTUAL",'Planificación 2026-1'!I:I,"&lt;3")</f>
        <v>0</v>
      </c>
      <c r="EK209" s="32">
        <f>SUMIFS('Planificación 2026-1'!S:S,'Planificación 2026-1'!X:X,C209,'Planificación 2026-1'!F:F,"FILIAL",'Planificación 2026-1'!Y:Y,"&lt;&gt;VIRTUAL",'Planificación 2026-1'!I:I,"&lt;3")</f>
        <v>8</v>
      </c>
      <c r="EL209" s="32">
        <f>SUMIFS('Planificación 2026-1'!S:S,'Planificación 2026-1'!X:X,C209,'Planificación 2026-1'!F:F,"PORUMA",'Planificación 2026-1'!Y:Y,"VIRTUAL",'Planificación 2026-1'!I:I,"&lt;3")</f>
        <v>0</v>
      </c>
      <c r="EM209" s="32">
        <f>SUMIFS('Planificación 2026-1'!S:S,'Planificación 2026-1'!X:X,C209,'Planificación 2026-1'!F:F,"PORUMA",'Planificación 2026-1'!Y:Y,"&lt;&gt;VIRTUAL",'Planificación 2026-1'!I:I,"&lt;3")</f>
        <v>0</v>
      </c>
      <c r="EN209" s="32">
        <f>SUMIFS('Planificación 2026-1'!S:S,'Planificación 2026-1'!X:X,C209,'Planificación 2026-1'!F:F,"HUAURA",'Planificación 2026-1'!Y:Y,"VIRTUAL",'Planificación 2026-1'!I:I,"&lt;3")</f>
        <v>0</v>
      </c>
      <c r="EO209" s="32">
        <f>SUMIFS('Planificación 2026-1'!S:S,'Planificación 2026-1'!X:X,C209,'Planificación 2026-1'!F:F,"HUAURA",'Planificación 2026-1'!Y:Y,"&lt;&gt;VIRTUAL",'Planificación 2026-1'!I:I,"&lt;3")</f>
        <v>0</v>
      </c>
      <c r="EP209" s="32">
        <f t="shared" si="57"/>
        <v>20</v>
      </c>
      <c r="EQ209" s="32">
        <f t="shared" si="47"/>
        <v>0</v>
      </c>
      <c r="ER209" s="32">
        <f t="shared" si="48"/>
        <v>0</v>
      </c>
      <c r="ES209" s="32">
        <f t="shared" si="49"/>
        <v>13</v>
      </c>
      <c r="ET209" s="32">
        <f t="shared" si="50"/>
        <v>0</v>
      </c>
      <c r="EU209" s="32">
        <f t="shared" si="51"/>
        <v>33</v>
      </c>
      <c r="EV209" s="32" t="b">
        <f>EXACT(EU209,E209)</f>
        <v>1</v>
      </c>
      <c r="EW209" s="32"/>
      <c r="EX209" s="32">
        <f>DV209+DZ209+ED209+EF209+EJ209+EN209+DX209+EH209</f>
        <v>17</v>
      </c>
      <c r="EY209" s="32">
        <f>DW209+EA209+EE209+EG209+EK209+EO209+DY209+EI209</f>
        <v>16</v>
      </c>
      <c r="EZ209" s="32" t="b">
        <f>EXACT(SUM(EX209:EY209),E209)</f>
        <v>1</v>
      </c>
      <c r="FA209" s="32" t="str">
        <f>IF(AND(DW209=0,EA209=0,EE209=0),"",IF(COUNTIF(DW209:EE209,"&gt;0")=1,IF(DW209&gt;0,"SEDE",IF(EA209&gt;0,"FILIAL","HUAURA")),IF(COUNTIF(DW209:EE209,"&gt;0")=2,IF(AND(DW209&gt;0,EA209&gt;0),"SEDE-FILIAL",IF(AND(DW209&gt;0,EE209&gt;0),"SEDE-HUAURA","FILIAL-HUAURA")),"SEDE-FILIAL-HUAURA")))</f>
        <v>FILIAL-HUAURA</v>
      </c>
      <c r="FB209" s="32" t="str">
        <f t="shared" si="56"/>
        <v>MAS VIRTUAL</v>
      </c>
    </row>
    <row r="210" spans="1:158">
      <c r="A210" s="33"/>
      <c r="B210" s="66">
        <v>207</v>
      </c>
      <c r="C210" s="32" t="s">
        <v>414</v>
      </c>
      <c r="D210" s="429">
        <v>45447624</v>
      </c>
      <c r="E210" s="62">
        <f>SUMIF('Planificación 2026-1'!X:X,C210,'Planificación 2026-1'!S:S)</f>
        <v>18</v>
      </c>
      <c r="F210" s="63" t="s">
        <v>203</v>
      </c>
      <c r="G210" s="454" t="s">
        <v>200</v>
      </c>
      <c r="H210" s="64" t="s">
        <v>38</v>
      </c>
      <c r="I210" s="64" t="s">
        <v>157</v>
      </c>
      <c r="J210" s="32" t="s">
        <v>195</v>
      </c>
      <c r="K210" s="32" t="s">
        <v>157</v>
      </c>
      <c r="L210" s="57" t="str">
        <f>IF(SUM(COUNTIFS('Planificación 2026-1'!F:F,"PRINCIPAL",'Planificación 2026-1'!X:X,C210,'Planificación 2026-1'!H:H,"AF"))&gt;0,"P01"," ")</f>
        <v xml:space="preserve"> </v>
      </c>
      <c r="M210" s="58" t="str">
        <f>IF(SUM(COUNTIFS('Planificación 2026-1'!F:F,"PRINCIPAL",'Planificación 2026-1'!X:X,C210,'Planificación 2026-1'!H:H,"EN"))&gt;0,"P02"," ")</f>
        <v xml:space="preserve"> </v>
      </c>
      <c r="N210" s="58" t="str">
        <f>IF(SUM(COUNTIFS('Planificación 2026-1'!F:F,"PRINCIPAL",'Planificación 2026-1'!X:X,C210,'Planificación 2026-1'!H:H,"IS"))&gt;0,"P03"," ")</f>
        <v xml:space="preserve"> </v>
      </c>
      <c r="O210" s="58" t="str">
        <f>IF(SUM(COUNTIFS('Planificación 2026-1'!F:F,"PRINCIPAL",'Planificación 2026-1'!X:X,C210,'Planificación 2026-1'!H:H,"PS"))&gt;0,"P04"," ")</f>
        <v xml:space="preserve"> </v>
      </c>
      <c r="P210" s="58"/>
      <c r="Q210" s="58" t="str">
        <f>IF(SUM(COUNTIFS('Planificación 2026-1'!F:F,"PRINCIPAL",'Planificación 2026-1'!X:X,C210,'Planificación 2026-1'!H:H,"IN"))&gt;0,"P06"," ")</f>
        <v xml:space="preserve"> </v>
      </c>
      <c r="R210" s="58" t="str">
        <f>IF(SUM(COUNTIFS('Planificación 2026-1'!F:F,"PRINCIPAL",'Planificación 2026-1'!X:X,C210,'Planificación 2026-1'!H:H,"CA"))&gt;0,"P07"," ")</f>
        <v xml:space="preserve"> </v>
      </c>
      <c r="S210" s="58" t="str">
        <f>IF(SUM(COUNTIFS('Planificación 2026-1'!F:F,"PRINCIPAL",'Planificación 2026-1'!X:X,C210,'Planificación 2026-1'!H:H,"DE"))&gt;0,"P08"," ")</f>
        <v xml:space="preserve"> </v>
      </c>
      <c r="T210" s="58" t="str">
        <f>IF(SUM(COUNTIFS('Planificación 2026-1'!F:F,"PRINCIPAL",'Planificación 2026-1'!X:X,C210,'Planificación 2026-1'!H:H,"OB"))&gt;0,"P09"," ")</f>
        <v xml:space="preserve"> </v>
      </c>
      <c r="U210" s="58" t="str">
        <f>IF(SUM(COUNTIFS('Planificación 2026-1'!F:F,"PRINCIPAL",'Planificación 2026-1'!X:X,C210,'Planificación 2026-1'!H:H,"MH"))&gt;0,"P31"," ")</f>
        <v xml:space="preserve"> </v>
      </c>
      <c r="V210" s="58" t="str">
        <f>IF(SUM(COUNTIFS('Planificación 2026-1'!F:F,"PRINCIPAL",'Planificación 2026-1'!X:X,C210,'Planificación 2026-1'!H:H,"IC"))&gt;0,"P32"," ")</f>
        <v xml:space="preserve"> </v>
      </c>
      <c r="W210" s="58" t="str">
        <f>IF(SUM(COUNTIFS('Planificación 2026-1'!F:F,"PRINCIPAL",'Planificación 2026-1'!X:X,C210,'Planificación 2026-1'!H:H,"AR"))&gt;0,"P34"," ")</f>
        <v xml:space="preserve"> </v>
      </c>
      <c r="X210" s="58" t="str">
        <f>IF(SUM(COUNTIFS('Planificación 2026-1'!F:F,"PRINCIPAL",'Planificación 2026-1'!X:X,C210,'Planificación 2026-1'!H:H,"T1"))&gt;0,"P35"," ")</f>
        <v xml:space="preserve"> </v>
      </c>
      <c r="Y210" s="58" t="str">
        <f>IF(SUM(COUNTIFS('Planificación 2026-1'!F:F,"PRINCIPAL",'Planificación 2026-1'!X:X,C210,'Planificación 2026-1'!H:H,"T3"))&gt;0,"P36"," ")</f>
        <v xml:space="preserve"> </v>
      </c>
      <c r="Z210" s="58" t="str">
        <f>IF(SUM(COUNTIFS('Planificación 2026-1'!F:F,"PRINCIPAL",'Planificación 2026-1'!X:X,C210,'Planificación 2026-1'!H:H,"T2"))&gt;0,"P37"," ")</f>
        <v xml:space="preserve"> </v>
      </c>
      <c r="AA210" s="58" t="str">
        <f>IF(SUM(COUNTIFS('Planificación 2026-1'!F:F,"PRINCIPAL",'Planificación 2026-1'!X:X,C210,'Planificación 2026-1'!H:H,"AE"))&gt;0,"P38"," ")</f>
        <v xml:space="preserve"> </v>
      </c>
      <c r="AB210" s="58" t="str">
        <f>IF(SUM(COUNTIFS('Planificación 2026-1'!F:F,"PRINCIPAL",'Planificación 2026-1'!X:X,C210,'Planificación 2026-1'!H:H,"T4"))&gt;0,"P55"," ")</f>
        <v xml:space="preserve"> </v>
      </c>
      <c r="AC210" s="58" t="str">
        <f>IF(SUM(COUNTIFS('Planificación 2026-1'!F:F,"FILIAL",'Planificación 2026-1'!X:X,C210,'Planificación 2026-1'!H:H,"AF"))&gt;0," P01"," ")</f>
        <v xml:space="preserve"> </v>
      </c>
      <c r="AD210" s="58" t="str">
        <f>IF(SUM(COUNTIFS('Planificación 2026-1'!F:F,"FILIAL",'Planificación 2026-1'!X:X,C210,'Planificación 2026-1'!H:H,"EN"))&gt;0,"P02"," ")</f>
        <v xml:space="preserve"> </v>
      </c>
      <c r="AE210" s="58" t="str">
        <f>IF(SUM(COUNTIFS('Planificación 2026-1'!F:F,"FILIAL",'Planificación 2026-1'!X:X,C210,'Planificación 2026-1'!H:H,"IS"))&gt;0,"P03"," ")</f>
        <v xml:space="preserve"> </v>
      </c>
      <c r="AF210" s="58" t="str">
        <f>IF(SUM(COUNTIFS('Planificación 2026-1'!F:F,"FILIAL",'Planificación 2026-1'!X:X,C210,'Planificación 2026-1'!H:H,"PS"))&gt;0,"P04"," ")</f>
        <v xml:space="preserve"> </v>
      </c>
      <c r="AG210" s="58"/>
      <c r="AH210" s="58" t="str">
        <f>IF(SUM(COUNTIFS('Planificación 2026-1'!F:F,"FILIAL",'Planificación 2026-1'!X:X,C210,'Planificación 2026-1'!H:H,"IN"))&gt;0,"P06"," ")</f>
        <v xml:space="preserve"> </v>
      </c>
      <c r="AI210" s="58" t="str">
        <f>IF(SUM(COUNTIFS('Planificación 2026-1'!F:F,"FILIAL",'Planificación 2026-1'!X:X,C210,'Planificación 2026-1'!H:H,"CA"))&gt;0,"P07"," ")</f>
        <v xml:space="preserve"> </v>
      </c>
      <c r="AJ210" s="58" t="str">
        <f>IF(SUM(COUNTIFS('Planificación 2026-1'!F:F,"FILIAL",'Planificación 2026-1'!X:X,C210,'Planificación 2026-1'!H:H,"DE"))&gt;0,"P08"," ")</f>
        <v xml:space="preserve"> </v>
      </c>
      <c r="AK210" s="58" t="str">
        <f>IF(SUM(COUNTIFS('Planificación 2026-1'!F:F,"FILIAL",'Planificación 2026-1'!X:X,C210,'Planificación 2026-1'!H:H,"OB"))&gt;0,"P09"," ")</f>
        <v xml:space="preserve"> </v>
      </c>
      <c r="AL210" s="58" t="str">
        <f>IF(SUM(COUNTIFS('Planificación 2026-1'!F:F,"FILIAL",'Planificación 2026-1'!X:X,C210,'Planificación 2026-1'!H:H,"MH"))&gt;0,"P31"," ")</f>
        <v xml:space="preserve"> </v>
      </c>
      <c r="AM210" s="58" t="str">
        <f>IF(SUM(COUNTIFS('Planificación 2026-1'!F:F,"FILIAL",'Planificación 2026-1'!X:X,C210,'Planificación 2026-1'!H:H,"IC"))&gt;0,"P32"," ")</f>
        <v xml:space="preserve"> </v>
      </c>
      <c r="AN210" s="58" t="str">
        <f>IF(SUM(COUNTIFS('Planificación 2026-1'!F:F,"FILIAL",'Planificación 2026-1'!X:X,C210,'Planificación 2026-1'!H:H,"AR"))&gt;0,"P34"," ")</f>
        <v xml:space="preserve"> </v>
      </c>
      <c r="AO210" s="58" t="str">
        <f>IF(SUM(COUNTIFS('Planificación 2026-1'!F:F,"FILIAL",'Planificación 2026-1'!X:X,C210,'Planificación 2026-1'!H:H,"T1"))&gt;0,"P35"," ")</f>
        <v xml:space="preserve"> </v>
      </c>
      <c r="AP210" s="58" t="str">
        <f>IF(SUM(COUNTIFS('Planificación 2026-1'!F:F,"FILIAL",'Planificación 2026-1'!X:X,C210,'Planificación 2026-1'!H:H,"T3"))&gt;0,"P36"," ")</f>
        <v xml:space="preserve"> </v>
      </c>
      <c r="AQ210" s="58" t="str">
        <f>IF(SUM(COUNTIFS('Planificación 2026-1'!F:F,"FILIAL",'Planificación 2026-1'!X:X,C210,'Planificación 2026-1'!H:H,"T2"))&gt;0,"P37"," ")</f>
        <v xml:space="preserve"> </v>
      </c>
      <c r="AR210" s="58" t="str">
        <f>IF(SUM(COUNTIFS('Planificación 2026-1'!F:F,"FILIAL",'Planificación 2026-1'!X:X,C210,'Planificación 2026-1'!H:H,"AE"))&gt;0,"P38"," ")</f>
        <v xml:space="preserve"> </v>
      </c>
      <c r="AS210" s="58" t="str">
        <f>IF(SUM(COUNTIFS('Planificación 2026-1'!F:F,"FILIAL",'Planificación 2026-1'!X:X,C210,'Planificación 2026-1'!H:H,"T4"))&gt;0,"P55"," ")</f>
        <v xml:space="preserve"> </v>
      </c>
      <c r="AT210" s="58" t="str">
        <f>IF(SUM(COUNTIFS('Planificación 2026-1'!F:F,"SUNAMPE",'Planificación 2026-1'!X:X,C210,'Planificación 2026-1'!H:H,"AF"))&gt;0," P01"," ")</f>
        <v xml:space="preserve"> </v>
      </c>
      <c r="AU210" s="58" t="str">
        <f>IF(SUM(COUNTIFS('Planificación 2026-1'!F:F,"SUNAMPE",'Planificación 2026-1'!X:X,C210,'Planificación 2026-1'!H:H,"EN"))&gt;0,"P02"," ")</f>
        <v xml:space="preserve"> </v>
      </c>
      <c r="AV210" s="58" t="str">
        <f>IF(SUM(COUNTIFS('Planificación 2026-1'!F:F,"SUNAMPE",'Planificación 2026-1'!X:X,C210,'Planificación 2026-1'!H:H,"IS"))&gt;0,"P03"," ")</f>
        <v xml:space="preserve"> </v>
      </c>
      <c r="AW210" s="58" t="str">
        <f>IF(SUM(COUNTIFS('Planificación 2026-1'!F:F,"SUNAMPE",'Planificación 2026-1'!X:X,C210,'Planificación 2026-1'!H:H,"PS"))&gt;0,"P04"," ")</f>
        <v xml:space="preserve"> </v>
      </c>
      <c r="AX210" s="58"/>
      <c r="AY210" s="58" t="str">
        <f>IF(SUM(COUNTIFS('Planificación 2026-1'!F:F,"SUNAMPE",'Planificación 2026-1'!X:X,C210,'Planificación 2026-1'!H:H,"IN"))&gt;0,"P06"," ")</f>
        <v xml:space="preserve"> </v>
      </c>
      <c r="AZ210" s="58" t="str">
        <f>IF(SUM(COUNTIFS('Planificación 2026-1'!F:F,"SUNAMPE",'Planificación 2026-1'!X:X,C210,'Planificación 2026-1'!H:H,"CA"))&gt;0,"P07"," ")</f>
        <v xml:space="preserve"> </v>
      </c>
      <c r="BA210" s="58" t="str">
        <f>IF(SUM(COUNTIFS('Planificación 2026-1'!F:F,"SUNAMPE",'Planificación 2026-1'!X:X,C210,'Planificación 2026-1'!H:H,"DE"))&gt;0,"P08"," ")</f>
        <v xml:space="preserve"> </v>
      </c>
      <c r="BB210" s="58" t="str">
        <f>IF(SUM(COUNTIFS('Planificación 2026-1'!F:F,"SUNAMPE",'Planificación 2026-1'!X:X,C210,'Planificación 2026-1'!H:H,"OB"))&gt;0,"P09"," ")</f>
        <v xml:space="preserve"> </v>
      </c>
      <c r="BC210" s="58" t="str">
        <f>IF(SUM(COUNTIFS('Planificación 2026-1'!F:F,"SUNAMPE",'Planificación 2026-1'!X:X,C210,'Planificación 2026-1'!H:H,"MH"))&gt;0,"P31"," ")</f>
        <v>P31</v>
      </c>
      <c r="BD210" s="58" t="str">
        <f>IF(SUM(COUNTIFS('Planificación 2026-1'!F:F,"SUNAMPE",'Planificación 2026-1'!X:X,C210,'Planificación 2026-1'!H:H,"IC"))&gt;0,"P32"," ")</f>
        <v xml:space="preserve"> </v>
      </c>
      <c r="BE210" s="58" t="str">
        <f>IF(SUM(COUNTIFS('Planificación 2026-1'!F:F,"SUNAMPE",'Planificación 2026-1'!X:X,C210,'Planificación 2026-1'!H:H,"AR"))&gt;0,"P34"," ")</f>
        <v xml:space="preserve"> </v>
      </c>
      <c r="BF210" s="58" t="str">
        <f>IF(SUM(COUNTIFS('Planificación 2026-1'!F:F,"SUNAMPE",'Planificación 2026-1'!X:X,C210,'Planificación 2026-1'!H:H,"T1"))&gt;0,"P35"," ")</f>
        <v xml:space="preserve"> </v>
      </c>
      <c r="BG210" s="58" t="str">
        <f>IF(SUM(COUNTIFS('Planificación 2026-1'!F:F,"SUNAMPE",'Planificación 2026-1'!X:X,C210,'Planificación 2026-1'!H:H,"T3"))&gt;0,"P36"," ")</f>
        <v xml:space="preserve"> </v>
      </c>
      <c r="BH210" s="58" t="str">
        <f>IF(SUM(COUNTIFS('Planificación 2026-1'!F:F,"SUNAMPE",'Planificación 2026-1'!X:X,C210,'Planificación 2026-1'!H:H,"T2"))&gt;0,"P37"," ")</f>
        <v xml:space="preserve"> </v>
      </c>
      <c r="BI210" s="58" t="str">
        <f>IF(SUM(COUNTIFS('Planificación 2026-1'!F:F,"SUNAMPE",'Planificación 2026-1'!X:X,C210,'Planificación 2026-1'!H:H,"AE"))&gt;0,"P38"," ")</f>
        <v xml:space="preserve"> </v>
      </c>
      <c r="BJ210" s="58" t="str">
        <f>IF(SUM(COUNTIFS('Planificación 2026-1'!F:F,"SUNAMPE",'Planificación 2026-1'!X:X,C210,'Planificación 2026-1'!H:H,"T4"))&gt;0,"P55"," ")</f>
        <v xml:space="preserve"> </v>
      </c>
      <c r="BK210" s="58" t="str">
        <f>IF(SUM(COUNTIFS('Planificación 2026-1'!F:F,"HUAURA",'Planificación 2026-1'!X:X,C210,'Planificación 2026-1'!H:H,"AF"))&gt;0," P01"," ")</f>
        <v xml:space="preserve"> </v>
      </c>
      <c r="BL210" s="58" t="str">
        <f>IF(SUM(COUNTIFS('Planificación 2026-1'!F:F,"HUAURA",'Planificación 2026-1'!X:X,C210,'Planificación 2026-1'!H:H,"EN"))&gt;0,"P02"," ")</f>
        <v xml:space="preserve"> </v>
      </c>
      <c r="BM210" s="58" t="str">
        <f>IF(SUM(COUNTIFS('Planificación 2026-1'!F:F,"HUAURA",'Planificación 2026-1'!X:X,C210,'Planificación 2026-1'!H:H,"IS"))&gt;0,"P03"," ")</f>
        <v xml:space="preserve"> </v>
      </c>
      <c r="BN210" s="58" t="str">
        <f>IF(SUM(COUNTIFS('Planificación 2026-1'!F:F,"HUAURA",'Planificación 2026-1'!X:X,C210,'Planificación 2026-1'!H:H,"PS"))&gt;0,"P04"," ")</f>
        <v xml:space="preserve"> </v>
      </c>
      <c r="BO210" s="58"/>
      <c r="BP210" s="58" t="str">
        <f>IF(SUM(COUNTIFS('Planificación 2026-1'!F:F,"HUAURA",'Planificación 2026-1'!X:X,C210,'Planificación 2026-1'!H:H,"IN"))&gt;0,"P06"," ")</f>
        <v xml:space="preserve"> </v>
      </c>
      <c r="BQ210" s="58" t="str">
        <f>IF(SUM(COUNTIFS('Planificación 2026-1'!F:F,"HUAURA",'Planificación 2026-1'!X:X,C210,'Planificación 2026-1'!H:H,"CA"))&gt;0,"P07"," ")</f>
        <v xml:space="preserve"> </v>
      </c>
      <c r="BR210" s="58" t="str">
        <f>IF(SUM(COUNTIFS('Planificación 2026-1'!F:F,"HUAURA",'Planificación 2026-1'!X:X,C210,'Planificación 2026-1'!H:H,"DE"))&gt;0,"P08"," ")</f>
        <v xml:space="preserve"> </v>
      </c>
      <c r="BS210" s="58" t="str">
        <f>IF(SUM(COUNTIFS('Planificación 2026-1'!F:F,"HUAURA",'Planificación 2026-1'!X:X,C210,'Planificación 2026-1'!H:H,"OB"))&gt;0,"P09"," ")</f>
        <v xml:space="preserve"> </v>
      </c>
      <c r="BT210" s="58" t="str">
        <f>IF(SUM(COUNTIFS('Planificación 2026-1'!F:F,"HUAURA",'Planificación 2026-1'!X:X,C210,'Planificación 2026-1'!H:H,"MH"))&gt;0,"P31"," ")</f>
        <v xml:space="preserve"> </v>
      </c>
      <c r="BU210" s="58" t="str">
        <f>IF(SUM(COUNTIFS('Planificación 2026-1'!F:F,"HUAURA",'Planificación 2026-1'!X:X,C210,'Planificación 2026-1'!H:H,"IC"))&gt;0,"P32"," ")</f>
        <v xml:space="preserve"> </v>
      </c>
      <c r="BV210" s="58" t="str">
        <f>IF(SUM(COUNTIFS('Planificación 2026-1'!F:F,"HUAURA",'Planificación 2026-1'!X:X,C210,'Planificación 2026-1'!H:H,"AR"))&gt;0,"P34"," ")</f>
        <v xml:space="preserve"> </v>
      </c>
      <c r="BW210" s="58" t="str">
        <f>IF(SUM(COUNTIFS('Planificación 2026-1'!F:F,"HUAURA",'Planificación 2026-1'!X:X,C210,'Planificación 2026-1'!H:H,"T1"))&gt;0,"P35"," ")</f>
        <v xml:space="preserve"> </v>
      </c>
      <c r="BX210" s="58" t="str">
        <f>IF(SUM(COUNTIFS('Planificación 2026-1'!F:F,"HUAURA",'Planificación 2026-1'!X:X,C210,'Planificación 2026-1'!H:H,"T3"))&gt;0,"P36"," ")</f>
        <v xml:space="preserve"> </v>
      </c>
      <c r="BY210" s="58" t="str">
        <f>IF(SUM(COUNTIFS('Planificación 2026-1'!F:F,"HUAURA",'Planificación 2026-1'!X:X,C210,'Planificación 2026-1'!H:H,"T2"))&gt;0,"P37"," ")</f>
        <v xml:space="preserve"> </v>
      </c>
      <c r="BZ210" s="58" t="str">
        <f>IF(SUM(COUNTIFS('Planificación 2026-1'!F:F,"HUAURA",'Planificación 2026-1'!X:X,C210,'Planificación 2026-1'!H:H,"AE"))&gt;0,"P38"," ")</f>
        <v xml:space="preserve"> </v>
      </c>
      <c r="CA210" s="58" t="str">
        <f>IF(SUM(COUNTIFS('Planificación 2026-1'!F:F,"HUAURA",'Planificación 2026-1'!X:X,C210,'Planificación 2026-1'!H:H,"T4"))&gt;0,"P55"," ")</f>
        <v xml:space="preserve"> </v>
      </c>
      <c r="CB210" s="59">
        <f>SUMIFS('Planificación 2026-1'!S:S,'Planificación 2026-1'!X:X,C210,'Planificación 2026-1'!H:H,"AF",'Planificación 2026-1'!I:I,"&gt;2")</f>
        <v>0</v>
      </c>
      <c r="CC210" s="59">
        <f>SUMIFS('Planificación 2026-1'!S:S,'Planificación 2026-1'!X:X,C210,'Planificación 2026-1'!H:H,"EN",'Planificación 2026-1'!I:I,"&gt;2")</f>
        <v>0</v>
      </c>
      <c r="CD210" s="59">
        <f>SUMIFS('Planificación 2026-1'!S:S,'Planificación 2026-1'!X:X,C210,'Planificación 2026-1'!H:H,"IS",'Planificación 2026-1'!I:I,"&gt;2")</f>
        <v>0</v>
      </c>
      <c r="CE210" s="59">
        <f>SUMIFS('Planificación 2026-1'!S:S,'Planificación 2026-1'!X:X,C210,'Planificación 2026-1'!H:H,"PS",'Planificación 2026-1'!I:I,"&gt;2")</f>
        <v>0</v>
      </c>
      <c r="CF210" s="59">
        <f>SUMIFS('Planificación 2026-1'!S:S,'Planificación 2026-1'!X:X,C210,'Planificación 2026-1'!H:H,"IN",'Planificación 2026-1'!I:I,"&gt;2")</f>
        <v>0</v>
      </c>
      <c r="CG210" s="59">
        <f>SUMIFS('Planificación 2026-1'!S:S,'Planificación 2026-1'!X:X,C210,'Planificación 2026-1'!H:H,"CA",'Planificación 2026-1'!I:I,"&gt;2")</f>
        <v>0</v>
      </c>
      <c r="CH210" s="59">
        <f>SUMIFS('Planificación 2026-1'!S:S,'Planificación 2026-1'!X:X,C210,'Planificación 2026-1'!H:H,"DE",'Planificación 2026-1'!I:I,"&gt;2")</f>
        <v>0</v>
      </c>
      <c r="CI210" s="59">
        <f>SUMIFS('Planificación 2026-1'!S:S,'Planificación 2026-1'!X:X,C210,'Planificación 2026-1'!H:H,"OB",'Planificación 2026-1'!I:I,"&gt;2")</f>
        <v>0</v>
      </c>
      <c r="CJ210" s="59">
        <f>SUMIFS('Planificación 2026-1'!S:S,'Planificación 2026-1'!X:X,C210,'Planificación 2026-1'!H:H,"MH",'Planificación 2026-1'!I:I,"&gt;2")</f>
        <v>18</v>
      </c>
      <c r="CK210" s="59">
        <f>SUMIFS('Planificación 2026-1'!S:S,'Planificación 2026-1'!X:X,C210,'Planificación 2026-1'!H:H,"IC",'Planificación 2026-1'!I:I,"&gt;2")</f>
        <v>0</v>
      </c>
      <c r="CL210" s="59">
        <f>SUMIFS('Planificación 2026-1'!S:S,'Planificación 2026-1'!X:X,C210,'Planificación 2026-1'!H:H,"AR",'Planificación 2026-1'!I:I,"&gt;2")</f>
        <v>0</v>
      </c>
      <c r="CM210" s="59">
        <f>SUMIFS('Planificación 2026-1'!S:S,'Planificación 2026-1'!X:X,C210,'Planificación 2026-1'!H:H,"AE",'Planificación 2026-1'!I:I,"&gt;2")</f>
        <v>0</v>
      </c>
      <c r="CN210" s="59">
        <f>SUMIFS('Planificación 2026-1'!S:S,'Planificación 2026-1'!X:X,C210,'Planificación 2026-1'!H:H,"T1",'Planificación 2026-1'!I:I,"&gt;2")</f>
        <v>0</v>
      </c>
      <c r="CO210" s="59">
        <f>SUMIFS('Planificación 2026-1'!S:S,'Planificación 2026-1'!X:X,C210,'Planificación 2026-1'!H:H,"T3",'Planificación 2026-1'!I:I,"&gt;2")</f>
        <v>0</v>
      </c>
      <c r="CP210" s="59">
        <f>SUMIFS('Planificación 2026-1'!S:S,'Planificación 2026-1'!X:X,C210,'Planificación 2026-1'!H:H,"T2",'Planificación 2026-1'!I:I,"&gt;2")</f>
        <v>0</v>
      </c>
      <c r="CQ210" s="59">
        <f>SUMIFS('Planificación 2026-1'!S:S,'Planificación 2026-1'!X:X,C210,'Planificación 2026-1'!H:H,"T4",'Planificación 2026-1'!I:I,"&gt;2")</f>
        <v>0</v>
      </c>
      <c r="CR210" s="59">
        <f>SUMIFS('Planificación 2026-1'!S:S,'Planificación 2026-1'!X:X,C210,'Planificación 2026-1'!H:H,"AF",'Planificación 2026-1'!I:I,"&lt;3")</f>
        <v>0</v>
      </c>
      <c r="CS210" s="59">
        <f>SUMIFS('Planificación 2026-1'!S:S,'Planificación 2026-1'!X:X,C210,'Planificación 2026-1'!H:H,"EN",'Planificación 2026-1'!I:I,"&lt;3")</f>
        <v>0</v>
      </c>
      <c r="CT210" s="59">
        <f>SUMIFS('Planificación 2026-1'!S:S,'Planificación 2026-1'!X:X,C210,'Planificación 2026-1'!H:H,"IS",'Planificación 2026-1'!I:I,"&lt;3")</f>
        <v>0</v>
      </c>
      <c r="CU210" s="59">
        <f>SUMIFS('Planificación 2026-1'!S:S,'Planificación 2026-1'!X:X,C210,'Planificación 2026-1'!H:H,"PS",'Planificación 2026-1'!I:I,"&lt;3")</f>
        <v>0</v>
      </c>
      <c r="CV210" s="59">
        <f>SUMIFS('Planificación 2026-1'!S:S,'Planificación 2026-1'!X:X,C210,'Planificación 2026-1'!H:H,"IN",'Planificación 2026-1'!I:I,"&lt;3")</f>
        <v>0</v>
      </c>
      <c r="CW210" s="59">
        <f>SUMIFS('Planificación 2026-1'!S:S,'Planificación 2026-1'!X:X,C210,'Planificación 2026-1'!H:H,"CA",'Planificación 2026-1'!I:I,"&lt;3")</f>
        <v>0</v>
      </c>
      <c r="CX210" s="59">
        <f>SUMIFS('Planificación 2026-1'!S:S,'Planificación 2026-1'!X:X,C210,'Planificación 2026-1'!H:H,"DE",'Planificación 2026-1'!I:I,"&lt;3")</f>
        <v>0</v>
      </c>
      <c r="CY210" s="59">
        <f>SUMIFS('Planificación 2026-1'!S:S,'Planificación 2026-1'!X:X,C210,'Planificación 2026-1'!H:H,"OB",'Planificación 2026-1'!I:I,"&lt;3")</f>
        <v>0</v>
      </c>
      <c r="CZ210" s="59">
        <f>SUMIFS('Planificación 2026-1'!S:S,'Planificación 2026-1'!X:X,C210,'Planificación 2026-1'!H:H,"MH",'Planificación 2026-1'!I:I,"&lt;3")</f>
        <v>0</v>
      </c>
      <c r="DA210" s="59">
        <f>SUMIFS('Planificación 2026-1'!S:S,'Planificación 2026-1'!X:X,C210,'Planificación 2026-1'!H:H,"IC",'Planificación 2026-1'!I:I,"&lt;3")</f>
        <v>0</v>
      </c>
      <c r="DB210" s="59">
        <f>SUMIFS('Planificación 2026-1'!S:S,'Planificación 2026-1'!X:X,C210,'Planificación 2026-1'!H:H,"AR",'Planificación 2026-1'!I:I,"&lt;3")</f>
        <v>0</v>
      </c>
      <c r="DC210" s="59">
        <f>SUMIFS('Planificación 2026-1'!S:S,'Planificación 2026-1'!X:X,C210,'Planificación 2026-1'!H:H,"AE",'Planificación 2026-1'!I:I,"&lt;3")</f>
        <v>0</v>
      </c>
      <c r="DD210" s="59">
        <f>SUMIFS('Planificación 2026-1'!S:S,'Planificación 2026-1'!X:X,C210,'Planificación 2026-1'!H:H,"T1",'Planificación 2026-1'!I:I,"&lt;3")</f>
        <v>0</v>
      </c>
      <c r="DE210" s="59">
        <f>SUMIFS('Planificación 2026-1'!S:S,'Planificación 2026-1'!X:X,C210,'Planificación 2026-1'!H:H,"T3",'Planificación 2026-1'!I:I,"&lt;3")</f>
        <v>0</v>
      </c>
      <c r="DF210" s="59">
        <f>SUMIFS('Planificación 2026-1'!S:S,'Planificación 2026-1'!X:X,C210,'Planificación 2026-1'!H:H,"T2",'Planificación 2026-1'!I:I,"&lt;3")</f>
        <v>0</v>
      </c>
      <c r="DG210" s="59">
        <f>SUMIFS('Planificación 2026-1'!S:S,'Planificación 2026-1'!X:X,C210,'Planificación 2026-1'!H:H,"T4",'Planificación 2026-1'!I:I,"&lt;3")</f>
        <v>0</v>
      </c>
      <c r="DH210" s="58" t="str">
        <f t="shared" si="52"/>
        <v/>
      </c>
      <c r="DI210" s="27">
        <f>IF(C210="","",SUMIFS('Planificación 2026-1'!S:S,'Planificación 2026-1'!X:X,C210,'Planificación 2026-1'!F:F,"PRINCIPAL",'Planificación 2026-1'!Y:Y,"VIRTUAL"))</f>
        <v>0</v>
      </c>
      <c r="DJ210" s="27">
        <f>IF(C210="","",SUMIFS('Planificación 2026-1'!S:S,'Planificación 2026-1'!X:X,C210,'Planificación 2026-1'!F:F,"PRINCIPAL",'Planificación 2026-1'!Y:Y,"PRESENCIAL"))</f>
        <v>0</v>
      </c>
      <c r="DK210" s="27">
        <f>IF(C210="","",SUMIFS('Planificación 2026-1'!S:S,'Planificación 2026-1'!X:X,C210,'Planificación 2026-1'!F:F,"PRINCIPAL",'Planificación 2026-1'!Y:Y,"HIBRIDO PRESENCIAL"))</f>
        <v>0</v>
      </c>
      <c r="DL210" s="58" t="str">
        <f t="shared" si="53"/>
        <v/>
      </c>
      <c r="DM210" s="58">
        <f>IF(C210="","",SUMIFS('Planificación 2026-1'!S:S,'Planificación 2026-1'!X:X,C210,'Planificación 2026-1'!F:F,"FILIAL",'Planificación 2026-1'!Y:Y,"VIRTUAL"))</f>
        <v>0</v>
      </c>
      <c r="DN210" s="60">
        <f>IF(C210="","",SUMIFS('Planificación 2026-1'!S:S,'Planificación 2026-1'!X:X,C210,'Planificación 2026-1'!F:F,"FILIAL",'Planificación 2026-1'!Y:Y,"PRESENCIAL"))</f>
        <v>0</v>
      </c>
      <c r="DO210" s="29">
        <f>IF(C210="","",SUMIFS('Planificación 2026-1'!S:S,'Planificación 2026-1'!X:X,C210,'Planificación 2026-1'!F:F,"FILIAL",'Planificación 2026-1'!Y:Y,"HIBRIDO PRESENCIAL"))</f>
        <v>0</v>
      </c>
      <c r="DP210" s="61" t="str">
        <f t="shared" si="54"/>
        <v>P31</v>
      </c>
      <c r="DQ210" s="58">
        <f>IF(C210="","",SUMIFS('Planificación 2026-1'!S:S,'Planificación 2026-1'!X:X,C210,'Planificación 2026-1'!F:F,"SUNAMPE",'Planificación 2026-1'!Y:Y,"VIRTUAL"))</f>
        <v>0</v>
      </c>
      <c r="DR210" s="29">
        <f>IF(C210="","",SUMIFS('Planificación 2026-1'!S:S,'Planificación 2026-1'!X:X,C210,'Planificación 2026-1'!F:F,"SUNAMPE",'Planificación 2026-1'!Y:Y,"PRESENCIAL"))</f>
        <v>8</v>
      </c>
      <c r="DS210" s="61" t="str">
        <f t="shared" si="55"/>
        <v/>
      </c>
      <c r="DT210" s="58">
        <f>IF(C210="","",SUMIFS('Planificación 2026-1'!S:S,'Planificación 2026-1'!X:X,C210,'Planificación 2026-1'!F:F,"HUAURA",'Planificación 2026-1'!Y:Y,"VIRTUAL"))</f>
        <v>0</v>
      </c>
      <c r="DU210" s="29">
        <f>IF(C210="","",SUMIFS('Planificación 2026-1'!S:S,'Planificación 2026-1'!X:X,C210,'Planificación 2026-1'!F:F,"HUAURA",'Planificación 2026-1'!Y:Y,"PRESENCIAL"))</f>
        <v>0</v>
      </c>
      <c r="DV210" s="32">
        <f>SUMIFS('Planificación 2026-1'!S:S,'Planificación 2026-1'!X:X,C210,'Planificación 2026-1'!F:F,"PRINCIPAL",'Planificación 2026-1'!Y:Y,"VIRTUAL",'Planificación 2026-1'!I:I,"&gt;2")</f>
        <v>0</v>
      </c>
      <c r="DW210" s="32">
        <f>SUMIFS('Planificación 2026-1'!S:S,'Planificación 2026-1'!X:X,C210,'Planificación 2026-1'!F:F,"PRINCIPAL",'Planificación 2026-1'!Y:Y,"&lt;&gt;VIRTUAL",'Planificación 2026-1'!I:I,"&gt;2")</f>
        <v>0</v>
      </c>
      <c r="DX210" s="32">
        <f>SUMIFS('Planificación 2026-1'!S:S,'Planificación 2026-1'!X:X,C210,'Planificación 2026-1'!F:F,"SUNAMPE",'Planificación 2026-1'!Y:Y,"VIRTUAL",'Planificación 2026-1'!I:I,"&gt;2")</f>
        <v>0</v>
      </c>
      <c r="DY210" s="32">
        <f>SUMIFS('Planificación 2026-1'!S:S,'Planificación 2026-1'!X:X,C210,'Planificación 2026-1'!F:F,"SUNAMPE",'Planificación 2026-1'!Y:Y,"&lt;&gt;VIRTUAL",'Planificación 2026-1'!I:I,"&gt;2")</f>
        <v>8</v>
      </c>
      <c r="DZ210" s="32">
        <f>SUMIFS('Planificación 2026-1'!S:S,'Planificación 2026-1'!X:X,C210,'Planificación 2026-1'!F:F,"FILIAL",'Planificación 2026-1'!Y:Y,"VIRTUAL",'Planificación 2026-1'!I:I,"&gt;2")</f>
        <v>0</v>
      </c>
      <c r="EA210" s="32">
        <f>SUMIFS('Planificación 2026-1'!S:S,'Planificación 2026-1'!X:X,C210,'Planificación 2026-1'!F:F,"FILIAL",'Planificación 2026-1'!Y:Y,"&lt;&gt;VIRTUAL",'Planificación 2026-1'!I:I,"&gt;2")</f>
        <v>0</v>
      </c>
      <c r="EB210" s="32">
        <f>SUMIFS('Planificación 2026-1'!S:S,'Planificación 2026-1'!X:X,C210,'Planificación 2026-1'!F:F,"PORUMA",'Planificación 2026-1'!Y:Y,"VIRTUAL",'Planificación 2026-1'!I:I,"&gt;2")</f>
        <v>0</v>
      </c>
      <c r="EC210" s="32">
        <f>SUMIFS('Planificación 2026-1'!S:S,'Planificación 2026-1'!X:X,C210,'Planificación 2026-1'!F:F,"PORUMA",'Planificación 2026-1'!Y:Y,"&lt;&gt;VIRTUAL",'Planificación 2026-1'!I:I,"&gt;2")</f>
        <v>10</v>
      </c>
      <c r="ED210" s="32">
        <f>SUMIFS('Planificación 2026-1'!S:S,'Planificación 2026-1'!X:X,C210,'Planificación 2026-1'!F:F,"HUAURA",'Planificación 2026-1'!Y:Y,"VIRTUAL",'Planificación 2026-1'!I:I,"&gt;2")</f>
        <v>0</v>
      </c>
      <c r="EE210" s="32">
        <f>SUMIFS('Planificación 2026-1'!S:S,'Planificación 2026-1'!X:X,C210,'Planificación 2026-1'!F:F,"HUAURA",'Planificación 2026-1'!Y:Y,"&lt;&gt;VIRTUAL",'Planificación 2026-1'!I:I,"&gt;2")</f>
        <v>0</v>
      </c>
      <c r="EF210" s="32">
        <f>SUMIFS('Planificación 2026-1'!S:S,'Planificación 2026-1'!X:X,C210,'Planificación 2026-1'!F:F,"PRINCIPAL",'Planificación 2026-1'!Y:Y,"VIRTUAL",'Planificación 2026-1'!I:I,"&lt;3")</f>
        <v>0</v>
      </c>
      <c r="EG210" s="32">
        <f>SUMIFS('Planificación 2026-1'!S:S,'Planificación 2026-1'!X:X,C210,'Planificación 2026-1'!F:F,"PRINCIPAL",'Planificación 2026-1'!Y:Y,"&lt;&gt;VIRTUAL",'Planificación 2026-1'!I:I,"&lt;3")</f>
        <v>0</v>
      </c>
      <c r="EH210" s="32">
        <f>SUMIFS('Planificación 2026-1'!S:S,'Planificación 2026-1'!X:X,C210,'Planificación 2026-1'!F:F,"SUNAMPE",'Planificación 2026-1'!Y:Y,"VIRTUAL",'Planificación 2026-1'!I:I,"&lt;3")</f>
        <v>0</v>
      </c>
      <c r="EI210" s="32">
        <f>SUMIFS('Planificación 2026-1'!S:S,'Planificación 2026-1'!X:X,C210,'Planificación 2026-1'!F:F,"SUNAMPE",'Planificación 2026-1'!Y:Y,"&lt;&gt;VIRTUAL",'Planificación 2026-1'!I:I,"&lt;3")</f>
        <v>0</v>
      </c>
      <c r="EJ210" s="32">
        <f>SUMIFS('Planificación 2026-1'!S:S,'Planificación 2026-1'!X:X,C210,'Planificación 2026-1'!F:F,"FILIAL",'Planificación 2026-1'!Y:Y,"VIRTUAL",'Planificación 2026-1'!I:I,"&lt;3")</f>
        <v>0</v>
      </c>
      <c r="EK210" s="32">
        <f>SUMIFS('Planificación 2026-1'!S:S,'Planificación 2026-1'!X:X,C210,'Planificación 2026-1'!F:F,"FILIAL",'Planificación 2026-1'!Y:Y,"&lt;&gt;VIRTUAL",'Planificación 2026-1'!I:I,"&lt;3")</f>
        <v>0</v>
      </c>
      <c r="EL210" s="32">
        <f>SUMIFS('Planificación 2026-1'!S:S,'Planificación 2026-1'!X:X,C210,'Planificación 2026-1'!F:F,"PORUMA",'Planificación 2026-1'!Y:Y,"VIRTUAL",'Planificación 2026-1'!I:I,"&lt;3")</f>
        <v>0</v>
      </c>
      <c r="EM210" s="32">
        <f>SUMIFS('Planificación 2026-1'!S:S,'Planificación 2026-1'!X:X,C210,'Planificación 2026-1'!F:F,"PORUMA",'Planificación 2026-1'!Y:Y,"&lt;&gt;VIRTUAL",'Planificación 2026-1'!I:I,"&lt;3")</f>
        <v>0</v>
      </c>
      <c r="EN210" s="32">
        <f>SUMIFS('Planificación 2026-1'!S:S,'Planificación 2026-1'!X:X,C210,'Planificación 2026-1'!F:F,"HUAURA",'Planificación 2026-1'!Y:Y,"VIRTUAL",'Planificación 2026-1'!I:I,"&lt;3")</f>
        <v>0</v>
      </c>
      <c r="EO210" s="32">
        <f>SUMIFS('Planificación 2026-1'!S:S,'Planificación 2026-1'!X:X,C210,'Planificación 2026-1'!F:F,"HUAURA",'Planificación 2026-1'!Y:Y,"&lt;&gt;VIRTUAL",'Planificación 2026-1'!I:I,"&lt;3")</f>
        <v>0</v>
      </c>
      <c r="EP210" s="32">
        <f t="shared" si="57"/>
        <v>0</v>
      </c>
      <c r="EQ210" s="32">
        <f t="shared" si="47"/>
        <v>0</v>
      </c>
      <c r="ER210" s="32">
        <f t="shared" si="48"/>
        <v>10</v>
      </c>
      <c r="ES210" s="32">
        <f t="shared" si="49"/>
        <v>0</v>
      </c>
      <c r="ET210" s="32">
        <f t="shared" si="50"/>
        <v>8</v>
      </c>
      <c r="EU210" s="32">
        <f t="shared" si="51"/>
        <v>18</v>
      </c>
      <c r="EV210" s="32" t="b">
        <f>EXACT(EU210,E210)</f>
        <v>1</v>
      </c>
      <c r="EW210" s="32"/>
      <c r="EX210" s="32">
        <f>DV210+DZ210+ED210+EF210+EJ210+EN210+DX210+EH210</f>
        <v>0</v>
      </c>
      <c r="EY210" s="32">
        <f>DW210+EA210+EE210+EG210+EK210+EO210+DY210+EI210</f>
        <v>8</v>
      </c>
      <c r="EZ210" s="32" t="b">
        <f>EXACT(SUM(EX210:EY210),E210)</f>
        <v>0</v>
      </c>
      <c r="FA210" s="32" t="str">
        <f>IF(AND(DW210=0,EA210=0,EE210=0),"",IF(COUNTIF(DW210:EE210,"&gt;0")=1,IF(DW210&gt;0,"SEDE",IF(EA210&gt;0,"FILIAL","HUAURA")),IF(COUNTIF(DW210:EE210,"&gt;0")=2,IF(AND(DW210&gt;0,EA210&gt;0),"SEDE-FILIAL",IF(AND(DW210&gt;0,EE210&gt;0),"SEDE-HUAURA","FILIAL-HUAURA")),"SEDE-FILIAL-HUAURA")))</f>
        <v/>
      </c>
      <c r="FB210" s="32" t="str">
        <f t="shared" si="56"/>
        <v>PRESENCIAL</v>
      </c>
    </row>
    <row r="211" spans="1:158">
      <c r="A211" s="33"/>
      <c r="B211" s="65">
        <v>208</v>
      </c>
      <c r="C211" s="32" t="s">
        <v>415</v>
      </c>
      <c r="D211" s="429">
        <v>42721030</v>
      </c>
      <c r="E211" s="62">
        <f>SUMIF('Planificación 2026-1'!X:X,C211,'Planificación 2026-1'!S:S)</f>
        <v>8</v>
      </c>
      <c r="F211" s="63" t="s">
        <v>199</v>
      </c>
      <c r="G211" s="454" t="s">
        <v>200</v>
      </c>
      <c r="H211" s="64" t="s">
        <v>181</v>
      </c>
      <c r="I211" s="64" t="s">
        <v>152</v>
      </c>
      <c r="J211" s="32" t="s">
        <v>38</v>
      </c>
      <c r="K211" s="32" t="s">
        <v>152</v>
      </c>
      <c r="L211" s="57" t="str">
        <f>IF(SUM(COUNTIFS('Planificación 2026-1'!F:F,"PRINCIPAL",'Planificación 2026-1'!X:X,C211,'Planificación 2026-1'!H:H,"AF"))&gt;0,"P01"," ")</f>
        <v xml:space="preserve"> </v>
      </c>
      <c r="M211" s="58" t="str">
        <f>IF(SUM(COUNTIFS('Planificación 2026-1'!F:F,"PRINCIPAL",'Planificación 2026-1'!X:X,C211,'Planificación 2026-1'!H:H,"EN"))&gt;0,"P02"," ")</f>
        <v xml:space="preserve"> </v>
      </c>
      <c r="N211" s="58" t="str">
        <f>IF(SUM(COUNTIFS('Planificación 2026-1'!F:F,"PRINCIPAL",'Planificación 2026-1'!X:X,C211,'Planificación 2026-1'!H:H,"IS"))&gt;0,"P03"," ")</f>
        <v xml:space="preserve"> </v>
      </c>
      <c r="O211" s="58" t="str">
        <f>IF(SUM(COUNTIFS('Planificación 2026-1'!F:F,"PRINCIPAL",'Planificación 2026-1'!X:X,C211,'Planificación 2026-1'!H:H,"PS"))&gt;0,"P04"," ")</f>
        <v xml:space="preserve"> </v>
      </c>
      <c r="P211" s="58"/>
      <c r="Q211" s="58" t="str">
        <f>IF(SUM(COUNTIFS('Planificación 2026-1'!F:F,"PRINCIPAL",'Planificación 2026-1'!X:X,C211,'Planificación 2026-1'!H:H,"IN"))&gt;0,"P06"," ")</f>
        <v xml:space="preserve"> </v>
      </c>
      <c r="R211" s="58" t="str">
        <f>IF(SUM(COUNTIFS('Planificación 2026-1'!F:F,"PRINCIPAL",'Planificación 2026-1'!X:X,C211,'Planificación 2026-1'!H:H,"CA"))&gt;0,"P07"," ")</f>
        <v xml:space="preserve"> </v>
      </c>
      <c r="S211" s="58" t="str">
        <f>IF(SUM(COUNTIFS('Planificación 2026-1'!F:F,"PRINCIPAL",'Planificación 2026-1'!X:X,C211,'Planificación 2026-1'!H:H,"DE"))&gt;0,"P08"," ")</f>
        <v xml:space="preserve"> </v>
      </c>
      <c r="T211" s="58" t="str">
        <f>IF(SUM(COUNTIFS('Planificación 2026-1'!F:F,"PRINCIPAL",'Planificación 2026-1'!X:X,C211,'Planificación 2026-1'!H:H,"OB"))&gt;0,"P09"," ")</f>
        <v xml:space="preserve"> </v>
      </c>
      <c r="U211" s="58" t="str">
        <f>IF(SUM(COUNTIFS('Planificación 2026-1'!F:F,"PRINCIPAL",'Planificación 2026-1'!X:X,C211,'Planificación 2026-1'!H:H,"MH"))&gt;0,"P31"," ")</f>
        <v xml:space="preserve"> </v>
      </c>
      <c r="V211" s="58" t="str">
        <f>IF(SUM(COUNTIFS('Planificación 2026-1'!F:F,"PRINCIPAL",'Planificación 2026-1'!X:X,C211,'Planificación 2026-1'!H:H,"IC"))&gt;0,"P32"," ")</f>
        <v xml:space="preserve"> </v>
      </c>
      <c r="W211" s="58" t="str">
        <f>IF(SUM(COUNTIFS('Planificación 2026-1'!F:F,"PRINCIPAL",'Planificación 2026-1'!X:X,C211,'Planificación 2026-1'!H:H,"AR"))&gt;0,"P34"," ")</f>
        <v xml:space="preserve"> </v>
      </c>
      <c r="X211" s="58" t="str">
        <f>IF(SUM(COUNTIFS('Planificación 2026-1'!F:F,"PRINCIPAL",'Planificación 2026-1'!X:X,C211,'Planificación 2026-1'!H:H,"T1"))&gt;0,"P35"," ")</f>
        <v xml:space="preserve"> </v>
      </c>
      <c r="Y211" s="58" t="str">
        <f>IF(SUM(COUNTIFS('Planificación 2026-1'!F:F,"PRINCIPAL",'Planificación 2026-1'!X:X,C211,'Planificación 2026-1'!H:H,"T3"))&gt;0,"P36"," ")</f>
        <v xml:space="preserve"> </v>
      </c>
      <c r="Z211" s="58" t="str">
        <f>IF(SUM(COUNTIFS('Planificación 2026-1'!F:F,"PRINCIPAL",'Planificación 2026-1'!X:X,C211,'Planificación 2026-1'!H:H,"T2"))&gt;0,"P37"," ")</f>
        <v xml:space="preserve"> </v>
      </c>
      <c r="AA211" s="58" t="str">
        <f>IF(SUM(COUNTIFS('Planificación 2026-1'!F:F,"PRINCIPAL",'Planificación 2026-1'!X:X,C211,'Planificación 2026-1'!H:H,"AE"))&gt;0,"P38"," ")</f>
        <v xml:space="preserve"> </v>
      </c>
      <c r="AB211" s="58" t="str">
        <f>IF(SUM(COUNTIFS('Planificación 2026-1'!F:F,"PRINCIPAL",'Planificación 2026-1'!X:X,C211,'Planificación 2026-1'!H:H,"T4"))&gt;0,"P55"," ")</f>
        <v xml:space="preserve"> </v>
      </c>
      <c r="AC211" s="58" t="str">
        <f>IF(SUM(COUNTIFS('Planificación 2026-1'!F:F,"FILIAL",'Planificación 2026-1'!X:X,C211,'Planificación 2026-1'!H:H,"AF"))&gt;0," P01"," ")</f>
        <v xml:space="preserve"> </v>
      </c>
      <c r="AD211" s="58" t="str">
        <f>IF(SUM(COUNTIFS('Planificación 2026-1'!F:F,"FILIAL",'Planificación 2026-1'!X:X,C211,'Planificación 2026-1'!H:H,"EN"))&gt;0,"P02"," ")</f>
        <v xml:space="preserve"> </v>
      </c>
      <c r="AE211" s="58" t="str">
        <f>IF(SUM(COUNTIFS('Planificación 2026-1'!F:F,"FILIAL",'Planificación 2026-1'!X:X,C211,'Planificación 2026-1'!H:H,"IS"))&gt;0,"P03"," ")</f>
        <v xml:space="preserve"> </v>
      </c>
      <c r="AF211" s="58" t="str">
        <f>IF(SUM(COUNTIFS('Planificación 2026-1'!F:F,"FILIAL",'Planificación 2026-1'!X:X,C211,'Planificación 2026-1'!H:H,"PS"))&gt;0,"P04"," ")</f>
        <v>P04</v>
      </c>
      <c r="AG211" s="58"/>
      <c r="AH211" s="58" t="str">
        <f>IF(SUM(COUNTIFS('Planificación 2026-1'!F:F,"FILIAL",'Planificación 2026-1'!X:X,C211,'Planificación 2026-1'!H:H,"IN"))&gt;0,"P06"," ")</f>
        <v xml:space="preserve"> </v>
      </c>
      <c r="AI211" s="58" t="str">
        <f>IF(SUM(COUNTIFS('Planificación 2026-1'!F:F,"FILIAL",'Planificación 2026-1'!X:X,C211,'Planificación 2026-1'!H:H,"CA"))&gt;0,"P07"," ")</f>
        <v xml:space="preserve"> </v>
      </c>
      <c r="AJ211" s="58" t="str">
        <f>IF(SUM(COUNTIFS('Planificación 2026-1'!F:F,"FILIAL",'Planificación 2026-1'!X:X,C211,'Planificación 2026-1'!H:H,"DE"))&gt;0,"P08"," ")</f>
        <v xml:space="preserve"> </v>
      </c>
      <c r="AK211" s="58" t="str">
        <f>IF(SUM(COUNTIFS('Planificación 2026-1'!F:F,"FILIAL",'Planificación 2026-1'!X:X,C211,'Planificación 2026-1'!H:H,"OB"))&gt;0,"P09"," ")</f>
        <v xml:space="preserve"> </v>
      </c>
      <c r="AL211" s="58" t="str">
        <f>IF(SUM(COUNTIFS('Planificación 2026-1'!F:F,"FILIAL",'Planificación 2026-1'!X:X,C211,'Planificación 2026-1'!H:H,"MH"))&gt;0,"P31"," ")</f>
        <v xml:space="preserve"> </v>
      </c>
      <c r="AM211" s="58" t="str">
        <f>IF(SUM(COUNTIFS('Planificación 2026-1'!F:F,"FILIAL",'Planificación 2026-1'!X:X,C211,'Planificación 2026-1'!H:H,"IC"))&gt;0,"P32"," ")</f>
        <v xml:space="preserve"> </v>
      </c>
      <c r="AN211" s="58" t="str">
        <f>IF(SUM(COUNTIFS('Planificación 2026-1'!F:F,"FILIAL",'Planificación 2026-1'!X:X,C211,'Planificación 2026-1'!H:H,"AR"))&gt;0,"P34"," ")</f>
        <v xml:space="preserve"> </v>
      </c>
      <c r="AO211" s="58" t="str">
        <f>IF(SUM(COUNTIFS('Planificación 2026-1'!F:F,"FILIAL",'Planificación 2026-1'!X:X,C211,'Planificación 2026-1'!H:H,"T1"))&gt;0,"P35"," ")</f>
        <v xml:space="preserve"> </v>
      </c>
      <c r="AP211" s="58" t="str">
        <f>IF(SUM(COUNTIFS('Planificación 2026-1'!F:F,"FILIAL",'Planificación 2026-1'!X:X,C211,'Planificación 2026-1'!H:H,"T3"))&gt;0,"P36"," ")</f>
        <v xml:space="preserve"> </v>
      </c>
      <c r="AQ211" s="58" t="str">
        <f>IF(SUM(COUNTIFS('Planificación 2026-1'!F:F,"FILIAL",'Planificación 2026-1'!X:X,C211,'Planificación 2026-1'!H:H,"T2"))&gt;0,"P37"," ")</f>
        <v xml:space="preserve"> </v>
      </c>
      <c r="AR211" s="58" t="str">
        <f>IF(SUM(COUNTIFS('Planificación 2026-1'!F:F,"FILIAL",'Planificación 2026-1'!X:X,C211,'Planificación 2026-1'!H:H,"AE"))&gt;0,"P38"," ")</f>
        <v xml:space="preserve"> </v>
      </c>
      <c r="AS211" s="58" t="str">
        <f>IF(SUM(COUNTIFS('Planificación 2026-1'!F:F,"FILIAL",'Planificación 2026-1'!X:X,C211,'Planificación 2026-1'!H:H,"T4"))&gt;0,"P55"," ")</f>
        <v xml:space="preserve"> </v>
      </c>
      <c r="AT211" s="58" t="str">
        <f>IF(SUM(COUNTIFS('Planificación 2026-1'!F:F,"SUNAMPE",'Planificación 2026-1'!X:X,C211,'Planificación 2026-1'!H:H,"AF"))&gt;0," P01"," ")</f>
        <v xml:space="preserve"> </v>
      </c>
      <c r="AU211" s="58" t="str">
        <f>IF(SUM(COUNTIFS('Planificación 2026-1'!F:F,"SUNAMPE",'Planificación 2026-1'!X:X,C211,'Planificación 2026-1'!H:H,"EN"))&gt;0,"P02"," ")</f>
        <v xml:space="preserve"> </v>
      </c>
      <c r="AV211" s="58" t="str">
        <f>IF(SUM(COUNTIFS('Planificación 2026-1'!F:F,"SUNAMPE",'Planificación 2026-1'!X:X,C211,'Planificación 2026-1'!H:H,"IS"))&gt;0,"P03"," ")</f>
        <v xml:space="preserve"> </v>
      </c>
      <c r="AW211" s="58" t="str">
        <f>IF(SUM(COUNTIFS('Planificación 2026-1'!F:F,"SUNAMPE",'Planificación 2026-1'!X:X,C211,'Planificación 2026-1'!H:H,"PS"))&gt;0,"P04"," ")</f>
        <v xml:space="preserve"> </v>
      </c>
      <c r="AX211" s="58"/>
      <c r="AY211" s="58" t="str">
        <f>IF(SUM(COUNTIFS('Planificación 2026-1'!F:F,"SUNAMPE",'Planificación 2026-1'!X:X,C211,'Planificación 2026-1'!H:H,"IN"))&gt;0,"P06"," ")</f>
        <v xml:space="preserve"> </v>
      </c>
      <c r="AZ211" s="58" t="str">
        <f>IF(SUM(COUNTIFS('Planificación 2026-1'!F:F,"SUNAMPE",'Planificación 2026-1'!X:X,C211,'Planificación 2026-1'!H:H,"CA"))&gt;0,"P07"," ")</f>
        <v xml:space="preserve"> </v>
      </c>
      <c r="BA211" s="58" t="str">
        <f>IF(SUM(COUNTIFS('Planificación 2026-1'!F:F,"SUNAMPE",'Planificación 2026-1'!X:X,C211,'Planificación 2026-1'!H:H,"DE"))&gt;0,"P08"," ")</f>
        <v xml:space="preserve"> </v>
      </c>
      <c r="BB211" s="58" t="str">
        <f>IF(SUM(COUNTIFS('Planificación 2026-1'!F:F,"SUNAMPE",'Planificación 2026-1'!X:X,C211,'Planificación 2026-1'!H:H,"OB"))&gt;0,"P09"," ")</f>
        <v xml:space="preserve"> </v>
      </c>
      <c r="BC211" s="58" t="str">
        <f>IF(SUM(COUNTIFS('Planificación 2026-1'!F:F,"SUNAMPE",'Planificación 2026-1'!X:X,C211,'Planificación 2026-1'!H:H,"MH"))&gt;0,"P31"," ")</f>
        <v xml:space="preserve"> </v>
      </c>
      <c r="BD211" s="58" t="str">
        <f>IF(SUM(COUNTIFS('Planificación 2026-1'!F:F,"SUNAMPE",'Planificación 2026-1'!X:X,C211,'Planificación 2026-1'!H:H,"IC"))&gt;0,"P32"," ")</f>
        <v xml:space="preserve"> </v>
      </c>
      <c r="BE211" s="58" t="str">
        <f>IF(SUM(COUNTIFS('Planificación 2026-1'!F:F,"SUNAMPE",'Planificación 2026-1'!X:X,C211,'Planificación 2026-1'!H:H,"AR"))&gt;0,"P34"," ")</f>
        <v xml:space="preserve"> </v>
      </c>
      <c r="BF211" s="58" t="str">
        <f>IF(SUM(COUNTIFS('Planificación 2026-1'!F:F,"SUNAMPE",'Planificación 2026-1'!X:X,C211,'Planificación 2026-1'!H:H,"T1"))&gt;0,"P35"," ")</f>
        <v xml:space="preserve"> </v>
      </c>
      <c r="BG211" s="58" t="str">
        <f>IF(SUM(COUNTIFS('Planificación 2026-1'!F:F,"SUNAMPE",'Planificación 2026-1'!X:X,C211,'Planificación 2026-1'!H:H,"T3"))&gt;0,"P36"," ")</f>
        <v xml:space="preserve"> </v>
      </c>
      <c r="BH211" s="58" t="str">
        <f>IF(SUM(COUNTIFS('Planificación 2026-1'!F:F,"SUNAMPE",'Planificación 2026-1'!X:X,C211,'Planificación 2026-1'!H:H,"T2"))&gt;0,"P37"," ")</f>
        <v xml:space="preserve"> </v>
      </c>
      <c r="BI211" s="58" t="str">
        <f>IF(SUM(COUNTIFS('Planificación 2026-1'!F:F,"SUNAMPE",'Planificación 2026-1'!X:X,C211,'Planificación 2026-1'!H:H,"AE"))&gt;0,"P38"," ")</f>
        <v xml:space="preserve"> </v>
      </c>
      <c r="BJ211" s="58" t="str">
        <f>IF(SUM(COUNTIFS('Planificación 2026-1'!F:F,"SUNAMPE",'Planificación 2026-1'!X:X,C211,'Planificación 2026-1'!H:H,"T4"))&gt;0,"P55"," ")</f>
        <v xml:space="preserve"> </v>
      </c>
      <c r="BK211" s="58" t="str">
        <f>IF(SUM(COUNTIFS('Planificación 2026-1'!F:F,"HUAURA",'Planificación 2026-1'!X:X,C211,'Planificación 2026-1'!H:H,"AF"))&gt;0," P01"," ")</f>
        <v xml:space="preserve"> </v>
      </c>
      <c r="BL211" s="58" t="str">
        <f>IF(SUM(COUNTIFS('Planificación 2026-1'!F:F,"HUAURA",'Planificación 2026-1'!X:X,C211,'Planificación 2026-1'!H:H,"EN"))&gt;0,"P02"," ")</f>
        <v xml:space="preserve"> </v>
      </c>
      <c r="BM211" s="58" t="str">
        <f>IF(SUM(COUNTIFS('Planificación 2026-1'!F:F,"HUAURA",'Planificación 2026-1'!X:X,C211,'Planificación 2026-1'!H:H,"IS"))&gt;0,"P03"," ")</f>
        <v xml:space="preserve"> </v>
      </c>
      <c r="BN211" s="58" t="str">
        <f>IF(SUM(COUNTIFS('Planificación 2026-1'!F:F,"HUAURA",'Planificación 2026-1'!X:X,C211,'Planificación 2026-1'!H:H,"PS"))&gt;0,"P04"," ")</f>
        <v xml:space="preserve"> </v>
      </c>
      <c r="BO211" s="58"/>
      <c r="BP211" s="58" t="str">
        <f>IF(SUM(COUNTIFS('Planificación 2026-1'!F:F,"HUAURA",'Planificación 2026-1'!X:X,C211,'Planificación 2026-1'!H:H,"IN"))&gt;0,"P06"," ")</f>
        <v xml:space="preserve"> </v>
      </c>
      <c r="BQ211" s="58" t="str">
        <f>IF(SUM(COUNTIFS('Planificación 2026-1'!F:F,"HUAURA",'Planificación 2026-1'!X:X,C211,'Planificación 2026-1'!H:H,"CA"))&gt;0,"P07"," ")</f>
        <v xml:space="preserve"> </v>
      </c>
      <c r="BR211" s="58" t="str">
        <f>IF(SUM(COUNTIFS('Planificación 2026-1'!F:F,"HUAURA",'Planificación 2026-1'!X:X,C211,'Planificación 2026-1'!H:H,"DE"))&gt;0,"P08"," ")</f>
        <v xml:space="preserve"> </v>
      </c>
      <c r="BS211" s="58" t="str">
        <f>IF(SUM(COUNTIFS('Planificación 2026-1'!F:F,"HUAURA",'Planificación 2026-1'!X:X,C211,'Planificación 2026-1'!H:H,"OB"))&gt;0,"P09"," ")</f>
        <v xml:space="preserve"> </v>
      </c>
      <c r="BT211" s="58" t="str">
        <f>IF(SUM(COUNTIFS('Planificación 2026-1'!F:F,"HUAURA",'Planificación 2026-1'!X:X,C211,'Planificación 2026-1'!H:H,"MH"))&gt;0,"P31"," ")</f>
        <v xml:space="preserve"> </v>
      </c>
      <c r="BU211" s="58" t="str">
        <f>IF(SUM(COUNTIFS('Planificación 2026-1'!F:F,"HUAURA",'Planificación 2026-1'!X:X,C211,'Planificación 2026-1'!H:H,"IC"))&gt;0,"P32"," ")</f>
        <v xml:space="preserve"> </v>
      </c>
      <c r="BV211" s="58" t="str">
        <f>IF(SUM(COUNTIFS('Planificación 2026-1'!F:F,"HUAURA",'Planificación 2026-1'!X:X,C211,'Planificación 2026-1'!H:H,"AR"))&gt;0,"P34"," ")</f>
        <v xml:space="preserve"> </v>
      </c>
      <c r="BW211" s="58" t="str">
        <f>IF(SUM(COUNTIFS('Planificación 2026-1'!F:F,"HUAURA",'Planificación 2026-1'!X:X,C211,'Planificación 2026-1'!H:H,"T1"))&gt;0,"P35"," ")</f>
        <v xml:space="preserve"> </v>
      </c>
      <c r="BX211" s="58" t="str">
        <f>IF(SUM(COUNTIFS('Planificación 2026-1'!F:F,"HUAURA",'Planificación 2026-1'!X:X,C211,'Planificación 2026-1'!H:H,"T3"))&gt;0,"P36"," ")</f>
        <v xml:space="preserve"> </v>
      </c>
      <c r="BY211" s="58" t="str">
        <f>IF(SUM(COUNTIFS('Planificación 2026-1'!F:F,"HUAURA",'Planificación 2026-1'!X:X,C211,'Planificación 2026-1'!H:H,"T2"))&gt;0,"P37"," ")</f>
        <v xml:space="preserve"> </v>
      </c>
      <c r="BZ211" s="58" t="str">
        <f>IF(SUM(COUNTIFS('Planificación 2026-1'!F:F,"HUAURA",'Planificación 2026-1'!X:X,C211,'Planificación 2026-1'!H:H,"AE"))&gt;0,"P38"," ")</f>
        <v xml:space="preserve"> </v>
      </c>
      <c r="CA211" s="58" t="str">
        <f>IF(SUM(COUNTIFS('Planificación 2026-1'!F:F,"HUAURA",'Planificación 2026-1'!X:X,C211,'Planificación 2026-1'!H:H,"T4"))&gt;0,"P55"," ")</f>
        <v xml:space="preserve"> </v>
      </c>
      <c r="CB211" s="59">
        <f>SUMIFS('Planificación 2026-1'!S:S,'Planificación 2026-1'!X:X,C211,'Planificación 2026-1'!H:H,"AF",'Planificación 2026-1'!I:I,"&gt;2")</f>
        <v>0</v>
      </c>
      <c r="CC211" s="59">
        <f>SUMIFS('Planificación 2026-1'!S:S,'Planificación 2026-1'!X:X,C211,'Planificación 2026-1'!H:H,"EN",'Planificación 2026-1'!I:I,"&gt;2")</f>
        <v>0</v>
      </c>
      <c r="CD211" s="59">
        <f>SUMIFS('Planificación 2026-1'!S:S,'Planificación 2026-1'!X:X,C211,'Planificación 2026-1'!H:H,"IS",'Planificación 2026-1'!I:I,"&gt;2")</f>
        <v>0</v>
      </c>
      <c r="CE211" s="59">
        <f>SUMIFS('Planificación 2026-1'!S:S,'Planificación 2026-1'!X:X,C211,'Planificación 2026-1'!H:H,"PS",'Planificación 2026-1'!I:I,"&gt;2")</f>
        <v>8</v>
      </c>
      <c r="CF211" s="59">
        <f>SUMIFS('Planificación 2026-1'!S:S,'Planificación 2026-1'!X:X,C211,'Planificación 2026-1'!H:H,"IN",'Planificación 2026-1'!I:I,"&gt;2")</f>
        <v>0</v>
      </c>
      <c r="CG211" s="59">
        <f>SUMIFS('Planificación 2026-1'!S:S,'Planificación 2026-1'!X:X,C211,'Planificación 2026-1'!H:H,"CA",'Planificación 2026-1'!I:I,"&gt;2")</f>
        <v>0</v>
      </c>
      <c r="CH211" s="59">
        <f>SUMIFS('Planificación 2026-1'!S:S,'Planificación 2026-1'!X:X,C211,'Planificación 2026-1'!H:H,"DE",'Planificación 2026-1'!I:I,"&gt;2")</f>
        <v>0</v>
      </c>
      <c r="CI211" s="59">
        <f>SUMIFS('Planificación 2026-1'!S:S,'Planificación 2026-1'!X:X,C211,'Planificación 2026-1'!H:H,"OB",'Planificación 2026-1'!I:I,"&gt;2")</f>
        <v>0</v>
      </c>
      <c r="CJ211" s="59">
        <f>SUMIFS('Planificación 2026-1'!S:S,'Planificación 2026-1'!X:X,C211,'Planificación 2026-1'!H:H,"MH",'Planificación 2026-1'!I:I,"&gt;2")</f>
        <v>0</v>
      </c>
      <c r="CK211" s="59">
        <f>SUMIFS('Planificación 2026-1'!S:S,'Planificación 2026-1'!X:X,C211,'Planificación 2026-1'!H:H,"IC",'Planificación 2026-1'!I:I,"&gt;2")</f>
        <v>0</v>
      </c>
      <c r="CL211" s="59">
        <f>SUMIFS('Planificación 2026-1'!S:S,'Planificación 2026-1'!X:X,C211,'Planificación 2026-1'!H:H,"AR",'Planificación 2026-1'!I:I,"&gt;2")</f>
        <v>0</v>
      </c>
      <c r="CM211" s="59">
        <f>SUMIFS('Planificación 2026-1'!S:S,'Planificación 2026-1'!X:X,C211,'Planificación 2026-1'!H:H,"AE",'Planificación 2026-1'!I:I,"&gt;2")</f>
        <v>0</v>
      </c>
      <c r="CN211" s="59">
        <f>SUMIFS('Planificación 2026-1'!S:S,'Planificación 2026-1'!X:X,C211,'Planificación 2026-1'!H:H,"T1",'Planificación 2026-1'!I:I,"&gt;2")</f>
        <v>0</v>
      </c>
      <c r="CO211" s="59">
        <f>SUMIFS('Planificación 2026-1'!S:S,'Planificación 2026-1'!X:X,C211,'Planificación 2026-1'!H:H,"T3",'Planificación 2026-1'!I:I,"&gt;2")</f>
        <v>0</v>
      </c>
      <c r="CP211" s="59">
        <f>SUMIFS('Planificación 2026-1'!S:S,'Planificación 2026-1'!X:X,C211,'Planificación 2026-1'!H:H,"T2",'Planificación 2026-1'!I:I,"&gt;2")</f>
        <v>0</v>
      </c>
      <c r="CQ211" s="59">
        <f>SUMIFS('Planificación 2026-1'!S:S,'Planificación 2026-1'!X:X,C211,'Planificación 2026-1'!H:H,"T4",'Planificación 2026-1'!I:I,"&gt;2")</f>
        <v>0</v>
      </c>
      <c r="CR211" s="59">
        <f>SUMIFS('Planificación 2026-1'!S:S,'Planificación 2026-1'!X:X,C211,'Planificación 2026-1'!H:H,"AF",'Planificación 2026-1'!I:I,"&lt;3")</f>
        <v>0</v>
      </c>
      <c r="CS211" s="59">
        <f>SUMIFS('Planificación 2026-1'!S:S,'Planificación 2026-1'!X:X,C211,'Planificación 2026-1'!H:H,"EN",'Planificación 2026-1'!I:I,"&lt;3")</f>
        <v>0</v>
      </c>
      <c r="CT211" s="59">
        <f>SUMIFS('Planificación 2026-1'!S:S,'Planificación 2026-1'!X:X,C211,'Planificación 2026-1'!H:H,"IS",'Planificación 2026-1'!I:I,"&lt;3")</f>
        <v>0</v>
      </c>
      <c r="CU211" s="59">
        <f>SUMIFS('Planificación 2026-1'!S:S,'Planificación 2026-1'!X:X,C211,'Planificación 2026-1'!H:H,"PS",'Planificación 2026-1'!I:I,"&lt;3")</f>
        <v>0</v>
      </c>
      <c r="CV211" s="59">
        <f>SUMIFS('Planificación 2026-1'!S:S,'Planificación 2026-1'!X:X,C211,'Planificación 2026-1'!H:H,"IN",'Planificación 2026-1'!I:I,"&lt;3")</f>
        <v>0</v>
      </c>
      <c r="CW211" s="59">
        <f>SUMIFS('Planificación 2026-1'!S:S,'Planificación 2026-1'!X:X,C211,'Planificación 2026-1'!H:H,"CA",'Planificación 2026-1'!I:I,"&lt;3")</f>
        <v>0</v>
      </c>
      <c r="CX211" s="59">
        <f>SUMIFS('Planificación 2026-1'!S:S,'Planificación 2026-1'!X:X,C211,'Planificación 2026-1'!H:H,"DE",'Planificación 2026-1'!I:I,"&lt;3")</f>
        <v>0</v>
      </c>
      <c r="CY211" s="59">
        <f>SUMIFS('Planificación 2026-1'!S:S,'Planificación 2026-1'!X:X,C211,'Planificación 2026-1'!H:H,"OB",'Planificación 2026-1'!I:I,"&lt;3")</f>
        <v>0</v>
      </c>
      <c r="CZ211" s="59">
        <f>SUMIFS('Planificación 2026-1'!S:S,'Planificación 2026-1'!X:X,C211,'Planificación 2026-1'!H:H,"MH",'Planificación 2026-1'!I:I,"&lt;3")</f>
        <v>0</v>
      </c>
      <c r="DA211" s="59">
        <f>SUMIFS('Planificación 2026-1'!S:S,'Planificación 2026-1'!X:X,C211,'Planificación 2026-1'!H:H,"IC",'Planificación 2026-1'!I:I,"&lt;3")</f>
        <v>0</v>
      </c>
      <c r="DB211" s="59">
        <f>SUMIFS('Planificación 2026-1'!S:S,'Planificación 2026-1'!X:X,C211,'Planificación 2026-1'!H:H,"AR",'Planificación 2026-1'!I:I,"&lt;3")</f>
        <v>0</v>
      </c>
      <c r="DC211" s="59">
        <f>SUMIFS('Planificación 2026-1'!S:S,'Planificación 2026-1'!X:X,C211,'Planificación 2026-1'!H:H,"AE",'Planificación 2026-1'!I:I,"&lt;3")</f>
        <v>0</v>
      </c>
      <c r="DD211" s="59">
        <f>SUMIFS('Planificación 2026-1'!S:S,'Planificación 2026-1'!X:X,C211,'Planificación 2026-1'!H:H,"T1",'Planificación 2026-1'!I:I,"&lt;3")</f>
        <v>0</v>
      </c>
      <c r="DE211" s="59">
        <f>SUMIFS('Planificación 2026-1'!S:S,'Planificación 2026-1'!X:X,C211,'Planificación 2026-1'!H:H,"T3",'Planificación 2026-1'!I:I,"&lt;3")</f>
        <v>0</v>
      </c>
      <c r="DF211" s="59">
        <f>SUMIFS('Planificación 2026-1'!S:S,'Planificación 2026-1'!X:X,C211,'Planificación 2026-1'!H:H,"T2",'Planificación 2026-1'!I:I,"&lt;3")</f>
        <v>0</v>
      </c>
      <c r="DG211" s="59">
        <f>SUMIFS('Planificación 2026-1'!S:S,'Planificación 2026-1'!X:X,C211,'Planificación 2026-1'!H:H,"T4",'Planificación 2026-1'!I:I,"&lt;3")</f>
        <v>0</v>
      </c>
      <c r="DH211" s="58" t="str">
        <f t="shared" si="52"/>
        <v/>
      </c>
      <c r="DI211" s="27">
        <f>IF(C211="","",SUMIFS('Planificación 2026-1'!S:S,'Planificación 2026-1'!X:X,C211,'Planificación 2026-1'!F:F,"PRINCIPAL",'Planificación 2026-1'!Y:Y,"VIRTUAL"))</f>
        <v>0</v>
      </c>
      <c r="DJ211" s="27">
        <f>IF(C211="","",SUMIFS('Planificación 2026-1'!S:S,'Planificación 2026-1'!X:X,C211,'Planificación 2026-1'!F:F,"PRINCIPAL",'Planificación 2026-1'!Y:Y,"PRESENCIAL"))</f>
        <v>0</v>
      </c>
      <c r="DK211" s="27">
        <f>IF(C211="","",SUMIFS('Planificación 2026-1'!S:S,'Planificación 2026-1'!X:X,C211,'Planificación 2026-1'!F:F,"PRINCIPAL",'Planificación 2026-1'!Y:Y,"HIBRIDO PRESENCIAL"))</f>
        <v>0</v>
      </c>
      <c r="DL211" s="58" t="str">
        <f t="shared" si="53"/>
        <v>P04</v>
      </c>
      <c r="DM211" s="58">
        <f>IF(C211="","",SUMIFS('Planificación 2026-1'!S:S,'Planificación 2026-1'!X:X,C211,'Planificación 2026-1'!F:F,"FILIAL",'Planificación 2026-1'!Y:Y,"VIRTUAL"))</f>
        <v>8</v>
      </c>
      <c r="DN211" s="60">
        <f>IF(C211="","",SUMIFS('Planificación 2026-1'!S:S,'Planificación 2026-1'!X:X,C211,'Planificación 2026-1'!F:F,"FILIAL",'Planificación 2026-1'!Y:Y,"PRESENCIAL"))</f>
        <v>0</v>
      </c>
      <c r="DO211" s="29">
        <f>IF(C211="","",SUMIFS('Planificación 2026-1'!S:S,'Planificación 2026-1'!X:X,C211,'Planificación 2026-1'!F:F,"FILIAL",'Planificación 2026-1'!Y:Y,"HIBRIDO PRESENCIAL"))</f>
        <v>0</v>
      </c>
      <c r="DP211" s="61" t="str">
        <f t="shared" si="54"/>
        <v/>
      </c>
      <c r="DQ211" s="58">
        <f>IF(C211="","",SUMIFS('Planificación 2026-1'!S:S,'Planificación 2026-1'!X:X,C211,'Planificación 2026-1'!F:F,"SUNAMPE",'Planificación 2026-1'!Y:Y,"VIRTUAL"))</f>
        <v>0</v>
      </c>
      <c r="DR211" s="29">
        <f>IF(C211="","",SUMIFS('Planificación 2026-1'!S:S,'Planificación 2026-1'!X:X,C211,'Planificación 2026-1'!F:F,"SUNAMPE",'Planificación 2026-1'!Y:Y,"PRESENCIAL"))</f>
        <v>0</v>
      </c>
      <c r="DS211" s="61" t="str">
        <f t="shared" si="55"/>
        <v/>
      </c>
      <c r="DT211" s="58">
        <f>IF(C211="","",SUMIFS('Planificación 2026-1'!S:S,'Planificación 2026-1'!X:X,C211,'Planificación 2026-1'!F:F,"HUAURA",'Planificación 2026-1'!Y:Y,"VIRTUAL"))</f>
        <v>0</v>
      </c>
      <c r="DU211" s="29">
        <f>IF(C211="","",SUMIFS('Planificación 2026-1'!S:S,'Planificación 2026-1'!X:X,C211,'Planificación 2026-1'!F:F,"HUAURA",'Planificación 2026-1'!Y:Y,"PRESENCIAL"))</f>
        <v>0</v>
      </c>
      <c r="DV211" s="32">
        <f>SUMIFS('Planificación 2026-1'!S:S,'Planificación 2026-1'!X:X,C211,'Planificación 2026-1'!F:F,"PRINCIPAL",'Planificación 2026-1'!Y:Y,"VIRTUAL",'Planificación 2026-1'!I:I,"&gt;2")</f>
        <v>0</v>
      </c>
      <c r="DW211" s="32">
        <f>SUMIFS('Planificación 2026-1'!S:S,'Planificación 2026-1'!X:X,C211,'Planificación 2026-1'!F:F,"PRINCIPAL",'Planificación 2026-1'!Y:Y,"&lt;&gt;VIRTUAL",'Planificación 2026-1'!I:I,"&gt;2")</f>
        <v>0</v>
      </c>
      <c r="DX211" s="32">
        <f>SUMIFS('Planificación 2026-1'!S:S,'Planificación 2026-1'!X:X,C211,'Planificación 2026-1'!F:F,"SUNAMPE",'Planificación 2026-1'!Y:Y,"VIRTUAL",'Planificación 2026-1'!I:I,"&gt;2")</f>
        <v>0</v>
      </c>
      <c r="DY211" s="32">
        <f>SUMIFS('Planificación 2026-1'!S:S,'Planificación 2026-1'!X:X,C211,'Planificación 2026-1'!F:F,"SUNAMPE",'Planificación 2026-1'!Y:Y,"&lt;&gt;VIRTUAL",'Planificación 2026-1'!I:I,"&gt;2")</f>
        <v>0</v>
      </c>
      <c r="DZ211" s="32">
        <f>SUMIFS('Planificación 2026-1'!S:S,'Planificación 2026-1'!X:X,C211,'Planificación 2026-1'!F:F,"FILIAL",'Planificación 2026-1'!Y:Y,"VIRTUAL",'Planificación 2026-1'!I:I,"&gt;2")</f>
        <v>8</v>
      </c>
      <c r="EA211" s="32">
        <f>SUMIFS('Planificación 2026-1'!S:S,'Planificación 2026-1'!X:X,C211,'Planificación 2026-1'!F:F,"FILIAL",'Planificación 2026-1'!Y:Y,"&lt;&gt;VIRTUAL",'Planificación 2026-1'!I:I,"&gt;2")</f>
        <v>0</v>
      </c>
      <c r="EB211" s="32">
        <f>SUMIFS('Planificación 2026-1'!S:S,'Planificación 2026-1'!X:X,C211,'Planificación 2026-1'!F:F,"PORUMA",'Planificación 2026-1'!Y:Y,"VIRTUAL",'Planificación 2026-1'!I:I,"&gt;2")</f>
        <v>0</v>
      </c>
      <c r="EC211" s="32">
        <f>SUMIFS('Planificación 2026-1'!S:S,'Planificación 2026-1'!X:X,C211,'Planificación 2026-1'!F:F,"PORUMA",'Planificación 2026-1'!Y:Y,"&lt;&gt;VIRTUAL",'Planificación 2026-1'!I:I,"&gt;2")</f>
        <v>0</v>
      </c>
      <c r="ED211" s="32">
        <f>SUMIFS('Planificación 2026-1'!S:S,'Planificación 2026-1'!X:X,C211,'Planificación 2026-1'!F:F,"HUAURA",'Planificación 2026-1'!Y:Y,"VIRTUAL",'Planificación 2026-1'!I:I,"&gt;2")</f>
        <v>0</v>
      </c>
      <c r="EE211" s="32">
        <f>SUMIFS('Planificación 2026-1'!S:S,'Planificación 2026-1'!X:X,C211,'Planificación 2026-1'!F:F,"HUAURA",'Planificación 2026-1'!Y:Y,"&lt;&gt;VIRTUAL",'Planificación 2026-1'!I:I,"&gt;2")</f>
        <v>0</v>
      </c>
      <c r="EF211" s="32">
        <f>SUMIFS('Planificación 2026-1'!S:S,'Planificación 2026-1'!X:X,C211,'Planificación 2026-1'!F:F,"PRINCIPAL",'Planificación 2026-1'!Y:Y,"VIRTUAL",'Planificación 2026-1'!I:I,"&lt;3")</f>
        <v>0</v>
      </c>
      <c r="EG211" s="32">
        <f>SUMIFS('Planificación 2026-1'!S:S,'Planificación 2026-1'!X:X,C211,'Planificación 2026-1'!F:F,"PRINCIPAL",'Planificación 2026-1'!Y:Y,"&lt;&gt;VIRTUAL",'Planificación 2026-1'!I:I,"&lt;3")</f>
        <v>0</v>
      </c>
      <c r="EH211" s="32">
        <f>SUMIFS('Planificación 2026-1'!S:S,'Planificación 2026-1'!X:X,C211,'Planificación 2026-1'!F:F,"SUNAMPE",'Planificación 2026-1'!Y:Y,"VIRTUAL",'Planificación 2026-1'!I:I,"&lt;3")</f>
        <v>0</v>
      </c>
      <c r="EI211" s="32">
        <f>SUMIFS('Planificación 2026-1'!S:S,'Planificación 2026-1'!X:X,C211,'Planificación 2026-1'!F:F,"SUNAMPE",'Planificación 2026-1'!Y:Y,"&lt;&gt;VIRTUAL",'Planificación 2026-1'!I:I,"&lt;3")</f>
        <v>0</v>
      </c>
      <c r="EJ211" s="32">
        <f>SUMIFS('Planificación 2026-1'!S:S,'Planificación 2026-1'!X:X,C211,'Planificación 2026-1'!F:F,"FILIAL",'Planificación 2026-1'!Y:Y,"VIRTUAL",'Planificación 2026-1'!I:I,"&lt;3")</f>
        <v>0</v>
      </c>
      <c r="EK211" s="32">
        <f>SUMIFS('Planificación 2026-1'!S:S,'Planificación 2026-1'!X:X,C211,'Planificación 2026-1'!F:F,"FILIAL",'Planificación 2026-1'!Y:Y,"&lt;&gt;VIRTUAL",'Planificación 2026-1'!I:I,"&lt;3")</f>
        <v>0</v>
      </c>
      <c r="EL211" s="32">
        <f>SUMIFS('Planificación 2026-1'!S:S,'Planificación 2026-1'!X:X,C211,'Planificación 2026-1'!F:F,"PORUMA",'Planificación 2026-1'!Y:Y,"VIRTUAL",'Planificación 2026-1'!I:I,"&lt;3")</f>
        <v>0</v>
      </c>
      <c r="EM211" s="32">
        <f>SUMIFS('Planificación 2026-1'!S:S,'Planificación 2026-1'!X:X,C211,'Planificación 2026-1'!F:F,"PORUMA",'Planificación 2026-1'!Y:Y,"&lt;&gt;VIRTUAL",'Planificación 2026-1'!I:I,"&lt;3")</f>
        <v>0</v>
      </c>
      <c r="EN211" s="32">
        <f>SUMIFS('Planificación 2026-1'!S:S,'Planificación 2026-1'!X:X,C211,'Planificación 2026-1'!F:F,"HUAURA",'Planificación 2026-1'!Y:Y,"VIRTUAL",'Planificación 2026-1'!I:I,"&lt;3")</f>
        <v>0</v>
      </c>
      <c r="EO211" s="32">
        <f>SUMIFS('Planificación 2026-1'!S:S,'Planificación 2026-1'!X:X,C211,'Planificación 2026-1'!F:F,"HUAURA",'Planificación 2026-1'!Y:Y,"&lt;&gt;VIRTUAL",'Planificación 2026-1'!I:I,"&lt;3")</f>
        <v>0</v>
      </c>
      <c r="EP211" s="32">
        <f t="shared" si="57"/>
        <v>8</v>
      </c>
      <c r="EQ211" s="32">
        <f t="shared" si="47"/>
        <v>0</v>
      </c>
      <c r="ER211" s="32">
        <f t="shared" si="48"/>
        <v>0</v>
      </c>
      <c r="ES211" s="32">
        <f t="shared" si="49"/>
        <v>0</v>
      </c>
      <c r="ET211" s="32">
        <f t="shared" si="50"/>
        <v>0</v>
      </c>
      <c r="EU211" s="32">
        <f t="shared" si="51"/>
        <v>8</v>
      </c>
      <c r="EV211" s="32" t="b">
        <f>EXACT(EU211,E211)</f>
        <v>1</v>
      </c>
      <c r="EW211" s="32"/>
      <c r="EX211" s="32">
        <f>DV211+DZ211+ED211+EF211+EJ211+EN211+DX211+EH211</f>
        <v>8</v>
      </c>
      <c r="EY211" s="32">
        <f>DW211+EA211+EE211+EG211+EK211+EO211+DY211+EI211</f>
        <v>0</v>
      </c>
      <c r="EZ211" s="32" t="b">
        <f>EXACT(SUM(EX211:EY211),E211)</f>
        <v>1</v>
      </c>
      <c r="FA211" s="32" t="str">
        <f>IF(AND(DW211=0,EA211=0,EE211=0),"",IF(COUNTIF(DW211:EE211,"&gt;0")=1,IF(DW211&gt;0,"SEDE",IF(EA211&gt;0,"FILIAL","HUAURA")),IF(COUNTIF(DW211:EE211,"&gt;0")=2,IF(AND(DW211&gt;0,EA211&gt;0),"SEDE-FILIAL",IF(AND(DW211&gt;0,EE211&gt;0),"SEDE-HUAURA","FILIAL-HUAURA")),"SEDE-FILIAL-HUAURA")))</f>
        <v/>
      </c>
      <c r="FB211" s="32" t="str">
        <f t="shared" si="56"/>
        <v>VIRTUAL</v>
      </c>
    </row>
    <row r="212" spans="1:158">
      <c r="A212" s="33"/>
      <c r="B212" s="65">
        <v>209</v>
      </c>
      <c r="C212" s="32" t="s">
        <v>416</v>
      </c>
      <c r="D212" s="429">
        <v>45560291</v>
      </c>
      <c r="E212" s="62">
        <f>SUMIF('Planificación 2026-1'!X:X,C212,'Planificación 2026-1'!S:S)</f>
        <v>18</v>
      </c>
      <c r="F212" s="63" t="s">
        <v>203</v>
      </c>
      <c r="G212" s="454" t="s">
        <v>200</v>
      </c>
      <c r="H212" s="64" t="s">
        <v>181</v>
      </c>
      <c r="I212" s="64" t="s">
        <v>156</v>
      </c>
      <c r="J212" s="32" t="s">
        <v>181</v>
      </c>
      <c r="K212" s="32" t="s">
        <v>156</v>
      </c>
      <c r="L212" s="57" t="str">
        <f>IF(SUM(COUNTIFS('Planificación 2026-1'!F:F,"PRINCIPAL",'Planificación 2026-1'!X:X,C212,'Planificación 2026-1'!H:H,"AF"))&gt;0,"P01"," ")</f>
        <v xml:space="preserve"> </v>
      </c>
      <c r="M212" s="58" t="str">
        <f>IF(SUM(COUNTIFS('Planificación 2026-1'!F:F,"PRINCIPAL",'Planificación 2026-1'!X:X,C212,'Planificación 2026-1'!H:H,"EN"))&gt;0,"P02"," ")</f>
        <v xml:space="preserve"> </v>
      </c>
      <c r="N212" s="58" t="str">
        <f>IF(SUM(COUNTIFS('Planificación 2026-1'!F:F,"PRINCIPAL",'Planificación 2026-1'!X:X,C212,'Planificación 2026-1'!H:H,"IS"))&gt;0,"P03"," ")</f>
        <v xml:space="preserve"> </v>
      </c>
      <c r="O212" s="58" t="str">
        <f>IF(SUM(COUNTIFS('Planificación 2026-1'!F:F,"PRINCIPAL",'Planificación 2026-1'!X:X,C212,'Planificación 2026-1'!H:H,"PS"))&gt;0,"P04"," ")</f>
        <v xml:space="preserve"> </v>
      </c>
      <c r="P212" s="58"/>
      <c r="Q212" s="58" t="str">
        <f>IF(SUM(COUNTIFS('Planificación 2026-1'!F:F,"PRINCIPAL",'Planificación 2026-1'!X:X,C212,'Planificación 2026-1'!H:H,"IN"))&gt;0,"P06"," ")</f>
        <v xml:space="preserve"> </v>
      </c>
      <c r="R212" s="58" t="str">
        <f>IF(SUM(COUNTIFS('Planificación 2026-1'!F:F,"PRINCIPAL",'Planificación 2026-1'!X:X,C212,'Planificación 2026-1'!H:H,"CA"))&gt;0,"P07"," ")</f>
        <v xml:space="preserve"> </v>
      </c>
      <c r="S212" s="58" t="str">
        <f>IF(SUM(COUNTIFS('Planificación 2026-1'!F:F,"PRINCIPAL",'Planificación 2026-1'!X:X,C212,'Planificación 2026-1'!H:H,"DE"))&gt;0,"P08"," ")</f>
        <v xml:space="preserve"> </v>
      </c>
      <c r="T212" s="58" t="str">
        <f>IF(SUM(COUNTIFS('Planificación 2026-1'!F:F,"PRINCIPAL",'Planificación 2026-1'!X:X,C212,'Planificación 2026-1'!H:H,"OB"))&gt;0,"P09"," ")</f>
        <v>P09</v>
      </c>
      <c r="U212" s="58" t="str">
        <f>IF(SUM(COUNTIFS('Planificación 2026-1'!F:F,"PRINCIPAL",'Planificación 2026-1'!X:X,C212,'Planificación 2026-1'!H:H,"MH"))&gt;0,"P31"," ")</f>
        <v xml:space="preserve"> </v>
      </c>
      <c r="V212" s="58" t="str">
        <f>IF(SUM(COUNTIFS('Planificación 2026-1'!F:F,"PRINCIPAL",'Planificación 2026-1'!X:X,C212,'Planificación 2026-1'!H:H,"IC"))&gt;0,"P32"," ")</f>
        <v xml:space="preserve"> </v>
      </c>
      <c r="W212" s="58" t="str">
        <f>IF(SUM(COUNTIFS('Planificación 2026-1'!F:F,"PRINCIPAL",'Planificación 2026-1'!X:X,C212,'Planificación 2026-1'!H:H,"AR"))&gt;0,"P34"," ")</f>
        <v xml:space="preserve"> </v>
      </c>
      <c r="X212" s="58" t="str">
        <f>IF(SUM(COUNTIFS('Planificación 2026-1'!F:F,"PRINCIPAL",'Planificación 2026-1'!X:X,C212,'Planificación 2026-1'!H:H,"T1"))&gt;0,"P35"," ")</f>
        <v xml:space="preserve"> </v>
      </c>
      <c r="Y212" s="58" t="str">
        <f>IF(SUM(COUNTIFS('Planificación 2026-1'!F:F,"PRINCIPAL",'Planificación 2026-1'!X:X,C212,'Planificación 2026-1'!H:H,"T3"))&gt;0,"P36"," ")</f>
        <v xml:space="preserve"> </v>
      </c>
      <c r="Z212" s="58" t="str">
        <f>IF(SUM(COUNTIFS('Planificación 2026-1'!F:F,"PRINCIPAL",'Planificación 2026-1'!X:X,C212,'Planificación 2026-1'!H:H,"T2"))&gt;0,"P37"," ")</f>
        <v xml:space="preserve"> </v>
      </c>
      <c r="AA212" s="58" t="str">
        <f>IF(SUM(COUNTIFS('Planificación 2026-1'!F:F,"PRINCIPAL",'Planificación 2026-1'!X:X,C212,'Planificación 2026-1'!H:H,"AE"))&gt;0,"P38"," ")</f>
        <v xml:space="preserve"> </v>
      </c>
      <c r="AB212" s="58" t="str">
        <f>IF(SUM(COUNTIFS('Planificación 2026-1'!F:F,"PRINCIPAL",'Planificación 2026-1'!X:X,C212,'Planificación 2026-1'!H:H,"T4"))&gt;0,"P55"," ")</f>
        <v xml:space="preserve"> </v>
      </c>
      <c r="AC212" s="58" t="str">
        <f>IF(SUM(COUNTIFS('Planificación 2026-1'!F:F,"FILIAL",'Planificación 2026-1'!X:X,C212,'Planificación 2026-1'!H:H,"AF"))&gt;0," P01"," ")</f>
        <v xml:space="preserve"> </v>
      </c>
      <c r="AD212" s="58" t="str">
        <f>IF(SUM(COUNTIFS('Planificación 2026-1'!F:F,"FILIAL",'Planificación 2026-1'!X:X,C212,'Planificación 2026-1'!H:H,"EN"))&gt;0,"P02"," ")</f>
        <v xml:space="preserve"> </v>
      </c>
      <c r="AE212" s="58" t="str">
        <f>IF(SUM(COUNTIFS('Planificación 2026-1'!F:F,"FILIAL",'Planificación 2026-1'!X:X,C212,'Planificación 2026-1'!H:H,"IS"))&gt;0,"P03"," ")</f>
        <v xml:space="preserve"> </v>
      </c>
      <c r="AF212" s="58" t="str">
        <f>IF(SUM(COUNTIFS('Planificación 2026-1'!F:F,"FILIAL",'Planificación 2026-1'!X:X,C212,'Planificación 2026-1'!H:H,"PS"))&gt;0,"P04"," ")</f>
        <v xml:space="preserve"> </v>
      </c>
      <c r="AG212" s="58"/>
      <c r="AH212" s="58" t="str">
        <f>IF(SUM(COUNTIFS('Planificación 2026-1'!F:F,"FILIAL",'Planificación 2026-1'!X:X,C212,'Planificación 2026-1'!H:H,"IN"))&gt;0,"P06"," ")</f>
        <v xml:space="preserve"> </v>
      </c>
      <c r="AI212" s="58" t="str">
        <f>IF(SUM(COUNTIFS('Planificación 2026-1'!F:F,"FILIAL",'Planificación 2026-1'!X:X,C212,'Planificación 2026-1'!H:H,"CA"))&gt;0,"P07"," ")</f>
        <v xml:space="preserve"> </v>
      </c>
      <c r="AJ212" s="58" t="str">
        <f>IF(SUM(COUNTIFS('Planificación 2026-1'!F:F,"FILIAL",'Planificación 2026-1'!X:X,C212,'Planificación 2026-1'!H:H,"DE"))&gt;0,"P08"," ")</f>
        <v xml:space="preserve"> </v>
      </c>
      <c r="AK212" s="58" t="str">
        <f>IF(SUM(COUNTIFS('Planificación 2026-1'!F:F,"FILIAL",'Planificación 2026-1'!X:X,C212,'Planificación 2026-1'!H:H,"OB"))&gt;0,"P09"," ")</f>
        <v xml:space="preserve"> </v>
      </c>
      <c r="AL212" s="58" t="str">
        <f>IF(SUM(COUNTIFS('Planificación 2026-1'!F:F,"FILIAL",'Planificación 2026-1'!X:X,C212,'Planificación 2026-1'!H:H,"MH"))&gt;0,"P31"," ")</f>
        <v xml:space="preserve"> </v>
      </c>
      <c r="AM212" s="58" t="str">
        <f>IF(SUM(COUNTIFS('Planificación 2026-1'!F:F,"FILIAL",'Planificación 2026-1'!X:X,C212,'Planificación 2026-1'!H:H,"IC"))&gt;0,"P32"," ")</f>
        <v xml:space="preserve"> </v>
      </c>
      <c r="AN212" s="58" t="str">
        <f>IF(SUM(COUNTIFS('Planificación 2026-1'!F:F,"FILIAL",'Planificación 2026-1'!X:X,C212,'Planificación 2026-1'!H:H,"AR"))&gt;0,"P34"," ")</f>
        <v xml:space="preserve"> </v>
      </c>
      <c r="AO212" s="58" t="str">
        <f>IF(SUM(COUNTIFS('Planificación 2026-1'!F:F,"FILIAL",'Planificación 2026-1'!X:X,C212,'Planificación 2026-1'!H:H,"T1"))&gt;0,"P35"," ")</f>
        <v xml:space="preserve"> </v>
      </c>
      <c r="AP212" s="58" t="str">
        <f>IF(SUM(COUNTIFS('Planificación 2026-1'!F:F,"FILIAL",'Planificación 2026-1'!X:X,C212,'Planificación 2026-1'!H:H,"T3"))&gt;0,"P36"," ")</f>
        <v xml:space="preserve"> </v>
      </c>
      <c r="AQ212" s="58" t="str">
        <f>IF(SUM(COUNTIFS('Planificación 2026-1'!F:F,"FILIAL",'Planificación 2026-1'!X:X,C212,'Planificación 2026-1'!H:H,"T2"))&gt;0,"P37"," ")</f>
        <v xml:space="preserve"> </v>
      </c>
      <c r="AR212" s="58" t="str">
        <f>IF(SUM(COUNTIFS('Planificación 2026-1'!F:F,"FILIAL",'Planificación 2026-1'!X:X,C212,'Planificación 2026-1'!H:H,"AE"))&gt;0,"P38"," ")</f>
        <v xml:space="preserve"> </v>
      </c>
      <c r="AS212" s="58" t="str">
        <f>IF(SUM(COUNTIFS('Planificación 2026-1'!F:F,"FILIAL",'Planificación 2026-1'!X:X,C212,'Planificación 2026-1'!H:H,"T4"))&gt;0,"P55"," ")</f>
        <v xml:space="preserve"> </v>
      </c>
      <c r="AT212" s="58" t="str">
        <f>IF(SUM(COUNTIFS('Planificación 2026-1'!F:F,"SUNAMPE",'Planificación 2026-1'!X:X,C212,'Planificación 2026-1'!H:H,"AF"))&gt;0," P01"," ")</f>
        <v xml:space="preserve"> </v>
      </c>
      <c r="AU212" s="58" t="str">
        <f>IF(SUM(COUNTIFS('Planificación 2026-1'!F:F,"SUNAMPE",'Planificación 2026-1'!X:X,C212,'Planificación 2026-1'!H:H,"EN"))&gt;0,"P02"," ")</f>
        <v xml:space="preserve"> </v>
      </c>
      <c r="AV212" s="58" t="str">
        <f>IF(SUM(COUNTIFS('Planificación 2026-1'!F:F,"SUNAMPE",'Planificación 2026-1'!X:X,C212,'Planificación 2026-1'!H:H,"IS"))&gt;0,"P03"," ")</f>
        <v xml:space="preserve"> </v>
      </c>
      <c r="AW212" s="58" t="str">
        <f>IF(SUM(COUNTIFS('Planificación 2026-1'!F:F,"SUNAMPE",'Planificación 2026-1'!X:X,C212,'Planificación 2026-1'!H:H,"PS"))&gt;0,"P04"," ")</f>
        <v xml:space="preserve"> </v>
      </c>
      <c r="AX212" s="58"/>
      <c r="AY212" s="58" t="str">
        <f>IF(SUM(COUNTIFS('Planificación 2026-1'!F:F,"SUNAMPE",'Planificación 2026-1'!X:X,C212,'Planificación 2026-1'!H:H,"IN"))&gt;0,"P06"," ")</f>
        <v xml:space="preserve"> </v>
      </c>
      <c r="AZ212" s="58" t="str">
        <f>IF(SUM(COUNTIFS('Planificación 2026-1'!F:F,"SUNAMPE",'Planificación 2026-1'!X:X,C212,'Planificación 2026-1'!H:H,"CA"))&gt;0,"P07"," ")</f>
        <v xml:space="preserve"> </v>
      </c>
      <c r="BA212" s="58" t="str">
        <f>IF(SUM(COUNTIFS('Planificación 2026-1'!F:F,"SUNAMPE",'Planificación 2026-1'!X:X,C212,'Planificación 2026-1'!H:H,"DE"))&gt;0,"P08"," ")</f>
        <v xml:space="preserve"> </v>
      </c>
      <c r="BB212" s="58" t="str">
        <f>IF(SUM(COUNTIFS('Planificación 2026-1'!F:F,"SUNAMPE",'Planificación 2026-1'!X:X,C212,'Planificación 2026-1'!H:H,"OB"))&gt;0,"P09"," ")</f>
        <v xml:space="preserve"> </v>
      </c>
      <c r="BC212" s="58" t="str">
        <f>IF(SUM(COUNTIFS('Planificación 2026-1'!F:F,"SUNAMPE",'Planificación 2026-1'!X:X,C212,'Planificación 2026-1'!H:H,"MH"))&gt;0,"P31"," ")</f>
        <v xml:space="preserve"> </v>
      </c>
      <c r="BD212" s="58" t="str">
        <f>IF(SUM(COUNTIFS('Planificación 2026-1'!F:F,"SUNAMPE",'Planificación 2026-1'!X:X,C212,'Planificación 2026-1'!H:H,"IC"))&gt;0,"P32"," ")</f>
        <v xml:space="preserve"> </v>
      </c>
      <c r="BE212" s="58" t="str">
        <f>IF(SUM(COUNTIFS('Planificación 2026-1'!F:F,"SUNAMPE",'Planificación 2026-1'!X:X,C212,'Planificación 2026-1'!H:H,"AR"))&gt;0,"P34"," ")</f>
        <v xml:space="preserve"> </v>
      </c>
      <c r="BF212" s="58" t="str">
        <f>IF(SUM(COUNTIFS('Planificación 2026-1'!F:F,"SUNAMPE",'Planificación 2026-1'!X:X,C212,'Planificación 2026-1'!H:H,"T1"))&gt;0,"P35"," ")</f>
        <v xml:space="preserve"> </v>
      </c>
      <c r="BG212" s="58" t="str">
        <f>IF(SUM(COUNTIFS('Planificación 2026-1'!F:F,"SUNAMPE",'Planificación 2026-1'!X:X,C212,'Planificación 2026-1'!H:H,"T3"))&gt;0,"P36"," ")</f>
        <v xml:space="preserve"> </v>
      </c>
      <c r="BH212" s="58" t="str">
        <f>IF(SUM(COUNTIFS('Planificación 2026-1'!F:F,"SUNAMPE",'Planificación 2026-1'!X:X,C212,'Planificación 2026-1'!H:H,"T2"))&gt;0,"P37"," ")</f>
        <v xml:space="preserve"> </v>
      </c>
      <c r="BI212" s="58" t="str">
        <f>IF(SUM(COUNTIFS('Planificación 2026-1'!F:F,"SUNAMPE",'Planificación 2026-1'!X:X,C212,'Planificación 2026-1'!H:H,"AE"))&gt;0,"P38"," ")</f>
        <v xml:space="preserve"> </v>
      </c>
      <c r="BJ212" s="58" t="str">
        <f>IF(SUM(COUNTIFS('Planificación 2026-1'!F:F,"SUNAMPE",'Planificación 2026-1'!X:X,C212,'Planificación 2026-1'!H:H,"T4"))&gt;0,"P55"," ")</f>
        <v xml:space="preserve"> </v>
      </c>
      <c r="BK212" s="58" t="str">
        <f>IF(SUM(COUNTIFS('Planificación 2026-1'!F:F,"HUAURA",'Planificación 2026-1'!X:X,C212,'Planificación 2026-1'!H:H,"AF"))&gt;0," P01"," ")</f>
        <v xml:space="preserve"> </v>
      </c>
      <c r="BL212" s="58" t="str">
        <f>IF(SUM(COUNTIFS('Planificación 2026-1'!F:F,"HUAURA",'Planificación 2026-1'!X:X,C212,'Planificación 2026-1'!H:H,"EN"))&gt;0,"P02"," ")</f>
        <v xml:space="preserve"> </v>
      </c>
      <c r="BM212" s="58" t="str">
        <f>IF(SUM(COUNTIFS('Planificación 2026-1'!F:F,"HUAURA",'Planificación 2026-1'!X:X,C212,'Planificación 2026-1'!H:H,"IS"))&gt;0,"P03"," ")</f>
        <v xml:space="preserve"> </v>
      </c>
      <c r="BN212" s="58" t="str">
        <f>IF(SUM(COUNTIFS('Planificación 2026-1'!F:F,"HUAURA",'Planificación 2026-1'!X:X,C212,'Planificación 2026-1'!H:H,"PS"))&gt;0,"P04"," ")</f>
        <v xml:space="preserve"> </v>
      </c>
      <c r="BO212" s="58"/>
      <c r="BP212" s="58" t="str">
        <f>IF(SUM(COUNTIFS('Planificación 2026-1'!F:F,"HUAURA",'Planificación 2026-1'!X:X,C212,'Planificación 2026-1'!H:H,"IN"))&gt;0,"P06"," ")</f>
        <v xml:space="preserve"> </v>
      </c>
      <c r="BQ212" s="58" t="str">
        <f>IF(SUM(COUNTIFS('Planificación 2026-1'!F:F,"HUAURA",'Planificación 2026-1'!X:X,C212,'Planificación 2026-1'!H:H,"CA"))&gt;0,"P07"," ")</f>
        <v xml:space="preserve"> </v>
      </c>
      <c r="BR212" s="58" t="str">
        <f>IF(SUM(COUNTIFS('Planificación 2026-1'!F:F,"HUAURA",'Planificación 2026-1'!X:X,C212,'Planificación 2026-1'!H:H,"DE"))&gt;0,"P08"," ")</f>
        <v xml:space="preserve"> </v>
      </c>
      <c r="BS212" s="58" t="str">
        <f>IF(SUM(COUNTIFS('Planificación 2026-1'!F:F,"HUAURA",'Planificación 2026-1'!X:X,C212,'Planificación 2026-1'!H:H,"OB"))&gt;0,"P09"," ")</f>
        <v xml:space="preserve"> </v>
      </c>
      <c r="BT212" s="58" t="str">
        <f>IF(SUM(COUNTIFS('Planificación 2026-1'!F:F,"HUAURA",'Planificación 2026-1'!X:X,C212,'Planificación 2026-1'!H:H,"MH"))&gt;0,"P31"," ")</f>
        <v xml:space="preserve"> </v>
      </c>
      <c r="BU212" s="58" t="str">
        <f>IF(SUM(COUNTIFS('Planificación 2026-1'!F:F,"HUAURA",'Planificación 2026-1'!X:X,C212,'Planificación 2026-1'!H:H,"IC"))&gt;0,"P32"," ")</f>
        <v xml:space="preserve"> </v>
      </c>
      <c r="BV212" s="58" t="str">
        <f>IF(SUM(COUNTIFS('Planificación 2026-1'!F:F,"HUAURA",'Planificación 2026-1'!X:X,C212,'Planificación 2026-1'!H:H,"AR"))&gt;0,"P34"," ")</f>
        <v xml:space="preserve"> </v>
      </c>
      <c r="BW212" s="58" t="str">
        <f>IF(SUM(COUNTIFS('Planificación 2026-1'!F:F,"HUAURA",'Planificación 2026-1'!X:X,C212,'Planificación 2026-1'!H:H,"T1"))&gt;0,"P35"," ")</f>
        <v xml:space="preserve"> </v>
      </c>
      <c r="BX212" s="58" t="str">
        <f>IF(SUM(COUNTIFS('Planificación 2026-1'!F:F,"HUAURA",'Planificación 2026-1'!X:X,C212,'Planificación 2026-1'!H:H,"T3"))&gt;0,"P36"," ")</f>
        <v xml:space="preserve"> </v>
      </c>
      <c r="BY212" s="58" t="str">
        <f>IF(SUM(COUNTIFS('Planificación 2026-1'!F:F,"HUAURA",'Planificación 2026-1'!X:X,C212,'Planificación 2026-1'!H:H,"T2"))&gt;0,"P37"," ")</f>
        <v xml:space="preserve"> </v>
      </c>
      <c r="BZ212" s="58" t="str">
        <f>IF(SUM(COUNTIFS('Planificación 2026-1'!F:F,"HUAURA",'Planificación 2026-1'!X:X,C212,'Planificación 2026-1'!H:H,"AE"))&gt;0,"P38"," ")</f>
        <v xml:space="preserve"> </v>
      </c>
      <c r="CA212" s="58" t="str">
        <f>IF(SUM(COUNTIFS('Planificación 2026-1'!F:F,"HUAURA",'Planificación 2026-1'!X:X,C212,'Planificación 2026-1'!H:H,"T4"))&gt;0,"P55"," ")</f>
        <v xml:space="preserve"> </v>
      </c>
      <c r="CB212" s="59">
        <f>SUMIFS('Planificación 2026-1'!S:S,'Planificación 2026-1'!X:X,C212,'Planificación 2026-1'!H:H,"AF",'Planificación 2026-1'!I:I,"&gt;2")</f>
        <v>0</v>
      </c>
      <c r="CC212" s="59">
        <f>SUMIFS('Planificación 2026-1'!S:S,'Planificación 2026-1'!X:X,C212,'Planificación 2026-1'!H:H,"EN",'Planificación 2026-1'!I:I,"&gt;2")</f>
        <v>0</v>
      </c>
      <c r="CD212" s="59">
        <f>SUMIFS('Planificación 2026-1'!S:S,'Planificación 2026-1'!X:X,C212,'Planificación 2026-1'!H:H,"IS",'Planificación 2026-1'!I:I,"&gt;2")</f>
        <v>0</v>
      </c>
      <c r="CE212" s="59">
        <f>SUMIFS('Planificación 2026-1'!S:S,'Planificación 2026-1'!X:X,C212,'Planificación 2026-1'!H:H,"PS",'Planificación 2026-1'!I:I,"&gt;2")</f>
        <v>0</v>
      </c>
      <c r="CF212" s="59">
        <f>SUMIFS('Planificación 2026-1'!S:S,'Planificación 2026-1'!X:X,C212,'Planificación 2026-1'!H:H,"IN",'Planificación 2026-1'!I:I,"&gt;2")</f>
        <v>0</v>
      </c>
      <c r="CG212" s="59">
        <f>SUMIFS('Planificación 2026-1'!S:S,'Planificación 2026-1'!X:X,C212,'Planificación 2026-1'!H:H,"CA",'Planificación 2026-1'!I:I,"&gt;2")</f>
        <v>0</v>
      </c>
      <c r="CH212" s="59">
        <f>SUMIFS('Planificación 2026-1'!S:S,'Planificación 2026-1'!X:X,C212,'Planificación 2026-1'!H:H,"DE",'Planificación 2026-1'!I:I,"&gt;2")</f>
        <v>0</v>
      </c>
      <c r="CI212" s="59">
        <f>SUMIFS('Planificación 2026-1'!S:S,'Planificación 2026-1'!X:X,C212,'Planificación 2026-1'!H:H,"OB",'Planificación 2026-1'!I:I,"&gt;2")</f>
        <v>18</v>
      </c>
      <c r="CJ212" s="59">
        <f>SUMIFS('Planificación 2026-1'!S:S,'Planificación 2026-1'!X:X,C212,'Planificación 2026-1'!H:H,"MH",'Planificación 2026-1'!I:I,"&gt;2")</f>
        <v>0</v>
      </c>
      <c r="CK212" s="59">
        <f>SUMIFS('Planificación 2026-1'!S:S,'Planificación 2026-1'!X:X,C212,'Planificación 2026-1'!H:H,"IC",'Planificación 2026-1'!I:I,"&gt;2")</f>
        <v>0</v>
      </c>
      <c r="CL212" s="59">
        <f>SUMIFS('Planificación 2026-1'!S:S,'Planificación 2026-1'!X:X,C212,'Planificación 2026-1'!H:H,"AR",'Planificación 2026-1'!I:I,"&gt;2")</f>
        <v>0</v>
      </c>
      <c r="CM212" s="59">
        <f>SUMIFS('Planificación 2026-1'!S:S,'Planificación 2026-1'!X:X,C212,'Planificación 2026-1'!H:H,"AE",'Planificación 2026-1'!I:I,"&gt;2")</f>
        <v>0</v>
      </c>
      <c r="CN212" s="59">
        <f>SUMIFS('Planificación 2026-1'!S:S,'Planificación 2026-1'!X:X,C212,'Planificación 2026-1'!H:H,"T1",'Planificación 2026-1'!I:I,"&gt;2")</f>
        <v>0</v>
      </c>
      <c r="CO212" s="59">
        <f>SUMIFS('Planificación 2026-1'!S:S,'Planificación 2026-1'!X:X,C212,'Planificación 2026-1'!H:H,"T3",'Planificación 2026-1'!I:I,"&gt;2")</f>
        <v>0</v>
      </c>
      <c r="CP212" s="59">
        <f>SUMIFS('Planificación 2026-1'!S:S,'Planificación 2026-1'!X:X,C212,'Planificación 2026-1'!H:H,"T2",'Planificación 2026-1'!I:I,"&gt;2")</f>
        <v>0</v>
      </c>
      <c r="CQ212" s="59">
        <f>SUMIFS('Planificación 2026-1'!S:S,'Planificación 2026-1'!X:X,C212,'Planificación 2026-1'!H:H,"T4",'Planificación 2026-1'!I:I,"&gt;2")</f>
        <v>0</v>
      </c>
      <c r="CR212" s="59">
        <f>SUMIFS('Planificación 2026-1'!S:S,'Planificación 2026-1'!X:X,C212,'Planificación 2026-1'!H:H,"AF",'Planificación 2026-1'!I:I,"&lt;3")</f>
        <v>0</v>
      </c>
      <c r="CS212" s="59">
        <f>SUMIFS('Planificación 2026-1'!S:S,'Planificación 2026-1'!X:X,C212,'Planificación 2026-1'!H:H,"EN",'Planificación 2026-1'!I:I,"&lt;3")</f>
        <v>0</v>
      </c>
      <c r="CT212" s="59">
        <f>SUMIFS('Planificación 2026-1'!S:S,'Planificación 2026-1'!X:X,C212,'Planificación 2026-1'!H:H,"IS",'Planificación 2026-1'!I:I,"&lt;3")</f>
        <v>0</v>
      </c>
      <c r="CU212" s="59">
        <f>SUMIFS('Planificación 2026-1'!S:S,'Planificación 2026-1'!X:X,C212,'Planificación 2026-1'!H:H,"PS",'Planificación 2026-1'!I:I,"&lt;3")</f>
        <v>0</v>
      </c>
      <c r="CV212" s="59">
        <f>SUMIFS('Planificación 2026-1'!S:S,'Planificación 2026-1'!X:X,C212,'Planificación 2026-1'!H:H,"IN",'Planificación 2026-1'!I:I,"&lt;3")</f>
        <v>0</v>
      </c>
      <c r="CW212" s="59">
        <f>SUMIFS('Planificación 2026-1'!S:S,'Planificación 2026-1'!X:X,C212,'Planificación 2026-1'!H:H,"CA",'Planificación 2026-1'!I:I,"&lt;3")</f>
        <v>0</v>
      </c>
      <c r="CX212" s="59">
        <f>SUMIFS('Planificación 2026-1'!S:S,'Planificación 2026-1'!X:X,C212,'Planificación 2026-1'!H:H,"DE",'Planificación 2026-1'!I:I,"&lt;3")</f>
        <v>0</v>
      </c>
      <c r="CY212" s="59">
        <f>SUMIFS('Planificación 2026-1'!S:S,'Planificación 2026-1'!X:X,C212,'Planificación 2026-1'!H:H,"OB",'Planificación 2026-1'!I:I,"&lt;3")</f>
        <v>0</v>
      </c>
      <c r="CZ212" s="59">
        <f>SUMIFS('Planificación 2026-1'!S:S,'Planificación 2026-1'!X:X,C212,'Planificación 2026-1'!H:H,"MH",'Planificación 2026-1'!I:I,"&lt;3")</f>
        <v>0</v>
      </c>
      <c r="DA212" s="59">
        <f>SUMIFS('Planificación 2026-1'!S:S,'Planificación 2026-1'!X:X,C212,'Planificación 2026-1'!H:H,"IC",'Planificación 2026-1'!I:I,"&lt;3")</f>
        <v>0</v>
      </c>
      <c r="DB212" s="59">
        <f>SUMIFS('Planificación 2026-1'!S:S,'Planificación 2026-1'!X:X,C212,'Planificación 2026-1'!H:H,"AR",'Planificación 2026-1'!I:I,"&lt;3")</f>
        <v>0</v>
      </c>
      <c r="DC212" s="59">
        <f>SUMIFS('Planificación 2026-1'!S:S,'Planificación 2026-1'!X:X,C212,'Planificación 2026-1'!H:H,"AE",'Planificación 2026-1'!I:I,"&lt;3")</f>
        <v>0</v>
      </c>
      <c r="DD212" s="59">
        <f>SUMIFS('Planificación 2026-1'!S:S,'Planificación 2026-1'!X:X,C212,'Planificación 2026-1'!H:H,"T1",'Planificación 2026-1'!I:I,"&lt;3")</f>
        <v>0</v>
      </c>
      <c r="DE212" s="59">
        <f>SUMIFS('Planificación 2026-1'!S:S,'Planificación 2026-1'!X:X,C212,'Planificación 2026-1'!H:H,"T3",'Planificación 2026-1'!I:I,"&lt;3")</f>
        <v>0</v>
      </c>
      <c r="DF212" s="59">
        <f>SUMIFS('Planificación 2026-1'!S:S,'Planificación 2026-1'!X:X,C212,'Planificación 2026-1'!H:H,"T2",'Planificación 2026-1'!I:I,"&lt;3")</f>
        <v>0</v>
      </c>
      <c r="DG212" s="59">
        <f>SUMIFS('Planificación 2026-1'!S:S,'Planificación 2026-1'!X:X,C212,'Planificación 2026-1'!H:H,"T4",'Planificación 2026-1'!I:I,"&lt;3")</f>
        <v>0</v>
      </c>
      <c r="DH212" s="58" t="str">
        <f t="shared" si="52"/>
        <v>P09</v>
      </c>
      <c r="DI212" s="27">
        <f>IF(C212="","",SUMIFS('Planificación 2026-1'!S:S,'Planificación 2026-1'!X:X,C212,'Planificación 2026-1'!F:F,"PRINCIPAL",'Planificación 2026-1'!Y:Y,"VIRTUAL"))</f>
        <v>6</v>
      </c>
      <c r="DJ212" s="27">
        <f>IF(C212="","",SUMIFS('Planificación 2026-1'!S:S,'Planificación 2026-1'!X:X,C212,'Planificación 2026-1'!F:F,"PRINCIPAL",'Planificación 2026-1'!Y:Y,"PRESENCIAL"))</f>
        <v>12</v>
      </c>
      <c r="DK212" s="27">
        <f>IF(C212="","",SUMIFS('Planificación 2026-1'!S:S,'Planificación 2026-1'!X:X,C212,'Planificación 2026-1'!F:F,"PRINCIPAL",'Planificación 2026-1'!Y:Y,"HIBRIDO PRESENCIAL"))</f>
        <v>0</v>
      </c>
      <c r="DL212" s="58" t="str">
        <f t="shared" si="53"/>
        <v/>
      </c>
      <c r="DM212" s="58">
        <f>IF(C212="","",SUMIFS('Planificación 2026-1'!S:S,'Planificación 2026-1'!X:X,C212,'Planificación 2026-1'!F:F,"FILIAL",'Planificación 2026-1'!Y:Y,"VIRTUAL"))</f>
        <v>0</v>
      </c>
      <c r="DN212" s="60">
        <f>IF(C212="","",SUMIFS('Planificación 2026-1'!S:S,'Planificación 2026-1'!X:X,C212,'Planificación 2026-1'!F:F,"FILIAL",'Planificación 2026-1'!Y:Y,"PRESENCIAL"))</f>
        <v>0</v>
      </c>
      <c r="DO212" s="29">
        <f>IF(C212="","",SUMIFS('Planificación 2026-1'!S:S,'Planificación 2026-1'!X:X,C212,'Planificación 2026-1'!F:F,"FILIAL",'Planificación 2026-1'!Y:Y,"HIBRIDO PRESENCIAL"))</f>
        <v>0</v>
      </c>
      <c r="DP212" s="61" t="str">
        <f t="shared" si="54"/>
        <v/>
      </c>
      <c r="DQ212" s="58">
        <f>IF(C212="","",SUMIFS('Planificación 2026-1'!S:S,'Planificación 2026-1'!X:X,C212,'Planificación 2026-1'!F:F,"SUNAMPE",'Planificación 2026-1'!Y:Y,"VIRTUAL"))</f>
        <v>0</v>
      </c>
      <c r="DR212" s="29">
        <f>IF(C212="","",SUMIFS('Planificación 2026-1'!S:S,'Planificación 2026-1'!X:X,C212,'Planificación 2026-1'!F:F,"SUNAMPE",'Planificación 2026-1'!Y:Y,"PRESENCIAL"))</f>
        <v>0</v>
      </c>
      <c r="DS212" s="61" t="str">
        <f t="shared" si="55"/>
        <v/>
      </c>
      <c r="DT212" s="58">
        <f>IF(C212="","",SUMIFS('Planificación 2026-1'!S:S,'Planificación 2026-1'!X:X,C212,'Planificación 2026-1'!F:F,"HUAURA",'Planificación 2026-1'!Y:Y,"VIRTUAL"))</f>
        <v>0</v>
      </c>
      <c r="DU212" s="29">
        <f>IF(C212="","",SUMIFS('Planificación 2026-1'!S:S,'Planificación 2026-1'!X:X,C212,'Planificación 2026-1'!F:F,"HUAURA",'Planificación 2026-1'!Y:Y,"PRESENCIAL"))</f>
        <v>0</v>
      </c>
      <c r="DV212" s="32">
        <f>SUMIFS('Planificación 2026-1'!S:S,'Planificación 2026-1'!X:X,C212,'Planificación 2026-1'!F:F,"PRINCIPAL",'Planificación 2026-1'!Y:Y,"VIRTUAL",'Planificación 2026-1'!I:I,"&gt;2")</f>
        <v>6</v>
      </c>
      <c r="DW212" s="32">
        <f>SUMIFS('Planificación 2026-1'!S:S,'Planificación 2026-1'!X:X,C212,'Planificación 2026-1'!F:F,"PRINCIPAL",'Planificación 2026-1'!Y:Y,"&lt;&gt;VIRTUAL",'Planificación 2026-1'!I:I,"&gt;2")</f>
        <v>12</v>
      </c>
      <c r="DX212" s="32">
        <f>SUMIFS('Planificación 2026-1'!S:S,'Planificación 2026-1'!X:X,C212,'Planificación 2026-1'!F:F,"SUNAMPE",'Planificación 2026-1'!Y:Y,"VIRTUAL",'Planificación 2026-1'!I:I,"&gt;2")</f>
        <v>0</v>
      </c>
      <c r="DY212" s="32">
        <f>SUMIFS('Planificación 2026-1'!S:S,'Planificación 2026-1'!X:X,C212,'Planificación 2026-1'!F:F,"SUNAMPE",'Planificación 2026-1'!Y:Y,"&lt;&gt;VIRTUAL",'Planificación 2026-1'!I:I,"&gt;2")</f>
        <v>0</v>
      </c>
      <c r="DZ212" s="32">
        <f>SUMIFS('Planificación 2026-1'!S:S,'Planificación 2026-1'!X:X,C212,'Planificación 2026-1'!F:F,"FILIAL",'Planificación 2026-1'!Y:Y,"VIRTUAL",'Planificación 2026-1'!I:I,"&gt;2")</f>
        <v>0</v>
      </c>
      <c r="EA212" s="32">
        <f>SUMIFS('Planificación 2026-1'!S:S,'Planificación 2026-1'!X:X,C212,'Planificación 2026-1'!F:F,"FILIAL",'Planificación 2026-1'!Y:Y,"&lt;&gt;VIRTUAL",'Planificación 2026-1'!I:I,"&gt;2")</f>
        <v>0</v>
      </c>
      <c r="EB212" s="32">
        <f>SUMIFS('Planificación 2026-1'!S:S,'Planificación 2026-1'!X:X,C212,'Planificación 2026-1'!F:F,"PORUMA",'Planificación 2026-1'!Y:Y,"VIRTUAL",'Planificación 2026-1'!I:I,"&gt;2")</f>
        <v>0</v>
      </c>
      <c r="EC212" s="32">
        <f>SUMIFS('Planificación 2026-1'!S:S,'Planificación 2026-1'!X:X,C212,'Planificación 2026-1'!F:F,"PORUMA",'Planificación 2026-1'!Y:Y,"&lt;&gt;VIRTUAL",'Planificación 2026-1'!I:I,"&gt;2")</f>
        <v>0</v>
      </c>
      <c r="ED212" s="32">
        <f>SUMIFS('Planificación 2026-1'!S:S,'Planificación 2026-1'!X:X,C212,'Planificación 2026-1'!F:F,"HUAURA",'Planificación 2026-1'!Y:Y,"VIRTUAL",'Planificación 2026-1'!I:I,"&gt;2")</f>
        <v>0</v>
      </c>
      <c r="EE212" s="32">
        <f>SUMIFS('Planificación 2026-1'!S:S,'Planificación 2026-1'!X:X,C212,'Planificación 2026-1'!F:F,"HUAURA",'Planificación 2026-1'!Y:Y,"&lt;&gt;VIRTUAL",'Planificación 2026-1'!I:I,"&gt;2")</f>
        <v>0</v>
      </c>
      <c r="EF212" s="32">
        <f>SUMIFS('Planificación 2026-1'!S:S,'Planificación 2026-1'!X:X,C212,'Planificación 2026-1'!F:F,"PRINCIPAL",'Planificación 2026-1'!Y:Y,"VIRTUAL",'Planificación 2026-1'!I:I,"&lt;3")</f>
        <v>0</v>
      </c>
      <c r="EG212" s="32">
        <f>SUMIFS('Planificación 2026-1'!S:S,'Planificación 2026-1'!X:X,C212,'Planificación 2026-1'!F:F,"PRINCIPAL",'Planificación 2026-1'!Y:Y,"&lt;&gt;VIRTUAL",'Planificación 2026-1'!I:I,"&lt;3")</f>
        <v>0</v>
      </c>
      <c r="EH212" s="32">
        <f>SUMIFS('Planificación 2026-1'!S:S,'Planificación 2026-1'!X:X,C212,'Planificación 2026-1'!F:F,"SUNAMPE",'Planificación 2026-1'!Y:Y,"VIRTUAL",'Planificación 2026-1'!I:I,"&lt;3")</f>
        <v>0</v>
      </c>
      <c r="EI212" s="32">
        <f>SUMIFS('Planificación 2026-1'!S:S,'Planificación 2026-1'!X:X,C212,'Planificación 2026-1'!F:F,"SUNAMPE",'Planificación 2026-1'!Y:Y,"&lt;&gt;VIRTUAL",'Planificación 2026-1'!I:I,"&lt;3")</f>
        <v>0</v>
      </c>
      <c r="EJ212" s="32">
        <f>SUMIFS('Planificación 2026-1'!S:S,'Planificación 2026-1'!X:X,C212,'Planificación 2026-1'!F:F,"FILIAL",'Planificación 2026-1'!Y:Y,"VIRTUAL",'Planificación 2026-1'!I:I,"&lt;3")</f>
        <v>0</v>
      </c>
      <c r="EK212" s="32">
        <f>SUMIFS('Planificación 2026-1'!S:S,'Planificación 2026-1'!X:X,C212,'Planificación 2026-1'!F:F,"FILIAL",'Planificación 2026-1'!Y:Y,"&lt;&gt;VIRTUAL",'Planificación 2026-1'!I:I,"&lt;3")</f>
        <v>0</v>
      </c>
      <c r="EL212" s="32">
        <f>SUMIFS('Planificación 2026-1'!S:S,'Planificación 2026-1'!X:X,C212,'Planificación 2026-1'!F:F,"PORUMA",'Planificación 2026-1'!Y:Y,"VIRTUAL",'Planificación 2026-1'!I:I,"&lt;3")</f>
        <v>0</v>
      </c>
      <c r="EM212" s="32">
        <f>SUMIFS('Planificación 2026-1'!S:S,'Planificación 2026-1'!X:X,C212,'Planificación 2026-1'!F:F,"PORUMA",'Planificación 2026-1'!Y:Y,"&lt;&gt;VIRTUAL",'Planificación 2026-1'!I:I,"&lt;3")</f>
        <v>0</v>
      </c>
      <c r="EN212" s="32">
        <f>SUMIFS('Planificación 2026-1'!S:S,'Planificación 2026-1'!X:X,C212,'Planificación 2026-1'!F:F,"HUAURA",'Planificación 2026-1'!Y:Y,"VIRTUAL",'Planificación 2026-1'!I:I,"&lt;3")</f>
        <v>0</v>
      </c>
      <c r="EO212" s="32">
        <f>SUMIFS('Planificación 2026-1'!S:S,'Planificación 2026-1'!X:X,C212,'Planificación 2026-1'!F:F,"HUAURA",'Planificación 2026-1'!Y:Y,"&lt;&gt;VIRTUAL",'Planificación 2026-1'!I:I,"&lt;3")</f>
        <v>0</v>
      </c>
      <c r="EP212" s="32">
        <f t="shared" si="57"/>
        <v>0</v>
      </c>
      <c r="EQ212" s="32">
        <f t="shared" si="47"/>
        <v>0</v>
      </c>
      <c r="ER212" s="32">
        <f t="shared" si="48"/>
        <v>0</v>
      </c>
      <c r="ES212" s="32">
        <f t="shared" si="49"/>
        <v>18</v>
      </c>
      <c r="ET212" s="32">
        <f t="shared" si="50"/>
        <v>0</v>
      </c>
      <c r="EU212" s="32">
        <f t="shared" si="51"/>
        <v>18</v>
      </c>
      <c r="EV212" s="32" t="b">
        <f>EXACT(EU212,E212)</f>
        <v>1</v>
      </c>
      <c r="EW212" s="32"/>
      <c r="EX212" s="32">
        <f>DV212+DZ212+ED212+EF212+EJ212+EN212+DX212+EH212</f>
        <v>6</v>
      </c>
      <c r="EY212" s="32">
        <f>DW212+EA212+EE212+EG212+EK212+EO212+DY212+EI212</f>
        <v>12</v>
      </c>
      <c r="EZ212" s="32" t="b">
        <f>EXACT(SUM(EX212:EY212),E212)</f>
        <v>1</v>
      </c>
      <c r="FA212" s="32" t="str">
        <f>IF(AND(DW212=0,EA212=0,EE212=0),"",IF(COUNTIF(DW212:EE212,"&gt;0")=1,IF(DW212&gt;0,"SEDE",IF(EA212&gt;0,"FILIAL","HUAURA")),IF(COUNTIF(DW212:EE212,"&gt;0")=2,IF(AND(DW212&gt;0,EA212&gt;0),"SEDE-FILIAL",IF(AND(DW212&gt;0,EE212&gt;0),"SEDE-HUAURA","FILIAL-HUAURA")),"SEDE-FILIAL-HUAURA")))</f>
        <v>SEDE</v>
      </c>
      <c r="FB212" s="32" t="str">
        <f t="shared" si="56"/>
        <v>MAS PRESENCIAL</v>
      </c>
    </row>
    <row r="213" spans="1:158">
      <c r="A213" s="33"/>
      <c r="B213" s="66">
        <v>210</v>
      </c>
      <c r="C213" s="32" t="s">
        <v>417</v>
      </c>
      <c r="D213" s="429">
        <v>70032054</v>
      </c>
      <c r="E213" s="62">
        <f>SUMIF('Planificación 2026-1'!X:X,C213,'Planificación 2026-1'!S:S)</f>
        <v>14</v>
      </c>
      <c r="F213" s="63" t="s">
        <v>203</v>
      </c>
      <c r="G213" s="454" t="s">
        <v>200</v>
      </c>
      <c r="H213" s="64" t="s">
        <v>38</v>
      </c>
      <c r="I213" s="64" t="s">
        <v>157</v>
      </c>
      <c r="J213" s="32" t="s">
        <v>195</v>
      </c>
      <c r="K213" s="32" t="s">
        <v>157</v>
      </c>
      <c r="L213" s="57" t="str">
        <f>IF(SUM(COUNTIFS('Planificación 2026-1'!F:F,"PRINCIPAL",'Planificación 2026-1'!X:X,C213,'Planificación 2026-1'!H:H,"AF"))&gt;0,"P01"," ")</f>
        <v xml:space="preserve"> </v>
      </c>
      <c r="M213" s="58" t="str">
        <f>IF(SUM(COUNTIFS('Planificación 2026-1'!F:F,"PRINCIPAL",'Planificación 2026-1'!X:X,C213,'Planificación 2026-1'!H:H,"EN"))&gt;0,"P02"," ")</f>
        <v xml:space="preserve"> </v>
      </c>
      <c r="N213" s="58" t="str">
        <f>IF(SUM(COUNTIFS('Planificación 2026-1'!F:F,"PRINCIPAL",'Planificación 2026-1'!X:X,C213,'Planificación 2026-1'!H:H,"IS"))&gt;0,"P03"," ")</f>
        <v xml:space="preserve"> </v>
      </c>
      <c r="O213" s="58" t="str">
        <f>IF(SUM(COUNTIFS('Planificación 2026-1'!F:F,"PRINCIPAL",'Planificación 2026-1'!X:X,C213,'Planificación 2026-1'!H:H,"PS"))&gt;0,"P04"," ")</f>
        <v xml:space="preserve"> </v>
      </c>
      <c r="P213" s="58"/>
      <c r="Q213" s="58" t="str">
        <f>IF(SUM(COUNTIFS('Planificación 2026-1'!F:F,"PRINCIPAL",'Planificación 2026-1'!X:X,C213,'Planificación 2026-1'!H:H,"IN"))&gt;0,"P06"," ")</f>
        <v xml:space="preserve"> </v>
      </c>
      <c r="R213" s="58" t="str">
        <f>IF(SUM(COUNTIFS('Planificación 2026-1'!F:F,"PRINCIPAL",'Planificación 2026-1'!X:X,C213,'Planificación 2026-1'!H:H,"CA"))&gt;0,"P07"," ")</f>
        <v xml:space="preserve"> </v>
      </c>
      <c r="S213" s="58" t="str">
        <f>IF(SUM(COUNTIFS('Planificación 2026-1'!F:F,"PRINCIPAL",'Planificación 2026-1'!X:X,C213,'Planificación 2026-1'!H:H,"DE"))&gt;0,"P08"," ")</f>
        <v xml:space="preserve"> </v>
      </c>
      <c r="T213" s="58" t="str">
        <f>IF(SUM(COUNTIFS('Planificación 2026-1'!F:F,"PRINCIPAL",'Planificación 2026-1'!X:X,C213,'Planificación 2026-1'!H:H,"OB"))&gt;0,"P09"," ")</f>
        <v xml:space="preserve"> </v>
      </c>
      <c r="U213" s="58" t="str">
        <f>IF(SUM(COUNTIFS('Planificación 2026-1'!F:F,"PRINCIPAL",'Planificación 2026-1'!X:X,C213,'Planificación 2026-1'!H:H,"MH"))&gt;0,"P31"," ")</f>
        <v xml:space="preserve"> </v>
      </c>
      <c r="V213" s="58" t="str">
        <f>IF(SUM(COUNTIFS('Planificación 2026-1'!F:F,"PRINCIPAL",'Planificación 2026-1'!X:X,C213,'Planificación 2026-1'!H:H,"IC"))&gt;0,"P32"," ")</f>
        <v xml:space="preserve"> </v>
      </c>
      <c r="W213" s="58" t="str">
        <f>IF(SUM(COUNTIFS('Planificación 2026-1'!F:F,"PRINCIPAL",'Planificación 2026-1'!X:X,C213,'Planificación 2026-1'!H:H,"AR"))&gt;0,"P34"," ")</f>
        <v xml:space="preserve"> </v>
      </c>
      <c r="X213" s="58" t="str">
        <f>IF(SUM(COUNTIFS('Planificación 2026-1'!F:F,"PRINCIPAL",'Planificación 2026-1'!X:X,C213,'Planificación 2026-1'!H:H,"T1"))&gt;0,"P35"," ")</f>
        <v xml:space="preserve"> </v>
      </c>
      <c r="Y213" s="58" t="str">
        <f>IF(SUM(COUNTIFS('Planificación 2026-1'!F:F,"PRINCIPAL",'Planificación 2026-1'!X:X,C213,'Planificación 2026-1'!H:H,"T3"))&gt;0,"P36"," ")</f>
        <v xml:space="preserve"> </v>
      </c>
      <c r="Z213" s="58" t="str">
        <f>IF(SUM(COUNTIFS('Planificación 2026-1'!F:F,"PRINCIPAL",'Planificación 2026-1'!X:X,C213,'Planificación 2026-1'!H:H,"T2"))&gt;0,"P37"," ")</f>
        <v xml:space="preserve"> </v>
      </c>
      <c r="AA213" s="58" t="str">
        <f>IF(SUM(COUNTIFS('Planificación 2026-1'!F:F,"PRINCIPAL",'Planificación 2026-1'!X:X,C213,'Planificación 2026-1'!H:H,"AE"))&gt;0,"P38"," ")</f>
        <v xml:space="preserve"> </v>
      </c>
      <c r="AB213" s="58" t="str">
        <f>IF(SUM(COUNTIFS('Planificación 2026-1'!F:F,"PRINCIPAL",'Planificación 2026-1'!X:X,C213,'Planificación 2026-1'!H:H,"T4"))&gt;0,"P55"," ")</f>
        <v xml:space="preserve"> </v>
      </c>
      <c r="AC213" s="58" t="str">
        <f>IF(SUM(COUNTIFS('Planificación 2026-1'!F:F,"FILIAL",'Planificación 2026-1'!X:X,C213,'Planificación 2026-1'!H:H,"AF"))&gt;0," P01"," ")</f>
        <v xml:space="preserve"> </v>
      </c>
      <c r="AD213" s="58" t="str">
        <f>IF(SUM(COUNTIFS('Planificación 2026-1'!F:F,"FILIAL",'Planificación 2026-1'!X:X,C213,'Planificación 2026-1'!H:H,"EN"))&gt;0,"P02"," ")</f>
        <v xml:space="preserve"> </v>
      </c>
      <c r="AE213" s="58" t="str">
        <f>IF(SUM(COUNTIFS('Planificación 2026-1'!F:F,"FILIAL",'Planificación 2026-1'!X:X,C213,'Planificación 2026-1'!H:H,"IS"))&gt;0,"P03"," ")</f>
        <v xml:space="preserve"> </v>
      </c>
      <c r="AF213" s="58" t="str">
        <f>IF(SUM(COUNTIFS('Planificación 2026-1'!F:F,"FILIAL",'Planificación 2026-1'!X:X,C213,'Planificación 2026-1'!H:H,"PS"))&gt;0,"P04"," ")</f>
        <v xml:space="preserve"> </v>
      </c>
      <c r="AG213" s="58"/>
      <c r="AH213" s="58" t="str">
        <f>IF(SUM(COUNTIFS('Planificación 2026-1'!F:F,"FILIAL",'Planificación 2026-1'!X:X,C213,'Planificación 2026-1'!H:H,"IN"))&gt;0,"P06"," ")</f>
        <v xml:space="preserve"> </v>
      </c>
      <c r="AI213" s="58" t="str">
        <f>IF(SUM(COUNTIFS('Planificación 2026-1'!F:F,"FILIAL",'Planificación 2026-1'!X:X,C213,'Planificación 2026-1'!H:H,"CA"))&gt;0,"P07"," ")</f>
        <v xml:space="preserve"> </v>
      </c>
      <c r="AJ213" s="58" t="str">
        <f>IF(SUM(COUNTIFS('Planificación 2026-1'!F:F,"FILIAL",'Planificación 2026-1'!X:X,C213,'Planificación 2026-1'!H:H,"DE"))&gt;0,"P08"," ")</f>
        <v xml:space="preserve"> </v>
      </c>
      <c r="AK213" s="58" t="str">
        <f>IF(SUM(COUNTIFS('Planificación 2026-1'!F:F,"FILIAL",'Planificación 2026-1'!X:X,C213,'Planificación 2026-1'!H:H,"OB"))&gt;0,"P09"," ")</f>
        <v xml:space="preserve"> </v>
      </c>
      <c r="AL213" s="58" t="str">
        <f>IF(SUM(COUNTIFS('Planificación 2026-1'!F:F,"FILIAL",'Planificación 2026-1'!X:X,C213,'Planificación 2026-1'!H:H,"MH"))&gt;0,"P31"," ")</f>
        <v xml:space="preserve"> </v>
      </c>
      <c r="AM213" s="58" t="str">
        <f>IF(SUM(COUNTIFS('Planificación 2026-1'!F:F,"FILIAL",'Planificación 2026-1'!X:X,C213,'Planificación 2026-1'!H:H,"IC"))&gt;0,"P32"," ")</f>
        <v xml:space="preserve"> </v>
      </c>
      <c r="AN213" s="58" t="str">
        <f>IF(SUM(COUNTIFS('Planificación 2026-1'!F:F,"FILIAL",'Planificación 2026-1'!X:X,C213,'Planificación 2026-1'!H:H,"AR"))&gt;0,"P34"," ")</f>
        <v xml:space="preserve"> </v>
      </c>
      <c r="AO213" s="58" t="str">
        <f>IF(SUM(COUNTIFS('Planificación 2026-1'!F:F,"FILIAL",'Planificación 2026-1'!X:X,C213,'Planificación 2026-1'!H:H,"T1"))&gt;0,"P35"," ")</f>
        <v xml:space="preserve"> </v>
      </c>
      <c r="AP213" s="58" t="str">
        <f>IF(SUM(COUNTIFS('Planificación 2026-1'!F:F,"FILIAL",'Planificación 2026-1'!X:X,C213,'Planificación 2026-1'!H:H,"T3"))&gt;0,"P36"," ")</f>
        <v xml:space="preserve"> </v>
      </c>
      <c r="AQ213" s="58" t="str">
        <f>IF(SUM(COUNTIFS('Planificación 2026-1'!F:F,"FILIAL",'Planificación 2026-1'!X:X,C213,'Planificación 2026-1'!H:H,"T2"))&gt;0,"P37"," ")</f>
        <v xml:space="preserve"> </v>
      </c>
      <c r="AR213" s="58" t="str">
        <f>IF(SUM(COUNTIFS('Planificación 2026-1'!F:F,"FILIAL",'Planificación 2026-1'!X:X,C213,'Planificación 2026-1'!H:H,"AE"))&gt;0,"P38"," ")</f>
        <v xml:space="preserve"> </v>
      </c>
      <c r="AS213" s="58" t="str">
        <f>IF(SUM(COUNTIFS('Planificación 2026-1'!F:F,"FILIAL",'Planificación 2026-1'!X:X,C213,'Planificación 2026-1'!H:H,"T4"))&gt;0,"P55"," ")</f>
        <v xml:space="preserve"> </v>
      </c>
      <c r="AT213" s="58" t="str">
        <f>IF(SUM(COUNTIFS('Planificación 2026-1'!F:F,"SUNAMPE",'Planificación 2026-1'!X:X,C213,'Planificación 2026-1'!H:H,"AF"))&gt;0," P01"," ")</f>
        <v xml:space="preserve"> </v>
      </c>
      <c r="AU213" s="58" t="str">
        <f>IF(SUM(COUNTIFS('Planificación 2026-1'!F:F,"SUNAMPE",'Planificación 2026-1'!X:X,C213,'Planificación 2026-1'!H:H,"EN"))&gt;0,"P02"," ")</f>
        <v xml:space="preserve"> </v>
      </c>
      <c r="AV213" s="58" t="str">
        <f>IF(SUM(COUNTIFS('Planificación 2026-1'!F:F,"SUNAMPE",'Planificación 2026-1'!X:X,C213,'Planificación 2026-1'!H:H,"IS"))&gt;0,"P03"," ")</f>
        <v xml:space="preserve"> </v>
      </c>
      <c r="AW213" s="58" t="str">
        <f>IF(SUM(COUNTIFS('Planificación 2026-1'!F:F,"SUNAMPE",'Planificación 2026-1'!X:X,C213,'Planificación 2026-1'!H:H,"PS"))&gt;0,"P04"," ")</f>
        <v xml:space="preserve"> </v>
      </c>
      <c r="AX213" s="58"/>
      <c r="AY213" s="58" t="str">
        <f>IF(SUM(COUNTIFS('Planificación 2026-1'!F:F,"SUNAMPE",'Planificación 2026-1'!X:X,C213,'Planificación 2026-1'!H:H,"IN"))&gt;0,"P06"," ")</f>
        <v xml:space="preserve"> </v>
      </c>
      <c r="AZ213" s="58" t="str">
        <f>IF(SUM(COUNTIFS('Planificación 2026-1'!F:F,"SUNAMPE",'Planificación 2026-1'!X:X,C213,'Planificación 2026-1'!H:H,"CA"))&gt;0,"P07"," ")</f>
        <v xml:space="preserve"> </v>
      </c>
      <c r="BA213" s="58" t="str">
        <f>IF(SUM(COUNTIFS('Planificación 2026-1'!F:F,"SUNAMPE",'Planificación 2026-1'!X:X,C213,'Planificación 2026-1'!H:H,"DE"))&gt;0,"P08"," ")</f>
        <v xml:space="preserve"> </v>
      </c>
      <c r="BB213" s="58" t="str">
        <f>IF(SUM(COUNTIFS('Planificación 2026-1'!F:F,"SUNAMPE",'Planificación 2026-1'!X:X,C213,'Planificación 2026-1'!H:H,"OB"))&gt;0,"P09"," ")</f>
        <v xml:space="preserve"> </v>
      </c>
      <c r="BC213" s="58" t="str">
        <f>IF(SUM(COUNTIFS('Planificación 2026-1'!F:F,"SUNAMPE",'Planificación 2026-1'!X:X,C213,'Planificación 2026-1'!H:H,"MH"))&gt;0,"P31"," ")</f>
        <v xml:space="preserve"> </v>
      </c>
      <c r="BD213" s="58" t="str">
        <f>IF(SUM(COUNTIFS('Planificación 2026-1'!F:F,"SUNAMPE",'Planificación 2026-1'!X:X,C213,'Planificación 2026-1'!H:H,"IC"))&gt;0,"P32"," ")</f>
        <v xml:space="preserve"> </v>
      </c>
      <c r="BE213" s="58" t="str">
        <f>IF(SUM(COUNTIFS('Planificación 2026-1'!F:F,"SUNAMPE",'Planificación 2026-1'!X:X,C213,'Planificación 2026-1'!H:H,"AR"))&gt;0,"P34"," ")</f>
        <v xml:space="preserve"> </v>
      </c>
      <c r="BF213" s="58" t="str">
        <f>IF(SUM(COUNTIFS('Planificación 2026-1'!F:F,"SUNAMPE",'Planificación 2026-1'!X:X,C213,'Planificación 2026-1'!H:H,"T1"))&gt;0,"P35"," ")</f>
        <v xml:space="preserve"> </v>
      </c>
      <c r="BG213" s="58" t="str">
        <f>IF(SUM(COUNTIFS('Planificación 2026-1'!F:F,"SUNAMPE",'Planificación 2026-1'!X:X,C213,'Planificación 2026-1'!H:H,"T3"))&gt;0,"P36"," ")</f>
        <v xml:space="preserve"> </v>
      </c>
      <c r="BH213" s="58" t="str">
        <f>IF(SUM(COUNTIFS('Planificación 2026-1'!F:F,"SUNAMPE",'Planificación 2026-1'!X:X,C213,'Planificación 2026-1'!H:H,"T2"))&gt;0,"P37"," ")</f>
        <v xml:space="preserve"> </v>
      </c>
      <c r="BI213" s="58" t="str">
        <f>IF(SUM(COUNTIFS('Planificación 2026-1'!F:F,"SUNAMPE",'Planificación 2026-1'!X:X,C213,'Planificación 2026-1'!H:H,"AE"))&gt;0,"P38"," ")</f>
        <v xml:space="preserve"> </v>
      </c>
      <c r="BJ213" s="58" t="str">
        <f>IF(SUM(COUNTIFS('Planificación 2026-1'!F:F,"SUNAMPE",'Planificación 2026-1'!X:X,C213,'Planificación 2026-1'!H:H,"T4"))&gt;0,"P55"," ")</f>
        <v xml:space="preserve"> </v>
      </c>
      <c r="BK213" s="58" t="str">
        <f>IF(SUM(COUNTIFS('Planificación 2026-1'!F:F,"HUAURA",'Planificación 2026-1'!X:X,C213,'Planificación 2026-1'!H:H,"AF"))&gt;0," P01"," ")</f>
        <v xml:space="preserve"> </v>
      </c>
      <c r="BL213" s="58" t="str">
        <f>IF(SUM(COUNTIFS('Planificación 2026-1'!F:F,"HUAURA",'Planificación 2026-1'!X:X,C213,'Planificación 2026-1'!H:H,"EN"))&gt;0,"P02"," ")</f>
        <v xml:space="preserve"> </v>
      </c>
      <c r="BM213" s="58" t="str">
        <f>IF(SUM(COUNTIFS('Planificación 2026-1'!F:F,"HUAURA",'Planificación 2026-1'!X:X,C213,'Planificación 2026-1'!H:H,"IS"))&gt;0,"P03"," ")</f>
        <v xml:space="preserve"> </v>
      </c>
      <c r="BN213" s="58" t="str">
        <f>IF(SUM(COUNTIFS('Planificación 2026-1'!F:F,"HUAURA",'Planificación 2026-1'!X:X,C213,'Planificación 2026-1'!H:H,"PS"))&gt;0,"P04"," ")</f>
        <v xml:space="preserve"> </v>
      </c>
      <c r="BO213" s="58"/>
      <c r="BP213" s="58" t="str">
        <f>IF(SUM(COUNTIFS('Planificación 2026-1'!F:F,"HUAURA",'Planificación 2026-1'!X:X,C213,'Planificación 2026-1'!H:H,"IN"))&gt;0,"P06"," ")</f>
        <v xml:space="preserve"> </v>
      </c>
      <c r="BQ213" s="58" t="str">
        <f>IF(SUM(COUNTIFS('Planificación 2026-1'!F:F,"HUAURA",'Planificación 2026-1'!X:X,C213,'Planificación 2026-1'!H:H,"CA"))&gt;0,"P07"," ")</f>
        <v xml:space="preserve"> </v>
      </c>
      <c r="BR213" s="58" t="str">
        <f>IF(SUM(COUNTIFS('Planificación 2026-1'!F:F,"HUAURA",'Planificación 2026-1'!X:X,C213,'Planificación 2026-1'!H:H,"DE"))&gt;0,"P08"," ")</f>
        <v xml:space="preserve"> </v>
      </c>
      <c r="BS213" s="58" t="str">
        <f>IF(SUM(COUNTIFS('Planificación 2026-1'!F:F,"HUAURA",'Planificación 2026-1'!X:X,C213,'Planificación 2026-1'!H:H,"OB"))&gt;0,"P09"," ")</f>
        <v xml:space="preserve"> </v>
      </c>
      <c r="BT213" s="58" t="str">
        <f>IF(SUM(COUNTIFS('Planificación 2026-1'!F:F,"HUAURA",'Planificación 2026-1'!X:X,C213,'Planificación 2026-1'!H:H,"MH"))&gt;0,"P31"," ")</f>
        <v xml:space="preserve"> </v>
      </c>
      <c r="BU213" s="58" t="str">
        <f>IF(SUM(COUNTIFS('Planificación 2026-1'!F:F,"HUAURA",'Planificación 2026-1'!X:X,C213,'Planificación 2026-1'!H:H,"IC"))&gt;0,"P32"," ")</f>
        <v xml:space="preserve"> </v>
      </c>
      <c r="BV213" s="58" t="str">
        <f>IF(SUM(COUNTIFS('Planificación 2026-1'!F:F,"HUAURA",'Planificación 2026-1'!X:X,C213,'Planificación 2026-1'!H:H,"AR"))&gt;0,"P34"," ")</f>
        <v xml:space="preserve"> </v>
      </c>
      <c r="BW213" s="58" t="str">
        <f>IF(SUM(COUNTIFS('Planificación 2026-1'!F:F,"HUAURA",'Planificación 2026-1'!X:X,C213,'Planificación 2026-1'!H:H,"T1"))&gt;0,"P35"," ")</f>
        <v xml:space="preserve"> </v>
      </c>
      <c r="BX213" s="58" t="str">
        <f>IF(SUM(COUNTIFS('Planificación 2026-1'!F:F,"HUAURA",'Planificación 2026-1'!X:X,C213,'Planificación 2026-1'!H:H,"T3"))&gt;0,"P36"," ")</f>
        <v xml:space="preserve"> </v>
      </c>
      <c r="BY213" s="58" t="str">
        <f>IF(SUM(COUNTIFS('Planificación 2026-1'!F:F,"HUAURA",'Planificación 2026-1'!X:X,C213,'Planificación 2026-1'!H:H,"T2"))&gt;0,"P37"," ")</f>
        <v xml:space="preserve"> </v>
      </c>
      <c r="BZ213" s="58" t="str">
        <f>IF(SUM(COUNTIFS('Planificación 2026-1'!F:F,"HUAURA",'Planificación 2026-1'!X:X,C213,'Planificación 2026-1'!H:H,"AE"))&gt;0,"P38"," ")</f>
        <v xml:space="preserve"> </v>
      </c>
      <c r="CA213" s="58" t="str">
        <f>IF(SUM(COUNTIFS('Planificación 2026-1'!F:F,"HUAURA",'Planificación 2026-1'!X:X,C213,'Planificación 2026-1'!H:H,"T4"))&gt;0,"P55"," ")</f>
        <v xml:space="preserve"> </v>
      </c>
      <c r="CB213" s="59">
        <f>SUMIFS('Planificación 2026-1'!S:S,'Planificación 2026-1'!X:X,C213,'Planificación 2026-1'!H:H,"AF",'Planificación 2026-1'!I:I,"&gt;2")</f>
        <v>0</v>
      </c>
      <c r="CC213" s="59">
        <f>SUMIFS('Planificación 2026-1'!S:S,'Planificación 2026-1'!X:X,C213,'Planificación 2026-1'!H:H,"EN",'Planificación 2026-1'!I:I,"&gt;2")</f>
        <v>0</v>
      </c>
      <c r="CD213" s="59">
        <f>SUMIFS('Planificación 2026-1'!S:S,'Planificación 2026-1'!X:X,C213,'Planificación 2026-1'!H:H,"IS",'Planificación 2026-1'!I:I,"&gt;2")</f>
        <v>0</v>
      </c>
      <c r="CE213" s="59">
        <f>SUMIFS('Planificación 2026-1'!S:S,'Planificación 2026-1'!X:X,C213,'Planificación 2026-1'!H:H,"PS",'Planificación 2026-1'!I:I,"&gt;2")</f>
        <v>0</v>
      </c>
      <c r="CF213" s="59">
        <f>SUMIFS('Planificación 2026-1'!S:S,'Planificación 2026-1'!X:X,C213,'Planificación 2026-1'!H:H,"IN",'Planificación 2026-1'!I:I,"&gt;2")</f>
        <v>0</v>
      </c>
      <c r="CG213" s="59">
        <f>SUMIFS('Planificación 2026-1'!S:S,'Planificación 2026-1'!X:X,C213,'Planificación 2026-1'!H:H,"CA",'Planificación 2026-1'!I:I,"&gt;2")</f>
        <v>0</v>
      </c>
      <c r="CH213" s="59">
        <f>SUMIFS('Planificación 2026-1'!S:S,'Planificación 2026-1'!X:X,C213,'Planificación 2026-1'!H:H,"DE",'Planificación 2026-1'!I:I,"&gt;2")</f>
        <v>0</v>
      </c>
      <c r="CI213" s="59">
        <f>SUMIFS('Planificación 2026-1'!S:S,'Planificación 2026-1'!X:X,C213,'Planificación 2026-1'!H:H,"OB",'Planificación 2026-1'!I:I,"&gt;2")</f>
        <v>0</v>
      </c>
      <c r="CJ213" s="59">
        <f>SUMIFS('Planificación 2026-1'!S:S,'Planificación 2026-1'!X:X,C213,'Planificación 2026-1'!H:H,"MH",'Planificación 2026-1'!I:I,"&gt;2")</f>
        <v>14</v>
      </c>
      <c r="CK213" s="59">
        <f>SUMIFS('Planificación 2026-1'!S:S,'Planificación 2026-1'!X:X,C213,'Planificación 2026-1'!H:H,"IC",'Planificación 2026-1'!I:I,"&gt;2")</f>
        <v>0</v>
      </c>
      <c r="CL213" s="59">
        <f>SUMIFS('Planificación 2026-1'!S:S,'Planificación 2026-1'!X:X,C213,'Planificación 2026-1'!H:H,"AR",'Planificación 2026-1'!I:I,"&gt;2")</f>
        <v>0</v>
      </c>
      <c r="CM213" s="59">
        <f>SUMIFS('Planificación 2026-1'!S:S,'Planificación 2026-1'!X:X,C213,'Planificación 2026-1'!H:H,"AE",'Planificación 2026-1'!I:I,"&gt;2")</f>
        <v>0</v>
      </c>
      <c r="CN213" s="59">
        <f>SUMIFS('Planificación 2026-1'!S:S,'Planificación 2026-1'!X:X,C213,'Planificación 2026-1'!H:H,"T1",'Planificación 2026-1'!I:I,"&gt;2")</f>
        <v>0</v>
      </c>
      <c r="CO213" s="59">
        <f>SUMIFS('Planificación 2026-1'!S:S,'Planificación 2026-1'!X:X,C213,'Planificación 2026-1'!H:H,"T3",'Planificación 2026-1'!I:I,"&gt;2")</f>
        <v>0</v>
      </c>
      <c r="CP213" s="59">
        <f>SUMIFS('Planificación 2026-1'!S:S,'Planificación 2026-1'!X:X,C213,'Planificación 2026-1'!H:H,"T2",'Planificación 2026-1'!I:I,"&gt;2")</f>
        <v>0</v>
      </c>
      <c r="CQ213" s="59">
        <f>SUMIFS('Planificación 2026-1'!S:S,'Planificación 2026-1'!X:X,C213,'Planificación 2026-1'!H:H,"T4",'Planificación 2026-1'!I:I,"&gt;2")</f>
        <v>0</v>
      </c>
      <c r="CR213" s="59">
        <f>SUMIFS('Planificación 2026-1'!S:S,'Planificación 2026-1'!X:X,C213,'Planificación 2026-1'!H:H,"AF",'Planificación 2026-1'!I:I,"&lt;3")</f>
        <v>0</v>
      </c>
      <c r="CS213" s="59">
        <f>SUMIFS('Planificación 2026-1'!S:S,'Planificación 2026-1'!X:X,C213,'Planificación 2026-1'!H:H,"EN",'Planificación 2026-1'!I:I,"&lt;3")</f>
        <v>0</v>
      </c>
      <c r="CT213" s="59">
        <f>SUMIFS('Planificación 2026-1'!S:S,'Planificación 2026-1'!X:X,C213,'Planificación 2026-1'!H:H,"IS",'Planificación 2026-1'!I:I,"&lt;3")</f>
        <v>0</v>
      </c>
      <c r="CU213" s="59">
        <f>SUMIFS('Planificación 2026-1'!S:S,'Planificación 2026-1'!X:X,C213,'Planificación 2026-1'!H:H,"PS",'Planificación 2026-1'!I:I,"&lt;3")</f>
        <v>0</v>
      </c>
      <c r="CV213" s="59">
        <f>SUMIFS('Planificación 2026-1'!S:S,'Planificación 2026-1'!X:X,C213,'Planificación 2026-1'!H:H,"IN",'Planificación 2026-1'!I:I,"&lt;3")</f>
        <v>0</v>
      </c>
      <c r="CW213" s="59">
        <f>SUMIFS('Planificación 2026-1'!S:S,'Planificación 2026-1'!X:X,C213,'Planificación 2026-1'!H:H,"CA",'Planificación 2026-1'!I:I,"&lt;3")</f>
        <v>0</v>
      </c>
      <c r="CX213" s="59">
        <f>SUMIFS('Planificación 2026-1'!S:S,'Planificación 2026-1'!X:X,C213,'Planificación 2026-1'!H:H,"DE",'Planificación 2026-1'!I:I,"&lt;3")</f>
        <v>0</v>
      </c>
      <c r="CY213" s="59">
        <f>SUMIFS('Planificación 2026-1'!S:S,'Planificación 2026-1'!X:X,C213,'Planificación 2026-1'!H:H,"OB",'Planificación 2026-1'!I:I,"&lt;3")</f>
        <v>0</v>
      </c>
      <c r="CZ213" s="59">
        <f>SUMIFS('Planificación 2026-1'!S:S,'Planificación 2026-1'!X:X,C213,'Planificación 2026-1'!H:H,"MH",'Planificación 2026-1'!I:I,"&lt;3")</f>
        <v>0</v>
      </c>
      <c r="DA213" s="59">
        <f>SUMIFS('Planificación 2026-1'!S:S,'Planificación 2026-1'!X:X,C213,'Planificación 2026-1'!H:H,"IC",'Planificación 2026-1'!I:I,"&lt;3")</f>
        <v>0</v>
      </c>
      <c r="DB213" s="59">
        <f>SUMIFS('Planificación 2026-1'!S:S,'Planificación 2026-1'!X:X,C213,'Planificación 2026-1'!H:H,"AR",'Planificación 2026-1'!I:I,"&lt;3")</f>
        <v>0</v>
      </c>
      <c r="DC213" s="59">
        <f>SUMIFS('Planificación 2026-1'!S:S,'Planificación 2026-1'!X:X,C213,'Planificación 2026-1'!H:H,"AE",'Planificación 2026-1'!I:I,"&lt;3")</f>
        <v>0</v>
      </c>
      <c r="DD213" s="59">
        <f>SUMIFS('Planificación 2026-1'!S:S,'Planificación 2026-1'!X:X,C213,'Planificación 2026-1'!H:H,"T1",'Planificación 2026-1'!I:I,"&lt;3")</f>
        <v>0</v>
      </c>
      <c r="DE213" s="59">
        <f>SUMIFS('Planificación 2026-1'!S:S,'Planificación 2026-1'!X:X,C213,'Planificación 2026-1'!H:H,"T3",'Planificación 2026-1'!I:I,"&lt;3")</f>
        <v>0</v>
      </c>
      <c r="DF213" s="59">
        <f>SUMIFS('Planificación 2026-1'!S:S,'Planificación 2026-1'!X:X,C213,'Planificación 2026-1'!H:H,"T2",'Planificación 2026-1'!I:I,"&lt;3")</f>
        <v>0</v>
      </c>
      <c r="DG213" s="59">
        <f>SUMIFS('Planificación 2026-1'!S:S,'Planificación 2026-1'!X:X,C213,'Planificación 2026-1'!H:H,"T4",'Planificación 2026-1'!I:I,"&lt;3")</f>
        <v>0</v>
      </c>
      <c r="DH213" s="58" t="str">
        <f t="shared" si="52"/>
        <v/>
      </c>
      <c r="DI213" s="27">
        <f>IF(C213="","",SUMIFS('Planificación 2026-1'!S:S,'Planificación 2026-1'!X:X,C213,'Planificación 2026-1'!F:F,"PRINCIPAL",'Planificación 2026-1'!Y:Y,"VIRTUAL"))</f>
        <v>0</v>
      </c>
      <c r="DJ213" s="27">
        <f>IF(C213="","",SUMIFS('Planificación 2026-1'!S:S,'Planificación 2026-1'!X:X,C213,'Planificación 2026-1'!F:F,"PRINCIPAL",'Planificación 2026-1'!Y:Y,"PRESENCIAL"))</f>
        <v>0</v>
      </c>
      <c r="DK213" s="27">
        <f>IF(C213="","",SUMIFS('Planificación 2026-1'!S:S,'Planificación 2026-1'!X:X,C213,'Planificación 2026-1'!F:F,"PRINCIPAL",'Planificación 2026-1'!Y:Y,"HIBRIDO PRESENCIAL"))</f>
        <v>0</v>
      </c>
      <c r="DL213" s="58" t="str">
        <f t="shared" si="53"/>
        <v/>
      </c>
      <c r="DM213" s="58">
        <f>IF(C213="","",SUMIFS('Planificación 2026-1'!S:S,'Planificación 2026-1'!X:X,C213,'Planificación 2026-1'!F:F,"FILIAL",'Planificación 2026-1'!Y:Y,"VIRTUAL"))</f>
        <v>0</v>
      </c>
      <c r="DN213" s="60">
        <f>IF(C213="","",SUMIFS('Planificación 2026-1'!S:S,'Planificación 2026-1'!X:X,C213,'Planificación 2026-1'!F:F,"FILIAL",'Planificación 2026-1'!Y:Y,"PRESENCIAL"))</f>
        <v>0</v>
      </c>
      <c r="DO213" s="29">
        <f>IF(C213="","",SUMIFS('Planificación 2026-1'!S:S,'Planificación 2026-1'!X:X,C213,'Planificación 2026-1'!F:F,"FILIAL",'Planificación 2026-1'!Y:Y,"HIBRIDO PRESENCIAL"))</f>
        <v>0</v>
      </c>
      <c r="DP213" s="61" t="str">
        <f t="shared" si="54"/>
        <v/>
      </c>
      <c r="DQ213" s="58">
        <f>IF(C213="","",SUMIFS('Planificación 2026-1'!S:S,'Planificación 2026-1'!X:X,C213,'Planificación 2026-1'!F:F,"SUNAMPE",'Planificación 2026-1'!Y:Y,"VIRTUAL"))</f>
        <v>0</v>
      </c>
      <c r="DR213" s="29">
        <f>IF(C213="","",SUMIFS('Planificación 2026-1'!S:S,'Planificación 2026-1'!X:X,C213,'Planificación 2026-1'!F:F,"SUNAMPE",'Planificación 2026-1'!Y:Y,"PRESENCIAL"))</f>
        <v>0</v>
      </c>
      <c r="DS213" s="61" t="str">
        <f t="shared" si="55"/>
        <v/>
      </c>
      <c r="DT213" s="58">
        <f>IF(C213="","",SUMIFS('Planificación 2026-1'!S:S,'Planificación 2026-1'!X:X,C213,'Planificación 2026-1'!F:F,"HUAURA",'Planificación 2026-1'!Y:Y,"VIRTUAL"))</f>
        <v>0</v>
      </c>
      <c r="DU213" s="29">
        <f>IF(C213="","",SUMIFS('Planificación 2026-1'!S:S,'Planificación 2026-1'!X:X,C213,'Planificación 2026-1'!F:F,"HUAURA",'Planificación 2026-1'!Y:Y,"PRESENCIAL"))</f>
        <v>0</v>
      </c>
      <c r="DV213" s="32">
        <f>SUMIFS('Planificación 2026-1'!S:S,'Planificación 2026-1'!X:X,C213,'Planificación 2026-1'!F:F,"PRINCIPAL",'Planificación 2026-1'!Y:Y,"VIRTUAL",'Planificación 2026-1'!I:I,"&gt;2")</f>
        <v>0</v>
      </c>
      <c r="DW213" s="32">
        <f>SUMIFS('Planificación 2026-1'!S:S,'Planificación 2026-1'!X:X,C213,'Planificación 2026-1'!F:F,"PRINCIPAL",'Planificación 2026-1'!Y:Y,"&lt;&gt;VIRTUAL",'Planificación 2026-1'!I:I,"&gt;2")</f>
        <v>0</v>
      </c>
      <c r="DX213" s="32">
        <f>SUMIFS('Planificación 2026-1'!S:S,'Planificación 2026-1'!X:X,C213,'Planificación 2026-1'!F:F,"SUNAMPE",'Planificación 2026-1'!Y:Y,"VIRTUAL",'Planificación 2026-1'!I:I,"&gt;2")</f>
        <v>0</v>
      </c>
      <c r="DY213" s="32">
        <f>SUMIFS('Planificación 2026-1'!S:S,'Planificación 2026-1'!X:X,C213,'Planificación 2026-1'!F:F,"SUNAMPE",'Planificación 2026-1'!Y:Y,"&lt;&gt;VIRTUAL",'Planificación 2026-1'!I:I,"&gt;2")</f>
        <v>0</v>
      </c>
      <c r="DZ213" s="32">
        <f>SUMIFS('Planificación 2026-1'!S:S,'Planificación 2026-1'!X:X,C213,'Planificación 2026-1'!F:F,"FILIAL",'Planificación 2026-1'!Y:Y,"VIRTUAL",'Planificación 2026-1'!I:I,"&gt;2")</f>
        <v>0</v>
      </c>
      <c r="EA213" s="32">
        <f>SUMIFS('Planificación 2026-1'!S:S,'Planificación 2026-1'!X:X,C213,'Planificación 2026-1'!F:F,"FILIAL",'Planificación 2026-1'!Y:Y,"&lt;&gt;VIRTUAL",'Planificación 2026-1'!I:I,"&gt;2")</f>
        <v>0</v>
      </c>
      <c r="EB213" s="32">
        <f>SUMIFS('Planificación 2026-1'!S:S,'Planificación 2026-1'!X:X,C213,'Planificación 2026-1'!F:F,"PORUMA",'Planificación 2026-1'!Y:Y,"VIRTUAL",'Planificación 2026-1'!I:I,"&gt;2")</f>
        <v>0</v>
      </c>
      <c r="EC213" s="32">
        <f>SUMIFS('Planificación 2026-1'!S:S,'Planificación 2026-1'!X:X,C213,'Planificación 2026-1'!F:F,"PORUMA",'Planificación 2026-1'!Y:Y,"&lt;&gt;VIRTUAL",'Planificación 2026-1'!I:I,"&gt;2")</f>
        <v>14</v>
      </c>
      <c r="ED213" s="32">
        <f>SUMIFS('Planificación 2026-1'!S:S,'Planificación 2026-1'!X:X,C213,'Planificación 2026-1'!F:F,"HUAURA",'Planificación 2026-1'!Y:Y,"VIRTUAL",'Planificación 2026-1'!I:I,"&gt;2")</f>
        <v>0</v>
      </c>
      <c r="EE213" s="32">
        <f>SUMIFS('Planificación 2026-1'!S:S,'Planificación 2026-1'!X:X,C213,'Planificación 2026-1'!F:F,"HUAURA",'Planificación 2026-1'!Y:Y,"&lt;&gt;VIRTUAL",'Planificación 2026-1'!I:I,"&gt;2")</f>
        <v>0</v>
      </c>
      <c r="EF213" s="32">
        <f>SUMIFS('Planificación 2026-1'!S:S,'Planificación 2026-1'!X:X,C213,'Planificación 2026-1'!F:F,"PRINCIPAL",'Planificación 2026-1'!Y:Y,"VIRTUAL",'Planificación 2026-1'!I:I,"&lt;3")</f>
        <v>0</v>
      </c>
      <c r="EG213" s="32">
        <f>SUMIFS('Planificación 2026-1'!S:S,'Planificación 2026-1'!X:X,C213,'Planificación 2026-1'!F:F,"PRINCIPAL",'Planificación 2026-1'!Y:Y,"&lt;&gt;VIRTUAL",'Planificación 2026-1'!I:I,"&lt;3")</f>
        <v>0</v>
      </c>
      <c r="EH213" s="32">
        <f>SUMIFS('Planificación 2026-1'!S:S,'Planificación 2026-1'!X:X,C213,'Planificación 2026-1'!F:F,"SUNAMPE",'Planificación 2026-1'!Y:Y,"VIRTUAL",'Planificación 2026-1'!I:I,"&lt;3")</f>
        <v>0</v>
      </c>
      <c r="EI213" s="32">
        <f>SUMIFS('Planificación 2026-1'!S:S,'Planificación 2026-1'!X:X,C213,'Planificación 2026-1'!F:F,"SUNAMPE",'Planificación 2026-1'!Y:Y,"&lt;&gt;VIRTUAL",'Planificación 2026-1'!I:I,"&lt;3")</f>
        <v>0</v>
      </c>
      <c r="EJ213" s="32">
        <f>SUMIFS('Planificación 2026-1'!S:S,'Planificación 2026-1'!X:X,C213,'Planificación 2026-1'!F:F,"FILIAL",'Planificación 2026-1'!Y:Y,"VIRTUAL",'Planificación 2026-1'!I:I,"&lt;3")</f>
        <v>0</v>
      </c>
      <c r="EK213" s="32">
        <f>SUMIFS('Planificación 2026-1'!S:S,'Planificación 2026-1'!X:X,C213,'Planificación 2026-1'!F:F,"FILIAL",'Planificación 2026-1'!Y:Y,"&lt;&gt;VIRTUAL",'Planificación 2026-1'!I:I,"&lt;3")</f>
        <v>0</v>
      </c>
      <c r="EL213" s="32">
        <f>SUMIFS('Planificación 2026-1'!S:S,'Planificación 2026-1'!X:X,C213,'Planificación 2026-1'!F:F,"PORUMA",'Planificación 2026-1'!Y:Y,"VIRTUAL",'Planificación 2026-1'!I:I,"&lt;3")</f>
        <v>0</v>
      </c>
      <c r="EM213" s="32">
        <f>SUMIFS('Planificación 2026-1'!S:S,'Planificación 2026-1'!X:X,C213,'Planificación 2026-1'!F:F,"PORUMA",'Planificación 2026-1'!Y:Y,"&lt;&gt;VIRTUAL",'Planificación 2026-1'!I:I,"&lt;3")</f>
        <v>0</v>
      </c>
      <c r="EN213" s="32">
        <f>SUMIFS('Planificación 2026-1'!S:S,'Planificación 2026-1'!X:X,C213,'Planificación 2026-1'!F:F,"HUAURA",'Planificación 2026-1'!Y:Y,"VIRTUAL",'Planificación 2026-1'!I:I,"&lt;3")</f>
        <v>0</v>
      </c>
      <c r="EO213" s="32">
        <f>SUMIFS('Planificación 2026-1'!S:S,'Planificación 2026-1'!X:X,C213,'Planificación 2026-1'!F:F,"HUAURA",'Planificación 2026-1'!Y:Y,"&lt;&gt;VIRTUAL",'Planificación 2026-1'!I:I,"&lt;3")</f>
        <v>0</v>
      </c>
      <c r="EP213" s="32">
        <f t="shared" si="57"/>
        <v>0</v>
      </c>
      <c r="EQ213" s="32">
        <f t="shared" si="47"/>
        <v>0</v>
      </c>
      <c r="ER213" s="32">
        <f t="shared" si="48"/>
        <v>14</v>
      </c>
      <c r="ES213" s="32">
        <f t="shared" si="49"/>
        <v>0</v>
      </c>
      <c r="ET213" s="32">
        <f t="shared" si="50"/>
        <v>0</v>
      </c>
      <c r="EU213" s="32">
        <f t="shared" si="51"/>
        <v>14</v>
      </c>
      <c r="EV213" s="32" t="b">
        <f>EXACT(EU213,E213)</f>
        <v>1</v>
      </c>
      <c r="EW213" s="32"/>
      <c r="EX213" s="32">
        <f>DV213+DZ213+ED213+EF213+EJ213+EN213+DX213+EH213</f>
        <v>0</v>
      </c>
      <c r="EY213" s="32">
        <f>DW213+EA213+EE213+EG213+EK213+EO213+DY213+EI213</f>
        <v>0</v>
      </c>
      <c r="EZ213" s="32" t="b">
        <f>EXACT(SUM(EX213:EY213),E213)</f>
        <v>0</v>
      </c>
      <c r="FA213" s="32" t="str">
        <f>IF(AND(DW213=0,EA213=0,EE213=0),"",IF(COUNTIF(DW213:EE213,"&gt;0")=1,IF(DW213&gt;0,"SEDE",IF(EA213&gt;0,"FILIAL","HUAURA")),IF(COUNTIF(DW213:EE213,"&gt;0")=2,IF(AND(DW213&gt;0,EA213&gt;0),"SEDE-FILIAL",IF(AND(DW213&gt;0,EE213&gt;0),"SEDE-HUAURA","FILIAL-HUAURA")),"SEDE-FILIAL-HUAURA")))</f>
        <v/>
      </c>
      <c r="FB213" s="32" t="str">
        <f t="shared" si="56"/>
        <v>PRESENCIAL</v>
      </c>
    </row>
    <row r="214" spans="1:158">
      <c r="A214" s="33"/>
      <c r="B214" s="65">
        <v>211</v>
      </c>
      <c r="C214" s="32" t="s">
        <v>418</v>
      </c>
      <c r="D214" s="429">
        <v>72887149</v>
      </c>
      <c r="E214" s="62">
        <f>SUMIF('Planificación 2026-1'!X:X,C214,'Planificación 2026-1'!S:S)</f>
        <v>18</v>
      </c>
      <c r="F214" s="63" t="s">
        <v>203</v>
      </c>
      <c r="G214" s="454" t="s">
        <v>200</v>
      </c>
      <c r="H214" s="64" t="s">
        <v>38</v>
      </c>
      <c r="I214" s="64" t="s">
        <v>166</v>
      </c>
      <c r="J214" s="32" t="s">
        <v>38</v>
      </c>
      <c r="K214" s="32" t="s">
        <v>150</v>
      </c>
      <c r="L214" s="57" t="str">
        <f>IF(SUM(COUNTIFS('Planificación 2026-1'!F:F,"PRINCIPAL",'Planificación 2026-1'!X:X,C214,'Planificación 2026-1'!H:H,"AF"))&gt;0,"P01"," ")</f>
        <v xml:space="preserve"> </v>
      </c>
      <c r="M214" s="58" t="str">
        <f>IF(SUM(COUNTIFS('Planificación 2026-1'!F:F,"PRINCIPAL",'Planificación 2026-1'!X:X,C214,'Planificación 2026-1'!H:H,"EN"))&gt;0,"P02"," ")</f>
        <v>P02</v>
      </c>
      <c r="N214" s="58" t="str">
        <f>IF(SUM(COUNTIFS('Planificación 2026-1'!F:F,"PRINCIPAL",'Planificación 2026-1'!X:X,C214,'Planificación 2026-1'!H:H,"IS"))&gt;0,"P03"," ")</f>
        <v xml:space="preserve"> </v>
      </c>
      <c r="O214" s="58" t="str">
        <f>IF(SUM(COUNTIFS('Planificación 2026-1'!F:F,"PRINCIPAL",'Planificación 2026-1'!X:X,C214,'Planificación 2026-1'!H:H,"PS"))&gt;0,"P04"," ")</f>
        <v xml:space="preserve"> </v>
      </c>
      <c r="P214" s="58"/>
      <c r="Q214" s="58" t="str">
        <f>IF(SUM(COUNTIFS('Planificación 2026-1'!F:F,"PRINCIPAL",'Planificación 2026-1'!X:X,C214,'Planificación 2026-1'!H:H,"IN"))&gt;0,"P06"," ")</f>
        <v xml:space="preserve"> </v>
      </c>
      <c r="R214" s="58" t="str">
        <f>IF(SUM(COUNTIFS('Planificación 2026-1'!F:F,"PRINCIPAL",'Planificación 2026-1'!X:X,C214,'Planificación 2026-1'!H:H,"CA"))&gt;0,"P07"," ")</f>
        <v xml:space="preserve"> </v>
      </c>
      <c r="S214" s="58" t="str">
        <f>IF(SUM(COUNTIFS('Planificación 2026-1'!F:F,"PRINCIPAL",'Planificación 2026-1'!X:X,C214,'Planificación 2026-1'!H:H,"DE"))&gt;0,"P08"," ")</f>
        <v xml:space="preserve"> </v>
      </c>
      <c r="T214" s="58" t="str">
        <f>IF(SUM(COUNTIFS('Planificación 2026-1'!F:F,"PRINCIPAL",'Planificación 2026-1'!X:X,C214,'Planificación 2026-1'!H:H,"OB"))&gt;0,"P09"," ")</f>
        <v xml:space="preserve"> </v>
      </c>
      <c r="U214" s="58" t="str">
        <f>IF(SUM(COUNTIFS('Planificación 2026-1'!F:F,"PRINCIPAL",'Planificación 2026-1'!X:X,C214,'Planificación 2026-1'!H:H,"MH"))&gt;0,"P31"," ")</f>
        <v xml:space="preserve"> </v>
      </c>
      <c r="V214" s="58" t="str">
        <f>IF(SUM(COUNTIFS('Planificación 2026-1'!F:F,"PRINCIPAL",'Planificación 2026-1'!X:X,C214,'Planificación 2026-1'!H:H,"IC"))&gt;0,"P32"," ")</f>
        <v xml:space="preserve"> </v>
      </c>
      <c r="W214" s="58" t="str">
        <f>IF(SUM(COUNTIFS('Planificación 2026-1'!F:F,"PRINCIPAL",'Planificación 2026-1'!X:X,C214,'Planificación 2026-1'!H:H,"AR"))&gt;0,"P34"," ")</f>
        <v xml:space="preserve"> </v>
      </c>
      <c r="X214" s="58" t="str">
        <f>IF(SUM(COUNTIFS('Planificación 2026-1'!F:F,"PRINCIPAL",'Planificación 2026-1'!X:X,C214,'Planificación 2026-1'!H:H,"T1"))&gt;0,"P35"," ")</f>
        <v xml:space="preserve"> </v>
      </c>
      <c r="Y214" s="58" t="str">
        <f>IF(SUM(COUNTIFS('Planificación 2026-1'!F:F,"PRINCIPAL",'Planificación 2026-1'!X:X,C214,'Planificación 2026-1'!H:H,"T3"))&gt;0,"P36"," ")</f>
        <v xml:space="preserve"> </v>
      </c>
      <c r="Z214" s="58" t="str">
        <f>IF(SUM(COUNTIFS('Planificación 2026-1'!F:F,"PRINCIPAL",'Planificación 2026-1'!X:X,C214,'Planificación 2026-1'!H:H,"T2"))&gt;0,"P37"," ")</f>
        <v xml:space="preserve"> </v>
      </c>
      <c r="AA214" s="58" t="str">
        <f>IF(SUM(COUNTIFS('Planificación 2026-1'!F:F,"PRINCIPAL",'Planificación 2026-1'!X:X,C214,'Planificación 2026-1'!H:H,"AE"))&gt;0,"P38"," ")</f>
        <v xml:space="preserve"> </v>
      </c>
      <c r="AB214" s="58" t="str">
        <f>IF(SUM(COUNTIFS('Planificación 2026-1'!F:F,"PRINCIPAL",'Planificación 2026-1'!X:X,C214,'Planificación 2026-1'!H:H,"T4"))&gt;0,"P55"," ")</f>
        <v xml:space="preserve"> </v>
      </c>
      <c r="AC214" s="58" t="str">
        <f>IF(SUM(COUNTIFS('Planificación 2026-1'!F:F,"FILIAL",'Planificación 2026-1'!X:X,C214,'Planificación 2026-1'!H:H,"AF"))&gt;0," P01"," ")</f>
        <v xml:space="preserve"> </v>
      </c>
      <c r="AD214" s="58" t="str">
        <f>IF(SUM(COUNTIFS('Planificación 2026-1'!F:F,"FILIAL",'Planificación 2026-1'!X:X,C214,'Planificación 2026-1'!H:H,"EN"))&gt;0,"P02"," ")</f>
        <v>P02</v>
      </c>
      <c r="AE214" s="58" t="str">
        <f>IF(SUM(COUNTIFS('Planificación 2026-1'!F:F,"FILIAL",'Planificación 2026-1'!X:X,C214,'Planificación 2026-1'!H:H,"IS"))&gt;0,"P03"," ")</f>
        <v xml:space="preserve"> </v>
      </c>
      <c r="AF214" s="58" t="str">
        <f>IF(SUM(COUNTIFS('Planificación 2026-1'!F:F,"FILIAL",'Planificación 2026-1'!X:X,C214,'Planificación 2026-1'!H:H,"PS"))&gt;0,"P04"," ")</f>
        <v xml:space="preserve"> </v>
      </c>
      <c r="AG214" s="58"/>
      <c r="AH214" s="58" t="str">
        <f>IF(SUM(COUNTIFS('Planificación 2026-1'!F:F,"FILIAL",'Planificación 2026-1'!X:X,C214,'Planificación 2026-1'!H:H,"IN"))&gt;0,"P06"," ")</f>
        <v xml:space="preserve"> </v>
      </c>
      <c r="AI214" s="58" t="str">
        <f>IF(SUM(COUNTIFS('Planificación 2026-1'!F:F,"FILIAL",'Planificación 2026-1'!X:X,C214,'Planificación 2026-1'!H:H,"CA"))&gt;0,"P07"," ")</f>
        <v xml:space="preserve"> </v>
      </c>
      <c r="AJ214" s="58" t="str">
        <f>IF(SUM(COUNTIFS('Planificación 2026-1'!F:F,"FILIAL",'Planificación 2026-1'!X:X,C214,'Planificación 2026-1'!H:H,"DE"))&gt;0,"P08"," ")</f>
        <v xml:space="preserve"> </v>
      </c>
      <c r="AK214" s="58" t="str">
        <f>IF(SUM(COUNTIFS('Planificación 2026-1'!F:F,"FILIAL",'Planificación 2026-1'!X:X,C214,'Planificación 2026-1'!H:H,"OB"))&gt;0,"P09"," ")</f>
        <v xml:space="preserve"> </v>
      </c>
      <c r="AL214" s="58" t="str">
        <f>IF(SUM(COUNTIFS('Planificación 2026-1'!F:F,"FILIAL",'Planificación 2026-1'!X:X,C214,'Planificación 2026-1'!H:H,"MH"))&gt;0,"P31"," ")</f>
        <v xml:space="preserve"> </v>
      </c>
      <c r="AM214" s="58" t="str">
        <f>IF(SUM(COUNTIFS('Planificación 2026-1'!F:F,"FILIAL",'Planificación 2026-1'!X:X,C214,'Planificación 2026-1'!H:H,"IC"))&gt;0,"P32"," ")</f>
        <v xml:space="preserve"> </v>
      </c>
      <c r="AN214" s="58" t="str">
        <f>IF(SUM(COUNTIFS('Planificación 2026-1'!F:F,"FILIAL",'Planificación 2026-1'!X:X,C214,'Planificación 2026-1'!H:H,"AR"))&gt;0,"P34"," ")</f>
        <v xml:space="preserve"> </v>
      </c>
      <c r="AO214" s="58" t="str">
        <f>IF(SUM(COUNTIFS('Planificación 2026-1'!F:F,"FILIAL",'Planificación 2026-1'!X:X,C214,'Planificación 2026-1'!H:H,"T1"))&gt;0,"P35"," ")</f>
        <v xml:space="preserve"> </v>
      </c>
      <c r="AP214" s="58" t="str">
        <f>IF(SUM(COUNTIFS('Planificación 2026-1'!F:F,"FILIAL",'Planificación 2026-1'!X:X,C214,'Planificación 2026-1'!H:H,"T3"))&gt;0,"P36"," ")</f>
        <v xml:space="preserve"> </v>
      </c>
      <c r="AQ214" s="58" t="str">
        <f>IF(SUM(COUNTIFS('Planificación 2026-1'!F:F,"FILIAL",'Planificación 2026-1'!X:X,C214,'Planificación 2026-1'!H:H,"T2"))&gt;0,"P37"," ")</f>
        <v xml:space="preserve"> </v>
      </c>
      <c r="AR214" s="58" t="str">
        <f>IF(SUM(COUNTIFS('Planificación 2026-1'!F:F,"FILIAL",'Planificación 2026-1'!X:X,C214,'Planificación 2026-1'!H:H,"AE"))&gt;0,"P38"," ")</f>
        <v xml:space="preserve"> </v>
      </c>
      <c r="AS214" s="58" t="str">
        <f>IF(SUM(COUNTIFS('Planificación 2026-1'!F:F,"FILIAL",'Planificación 2026-1'!X:X,C214,'Planificación 2026-1'!H:H,"T4"))&gt;0,"P55"," ")</f>
        <v xml:space="preserve"> </v>
      </c>
      <c r="AT214" s="58" t="str">
        <f>IF(SUM(COUNTIFS('Planificación 2026-1'!F:F,"SUNAMPE",'Planificación 2026-1'!X:X,C214,'Planificación 2026-1'!H:H,"AF"))&gt;0," P01"," ")</f>
        <v xml:space="preserve"> </v>
      </c>
      <c r="AU214" s="58" t="str">
        <f>IF(SUM(COUNTIFS('Planificación 2026-1'!F:F,"SUNAMPE",'Planificación 2026-1'!X:X,C214,'Planificación 2026-1'!H:H,"EN"))&gt;0,"P02"," ")</f>
        <v xml:space="preserve"> </v>
      </c>
      <c r="AV214" s="58" t="str">
        <f>IF(SUM(COUNTIFS('Planificación 2026-1'!F:F,"SUNAMPE",'Planificación 2026-1'!X:X,C214,'Planificación 2026-1'!H:H,"IS"))&gt;0,"P03"," ")</f>
        <v xml:space="preserve"> </v>
      </c>
      <c r="AW214" s="58" t="str">
        <f>IF(SUM(COUNTIFS('Planificación 2026-1'!F:F,"SUNAMPE",'Planificación 2026-1'!X:X,C214,'Planificación 2026-1'!H:H,"PS"))&gt;0,"P04"," ")</f>
        <v xml:space="preserve"> </v>
      </c>
      <c r="AX214" s="58"/>
      <c r="AY214" s="58" t="str">
        <f>IF(SUM(COUNTIFS('Planificación 2026-1'!F:F,"SUNAMPE",'Planificación 2026-1'!X:X,C214,'Planificación 2026-1'!H:H,"IN"))&gt;0,"P06"," ")</f>
        <v xml:space="preserve"> </v>
      </c>
      <c r="AZ214" s="58" t="str">
        <f>IF(SUM(COUNTIFS('Planificación 2026-1'!F:F,"SUNAMPE",'Planificación 2026-1'!X:X,C214,'Planificación 2026-1'!H:H,"CA"))&gt;0,"P07"," ")</f>
        <v xml:space="preserve"> </v>
      </c>
      <c r="BA214" s="58" t="str">
        <f>IF(SUM(COUNTIFS('Planificación 2026-1'!F:F,"SUNAMPE",'Planificación 2026-1'!X:X,C214,'Planificación 2026-1'!H:H,"DE"))&gt;0,"P08"," ")</f>
        <v xml:space="preserve"> </v>
      </c>
      <c r="BB214" s="58" t="str">
        <f>IF(SUM(COUNTIFS('Planificación 2026-1'!F:F,"SUNAMPE",'Planificación 2026-1'!X:X,C214,'Planificación 2026-1'!H:H,"OB"))&gt;0,"P09"," ")</f>
        <v xml:space="preserve"> </v>
      </c>
      <c r="BC214" s="58" t="str">
        <f>IF(SUM(COUNTIFS('Planificación 2026-1'!F:F,"SUNAMPE",'Planificación 2026-1'!X:X,C214,'Planificación 2026-1'!H:H,"MH"))&gt;0,"P31"," ")</f>
        <v xml:space="preserve"> </v>
      </c>
      <c r="BD214" s="58" t="str">
        <f>IF(SUM(COUNTIFS('Planificación 2026-1'!F:F,"SUNAMPE",'Planificación 2026-1'!X:X,C214,'Planificación 2026-1'!H:H,"IC"))&gt;0,"P32"," ")</f>
        <v xml:space="preserve"> </v>
      </c>
      <c r="BE214" s="58" t="str">
        <f>IF(SUM(COUNTIFS('Planificación 2026-1'!F:F,"SUNAMPE",'Planificación 2026-1'!X:X,C214,'Planificación 2026-1'!H:H,"AR"))&gt;0,"P34"," ")</f>
        <v xml:space="preserve"> </v>
      </c>
      <c r="BF214" s="58" t="str">
        <f>IF(SUM(COUNTIFS('Planificación 2026-1'!F:F,"SUNAMPE",'Planificación 2026-1'!X:X,C214,'Planificación 2026-1'!H:H,"T1"))&gt;0,"P35"," ")</f>
        <v xml:space="preserve"> </v>
      </c>
      <c r="BG214" s="58" t="str">
        <f>IF(SUM(COUNTIFS('Planificación 2026-1'!F:F,"SUNAMPE",'Planificación 2026-1'!X:X,C214,'Planificación 2026-1'!H:H,"T3"))&gt;0,"P36"," ")</f>
        <v xml:space="preserve"> </v>
      </c>
      <c r="BH214" s="58" t="str">
        <f>IF(SUM(COUNTIFS('Planificación 2026-1'!F:F,"SUNAMPE",'Planificación 2026-1'!X:X,C214,'Planificación 2026-1'!H:H,"T2"))&gt;0,"P37"," ")</f>
        <v xml:space="preserve"> </v>
      </c>
      <c r="BI214" s="58" t="str">
        <f>IF(SUM(COUNTIFS('Planificación 2026-1'!F:F,"SUNAMPE",'Planificación 2026-1'!X:X,C214,'Planificación 2026-1'!H:H,"AE"))&gt;0,"P38"," ")</f>
        <v xml:space="preserve"> </v>
      </c>
      <c r="BJ214" s="58" t="str">
        <f>IF(SUM(COUNTIFS('Planificación 2026-1'!F:F,"SUNAMPE",'Planificación 2026-1'!X:X,C214,'Planificación 2026-1'!H:H,"T4"))&gt;0,"P55"," ")</f>
        <v xml:space="preserve"> </v>
      </c>
      <c r="BK214" s="58" t="str">
        <f>IF(SUM(COUNTIFS('Planificación 2026-1'!F:F,"HUAURA",'Planificación 2026-1'!X:X,C214,'Planificación 2026-1'!H:H,"AF"))&gt;0," P01"," ")</f>
        <v xml:space="preserve"> </v>
      </c>
      <c r="BL214" s="58" t="str">
        <f>IF(SUM(COUNTIFS('Planificación 2026-1'!F:F,"HUAURA",'Planificación 2026-1'!X:X,C214,'Planificación 2026-1'!H:H,"EN"))&gt;0,"P02"," ")</f>
        <v xml:space="preserve"> </v>
      </c>
      <c r="BM214" s="58" t="str">
        <f>IF(SUM(COUNTIFS('Planificación 2026-1'!F:F,"HUAURA",'Planificación 2026-1'!X:X,C214,'Planificación 2026-1'!H:H,"IS"))&gt;0,"P03"," ")</f>
        <v xml:space="preserve"> </v>
      </c>
      <c r="BN214" s="58" t="str">
        <f>IF(SUM(COUNTIFS('Planificación 2026-1'!F:F,"HUAURA",'Planificación 2026-1'!X:X,C214,'Planificación 2026-1'!H:H,"PS"))&gt;0,"P04"," ")</f>
        <v xml:space="preserve"> </v>
      </c>
      <c r="BO214" s="58"/>
      <c r="BP214" s="58" t="str">
        <f>IF(SUM(COUNTIFS('Planificación 2026-1'!F:F,"HUAURA",'Planificación 2026-1'!X:X,C214,'Planificación 2026-1'!H:H,"IN"))&gt;0,"P06"," ")</f>
        <v xml:space="preserve"> </v>
      </c>
      <c r="BQ214" s="58" t="str">
        <f>IF(SUM(COUNTIFS('Planificación 2026-1'!F:F,"HUAURA",'Planificación 2026-1'!X:X,C214,'Planificación 2026-1'!H:H,"CA"))&gt;0,"P07"," ")</f>
        <v xml:space="preserve"> </v>
      </c>
      <c r="BR214" s="58" t="str">
        <f>IF(SUM(COUNTIFS('Planificación 2026-1'!F:F,"HUAURA",'Planificación 2026-1'!X:X,C214,'Planificación 2026-1'!H:H,"DE"))&gt;0,"P08"," ")</f>
        <v xml:space="preserve"> </v>
      </c>
      <c r="BS214" s="58" t="str">
        <f>IF(SUM(COUNTIFS('Planificación 2026-1'!F:F,"HUAURA",'Planificación 2026-1'!X:X,C214,'Planificación 2026-1'!H:H,"OB"))&gt;0,"P09"," ")</f>
        <v xml:space="preserve"> </v>
      </c>
      <c r="BT214" s="58" t="str">
        <f>IF(SUM(COUNTIFS('Planificación 2026-1'!F:F,"HUAURA",'Planificación 2026-1'!X:X,C214,'Planificación 2026-1'!H:H,"MH"))&gt;0,"P31"," ")</f>
        <v xml:space="preserve"> </v>
      </c>
      <c r="BU214" s="58" t="str">
        <f>IF(SUM(COUNTIFS('Planificación 2026-1'!F:F,"HUAURA",'Planificación 2026-1'!X:X,C214,'Planificación 2026-1'!H:H,"IC"))&gt;0,"P32"," ")</f>
        <v xml:space="preserve"> </v>
      </c>
      <c r="BV214" s="58" t="str">
        <f>IF(SUM(COUNTIFS('Planificación 2026-1'!F:F,"HUAURA",'Planificación 2026-1'!X:X,C214,'Planificación 2026-1'!H:H,"AR"))&gt;0,"P34"," ")</f>
        <v xml:space="preserve"> </v>
      </c>
      <c r="BW214" s="58" t="str">
        <f>IF(SUM(COUNTIFS('Planificación 2026-1'!F:F,"HUAURA",'Planificación 2026-1'!X:X,C214,'Planificación 2026-1'!H:H,"T1"))&gt;0,"P35"," ")</f>
        <v xml:space="preserve"> </v>
      </c>
      <c r="BX214" s="58" t="str">
        <f>IF(SUM(COUNTIFS('Planificación 2026-1'!F:F,"HUAURA",'Planificación 2026-1'!X:X,C214,'Planificación 2026-1'!H:H,"T3"))&gt;0,"P36"," ")</f>
        <v xml:space="preserve"> </v>
      </c>
      <c r="BY214" s="58" t="str">
        <f>IF(SUM(COUNTIFS('Planificación 2026-1'!F:F,"HUAURA",'Planificación 2026-1'!X:X,C214,'Planificación 2026-1'!H:H,"T2"))&gt;0,"P37"," ")</f>
        <v xml:space="preserve"> </v>
      </c>
      <c r="BZ214" s="58" t="str">
        <f>IF(SUM(COUNTIFS('Planificación 2026-1'!F:F,"HUAURA",'Planificación 2026-1'!X:X,C214,'Planificación 2026-1'!H:H,"AE"))&gt;0,"P38"," ")</f>
        <v xml:space="preserve"> </v>
      </c>
      <c r="CA214" s="58" t="str">
        <f>IF(SUM(COUNTIFS('Planificación 2026-1'!F:F,"HUAURA",'Planificación 2026-1'!X:X,C214,'Planificación 2026-1'!H:H,"T4"))&gt;0,"P55"," ")</f>
        <v xml:space="preserve"> </v>
      </c>
      <c r="CB214" s="59">
        <f>SUMIFS('Planificación 2026-1'!S:S,'Planificación 2026-1'!X:X,C214,'Planificación 2026-1'!H:H,"AF",'Planificación 2026-1'!I:I,"&gt;2")</f>
        <v>0</v>
      </c>
      <c r="CC214" s="59">
        <f>SUMIFS('Planificación 2026-1'!S:S,'Planificación 2026-1'!X:X,C214,'Planificación 2026-1'!H:H,"EN",'Planificación 2026-1'!I:I,"&gt;2")</f>
        <v>18</v>
      </c>
      <c r="CD214" s="59">
        <f>SUMIFS('Planificación 2026-1'!S:S,'Planificación 2026-1'!X:X,C214,'Planificación 2026-1'!H:H,"IS",'Planificación 2026-1'!I:I,"&gt;2")</f>
        <v>0</v>
      </c>
      <c r="CE214" s="59">
        <f>SUMIFS('Planificación 2026-1'!S:S,'Planificación 2026-1'!X:X,C214,'Planificación 2026-1'!H:H,"PS",'Planificación 2026-1'!I:I,"&gt;2")</f>
        <v>0</v>
      </c>
      <c r="CF214" s="59">
        <f>SUMIFS('Planificación 2026-1'!S:S,'Planificación 2026-1'!X:X,C214,'Planificación 2026-1'!H:H,"IN",'Planificación 2026-1'!I:I,"&gt;2")</f>
        <v>0</v>
      </c>
      <c r="CG214" s="59">
        <f>SUMIFS('Planificación 2026-1'!S:S,'Planificación 2026-1'!X:X,C214,'Planificación 2026-1'!H:H,"CA",'Planificación 2026-1'!I:I,"&gt;2")</f>
        <v>0</v>
      </c>
      <c r="CH214" s="59">
        <f>SUMIFS('Planificación 2026-1'!S:S,'Planificación 2026-1'!X:X,C214,'Planificación 2026-1'!H:H,"DE",'Planificación 2026-1'!I:I,"&gt;2")</f>
        <v>0</v>
      </c>
      <c r="CI214" s="59">
        <f>SUMIFS('Planificación 2026-1'!S:S,'Planificación 2026-1'!X:X,C214,'Planificación 2026-1'!H:H,"OB",'Planificación 2026-1'!I:I,"&gt;2")</f>
        <v>0</v>
      </c>
      <c r="CJ214" s="59">
        <f>SUMIFS('Planificación 2026-1'!S:S,'Planificación 2026-1'!X:X,C214,'Planificación 2026-1'!H:H,"MH",'Planificación 2026-1'!I:I,"&gt;2")</f>
        <v>0</v>
      </c>
      <c r="CK214" s="59">
        <f>SUMIFS('Planificación 2026-1'!S:S,'Planificación 2026-1'!X:X,C214,'Planificación 2026-1'!H:H,"IC",'Planificación 2026-1'!I:I,"&gt;2")</f>
        <v>0</v>
      </c>
      <c r="CL214" s="59">
        <f>SUMIFS('Planificación 2026-1'!S:S,'Planificación 2026-1'!X:X,C214,'Planificación 2026-1'!H:H,"AR",'Planificación 2026-1'!I:I,"&gt;2")</f>
        <v>0</v>
      </c>
      <c r="CM214" s="59">
        <f>SUMIFS('Planificación 2026-1'!S:S,'Planificación 2026-1'!X:X,C214,'Planificación 2026-1'!H:H,"AE",'Planificación 2026-1'!I:I,"&gt;2")</f>
        <v>0</v>
      </c>
      <c r="CN214" s="59">
        <f>SUMIFS('Planificación 2026-1'!S:S,'Planificación 2026-1'!X:X,C214,'Planificación 2026-1'!H:H,"T1",'Planificación 2026-1'!I:I,"&gt;2")</f>
        <v>0</v>
      </c>
      <c r="CO214" s="59">
        <f>SUMIFS('Planificación 2026-1'!S:S,'Planificación 2026-1'!X:X,C214,'Planificación 2026-1'!H:H,"T3",'Planificación 2026-1'!I:I,"&gt;2")</f>
        <v>0</v>
      </c>
      <c r="CP214" s="59">
        <f>SUMIFS('Planificación 2026-1'!S:S,'Planificación 2026-1'!X:X,C214,'Planificación 2026-1'!H:H,"T2",'Planificación 2026-1'!I:I,"&gt;2")</f>
        <v>0</v>
      </c>
      <c r="CQ214" s="59">
        <f>SUMIFS('Planificación 2026-1'!S:S,'Planificación 2026-1'!X:X,C214,'Planificación 2026-1'!H:H,"T4",'Planificación 2026-1'!I:I,"&gt;2")</f>
        <v>0</v>
      </c>
      <c r="CR214" s="59">
        <f>SUMIFS('Planificación 2026-1'!S:S,'Planificación 2026-1'!X:X,C214,'Planificación 2026-1'!H:H,"AF",'Planificación 2026-1'!I:I,"&lt;3")</f>
        <v>0</v>
      </c>
      <c r="CS214" s="59">
        <f>SUMIFS('Planificación 2026-1'!S:S,'Planificación 2026-1'!X:X,C214,'Planificación 2026-1'!H:H,"EN",'Planificación 2026-1'!I:I,"&lt;3")</f>
        <v>0</v>
      </c>
      <c r="CT214" s="59">
        <f>SUMIFS('Planificación 2026-1'!S:S,'Planificación 2026-1'!X:X,C214,'Planificación 2026-1'!H:H,"IS",'Planificación 2026-1'!I:I,"&lt;3")</f>
        <v>0</v>
      </c>
      <c r="CU214" s="59">
        <f>SUMIFS('Planificación 2026-1'!S:S,'Planificación 2026-1'!X:X,C214,'Planificación 2026-1'!H:H,"PS",'Planificación 2026-1'!I:I,"&lt;3")</f>
        <v>0</v>
      </c>
      <c r="CV214" s="59">
        <f>SUMIFS('Planificación 2026-1'!S:S,'Planificación 2026-1'!X:X,C214,'Planificación 2026-1'!H:H,"IN",'Planificación 2026-1'!I:I,"&lt;3")</f>
        <v>0</v>
      </c>
      <c r="CW214" s="59">
        <f>SUMIFS('Planificación 2026-1'!S:S,'Planificación 2026-1'!X:X,C214,'Planificación 2026-1'!H:H,"CA",'Planificación 2026-1'!I:I,"&lt;3")</f>
        <v>0</v>
      </c>
      <c r="CX214" s="59">
        <f>SUMIFS('Planificación 2026-1'!S:S,'Planificación 2026-1'!X:X,C214,'Planificación 2026-1'!H:H,"DE",'Planificación 2026-1'!I:I,"&lt;3")</f>
        <v>0</v>
      </c>
      <c r="CY214" s="59">
        <f>SUMIFS('Planificación 2026-1'!S:S,'Planificación 2026-1'!X:X,C214,'Planificación 2026-1'!H:H,"OB",'Planificación 2026-1'!I:I,"&lt;3")</f>
        <v>0</v>
      </c>
      <c r="CZ214" s="59">
        <f>SUMIFS('Planificación 2026-1'!S:S,'Planificación 2026-1'!X:X,C214,'Planificación 2026-1'!H:H,"MH",'Planificación 2026-1'!I:I,"&lt;3")</f>
        <v>0</v>
      </c>
      <c r="DA214" s="59">
        <f>SUMIFS('Planificación 2026-1'!S:S,'Planificación 2026-1'!X:X,C214,'Planificación 2026-1'!H:H,"IC",'Planificación 2026-1'!I:I,"&lt;3")</f>
        <v>0</v>
      </c>
      <c r="DB214" s="59">
        <f>SUMIFS('Planificación 2026-1'!S:S,'Planificación 2026-1'!X:X,C214,'Planificación 2026-1'!H:H,"AR",'Planificación 2026-1'!I:I,"&lt;3")</f>
        <v>0</v>
      </c>
      <c r="DC214" s="59">
        <f>SUMIFS('Planificación 2026-1'!S:S,'Planificación 2026-1'!X:X,C214,'Planificación 2026-1'!H:H,"AE",'Planificación 2026-1'!I:I,"&lt;3")</f>
        <v>0</v>
      </c>
      <c r="DD214" s="59">
        <f>SUMIFS('Planificación 2026-1'!S:S,'Planificación 2026-1'!X:X,C214,'Planificación 2026-1'!H:H,"T1",'Planificación 2026-1'!I:I,"&lt;3")</f>
        <v>0</v>
      </c>
      <c r="DE214" s="59">
        <f>SUMIFS('Planificación 2026-1'!S:S,'Planificación 2026-1'!X:X,C214,'Planificación 2026-1'!H:H,"T3",'Planificación 2026-1'!I:I,"&lt;3")</f>
        <v>0</v>
      </c>
      <c r="DF214" s="59">
        <f>SUMIFS('Planificación 2026-1'!S:S,'Planificación 2026-1'!X:X,C214,'Planificación 2026-1'!H:H,"T2",'Planificación 2026-1'!I:I,"&lt;3")</f>
        <v>0</v>
      </c>
      <c r="DG214" s="59">
        <f>SUMIFS('Planificación 2026-1'!S:S,'Planificación 2026-1'!X:X,C214,'Planificación 2026-1'!H:H,"T4",'Planificación 2026-1'!I:I,"&lt;3")</f>
        <v>0</v>
      </c>
      <c r="DH214" s="58" t="str">
        <f t="shared" si="52"/>
        <v>P02</v>
      </c>
      <c r="DI214" s="27">
        <f>IF(C214="","",SUMIFS('Planificación 2026-1'!S:S,'Planificación 2026-1'!X:X,C214,'Planificación 2026-1'!F:F,"PRINCIPAL",'Planificación 2026-1'!Y:Y,"VIRTUAL"))</f>
        <v>8</v>
      </c>
      <c r="DJ214" s="27">
        <f>IF(C214="","",SUMIFS('Planificación 2026-1'!S:S,'Planificación 2026-1'!X:X,C214,'Planificación 2026-1'!F:F,"PRINCIPAL",'Planificación 2026-1'!Y:Y,"PRESENCIAL"))</f>
        <v>0</v>
      </c>
      <c r="DK214" s="27">
        <f>IF(C214="","",SUMIFS('Planificación 2026-1'!S:S,'Planificación 2026-1'!X:X,C214,'Planificación 2026-1'!F:F,"PRINCIPAL",'Planificación 2026-1'!Y:Y,"HIBRIDO PRESENCIAL"))</f>
        <v>0</v>
      </c>
      <c r="DL214" s="58" t="str">
        <f t="shared" si="53"/>
        <v>P02</v>
      </c>
      <c r="DM214" s="58">
        <f>IF(C214="","",SUMIFS('Planificación 2026-1'!S:S,'Planificación 2026-1'!X:X,C214,'Planificación 2026-1'!F:F,"FILIAL",'Planificación 2026-1'!Y:Y,"VIRTUAL"))</f>
        <v>10</v>
      </c>
      <c r="DN214" s="60">
        <f>IF(C214="","",SUMIFS('Planificación 2026-1'!S:S,'Planificación 2026-1'!X:X,C214,'Planificación 2026-1'!F:F,"FILIAL",'Planificación 2026-1'!Y:Y,"PRESENCIAL"))</f>
        <v>0</v>
      </c>
      <c r="DO214" s="29">
        <f>IF(C214="","",SUMIFS('Planificación 2026-1'!S:S,'Planificación 2026-1'!X:X,C214,'Planificación 2026-1'!F:F,"FILIAL",'Planificación 2026-1'!Y:Y,"HIBRIDO PRESENCIAL"))</f>
        <v>0</v>
      </c>
      <c r="DP214" s="61" t="str">
        <f t="shared" si="54"/>
        <v/>
      </c>
      <c r="DQ214" s="58">
        <f>IF(C214="","",SUMIFS('Planificación 2026-1'!S:S,'Planificación 2026-1'!X:X,C214,'Planificación 2026-1'!F:F,"SUNAMPE",'Planificación 2026-1'!Y:Y,"VIRTUAL"))</f>
        <v>0</v>
      </c>
      <c r="DR214" s="29">
        <f>IF(C214="","",SUMIFS('Planificación 2026-1'!S:S,'Planificación 2026-1'!X:X,C214,'Planificación 2026-1'!F:F,"SUNAMPE",'Planificación 2026-1'!Y:Y,"PRESENCIAL"))</f>
        <v>0</v>
      </c>
      <c r="DS214" s="61" t="str">
        <f t="shared" si="55"/>
        <v/>
      </c>
      <c r="DT214" s="58">
        <f>IF(C214="","",SUMIFS('Planificación 2026-1'!S:S,'Planificación 2026-1'!X:X,C214,'Planificación 2026-1'!F:F,"HUAURA",'Planificación 2026-1'!Y:Y,"VIRTUAL"))</f>
        <v>0</v>
      </c>
      <c r="DU214" s="29">
        <f>IF(C214="","",SUMIFS('Planificación 2026-1'!S:S,'Planificación 2026-1'!X:X,C214,'Planificación 2026-1'!F:F,"HUAURA",'Planificación 2026-1'!Y:Y,"PRESENCIAL"))</f>
        <v>0</v>
      </c>
      <c r="DV214" s="32">
        <f>SUMIFS('Planificación 2026-1'!S:S,'Planificación 2026-1'!X:X,C214,'Planificación 2026-1'!F:F,"PRINCIPAL",'Planificación 2026-1'!Y:Y,"VIRTUAL",'Planificación 2026-1'!I:I,"&gt;2")</f>
        <v>8</v>
      </c>
      <c r="DW214" s="32">
        <f>SUMIFS('Planificación 2026-1'!S:S,'Planificación 2026-1'!X:X,C214,'Planificación 2026-1'!F:F,"PRINCIPAL",'Planificación 2026-1'!Y:Y,"&lt;&gt;VIRTUAL",'Planificación 2026-1'!I:I,"&gt;2")</f>
        <v>0</v>
      </c>
      <c r="DX214" s="32">
        <f>SUMIFS('Planificación 2026-1'!S:S,'Planificación 2026-1'!X:X,C214,'Planificación 2026-1'!F:F,"SUNAMPE",'Planificación 2026-1'!Y:Y,"VIRTUAL",'Planificación 2026-1'!I:I,"&gt;2")</f>
        <v>0</v>
      </c>
      <c r="DY214" s="32">
        <f>SUMIFS('Planificación 2026-1'!S:S,'Planificación 2026-1'!X:X,C214,'Planificación 2026-1'!F:F,"SUNAMPE",'Planificación 2026-1'!Y:Y,"&lt;&gt;VIRTUAL",'Planificación 2026-1'!I:I,"&gt;2")</f>
        <v>0</v>
      </c>
      <c r="DZ214" s="32">
        <f>SUMIFS('Planificación 2026-1'!S:S,'Planificación 2026-1'!X:X,C214,'Planificación 2026-1'!F:F,"FILIAL",'Planificación 2026-1'!Y:Y,"VIRTUAL",'Planificación 2026-1'!I:I,"&gt;2")</f>
        <v>10</v>
      </c>
      <c r="EA214" s="32">
        <f>SUMIFS('Planificación 2026-1'!S:S,'Planificación 2026-1'!X:X,C214,'Planificación 2026-1'!F:F,"FILIAL",'Planificación 2026-1'!Y:Y,"&lt;&gt;VIRTUAL",'Planificación 2026-1'!I:I,"&gt;2")</f>
        <v>0</v>
      </c>
      <c r="EB214" s="32">
        <f>SUMIFS('Planificación 2026-1'!S:S,'Planificación 2026-1'!X:X,C214,'Planificación 2026-1'!F:F,"PORUMA",'Planificación 2026-1'!Y:Y,"VIRTUAL",'Planificación 2026-1'!I:I,"&gt;2")</f>
        <v>0</v>
      </c>
      <c r="EC214" s="32">
        <f>SUMIFS('Planificación 2026-1'!S:S,'Planificación 2026-1'!X:X,C214,'Planificación 2026-1'!F:F,"PORUMA",'Planificación 2026-1'!Y:Y,"&lt;&gt;VIRTUAL",'Planificación 2026-1'!I:I,"&gt;2")</f>
        <v>0</v>
      </c>
      <c r="ED214" s="32">
        <f>SUMIFS('Planificación 2026-1'!S:S,'Planificación 2026-1'!X:X,C214,'Planificación 2026-1'!F:F,"HUAURA",'Planificación 2026-1'!Y:Y,"VIRTUAL",'Planificación 2026-1'!I:I,"&gt;2")</f>
        <v>0</v>
      </c>
      <c r="EE214" s="32">
        <f>SUMIFS('Planificación 2026-1'!S:S,'Planificación 2026-1'!X:X,C214,'Planificación 2026-1'!F:F,"HUAURA",'Planificación 2026-1'!Y:Y,"&lt;&gt;VIRTUAL",'Planificación 2026-1'!I:I,"&gt;2")</f>
        <v>0</v>
      </c>
      <c r="EF214" s="32">
        <f>SUMIFS('Planificación 2026-1'!S:S,'Planificación 2026-1'!X:X,C214,'Planificación 2026-1'!F:F,"PRINCIPAL",'Planificación 2026-1'!Y:Y,"VIRTUAL",'Planificación 2026-1'!I:I,"&lt;3")</f>
        <v>0</v>
      </c>
      <c r="EG214" s="32">
        <f>SUMIFS('Planificación 2026-1'!S:S,'Planificación 2026-1'!X:X,C214,'Planificación 2026-1'!F:F,"PRINCIPAL",'Planificación 2026-1'!Y:Y,"&lt;&gt;VIRTUAL",'Planificación 2026-1'!I:I,"&lt;3")</f>
        <v>0</v>
      </c>
      <c r="EH214" s="32">
        <f>SUMIFS('Planificación 2026-1'!S:S,'Planificación 2026-1'!X:X,C214,'Planificación 2026-1'!F:F,"SUNAMPE",'Planificación 2026-1'!Y:Y,"VIRTUAL",'Planificación 2026-1'!I:I,"&lt;3")</f>
        <v>0</v>
      </c>
      <c r="EI214" s="32">
        <f>SUMIFS('Planificación 2026-1'!S:S,'Planificación 2026-1'!X:X,C214,'Planificación 2026-1'!F:F,"SUNAMPE",'Planificación 2026-1'!Y:Y,"&lt;&gt;VIRTUAL",'Planificación 2026-1'!I:I,"&lt;3")</f>
        <v>0</v>
      </c>
      <c r="EJ214" s="32">
        <f>SUMIFS('Planificación 2026-1'!S:S,'Planificación 2026-1'!X:X,C214,'Planificación 2026-1'!F:F,"FILIAL",'Planificación 2026-1'!Y:Y,"VIRTUAL",'Planificación 2026-1'!I:I,"&lt;3")</f>
        <v>0</v>
      </c>
      <c r="EK214" s="32">
        <f>SUMIFS('Planificación 2026-1'!S:S,'Planificación 2026-1'!X:X,C214,'Planificación 2026-1'!F:F,"FILIAL",'Planificación 2026-1'!Y:Y,"&lt;&gt;VIRTUAL",'Planificación 2026-1'!I:I,"&lt;3")</f>
        <v>0</v>
      </c>
      <c r="EL214" s="32">
        <f>SUMIFS('Planificación 2026-1'!S:S,'Planificación 2026-1'!X:X,C214,'Planificación 2026-1'!F:F,"PORUMA",'Planificación 2026-1'!Y:Y,"VIRTUAL",'Planificación 2026-1'!I:I,"&lt;3")</f>
        <v>0</v>
      </c>
      <c r="EM214" s="32">
        <f>SUMIFS('Planificación 2026-1'!S:S,'Planificación 2026-1'!X:X,C214,'Planificación 2026-1'!F:F,"PORUMA",'Planificación 2026-1'!Y:Y,"&lt;&gt;VIRTUAL",'Planificación 2026-1'!I:I,"&lt;3")</f>
        <v>0</v>
      </c>
      <c r="EN214" s="32">
        <f>SUMIFS('Planificación 2026-1'!S:S,'Planificación 2026-1'!X:X,C214,'Planificación 2026-1'!F:F,"HUAURA",'Planificación 2026-1'!Y:Y,"VIRTUAL",'Planificación 2026-1'!I:I,"&lt;3")</f>
        <v>0</v>
      </c>
      <c r="EO214" s="32">
        <f>SUMIFS('Planificación 2026-1'!S:S,'Planificación 2026-1'!X:X,C214,'Planificación 2026-1'!F:F,"HUAURA",'Planificación 2026-1'!Y:Y,"&lt;&gt;VIRTUAL",'Planificación 2026-1'!I:I,"&lt;3")</f>
        <v>0</v>
      </c>
      <c r="EP214" s="32">
        <f t="shared" si="57"/>
        <v>10</v>
      </c>
      <c r="EQ214" s="32">
        <f t="shared" si="47"/>
        <v>0</v>
      </c>
      <c r="ER214" s="32">
        <f t="shared" si="48"/>
        <v>0</v>
      </c>
      <c r="ES214" s="32">
        <f t="shared" si="49"/>
        <v>8</v>
      </c>
      <c r="ET214" s="32">
        <f t="shared" si="50"/>
        <v>0</v>
      </c>
      <c r="EU214" s="32">
        <f t="shared" si="51"/>
        <v>18</v>
      </c>
      <c r="EV214" s="32" t="b">
        <f>EXACT(EU214,E214)</f>
        <v>1</v>
      </c>
      <c r="EW214" s="32"/>
      <c r="EX214" s="32">
        <f>DV214+DZ214+ED214+EF214+EJ214+EN214+DX214+EH214</f>
        <v>18</v>
      </c>
      <c r="EY214" s="32">
        <f>DW214+EA214+EE214+EG214+EK214+EO214+DY214+EI214</f>
        <v>0</v>
      </c>
      <c r="EZ214" s="32" t="b">
        <f>EXACT(SUM(EX214:EY214),E214)</f>
        <v>1</v>
      </c>
      <c r="FA214" s="32" t="str">
        <f>IF(AND(DW214=0,EA214=0,EE214=0),"",IF(COUNTIF(DW214:EE214,"&gt;0")=1,IF(DW214&gt;0,"SEDE",IF(EA214&gt;0,"FILIAL","HUAURA")),IF(COUNTIF(DW214:EE214,"&gt;0")=2,IF(AND(DW214&gt;0,EA214&gt;0),"SEDE-FILIAL",IF(AND(DW214&gt;0,EE214&gt;0),"SEDE-HUAURA","FILIAL-HUAURA")),"SEDE-FILIAL-HUAURA")))</f>
        <v/>
      </c>
      <c r="FB214" s="32" t="str">
        <f t="shared" si="56"/>
        <v>VIRTUAL</v>
      </c>
    </row>
    <row r="215" spans="1:158">
      <c r="A215" s="33"/>
      <c r="B215" s="65">
        <v>212</v>
      </c>
      <c r="C215" s="32" t="s">
        <v>419</v>
      </c>
      <c r="D215" s="429">
        <v>15714311</v>
      </c>
      <c r="E215" s="62">
        <f>SUMIF('Planificación 2026-1'!X:X,C215,'Planificación 2026-1'!S:S)</f>
        <v>10</v>
      </c>
      <c r="F215" s="63" t="s">
        <v>203</v>
      </c>
      <c r="G215" s="454" t="s">
        <v>200</v>
      </c>
      <c r="H215" s="64" t="s">
        <v>44</v>
      </c>
      <c r="I215" s="64" t="s">
        <v>171</v>
      </c>
      <c r="J215" s="32" t="s">
        <v>44</v>
      </c>
      <c r="K215" s="32" t="s">
        <v>168</v>
      </c>
      <c r="L215" s="57" t="str">
        <f>IF(SUM(COUNTIFS('Planificación 2026-1'!F:F,"PRINCIPAL",'Planificación 2026-1'!X:X,C215,'Planificación 2026-1'!H:H,"AF"))&gt;0,"P01"," ")</f>
        <v xml:space="preserve"> </v>
      </c>
      <c r="M215" s="58" t="str">
        <f>IF(SUM(COUNTIFS('Planificación 2026-1'!F:F,"PRINCIPAL",'Planificación 2026-1'!X:X,C215,'Planificación 2026-1'!H:H,"EN"))&gt;0,"P02"," ")</f>
        <v xml:space="preserve"> </v>
      </c>
      <c r="N215" s="58" t="str">
        <f>IF(SUM(COUNTIFS('Planificación 2026-1'!F:F,"PRINCIPAL",'Planificación 2026-1'!X:X,C215,'Planificación 2026-1'!H:H,"IS"))&gt;0,"P03"," ")</f>
        <v xml:space="preserve"> </v>
      </c>
      <c r="O215" s="58" t="str">
        <f>IF(SUM(COUNTIFS('Planificación 2026-1'!F:F,"PRINCIPAL",'Planificación 2026-1'!X:X,C215,'Planificación 2026-1'!H:H,"PS"))&gt;0,"P04"," ")</f>
        <v xml:space="preserve"> </v>
      </c>
      <c r="P215" s="58"/>
      <c r="Q215" s="58" t="str">
        <f>IF(SUM(COUNTIFS('Planificación 2026-1'!F:F,"PRINCIPAL",'Planificación 2026-1'!X:X,C215,'Planificación 2026-1'!H:H,"IN"))&gt;0,"P06"," ")</f>
        <v xml:space="preserve"> </v>
      </c>
      <c r="R215" s="58" t="str">
        <f>IF(SUM(COUNTIFS('Planificación 2026-1'!F:F,"PRINCIPAL",'Planificación 2026-1'!X:X,C215,'Planificación 2026-1'!H:H,"CA"))&gt;0,"P07"," ")</f>
        <v xml:space="preserve"> </v>
      </c>
      <c r="S215" s="58" t="str">
        <f>IF(SUM(COUNTIFS('Planificación 2026-1'!F:F,"PRINCIPAL",'Planificación 2026-1'!X:X,C215,'Planificación 2026-1'!H:H,"DE"))&gt;0,"P08"," ")</f>
        <v xml:space="preserve"> </v>
      </c>
      <c r="T215" s="58" t="str">
        <f>IF(SUM(COUNTIFS('Planificación 2026-1'!F:F,"PRINCIPAL",'Planificación 2026-1'!X:X,C215,'Planificación 2026-1'!H:H,"OB"))&gt;0,"P09"," ")</f>
        <v xml:space="preserve"> </v>
      </c>
      <c r="U215" s="58" t="str">
        <f>IF(SUM(COUNTIFS('Planificación 2026-1'!F:F,"PRINCIPAL",'Planificación 2026-1'!X:X,C215,'Planificación 2026-1'!H:H,"MH"))&gt;0,"P31"," ")</f>
        <v xml:space="preserve"> </v>
      </c>
      <c r="V215" s="58" t="str">
        <f>IF(SUM(COUNTIFS('Planificación 2026-1'!F:F,"PRINCIPAL",'Planificación 2026-1'!X:X,C215,'Planificación 2026-1'!H:H,"IC"))&gt;0,"P32"," ")</f>
        <v xml:space="preserve"> </v>
      </c>
      <c r="W215" s="58" t="str">
        <f>IF(SUM(COUNTIFS('Planificación 2026-1'!F:F,"PRINCIPAL",'Planificación 2026-1'!X:X,C215,'Planificación 2026-1'!H:H,"AR"))&gt;0,"P34"," ")</f>
        <v xml:space="preserve"> </v>
      </c>
      <c r="X215" s="58" t="str">
        <f>IF(SUM(COUNTIFS('Planificación 2026-1'!F:F,"PRINCIPAL",'Planificación 2026-1'!X:X,C215,'Planificación 2026-1'!H:H,"T1"))&gt;0,"P35"," ")</f>
        <v xml:space="preserve"> </v>
      </c>
      <c r="Y215" s="58" t="str">
        <f>IF(SUM(COUNTIFS('Planificación 2026-1'!F:F,"PRINCIPAL",'Planificación 2026-1'!X:X,C215,'Planificación 2026-1'!H:H,"T3"))&gt;0,"P36"," ")</f>
        <v xml:space="preserve"> </v>
      </c>
      <c r="Z215" s="58" t="str">
        <f>IF(SUM(COUNTIFS('Planificación 2026-1'!F:F,"PRINCIPAL",'Planificación 2026-1'!X:X,C215,'Planificación 2026-1'!H:H,"T2"))&gt;0,"P37"," ")</f>
        <v xml:space="preserve"> </v>
      </c>
      <c r="AA215" s="58" t="str">
        <f>IF(SUM(COUNTIFS('Planificación 2026-1'!F:F,"PRINCIPAL",'Planificación 2026-1'!X:X,C215,'Planificación 2026-1'!H:H,"AE"))&gt;0,"P38"," ")</f>
        <v xml:space="preserve"> </v>
      </c>
      <c r="AB215" s="58" t="str">
        <f>IF(SUM(COUNTIFS('Planificación 2026-1'!F:F,"PRINCIPAL",'Planificación 2026-1'!X:X,C215,'Planificación 2026-1'!H:H,"T4"))&gt;0,"P55"," ")</f>
        <v xml:space="preserve"> </v>
      </c>
      <c r="AC215" s="58" t="str">
        <f>IF(SUM(COUNTIFS('Planificación 2026-1'!F:F,"FILIAL",'Planificación 2026-1'!X:X,C215,'Planificación 2026-1'!H:H,"AF"))&gt;0," P01"," ")</f>
        <v xml:space="preserve"> </v>
      </c>
      <c r="AD215" s="58" t="str">
        <f>IF(SUM(COUNTIFS('Planificación 2026-1'!F:F,"FILIAL",'Planificación 2026-1'!X:X,C215,'Planificación 2026-1'!H:H,"EN"))&gt;0,"P02"," ")</f>
        <v xml:space="preserve"> </v>
      </c>
      <c r="AE215" s="58" t="str">
        <f>IF(SUM(COUNTIFS('Planificación 2026-1'!F:F,"FILIAL",'Planificación 2026-1'!X:X,C215,'Planificación 2026-1'!H:H,"IS"))&gt;0,"P03"," ")</f>
        <v xml:space="preserve"> </v>
      </c>
      <c r="AF215" s="58" t="str">
        <f>IF(SUM(COUNTIFS('Planificación 2026-1'!F:F,"FILIAL",'Planificación 2026-1'!X:X,C215,'Planificación 2026-1'!H:H,"PS"))&gt;0,"P04"," ")</f>
        <v xml:space="preserve"> </v>
      </c>
      <c r="AG215" s="58"/>
      <c r="AH215" s="58" t="str">
        <f>IF(SUM(COUNTIFS('Planificación 2026-1'!F:F,"FILIAL",'Planificación 2026-1'!X:X,C215,'Planificación 2026-1'!H:H,"IN"))&gt;0,"P06"," ")</f>
        <v xml:space="preserve"> </v>
      </c>
      <c r="AI215" s="58" t="str">
        <f>IF(SUM(COUNTIFS('Planificación 2026-1'!F:F,"FILIAL",'Planificación 2026-1'!X:X,C215,'Planificación 2026-1'!H:H,"CA"))&gt;0,"P07"," ")</f>
        <v xml:space="preserve"> </v>
      </c>
      <c r="AJ215" s="58" t="str">
        <f>IF(SUM(COUNTIFS('Planificación 2026-1'!F:F,"FILIAL",'Planificación 2026-1'!X:X,C215,'Planificación 2026-1'!H:H,"DE"))&gt;0,"P08"," ")</f>
        <v xml:space="preserve"> </v>
      </c>
      <c r="AK215" s="58" t="str">
        <f>IF(SUM(COUNTIFS('Planificación 2026-1'!F:F,"FILIAL",'Planificación 2026-1'!X:X,C215,'Planificación 2026-1'!H:H,"OB"))&gt;0,"P09"," ")</f>
        <v xml:space="preserve"> </v>
      </c>
      <c r="AL215" s="58" t="str">
        <f>IF(SUM(COUNTIFS('Planificación 2026-1'!F:F,"FILIAL",'Planificación 2026-1'!X:X,C215,'Planificación 2026-1'!H:H,"MH"))&gt;0,"P31"," ")</f>
        <v xml:space="preserve"> </v>
      </c>
      <c r="AM215" s="58" t="str">
        <f>IF(SUM(COUNTIFS('Planificación 2026-1'!F:F,"FILIAL",'Planificación 2026-1'!X:X,C215,'Planificación 2026-1'!H:H,"IC"))&gt;0,"P32"," ")</f>
        <v xml:space="preserve"> </v>
      </c>
      <c r="AN215" s="58" t="str">
        <f>IF(SUM(COUNTIFS('Planificación 2026-1'!F:F,"FILIAL",'Planificación 2026-1'!X:X,C215,'Planificación 2026-1'!H:H,"AR"))&gt;0,"P34"," ")</f>
        <v xml:space="preserve"> </v>
      </c>
      <c r="AO215" s="58" t="str">
        <f>IF(SUM(COUNTIFS('Planificación 2026-1'!F:F,"FILIAL",'Planificación 2026-1'!X:X,C215,'Planificación 2026-1'!H:H,"T1"))&gt;0,"P35"," ")</f>
        <v xml:space="preserve"> </v>
      </c>
      <c r="AP215" s="58" t="str">
        <f>IF(SUM(COUNTIFS('Planificación 2026-1'!F:F,"FILIAL",'Planificación 2026-1'!X:X,C215,'Planificación 2026-1'!H:H,"T3"))&gt;0,"P36"," ")</f>
        <v xml:space="preserve"> </v>
      </c>
      <c r="AQ215" s="58" t="str">
        <f>IF(SUM(COUNTIFS('Planificación 2026-1'!F:F,"FILIAL",'Planificación 2026-1'!X:X,C215,'Planificación 2026-1'!H:H,"T2"))&gt;0,"P37"," ")</f>
        <v xml:space="preserve"> </v>
      </c>
      <c r="AR215" s="58" t="str">
        <f>IF(SUM(COUNTIFS('Planificación 2026-1'!F:F,"FILIAL",'Planificación 2026-1'!X:X,C215,'Planificación 2026-1'!H:H,"AE"))&gt;0,"P38"," ")</f>
        <v xml:space="preserve"> </v>
      </c>
      <c r="AS215" s="58" t="str">
        <f>IF(SUM(COUNTIFS('Planificación 2026-1'!F:F,"FILIAL",'Planificación 2026-1'!X:X,C215,'Planificación 2026-1'!H:H,"T4"))&gt;0,"P55"," ")</f>
        <v xml:space="preserve"> </v>
      </c>
      <c r="AT215" s="58" t="str">
        <f>IF(SUM(COUNTIFS('Planificación 2026-1'!F:F,"SUNAMPE",'Planificación 2026-1'!X:X,C215,'Planificación 2026-1'!H:H,"AF"))&gt;0," P01"," ")</f>
        <v xml:space="preserve"> </v>
      </c>
      <c r="AU215" s="58" t="str">
        <f>IF(SUM(COUNTIFS('Planificación 2026-1'!F:F,"SUNAMPE",'Planificación 2026-1'!X:X,C215,'Planificación 2026-1'!H:H,"EN"))&gt;0,"P02"," ")</f>
        <v xml:space="preserve"> </v>
      </c>
      <c r="AV215" s="58" t="str">
        <f>IF(SUM(COUNTIFS('Planificación 2026-1'!F:F,"SUNAMPE",'Planificación 2026-1'!X:X,C215,'Planificación 2026-1'!H:H,"IS"))&gt;0,"P03"," ")</f>
        <v xml:space="preserve"> </v>
      </c>
      <c r="AW215" s="58" t="str">
        <f>IF(SUM(COUNTIFS('Planificación 2026-1'!F:F,"SUNAMPE",'Planificación 2026-1'!X:X,C215,'Planificación 2026-1'!H:H,"PS"))&gt;0,"P04"," ")</f>
        <v xml:space="preserve"> </v>
      </c>
      <c r="AX215" s="58"/>
      <c r="AY215" s="58" t="str">
        <f>IF(SUM(COUNTIFS('Planificación 2026-1'!F:F,"SUNAMPE",'Planificación 2026-1'!X:X,C215,'Planificación 2026-1'!H:H,"IN"))&gt;0,"P06"," ")</f>
        <v xml:space="preserve"> </v>
      </c>
      <c r="AZ215" s="58" t="str">
        <f>IF(SUM(COUNTIFS('Planificación 2026-1'!F:F,"SUNAMPE",'Planificación 2026-1'!X:X,C215,'Planificación 2026-1'!H:H,"CA"))&gt;0,"P07"," ")</f>
        <v xml:space="preserve"> </v>
      </c>
      <c r="BA215" s="58" t="str">
        <f>IF(SUM(COUNTIFS('Planificación 2026-1'!F:F,"SUNAMPE",'Planificación 2026-1'!X:X,C215,'Planificación 2026-1'!H:H,"DE"))&gt;0,"P08"," ")</f>
        <v xml:space="preserve"> </v>
      </c>
      <c r="BB215" s="58" t="str">
        <f>IF(SUM(COUNTIFS('Planificación 2026-1'!F:F,"SUNAMPE",'Planificación 2026-1'!X:X,C215,'Planificación 2026-1'!H:H,"OB"))&gt;0,"P09"," ")</f>
        <v xml:space="preserve"> </v>
      </c>
      <c r="BC215" s="58" t="str">
        <f>IF(SUM(COUNTIFS('Planificación 2026-1'!F:F,"SUNAMPE",'Planificación 2026-1'!X:X,C215,'Planificación 2026-1'!H:H,"MH"))&gt;0,"P31"," ")</f>
        <v xml:space="preserve"> </v>
      </c>
      <c r="BD215" s="58" t="str">
        <f>IF(SUM(COUNTIFS('Planificación 2026-1'!F:F,"SUNAMPE",'Planificación 2026-1'!X:X,C215,'Planificación 2026-1'!H:H,"IC"))&gt;0,"P32"," ")</f>
        <v xml:space="preserve"> </v>
      </c>
      <c r="BE215" s="58" t="str">
        <f>IF(SUM(COUNTIFS('Planificación 2026-1'!F:F,"SUNAMPE",'Planificación 2026-1'!X:X,C215,'Planificación 2026-1'!H:H,"AR"))&gt;0,"P34"," ")</f>
        <v xml:space="preserve"> </v>
      </c>
      <c r="BF215" s="58" t="str">
        <f>IF(SUM(COUNTIFS('Planificación 2026-1'!F:F,"SUNAMPE",'Planificación 2026-1'!X:X,C215,'Planificación 2026-1'!H:H,"T1"))&gt;0,"P35"," ")</f>
        <v xml:space="preserve"> </v>
      </c>
      <c r="BG215" s="58" t="str">
        <f>IF(SUM(COUNTIFS('Planificación 2026-1'!F:F,"SUNAMPE",'Planificación 2026-1'!X:X,C215,'Planificación 2026-1'!H:H,"T3"))&gt;0,"P36"," ")</f>
        <v xml:space="preserve"> </v>
      </c>
      <c r="BH215" s="58" t="str">
        <f>IF(SUM(COUNTIFS('Planificación 2026-1'!F:F,"SUNAMPE",'Planificación 2026-1'!X:X,C215,'Planificación 2026-1'!H:H,"T2"))&gt;0,"P37"," ")</f>
        <v xml:space="preserve"> </v>
      </c>
      <c r="BI215" s="58" t="str">
        <f>IF(SUM(COUNTIFS('Planificación 2026-1'!F:F,"SUNAMPE",'Planificación 2026-1'!X:X,C215,'Planificación 2026-1'!H:H,"AE"))&gt;0,"P38"," ")</f>
        <v xml:space="preserve"> </v>
      </c>
      <c r="BJ215" s="58" t="str">
        <f>IF(SUM(COUNTIFS('Planificación 2026-1'!F:F,"SUNAMPE",'Planificación 2026-1'!X:X,C215,'Planificación 2026-1'!H:H,"T4"))&gt;0,"P55"," ")</f>
        <v xml:space="preserve"> </v>
      </c>
      <c r="BK215" s="58" t="str">
        <f>IF(SUM(COUNTIFS('Planificación 2026-1'!F:F,"HUAURA",'Planificación 2026-1'!X:X,C215,'Planificación 2026-1'!H:H,"AF"))&gt;0," P01"," ")</f>
        <v xml:space="preserve"> </v>
      </c>
      <c r="BL215" s="58" t="str">
        <f>IF(SUM(COUNTIFS('Planificación 2026-1'!F:F,"HUAURA",'Planificación 2026-1'!X:X,C215,'Planificación 2026-1'!H:H,"EN"))&gt;0,"P02"," ")</f>
        <v xml:space="preserve"> </v>
      </c>
      <c r="BM215" s="58" t="str">
        <f>IF(SUM(COUNTIFS('Planificación 2026-1'!F:F,"HUAURA",'Planificación 2026-1'!X:X,C215,'Planificación 2026-1'!H:H,"IS"))&gt;0,"P03"," ")</f>
        <v xml:space="preserve"> </v>
      </c>
      <c r="BN215" s="58" t="str">
        <f>IF(SUM(COUNTIFS('Planificación 2026-1'!F:F,"HUAURA",'Planificación 2026-1'!X:X,C215,'Planificación 2026-1'!H:H,"PS"))&gt;0,"P04"," ")</f>
        <v>P04</v>
      </c>
      <c r="BO215" s="58"/>
      <c r="BP215" s="58" t="str">
        <f>IF(SUM(COUNTIFS('Planificación 2026-1'!F:F,"HUAURA",'Planificación 2026-1'!X:X,C215,'Planificación 2026-1'!H:H,"IN"))&gt;0,"P06"," ")</f>
        <v xml:space="preserve"> </v>
      </c>
      <c r="BQ215" s="58" t="str">
        <f>IF(SUM(COUNTIFS('Planificación 2026-1'!F:F,"HUAURA",'Planificación 2026-1'!X:X,C215,'Planificación 2026-1'!H:H,"CA"))&gt;0,"P07"," ")</f>
        <v xml:space="preserve"> </v>
      </c>
      <c r="BR215" s="58" t="str">
        <f>IF(SUM(COUNTIFS('Planificación 2026-1'!F:F,"HUAURA",'Planificación 2026-1'!X:X,C215,'Planificación 2026-1'!H:H,"DE"))&gt;0,"P08"," ")</f>
        <v xml:space="preserve"> </v>
      </c>
      <c r="BS215" s="58" t="str">
        <f>IF(SUM(COUNTIFS('Planificación 2026-1'!F:F,"HUAURA",'Planificación 2026-1'!X:X,C215,'Planificación 2026-1'!H:H,"OB"))&gt;0,"P09"," ")</f>
        <v xml:space="preserve"> </v>
      </c>
      <c r="BT215" s="58" t="str">
        <f>IF(SUM(COUNTIFS('Planificación 2026-1'!F:F,"HUAURA",'Planificación 2026-1'!X:X,C215,'Planificación 2026-1'!H:H,"MH"))&gt;0,"P31"," ")</f>
        <v xml:space="preserve"> </v>
      </c>
      <c r="BU215" s="58" t="str">
        <f>IF(SUM(COUNTIFS('Planificación 2026-1'!F:F,"HUAURA",'Planificación 2026-1'!X:X,C215,'Planificación 2026-1'!H:H,"IC"))&gt;0,"P32"," ")</f>
        <v xml:space="preserve"> </v>
      </c>
      <c r="BV215" s="58" t="str">
        <f>IF(SUM(COUNTIFS('Planificación 2026-1'!F:F,"HUAURA",'Planificación 2026-1'!X:X,C215,'Planificación 2026-1'!H:H,"AR"))&gt;0,"P34"," ")</f>
        <v xml:space="preserve"> </v>
      </c>
      <c r="BW215" s="58" t="str">
        <f>IF(SUM(COUNTIFS('Planificación 2026-1'!F:F,"HUAURA",'Planificación 2026-1'!X:X,C215,'Planificación 2026-1'!H:H,"T1"))&gt;0,"P35"," ")</f>
        <v xml:space="preserve"> </v>
      </c>
      <c r="BX215" s="58" t="str">
        <f>IF(SUM(COUNTIFS('Planificación 2026-1'!F:F,"HUAURA",'Planificación 2026-1'!X:X,C215,'Planificación 2026-1'!H:H,"T3"))&gt;0,"P36"," ")</f>
        <v xml:space="preserve"> </v>
      </c>
      <c r="BY215" s="58" t="str">
        <f>IF(SUM(COUNTIFS('Planificación 2026-1'!F:F,"HUAURA",'Planificación 2026-1'!X:X,C215,'Planificación 2026-1'!H:H,"T2"))&gt;0,"P37"," ")</f>
        <v xml:space="preserve"> </v>
      </c>
      <c r="BZ215" s="58" t="str">
        <f>IF(SUM(COUNTIFS('Planificación 2026-1'!F:F,"HUAURA",'Planificación 2026-1'!X:X,C215,'Planificación 2026-1'!H:H,"AE"))&gt;0,"P38"," ")</f>
        <v xml:space="preserve"> </v>
      </c>
      <c r="CA215" s="58" t="str">
        <f>IF(SUM(COUNTIFS('Planificación 2026-1'!F:F,"HUAURA",'Planificación 2026-1'!X:X,C215,'Planificación 2026-1'!H:H,"T4"))&gt;0,"P55"," ")</f>
        <v xml:space="preserve"> </v>
      </c>
      <c r="CB215" s="59">
        <f>SUMIFS('Planificación 2026-1'!S:S,'Planificación 2026-1'!X:X,C215,'Planificación 2026-1'!H:H,"AF",'Planificación 2026-1'!I:I,"&gt;2")</f>
        <v>0</v>
      </c>
      <c r="CC215" s="59">
        <f>SUMIFS('Planificación 2026-1'!S:S,'Planificación 2026-1'!X:X,C215,'Planificación 2026-1'!H:H,"EN",'Planificación 2026-1'!I:I,"&gt;2")</f>
        <v>0</v>
      </c>
      <c r="CD215" s="59">
        <f>SUMIFS('Planificación 2026-1'!S:S,'Planificación 2026-1'!X:X,C215,'Planificación 2026-1'!H:H,"IS",'Planificación 2026-1'!I:I,"&gt;2")</f>
        <v>0</v>
      </c>
      <c r="CE215" s="59">
        <f>SUMIFS('Planificación 2026-1'!S:S,'Planificación 2026-1'!X:X,C215,'Planificación 2026-1'!H:H,"PS",'Planificación 2026-1'!I:I,"&gt;2")</f>
        <v>0</v>
      </c>
      <c r="CF215" s="59">
        <f>SUMIFS('Planificación 2026-1'!S:S,'Planificación 2026-1'!X:X,C215,'Planificación 2026-1'!H:H,"IN",'Planificación 2026-1'!I:I,"&gt;2")</f>
        <v>0</v>
      </c>
      <c r="CG215" s="59">
        <f>SUMIFS('Planificación 2026-1'!S:S,'Planificación 2026-1'!X:X,C215,'Planificación 2026-1'!H:H,"CA",'Planificación 2026-1'!I:I,"&gt;2")</f>
        <v>0</v>
      </c>
      <c r="CH215" s="59">
        <f>SUMIFS('Planificación 2026-1'!S:S,'Planificación 2026-1'!X:X,C215,'Planificación 2026-1'!H:H,"DE",'Planificación 2026-1'!I:I,"&gt;2")</f>
        <v>0</v>
      </c>
      <c r="CI215" s="59">
        <f>SUMIFS('Planificación 2026-1'!S:S,'Planificación 2026-1'!X:X,C215,'Planificación 2026-1'!H:H,"OB",'Planificación 2026-1'!I:I,"&gt;2")</f>
        <v>0</v>
      </c>
      <c r="CJ215" s="59">
        <f>SUMIFS('Planificación 2026-1'!S:S,'Planificación 2026-1'!X:X,C215,'Planificación 2026-1'!H:H,"MH",'Planificación 2026-1'!I:I,"&gt;2")</f>
        <v>0</v>
      </c>
      <c r="CK215" s="59">
        <f>SUMIFS('Planificación 2026-1'!S:S,'Planificación 2026-1'!X:X,C215,'Planificación 2026-1'!H:H,"IC",'Planificación 2026-1'!I:I,"&gt;2")</f>
        <v>0</v>
      </c>
      <c r="CL215" s="59">
        <f>SUMIFS('Planificación 2026-1'!S:S,'Planificación 2026-1'!X:X,C215,'Planificación 2026-1'!H:H,"AR",'Planificación 2026-1'!I:I,"&gt;2")</f>
        <v>0</v>
      </c>
      <c r="CM215" s="59">
        <f>SUMIFS('Planificación 2026-1'!S:S,'Planificación 2026-1'!X:X,C215,'Planificación 2026-1'!H:H,"AE",'Planificación 2026-1'!I:I,"&gt;2")</f>
        <v>0</v>
      </c>
      <c r="CN215" s="59">
        <f>SUMIFS('Planificación 2026-1'!S:S,'Planificación 2026-1'!X:X,C215,'Planificación 2026-1'!H:H,"T1",'Planificación 2026-1'!I:I,"&gt;2")</f>
        <v>0</v>
      </c>
      <c r="CO215" s="59">
        <f>SUMIFS('Planificación 2026-1'!S:S,'Planificación 2026-1'!X:X,C215,'Planificación 2026-1'!H:H,"T3",'Planificación 2026-1'!I:I,"&gt;2")</f>
        <v>0</v>
      </c>
      <c r="CP215" s="59">
        <f>SUMIFS('Planificación 2026-1'!S:S,'Planificación 2026-1'!X:X,C215,'Planificación 2026-1'!H:H,"T2",'Planificación 2026-1'!I:I,"&gt;2")</f>
        <v>0</v>
      </c>
      <c r="CQ215" s="59">
        <f>SUMIFS('Planificación 2026-1'!S:S,'Planificación 2026-1'!X:X,C215,'Planificación 2026-1'!H:H,"T4",'Planificación 2026-1'!I:I,"&gt;2")</f>
        <v>0</v>
      </c>
      <c r="CR215" s="59">
        <f>SUMIFS('Planificación 2026-1'!S:S,'Planificación 2026-1'!X:X,C215,'Planificación 2026-1'!H:H,"AF",'Planificación 2026-1'!I:I,"&lt;3")</f>
        <v>0</v>
      </c>
      <c r="CS215" s="59">
        <f>SUMIFS('Planificación 2026-1'!S:S,'Planificación 2026-1'!X:X,C215,'Planificación 2026-1'!H:H,"EN",'Planificación 2026-1'!I:I,"&lt;3")</f>
        <v>0</v>
      </c>
      <c r="CT215" s="59">
        <f>SUMIFS('Planificación 2026-1'!S:S,'Planificación 2026-1'!X:X,C215,'Planificación 2026-1'!H:H,"IS",'Planificación 2026-1'!I:I,"&lt;3")</f>
        <v>0</v>
      </c>
      <c r="CU215" s="59">
        <f>SUMIFS('Planificación 2026-1'!S:S,'Planificación 2026-1'!X:X,C215,'Planificación 2026-1'!H:H,"PS",'Planificación 2026-1'!I:I,"&lt;3")</f>
        <v>10</v>
      </c>
      <c r="CV215" s="59">
        <f>SUMIFS('Planificación 2026-1'!S:S,'Planificación 2026-1'!X:X,C215,'Planificación 2026-1'!H:H,"IN",'Planificación 2026-1'!I:I,"&lt;3")</f>
        <v>0</v>
      </c>
      <c r="CW215" s="59">
        <f>SUMIFS('Planificación 2026-1'!S:S,'Planificación 2026-1'!X:X,C215,'Planificación 2026-1'!H:H,"CA",'Planificación 2026-1'!I:I,"&lt;3")</f>
        <v>0</v>
      </c>
      <c r="CX215" s="59">
        <f>SUMIFS('Planificación 2026-1'!S:S,'Planificación 2026-1'!X:X,C215,'Planificación 2026-1'!H:H,"DE",'Planificación 2026-1'!I:I,"&lt;3")</f>
        <v>0</v>
      </c>
      <c r="CY215" s="59">
        <f>SUMIFS('Planificación 2026-1'!S:S,'Planificación 2026-1'!X:X,C215,'Planificación 2026-1'!H:H,"OB",'Planificación 2026-1'!I:I,"&lt;3")</f>
        <v>0</v>
      </c>
      <c r="CZ215" s="59">
        <f>SUMIFS('Planificación 2026-1'!S:S,'Planificación 2026-1'!X:X,C215,'Planificación 2026-1'!H:H,"MH",'Planificación 2026-1'!I:I,"&lt;3")</f>
        <v>0</v>
      </c>
      <c r="DA215" s="59">
        <f>SUMIFS('Planificación 2026-1'!S:S,'Planificación 2026-1'!X:X,C215,'Planificación 2026-1'!H:H,"IC",'Planificación 2026-1'!I:I,"&lt;3")</f>
        <v>0</v>
      </c>
      <c r="DB215" s="59">
        <f>SUMIFS('Planificación 2026-1'!S:S,'Planificación 2026-1'!X:X,C215,'Planificación 2026-1'!H:H,"AR",'Planificación 2026-1'!I:I,"&lt;3")</f>
        <v>0</v>
      </c>
      <c r="DC215" s="59">
        <f>SUMIFS('Planificación 2026-1'!S:S,'Planificación 2026-1'!X:X,C215,'Planificación 2026-1'!H:H,"AE",'Planificación 2026-1'!I:I,"&lt;3")</f>
        <v>0</v>
      </c>
      <c r="DD215" s="59">
        <f>SUMIFS('Planificación 2026-1'!S:S,'Planificación 2026-1'!X:X,C215,'Planificación 2026-1'!H:H,"T1",'Planificación 2026-1'!I:I,"&lt;3")</f>
        <v>0</v>
      </c>
      <c r="DE215" s="59">
        <f>SUMIFS('Planificación 2026-1'!S:S,'Planificación 2026-1'!X:X,C215,'Planificación 2026-1'!H:H,"T3",'Planificación 2026-1'!I:I,"&lt;3")</f>
        <v>0</v>
      </c>
      <c r="DF215" s="59">
        <f>SUMIFS('Planificación 2026-1'!S:S,'Planificación 2026-1'!X:X,C215,'Planificación 2026-1'!H:H,"T2",'Planificación 2026-1'!I:I,"&lt;3")</f>
        <v>0</v>
      </c>
      <c r="DG215" s="59">
        <f>SUMIFS('Planificación 2026-1'!S:S,'Planificación 2026-1'!X:X,C215,'Planificación 2026-1'!H:H,"T4",'Planificación 2026-1'!I:I,"&lt;3")</f>
        <v>0</v>
      </c>
      <c r="DH215" s="58" t="str">
        <f t="shared" si="52"/>
        <v/>
      </c>
      <c r="DI215" s="27">
        <f>IF(C215="","",SUMIFS('Planificación 2026-1'!S:S,'Planificación 2026-1'!X:X,C215,'Planificación 2026-1'!F:F,"PRINCIPAL",'Planificación 2026-1'!Y:Y,"VIRTUAL"))</f>
        <v>0</v>
      </c>
      <c r="DJ215" s="27">
        <f>IF(C215="","",SUMIFS('Planificación 2026-1'!S:S,'Planificación 2026-1'!X:X,C215,'Planificación 2026-1'!F:F,"PRINCIPAL",'Planificación 2026-1'!Y:Y,"PRESENCIAL"))</f>
        <v>0</v>
      </c>
      <c r="DK215" s="27">
        <f>IF(C215="","",SUMIFS('Planificación 2026-1'!S:S,'Planificación 2026-1'!X:X,C215,'Planificación 2026-1'!F:F,"PRINCIPAL",'Planificación 2026-1'!Y:Y,"HIBRIDO PRESENCIAL"))</f>
        <v>0</v>
      </c>
      <c r="DL215" s="58" t="str">
        <f t="shared" si="53"/>
        <v/>
      </c>
      <c r="DM215" s="58">
        <f>IF(C215="","",SUMIFS('Planificación 2026-1'!S:S,'Planificación 2026-1'!X:X,C215,'Planificación 2026-1'!F:F,"FILIAL",'Planificación 2026-1'!Y:Y,"VIRTUAL"))</f>
        <v>0</v>
      </c>
      <c r="DN215" s="60">
        <f>IF(C215="","",SUMIFS('Planificación 2026-1'!S:S,'Planificación 2026-1'!X:X,C215,'Planificación 2026-1'!F:F,"FILIAL",'Planificación 2026-1'!Y:Y,"PRESENCIAL"))</f>
        <v>0</v>
      </c>
      <c r="DO215" s="29">
        <f>IF(C215="","",SUMIFS('Planificación 2026-1'!S:S,'Planificación 2026-1'!X:X,C215,'Planificación 2026-1'!F:F,"FILIAL",'Planificación 2026-1'!Y:Y,"HIBRIDO PRESENCIAL"))</f>
        <v>0</v>
      </c>
      <c r="DP215" s="61" t="str">
        <f t="shared" si="54"/>
        <v/>
      </c>
      <c r="DQ215" s="58">
        <f>IF(C215="","",SUMIFS('Planificación 2026-1'!S:S,'Planificación 2026-1'!X:X,C215,'Planificación 2026-1'!F:F,"SUNAMPE",'Planificación 2026-1'!Y:Y,"VIRTUAL"))</f>
        <v>0</v>
      </c>
      <c r="DR215" s="29">
        <f>IF(C215="","",SUMIFS('Planificación 2026-1'!S:S,'Planificación 2026-1'!X:X,C215,'Planificación 2026-1'!F:F,"SUNAMPE",'Planificación 2026-1'!Y:Y,"PRESENCIAL"))</f>
        <v>0</v>
      </c>
      <c r="DS215" s="61" t="str">
        <f t="shared" si="55"/>
        <v>P04</v>
      </c>
      <c r="DT215" s="58">
        <f>IF(C215="","",SUMIFS('Planificación 2026-1'!S:S,'Planificación 2026-1'!X:X,C215,'Planificación 2026-1'!F:F,"HUAURA",'Planificación 2026-1'!Y:Y,"VIRTUAL"))</f>
        <v>0</v>
      </c>
      <c r="DU215" s="29">
        <f>IF(C215="","",SUMIFS('Planificación 2026-1'!S:S,'Planificación 2026-1'!X:X,C215,'Planificación 2026-1'!F:F,"HUAURA",'Planificación 2026-1'!Y:Y,"PRESENCIAL"))</f>
        <v>10</v>
      </c>
      <c r="DV215" s="32">
        <f>SUMIFS('Planificación 2026-1'!S:S,'Planificación 2026-1'!X:X,C215,'Planificación 2026-1'!F:F,"PRINCIPAL",'Planificación 2026-1'!Y:Y,"VIRTUAL",'Planificación 2026-1'!I:I,"&gt;2")</f>
        <v>0</v>
      </c>
      <c r="DW215" s="32">
        <f>SUMIFS('Planificación 2026-1'!S:S,'Planificación 2026-1'!X:X,C215,'Planificación 2026-1'!F:F,"PRINCIPAL",'Planificación 2026-1'!Y:Y,"&lt;&gt;VIRTUAL",'Planificación 2026-1'!I:I,"&gt;2")</f>
        <v>0</v>
      </c>
      <c r="DX215" s="32">
        <f>SUMIFS('Planificación 2026-1'!S:S,'Planificación 2026-1'!X:X,C215,'Planificación 2026-1'!F:F,"SUNAMPE",'Planificación 2026-1'!Y:Y,"VIRTUAL",'Planificación 2026-1'!I:I,"&gt;2")</f>
        <v>0</v>
      </c>
      <c r="DY215" s="32">
        <f>SUMIFS('Planificación 2026-1'!S:S,'Planificación 2026-1'!X:X,C215,'Planificación 2026-1'!F:F,"SUNAMPE",'Planificación 2026-1'!Y:Y,"&lt;&gt;VIRTUAL",'Planificación 2026-1'!I:I,"&gt;2")</f>
        <v>0</v>
      </c>
      <c r="DZ215" s="32">
        <f>SUMIFS('Planificación 2026-1'!S:S,'Planificación 2026-1'!X:X,C215,'Planificación 2026-1'!F:F,"FILIAL",'Planificación 2026-1'!Y:Y,"VIRTUAL",'Planificación 2026-1'!I:I,"&gt;2")</f>
        <v>0</v>
      </c>
      <c r="EA215" s="32">
        <f>SUMIFS('Planificación 2026-1'!S:S,'Planificación 2026-1'!X:X,C215,'Planificación 2026-1'!F:F,"FILIAL",'Planificación 2026-1'!Y:Y,"&lt;&gt;VIRTUAL",'Planificación 2026-1'!I:I,"&gt;2")</f>
        <v>0</v>
      </c>
      <c r="EB215" s="32">
        <f>SUMIFS('Planificación 2026-1'!S:S,'Planificación 2026-1'!X:X,C215,'Planificación 2026-1'!F:F,"PORUMA",'Planificación 2026-1'!Y:Y,"VIRTUAL",'Planificación 2026-1'!I:I,"&gt;2")</f>
        <v>0</v>
      </c>
      <c r="EC215" s="32">
        <f>SUMIFS('Planificación 2026-1'!S:S,'Planificación 2026-1'!X:X,C215,'Planificación 2026-1'!F:F,"PORUMA",'Planificación 2026-1'!Y:Y,"&lt;&gt;VIRTUAL",'Planificación 2026-1'!I:I,"&gt;2")</f>
        <v>0</v>
      </c>
      <c r="ED215" s="32">
        <f>SUMIFS('Planificación 2026-1'!S:S,'Planificación 2026-1'!X:X,C215,'Planificación 2026-1'!F:F,"HUAURA",'Planificación 2026-1'!Y:Y,"VIRTUAL",'Planificación 2026-1'!I:I,"&gt;2")</f>
        <v>0</v>
      </c>
      <c r="EE215" s="32">
        <f>SUMIFS('Planificación 2026-1'!S:S,'Planificación 2026-1'!X:X,C215,'Planificación 2026-1'!F:F,"HUAURA",'Planificación 2026-1'!Y:Y,"&lt;&gt;VIRTUAL",'Planificación 2026-1'!I:I,"&gt;2")</f>
        <v>0</v>
      </c>
      <c r="EF215" s="32">
        <f>SUMIFS('Planificación 2026-1'!S:S,'Planificación 2026-1'!X:X,C215,'Planificación 2026-1'!F:F,"PRINCIPAL",'Planificación 2026-1'!Y:Y,"VIRTUAL",'Planificación 2026-1'!I:I,"&lt;3")</f>
        <v>0</v>
      </c>
      <c r="EG215" s="32">
        <f>SUMIFS('Planificación 2026-1'!S:S,'Planificación 2026-1'!X:X,C215,'Planificación 2026-1'!F:F,"PRINCIPAL",'Planificación 2026-1'!Y:Y,"&lt;&gt;VIRTUAL",'Planificación 2026-1'!I:I,"&lt;3")</f>
        <v>0</v>
      </c>
      <c r="EH215" s="32">
        <f>SUMIFS('Planificación 2026-1'!S:S,'Planificación 2026-1'!X:X,C215,'Planificación 2026-1'!F:F,"SUNAMPE",'Planificación 2026-1'!Y:Y,"VIRTUAL",'Planificación 2026-1'!I:I,"&lt;3")</f>
        <v>0</v>
      </c>
      <c r="EI215" s="32">
        <f>SUMIFS('Planificación 2026-1'!S:S,'Planificación 2026-1'!X:X,C215,'Planificación 2026-1'!F:F,"SUNAMPE",'Planificación 2026-1'!Y:Y,"&lt;&gt;VIRTUAL",'Planificación 2026-1'!I:I,"&lt;3")</f>
        <v>0</v>
      </c>
      <c r="EJ215" s="32">
        <f>SUMIFS('Planificación 2026-1'!S:S,'Planificación 2026-1'!X:X,C215,'Planificación 2026-1'!F:F,"FILIAL",'Planificación 2026-1'!Y:Y,"VIRTUAL",'Planificación 2026-1'!I:I,"&lt;3")</f>
        <v>0</v>
      </c>
      <c r="EK215" s="32">
        <f>SUMIFS('Planificación 2026-1'!S:S,'Planificación 2026-1'!X:X,C215,'Planificación 2026-1'!F:F,"FILIAL",'Planificación 2026-1'!Y:Y,"&lt;&gt;VIRTUAL",'Planificación 2026-1'!I:I,"&lt;3")</f>
        <v>0</v>
      </c>
      <c r="EL215" s="32">
        <f>SUMIFS('Planificación 2026-1'!S:S,'Planificación 2026-1'!X:X,C215,'Planificación 2026-1'!F:F,"PORUMA",'Planificación 2026-1'!Y:Y,"VIRTUAL",'Planificación 2026-1'!I:I,"&lt;3")</f>
        <v>0</v>
      </c>
      <c r="EM215" s="32">
        <f>SUMIFS('Planificación 2026-1'!S:S,'Planificación 2026-1'!X:X,C215,'Planificación 2026-1'!F:F,"PORUMA",'Planificación 2026-1'!Y:Y,"&lt;&gt;VIRTUAL",'Planificación 2026-1'!I:I,"&lt;3")</f>
        <v>0</v>
      </c>
      <c r="EN215" s="32">
        <f>SUMIFS('Planificación 2026-1'!S:S,'Planificación 2026-1'!X:X,C215,'Planificación 2026-1'!F:F,"HUAURA",'Planificación 2026-1'!Y:Y,"VIRTUAL",'Planificación 2026-1'!I:I,"&lt;3")</f>
        <v>0</v>
      </c>
      <c r="EO215" s="32">
        <f>SUMIFS('Planificación 2026-1'!S:S,'Planificación 2026-1'!X:X,C215,'Planificación 2026-1'!F:F,"HUAURA",'Planificación 2026-1'!Y:Y,"&lt;&gt;VIRTUAL",'Planificación 2026-1'!I:I,"&lt;3")</f>
        <v>10</v>
      </c>
      <c r="EP215" s="32">
        <f t="shared" si="57"/>
        <v>0</v>
      </c>
      <c r="EQ215" s="32">
        <f t="shared" si="47"/>
        <v>10</v>
      </c>
      <c r="ER215" s="32">
        <f t="shared" si="48"/>
        <v>0</v>
      </c>
      <c r="ES215" s="32">
        <f t="shared" si="49"/>
        <v>0</v>
      </c>
      <c r="ET215" s="32">
        <f t="shared" si="50"/>
        <v>0</v>
      </c>
      <c r="EU215" s="32">
        <f t="shared" si="51"/>
        <v>10</v>
      </c>
      <c r="EV215" s="32" t="b">
        <f>EXACT(EU215,E215)</f>
        <v>1</v>
      </c>
      <c r="EW215" s="32"/>
      <c r="EX215" s="32">
        <f>DV215+DZ215+ED215+EF215+EJ215+EN215+DX215+EH215</f>
        <v>0</v>
      </c>
      <c r="EY215" s="32">
        <f>DW215+EA215+EE215+EG215+EK215+EO215+DY215+EI215</f>
        <v>10</v>
      </c>
      <c r="EZ215" s="32" t="b">
        <f>EXACT(SUM(EX215:EY215),E215)</f>
        <v>1</v>
      </c>
      <c r="FA215" s="32" t="str">
        <f>IF(AND(DW215=0,EA215=0,EE215=0),"",IF(COUNTIF(DW215:EE215,"&gt;0")=1,IF(DW215&gt;0,"SEDE",IF(EA215&gt;0,"FILIAL","HUAURA")),IF(COUNTIF(DW215:EE215,"&gt;0")=2,IF(AND(DW215&gt;0,EA215&gt;0),"SEDE-FILIAL",IF(AND(DW215&gt;0,EE215&gt;0),"SEDE-HUAURA","FILIAL-HUAURA")),"SEDE-FILIAL-HUAURA")))</f>
        <v/>
      </c>
      <c r="FB215" s="32" t="str">
        <f t="shared" si="56"/>
        <v>PRESENCIAL</v>
      </c>
    </row>
    <row r="216" spans="1:158">
      <c r="A216" s="33"/>
      <c r="B216" s="66">
        <v>213</v>
      </c>
      <c r="C216" s="32" t="s">
        <v>420</v>
      </c>
      <c r="D216" s="429">
        <v>21533395</v>
      </c>
      <c r="E216" s="62">
        <f>SUMIF('Planificación 2026-1'!X:X,C216,'Planificación 2026-1'!S:S)</f>
        <v>14</v>
      </c>
      <c r="F216" s="63" t="s">
        <v>203</v>
      </c>
      <c r="G216" s="454" t="s">
        <v>200</v>
      </c>
      <c r="H216" s="64" t="s">
        <v>38</v>
      </c>
      <c r="I216" s="64" t="s">
        <v>166</v>
      </c>
      <c r="J216" s="32" t="s">
        <v>38</v>
      </c>
      <c r="K216" s="32" t="s">
        <v>150</v>
      </c>
      <c r="L216" s="57" t="str">
        <f>IF(SUM(COUNTIFS('Planificación 2026-1'!F:F,"PRINCIPAL",'Planificación 2026-1'!X:X,C216,'Planificación 2026-1'!H:H,"AF"))&gt;0,"P01"," ")</f>
        <v xml:space="preserve"> </v>
      </c>
      <c r="M216" s="58" t="str">
        <f>IF(SUM(COUNTIFS('Planificación 2026-1'!F:F,"PRINCIPAL",'Planificación 2026-1'!X:X,C216,'Planificación 2026-1'!H:H,"EN"))&gt;0,"P02"," ")</f>
        <v xml:space="preserve"> </v>
      </c>
      <c r="N216" s="58" t="str">
        <f>IF(SUM(COUNTIFS('Planificación 2026-1'!F:F,"PRINCIPAL",'Planificación 2026-1'!X:X,C216,'Planificación 2026-1'!H:H,"IS"))&gt;0,"P03"," ")</f>
        <v xml:space="preserve"> </v>
      </c>
      <c r="O216" s="58" t="str">
        <f>IF(SUM(COUNTIFS('Planificación 2026-1'!F:F,"PRINCIPAL",'Planificación 2026-1'!X:X,C216,'Planificación 2026-1'!H:H,"PS"))&gt;0,"P04"," ")</f>
        <v xml:space="preserve"> </v>
      </c>
      <c r="P216" s="58"/>
      <c r="Q216" s="58" t="str">
        <f>IF(SUM(COUNTIFS('Planificación 2026-1'!F:F,"PRINCIPAL",'Planificación 2026-1'!X:X,C216,'Planificación 2026-1'!H:H,"IN"))&gt;0,"P06"," ")</f>
        <v xml:space="preserve"> </v>
      </c>
      <c r="R216" s="58" t="str">
        <f>IF(SUM(COUNTIFS('Planificación 2026-1'!F:F,"PRINCIPAL",'Planificación 2026-1'!X:X,C216,'Planificación 2026-1'!H:H,"CA"))&gt;0,"P07"," ")</f>
        <v xml:space="preserve"> </v>
      </c>
      <c r="S216" s="58" t="str">
        <f>IF(SUM(COUNTIFS('Planificación 2026-1'!F:F,"PRINCIPAL",'Planificación 2026-1'!X:X,C216,'Planificación 2026-1'!H:H,"DE"))&gt;0,"P08"," ")</f>
        <v xml:space="preserve"> </v>
      </c>
      <c r="T216" s="58" t="str">
        <f>IF(SUM(COUNTIFS('Planificación 2026-1'!F:F,"PRINCIPAL",'Planificación 2026-1'!X:X,C216,'Planificación 2026-1'!H:H,"OB"))&gt;0,"P09"," ")</f>
        <v xml:space="preserve"> </v>
      </c>
      <c r="U216" s="58" t="str">
        <f>IF(SUM(COUNTIFS('Planificación 2026-1'!F:F,"PRINCIPAL",'Planificación 2026-1'!X:X,C216,'Planificación 2026-1'!H:H,"MH"))&gt;0,"P31"," ")</f>
        <v xml:space="preserve"> </v>
      </c>
      <c r="V216" s="58" t="str">
        <f>IF(SUM(COUNTIFS('Planificación 2026-1'!F:F,"PRINCIPAL",'Planificación 2026-1'!X:X,C216,'Planificación 2026-1'!H:H,"IC"))&gt;0,"P32"," ")</f>
        <v xml:space="preserve"> </v>
      </c>
      <c r="W216" s="58" t="str">
        <f>IF(SUM(COUNTIFS('Planificación 2026-1'!F:F,"PRINCIPAL",'Planificación 2026-1'!X:X,C216,'Planificación 2026-1'!H:H,"AR"))&gt;0,"P34"," ")</f>
        <v xml:space="preserve"> </v>
      </c>
      <c r="X216" s="58" t="str">
        <f>IF(SUM(COUNTIFS('Planificación 2026-1'!F:F,"PRINCIPAL",'Planificación 2026-1'!X:X,C216,'Planificación 2026-1'!H:H,"T1"))&gt;0,"P35"," ")</f>
        <v xml:space="preserve"> </v>
      </c>
      <c r="Y216" s="58" t="str">
        <f>IF(SUM(COUNTIFS('Planificación 2026-1'!F:F,"PRINCIPAL",'Planificación 2026-1'!X:X,C216,'Planificación 2026-1'!H:H,"T3"))&gt;0,"P36"," ")</f>
        <v xml:space="preserve"> </v>
      </c>
      <c r="Z216" s="58" t="str">
        <f>IF(SUM(COUNTIFS('Planificación 2026-1'!F:F,"PRINCIPAL",'Planificación 2026-1'!X:X,C216,'Planificación 2026-1'!H:H,"T2"))&gt;0,"P37"," ")</f>
        <v xml:space="preserve"> </v>
      </c>
      <c r="AA216" s="58" t="str">
        <f>IF(SUM(COUNTIFS('Planificación 2026-1'!F:F,"PRINCIPAL",'Planificación 2026-1'!X:X,C216,'Planificación 2026-1'!H:H,"AE"))&gt;0,"P38"," ")</f>
        <v xml:space="preserve"> </v>
      </c>
      <c r="AB216" s="58" t="str">
        <f>IF(SUM(COUNTIFS('Planificación 2026-1'!F:F,"PRINCIPAL",'Planificación 2026-1'!X:X,C216,'Planificación 2026-1'!H:H,"T4"))&gt;0,"P55"," ")</f>
        <v xml:space="preserve"> </v>
      </c>
      <c r="AC216" s="58" t="str">
        <f>IF(SUM(COUNTIFS('Planificación 2026-1'!F:F,"FILIAL",'Planificación 2026-1'!X:X,C216,'Planificación 2026-1'!H:H,"AF"))&gt;0," P01"," ")</f>
        <v xml:space="preserve"> </v>
      </c>
      <c r="AD216" s="58" t="str">
        <f>IF(SUM(COUNTIFS('Planificación 2026-1'!F:F,"FILIAL",'Planificación 2026-1'!X:X,C216,'Planificación 2026-1'!H:H,"EN"))&gt;0,"P02"," ")</f>
        <v>P02</v>
      </c>
      <c r="AE216" s="58" t="str">
        <f>IF(SUM(COUNTIFS('Planificación 2026-1'!F:F,"FILIAL",'Planificación 2026-1'!X:X,C216,'Planificación 2026-1'!H:H,"IS"))&gt;0,"P03"," ")</f>
        <v xml:space="preserve"> </v>
      </c>
      <c r="AF216" s="58" t="str">
        <f>IF(SUM(COUNTIFS('Planificación 2026-1'!F:F,"FILIAL",'Planificación 2026-1'!X:X,C216,'Planificación 2026-1'!H:H,"PS"))&gt;0,"P04"," ")</f>
        <v xml:space="preserve"> </v>
      </c>
      <c r="AG216" s="58"/>
      <c r="AH216" s="58" t="str">
        <f>IF(SUM(COUNTIFS('Planificación 2026-1'!F:F,"FILIAL",'Planificación 2026-1'!X:X,C216,'Planificación 2026-1'!H:H,"IN"))&gt;0,"P06"," ")</f>
        <v xml:space="preserve"> </v>
      </c>
      <c r="AI216" s="58" t="str">
        <f>IF(SUM(COUNTIFS('Planificación 2026-1'!F:F,"FILIAL",'Planificación 2026-1'!X:X,C216,'Planificación 2026-1'!H:H,"CA"))&gt;0,"P07"," ")</f>
        <v xml:space="preserve"> </v>
      </c>
      <c r="AJ216" s="58" t="str">
        <f>IF(SUM(COUNTIFS('Planificación 2026-1'!F:F,"FILIAL",'Planificación 2026-1'!X:X,C216,'Planificación 2026-1'!H:H,"DE"))&gt;0,"P08"," ")</f>
        <v xml:space="preserve"> </v>
      </c>
      <c r="AK216" s="58" t="str">
        <f>IF(SUM(COUNTIFS('Planificación 2026-1'!F:F,"FILIAL",'Planificación 2026-1'!X:X,C216,'Planificación 2026-1'!H:H,"OB"))&gt;0,"P09"," ")</f>
        <v xml:space="preserve"> </v>
      </c>
      <c r="AL216" s="58" t="str">
        <f>IF(SUM(COUNTIFS('Planificación 2026-1'!F:F,"FILIAL",'Planificación 2026-1'!X:X,C216,'Planificación 2026-1'!H:H,"MH"))&gt;0,"P31"," ")</f>
        <v xml:space="preserve"> </v>
      </c>
      <c r="AM216" s="58" t="str">
        <f>IF(SUM(COUNTIFS('Planificación 2026-1'!F:F,"FILIAL",'Planificación 2026-1'!X:X,C216,'Planificación 2026-1'!H:H,"IC"))&gt;0,"P32"," ")</f>
        <v xml:space="preserve"> </v>
      </c>
      <c r="AN216" s="58" t="str">
        <f>IF(SUM(COUNTIFS('Planificación 2026-1'!F:F,"FILIAL",'Planificación 2026-1'!X:X,C216,'Planificación 2026-1'!H:H,"AR"))&gt;0,"P34"," ")</f>
        <v xml:space="preserve"> </v>
      </c>
      <c r="AO216" s="58" t="str">
        <f>IF(SUM(COUNTIFS('Planificación 2026-1'!F:F,"FILIAL",'Planificación 2026-1'!X:X,C216,'Planificación 2026-1'!H:H,"T1"))&gt;0,"P35"," ")</f>
        <v xml:space="preserve"> </v>
      </c>
      <c r="AP216" s="58" t="str">
        <f>IF(SUM(COUNTIFS('Planificación 2026-1'!F:F,"FILIAL",'Planificación 2026-1'!X:X,C216,'Planificación 2026-1'!H:H,"T3"))&gt;0,"P36"," ")</f>
        <v xml:space="preserve"> </v>
      </c>
      <c r="AQ216" s="58" t="str">
        <f>IF(SUM(COUNTIFS('Planificación 2026-1'!F:F,"FILIAL",'Planificación 2026-1'!X:X,C216,'Planificación 2026-1'!H:H,"T2"))&gt;0,"P37"," ")</f>
        <v xml:space="preserve"> </v>
      </c>
      <c r="AR216" s="58" t="str">
        <f>IF(SUM(COUNTIFS('Planificación 2026-1'!F:F,"FILIAL",'Planificación 2026-1'!X:X,C216,'Planificación 2026-1'!H:H,"AE"))&gt;0,"P38"," ")</f>
        <v xml:space="preserve"> </v>
      </c>
      <c r="AS216" s="58" t="str">
        <f>IF(SUM(COUNTIFS('Planificación 2026-1'!F:F,"FILIAL",'Planificación 2026-1'!X:X,C216,'Planificación 2026-1'!H:H,"T4"))&gt;0,"P55"," ")</f>
        <v xml:space="preserve"> </v>
      </c>
      <c r="AT216" s="58" t="str">
        <f>IF(SUM(COUNTIFS('Planificación 2026-1'!F:F,"SUNAMPE",'Planificación 2026-1'!X:X,C216,'Planificación 2026-1'!H:H,"AF"))&gt;0," P01"," ")</f>
        <v xml:space="preserve"> </v>
      </c>
      <c r="AU216" s="58" t="str">
        <f>IF(SUM(COUNTIFS('Planificación 2026-1'!F:F,"SUNAMPE",'Planificación 2026-1'!X:X,C216,'Planificación 2026-1'!H:H,"EN"))&gt;0,"P02"," ")</f>
        <v xml:space="preserve"> </v>
      </c>
      <c r="AV216" s="58" t="str">
        <f>IF(SUM(COUNTIFS('Planificación 2026-1'!F:F,"SUNAMPE",'Planificación 2026-1'!X:X,C216,'Planificación 2026-1'!H:H,"IS"))&gt;0,"P03"," ")</f>
        <v xml:space="preserve"> </v>
      </c>
      <c r="AW216" s="58" t="str">
        <f>IF(SUM(COUNTIFS('Planificación 2026-1'!F:F,"SUNAMPE",'Planificación 2026-1'!X:X,C216,'Planificación 2026-1'!H:H,"PS"))&gt;0,"P04"," ")</f>
        <v xml:space="preserve"> </v>
      </c>
      <c r="AX216" s="58"/>
      <c r="AY216" s="58" t="str">
        <f>IF(SUM(COUNTIFS('Planificación 2026-1'!F:F,"SUNAMPE",'Planificación 2026-1'!X:X,C216,'Planificación 2026-1'!H:H,"IN"))&gt;0,"P06"," ")</f>
        <v xml:space="preserve"> </v>
      </c>
      <c r="AZ216" s="58" t="str">
        <f>IF(SUM(COUNTIFS('Planificación 2026-1'!F:F,"SUNAMPE",'Planificación 2026-1'!X:X,C216,'Planificación 2026-1'!H:H,"CA"))&gt;0,"P07"," ")</f>
        <v xml:space="preserve"> </v>
      </c>
      <c r="BA216" s="58" t="str">
        <f>IF(SUM(COUNTIFS('Planificación 2026-1'!F:F,"SUNAMPE",'Planificación 2026-1'!X:X,C216,'Planificación 2026-1'!H:H,"DE"))&gt;0,"P08"," ")</f>
        <v xml:space="preserve"> </v>
      </c>
      <c r="BB216" s="58" t="str">
        <f>IF(SUM(COUNTIFS('Planificación 2026-1'!F:F,"SUNAMPE",'Planificación 2026-1'!X:X,C216,'Planificación 2026-1'!H:H,"OB"))&gt;0,"P09"," ")</f>
        <v xml:space="preserve"> </v>
      </c>
      <c r="BC216" s="58" t="str">
        <f>IF(SUM(COUNTIFS('Planificación 2026-1'!F:F,"SUNAMPE",'Planificación 2026-1'!X:X,C216,'Planificación 2026-1'!H:H,"MH"))&gt;0,"P31"," ")</f>
        <v xml:space="preserve"> </v>
      </c>
      <c r="BD216" s="58" t="str">
        <f>IF(SUM(COUNTIFS('Planificación 2026-1'!F:F,"SUNAMPE",'Planificación 2026-1'!X:X,C216,'Planificación 2026-1'!H:H,"IC"))&gt;0,"P32"," ")</f>
        <v xml:space="preserve"> </v>
      </c>
      <c r="BE216" s="58" t="str">
        <f>IF(SUM(COUNTIFS('Planificación 2026-1'!F:F,"SUNAMPE",'Planificación 2026-1'!X:X,C216,'Planificación 2026-1'!H:H,"AR"))&gt;0,"P34"," ")</f>
        <v xml:space="preserve"> </v>
      </c>
      <c r="BF216" s="58" t="str">
        <f>IF(SUM(COUNTIFS('Planificación 2026-1'!F:F,"SUNAMPE",'Planificación 2026-1'!X:X,C216,'Planificación 2026-1'!H:H,"T1"))&gt;0,"P35"," ")</f>
        <v xml:space="preserve"> </v>
      </c>
      <c r="BG216" s="58" t="str">
        <f>IF(SUM(COUNTIFS('Planificación 2026-1'!F:F,"SUNAMPE",'Planificación 2026-1'!X:X,C216,'Planificación 2026-1'!H:H,"T3"))&gt;0,"P36"," ")</f>
        <v xml:space="preserve"> </v>
      </c>
      <c r="BH216" s="58" t="str">
        <f>IF(SUM(COUNTIFS('Planificación 2026-1'!F:F,"SUNAMPE",'Planificación 2026-1'!X:X,C216,'Planificación 2026-1'!H:H,"T2"))&gt;0,"P37"," ")</f>
        <v xml:space="preserve"> </v>
      </c>
      <c r="BI216" s="58" t="str">
        <f>IF(SUM(COUNTIFS('Planificación 2026-1'!F:F,"SUNAMPE",'Planificación 2026-1'!X:X,C216,'Planificación 2026-1'!H:H,"AE"))&gt;0,"P38"," ")</f>
        <v xml:space="preserve"> </v>
      </c>
      <c r="BJ216" s="58" t="str">
        <f>IF(SUM(COUNTIFS('Planificación 2026-1'!F:F,"SUNAMPE",'Planificación 2026-1'!X:X,C216,'Planificación 2026-1'!H:H,"T4"))&gt;0,"P55"," ")</f>
        <v xml:space="preserve"> </v>
      </c>
      <c r="BK216" s="58" t="str">
        <f>IF(SUM(COUNTIFS('Planificación 2026-1'!F:F,"HUAURA",'Planificación 2026-1'!X:X,C216,'Planificación 2026-1'!H:H,"AF"))&gt;0," P01"," ")</f>
        <v xml:space="preserve"> </v>
      </c>
      <c r="BL216" s="58" t="str">
        <f>IF(SUM(COUNTIFS('Planificación 2026-1'!F:F,"HUAURA",'Planificación 2026-1'!X:X,C216,'Planificación 2026-1'!H:H,"EN"))&gt;0,"P02"," ")</f>
        <v xml:space="preserve"> </v>
      </c>
      <c r="BM216" s="58" t="str">
        <f>IF(SUM(COUNTIFS('Planificación 2026-1'!F:F,"HUAURA",'Planificación 2026-1'!X:X,C216,'Planificación 2026-1'!H:H,"IS"))&gt;0,"P03"," ")</f>
        <v xml:space="preserve"> </v>
      </c>
      <c r="BN216" s="58" t="str">
        <f>IF(SUM(COUNTIFS('Planificación 2026-1'!F:F,"HUAURA",'Planificación 2026-1'!X:X,C216,'Planificación 2026-1'!H:H,"PS"))&gt;0,"P04"," ")</f>
        <v xml:space="preserve"> </v>
      </c>
      <c r="BO216" s="58"/>
      <c r="BP216" s="58" t="str">
        <f>IF(SUM(COUNTIFS('Planificación 2026-1'!F:F,"HUAURA",'Planificación 2026-1'!X:X,C216,'Planificación 2026-1'!H:H,"IN"))&gt;0,"P06"," ")</f>
        <v xml:space="preserve"> </v>
      </c>
      <c r="BQ216" s="58" t="str">
        <f>IF(SUM(COUNTIFS('Planificación 2026-1'!F:F,"HUAURA",'Planificación 2026-1'!X:X,C216,'Planificación 2026-1'!H:H,"CA"))&gt;0,"P07"," ")</f>
        <v xml:space="preserve"> </v>
      </c>
      <c r="BR216" s="58" t="str">
        <f>IF(SUM(COUNTIFS('Planificación 2026-1'!F:F,"HUAURA",'Planificación 2026-1'!X:X,C216,'Planificación 2026-1'!H:H,"DE"))&gt;0,"P08"," ")</f>
        <v xml:space="preserve"> </v>
      </c>
      <c r="BS216" s="58" t="str">
        <f>IF(SUM(COUNTIFS('Planificación 2026-1'!F:F,"HUAURA",'Planificación 2026-1'!X:X,C216,'Planificación 2026-1'!H:H,"OB"))&gt;0,"P09"," ")</f>
        <v xml:space="preserve"> </v>
      </c>
      <c r="BT216" s="58" t="str">
        <f>IF(SUM(COUNTIFS('Planificación 2026-1'!F:F,"HUAURA",'Planificación 2026-1'!X:X,C216,'Planificación 2026-1'!H:H,"MH"))&gt;0,"P31"," ")</f>
        <v xml:space="preserve"> </v>
      </c>
      <c r="BU216" s="58" t="str">
        <f>IF(SUM(COUNTIFS('Planificación 2026-1'!F:F,"HUAURA",'Planificación 2026-1'!X:X,C216,'Planificación 2026-1'!H:H,"IC"))&gt;0,"P32"," ")</f>
        <v xml:space="preserve"> </v>
      </c>
      <c r="BV216" s="58" t="str">
        <f>IF(SUM(COUNTIFS('Planificación 2026-1'!F:F,"HUAURA",'Planificación 2026-1'!X:X,C216,'Planificación 2026-1'!H:H,"AR"))&gt;0,"P34"," ")</f>
        <v xml:space="preserve"> </v>
      </c>
      <c r="BW216" s="58" t="str">
        <f>IF(SUM(COUNTIFS('Planificación 2026-1'!F:F,"HUAURA",'Planificación 2026-1'!X:X,C216,'Planificación 2026-1'!H:H,"T1"))&gt;0,"P35"," ")</f>
        <v xml:space="preserve"> </v>
      </c>
      <c r="BX216" s="58" t="str">
        <f>IF(SUM(COUNTIFS('Planificación 2026-1'!F:F,"HUAURA",'Planificación 2026-1'!X:X,C216,'Planificación 2026-1'!H:H,"T3"))&gt;0,"P36"," ")</f>
        <v xml:space="preserve"> </v>
      </c>
      <c r="BY216" s="58" t="str">
        <f>IF(SUM(COUNTIFS('Planificación 2026-1'!F:F,"HUAURA",'Planificación 2026-1'!X:X,C216,'Planificación 2026-1'!H:H,"T2"))&gt;0,"P37"," ")</f>
        <v xml:space="preserve"> </v>
      </c>
      <c r="BZ216" s="58" t="str">
        <f>IF(SUM(COUNTIFS('Planificación 2026-1'!F:F,"HUAURA",'Planificación 2026-1'!X:X,C216,'Planificación 2026-1'!H:H,"AE"))&gt;0,"P38"," ")</f>
        <v xml:space="preserve"> </v>
      </c>
      <c r="CA216" s="58" t="str">
        <f>IF(SUM(COUNTIFS('Planificación 2026-1'!F:F,"HUAURA",'Planificación 2026-1'!X:X,C216,'Planificación 2026-1'!H:H,"T4"))&gt;0,"P55"," ")</f>
        <v xml:space="preserve"> </v>
      </c>
      <c r="CB216" s="59">
        <f>SUMIFS('Planificación 2026-1'!S:S,'Planificación 2026-1'!X:X,C216,'Planificación 2026-1'!H:H,"AF",'Planificación 2026-1'!I:I,"&gt;2")</f>
        <v>0</v>
      </c>
      <c r="CC216" s="59">
        <f>SUMIFS('Planificación 2026-1'!S:S,'Planificación 2026-1'!X:X,C216,'Planificación 2026-1'!H:H,"EN",'Planificación 2026-1'!I:I,"&gt;2")</f>
        <v>14</v>
      </c>
      <c r="CD216" s="59">
        <f>SUMIFS('Planificación 2026-1'!S:S,'Planificación 2026-1'!X:X,C216,'Planificación 2026-1'!H:H,"IS",'Planificación 2026-1'!I:I,"&gt;2")</f>
        <v>0</v>
      </c>
      <c r="CE216" s="59">
        <f>SUMIFS('Planificación 2026-1'!S:S,'Planificación 2026-1'!X:X,C216,'Planificación 2026-1'!H:H,"PS",'Planificación 2026-1'!I:I,"&gt;2")</f>
        <v>0</v>
      </c>
      <c r="CF216" s="59">
        <f>SUMIFS('Planificación 2026-1'!S:S,'Planificación 2026-1'!X:X,C216,'Planificación 2026-1'!H:H,"IN",'Planificación 2026-1'!I:I,"&gt;2")</f>
        <v>0</v>
      </c>
      <c r="CG216" s="59">
        <f>SUMIFS('Planificación 2026-1'!S:S,'Planificación 2026-1'!X:X,C216,'Planificación 2026-1'!H:H,"CA",'Planificación 2026-1'!I:I,"&gt;2")</f>
        <v>0</v>
      </c>
      <c r="CH216" s="59">
        <f>SUMIFS('Planificación 2026-1'!S:S,'Planificación 2026-1'!X:X,C216,'Planificación 2026-1'!H:H,"DE",'Planificación 2026-1'!I:I,"&gt;2")</f>
        <v>0</v>
      </c>
      <c r="CI216" s="59">
        <f>SUMIFS('Planificación 2026-1'!S:S,'Planificación 2026-1'!X:X,C216,'Planificación 2026-1'!H:H,"OB",'Planificación 2026-1'!I:I,"&gt;2")</f>
        <v>0</v>
      </c>
      <c r="CJ216" s="59">
        <f>SUMIFS('Planificación 2026-1'!S:S,'Planificación 2026-1'!X:X,C216,'Planificación 2026-1'!H:H,"MH",'Planificación 2026-1'!I:I,"&gt;2")</f>
        <v>0</v>
      </c>
      <c r="CK216" s="59">
        <f>SUMIFS('Planificación 2026-1'!S:S,'Planificación 2026-1'!X:X,C216,'Planificación 2026-1'!H:H,"IC",'Planificación 2026-1'!I:I,"&gt;2")</f>
        <v>0</v>
      </c>
      <c r="CL216" s="59">
        <f>SUMIFS('Planificación 2026-1'!S:S,'Planificación 2026-1'!X:X,C216,'Planificación 2026-1'!H:H,"AR",'Planificación 2026-1'!I:I,"&gt;2")</f>
        <v>0</v>
      </c>
      <c r="CM216" s="59">
        <f>SUMIFS('Planificación 2026-1'!S:S,'Planificación 2026-1'!X:X,C216,'Planificación 2026-1'!H:H,"AE",'Planificación 2026-1'!I:I,"&gt;2")</f>
        <v>0</v>
      </c>
      <c r="CN216" s="59">
        <f>SUMIFS('Planificación 2026-1'!S:S,'Planificación 2026-1'!X:X,C216,'Planificación 2026-1'!H:H,"T1",'Planificación 2026-1'!I:I,"&gt;2")</f>
        <v>0</v>
      </c>
      <c r="CO216" s="59">
        <f>SUMIFS('Planificación 2026-1'!S:S,'Planificación 2026-1'!X:X,C216,'Planificación 2026-1'!H:H,"T3",'Planificación 2026-1'!I:I,"&gt;2")</f>
        <v>0</v>
      </c>
      <c r="CP216" s="59">
        <f>SUMIFS('Planificación 2026-1'!S:S,'Planificación 2026-1'!X:X,C216,'Planificación 2026-1'!H:H,"T2",'Planificación 2026-1'!I:I,"&gt;2")</f>
        <v>0</v>
      </c>
      <c r="CQ216" s="59">
        <f>SUMIFS('Planificación 2026-1'!S:S,'Planificación 2026-1'!X:X,C216,'Planificación 2026-1'!H:H,"T4",'Planificación 2026-1'!I:I,"&gt;2")</f>
        <v>0</v>
      </c>
      <c r="CR216" s="59">
        <f>SUMIFS('Planificación 2026-1'!S:S,'Planificación 2026-1'!X:X,C216,'Planificación 2026-1'!H:H,"AF",'Planificación 2026-1'!I:I,"&lt;3")</f>
        <v>0</v>
      </c>
      <c r="CS216" s="59">
        <f>SUMIFS('Planificación 2026-1'!S:S,'Planificación 2026-1'!X:X,C216,'Planificación 2026-1'!H:H,"EN",'Planificación 2026-1'!I:I,"&lt;3")</f>
        <v>0</v>
      </c>
      <c r="CT216" s="59">
        <f>SUMIFS('Planificación 2026-1'!S:S,'Planificación 2026-1'!X:X,C216,'Planificación 2026-1'!H:H,"IS",'Planificación 2026-1'!I:I,"&lt;3")</f>
        <v>0</v>
      </c>
      <c r="CU216" s="59">
        <f>SUMIFS('Planificación 2026-1'!S:S,'Planificación 2026-1'!X:X,C216,'Planificación 2026-1'!H:H,"PS",'Planificación 2026-1'!I:I,"&lt;3")</f>
        <v>0</v>
      </c>
      <c r="CV216" s="59">
        <f>SUMIFS('Planificación 2026-1'!S:S,'Planificación 2026-1'!X:X,C216,'Planificación 2026-1'!H:H,"IN",'Planificación 2026-1'!I:I,"&lt;3")</f>
        <v>0</v>
      </c>
      <c r="CW216" s="59">
        <f>SUMIFS('Planificación 2026-1'!S:S,'Planificación 2026-1'!X:X,C216,'Planificación 2026-1'!H:H,"CA",'Planificación 2026-1'!I:I,"&lt;3")</f>
        <v>0</v>
      </c>
      <c r="CX216" s="59">
        <f>SUMIFS('Planificación 2026-1'!S:S,'Planificación 2026-1'!X:X,C216,'Planificación 2026-1'!H:H,"DE",'Planificación 2026-1'!I:I,"&lt;3")</f>
        <v>0</v>
      </c>
      <c r="CY216" s="59">
        <f>SUMIFS('Planificación 2026-1'!S:S,'Planificación 2026-1'!X:X,C216,'Planificación 2026-1'!H:H,"OB",'Planificación 2026-1'!I:I,"&lt;3")</f>
        <v>0</v>
      </c>
      <c r="CZ216" s="59">
        <f>SUMIFS('Planificación 2026-1'!S:S,'Planificación 2026-1'!X:X,C216,'Planificación 2026-1'!H:H,"MH",'Planificación 2026-1'!I:I,"&lt;3")</f>
        <v>0</v>
      </c>
      <c r="DA216" s="59">
        <f>SUMIFS('Planificación 2026-1'!S:S,'Planificación 2026-1'!X:X,C216,'Planificación 2026-1'!H:H,"IC",'Planificación 2026-1'!I:I,"&lt;3")</f>
        <v>0</v>
      </c>
      <c r="DB216" s="59">
        <f>SUMIFS('Planificación 2026-1'!S:S,'Planificación 2026-1'!X:X,C216,'Planificación 2026-1'!H:H,"AR",'Planificación 2026-1'!I:I,"&lt;3")</f>
        <v>0</v>
      </c>
      <c r="DC216" s="59">
        <f>SUMIFS('Planificación 2026-1'!S:S,'Planificación 2026-1'!X:X,C216,'Planificación 2026-1'!H:H,"AE",'Planificación 2026-1'!I:I,"&lt;3")</f>
        <v>0</v>
      </c>
      <c r="DD216" s="59">
        <f>SUMIFS('Planificación 2026-1'!S:S,'Planificación 2026-1'!X:X,C216,'Planificación 2026-1'!H:H,"T1",'Planificación 2026-1'!I:I,"&lt;3")</f>
        <v>0</v>
      </c>
      <c r="DE216" s="59">
        <f>SUMIFS('Planificación 2026-1'!S:S,'Planificación 2026-1'!X:X,C216,'Planificación 2026-1'!H:H,"T3",'Planificación 2026-1'!I:I,"&lt;3")</f>
        <v>0</v>
      </c>
      <c r="DF216" s="59">
        <f>SUMIFS('Planificación 2026-1'!S:S,'Planificación 2026-1'!X:X,C216,'Planificación 2026-1'!H:H,"T2",'Planificación 2026-1'!I:I,"&lt;3")</f>
        <v>0</v>
      </c>
      <c r="DG216" s="59">
        <f>SUMIFS('Planificación 2026-1'!S:S,'Planificación 2026-1'!X:X,C216,'Planificación 2026-1'!H:H,"T4",'Planificación 2026-1'!I:I,"&lt;3")</f>
        <v>0</v>
      </c>
      <c r="DH216" s="58" t="str">
        <f t="shared" si="52"/>
        <v/>
      </c>
      <c r="DI216" s="27">
        <f>IF(C216="","",SUMIFS('Planificación 2026-1'!S:S,'Planificación 2026-1'!X:X,C216,'Planificación 2026-1'!F:F,"PRINCIPAL",'Planificación 2026-1'!Y:Y,"VIRTUAL"))</f>
        <v>0</v>
      </c>
      <c r="DJ216" s="27">
        <f>IF(C216="","",SUMIFS('Planificación 2026-1'!S:S,'Planificación 2026-1'!X:X,C216,'Planificación 2026-1'!F:F,"PRINCIPAL",'Planificación 2026-1'!Y:Y,"PRESENCIAL"))</f>
        <v>0</v>
      </c>
      <c r="DK216" s="27">
        <f>IF(C216="","",SUMIFS('Planificación 2026-1'!S:S,'Planificación 2026-1'!X:X,C216,'Planificación 2026-1'!F:F,"PRINCIPAL",'Planificación 2026-1'!Y:Y,"HIBRIDO PRESENCIAL"))</f>
        <v>0</v>
      </c>
      <c r="DL216" s="58" t="str">
        <f t="shared" si="53"/>
        <v>P02</v>
      </c>
      <c r="DM216" s="58">
        <f>IF(C216="","",SUMIFS('Planificación 2026-1'!S:S,'Planificación 2026-1'!X:X,C216,'Planificación 2026-1'!F:F,"FILIAL",'Planificación 2026-1'!Y:Y,"VIRTUAL"))</f>
        <v>0</v>
      </c>
      <c r="DN216" s="60">
        <f>IF(C216="","",SUMIFS('Planificación 2026-1'!S:S,'Planificación 2026-1'!X:X,C216,'Planificación 2026-1'!F:F,"FILIAL",'Planificación 2026-1'!Y:Y,"PRESENCIAL"))</f>
        <v>14</v>
      </c>
      <c r="DO216" s="29">
        <f>IF(C216="","",SUMIFS('Planificación 2026-1'!S:S,'Planificación 2026-1'!X:X,C216,'Planificación 2026-1'!F:F,"FILIAL",'Planificación 2026-1'!Y:Y,"HIBRIDO PRESENCIAL"))</f>
        <v>0</v>
      </c>
      <c r="DP216" s="61" t="str">
        <f t="shared" si="54"/>
        <v/>
      </c>
      <c r="DQ216" s="58">
        <f>IF(C216="","",SUMIFS('Planificación 2026-1'!S:S,'Planificación 2026-1'!X:X,C216,'Planificación 2026-1'!F:F,"SUNAMPE",'Planificación 2026-1'!Y:Y,"VIRTUAL"))</f>
        <v>0</v>
      </c>
      <c r="DR216" s="29">
        <f>IF(C216="","",SUMIFS('Planificación 2026-1'!S:S,'Planificación 2026-1'!X:X,C216,'Planificación 2026-1'!F:F,"SUNAMPE",'Planificación 2026-1'!Y:Y,"PRESENCIAL"))</f>
        <v>0</v>
      </c>
      <c r="DS216" s="61" t="str">
        <f t="shared" si="55"/>
        <v/>
      </c>
      <c r="DT216" s="58">
        <f>IF(C216="","",SUMIFS('Planificación 2026-1'!S:S,'Planificación 2026-1'!X:X,C216,'Planificación 2026-1'!F:F,"HUAURA",'Planificación 2026-1'!Y:Y,"VIRTUAL"))</f>
        <v>0</v>
      </c>
      <c r="DU216" s="29">
        <f>IF(C216="","",SUMIFS('Planificación 2026-1'!S:S,'Planificación 2026-1'!X:X,C216,'Planificación 2026-1'!F:F,"HUAURA",'Planificación 2026-1'!Y:Y,"PRESENCIAL"))</f>
        <v>0</v>
      </c>
      <c r="DV216" s="32">
        <f>SUMIFS('Planificación 2026-1'!S:S,'Planificación 2026-1'!X:X,C216,'Planificación 2026-1'!F:F,"PRINCIPAL",'Planificación 2026-1'!Y:Y,"VIRTUAL",'Planificación 2026-1'!I:I,"&gt;2")</f>
        <v>0</v>
      </c>
      <c r="DW216" s="32">
        <f>SUMIFS('Planificación 2026-1'!S:S,'Planificación 2026-1'!X:X,C216,'Planificación 2026-1'!F:F,"PRINCIPAL",'Planificación 2026-1'!Y:Y,"&lt;&gt;VIRTUAL",'Planificación 2026-1'!I:I,"&gt;2")</f>
        <v>0</v>
      </c>
      <c r="DX216" s="32">
        <f>SUMIFS('Planificación 2026-1'!S:S,'Planificación 2026-1'!X:X,C216,'Planificación 2026-1'!F:F,"SUNAMPE",'Planificación 2026-1'!Y:Y,"VIRTUAL",'Planificación 2026-1'!I:I,"&gt;2")</f>
        <v>0</v>
      </c>
      <c r="DY216" s="32">
        <f>SUMIFS('Planificación 2026-1'!S:S,'Planificación 2026-1'!X:X,C216,'Planificación 2026-1'!F:F,"SUNAMPE",'Planificación 2026-1'!Y:Y,"&lt;&gt;VIRTUAL",'Planificación 2026-1'!I:I,"&gt;2")</f>
        <v>0</v>
      </c>
      <c r="DZ216" s="32">
        <f>SUMIFS('Planificación 2026-1'!S:S,'Planificación 2026-1'!X:X,C216,'Planificación 2026-1'!F:F,"FILIAL",'Planificación 2026-1'!Y:Y,"VIRTUAL",'Planificación 2026-1'!I:I,"&gt;2")</f>
        <v>0</v>
      </c>
      <c r="EA216" s="32">
        <f>SUMIFS('Planificación 2026-1'!S:S,'Planificación 2026-1'!X:X,C216,'Planificación 2026-1'!F:F,"FILIAL",'Planificación 2026-1'!Y:Y,"&lt;&gt;VIRTUAL",'Planificación 2026-1'!I:I,"&gt;2")</f>
        <v>14</v>
      </c>
      <c r="EB216" s="32">
        <f>SUMIFS('Planificación 2026-1'!S:S,'Planificación 2026-1'!X:X,C216,'Planificación 2026-1'!F:F,"PORUMA",'Planificación 2026-1'!Y:Y,"VIRTUAL",'Planificación 2026-1'!I:I,"&gt;2")</f>
        <v>0</v>
      </c>
      <c r="EC216" s="32">
        <f>SUMIFS('Planificación 2026-1'!S:S,'Planificación 2026-1'!X:X,C216,'Planificación 2026-1'!F:F,"PORUMA",'Planificación 2026-1'!Y:Y,"&lt;&gt;VIRTUAL",'Planificación 2026-1'!I:I,"&gt;2")</f>
        <v>0</v>
      </c>
      <c r="ED216" s="32">
        <f>SUMIFS('Planificación 2026-1'!S:S,'Planificación 2026-1'!X:X,C216,'Planificación 2026-1'!F:F,"HUAURA",'Planificación 2026-1'!Y:Y,"VIRTUAL",'Planificación 2026-1'!I:I,"&gt;2")</f>
        <v>0</v>
      </c>
      <c r="EE216" s="32">
        <f>SUMIFS('Planificación 2026-1'!S:S,'Planificación 2026-1'!X:X,C216,'Planificación 2026-1'!F:F,"HUAURA",'Planificación 2026-1'!Y:Y,"&lt;&gt;VIRTUAL",'Planificación 2026-1'!I:I,"&gt;2")</f>
        <v>0</v>
      </c>
      <c r="EF216" s="32">
        <f>SUMIFS('Planificación 2026-1'!S:S,'Planificación 2026-1'!X:X,C216,'Planificación 2026-1'!F:F,"PRINCIPAL",'Planificación 2026-1'!Y:Y,"VIRTUAL",'Planificación 2026-1'!I:I,"&lt;3")</f>
        <v>0</v>
      </c>
      <c r="EG216" s="32">
        <f>SUMIFS('Planificación 2026-1'!S:S,'Planificación 2026-1'!X:X,C216,'Planificación 2026-1'!F:F,"PRINCIPAL",'Planificación 2026-1'!Y:Y,"&lt;&gt;VIRTUAL",'Planificación 2026-1'!I:I,"&lt;3")</f>
        <v>0</v>
      </c>
      <c r="EH216" s="32">
        <f>SUMIFS('Planificación 2026-1'!S:S,'Planificación 2026-1'!X:X,C216,'Planificación 2026-1'!F:F,"SUNAMPE",'Planificación 2026-1'!Y:Y,"VIRTUAL",'Planificación 2026-1'!I:I,"&lt;3")</f>
        <v>0</v>
      </c>
      <c r="EI216" s="32">
        <f>SUMIFS('Planificación 2026-1'!S:S,'Planificación 2026-1'!X:X,C216,'Planificación 2026-1'!F:F,"SUNAMPE",'Planificación 2026-1'!Y:Y,"&lt;&gt;VIRTUAL",'Planificación 2026-1'!I:I,"&lt;3")</f>
        <v>0</v>
      </c>
      <c r="EJ216" s="32">
        <f>SUMIFS('Planificación 2026-1'!S:S,'Planificación 2026-1'!X:X,C216,'Planificación 2026-1'!F:F,"FILIAL",'Planificación 2026-1'!Y:Y,"VIRTUAL",'Planificación 2026-1'!I:I,"&lt;3")</f>
        <v>0</v>
      </c>
      <c r="EK216" s="32">
        <f>SUMIFS('Planificación 2026-1'!S:S,'Planificación 2026-1'!X:X,C216,'Planificación 2026-1'!F:F,"FILIAL",'Planificación 2026-1'!Y:Y,"&lt;&gt;VIRTUAL",'Planificación 2026-1'!I:I,"&lt;3")</f>
        <v>0</v>
      </c>
      <c r="EL216" s="32">
        <f>SUMIFS('Planificación 2026-1'!S:S,'Planificación 2026-1'!X:X,C216,'Planificación 2026-1'!F:F,"PORUMA",'Planificación 2026-1'!Y:Y,"VIRTUAL",'Planificación 2026-1'!I:I,"&lt;3")</f>
        <v>0</v>
      </c>
      <c r="EM216" s="32">
        <f>SUMIFS('Planificación 2026-1'!S:S,'Planificación 2026-1'!X:X,C216,'Planificación 2026-1'!F:F,"PORUMA",'Planificación 2026-1'!Y:Y,"&lt;&gt;VIRTUAL",'Planificación 2026-1'!I:I,"&lt;3")</f>
        <v>0</v>
      </c>
      <c r="EN216" s="32">
        <f>SUMIFS('Planificación 2026-1'!S:S,'Planificación 2026-1'!X:X,C216,'Planificación 2026-1'!F:F,"HUAURA",'Planificación 2026-1'!Y:Y,"VIRTUAL",'Planificación 2026-1'!I:I,"&lt;3")</f>
        <v>0</v>
      </c>
      <c r="EO216" s="32">
        <f>SUMIFS('Planificación 2026-1'!S:S,'Planificación 2026-1'!X:X,C216,'Planificación 2026-1'!F:F,"HUAURA",'Planificación 2026-1'!Y:Y,"&lt;&gt;VIRTUAL",'Planificación 2026-1'!I:I,"&lt;3")</f>
        <v>0</v>
      </c>
      <c r="EP216" s="32">
        <f t="shared" si="57"/>
        <v>14</v>
      </c>
      <c r="EQ216" s="32">
        <f t="shared" si="47"/>
        <v>0</v>
      </c>
      <c r="ER216" s="32">
        <f t="shared" si="48"/>
        <v>0</v>
      </c>
      <c r="ES216" s="32">
        <f t="shared" si="49"/>
        <v>0</v>
      </c>
      <c r="ET216" s="32">
        <f t="shared" si="50"/>
        <v>0</v>
      </c>
      <c r="EU216" s="32">
        <f t="shared" si="51"/>
        <v>14</v>
      </c>
      <c r="EV216" s="32" t="b">
        <f>EXACT(EU216,E216)</f>
        <v>1</v>
      </c>
      <c r="EW216" s="32"/>
      <c r="EX216" s="32">
        <f>DV216+DZ216+ED216+EF216+EJ216+EN216+DX216+EH216</f>
        <v>0</v>
      </c>
      <c r="EY216" s="32">
        <f>DW216+EA216+EE216+EG216+EK216+EO216+DY216+EI216</f>
        <v>14</v>
      </c>
      <c r="EZ216" s="32" t="b">
        <f>EXACT(SUM(EX216:EY216),E216)</f>
        <v>1</v>
      </c>
      <c r="FA216" s="32" t="str">
        <f>IF(AND(DW216=0,EA216=0,EE216=0),"",IF(COUNTIF(DW216:EE216,"&gt;0")=1,IF(DW216&gt;0,"SEDE",IF(EA216&gt;0,"FILIAL","HUAURA")),IF(COUNTIF(DW216:EE216,"&gt;0")=2,IF(AND(DW216&gt;0,EA216&gt;0),"SEDE-FILIAL",IF(AND(DW216&gt;0,EE216&gt;0),"SEDE-HUAURA","FILIAL-HUAURA")),"SEDE-FILIAL-HUAURA")))</f>
        <v>FILIAL</v>
      </c>
      <c r="FB216" s="32" t="str">
        <f t="shared" si="56"/>
        <v>PRESENCIAL</v>
      </c>
    </row>
    <row r="217" spans="1:158">
      <c r="A217" s="33"/>
      <c r="B217" s="65">
        <v>214</v>
      </c>
      <c r="C217" s="32" t="s">
        <v>421</v>
      </c>
      <c r="D217" s="429">
        <v>21788742</v>
      </c>
      <c r="E217" s="62">
        <f>SUMIF('Planificación 2026-1'!X:X,C217,'Planificación 2026-1'!S:S)</f>
        <v>12</v>
      </c>
      <c r="F217" s="63" t="s">
        <v>203</v>
      </c>
      <c r="G217" s="454" t="s">
        <v>200</v>
      </c>
      <c r="H217" s="64" t="s">
        <v>181</v>
      </c>
      <c r="I217" s="64" t="s">
        <v>152</v>
      </c>
      <c r="J217" s="32" t="s">
        <v>181</v>
      </c>
      <c r="K217" s="32" t="s">
        <v>152</v>
      </c>
      <c r="L217" s="57" t="str">
        <f>IF(SUM(COUNTIFS('Planificación 2026-1'!F:F,"PRINCIPAL",'Planificación 2026-1'!X:X,C217,'Planificación 2026-1'!H:H,"AF"))&gt;0,"P01"," ")</f>
        <v xml:space="preserve"> </v>
      </c>
      <c r="M217" s="58" t="str">
        <f>IF(SUM(COUNTIFS('Planificación 2026-1'!F:F,"PRINCIPAL",'Planificación 2026-1'!X:X,C217,'Planificación 2026-1'!H:H,"EN"))&gt;0,"P02"," ")</f>
        <v xml:space="preserve"> </v>
      </c>
      <c r="N217" s="58" t="str">
        <f>IF(SUM(COUNTIFS('Planificación 2026-1'!F:F,"PRINCIPAL",'Planificación 2026-1'!X:X,C217,'Planificación 2026-1'!H:H,"IS"))&gt;0,"P03"," ")</f>
        <v xml:space="preserve"> </v>
      </c>
      <c r="O217" s="58" t="str">
        <f>IF(SUM(COUNTIFS('Planificación 2026-1'!F:F,"PRINCIPAL",'Planificación 2026-1'!X:X,C217,'Planificación 2026-1'!H:H,"PS"))&gt;0,"P04"," ")</f>
        <v>P04</v>
      </c>
      <c r="P217" s="58"/>
      <c r="Q217" s="58" t="str">
        <f>IF(SUM(COUNTIFS('Planificación 2026-1'!F:F,"PRINCIPAL",'Planificación 2026-1'!X:X,C217,'Planificación 2026-1'!H:H,"IN"))&gt;0,"P06"," ")</f>
        <v xml:space="preserve"> </v>
      </c>
      <c r="R217" s="58" t="str">
        <f>IF(SUM(COUNTIFS('Planificación 2026-1'!F:F,"PRINCIPAL",'Planificación 2026-1'!X:X,C217,'Planificación 2026-1'!H:H,"CA"))&gt;0,"P07"," ")</f>
        <v xml:space="preserve"> </v>
      </c>
      <c r="S217" s="58" t="str">
        <f>IF(SUM(COUNTIFS('Planificación 2026-1'!F:F,"PRINCIPAL",'Planificación 2026-1'!X:X,C217,'Planificación 2026-1'!H:H,"DE"))&gt;0,"P08"," ")</f>
        <v xml:space="preserve"> </v>
      </c>
      <c r="T217" s="58" t="str">
        <f>IF(SUM(COUNTIFS('Planificación 2026-1'!F:F,"PRINCIPAL",'Planificación 2026-1'!X:X,C217,'Planificación 2026-1'!H:H,"OB"))&gt;0,"P09"," ")</f>
        <v xml:space="preserve"> </v>
      </c>
      <c r="U217" s="58" t="str">
        <f>IF(SUM(COUNTIFS('Planificación 2026-1'!F:F,"PRINCIPAL",'Planificación 2026-1'!X:X,C217,'Planificación 2026-1'!H:H,"MH"))&gt;0,"P31"," ")</f>
        <v xml:space="preserve"> </v>
      </c>
      <c r="V217" s="58" t="str">
        <f>IF(SUM(COUNTIFS('Planificación 2026-1'!F:F,"PRINCIPAL",'Planificación 2026-1'!X:X,C217,'Planificación 2026-1'!H:H,"IC"))&gt;0,"P32"," ")</f>
        <v xml:space="preserve"> </v>
      </c>
      <c r="W217" s="58" t="str">
        <f>IF(SUM(COUNTIFS('Planificación 2026-1'!F:F,"PRINCIPAL",'Planificación 2026-1'!X:X,C217,'Planificación 2026-1'!H:H,"AR"))&gt;0,"P34"," ")</f>
        <v xml:space="preserve"> </v>
      </c>
      <c r="X217" s="58" t="str">
        <f>IF(SUM(COUNTIFS('Planificación 2026-1'!F:F,"PRINCIPAL",'Planificación 2026-1'!X:X,C217,'Planificación 2026-1'!H:H,"T1"))&gt;0,"P35"," ")</f>
        <v xml:space="preserve"> </v>
      </c>
      <c r="Y217" s="58" t="str">
        <f>IF(SUM(COUNTIFS('Planificación 2026-1'!F:F,"PRINCIPAL",'Planificación 2026-1'!X:X,C217,'Planificación 2026-1'!H:H,"T3"))&gt;0,"P36"," ")</f>
        <v xml:space="preserve"> </v>
      </c>
      <c r="Z217" s="58" t="str">
        <f>IF(SUM(COUNTIFS('Planificación 2026-1'!F:F,"PRINCIPAL",'Planificación 2026-1'!X:X,C217,'Planificación 2026-1'!H:H,"T2"))&gt;0,"P37"," ")</f>
        <v xml:space="preserve"> </v>
      </c>
      <c r="AA217" s="58" t="str">
        <f>IF(SUM(COUNTIFS('Planificación 2026-1'!F:F,"PRINCIPAL",'Planificación 2026-1'!X:X,C217,'Planificación 2026-1'!H:H,"AE"))&gt;0,"P38"," ")</f>
        <v xml:space="preserve"> </v>
      </c>
      <c r="AB217" s="58" t="str">
        <f>IF(SUM(COUNTIFS('Planificación 2026-1'!F:F,"PRINCIPAL",'Planificación 2026-1'!X:X,C217,'Planificación 2026-1'!H:H,"T4"))&gt;0,"P55"," ")</f>
        <v xml:space="preserve"> </v>
      </c>
      <c r="AC217" s="58" t="str">
        <f>IF(SUM(COUNTIFS('Planificación 2026-1'!F:F,"FILIAL",'Planificación 2026-1'!X:X,C217,'Planificación 2026-1'!H:H,"AF"))&gt;0," P01"," ")</f>
        <v xml:space="preserve"> </v>
      </c>
      <c r="AD217" s="58" t="str">
        <f>IF(SUM(COUNTIFS('Planificación 2026-1'!F:F,"FILIAL",'Planificación 2026-1'!X:X,C217,'Planificación 2026-1'!H:H,"EN"))&gt;0,"P02"," ")</f>
        <v xml:space="preserve"> </v>
      </c>
      <c r="AE217" s="58" t="str">
        <f>IF(SUM(COUNTIFS('Planificación 2026-1'!F:F,"FILIAL",'Planificación 2026-1'!X:X,C217,'Planificación 2026-1'!H:H,"IS"))&gt;0,"P03"," ")</f>
        <v xml:space="preserve"> </v>
      </c>
      <c r="AF217" s="58" t="str">
        <f>IF(SUM(COUNTIFS('Planificación 2026-1'!F:F,"FILIAL",'Planificación 2026-1'!X:X,C217,'Planificación 2026-1'!H:H,"PS"))&gt;0,"P04"," ")</f>
        <v xml:space="preserve"> </v>
      </c>
      <c r="AG217" s="58"/>
      <c r="AH217" s="58" t="str">
        <f>IF(SUM(COUNTIFS('Planificación 2026-1'!F:F,"FILIAL",'Planificación 2026-1'!X:X,C217,'Planificación 2026-1'!H:H,"IN"))&gt;0,"P06"," ")</f>
        <v xml:space="preserve"> </v>
      </c>
      <c r="AI217" s="58" t="str">
        <f>IF(SUM(COUNTIFS('Planificación 2026-1'!F:F,"FILIAL",'Planificación 2026-1'!X:X,C217,'Planificación 2026-1'!H:H,"CA"))&gt;0,"P07"," ")</f>
        <v xml:space="preserve"> </v>
      </c>
      <c r="AJ217" s="58" t="str">
        <f>IF(SUM(COUNTIFS('Planificación 2026-1'!F:F,"FILIAL",'Planificación 2026-1'!X:X,C217,'Planificación 2026-1'!H:H,"DE"))&gt;0,"P08"," ")</f>
        <v xml:space="preserve"> </v>
      </c>
      <c r="AK217" s="58" t="str">
        <f>IF(SUM(COUNTIFS('Planificación 2026-1'!F:F,"FILIAL",'Planificación 2026-1'!X:X,C217,'Planificación 2026-1'!H:H,"OB"))&gt;0,"P09"," ")</f>
        <v xml:space="preserve"> </v>
      </c>
      <c r="AL217" s="58" t="str">
        <f>IF(SUM(COUNTIFS('Planificación 2026-1'!F:F,"FILIAL",'Planificación 2026-1'!X:X,C217,'Planificación 2026-1'!H:H,"MH"))&gt;0,"P31"," ")</f>
        <v xml:space="preserve"> </v>
      </c>
      <c r="AM217" s="58" t="str">
        <f>IF(SUM(COUNTIFS('Planificación 2026-1'!F:F,"FILIAL",'Planificación 2026-1'!X:X,C217,'Planificación 2026-1'!H:H,"IC"))&gt;0,"P32"," ")</f>
        <v xml:space="preserve"> </v>
      </c>
      <c r="AN217" s="58" t="str">
        <f>IF(SUM(COUNTIFS('Planificación 2026-1'!F:F,"FILIAL",'Planificación 2026-1'!X:X,C217,'Planificación 2026-1'!H:H,"AR"))&gt;0,"P34"," ")</f>
        <v xml:space="preserve"> </v>
      </c>
      <c r="AO217" s="58" t="str">
        <f>IF(SUM(COUNTIFS('Planificación 2026-1'!F:F,"FILIAL",'Planificación 2026-1'!X:X,C217,'Planificación 2026-1'!H:H,"T1"))&gt;0,"P35"," ")</f>
        <v xml:space="preserve"> </v>
      </c>
      <c r="AP217" s="58" t="str">
        <f>IF(SUM(COUNTIFS('Planificación 2026-1'!F:F,"FILIAL",'Planificación 2026-1'!X:X,C217,'Planificación 2026-1'!H:H,"T3"))&gt;0,"P36"," ")</f>
        <v xml:space="preserve"> </v>
      </c>
      <c r="AQ217" s="58" t="str">
        <f>IF(SUM(COUNTIFS('Planificación 2026-1'!F:F,"FILIAL",'Planificación 2026-1'!X:X,C217,'Planificación 2026-1'!H:H,"T2"))&gt;0,"P37"," ")</f>
        <v xml:space="preserve"> </v>
      </c>
      <c r="AR217" s="58" t="str">
        <f>IF(SUM(COUNTIFS('Planificación 2026-1'!F:F,"FILIAL",'Planificación 2026-1'!X:X,C217,'Planificación 2026-1'!H:H,"AE"))&gt;0,"P38"," ")</f>
        <v xml:space="preserve"> </v>
      </c>
      <c r="AS217" s="58" t="str">
        <f>IF(SUM(COUNTIFS('Planificación 2026-1'!F:F,"FILIAL",'Planificación 2026-1'!X:X,C217,'Planificación 2026-1'!H:H,"T4"))&gt;0,"P55"," ")</f>
        <v xml:space="preserve"> </v>
      </c>
      <c r="AT217" s="58" t="str">
        <f>IF(SUM(COUNTIFS('Planificación 2026-1'!F:F,"SUNAMPE",'Planificación 2026-1'!X:X,C217,'Planificación 2026-1'!H:H,"AF"))&gt;0," P01"," ")</f>
        <v xml:space="preserve"> </v>
      </c>
      <c r="AU217" s="58" t="str">
        <f>IF(SUM(COUNTIFS('Planificación 2026-1'!F:F,"SUNAMPE",'Planificación 2026-1'!X:X,C217,'Planificación 2026-1'!H:H,"EN"))&gt;0,"P02"," ")</f>
        <v xml:space="preserve"> </v>
      </c>
      <c r="AV217" s="58" t="str">
        <f>IF(SUM(COUNTIFS('Planificación 2026-1'!F:F,"SUNAMPE",'Planificación 2026-1'!X:X,C217,'Planificación 2026-1'!H:H,"IS"))&gt;0,"P03"," ")</f>
        <v xml:space="preserve"> </v>
      </c>
      <c r="AW217" s="58" t="str">
        <f>IF(SUM(COUNTIFS('Planificación 2026-1'!F:F,"SUNAMPE",'Planificación 2026-1'!X:X,C217,'Planificación 2026-1'!H:H,"PS"))&gt;0,"P04"," ")</f>
        <v xml:space="preserve"> </v>
      </c>
      <c r="AX217" s="58"/>
      <c r="AY217" s="58" t="str">
        <f>IF(SUM(COUNTIFS('Planificación 2026-1'!F:F,"SUNAMPE",'Planificación 2026-1'!X:X,C217,'Planificación 2026-1'!H:H,"IN"))&gt;0,"P06"," ")</f>
        <v xml:space="preserve"> </v>
      </c>
      <c r="AZ217" s="58" t="str">
        <f>IF(SUM(COUNTIFS('Planificación 2026-1'!F:F,"SUNAMPE",'Planificación 2026-1'!X:X,C217,'Planificación 2026-1'!H:H,"CA"))&gt;0,"P07"," ")</f>
        <v xml:space="preserve"> </v>
      </c>
      <c r="BA217" s="58" t="str">
        <f>IF(SUM(COUNTIFS('Planificación 2026-1'!F:F,"SUNAMPE",'Planificación 2026-1'!X:X,C217,'Planificación 2026-1'!H:H,"DE"))&gt;0,"P08"," ")</f>
        <v xml:space="preserve"> </v>
      </c>
      <c r="BB217" s="58" t="str">
        <f>IF(SUM(COUNTIFS('Planificación 2026-1'!F:F,"SUNAMPE",'Planificación 2026-1'!X:X,C217,'Planificación 2026-1'!H:H,"OB"))&gt;0,"P09"," ")</f>
        <v xml:space="preserve"> </v>
      </c>
      <c r="BC217" s="58" t="str">
        <f>IF(SUM(COUNTIFS('Planificación 2026-1'!F:F,"SUNAMPE",'Planificación 2026-1'!X:X,C217,'Planificación 2026-1'!H:H,"MH"))&gt;0,"P31"," ")</f>
        <v xml:space="preserve"> </v>
      </c>
      <c r="BD217" s="58" t="str">
        <f>IF(SUM(COUNTIFS('Planificación 2026-1'!F:F,"SUNAMPE",'Planificación 2026-1'!X:X,C217,'Planificación 2026-1'!H:H,"IC"))&gt;0,"P32"," ")</f>
        <v xml:space="preserve"> </v>
      </c>
      <c r="BE217" s="58" t="str">
        <f>IF(SUM(COUNTIFS('Planificación 2026-1'!F:F,"SUNAMPE",'Planificación 2026-1'!X:X,C217,'Planificación 2026-1'!H:H,"AR"))&gt;0,"P34"," ")</f>
        <v xml:space="preserve"> </v>
      </c>
      <c r="BF217" s="58" t="str">
        <f>IF(SUM(COUNTIFS('Planificación 2026-1'!F:F,"SUNAMPE",'Planificación 2026-1'!X:X,C217,'Planificación 2026-1'!H:H,"T1"))&gt;0,"P35"," ")</f>
        <v xml:space="preserve"> </v>
      </c>
      <c r="BG217" s="58" t="str">
        <f>IF(SUM(COUNTIFS('Planificación 2026-1'!F:F,"SUNAMPE",'Planificación 2026-1'!X:X,C217,'Planificación 2026-1'!H:H,"T3"))&gt;0,"P36"," ")</f>
        <v xml:space="preserve"> </v>
      </c>
      <c r="BH217" s="58" t="str">
        <f>IF(SUM(COUNTIFS('Planificación 2026-1'!F:F,"SUNAMPE",'Planificación 2026-1'!X:X,C217,'Planificación 2026-1'!H:H,"T2"))&gt;0,"P37"," ")</f>
        <v xml:space="preserve"> </v>
      </c>
      <c r="BI217" s="58" t="str">
        <f>IF(SUM(COUNTIFS('Planificación 2026-1'!F:F,"SUNAMPE",'Planificación 2026-1'!X:X,C217,'Planificación 2026-1'!H:H,"AE"))&gt;0,"P38"," ")</f>
        <v xml:space="preserve"> </v>
      </c>
      <c r="BJ217" s="58" t="str">
        <f>IF(SUM(COUNTIFS('Planificación 2026-1'!F:F,"SUNAMPE",'Planificación 2026-1'!X:X,C217,'Planificación 2026-1'!H:H,"T4"))&gt;0,"P55"," ")</f>
        <v xml:space="preserve"> </v>
      </c>
      <c r="BK217" s="58" t="str">
        <f>IF(SUM(COUNTIFS('Planificación 2026-1'!F:F,"HUAURA",'Planificación 2026-1'!X:X,C217,'Planificación 2026-1'!H:H,"AF"))&gt;0," P01"," ")</f>
        <v xml:space="preserve"> </v>
      </c>
      <c r="BL217" s="58" t="str">
        <f>IF(SUM(COUNTIFS('Planificación 2026-1'!F:F,"HUAURA",'Planificación 2026-1'!X:X,C217,'Planificación 2026-1'!H:H,"EN"))&gt;0,"P02"," ")</f>
        <v xml:space="preserve"> </v>
      </c>
      <c r="BM217" s="58" t="str">
        <f>IF(SUM(COUNTIFS('Planificación 2026-1'!F:F,"HUAURA",'Planificación 2026-1'!X:X,C217,'Planificación 2026-1'!H:H,"IS"))&gt;0,"P03"," ")</f>
        <v xml:space="preserve"> </v>
      </c>
      <c r="BN217" s="58" t="str">
        <f>IF(SUM(COUNTIFS('Planificación 2026-1'!F:F,"HUAURA",'Planificación 2026-1'!X:X,C217,'Planificación 2026-1'!H:H,"PS"))&gt;0,"P04"," ")</f>
        <v xml:space="preserve"> </v>
      </c>
      <c r="BO217" s="58"/>
      <c r="BP217" s="58" t="str">
        <f>IF(SUM(COUNTIFS('Planificación 2026-1'!F:F,"HUAURA",'Planificación 2026-1'!X:X,C217,'Planificación 2026-1'!H:H,"IN"))&gt;0,"P06"," ")</f>
        <v xml:space="preserve"> </v>
      </c>
      <c r="BQ217" s="58" t="str">
        <f>IF(SUM(COUNTIFS('Planificación 2026-1'!F:F,"HUAURA",'Planificación 2026-1'!X:X,C217,'Planificación 2026-1'!H:H,"CA"))&gt;0,"P07"," ")</f>
        <v xml:space="preserve"> </v>
      </c>
      <c r="BR217" s="58" t="str">
        <f>IF(SUM(COUNTIFS('Planificación 2026-1'!F:F,"HUAURA",'Planificación 2026-1'!X:X,C217,'Planificación 2026-1'!H:H,"DE"))&gt;0,"P08"," ")</f>
        <v xml:space="preserve"> </v>
      </c>
      <c r="BS217" s="58" t="str">
        <f>IF(SUM(COUNTIFS('Planificación 2026-1'!F:F,"HUAURA",'Planificación 2026-1'!X:X,C217,'Planificación 2026-1'!H:H,"OB"))&gt;0,"P09"," ")</f>
        <v xml:space="preserve"> </v>
      </c>
      <c r="BT217" s="58" t="str">
        <f>IF(SUM(COUNTIFS('Planificación 2026-1'!F:F,"HUAURA",'Planificación 2026-1'!X:X,C217,'Planificación 2026-1'!H:H,"MH"))&gt;0,"P31"," ")</f>
        <v xml:space="preserve"> </v>
      </c>
      <c r="BU217" s="58" t="str">
        <f>IF(SUM(COUNTIFS('Planificación 2026-1'!F:F,"HUAURA",'Planificación 2026-1'!X:X,C217,'Planificación 2026-1'!H:H,"IC"))&gt;0,"P32"," ")</f>
        <v xml:space="preserve"> </v>
      </c>
      <c r="BV217" s="58" t="str">
        <f>IF(SUM(COUNTIFS('Planificación 2026-1'!F:F,"HUAURA",'Planificación 2026-1'!X:X,C217,'Planificación 2026-1'!H:H,"AR"))&gt;0,"P34"," ")</f>
        <v xml:space="preserve"> </v>
      </c>
      <c r="BW217" s="58" t="str">
        <f>IF(SUM(COUNTIFS('Planificación 2026-1'!F:F,"HUAURA",'Planificación 2026-1'!X:X,C217,'Planificación 2026-1'!H:H,"T1"))&gt;0,"P35"," ")</f>
        <v xml:space="preserve"> </v>
      </c>
      <c r="BX217" s="58" t="str">
        <f>IF(SUM(COUNTIFS('Planificación 2026-1'!F:F,"HUAURA",'Planificación 2026-1'!X:X,C217,'Planificación 2026-1'!H:H,"T3"))&gt;0,"P36"," ")</f>
        <v xml:space="preserve"> </v>
      </c>
      <c r="BY217" s="58" t="str">
        <f>IF(SUM(COUNTIFS('Planificación 2026-1'!F:F,"HUAURA",'Planificación 2026-1'!X:X,C217,'Planificación 2026-1'!H:H,"T2"))&gt;0,"P37"," ")</f>
        <v xml:space="preserve"> </v>
      </c>
      <c r="BZ217" s="58" t="str">
        <f>IF(SUM(COUNTIFS('Planificación 2026-1'!F:F,"HUAURA",'Planificación 2026-1'!X:X,C217,'Planificación 2026-1'!H:H,"AE"))&gt;0,"P38"," ")</f>
        <v xml:space="preserve"> </v>
      </c>
      <c r="CA217" s="58" t="str">
        <f>IF(SUM(COUNTIFS('Planificación 2026-1'!F:F,"HUAURA",'Planificación 2026-1'!X:X,C217,'Planificación 2026-1'!H:H,"T4"))&gt;0,"P55"," ")</f>
        <v xml:space="preserve"> </v>
      </c>
      <c r="CB217" s="59">
        <f>SUMIFS('Planificación 2026-1'!S:S,'Planificación 2026-1'!X:X,C217,'Planificación 2026-1'!H:H,"AF",'Planificación 2026-1'!I:I,"&gt;2")</f>
        <v>0</v>
      </c>
      <c r="CC217" s="59">
        <f>SUMIFS('Planificación 2026-1'!S:S,'Planificación 2026-1'!X:X,C217,'Planificación 2026-1'!H:H,"EN",'Planificación 2026-1'!I:I,"&gt;2")</f>
        <v>0</v>
      </c>
      <c r="CD217" s="59">
        <f>SUMIFS('Planificación 2026-1'!S:S,'Planificación 2026-1'!X:X,C217,'Planificación 2026-1'!H:H,"IS",'Planificación 2026-1'!I:I,"&gt;2")</f>
        <v>0</v>
      </c>
      <c r="CE217" s="59">
        <f>SUMIFS('Planificación 2026-1'!S:S,'Planificación 2026-1'!X:X,C217,'Planificación 2026-1'!H:H,"PS",'Planificación 2026-1'!I:I,"&gt;2")</f>
        <v>12</v>
      </c>
      <c r="CF217" s="59">
        <f>SUMIFS('Planificación 2026-1'!S:S,'Planificación 2026-1'!X:X,C217,'Planificación 2026-1'!H:H,"IN",'Planificación 2026-1'!I:I,"&gt;2")</f>
        <v>0</v>
      </c>
      <c r="CG217" s="59">
        <f>SUMIFS('Planificación 2026-1'!S:S,'Planificación 2026-1'!X:X,C217,'Planificación 2026-1'!H:H,"CA",'Planificación 2026-1'!I:I,"&gt;2")</f>
        <v>0</v>
      </c>
      <c r="CH217" s="59">
        <f>SUMIFS('Planificación 2026-1'!S:S,'Planificación 2026-1'!X:X,C217,'Planificación 2026-1'!H:H,"DE",'Planificación 2026-1'!I:I,"&gt;2")</f>
        <v>0</v>
      </c>
      <c r="CI217" s="59">
        <f>SUMIFS('Planificación 2026-1'!S:S,'Planificación 2026-1'!X:X,C217,'Planificación 2026-1'!H:H,"OB",'Planificación 2026-1'!I:I,"&gt;2")</f>
        <v>0</v>
      </c>
      <c r="CJ217" s="59">
        <f>SUMIFS('Planificación 2026-1'!S:S,'Planificación 2026-1'!X:X,C217,'Planificación 2026-1'!H:H,"MH",'Planificación 2026-1'!I:I,"&gt;2")</f>
        <v>0</v>
      </c>
      <c r="CK217" s="59">
        <f>SUMIFS('Planificación 2026-1'!S:S,'Planificación 2026-1'!X:X,C217,'Planificación 2026-1'!H:H,"IC",'Planificación 2026-1'!I:I,"&gt;2")</f>
        <v>0</v>
      </c>
      <c r="CL217" s="59">
        <f>SUMIFS('Planificación 2026-1'!S:S,'Planificación 2026-1'!X:X,C217,'Planificación 2026-1'!H:H,"AR",'Planificación 2026-1'!I:I,"&gt;2")</f>
        <v>0</v>
      </c>
      <c r="CM217" s="59">
        <f>SUMIFS('Planificación 2026-1'!S:S,'Planificación 2026-1'!X:X,C217,'Planificación 2026-1'!H:H,"AE",'Planificación 2026-1'!I:I,"&gt;2")</f>
        <v>0</v>
      </c>
      <c r="CN217" s="59">
        <f>SUMIFS('Planificación 2026-1'!S:S,'Planificación 2026-1'!X:X,C217,'Planificación 2026-1'!H:H,"T1",'Planificación 2026-1'!I:I,"&gt;2")</f>
        <v>0</v>
      </c>
      <c r="CO217" s="59">
        <f>SUMIFS('Planificación 2026-1'!S:S,'Planificación 2026-1'!X:X,C217,'Planificación 2026-1'!H:H,"T3",'Planificación 2026-1'!I:I,"&gt;2")</f>
        <v>0</v>
      </c>
      <c r="CP217" s="59">
        <f>SUMIFS('Planificación 2026-1'!S:S,'Planificación 2026-1'!X:X,C217,'Planificación 2026-1'!H:H,"T2",'Planificación 2026-1'!I:I,"&gt;2")</f>
        <v>0</v>
      </c>
      <c r="CQ217" s="59">
        <f>SUMIFS('Planificación 2026-1'!S:S,'Planificación 2026-1'!X:X,C217,'Planificación 2026-1'!H:H,"T4",'Planificación 2026-1'!I:I,"&gt;2")</f>
        <v>0</v>
      </c>
      <c r="CR217" s="59">
        <f>SUMIFS('Planificación 2026-1'!S:S,'Planificación 2026-1'!X:X,C217,'Planificación 2026-1'!H:H,"AF",'Planificación 2026-1'!I:I,"&lt;3")</f>
        <v>0</v>
      </c>
      <c r="CS217" s="59">
        <f>SUMIFS('Planificación 2026-1'!S:S,'Planificación 2026-1'!X:X,C217,'Planificación 2026-1'!H:H,"EN",'Planificación 2026-1'!I:I,"&lt;3")</f>
        <v>0</v>
      </c>
      <c r="CT217" s="59">
        <f>SUMIFS('Planificación 2026-1'!S:S,'Planificación 2026-1'!X:X,C217,'Planificación 2026-1'!H:H,"IS",'Planificación 2026-1'!I:I,"&lt;3")</f>
        <v>0</v>
      </c>
      <c r="CU217" s="59">
        <f>SUMIFS('Planificación 2026-1'!S:S,'Planificación 2026-1'!X:X,C217,'Planificación 2026-1'!H:H,"PS",'Planificación 2026-1'!I:I,"&lt;3")</f>
        <v>0</v>
      </c>
      <c r="CV217" s="59">
        <f>SUMIFS('Planificación 2026-1'!S:S,'Planificación 2026-1'!X:X,C217,'Planificación 2026-1'!H:H,"IN",'Planificación 2026-1'!I:I,"&lt;3")</f>
        <v>0</v>
      </c>
      <c r="CW217" s="59">
        <f>SUMIFS('Planificación 2026-1'!S:S,'Planificación 2026-1'!X:X,C217,'Planificación 2026-1'!H:H,"CA",'Planificación 2026-1'!I:I,"&lt;3")</f>
        <v>0</v>
      </c>
      <c r="CX217" s="59">
        <f>SUMIFS('Planificación 2026-1'!S:S,'Planificación 2026-1'!X:X,C217,'Planificación 2026-1'!H:H,"DE",'Planificación 2026-1'!I:I,"&lt;3")</f>
        <v>0</v>
      </c>
      <c r="CY217" s="59">
        <f>SUMIFS('Planificación 2026-1'!S:S,'Planificación 2026-1'!X:X,C217,'Planificación 2026-1'!H:H,"OB",'Planificación 2026-1'!I:I,"&lt;3")</f>
        <v>0</v>
      </c>
      <c r="CZ217" s="59">
        <f>SUMIFS('Planificación 2026-1'!S:S,'Planificación 2026-1'!X:X,C217,'Planificación 2026-1'!H:H,"MH",'Planificación 2026-1'!I:I,"&lt;3")</f>
        <v>0</v>
      </c>
      <c r="DA217" s="59">
        <f>SUMIFS('Planificación 2026-1'!S:S,'Planificación 2026-1'!X:X,C217,'Planificación 2026-1'!H:H,"IC",'Planificación 2026-1'!I:I,"&lt;3")</f>
        <v>0</v>
      </c>
      <c r="DB217" s="59">
        <f>SUMIFS('Planificación 2026-1'!S:S,'Planificación 2026-1'!X:X,C217,'Planificación 2026-1'!H:H,"AR",'Planificación 2026-1'!I:I,"&lt;3")</f>
        <v>0</v>
      </c>
      <c r="DC217" s="59">
        <f>SUMIFS('Planificación 2026-1'!S:S,'Planificación 2026-1'!X:X,C217,'Planificación 2026-1'!H:H,"AE",'Planificación 2026-1'!I:I,"&lt;3")</f>
        <v>0</v>
      </c>
      <c r="DD217" s="59">
        <f>SUMIFS('Planificación 2026-1'!S:S,'Planificación 2026-1'!X:X,C217,'Planificación 2026-1'!H:H,"T1",'Planificación 2026-1'!I:I,"&lt;3")</f>
        <v>0</v>
      </c>
      <c r="DE217" s="59">
        <f>SUMIFS('Planificación 2026-1'!S:S,'Planificación 2026-1'!X:X,C217,'Planificación 2026-1'!H:H,"T3",'Planificación 2026-1'!I:I,"&lt;3")</f>
        <v>0</v>
      </c>
      <c r="DF217" s="59">
        <f>SUMIFS('Planificación 2026-1'!S:S,'Planificación 2026-1'!X:X,C217,'Planificación 2026-1'!H:H,"T2",'Planificación 2026-1'!I:I,"&lt;3")</f>
        <v>0</v>
      </c>
      <c r="DG217" s="59">
        <f>SUMIFS('Planificación 2026-1'!S:S,'Planificación 2026-1'!X:X,C217,'Planificación 2026-1'!H:H,"T4",'Planificación 2026-1'!I:I,"&lt;3")</f>
        <v>0</v>
      </c>
      <c r="DH217" s="58" t="str">
        <f t="shared" si="52"/>
        <v>P04</v>
      </c>
      <c r="DI217" s="27">
        <f>IF(C217="","",SUMIFS('Planificación 2026-1'!S:S,'Planificación 2026-1'!X:X,C217,'Planificación 2026-1'!F:F,"PRINCIPAL",'Planificación 2026-1'!Y:Y,"VIRTUAL"))</f>
        <v>8</v>
      </c>
      <c r="DJ217" s="27">
        <f>IF(C217="","",SUMIFS('Planificación 2026-1'!S:S,'Planificación 2026-1'!X:X,C217,'Planificación 2026-1'!F:F,"PRINCIPAL",'Planificación 2026-1'!Y:Y,"PRESENCIAL"))</f>
        <v>4</v>
      </c>
      <c r="DK217" s="27">
        <f>IF(C217="","",SUMIFS('Planificación 2026-1'!S:S,'Planificación 2026-1'!X:X,C217,'Planificación 2026-1'!F:F,"PRINCIPAL",'Planificación 2026-1'!Y:Y,"HIBRIDO PRESENCIAL"))</f>
        <v>0</v>
      </c>
      <c r="DL217" s="58" t="str">
        <f t="shared" si="53"/>
        <v/>
      </c>
      <c r="DM217" s="58">
        <f>IF(C217="","",SUMIFS('Planificación 2026-1'!S:S,'Planificación 2026-1'!X:X,C217,'Planificación 2026-1'!F:F,"FILIAL",'Planificación 2026-1'!Y:Y,"VIRTUAL"))</f>
        <v>0</v>
      </c>
      <c r="DN217" s="60">
        <f>IF(C217="","",SUMIFS('Planificación 2026-1'!S:S,'Planificación 2026-1'!X:X,C217,'Planificación 2026-1'!F:F,"FILIAL",'Planificación 2026-1'!Y:Y,"PRESENCIAL"))</f>
        <v>0</v>
      </c>
      <c r="DO217" s="29">
        <f>IF(C217="","",SUMIFS('Planificación 2026-1'!S:S,'Planificación 2026-1'!X:X,C217,'Planificación 2026-1'!F:F,"FILIAL",'Planificación 2026-1'!Y:Y,"HIBRIDO PRESENCIAL"))</f>
        <v>0</v>
      </c>
      <c r="DP217" s="61" t="str">
        <f t="shared" si="54"/>
        <v/>
      </c>
      <c r="DQ217" s="58">
        <f>IF(C217="","",SUMIFS('Planificación 2026-1'!S:S,'Planificación 2026-1'!X:X,C217,'Planificación 2026-1'!F:F,"SUNAMPE",'Planificación 2026-1'!Y:Y,"VIRTUAL"))</f>
        <v>0</v>
      </c>
      <c r="DR217" s="29">
        <f>IF(C217="","",SUMIFS('Planificación 2026-1'!S:S,'Planificación 2026-1'!X:X,C217,'Planificación 2026-1'!F:F,"SUNAMPE",'Planificación 2026-1'!Y:Y,"PRESENCIAL"))</f>
        <v>0</v>
      </c>
      <c r="DS217" s="61" t="str">
        <f t="shared" si="55"/>
        <v/>
      </c>
      <c r="DT217" s="58">
        <f>IF(C217="","",SUMIFS('Planificación 2026-1'!S:S,'Planificación 2026-1'!X:X,C217,'Planificación 2026-1'!F:F,"HUAURA",'Planificación 2026-1'!Y:Y,"VIRTUAL"))</f>
        <v>0</v>
      </c>
      <c r="DU217" s="29">
        <f>IF(C217="","",SUMIFS('Planificación 2026-1'!S:S,'Planificación 2026-1'!X:X,C217,'Planificación 2026-1'!F:F,"HUAURA",'Planificación 2026-1'!Y:Y,"PRESENCIAL"))</f>
        <v>0</v>
      </c>
      <c r="DV217" s="32">
        <f>SUMIFS('Planificación 2026-1'!S:S,'Planificación 2026-1'!X:X,C217,'Planificación 2026-1'!F:F,"PRINCIPAL",'Planificación 2026-1'!Y:Y,"VIRTUAL",'Planificación 2026-1'!I:I,"&gt;2")</f>
        <v>8</v>
      </c>
      <c r="DW217" s="32">
        <f>SUMIFS('Planificación 2026-1'!S:S,'Planificación 2026-1'!X:X,C217,'Planificación 2026-1'!F:F,"PRINCIPAL",'Planificación 2026-1'!Y:Y,"&lt;&gt;VIRTUAL",'Planificación 2026-1'!I:I,"&gt;2")</f>
        <v>4</v>
      </c>
      <c r="DX217" s="32">
        <f>SUMIFS('Planificación 2026-1'!S:S,'Planificación 2026-1'!X:X,C217,'Planificación 2026-1'!F:F,"SUNAMPE",'Planificación 2026-1'!Y:Y,"VIRTUAL",'Planificación 2026-1'!I:I,"&gt;2")</f>
        <v>0</v>
      </c>
      <c r="DY217" s="32">
        <f>SUMIFS('Planificación 2026-1'!S:S,'Planificación 2026-1'!X:X,C217,'Planificación 2026-1'!F:F,"SUNAMPE",'Planificación 2026-1'!Y:Y,"&lt;&gt;VIRTUAL",'Planificación 2026-1'!I:I,"&gt;2")</f>
        <v>0</v>
      </c>
      <c r="DZ217" s="32">
        <f>SUMIFS('Planificación 2026-1'!S:S,'Planificación 2026-1'!X:X,C217,'Planificación 2026-1'!F:F,"FILIAL",'Planificación 2026-1'!Y:Y,"VIRTUAL",'Planificación 2026-1'!I:I,"&gt;2")</f>
        <v>0</v>
      </c>
      <c r="EA217" s="32">
        <f>SUMIFS('Planificación 2026-1'!S:S,'Planificación 2026-1'!X:X,C217,'Planificación 2026-1'!F:F,"FILIAL",'Planificación 2026-1'!Y:Y,"&lt;&gt;VIRTUAL",'Planificación 2026-1'!I:I,"&gt;2")</f>
        <v>0</v>
      </c>
      <c r="EB217" s="32">
        <f>SUMIFS('Planificación 2026-1'!S:S,'Planificación 2026-1'!X:X,C217,'Planificación 2026-1'!F:F,"PORUMA",'Planificación 2026-1'!Y:Y,"VIRTUAL",'Planificación 2026-1'!I:I,"&gt;2")</f>
        <v>0</v>
      </c>
      <c r="EC217" s="32">
        <f>SUMIFS('Planificación 2026-1'!S:S,'Planificación 2026-1'!X:X,C217,'Planificación 2026-1'!F:F,"PORUMA",'Planificación 2026-1'!Y:Y,"&lt;&gt;VIRTUAL",'Planificación 2026-1'!I:I,"&gt;2")</f>
        <v>0</v>
      </c>
      <c r="ED217" s="32">
        <f>SUMIFS('Planificación 2026-1'!S:S,'Planificación 2026-1'!X:X,C217,'Planificación 2026-1'!F:F,"HUAURA",'Planificación 2026-1'!Y:Y,"VIRTUAL",'Planificación 2026-1'!I:I,"&gt;2")</f>
        <v>0</v>
      </c>
      <c r="EE217" s="32">
        <f>SUMIFS('Planificación 2026-1'!S:S,'Planificación 2026-1'!X:X,C217,'Planificación 2026-1'!F:F,"HUAURA",'Planificación 2026-1'!Y:Y,"&lt;&gt;VIRTUAL",'Planificación 2026-1'!I:I,"&gt;2")</f>
        <v>0</v>
      </c>
      <c r="EF217" s="32">
        <f>SUMIFS('Planificación 2026-1'!S:S,'Planificación 2026-1'!X:X,C217,'Planificación 2026-1'!F:F,"PRINCIPAL",'Planificación 2026-1'!Y:Y,"VIRTUAL",'Planificación 2026-1'!I:I,"&lt;3")</f>
        <v>0</v>
      </c>
      <c r="EG217" s="32">
        <f>SUMIFS('Planificación 2026-1'!S:S,'Planificación 2026-1'!X:X,C217,'Planificación 2026-1'!F:F,"PRINCIPAL",'Planificación 2026-1'!Y:Y,"&lt;&gt;VIRTUAL",'Planificación 2026-1'!I:I,"&lt;3")</f>
        <v>0</v>
      </c>
      <c r="EH217" s="32">
        <f>SUMIFS('Planificación 2026-1'!S:S,'Planificación 2026-1'!X:X,C217,'Planificación 2026-1'!F:F,"SUNAMPE",'Planificación 2026-1'!Y:Y,"VIRTUAL",'Planificación 2026-1'!I:I,"&lt;3")</f>
        <v>0</v>
      </c>
      <c r="EI217" s="32">
        <f>SUMIFS('Planificación 2026-1'!S:S,'Planificación 2026-1'!X:X,C217,'Planificación 2026-1'!F:F,"SUNAMPE",'Planificación 2026-1'!Y:Y,"&lt;&gt;VIRTUAL",'Planificación 2026-1'!I:I,"&lt;3")</f>
        <v>0</v>
      </c>
      <c r="EJ217" s="32">
        <f>SUMIFS('Planificación 2026-1'!S:S,'Planificación 2026-1'!X:X,C217,'Planificación 2026-1'!F:F,"FILIAL",'Planificación 2026-1'!Y:Y,"VIRTUAL",'Planificación 2026-1'!I:I,"&lt;3")</f>
        <v>0</v>
      </c>
      <c r="EK217" s="32">
        <f>SUMIFS('Planificación 2026-1'!S:S,'Planificación 2026-1'!X:X,C217,'Planificación 2026-1'!F:F,"FILIAL",'Planificación 2026-1'!Y:Y,"&lt;&gt;VIRTUAL",'Planificación 2026-1'!I:I,"&lt;3")</f>
        <v>0</v>
      </c>
      <c r="EL217" s="32">
        <f>SUMIFS('Planificación 2026-1'!S:S,'Planificación 2026-1'!X:X,C217,'Planificación 2026-1'!F:F,"PORUMA",'Planificación 2026-1'!Y:Y,"VIRTUAL",'Planificación 2026-1'!I:I,"&lt;3")</f>
        <v>0</v>
      </c>
      <c r="EM217" s="32">
        <f>SUMIFS('Planificación 2026-1'!S:S,'Planificación 2026-1'!X:X,C217,'Planificación 2026-1'!F:F,"PORUMA",'Planificación 2026-1'!Y:Y,"&lt;&gt;VIRTUAL",'Planificación 2026-1'!I:I,"&lt;3")</f>
        <v>0</v>
      </c>
      <c r="EN217" s="32">
        <f>SUMIFS('Planificación 2026-1'!S:S,'Planificación 2026-1'!X:X,C217,'Planificación 2026-1'!F:F,"HUAURA",'Planificación 2026-1'!Y:Y,"VIRTUAL",'Planificación 2026-1'!I:I,"&lt;3")</f>
        <v>0</v>
      </c>
      <c r="EO217" s="32">
        <f>SUMIFS('Planificación 2026-1'!S:S,'Planificación 2026-1'!X:X,C217,'Planificación 2026-1'!F:F,"HUAURA",'Planificación 2026-1'!Y:Y,"&lt;&gt;VIRTUAL",'Planificación 2026-1'!I:I,"&lt;3")</f>
        <v>0</v>
      </c>
      <c r="EP217" s="32">
        <f t="shared" si="57"/>
        <v>0</v>
      </c>
      <c r="EQ217" s="32">
        <f t="shared" si="47"/>
        <v>0</v>
      </c>
      <c r="ER217" s="32">
        <f t="shared" si="48"/>
        <v>0</v>
      </c>
      <c r="ES217" s="32">
        <f t="shared" si="49"/>
        <v>12</v>
      </c>
      <c r="ET217" s="32">
        <f t="shared" si="50"/>
        <v>0</v>
      </c>
      <c r="EU217" s="32">
        <f t="shared" si="51"/>
        <v>12</v>
      </c>
      <c r="EV217" s="32" t="b">
        <f>EXACT(EU217,E217)</f>
        <v>1</v>
      </c>
      <c r="EW217" s="32"/>
      <c r="EX217" s="32">
        <f>DV217+DZ217+ED217+EF217+EJ217+EN217+DX217+EH217</f>
        <v>8</v>
      </c>
      <c r="EY217" s="32">
        <f>DW217+EA217+EE217+EG217+EK217+EO217+DY217+EI217</f>
        <v>4</v>
      </c>
      <c r="EZ217" s="32" t="b">
        <f>EXACT(SUM(EX217:EY217),E217)</f>
        <v>1</v>
      </c>
      <c r="FA217" s="32" t="str">
        <f>IF(AND(DW217=0,EA217=0,EE217=0),"",IF(COUNTIF(DW217:EE217,"&gt;0")=1,IF(DW217&gt;0,"SEDE",IF(EA217&gt;0,"FILIAL","HUAURA")),IF(COUNTIF(DW217:EE217,"&gt;0")=2,IF(AND(DW217&gt;0,EA217&gt;0),"SEDE-FILIAL",IF(AND(DW217&gt;0,EE217&gt;0),"SEDE-HUAURA","FILIAL-HUAURA")),"SEDE-FILIAL-HUAURA")))</f>
        <v>SEDE</v>
      </c>
      <c r="FB217" s="32" t="str">
        <f t="shared" si="56"/>
        <v>MAS VIRTUAL</v>
      </c>
    </row>
    <row r="218" spans="1:158">
      <c r="A218" s="33"/>
      <c r="B218" s="65">
        <v>215</v>
      </c>
      <c r="C218" s="32" t="s">
        <v>422</v>
      </c>
      <c r="D218" s="429">
        <v>45475173</v>
      </c>
      <c r="E218" s="62">
        <f>SUMIF('Planificación 2026-1'!X:X,C218,'Planificación 2026-1'!S:S)</f>
        <v>17</v>
      </c>
      <c r="F218" s="63" t="s">
        <v>203</v>
      </c>
      <c r="G218" s="454" t="s">
        <v>200</v>
      </c>
      <c r="H218" s="64" t="s">
        <v>38</v>
      </c>
      <c r="I218" s="64" t="s">
        <v>157</v>
      </c>
      <c r="J218" s="32" t="s">
        <v>195</v>
      </c>
      <c r="K218" s="32" t="s">
        <v>157</v>
      </c>
      <c r="L218" s="57" t="str">
        <f>IF(SUM(COUNTIFS('Planificación 2026-1'!F:F,"PRINCIPAL",'Planificación 2026-1'!X:X,C218,'Planificación 2026-1'!H:H,"AF"))&gt;0,"P01"," ")</f>
        <v xml:space="preserve"> </v>
      </c>
      <c r="M218" s="58" t="str">
        <f>IF(SUM(COUNTIFS('Planificación 2026-1'!F:F,"PRINCIPAL",'Planificación 2026-1'!X:X,C218,'Planificación 2026-1'!H:H,"EN"))&gt;0,"P02"," ")</f>
        <v xml:space="preserve"> </v>
      </c>
      <c r="N218" s="58" t="str">
        <f>IF(SUM(COUNTIFS('Planificación 2026-1'!F:F,"PRINCIPAL",'Planificación 2026-1'!X:X,C218,'Planificación 2026-1'!H:H,"IS"))&gt;0,"P03"," ")</f>
        <v xml:space="preserve"> </v>
      </c>
      <c r="O218" s="58" t="str">
        <f>IF(SUM(COUNTIFS('Planificación 2026-1'!F:F,"PRINCIPAL",'Planificación 2026-1'!X:X,C218,'Planificación 2026-1'!H:H,"PS"))&gt;0,"P04"," ")</f>
        <v xml:space="preserve"> </v>
      </c>
      <c r="P218" s="58"/>
      <c r="Q218" s="58" t="str">
        <f>IF(SUM(COUNTIFS('Planificación 2026-1'!F:F,"PRINCIPAL",'Planificación 2026-1'!X:X,C218,'Planificación 2026-1'!H:H,"IN"))&gt;0,"P06"," ")</f>
        <v xml:space="preserve"> </v>
      </c>
      <c r="R218" s="58" t="str">
        <f>IF(SUM(COUNTIFS('Planificación 2026-1'!F:F,"PRINCIPAL",'Planificación 2026-1'!X:X,C218,'Planificación 2026-1'!H:H,"CA"))&gt;0,"P07"," ")</f>
        <v xml:space="preserve"> </v>
      </c>
      <c r="S218" s="58" t="str">
        <f>IF(SUM(COUNTIFS('Planificación 2026-1'!F:F,"PRINCIPAL",'Planificación 2026-1'!X:X,C218,'Planificación 2026-1'!H:H,"DE"))&gt;0,"P08"," ")</f>
        <v xml:space="preserve"> </v>
      </c>
      <c r="T218" s="58" t="str">
        <f>IF(SUM(COUNTIFS('Planificación 2026-1'!F:F,"PRINCIPAL",'Planificación 2026-1'!X:X,C218,'Planificación 2026-1'!H:H,"OB"))&gt;0,"P09"," ")</f>
        <v xml:space="preserve"> </v>
      </c>
      <c r="U218" s="58" t="str">
        <f>IF(SUM(COUNTIFS('Planificación 2026-1'!F:F,"PRINCIPAL",'Planificación 2026-1'!X:X,C218,'Planificación 2026-1'!H:H,"MH"))&gt;0,"P31"," ")</f>
        <v xml:space="preserve"> </v>
      </c>
      <c r="V218" s="58" t="str">
        <f>IF(SUM(COUNTIFS('Planificación 2026-1'!F:F,"PRINCIPAL",'Planificación 2026-1'!X:X,C218,'Planificación 2026-1'!H:H,"IC"))&gt;0,"P32"," ")</f>
        <v xml:space="preserve"> </v>
      </c>
      <c r="W218" s="58" t="str">
        <f>IF(SUM(COUNTIFS('Planificación 2026-1'!F:F,"PRINCIPAL",'Planificación 2026-1'!X:X,C218,'Planificación 2026-1'!H:H,"AR"))&gt;0,"P34"," ")</f>
        <v xml:space="preserve"> </v>
      </c>
      <c r="X218" s="58" t="str">
        <f>IF(SUM(COUNTIFS('Planificación 2026-1'!F:F,"PRINCIPAL",'Planificación 2026-1'!X:X,C218,'Planificación 2026-1'!H:H,"T1"))&gt;0,"P35"," ")</f>
        <v xml:space="preserve"> </v>
      </c>
      <c r="Y218" s="58" t="str">
        <f>IF(SUM(COUNTIFS('Planificación 2026-1'!F:F,"PRINCIPAL",'Planificación 2026-1'!X:X,C218,'Planificación 2026-1'!H:H,"T3"))&gt;0,"P36"," ")</f>
        <v xml:space="preserve"> </v>
      </c>
      <c r="Z218" s="58" t="str">
        <f>IF(SUM(COUNTIFS('Planificación 2026-1'!F:F,"PRINCIPAL",'Planificación 2026-1'!X:X,C218,'Planificación 2026-1'!H:H,"T2"))&gt;0,"P37"," ")</f>
        <v xml:space="preserve"> </v>
      </c>
      <c r="AA218" s="58" t="str">
        <f>IF(SUM(COUNTIFS('Planificación 2026-1'!F:F,"PRINCIPAL",'Planificación 2026-1'!X:X,C218,'Planificación 2026-1'!H:H,"AE"))&gt;0,"P38"," ")</f>
        <v xml:space="preserve"> </v>
      </c>
      <c r="AB218" s="58" t="str">
        <f>IF(SUM(COUNTIFS('Planificación 2026-1'!F:F,"PRINCIPAL",'Planificación 2026-1'!X:X,C218,'Planificación 2026-1'!H:H,"T4"))&gt;0,"P55"," ")</f>
        <v xml:space="preserve"> </v>
      </c>
      <c r="AC218" s="58" t="str">
        <f>IF(SUM(COUNTIFS('Planificación 2026-1'!F:F,"FILIAL",'Planificación 2026-1'!X:X,C218,'Planificación 2026-1'!H:H,"AF"))&gt;0," P01"," ")</f>
        <v xml:space="preserve"> </v>
      </c>
      <c r="AD218" s="58" t="str">
        <f>IF(SUM(COUNTIFS('Planificación 2026-1'!F:F,"FILIAL",'Planificación 2026-1'!X:X,C218,'Planificación 2026-1'!H:H,"EN"))&gt;0,"P02"," ")</f>
        <v xml:space="preserve"> </v>
      </c>
      <c r="AE218" s="58" t="str">
        <f>IF(SUM(COUNTIFS('Planificación 2026-1'!F:F,"FILIAL",'Planificación 2026-1'!X:X,C218,'Planificación 2026-1'!H:H,"IS"))&gt;0,"P03"," ")</f>
        <v xml:space="preserve"> </v>
      </c>
      <c r="AF218" s="58" t="str">
        <f>IF(SUM(COUNTIFS('Planificación 2026-1'!F:F,"FILIAL",'Planificación 2026-1'!X:X,C218,'Planificación 2026-1'!H:H,"PS"))&gt;0,"P04"," ")</f>
        <v xml:space="preserve"> </v>
      </c>
      <c r="AG218" s="58"/>
      <c r="AH218" s="58" t="str">
        <f>IF(SUM(COUNTIFS('Planificación 2026-1'!F:F,"FILIAL",'Planificación 2026-1'!X:X,C218,'Planificación 2026-1'!H:H,"IN"))&gt;0,"P06"," ")</f>
        <v xml:space="preserve"> </v>
      </c>
      <c r="AI218" s="58" t="str">
        <f>IF(SUM(COUNTIFS('Planificación 2026-1'!F:F,"FILIAL",'Planificación 2026-1'!X:X,C218,'Planificación 2026-1'!H:H,"CA"))&gt;0,"P07"," ")</f>
        <v xml:space="preserve"> </v>
      </c>
      <c r="AJ218" s="58" t="str">
        <f>IF(SUM(COUNTIFS('Planificación 2026-1'!F:F,"FILIAL",'Planificación 2026-1'!X:X,C218,'Planificación 2026-1'!H:H,"DE"))&gt;0,"P08"," ")</f>
        <v xml:space="preserve"> </v>
      </c>
      <c r="AK218" s="58" t="str">
        <f>IF(SUM(COUNTIFS('Planificación 2026-1'!F:F,"FILIAL",'Planificación 2026-1'!X:X,C218,'Planificación 2026-1'!H:H,"OB"))&gt;0,"P09"," ")</f>
        <v xml:space="preserve"> </v>
      </c>
      <c r="AL218" s="58" t="str">
        <f>IF(SUM(COUNTIFS('Planificación 2026-1'!F:F,"FILIAL",'Planificación 2026-1'!X:X,C218,'Planificación 2026-1'!H:H,"MH"))&gt;0,"P31"," ")</f>
        <v xml:space="preserve"> </v>
      </c>
      <c r="AM218" s="58" t="str">
        <f>IF(SUM(COUNTIFS('Planificación 2026-1'!F:F,"FILIAL",'Planificación 2026-1'!X:X,C218,'Planificación 2026-1'!H:H,"IC"))&gt;0,"P32"," ")</f>
        <v xml:space="preserve"> </v>
      </c>
      <c r="AN218" s="58" t="str">
        <f>IF(SUM(COUNTIFS('Planificación 2026-1'!F:F,"FILIAL",'Planificación 2026-1'!X:X,C218,'Planificación 2026-1'!H:H,"AR"))&gt;0,"P34"," ")</f>
        <v xml:space="preserve"> </v>
      </c>
      <c r="AO218" s="58" t="str">
        <f>IF(SUM(COUNTIFS('Planificación 2026-1'!F:F,"FILIAL",'Planificación 2026-1'!X:X,C218,'Planificación 2026-1'!H:H,"T1"))&gt;0,"P35"," ")</f>
        <v xml:space="preserve"> </v>
      </c>
      <c r="AP218" s="58" t="str">
        <f>IF(SUM(COUNTIFS('Planificación 2026-1'!F:F,"FILIAL",'Planificación 2026-1'!X:X,C218,'Planificación 2026-1'!H:H,"T3"))&gt;0,"P36"," ")</f>
        <v xml:space="preserve"> </v>
      </c>
      <c r="AQ218" s="58" t="str">
        <f>IF(SUM(COUNTIFS('Planificación 2026-1'!F:F,"FILIAL",'Planificación 2026-1'!X:X,C218,'Planificación 2026-1'!H:H,"T2"))&gt;0,"P37"," ")</f>
        <v xml:space="preserve"> </v>
      </c>
      <c r="AR218" s="58" t="str">
        <f>IF(SUM(COUNTIFS('Planificación 2026-1'!F:F,"FILIAL",'Planificación 2026-1'!X:X,C218,'Planificación 2026-1'!H:H,"AE"))&gt;0,"P38"," ")</f>
        <v xml:space="preserve"> </v>
      </c>
      <c r="AS218" s="58" t="str">
        <f>IF(SUM(COUNTIFS('Planificación 2026-1'!F:F,"FILIAL",'Planificación 2026-1'!X:X,C218,'Planificación 2026-1'!H:H,"T4"))&gt;0,"P55"," ")</f>
        <v xml:space="preserve"> </v>
      </c>
      <c r="AT218" s="58" t="str">
        <f>IF(SUM(COUNTIFS('Planificación 2026-1'!F:F,"SUNAMPE",'Planificación 2026-1'!X:X,C218,'Planificación 2026-1'!H:H,"AF"))&gt;0," P01"," ")</f>
        <v xml:space="preserve"> </v>
      </c>
      <c r="AU218" s="58" t="str">
        <f>IF(SUM(COUNTIFS('Planificación 2026-1'!F:F,"SUNAMPE",'Planificación 2026-1'!X:X,C218,'Planificación 2026-1'!H:H,"EN"))&gt;0,"P02"," ")</f>
        <v xml:space="preserve"> </v>
      </c>
      <c r="AV218" s="58" t="str">
        <f>IF(SUM(COUNTIFS('Planificación 2026-1'!F:F,"SUNAMPE",'Planificación 2026-1'!X:X,C218,'Planificación 2026-1'!H:H,"IS"))&gt;0,"P03"," ")</f>
        <v xml:space="preserve"> </v>
      </c>
      <c r="AW218" s="58" t="str">
        <f>IF(SUM(COUNTIFS('Planificación 2026-1'!F:F,"SUNAMPE",'Planificación 2026-1'!X:X,C218,'Planificación 2026-1'!H:H,"PS"))&gt;0,"P04"," ")</f>
        <v xml:space="preserve"> </v>
      </c>
      <c r="AX218" s="58"/>
      <c r="AY218" s="58" t="str">
        <f>IF(SUM(COUNTIFS('Planificación 2026-1'!F:F,"SUNAMPE",'Planificación 2026-1'!X:X,C218,'Planificación 2026-1'!H:H,"IN"))&gt;0,"P06"," ")</f>
        <v xml:space="preserve"> </v>
      </c>
      <c r="AZ218" s="58" t="str">
        <f>IF(SUM(COUNTIFS('Planificación 2026-1'!F:F,"SUNAMPE",'Planificación 2026-1'!X:X,C218,'Planificación 2026-1'!H:H,"CA"))&gt;0,"P07"," ")</f>
        <v xml:space="preserve"> </v>
      </c>
      <c r="BA218" s="58" t="str">
        <f>IF(SUM(COUNTIFS('Planificación 2026-1'!F:F,"SUNAMPE",'Planificación 2026-1'!X:X,C218,'Planificación 2026-1'!H:H,"DE"))&gt;0,"P08"," ")</f>
        <v xml:space="preserve"> </v>
      </c>
      <c r="BB218" s="58" t="str">
        <f>IF(SUM(COUNTIFS('Planificación 2026-1'!F:F,"SUNAMPE",'Planificación 2026-1'!X:X,C218,'Planificación 2026-1'!H:H,"OB"))&gt;0,"P09"," ")</f>
        <v xml:space="preserve"> </v>
      </c>
      <c r="BC218" s="58" t="str">
        <f>IF(SUM(COUNTIFS('Planificación 2026-1'!F:F,"SUNAMPE",'Planificación 2026-1'!X:X,C218,'Planificación 2026-1'!H:H,"MH"))&gt;0,"P31"," ")</f>
        <v xml:space="preserve"> </v>
      </c>
      <c r="BD218" s="58" t="str">
        <f>IF(SUM(COUNTIFS('Planificación 2026-1'!F:F,"SUNAMPE",'Planificación 2026-1'!X:X,C218,'Planificación 2026-1'!H:H,"IC"))&gt;0,"P32"," ")</f>
        <v xml:space="preserve"> </v>
      </c>
      <c r="BE218" s="58" t="str">
        <f>IF(SUM(COUNTIFS('Planificación 2026-1'!F:F,"SUNAMPE",'Planificación 2026-1'!X:X,C218,'Planificación 2026-1'!H:H,"AR"))&gt;0,"P34"," ")</f>
        <v xml:space="preserve"> </v>
      </c>
      <c r="BF218" s="58" t="str">
        <f>IF(SUM(COUNTIFS('Planificación 2026-1'!F:F,"SUNAMPE",'Planificación 2026-1'!X:X,C218,'Planificación 2026-1'!H:H,"T1"))&gt;0,"P35"," ")</f>
        <v xml:space="preserve"> </v>
      </c>
      <c r="BG218" s="58" t="str">
        <f>IF(SUM(COUNTIFS('Planificación 2026-1'!F:F,"SUNAMPE",'Planificación 2026-1'!X:X,C218,'Planificación 2026-1'!H:H,"T3"))&gt;0,"P36"," ")</f>
        <v xml:space="preserve"> </v>
      </c>
      <c r="BH218" s="58" t="str">
        <f>IF(SUM(COUNTIFS('Planificación 2026-1'!F:F,"SUNAMPE",'Planificación 2026-1'!X:X,C218,'Planificación 2026-1'!H:H,"T2"))&gt;0,"P37"," ")</f>
        <v xml:space="preserve"> </v>
      </c>
      <c r="BI218" s="58" t="str">
        <f>IF(SUM(COUNTIFS('Planificación 2026-1'!F:F,"SUNAMPE",'Planificación 2026-1'!X:X,C218,'Planificación 2026-1'!H:H,"AE"))&gt;0,"P38"," ")</f>
        <v xml:space="preserve"> </v>
      </c>
      <c r="BJ218" s="58" t="str">
        <f>IF(SUM(COUNTIFS('Planificación 2026-1'!F:F,"SUNAMPE",'Planificación 2026-1'!X:X,C218,'Planificación 2026-1'!H:H,"T4"))&gt;0,"P55"," ")</f>
        <v xml:space="preserve"> </v>
      </c>
      <c r="BK218" s="58" t="str">
        <f>IF(SUM(COUNTIFS('Planificación 2026-1'!F:F,"HUAURA",'Planificación 2026-1'!X:X,C218,'Planificación 2026-1'!H:H,"AF"))&gt;0," P01"," ")</f>
        <v xml:space="preserve"> </v>
      </c>
      <c r="BL218" s="58" t="str">
        <f>IF(SUM(COUNTIFS('Planificación 2026-1'!F:F,"HUAURA",'Planificación 2026-1'!X:X,C218,'Planificación 2026-1'!H:H,"EN"))&gt;0,"P02"," ")</f>
        <v xml:space="preserve"> </v>
      </c>
      <c r="BM218" s="58" t="str">
        <f>IF(SUM(COUNTIFS('Planificación 2026-1'!F:F,"HUAURA",'Planificación 2026-1'!X:X,C218,'Planificación 2026-1'!H:H,"IS"))&gt;0,"P03"," ")</f>
        <v xml:space="preserve"> </v>
      </c>
      <c r="BN218" s="58" t="str">
        <f>IF(SUM(COUNTIFS('Planificación 2026-1'!F:F,"HUAURA",'Planificación 2026-1'!X:X,C218,'Planificación 2026-1'!H:H,"PS"))&gt;0,"P04"," ")</f>
        <v xml:space="preserve"> </v>
      </c>
      <c r="BO218" s="58"/>
      <c r="BP218" s="58" t="str">
        <f>IF(SUM(COUNTIFS('Planificación 2026-1'!F:F,"HUAURA",'Planificación 2026-1'!X:X,C218,'Planificación 2026-1'!H:H,"IN"))&gt;0,"P06"," ")</f>
        <v xml:space="preserve"> </v>
      </c>
      <c r="BQ218" s="58" t="str">
        <f>IF(SUM(COUNTIFS('Planificación 2026-1'!F:F,"HUAURA",'Planificación 2026-1'!X:X,C218,'Planificación 2026-1'!H:H,"CA"))&gt;0,"P07"," ")</f>
        <v xml:space="preserve"> </v>
      </c>
      <c r="BR218" s="58" t="str">
        <f>IF(SUM(COUNTIFS('Planificación 2026-1'!F:F,"HUAURA",'Planificación 2026-1'!X:X,C218,'Planificación 2026-1'!H:H,"DE"))&gt;0,"P08"," ")</f>
        <v xml:space="preserve"> </v>
      </c>
      <c r="BS218" s="58" t="str">
        <f>IF(SUM(COUNTIFS('Planificación 2026-1'!F:F,"HUAURA",'Planificación 2026-1'!X:X,C218,'Planificación 2026-1'!H:H,"OB"))&gt;0,"P09"," ")</f>
        <v xml:space="preserve"> </v>
      </c>
      <c r="BT218" s="58" t="str">
        <f>IF(SUM(COUNTIFS('Planificación 2026-1'!F:F,"HUAURA",'Planificación 2026-1'!X:X,C218,'Planificación 2026-1'!H:H,"MH"))&gt;0,"P31"," ")</f>
        <v xml:space="preserve"> </v>
      </c>
      <c r="BU218" s="58" t="str">
        <f>IF(SUM(COUNTIFS('Planificación 2026-1'!F:F,"HUAURA",'Planificación 2026-1'!X:X,C218,'Planificación 2026-1'!H:H,"IC"))&gt;0,"P32"," ")</f>
        <v xml:space="preserve"> </v>
      </c>
      <c r="BV218" s="58" t="str">
        <f>IF(SUM(COUNTIFS('Planificación 2026-1'!F:F,"HUAURA",'Planificación 2026-1'!X:X,C218,'Planificación 2026-1'!H:H,"AR"))&gt;0,"P34"," ")</f>
        <v xml:space="preserve"> </v>
      </c>
      <c r="BW218" s="58" t="str">
        <f>IF(SUM(COUNTIFS('Planificación 2026-1'!F:F,"HUAURA",'Planificación 2026-1'!X:X,C218,'Planificación 2026-1'!H:H,"T1"))&gt;0,"P35"," ")</f>
        <v xml:space="preserve"> </v>
      </c>
      <c r="BX218" s="58" t="str">
        <f>IF(SUM(COUNTIFS('Planificación 2026-1'!F:F,"HUAURA",'Planificación 2026-1'!X:X,C218,'Planificación 2026-1'!H:H,"T3"))&gt;0,"P36"," ")</f>
        <v xml:space="preserve"> </v>
      </c>
      <c r="BY218" s="58" t="str">
        <f>IF(SUM(COUNTIFS('Planificación 2026-1'!F:F,"HUAURA",'Planificación 2026-1'!X:X,C218,'Planificación 2026-1'!H:H,"T2"))&gt;0,"P37"," ")</f>
        <v xml:space="preserve"> </v>
      </c>
      <c r="BZ218" s="58" t="str">
        <f>IF(SUM(COUNTIFS('Planificación 2026-1'!F:F,"HUAURA",'Planificación 2026-1'!X:X,C218,'Planificación 2026-1'!H:H,"AE"))&gt;0,"P38"," ")</f>
        <v xml:space="preserve"> </v>
      </c>
      <c r="CA218" s="58" t="str">
        <f>IF(SUM(COUNTIFS('Planificación 2026-1'!F:F,"HUAURA",'Planificación 2026-1'!X:X,C218,'Planificación 2026-1'!H:H,"T4"))&gt;0,"P55"," ")</f>
        <v xml:space="preserve"> </v>
      </c>
      <c r="CB218" s="59">
        <f>SUMIFS('Planificación 2026-1'!S:S,'Planificación 2026-1'!X:X,C218,'Planificación 2026-1'!H:H,"AF",'Planificación 2026-1'!I:I,"&gt;2")</f>
        <v>0</v>
      </c>
      <c r="CC218" s="59">
        <f>SUMIFS('Planificación 2026-1'!S:S,'Planificación 2026-1'!X:X,C218,'Planificación 2026-1'!H:H,"EN",'Planificación 2026-1'!I:I,"&gt;2")</f>
        <v>0</v>
      </c>
      <c r="CD218" s="59">
        <f>SUMIFS('Planificación 2026-1'!S:S,'Planificación 2026-1'!X:X,C218,'Planificación 2026-1'!H:H,"IS",'Planificación 2026-1'!I:I,"&gt;2")</f>
        <v>0</v>
      </c>
      <c r="CE218" s="59">
        <f>SUMIFS('Planificación 2026-1'!S:S,'Planificación 2026-1'!X:X,C218,'Planificación 2026-1'!H:H,"PS",'Planificación 2026-1'!I:I,"&gt;2")</f>
        <v>0</v>
      </c>
      <c r="CF218" s="59">
        <f>SUMIFS('Planificación 2026-1'!S:S,'Planificación 2026-1'!X:X,C218,'Planificación 2026-1'!H:H,"IN",'Planificación 2026-1'!I:I,"&gt;2")</f>
        <v>0</v>
      </c>
      <c r="CG218" s="59">
        <f>SUMIFS('Planificación 2026-1'!S:S,'Planificación 2026-1'!X:X,C218,'Planificación 2026-1'!H:H,"CA",'Planificación 2026-1'!I:I,"&gt;2")</f>
        <v>0</v>
      </c>
      <c r="CH218" s="59">
        <f>SUMIFS('Planificación 2026-1'!S:S,'Planificación 2026-1'!X:X,C218,'Planificación 2026-1'!H:H,"DE",'Planificación 2026-1'!I:I,"&gt;2")</f>
        <v>0</v>
      </c>
      <c r="CI218" s="59">
        <f>SUMIFS('Planificación 2026-1'!S:S,'Planificación 2026-1'!X:X,C218,'Planificación 2026-1'!H:H,"OB",'Planificación 2026-1'!I:I,"&gt;2")</f>
        <v>0</v>
      </c>
      <c r="CJ218" s="59">
        <f>SUMIFS('Planificación 2026-1'!S:S,'Planificación 2026-1'!X:X,C218,'Planificación 2026-1'!H:H,"MH",'Planificación 2026-1'!I:I,"&gt;2")</f>
        <v>7</v>
      </c>
      <c r="CK218" s="59">
        <f>SUMIFS('Planificación 2026-1'!S:S,'Planificación 2026-1'!X:X,C218,'Planificación 2026-1'!H:H,"IC",'Planificación 2026-1'!I:I,"&gt;2")</f>
        <v>0</v>
      </c>
      <c r="CL218" s="59">
        <f>SUMIFS('Planificación 2026-1'!S:S,'Planificación 2026-1'!X:X,C218,'Planificación 2026-1'!H:H,"AR",'Planificación 2026-1'!I:I,"&gt;2")</f>
        <v>0</v>
      </c>
      <c r="CM218" s="59">
        <f>SUMIFS('Planificación 2026-1'!S:S,'Planificación 2026-1'!X:X,C218,'Planificación 2026-1'!H:H,"AE",'Planificación 2026-1'!I:I,"&gt;2")</f>
        <v>0</v>
      </c>
      <c r="CN218" s="59">
        <f>SUMIFS('Planificación 2026-1'!S:S,'Planificación 2026-1'!X:X,C218,'Planificación 2026-1'!H:H,"T1",'Planificación 2026-1'!I:I,"&gt;2")</f>
        <v>10</v>
      </c>
      <c r="CO218" s="59">
        <f>SUMIFS('Planificación 2026-1'!S:S,'Planificación 2026-1'!X:X,C218,'Planificación 2026-1'!H:H,"T3",'Planificación 2026-1'!I:I,"&gt;2")</f>
        <v>0</v>
      </c>
      <c r="CP218" s="59">
        <f>SUMIFS('Planificación 2026-1'!S:S,'Planificación 2026-1'!X:X,C218,'Planificación 2026-1'!H:H,"T2",'Planificación 2026-1'!I:I,"&gt;2")</f>
        <v>0</v>
      </c>
      <c r="CQ218" s="59">
        <f>SUMIFS('Planificación 2026-1'!S:S,'Planificación 2026-1'!X:X,C218,'Planificación 2026-1'!H:H,"T4",'Planificación 2026-1'!I:I,"&gt;2")</f>
        <v>0</v>
      </c>
      <c r="CR218" s="59">
        <f>SUMIFS('Planificación 2026-1'!S:S,'Planificación 2026-1'!X:X,C218,'Planificación 2026-1'!H:H,"AF",'Planificación 2026-1'!I:I,"&lt;3")</f>
        <v>0</v>
      </c>
      <c r="CS218" s="59">
        <f>SUMIFS('Planificación 2026-1'!S:S,'Planificación 2026-1'!X:X,C218,'Planificación 2026-1'!H:H,"EN",'Planificación 2026-1'!I:I,"&lt;3")</f>
        <v>0</v>
      </c>
      <c r="CT218" s="59">
        <f>SUMIFS('Planificación 2026-1'!S:S,'Planificación 2026-1'!X:X,C218,'Planificación 2026-1'!H:H,"IS",'Planificación 2026-1'!I:I,"&lt;3")</f>
        <v>0</v>
      </c>
      <c r="CU218" s="59">
        <f>SUMIFS('Planificación 2026-1'!S:S,'Planificación 2026-1'!X:X,C218,'Planificación 2026-1'!H:H,"PS",'Planificación 2026-1'!I:I,"&lt;3")</f>
        <v>0</v>
      </c>
      <c r="CV218" s="59">
        <f>SUMIFS('Planificación 2026-1'!S:S,'Planificación 2026-1'!X:X,C218,'Planificación 2026-1'!H:H,"IN",'Planificación 2026-1'!I:I,"&lt;3")</f>
        <v>0</v>
      </c>
      <c r="CW218" s="59">
        <f>SUMIFS('Planificación 2026-1'!S:S,'Planificación 2026-1'!X:X,C218,'Planificación 2026-1'!H:H,"CA",'Planificación 2026-1'!I:I,"&lt;3")</f>
        <v>0</v>
      </c>
      <c r="CX218" s="59">
        <f>SUMIFS('Planificación 2026-1'!S:S,'Planificación 2026-1'!X:X,C218,'Planificación 2026-1'!H:H,"DE",'Planificación 2026-1'!I:I,"&lt;3")</f>
        <v>0</v>
      </c>
      <c r="CY218" s="59">
        <f>SUMIFS('Planificación 2026-1'!S:S,'Planificación 2026-1'!X:X,C218,'Planificación 2026-1'!H:H,"OB",'Planificación 2026-1'!I:I,"&lt;3")</f>
        <v>0</v>
      </c>
      <c r="CZ218" s="59">
        <f>SUMIFS('Planificación 2026-1'!S:S,'Planificación 2026-1'!X:X,C218,'Planificación 2026-1'!H:H,"MH",'Planificación 2026-1'!I:I,"&lt;3")</f>
        <v>0</v>
      </c>
      <c r="DA218" s="59">
        <f>SUMIFS('Planificación 2026-1'!S:S,'Planificación 2026-1'!X:X,C218,'Planificación 2026-1'!H:H,"IC",'Planificación 2026-1'!I:I,"&lt;3")</f>
        <v>0</v>
      </c>
      <c r="DB218" s="59">
        <f>SUMIFS('Planificación 2026-1'!S:S,'Planificación 2026-1'!X:X,C218,'Planificación 2026-1'!H:H,"AR",'Planificación 2026-1'!I:I,"&lt;3")</f>
        <v>0</v>
      </c>
      <c r="DC218" s="59">
        <f>SUMIFS('Planificación 2026-1'!S:S,'Planificación 2026-1'!X:X,C218,'Planificación 2026-1'!H:H,"AE",'Planificación 2026-1'!I:I,"&lt;3")</f>
        <v>0</v>
      </c>
      <c r="DD218" s="59">
        <f>SUMIFS('Planificación 2026-1'!S:S,'Planificación 2026-1'!X:X,C218,'Planificación 2026-1'!H:H,"T1",'Planificación 2026-1'!I:I,"&lt;3")</f>
        <v>0</v>
      </c>
      <c r="DE218" s="59">
        <f>SUMIFS('Planificación 2026-1'!S:S,'Planificación 2026-1'!X:X,C218,'Planificación 2026-1'!H:H,"T3",'Planificación 2026-1'!I:I,"&lt;3")</f>
        <v>0</v>
      </c>
      <c r="DF218" s="59">
        <f>SUMIFS('Planificación 2026-1'!S:S,'Planificación 2026-1'!X:X,C218,'Planificación 2026-1'!H:H,"T2",'Planificación 2026-1'!I:I,"&lt;3")</f>
        <v>0</v>
      </c>
      <c r="DG218" s="59">
        <f>SUMIFS('Planificación 2026-1'!S:S,'Planificación 2026-1'!X:X,C218,'Planificación 2026-1'!H:H,"T4",'Planificación 2026-1'!I:I,"&lt;3")</f>
        <v>0</v>
      </c>
      <c r="DH218" s="58" t="str">
        <f t="shared" si="52"/>
        <v/>
      </c>
      <c r="DI218" s="27">
        <f>IF(C218="","",SUMIFS('Planificación 2026-1'!S:S,'Planificación 2026-1'!X:X,C218,'Planificación 2026-1'!F:F,"PRINCIPAL",'Planificación 2026-1'!Y:Y,"VIRTUAL"))</f>
        <v>0</v>
      </c>
      <c r="DJ218" s="27">
        <f>IF(C218="","",SUMIFS('Planificación 2026-1'!S:S,'Planificación 2026-1'!X:X,C218,'Planificación 2026-1'!F:F,"PRINCIPAL",'Planificación 2026-1'!Y:Y,"PRESENCIAL"))</f>
        <v>0</v>
      </c>
      <c r="DK218" s="27">
        <f>IF(C218="","",SUMIFS('Planificación 2026-1'!S:S,'Planificación 2026-1'!X:X,C218,'Planificación 2026-1'!F:F,"PRINCIPAL",'Planificación 2026-1'!Y:Y,"HIBRIDO PRESENCIAL"))</f>
        <v>0</v>
      </c>
      <c r="DL218" s="58" t="str">
        <f t="shared" si="53"/>
        <v/>
      </c>
      <c r="DM218" s="58">
        <f>IF(C218="","",SUMIFS('Planificación 2026-1'!S:S,'Planificación 2026-1'!X:X,C218,'Planificación 2026-1'!F:F,"FILIAL",'Planificación 2026-1'!Y:Y,"VIRTUAL"))</f>
        <v>0</v>
      </c>
      <c r="DN218" s="60">
        <f>IF(C218="","",SUMIFS('Planificación 2026-1'!S:S,'Planificación 2026-1'!X:X,C218,'Planificación 2026-1'!F:F,"FILIAL",'Planificación 2026-1'!Y:Y,"PRESENCIAL"))</f>
        <v>0</v>
      </c>
      <c r="DO218" s="29">
        <f>IF(C218="","",SUMIFS('Planificación 2026-1'!S:S,'Planificación 2026-1'!X:X,C218,'Planificación 2026-1'!F:F,"FILIAL",'Planificación 2026-1'!Y:Y,"HIBRIDO PRESENCIAL"))</f>
        <v>0</v>
      </c>
      <c r="DP218" s="61" t="str">
        <f t="shared" si="54"/>
        <v/>
      </c>
      <c r="DQ218" s="58">
        <f>IF(C218="","",SUMIFS('Planificación 2026-1'!S:S,'Planificación 2026-1'!X:X,C218,'Planificación 2026-1'!F:F,"SUNAMPE",'Planificación 2026-1'!Y:Y,"VIRTUAL"))</f>
        <v>0</v>
      </c>
      <c r="DR218" s="29">
        <f>IF(C218="","",SUMIFS('Planificación 2026-1'!S:S,'Planificación 2026-1'!X:X,C218,'Planificación 2026-1'!F:F,"SUNAMPE",'Planificación 2026-1'!Y:Y,"PRESENCIAL"))</f>
        <v>0</v>
      </c>
      <c r="DS218" s="61" t="str">
        <f t="shared" si="55"/>
        <v/>
      </c>
      <c r="DT218" s="58">
        <f>IF(C218="","",SUMIFS('Planificación 2026-1'!S:S,'Planificación 2026-1'!X:X,C218,'Planificación 2026-1'!F:F,"HUAURA",'Planificación 2026-1'!Y:Y,"VIRTUAL"))</f>
        <v>0</v>
      </c>
      <c r="DU218" s="29">
        <f>IF(C218="","",SUMIFS('Planificación 2026-1'!S:S,'Planificación 2026-1'!X:X,C218,'Planificación 2026-1'!F:F,"HUAURA",'Planificación 2026-1'!Y:Y,"PRESENCIAL"))</f>
        <v>0</v>
      </c>
      <c r="DV218" s="32">
        <f>SUMIFS('Planificación 2026-1'!S:S,'Planificación 2026-1'!X:X,C218,'Planificación 2026-1'!F:F,"PRINCIPAL",'Planificación 2026-1'!Y:Y,"VIRTUAL",'Planificación 2026-1'!I:I,"&gt;2")</f>
        <v>0</v>
      </c>
      <c r="DW218" s="32">
        <f>SUMIFS('Planificación 2026-1'!S:S,'Planificación 2026-1'!X:X,C218,'Planificación 2026-1'!F:F,"PRINCIPAL",'Planificación 2026-1'!Y:Y,"&lt;&gt;VIRTUAL",'Planificación 2026-1'!I:I,"&gt;2")</f>
        <v>0</v>
      </c>
      <c r="DX218" s="32">
        <f>SUMIFS('Planificación 2026-1'!S:S,'Planificación 2026-1'!X:X,C218,'Planificación 2026-1'!F:F,"SUNAMPE",'Planificación 2026-1'!Y:Y,"VIRTUAL",'Planificación 2026-1'!I:I,"&gt;2")</f>
        <v>0</v>
      </c>
      <c r="DY218" s="32">
        <f>SUMIFS('Planificación 2026-1'!S:S,'Planificación 2026-1'!X:X,C218,'Planificación 2026-1'!F:F,"SUNAMPE",'Planificación 2026-1'!Y:Y,"&lt;&gt;VIRTUAL",'Planificación 2026-1'!I:I,"&gt;2")</f>
        <v>0</v>
      </c>
      <c r="DZ218" s="32">
        <f>SUMIFS('Planificación 2026-1'!S:S,'Planificación 2026-1'!X:X,C218,'Planificación 2026-1'!F:F,"FILIAL",'Planificación 2026-1'!Y:Y,"VIRTUAL",'Planificación 2026-1'!I:I,"&gt;2")</f>
        <v>0</v>
      </c>
      <c r="EA218" s="32">
        <f>SUMIFS('Planificación 2026-1'!S:S,'Planificación 2026-1'!X:X,C218,'Planificación 2026-1'!F:F,"FILIAL",'Planificación 2026-1'!Y:Y,"&lt;&gt;VIRTUAL",'Planificación 2026-1'!I:I,"&gt;2")</f>
        <v>0</v>
      </c>
      <c r="EB218" s="32">
        <f>SUMIFS('Planificación 2026-1'!S:S,'Planificación 2026-1'!X:X,C218,'Planificación 2026-1'!F:F,"PORUMA",'Planificación 2026-1'!Y:Y,"VIRTUAL",'Planificación 2026-1'!I:I,"&gt;2")</f>
        <v>0</v>
      </c>
      <c r="EC218" s="32">
        <f>SUMIFS('Planificación 2026-1'!S:S,'Planificación 2026-1'!X:X,C218,'Planificación 2026-1'!F:F,"PORUMA",'Planificación 2026-1'!Y:Y,"&lt;&gt;VIRTUAL",'Planificación 2026-1'!I:I,"&gt;2")</f>
        <v>17</v>
      </c>
      <c r="ED218" s="32">
        <f>SUMIFS('Planificación 2026-1'!S:S,'Planificación 2026-1'!X:X,C218,'Planificación 2026-1'!F:F,"HUAURA",'Planificación 2026-1'!Y:Y,"VIRTUAL",'Planificación 2026-1'!I:I,"&gt;2")</f>
        <v>0</v>
      </c>
      <c r="EE218" s="32">
        <f>SUMIFS('Planificación 2026-1'!S:S,'Planificación 2026-1'!X:X,C218,'Planificación 2026-1'!F:F,"HUAURA",'Planificación 2026-1'!Y:Y,"&lt;&gt;VIRTUAL",'Planificación 2026-1'!I:I,"&gt;2")</f>
        <v>0</v>
      </c>
      <c r="EF218" s="32">
        <f>SUMIFS('Planificación 2026-1'!S:S,'Planificación 2026-1'!X:X,C218,'Planificación 2026-1'!F:F,"PRINCIPAL",'Planificación 2026-1'!Y:Y,"VIRTUAL",'Planificación 2026-1'!I:I,"&lt;3")</f>
        <v>0</v>
      </c>
      <c r="EG218" s="32">
        <f>SUMIFS('Planificación 2026-1'!S:S,'Planificación 2026-1'!X:X,C218,'Planificación 2026-1'!F:F,"PRINCIPAL",'Planificación 2026-1'!Y:Y,"&lt;&gt;VIRTUAL",'Planificación 2026-1'!I:I,"&lt;3")</f>
        <v>0</v>
      </c>
      <c r="EH218" s="32">
        <f>SUMIFS('Planificación 2026-1'!S:S,'Planificación 2026-1'!X:X,C218,'Planificación 2026-1'!F:F,"SUNAMPE",'Planificación 2026-1'!Y:Y,"VIRTUAL",'Planificación 2026-1'!I:I,"&lt;3")</f>
        <v>0</v>
      </c>
      <c r="EI218" s="32">
        <f>SUMIFS('Planificación 2026-1'!S:S,'Planificación 2026-1'!X:X,C218,'Planificación 2026-1'!F:F,"SUNAMPE",'Planificación 2026-1'!Y:Y,"&lt;&gt;VIRTUAL",'Planificación 2026-1'!I:I,"&lt;3")</f>
        <v>0</v>
      </c>
      <c r="EJ218" s="32">
        <f>SUMIFS('Planificación 2026-1'!S:S,'Planificación 2026-1'!X:X,C218,'Planificación 2026-1'!F:F,"FILIAL",'Planificación 2026-1'!Y:Y,"VIRTUAL",'Planificación 2026-1'!I:I,"&lt;3")</f>
        <v>0</v>
      </c>
      <c r="EK218" s="32">
        <f>SUMIFS('Planificación 2026-1'!S:S,'Planificación 2026-1'!X:X,C218,'Planificación 2026-1'!F:F,"FILIAL",'Planificación 2026-1'!Y:Y,"&lt;&gt;VIRTUAL",'Planificación 2026-1'!I:I,"&lt;3")</f>
        <v>0</v>
      </c>
      <c r="EL218" s="32">
        <f>SUMIFS('Planificación 2026-1'!S:S,'Planificación 2026-1'!X:X,C218,'Planificación 2026-1'!F:F,"PORUMA",'Planificación 2026-1'!Y:Y,"VIRTUAL",'Planificación 2026-1'!I:I,"&lt;3")</f>
        <v>0</v>
      </c>
      <c r="EM218" s="32">
        <f>SUMIFS('Planificación 2026-1'!S:S,'Planificación 2026-1'!X:X,C218,'Planificación 2026-1'!F:F,"PORUMA",'Planificación 2026-1'!Y:Y,"&lt;&gt;VIRTUAL",'Planificación 2026-1'!I:I,"&lt;3")</f>
        <v>0</v>
      </c>
      <c r="EN218" s="32">
        <f>SUMIFS('Planificación 2026-1'!S:S,'Planificación 2026-1'!X:X,C218,'Planificación 2026-1'!F:F,"HUAURA",'Planificación 2026-1'!Y:Y,"VIRTUAL",'Planificación 2026-1'!I:I,"&lt;3")</f>
        <v>0</v>
      </c>
      <c r="EO218" s="32">
        <f>SUMIFS('Planificación 2026-1'!S:S,'Planificación 2026-1'!X:X,C218,'Planificación 2026-1'!F:F,"HUAURA",'Planificación 2026-1'!Y:Y,"&lt;&gt;VIRTUAL",'Planificación 2026-1'!I:I,"&lt;3")</f>
        <v>0</v>
      </c>
      <c r="EP218" s="32">
        <f t="shared" si="57"/>
        <v>0</v>
      </c>
      <c r="EQ218" s="32">
        <f t="shared" si="47"/>
        <v>0</v>
      </c>
      <c r="ER218" s="32">
        <f t="shared" si="48"/>
        <v>17</v>
      </c>
      <c r="ES218" s="32">
        <f t="shared" si="49"/>
        <v>0</v>
      </c>
      <c r="ET218" s="32">
        <f t="shared" si="50"/>
        <v>0</v>
      </c>
      <c r="EU218" s="32">
        <f t="shared" si="51"/>
        <v>17</v>
      </c>
      <c r="EV218" s="32" t="b">
        <f>EXACT(EU218,E218)</f>
        <v>1</v>
      </c>
      <c r="EW218" s="32"/>
      <c r="EX218" s="32">
        <f>DV218+DZ218+ED218+EF218+EJ218+EN218+DX218+EH218</f>
        <v>0</v>
      </c>
      <c r="EY218" s="32">
        <f>DW218+EA218+EE218+EG218+EK218+EO218+DY218+EI218</f>
        <v>0</v>
      </c>
      <c r="EZ218" s="32" t="b">
        <f>EXACT(SUM(EX218:EY218),E218)</f>
        <v>0</v>
      </c>
      <c r="FA218" s="32" t="str">
        <f>IF(AND(DW218=0,EA218=0,EE218=0),"",IF(COUNTIF(DW218:EE218,"&gt;0")=1,IF(DW218&gt;0,"SEDE",IF(EA218&gt;0,"FILIAL","HUAURA")),IF(COUNTIF(DW218:EE218,"&gt;0")=2,IF(AND(DW218&gt;0,EA218&gt;0),"SEDE-FILIAL",IF(AND(DW218&gt;0,EE218&gt;0),"SEDE-HUAURA","FILIAL-HUAURA")),"SEDE-FILIAL-HUAURA")))</f>
        <v/>
      </c>
      <c r="FB218" s="32" t="str">
        <f t="shared" si="56"/>
        <v>PRESENCIAL</v>
      </c>
    </row>
    <row r="219" spans="1:158">
      <c r="A219" s="33"/>
      <c r="B219" s="66">
        <v>216</v>
      </c>
      <c r="C219" s="32" t="s">
        <v>423</v>
      </c>
      <c r="D219" s="429">
        <v>43728005</v>
      </c>
      <c r="E219" s="62">
        <f>SUMIF('Planificación 2026-1'!X:X,C219,'Planificación 2026-1'!S:S)</f>
        <v>14</v>
      </c>
      <c r="F219" s="63" t="s">
        <v>203</v>
      </c>
      <c r="G219" s="454" t="s">
        <v>200</v>
      </c>
      <c r="H219" s="64" t="s">
        <v>111</v>
      </c>
      <c r="I219" s="64" t="s">
        <v>157</v>
      </c>
      <c r="J219" s="452" t="s">
        <v>111</v>
      </c>
      <c r="K219" s="32" t="s">
        <v>157</v>
      </c>
      <c r="L219" s="57" t="str">
        <f>IF(SUM(COUNTIFS('Planificación 2026-1'!F:F,"PRINCIPAL",'Planificación 2026-1'!X:X,C219,'Planificación 2026-1'!H:H,"AF"))&gt;0,"P01"," ")</f>
        <v xml:space="preserve"> </v>
      </c>
      <c r="M219" s="58" t="str">
        <f>IF(SUM(COUNTIFS('Planificación 2026-1'!F:F,"PRINCIPAL",'Planificación 2026-1'!X:X,C219,'Planificación 2026-1'!H:H,"EN"))&gt;0,"P02"," ")</f>
        <v xml:space="preserve"> </v>
      </c>
      <c r="N219" s="58" t="str">
        <f>IF(SUM(COUNTIFS('Planificación 2026-1'!F:F,"PRINCIPAL",'Planificación 2026-1'!X:X,C219,'Planificación 2026-1'!H:H,"IS"))&gt;0,"P03"," ")</f>
        <v xml:space="preserve"> </v>
      </c>
      <c r="O219" s="58" t="str">
        <f>IF(SUM(COUNTIFS('Planificación 2026-1'!F:F,"PRINCIPAL",'Planificación 2026-1'!X:X,C219,'Planificación 2026-1'!H:H,"PS"))&gt;0,"P04"," ")</f>
        <v xml:space="preserve"> </v>
      </c>
      <c r="P219" s="58"/>
      <c r="Q219" s="58" t="str">
        <f>IF(SUM(COUNTIFS('Planificación 2026-1'!F:F,"PRINCIPAL",'Planificación 2026-1'!X:X,C219,'Planificación 2026-1'!H:H,"IN"))&gt;0,"P06"," ")</f>
        <v xml:space="preserve"> </v>
      </c>
      <c r="R219" s="58" t="str">
        <f>IF(SUM(COUNTIFS('Planificación 2026-1'!F:F,"PRINCIPAL",'Planificación 2026-1'!X:X,C219,'Planificación 2026-1'!H:H,"CA"))&gt;0,"P07"," ")</f>
        <v xml:space="preserve"> </v>
      </c>
      <c r="S219" s="58" t="str">
        <f>IF(SUM(COUNTIFS('Planificación 2026-1'!F:F,"PRINCIPAL",'Planificación 2026-1'!X:X,C219,'Planificación 2026-1'!H:H,"DE"))&gt;0,"P08"," ")</f>
        <v xml:space="preserve"> </v>
      </c>
      <c r="T219" s="58" t="str">
        <f>IF(SUM(COUNTIFS('Planificación 2026-1'!F:F,"PRINCIPAL",'Planificación 2026-1'!X:X,C219,'Planificación 2026-1'!H:H,"OB"))&gt;0,"P09"," ")</f>
        <v xml:space="preserve"> </v>
      </c>
      <c r="U219" s="58" t="str">
        <f>IF(SUM(COUNTIFS('Planificación 2026-1'!F:F,"PRINCIPAL",'Planificación 2026-1'!X:X,C219,'Planificación 2026-1'!H:H,"MH"))&gt;0,"P31"," ")</f>
        <v xml:space="preserve"> </v>
      </c>
      <c r="V219" s="58" t="str">
        <f>IF(SUM(COUNTIFS('Planificación 2026-1'!F:F,"PRINCIPAL",'Planificación 2026-1'!X:X,C219,'Planificación 2026-1'!H:H,"IC"))&gt;0,"P32"," ")</f>
        <v xml:space="preserve"> </v>
      </c>
      <c r="W219" s="58" t="str">
        <f>IF(SUM(COUNTIFS('Planificación 2026-1'!F:F,"PRINCIPAL",'Planificación 2026-1'!X:X,C219,'Planificación 2026-1'!H:H,"AR"))&gt;0,"P34"," ")</f>
        <v xml:space="preserve"> </v>
      </c>
      <c r="X219" s="58" t="str">
        <f>IF(SUM(COUNTIFS('Planificación 2026-1'!F:F,"PRINCIPAL",'Planificación 2026-1'!X:X,C219,'Planificación 2026-1'!H:H,"T1"))&gt;0,"P35"," ")</f>
        <v xml:space="preserve"> </v>
      </c>
      <c r="Y219" s="58" t="str">
        <f>IF(SUM(COUNTIFS('Planificación 2026-1'!F:F,"PRINCIPAL",'Planificación 2026-1'!X:X,C219,'Planificación 2026-1'!H:H,"T3"))&gt;0,"P36"," ")</f>
        <v xml:space="preserve"> </v>
      </c>
      <c r="Z219" s="58" t="str">
        <f>IF(SUM(COUNTIFS('Planificación 2026-1'!F:F,"PRINCIPAL",'Planificación 2026-1'!X:X,C219,'Planificación 2026-1'!H:H,"T2"))&gt;0,"P37"," ")</f>
        <v xml:space="preserve"> </v>
      </c>
      <c r="AA219" s="58" t="str">
        <f>IF(SUM(COUNTIFS('Planificación 2026-1'!F:F,"PRINCIPAL",'Planificación 2026-1'!X:X,C219,'Planificación 2026-1'!H:H,"AE"))&gt;0,"P38"," ")</f>
        <v xml:space="preserve"> </v>
      </c>
      <c r="AB219" s="58" t="str">
        <f>IF(SUM(COUNTIFS('Planificación 2026-1'!F:F,"PRINCIPAL",'Planificación 2026-1'!X:X,C219,'Planificación 2026-1'!H:H,"T4"))&gt;0,"P55"," ")</f>
        <v xml:space="preserve"> </v>
      </c>
      <c r="AC219" s="58" t="str">
        <f>IF(SUM(COUNTIFS('Planificación 2026-1'!F:F,"FILIAL",'Planificación 2026-1'!X:X,C219,'Planificación 2026-1'!H:H,"AF"))&gt;0," P01"," ")</f>
        <v xml:space="preserve"> </v>
      </c>
      <c r="AD219" s="58" t="str">
        <f>IF(SUM(COUNTIFS('Planificación 2026-1'!F:F,"FILIAL",'Planificación 2026-1'!X:X,C219,'Planificación 2026-1'!H:H,"EN"))&gt;0,"P02"," ")</f>
        <v xml:space="preserve"> </v>
      </c>
      <c r="AE219" s="58" t="str">
        <f>IF(SUM(COUNTIFS('Planificación 2026-1'!F:F,"FILIAL",'Planificación 2026-1'!X:X,C219,'Planificación 2026-1'!H:H,"IS"))&gt;0,"P03"," ")</f>
        <v xml:space="preserve"> </v>
      </c>
      <c r="AF219" s="58" t="str">
        <f>IF(SUM(COUNTIFS('Planificación 2026-1'!F:F,"FILIAL",'Planificación 2026-1'!X:X,C219,'Planificación 2026-1'!H:H,"PS"))&gt;0,"P04"," ")</f>
        <v xml:space="preserve"> </v>
      </c>
      <c r="AG219" s="58"/>
      <c r="AH219" s="58" t="str">
        <f>IF(SUM(COUNTIFS('Planificación 2026-1'!F:F,"FILIAL",'Planificación 2026-1'!X:X,C219,'Planificación 2026-1'!H:H,"IN"))&gt;0,"P06"," ")</f>
        <v xml:space="preserve"> </v>
      </c>
      <c r="AI219" s="58" t="str">
        <f>IF(SUM(COUNTIFS('Planificación 2026-1'!F:F,"FILIAL",'Planificación 2026-1'!X:X,C219,'Planificación 2026-1'!H:H,"CA"))&gt;0,"P07"," ")</f>
        <v xml:space="preserve"> </v>
      </c>
      <c r="AJ219" s="58" t="str">
        <f>IF(SUM(COUNTIFS('Planificación 2026-1'!F:F,"FILIAL",'Planificación 2026-1'!X:X,C219,'Planificación 2026-1'!H:H,"DE"))&gt;0,"P08"," ")</f>
        <v xml:space="preserve"> </v>
      </c>
      <c r="AK219" s="58" t="str">
        <f>IF(SUM(COUNTIFS('Planificación 2026-1'!F:F,"FILIAL",'Planificación 2026-1'!X:X,C219,'Planificación 2026-1'!H:H,"OB"))&gt;0,"P09"," ")</f>
        <v xml:space="preserve"> </v>
      </c>
      <c r="AL219" s="58" t="str">
        <f>IF(SUM(COUNTIFS('Planificación 2026-1'!F:F,"FILIAL",'Planificación 2026-1'!X:X,C219,'Planificación 2026-1'!H:H,"MH"))&gt;0,"P31"," ")</f>
        <v xml:space="preserve"> </v>
      </c>
      <c r="AM219" s="58" t="str">
        <f>IF(SUM(COUNTIFS('Planificación 2026-1'!F:F,"FILIAL",'Planificación 2026-1'!X:X,C219,'Planificación 2026-1'!H:H,"IC"))&gt;0,"P32"," ")</f>
        <v xml:space="preserve"> </v>
      </c>
      <c r="AN219" s="58" t="str">
        <f>IF(SUM(COUNTIFS('Planificación 2026-1'!F:F,"FILIAL",'Planificación 2026-1'!X:X,C219,'Planificación 2026-1'!H:H,"AR"))&gt;0,"P34"," ")</f>
        <v xml:space="preserve"> </v>
      </c>
      <c r="AO219" s="58" t="str">
        <f>IF(SUM(COUNTIFS('Planificación 2026-1'!F:F,"FILIAL",'Planificación 2026-1'!X:X,C219,'Planificación 2026-1'!H:H,"T1"))&gt;0,"P35"," ")</f>
        <v xml:space="preserve"> </v>
      </c>
      <c r="AP219" s="58" t="str">
        <f>IF(SUM(COUNTIFS('Planificación 2026-1'!F:F,"FILIAL",'Planificación 2026-1'!X:X,C219,'Planificación 2026-1'!H:H,"T3"))&gt;0,"P36"," ")</f>
        <v xml:space="preserve"> </v>
      </c>
      <c r="AQ219" s="58" t="str">
        <f>IF(SUM(COUNTIFS('Planificación 2026-1'!F:F,"FILIAL",'Planificación 2026-1'!X:X,C219,'Planificación 2026-1'!H:H,"T2"))&gt;0,"P37"," ")</f>
        <v xml:space="preserve"> </v>
      </c>
      <c r="AR219" s="58" t="str">
        <f>IF(SUM(COUNTIFS('Planificación 2026-1'!F:F,"FILIAL",'Planificación 2026-1'!X:X,C219,'Planificación 2026-1'!H:H,"AE"))&gt;0,"P38"," ")</f>
        <v xml:space="preserve"> </v>
      </c>
      <c r="AS219" s="58" t="str">
        <f>IF(SUM(COUNTIFS('Planificación 2026-1'!F:F,"FILIAL",'Planificación 2026-1'!X:X,C219,'Planificación 2026-1'!H:H,"T4"))&gt;0,"P55"," ")</f>
        <v xml:space="preserve"> </v>
      </c>
      <c r="AT219" s="58" t="str">
        <f>IF(SUM(COUNTIFS('Planificación 2026-1'!F:F,"SUNAMPE",'Planificación 2026-1'!X:X,C219,'Planificación 2026-1'!H:H,"AF"))&gt;0," P01"," ")</f>
        <v xml:space="preserve"> </v>
      </c>
      <c r="AU219" s="58" t="str">
        <f>IF(SUM(COUNTIFS('Planificación 2026-1'!F:F,"SUNAMPE",'Planificación 2026-1'!X:X,C219,'Planificación 2026-1'!H:H,"EN"))&gt;0,"P02"," ")</f>
        <v xml:space="preserve"> </v>
      </c>
      <c r="AV219" s="58" t="str">
        <f>IF(SUM(COUNTIFS('Planificación 2026-1'!F:F,"SUNAMPE",'Planificación 2026-1'!X:X,C219,'Planificación 2026-1'!H:H,"IS"))&gt;0,"P03"," ")</f>
        <v xml:space="preserve"> </v>
      </c>
      <c r="AW219" s="58" t="str">
        <f>IF(SUM(COUNTIFS('Planificación 2026-1'!F:F,"SUNAMPE",'Planificación 2026-1'!X:X,C219,'Planificación 2026-1'!H:H,"PS"))&gt;0,"P04"," ")</f>
        <v xml:space="preserve"> </v>
      </c>
      <c r="AX219" s="58"/>
      <c r="AY219" s="58" t="str">
        <f>IF(SUM(COUNTIFS('Planificación 2026-1'!F:F,"SUNAMPE",'Planificación 2026-1'!X:X,C219,'Planificación 2026-1'!H:H,"IN"))&gt;0,"P06"," ")</f>
        <v xml:space="preserve"> </v>
      </c>
      <c r="AZ219" s="58" t="str">
        <f>IF(SUM(COUNTIFS('Planificación 2026-1'!F:F,"SUNAMPE",'Planificación 2026-1'!X:X,C219,'Planificación 2026-1'!H:H,"CA"))&gt;0,"P07"," ")</f>
        <v xml:space="preserve"> </v>
      </c>
      <c r="BA219" s="58" t="str">
        <f>IF(SUM(COUNTIFS('Planificación 2026-1'!F:F,"SUNAMPE",'Planificación 2026-1'!X:X,C219,'Planificación 2026-1'!H:H,"DE"))&gt;0,"P08"," ")</f>
        <v xml:space="preserve"> </v>
      </c>
      <c r="BB219" s="58" t="str">
        <f>IF(SUM(COUNTIFS('Planificación 2026-1'!F:F,"SUNAMPE",'Planificación 2026-1'!X:X,C219,'Planificación 2026-1'!H:H,"OB"))&gt;0,"P09"," ")</f>
        <v xml:space="preserve"> </v>
      </c>
      <c r="BC219" s="58" t="str">
        <f>IF(SUM(COUNTIFS('Planificación 2026-1'!F:F,"SUNAMPE",'Planificación 2026-1'!X:X,C219,'Planificación 2026-1'!H:H,"MH"))&gt;0,"P31"," ")</f>
        <v>P31</v>
      </c>
      <c r="BD219" s="58" t="str">
        <f>IF(SUM(COUNTIFS('Planificación 2026-1'!F:F,"SUNAMPE",'Planificación 2026-1'!X:X,C219,'Planificación 2026-1'!H:H,"IC"))&gt;0,"P32"," ")</f>
        <v xml:space="preserve"> </v>
      </c>
      <c r="BE219" s="58" t="str">
        <f>IF(SUM(COUNTIFS('Planificación 2026-1'!F:F,"SUNAMPE",'Planificación 2026-1'!X:X,C219,'Planificación 2026-1'!H:H,"AR"))&gt;0,"P34"," ")</f>
        <v xml:space="preserve"> </v>
      </c>
      <c r="BF219" s="58" t="str">
        <f>IF(SUM(COUNTIFS('Planificación 2026-1'!F:F,"SUNAMPE",'Planificación 2026-1'!X:X,C219,'Planificación 2026-1'!H:H,"T1"))&gt;0,"P35"," ")</f>
        <v xml:space="preserve"> </v>
      </c>
      <c r="BG219" s="58" t="str">
        <f>IF(SUM(COUNTIFS('Planificación 2026-1'!F:F,"SUNAMPE",'Planificación 2026-1'!X:X,C219,'Planificación 2026-1'!H:H,"T3"))&gt;0,"P36"," ")</f>
        <v xml:space="preserve"> </v>
      </c>
      <c r="BH219" s="58" t="str">
        <f>IF(SUM(COUNTIFS('Planificación 2026-1'!F:F,"SUNAMPE",'Planificación 2026-1'!X:X,C219,'Planificación 2026-1'!H:H,"T2"))&gt;0,"P37"," ")</f>
        <v xml:space="preserve"> </v>
      </c>
      <c r="BI219" s="58" t="str">
        <f>IF(SUM(COUNTIFS('Planificación 2026-1'!F:F,"SUNAMPE",'Planificación 2026-1'!X:X,C219,'Planificación 2026-1'!H:H,"AE"))&gt;0,"P38"," ")</f>
        <v xml:space="preserve"> </v>
      </c>
      <c r="BJ219" s="58" t="str">
        <f>IF(SUM(COUNTIFS('Planificación 2026-1'!F:F,"SUNAMPE",'Planificación 2026-1'!X:X,C219,'Planificación 2026-1'!H:H,"T4"))&gt;0,"P55"," ")</f>
        <v xml:space="preserve"> </v>
      </c>
      <c r="BK219" s="58" t="str">
        <f>IF(SUM(COUNTIFS('Planificación 2026-1'!F:F,"HUAURA",'Planificación 2026-1'!X:X,C219,'Planificación 2026-1'!H:H,"AF"))&gt;0," P01"," ")</f>
        <v xml:space="preserve"> </v>
      </c>
      <c r="BL219" s="58" t="str">
        <f>IF(SUM(COUNTIFS('Planificación 2026-1'!F:F,"HUAURA",'Planificación 2026-1'!X:X,C219,'Planificación 2026-1'!H:H,"EN"))&gt;0,"P02"," ")</f>
        <v xml:space="preserve"> </v>
      </c>
      <c r="BM219" s="58" t="str">
        <f>IF(SUM(COUNTIFS('Planificación 2026-1'!F:F,"HUAURA",'Planificación 2026-1'!X:X,C219,'Planificación 2026-1'!H:H,"IS"))&gt;0,"P03"," ")</f>
        <v xml:space="preserve"> </v>
      </c>
      <c r="BN219" s="58" t="str">
        <f>IF(SUM(COUNTIFS('Planificación 2026-1'!F:F,"HUAURA",'Planificación 2026-1'!X:X,C219,'Planificación 2026-1'!H:H,"PS"))&gt;0,"P04"," ")</f>
        <v xml:space="preserve"> </v>
      </c>
      <c r="BO219" s="58"/>
      <c r="BP219" s="58" t="str">
        <f>IF(SUM(COUNTIFS('Planificación 2026-1'!F:F,"HUAURA",'Planificación 2026-1'!X:X,C219,'Planificación 2026-1'!H:H,"IN"))&gt;0,"P06"," ")</f>
        <v xml:space="preserve"> </v>
      </c>
      <c r="BQ219" s="58" t="str">
        <f>IF(SUM(COUNTIFS('Planificación 2026-1'!F:F,"HUAURA",'Planificación 2026-1'!X:X,C219,'Planificación 2026-1'!H:H,"CA"))&gt;0,"P07"," ")</f>
        <v xml:space="preserve"> </v>
      </c>
      <c r="BR219" s="58" t="str">
        <f>IF(SUM(COUNTIFS('Planificación 2026-1'!F:F,"HUAURA",'Planificación 2026-1'!X:X,C219,'Planificación 2026-1'!H:H,"DE"))&gt;0,"P08"," ")</f>
        <v xml:space="preserve"> </v>
      </c>
      <c r="BS219" s="58" t="str">
        <f>IF(SUM(COUNTIFS('Planificación 2026-1'!F:F,"HUAURA",'Planificación 2026-1'!X:X,C219,'Planificación 2026-1'!H:H,"OB"))&gt;0,"P09"," ")</f>
        <v xml:space="preserve"> </v>
      </c>
      <c r="BT219" s="58" t="str">
        <f>IF(SUM(COUNTIFS('Planificación 2026-1'!F:F,"HUAURA",'Planificación 2026-1'!X:X,C219,'Planificación 2026-1'!H:H,"MH"))&gt;0,"P31"," ")</f>
        <v xml:space="preserve"> </v>
      </c>
      <c r="BU219" s="58" t="str">
        <f>IF(SUM(COUNTIFS('Planificación 2026-1'!F:F,"HUAURA",'Planificación 2026-1'!X:X,C219,'Planificación 2026-1'!H:H,"IC"))&gt;0,"P32"," ")</f>
        <v xml:space="preserve"> </v>
      </c>
      <c r="BV219" s="58" t="str">
        <f>IF(SUM(COUNTIFS('Planificación 2026-1'!F:F,"HUAURA",'Planificación 2026-1'!X:X,C219,'Planificación 2026-1'!H:H,"AR"))&gt;0,"P34"," ")</f>
        <v xml:space="preserve"> </v>
      </c>
      <c r="BW219" s="58" t="str">
        <f>IF(SUM(COUNTIFS('Planificación 2026-1'!F:F,"HUAURA",'Planificación 2026-1'!X:X,C219,'Planificación 2026-1'!H:H,"T1"))&gt;0,"P35"," ")</f>
        <v xml:space="preserve"> </v>
      </c>
      <c r="BX219" s="58" t="str">
        <f>IF(SUM(COUNTIFS('Planificación 2026-1'!F:F,"HUAURA",'Planificación 2026-1'!X:X,C219,'Planificación 2026-1'!H:H,"T3"))&gt;0,"P36"," ")</f>
        <v xml:space="preserve"> </v>
      </c>
      <c r="BY219" s="58" t="str">
        <f>IF(SUM(COUNTIFS('Planificación 2026-1'!F:F,"HUAURA",'Planificación 2026-1'!X:X,C219,'Planificación 2026-1'!H:H,"T2"))&gt;0,"P37"," ")</f>
        <v xml:space="preserve"> </v>
      </c>
      <c r="BZ219" s="58" t="str">
        <f>IF(SUM(COUNTIFS('Planificación 2026-1'!F:F,"HUAURA",'Planificación 2026-1'!X:X,C219,'Planificación 2026-1'!H:H,"AE"))&gt;0,"P38"," ")</f>
        <v xml:space="preserve"> </v>
      </c>
      <c r="CA219" s="58" t="str">
        <f>IF(SUM(COUNTIFS('Planificación 2026-1'!F:F,"HUAURA",'Planificación 2026-1'!X:X,C219,'Planificación 2026-1'!H:H,"T4"))&gt;0,"P55"," ")</f>
        <v xml:space="preserve"> </v>
      </c>
      <c r="CB219" s="59">
        <f>SUMIFS('Planificación 2026-1'!S:S,'Planificación 2026-1'!X:X,C219,'Planificación 2026-1'!H:H,"AF",'Planificación 2026-1'!I:I,"&gt;2")</f>
        <v>0</v>
      </c>
      <c r="CC219" s="59">
        <f>SUMIFS('Planificación 2026-1'!S:S,'Planificación 2026-1'!X:X,C219,'Planificación 2026-1'!H:H,"EN",'Planificación 2026-1'!I:I,"&gt;2")</f>
        <v>0</v>
      </c>
      <c r="CD219" s="59">
        <f>SUMIFS('Planificación 2026-1'!S:S,'Planificación 2026-1'!X:X,C219,'Planificación 2026-1'!H:H,"IS",'Planificación 2026-1'!I:I,"&gt;2")</f>
        <v>0</v>
      </c>
      <c r="CE219" s="59">
        <f>SUMIFS('Planificación 2026-1'!S:S,'Planificación 2026-1'!X:X,C219,'Planificación 2026-1'!H:H,"PS",'Planificación 2026-1'!I:I,"&gt;2")</f>
        <v>0</v>
      </c>
      <c r="CF219" s="59">
        <f>SUMIFS('Planificación 2026-1'!S:S,'Planificación 2026-1'!X:X,C219,'Planificación 2026-1'!H:H,"IN",'Planificación 2026-1'!I:I,"&gt;2")</f>
        <v>0</v>
      </c>
      <c r="CG219" s="59">
        <f>SUMIFS('Planificación 2026-1'!S:S,'Planificación 2026-1'!X:X,C219,'Planificación 2026-1'!H:H,"CA",'Planificación 2026-1'!I:I,"&gt;2")</f>
        <v>0</v>
      </c>
      <c r="CH219" s="59">
        <f>SUMIFS('Planificación 2026-1'!S:S,'Planificación 2026-1'!X:X,C219,'Planificación 2026-1'!H:H,"DE",'Planificación 2026-1'!I:I,"&gt;2")</f>
        <v>0</v>
      </c>
      <c r="CI219" s="59">
        <f>SUMIFS('Planificación 2026-1'!S:S,'Planificación 2026-1'!X:X,C219,'Planificación 2026-1'!H:H,"OB",'Planificación 2026-1'!I:I,"&gt;2")</f>
        <v>0</v>
      </c>
      <c r="CJ219" s="59">
        <f>SUMIFS('Planificación 2026-1'!S:S,'Planificación 2026-1'!X:X,C219,'Planificación 2026-1'!H:H,"MH",'Planificación 2026-1'!I:I,"&gt;2")</f>
        <v>14</v>
      </c>
      <c r="CK219" s="59">
        <f>SUMIFS('Planificación 2026-1'!S:S,'Planificación 2026-1'!X:X,C219,'Planificación 2026-1'!H:H,"IC",'Planificación 2026-1'!I:I,"&gt;2")</f>
        <v>0</v>
      </c>
      <c r="CL219" s="59">
        <f>SUMIFS('Planificación 2026-1'!S:S,'Planificación 2026-1'!X:X,C219,'Planificación 2026-1'!H:H,"AR",'Planificación 2026-1'!I:I,"&gt;2")</f>
        <v>0</v>
      </c>
      <c r="CM219" s="59">
        <f>SUMIFS('Planificación 2026-1'!S:S,'Planificación 2026-1'!X:X,C219,'Planificación 2026-1'!H:H,"AE",'Planificación 2026-1'!I:I,"&gt;2")</f>
        <v>0</v>
      </c>
      <c r="CN219" s="59">
        <f>SUMIFS('Planificación 2026-1'!S:S,'Planificación 2026-1'!X:X,C219,'Planificación 2026-1'!H:H,"T1",'Planificación 2026-1'!I:I,"&gt;2")</f>
        <v>0</v>
      </c>
      <c r="CO219" s="59">
        <f>SUMIFS('Planificación 2026-1'!S:S,'Planificación 2026-1'!X:X,C219,'Planificación 2026-1'!H:H,"T3",'Planificación 2026-1'!I:I,"&gt;2")</f>
        <v>0</v>
      </c>
      <c r="CP219" s="59">
        <f>SUMIFS('Planificación 2026-1'!S:S,'Planificación 2026-1'!X:X,C219,'Planificación 2026-1'!H:H,"T2",'Planificación 2026-1'!I:I,"&gt;2")</f>
        <v>0</v>
      </c>
      <c r="CQ219" s="59">
        <f>SUMIFS('Planificación 2026-1'!S:S,'Planificación 2026-1'!X:X,C219,'Planificación 2026-1'!H:H,"T4",'Planificación 2026-1'!I:I,"&gt;2")</f>
        <v>0</v>
      </c>
      <c r="CR219" s="59">
        <f>SUMIFS('Planificación 2026-1'!S:S,'Planificación 2026-1'!X:X,C219,'Planificación 2026-1'!H:H,"AF",'Planificación 2026-1'!I:I,"&lt;3")</f>
        <v>0</v>
      </c>
      <c r="CS219" s="59">
        <f>SUMIFS('Planificación 2026-1'!S:S,'Planificación 2026-1'!X:X,C219,'Planificación 2026-1'!H:H,"EN",'Planificación 2026-1'!I:I,"&lt;3")</f>
        <v>0</v>
      </c>
      <c r="CT219" s="59">
        <f>SUMIFS('Planificación 2026-1'!S:S,'Planificación 2026-1'!X:X,C219,'Planificación 2026-1'!H:H,"IS",'Planificación 2026-1'!I:I,"&lt;3")</f>
        <v>0</v>
      </c>
      <c r="CU219" s="59">
        <f>SUMIFS('Planificación 2026-1'!S:S,'Planificación 2026-1'!X:X,C219,'Planificación 2026-1'!H:H,"PS",'Planificación 2026-1'!I:I,"&lt;3")</f>
        <v>0</v>
      </c>
      <c r="CV219" s="59">
        <f>SUMIFS('Planificación 2026-1'!S:S,'Planificación 2026-1'!X:X,C219,'Planificación 2026-1'!H:H,"IN",'Planificación 2026-1'!I:I,"&lt;3")</f>
        <v>0</v>
      </c>
      <c r="CW219" s="59">
        <f>SUMIFS('Planificación 2026-1'!S:S,'Planificación 2026-1'!X:X,C219,'Planificación 2026-1'!H:H,"CA",'Planificación 2026-1'!I:I,"&lt;3")</f>
        <v>0</v>
      </c>
      <c r="CX219" s="59">
        <f>SUMIFS('Planificación 2026-1'!S:S,'Planificación 2026-1'!X:X,C219,'Planificación 2026-1'!H:H,"DE",'Planificación 2026-1'!I:I,"&lt;3")</f>
        <v>0</v>
      </c>
      <c r="CY219" s="59">
        <f>SUMIFS('Planificación 2026-1'!S:S,'Planificación 2026-1'!X:X,C219,'Planificación 2026-1'!H:H,"OB",'Planificación 2026-1'!I:I,"&lt;3")</f>
        <v>0</v>
      </c>
      <c r="CZ219" s="59">
        <f>SUMIFS('Planificación 2026-1'!S:S,'Planificación 2026-1'!X:X,C219,'Planificación 2026-1'!H:H,"MH",'Planificación 2026-1'!I:I,"&lt;3")</f>
        <v>0</v>
      </c>
      <c r="DA219" s="59">
        <f>SUMIFS('Planificación 2026-1'!S:S,'Planificación 2026-1'!X:X,C219,'Planificación 2026-1'!H:H,"IC",'Planificación 2026-1'!I:I,"&lt;3")</f>
        <v>0</v>
      </c>
      <c r="DB219" s="59">
        <f>SUMIFS('Planificación 2026-1'!S:S,'Planificación 2026-1'!X:X,C219,'Planificación 2026-1'!H:H,"AR",'Planificación 2026-1'!I:I,"&lt;3")</f>
        <v>0</v>
      </c>
      <c r="DC219" s="59">
        <f>SUMIFS('Planificación 2026-1'!S:S,'Planificación 2026-1'!X:X,C219,'Planificación 2026-1'!H:H,"AE",'Planificación 2026-1'!I:I,"&lt;3")</f>
        <v>0</v>
      </c>
      <c r="DD219" s="59">
        <f>SUMIFS('Planificación 2026-1'!S:S,'Planificación 2026-1'!X:X,C219,'Planificación 2026-1'!H:H,"T1",'Planificación 2026-1'!I:I,"&lt;3")</f>
        <v>0</v>
      </c>
      <c r="DE219" s="59">
        <f>SUMIFS('Planificación 2026-1'!S:S,'Planificación 2026-1'!X:X,C219,'Planificación 2026-1'!H:H,"T3",'Planificación 2026-1'!I:I,"&lt;3")</f>
        <v>0</v>
      </c>
      <c r="DF219" s="59">
        <f>SUMIFS('Planificación 2026-1'!S:S,'Planificación 2026-1'!X:X,C219,'Planificación 2026-1'!H:H,"T2",'Planificación 2026-1'!I:I,"&lt;3")</f>
        <v>0</v>
      </c>
      <c r="DG219" s="59">
        <f>SUMIFS('Planificación 2026-1'!S:S,'Planificación 2026-1'!X:X,C219,'Planificación 2026-1'!H:H,"T4",'Planificación 2026-1'!I:I,"&lt;3")</f>
        <v>0</v>
      </c>
      <c r="DH219" s="58" t="str">
        <f t="shared" si="52"/>
        <v/>
      </c>
      <c r="DI219" s="27">
        <f>IF(C219="","",SUMIFS('Planificación 2026-1'!S:S,'Planificación 2026-1'!X:X,C219,'Planificación 2026-1'!F:F,"PRINCIPAL",'Planificación 2026-1'!Y:Y,"VIRTUAL"))</f>
        <v>0</v>
      </c>
      <c r="DJ219" s="27">
        <f>IF(C219="","",SUMIFS('Planificación 2026-1'!S:S,'Planificación 2026-1'!X:X,C219,'Planificación 2026-1'!F:F,"PRINCIPAL",'Planificación 2026-1'!Y:Y,"PRESENCIAL"))</f>
        <v>0</v>
      </c>
      <c r="DK219" s="27">
        <f>IF(C219="","",SUMIFS('Planificación 2026-1'!S:S,'Planificación 2026-1'!X:X,C219,'Planificación 2026-1'!F:F,"PRINCIPAL",'Planificación 2026-1'!Y:Y,"HIBRIDO PRESENCIAL"))</f>
        <v>0</v>
      </c>
      <c r="DL219" s="58" t="str">
        <f t="shared" si="53"/>
        <v/>
      </c>
      <c r="DM219" s="58">
        <f>IF(C219="","",SUMIFS('Planificación 2026-1'!S:S,'Planificación 2026-1'!X:X,C219,'Planificación 2026-1'!F:F,"FILIAL",'Planificación 2026-1'!Y:Y,"VIRTUAL"))</f>
        <v>0</v>
      </c>
      <c r="DN219" s="60">
        <f>IF(C219="","",SUMIFS('Planificación 2026-1'!S:S,'Planificación 2026-1'!X:X,C219,'Planificación 2026-1'!F:F,"FILIAL",'Planificación 2026-1'!Y:Y,"PRESENCIAL"))</f>
        <v>0</v>
      </c>
      <c r="DO219" s="29">
        <f>IF(C219="","",SUMIFS('Planificación 2026-1'!S:S,'Planificación 2026-1'!X:X,C219,'Planificación 2026-1'!F:F,"FILIAL",'Planificación 2026-1'!Y:Y,"HIBRIDO PRESENCIAL"))</f>
        <v>0</v>
      </c>
      <c r="DP219" s="61" t="str">
        <f t="shared" si="54"/>
        <v>P31</v>
      </c>
      <c r="DQ219" s="58">
        <f>IF(C219="","",SUMIFS('Planificación 2026-1'!S:S,'Planificación 2026-1'!X:X,C219,'Planificación 2026-1'!F:F,"SUNAMPE",'Planificación 2026-1'!Y:Y,"VIRTUAL"))</f>
        <v>0</v>
      </c>
      <c r="DR219" s="29">
        <f>IF(C219="","",SUMIFS('Planificación 2026-1'!S:S,'Planificación 2026-1'!X:X,C219,'Planificación 2026-1'!F:F,"SUNAMPE",'Planificación 2026-1'!Y:Y,"PRESENCIAL"))</f>
        <v>7</v>
      </c>
      <c r="DS219" s="61" t="str">
        <f t="shared" si="55"/>
        <v/>
      </c>
      <c r="DT219" s="58">
        <f>IF(C219="","",SUMIFS('Planificación 2026-1'!S:S,'Planificación 2026-1'!X:X,C219,'Planificación 2026-1'!F:F,"HUAURA",'Planificación 2026-1'!Y:Y,"VIRTUAL"))</f>
        <v>0</v>
      </c>
      <c r="DU219" s="29">
        <f>IF(C219="","",SUMIFS('Planificación 2026-1'!S:S,'Planificación 2026-1'!X:X,C219,'Planificación 2026-1'!F:F,"HUAURA",'Planificación 2026-1'!Y:Y,"PRESENCIAL"))</f>
        <v>0</v>
      </c>
      <c r="DV219" s="32">
        <f>SUMIFS('Planificación 2026-1'!S:S,'Planificación 2026-1'!X:X,C219,'Planificación 2026-1'!F:F,"PRINCIPAL",'Planificación 2026-1'!Y:Y,"VIRTUAL",'Planificación 2026-1'!I:I,"&gt;2")</f>
        <v>0</v>
      </c>
      <c r="DW219" s="32">
        <f>SUMIFS('Planificación 2026-1'!S:S,'Planificación 2026-1'!X:X,C219,'Planificación 2026-1'!F:F,"PRINCIPAL",'Planificación 2026-1'!Y:Y,"&lt;&gt;VIRTUAL",'Planificación 2026-1'!I:I,"&gt;2")</f>
        <v>0</v>
      </c>
      <c r="DX219" s="32">
        <f>SUMIFS('Planificación 2026-1'!S:S,'Planificación 2026-1'!X:X,C219,'Planificación 2026-1'!F:F,"SUNAMPE",'Planificación 2026-1'!Y:Y,"VIRTUAL",'Planificación 2026-1'!I:I,"&gt;2")</f>
        <v>0</v>
      </c>
      <c r="DY219" s="32">
        <f>SUMIFS('Planificación 2026-1'!S:S,'Planificación 2026-1'!X:X,C219,'Planificación 2026-1'!F:F,"SUNAMPE",'Planificación 2026-1'!Y:Y,"&lt;&gt;VIRTUAL",'Planificación 2026-1'!I:I,"&gt;2")</f>
        <v>7</v>
      </c>
      <c r="DZ219" s="32">
        <f>SUMIFS('Planificación 2026-1'!S:S,'Planificación 2026-1'!X:X,C219,'Planificación 2026-1'!F:F,"FILIAL",'Planificación 2026-1'!Y:Y,"VIRTUAL",'Planificación 2026-1'!I:I,"&gt;2")</f>
        <v>0</v>
      </c>
      <c r="EA219" s="32">
        <f>SUMIFS('Planificación 2026-1'!S:S,'Planificación 2026-1'!X:X,C219,'Planificación 2026-1'!F:F,"FILIAL",'Planificación 2026-1'!Y:Y,"&lt;&gt;VIRTUAL",'Planificación 2026-1'!I:I,"&gt;2")</f>
        <v>0</v>
      </c>
      <c r="EB219" s="32">
        <f>SUMIFS('Planificación 2026-1'!S:S,'Planificación 2026-1'!X:X,C219,'Planificación 2026-1'!F:F,"PORUMA",'Planificación 2026-1'!Y:Y,"VIRTUAL",'Planificación 2026-1'!I:I,"&gt;2")</f>
        <v>0</v>
      </c>
      <c r="EC219" s="32">
        <f>SUMIFS('Planificación 2026-1'!S:S,'Planificación 2026-1'!X:X,C219,'Planificación 2026-1'!F:F,"PORUMA",'Planificación 2026-1'!Y:Y,"&lt;&gt;VIRTUAL",'Planificación 2026-1'!I:I,"&gt;2")</f>
        <v>7</v>
      </c>
      <c r="ED219" s="32">
        <f>SUMIFS('Planificación 2026-1'!S:S,'Planificación 2026-1'!X:X,C219,'Planificación 2026-1'!F:F,"HUAURA",'Planificación 2026-1'!Y:Y,"VIRTUAL",'Planificación 2026-1'!I:I,"&gt;2")</f>
        <v>0</v>
      </c>
      <c r="EE219" s="32">
        <f>SUMIFS('Planificación 2026-1'!S:S,'Planificación 2026-1'!X:X,C219,'Planificación 2026-1'!F:F,"HUAURA",'Planificación 2026-1'!Y:Y,"&lt;&gt;VIRTUAL",'Planificación 2026-1'!I:I,"&gt;2")</f>
        <v>0</v>
      </c>
      <c r="EF219" s="32">
        <f>SUMIFS('Planificación 2026-1'!S:S,'Planificación 2026-1'!X:X,C219,'Planificación 2026-1'!F:F,"PRINCIPAL",'Planificación 2026-1'!Y:Y,"VIRTUAL",'Planificación 2026-1'!I:I,"&lt;3")</f>
        <v>0</v>
      </c>
      <c r="EG219" s="32">
        <f>SUMIFS('Planificación 2026-1'!S:S,'Planificación 2026-1'!X:X,C219,'Planificación 2026-1'!F:F,"PRINCIPAL",'Planificación 2026-1'!Y:Y,"&lt;&gt;VIRTUAL",'Planificación 2026-1'!I:I,"&lt;3")</f>
        <v>0</v>
      </c>
      <c r="EH219" s="32">
        <f>SUMIFS('Planificación 2026-1'!S:S,'Planificación 2026-1'!X:X,C219,'Planificación 2026-1'!F:F,"SUNAMPE",'Planificación 2026-1'!Y:Y,"VIRTUAL",'Planificación 2026-1'!I:I,"&lt;3")</f>
        <v>0</v>
      </c>
      <c r="EI219" s="32">
        <f>SUMIFS('Planificación 2026-1'!S:S,'Planificación 2026-1'!X:X,C219,'Planificación 2026-1'!F:F,"SUNAMPE",'Planificación 2026-1'!Y:Y,"&lt;&gt;VIRTUAL",'Planificación 2026-1'!I:I,"&lt;3")</f>
        <v>0</v>
      </c>
      <c r="EJ219" s="32">
        <f>SUMIFS('Planificación 2026-1'!S:S,'Planificación 2026-1'!X:X,C219,'Planificación 2026-1'!F:F,"FILIAL",'Planificación 2026-1'!Y:Y,"VIRTUAL",'Planificación 2026-1'!I:I,"&lt;3")</f>
        <v>0</v>
      </c>
      <c r="EK219" s="32">
        <f>SUMIFS('Planificación 2026-1'!S:S,'Planificación 2026-1'!X:X,C219,'Planificación 2026-1'!F:F,"FILIAL",'Planificación 2026-1'!Y:Y,"&lt;&gt;VIRTUAL",'Planificación 2026-1'!I:I,"&lt;3")</f>
        <v>0</v>
      </c>
      <c r="EL219" s="32">
        <f>SUMIFS('Planificación 2026-1'!S:S,'Planificación 2026-1'!X:X,C219,'Planificación 2026-1'!F:F,"PORUMA",'Planificación 2026-1'!Y:Y,"VIRTUAL",'Planificación 2026-1'!I:I,"&lt;3")</f>
        <v>0</v>
      </c>
      <c r="EM219" s="32">
        <f>SUMIFS('Planificación 2026-1'!S:S,'Planificación 2026-1'!X:X,C219,'Planificación 2026-1'!F:F,"PORUMA",'Planificación 2026-1'!Y:Y,"&lt;&gt;VIRTUAL",'Planificación 2026-1'!I:I,"&lt;3")</f>
        <v>0</v>
      </c>
      <c r="EN219" s="32">
        <f>SUMIFS('Planificación 2026-1'!S:S,'Planificación 2026-1'!X:X,C219,'Planificación 2026-1'!F:F,"HUAURA",'Planificación 2026-1'!Y:Y,"VIRTUAL",'Planificación 2026-1'!I:I,"&lt;3")</f>
        <v>0</v>
      </c>
      <c r="EO219" s="32">
        <f>SUMIFS('Planificación 2026-1'!S:S,'Planificación 2026-1'!X:X,C219,'Planificación 2026-1'!F:F,"HUAURA",'Planificación 2026-1'!Y:Y,"&lt;&gt;VIRTUAL",'Planificación 2026-1'!I:I,"&lt;3")</f>
        <v>0</v>
      </c>
      <c r="EP219" s="32">
        <f t="shared" si="57"/>
        <v>0</v>
      </c>
      <c r="EQ219" s="32">
        <f t="shared" si="47"/>
        <v>0</v>
      </c>
      <c r="ER219" s="32">
        <f t="shared" si="48"/>
        <v>7</v>
      </c>
      <c r="ES219" s="32">
        <f t="shared" si="49"/>
        <v>0</v>
      </c>
      <c r="ET219" s="32">
        <f t="shared" si="50"/>
        <v>7</v>
      </c>
      <c r="EU219" s="32">
        <f t="shared" si="51"/>
        <v>14</v>
      </c>
      <c r="EV219" s="32" t="b">
        <f>EXACT(EU219,E219)</f>
        <v>1</v>
      </c>
      <c r="EW219" s="32"/>
      <c r="EX219" s="32">
        <f>DV219+DZ219+ED219+EF219+EJ219+EN219+DX219+EH219</f>
        <v>0</v>
      </c>
      <c r="EY219" s="32">
        <f>DW219+EA219+EE219+EG219+EK219+EO219+DY219+EI219</f>
        <v>7</v>
      </c>
      <c r="EZ219" s="32" t="b">
        <f>EXACT(SUM(EX219:EY219),E219)</f>
        <v>0</v>
      </c>
      <c r="FA219" s="32" t="str">
        <f>IF(AND(DW219=0,EA219=0,EE219=0),"",IF(COUNTIF(DW219:EE219,"&gt;0")=1,IF(DW219&gt;0,"SEDE",IF(EA219&gt;0,"FILIAL","HUAURA")),IF(COUNTIF(DW219:EE219,"&gt;0")=2,IF(AND(DW219&gt;0,EA219&gt;0),"SEDE-FILIAL",IF(AND(DW219&gt;0,EE219&gt;0),"SEDE-HUAURA","FILIAL-HUAURA")),"SEDE-FILIAL-HUAURA")))</f>
        <v/>
      </c>
      <c r="FB219" s="32" t="str">
        <f t="shared" si="56"/>
        <v>PRESENCIAL</v>
      </c>
    </row>
    <row r="220" spans="1:158">
      <c r="A220" s="33"/>
      <c r="B220" s="65">
        <v>217</v>
      </c>
      <c r="C220" s="32" t="s">
        <v>424</v>
      </c>
      <c r="D220" s="429">
        <v>21400786</v>
      </c>
      <c r="E220" s="62">
        <f>SUMIF('Planificación 2026-1'!X:X,C220,'Planificación 2026-1'!S:S)</f>
        <v>18</v>
      </c>
      <c r="F220" s="63" t="s">
        <v>203</v>
      </c>
      <c r="G220" s="454" t="s">
        <v>200</v>
      </c>
      <c r="H220" s="64" t="s">
        <v>38</v>
      </c>
      <c r="I220" s="64" t="s">
        <v>156</v>
      </c>
      <c r="J220" s="32" t="s">
        <v>38</v>
      </c>
      <c r="K220" s="32" t="s">
        <v>156</v>
      </c>
      <c r="L220" s="57" t="str">
        <f>IF(SUM(COUNTIFS('Planificación 2026-1'!F:F,"PRINCIPAL",'Planificación 2026-1'!X:X,C220,'Planificación 2026-1'!H:H,"AF"))&gt;0,"P01"," ")</f>
        <v xml:space="preserve"> </v>
      </c>
      <c r="M220" s="58" t="str">
        <f>IF(SUM(COUNTIFS('Planificación 2026-1'!F:F,"PRINCIPAL",'Planificación 2026-1'!X:X,C220,'Planificación 2026-1'!H:H,"EN"))&gt;0,"P02"," ")</f>
        <v xml:space="preserve"> </v>
      </c>
      <c r="N220" s="58" t="str">
        <f>IF(SUM(COUNTIFS('Planificación 2026-1'!F:F,"PRINCIPAL",'Planificación 2026-1'!X:X,C220,'Planificación 2026-1'!H:H,"IS"))&gt;0,"P03"," ")</f>
        <v xml:space="preserve"> </v>
      </c>
      <c r="O220" s="58" t="str">
        <f>IF(SUM(COUNTIFS('Planificación 2026-1'!F:F,"PRINCIPAL",'Planificación 2026-1'!X:X,C220,'Planificación 2026-1'!H:H,"PS"))&gt;0,"P04"," ")</f>
        <v xml:space="preserve"> </v>
      </c>
      <c r="P220" s="58"/>
      <c r="Q220" s="58" t="str">
        <f>IF(SUM(COUNTIFS('Planificación 2026-1'!F:F,"PRINCIPAL",'Planificación 2026-1'!X:X,C220,'Planificación 2026-1'!H:H,"IN"))&gt;0,"P06"," ")</f>
        <v xml:space="preserve"> </v>
      </c>
      <c r="R220" s="58" t="str">
        <f>IF(SUM(COUNTIFS('Planificación 2026-1'!F:F,"PRINCIPAL",'Planificación 2026-1'!X:X,C220,'Planificación 2026-1'!H:H,"CA"))&gt;0,"P07"," ")</f>
        <v xml:space="preserve"> </v>
      </c>
      <c r="S220" s="58" t="str">
        <f>IF(SUM(COUNTIFS('Planificación 2026-1'!F:F,"PRINCIPAL",'Planificación 2026-1'!X:X,C220,'Planificación 2026-1'!H:H,"DE"))&gt;0,"P08"," ")</f>
        <v xml:space="preserve"> </v>
      </c>
      <c r="T220" s="58" t="str">
        <f>IF(SUM(COUNTIFS('Planificación 2026-1'!F:F,"PRINCIPAL",'Planificación 2026-1'!X:X,C220,'Planificación 2026-1'!H:H,"OB"))&gt;0,"P09"," ")</f>
        <v xml:space="preserve"> </v>
      </c>
      <c r="U220" s="58" t="str">
        <f>IF(SUM(COUNTIFS('Planificación 2026-1'!F:F,"PRINCIPAL",'Planificación 2026-1'!X:X,C220,'Planificación 2026-1'!H:H,"MH"))&gt;0,"P31"," ")</f>
        <v xml:space="preserve"> </v>
      </c>
      <c r="V220" s="58" t="str">
        <f>IF(SUM(COUNTIFS('Planificación 2026-1'!F:F,"PRINCIPAL",'Planificación 2026-1'!X:X,C220,'Planificación 2026-1'!H:H,"IC"))&gt;0,"P32"," ")</f>
        <v xml:space="preserve"> </v>
      </c>
      <c r="W220" s="58" t="str">
        <f>IF(SUM(COUNTIFS('Planificación 2026-1'!F:F,"PRINCIPAL",'Planificación 2026-1'!X:X,C220,'Planificación 2026-1'!H:H,"AR"))&gt;0,"P34"," ")</f>
        <v xml:space="preserve"> </v>
      </c>
      <c r="X220" s="58" t="str">
        <f>IF(SUM(COUNTIFS('Planificación 2026-1'!F:F,"PRINCIPAL",'Planificación 2026-1'!X:X,C220,'Planificación 2026-1'!H:H,"T1"))&gt;0,"P35"," ")</f>
        <v xml:space="preserve"> </v>
      </c>
      <c r="Y220" s="58" t="str">
        <f>IF(SUM(COUNTIFS('Planificación 2026-1'!F:F,"PRINCIPAL",'Planificación 2026-1'!X:X,C220,'Planificación 2026-1'!H:H,"T3"))&gt;0,"P36"," ")</f>
        <v xml:space="preserve"> </v>
      </c>
      <c r="Z220" s="58" t="str">
        <f>IF(SUM(COUNTIFS('Planificación 2026-1'!F:F,"PRINCIPAL",'Planificación 2026-1'!X:X,C220,'Planificación 2026-1'!H:H,"T2"))&gt;0,"P37"," ")</f>
        <v xml:space="preserve"> </v>
      </c>
      <c r="AA220" s="58" t="str">
        <f>IF(SUM(COUNTIFS('Planificación 2026-1'!F:F,"PRINCIPAL",'Planificación 2026-1'!X:X,C220,'Planificación 2026-1'!H:H,"AE"))&gt;0,"P38"," ")</f>
        <v xml:space="preserve"> </v>
      </c>
      <c r="AB220" s="58" t="str">
        <f>IF(SUM(COUNTIFS('Planificación 2026-1'!F:F,"PRINCIPAL",'Planificación 2026-1'!X:X,C220,'Planificación 2026-1'!H:H,"T4"))&gt;0,"P55"," ")</f>
        <v xml:space="preserve"> </v>
      </c>
      <c r="AC220" s="58" t="str">
        <f>IF(SUM(COUNTIFS('Planificación 2026-1'!F:F,"FILIAL",'Planificación 2026-1'!X:X,C220,'Planificación 2026-1'!H:H,"AF"))&gt;0," P01"," ")</f>
        <v xml:space="preserve"> </v>
      </c>
      <c r="AD220" s="58" t="str">
        <f>IF(SUM(COUNTIFS('Planificación 2026-1'!F:F,"FILIAL",'Planificación 2026-1'!X:X,C220,'Planificación 2026-1'!H:H,"EN"))&gt;0,"P02"," ")</f>
        <v xml:space="preserve"> </v>
      </c>
      <c r="AE220" s="58" t="str">
        <f>IF(SUM(COUNTIFS('Planificación 2026-1'!F:F,"FILIAL",'Planificación 2026-1'!X:X,C220,'Planificación 2026-1'!H:H,"IS"))&gt;0,"P03"," ")</f>
        <v xml:space="preserve"> </v>
      </c>
      <c r="AF220" s="58" t="str">
        <f>IF(SUM(COUNTIFS('Planificación 2026-1'!F:F,"FILIAL",'Planificación 2026-1'!X:X,C220,'Planificación 2026-1'!H:H,"PS"))&gt;0,"P04"," ")</f>
        <v xml:space="preserve"> </v>
      </c>
      <c r="AG220" s="58"/>
      <c r="AH220" s="58" t="str">
        <f>IF(SUM(COUNTIFS('Planificación 2026-1'!F:F,"FILIAL",'Planificación 2026-1'!X:X,C220,'Planificación 2026-1'!H:H,"IN"))&gt;0,"P06"," ")</f>
        <v xml:space="preserve"> </v>
      </c>
      <c r="AI220" s="58" t="str">
        <f>IF(SUM(COUNTIFS('Planificación 2026-1'!F:F,"FILIAL",'Planificación 2026-1'!X:X,C220,'Planificación 2026-1'!H:H,"CA"))&gt;0,"P07"," ")</f>
        <v xml:space="preserve"> </v>
      </c>
      <c r="AJ220" s="58" t="str">
        <f>IF(SUM(COUNTIFS('Planificación 2026-1'!F:F,"FILIAL",'Planificación 2026-1'!X:X,C220,'Planificación 2026-1'!H:H,"DE"))&gt;0,"P08"," ")</f>
        <v xml:space="preserve"> </v>
      </c>
      <c r="AK220" s="58" t="str">
        <f>IF(SUM(COUNTIFS('Planificación 2026-1'!F:F,"FILIAL",'Planificación 2026-1'!X:X,C220,'Planificación 2026-1'!H:H,"OB"))&gt;0,"P09"," ")</f>
        <v>P09</v>
      </c>
      <c r="AL220" s="58" t="str">
        <f>IF(SUM(COUNTIFS('Planificación 2026-1'!F:F,"FILIAL",'Planificación 2026-1'!X:X,C220,'Planificación 2026-1'!H:H,"MH"))&gt;0,"P31"," ")</f>
        <v xml:space="preserve"> </v>
      </c>
      <c r="AM220" s="58" t="str">
        <f>IF(SUM(COUNTIFS('Planificación 2026-1'!F:F,"FILIAL",'Planificación 2026-1'!X:X,C220,'Planificación 2026-1'!H:H,"IC"))&gt;0,"P32"," ")</f>
        <v xml:space="preserve"> </v>
      </c>
      <c r="AN220" s="58" t="str">
        <f>IF(SUM(COUNTIFS('Planificación 2026-1'!F:F,"FILIAL",'Planificación 2026-1'!X:X,C220,'Planificación 2026-1'!H:H,"AR"))&gt;0,"P34"," ")</f>
        <v xml:space="preserve"> </v>
      </c>
      <c r="AO220" s="58" t="str">
        <f>IF(SUM(COUNTIFS('Planificación 2026-1'!F:F,"FILIAL",'Planificación 2026-1'!X:X,C220,'Planificación 2026-1'!H:H,"T1"))&gt;0,"P35"," ")</f>
        <v xml:space="preserve"> </v>
      </c>
      <c r="AP220" s="58" t="str">
        <f>IF(SUM(COUNTIFS('Planificación 2026-1'!F:F,"FILIAL",'Planificación 2026-1'!X:X,C220,'Planificación 2026-1'!H:H,"T3"))&gt;0,"P36"," ")</f>
        <v xml:space="preserve"> </v>
      </c>
      <c r="AQ220" s="58" t="str">
        <f>IF(SUM(COUNTIFS('Planificación 2026-1'!F:F,"FILIAL",'Planificación 2026-1'!X:X,C220,'Planificación 2026-1'!H:H,"T2"))&gt;0,"P37"," ")</f>
        <v xml:space="preserve"> </v>
      </c>
      <c r="AR220" s="58" t="str">
        <f>IF(SUM(COUNTIFS('Planificación 2026-1'!F:F,"FILIAL",'Planificación 2026-1'!X:X,C220,'Planificación 2026-1'!H:H,"AE"))&gt;0,"P38"," ")</f>
        <v xml:space="preserve"> </v>
      </c>
      <c r="AS220" s="58" t="str">
        <f>IF(SUM(COUNTIFS('Planificación 2026-1'!F:F,"FILIAL",'Planificación 2026-1'!X:X,C220,'Planificación 2026-1'!H:H,"T4"))&gt;0,"P55"," ")</f>
        <v xml:space="preserve"> </v>
      </c>
      <c r="AT220" s="58" t="str">
        <f>IF(SUM(COUNTIFS('Planificación 2026-1'!F:F,"SUNAMPE",'Planificación 2026-1'!X:X,C220,'Planificación 2026-1'!H:H,"AF"))&gt;0," P01"," ")</f>
        <v xml:space="preserve"> </v>
      </c>
      <c r="AU220" s="58" t="str">
        <f>IF(SUM(COUNTIFS('Planificación 2026-1'!F:F,"SUNAMPE",'Planificación 2026-1'!X:X,C220,'Planificación 2026-1'!H:H,"EN"))&gt;0,"P02"," ")</f>
        <v xml:space="preserve"> </v>
      </c>
      <c r="AV220" s="58" t="str">
        <f>IF(SUM(COUNTIFS('Planificación 2026-1'!F:F,"SUNAMPE",'Planificación 2026-1'!X:X,C220,'Planificación 2026-1'!H:H,"IS"))&gt;0,"P03"," ")</f>
        <v xml:space="preserve"> </v>
      </c>
      <c r="AW220" s="58" t="str">
        <f>IF(SUM(COUNTIFS('Planificación 2026-1'!F:F,"SUNAMPE",'Planificación 2026-1'!X:X,C220,'Planificación 2026-1'!H:H,"PS"))&gt;0,"P04"," ")</f>
        <v xml:space="preserve"> </v>
      </c>
      <c r="AX220" s="58"/>
      <c r="AY220" s="58" t="str">
        <f>IF(SUM(COUNTIFS('Planificación 2026-1'!F:F,"SUNAMPE",'Planificación 2026-1'!X:X,C220,'Planificación 2026-1'!H:H,"IN"))&gt;0,"P06"," ")</f>
        <v xml:space="preserve"> </v>
      </c>
      <c r="AZ220" s="58" t="str">
        <f>IF(SUM(COUNTIFS('Planificación 2026-1'!F:F,"SUNAMPE",'Planificación 2026-1'!X:X,C220,'Planificación 2026-1'!H:H,"CA"))&gt;0,"P07"," ")</f>
        <v xml:space="preserve"> </v>
      </c>
      <c r="BA220" s="58" t="str">
        <f>IF(SUM(COUNTIFS('Planificación 2026-1'!F:F,"SUNAMPE",'Planificación 2026-1'!X:X,C220,'Planificación 2026-1'!H:H,"DE"))&gt;0,"P08"," ")</f>
        <v xml:space="preserve"> </v>
      </c>
      <c r="BB220" s="58" t="str">
        <f>IF(SUM(COUNTIFS('Planificación 2026-1'!F:F,"SUNAMPE",'Planificación 2026-1'!X:X,C220,'Planificación 2026-1'!H:H,"OB"))&gt;0,"P09"," ")</f>
        <v xml:space="preserve"> </v>
      </c>
      <c r="BC220" s="58" t="str">
        <f>IF(SUM(COUNTIFS('Planificación 2026-1'!F:F,"SUNAMPE",'Planificación 2026-1'!X:X,C220,'Planificación 2026-1'!H:H,"MH"))&gt;0,"P31"," ")</f>
        <v xml:space="preserve"> </v>
      </c>
      <c r="BD220" s="58" t="str">
        <f>IF(SUM(COUNTIFS('Planificación 2026-1'!F:F,"SUNAMPE",'Planificación 2026-1'!X:X,C220,'Planificación 2026-1'!H:H,"IC"))&gt;0,"P32"," ")</f>
        <v xml:space="preserve"> </v>
      </c>
      <c r="BE220" s="58" t="str">
        <f>IF(SUM(COUNTIFS('Planificación 2026-1'!F:F,"SUNAMPE",'Planificación 2026-1'!X:X,C220,'Planificación 2026-1'!H:H,"AR"))&gt;0,"P34"," ")</f>
        <v xml:space="preserve"> </v>
      </c>
      <c r="BF220" s="58" t="str">
        <f>IF(SUM(COUNTIFS('Planificación 2026-1'!F:F,"SUNAMPE",'Planificación 2026-1'!X:X,C220,'Planificación 2026-1'!H:H,"T1"))&gt;0,"P35"," ")</f>
        <v xml:space="preserve"> </v>
      </c>
      <c r="BG220" s="58" t="str">
        <f>IF(SUM(COUNTIFS('Planificación 2026-1'!F:F,"SUNAMPE",'Planificación 2026-1'!X:X,C220,'Planificación 2026-1'!H:H,"T3"))&gt;0,"P36"," ")</f>
        <v xml:space="preserve"> </v>
      </c>
      <c r="BH220" s="58" t="str">
        <f>IF(SUM(COUNTIFS('Planificación 2026-1'!F:F,"SUNAMPE",'Planificación 2026-1'!X:X,C220,'Planificación 2026-1'!H:H,"T2"))&gt;0,"P37"," ")</f>
        <v xml:space="preserve"> </v>
      </c>
      <c r="BI220" s="58" t="str">
        <f>IF(SUM(COUNTIFS('Planificación 2026-1'!F:F,"SUNAMPE",'Planificación 2026-1'!X:X,C220,'Planificación 2026-1'!H:H,"AE"))&gt;0,"P38"," ")</f>
        <v xml:space="preserve"> </v>
      </c>
      <c r="BJ220" s="58" t="str">
        <f>IF(SUM(COUNTIFS('Planificación 2026-1'!F:F,"SUNAMPE",'Planificación 2026-1'!X:X,C220,'Planificación 2026-1'!H:H,"T4"))&gt;0,"P55"," ")</f>
        <v xml:space="preserve"> </v>
      </c>
      <c r="BK220" s="58" t="str">
        <f>IF(SUM(COUNTIFS('Planificación 2026-1'!F:F,"HUAURA",'Planificación 2026-1'!X:X,C220,'Planificación 2026-1'!H:H,"AF"))&gt;0," P01"," ")</f>
        <v xml:space="preserve"> </v>
      </c>
      <c r="BL220" s="58" t="str">
        <f>IF(SUM(COUNTIFS('Planificación 2026-1'!F:F,"HUAURA",'Planificación 2026-1'!X:X,C220,'Planificación 2026-1'!H:H,"EN"))&gt;0,"P02"," ")</f>
        <v xml:space="preserve"> </v>
      </c>
      <c r="BM220" s="58" t="str">
        <f>IF(SUM(COUNTIFS('Planificación 2026-1'!F:F,"HUAURA",'Planificación 2026-1'!X:X,C220,'Planificación 2026-1'!H:H,"IS"))&gt;0,"P03"," ")</f>
        <v xml:space="preserve"> </v>
      </c>
      <c r="BN220" s="58" t="str">
        <f>IF(SUM(COUNTIFS('Planificación 2026-1'!F:F,"HUAURA",'Planificación 2026-1'!X:X,C220,'Planificación 2026-1'!H:H,"PS"))&gt;0,"P04"," ")</f>
        <v xml:space="preserve"> </v>
      </c>
      <c r="BO220" s="58"/>
      <c r="BP220" s="58" t="str">
        <f>IF(SUM(COUNTIFS('Planificación 2026-1'!F:F,"HUAURA",'Planificación 2026-1'!X:X,C220,'Planificación 2026-1'!H:H,"IN"))&gt;0,"P06"," ")</f>
        <v xml:space="preserve"> </v>
      </c>
      <c r="BQ220" s="58" t="str">
        <f>IF(SUM(COUNTIFS('Planificación 2026-1'!F:F,"HUAURA",'Planificación 2026-1'!X:X,C220,'Planificación 2026-1'!H:H,"CA"))&gt;0,"P07"," ")</f>
        <v xml:space="preserve"> </v>
      </c>
      <c r="BR220" s="58" t="str">
        <f>IF(SUM(COUNTIFS('Planificación 2026-1'!F:F,"HUAURA",'Planificación 2026-1'!X:X,C220,'Planificación 2026-1'!H:H,"DE"))&gt;0,"P08"," ")</f>
        <v xml:space="preserve"> </v>
      </c>
      <c r="BS220" s="58" t="str">
        <f>IF(SUM(COUNTIFS('Planificación 2026-1'!F:F,"HUAURA",'Planificación 2026-1'!X:X,C220,'Planificación 2026-1'!H:H,"OB"))&gt;0,"P09"," ")</f>
        <v xml:space="preserve"> </v>
      </c>
      <c r="BT220" s="58" t="str">
        <f>IF(SUM(COUNTIFS('Planificación 2026-1'!F:F,"HUAURA",'Planificación 2026-1'!X:X,C220,'Planificación 2026-1'!H:H,"MH"))&gt;0,"P31"," ")</f>
        <v xml:space="preserve"> </v>
      </c>
      <c r="BU220" s="58" t="str">
        <f>IF(SUM(COUNTIFS('Planificación 2026-1'!F:F,"HUAURA",'Planificación 2026-1'!X:X,C220,'Planificación 2026-1'!H:H,"IC"))&gt;0,"P32"," ")</f>
        <v xml:space="preserve"> </v>
      </c>
      <c r="BV220" s="58" t="str">
        <f>IF(SUM(COUNTIFS('Planificación 2026-1'!F:F,"HUAURA",'Planificación 2026-1'!X:X,C220,'Planificación 2026-1'!H:H,"AR"))&gt;0,"P34"," ")</f>
        <v xml:space="preserve"> </v>
      </c>
      <c r="BW220" s="58" t="str">
        <f>IF(SUM(COUNTIFS('Planificación 2026-1'!F:F,"HUAURA",'Planificación 2026-1'!X:X,C220,'Planificación 2026-1'!H:H,"T1"))&gt;0,"P35"," ")</f>
        <v xml:space="preserve"> </v>
      </c>
      <c r="BX220" s="58" t="str">
        <f>IF(SUM(COUNTIFS('Planificación 2026-1'!F:F,"HUAURA",'Planificación 2026-1'!X:X,C220,'Planificación 2026-1'!H:H,"T3"))&gt;0,"P36"," ")</f>
        <v xml:space="preserve"> </v>
      </c>
      <c r="BY220" s="58" t="str">
        <f>IF(SUM(COUNTIFS('Planificación 2026-1'!F:F,"HUAURA",'Planificación 2026-1'!X:X,C220,'Planificación 2026-1'!H:H,"T2"))&gt;0,"P37"," ")</f>
        <v xml:space="preserve"> </v>
      </c>
      <c r="BZ220" s="58" t="str">
        <f>IF(SUM(COUNTIFS('Planificación 2026-1'!F:F,"HUAURA",'Planificación 2026-1'!X:X,C220,'Planificación 2026-1'!H:H,"AE"))&gt;0,"P38"," ")</f>
        <v xml:space="preserve"> </v>
      </c>
      <c r="CA220" s="58" t="str">
        <f>IF(SUM(COUNTIFS('Planificación 2026-1'!F:F,"HUAURA",'Planificación 2026-1'!X:X,C220,'Planificación 2026-1'!H:H,"T4"))&gt;0,"P55"," ")</f>
        <v xml:space="preserve"> </v>
      </c>
      <c r="CB220" s="59">
        <f>SUMIFS('Planificación 2026-1'!S:S,'Planificación 2026-1'!X:X,C220,'Planificación 2026-1'!H:H,"AF",'Planificación 2026-1'!I:I,"&gt;2")</f>
        <v>0</v>
      </c>
      <c r="CC220" s="59">
        <f>SUMIFS('Planificación 2026-1'!S:S,'Planificación 2026-1'!X:X,C220,'Planificación 2026-1'!H:H,"EN",'Planificación 2026-1'!I:I,"&gt;2")</f>
        <v>0</v>
      </c>
      <c r="CD220" s="59">
        <f>SUMIFS('Planificación 2026-1'!S:S,'Planificación 2026-1'!X:X,C220,'Planificación 2026-1'!H:H,"IS",'Planificación 2026-1'!I:I,"&gt;2")</f>
        <v>0</v>
      </c>
      <c r="CE220" s="59">
        <f>SUMIFS('Planificación 2026-1'!S:S,'Planificación 2026-1'!X:X,C220,'Planificación 2026-1'!H:H,"PS",'Planificación 2026-1'!I:I,"&gt;2")</f>
        <v>0</v>
      </c>
      <c r="CF220" s="59">
        <f>SUMIFS('Planificación 2026-1'!S:S,'Planificación 2026-1'!X:X,C220,'Planificación 2026-1'!H:H,"IN",'Planificación 2026-1'!I:I,"&gt;2")</f>
        <v>0</v>
      </c>
      <c r="CG220" s="59">
        <f>SUMIFS('Planificación 2026-1'!S:S,'Planificación 2026-1'!X:X,C220,'Planificación 2026-1'!H:H,"CA",'Planificación 2026-1'!I:I,"&gt;2")</f>
        <v>0</v>
      </c>
      <c r="CH220" s="59">
        <f>SUMIFS('Planificación 2026-1'!S:S,'Planificación 2026-1'!X:X,C220,'Planificación 2026-1'!H:H,"DE",'Planificación 2026-1'!I:I,"&gt;2")</f>
        <v>0</v>
      </c>
      <c r="CI220" s="59">
        <f>SUMIFS('Planificación 2026-1'!S:S,'Planificación 2026-1'!X:X,C220,'Planificación 2026-1'!H:H,"OB",'Planificación 2026-1'!I:I,"&gt;2")</f>
        <v>18</v>
      </c>
      <c r="CJ220" s="59">
        <f>SUMIFS('Planificación 2026-1'!S:S,'Planificación 2026-1'!X:X,C220,'Planificación 2026-1'!H:H,"MH",'Planificación 2026-1'!I:I,"&gt;2")</f>
        <v>0</v>
      </c>
      <c r="CK220" s="59">
        <f>SUMIFS('Planificación 2026-1'!S:S,'Planificación 2026-1'!X:X,C220,'Planificación 2026-1'!H:H,"IC",'Planificación 2026-1'!I:I,"&gt;2")</f>
        <v>0</v>
      </c>
      <c r="CL220" s="59">
        <f>SUMIFS('Planificación 2026-1'!S:S,'Planificación 2026-1'!X:X,C220,'Planificación 2026-1'!H:H,"AR",'Planificación 2026-1'!I:I,"&gt;2")</f>
        <v>0</v>
      </c>
      <c r="CM220" s="59">
        <f>SUMIFS('Planificación 2026-1'!S:S,'Planificación 2026-1'!X:X,C220,'Planificación 2026-1'!H:H,"AE",'Planificación 2026-1'!I:I,"&gt;2")</f>
        <v>0</v>
      </c>
      <c r="CN220" s="59">
        <f>SUMIFS('Planificación 2026-1'!S:S,'Planificación 2026-1'!X:X,C220,'Planificación 2026-1'!H:H,"T1",'Planificación 2026-1'!I:I,"&gt;2")</f>
        <v>0</v>
      </c>
      <c r="CO220" s="59">
        <f>SUMIFS('Planificación 2026-1'!S:S,'Planificación 2026-1'!X:X,C220,'Planificación 2026-1'!H:H,"T3",'Planificación 2026-1'!I:I,"&gt;2")</f>
        <v>0</v>
      </c>
      <c r="CP220" s="59">
        <f>SUMIFS('Planificación 2026-1'!S:S,'Planificación 2026-1'!X:X,C220,'Planificación 2026-1'!H:H,"T2",'Planificación 2026-1'!I:I,"&gt;2")</f>
        <v>0</v>
      </c>
      <c r="CQ220" s="59">
        <f>SUMIFS('Planificación 2026-1'!S:S,'Planificación 2026-1'!X:X,C220,'Planificación 2026-1'!H:H,"T4",'Planificación 2026-1'!I:I,"&gt;2")</f>
        <v>0</v>
      </c>
      <c r="CR220" s="59">
        <f>SUMIFS('Planificación 2026-1'!S:S,'Planificación 2026-1'!X:X,C220,'Planificación 2026-1'!H:H,"AF",'Planificación 2026-1'!I:I,"&lt;3")</f>
        <v>0</v>
      </c>
      <c r="CS220" s="59">
        <f>SUMIFS('Planificación 2026-1'!S:S,'Planificación 2026-1'!X:X,C220,'Planificación 2026-1'!H:H,"EN",'Planificación 2026-1'!I:I,"&lt;3")</f>
        <v>0</v>
      </c>
      <c r="CT220" s="59">
        <f>SUMIFS('Planificación 2026-1'!S:S,'Planificación 2026-1'!X:X,C220,'Planificación 2026-1'!H:H,"IS",'Planificación 2026-1'!I:I,"&lt;3")</f>
        <v>0</v>
      </c>
      <c r="CU220" s="59">
        <f>SUMIFS('Planificación 2026-1'!S:S,'Planificación 2026-1'!X:X,C220,'Planificación 2026-1'!H:H,"PS",'Planificación 2026-1'!I:I,"&lt;3")</f>
        <v>0</v>
      </c>
      <c r="CV220" s="59">
        <f>SUMIFS('Planificación 2026-1'!S:S,'Planificación 2026-1'!X:X,C220,'Planificación 2026-1'!H:H,"IN",'Planificación 2026-1'!I:I,"&lt;3")</f>
        <v>0</v>
      </c>
      <c r="CW220" s="59">
        <f>SUMIFS('Planificación 2026-1'!S:S,'Planificación 2026-1'!X:X,C220,'Planificación 2026-1'!H:H,"CA",'Planificación 2026-1'!I:I,"&lt;3")</f>
        <v>0</v>
      </c>
      <c r="CX220" s="59">
        <f>SUMIFS('Planificación 2026-1'!S:S,'Planificación 2026-1'!X:X,C220,'Planificación 2026-1'!H:H,"DE",'Planificación 2026-1'!I:I,"&lt;3")</f>
        <v>0</v>
      </c>
      <c r="CY220" s="59">
        <f>SUMIFS('Planificación 2026-1'!S:S,'Planificación 2026-1'!X:X,C220,'Planificación 2026-1'!H:H,"OB",'Planificación 2026-1'!I:I,"&lt;3")</f>
        <v>0</v>
      </c>
      <c r="CZ220" s="59">
        <f>SUMIFS('Planificación 2026-1'!S:S,'Planificación 2026-1'!X:X,C220,'Planificación 2026-1'!H:H,"MH",'Planificación 2026-1'!I:I,"&lt;3")</f>
        <v>0</v>
      </c>
      <c r="DA220" s="59">
        <f>SUMIFS('Planificación 2026-1'!S:S,'Planificación 2026-1'!X:X,C220,'Planificación 2026-1'!H:H,"IC",'Planificación 2026-1'!I:I,"&lt;3")</f>
        <v>0</v>
      </c>
      <c r="DB220" s="59">
        <f>SUMIFS('Planificación 2026-1'!S:S,'Planificación 2026-1'!X:X,C220,'Planificación 2026-1'!H:H,"AR",'Planificación 2026-1'!I:I,"&lt;3")</f>
        <v>0</v>
      </c>
      <c r="DC220" s="59">
        <f>SUMIFS('Planificación 2026-1'!S:S,'Planificación 2026-1'!X:X,C220,'Planificación 2026-1'!H:H,"AE",'Planificación 2026-1'!I:I,"&lt;3")</f>
        <v>0</v>
      </c>
      <c r="DD220" s="59">
        <f>SUMIFS('Planificación 2026-1'!S:S,'Planificación 2026-1'!X:X,C220,'Planificación 2026-1'!H:H,"T1",'Planificación 2026-1'!I:I,"&lt;3")</f>
        <v>0</v>
      </c>
      <c r="DE220" s="59">
        <f>SUMIFS('Planificación 2026-1'!S:S,'Planificación 2026-1'!X:X,C220,'Planificación 2026-1'!H:H,"T3",'Planificación 2026-1'!I:I,"&lt;3")</f>
        <v>0</v>
      </c>
      <c r="DF220" s="59">
        <f>SUMIFS('Planificación 2026-1'!S:S,'Planificación 2026-1'!X:X,C220,'Planificación 2026-1'!H:H,"T2",'Planificación 2026-1'!I:I,"&lt;3")</f>
        <v>0</v>
      </c>
      <c r="DG220" s="59">
        <f>SUMIFS('Planificación 2026-1'!S:S,'Planificación 2026-1'!X:X,C220,'Planificación 2026-1'!H:H,"T4",'Planificación 2026-1'!I:I,"&lt;3")</f>
        <v>0</v>
      </c>
      <c r="DH220" s="58" t="str">
        <f t="shared" si="52"/>
        <v/>
      </c>
      <c r="DI220" s="27">
        <f>IF(C220="","",SUMIFS('Planificación 2026-1'!S:S,'Planificación 2026-1'!X:X,C220,'Planificación 2026-1'!F:F,"PRINCIPAL",'Planificación 2026-1'!Y:Y,"VIRTUAL"))</f>
        <v>0</v>
      </c>
      <c r="DJ220" s="27">
        <f>IF(C220="","",SUMIFS('Planificación 2026-1'!S:S,'Planificación 2026-1'!X:X,C220,'Planificación 2026-1'!F:F,"PRINCIPAL",'Planificación 2026-1'!Y:Y,"PRESENCIAL"))</f>
        <v>0</v>
      </c>
      <c r="DK220" s="27">
        <f>IF(C220="","",SUMIFS('Planificación 2026-1'!S:S,'Planificación 2026-1'!X:X,C220,'Planificación 2026-1'!F:F,"PRINCIPAL",'Planificación 2026-1'!Y:Y,"HIBRIDO PRESENCIAL"))</f>
        <v>0</v>
      </c>
      <c r="DL220" s="58" t="str">
        <f t="shared" si="53"/>
        <v>P09</v>
      </c>
      <c r="DM220" s="58">
        <f>IF(C220="","",SUMIFS('Planificación 2026-1'!S:S,'Planificación 2026-1'!X:X,C220,'Planificación 2026-1'!F:F,"FILIAL",'Planificación 2026-1'!Y:Y,"VIRTUAL"))</f>
        <v>0</v>
      </c>
      <c r="DN220" s="60">
        <f>IF(C220="","",SUMIFS('Planificación 2026-1'!S:S,'Planificación 2026-1'!X:X,C220,'Planificación 2026-1'!F:F,"FILIAL",'Planificación 2026-1'!Y:Y,"PRESENCIAL"))</f>
        <v>18</v>
      </c>
      <c r="DO220" s="29">
        <f>IF(C220="","",SUMIFS('Planificación 2026-1'!S:S,'Planificación 2026-1'!X:X,C220,'Planificación 2026-1'!F:F,"FILIAL",'Planificación 2026-1'!Y:Y,"HIBRIDO PRESENCIAL"))</f>
        <v>0</v>
      </c>
      <c r="DP220" s="61" t="str">
        <f t="shared" si="54"/>
        <v/>
      </c>
      <c r="DQ220" s="58">
        <f>IF(C220="","",SUMIFS('Planificación 2026-1'!S:S,'Planificación 2026-1'!X:X,C220,'Planificación 2026-1'!F:F,"SUNAMPE",'Planificación 2026-1'!Y:Y,"VIRTUAL"))</f>
        <v>0</v>
      </c>
      <c r="DR220" s="29">
        <f>IF(C220="","",SUMIFS('Planificación 2026-1'!S:S,'Planificación 2026-1'!X:X,C220,'Planificación 2026-1'!F:F,"SUNAMPE",'Planificación 2026-1'!Y:Y,"PRESENCIAL"))</f>
        <v>0</v>
      </c>
      <c r="DS220" s="61" t="str">
        <f t="shared" si="55"/>
        <v/>
      </c>
      <c r="DT220" s="58">
        <f>IF(C220="","",SUMIFS('Planificación 2026-1'!S:S,'Planificación 2026-1'!X:X,C220,'Planificación 2026-1'!F:F,"HUAURA",'Planificación 2026-1'!Y:Y,"VIRTUAL"))</f>
        <v>0</v>
      </c>
      <c r="DU220" s="29">
        <f>IF(C220="","",SUMIFS('Planificación 2026-1'!S:S,'Planificación 2026-1'!X:X,C220,'Planificación 2026-1'!F:F,"HUAURA",'Planificación 2026-1'!Y:Y,"PRESENCIAL"))</f>
        <v>0</v>
      </c>
      <c r="DV220" s="32">
        <f>SUMIFS('Planificación 2026-1'!S:S,'Planificación 2026-1'!X:X,C220,'Planificación 2026-1'!F:F,"PRINCIPAL",'Planificación 2026-1'!Y:Y,"VIRTUAL",'Planificación 2026-1'!I:I,"&gt;2")</f>
        <v>0</v>
      </c>
      <c r="DW220" s="32">
        <f>SUMIFS('Planificación 2026-1'!S:S,'Planificación 2026-1'!X:X,C220,'Planificación 2026-1'!F:F,"PRINCIPAL",'Planificación 2026-1'!Y:Y,"&lt;&gt;VIRTUAL",'Planificación 2026-1'!I:I,"&gt;2")</f>
        <v>0</v>
      </c>
      <c r="DX220" s="32">
        <f>SUMIFS('Planificación 2026-1'!S:S,'Planificación 2026-1'!X:X,C220,'Planificación 2026-1'!F:F,"SUNAMPE",'Planificación 2026-1'!Y:Y,"VIRTUAL",'Planificación 2026-1'!I:I,"&gt;2")</f>
        <v>0</v>
      </c>
      <c r="DY220" s="32">
        <f>SUMIFS('Planificación 2026-1'!S:S,'Planificación 2026-1'!X:X,C220,'Planificación 2026-1'!F:F,"SUNAMPE",'Planificación 2026-1'!Y:Y,"&lt;&gt;VIRTUAL",'Planificación 2026-1'!I:I,"&gt;2")</f>
        <v>0</v>
      </c>
      <c r="DZ220" s="32">
        <f>SUMIFS('Planificación 2026-1'!S:S,'Planificación 2026-1'!X:X,C220,'Planificación 2026-1'!F:F,"FILIAL",'Planificación 2026-1'!Y:Y,"VIRTUAL",'Planificación 2026-1'!I:I,"&gt;2")</f>
        <v>0</v>
      </c>
      <c r="EA220" s="32">
        <f>SUMIFS('Planificación 2026-1'!S:S,'Planificación 2026-1'!X:X,C220,'Planificación 2026-1'!F:F,"FILIAL",'Planificación 2026-1'!Y:Y,"&lt;&gt;VIRTUAL",'Planificación 2026-1'!I:I,"&gt;2")</f>
        <v>18</v>
      </c>
      <c r="EB220" s="32">
        <f>SUMIFS('Planificación 2026-1'!S:S,'Planificación 2026-1'!X:X,C220,'Planificación 2026-1'!F:F,"PORUMA",'Planificación 2026-1'!Y:Y,"VIRTUAL",'Planificación 2026-1'!I:I,"&gt;2")</f>
        <v>0</v>
      </c>
      <c r="EC220" s="32">
        <f>SUMIFS('Planificación 2026-1'!S:S,'Planificación 2026-1'!X:X,C220,'Planificación 2026-1'!F:F,"PORUMA",'Planificación 2026-1'!Y:Y,"&lt;&gt;VIRTUAL",'Planificación 2026-1'!I:I,"&gt;2")</f>
        <v>0</v>
      </c>
      <c r="ED220" s="32">
        <f>SUMIFS('Planificación 2026-1'!S:S,'Planificación 2026-1'!X:X,C220,'Planificación 2026-1'!F:F,"HUAURA",'Planificación 2026-1'!Y:Y,"VIRTUAL",'Planificación 2026-1'!I:I,"&gt;2")</f>
        <v>0</v>
      </c>
      <c r="EE220" s="32">
        <f>SUMIFS('Planificación 2026-1'!S:S,'Planificación 2026-1'!X:X,C220,'Planificación 2026-1'!F:F,"HUAURA",'Planificación 2026-1'!Y:Y,"&lt;&gt;VIRTUAL",'Planificación 2026-1'!I:I,"&gt;2")</f>
        <v>0</v>
      </c>
      <c r="EF220" s="32">
        <f>SUMIFS('Planificación 2026-1'!S:S,'Planificación 2026-1'!X:X,C220,'Planificación 2026-1'!F:F,"PRINCIPAL",'Planificación 2026-1'!Y:Y,"VIRTUAL",'Planificación 2026-1'!I:I,"&lt;3")</f>
        <v>0</v>
      </c>
      <c r="EG220" s="32">
        <f>SUMIFS('Planificación 2026-1'!S:S,'Planificación 2026-1'!X:X,C220,'Planificación 2026-1'!F:F,"PRINCIPAL",'Planificación 2026-1'!Y:Y,"&lt;&gt;VIRTUAL",'Planificación 2026-1'!I:I,"&lt;3")</f>
        <v>0</v>
      </c>
      <c r="EH220" s="32">
        <f>SUMIFS('Planificación 2026-1'!S:S,'Planificación 2026-1'!X:X,C220,'Planificación 2026-1'!F:F,"SUNAMPE",'Planificación 2026-1'!Y:Y,"VIRTUAL",'Planificación 2026-1'!I:I,"&lt;3")</f>
        <v>0</v>
      </c>
      <c r="EI220" s="32">
        <f>SUMIFS('Planificación 2026-1'!S:S,'Planificación 2026-1'!X:X,C220,'Planificación 2026-1'!F:F,"SUNAMPE",'Planificación 2026-1'!Y:Y,"&lt;&gt;VIRTUAL",'Planificación 2026-1'!I:I,"&lt;3")</f>
        <v>0</v>
      </c>
      <c r="EJ220" s="32">
        <f>SUMIFS('Planificación 2026-1'!S:S,'Planificación 2026-1'!X:X,C220,'Planificación 2026-1'!F:F,"FILIAL",'Planificación 2026-1'!Y:Y,"VIRTUAL",'Planificación 2026-1'!I:I,"&lt;3")</f>
        <v>0</v>
      </c>
      <c r="EK220" s="32">
        <f>SUMIFS('Planificación 2026-1'!S:S,'Planificación 2026-1'!X:X,C220,'Planificación 2026-1'!F:F,"FILIAL",'Planificación 2026-1'!Y:Y,"&lt;&gt;VIRTUAL",'Planificación 2026-1'!I:I,"&lt;3")</f>
        <v>0</v>
      </c>
      <c r="EL220" s="32">
        <f>SUMIFS('Planificación 2026-1'!S:S,'Planificación 2026-1'!X:X,C220,'Planificación 2026-1'!F:F,"PORUMA",'Planificación 2026-1'!Y:Y,"VIRTUAL",'Planificación 2026-1'!I:I,"&lt;3")</f>
        <v>0</v>
      </c>
      <c r="EM220" s="32">
        <f>SUMIFS('Planificación 2026-1'!S:S,'Planificación 2026-1'!X:X,C220,'Planificación 2026-1'!F:F,"PORUMA",'Planificación 2026-1'!Y:Y,"&lt;&gt;VIRTUAL",'Planificación 2026-1'!I:I,"&lt;3")</f>
        <v>0</v>
      </c>
      <c r="EN220" s="32">
        <f>SUMIFS('Planificación 2026-1'!S:S,'Planificación 2026-1'!X:X,C220,'Planificación 2026-1'!F:F,"HUAURA",'Planificación 2026-1'!Y:Y,"VIRTUAL",'Planificación 2026-1'!I:I,"&lt;3")</f>
        <v>0</v>
      </c>
      <c r="EO220" s="32">
        <f>SUMIFS('Planificación 2026-1'!S:S,'Planificación 2026-1'!X:X,C220,'Planificación 2026-1'!F:F,"HUAURA",'Planificación 2026-1'!Y:Y,"&lt;&gt;VIRTUAL",'Planificación 2026-1'!I:I,"&lt;3")</f>
        <v>0</v>
      </c>
      <c r="EP220" s="32">
        <f t="shared" si="57"/>
        <v>18</v>
      </c>
      <c r="EQ220" s="32">
        <f t="shared" si="47"/>
        <v>0</v>
      </c>
      <c r="ER220" s="32">
        <f t="shared" si="48"/>
        <v>0</v>
      </c>
      <c r="ES220" s="32">
        <f t="shared" si="49"/>
        <v>0</v>
      </c>
      <c r="ET220" s="32">
        <f t="shared" si="50"/>
        <v>0</v>
      </c>
      <c r="EU220" s="32">
        <f t="shared" si="51"/>
        <v>18</v>
      </c>
      <c r="EV220" s="32" t="b">
        <f>EXACT(EU220,E220)</f>
        <v>1</v>
      </c>
      <c r="EW220" s="32"/>
      <c r="EX220" s="32">
        <f>DV220+DZ220+ED220+EF220+EJ220+EN220+DX220+EH220</f>
        <v>0</v>
      </c>
      <c r="EY220" s="32">
        <f>DW220+EA220+EE220+EG220+EK220+EO220+DY220+EI220</f>
        <v>18</v>
      </c>
      <c r="EZ220" s="32" t="b">
        <f>EXACT(SUM(EX220:EY220),E220)</f>
        <v>1</v>
      </c>
      <c r="FA220" s="32" t="str">
        <f>IF(AND(DW220=0,EA220=0,EE220=0),"",IF(COUNTIF(DW220:EE220,"&gt;0")=1,IF(DW220&gt;0,"SEDE",IF(EA220&gt;0,"FILIAL","HUAURA")),IF(COUNTIF(DW220:EE220,"&gt;0")=2,IF(AND(DW220&gt;0,EA220&gt;0),"SEDE-FILIAL",IF(AND(DW220&gt;0,EE220&gt;0),"SEDE-HUAURA","FILIAL-HUAURA")),"SEDE-FILIAL-HUAURA")))</f>
        <v>FILIAL</v>
      </c>
      <c r="FB220" s="32" t="str">
        <f t="shared" si="56"/>
        <v>PRESENCIAL</v>
      </c>
    </row>
    <row r="221" spans="1:158">
      <c r="A221" s="33"/>
      <c r="B221" s="65">
        <v>218</v>
      </c>
      <c r="C221" s="32" t="s">
        <v>425</v>
      </c>
      <c r="D221" s="429">
        <v>21525275</v>
      </c>
      <c r="E221" s="62">
        <f>SUMIF('Planificación 2026-1'!X:X,C221,'Planificación 2026-1'!S:S)</f>
        <v>16</v>
      </c>
      <c r="F221" s="63" t="s">
        <v>203</v>
      </c>
      <c r="G221" s="454" t="s">
        <v>200</v>
      </c>
      <c r="H221" s="64" t="s">
        <v>38</v>
      </c>
      <c r="I221" s="64" t="s">
        <v>157</v>
      </c>
      <c r="J221" s="32" t="s">
        <v>195</v>
      </c>
      <c r="K221" s="32" t="s">
        <v>173</v>
      </c>
      <c r="L221" s="57" t="str">
        <f>IF(SUM(COUNTIFS('Planificación 2026-1'!F:F,"PRINCIPAL",'Planificación 2026-1'!X:X,C221,'Planificación 2026-1'!H:H,"AF"))&gt;0,"P01"," ")</f>
        <v xml:space="preserve"> </v>
      </c>
      <c r="M221" s="58" t="str">
        <f>IF(SUM(COUNTIFS('Planificación 2026-1'!F:F,"PRINCIPAL",'Planificación 2026-1'!X:X,C221,'Planificación 2026-1'!H:H,"EN"))&gt;0,"P02"," ")</f>
        <v xml:space="preserve"> </v>
      </c>
      <c r="N221" s="58" t="str">
        <f>IF(SUM(COUNTIFS('Planificación 2026-1'!F:F,"PRINCIPAL",'Planificación 2026-1'!X:X,C221,'Planificación 2026-1'!H:H,"IS"))&gt;0,"P03"," ")</f>
        <v xml:space="preserve"> </v>
      </c>
      <c r="O221" s="58" t="str">
        <f>IF(SUM(COUNTIFS('Planificación 2026-1'!F:F,"PRINCIPAL",'Planificación 2026-1'!X:X,C221,'Planificación 2026-1'!H:H,"PS"))&gt;0,"P04"," ")</f>
        <v xml:space="preserve"> </v>
      </c>
      <c r="P221" s="58"/>
      <c r="Q221" s="58" t="str">
        <f>IF(SUM(COUNTIFS('Planificación 2026-1'!F:F,"PRINCIPAL",'Planificación 2026-1'!X:X,C221,'Planificación 2026-1'!H:H,"IN"))&gt;0,"P06"," ")</f>
        <v xml:space="preserve"> </v>
      </c>
      <c r="R221" s="58" t="str">
        <f>IF(SUM(COUNTIFS('Planificación 2026-1'!F:F,"PRINCIPAL",'Planificación 2026-1'!X:X,C221,'Planificación 2026-1'!H:H,"CA"))&gt;0,"P07"," ")</f>
        <v xml:space="preserve"> </v>
      </c>
      <c r="S221" s="58" t="str">
        <f>IF(SUM(COUNTIFS('Planificación 2026-1'!F:F,"PRINCIPAL",'Planificación 2026-1'!X:X,C221,'Planificación 2026-1'!H:H,"DE"))&gt;0,"P08"," ")</f>
        <v xml:space="preserve"> </v>
      </c>
      <c r="T221" s="58" t="str">
        <f>IF(SUM(COUNTIFS('Planificación 2026-1'!F:F,"PRINCIPAL",'Planificación 2026-1'!X:X,C221,'Planificación 2026-1'!H:H,"OB"))&gt;0,"P09"," ")</f>
        <v xml:space="preserve"> </v>
      </c>
      <c r="U221" s="58" t="str">
        <f>IF(SUM(COUNTIFS('Planificación 2026-1'!F:F,"PRINCIPAL",'Planificación 2026-1'!X:X,C221,'Planificación 2026-1'!H:H,"MH"))&gt;0,"P31"," ")</f>
        <v xml:space="preserve"> </v>
      </c>
      <c r="V221" s="58" t="str">
        <f>IF(SUM(COUNTIFS('Planificación 2026-1'!F:F,"PRINCIPAL",'Planificación 2026-1'!X:X,C221,'Planificación 2026-1'!H:H,"IC"))&gt;0,"P32"," ")</f>
        <v xml:space="preserve"> </v>
      </c>
      <c r="W221" s="58" t="str">
        <f>IF(SUM(COUNTIFS('Planificación 2026-1'!F:F,"PRINCIPAL",'Planificación 2026-1'!X:X,C221,'Planificación 2026-1'!H:H,"AR"))&gt;0,"P34"," ")</f>
        <v xml:space="preserve"> </v>
      </c>
      <c r="X221" s="58" t="str">
        <f>IF(SUM(COUNTIFS('Planificación 2026-1'!F:F,"PRINCIPAL",'Planificación 2026-1'!X:X,C221,'Planificación 2026-1'!H:H,"T1"))&gt;0,"P35"," ")</f>
        <v xml:space="preserve"> </v>
      </c>
      <c r="Y221" s="58" t="str">
        <f>IF(SUM(COUNTIFS('Planificación 2026-1'!F:F,"PRINCIPAL",'Planificación 2026-1'!X:X,C221,'Planificación 2026-1'!H:H,"T3"))&gt;0,"P36"," ")</f>
        <v xml:space="preserve"> </v>
      </c>
      <c r="Z221" s="58" t="str">
        <f>IF(SUM(COUNTIFS('Planificación 2026-1'!F:F,"PRINCIPAL",'Planificación 2026-1'!X:X,C221,'Planificación 2026-1'!H:H,"T2"))&gt;0,"P37"," ")</f>
        <v xml:space="preserve"> </v>
      </c>
      <c r="AA221" s="58" t="str">
        <f>IF(SUM(COUNTIFS('Planificación 2026-1'!F:F,"PRINCIPAL",'Planificación 2026-1'!X:X,C221,'Planificación 2026-1'!H:H,"AE"))&gt;0,"P38"," ")</f>
        <v xml:space="preserve"> </v>
      </c>
      <c r="AB221" s="58" t="str">
        <f>IF(SUM(COUNTIFS('Planificación 2026-1'!F:F,"PRINCIPAL",'Planificación 2026-1'!X:X,C221,'Planificación 2026-1'!H:H,"T4"))&gt;0,"P55"," ")</f>
        <v xml:space="preserve"> </v>
      </c>
      <c r="AC221" s="58" t="str">
        <f>IF(SUM(COUNTIFS('Planificación 2026-1'!F:F,"FILIAL",'Planificación 2026-1'!X:X,C221,'Planificación 2026-1'!H:H,"AF"))&gt;0," P01"," ")</f>
        <v xml:space="preserve"> </v>
      </c>
      <c r="AD221" s="58" t="str">
        <f>IF(SUM(COUNTIFS('Planificación 2026-1'!F:F,"FILIAL",'Planificación 2026-1'!X:X,C221,'Planificación 2026-1'!H:H,"EN"))&gt;0,"P02"," ")</f>
        <v xml:space="preserve"> </v>
      </c>
      <c r="AE221" s="58" t="str">
        <f>IF(SUM(COUNTIFS('Planificación 2026-1'!F:F,"FILIAL",'Planificación 2026-1'!X:X,C221,'Planificación 2026-1'!H:H,"IS"))&gt;0,"P03"," ")</f>
        <v xml:space="preserve"> </v>
      </c>
      <c r="AF221" s="58" t="str">
        <f>IF(SUM(COUNTIFS('Planificación 2026-1'!F:F,"FILIAL",'Planificación 2026-1'!X:X,C221,'Planificación 2026-1'!H:H,"PS"))&gt;0,"P04"," ")</f>
        <v xml:space="preserve"> </v>
      </c>
      <c r="AG221" s="58"/>
      <c r="AH221" s="58" t="str">
        <f>IF(SUM(COUNTIFS('Planificación 2026-1'!F:F,"FILIAL",'Planificación 2026-1'!X:X,C221,'Planificación 2026-1'!H:H,"IN"))&gt;0,"P06"," ")</f>
        <v xml:space="preserve"> </v>
      </c>
      <c r="AI221" s="58" t="str">
        <f>IF(SUM(COUNTIFS('Planificación 2026-1'!F:F,"FILIAL",'Planificación 2026-1'!X:X,C221,'Planificación 2026-1'!H:H,"CA"))&gt;0,"P07"," ")</f>
        <v xml:space="preserve"> </v>
      </c>
      <c r="AJ221" s="58" t="str">
        <f>IF(SUM(COUNTIFS('Planificación 2026-1'!F:F,"FILIAL",'Planificación 2026-1'!X:X,C221,'Planificación 2026-1'!H:H,"DE"))&gt;0,"P08"," ")</f>
        <v xml:space="preserve"> </v>
      </c>
      <c r="AK221" s="58" t="str">
        <f>IF(SUM(COUNTIFS('Planificación 2026-1'!F:F,"FILIAL",'Planificación 2026-1'!X:X,C221,'Planificación 2026-1'!H:H,"OB"))&gt;0,"P09"," ")</f>
        <v xml:space="preserve"> </v>
      </c>
      <c r="AL221" s="58" t="str">
        <f>IF(SUM(COUNTIFS('Planificación 2026-1'!F:F,"FILIAL",'Planificación 2026-1'!X:X,C221,'Planificación 2026-1'!H:H,"MH"))&gt;0,"P31"," ")</f>
        <v xml:space="preserve"> </v>
      </c>
      <c r="AM221" s="58" t="str">
        <f>IF(SUM(COUNTIFS('Planificación 2026-1'!F:F,"FILIAL",'Planificación 2026-1'!X:X,C221,'Planificación 2026-1'!H:H,"IC"))&gt;0,"P32"," ")</f>
        <v xml:space="preserve"> </v>
      </c>
      <c r="AN221" s="58" t="str">
        <f>IF(SUM(COUNTIFS('Planificación 2026-1'!F:F,"FILIAL",'Planificación 2026-1'!X:X,C221,'Planificación 2026-1'!H:H,"AR"))&gt;0,"P34"," ")</f>
        <v xml:space="preserve"> </v>
      </c>
      <c r="AO221" s="58" t="str">
        <f>IF(SUM(COUNTIFS('Planificación 2026-1'!F:F,"FILIAL",'Planificación 2026-1'!X:X,C221,'Planificación 2026-1'!H:H,"T1"))&gt;0,"P35"," ")</f>
        <v xml:space="preserve"> </v>
      </c>
      <c r="AP221" s="58" t="str">
        <f>IF(SUM(COUNTIFS('Planificación 2026-1'!F:F,"FILIAL",'Planificación 2026-1'!X:X,C221,'Planificación 2026-1'!H:H,"T3"))&gt;0,"P36"," ")</f>
        <v xml:space="preserve"> </v>
      </c>
      <c r="AQ221" s="58" t="str">
        <f>IF(SUM(COUNTIFS('Planificación 2026-1'!F:F,"FILIAL",'Planificación 2026-1'!X:X,C221,'Planificación 2026-1'!H:H,"T2"))&gt;0,"P37"," ")</f>
        <v xml:space="preserve"> </v>
      </c>
      <c r="AR221" s="58" t="str">
        <f>IF(SUM(COUNTIFS('Planificación 2026-1'!F:F,"FILIAL",'Planificación 2026-1'!X:X,C221,'Planificación 2026-1'!H:H,"AE"))&gt;0,"P38"," ")</f>
        <v xml:space="preserve"> </v>
      </c>
      <c r="AS221" s="58" t="str">
        <f>IF(SUM(COUNTIFS('Planificación 2026-1'!F:F,"FILIAL",'Planificación 2026-1'!X:X,C221,'Planificación 2026-1'!H:H,"T4"))&gt;0,"P55"," ")</f>
        <v xml:space="preserve"> </v>
      </c>
      <c r="AT221" s="58" t="str">
        <f>IF(SUM(COUNTIFS('Planificación 2026-1'!F:F,"SUNAMPE",'Planificación 2026-1'!X:X,C221,'Planificación 2026-1'!H:H,"AF"))&gt;0," P01"," ")</f>
        <v xml:space="preserve"> </v>
      </c>
      <c r="AU221" s="58" t="str">
        <f>IF(SUM(COUNTIFS('Planificación 2026-1'!F:F,"SUNAMPE",'Planificación 2026-1'!X:X,C221,'Planificación 2026-1'!H:H,"EN"))&gt;0,"P02"," ")</f>
        <v xml:space="preserve"> </v>
      </c>
      <c r="AV221" s="58" t="str">
        <f>IF(SUM(COUNTIFS('Planificación 2026-1'!F:F,"SUNAMPE",'Planificación 2026-1'!X:X,C221,'Planificación 2026-1'!H:H,"IS"))&gt;0,"P03"," ")</f>
        <v xml:space="preserve"> </v>
      </c>
      <c r="AW221" s="58" t="str">
        <f>IF(SUM(COUNTIFS('Planificación 2026-1'!F:F,"SUNAMPE",'Planificación 2026-1'!X:X,C221,'Planificación 2026-1'!H:H,"PS"))&gt;0,"P04"," ")</f>
        <v xml:space="preserve"> </v>
      </c>
      <c r="AX221" s="58"/>
      <c r="AY221" s="58" t="str">
        <f>IF(SUM(COUNTIFS('Planificación 2026-1'!F:F,"SUNAMPE",'Planificación 2026-1'!X:X,C221,'Planificación 2026-1'!H:H,"IN"))&gt;0,"P06"," ")</f>
        <v xml:space="preserve"> </v>
      </c>
      <c r="AZ221" s="58" t="str">
        <f>IF(SUM(COUNTIFS('Planificación 2026-1'!F:F,"SUNAMPE",'Planificación 2026-1'!X:X,C221,'Planificación 2026-1'!H:H,"CA"))&gt;0,"P07"," ")</f>
        <v xml:space="preserve"> </v>
      </c>
      <c r="BA221" s="58" t="str">
        <f>IF(SUM(COUNTIFS('Planificación 2026-1'!F:F,"SUNAMPE",'Planificación 2026-1'!X:X,C221,'Planificación 2026-1'!H:H,"DE"))&gt;0,"P08"," ")</f>
        <v xml:space="preserve"> </v>
      </c>
      <c r="BB221" s="58" t="str">
        <f>IF(SUM(COUNTIFS('Planificación 2026-1'!F:F,"SUNAMPE",'Planificación 2026-1'!X:X,C221,'Planificación 2026-1'!H:H,"OB"))&gt;0,"P09"," ")</f>
        <v xml:space="preserve"> </v>
      </c>
      <c r="BC221" s="58" t="str">
        <f>IF(SUM(COUNTIFS('Planificación 2026-1'!F:F,"SUNAMPE",'Planificación 2026-1'!X:X,C221,'Planificación 2026-1'!H:H,"MH"))&gt;0,"P31"," ")</f>
        <v xml:space="preserve"> </v>
      </c>
      <c r="BD221" s="58" t="str">
        <f>IF(SUM(COUNTIFS('Planificación 2026-1'!F:F,"SUNAMPE",'Planificación 2026-1'!X:X,C221,'Planificación 2026-1'!H:H,"IC"))&gt;0,"P32"," ")</f>
        <v xml:space="preserve"> </v>
      </c>
      <c r="BE221" s="58" t="str">
        <f>IF(SUM(COUNTIFS('Planificación 2026-1'!F:F,"SUNAMPE",'Planificación 2026-1'!X:X,C221,'Planificación 2026-1'!H:H,"AR"))&gt;0,"P34"," ")</f>
        <v xml:space="preserve"> </v>
      </c>
      <c r="BF221" s="58" t="str">
        <f>IF(SUM(COUNTIFS('Planificación 2026-1'!F:F,"SUNAMPE",'Planificación 2026-1'!X:X,C221,'Planificación 2026-1'!H:H,"T1"))&gt;0,"P35"," ")</f>
        <v xml:space="preserve"> </v>
      </c>
      <c r="BG221" s="58" t="str">
        <f>IF(SUM(COUNTIFS('Planificación 2026-1'!F:F,"SUNAMPE",'Planificación 2026-1'!X:X,C221,'Planificación 2026-1'!H:H,"T3"))&gt;0,"P36"," ")</f>
        <v xml:space="preserve"> </v>
      </c>
      <c r="BH221" s="58" t="str">
        <f>IF(SUM(COUNTIFS('Planificación 2026-1'!F:F,"SUNAMPE",'Planificación 2026-1'!X:X,C221,'Planificación 2026-1'!H:H,"T2"))&gt;0,"P37"," ")</f>
        <v xml:space="preserve"> </v>
      </c>
      <c r="BI221" s="58" t="str">
        <f>IF(SUM(COUNTIFS('Planificación 2026-1'!F:F,"SUNAMPE",'Planificación 2026-1'!X:X,C221,'Planificación 2026-1'!H:H,"AE"))&gt;0,"P38"," ")</f>
        <v xml:space="preserve"> </v>
      </c>
      <c r="BJ221" s="58" t="str">
        <f>IF(SUM(COUNTIFS('Planificación 2026-1'!F:F,"SUNAMPE",'Planificación 2026-1'!X:X,C221,'Planificación 2026-1'!H:H,"T4"))&gt;0,"P55"," ")</f>
        <v xml:space="preserve"> </v>
      </c>
      <c r="BK221" s="58" t="str">
        <f>IF(SUM(COUNTIFS('Planificación 2026-1'!F:F,"HUAURA",'Planificación 2026-1'!X:X,C221,'Planificación 2026-1'!H:H,"AF"))&gt;0," P01"," ")</f>
        <v xml:space="preserve"> </v>
      </c>
      <c r="BL221" s="58" t="str">
        <f>IF(SUM(COUNTIFS('Planificación 2026-1'!F:F,"HUAURA",'Planificación 2026-1'!X:X,C221,'Planificación 2026-1'!H:H,"EN"))&gt;0,"P02"," ")</f>
        <v xml:space="preserve"> </v>
      </c>
      <c r="BM221" s="58" t="str">
        <f>IF(SUM(COUNTIFS('Planificación 2026-1'!F:F,"HUAURA",'Planificación 2026-1'!X:X,C221,'Planificación 2026-1'!H:H,"IS"))&gt;0,"P03"," ")</f>
        <v xml:space="preserve"> </v>
      </c>
      <c r="BN221" s="58" t="str">
        <f>IF(SUM(COUNTIFS('Planificación 2026-1'!F:F,"HUAURA",'Planificación 2026-1'!X:X,C221,'Planificación 2026-1'!H:H,"PS"))&gt;0,"P04"," ")</f>
        <v xml:space="preserve"> </v>
      </c>
      <c r="BO221" s="58"/>
      <c r="BP221" s="58" t="str">
        <f>IF(SUM(COUNTIFS('Planificación 2026-1'!F:F,"HUAURA",'Planificación 2026-1'!X:X,C221,'Planificación 2026-1'!H:H,"IN"))&gt;0,"P06"," ")</f>
        <v xml:space="preserve"> </v>
      </c>
      <c r="BQ221" s="58" t="str">
        <f>IF(SUM(COUNTIFS('Planificación 2026-1'!F:F,"HUAURA",'Planificación 2026-1'!X:X,C221,'Planificación 2026-1'!H:H,"CA"))&gt;0,"P07"," ")</f>
        <v xml:space="preserve"> </v>
      </c>
      <c r="BR221" s="58" t="str">
        <f>IF(SUM(COUNTIFS('Planificación 2026-1'!F:F,"HUAURA",'Planificación 2026-1'!X:X,C221,'Planificación 2026-1'!H:H,"DE"))&gt;0,"P08"," ")</f>
        <v xml:space="preserve"> </v>
      </c>
      <c r="BS221" s="58" t="str">
        <f>IF(SUM(COUNTIFS('Planificación 2026-1'!F:F,"HUAURA",'Planificación 2026-1'!X:X,C221,'Planificación 2026-1'!H:H,"OB"))&gt;0,"P09"," ")</f>
        <v xml:space="preserve"> </v>
      </c>
      <c r="BT221" s="58" t="str">
        <f>IF(SUM(COUNTIFS('Planificación 2026-1'!F:F,"HUAURA",'Planificación 2026-1'!X:X,C221,'Planificación 2026-1'!H:H,"MH"))&gt;0,"P31"," ")</f>
        <v xml:space="preserve"> </v>
      </c>
      <c r="BU221" s="58" t="str">
        <f>IF(SUM(COUNTIFS('Planificación 2026-1'!F:F,"HUAURA",'Planificación 2026-1'!X:X,C221,'Planificación 2026-1'!H:H,"IC"))&gt;0,"P32"," ")</f>
        <v xml:space="preserve"> </v>
      </c>
      <c r="BV221" s="58" t="str">
        <f>IF(SUM(COUNTIFS('Planificación 2026-1'!F:F,"HUAURA",'Planificación 2026-1'!X:X,C221,'Planificación 2026-1'!H:H,"AR"))&gt;0,"P34"," ")</f>
        <v xml:space="preserve"> </v>
      </c>
      <c r="BW221" s="58" t="str">
        <f>IF(SUM(COUNTIFS('Planificación 2026-1'!F:F,"HUAURA",'Planificación 2026-1'!X:X,C221,'Planificación 2026-1'!H:H,"T1"))&gt;0,"P35"," ")</f>
        <v xml:space="preserve"> </v>
      </c>
      <c r="BX221" s="58" t="str">
        <f>IF(SUM(COUNTIFS('Planificación 2026-1'!F:F,"HUAURA",'Planificación 2026-1'!X:X,C221,'Planificación 2026-1'!H:H,"T3"))&gt;0,"P36"," ")</f>
        <v xml:space="preserve"> </v>
      </c>
      <c r="BY221" s="58" t="str">
        <f>IF(SUM(COUNTIFS('Planificación 2026-1'!F:F,"HUAURA",'Planificación 2026-1'!X:X,C221,'Planificación 2026-1'!H:H,"T2"))&gt;0,"P37"," ")</f>
        <v xml:space="preserve"> </v>
      </c>
      <c r="BZ221" s="58" t="str">
        <f>IF(SUM(COUNTIFS('Planificación 2026-1'!F:F,"HUAURA",'Planificación 2026-1'!X:X,C221,'Planificación 2026-1'!H:H,"AE"))&gt;0,"P38"," ")</f>
        <v xml:space="preserve"> </v>
      </c>
      <c r="CA221" s="58" t="str">
        <f>IF(SUM(COUNTIFS('Planificación 2026-1'!F:F,"HUAURA",'Planificación 2026-1'!X:X,C221,'Planificación 2026-1'!H:H,"T4"))&gt;0,"P55"," ")</f>
        <v xml:space="preserve"> </v>
      </c>
      <c r="CB221" s="59">
        <f>SUMIFS('Planificación 2026-1'!S:S,'Planificación 2026-1'!X:X,C221,'Planificación 2026-1'!H:H,"AF",'Planificación 2026-1'!I:I,"&gt;2")</f>
        <v>0</v>
      </c>
      <c r="CC221" s="59">
        <f>SUMIFS('Planificación 2026-1'!S:S,'Planificación 2026-1'!X:X,C221,'Planificación 2026-1'!H:H,"EN",'Planificación 2026-1'!I:I,"&gt;2")</f>
        <v>0</v>
      </c>
      <c r="CD221" s="59">
        <f>SUMIFS('Planificación 2026-1'!S:S,'Planificación 2026-1'!X:X,C221,'Planificación 2026-1'!H:H,"IS",'Planificación 2026-1'!I:I,"&gt;2")</f>
        <v>0</v>
      </c>
      <c r="CE221" s="59">
        <f>SUMIFS('Planificación 2026-1'!S:S,'Planificación 2026-1'!X:X,C221,'Planificación 2026-1'!H:H,"PS",'Planificación 2026-1'!I:I,"&gt;2")</f>
        <v>0</v>
      </c>
      <c r="CF221" s="59">
        <f>SUMIFS('Planificación 2026-1'!S:S,'Planificación 2026-1'!X:X,C221,'Planificación 2026-1'!H:H,"IN",'Planificación 2026-1'!I:I,"&gt;2")</f>
        <v>0</v>
      </c>
      <c r="CG221" s="59">
        <f>SUMIFS('Planificación 2026-1'!S:S,'Planificación 2026-1'!X:X,C221,'Planificación 2026-1'!H:H,"CA",'Planificación 2026-1'!I:I,"&gt;2")</f>
        <v>0</v>
      </c>
      <c r="CH221" s="59">
        <f>SUMIFS('Planificación 2026-1'!S:S,'Planificación 2026-1'!X:X,C221,'Planificación 2026-1'!H:H,"DE",'Planificación 2026-1'!I:I,"&gt;2")</f>
        <v>0</v>
      </c>
      <c r="CI221" s="59">
        <f>SUMIFS('Planificación 2026-1'!S:S,'Planificación 2026-1'!X:X,C221,'Planificación 2026-1'!H:H,"OB",'Planificación 2026-1'!I:I,"&gt;2")</f>
        <v>0</v>
      </c>
      <c r="CJ221" s="59">
        <f>SUMIFS('Planificación 2026-1'!S:S,'Planificación 2026-1'!X:X,C221,'Planificación 2026-1'!H:H,"MH",'Planificación 2026-1'!I:I,"&gt;2")</f>
        <v>0</v>
      </c>
      <c r="CK221" s="59">
        <f>SUMIFS('Planificación 2026-1'!S:S,'Planificación 2026-1'!X:X,C221,'Planificación 2026-1'!H:H,"IC",'Planificación 2026-1'!I:I,"&gt;2")</f>
        <v>0</v>
      </c>
      <c r="CL221" s="59">
        <f>SUMIFS('Planificación 2026-1'!S:S,'Planificación 2026-1'!X:X,C221,'Planificación 2026-1'!H:H,"AR",'Planificación 2026-1'!I:I,"&gt;2")</f>
        <v>0</v>
      </c>
      <c r="CM221" s="59">
        <f>SUMIFS('Planificación 2026-1'!S:S,'Planificación 2026-1'!X:X,C221,'Planificación 2026-1'!H:H,"AE",'Planificación 2026-1'!I:I,"&gt;2")</f>
        <v>0</v>
      </c>
      <c r="CN221" s="59">
        <f>SUMIFS('Planificación 2026-1'!S:S,'Planificación 2026-1'!X:X,C221,'Planificación 2026-1'!H:H,"T1",'Planificación 2026-1'!I:I,"&gt;2")</f>
        <v>0</v>
      </c>
      <c r="CO221" s="59">
        <f>SUMIFS('Planificación 2026-1'!S:S,'Planificación 2026-1'!X:X,C221,'Planificación 2026-1'!H:H,"T3",'Planificación 2026-1'!I:I,"&gt;2")</f>
        <v>0</v>
      </c>
      <c r="CP221" s="59">
        <f>SUMIFS('Planificación 2026-1'!S:S,'Planificación 2026-1'!X:X,C221,'Planificación 2026-1'!H:H,"T2",'Planificación 2026-1'!I:I,"&gt;2")</f>
        <v>0</v>
      </c>
      <c r="CQ221" s="59">
        <f>SUMIFS('Planificación 2026-1'!S:S,'Planificación 2026-1'!X:X,C221,'Planificación 2026-1'!H:H,"T4",'Planificación 2026-1'!I:I,"&gt;2")</f>
        <v>0</v>
      </c>
      <c r="CR221" s="59">
        <f>SUMIFS('Planificación 2026-1'!S:S,'Planificación 2026-1'!X:X,C221,'Planificación 2026-1'!H:H,"AF",'Planificación 2026-1'!I:I,"&lt;3")</f>
        <v>0</v>
      </c>
      <c r="CS221" s="59">
        <f>SUMIFS('Planificación 2026-1'!S:S,'Planificación 2026-1'!X:X,C221,'Planificación 2026-1'!H:H,"EN",'Planificación 2026-1'!I:I,"&lt;3")</f>
        <v>0</v>
      </c>
      <c r="CT221" s="59">
        <f>SUMIFS('Planificación 2026-1'!S:S,'Planificación 2026-1'!X:X,C221,'Planificación 2026-1'!H:H,"IS",'Planificación 2026-1'!I:I,"&lt;3")</f>
        <v>0</v>
      </c>
      <c r="CU221" s="59">
        <f>SUMIFS('Planificación 2026-1'!S:S,'Planificación 2026-1'!X:X,C221,'Planificación 2026-1'!H:H,"PS",'Planificación 2026-1'!I:I,"&lt;3")</f>
        <v>0</v>
      </c>
      <c r="CV221" s="59">
        <f>SUMIFS('Planificación 2026-1'!S:S,'Planificación 2026-1'!X:X,C221,'Planificación 2026-1'!H:H,"IN",'Planificación 2026-1'!I:I,"&lt;3")</f>
        <v>0</v>
      </c>
      <c r="CW221" s="59">
        <f>SUMIFS('Planificación 2026-1'!S:S,'Planificación 2026-1'!X:X,C221,'Planificación 2026-1'!H:H,"CA",'Planificación 2026-1'!I:I,"&lt;3")</f>
        <v>0</v>
      </c>
      <c r="CX221" s="59">
        <f>SUMIFS('Planificación 2026-1'!S:S,'Planificación 2026-1'!X:X,C221,'Planificación 2026-1'!H:H,"DE",'Planificación 2026-1'!I:I,"&lt;3")</f>
        <v>0</v>
      </c>
      <c r="CY221" s="59">
        <f>SUMIFS('Planificación 2026-1'!S:S,'Planificación 2026-1'!X:X,C221,'Planificación 2026-1'!H:H,"OB",'Planificación 2026-1'!I:I,"&lt;3")</f>
        <v>0</v>
      </c>
      <c r="CZ221" s="59">
        <f>SUMIFS('Planificación 2026-1'!S:S,'Planificación 2026-1'!X:X,C221,'Planificación 2026-1'!H:H,"MH",'Planificación 2026-1'!I:I,"&lt;3")</f>
        <v>16</v>
      </c>
      <c r="DA221" s="59">
        <f>SUMIFS('Planificación 2026-1'!S:S,'Planificación 2026-1'!X:X,C221,'Planificación 2026-1'!H:H,"IC",'Planificación 2026-1'!I:I,"&lt;3")</f>
        <v>0</v>
      </c>
      <c r="DB221" s="59">
        <f>SUMIFS('Planificación 2026-1'!S:S,'Planificación 2026-1'!X:X,C221,'Planificación 2026-1'!H:H,"AR",'Planificación 2026-1'!I:I,"&lt;3")</f>
        <v>0</v>
      </c>
      <c r="DC221" s="59">
        <f>SUMIFS('Planificación 2026-1'!S:S,'Planificación 2026-1'!X:X,C221,'Planificación 2026-1'!H:H,"AE",'Planificación 2026-1'!I:I,"&lt;3")</f>
        <v>0</v>
      </c>
      <c r="DD221" s="59">
        <f>SUMIFS('Planificación 2026-1'!S:S,'Planificación 2026-1'!X:X,C221,'Planificación 2026-1'!H:H,"T1",'Planificación 2026-1'!I:I,"&lt;3")</f>
        <v>0</v>
      </c>
      <c r="DE221" s="59">
        <f>SUMIFS('Planificación 2026-1'!S:S,'Planificación 2026-1'!X:X,C221,'Planificación 2026-1'!H:H,"T3",'Planificación 2026-1'!I:I,"&lt;3")</f>
        <v>0</v>
      </c>
      <c r="DF221" s="59">
        <f>SUMIFS('Planificación 2026-1'!S:S,'Planificación 2026-1'!X:X,C221,'Planificación 2026-1'!H:H,"T2",'Planificación 2026-1'!I:I,"&lt;3")</f>
        <v>0</v>
      </c>
      <c r="DG221" s="59">
        <f>SUMIFS('Planificación 2026-1'!S:S,'Planificación 2026-1'!X:X,C221,'Planificación 2026-1'!H:H,"T4",'Planificación 2026-1'!I:I,"&lt;3")</f>
        <v>0</v>
      </c>
      <c r="DH221" s="58" t="str">
        <f t="shared" si="52"/>
        <v/>
      </c>
      <c r="DI221" s="27">
        <f>IF(C221="","",SUMIFS('Planificación 2026-1'!S:S,'Planificación 2026-1'!X:X,C221,'Planificación 2026-1'!F:F,"PRINCIPAL",'Planificación 2026-1'!Y:Y,"VIRTUAL"))</f>
        <v>0</v>
      </c>
      <c r="DJ221" s="27">
        <f>IF(C221="","",SUMIFS('Planificación 2026-1'!S:S,'Planificación 2026-1'!X:X,C221,'Planificación 2026-1'!F:F,"PRINCIPAL",'Planificación 2026-1'!Y:Y,"PRESENCIAL"))</f>
        <v>0</v>
      </c>
      <c r="DK221" s="27">
        <f>IF(C221="","",SUMIFS('Planificación 2026-1'!S:S,'Planificación 2026-1'!X:X,C221,'Planificación 2026-1'!F:F,"PRINCIPAL",'Planificación 2026-1'!Y:Y,"HIBRIDO PRESENCIAL"))</f>
        <v>0</v>
      </c>
      <c r="DL221" s="58" t="str">
        <f t="shared" si="53"/>
        <v/>
      </c>
      <c r="DM221" s="58">
        <f>IF(C221="","",SUMIFS('Planificación 2026-1'!S:S,'Planificación 2026-1'!X:X,C221,'Planificación 2026-1'!F:F,"FILIAL",'Planificación 2026-1'!Y:Y,"VIRTUAL"))</f>
        <v>0</v>
      </c>
      <c r="DN221" s="60">
        <f>IF(C221="","",SUMIFS('Planificación 2026-1'!S:S,'Planificación 2026-1'!X:X,C221,'Planificación 2026-1'!F:F,"FILIAL",'Planificación 2026-1'!Y:Y,"PRESENCIAL"))</f>
        <v>0</v>
      </c>
      <c r="DO221" s="29">
        <f>IF(C221="","",SUMIFS('Planificación 2026-1'!S:S,'Planificación 2026-1'!X:X,C221,'Planificación 2026-1'!F:F,"FILIAL",'Planificación 2026-1'!Y:Y,"HIBRIDO PRESENCIAL"))</f>
        <v>0</v>
      </c>
      <c r="DP221" s="61" t="str">
        <f t="shared" si="54"/>
        <v/>
      </c>
      <c r="DQ221" s="58">
        <f>IF(C221="","",SUMIFS('Planificación 2026-1'!S:S,'Planificación 2026-1'!X:X,C221,'Planificación 2026-1'!F:F,"SUNAMPE",'Planificación 2026-1'!Y:Y,"VIRTUAL"))</f>
        <v>0</v>
      </c>
      <c r="DR221" s="29">
        <f>IF(C221="","",SUMIFS('Planificación 2026-1'!S:S,'Planificación 2026-1'!X:X,C221,'Planificación 2026-1'!F:F,"SUNAMPE",'Planificación 2026-1'!Y:Y,"PRESENCIAL"))</f>
        <v>0</v>
      </c>
      <c r="DS221" s="61" t="str">
        <f t="shared" si="55"/>
        <v/>
      </c>
      <c r="DT221" s="58">
        <f>IF(C221="","",SUMIFS('Planificación 2026-1'!S:S,'Planificación 2026-1'!X:X,C221,'Planificación 2026-1'!F:F,"HUAURA",'Planificación 2026-1'!Y:Y,"VIRTUAL"))</f>
        <v>0</v>
      </c>
      <c r="DU221" s="29">
        <f>IF(C221="","",SUMIFS('Planificación 2026-1'!S:S,'Planificación 2026-1'!X:X,C221,'Planificación 2026-1'!F:F,"HUAURA",'Planificación 2026-1'!Y:Y,"PRESENCIAL"))</f>
        <v>0</v>
      </c>
      <c r="DV221" s="32">
        <f>SUMIFS('Planificación 2026-1'!S:S,'Planificación 2026-1'!X:X,C221,'Planificación 2026-1'!F:F,"PRINCIPAL",'Planificación 2026-1'!Y:Y,"VIRTUAL",'Planificación 2026-1'!I:I,"&gt;2")</f>
        <v>0</v>
      </c>
      <c r="DW221" s="32">
        <f>SUMIFS('Planificación 2026-1'!S:S,'Planificación 2026-1'!X:X,C221,'Planificación 2026-1'!F:F,"PRINCIPAL",'Planificación 2026-1'!Y:Y,"&lt;&gt;VIRTUAL",'Planificación 2026-1'!I:I,"&gt;2")</f>
        <v>0</v>
      </c>
      <c r="DX221" s="32">
        <f>SUMIFS('Planificación 2026-1'!S:S,'Planificación 2026-1'!X:X,C221,'Planificación 2026-1'!F:F,"SUNAMPE",'Planificación 2026-1'!Y:Y,"VIRTUAL",'Planificación 2026-1'!I:I,"&gt;2")</f>
        <v>0</v>
      </c>
      <c r="DY221" s="32">
        <f>SUMIFS('Planificación 2026-1'!S:S,'Planificación 2026-1'!X:X,C221,'Planificación 2026-1'!F:F,"SUNAMPE",'Planificación 2026-1'!Y:Y,"&lt;&gt;VIRTUAL",'Planificación 2026-1'!I:I,"&gt;2")</f>
        <v>0</v>
      </c>
      <c r="DZ221" s="32">
        <f>SUMIFS('Planificación 2026-1'!S:S,'Planificación 2026-1'!X:X,C221,'Planificación 2026-1'!F:F,"FILIAL",'Planificación 2026-1'!Y:Y,"VIRTUAL",'Planificación 2026-1'!I:I,"&gt;2")</f>
        <v>0</v>
      </c>
      <c r="EA221" s="32">
        <f>SUMIFS('Planificación 2026-1'!S:S,'Planificación 2026-1'!X:X,C221,'Planificación 2026-1'!F:F,"FILIAL",'Planificación 2026-1'!Y:Y,"&lt;&gt;VIRTUAL",'Planificación 2026-1'!I:I,"&gt;2")</f>
        <v>0</v>
      </c>
      <c r="EB221" s="32">
        <f>SUMIFS('Planificación 2026-1'!S:S,'Planificación 2026-1'!X:X,C221,'Planificación 2026-1'!F:F,"PORUMA",'Planificación 2026-1'!Y:Y,"VIRTUAL",'Planificación 2026-1'!I:I,"&gt;2")</f>
        <v>0</v>
      </c>
      <c r="EC221" s="32">
        <f>SUMIFS('Planificación 2026-1'!S:S,'Planificación 2026-1'!X:X,C221,'Planificación 2026-1'!F:F,"PORUMA",'Planificación 2026-1'!Y:Y,"&lt;&gt;VIRTUAL",'Planificación 2026-1'!I:I,"&gt;2")</f>
        <v>0</v>
      </c>
      <c r="ED221" s="32">
        <f>SUMIFS('Planificación 2026-1'!S:S,'Planificación 2026-1'!X:X,C221,'Planificación 2026-1'!F:F,"HUAURA",'Planificación 2026-1'!Y:Y,"VIRTUAL",'Planificación 2026-1'!I:I,"&gt;2")</f>
        <v>0</v>
      </c>
      <c r="EE221" s="32">
        <f>SUMIFS('Planificación 2026-1'!S:S,'Planificación 2026-1'!X:X,C221,'Planificación 2026-1'!F:F,"HUAURA",'Planificación 2026-1'!Y:Y,"&lt;&gt;VIRTUAL",'Planificación 2026-1'!I:I,"&gt;2")</f>
        <v>0</v>
      </c>
      <c r="EF221" s="32">
        <f>SUMIFS('Planificación 2026-1'!S:S,'Planificación 2026-1'!X:X,C221,'Planificación 2026-1'!F:F,"PRINCIPAL",'Planificación 2026-1'!Y:Y,"VIRTUAL",'Planificación 2026-1'!I:I,"&lt;3")</f>
        <v>0</v>
      </c>
      <c r="EG221" s="32">
        <f>SUMIFS('Planificación 2026-1'!S:S,'Planificación 2026-1'!X:X,C221,'Planificación 2026-1'!F:F,"PRINCIPAL",'Planificación 2026-1'!Y:Y,"&lt;&gt;VIRTUAL",'Planificación 2026-1'!I:I,"&lt;3")</f>
        <v>0</v>
      </c>
      <c r="EH221" s="32">
        <f>SUMIFS('Planificación 2026-1'!S:S,'Planificación 2026-1'!X:X,C221,'Planificación 2026-1'!F:F,"SUNAMPE",'Planificación 2026-1'!Y:Y,"VIRTUAL",'Planificación 2026-1'!I:I,"&lt;3")</f>
        <v>0</v>
      </c>
      <c r="EI221" s="32">
        <f>SUMIFS('Planificación 2026-1'!S:S,'Planificación 2026-1'!X:X,C221,'Planificación 2026-1'!F:F,"SUNAMPE",'Planificación 2026-1'!Y:Y,"&lt;&gt;VIRTUAL",'Planificación 2026-1'!I:I,"&lt;3")</f>
        <v>0</v>
      </c>
      <c r="EJ221" s="32">
        <f>SUMIFS('Planificación 2026-1'!S:S,'Planificación 2026-1'!X:X,C221,'Planificación 2026-1'!F:F,"FILIAL",'Planificación 2026-1'!Y:Y,"VIRTUAL",'Planificación 2026-1'!I:I,"&lt;3")</f>
        <v>0</v>
      </c>
      <c r="EK221" s="32">
        <f>SUMIFS('Planificación 2026-1'!S:S,'Planificación 2026-1'!X:X,C221,'Planificación 2026-1'!F:F,"FILIAL",'Planificación 2026-1'!Y:Y,"&lt;&gt;VIRTUAL",'Planificación 2026-1'!I:I,"&lt;3")</f>
        <v>0</v>
      </c>
      <c r="EL221" s="32">
        <f>SUMIFS('Planificación 2026-1'!S:S,'Planificación 2026-1'!X:X,C221,'Planificación 2026-1'!F:F,"PORUMA",'Planificación 2026-1'!Y:Y,"VIRTUAL",'Planificación 2026-1'!I:I,"&lt;3")</f>
        <v>0</v>
      </c>
      <c r="EM221" s="32">
        <f>SUMIFS('Planificación 2026-1'!S:S,'Planificación 2026-1'!X:X,C221,'Planificación 2026-1'!F:F,"PORUMA",'Planificación 2026-1'!Y:Y,"&lt;&gt;VIRTUAL",'Planificación 2026-1'!I:I,"&lt;3")</f>
        <v>16</v>
      </c>
      <c r="EN221" s="32">
        <f>SUMIFS('Planificación 2026-1'!S:S,'Planificación 2026-1'!X:X,C221,'Planificación 2026-1'!F:F,"HUAURA",'Planificación 2026-1'!Y:Y,"VIRTUAL",'Planificación 2026-1'!I:I,"&lt;3")</f>
        <v>0</v>
      </c>
      <c r="EO221" s="32">
        <f>SUMIFS('Planificación 2026-1'!S:S,'Planificación 2026-1'!X:X,C221,'Planificación 2026-1'!F:F,"HUAURA",'Planificación 2026-1'!Y:Y,"&lt;&gt;VIRTUAL",'Planificación 2026-1'!I:I,"&lt;3")</f>
        <v>0</v>
      </c>
      <c r="EP221" s="32">
        <f t="shared" si="57"/>
        <v>0</v>
      </c>
      <c r="EQ221" s="32">
        <f t="shared" si="47"/>
        <v>0</v>
      </c>
      <c r="ER221" s="32">
        <f t="shared" si="48"/>
        <v>16</v>
      </c>
      <c r="ES221" s="32">
        <f t="shared" si="49"/>
        <v>0</v>
      </c>
      <c r="ET221" s="32">
        <f t="shared" si="50"/>
        <v>0</v>
      </c>
      <c r="EU221" s="32">
        <f t="shared" si="51"/>
        <v>16</v>
      </c>
      <c r="EV221" s="32" t="b">
        <f>EXACT(EU221,E221)</f>
        <v>1</v>
      </c>
      <c r="EW221" s="32"/>
      <c r="EX221" s="32">
        <f>DV221+DZ221+ED221+EF221+EJ221+EN221+DX221+EH221</f>
        <v>0</v>
      </c>
      <c r="EY221" s="32">
        <f>DW221+EA221+EE221+EG221+EK221+EO221+DY221+EI221</f>
        <v>0</v>
      </c>
      <c r="EZ221" s="32" t="b">
        <f>EXACT(SUM(EX221:EY221),E221)</f>
        <v>0</v>
      </c>
      <c r="FA221" s="32" t="str">
        <f>IF(AND(DW221=0,EA221=0,EE221=0),"",IF(COUNTIF(DW221:EE221,"&gt;0")=1,IF(DW221&gt;0,"SEDE",IF(EA221&gt;0,"FILIAL","HUAURA")),IF(COUNTIF(DW221:EE221,"&gt;0")=2,IF(AND(DW221&gt;0,EA221&gt;0),"SEDE-FILIAL",IF(AND(DW221&gt;0,EE221&gt;0),"SEDE-HUAURA","FILIAL-HUAURA")),"SEDE-FILIAL-HUAURA")))</f>
        <v/>
      </c>
      <c r="FB221" s="32" t="str">
        <f t="shared" si="56"/>
        <v>PRESENCIAL</v>
      </c>
    </row>
    <row r="222" spans="1:158">
      <c r="A222" s="33"/>
      <c r="B222" s="66">
        <v>219</v>
      </c>
      <c r="C222" s="32" t="s">
        <v>426</v>
      </c>
      <c r="D222" s="429">
        <v>21561913</v>
      </c>
      <c r="E222" s="62">
        <f>SUMIF('Planificación 2026-1'!X:X,C222,'Planificación 2026-1'!S:S)</f>
        <v>15</v>
      </c>
      <c r="F222" s="63" t="s">
        <v>203</v>
      </c>
      <c r="G222" s="454" t="s">
        <v>200</v>
      </c>
      <c r="H222" s="64" t="s">
        <v>38</v>
      </c>
      <c r="I222" s="64" t="s">
        <v>157</v>
      </c>
      <c r="J222" s="32" t="s">
        <v>195</v>
      </c>
      <c r="K222" s="32" t="s">
        <v>157</v>
      </c>
      <c r="L222" s="57" t="str">
        <f>IF(SUM(COUNTIFS('Planificación 2026-1'!F:F,"PRINCIPAL",'Planificación 2026-1'!X:X,C222,'Planificación 2026-1'!H:H,"AF"))&gt;0,"P01"," ")</f>
        <v xml:space="preserve"> </v>
      </c>
      <c r="M222" s="58" t="str">
        <f>IF(SUM(COUNTIFS('Planificación 2026-1'!F:F,"PRINCIPAL",'Planificación 2026-1'!X:X,C222,'Planificación 2026-1'!H:H,"EN"))&gt;0,"P02"," ")</f>
        <v xml:space="preserve"> </v>
      </c>
      <c r="N222" s="58" t="str">
        <f>IF(SUM(COUNTIFS('Planificación 2026-1'!F:F,"PRINCIPAL",'Planificación 2026-1'!X:X,C222,'Planificación 2026-1'!H:H,"IS"))&gt;0,"P03"," ")</f>
        <v xml:space="preserve"> </v>
      </c>
      <c r="O222" s="58" t="str">
        <f>IF(SUM(COUNTIFS('Planificación 2026-1'!F:F,"PRINCIPAL",'Planificación 2026-1'!X:X,C222,'Planificación 2026-1'!H:H,"PS"))&gt;0,"P04"," ")</f>
        <v xml:space="preserve"> </v>
      </c>
      <c r="P222" s="58"/>
      <c r="Q222" s="58" t="str">
        <f>IF(SUM(COUNTIFS('Planificación 2026-1'!F:F,"PRINCIPAL",'Planificación 2026-1'!X:X,C222,'Planificación 2026-1'!H:H,"IN"))&gt;0,"P06"," ")</f>
        <v xml:space="preserve"> </v>
      </c>
      <c r="R222" s="58" t="str">
        <f>IF(SUM(COUNTIFS('Planificación 2026-1'!F:F,"PRINCIPAL",'Planificación 2026-1'!X:X,C222,'Planificación 2026-1'!H:H,"CA"))&gt;0,"P07"," ")</f>
        <v xml:space="preserve"> </v>
      </c>
      <c r="S222" s="58" t="str">
        <f>IF(SUM(COUNTIFS('Planificación 2026-1'!F:F,"PRINCIPAL",'Planificación 2026-1'!X:X,C222,'Planificación 2026-1'!H:H,"DE"))&gt;0,"P08"," ")</f>
        <v xml:space="preserve"> </v>
      </c>
      <c r="T222" s="58" t="str">
        <f>IF(SUM(COUNTIFS('Planificación 2026-1'!F:F,"PRINCIPAL",'Planificación 2026-1'!X:X,C222,'Planificación 2026-1'!H:H,"OB"))&gt;0,"P09"," ")</f>
        <v xml:space="preserve"> </v>
      </c>
      <c r="U222" s="58" t="str">
        <f>IF(SUM(COUNTIFS('Planificación 2026-1'!F:F,"PRINCIPAL",'Planificación 2026-1'!X:X,C222,'Planificación 2026-1'!H:H,"MH"))&gt;0,"P31"," ")</f>
        <v xml:space="preserve"> </v>
      </c>
      <c r="V222" s="58" t="str">
        <f>IF(SUM(COUNTIFS('Planificación 2026-1'!F:F,"PRINCIPAL",'Planificación 2026-1'!X:X,C222,'Planificación 2026-1'!H:H,"IC"))&gt;0,"P32"," ")</f>
        <v xml:space="preserve"> </v>
      </c>
      <c r="W222" s="58" t="str">
        <f>IF(SUM(COUNTIFS('Planificación 2026-1'!F:F,"PRINCIPAL",'Planificación 2026-1'!X:X,C222,'Planificación 2026-1'!H:H,"AR"))&gt;0,"P34"," ")</f>
        <v xml:space="preserve"> </v>
      </c>
      <c r="X222" s="58" t="str">
        <f>IF(SUM(COUNTIFS('Planificación 2026-1'!F:F,"PRINCIPAL",'Planificación 2026-1'!X:X,C222,'Planificación 2026-1'!H:H,"T1"))&gt;0,"P35"," ")</f>
        <v xml:space="preserve"> </v>
      </c>
      <c r="Y222" s="58" t="str">
        <f>IF(SUM(COUNTIFS('Planificación 2026-1'!F:F,"PRINCIPAL",'Planificación 2026-1'!X:X,C222,'Planificación 2026-1'!H:H,"T3"))&gt;0,"P36"," ")</f>
        <v xml:space="preserve"> </v>
      </c>
      <c r="Z222" s="58" t="str">
        <f>IF(SUM(COUNTIFS('Planificación 2026-1'!F:F,"PRINCIPAL",'Planificación 2026-1'!X:X,C222,'Planificación 2026-1'!H:H,"T2"))&gt;0,"P37"," ")</f>
        <v xml:space="preserve"> </v>
      </c>
      <c r="AA222" s="58" t="str">
        <f>IF(SUM(COUNTIFS('Planificación 2026-1'!F:F,"PRINCIPAL",'Planificación 2026-1'!X:X,C222,'Planificación 2026-1'!H:H,"AE"))&gt;0,"P38"," ")</f>
        <v xml:space="preserve"> </v>
      </c>
      <c r="AB222" s="58" t="str">
        <f>IF(SUM(COUNTIFS('Planificación 2026-1'!F:F,"PRINCIPAL",'Planificación 2026-1'!X:X,C222,'Planificación 2026-1'!H:H,"T4"))&gt;0,"P55"," ")</f>
        <v xml:space="preserve"> </v>
      </c>
      <c r="AC222" s="58" t="str">
        <f>IF(SUM(COUNTIFS('Planificación 2026-1'!F:F,"FILIAL",'Planificación 2026-1'!X:X,C222,'Planificación 2026-1'!H:H,"AF"))&gt;0," P01"," ")</f>
        <v xml:space="preserve"> </v>
      </c>
      <c r="AD222" s="58" t="str">
        <f>IF(SUM(COUNTIFS('Planificación 2026-1'!F:F,"FILIAL",'Planificación 2026-1'!X:X,C222,'Planificación 2026-1'!H:H,"EN"))&gt;0,"P02"," ")</f>
        <v xml:space="preserve"> </v>
      </c>
      <c r="AE222" s="58" t="str">
        <f>IF(SUM(COUNTIFS('Planificación 2026-1'!F:F,"FILIAL",'Planificación 2026-1'!X:X,C222,'Planificación 2026-1'!H:H,"IS"))&gt;0,"P03"," ")</f>
        <v xml:space="preserve"> </v>
      </c>
      <c r="AF222" s="58" t="str">
        <f>IF(SUM(COUNTIFS('Planificación 2026-1'!F:F,"FILIAL",'Planificación 2026-1'!X:X,C222,'Planificación 2026-1'!H:H,"PS"))&gt;0,"P04"," ")</f>
        <v xml:space="preserve"> </v>
      </c>
      <c r="AG222" s="58"/>
      <c r="AH222" s="58" t="str">
        <f>IF(SUM(COUNTIFS('Planificación 2026-1'!F:F,"FILIAL",'Planificación 2026-1'!X:X,C222,'Planificación 2026-1'!H:H,"IN"))&gt;0,"P06"," ")</f>
        <v xml:space="preserve"> </v>
      </c>
      <c r="AI222" s="58" t="str">
        <f>IF(SUM(COUNTIFS('Planificación 2026-1'!F:F,"FILIAL",'Planificación 2026-1'!X:X,C222,'Planificación 2026-1'!H:H,"CA"))&gt;0,"P07"," ")</f>
        <v xml:space="preserve"> </v>
      </c>
      <c r="AJ222" s="58" t="str">
        <f>IF(SUM(COUNTIFS('Planificación 2026-1'!F:F,"FILIAL",'Planificación 2026-1'!X:X,C222,'Planificación 2026-1'!H:H,"DE"))&gt;0,"P08"," ")</f>
        <v xml:space="preserve"> </v>
      </c>
      <c r="AK222" s="58" t="str">
        <f>IF(SUM(COUNTIFS('Planificación 2026-1'!F:F,"FILIAL",'Planificación 2026-1'!X:X,C222,'Planificación 2026-1'!H:H,"OB"))&gt;0,"P09"," ")</f>
        <v xml:space="preserve"> </v>
      </c>
      <c r="AL222" s="58" t="str">
        <f>IF(SUM(COUNTIFS('Planificación 2026-1'!F:F,"FILIAL",'Planificación 2026-1'!X:X,C222,'Planificación 2026-1'!H:H,"MH"))&gt;0,"P31"," ")</f>
        <v xml:space="preserve"> </v>
      </c>
      <c r="AM222" s="58" t="str">
        <f>IF(SUM(COUNTIFS('Planificación 2026-1'!F:F,"FILIAL",'Planificación 2026-1'!X:X,C222,'Planificación 2026-1'!H:H,"IC"))&gt;0,"P32"," ")</f>
        <v xml:space="preserve"> </v>
      </c>
      <c r="AN222" s="58" t="str">
        <f>IF(SUM(COUNTIFS('Planificación 2026-1'!F:F,"FILIAL",'Planificación 2026-1'!X:X,C222,'Planificación 2026-1'!H:H,"AR"))&gt;0,"P34"," ")</f>
        <v xml:space="preserve"> </v>
      </c>
      <c r="AO222" s="58" t="str">
        <f>IF(SUM(COUNTIFS('Planificación 2026-1'!F:F,"FILIAL",'Planificación 2026-1'!X:X,C222,'Planificación 2026-1'!H:H,"T1"))&gt;0,"P35"," ")</f>
        <v xml:space="preserve"> </v>
      </c>
      <c r="AP222" s="58" t="str">
        <f>IF(SUM(COUNTIFS('Planificación 2026-1'!F:F,"FILIAL",'Planificación 2026-1'!X:X,C222,'Planificación 2026-1'!H:H,"T3"))&gt;0,"P36"," ")</f>
        <v xml:space="preserve"> </v>
      </c>
      <c r="AQ222" s="58" t="str">
        <f>IF(SUM(COUNTIFS('Planificación 2026-1'!F:F,"FILIAL",'Planificación 2026-1'!X:X,C222,'Planificación 2026-1'!H:H,"T2"))&gt;0,"P37"," ")</f>
        <v xml:space="preserve"> </v>
      </c>
      <c r="AR222" s="58" t="str">
        <f>IF(SUM(COUNTIFS('Planificación 2026-1'!F:F,"FILIAL",'Planificación 2026-1'!X:X,C222,'Planificación 2026-1'!H:H,"AE"))&gt;0,"P38"," ")</f>
        <v xml:space="preserve"> </v>
      </c>
      <c r="AS222" s="58" t="str">
        <f>IF(SUM(COUNTIFS('Planificación 2026-1'!F:F,"FILIAL",'Planificación 2026-1'!X:X,C222,'Planificación 2026-1'!H:H,"T4"))&gt;0,"P55"," ")</f>
        <v xml:space="preserve"> </v>
      </c>
      <c r="AT222" s="58" t="str">
        <f>IF(SUM(COUNTIFS('Planificación 2026-1'!F:F,"SUNAMPE",'Planificación 2026-1'!X:X,C222,'Planificación 2026-1'!H:H,"AF"))&gt;0," P01"," ")</f>
        <v xml:space="preserve"> </v>
      </c>
      <c r="AU222" s="58" t="str">
        <f>IF(SUM(COUNTIFS('Planificación 2026-1'!F:F,"SUNAMPE",'Planificación 2026-1'!X:X,C222,'Planificación 2026-1'!H:H,"EN"))&gt;0,"P02"," ")</f>
        <v xml:space="preserve"> </v>
      </c>
      <c r="AV222" s="58" t="str">
        <f>IF(SUM(COUNTIFS('Planificación 2026-1'!F:F,"SUNAMPE",'Planificación 2026-1'!X:X,C222,'Planificación 2026-1'!H:H,"IS"))&gt;0,"P03"," ")</f>
        <v xml:space="preserve"> </v>
      </c>
      <c r="AW222" s="58" t="str">
        <f>IF(SUM(COUNTIFS('Planificación 2026-1'!F:F,"SUNAMPE",'Planificación 2026-1'!X:X,C222,'Planificación 2026-1'!H:H,"PS"))&gt;0,"P04"," ")</f>
        <v xml:space="preserve"> </v>
      </c>
      <c r="AX222" s="58"/>
      <c r="AY222" s="58" t="str">
        <f>IF(SUM(COUNTIFS('Planificación 2026-1'!F:F,"SUNAMPE",'Planificación 2026-1'!X:X,C222,'Planificación 2026-1'!H:H,"IN"))&gt;0,"P06"," ")</f>
        <v xml:space="preserve"> </v>
      </c>
      <c r="AZ222" s="58" t="str">
        <f>IF(SUM(COUNTIFS('Planificación 2026-1'!F:F,"SUNAMPE",'Planificación 2026-1'!X:X,C222,'Planificación 2026-1'!H:H,"CA"))&gt;0,"P07"," ")</f>
        <v xml:space="preserve"> </v>
      </c>
      <c r="BA222" s="58" t="str">
        <f>IF(SUM(COUNTIFS('Planificación 2026-1'!F:F,"SUNAMPE",'Planificación 2026-1'!X:X,C222,'Planificación 2026-1'!H:H,"DE"))&gt;0,"P08"," ")</f>
        <v xml:space="preserve"> </v>
      </c>
      <c r="BB222" s="58" t="str">
        <f>IF(SUM(COUNTIFS('Planificación 2026-1'!F:F,"SUNAMPE",'Planificación 2026-1'!X:X,C222,'Planificación 2026-1'!H:H,"OB"))&gt;0,"P09"," ")</f>
        <v xml:space="preserve"> </v>
      </c>
      <c r="BC222" s="58" t="str">
        <f>IF(SUM(COUNTIFS('Planificación 2026-1'!F:F,"SUNAMPE",'Planificación 2026-1'!X:X,C222,'Planificación 2026-1'!H:H,"MH"))&gt;0,"P31"," ")</f>
        <v xml:space="preserve"> </v>
      </c>
      <c r="BD222" s="58" t="str">
        <f>IF(SUM(COUNTIFS('Planificación 2026-1'!F:F,"SUNAMPE",'Planificación 2026-1'!X:X,C222,'Planificación 2026-1'!H:H,"IC"))&gt;0,"P32"," ")</f>
        <v xml:space="preserve"> </v>
      </c>
      <c r="BE222" s="58" t="str">
        <f>IF(SUM(COUNTIFS('Planificación 2026-1'!F:F,"SUNAMPE",'Planificación 2026-1'!X:X,C222,'Planificación 2026-1'!H:H,"AR"))&gt;0,"P34"," ")</f>
        <v xml:space="preserve"> </v>
      </c>
      <c r="BF222" s="58" t="str">
        <f>IF(SUM(COUNTIFS('Planificación 2026-1'!F:F,"SUNAMPE",'Planificación 2026-1'!X:X,C222,'Planificación 2026-1'!H:H,"T1"))&gt;0,"P35"," ")</f>
        <v xml:space="preserve"> </v>
      </c>
      <c r="BG222" s="58" t="str">
        <f>IF(SUM(COUNTIFS('Planificación 2026-1'!F:F,"SUNAMPE",'Planificación 2026-1'!X:X,C222,'Planificación 2026-1'!H:H,"T3"))&gt;0,"P36"," ")</f>
        <v xml:space="preserve"> </v>
      </c>
      <c r="BH222" s="58" t="str">
        <f>IF(SUM(COUNTIFS('Planificación 2026-1'!F:F,"SUNAMPE",'Planificación 2026-1'!X:X,C222,'Planificación 2026-1'!H:H,"T2"))&gt;0,"P37"," ")</f>
        <v xml:space="preserve"> </v>
      </c>
      <c r="BI222" s="58" t="str">
        <f>IF(SUM(COUNTIFS('Planificación 2026-1'!F:F,"SUNAMPE",'Planificación 2026-1'!X:X,C222,'Planificación 2026-1'!H:H,"AE"))&gt;0,"P38"," ")</f>
        <v xml:space="preserve"> </v>
      </c>
      <c r="BJ222" s="58" t="str">
        <f>IF(SUM(COUNTIFS('Planificación 2026-1'!F:F,"SUNAMPE",'Planificación 2026-1'!X:X,C222,'Planificación 2026-1'!H:H,"T4"))&gt;0,"P55"," ")</f>
        <v xml:space="preserve"> </v>
      </c>
      <c r="BK222" s="58" t="str">
        <f>IF(SUM(COUNTIFS('Planificación 2026-1'!F:F,"HUAURA",'Planificación 2026-1'!X:X,C222,'Planificación 2026-1'!H:H,"AF"))&gt;0," P01"," ")</f>
        <v xml:space="preserve"> </v>
      </c>
      <c r="BL222" s="58" t="str">
        <f>IF(SUM(COUNTIFS('Planificación 2026-1'!F:F,"HUAURA",'Planificación 2026-1'!X:X,C222,'Planificación 2026-1'!H:H,"EN"))&gt;0,"P02"," ")</f>
        <v xml:space="preserve"> </v>
      </c>
      <c r="BM222" s="58" t="str">
        <f>IF(SUM(COUNTIFS('Planificación 2026-1'!F:F,"HUAURA",'Planificación 2026-1'!X:X,C222,'Planificación 2026-1'!H:H,"IS"))&gt;0,"P03"," ")</f>
        <v xml:space="preserve"> </v>
      </c>
      <c r="BN222" s="58" t="str">
        <f>IF(SUM(COUNTIFS('Planificación 2026-1'!F:F,"HUAURA",'Planificación 2026-1'!X:X,C222,'Planificación 2026-1'!H:H,"PS"))&gt;0,"P04"," ")</f>
        <v xml:space="preserve"> </v>
      </c>
      <c r="BO222" s="58"/>
      <c r="BP222" s="58" t="str">
        <f>IF(SUM(COUNTIFS('Planificación 2026-1'!F:F,"HUAURA",'Planificación 2026-1'!X:X,C222,'Planificación 2026-1'!H:H,"IN"))&gt;0,"P06"," ")</f>
        <v xml:space="preserve"> </v>
      </c>
      <c r="BQ222" s="58" t="str">
        <f>IF(SUM(COUNTIFS('Planificación 2026-1'!F:F,"HUAURA",'Planificación 2026-1'!X:X,C222,'Planificación 2026-1'!H:H,"CA"))&gt;0,"P07"," ")</f>
        <v xml:space="preserve"> </v>
      </c>
      <c r="BR222" s="58" t="str">
        <f>IF(SUM(COUNTIFS('Planificación 2026-1'!F:F,"HUAURA",'Planificación 2026-1'!X:X,C222,'Planificación 2026-1'!H:H,"DE"))&gt;0,"P08"," ")</f>
        <v xml:space="preserve"> </v>
      </c>
      <c r="BS222" s="58" t="str">
        <f>IF(SUM(COUNTIFS('Planificación 2026-1'!F:F,"HUAURA",'Planificación 2026-1'!X:X,C222,'Planificación 2026-1'!H:H,"OB"))&gt;0,"P09"," ")</f>
        <v xml:space="preserve"> </v>
      </c>
      <c r="BT222" s="58" t="str">
        <f>IF(SUM(COUNTIFS('Planificación 2026-1'!F:F,"HUAURA",'Planificación 2026-1'!X:X,C222,'Planificación 2026-1'!H:H,"MH"))&gt;0,"P31"," ")</f>
        <v xml:space="preserve"> </v>
      </c>
      <c r="BU222" s="58" t="str">
        <f>IF(SUM(COUNTIFS('Planificación 2026-1'!F:F,"HUAURA",'Planificación 2026-1'!X:X,C222,'Planificación 2026-1'!H:H,"IC"))&gt;0,"P32"," ")</f>
        <v xml:space="preserve"> </v>
      </c>
      <c r="BV222" s="58" t="str">
        <f>IF(SUM(COUNTIFS('Planificación 2026-1'!F:F,"HUAURA",'Planificación 2026-1'!X:X,C222,'Planificación 2026-1'!H:H,"AR"))&gt;0,"P34"," ")</f>
        <v xml:space="preserve"> </v>
      </c>
      <c r="BW222" s="58" t="str">
        <f>IF(SUM(COUNTIFS('Planificación 2026-1'!F:F,"HUAURA",'Planificación 2026-1'!X:X,C222,'Planificación 2026-1'!H:H,"T1"))&gt;0,"P35"," ")</f>
        <v xml:space="preserve"> </v>
      </c>
      <c r="BX222" s="58" t="str">
        <f>IF(SUM(COUNTIFS('Planificación 2026-1'!F:F,"HUAURA",'Planificación 2026-1'!X:X,C222,'Planificación 2026-1'!H:H,"T3"))&gt;0,"P36"," ")</f>
        <v xml:space="preserve"> </v>
      </c>
      <c r="BY222" s="58" t="str">
        <f>IF(SUM(COUNTIFS('Planificación 2026-1'!F:F,"HUAURA",'Planificación 2026-1'!X:X,C222,'Planificación 2026-1'!H:H,"T2"))&gt;0,"P37"," ")</f>
        <v xml:space="preserve"> </v>
      </c>
      <c r="BZ222" s="58" t="str">
        <f>IF(SUM(COUNTIFS('Planificación 2026-1'!F:F,"HUAURA",'Planificación 2026-1'!X:X,C222,'Planificación 2026-1'!H:H,"AE"))&gt;0,"P38"," ")</f>
        <v xml:space="preserve"> </v>
      </c>
      <c r="CA222" s="58" t="str">
        <f>IF(SUM(COUNTIFS('Planificación 2026-1'!F:F,"HUAURA",'Planificación 2026-1'!X:X,C222,'Planificación 2026-1'!H:H,"T4"))&gt;0,"P55"," ")</f>
        <v xml:space="preserve"> </v>
      </c>
      <c r="CB222" s="59">
        <f>SUMIFS('Planificación 2026-1'!S:S,'Planificación 2026-1'!X:X,C222,'Planificación 2026-1'!H:H,"AF",'Planificación 2026-1'!I:I,"&gt;2")</f>
        <v>0</v>
      </c>
      <c r="CC222" s="59">
        <f>SUMIFS('Planificación 2026-1'!S:S,'Planificación 2026-1'!X:X,C222,'Planificación 2026-1'!H:H,"EN",'Planificación 2026-1'!I:I,"&gt;2")</f>
        <v>0</v>
      </c>
      <c r="CD222" s="59">
        <f>SUMIFS('Planificación 2026-1'!S:S,'Planificación 2026-1'!X:X,C222,'Planificación 2026-1'!H:H,"IS",'Planificación 2026-1'!I:I,"&gt;2")</f>
        <v>0</v>
      </c>
      <c r="CE222" s="59">
        <f>SUMIFS('Planificación 2026-1'!S:S,'Planificación 2026-1'!X:X,C222,'Planificación 2026-1'!H:H,"PS",'Planificación 2026-1'!I:I,"&gt;2")</f>
        <v>0</v>
      </c>
      <c r="CF222" s="59">
        <f>SUMIFS('Planificación 2026-1'!S:S,'Planificación 2026-1'!X:X,C222,'Planificación 2026-1'!H:H,"IN",'Planificación 2026-1'!I:I,"&gt;2")</f>
        <v>0</v>
      </c>
      <c r="CG222" s="59">
        <f>SUMIFS('Planificación 2026-1'!S:S,'Planificación 2026-1'!X:X,C222,'Planificación 2026-1'!H:H,"CA",'Planificación 2026-1'!I:I,"&gt;2")</f>
        <v>0</v>
      </c>
      <c r="CH222" s="59">
        <f>SUMIFS('Planificación 2026-1'!S:S,'Planificación 2026-1'!X:X,C222,'Planificación 2026-1'!H:H,"DE",'Planificación 2026-1'!I:I,"&gt;2")</f>
        <v>0</v>
      </c>
      <c r="CI222" s="59">
        <f>SUMIFS('Planificación 2026-1'!S:S,'Planificación 2026-1'!X:X,C222,'Planificación 2026-1'!H:H,"OB",'Planificación 2026-1'!I:I,"&gt;2")</f>
        <v>0</v>
      </c>
      <c r="CJ222" s="59">
        <f>SUMIFS('Planificación 2026-1'!S:S,'Planificación 2026-1'!X:X,C222,'Planificación 2026-1'!H:H,"MH",'Planificación 2026-1'!I:I,"&gt;2")</f>
        <v>15</v>
      </c>
      <c r="CK222" s="59">
        <f>SUMIFS('Planificación 2026-1'!S:S,'Planificación 2026-1'!X:X,C222,'Planificación 2026-1'!H:H,"IC",'Planificación 2026-1'!I:I,"&gt;2")</f>
        <v>0</v>
      </c>
      <c r="CL222" s="59">
        <f>SUMIFS('Planificación 2026-1'!S:S,'Planificación 2026-1'!X:X,C222,'Planificación 2026-1'!H:H,"AR",'Planificación 2026-1'!I:I,"&gt;2")</f>
        <v>0</v>
      </c>
      <c r="CM222" s="59">
        <f>SUMIFS('Planificación 2026-1'!S:S,'Planificación 2026-1'!X:X,C222,'Planificación 2026-1'!H:H,"AE",'Planificación 2026-1'!I:I,"&gt;2")</f>
        <v>0</v>
      </c>
      <c r="CN222" s="59">
        <f>SUMIFS('Planificación 2026-1'!S:S,'Planificación 2026-1'!X:X,C222,'Planificación 2026-1'!H:H,"T1",'Planificación 2026-1'!I:I,"&gt;2")</f>
        <v>0</v>
      </c>
      <c r="CO222" s="59">
        <f>SUMIFS('Planificación 2026-1'!S:S,'Planificación 2026-1'!X:X,C222,'Planificación 2026-1'!H:H,"T3",'Planificación 2026-1'!I:I,"&gt;2")</f>
        <v>0</v>
      </c>
      <c r="CP222" s="59">
        <f>SUMIFS('Planificación 2026-1'!S:S,'Planificación 2026-1'!X:X,C222,'Planificación 2026-1'!H:H,"T2",'Planificación 2026-1'!I:I,"&gt;2")</f>
        <v>0</v>
      </c>
      <c r="CQ222" s="59">
        <f>SUMIFS('Planificación 2026-1'!S:S,'Planificación 2026-1'!X:X,C222,'Planificación 2026-1'!H:H,"T4",'Planificación 2026-1'!I:I,"&gt;2")</f>
        <v>0</v>
      </c>
      <c r="CR222" s="59">
        <f>SUMIFS('Planificación 2026-1'!S:S,'Planificación 2026-1'!X:X,C222,'Planificación 2026-1'!H:H,"AF",'Planificación 2026-1'!I:I,"&lt;3")</f>
        <v>0</v>
      </c>
      <c r="CS222" s="59">
        <f>SUMIFS('Planificación 2026-1'!S:S,'Planificación 2026-1'!X:X,C222,'Planificación 2026-1'!H:H,"EN",'Planificación 2026-1'!I:I,"&lt;3")</f>
        <v>0</v>
      </c>
      <c r="CT222" s="59">
        <f>SUMIFS('Planificación 2026-1'!S:S,'Planificación 2026-1'!X:X,C222,'Planificación 2026-1'!H:H,"IS",'Planificación 2026-1'!I:I,"&lt;3")</f>
        <v>0</v>
      </c>
      <c r="CU222" s="59">
        <f>SUMIFS('Planificación 2026-1'!S:S,'Planificación 2026-1'!X:X,C222,'Planificación 2026-1'!H:H,"PS",'Planificación 2026-1'!I:I,"&lt;3")</f>
        <v>0</v>
      </c>
      <c r="CV222" s="59">
        <f>SUMIFS('Planificación 2026-1'!S:S,'Planificación 2026-1'!X:X,C222,'Planificación 2026-1'!H:H,"IN",'Planificación 2026-1'!I:I,"&lt;3")</f>
        <v>0</v>
      </c>
      <c r="CW222" s="59">
        <f>SUMIFS('Planificación 2026-1'!S:S,'Planificación 2026-1'!X:X,C222,'Planificación 2026-1'!H:H,"CA",'Planificación 2026-1'!I:I,"&lt;3")</f>
        <v>0</v>
      </c>
      <c r="CX222" s="59">
        <f>SUMIFS('Planificación 2026-1'!S:S,'Planificación 2026-1'!X:X,C222,'Planificación 2026-1'!H:H,"DE",'Planificación 2026-1'!I:I,"&lt;3")</f>
        <v>0</v>
      </c>
      <c r="CY222" s="59">
        <f>SUMIFS('Planificación 2026-1'!S:S,'Planificación 2026-1'!X:X,C222,'Planificación 2026-1'!H:H,"OB",'Planificación 2026-1'!I:I,"&lt;3")</f>
        <v>0</v>
      </c>
      <c r="CZ222" s="59">
        <f>SUMIFS('Planificación 2026-1'!S:S,'Planificación 2026-1'!X:X,C222,'Planificación 2026-1'!H:H,"MH",'Planificación 2026-1'!I:I,"&lt;3")</f>
        <v>0</v>
      </c>
      <c r="DA222" s="59">
        <f>SUMIFS('Planificación 2026-1'!S:S,'Planificación 2026-1'!X:X,C222,'Planificación 2026-1'!H:H,"IC",'Planificación 2026-1'!I:I,"&lt;3")</f>
        <v>0</v>
      </c>
      <c r="DB222" s="59">
        <f>SUMIFS('Planificación 2026-1'!S:S,'Planificación 2026-1'!X:X,C222,'Planificación 2026-1'!H:H,"AR",'Planificación 2026-1'!I:I,"&lt;3")</f>
        <v>0</v>
      </c>
      <c r="DC222" s="59">
        <f>SUMIFS('Planificación 2026-1'!S:S,'Planificación 2026-1'!X:X,C222,'Planificación 2026-1'!H:H,"AE",'Planificación 2026-1'!I:I,"&lt;3")</f>
        <v>0</v>
      </c>
      <c r="DD222" s="59">
        <f>SUMIFS('Planificación 2026-1'!S:S,'Planificación 2026-1'!X:X,C222,'Planificación 2026-1'!H:H,"T1",'Planificación 2026-1'!I:I,"&lt;3")</f>
        <v>0</v>
      </c>
      <c r="DE222" s="59">
        <f>SUMIFS('Planificación 2026-1'!S:S,'Planificación 2026-1'!X:X,C222,'Planificación 2026-1'!H:H,"T3",'Planificación 2026-1'!I:I,"&lt;3")</f>
        <v>0</v>
      </c>
      <c r="DF222" s="59">
        <f>SUMIFS('Planificación 2026-1'!S:S,'Planificación 2026-1'!X:X,C222,'Planificación 2026-1'!H:H,"T2",'Planificación 2026-1'!I:I,"&lt;3")</f>
        <v>0</v>
      </c>
      <c r="DG222" s="59">
        <f>SUMIFS('Planificación 2026-1'!S:S,'Planificación 2026-1'!X:X,C222,'Planificación 2026-1'!H:H,"T4",'Planificación 2026-1'!I:I,"&lt;3")</f>
        <v>0</v>
      </c>
      <c r="DH222" s="58" t="str">
        <f t="shared" si="52"/>
        <v/>
      </c>
      <c r="DI222" s="27">
        <f>IF(C222="","",SUMIFS('Planificación 2026-1'!S:S,'Planificación 2026-1'!X:X,C222,'Planificación 2026-1'!F:F,"PRINCIPAL",'Planificación 2026-1'!Y:Y,"VIRTUAL"))</f>
        <v>0</v>
      </c>
      <c r="DJ222" s="27">
        <f>IF(C222="","",SUMIFS('Planificación 2026-1'!S:S,'Planificación 2026-1'!X:X,C222,'Planificación 2026-1'!F:F,"PRINCIPAL",'Planificación 2026-1'!Y:Y,"PRESENCIAL"))</f>
        <v>0</v>
      </c>
      <c r="DK222" s="27">
        <f>IF(C222="","",SUMIFS('Planificación 2026-1'!S:S,'Planificación 2026-1'!X:X,C222,'Planificación 2026-1'!F:F,"PRINCIPAL",'Planificación 2026-1'!Y:Y,"HIBRIDO PRESENCIAL"))</f>
        <v>0</v>
      </c>
      <c r="DL222" s="58" t="str">
        <f t="shared" si="53"/>
        <v/>
      </c>
      <c r="DM222" s="58">
        <f>IF(C222="","",SUMIFS('Planificación 2026-1'!S:S,'Planificación 2026-1'!X:X,C222,'Planificación 2026-1'!F:F,"FILIAL",'Planificación 2026-1'!Y:Y,"VIRTUAL"))</f>
        <v>0</v>
      </c>
      <c r="DN222" s="60">
        <f>IF(C222="","",SUMIFS('Planificación 2026-1'!S:S,'Planificación 2026-1'!X:X,C222,'Planificación 2026-1'!F:F,"FILIAL",'Planificación 2026-1'!Y:Y,"PRESENCIAL"))</f>
        <v>0</v>
      </c>
      <c r="DO222" s="29">
        <f>IF(C222="","",SUMIFS('Planificación 2026-1'!S:S,'Planificación 2026-1'!X:X,C222,'Planificación 2026-1'!F:F,"FILIAL",'Planificación 2026-1'!Y:Y,"HIBRIDO PRESENCIAL"))</f>
        <v>0</v>
      </c>
      <c r="DP222" s="61" t="str">
        <f t="shared" si="54"/>
        <v/>
      </c>
      <c r="DQ222" s="58">
        <f>IF(C222="","",SUMIFS('Planificación 2026-1'!S:S,'Planificación 2026-1'!X:X,C222,'Planificación 2026-1'!F:F,"SUNAMPE",'Planificación 2026-1'!Y:Y,"VIRTUAL"))</f>
        <v>0</v>
      </c>
      <c r="DR222" s="29">
        <f>IF(C222="","",SUMIFS('Planificación 2026-1'!S:S,'Planificación 2026-1'!X:X,C222,'Planificación 2026-1'!F:F,"SUNAMPE",'Planificación 2026-1'!Y:Y,"PRESENCIAL"))</f>
        <v>0</v>
      </c>
      <c r="DS222" s="61" t="str">
        <f t="shared" si="55"/>
        <v/>
      </c>
      <c r="DT222" s="58">
        <f>IF(C222="","",SUMIFS('Planificación 2026-1'!S:S,'Planificación 2026-1'!X:X,C222,'Planificación 2026-1'!F:F,"HUAURA",'Planificación 2026-1'!Y:Y,"VIRTUAL"))</f>
        <v>0</v>
      </c>
      <c r="DU222" s="29">
        <f>IF(C222="","",SUMIFS('Planificación 2026-1'!S:S,'Planificación 2026-1'!X:X,C222,'Planificación 2026-1'!F:F,"HUAURA",'Planificación 2026-1'!Y:Y,"PRESENCIAL"))</f>
        <v>0</v>
      </c>
      <c r="DV222" s="32">
        <f>SUMIFS('Planificación 2026-1'!S:S,'Planificación 2026-1'!X:X,C222,'Planificación 2026-1'!F:F,"PRINCIPAL",'Planificación 2026-1'!Y:Y,"VIRTUAL",'Planificación 2026-1'!I:I,"&gt;2")</f>
        <v>0</v>
      </c>
      <c r="DW222" s="32">
        <f>SUMIFS('Planificación 2026-1'!S:S,'Planificación 2026-1'!X:X,C222,'Planificación 2026-1'!F:F,"PRINCIPAL",'Planificación 2026-1'!Y:Y,"&lt;&gt;VIRTUAL",'Planificación 2026-1'!I:I,"&gt;2")</f>
        <v>0</v>
      </c>
      <c r="DX222" s="32">
        <f>SUMIFS('Planificación 2026-1'!S:S,'Planificación 2026-1'!X:X,C222,'Planificación 2026-1'!F:F,"SUNAMPE",'Planificación 2026-1'!Y:Y,"VIRTUAL",'Planificación 2026-1'!I:I,"&gt;2")</f>
        <v>0</v>
      </c>
      <c r="DY222" s="32">
        <f>SUMIFS('Planificación 2026-1'!S:S,'Planificación 2026-1'!X:X,C222,'Planificación 2026-1'!F:F,"SUNAMPE",'Planificación 2026-1'!Y:Y,"&lt;&gt;VIRTUAL",'Planificación 2026-1'!I:I,"&gt;2")</f>
        <v>0</v>
      </c>
      <c r="DZ222" s="32">
        <f>SUMIFS('Planificación 2026-1'!S:S,'Planificación 2026-1'!X:X,C222,'Planificación 2026-1'!F:F,"FILIAL",'Planificación 2026-1'!Y:Y,"VIRTUAL",'Planificación 2026-1'!I:I,"&gt;2")</f>
        <v>0</v>
      </c>
      <c r="EA222" s="32">
        <f>SUMIFS('Planificación 2026-1'!S:S,'Planificación 2026-1'!X:X,C222,'Planificación 2026-1'!F:F,"FILIAL",'Planificación 2026-1'!Y:Y,"&lt;&gt;VIRTUAL",'Planificación 2026-1'!I:I,"&gt;2")</f>
        <v>0</v>
      </c>
      <c r="EB222" s="32">
        <f>SUMIFS('Planificación 2026-1'!S:S,'Planificación 2026-1'!X:X,C222,'Planificación 2026-1'!F:F,"PORUMA",'Planificación 2026-1'!Y:Y,"VIRTUAL",'Planificación 2026-1'!I:I,"&gt;2")</f>
        <v>0</v>
      </c>
      <c r="EC222" s="32">
        <f>SUMIFS('Planificación 2026-1'!S:S,'Planificación 2026-1'!X:X,C222,'Planificación 2026-1'!F:F,"PORUMA",'Planificación 2026-1'!Y:Y,"&lt;&gt;VIRTUAL",'Planificación 2026-1'!I:I,"&gt;2")</f>
        <v>15</v>
      </c>
      <c r="ED222" s="32">
        <f>SUMIFS('Planificación 2026-1'!S:S,'Planificación 2026-1'!X:X,C222,'Planificación 2026-1'!F:F,"HUAURA",'Planificación 2026-1'!Y:Y,"VIRTUAL",'Planificación 2026-1'!I:I,"&gt;2")</f>
        <v>0</v>
      </c>
      <c r="EE222" s="32">
        <f>SUMIFS('Planificación 2026-1'!S:S,'Planificación 2026-1'!X:X,C222,'Planificación 2026-1'!F:F,"HUAURA",'Planificación 2026-1'!Y:Y,"&lt;&gt;VIRTUAL",'Planificación 2026-1'!I:I,"&gt;2")</f>
        <v>0</v>
      </c>
      <c r="EF222" s="32">
        <f>SUMIFS('Planificación 2026-1'!S:S,'Planificación 2026-1'!X:X,C222,'Planificación 2026-1'!F:F,"PRINCIPAL",'Planificación 2026-1'!Y:Y,"VIRTUAL",'Planificación 2026-1'!I:I,"&lt;3")</f>
        <v>0</v>
      </c>
      <c r="EG222" s="32">
        <f>SUMIFS('Planificación 2026-1'!S:S,'Planificación 2026-1'!X:X,C222,'Planificación 2026-1'!F:F,"PRINCIPAL",'Planificación 2026-1'!Y:Y,"&lt;&gt;VIRTUAL",'Planificación 2026-1'!I:I,"&lt;3")</f>
        <v>0</v>
      </c>
      <c r="EH222" s="32">
        <f>SUMIFS('Planificación 2026-1'!S:S,'Planificación 2026-1'!X:X,C222,'Planificación 2026-1'!F:F,"SUNAMPE",'Planificación 2026-1'!Y:Y,"VIRTUAL",'Planificación 2026-1'!I:I,"&lt;3")</f>
        <v>0</v>
      </c>
      <c r="EI222" s="32">
        <f>SUMIFS('Planificación 2026-1'!S:S,'Planificación 2026-1'!X:X,C222,'Planificación 2026-1'!F:F,"SUNAMPE",'Planificación 2026-1'!Y:Y,"&lt;&gt;VIRTUAL",'Planificación 2026-1'!I:I,"&lt;3")</f>
        <v>0</v>
      </c>
      <c r="EJ222" s="32">
        <f>SUMIFS('Planificación 2026-1'!S:S,'Planificación 2026-1'!X:X,C222,'Planificación 2026-1'!F:F,"FILIAL",'Planificación 2026-1'!Y:Y,"VIRTUAL",'Planificación 2026-1'!I:I,"&lt;3")</f>
        <v>0</v>
      </c>
      <c r="EK222" s="32">
        <f>SUMIFS('Planificación 2026-1'!S:S,'Planificación 2026-1'!X:X,C222,'Planificación 2026-1'!F:F,"FILIAL",'Planificación 2026-1'!Y:Y,"&lt;&gt;VIRTUAL",'Planificación 2026-1'!I:I,"&lt;3")</f>
        <v>0</v>
      </c>
      <c r="EL222" s="32">
        <f>SUMIFS('Planificación 2026-1'!S:S,'Planificación 2026-1'!X:X,C222,'Planificación 2026-1'!F:F,"PORUMA",'Planificación 2026-1'!Y:Y,"VIRTUAL",'Planificación 2026-1'!I:I,"&lt;3")</f>
        <v>0</v>
      </c>
      <c r="EM222" s="32">
        <f>SUMIFS('Planificación 2026-1'!S:S,'Planificación 2026-1'!X:X,C222,'Planificación 2026-1'!F:F,"PORUMA",'Planificación 2026-1'!Y:Y,"&lt;&gt;VIRTUAL",'Planificación 2026-1'!I:I,"&lt;3")</f>
        <v>0</v>
      </c>
      <c r="EN222" s="32">
        <f>SUMIFS('Planificación 2026-1'!S:S,'Planificación 2026-1'!X:X,C222,'Planificación 2026-1'!F:F,"HUAURA",'Planificación 2026-1'!Y:Y,"VIRTUAL",'Planificación 2026-1'!I:I,"&lt;3")</f>
        <v>0</v>
      </c>
      <c r="EO222" s="32">
        <f>SUMIFS('Planificación 2026-1'!S:S,'Planificación 2026-1'!X:X,C222,'Planificación 2026-1'!F:F,"HUAURA",'Planificación 2026-1'!Y:Y,"&lt;&gt;VIRTUAL",'Planificación 2026-1'!I:I,"&lt;3")</f>
        <v>0</v>
      </c>
      <c r="EP222" s="32">
        <f t="shared" si="57"/>
        <v>0</v>
      </c>
      <c r="EQ222" s="32">
        <f t="shared" si="47"/>
        <v>0</v>
      </c>
      <c r="ER222" s="32">
        <f t="shared" si="48"/>
        <v>15</v>
      </c>
      <c r="ES222" s="32">
        <f t="shared" si="49"/>
        <v>0</v>
      </c>
      <c r="ET222" s="32">
        <f t="shared" si="50"/>
        <v>0</v>
      </c>
      <c r="EU222" s="32">
        <f t="shared" si="51"/>
        <v>15</v>
      </c>
      <c r="EV222" s="32" t="b">
        <f>EXACT(EU222,E222)</f>
        <v>1</v>
      </c>
      <c r="EW222" s="32"/>
      <c r="EX222" s="32">
        <f>DV222+DZ222+ED222+EF222+EJ222+EN222+DX222+EH222</f>
        <v>0</v>
      </c>
      <c r="EY222" s="32">
        <f>DW222+EA222+EE222+EG222+EK222+EO222+DY222+EI222</f>
        <v>0</v>
      </c>
      <c r="EZ222" s="32" t="b">
        <f>EXACT(SUM(EX222:EY222),E222)</f>
        <v>0</v>
      </c>
      <c r="FA222" s="32" t="str">
        <f>IF(AND(DW222=0,EA222=0,EE222=0),"",IF(COUNTIF(DW222:EE222,"&gt;0")=1,IF(DW222&gt;0,"SEDE",IF(EA222&gt;0,"FILIAL","HUAURA")),IF(COUNTIF(DW222:EE222,"&gt;0")=2,IF(AND(DW222&gt;0,EA222&gt;0),"SEDE-FILIAL",IF(AND(DW222&gt;0,EE222&gt;0),"SEDE-HUAURA","FILIAL-HUAURA")),"SEDE-FILIAL-HUAURA")))</f>
        <v/>
      </c>
      <c r="FB222" s="32" t="str">
        <f t="shared" si="56"/>
        <v>PRESENCIAL</v>
      </c>
    </row>
    <row r="223" spans="1:158">
      <c r="A223" s="33"/>
      <c r="B223" s="65">
        <v>220</v>
      </c>
      <c r="C223" s="32" t="s">
        <v>427</v>
      </c>
      <c r="D223" s="429">
        <v>15764680</v>
      </c>
      <c r="E223" s="62">
        <f>SUMIF('Planificación 2026-1'!X:X,C223,'Planificación 2026-1'!S:S)</f>
        <v>15</v>
      </c>
      <c r="F223" s="63" t="s">
        <v>203</v>
      </c>
      <c r="G223" s="454" t="s">
        <v>200</v>
      </c>
      <c r="H223" s="64" t="s">
        <v>38</v>
      </c>
      <c r="I223" s="64" t="s">
        <v>150</v>
      </c>
      <c r="J223" s="32" t="s">
        <v>38</v>
      </c>
      <c r="K223" s="32" t="s">
        <v>150</v>
      </c>
      <c r="L223" s="57" t="str">
        <f>IF(SUM(COUNTIFS('Planificación 2026-1'!F:F,"PRINCIPAL",'Planificación 2026-1'!X:X,C223,'Planificación 2026-1'!H:H,"AF"))&gt;0,"P01"," ")</f>
        <v xml:space="preserve"> </v>
      </c>
      <c r="M223" s="58" t="str">
        <f>IF(SUM(COUNTIFS('Planificación 2026-1'!F:F,"PRINCIPAL",'Planificación 2026-1'!X:X,C223,'Planificación 2026-1'!H:H,"EN"))&gt;0,"P02"," ")</f>
        <v>P02</v>
      </c>
      <c r="N223" s="58" t="str">
        <f>IF(SUM(COUNTIFS('Planificación 2026-1'!F:F,"PRINCIPAL",'Planificación 2026-1'!X:X,C223,'Planificación 2026-1'!H:H,"IS"))&gt;0,"P03"," ")</f>
        <v xml:space="preserve"> </v>
      </c>
      <c r="O223" s="58" t="str">
        <f>IF(SUM(COUNTIFS('Planificación 2026-1'!F:F,"PRINCIPAL",'Planificación 2026-1'!X:X,C223,'Planificación 2026-1'!H:H,"PS"))&gt;0,"P04"," ")</f>
        <v xml:space="preserve"> </v>
      </c>
      <c r="P223" s="58"/>
      <c r="Q223" s="58" t="str">
        <f>IF(SUM(COUNTIFS('Planificación 2026-1'!F:F,"PRINCIPAL",'Planificación 2026-1'!X:X,C223,'Planificación 2026-1'!H:H,"IN"))&gt;0,"P06"," ")</f>
        <v xml:space="preserve"> </v>
      </c>
      <c r="R223" s="58" t="str">
        <f>IF(SUM(COUNTIFS('Planificación 2026-1'!F:F,"PRINCIPAL",'Planificación 2026-1'!X:X,C223,'Planificación 2026-1'!H:H,"CA"))&gt;0,"P07"," ")</f>
        <v xml:space="preserve"> </v>
      </c>
      <c r="S223" s="58" t="str">
        <f>IF(SUM(COUNTIFS('Planificación 2026-1'!F:F,"PRINCIPAL",'Planificación 2026-1'!X:X,C223,'Planificación 2026-1'!H:H,"DE"))&gt;0,"P08"," ")</f>
        <v xml:space="preserve"> </v>
      </c>
      <c r="T223" s="58" t="str">
        <f>IF(SUM(COUNTIFS('Planificación 2026-1'!F:F,"PRINCIPAL",'Planificación 2026-1'!X:X,C223,'Planificación 2026-1'!H:H,"OB"))&gt;0,"P09"," ")</f>
        <v xml:space="preserve"> </v>
      </c>
      <c r="U223" s="58" t="str">
        <f>IF(SUM(COUNTIFS('Planificación 2026-1'!F:F,"PRINCIPAL",'Planificación 2026-1'!X:X,C223,'Planificación 2026-1'!H:H,"MH"))&gt;0,"P31"," ")</f>
        <v xml:space="preserve"> </v>
      </c>
      <c r="V223" s="58" t="str">
        <f>IF(SUM(COUNTIFS('Planificación 2026-1'!F:F,"PRINCIPAL",'Planificación 2026-1'!X:X,C223,'Planificación 2026-1'!H:H,"IC"))&gt;0,"P32"," ")</f>
        <v xml:space="preserve"> </v>
      </c>
      <c r="W223" s="58" t="str">
        <f>IF(SUM(COUNTIFS('Planificación 2026-1'!F:F,"PRINCIPAL",'Planificación 2026-1'!X:X,C223,'Planificación 2026-1'!H:H,"AR"))&gt;0,"P34"," ")</f>
        <v xml:space="preserve"> </v>
      </c>
      <c r="X223" s="58" t="str">
        <f>IF(SUM(COUNTIFS('Planificación 2026-1'!F:F,"PRINCIPAL",'Planificación 2026-1'!X:X,C223,'Planificación 2026-1'!H:H,"T1"))&gt;0,"P35"," ")</f>
        <v xml:space="preserve"> </v>
      </c>
      <c r="Y223" s="58" t="str">
        <f>IF(SUM(COUNTIFS('Planificación 2026-1'!F:F,"PRINCIPAL",'Planificación 2026-1'!X:X,C223,'Planificación 2026-1'!H:H,"T3"))&gt;0,"P36"," ")</f>
        <v xml:space="preserve"> </v>
      </c>
      <c r="Z223" s="58" t="str">
        <f>IF(SUM(COUNTIFS('Planificación 2026-1'!F:F,"PRINCIPAL",'Planificación 2026-1'!X:X,C223,'Planificación 2026-1'!H:H,"T2"))&gt;0,"P37"," ")</f>
        <v xml:space="preserve"> </v>
      </c>
      <c r="AA223" s="58" t="str">
        <f>IF(SUM(COUNTIFS('Planificación 2026-1'!F:F,"PRINCIPAL",'Planificación 2026-1'!X:X,C223,'Planificación 2026-1'!H:H,"AE"))&gt;0,"P38"," ")</f>
        <v xml:space="preserve"> </v>
      </c>
      <c r="AB223" s="58" t="str">
        <f>IF(SUM(COUNTIFS('Planificación 2026-1'!F:F,"PRINCIPAL",'Planificación 2026-1'!X:X,C223,'Planificación 2026-1'!H:H,"T4"))&gt;0,"P55"," ")</f>
        <v xml:space="preserve"> </v>
      </c>
      <c r="AC223" s="58" t="str">
        <f>IF(SUM(COUNTIFS('Planificación 2026-1'!F:F,"FILIAL",'Planificación 2026-1'!X:X,C223,'Planificación 2026-1'!H:H,"AF"))&gt;0," P01"," ")</f>
        <v xml:space="preserve"> </v>
      </c>
      <c r="AD223" s="58" t="str">
        <f>IF(SUM(COUNTIFS('Planificación 2026-1'!F:F,"FILIAL",'Planificación 2026-1'!X:X,C223,'Planificación 2026-1'!H:H,"EN"))&gt;0,"P02"," ")</f>
        <v>P02</v>
      </c>
      <c r="AE223" s="58" t="str">
        <f>IF(SUM(COUNTIFS('Planificación 2026-1'!F:F,"FILIAL",'Planificación 2026-1'!X:X,C223,'Planificación 2026-1'!H:H,"IS"))&gt;0,"P03"," ")</f>
        <v xml:space="preserve"> </v>
      </c>
      <c r="AF223" s="58" t="str">
        <f>IF(SUM(COUNTIFS('Planificación 2026-1'!F:F,"FILIAL",'Planificación 2026-1'!X:X,C223,'Planificación 2026-1'!H:H,"PS"))&gt;0,"P04"," ")</f>
        <v xml:space="preserve"> </v>
      </c>
      <c r="AG223" s="58"/>
      <c r="AH223" s="58" t="str">
        <f>IF(SUM(COUNTIFS('Planificación 2026-1'!F:F,"FILIAL",'Planificación 2026-1'!X:X,C223,'Planificación 2026-1'!H:H,"IN"))&gt;0,"P06"," ")</f>
        <v xml:space="preserve"> </v>
      </c>
      <c r="AI223" s="58" t="str">
        <f>IF(SUM(COUNTIFS('Planificación 2026-1'!F:F,"FILIAL",'Planificación 2026-1'!X:X,C223,'Planificación 2026-1'!H:H,"CA"))&gt;0,"P07"," ")</f>
        <v xml:space="preserve"> </v>
      </c>
      <c r="AJ223" s="58" t="str">
        <f>IF(SUM(COUNTIFS('Planificación 2026-1'!F:F,"FILIAL",'Planificación 2026-1'!X:X,C223,'Planificación 2026-1'!H:H,"DE"))&gt;0,"P08"," ")</f>
        <v xml:space="preserve"> </v>
      </c>
      <c r="AK223" s="58" t="str">
        <f>IF(SUM(COUNTIFS('Planificación 2026-1'!F:F,"FILIAL",'Planificación 2026-1'!X:X,C223,'Planificación 2026-1'!H:H,"OB"))&gt;0,"P09"," ")</f>
        <v xml:space="preserve"> </v>
      </c>
      <c r="AL223" s="58" t="str">
        <f>IF(SUM(COUNTIFS('Planificación 2026-1'!F:F,"FILIAL",'Planificación 2026-1'!X:X,C223,'Planificación 2026-1'!H:H,"MH"))&gt;0,"P31"," ")</f>
        <v xml:space="preserve"> </v>
      </c>
      <c r="AM223" s="58" t="str">
        <f>IF(SUM(COUNTIFS('Planificación 2026-1'!F:F,"FILIAL",'Planificación 2026-1'!X:X,C223,'Planificación 2026-1'!H:H,"IC"))&gt;0,"P32"," ")</f>
        <v xml:space="preserve"> </v>
      </c>
      <c r="AN223" s="58" t="str">
        <f>IF(SUM(COUNTIFS('Planificación 2026-1'!F:F,"FILIAL",'Planificación 2026-1'!X:X,C223,'Planificación 2026-1'!H:H,"AR"))&gt;0,"P34"," ")</f>
        <v xml:space="preserve"> </v>
      </c>
      <c r="AO223" s="58" t="str">
        <f>IF(SUM(COUNTIFS('Planificación 2026-1'!F:F,"FILIAL",'Planificación 2026-1'!X:X,C223,'Planificación 2026-1'!H:H,"T1"))&gt;0,"P35"," ")</f>
        <v xml:space="preserve"> </v>
      </c>
      <c r="AP223" s="58" t="str">
        <f>IF(SUM(COUNTIFS('Planificación 2026-1'!F:F,"FILIAL",'Planificación 2026-1'!X:X,C223,'Planificación 2026-1'!H:H,"T3"))&gt;0,"P36"," ")</f>
        <v xml:space="preserve"> </v>
      </c>
      <c r="AQ223" s="58" t="str">
        <f>IF(SUM(COUNTIFS('Planificación 2026-1'!F:F,"FILIAL",'Planificación 2026-1'!X:X,C223,'Planificación 2026-1'!H:H,"T2"))&gt;0,"P37"," ")</f>
        <v xml:space="preserve"> </v>
      </c>
      <c r="AR223" s="58" t="str">
        <f>IF(SUM(COUNTIFS('Planificación 2026-1'!F:F,"FILIAL",'Planificación 2026-1'!X:X,C223,'Planificación 2026-1'!H:H,"AE"))&gt;0,"P38"," ")</f>
        <v xml:space="preserve"> </v>
      </c>
      <c r="AS223" s="58" t="str">
        <f>IF(SUM(COUNTIFS('Planificación 2026-1'!F:F,"FILIAL",'Planificación 2026-1'!X:X,C223,'Planificación 2026-1'!H:H,"T4"))&gt;0,"P55"," ")</f>
        <v xml:space="preserve"> </v>
      </c>
      <c r="AT223" s="58" t="str">
        <f>IF(SUM(COUNTIFS('Planificación 2026-1'!F:F,"SUNAMPE",'Planificación 2026-1'!X:X,C223,'Planificación 2026-1'!H:H,"AF"))&gt;0," P01"," ")</f>
        <v xml:space="preserve"> </v>
      </c>
      <c r="AU223" s="58" t="str">
        <f>IF(SUM(COUNTIFS('Planificación 2026-1'!F:F,"SUNAMPE",'Planificación 2026-1'!X:X,C223,'Planificación 2026-1'!H:H,"EN"))&gt;0,"P02"," ")</f>
        <v xml:space="preserve"> </v>
      </c>
      <c r="AV223" s="58" t="str">
        <f>IF(SUM(COUNTIFS('Planificación 2026-1'!F:F,"SUNAMPE",'Planificación 2026-1'!X:X,C223,'Planificación 2026-1'!H:H,"IS"))&gt;0,"P03"," ")</f>
        <v xml:space="preserve"> </v>
      </c>
      <c r="AW223" s="58" t="str">
        <f>IF(SUM(COUNTIFS('Planificación 2026-1'!F:F,"SUNAMPE",'Planificación 2026-1'!X:X,C223,'Planificación 2026-1'!H:H,"PS"))&gt;0,"P04"," ")</f>
        <v xml:space="preserve"> </v>
      </c>
      <c r="AX223" s="58"/>
      <c r="AY223" s="58" t="str">
        <f>IF(SUM(COUNTIFS('Planificación 2026-1'!F:F,"SUNAMPE",'Planificación 2026-1'!X:X,C223,'Planificación 2026-1'!H:H,"IN"))&gt;0,"P06"," ")</f>
        <v xml:space="preserve"> </v>
      </c>
      <c r="AZ223" s="58" t="str">
        <f>IF(SUM(COUNTIFS('Planificación 2026-1'!F:F,"SUNAMPE",'Planificación 2026-1'!X:X,C223,'Planificación 2026-1'!H:H,"CA"))&gt;0,"P07"," ")</f>
        <v xml:space="preserve"> </v>
      </c>
      <c r="BA223" s="58" t="str">
        <f>IF(SUM(COUNTIFS('Planificación 2026-1'!F:F,"SUNAMPE",'Planificación 2026-1'!X:X,C223,'Planificación 2026-1'!H:H,"DE"))&gt;0,"P08"," ")</f>
        <v xml:space="preserve"> </v>
      </c>
      <c r="BB223" s="58" t="str">
        <f>IF(SUM(COUNTIFS('Planificación 2026-1'!F:F,"SUNAMPE",'Planificación 2026-1'!X:X,C223,'Planificación 2026-1'!H:H,"OB"))&gt;0,"P09"," ")</f>
        <v xml:space="preserve"> </v>
      </c>
      <c r="BC223" s="58" t="str">
        <f>IF(SUM(COUNTIFS('Planificación 2026-1'!F:F,"SUNAMPE",'Planificación 2026-1'!X:X,C223,'Planificación 2026-1'!H:H,"MH"))&gt;0,"P31"," ")</f>
        <v xml:space="preserve"> </v>
      </c>
      <c r="BD223" s="58" t="str">
        <f>IF(SUM(COUNTIFS('Planificación 2026-1'!F:F,"SUNAMPE",'Planificación 2026-1'!X:X,C223,'Planificación 2026-1'!H:H,"IC"))&gt;0,"P32"," ")</f>
        <v xml:space="preserve"> </v>
      </c>
      <c r="BE223" s="58" t="str">
        <f>IF(SUM(COUNTIFS('Planificación 2026-1'!F:F,"SUNAMPE",'Planificación 2026-1'!X:X,C223,'Planificación 2026-1'!H:H,"AR"))&gt;0,"P34"," ")</f>
        <v xml:space="preserve"> </v>
      </c>
      <c r="BF223" s="58" t="str">
        <f>IF(SUM(COUNTIFS('Planificación 2026-1'!F:F,"SUNAMPE",'Planificación 2026-1'!X:X,C223,'Planificación 2026-1'!H:H,"T1"))&gt;0,"P35"," ")</f>
        <v xml:space="preserve"> </v>
      </c>
      <c r="BG223" s="58" t="str">
        <f>IF(SUM(COUNTIFS('Planificación 2026-1'!F:F,"SUNAMPE",'Planificación 2026-1'!X:X,C223,'Planificación 2026-1'!H:H,"T3"))&gt;0,"P36"," ")</f>
        <v xml:space="preserve"> </v>
      </c>
      <c r="BH223" s="58" t="str">
        <f>IF(SUM(COUNTIFS('Planificación 2026-1'!F:F,"SUNAMPE",'Planificación 2026-1'!X:X,C223,'Planificación 2026-1'!H:H,"T2"))&gt;0,"P37"," ")</f>
        <v xml:space="preserve"> </v>
      </c>
      <c r="BI223" s="58" t="str">
        <f>IF(SUM(COUNTIFS('Planificación 2026-1'!F:F,"SUNAMPE",'Planificación 2026-1'!X:X,C223,'Planificación 2026-1'!H:H,"AE"))&gt;0,"P38"," ")</f>
        <v xml:space="preserve"> </v>
      </c>
      <c r="BJ223" s="58" t="str">
        <f>IF(SUM(COUNTIFS('Planificación 2026-1'!F:F,"SUNAMPE",'Planificación 2026-1'!X:X,C223,'Planificación 2026-1'!H:H,"T4"))&gt;0,"P55"," ")</f>
        <v xml:space="preserve"> </v>
      </c>
      <c r="BK223" s="58" t="str">
        <f>IF(SUM(COUNTIFS('Planificación 2026-1'!F:F,"HUAURA",'Planificación 2026-1'!X:X,C223,'Planificación 2026-1'!H:H,"AF"))&gt;0," P01"," ")</f>
        <v xml:space="preserve"> </v>
      </c>
      <c r="BL223" s="58" t="str">
        <f>IF(SUM(COUNTIFS('Planificación 2026-1'!F:F,"HUAURA",'Planificación 2026-1'!X:X,C223,'Planificación 2026-1'!H:H,"EN"))&gt;0,"P02"," ")</f>
        <v xml:space="preserve"> </v>
      </c>
      <c r="BM223" s="58" t="str">
        <f>IF(SUM(COUNTIFS('Planificación 2026-1'!F:F,"HUAURA",'Planificación 2026-1'!X:X,C223,'Planificación 2026-1'!H:H,"IS"))&gt;0,"P03"," ")</f>
        <v xml:space="preserve"> </v>
      </c>
      <c r="BN223" s="58" t="str">
        <f>IF(SUM(COUNTIFS('Planificación 2026-1'!F:F,"HUAURA",'Planificación 2026-1'!X:X,C223,'Planificación 2026-1'!H:H,"PS"))&gt;0,"P04"," ")</f>
        <v xml:space="preserve"> </v>
      </c>
      <c r="BO223" s="58"/>
      <c r="BP223" s="58" t="str">
        <f>IF(SUM(COUNTIFS('Planificación 2026-1'!F:F,"HUAURA",'Planificación 2026-1'!X:X,C223,'Planificación 2026-1'!H:H,"IN"))&gt;0,"P06"," ")</f>
        <v xml:space="preserve"> </v>
      </c>
      <c r="BQ223" s="58" t="str">
        <f>IF(SUM(COUNTIFS('Planificación 2026-1'!F:F,"HUAURA",'Planificación 2026-1'!X:X,C223,'Planificación 2026-1'!H:H,"CA"))&gt;0,"P07"," ")</f>
        <v xml:space="preserve"> </v>
      </c>
      <c r="BR223" s="58" t="str">
        <f>IF(SUM(COUNTIFS('Planificación 2026-1'!F:F,"HUAURA",'Planificación 2026-1'!X:X,C223,'Planificación 2026-1'!H:H,"DE"))&gt;0,"P08"," ")</f>
        <v xml:space="preserve"> </v>
      </c>
      <c r="BS223" s="58" t="str">
        <f>IF(SUM(COUNTIFS('Planificación 2026-1'!F:F,"HUAURA",'Planificación 2026-1'!X:X,C223,'Planificación 2026-1'!H:H,"OB"))&gt;0,"P09"," ")</f>
        <v xml:space="preserve"> </v>
      </c>
      <c r="BT223" s="58" t="str">
        <f>IF(SUM(COUNTIFS('Planificación 2026-1'!F:F,"HUAURA",'Planificación 2026-1'!X:X,C223,'Planificación 2026-1'!H:H,"MH"))&gt;0,"P31"," ")</f>
        <v xml:space="preserve"> </v>
      </c>
      <c r="BU223" s="58" t="str">
        <f>IF(SUM(COUNTIFS('Planificación 2026-1'!F:F,"HUAURA",'Planificación 2026-1'!X:X,C223,'Planificación 2026-1'!H:H,"IC"))&gt;0,"P32"," ")</f>
        <v xml:space="preserve"> </v>
      </c>
      <c r="BV223" s="58" t="str">
        <f>IF(SUM(COUNTIFS('Planificación 2026-1'!F:F,"HUAURA",'Planificación 2026-1'!X:X,C223,'Planificación 2026-1'!H:H,"AR"))&gt;0,"P34"," ")</f>
        <v xml:space="preserve"> </v>
      </c>
      <c r="BW223" s="58" t="str">
        <f>IF(SUM(COUNTIFS('Planificación 2026-1'!F:F,"HUAURA",'Planificación 2026-1'!X:X,C223,'Planificación 2026-1'!H:H,"T1"))&gt;0,"P35"," ")</f>
        <v xml:space="preserve"> </v>
      </c>
      <c r="BX223" s="58" t="str">
        <f>IF(SUM(COUNTIFS('Planificación 2026-1'!F:F,"HUAURA",'Planificación 2026-1'!X:X,C223,'Planificación 2026-1'!H:H,"T3"))&gt;0,"P36"," ")</f>
        <v xml:space="preserve"> </v>
      </c>
      <c r="BY223" s="58" t="str">
        <f>IF(SUM(COUNTIFS('Planificación 2026-1'!F:F,"HUAURA",'Planificación 2026-1'!X:X,C223,'Planificación 2026-1'!H:H,"T2"))&gt;0,"P37"," ")</f>
        <v xml:space="preserve"> </v>
      </c>
      <c r="BZ223" s="58" t="str">
        <f>IF(SUM(COUNTIFS('Planificación 2026-1'!F:F,"HUAURA",'Planificación 2026-1'!X:X,C223,'Planificación 2026-1'!H:H,"AE"))&gt;0,"P38"," ")</f>
        <v xml:space="preserve"> </v>
      </c>
      <c r="CA223" s="58" t="str">
        <f>IF(SUM(COUNTIFS('Planificación 2026-1'!F:F,"HUAURA",'Planificación 2026-1'!X:X,C223,'Planificación 2026-1'!H:H,"T4"))&gt;0,"P55"," ")</f>
        <v xml:space="preserve"> </v>
      </c>
      <c r="CB223" s="59">
        <f>SUMIFS('Planificación 2026-1'!S:S,'Planificación 2026-1'!X:X,C223,'Planificación 2026-1'!H:H,"AF",'Planificación 2026-1'!I:I,"&gt;2")</f>
        <v>0</v>
      </c>
      <c r="CC223" s="59">
        <f>SUMIFS('Planificación 2026-1'!S:S,'Planificación 2026-1'!X:X,C223,'Planificación 2026-1'!H:H,"EN",'Planificación 2026-1'!I:I,"&gt;2")</f>
        <v>15</v>
      </c>
      <c r="CD223" s="59">
        <f>SUMIFS('Planificación 2026-1'!S:S,'Planificación 2026-1'!X:X,C223,'Planificación 2026-1'!H:H,"IS",'Planificación 2026-1'!I:I,"&gt;2")</f>
        <v>0</v>
      </c>
      <c r="CE223" s="59">
        <f>SUMIFS('Planificación 2026-1'!S:S,'Planificación 2026-1'!X:X,C223,'Planificación 2026-1'!H:H,"PS",'Planificación 2026-1'!I:I,"&gt;2")</f>
        <v>0</v>
      </c>
      <c r="CF223" s="59">
        <f>SUMIFS('Planificación 2026-1'!S:S,'Planificación 2026-1'!X:X,C223,'Planificación 2026-1'!H:H,"IN",'Planificación 2026-1'!I:I,"&gt;2")</f>
        <v>0</v>
      </c>
      <c r="CG223" s="59">
        <f>SUMIFS('Planificación 2026-1'!S:S,'Planificación 2026-1'!X:X,C223,'Planificación 2026-1'!H:H,"CA",'Planificación 2026-1'!I:I,"&gt;2")</f>
        <v>0</v>
      </c>
      <c r="CH223" s="59">
        <f>SUMIFS('Planificación 2026-1'!S:S,'Planificación 2026-1'!X:X,C223,'Planificación 2026-1'!H:H,"DE",'Planificación 2026-1'!I:I,"&gt;2")</f>
        <v>0</v>
      </c>
      <c r="CI223" s="59">
        <f>SUMIFS('Planificación 2026-1'!S:S,'Planificación 2026-1'!X:X,C223,'Planificación 2026-1'!H:H,"OB",'Planificación 2026-1'!I:I,"&gt;2")</f>
        <v>0</v>
      </c>
      <c r="CJ223" s="59">
        <f>SUMIFS('Planificación 2026-1'!S:S,'Planificación 2026-1'!X:X,C223,'Planificación 2026-1'!H:H,"MH",'Planificación 2026-1'!I:I,"&gt;2")</f>
        <v>0</v>
      </c>
      <c r="CK223" s="59">
        <f>SUMIFS('Planificación 2026-1'!S:S,'Planificación 2026-1'!X:X,C223,'Planificación 2026-1'!H:H,"IC",'Planificación 2026-1'!I:I,"&gt;2")</f>
        <v>0</v>
      </c>
      <c r="CL223" s="59">
        <f>SUMIFS('Planificación 2026-1'!S:S,'Planificación 2026-1'!X:X,C223,'Planificación 2026-1'!H:H,"AR",'Planificación 2026-1'!I:I,"&gt;2")</f>
        <v>0</v>
      </c>
      <c r="CM223" s="59">
        <f>SUMIFS('Planificación 2026-1'!S:S,'Planificación 2026-1'!X:X,C223,'Planificación 2026-1'!H:H,"AE",'Planificación 2026-1'!I:I,"&gt;2")</f>
        <v>0</v>
      </c>
      <c r="CN223" s="59">
        <f>SUMIFS('Planificación 2026-1'!S:S,'Planificación 2026-1'!X:X,C223,'Planificación 2026-1'!H:H,"T1",'Planificación 2026-1'!I:I,"&gt;2")</f>
        <v>0</v>
      </c>
      <c r="CO223" s="59">
        <f>SUMIFS('Planificación 2026-1'!S:S,'Planificación 2026-1'!X:X,C223,'Planificación 2026-1'!H:H,"T3",'Planificación 2026-1'!I:I,"&gt;2")</f>
        <v>0</v>
      </c>
      <c r="CP223" s="59">
        <f>SUMIFS('Planificación 2026-1'!S:S,'Planificación 2026-1'!X:X,C223,'Planificación 2026-1'!H:H,"T2",'Planificación 2026-1'!I:I,"&gt;2")</f>
        <v>0</v>
      </c>
      <c r="CQ223" s="59">
        <f>SUMIFS('Planificación 2026-1'!S:S,'Planificación 2026-1'!X:X,C223,'Planificación 2026-1'!H:H,"T4",'Planificación 2026-1'!I:I,"&gt;2")</f>
        <v>0</v>
      </c>
      <c r="CR223" s="59">
        <f>SUMIFS('Planificación 2026-1'!S:S,'Planificación 2026-1'!X:X,C223,'Planificación 2026-1'!H:H,"AF",'Planificación 2026-1'!I:I,"&lt;3")</f>
        <v>0</v>
      </c>
      <c r="CS223" s="59">
        <f>SUMIFS('Planificación 2026-1'!S:S,'Planificación 2026-1'!X:X,C223,'Planificación 2026-1'!H:H,"EN",'Planificación 2026-1'!I:I,"&lt;3")</f>
        <v>0</v>
      </c>
      <c r="CT223" s="59">
        <f>SUMIFS('Planificación 2026-1'!S:S,'Planificación 2026-1'!X:X,C223,'Planificación 2026-1'!H:H,"IS",'Planificación 2026-1'!I:I,"&lt;3")</f>
        <v>0</v>
      </c>
      <c r="CU223" s="59">
        <f>SUMIFS('Planificación 2026-1'!S:S,'Planificación 2026-1'!X:X,C223,'Planificación 2026-1'!H:H,"PS",'Planificación 2026-1'!I:I,"&lt;3")</f>
        <v>0</v>
      </c>
      <c r="CV223" s="59">
        <f>SUMIFS('Planificación 2026-1'!S:S,'Planificación 2026-1'!X:X,C223,'Planificación 2026-1'!H:H,"IN",'Planificación 2026-1'!I:I,"&lt;3")</f>
        <v>0</v>
      </c>
      <c r="CW223" s="59">
        <f>SUMIFS('Planificación 2026-1'!S:S,'Planificación 2026-1'!X:X,C223,'Planificación 2026-1'!H:H,"CA",'Planificación 2026-1'!I:I,"&lt;3")</f>
        <v>0</v>
      </c>
      <c r="CX223" s="59">
        <f>SUMIFS('Planificación 2026-1'!S:S,'Planificación 2026-1'!X:X,C223,'Planificación 2026-1'!H:H,"DE",'Planificación 2026-1'!I:I,"&lt;3")</f>
        <v>0</v>
      </c>
      <c r="CY223" s="59">
        <f>SUMIFS('Planificación 2026-1'!S:S,'Planificación 2026-1'!X:X,C223,'Planificación 2026-1'!H:H,"OB",'Planificación 2026-1'!I:I,"&lt;3")</f>
        <v>0</v>
      </c>
      <c r="CZ223" s="59">
        <f>SUMIFS('Planificación 2026-1'!S:S,'Planificación 2026-1'!X:X,C223,'Planificación 2026-1'!H:H,"MH",'Planificación 2026-1'!I:I,"&lt;3")</f>
        <v>0</v>
      </c>
      <c r="DA223" s="59">
        <f>SUMIFS('Planificación 2026-1'!S:S,'Planificación 2026-1'!X:X,C223,'Planificación 2026-1'!H:H,"IC",'Planificación 2026-1'!I:I,"&lt;3")</f>
        <v>0</v>
      </c>
      <c r="DB223" s="59">
        <f>SUMIFS('Planificación 2026-1'!S:S,'Planificación 2026-1'!X:X,C223,'Planificación 2026-1'!H:H,"AR",'Planificación 2026-1'!I:I,"&lt;3")</f>
        <v>0</v>
      </c>
      <c r="DC223" s="59">
        <f>SUMIFS('Planificación 2026-1'!S:S,'Planificación 2026-1'!X:X,C223,'Planificación 2026-1'!H:H,"AE",'Planificación 2026-1'!I:I,"&lt;3")</f>
        <v>0</v>
      </c>
      <c r="DD223" s="59">
        <f>SUMIFS('Planificación 2026-1'!S:S,'Planificación 2026-1'!X:X,C223,'Planificación 2026-1'!H:H,"T1",'Planificación 2026-1'!I:I,"&lt;3")</f>
        <v>0</v>
      </c>
      <c r="DE223" s="59">
        <f>SUMIFS('Planificación 2026-1'!S:S,'Planificación 2026-1'!X:X,C223,'Planificación 2026-1'!H:H,"T3",'Planificación 2026-1'!I:I,"&lt;3")</f>
        <v>0</v>
      </c>
      <c r="DF223" s="59">
        <f>SUMIFS('Planificación 2026-1'!S:S,'Planificación 2026-1'!X:X,C223,'Planificación 2026-1'!H:H,"T2",'Planificación 2026-1'!I:I,"&lt;3")</f>
        <v>0</v>
      </c>
      <c r="DG223" s="59">
        <f>SUMIFS('Planificación 2026-1'!S:S,'Planificación 2026-1'!X:X,C223,'Planificación 2026-1'!H:H,"T4",'Planificación 2026-1'!I:I,"&lt;3")</f>
        <v>0</v>
      </c>
      <c r="DH223" s="58" t="str">
        <f t="shared" si="52"/>
        <v>P02</v>
      </c>
      <c r="DI223" s="27">
        <f>IF(C223="","",SUMIFS('Planificación 2026-1'!S:S,'Planificación 2026-1'!X:X,C223,'Planificación 2026-1'!F:F,"PRINCIPAL",'Planificación 2026-1'!Y:Y,"VIRTUAL"))</f>
        <v>5</v>
      </c>
      <c r="DJ223" s="27">
        <f>IF(C223="","",SUMIFS('Planificación 2026-1'!S:S,'Planificación 2026-1'!X:X,C223,'Planificación 2026-1'!F:F,"PRINCIPAL",'Planificación 2026-1'!Y:Y,"PRESENCIAL"))</f>
        <v>0</v>
      </c>
      <c r="DK223" s="27">
        <f>IF(C223="","",SUMIFS('Planificación 2026-1'!S:S,'Planificación 2026-1'!X:X,C223,'Planificación 2026-1'!F:F,"PRINCIPAL",'Planificación 2026-1'!Y:Y,"HIBRIDO PRESENCIAL"))</f>
        <v>0</v>
      </c>
      <c r="DL223" s="58" t="str">
        <f t="shared" si="53"/>
        <v>P02</v>
      </c>
      <c r="DM223" s="58">
        <f>IF(C223="","",SUMIFS('Planificación 2026-1'!S:S,'Planificación 2026-1'!X:X,C223,'Planificación 2026-1'!F:F,"FILIAL",'Planificación 2026-1'!Y:Y,"VIRTUAL"))</f>
        <v>10</v>
      </c>
      <c r="DN223" s="60">
        <f>IF(C223="","",SUMIFS('Planificación 2026-1'!S:S,'Planificación 2026-1'!X:X,C223,'Planificación 2026-1'!F:F,"FILIAL",'Planificación 2026-1'!Y:Y,"PRESENCIAL"))</f>
        <v>0</v>
      </c>
      <c r="DO223" s="29">
        <f>IF(C223="","",SUMIFS('Planificación 2026-1'!S:S,'Planificación 2026-1'!X:X,C223,'Planificación 2026-1'!F:F,"FILIAL",'Planificación 2026-1'!Y:Y,"HIBRIDO PRESENCIAL"))</f>
        <v>0</v>
      </c>
      <c r="DP223" s="61" t="str">
        <f t="shared" si="54"/>
        <v/>
      </c>
      <c r="DQ223" s="58">
        <f>IF(C223="","",SUMIFS('Planificación 2026-1'!S:S,'Planificación 2026-1'!X:X,C223,'Planificación 2026-1'!F:F,"SUNAMPE",'Planificación 2026-1'!Y:Y,"VIRTUAL"))</f>
        <v>0</v>
      </c>
      <c r="DR223" s="29">
        <f>IF(C223="","",SUMIFS('Planificación 2026-1'!S:S,'Planificación 2026-1'!X:X,C223,'Planificación 2026-1'!F:F,"SUNAMPE",'Planificación 2026-1'!Y:Y,"PRESENCIAL"))</f>
        <v>0</v>
      </c>
      <c r="DS223" s="61" t="str">
        <f t="shared" si="55"/>
        <v/>
      </c>
      <c r="DT223" s="58">
        <f>IF(C223="","",SUMIFS('Planificación 2026-1'!S:S,'Planificación 2026-1'!X:X,C223,'Planificación 2026-1'!F:F,"HUAURA",'Planificación 2026-1'!Y:Y,"VIRTUAL"))</f>
        <v>0</v>
      </c>
      <c r="DU223" s="29">
        <f>IF(C223="","",SUMIFS('Planificación 2026-1'!S:S,'Planificación 2026-1'!X:X,C223,'Planificación 2026-1'!F:F,"HUAURA",'Planificación 2026-1'!Y:Y,"PRESENCIAL"))</f>
        <v>0</v>
      </c>
      <c r="DV223" s="32">
        <f>SUMIFS('Planificación 2026-1'!S:S,'Planificación 2026-1'!X:X,C223,'Planificación 2026-1'!F:F,"PRINCIPAL",'Planificación 2026-1'!Y:Y,"VIRTUAL",'Planificación 2026-1'!I:I,"&gt;2")</f>
        <v>5</v>
      </c>
      <c r="DW223" s="32">
        <f>SUMIFS('Planificación 2026-1'!S:S,'Planificación 2026-1'!X:X,C223,'Planificación 2026-1'!F:F,"PRINCIPAL",'Planificación 2026-1'!Y:Y,"&lt;&gt;VIRTUAL",'Planificación 2026-1'!I:I,"&gt;2")</f>
        <v>0</v>
      </c>
      <c r="DX223" s="32">
        <f>SUMIFS('Planificación 2026-1'!S:S,'Planificación 2026-1'!X:X,C223,'Planificación 2026-1'!F:F,"SUNAMPE",'Planificación 2026-1'!Y:Y,"VIRTUAL",'Planificación 2026-1'!I:I,"&gt;2")</f>
        <v>0</v>
      </c>
      <c r="DY223" s="32">
        <f>SUMIFS('Planificación 2026-1'!S:S,'Planificación 2026-1'!X:X,C223,'Planificación 2026-1'!F:F,"SUNAMPE",'Planificación 2026-1'!Y:Y,"&lt;&gt;VIRTUAL",'Planificación 2026-1'!I:I,"&gt;2")</f>
        <v>0</v>
      </c>
      <c r="DZ223" s="32">
        <f>SUMIFS('Planificación 2026-1'!S:S,'Planificación 2026-1'!X:X,C223,'Planificación 2026-1'!F:F,"FILIAL",'Planificación 2026-1'!Y:Y,"VIRTUAL",'Planificación 2026-1'!I:I,"&gt;2")</f>
        <v>10</v>
      </c>
      <c r="EA223" s="32">
        <f>SUMIFS('Planificación 2026-1'!S:S,'Planificación 2026-1'!X:X,C223,'Planificación 2026-1'!F:F,"FILIAL",'Planificación 2026-1'!Y:Y,"&lt;&gt;VIRTUAL",'Planificación 2026-1'!I:I,"&gt;2")</f>
        <v>0</v>
      </c>
      <c r="EB223" s="32">
        <f>SUMIFS('Planificación 2026-1'!S:S,'Planificación 2026-1'!X:X,C223,'Planificación 2026-1'!F:F,"PORUMA",'Planificación 2026-1'!Y:Y,"VIRTUAL",'Planificación 2026-1'!I:I,"&gt;2")</f>
        <v>0</v>
      </c>
      <c r="EC223" s="32">
        <f>SUMIFS('Planificación 2026-1'!S:S,'Planificación 2026-1'!X:X,C223,'Planificación 2026-1'!F:F,"PORUMA",'Planificación 2026-1'!Y:Y,"&lt;&gt;VIRTUAL",'Planificación 2026-1'!I:I,"&gt;2")</f>
        <v>0</v>
      </c>
      <c r="ED223" s="32">
        <f>SUMIFS('Planificación 2026-1'!S:S,'Planificación 2026-1'!X:X,C223,'Planificación 2026-1'!F:F,"HUAURA",'Planificación 2026-1'!Y:Y,"VIRTUAL",'Planificación 2026-1'!I:I,"&gt;2")</f>
        <v>0</v>
      </c>
      <c r="EE223" s="32">
        <f>SUMIFS('Planificación 2026-1'!S:S,'Planificación 2026-1'!X:X,C223,'Planificación 2026-1'!F:F,"HUAURA",'Planificación 2026-1'!Y:Y,"&lt;&gt;VIRTUAL",'Planificación 2026-1'!I:I,"&gt;2")</f>
        <v>0</v>
      </c>
      <c r="EF223" s="32">
        <f>SUMIFS('Planificación 2026-1'!S:S,'Planificación 2026-1'!X:X,C223,'Planificación 2026-1'!F:F,"PRINCIPAL",'Planificación 2026-1'!Y:Y,"VIRTUAL",'Planificación 2026-1'!I:I,"&lt;3")</f>
        <v>0</v>
      </c>
      <c r="EG223" s="32">
        <f>SUMIFS('Planificación 2026-1'!S:S,'Planificación 2026-1'!X:X,C223,'Planificación 2026-1'!F:F,"PRINCIPAL",'Planificación 2026-1'!Y:Y,"&lt;&gt;VIRTUAL",'Planificación 2026-1'!I:I,"&lt;3")</f>
        <v>0</v>
      </c>
      <c r="EH223" s="32">
        <f>SUMIFS('Planificación 2026-1'!S:S,'Planificación 2026-1'!X:X,C223,'Planificación 2026-1'!F:F,"SUNAMPE",'Planificación 2026-1'!Y:Y,"VIRTUAL",'Planificación 2026-1'!I:I,"&lt;3")</f>
        <v>0</v>
      </c>
      <c r="EI223" s="32">
        <f>SUMIFS('Planificación 2026-1'!S:S,'Planificación 2026-1'!X:X,C223,'Planificación 2026-1'!F:F,"SUNAMPE",'Planificación 2026-1'!Y:Y,"&lt;&gt;VIRTUAL",'Planificación 2026-1'!I:I,"&lt;3")</f>
        <v>0</v>
      </c>
      <c r="EJ223" s="32">
        <f>SUMIFS('Planificación 2026-1'!S:S,'Planificación 2026-1'!X:X,C223,'Planificación 2026-1'!F:F,"FILIAL",'Planificación 2026-1'!Y:Y,"VIRTUAL",'Planificación 2026-1'!I:I,"&lt;3")</f>
        <v>0</v>
      </c>
      <c r="EK223" s="32">
        <f>SUMIFS('Planificación 2026-1'!S:S,'Planificación 2026-1'!X:X,C223,'Planificación 2026-1'!F:F,"FILIAL",'Planificación 2026-1'!Y:Y,"&lt;&gt;VIRTUAL",'Planificación 2026-1'!I:I,"&lt;3")</f>
        <v>0</v>
      </c>
      <c r="EL223" s="32">
        <f>SUMIFS('Planificación 2026-1'!S:S,'Planificación 2026-1'!X:X,C223,'Planificación 2026-1'!F:F,"PORUMA",'Planificación 2026-1'!Y:Y,"VIRTUAL",'Planificación 2026-1'!I:I,"&lt;3")</f>
        <v>0</v>
      </c>
      <c r="EM223" s="32">
        <f>SUMIFS('Planificación 2026-1'!S:S,'Planificación 2026-1'!X:X,C223,'Planificación 2026-1'!F:F,"PORUMA",'Planificación 2026-1'!Y:Y,"&lt;&gt;VIRTUAL",'Planificación 2026-1'!I:I,"&lt;3")</f>
        <v>0</v>
      </c>
      <c r="EN223" s="32">
        <f>SUMIFS('Planificación 2026-1'!S:S,'Planificación 2026-1'!X:X,C223,'Planificación 2026-1'!F:F,"HUAURA",'Planificación 2026-1'!Y:Y,"VIRTUAL",'Planificación 2026-1'!I:I,"&lt;3")</f>
        <v>0</v>
      </c>
      <c r="EO223" s="32">
        <f>SUMIFS('Planificación 2026-1'!S:S,'Planificación 2026-1'!X:X,C223,'Planificación 2026-1'!F:F,"HUAURA",'Planificación 2026-1'!Y:Y,"&lt;&gt;VIRTUAL",'Planificación 2026-1'!I:I,"&lt;3")</f>
        <v>0</v>
      </c>
      <c r="EP223" s="32">
        <f t="shared" si="57"/>
        <v>10</v>
      </c>
      <c r="EQ223" s="32">
        <f t="shared" si="47"/>
        <v>0</v>
      </c>
      <c r="ER223" s="32">
        <f t="shared" si="48"/>
        <v>0</v>
      </c>
      <c r="ES223" s="32">
        <f t="shared" si="49"/>
        <v>5</v>
      </c>
      <c r="ET223" s="32">
        <f t="shared" si="50"/>
        <v>0</v>
      </c>
      <c r="EU223" s="32">
        <f t="shared" si="51"/>
        <v>15</v>
      </c>
      <c r="EV223" s="32" t="b">
        <f>EXACT(EU223,E223)</f>
        <v>1</v>
      </c>
      <c r="EW223" s="32"/>
      <c r="EX223" s="32">
        <f>DV223+DZ223+ED223+EF223+EJ223+EN223+DX223+EH223</f>
        <v>15</v>
      </c>
      <c r="EY223" s="32">
        <f>DW223+EA223+EE223+EG223+EK223+EO223+DY223+EI223</f>
        <v>0</v>
      </c>
      <c r="EZ223" s="32" t="b">
        <f>EXACT(SUM(EX223:EY223),E223)</f>
        <v>1</v>
      </c>
      <c r="FA223" s="32" t="str">
        <f>IF(AND(DW223=0,EA223=0,EE223=0),"",IF(COUNTIF(DW223:EE223,"&gt;0")=1,IF(DW223&gt;0,"SEDE",IF(EA223&gt;0,"FILIAL","HUAURA")),IF(COUNTIF(DW223:EE223,"&gt;0")=2,IF(AND(DW223&gt;0,EA223&gt;0),"SEDE-FILIAL",IF(AND(DW223&gt;0,EE223&gt;0),"SEDE-HUAURA","FILIAL-HUAURA")),"SEDE-FILIAL-HUAURA")))</f>
        <v/>
      </c>
      <c r="FB223" s="32" t="str">
        <f t="shared" si="56"/>
        <v>VIRTUAL</v>
      </c>
    </row>
    <row r="224" spans="1:158">
      <c r="A224" s="33"/>
      <c r="B224" s="65">
        <v>221</v>
      </c>
      <c r="C224" s="32" t="s">
        <v>428</v>
      </c>
      <c r="D224" s="429">
        <v>46614264</v>
      </c>
      <c r="E224" s="62">
        <f>SUMIF('Planificación 2026-1'!X:X,C224,'Planificación 2026-1'!S:S)</f>
        <v>15</v>
      </c>
      <c r="F224" s="63" t="s">
        <v>203</v>
      </c>
      <c r="G224" s="454" t="s">
        <v>200</v>
      </c>
      <c r="H224" s="64" t="s">
        <v>38</v>
      </c>
      <c r="I224" s="64" t="s">
        <v>171</v>
      </c>
      <c r="J224" s="124" t="s">
        <v>38</v>
      </c>
      <c r="K224" s="124" t="s">
        <v>166</v>
      </c>
      <c r="L224" s="57" t="str">
        <f>IF(SUM(COUNTIFS('Planificación 2026-1'!F:F,"PRINCIPAL",'Planificación 2026-1'!X:X,C224,'Planificación 2026-1'!H:H,"AF"))&gt;0,"P01"," ")</f>
        <v xml:space="preserve"> </v>
      </c>
      <c r="M224" s="58" t="str">
        <f>IF(SUM(COUNTIFS('Planificación 2026-1'!F:F,"PRINCIPAL",'Planificación 2026-1'!X:X,C224,'Planificación 2026-1'!H:H,"EN"))&gt;0,"P02"," ")</f>
        <v xml:space="preserve"> </v>
      </c>
      <c r="N224" s="58" t="str">
        <f>IF(SUM(COUNTIFS('Planificación 2026-1'!F:F,"PRINCIPAL",'Planificación 2026-1'!X:X,C224,'Planificación 2026-1'!H:H,"IS"))&gt;0,"P03"," ")</f>
        <v xml:space="preserve"> </v>
      </c>
      <c r="O224" s="58" t="str">
        <f>IF(SUM(COUNTIFS('Planificación 2026-1'!F:F,"PRINCIPAL",'Planificación 2026-1'!X:X,C224,'Planificación 2026-1'!H:H,"PS"))&gt;0,"P04"," ")</f>
        <v xml:space="preserve"> </v>
      </c>
      <c r="P224" s="58"/>
      <c r="Q224" s="58" t="str">
        <f>IF(SUM(COUNTIFS('Planificación 2026-1'!F:F,"PRINCIPAL",'Planificación 2026-1'!X:X,C224,'Planificación 2026-1'!H:H,"IN"))&gt;0,"P06"," ")</f>
        <v xml:space="preserve"> </v>
      </c>
      <c r="R224" s="58" t="str">
        <f>IF(SUM(COUNTIFS('Planificación 2026-1'!F:F,"PRINCIPAL",'Planificación 2026-1'!X:X,C224,'Planificación 2026-1'!H:H,"CA"))&gt;0,"P07"," ")</f>
        <v xml:space="preserve"> </v>
      </c>
      <c r="S224" s="58" t="str">
        <f>IF(SUM(COUNTIFS('Planificación 2026-1'!F:F,"PRINCIPAL",'Planificación 2026-1'!X:X,C224,'Planificación 2026-1'!H:H,"DE"))&gt;0,"P08"," ")</f>
        <v xml:space="preserve"> </v>
      </c>
      <c r="T224" s="58" t="str">
        <f>IF(SUM(COUNTIFS('Planificación 2026-1'!F:F,"PRINCIPAL",'Planificación 2026-1'!X:X,C224,'Planificación 2026-1'!H:H,"OB"))&gt;0,"P09"," ")</f>
        <v xml:space="preserve"> </v>
      </c>
      <c r="U224" s="58" t="str">
        <f>IF(SUM(COUNTIFS('Planificación 2026-1'!F:F,"PRINCIPAL",'Planificación 2026-1'!X:X,C224,'Planificación 2026-1'!H:H,"MH"))&gt;0,"P31"," ")</f>
        <v xml:space="preserve"> </v>
      </c>
      <c r="V224" s="58" t="str">
        <f>IF(SUM(COUNTIFS('Planificación 2026-1'!F:F,"PRINCIPAL",'Planificación 2026-1'!X:X,C224,'Planificación 2026-1'!H:H,"IC"))&gt;0,"P32"," ")</f>
        <v xml:space="preserve"> </v>
      </c>
      <c r="W224" s="58" t="str">
        <f>IF(SUM(COUNTIFS('Planificación 2026-1'!F:F,"PRINCIPAL",'Planificación 2026-1'!X:X,C224,'Planificación 2026-1'!H:H,"AR"))&gt;0,"P34"," ")</f>
        <v xml:space="preserve"> </v>
      </c>
      <c r="X224" s="58" t="str">
        <f>IF(SUM(COUNTIFS('Planificación 2026-1'!F:F,"PRINCIPAL",'Planificación 2026-1'!X:X,C224,'Planificación 2026-1'!H:H,"T1"))&gt;0,"P35"," ")</f>
        <v xml:space="preserve"> </v>
      </c>
      <c r="Y224" s="58" t="str">
        <f>IF(SUM(COUNTIFS('Planificación 2026-1'!F:F,"PRINCIPAL",'Planificación 2026-1'!X:X,C224,'Planificación 2026-1'!H:H,"T3"))&gt;0,"P36"," ")</f>
        <v xml:space="preserve"> </v>
      </c>
      <c r="Z224" s="58" t="str">
        <f>IF(SUM(COUNTIFS('Planificación 2026-1'!F:F,"PRINCIPAL",'Planificación 2026-1'!X:X,C224,'Planificación 2026-1'!H:H,"T2"))&gt;0,"P37"," ")</f>
        <v xml:space="preserve"> </v>
      </c>
      <c r="AA224" s="58" t="str">
        <f>IF(SUM(COUNTIFS('Planificación 2026-1'!F:F,"PRINCIPAL",'Planificación 2026-1'!X:X,C224,'Planificación 2026-1'!H:H,"AE"))&gt;0,"P38"," ")</f>
        <v xml:space="preserve"> </v>
      </c>
      <c r="AB224" s="58" t="str">
        <f>IF(SUM(COUNTIFS('Planificación 2026-1'!F:F,"PRINCIPAL",'Planificación 2026-1'!X:X,C224,'Planificación 2026-1'!H:H,"T4"))&gt;0,"P55"," ")</f>
        <v xml:space="preserve"> </v>
      </c>
      <c r="AC224" s="58" t="str">
        <f>IF(SUM(COUNTIFS('Planificación 2026-1'!F:F,"FILIAL",'Planificación 2026-1'!X:X,C224,'Planificación 2026-1'!H:H,"AF"))&gt;0," P01"," ")</f>
        <v xml:space="preserve"> </v>
      </c>
      <c r="AD224" s="58" t="str">
        <f>IF(SUM(COUNTIFS('Planificación 2026-1'!F:F,"FILIAL",'Planificación 2026-1'!X:X,C224,'Planificación 2026-1'!H:H,"EN"))&gt;0,"P02"," ")</f>
        <v>P02</v>
      </c>
      <c r="AE224" s="58" t="str">
        <f>IF(SUM(COUNTIFS('Planificación 2026-1'!F:F,"FILIAL",'Planificación 2026-1'!X:X,C224,'Planificación 2026-1'!H:H,"IS"))&gt;0,"P03"," ")</f>
        <v xml:space="preserve"> </v>
      </c>
      <c r="AF224" s="58" t="str">
        <f>IF(SUM(COUNTIFS('Planificación 2026-1'!F:F,"FILIAL",'Planificación 2026-1'!X:X,C224,'Planificación 2026-1'!H:H,"PS"))&gt;0,"P04"," ")</f>
        <v>P04</v>
      </c>
      <c r="AG224" s="58"/>
      <c r="AH224" s="58" t="str">
        <f>IF(SUM(COUNTIFS('Planificación 2026-1'!F:F,"FILIAL",'Planificación 2026-1'!X:X,C224,'Planificación 2026-1'!H:H,"IN"))&gt;0,"P06"," ")</f>
        <v xml:space="preserve"> </v>
      </c>
      <c r="AI224" s="58" t="str">
        <f>IF(SUM(COUNTIFS('Planificación 2026-1'!F:F,"FILIAL",'Planificación 2026-1'!X:X,C224,'Planificación 2026-1'!H:H,"CA"))&gt;0,"P07"," ")</f>
        <v xml:space="preserve"> </v>
      </c>
      <c r="AJ224" s="58" t="str">
        <f>IF(SUM(COUNTIFS('Planificación 2026-1'!F:F,"FILIAL",'Planificación 2026-1'!X:X,C224,'Planificación 2026-1'!H:H,"DE"))&gt;0,"P08"," ")</f>
        <v xml:space="preserve"> </v>
      </c>
      <c r="AK224" s="58" t="str">
        <f>IF(SUM(COUNTIFS('Planificación 2026-1'!F:F,"FILIAL",'Planificación 2026-1'!X:X,C224,'Planificación 2026-1'!H:H,"OB"))&gt;0,"P09"," ")</f>
        <v xml:space="preserve"> </v>
      </c>
      <c r="AL224" s="58" t="str">
        <f>IF(SUM(COUNTIFS('Planificación 2026-1'!F:F,"FILIAL",'Planificación 2026-1'!X:X,C224,'Planificación 2026-1'!H:H,"MH"))&gt;0,"P31"," ")</f>
        <v xml:space="preserve"> </v>
      </c>
      <c r="AM224" s="58" t="str">
        <f>IF(SUM(COUNTIFS('Planificación 2026-1'!F:F,"FILIAL",'Planificación 2026-1'!X:X,C224,'Planificación 2026-1'!H:H,"IC"))&gt;0,"P32"," ")</f>
        <v xml:space="preserve"> </v>
      </c>
      <c r="AN224" s="58" t="str">
        <f>IF(SUM(COUNTIFS('Planificación 2026-1'!F:F,"FILIAL",'Planificación 2026-1'!X:X,C224,'Planificación 2026-1'!H:H,"AR"))&gt;0,"P34"," ")</f>
        <v xml:space="preserve"> </v>
      </c>
      <c r="AO224" s="58" t="str">
        <f>IF(SUM(COUNTIFS('Planificación 2026-1'!F:F,"FILIAL",'Planificación 2026-1'!X:X,C224,'Planificación 2026-1'!H:H,"T1"))&gt;0,"P35"," ")</f>
        <v xml:space="preserve"> </v>
      </c>
      <c r="AP224" s="58" t="str">
        <f>IF(SUM(COUNTIFS('Planificación 2026-1'!F:F,"FILIAL",'Planificación 2026-1'!X:X,C224,'Planificación 2026-1'!H:H,"T3"))&gt;0,"P36"," ")</f>
        <v xml:space="preserve"> </v>
      </c>
      <c r="AQ224" s="58" t="str">
        <f>IF(SUM(COUNTIFS('Planificación 2026-1'!F:F,"FILIAL",'Planificación 2026-1'!X:X,C224,'Planificación 2026-1'!H:H,"T2"))&gt;0,"P37"," ")</f>
        <v xml:space="preserve"> </v>
      </c>
      <c r="AR224" s="58" t="str">
        <f>IF(SUM(COUNTIFS('Planificación 2026-1'!F:F,"FILIAL",'Planificación 2026-1'!X:X,C224,'Planificación 2026-1'!H:H,"AE"))&gt;0,"P38"," ")</f>
        <v xml:space="preserve"> </v>
      </c>
      <c r="AS224" s="58" t="str">
        <f>IF(SUM(COUNTIFS('Planificación 2026-1'!F:F,"FILIAL",'Planificación 2026-1'!X:X,C224,'Planificación 2026-1'!H:H,"T4"))&gt;0,"P55"," ")</f>
        <v xml:space="preserve"> </v>
      </c>
      <c r="AT224" s="58" t="str">
        <f>IF(SUM(COUNTIFS('Planificación 2026-1'!F:F,"SUNAMPE",'Planificación 2026-1'!X:X,C224,'Planificación 2026-1'!H:H,"AF"))&gt;0," P01"," ")</f>
        <v xml:space="preserve"> </v>
      </c>
      <c r="AU224" s="58" t="str">
        <f>IF(SUM(COUNTIFS('Planificación 2026-1'!F:F,"SUNAMPE",'Planificación 2026-1'!X:X,C224,'Planificación 2026-1'!H:H,"EN"))&gt;0,"P02"," ")</f>
        <v xml:space="preserve"> </v>
      </c>
      <c r="AV224" s="58" t="str">
        <f>IF(SUM(COUNTIFS('Planificación 2026-1'!F:F,"SUNAMPE",'Planificación 2026-1'!X:X,C224,'Planificación 2026-1'!H:H,"IS"))&gt;0,"P03"," ")</f>
        <v xml:space="preserve"> </v>
      </c>
      <c r="AW224" s="58" t="str">
        <f>IF(SUM(COUNTIFS('Planificación 2026-1'!F:F,"SUNAMPE",'Planificación 2026-1'!X:X,C224,'Planificación 2026-1'!H:H,"PS"))&gt;0,"P04"," ")</f>
        <v xml:space="preserve"> </v>
      </c>
      <c r="AX224" s="58"/>
      <c r="AY224" s="58" t="str">
        <f>IF(SUM(COUNTIFS('Planificación 2026-1'!F:F,"SUNAMPE",'Planificación 2026-1'!X:X,C224,'Planificación 2026-1'!H:H,"IN"))&gt;0,"P06"," ")</f>
        <v xml:space="preserve"> </v>
      </c>
      <c r="AZ224" s="58" t="str">
        <f>IF(SUM(COUNTIFS('Planificación 2026-1'!F:F,"SUNAMPE",'Planificación 2026-1'!X:X,C224,'Planificación 2026-1'!H:H,"CA"))&gt;0,"P07"," ")</f>
        <v xml:space="preserve"> </v>
      </c>
      <c r="BA224" s="58" t="str">
        <f>IF(SUM(COUNTIFS('Planificación 2026-1'!F:F,"SUNAMPE",'Planificación 2026-1'!X:X,C224,'Planificación 2026-1'!H:H,"DE"))&gt;0,"P08"," ")</f>
        <v xml:space="preserve"> </v>
      </c>
      <c r="BB224" s="58" t="str">
        <f>IF(SUM(COUNTIFS('Planificación 2026-1'!F:F,"SUNAMPE",'Planificación 2026-1'!X:X,C224,'Planificación 2026-1'!H:H,"OB"))&gt;0,"P09"," ")</f>
        <v xml:space="preserve"> </v>
      </c>
      <c r="BC224" s="58" t="str">
        <f>IF(SUM(COUNTIFS('Planificación 2026-1'!F:F,"SUNAMPE",'Planificación 2026-1'!X:X,C224,'Planificación 2026-1'!H:H,"MH"))&gt;0,"P31"," ")</f>
        <v xml:space="preserve"> </v>
      </c>
      <c r="BD224" s="58" t="str">
        <f>IF(SUM(COUNTIFS('Planificación 2026-1'!F:F,"SUNAMPE",'Planificación 2026-1'!X:X,C224,'Planificación 2026-1'!H:H,"IC"))&gt;0,"P32"," ")</f>
        <v xml:space="preserve"> </v>
      </c>
      <c r="BE224" s="58" t="str">
        <f>IF(SUM(COUNTIFS('Planificación 2026-1'!F:F,"SUNAMPE",'Planificación 2026-1'!X:X,C224,'Planificación 2026-1'!H:H,"AR"))&gt;0,"P34"," ")</f>
        <v xml:space="preserve"> </v>
      </c>
      <c r="BF224" s="58" t="str">
        <f>IF(SUM(COUNTIFS('Planificación 2026-1'!F:F,"SUNAMPE",'Planificación 2026-1'!X:X,C224,'Planificación 2026-1'!H:H,"T1"))&gt;0,"P35"," ")</f>
        <v xml:space="preserve"> </v>
      </c>
      <c r="BG224" s="58" t="str">
        <f>IF(SUM(COUNTIFS('Planificación 2026-1'!F:F,"SUNAMPE",'Planificación 2026-1'!X:X,C224,'Planificación 2026-1'!H:H,"T3"))&gt;0,"P36"," ")</f>
        <v xml:space="preserve"> </v>
      </c>
      <c r="BH224" s="58" t="str">
        <f>IF(SUM(COUNTIFS('Planificación 2026-1'!F:F,"SUNAMPE",'Planificación 2026-1'!X:X,C224,'Planificación 2026-1'!H:H,"T2"))&gt;0,"P37"," ")</f>
        <v xml:space="preserve"> </v>
      </c>
      <c r="BI224" s="58" t="str">
        <f>IF(SUM(COUNTIFS('Planificación 2026-1'!F:F,"SUNAMPE",'Planificación 2026-1'!X:X,C224,'Planificación 2026-1'!H:H,"AE"))&gt;0,"P38"," ")</f>
        <v xml:space="preserve"> </v>
      </c>
      <c r="BJ224" s="58" t="str">
        <f>IF(SUM(COUNTIFS('Planificación 2026-1'!F:F,"SUNAMPE",'Planificación 2026-1'!X:X,C224,'Planificación 2026-1'!H:H,"T4"))&gt;0,"P55"," ")</f>
        <v xml:space="preserve"> </v>
      </c>
      <c r="BK224" s="58" t="str">
        <f>IF(SUM(COUNTIFS('Planificación 2026-1'!F:F,"HUAURA",'Planificación 2026-1'!X:X,C224,'Planificación 2026-1'!H:H,"AF"))&gt;0," P01"," ")</f>
        <v xml:space="preserve"> </v>
      </c>
      <c r="BL224" s="58" t="str">
        <f>IF(SUM(COUNTIFS('Planificación 2026-1'!F:F,"HUAURA",'Planificación 2026-1'!X:X,C224,'Planificación 2026-1'!H:H,"EN"))&gt;0,"P02"," ")</f>
        <v xml:space="preserve"> </v>
      </c>
      <c r="BM224" s="58" t="str">
        <f>IF(SUM(COUNTIFS('Planificación 2026-1'!F:F,"HUAURA",'Planificación 2026-1'!X:X,C224,'Planificación 2026-1'!H:H,"IS"))&gt;0,"P03"," ")</f>
        <v xml:space="preserve"> </v>
      </c>
      <c r="BN224" s="58" t="str">
        <f>IF(SUM(COUNTIFS('Planificación 2026-1'!F:F,"HUAURA",'Planificación 2026-1'!X:X,C224,'Planificación 2026-1'!H:H,"PS"))&gt;0,"P04"," ")</f>
        <v xml:space="preserve"> </v>
      </c>
      <c r="BO224" s="58"/>
      <c r="BP224" s="58" t="str">
        <f>IF(SUM(COUNTIFS('Planificación 2026-1'!F:F,"HUAURA",'Planificación 2026-1'!X:X,C224,'Planificación 2026-1'!H:H,"IN"))&gt;0,"P06"," ")</f>
        <v xml:space="preserve"> </v>
      </c>
      <c r="BQ224" s="58" t="str">
        <f>IF(SUM(COUNTIFS('Planificación 2026-1'!F:F,"HUAURA",'Planificación 2026-1'!X:X,C224,'Planificación 2026-1'!H:H,"CA"))&gt;0,"P07"," ")</f>
        <v xml:space="preserve"> </v>
      </c>
      <c r="BR224" s="58" t="str">
        <f>IF(SUM(COUNTIFS('Planificación 2026-1'!F:F,"HUAURA",'Planificación 2026-1'!X:X,C224,'Planificación 2026-1'!H:H,"DE"))&gt;0,"P08"," ")</f>
        <v xml:space="preserve"> </v>
      </c>
      <c r="BS224" s="58" t="str">
        <f>IF(SUM(COUNTIFS('Planificación 2026-1'!F:F,"HUAURA",'Planificación 2026-1'!X:X,C224,'Planificación 2026-1'!H:H,"OB"))&gt;0,"P09"," ")</f>
        <v xml:space="preserve"> </v>
      </c>
      <c r="BT224" s="58" t="str">
        <f>IF(SUM(COUNTIFS('Planificación 2026-1'!F:F,"HUAURA",'Planificación 2026-1'!X:X,C224,'Planificación 2026-1'!H:H,"MH"))&gt;0,"P31"," ")</f>
        <v xml:space="preserve"> </v>
      </c>
      <c r="BU224" s="58" t="str">
        <f>IF(SUM(COUNTIFS('Planificación 2026-1'!F:F,"HUAURA",'Planificación 2026-1'!X:X,C224,'Planificación 2026-1'!H:H,"IC"))&gt;0,"P32"," ")</f>
        <v xml:space="preserve"> </v>
      </c>
      <c r="BV224" s="58" t="str">
        <f>IF(SUM(COUNTIFS('Planificación 2026-1'!F:F,"HUAURA",'Planificación 2026-1'!X:X,C224,'Planificación 2026-1'!H:H,"AR"))&gt;0,"P34"," ")</f>
        <v xml:space="preserve"> </v>
      </c>
      <c r="BW224" s="58" t="str">
        <f>IF(SUM(COUNTIFS('Planificación 2026-1'!F:F,"HUAURA",'Planificación 2026-1'!X:X,C224,'Planificación 2026-1'!H:H,"T1"))&gt;0,"P35"," ")</f>
        <v xml:space="preserve"> </v>
      </c>
      <c r="BX224" s="58" t="str">
        <f>IF(SUM(COUNTIFS('Planificación 2026-1'!F:F,"HUAURA",'Planificación 2026-1'!X:X,C224,'Planificación 2026-1'!H:H,"T3"))&gt;0,"P36"," ")</f>
        <v xml:space="preserve"> </v>
      </c>
      <c r="BY224" s="58" t="str">
        <f>IF(SUM(COUNTIFS('Planificación 2026-1'!F:F,"HUAURA",'Planificación 2026-1'!X:X,C224,'Planificación 2026-1'!H:H,"T2"))&gt;0,"P37"," ")</f>
        <v xml:space="preserve"> </v>
      </c>
      <c r="BZ224" s="58" t="str">
        <f>IF(SUM(COUNTIFS('Planificación 2026-1'!F:F,"HUAURA",'Planificación 2026-1'!X:X,C224,'Planificación 2026-1'!H:H,"AE"))&gt;0,"P38"," ")</f>
        <v xml:space="preserve"> </v>
      </c>
      <c r="CA224" s="58" t="str">
        <f>IF(SUM(COUNTIFS('Planificación 2026-1'!F:F,"HUAURA",'Planificación 2026-1'!X:X,C224,'Planificación 2026-1'!H:H,"T4"))&gt;0,"P55"," ")</f>
        <v xml:space="preserve"> </v>
      </c>
      <c r="CB224" s="59">
        <f>SUMIFS('Planificación 2026-1'!S:S,'Planificación 2026-1'!X:X,C224,'Planificación 2026-1'!H:H,"AF",'Planificación 2026-1'!I:I,"&gt;2")</f>
        <v>0</v>
      </c>
      <c r="CC224" s="59">
        <f>SUMIFS('Planificación 2026-1'!S:S,'Planificación 2026-1'!X:X,C224,'Planificación 2026-1'!H:H,"EN",'Planificación 2026-1'!I:I,"&gt;2")</f>
        <v>0</v>
      </c>
      <c r="CD224" s="59">
        <f>SUMIFS('Planificación 2026-1'!S:S,'Planificación 2026-1'!X:X,C224,'Planificación 2026-1'!H:H,"IS",'Planificación 2026-1'!I:I,"&gt;2")</f>
        <v>0</v>
      </c>
      <c r="CE224" s="59">
        <f>SUMIFS('Planificación 2026-1'!S:S,'Planificación 2026-1'!X:X,C224,'Planificación 2026-1'!H:H,"PS",'Planificación 2026-1'!I:I,"&gt;2")</f>
        <v>0</v>
      </c>
      <c r="CF224" s="59">
        <f>SUMIFS('Planificación 2026-1'!S:S,'Planificación 2026-1'!X:X,C224,'Planificación 2026-1'!H:H,"IN",'Planificación 2026-1'!I:I,"&gt;2")</f>
        <v>0</v>
      </c>
      <c r="CG224" s="59">
        <f>SUMIFS('Planificación 2026-1'!S:S,'Planificación 2026-1'!X:X,C224,'Planificación 2026-1'!H:H,"CA",'Planificación 2026-1'!I:I,"&gt;2")</f>
        <v>0</v>
      </c>
      <c r="CH224" s="59">
        <f>SUMIFS('Planificación 2026-1'!S:S,'Planificación 2026-1'!X:X,C224,'Planificación 2026-1'!H:H,"DE",'Planificación 2026-1'!I:I,"&gt;2")</f>
        <v>0</v>
      </c>
      <c r="CI224" s="59">
        <f>SUMIFS('Planificación 2026-1'!S:S,'Planificación 2026-1'!X:X,C224,'Planificación 2026-1'!H:H,"OB",'Planificación 2026-1'!I:I,"&gt;2")</f>
        <v>0</v>
      </c>
      <c r="CJ224" s="59">
        <f>SUMIFS('Planificación 2026-1'!S:S,'Planificación 2026-1'!X:X,C224,'Planificación 2026-1'!H:H,"MH",'Planificación 2026-1'!I:I,"&gt;2")</f>
        <v>0</v>
      </c>
      <c r="CK224" s="59">
        <f>SUMIFS('Planificación 2026-1'!S:S,'Planificación 2026-1'!X:X,C224,'Planificación 2026-1'!H:H,"IC",'Planificación 2026-1'!I:I,"&gt;2")</f>
        <v>0</v>
      </c>
      <c r="CL224" s="59">
        <f>SUMIFS('Planificación 2026-1'!S:S,'Planificación 2026-1'!X:X,C224,'Planificación 2026-1'!H:H,"AR",'Planificación 2026-1'!I:I,"&gt;2")</f>
        <v>0</v>
      </c>
      <c r="CM224" s="59">
        <f>SUMIFS('Planificación 2026-1'!S:S,'Planificación 2026-1'!X:X,C224,'Planificación 2026-1'!H:H,"AE",'Planificación 2026-1'!I:I,"&gt;2")</f>
        <v>0</v>
      </c>
      <c r="CN224" s="59">
        <f>SUMIFS('Planificación 2026-1'!S:S,'Planificación 2026-1'!X:X,C224,'Planificación 2026-1'!H:H,"T1",'Planificación 2026-1'!I:I,"&gt;2")</f>
        <v>0</v>
      </c>
      <c r="CO224" s="59">
        <f>SUMIFS('Planificación 2026-1'!S:S,'Planificación 2026-1'!X:X,C224,'Planificación 2026-1'!H:H,"T3",'Planificación 2026-1'!I:I,"&gt;2")</f>
        <v>0</v>
      </c>
      <c r="CP224" s="59">
        <f>SUMIFS('Planificación 2026-1'!S:S,'Planificación 2026-1'!X:X,C224,'Planificación 2026-1'!H:H,"T2",'Planificación 2026-1'!I:I,"&gt;2")</f>
        <v>0</v>
      </c>
      <c r="CQ224" s="59">
        <f>SUMIFS('Planificación 2026-1'!S:S,'Planificación 2026-1'!X:X,C224,'Planificación 2026-1'!H:H,"T4",'Planificación 2026-1'!I:I,"&gt;2")</f>
        <v>0</v>
      </c>
      <c r="CR224" s="59">
        <f>SUMIFS('Planificación 2026-1'!S:S,'Planificación 2026-1'!X:X,C224,'Planificación 2026-1'!H:H,"AF",'Planificación 2026-1'!I:I,"&lt;3")</f>
        <v>0</v>
      </c>
      <c r="CS224" s="59">
        <f>SUMIFS('Planificación 2026-1'!S:S,'Planificación 2026-1'!X:X,C224,'Planificación 2026-1'!H:H,"EN",'Planificación 2026-1'!I:I,"&lt;3")</f>
        <v>10</v>
      </c>
      <c r="CT224" s="59">
        <f>SUMIFS('Planificación 2026-1'!S:S,'Planificación 2026-1'!X:X,C224,'Planificación 2026-1'!H:H,"IS",'Planificación 2026-1'!I:I,"&lt;3")</f>
        <v>0</v>
      </c>
      <c r="CU224" s="59">
        <f>SUMIFS('Planificación 2026-1'!S:S,'Planificación 2026-1'!X:X,C224,'Planificación 2026-1'!H:H,"PS",'Planificación 2026-1'!I:I,"&lt;3")</f>
        <v>5</v>
      </c>
      <c r="CV224" s="59">
        <f>SUMIFS('Planificación 2026-1'!S:S,'Planificación 2026-1'!X:X,C224,'Planificación 2026-1'!H:H,"IN",'Planificación 2026-1'!I:I,"&lt;3")</f>
        <v>0</v>
      </c>
      <c r="CW224" s="59">
        <f>SUMIFS('Planificación 2026-1'!S:S,'Planificación 2026-1'!X:X,C224,'Planificación 2026-1'!H:H,"CA",'Planificación 2026-1'!I:I,"&lt;3")</f>
        <v>0</v>
      </c>
      <c r="CX224" s="59">
        <f>SUMIFS('Planificación 2026-1'!S:S,'Planificación 2026-1'!X:X,C224,'Planificación 2026-1'!H:H,"DE",'Planificación 2026-1'!I:I,"&lt;3")</f>
        <v>0</v>
      </c>
      <c r="CY224" s="59">
        <f>SUMIFS('Planificación 2026-1'!S:S,'Planificación 2026-1'!X:X,C224,'Planificación 2026-1'!H:H,"OB",'Planificación 2026-1'!I:I,"&lt;3")</f>
        <v>0</v>
      </c>
      <c r="CZ224" s="59">
        <f>SUMIFS('Planificación 2026-1'!S:S,'Planificación 2026-1'!X:X,C224,'Planificación 2026-1'!H:H,"MH",'Planificación 2026-1'!I:I,"&lt;3")</f>
        <v>0</v>
      </c>
      <c r="DA224" s="59">
        <f>SUMIFS('Planificación 2026-1'!S:S,'Planificación 2026-1'!X:X,C224,'Planificación 2026-1'!H:H,"IC",'Planificación 2026-1'!I:I,"&lt;3")</f>
        <v>0</v>
      </c>
      <c r="DB224" s="59">
        <f>SUMIFS('Planificación 2026-1'!S:S,'Planificación 2026-1'!X:X,C224,'Planificación 2026-1'!H:H,"AR",'Planificación 2026-1'!I:I,"&lt;3")</f>
        <v>0</v>
      </c>
      <c r="DC224" s="59">
        <f>SUMIFS('Planificación 2026-1'!S:S,'Planificación 2026-1'!X:X,C224,'Planificación 2026-1'!H:H,"AE",'Planificación 2026-1'!I:I,"&lt;3")</f>
        <v>0</v>
      </c>
      <c r="DD224" s="59">
        <f>SUMIFS('Planificación 2026-1'!S:S,'Planificación 2026-1'!X:X,C224,'Planificación 2026-1'!H:H,"T1",'Planificación 2026-1'!I:I,"&lt;3")</f>
        <v>0</v>
      </c>
      <c r="DE224" s="59">
        <f>SUMIFS('Planificación 2026-1'!S:S,'Planificación 2026-1'!X:X,C224,'Planificación 2026-1'!H:H,"T3",'Planificación 2026-1'!I:I,"&lt;3")</f>
        <v>0</v>
      </c>
      <c r="DF224" s="59">
        <f>SUMIFS('Planificación 2026-1'!S:S,'Planificación 2026-1'!X:X,C224,'Planificación 2026-1'!H:H,"T2",'Planificación 2026-1'!I:I,"&lt;3")</f>
        <v>0</v>
      </c>
      <c r="DG224" s="59">
        <f>SUMIFS('Planificación 2026-1'!S:S,'Planificación 2026-1'!X:X,C224,'Planificación 2026-1'!H:H,"T4",'Planificación 2026-1'!I:I,"&lt;3")</f>
        <v>0</v>
      </c>
      <c r="DH224" s="58" t="str">
        <f t="shared" si="52"/>
        <v/>
      </c>
      <c r="DI224" s="27">
        <f>IF(C224="","",SUMIFS('Planificación 2026-1'!S:S,'Planificación 2026-1'!X:X,C224,'Planificación 2026-1'!F:F,"PRINCIPAL",'Planificación 2026-1'!Y:Y,"VIRTUAL"))</f>
        <v>0</v>
      </c>
      <c r="DJ224" s="27">
        <f>IF(C224="","",SUMIFS('Planificación 2026-1'!S:S,'Planificación 2026-1'!X:X,C224,'Planificación 2026-1'!F:F,"PRINCIPAL",'Planificación 2026-1'!Y:Y,"PRESENCIAL"))</f>
        <v>0</v>
      </c>
      <c r="DK224" s="27">
        <f>IF(C224="","",SUMIFS('Planificación 2026-1'!S:S,'Planificación 2026-1'!X:X,C224,'Planificación 2026-1'!F:F,"PRINCIPAL",'Planificación 2026-1'!Y:Y,"HIBRIDO PRESENCIAL"))</f>
        <v>0</v>
      </c>
      <c r="DL224" s="58" t="str">
        <f t="shared" si="53"/>
        <v>P02 P04</v>
      </c>
      <c r="DM224" s="58">
        <f>IF(C224="","",SUMIFS('Planificación 2026-1'!S:S,'Planificación 2026-1'!X:X,C224,'Planificación 2026-1'!F:F,"FILIAL",'Planificación 2026-1'!Y:Y,"VIRTUAL"))</f>
        <v>0</v>
      </c>
      <c r="DN224" s="60">
        <f>IF(C224="","",SUMIFS('Planificación 2026-1'!S:S,'Planificación 2026-1'!X:X,C224,'Planificación 2026-1'!F:F,"FILIAL",'Planificación 2026-1'!Y:Y,"PRESENCIAL"))</f>
        <v>15</v>
      </c>
      <c r="DO224" s="29">
        <f>IF(C224="","",SUMIFS('Planificación 2026-1'!S:S,'Planificación 2026-1'!X:X,C224,'Planificación 2026-1'!F:F,"FILIAL",'Planificación 2026-1'!Y:Y,"HIBRIDO PRESENCIAL"))</f>
        <v>0</v>
      </c>
      <c r="DP224" s="61" t="str">
        <f t="shared" si="54"/>
        <v/>
      </c>
      <c r="DQ224" s="58">
        <f>IF(C224="","",SUMIFS('Planificación 2026-1'!S:S,'Planificación 2026-1'!X:X,C224,'Planificación 2026-1'!F:F,"SUNAMPE",'Planificación 2026-1'!Y:Y,"VIRTUAL"))</f>
        <v>0</v>
      </c>
      <c r="DR224" s="29">
        <f>IF(C224="","",SUMIFS('Planificación 2026-1'!S:S,'Planificación 2026-1'!X:X,C224,'Planificación 2026-1'!F:F,"SUNAMPE",'Planificación 2026-1'!Y:Y,"PRESENCIAL"))</f>
        <v>0</v>
      </c>
      <c r="DS224" s="61" t="str">
        <f t="shared" si="55"/>
        <v/>
      </c>
      <c r="DT224" s="58">
        <f>IF(C224="","",SUMIFS('Planificación 2026-1'!S:S,'Planificación 2026-1'!X:X,C224,'Planificación 2026-1'!F:F,"HUAURA",'Planificación 2026-1'!Y:Y,"VIRTUAL"))</f>
        <v>0</v>
      </c>
      <c r="DU224" s="29">
        <f>IF(C224="","",SUMIFS('Planificación 2026-1'!S:S,'Planificación 2026-1'!X:X,C224,'Planificación 2026-1'!F:F,"HUAURA",'Planificación 2026-1'!Y:Y,"PRESENCIAL"))</f>
        <v>0</v>
      </c>
      <c r="DV224" s="32">
        <f>SUMIFS('Planificación 2026-1'!S:S,'Planificación 2026-1'!X:X,C224,'Planificación 2026-1'!F:F,"PRINCIPAL",'Planificación 2026-1'!Y:Y,"VIRTUAL",'Planificación 2026-1'!I:I,"&gt;2")</f>
        <v>0</v>
      </c>
      <c r="DW224" s="32">
        <f>SUMIFS('Planificación 2026-1'!S:S,'Planificación 2026-1'!X:X,C224,'Planificación 2026-1'!F:F,"PRINCIPAL",'Planificación 2026-1'!Y:Y,"&lt;&gt;VIRTUAL",'Planificación 2026-1'!I:I,"&gt;2")</f>
        <v>0</v>
      </c>
      <c r="DX224" s="32">
        <f>SUMIFS('Planificación 2026-1'!S:S,'Planificación 2026-1'!X:X,C224,'Planificación 2026-1'!F:F,"SUNAMPE",'Planificación 2026-1'!Y:Y,"VIRTUAL",'Planificación 2026-1'!I:I,"&gt;2")</f>
        <v>0</v>
      </c>
      <c r="DY224" s="32">
        <f>SUMIFS('Planificación 2026-1'!S:S,'Planificación 2026-1'!X:X,C224,'Planificación 2026-1'!F:F,"SUNAMPE",'Planificación 2026-1'!Y:Y,"&lt;&gt;VIRTUAL",'Planificación 2026-1'!I:I,"&gt;2")</f>
        <v>0</v>
      </c>
      <c r="DZ224" s="32">
        <f>SUMIFS('Planificación 2026-1'!S:S,'Planificación 2026-1'!X:X,C224,'Planificación 2026-1'!F:F,"FILIAL",'Planificación 2026-1'!Y:Y,"VIRTUAL",'Planificación 2026-1'!I:I,"&gt;2")</f>
        <v>0</v>
      </c>
      <c r="EA224" s="32">
        <f>SUMIFS('Planificación 2026-1'!S:S,'Planificación 2026-1'!X:X,C224,'Planificación 2026-1'!F:F,"FILIAL",'Planificación 2026-1'!Y:Y,"&lt;&gt;VIRTUAL",'Planificación 2026-1'!I:I,"&gt;2")</f>
        <v>0</v>
      </c>
      <c r="EB224" s="32">
        <f>SUMIFS('Planificación 2026-1'!S:S,'Planificación 2026-1'!X:X,C224,'Planificación 2026-1'!F:F,"PORUMA",'Planificación 2026-1'!Y:Y,"VIRTUAL",'Planificación 2026-1'!I:I,"&gt;2")</f>
        <v>0</v>
      </c>
      <c r="EC224" s="32">
        <f>SUMIFS('Planificación 2026-1'!S:S,'Planificación 2026-1'!X:X,C224,'Planificación 2026-1'!F:F,"PORUMA",'Planificación 2026-1'!Y:Y,"&lt;&gt;VIRTUAL",'Planificación 2026-1'!I:I,"&gt;2")</f>
        <v>0</v>
      </c>
      <c r="ED224" s="32">
        <f>SUMIFS('Planificación 2026-1'!S:S,'Planificación 2026-1'!X:X,C224,'Planificación 2026-1'!F:F,"HUAURA",'Planificación 2026-1'!Y:Y,"VIRTUAL",'Planificación 2026-1'!I:I,"&gt;2")</f>
        <v>0</v>
      </c>
      <c r="EE224" s="32">
        <f>SUMIFS('Planificación 2026-1'!S:S,'Planificación 2026-1'!X:X,C224,'Planificación 2026-1'!F:F,"HUAURA",'Planificación 2026-1'!Y:Y,"&lt;&gt;VIRTUAL",'Planificación 2026-1'!I:I,"&gt;2")</f>
        <v>0</v>
      </c>
      <c r="EF224" s="32">
        <f>SUMIFS('Planificación 2026-1'!S:S,'Planificación 2026-1'!X:X,C224,'Planificación 2026-1'!F:F,"PRINCIPAL",'Planificación 2026-1'!Y:Y,"VIRTUAL",'Planificación 2026-1'!I:I,"&lt;3")</f>
        <v>0</v>
      </c>
      <c r="EG224" s="32">
        <f>SUMIFS('Planificación 2026-1'!S:S,'Planificación 2026-1'!X:X,C224,'Planificación 2026-1'!F:F,"PRINCIPAL",'Planificación 2026-1'!Y:Y,"&lt;&gt;VIRTUAL",'Planificación 2026-1'!I:I,"&lt;3")</f>
        <v>0</v>
      </c>
      <c r="EH224" s="32">
        <f>SUMIFS('Planificación 2026-1'!S:S,'Planificación 2026-1'!X:X,C224,'Planificación 2026-1'!F:F,"SUNAMPE",'Planificación 2026-1'!Y:Y,"VIRTUAL",'Planificación 2026-1'!I:I,"&lt;3")</f>
        <v>0</v>
      </c>
      <c r="EI224" s="32">
        <f>SUMIFS('Planificación 2026-1'!S:S,'Planificación 2026-1'!X:X,C224,'Planificación 2026-1'!F:F,"SUNAMPE",'Planificación 2026-1'!Y:Y,"&lt;&gt;VIRTUAL",'Planificación 2026-1'!I:I,"&lt;3")</f>
        <v>0</v>
      </c>
      <c r="EJ224" s="32">
        <f>SUMIFS('Planificación 2026-1'!S:S,'Planificación 2026-1'!X:X,C224,'Planificación 2026-1'!F:F,"FILIAL",'Planificación 2026-1'!Y:Y,"VIRTUAL",'Planificación 2026-1'!I:I,"&lt;3")</f>
        <v>0</v>
      </c>
      <c r="EK224" s="32">
        <f>SUMIFS('Planificación 2026-1'!S:S,'Planificación 2026-1'!X:X,C224,'Planificación 2026-1'!F:F,"FILIAL",'Planificación 2026-1'!Y:Y,"&lt;&gt;VIRTUAL",'Planificación 2026-1'!I:I,"&lt;3")</f>
        <v>15</v>
      </c>
      <c r="EL224" s="32">
        <f>SUMIFS('Planificación 2026-1'!S:S,'Planificación 2026-1'!X:X,C224,'Planificación 2026-1'!F:F,"PORUMA",'Planificación 2026-1'!Y:Y,"VIRTUAL",'Planificación 2026-1'!I:I,"&lt;3")</f>
        <v>0</v>
      </c>
      <c r="EM224" s="32">
        <f>SUMIFS('Planificación 2026-1'!S:S,'Planificación 2026-1'!X:X,C224,'Planificación 2026-1'!F:F,"PORUMA",'Planificación 2026-1'!Y:Y,"&lt;&gt;VIRTUAL",'Planificación 2026-1'!I:I,"&lt;3")</f>
        <v>0</v>
      </c>
      <c r="EN224" s="32">
        <f>SUMIFS('Planificación 2026-1'!S:S,'Planificación 2026-1'!X:X,C224,'Planificación 2026-1'!F:F,"HUAURA",'Planificación 2026-1'!Y:Y,"VIRTUAL",'Planificación 2026-1'!I:I,"&lt;3")</f>
        <v>0</v>
      </c>
      <c r="EO224" s="32">
        <f>SUMIFS('Planificación 2026-1'!S:S,'Planificación 2026-1'!X:X,C224,'Planificación 2026-1'!F:F,"HUAURA",'Planificación 2026-1'!Y:Y,"&lt;&gt;VIRTUAL",'Planificación 2026-1'!I:I,"&lt;3")</f>
        <v>0</v>
      </c>
      <c r="EP224" s="32">
        <f t="shared" si="57"/>
        <v>15</v>
      </c>
      <c r="EQ224" s="32">
        <f t="shared" si="47"/>
        <v>0</v>
      </c>
      <c r="ER224" s="32">
        <f t="shared" si="48"/>
        <v>0</v>
      </c>
      <c r="ES224" s="32">
        <f t="shared" si="49"/>
        <v>0</v>
      </c>
      <c r="ET224" s="32">
        <f t="shared" si="50"/>
        <v>0</v>
      </c>
      <c r="EU224" s="32">
        <f t="shared" si="51"/>
        <v>15</v>
      </c>
      <c r="EV224" s="32" t="b">
        <f>EXACT(EU224,E224)</f>
        <v>1</v>
      </c>
      <c r="EW224" s="32"/>
      <c r="EX224" s="32">
        <f>DV224+DZ224+ED224+EF224+EJ224+EN224+DX224+EH224</f>
        <v>0</v>
      </c>
      <c r="EY224" s="32">
        <f>DW224+EA224+EE224+EG224+EK224+EO224+DY224+EI224</f>
        <v>15</v>
      </c>
      <c r="EZ224" s="32" t="b">
        <f>EXACT(SUM(EX224:EY224),E224)</f>
        <v>1</v>
      </c>
      <c r="FA224" s="32" t="str">
        <f>IF(AND(DW224=0,EA224=0,EE224=0),"",IF(COUNTIF(DW224:EE224,"&gt;0")=1,IF(DW224&gt;0,"SEDE",IF(EA224&gt;0,"FILIAL","HUAURA")),IF(COUNTIF(DW224:EE224,"&gt;0")=2,IF(AND(DW224&gt;0,EA224&gt;0),"SEDE-FILIAL",IF(AND(DW224&gt;0,EE224&gt;0),"SEDE-HUAURA","FILIAL-HUAURA")),"SEDE-FILIAL-HUAURA")))</f>
        <v/>
      </c>
      <c r="FB224" s="32" t="str">
        <f t="shared" si="56"/>
        <v>PRESENCIAL</v>
      </c>
    </row>
    <row r="225" spans="1:158">
      <c r="A225" s="33"/>
      <c r="B225" s="66">
        <v>222</v>
      </c>
      <c r="C225" s="32" t="s">
        <v>429</v>
      </c>
      <c r="D225" s="429">
        <v>43471072</v>
      </c>
      <c r="E225" s="62">
        <f>SUMIF('Planificación 2026-1'!X:X,C225,'Planificación 2026-1'!S:S)</f>
        <v>14</v>
      </c>
      <c r="F225" s="63" t="s">
        <v>203</v>
      </c>
      <c r="G225" s="454" t="s">
        <v>200</v>
      </c>
      <c r="H225" s="64" t="s">
        <v>38</v>
      </c>
      <c r="I225" s="64" t="s">
        <v>156</v>
      </c>
      <c r="J225" s="32" t="s">
        <v>38</v>
      </c>
      <c r="K225" s="32" t="s">
        <v>156</v>
      </c>
      <c r="L225" s="57" t="str">
        <f>IF(SUM(COUNTIFS('Planificación 2026-1'!F:F,"PRINCIPAL",'Planificación 2026-1'!X:X,C225,'Planificación 2026-1'!H:H,"AF"))&gt;0,"P01"," ")</f>
        <v xml:space="preserve"> </v>
      </c>
      <c r="M225" s="58" t="str">
        <f>IF(SUM(COUNTIFS('Planificación 2026-1'!F:F,"PRINCIPAL",'Planificación 2026-1'!X:X,C225,'Planificación 2026-1'!H:H,"EN"))&gt;0,"P02"," ")</f>
        <v xml:space="preserve"> </v>
      </c>
      <c r="N225" s="58" t="str">
        <f>IF(SUM(COUNTIFS('Planificación 2026-1'!F:F,"PRINCIPAL",'Planificación 2026-1'!X:X,C225,'Planificación 2026-1'!H:H,"IS"))&gt;0,"P03"," ")</f>
        <v xml:space="preserve"> </v>
      </c>
      <c r="O225" s="58" t="str">
        <f>IF(SUM(COUNTIFS('Planificación 2026-1'!F:F,"PRINCIPAL",'Planificación 2026-1'!X:X,C225,'Planificación 2026-1'!H:H,"PS"))&gt;0,"P04"," ")</f>
        <v xml:space="preserve"> </v>
      </c>
      <c r="P225" s="58"/>
      <c r="Q225" s="58" t="str">
        <f>IF(SUM(COUNTIFS('Planificación 2026-1'!F:F,"PRINCIPAL",'Planificación 2026-1'!X:X,C225,'Planificación 2026-1'!H:H,"IN"))&gt;0,"P06"," ")</f>
        <v xml:space="preserve"> </v>
      </c>
      <c r="R225" s="58" t="str">
        <f>IF(SUM(COUNTIFS('Planificación 2026-1'!F:F,"PRINCIPAL",'Planificación 2026-1'!X:X,C225,'Planificación 2026-1'!H:H,"CA"))&gt;0,"P07"," ")</f>
        <v xml:space="preserve"> </v>
      </c>
      <c r="S225" s="58" t="str">
        <f>IF(SUM(COUNTIFS('Planificación 2026-1'!F:F,"PRINCIPAL",'Planificación 2026-1'!X:X,C225,'Planificación 2026-1'!H:H,"DE"))&gt;0,"P08"," ")</f>
        <v xml:space="preserve"> </v>
      </c>
      <c r="T225" s="58" t="str">
        <f>IF(SUM(COUNTIFS('Planificación 2026-1'!F:F,"PRINCIPAL",'Planificación 2026-1'!X:X,C225,'Planificación 2026-1'!H:H,"OB"))&gt;0,"P09"," ")</f>
        <v xml:space="preserve"> </v>
      </c>
      <c r="U225" s="58" t="str">
        <f>IF(SUM(COUNTIFS('Planificación 2026-1'!F:F,"PRINCIPAL",'Planificación 2026-1'!X:X,C225,'Planificación 2026-1'!H:H,"MH"))&gt;0,"P31"," ")</f>
        <v xml:space="preserve"> </v>
      </c>
      <c r="V225" s="58" t="str">
        <f>IF(SUM(COUNTIFS('Planificación 2026-1'!F:F,"PRINCIPAL",'Planificación 2026-1'!X:X,C225,'Planificación 2026-1'!H:H,"IC"))&gt;0,"P32"," ")</f>
        <v xml:space="preserve"> </v>
      </c>
      <c r="W225" s="58" t="str">
        <f>IF(SUM(COUNTIFS('Planificación 2026-1'!F:F,"PRINCIPAL",'Planificación 2026-1'!X:X,C225,'Planificación 2026-1'!H:H,"AR"))&gt;0,"P34"," ")</f>
        <v xml:space="preserve"> </v>
      </c>
      <c r="X225" s="58" t="str">
        <f>IF(SUM(COUNTIFS('Planificación 2026-1'!F:F,"PRINCIPAL",'Planificación 2026-1'!X:X,C225,'Planificación 2026-1'!H:H,"T1"))&gt;0,"P35"," ")</f>
        <v xml:space="preserve"> </v>
      </c>
      <c r="Y225" s="58" t="str">
        <f>IF(SUM(COUNTIFS('Planificación 2026-1'!F:F,"PRINCIPAL",'Planificación 2026-1'!X:X,C225,'Planificación 2026-1'!H:H,"T3"))&gt;0,"P36"," ")</f>
        <v xml:space="preserve"> </v>
      </c>
      <c r="Z225" s="58" t="str">
        <f>IF(SUM(COUNTIFS('Planificación 2026-1'!F:F,"PRINCIPAL",'Planificación 2026-1'!X:X,C225,'Planificación 2026-1'!H:H,"T2"))&gt;0,"P37"," ")</f>
        <v xml:space="preserve"> </v>
      </c>
      <c r="AA225" s="58" t="str">
        <f>IF(SUM(COUNTIFS('Planificación 2026-1'!F:F,"PRINCIPAL",'Planificación 2026-1'!X:X,C225,'Planificación 2026-1'!H:H,"AE"))&gt;0,"P38"," ")</f>
        <v xml:space="preserve"> </v>
      </c>
      <c r="AB225" s="58" t="str">
        <f>IF(SUM(COUNTIFS('Planificación 2026-1'!F:F,"PRINCIPAL",'Planificación 2026-1'!X:X,C225,'Planificación 2026-1'!H:H,"T4"))&gt;0,"P55"," ")</f>
        <v xml:space="preserve"> </v>
      </c>
      <c r="AC225" s="58" t="str">
        <f>IF(SUM(COUNTIFS('Planificación 2026-1'!F:F,"FILIAL",'Planificación 2026-1'!X:X,C225,'Planificación 2026-1'!H:H,"AF"))&gt;0," P01"," ")</f>
        <v xml:space="preserve"> </v>
      </c>
      <c r="AD225" s="58" t="str">
        <f>IF(SUM(COUNTIFS('Planificación 2026-1'!F:F,"FILIAL",'Planificación 2026-1'!X:X,C225,'Planificación 2026-1'!H:H,"EN"))&gt;0,"P02"," ")</f>
        <v xml:space="preserve"> </v>
      </c>
      <c r="AE225" s="58" t="str">
        <f>IF(SUM(COUNTIFS('Planificación 2026-1'!F:F,"FILIAL",'Planificación 2026-1'!X:X,C225,'Planificación 2026-1'!H:H,"IS"))&gt;0,"P03"," ")</f>
        <v xml:space="preserve"> </v>
      </c>
      <c r="AF225" s="58" t="str">
        <f>IF(SUM(COUNTIFS('Planificación 2026-1'!F:F,"FILIAL",'Planificación 2026-1'!X:X,C225,'Planificación 2026-1'!H:H,"PS"))&gt;0,"P04"," ")</f>
        <v xml:space="preserve"> </v>
      </c>
      <c r="AG225" s="58"/>
      <c r="AH225" s="58" t="str">
        <f>IF(SUM(COUNTIFS('Planificación 2026-1'!F:F,"FILIAL",'Planificación 2026-1'!X:X,C225,'Planificación 2026-1'!H:H,"IN"))&gt;0,"P06"," ")</f>
        <v xml:space="preserve"> </v>
      </c>
      <c r="AI225" s="58" t="str">
        <f>IF(SUM(COUNTIFS('Planificación 2026-1'!F:F,"FILIAL",'Planificación 2026-1'!X:X,C225,'Planificación 2026-1'!H:H,"CA"))&gt;0,"P07"," ")</f>
        <v xml:space="preserve"> </v>
      </c>
      <c r="AJ225" s="58" t="str">
        <f>IF(SUM(COUNTIFS('Planificación 2026-1'!F:F,"FILIAL",'Planificación 2026-1'!X:X,C225,'Planificación 2026-1'!H:H,"DE"))&gt;0,"P08"," ")</f>
        <v xml:space="preserve"> </v>
      </c>
      <c r="AK225" s="58" t="str">
        <f>IF(SUM(COUNTIFS('Planificación 2026-1'!F:F,"FILIAL",'Planificación 2026-1'!X:X,C225,'Planificación 2026-1'!H:H,"OB"))&gt;0,"P09"," ")</f>
        <v>P09</v>
      </c>
      <c r="AL225" s="58" t="str">
        <f>IF(SUM(COUNTIFS('Planificación 2026-1'!F:F,"FILIAL",'Planificación 2026-1'!X:X,C225,'Planificación 2026-1'!H:H,"MH"))&gt;0,"P31"," ")</f>
        <v xml:space="preserve"> </v>
      </c>
      <c r="AM225" s="58" t="str">
        <f>IF(SUM(COUNTIFS('Planificación 2026-1'!F:F,"FILIAL",'Planificación 2026-1'!X:X,C225,'Planificación 2026-1'!H:H,"IC"))&gt;0,"P32"," ")</f>
        <v xml:space="preserve"> </v>
      </c>
      <c r="AN225" s="58" t="str">
        <f>IF(SUM(COUNTIFS('Planificación 2026-1'!F:F,"FILIAL",'Planificación 2026-1'!X:X,C225,'Planificación 2026-1'!H:H,"AR"))&gt;0,"P34"," ")</f>
        <v xml:space="preserve"> </v>
      </c>
      <c r="AO225" s="58" t="str">
        <f>IF(SUM(COUNTIFS('Planificación 2026-1'!F:F,"FILIAL",'Planificación 2026-1'!X:X,C225,'Planificación 2026-1'!H:H,"T1"))&gt;0,"P35"," ")</f>
        <v xml:space="preserve"> </v>
      </c>
      <c r="AP225" s="58" t="str">
        <f>IF(SUM(COUNTIFS('Planificación 2026-1'!F:F,"FILIAL",'Planificación 2026-1'!X:X,C225,'Planificación 2026-1'!H:H,"T3"))&gt;0,"P36"," ")</f>
        <v xml:space="preserve"> </v>
      </c>
      <c r="AQ225" s="58" t="str">
        <f>IF(SUM(COUNTIFS('Planificación 2026-1'!F:F,"FILIAL",'Planificación 2026-1'!X:X,C225,'Planificación 2026-1'!H:H,"T2"))&gt;0,"P37"," ")</f>
        <v xml:space="preserve"> </v>
      </c>
      <c r="AR225" s="58" t="str">
        <f>IF(SUM(COUNTIFS('Planificación 2026-1'!F:F,"FILIAL",'Planificación 2026-1'!X:X,C225,'Planificación 2026-1'!H:H,"AE"))&gt;0,"P38"," ")</f>
        <v xml:space="preserve"> </v>
      </c>
      <c r="AS225" s="58" t="str">
        <f>IF(SUM(COUNTIFS('Planificación 2026-1'!F:F,"FILIAL",'Planificación 2026-1'!X:X,C225,'Planificación 2026-1'!H:H,"T4"))&gt;0,"P55"," ")</f>
        <v xml:space="preserve"> </v>
      </c>
      <c r="AT225" s="58" t="str">
        <f>IF(SUM(COUNTIFS('Planificación 2026-1'!F:F,"SUNAMPE",'Planificación 2026-1'!X:X,C225,'Planificación 2026-1'!H:H,"AF"))&gt;0," P01"," ")</f>
        <v xml:space="preserve"> </v>
      </c>
      <c r="AU225" s="58" t="str">
        <f>IF(SUM(COUNTIFS('Planificación 2026-1'!F:F,"SUNAMPE",'Planificación 2026-1'!X:X,C225,'Planificación 2026-1'!H:H,"EN"))&gt;0,"P02"," ")</f>
        <v xml:space="preserve"> </v>
      </c>
      <c r="AV225" s="58" t="str">
        <f>IF(SUM(COUNTIFS('Planificación 2026-1'!F:F,"SUNAMPE",'Planificación 2026-1'!X:X,C225,'Planificación 2026-1'!H:H,"IS"))&gt;0,"P03"," ")</f>
        <v xml:space="preserve"> </v>
      </c>
      <c r="AW225" s="58" t="str">
        <f>IF(SUM(COUNTIFS('Planificación 2026-1'!F:F,"SUNAMPE",'Planificación 2026-1'!X:X,C225,'Planificación 2026-1'!H:H,"PS"))&gt;0,"P04"," ")</f>
        <v xml:space="preserve"> </v>
      </c>
      <c r="AX225" s="58"/>
      <c r="AY225" s="58" t="str">
        <f>IF(SUM(COUNTIFS('Planificación 2026-1'!F:F,"SUNAMPE",'Planificación 2026-1'!X:X,C225,'Planificación 2026-1'!H:H,"IN"))&gt;0,"P06"," ")</f>
        <v xml:space="preserve"> </v>
      </c>
      <c r="AZ225" s="58" t="str">
        <f>IF(SUM(COUNTIFS('Planificación 2026-1'!F:F,"SUNAMPE",'Planificación 2026-1'!X:X,C225,'Planificación 2026-1'!H:H,"CA"))&gt;0,"P07"," ")</f>
        <v xml:space="preserve"> </v>
      </c>
      <c r="BA225" s="58" t="str">
        <f>IF(SUM(COUNTIFS('Planificación 2026-1'!F:F,"SUNAMPE",'Planificación 2026-1'!X:X,C225,'Planificación 2026-1'!H:H,"DE"))&gt;0,"P08"," ")</f>
        <v xml:space="preserve"> </v>
      </c>
      <c r="BB225" s="58" t="str">
        <f>IF(SUM(COUNTIFS('Planificación 2026-1'!F:F,"SUNAMPE",'Planificación 2026-1'!X:X,C225,'Planificación 2026-1'!H:H,"OB"))&gt;0,"P09"," ")</f>
        <v xml:space="preserve"> </v>
      </c>
      <c r="BC225" s="58" t="str">
        <f>IF(SUM(COUNTIFS('Planificación 2026-1'!F:F,"SUNAMPE",'Planificación 2026-1'!X:X,C225,'Planificación 2026-1'!H:H,"MH"))&gt;0,"P31"," ")</f>
        <v xml:space="preserve"> </v>
      </c>
      <c r="BD225" s="58" t="str">
        <f>IF(SUM(COUNTIFS('Planificación 2026-1'!F:F,"SUNAMPE",'Planificación 2026-1'!X:X,C225,'Planificación 2026-1'!H:H,"IC"))&gt;0,"P32"," ")</f>
        <v xml:space="preserve"> </v>
      </c>
      <c r="BE225" s="58" t="str">
        <f>IF(SUM(COUNTIFS('Planificación 2026-1'!F:F,"SUNAMPE",'Planificación 2026-1'!X:X,C225,'Planificación 2026-1'!H:H,"AR"))&gt;0,"P34"," ")</f>
        <v xml:space="preserve"> </v>
      </c>
      <c r="BF225" s="58" t="str">
        <f>IF(SUM(COUNTIFS('Planificación 2026-1'!F:F,"SUNAMPE",'Planificación 2026-1'!X:X,C225,'Planificación 2026-1'!H:H,"T1"))&gt;0,"P35"," ")</f>
        <v xml:space="preserve"> </v>
      </c>
      <c r="BG225" s="58" t="str">
        <f>IF(SUM(COUNTIFS('Planificación 2026-1'!F:F,"SUNAMPE",'Planificación 2026-1'!X:X,C225,'Planificación 2026-1'!H:H,"T3"))&gt;0,"P36"," ")</f>
        <v xml:space="preserve"> </v>
      </c>
      <c r="BH225" s="58" t="str">
        <f>IF(SUM(COUNTIFS('Planificación 2026-1'!F:F,"SUNAMPE",'Planificación 2026-1'!X:X,C225,'Planificación 2026-1'!H:H,"T2"))&gt;0,"P37"," ")</f>
        <v xml:space="preserve"> </v>
      </c>
      <c r="BI225" s="58" t="str">
        <f>IF(SUM(COUNTIFS('Planificación 2026-1'!F:F,"SUNAMPE",'Planificación 2026-1'!X:X,C225,'Planificación 2026-1'!H:H,"AE"))&gt;0,"P38"," ")</f>
        <v xml:space="preserve"> </v>
      </c>
      <c r="BJ225" s="58" t="str">
        <f>IF(SUM(COUNTIFS('Planificación 2026-1'!F:F,"SUNAMPE",'Planificación 2026-1'!X:X,C225,'Planificación 2026-1'!H:H,"T4"))&gt;0,"P55"," ")</f>
        <v xml:space="preserve"> </v>
      </c>
      <c r="BK225" s="58" t="str">
        <f>IF(SUM(COUNTIFS('Planificación 2026-1'!F:F,"HUAURA",'Planificación 2026-1'!X:X,C225,'Planificación 2026-1'!H:H,"AF"))&gt;0," P01"," ")</f>
        <v xml:space="preserve"> </v>
      </c>
      <c r="BL225" s="58" t="str">
        <f>IF(SUM(COUNTIFS('Planificación 2026-1'!F:F,"HUAURA",'Planificación 2026-1'!X:X,C225,'Planificación 2026-1'!H:H,"EN"))&gt;0,"P02"," ")</f>
        <v xml:space="preserve"> </v>
      </c>
      <c r="BM225" s="58" t="str">
        <f>IF(SUM(COUNTIFS('Planificación 2026-1'!F:F,"HUAURA",'Planificación 2026-1'!X:X,C225,'Planificación 2026-1'!H:H,"IS"))&gt;0,"P03"," ")</f>
        <v xml:space="preserve"> </v>
      </c>
      <c r="BN225" s="58" t="str">
        <f>IF(SUM(COUNTIFS('Planificación 2026-1'!F:F,"HUAURA",'Planificación 2026-1'!X:X,C225,'Planificación 2026-1'!H:H,"PS"))&gt;0,"P04"," ")</f>
        <v xml:space="preserve"> </v>
      </c>
      <c r="BO225" s="58"/>
      <c r="BP225" s="58" t="str">
        <f>IF(SUM(COUNTIFS('Planificación 2026-1'!F:F,"HUAURA",'Planificación 2026-1'!X:X,C225,'Planificación 2026-1'!H:H,"IN"))&gt;0,"P06"," ")</f>
        <v xml:space="preserve"> </v>
      </c>
      <c r="BQ225" s="58" t="str">
        <f>IF(SUM(COUNTIFS('Planificación 2026-1'!F:F,"HUAURA",'Planificación 2026-1'!X:X,C225,'Planificación 2026-1'!H:H,"CA"))&gt;0,"P07"," ")</f>
        <v xml:space="preserve"> </v>
      </c>
      <c r="BR225" s="58" t="str">
        <f>IF(SUM(COUNTIFS('Planificación 2026-1'!F:F,"HUAURA",'Planificación 2026-1'!X:X,C225,'Planificación 2026-1'!H:H,"DE"))&gt;0,"P08"," ")</f>
        <v xml:space="preserve"> </v>
      </c>
      <c r="BS225" s="58" t="str">
        <f>IF(SUM(COUNTIFS('Planificación 2026-1'!F:F,"HUAURA",'Planificación 2026-1'!X:X,C225,'Planificación 2026-1'!H:H,"OB"))&gt;0,"P09"," ")</f>
        <v xml:space="preserve"> </v>
      </c>
      <c r="BT225" s="58" t="str">
        <f>IF(SUM(COUNTIFS('Planificación 2026-1'!F:F,"HUAURA",'Planificación 2026-1'!X:X,C225,'Planificación 2026-1'!H:H,"MH"))&gt;0,"P31"," ")</f>
        <v xml:space="preserve"> </v>
      </c>
      <c r="BU225" s="58" t="str">
        <f>IF(SUM(COUNTIFS('Planificación 2026-1'!F:F,"HUAURA",'Planificación 2026-1'!X:X,C225,'Planificación 2026-1'!H:H,"IC"))&gt;0,"P32"," ")</f>
        <v xml:space="preserve"> </v>
      </c>
      <c r="BV225" s="58" t="str">
        <f>IF(SUM(COUNTIFS('Planificación 2026-1'!F:F,"HUAURA",'Planificación 2026-1'!X:X,C225,'Planificación 2026-1'!H:H,"AR"))&gt;0,"P34"," ")</f>
        <v xml:space="preserve"> </v>
      </c>
      <c r="BW225" s="58" t="str">
        <f>IF(SUM(COUNTIFS('Planificación 2026-1'!F:F,"HUAURA",'Planificación 2026-1'!X:X,C225,'Planificación 2026-1'!H:H,"T1"))&gt;0,"P35"," ")</f>
        <v xml:space="preserve"> </v>
      </c>
      <c r="BX225" s="58" t="str">
        <f>IF(SUM(COUNTIFS('Planificación 2026-1'!F:F,"HUAURA",'Planificación 2026-1'!X:X,C225,'Planificación 2026-1'!H:H,"T3"))&gt;0,"P36"," ")</f>
        <v xml:space="preserve"> </v>
      </c>
      <c r="BY225" s="58" t="str">
        <f>IF(SUM(COUNTIFS('Planificación 2026-1'!F:F,"HUAURA",'Planificación 2026-1'!X:X,C225,'Planificación 2026-1'!H:H,"T2"))&gt;0,"P37"," ")</f>
        <v xml:space="preserve"> </v>
      </c>
      <c r="BZ225" s="58" t="str">
        <f>IF(SUM(COUNTIFS('Planificación 2026-1'!F:F,"HUAURA",'Planificación 2026-1'!X:X,C225,'Planificación 2026-1'!H:H,"AE"))&gt;0,"P38"," ")</f>
        <v xml:space="preserve"> </v>
      </c>
      <c r="CA225" s="58" t="str">
        <f>IF(SUM(COUNTIFS('Planificación 2026-1'!F:F,"HUAURA",'Planificación 2026-1'!X:X,C225,'Planificación 2026-1'!H:H,"T4"))&gt;0,"P55"," ")</f>
        <v xml:space="preserve"> </v>
      </c>
      <c r="CB225" s="59">
        <f>SUMIFS('Planificación 2026-1'!S:S,'Planificación 2026-1'!X:X,C225,'Planificación 2026-1'!H:H,"AF",'Planificación 2026-1'!I:I,"&gt;2")</f>
        <v>0</v>
      </c>
      <c r="CC225" s="59">
        <f>SUMIFS('Planificación 2026-1'!S:S,'Planificación 2026-1'!X:X,C225,'Planificación 2026-1'!H:H,"EN",'Planificación 2026-1'!I:I,"&gt;2")</f>
        <v>0</v>
      </c>
      <c r="CD225" s="59">
        <f>SUMIFS('Planificación 2026-1'!S:S,'Planificación 2026-1'!X:X,C225,'Planificación 2026-1'!H:H,"IS",'Planificación 2026-1'!I:I,"&gt;2")</f>
        <v>0</v>
      </c>
      <c r="CE225" s="59">
        <f>SUMIFS('Planificación 2026-1'!S:S,'Planificación 2026-1'!X:X,C225,'Planificación 2026-1'!H:H,"PS",'Planificación 2026-1'!I:I,"&gt;2")</f>
        <v>0</v>
      </c>
      <c r="CF225" s="59">
        <f>SUMIFS('Planificación 2026-1'!S:S,'Planificación 2026-1'!X:X,C225,'Planificación 2026-1'!H:H,"IN",'Planificación 2026-1'!I:I,"&gt;2")</f>
        <v>0</v>
      </c>
      <c r="CG225" s="59">
        <f>SUMIFS('Planificación 2026-1'!S:S,'Planificación 2026-1'!X:X,C225,'Planificación 2026-1'!H:H,"CA",'Planificación 2026-1'!I:I,"&gt;2")</f>
        <v>0</v>
      </c>
      <c r="CH225" s="59">
        <f>SUMIFS('Planificación 2026-1'!S:S,'Planificación 2026-1'!X:X,C225,'Planificación 2026-1'!H:H,"DE",'Planificación 2026-1'!I:I,"&gt;2")</f>
        <v>0</v>
      </c>
      <c r="CI225" s="59">
        <f>SUMIFS('Planificación 2026-1'!S:S,'Planificación 2026-1'!X:X,C225,'Planificación 2026-1'!H:H,"OB",'Planificación 2026-1'!I:I,"&gt;2")</f>
        <v>14</v>
      </c>
      <c r="CJ225" s="59">
        <f>SUMIFS('Planificación 2026-1'!S:S,'Planificación 2026-1'!X:X,C225,'Planificación 2026-1'!H:H,"MH",'Planificación 2026-1'!I:I,"&gt;2")</f>
        <v>0</v>
      </c>
      <c r="CK225" s="59">
        <f>SUMIFS('Planificación 2026-1'!S:S,'Planificación 2026-1'!X:X,C225,'Planificación 2026-1'!H:H,"IC",'Planificación 2026-1'!I:I,"&gt;2")</f>
        <v>0</v>
      </c>
      <c r="CL225" s="59">
        <f>SUMIFS('Planificación 2026-1'!S:S,'Planificación 2026-1'!X:X,C225,'Planificación 2026-1'!H:H,"AR",'Planificación 2026-1'!I:I,"&gt;2")</f>
        <v>0</v>
      </c>
      <c r="CM225" s="59">
        <f>SUMIFS('Planificación 2026-1'!S:S,'Planificación 2026-1'!X:X,C225,'Planificación 2026-1'!H:H,"AE",'Planificación 2026-1'!I:I,"&gt;2")</f>
        <v>0</v>
      </c>
      <c r="CN225" s="59">
        <f>SUMIFS('Planificación 2026-1'!S:S,'Planificación 2026-1'!X:X,C225,'Planificación 2026-1'!H:H,"T1",'Planificación 2026-1'!I:I,"&gt;2")</f>
        <v>0</v>
      </c>
      <c r="CO225" s="59">
        <f>SUMIFS('Planificación 2026-1'!S:S,'Planificación 2026-1'!X:X,C225,'Planificación 2026-1'!H:H,"T3",'Planificación 2026-1'!I:I,"&gt;2")</f>
        <v>0</v>
      </c>
      <c r="CP225" s="59">
        <f>SUMIFS('Planificación 2026-1'!S:S,'Planificación 2026-1'!X:X,C225,'Planificación 2026-1'!H:H,"T2",'Planificación 2026-1'!I:I,"&gt;2")</f>
        <v>0</v>
      </c>
      <c r="CQ225" s="59">
        <f>SUMIFS('Planificación 2026-1'!S:S,'Planificación 2026-1'!X:X,C225,'Planificación 2026-1'!H:H,"T4",'Planificación 2026-1'!I:I,"&gt;2")</f>
        <v>0</v>
      </c>
      <c r="CR225" s="59">
        <f>SUMIFS('Planificación 2026-1'!S:S,'Planificación 2026-1'!X:X,C225,'Planificación 2026-1'!H:H,"AF",'Planificación 2026-1'!I:I,"&lt;3")</f>
        <v>0</v>
      </c>
      <c r="CS225" s="59">
        <f>SUMIFS('Planificación 2026-1'!S:S,'Planificación 2026-1'!X:X,C225,'Planificación 2026-1'!H:H,"EN",'Planificación 2026-1'!I:I,"&lt;3")</f>
        <v>0</v>
      </c>
      <c r="CT225" s="59">
        <f>SUMIFS('Planificación 2026-1'!S:S,'Planificación 2026-1'!X:X,C225,'Planificación 2026-1'!H:H,"IS",'Planificación 2026-1'!I:I,"&lt;3")</f>
        <v>0</v>
      </c>
      <c r="CU225" s="59">
        <f>SUMIFS('Planificación 2026-1'!S:S,'Planificación 2026-1'!X:X,C225,'Planificación 2026-1'!H:H,"PS",'Planificación 2026-1'!I:I,"&lt;3")</f>
        <v>0</v>
      </c>
      <c r="CV225" s="59">
        <f>SUMIFS('Planificación 2026-1'!S:S,'Planificación 2026-1'!X:X,C225,'Planificación 2026-1'!H:H,"IN",'Planificación 2026-1'!I:I,"&lt;3")</f>
        <v>0</v>
      </c>
      <c r="CW225" s="59">
        <f>SUMIFS('Planificación 2026-1'!S:S,'Planificación 2026-1'!X:X,C225,'Planificación 2026-1'!H:H,"CA",'Planificación 2026-1'!I:I,"&lt;3")</f>
        <v>0</v>
      </c>
      <c r="CX225" s="59">
        <f>SUMIFS('Planificación 2026-1'!S:S,'Planificación 2026-1'!X:X,C225,'Planificación 2026-1'!H:H,"DE",'Planificación 2026-1'!I:I,"&lt;3")</f>
        <v>0</v>
      </c>
      <c r="CY225" s="59">
        <f>SUMIFS('Planificación 2026-1'!S:S,'Planificación 2026-1'!X:X,C225,'Planificación 2026-1'!H:H,"OB",'Planificación 2026-1'!I:I,"&lt;3")</f>
        <v>0</v>
      </c>
      <c r="CZ225" s="59">
        <f>SUMIFS('Planificación 2026-1'!S:S,'Planificación 2026-1'!X:X,C225,'Planificación 2026-1'!H:H,"MH",'Planificación 2026-1'!I:I,"&lt;3")</f>
        <v>0</v>
      </c>
      <c r="DA225" s="59">
        <f>SUMIFS('Planificación 2026-1'!S:S,'Planificación 2026-1'!X:X,C225,'Planificación 2026-1'!H:H,"IC",'Planificación 2026-1'!I:I,"&lt;3")</f>
        <v>0</v>
      </c>
      <c r="DB225" s="59">
        <f>SUMIFS('Planificación 2026-1'!S:S,'Planificación 2026-1'!X:X,C225,'Planificación 2026-1'!H:H,"AR",'Planificación 2026-1'!I:I,"&lt;3")</f>
        <v>0</v>
      </c>
      <c r="DC225" s="59">
        <f>SUMIFS('Planificación 2026-1'!S:S,'Planificación 2026-1'!X:X,C225,'Planificación 2026-1'!H:H,"AE",'Planificación 2026-1'!I:I,"&lt;3")</f>
        <v>0</v>
      </c>
      <c r="DD225" s="59">
        <f>SUMIFS('Planificación 2026-1'!S:S,'Planificación 2026-1'!X:X,C225,'Planificación 2026-1'!H:H,"T1",'Planificación 2026-1'!I:I,"&lt;3")</f>
        <v>0</v>
      </c>
      <c r="DE225" s="59">
        <f>SUMIFS('Planificación 2026-1'!S:S,'Planificación 2026-1'!X:X,C225,'Planificación 2026-1'!H:H,"T3",'Planificación 2026-1'!I:I,"&lt;3")</f>
        <v>0</v>
      </c>
      <c r="DF225" s="59">
        <f>SUMIFS('Planificación 2026-1'!S:S,'Planificación 2026-1'!X:X,C225,'Planificación 2026-1'!H:H,"T2",'Planificación 2026-1'!I:I,"&lt;3")</f>
        <v>0</v>
      </c>
      <c r="DG225" s="59">
        <f>SUMIFS('Planificación 2026-1'!S:S,'Planificación 2026-1'!X:X,C225,'Planificación 2026-1'!H:H,"T4",'Planificación 2026-1'!I:I,"&lt;3")</f>
        <v>0</v>
      </c>
      <c r="DH225" s="58" t="str">
        <f t="shared" si="52"/>
        <v/>
      </c>
      <c r="DI225" s="27">
        <f>IF(C225="","",SUMIFS('Planificación 2026-1'!S:S,'Planificación 2026-1'!X:X,C225,'Planificación 2026-1'!F:F,"PRINCIPAL",'Planificación 2026-1'!Y:Y,"VIRTUAL"))</f>
        <v>0</v>
      </c>
      <c r="DJ225" s="27">
        <f>IF(C225="","",SUMIFS('Planificación 2026-1'!S:S,'Planificación 2026-1'!X:X,C225,'Planificación 2026-1'!F:F,"PRINCIPAL",'Planificación 2026-1'!Y:Y,"PRESENCIAL"))</f>
        <v>0</v>
      </c>
      <c r="DK225" s="27">
        <f>IF(C225="","",SUMIFS('Planificación 2026-1'!S:S,'Planificación 2026-1'!X:X,C225,'Planificación 2026-1'!F:F,"PRINCIPAL",'Planificación 2026-1'!Y:Y,"HIBRIDO PRESENCIAL"))</f>
        <v>0</v>
      </c>
      <c r="DL225" s="58" t="str">
        <f t="shared" si="53"/>
        <v>P09</v>
      </c>
      <c r="DM225" s="58">
        <f>IF(C225="","",SUMIFS('Planificación 2026-1'!S:S,'Planificación 2026-1'!X:X,C225,'Planificación 2026-1'!F:F,"FILIAL",'Planificación 2026-1'!Y:Y,"VIRTUAL"))</f>
        <v>0</v>
      </c>
      <c r="DN225" s="60">
        <f>IF(C225="","",SUMIFS('Planificación 2026-1'!S:S,'Planificación 2026-1'!X:X,C225,'Planificación 2026-1'!F:F,"FILIAL",'Planificación 2026-1'!Y:Y,"PRESENCIAL"))</f>
        <v>14</v>
      </c>
      <c r="DO225" s="29">
        <f>IF(C225="","",SUMIFS('Planificación 2026-1'!S:S,'Planificación 2026-1'!X:X,C225,'Planificación 2026-1'!F:F,"FILIAL",'Planificación 2026-1'!Y:Y,"HIBRIDO PRESENCIAL"))</f>
        <v>0</v>
      </c>
      <c r="DP225" s="61" t="str">
        <f t="shared" si="54"/>
        <v/>
      </c>
      <c r="DQ225" s="58">
        <f>IF(C225="","",SUMIFS('Planificación 2026-1'!S:S,'Planificación 2026-1'!X:X,C225,'Planificación 2026-1'!F:F,"SUNAMPE",'Planificación 2026-1'!Y:Y,"VIRTUAL"))</f>
        <v>0</v>
      </c>
      <c r="DR225" s="29">
        <f>IF(C225="","",SUMIFS('Planificación 2026-1'!S:S,'Planificación 2026-1'!X:X,C225,'Planificación 2026-1'!F:F,"SUNAMPE",'Planificación 2026-1'!Y:Y,"PRESENCIAL"))</f>
        <v>0</v>
      </c>
      <c r="DS225" s="61" t="str">
        <f t="shared" si="55"/>
        <v/>
      </c>
      <c r="DT225" s="58">
        <f>IF(C225="","",SUMIFS('Planificación 2026-1'!S:S,'Planificación 2026-1'!X:X,C225,'Planificación 2026-1'!F:F,"HUAURA",'Planificación 2026-1'!Y:Y,"VIRTUAL"))</f>
        <v>0</v>
      </c>
      <c r="DU225" s="29">
        <f>IF(C225="","",SUMIFS('Planificación 2026-1'!S:S,'Planificación 2026-1'!X:X,C225,'Planificación 2026-1'!F:F,"HUAURA",'Planificación 2026-1'!Y:Y,"PRESENCIAL"))</f>
        <v>0</v>
      </c>
      <c r="DV225" s="32">
        <f>SUMIFS('Planificación 2026-1'!S:S,'Planificación 2026-1'!X:X,C225,'Planificación 2026-1'!F:F,"PRINCIPAL",'Planificación 2026-1'!Y:Y,"VIRTUAL",'Planificación 2026-1'!I:I,"&gt;2")</f>
        <v>0</v>
      </c>
      <c r="DW225" s="32">
        <f>SUMIFS('Planificación 2026-1'!S:S,'Planificación 2026-1'!X:X,C225,'Planificación 2026-1'!F:F,"PRINCIPAL",'Planificación 2026-1'!Y:Y,"&lt;&gt;VIRTUAL",'Planificación 2026-1'!I:I,"&gt;2")</f>
        <v>0</v>
      </c>
      <c r="DX225" s="32">
        <f>SUMIFS('Planificación 2026-1'!S:S,'Planificación 2026-1'!X:X,C225,'Planificación 2026-1'!F:F,"SUNAMPE",'Planificación 2026-1'!Y:Y,"VIRTUAL",'Planificación 2026-1'!I:I,"&gt;2")</f>
        <v>0</v>
      </c>
      <c r="DY225" s="32">
        <f>SUMIFS('Planificación 2026-1'!S:S,'Planificación 2026-1'!X:X,C225,'Planificación 2026-1'!F:F,"SUNAMPE",'Planificación 2026-1'!Y:Y,"&lt;&gt;VIRTUAL",'Planificación 2026-1'!I:I,"&gt;2")</f>
        <v>0</v>
      </c>
      <c r="DZ225" s="32">
        <f>SUMIFS('Planificación 2026-1'!S:S,'Planificación 2026-1'!X:X,C225,'Planificación 2026-1'!F:F,"FILIAL",'Planificación 2026-1'!Y:Y,"VIRTUAL",'Planificación 2026-1'!I:I,"&gt;2")</f>
        <v>0</v>
      </c>
      <c r="EA225" s="32">
        <f>SUMIFS('Planificación 2026-1'!S:S,'Planificación 2026-1'!X:X,C225,'Planificación 2026-1'!F:F,"FILIAL",'Planificación 2026-1'!Y:Y,"&lt;&gt;VIRTUAL",'Planificación 2026-1'!I:I,"&gt;2")</f>
        <v>14</v>
      </c>
      <c r="EB225" s="32">
        <f>SUMIFS('Planificación 2026-1'!S:S,'Planificación 2026-1'!X:X,C225,'Planificación 2026-1'!F:F,"PORUMA",'Planificación 2026-1'!Y:Y,"VIRTUAL",'Planificación 2026-1'!I:I,"&gt;2")</f>
        <v>0</v>
      </c>
      <c r="EC225" s="32">
        <f>SUMIFS('Planificación 2026-1'!S:S,'Planificación 2026-1'!X:X,C225,'Planificación 2026-1'!F:F,"PORUMA",'Planificación 2026-1'!Y:Y,"&lt;&gt;VIRTUAL",'Planificación 2026-1'!I:I,"&gt;2")</f>
        <v>0</v>
      </c>
      <c r="ED225" s="32">
        <f>SUMIFS('Planificación 2026-1'!S:S,'Planificación 2026-1'!X:X,C225,'Planificación 2026-1'!F:F,"HUAURA",'Planificación 2026-1'!Y:Y,"VIRTUAL",'Planificación 2026-1'!I:I,"&gt;2")</f>
        <v>0</v>
      </c>
      <c r="EE225" s="32">
        <f>SUMIFS('Planificación 2026-1'!S:S,'Planificación 2026-1'!X:X,C225,'Planificación 2026-1'!F:F,"HUAURA",'Planificación 2026-1'!Y:Y,"&lt;&gt;VIRTUAL",'Planificación 2026-1'!I:I,"&gt;2")</f>
        <v>0</v>
      </c>
      <c r="EF225" s="32">
        <f>SUMIFS('Planificación 2026-1'!S:S,'Planificación 2026-1'!X:X,C225,'Planificación 2026-1'!F:F,"PRINCIPAL",'Planificación 2026-1'!Y:Y,"VIRTUAL",'Planificación 2026-1'!I:I,"&lt;3")</f>
        <v>0</v>
      </c>
      <c r="EG225" s="32">
        <f>SUMIFS('Planificación 2026-1'!S:S,'Planificación 2026-1'!X:X,C225,'Planificación 2026-1'!F:F,"PRINCIPAL",'Planificación 2026-1'!Y:Y,"&lt;&gt;VIRTUAL",'Planificación 2026-1'!I:I,"&lt;3")</f>
        <v>0</v>
      </c>
      <c r="EH225" s="32">
        <f>SUMIFS('Planificación 2026-1'!S:S,'Planificación 2026-1'!X:X,C225,'Planificación 2026-1'!F:F,"SUNAMPE",'Planificación 2026-1'!Y:Y,"VIRTUAL",'Planificación 2026-1'!I:I,"&lt;3")</f>
        <v>0</v>
      </c>
      <c r="EI225" s="32">
        <f>SUMIFS('Planificación 2026-1'!S:S,'Planificación 2026-1'!X:X,C225,'Planificación 2026-1'!F:F,"SUNAMPE",'Planificación 2026-1'!Y:Y,"&lt;&gt;VIRTUAL",'Planificación 2026-1'!I:I,"&lt;3")</f>
        <v>0</v>
      </c>
      <c r="EJ225" s="32">
        <f>SUMIFS('Planificación 2026-1'!S:S,'Planificación 2026-1'!X:X,C225,'Planificación 2026-1'!F:F,"FILIAL",'Planificación 2026-1'!Y:Y,"VIRTUAL",'Planificación 2026-1'!I:I,"&lt;3")</f>
        <v>0</v>
      </c>
      <c r="EK225" s="32">
        <f>SUMIFS('Planificación 2026-1'!S:S,'Planificación 2026-1'!X:X,C225,'Planificación 2026-1'!F:F,"FILIAL",'Planificación 2026-1'!Y:Y,"&lt;&gt;VIRTUAL",'Planificación 2026-1'!I:I,"&lt;3")</f>
        <v>0</v>
      </c>
      <c r="EL225" s="32">
        <f>SUMIFS('Planificación 2026-1'!S:S,'Planificación 2026-1'!X:X,C225,'Planificación 2026-1'!F:F,"PORUMA",'Planificación 2026-1'!Y:Y,"VIRTUAL",'Planificación 2026-1'!I:I,"&lt;3")</f>
        <v>0</v>
      </c>
      <c r="EM225" s="32">
        <f>SUMIFS('Planificación 2026-1'!S:S,'Planificación 2026-1'!X:X,C225,'Planificación 2026-1'!F:F,"PORUMA",'Planificación 2026-1'!Y:Y,"&lt;&gt;VIRTUAL",'Planificación 2026-1'!I:I,"&lt;3")</f>
        <v>0</v>
      </c>
      <c r="EN225" s="32">
        <f>SUMIFS('Planificación 2026-1'!S:S,'Planificación 2026-1'!X:X,C225,'Planificación 2026-1'!F:F,"HUAURA",'Planificación 2026-1'!Y:Y,"VIRTUAL",'Planificación 2026-1'!I:I,"&lt;3")</f>
        <v>0</v>
      </c>
      <c r="EO225" s="32">
        <f>SUMIFS('Planificación 2026-1'!S:S,'Planificación 2026-1'!X:X,C225,'Planificación 2026-1'!F:F,"HUAURA",'Planificación 2026-1'!Y:Y,"&lt;&gt;VIRTUAL",'Planificación 2026-1'!I:I,"&lt;3")</f>
        <v>0</v>
      </c>
      <c r="EP225" s="32">
        <f t="shared" si="57"/>
        <v>14</v>
      </c>
      <c r="EQ225" s="32">
        <f t="shared" si="47"/>
        <v>0</v>
      </c>
      <c r="ER225" s="32">
        <f t="shared" si="48"/>
        <v>0</v>
      </c>
      <c r="ES225" s="32">
        <f t="shared" si="49"/>
        <v>0</v>
      </c>
      <c r="ET225" s="32">
        <f t="shared" si="50"/>
        <v>0</v>
      </c>
      <c r="EU225" s="32">
        <f t="shared" si="51"/>
        <v>14</v>
      </c>
      <c r="EV225" s="32" t="b">
        <f>EXACT(EU225,E225)</f>
        <v>1</v>
      </c>
      <c r="EW225" s="32"/>
      <c r="EX225" s="32">
        <f>DV225+DZ225+ED225+EF225+EJ225+EN225+DX225+EH225</f>
        <v>0</v>
      </c>
      <c r="EY225" s="32">
        <f>DW225+EA225+EE225+EG225+EK225+EO225+DY225+EI225</f>
        <v>14</v>
      </c>
      <c r="EZ225" s="32" t="b">
        <f>EXACT(SUM(EX225:EY225),E225)</f>
        <v>1</v>
      </c>
      <c r="FA225" s="32" t="str">
        <f>IF(AND(DW225=0,EA225=0,EE225=0),"",IF(COUNTIF(DW225:EE225,"&gt;0")=1,IF(DW225&gt;0,"SEDE",IF(EA225&gt;0,"FILIAL","HUAURA")),IF(COUNTIF(DW225:EE225,"&gt;0")=2,IF(AND(DW225&gt;0,EA225&gt;0),"SEDE-FILIAL",IF(AND(DW225&gt;0,EE225&gt;0),"SEDE-HUAURA","FILIAL-HUAURA")),"SEDE-FILIAL-HUAURA")))</f>
        <v>FILIAL</v>
      </c>
      <c r="FB225" s="32" t="str">
        <f t="shared" si="56"/>
        <v>PRESENCIAL</v>
      </c>
    </row>
    <row r="226" spans="1:158">
      <c r="A226" s="33"/>
      <c r="B226" s="65">
        <v>223</v>
      </c>
      <c r="C226" s="32" t="s">
        <v>430</v>
      </c>
      <c r="D226" s="429">
        <v>21807106</v>
      </c>
      <c r="E226" s="62">
        <f>SUMIF('Planificación 2026-1'!X:X,C226,'Planificación 2026-1'!S:S)</f>
        <v>22</v>
      </c>
      <c r="F226" s="63" t="s">
        <v>199</v>
      </c>
      <c r="G226" s="454" t="s">
        <v>308</v>
      </c>
      <c r="H226" s="64" t="s">
        <v>181</v>
      </c>
      <c r="I226" s="64" t="s">
        <v>150</v>
      </c>
      <c r="J226" s="32" t="s">
        <v>181</v>
      </c>
      <c r="K226" s="32" t="s">
        <v>150</v>
      </c>
      <c r="L226" s="57" t="str">
        <f>IF(SUM(COUNTIFS('Planificación 2026-1'!F:F,"PRINCIPAL",'Planificación 2026-1'!X:X,C226,'Planificación 2026-1'!H:H,"AF"))&gt;0,"P01"," ")</f>
        <v xml:space="preserve"> </v>
      </c>
      <c r="M226" s="58" t="str">
        <f>IF(SUM(COUNTIFS('Planificación 2026-1'!F:F,"PRINCIPAL",'Planificación 2026-1'!X:X,C226,'Planificación 2026-1'!H:H,"EN"))&gt;0,"P02"," ")</f>
        <v>P02</v>
      </c>
      <c r="N226" s="58" t="str">
        <f>IF(SUM(COUNTIFS('Planificación 2026-1'!F:F,"PRINCIPAL",'Planificación 2026-1'!X:X,C226,'Planificación 2026-1'!H:H,"IS"))&gt;0,"P03"," ")</f>
        <v xml:space="preserve"> </v>
      </c>
      <c r="O226" s="58" t="str">
        <f>IF(SUM(COUNTIFS('Planificación 2026-1'!F:F,"PRINCIPAL",'Planificación 2026-1'!X:X,C226,'Planificación 2026-1'!H:H,"PS"))&gt;0,"P04"," ")</f>
        <v xml:space="preserve"> </v>
      </c>
      <c r="P226" s="58"/>
      <c r="Q226" s="58" t="str">
        <f>IF(SUM(COUNTIFS('Planificación 2026-1'!F:F,"PRINCIPAL",'Planificación 2026-1'!X:X,C226,'Planificación 2026-1'!H:H,"IN"))&gt;0,"P06"," ")</f>
        <v xml:space="preserve"> </v>
      </c>
      <c r="R226" s="58" t="str">
        <f>IF(SUM(COUNTIFS('Planificación 2026-1'!F:F,"PRINCIPAL",'Planificación 2026-1'!X:X,C226,'Planificación 2026-1'!H:H,"CA"))&gt;0,"P07"," ")</f>
        <v xml:space="preserve"> </v>
      </c>
      <c r="S226" s="58" t="str">
        <f>IF(SUM(COUNTIFS('Planificación 2026-1'!F:F,"PRINCIPAL",'Planificación 2026-1'!X:X,C226,'Planificación 2026-1'!H:H,"DE"))&gt;0,"P08"," ")</f>
        <v xml:space="preserve"> </v>
      </c>
      <c r="T226" s="58" t="str">
        <f>IF(SUM(COUNTIFS('Planificación 2026-1'!F:F,"PRINCIPAL",'Planificación 2026-1'!X:X,C226,'Planificación 2026-1'!H:H,"OB"))&gt;0,"P09"," ")</f>
        <v xml:space="preserve"> </v>
      </c>
      <c r="U226" s="58" t="str">
        <f>IF(SUM(COUNTIFS('Planificación 2026-1'!F:F,"PRINCIPAL",'Planificación 2026-1'!X:X,C226,'Planificación 2026-1'!H:H,"MH"))&gt;0,"P31"," ")</f>
        <v xml:space="preserve"> </v>
      </c>
      <c r="V226" s="58" t="str">
        <f>IF(SUM(COUNTIFS('Planificación 2026-1'!F:F,"PRINCIPAL",'Planificación 2026-1'!X:X,C226,'Planificación 2026-1'!H:H,"IC"))&gt;0,"P32"," ")</f>
        <v xml:space="preserve"> </v>
      </c>
      <c r="W226" s="58" t="str">
        <f>IF(SUM(COUNTIFS('Planificación 2026-1'!F:F,"PRINCIPAL",'Planificación 2026-1'!X:X,C226,'Planificación 2026-1'!H:H,"AR"))&gt;0,"P34"," ")</f>
        <v xml:space="preserve"> </v>
      </c>
      <c r="X226" s="58" t="str">
        <f>IF(SUM(COUNTIFS('Planificación 2026-1'!F:F,"PRINCIPAL",'Planificación 2026-1'!X:X,C226,'Planificación 2026-1'!H:H,"T1"))&gt;0,"P35"," ")</f>
        <v xml:space="preserve"> </v>
      </c>
      <c r="Y226" s="58" t="str">
        <f>IF(SUM(COUNTIFS('Planificación 2026-1'!F:F,"PRINCIPAL",'Planificación 2026-1'!X:X,C226,'Planificación 2026-1'!H:H,"T3"))&gt;0,"P36"," ")</f>
        <v xml:space="preserve"> </v>
      </c>
      <c r="Z226" s="58" t="str">
        <f>IF(SUM(COUNTIFS('Planificación 2026-1'!F:F,"PRINCIPAL",'Planificación 2026-1'!X:X,C226,'Planificación 2026-1'!H:H,"T2"))&gt;0,"P37"," ")</f>
        <v xml:space="preserve"> </v>
      </c>
      <c r="AA226" s="58" t="str">
        <f>IF(SUM(COUNTIFS('Planificación 2026-1'!F:F,"PRINCIPAL",'Planificación 2026-1'!X:X,C226,'Planificación 2026-1'!H:H,"AE"))&gt;0,"P38"," ")</f>
        <v xml:space="preserve"> </v>
      </c>
      <c r="AB226" s="58" t="str">
        <f>IF(SUM(COUNTIFS('Planificación 2026-1'!F:F,"PRINCIPAL",'Planificación 2026-1'!X:X,C226,'Planificación 2026-1'!H:H,"T4"))&gt;0,"P55"," ")</f>
        <v xml:space="preserve"> </v>
      </c>
      <c r="AC226" s="58" t="str">
        <f>IF(SUM(COUNTIFS('Planificación 2026-1'!F:F,"FILIAL",'Planificación 2026-1'!X:X,C226,'Planificación 2026-1'!H:H,"AF"))&gt;0," P01"," ")</f>
        <v xml:space="preserve"> </v>
      </c>
      <c r="AD226" s="58" t="str">
        <f>IF(SUM(COUNTIFS('Planificación 2026-1'!F:F,"FILIAL",'Planificación 2026-1'!X:X,C226,'Planificación 2026-1'!H:H,"EN"))&gt;0,"P02"," ")</f>
        <v xml:space="preserve"> </v>
      </c>
      <c r="AE226" s="58" t="str">
        <f>IF(SUM(COUNTIFS('Planificación 2026-1'!F:F,"FILIAL",'Planificación 2026-1'!X:X,C226,'Planificación 2026-1'!H:H,"IS"))&gt;0,"P03"," ")</f>
        <v xml:space="preserve"> </v>
      </c>
      <c r="AF226" s="58" t="str">
        <f>IF(SUM(COUNTIFS('Planificación 2026-1'!F:F,"FILIAL",'Planificación 2026-1'!X:X,C226,'Planificación 2026-1'!H:H,"PS"))&gt;0,"P04"," ")</f>
        <v xml:space="preserve"> </v>
      </c>
      <c r="AG226" s="58"/>
      <c r="AH226" s="58" t="str">
        <f>IF(SUM(COUNTIFS('Planificación 2026-1'!F:F,"FILIAL",'Planificación 2026-1'!X:X,C226,'Planificación 2026-1'!H:H,"IN"))&gt;0,"P06"," ")</f>
        <v xml:space="preserve"> </v>
      </c>
      <c r="AI226" s="58" t="str">
        <f>IF(SUM(COUNTIFS('Planificación 2026-1'!F:F,"FILIAL",'Planificación 2026-1'!X:X,C226,'Planificación 2026-1'!H:H,"CA"))&gt;0,"P07"," ")</f>
        <v xml:space="preserve"> </v>
      </c>
      <c r="AJ226" s="58" t="str">
        <f>IF(SUM(COUNTIFS('Planificación 2026-1'!F:F,"FILIAL",'Planificación 2026-1'!X:X,C226,'Planificación 2026-1'!H:H,"DE"))&gt;0,"P08"," ")</f>
        <v xml:space="preserve"> </v>
      </c>
      <c r="AK226" s="58" t="str">
        <f>IF(SUM(COUNTIFS('Planificación 2026-1'!F:F,"FILIAL",'Planificación 2026-1'!X:X,C226,'Planificación 2026-1'!H:H,"OB"))&gt;0,"P09"," ")</f>
        <v xml:space="preserve"> </v>
      </c>
      <c r="AL226" s="58" t="str">
        <f>IF(SUM(COUNTIFS('Planificación 2026-1'!F:F,"FILIAL",'Planificación 2026-1'!X:X,C226,'Planificación 2026-1'!H:H,"MH"))&gt;0,"P31"," ")</f>
        <v xml:space="preserve"> </v>
      </c>
      <c r="AM226" s="58" t="str">
        <f>IF(SUM(COUNTIFS('Planificación 2026-1'!F:F,"FILIAL",'Planificación 2026-1'!X:X,C226,'Planificación 2026-1'!H:H,"IC"))&gt;0,"P32"," ")</f>
        <v xml:space="preserve"> </v>
      </c>
      <c r="AN226" s="58" t="str">
        <f>IF(SUM(COUNTIFS('Planificación 2026-1'!F:F,"FILIAL",'Planificación 2026-1'!X:X,C226,'Planificación 2026-1'!H:H,"AR"))&gt;0,"P34"," ")</f>
        <v xml:space="preserve"> </v>
      </c>
      <c r="AO226" s="58" t="str">
        <f>IF(SUM(COUNTIFS('Planificación 2026-1'!F:F,"FILIAL",'Planificación 2026-1'!X:X,C226,'Planificación 2026-1'!H:H,"T1"))&gt;0,"P35"," ")</f>
        <v xml:space="preserve"> </v>
      </c>
      <c r="AP226" s="58" t="str">
        <f>IF(SUM(COUNTIFS('Planificación 2026-1'!F:F,"FILIAL",'Planificación 2026-1'!X:X,C226,'Planificación 2026-1'!H:H,"T3"))&gt;0,"P36"," ")</f>
        <v xml:space="preserve"> </v>
      </c>
      <c r="AQ226" s="58" t="str">
        <f>IF(SUM(COUNTIFS('Planificación 2026-1'!F:F,"FILIAL",'Planificación 2026-1'!X:X,C226,'Planificación 2026-1'!H:H,"T2"))&gt;0,"P37"," ")</f>
        <v xml:space="preserve"> </v>
      </c>
      <c r="AR226" s="58" t="str">
        <f>IF(SUM(COUNTIFS('Planificación 2026-1'!F:F,"FILIAL",'Planificación 2026-1'!X:X,C226,'Planificación 2026-1'!H:H,"AE"))&gt;0,"P38"," ")</f>
        <v xml:space="preserve"> </v>
      </c>
      <c r="AS226" s="58" t="str">
        <f>IF(SUM(COUNTIFS('Planificación 2026-1'!F:F,"FILIAL",'Planificación 2026-1'!X:X,C226,'Planificación 2026-1'!H:H,"T4"))&gt;0,"P55"," ")</f>
        <v xml:space="preserve"> </v>
      </c>
      <c r="AT226" s="58" t="str">
        <f>IF(SUM(COUNTIFS('Planificación 2026-1'!F:F,"SUNAMPE",'Planificación 2026-1'!X:X,C226,'Planificación 2026-1'!H:H,"AF"))&gt;0," P01"," ")</f>
        <v xml:space="preserve"> </v>
      </c>
      <c r="AU226" s="58" t="str">
        <f>IF(SUM(COUNTIFS('Planificación 2026-1'!F:F,"SUNAMPE",'Planificación 2026-1'!X:X,C226,'Planificación 2026-1'!H:H,"EN"))&gt;0,"P02"," ")</f>
        <v xml:space="preserve"> </v>
      </c>
      <c r="AV226" s="58" t="str">
        <f>IF(SUM(COUNTIFS('Planificación 2026-1'!F:F,"SUNAMPE",'Planificación 2026-1'!X:X,C226,'Planificación 2026-1'!H:H,"IS"))&gt;0,"P03"," ")</f>
        <v xml:space="preserve"> </v>
      </c>
      <c r="AW226" s="58" t="str">
        <f>IF(SUM(COUNTIFS('Planificación 2026-1'!F:F,"SUNAMPE",'Planificación 2026-1'!X:X,C226,'Planificación 2026-1'!H:H,"PS"))&gt;0,"P04"," ")</f>
        <v xml:space="preserve"> </v>
      </c>
      <c r="AX226" s="58"/>
      <c r="AY226" s="58" t="str">
        <f>IF(SUM(COUNTIFS('Planificación 2026-1'!F:F,"SUNAMPE",'Planificación 2026-1'!X:X,C226,'Planificación 2026-1'!H:H,"IN"))&gt;0,"P06"," ")</f>
        <v xml:space="preserve"> </v>
      </c>
      <c r="AZ226" s="58" t="str">
        <f>IF(SUM(COUNTIFS('Planificación 2026-1'!F:F,"SUNAMPE",'Planificación 2026-1'!X:X,C226,'Planificación 2026-1'!H:H,"CA"))&gt;0,"P07"," ")</f>
        <v xml:space="preserve"> </v>
      </c>
      <c r="BA226" s="58" t="str">
        <f>IF(SUM(COUNTIFS('Planificación 2026-1'!F:F,"SUNAMPE",'Planificación 2026-1'!X:X,C226,'Planificación 2026-1'!H:H,"DE"))&gt;0,"P08"," ")</f>
        <v xml:space="preserve"> </v>
      </c>
      <c r="BB226" s="58" t="str">
        <f>IF(SUM(COUNTIFS('Planificación 2026-1'!F:F,"SUNAMPE",'Planificación 2026-1'!X:X,C226,'Planificación 2026-1'!H:H,"OB"))&gt;0,"P09"," ")</f>
        <v xml:space="preserve"> </v>
      </c>
      <c r="BC226" s="58" t="str">
        <f>IF(SUM(COUNTIFS('Planificación 2026-1'!F:F,"SUNAMPE",'Planificación 2026-1'!X:X,C226,'Planificación 2026-1'!H:H,"MH"))&gt;0,"P31"," ")</f>
        <v xml:space="preserve"> </v>
      </c>
      <c r="BD226" s="58" t="str">
        <f>IF(SUM(COUNTIFS('Planificación 2026-1'!F:F,"SUNAMPE",'Planificación 2026-1'!X:X,C226,'Planificación 2026-1'!H:H,"IC"))&gt;0,"P32"," ")</f>
        <v xml:space="preserve"> </v>
      </c>
      <c r="BE226" s="58" t="str">
        <f>IF(SUM(COUNTIFS('Planificación 2026-1'!F:F,"SUNAMPE",'Planificación 2026-1'!X:X,C226,'Planificación 2026-1'!H:H,"AR"))&gt;0,"P34"," ")</f>
        <v xml:space="preserve"> </v>
      </c>
      <c r="BF226" s="58" t="str">
        <f>IF(SUM(COUNTIFS('Planificación 2026-1'!F:F,"SUNAMPE",'Planificación 2026-1'!X:X,C226,'Planificación 2026-1'!H:H,"T1"))&gt;0,"P35"," ")</f>
        <v xml:space="preserve"> </v>
      </c>
      <c r="BG226" s="58" t="str">
        <f>IF(SUM(COUNTIFS('Planificación 2026-1'!F:F,"SUNAMPE",'Planificación 2026-1'!X:X,C226,'Planificación 2026-1'!H:H,"T3"))&gt;0,"P36"," ")</f>
        <v xml:space="preserve"> </v>
      </c>
      <c r="BH226" s="58" t="str">
        <f>IF(SUM(COUNTIFS('Planificación 2026-1'!F:F,"SUNAMPE",'Planificación 2026-1'!X:X,C226,'Planificación 2026-1'!H:H,"T2"))&gt;0,"P37"," ")</f>
        <v xml:space="preserve"> </v>
      </c>
      <c r="BI226" s="58" t="str">
        <f>IF(SUM(COUNTIFS('Planificación 2026-1'!F:F,"SUNAMPE",'Planificación 2026-1'!X:X,C226,'Planificación 2026-1'!H:H,"AE"))&gt;0,"P38"," ")</f>
        <v xml:space="preserve"> </v>
      </c>
      <c r="BJ226" s="58" t="str">
        <f>IF(SUM(COUNTIFS('Planificación 2026-1'!F:F,"SUNAMPE",'Planificación 2026-1'!X:X,C226,'Planificación 2026-1'!H:H,"T4"))&gt;0,"P55"," ")</f>
        <v xml:space="preserve"> </v>
      </c>
      <c r="BK226" s="58" t="str">
        <f>IF(SUM(COUNTIFS('Planificación 2026-1'!F:F,"HUAURA",'Planificación 2026-1'!X:X,C226,'Planificación 2026-1'!H:H,"AF"))&gt;0," P01"," ")</f>
        <v xml:space="preserve"> </v>
      </c>
      <c r="BL226" s="58" t="str">
        <f>IF(SUM(COUNTIFS('Planificación 2026-1'!F:F,"HUAURA",'Planificación 2026-1'!X:X,C226,'Planificación 2026-1'!H:H,"EN"))&gt;0,"P02"," ")</f>
        <v xml:space="preserve"> </v>
      </c>
      <c r="BM226" s="58" t="str">
        <f>IF(SUM(COUNTIFS('Planificación 2026-1'!F:F,"HUAURA",'Planificación 2026-1'!X:X,C226,'Planificación 2026-1'!H:H,"IS"))&gt;0,"P03"," ")</f>
        <v xml:space="preserve"> </v>
      </c>
      <c r="BN226" s="58" t="str">
        <f>IF(SUM(COUNTIFS('Planificación 2026-1'!F:F,"HUAURA",'Planificación 2026-1'!X:X,C226,'Planificación 2026-1'!H:H,"PS"))&gt;0,"P04"," ")</f>
        <v xml:space="preserve"> </v>
      </c>
      <c r="BO226" s="58"/>
      <c r="BP226" s="58" t="str">
        <f>IF(SUM(COUNTIFS('Planificación 2026-1'!F:F,"HUAURA",'Planificación 2026-1'!X:X,C226,'Planificación 2026-1'!H:H,"IN"))&gt;0,"P06"," ")</f>
        <v xml:space="preserve"> </v>
      </c>
      <c r="BQ226" s="58" t="str">
        <f>IF(SUM(COUNTIFS('Planificación 2026-1'!F:F,"HUAURA",'Planificación 2026-1'!X:X,C226,'Planificación 2026-1'!H:H,"CA"))&gt;0,"P07"," ")</f>
        <v xml:space="preserve"> </v>
      </c>
      <c r="BR226" s="58" t="str">
        <f>IF(SUM(COUNTIFS('Planificación 2026-1'!F:F,"HUAURA",'Planificación 2026-1'!X:X,C226,'Planificación 2026-1'!H:H,"DE"))&gt;0,"P08"," ")</f>
        <v xml:space="preserve"> </v>
      </c>
      <c r="BS226" s="58" t="str">
        <f>IF(SUM(COUNTIFS('Planificación 2026-1'!F:F,"HUAURA",'Planificación 2026-1'!X:X,C226,'Planificación 2026-1'!H:H,"OB"))&gt;0,"P09"," ")</f>
        <v xml:space="preserve"> </v>
      </c>
      <c r="BT226" s="58" t="str">
        <f>IF(SUM(COUNTIFS('Planificación 2026-1'!F:F,"HUAURA",'Planificación 2026-1'!X:X,C226,'Planificación 2026-1'!H:H,"MH"))&gt;0,"P31"," ")</f>
        <v xml:space="preserve"> </v>
      </c>
      <c r="BU226" s="58" t="str">
        <f>IF(SUM(COUNTIFS('Planificación 2026-1'!F:F,"HUAURA",'Planificación 2026-1'!X:X,C226,'Planificación 2026-1'!H:H,"IC"))&gt;0,"P32"," ")</f>
        <v xml:space="preserve"> </v>
      </c>
      <c r="BV226" s="58" t="str">
        <f>IF(SUM(COUNTIFS('Planificación 2026-1'!F:F,"HUAURA",'Planificación 2026-1'!X:X,C226,'Planificación 2026-1'!H:H,"AR"))&gt;0,"P34"," ")</f>
        <v xml:space="preserve"> </v>
      </c>
      <c r="BW226" s="58" t="str">
        <f>IF(SUM(COUNTIFS('Planificación 2026-1'!F:F,"HUAURA",'Planificación 2026-1'!X:X,C226,'Planificación 2026-1'!H:H,"T1"))&gt;0,"P35"," ")</f>
        <v xml:space="preserve"> </v>
      </c>
      <c r="BX226" s="58" t="str">
        <f>IF(SUM(COUNTIFS('Planificación 2026-1'!F:F,"HUAURA",'Planificación 2026-1'!X:X,C226,'Planificación 2026-1'!H:H,"T3"))&gt;0,"P36"," ")</f>
        <v xml:space="preserve"> </v>
      </c>
      <c r="BY226" s="58" t="str">
        <f>IF(SUM(COUNTIFS('Planificación 2026-1'!F:F,"HUAURA",'Planificación 2026-1'!X:X,C226,'Planificación 2026-1'!H:H,"T2"))&gt;0,"P37"," ")</f>
        <v xml:space="preserve"> </v>
      </c>
      <c r="BZ226" s="58" t="str">
        <f>IF(SUM(COUNTIFS('Planificación 2026-1'!F:F,"HUAURA",'Planificación 2026-1'!X:X,C226,'Planificación 2026-1'!H:H,"AE"))&gt;0,"P38"," ")</f>
        <v xml:space="preserve"> </v>
      </c>
      <c r="CA226" s="58" t="str">
        <f>IF(SUM(COUNTIFS('Planificación 2026-1'!F:F,"HUAURA",'Planificación 2026-1'!X:X,C226,'Planificación 2026-1'!H:H,"T4"))&gt;0,"P55"," ")</f>
        <v xml:space="preserve"> </v>
      </c>
      <c r="CB226" s="59">
        <f>SUMIFS('Planificación 2026-1'!S:S,'Planificación 2026-1'!X:X,C226,'Planificación 2026-1'!H:H,"AF",'Planificación 2026-1'!I:I,"&gt;2")</f>
        <v>0</v>
      </c>
      <c r="CC226" s="59">
        <f>SUMIFS('Planificación 2026-1'!S:S,'Planificación 2026-1'!X:X,C226,'Planificación 2026-1'!H:H,"EN",'Planificación 2026-1'!I:I,"&gt;2")</f>
        <v>22</v>
      </c>
      <c r="CD226" s="59">
        <f>SUMIFS('Planificación 2026-1'!S:S,'Planificación 2026-1'!X:X,C226,'Planificación 2026-1'!H:H,"IS",'Planificación 2026-1'!I:I,"&gt;2")</f>
        <v>0</v>
      </c>
      <c r="CE226" s="59">
        <f>SUMIFS('Planificación 2026-1'!S:S,'Planificación 2026-1'!X:X,C226,'Planificación 2026-1'!H:H,"PS",'Planificación 2026-1'!I:I,"&gt;2")</f>
        <v>0</v>
      </c>
      <c r="CF226" s="59">
        <f>SUMIFS('Planificación 2026-1'!S:S,'Planificación 2026-1'!X:X,C226,'Planificación 2026-1'!H:H,"IN",'Planificación 2026-1'!I:I,"&gt;2")</f>
        <v>0</v>
      </c>
      <c r="CG226" s="59">
        <f>SUMIFS('Planificación 2026-1'!S:S,'Planificación 2026-1'!X:X,C226,'Planificación 2026-1'!H:H,"CA",'Planificación 2026-1'!I:I,"&gt;2")</f>
        <v>0</v>
      </c>
      <c r="CH226" s="59">
        <f>SUMIFS('Planificación 2026-1'!S:S,'Planificación 2026-1'!X:X,C226,'Planificación 2026-1'!H:H,"DE",'Planificación 2026-1'!I:I,"&gt;2")</f>
        <v>0</v>
      </c>
      <c r="CI226" s="59">
        <f>SUMIFS('Planificación 2026-1'!S:S,'Planificación 2026-1'!X:X,C226,'Planificación 2026-1'!H:H,"OB",'Planificación 2026-1'!I:I,"&gt;2")</f>
        <v>0</v>
      </c>
      <c r="CJ226" s="59">
        <f>SUMIFS('Planificación 2026-1'!S:S,'Planificación 2026-1'!X:X,C226,'Planificación 2026-1'!H:H,"MH",'Planificación 2026-1'!I:I,"&gt;2")</f>
        <v>0</v>
      </c>
      <c r="CK226" s="59">
        <f>SUMIFS('Planificación 2026-1'!S:S,'Planificación 2026-1'!X:X,C226,'Planificación 2026-1'!H:H,"IC",'Planificación 2026-1'!I:I,"&gt;2")</f>
        <v>0</v>
      </c>
      <c r="CL226" s="59">
        <f>SUMIFS('Planificación 2026-1'!S:S,'Planificación 2026-1'!X:X,C226,'Planificación 2026-1'!H:H,"AR",'Planificación 2026-1'!I:I,"&gt;2")</f>
        <v>0</v>
      </c>
      <c r="CM226" s="59">
        <f>SUMIFS('Planificación 2026-1'!S:S,'Planificación 2026-1'!X:X,C226,'Planificación 2026-1'!H:H,"AE",'Planificación 2026-1'!I:I,"&gt;2")</f>
        <v>0</v>
      </c>
      <c r="CN226" s="59">
        <f>SUMIFS('Planificación 2026-1'!S:S,'Planificación 2026-1'!X:X,C226,'Planificación 2026-1'!H:H,"T1",'Planificación 2026-1'!I:I,"&gt;2")</f>
        <v>0</v>
      </c>
      <c r="CO226" s="59">
        <f>SUMIFS('Planificación 2026-1'!S:S,'Planificación 2026-1'!X:X,C226,'Planificación 2026-1'!H:H,"T3",'Planificación 2026-1'!I:I,"&gt;2")</f>
        <v>0</v>
      </c>
      <c r="CP226" s="59">
        <f>SUMIFS('Planificación 2026-1'!S:S,'Planificación 2026-1'!X:X,C226,'Planificación 2026-1'!H:H,"T2",'Planificación 2026-1'!I:I,"&gt;2")</f>
        <v>0</v>
      </c>
      <c r="CQ226" s="59">
        <f>SUMIFS('Planificación 2026-1'!S:S,'Planificación 2026-1'!X:X,C226,'Planificación 2026-1'!H:H,"T4",'Planificación 2026-1'!I:I,"&gt;2")</f>
        <v>0</v>
      </c>
      <c r="CR226" s="59">
        <f>SUMIFS('Planificación 2026-1'!S:S,'Planificación 2026-1'!X:X,C226,'Planificación 2026-1'!H:H,"AF",'Planificación 2026-1'!I:I,"&lt;3")</f>
        <v>0</v>
      </c>
      <c r="CS226" s="59">
        <f>SUMIFS('Planificación 2026-1'!S:S,'Planificación 2026-1'!X:X,C226,'Planificación 2026-1'!H:H,"EN",'Planificación 2026-1'!I:I,"&lt;3")</f>
        <v>0</v>
      </c>
      <c r="CT226" s="59">
        <f>SUMIFS('Planificación 2026-1'!S:S,'Planificación 2026-1'!X:X,C226,'Planificación 2026-1'!H:H,"IS",'Planificación 2026-1'!I:I,"&lt;3")</f>
        <v>0</v>
      </c>
      <c r="CU226" s="59">
        <f>SUMIFS('Planificación 2026-1'!S:S,'Planificación 2026-1'!X:X,C226,'Planificación 2026-1'!H:H,"PS",'Planificación 2026-1'!I:I,"&lt;3")</f>
        <v>0</v>
      </c>
      <c r="CV226" s="59">
        <f>SUMIFS('Planificación 2026-1'!S:S,'Planificación 2026-1'!X:X,C226,'Planificación 2026-1'!H:H,"IN",'Planificación 2026-1'!I:I,"&lt;3")</f>
        <v>0</v>
      </c>
      <c r="CW226" s="59">
        <f>SUMIFS('Planificación 2026-1'!S:S,'Planificación 2026-1'!X:X,C226,'Planificación 2026-1'!H:H,"CA",'Planificación 2026-1'!I:I,"&lt;3")</f>
        <v>0</v>
      </c>
      <c r="CX226" s="59">
        <f>SUMIFS('Planificación 2026-1'!S:S,'Planificación 2026-1'!X:X,C226,'Planificación 2026-1'!H:H,"DE",'Planificación 2026-1'!I:I,"&lt;3")</f>
        <v>0</v>
      </c>
      <c r="CY226" s="59">
        <f>SUMIFS('Planificación 2026-1'!S:S,'Planificación 2026-1'!X:X,C226,'Planificación 2026-1'!H:H,"OB",'Planificación 2026-1'!I:I,"&lt;3")</f>
        <v>0</v>
      </c>
      <c r="CZ226" s="59">
        <f>SUMIFS('Planificación 2026-1'!S:S,'Planificación 2026-1'!X:X,C226,'Planificación 2026-1'!H:H,"MH",'Planificación 2026-1'!I:I,"&lt;3")</f>
        <v>0</v>
      </c>
      <c r="DA226" s="59">
        <f>SUMIFS('Planificación 2026-1'!S:S,'Planificación 2026-1'!X:X,C226,'Planificación 2026-1'!H:H,"IC",'Planificación 2026-1'!I:I,"&lt;3")</f>
        <v>0</v>
      </c>
      <c r="DB226" s="59">
        <f>SUMIFS('Planificación 2026-1'!S:S,'Planificación 2026-1'!X:X,C226,'Planificación 2026-1'!H:H,"AR",'Planificación 2026-1'!I:I,"&lt;3")</f>
        <v>0</v>
      </c>
      <c r="DC226" s="59">
        <f>SUMIFS('Planificación 2026-1'!S:S,'Planificación 2026-1'!X:X,C226,'Planificación 2026-1'!H:H,"AE",'Planificación 2026-1'!I:I,"&lt;3")</f>
        <v>0</v>
      </c>
      <c r="DD226" s="59">
        <f>SUMIFS('Planificación 2026-1'!S:S,'Planificación 2026-1'!X:X,C226,'Planificación 2026-1'!H:H,"T1",'Planificación 2026-1'!I:I,"&lt;3")</f>
        <v>0</v>
      </c>
      <c r="DE226" s="59">
        <f>SUMIFS('Planificación 2026-1'!S:S,'Planificación 2026-1'!X:X,C226,'Planificación 2026-1'!H:H,"T3",'Planificación 2026-1'!I:I,"&lt;3")</f>
        <v>0</v>
      </c>
      <c r="DF226" s="59">
        <f>SUMIFS('Planificación 2026-1'!S:S,'Planificación 2026-1'!X:X,C226,'Planificación 2026-1'!H:H,"T2",'Planificación 2026-1'!I:I,"&lt;3")</f>
        <v>0</v>
      </c>
      <c r="DG226" s="59">
        <f>SUMIFS('Planificación 2026-1'!S:S,'Planificación 2026-1'!X:X,C226,'Planificación 2026-1'!H:H,"T4",'Planificación 2026-1'!I:I,"&lt;3")</f>
        <v>0</v>
      </c>
      <c r="DH226" s="58" t="str">
        <f t="shared" si="52"/>
        <v>P02</v>
      </c>
      <c r="DI226" s="27">
        <f>IF(C226="","",SUMIFS('Planificación 2026-1'!S:S,'Planificación 2026-1'!X:X,C226,'Planificación 2026-1'!F:F,"PRINCIPAL",'Planificación 2026-1'!Y:Y,"VIRTUAL"))</f>
        <v>0</v>
      </c>
      <c r="DJ226" s="27">
        <f>IF(C226="","",SUMIFS('Planificación 2026-1'!S:S,'Planificación 2026-1'!X:X,C226,'Planificación 2026-1'!F:F,"PRINCIPAL",'Planificación 2026-1'!Y:Y,"PRESENCIAL"))</f>
        <v>22</v>
      </c>
      <c r="DK226" s="27">
        <f>IF(C226="","",SUMIFS('Planificación 2026-1'!S:S,'Planificación 2026-1'!X:X,C226,'Planificación 2026-1'!F:F,"PRINCIPAL",'Planificación 2026-1'!Y:Y,"HIBRIDO PRESENCIAL"))</f>
        <v>0</v>
      </c>
      <c r="DL226" s="58" t="str">
        <f t="shared" si="53"/>
        <v/>
      </c>
      <c r="DM226" s="58">
        <f>IF(C226="","",SUMIFS('Planificación 2026-1'!S:S,'Planificación 2026-1'!X:X,C226,'Planificación 2026-1'!F:F,"FILIAL",'Planificación 2026-1'!Y:Y,"VIRTUAL"))</f>
        <v>0</v>
      </c>
      <c r="DN226" s="60">
        <f>IF(C226="","",SUMIFS('Planificación 2026-1'!S:S,'Planificación 2026-1'!X:X,C226,'Planificación 2026-1'!F:F,"FILIAL",'Planificación 2026-1'!Y:Y,"PRESENCIAL"))</f>
        <v>0</v>
      </c>
      <c r="DO226" s="29">
        <f>IF(C226="","",SUMIFS('Planificación 2026-1'!S:S,'Planificación 2026-1'!X:X,C226,'Planificación 2026-1'!F:F,"FILIAL",'Planificación 2026-1'!Y:Y,"HIBRIDO PRESENCIAL"))</f>
        <v>0</v>
      </c>
      <c r="DP226" s="61" t="str">
        <f t="shared" si="54"/>
        <v/>
      </c>
      <c r="DQ226" s="58">
        <f>IF(C226="","",SUMIFS('Planificación 2026-1'!S:S,'Planificación 2026-1'!X:X,C226,'Planificación 2026-1'!F:F,"SUNAMPE",'Planificación 2026-1'!Y:Y,"VIRTUAL"))</f>
        <v>0</v>
      </c>
      <c r="DR226" s="29">
        <f>IF(C226="","",SUMIFS('Planificación 2026-1'!S:S,'Planificación 2026-1'!X:X,C226,'Planificación 2026-1'!F:F,"SUNAMPE",'Planificación 2026-1'!Y:Y,"PRESENCIAL"))</f>
        <v>0</v>
      </c>
      <c r="DS226" s="61" t="str">
        <f t="shared" si="55"/>
        <v/>
      </c>
      <c r="DT226" s="58">
        <f>IF(C226="","",SUMIFS('Planificación 2026-1'!S:S,'Planificación 2026-1'!X:X,C226,'Planificación 2026-1'!F:F,"HUAURA",'Planificación 2026-1'!Y:Y,"VIRTUAL"))</f>
        <v>0</v>
      </c>
      <c r="DU226" s="29">
        <f>IF(C226="","",SUMIFS('Planificación 2026-1'!S:S,'Planificación 2026-1'!X:X,C226,'Planificación 2026-1'!F:F,"HUAURA",'Planificación 2026-1'!Y:Y,"PRESENCIAL"))</f>
        <v>0</v>
      </c>
      <c r="DV226" s="32">
        <f>SUMIFS('Planificación 2026-1'!S:S,'Planificación 2026-1'!X:X,C226,'Planificación 2026-1'!F:F,"PRINCIPAL",'Planificación 2026-1'!Y:Y,"VIRTUAL",'Planificación 2026-1'!I:I,"&gt;2")</f>
        <v>0</v>
      </c>
      <c r="DW226" s="32">
        <f>SUMIFS('Planificación 2026-1'!S:S,'Planificación 2026-1'!X:X,C226,'Planificación 2026-1'!F:F,"PRINCIPAL",'Planificación 2026-1'!Y:Y,"&lt;&gt;VIRTUAL",'Planificación 2026-1'!I:I,"&gt;2")</f>
        <v>22</v>
      </c>
      <c r="DX226" s="32">
        <f>SUMIFS('Planificación 2026-1'!S:S,'Planificación 2026-1'!X:X,C226,'Planificación 2026-1'!F:F,"SUNAMPE",'Planificación 2026-1'!Y:Y,"VIRTUAL",'Planificación 2026-1'!I:I,"&gt;2")</f>
        <v>0</v>
      </c>
      <c r="DY226" s="32">
        <f>SUMIFS('Planificación 2026-1'!S:S,'Planificación 2026-1'!X:X,C226,'Planificación 2026-1'!F:F,"SUNAMPE",'Planificación 2026-1'!Y:Y,"&lt;&gt;VIRTUAL",'Planificación 2026-1'!I:I,"&gt;2")</f>
        <v>0</v>
      </c>
      <c r="DZ226" s="32">
        <f>SUMIFS('Planificación 2026-1'!S:S,'Planificación 2026-1'!X:X,C226,'Planificación 2026-1'!F:F,"FILIAL",'Planificación 2026-1'!Y:Y,"VIRTUAL",'Planificación 2026-1'!I:I,"&gt;2")</f>
        <v>0</v>
      </c>
      <c r="EA226" s="32">
        <f>SUMIFS('Planificación 2026-1'!S:S,'Planificación 2026-1'!X:X,C226,'Planificación 2026-1'!F:F,"FILIAL",'Planificación 2026-1'!Y:Y,"&lt;&gt;VIRTUAL",'Planificación 2026-1'!I:I,"&gt;2")</f>
        <v>0</v>
      </c>
      <c r="EB226" s="32">
        <f>SUMIFS('Planificación 2026-1'!S:S,'Planificación 2026-1'!X:X,C226,'Planificación 2026-1'!F:F,"PORUMA",'Planificación 2026-1'!Y:Y,"VIRTUAL",'Planificación 2026-1'!I:I,"&gt;2")</f>
        <v>0</v>
      </c>
      <c r="EC226" s="32">
        <f>SUMIFS('Planificación 2026-1'!S:S,'Planificación 2026-1'!X:X,C226,'Planificación 2026-1'!F:F,"PORUMA",'Planificación 2026-1'!Y:Y,"&lt;&gt;VIRTUAL",'Planificación 2026-1'!I:I,"&gt;2")</f>
        <v>0</v>
      </c>
      <c r="ED226" s="32">
        <f>SUMIFS('Planificación 2026-1'!S:S,'Planificación 2026-1'!X:X,C226,'Planificación 2026-1'!F:F,"HUAURA",'Planificación 2026-1'!Y:Y,"VIRTUAL",'Planificación 2026-1'!I:I,"&gt;2")</f>
        <v>0</v>
      </c>
      <c r="EE226" s="32">
        <f>SUMIFS('Planificación 2026-1'!S:S,'Planificación 2026-1'!X:X,C226,'Planificación 2026-1'!F:F,"HUAURA",'Planificación 2026-1'!Y:Y,"&lt;&gt;VIRTUAL",'Planificación 2026-1'!I:I,"&gt;2")</f>
        <v>0</v>
      </c>
      <c r="EF226" s="32">
        <f>SUMIFS('Planificación 2026-1'!S:S,'Planificación 2026-1'!X:X,C226,'Planificación 2026-1'!F:F,"PRINCIPAL",'Planificación 2026-1'!Y:Y,"VIRTUAL",'Planificación 2026-1'!I:I,"&lt;3")</f>
        <v>0</v>
      </c>
      <c r="EG226" s="32">
        <f>SUMIFS('Planificación 2026-1'!S:S,'Planificación 2026-1'!X:X,C226,'Planificación 2026-1'!F:F,"PRINCIPAL",'Planificación 2026-1'!Y:Y,"&lt;&gt;VIRTUAL",'Planificación 2026-1'!I:I,"&lt;3")</f>
        <v>0</v>
      </c>
      <c r="EH226" s="32">
        <f>SUMIFS('Planificación 2026-1'!S:S,'Planificación 2026-1'!X:X,C226,'Planificación 2026-1'!F:F,"SUNAMPE",'Planificación 2026-1'!Y:Y,"VIRTUAL",'Planificación 2026-1'!I:I,"&lt;3")</f>
        <v>0</v>
      </c>
      <c r="EI226" s="32">
        <f>SUMIFS('Planificación 2026-1'!S:S,'Planificación 2026-1'!X:X,C226,'Planificación 2026-1'!F:F,"SUNAMPE",'Planificación 2026-1'!Y:Y,"&lt;&gt;VIRTUAL",'Planificación 2026-1'!I:I,"&lt;3")</f>
        <v>0</v>
      </c>
      <c r="EJ226" s="32">
        <f>SUMIFS('Planificación 2026-1'!S:S,'Planificación 2026-1'!X:X,C226,'Planificación 2026-1'!F:F,"FILIAL",'Planificación 2026-1'!Y:Y,"VIRTUAL",'Planificación 2026-1'!I:I,"&lt;3")</f>
        <v>0</v>
      </c>
      <c r="EK226" s="32">
        <f>SUMIFS('Planificación 2026-1'!S:S,'Planificación 2026-1'!X:X,C226,'Planificación 2026-1'!F:F,"FILIAL",'Planificación 2026-1'!Y:Y,"&lt;&gt;VIRTUAL",'Planificación 2026-1'!I:I,"&lt;3")</f>
        <v>0</v>
      </c>
      <c r="EL226" s="32">
        <f>SUMIFS('Planificación 2026-1'!S:S,'Planificación 2026-1'!X:X,C226,'Planificación 2026-1'!F:F,"PORUMA",'Planificación 2026-1'!Y:Y,"VIRTUAL",'Planificación 2026-1'!I:I,"&lt;3")</f>
        <v>0</v>
      </c>
      <c r="EM226" s="32">
        <f>SUMIFS('Planificación 2026-1'!S:S,'Planificación 2026-1'!X:X,C226,'Planificación 2026-1'!F:F,"PORUMA",'Planificación 2026-1'!Y:Y,"&lt;&gt;VIRTUAL",'Planificación 2026-1'!I:I,"&lt;3")</f>
        <v>0</v>
      </c>
      <c r="EN226" s="32">
        <f>SUMIFS('Planificación 2026-1'!S:S,'Planificación 2026-1'!X:X,C226,'Planificación 2026-1'!F:F,"HUAURA",'Planificación 2026-1'!Y:Y,"VIRTUAL",'Planificación 2026-1'!I:I,"&lt;3")</f>
        <v>0</v>
      </c>
      <c r="EO226" s="32">
        <f>SUMIFS('Planificación 2026-1'!S:S,'Planificación 2026-1'!X:X,C226,'Planificación 2026-1'!F:F,"HUAURA",'Planificación 2026-1'!Y:Y,"&lt;&gt;VIRTUAL",'Planificación 2026-1'!I:I,"&lt;3")</f>
        <v>0</v>
      </c>
      <c r="EP226" s="32">
        <f t="shared" si="57"/>
        <v>0</v>
      </c>
      <c r="EQ226" s="32">
        <f t="shared" si="47"/>
        <v>0</v>
      </c>
      <c r="ER226" s="32">
        <f t="shared" si="48"/>
        <v>0</v>
      </c>
      <c r="ES226" s="32">
        <f t="shared" si="49"/>
        <v>22</v>
      </c>
      <c r="ET226" s="32">
        <f t="shared" si="50"/>
        <v>0</v>
      </c>
      <c r="EU226" s="32">
        <f t="shared" si="51"/>
        <v>22</v>
      </c>
      <c r="EV226" s="32" t="b">
        <f>EXACT(EU226,E226)</f>
        <v>1</v>
      </c>
      <c r="EW226" s="32"/>
      <c r="EX226" s="32">
        <f>DV226+DZ226+ED226+EF226+EJ226+EN226+DX226+EH226</f>
        <v>0</v>
      </c>
      <c r="EY226" s="32">
        <f>DW226+EA226+EE226+EG226+EK226+EO226+DY226+EI226</f>
        <v>22</v>
      </c>
      <c r="EZ226" s="32" t="b">
        <f>EXACT(SUM(EX226:EY226),E226)</f>
        <v>1</v>
      </c>
      <c r="FA226" s="32" t="str">
        <f>IF(AND(DW226=0,EA226=0,EE226=0),"",IF(COUNTIF(DW226:EE226,"&gt;0")=1,IF(DW226&gt;0,"SEDE",IF(EA226&gt;0,"FILIAL","HUAURA")),IF(COUNTIF(DW226:EE226,"&gt;0")=2,IF(AND(DW226&gt;0,EA226&gt;0),"SEDE-FILIAL",IF(AND(DW226&gt;0,EE226&gt;0),"SEDE-HUAURA","FILIAL-HUAURA")),"SEDE-FILIAL-HUAURA")))</f>
        <v>SEDE</v>
      </c>
      <c r="FB226" s="32" t="str">
        <f t="shared" si="56"/>
        <v>PRESENCIAL</v>
      </c>
    </row>
    <row r="227" spans="1:158">
      <c r="A227" s="33"/>
      <c r="B227" s="65">
        <v>224</v>
      </c>
      <c r="C227" s="32" t="s">
        <v>431</v>
      </c>
      <c r="D227" s="429">
        <v>43753047</v>
      </c>
      <c r="E227" s="62">
        <f>SUMIF('Planificación 2026-1'!X:X,C227,'Planificación 2026-1'!S:S)</f>
        <v>15</v>
      </c>
      <c r="F227" s="63" t="s">
        <v>203</v>
      </c>
      <c r="G227" s="454" t="s">
        <v>200</v>
      </c>
      <c r="H227" s="64" t="s">
        <v>181</v>
      </c>
      <c r="I227" s="64" t="s">
        <v>176</v>
      </c>
      <c r="J227" s="32" t="s">
        <v>111</v>
      </c>
      <c r="K227" s="32" t="s">
        <v>258</v>
      </c>
      <c r="L227" s="57" t="str">
        <f>IF(SUM(COUNTIFS('Planificación 2026-1'!F:F,"PRINCIPAL",'Planificación 2026-1'!X:X,C227,'Planificación 2026-1'!H:H,"AF"))&gt;0,"P01"," ")</f>
        <v xml:space="preserve"> </v>
      </c>
      <c r="M227" s="58" t="str">
        <f>IF(SUM(COUNTIFS('Planificación 2026-1'!F:F,"PRINCIPAL",'Planificación 2026-1'!X:X,C227,'Planificación 2026-1'!H:H,"EN"))&gt;0,"P02"," ")</f>
        <v xml:space="preserve"> </v>
      </c>
      <c r="N227" s="58" t="str">
        <f>IF(SUM(COUNTIFS('Planificación 2026-1'!F:F,"PRINCIPAL",'Planificación 2026-1'!X:X,C227,'Planificación 2026-1'!H:H,"IS"))&gt;0,"P03"," ")</f>
        <v xml:space="preserve"> </v>
      </c>
      <c r="O227" s="58" t="str">
        <f>IF(SUM(COUNTIFS('Planificación 2026-1'!F:F,"PRINCIPAL",'Planificación 2026-1'!X:X,C227,'Planificación 2026-1'!H:H,"PS"))&gt;0,"P04"," ")</f>
        <v xml:space="preserve"> </v>
      </c>
      <c r="P227" s="58"/>
      <c r="Q227" s="58" t="str">
        <f>IF(SUM(COUNTIFS('Planificación 2026-1'!F:F,"PRINCIPAL",'Planificación 2026-1'!X:X,C227,'Planificación 2026-1'!H:H,"IN"))&gt;0,"P06"," ")</f>
        <v xml:space="preserve"> </v>
      </c>
      <c r="R227" s="58" t="str">
        <f>IF(SUM(COUNTIFS('Planificación 2026-1'!F:F,"PRINCIPAL",'Planificación 2026-1'!X:X,C227,'Planificación 2026-1'!H:H,"CA"))&gt;0,"P07"," ")</f>
        <v xml:space="preserve"> </v>
      </c>
      <c r="S227" s="58" t="str">
        <f>IF(SUM(COUNTIFS('Planificación 2026-1'!F:F,"PRINCIPAL",'Planificación 2026-1'!X:X,C227,'Planificación 2026-1'!H:H,"DE"))&gt;0,"P08"," ")</f>
        <v xml:space="preserve"> </v>
      </c>
      <c r="T227" s="58" t="str">
        <f>IF(SUM(COUNTIFS('Planificación 2026-1'!F:F,"PRINCIPAL",'Planificación 2026-1'!X:X,C227,'Planificación 2026-1'!H:H,"OB"))&gt;0,"P09"," ")</f>
        <v xml:space="preserve"> </v>
      </c>
      <c r="U227" s="58" t="str">
        <f>IF(SUM(COUNTIFS('Planificación 2026-1'!F:F,"PRINCIPAL",'Planificación 2026-1'!X:X,C227,'Planificación 2026-1'!H:H,"MH"))&gt;0,"P31"," ")</f>
        <v xml:space="preserve"> </v>
      </c>
      <c r="V227" s="58" t="str">
        <f>IF(SUM(COUNTIFS('Planificación 2026-1'!F:F,"PRINCIPAL",'Planificación 2026-1'!X:X,C227,'Planificación 2026-1'!H:H,"IC"))&gt;0,"P32"," ")</f>
        <v xml:space="preserve"> </v>
      </c>
      <c r="W227" s="58" t="str">
        <f>IF(SUM(COUNTIFS('Planificación 2026-1'!F:F,"PRINCIPAL",'Planificación 2026-1'!X:X,C227,'Planificación 2026-1'!H:H,"AR"))&gt;0,"P34"," ")</f>
        <v xml:space="preserve"> </v>
      </c>
      <c r="X227" s="58" t="str">
        <f>IF(SUM(COUNTIFS('Planificación 2026-1'!F:F,"PRINCIPAL",'Planificación 2026-1'!X:X,C227,'Planificación 2026-1'!H:H,"T1"))&gt;0,"P35"," ")</f>
        <v xml:space="preserve"> </v>
      </c>
      <c r="Y227" s="58" t="str">
        <f>IF(SUM(COUNTIFS('Planificación 2026-1'!F:F,"PRINCIPAL",'Planificación 2026-1'!X:X,C227,'Planificación 2026-1'!H:H,"T3"))&gt;0,"P36"," ")</f>
        <v xml:space="preserve"> </v>
      </c>
      <c r="Z227" s="58" t="str">
        <f>IF(SUM(COUNTIFS('Planificación 2026-1'!F:F,"PRINCIPAL",'Planificación 2026-1'!X:X,C227,'Planificación 2026-1'!H:H,"T2"))&gt;0,"P37"," ")</f>
        <v xml:space="preserve"> </v>
      </c>
      <c r="AA227" s="58" t="str">
        <f>IF(SUM(COUNTIFS('Planificación 2026-1'!F:F,"PRINCIPAL",'Planificación 2026-1'!X:X,C227,'Planificación 2026-1'!H:H,"AE"))&gt;0,"P38"," ")</f>
        <v xml:space="preserve"> </v>
      </c>
      <c r="AB227" s="58" t="str">
        <f>IF(SUM(COUNTIFS('Planificación 2026-1'!F:F,"PRINCIPAL",'Planificación 2026-1'!X:X,C227,'Planificación 2026-1'!H:H,"T4"))&gt;0,"P55"," ")</f>
        <v xml:space="preserve"> </v>
      </c>
      <c r="AC227" s="58" t="str">
        <f>IF(SUM(COUNTIFS('Planificación 2026-1'!F:F,"FILIAL",'Planificación 2026-1'!X:X,C227,'Planificación 2026-1'!H:H,"AF"))&gt;0," P01"," ")</f>
        <v xml:space="preserve"> </v>
      </c>
      <c r="AD227" s="58" t="str">
        <f>IF(SUM(COUNTIFS('Planificación 2026-1'!F:F,"FILIAL",'Planificación 2026-1'!X:X,C227,'Planificación 2026-1'!H:H,"EN"))&gt;0,"P02"," ")</f>
        <v xml:space="preserve"> </v>
      </c>
      <c r="AE227" s="58" t="str">
        <f>IF(SUM(COUNTIFS('Planificación 2026-1'!F:F,"FILIAL",'Planificación 2026-1'!X:X,C227,'Planificación 2026-1'!H:H,"IS"))&gt;0,"P03"," ")</f>
        <v xml:space="preserve"> </v>
      </c>
      <c r="AF227" s="58" t="str">
        <f>IF(SUM(COUNTIFS('Planificación 2026-1'!F:F,"FILIAL",'Planificación 2026-1'!X:X,C227,'Planificación 2026-1'!H:H,"PS"))&gt;0,"P04"," ")</f>
        <v xml:space="preserve"> </v>
      </c>
      <c r="AG227" s="58"/>
      <c r="AH227" s="58" t="str">
        <f>IF(SUM(COUNTIFS('Planificación 2026-1'!F:F,"FILIAL",'Planificación 2026-1'!X:X,C227,'Planificación 2026-1'!H:H,"IN"))&gt;0,"P06"," ")</f>
        <v xml:space="preserve"> </v>
      </c>
      <c r="AI227" s="58" t="str">
        <f>IF(SUM(COUNTIFS('Planificación 2026-1'!F:F,"FILIAL",'Planificación 2026-1'!X:X,C227,'Planificación 2026-1'!H:H,"CA"))&gt;0,"P07"," ")</f>
        <v xml:space="preserve"> </v>
      </c>
      <c r="AJ227" s="58" t="str">
        <f>IF(SUM(COUNTIFS('Planificación 2026-1'!F:F,"FILIAL",'Planificación 2026-1'!X:X,C227,'Planificación 2026-1'!H:H,"DE"))&gt;0,"P08"," ")</f>
        <v xml:space="preserve"> </v>
      </c>
      <c r="AK227" s="58" t="str">
        <f>IF(SUM(COUNTIFS('Planificación 2026-1'!F:F,"FILIAL",'Planificación 2026-1'!X:X,C227,'Planificación 2026-1'!H:H,"OB"))&gt;0,"P09"," ")</f>
        <v xml:space="preserve"> </v>
      </c>
      <c r="AL227" s="58" t="str">
        <f>IF(SUM(COUNTIFS('Planificación 2026-1'!F:F,"FILIAL",'Planificación 2026-1'!X:X,C227,'Planificación 2026-1'!H:H,"MH"))&gt;0,"P31"," ")</f>
        <v xml:space="preserve"> </v>
      </c>
      <c r="AM227" s="58" t="str">
        <f>IF(SUM(COUNTIFS('Planificación 2026-1'!F:F,"FILIAL",'Planificación 2026-1'!X:X,C227,'Planificación 2026-1'!H:H,"IC"))&gt;0,"P32"," ")</f>
        <v xml:space="preserve"> </v>
      </c>
      <c r="AN227" s="58" t="str">
        <f>IF(SUM(COUNTIFS('Planificación 2026-1'!F:F,"FILIAL",'Planificación 2026-1'!X:X,C227,'Planificación 2026-1'!H:H,"AR"))&gt;0,"P34"," ")</f>
        <v xml:space="preserve"> </v>
      </c>
      <c r="AO227" s="58" t="str">
        <f>IF(SUM(COUNTIFS('Planificación 2026-1'!F:F,"FILIAL",'Planificación 2026-1'!X:X,C227,'Planificación 2026-1'!H:H,"T1"))&gt;0,"P35"," ")</f>
        <v xml:space="preserve"> </v>
      </c>
      <c r="AP227" s="58" t="str">
        <f>IF(SUM(COUNTIFS('Planificación 2026-1'!F:F,"FILIAL",'Planificación 2026-1'!X:X,C227,'Planificación 2026-1'!H:H,"T3"))&gt;0,"P36"," ")</f>
        <v xml:space="preserve"> </v>
      </c>
      <c r="AQ227" s="58" t="str">
        <f>IF(SUM(COUNTIFS('Planificación 2026-1'!F:F,"FILIAL",'Planificación 2026-1'!X:X,C227,'Planificación 2026-1'!H:H,"T2"))&gt;0,"P37"," ")</f>
        <v xml:space="preserve"> </v>
      </c>
      <c r="AR227" s="58" t="str">
        <f>IF(SUM(COUNTIFS('Planificación 2026-1'!F:F,"FILIAL",'Planificación 2026-1'!X:X,C227,'Planificación 2026-1'!H:H,"AE"))&gt;0,"P38"," ")</f>
        <v xml:space="preserve"> </v>
      </c>
      <c r="AS227" s="58" t="str">
        <f>IF(SUM(COUNTIFS('Planificación 2026-1'!F:F,"FILIAL",'Planificación 2026-1'!X:X,C227,'Planificación 2026-1'!H:H,"T4"))&gt;0,"P55"," ")</f>
        <v xml:space="preserve"> </v>
      </c>
      <c r="AT227" s="58" t="str">
        <f>IF(SUM(COUNTIFS('Planificación 2026-1'!F:F,"SUNAMPE",'Planificación 2026-1'!X:X,C227,'Planificación 2026-1'!H:H,"AF"))&gt;0," P01"," ")</f>
        <v xml:space="preserve"> </v>
      </c>
      <c r="AU227" s="58" t="str">
        <f>IF(SUM(COUNTIFS('Planificación 2026-1'!F:F,"SUNAMPE",'Planificación 2026-1'!X:X,C227,'Planificación 2026-1'!H:H,"EN"))&gt;0,"P02"," ")</f>
        <v xml:space="preserve"> </v>
      </c>
      <c r="AV227" s="58" t="str">
        <f>IF(SUM(COUNTIFS('Planificación 2026-1'!F:F,"SUNAMPE",'Planificación 2026-1'!X:X,C227,'Planificación 2026-1'!H:H,"IS"))&gt;0,"P03"," ")</f>
        <v xml:space="preserve"> </v>
      </c>
      <c r="AW227" s="58" t="str">
        <f>IF(SUM(COUNTIFS('Planificación 2026-1'!F:F,"SUNAMPE",'Planificación 2026-1'!X:X,C227,'Planificación 2026-1'!H:H,"PS"))&gt;0,"P04"," ")</f>
        <v xml:space="preserve"> </v>
      </c>
      <c r="AX227" s="58"/>
      <c r="AY227" s="58" t="str">
        <f>IF(SUM(COUNTIFS('Planificación 2026-1'!F:F,"SUNAMPE",'Planificación 2026-1'!X:X,C227,'Planificación 2026-1'!H:H,"IN"))&gt;0,"P06"," ")</f>
        <v xml:space="preserve"> </v>
      </c>
      <c r="AZ227" s="58" t="str">
        <f>IF(SUM(COUNTIFS('Planificación 2026-1'!F:F,"SUNAMPE",'Planificación 2026-1'!X:X,C227,'Planificación 2026-1'!H:H,"CA"))&gt;0,"P07"," ")</f>
        <v xml:space="preserve"> </v>
      </c>
      <c r="BA227" s="58" t="str">
        <f>IF(SUM(COUNTIFS('Planificación 2026-1'!F:F,"SUNAMPE",'Planificación 2026-1'!X:X,C227,'Planificación 2026-1'!H:H,"DE"))&gt;0,"P08"," ")</f>
        <v xml:space="preserve"> </v>
      </c>
      <c r="BB227" s="58" t="str">
        <f>IF(SUM(COUNTIFS('Planificación 2026-1'!F:F,"SUNAMPE",'Planificación 2026-1'!X:X,C227,'Planificación 2026-1'!H:H,"OB"))&gt;0,"P09"," ")</f>
        <v xml:space="preserve"> </v>
      </c>
      <c r="BC227" s="58" t="str">
        <f>IF(SUM(COUNTIFS('Planificación 2026-1'!F:F,"SUNAMPE",'Planificación 2026-1'!X:X,C227,'Planificación 2026-1'!H:H,"MH"))&gt;0,"P31"," ")</f>
        <v xml:space="preserve"> </v>
      </c>
      <c r="BD227" s="58" t="str">
        <f>IF(SUM(COUNTIFS('Planificación 2026-1'!F:F,"SUNAMPE",'Planificación 2026-1'!X:X,C227,'Planificación 2026-1'!H:H,"IC"))&gt;0,"P32"," ")</f>
        <v xml:space="preserve"> </v>
      </c>
      <c r="BE227" s="58" t="str">
        <f>IF(SUM(COUNTIFS('Planificación 2026-1'!F:F,"SUNAMPE",'Planificación 2026-1'!X:X,C227,'Planificación 2026-1'!H:H,"AR"))&gt;0,"P34"," ")</f>
        <v xml:space="preserve"> </v>
      </c>
      <c r="BF227" s="58" t="str">
        <f>IF(SUM(COUNTIFS('Planificación 2026-1'!F:F,"SUNAMPE",'Planificación 2026-1'!X:X,C227,'Planificación 2026-1'!H:H,"T1"))&gt;0,"P35"," ")</f>
        <v>P35</v>
      </c>
      <c r="BG227" s="58" t="str">
        <f>IF(SUM(COUNTIFS('Planificación 2026-1'!F:F,"SUNAMPE",'Planificación 2026-1'!X:X,C227,'Planificación 2026-1'!H:H,"T3"))&gt;0,"P36"," ")</f>
        <v>P36</v>
      </c>
      <c r="BH227" s="58" t="str">
        <f>IF(SUM(COUNTIFS('Planificación 2026-1'!F:F,"SUNAMPE",'Planificación 2026-1'!X:X,C227,'Planificación 2026-1'!H:H,"T2"))&gt;0,"P37"," ")</f>
        <v xml:space="preserve"> </v>
      </c>
      <c r="BI227" s="58" t="str">
        <f>IF(SUM(COUNTIFS('Planificación 2026-1'!F:F,"SUNAMPE",'Planificación 2026-1'!X:X,C227,'Planificación 2026-1'!H:H,"AE"))&gt;0,"P38"," ")</f>
        <v xml:space="preserve"> </v>
      </c>
      <c r="BJ227" s="58" t="str">
        <f>IF(SUM(COUNTIFS('Planificación 2026-1'!F:F,"SUNAMPE",'Planificación 2026-1'!X:X,C227,'Planificación 2026-1'!H:H,"T4"))&gt;0,"P55"," ")</f>
        <v xml:space="preserve"> </v>
      </c>
      <c r="BK227" s="58" t="str">
        <f>IF(SUM(COUNTIFS('Planificación 2026-1'!F:F,"HUAURA",'Planificación 2026-1'!X:X,C227,'Planificación 2026-1'!H:H,"AF"))&gt;0," P01"," ")</f>
        <v xml:space="preserve"> </v>
      </c>
      <c r="BL227" s="58" t="str">
        <f>IF(SUM(COUNTIFS('Planificación 2026-1'!F:F,"HUAURA",'Planificación 2026-1'!X:X,C227,'Planificación 2026-1'!H:H,"EN"))&gt;0,"P02"," ")</f>
        <v xml:space="preserve"> </v>
      </c>
      <c r="BM227" s="58" t="str">
        <f>IF(SUM(COUNTIFS('Planificación 2026-1'!F:F,"HUAURA",'Planificación 2026-1'!X:X,C227,'Planificación 2026-1'!H:H,"IS"))&gt;0,"P03"," ")</f>
        <v xml:space="preserve"> </v>
      </c>
      <c r="BN227" s="58" t="str">
        <f>IF(SUM(COUNTIFS('Planificación 2026-1'!F:F,"HUAURA",'Planificación 2026-1'!X:X,C227,'Planificación 2026-1'!H:H,"PS"))&gt;0,"P04"," ")</f>
        <v xml:space="preserve"> </v>
      </c>
      <c r="BO227" s="58"/>
      <c r="BP227" s="58" t="str">
        <f>IF(SUM(COUNTIFS('Planificación 2026-1'!F:F,"HUAURA",'Planificación 2026-1'!X:X,C227,'Planificación 2026-1'!H:H,"IN"))&gt;0,"P06"," ")</f>
        <v xml:space="preserve"> </v>
      </c>
      <c r="BQ227" s="58" t="str">
        <f>IF(SUM(COUNTIFS('Planificación 2026-1'!F:F,"HUAURA",'Planificación 2026-1'!X:X,C227,'Planificación 2026-1'!H:H,"CA"))&gt;0,"P07"," ")</f>
        <v xml:space="preserve"> </v>
      </c>
      <c r="BR227" s="58" t="str">
        <f>IF(SUM(COUNTIFS('Planificación 2026-1'!F:F,"HUAURA",'Planificación 2026-1'!X:X,C227,'Planificación 2026-1'!H:H,"DE"))&gt;0,"P08"," ")</f>
        <v xml:space="preserve"> </v>
      </c>
      <c r="BS227" s="58" t="str">
        <f>IF(SUM(COUNTIFS('Planificación 2026-1'!F:F,"HUAURA",'Planificación 2026-1'!X:X,C227,'Planificación 2026-1'!H:H,"OB"))&gt;0,"P09"," ")</f>
        <v xml:space="preserve"> </v>
      </c>
      <c r="BT227" s="58" t="str">
        <f>IF(SUM(COUNTIFS('Planificación 2026-1'!F:F,"HUAURA",'Planificación 2026-1'!X:X,C227,'Planificación 2026-1'!H:H,"MH"))&gt;0,"P31"," ")</f>
        <v xml:space="preserve"> </v>
      </c>
      <c r="BU227" s="58" t="str">
        <f>IF(SUM(COUNTIFS('Planificación 2026-1'!F:F,"HUAURA",'Planificación 2026-1'!X:X,C227,'Planificación 2026-1'!H:H,"IC"))&gt;0,"P32"," ")</f>
        <v xml:space="preserve"> </v>
      </c>
      <c r="BV227" s="58" t="str">
        <f>IF(SUM(COUNTIFS('Planificación 2026-1'!F:F,"HUAURA",'Planificación 2026-1'!X:X,C227,'Planificación 2026-1'!H:H,"AR"))&gt;0,"P34"," ")</f>
        <v xml:space="preserve"> </v>
      </c>
      <c r="BW227" s="58" t="str">
        <f>IF(SUM(COUNTIFS('Planificación 2026-1'!F:F,"HUAURA",'Planificación 2026-1'!X:X,C227,'Planificación 2026-1'!H:H,"T1"))&gt;0,"P35"," ")</f>
        <v xml:space="preserve"> </v>
      </c>
      <c r="BX227" s="58" t="str">
        <f>IF(SUM(COUNTIFS('Planificación 2026-1'!F:F,"HUAURA",'Planificación 2026-1'!X:X,C227,'Planificación 2026-1'!H:H,"T3"))&gt;0,"P36"," ")</f>
        <v xml:space="preserve"> </v>
      </c>
      <c r="BY227" s="58" t="str">
        <f>IF(SUM(COUNTIFS('Planificación 2026-1'!F:F,"HUAURA",'Planificación 2026-1'!X:X,C227,'Planificación 2026-1'!H:H,"T2"))&gt;0,"P37"," ")</f>
        <v xml:space="preserve"> </v>
      </c>
      <c r="BZ227" s="58" t="str">
        <f>IF(SUM(COUNTIFS('Planificación 2026-1'!F:F,"HUAURA",'Planificación 2026-1'!X:X,C227,'Planificación 2026-1'!H:H,"AE"))&gt;0,"P38"," ")</f>
        <v xml:space="preserve"> </v>
      </c>
      <c r="CA227" s="58" t="str">
        <f>IF(SUM(COUNTIFS('Planificación 2026-1'!F:F,"HUAURA",'Planificación 2026-1'!X:X,C227,'Planificación 2026-1'!H:H,"T4"))&gt;0,"P55"," ")</f>
        <v xml:space="preserve"> </v>
      </c>
      <c r="CB227" s="59">
        <f>SUMIFS('Planificación 2026-1'!S:S,'Planificación 2026-1'!X:X,C227,'Planificación 2026-1'!H:H,"AF",'Planificación 2026-1'!I:I,"&gt;2")</f>
        <v>0</v>
      </c>
      <c r="CC227" s="59">
        <f>SUMIFS('Planificación 2026-1'!S:S,'Planificación 2026-1'!X:X,C227,'Planificación 2026-1'!H:H,"EN",'Planificación 2026-1'!I:I,"&gt;2")</f>
        <v>0</v>
      </c>
      <c r="CD227" s="59">
        <f>SUMIFS('Planificación 2026-1'!S:S,'Planificación 2026-1'!X:X,C227,'Planificación 2026-1'!H:H,"IS",'Planificación 2026-1'!I:I,"&gt;2")</f>
        <v>0</v>
      </c>
      <c r="CE227" s="59">
        <f>SUMIFS('Planificación 2026-1'!S:S,'Planificación 2026-1'!X:X,C227,'Planificación 2026-1'!H:H,"PS",'Planificación 2026-1'!I:I,"&gt;2")</f>
        <v>0</v>
      </c>
      <c r="CF227" s="59">
        <f>SUMIFS('Planificación 2026-1'!S:S,'Planificación 2026-1'!X:X,C227,'Planificación 2026-1'!H:H,"IN",'Planificación 2026-1'!I:I,"&gt;2")</f>
        <v>0</v>
      </c>
      <c r="CG227" s="59">
        <f>SUMIFS('Planificación 2026-1'!S:S,'Planificación 2026-1'!X:X,C227,'Planificación 2026-1'!H:H,"CA",'Planificación 2026-1'!I:I,"&gt;2")</f>
        <v>0</v>
      </c>
      <c r="CH227" s="59">
        <f>SUMIFS('Planificación 2026-1'!S:S,'Planificación 2026-1'!X:X,C227,'Planificación 2026-1'!H:H,"DE",'Planificación 2026-1'!I:I,"&gt;2")</f>
        <v>0</v>
      </c>
      <c r="CI227" s="59">
        <f>SUMIFS('Planificación 2026-1'!S:S,'Planificación 2026-1'!X:X,C227,'Planificación 2026-1'!H:H,"OB",'Planificación 2026-1'!I:I,"&gt;2")</f>
        <v>0</v>
      </c>
      <c r="CJ227" s="59">
        <f>SUMIFS('Planificación 2026-1'!S:S,'Planificación 2026-1'!X:X,C227,'Planificación 2026-1'!H:H,"MH",'Planificación 2026-1'!I:I,"&gt;2")</f>
        <v>0</v>
      </c>
      <c r="CK227" s="59">
        <f>SUMIFS('Planificación 2026-1'!S:S,'Planificación 2026-1'!X:X,C227,'Planificación 2026-1'!H:H,"IC",'Planificación 2026-1'!I:I,"&gt;2")</f>
        <v>0</v>
      </c>
      <c r="CL227" s="59">
        <f>SUMIFS('Planificación 2026-1'!S:S,'Planificación 2026-1'!X:X,C227,'Planificación 2026-1'!H:H,"AR",'Planificación 2026-1'!I:I,"&gt;2")</f>
        <v>0</v>
      </c>
      <c r="CM227" s="59">
        <f>SUMIFS('Planificación 2026-1'!S:S,'Planificación 2026-1'!X:X,C227,'Planificación 2026-1'!H:H,"AE",'Planificación 2026-1'!I:I,"&gt;2")</f>
        <v>0</v>
      </c>
      <c r="CN227" s="59">
        <f>SUMIFS('Planificación 2026-1'!S:S,'Planificación 2026-1'!X:X,C227,'Planificación 2026-1'!H:H,"T1",'Planificación 2026-1'!I:I,"&gt;2")</f>
        <v>0</v>
      </c>
      <c r="CO227" s="59">
        <f>SUMIFS('Planificación 2026-1'!S:S,'Planificación 2026-1'!X:X,C227,'Planificación 2026-1'!H:H,"T3",'Planificación 2026-1'!I:I,"&gt;2")</f>
        <v>0</v>
      </c>
      <c r="CP227" s="59">
        <f>SUMIFS('Planificación 2026-1'!S:S,'Planificación 2026-1'!X:X,C227,'Planificación 2026-1'!H:H,"T2",'Planificación 2026-1'!I:I,"&gt;2")</f>
        <v>0</v>
      </c>
      <c r="CQ227" s="59">
        <f>SUMIFS('Planificación 2026-1'!S:S,'Planificación 2026-1'!X:X,C227,'Planificación 2026-1'!H:H,"T4",'Planificación 2026-1'!I:I,"&gt;2")</f>
        <v>0</v>
      </c>
      <c r="CR227" s="59">
        <f>SUMIFS('Planificación 2026-1'!S:S,'Planificación 2026-1'!X:X,C227,'Planificación 2026-1'!H:H,"AF",'Planificación 2026-1'!I:I,"&lt;3")</f>
        <v>0</v>
      </c>
      <c r="CS227" s="59">
        <f>SUMIFS('Planificación 2026-1'!S:S,'Planificación 2026-1'!X:X,C227,'Planificación 2026-1'!H:H,"EN",'Planificación 2026-1'!I:I,"&lt;3")</f>
        <v>0</v>
      </c>
      <c r="CT227" s="59">
        <f>SUMIFS('Planificación 2026-1'!S:S,'Planificación 2026-1'!X:X,C227,'Planificación 2026-1'!H:H,"IS",'Planificación 2026-1'!I:I,"&lt;3")</f>
        <v>0</v>
      </c>
      <c r="CU227" s="59">
        <f>SUMIFS('Planificación 2026-1'!S:S,'Planificación 2026-1'!X:X,C227,'Planificación 2026-1'!H:H,"PS",'Planificación 2026-1'!I:I,"&lt;3")</f>
        <v>0</v>
      </c>
      <c r="CV227" s="59">
        <f>SUMIFS('Planificación 2026-1'!S:S,'Planificación 2026-1'!X:X,C227,'Planificación 2026-1'!H:H,"IN",'Planificación 2026-1'!I:I,"&lt;3")</f>
        <v>0</v>
      </c>
      <c r="CW227" s="59">
        <f>SUMIFS('Planificación 2026-1'!S:S,'Planificación 2026-1'!X:X,C227,'Planificación 2026-1'!H:H,"CA",'Planificación 2026-1'!I:I,"&lt;3")</f>
        <v>0</v>
      </c>
      <c r="CX227" s="59">
        <f>SUMIFS('Planificación 2026-1'!S:S,'Planificación 2026-1'!X:X,C227,'Planificación 2026-1'!H:H,"DE",'Planificación 2026-1'!I:I,"&lt;3")</f>
        <v>0</v>
      </c>
      <c r="CY227" s="59">
        <f>SUMIFS('Planificación 2026-1'!S:S,'Planificación 2026-1'!X:X,C227,'Planificación 2026-1'!H:H,"OB",'Planificación 2026-1'!I:I,"&lt;3")</f>
        <v>0</v>
      </c>
      <c r="CZ227" s="59">
        <f>SUMIFS('Planificación 2026-1'!S:S,'Planificación 2026-1'!X:X,C227,'Planificación 2026-1'!H:H,"MH",'Planificación 2026-1'!I:I,"&lt;3")</f>
        <v>0</v>
      </c>
      <c r="DA227" s="59">
        <f>SUMIFS('Planificación 2026-1'!S:S,'Planificación 2026-1'!X:X,C227,'Planificación 2026-1'!H:H,"IC",'Planificación 2026-1'!I:I,"&lt;3")</f>
        <v>0</v>
      </c>
      <c r="DB227" s="59">
        <f>SUMIFS('Planificación 2026-1'!S:S,'Planificación 2026-1'!X:X,C227,'Planificación 2026-1'!H:H,"AR",'Planificación 2026-1'!I:I,"&lt;3")</f>
        <v>0</v>
      </c>
      <c r="DC227" s="59">
        <f>SUMIFS('Planificación 2026-1'!S:S,'Planificación 2026-1'!X:X,C227,'Planificación 2026-1'!H:H,"AE",'Planificación 2026-1'!I:I,"&lt;3")</f>
        <v>0</v>
      </c>
      <c r="DD227" s="59">
        <f>SUMIFS('Planificación 2026-1'!S:S,'Planificación 2026-1'!X:X,C227,'Planificación 2026-1'!H:H,"T1",'Planificación 2026-1'!I:I,"&lt;3")</f>
        <v>5</v>
      </c>
      <c r="DE227" s="59">
        <f>SUMIFS('Planificación 2026-1'!S:S,'Planificación 2026-1'!X:X,C227,'Planificación 2026-1'!H:H,"T3",'Planificación 2026-1'!I:I,"&lt;3")</f>
        <v>10</v>
      </c>
      <c r="DF227" s="59">
        <f>SUMIFS('Planificación 2026-1'!S:S,'Planificación 2026-1'!X:X,C227,'Planificación 2026-1'!H:H,"T2",'Planificación 2026-1'!I:I,"&lt;3")</f>
        <v>0</v>
      </c>
      <c r="DG227" s="59">
        <f>SUMIFS('Planificación 2026-1'!S:S,'Planificación 2026-1'!X:X,C227,'Planificación 2026-1'!H:H,"T4",'Planificación 2026-1'!I:I,"&lt;3")</f>
        <v>0</v>
      </c>
      <c r="DH227" s="58" t="str">
        <f t="shared" si="52"/>
        <v/>
      </c>
      <c r="DI227" s="27">
        <f>IF(C227="","",SUMIFS('Planificación 2026-1'!S:S,'Planificación 2026-1'!X:X,C227,'Planificación 2026-1'!F:F,"PRINCIPAL",'Planificación 2026-1'!Y:Y,"VIRTUAL"))</f>
        <v>0</v>
      </c>
      <c r="DJ227" s="27">
        <f>IF(C227="","",SUMIFS('Planificación 2026-1'!S:S,'Planificación 2026-1'!X:X,C227,'Planificación 2026-1'!F:F,"PRINCIPAL",'Planificación 2026-1'!Y:Y,"PRESENCIAL"))</f>
        <v>0</v>
      </c>
      <c r="DK227" s="27">
        <f>IF(C227="","",SUMIFS('Planificación 2026-1'!S:S,'Planificación 2026-1'!X:X,C227,'Planificación 2026-1'!F:F,"PRINCIPAL",'Planificación 2026-1'!Y:Y,"HIBRIDO PRESENCIAL"))</f>
        <v>0</v>
      </c>
      <c r="DL227" s="58" t="str">
        <f t="shared" si="53"/>
        <v/>
      </c>
      <c r="DM227" s="58">
        <f>IF(C227="","",SUMIFS('Planificación 2026-1'!S:S,'Planificación 2026-1'!X:X,C227,'Planificación 2026-1'!F:F,"FILIAL",'Planificación 2026-1'!Y:Y,"VIRTUAL"))</f>
        <v>0</v>
      </c>
      <c r="DN227" s="60">
        <f>IF(C227="","",SUMIFS('Planificación 2026-1'!S:S,'Planificación 2026-1'!X:X,C227,'Planificación 2026-1'!F:F,"FILIAL",'Planificación 2026-1'!Y:Y,"PRESENCIAL"))</f>
        <v>0</v>
      </c>
      <c r="DO227" s="29">
        <f>IF(C227="","",SUMIFS('Planificación 2026-1'!S:S,'Planificación 2026-1'!X:X,C227,'Planificación 2026-1'!F:F,"FILIAL",'Planificación 2026-1'!Y:Y,"HIBRIDO PRESENCIAL"))</f>
        <v>0</v>
      </c>
      <c r="DP227" s="61" t="str">
        <f t="shared" si="54"/>
        <v>P35P36</v>
      </c>
      <c r="DQ227" s="58">
        <f>IF(C227="","",SUMIFS('Planificación 2026-1'!S:S,'Planificación 2026-1'!X:X,C227,'Planificación 2026-1'!F:F,"SUNAMPE",'Planificación 2026-1'!Y:Y,"VIRTUAL"))</f>
        <v>15</v>
      </c>
      <c r="DR227" s="29">
        <f>IF(C227="","",SUMIFS('Planificación 2026-1'!S:S,'Planificación 2026-1'!X:X,C227,'Planificación 2026-1'!F:F,"SUNAMPE",'Planificación 2026-1'!Y:Y,"PRESENCIAL"))</f>
        <v>0</v>
      </c>
      <c r="DS227" s="61" t="str">
        <f t="shared" si="55"/>
        <v/>
      </c>
      <c r="DT227" s="58">
        <f>IF(C227="","",SUMIFS('Planificación 2026-1'!S:S,'Planificación 2026-1'!X:X,C227,'Planificación 2026-1'!F:F,"HUAURA",'Planificación 2026-1'!Y:Y,"VIRTUAL"))</f>
        <v>0</v>
      </c>
      <c r="DU227" s="29">
        <f>IF(C227="","",SUMIFS('Planificación 2026-1'!S:S,'Planificación 2026-1'!X:X,C227,'Planificación 2026-1'!F:F,"HUAURA",'Planificación 2026-1'!Y:Y,"PRESENCIAL"))</f>
        <v>0</v>
      </c>
      <c r="DV227" s="32">
        <f>SUMIFS('Planificación 2026-1'!S:S,'Planificación 2026-1'!X:X,C227,'Planificación 2026-1'!F:F,"PRINCIPAL",'Planificación 2026-1'!Y:Y,"VIRTUAL",'Planificación 2026-1'!I:I,"&gt;2")</f>
        <v>0</v>
      </c>
      <c r="DW227" s="32">
        <f>SUMIFS('Planificación 2026-1'!S:S,'Planificación 2026-1'!X:X,C227,'Planificación 2026-1'!F:F,"PRINCIPAL",'Planificación 2026-1'!Y:Y,"&lt;&gt;VIRTUAL",'Planificación 2026-1'!I:I,"&gt;2")</f>
        <v>0</v>
      </c>
      <c r="DX227" s="32">
        <f>SUMIFS('Planificación 2026-1'!S:S,'Planificación 2026-1'!X:X,C227,'Planificación 2026-1'!F:F,"SUNAMPE",'Planificación 2026-1'!Y:Y,"VIRTUAL",'Planificación 2026-1'!I:I,"&gt;2")</f>
        <v>0</v>
      </c>
      <c r="DY227" s="32">
        <f>SUMIFS('Planificación 2026-1'!S:S,'Planificación 2026-1'!X:X,C227,'Planificación 2026-1'!F:F,"SUNAMPE",'Planificación 2026-1'!Y:Y,"&lt;&gt;VIRTUAL",'Planificación 2026-1'!I:I,"&gt;2")</f>
        <v>0</v>
      </c>
      <c r="DZ227" s="32">
        <f>SUMIFS('Planificación 2026-1'!S:S,'Planificación 2026-1'!X:X,C227,'Planificación 2026-1'!F:F,"FILIAL",'Planificación 2026-1'!Y:Y,"VIRTUAL",'Planificación 2026-1'!I:I,"&gt;2")</f>
        <v>0</v>
      </c>
      <c r="EA227" s="32">
        <f>SUMIFS('Planificación 2026-1'!S:S,'Planificación 2026-1'!X:X,C227,'Planificación 2026-1'!F:F,"FILIAL",'Planificación 2026-1'!Y:Y,"&lt;&gt;VIRTUAL",'Planificación 2026-1'!I:I,"&gt;2")</f>
        <v>0</v>
      </c>
      <c r="EB227" s="32">
        <f>SUMIFS('Planificación 2026-1'!S:S,'Planificación 2026-1'!X:X,C227,'Planificación 2026-1'!F:F,"PORUMA",'Planificación 2026-1'!Y:Y,"VIRTUAL",'Planificación 2026-1'!I:I,"&gt;2")</f>
        <v>0</v>
      </c>
      <c r="EC227" s="32">
        <f>SUMIFS('Planificación 2026-1'!S:S,'Planificación 2026-1'!X:X,C227,'Planificación 2026-1'!F:F,"PORUMA",'Planificación 2026-1'!Y:Y,"&lt;&gt;VIRTUAL",'Planificación 2026-1'!I:I,"&gt;2")</f>
        <v>0</v>
      </c>
      <c r="ED227" s="32">
        <f>SUMIFS('Planificación 2026-1'!S:S,'Planificación 2026-1'!X:X,C227,'Planificación 2026-1'!F:F,"HUAURA",'Planificación 2026-1'!Y:Y,"VIRTUAL",'Planificación 2026-1'!I:I,"&gt;2")</f>
        <v>0</v>
      </c>
      <c r="EE227" s="32">
        <f>SUMIFS('Planificación 2026-1'!S:S,'Planificación 2026-1'!X:X,C227,'Planificación 2026-1'!F:F,"HUAURA",'Planificación 2026-1'!Y:Y,"&lt;&gt;VIRTUAL",'Planificación 2026-1'!I:I,"&gt;2")</f>
        <v>0</v>
      </c>
      <c r="EF227" s="32">
        <f>SUMIFS('Planificación 2026-1'!S:S,'Planificación 2026-1'!X:X,C227,'Planificación 2026-1'!F:F,"PRINCIPAL",'Planificación 2026-1'!Y:Y,"VIRTUAL",'Planificación 2026-1'!I:I,"&lt;3")</f>
        <v>0</v>
      </c>
      <c r="EG227" s="32">
        <f>SUMIFS('Planificación 2026-1'!S:S,'Planificación 2026-1'!X:X,C227,'Planificación 2026-1'!F:F,"PRINCIPAL",'Planificación 2026-1'!Y:Y,"&lt;&gt;VIRTUAL",'Planificación 2026-1'!I:I,"&lt;3")</f>
        <v>0</v>
      </c>
      <c r="EH227" s="32">
        <f>SUMIFS('Planificación 2026-1'!S:S,'Planificación 2026-1'!X:X,C227,'Planificación 2026-1'!F:F,"SUNAMPE",'Planificación 2026-1'!Y:Y,"VIRTUAL",'Planificación 2026-1'!I:I,"&lt;3")</f>
        <v>15</v>
      </c>
      <c r="EI227" s="32">
        <f>SUMIFS('Planificación 2026-1'!S:S,'Planificación 2026-1'!X:X,C227,'Planificación 2026-1'!F:F,"SUNAMPE",'Planificación 2026-1'!Y:Y,"&lt;&gt;VIRTUAL",'Planificación 2026-1'!I:I,"&lt;3")</f>
        <v>0</v>
      </c>
      <c r="EJ227" s="32">
        <f>SUMIFS('Planificación 2026-1'!S:S,'Planificación 2026-1'!X:X,C227,'Planificación 2026-1'!F:F,"FILIAL",'Planificación 2026-1'!Y:Y,"VIRTUAL",'Planificación 2026-1'!I:I,"&lt;3")</f>
        <v>0</v>
      </c>
      <c r="EK227" s="32">
        <f>SUMIFS('Planificación 2026-1'!S:S,'Planificación 2026-1'!X:X,C227,'Planificación 2026-1'!F:F,"FILIAL",'Planificación 2026-1'!Y:Y,"&lt;&gt;VIRTUAL",'Planificación 2026-1'!I:I,"&lt;3")</f>
        <v>0</v>
      </c>
      <c r="EL227" s="32">
        <f>SUMIFS('Planificación 2026-1'!S:S,'Planificación 2026-1'!X:X,C227,'Planificación 2026-1'!F:F,"PORUMA",'Planificación 2026-1'!Y:Y,"VIRTUAL",'Planificación 2026-1'!I:I,"&lt;3")</f>
        <v>0</v>
      </c>
      <c r="EM227" s="32">
        <f>SUMIFS('Planificación 2026-1'!S:S,'Planificación 2026-1'!X:X,C227,'Planificación 2026-1'!F:F,"PORUMA",'Planificación 2026-1'!Y:Y,"&lt;&gt;VIRTUAL",'Planificación 2026-1'!I:I,"&lt;3")</f>
        <v>0</v>
      </c>
      <c r="EN227" s="32">
        <f>SUMIFS('Planificación 2026-1'!S:S,'Planificación 2026-1'!X:X,C227,'Planificación 2026-1'!F:F,"HUAURA",'Planificación 2026-1'!Y:Y,"VIRTUAL",'Planificación 2026-1'!I:I,"&lt;3")</f>
        <v>0</v>
      </c>
      <c r="EO227" s="32">
        <f>SUMIFS('Planificación 2026-1'!S:S,'Planificación 2026-1'!X:X,C227,'Planificación 2026-1'!F:F,"HUAURA",'Planificación 2026-1'!Y:Y,"&lt;&gt;VIRTUAL",'Planificación 2026-1'!I:I,"&lt;3")</f>
        <v>0</v>
      </c>
      <c r="EP227" s="32">
        <f t="shared" si="57"/>
        <v>0</v>
      </c>
      <c r="EQ227" s="32">
        <f t="shared" si="47"/>
        <v>0</v>
      </c>
      <c r="ER227" s="32">
        <f t="shared" si="48"/>
        <v>0</v>
      </c>
      <c r="ES227" s="32">
        <f t="shared" si="49"/>
        <v>0</v>
      </c>
      <c r="ET227" s="32">
        <f t="shared" si="50"/>
        <v>15</v>
      </c>
      <c r="EU227" s="32">
        <f t="shared" si="51"/>
        <v>15</v>
      </c>
      <c r="EV227" s="32" t="b">
        <f>EXACT(EU227,E227)</f>
        <v>1</v>
      </c>
      <c r="EW227" s="32"/>
      <c r="EX227" s="32">
        <f>DV227+DZ227+ED227+EF227+EJ227+EN227+DX227+EH227</f>
        <v>15</v>
      </c>
      <c r="EY227" s="32">
        <f>DW227+EA227+EE227+EG227+EK227+EO227+DY227+EI227</f>
        <v>0</v>
      </c>
      <c r="EZ227" s="32" t="b">
        <f>EXACT(SUM(EX227:EY227),E227)</f>
        <v>1</v>
      </c>
      <c r="FA227" s="32" t="str">
        <f>IF(AND(DW227=0,EA227=0,EE227=0),"",IF(COUNTIF(DW227:EE227,"&gt;0")=1,IF(DW227&gt;0,"SEDE",IF(EA227&gt;0,"FILIAL","HUAURA")),IF(COUNTIF(DW227:EE227,"&gt;0")=2,IF(AND(DW227&gt;0,EA227&gt;0),"SEDE-FILIAL",IF(AND(DW227&gt;0,EE227&gt;0),"SEDE-HUAURA","FILIAL-HUAURA")),"SEDE-FILIAL-HUAURA")))</f>
        <v/>
      </c>
      <c r="FB227" s="32" t="str">
        <f t="shared" si="56"/>
        <v>VIRTUAL</v>
      </c>
    </row>
    <row r="228" spans="1:158">
      <c r="A228" s="33"/>
      <c r="B228" s="66">
        <v>225</v>
      </c>
      <c r="C228" s="32" t="s">
        <v>432</v>
      </c>
      <c r="D228" s="429">
        <v>41282651</v>
      </c>
      <c r="E228" s="62">
        <f>SUMIF('Planificación 2026-1'!X:X,C228,'Planificación 2026-1'!S:S)</f>
        <v>37</v>
      </c>
      <c r="F228" s="63" t="s">
        <v>199</v>
      </c>
      <c r="G228" s="454" t="s">
        <v>200</v>
      </c>
      <c r="H228" s="64" t="s">
        <v>181</v>
      </c>
      <c r="I228" s="64" t="s">
        <v>150</v>
      </c>
      <c r="J228" s="32" t="s">
        <v>38</v>
      </c>
      <c r="K228" s="32" t="s">
        <v>150</v>
      </c>
      <c r="L228" s="57" t="str">
        <f>IF(SUM(COUNTIFS('Planificación 2026-1'!F:F,"PRINCIPAL",'Planificación 2026-1'!X:X,C228,'Planificación 2026-1'!H:H,"AF"))&gt;0,"P01"," ")</f>
        <v xml:space="preserve"> </v>
      </c>
      <c r="M228" s="58" t="str">
        <f>IF(SUM(COUNTIFS('Planificación 2026-1'!F:F,"PRINCIPAL",'Planificación 2026-1'!X:X,C228,'Planificación 2026-1'!H:H,"EN"))&gt;0,"P02"," ")</f>
        <v>P02</v>
      </c>
      <c r="N228" s="58" t="str">
        <f>IF(SUM(COUNTIFS('Planificación 2026-1'!F:F,"PRINCIPAL",'Planificación 2026-1'!X:X,C228,'Planificación 2026-1'!H:H,"IS"))&gt;0,"P03"," ")</f>
        <v xml:space="preserve"> </v>
      </c>
      <c r="O228" s="58" t="str">
        <f>IF(SUM(COUNTIFS('Planificación 2026-1'!F:F,"PRINCIPAL",'Planificación 2026-1'!X:X,C228,'Planificación 2026-1'!H:H,"PS"))&gt;0,"P04"," ")</f>
        <v xml:space="preserve"> </v>
      </c>
      <c r="P228" s="58"/>
      <c r="Q228" s="58" t="str">
        <f>IF(SUM(COUNTIFS('Planificación 2026-1'!F:F,"PRINCIPAL",'Planificación 2026-1'!X:X,C228,'Planificación 2026-1'!H:H,"IN"))&gt;0,"P06"," ")</f>
        <v xml:space="preserve"> </v>
      </c>
      <c r="R228" s="58" t="str">
        <f>IF(SUM(COUNTIFS('Planificación 2026-1'!F:F,"PRINCIPAL",'Planificación 2026-1'!X:X,C228,'Planificación 2026-1'!H:H,"CA"))&gt;0,"P07"," ")</f>
        <v xml:space="preserve"> </v>
      </c>
      <c r="S228" s="58" t="str">
        <f>IF(SUM(COUNTIFS('Planificación 2026-1'!F:F,"PRINCIPAL",'Planificación 2026-1'!X:X,C228,'Planificación 2026-1'!H:H,"DE"))&gt;0,"P08"," ")</f>
        <v xml:space="preserve"> </v>
      </c>
      <c r="T228" s="58" t="str">
        <f>IF(SUM(COUNTIFS('Planificación 2026-1'!F:F,"PRINCIPAL",'Planificación 2026-1'!X:X,C228,'Planificación 2026-1'!H:H,"OB"))&gt;0,"P09"," ")</f>
        <v xml:space="preserve"> </v>
      </c>
      <c r="U228" s="58" t="str">
        <f>IF(SUM(COUNTIFS('Planificación 2026-1'!F:F,"PRINCIPAL",'Planificación 2026-1'!X:X,C228,'Planificación 2026-1'!H:H,"MH"))&gt;0,"P31"," ")</f>
        <v xml:space="preserve"> </v>
      </c>
      <c r="V228" s="58" t="str">
        <f>IF(SUM(COUNTIFS('Planificación 2026-1'!F:F,"PRINCIPAL",'Planificación 2026-1'!X:X,C228,'Planificación 2026-1'!H:H,"IC"))&gt;0,"P32"," ")</f>
        <v xml:space="preserve"> </v>
      </c>
      <c r="W228" s="58" t="str">
        <f>IF(SUM(COUNTIFS('Planificación 2026-1'!F:F,"PRINCIPAL",'Planificación 2026-1'!X:X,C228,'Planificación 2026-1'!H:H,"AR"))&gt;0,"P34"," ")</f>
        <v xml:space="preserve"> </v>
      </c>
      <c r="X228" s="58" t="str">
        <f>IF(SUM(COUNTIFS('Planificación 2026-1'!F:F,"PRINCIPAL",'Planificación 2026-1'!X:X,C228,'Planificación 2026-1'!H:H,"T1"))&gt;0,"P35"," ")</f>
        <v xml:space="preserve"> </v>
      </c>
      <c r="Y228" s="58" t="str">
        <f>IF(SUM(COUNTIFS('Planificación 2026-1'!F:F,"PRINCIPAL",'Planificación 2026-1'!X:X,C228,'Planificación 2026-1'!H:H,"T3"))&gt;0,"P36"," ")</f>
        <v xml:space="preserve"> </v>
      </c>
      <c r="Z228" s="58" t="str">
        <f>IF(SUM(COUNTIFS('Planificación 2026-1'!F:F,"PRINCIPAL",'Planificación 2026-1'!X:X,C228,'Planificación 2026-1'!H:H,"T2"))&gt;0,"P37"," ")</f>
        <v xml:space="preserve"> </v>
      </c>
      <c r="AA228" s="58" t="str">
        <f>IF(SUM(COUNTIFS('Planificación 2026-1'!F:F,"PRINCIPAL",'Planificación 2026-1'!X:X,C228,'Planificación 2026-1'!H:H,"AE"))&gt;0,"P38"," ")</f>
        <v xml:space="preserve"> </v>
      </c>
      <c r="AB228" s="58" t="str">
        <f>IF(SUM(COUNTIFS('Planificación 2026-1'!F:F,"PRINCIPAL",'Planificación 2026-1'!X:X,C228,'Planificación 2026-1'!H:H,"T4"))&gt;0,"P55"," ")</f>
        <v xml:space="preserve"> </v>
      </c>
      <c r="AC228" s="58" t="str">
        <f>IF(SUM(COUNTIFS('Planificación 2026-1'!F:F,"FILIAL",'Planificación 2026-1'!X:X,C228,'Planificación 2026-1'!H:H,"AF"))&gt;0," P01"," ")</f>
        <v xml:space="preserve"> </v>
      </c>
      <c r="AD228" s="58" t="str">
        <f>IF(SUM(COUNTIFS('Planificación 2026-1'!F:F,"FILIAL",'Planificación 2026-1'!X:X,C228,'Planificación 2026-1'!H:H,"EN"))&gt;0,"P02"," ")</f>
        <v>P02</v>
      </c>
      <c r="AE228" s="58" t="str">
        <f>IF(SUM(COUNTIFS('Planificación 2026-1'!F:F,"FILIAL",'Planificación 2026-1'!X:X,C228,'Planificación 2026-1'!H:H,"IS"))&gt;0,"P03"," ")</f>
        <v xml:space="preserve"> </v>
      </c>
      <c r="AF228" s="58" t="str">
        <f>IF(SUM(COUNTIFS('Planificación 2026-1'!F:F,"FILIAL",'Planificación 2026-1'!X:X,C228,'Planificación 2026-1'!H:H,"PS"))&gt;0,"P04"," ")</f>
        <v xml:space="preserve"> </v>
      </c>
      <c r="AG228" s="58"/>
      <c r="AH228" s="58" t="str">
        <f>IF(SUM(COUNTIFS('Planificación 2026-1'!F:F,"FILIAL",'Planificación 2026-1'!X:X,C228,'Planificación 2026-1'!H:H,"IN"))&gt;0,"P06"," ")</f>
        <v xml:space="preserve"> </v>
      </c>
      <c r="AI228" s="58" t="str">
        <f>IF(SUM(COUNTIFS('Planificación 2026-1'!F:F,"FILIAL",'Planificación 2026-1'!X:X,C228,'Planificación 2026-1'!H:H,"CA"))&gt;0,"P07"," ")</f>
        <v xml:space="preserve"> </v>
      </c>
      <c r="AJ228" s="58" t="str">
        <f>IF(SUM(COUNTIFS('Planificación 2026-1'!F:F,"FILIAL",'Planificación 2026-1'!X:X,C228,'Planificación 2026-1'!H:H,"DE"))&gt;0,"P08"," ")</f>
        <v xml:space="preserve"> </v>
      </c>
      <c r="AK228" s="58" t="str">
        <f>IF(SUM(COUNTIFS('Planificación 2026-1'!F:F,"FILIAL",'Planificación 2026-1'!X:X,C228,'Planificación 2026-1'!H:H,"OB"))&gt;0,"P09"," ")</f>
        <v xml:space="preserve"> </v>
      </c>
      <c r="AL228" s="58" t="str">
        <f>IF(SUM(COUNTIFS('Planificación 2026-1'!F:F,"FILIAL",'Planificación 2026-1'!X:X,C228,'Planificación 2026-1'!H:H,"MH"))&gt;0,"P31"," ")</f>
        <v xml:space="preserve"> </v>
      </c>
      <c r="AM228" s="58" t="str">
        <f>IF(SUM(COUNTIFS('Planificación 2026-1'!F:F,"FILIAL",'Planificación 2026-1'!X:X,C228,'Planificación 2026-1'!H:H,"IC"))&gt;0,"P32"," ")</f>
        <v xml:space="preserve"> </v>
      </c>
      <c r="AN228" s="58" t="str">
        <f>IF(SUM(COUNTIFS('Planificación 2026-1'!F:F,"FILIAL",'Planificación 2026-1'!X:X,C228,'Planificación 2026-1'!H:H,"AR"))&gt;0,"P34"," ")</f>
        <v xml:space="preserve"> </v>
      </c>
      <c r="AO228" s="58" t="str">
        <f>IF(SUM(COUNTIFS('Planificación 2026-1'!F:F,"FILIAL",'Planificación 2026-1'!X:X,C228,'Planificación 2026-1'!H:H,"T1"))&gt;0,"P35"," ")</f>
        <v xml:space="preserve"> </v>
      </c>
      <c r="AP228" s="58" t="str">
        <f>IF(SUM(COUNTIFS('Planificación 2026-1'!F:F,"FILIAL",'Planificación 2026-1'!X:X,C228,'Planificación 2026-1'!H:H,"T3"))&gt;0,"P36"," ")</f>
        <v xml:space="preserve"> </v>
      </c>
      <c r="AQ228" s="58" t="str">
        <f>IF(SUM(COUNTIFS('Planificación 2026-1'!F:F,"FILIAL",'Planificación 2026-1'!X:X,C228,'Planificación 2026-1'!H:H,"T2"))&gt;0,"P37"," ")</f>
        <v xml:space="preserve"> </v>
      </c>
      <c r="AR228" s="58" t="str">
        <f>IF(SUM(COUNTIFS('Planificación 2026-1'!F:F,"FILIAL",'Planificación 2026-1'!X:X,C228,'Planificación 2026-1'!H:H,"AE"))&gt;0,"P38"," ")</f>
        <v xml:space="preserve"> </v>
      </c>
      <c r="AS228" s="58" t="str">
        <f>IF(SUM(COUNTIFS('Planificación 2026-1'!F:F,"FILIAL",'Planificación 2026-1'!X:X,C228,'Planificación 2026-1'!H:H,"T4"))&gt;0,"P55"," ")</f>
        <v xml:space="preserve"> </v>
      </c>
      <c r="AT228" s="58" t="str">
        <f>IF(SUM(COUNTIFS('Planificación 2026-1'!F:F,"SUNAMPE",'Planificación 2026-1'!X:X,C228,'Planificación 2026-1'!H:H,"AF"))&gt;0," P01"," ")</f>
        <v xml:space="preserve"> </v>
      </c>
      <c r="AU228" s="58" t="str">
        <f>IF(SUM(COUNTIFS('Planificación 2026-1'!F:F,"SUNAMPE",'Planificación 2026-1'!X:X,C228,'Planificación 2026-1'!H:H,"EN"))&gt;0,"P02"," ")</f>
        <v xml:space="preserve"> </v>
      </c>
      <c r="AV228" s="58" t="str">
        <f>IF(SUM(COUNTIFS('Planificación 2026-1'!F:F,"SUNAMPE",'Planificación 2026-1'!X:X,C228,'Planificación 2026-1'!H:H,"IS"))&gt;0,"P03"," ")</f>
        <v xml:space="preserve"> </v>
      </c>
      <c r="AW228" s="58" t="str">
        <f>IF(SUM(COUNTIFS('Planificación 2026-1'!F:F,"SUNAMPE",'Planificación 2026-1'!X:X,C228,'Planificación 2026-1'!H:H,"PS"))&gt;0,"P04"," ")</f>
        <v xml:space="preserve"> </v>
      </c>
      <c r="AX228" s="58"/>
      <c r="AY228" s="58" t="str">
        <f>IF(SUM(COUNTIFS('Planificación 2026-1'!F:F,"SUNAMPE",'Planificación 2026-1'!X:X,C228,'Planificación 2026-1'!H:H,"IN"))&gt;0,"P06"," ")</f>
        <v xml:space="preserve"> </v>
      </c>
      <c r="AZ228" s="58" t="str">
        <f>IF(SUM(COUNTIFS('Planificación 2026-1'!F:F,"SUNAMPE",'Planificación 2026-1'!X:X,C228,'Planificación 2026-1'!H:H,"CA"))&gt;0,"P07"," ")</f>
        <v xml:space="preserve"> </v>
      </c>
      <c r="BA228" s="58" t="str">
        <f>IF(SUM(COUNTIFS('Planificación 2026-1'!F:F,"SUNAMPE",'Planificación 2026-1'!X:X,C228,'Planificación 2026-1'!H:H,"DE"))&gt;0,"P08"," ")</f>
        <v xml:space="preserve"> </v>
      </c>
      <c r="BB228" s="58" t="str">
        <f>IF(SUM(COUNTIFS('Planificación 2026-1'!F:F,"SUNAMPE",'Planificación 2026-1'!X:X,C228,'Planificación 2026-1'!H:H,"OB"))&gt;0,"P09"," ")</f>
        <v xml:space="preserve"> </v>
      </c>
      <c r="BC228" s="58" t="str">
        <f>IF(SUM(COUNTIFS('Planificación 2026-1'!F:F,"SUNAMPE",'Planificación 2026-1'!X:X,C228,'Planificación 2026-1'!H:H,"MH"))&gt;0,"P31"," ")</f>
        <v xml:space="preserve"> </v>
      </c>
      <c r="BD228" s="58" t="str">
        <f>IF(SUM(COUNTIFS('Planificación 2026-1'!F:F,"SUNAMPE",'Planificación 2026-1'!X:X,C228,'Planificación 2026-1'!H:H,"IC"))&gt;0,"P32"," ")</f>
        <v xml:space="preserve"> </v>
      </c>
      <c r="BE228" s="58" t="str">
        <f>IF(SUM(COUNTIFS('Planificación 2026-1'!F:F,"SUNAMPE",'Planificación 2026-1'!X:X,C228,'Planificación 2026-1'!H:H,"AR"))&gt;0,"P34"," ")</f>
        <v xml:space="preserve"> </v>
      </c>
      <c r="BF228" s="58" t="str">
        <f>IF(SUM(COUNTIFS('Planificación 2026-1'!F:F,"SUNAMPE",'Planificación 2026-1'!X:X,C228,'Planificación 2026-1'!H:H,"T1"))&gt;0,"P35"," ")</f>
        <v xml:space="preserve"> </v>
      </c>
      <c r="BG228" s="58" t="str">
        <f>IF(SUM(COUNTIFS('Planificación 2026-1'!F:F,"SUNAMPE",'Planificación 2026-1'!X:X,C228,'Planificación 2026-1'!H:H,"T3"))&gt;0,"P36"," ")</f>
        <v xml:space="preserve"> </v>
      </c>
      <c r="BH228" s="58" t="str">
        <f>IF(SUM(COUNTIFS('Planificación 2026-1'!F:F,"SUNAMPE",'Planificación 2026-1'!X:X,C228,'Planificación 2026-1'!H:H,"T2"))&gt;0,"P37"," ")</f>
        <v xml:space="preserve"> </v>
      </c>
      <c r="BI228" s="58" t="str">
        <f>IF(SUM(COUNTIFS('Planificación 2026-1'!F:F,"SUNAMPE",'Planificación 2026-1'!X:X,C228,'Planificación 2026-1'!H:H,"AE"))&gt;0,"P38"," ")</f>
        <v xml:space="preserve"> </v>
      </c>
      <c r="BJ228" s="58" t="str">
        <f>IF(SUM(COUNTIFS('Planificación 2026-1'!F:F,"SUNAMPE",'Planificación 2026-1'!X:X,C228,'Planificación 2026-1'!H:H,"T4"))&gt;0,"P55"," ")</f>
        <v xml:space="preserve"> </v>
      </c>
      <c r="BK228" s="58" t="str">
        <f>IF(SUM(COUNTIFS('Planificación 2026-1'!F:F,"HUAURA",'Planificación 2026-1'!X:X,C228,'Planificación 2026-1'!H:H,"AF"))&gt;0," P01"," ")</f>
        <v xml:space="preserve"> </v>
      </c>
      <c r="BL228" s="58" t="str">
        <f>IF(SUM(COUNTIFS('Planificación 2026-1'!F:F,"HUAURA",'Planificación 2026-1'!X:X,C228,'Planificación 2026-1'!H:H,"EN"))&gt;0,"P02"," ")</f>
        <v xml:space="preserve"> </v>
      </c>
      <c r="BM228" s="58" t="str">
        <f>IF(SUM(COUNTIFS('Planificación 2026-1'!F:F,"HUAURA",'Planificación 2026-1'!X:X,C228,'Planificación 2026-1'!H:H,"IS"))&gt;0,"P03"," ")</f>
        <v xml:space="preserve"> </v>
      </c>
      <c r="BN228" s="58" t="str">
        <f>IF(SUM(COUNTIFS('Planificación 2026-1'!F:F,"HUAURA",'Planificación 2026-1'!X:X,C228,'Planificación 2026-1'!H:H,"PS"))&gt;0,"P04"," ")</f>
        <v xml:space="preserve"> </v>
      </c>
      <c r="BO228" s="58"/>
      <c r="BP228" s="58" t="str">
        <f>IF(SUM(COUNTIFS('Planificación 2026-1'!F:F,"HUAURA",'Planificación 2026-1'!X:X,C228,'Planificación 2026-1'!H:H,"IN"))&gt;0,"P06"," ")</f>
        <v xml:space="preserve"> </v>
      </c>
      <c r="BQ228" s="58" t="str">
        <f>IF(SUM(COUNTIFS('Planificación 2026-1'!F:F,"HUAURA",'Planificación 2026-1'!X:X,C228,'Planificación 2026-1'!H:H,"CA"))&gt;0,"P07"," ")</f>
        <v xml:space="preserve"> </v>
      </c>
      <c r="BR228" s="58" t="str">
        <f>IF(SUM(COUNTIFS('Planificación 2026-1'!F:F,"HUAURA",'Planificación 2026-1'!X:X,C228,'Planificación 2026-1'!H:H,"DE"))&gt;0,"P08"," ")</f>
        <v xml:space="preserve"> </v>
      </c>
      <c r="BS228" s="58" t="str">
        <f>IF(SUM(COUNTIFS('Planificación 2026-1'!F:F,"HUAURA",'Planificación 2026-1'!X:X,C228,'Planificación 2026-1'!H:H,"OB"))&gt;0,"P09"," ")</f>
        <v xml:space="preserve"> </v>
      </c>
      <c r="BT228" s="58" t="str">
        <f>IF(SUM(COUNTIFS('Planificación 2026-1'!F:F,"HUAURA",'Planificación 2026-1'!X:X,C228,'Planificación 2026-1'!H:H,"MH"))&gt;0,"P31"," ")</f>
        <v xml:space="preserve"> </v>
      </c>
      <c r="BU228" s="58" t="str">
        <f>IF(SUM(COUNTIFS('Planificación 2026-1'!F:F,"HUAURA",'Planificación 2026-1'!X:X,C228,'Planificación 2026-1'!H:H,"IC"))&gt;0,"P32"," ")</f>
        <v xml:space="preserve"> </v>
      </c>
      <c r="BV228" s="58" t="str">
        <f>IF(SUM(COUNTIFS('Planificación 2026-1'!F:F,"HUAURA",'Planificación 2026-1'!X:X,C228,'Planificación 2026-1'!H:H,"AR"))&gt;0,"P34"," ")</f>
        <v xml:space="preserve"> </v>
      </c>
      <c r="BW228" s="58" t="str">
        <f>IF(SUM(COUNTIFS('Planificación 2026-1'!F:F,"HUAURA",'Planificación 2026-1'!X:X,C228,'Planificación 2026-1'!H:H,"T1"))&gt;0,"P35"," ")</f>
        <v xml:space="preserve"> </v>
      </c>
      <c r="BX228" s="58" t="str">
        <f>IF(SUM(COUNTIFS('Planificación 2026-1'!F:F,"HUAURA",'Planificación 2026-1'!X:X,C228,'Planificación 2026-1'!H:H,"T3"))&gt;0,"P36"," ")</f>
        <v xml:space="preserve"> </v>
      </c>
      <c r="BY228" s="58" t="str">
        <f>IF(SUM(COUNTIFS('Planificación 2026-1'!F:F,"HUAURA",'Planificación 2026-1'!X:X,C228,'Planificación 2026-1'!H:H,"T2"))&gt;0,"P37"," ")</f>
        <v xml:space="preserve"> </v>
      </c>
      <c r="BZ228" s="58" t="str">
        <f>IF(SUM(COUNTIFS('Planificación 2026-1'!F:F,"HUAURA",'Planificación 2026-1'!X:X,C228,'Planificación 2026-1'!H:H,"AE"))&gt;0,"P38"," ")</f>
        <v xml:space="preserve"> </v>
      </c>
      <c r="CA228" s="58" t="str">
        <f>IF(SUM(COUNTIFS('Planificación 2026-1'!F:F,"HUAURA",'Planificación 2026-1'!X:X,C228,'Planificación 2026-1'!H:H,"T4"))&gt;0,"P55"," ")</f>
        <v xml:space="preserve"> </v>
      </c>
      <c r="CB228" s="59">
        <f>SUMIFS('Planificación 2026-1'!S:S,'Planificación 2026-1'!X:X,C228,'Planificación 2026-1'!H:H,"AF",'Planificación 2026-1'!I:I,"&gt;2")</f>
        <v>0</v>
      </c>
      <c r="CC228" s="59">
        <f>SUMIFS('Planificación 2026-1'!S:S,'Planificación 2026-1'!X:X,C228,'Planificación 2026-1'!H:H,"EN",'Planificación 2026-1'!I:I,"&gt;2")</f>
        <v>37</v>
      </c>
      <c r="CD228" s="59">
        <f>SUMIFS('Planificación 2026-1'!S:S,'Planificación 2026-1'!X:X,C228,'Planificación 2026-1'!H:H,"IS",'Planificación 2026-1'!I:I,"&gt;2")</f>
        <v>0</v>
      </c>
      <c r="CE228" s="59">
        <f>SUMIFS('Planificación 2026-1'!S:S,'Planificación 2026-1'!X:X,C228,'Planificación 2026-1'!H:H,"PS",'Planificación 2026-1'!I:I,"&gt;2")</f>
        <v>0</v>
      </c>
      <c r="CF228" s="59">
        <f>SUMIFS('Planificación 2026-1'!S:S,'Planificación 2026-1'!X:X,C228,'Planificación 2026-1'!H:H,"IN",'Planificación 2026-1'!I:I,"&gt;2")</f>
        <v>0</v>
      </c>
      <c r="CG228" s="59">
        <f>SUMIFS('Planificación 2026-1'!S:S,'Planificación 2026-1'!X:X,C228,'Planificación 2026-1'!H:H,"CA",'Planificación 2026-1'!I:I,"&gt;2")</f>
        <v>0</v>
      </c>
      <c r="CH228" s="59">
        <f>SUMIFS('Planificación 2026-1'!S:S,'Planificación 2026-1'!X:X,C228,'Planificación 2026-1'!H:H,"DE",'Planificación 2026-1'!I:I,"&gt;2")</f>
        <v>0</v>
      </c>
      <c r="CI228" s="59">
        <f>SUMIFS('Planificación 2026-1'!S:S,'Planificación 2026-1'!X:X,C228,'Planificación 2026-1'!H:H,"OB",'Planificación 2026-1'!I:I,"&gt;2")</f>
        <v>0</v>
      </c>
      <c r="CJ228" s="59">
        <f>SUMIFS('Planificación 2026-1'!S:S,'Planificación 2026-1'!X:X,C228,'Planificación 2026-1'!H:H,"MH",'Planificación 2026-1'!I:I,"&gt;2")</f>
        <v>0</v>
      </c>
      <c r="CK228" s="59">
        <f>SUMIFS('Planificación 2026-1'!S:S,'Planificación 2026-1'!X:X,C228,'Planificación 2026-1'!H:H,"IC",'Planificación 2026-1'!I:I,"&gt;2")</f>
        <v>0</v>
      </c>
      <c r="CL228" s="59">
        <f>SUMIFS('Planificación 2026-1'!S:S,'Planificación 2026-1'!X:X,C228,'Planificación 2026-1'!H:H,"AR",'Planificación 2026-1'!I:I,"&gt;2")</f>
        <v>0</v>
      </c>
      <c r="CM228" s="59">
        <f>SUMIFS('Planificación 2026-1'!S:S,'Planificación 2026-1'!X:X,C228,'Planificación 2026-1'!H:H,"AE",'Planificación 2026-1'!I:I,"&gt;2")</f>
        <v>0</v>
      </c>
      <c r="CN228" s="59">
        <f>SUMIFS('Planificación 2026-1'!S:S,'Planificación 2026-1'!X:X,C228,'Planificación 2026-1'!H:H,"T1",'Planificación 2026-1'!I:I,"&gt;2")</f>
        <v>0</v>
      </c>
      <c r="CO228" s="59">
        <f>SUMIFS('Planificación 2026-1'!S:S,'Planificación 2026-1'!X:X,C228,'Planificación 2026-1'!H:H,"T3",'Planificación 2026-1'!I:I,"&gt;2")</f>
        <v>0</v>
      </c>
      <c r="CP228" s="59">
        <f>SUMIFS('Planificación 2026-1'!S:S,'Planificación 2026-1'!X:X,C228,'Planificación 2026-1'!H:H,"T2",'Planificación 2026-1'!I:I,"&gt;2")</f>
        <v>0</v>
      </c>
      <c r="CQ228" s="59">
        <f>SUMIFS('Planificación 2026-1'!S:S,'Planificación 2026-1'!X:X,C228,'Planificación 2026-1'!H:H,"T4",'Planificación 2026-1'!I:I,"&gt;2")</f>
        <v>0</v>
      </c>
      <c r="CR228" s="59">
        <f>SUMIFS('Planificación 2026-1'!S:S,'Planificación 2026-1'!X:X,C228,'Planificación 2026-1'!H:H,"AF",'Planificación 2026-1'!I:I,"&lt;3")</f>
        <v>0</v>
      </c>
      <c r="CS228" s="59">
        <f>SUMIFS('Planificación 2026-1'!S:S,'Planificación 2026-1'!X:X,C228,'Planificación 2026-1'!H:H,"EN",'Planificación 2026-1'!I:I,"&lt;3")</f>
        <v>0</v>
      </c>
      <c r="CT228" s="59">
        <f>SUMIFS('Planificación 2026-1'!S:S,'Planificación 2026-1'!X:X,C228,'Planificación 2026-1'!H:H,"IS",'Planificación 2026-1'!I:I,"&lt;3")</f>
        <v>0</v>
      </c>
      <c r="CU228" s="59">
        <f>SUMIFS('Planificación 2026-1'!S:S,'Planificación 2026-1'!X:X,C228,'Planificación 2026-1'!H:H,"PS",'Planificación 2026-1'!I:I,"&lt;3")</f>
        <v>0</v>
      </c>
      <c r="CV228" s="59">
        <f>SUMIFS('Planificación 2026-1'!S:S,'Planificación 2026-1'!X:X,C228,'Planificación 2026-1'!H:H,"IN",'Planificación 2026-1'!I:I,"&lt;3")</f>
        <v>0</v>
      </c>
      <c r="CW228" s="59">
        <f>SUMIFS('Planificación 2026-1'!S:S,'Planificación 2026-1'!X:X,C228,'Planificación 2026-1'!H:H,"CA",'Planificación 2026-1'!I:I,"&lt;3")</f>
        <v>0</v>
      </c>
      <c r="CX228" s="59">
        <f>SUMIFS('Planificación 2026-1'!S:S,'Planificación 2026-1'!X:X,C228,'Planificación 2026-1'!H:H,"DE",'Planificación 2026-1'!I:I,"&lt;3")</f>
        <v>0</v>
      </c>
      <c r="CY228" s="59">
        <f>SUMIFS('Planificación 2026-1'!S:S,'Planificación 2026-1'!X:X,C228,'Planificación 2026-1'!H:H,"OB",'Planificación 2026-1'!I:I,"&lt;3")</f>
        <v>0</v>
      </c>
      <c r="CZ228" s="59">
        <f>SUMIFS('Planificación 2026-1'!S:S,'Planificación 2026-1'!X:X,C228,'Planificación 2026-1'!H:H,"MH",'Planificación 2026-1'!I:I,"&lt;3")</f>
        <v>0</v>
      </c>
      <c r="DA228" s="59">
        <f>SUMIFS('Planificación 2026-1'!S:S,'Planificación 2026-1'!X:X,C228,'Planificación 2026-1'!H:H,"IC",'Planificación 2026-1'!I:I,"&lt;3")</f>
        <v>0</v>
      </c>
      <c r="DB228" s="59">
        <f>SUMIFS('Planificación 2026-1'!S:S,'Planificación 2026-1'!X:X,C228,'Planificación 2026-1'!H:H,"AR",'Planificación 2026-1'!I:I,"&lt;3")</f>
        <v>0</v>
      </c>
      <c r="DC228" s="59">
        <f>SUMIFS('Planificación 2026-1'!S:S,'Planificación 2026-1'!X:X,C228,'Planificación 2026-1'!H:H,"AE",'Planificación 2026-1'!I:I,"&lt;3")</f>
        <v>0</v>
      </c>
      <c r="DD228" s="59">
        <f>SUMIFS('Planificación 2026-1'!S:S,'Planificación 2026-1'!X:X,C228,'Planificación 2026-1'!H:H,"T1",'Planificación 2026-1'!I:I,"&lt;3")</f>
        <v>0</v>
      </c>
      <c r="DE228" s="59">
        <f>SUMIFS('Planificación 2026-1'!S:S,'Planificación 2026-1'!X:X,C228,'Planificación 2026-1'!H:H,"T3",'Planificación 2026-1'!I:I,"&lt;3")</f>
        <v>0</v>
      </c>
      <c r="DF228" s="59">
        <f>SUMIFS('Planificación 2026-1'!S:S,'Planificación 2026-1'!X:X,C228,'Planificación 2026-1'!H:H,"T2",'Planificación 2026-1'!I:I,"&lt;3")</f>
        <v>0</v>
      </c>
      <c r="DG228" s="59">
        <f>SUMIFS('Planificación 2026-1'!S:S,'Planificación 2026-1'!X:X,C228,'Planificación 2026-1'!H:H,"T4",'Planificación 2026-1'!I:I,"&lt;3")</f>
        <v>0</v>
      </c>
      <c r="DH228" s="58" t="str">
        <f t="shared" si="52"/>
        <v>P02</v>
      </c>
      <c r="DI228" s="27">
        <f>IF(C228="","",SUMIFS('Planificación 2026-1'!S:S,'Planificación 2026-1'!X:X,C228,'Planificación 2026-1'!F:F,"PRINCIPAL",'Planificación 2026-1'!Y:Y,"VIRTUAL"))</f>
        <v>16</v>
      </c>
      <c r="DJ228" s="27">
        <f>IF(C228="","",SUMIFS('Planificación 2026-1'!S:S,'Planificación 2026-1'!X:X,C228,'Planificación 2026-1'!F:F,"PRINCIPAL",'Planificación 2026-1'!Y:Y,"PRESENCIAL"))</f>
        <v>0</v>
      </c>
      <c r="DK228" s="27">
        <f>IF(C228="","",SUMIFS('Planificación 2026-1'!S:S,'Planificación 2026-1'!X:X,C228,'Planificación 2026-1'!F:F,"PRINCIPAL",'Planificación 2026-1'!Y:Y,"HIBRIDO PRESENCIAL"))</f>
        <v>0</v>
      </c>
      <c r="DL228" s="58" t="str">
        <f t="shared" si="53"/>
        <v>P02</v>
      </c>
      <c r="DM228" s="58">
        <f>IF(C228="","",SUMIFS('Planificación 2026-1'!S:S,'Planificación 2026-1'!X:X,C228,'Planificación 2026-1'!F:F,"FILIAL",'Planificación 2026-1'!Y:Y,"VIRTUAL"))</f>
        <v>13</v>
      </c>
      <c r="DN228" s="60">
        <f>IF(C228="","",SUMIFS('Planificación 2026-1'!S:S,'Planificación 2026-1'!X:X,C228,'Planificación 2026-1'!F:F,"FILIAL",'Planificación 2026-1'!Y:Y,"PRESENCIAL"))</f>
        <v>8</v>
      </c>
      <c r="DO228" s="29">
        <f>IF(C228="","",SUMIFS('Planificación 2026-1'!S:S,'Planificación 2026-1'!X:X,C228,'Planificación 2026-1'!F:F,"FILIAL",'Planificación 2026-1'!Y:Y,"HIBRIDO PRESENCIAL"))</f>
        <v>0</v>
      </c>
      <c r="DP228" s="61" t="str">
        <f t="shared" si="54"/>
        <v/>
      </c>
      <c r="DQ228" s="58">
        <f>IF(C228="","",SUMIFS('Planificación 2026-1'!S:S,'Planificación 2026-1'!X:X,C228,'Planificación 2026-1'!F:F,"SUNAMPE",'Planificación 2026-1'!Y:Y,"VIRTUAL"))</f>
        <v>0</v>
      </c>
      <c r="DR228" s="29">
        <f>IF(C228="","",SUMIFS('Planificación 2026-1'!S:S,'Planificación 2026-1'!X:X,C228,'Planificación 2026-1'!F:F,"SUNAMPE",'Planificación 2026-1'!Y:Y,"PRESENCIAL"))</f>
        <v>0</v>
      </c>
      <c r="DS228" s="61" t="str">
        <f t="shared" si="55"/>
        <v/>
      </c>
      <c r="DT228" s="58">
        <f>IF(C228="","",SUMIFS('Planificación 2026-1'!S:S,'Planificación 2026-1'!X:X,C228,'Planificación 2026-1'!F:F,"HUAURA",'Planificación 2026-1'!Y:Y,"VIRTUAL"))</f>
        <v>0</v>
      </c>
      <c r="DU228" s="29">
        <f>IF(C228="","",SUMIFS('Planificación 2026-1'!S:S,'Planificación 2026-1'!X:X,C228,'Planificación 2026-1'!F:F,"HUAURA",'Planificación 2026-1'!Y:Y,"PRESENCIAL"))</f>
        <v>0</v>
      </c>
      <c r="DV228" s="32">
        <f>SUMIFS('Planificación 2026-1'!S:S,'Planificación 2026-1'!X:X,C228,'Planificación 2026-1'!F:F,"PRINCIPAL",'Planificación 2026-1'!Y:Y,"VIRTUAL",'Planificación 2026-1'!I:I,"&gt;2")</f>
        <v>16</v>
      </c>
      <c r="DW228" s="32">
        <f>SUMIFS('Planificación 2026-1'!S:S,'Planificación 2026-1'!X:X,C228,'Planificación 2026-1'!F:F,"PRINCIPAL",'Planificación 2026-1'!Y:Y,"&lt;&gt;VIRTUAL",'Planificación 2026-1'!I:I,"&gt;2")</f>
        <v>0</v>
      </c>
      <c r="DX228" s="32">
        <f>SUMIFS('Planificación 2026-1'!S:S,'Planificación 2026-1'!X:X,C228,'Planificación 2026-1'!F:F,"SUNAMPE",'Planificación 2026-1'!Y:Y,"VIRTUAL",'Planificación 2026-1'!I:I,"&gt;2")</f>
        <v>0</v>
      </c>
      <c r="DY228" s="32">
        <f>SUMIFS('Planificación 2026-1'!S:S,'Planificación 2026-1'!X:X,C228,'Planificación 2026-1'!F:F,"SUNAMPE",'Planificación 2026-1'!Y:Y,"&lt;&gt;VIRTUAL",'Planificación 2026-1'!I:I,"&gt;2")</f>
        <v>0</v>
      </c>
      <c r="DZ228" s="32">
        <f>SUMIFS('Planificación 2026-1'!S:S,'Planificación 2026-1'!X:X,C228,'Planificación 2026-1'!F:F,"FILIAL",'Planificación 2026-1'!Y:Y,"VIRTUAL",'Planificación 2026-1'!I:I,"&gt;2")</f>
        <v>13</v>
      </c>
      <c r="EA228" s="32">
        <f>SUMIFS('Planificación 2026-1'!S:S,'Planificación 2026-1'!X:X,C228,'Planificación 2026-1'!F:F,"FILIAL",'Planificación 2026-1'!Y:Y,"&lt;&gt;VIRTUAL",'Planificación 2026-1'!I:I,"&gt;2")</f>
        <v>8</v>
      </c>
      <c r="EB228" s="32">
        <f>SUMIFS('Planificación 2026-1'!S:S,'Planificación 2026-1'!X:X,C228,'Planificación 2026-1'!F:F,"PORUMA",'Planificación 2026-1'!Y:Y,"VIRTUAL",'Planificación 2026-1'!I:I,"&gt;2")</f>
        <v>0</v>
      </c>
      <c r="EC228" s="32">
        <f>SUMIFS('Planificación 2026-1'!S:S,'Planificación 2026-1'!X:X,C228,'Planificación 2026-1'!F:F,"PORUMA",'Planificación 2026-1'!Y:Y,"&lt;&gt;VIRTUAL",'Planificación 2026-1'!I:I,"&gt;2")</f>
        <v>0</v>
      </c>
      <c r="ED228" s="32">
        <f>SUMIFS('Planificación 2026-1'!S:S,'Planificación 2026-1'!X:X,C228,'Planificación 2026-1'!F:F,"HUAURA",'Planificación 2026-1'!Y:Y,"VIRTUAL",'Planificación 2026-1'!I:I,"&gt;2")</f>
        <v>0</v>
      </c>
      <c r="EE228" s="32">
        <f>SUMIFS('Planificación 2026-1'!S:S,'Planificación 2026-1'!X:X,C228,'Planificación 2026-1'!F:F,"HUAURA",'Planificación 2026-1'!Y:Y,"&lt;&gt;VIRTUAL",'Planificación 2026-1'!I:I,"&gt;2")</f>
        <v>0</v>
      </c>
      <c r="EF228" s="32">
        <f>SUMIFS('Planificación 2026-1'!S:S,'Planificación 2026-1'!X:X,C228,'Planificación 2026-1'!F:F,"PRINCIPAL",'Planificación 2026-1'!Y:Y,"VIRTUAL",'Planificación 2026-1'!I:I,"&lt;3")</f>
        <v>0</v>
      </c>
      <c r="EG228" s="32">
        <f>SUMIFS('Planificación 2026-1'!S:S,'Planificación 2026-1'!X:X,C228,'Planificación 2026-1'!F:F,"PRINCIPAL",'Planificación 2026-1'!Y:Y,"&lt;&gt;VIRTUAL",'Planificación 2026-1'!I:I,"&lt;3")</f>
        <v>0</v>
      </c>
      <c r="EH228" s="32">
        <f>SUMIFS('Planificación 2026-1'!S:S,'Planificación 2026-1'!X:X,C228,'Planificación 2026-1'!F:F,"SUNAMPE",'Planificación 2026-1'!Y:Y,"VIRTUAL",'Planificación 2026-1'!I:I,"&lt;3")</f>
        <v>0</v>
      </c>
      <c r="EI228" s="32">
        <f>SUMIFS('Planificación 2026-1'!S:S,'Planificación 2026-1'!X:X,C228,'Planificación 2026-1'!F:F,"SUNAMPE",'Planificación 2026-1'!Y:Y,"&lt;&gt;VIRTUAL",'Planificación 2026-1'!I:I,"&lt;3")</f>
        <v>0</v>
      </c>
      <c r="EJ228" s="32">
        <f>SUMIFS('Planificación 2026-1'!S:S,'Planificación 2026-1'!X:X,C228,'Planificación 2026-1'!F:F,"FILIAL",'Planificación 2026-1'!Y:Y,"VIRTUAL",'Planificación 2026-1'!I:I,"&lt;3")</f>
        <v>0</v>
      </c>
      <c r="EK228" s="32">
        <f>SUMIFS('Planificación 2026-1'!S:S,'Planificación 2026-1'!X:X,C228,'Planificación 2026-1'!F:F,"FILIAL",'Planificación 2026-1'!Y:Y,"&lt;&gt;VIRTUAL",'Planificación 2026-1'!I:I,"&lt;3")</f>
        <v>0</v>
      </c>
      <c r="EL228" s="32">
        <f>SUMIFS('Planificación 2026-1'!S:S,'Planificación 2026-1'!X:X,C228,'Planificación 2026-1'!F:F,"PORUMA",'Planificación 2026-1'!Y:Y,"VIRTUAL",'Planificación 2026-1'!I:I,"&lt;3")</f>
        <v>0</v>
      </c>
      <c r="EM228" s="32">
        <f>SUMIFS('Planificación 2026-1'!S:S,'Planificación 2026-1'!X:X,C228,'Planificación 2026-1'!F:F,"PORUMA",'Planificación 2026-1'!Y:Y,"&lt;&gt;VIRTUAL",'Planificación 2026-1'!I:I,"&lt;3")</f>
        <v>0</v>
      </c>
      <c r="EN228" s="32">
        <f>SUMIFS('Planificación 2026-1'!S:S,'Planificación 2026-1'!X:X,C228,'Planificación 2026-1'!F:F,"HUAURA",'Planificación 2026-1'!Y:Y,"VIRTUAL",'Planificación 2026-1'!I:I,"&lt;3")</f>
        <v>0</v>
      </c>
      <c r="EO228" s="32">
        <f>SUMIFS('Planificación 2026-1'!S:S,'Planificación 2026-1'!X:X,C228,'Planificación 2026-1'!F:F,"HUAURA",'Planificación 2026-1'!Y:Y,"&lt;&gt;VIRTUAL",'Planificación 2026-1'!I:I,"&lt;3")</f>
        <v>0</v>
      </c>
      <c r="EP228" s="32">
        <f t="shared" si="57"/>
        <v>21</v>
      </c>
      <c r="EQ228" s="32">
        <f t="shared" si="47"/>
        <v>0</v>
      </c>
      <c r="ER228" s="32">
        <f t="shared" si="48"/>
        <v>0</v>
      </c>
      <c r="ES228" s="32">
        <f t="shared" si="49"/>
        <v>16</v>
      </c>
      <c r="ET228" s="32">
        <f t="shared" si="50"/>
        <v>0</v>
      </c>
      <c r="EU228" s="32">
        <f t="shared" si="51"/>
        <v>37</v>
      </c>
      <c r="EV228" s="32" t="b">
        <f>EXACT(EU228,E228)</f>
        <v>1</v>
      </c>
      <c r="EW228" s="32"/>
      <c r="EX228" s="32">
        <f>DV228+DZ228+ED228+EF228+EJ228+EN228+DX228+EH228</f>
        <v>29</v>
      </c>
      <c r="EY228" s="32">
        <f>DW228+EA228+EE228+EG228+EK228+EO228+DY228+EI228</f>
        <v>8</v>
      </c>
      <c r="EZ228" s="32" t="b">
        <f>EXACT(SUM(EX228:EY228),E228)</f>
        <v>1</v>
      </c>
      <c r="FA228" s="32" t="str">
        <f>IF(AND(DW228=0,EA228=0,EE228=0),"",IF(COUNTIF(DW228:EE228,"&gt;0")=1,IF(DW228&gt;0,"SEDE",IF(EA228&gt;0,"FILIAL","HUAURA")),IF(COUNTIF(DW228:EE228,"&gt;0")=2,IF(AND(DW228&gt;0,EA228&gt;0),"SEDE-FILIAL",IF(AND(DW228&gt;0,EE228&gt;0),"SEDE-HUAURA","FILIAL-HUAURA")),"SEDE-FILIAL-HUAURA")))</f>
        <v>FILIAL-HUAURA</v>
      </c>
      <c r="FB228" s="32" t="str">
        <f t="shared" si="56"/>
        <v>MAS VIRTUAL</v>
      </c>
    </row>
    <row r="229" spans="1:158">
      <c r="B229" s="65">
        <v>226</v>
      </c>
      <c r="C229" s="32" t="s">
        <v>433</v>
      </c>
      <c r="D229" s="429">
        <v>41779788</v>
      </c>
      <c r="E229" s="62">
        <f>SUMIF('Planificación 2026-1'!X:X,C229,'Planificación 2026-1'!S:S)</f>
        <v>9</v>
      </c>
      <c r="F229" s="450" t="s">
        <v>203</v>
      </c>
      <c r="G229" s="57" t="s">
        <v>434</v>
      </c>
      <c r="H229" s="64"/>
      <c r="I229" s="64"/>
      <c r="J229" s="32" t="s">
        <v>195</v>
      </c>
      <c r="K229" s="32" t="s">
        <v>157</v>
      </c>
      <c r="L229" s="57" t="str">
        <f>IF(SUM(COUNTIFS('Planificación 2026-1'!F:F,"PRINCIPAL",'Planificación 2026-1'!X:X,C229,'Planificación 2026-1'!H:H,"AF"))&gt;0,"P01"," ")</f>
        <v xml:space="preserve"> </v>
      </c>
      <c r="M229" s="58" t="str">
        <f>IF(SUM(COUNTIFS('Planificación 2026-1'!F:F,"PRINCIPAL",'Planificación 2026-1'!X:X,C229,'Planificación 2026-1'!H:H,"EN"))&gt;0,"P02"," ")</f>
        <v xml:space="preserve"> </v>
      </c>
      <c r="N229" s="58" t="str">
        <f>IF(SUM(COUNTIFS('Planificación 2026-1'!F:F,"PRINCIPAL",'Planificación 2026-1'!X:X,C229,'Planificación 2026-1'!H:H,"IS"))&gt;0,"P03"," ")</f>
        <v xml:space="preserve"> </v>
      </c>
      <c r="O229" s="58" t="str">
        <f>IF(SUM(COUNTIFS('Planificación 2026-1'!F:F,"PRINCIPAL",'Planificación 2026-1'!X:X,C229,'Planificación 2026-1'!H:H,"PS"))&gt;0,"P04"," ")</f>
        <v xml:space="preserve"> </v>
      </c>
      <c r="P229" s="58"/>
      <c r="Q229" s="58" t="str">
        <f>IF(SUM(COUNTIFS('Planificación 2026-1'!F:F,"PRINCIPAL",'Planificación 2026-1'!X:X,C229,'Planificación 2026-1'!H:H,"IN"))&gt;0,"P06"," ")</f>
        <v xml:space="preserve"> </v>
      </c>
      <c r="R229" s="58" t="str">
        <f>IF(SUM(COUNTIFS('Planificación 2026-1'!F:F,"PRINCIPAL",'Planificación 2026-1'!X:X,C229,'Planificación 2026-1'!H:H,"CA"))&gt;0,"P07"," ")</f>
        <v xml:space="preserve"> </v>
      </c>
      <c r="S229" s="58" t="str">
        <f>IF(SUM(COUNTIFS('Planificación 2026-1'!F:F,"PRINCIPAL",'Planificación 2026-1'!X:X,C229,'Planificación 2026-1'!H:H,"DE"))&gt;0,"P08"," ")</f>
        <v xml:space="preserve"> </v>
      </c>
      <c r="T229" s="58" t="str">
        <f>IF(SUM(COUNTIFS('Planificación 2026-1'!F:F,"PRINCIPAL",'Planificación 2026-1'!X:X,C229,'Planificación 2026-1'!H:H,"OB"))&gt;0,"P09"," ")</f>
        <v xml:space="preserve"> </v>
      </c>
      <c r="U229" s="58" t="str">
        <f>IF(SUM(COUNTIFS('Planificación 2026-1'!F:F,"PRINCIPAL",'Planificación 2026-1'!X:X,C229,'Planificación 2026-1'!H:H,"MH"))&gt;0,"P31"," ")</f>
        <v xml:space="preserve"> </v>
      </c>
      <c r="V229" s="58" t="str">
        <f>IF(SUM(COUNTIFS('Planificación 2026-1'!F:F,"PRINCIPAL",'Planificación 2026-1'!X:X,C229,'Planificación 2026-1'!H:H,"IC"))&gt;0,"P32"," ")</f>
        <v xml:space="preserve"> </v>
      </c>
      <c r="W229" s="58" t="str">
        <f>IF(SUM(COUNTIFS('Planificación 2026-1'!F:F,"PRINCIPAL",'Planificación 2026-1'!X:X,C229,'Planificación 2026-1'!H:H,"AR"))&gt;0,"P34"," ")</f>
        <v xml:space="preserve"> </v>
      </c>
      <c r="X229" s="58" t="str">
        <f>IF(SUM(COUNTIFS('Planificación 2026-1'!F:F,"PRINCIPAL",'Planificación 2026-1'!X:X,C229,'Planificación 2026-1'!H:H,"T1"))&gt;0,"P35"," ")</f>
        <v xml:space="preserve"> </v>
      </c>
      <c r="Y229" s="58" t="str">
        <f>IF(SUM(COUNTIFS('Planificación 2026-1'!F:F,"PRINCIPAL",'Planificación 2026-1'!X:X,C229,'Planificación 2026-1'!H:H,"T3"))&gt;0,"P36"," ")</f>
        <v xml:space="preserve"> </v>
      </c>
      <c r="Z229" s="58" t="str">
        <f>IF(SUM(COUNTIFS('Planificación 2026-1'!F:F,"PRINCIPAL",'Planificación 2026-1'!X:X,C229,'Planificación 2026-1'!H:H,"T2"))&gt;0,"P37"," ")</f>
        <v xml:space="preserve"> </v>
      </c>
      <c r="AA229" s="58" t="str">
        <f>IF(SUM(COUNTIFS('Planificación 2026-1'!F:F,"PRINCIPAL",'Planificación 2026-1'!X:X,C229,'Planificación 2026-1'!H:H,"AE"))&gt;0,"P38"," ")</f>
        <v xml:space="preserve"> </v>
      </c>
      <c r="AB229" s="58" t="str">
        <f>IF(SUM(COUNTIFS('Planificación 2026-1'!F:F,"PRINCIPAL",'Planificación 2026-1'!X:X,C229,'Planificación 2026-1'!H:H,"T4"))&gt;0,"P55"," ")</f>
        <v xml:space="preserve"> </v>
      </c>
      <c r="AC229" s="58" t="str">
        <f>IF(SUM(COUNTIFS('Planificación 2026-1'!F:F,"FILIAL",'Planificación 2026-1'!X:X,C229,'Planificación 2026-1'!H:H,"AF"))&gt;0," P01"," ")</f>
        <v xml:space="preserve"> </v>
      </c>
      <c r="AD229" s="58" t="str">
        <f>IF(SUM(COUNTIFS('Planificación 2026-1'!F:F,"FILIAL",'Planificación 2026-1'!X:X,C229,'Planificación 2026-1'!H:H,"EN"))&gt;0,"P02"," ")</f>
        <v xml:space="preserve"> </v>
      </c>
      <c r="AE229" s="58" t="str">
        <f>IF(SUM(COUNTIFS('Planificación 2026-1'!F:F,"FILIAL",'Planificación 2026-1'!X:X,C229,'Planificación 2026-1'!H:H,"IS"))&gt;0,"P03"," ")</f>
        <v xml:space="preserve"> </v>
      </c>
      <c r="AF229" s="58" t="str">
        <f>IF(SUM(COUNTIFS('Planificación 2026-1'!F:F,"FILIAL",'Planificación 2026-1'!X:X,C229,'Planificación 2026-1'!H:H,"PS"))&gt;0,"P04"," ")</f>
        <v xml:space="preserve"> </v>
      </c>
      <c r="AG229" s="58"/>
      <c r="AH229" s="58" t="str">
        <f>IF(SUM(COUNTIFS('Planificación 2026-1'!F:F,"FILIAL",'Planificación 2026-1'!X:X,C229,'Planificación 2026-1'!H:H,"IN"))&gt;0,"P06"," ")</f>
        <v xml:space="preserve"> </v>
      </c>
      <c r="AI229" s="58" t="str">
        <f>IF(SUM(COUNTIFS('Planificación 2026-1'!F:F,"FILIAL",'Planificación 2026-1'!X:X,C229,'Planificación 2026-1'!H:H,"CA"))&gt;0,"P07"," ")</f>
        <v xml:space="preserve"> </v>
      </c>
      <c r="AJ229" s="58" t="str">
        <f>IF(SUM(COUNTIFS('Planificación 2026-1'!F:F,"FILIAL",'Planificación 2026-1'!X:X,C229,'Planificación 2026-1'!H:H,"DE"))&gt;0,"P08"," ")</f>
        <v xml:space="preserve"> </v>
      </c>
      <c r="AK229" s="58" t="str">
        <f>IF(SUM(COUNTIFS('Planificación 2026-1'!F:F,"FILIAL",'Planificación 2026-1'!X:X,C229,'Planificación 2026-1'!H:H,"OB"))&gt;0,"P09"," ")</f>
        <v xml:space="preserve"> </v>
      </c>
      <c r="AL229" s="58" t="str">
        <f>IF(SUM(COUNTIFS('Planificación 2026-1'!F:F,"FILIAL",'Planificación 2026-1'!X:X,C229,'Planificación 2026-1'!H:H,"MH"))&gt;0,"P31"," ")</f>
        <v xml:space="preserve"> </v>
      </c>
      <c r="AM229" s="58" t="str">
        <f>IF(SUM(COUNTIFS('Planificación 2026-1'!F:F,"FILIAL",'Planificación 2026-1'!X:X,C229,'Planificación 2026-1'!H:H,"IC"))&gt;0,"P32"," ")</f>
        <v xml:space="preserve"> </v>
      </c>
      <c r="AN229" s="58" t="str">
        <f>IF(SUM(COUNTIFS('Planificación 2026-1'!F:F,"FILIAL",'Planificación 2026-1'!X:X,C229,'Planificación 2026-1'!H:H,"AR"))&gt;0,"P34"," ")</f>
        <v xml:space="preserve"> </v>
      </c>
      <c r="AO229" s="58" t="str">
        <f>IF(SUM(COUNTIFS('Planificación 2026-1'!F:F,"FILIAL",'Planificación 2026-1'!X:X,C229,'Planificación 2026-1'!H:H,"T1"))&gt;0,"P35"," ")</f>
        <v xml:space="preserve"> </v>
      </c>
      <c r="AP229" s="58" t="str">
        <f>IF(SUM(COUNTIFS('Planificación 2026-1'!F:F,"FILIAL",'Planificación 2026-1'!X:X,C229,'Planificación 2026-1'!H:H,"T3"))&gt;0,"P36"," ")</f>
        <v xml:space="preserve"> </v>
      </c>
      <c r="AQ229" s="58" t="str">
        <f>IF(SUM(COUNTIFS('Planificación 2026-1'!F:F,"FILIAL",'Planificación 2026-1'!X:X,C229,'Planificación 2026-1'!H:H,"T2"))&gt;0,"P37"," ")</f>
        <v xml:space="preserve"> </v>
      </c>
      <c r="AR229" s="58" t="str">
        <f>IF(SUM(COUNTIFS('Planificación 2026-1'!F:F,"FILIAL",'Planificación 2026-1'!X:X,C229,'Planificación 2026-1'!H:H,"AE"))&gt;0,"P38"," ")</f>
        <v xml:space="preserve"> </v>
      </c>
      <c r="AS229" s="58" t="str">
        <f>IF(SUM(COUNTIFS('Planificación 2026-1'!F:F,"FILIAL",'Planificación 2026-1'!X:X,C229,'Planificación 2026-1'!H:H,"T4"))&gt;0,"P55"," ")</f>
        <v xml:space="preserve"> </v>
      </c>
      <c r="AT229" s="58" t="str">
        <f>IF(SUM(COUNTIFS('Planificación 2026-1'!F:F,"SUNAMPE",'Planificación 2026-1'!X:X,C229,'Planificación 2026-1'!H:H,"AF"))&gt;0," P01"," ")</f>
        <v xml:space="preserve"> </v>
      </c>
      <c r="AU229" s="58" t="str">
        <f>IF(SUM(COUNTIFS('Planificación 2026-1'!F:F,"SUNAMPE",'Planificación 2026-1'!X:X,C229,'Planificación 2026-1'!H:H,"EN"))&gt;0,"P02"," ")</f>
        <v xml:space="preserve"> </v>
      </c>
      <c r="AV229" s="58" t="str">
        <f>IF(SUM(COUNTIFS('Planificación 2026-1'!F:F,"SUNAMPE",'Planificación 2026-1'!X:X,C229,'Planificación 2026-1'!H:H,"IS"))&gt;0,"P03"," ")</f>
        <v xml:space="preserve"> </v>
      </c>
      <c r="AW229" s="58" t="str">
        <f>IF(SUM(COUNTIFS('Planificación 2026-1'!F:F,"SUNAMPE",'Planificación 2026-1'!X:X,C229,'Planificación 2026-1'!H:H,"PS"))&gt;0,"P04"," ")</f>
        <v xml:space="preserve"> </v>
      </c>
      <c r="AX229" s="58"/>
      <c r="AY229" s="58" t="str">
        <f>IF(SUM(COUNTIFS('Planificación 2026-1'!F:F,"SUNAMPE",'Planificación 2026-1'!X:X,C229,'Planificación 2026-1'!H:H,"IN"))&gt;0,"P06"," ")</f>
        <v xml:space="preserve"> </v>
      </c>
      <c r="AZ229" s="58" t="str">
        <f>IF(SUM(COUNTIFS('Planificación 2026-1'!F:F,"SUNAMPE",'Planificación 2026-1'!X:X,C229,'Planificación 2026-1'!H:H,"CA"))&gt;0,"P07"," ")</f>
        <v xml:space="preserve"> </v>
      </c>
      <c r="BA229" s="58" t="str">
        <f>IF(SUM(COUNTIFS('Planificación 2026-1'!F:F,"SUNAMPE",'Planificación 2026-1'!X:X,C229,'Planificación 2026-1'!H:H,"DE"))&gt;0,"P08"," ")</f>
        <v xml:space="preserve"> </v>
      </c>
      <c r="BB229" s="58" t="str">
        <f>IF(SUM(COUNTIFS('Planificación 2026-1'!F:F,"SUNAMPE",'Planificación 2026-1'!X:X,C229,'Planificación 2026-1'!H:H,"OB"))&gt;0,"P09"," ")</f>
        <v xml:space="preserve"> </v>
      </c>
      <c r="BC229" s="58" t="str">
        <f>IF(SUM(COUNTIFS('Planificación 2026-1'!F:F,"SUNAMPE",'Planificación 2026-1'!X:X,C229,'Planificación 2026-1'!H:H,"MH"))&gt;0,"P31"," ")</f>
        <v xml:space="preserve"> </v>
      </c>
      <c r="BD229" s="58" t="str">
        <f>IF(SUM(COUNTIFS('Planificación 2026-1'!F:F,"SUNAMPE",'Planificación 2026-1'!X:X,C229,'Planificación 2026-1'!H:H,"IC"))&gt;0,"P32"," ")</f>
        <v xml:space="preserve"> </v>
      </c>
      <c r="BE229" s="58" t="str">
        <f>IF(SUM(COUNTIFS('Planificación 2026-1'!F:F,"SUNAMPE",'Planificación 2026-1'!X:X,C229,'Planificación 2026-1'!H:H,"AR"))&gt;0,"P34"," ")</f>
        <v xml:space="preserve"> </v>
      </c>
      <c r="BF229" s="58" t="str">
        <f>IF(SUM(COUNTIFS('Planificación 2026-1'!F:F,"SUNAMPE",'Planificación 2026-1'!X:X,C229,'Planificación 2026-1'!H:H,"T1"))&gt;0,"P35"," ")</f>
        <v xml:space="preserve"> </v>
      </c>
      <c r="BG229" s="58" t="str">
        <f>IF(SUM(COUNTIFS('Planificación 2026-1'!F:F,"SUNAMPE",'Planificación 2026-1'!X:X,C229,'Planificación 2026-1'!H:H,"T3"))&gt;0,"P36"," ")</f>
        <v xml:space="preserve"> </v>
      </c>
      <c r="BH229" s="58" t="str">
        <f>IF(SUM(COUNTIFS('Planificación 2026-1'!F:F,"SUNAMPE",'Planificación 2026-1'!X:X,C229,'Planificación 2026-1'!H:H,"T2"))&gt;0,"P37"," ")</f>
        <v xml:space="preserve"> </v>
      </c>
      <c r="BI229" s="58" t="str">
        <f>IF(SUM(COUNTIFS('Planificación 2026-1'!F:F,"SUNAMPE",'Planificación 2026-1'!X:X,C229,'Planificación 2026-1'!H:H,"AE"))&gt;0,"P38"," ")</f>
        <v xml:space="preserve"> </v>
      </c>
      <c r="BJ229" s="58" t="str">
        <f>IF(SUM(COUNTIFS('Planificación 2026-1'!F:F,"SUNAMPE",'Planificación 2026-1'!X:X,C229,'Planificación 2026-1'!H:H,"T4"))&gt;0,"P55"," ")</f>
        <v xml:space="preserve"> </v>
      </c>
      <c r="BK229" s="58" t="str">
        <f>IF(SUM(COUNTIFS('Planificación 2026-1'!F:F,"HUAURA",'Planificación 2026-1'!X:X,C229,'Planificación 2026-1'!H:H,"AF"))&gt;0," P01"," ")</f>
        <v xml:space="preserve"> </v>
      </c>
      <c r="BL229" s="58" t="str">
        <f>IF(SUM(COUNTIFS('Planificación 2026-1'!F:F,"HUAURA",'Planificación 2026-1'!X:X,C229,'Planificación 2026-1'!H:H,"EN"))&gt;0,"P02"," ")</f>
        <v xml:space="preserve"> </v>
      </c>
      <c r="BM229" s="58" t="str">
        <f>IF(SUM(COUNTIFS('Planificación 2026-1'!F:F,"HUAURA",'Planificación 2026-1'!X:X,C229,'Planificación 2026-1'!H:H,"IS"))&gt;0,"P03"," ")</f>
        <v xml:space="preserve"> </v>
      </c>
      <c r="BN229" s="58" t="str">
        <f>IF(SUM(COUNTIFS('Planificación 2026-1'!F:F,"HUAURA",'Planificación 2026-1'!X:X,C229,'Planificación 2026-1'!H:H,"PS"))&gt;0,"P04"," ")</f>
        <v xml:space="preserve"> </v>
      </c>
      <c r="BO229" s="58"/>
      <c r="BP229" s="58" t="str">
        <f>IF(SUM(COUNTIFS('Planificación 2026-1'!F:F,"HUAURA",'Planificación 2026-1'!X:X,C229,'Planificación 2026-1'!H:H,"IN"))&gt;0,"P06"," ")</f>
        <v xml:space="preserve"> </v>
      </c>
      <c r="BQ229" s="58" t="str">
        <f>IF(SUM(COUNTIFS('Planificación 2026-1'!F:F,"HUAURA",'Planificación 2026-1'!X:X,C229,'Planificación 2026-1'!H:H,"CA"))&gt;0,"P07"," ")</f>
        <v xml:space="preserve"> </v>
      </c>
      <c r="BR229" s="58" t="str">
        <f>IF(SUM(COUNTIFS('Planificación 2026-1'!F:F,"HUAURA",'Planificación 2026-1'!X:X,C229,'Planificación 2026-1'!H:H,"DE"))&gt;0,"P08"," ")</f>
        <v xml:space="preserve"> </v>
      </c>
      <c r="BS229" s="58" t="str">
        <f>IF(SUM(COUNTIFS('Planificación 2026-1'!F:F,"HUAURA",'Planificación 2026-1'!X:X,C229,'Planificación 2026-1'!H:H,"OB"))&gt;0,"P09"," ")</f>
        <v xml:space="preserve"> </v>
      </c>
      <c r="BT229" s="58" t="str">
        <f>IF(SUM(COUNTIFS('Planificación 2026-1'!F:F,"HUAURA",'Planificación 2026-1'!X:X,C229,'Planificación 2026-1'!H:H,"MH"))&gt;0,"P31"," ")</f>
        <v xml:space="preserve"> </v>
      </c>
      <c r="BU229" s="58" t="str">
        <f>IF(SUM(COUNTIFS('Planificación 2026-1'!F:F,"HUAURA",'Planificación 2026-1'!X:X,C229,'Planificación 2026-1'!H:H,"IC"))&gt;0,"P32"," ")</f>
        <v xml:space="preserve"> </v>
      </c>
      <c r="BV229" s="58" t="str">
        <f>IF(SUM(COUNTIFS('Planificación 2026-1'!F:F,"HUAURA",'Planificación 2026-1'!X:X,C229,'Planificación 2026-1'!H:H,"AR"))&gt;0,"P34"," ")</f>
        <v xml:space="preserve"> </v>
      </c>
      <c r="BW229" s="58" t="str">
        <f>IF(SUM(COUNTIFS('Planificación 2026-1'!F:F,"HUAURA",'Planificación 2026-1'!X:X,C229,'Planificación 2026-1'!H:H,"T1"))&gt;0,"P35"," ")</f>
        <v xml:space="preserve"> </v>
      </c>
      <c r="BX229" s="58" t="str">
        <f>IF(SUM(COUNTIFS('Planificación 2026-1'!F:F,"HUAURA",'Planificación 2026-1'!X:X,C229,'Planificación 2026-1'!H:H,"T3"))&gt;0,"P36"," ")</f>
        <v xml:space="preserve"> </v>
      </c>
      <c r="BY229" s="58" t="str">
        <f>IF(SUM(COUNTIFS('Planificación 2026-1'!F:F,"HUAURA",'Planificación 2026-1'!X:X,C229,'Planificación 2026-1'!H:H,"T2"))&gt;0,"P37"," ")</f>
        <v xml:space="preserve"> </v>
      </c>
      <c r="BZ229" s="58" t="str">
        <f>IF(SUM(COUNTIFS('Planificación 2026-1'!F:F,"HUAURA",'Planificación 2026-1'!X:X,C229,'Planificación 2026-1'!H:H,"AE"))&gt;0,"P38"," ")</f>
        <v xml:space="preserve"> </v>
      </c>
      <c r="CA229" s="58" t="str">
        <f>IF(SUM(COUNTIFS('Planificación 2026-1'!F:F,"HUAURA",'Planificación 2026-1'!X:X,C229,'Planificación 2026-1'!H:H,"T4"))&gt;0,"P55"," ")</f>
        <v xml:space="preserve"> </v>
      </c>
      <c r="CB229" s="59">
        <f>SUMIFS('Planificación 2026-1'!S:S,'Planificación 2026-1'!X:X,C229,'Planificación 2026-1'!H:H,"AF",'Planificación 2026-1'!I:I,"&gt;2")</f>
        <v>0</v>
      </c>
      <c r="CC229" s="59">
        <f>SUMIFS('Planificación 2026-1'!S:S,'Planificación 2026-1'!X:X,C229,'Planificación 2026-1'!H:H,"EN",'Planificación 2026-1'!I:I,"&gt;2")</f>
        <v>0</v>
      </c>
      <c r="CD229" s="59">
        <f>SUMIFS('Planificación 2026-1'!S:S,'Planificación 2026-1'!X:X,C229,'Planificación 2026-1'!H:H,"IS",'Planificación 2026-1'!I:I,"&gt;2")</f>
        <v>0</v>
      </c>
      <c r="CE229" s="59">
        <f>SUMIFS('Planificación 2026-1'!S:S,'Planificación 2026-1'!X:X,C229,'Planificación 2026-1'!H:H,"PS",'Planificación 2026-1'!I:I,"&gt;2")</f>
        <v>0</v>
      </c>
      <c r="CF229" s="59">
        <f>SUMIFS('Planificación 2026-1'!S:S,'Planificación 2026-1'!X:X,C229,'Planificación 2026-1'!H:H,"IN",'Planificación 2026-1'!I:I,"&gt;2")</f>
        <v>0</v>
      </c>
      <c r="CG229" s="59">
        <f>SUMIFS('Planificación 2026-1'!S:S,'Planificación 2026-1'!X:X,C229,'Planificación 2026-1'!H:H,"CA",'Planificación 2026-1'!I:I,"&gt;2")</f>
        <v>0</v>
      </c>
      <c r="CH229" s="59">
        <f>SUMIFS('Planificación 2026-1'!S:S,'Planificación 2026-1'!X:X,C229,'Planificación 2026-1'!H:H,"DE",'Planificación 2026-1'!I:I,"&gt;2")</f>
        <v>0</v>
      </c>
      <c r="CI229" s="59">
        <f>SUMIFS('Planificación 2026-1'!S:S,'Planificación 2026-1'!X:X,C229,'Planificación 2026-1'!H:H,"OB",'Planificación 2026-1'!I:I,"&gt;2")</f>
        <v>0</v>
      </c>
      <c r="CJ229" s="59">
        <f>SUMIFS('Planificación 2026-1'!S:S,'Planificación 2026-1'!X:X,C229,'Planificación 2026-1'!H:H,"MH",'Planificación 2026-1'!I:I,"&gt;2")</f>
        <v>9</v>
      </c>
      <c r="CK229" s="59">
        <f>SUMIFS('Planificación 2026-1'!S:S,'Planificación 2026-1'!X:X,C229,'Planificación 2026-1'!H:H,"IC",'Planificación 2026-1'!I:I,"&gt;2")</f>
        <v>0</v>
      </c>
      <c r="CL229" s="59">
        <f>SUMIFS('Planificación 2026-1'!S:S,'Planificación 2026-1'!X:X,C229,'Planificación 2026-1'!H:H,"AR",'Planificación 2026-1'!I:I,"&gt;2")</f>
        <v>0</v>
      </c>
      <c r="CM229" s="59">
        <f>SUMIFS('Planificación 2026-1'!S:S,'Planificación 2026-1'!X:X,C229,'Planificación 2026-1'!H:H,"AE",'Planificación 2026-1'!I:I,"&gt;2")</f>
        <v>0</v>
      </c>
      <c r="CN229" s="59">
        <f>SUMIFS('Planificación 2026-1'!S:S,'Planificación 2026-1'!X:X,C229,'Planificación 2026-1'!H:H,"T1",'Planificación 2026-1'!I:I,"&gt;2")</f>
        <v>0</v>
      </c>
      <c r="CO229" s="59">
        <f>SUMIFS('Planificación 2026-1'!S:S,'Planificación 2026-1'!X:X,C229,'Planificación 2026-1'!H:H,"T3",'Planificación 2026-1'!I:I,"&gt;2")</f>
        <v>0</v>
      </c>
      <c r="CP229" s="59">
        <f>SUMIFS('Planificación 2026-1'!S:S,'Planificación 2026-1'!X:X,C229,'Planificación 2026-1'!H:H,"T2",'Planificación 2026-1'!I:I,"&gt;2")</f>
        <v>0</v>
      </c>
      <c r="CQ229" s="59">
        <f>SUMIFS('Planificación 2026-1'!S:S,'Planificación 2026-1'!X:X,C229,'Planificación 2026-1'!H:H,"T4",'Planificación 2026-1'!I:I,"&gt;2")</f>
        <v>0</v>
      </c>
      <c r="CR229" s="59">
        <f>SUMIFS('Planificación 2026-1'!S:S,'Planificación 2026-1'!X:X,C229,'Planificación 2026-1'!H:H,"AF",'Planificación 2026-1'!I:I,"&lt;3")</f>
        <v>0</v>
      </c>
      <c r="CS229" s="59">
        <f>SUMIFS('Planificación 2026-1'!S:S,'Planificación 2026-1'!X:X,C229,'Planificación 2026-1'!H:H,"EN",'Planificación 2026-1'!I:I,"&lt;3")</f>
        <v>0</v>
      </c>
      <c r="CT229" s="59">
        <f>SUMIFS('Planificación 2026-1'!S:S,'Planificación 2026-1'!X:X,C229,'Planificación 2026-1'!H:H,"IS",'Planificación 2026-1'!I:I,"&lt;3")</f>
        <v>0</v>
      </c>
      <c r="CU229" s="59">
        <f>SUMIFS('Planificación 2026-1'!S:S,'Planificación 2026-1'!X:X,C229,'Planificación 2026-1'!H:H,"PS",'Planificación 2026-1'!I:I,"&lt;3")</f>
        <v>0</v>
      </c>
      <c r="CV229" s="59">
        <f>SUMIFS('Planificación 2026-1'!S:S,'Planificación 2026-1'!X:X,C229,'Planificación 2026-1'!H:H,"IN",'Planificación 2026-1'!I:I,"&lt;3")</f>
        <v>0</v>
      </c>
      <c r="CW229" s="59">
        <f>SUMIFS('Planificación 2026-1'!S:S,'Planificación 2026-1'!X:X,C229,'Planificación 2026-1'!H:H,"CA",'Planificación 2026-1'!I:I,"&lt;3")</f>
        <v>0</v>
      </c>
      <c r="CX229" s="59">
        <f>SUMIFS('Planificación 2026-1'!S:S,'Planificación 2026-1'!X:X,C229,'Planificación 2026-1'!H:H,"DE",'Planificación 2026-1'!I:I,"&lt;3")</f>
        <v>0</v>
      </c>
      <c r="CY229" s="59">
        <f>SUMIFS('Planificación 2026-1'!S:S,'Planificación 2026-1'!X:X,C229,'Planificación 2026-1'!H:H,"OB",'Planificación 2026-1'!I:I,"&lt;3")</f>
        <v>0</v>
      </c>
      <c r="CZ229" s="59">
        <f>SUMIFS('Planificación 2026-1'!S:S,'Planificación 2026-1'!X:X,C229,'Planificación 2026-1'!H:H,"MH",'Planificación 2026-1'!I:I,"&lt;3")</f>
        <v>0</v>
      </c>
      <c r="DA229" s="59">
        <f>SUMIFS('Planificación 2026-1'!S:S,'Planificación 2026-1'!X:X,C229,'Planificación 2026-1'!H:H,"IC",'Planificación 2026-1'!I:I,"&lt;3")</f>
        <v>0</v>
      </c>
      <c r="DB229" s="59">
        <f>SUMIFS('Planificación 2026-1'!S:S,'Planificación 2026-1'!X:X,C229,'Planificación 2026-1'!H:H,"AR",'Planificación 2026-1'!I:I,"&lt;3")</f>
        <v>0</v>
      </c>
      <c r="DC229" s="59">
        <f>SUMIFS('Planificación 2026-1'!S:S,'Planificación 2026-1'!X:X,C229,'Planificación 2026-1'!H:H,"AE",'Planificación 2026-1'!I:I,"&lt;3")</f>
        <v>0</v>
      </c>
      <c r="DD229" s="59">
        <f>SUMIFS('Planificación 2026-1'!S:S,'Planificación 2026-1'!X:X,C229,'Planificación 2026-1'!H:H,"T1",'Planificación 2026-1'!I:I,"&lt;3")</f>
        <v>0</v>
      </c>
      <c r="DE229" s="59">
        <f>SUMIFS('Planificación 2026-1'!S:S,'Planificación 2026-1'!X:X,C229,'Planificación 2026-1'!H:H,"T3",'Planificación 2026-1'!I:I,"&lt;3")</f>
        <v>0</v>
      </c>
      <c r="DF229" s="59">
        <f>SUMIFS('Planificación 2026-1'!S:S,'Planificación 2026-1'!X:X,C229,'Planificación 2026-1'!H:H,"T2",'Planificación 2026-1'!I:I,"&lt;3")</f>
        <v>0</v>
      </c>
      <c r="DG229" s="59">
        <f>SUMIFS('Planificación 2026-1'!S:S,'Planificación 2026-1'!X:X,C229,'Planificación 2026-1'!H:H,"T4",'Planificación 2026-1'!I:I,"&lt;3")</f>
        <v>0</v>
      </c>
      <c r="DH229" s="58" t="str">
        <f>TRIM(CONCATENATE(L229,M229,N229,O229,P229,Q229,R229,S229,T229,U229,V229,W229,X229,Y229,Z229,AA229,AB229))</f>
        <v/>
      </c>
      <c r="DI229" s="27">
        <f>IF(C229="","",SUMIFS('Planificación 2026-1'!S:S,'Planificación 2026-1'!X:X,C229,'Planificación 2026-1'!F:F,"PRINCIPAL",'Planificación 2026-1'!Y:Y,"VIRTUAL"))</f>
        <v>0</v>
      </c>
      <c r="DJ229" s="27">
        <f>IF(C229="","",SUMIFS('Planificación 2026-1'!S:S,'Planificación 2026-1'!X:X,C229,'Planificación 2026-1'!F:F,"PRINCIPAL",'Planificación 2026-1'!Y:Y,"PRESENCIAL"))</f>
        <v>0</v>
      </c>
      <c r="DK229" s="27">
        <f>IF(C229="","",SUMIFS('Planificación 2026-1'!S:S,'Planificación 2026-1'!X:X,C229,'Planificación 2026-1'!F:F,"PRINCIPAL",'Planificación 2026-1'!Y:Y,"HIBRIDO PRESENCIAL"))</f>
        <v>0</v>
      </c>
      <c r="DL229" s="58" t="str">
        <f>TRIM(CONCATENATE(AC229,AD229,AE229,AF229,AG229,AH229,AI229,AJ229,AK229,AL229,AM229,AN229,AO229,AP229,AQ229,AR229,AS229))</f>
        <v/>
      </c>
      <c r="DM229" s="58">
        <f>IF(C229="","",SUMIFS('Planificación 2026-1'!S:S,'Planificación 2026-1'!X:X,C229,'Planificación 2026-1'!F:F,"FILIAL",'Planificación 2026-1'!Y:Y,"VIRTUAL"))</f>
        <v>0</v>
      </c>
      <c r="DN229" s="60">
        <f>IF(C229="","",SUMIFS('Planificación 2026-1'!S:S,'Planificación 2026-1'!X:X,C229,'Planificación 2026-1'!F:F,"FILIAL",'Planificación 2026-1'!Y:Y,"PRESENCIAL"))</f>
        <v>0</v>
      </c>
      <c r="DO229" s="29">
        <f>IF(C229="","",SUMIFS('Planificación 2026-1'!S:S,'Planificación 2026-1'!X:X,C229,'Planificación 2026-1'!F:F,"FILIAL",'Planificación 2026-1'!Y:Y,"HIBRIDO PRESENCIAL"))</f>
        <v>0</v>
      </c>
      <c r="DP229" s="61" t="str">
        <f>TRIM(CONCATENATE(AT229,AU229,AV229,AW229,AX229,AY229,AZ229,BA229,BB229,BC229,BD229,BE229,BF229,BG229,BH229,BI229,BJ229))</f>
        <v/>
      </c>
      <c r="DQ229" s="58">
        <f>IF(C229="","",SUMIFS('Planificación 2026-1'!S:S,'Planificación 2026-1'!X:X,C229,'Planificación 2026-1'!F:F,"SUNAMPE",'Planificación 2026-1'!Y:Y,"VIRTUAL"))</f>
        <v>0</v>
      </c>
      <c r="DR229" s="29">
        <f>IF(C229="","",SUMIFS('Planificación 2026-1'!S:S,'Planificación 2026-1'!X:X,C229,'Planificación 2026-1'!F:F,"SUNAMPE",'Planificación 2026-1'!Y:Y,"PRESENCIAL"))</f>
        <v>0</v>
      </c>
      <c r="DS229" s="61" t="str">
        <f>TRIM(CONCATENATE(BK229,BL229,BM229,BN229,BO229,BP229,BQ229,BR229,BS229,BT229,BU229,BV229,BW229,BX229,BY229,BZ229,CA229))</f>
        <v/>
      </c>
      <c r="DT229" s="58">
        <f>IF(C229="","",SUMIFS('Planificación 2026-1'!S:S,'Planificación 2026-1'!X:X,C229,'Planificación 2026-1'!F:F,"HUAURA",'Planificación 2026-1'!Y:Y,"VIRTUAL"))</f>
        <v>0</v>
      </c>
      <c r="DU229" s="29">
        <f>IF(C229="","",SUMIFS('Planificación 2026-1'!S:S,'Planificación 2026-1'!X:X,C229,'Planificación 2026-1'!F:F,"HUAURA",'Planificación 2026-1'!Y:Y,"PRESENCIAL"))</f>
        <v>0</v>
      </c>
      <c r="DV229" s="32">
        <f>SUMIFS('Planificación 2026-1'!S:S,'Planificación 2026-1'!X:X,C229,'Planificación 2026-1'!F:F,"PRINCIPAL",'Planificación 2026-1'!Y:Y,"VIRTUAL",'Planificación 2026-1'!I:I,"&gt;2")</f>
        <v>0</v>
      </c>
      <c r="DW229" s="32">
        <f>SUMIFS('Planificación 2026-1'!S:S,'Planificación 2026-1'!X:X,C229,'Planificación 2026-1'!F:F,"PRINCIPAL",'Planificación 2026-1'!Y:Y,"&lt;&gt;VIRTUAL",'Planificación 2026-1'!I:I,"&gt;2")</f>
        <v>0</v>
      </c>
      <c r="DX229" s="32">
        <f>SUMIFS('Planificación 2026-1'!S:S,'Planificación 2026-1'!X:X,C229,'Planificación 2026-1'!F:F,"SUNAMPE",'Planificación 2026-1'!Y:Y,"VIRTUAL",'Planificación 2026-1'!I:I,"&gt;2")</f>
        <v>0</v>
      </c>
      <c r="DY229" s="32">
        <f>SUMIFS('Planificación 2026-1'!S:S,'Planificación 2026-1'!X:X,C229,'Planificación 2026-1'!F:F,"SUNAMPE",'Planificación 2026-1'!Y:Y,"&lt;&gt;VIRTUAL",'Planificación 2026-1'!I:I,"&gt;2")</f>
        <v>0</v>
      </c>
      <c r="DZ229" s="32">
        <f>SUMIFS('Planificación 2026-1'!S:S,'Planificación 2026-1'!X:X,C229,'Planificación 2026-1'!F:F,"FILIAL",'Planificación 2026-1'!Y:Y,"VIRTUAL",'Planificación 2026-1'!I:I,"&gt;2")</f>
        <v>0</v>
      </c>
      <c r="EA229" s="32">
        <f>SUMIFS('Planificación 2026-1'!S:S,'Planificación 2026-1'!X:X,C229,'Planificación 2026-1'!F:F,"FILIAL",'Planificación 2026-1'!Y:Y,"&lt;&gt;VIRTUAL",'Planificación 2026-1'!I:I,"&gt;2")</f>
        <v>0</v>
      </c>
      <c r="EB229" s="32">
        <f>SUMIFS('Planificación 2026-1'!S:S,'Planificación 2026-1'!X:X,C229,'Planificación 2026-1'!F:F,"PORUMA",'Planificación 2026-1'!Y:Y,"VIRTUAL",'Planificación 2026-1'!I:I,"&gt;2")</f>
        <v>0</v>
      </c>
      <c r="EC229" s="32">
        <f>SUMIFS('Planificación 2026-1'!S:S,'Planificación 2026-1'!X:X,C229,'Planificación 2026-1'!F:F,"PORUMA",'Planificación 2026-1'!Y:Y,"&lt;&gt;VIRTUAL",'Planificación 2026-1'!I:I,"&gt;2")</f>
        <v>9</v>
      </c>
      <c r="ED229" s="32">
        <f>SUMIFS('Planificación 2026-1'!S:S,'Planificación 2026-1'!X:X,C229,'Planificación 2026-1'!F:F,"HUAURA",'Planificación 2026-1'!Y:Y,"VIRTUAL",'Planificación 2026-1'!I:I,"&gt;2")</f>
        <v>0</v>
      </c>
      <c r="EE229" s="32">
        <f>SUMIFS('Planificación 2026-1'!S:S,'Planificación 2026-1'!X:X,C229,'Planificación 2026-1'!F:F,"HUAURA",'Planificación 2026-1'!Y:Y,"&lt;&gt;VIRTUAL",'Planificación 2026-1'!I:I,"&gt;2")</f>
        <v>0</v>
      </c>
      <c r="EF229" s="32">
        <f>SUMIFS('Planificación 2026-1'!S:S,'Planificación 2026-1'!X:X,C229,'Planificación 2026-1'!F:F,"PRINCIPAL",'Planificación 2026-1'!Y:Y,"VIRTUAL",'Planificación 2026-1'!I:I,"&lt;3")</f>
        <v>0</v>
      </c>
      <c r="EG229" s="32">
        <f>SUMIFS('Planificación 2026-1'!S:S,'Planificación 2026-1'!X:X,C229,'Planificación 2026-1'!F:F,"PRINCIPAL",'Planificación 2026-1'!Y:Y,"&lt;&gt;VIRTUAL",'Planificación 2026-1'!I:I,"&lt;3")</f>
        <v>0</v>
      </c>
      <c r="EH229" s="32">
        <f>SUMIFS('Planificación 2026-1'!S:S,'Planificación 2026-1'!X:X,C229,'Planificación 2026-1'!F:F,"SUNAMPE",'Planificación 2026-1'!Y:Y,"VIRTUAL",'Planificación 2026-1'!I:I,"&lt;3")</f>
        <v>0</v>
      </c>
      <c r="EI229" s="32">
        <f>SUMIFS('Planificación 2026-1'!S:S,'Planificación 2026-1'!X:X,C229,'Planificación 2026-1'!F:F,"SUNAMPE",'Planificación 2026-1'!Y:Y,"&lt;&gt;VIRTUAL",'Planificación 2026-1'!I:I,"&lt;3")</f>
        <v>0</v>
      </c>
      <c r="EJ229" s="32">
        <f>SUMIFS('Planificación 2026-1'!S:S,'Planificación 2026-1'!X:X,C229,'Planificación 2026-1'!F:F,"FILIAL",'Planificación 2026-1'!Y:Y,"VIRTUAL",'Planificación 2026-1'!I:I,"&lt;3")</f>
        <v>0</v>
      </c>
      <c r="EK229" s="32">
        <f>SUMIFS('Planificación 2026-1'!S:S,'Planificación 2026-1'!X:X,C229,'Planificación 2026-1'!F:F,"FILIAL",'Planificación 2026-1'!Y:Y,"&lt;&gt;VIRTUAL",'Planificación 2026-1'!I:I,"&lt;3")</f>
        <v>0</v>
      </c>
      <c r="EL229" s="32">
        <f>SUMIFS('Planificación 2026-1'!S:S,'Planificación 2026-1'!X:X,C229,'Planificación 2026-1'!F:F,"PORUMA",'Planificación 2026-1'!Y:Y,"VIRTUAL",'Planificación 2026-1'!I:I,"&lt;3")</f>
        <v>0</v>
      </c>
      <c r="EM229" s="32">
        <f>SUMIFS('Planificación 2026-1'!S:S,'Planificación 2026-1'!X:X,C229,'Planificación 2026-1'!F:F,"PORUMA",'Planificación 2026-1'!Y:Y,"&lt;&gt;VIRTUAL",'Planificación 2026-1'!I:I,"&lt;3")</f>
        <v>0</v>
      </c>
      <c r="EN229" s="32">
        <f>SUMIFS('Planificación 2026-1'!S:S,'Planificación 2026-1'!X:X,C229,'Planificación 2026-1'!F:F,"HUAURA",'Planificación 2026-1'!Y:Y,"VIRTUAL",'Planificación 2026-1'!I:I,"&lt;3")</f>
        <v>0</v>
      </c>
      <c r="EO229" s="32">
        <f>SUMIFS('Planificación 2026-1'!S:S,'Planificación 2026-1'!X:X,C229,'Planificación 2026-1'!F:F,"HUAURA",'Planificación 2026-1'!Y:Y,"&lt;&gt;VIRTUAL",'Planificación 2026-1'!I:I,"&lt;3")</f>
        <v>0</v>
      </c>
      <c r="EP229" s="32">
        <f>EJ229+DZ229+EA229+EK229</f>
        <v>0</v>
      </c>
      <c r="EQ229" s="32">
        <f>EO229+EN229+EE229+ED229</f>
        <v>0</v>
      </c>
      <c r="ER229" s="32">
        <f>EL229+EM229+EC229+EB229</f>
        <v>9</v>
      </c>
      <c r="ES229" s="32">
        <f>EG229+EF229+DW229+DV229</f>
        <v>0</v>
      </c>
      <c r="ET229" s="32">
        <f>EI229+EH229+DY229+DX229</f>
        <v>0</v>
      </c>
      <c r="EU229" s="32">
        <f t="shared" si="51"/>
        <v>9</v>
      </c>
      <c r="EV229" s="32" t="b">
        <f>EXACT(EU229,E229)</f>
        <v>1</v>
      </c>
      <c r="EW229" s="32"/>
      <c r="EX229" s="32">
        <f>DV229+DZ229+ED229+EF229+EJ229+EN229+DX229+EH229</f>
        <v>0</v>
      </c>
      <c r="EY229" s="32">
        <f>DW229+EA229+EE229+EG229+EK229+EO229+DY229+EI229</f>
        <v>0</v>
      </c>
      <c r="EZ229" s="32" t="b">
        <f>EXACT(SUM(EX229:EY229),E229)</f>
        <v>0</v>
      </c>
      <c r="FA229" s="32" t="str">
        <f>IF(AND(DW229=0,EA229=0,EE229=0),"",IF(COUNTIF(DW229:EE229,"&gt;0")=1,IF(DW229&gt;0,"SEDE",IF(EA229&gt;0,"FILIAL","HUAURA")),IF(COUNTIF(DW229:EE229,"&gt;0")=2,IF(AND(DW229&gt;0,EA229&gt;0),"SEDE-FILIAL",IF(AND(DW229&gt;0,EE229&gt;0),"SEDE-HUAURA","FILIAL-HUAURA")),"SEDE-FILIAL-HUAURA")))</f>
        <v/>
      </c>
      <c r="FB229" s="32" t="str">
        <f>IF(EX229=0,"PRESENCIAL",IF(EY229=0,"VIRTUAL",IF(EX229&gt;EY229,"MAS VIRTUAL",IF(EY229&gt;EX229,"MAS PRESENCIAL","AMBOS"))))</f>
        <v>PRESENCIAL</v>
      </c>
    </row>
    <row r="230" spans="1:158">
      <c r="B230" s="65">
        <v>227</v>
      </c>
      <c r="C230" s="32" t="s">
        <v>435</v>
      </c>
      <c r="D230" s="429">
        <v>10611806</v>
      </c>
      <c r="E230" s="62">
        <f>SUMIF('Planificación 2026-1'!X:X,C230,'Planificación 2026-1'!S:S)</f>
        <v>20</v>
      </c>
      <c r="F230" s="450" t="s">
        <v>203</v>
      </c>
      <c r="G230" s="57" t="s">
        <v>436</v>
      </c>
      <c r="H230" s="64"/>
      <c r="I230" s="64"/>
      <c r="J230" s="455" t="s">
        <v>181</v>
      </c>
      <c r="K230" s="32" t="s">
        <v>166</v>
      </c>
      <c r="L230" s="57" t="str">
        <f>IF(SUM(COUNTIFS('Planificación 2026-1'!F:F,"PRINCIPAL",'Planificación 2026-1'!X:X,C230,'Planificación 2026-1'!H:H,"AF"))&gt;0,"P01"," ")</f>
        <v xml:space="preserve"> </v>
      </c>
      <c r="M230" s="58" t="str">
        <f>IF(SUM(COUNTIFS('Planificación 2026-1'!F:F,"PRINCIPAL",'Planificación 2026-1'!X:X,C230,'Planificación 2026-1'!H:H,"EN"))&gt;0,"P02"," ")</f>
        <v>P02</v>
      </c>
      <c r="N230" s="58" t="str">
        <f>IF(SUM(COUNTIFS('Planificación 2026-1'!F:F,"PRINCIPAL",'Planificación 2026-1'!X:X,C230,'Planificación 2026-1'!H:H,"IS"))&gt;0,"P03"," ")</f>
        <v xml:space="preserve"> </v>
      </c>
      <c r="O230" s="58" t="str">
        <f>IF(SUM(COUNTIFS('Planificación 2026-1'!F:F,"PRINCIPAL",'Planificación 2026-1'!X:X,C230,'Planificación 2026-1'!H:H,"PS"))&gt;0,"P04"," ")</f>
        <v xml:space="preserve"> </v>
      </c>
      <c r="P230" s="58"/>
      <c r="Q230" s="58" t="str">
        <f>IF(SUM(COUNTIFS('Planificación 2026-1'!F:F,"PRINCIPAL",'Planificación 2026-1'!X:X,C230,'Planificación 2026-1'!H:H,"IN"))&gt;0,"P06"," ")</f>
        <v xml:space="preserve"> </v>
      </c>
      <c r="R230" s="58" t="str">
        <f>IF(SUM(COUNTIFS('Planificación 2026-1'!F:F,"PRINCIPAL",'Planificación 2026-1'!X:X,C230,'Planificación 2026-1'!H:H,"CA"))&gt;0,"P07"," ")</f>
        <v xml:space="preserve"> </v>
      </c>
      <c r="S230" s="58" t="str">
        <f>IF(SUM(COUNTIFS('Planificación 2026-1'!F:F,"PRINCIPAL",'Planificación 2026-1'!X:X,C230,'Planificación 2026-1'!H:H,"DE"))&gt;0,"P08"," ")</f>
        <v xml:space="preserve"> </v>
      </c>
      <c r="T230" s="58" t="str">
        <f>IF(SUM(COUNTIFS('Planificación 2026-1'!F:F,"PRINCIPAL",'Planificación 2026-1'!X:X,C230,'Planificación 2026-1'!H:H,"OB"))&gt;0,"P09"," ")</f>
        <v xml:space="preserve"> </v>
      </c>
      <c r="U230" s="58" t="str">
        <f>IF(SUM(COUNTIFS('Planificación 2026-1'!F:F,"PRINCIPAL",'Planificación 2026-1'!X:X,C230,'Planificación 2026-1'!H:H,"MH"))&gt;0,"P31"," ")</f>
        <v xml:space="preserve"> </v>
      </c>
      <c r="V230" s="58" t="str">
        <f>IF(SUM(COUNTIFS('Planificación 2026-1'!F:F,"PRINCIPAL",'Planificación 2026-1'!X:X,C230,'Planificación 2026-1'!H:H,"IC"))&gt;0,"P32"," ")</f>
        <v xml:space="preserve"> </v>
      </c>
      <c r="W230" s="58" t="str">
        <f>IF(SUM(COUNTIFS('Planificación 2026-1'!F:F,"PRINCIPAL",'Planificación 2026-1'!X:X,C230,'Planificación 2026-1'!H:H,"AR"))&gt;0,"P34"," ")</f>
        <v xml:space="preserve"> </v>
      </c>
      <c r="X230" s="58" t="str">
        <f>IF(SUM(COUNTIFS('Planificación 2026-1'!F:F,"PRINCIPAL",'Planificación 2026-1'!X:X,C230,'Planificación 2026-1'!H:H,"T1"))&gt;0,"P35"," ")</f>
        <v xml:space="preserve"> </v>
      </c>
      <c r="Y230" s="58" t="str">
        <f>IF(SUM(COUNTIFS('Planificación 2026-1'!F:F,"PRINCIPAL",'Planificación 2026-1'!X:X,C230,'Planificación 2026-1'!H:H,"T3"))&gt;0,"P36"," ")</f>
        <v xml:space="preserve"> </v>
      </c>
      <c r="Z230" s="58" t="str">
        <f>IF(SUM(COUNTIFS('Planificación 2026-1'!F:F,"PRINCIPAL",'Planificación 2026-1'!X:X,C230,'Planificación 2026-1'!H:H,"T2"))&gt;0,"P37"," ")</f>
        <v xml:space="preserve"> </v>
      </c>
      <c r="AA230" s="58" t="str">
        <f>IF(SUM(COUNTIFS('Planificación 2026-1'!F:F,"PRINCIPAL",'Planificación 2026-1'!X:X,C230,'Planificación 2026-1'!H:H,"AE"))&gt;0,"P38"," ")</f>
        <v xml:space="preserve"> </v>
      </c>
      <c r="AB230" s="58" t="str">
        <f>IF(SUM(COUNTIFS('Planificación 2026-1'!F:F,"PRINCIPAL",'Planificación 2026-1'!X:X,C230,'Planificación 2026-1'!H:H,"T4"))&gt;0,"P55"," ")</f>
        <v xml:space="preserve"> </v>
      </c>
      <c r="AC230" s="58" t="str">
        <f>IF(SUM(COUNTIFS('Planificación 2026-1'!F:F,"FILIAL",'Planificación 2026-1'!X:X,C230,'Planificación 2026-1'!H:H,"AF"))&gt;0," P01"," ")</f>
        <v xml:space="preserve"> </v>
      </c>
      <c r="AD230" s="58" t="str">
        <f>IF(SUM(COUNTIFS('Planificación 2026-1'!F:F,"FILIAL",'Planificación 2026-1'!X:X,C230,'Planificación 2026-1'!H:H,"EN"))&gt;0,"P02"," ")</f>
        <v xml:space="preserve"> </v>
      </c>
      <c r="AE230" s="58" t="str">
        <f>IF(SUM(COUNTIFS('Planificación 2026-1'!F:F,"FILIAL",'Planificación 2026-1'!X:X,C230,'Planificación 2026-1'!H:H,"IS"))&gt;0,"P03"," ")</f>
        <v xml:space="preserve"> </v>
      </c>
      <c r="AF230" s="58" t="str">
        <f>IF(SUM(COUNTIFS('Planificación 2026-1'!F:F,"FILIAL",'Planificación 2026-1'!X:X,C230,'Planificación 2026-1'!H:H,"PS"))&gt;0,"P04"," ")</f>
        <v xml:space="preserve"> </v>
      </c>
      <c r="AG230" s="58"/>
      <c r="AH230" s="58" t="str">
        <f>IF(SUM(COUNTIFS('Planificación 2026-1'!F:F,"FILIAL",'Planificación 2026-1'!X:X,C230,'Planificación 2026-1'!H:H,"IN"))&gt;0,"P06"," ")</f>
        <v xml:space="preserve"> </v>
      </c>
      <c r="AI230" s="58" t="str">
        <f>IF(SUM(COUNTIFS('Planificación 2026-1'!F:F,"FILIAL",'Planificación 2026-1'!X:X,C230,'Planificación 2026-1'!H:H,"CA"))&gt;0,"P07"," ")</f>
        <v xml:space="preserve"> </v>
      </c>
      <c r="AJ230" s="58" t="str">
        <f>IF(SUM(COUNTIFS('Planificación 2026-1'!F:F,"FILIAL",'Planificación 2026-1'!X:X,C230,'Planificación 2026-1'!H:H,"DE"))&gt;0,"P08"," ")</f>
        <v xml:space="preserve"> </v>
      </c>
      <c r="AK230" s="58" t="str">
        <f>IF(SUM(COUNTIFS('Planificación 2026-1'!F:F,"FILIAL",'Planificación 2026-1'!X:X,C230,'Planificación 2026-1'!H:H,"OB"))&gt;0,"P09"," ")</f>
        <v xml:space="preserve"> </v>
      </c>
      <c r="AL230" s="58" t="str">
        <f>IF(SUM(COUNTIFS('Planificación 2026-1'!F:F,"FILIAL",'Planificación 2026-1'!X:X,C230,'Planificación 2026-1'!H:H,"MH"))&gt;0,"P31"," ")</f>
        <v xml:space="preserve"> </v>
      </c>
      <c r="AM230" s="58" t="str">
        <f>IF(SUM(COUNTIFS('Planificación 2026-1'!F:F,"FILIAL",'Planificación 2026-1'!X:X,C230,'Planificación 2026-1'!H:H,"IC"))&gt;0,"P32"," ")</f>
        <v xml:space="preserve"> </v>
      </c>
      <c r="AN230" s="58" t="str">
        <f>IF(SUM(COUNTIFS('Planificación 2026-1'!F:F,"FILIAL",'Planificación 2026-1'!X:X,C230,'Planificación 2026-1'!H:H,"AR"))&gt;0,"P34"," ")</f>
        <v xml:space="preserve"> </v>
      </c>
      <c r="AO230" s="58" t="str">
        <f>IF(SUM(COUNTIFS('Planificación 2026-1'!F:F,"FILIAL",'Planificación 2026-1'!X:X,C230,'Planificación 2026-1'!H:H,"T1"))&gt;0,"P35"," ")</f>
        <v xml:space="preserve"> </v>
      </c>
      <c r="AP230" s="58" t="str">
        <f>IF(SUM(COUNTIFS('Planificación 2026-1'!F:F,"FILIAL",'Planificación 2026-1'!X:X,C230,'Planificación 2026-1'!H:H,"T3"))&gt;0,"P36"," ")</f>
        <v xml:space="preserve"> </v>
      </c>
      <c r="AQ230" s="58" t="str">
        <f>IF(SUM(COUNTIFS('Planificación 2026-1'!F:F,"FILIAL",'Planificación 2026-1'!X:X,C230,'Planificación 2026-1'!H:H,"T2"))&gt;0,"P37"," ")</f>
        <v xml:space="preserve"> </v>
      </c>
      <c r="AR230" s="58" t="str">
        <f>IF(SUM(COUNTIFS('Planificación 2026-1'!F:F,"FILIAL",'Planificación 2026-1'!X:X,C230,'Planificación 2026-1'!H:H,"AE"))&gt;0,"P38"," ")</f>
        <v xml:space="preserve"> </v>
      </c>
      <c r="AS230" s="58" t="str">
        <f>IF(SUM(COUNTIFS('Planificación 2026-1'!F:F,"FILIAL",'Planificación 2026-1'!X:X,C230,'Planificación 2026-1'!H:H,"T4"))&gt;0,"P55"," ")</f>
        <v xml:space="preserve"> </v>
      </c>
      <c r="AT230" s="58" t="str">
        <f>IF(SUM(COUNTIFS('Planificación 2026-1'!F:F,"SUNAMPE",'Planificación 2026-1'!X:X,C230,'Planificación 2026-1'!H:H,"AF"))&gt;0," P01"," ")</f>
        <v xml:space="preserve"> </v>
      </c>
      <c r="AU230" s="58" t="str">
        <f>IF(SUM(COUNTIFS('Planificación 2026-1'!F:F,"SUNAMPE",'Planificación 2026-1'!X:X,C230,'Planificación 2026-1'!H:H,"EN"))&gt;0,"P02"," ")</f>
        <v xml:space="preserve"> </v>
      </c>
      <c r="AV230" s="58" t="str">
        <f>IF(SUM(COUNTIFS('Planificación 2026-1'!F:F,"SUNAMPE",'Planificación 2026-1'!X:X,C230,'Planificación 2026-1'!H:H,"IS"))&gt;0,"P03"," ")</f>
        <v xml:space="preserve"> </v>
      </c>
      <c r="AW230" s="58" t="str">
        <f>IF(SUM(COUNTIFS('Planificación 2026-1'!F:F,"SUNAMPE",'Planificación 2026-1'!X:X,C230,'Planificación 2026-1'!H:H,"PS"))&gt;0,"P04"," ")</f>
        <v>P04</v>
      </c>
      <c r="AX230" s="58"/>
      <c r="AY230" s="58" t="str">
        <f>IF(SUM(COUNTIFS('Planificación 2026-1'!F:F,"SUNAMPE",'Planificación 2026-1'!X:X,C230,'Planificación 2026-1'!H:H,"IN"))&gt;0,"P06"," ")</f>
        <v xml:space="preserve"> </v>
      </c>
      <c r="AZ230" s="58" t="str">
        <f>IF(SUM(COUNTIFS('Planificación 2026-1'!F:F,"SUNAMPE",'Planificación 2026-1'!X:X,C230,'Planificación 2026-1'!H:H,"CA"))&gt;0,"P07"," ")</f>
        <v xml:space="preserve"> </v>
      </c>
      <c r="BA230" s="58" t="str">
        <f>IF(SUM(COUNTIFS('Planificación 2026-1'!F:F,"SUNAMPE",'Planificación 2026-1'!X:X,C230,'Planificación 2026-1'!H:H,"DE"))&gt;0,"P08"," ")</f>
        <v xml:space="preserve"> </v>
      </c>
      <c r="BB230" s="58" t="str">
        <f>IF(SUM(COUNTIFS('Planificación 2026-1'!F:F,"SUNAMPE",'Planificación 2026-1'!X:X,C230,'Planificación 2026-1'!H:H,"OB"))&gt;0,"P09"," ")</f>
        <v xml:space="preserve"> </v>
      </c>
      <c r="BC230" s="58" t="str">
        <f>IF(SUM(COUNTIFS('Planificación 2026-1'!F:F,"SUNAMPE",'Planificación 2026-1'!X:X,C230,'Planificación 2026-1'!H:H,"MH"))&gt;0,"P31"," ")</f>
        <v>P31</v>
      </c>
      <c r="BD230" s="58" t="str">
        <f>IF(SUM(COUNTIFS('Planificación 2026-1'!F:F,"SUNAMPE",'Planificación 2026-1'!X:X,C230,'Planificación 2026-1'!H:H,"IC"))&gt;0,"P32"," ")</f>
        <v xml:space="preserve"> </v>
      </c>
      <c r="BE230" s="58" t="str">
        <f>IF(SUM(COUNTIFS('Planificación 2026-1'!F:F,"SUNAMPE",'Planificación 2026-1'!X:X,C230,'Planificación 2026-1'!H:H,"AR"))&gt;0,"P34"," ")</f>
        <v xml:space="preserve"> </v>
      </c>
      <c r="BF230" s="58" t="str">
        <f>IF(SUM(COUNTIFS('Planificación 2026-1'!F:F,"SUNAMPE",'Planificación 2026-1'!X:X,C230,'Planificación 2026-1'!H:H,"T1"))&gt;0,"P35"," ")</f>
        <v xml:space="preserve"> </v>
      </c>
      <c r="BG230" s="58" t="str">
        <f>IF(SUM(COUNTIFS('Planificación 2026-1'!F:F,"SUNAMPE",'Planificación 2026-1'!X:X,C230,'Planificación 2026-1'!H:H,"T3"))&gt;0,"P36"," ")</f>
        <v xml:space="preserve"> </v>
      </c>
      <c r="BH230" s="58" t="str">
        <f>IF(SUM(COUNTIFS('Planificación 2026-1'!F:F,"SUNAMPE",'Planificación 2026-1'!X:X,C230,'Planificación 2026-1'!H:H,"T2"))&gt;0,"P37"," ")</f>
        <v xml:space="preserve"> </v>
      </c>
      <c r="BI230" s="58" t="str">
        <f>IF(SUM(COUNTIFS('Planificación 2026-1'!F:F,"SUNAMPE",'Planificación 2026-1'!X:X,C230,'Planificación 2026-1'!H:H,"AE"))&gt;0,"P38"," ")</f>
        <v xml:space="preserve"> </v>
      </c>
      <c r="BJ230" s="58" t="str">
        <f>IF(SUM(COUNTIFS('Planificación 2026-1'!F:F,"SUNAMPE",'Planificación 2026-1'!X:X,C230,'Planificación 2026-1'!H:H,"T4"))&gt;0,"P55"," ")</f>
        <v xml:space="preserve"> </v>
      </c>
      <c r="BK230" s="58" t="str">
        <f>IF(SUM(COUNTIFS('Planificación 2026-1'!F:F,"HUAURA",'Planificación 2026-1'!X:X,C230,'Planificación 2026-1'!H:H,"AF"))&gt;0," P01"," ")</f>
        <v xml:space="preserve"> </v>
      </c>
      <c r="BL230" s="58" t="str">
        <f>IF(SUM(COUNTIFS('Planificación 2026-1'!F:F,"HUAURA",'Planificación 2026-1'!X:X,C230,'Planificación 2026-1'!H:H,"EN"))&gt;0,"P02"," ")</f>
        <v xml:space="preserve"> </v>
      </c>
      <c r="BM230" s="58" t="str">
        <f>IF(SUM(COUNTIFS('Planificación 2026-1'!F:F,"HUAURA",'Planificación 2026-1'!X:X,C230,'Planificación 2026-1'!H:H,"IS"))&gt;0,"P03"," ")</f>
        <v xml:space="preserve"> </v>
      </c>
      <c r="BN230" s="58" t="str">
        <f>IF(SUM(COUNTIFS('Planificación 2026-1'!F:F,"HUAURA",'Planificación 2026-1'!X:X,C230,'Planificación 2026-1'!H:H,"PS"))&gt;0,"P04"," ")</f>
        <v xml:space="preserve"> </v>
      </c>
      <c r="BO230" s="58"/>
      <c r="BP230" s="58" t="str">
        <f>IF(SUM(COUNTIFS('Planificación 2026-1'!F:F,"HUAURA",'Planificación 2026-1'!X:X,C230,'Planificación 2026-1'!H:H,"IN"))&gt;0,"P06"," ")</f>
        <v xml:space="preserve"> </v>
      </c>
      <c r="BQ230" s="58" t="str">
        <f>IF(SUM(COUNTIFS('Planificación 2026-1'!F:F,"HUAURA",'Planificación 2026-1'!X:X,C230,'Planificación 2026-1'!H:H,"CA"))&gt;0,"P07"," ")</f>
        <v xml:space="preserve"> </v>
      </c>
      <c r="BR230" s="58" t="str">
        <f>IF(SUM(COUNTIFS('Planificación 2026-1'!F:F,"HUAURA",'Planificación 2026-1'!X:X,C230,'Planificación 2026-1'!H:H,"DE"))&gt;0,"P08"," ")</f>
        <v xml:space="preserve"> </v>
      </c>
      <c r="BS230" s="58" t="str">
        <f>IF(SUM(COUNTIFS('Planificación 2026-1'!F:F,"HUAURA",'Planificación 2026-1'!X:X,C230,'Planificación 2026-1'!H:H,"OB"))&gt;0,"P09"," ")</f>
        <v xml:space="preserve"> </v>
      </c>
      <c r="BT230" s="58" t="str">
        <f>IF(SUM(COUNTIFS('Planificación 2026-1'!F:F,"HUAURA",'Planificación 2026-1'!X:X,C230,'Planificación 2026-1'!H:H,"MH"))&gt;0,"P31"," ")</f>
        <v xml:space="preserve"> </v>
      </c>
      <c r="BU230" s="58" t="str">
        <f>IF(SUM(COUNTIFS('Planificación 2026-1'!F:F,"HUAURA",'Planificación 2026-1'!X:X,C230,'Planificación 2026-1'!H:H,"IC"))&gt;0,"P32"," ")</f>
        <v xml:space="preserve"> </v>
      </c>
      <c r="BV230" s="58" t="str">
        <f>IF(SUM(COUNTIFS('Planificación 2026-1'!F:F,"HUAURA",'Planificación 2026-1'!X:X,C230,'Planificación 2026-1'!H:H,"AR"))&gt;0,"P34"," ")</f>
        <v xml:space="preserve"> </v>
      </c>
      <c r="BW230" s="58" t="str">
        <f>IF(SUM(COUNTIFS('Planificación 2026-1'!F:F,"HUAURA",'Planificación 2026-1'!X:X,C230,'Planificación 2026-1'!H:H,"T1"))&gt;0,"P35"," ")</f>
        <v xml:space="preserve"> </v>
      </c>
      <c r="BX230" s="58" t="str">
        <f>IF(SUM(COUNTIFS('Planificación 2026-1'!F:F,"HUAURA",'Planificación 2026-1'!X:X,C230,'Planificación 2026-1'!H:H,"T3"))&gt;0,"P36"," ")</f>
        <v xml:space="preserve"> </v>
      </c>
      <c r="BY230" s="58" t="str">
        <f>IF(SUM(COUNTIFS('Planificación 2026-1'!F:F,"HUAURA",'Planificación 2026-1'!X:X,C230,'Planificación 2026-1'!H:H,"T2"))&gt;0,"P37"," ")</f>
        <v xml:space="preserve"> </v>
      </c>
      <c r="BZ230" s="58" t="str">
        <f>IF(SUM(COUNTIFS('Planificación 2026-1'!F:F,"HUAURA",'Planificación 2026-1'!X:X,C230,'Planificación 2026-1'!H:H,"AE"))&gt;0,"P38"," ")</f>
        <v xml:space="preserve"> </v>
      </c>
      <c r="CA230" s="58" t="str">
        <f>IF(SUM(COUNTIFS('Planificación 2026-1'!F:F,"HUAURA",'Planificación 2026-1'!X:X,C230,'Planificación 2026-1'!H:H,"T4"))&gt;0,"P55"," ")</f>
        <v xml:space="preserve"> </v>
      </c>
      <c r="CB230" s="59">
        <f>SUMIFS('Planificación 2026-1'!S:S,'Planificación 2026-1'!X:X,C230,'Planificación 2026-1'!H:H,"AF",'Planificación 2026-1'!I:I,"&gt;2")</f>
        <v>0</v>
      </c>
      <c r="CC230" s="59">
        <f>SUMIFS('Planificación 2026-1'!S:S,'Planificación 2026-1'!X:X,C230,'Planificación 2026-1'!H:H,"EN",'Planificación 2026-1'!I:I,"&gt;2")</f>
        <v>0</v>
      </c>
      <c r="CD230" s="59">
        <f>SUMIFS('Planificación 2026-1'!S:S,'Planificación 2026-1'!X:X,C230,'Planificación 2026-1'!H:H,"IS",'Planificación 2026-1'!I:I,"&gt;2")</f>
        <v>0</v>
      </c>
      <c r="CE230" s="59">
        <f>SUMIFS('Planificación 2026-1'!S:S,'Planificación 2026-1'!X:X,C230,'Planificación 2026-1'!H:H,"PS",'Planificación 2026-1'!I:I,"&gt;2")</f>
        <v>0</v>
      </c>
      <c r="CF230" s="59">
        <f>SUMIFS('Planificación 2026-1'!S:S,'Planificación 2026-1'!X:X,C230,'Planificación 2026-1'!H:H,"IN",'Planificación 2026-1'!I:I,"&gt;2")</f>
        <v>0</v>
      </c>
      <c r="CG230" s="59">
        <f>SUMIFS('Planificación 2026-1'!S:S,'Planificación 2026-1'!X:X,C230,'Planificación 2026-1'!H:H,"CA",'Planificación 2026-1'!I:I,"&gt;2")</f>
        <v>0</v>
      </c>
      <c r="CH230" s="59">
        <f>SUMIFS('Planificación 2026-1'!S:S,'Planificación 2026-1'!X:X,C230,'Planificación 2026-1'!H:H,"DE",'Planificación 2026-1'!I:I,"&gt;2")</f>
        <v>0</v>
      </c>
      <c r="CI230" s="59">
        <f>SUMIFS('Planificación 2026-1'!S:S,'Planificación 2026-1'!X:X,C230,'Planificación 2026-1'!H:H,"OB",'Planificación 2026-1'!I:I,"&gt;2")</f>
        <v>0</v>
      </c>
      <c r="CJ230" s="59">
        <f>SUMIFS('Planificación 2026-1'!S:S,'Planificación 2026-1'!X:X,C230,'Planificación 2026-1'!H:H,"MH",'Planificación 2026-1'!I:I,"&gt;2")</f>
        <v>0</v>
      </c>
      <c r="CK230" s="59">
        <f>SUMIFS('Planificación 2026-1'!S:S,'Planificación 2026-1'!X:X,C230,'Planificación 2026-1'!H:H,"IC",'Planificación 2026-1'!I:I,"&gt;2")</f>
        <v>0</v>
      </c>
      <c r="CL230" s="59">
        <f>SUMIFS('Planificación 2026-1'!S:S,'Planificación 2026-1'!X:X,C230,'Planificación 2026-1'!H:H,"AR",'Planificación 2026-1'!I:I,"&gt;2")</f>
        <v>0</v>
      </c>
      <c r="CM230" s="59">
        <f>SUMIFS('Planificación 2026-1'!S:S,'Planificación 2026-1'!X:X,C230,'Planificación 2026-1'!H:H,"AE",'Planificación 2026-1'!I:I,"&gt;2")</f>
        <v>0</v>
      </c>
      <c r="CN230" s="59">
        <f>SUMIFS('Planificación 2026-1'!S:S,'Planificación 2026-1'!X:X,C230,'Planificación 2026-1'!H:H,"T1",'Planificación 2026-1'!I:I,"&gt;2")</f>
        <v>0</v>
      </c>
      <c r="CO230" s="59">
        <f>SUMIFS('Planificación 2026-1'!S:S,'Planificación 2026-1'!X:X,C230,'Planificación 2026-1'!H:H,"T3",'Planificación 2026-1'!I:I,"&gt;2")</f>
        <v>0</v>
      </c>
      <c r="CP230" s="59">
        <f>SUMIFS('Planificación 2026-1'!S:S,'Planificación 2026-1'!X:X,C230,'Planificación 2026-1'!H:H,"T2",'Planificación 2026-1'!I:I,"&gt;2")</f>
        <v>0</v>
      </c>
      <c r="CQ230" s="59">
        <f>SUMIFS('Planificación 2026-1'!S:S,'Planificación 2026-1'!X:X,C230,'Planificación 2026-1'!H:H,"T4",'Planificación 2026-1'!I:I,"&gt;2")</f>
        <v>0</v>
      </c>
      <c r="CR230" s="59">
        <f>SUMIFS('Planificación 2026-1'!S:S,'Planificación 2026-1'!X:X,C230,'Planificación 2026-1'!H:H,"AF",'Planificación 2026-1'!I:I,"&lt;3")</f>
        <v>0</v>
      </c>
      <c r="CS230" s="59">
        <f>SUMIFS('Planificación 2026-1'!S:S,'Planificación 2026-1'!X:X,C230,'Planificación 2026-1'!H:H,"EN",'Planificación 2026-1'!I:I,"&lt;3")</f>
        <v>10</v>
      </c>
      <c r="CT230" s="59">
        <f>SUMIFS('Planificación 2026-1'!S:S,'Planificación 2026-1'!X:X,C230,'Planificación 2026-1'!H:H,"IS",'Planificación 2026-1'!I:I,"&lt;3")</f>
        <v>0</v>
      </c>
      <c r="CU230" s="59">
        <f>SUMIFS('Planificación 2026-1'!S:S,'Planificación 2026-1'!X:X,C230,'Planificación 2026-1'!H:H,"PS",'Planificación 2026-1'!I:I,"&lt;3")</f>
        <v>5</v>
      </c>
      <c r="CV230" s="59">
        <f>SUMIFS('Planificación 2026-1'!S:S,'Planificación 2026-1'!X:X,C230,'Planificación 2026-1'!H:H,"IN",'Planificación 2026-1'!I:I,"&lt;3")</f>
        <v>0</v>
      </c>
      <c r="CW230" s="59">
        <f>SUMIFS('Planificación 2026-1'!S:S,'Planificación 2026-1'!X:X,C230,'Planificación 2026-1'!H:H,"CA",'Planificación 2026-1'!I:I,"&lt;3")</f>
        <v>0</v>
      </c>
      <c r="CX230" s="59">
        <f>SUMIFS('Planificación 2026-1'!S:S,'Planificación 2026-1'!X:X,C230,'Planificación 2026-1'!H:H,"DE",'Planificación 2026-1'!I:I,"&lt;3")</f>
        <v>0</v>
      </c>
      <c r="CY230" s="59">
        <f>SUMIFS('Planificación 2026-1'!S:S,'Planificación 2026-1'!X:X,C230,'Planificación 2026-1'!H:H,"OB",'Planificación 2026-1'!I:I,"&lt;3")</f>
        <v>0</v>
      </c>
      <c r="CZ230" s="59">
        <f>SUMIFS('Planificación 2026-1'!S:S,'Planificación 2026-1'!X:X,C230,'Planificación 2026-1'!H:H,"MH",'Planificación 2026-1'!I:I,"&lt;3")</f>
        <v>5</v>
      </c>
      <c r="DA230" s="59">
        <f>SUMIFS('Planificación 2026-1'!S:S,'Planificación 2026-1'!X:X,C230,'Planificación 2026-1'!H:H,"IC",'Planificación 2026-1'!I:I,"&lt;3")</f>
        <v>0</v>
      </c>
      <c r="DB230" s="59">
        <f>SUMIFS('Planificación 2026-1'!S:S,'Planificación 2026-1'!X:X,C230,'Planificación 2026-1'!H:H,"AR",'Planificación 2026-1'!I:I,"&lt;3")</f>
        <v>0</v>
      </c>
      <c r="DC230" s="59">
        <f>SUMIFS('Planificación 2026-1'!S:S,'Planificación 2026-1'!X:X,C230,'Planificación 2026-1'!H:H,"AE",'Planificación 2026-1'!I:I,"&lt;3")</f>
        <v>0</v>
      </c>
      <c r="DD230" s="59">
        <f>SUMIFS('Planificación 2026-1'!S:S,'Planificación 2026-1'!X:X,C230,'Planificación 2026-1'!H:H,"T1",'Planificación 2026-1'!I:I,"&lt;3")</f>
        <v>0</v>
      </c>
      <c r="DE230" s="59">
        <f>SUMIFS('Planificación 2026-1'!S:S,'Planificación 2026-1'!X:X,C230,'Planificación 2026-1'!H:H,"T3",'Planificación 2026-1'!I:I,"&lt;3")</f>
        <v>0</v>
      </c>
      <c r="DF230" s="59">
        <f>SUMIFS('Planificación 2026-1'!S:S,'Planificación 2026-1'!X:X,C230,'Planificación 2026-1'!H:H,"T2",'Planificación 2026-1'!I:I,"&lt;3")</f>
        <v>0</v>
      </c>
      <c r="DG230" s="59">
        <f>SUMIFS('Planificación 2026-1'!S:S,'Planificación 2026-1'!X:X,C230,'Planificación 2026-1'!H:H,"T4",'Planificación 2026-1'!I:I,"&lt;3")</f>
        <v>0</v>
      </c>
      <c r="DH230" s="58" t="str">
        <f>TRIM(CONCATENATE(L230,M230,N230,O230,P230,Q230,R230,S230,T230,U230,V230,W230,X230,Y230,Z230,AA230,AB230))</f>
        <v>P02</v>
      </c>
      <c r="DI230" s="27">
        <f>IF(C230="","",SUMIFS('Planificación 2026-1'!S:S,'Planificación 2026-1'!X:X,C230,'Planificación 2026-1'!F:F,"PRINCIPAL",'Planificación 2026-1'!Y:Y,"VIRTUAL"))</f>
        <v>0</v>
      </c>
      <c r="DJ230" s="27">
        <f>IF(C230="","",SUMIFS('Planificación 2026-1'!S:S,'Planificación 2026-1'!X:X,C230,'Planificación 2026-1'!F:F,"PRINCIPAL",'Planificación 2026-1'!Y:Y,"PRESENCIAL"))</f>
        <v>10</v>
      </c>
      <c r="DK230" s="27">
        <f>IF(C230="","",SUMIFS('Planificación 2026-1'!S:S,'Planificación 2026-1'!X:X,C230,'Planificación 2026-1'!F:F,"PRINCIPAL",'Planificación 2026-1'!Y:Y,"HIBRIDO PRESENCIAL"))</f>
        <v>0</v>
      </c>
      <c r="DL230" s="58" t="str">
        <f>TRIM(CONCATENATE(AC230,AD230,AE230,AF230,AG230,AH230,AI230,AJ230,AK230,AL230,AM230,AN230,AO230,AP230,AQ230,AR230,AS230))</f>
        <v/>
      </c>
      <c r="DM230" s="58">
        <f>IF(C230="","",SUMIFS('Planificación 2026-1'!S:S,'Planificación 2026-1'!X:X,C230,'Planificación 2026-1'!F:F,"FILIAL",'Planificación 2026-1'!Y:Y,"VIRTUAL"))</f>
        <v>0</v>
      </c>
      <c r="DN230" s="60">
        <f>IF(C230="","",SUMIFS('Planificación 2026-1'!S:S,'Planificación 2026-1'!X:X,C230,'Planificación 2026-1'!F:F,"FILIAL",'Planificación 2026-1'!Y:Y,"PRESENCIAL"))</f>
        <v>0</v>
      </c>
      <c r="DO230" s="29">
        <f>IF(C230="","",SUMIFS('Planificación 2026-1'!S:S,'Planificación 2026-1'!X:X,C230,'Planificación 2026-1'!F:F,"FILIAL",'Planificación 2026-1'!Y:Y,"HIBRIDO PRESENCIAL"))</f>
        <v>0</v>
      </c>
      <c r="DP230" s="61" t="str">
        <f>TRIM(CONCATENATE(AT230,AU230,AV230,AW230,AX230,AY230,AZ230,BA230,BB230,BC230,BD230,BE230,BF230,BG230,BH230,BI230,BJ230))</f>
        <v>P04 P31</v>
      </c>
      <c r="DQ230" s="58">
        <f>IF(C230="","",SUMIFS('Planificación 2026-1'!S:S,'Planificación 2026-1'!X:X,C230,'Planificación 2026-1'!F:F,"SUNAMPE",'Planificación 2026-1'!Y:Y,"VIRTUAL"))</f>
        <v>5</v>
      </c>
      <c r="DR230" s="29">
        <f>IF(C230="","",SUMIFS('Planificación 2026-1'!S:S,'Planificación 2026-1'!X:X,C230,'Planificación 2026-1'!F:F,"SUNAMPE",'Planificación 2026-1'!Y:Y,"PRESENCIAL"))</f>
        <v>5</v>
      </c>
      <c r="DS230" s="61" t="str">
        <f>TRIM(CONCATENATE(BK230,BL230,BM230,BN230,BO230,BP230,BQ230,BR230,BS230,BT230,BU230,BV230,BW230,BX230,BY230,BZ230,CA230))</f>
        <v/>
      </c>
      <c r="DT230" s="58">
        <f>IF(C230="","",SUMIFS('Planificación 2026-1'!S:S,'Planificación 2026-1'!X:X,C230,'Planificación 2026-1'!F:F,"HUAURA",'Planificación 2026-1'!Y:Y,"VIRTUAL"))</f>
        <v>0</v>
      </c>
      <c r="DU230" s="29">
        <f>IF(C230="","",SUMIFS('Planificación 2026-1'!S:S,'Planificación 2026-1'!X:X,C230,'Planificación 2026-1'!F:F,"HUAURA",'Planificación 2026-1'!Y:Y,"PRESENCIAL"))</f>
        <v>0</v>
      </c>
      <c r="DV230" s="32">
        <f>SUMIFS('Planificación 2026-1'!S:S,'Planificación 2026-1'!X:X,C230,'Planificación 2026-1'!F:F,"PRINCIPAL",'Planificación 2026-1'!Y:Y,"VIRTUAL",'Planificación 2026-1'!I:I,"&gt;2")</f>
        <v>0</v>
      </c>
      <c r="DW230" s="32">
        <f>SUMIFS('Planificación 2026-1'!S:S,'Planificación 2026-1'!X:X,C230,'Planificación 2026-1'!F:F,"PRINCIPAL",'Planificación 2026-1'!Y:Y,"&lt;&gt;VIRTUAL",'Planificación 2026-1'!I:I,"&gt;2")</f>
        <v>0</v>
      </c>
      <c r="DX230" s="32">
        <f>SUMIFS('Planificación 2026-1'!S:S,'Planificación 2026-1'!X:X,C230,'Planificación 2026-1'!F:F,"SUNAMPE",'Planificación 2026-1'!Y:Y,"VIRTUAL",'Planificación 2026-1'!I:I,"&gt;2")</f>
        <v>0</v>
      </c>
      <c r="DY230" s="32">
        <f>SUMIFS('Planificación 2026-1'!S:S,'Planificación 2026-1'!X:X,C230,'Planificación 2026-1'!F:F,"SUNAMPE",'Planificación 2026-1'!Y:Y,"&lt;&gt;VIRTUAL",'Planificación 2026-1'!I:I,"&gt;2")</f>
        <v>0</v>
      </c>
      <c r="DZ230" s="32">
        <f>SUMIFS('Planificación 2026-1'!S:S,'Planificación 2026-1'!X:X,C230,'Planificación 2026-1'!F:F,"FILIAL",'Planificación 2026-1'!Y:Y,"VIRTUAL",'Planificación 2026-1'!I:I,"&gt;2")</f>
        <v>0</v>
      </c>
      <c r="EA230" s="32">
        <f>SUMIFS('Planificación 2026-1'!S:S,'Planificación 2026-1'!X:X,C230,'Planificación 2026-1'!F:F,"FILIAL",'Planificación 2026-1'!Y:Y,"&lt;&gt;VIRTUAL",'Planificación 2026-1'!I:I,"&gt;2")</f>
        <v>0</v>
      </c>
      <c r="EB230" s="32">
        <f>SUMIFS('Planificación 2026-1'!S:S,'Planificación 2026-1'!X:X,C230,'Planificación 2026-1'!F:F,"PORUMA",'Planificación 2026-1'!Y:Y,"VIRTUAL",'Planificación 2026-1'!I:I,"&gt;2")</f>
        <v>0</v>
      </c>
      <c r="EC230" s="32">
        <f>SUMIFS('Planificación 2026-1'!S:S,'Planificación 2026-1'!X:X,C230,'Planificación 2026-1'!F:F,"PORUMA",'Planificación 2026-1'!Y:Y,"&lt;&gt;VIRTUAL",'Planificación 2026-1'!I:I,"&gt;2")</f>
        <v>0</v>
      </c>
      <c r="ED230" s="32">
        <f>SUMIFS('Planificación 2026-1'!S:S,'Planificación 2026-1'!X:X,C230,'Planificación 2026-1'!F:F,"HUAURA",'Planificación 2026-1'!Y:Y,"VIRTUAL",'Planificación 2026-1'!I:I,"&gt;2")</f>
        <v>0</v>
      </c>
      <c r="EE230" s="32">
        <f>SUMIFS('Planificación 2026-1'!S:S,'Planificación 2026-1'!X:X,C230,'Planificación 2026-1'!F:F,"HUAURA",'Planificación 2026-1'!Y:Y,"&lt;&gt;VIRTUAL",'Planificación 2026-1'!I:I,"&gt;2")</f>
        <v>0</v>
      </c>
      <c r="EF230" s="32">
        <f>SUMIFS('Planificación 2026-1'!S:S,'Planificación 2026-1'!X:X,C230,'Planificación 2026-1'!F:F,"PRINCIPAL",'Planificación 2026-1'!Y:Y,"VIRTUAL",'Planificación 2026-1'!I:I,"&lt;3")</f>
        <v>0</v>
      </c>
      <c r="EG230" s="32">
        <f>SUMIFS('Planificación 2026-1'!S:S,'Planificación 2026-1'!X:X,C230,'Planificación 2026-1'!F:F,"PRINCIPAL",'Planificación 2026-1'!Y:Y,"&lt;&gt;VIRTUAL",'Planificación 2026-1'!I:I,"&lt;3")</f>
        <v>10</v>
      </c>
      <c r="EH230" s="32">
        <f>SUMIFS('Planificación 2026-1'!S:S,'Planificación 2026-1'!X:X,C230,'Planificación 2026-1'!F:F,"SUNAMPE",'Planificación 2026-1'!Y:Y,"VIRTUAL",'Planificación 2026-1'!I:I,"&lt;3")</f>
        <v>5</v>
      </c>
      <c r="EI230" s="32">
        <f>SUMIFS('Planificación 2026-1'!S:S,'Planificación 2026-1'!X:X,C230,'Planificación 2026-1'!F:F,"SUNAMPE",'Planificación 2026-1'!Y:Y,"&lt;&gt;VIRTUAL",'Planificación 2026-1'!I:I,"&lt;3")</f>
        <v>5</v>
      </c>
      <c r="EJ230" s="32">
        <f>SUMIFS('Planificación 2026-1'!S:S,'Planificación 2026-1'!X:X,C230,'Planificación 2026-1'!F:F,"FILIAL",'Planificación 2026-1'!Y:Y,"VIRTUAL",'Planificación 2026-1'!I:I,"&lt;3")</f>
        <v>0</v>
      </c>
      <c r="EK230" s="32">
        <f>SUMIFS('Planificación 2026-1'!S:S,'Planificación 2026-1'!X:X,C230,'Planificación 2026-1'!F:F,"FILIAL",'Planificación 2026-1'!Y:Y,"&lt;&gt;VIRTUAL",'Planificación 2026-1'!I:I,"&lt;3")</f>
        <v>0</v>
      </c>
      <c r="EL230" s="32">
        <f>SUMIFS('Planificación 2026-1'!S:S,'Planificación 2026-1'!X:X,C230,'Planificación 2026-1'!F:F,"PORUMA",'Planificación 2026-1'!Y:Y,"VIRTUAL",'Planificación 2026-1'!I:I,"&lt;3")</f>
        <v>0</v>
      </c>
      <c r="EM230" s="32">
        <f>SUMIFS('Planificación 2026-1'!S:S,'Planificación 2026-1'!X:X,C230,'Planificación 2026-1'!F:F,"PORUMA",'Planificación 2026-1'!Y:Y,"&lt;&gt;VIRTUAL",'Planificación 2026-1'!I:I,"&lt;3")</f>
        <v>0</v>
      </c>
      <c r="EN230" s="32">
        <f>SUMIFS('Planificación 2026-1'!S:S,'Planificación 2026-1'!X:X,C230,'Planificación 2026-1'!F:F,"HUAURA",'Planificación 2026-1'!Y:Y,"VIRTUAL",'Planificación 2026-1'!I:I,"&lt;3")</f>
        <v>0</v>
      </c>
      <c r="EO230" s="32">
        <f>SUMIFS('Planificación 2026-1'!S:S,'Planificación 2026-1'!X:X,C230,'Planificación 2026-1'!F:F,"HUAURA",'Planificación 2026-1'!Y:Y,"&lt;&gt;VIRTUAL",'Planificación 2026-1'!I:I,"&lt;3")</f>
        <v>0</v>
      </c>
      <c r="EP230" s="32">
        <f>EJ230+DZ230+EA230+EK230</f>
        <v>0</v>
      </c>
      <c r="EQ230" s="32">
        <f>EO230+EN230+EE230+ED230</f>
        <v>0</v>
      </c>
      <c r="ER230" s="32">
        <f>EL230+EM230+EC230+EB230</f>
        <v>0</v>
      </c>
      <c r="ES230" s="32">
        <f>EG230+EF230+DW230+DV230</f>
        <v>10</v>
      </c>
      <c r="ET230" s="32">
        <f>EI230+EH230+DY230+DX230</f>
        <v>10</v>
      </c>
      <c r="EU230" s="32">
        <f t="shared" si="51"/>
        <v>20</v>
      </c>
      <c r="EV230" s="32" t="b">
        <f>EXACT(EU230,E230)</f>
        <v>1</v>
      </c>
      <c r="EW230" s="32"/>
      <c r="EX230" s="32">
        <f>DV230+DZ230+ED230+EF230+EJ230+EN230+DX230+EH230</f>
        <v>5</v>
      </c>
      <c r="EY230" s="32">
        <f>DW230+EA230+EE230+EG230+EK230+EO230+DY230+EI230</f>
        <v>15</v>
      </c>
      <c r="EZ230" s="32" t="b">
        <f>EXACT(SUM(EX230:EY230),E230)</f>
        <v>1</v>
      </c>
      <c r="FA230" s="32" t="str">
        <f>IF(AND(DW230=0,EA230=0,EE230=0),"",IF(COUNTIF(DW230:EE230,"&gt;0")=1,IF(DW230&gt;0,"SEDE",IF(EA230&gt;0,"FILIAL","HUAURA")),IF(COUNTIF(DW230:EE230,"&gt;0")=2,IF(AND(DW230&gt;0,EA230&gt;0),"SEDE-FILIAL",IF(AND(DW230&gt;0,EE230&gt;0),"SEDE-HUAURA","FILIAL-HUAURA")),"SEDE-FILIAL-HUAURA")))</f>
        <v/>
      </c>
      <c r="FB230" s="32" t="str">
        <f>IF(EX230=0,"PRESENCIAL",IF(EY230=0,"VIRTUAL",IF(EX230&gt;EY230,"MAS VIRTUAL",IF(EY230&gt;EX230,"MAS PRESENCIAL","AMBOS"))))</f>
        <v>MAS PRESENCIAL</v>
      </c>
    </row>
    <row r="231" spans="1:158">
      <c r="B231" s="66">
        <v>228</v>
      </c>
      <c r="C231" s="32" t="s">
        <v>437</v>
      </c>
      <c r="D231" s="429">
        <v>41110534</v>
      </c>
      <c r="E231" s="62">
        <f>SUMIF('Planificación 2026-1'!X:X,C231,'Planificación 2026-1'!S:S)</f>
        <v>16</v>
      </c>
      <c r="F231" s="450" t="s">
        <v>203</v>
      </c>
      <c r="G231" s="57" t="s">
        <v>434</v>
      </c>
      <c r="H231" s="64"/>
      <c r="I231" s="64"/>
      <c r="J231" s="32" t="s">
        <v>195</v>
      </c>
      <c r="K231" s="32" t="s">
        <v>259</v>
      </c>
      <c r="L231" s="57" t="str">
        <f>IF(SUM(COUNTIFS('Planificación 2026-1'!F:F,"PRINCIPAL",'Planificación 2026-1'!X:X,C231,'Planificación 2026-1'!H:H,"AF"))&gt;0,"P01"," ")</f>
        <v xml:space="preserve"> </v>
      </c>
      <c r="M231" s="58" t="str">
        <f>IF(SUM(COUNTIFS('Planificación 2026-1'!F:F,"PRINCIPAL",'Planificación 2026-1'!X:X,C231,'Planificación 2026-1'!H:H,"EN"))&gt;0,"P02"," ")</f>
        <v xml:space="preserve"> </v>
      </c>
      <c r="N231" s="58" t="str">
        <f>IF(SUM(COUNTIFS('Planificación 2026-1'!F:F,"PRINCIPAL",'Planificación 2026-1'!X:X,C231,'Planificación 2026-1'!H:H,"IS"))&gt;0,"P03"," ")</f>
        <v xml:space="preserve"> </v>
      </c>
      <c r="O231" s="58" t="str">
        <f>IF(SUM(COUNTIFS('Planificación 2026-1'!F:F,"PRINCIPAL",'Planificación 2026-1'!X:X,C231,'Planificación 2026-1'!H:H,"PS"))&gt;0,"P04"," ")</f>
        <v xml:space="preserve"> </v>
      </c>
      <c r="P231" s="58"/>
      <c r="Q231" s="58" t="str">
        <f>IF(SUM(COUNTIFS('Planificación 2026-1'!F:F,"PRINCIPAL",'Planificación 2026-1'!X:X,C231,'Planificación 2026-1'!H:H,"IN"))&gt;0,"P06"," ")</f>
        <v xml:space="preserve"> </v>
      </c>
      <c r="R231" s="58" t="str">
        <f>IF(SUM(COUNTIFS('Planificación 2026-1'!F:F,"PRINCIPAL",'Planificación 2026-1'!X:X,C231,'Planificación 2026-1'!H:H,"CA"))&gt;0,"P07"," ")</f>
        <v xml:space="preserve"> </v>
      </c>
      <c r="S231" s="58" t="str">
        <f>IF(SUM(COUNTIFS('Planificación 2026-1'!F:F,"PRINCIPAL",'Planificación 2026-1'!X:X,C231,'Planificación 2026-1'!H:H,"DE"))&gt;0,"P08"," ")</f>
        <v xml:space="preserve"> </v>
      </c>
      <c r="T231" s="58" t="str">
        <f>IF(SUM(COUNTIFS('Planificación 2026-1'!F:F,"PRINCIPAL",'Planificación 2026-1'!X:X,C231,'Planificación 2026-1'!H:H,"OB"))&gt;0,"P09"," ")</f>
        <v xml:space="preserve"> </v>
      </c>
      <c r="U231" s="58" t="str">
        <f>IF(SUM(COUNTIFS('Planificación 2026-1'!F:F,"PRINCIPAL",'Planificación 2026-1'!X:X,C231,'Planificación 2026-1'!H:H,"MH"))&gt;0,"P31"," ")</f>
        <v xml:space="preserve"> </v>
      </c>
      <c r="V231" s="58" t="str">
        <f>IF(SUM(COUNTIFS('Planificación 2026-1'!F:F,"PRINCIPAL",'Planificación 2026-1'!X:X,C231,'Planificación 2026-1'!H:H,"IC"))&gt;0,"P32"," ")</f>
        <v xml:space="preserve"> </v>
      </c>
      <c r="W231" s="58" t="str">
        <f>IF(SUM(COUNTIFS('Planificación 2026-1'!F:F,"PRINCIPAL",'Planificación 2026-1'!X:X,C231,'Planificación 2026-1'!H:H,"AR"))&gt;0,"P34"," ")</f>
        <v xml:space="preserve"> </v>
      </c>
      <c r="X231" s="58" t="str">
        <f>IF(SUM(COUNTIFS('Planificación 2026-1'!F:F,"PRINCIPAL",'Planificación 2026-1'!X:X,C231,'Planificación 2026-1'!H:H,"T1"))&gt;0,"P35"," ")</f>
        <v xml:space="preserve"> </v>
      </c>
      <c r="Y231" s="58" t="str">
        <f>IF(SUM(COUNTIFS('Planificación 2026-1'!F:F,"PRINCIPAL",'Planificación 2026-1'!X:X,C231,'Planificación 2026-1'!H:H,"T3"))&gt;0,"P36"," ")</f>
        <v xml:space="preserve"> </v>
      </c>
      <c r="Z231" s="58" t="str">
        <f>IF(SUM(COUNTIFS('Planificación 2026-1'!F:F,"PRINCIPAL",'Planificación 2026-1'!X:X,C231,'Planificación 2026-1'!H:H,"T2"))&gt;0,"P37"," ")</f>
        <v xml:space="preserve"> </v>
      </c>
      <c r="AA231" s="58" t="str">
        <f>IF(SUM(COUNTIFS('Planificación 2026-1'!F:F,"PRINCIPAL",'Planificación 2026-1'!X:X,C231,'Planificación 2026-1'!H:H,"AE"))&gt;0,"P38"," ")</f>
        <v xml:space="preserve"> </v>
      </c>
      <c r="AB231" s="58" t="str">
        <f>IF(SUM(COUNTIFS('Planificación 2026-1'!F:F,"PRINCIPAL",'Planificación 2026-1'!X:X,C231,'Planificación 2026-1'!H:H,"T4"))&gt;0,"P55"," ")</f>
        <v xml:space="preserve"> </v>
      </c>
      <c r="AC231" s="58" t="str">
        <f>IF(SUM(COUNTIFS('Planificación 2026-1'!F:F,"FILIAL",'Planificación 2026-1'!X:X,C231,'Planificación 2026-1'!H:H,"AF"))&gt;0," P01"," ")</f>
        <v xml:space="preserve"> </v>
      </c>
      <c r="AD231" s="58" t="str">
        <f>IF(SUM(COUNTIFS('Planificación 2026-1'!F:F,"FILIAL",'Planificación 2026-1'!X:X,C231,'Planificación 2026-1'!H:H,"EN"))&gt;0,"P02"," ")</f>
        <v xml:space="preserve"> </v>
      </c>
      <c r="AE231" s="58" t="str">
        <f>IF(SUM(COUNTIFS('Planificación 2026-1'!F:F,"FILIAL",'Planificación 2026-1'!X:X,C231,'Planificación 2026-1'!H:H,"IS"))&gt;0,"P03"," ")</f>
        <v xml:space="preserve"> </v>
      </c>
      <c r="AF231" s="58" t="str">
        <f>IF(SUM(COUNTIFS('Planificación 2026-1'!F:F,"FILIAL",'Planificación 2026-1'!X:X,C231,'Planificación 2026-1'!H:H,"PS"))&gt;0,"P04"," ")</f>
        <v xml:space="preserve"> </v>
      </c>
      <c r="AG231" s="58"/>
      <c r="AH231" s="58" t="str">
        <f>IF(SUM(COUNTIFS('Planificación 2026-1'!F:F,"FILIAL",'Planificación 2026-1'!X:X,C231,'Planificación 2026-1'!H:H,"IN"))&gt;0,"P06"," ")</f>
        <v xml:space="preserve"> </v>
      </c>
      <c r="AI231" s="58" t="str">
        <f>IF(SUM(COUNTIFS('Planificación 2026-1'!F:F,"FILIAL",'Planificación 2026-1'!X:X,C231,'Planificación 2026-1'!H:H,"CA"))&gt;0,"P07"," ")</f>
        <v xml:space="preserve"> </v>
      </c>
      <c r="AJ231" s="58" t="str">
        <f>IF(SUM(COUNTIFS('Planificación 2026-1'!F:F,"FILIAL",'Planificación 2026-1'!X:X,C231,'Planificación 2026-1'!H:H,"DE"))&gt;0,"P08"," ")</f>
        <v xml:space="preserve"> </v>
      </c>
      <c r="AK231" s="58" t="str">
        <f>IF(SUM(COUNTIFS('Planificación 2026-1'!F:F,"FILIAL",'Planificación 2026-1'!X:X,C231,'Planificación 2026-1'!H:H,"OB"))&gt;0,"P09"," ")</f>
        <v xml:space="preserve"> </v>
      </c>
      <c r="AL231" s="58" t="str">
        <f>IF(SUM(COUNTIFS('Planificación 2026-1'!F:F,"FILIAL",'Planificación 2026-1'!X:X,C231,'Planificación 2026-1'!H:H,"MH"))&gt;0,"P31"," ")</f>
        <v xml:space="preserve"> </v>
      </c>
      <c r="AM231" s="58" t="str">
        <f>IF(SUM(COUNTIFS('Planificación 2026-1'!F:F,"FILIAL",'Planificación 2026-1'!X:X,C231,'Planificación 2026-1'!H:H,"IC"))&gt;0,"P32"," ")</f>
        <v xml:space="preserve"> </v>
      </c>
      <c r="AN231" s="58" t="str">
        <f>IF(SUM(COUNTIFS('Planificación 2026-1'!F:F,"FILIAL",'Planificación 2026-1'!X:X,C231,'Planificación 2026-1'!H:H,"AR"))&gt;0,"P34"," ")</f>
        <v xml:space="preserve"> </v>
      </c>
      <c r="AO231" s="58" t="str">
        <f>IF(SUM(COUNTIFS('Planificación 2026-1'!F:F,"FILIAL",'Planificación 2026-1'!X:X,C231,'Planificación 2026-1'!H:H,"T1"))&gt;0,"P35"," ")</f>
        <v xml:space="preserve"> </v>
      </c>
      <c r="AP231" s="58" t="str">
        <f>IF(SUM(COUNTIFS('Planificación 2026-1'!F:F,"FILIAL",'Planificación 2026-1'!X:X,C231,'Planificación 2026-1'!H:H,"T3"))&gt;0,"P36"," ")</f>
        <v xml:space="preserve"> </v>
      </c>
      <c r="AQ231" s="58" t="str">
        <f>IF(SUM(COUNTIFS('Planificación 2026-1'!F:F,"FILIAL",'Planificación 2026-1'!X:X,C231,'Planificación 2026-1'!H:H,"T2"))&gt;0,"P37"," ")</f>
        <v xml:space="preserve"> </v>
      </c>
      <c r="AR231" s="58" t="str">
        <f>IF(SUM(COUNTIFS('Planificación 2026-1'!F:F,"FILIAL",'Planificación 2026-1'!X:X,C231,'Planificación 2026-1'!H:H,"AE"))&gt;0,"P38"," ")</f>
        <v xml:space="preserve"> </v>
      </c>
      <c r="AS231" s="58" t="str">
        <f>IF(SUM(COUNTIFS('Planificación 2026-1'!F:F,"FILIAL",'Planificación 2026-1'!X:X,C231,'Planificación 2026-1'!H:H,"T4"))&gt;0,"P55"," ")</f>
        <v xml:space="preserve"> </v>
      </c>
      <c r="AT231" s="58" t="str">
        <f>IF(SUM(COUNTIFS('Planificación 2026-1'!F:F,"SUNAMPE",'Planificación 2026-1'!X:X,C231,'Planificación 2026-1'!H:H,"AF"))&gt;0," P01"," ")</f>
        <v xml:space="preserve"> </v>
      </c>
      <c r="AU231" s="58" t="str">
        <f>IF(SUM(COUNTIFS('Planificación 2026-1'!F:F,"SUNAMPE",'Planificación 2026-1'!X:X,C231,'Planificación 2026-1'!H:H,"EN"))&gt;0,"P02"," ")</f>
        <v xml:space="preserve"> </v>
      </c>
      <c r="AV231" s="58" t="str">
        <f>IF(SUM(COUNTIFS('Planificación 2026-1'!F:F,"SUNAMPE",'Planificación 2026-1'!X:X,C231,'Planificación 2026-1'!H:H,"IS"))&gt;0,"P03"," ")</f>
        <v xml:space="preserve"> </v>
      </c>
      <c r="AW231" s="58" t="str">
        <f>IF(SUM(COUNTIFS('Planificación 2026-1'!F:F,"SUNAMPE",'Planificación 2026-1'!X:X,C231,'Planificación 2026-1'!H:H,"PS"))&gt;0,"P04"," ")</f>
        <v xml:space="preserve"> </v>
      </c>
      <c r="AX231" s="58"/>
      <c r="AY231" s="58" t="str">
        <f>IF(SUM(COUNTIFS('Planificación 2026-1'!F:F,"SUNAMPE",'Planificación 2026-1'!X:X,C231,'Planificación 2026-1'!H:H,"IN"))&gt;0,"P06"," ")</f>
        <v xml:space="preserve"> </v>
      </c>
      <c r="AZ231" s="58" t="str">
        <f>IF(SUM(COUNTIFS('Planificación 2026-1'!F:F,"SUNAMPE",'Planificación 2026-1'!X:X,C231,'Planificación 2026-1'!H:H,"CA"))&gt;0,"P07"," ")</f>
        <v xml:space="preserve"> </v>
      </c>
      <c r="BA231" s="58" t="str">
        <f>IF(SUM(COUNTIFS('Planificación 2026-1'!F:F,"SUNAMPE",'Planificación 2026-1'!X:X,C231,'Planificación 2026-1'!H:H,"DE"))&gt;0,"P08"," ")</f>
        <v xml:space="preserve"> </v>
      </c>
      <c r="BB231" s="58" t="str">
        <f>IF(SUM(COUNTIFS('Planificación 2026-1'!F:F,"SUNAMPE",'Planificación 2026-1'!X:X,C231,'Planificación 2026-1'!H:H,"OB"))&gt;0,"P09"," ")</f>
        <v xml:space="preserve"> </v>
      </c>
      <c r="BC231" s="58" t="str">
        <f>IF(SUM(COUNTIFS('Planificación 2026-1'!F:F,"SUNAMPE",'Planificación 2026-1'!X:X,C231,'Planificación 2026-1'!H:H,"MH"))&gt;0,"P31"," ")</f>
        <v xml:space="preserve"> </v>
      </c>
      <c r="BD231" s="58" t="str">
        <f>IF(SUM(COUNTIFS('Planificación 2026-1'!F:F,"SUNAMPE",'Planificación 2026-1'!X:X,C231,'Planificación 2026-1'!H:H,"IC"))&gt;0,"P32"," ")</f>
        <v xml:space="preserve"> </v>
      </c>
      <c r="BE231" s="58" t="str">
        <f>IF(SUM(COUNTIFS('Planificación 2026-1'!F:F,"SUNAMPE",'Planificación 2026-1'!X:X,C231,'Planificación 2026-1'!H:H,"AR"))&gt;0,"P34"," ")</f>
        <v xml:space="preserve"> </v>
      </c>
      <c r="BF231" s="58" t="str">
        <f>IF(SUM(COUNTIFS('Planificación 2026-1'!F:F,"SUNAMPE",'Planificación 2026-1'!X:X,C231,'Planificación 2026-1'!H:H,"T1"))&gt;0,"P35"," ")</f>
        <v xml:space="preserve"> </v>
      </c>
      <c r="BG231" s="58" t="str">
        <f>IF(SUM(COUNTIFS('Planificación 2026-1'!F:F,"SUNAMPE",'Planificación 2026-1'!X:X,C231,'Planificación 2026-1'!H:H,"T3"))&gt;0,"P36"," ")</f>
        <v xml:space="preserve"> </v>
      </c>
      <c r="BH231" s="58" t="str">
        <f>IF(SUM(COUNTIFS('Planificación 2026-1'!F:F,"SUNAMPE",'Planificación 2026-1'!X:X,C231,'Planificación 2026-1'!H:H,"T2"))&gt;0,"P37"," ")</f>
        <v xml:space="preserve"> </v>
      </c>
      <c r="BI231" s="58" t="str">
        <f>IF(SUM(COUNTIFS('Planificación 2026-1'!F:F,"SUNAMPE",'Planificación 2026-1'!X:X,C231,'Planificación 2026-1'!H:H,"AE"))&gt;0,"P38"," ")</f>
        <v xml:space="preserve"> </v>
      </c>
      <c r="BJ231" s="58" t="str">
        <f>IF(SUM(COUNTIFS('Planificación 2026-1'!F:F,"SUNAMPE",'Planificación 2026-1'!X:X,C231,'Planificación 2026-1'!H:H,"T4"))&gt;0,"P55"," ")</f>
        <v xml:space="preserve"> </v>
      </c>
      <c r="BK231" s="58" t="str">
        <f>IF(SUM(COUNTIFS('Planificación 2026-1'!F:F,"HUAURA",'Planificación 2026-1'!X:X,C231,'Planificación 2026-1'!H:H,"AF"))&gt;0," P01"," ")</f>
        <v xml:space="preserve"> </v>
      </c>
      <c r="BL231" s="58" t="str">
        <f>IF(SUM(COUNTIFS('Planificación 2026-1'!F:F,"HUAURA",'Planificación 2026-1'!X:X,C231,'Planificación 2026-1'!H:H,"EN"))&gt;0,"P02"," ")</f>
        <v xml:space="preserve"> </v>
      </c>
      <c r="BM231" s="58" t="str">
        <f>IF(SUM(COUNTIFS('Planificación 2026-1'!F:F,"HUAURA",'Planificación 2026-1'!X:X,C231,'Planificación 2026-1'!H:H,"IS"))&gt;0,"P03"," ")</f>
        <v xml:space="preserve"> </v>
      </c>
      <c r="BN231" s="58" t="str">
        <f>IF(SUM(COUNTIFS('Planificación 2026-1'!F:F,"HUAURA",'Planificación 2026-1'!X:X,C231,'Planificación 2026-1'!H:H,"PS"))&gt;0,"P04"," ")</f>
        <v xml:space="preserve"> </v>
      </c>
      <c r="BO231" s="58"/>
      <c r="BP231" s="58" t="str">
        <f>IF(SUM(COUNTIFS('Planificación 2026-1'!F:F,"HUAURA",'Planificación 2026-1'!X:X,C231,'Planificación 2026-1'!H:H,"IN"))&gt;0,"P06"," ")</f>
        <v xml:space="preserve"> </v>
      </c>
      <c r="BQ231" s="58" t="str">
        <f>IF(SUM(COUNTIFS('Planificación 2026-1'!F:F,"HUAURA",'Planificación 2026-1'!X:X,C231,'Planificación 2026-1'!H:H,"CA"))&gt;0,"P07"," ")</f>
        <v xml:space="preserve"> </v>
      </c>
      <c r="BR231" s="58" t="str">
        <f>IF(SUM(COUNTIFS('Planificación 2026-1'!F:F,"HUAURA",'Planificación 2026-1'!X:X,C231,'Planificación 2026-1'!H:H,"DE"))&gt;0,"P08"," ")</f>
        <v xml:space="preserve"> </v>
      </c>
      <c r="BS231" s="58" t="str">
        <f>IF(SUM(COUNTIFS('Planificación 2026-1'!F:F,"HUAURA",'Planificación 2026-1'!X:X,C231,'Planificación 2026-1'!H:H,"OB"))&gt;0,"P09"," ")</f>
        <v xml:space="preserve"> </v>
      </c>
      <c r="BT231" s="58" t="str">
        <f>IF(SUM(COUNTIFS('Planificación 2026-1'!F:F,"HUAURA",'Planificación 2026-1'!X:X,C231,'Planificación 2026-1'!H:H,"MH"))&gt;0,"P31"," ")</f>
        <v xml:space="preserve"> </v>
      </c>
      <c r="BU231" s="58" t="str">
        <f>IF(SUM(COUNTIFS('Planificación 2026-1'!F:F,"HUAURA",'Planificación 2026-1'!X:X,C231,'Planificación 2026-1'!H:H,"IC"))&gt;0,"P32"," ")</f>
        <v xml:space="preserve"> </v>
      </c>
      <c r="BV231" s="58" t="str">
        <f>IF(SUM(COUNTIFS('Planificación 2026-1'!F:F,"HUAURA",'Planificación 2026-1'!X:X,C231,'Planificación 2026-1'!H:H,"AR"))&gt;0,"P34"," ")</f>
        <v xml:space="preserve"> </v>
      </c>
      <c r="BW231" s="58" t="str">
        <f>IF(SUM(COUNTIFS('Planificación 2026-1'!F:F,"HUAURA",'Planificación 2026-1'!X:X,C231,'Planificación 2026-1'!H:H,"T1"))&gt;0,"P35"," ")</f>
        <v xml:space="preserve"> </v>
      </c>
      <c r="BX231" s="58" t="str">
        <f>IF(SUM(COUNTIFS('Planificación 2026-1'!F:F,"HUAURA",'Planificación 2026-1'!X:X,C231,'Planificación 2026-1'!H:H,"T3"))&gt;0,"P36"," ")</f>
        <v xml:space="preserve"> </v>
      </c>
      <c r="BY231" s="58" t="str">
        <f>IF(SUM(COUNTIFS('Planificación 2026-1'!F:F,"HUAURA",'Planificación 2026-1'!X:X,C231,'Planificación 2026-1'!H:H,"T2"))&gt;0,"P37"," ")</f>
        <v xml:space="preserve"> </v>
      </c>
      <c r="BZ231" s="58" t="str">
        <f>IF(SUM(COUNTIFS('Planificación 2026-1'!F:F,"HUAURA",'Planificación 2026-1'!X:X,C231,'Planificación 2026-1'!H:H,"AE"))&gt;0,"P38"," ")</f>
        <v xml:space="preserve"> </v>
      </c>
      <c r="CA231" s="58" t="str">
        <f>IF(SUM(COUNTIFS('Planificación 2026-1'!F:F,"HUAURA",'Planificación 2026-1'!X:X,C231,'Planificación 2026-1'!H:H,"T4"))&gt;0,"P55"," ")</f>
        <v xml:space="preserve"> </v>
      </c>
      <c r="CB231" s="59">
        <f>SUMIFS('Planificación 2026-1'!S:S,'Planificación 2026-1'!X:X,C231,'Planificación 2026-1'!H:H,"AF",'Planificación 2026-1'!I:I,"&gt;2")</f>
        <v>0</v>
      </c>
      <c r="CC231" s="59">
        <f>SUMIFS('Planificación 2026-1'!S:S,'Planificación 2026-1'!X:X,C231,'Planificación 2026-1'!H:H,"EN",'Planificación 2026-1'!I:I,"&gt;2")</f>
        <v>0</v>
      </c>
      <c r="CD231" s="59">
        <f>SUMIFS('Planificación 2026-1'!S:S,'Planificación 2026-1'!X:X,C231,'Planificación 2026-1'!H:H,"IS",'Planificación 2026-1'!I:I,"&gt;2")</f>
        <v>0</v>
      </c>
      <c r="CE231" s="59">
        <f>SUMIFS('Planificación 2026-1'!S:S,'Planificación 2026-1'!X:X,C231,'Planificación 2026-1'!H:H,"PS",'Planificación 2026-1'!I:I,"&gt;2")</f>
        <v>0</v>
      </c>
      <c r="CF231" s="59">
        <f>SUMIFS('Planificación 2026-1'!S:S,'Planificación 2026-1'!X:X,C231,'Planificación 2026-1'!H:H,"IN",'Planificación 2026-1'!I:I,"&gt;2")</f>
        <v>0</v>
      </c>
      <c r="CG231" s="59">
        <f>SUMIFS('Planificación 2026-1'!S:S,'Planificación 2026-1'!X:X,C231,'Planificación 2026-1'!H:H,"CA",'Planificación 2026-1'!I:I,"&gt;2")</f>
        <v>0</v>
      </c>
      <c r="CH231" s="59">
        <f>SUMIFS('Planificación 2026-1'!S:S,'Planificación 2026-1'!X:X,C231,'Planificación 2026-1'!H:H,"DE",'Planificación 2026-1'!I:I,"&gt;2")</f>
        <v>0</v>
      </c>
      <c r="CI231" s="59">
        <f>SUMIFS('Planificación 2026-1'!S:S,'Planificación 2026-1'!X:X,C231,'Planificación 2026-1'!H:H,"OB",'Planificación 2026-1'!I:I,"&gt;2")</f>
        <v>0</v>
      </c>
      <c r="CJ231" s="59">
        <f>SUMIFS('Planificación 2026-1'!S:S,'Planificación 2026-1'!X:X,C231,'Planificación 2026-1'!H:H,"MH",'Planificación 2026-1'!I:I,"&gt;2")</f>
        <v>0</v>
      </c>
      <c r="CK231" s="59">
        <f>SUMIFS('Planificación 2026-1'!S:S,'Planificación 2026-1'!X:X,C231,'Planificación 2026-1'!H:H,"IC",'Planificación 2026-1'!I:I,"&gt;2")</f>
        <v>0</v>
      </c>
      <c r="CL231" s="59">
        <f>SUMIFS('Planificación 2026-1'!S:S,'Planificación 2026-1'!X:X,C231,'Planificación 2026-1'!H:H,"AR",'Planificación 2026-1'!I:I,"&gt;2")</f>
        <v>0</v>
      </c>
      <c r="CM231" s="59">
        <f>SUMIFS('Planificación 2026-1'!S:S,'Planificación 2026-1'!X:X,C231,'Planificación 2026-1'!H:H,"AE",'Planificación 2026-1'!I:I,"&gt;2")</f>
        <v>0</v>
      </c>
      <c r="CN231" s="59">
        <f>SUMIFS('Planificación 2026-1'!S:S,'Planificación 2026-1'!X:X,C231,'Planificación 2026-1'!H:H,"T1",'Planificación 2026-1'!I:I,"&gt;2")</f>
        <v>6</v>
      </c>
      <c r="CO231" s="59">
        <f>SUMIFS('Planificación 2026-1'!S:S,'Planificación 2026-1'!X:X,C231,'Planificación 2026-1'!H:H,"T3",'Planificación 2026-1'!I:I,"&gt;2")</f>
        <v>10</v>
      </c>
      <c r="CP231" s="59">
        <f>SUMIFS('Planificación 2026-1'!S:S,'Planificación 2026-1'!X:X,C231,'Planificación 2026-1'!H:H,"T2",'Planificación 2026-1'!I:I,"&gt;2")</f>
        <v>0</v>
      </c>
      <c r="CQ231" s="59">
        <f>SUMIFS('Planificación 2026-1'!S:S,'Planificación 2026-1'!X:X,C231,'Planificación 2026-1'!H:H,"T4",'Planificación 2026-1'!I:I,"&gt;2")</f>
        <v>0</v>
      </c>
      <c r="CR231" s="59">
        <f>SUMIFS('Planificación 2026-1'!S:S,'Planificación 2026-1'!X:X,C231,'Planificación 2026-1'!H:H,"AF",'Planificación 2026-1'!I:I,"&lt;3")</f>
        <v>0</v>
      </c>
      <c r="CS231" s="59">
        <f>SUMIFS('Planificación 2026-1'!S:S,'Planificación 2026-1'!X:X,C231,'Planificación 2026-1'!H:H,"EN",'Planificación 2026-1'!I:I,"&lt;3")</f>
        <v>0</v>
      </c>
      <c r="CT231" s="59">
        <f>SUMIFS('Planificación 2026-1'!S:S,'Planificación 2026-1'!X:X,C231,'Planificación 2026-1'!H:H,"IS",'Planificación 2026-1'!I:I,"&lt;3")</f>
        <v>0</v>
      </c>
      <c r="CU231" s="59">
        <f>SUMIFS('Planificación 2026-1'!S:S,'Planificación 2026-1'!X:X,C231,'Planificación 2026-1'!H:H,"PS",'Planificación 2026-1'!I:I,"&lt;3")</f>
        <v>0</v>
      </c>
      <c r="CV231" s="59">
        <f>SUMIFS('Planificación 2026-1'!S:S,'Planificación 2026-1'!X:X,C231,'Planificación 2026-1'!H:H,"IN",'Planificación 2026-1'!I:I,"&lt;3")</f>
        <v>0</v>
      </c>
      <c r="CW231" s="59">
        <f>SUMIFS('Planificación 2026-1'!S:S,'Planificación 2026-1'!X:X,C231,'Planificación 2026-1'!H:H,"CA",'Planificación 2026-1'!I:I,"&lt;3")</f>
        <v>0</v>
      </c>
      <c r="CX231" s="59">
        <f>SUMIFS('Planificación 2026-1'!S:S,'Planificación 2026-1'!X:X,C231,'Planificación 2026-1'!H:H,"DE",'Planificación 2026-1'!I:I,"&lt;3")</f>
        <v>0</v>
      </c>
      <c r="CY231" s="59">
        <f>SUMIFS('Planificación 2026-1'!S:S,'Planificación 2026-1'!X:X,C231,'Planificación 2026-1'!H:H,"OB",'Planificación 2026-1'!I:I,"&lt;3")</f>
        <v>0</v>
      </c>
      <c r="CZ231" s="59">
        <f>SUMIFS('Planificación 2026-1'!S:S,'Planificación 2026-1'!X:X,C231,'Planificación 2026-1'!H:H,"MH",'Planificación 2026-1'!I:I,"&lt;3")</f>
        <v>0</v>
      </c>
      <c r="DA231" s="59">
        <f>SUMIFS('Planificación 2026-1'!S:S,'Planificación 2026-1'!X:X,C231,'Planificación 2026-1'!H:H,"IC",'Planificación 2026-1'!I:I,"&lt;3")</f>
        <v>0</v>
      </c>
      <c r="DB231" s="59">
        <f>SUMIFS('Planificación 2026-1'!S:S,'Planificación 2026-1'!X:X,C231,'Planificación 2026-1'!H:H,"AR",'Planificación 2026-1'!I:I,"&lt;3")</f>
        <v>0</v>
      </c>
      <c r="DC231" s="59">
        <f>SUMIFS('Planificación 2026-1'!S:S,'Planificación 2026-1'!X:X,C231,'Planificación 2026-1'!H:H,"AE",'Planificación 2026-1'!I:I,"&lt;3")</f>
        <v>0</v>
      </c>
      <c r="DD231" s="59">
        <f>SUMIFS('Planificación 2026-1'!S:S,'Planificación 2026-1'!X:X,C231,'Planificación 2026-1'!H:H,"T1",'Planificación 2026-1'!I:I,"&lt;3")</f>
        <v>0</v>
      </c>
      <c r="DE231" s="59">
        <f>SUMIFS('Planificación 2026-1'!S:S,'Planificación 2026-1'!X:X,C231,'Planificación 2026-1'!H:H,"T3",'Planificación 2026-1'!I:I,"&lt;3")</f>
        <v>0</v>
      </c>
      <c r="DF231" s="59">
        <f>SUMIFS('Planificación 2026-1'!S:S,'Planificación 2026-1'!X:X,C231,'Planificación 2026-1'!H:H,"T2",'Planificación 2026-1'!I:I,"&lt;3")</f>
        <v>0</v>
      </c>
      <c r="DG231" s="59">
        <f>SUMIFS('Planificación 2026-1'!S:S,'Planificación 2026-1'!X:X,C231,'Planificación 2026-1'!H:H,"T4",'Planificación 2026-1'!I:I,"&lt;3")</f>
        <v>0</v>
      </c>
      <c r="DH231" s="58" t="str">
        <f>TRIM(CONCATENATE(L231,M231,N231,O231,P231,Q231,R231,S231,T231,U231,V231,W231,X231,Y231,Z231,AA231,AB231))</f>
        <v/>
      </c>
      <c r="DI231" s="27">
        <f>IF(C231="","",SUMIFS('Planificación 2026-1'!S:S,'Planificación 2026-1'!X:X,C231,'Planificación 2026-1'!F:F,"PRINCIPAL",'Planificación 2026-1'!Y:Y,"VIRTUAL"))</f>
        <v>0</v>
      </c>
      <c r="DJ231" s="27">
        <f>IF(C231="","",SUMIFS('Planificación 2026-1'!S:S,'Planificación 2026-1'!X:X,C231,'Planificación 2026-1'!F:F,"PRINCIPAL",'Planificación 2026-1'!Y:Y,"PRESENCIAL"))</f>
        <v>0</v>
      </c>
      <c r="DK231" s="27">
        <f>IF(C231="","",SUMIFS('Planificación 2026-1'!S:S,'Planificación 2026-1'!X:X,C231,'Planificación 2026-1'!F:F,"PRINCIPAL",'Planificación 2026-1'!Y:Y,"HIBRIDO PRESENCIAL"))</f>
        <v>0</v>
      </c>
      <c r="DL231" s="58" t="str">
        <f>TRIM(CONCATENATE(AC231,AD231,AE231,AF231,AG231,AH231,AI231,AJ231,AK231,AL231,AM231,AN231,AO231,AP231,AQ231,AR231,AS231))</f>
        <v/>
      </c>
      <c r="DM231" s="58">
        <f>IF(C231="","",SUMIFS('Planificación 2026-1'!S:S,'Planificación 2026-1'!X:X,C231,'Planificación 2026-1'!F:F,"FILIAL",'Planificación 2026-1'!Y:Y,"VIRTUAL"))</f>
        <v>0</v>
      </c>
      <c r="DN231" s="60">
        <f>IF(C231="","",SUMIFS('Planificación 2026-1'!S:S,'Planificación 2026-1'!X:X,C231,'Planificación 2026-1'!F:F,"FILIAL",'Planificación 2026-1'!Y:Y,"PRESENCIAL"))</f>
        <v>0</v>
      </c>
      <c r="DO231" s="29">
        <f>IF(C231="","",SUMIFS('Planificación 2026-1'!S:S,'Planificación 2026-1'!X:X,C231,'Planificación 2026-1'!F:F,"FILIAL",'Planificación 2026-1'!Y:Y,"HIBRIDO PRESENCIAL"))</f>
        <v>0</v>
      </c>
      <c r="DP231" s="61" t="str">
        <f>TRIM(CONCATENATE(AT231,AU231,AV231,AW231,AX231,AY231,AZ231,BA231,BB231,BC231,BD231,BE231,BF231,BG231,BH231,BI231,BJ231))</f>
        <v/>
      </c>
      <c r="DQ231" s="58">
        <f>IF(C231="","",SUMIFS('Planificación 2026-1'!S:S,'Planificación 2026-1'!X:X,C231,'Planificación 2026-1'!F:F,"SUNAMPE",'Planificación 2026-1'!Y:Y,"VIRTUAL"))</f>
        <v>0</v>
      </c>
      <c r="DR231" s="29">
        <f>IF(C231="","",SUMIFS('Planificación 2026-1'!S:S,'Planificación 2026-1'!X:X,C231,'Planificación 2026-1'!F:F,"SUNAMPE",'Planificación 2026-1'!Y:Y,"PRESENCIAL"))</f>
        <v>0</v>
      </c>
      <c r="DS231" s="61" t="str">
        <f>TRIM(CONCATENATE(BK231,BL231,BM231,BN231,BO231,BP231,BQ231,BR231,BS231,BT231,BU231,BV231,BW231,BX231,BY231,BZ231,CA231))</f>
        <v/>
      </c>
      <c r="DT231" s="58">
        <f>IF(C231="","",SUMIFS('Planificación 2026-1'!S:S,'Planificación 2026-1'!X:X,C231,'Planificación 2026-1'!F:F,"HUAURA",'Planificación 2026-1'!Y:Y,"VIRTUAL"))</f>
        <v>0</v>
      </c>
      <c r="DU231" s="29">
        <f>IF(C231="","",SUMIFS('Planificación 2026-1'!S:S,'Planificación 2026-1'!X:X,C231,'Planificación 2026-1'!F:F,"HUAURA",'Planificación 2026-1'!Y:Y,"PRESENCIAL"))</f>
        <v>0</v>
      </c>
      <c r="DV231" s="32">
        <f>SUMIFS('Planificación 2026-1'!S:S,'Planificación 2026-1'!X:X,C231,'Planificación 2026-1'!F:F,"PRINCIPAL",'Planificación 2026-1'!Y:Y,"VIRTUAL",'Planificación 2026-1'!I:I,"&gt;2")</f>
        <v>0</v>
      </c>
      <c r="DW231" s="32">
        <f>SUMIFS('Planificación 2026-1'!S:S,'Planificación 2026-1'!X:X,C231,'Planificación 2026-1'!F:F,"PRINCIPAL",'Planificación 2026-1'!Y:Y,"&lt;&gt;VIRTUAL",'Planificación 2026-1'!I:I,"&gt;2")</f>
        <v>0</v>
      </c>
      <c r="DX231" s="32">
        <f>SUMIFS('Planificación 2026-1'!S:S,'Planificación 2026-1'!X:X,C231,'Planificación 2026-1'!F:F,"SUNAMPE",'Planificación 2026-1'!Y:Y,"VIRTUAL",'Planificación 2026-1'!I:I,"&gt;2")</f>
        <v>0</v>
      </c>
      <c r="DY231" s="32">
        <f>SUMIFS('Planificación 2026-1'!S:S,'Planificación 2026-1'!X:X,C231,'Planificación 2026-1'!F:F,"SUNAMPE",'Planificación 2026-1'!Y:Y,"&lt;&gt;VIRTUAL",'Planificación 2026-1'!I:I,"&gt;2")</f>
        <v>0</v>
      </c>
      <c r="DZ231" s="32">
        <f>SUMIFS('Planificación 2026-1'!S:S,'Planificación 2026-1'!X:X,C231,'Planificación 2026-1'!F:F,"FILIAL",'Planificación 2026-1'!Y:Y,"VIRTUAL",'Planificación 2026-1'!I:I,"&gt;2")</f>
        <v>0</v>
      </c>
      <c r="EA231" s="32">
        <f>SUMIFS('Planificación 2026-1'!S:S,'Planificación 2026-1'!X:X,C231,'Planificación 2026-1'!F:F,"FILIAL",'Planificación 2026-1'!Y:Y,"&lt;&gt;VIRTUAL",'Planificación 2026-1'!I:I,"&gt;2")</f>
        <v>0</v>
      </c>
      <c r="EB231" s="32">
        <f>SUMIFS('Planificación 2026-1'!S:S,'Planificación 2026-1'!X:X,C231,'Planificación 2026-1'!F:F,"PORUMA",'Planificación 2026-1'!Y:Y,"VIRTUAL",'Planificación 2026-1'!I:I,"&gt;2")</f>
        <v>0</v>
      </c>
      <c r="EC231" s="32">
        <f>SUMIFS('Planificación 2026-1'!S:S,'Planificación 2026-1'!X:X,C231,'Planificación 2026-1'!F:F,"PORUMA",'Planificación 2026-1'!Y:Y,"&lt;&gt;VIRTUAL",'Planificación 2026-1'!I:I,"&gt;2")</f>
        <v>16</v>
      </c>
      <c r="ED231" s="32">
        <f>SUMIFS('Planificación 2026-1'!S:S,'Planificación 2026-1'!X:X,C231,'Planificación 2026-1'!F:F,"HUAURA",'Planificación 2026-1'!Y:Y,"VIRTUAL",'Planificación 2026-1'!I:I,"&gt;2")</f>
        <v>0</v>
      </c>
      <c r="EE231" s="32">
        <f>SUMIFS('Planificación 2026-1'!S:S,'Planificación 2026-1'!X:X,C231,'Planificación 2026-1'!F:F,"HUAURA",'Planificación 2026-1'!Y:Y,"&lt;&gt;VIRTUAL",'Planificación 2026-1'!I:I,"&gt;2")</f>
        <v>0</v>
      </c>
      <c r="EF231" s="32">
        <f>SUMIFS('Planificación 2026-1'!S:S,'Planificación 2026-1'!X:X,C231,'Planificación 2026-1'!F:F,"PRINCIPAL",'Planificación 2026-1'!Y:Y,"VIRTUAL",'Planificación 2026-1'!I:I,"&lt;3")</f>
        <v>0</v>
      </c>
      <c r="EG231" s="32">
        <f>SUMIFS('Planificación 2026-1'!S:S,'Planificación 2026-1'!X:X,C231,'Planificación 2026-1'!F:F,"PRINCIPAL",'Planificación 2026-1'!Y:Y,"&lt;&gt;VIRTUAL",'Planificación 2026-1'!I:I,"&lt;3")</f>
        <v>0</v>
      </c>
      <c r="EH231" s="32">
        <f>SUMIFS('Planificación 2026-1'!S:S,'Planificación 2026-1'!X:X,C231,'Planificación 2026-1'!F:F,"SUNAMPE",'Planificación 2026-1'!Y:Y,"VIRTUAL",'Planificación 2026-1'!I:I,"&lt;3")</f>
        <v>0</v>
      </c>
      <c r="EI231" s="32">
        <f>SUMIFS('Planificación 2026-1'!S:S,'Planificación 2026-1'!X:X,C231,'Planificación 2026-1'!F:F,"SUNAMPE",'Planificación 2026-1'!Y:Y,"&lt;&gt;VIRTUAL",'Planificación 2026-1'!I:I,"&lt;3")</f>
        <v>0</v>
      </c>
      <c r="EJ231" s="32">
        <f>SUMIFS('Planificación 2026-1'!S:S,'Planificación 2026-1'!X:X,C231,'Planificación 2026-1'!F:F,"FILIAL",'Planificación 2026-1'!Y:Y,"VIRTUAL",'Planificación 2026-1'!I:I,"&lt;3")</f>
        <v>0</v>
      </c>
      <c r="EK231" s="32">
        <f>SUMIFS('Planificación 2026-1'!S:S,'Planificación 2026-1'!X:X,C231,'Planificación 2026-1'!F:F,"FILIAL",'Planificación 2026-1'!Y:Y,"&lt;&gt;VIRTUAL",'Planificación 2026-1'!I:I,"&lt;3")</f>
        <v>0</v>
      </c>
      <c r="EL231" s="32">
        <f>SUMIFS('Planificación 2026-1'!S:S,'Planificación 2026-1'!X:X,C231,'Planificación 2026-1'!F:F,"PORUMA",'Planificación 2026-1'!Y:Y,"VIRTUAL",'Planificación 2026-1'!I:I,"&lt;3")</f>
        <v>0</v>
      </c>
      <c r="EM231" s="32">
        <f>SUMIFS('Planificación 2026-1'!S:S,'Planificación 2026-1'!X:X,C231,'Planificación 2026-1'!F:F,"PORUMA",'Planificación 2026-1'!Y:Y,"&lt;&gt;VIRTUAL",'Planificación 2026-1'!I:I,"&lt;3")</f>
        <v>0</v>
      </c>
      <c r="EN231" s="32">
        <f>SUMIFS('Planificación 2026-1'!S:S,'Planificación 2026-1'!X:X,C231,'Planificación 2026-1'!F:F,"HUAURA",'Planificación 2026-1'!Y:Y,"VIRTUAL",'Planificación 2026-1'!I:I,"&lt;3")</f>
        <v>0</v>
      </c>
      <c r="EO231" s="32">
        <f>SUMIFS('Planificación 2026-1'!S:S,'Planificación 2026-1'!X:X,C231,'Planificación 2026-1'!F:F,"HUAURA",'Planificación 2026-1'!Y:Y,"&lt;&gt;VIRTUAL",'Planificación 2026-1'!I:I,"&lt;3")</f>
        <v>0</v>
      </c>
      <c r="EP231" s="32">
        <f>EJ231+DZ231+EA231+EK231</f>
        <v>0</v>
      </c>
      <c r="EQ231" s="32">
        <f>EO231+EN231+EE231+ED231</f>
        <v>0</v>
      </c>
      <c r="ER231" s="32">
        <f>EL231+EM231+EC231+EB231</f>
        <v>16</v>
      </c>
      <c r="ES231" s="32">
        <f>EG231+EF231+DW231+DV231</f>
        <v>0</v>
      </c>
      <c r="ET231" s="32">
        <f>EI231+EH231+DY231+DX231</f>
        <v>0</v>
      </c>
      <c r="EU231" s="32">
        <f t="shared" si="51"/>
        <v>16</v>
      </c>
      <c r="EV231" s="32" t="b">
        <f>EXACT(EU231,E231)</f>
        <v>1</v>
      </c>
      <c r="EW231" s="32"/>
      <c r="EX231" s="32">
        <f>DV231+DZ231+ED231+EF231+EJ231+EN231+DX231+EH231</f>
        <v>0</v>
      </c>
      <c r="EY231" s="32">
        <f>DW231+EA231+EE231+EG231+EK231+EO231+DY231+EI231</f>
        <v>0</v>
      </c>
      <c r="EZ231" s="32" t="b">
        <f>EXACT(SUM(EX231:EY231),E231)</f>
        <v>0</v>
      </c>
      <c r="FA231" s="32" t="str">
        <f>IF(AND(DW231=0,EA231=0,EE231=0),"",IF(COUNTIF(DW231:EE231,"&gt;0")=1,IF(DW231&gt;0,"SEDE",IF(EA231&gt;0,"FILIAL","HUAURA")),IF(COUNTIF(DW231:EE231,"&gt;0")=2,IF(AND(DW231&gt;0,EA231&gt;0),"SEDE-FILIAL",IF(AND(DW231&gt;0,EE231&gt;0),"SEDE-HUAURA","FILIAL-HUAURA")),"SEDE-FILIAL-HUAURA")))</f>
        <v/>
      </c>
      <c r="FB231" s="32" t="str">
        <f>IF(EX231=0,"PRESENCIAL",IF(EY231=0,"VIRTUAL",IF(EX231&gt;EY231,"MAS VIRTUAL",IF(EY231&gt;EX231,"MAS PRESENCIAL","AMBOS"))))</f>
        <v>PRESENCIAL</v>
      </c>
    </row>
    <row r="232" spans="1:158">
      <c r="B232" s="65">
        <v>229</v>
      </c>
      <c r="C232" s="32" t="s">
        <v>438</v>
      </c>
      <c r="D232" s="429">
        <v>44745020</v>
      </c>
      <c r="E232" s="62">
        <f>SUMIF('Planificación 2026-1'!X:X,C232,'Planificación 2026-1'!S:S)</f>
        <v>10</v>
      </c>
      <c r="F232" s="450" t="s">
        <v>203</v>
      </c>
      <c r="G232" s="57" t="s">
        <v>436</v>
      </c>
      <c r="H232" s="64"/>
      <c r="I232" s="64"/>
      <c r="J232" s="32" t="s">
        <v>38</v>
      </c>
      <c r="K232" s="32" t="s">
        <v>156</v>
      </c>
      <c r="L232" s="57" t="str">
        <f>IF(SUM(COUNTIFS('Planificación 2026-1'!F:F,"PRINCIPAL",'Planificación 2026-1'!X:X,C232,'Planificación 2026-1'!H:H,"AF"))&gt;0,"P01"," ")</f>
        <v xml:space="preserve"> </v>
      </c>
      <c r="M232" s="58" t="str">
        <f>IF(SUM(COUNTIFS('Planificación 2026-1'!F:F,"PRINCIPAL",'Planificación 2026-1'!X:X,C232,'Planificación 2026-1'!H:H,"EN"))&gt;0,"P02"," ")</f>
        <v xml:space="preserve"> </v>
      </c>
      <c r="N232" s="58" t="str">
        <f>IF(SUM(COUNTIFS('Planificación 2026-1'!F:F,"PRINCIPAL",'Planificación 2026-1'!X:X,C232,'Planificación 2026-1'!H:H,"IS"))&gt;0,"P03"," ")</f>
        <v xml:space="preserve"> </v>
      </c>
      <c r="O232" s="58" t="str">
        <f>IF(SUM(COUNTIFS('Planificación 2026-1'!F:F,"PRINCIPAL",'Planificación 2026-1'!X:X,C232,'Planificación 2026-1'!H:H,"PS"))&gt;0,"P04"," ")</f>
        <v xml:space="preserve"> </v>
      </c>
      <c r="P232" s="58"/>
      <c r="Q232" s="58" t="str">
        <f>IF(SUM(COUNTIFS('Planificación 2026-1'!F:F,"PRINCIPAL",'Planificación 2026-1'!X:X,C232,'Planificación 2026-1'!H:H,"IN"))&gt;0,"P06"," ")</f>
        <v xml:space="preserve"> </v>
      </c>
      <c r="R232" s="58" t="str">
        <f>IF(SUM(COUNTIFS('Planificación 2026-1'!F:F,"PRINCIPAL",'Planificación 2026-1'!X:X,C232,'Planificación 2026-1'!H:H,"CA"))&gt;0,"P07"," ")</f>
        <v xml:space="preserve"> </v>
      </c>
      <c r="S232" s="58" t="str">
        <f>IF(SUM(COUNTIFS('Planificación 2026-1'!F:F,"PRINCIPAL",'Planificación 2026-1'!X:X,C232,'Planificación 2026-1'!H:H,"DE"))&gt;0,"P08"," ")</f>
        <v xml:space="preserve"> </v>
      </c>
      <c r="T232" s="58" t="str">
        <f>IF(SUM(COUNTIFS('Planificación 2026-1'!F:F,"PRINCIPAL",'Planificación 2026-1'!X:X,C232,'Planificación 2026-1'!H:H,"OB"))&gt;0,"P09"," ")</f>
        <v xml:space="preserve"> </v>
      </c>
      <c r="U232" s="58" t="str">
        <f>IF(SUM(COUNTIFS('Planificación 2026-1'!F:F,"PRINCIPAL",'Planificación 2026-1'!X:X,C232,'Planificación 2026-1'!H:H,"MH"))&gt;0,"P31"," ")</f>
        <v xml:space="preserve"> </v>
      </c>
      <c r="V232" s="58" t="str">
        <f>IF(SUM(COUNTIFS('Planificación 2026-1'!F:F,"PRINCIPAL",'Planificación 2026-1'!X:X,C232,'Planificación 2026-1'!H:H,"IC"))&gt;0,"P32"," ")</f>
        <v xml:space="preserve"> </v>
      </c>
      <c r="W232" s="58" t="str">
        <f>IF(SUM(COUNTIFS('Planificación 2026-1'!F:F,"PRINCIPAL",'Planificación 2026-1'!X:X,C232,'Planificación 2026-1'!H:H,"AR"))&gt;0,"P34"," ")</f>
        <v xml:space="preserve"> </v>
      </c>
      <c r="X232" s="58" t="str">
        <f>IF(SUM(COUNTIFS('Planificación 2026-1'!F:F,"PRINCIPAL",'Planificación 2026-1'!X:X,C232,'Planificación 2026-1'!H:H,"T1"))&gt;0,"P35"," ")</f>
        <v xml:space="preserve"> </v>
      </c>
      <c r="Y232" s="58" t="str">
        <f>IF(SUM(COUNTIFS('Planificación 2026-1'!F:F,"PRINCIPAL",'Planificación 2026-1'!X:X,C232,'Planificación 2026-1'!H:H,"T3"))&gt;0,"P36"," ")</f>
        <v xml:space="preserve"> </v>
      </c>
      <c r="Z232" s="58" t="str">
        <f>IF(SUM(COUNTIFS('Planificación 2026-1'!F:F,"PRINCIPAL",'Planificación 2026-1'!X:X,C232,'Planificación 2026-1'!H:H,"T2"))&gt;0,"P37"," ")</f>
        <v xml:space="preserve"> </v>
      </c>
      <c r="AA232" s="58" t="str">
        <f>IF(SUM(COUNTIFS('Planificación 2026-1'!F:F,"PRINCIPAL",'Planificación 2026-1'!X:X,C232,'Planificación 2026-1'!H:H,"AE"))&gt;0,"P38"," ")</f>
        <v xml:space="preserve"> </v>
      </c>
      <c r="AB232" s="58" t="str">
        <f>IF(SUM(COUNTIFS('Planificación 2026-1'!F:F,"PRINCIPAL",'Planificación 2026-1'!X:X,C232,'Planificación 2026-1'!H:H,"T4"))&gt;0,"P55"," ")</f>
        <v xml:space="preserve"> </v>
      </c>
      <c r="AC232" s="58" t="str">
        <f>IF(SUM(COUNTIFS('Planificación 2026-1'!F:F,"FILIAL",'Planificación 2026-1'!X:X,C232,'Planificación 2026-1'!H:H,"AF"))&gt;0," P01"," ")</f>
        <v xml:space="preserve"> </v>
      </c>
      <c r="AD232" s="58" t="str">
        <f>IF(SUM(COUNTIFS('Planificación 2026-1'!F:F,"FILIAL",'Planificación 2026-1'!X:X,C232,'Planificación 2026-1'!H:H,"EN"))&gt;0,"P02"," ")</f>
        <v xml:space="preserve"> </v>
      </c>
      <c r="AE232" s="58" t="str">
        <f>IF(SUM(COUNTIFS('Planificación 2026-1'!F:F,"FILIAL",'Planificación 2026-1'!X:X,C232,'Planificación 2026-1'!H:H,"IS"))&gt;0,"P03"," ")</f>
        <v xml:space="preserve"> </v>
      </c>
      <c r="AF232" s="58" t="str">
        <f>IF(SUM(COUNTIFS('Planificación 2026-1'!F:F,"FILIAL",'Planificación 2026-1'!X:X,C232,'Planificación 2026-1'!H:H,"PS"))&gt;0,"P04"," ")</f>
        <v xml:space="preserve"> </v>
      </c>
      <c r="AG232" s="58"/>
      <c r="AH232" s="58" t="str">
        <f>IF(SUM(COUNTIFS('Planificación 2026-1'!F:F,"FILIAL",'Planificación 2026-1'!X:X,C232,'Planificación 2026-1'!H:H,"IN"))&gt;0,"P06"," ")</f>
        <v xml:space="preserve"> </v>
      </c>
      <c r="AI232" s="58" t="str">
        <f>IF(SUM(COUNTIFS('Planificación 2026-1'!F:F,"FILIAL",'Planificación 2026-1'!X:X,C232,'Planificación 2026-1'!H:H,"CA"))&gt;0,"P07"," ")</f>
        <v xml:space="preserve"> </v>
      </c>
      <c r="AJ232" s="58" t="str">
        <f>IF(SUM(COUNTIFS('Planificación 2026-1'!F:F,"FILIAL",'Planificación 2026-1'!X:X,C232,'Planificación 2026-1'!H:H,"DE"))&gt;0,"P08"," ")</f>
        <v xml:space="preserve"> </v>
      </c>
      <c r="AK232" s="58" t="str">
        <f>IF(SUM(COUNTIFS('Planificación 2026-1'!F:F,"FILIAL",'Planificación 2026-1'!X:X,C232,'Planificación 2026-1'!H:H,"OB"))&gt;0,"P09"," ")</f>
        <v>P09</v>
      </c>
      <c r="AL232" s="58" t="str">
        <f>IF(SUM(COUNTIFS('Planificación 2026-1'!F:F,"FILIAL",'Planificación 2026-1'!X:X,C232,'Planificación 2026-1'!H:H,"MH"))&gt;0,"P31"," ")</f>
        <v xml:space="preserve"> </v>
      </c>
      <c r="AM232" s="58" t="str">
        <f>IF(SUM(COUNTIFS('Planificación 2026-1'!F:F,"FILIAL",'Planificación 2026-1'!X:X,C232,'Planificación 2026-1'!H:H,"IC"))&gt;0,"P32"," ")</f>
        <v xml:space="preserve"> </v>
      </c>
      <c r="AN232" s="58" t="str">
        <f>IF(SUM(COUNTIFS('Planificación 2026-1'!F:F,"FILIAL",'Planificación 2026-1'!X:X,C232,'Planificación 2026-1'!H:H,"AR"))&gt;0,"P34"," ")</f>
        <v xml:space="preserve"> </v>
      </c>
      <c r="AO232" s="58" t="str">
        <f>IF(SUM(COUNTIFS('Planificación 2026-1'!F:F,"FILIAL",'Planificación 2026-1'!X:X,C232,'Planificación 2026-1'!H:H,"T1"))&gt;0,"P35"," ")</f>
        <v xml:space="preserve"> </v>
      </c>
      <c r="AP232" s="58" t="str">
        <f>IF(SUM(COUNTIFS('Planificación 2026-1'!F:F,"FILIAL",'Planificación 2026-1'!X:X,C232,'Planificación 2026-1'!H:H,"T3"))&gt;0,"P36"," ")</f>
        <v xml:space="preserve"> </v>
      </c>
      <c r="AQ232" s="58" t="str">
        <f>IF(SUM(COUNTIFS('Planificación 2026-1'!F:F,"FILIAL",'Planificación 2026-1'!X:X,C232,'Planificación 2026-1'!H:H,"T2"))&gt;0,"P37"," ")</f>
        <v xml:space="preserve"> </v>
      </c>
      <c r="AR232" s="58" t="str">
        <f>IF(SUM(COUNTIFS('Planificación 2026-1'!F:F,"FILIAL",'Planificación 2026-1'!X:X,C232,'Planificación 2026-1'!H:H,"AE"))&gt;0,"P38"," ")</f>
        <v xml:space="preserve"> </v>
      </c>
      <c r="AS232" s="58" t="str">
        <f>IF(SUM(COUNTIFS('Planificación 2026-1'!F:F,"FILIAL",'Planificación 2026-1'!X:X,C232,'Planificación 2026-1'!H:H,"T4"))&gt;0,"P55"," ")</f>
        <v xml:space="preserve"> </v>
      </c>
      <c r="AT232" s="58" t="str">
        <f>IF(SUM(COUNTIFS('Planificación 2026-1'!F:F,"SUNAMPE",'Planificación 2026-1'!X:X,C232,'Planificación 2026-1'!H:H,"AF"))&gt;0," P01"," ")</f>
        <v xml:space="preserve"> </v>
      </c>
      <c r="AU232" s="58" t="str">
        <f>IF(SUM(COUNTIFS('Planificación 2026-1'!F:F,"SUNAMPE",'Planificación 2026-1'!X:X,C232,'Planificación 2026-1'!H:H,"EN"))&gt;0,"P02"," ")</f>
        <v xml:space="preserve"> </v>
      </c>
      <c r="AV232" s="58" t="str">
        <f>IF(SUM(COUNTIFS('Planificación 2026-1'!F:F,"SUNAMPE",'Planificación 2026-1'!X:X,C232,'Planificación 2026-1'!H:H,"IS"))&gt;0,"P03"," ")</f>
        <v xml:space="preserve"> </v>
      </c>
      <c r="AW232" s="58" t="str">
        <f>IF(SUM(COUNTIFS('Planificación 2026-1'!F:F,"SUNAMPE",'Planificación 2026-1'!X:X,C232,'Planificación 2026-1'!H:H,"PS"))&gt;0,"P04"," ")</f>
        <v xml:space="preserve"> </v>
      </c>
      <c r="AX232" s="58"/>
      <c r="AY232" s="58" t="str">
        <f>IF(SUM(COUNTIFS('Planificación 2026-1'!F:F,"SUNAMPE",'Planificación 2026-1'!X:X,C232,'Planificación 2026-1'!H:H,"IN"))&gt;0,"P06"," ")</f>
        <v xml:space="preserve"> </v>
      </c>
      <c r="AZ232" s="58" t="str">
        <f>IF(SUM(COUNTIFS('Planificación 2026-1'!F:F,"SUNAMPE",'Planificación 2026-1'!X:X,C232,'Planificación 2026-1'!H:H,"CA"))&gt;0,"P07"," ")</f>
        <v xml:space="preserve"> </v>
      </c>
      <c r="BA232" s="58" t="str">
        <f>IF(SUM(COUNTIFS('Planificación 2026-1'!F:F,"SUNAMPE",'Planificación 2026-1'!X:X,C232,'Planificación 2026-1'!H:H,"DE"))&gt;0,"P08"," ")</f>
        <v xml:space="preserve"> </v>
      </c>
      <c r="BB232" s="58" t="str">
        <f>IF(SUM(COUNTIFS('Planificación 2026-1'!F:F,"SUNAMPE",'Planificación 2026-1'!X:X,C232,'Planificación 2026-1'!H:H,"OB"))&gt;0,"P09"," ")</f>
        <v xml:space="preserve"> </v>
      </c>
      <c r="BC232" s="58" t="str">
        <f>IF(SUM(COUNTIFS('Planificación 2026-1'!F:F,"SUNAMPE",'Planificación 2026-1'!X:X,C232,'Planificación 2026-1'!H:H,"MH"))&gt;0,"P31"," ")</f>
        <v xml:space="preserve"> </v>
      </c>
      <c r="BD232" s="58" t="str">
        <f>IF(SUM(COUNTIFS('Planificación 2026-1'!F:F,"SUNAMPE",'Planificación 2026-1'!X:X,C232,'Planificación 2026-1'!H:H,"IC"))&gt;0,"P32"," ")</f>
        <v xml:space="preserve"> </v>
      </c>
      <c r="BE232" s="58" t="str">
        <f>IF(SUM(COUNTIFS('Planificación 2026-1'!F:F,"SUNAMPE",'Planificación 2026-1'!X:X,C232,'Planificación 2026-1'!H:H,"AR"))&gt;0,"P34"," ")</f>
        <v xml:space="preserve"> </v>
      </c>
      <c r="BF232" s="58" t="str">
        <f>IF(SUM(COUNTIFS('Planificación 2026-1'!F:F,"SUNAMPE",'Planificación 2026-1'!X:X,C232,'Planificación 2026-1'!H:H,"T1"))&gt;0,"P35"," ")</f>
        <v xml:space="preserve"> </v>
      </c>
      <c r="BG232" s="58" t="str">
        <f>IF(SUM(COUNTIFS('Planificación 2026-1'!F:F,"SUNAMPE",'Planificación 2026-1'!X:X,C232,'Planificación 2026-1'!H:H,"T3"))&gt;0,"P36"," ")</f>
        <v xml:space="preserve"> </v>
      </c>
      <c r="BH232" s="58" t="str">
        <f>IF(SUM(COUNTIFS('Planificación 2026-1'!F:F,"SUNAMPE",'Planificación 2026-1'!X:X,C232,'Planificación 2026-1'!H:H,"T2"))&gt;0,"P37"," ")</f>
        <v xml:space="preserve"> </v>
      </c>
      <c r="BI232" s="58" t="str">
        <f>IF(SUM(COUNTIFS('Planificación 2026-1'!F:F,"SUNAMPE",'Planificación 2026-1'!X:X,C232,'Planificación 2026-1'!H:H,"AE"))&gt;0,"P38"," ")</f>
        <v xml:space="preserve"> </v>
      </c>
      <c r="BJ232" s="58" t="str">
        <f>IF(SUM(COUNTIFS('Planificación 2026-1'!F:F,"SUNAMPE",'Planificación 2026-1'!X:X,C232,'Planificación 2026-1'!H:H,"T4"))&gt;0,"P55"," ")</f>
        <v xml:space="preserve"> </v>
      </c>
      <c r="BK232" s="58" t="str">
        <f>IF(SUM(COUNTIFS('Planificación 2026-1'!F:F,"HUAURA",'Planificación 2026-1'!X:X,C232,'Planificación 2026-1'!H:H,"AF"))&gt;0," P01"," ")</f>
        <v xml:space="preserve"> </v>
      </c>
      <c r="BL232" s="58" t="str">
        <f>IF(SUM(COUNTIFS('Planificación 2026-1'!F:F,"HUAURA",'Planificación 2026-1'!X:X,C232,'Planificación 2026-1'!H:H,"EN"))&gt;0,"P02"," ")</f>
        <v xml:space="preserve"> </v>
      </c>
      <c r="BM232" s="58" t="str">
        <f>IF(SUM(COUNTIFS('Planificación 2026-1'!F:F,"HUAURA",'Planificación 2026-1'!X:X,C232,'Planificación 2026-1'!H:H,"IS"))&gt;0,"P03"," ")</f>
        <v xml:space="preserve"> </v>
      </c>
      <c r="BN232" s="58" t="str">
        <f>IF(SUM(COUNTIFS('Planificación 2026-1'!F:F,"HUAURA",'Planificación 2026-1'!X:X,C232,'Planificación 2026-1'!H:H,"PS"))&gt;0,"P04"," ")</f>
        <v xml:space="preserve"> </v>
      </c>
      <c r="BO232" s="58"/>
      <c r="BP232" s="58" t="str">
        <f>IF(SUM(COUNTIFS('Planificación 2026-1'!F:F,"HUAURA",'Planificación 2026-1'!X:X,C232,'Planificación 2026-1'!H:H,"IN"))&gt;0,"P06"," ")</f>
        <v xml:space="preserve"> </v>
      </c>
      <c r="BQ232" s="58" t="str">
        <f>IF(SUM(COUNTIFS('Planificación 2026-1'!F:F,"HUAURA",'Planificación 2026-1'!X:X,C232,'Planificación 2026-1'!H:H,"CA"))&gt;0,"P07"," ")</f>
        <v xml:space="preserve"> </v>
      </c>
      <c r="BR232" s="58" t="str">
        <f>IF(SUM(COUNTIFS('Planificación 2026-1'!F:F,"HUAURA",'Planificación 2026-1'!X:X,C232,'Planificación 2026-1'!H:H,"DE"))&gt;0,"P08"," ")</f>
        <v xml:space="preserve"> </v>
      </c>
      <c r="BS232" s="58" t="str">
        <f>IF(SUM(COUNTIFS('Planificación 2026-1'!F:F,"HUAURA",'Planificación 2026-1'!X:X,C232,'Planificación 2026-1'!H:H,"OB"))&gt;0,"P09"," ")</f>
        <v xml:space="preserve"> </v>
      </c>
      <c r="BT232" s="58" t="str">
        <f>IF(SUM(COUNTIFS('Planificación 2026-1'!F:F,"HUAURA",'Planificación 2026-1'!X:X,C232,'Planificación 2026-1'!H:H,"MH"))&gt;0,"P31"," ")</f>
        <v xml:space="preserve"> </v>
      </c>
      <c r="BU232" s="58" t="str">
        <f>IF(SUM(COUNTIFS('Planificación 2026-1'!F:F,"HUAURA",'Planificación 2026-1'!X:X,C232,'Planificación 2026-1'!H:H,"IC"))&gt;0,"P32"," ")</f>
        <v xml:space="preserve"> </v>
      </c>
      <c r="BV232" s="58" t="str">
        <f>IF(SUM(COUNTIFS('Planificación 2026-1'!F:F,"HUAURA",'Planificación 2026-1'!X:X,C232,'Planificación 2026-1'!H:H,"AR"))&gt;0,"P34"," ")</f>
        <v xml:space="preserve"> </v>
      </c>
      <c r="BW232" s="58" t="str">
        <f>IF(SUM(COUNTIFS('Planificación 2026-1'!F:F,"HUAURA",'Planificación 2026-1'!X:X,C232,'Planificación 2026-1'!H:H,"T1"))&gt;0,"P35"," ")</f>
        <v xml:space="preserve"> </v>
      </c>
      <c r="BX232" s="58" t="str">
        <f>IF(SUM(COUNTIFS('Planificación 2026-1'!F:F,"HUAURA",'Planificación 2026-1'!X:X,C232,'Planificación 2026-1'!H:H,"T3"))&gt;0,"P36"," ")</f>
        <v xml:space="preserve"> </v>
      </c>
      <c r="BY232" s="58" t="str">
        <f>IF(SUM(COUNTIFS('Planificación 2026-1'!F:F,"HUAURA",'Planificación 2026-1'!X:X,C232,'Planificación 2026-1'!H:H,"T2"))&gt;0,"P37"," ")</f>
        <v xml:space="preserve"> </v>
      </c>
      <c r="BZ232" s="58" t="str">
        <f>IF(SUM(COUNTIFS('Planificación 2026-1'!F:F,"HUAURA",'Planificación 2026-1'!X:X,C232,'Planificación 2026-1'!H:H,"AE"))&gt;0,"P38"," ")</f>
        <v xml:space="preserve"> </v>
      </c>
      <c r="CA232" s="58" t="str">
        <f>IF(SUM(COUNTIFS('Planificación 2026-1'!F:F,"HUAURA",'Planificación 2026-1'!X:X,C232,'Planificación 2026-1'!H:H,"T4"))&gt;0,"P55"," ")</f>
        <v xml:space="preserve"> </v>
      </c>
      <c r="CB232" s="59">
        <f>SUMIFS('Planificación 2026-1'!S:S,'Planificación 2026-1'!X:X,C232,'Planificación 2026-1'!H:H,"AF",'Planificación 2026-1'!I:I,"&gt;2")</f>
        <v>0</v>
      </c>
      <c r="CC232" s="59">
        <f>SUMIFS('Planificación 2026-1'!S:S,'Planificación 2026-1'!X:X,C232,'Planificación 2026-1'!H:H,"EN",'Planificación 2026-1'!I:I,"&gt;2")</f>
        <v>0</v>
      </c>
      <c r="CD232" s="59">
        <f>SUMIFS('Planificación 2026-1'!S:S,'Planificación 2026-1'!X:X,C232,'Planificación 2026-1'!H:H,"IS",'Planificación 2026-1'!I:I,"&gt;2")</f>
        <v>0</v>
      </c>
      <c r="CE232" s="59">
        <f>SUMIFS('Planificación 2026-1'!S:S,'Planificación 2026-1'!X:X,C232,'Planificación 2026-1'!H:H,"PS",'Planificación 2026-1'!I:I,"&gt;2")</f>
        <v>0</v>
      </c>
      <c r="CF232" s="59">
        <f>SUMIFS('Planificación 2026-1'!S:S,'Planificación 2026-1'!X:X,C232,'Planificación 2026-1'!H:H,"IN",'Planificación 2026-1'!I:I,"&gt;2")</f>
        <v>0</v>
      </c>
      <c r="CG232" s="59">
        <f>SUMIFS('Planificación 2026-1'!S:S,'Planificación 2026-1'!X:X,C232,'Planificación 2026-1'!H:H,"CA",'Planificación 2026-1'!I:I,"&gt;2")</f>
        <v>0</v>
      </c>
      <c r="CH232" s="59">
        <f>SUMIFS('Planificación 2026-1'!S:S,'Planificación 2026-1'!X:X,C232,'Planificación 2026-1'!H:H,"DE",'Planificación 2026-1'!I:I,"&gt;2")</f>
        <v>0</v>
      </c>
      <c r="CI232" s="59">
        <f>SUMIFS('Planificación 2026-1'!S:S,'Planificación 2026-1'!X:X,C232,'Planificación 2026-1'!H:H,"OB",'Planificación 2026-1'!I:I,"&gt;2")</f>
        <v>10</v>
      </c>
      <c r="CJ232" s="59">
        <f>SUMIFS('Planificación 2026-1'!S:S,'Planificación 2026-1'!X:X,C232,'Planificación 2026-1'!H:H,"MH",'Planificación 2026-1'!I:I,"&gt;2")</f>
        <v>0</v>
      </c>
      <c r="CK232" s="59">
        <f>SUMIFS('Planificación 2026-1'!S:S,'Planificación 2026-1'!X:X,C232,'Planificación 2026-1'!H:H,"IC",'Planificación 2026-1'!I:I,"&gt;2")</f>
        <v>0</v>
      </c>
      <c r="CL232" s="59">
        <f>SUMIFS('Planificación 2026-1'!S:S,'Planificación 2026-1'!X:X,C232,'Planificación 2026-1'!H:H,"AR",'Planificación 2026-1'!I:I,"&gt;2")</f>
        <v>0</v>
      </c>
      <c r="CM232" s="59">
        <f>SUMIFS('Planificación 2026-1'!S:S,'Planificación 2026-1'!X:X,C232,'Planificación 2026-1'!H:H,"AE",'Planificación 2026-1'!I:I,"&gt;2")</f>
        <v>0</v>
      </c>
      <c r="CN232" s="59">
        <f>SUMIFS('Planificación 2026-1'!S:S,'Planificación 2026-1'!X:X,C232,'Planificación 2026-1'!H:H,"T1",'Planificación 2026-1'!I:I,"&gt;2")</f>
        <v>0</v>
      </c>
      <c r="CO232" s="59">
        <f>SUMIFS('Planificación 2026-1'!S:S,'Planificación 2026-1'!X:X,C232,'Planificación 2026-1'!H:H,"T3",'Planificación 2026-1'!I:I,"&gt;2")</f>
        <v>0</v>
      </c>
      <c r="CP232" s="59">
        <f>SUMIFS('Planificación 2026-1'!S:S,'Planificación 2026-1'!X:X,C232,'Planificación 2026-1'!H:H,"T2",'Planificación 2026-1'!I:I,"&gt;2")</f>
        <v>0</v>
      </c>
      <c r="CQ232" s="59">
        <f>SUMIFS('Planificación 2026-1'!S:S,'Planificación 2026-1'!X:X,C232,'Planificación 2026-1'!H:H,"T4",'Planificación 2026-1'!I:I,"&gt;2")</f>
        <v>0</v>
      </c>
      <c r="CR232" s="59">
        <f>SUMIFS('Planificación 2026-1'!S:S,'Planificación 2026-1'!X:X,C232,'Planificación 2026-1'!H:H,"AF",'Planificación 2026-1'!I:I,"&lt;3")</f>
        <v>0</v>
      </c>
      <c r="CS232" s="59">
        <f>SUMIFS('Planificación 2026-1'!S:S,'Planificación 2026-1'!X:X,C232,'Planificación 2026-1'!H:H,"EN",'Planificación 2026-1'!I:I,"&lt;3")</f>
        <v>0</v>
      </c>
      <c r="CT232" s="59">
        <f>SUMIFS('Planificación 2026-1'!S:S,'Planificación 2026-1'!X:X,C232,'Planificación 2026-1'!H:H,"IS",'Planificación 2026-1'!I:I,"&lt;3")</f>
        <v>0</v>
      </c>
      <c r="CU232" s="59">
        <f>SUMIFS('Planificación 2026-1'!S:S,'Planificación 2026-1'!X:X,C232,'Planificación 2026-1'!H:H,"PS",'Planificación 2026-1'!I:I,"&lt;3")</f>
        <v>0</v>
      </c>
      <c r="CV232" s="59">
        <f>SUMIFS('Planificación 2026-1'!S:S,'Planificación 2026-1'!X:X,C232,'Planificación 2026-1'!H:H,"IN",'Planificación 2026-1'!I:I,"&lt;3")</f>
        <v>0</v>
      </c>
      <c r="CW232" s="59">
        <f>SUMIFS('Planificación 2026-1'!S:S,'Planificación 2026-1'!X:X,C232,'Planificación 2026-1'!H:H,"CA",'Planificación 2026-1'!I:I,"&lt;3")</f>
        <v>0</v>
      </c>
      <c r="CX232" s="59">
        <f>SUMIFS('Planificación 2026-1'!S:S,'Planificación 2026-1'!X:X,C232,'Planificación 2026-1'!H:H,"DE",'Planificación 2026-1'!I:I,"&lt;3")</f>
        <v>0</v>
      </c>
      <c r="CY232" s="59">
        <f>SUMIFS('Planificación 2026-1'!S:S,'Planificación 2026-1'!X:X,C232,'Planificación 2026-1'!H:H,"OB",'Planificación 2026-1'!I:I,"&lt;3")</f>
        <v>0</v>
      </c>
      <c r="CZ232" s="59">
        <f>SUMIFS('Planificación 2026-1'!S:S,'Planificación 2026-1'!X:X,C232,'Planificación 2026-1'!H:H,"MH",'Planificación 2026-1'!I:I,"&lt;3")</f>
        <v>0</v>
      </c>
      <c r="DA232" s="59">
        <f>SUMIFS('Planificación 2026-1'!S:S,'Planificación 2026-1'!X:X,C232,'Planificación 2026-1'!H:H,"IC",'Planificación 2026-1'!I:I,"&lt;3")</f>
        <v>0</v>
      </c>
      <c r="DB232" s="59">
        <f>SUMIFS('Planificación 2026-1'!S:S,'Planificación 2026-1'!X:X,C232,'Planificación 2026-1'!H:H,"AR",'Planificación 2026-1'!I:I,"&lt;3")</f>
        <v>0</v>
      </c>
      <c r="DC232" s="59">
        <f>SUMIFS('Planificación 2026-1'!S:S,'Planificación 2026-1'!X:X,C232,'Planificación 2026-1'!H:H,"AE",'Planificación 2026-1'!I:I,"&lt;3")</f>
        <v>0</v>
      </c>
      <c r="DD232" s="59">
        <f>SUMIFS('Planificación 2026-1'!S:S,'Planificación 2026-1'!X:X,C232,'Planificación 2026-1'!H:H,"T1",'Planificación 2026-1'!I:I,"&lt;3")</f>
        <v>0</v>
      </c>
      <c r="DE232" s="59">
        <f>SUMIFS('Planificación 2026-1'!S:S,'Planificación 2026-1'!X:X,C232,'Planificación 2026-1'!H:H,"T3",'Planificación 2026-1'!I:I,"&lt;3")</f>
        <v>0</v>
      </c>
      <c r="DF232" s="59">
        <f>SUMIFS('Planificación 2026-1'!S:S,'Planificación 2026-1'!X:X,C232,'Planificación 2026-1'!H:H,"T2",'Planificación 2026-1'!I:I,"&lt;3")</f>
        <v>0</v>
      </c>
      <c r="DG232" s="59">
        <f>SUMIFS('Planificación 2026-1'!S:S,'Planificación 2026-1'!X:X,C232,'Planificación 2026-1'!H:H,"T4",'Planificación 2026-1'!I:I,"&lt;3")</f>
        <v>0</v>
      </c>
      <c r="DH232" s="58" t="str">
        <f>TRIM(CONCATENATE(L232,M232,N232,O232,P232,Q232,R232,S232,T232,U232,V232,W232,X232,Y232,Z232,AA232,AB232))</f>
        <v/>
      </c>
      <c r="DI232" s="27">
        <f>IF(C232="","",SUMIFS('Planificación 2026-1'!S:S,'Planificación 2026-1'!X:X,C232,'Planificación 2026-1'!F:F,"PRINCIPAL",'Planificación 2026-1'!Y:Y,"VIRTUAL"))</f>
        <v>0</v>
      </c>
      <c r="DJ232" s="27">
        <f>IF(C232="","",SUMIFS('Planificación 2026-1'!S:S,'Planificación 2026-1'!X:X,C232,'Planificación 2026-1'!F:F,"PRINCIPAL",'Planificación 2026-1'!Y:Y,"PRESENCIAL"))</f>
        <v>0</v>
      </c>
      <c r="DK232" s="27">
        <f>IF(C232="","",SUMIFS('Planificación 2026-1'!S:S,'Planificación 2026-1'!X:X,C232,'Planificación 2026-1'!F:F,"PRINCIPAL",'Planificación 2026-1'!Y:Y,"HIBRIDO PRESENCIAL"))</f>
        <v>0</v>
      </c>
      <c r="DL232" s="58" t="str">
        <f>TRIM(CONCATENATE(AC232,AD232,AE232,AF232,AG232,AH232,AI232,AJ232,AK232,AL232,AM232,AN232,AO232,AP232,AQ232,AR232,AS232))</f>
        <v>P09</v>
      </c>
      <c r="DM232" s="58">
        <f>IF(C232="","",SUMIFS('Planificación 2026-1'!S:S,'Planificación 2026-1'!X:X,C232,'Planificación 2026-1'!F:F,"FILIAL",'Planificación 2026-1'!Y:Y,"VIRTUAL"))</f>
        <v>10</v>
      </c>
      <c r="DN232" s="60">
        <f>IF(C232="","",SUMIFS('Planificación 2026-1'!S:S,'Planificación 2026-1'!X:X,C232,'Planificación 2026-1'!F:F,"FILIAL",'Planificación 2026-1'!Y:Y,"PRESENCIAL"))</f>
        <v>0</v>
      </c>
      <c r="DO232" s="29">
        <f>IF(C232="","",SUMIFS('Planificación 2026-1'!S:S,'Planificación 2026-1'!X:X,C232,'Planificación 2026-1'!F:F,"FILIAL",'Planificación 2026-1'!Y:Y,"HIBRIDO PRESENCIAL"))</f>
        <v>0</v>
      </c>
      <c r="DP232" s="61" t="str">
        <f>TRIM(CONCATENATE(AT232,AU232,AV232,AW232,AX232,AY232,AZ232,BA232,BB232,BC232,BD232,BE232,BF232,BG232,BH232,BI232,BJ232))</f>
        <v/>
      </c>
      <c r="DQ232" s="58">
        <f>IF(C232="","",SUMIFS('Planificación 2026-1'!S:S,'Planificación 2026-1'!X:X,C232,'Planificación 2026-1'!F:F,"SUNAMPE",'Planificación 2026-1'!Y:Y,"VIRTUAL"))</f>
        <v>0</v>
      </c>
      <c r="DR232" s="29">
        <f>IF(C232="","",SUMIFS('Planificación 2026-1'!S:S,'Planificación 2026-1'!X:X,C232,'Planificación 2026-1'!F:F,"SUNAMPE",'Planificación 2026-1'!Y:Y,"PRESENCIAL"))</f>
        <v>0</v>
      </c>
      <c r="DS232" s="61" t="str">
        <f>TRIM(CONCATENATE(BK232,BL232,BM232,BN232,BO232,BP232,BQ232,BR232,BS232,BT232,BU232,BV232,BW232,BX232,BY232,BZ232,CA232))</f>
        <v/>
      </c>
      <c r="DT232" s="58">
        <f>IF(C232="","",SUMIFS('Planificación 2026-1'!S:S,'Planificación 2026-1'!X:X,C232,'Planificación 2026-1'!F:F,"HUAURA",'Planificación 2026-1'!Y:Y,"VIRTUAL"))</f>
        <v>0</v>
      </c>
      <c r="DU232" s="29">
        <f>IF(C232="","",SUMIFS('Planificación 2026-1'!S:S,'Planificación 2026-1'!X:X,C232,'Planificación 2026-1'!F:F,"HUAURA",'Planificación 2026-1'!Y:Y,"PRESENCIAL"))</f>
        <v>0</v>
      </c>
      <c r="DV232" s="32">
        <f>SUMIFS('Planificación 2026-1'!S:S,'Planificación 2026-1'!X:X,C232,'Planificación 2026-1'!F:F,"PRINCIPAL",'Planificación 2026-1'!Y:Y,"VIRTUAL",'Planificación 2026-1'!I:I,"&gt;2")</f>
        <v>0</v>
      </c>
      <c r="DW232" s="32">
        <f>SUMIFS('Planificación 2026-1'!S:S,'Planificación 2026-1'!X:X,C232,'Planificación 2026-1'!F:F,"PRINCIPAL",'Planificación 2026-1'!Y:Y,"&lt;&gt;VIRTUAL",'Planificación 2026-1'!I:I,"&gt;2")</f>
        <v>0</v>
      </c>
      <c r="DX232" s="32">
        <f>SUMIFS('Planificación 2026-1'!S:S,'Planificación 2026-1'!X:X,C232,'Planificación 2026-1'!F:F,"SUNAMPE",'Planificación 2026-1'!Y:Y,"VIRTUAL",'Planificación 2026-1'!I:I,"&gt;2")</f>
        <v>0</v>
      </c>
      <c r="DY232" s="32">
        <f>SUMIFS('Planificación 2026-1'!S:S,'Planificación 2026-1'!X:X,C232,'Planificación 2026-1'!F:F,"SUNAMPE",'Planificación 2026-1'!Y:Y,"&lt;&gt;VIRTUAL",'Planificación 2026-1'!I:I,"&gt;2")</f>
        <v>0</v>
      </c>
      <c r="DZ232" s="32">
        <f>SUMIFS('Planificación 2026-1'!S:S,'Planificación 2026-1'!X:X,C232,'Planificación 2026-1'!F:F,"FILIAL",'Planificación 2026-1'!Y:Y,"VIRTUAL",'Planificación 2026-1'!I:I,"&gt;2")</f>
        <v>10</v>
      </c>
      <c r="EA232" s="32">
        <f>SUMIFS('Planificación 2026-1'!S:S,'Planificación 2026-1'!X:X,C232,'Planificación 2026-1'!F:F,"FILIAL",'Planificación 2026-1'!Y:Y,"&lt;&gt;VIRTUAL",'Planificación 2026-1'!I:I,"&gt;2")</f>
        <v>0</v>
      </c>
      <c r="EB232" s="32">
        <f>SUMIFS('Planificación 2026-1'!S:S,'Planificación 2026-1'!X:X,C232,'Planificación 2026-1'!F:F,"PORUMA",'Planificación 2026-1'!Y:Y,"VIRTUAL",'Planificación 2026-1'!I:I,"&gt;2")</f>
        <v>0</v>
      </c>
      <c r="EC232" s="32">
        <f>SUMIFS('Planificación 2026-1'!S:S,'Planificación 2026-1'!X:X,C232,'Planificación 2026-1'!F:F,"PORUMA",'Planificación 2026-1'!Y:Y,"&lt;&gt;VIRTUAL",'Planificación 2026-1'!I:I,"&gt;2")</f>
        <v>0</v>
      </c>
      <c r="ED232" s="32">
        <f>SUMIFS('Planificación 2026-1'!S:S,'Planificación 2026-1'!X:X,C232,'Planificación 2026-1'!F:F,"HUAURA",'Planificación 2026-1'!Y:Y,"VIRTUAL",'Planificación 2026-1'!I:I,"&gt;2")</f>
        <v>0</v>
      </c>
      <c r="EE232" s="32">
        <f>SUMIFS('Planificación 2026-1'!S:S,'Planificación 2026-1'!X:X,C232,'Planificación 2026-1'!F:F,"HUAURA",'Planificación 2026-1'!Y:Y,"&lt;&gt;VIRTUAL",'Planificación 2026-1'!I:I,"&gt;2")</f>
        <v>0</v>
      </c>
      <c r="EF232" s="32">
        <f>SUMIFS('Planificación 2026-1'!S:S,'Planificación 2026-1'!X:X,C232,'Planificación 2026-1'!F:F,"PRINCIPAL",'Planificación 2026-1'!Y:Y,"VIRTUAL",'Planificación 2026-1'!I:I,"&lt;3")</f>
        <v>0</v>
      </c>
      <c r="EG232" s="32">
        <f>SUMIFS('Planificación 2026-1'!S:S,'Planificación 2026-1'!X:X,C232,'Planificación 2026-1'!F:F,"PRINCIPAL",'Planificación 2026-1'!Y:Y,"&lt;&gt;VIRTUAL",'Planificación 2026-1'!I:I,"&lt;3")</f>
        <v>0</v>
      </c>
      <c r="EH232" s="32">
        <f>SUMIFS('Planificación 2026-1'!S:S,'Planificación 2026-1'!X:X,C232,'Planificación 2026-1'!F:F,"SUNAMPE",'Planificación 2026-1'!Y:Y,"VIRTUAL",'Planificación 2026-1'!I:I,"&lt;3")</f>
        <v>0</v>
      </c>
      <c r="EI232" s="32">
        <f>SUMIFS('Planificación 2026-1'!S:S,'Planificación 2026-1'!X:X,C232,'Planificación 2026-1'!F:F,"SUNAMPE",'Planificación 2026-1'!Y:Y,"&lt;&gt;VIRTUAL",'Planificación 2026-1'!I:I,"&lt;3")</f>
        <v>0</v>
      </c>
      <c r="EJ232" s="32">
        <f>SUMIFS('Planificación 2026-1'!S:S,'Planificación 2026-1'!X:X,C232,'Planificación 2026-1'!F:F,"FILIAL",'Planificación 2026-1'!Y:Y,"VIRTUAL",'Planificación 2026-1'!I:I,"&lt;3")</f>
        <v>0</v>
      </c>
      <c r="EK232" s="32">
        <f>SUMIFS('Planificación 2026-1'!S:S,'Planificación 2026-1'!X:X,C232,'Planificación 2026-1'!F:F,"FILIAL",'Planificación 2026-1'!Y:Y,"&lt;&gt;VIRTUAL",'Planificación 2026-1'!I:I,"&lt;3")</f>
        <v>0</v>
      </c>
      <c r="EL232" s="32">
        <f>SUMIFS('Planificación 2026-1'!S:S,'Planificación 2026-1'!X:X,C232,'Planificación 2026-1'!F:F,"PORUMA",'Planificación 2026-1'!Y:Y,"VIRTUAL",'Planificación 2026-1'!I:I,"&lt;3")</f>
        <v>0</v>
      </c>
      <c r="EM232" s="32">
        <f>SUMIFS('Planificación 2026-1'!S:S,'Planificación 2026-1'!X:X,C232,'Planificación 2026-1'!F:F,"PORUMA",'Planificación 2026-1'!Y:Y,"&lt;&gt;VIRTUAL",'Planificación 2026-1'!I:I,"&lt;3")</f>
        <v>0</v>
      </c>
      <c r="EN232" s="32">
        <f>SUMIFS('Planificación 2026-1'!S:S,'Planificación 2026-1'!X:X,C232,'Planificación 2026-1'!F:F,"HUAURA",'Planificación 2026-1'!Y:Y,"VIRTUAL",'Planificación 2026-1'!I:I,"&lt;3")</f>
        <v>0</v>
      </c>
      <c r="EO232" s="32">
        <f>SUMIFS('Planificación 2026-1'!S:S,'Planificación 2026-1'!X:X,C232,'Planificación 2026-1'!F:F,"HUAURA",'Planificación 2026-1'!Y:Y,"&lt;&gt;VIRTUAL",'Planificación 2026-1'!I:I,"&lt;3")</f>
        <v>0</v>
      </c>
      <c r="EP232" s="32">
        <f>EJ232+DZ232+EA232+EK232</f>
        <v>10</v>
      </c>
      <c r="EQ232" s="32">
        <f>EO232+EN232+EE232+ED232</f>
        <v>0</v>
      </c>
      <c r="ER232" s="32">
        <f>EL232+EM232+EC232+EB232</f>
        <v>0</v>
      </c>
      <c r="ES232" s="32">
        <f>EG232+EF232+DW232+DV232</f>
        <v>0</v>
      </c>
      <c r="ET232" s="32">
        <f>EI232+EH232+DY232+DX232</f>
        <v>0</v>
      </c>
      <c r="EU232" s="32">
        <f t="shared" si="51"/>
        <v>10</v>
      </c>
      <c r="EV232" s="32" t="b">
        <f>EXACT(EU232,E232)</f>
        <v>1</v>
      </c>
      <c r="EW232" s="32"/>
      <c r="EX232" s="32">
        <f>DV232+DZ232+ED232+EF232+EJ232+EN232+DX232+EH232</f>
        <v>10</v>
      </c>
      <c r="EY232" s="32">
        <f>DW232+EA232+EE232+EG232+EK232+EO232+DY232+EI232</f>
        <v>0</v>
      </c>
      <c r="EZ232" s="32" t="b">
        <f>EXACT(SUM(EX232:EY232),E232)</f>
        <v>1</v>
      </c>
      <c r="FA232" s="32" t="str">
        <f>IF(AND(DW232=0,EA232=0,EE232=0),"",IF(COUNTIF(DW232:EE232,"&gt;0")=1,IF(DW232&gt;0,"SEDE",IF(EA232&gt;0,"FILIAL","HUAURA")),IF(COUNTIF(DW232:EE232,"&gt;0")=2,IF(AND(DW232&gt;0,EA232&gt;0),"SEDE-FILIAL",IF(AND(DW232&gt;0,EE232&gt;0),"SEDE-HUAURA","FILIAL-HUAURA")),"SEDE-FILIAL-HUAURA")))</f>
        <v/>
      </c>
      <c r="FB232" s="32" t="str">
        <f>IF(EX232=0,"PRESENCIAL",IF(EY232=0,"VIRTUAL",IF(EX232&gt;EY232,"MAS VIRTUAL",IF(EY232&gt;EX232,"MAS PRESENCIAL","AMBOS"))))</f>
        <v>VIRTUAL</v>
      </c>
    </row>
    <row r="233" spans="1:158">
      <c r="B233" s="65">
        <v>230</v>
      </c>
      <c r="C233" s="32" t="s">
        <v>439</v>
      </c>
      <c r="D233" s="429">
        <v>18140921</v>
      </c>
      <c r="E233" s="62">
        <f>SUMIF('Planificación 2026-1'!X:X,C233,'Planificación 2026-1'!S:S)</f>
        <v>18</v>
      </c>
      <c r="F233" s="450" t="s">
        <v>203</v>
      </c>
      <c r="G233" s="57" t="s">
        <v>436</v>
      </c>
      <c r="H233" s="64"/>
      <c r="I233" s="64"/>
      <c r="J233" s="32" t="s">
        <v>38</v>
      </c>
      <c r="K233" s="32" t="s">
        <v>152</v>
      </c>
      <c r="L233" s="57" t="str">
        <f>IF(SUM(COUNTIFS('Planificación 2026-1'!F:F,"PRINCIPAL",'Planificación 2026-1'!X:X,C233,'Planificación 2026-1'!H:H,"AF"))&gt;0,"P01"," ")</f>
        <v xml:space="preserve"> </v>
      </c>
      <c r="M233" s="58" t="str">
        <f>IF(SUM(COUNTIFS('Planificación 2026-1'!F:F,"PRINCIPAL",'Planificación 2026-1'!X:X,C233,'Planificación 2026-1'!H:H,"EN"))&gt;0,"P02"," ")</f>
        <v xml:space="preserve"> </v>
      </c>
      <c r="N233" s="58" t="str">
        <f>IF(SUM(COUNTIFS('Planificación 2026-1'!F:F,"PRINCIPAL",'Planificación 2026-1'!X:X,C233,'Planificación 2026-1'!H:H,"IS"))&gt;0,"P03"," ")</f>
        <v xml:space="preserve"> </v>
      </c>
      <c r="O233" s="58" t="str">
        <f>IF(SUM(COUNTIFS('Planificación 2026-1'!F:F,"PRINCIPAL",'Planificación 2026-1'!X:X,C233,'Planificación 2026-1'!H:H,"PS"))&gt;0,"P04"," ")</f>
        <v>P04</v>
      </c>
      <c r="P233" s="58"/>
      <c r="Q233" s="58" t="str">
        <f>IF(SUM(COUNTIFS('Planificación 2026-1'!F:F,"PRINCIPAL",'Planificación 2026-1'!X:X,C233,'Planificación 2026-1'!H:H,"IN"))&gt;0,"P06"," ")</f>
        <v xml:space="preserve"> </v>
      </c>
      <c r="R233" s="58" t="str">
        <f>IF(SUM(COUNTIFS('Planificación 2026-1'!F:F,"PRINCIPAL",'Planificación 2026-1'!X:X,C233,'Planificación 2026-1'!H:H,"CA"))&gt;0,"P07"," ")</f>
        <v xml:space="preserve"> </v>
      </c>
      <c r="S233" s="58" t="str">
        <f>IF(SUM(COUNTIFS('Planificación 2026-1'!F:F,"PRINCIPAL",'Planificación 2026-1'!X:X,C233,'Planificación 2026-1'!H:H,"DE"))&gt;0,"P08"," ")</f>
        <v xml:space="preserve"> </v>
      </c>
      <c r="T233" s="58" t="str">
        <f>IF(SUM(COUNTIFS('Planificación 2026-1'!F:F,"PRINCIPAL",'Planificación 2026-1'!X:X,C233,'Planificación 2026-1'!H:H,"OB"))&gt;0,"P09"," ")</f>
        <v xml:space="preserve"> </v>
      </c>
      <c r="U233" s="58" t="str">
        <f>IF(SUM(COUNTIFS('Planificación 2026-1'!F:F,"PRINCIPAL",'Planificación 2026-1'!X:X,C233,'Planificación 2026-1'!H:H,"MH"))&gt;0,"P31"," ")</f>
        <v xml:space="preserve"> </v>
      </c>
      <c r="V233" s="58" t="str">
        <f>IF(SUM(COUNTIFS('Planificación 2026-1'!F:F,"PRINCIPAL",'Planificación 2026-1'!X:X,C233,'Planificación 2026-1'!H:H,"IC"))&gt;0,"P32"," ")</f>
        <v xml:space="preserve"> </v>
      </c>
      <c r="W233" s="58" t="str">
        <f>IF(SUM(COUNTIFS('Planificación 2026-1'!F:F,"PRINCIPAL",'Planificación 2026-1'!X:X,C233,'Planificación 2026-1'!H:H,"AR"))&gt;0,"P34"," ")</f>
        <v xml:space="preserve"> </v>
      </c>
      <c r="X233" s="58" t="str">
        <f>IF(SUM(COUNTIFS('Planificación 2026-1'!F:F,"PRINCIPAL",'Planificación 2026-1'!X:X,C233,'Planificación 2026-1'!H:H,"T1"))&gt;0,"P35"," ")</f>
        <v xml:space="preserve"> </v>
      </c>
      <c r="Y233" s="58" t="str">
        <f>IF(SUM(COUNTIFS('Planificación 2026-1'!F:F,"PRINCIPAL",'Planificación 2026-1'!X:X,C233,'Planificación 2026-1'!H:H,"T3"))&gt;0,"P36"," ")</f>
        <v xml:space="preserve"> </v>
      </c>
      <c r="Z233" s="58" t="str">
        <f>IF(SUM(COUNTIFS('Planificación 2026-1'!F:F,"PRINCIPAL",'Planificación 2026-1'!X:X,C233,'Planificación 2026-1'!H:H,"T2"))&gt;0,"P37"," ")</f>
        <v xml:space="preserve"> </v>
      </c>
      <c r="AA233" s="58" t="str">
        <f>IF(SUM(COUNTIFS('Planificación 2026-1'!F:F,"PRINCIPAL",'Planificación 2026-1'!X:X,C233,'Planificación 2026-1'!H:H,"AE"))&gt;0,"P38"," ")</f>
        <v xml:space="preserve"> </v>
      </c>
      <c r="AB233" s="58" t="str">
        <f>IF(SUM(COUNTIFS('Planificación 2026-1'!F:F,"PRINCIPAL",'Planificación 2026-1'!X:X,C233,'Planificación 2026-1'!H:H,"T4"))&gt;0,"P55"," ")</f>
        <v xml:space="preserve"> </v>
      </c>
      <c r="AC233" s="58" t="str">
        <f>IF(SUM(COUNTIFS('Planificación 2026-1'!F:F,"FILIAL",'Planificación 2026-1'!X:X,C233,'Planificación 2026-1'!H:H,"AF"))&gt;0," P01"," ")</f>
        <v xml:space="preserve"> </v>
      </c>
      <c r="AD233" s="58" t="str">
        <f>IF(SUM(COUNTIFS('Planificación 2026-1'!F:F,"FILIAL",'Planificación 2026-1'!X:X,C233,'Planificación 2026-1'!H:H,"EN"))&gt;0,"P02"," ")</f>
        <v xml:space="preserve"> </v>
      </c>
      <c r="AE233" s="58" t="str">
        <f>IF(SUM(COUNTIFS('Planificación 2026-1'!F:F,"FILIAL",'Planificación 2026-1'!X:X,C233,'Planificación 2026-1'!H:H,"IS"))&gt;0,"P03"," ")</f>
        <v xml:space="preserve"> </v>
      </c>
      <c r="AF233" s="58" t="str">
        <f>IF(SUM(COUNTIFS('Planificación 2026-1'!F:F,"FILIAL",'Planificación 2026-1'!X:X,C233,'Planificación 2026-1'!H:H,"PS"))&gt;0,"P04"," ")</f>
        <v>P04</v>
      </c>
      <c r="AG233" s="58"/>
      <c r="AH233" s="58" t="str">
        <f>IF(SUM(COUNTIFS('Planificación 2026-1'!F:F,"FILIAL",'Planificación 2026-1'!X:X,C233,'Planificación 2026-1'!H:H,"IN"))&gt;0,"P06"," ")</f>
        <v xml:space="preserve"> </v>
      </c>
      <c r="AI233" s="58" t="str">
        <f>IF(SUM(COUNTIFS('Planificación 2026-1'!F:F,"FILIAL",'Planificación 2026-1'!X:X,C233,'Planificación 2026-1'!H:H,"CA"))&gt;0,"P07"," ")</f>
        <v xml:space="preserve"> </v>
      </c>
      <c r="AJ233" s="58" t="str">
        <f>IF(SUM(COUNTIFS('Planificación 2026-1'!F:F,"FILIAL",'Planificación 2026-1'!X:X,C233,'Planificación 2026-1'!H:H,"DE"))&gt;0,"P08"," ")</f>
        <v xml:space="preserve"> </v>
      </c>
      <c r="AK233" s="58" t="str">
        <f>IF(SUM(COUNTIFS('Planificación 2026-1'!F:F,"FILIAL",'Planificación 2026-1'!X:X,C233,'Planificación 2026-1'!H:H,"OB"))&gt;0,"P09"," ")</f>
        <v xml:space="preserve"> </v>
      </c>
      <c r="AL233" s="58" t="str">
        <f>IF(SUM(COUNTIFS('Planificación 2026-1'!F:F,"FILIAL",'Planificación 2026-1'!X:X,C233,'Planificación 2026-1'!H:H,"MH"))&gt;0,"P31"," ")</f>
        <v xml:space="preserve"> </v>
      </c>
      <c r="AM233" s="58" t="str">
        <f>IF(SUM(COUNTIFS('Planificación 2026-1'!F:F,"FILIAL",'Planificación 2026-1'!X:X,C233,'Planificación 2026-1'!H:H,"IC"))&gt;0,"P32"," ")</f>
        <v xml:space="preserve"> </v>
      </c>
      <c r="AN233" s="58" t="str">
        <f>IF(SUM(COUNTIFS('Planificación 2026-1'!F:F,"FILIAL",'Planificación 2026-1'!X:X,C233,'Planificación 2026-1'!H:H,"AR"))&gt;0,"P34"," ")</f>
        <v xml:space="preserve"> </v>
      </c>
      <c r="AO233" s="58" t="str">
        <f>IF(SUM(COUNTIFS('Planificación 2026-1'!F:F,"FILIAL",'Planificación 2026-1'!X:X,C233,'Planificación 2026-1'!H:H,"T1"))&gt;0,"P35"," ")</f>
        <v xml:space="preserve"> </v>
      </c>
      <c r="AP233" s="58" t="str">
        <f>IF(SUM(COUNTIFS('Planificación 2026-1'!F:F,"FILIAL",'Planificación 2026-1'!X:X,C233,'Planificación 2026-1'!H:H,"T3"))&gt;0,"P36"," ")</f>
        <v xml:space="preserve"> </v>
      </c>
      <c r="AQ233" s="58" t="str">
        <f>IF(SUM(COUNTIFS('Planificación 2026-1'!F:F,"FILIAL",'Planificación 2026-1'!X:X,C233,'Planificación 2026-1'!H:H,"T2"))&gt;0,"P37"," ")</f>
        <v xml:space="preserve"> </v>
      </c>
      <c r="AR233" s="58" t="str">
        <f>IF(SUM(COUNTIFS('Planificación 2026-1'!F:F,"FILIAL",'Planificación 2026-1'!X:X,C233,'Planificación 2026-1'!H:H,"AE"))&gt;0,"P38"," ")</f>
        <v xml:space="preserve"> </v>
      </c>
      <c r="AS233" s="58" t="str">
        <f>IF(SUM(COUNTIFS('Planificación 2026-1'!F:F,"FILIAL",'Planificación 2026-1'!X:X,C233,'Planificación 2026-1'!H:H,"T4"))&gt;0,"P55"," ")</f>
        <v xml:space="preserve"> </v>
      </c>
      <c r="AT233" s="58" t="str">
        <f>IF(SUM(COUNTIFS('Planificación 2026-1'!F:F,"SUNAMPE",'Planificación 2026-1'!X:X,C233,'Planificación 2026-1'!H:H,"AF"))&gt;0," P01"," ")</f>
        <v xml:space="preserve"> </v>
      </c>
      <c r="AU233" s="58" t="str">
        <f>IF(SUM(COUNTIFS('Planificación 2026-1'!F:F,"SUNAMPE",'Planificación 2026-1'!X:X,C233,'Planificación 2026-1'!H:H,"EN"))&gt;0,"P02"," ")</f>
        <v xml:space="preserve"> </v>
      </c>
      <c r="AV233" s="58" t="str">
        <f>IF(SUM(COUNTIFS('Planificación 2026-1'!F:F,"SUNAMPE",'Planificación 2026-1'!X:X,C233,'Planificación 2026-1'!H:H,"IS"))&gt;0,"P03"," ")</f>
        <v xml:space="preserve"> </v>
      </c>
      <c r="AW233" s="58" t="str">
        <f>IF(SUM(COUNTIFS('Planificación 2026-1'!F:F,"SUNAMPE",'Planificación 2026-1'!X:X,C233,'Planificación 2026-1'!H:H,"PS"))&gt;0,"P04"," ")</f>
        <v xml:space="preserve"> </v>
      </c>
      <c r="AX233" s="58"/>
      <c r="AY233" s="58" t="str">
        <f>IF(SUM(COUNTIFS('Planificación 2026-1'!F:F,"SUNAMPE",'Planificación 2026-1'!X:X,C233,'Planificación 2026-1'!H:H,"IN"))&gt;0,"P06"," ")</f>
        <v xml:space="preserve"> </v>
      </c>
      <c r="AZ233" s="58" t="str">
        <f>IF(SUM(COUNTIFS('Planificación 2026-1'!F:F,"SUNAMPE",'Planificación 2026-1'!X:X,C233,'Planificación 2026-1'!H:H,"CA"))&gt;0,"P07"," ")</f>
        <v xml:space="preserve"> </v>
      </c>
      <c r="BA233" s="58" t="str">
        <f>IF(SUM(COUNTIFS('Planificación 2026-1'!F:F,"SUNAMPE",'Planificación 2026-1'!X:X,C233,'Planificación 2026-1'!H:H,"DE"))&gt;0,"P08"," ")</f>
        <v xml:space="preserve"> </v>
      </c>
      <c r="BB233" s="58" t="str">
        <f>IF(SUM(COUNTIFS('Planificación 2026-1'!F:F,"SUNAMPE",'Planificación 2026-1'!X:X,C233,'Planificación 2026-1'!H:H,"OB"))&gt;0,"P09"," ")</f>
        <v xml:space="preserve"> </v>
      </c>
      <c r="BC233" s="58" t="str">
        <f>IF(SUM(COUNTIFS('Planificación 2026-1'!F:F,"SUNAMPE",'Planificación 2026-1'!X:X,C233,'Planificación 2026-1'!H:H,"MH"))&gt;0,"P31"," ")</f>
        <v xml:space="preserve"> </v>
      </c>
      <c r="BD233" s="58" t="str">
        <f>IF(SUM(COUNTIFS('Planificación 2026-1'!F:F,"SUNAMPE",'Planificación 2026-1'!X:X,C233,'Planificación 2026-1'!H:H,"IC"))&gt;0,"P32"," ")</f>
        <v xml:space="preserve"> </v>
      </c>
      <c r="BE233" s="58" t="str">
        <f>IF(SUM(COUNTIFS('Planificación 2026-1'!F:F,"SUNAMPE",'Planificación 2026-1'!X:X,C233,'Planificación 2026-1'!H:H,"AR"))&gt;0,"P34"," ")</f>
        <v xml:space="preserve"> </v>
      </c>
      <c r="BF233" s="58" t="str">
        <f>IF(SUM(COUNTIFS('Planificación 2026-1'!F:F,"SUNAMPE",'Planificación 2026-1'!X:X,C233,'Planificación 2026-1'!H:H,"T1"))&gt;0,"P35"," ")</f>
        <v xml:space="preserve"> </v>
      </c>
      <c r="BG233" s="58" t="str">
        <f>IF(SUM(COUNTIFS('Planificación 2026-1'!F:F,"SUNAMPE",'Planificación 2026-1'!X:X,C233,'Planificación 2026-1'!H:H,"T3"))&gt;0,"P36"," ")</f>
        <v xml:space="preserve"> </v>
      </c>
      <c r="BH233" s="58" t="str">
        <f>IF(SUM(COUNTIFS('Planificación 2026-1'!F:F,"SUNAMPE",'Planificación 2026-1'!X:X,C233,'Planificación 2026-1'!H:H,"T2"))&gt;0,"P37"," ")</f>
        <v xml:space="preserve"> </v>
      </c>
      <c r="BI233" s="58" t="str">
        <f>IF(SUM(COUNTIFS('Planificación 2026-1'!F:F,"SUNAMPE",'Planificación 2026-1'!X:X,C233,'Planificación 2026-1'!H:H,"AE"))&gt;0,"P38"," ")</f>
        <v xml:space="preserve"> </v>
      </c>
      <c r="BJ233" s="58" t="str">
        <f>IF(SUM(COUNTIFS('Planificación 2026-1'!F:F,"SUNAMPE",'Planificación 2026-1'!X:X,C233,'Planificación 2026-1'!H:H,"T4"))&gt;0,"P55"," ")</f>
        <v xml:space="preserve"> </v>
      </c>
      <c r="BK233" s="58" t="str">
        <f>IF(SUM(COUNTIFS('Planificación 2026-1'!F:F,"HUAURA",'Planificación 2026-1'!X:X,C233,'Planificación 2026-1'!H:H,"AF"))&gt;0," P01"," ")</f>
        <v xml:space="preserve"> </v>
      </c>
      <c r="BL233" s="58" t="str">
        <f>IF(SUM(COUNTIFS('Planificación 2026-1'!F:F,"HUAURA",'Planificación 2026-1'!X:X,C233,'Planificación 2026-1'!H:H,"EN"))&gt;0,"P02"," ")</f>
        <v xml:space="preserve"> </v>
      </c>
      <c r="BM233" s="58" t="str">
        <f>IF(SUM(COUNTIFS('Planificación 2026-1'!F:F,"HUAURA",'Planificación 2026-1'!X:X,C233,'Planificación 2026-1'!H:H,"IS"))&gt;0,"P03"," ")</f>
        <v xml:space="preserve"> </v>
      </c>
      <c r="BN233" s="58" t="str">
        <f>IF(SUM(COUNTIFS('Planificación 2026-1'!F:F,"HUAURA",'Planificación 2026-1'!X:X,C233,'Planificación 2026-1'!H:H,"PS"))&gt;0,"P04"," ")</f>
        <v>P04</v>
      </c>
      <c r="BO233" s="58"/>
      <c r="BP233" s="58" t="str">
        <f>IF(SUM(COUNTIFS('Planificación 2026-1'!F:F,"HUAURA",'Planificación 2026-1'!X:X,C233,'Planificación 2026-1'!H:H,"IN"))&gt;0,"P06"," ")</f>
        <v xml:space="preserve"> </v>
      </c>
      <c r="BQ233" s="58" t="str">
        <f>IF(SUM(COUNTIFS('Planificación 2026-1'!F:F,"HUAURA",'Planificación 2026-1'!X:X,C233,'Planificación 2026-1'!H:H,"CA"))&gt;0,"P07"," ")</f>
        <v xml:space="preserve"> </v>
      </c>
      <c r="BR233" s="58" t="str">
        <f>IF(SUM(COUNTIFS('Planificación 2026-1'!F:F,"HUAURA",'Planificación 2026-1'!X:X,C233,'Planificación 2026-1'!H:H,"DE"))&gt;0,"P08"," ")</f>
        <v xml:space="preserve"> </v>
      </c>
      <c r="BS233" s="58" t="str">
        <f>IF(SUM(COUNTIFS('Planificación 2026-1'!F:F,"HUAURA",'Planificación 2026-1'!X:X,C233,'Planificación 2026-1'!H:H,"OB"))&gt;0,"P09"," ")</f>
        <v xml:space="preserve"> </v>
      </c>
      <c r="BT233" s="58" t="str">
        <f>IF(SUM(COUNTIFS('Planificación 2026-1'!F:F,"HUAURA",'Planificación 2026-1'!X:X,C233,'Planificación 2026-1'!H:H,"MH"))&gt;0,"P31"," ")</f>
        <v xml:space="preserve"> </v>
      </c>
      <c r="BU233" s="58" t="str">
        <f>IF(SUM(COUNTIFS('Planificación 2026-1'!F:F,"HUAURA",'Planificación 2026-1'!X:X,C233,'Planificación 2026-1'!H:H,"IC"))&gt;0,"P32"," ")</f>
        <v xml:space="preserve"> </v>
      </c>
      <c r="BV233" s="58" t="str">
        <f>IF(SUM(COUNTIFS('Planificación 2026-1'!F:F,"HUAURA",'Planificación 2026-1'!X:X,C233,'Planificación 2026-1'!H:H,"AR"))&gt;0,"P34"," ")</f>
        <v xml:space="preserve"> </v>
      </c>
      <c r="BW233" s="58" t="str">
        <f>IF(SUM(COUNTIFS('Planificación 2026-1'!F:F,"HUAURA",'Planificación 2026-1'!X:X,C233,'Planificación 2026-1'!H:H,"T1"))&gt;0,"P35"," ")</f>
        <v xml:space="preserve"> </v>
      </c>
      <c r="BX233" s="58" t="str">
        <f>IF(SUM(COUNTIFS('Planificación 2026-1'!F:F,"HUAURA",'Planificación 2026-1'!X:X,C233,'Planificación 2026-1'!H:H,"T3"))&gt;0,"P36"," ")</f>
        <v xml:space="preserve"> </v>
      </c>
      <c r="BY233" s="58" t="str">
        <f>IF(SUM(COUNTIFS('Planificación 2026-1'!F:F,"HUAURA",'Planificación 2026-1'!X:X,C233,'Planificación 2026-1'!H:H,"T2"))&gt;0,"P37"," ")</f>
        <v xml:space="preserve"> </v>
      </c>
      <c r="BZ233" s="58" t="str">
        <f>IF(SUM(COUNTIFS('Planificación 2026-1'!F:F,"HUAURA",'Planificación 2026-1'!X:X,C233,'Planificación 2026-1'!H:H,"AE"))&gt;0,"P38"," ")</f>
        <v xml:space="preserve"> </v>
      </c>
      <c r="CA233" s="58" t="str">
        <f>IF(SUM(COUNTIFS('Planificación 2026-1'!F:F,"HUAURA",'Planificación 2026-1'!X:X,C233,'Planificación 2026-1'!H:H,"T4"))&gt;0,"P55"," ")</f>
        <v xml:space="preserve"> </v>
      </c>
      <c r="CB233" s="59">
        <f>SUMIFS('Planificación 2026-1'!S:S,'Planificación 2026-1'!X:X,C233,'Planificación 2026-1'!H:H,"AF",'Planificación 2026-1'!I:I,"&gt;2")</f>
        <v>0</v>
      </c>
      <c r="CC233" s="59">
        <f>SUMIFS('Planificación 2026-1'!S:S,'Planificación 2026-1'!X:X,C233,'Planificación 2026-1'!H:H,"EN",'Planificación 2026-1'!I:I,"&gt;2")</f>
        <v>0</v>
      </c>
      <c r="CD233" s="59">
        <f>SUMIFS('Planificación 2026-1'!S:S,'Planificación 2026-1'!X:X,C233,'Planificación 2026-1'!H:H,"IS",'Planificación 2026-1'!I:I,"&gt;2")</f>
        <v>0</v>
      </c>
      <c r="CE233" s="59">
        <f>SUMIFS('Planificación 2026-1'!S:S,'Planificación 2026-1'!X:X,C233,'Planificación 2026-1'!H:H,"PS",'Planificación 2026-1'!I:I,"&gt;2")</f>
        <v>18</v>
      </c>
      <c r="CF233" s="59">
        <f>SUMIFS('Planificación 2026-1'!S:S,'Planificación 2026-1'!X:X,C233,'Planificación 2026-1'!H:H,"IN",'Planificación 2026-1'!I:I,"&gt;2")</f>
        <v>0</v>
      </c>
      <c r="CG233" s="59">
        <f>SUMIFS('Planificación 2026-1'!S:S,'Planificación 2026-1'!X:X,C233,'Planificación 2026-1'!H:H,"CA",'Planificación 2026-1'!I:I,"&gt;2")</f>
        <v>0</v>
      </c>
      <c r="CH233" s="59">
        <f>SUMIFS('Planificación 2026-1'!S:S,'Planificación 2026-1'!X:X,C233,'Planificación 2026-1'!H:H,"DE",'Planificación 2026-1'!I:I,"&gt;2")</f>
        <v>0</v>
      </c>
      <c r="CI233" s="59">
        <f>SUMIFS('Planificación 2026-1'!S:S,'Planificación 2026-1'!X:X,C233,'Planificación 2026-1'!H:H,"OB",'Planificación 2026-1'!I:I,"&gt;2")</f>
        <v>0</v>
      </c>
      <c r="CJ233" s="59">
        <f>SUMIFS('Planificación 2026-1'!S:S,'Planificación 2026-1'!X:X,C233,'Planificación 2026-1'!H:H,"MH",'Planificación 2026-1'!I:I,"&gt;2")</f>
        <v>0</v>
      </c>
      <c r="CK233" s="59">
        <f>SUMIFS('Planificación 2026-1'!S:S,'Planificación 2026-1'!X:X,C233,'Planificación 2026-1'!H:H,"IC",'Planificación 2026-1'!I:I,"&gt;2")</f>
        <v>0</v>
      </c>
      <c r="CL233" s="59">
        <f>SUMIFS('Planificación 2026-1'!S:S,'Planificación 2026-1'!X:X,C233,'Planificación 2026-1'!H:H,"AR",'Planificación 2026-1'!I:I,"&gt;2")</f>
        <v>0</v>
      </c>
      <c r="CM233" s="59">
        <f>SUMIFS('Planificación 2026-1'!S:S,'Planificación 2026-1'!X:X,C233,'Planificación 2026-1'!H:H,"AE",'Planificación 2026-1'!I:I,"&gt;2")</f>
        <v>0</v>
      </c>
      <c r="CN233" s="59">
        <f>SUMIFS('Planificación 2026-1'!S:S,'Planificación 2026-1'!X:X,C233,'Planificación 2026-1'!H:H,"T1",'Planificación 2026-1'!I:I,"&gt;2")</f>
        <v>0</v>
      </c>
      <c r="CO233" s="59">
        <f>SUMIFS('Planificación 2026-1'!S:S,'Planificación 2026-1'!X:X,C233,'Planificación 2026-1'!H:H,"T3",'Planificación 2026-1'!I:I,"&gt;2")</f>
        <v>0</v>
      </c>
      <c r="CP233" s="59">
        <f>SUMIFS('Planificación 2026-1'!S:S,'Planificación 2026-1'!X:X,C233,'Planificación 2026-1'!H:H,"T2",'Planificación 2026-1'!I:I,"&gt;2")</f>
        <v>0</v>
      </c>
      <c r="CQ233" s="59">
        <f>SUMIFS('Planificación 2026-1'!S:S,'Planificación 2026-1'!X:X,C233,'Planificación 2026-1'!H:H,"T4",'Planificación 2026-1'!I:I,"&gt;2")</f>
        <v>0</v>
      </c>
      <c r="CR233" s="59">
        <f>SUMIFS('Planificación 2026-1'!S:S,'Planificación 2026-1'!X:X,C233,'Planificación 2026-1'!H:H,"AF",'Planificación 2026-1'!I:I,"&lt;3")</f>
        <v>0</v>
      </c>
      <c r="CS233" s="59">
        <f>SUMIFS('Planificación 2026-1'!S:S,'Planificación 2026-1'!X:X,C233,'Planificación 2026-1'!H:H,"EN",'Planificación 2026-1'!I:I,"&lt;3")</f>
        <v>0</v>
      </c>
      <c r="CT233" s="59">
        <f>SUMIFS('Planificación 2026-1'!S:S,'Planificación 2026-1'!X:X,C233,'Planificación 2026-1'!H:H,"IS",'Planificación 2026-1'!I:I,"&lt;3")</f>
        <v>0</v>
      </c>
      <c r="CU233" s="59">
        <f>SUMIFS('Planificación 2026-1'!S:S,'Planificación 2026-1'!X:X,C233,'Planificación 2026-1'!H:H,"PS",'Planificación 2026-1'!I:I,"&lt;3")</f>
        <v>0</v>
      </c>
      <c r="CV233" s="59">
        <f>SUMIFS('Planificación 2026-1'!S:S,'Planificación 2026-1'!X:X,C233,'Planificación 2026-1'!H:H,"IN",'Planificación 2026-1'!I:I,"&lt;3")</f>
        <v>0</v>
      </c>
      <c r="CW233" s="59">
        <f>SUMIFS('Planificación 2026-1'!S:S,'Planificación 2026-1'!X:X,C233,'Planificación 2026-1'!H:H,"CA",'Planificación 2026-1'!I:I,"&lt;3")</f>
        <v>0</v>
      </c>
      <c r="CX233" s="59">
        <f>SUMIFS('Planificación 2026-1'!S:S,'Planificación 2026-1'!X:X,C233,'Planificación 2026-1'!H:H,"DE",'Planificación 2026-1'!I:I,"&lt;3")</f>
        <v>0</v>
      </c>
      <c r="CY233" s="59">
        <f>SUMIFS('Planificación 2026-1'!S:S,'Planificación 2026-1'!X:X,C233,'Planificación 2026-1'!H:H,"OB",'Planificación 2026-1'!I:I,"&lt;3")</f>
        <v>0</v>
      </c>
      <c r="CZ233" s="59">
        <f>SUMIFS('Planificación 2026-1'!S:S,'Planificación 2026-1'!X:X,C233,'Planificación 2026-1'!H:H,"MH",'Planificación 2026-1'!I:I,"&lt;3")</f>
        <v>0</v>
      </c>
      <c r="DA233" s="59">
        <f>SUMIFS('Planificación 2026-1'!S:S,'Planificación 2026-1'!X:X,C233,'Planificación 2026-1'!H:H,"IC",'Planificación 2026-1'!I:I,"&lt;3")</f>
        <v>0</v>
      </c>
      <c r="DB233" s="59">
        <f>SUMIFS('Planificación 2026-1'!S:S,'Planificación 2026-1'!X:X,C233,'Planificación 2026-1'!H:H,"AR",'Planificación 2026-1'!I:I,"&lt;3")</f>
        <v>0</v>
      </c>
      <c r="DC233" s="59">
        <f>SUMIFS('Planificación 2026-1'!S:S,'Planificación 2026-1'!X:X,C233,'Planificación 2026-1'!H:H,"AE",'Planificación 2026-1'!I:I,"&lt;3")</f>
        <v>0</v>
      </c>
      <c r="DD233" s="59">
        <f>SUMIFS('Planificación 2026-1'!S:S,'Planificación 2026-1'!X:X,C233,'Planificación 2026-1'!H:H,"T1",'Planificación 2026-1'!I:I,"&lt;3")</f>
        <v>0</v>
      </c>
      <c r="DE233" s="59">
        <f>SUMIFS('Planificación 2026-1'!S:S,'Planificación 2026-1'!X:X,C233,'Planificación 2026-1'!H:H,"T3",'Planificación 2026-1'!I:I,"&lt;3")</f>
        <v>0</v>
      </c>
      <c r="DF233" s="59">
        <f>SUMIFS('Planificación 2026-1'!S:S,'Planificación 2026-1'!X:X,C233,'Planificación 2026-1'!H:H,"T2",'Planificación 2026-1'!I:I,"&lt;3")</f>
        <v>0</v>
      </c>
      <c r="DG233" s="59">
        <f>SUMIFS('Planificación 2026-1'!S:S,'Planificación 2026-1'!X:X,C233,'Planificación 2026-1'!H:H,"T4",'Planificación 2026-1'!I:I,"&lt;3")</f>
        <v>0</v>
      </c>
      <c r="DH233" s="58" t="str">
        <f>TRIM(CONCATENATE(L233,M233,N233,O233,P233,Q233,R233,S233,T233,U233,V233,W233,X233,Y233,Z233,AA233,AB233))</f>
        <v>P04</v>
      </c>
      <c r="DI233" s="27">
        <f>IF(C233="","",SUMIFS('Planificación 2026-1'!S:S,'Planificación 2026-1'!X:X,C233,'Planificación 2026-1'!F:F,"PRINCIPAL",'Planificación 2026-1'!Y:Y,"VIRTUAL"))</f>
        <v>5</v>
      </c>
      <c r="DJ233" s="27">
        <f>IF(C233="","",SUMIFS('Planificación 2026-1'!S:S,'Planificación 2026-1'!X:X,C233,'Planificación 2026-1'!F:F,"PRINCIPAL",'Planificación 2026-1'!Y:Y,"PRESENCIAL"))</f>
        <v>0</v>
      </c>
      <c r="DK233" s="27">
        <f>IF(C233="","",SUMIFS('Planificación 2026-1'!S:S,'Planificación 2026-1'!X:X,C233,'Planificación 2026-1'!F:F,"PRINCIPAL",'Planificación 2026-1'!Y:Y,"HIBRIDO PRESENCIAL"))</f>
        <v>0</v>
      </c>
      <c r="DL233" s="58" t="str">
        <f>TRIM(CONCATENATE(AC233,AD233,AE233,AF233,AG233,AH233,AI233,AJ233,AK233,AL233,AM233,AN233,AO233,AP233,AQ233,AR233,AS233))</f>
        <v>P04</v>
      </c>
      <c r="DM233" s="58">
        <f>IF(C233="","",SUMIFS('Planificación 2026-1'!S:S,'Planificación 2026-1'!X:X,C233,'Planificación 2026-1'!F:F,"FILIAL",'Planificación 2026-1'!Y:Y,"VIRTUAL"))</f>
        <v>9</v>
      </c>
      <c r="DN233" s="60">
        <f>IF(C233="","",SUMIFS('Planificación 2026-1'!S:S,'Planificación 2026-1'!X:X,C233,'Planificación 2026-1'!F:F,"FILIAL",'Planificación 2026-1'!Y:Y,"PRESENCIAL"))</f>
        <v>0</v>
      </c>
      <c r="DO233" s="29">
        <f>IF(C233="","",SUMIFS('Planificación 2026-1'!S:S,'Planificación 2026-1'!X:X,C233,'Planificación 2026-1'!F:F,"FILIAL",'Planificación 2026-1'!Y:Y,"HIBRIDO PRESENCIAL"))</f>
        <v>0</v>
      </c>
      <c r="DP233" s="61" t="str">
        <f>TRIM(CONCATENATE(AT233,AU233,AV233,AW233,AX233,AY233,AZ233,BA233,BB233,BC233,BD233,BE233,BF233,BG233,BH233,BI233,BJ233))</f>
        <v/>
      </c>
      <c r="DQ233" s="58">
        <f>IF(C233="","",SUMIFS('Planificación 2026-1'!S:S,'Planificación 2026-1'!X:X,C233,'Planificación 2026-1'!F:F,"SUNAMPE",'Planificación 2026-1'!Y:Y,"VIRTUAL"))</f>
        <v>0</v>
      </c>
      <c r="DR233" s="29">
        <f>IF(C233="","",SUMIFS('Planificación 2026-1'!S:S,'Planificación 2026-1'!X:X,C233,'Planificación 2026-1'!F:F,"SUNAMPE",'Planificación 2026-1'!Y:Y,"PRESENCIAL"))</f>
        <v>0</v>
      </c>
      <c r="DS233" s="61" t="str">
        <f>TRIM(CONCATENATE(BK233,BL233,BM233,BN233,BO233,BP233,BQ233,BR233,BS233,BT233,BU233,BV233,BW233,BX233,BY233,BZ233,CA233))</f>
        <v>P04</v>
      </c>
      <c r="DT233" s="58">
        <f>IF(C233="","",SUMIFS('Planificación 2026-1'!S:S,'Planificación 2026-1'!X:X,C233,'Planificación 2026-1'!F:F,"HUAURA",'Planificación 2026-1'!Y:Y,"VIRTUAL"))</f>
        <v>4</v>
      </c>
      <c r="DU233" s="29">
        <f>IF(C233="","",SUMIFS('Planificación 2026-1'!S:S,'Planificación 2026-1'!X:X,C233,'Planificación 2026-1'!F:F,"HUAURA",'Planificación 2026-1'!Y:Y,"PRESENCIAL"))</f>
        <v>0</v>
      </c>
      <c r="DV233" s="32">
        <f>SUMIFS('Planificación 2026-1'!S:S,'Planificación 2026-1'!X:X,C233,'Planificación 2026-1'!F:F,"PRINCIPAL",'Planificación 2026-1'!Y:Y,"VIRTUAL",'Planificación 2026-1'!I:I,"&gt;2")</f>
        <v>5</v>
      </c>
      <c r="DW233" s="32">
        <f>SUMIFS('Planificación 2026-1'!S:S,'Planificación 2026-1'!X:X,C233,'Planificación 2026-1'!F:F,"PRINCIPAL",'Planificación 2026-1'!Y:Y,"&lt;&gt;VIRTUAL",'Planificación 2026-1'!I:I,"&gt;2")</f>
        <v>0</v>
      </c>
      <c r="DX233" s="32">
        <f>SUMIFS('Planificación 2026-1'!S:S,'Planificación 2026-1'!X:X,C233,'Planificación 2026-1'!F:F,"SUNAMPE",'Planificación 2026-1'!Y:Y,"VIRTUAL",'Planificación 2026-1'!I:I,"&gt;2")</f>
        <v>0</v>
      </c>
      <c r="DY233" s="32">
        <f>SUMIFS('Planificación 2026-1'!S:S,'Planificación 2026-1'!X:X,C233,'Planificación 2026-1'!F:F,"SUNAMPE",'Planificación 2026-1'!Y:Y,"&lt;&gt;VIRTUAL",'Planificación 2026-1'!I:I,"&gt;2")</f>
        <v>0</v>
      </c>
      <c r="DZ233" s="32">
        <f>SUMIFS('Planificación 2026-1'!S:S,'Planificación 2026-1'!X:X,C233,'Planificación 2026-1'!F:F,"FILIAL",'Planificación 2026-1'!Y:Y,"VIRTUAL",'Planificación 2026-1'!I:I,"&gt;2")</f>
        <v>9</v>
      </c>
      <c r="EA233" s="32">
        <f>SUMIFS('Planificación 2026-1'!S:S,'Planificación 2026-1'!X:X,C233,'Planificación 2026-1'!F:F,"FILIAL",'Planificación 2026-1'!Y:Y,"&lt;&gt;VIRTUAL",'Planificación 2026-1'!I:I,"&gt;2")</f>
        <v>0</v>
      </c>
      <c r="EB233" s="32">
        <f>SUMIFS('Planificación 2026-1'!S:S,'Planificación 2026-1'!X:X,C233,'Planificación 2026-1'!F:F,"PORUMA",'Planificación 2026-1'!Y:Y,"VIRTUAL",'Planificación 2026-1'!I:I,"&gt;2")</f>
        <v>0</v>
      </c>
      <c r="EC233" s="32">
        <f>SUMIFS('Planificación 2026-1'!S:S,'Planificación 2026-1'!X:X,C233,'Planificación 2026-1'!F:F,"PORUMA",'Planificación 2026-1'!Y:Y,"&lt;&gt;VIRTUAL",'Planificación 2026-1'!I:I,"&gt;2")</f>
        <v>0</v>
      </c>
      <c r="ED233" s="32">
        <f>SUMIFS('Planificación 2026-1'!S:S,'Planificación 2026-1'!X:X,C233,'Planificación 2026-1'!F:F,"HUAURA",'Planificación 2026-1'!Y:Y,"VIRTUAL",'Planificación 2026-1'!I:I,"&gt;2")</f>
        <v>4</v>
      </c>
      <c r="EE233" s="32">
        <f>SUMIFS('Planificación 2026-1'!S:S,'Planificación 2026-1'!X:X,C233,'Planificación 2026-1'!F:F,"HUAURA",'Planificación 2026-1'!Y:Y,"&lt;&gt;VIRTUAL",'Planificación 2026-1'!I:I,"&gt;2")</f>
        <v>0</v>
      </c>
      <c r="EF233" s="32">
        <f>SUMIFS('Planificación 2026-1'!S:S,'Planificación 2026-1'!X:X,C233,'Planificación 2026-1'!F:F,"PRINCIPAL",'Planificación 2026-1'!Y:Y,"VIRTUAL",'Planificación 2026-1'!I:I,"&lt;3")</f>
        <v>0</v>
      </c>
      <c r="EG233" s="32">
        <f>SUMIFS('Planificación 2026-1'!S:S,'Planificación 2026-1'!X:X,C233,'Planificación 2026-1'!F:F,"PRINCIPAL",'Planificación 2026-1'!Y:Y,"&lt;&gt;VIRTUAL",'Planificación 2026-1'!I:I,"&lt;3")</f>
        <v>0</v>
      </c>
      <c r="EH233" s="32">
        <f>SUMIFS('Planificación 2026-1'!S:S,'Planificación 2026-1'!X:X,C233,'Planificación 2026-1'!F:F,"SUNAMPE",'Planificación 2026-1'!Y:Y,"VIRTUAL",'Planificación 2026-1'!I:I,"&lt;3")</f>
        <v>0</v>
      </c>
      <c r="EI233" s="32">
        <f>SUMIFS('Planificación 2026-1'!S:S,'Planificación 2026-1'!X:X,C233,'Planificación 2026-1'!F:F,"SUNAMPE",'Planificación 2026-1'!Y:Y,"&lt;&gt;VIRTUAL",'Planificación 2026-1'!I:I,"&lt;3")</f>
        <v>0</v>
      </c>
      <c r="EJ233" s="32">
        <f>SUMIFS('Planificación 2026-1'!S:S,'Planificación 2026-1'!X:X,C233,'Planificación 2026-1'!F:F,"FILIAL",'Planificación 2026-1'!Y:Y,"VIRTUAL",'Planificación 2026-1'!I:I,"&lt;3")</f>
        <v>0</v>
      </c>
      <c r="EK233" s="32">
        <f>SUMIFS('Planificación 2026-1'!S:S,'Planificación 2026-1'!X:X,C233,'Planificación 2026-1'!F:F,"FILIAL",'Planificación 2026-1'!Y:Y,"&lt;&gt;VIRTUAL",'Planificación 2026-1'!I:I,"&lt;3")</f>
        <v>0</v>
      </c>
      <c r="EL233" s="32">
        <f>SUMIFS('Planificación 2026-1'!S:S,'Planificación 2026-1'!X:X,C233,'Planificación 2026-1'!F:F,"PORUMA",'Planificación 2026-1'!Y:Y,"VIRTUAL",'Planificación 2026-1'!I:I,"&lt;3")</f>
        <v>0</v>
      </c>
      <c r="EM233" s="32">
        <f>SUMIFS('Planificación 2026-1'!S:S,'Planificación 2026-1'!X:X,C233,'Planificación 2026-1'!F:F,"PORUMA",'Planificación 2026-1'!Y:Y,"&lt;&gt;VIRTUAL",'Planificación 2026-1'!I:I,"&lt;3")</f>
        <v>0</v>
      </c>
      <c r="EN233" s="32">
        <f>SUMIFS('Planificación 2026-1'!S:S,'Planificación 2026-1'!X:X,C233,'Planificación 2026-1'!F:F,"HUAURA",'Planificación 2026-1'!Y:Y,"VIRTUAL",'Planificación 2026-1'!I:I,"&lt;3")</f>
        <v>0</v>
      </c>
      <c r="EO233" s="32">
        <f>SUMIFS('Planificación 2026-1'!S:S,'Planificación 2026-1'!X:X,C233,'Planificación 2026-1'!F:F,"HUAURA",'Planificación 2026-1'!Y:Y,"&lt;&gt;VIRTUAL",'Planificación 2026-1'!I:I,"&lt;3")</f>
        <v>0</v>
      </c>
      <c r="EP233" s="32">
        <f>EJ233+DZ233+EA233+EK233</f>
        <v>9</v>
      </c>
      <c r="EQ233" s="32">
        <f>EO233+EN233+EE233+ED233</f>
        <v>4</v>
      </c>
      <c r="ER233" s="32">
        <f>EL233+EM233+EC233+EB233</f>
        <v>0</v>
      </c>
      <c r="ES233" s="32">
        <f>EG233+EF233+DW233+DV233</f>
        <v>5</v>
      </c>
      <c r="ET233" s="32">
        <f>EI233+EH233+DY233+DX233</f>
        <v>0</v>
      </c>
      <c r="EU233" s="32">
        <f t="shared" si="51"/>
        <v>18</v>
      </c>
      <c r="EV233" s="32" t="b">
        <f>EXACT(EU233,E233)</f>
        <v>1</v>
      </c>
      <c r="EW233" s="32"/>
      <c r="EX233" s="32">
        <f>DV233+DZ233+ED233+EF233+EJ233+EN233+DX233+EH233</f>
        <v>18</v>
      </c>
      <c r="EY233" s="32">
        <f>DW233+EA233+EE233+EG233+EK233+EO233+DY233+EI233</f>
        <v>0</v>
      </c>
      <c r="EZ233" s="32" t="b">
        <f>EXACT(SUM(EX233:EY233),E233)</f>
        <v>1</v>
      </c>
      <c r="FA233" s="32" t="str">
        <f>IF(AND(DW233=0,EA233=0,EE233=0),"",IF(COUNTIF(DW233:EE233,"&gt;0")=1,IF(DW233&gt;0,"SEDE",IF(EA233&gt;0,"FILIAL","HUAURA")),IF(COUNTIF(DW233:EE233,"&gt;0")=2,IF(AND(DW233&gt;0,EA233&gt;0),"SEDE-FILIAL",IF(AND(DW233&gt;0,EE233&gt;0),"SEDE-HUAURA","FILIAL-HUAURA")),"SEDE-FILIAL-HUAURA")))</f>
        <v/>
      </c>
      <c r="FB233" s="32" t="str">
        <f>IF(EX233=0,"PRESENCIAL",IF(EY233=0,"VIRTUAL",IF(EX233&gt;EY233,"MAS VIRTUAL",IF(EY233&gt;EX233,"MAS PRESENCIAL","AMBOS"))))</f>
        <v>VIRTUAL</v>
      </c>
    </row>
    <row r="234" spans="1:158">
      <c r="B234" s="66">
        <v>231</v>
      </c>
      <c r="C234" s="32" t="s">
        <v>440</v>
      </c>
      <c r="D234" s="429">
        <v>44421977</v>
      </c>
      <c r="E234" s="62">
        <f>SUMIF('Planificación 2026-1'!X:X,C234,'Planificación 2026-1'!S:S)</f>
        <v>18</v>
      </c>
      <c r="F234" s="450" t="s">
        <v>203</v>
      </c>
      <c r="G234" s="57" t="s">
        <v>436</v>
      </c>
      <c r="H234" s="64"/>
      <c r="I234" s="64"/>
      <c r="J234" s="32" t="s">
        <v>195</v>
      </c>
      <c r="K234" s="32" t="s">
        <v>157</v>
      </c>
      <c r="L234" s="57" t="str">
        <f>IF(SUM(COUNTIFS('Planificación 2026-1'!F:F,"PRINCIPAL",'Planificación 2026-1'!X:X,C234,'Planificación 2026-1'!H:H,"AF"))&gt;0,"P01"," ")</f>
        <v xml:space="preserve"> </v>
      </c>
      <c r="M234" s="58" t="str">
        <f>IF(SUM(COUNTIFS('Planificación 2026-1'!F:F,"PRINCIPAL",'Planificación 2026-1'!X:X,C234,'Planificación 2026-1'!H:H,"EN"))&gt;0,"P02"," ")</f>
        <v xml:space="preserve"> </v>
      </c>
      <c r="N234" s="58" t="str">
        <f>IF(SUM(COUNTIFS('Planificación 2026-1'!F:F,"PRINCIPAL",'Planificación 2026-1'!X:X,C234,'Planificación 2026-1'!H:H,"IS"))&gt;0,"P03"," ")</f>
        <v xml:space="preserve"> </v>
      </c>
      <c r="O234" s="58" t="str">
        <f>IF(SUM(COUNTIFS('Planificación 2026-1'!F:F,"PRINCIPAL",'Planificación 2026-1'!X:X,C234,'Planificación 2026-1'!H:H,"PS"))&gt;0,"P04"," ")</f>
        <v xml:space="preserve"> </v>
      </c>
      <c r="P234" s="58"/>
      <c r="Q234" s="58" t="str">
        <f>IF(SUM(COUNTIFS('Planificación 2026-1'!F:F,"PRINCIPAL",'Planificación 2026-1'!X:X,C234,'Planificación 2026-1'!H:H,"IN"))&gt;0,"P06"," ")</f>
        <v xml:space="preserve"> </v>
      </c>
      <c r="R234" s="58" t="str">
        <f>IF(SUM(COUNTIFS('Planificación 2026-1'!F:F,"PRINCIPAL",'Planificación 2026-1'!X:X,C234,'Planificación 2026-1'!H:H,"CA"))&gt;0,"P07"," ")</f>
        <v xml:space="preserve"> </v>
      </c>
      <c r="S234" s="58" t="str">
        <f>IF(SUM(COUNTIFS('Planificación 2026-1'!F:F,"PRINCIPAL",'Planificación 2026-1'!X:X,C234,'Planificación 2026-1'!H:H,"DE"))&gt;0,"P08"," ")</f>
        <v xml:space="preserve"> </v>
      </c>
      <c r="T234" s="58" t="str">
        <f>IF(SUM(COUNTIFS('Planificación 2026-1'!F:F,"PRINCIPAL",'Planificación 2026-1'!X:X,C234,'Planificación 2026-1'!H:H,"OB"))&gt;0,"P09"," ")</f>
        <v xml:space="preserve"> </v>
      </c>
      <c r="U234" s="58" t="str">
        <f>IF(SUM(COUNTIFS('Planificación 2026-1'!F:F,"PRINCIPAL",'Planificación 2026-1'!X:X,C234,'Planificación 2026-1'!H:H,"MH"))&gt;0,"P31"," ")</f>
        <v xml:space="preserve"> </v>
      </c>
      <c r="V234" s="58" t="str">
        <f>IF(SUM(COUNTIFS('Planificación 2026-1'!F:F,"PRINCIPAL",'Planificación 2026-1'!X:X,C234,'Planificación 2026-1'!H:H,"IC"))&gt;0,"P32"," ")</f>
        <v xml:space="preserve"> </v>
      </c>
      <c r="W234" s="58" t="str">
        <f>IF(SUM(COUNTIFS('Planificación 2026-1'!F:F,"PRINCIPAL",'Planificación 2026-1'!X:X,C234,'Planificación 2026-1'!H:H,"AR"))&gt;0,"P34"," ")</f>
        <v xml:space="preserve"> </v>
      </c>
      <c r="X234" s="58" t="str">
        <f>IF(SUM(COUNTIFS('Planificación 2026-1'!F:F,"PRINCIPAL",'Planificación 2026-1'!X:X,C234,'Planificación 2026-1'!H:H,"T1"))&gt;0,"P35"," ")</f>
        <v xml:space="preserve"> </v>
      </c>
      <c r="Y234" s="58" t="str">
        <f>IF(SUM(COUNTIFS('Planificación 2026-1'!F:F,"PRINCIPAL",'Planificación 2026-1'!X:X,C234,'Planificación 2026-1'!H:H,"T3"))&gt;0,"P36"," ")</f>
        <v xml:space="preserve"> </v>
      </c>
      <c r="Z234" s="58" t="str">
        <f>IF(SUM(COUNTIFS('Planificación 2026-1'!F:F,"PRINCIPAL",'Planificación 2026-1'!X:X,C234,'Planificación 2026-1'!H:H,"T2"))&gt;0,"P37"," ")</f>
        <v xml:space="preserve"> </v>
      </c>
      <c r="AA234" s="58" t="str">
        <f>IF(SUM(COUNTIFS('Planificación 2026-1'!F:F,"PRINCIPAL",'Planificación 2026-1'!X:X,C234,'Planificación 2026-1'!H:H,"AE"))&gt;0,"P38"," ")</f>
        <v xml:space="preserve"> </v>
      </c>
      <c r="AB234" s="58" t="str">
        <f>IF(SUM(COUNTIFS('Planificación 2026-1'!F:F,"PRINCIPAL",'Planificación 2026-1'!X:X,C234,'Planificación 2026-1'!H:H,"T4"))&gt;0,"P55"," ")</f>
        <v xml:space="preserve"> </v>
      </c>
      <c r="AC234" s="58" t="str">
        <f>IF(SUM(COUNTIFS('Planificación 2026-1'!F:F,"FILIAL",'Planificación 2026-1'!X:X,C234,'Planificación 2026-1'!H:H,"AF"))&gt;0," P01"," ")</f>
        <v xml:space="preserve"> </v>
      </c>
      <c r="AD234" s="58" t="str">
        <f>IF(SUM(COUNTIFS('Planificación 2026-1'!F:F,"FILIAL",'Planificación 2026-1'!X:X,C234,'Planificación 2026-1'!H:H,"EN"))&gt;0,"P02"," ")</f>
        <v xml:space="preserve"> </v>
      </c>
      <c r="AE234" s="58" t="str">
        <f>IF(SUM(COUNTIFS('Planificación 2026-1'!F:F,"FILIAL",'Planificación 2026-1'!X:X,C234,'Planificación 2026-1'!H:H,"IS"))&gt;0,"P03"," ")</f>
        <v xml:space="preserve"> </v>
      </c>
      <c r="AF234" s="58" t="str">
        <f>IF(SUM(COUNTIFS('Planificación 2026-1'!F:F,"FILIAL",'Planificación 2026-1'!X:X,C234,'Planificación 2026-1'!H:H,"PS"))&gt;0,"P04"," ")</f>
        <v xml:space="preserve"> </v>
      </c>
      <c r="AG234" s="58"/>
      <c r="AH234" s="58" t="str">
        <f>IF(SUM(COUNTIFS('Planificación 2026-1'!F:F,"FILIAL",'Planificación 2026-1'!X:X,C234,'Planificación 2026-1'!H:H,"IN"))&gt;0,"P06"," ")</f>
        <v xml:space="preserve"> </v>
      </c>
      <c r="AI234" s="58" t="str">
        <f>IF(SUM(COUNTIFS('Planificación 2026-1'!F:F,"FILIAL",'Planificación 2026-1'!X:X,C234,'Planificación 2026-1'!H:H,"CA"))&gt;0,"P07"," ")</f>
        <v xml:space="preserve"> </v>
      </c>
      <c r="AJ234" s="58" t="str">
        <f>IF(SUM(COUNTIFS('Planificación 2026-1'!F:F,"FILIAL",'Planificación 2026-1'!X:X,C234,'Planificación 2026-1'!H:H,"DE"))&gt;0,"P08"," ")</f>
        <v xml:space="preserve"> </v>
      </c>
      <c r="AK234" s="58" t="str">
        <f>IF(SUM(COUNTIFS('Planificación 2026-1'!F:F,"FILIAL",'Planificación 2026-1'!X:X,C234,'Planificación 2026-1'!H:H,"OB"))&gt;0,"P09"," ")</f>
        <v xml:space="preserve"> </v>
      </c>
      <c r="AL234" s="58" t="str">
        <f>IF(SUM(COUNTIFS('Planificación 2026-1'!F:F,"FILIAL",'Planificación 2026-1'!X:X,C234,'Planificación 2026-1'!H:H,"MH"))&gt;0,"P31"," ")</f>
        <v xml:space="preserve"> </v>
      </c>
      <c r="AM234" s="58" t="str">
        <f>IF(SUM(COUNTIFS('Planificación 2026-1'!F:F,"FILIAL",'Planificación 2026-1'!X:X,C234,'Planificación 2026-1'!H:H,"IC"))&gt;0,"P32"," ")</f>
        <v xml:space="preserve"> </v>
      </c>
      <c r="AN234" s="58" t="str">
        <f>IF(SUM(COUNTIFS('Planificación 2026-1'!F:F,"FILIAL",'Planificación 2026-1'!X:X,C234,'Planificación 2026-1'!H:H,"AR"))&gt;0,"P34"," ")</f>
        <v xml:space="preserve"> </v>
      </c>
      <c r="AO234" s="58" t="str">
        <f>IF(SUM(COUNTIFS('Planificación 2026-1'!F:F,"FILIAL",'Planificación 2026-1'!X:X,C234,'Planificación 2026-1'!H:H,"T1"))&gt;0,"P35"," ")</f>
        <v xml:space="preserve"> </v>
      </c>
      <c r="AP234" s="58" t="str">
        <f>IF(SUM(COUNTIFS('Planificación 2026-1'!F:F,"FILIAL",'Planificación 2026-1'!X:X,C234,'Planificación 2026-1'!H:H,"T3"))&gt;0,"P36"," ")</f>
        <v xml:space="preserve"> </v>
      </c>
      <c r="AQ234" s="58" t="str">
        <f>IF(SUM(COUNTIFS('Planificación 2026-1'!F:F,"FILIAL",'Planificación 2026-1'!X:X,C234,'Planificación 2026-1'!H:H,"T2"))&gt;0,"P37"," ")</f>
        <v xml:space="preserve"> </v>
      </c>
      <c r="AR234" s="58" t="str">
        <f>IF(SUM(COUNTIFS('Planificación 2026-1'!F:F,"FILIAL",'Planificación 2026-1'!X:X,C234,'Planificación 2026-1'!H:H,"AE"))&gt;0,"P38"," ")</f>
        <v xml:space="preserve"> </v>
      </c>
      <c r="AS234" s="58" t="str">
        <f>IF(SUM(COUNTIFS('Planificación 2026-1'!F:F,"FILIAL",'Planificación 2026-1'!X:X,C234,'Planificación 2026-1'!H:H,"T4"))&gt;0,"P55"," ")</f>
        <v xml:space="preserve"> </v>
      </c>
      <c r="AT234" s="58" t="str">
        <f>IF(SUM(COUNTIFS('Planificación 2026-1'!F:F,"SUNAMPE",'Planificación 2026-1'!X:X,C234,'Planificación 2026-1'!H:H,"AF"))&gt;0," P01"," ")</f>
        <v xml:space="preserve"> </v>
      </c>
      <c r="AU234" s="58" t="str">
        <f>IF(SUM(COUNTIFS('Planificación 2026-1'!F:F,"SUNAMPE",'Planificación 2026-1'!X:X,C234,'Planificación 2026-1'!H:H,"EN"))&gt;0,"P02"," ")</f>
        <v xml:space="preserve"> </v>
      </c>
      <c r="AV234" s="58" t="str">
        <f>IF(SUM(COUNTIFS('Planificación 2026-1'!F:F,"SUNAMPE",'Planificación 2026-1'!X:X,C234,'Planificación 2026-1'!H:H,"IS"))&gt;0,"P03"," ")</f>
        <v xml:space="preserve"> </v>
      </c>
      <c r="AW234" s="58" t="str">
        <f>IF(SUM(COUNTIFS('Planificación 2026-1'!F:F,"SUNAMPE",'Planificación 2026-1'!X:X,C234,'Planificación 2026-1'!H:H,"PS"))&gt;0,"P04"," ")</f>
        <v xml:space="preserve"> </v>
      </c>
      <c r="AX234" s="58"/>
      <c r="AY234" s="58" t="str">
        <f>IF(SUM(COUNTIFS('Planificación 2026-1'!F:F,"SUNAMPE",'Planificación 2026-1'!X:X,C234,'Planificación 2026-1'!H:H,"IN"))&gt;0,"P06"," ")</f>
        <v xml:space="preserve"> </v>
      </c>
      <c r="AZ234" s="58" t="str">
        <f>IF(SUM(COUNTIFS('Planificación 2026-1'!F:F,"SUNAMPE",'Planificación 2026-1'!X:X,C234,'Planificación 2026-1'!H:H,"CA"))&gt;0,"P07"," ")</f>
        <v xml:space="preserve"> </v>
      </c>
      <c r="BA234" s="58" t="str">
        <f>IF(SUM(COUNTIFS('Planificación 2026-1'!F:F,"SUNAMPE",'Planificación 2026-1'!X:X,C234,'Planificación 2026-1'!H:H,"DE"))&gt;0,"P08"," ")</f>
        <v xml:space="preserve"> </v>
      </c>
      <c r="BB234" s="58" t="str">
        <f>IF(SUM(COUNTIFS('Planificación 2026-1'!F:F,"SUNAMPE",'Planificación 2026-1'!X:X,C234,'Planificación 2026-1'!H:H,"OB"))&gt;0,"P09"," ")</f>
        <v xml:space="preserve"> </v>
      </c>
      <c r="BC234" s="58" t="str">
        <f>IF(SUM(COUNTIFS('Planificación 2026-1'!F:F,"SUNAMPE",'Planificación 2026-1'!X:X,C234,'Planificación 2026-1'!H:H,"MH"))&gt;0,"P31"," ")</f>
        <v xml:space="preserve"> </v>
      </c>
      <c r="BD234" s="58" t="str">
        <f>IF(SUM(COUNTIFS('Planificación 2026-1'!F:F,"SUNAMPE",'Planificación 2026-1'!X:X,C234,'Planificación 2026-1'!H:H,"IC"))&gt;0,"P32"," ")</f>
        <v xml:space="preserve"> </v>
      </c>
      <c r="BE234" s="58" t="str">
        <f>IF(SUM(COUNTIFS('Planificación 2026-1'!F:F,"SUNAMPE",'Planificación 2026-1'!X:X,C234,'Planificación 2026-1'!H:H,"AR"))&gt;0,"P34"," ")</f>
        <v xml:space="preserve"> </v>
      </c>
      <c r="BF234" s="58" t="str">
        <f>IF(SUM(COUNTIFS('Planificación 2026-1'!F:F,"SUNAMPE",'Planificación 2026-1'!X:X,C234,'Planificación 2026-1'!H:H,"T1"))&gt;0,"P35"," ")</f>
        <v xml:space="preserve"> </v>
      </c>
      <c r="BG234" s="58" t="str">
        <f>IF(SUM(COUNTIFS('Planificación 2026-1'!F:F,"SUNAMPE",'Planificación 2026-1'!X:X,C234,'Planificación 2026-1'!H:H,"T3"))&gt;0,"P36"," ")</f>
        <v xml:space="preserve"> </v>
      </c>
      <c r="BH234" s="58" t="str">
        <f>IF(SUM(COUNTIFS('Planificación 2026-1'!F:F,"SUNAMPE",'Planificación 2026-1'!X:X,C234,'Planificación 2026-1'!H:H,"T2"))&gt;0,"P37"," ")</f>
        <v xml:space="preserve"> </v>
      </c>
      <c r="BI234" s="58" t="str">
        <f>IF(SUM(COUNTIFS('Planificación 2026-1'!F:F,"SUNAMPE",'Planificación 2026-1'!X:X,C234,'Planificación 2026-1'!H:H,"AE"))&gt;0,"P38"," ")</f>
        <v xml:space="preserve"> </v>
      </c>
      <c r="BJ234" s="58" t="str">
        <f>IF(SUM(COUNTIFS('Planificación 2026-1'!F:F,"SUNAMPE",'Planificación 2026-1'!X:X,C234,'Planificación 2026-1'!H:H,"T4"))&gt;0,"P55"," ")</f>
        <v xml:space="preserve"> </v>
      </c>
      <c r="BK234" s="58" t="str">
        <f>IF(SUM(COUNTIFS('Planificación 2026-1'!F:F,"HUAURA",'Planificación 2026-1'!X:X,C234,'Planificación 2026-1'!H:H,"AF"))&gt;0," P01"," ")</f>
        <v xml:space="preserve"> </v>
      </c>
      <c r="BL234" s="58" t="str">
        <f>IF(SUM(COUNTIFS('Planificación 2026-1'!F:F,"HUAURA",'Planificación 2026-1'!X:X,C234,'Planificación 2026-1'!H:H,"EN"))&gt;0,"P02"," ")</f>
        <v xml:space="preserve"> </v>
      </c>
      <c r="BM234" s="58" t="str">
        <f>IF(SUM(COUNTIFS('Planificación 2026-1'!F:F,"HUAURA",'Planificación 2026-1'!X:X,C234,'Planificación 2026-1'!H:H,"IS"))&gt;0,"P03"," ")</f>
        <v xml:space="preserve"> </v>
      </c>
      <c r="BN234" s="58" t="str">
        <f>IF(SUM(COUNTIFS('Planificación 2026-1'!F:F,"HUAURA",'Planificación 2026-1'!X:X,C234,'Planificación 2026-1'!H:H,"PS"))&gt;0,"P04"," ")</f>
        <v xml:space="preserve"> </v>
      </c>
      <c r="BO234" s="58"/>
      <c r="BP234" s="58" t="str">
        <f>IF(SUM(COUNTIFS('Planificación 2026-1'!F:F,"HUAURA",'Planificación 2026-1'!X:X,C234,'Planificación 2026-1'!H:H,"IN"))&gt;0,"P06"," ")</f>
        <v xml:space="preserve"> </v>
      </c>
      <c r="BQ234" s="58" t="str">
        <f>IF(SUM(COUNTIFS('Planificación 2026-1'!F:F,"HUAURA",'Planificación 2026-1'!X:X,C234,'Planificación 2026-1'!H:H,"CA"))&gt;0,"P07"," ")</f>
        <v xml:space="preserve"> </v>
      </c>
      <c r="BR234" s="58" t="str">
        <f>IF(SUM(COUNTIFS('Planificación 2026-1'!F:F,"HUAURA",'Planificación 2026-1'!X:X,C234,'Planificación 2026-1'!H:H,"DE"))&gt;0,"P08"," ")</f>
        <v xml:space="preserve"> </v>
      </c>
      <c r="BS234" s="58" t="str">
        <f>IF(SUM(COUNTIFS('Planificación 2026-1'!F:F,"HUAURA",'Planificación 2026-1'!X:X,C234,'Planificación 2026-1'!H:H,"OB"))&gt;0,"P09"," ")</f>
        <v xml:space="preserve"> </v>
      </c>
      <c r="BT234" s="58" t="str">
        <f>IF(SUM(COUNTIFS('Planificación 2026-1'!F:F,"HUAURA",'Planificación 2026-1'!X:X,C234,'Planificación 2026-1'!H:H,"MH"))&gt;0,"P31"," ")</f>
        <v xml:space="preserve"> </v>
      </c>
      <c r="BU234" s="58" t="str">
        <f>IF(SUM(COUNTIFS('Planificación 2026-1'!F:F,"HUAURA",'Planificación 2026-1'!X:X,C234,'Planificación 2026-1'!H:H,"IC"))&gt;0,"P32"," ")</f>
        <v xml:space="preserve"> </v>
      </c>
      <c r="BV234" s="58" t="str">
        <f>IF(SUM(COUNTIFS('Planificación 2026-1'!F:F,"HUAURA",'Planificación 2026-1'!X:X,C234,'Planificación 2026-1'!H:H,"AR"))&gt;0,"P34"," ")</f>
        <v xml:space="preserve"> </v>
      </c>
      <c r="BW234" s="58" t="str">
        <f>IF(SUM(COUNTIFS('Planificación 2026-1'!F:F,"HUAURA",'Planificación 2026-1'!X:X,C234,'Planificación 2026-1'!H:H,"T1"))&gt;0,"P35"," ")</f>
        <v xml:space="preserve"> </v>
      </c>
      <c r="BX234" s="58" t="str">
        <f>IF(SUM(COUNTIFS('Planificación 2026-1'!F:F,"HUAURA",'Planificación 2026-1'!X:X,C234,'Planificación 2026-1'!H:H,"T3"))&gt;0,"P36"," ")</f>
        <v xml:space="preserve"> </v>
      </c>
      <c r="BY234" s="58" t="str">
        <f>IF(SUM(COUNTIFS('Planificación 2026-1'!F:F,"HUAURA",'Planificación 2026-1'!X:X,C234,'Planificación 2026-1'!H:H,"T2"))&gt;0,"P37"," ")</f>
        <v xml:space="preserve"> </v>
      </c>
      <c r="BZ234" s="58" t="str">
        <f>IF(SUM(COUNTIFS('Planificación 2026-1'!F:F,"HUAURA",'Planificación 2026-1'!X:X,C234,'Planificación 2026-1'!H:H,"AE"))&gt;0,"P38"," ")</f>
        <v xml:space="preserve"> </v>
      </c>
      <c r="CA234" s="58" t="str">
        <f>IF(SUM(COUNTIFS('Planificación 2026-1'!F:F,"HUAURA",'Planificación 2026-1'!X:X,C234,'Planificación 2026-1'!H:H,"T4"))&gt;0,"P55"," ")</f>
        <v xml:space="preserve"> </v>
      </c>
      <c r="CB234" s="59">
        <f>SUMIFS('Planificación 2026-1'!S:S,'Planificación 2026-1'!X:X,C234,'Planificación 2026-1'!H:H,"AF",'Planificación 2026-1'!I:I,"&gt;2")</f>
        <v>0</v>
      </c>
      <c r="CC234" s="59">
        <f>SUMIFS('Planificación 2026-1'!S:S,'Planificación 2026-1'!X:X,C234,'Planificación 2026-1'!H:H,"EN",'Planificación 2026-1'!I:I,"&gt;2")</f>
        <v>0</v>
      </c>
      <c r="CD234" s="59">
        <f>SUMIFS('Planificación 2026-1'!S:S,'Planificación 2026-1'!X:X,C234,'Planificación 2026-1'!H:H,"IS",'Planificación 2026-1'!I:I,"&gt;2")</f>
        <v>0</v>
      </c>
      <c r="CE234" s="59">
        <f>SUMIFS('Planificación 2026-1'!S:S,'Planificación 2026-1'!X:X,C234,'Planificación 2026-1'!H:H,"PS",'Planificación 2026-1'!I:I,"&gt;2")</f>
        <v>0</v>
      </c>
      <c r="CF234" s="59">
        <f>SUMIFS('Planificación 2026-1'!S:S,'Planificación 2026-1'!X:X,C234,'Planificación 2026-1'!H:H,"IN",'Planificación 2026-1'!I:I,"&gt;2")</f>
        <v>0</v>
      </c>
      <c r="CG234" s="59">
        <f>SUMIFS('Planificación 2026-1'!S:S,'Planificación 2026-1'!X:X,C234,'Planificación 2026-1'!H:H,"CA",'Planificación 2026-1'!I:I,"&gt;2")</f>
        <v>0</v>
      </c>
      <c r="CH234" s="59">
        <f>SUMIFS('Planificación 2026-1'!S:S,'Planificación 2026-1'!X:X,C234,'Planificación 2026-1'!H:H,"DE",'Planificación 2026-1'!I:I,"&gt;2")</f>
        <v>0</v>
      </c>
      <c r="CI234" s="59">
        <f>SUMIFS('Planificación 2026-1'!S:S,'Planificación 2026-1'!X:X,C234,'Planificación 2026-1'!H:H,"OB",'Planificación 2026-1'!I:I,"&gt;2")</f>
        <v>0</v>
      </c>
      <c r="CJ234" s="59">
        <f>SUMIFS('Planificación 2026-1'!S:S,'Planificación 2026-1'!X:X,C234,'Planificación 2026-1'!H:H,"MH",'Planificación 2026-1'!I:I,"&gt;2")</f>
        <v>18</v>
      </c>
      <c r="CK234" s="59">
        <f>SUMIFS('Planificación 2026-1'!S:S,'Planificación 2026-1'!X:X,C234,'Planificación 2026-1'!H:H,"IC",'Planificación 2026-1'!I:I,"&gt;2")</f>
        <v>0</v>
      </c>
      <c r="CL234" s="59">
        <f>SUMIFS('Planificación 2026-1'!S:S,'Planificación 2026-1'!X:X,C234,'Planificación 2026-1'!H:H,"AR",'Planificación 2026-1'!I:I,"&gt;2")</f>
        <v>0</v>
      </c>
      <c r="CM234" s="59">
        <f>SUMIFS('Planificación 2026-1'!S:S,'Planificación 2026-1'!X:X,C234,'Planificación 2026-1'!H:H,"AE",'Planificación 2026-1'!I:I,"&gt;2")</f>
        <v>0</v>
      </c>
      <c r="CN234" s="59">
        <f>SUMIFS('Planificación 2026-1'!S:S,'Planificación 2026-1'!X:X,C234,'Planificación 2026-1'!H:H,"T1",'Planificación 2026-1'!I:I,"&gt;2")</f>
        <v>0</v>
      </c>
      <c r="CO234" s="59">
        <f>SUMIFS('Planificación 2026-1'!S:S,'Planificación 2026-1'!X:X,C234,'Planificación 2026-1'!H:H,"T3",'Planificación 2026-1'!I:I,"&gt;2")</f>
        <v>0</v>
      </c>
      <c r="CP234" s="59">
        <f>SUMIFS('Planificación 2026-1'!S:S,'Planificación 2026-1'!X:X,C234,'Planificación 2026-1'!H:H,"T2",'Planificación 2026-1'!I:I,"&gt;2")</f>
        <v>0</v>
      </c>
      <c r="CQ234" s="59">
        <f>SUMIFS('Planificación 2026-1'!S:S,'Planificación 2026-1'!X:X,C234,'Planificación 2026-1'!H:H,"T4",'Planificación 2026-1'!I:I,"&gt;2")</f>
        <v>0</v>
      </c>
      <c r="CR234" s="59">
        <f>SUMIFS('Planificación 2026-1'!S:S,'Planificación 2026-1'!X:X,C234,'Planificación 2026-1'!H:H,"AF",'Planificación 2026-1'!I:I,"&lt;3")</f>
        <v>0</v>
      </c>
      <c r="CS234" s="59">
        <f>SUMIFS('Planificación 2026-1'!S:S,'Planificación 2026-1'!X:X,C234,'Planificación 2026-1'!H:H,"EN",'Planificación 2026-1'!I:I,"&lt;3")</f>
        <v>0</v>
      </c>
      <c r="CT234" s="59">
        <f>SUMIFS('Planificación 2026-1'!S:S,'Planificación 2026-1'!X:X,C234,'Planificación 2026-1'!H:H,"IS",'Planificación 2026-1'!I:I,"&lt;3")</f>
        <v>0</v>
      </c>
      <c r="CU234" s="59">
        <f>SUMIFS('Planificación 2026-1'!S:S,'Planificación 2026-1'!X:X,C234,'Planificación 2026-1'!H:H,"PS",'Planificación 2026-1'!I:I,"&lt;3")</f>
        <v>0</v>
      </c>
      <c r="CV234" s="59">
        <f>SUMIFS('Planificación 2026-1'!S:S,'Planificación 2026-1'!X:X,C234,'Planificación 2026-1'!H:H,"IN",'Planificación 2026-1'!I:I,"&lt;3")</f>
        <v>0</v>
      </c>
      <c r="CW234" s="59">
        <f>SUMIFS('Planificación 2026-1'!S:S,'Planificación 2026-1'!X:X,C234,'Planificación 2026-1'!H:H,"CA",'Planificación 2026-1'!I:I,"&lt;3")</f>
        <v>0</v>
      </c>
      <c r="CX234" s="59">
        <f>SUMIFS('Planificación 2026-1'!S:S,'Planificación 2026-1'!X:X,C234,'Planificación 2026-1'!H:H,"DE",'Planificación 2026-1'!I:I,"&lt;3")</f>
        <v>0</v>
      </c>
      <c r="CY234" s="59">
        <f>SUMIFS('Planificación 2026-1'!S:S,'Planificación 2026-1'!X:X,C234,'Planificación 2026-1'!H:H,"OB",'Planificación 2026-1'!I:I,"&lt;3")</f>
        <v>0</v>
      </c>
      <c r="CZ234" s="59">
        <f>SUMIFS('Planificación 2026-1'!S:S,'Planificación 2026-1'!X:X,C234,'Planificación 2026-1'!H:H,"MH",'Planificación 2026-1'!I:I,"&lt;3")</f>
        <v>0</v>
      </c>
      <c r="DA234" s="59">
        <f>SUMIFS('Planificación 2026-1'!S:S,'Planificación 2026-1'!X:X,C234,'Planificación 2026-1'!H:H,"IC",'Planificación 2026-1'!I:I,"&lt;3")</f>
        <v>0</v>
      </c>
      <c r="DB234" s="59">
        <f>SUMIFS('Planificación 2026-1'!S:S,'Planificación 2026-1'!X:X,C234,'Planificación 2026-1'!H:H,"AR",'Planificación 2026-1'!I:I,"&lt;3")</f>
        <v>0</v>
      </c>
      <c r="DC234" s="59">
        <f>SUMIFS('Planificación 2026-1'!S:S,'Planificación 2026-1'!X:X,C234,'Planificación 2026-1'!H:H,"AE",'Planificación 2026-1'!I:I,"&lt;3")</f>
        <v>0</v>
      </c>
      <c r="DD234" s="59">
        <f>SUMIFS('Planificación 2026-1'!S:S,'Planificación 2026-1'!X:X,C234,'Planificación 2026-1'!H:H,"T1",'Planificación 2026-1'!I:I,"&lt;3")</f>
        <v>0</v>
      </c>
      <c r="DE234" s="59">
        <f>SUMIFS('Planificación 2026-1'!S:S,'Planificación 2026-1'!X:X,C234,'Planificación 2026-1'!H:H,"T3",'Planificación 2026-1'!I:I,"&lt;3")</f>
        <v>0</v>
      </c>
      <c r="DF234" s="59">
        <f>SUMIFS('Planificación 2026-1'!S:S,'Planificación 2026-1'!X:X,C234,'Planificación 2026-1'!H:H,"T2",'Planificación 2026-1'!I:I,"&lt;3")</f>
        <v>0</v>
      </c>
      <c r="DG234" s="59">
        <f>SUMIFS('Planificación 2026-1'!S:S,'Planificación 2026-1'!X:X,C234,'Planificación 2026-1'!H:H,"T4",'Planificación 2026-1'!I:I,"&lt;3")</f>
        <v>0</v>
      </c>
      <c r="DH234" s="58" t="str">
        <f>TRIM(CONCATENATE(L234,M234,N234,O234,P234,Q234,R234,S234,T234,U234,V234,W234,X234,Y234,Z234,AA234,AB234))</f>
        <v/>
      </c>
      <c r="DI234" s="27">
        <f>IF(C234="","",SUMIFS('Planificación 2026-1'!S:S,'Planificación 2026-1'!X:X,C234,'Planificación 2026-1'!F:F,"PRINCIPAL",'Planificación 2026-1'!Y:Y,"VIRTUAL"))</f>
        <v>0</v>
      </c>
      <c r="DJ234" s="27">
        <f>IF(C234="","",SUMIFS('Planificación 2026-1'!S:S,'Planificación 2026-1'!X:X,C234,'Planificación 2026-1'!F:F,"PRINCIPAL",'Planificación 2026-1'!Y:Y,"PRESENCIAL"))</f>
        <v>0</v>
      </c>
      <c r="DK234" s="27">
        <f>IF(C234="","",SUMIFS('Planificación 2026-1'!S:S,'Planificación 2026-1'!X:X,C234,'Planificación 2026-1'!F:F,"PRINCIPAL",'Planificación 2026-1'!Y:Y,"HIBRIDO PRESENCIAL"))</f>
        <v>0</v>
      </c>
      <c r="DL234" s="58" t="str">
        <f>TRIM(CONCATENATE(AC234,AD234,AE234,AF234,AG234,AH234,AI234,AJ234,AK234,AL234,AM234,AN234,AO234,AP234,AQ234,AR234,AS234))</f>
        <v/>
      </c>
      <c r="DM234" s="58">
        <f>IF(C234="","",SUMIFS('Planificación 2026-1'!S:S,'Planificación 2026-1'!X:X,C234,'Planificación 2026-1'!F:F,"FILIAL",'Planificación 2026-1'!Y:Y,"VIRTUAL"))</f>
        <v>0</v>
      </c>
      <c r="DN234" s="60">
        <f>IF(C234="","",SUMIFS('Planificación 2026-1'!S:S,'Planificación 2026-1'!X:X,C234,'Planificación 2026-1'!F:F,"FILIAL",'Planificación 2026-1'!Y:Y,"PRESENCIAL"))</f>
        <v>0</v>
      </c>
      <c r="DO234" s="29">
        <f>IF(C234="","",SUMIFS('Planificación 2026-1'!S:S,'Planificación 2026-1'!X:X,C234,'Planificación 2026-1'!F:F,"FILIAL",'Planificación 2026-1'!Y:Y,"HIBRIDO PRESENCIAL"))</f>
        <v>0</v>
      </c>
      <c r="DP234" s="61" t="str">
        <f>TRIM(CONCATENATE(AT234,AU234,AV234,AW234,AX234,AY234,AZ234,BA234,BB234,BC234,BD234,BE234,BF234,BG234,BH234,BI234,BJ234))</f>
        <v/>
      </c>
      <c r="DQ234" s="58">
        <f>IF(C234="","",SUMIFS('Planificación 2026-1'!S:S,'Planificación 2026-1'!X:X,C234,'Planificación 2026-1'!F:F,"SUNAMPE",'Planificación 2026-1'!Y:Y,"VIRTUAL"))</f>
        <v>0</v>
      </c>
      <c r="DR234" s="29">
        <f>IF(C234="","",SUMIFS('Planificación 2026-1'!S:S,'Planificación 2026-1'!X:X,C234,'Planificación 2026-1'!F:F,"SUNAMPE",'Planificación 2026-1'!Y:Y,"PRESENCIAL"))</f>
        <v>0</v>
      </c>
      <c r="DS234" s="61" t="str">
        <f>TRIM(CONCATENATE(BK234,BL234,BM234,BN234,BO234,BP234,BQ234,BR234,BS234,BT234,BU234,BV234,BW234,BX234,BY234,BZ234,CA234))</f>
        <v/>
      </c>
      <c r="DT234" s="58">
        <f>IF(C234="","",SUMIFS('Planificación 2026-1'!S:S,'Planificación 2026-1'!X:X,C234,'Planificación 2026-1'!F:F,"HUAURA",'Planificación 2026-1'!Y:Y,"VIRTUAL"))</f>
        <v>0</v>
      </c>
      <c r="DU234" s="29">
        <f>IF(C234="","",SUMIFS('Planificación 2026-1'!S:S,'Planificación 2026-1'!X:X,C234,'Planificación 2026-1'!F:F,"HUAURA",'Planificación 2026-1'!Y:Y,"PRESENCIAL"))</f>
        <v>0</v>
      </c>
      <c r="DV234" s="32">
        <f>SUMIFS('Planificación 2026-1'!S:S,'Planificación 2026-1'!X:X,C234,'Planificación 2026-1'!F:F,"PRINCIPAL",'Planificación 2026-1'!Y:Y,"VIRTUAL",'Planificación 2026-1'!I:I,"&gt;2")</f>
        <v>0</v>
      </c>
      <c r="DW234" s="32">
        <f>SUMIFS('Planificación 2026-1'!S:S,'Planificación 2026-1'!X:X,C234,'Planificación 2026-1'!F:F,"PRINCIPAL",'Planificación 2026-1'!Y:Y,"&lt;&gt;VIRTUAL",'Planificación 2026-1'!I:I,"&gt;2")</f>
        <v>0</v>
      </c>
      <c r="DX234" s="32">
        <f>SUMIFS('Planificación 2026-1'!S:S,'Planificación 2026-1'!X:X,C234,'Planificación 2026-1'!F:F,"SUNAMPE",'Planificación 2026-1'!Y:Y,"VIRTUAL",'Planificación 2026-1'!I:I,"&gt;2")</f>
        <v>0</v>
      </c>
      <c r="DY234" s="32">
        <f>SUMIFS('Planificación 2026-1'!S:S,'Planificación 2026-1'!X:X,C234,'Planificación 2026-1'!F:F,"SUNAMPE",'Planificación 2026-1'!Y:Y,"&lt;&gt;VIRTUAL",'Planificación 2026-1'!I:I,"&gt;2")</f>
        <v>0</v>
      </c>
      <c r="DZ234" s="32">
        <f>SUMIFS('Planificación 2026-1'!S:S,'Planificación 2026-1'!X:X,C234,'Planificación 2026-1'!F:F,"FILIAL",'Planificación 2026-1'!Y:Y,"VIRTUAL",'Planificación 2026-1'!I:I,"&gt;2")</f>
        <v>0</v>
      </c>
      <c r="EA234" s="32">
        <f>SUMIFS('Planificación 2026-1'!S:S,'Planificación 2026-1'!X:X,C234,'Planificación 2026-1'!F:F,"FILIAL",'Planificación 2026-1'!Y:Y,"&lt;&gt;VIRTUAL",'Planificación 2026-1'!I:I,"&gt;2")</f>
        <v>0</v>
      </c>
      <c r="EB234" s="32">
        <f>SUMIFS('Planificación 2026-1'!S:S,'Planificación 2026-1'!X:X,C234,'Planificación 2026-1'!F:F,"PORUMA",'Planificación 2026-1'!Y:Y,"VIRTUAL",'Planificación 2026-1'!I:I,"&gt;2")</f>
        <v>0</v>
      </c>
      <c r="EC234" s="32">
        <f>SUMIFS('Planificación 2026-1'!S:S,'Planificación 2026-1'!X:X,C234,'Planificación 2026-1'!F:F,"PORUMA",'Planificación 2026-1'!Y:Y,"&lt;&gt;VIRTUAL",'Planificación 2026-1'!I:I,"&gt;2")</f>
        <v>18</v>
      </c>
      <c r="ED234" s="32">
        <f>SUMIFS('Planificación 2026-1'!S:S,'Planificación 2026-1'!X:X,C234,'Planificación 2026-1'!F:F,"HUAURA",'Planificación 2026-1'!Y:Y,"VIRTUAL",'Planificación 2026-1'!I:I,"&gt;2")</f>
        <v>0</v>
      </c>
      <c r="EE234" s="32">
        <f>SUMIFS('Planificación 2026-1'!S:S,'Planificación 2026-1'!X:X,C234,'Planificación 2026-1'!F:F,"HUAURA",'Planificación 2026-1'!Y:Y,"&lt;&gt;VIRTUAL",'Planificación 2026-1'!I:I,"&gt;2")</f>
        <v>0</v>
      </c>
      <c r="EF234" s="32">
        <f>SUMIFS('Planificación 2026-1'!S:S,'Planificación 2026-1'!X:X,C234,'Planificación 2026-1'!F:F,"PRINCIPAL",'Planificación 2026-1'!Y:Y,"VIRTUAL",'Planificación 2026-1'!I:I,"&lt;3")</f>
        <v>0</v>
      </c>
      <c r="EG234" s="32">
        <f>SUMIFS('Planificación 2026-1'!S:S,'Planificación 2026-1'!X:X,C234,'Planificación 2026-1'!F:F,"PRINCIPAL",'Planificación 2026-1'!Y:Y,"&lt;&gt;VIRTUAL",'Planificación 2026-1'!I:I,"&lt;3")</f>
        <v>0</v>
      </c>
      <c r="EH234" s="32">
        <f>SUMIFS('Planificación 2026-1'!S:S,'Planificación 2026-1'!X:X,C234,'Planificación 2026-1'!F:F,"SUNAMPE",'Planificación 2026-1'!Y:Y,"VIRTUAL",'Planificación 2026-1'!I:I,"&lt;3")</f>
        <v>0</v>
      </c>
      <c r="EI234" s="32">
        <f>SUMIFS('Planificación 2026-1'!S:S,'Planificación 2026-1'!X:X,C234,'Planificación 2026-1'!F:F,"SUNAMPE",'Planificación 2026-1'!Y:Y,"&lt;&gt;VIRTUAL",'Planificación 2026-1'!I:I,"&lt;3")</f>
        <v>0</v>
      </c>
      <c r="EJ234" s="32">
        <f>SUMIFS('Planificación 2026-1'!S:S,'Planificación 2026-1'!X:X,C234,'Planificación 2026-1'!F:F,"FILIAL",'Planificación 2026-1'!Y:Y,"VIRTUAL",'Planificación 2026-1'!I:I,"&lt;3")</f>
        <v>0</v>
      </c>
      <c r="EK234" s="32">
        <f>SUMIFS('Planificación 2026-1'!S:S,'Planificación 2026-1'!X:X,C234,'Planificación 2026-1'!F:F,"FILIAL",'Planificación 2026-1'!Y:Y,"&lt;&gt;VIRTUAL",'Planificación 2026-1'!I:I,"&lt;3")</f>
        <v>0</v>
      </c>
      <c r="EL234" s="32">
        <f>SUMIFS('Planificación 2026-1'!S:S,'Planificación 2026-1'!X:X,C234,'Planificación 2026-1'!F:F,"PORUMA",'Planificación 2026-1'!Y:Y,"VIRTUAL",'Planificación 2026-1'!I:I,"&lt;3")</f>
        <v>0</v>
      </c>
      <c r="EM234" s="32">
        <f>SUMIFS('Planificación 2026-1'!S:S,'Planificación 2026-1'!X:X,C234,'Planificación 2026-1'!F:F,"PORUMA",'Planificación 2026-1'!Y:Y,"&lt;&gt;VIRTUAL",'Planificación 2026-1'!I:I,"&lt;3")</f>
        <v>0</v>
      </c>
      <c r="EN234" s="32">
        <f>SUMIFS('Planificación 2026-1'!S:S,'Planificación 2026-1'!X:X,C234,'Planificación 2026-1'!F:F,"HUAURA",'Planificación 2026-1'!Y:Y,"VIRTUAL",'Planificación 2026-1'!I:I,"&lt;3")</f>
        <v>0</v>
      </c>
      <c r="EO234" s="32">
        <f>SUMIFS('Planificación 2026-1'!S:S,'Planificación 2026-1'!X:X,C234,'Planificación 2026-1'!F:F,"HUAURA",'Planificación 2026-1'!Y:Y,"&lt;&gt;VIRTUAL",'Planificación 2026-1'!I:I,"&lt;3")</f>
        <v>0</v>
      </c>
      <c r="EP234" s="32">
        <f>EJ234+DZ234+EA234+EK234</f>
        <v>0</v>
      </c>
      <c r="EQ234" s="32">
        <f>EO234+EN234+EE234+ED234</f>
        <v>0</v>
      </c>
      <c r="ER234" s="32">
        <f>EL234+EM234+EC234+EB234</f>
        <v>18</v>
      </c>
      <c r="ES234" s="32">
        <f>EG234+EF234+DW234+DV234</f>
        <v>0</v>
      </c>
      <c r="ET234" s="32">
        <f>EI234+EH234+DY234+DX234</f>
        <v>0</v>
      </c>
      <c r="EU234" s="32">
        <f t="shared" si="51"/>
        <v>18</v>
      </c>
      <c r="EV234" s="32" t="b">
        <f>EXACT(EU234,E234)</f>
        <v>1</v>
      </c>
      <c r="EW234" s="32"/>
      <c r="EX234" s="32">
        <f>DV234+DZ234+ED234+EF234+EJ234+EN234+DX234+EH234</f>
        <v>0</v>
      </c>
      <c r="EY234" s="32">
        <f>DW234+EA234+EE234+EG234+EK234+EO234+DY234+EI234</f>
        <v>0</v>
      </c>
      <c r="EZ234" s="32" t="b">
        <f>EXACT(SUM(EX234:EY234),E234)</f>
        <v>0</v>
      </c>
      <c r="FA234" s="32" t="str">
        <f>IF(AND(DW234=0,EA234=0,EE234=0),"",IF(COUNTIF(DW234:EE234,"&gt;0")=1,IF(DW234&gt;0,"SEDE",IF(EA234&gt;0,"FILIAL","HUAURA")),IF(COUNTIF(DW234:EE234,"&gt;0")=2,IF(AND(DW234&gt;0,EA234&gt;0),"SEDE-FILIAL",IF(AND(DW234&gt;0,EE234&gt;0),"SEDE-HUAURA","FILIAL-HUAURA")),"SEDE-FILIAL-HUAURA")))</f>
        <v/>
      </c>
      <c r="FB234" s="32" t="str">
        <f>IF(EX234=0,"PRESENCIAL",IF(EY234=0,"VIRTUAL",IF(EX234&gt;EY234,"MAS VIRTUAL",IF(EY234&gt;EX234,"MAS PRESENCIAL","AMBOS"))))</f>
        <v>PRESENCIAL</v>
      </c>
    </row>
    <row r="235" spans="1:158">
      <c r="B235" s="65">
        <v>232</v>
      </c>
      <c r="C235" s="32" t="s">
        <v>441</v>
      </c>
      <c r="D235" s="429">
        <v>71221525</v>
      </c>
      <c r="E235" s="62">
        <f>SUMIF('Planificación 2026-1'!X:X,C235,'Planificación 2026-1'!S:S)</f>
        <v>38</v>
      </c>
      <c r="F235" s="615" t="s">
        <v>199</v>
      </c>
      <c r="G235" s="57" t="s">
        <v>436</v>
      </c>
      <c r="H235" s="64"/>
      <c r="I235" s="64"/>
      <c r="J235" s="32" t="s">
        <v>181</v>
      </c>
      <c r="K235" s="32" t="s">
        <v>152</v>
      </c>
      <c r="L235" s="57" t="str">
        <f>IF(SUM(COUNTIFS('Planificación 2026-1'!F:F,"PRINCIPAL",'Planificación 2026-1'!X:X,C235,'Planificación 2026-1'!H:H,"AF"))&gt;0,"P01"," ")</f>
        <v xml:space="preserve"> </v>
      </c>
      <c r="M235" s="58" t="str">
        <f>IF(SUM(COUNTIFS('Planificación 2026-1'!F:F,"PRINCIPAL",'Planificación 2026-1'!X:X,C235,'Planificación 2026-1'!H:H,"EN"))&gt;0,"P02"," ")</f>
        <v>P02</v>
      </c>
      <c r="N235" s="58" t="str">
        <f>IF(SUM(COUNTIFS('Planificación 2026-1'!F:F,"PRINCIPAL",'Planificación 2026-1'!X:X,C235,'Planificación 2026-1'!H:H,"IS"))&gt;0,"P03"," ")</f>
        <v xml:space="preserve"> </v>
      </c>
      <c r="O235" s="58" t="str">
        <f>IF(SUM(COUNTIFS('Planificación 2026-1'!F:F,"PRINCIPAL",'Planificación 2026-1'!X:X,C235,'Planificación 2026-1'!H:H,"PS"))&gt;0,"P04"," ")</f>
        <v>P04</v>
      </c>
      <c r="P235" s="58"/>
      <c r="Q235" s="58" t="str">
        <f>IF(SUM(COUNTIFS('Planificación 2026-1'!F:F,"PRINCIPAL",'Planificación 2026-1'!X:X,C235,'Planificación 2026-1'!H:H,"IN"))&gt;0,"P06"," ")</f>
        <v xml:space="preserve"> </v>
      </c>
      <c r="R235" s="58" t="str">
        <f>IF(SUM(COUNTIFS('Planificación 2026-1'!F:F,"PRINCIPAL",'Planificación 2026-1'!X:X,C235,'Planificación 2026-1'!H:H,"CA"))&gt;0,"P07"," ")</f>
        <v xml:space="preserve"> </v>
      </c>
      <c r="S235" s="58" t="str">
        <f>IF(SUM(COUNTIFS('Planificación 2026-1'!F:F,"PRINCIPAL",'Planificación 2026-1'!X:X,C235,'Planificación 2026-1'!H:H,"DE"))&gt;0,"P08"," ")</f>
        <v xml:space="preserve"> </v>
      </c>
      <c r="T235" s="58" t="str">
        <f>IF(SUM(COUNTIFS('Planificación 2026-1'!F:F,"PRINCIPAL",'Planificación 2026-1'!X:X,C235,'Planificación 2026-1'!H:H,"OB"))&gt;0,"P09"," ")</f>
        <v>P09</v>
      </c>
      <c r="U235" s="58" t="str">
        <f>IF(SUM(COUNTIFS('Planificación 2026-1'!F:F,"PRINCIPAL",'Planificación 2026-1'!X:X,C235,'Planificación 2026-1'!H:H,"MH"))&gt;0,"P31"," ")</f>
        <v xml:space="preserve"> </v>
      </c>
      <c r="V235" s="58" t="str">
        <f>IF(SUM(COUNTIFS('Planificación 2026-1'!F:F,"PRINCIPAL",'Planificación 2026-1'!X:X,C235,'Planificación 2026-1'!H:H,"IC"))&gt;0,"P32"," ")</f>
        <v xml:space="preserve"> </v>
      </c>
      <c r="W235" s="58" t="str">
        <f>IF(SUM(COUNTIFS('Planificación 2026-1'!F:F,"PRINCIPAL",'Planificación 2026-1'!X:X,C235,'Planificación 2026-1'!H:H,"AR"))&gt;0,"P34"," ")</f>
        <v xml:space="preserve"> </v>
      </c>
      <c r="X235" s="58" t="str">
        <f>IF(SUM(COUNTIFS('Planificación 2026-1'!F:F,"PRINCIPAL",'Planificación 2026-1'!X:X,C235,'Planificación 2026-1'!H:H,"T1"))&gt;0,"P35"," ")</f>
        <v xml:space="preserve"> </v>
      </c>
      <c r="Y235" s="58" t="str">
        <f>IF(SUM(COUNTIFS('Planificación 2026-1'!F:F,"PRINCIPAL",'Planificación 2026-1'!X:X,C235,'Planificación 2026-1'!H:H,"T3"))&gt;0,"P36"," ")</f>
        <v xml:space="preserve"> </v>
      </c>
      <c r="Z235" s="58" t="str">
        <f>IF(SUM(COUNTIFS('Planificación 2026-1'!F:F,"PRINCIPAL",'Planificación 2026-1'!X:X,C235,'Planificación 2026-1'!H:H,"T2"))&gt;0,"P37"," ")</f>
        <v xml:space="preserve"> </v>
      </c>
      <c r="AA235" s="58" t="str">
        <f>IF(SUM(COUNTIFS('Planificación 2026-1'!F:F,"PRINCIPAL",'Planificación 2026-1'!X:X,C235,'Planificación 2026-1'!H:H,"AE"))&gt;0,"P38"," ")</f>
        <v xml:space="preserve"> </v>
      </c>
      <c r="AB235" s="58" t="str">
        <f>IF(SUM(COUNTIFS('Planificación 2026-1'!F:F,"PRINCIPAL",'Planificación 2026-1'!X:X,C235,'Planificación 2026-1'!H:H,"T4"))&gt;0,"P55"," ")</f>
        <v xml:space="preserve"> </v>
      </c>
      <c r="AC235" s="58" t="str">
        <f>IF(SUM(COUNTIFS('Planificación 2026-1'!F:F,"FILIAL",'Planificación 2026-1'!X:X,C235,'Planificación 2026-1'!H:H,"AF"))&gt;0," P01"," ")</f>
        <v xml:space="preserve"> </v>
      </c>
      <c r="AD235" s="58" t="str">
        <f>IF(SUM(COUNTIFS('Planificación 2026-1'!F:F,"FILIAL",'Planificación 2026-1'!X:X,C235,'Planificación 2026-1'!H:H,"EN"))&gt;0,"P02"," ")</f>
        <v xml:space="preserve"> </v>
      </c>
      <c r="AE235" s="58" t="str">
        <f>IF(SUM(COUNTIFS('Planificación 2026-1'!F:F,"FILIAL",'Planificación 2026-1'!X:X,C235,'Planificación 2026-1'!H:H,"IS"))&gt;0,"P03"," ")</f>
        <v xml:space="preserve"> </v>
      </c>
      <c r="AF235" s="58" t="str">
        <f>IF(SUM(COUNTIFS('Planificación 2026-1'!F:F,"FILIAL",'Planificación 2026-1'!X:X,C235,'Planificación 2026-1'!H:H,"PS"))&gt;0,"P04"," ")</f>
        <v>P04</v>
      </c>
      <c r="AG235" s="58"/>
      <c r="AH235" s="58" t="str">
        <f>IF(SUM(COUNTIFS('Planificación 2026-1'!F:F,"FILIAL",'Planificación 2026-1'!X:X,C235,'Planificación 2026-1'!H:H,"IN"))&gt;0,"P06"," ")</f>
        <v xml:space="preserve"> </v>
      </c>
      <c r="AI235" s="58" t="str">
        <f>IF(SUM(COUNTIFS('Planificación 2026-1'!F:F,"FILIAL",'Planificación 2026-1'!X:X,C235,'Planificación 2026-1'!H:H,"CA"))&gt;0,"P07"," ")</f>
        <v xml:space="preserve"> </v>
      </c>
      <c r="AJ235" s="58" t="str">
        <f>IF(SUM(COUNTIFS('Planificación 2026-1'!F:F,"FILIAL",'Planificación 2026-1'!X:X,C235,'Planificación 2026-1'!H:H,"DE"))&gt;0,"P08"," ")</f>
        <v xml:space="preserve"> </v>
      </c>
      <c r="AK235" s="58" t="str">
        <f>IF(SUM(COUNTIFS('Planificación 2026-1'!F:F,"FILIAL",'Planificación 2026-1'!X:X,C235,'Planificación 2026-1'!H:H,"OB"))&gt;0,"P09"," ")</f>
        <v xml:space="preserve"> </v>
      </c>
      <c r="AL235" s="58" t="str">
        <f>IF(SUM(COUNTIFS('Planificación 2026-1'!F:F,"FILIAL",'Planificación 2026-1'!X:X,C235,'Planificación 2026-1'!H:H,"MH"))&gt;0,"P31"," ")</f>
        <v xml:space="preserve"> </v>
      </c>
      <c r="AM235" s="58" t="str">
        <f>IF(SUM(COUNTIFS('Planificación 2026-1'!F:F,"FILIAL",'Planificación 2026-1'!X:X,C235,'Planificación 2026-1'!H:H,"IC"))&gt;0,"P32"," ")</f>
        <v xml:space="preserve"> </v>
      </c>
      <c r="AN235" s="58" t="str">
        <f>IF(SUM(COUNTIFS('Planificación 2026-1'!F:F,"FILIAL",'Planificación 2026-1'!X:X,C235,'Planificación 2026-1'!H:H,"AR"))&gt;0,"P34"," ")</f>
        <v xml:space="preserve"> </v>
      </c>
      <c r="AO235" s="58" t="str">
        <f>IF(SUM(COUNTIFS('Planificación 2026-1'!F:F,"FILIAL",'Planificación 2026-1'!X:X,C235,'Planificación 2026-1'!H:H,"T1"))&gt;0,"P35"," ")</f>
        <v xml:space="preserve"> </v>
      </c>
      <c r="AP235" s="58" t="str">
        <f>IF(SUM(COUNTIFS('Planificación 2026-1'!F:F,"FILIAL",'Planificación 2026-1'!X:X,C235,'Planificación 2026-1'!H:H,"T3"))&gt;0,"P36"," ")</f>
        <v xml:space="preserve"> </v>
      </c>
      <c r="AQ235" s="58" t="str">
        <f>IF(SUM(COUNTIFS('Planificación 2026-1'!F:F,"FILIAL",'Planificación 2026-1'!X:X,C235,'Planificación 2026-1'!H:H,"T2"))&gt;0,"P37"," ")</f>
        <v xml:space="preserve"> </v>
      </c>
      <c r="AR235" s="58" t="str">
        <f>IF(SUM(COUNTIFS('Planificación 2026-1'!F:F,"FILIAL",'Planificación 2026-1'!X:X,C235,'Planificación 2026-1'!H:H,"AE"))&gt;0,"P38"," ")</f>
        <v xml:space="preserve"> </v>
      </c>
      <c r="AS235" s="58" t="str">
        <f>IF(SUM(COUNTIFS('Planificación 2026-1'!F:F,"FILIAL",'Planificación 2026-1'!X:X,C235,'Planificación 2026-1'!H:H,"T4"))&gt;0,"P55"," ")</f>
        <v xml:space="preserve"> </v>
      </c>
      <c r="AT235" s="58" t="str">
        <f>IF(SUM(COUNTIFS('Planificación 2026-1'!F:F,"SUNAMPE",'Planificación 2026-1'!X:X,C235,'Planificación 2026-1'!H:H,"AF"))&gt;0," P01"," ")</f>
        <v xml:space="preserve"> </v>
      </c>
      <c r="AU235" s="58" t="str">
        <f>IF(SUM(COUNTIFS('Planificación 2026-1'!F:F,"SUNAMPE",'Planificación 2026-1'!X:X,C235,'Planificación 2026-1'!H:H,"EN"))&gt;0,"P02"," ")</f>
        <v xml:space="preserve"> </v>
      </c>
      <c r="AV235" s="58" t="str">
        <f>IF(SUM(COUNTIFS('Planificación 2026-1'!F:F,"SUNAMPE",'Planificación 2026-1'!X:X,C235,'Planificación 2026-1'!H:H,"IS"))&gt;0,"P03"," ")</f>
        <v xml:space="preserve"> </v>
      </c>
      <c r="AW235" s="58" t="str">
        <f>IF(SUM(COUNTIFS('Planificación 2026-1'!F:F,"SUNAMPE",'Planificación 2026-1'!X:X,C235,'Planificación 2026-1'!H:H,"PS"))&gt;0,"P04"," ")</f>
        <v xml:space="preserve"> </v>
      </c>
      <c r="AX235" s="58"/>
      <c r="AY235" s="58" t="str">
        <f>IF(SUM(COUNTIFS('Planificación 2026-1'!F:F,"SUNAMPE",'Planificación 2026-1'!X:X,C235,'Planificación 2026-1'!H:H,"IN"))&gt;0,"P06"," ")</f>
        <v xml:space="preserve"> </v>
      </c>
      <c r="AZ235" s="58" t="str">
        <f>IF(SUM(COUNTIFS('Planificación 2026-1'!F:F,"SUNAMPE",'Planificación 2026-1'!X:X,C235,'Planificación 2026-1'!H:H,"CA"))&gt;0,"P07"," ")</f>
        <v xml:space="preserve"> </v>
      </c>
      <c r="BA235" s="58" t="str">
        <f>IF(SUM(COUNTIFS('Planificación 2026-1'!F:F,"SUNAMPE",'Planificación 2026-1'!X:X,C235,'Planificación 2026-1'!H:H,"DE"))&gt;0,"P08"," ")</f>
        <v xml:space="preserve"> </v>
      </c>
      <c r="BB235" s="58" t="str">
        <f>IF(SUM(COUNTIFS('Planificación 2026-1'!F:F,"SUNAMPE",'Planificación 2026-1'!X:X,C235,'Planificación 2026-1'!H:H,"OB"))&gt;0,"P09"," ")</f>
        <v xml:space="preserve"> </v>
      </c>
      <c r="BC235" s="58" t="str">
        <f>IF(SUM(COUNTIFS('Planificación 2026-1'!F:F,"SUNAMPE",'Planificación 2026-1'!X:X,C235,'Planificación 2026-1'!H:H,"MH"))&gt;0,"P31"," ")</f>
        <v xml:space="preserve"> </v>
      </c>
      <c r="BD235" s="58" t="str">
        <f>IF(SUM(COUNTIFS('Planificación 2026-1'!F:F,"SUNAMPE",'Planificación 2026-1'!X:X,C235,'Planificación 2026-1'!H:H,"IC"))&gt;0,"P32"," ")</f>
        <v xml:space="preserve"> </v>
      </c>
      <c r="BE235" s="58" t="str">
        <f>IF(SUM(COUNTIFS('Planificación 2026-1'!F:F,"SUNAMPE",'Planificación 2026-1'!X:X,C235,'Planificación 2026-1'!H:H,"AR"))&gt;0,"P34"," ")</f>
        <v xml:space="preserve"> </v>
      </c>
      <c r="BF235" s="58" t="str">
        <f>IF(SUM(COUNTIFS('Planificación 2026-1'!F:F,"SUNAMPE",'Planificación 2026-1'!X:X,C235,'Planificación 2026-1'!H:H,"T1"))&gt;0,"P35"," ")</f>
        <v xml:space="preserve"> </v>
      </c>
      <c r="BG235" s="58" t="str">
        <f>IF(SUM(COUNTIFS('Planificación 2026-1'!F:F,"SUNAMPE",'Planificación 2026-1'!X:X,C235,'Planificación 2026-1'!H:H,"T3"))&gt;0,"P36"," ")</f>
        <v xml:space="preserve"> </v>
      </c>
      <c r="BH235" s="58" t="str">
        <f>IF(SUM(COUNTIFS('Planificación 2026-1'!F:F,"SUNAMPE",'Planificación 2026-1'!X:X,C235,'Planificación 2026-1'!H:H,"T2"))&gt;0,"P37"," ")</f>
        <v xml:space="preserve"> </v>
      </c>
      <c r="BI235" s="58" t="str">
        <f>IF(SUM(COUNTIFS('Planificación 2026-1'!F:F,"SUNAMPE",'Planificación 2026-1'!X:X,C235,'Planificación 2026-1'!H:H,"AE"))&gt;0,"P38"," ")</f>
        <v xml:space="preserve"> </v>
      </c>
      <c r="BJ235" s="58" t="str">
        <f>IF(SUM(COUNTIFS('Planificación 2026-1'!F:F,"SUNAMPE",'Planificación 2026-1'!X:X,C235,'Planificación 2026-1'!H:H,"T4"))&gt;0,"P55"," ")</f>
        <v xml:space="preserve"> </v>
      </c>
      <c r="BK235" s="58" t="str">
        <f>IF(SUM(COUNTIFS('Planificación 2026-1'!F:F,"HUAURA",'Planificación 2026-1'!X:X,C235,'Planificación 2026-1'!H:H,"AF"))&gt;0," P01"," ")</f>
        <v xml:space="preserve"> </v>
      </c>
      <c r="BL235" s="58" t="str">
        <f>IF(SUM(COUNTIFS('Planificación 2026-1'!F:F,"HUAURA",'Planificación 2026-1'!X:X,C235,'Planificación 2026-1'!H:H,"EN"))&gt;0,"P02"," ")</f>
        <v xml:space="preserve"> </v>
      </c>
      <c r="BM235" s="58" t="str">
        <f>IF(SUM(COUNTIFS('Planificación 2026-1'!F:F,"HUAURA",'Planificación 2026-1'!X:X,C235,'Planificación 2026-1'!H:H,"IS"))&gt;0,"P03"," ")</f>
        <v xml:space="preserve"> </v>
      </c>
      <c r="BN235" s="58" t="str">
        <f>IF(SUM(COUNTIFS('Planificación 2026-1'!F:F,"HUAURA",'Planificación 2026-1'!X:X,C235,'Planificación 2026-1'!H:H,"PS"))&gt;0,"P04"," ")</f>
        <v xml:space="preserve"> </v>
      </c>
      <c r="BO235" s="58"/>
      <c r="BP235" s="58" t="str">
        <f>IF(SUM(COUNTIFS('Planificación 2026-1'!F:F,"HUAURA",'Planificación 2026-1'!X:X,C235,'Planificación 2026-1'!H:H,"IN"))&gt;0,"P06"," ")</f>
        <v xml:space="preserve"> </v>
      </c>
      <c r="BQ235" s="58" t="str">
        <f>IF(SUM(COUNTIFS('Planificación 2026-1'!F:F,"HUAURA",'Planificación 2026-1'!X:X,C235,'Planificación 2026-1'!H:H,"CA"))&gt;0,"P07"," ")</f>
        <v xml:space="preserve"> </v>
      </c>
      <c r="BR235" s="58" t="str">
        <f>IF(SUM(COUNTIFS('Planificación 2026-1'!F:F,"HUAURA",'Planificación 2026-1'!X:X,C235,'Planificación 2026-1'!H:H,"DE"))&gt;0,"P08"," ")</f>
        <v xml:space="preserve"> </v>
      </c>
      <c r="BS235" s="58" t="str">
        <f>IF(SUM(COUNTIFS('Planificación 2026-1'!F:F,"HUAURA",'Planificación 2026-1'!X:X,C235,'Planificación 2026-1'!H:H,"OB"))&gt;0,"P09"," ")</f>
        <v xml:space="preserve"> </v>
      </c>
      <c r="BT235" s="58" t="str">
        <f>IF(SUM(COUNTIFS('Planificación 2026-1'!F:F,"HUAURA",'Planificación 2026-1'!X:X,C235,'Planificación 2026-1'!H:H,"MH"))&gt;0,"P31"," ")</f>
        <v xml:space="preserve"> </v>
      </c>
      <c r="BU235" s="58" t="str">
        <f>IF(SUM(COUNTIFS('Planificación 2026-1'!F:F,"HUAURA",'Planificación 2026-1'!X:X,C235,'Planificación 2026-1'!H:H,"IC"))&gt;0,"P32"," ")</f>
        <v xml:space="preserve"> </v>
      </c>
      <c r="BV235" s="58" t="str">
        <f>IF(SUM(COUNTIFS('Planificación 2026-1'!F:F,"HUAURA",'Planificación 2026-1'!X:X,C235,'Planificación 2026-1'!H:H,"AR"))&gt;0,"P34"," ")</f>
        <v xml:space="preserve"> </v>
      </c>
      <c r="BW235" s="58" t="str">
        <f>IF(SUM(COUNTIFS('Planificación 2026-1'!F:F,"HUAURA",'Planificación 2026-1'!X:X,C235,'Planificación 2026-1'!H:H,"T1"))&gt;0,"P35"," ")</f>
        <v xml:space="preserve"> </v>
      </c>
      <c r="BX235" s="58" t="str">
        <f>IF(SUM(COUNTIFS('Planificación 2026-1'!F:F,"HUAURA",'Planificación 2026-1'!X:X,C235,'Planificación 2026-1'!H:H,"T3"))&gt;0,"P36"," ")</f>
        <v xml:space="preserve"> </v>
      </c>
      <c r="BY235" s="58" t="str">
        <f>IF(SUM(COUNTIFS('Planificación 2026-1'!F:F,"HUAURA",'Planificación 2026-1'!X:X,C235,'Planificación 2026-1'!H:H,"T2"))&gt;0,"P37"," ")</f>
        <v xml:space="preserve"> </v>
      </c>
      <c r="BZ235" s="58" t="str">
        <f>IF(SUM(COUNTIFS('Planificación 2026-1'!F:F,"HUAURA",'Planificación 2026-1'!X:X,C235,'Planificación 2026-1'!H:H,"AE"))&gt;0,"P38"," ")</f>
        <v xml:space="preserve"> </v>
      </c>
      <c r="CA235" s="58" t="str">
        <f>IF(SUM(COUNTIFS('Planificación 2026-1'!F:F,"HUAURA",'Planificación 2026-1'!X:X,C235,'Planificación 2026-1'!H:H,"T4"))&gt;0,"P55"," ")</f>
        <v xml:space="preserve"> </v>
      </c>
      <c r="CB235" s="59">
        <f>SUMIFS('Planificación 2026-1'!S:S,'Planificación 2026-1'!X:X,C235,'Planificación 2026-1'!H:H,"AF",'Planificación 2026-1'!I:I,"&gt;2")</f>
        <v>0</v>
      </c>
      <c r="CC235" s="59">
        <f>SUMIFS('Planificación 2026-1'!S:S,'Planificación 2026-1'!X:X,C235,'Planificación 2026-1'!H:H,"EN",'Planificación 2026-1'!I:I,"&gt;2")</f>
        <v>16</v>
      </c>
      <c r="CD235" s="59">
        <f>SUMIFS('Planificación 2026-1'!S:S,'Planificación 2026-1'!X:X,C235,'Planificación 2026-1'!H:H,"IS",'Planificación 2026-1'!I:I,"&gt;2")</f>
        <v>0</v>
      </c>
      <c r="CE235" s="59">
        <f>SUMIFS('Planificación 2026-1'!S:S,'Planificación 2026-1'!X:X,C235,'Planificación 2026-1'!H:H,"PS",'Planificación 2026-1'!I:I,"&gt;2")</f>
        <v>12</v>
      </c>
      <c r="CF235" s="59">
        <f>SUMIFS('Planificación 2026-1'!S:S,'Planificación 2026-1'!X:X,C235,'Planificación 2026-1'!H:H,"IN",'Planificación 2026-1'!I:I,"&gt;2")</f>
        <v>0</v>
      </c>
      <c r="CG235" s="59">
        <f>SUMIFS('Planificación 2026-1'!S:S,'Planificación 2026-1'!X:X,C235,'Planificación 2026-1'!H:H,"CA",'Planificación 2026-1'!I:I,"&gt;2")</f>
        <v>0</v>
      </c>
      <c r="CH235" s="59">
        <f>SUMIFS('Planificación 2026-1'!S:S,'Planificación 2026-1'!X:X,C235,'Planificación 2026-1'!H:H,"DE",'Planificación 2026-1'!I:I,"&gt;2")</f>
        <v>0</v>
      </c>
      <c r="CI235" s="59">
        <f>SUMIFS('Planificación 2026-1'!S:S,'Planificación 2026-1'!X:X,C235,'Planificación 2026-1'!H:H,"OB",'Planificación 2026-1'!I:I,"&gt;2")</f>
        <v>10</v>
      </c>
      <c r="CJ235" s="59">
        <f>SUMIFS('Planificación 2026-1'!S:S,'Planificación 2026-1'!X:X,C235,'Planificación 2026-1'!H:H,"MH",'Planificación 2026-1'!I:I,"&gt;2")</f>
        <v>0</v>
      </c>
      <c r="CK235" s="59">
        <f>SUMIFS('Planificación 2026-1'!S:S,'Planificación 2026-1'!X:X,C235,'Planificación 2026-1'!H:H,"IC",'Planificación 2026-1'!I:I,"&gt;2")</f>
        <v>0</v>
      </c>
      <c r="CL235" s="59">
        <f>SUMIFS('Planificación 2026-1'!S:S,'Planificación 2026-1'!X:X,C235,'Planificación 2026-1'!H:H,"AR",'Planificación 2026-1'!I:I,"&gt;2")</f>
        <v>0</v>
      </c>
      <c r="CM235" s="59">
        <f>SUMIFS('Planificación 2026-1'!S:S,'Planificación 2026-1'!X:X,C235,'Planificación 2026-1'!H:H,"AE",'Planificación 2026-1'!I:I,"&gt;2")</f>
        <v>0</v>
      </c>
      <c r="CN235" s="59">
        <f>SUMIFS('Planificación 2026-1'!S:S,'Planificación 2026-1'!X:X,C235,'Planificación 2026-1'!H:H,"T1",'Planificación 2026-1'!I:I,"&gt;2")</f>
        <v>0</v>
      </c>
      <c r="CO235" s="59">
        <f>SUMIFS('Planificación 2026-1'!S:S,'Planificación 2026-1'!X:X,C235,'Planificación 2026-1'!H:H,"T3",'Planificación 2026-1'!I:I,"&gt;2")</f>
        <v>0</v>
      </c>
      <c r="CP235" s="59">
        <f>SUMIFS('Planificación 2026-1'!S:S,'Planificación 2026-1'!X:X,C235,'Planificación 2026-1'!H:H,"T2",'Planificación 2026-1'!I:I,"&gt;2")</f>
        <v>0</v>
      </c>
      <c r="CQ235" s="59">
        <f>SUMIFS('Planificación 2026-1'!S:S,'Planificación 2026-1'!X:X,C235,'Planificación 2026-1'!H:H,"T4",'Planificación 2026-1'!I:I,"&gt;2")</f>
        <v>0</v>
      </c>
      <c r="CR235" s="59">
        <f>SUMIFS('Planificación 2026-1'!S:S,'Planificación 2026-1'!X:X,C235,'Planificación 2026-1'!H:H,"AF",'Planificación 2026-1'!I:I,"&lt;3")</f>
        <v>0</v>
      </c>
      <c r="CS235" s="59">
        <f>SUMIFS('Planificación 2026-1'!S:S,'Planificación 2026-1'!X:X,C235,'Planificación 2026-1'!H:H,"EN",'Planificación 2026-1'!I:I,"&lt;3")</f>
        <v>0</v>
      </c>
      <c r="CT235" s="59">
        <f>SUMIFS('Planificación 2026-1'!S:S,'Planificación 2026-1'!X:X,C235,'Planificación 2026-1'!H:H,"IS",'Planificación 2026-1'!I:I,"&lt;3")</f>
        <v>0</v>
      </c>
      <c r="CU235" s="59">
        <f>SUMIFS('Planificación 2026-1'!S:S,'Planificación 2026-1'!X:X,C235,'Planificación 2026-1'!H:H,"PS",'Planificación 2026-1'!I:I,"&lt;3")</f>
        <v>0</v>
      </c>
      <c r="CV235" s="59">
        <f>SUMIFS('Planificación 2026-1'!S:S,'Planificación 2026-1'!X:X,C235,'Planificación 2026-1'!H:H,"IN",'Planificación 2026-1'!I:I,"&lt;3")</f>
        <v>0</v>
      </c>
      <c r="CW235" s="59">
        <f>SUMIFS('Planificación 2026-1'!S:S,'Planificación 2026-1'!X:X,C235,'Planificación 2026-1'!H:H,"CA",'Planificación 2026-1'!I:I,"&lt;3")</f>
        <v>0</v>
      </c>
      <c r="CX235" s="59">
        <f>SUMIFS('Planificación 2026-1'!S:S,'Planificación 2026-1'!X:X,C235,'Planificación 2026-1'!H:H,"DE",'Planificación 2026-1'!I:I,"&lt;3")</f>
        <v>0</v>
      </c>
      <c r="CY235" s="59">
        <f>SUMIFS('Planificación 2026-1'!S:S,'Planificación 2026-1'!X:X,C235,'Planificación 2026-1'!H:H,"OB",'Planificación 2026-1'!I:I,"&lt;3")</f>
        <v>0</v>
      </c>
      <c r="CZ235" s="59">
        <f>SUMIFS('Planificación 2026-1'!S:S,'Planificación 2026-1'!X:X,C235,'Planificación 2026-1'!H:H,"MH",'Planificación 2026-1'!I:I,"&lt;3")</f>
        <v>0</v>
      </c>
      <c r="DA235" s="59">
        <f>SUMIFS('Planificación 2026-1'!S:S,'Planificación 2026-1'!X:X,C235,'Planificación 2026-1'!H:H,"IC",'Planificación 2026-1'!I:I,"&lt;3")</f>
        <v>0</v>
      </c>
      <c r="DB235" s="59">
        <f>SUMIFS('Planificación 2026-1'!S:S,'Planificación 2026-1'!X:X,C235,'Planificación 2026-1'!H:H,"AR",'Planificación 2026-1'!I:I,"&lt;3")</f>
        <v>0</v>
      </c>
      <c r="DC235" s="59">
        <f>SUMIFS('Planificación 2026-1'!S:S,'Planificación 2026-1'!X:X,C235,'Planificación 2026-1'!H:H,"AE",'Planificación 2026-1'!I:I,"&lt;3")</f>
        <v>0</v>
      </c>
      <c r="DD235" s="59">
        <f>SUMIFS('Planificación 2026-1'!S:S,'Planificación 2026-1'!X:X,C235,'Planificación 2026-1'!H:H,"T1",'Planificación 2026-1'!I:I,"&lt;3")</f>
        <v>0</v>
      </c>
      <c r="DE235" s="59">
        <f>SUMIFS('Planificación 2026-1'!S:S,'Planificación 2026-1'!X:X,C235,'Planificación 2026-1'!H:H,"T3",'Planificación 2026-1'!I:I,"&lt;3")</f>
        <v>0</v>
      </c>
      <c r="DF235" s="59">
        <f>SUMIFS('Planificación 2026-1'!S:S,'Planificación 2026-1'!X:X,C235,'Planificación 2026-1'!H:H,"T2",'Planificación 2026-1'!I:I,"&lt;3")</f>
        <v>0</v>
      </c>
      <c r="DG235" s="59">
        <f>SUMIFS('Planificación 2026-1'!S:S,'Planificación 2026-1'!X:X,C235,'Planificación 2026-1'!H:H,"T4",'Planificación 2026-1'!I:I,"&lt;3")</f>
        <v>0</v>
      </c>
      <c r="DH235" s="58" t="str">
        <f>TRIM(CONCATENATE(L235,M235,N235,O235,P235,Q235,R235,S235,T235,U235,V235,W235,X235,Y235,Z235,AA235,AB235))</f>
        <v>P02 P04 P09</v>
      </c>
      <c r="DI235" s="27">
        <f>IF(C235="","",SUMIFS('Planificación 2026-1'!S:S,'Planificación 2026-1'!X:X,C235,'Planificación 2026-1'!F:F,"PRINCIPAL",'Planificación 2026-1'!Y:Y,"VIRTUAL"))</f>
        <v>34</v>
      </c>
      <c r="DJ235" s="27">
        <f>IF(C235="","",SUMIFS('Planificación 2026-1'!S:S,'Planificación 2026-1'!X:X,C235,'Planificación 2026-1'!F:F,"PRINCIPAL",'Planificación 2026-1'!Y:Y,"PRESENCIAL"))</f>
        <v>0</v>
      </c>
      <c r="DK235" s="27">
        <f>IF(C235="","",SUMIFS('Planificación 2026-1'!S:S,'Planificación 2026-1'!X:X,C235,'Planificación 2026-1'!F:F,"PRINCIPAL",'Planificación 2026-1'!Y:Y,"HIBRIDO PRESENCIAL"))</f>
        <v>0</v>
      </c>
      <c r="DL235" s="58" t="str">
        <f>TRIM(CONCATENATE(AC235,AD235,AE235,AF235,AG235,AH235,AI235,AJ235,AK235,AL235,AM235,AN235,AO235,AP235,AQ235,AR235,AS235))</f>
        <v>P04</v>
      </c>
      <c r="DM235" s="58">
        <f>IF(C235="","",SUMIFS('Planificación 2026-1'!S:S,'Planificación 2026-1'!X:X,C235,'Planificación 2026-1'!F:F,"FILIAL",'Planificación 2026-1'!Y:Y,"VIRTUAL"))</f>
        <v>4</v>
      </c>
      <c r="DN235" s="60">
        <f>IF(C235="","",SUMIFS('Planificación 2026-1'!S:S,'Planificación 2026-1'!X:X,C235,'Planificación 2026-1'!F:F,"FILIAL",'Planificación 2026-1'!Y:Y,"PRESENCIAL"))</f>
        <v>0</v>
      </c>
      <c r="DO235" s="29">
        <f>IF(C235="","",SUMIFS('Planificación 2026-1'!S:S,'Planificación 2026-1'!X:X,C235,'Planificación 2026-1'!F:F,"FILIAL",'Planificación 2026-1'!Y:Y,"HIBRIDO PRESENCIAL"))</f>
        <v>0</v>
      </c>
      <c r="DP235" s="61" t="str">
        <f>TRIM(CONCATENATE(AT235,AU235,AV235,AW235,AX235,AY235,AZ235,BA235,BB235,BC235,BD235,BE235,BF235,BG235,BH235,BI235,BJ235))</f>
        <v/>
      </c>
      <c r="DQ235" s="58">
        <f>IF(C235="","",SUMIFS('Planificación 2026-1'!S:S,'Planificación 2026-1'!X:X,C235,'Planificación 2026-1'!F:F,"SUNAMPE",'Planificación 2026-1'!Y:Y,"VIRTUAL"))</f>
        <v>0</v>
      </c>
      <c r="DR235" s="29">
        <f>IF(C235="","",SUMIFS('Planificación 2026-1'!S:S,'Planificación 2026-1'!X:X,C235,'Planificación 2026-1'!F:F,"SUNAMPE",'Planificación 2026-1'!Y:Y,"PRESENCIAL"))</f>
        <v>0</v>
      </c>
      <c r="DS235" s="61" t="str">
        <f>TRIM(CONCATENATE(BK235,BL235,BM235,BN235,BO235,BP235,BQ235,BR235,BS235,BT235,BU235,BV235,BW235,BX235,BY235,BZ235,CA235))</f>
        <v/>
      </c>
      <c r="DT235" s="58">
        <f>IF(C235="","",SUMIFS('Planificación 2026-1'!S:S,'Planificación 2026-1'!X:X,C235,'Planificación 2026-1'!F:F,"HUAURA",'Planificación 2026-1'!Y:Y,"VIRTUAL"))</f>
        <v>0</v>
      </c>
      <c r="DU235" s="29">
        <f>IF(C235="","",SUMIFS('Planificación 2026-1'!S:S,'Planificación 2026-1'!X:X,C235,'Planificación 2026-1'!F:F,"HUAURA",'Planificación 2026-1'!Y:Y,"PRESENCIAL"))</f>
        <v>0</v>
      </c>
      <c r="DV235" s="32">
        <f>SUMIFS('Planificación 2026-1'!S:S,'Planificación 2026-1'!X:X,C235,'Planificación 2026-1'!F:F,"PRINCIPAL",'Planificación 2026-1'!Y:Y,"VIRTUAL",'Planificación 2026-1'!I:I,"&gt;2")</f>
        <v>34</v>
      </c>
      <c r="DW235" s="32">
        <f>SUMIFS('Planificación 2026-1'!S:S,'Planificación 2026-1'!X:X,C235,'Planificación 2026-1'!F:F,"PRINCIPAL",'Planificación 2026-1'!Y:Y,"&lt;&gt;VIRTUAL",'Planificación 2026-1'!I:I,"&gt;2")</f>
        <v>0</v>
      </c>
      <c r="DX235" s="32">
        <f>SUMIFS('Planificación 2026-1'!S:S,'Planificación 2026-1'!X:X,C235,'Planificación 2026-1'!F:F,"SUNAMPE",'Planificación 2026-1'!Y:Y,"VIRTUAL",'Planificación 2026-1'!I:I,"&gt;2")</f>
        <v>0</v>
      </c>
      <c r="DY235" s="32">
        <f>SUMIFS('Planificación 2026-1'!S:S,'Planificación 2026-1'!X:X,C235,'Planificación 2026-1'!F:F,"SUNAMPE",'Planificación 2026-1'!Y:Y,"&lt;&gt;VIRTUAL",'Planificación 2026-1'!I:I,"&gt;2")</f>
        <v>0</v>
      </c>
      <c r="DZ235" s="32">
        <f>SUMIFS('Planificación 2026-1'!S:S,'Planificación 2026-1'!X:X,C235,'Planificación 2026-1'!F:F,"FILIAL",'Planificación 2026-1'!Y:Y,"VIRTUAL",'Planificación 2026-1'!I:I,"&gt;2")</f>
        <v>4</v>
      </c>
      <c r="EA235" s="32">
        <f>SUMIFS('Planificación 2026-1'!S:S,'Planificación 2026-1'!X:X,C235,'Planificación 2026-1'!F:F,"FILIAL",'Planificación 2026-1'!Y:Y,"&lt;&gt;VIRTUAL",'Planificación 2026-1'!I:I,"&gt;2")</f>
        <v>0</v>
      </c>
      <c r="EB235" s="32">
        <f>SUMIFS('Planificación 2026-1'!S:S,'Planificación 2026-1'!X:X,C235,'Planificación 2026-1'!F:F,"PORUMA",'Planificación 2026-1'!Y:Y,"VIRTUAL",'Planificación 2026-1'!I:I,"&gt;2")</f>
        <v>0</v>
      </c>
      <c r="EC235" s="32">
        <f>SUMIFS('Planificación 2026-1'!S:S,'Planificación 2026-1'!X:X,C235,'Planificación 2026-1'!F:F,"PORUMA",'Planificación 2026-1'!Y:Y,"&lt;&gt;VIRTUAL",'Planificación 2026-1'!I:I,"&gt;2")</f>
        <v>0</v>
      </c>
      <c r="ED235" s="32">
        <f>SUMIFS('Planificación 2026-1'!S:S,'Planificación 2026-1'!X:X,C235,'Planificación 2026-1'!F:F,"HUAURA",'Planificación 2026-1'!Y:Y,"VIRTUAL",'Planificación 2026-1'!I:I,"&gt;2")</f>
        <v>0</v>
      </c>
      <c r="EE235" s="32">
        <f>SUMIFS('Planificación 2026-1'!S:S,'Planificación 2026-1'!X:X,C235,'Planificación 2026-1'!F:F,"HUAURA",'Planificación 2026-1'!Y:Y,"&lt;&gt;VIRTUAL",'Planificación 2026-1'!I:I,"&gt;2")</f>
        <v>0</v>
      </c>
      <c r="EF235" s="32">
        <f>SUMIFS('Planificación 2026-1'!S:S,'Planificación 2026-1'!X:X,C235,'Planificación 2026-1'!F:F,"PRINCIPAL",'Planificación 2026-1'!Y:Y,"VIRTUAL",'Planificación 2026-1'!I:I,"&lt;3")</f>
        <v>0</v>
      </c>
      <c r="EG235" s="32">
        <f>SUMIFS('Planificación 2026-1'!S:S,'Planificación 2026-1'!X:X,C235,'Planificación 2026-1'!F:F,"PRINCIPAL",'Planificación 2026-1'!Y:Y,"&lt;&gt;VIRTUAL",'Planificación 2026-1'!I:I,"&lt;3")</f>
        <v>0</v>
      </c>
      <c r="EH235" s="32">
        <f>SUMIFS('Planificación 2026-1'!S:S,'Planificación 2026-1'!X:X,C235,'Planificación 2026-1'!F:F,"SUNAMPE",'Planificación 2026-1'!Y:Y,"VIRTUAL",'Planificación 2026-1'!I:I,"&lt;3")</f>
        <v>0</v>
      </c>
      <c r="EI235" s="32">
        <f>SUMIFS('Planificación 2026-1'!S:S,'Planificación 2026-1'!X:X,C235,'Planificación 2026-1'!F:F,"SUNAMPE",'Planificación 2026-1'!Y:Y,"&lt;&gt;VIRTUAL",'Planificación 2026-1'!I:I,"&lt;3")</f>
        <v>0</v>
      </c>
      <c r="EJ235" s="32">
        <f>SUMIFS('Planificación 2026-1'!S:S,'Planificación 2026-1'!X:X,C235,'Planificación 2026-1'!F:F,"FILIAL",'Planificación 2026-1'!Y:Y,"VIRTUAL",'Planificación 2026-1'!I:I,"&lt;3")</f>
        <v>0</v>
      </c>
      <c r="EK235" s="32">
        <f>SUMIFS('Planificación 2026-1'!S:S,'Planificación 2026-1'!X:X,C235,'Planificación 2026-1'!F:F,"FILIAL",'Planificación 2026-1'!Y:Y,"&lt;&gt;VIRTUAL",'Planificación 2026-1'!I:I,"&lt;3")</f>
        <v>0</v>
      </c>
      <c r="EL235" s="32">
        <f>SUMIFS('Planificación 2026-1'!S:S,'Planificación 2026-1'!X:X,C235,'Planificación 2026-1'!F:F,"PORUMA",'Planificación 2026-1'!Y:Y,"VIRTUAL",'Planificación 2026-1'!I:I,"&lt;3")</f>
        <v>0</v>
      </c>
      <c r="EM235" s="32">
        <f>SUMIFS('Planificación 2026-1'!S:S,'Planificación 2026-1'!X:X,C235,'Planificación 2026-1'!F:F,"PORUMA",'Planificación 2026-1'!Y:Y,"&lt;&gt;VIRTUAL",'Planificación 2026-1'!I:I,"&lt;3")</f>
        <v>0</v>
      </c>
      <c r="EN235" s="32">
        <f>SUMIFS('Planificación 2026-1'!S:S,'Planificación 2026-1'!X:X,C235,'Planificación 2026-1'!F:F,"HUAURA",'Planificación 2026-1'!Y:Y,"VIRTUAL",'Planificación 2026-1'!I:I,"&lt;3")</f>
        <v>0</v>
      </c>
      <c r="EO235" s="32">
        <f>SUMIFS('Planificación 2026-1'!S:S,'Planificación 2026-1'!X:X,C235,'Planificación 2026-1'!F:F,"HUAURA",'Planificación 2026-1'!Y:Y,"&lt;&gt;VIRTUAL",'Planificación 2026-1'!I:I,"&lt;3")</f>
        <v>0</v>
      </c>
      <c r="EP235" s="32">
        <f>EJ235+DZ235+EA235+EK235</f>
        <v>4</v>
      </c>
      <c r="EQ235" s="32">
        <f>EO235+EN235+EE235+ED235</f>
        <v>0</v>
      </c>
      <c r="ER235" s="32">
        <f>EL235+EM235+EC235+EB235</f>
        <v>0</v>
      </c>
      <c r="ES235" s="32">
        <f>EG235+EF235+DW235+DV235</f>
        <v>34</v>
      </c>
      <c r="ET235" s="32">
        <f>EI235+EH235+DY235+DX235</f>
        <v>0</v>
      </c>
      <c r="EU235" s="32">
        <f t="shared" si="51"/>
        <v>38</v>
      </c>
      <c r="EV235" s="32" t="b">
        <f>EXACT(EU235,E235)</f>
        <v>1</v>
      </c>
      <c r="EW235" s="32"/>
      <c r="EX235" s="32">
        <f>DV235+DZ235+ED235+EF235+EJ235+EN235+DX235+EH235</f>
        <v>38</v>
      </c>
      <c r="EY235" s="32">
        <f>DW235+EA235+EE235+EG235+EK235+EO235+DY235+EI235</f>
        <v>0</v>
      </c>
      <c r="EZ235" s="32" t="b">
        <f>EXACT(SUM(EX235:EY235),E235)</f>
        <v>1</v>
      </c>
      <c r="FA235" s="32" t="str">
        <f>IF(AND(DW235=0,EA235=0,EE235=0),"",IF(COUNTIF(DW235:EE235,"&gt;0")=1,IF(DW235&gt;0,"SEDE",IF(EA235&gt;0,"FILIAL","HUAURA")),IF(COUNTIF(DW235:EE235,"&gt;0")=2,IF(AND(DW235&gt;0,EA235&gt;0),"SEDE-FILIAL",IF(AND(DW235&gt;0,EE235&gt;0),"SEDE-HUAURA","FILIAL-HUAURA")),"SEDE-FILIAL-HUAURA")))</f>
        <v/>
      </c>
      <c r="FB235" s="32" t="str">
        <f>IF(EX235=0,"PRESENCIAL",IF(EY235=0,"VIRTUAL",IF(EX235&gt;EY235,"MAS VIRTUAL",IF(EY235&gt;EX235,"MAS PRESENCIAL","AMBOS"))))</f>
        <v>VIRTUAL</v>
      </c>
    </row>
    <row r="236" spans="1:158">
      <c r="B236" s="65">
        <v>233</v>
      </c>
      <c r="C236" s="32" t="s">
        <v>442</v>
      </c>
      <c r="D236" s="429">
        <v>41717568</v>
      </c>
      <c r="E236" s="62">
        <f>SUMIF('Planificación 2026-1'!X:X,C236,'Planificación 2026-1'!S:S)</f>
        <v>12</v>
      </c>
      <c r="F236" s="450" t="s">
        <v>203</v>
      </c>
      <c r="G236" s="57" t="s">
        <v>434</v>
      </c>
      <c r="H236" s="64"/>
      <c r="I236" s="64"/>
      <c r="J236" s="32" t="s">
        <v>111</v>
      </c>
      <c r="K236" s="32" t="s">
        <v>259</v>
      </c>
      <c r="L236" s="57" t="str">
        <f>IF(SUM(COUNTIFS('Planificación 2026-1'!F:F,"PRINCIPAL",'Planificación 2026-1'!X:X,C236,'Planificación 2026-1'!H:H,"AF"))&gt;0,"P01"," ")</f>
        <v xml:space="preserve"> </v>
      </c>
      <c r="M236" s="58" t="str">
        <f>IF(SUM(COUNTIFS('Planificación 2026-1'!F:F,"PRINCIPAL",'Planificación 2026-1'!X:X,C236,'Planificación 2026-1'!H:H,"EN"))&gt;0,"P02"," ")</f>
        <v xml:space="preserve"> </v>
      </c>
      <c r="N236" s="58" t="str">
        <f>IF(SUM(COUNTIFS('Planificación 2026-1'!F:F,"PRINCIPAL",'Planificación 2026-1'!X:X,C236,'Planificación 2026-1'!H:H,"IS"))&gt;0,"P03"," ")</f>
        <v xml:space="preserve"> </v>
      </c>
      <c r="O236" s="58" t="str">
        <f>IF(SUM(COUNTIFS('Planificación 2026-1'!F:F,"PRINCIPAL",'Planificación 2026-1'!X:X,C236,'Planificación 2026-1'!H:H,"PS"))&gt;0,"P04"," ")</f>
        <v xml:space="preserve"> </v>
      </c>
      <c r="P236" s="58"/>
      <c r="Q236" s="58" t="str">
        <f>IF(SUM(COUNTIFS('Planificación 2026-1'!F:F,"PRINCIPAL",'Planificación 2026-1'!X:X,C236,'Planificación 2026-1'!H:H,"IN"))&gt;0,"P06"," ")</f>
        <v xml:space="preserve"> </v>
      </c>
      <c r="R236" s="58" t="str">
        <f>IF(SUM(COUNTIFS('Planificación 2026-1'!F:F,"PRINCIPAL",'Planificación 2026-1'!X:X,C236,'Planificación 2026-1'!H:H,"CA"))&gt;0,"P07"," ")</f>
        <v xml:space="preserve"> </v>
      </c>
      <c r="S236" s="58" t="str">
        <f>IF(SUM(COUNTIFS('Planificación 2026-1'!F:F,"PRINCIPAL",'Planificación 2026-1'!X:X,C236,'Planificación 2026-1'!H:H,"DE"))&gt;0,"P08"," ")</f>
        <v xml:space="preserve"> </v>
      </c>
      <c r="T236" s="58" t="str">
        <f>IF(SUM(COUNTIFS('Planificación 2026-1'!F:F,"PRINCIPAL",'Planificación 2026-1'!X:X,C236,'Planificación 2026-1'!H:H,"OB"))&gt;0,"P09"," ")</f>
        <v xml:space="preserve"> </v>
      </c>
      <c r="U236" s="58" t="str">
        <f>IF(SUM(COUNTIFS('Planificación 2026-1'!F:F,"PRINCIPAL",'Planificación 2026-1'!X:X,C236,'Planificación 2026-1'!H:H,"MH"))&gt;0,"P31"," ")</f>
        <v xml:space="preserve"> </v>
      </c>
      <c r="V236" s="58" t="str">
        <f>IF(SUM(COUNTIFS('Planificación 2026-1'!F:F,"PRINCIPAL",'Planificación 2026-1'!X:X,C236,'Planificación 2026-1'!H:H,"IC"))&gt;0,"P32"," ")</f>
        <v xml:space="preserve"> </v>
      </c>
      <c r="W236" s="58" t="str">
        <f>IF(SUM(COUNTIFS('Planificación 2026-1'!F:F,"PRINCIPAL",'Planificación 2026-1'!X:X,C236,'Planificación 2026-1'!H:H,"AR"))&gt;0,"P34"," ")</f>
        <v xml:space="preserve"> </v>
      </c>
      <c r="X236" s="58" t="str">
        <f>IF(SUM(COUNTIFS('Planificación 2026-1'!F:F,"PRINCIPAL",'Planificación 2026-1'!X:X,C236,'Planificación 2026-1'!H:H,"T1"))&gt;0,"P35"," ")</f>
        <v xml:space="preserve"> </v>
      </c>
      <c r="Y236" s="58" t="str">
        <f>IF(SUM(COUNTIFS('Planificación 2026-1'!F:F,"PRINCIPAL",'Planificación 2026-1'!X:X,C236,'Planificación 2026-1'!H:H,"T3"))&gt;0,"P36"," ")</f>
        <v xml:space="preserve"> </v>
      </c>
      <c r="Z236" s="58" t="str">
        <f>IF(SUM(COUNTIFS('Planificación 2026-1'!F:F,"PRINCIPAL",'Planificación 2026-1'!X:X,C236,'Planificación 2026-1'!H:H,"T2"))&gt;0,"P37"," ")</f>
        <v xml:space="preserve"> </v>
      </c>
      <c r="AA236" s="58" t="str">
        <f>IF(SUM(COUNTIFS('Planificación 2026-1'!F:F,"PRINCIPAL",'Planificación 2026-1'!X:X,C236,'Planificación 2026-1'!H:H,"AE"))&gt;0,"P38"," ")</f>
        <v xml:space="preserve"> </v>
      </c>
      <c r="AB236" s="58" t="str">
        <f>IF(SUM(COUNTIFS('Planificación 2026-1'!F:F,"PRINCIPAL",'Planificación 2026-1'!X:X,C236,'Planificación 2026-1'!H:H,"T4"))&gt;0,"P55"," ")</f>
        <v xml:space="preserve"> </v>
      </c>
      <c r="AC236" s="58" t="str">
        <f>IF(SUM(COUNTIFS('Planificación 2026-1'!F:F,"FILIAL",'Planificación 2026-1'!X:X,C236,'Planificación 2026-1'!H:H,"AF"))&gt;0," P01"," ")</f>
        <v xml:space="preserve"> </v>
      </c>
      <c r="AD236" s="58" t="str">
        <f>IF(SUM(COUNTIFS('Planificación 2026-1'!F:F,"FILIAL",'Planificación 2026-1'!X:X,C236,'Planificación 2026-1'!H:H,"EN"))&gt;0,"P02"," ")</f>
        <v xml:space="preserve"> </v>
      </c>
      <c r="AE236" s="58" t="str">
        <f>IF(SUM(COUNTIFS('Planificación 2026-1'!F:F,"FILIAL",'Planificación 2026-1'!X:X,C236,'Planificación 2026-1'!H:H,"IS"))&gt;0,"P03"," ")</f>
        <v xml:space="preserve"> </v>
      </c>
      <c r="AF236" s="58" t="str">
        <f>IF(SUM(COUNTIFS('Planificación 2026-1'!F:F,"FILIAL",'Planificación 2026-1'!X:X,C236,'Planificación 2026-1'!H:H,"PS"))&gt;0,"P04"," ")</f>
        <v xml:space="preserve"> </v>
      </c>
      <c r="AG236" s="58"/>
      <c r="AH236" s="58" t="str">
        <f>IF(SUM(COUNTIFS('Planificación 2026-1'!F:F,"FILIAL",'Planificación 2026-1'!X:X,C236,'Planificación 2026-1'!H:H,"IN"))&gt;0,"P06"," ")</f>
        <v xml:space="preserve"> </v>
      </c>
      <c r="AI236" s="58" t="str">
        <f>IF(SUM(COUNTIFS('Planificación 2026-1'!F:F,"FILIAL",'Planificación 2026-1'!X:X,C236,'Planificación 2026-1'!H:H,"CA"))&gt;0,"P07"," ")</f>
        <v xml:space="preserve"> </v>
      </c>
      <c r="AJ236" s="58" t="str">
        <f>IF(SUM(COUNTIFS('Planificación 2026-1'!F:F,"FILIAL",'Planificación 2026-1'!X:X,C236,'Planificación 2026-1'!H:H,"DE"))&gt;0,"P08"," ")</f>
        <v xml:space="preserve"> </v>
      </c>
      <c r="AK236" s="58" t="str">
        <f>IF(SUM(COUNTIFS('Planificación 2026-1'!F:F,"FILIAL",'Planificación 2026-1'!X:X,C236,'Planificación 2026-1'!H:H,"OB"))&gt;0,"P09"," ")</f>
        <v xml:space="preserve"> </v>
      </c>
      <c r="AL236" s="58" t="str">
        <f>IF(SUM(COUNTIFS('Planificación 2026-1'!F:F,"FILIAL",'Planificación 2026-1'!X:X,C236,'Planificación 2026-1'!H:H,"MH"))&gt;0,"P31"," ")</f>
        <v xml:space="preserve"> </v>
      </c>
      <c r="AM236" s="58" t="str">
        <f>IF(SUM(COUNTIFS('Planificación 2026-1'!F:F,"FILIAL",'Planificación 2026-1'!X:X,C236,'Planificación 2026-1'!H:H,"IC"))&gt;0,"P32"," ")</f>
        <v xml:space="preserve"> </v>
      </c>
      <c r="AN236" s="58" t="str">
        <f>IF(SUM(COUNTIFS('Planificación 2026-1'!F:F,"FILIAL",'Planificación 2026-1'!X:X,C236,'Planificación 2026-1'!H:H,"AR"))&gt;0,"P34"," ")</f>
        <v xml:space="preserve"> </v>
      </c>
      <c r="AO236" s="58" t="str">
        <f>IF(SUM(COUNTIFS('Planificación 2026-1'!F:F,"FILIAL",'Planificación 2026-1'!X:X,C236,'Planificación 2026-1'!H:H,"T1"))&gt;0,"P35"," ")</f>
        <v xml:space="preserve"> </v>
      </c>
      <c r="AP236" s="58" t="str">
        <f>IF(SUM(COUNTIFS('Planificación 2026-1'!F:F,"FILIAL",'Planificación 2026-1'!X:X,C236,'Planificación 2026-1'!H:H,"T3"))&gt;0,"P36"," ")</f>
        <v xml:space="preserve"> </v>
      </c>
      <c r="AQ236" s="58" t="str">
        <f>IF(SUM(COUNTIFS('Planificación 2026-1'!F:F,"FILIAL",'Planificación 2026-1'!X:X,C236,'Planificación 2026-1'!H:H,"T2"))&gt;0,"P37"," ")</f>
        <v xml:space="preserve"> </v>
      </c>
      <c r="AR236" s="58" t="str">
        <f>IF(SUM(COUNTIFS('Planificación 2026-1'!F:F,"FILIAL",'Planificación 2026-1'!X:X,C236,'Planificación 2026-1'!H:H,"AE"))&gt;0,"P38"," ")</f>
        <v xml:space="preserve"> </v>
      </c>
      <c r="AS236" s="58" t="str">
        <f>IF(SUM(COUNTIFS('Planificación 2026-1'!F:F,"FILIAL",'Planificación 2026-1'!X:X,C236,'Planificación 2026-1'!H:H,"T4"))&gt;0,"P55"," ")</f>
        <v xml:space="preserve"> </v>
      </c>
      <c r="AT236" s="58" t="str">
        <f>IF(SUM(COUNTIFS('Planificación 2026-1'!F:F,"SUNAMPE",'Planificación 2026-1'!X:X,C236,'Planificación 2026-1'!H:H,"AF"))&gt;0," P01"," ")</f>
        <v xml:space="preserve"> </v>
      </c>
      <c r="AU236" s="58" t="str">
        <f>IF(SUM(COUNTIFS('Planificación 2026-1'!F:F,"SUNAMPE",'Planificación 2026-1'!X:X,C236,'Planificación 2026-1'!H:H,"EN"))&gt;0,"P02"," ")</f>
        <v xml:space="preserve"> </v>
      </c>
      <c r="AV236" s="58" t="str">
        <f>IF(SUM(COUNTIFS('Planificación 2026-1'!F:F,"SUNAMPE",'Planificación 2026-1'!X:X,C236,'Planificación 2026-1'!H:H,"IS"))&gt;0,"P03"," ")</f>
        <v xml:space="preserve"> </v>
      </c>
      <c r="AW236" s="58" t="str">
        <f>IF(SUM(COUNTIFS('Planificación 2026-1'!F:F,"SUNAMPE",'Planificación 2026-1'!X:X,C236,'Planificación 2026-1'!H:H,"PS"))&gt;0,"P04"," ")</f>
        <v xml:space="preserve"> </v>
      </c>
      <c r="AX236" s="58"/>
      <c r="AY236" s="58" t="str">
        <f>IF(SUM(COUNTIFS('Planificación 2026-1'!F:F,"SUNAMPE",'Planificación 2026-1'!X:X,C236,'Planificación 2026-1'!H:H,"IN"))&gt;0,"P06"," ")</f>
        <v xml:space="preserve"> </v>
      </c>
      <c r="AZ236" s="58" t="str">
        <f>IF(SUM(COUNTIFS('Planificación 2026-1'!F:F,"SUNAMPE",'Planificación 2026-1'!X:X,C236,'Planificación 2026-1'!H:H,"CA"))&gt;0,"P07"," ")</f>
        <v xml:space="preserve"> </v>
      </c>
      <c r="BA236" s="58" t="str">
        <f>IF(SUM(COUNTIFS('Planificación 2026-1'!F:F,"SUNAMPE",'Planificación 2026-1'!X:X,C236,'Planificación 2026-1'!H:H,"DE"))&gt;0,"P08"," ")</f>
        <v xml:space="preserve"> </v>
      </c>
      <c r="BB236" s="58" t="str">
        <f>IF(SUM(COUNTIFS('Planificación 2026-1'!F:F,"SUNAMPE",'Planificación 2026-1'!X:X,C236,'Planificación 2026-1'!H:H,"OB"))&gt;0,"P09"," ")</f>
        <v xml:space="preserve"> </v>
      </c>
      <c r="BC236" s="58" t="str">
        <f>IF(SUM(COUNTIFS('Planificación 2026-1'!F:F,"SUNAMPE",'Planificación 2026-1'!X:X,C236,'Planificación 2026-1'!H:H,"MH"))&gt;0,"P31"," ")</f>
        <v xml:space="preserve"> </v>
      </c>
      <c r="BD236" s="58" t="str">
        <f>IF(SUM(COUNTIFS('Planificación 2026-1'!F:F,"SUNAMPE",'Planificación 2026-1'!X:X,C236,'Planificación 2026-1'!H:H,"IC"))&gt;0,"P32"," ")</f>
        <v xml:space="preserve"> </v>
      </c>
      <c r="BE236" s="58" t="str">
        <f>IF(SUM(COUNTIFS('Planificación 2026-1'!F:F,"SUNAMPE",'Planificación 2026-1'!X:X,C236,'Planificación 2026-1'!H:H,"AR"))&gt;0,"P34"," ")</f>
        <v xml:space="preserve"> </v>
      </c>
      <c r="BF236" s="58" t="str">
        <f>IF(SUM(COUNTIFS('Planificación 2026-1'!F:F,"SUNAMPE",'Planificación 2026-1'!X:X,C236,'Planificación 2026-1'!H:H,"T1"))&gt;0,"P35"," ")</f>
        <v xml:space="preserve"> </v>
      </c>
      <c r="BG236" s="58" t="str">
        <f>IF(SUM(COUNTIFS('Planificación 2026-1'!F:F,"SUNAMPE",'Planificación 2026-1'!X:X,C236,'Planificación 2026-1'!H:H,"T3"))&gt;0,"P36"," ")</f>
        <v xml:space="preserve"> </v>
      </c>
      <c r="BH236" s="58" t="str">
        <f>IF(SUM(COUNTIFS('Planificación 2026-1'!F:F,"SUNAMPE",'Planificación 2026-1'!X:X,C236,'Planificación 2026-1'!H:H,"T2"))&gt;0,"P37"," ")</f>
        <v xml:space="preserve"> </v>
      </c>
      <c r="BI236" s="58" t="str">
        <f>IF(SUM(COUNTIFS('Planificación 2026-1'!F:F,"SUNAMPE",'Planificación 2026-1'!X:X,C236,'Planificación 2026-1'!H:H,"AE"))&gt;0,"P38"," ")</f>
        <v xml:space="preserve"> </v>
      </c>
      <c r="BJ236" s="58" t="str">
        <f>IF(SUM(COUNTIFS('Planificación 2026-1'!F:F,"SUNAMPE",'Planificación 2026-1'!X:X,C236,'Planificación 2026-1'!H:H,"T4"))&gt;0,"P55"," ")</f>
        <v>P55</v>
      </c>
      <c r="BK236" s="58" t="str">
        <f>IF(SUM(COUNTIFS('Planificación 2026-1'!F:F,"HUAURA",'Planificación 2026-1'!X:X,C236,'Planificación 2026-1'!H:H,"AF"))&gt;0," P01"," ")</f>
        <v xml:space="preserve"> </v>
      </c>
      <c r="BL236" s="58" t="str">
        <f>IF(SUM(COUNTIFS('Planificación 2026-1'!F:F,"HUAURA",'Planificación 2026-1'!X:X,C236,'Planificación 2026-1'!H:H,"EN"))&gt;0,"P02"," ")</f>
        <v xml:space="preserve"> </v>
      </c>
      <c r="BM236" s="58" t="str">
        <f>IF(SUM(COUNTIFS('Planificación 2026-1'!F:F,"HUAURA",'Planificación 2026-1'!X:X,C236,'Planificación 2026-1'!H:H,"IS"))&gt;0,"P03"," ")</f>
        <v xml:space="preserve"> </v>
      </c>
      <c r="BN236" s="58" t="str">
        <f>IF(SUM(COUNTIFS('Planificación 2026-1'!F:F,"HUAURA",'Planificación 2026-1'!X:X,C236,'Planificación 2026-1'!H:H,"PS"))&gt;0,"P04"," ")</f>
        <v xml:space="preserve"> </v>
      </c>
      <c r="BO236" s="58"/>
      <c r="BP236" s="58" t="str">
        <f>IF(SUM(COUNTIFS('Planificación 2026-1'!F:F,"HUAURA",'Planificación 2026-1'!X:X,C236,'Planificación 2026-1'!H:H,"IN"))&gt;0,"P06"," ")</f>
        <v xml:space="preserve"> </v>
      </c>
      <c r="BQ236" s="58" t="str">
        <f>IF(SUM(COUNTIFS('Planificación 2026-1'!F:F,"HUAURA",'Planificación 2026-1'!X:X,C236,'Planificación 2026-1'!H:H,"CA"))&gt;0,"P07"," ")</f>
        <v xml:space="preserve"> </v>
      </c>
      <c r="BR236" s="58" t="str">
        <f>IF(SUM(COUNTIFS('Planificación 2026-1'!F:F,"HUAURA",'Planificación 2026-1'!X:X,C236,'Planificación 2026-1'!H:H,"DE"))&gt;0,"P08"," ")</f>
        <v xml:space="preserve"> </v>
      </c>
      <c r="BS236" s="58" t="str">
        <f>IF(SUM(COUNTIFS('Planificación 2026-1'!F:F,"HUAURA",'Planificación 2026-1'!X:X,C236,'Planificación 2026-1'!H:H,"OB"))&gt;0,"P09"," ")</f>
        <v xml:space="preserve"> </v>
      </c>
      <c r="BT236" s="58" t="str">
        <f>IF(SUM(COUNTIFS('Planificación 2026-1'!F:F,"HUAURA",'Planificación 2026-1'!X:X,C236,'Planificación 2026-1'!H:H,"MH"))&gt;0,"P31"," ")</f>
        <v xml:space="preserve"> </v>
      </c>
      <c r="BU236" s="58" t="str">
        <f>IF(SUM(COUNTIFS('Planificación 2026-1'!F:F,"HUAURA",'Planificación 2026-1'!X:X,C236,'Planificación 2026-1'!H:H,"IC"))&gt;0,"P32"," ")</f>
        <v xml:space="preserve"> </v>
      </c>
      <c r="BV236" s="58" t="str">
        <f>IF(SUM(COUNTIFS('Planificación 2026-1'!F:F,"HUAURA",'Planificación 2026-1'!X:X,C236,'Planificación 2026-1'!H:H,"AR"))&gt;0,"P34"," ")</f>
        <v xml:space="preserve"> </v>
      </c>
      <c r="BW236" s="58" t="str">
        <f>IF(SUM(COUNTIFS('Planificación 2026-1'!F:F,"HUAURA",'Planificación 2026-1'!X:X,C236,'Planificación 2026-1'!H:H,"T1"))&gt;0,"P35"," ")</f>
        <v xml:space="preserve"> </v>
      </c>
      <c r="BX236" s="58" t="str">
        <f>IF(SUM(COUNTIFS('Planificación 2026-1'!F:F,"HUAURA",'Planificación 2026-1'!X:X,C236,'Planificación 2026-1'!H:H,"T3"))&gt;0,"P36"," ")</f>
        <v xml:space="preserve"> </v>
      </c>
      <c r="BY236" s="58" t="str">
        <f>IF(SUM(COUNTIFS('Planificación 2026-1'!F:F,"HUAURA",'Planificación 2026-1'!X:X,C236,'Planificación 2026-1'!H:H,"T2"))&gt;0,"P37"," ")</f>
        <v xml:space="preserve"> </v>
      </c>
      <c r="BZ236" s="58" t="str">
        <f>IF(SUM(COUNTIFS('Planificación 2026-1'!F:F,"HUAURA",'Planificación 2026-1'!X:X,C236,'Planificación 2026-1'!H:H,"AE"))&gt;0,"P38"," ")</f>
        <v xml:space="preserve"> </v>
      </c>
      <c r="CA236" s="58" t="str">
        <f>IF(SUM(COUNTIFS('Planificación 2026-1'!F:F,"HUAURA",'Planificación 2026-1'!X:X,C236,'Planificación 2026-1'!H:H,"T4"))&gt;0,"P55"," ")</f>
        <v xml:space="preserve"> </v>
      </c>
      <c r="CB236" s="59">
        <f>SUMIFS('Planificación 2026-1'!S:S,'Planificación 2026-1'!X:X,C236,'Planificación 2026-1'!H:H,"AF",'Planificación 2026-1'!I:I,"&gt;2")</f>
        <v>0</v>
      </c>
      <c r="CC236" s="59">
        <f>SUMIFS('Planificación 2026-1'!S:S,'Planificación 2026-1'!X:X,C236,'Planificación 2026-1'!H:H,"EN",'Planificación 2026-1'!I:I,"&gt;2")</f>
        <v>0</v>
      </c>
      <c r="CD236" s="59">
        <f>SUMIFS('Planificación 2026-1'!S:S,'Planificación 2026-1'!X:X,C236,'Planificación 2026-1'!H:H,"IS",'Planificación 2026-1'!I:I,"&gt;2")</f>
        <v>0</v>
      </c>
      <c r="CE236" s="59">
        <f>SUMIFS('Planificación 2026-1'!S:S,'Planificación 2026-1'!X:X,C236,'Planificación 2026-1'!H:H,"PS",'Planificación 2026-1'!I:I,"&gt;2")</f>
        <v>0</v>
      </c>
      <c r="CF236" s="59">
        <f>SUMIFS('Planificación 2026-1'!S:S,'Planificación 2026-1'!X:X,C236,'Planificación 2026-1'!H:H,"IN",'Planificación 2026-1'!I:I,"&gt;2")</f>
        <v>0</v>
      </c>
      <c r="CG236" s="59">
        <f>SUMIFS('Planificación 2026-1'!S:S,'Planificación 2026-1'!X:X,C236,'Planificación 2026-1'!H:H,"CA",'Planificación 2026-1'!I:I,"&gt;2")</f>
        <v>0</v>
      </c>
      <c r="CH236" s="59">
        <f>SUMIFS('Planificación 2026-1'!S:S,'Planificación 2026-1'!X:X,C236,'Planificación 2026-1'!H:H,"DE",'Planificación 2026-1'!I:I,"&gt;2")</f>
        <v>0</v>
      </c>
      <c r="CI236" s="59">
        <f>SUMIFS('Planificación 2026-1'!S:S,'Planificación 2026-1'!X:X,C236,'Planificación 2026-1'!H:H,"OB",'Planificación 2026-1'!I:I,"&gt;2")</f>
        <v>0</v>
      </c>
      <c r="CJ236" s="59">
        <f>SUMIFS('Planificación 2026-1'!S:S,'Planificación 2026-1'!X:X,C236,'Planificación 2026-1'!H:H,"MH",'Planificación 2026-1'!I:I,"&gt;2")</f>
        <v>0</v>
      </c>
      <c r="CK236" s="59">
        <f>SUMIFS('Planificación 2026-1'!S:S,'Planificación 2026-1'!X:X,C236,'Planificación 2026-1'!H:H,"IC",'Planificación 2026-1'!I:I,"&gt;2")</f>
        <v>0</v>
      </c>
      <c r="CL236" s="59">
        <f>SUMIFS('Planificación 2026-1'!S:S,'Planificación 2026-1'!X:X,C236,'Planificación 2026-1'!H:H,"AR",'Planificación 2026-1'!I:I,"&gt;2")</f>
        <v>0</v>
      </c>
      <c r="CM236" s="59">
        <f>SUMIFS('Planificación 2026-1'!S:S,'Planificación 2026-1'!X:X,C236,'Planificación 2026-1'!H:H,"AE",'Planificación 2026-1'!I:I,"&gt;2")</f>
        <v>0</v>
      </c>
      <c r="CN236" s="59">
        <f>SUMIFS('Planificación 2026-1'!S:S,'Planificación 2026-1'!X:X,C236,'Planificación 2026-1'!H:H,"T1",'Planificación 2026-1'!I:I,"&gt;2")</f>
        <v>0</v>
      </c>
      <c r="CO236" s="59">
        <f>SUMIFS('Planificación 2026-1'!S:S,'Planificación 2026-1'!X:X,C236,'Planificación 2026-1'!H:H,"T3",'Planificación 2026-1'!I:I,"&gt;2")</f>
        <v>0</v>
      </c>
      <c r="CP236" s="59">
        <f>SUMIFS('Planificación 2026-1'!S:S,'Planificación 2026-1'!X:X,C236,'Planificación 2026-1'!H:H,"T2",'Planificación 2026-1'!I:I,"&gt;2")</f>
        <v>0</v>
      </c>
      <c r="CQ236" s="59">
        <f>SUMIFS('Planificación 2026-1'!S:S,'Planificación 2026-1'!X:X,C236,'Planificación 2026-1'!H:H,"T4",'Planificación 2026-1'!I:I,"&gt;2")</f>
        <v>12</v>
      </c>
      <c r="CR236" s="59">
        <f>SUMIFS('Planificación 2026-1'!S:S,'Planificación 2026-1'!X:X,C236,'Planificación 2026-1'!H:H,"AF",'Planificación 2026-1'!I:I,"&lt;3")</f>
        <v>0</v>
      </c>
      <c r="CS236" s="59">
        <f>SUMIFS('Planificación 2026-1'!S:S,'Planificación 2026-1'!X:X,C236,'Planificación 2026-1'!H:H,"EN",'Planificación 2026-1'!I:I,"&lt;3")</f>
        <v>0</v>
      </c>
      <c r="CT236" s="59">
        <f>SUMIFS('Planificación 2026-1'!S:S,'Planificación 2026-1'!X:X,C236,'Planificación 2026-1'!H:H,"IS",'Planificación 2026-1'!I:I,"&lt;3")</f>
        <v>0</v>
      </c>
      <c r="CU236" s="59">
        <f>SUMIFS('Planificación 2026-1'!S:S,'Planificación 2026-1'!X:X,C236,'Planificación 2026-1'!H:H,"PS",'Planificación 2026-1'!I:I,"&lt;3")</f>
        <v>0</v>
      </c>
      <c r="CV236" s="59">
        <f>SUMIFS('Planificación 2026-1'!S:S,'Planificación 2026-1'!X:X,C236,'Planificación 2026-1'!H:H,"IN",'Planificación 2026-1'!I:I,"&lt;3")</f>
        <v>0</v>
      </c>
      <c r="CW236" s="59">
        <f>SUMIFS('Planificación 2026-1'!S:S,'Planificación 2026-1'!X:X,C236,'Planificación 2026-1'!H:H,"CA",'Planificación 2026-1'!I:I,"&lt;3")</f>
        <v>0</v>
      </c>
      <c r="CX236" s="59">
        <f>SUMIFS('Planificación 2026-1'!S:S,'Planificación 2026-1'!X:X,C236,'Planificación 2026-1'!H:H,"DE",'Planificación 2026-1'!I:I,"&lt;3")</f>
        <v>0</v>
      </c>
      <c r="CY236" s="59">
        <f>SUMIFS('Planificación 2026-1'!S:S,'Planificación 2026-1'!X:X,C236,'Planificación 2026-1'!H:H,"OB",'Planificación 2026-1'!I:I,"&lt;3")</f>
        <v>0</v>
      </c>
      <c r="CZ236" s="59">
        <f>SUMIFS('Planificación 2026-1'!S:S,'Planificación 2026-1'!X:X,C236,'Planificación 2026-1'!H:H,"MH",'Planificación 2026-1'!I:I,"&lt;3")</f>
        <v>0</v>
      </c>
      <c r="DA236" s="59">
        <f>SUMIFS('Planificación 2026-1'!S:S,'Planificación 2026-1'!X:X,C236,'Planificación 2026-1'!H:H,"IC",'Planificación 2026-1'!I:I,"&lt;3")</f>
        <v>0</v>
      </c>
      <c r="DB236" s="59">
        <f>SUMIFS('Planificación 2026-1'!S:S,'Planificación 2026-1'!X:X,C236,'Planificación 2026-1'!H:H,"AR",'Planificación 2026-1'!I:I,"&lt;3")</f>
        <v>0</v>
      </c>
      <c r="DC236" s="59">
        <f>SUMIFS('Planificación 2026-1'!S:S,'Planificación 2026-1'!X:X,C236,'Planificación 2026-1'!H:H,"AE",'Planificación 2026-1'!I:I,"&lt;3")</f>
        <v>0</v>
      </c>
      <c r="DD236" s="59">
        <f>SUMIFS('Planificación 2026-1'!S:S,'Planificación 2026-1'!X:X,C236,'Planificación 2026-1'!H:H,"T1",'Planificación 2026-1'!I:I,"&lt;3")</f>
        <v>0</v>
      </c>
      <c r="DE236" s="59">
        <f>SUMIFS('Planificación 2026-1'!S:S,'Planificación 2026-1'!X:X,C236,'Planificación 2026-1'!H:H,"T3",'Planificación 2026-1'!I:I,"&lt;3")</f>
        <v>0</v>
      </c>
      <c r="DF236" s="59">
        <f>SUMIFS('Planificación 2026-1'!S:S,'Planificación 2026-1'!X:X,C236,'Planificación 2026-1'!H:H,"T2",'Planificación 2026-1'!I:I,"&lt;3")</f>
        <v>0</v>
      </c>
      <c r="DG236" s="59">
        <f>SUMIFS('Planificación 2026-1'!S:S,'Planificación 2026-1'!X:X,C236,'Planificación 2026-1'!H:H,"T4",'Planificación 2026-1'!I:I,"&lt;3")</f>
        <v>0</v>
      </c>
      <c r="DH236" s="58" t="str">
        <f>TRIM(CONCATENATE(L236,M236,N236,O236,P236,Q236,R236,S236,T236,U236,V236,W236,X236,Y236,Z236,AA236,AB236))</f>
        <v/>
      </c>
      <c r="DI236" s="27">
        <f>IF(C236="","",SUMIFS('Planificación 2026-1'!S:S,'Planificación 2026-1'!X:X,C236,'Planificación 2026-1'!F:F,"PRINCIPAL",'Planificación 2026-1'!Y:Y,"VIRTUAL"))</f>
        <v>0</v>
      </c>
      <c r="DJ236" s="27">
        <f>IF(C236="","",SUMIFS('Planificación 2026-1'!S:S,'Planificación 2026-1'!X:X,C236,'Planificación 2026-1'!F:F,"PRINCIPAL",'Planificación 2026-1'!Y:Y,"PRESENCIAL"))</f>
        <v>0</v>
      </c>
      <c r="DK236" s="27">
        <f>IF(C236="","",SUMIFS('Planificación 2026-1'!S:S,'Planificación 2026-1'!X:X,C236,'Planificación 2026-1'!F:F,"PRINCIPAL",'Planificación 2026-1'!Y:Y,"HIBRIDO PRESENCIAL"))</f>
        <v>0</v>
      </c>
      <c r="DL236" s="58" t="str">
        <f>TRIM(CONCATENATE(AC236,AD236,AE236,AF236,AG236,AH236,AI236,AJ236,AK236,AL236,AM236,AN236,AO236,AP236,AQ236,AR236,AS236))</f>
        <v/>
      </c>
      <c r="DM236" s="58">
        <f>IF(C236="","",SUMIFS('Planificación 2026-1'!S:S,'Planificación 2026-1'!X:X,C236,'Planificación 2026-1'!F:F,"FILIAL",'Planificación 2026-1'!Y:Y,"VIRTUAL"))</f>
        <v>0</v>
      </c>
      <c r="DN236" s="60">
        <f>IF(C236="","",SUMIFS('Planificación 2026-1'!S:S,'Planificación 2026-1'!X:X,C236,'Planificación 2026-1'!F:F,"FILIAL",'Planificación 2026-1'!Y:Y,"PRESENCIAL"))</f>
        <v>0</v>
      </c>
      <c r="DO236" s="29">
        <f>IF(C236="","",SUMIFS('Planificación 2026-1'!S:S,'Planificación 2026-1'!X:X,C236,'Planificación 2026-1'!F:F,"FILIAL",'Planificación 2026-1'!Y:Y,"HIBRIDO PRESENCIAL"))</f>
        <v>0</v>
      </c>
      <c r="DP236" s="61" t="str">
        <f>TRIM(CONCATENATE(AT236,AU236,AV236,AW236,AX236,AY236,AZ236,BA236,BB236,BC236,BD236,BE236,BF236,BG236,BH236,BI236,BJ236))</f>
        <v>P55</v>
      </c>
      <c r="DQ236" s="58">
        <f>IF(C236="","",SUMIFS('Planificación 2026-1'!S:S,'Planificación 2026-1'!X:X,C236,'Planificación 2026-1'!F:F,"SUNAMPE",'Planificación 2026-1'!Y:Y,"VIRTUAL"))</f>
        <v>12</v>
      </c>
      <c r="DR236" s="29">
        <f>IF(C236="","",SUMIFS('Planificación 2026-1'!S:S,'Planificación 2026-1'!X:X,C236,'Planificación 2026-1'!F:F,"SUNAMPE",'Planificación 2026-1'!Y:Y,"PRESENCIAL"))</f>
        <v>0</v>
      </c>
      <c r="DS236" s="61" t="str">
        <f>TRIM(CONCATENATE(BK236,BL236,BM236,BN236,BO236,BP236,BQ236,BR236,BS236,BT236,BU236,BV236,BW236,BX236,BY236,BZ236,CA236))</f>
        <v/>
      </c>
      <c r="DT236" s="58">
        <f>IF(C236="","",SUMIFS('Planificación 2026-1'!S:S,'Planificación 2026-1'!X:X,C236,'Planificación 2026-1'!F:F,"HUAURA",'Planificación 2026-1'!Y:Y,"VIRTUAL"))</f>
        <v>0</v>
      </c>
      <c r="DU236" s="29">
        <f>IF(C236="","",SUMIFS('Planificación 2026-1'!S:S,'Planificación 2026-1'!X:X,C236,'Planificación 2026-1'!F:F,"HUAURA",'Planificación 2026-1'!Y:Y,"PRESENCIAL"))</f>
        <v>0</v>
      </c>
      <c r="DV236" s="32">
        <f>SUMIFS('Planificación 2026-1'!S:S,'Planificación 2026-1'!X:X,C236,'Planificación 2026-1'!F:F,"PRINCIPAL",'Planificación 2026-1'!Y:Y,"VIRTUAL",'Planificación 2026-1'!I:I,"&gt;2")</f>
        <v>0</v>
      </c>
      <c r="DW236" s="32">
        <f>SUMIFS('Planificación 2026-1'!S:S,'Planificación 2026-1'!X:X,C236,'Planificación 2026-1'!F:F,"PRINCIPAL",'Planificación 2026-1'!Y:Y,"&lt;&gt;VIRTUAL",'Planificación 2026-1'!I:I,"&gt;2")</f>
        <v>0</v>
      </c>
      <c r="DX236" s="32">
        <f>SUMIFS('Planificación 2026-1'!S:S,'Planificación 2026-1'!X:X,C236,'Planificación 2026-1'!F:F,"SUNAMPE",'Planificación 2026-1'!Y:Y,"VIRTUAL",'Planificación 2026-1'!I:I,"&gt;2")</f>
        <v>12</v>
      </c>
      <c r="DY236" s="32">
        <f>SUMIFS('Planificación 2026-1'!S:S,'Planificación 2026-1'!X:X,C236,'Planificación 2026-1'!F:F,"SUNAMPE",'Planificación 2026-1'!Y:Y,"&lt;&gt;VIRTUAL",'Planificación 2026-1'!I:I,"&gt;2")</f>
        <v>0</v>
      </c>
      <c r="DZ236" s="32">
        <f>SUMIFS('Planificación 2026-1'!S:S,'Planificación 2026-1'!X:X,C236,'Planificación 2026-1'!F:F,"FILIAL",'Planificación 2026-1'!Y:Y,"VIRTUAL",'Planificación 2026-1'!I:I,"&gt;2")</f>
        <v>0</v>
      </c>
      <c r="EA236" s="32">
        <f>SUMIFS('Planificación 2026-1'!S:S,'Planificación 2026-1'!X:X,C236,'Planificación 2026-1'!F:F,"FILIAL",'Planificación 2026-1'!Y:Y,"&lt;&gt;VIRTUAL",'Planificación 2026-1'!I:I,"&gt;2")</f>
        <v>0</v>
      </c>
      <c r="EB236" s="32">
        <f>SUMIFS('Planificación 2026-1'!S:S,'Planificación 2026-1'!X:X,C236,'Planificación 2026-1'!F:F,"PORUMA",'Planificación 2026-1'!Y:Y,"VIRTUAL",'Planificación 2026-1'!I:I,"&gt;2")</f>
        <v>0</v>
      </c>
      <c r="EC236" s="32">
        <f>SUMIFS('Planificación 2026-1'!S:S,'Planificación 2026-1'!X:X,C236,'Planificación 2026-1'!F:F,"PORUMA",'Planificación 2026-1'!Y:Y,"&lt;&gt;VIRTUAL",'Planificación 2026-1'!I:I,"&gt;2")</f>
        <v>0</v>
      </c>
      <c r="ED236" s="32">
        <f>SUMIFS('Planificación 2026-1'!S:S,'Planificación 2026-1'!X:X,C236,'Planificación 2026-1'!F:F,"HUAURA",'Planificación 2026-1'!Y:Y,"VIRTUAL",'Planificación 2026-1'!I:I,"&gt;2")</f>
        <v>0</v>
      </c>
      <c r="EE236" s="32">
        <f>SUMIFS('Planificación 2026-1'!S:S,'Planificación 2026-1'!X:X,C236,'Planificación 2026-1'!F:F,"HUAURA",'Planificación 2026-1'!Y:Y,"&lt;&gt;VIRTUAL",'Planificación 2026-1'!I:I,"&gt;2")</f>
        <v>0</v>
      </c>
      <c r="EF236" s="32">
        <f>SUMIFS('Planificación 2026-1'!S:S,'Planificación 2026-1'!X:X,C236,'Planificación 2026-1'!F:F,"PRINCIPAL",'Planificación 2026-1'!Y:Y,"VIRTUAL",'Planificación 2026-1'!I:I,"&lt;3")</f>
        <v>0</v>
      </c>
      <c r="EG236" s="32">
        <f>SUMIFS('Planificación 2026-1'!S:S,'Planificación 2026-1'!X:X,C236,'Planificación 2026-1'!F:F,"PRINCIPAL",'Planificación 2026-1'!Y:Y,"&lt;&gt;VIRTUAL",'Planificación 2026-1'!I:I,"&lt;3")</f>
        <v>0</v>
      </c>
      <c r="EH236" s="32">
        <f>SUMIFS('Planificación 2026-1'!S:S,'Planificación 2026-1'!X:X,C236,'Planificación 2026-1'!F:F,"SUNAMPE",'Planificación 2026-1'!Y:Y,"VIRTUAL",'Planificación 2026-1'!I:I,"&lt;3")</f>
        <v>0</v>
      </c>
      <c r="EI236" s="32">
        <f>SUMIFS('Planificación 2026-1'!S:S,'Planificación 2026-1'!X:X,C236,'Planificación 2026-1'!F:F,"SUNAMPE",'Planificación 2026-1'!Y:Y,"&lt;&gt;VIRTUAL",'Planificación 2026-1'!I:I,"&lt;3")</f>
        <v>0</v>
      </c>
      <c r="EJ236" s="32">
        <f>SUMIFS('Planificación 2026-1'!S:S,'Planificación 2026-1'!X:X,C236,'Planificación 2026-1'!F:F,"FILIAL",'Planificación 2026-1'!Y:Y,"VIRTUAL",'Planificación 2026-1'!I:I,"&lt;3")</f>
        <v>0</v>
      </c>
      <c r="EK236" s="32">
        <f>SUMIFS('Planificación 2026-1'!S:S,'Planificación 2026-1'!X:X,C236,'Planificación 2026-1'!F:F,"FILIAL",'Planificación 2026-1'!Y:Y,"&lt;&gt;VIRTUAL",'Planificación 2026-1'!I:I,"&lt;3")</f>
        <v>0</v>
      </c>
      <c r="EL236" s="32">
        <f>SUMIFS('Planificación 2026-1'!S:S,'Planificación 2026-1'!X:X,C236,'Planificación 2026-1'!F:F,"PORUMA",'Planificación 2026-1'!Y:Y,"VIRTUAL",'Planificación 2026-1'!I:I,"&lt;3")</f>
        <v>0</v>
      </c>
      <c r="EM236" s="32">
        <f>SUMIFS('Planificación 2026-1'!S:S,'Planificación 2026-1'!X:X,C236,'Planificación 2026-1'!F:F,"PORUMA",'Planificación 2026-1'!Y:Y,"&lt;&gt;VIRTUAL",'Planificación 2026-1'!I:I,"&lt;3")</f>
        <v>0</v>
      </c>
      <c r="EN236" s="32">
        <f>SUMIFS('Planificación 2026-1'!S:S,'Planificación 2026-1'!X:X,C236,'Planificación 2026-1'!F:F,"HUAURA",'Planificación 2026-1'!Y:Y,"VIRTUAL",'Planificación 2026-1'!I:I,"&lt;3")</f>
        <v>0</v>
      </c>
      <c r="EO236" s="32">
        <f>SUMIFS('Planificación 2026-1'!S:S,'Planificación 2026-1'!X:X,C236,'Planificación 2026-1'!F:F,"HUAURA",'Planificación 2026-1'!Y:Y,"&lt;&gt;VIRTUAL",'Planificación 2026-1'!I:I,"&lt;3")</f>
        <v>0</v>
      </c>
      <c r="EP236" s="32">
        <f>EJ236+DZ236+EA236+EK236</f>
        <v>0</v>
      </c>
      <c r="EQ236" s="32">
        <f>EO236+EN236+EE236+ED236</f>
        <v>0</v>
      </c>
      <c r="ER236" s="32">
        <f>EL236+EM236+EC236+EB236</f>
        <v>0</v>
      </c>
      <c r="ES236" s="32">
        <f>EG236+EF236+DW236+DV236</f>
        <v>0</v>
      </c>
      <c r="ET236" s="32">
        <f>EI236+EH236+DY236+DX236</f>
        <v>12</v>
      </c>
      <c r="EU236" s="32">
        <f t="shared" si="51"/>
        <v>12</v>
      </c>
      <c r="EV236" s="32" t="b">
        <f>EXACT(EU236,E236)</f>
        <v>1</v>
      </c>
      <c r="EW236" s="32"/>
      <c r="EX236" s="32">
        <f>DV236+DZ236+ED236+EF236+EJ236+EN236+DX236+EH236</f>
        <v>12</v>
      </c>
      <c r="EY236" s="32">
        <f>DW236+EA236+EE236+EG236+EK236+EO236+DY236+EI236</f>
        <v>0</v>
      </c>
      <c r="EZ236" s="32" t="b">
        <f>EXACT(SUM(EX236:EY236),E236)</f>
        <v>1</v>
      </c>
      <c r="FA236" s="32" t="str">
        <f>IF(AND(DW236=0,EA236=0,EE236=0),"",IF(COUNTIF(DW236:EE236,"&gt;0")=1,IF(DW236&gt;0,"SEDE",IF(EA236&gt;0,"FILIAL","HUAURA")),IF(COUNTIF(DW236:EE236,"&gt;0")=2,IF(AND(DW236&gt;0,EA236&gt;0),"SEDE-FILIAL",IF(AND(DW236&gt;0,EE236&gt;0),"SEDE-HUAURA","FILIAL-HUAURA")),"SEDE-FILIAL-HUAURA")))</f>
        <v/>
      </c>
      <c r="FB236" s="32" t="str">
        <f>IF(EX236=0,"PRESENCIAL",IF(EY236=0,"VIRTUAL",IF(EX236&gt;EY236,"MAS VIRTUAL",IF(EY236&gt;EX236,"MAS PRESENCIAL","AMBOS"))))</f>
        <v>VIRTUAL</v>
      </c>
    </row>
    <row r="237" spans="1:158">
      <c r="B237" s="66">
        <v>234</v>
      </c>
      <c r="C237" s="32" t="s">
        <v>443</v>
      </c>
      <c r="D237" s="429">
        <v>46679511</v>
      </c>
      <c r="E237" s="62">
        <f>SUMIF('Planificación 2026-1'!X:X,C237,'Planificación 2026-1'!S:S)</f>
        <v>9</v>
      </c>
      <c r="F237" s="450" t="s">
        <v>203</v>
      </c>
      <c r="G237" s="57" t="s">
        <v>434</v>
      </c>
      <c r="H237" s="64"/>
      <c r="I237" s="64"/>
      <c r="J237" s="32" t="s">
        <v>195</v>
      </c>
      <c r="K237" s="32" t="s">
        <v>157</v>
      </c>
      <c r="L237" s="57" t="str">
        <f>IF(SUM(COUNTIFS('Planificación 2026-1'!F:F,"PRINCIPAL",'Planificación 2026-1'!X:X,C237,'Planificación 2026-1'!H:H,"AF"))&gt;0,"P01"," ")</f>
        <v xml:space="preserve"> </v>
      </c>
      <c r="M237" s="58" t="str">
        <f>IF(SUM(COUNTIFS('Planificación 2026-1'!F:F,"PRINCIPAL",'Planificación 2026-1'!X:X,C237,'Planificación 2026-1'!H:H,"EN"))&gt;0,"P02"," ")</f>
        <v xml:space="preserve"> </v>
      </c>
      <c r="N237" s="58" t="str">
        <f>IF(SUM(COUNTIFS('Planificación 2026-1'!F:F,"PRINCIPAL",'Planificación 2026-1'!X:X,C237,'Planificación 2026-1'!H:H,"IS"))&gt;0,"P03"," ")</f>
        <v xml:space="preserve"> </v>
      </c>
      <c r="O237" s="58" t="str">
        <f>IF(SUM(COUNTIFS('Planificación 2026-1'!F:F,"PRINCIPAL",'Planificación 2026-1'!X:X,C237,'Planificación 2026-1'!H:H,"PS"))&gt;0,"P04"," ")</f>
        <v xml:space="preserve"> </v>
      </c>
      <c r="P237" s="58"/>
      <c r="Q237" s="58" t="str">
        <f>IF(SUM(COUNTIFS('Planificación 2026-1'!F:F,"PRINCIPAL",'Planificación 2026-1'!X:X,C237,'Planificación 2026-1'!H:H,"IN"))&gt;0,"P06"," ")</f>
        <v xml:space="preserve"> </v>
      </c>
      <c r="R237" s="58" t="str">
        <f>IF(SUM(COUNTIFS('Planificación 2026-1'!F:F,"PRINCIPAL",'Planificación 2026-1'!X:X,C237,'Planificación 2026-1'!H:H,"CA"))&gt;0,"P07"," ")</f>
        <v xml:space="preserve"> </v>
      </c>
      <c r="S237" s="58" t="str">
        <f>IF(SUM(COUNTIFS('Planificación 2026-1'!F:F,"PRINCIPAL",'Planificación 2026-1'!X:X,C237,'Planificación 2026-1'!H:H,"DE"))&gt;0,"P08"," ")</f>
        <v xml:space="preserve"> </v>
      </c>
      <c r="T237" s="58" t="str">
        <f>IF(SUM(COUNTIFS('Planificación 2026-1'!F:F,"PRINCIPAL",'Planificación 2026-1'!X:X,C237,'Planificación 2026-1'!H:H,"OB"))&gt;0,"P09"," ")</f>
        <v xml:space="preserve"> </v>
      </c>
      <c r="U237" s="58" t="str">
        <f>IF(SUM(COUNTIFS('Planificación 2026-1'!F:F,"PRINCIPAL",'Planificación 2026-1'!X:X,C237,'Planificación 2026-1'!H:H,"MH"))&gt;0,"P31"," ")</f>
        <v xml:space="preserve"> </v>
      </c>
      <c r="V237" s="58" t="str">
        <f>IF(SUM(COUNTIFS('Planificación 2026-1'!F:F,"PRINCIPAL",'Planificación 2026-1'!X:X,C237,'Planificación 2026-1'!H:H,"IC"))&gt;0,"P32"," ")</f>
        <v xml:space="preserve"> </v>
      </c>
      <c r="W237" s="58" t="str">
        <f>IF(SUM(COUNTIFS('Planificación 2026-1'!F:F,"PRINCIPAL",'Planificación 2026-1'!X:X,C237,'Planificación 2026-1'!H:H,"AR"))&gt;0,"P34"," ")</f>
        <v xml:space="preserve"> </v>
      </c>
      <c r="X237" s="58" t="str">
        <f>IF(SUM(COUNTIFS('Planificación 2026-1'!F:F,"PRINCIPAL",'Planificación 2026-1'!X:X,C237,'Planificación 2026-1'!H:H,"T1"))&gt;0,"P35"," ")</f>
        <v xml:space="preserve"> </v>
      </c>
      <c r="Y237" s="58" t="str">
        <f>IF(SUM(COUNTIFS('Planificación 2026-1'!F:F,"PRINCIPAL",'Planificación 2026-1'!X:X,C237,'Planificación 2026-1'!H:H,"T3"))&gt;0,"P36"," ")</f>
        <v xml:space="preserve"> </v>
      </c>
      <c r="Z237" s="58" t="str">
        <f>IF(SUM(COUNTIFS('Planificación 2026-1'!F:F,"PRINCIPAL",'Planificación 2026-1'!X:X,C237,'Planificación 2026-1'!H:H,"T2"))&gt;0,"P37"," ")</f>
        <v xml:space="preserve"> </v>
      </c>
      <c r="AA237" s="58" t="str">
        <f>IF(SUM(COUNTIFS('Planificación 2026-1'!F:F,"PRINCIPAL",'Planificación 2026-1'!X:X,C237,'Planificación 2026-1'!H:H,"AE"))&gt;0,"P38"," ")</f>
        <v xml:space="preserve"> </v>
      </c>
      <c r="AB237" s="58" t="str">
        <f>IF(SUM(COUNTIFS('Planificación 2026-1'!F:F,"PRINCIPAL",'Planificación 2026-1'!X:X,C237,'Planificación 2026-1'!H:H,"T4"))&gt;0,"P55"," ")</f>
        <v xml:space="preserve"> </v>
      </c>
      <c r="AC237" s="58" t="str">
        <f>IF(SUM(COUNTIFS('Planificación 2026-1'!F:F,"FILIAL",'Planificación 2026-1'!X:X,C237,'Planificación 2026-1'!H:H,"AF"))&gt;0," P01"," ")</f>
        <v xml:space="preserve"> </v>
      </c>
      <c r="AD237" s="58" t="str">
        <f>IF(SUM(COUNTIFS('Planificación 2026-1'!F:F,"FILIAL",'Planificación 2026-1'!X:X,C237,'Planificación 2026-1'!H:H,"EN"))&gt;0,"P02"," ")</f>
        <v xml:space="preserve"> </v>
      </c>
      <c r="AE237" s="58" t="str">
        <f>IF(SUM(COUNTIFS('Planificación 2026-1'!F:F,"FILIAL",'Planificación 2026-1'!X:X,C237,'Planificación 2026-1'!H:H,"IS"))&gt;0,"P03"," ")</f>
        <v xml:space="preserve"> </v>
      </c>
      <c r="AF237" s="58" t="str">
        <f>IF(SUM(COUNTIFS('Planificación 2026-1'!F:F,"FILIAL",'Planificación 2026-1'!X:X,C237,'Planificación 2026-1'!H:H,"PS"))&gt;0,"P04"," ")</f>
        <v xml:space="preserve"> </v>
      </c>
      <c r="AG237" s="58"/>
      <c r="AH237" s="58" t="str">
        <f>IF(SUM(COUNTIFS('Planificación 2026-1'!F:F,"FILIAL",'Planificación 2026-1'!X:X,C237,'Planificación 2026-1'!H:H,"IN"))&gt;0,"P06"," ")</f>
        <v xml:space="preserve"> </v>
      </c>
      <c r="AI237" s="58" t="str">
        <f>IF(SUM(COUNTIFS('Planificación 2026-1'!F:F,"FILIAL",'Planificación 2026-1'!X:X,C237,'Planificación 2026-1'!H:H,"CA"))&gt;0,"P07"," ")</f>
        <v xml:space="preserve"> </v>
      </c>
      <c r="AJ237" s="58" t="str">
        <f>IF(SUM(COUNTIFS('Planificación 2026-1'!F:F,"FILIAL",'Planificación 2026-1'!X:X,C237,'Planificación 2026-1'!H:H,"DE"))&gt;0,"P08"," ")</f>
        <v xml:space="preserve"> </v>
      </c>
      <c r="AK237" s="58" t="str">
        <f>IF(SUM(COUNTIFS('Planificación 2026-1'!F:F,"FILIAL",'Planificación 2026-1'!X:X,C237,'Planificación 2026-1'!H:H,"OB"))&gt;0,"P09"," ")</f>
        <v xml:space="preserve"> </v>
      </c>
      <c r="AL237" s="58" t="str">
        <f>IF(SUM(COUNTIFS('Planificación 2026-1'!F:F,"FILIAL",'Planificación 2026-1'!X:X,C237,'Planificación 2026-1'!H:H,"MH"))&gt;0,"P31"," ")</f>
        <v xml:space="preserve"> </v>
      </c>
      <c r="AM237" s="58" t="str">
        <f>IF(SUM(COUNTIFS('Planificación 2026-1'!F:F,"FILIAL",'Planificación 2026-1'!X:X,C237,'Planificación 2026-1'!H:H,"IC"))&gt;0,"P32"," ")</f>
        <v xml:space="preserve"> </v>
      </c>
      <c r="AN237" s="58" t="str">
        <f>IF(SUM(COUNTIFS('Planificación 2026-1'!F:F,"FILIAL",'Planificación 2026-1'!X:X,C237,'Planificación 2026-1'!H:H,"AR"))&gt;0,"P34"," ")</f>
        <v xml:space="preserve"> </v>
      </c>
      <c r="AO237" s="58" t="str">
        <f>IF(SUM(COUNTIFS('Planificación 2026-1'!F:F,"FILIAL",'Planificación 2026-1'!X:X,C237,'Planificación 2026-1'!H:H,"T1"))&gt;0,"P35"," ")</f>
        <v xml:space="preserve"> </v>
      </c>
      <c r="AP237" s="58" t="str">
        <f>IF(SUM(COUNTIFS('Planificación 2026-1'!F:F,"FILIAL",'Planificación 2026-1'!X:X,C237,'Planificación 2026-1'!H:H,"T3"))&gt;0,"P36"," ")</f>
        <v xml:space="preserve"> </v>
      </c>
      <c r="AQ237" s="58" t="str">
        <f>IF(SUM(COUNTIFS('Planificación 2026-1'!F:F,"FILIAL",'Planificación 2026-1'!X:X,C237,'Planificación 2026-1'!H:H,"T2"))&gt;0,"P37"," ")</f>
        <v xml:space="preserve"> </v>
      </c>
      <c r="AR237" s="58" t="str">
        <f>IF(SUM(COUNTIFS('Planificación 2026-1'!F:F,"FILIAL",'Planificación 2026-1'!X:X,C237,'Planificación 2026-1'!H:H,"AE"))&gt;0,"P38"," ")</f>
        <v xml:space="preserve"> </v>
      </c>
      <c r="AS237" s="58" t="str">
        <f>IF(SUM(COUNTIFS('Planificación 2026-1'!F:F,"FILIAL",'Planificación 2026-1'!X:X,C237,'Planificación 2026-1'!H:H,"T4"))&gt;0,"P55"," ")</f>
        <v xml:space="preserve"> </v>
      </c>
      <c r="AT237" s="58" t="str">
        <f>IF(SUM(COUNTIFS('Planificación 2026-1'!F:F,"SUNAMPE",'Planificación 2026-1'!X:X,C237,'Planificación 2026-1'!H:H,"AF"))&gt;0," P01"," ")</f>
        <v xml:space="preserve"> </v>
      </c>
      <c r="AU237" s="58" t="str">
        <f>IF(SUM(COUNTIFS('Planificación 2026-1'!F:F,"SUNAMPE",'Planificación 2026-1'!X:X,C237,'Planificación 2026-1'!H:H,"EN"))&gt;0,"P02"," ")</f>
        <v xml:space="preserve"> </v>
      </c>
      <c r="AV237" s="58" t="str">
        <f>IF(SUM(COUNTIFS('Planificación 2026-1'!F:F,"SUNAMPE",'Planificación 2026-1'!X:X,C237,'Planificación 2026-1'!H:H,"IS"))&gt;0,"P03"," ")</f>
        <v xml:space="preserve"> </v>
      </c>
      <c r="AW237" s="58" t="str">
        <f>IF(SUM(COUNTIFS('Planificación 2026-1'!F:F,"SUNAMPE",'Planificación 2026-1'!X:X,C237,'Planificación 2026-1'!H:H,"PS"))&gt;0,"P04"," ")</f>
        <v xml:space="preserve"> </v>
      </c>
      <c r="AX237" s="58"/>
      <c r="AY237" s="58" t="str">
        <f>IF(SUM(COUNTIFS('Planificación 2026-1'!F:F,"SUNAMPE",'Planificación 2026-1'!X:X,C237,'Planificación 2026-1'!H:H,"IN"))&gt;0,"P06"," ")</f>
        <v xml:space="preserve"> </v>
      </c>
      <c r="AZ237" s="58" t="str">
        <f>IF(SUM(COUNTIFS('Planificación 2026-1'!F:F,"SUNAMPE",'Planificación 2026-1'!X:X,C237,'Planificación 2026-1'!H:H,"CA"))&gt;0,"P07"," ")</f>
        <v xml:space="preserve"> </v>
      </c>
      <c r="BA237" s="58" t="str">
        <f>IF(SUM(COUNTIFS('Planificación 2026-1'!F:F,"SUNAMPE",'Planificación 2026-1'!X:X,C237,'Planificación 2026-1'!H:H,"DE"))&gt;0,"P08"," ")</f>
        <v xml:space="preserve"> </v>
      </c>
      <c r="BB237" s="58" t="str">
        <f>IF(SUM(COUNTIFS('Planificación 2026-1'!F:F,"SUNAMPE",'Planificación 2026-1'!X:X,C237,'Planificación 2026-1'!H:H,"OB"))&gt;0,"P09"," ")</f>
        <v xml:space="preserve"> </v>
      </c>
      <c r="BC237" s="58" t="str">
        <f>IF(SUM(COUNTIFS('Planificación 2026-1'!F:F,"SUNAMPE",'Planificación 2026-1'!X:X,C237,'Planificación 2026-1'!H:H,"MH"))&gt;0,"P31"," ")</f>
        <v xml:space="preserve"> </v>
      </c>
      <c r="BD237" s="58" t="str">
        <f>IF(SUM(COUNTIFS('Planificación 2026-1'!F:F,"SUNAMPE",'Planificación 2026-1'!X:X,C237,'Planificación 2026-1'!H:H,"IC"))&gt;0,"P32"," ")</f>
        <v xml:space="preserve"> </v>
      </c>
      <c r="BE237" s="58" t="str">
        <f>IF(SUM(COUNTIFS('Planificación 2026-1'!F:F,"SUNAMPE",'Planificación 2026-1'!X:X,C237,'Planificación 2026-1'!H:H,"AR"))&gt;0,"P34"," ")</f>
        <v xml:space="preserve"> </v>
      </c>
      <c r="BF237" s="58" t="str">
        <f>IF(SUM(COUNTIFS('Planificación 2026-1'!F:F,"SUNAMPE",'Planificación 2026-1'!X:X,C237,'Planificación 2026-1'!H:H,"T1"))&gt;0,"P35"," ")</f>
        <v xml:space="preserve"> </v>
      </c>
      <c r="BG237" s="58" t="str">
        <f>IF(SUM(COUNTIFS('Planificación 2026-1'!F:F,"SUNAMPE",'Planificación 2026-1'!X:X,C237,'Planificación 2026-1'!H:H,"T3"))&gt;0,"P36"," ")</f>
        <v xml:space="preserve"> </v>
      </c>
      <c r="BH237" s="58" t="str">
        <f>IF(SUM(COUNTIFS('Planificación 2026-1'!F:F,"SUNAMPE",'Planificación 2026-1'!X:X,C237,'Planificación 2026-1'!H:H,"T2"))&gt;0,"P37"," ")</f>
        <v xml:space="preserve"> </v>
      </c>
      <c r="BI237" s="58" t="str">
        <f>IF(SUM(COUNTIFS('Planificación 2026-1'!F:F,"SUNAMPE",'Planificación 2026-1'!X:X,C237,'Planificación 2026-1'!H:H,"AE"))&gt;0,"P38"," ")</f>
        <v xml:space="preserve"> </v>
      </c>
      <c r="BJ237" s="58" t="str">
        <f>IF(SUM(COUNTIFS('Planificación 2026-1'!F:F,"SUNAMPE",'Planificación 2026-1'!X:X,C237,'Planificación 2026-1'!H:H,"T4"))&gt;0,"P55"," ")</f>
        <v xml:space="preserve"> </v>
      </c>
      <c r="BK237" s="58" t="str">
        <f>IF(SUM(COUNTIFS('Planificación 2026-1'!F:F,"HUAURA",'Planificación 2026-1'!X:X,C237,'Planificación 2026-1'!H:H,"AF"))&gt;0," P01"," ")</f>
        <v xml:space="preserve"> </v>
      </c>
      <c r="BL237" s="58" t="str">
        <f>IF(SUM(COUNTIFS('Planificación 2026-1'!F:F,"HUAURA",'Planificación 2026-1'!X:X,C237,'Planificación 2026-1'!H:H,"EN"))&gt;0,"P02"," ")</f>
        <v xml:space="preserve"> </v>
      </c>
      <c r="BM237" s="58" t="str">
        <f>IF(SUM(COUNTIFS('Planificación 2026-1'!F:F,"HUAURA",'Planificación 2026-1'!X:X,C237,'Planificación 2026-1'!H:H,"IS"))&gt;0,"P03"," ")</f>
        <v xml:space="preserve"> </v>
      </c>
      <c r="BN237" s="58" t="str">
        <f>IF(SUM(COUNTIFS('Planificación 2026-1'!F:F,"HUAURA",'Planificación 2026-1'!X:X,C237,'Planificación 2026-1'!H:H,"PS"))&gt;0,"P04"," ")</f>
        <v xml:space="preserve"> </v>
      </c>
      <c r="BO237" s="58"/>
      <c r="BP237" s="58" t="str">
        <f>IF(SUM(COUNTIFS('Planificación 2026-1'!F:F,"HUAURA",'Planificación 2026-1'!X:X,C237,'Planificación 2026-1'!H:H,"IN"))&gt;0,"P06"," ")</f>
        <v xml:space="preserve"> </v>
      </c>
      <c r="BQ237" s="58" t="str">
        <f>IF(SUM(COUNTIFS('Planificación 2026-1'!F:F,"HUAURA",'Planificación 2026-1'!X:X,C237,'Planificación 2026-1'!H:H,"CA"))&gt;0,"P07"," ")</f>
        <v xml:space="preserve"> </v>
      </c>
      <c r="BR237" s="58" t="str">
        <f>IF(SUM(COUNTIFS('Planificación 2026-1'!F:F,"HUAURA",'Planificación 2026-1'!X:X,C237,'Planificación 2026-1'!H:H,"DE"))&gt;0,"P08"," ")</f>
        <v xml:space="preserve"> </v>
      </c>
      <c r="BS237" s="58" t="str">
        <f>IF(SUM(COUNTIFS('Planificación 2026-1'!F:F,"HUAURA",'Planificación 2026-1'!X:X,C237,'Planificación 2026-1'!H:H,"OB"))&gt;0,"P09"," ")</f>
        <v xml:space="preserve"> </v>
      </c>
      <c r="BT237" s="58" t="str">
        <f>IF(SUM(COUNTIFS('Planificación 2026-1'!F:F,"HUAURA",'Planificación 2026-1'!X:X,C237,'Planificación 2026-1'!H:H,"MH"))&gt;0,"P31"," ")</f>
        <v xml:space="preserve"> </v>
      </c>
      <c r="BU237" s="58" t="str">
        <f>IF(SUM(COUNTIFS('Planificación 2026-1'!F:F,"HUAURA",'Planificación 2026-1'!X:X,C237,'Planificación 2026-1'!H:H,"IC"))&gt;0,"P32"," ")</f>
        <v xml:space="preserve"> </v>
      </c>
      <c r="BV237" s="58" t="str">
        <f>IF(SUM(COUNTIFS('Planificación 2026-1'!F:F,"HUAURA",'Planificación 2026-1'!X:X,C237,'Planificación 2026-1'!H:H,"AR"))&gt;0,"P34"," ")</f>
        <v xml:space="preserve"> </v>
      </c>
      <c r="BW237" s="58" t="str">
        <f>IF(SUM(COUNTIFS('Planificación 2026-1'!F:F,"HUAURA",'Planificación 2026-1'!X:X,C237,'Planificación 2026-1'!H:H,"T1"))&gt;0,"P35"," ")</f>
        <v xml:space="preserve"> </v>
      </c>
      <c r="BX237" s="58" t="str">
        <f>IF(SUM(COUNTIFS('Planificación 2026-1'!F:F,"HUAURA",'Planificación 2026-1'!X:X,C237,'Planificación 2026-1'!H:H,"T3"))&gt;0,"P36"," ")</f>
        <v xml:space="preserve"> </v>
      </c>
      <c r="BY237" s="58" t="str">
        <f>IF(SUM(COUNTIFS('Planificación 2026-1'!F:F,"HUAURA",'Planificación 2026-1'!X:X,C237,'Planificación 2026-1'!H:H,"T2"))&gt;0,"P37"," ")</f>
        <v xml:space="preserve"> </v>
      </c>
      <c r="BZ237" s="58" t="str">
        <f>IF(SUM(COUNTIFS('Planificación 2026-1'!F:F,"HUAURA",'Planificación 2026-1'!X:X,C237,'Planificación 2026-1'!H:H,"AE"))&gt;0,"P38"," ")</f>
        <v xml:space="preserve"> </v>
      </c>
      <c r="CA237" s="58" t="str">
        <f>IF(SUM(COUNTIFS('Planificación 2026-1'!F:F,"HUAURA",'Planificación 2026-1'!X:X,C237,'Planificación 2026-1'!H:H,"T4"))&gt;0,"P55"," ")</f>
        <v xml:space="preserve"> </v>
      </c>
      <c r="CB237" s="59">
        <f>SUMIFS('Planificación 2026-1'!S:S,'Planificación 2026-1'!X:X,C237,'Planificación 2026-1'!H:H,"AF",'Planificación 2026-1'!I:I,"&gt;2")</f>
        <v>0</v>
      </c>
      <c r="CC237" s="59">
        <f>SUMIFS('Planificación 2026-1'!S:S,'Planificación 2026-1'!X:X,C237,'Planificación 2026-1'!H:H,"EN",'Planificación 2026-1'!I:I,"&gt;2")</f>
        <v>0</v>
      </c>
      <c r="CD237" s="59">
        <f>SUMIFS('Planificación 2026-1'!S:S,'Planificación 2026-1'!X:X,C237,'Planificación 2026-1'!H:H,"IS",'Planificación 2026-1'!I:I,"&gt;2")</f>
        <v>0</v>
      </c>
      <c r="CE237" s="59">
        <f>SUMIFS('Planificación 2026-1'!S:S,'Planificación 2026-1'!X:X,C237,'Planificación 2026-1'!H:H,"PS",'Planificación 2026-1'!I:I,"&gt;2")</f>
        <v>0</v>
      </c>
      <c r="CF237" s="59">
        <f>SUMIFS('Planificación 2026-1'!S:S,'Planificación 2026-1'!X:X,C237,'Planificación 2026-1'!H:H,"IN",'Planificación 2026-1'!I:I,"&gt;2")</f>
        <v>0</v>
      </c>
      <c r="CG237" s="59">
        <f>SUMIFS('Planificación 2026-1'!S:S,'Planificación 2026-1'!X:X,C237,'Planificación 2026-1'!H:H,"CA",'Planificación 2026-1'!I:I,"&gt;2")</f>
        <v>0</v>
      </c>
      <c r="CH237" s="59">
        <f>SUMIFS('Planificación 2026-1'!S:S,'Planificación 2026-1'!X:X,C237,'Planificación 2026-1'!H:H,"DE",'Planificación 2026-1'!I:I,"&gt;2")</f>
        <v>0</v>
      </c>
      <c r="CI237" s="59">
        <f>SUMIFS('Planificación 2026-1'!S:S,'Planificación 2026-1'!X:X,C237,'Planificación 2026-1'!H:H,"OB",'Planificación 2026-1'!I:I,"&gt;2")</f>
        <v>0</v>
      </c>
      <c r="CJ237" s="59">
        <f>SUMIFS('Planificación 2026-1'!S:S,'Planificación 2026-1'!X:X,C237,'Planificación 2026-1'!H:H,"MH",'Planificación 2026-1'!I:I,"&gt;2")</f>
        <v>9</v>
      </c>
      <c r="CK237" s="59">
        <f>SUMIFS('Planificación 2026-1'!S:S,'Planificación 2026-1'!X:X,C237,'Planificación 2026-1'!H:H,"IC",'Planificación 2026-1'!I:I,"&gt;2")</f>
        <v>0</v>
      </c>
      <c r="CL237" s="59">
        <f>SUMIFS('Planificación 2026-1'!S:S,'Planificación 2026-1'!X:X,C237,'Planificación 2026-1'!H:H,"AR",'Planificación 2026-1'!I:I,"&gt;2")</f>
        <v>0</v>
      </c>
      <c r="CM237" s="59">
        <f>SUMIFS('Planificación 2026-1'!S:S,'Planificación 2026-1'!X:X,C237,'Planificación 2026-1'!H:H,"AE",'Planificación 2026-1'!I:I,"&gt;2")</f>
        <v>0</v>
      </c>
      <c r="CN237" s="59">
        <f>SUMIFS('Planificación 2026-1'!S:S,'Planificación 2026-1'!X:X,C237,'Planificación 2026-1'!H:H,"T1",'Planificación 2026-1'!I:I,"&gt;2")</f>
        <v>0</v>
      </c>
      <c r="CO237" s="59">
        <f>SUMIFS('Planificación 2026-1'!S:S,'Planificación 2026-1'!X:X,C237,'Planificación 2026-1'!H:H,"T3",'Planificación 2026-1'!I:I,"&gt;2")</f>
        <v>0</v>
      </c>
      <c r="CP237" s="59">
        <f>SUMIFS('Planificación 2026-1'!S:S,'Planificación 2026-1'!X:X,C237,'Planificación 2026-1'!H:H,"T2",'Planificación 2026-1'!I:I,"&gt;2")</f>
        <v>0</v>
      </c>
      <c r="CQ237" s="59">
        <f>SUMIFS('Planificación 2026-1'!S:S,'Planificación 2026-1'!X:X,C237,'Planificación 2026-1'!H:H,"T4",'Planificación 2026-1'!I:I,"&gt;2")</f>
        <v>0</v>
      </c>
      <c r="CR237" s="59">
        <f>SUMIFS('Planificación 2026-1'!S:S,'Planificación 2026-1'!X:X,C237,'Planificación 2026-1'!H:H,"AF",'Planificación 2026-1'!I:I,"&lt;3")</f>
        <v>0</v>
      </c>
      <c r="CS237" s="59">
        <f>SUMIFS('Planificación 2026-1'!S:S,'Planificación 2026-1'!X:X,C237,'Planificación 2026-1'!H:H,"EN",'Planificación 2026-1'!I:I,"&lt;3")</f>
        <v>0</v>
      </c>
      <c r="CT237" s="59">
        <f>SUMIFS('Planificación 2026-1'!S:S,'Planificación 2026-1'!X:X,C237,'Planificación 2026-1'!H:H,"IS",'Planificación 2026-1'!I:I,"&lt;3")</f>
        <v>0</v>
      </c>
      <c r="CU237" s="59">
        <f>SUMIFS('Planificación 2026-1'!S:S,'Planificación 2026-1'!X:X,C237,'Planificación 2026-1'!H:H,"PS",'Planificación 2026-1'!I:I,"&lt;3")</f>
        <v>0</v>
      </c>
      <c r="CV237" s="59">
        <f>SUMIFS('Planificación 2026-1'!S:S,'Planificación 2026-1'!X:X,C237,'Planificación 2026-1'!H:H,"IN",'Planificación 2026-1'!I:I,"&lt;3")</f>
        <v>0</v>
      </c>
      <c r="CW237" s="59">
        <f>SUMIFS('Planificación 2026-1'!S:S,'Planificación 2026-1'!X:X,C237,'Planificación 2026-1'!H:H,"CA",'Planificación 2026-1'!I:I,"&lt;3")</f>
        <v>0</v>
      </c>
      <c r="CX237" s="59">
        <f>SUMIFS('Planificación 2026-1'!S:S,'Planificación 2026-1'!X:X,C237,'Planificación 2026-1'!H:H,"DE",'Planificación 2026-1'!I:I,"&lt;3")</f>
        <v>0</v>
      </c>
      <c r="CY237" s="59">
        <f>SUMIFS('Planificación 2026-1'!S:S,'Planificación 2026-1'!X:X,C237,'Planificación 2026-1'!H:H,"OB",'Planificación 2026-1'!I:I,"&lt;3")</f>
        <v>0</v>
      </c>
      <c r="CZ237" s="59">
        <f>SUMIFS('Planificación 2026-1'!S:S,'Planificación 2026-1'!X:X,C237,'Planificación 2026-1'!H:H,"MH",'Planificación 2026-1'!I:I,"&lt;3")</f>
        <v>0</v>
      </c>
      <c r="DA237" s="59">
        <f>SUMIFS('Planificación 2026-1'!S:S,'Planificación 2026-1'!X:X,C237,'Planificación 2026-1'!H:H,"IC",'Planificación 2026-1'!I:I,"&lt;3")</f>
        <v>0</v>
      </c>
      <c r="DB237" s="59">
        <f>SUMIFS('Planificación 2026-1'!S:S,'Planificación 2026-1'!X:X,C237,'Planificación 2026-1'!H:H,"AR",'Planificación 2026-1'!I:I,"&lt;3")</f>
        <v>0</v>
      </c>
      <c r="DC237" s="59">
        <f>SUMIFS('Planificación 2026-1'!S:S,'Planificación 2026-1'!X:X,C237,'Planificación 2026-1'!H:H,"AE",'Planificación 2026-1'!I:I,"&lt;3")</f>
        <v>0</v>
      </c>
      <c r="DD237" s="59">
        <f>SUMIFS('Planificación 2026-1'!S:S,'Planificación 2026-1'!X:X,C237,'Planificación 2026-1'!H:H,"T1",'Planificación 2026-1'!I:I,"&lt;3")</f>
        <v>0</v>
      </c>
      <c r="DE237" s="59">
        <f>SUMIFS('Planificación 2026-1'!S:S,'Planificación 2026-1'!X:X,C237,'Planificación 2026-1'!H:H,"T3",'Planificación 2026-1'!I:I,"&lt;3")</f>
        <v>0</v>
      </c>
      <c r="DF237" s="59">
        <f>SUMIFS('Planificación 2026-1'!S:S,'Planificación 2026-1'!X:X,C237,'Planificación 2026-1'!H:H,"T2",'Planificación 2026-1'!I:I,"&lt;3")</f>
        <v>0</v>
      </c>
      <c r="DG237" s="59">
        <f>SUMIFS('Planificación 2026-1'!S:S,'Planificación 2026-1'!X:X,C237,'Planificación 2026-1'!H:H,"T4",'Planificación 2026-1'!I:I,"&lt;3")</f>
        <v>0</v>
      </c>
      <c r="DH237" s="58" t="str">
        <f>TRIM(CONCATENATE(L237,M237,N237,O237,P237,Q237,R237,S237,T237,U237,V237,W237,X237,Y237,Z237,AA237,AB237))</f>
        <v/>
      </c>
      <c r="DI237" s="27">
        <f>IF(C237="","",SUMIFS('Planificación 2026-1'!S:S,'Planificación 2026-1'!X:X,C237,'Planificación 2026-1'!F:F,"PRINCIPAL",'Planificación 2026-1'!Y:Y,"VIRTUAL"))</f>
        <v>0</v>
      </c>
      <c r="DJ237" s="27">
        <f>IF(C237="","",SUMIFS('Planificación 2026-1'!S:S,'Planificación 2026-1'!X:X,C237,'Planificación 2026-1'!F:F,"PRINCIPAL",'Planificación 2026-1'!Y:Y,"PRESENCIAL"))</f>
        <v>0</v>
      </c>
      <c r="DK237" s="27">
        <f>IF(C237="","",SUMIFS('Planificación 2026-1'!S:S,'Planificación 2026-1'!X:X,C237,'Planificación 2026-1'!F:F,"PRINCIPAL",'Planificación 2026-1'!Y:Y,"HIBRIDO PRESENCIAL"))</f>
        <v>0</v>
      </c>
      <c r="DL237" s="58" t="str">
        <f>TRIM(CONCATENATE(AC237,AD237,AE237,AF237,AG237,AH237,AI237,AJ237,AK237,AL237,AM237,AN237,AO237,AP237,AQ237,AR237,AS237))</f>
        <v/>
      </c>
      <c r="DM237" s="58">
        <f>IF(C237="","",SUMIFS('Planificación 2026-1'!S:S,'Planificación 2026-1'!X:X,C237,'Planificación 2026-1'!F:F,"FILIAL",'Planificación 2026-1'!Y:Y,"VIRTUAL"))</f>
        <v>0</v>
      </c>
      <c r="DN237" s="60">
        <f>IF(C237="","",SUMIFS('Planificación 2026-1'!S:S,'Planificación 2026-1'!X:X,C237,'Planificación 2026-1'!F:F,"FILIAL",'Planificación 2026-1'!Y:Y,"PRESENCIAL"))</f>
        <v>0</v>
      </c>
      <c r="DO237" s="29">
        <f>IF(C237="","",SUMIFS('Planificación 2026-1'!S:S,'Planificación 2026-1'!X:X,C237,'Planificación 2026-1'!F:F,"FILIAL",'Planificación 2026-1'!Y:Y,"HIBRIDO PRESENCIAL"))</f>
        <v>0</v>
      </c>
      <c r="DP237" s="61" t="str">
        <f>TRIM(CONCATENATE(AT237,AU237,AV237,AW237,AX237,AY237,AZ237,BA237,BB237,BC237,BD237,BE237,BF237,BG237,BH237,BI237,BJ237))</f>
        <v/>
      </c>
      <c r="DQ237" s="58">
        <f>IF(C237="","",SUMIFS('Planificación 2026-1'!S:S,'Planificación 2026-1'!X:X,C237,'Planificación 2026-1'!F:F,"SUNAMPE",'Planificación 2026-1'!Y:Y,"VIRTUAL"))</f>
        <v>0</v>
      </c>
      <c r="DR237" s="29">
        <f>IF(C237="","",SUMIFS('Planificación 2026-1'!S:S,'Planificación 2026-1'!X:X,C237,'Planificación 2026-1'!F:F,"SUNAMPE",'Planificación 2026-1'!Y:Y,"PRESENCIAL"))</f>
        <v>0</v>
      </c>
      <c r="DS237" s="61" t="str">
        <f>TRIM(CONCATENATE(BK237,BL237,BM237,BN237,BO237,BP237,BQ237,BR237,BS237,BT237,BU237,BV237,BW237,BX237,BY237,BZ237,CA237))</f>
        <v/>
      </c>
      <c r="DT237" s="58">
        <f>IF(C237="","",SUMIFS('Planificación 2026-1'!S:S,'Planificación 2026-1'!X:X,C237,'Planificación 2026-1'!F:F,"HUAURA",'Planificación 2026-1'!Y:Y,"VIRTUAL"))</f>
        <v>0</v>
      </c>
      <c r="DU237" s="29">
        <f>IF(C237="","",SUMIFS('Planificación 2026-1'!S:S,'Planificación 2026-1'!X:X,C237,'Planificación 2026-1'!F:F,"HUAURA",'Planificación 2026-1'!Y:Y,"PRESENCIAL"))</f>
        <v>0</v>
      </c>
      <c r="DV237" s="32">
        <f>SUMIFS('Planificación 2026-1'!S:S,'Planificación 2026-1'!X:X,C237,'Planificación 2026-1'!F:F,"PRINCIPAL",'Planificación 2026-1'!Y:Y,"VIRTUAL",'Planificación 2026-1'!I:I,"&gt;2")</f>
        <v>0</v>
      </c>
      <c r="DW237" s="32">
        <f>SUMIFS('Planificación 2026-1'!S:S,'Planificación 2026-1'!X:X,C237,'Planificación 2026-1'!F:F,"PRINCIPAL",'Planificación 2026-1'!Y:Y,"&lt;&gt;VIRTUAL",'Planificación 2026-1'!I:I,"&gt;2")</f>
        <v>0</v>
      </c>
      <c r="DX237" s="32">
        <f>SUMIFS('Planificación 2026-1'!S:S,'Planificación 2026-1'!X:X,C237,'Planificación 2026-1'!F:F,"SUNAMPE",'Planificación 2026-1'!Y:Y,"VIRTUAL",'Planificación 2026-1'!I:I,"&gt;2")</f>
        <v>0</v>
      </c>
      <c r="DY237" s="32">
        <f>SUMIFS('Planificación 2026-1'!S:S,'Planificación 2026-1'!X:X,C237,'Planificación 2026-1'!F:F,"SUNAMPE",'Planificación 2026-1'!Y:Y,"&lt;&gt;VIRTUAL",'Planificación 2026-1'!I:I,"&gt;2")</f>
        <v>0</v>
      </c>
      <c r="DZ237" s="32">
        <f>SUMIFS('Planificación 2026-1'!S:S,'Planificación 2026-1'!X:X,C237,'Planificación 2026-1'!F:F,"FILIAL",'Planificación 2026-1'!Y:Y,"VIRTUAL",'Planificación 2026-1'!I:I,"&gt;2")</f>
        <v>0</v>
      </c>
      <c r="EA237" s="32">
        <f>SUMIFS('Planificación 2026-1'!S:S,'Planificación 2026-1'!X:X,C237,'Planificación 2026-1'!F:F,"FILIAL",'Planificación 2026-1'!Y:Y,"&lt;&gt;VIRTUAL",'Planificación 2026-1'!I:I,"&gt;2")</f>
        <v>0</v>
      </c>
      <c r="EB237" s="32">
        <f>SUMIFS('Planificación 2026-1'!S:S,'Planificación 2026-1'!X:X,C237,'Planificación 2026-1'!F:F,"PORUMA",'Planificación 2026-1'!Y:Y,"VIRTUAL",'Planificación 2026-1'!I:I,"&gt;2")</f>
        <v>0</v>
      </c>
      <c r="EC237" s="32">
        <f>SUMIFS('Planificación 2026-1'!S:S,'Planificación 2026-1'!X:X,C237,'Planificación 2026-1'!F:F,"PORUMA",'Planificación 2026-1'!Y:Y,"&lt;&gt;VIRTUAL",'Planificación 2026-1'!I:I,"&gt;2")</f>
        <v>9</v>
      </c>
      <c r="ED237" s="32">
        <f>SUMIFS('Planificación 2026-1'!S:S,'Planificación 2026-1'!X:X,C237,'Planificación 2026-1'!F:F,"HUAURA",'Planificación 2026-1'!Y:Y,"VIRTUAL",'Planificación 2026-1'!I:I,"&gt;2")</f>
        <v>0</v>
      </c>
      <c r="EE237" s="32">
        <f>SUMIFS('Planificación 2026-1'!S:S,'Planificación 2026-1'!X:X,C237,'Planificación 2026-1'!F:F,"HUAURA",'Planificación 2026-1'!Y:Y,"&lt;&gt;VIRTUAL",'Planificación 2026-1'!I:I,"&gt;2")</f>
        <v>0</v>
      </c>
      <c r="EF237" s="32">
        <f>SUMIFS('Planificación 2026-1'!S:S,'Planificación 2026-1'!X:X,C237,'Planificación 2026-1'!F:F,"PRINCIPAL",'Planificación 2026-1'!Y:Y,"VIRTUAL",'Planificación 2026-1'!I:I,"&lt;3")</f>
        <v>0</v>
      </c>
      <c r="EG237" s="32">
        <f>SUMIFS('Planificación 2026-1'!S:S,'Planificación 2026-1'!X:X,C237,'Planificación 2026-1'!F:F,"PRINCIPAL",'Planificación 2026-1'!Y:Y,"&lt;&gt;VIRTUAL",'Planificación 2026-1'!I:I,"&lt;3")</f>
        <v>0</v>
      </c>
      <c r="EH237" s="32">
        <f>SUMIFS('Planificación 2026-1'!S:S,'Planificación 2026-1'!X:X,C237,'Planificación 2026-1'!F:F,"SUNAMPE",'Planificación 2026-1'!Y:Y,"VIRTUAL",'Planificación 2026-1'!I:I,"&lt;3")</f>
        <v>0</v>
      </c>
      <c r="EI237" s="32">
        <f>SUMIFS('Planificación 2026-1'!S:S,'Planificación 2026-1'!X:X,C237,'Planificación 2026-1'!F:F,"SUNAMPE",'Planificación 2026-1'!Y:Y,"&lt;&gt;VIRTUAL",'Planificación 2026-1'!I:I,"&lt;3")</f>
        <v>0</v>
      </c>
      <c r="EJ237" s="32">
        <f>SUMIFS('Planificación 2026-1'!S:S,'Planificación 2026-1'!X:X,C237,'Planificación 2026-1'!F:F,"FILIAL",'Planificación 2026-1'!Y:Y,"VIRTUAL",'Planificación 2026-1'!I:I,"&lt;3")</f>
        <v>0</v>
      </c>
      <c r="EK237" s="32">
        <f>SUMIFS('Planificación 2026-1'!S:S,'Planificación 2026-1'!X:X,C237,'Planificación 2026-1'!F:F,"FILIAL",'Planificación 2026-1'!Y:Y,"&lt;&gt;VIRTUAL",'Planificación 2026-1'!I:I,"&lt;3")</f>
        <v>0</v>
      </c>
      <c r="EL237" s="32">
        <f>SUMIFS('Planificación 2026-1'!S:S,'Planificación 2026-1'!X:X,C237,'Planificación 2026-1'!F:F,"PORUMA",'Planificación 2026-1'!Y:Y,"VIRTUAL",'Planificación 2026-1'!I:I,"&lt;3")</f>
        <v>0</v>
      </c>
      <c r="EM237" s="32">
        <f>SUMIFS('Planificación 2026-1'!S:S,'Planificación 2026-1'!X:X,C237,'Planificación 2026-1'!F:F,"PORUMA",'Planificación 2026-1'!Y:Y,"&lt;&gt;VIRTUAL",'Planificación 2026-1'!I:I,"&lt;3")</f>
        <v>0</v>
      </c>
      <c r="EN237" s="32">
        <f>SUMIFS('Planificación 2026-1'!S:S,'Planificación 2026-1'!X:X,C237,'Planificación 2026-1'!F:F,"HUAURA",'Planificación 2026-1'!Y:Y,"VIRTUAL",'Planificación 2026-1'!I:I,"&lt;3")</f>
        <v>0</v>
      </c>
      <c r="EO237" s="32">
        <f>SUMIFS('Planificación 2026-1'!S:S,'Planificación 2026-1'!X:X,C237,'Planificación 2026-1'!F:F,"HUAURA",'Planificación 2026-1'!Y:Y,"&lt;&gt;VIRTUAL",'Planificación 2026-1'!I:I,"&lt;3")</f>
        <v>0</v>
      </c>
      <c r="EP237" s="32">
        <f>EJ237+DZ237+EA237+EK237</f>
        <v>0</v>
      </c>
      <c r="EQ237" s="32">
        <f>EO237+EN237+EE237+ED237</f>
        <v>0</v>
      </c>
      <c r="ER237" s="32">
        <f>EL237+EM237+EC237+EB237</f>
        <v>9</v>
      </c>
      <c r="ES237" s="32">
        <f>EG237+EF237+DW237+DV237</f>
        <v>0</v>
      </c>
      <c r="ET237" s="32">
        <f>EI237+EH237+DY237+DX237</f>
        <v>0</v>
      </c>
      <c r="EU237" s="32">
        <f t="shared" si="51"/>
        <v>9</v>
      </c>
      <c r="EV237" s="32" t="b">
        <f>EXACT(EU237,E237)</f>
        <v>1</v>
      </c>
      <c r="EW237" s="32"/>
      <c r="EX237" s="32">
        <f>DV237+DZ237+ED237+EF237+EJ237+EN237+DX237+EH237</f>
        <v>0</v>
      </c>
      <c r="EY237" s="32">
        <f>DW237+EA237+EE237+EG237+EK237+EO237+DY237+EI237</f>
        <v>0</v>
      </c>
      <c r="EZ237" s="32" t="b">
        <f>EXACT(SUM(EX237:EY237),E237)</f>
        <v>0</v>
      </c>
      <c r="FA237" s="32" t="str">
        <f>IF(AND(DW237=0,EA237=0,EE237=0),"",IF(COUNTIF(DW237:EE237,"&gt;0")=1,IF(DW237&gt;0,"SEDE",IF(EA237&gt;0,"FILIAL","HUAURA")),IF(COUNTIF(DW237:EE237,"&gt;0")=2,IF(AND(DW237&gt;0,EA237&gt;0),"SEDE-FILIAL",IF(AND(DW237&gt;0,EE237&gt;0),"SEDE-HUAURA","FILIAL-HUAURA")),"SEDE-FILIAL-HUAURA")))</f>
        <v/>
      </c>
      <c r="FB237" s="32" t="str">
        <f>IF(EX237=0,"PRESENCIAL",IF(EY237=0,"VIRTUAL",IF(EX237&gt;EY237,"MAS VIRTUAL",IF(EY237&gt;EX237,"MAS PRESENCIAL","AMBOS"))))</f>
        <v>PRESENCIAL</v>
      </c>
    </row>
    <row r="238" spans="1:158">
      <c r="B238" s="65">
        <v>235</v>
      </c>
      <c r="C238" s="32" t="s">
        <v>444</v>
      </c>
      <c r="D238" s="429">
        <v>22102511</v>
      </c>
      <c r="E238" s="62">
        <f>SUMIF('Planificación 2026-1'!X:X,C238,'Planificación 2026-1'!S:S)</f>
        <v>9</v>
      </c>
      <c r="F238" s="450" t="s">
        <v>203</v>
      </c>
      <c r="G238" s="57" t="s">
        <v>434</v>
      </c>
      <c r="H238" s="64"/>
      <c r="I238" s="64"/>
      <c r="J238" s="32" t="s">
        <v>195</v>
      </c>
      <c r="K238" s="32" t="s">
        <v>157</v>
      </c>
      <c r="L238" s="57" t="str">
        <f>IF(SUM(COUNTIFS('Planificación 2026-1'!F:F,"PRINCIPAL",'Planificación 2026-1'!X:X,C238,'Planificación 2026-1'!H:H,"AF"))&gt;0,"P01"," ")</f>
        <v xml:space="preserve"> </v>
      </c>
      <c r="M238" s="58" t="str">
        <f>IF(SUM(COUNTIFS('Planificación 2026-1'!F:F,"PRINCIPAL",'Planificación 2026-1'!X:X,C238,'Planificación 2026-1'!H:H,"EN"))&gt;0,"P02"," ")</f>
        <v xml:space="preserve"> </v>
      </c>
      <c r="N238" s="58" t="str">
        <f>IF(SUM(COUNTIFS('Planificación 2026-1'!F:F,"PRINCIPAL",'Planificación 2026-1'!X:X,C238,'Planificación 2026-1'!H:H,"IS"))&gt;0,"P03"," ")</f>
        <v xml:space="preserve"> </v>
      </c>
      <c r="O238" s="58" t="str">
        <f>IF(SUM(COUNTIFS('Planificación 2026-1'!F:F,"PRINCIPAL",'Planificación 2026-1'!X:X,C238,'Planificación 2026-1'!H:H,"PS"))&gt;0,"P04"," ")</f>
        <v xml:space="preserve"> </v>
      </c>
      <c r="P238" s="58"/>
      <c r="Q238" s="58" t="str">
        <f>IF(SUM(COUNTIFS('Planificación 2026-1'!F:F,"PRINCIPAL",'Planificación 2026-1'!X:X,C238,'Planificación 2026-1'!H:H,"IN"))&gt;0,"P06"," ")</f>
        <v xml:space="preserve"> </v>
      </c>
      <c r="R238" s="58" t="str">
        <f>IF(SUM(COUNTIFS('Planificación 2026-1'!F:F,"PRINCIPAL",'Planificación 2026-1'!X:X,C238,'Planificación 2026-1'!H:H,"CA"))&gt;0,"P07"," ")</f>
        <v xml:space="preserve"> </v>
      </c>
      <c r="S238" s="58" t="str">
        <f>IF(SUM(COUNTIFS('Planificación 2026-1'!F:F,"PRINCIPAL",'Planificación 2026-1'!X:X,C238,'Planificación 2026-1'!H:H,"DE"))&gt;0,"P08"," ")</f>
        <v xml:space="preserve"> </v>
      </c>
      <c r="T238" s="58" t="str">
        <f>IF(SUM(COUNTIFS('Planificación 2026-1'!F:F,"PRINCIPAL",'Planificación 2026-1'!X:X,C238,'Planificación 2026-1'!H:H,"OB"))&gt;0,"P09"," ")</f>
        <v xml:space="preserve"> </v>
      </c>
      <c r="U238" s="58" t="str">
        <f>IF(SUM(COUNTIFS('Planificación 2026-1'!F:F,"PRINCIPAL",'Planificación 2026-1'!X:X,C238,'Planificación 2026-1'!H:H,"MH"))&gt;0,"P31"," ")</f>
        <v xml:space="preserve"> </v>
      </c>
      <c r="V238" s="58" t="str">
        <f>IF(SUM(COUNTIFS('Planificación 2026-1'!F:F,"PRINCIPAL",'Planificación 2026-1'!X:X,C238,'Planificación 2026-1'!H:H,"IC"))&gt;0,"P32"," ")</f>
        <v xml:space="preserve"> </v>
      </c>
      <c r="W238" s="58" t="str">
        <f>IF(SUM(COUNTIFS('Planificación 2026-1'!F:F,"PRINCIPAL",'Planificación 2026-1'!X:X,C238,'Planificación 2026-1'!H:H,"AR"))&gt;0,"P34"," ")</f>
        <v xml:space="preserve"> </v>
      </c>
      <c r="X238" s="58" t="str">
        <f>IF(SUM(COUNTIFS('Planificación 2026-1'!F:F,"PRINCIPAL",'Planificación 2026-1'!X:X,C238,'Planificación 2026-1'!H:H,"T1"))&gt;0,"P35"," ")</f>
        <v xml:space="preserve"> </v>
      </c>
      <c r="Y238" s="58" t="str">
        <f>IF(SUM(COUNTIFS('Planificación 2026-1'!F:F,"PRINCIPAL",'Planificación 2026-1'!X:X,C238,'Planificación 2026-1'!H:H,"T3"))&gt;0,"P36"," ")</f>
        <v xml:space="preserve"> </v>
      </c>
      <c r="Z238" s="58" t="str">
        <f>IF(SUM(COUNTIFS('Planificación 2026-1'!F:F,"PRINCIPAL",'Planificación 2026-1'!X:X,C238,'Planificación 2026-1'!H:H,"T2"))&gt;0,"P37"," ")</f>
        <v xml:space="preserve"> </v>
      </c>
      <c r="AA238" s="58" t="str">
        <f>IF(SUM(COUNTIFS('Planificación 2026-1'!F:F,"PRINCIPAL",'Planificación 2026-1'!X:X,C238,'Planificación 2026-1'!H:H,"AE"))&gt;0,"P38"," ")</f>
        <v xml:space="preserve"> </v>
      </c>
      <c r="AB238" s="58" t="str">
        <f>IF(SUM(COUNTIFS('Planificación 2026-1'!F:F,"PRINCIPAL",'Planificación 2026-1'!X:X,C238,'Planificación 2026-1'!H:H,"T4"))&gt;0,"P55"," ")</f>
        <v xml:space="preserve"> </v>
      </c>
      <c r="AC238" s="58" t="str">
        <f>IF(SUM(COUNTIFS('Planificación 2026-1'!F:F,"FILIAL",'Planificación 2026-1'!X:X,C238,'Planificación 2026-1'!H:H,"AF"))&gt;0," P01"," ")</f>
        <v xml:space="preserve"> </v>
      </c>
      <c r="AD238" s="58" t="str">
        <f>IF(SUM(COUNTIFS('Planificación 2026-1'!F:F,"FILIAL",'Planificación 2026-1'!X:X,C238,'Planificación 2026-1'!H:H,"EN"))&gt;0,"P02"," ")</f>
        <v xml:space="preserve"> </v>
      </c>
      <c r="AE238" s="58" t="str">
        <f>IF(SUM(COUNTIFS('Planificación 2026-1'!F:F,"FILIAL",'Planificación 2026-1'!X:X,C238,'Planificación 2026-1'!H:H,"IS"))&gt;0,"P03"," ")</f>
        <v xml:space="preserve"> </v>
      </c>
      <c r="AF238" s="58" t="str">
        <f>IF(SUM(COUNTIFS('Planificación 2026-1'!F:F,"FILIAL",'Planificación 2026-1'!X:X,C238,'Planificación 2026-1'!H:H,"PS"))&gt;0,"P04"," ")</f>
        <v xml:space="preserve"> </v>
      </c>
      <c r="AG238" s="58"/>
      <c r="AH238" s="58" t="str">
        <f>IF(SUM(COUNTIFS('Planificación 2026-1'!F:F,"FILIAL",'Planificación 2026-1'!X:X,C238,'Planificación 2026-1'!H:H,"IN"))&gt;0,"P06"," ")</f>
        <v xml:space="preserve"> </v>
      </c>
      <c r="AI238" s="58" t="str">
        <f>IF(SUM(COUNTIFS('Planificación 2026-1'!F:F,"FILIAL",'Planificación 2026-1'!X:X,C238,'Planificación 2026-1'!H:H,"CA"))&gt;0,"P07"," ")</f>
        <v xml:space="preserve"> </v>
      </c>
      <c r="AJ238" s="58" t="str">
        <f>IF(SUM(COUNTIFS('Planificación 2026-1'!F:F,"FILIAL",'Planificación 2026-1'!X:X,C238,'Planificación 2026-1'!H:H,"DE"))&gt;0,"P08"," ")</f>
        <v xml:space="preserve"> </v>
      </c>
      <c r="AK238" s="58" t="str">
        <f>IF(SUM(COUNTIFS('Planificación 2026-1'!F:F,"FILIAL",'Planificación 2026-1'!X:X,C238,'Planificación 2026-1'!H:H,"OB"))&gt;0,"P09"," ")</f>
        <v xml:space="preserve"> </v>
      </c>
      <c r="AL238" s="58" t="str">
        <f>IF(SUM(COUNTIFS('Planificación 2026-1'!F:F,"FILIAL",'Planificación 2026-1'!X:X,C238,'Planificación 2026-1'!H:H,"MH"))&gt;0,"P31"," ")</f>
        <v xml:space="preserve"> </v>
      </c>
      <c r="AM238" s="58" t="str">
        <f>IF(SUM(COUNTIFS('Planificación 2026-1'!F:F,"FILIAL",'Planificación 2026-1'!X:X,C238,'Planificación 2026-1'!H:H,"IC"))&gt;0,"P32"," ")</f>
        <v xml:space="preserve"> </v>
      </c>
      <c r="AN238" s="58" t="str">
        <f>IF(SUM(COUNTIFS('Planificación 2026-1'!F:F,"FILIAL",'Planificación 2026-1'!X:X,C238,'Planificación 2026-1'!H:H,"AR"))&gt;0,"P34"," ")</f>
        <v xml:space="preserve"> </v>
      </c>
      <c r="AO238" s="58" t="str">
        <f>IF(SUM(COUNTIFS('Planificación 2026-1'!F:F,"FILIAL",'Planificación 2026-1'!X:X,C238,'Planificación 2026-1'!H:H,"T1"))&gt;0,"P35"," ")</f>
        <v xml:space="preserve"> </v>
      </c>
      <c r="AP238" s="58" t="str">
        <f>IF(SUM(COUNTIFS('Planificación 2026-1'!F:F,"FILIAL",'Planificación 2026-1'!X:X,C238,'Planificación 2026-1'!H:H,"T3"))&gt;0,"P36"," ")</f>
        <v xml:space="preserve"> </v>
      </c>
      <c r="AQ238" s="58" t="str">
        <f>IF(SUM(COUNTIFS('Planificación 2026-1'!F:F,"FILIAL",'Planificación 2026-1'!X:X,C238,'Planificación 2026-1'!H:H,"T2"))&gt;0,"P37"," ")</f>
        <v xml:space="preserve"> </v>
      </c>
      <c r="AR238" s="58" t="str">
        <f>IF(SUM(COUNTIFS('Planificación 2026-1'!F:F,"FILIAL",'Planificación 2026-1'!X:X,C238,'Planificación 2026-1'!H:H,"AE"))&gt;0,"P38"," ")</f>
        <v xml:space="preserve"> </v>
      </c>
      <c r="AS238" s="58" t="str">
        <f>IF(SUM(COUNTIFS('Planificación 2026-1'!F:F,"FILIAL",'Planificación 2026-1'!X:X,C238,'Planificación 2026-1'!H:H,"T4"))&gt;0,"P55"," ")</f>
        <v xml:space="preserve"> </v>
      </c>
      <c r="AT238" s="58" t="str">
        <f>IF(SUM(COUNTIFS('Planificación 2026-1'!F:F,"SUNAMPE",'Planificación 2026-1'!X:X,C238,'Planificación 2026-1'!H:H,"AF"))&gt;0," P01"," ")</f>
        <v xml:space="preserve"> </v>
      </c>
      <c r="AU238" s="58" t="str">
        <f>IF(SUM(COUNTIFS('Planificación 2026-1'!F:F,"SUNAMPE",'Planificación 2026-1'!X:X,C238,'Planificación 2026-1'!H:H,"EN"))&gt;0,"P02"," ")</f>
        <v xml:space="preserve"> </v>
      </c>
      <c r="AV238" s="58" t="str">
        <f>IF(SUM(COUNTIFS('Planificación 2026-1'!F:F,"SUNAMPE",'Planificación 2026-1'!X:X,C238,'Planificación 2026-1'!H:H,"IS"))&gt;0,"P03"," ")</f>
        <v xml:space="preserve"> </v>
      </c>
      <c r="AW238" s="58" t="str">
        <f>IF(SUM(COUNTIFS('Planificación 2026-1'!F:F,"SUNAMPE",'Planificación 2026-1'!X:X,C238,'Planificación 2026-1'!H:H,"PS"))&gt;0,"P04"," ")</f>
        <v xml:space="preserve"> </v>
      </c>
      <c r="AX238" s="58"/>
      <c r="AY238" s="58" t="str">
        <f>IF(SUM(COUNTIFS('Planificación 2026-1'!F:F,"SUNAMPE",'Planificación 2026-1'!X:X,C238,'Planificación 2026-1'!H:H,"IN"))&gt;0,"P06"," ")</f>
        <v xml:space="preserve"> </v>
      </c>
      <c r="AZ238" s="58" t="str">
        <f>IF(SUM(COUNTIFS('Planificación 2026-1'!F:F,"SUNAMPE",'Planificación 2026-1'!X:X,C238,'Planificación 2026-1'!H:H,"CA"))&gt;0,"P07"," ")</f>
        <v xml:space="preserve"> </v>
      </c>
      <c r="BA238" s="58" t="str">
        <f>IF(SUM(COUNTIFS('Planificación 2026-1'!F:F,"SUNAMPE",'Planificación 2026-1'!X:X,C238,'Planificación 2026-1'!H:H,"DE"))&gt;0,"P08"," ")</f>
        <v xml:space="preserve"> </v>
      </c>
      <c r="BB238" s="58" t="str">
        <f>IF(SUM(COUNTIFS('Planificación 2026-1'!F:F,"SUNAMPE",'Planificación 2026-1'!X:X,C238,'Planificación 2026-1'!H:H,"OB"))&gt;0,"P09"," ")</f>
        <v xml:space="preserve"> </v>
      </c>
      <c r="BC238" s="58" t="str">
        <f>IF(SUM(COUNTIFS('Planificación 2026-1'!F:F,"SUNAMPE",'Planificación 2026-1'!X:X,C238,'Planificación 2026-1'!H:H,"MH"))&gt;0,"P31"," ")</f>
        <v xml:space="preserve"> </v>
      </c>
      <c r="BD238" s="58" t="str">
        <f>IF(SUM(COUNTIFS('Planificación 2026-1'!F:F,"SUNAMPE",'Planificación 2026-1'!X:X,C238,'Planificación 2026-1'!H:H,"IC"))&gt;0,"P32"," ")</f>
        <v xml:space="preserve"> </v>
      </c>
      <c r="BE238" s="58" t="str">
        <f>IF(SUM(COUNTIFS('Planificación 2026-1'!F:F,"SUNAMPE",'Planificación 2026-1'!X:X,C238,'Planificación 2026-1'!H:H,"AR"))&gt;0,"P34"," ")</f>
        <v xml:space="preserve"> </v>
      </c>
      <c r="BF238" s="58" t="str">
        <f>IF(SUM(COUNTIFS('Planificación 2026-1'!F:F,"SUNAMPE",'Planificación 2026-1'!X:X,C238,'Planificación 2026-1'!H:H,"T1"))&gt;0,"P35"," ")</f>
        <v xml:space="preserve"> </v>
      </c>
      <c r="BG238" s="58" t="str">
        <f>IF(SUM(COUNTIFS('Planificación 2026-1'!F:F,"SUNAMPE",'Planificación 2026-1'!X:X,C238,'Planificación 2026-1'!H:H,"T3"))&gt;0,"P36"," ")</f>
        <v xml:space="preserve"> </v>
      </c>
      <c r="BH238" s="58" t="str">
        <f>IF(SUM(COUNTIFS('Planificación 2026-1'!F:F,"SUNAMPE",'Planificación 2026-1'!X:X,C238,'Planificación 2026-1'!H:H,"T2"))&gt;0,"P37"," ")</f>
        <v xml:space="preserve"> </v>
      </c>
      <c r="BI238" s="58" t="str">
        <f>IF(SUM(COUNTIFS('Planificación 2026-1'!F:F,"SUNAMPE",'Planificación 2026-1'!X:X,C238,'Planificación 2026-1'!H:H,"AE"))&gt;0,"P38"," ")</f>
        <v xml:space="preserve"> </v>
      </c>
      <c r="BJ238" s="58" t="str">
        <f>IF(SUM(COUNTIFS('Planificación 2026-1'!F:F,"SUNAMPE",'Planificación 2026-1'!X:X,C238,'Planificación 2026-1'!H:H,"T4"))&gt;0,"P55"," ")</f>
        <v xml:space="preserve"> </v>
      </c>
      <c r="BK238" s="58" t="str">
        <f>IF(SUM(COUNTIFS('Planificación 2026-1'!F:F,"HUAURA",'Planificación 2026-1'!X:X,C238,'Planificación 2026-1'!H:H,"AF"))&gt;0," P01"," ")</f>
        <v xml:space="preserve"> </v>
      </c>
      <c r="BL238" s="58" t="str">
        <f>IF(SUM(COUNTIFS('Planificación 2026-1'!F:F,"HUAURA",'Planificación 2026-1'!X:X,C238,'Planificación 2026-1'!H:H,"EN"))&gt;0,"P02"," ")</f>
        <v xml:space="preserve"> </v>
      </c>
      <c r="BM238" s="58" t="str">
        <f>IF(SUM(COUNTIFS('Planificación 2026-1'!F:F,"HUAURA",'Planificación 2026-1'!X:X,C238,'Planificación 2026-1'!H:H,"IS"))&gt;0,"P03"," ")</f>
        <v xml:space="preserve"> </v>
      </c>
      <c r="BN238" s="58" t="str">
        <f>IF(SUM(COUNTIFS('Planificación 2026-1'!F:F,"HUAURA",'Planificación 2026-1'!X:X,C238,'Planificación 2026-1'!H:H,"PS"))&gt;0,"P04"," ")</f>
        <v xml:space="preserve"> </v>
      </c>
      <c r="BO238" s="58"/>
      <c r="BP238" s="58" t="str">
        <f>IF(SUM(COUNTIFS('Planificación 2026-1'!F:F,"HUAURA",'Planificación 2026-1'!X:X,C238,'Planificación 2026-1'!H:H,"IN"))&gt;0,"P06"," ")</f>
        <v xml:space="preserve"> </v>
      </c>
      <c r="BQ238" s="58" t="str">
        <f>IF(SUM(COUNTIFS('Planificación 2026-1'!F:F,"HUAURA",'Planificación 2026-1'!X:X,C238,'Planificación 2026-1'!H:H,"CA"))&gt;0,"P07"," ")</f>
        <v xml:space="preserve"> </v>
      </c>
      <c r="BR238" s="58" t="str">
        <f>IF(SUM(COUNTIFS('Planificación 2026-1'!F:F,"HUAURA",'Planificación 2026-1'!X:X,C238,'Planificación 2026-1'!H:H,"DE"))&gt;0,"P08"," ")</f>
        <v xml:space="preserve"> </v>
      </c>
      <c r="BS238" s="58" t="str">
        <f>IF(SUM(COUNTIFS('Planificación 2026-1'!F:F,"HUAURA",'Planificación 2026-1'!X:X,C238,'Planificación 2026-1'!H:H,"OB"))&gt;0,"P09"," ")</f>
        <v xml:space="preserve"> </v>
      </c>
      <c r="BT238" s="58" t="str">
        <f>IF(SUM(COUNTIFS('Planificación 2026-1'!F:F,"HUAURA",'Planificación 2026-1'!X:X,C238,'Planificación 2026-1'!H:H,"MH"))&gt;0,"P31"," ")</f>
        <v xml:space="preserve"> </v>
      </c>
      <c r="BU238" s="58" t="str">
        <f>IF(SUM(COUNTIFS('Planificación 2026-1'!F:F,"HUAURA",'Planificación 2026-1'!X:X,C238,'Planificación 2026-1'!H:H,"IC"))&gt;0,"P32"," ")</f>
        <v xml:space="preserve"> </v>
      </c>
      <c r="BV238" s="58" t="str">
        <f>IF(SUM(COUNTIFS('Planificación 2026-1'!F:F,"HUAURA",'Planificación 2026-1'!X:X,C238,'Planificación 2026-1'!H:H,"AR"))&gt;0,"P34"," ")</f>
        <v xml:space="preserve"> </v>
      </c>
      <c r="BW238" s="58" t="str">
        <f>IF(SUM(COUNTIFS('Planificación 2026-1'!F:F,"HUAURA",'Planificación 2026-1'!X:X,C238,'Planificación 2026-1'!H:H,"T1"))&gt;0,"P35"," ")</f>
        <v xml:space="preserve"> </v>
      </c>
      <c r="BX238" s="58" t="str">
        <f>IF(SUM(COUNTIFS('Planificación 2026-1'!F:F,"HUAURA",'Planificación 2026-1'!X:X,C238,'Planificación 2026-1'!H:H,"T3"))&gt;0,"P36"," ")</f>
        <v xml:space="preserve"> </v>
      </c>
      <c r="BY238" s="58" t="str">
        <f>IF(SUM(COUNTIFS('Planificación 2026-1'!F:F,"HUAURA",'Planificación 2026-1'!X:X,C238,'Planificación 2026-1'!H:H,"T2"))&gt;0,"P37"," ")</f>
        <v xml:space="preserve"> </v>
      </c>
      <c r="BZ238" s="58" t="str">
        <f>IF(SUM(COUNTIFS('Planificación 2026-1'!F:F,"HUAURA",'Planificación 2026-1'!X:X,C238,'Planificación 2026-1'!H:H,"AE"))&gt;0,"P38"," ")</f>
        <v xml:space="preserve"> </v>
      </c>
      <c r="CA238" s="58" t="str">
        <f>IF(SUM(COUNTIFS('Planificación 2026-1'!F:F,"HUAURA",'Planificación 2026-1'!X:X,C238,'Planificación 2026-1'!H:H,"T4"))&gt;0,"P55"," ")</f>
        <v xml:space="preserve"> </v>
      </c>
      <c r="CB238" s="59">
        <f>SUMIFS('Planificación 2026-1'!S:S,'Planificación 2026-1'!X:X,C238,'Planificación 2026-1'!H:H,"AF",'Planificación 2026-1'!I:I,"&gt;2")</f>
        <v>0</v>
      </c>
      <c r="CC238" s="59">
        <f>SUMIFS('Planificación 2026-1'!S:S,'Planificación 2026-1'!X:X,C238,'Planificación 2026-1'!H:H,"EN",'Planificación 2026-1'!I:I,"&gt;2")</f>
        <v>0</v>
      </c>
      <c r="CD238" s="59">
        <f>SUMIFS('Planificación 2026-1'!S:S,'Planificación 2026-1'!X:X,C238,'Planificación 2026-1'!H:H,"IS",'Planificación 2026-1'!I:I,"&gt;2")</f>
        <v>0</v>
      </c>
      <c r="CE238" s="59">
        <f>SUMIFS('Planificación 2026-1'!S:S,'Planificación 2026-1'!X:X,C238,'Planificación 2026-1'!H:H,"PS",'Planificación 2026-1'!I:I,"&gt;2")</f>
        <v>0</v>
      </c>
      <c r="CF238" s="59">
        <f>SUMIFS('Planificación 2026-1'!S:S,'Planificación 2026-1'!X:X,C238,'Planificación 2026-1'!H:H,"IN",'Planificación 2026-1'!I:I,"&gt;2")</f>
        <v>0</v>
      </c>
      <c r="CG238" s="59">
        <f>SUMIFS('Planificación 2026-1'!S:S,'Planificación 2026-1'!X:X,C238,'Planificación 2026-1'!H:H,"CA",'Planificación 2026-1'!I:I,"&gt;2")</f>
        <v>0</v>
      </c>
      <c r="CH238" s="59">
        <f>SUMIFS('Planificación 2026-1'!S:S,'Planificación 2026-1'!X:X,C238,'Planificación 2026-1'!H:H,"DE",'Planificación 2026-1'!I:I,"&gt;2")</f>
        <v>0</v>
      </c>
      <c r="CI238" s="59">
        <f>SUMIFS('Planificación 2026-1'!S:S,'Planificación 2026-1'!X:X,C238,'Planificación 2026-1'!H:H,"OB",'Planificación 2026-1'!I:I,"&gt;2")</f>
        <v>0</v>
      </c>
      <c r="CJ238" s="59">
        <f>SUMIFS('Planificación 2026-1'!S:S,'Planificación 2026-1'!X:X,C238,'Planificación 2026-1'!H:H,"MH",'Planificación 2026-1'!I:I,"&gt;2")</f>
        <v>9</v>
      </c>
      <c r="CK238" s="59">
        <f>SUMIFS('Planificación 2026-1'!S:S,'Planificación 2026-1'!X:X,C238,'Planificación 2026-1'!H:H,"IC",'Planificación 2026-1'!I:I,"&gt;2")</f>
        <v>0</v>
      </c>
      <c r="CL238" s="59">
        <f>SUMIFS('Planificación 2026-1'!S:S,'Planificación 2026-1'!X:X,C238,'Planificación 2026-1'!H:H,"AR",'Planificación 2026-1'!I:I,"&gt;2")</f>
        <v>0</v>
      </c>
      <c r="CM238" s="59">
        <f>SUMIFS('Planificación 2026-1'!S:S,'Planificación 2026-1'!X:X,C238,'Planificación 2026-1'!H:H,"AE",'Planificación 2026-1'!I:I,"&gt;2")</f>
        <v>0</v>
      </c>
      <c r="CN238" s="59">
        <f>SUMIFS('Planificación 2026-1'!S:S,'Planificación 2026-1'!X:X,C238,'Planificación 2026-1'!H:H,"T1",'Planificación 2026-1'!I:I,"&gt;2")</f>
        <v>0</v>
      </c>
      <c r="CO238" s="59">
        <f>SUMIFS('Planificación 2026-1'!S:S,'Planificación 2026-1'!X:X,C238,'Planificación 2026-1'!H:H,"T3",'Planificación 2026-1'!I:I,"&gt;2")</f>
        <v>0</v>
      </c>
      <c r="CP238" s="59">
        <f>SUMIFS('Planificación 2026-1'!S:S,'Planificación 2026-1'!X:X,C238,'Planificación 2026-1'!H:H,"T2",'Planificación 2026-1'!I:I,"&gt;2")</f>
        <v>0</v>
      </c>
      <c r="CQ238" s="59">
        <f>SUMIFS('Planificación 2026-1'!S:S,'Planificación 2026-1'!X:X,C238,'Planificación 2026-1'!H:H,"T4",'Planificación 2026-1'!I:I,"&gt;2")</f>
        <v>0</v>
      </c>
      <c r="CR238" s="59">
        <f>SUMIFS('Planificación 2026-1'!S:S,'Planificación 2026-1'!X:X,C238,'Planificación 2026-1'!H:H,"AF",'Planificación 2026-1'!I:I,"&lt;3")</f>
        <v>0</v>
      </c>
      <c r="CS238" s="59">
        <f>SUMIFS('Planificación 2026-1'!S:S,'Planificación 2026-1'!X:X,C238,'Planificación 2026-1'!H:H,"EN",'Planificación 2026-1'!I:I,"&lt;3")</f>
        <v>0</v>
      </c>
      <c r="CT238" s="59">
        <f>SUMIFS('Planificación 2026-1'!S:S,'Planificación 2026-1'!X:X,C238,'Planificación 2026-1'!H:H,"IS",'Planificación 2026-1'!I:I,"&lt;3")</f>
        <v>0</v>
      </c>
      <c r="CU238" s="59">
        <f>SUMIFS('Planificación 2026-1'!S:S,'Planificación 2026-1'!X:X,C238,'Planificación 2026-1'!H:H,"PS",'Planificación 2026-1'!I:I,"&lt;3")</f>
        <v>0</v>
      </c>
      <c r="CV238" s="59">
        <f>SUMIFS('Planificación 2026-1'!S:S,'Planificación 2026-1'!X:X,C238,'Planificación 2026-1'!H:H,"IN",'Planificación 2026-1'!I:I,"&lt;3")</f>
        <v>0</v>
      </c>
      <c r="CW238" s="59">
        <f>SUMIFS('Planificación 2026-1'!S:S,'Planificación 2026-1'!X:X,C238,'Planificación 2026-1'!H:H,"CA",'Planificación 2026-1'!I:I,"&lt;3")</f>
        <v>0</v>
      </c>
      <c r="CX238" s="59">
        <f>SUMIFS('Planificación 2026-1'!S:S,'Planificación 2026-1'!X:X,C238,'Planificación 2026-1'!H:H,"DE",'Planificación 2026-1'!I:I,"&lt;3")</f>
        <v>0</v>
      </c>
      <c r="CY238" s="59">
        <f>SUMIFS('Planificación 2026-1'!S:S,'Planificación 2026-1'!X:X,C238,'Planificación 2026-1'!H:H,"OB",'Planificación 2026-1'!I:I,"&lt;3")</f>
        <v>0</v>
      </c>
      <c r="CZ238" s="59">
        <f>SUMIFS('Planificación 2026-1'!S:S,'Planificación 2026-1'!X:X,C238,'Planificación 2026-1'!H:H,"MH",'Planificación 2026-1'!I:I,"&lt;3")</f>
        <v>0</v>
      </c>
      <c r="DA238" s="59">
        <f>SUMIFS('Planificación 2026-1'!S:S,'Planificación 2026-1'!X:X,C238,'Planificación 2026-1'!H:H,"IC",'Planificación 2026-1'!I:I,"&lt;3")</f>
        <v>0</v>
      </c>
      <c r="DB238" s="59">
        <f>SUMIFS('Planificación 2026-1'!S:S,'Planificación 2026-1'!X:X,C238,'Planificación 2026-1'!H:H,"AR",'Planificación 2026-1'!I:I,"&lt;3")</f>
        <v>0</v>
      </c>
      <c r="DC238" s="59">
        <f>SUMIFS('Planificación 2026-1'!S:S,'Planificación 2026-1'!X:X,C238,'Planificación 2026-1'!H:H,"AE",'Planificación 2026-1'!I:I,"&lt;3")</f>
        <v>0</v>
      </c>
      <c r="DD238" s="59">
        <f>SUMIFS('Planificación 2026-1'!S:S,'Planificación 2026-1'!X:X,C238,'Planificación 2026-1'!H:H,"T1",'Planificación 2026-1'!I:I,"&lt;3")</f>
        <v>0</v>
      </c>
      <c r="DE238" s="59">
        <f>SUMIFS('Planificación 2026-1'!S:S,'Planificación 2026-1'!X:X,C238,'Planificación 2026-1'!H:H,"T3",'Planificación 2026-1'!I:I,"&lt;3")</f>
        <v>0</v>
      </c>
      <c r="DF238" s="59">
        <f>SUMIFS('Planificación 2026-1'!S:S,'Planificación 2026-1'!X:X,C238,'Planificación 2026-1'!H:H,"T2",'Planificación 2026-1'!I:I,"&lt;3")</f>
        <v>0</v>
      </c>
      <c r="DG238" s="59">
        <f>SUMIFS('Planificación 2026-1'!S:S,'Planificación 2026-1'!X:X,C238,'Planificación 2026-1'!H:H,"T4",'Planificación 2026-1'!I:I,"&lt;3")</f>
        <v>0</v>
      </c>
      <c r="DH238" s="58" t="str">
        <f>TRIM(CONCATENATE(L238,M238,N238,O238,P238,Q238,R238,S238,T238,U238,V238,W238,X238,Y238,Z238,AA238,AB238))</f>
        <v/>
      </c>
      <c r="DI238" s="27">
        <f>IF(C238="","",SUMIFS('Planificación 2026-1'!S:S,'Planificación 2026-1'!X:X,C238,'Planificación 2026-1'!F:F,"PRINCIPAL",'Planificación 2026-1'!Y:Y,"VIRTUAL"))</f>
        <v>0</v>
      </c>
      <c r="DJ238" s="27">
        <f>IF(C238="","",SUMIFS('Planificación 2026-1'!S:S,'Planificación 2026-1'!X:X,C238,'Planificación 2026-1'!F:F,"PRINCIPAL",'Planificación 2026-1'!Y:Y,"PRESENCIAL"))</f>
        <v>0</v>
      </c>
      <c r="DK238" s="27">
        <f>IF(C238="","",SUMIFS('Planificación 2026-1'!S:S,'Planificación 2026-1'!X:X,C238,'Planificación 2026-1'!F:F,"PRINCIPAL",'Planificación 2026-1'!Y:Y,"HIBRIDO PRESENCIAL"))</f>
        <v>0</v>
      </c>
      <c r="DL238" s="58" t="str">
        <f>TRIM(CONCATENATE(AC238,AD238,AE238,AF238,AG238,AH238,AI238,AJ238,AK238,AL238,AM238,AN238,AO238,AP238,AQ238,AR238,AS238))</f>
        <v/>
      </c>
      <c r="DM238" s="58">
        <f>IF(C238="","",SUMIFS('Planificación 2026-1'!S:S,'Planificación 2026-1'!X:X,C238,'Planificación 2026-1'!F:F,"FILIAL",'Planificación 2026-1'!Y:Y,"VIRTUAL"))</f>
        <v>0</v>
      </c>
      <c r="DN238" s="60">
        <f>IF(C238="","",SUMIFS('Planificación 2026-1'!S:S,'Planificación 2026-1'!X:X,C238,'Planificación 2026-1'!F:F,"FILIAL",'Planificación 2026-1'!Y:Y,"PRESENCIAL"))</f>
        <v>0</v>
      </c>
      <c r="DO238" s="29">
        <f>IF(C238="","",SUMIFS('Planificación 2026-1'!S:S,'Planificación 2026-1'!X:X,C238,'Planificación 2026-1'!F:F,"FILIAL",'Planificación 2026-1'!Y:Y,"HIBRIDO PRESENCIAL"))</f>
        <v>0</v>
      </c>
      <c r="DP238" s="61" t="str">
        <f>TRIM(CONCATENATE(AT238,AU238,AV238,AW238,AX238,AY238,AZ238,BA238,BB238,BC238,BD238,BE238,BF238,BG238,BH238,BI238,BJ238))</f>
        <v/>
      </c>
      <c r="DQ238" s="58">
        <f>IF(C238="","",SUMIFS('Planificación 2026-1'!S:S,'Planificación 2026-1'!X:X,C238,'Planificación 2026-1'!F:F,"SUNAMPE",'Planificación 2026-1'!Y:Y,"VIRTUAL"))</f>
        <v>0</v>
      </c>
      <c r="DR238" s="29">
        <f>IF(C238="","",SUMIFS('Planificación 2026-1'!S:S,'Planificación 2026-1'!X:X,C238,'Planificación 2026-1'!F:F,"SUNAMPE",'Planificación 2026-1'!Y:Y,"PRESENCIAL"))</f>
        <v>0</v>
      </c>
      <c r="DS238" s="61" t="str">
        <f>TRIM(CONCATENATE(BK238,BL238,BM238,BN238,BO238,BP238,BQ238,BR238,BS238,BT238,BU238,BV238,BW238,BX238,BY238,BZ238,CA238))</f>
        <v/>
      </c>
      <c r="DT238" s="58">
        <f>IF(C238="","",SUMIFS('Planificación 2026-1'!S:S,'Planificación 2026-1'!X:X,C238,'Planificación 2026-1'!F:F,"HUAURA",'Planificación 2026-1'!Y:Y,"VIRTUAL"))</f>
        <v>0</v>
      </c>
      <c r="DU238" s="29">
        <f>IF(C238="","",SUMIFS('Planificación 2026-1'!S:S,'Planificación 2026-1'!X:X,C238,'Planificación 2026-1'!F:F,"HUAURA",'Planificación 2026-1'!Y:Y,"PRESENCIAL"))</f>
        <v>0</v>
      </c>
      <c r="DV238" s="32">
        <f>SUMIFS('Planificación 2026-1'!S:S,'Planificación 2026-1'!X:X,C238,'Planificación 2026-1'!F:F,"PRINCIPAL",'Planificación 2026-1'!Y:Y,"VIRTUAL",'Planificación 2026-1'!I:I,"&gt;2")</f>
        <v>0</v>
      </c>
      <c r="DW238" s="32">
        <f>SUMIFS('Planificación 2026-1'!S:S,'Planificación 2026-1'!X:X,C238,'Planificación 2026-1'!F:F,"PRINCIPAL",'Planificación 2026-1'!Y:Y,"&lt;&gt;VIRTUAL",'Planificación 2026-1'!I:I,"&gt;2")</f>
        <v>0</v>
      </c>
      <c r="DX238" s="32">
        <f>SUMIFS('Planificación 2026-1'!S:S,'Planificación 2026-1'!X:X,C238,'Planificación 2026-1'!F:F,"SUNAMPE",'Planificación 2026-1'!Y:Y,"VIRTUAL",'Planificación 2026-1'!I:I,"&gt;2")</f>
        <v>0</v>
      </c>
      <c r="DY238" s="32">
        <f>SUMIFS('Planificación 2026-1'!S:S,'Planificación 2026-1'!X:X,C238,'Planificación 2026-1'!F:F,"SUNAMPE",'Planificación 2026-1'!Y:Y,"&lt;&gt;VIRTUAL",'Planificación 2026-1'!I:I,"&gt;2")</f>
        <v>0</v>
      </c>
      <c r="DZ238" s="32">
        <f>SUMIFS('Planificación 2026-1'!S:S,'Planificación 2026-1'!X:X,C238,'Planificación 2026-1'!F:F,"FILIAL",'Planificación 2026-1'!Y:Y,"VIRTUAL",'Planificación 2026-1'!I:I,"&gt;2")</f>
        <v>0</v>
      </c>
      <c r="EA238" s="32">
        <f>SUMIFS('Planificación 2026-1'!S:S,'Planificación 2026-1'!X:X,C238,'Planificación 2026-1'!F:F,"FILIAL",'Planificación 2026-1'!Y:Y,"&lt;&gt;VIRTUAL",'Planificación 2026-1'!I:I,"&gt;2")</f>
        <v>0</v>
      </c>
      <c r="EB238" s="32">
        <f>SUMIFS('Planificación 2026-1'!S:S,'Planificación 2026-1'!X:X,C238,'Planificación 2026-1'!F:F,"PORUMA",'Planificación 2026-1'!Y:Y,"VIRTUAL",'Planificación 2026-1'!I:I,"&gt;2")</f>
        <v>0</v>
      </c>
      <c r="EC238" s="32">
        <f>SUMIFS('Planificación 2026-1'!S:S,'Planificación 2026-1'!X:X,C238,'Planificación 2026-1'!F:F,"PORUMA",'Planificación 2026-1'!Y:Y,"&lt;&gt;VIRTUAL",'Planificación 2026-1'!I:I,"&gt;2")</f>
        <v>9</v>
      </c>
      <c r="ED238" s="32">
        <f>SUMIFS('Planificación 2026-1'!S:S,'Planificación 2026-1'!X:X,C238,'Planificación 2026-1'!F:F,"HUAURA",'Planificación 2026-1'!Y:Y,"VIRTUAL",'Planificación 2026-1'!I:I,"&gt;2")</f>
        <v>0</v>
      </c>
      <c r="EE238" s="32">
        <f>SUMIFS('Planificación 2026-1'!S:S,'Planificación 2026-1'!X:X,C238,'Planificación 2026-1'!F:F,"HUAURA",'Planificación 2026-1'!Y:Y,"&lt;&gt;VIRTUAL",'Planificación 2026-1'!I:I,"&gt;2")</f>
        <v>0</v>
      </c>
      <c r="EF238" s="32">
        <f>SUMIFS('Planificación 2026-1'!S:S,'Planificación 2026-1'!X:X,C238,'Planificación 2026-1'!F:F,"PRINCIPAL",'Planificación 2026-1'!Y:Y,"VIRTUAL",'Planificación 2026-1'!I:I,"&lt;3")</f>
        <v>0</v>
      </c>
      <c r="EG238" s="32">
        <f>SUMIFS('Planificación 2026-1'!S:S,'Planificación 2026-1'!X:X,C238,'Planificación 2026-1'!F:F,"PRINCIPAL",'Planificación 2026-1'!Y:Y,"&lt;&gt;VIRTUAL",'Planificación 2026-1'!I:I,"&lt;3")</f>
        <v>0</v>
      </c>
      <c r="EH238" s="32">
        <f>SUMIFS('Planificación 2026-1'!S:S,'Planificación 2026-1'!X:X,C238,'Planificación 2026-1'!F:F,"SUNAMPE",'Planificación 2026-1'!Y:Y,"VIRTUAL",'Planificación 2026-1'!I:I,"&lt;3")</f>
        <v>0</v>
      </c>
      <c r="EI238" s="32">
        <f>SUMIFS('Planificación 2026-1'!S:S,'Planificación 2026-1'!X:X,C238,'Planificación 2026-1'!F:F,"SUNAMPE",'Planificación 2026-1'!Y:Y,"&lt;&gt;VIRTUAL",'Planificación 2026-1'!I:I,"&lt;3")</f>
        <v>0</v>
      </c>
      <c r="EJ238" s="32">
        <f>SUMIFS('Planificación 2026-1'!S:S,'Planificación 2026-1'!X:X,C238,'Planificación 2026-1'!F:F,"FILIAL",'Planificación 2026-1'!Y:Y,"VIRTUAL",'Planificación 2026-1'!I:I,"&lt;3")</f>
        <v>0</v>
      </c>
      <c r="EK238" s="32">
        <f>SUMIFS('Planificación 2026-1'!S:S,'Planificación 2026-1'!X:X,C238,'Planificación 2026-1'!F:F,"FILIAL",'Planificación 2026-1'!Y:Y,"&lt;&gt;VIRTUAL",'Planificación 2026-1'!I:I,"&lt;3")</f>
        <v>0</v>
      </c>
      <c r="EL238" s="32">
        <f>SUMIFS('Planificación 2026-1'!S:S,'Planificación 2026-1'!X:X,C238,'Planificación 2026-1'!F:F,"PORUMA",'Planificación 2026-1'!Y:Y,"VIRTUAL",'Planificación 2026-1'!I:I,"&lt;3")</f>
        <v>0</v>
      </c>
      <c r="EM238" s="32">
        <f>SUMIFS('Planificación 2026-1'!S:S,'Planificación 2026-1'!X:X,C238,'Planificación 2026-1'!F:F,"PORUMA",'Planificación 2026-1'!Y:Y,"&lt;&gt;VIRTUAL",'Planificación 2026-1'!I:I,"&lt;3")</f>
        <v>0</v>
      </c>
      <c r="EN238" s="32">
        <f>SUMIFS('Planificación 2026-1'!S:S,'Planificación 2026-1'!X:X,C238,'Planificación 2026-1'!F:F,"HUAURA",'Planificación 2026-1'!Y:Y,"VIRTUAL",'Planificación 2026-1'!I:I,"&lt;3")</f>
        <v>0</v>
      </c>
      <c r="EO238" s="32">
        <f>SUMIFS('Planificación 2026-1'!S:S,'Planificación 2026-1'!X:X,C238,'Planificación 2026-1'!F:F,"HUAURA",'Planificación 2026-1'!Y:Y,"&lt;&gt;VIRTUAL",'Planificación 2026-1'!I:I,"&lt;3")</f>
        <v>0</v>
      </c>
      <c r="EP238" s="32">
        <f>EJ238+DZ238+EA238+EK238</f>
        <v>0</v>
      </c>
      <c r="EQ238" s="32">
        <f>EO238+EN238+EE238+ED238</f>
        <v>0</v>
      </c>
      <c r="ER238" s="32">
        <f>EL238+EM238+EC238+EB238</f>
        <v>9</v>
      </c>
      <c r="ES238" s="32">
        <f>EG238+EF238+DW238+DV238</f>
        <v>0</v>
      </c>
      <c r="ET238" s="32">
        <f>EI238+EH238+DY238+DX238</f>
        <v>0</v>
      </c>
      <c r="EU238" s="32">
        <f t="shared" si="51"/>
        <v>9</v>
      </c>
      <c r="EV238" s="32" t="b">
        <f>EXACT(EU238,E238)</f>
        <v>1</v>
      </c>
      <c r="EW238" s="32"/>
      <c r="EX238" s="32">
        <f>DV238+DZ238+ED238+EF238+EJ238+EN238+DX238+EH238</f>
        <v>0</v>
      </c>
      <c r="EY238" s="32">
        <f>DW238+EA238+EE238+EG238+EK238+EO238+DY238+EI238</f>
        <v>0</v>
      </c>
      <c r="EZ238" s="32" t="b">
        <f>EXACT(SUM(EX238:EY238),E238)</f>
        <v>0</v>
      </c>
      <c r="FA238" s="32" t="str">
        <f>IF(AND(DW238=0,EA238=0,EE238=0),"",IF(COUNTIF(DW238:EE238,"&gt;0")=1,IF(DW238&gt;0,"SEDE",IF(EA238&gt;0,"FILIAL","HUAURA")),IF(COUNTIF(DW238:EE238,"&gt;0")=2,IF(AND(DW238&gt;0,EA238&gt;0),"SEDE-FILIAL",IF(AND(DW238&gt;0,EE238&gt;0),"SEDE-HUAURA","FILIAL-HUAURA")),"SEDE-FILIAL-HUAURA")))</f>
        <v/>
      </c>
      <c r="FB238" s="32" t="str">
        <f>IF(EX238=0,"PRESENCIAL",IF(EY238=0,"VIRTUAL",IF(EX238&gt;EY238,"MAS VIRTUAL",IF(EY238&gt;EX238,"MAS PRESENCIAL","AMBOS"))))</f>
        <v>PRESENCIAL</v>
      </c>
    </row>
    <row r="239" spans="1:158">
      <c r="B239" s="65">
        <v>236</v>
      </c>
      <c r="C239" s="32" t="s">
        <v>445</v>
      </c>
      <c r="D239" s="429">
        <v>70097311</v>
      </c>
      <c r="E239" s="62">
        <f>SUMIF('Planificación 2026-1'!X:X,C239,'Planificación 2026-1'!S:S)</f>
        <v>13</v>
      </c>
      <c r="F239" s="450" t="s">
        <v>203</v>
      </c>
      <c r="G239" s="57" t="s">
        <v>436</v>
      </c>
      <c r="H239" s="64"/>
      <c r="I239" s="64"/>
      <c r="J239" s="32" t="s">
        <v>38</v>
      </c>
      <c r="K239" s="32" t="s">
        <v>152</v>
      </c>
      <c r="L239" s="57" t="str">
        <f>IF(SUM(COUNTIFS('Planificación 2026-1'!F:F,"PRINCIPAL",'Planificación 2026-1'!X:X,C239,'Planificación 2026-1'!H:H,"AF"))&gt;0,"P01"," ")</f>
        <v xml:space="preserve"> </v>
      </c>
      <c r="M239" s="58" t="str">
        <f>IF(SUM(COUNTIFS('Planificación 2026-1'!F:F,"PRINCIPAL",'Planificación 2026-1'!X:X,C239,'Planificación 2026-1'!H:H,"EN"))&gt;0,"P02"," ")</f>
        <v xml:space="preserve"> </v>
      </c>
      <c r="N239" s="58" t="str">
        <f>IF(SUM(COUNTIFS('Planificación 2026-1'!F:F,"PRINCIPAL",'Planificación 2026-1'!X:X,C239,'Planificación 2026-1'!H:H,"IS"))&gt;0,"P03"," ")</f>
        <v xml:space="preserve"> </v>
      </c>
      <c r="O239" s="58" t="str">
        <f>IF(SUM(COUNTIFS('Planificación 2026-1'!F:F,"PRINCIPAL",'Planificación 2026-1'!X:X,C239,'Planificación 2026-1'!H:H,"PS"))&gt;0,"P04"," ")</f>
        <v>P04</v>
      </c>
      <c r="P239" s="58"/>
      <c r="Q239" s="58" t="str">
        <f>IF(SUM(COUNTIFS('Planificación 2026-1'!F:F,"PRINCIPAL",'Planificación 2026-1'!X:X,C239,'Planificación 2026-1'!H:H,"IN"))&gt;0,"P06"," ")</f>
        <v xml:space="preserve"> </v>
      </c>
      <c r="R239" s="58" t="str">
        <f>IF(SUM(COUNTIFS('Planificación 2026-1'!F:F,"PRINCIPAL",'Planificación 2026-1'!X:X,C239,'Planificación 2026-1'!H:H,"CA"))&gt;0,"P07"," ")</f>
        <v xml:space="preserve"> </v>
      </c>
      <c r="S239" s="58" t="str">
        <f>IF(SUM(COUNTIFS('Planificación 2026-1'!F:F,"PRINCIPAL",'Planificación 2026-1'!X:X,C239,'Planificación 2026-1'!H:H,"DE"))&gt;0,"P08"," ")</f>
        <v xml:space="preserve"> </v>
      </c>
      <c r="T239" s="58" t="str">
        <f>IF(SUM(COUNTIFS('Planificación 2026-1'!F:F,"PRINCIPAL",'Planificación 2026-1'!X:X,C239,'Planificación 2026-1'!H:H,"OB"))&gt;0,"P09"," ")</f>
        <v xml:space="preserve"> </v>
      </c>
      <c r="U239" s="58" t="str">
        <f>IF(SUM(COUNTIFS('Planificación 2026-1'!F:F,"PRINCIPAL",'Planificación 2026-1'!X:X,C239,'Planificación 2026-1'!H:H,"MH"))&gt;0,"P31"," ")</f>
        <v xml:space="preserve"> </v>
      </c>
      <c r="V239" s="58" t="str">
        <f>IF(SUM(COUNTIFS('Planificación 2026-1'!F:F,"PRINCIPAL",'Planificación 2026-1'!X:X,C239,'Planificación 2026-1'!H:H,"IC"))&gt;0,"P32"," ")</f>
        <v xml:space="preserve"> </v>
      </c>
      <c r="W239" s="58" t="str">
        <f>IF(SUM(COUNTIFS('Planificación 2026-1'!F:F,"PRINCIPAL",'Planificación 2026-1'!X:X,C239,'Planificación 2026-1'!H:H,"AR"))&gt;0,"P34"," ")</f>
        <v xml:space="preserve"> </v>
      </c>
      <c r="X239" s="58" t="str">
        <f>IF(SUM(COUNTIFS('Planificación 2026-1'!F:F,"PRINCIPAL",'Planificación 2026-1'!X:X,C239,'Planificación 2026-1'!H:H,"T1"))&gt;0,"P35"," ")</f>
        <v xml:space="preserve"> </v>
      </c>
      <c r="Y239" s="58" t="str">
        <f>IF(SUM(COUNTIFS('Planificación 2026-1'!F:F,"PRINCIPAL",'Planificación 2026-1'!X:X,C239,'Planificación 2026-1'!H:H,"T3"))&gt;0,"P36"," ")</f>
        <v xml:space="preserve"> </v>
      </c>
      <c r="Z239" s="58" t="str">
        <f>IF(SUM(COUNTIFS('Planificación 2026-1'!F:F,"PRINCIPAL",'Planificación 2026-1'!X:X,C239,'Planificación 2026-1'!H:H,"T2"))&gt;0,"P37"," ")</f>
        <v xml:space="preserve"> </v>
      </c>
      <c r="AA239" s="58" t="str">
        <f>IF(SUM(COUNTIFS('Planificación 2026-1'!F:F,"PRINCIPAL",'Planificación 2026-1'!X:X,C239,'Planificación 2026-1'!H:H,"AE"))&gt;0,"P38"," ")</f>
        <v xml:space="preserve"> </v>
      </c>
      <c r="AB239" s="58" t="str">
        <f>IF(SUM(COUNTIFS('Planificación 2026-1'!F:F,"PRINCIPAL",'Planificación 2026-1'!X:X,C239,'Planificación 2026-1'!H:H,"T4"))&gt;0,"P55"," ")</f>
        <v xml:space="preserve"> </v>
      </c>
      <c r="AC239" s="58" t="str">
        <f>IF(SUM(COUNTIFS('Planificación 2026-1'!F:F,"FILIAL",'Planificación 2026-1'!X:X,C239,'Planificación 2026-1'!H:H,"AF"))&gt;0," P01"," ")</f>
        <v xml:space="preserve"> </v>
      </c>
      <c r="AD239" s="58" t="str">
        <f>IF(SUM(COUNTIFS('Planificación 2026-1'!F:F,"FILIAL",'Planificación 2026-1'!X:X,C239,'Planificación 2026-1'!H:H,"EN"))&gt;0,"P02"," ")</f>
        <v xml:space="preserve"> </v>
      </c>
      <c r="AE239" s="58" t="str">
        <f>IF(SUM(COUNTIFS('Planificación 2026-1'!F:F,"FILIAL",'Planificación 2026-1'!X:X,C239,'Planificación 2026-1'!H:H,"IS"))&gt;0,"P03"," ")</f>
        <v xml:space="preserve"> </v>
      </c>
      <c r="AF239" s="58" t="str">
        <f>IF(SUM(COUNTIFS('Planificación 2026-1'!F:F,"FILIAL",'Planificación 2026-1'!X:X,C239,'Planificación 2026-1'!H:H,"PS"))&gt;0,"P04"," ")</f>
        <v>P04</v>
      </c>
      <c r="AG239" s="58"/>
      <c r="AH239" s="58" t="str">
        <f>IF(SUM(COUNTIFS('Planificación 2026-1'!F:F,"FILIAL",'Planificación 2026-1'!X:X,C239,'Planificación 2026-1'!H:H,"IN"))&gt;0,"P06"," ")</f>
        <v xml:space="preserve"> </v>
      </c>
      <c r="AI239" s="58" t="str">
        <f>IF(SUM(COUNTIFS('Planificación 2026-1'!F:F,"FILIAL",'Planificación 2026-1'!X:X,C239,'Planificación 2026-1'!H:H,"CA"))&gt;0,"P07"," ")</f>
        <v xml:space="preserve"> </v>
      </c>
      <c r="AJ239" s="58" t="str">
        <f>IF(SUM(COUNTIFS('Planificación 2026-1'!F:F,"FILIAL",'Planificación 2026-1'!X:X,C239,'Planificación 2026-1'!H:H,"DE"))&gt;0,"P08"," ")</f>
        <v xml:space="preserve"> </v>
      </c>
      <c r="AK239" s="58" t="str">
        <f>IF(SUM(COUNTIFS('Planificación 2026-1'!F:F,"FILIAL",'Planificación 2026-1'!X:X,C239,'Planificación 2026-1'!H:H,"OB"))&gt;0,"P09"," ")</f>
        <v xml:space="preserve"> </v>
      </c>
      <c r="AL239" s="58" t="str">
        <f>IF(SUM(COUNTIFS('Planificación 2026-1'!F:F,"FILIAL",'Planificación 2026-1'!X:X,C239,'Planificación 2026-1'!H:H,"MH"))&gt;0,"P31"," ")</f>
        <v xml:space="preserve"> </v>
      </c>
      <c r="AM239" s="58" t="str">
        <f>IF(SUM(COUNTIFS('Planificación 2026-1'!F:F,"FILIAL",'Planificación 2026-1'!X:X,C239,'Planificación 2026-1'!H:H,"IC"))&gt;0,"P32"," ")</f>
        <v xml:space="preserve"> </v>
      </c>
      <c r="AN239" s="58" t="str">
        <f>IF(SUM(COUNTIFS('Planificación 2026-1'!F:F,"FILIAL",'Planificación 2026-1'!X:X,C239,'Planificación 2026-1'!H:H,"AR"))&gt;0,"P34"," ")</f>
        <v xml:space="preserve"> </v>
      </c>
      <c r="AO239" s="58" t="str">
        <f>IF(SUM(COUNTIFS('Planificación 2026-1'!F:F,"FILIAL",'Planificación 2026-1'!X:X,C239,'Planificación 2026-1'!H:H,"T1"))&gt;0,"P35"," ")</f>
        <v xml:space="preserve"> </v>
      </c>
      <c r="AP239" s="58" t="str">
        <f>IF(SUM(COUNTIFS('Planificación 2026-1'!F:F,"FILIAL",'Planificación 2026-1'!X:X,C239,'Planificación 2026-1'!H:H,"T3"))&gt;0,"P36"," ")</f>
        <v xml:space="preserve"> </v>
      </c>
      <c r="AQ239" s="58" t="str">
        <f>IF(SUM(COUNTIFS('Planificación 2026-1'!F:F,"FILIAL",'Planificación 2026-1'!X:X,C239,'Planificación 2026-1'!H:H,"T2"))&gt;0,"P37"," ")</f>
        <v xml:space="preserve"> </v>
      </c>
      <c r="AR239" s="58" t="str">
        <f>IF(SUM(COUNTIFS('Planificación 2026-1'!F:F,"FILIAL",'Planificación 2026-1'!X:X,C239,'Planificación 2026-1'!H:H,"AE"))&gt;0,"P38"," ")</f>
        <v xml:space="preserve"> </v>
      </c>
      <c r="AS239" s="58" t="str">
        <f>IF(SUM(COUNTIFS('Planificación 2026-1'!F:F,"FILIAL",'Planificación 2026-1'!X:X,C239,'Planificación 2026-1'!H:H,"T4"))&gt;0,"P55"," ")</f>
        <v xml:space="preserve"> </v>
      </c>
      <c r="AT239" s="58" t="str">
        <f>IF(SUM(COUNTIFS('Planificación 2026-1'!F:F,"SUNAMPE",'Planificación 2026-1'!X:X,C239,'Planificación 2026-1'!H:H,"AF"))&gt;0," P01"," ")</f>
        <v xml:space="preserve"> </v>
      </c>
      <c r="AU239" s="58" t="str">
        <f>IF(SUM(COUNTIFS('Planificación 2026-1'!F:F,"SUNAMPE",'Planificación 2026-1'!X:X,C239,'Planificación 2026-1'!H:H,"EN"))&gt;0,"P02"," ")</f>
        <v xml:space="preserve"> </v>
      </c>
      <c r="AV239" s="58" t="str">
        <f>IF(SUM(COUNTIFS('Planificación 2026-1'!F:F,"SUNAMPE",'Planificación 2026-1'!X:X,C239,'Planificación 2026-1'!H:H,"IS"))&gt;0,"P03"," ")</f>
        <v xml:space="preserve"> </v>
      </c>
      <c r="AW239" s="58" t="str">
        <f>IF(SUM(COUNTIFS('Planificación 2026-1'!F:F,"SUNAMPE",'Planificación 2026-1'!X:X,C239,'Planificación 2026-1'!H:H,"PS"))&gt;0,"P04"," ")</f>
        <v xml:space="preserve"> </v>
      </c>
      <c r="AX239" s="58"/>
      <c r="AY239" s="58" t="str">
        <f>IF(SUM(COUNTIFS('Planificación 2026-1'!F:F,"SUNAMPE",'Planificación 2026-1'!X:X,C239,'Planificación 2026-1'!H:H,"IN"))&gt;0,"P06"," ")</f>
        <v xml:space="preserve"> </v>
      </c>
      <c r="AZ239" s="58" t="str">
        <f>IF(SUM(COUNTIFS('Planificación 2026-1'!F:F,"SUNAMPE",'Planificación 2026-1'!X:X,C239,'Planificación 2026-1'!H:H,"CA"))&gt;0,"P07"," ")</f>
        <v xml:space="preserve"> </v>
      </c>
      <c r="BA239" s="58" t="str">
        <f>IF(SUM(COUNTIFS('Planificación 2026-1'!F:F,"SUNAMPE",'Planificación 2026-1'!X:X,C239,'Planificación 2026-1'!H:H,"DE"))&gt;0,"P08"," ")</f>
        <v xml:space="preserve"> </v>
      </c>
      <c r="BB239" s="58" t="str">
        <f>IF(SUM(COUNTIFS('Planificación 2026-1'!F:F,"SUNAMPE",'Planificación 2026-1'!X:X,C239,'Planificación 2026-1'!H:H,"OB"))&gt;0,"P09"," ")</f>
        <v xml:space="preserve"> </v>
      </c>
      <c r="BC239" s="58" t="str">
        <f>IF(SUM(COUNTIFS('Planificación 2026-1'!F:F,"SUNAMPE",'Planificación 2026-1'!X:X,C239,'Planificación 2026-1'!H:H,"MH"))&gt;0,"P31"," ")</f>
        <v xml:space="preserve"> </v>
      </c>
      <c r="BD239" s="58" t="str">
        <f>IF(SUM(COUNTIFS('Planificación 2026-1'!F:F,"SUNAMPE",'Planificación 2026-1'!X:X,C239,'Planificación 2026-1'!H:H,"IC"))&gt;0,"P32"," ")</f>
        <v xml:space="preserve"> </v>
      </c>
      <c r="BE239" s="58" t="str">
        <f>IF(SUM(COUNTIFS('Planificación 2026-1'!F:F,"SUNAMPE",'Planificación 2026-1'!X:X,C239,'Planificación 2026-1'!H:H,"AR"))&gt;0,"P34"," ")</f>
        <v xml:space="preserve"> </v>
      </c>
      <c r="BF239" s="58" t="str">
        <f>IF(SUM(COUNTIFS('Planificación 2026-1'!F:F,"SUNAMPE",'Planificación 2026-1'!X:X,C239,'Planificación 2026-1'!H:H,"T1"))&gt;0,"P35"," ")</f>
        <v xml:space="preserve"> </v>
      </c>
      <c r="BG239" s="58" t="str">
        <f>IF(SUM(COUNTIFS('Planificación 2026-1'!F:F,"SUNAMPE",'Planificación 2026-1'!X:X,C239,'Planificación 2026-1'!H:H,"T3"))&gt;0,"P36"," ")</f>
        <v xml:space="preserve"> </v>
      </c>
      <c r="BH239" s="58" t="str">
        <f>IF(SUM(COUNTIFS('Planificación 2026-1'!F:F,"SUNAMPE",'Planificación 2026-1'!X:X,C239,'Planificación 2026-1'!H:H,"T2"))&gt;0,"P37"," ")</f>
        <v xml:space="preserve"> </v>
      </c>
      <c r="BI239" s="58" t="str">
        <f>IF(SUM(COUNTIFS('Planificación 2026-1'!F:F,"SUNAMPE",'Planificación 2026-1'!X:X,C239,'Planificación 2026-1'!H:H,"AE"))&gt;0,"P38"," ")</f>
        <v xml:space="preserve"> </v>
      </c>
      <c r="BJ239" s="58" t="str">
        <f>IF(SUM(COUNTIFS('Planificación 2026-1'!F:F,"SUNAMPE",'Planificación 2026-1'!X:X,C239,'Planificación 2026-1'!H:H,"T4"))&gt;0,"P55"," ")</f>
        <v xml:space="preserve"> </v>
      </c>
      <c r="BK239" s="58" t="str">
        <f>IF(SUM(COUNTIFS('Planificación 2026-1'!F:F,"HUAURA",'Planificación 2026-1'!X:X,C239,'Planificación 2026-1'!H:H,"AF"))&gt;0," P01"," ")</f>
        <v xml:space="preserve"> </v>
      </c>
      <c r="BL239" s="58" t="str">
        <f>IF(SUM(COUNTIFS('Planificación 2026-1'!F:F,"HUAURA",'Planificación 2026-1'!X:X,C239,'Planificación 2026-1'!H:H,"EN"))&gt;0,"P02"," ")</f>
        <v xml:space="preserve"> </v>
      </c>
      <c r="BM239" s="58" t="str">
        <f>IF(SUM(COUNTIFS('Planificación 2026-1'!F:F,"HUAURA",'Planificación 2026-1'!X:X,C239,'Planificación 2026-1'!H:H,"IS"))&gt;0,"P03"," ")</f>
        <v xml:space="preserve"> </v>
      </c>
      <c r="BN239" s="58" t="str">
        <f>IF(SUM(COUNTIFS('Planificación 2026-1'!F:F,"HUAURA",'Planificación 2026-1'!X:X,C239,'Planificación 2026-1'!H:H,"PS"))&gt;0,"P04"," ")</f>
        <v xml:space="preserve"> </v>
      </c>
      <c r="BO239" s="58"/>
      <c r="BP239" s="58" t="str">
        <f>IF(SUM(COUNTIFS('Planificación 2026-1'!F:F,"HUAURA",'Planificación 2026-1'!X:X,C239,'Planificación 2026-1'!H:H,"IN"))&gt;0,"P06"," ")</f>
        <v xml:space="preserve"> </v>
      </c>
      <c r="BQ239" s="58" t="str">
        <f>IF(SUM(COUNTIFS('Planificación 2026-1'!F:F,"HUAURA",'Planificación 2026-1'!X:X,C239,'Planificación 2026-1'!H:H,"CA"))&gt;0,"P07"," ")</f>
        <v xml:space="preserve"> </v>
      </c>
      <c r="BR239" s="58" t="str">
        <f>IF(SUM(COUNTIFS('Planificación 2026-1'!F:F,"HUAURA",'Planificación 2026-1'!X:X,C239,'Planificación 2026-1'!H:H,"DE"))&gt;0,"P08"," ")</f>
        <v xml:space="preserve"> </v>
      </c>
      <c r="BS239" s="58" t="str">
        <f>IF(SUM(COUNTIFS('Planificación 2026-1'!F:F,"HUAURA",'Planificación 2026-1'!X:X,C239,'Planificación 2026-1'!H:H,"OB"))&gt;0,"P09"," ")</f>
        <v xml:space="preserve"> </v>
      </c>
      <c r="BT239" s="58" t="str">
        <f>IF(SUM(COUNTIFS('Planificación 2026-1'!F:F,"HUAURA",'Planificación 2026-1'!X:X,C239,'Planificación 2026-1'!H:H,"MH"))&gt;0,"P31"," ")</f>
        <v xml:space="preserve"> </v>
      </c>
      <c r="BU239" s="58" t="str">
        <f>IF(SUM(COUNTIFS('Planificación 2026-1'!F:F,"HUAURA",'Planificación 2026-1'!X:X,C239,'Planificación 2026-1'!H:H,"IC"))&gt;0,"P32"," ")</f>
        <v xml:space="preserve"> </v>
      </c>
      <c r="BV239" s="58" t="str">
        <f>IF(SUM(COUNTIFS('Planificación 2026-1'!F:F,"HUAURA",'Planificación 2026-1'!X:X,C239,'Planificación 2026-1'!H:H,"AR"))&gt;0,"P34"," ")</f>
        <v xml:space="preserve"> </v>
      </c>
      <c r="BW239" s="58" t="str">
        <f>IF(SUM(COUNTIFS('Planificación 2026-1'!F:F,"HUAURA",'Planificación 2026-1'!X:X,C239,'Planificación 2026-1'!H:H,"T1"))&gt;0,"P35"," ")</f>
        <v xml:space="preserve"> </v>
      </c>
      <c r="BX239" s="58" t="str">
        <f>IF(SUM(COUNTIFS('Planificación 2026-1'!F:F,"HUAURA",'Planificación 2026-1'!X:X,C239,'Planificación 2026-1'!H:H,"T3"))&gt;0,"P36"," ")</f>
        <v xml:space="preserve"> </v>
      </c>
      <c r="BY239" s="58" t="str">
        <f>IF(SUM(COUNTIFS('Planificación 2026-1'!F:F,"HUAURA",'Planificación 2026-1'!X:X,C239,'Planificación 2026-1'!H:H,"T2"))&gt;0,"P37"," ")</f>
        <v xml:space="preserve"> </v>
      </c>
      <c r="BZ239" s="58" t="str">
        <f>IF(SUM(COUNTIFS('Planificación 2026-1'!F:F,"HUAURA",'Planificación 2026-1'!X:X,C239,'Planificación 2026-1'!H:H,"AE"))&gt;0,"P38"," ")</f>
        <v xml:space="preserve"> </v>
      </c>
      <c r="CA239" s="58" t="str">
        <f>IF(SUM(COUNTIFS('Planificación 2026-1'!F:F,"HUAURA",'Planificación 2026-1'!X:X,C239,'Planificación 2026-1'!H:H,"T4"))&gt;0,"P55"," ")</f>
        <v xml:space="preserve"> </v>
      </c>
      <c r="CB239" s="59">
        <f>SUMIFS('Planificación 2026-1'!S:S,'Planificación 2026-1'!X:X,C239,'Planificación 2026-1'!H:H,"AF",'Planificación 2026-1'!I:I,"&gt;2")</f>
        <v>0</v>
      </c>
      <c r="CC239" s="59">
        <f>SUMIFS('Planificación 2026-1'!S:S,'Planificación 2026-1'!X:X,C239,'Planificación 2026-1'!H:H,"EN",'Planificación 2026-1'!I:I,"&gt;2")</f>
        <v>0</v>
      </c>
      <c r="CD239" s="59">
        <f>SUMIFS('Planificación 2026-1'!S:S,'Planificación 2026-1'!X:X,C239,'Planificación 2026-1'!H:H,"IS",'Planificación 2026-1'!I:I,"&gt;2")</f>
        <v>0</v>
      </c>
      <c r="CE239" s="59">
        <f>SUMIFS('Planificación 2026-1'!S:S,'Planificación 2026-1'!X:X,C239,'Planificación 2026-1'!H:H,"PS",'Planificación 2026-1'!I:I,"&gt;2")</f>
        <v>13</v>
      </c>
      <c r="CF239" s="59">
        <f>SUMIFS('Planificación 2026-1'!S:S,'Planificación 2026-1'!X:X,C239,'Planificación 2026-1'!H:H,"IN",'Planificación 2026-1'!I:I,"&gt;2")</f>
        <v>0</v>
      </c>
      <c r="CG239" s="59">
        <f>SUMIFS('Planificación 2026-1'!S:S,'Planificación 2026-1'!X:X,C239,'Planificación 2026-1'!H:H,"CA",'Planificación 2026-1'!I:I,"&gt;2")</f>
        <v>0</v>
      </c>
      <c r="CH239" s="59">
        <f>SUMIFS('Planificación 2026-1'!S:S,'Planificación 2026-1'!X:X,C239,'Planificación 2026-1'!H:H,"DE",'Planificación 2026-1'!I:I,"&gt;2")</f>
        <v>0</v>
      </c>
      <c r="CI239" s="59">
        <f>SUMIFS('Planificación 2026-1'!S:S,'Planificación 2026-1'!X:X,C239,'Planificación 2026-1'!H:H,"OB",'Planificación 2026-1'!I:I,"&gt;2")</f>
        <v>0</v>
      </c>
      <c r="CJ239" s="59">
        <f>SUMIFS('Planificación 2026-1'!S:S,'Planificación 2026-1'!X:X,C239,'Planificación 2026-1'!H:H,"MH",'Planificación 2026-1'!I:I,"&gt;2")</f>
        <v>0</v>
      </c>
      <c r="CK239" s="59">
        <f>SUMIFS('Planificación 2026-1'!S:S,'Planificación 2026-1'!X:X,C239,'Planificación 2026-1'!H:H,"IC",'Planificación 2026-1'!I:I,"&gt;2")</f>
        <v>0</v>
      </c>
      <c r="CL239" s="59">
        <f>SUMIFS('Planificación 2026-1'!S:S,'Planificación 2026-1'!X:X,C239,'Planificación 2026-1'!H:H,"AR",'Planificación 2026-1'!I:I,"&gt;2")</f>
        <v>0</v>
      </c>
      <c r="CM239" s="59">
        <f>SUMIFS('Planificación 2026-1'!S:S,'Planificación 2026-1'!X:X,C239,'Planificación 2026-1'!H:H,"AE",'Planificación 2026-1'!I:I,"&gt;2")</f>
        <v>0</v>
      </c>
      <c r="CN239" s="59">
        <f>SUMIFS('Planificación 2026-1'!S:S,'Planificación 2026-1'!X:X,C239,'Planificación 2026-1'!H:H,"T1",'Planificación 2026-1'!I:I,"&gt;2")</f>
        <v>0</v>
      </c>
      <c r="CO239" s="59">
        <f>SUMIFS('Planificación 2026-1'!S:S,'Planificación 2026-1'!X:X,C239,'Planificación 2026-1'!H:H,"T3",'Planificación 2026-1'!I:I,"&gt;2")</f>
        <v>0</v>
      </c>
      <c r="CP239" s="59">
        <f>SUMIFS('Planificación 2026-1'!S:S,'Planificación 2026-1'!X:X,C239,'Planificación 2026-1'!H:H,"T2",'Planificación 2026-1'!I:I,"&gt;2")</f>
        <v>0</v>
      </c>
      <c r="CQ239" s="59">
        <f>SUMIFS('Planificación 2026-1'!S:S,'Planificación 2026-1'!X:X,C239,'Planificación 2026-1'!H:H,"T4",'Planificación 2026-1'!I:I,"&gt;2")</f>
        <v>0</v>
      </c>
      <c r="CR239" s="59">
        <f>SUMIFS('Planificación 2026-1'!S:S,'Planificación 2026-1'!X:X,C239,'Planificación 2026-1'!H:H,"AF",'Planificación 2026-1'!I:I,"&lt;3")</f>
        <v>0</v>
      </c>
      <c r="CS239" s="59">
        <f>SUMIFS('Planificación 2026-1'!S:S,'Planificación 2026-1'!X:X,C239,'Planificación 2026-1'!H:H,"EN",'Planificación 2026-1'!I:I,"&lt;3")</f>
        <v>0</v>
      </c>
      <c r="CT239" s="59">
        <f>SUMIFS('Planificación 2026-1'!S:S,'Planificación 2026-1'!X:X,C239,'Planificación 2026-1'!H:H,"IS",'Planificación 2026-1'!I:I,"&lt;3")</f>
        <v>0</v>
      </c>
      <c r="CU239" s="59">
        <f>SUMIFS('Planificación 2026-1'!S:S,'Planificación 2026-1'!X:X,C239,'Planificación 2026-1'!H:H,"PS",'Planificación 2026-1'!I:I,"&lt;3")</f>
        <v>0</v>
      </c>
      <c r="CV239" s="59">
        <f>SUMIFS('Planificación 2026-1'!S:S,'Planificación 2026-1'!X:X,C239,'Planificación 2026-1'!H:H,"IN",'Planificación 2026-1'!I:I,"&lt;3")</f>
        <v>0</v>
      </c>
      <c r="CW239" s="59">
        <f>SUMIFS('Planificación 2026-1'!S:S,'Planificación 2026-1'!X:X,C239,'Planificación 2026-1'!H:H,"CA",'Planificación 2026-1'!I:I,"&lt;3")</f>
        <v>0</v>
      </c>
      <c r="CX239" s="59">
        <f>SUMIFS('Planificación 2026-1'!S:S,'Planificación 2026-1'!X:X,C239,'Planificación 2026-1'!H:H,"DE",'Planificación 2026-1'!I:I,"&lt;3")</f>
        <v>0</v>
      </c>
      <c r="CY239" s="59">
        <f>SUMIFS('Planificación 2026-1'!S:S,'Planificación 2026-1'!X:X,C239,'Planificación 2026-1'!H:H,"OB",'Planificación 2026-1'!I:I,"&lt;3")</f>
        <v>0</v>
      </c>
      <c r="CZ239" s="59">
        <f>SUMIFS('Planificación 2026-1'!S:S,'Planificación 2026-1'!X:X,C239,'Planificación 2026-1'!H:H,"MH",'Planificación 2026-1'!I:I,"&lt;3")</f>
        <v>0</v>
      </c>
      <c r="DA239" s="59">
        <f>SUMIFS('Planificación 2026-1'!S:S,'Planificación 2026-1'!X:X,C239,'Planificación 2026-1'!H:H,"IC",'Planificación 2026-1'!I:I,"&lt;3")</f>
        <v>0</v>
      </c>
      <c r="DB239" s="59">
        <f>SUMIFS('Planificación 2026-1'!S:S,'Planificación 2026-1'!X:X,C239,'Planificación 2026-1'!H:H,"AR",'Planificación 2026-1'!I:I,"&lt;3")</f>
        <v>0</v>
      </c>
      <c r="DC239" s="59">
        <f>SUMIFS('Planificación 2026-1'!S:S,'Planificación 2026-1'!X:X,C239,'Planificación 2026-1'!H:H,"AE",'Planificación 2026-1'!I:I,"&lt;3")</f>
        <v>0</v>
      </c>
      <c r="DD239" s="59">
        <f>SUMIFS('Planificación 2026-1'!S:S,'Planificación 2026-1'!X:X,C239,'Planificación 2026-1'!H:H,"T1",'Planificación 2026-1'!I:I,"&lt;3")</f>
        <v>0</v>
      </c>
      <c r="DE239" s="59">
        <f>SUMIFS('Planificación 2026-1'!S:S,'Planificación 2026-1'!X:X,C239,'Planificación 2026-1'!H:H,"T3",'Planificación 2026-1'!I:I,"&lt;3")</f>
        <v>0</v>
      </c>
      <c r="DF239" s="59">
        <f>SUMIFS('Planificación 2026-1'!S:S,'Planificación 2026-1'!X:X,C239,'Planificación 2026-1'!H:H,"T2",'Planificación 2026-1'!I:I,"&lt;3")</f>
        <v>0</v>
      </c>
      <c r="DG239" s="59">
        <f>SUMIFS('Planificación 2026-1'!S:S,'Planificación 2026-1'!X:X,C239,'Planificación 2026-1'!H:H,"T4",'Planificación 2026-1'!I:I,"&lt;3")</f>
        <v>0</v>
      </c>
      <c r="DH239" s="58" t="str">
        <f>TRIM(CONCATENATE(L239,M239,N239,O239,P239,Q239,R239,S239,T239,U239,V239,W239,X239,Y239,Z239,AA239,AB239))</f>
        <v>P04</v>
      </c>
      <c r="DI239" s="27">
        <f>IF(C239="","",SUMIFS('Planificación 2026-1'!S:S,'Planificación 2026-1'!X:X,C239,'Planificación 2026-1'!F:F,"PRINCIPAL",'Planificación 2026-1'!Y:Y,"VIRTUAL"))</f>
        <v>4</v>
      </c>
      <c r="DJ239" s="27">
        <f>IF(C239="","",SUMIFS('Planificación 2026-1'!S:S,'Planificación 2026-1'!X:X,C239,'Planificación 2026-1'!F:F,"PRINCIPAL",'Planificación 2026-1'!Y:Y,"PRESENCIAL"))</f>
        <v>0</v>
      </c>
      <c r="DK239" s="27">
        <f>IF(C239="","",SUMIFS('Planificación 2026-1'!S:S,'Planificación 2026-1'!X:X,C239,'Planificación 2026-1'!F:F,"PRINCIPAL",'Planificación 2026-1'!Y:Y,"HIBRIDO PRESENCIAL"))</f>
        <v>0</v>
      </c>
      <c r="DL239" s="58" t="str">
        <f>TRIM(CONCATENATE(AC239,AD239,AE239,AF239,AG239,AH239,AI239,AJ239,AK239,AL239,AM239,AN239,AO239,AP239,AQ239,AR239,AS239))</f>
        <v>P04</v>
      </c>
      <c r="DM239" s="58">
        <f>IF(C239="","",SUMIFS('Planificación 2026-1'!S:S,'Planificación 2026-1'!X:X,C239,'Planificación 2026-1'!F:F,"FILIAL",'Planificación 2026-1'!Y:Y,"VIRTUAL"))</f>
        <v>0</v>
      </c>
      <c r="DN239" s="60">
        <f>IF(C239="","",SUMIFS('Planificación 2026-1'!S:S,'Planificación 2026-1'!X:X,C239,'Planificación 2026-1'!F:F,"FILIAL",'Planificación 2026-1'!Y:Y,"PRESENCIAL"))</f>
        <v>9</v>
      </c>
      <c r="DO239" s="29">
        <f>IF(C239="","",SUMIFS('Planificación 2026-1'!S:S,'Planificación 2026-1'!X:X,C239,'Planificación 2026-1'!F:F,"FILIAL",'Planificación 2026-1'!Y:Y,"HIBRIDO PRESENCIAL"))</f>
        <v>0</v>
      </c>
      <c r="DP239" s="61" t="str">
        <f>TRIM(CONCATENATE(AT239,AU239,AV239,AW239,AX239,AY239,AZ239,BA239,BB239,BC239,BD239,BE239,BF239,BG239,BH239,BI239,BJ239))</f>
        <v/>
      </c>
      <c r="DQ239" s="58">
        <f>IF(C239="","",SUMIFS('Planificación 2026-1'!S:S,'Planificación 2026-1'!X:X,C239,'Planificación 2026-1'!F:F,"SUNAMPE",'Planificación 2026-1'!Y:Y,"VIRTUAL"))</f>
        <v>0</v>
      </c>
      <c r="DR239" s="29">
        <f>IF(C239="","",SUMIFS('Planificación 2026-1'!S:S,'Planificación 2026-1'!X:X,C239,'Planificación 2026-1'!F:F,"SUNAMPE",'Planificación 2026-1'!Y:Y,"PRESENCIAL"))</f>
        <v>0</v>
      </c>
      <c r="DS239" s="61" t="str">
        <f>TRIM(CONCATENATE(BK239,BL239,BM239,BN239,BO239,BP239,BQ239,BR239,BS239,BT239,BU239,BV239,BW239,BX239,BY239,BZ239,CA239))</f>
        <v/>
      </c>
      <c r="DT239" s="58">
        <f>IF(C239="","",SUMIFS('Planificación 2026-1'!S:S,'Planificación 2026-1'!X:X,C239,'Planificación 2026-1'!F:F,"HUAURA",'Planificación 2026-1'!Y:Y,"VIRTUAL"))</f>
        <v>0</v>
      </c>
      <c r="DU239" s="29">
        <f>IF(C239="","",SUMIFS('Planificación 2026-1'!S:S,'Planificación 2026-1'!X:X,C239,'Planificación 2026-1'!F:F,"HUAURA",'Planificación 2026-1'!Y:Y,"PRESENCIAL"))</f>
        <v>0</v>
      </c>
      <c r="DV239" s="32">
        <f>SUMIFS('Planificación 2026-1'!S:S,'Planificación 2026-1'!X:X,C239,'Planificación 2026-1'!F:F,"PRINCIPAL",'Planificación 2026-1'!Y:Y,"VIRTUAL",'Planificación 2026-1'!I:I,"&gt;2")</f>
        <v>4</v>
      </c>
      <c r="DW239" s="32">
        <f>SUMIFS('Planificación 2026-1'!S:S,'Planificación 2026-1'!X:X,C239,'Planificación 2026-1'!F:F,"PRINCIPAL",'Planificación 2026-1'!Y:Y,"&lt;&gt;VIRTUAL",'Planificación 2026-1'!I:I,"&gt;2")</f>
        <v>0</v>
      </c>
      <c r="DX239" s="32">
        <f>SUMIFS('Planificación 2026-1'!S:S,'Planificación 2026-1'!X:X,C239,'Planificación 2026-1'!F:F,"SUNAMPE",'Planificación 2026-1'!Y:Y,"VIRTUAL",'Planificación 2026-1'!I:I,"&gt;2")</f>
        <v>0</v>
      </c>
      <c r="DY239" s="32">
        <f>SUMIFS('Planificación 2026-1'!S:S,'Planificación 2026-1'!X:X,C239,'Planificación 2026-1'!F:F,"SUNAMPE",'Planificación 2026-1'!Y:Y,"&lt;&gt;VIRTUAL",'Planificación 2026-1'!I:I,"&gt;2")</f>
        <v>0</v>
      </c>
      <c r="DZ239" s="32">
        <f>SUMIFS('Planificación 2026-1'!S:S,'Planificación 2026-1'!X:X,C239,'Planificación 2026-1'!F:F,"FILIAL",'Planificación 2026-1'!Y:Y,"VIRTUAL",'Planificación 2026-1'!I:I,"&gt;2")</f>
        <v>0</v>
      </c>
      <c r="EA239" s="32">
        <f>SUMIFS('Planificación 2026-1'!S:S,'Planificación 2026-1'!X:X,C239,'Planificación 2026-1'!F:F,"FILIAL",'Planificación 2026-1'!Y:Y,"&lt;&gt;VIRTUAL",'Planificación 2026-1'!I:I,"&gt;2")</f>
        <v>9</v>
      </c>
      <c r="EB239" s="32">
        <f>SUMIFS('Planificación 2026-1'!S:S,'Planificación 2026-1'!X:X,C239,'Planificación 2026-1'!F:F,"PORUMA",'Planificación 2026-1'!Y:Y,"VIRTUAL",'Planificación 2026-1'!I:I,"&gt;2")</f>
        <v>0</v>
      </c>
      <c r="EC239" s="32">
        <f>SUMIFS('Planificación 2026-1'!S:S,'Planificación 2026-1'!X:X,C239,'Planificación 2026-1'!F:F,"PORUMA",'Planificación 2026-1'!Y:Y,"&lt;&gt;VIRTUAL",'Planificación 2026-1'!I:I,"&gt;2")</f>
        <v>0</v>
      </c>
      <c r="ED239" s="32">
        <f>SUMIFS('Planificación 2026-1'!S:S,'Planificación 2026-1'!X:X,C239,'Planificación 2026-1'!F:F,"HUAURA",'Planificación 2026-1'!Y:Y,"VIRTUAL",'Planificación 2026-1'!I:I,"&gt;2")</f>
        <v>0</v>
      </c>
      <c r="EE239" s="32">
        <f>SUMIFS('Planificación 2026-1'!S:S,'Planificación 2026-1'!X:X,C239,'Planificación 2026-1'!F:F,"HUAURA",'Planificación 2026-1'!Y:Y,"&lt;&gt;VIRTUAL",'Planificación 2026-1'!I:I,"&gt;2")</f>
        <v>0</v>
      </c>
      <c r="EF239" s="32">
        <f>SUMIFS('Planificación 2026-1'!S:S,'Planificación 2026-1'!X:X,C239,'Planificación 2026-1'!F:F,"PRINCIPAL",'Planificación 2026-1'!Y:Y,"VIRTUAL",'Planificación 2026-1'!I:I,"&lt;3")</f>
        <v>0</v>
      </c>
      <c r="EG239" s="32">
        <f>SUMIFS('Planificación 2026-1'!S:S,'Planificación 2026-1'!X:X,C239,'Planificación 2026-1'!F:F,"PRINCIPAL",'Planificación 2026-1'!Y:Y,"&lt;&gt;VIRTUAL",'Planificación 2026-1'!I:I,"&lt;3")</f>
        <v>0</v>
      </c>
      <c r="EH239" s="32">
        <f>SUMIFS('Planificación 2026-1'!S:S,'Planificación 2026-1'!X:X,C239,'Planificación 2026-1'!F:F,"SUNAMPE",'Planificación 2026-1'!Y:Y,"VIRTUAL",'Planificación 2026-1'!I:I,"&lt;3")</f>
        <v>0</v>
      </c>
      <c r="EI239" s="32">
        <f>SUMIFS('Planificación 2026-1'!S:S,'Planificación 2026-1'!X:X,C239,'Planificación 2026-1'!F:F,"SUNAMPE",'Planificación 2026-1'!Y:Y,"&lt;&gt;VIRTUAL",'Planificación 2026-1'!I:I,"&lt;3")</f>
        <v>0</v>
      </c>
      <c r="EJ239" s="32">
        <f>SUMIFS('Planificación 2026-1'!S:S,'Planificación 2026-1'!X:X,C239,'Planificación 2026-1'!F:F,"FILIAL",'Planificación 2026-1'!Y:Y,"VIRTUAL",'Planificación 2026-1'!I:I,"&lt;3")</f>
        <v>0</v>
      </c>
      <c r="EK239" s="32">
        <f>SUMIFS('Planificación 2026-1'!S:S,'Planificación 2026-1'!X:X,C239,'Planificación 2026-1'!F:F,"FILIAL",'Planificación 2026-1'!Y:Y,"&lt;&gt;VIRTUAL",'Planificación 2026-1'!I:I,"&lt;3")</f>
        <v>0</v>
      </c>
      <c r="EL239" s="32">
        <f>SUMIFS('Planificación 2026-1'!S:S,'Planificación 2026-1'!X:X,C239,'Planificación 2026-1'!F:F,"PORUMA",'Planificación 2026-1'!Y:Y,"VIRTUAL",'Planificación 2026-1'!I:I,"&lt;3")</f>
        <v>0</v>
      </c>
      <c r="EM239" s="32">
        <f>SUMIFS('Planificación 2026-1'!S:S,'Planificación 2026-1'!X:X,C239,'Planificación 2026-1'!F:F,"PORUMA",'Planificación 2026-1'!Y:Y,"&lt;&gt;VIRTUAL",'Planificación 2026-1'!I:I,"&lt;3")</f>
        <v>0</v>
      </c>
      <c r="EN239" s="32">
        <f>SUMIFS('Planificación 2026-1'!S:S,'Planificación 2026-1'!X:X,C239,'Planificación 2026-1'!F:F,"HUAURA",'Planificación 2026-1'!Y:Y,"VIRTUAL",'Planificación 2026-1'!I:I,"&lt;3")</f>
        <v>0</v>
      </c>
      <c r="EO239" s="32">
        <f>SUMIFS('Planificación 2026-1'!S:S,'Planificación 2026-1'!X:X,C239,'Planificación 2026-1'!F:F,"HUAURA",'Planificación 2026-1'!Y:Y,"&lt;&gt;VIRTUAL",'Planificación 2026-1'!I:I,"&lt;3")</f>
        <v>0</v>
      </c>
      <c r="EP239" s="32">
        <f>EJ239+DZ239+EA239+EK239</f>
        <v>9</v>
      </c>
      <c r="EQ239" s="32">
        <f>EO239+EN239+EE239+ED239</f>
        <v>0</v>
      </c>
      <c r="ER239" s="32">
        <f>EL239+EM239+EC239+EB239</f>
        <v>0</v>
      </c>
      <c r="ES239" s="32">
        <f>EG239+EF239+DW239+DV239</f>
        <v>4</v>
      </c>
      <c r="ET239" s="32">
        <f>EI239+EH239+DY239+DX239</f>
        <v>0</v>
      </c>
      <c r="EU239" s="32">
        <f t="shared" ref="EU239:EU279" si="58">SUM(EP239:ET239)</f>
        <v>13</v>
      </c>
      <c r="EV239" s="32" t="b">
        <f>EXACT(EU239,E239)</f>
        <v>1</v>
      </c>
      <c r="EW239" s="32"/>
      <c r="EX239" s="32">
        <f>DV239+DZ239+ED239+EF239+EJ239+EN239+DX239+EH239</f>
        <v>4</v>
      </c>
      <c r="EY239" s="32">
        <f>DW239+EA239+EE239+EG239+EK239+EO239+DY239+EI239</f>
        <v>9</v>
      </c>
      <c r="EZ239" s="32" t="b">
        <f>EXACT(SUM(EX239:EY239),E239)</f>
        <v>1</v>
      </c>
      <c r="FA239" s="32" t="str">
        <f>IF(AND(DW239=0,EA239=0,EE239=0),"",IF(COUNTIF(DW239:EE239,"&gt;0")=1,IF(DW239&gt;0,"SEDE",IF(EA239&gt;0,"FILIAL","HUAURA")),IF(COUNTIF(DW239:EE239,"&gt;0")=2,IF(AND(DW239&gt;0,EA239&gt;0),"SEDE-FILIAL",IF(AND(DW239&gt;0,EE239&gt;0),"SEDE-HUAURA","FILIAL-HUAURA")),"SEDE-FILIAL-HUAURA")))</f>
        <v>FILIAL</v>
      </c>
      <c r="FB239" s="32" t="str">
        <f>IF(EX239=0,"PRESENCIAL",IF(EY239=0,"VIRTUAL",IF(EX239&gt;EY239,"MAS VIRTUAL",IF(EY239&gt;EX239,"MAS PRESENCIAL","AMBOS"))))</f>
        <v>MAS PRESENCIAL</v>
      </c>
    </row>
    <row r="240" spans="1:158">
      <c r="B240" s="66">
        <v>237</v>
      </c>
      <c r="C240" s="32" t="s">
        <v>446</v>
      </c>
      <c r="D240" s="429">
        <v>21861164</v>
      </c>
      <c r="E240" s="62">
        <f>SUMIF('Planificación 2026-1'!X:X,C240,'Planificación 2026-1'!S:S)</f>
        <v>6</v>
      </c>
      <c r="F240" s="450" t="s">
        <v>203</v>
      </c>
      <c r="G240" s="57" t="s">
        <v>434</v>
      </c>
      <c r="H240" s="64"/>
      <c r="I240" s="64"/>
      <c r="J240" s="32" t="s">
        <v>181</v>
      </c>
      <c r="K240" s="32" t="s">
        <v>156</v>
      </c>
      <c r="L240" s="57" t="str">
        <f>IF(SUM(COUNTIFS('Planificación 2026-1'!F:F,"PRINCIPAL",'Planificación 2026-1'!X:X,C240,'Planificación 2026-1'!H:H,"AF"))&gt;0,"P01"," ")</f>
        <v xml:space="preserve"> </v>
      </c>
      <c r="M240" s="58" t="str">
        <f>IF(SUM(COUNTIFS('Planificación 2026-1'!F:F,"PRINCIPAL",'Planificación 2026-1'!X:X,C240,'Planificación 2026-1'!H:H,"EN"))&gt;0,"P02"," ")</f>
        <v xml:space="preserve"> </v>
      </c>
      <c r="N240" s="58" t="str">
        <f>IF(SUM(COUNTIFS('Planificación 2026-1'!F:F,"PRINCIPAL",'Planificación 2026-1'!X:X,C240,'Planificación 2026-1'!H:H,"IS"))&gt;0,"P03"," ")</f>
        <v xml:space="preserve"> </v>
      </c>
      <c r="O240" s="58" t="str">
        <f>IF(SUM(COUNTIFS('Planificación 2026-1'!F:F,"PRINCIPAL",'Planificación 2026-1'!X:X,C240,'Planificación 2026-1'!H:H,"PS"))&gt;0,"P04"," ")</f>
        <v xml:space="preserve"> </v>
      </c>
      <c r="P240" s="58"/>
      <c r="Q240" s="58" t="str">
        <f>IF(SUM(COUNTIFS('Planificación 2026-1'!F:F,"PRINCIPAL",'Planificación 2026-1'!X:X,C240,'Planificación 2026-1'!H:H,"IN"))&gt;0,"P06"," ")</f>
        <v xml:space="preserve"> </v>
      </c>
      <c r="R240" s="58" t="str">
        <f>IF(SUM(COUNTIFS('Planificación 2026-1'!F:F,"PRINCIPAL",'Planificación 2026-1'!X:X,C240,'Planificación 2026-1'!H:H,"CA"))&gt;0,"P07"," ")</f>
        <v xml:space="preserve"> </v>
      </c>
      <c r="S240" s="58" t="str">
        <f>IF(SUM(COUNTIFS('Planificación 2026-1'!F:F,"PRINCIPAL",'Planificación 2026-1'!X:X,C240,'Planificación 2026-1'!H:H,"DE"))&gt;0,"P08"," ")</f>
        <v xml:space="preserve"> </v>
      </c>
      <c r="T240" s="58" t="str">
        <f>IF(SUM(COUNTIFS('Planificación 2026-1'!F:F,"PRINCIPAL",'Planificación 2026-1'!X:X,C240,'Planificación 2026-1'!H:H,"OB"))&gt;0,"P09"," ")</f>
        <v>P09</v>
      </c>
      <c r="U240" s="58" t="str">
        <f>IF(SUM(COUNTIFS('Planificación 2026-1'!F:F,"PRINCIPAL",'Planificación 2026-1'!X:X,C240,'Planificación 2026-1'!H:H,"MH"))&gt;0,"P31"," ")</f>
        <v xml:space="preserve"> </v>
      </c>
      <c r="V240" s="58" t="str">
        <f>IF(SUM(COUNTIFS('Planificación 2026-1'!F:F,"PRINCIPAL",'Planificación 2026-1'!X:X,C240,'Planificación 2026-1'!H:H,"IC"))&gt;0,"P32"," ")</f>
        <v xml:space="preserve"> </v>
      </c>
      <c r="W240" s="58" t="str">
        <f>IF(SUM(COUNTIFS('Planificación 2026-1'!F:F,"PRINCIPAL",'Planificación 2026-1'!X:X,C240,'Planificación 2026-1'!H:H,"AR"))&gt;0,"P34"," ")</f>
        <v xml:space="preserve"> </v>
      </c>
      <c r="X240" s="58" t="str">
        <f>IF(SUM(COUNTIFS('Planificación 2026-1'!F:F,"PRINCIPAL",'Planificación 2026-1'!X:X,C240,'Planificación 2026-1'!H:H,"T1"))&gt;0,"P35"," ")</f>
        <v xml:space="preserve"> </v>
      </c>
      <c r="Y240" s="58" t="str">
        <f>IF(SUM(COUNTIFS('Planificación 2026-1'!F:F,"PRINCIPAL",'Planificación 2026-1'!X:X,C240,'Planificación 2026-1'!H:H,"T3"))&gt;0,"P36"," ")</f>
        <v xml:space="preserve"> </v>
      </c>
      <c r="Z240" s="58" t="str">
        <f>IF(SUM(COUNTIFS('Planificación 2026-1'!F:F,"PRINCIPAL",'Planificación 2026-1'!X:X,C240,'Planificación 2026-1'!H:H,"T2"))&gt;0,"P37"," ")</f>
        <v xml:space="preserve"> </v>
      </c>
      <c r="AA240" s="58" t="str">
        <f>IF(SUM(COUNTIFS('Planificación 2026-1'!F:F,"PRINCIPAL",'Planificación 2026-1'!X:X,C240,'Planificación 2026-1'!H:H,"AE"))&gt;0,"P38"," ")</f>
        <v xml:space="preserve"> </v>
      </c>
      <c r="AB240" s="58" t="str">
        <f>IF(SUM(COUNTIFS('Planificación 2026-1'!F:F,"PRINCIPAL",'Planificación 2026-1'!X:X,C240,'Planificación 2026-1'!H:H,"T4"))&gt;0,"P55"," ")</f>
        <v xml:space="preserve"> </v>
      </c>
      <c r="AC240" s="58" t="str">
        <f>IF(SUM(COUNTIFS('Planificación 2026-1'!F:F,"FILIAL",'Planificación 2026-1'!X:X,C240,'Planificación 2026-1'!H:H,"AF"))&gt;0," P01"," ")</f>
        <v xml:space="preserve"> </v>
      </c>
      <c r="AD240" s="58" t="str">
        <f>IF(SUM(COUNTIFS('Planificación 2026-1'!F:F,"FILIAL",'Planificación 2026-1'!X:X,C240,'Planificación 2026-1'!H:H,"EN"))&gt;0,"P02"," ")</f>
        <v xml:space="preserve"> </v>
      </c>
      <c r="AE240" s="58" t="str">
        <f>IF(SUM(COUNTIFS('Planificación 2026-1'!F:F,"FILIAL",'Planificación 2026-1'!X:X,C240,'Planificación 2026-1'!H:H,"IS"))&gt;0,"P03"," ")</f>
        <v xml:space="preserve"> </v>
      </c>
      <c r="AF240" s="58" t="str">
        <f>IF(SUM(COUNTIFS('Planificación 2026-1'!F:F,"FILIAL",'Planificación 2026-1'!X:X,C240,'Planificación 2026-1'!H:H,"PS"))&gt;0,"P04"," ")</f>
        <v xml:space="preserve"> </v>
      </c>
      <c r="AG240" s="58"/>
      <c r="AH240" s="58" t="str">
        <f>IF(SUM(COUNTIFS('Planificación 2026-1'!F:F,"FILIAL",'Planificación 2026-1'!X:X,C240,'Planificación 2026-1'!H:H,"IN"))&gt;0,"P06"," ")</f>
        <v xml:space="preserve"> </v>
      </c>
      <c r="AI240" s="58" t="str">
        <f>IF(SUM(COUNTIFS('Planificación 2026-1'!F:F,"FILIAL",'Planificación 2026-1'!X:X,C240,'Planificación 2026-1'!H:H,"CA"))&gt;0,"P07"," ")</f>
        <v xml:space="preserve"> </v>
      </c>
      <c r="AJ240" s="58" t="str">
        <f>IF(SUM(COUNTIFS('Planificación 2026-1'!F:F,"FILIAL",'Planificación 2026-1'!X:X,C240,'Planificación 2026-1'!H:H,"DE"))&gt;0,"P08"," ")</f>
        <v xml:space="preserve"> </v>
      </c>
      <c r="AK240" s="58" t="str">
        <f>IF(SUM(COUNTIFS('Planificación 2026-1'!F:F,"FILIAL",'Planificación 2026-1'!X:X,C240,'Planificación 2026-1'!H:H,"OB"))&gt;0,"P09"," ")</f>
        <v xml:space="preserve"> </v>
      </c>
      <c r="AL240" s="58" t="str">
        <f>IF(SUM(COUNTIFS('Planificación 2026-1'!F:F,"FILIAL",'Planificación 2026-1'!X:X,C240,'Planificación 2026-1'!H:H,"MH"))&gt;0,"P31"," ")</f>
        <v xml:space="preserve"> </v>
      </c>
      <c r="AM240" s="58" t="str">
        <f>IF(SUM(COUNTIFS('Planificación 2026-1'!F:F,"FILIAL",'Planificación 2026-1'!X:X,C240,'Planificación 2026-1'!H:H,"IC"))&gt;0,"P32"," ")</f>
        <v xml:space="preserve"> </v>
      </c>
      <c r="AN240" s="58" t="str">
        <f>IF(SUM(COUNTIFS('Planificación 2026-1'!F:F,"FILIAL",'Planificación 2026-1'!X:X,C240,'Planificación 2026-1'!H:H,"AR"))&gt;0,"P34"," ")</f>
        <v xml:space="preserve"> </v>
      </c>
      <c r="AO240" s="58" t="str">
        <f>IF(SUM(COUNTIFS('Planificación 2026-1'!F:F,"FILIAL",'Planificación 2026-1'!X:X,C240,'Planificación 2026-1'!H:H,"T1"))&gt;0,"P35"," ")</f>
        <v xml:space="preserve"> </v>
      </c>
      <c r="AP240" s="58" t="str">
        <f>IF(SUM(COUNTIFS('Planificación 2026-1'!F:F,"FILIAL",'Planificación 2026-1'!X:X,C240,'Planificación 2026-1'!H:H,"T3"))&gt;0,"P36"," ")</f>
        <v xml:space="preserve"> </v>
      </c>
      <c r="AQ240" s="58" t="str">
        <f>IF(SUM(COUNTIFS('Planificación 2026-1'!F:F,"FILIAL",'Planificación 2026-1'!X:X,C240,'Planificación 2026-1'!H:H,"T2"))&gt;0,"P37"," ")</f>
        <v xml:space="preserve"> </v>
      </c>
      <c r="AR240" s="58" t="str">
        <f>IF(SUM(COUNTIFS('Planificación 2026-1'!F:F,"FILIAL",'Planificación 2026-1'!X:X,C240,'Planificación 2026-1'!H:H,"AE"))&gt;0,"P38"," ")</f>
        <v xml:space="preserve"> </v>
      </c>
      <c r="AS240" s="58" t="str">
        <f>IF(SUM(COUNTIFS('Planificación 2026-1'!F:F,"FILIAL",'Planificación 2026-1'!X:X,C240,'Planificación 2026-1'!H:H,"T4"))&gt;0,"P55"," ")</f>
        <v xml:space="preserve"> </v>
      </c>
      <c r="AT240" s="58" t="str">
        <f>IF(SUM(COUNTIFS('Planificación 2026-1'!F:F,"SUNAMPE",'Planificación 2026-1'!X:X,C240,'Planificación 2026-1'!H:H,"AF"))&gt;0," P01"," ")</f>
        <v xml:space="preserve"> </v>
      </c>
      <c r="AU240" s="58" t="str">
        <f>IF(SUM(COUNTIFS('Planificación 2026-1'!F:F,"SUNAMPE",'Planificación 2026-1'!X:X,C240,'Planificación 2026-1'!H:H,"EN"))&gt;0,"P02"," ")</f>
        <v xml:space="preserve"> </v>
      </c>
      <c r="AV240" s="58" t="str">
        <f>IF(SUM(COUNTIFS('Planificación 2026-1'!F:F,"SUNAMPE",'Planificación 2026-1'!X:X,C240,'Planificación 2026-1'!H:H,"IS"))&gt;0,"P03"," ")</f>
        <v xml:space="preserve"> </v>
      </c>
      <c r="AW240" s="58" t="str">
        <f>IF(SUM(COUNTIFS('Planificación 2026-1'!F:F,"SUNAMPE",'Planificación 2026-1'!X:X,C240,'Planificación 2026-1'!H:H,"PS"))&gt;0,"P04"," ")</f>
        <v xml:space="preserve"> </v>
      </c>
      <c r="AX240" s="58"/>
      <c r="AY240" s="58" t="str">
        <f>IF(SUM(COUNTIFS('Planificación 2026-1'!F:F,"SUNAMPE",'Planificación 2026-1'!X:X,C240,'Planificación 2026-1'!H:H,"IN"))&gt;0,"P06"," ")</f>
        <v xml:space="preserve"> </v>
      </c>
      <c r="AZ240" s="58" t="str">
        <f>IF(SUM(COUNTIFS('Planificación 2026-1'!F:F,"SUNAMPE",'Planificación 2026-1'!X:X,C240,'Planificación 2026-1'!H:H,"CA"))&gt;0,"P07"," ")</f>
        <v xml:space="preserve"> </v>
      </c>
      <c r="BA240" s="58" t="str">
        <f>IF(SUM(COUNTIFS('Planificación 2026-1'!F:F,"SUNAMPE",'Planificación 2026-1'!X:X,C240,'Planificación 2026-1'!H:H,"DE"))&gt;0,"P08"," ")</f>
        <v xml:space="preserve"> </v>
      </c>
      <c r="BB240" s="58" t="str">
        <f>IF(SUM(COUNTIFS('Planificación 2026-1'!F:F,"SUNAMPE",'Planificación 2026-1'!X:X,C240,'Planificación 2026-1'!H:H,"OB"))&gt;0,"P09"," ")</f>
        <v xml:space="preserve"> </v>
      </c>
      <c r="BC240" s="58" t="str">
        <f>IF(SUM(COUNTIFS('Planificación 2026-1'!F:F,"SUNAMPE",'Planificación 2026-1'!X:X,C240,'Planificación 2026-1'!H:H,"MH"))&gt;0,"P31"," ")</f>
        <v xml:space="preserve"> </v>
      </c>
      <c r="BD240" s="58" t="str">
        <f>IF(SUM(COUNTIFS('Planificación 2026-1'!F:F,"SUNAMPE",'Planificación 2026-1'!X:X,C240,'Planificación 2026-1'!H:H,"IC"))&gt;0,"P32"," ")</f>
        <v xml:space="preserve"> </v>
      </c>
      <c r="BE240" s="58" t="str">
        <f>IF(SUM(COUNTIFS('Planificación 2026-1'!F:F,"SUNAMPE",'Planificación 2026-1'!X:X,C240,'Planificación 2026-1'!H:H,"AR"))&gt;0,"P34"," ")</f>
        <v xml:space="preserve"> </v>
      </c>
      <c r="BF240" s="58" t="str">
        <f>IF(SUM(COUNTIFS('Planificación 2026-1'!F:F,"SUNAMPE",'Planificación 2026-1'!X:X,C240,'Planificación 2026-1'!H:H,"T1"))&gt;0,"P35"," ")</f>
        <v xml:space="preserve"> </v>
      </c>
      <c r="BG240" s="58" t="str">
        <f>IF(SUM(COUNTIFS('Planificación 2026-1'!F:F,"SUNAMPE",'Planificación 2026-1'!X:X,C240,'Planificación 2026-1'!H:H,"T3"))&gt;0,"P36"," ")</f>
        <v xml:space="preserve"> </v>
      </c>
      <c r="BH240" s="58" t="str">
        <f>IF(SUM(COUNTIFS('Planificación 2026-1'!F:F,"SUNAMPE",'Planificación 2026-1'!X:X,C240,'Planificación 2026-1'!H:H,"T2"))&gt;0,"P37"," ")</f>
        <v xml:space="preserve"> </v>
      </c>
      <c r="BI240" s="58" t="str">
        <f>IF(SUM(COUNTIFS('Planificación 2026-1'!F:F,"SUNAMPE",'Planificación 2026-1'!X:X,C240,'Planificación 2026-1'!H:H,"AE"))&gt;0,"P38"," ")</f>
        <v xml:space="preserve"> </v>
      </c>
      <c r="BJ240" s="58" t="str">
        <f>IF(SUM(COUNTIFS('Planificación 2026-1'!F:F,"SUNAMPE",'Planificación 2026-1'!X:X,C240,'Planificación 2026-1'!H:H,"T4"))&gt;0,"P55"," ")</f>
        <v xml:space="preserve"> </v>
      </c>
      <c r="BK240" s="58" t="str">
        <f>IF(SUM(COUNTIFS('Planificación 2026-1'!F:F,"HUAURA",'Planificación 2026-1'!X:X,C240,'Planificación 2026-1'!H:H,"AF"))&gt;0," P01"," ")</f>
        <v xml:space="preserve"> </v>
      </c>
      <c r="BL240" s="58" t="str">
        <f>IF(SUM(COUNTIFS('Planificación 2026-1'!F:F,"HUAURA",'Planificación 2026-1'!X:X,C240,'Planificación 2026-1'!H:H,"EN"))&gt;0,"P02"," ")</f>
        <v xml:space="preserve"> </v>
      </c>
      <c r="BM240" s="58" t="str">
        <f>IF(SUM(COUNTIFS('Planificación 2026-1'!F:F,"HUAURA",'Planificación 2026-1'!X:X,C240,'Planificación 2026-1'!H:H,"IS"))&gt;0,"P03"," ")</f>
        <v xml:space="preserve"> </v>
      </c>
      <c r="BN240" s="58" t="str">
        <f>IF(SUM(COUNTIFS('Planificación 2026-1'!F:F,"HUAURA",'Planificación 2026-1'!X:X,C240,'Planificación 2026-1'!H:H,"PS"))&gt;0,"P04"," ")</f>
        <v xml:space="preserve"> </v>
      </c>
      <c r="BO240" s="58"/>
      <c r="BP240" s="58" t="str">
        <f>IF(SUM(COUNTIFS('Planificación 2026-1'!F:F,"HUAURA",'Planificación 2026-1'!X:X,C240,'Planificación 2026-1'!H:H,"IN"))&gt;0,"P06"," ")</f>
        <v xml:space="preserve"> </v>
      </c>
      <c r="BQ240" s="58" t="str">
        <f>IF(SUM(COUNTIFS('Planificación 2026-1'!F:F,"HUAURA",'Planificación 2026-1'!X:X,C240,'Planificación 2026-1'!H:H,"CA"))&gt;0,"P07"," ")</f>
        <v xml:space="preserve"> </v>
      </c>
      <c r="BR240" s="58" t="str">
        <f>IF(SUM(COUNTIFS('Planificación 2026-1'!F:F,"HUAURA",'Planificación 2026-1'!X:X,C240,'Planificación 2026-1'!H:H,"DE"))&gt;0,"P08"," ")</f>
        <v xml:space="preserve"> </v>
      </c>
      <c r="BS240" s="58" t="str">
        <f>IF(SUM(COUNTIFS('Planificación 2026-1'!F:F,"HUAURA",'Planificación 2026-1'!X:X,C240,'Planificación 2026-1'!H:H,"OB"))&gt;0,"P09"," ")</f>
        <v xml:space="preserve"> </v>
      </c>
      <c r="BT240" s="58" t="str">
        <f>IF(SUM(COUNTIFS('Planificación 2026-1'!F:F,"HUAURA",'Planificación 2026-1'!X:X,C240,'Planificación 2026-1'!H:H,"MH"))&gt;0,"P31"," ")</f>
        <v xml:space="preserve"> </v>
      </c>
      <c r="BU240" s="58" t="str">
        <f>IF(SUM(COUNTIFS('Planificación 2026-1'!F:F,"HUAURA",'Planificación 2026-1'!X:X,C240,'Planificación 2026-1'!H:H,"IC"))&gt;0,"P32"," ")</f>
        <v xml:space="preserve"> </v>
      </c>
      <c r="BV240" s="58" t="str">
        <f>IF(SUM(COUNTIFS('Planificación 2026-1'!F:F,"HUAURA",'Planificación 2026-1'!X:X,C240,'Planificación 2026-1'!H:H,"AR"))&gt;0,"P34"," ")</f>
        <v xml:space="preserve"> </v>
      </c>
      <c r="BW240" s="58" t="str">
        <f>IF(SUM(COUNTIFS('Planificación 2026-1'!F:F,"HUAURA",'Planificación 2026-1'!X:X,C240,'Planificación 2026-1'!H:H,"T1"))&gt;0,"P35"," ")</f>
        <v xml:space="preserve"> </v>
      </c>
      <c r="BX240" s="58" t="str">
        <f>IF(SUM(COUNTIFS('Planificación 2026-1'!F:F,"HUAURA",'Planificación 2026-1'!X:X,C240,'Planificación 2026-1'!H:H,"T3"))&gt;0,"P36"," ")</f>
        <v xml:space="preserve"> </v>
      </c>
      <c r="BY240" s="58" t="str">
        <f>IF(SUM(COUNTIFS('Planificación 2026-1'!F:F,"HUAURA",'Planificación 2026-1'!X:X,C240,'Planificación 2026-1'!H:H,"T2"))&gt;0,"P37"," ")</f>
        <v xml:space="preserve"> </v>
      </c>
      <c r="BZ240" s="58" t="str">
        <f>IF(SUM(COUNTIFS('Planificación 2026-1'!F:F,"HUAURA",'Planificación 2026-1'!X:X,C240,'Planificación 2026-1'!H:H,"AE"))&gt;0,"P38"," ")</f>
        <v xml:space="preserve"> </v>
      </c>
      <c r="CA240" s="58" t="str">
        <f>IF(SUM(COUNTIFS('Planificación 2026-1'!F:F,"HUAURA",'Planificación 2026-1'!X:X,C240,'Planificación 2026-1'!H:H,"T4"))&gt;0,"P55"," ")</f>
        <v xml:space="preserve"> </v>
      </c>
      <c r="CB240" s="59">
        <f>SUMIFS('Planificación 2026-1'!S:S,'Planificación 2026-1'!X:X,C240,'Planificación 2026-1'!H:H,"AF",'Planificación 2026-1'!I:I,"&gt;2")</f>
        <v>0</v>
      </c>
      <c r="CC240" s="59">
        <f>SUMIFS('Planificación 2026-1'!S:S,'Planificación 2026-1'!X:X,C240,'Planificación 2026-1'!H:H,"EN",'Planificación 2026-1'!I:I,"&gt;2")</f>
        <v>0</v>
      </c>
      <c r="CD240" s="59">
        <f>SUMIFS('Planificación 2026-1'!S:S,'Planificación 2026-1'!X:X,C240,'Planificación 2026-1'!H:H,"IS",'Planificación 2026-1'!I:I,"&gt;2")</f>
        <v>0</v>
      </c>
      <c r="CE240" s="59">
        <f>SUMIFS('Planificación 2026-1'!S:S,'Planificación 2026-1'!X:X,C240,'Planificación 2026-1'!H:H,"PS",'Planificación 2026-1'!I:I,"&gt;2")</f>
        <v>0</v>
      </c>
      <c r="CF240" s="59">
        <f>SUMIFS('Planificación 2026-1'!S:S,'Planificación 2026-1'!X:X,C240,'Planificación 2026-1'!H:H,"IN",'Planificación 2026-1'!I:I,"&gt;2")</f>
        <v>0</v>
      </c>
      <c r="CG240" s="59">
        <f>SUMIFS('Planificación 2026-1'!S:S,'Planificación 2026-1'!X:X,C240,'Planificación 2026-1'!H:H,"CA",'Planificación 2026-1'!I:I,"&gt;2")</f>
        <v>0</v>
      </c>
      <c r="CH240" s="59">
        <f>SUMIFS('Planificación 2026-1'!S:S,'Planificación 2026-1'!X:X,C240,'Planificación 2026-1'!H:H,"DE",'Planificación 2026-1'!I:I,"&gt;2")</f>
        <v>0</v>
      </c>
      <c r="CI240" s="59">
        <f>SUMIFS('Planificación 2026-1'!S:S,'Planificación 2026-1'!X:X,C240,'Planificación 2026-1'!H:H,"OB",'Planificación 2026-1'!I:I,"&gt;2")</f>
        <v>6</v>
      </c>
      <c r="CJ240" s="59">
        <f>SUMIFS('Planificación 2026-1'!S:S,'Planificación 2026-1'!X:X,C240,'Planificación 2026-1'!H:H,"MH",'Planificación 2026-1'!I:I,"&gt;2")</f>
        <v>0</v>
      </c>
      <c r="CK240" s="59">
        <f>SUMIFS('Planificación 2026-1'!S:S,'Planificación 2026-1'!X:X,C240,'Planificación 2026-1'!H:H,"IC",'Planificación 2026-1'!I:I,"&gt;2")</f>
        <v>0</v>
      </c>
      <c r="CL240" s="59">
        <f>SUMIFS('Planificación 2026-1'!S:S,'Planificación 2026-1'!X:X,C240,'Planificación 2026-1'!H:H,"AR",'Planificación 2026-1'!I:I,"&gt;2")</f>
        <v>0</v>
      </c>
      <c r="CM240" s="59">
        <f>SUMIFS('Planificación 2026-1'!S:S,'Planificación 2026-1'!X:X,C240,'Planificación 2026-1'!H:H,"AE",'Planificación 2026-1'!I:I,"&gt;2")</f>
        <v>0</v>
      </c>
      <c r="CN240" s="59">
        <f>SUMIFS('Planificación 2026-1'!S:S,'Planificación 2026-1'!X:X,C240,'Planificación 2026-1'!H:H,"T1",'Planificación 2026-1'!I:I,"&gt;2")</f>
        <v>0</v>
      </c>
      <c r="CO240" s="59">
        <f>SUMIFS('Planificación 2026-1'!S:S,'Planificación 2026-1'!X:X,C240,'Planificación 2026-1'!H:H,"T3",'Planificación 2026-1'!I:I,"&gt;2")</f>
        <v>0</v>
      </c>
      <c r="CP240" s="59">
        <f>SUMIFS('Planificación 2026-1'!S:S,'Planificación 2026-1'!X:X,C240,'Planificación 2026-1'!H:H,"T2",'Planificación 2026-1'!I:I,"&gt;2")</f>
        <v>0</v>
      </c>
      <c r="CQ240" s="59">
        <f>SUMIFS('Planificación 2026-1'!S:S,'Planificación 2026-1'!X:X,C240,'Planificación 2026-1'!H:H,"T4",'Planificación 2026-1'!I:I,"&gt;2")</f>
        <v>0</v>
      </c>
      <c r="CR240" s="59">
        <f>SUMIFS('Planificación 2026-1'!S:S,'Planificación 2026-1'!X:X,C240,'Planificación 2026-1'!H:H,"AF",'Planificación 2026-1'!I:I,"&lt;3")</f>
        <v>0</v>
      </c>
      <c r="CS240" s="59">
        <f>SUMIFS('Planificación 2026-1'!S:S,'Planificación 2026-1'!X:X,C240,'Planificación 2026-1'!H:H,"EN",'Planificación 2026-1'!I:I,"&lt;3")</f>
        <v>0</v>
      </c>
      <c r="CT240" s="59">
        <f>SUMIFS('Planificación 2026-1'!S:S,'Planificación 2026-1'!X:X,C240,'Planificación 2026-1'!H:H,"IS",'Planificación 2026-1'!I:I,"&lt;3")</f>
        <v>0</v>
      </c>
      <c r="CU240" s="59">
        <f>SUMIFS('Planificación 2026-1'!S:S,'Planificación 2026-1'!X:X,C240,'Planificación 2026-1'!H:H,"PS",'Planificación 2026-1'!I:I,"&lt;3")</f>
        <v>0</v>
      </c>
      <c r="CV240" s="59">
        <f>SUMIFS('Planificación 2026-1'!S:S,'Planificación 2026-1'!X:X,C240,'Planificación 2026-1'!H:H,"IN",'Planificación 2026-1'!I:I,"&lt;3")</f>
        <v>0</v>
      </c>
      <c r="CW240" s="59">
        <f>SUMIFS('Planificación 2026-1'!S:S,'Planificación 2026-1'!X:X,C240,'Planificación 2026-1'!H:H,"CA",'Planificación 2026-1'!I:I,"&lt;3")</f>
        <v>0</v>
      </c>
      <c r="CX240" s="59">
        <f>SUMIFS('Planificación 2026-1'!S:S,'Planificación 2026-1'!X:X,C240,'Planificación 2026-1'!H:H,"DE",'Planificación 2026-1'!I:I,"&lt;3")</f>
        <v>0</v>
      </c>
      <c r="CY240" s="59">
        <f>SUMIFS('Planificación 2026-1'!S:S,'Planificación 2026-1'!X:X,C240,'Planificación 2026-1'!H:H,"OB",'Planificación 2026-1'!I:I,"&lt;3")</f>
        <v>0</v>
      </c>
      <c r="CZ240" s="59">
        <f>SUMIFS('Planificación 2026-1'!S:S,'Planificación 2026-1'!X:X,C240,'Planificación 2026-1'!H:H,"MH",'Planificación 2026-1'!I:I,"&lt;3")</f>
        <v>0</v>
      </c>
      <c r="DA240" s="59">
        <f>SUMIFS('Planificación 2026-1'!S:S,'Planificación 2026-1'!X:X,C240,'Planificación 2026-1'!H:H,"IC",'Planificación 2026-1'!I:I,"&lt;3")</f>
        <v>0</v>
      </c>
      <c r="DB240" s="59">
        <f>SUMIFS('Planificación 2026-1'!S:S,'Planificación 2026-1'!X:X,C240,'Planificación 2026-1'!H:H,"AR",'Planificación 2026-1'!I:I,"&lt;3")</f>
        <v>0</v>
      </c>
      <c r="DC240" s="59">
        <f>SUMIFS('Planificación 2026-1'!S:S,'Planificación 2026-1'!X:X,C240,'Planificación 2026-1'!H:H,"AE",'Planificación 2026-1'!I:I,"&lt;3")</f>
        <v>0</v>
      </c>
      <c r="DD240" s="59">
        <f>SUMIFS('Planificación 2026-1'!S:S,'Planificación 2026-1'!X:X,C240,'Planificación 2026-1'!H:H,"T1",'Planificación 2026-1'!I:I,"&lt;3")</f>
        <v>0</v>
      </c>
      <c r="DE240" s="59">
        <f>SUMIFS('Planificación 2026-1'!S:S,'Planificación 2026-1'!X:X,C240,'Planificación 2026-1'!H:H,"T3",'Planificación 2026-1'!I:I,"&lt;3")</f>
        <v>0</v>
      </c>
      <c r="DF240" s="59">
        <f>SUMIFS('Planificación 2026-1'!S:S,'Planificación 2026-1'!X:X,C240,'Planificación 2026-1'!H:H,"T2",'Planificación 2026-1'!I:I,"&lt;3")</f>
        <v>0</v>
      </c>
      <c r="DG240" s="59">
        <f>SUMIFS('Planificación 2026-1'!S:S,'Planificación 2026-1'!X:X,C240,'Planificación 2026-1'!H:H,"T4",'Planificación 2026-1'!I:I,"&lt;3")</f>
        <v>0</v>
      </c>
      <c r="DH240" s="58" t="str">
        <f>TRIM(CONCATENATE(L240,M240,N240,O240,P240,Q240,R240,S240,T240,U240,V240,W240,X240,Y240,Z240,AA240,AB240))</f>
        <v>P09</v>
      </c>
      <c r="DI240" s="27">
        <f>IF(C240="","",SUMIFS('Planificación 2026-1'!S:S,'Planificación 2026-1'!X:X,C240,'Planificación 2026-1'!F:F,"PRINCIPAL",'Planificación 2026-1'!Y:Y,"VIRTUAL"))</f>
        <v>0</v>
      </c>
      <c r="DJ240" s="27">
        <f>IF(C240="","",SUMIFS('Planificación 2026-1'!S:S,'Planificación 2026-1'!X:X,C240,'Planificación 2026-1'!F:F,"PRINCIPAL",'Planificación 2026-1'!Y:Y,"PRESENCIAL"))</f>
        <v>6</v>
      </c>
      <c r="DK240" s="27">
        <f>IF(C240="","",SUMIFS('Planificación 2026-1'!S:S,'Planificación 2026-1'!X:X,C240,'Planificación 2026-1'!F:F,"PRINCIPAL",'Planificación 2026-1'!Y:Y,"HIBRIDO PRESENCIAL"))</f>
        <v>0</v>
      </c>
      <c r="DL240" s="58" t="str">
        <f>TRIM(CONCATENATE(AC240,AD240,AE240,AF240,AG240,AH240,AI240,AJ240,AK240,AL240,AM240,AN240,AO240,AP240,AQ240,AR240,AS240))</f>
        <v/>
      </c>
      <c r="DM240" s="58">
        <f>IF(C240="","",SUMIFS('Planificación 2026-1'!S:S,'Planificación 2026-1'!X:X,C240,'Planificación 2026-1'!F:F,"FILIAL",'Planificación 2026-1'!Y:Y,"VIRTUAL"))</f>
        <v>0</v>
      </c>
      <c r="DN240" s="60">
        <f>IF(C240="","",SUMIFS('Planificación 2026-1'!S:S,'Planificación 2026-1'!X:X,C240,'Planificación 2026-1'!F:F,"FILIAL",'Planificación 2026-1'!Y:Y,"PRESENCIAL"))</f>
        <v>0</v>
      </c>
      <c r="DO240" s="29">
        <f>IF(C240="","",SUMIFS('Planificación 2026-1'!S:S,'Planificación 2026-1'!X:X,C240,'Planificación 2026-1'!F:F,"FILIAL",'Planificación 2026-1'!Y:Y,"HIBRIDO PRESENCIAL"))</f>
        <v>0</v>
      </c>
      <c r="DP240" s="61" t="str">
        <f>TRIM(CONCATENATE(AT240,AU240,AV240,AW240,AX240,AY240,AZ240,BA240,BB240,BC240,BD240,BE240,BF240,BG240,BH240,BI240,BJ240))</f>
        <v/>
      </c>
      <c r="DQ240" s="58">
        <f>IF(C240="","",SUMIFS('Planificación 2026-1'!S:S,'Planificación 2026-1'!X:X,C240,'Planificación 2026-1'!F:F,"SUNAMPE",'Planificación 2026-1'!Y:Y,"VIRTUAL"))</f>
        <v>0</v>
      </c>
      <c r="DR240" s="29">
        <f>IF(C240="","",SUMIFS('Planificación 2026-1'!S:S,'Planificación 2026-1'!X:X,C240,'Planificación 2026-1'!F:F,"SUNAMPE",'Planificación 2026-1'!Y:Y,"PRESENCIAL"))</f>
        <v>0</v>
      </c>
      <c r="DS240" s="61" t="str">
        <f>TRIM(CONCATENATE(BK240,BL240,BM240,BN240,BO240,BP240,BQ240,BR240,BS240,BT240,BU240,BV240,BW240,BX240,BY240,BZ240,CA240))</f>
        <v/>
      </c>
      <c r="DT240" s="58">
        <f>IF(C240="","",SUMIFS('Planificación 2026-1'!S:S,'Planificación 2026-1'!X:X,C240,'Planificación 2026-1'!F:F,"HUAURA",'Planificación 2026-1'!Y:Y,"VIRTUAL"))</f>
        <v>0</v>
      </c>
      <c r="DU240" s="29">
        <f>IF(C240="","",SUMIFS('Planificación 2026-1'!S:S,'Planificación 2026-1'!X:X,C240,'Planificación 2026-1'!F:F,"HUAURA",'Planificación 2026-1'!Y:Y,"PRESENCIAL"))</f>
        <v>0</v>
      </c>
      <c r="DV240" s="32">
        <f>SUMIFS('Planificación 2026-1'!S:S,'Planificación 2026-1'!X:X,C240,'Planificación 2026-1'!F:F,"PRINCIPAL",'Planificación 2026-1'!Y:Y,"VIRTUAL",'Planificación 2026-1'!I:I,"&gt;2")</f>
        <v>0</v>
      </c>
      <c r="DW240" s="32">
        <f>SUMIFS('Planificación 2026-1'!S:S,'Planificación 2026-1'!X:X,C240,'Planificación 2026-1'!F:F,"PRINCIPAL",'Planificación 2026-1'!Y:Y,"&lt;&gt;VIRTUAL",'Planificación 2026-1'!I:I,"&gt;2")</f>
        <v>6</v>
      </c>
      <c r="DX240" s="32">
        <f>SUMIFS('Planificación 2026-1'!S:S,'Planificación 2026-1'!X:X,C240,'Planificación 2026-1'!F:F,"SUNAMPE",'Planificación 2026-1'!Y:Y,"VIRTUAL",'Planificación 2026-1'!I:I,"&gt;2")</f>
        <v>0</v>
      </c>
      <c r="DY240" s="32">
        <f>SUMIFS('Planificación 2026-1'!S:S,'Planificación 2026-1'!X:X,C240,'Planificación 2026-1'!F:F,"SUNAMPE",'Planificación 2026-1'!Y:Y,"&lt;&gt;VIRTUAL",'Planificación 2026-1'!I:I,"&gt;2")</f>
        <v>0</v>
      </c>
      <c r="DZ240" s="32">
        <f>SUMIFS('Planificación 2026-1'!S:S,'Planificación 2026-1'!X:X,C240,'Planificación 2026-1'!F:F,"FILIAL",'Planificación 2026-1'!Y:Y,"VIRTUAL",'Planificación 2026-1'!I:I,"&gt;2")</f>
        <v>0</v>
      </c>
      <c r="EA240" s="32">
        <f>SUMIFS('Planificación 2026-1'!S:S,'Planificación 2026-1'!X:X,C240,'Planificación 2026-1'!F:F,"FILIAL",'Planificación 2026-1'!Y:Y,"&lt;&gt;VIRTUAL",'Planificación 2026-1'!I:I,"&gt;2")</f>
        <v>0</v>
      </c>
      <c r="EB240" s="32">
        <f>SUMIFS('Planificación 2026-1'!S:S,'Planificación 2026-1'!X:X,C240,'Planificación 2026-1'!F:F,"PORUMA",'Planificación 2026-1'!Y:Y,"VIRTUAL",'Planificación 2026-1'!I:I,"&gt;2")</f>
        <v>0</v>
      </c>
      <c r="EC240" s="32">
        <f>SUMIFS('Planificación 2026-1'!S:S,'Planificación 2026-1'!X:X,C240,'Planificación 2026-1'!F:F,"PORUMA",'Planificación 2026-1'!Y:Y,"&lt;&gt;VIRTUAL",'Planificación 2026-1'!I:I,"&gt;2")</f>
        <v>0</v>
      </c>
      <c r="ED240" s="32">
        <f>SUMIFS('Planificación 2026-1'!S:S,'Planificación 2026-1'!X:X,C240,'Planificación 2026-1'!F:F,"HUAURA",'Planificación 2026-1'!Y:Y,"VIRTUAL",'Planificación 2026-1'!I:I,"&gt;2")</f>
        <v>0</v>
      </c>
      <c r="EE240" s="32">
        <f>SUMIFS('Planificación 2026-1'!S:S,'Planificación 2026-1'!X:X,C240,'Planificación 2026-1'!F:F,"HUAURA",'Planificación 2026-1'!Y:Y,"&lt;&gt;VIRTUAL",'Planificación 2026-1'!I:I,"&gt;2")</f>
        <v>0</v>
      </c>
      <c r="EF240" s="32">
        <f>SUMIFS('Planificación 2026-1'!S:S,'Planificación 2026-1'!X:X,C240,'Planificación 2026-1'!F:F,"PRINCIPAL",'Planificación 2026-1'!Y:Y,"VIRTUAL",'Planificación 2026-1'!I:I,"&lt;3")</f>
        <v>0</v>
      </c>
      <c r="EG240" s="32">
        <f>SUMIFS('Planificación 2026-1'!S:S,'Planificación 2026-1'!X:X,C240,'Planificación 2026-1'!F:F,"PRINCIPAL",'Planificación 2026-1'!Y:Y,"&lt;&gt;VIRTUAL",'Planificación 2026-1'!I:I,"&lt;3")</f>
        <v>0</v>
      </c>
      <c r="EH240" s="32">
        <f>SUMIFS('Planificación 2026-1'!S:S,'Planificación 2026-1'!X:X,C240,'Planificación 2026-1'!F:F,"SUNAMPE",'Planificación 2026-1'!Y:Y,"VIRTUAL",'Planificación 2026-1'!I:I,"&lt;3")</f>
        <v>0</v>
      </c>
      <c r="EI240" s="32">
        <f>SUMIFS('Planificación 2026-1'!S:S,'Planificación 2026-1'!X:X,C240,'Planificación 2026-1'!F:F,"SUNAMPE",'Planificación 2026-1'!Y:Y,"&lt;&gt;VIRTUAL",'Planificación 2026-1'!I:I,"&lt;3")</f>
        <v>0</v>
      </c>
      <c r="EJ240" s="32">
        <f>SUMIFS('Planificación 2026-1'!S:S,'Planificación 2026-1'!X:X,C240,'Planificación 2026-1'!F:F,"FILIAL",'Planificación 2026-1'!Y:Y,"VIRTUAL",'Planificación 2026-1'!I:I,"&lt;3")</f>
        <v>0</v>
      </c>
      <c r="EK240" s="32">
        <f>SUMIFS('Planificación 2026-1'!S:S,'Planificación 2026-1'!X:X,C240,'Planificación 2026-1'!F:F,"FILIAL",'Planificación 2026-1'!Y:Y,"&lt;&gt;VIRTUAL",'Planificación 2026-1'!I:I,"&lt;3")</f>
        <v>0</v>
      </c>
      <c r="EL240" s="32">
        <f>SUMIFS('Planificación 2026-1'!S:S,'Planificación 2026-1'!X:X,C240,'Planificación 2026-1'!F:F,"PORUMA",'Planificación 2026-1'!Y:Y,"VIRTUAL",'Planificación 2026-1'!I:I,"&lt;3")</f>
        <v>0</v>
      </c>
      <c r="EM240" s="32">
        <f>SUMIFS('Planificación 2026-1'!S:S,'Planificación 2026-1'!X:X,C240,'Planificación 2026-1'!F:F,"PORUMA",'Planificación 2026-1'!Y:Y,"&lt;&gt;VIRTUAL",'Planificación 2026-1'!I:I,"&lt;3")</f>
        <v>0</v>
      </c>
      <c r="EN240" s="32">
        <f>SUMIFS('Planificación 2026-1'!S:S,'Planificación 2026-1'!X:X,C240,'Planificación 2026-1'!F:F,"HUAURA",'Planificación 2026-1'!Y:Y,"VIRTUAL",'Planificación 2026-1'!I:I,"&lt;3")</f>
        <v>0</v>
      </c>
      <c r="EO240" s="32">
        <f>SUMIFS('Planificación 2026-1'!S:S,'Planificación 2026-1'!X:X,C240,'Planificación 2026-1'!F:F,"HUAURA",'Planificación 2026-1'!Y:Y,"&lt;&gt;VIRTUAL",'Planificación 2026-1'!I:I,"&lt;3")</f>
        <v>0</v>
      </c>
      <c r="EP240" s="32">
        <f>EJ240+DZ240+EA240+EK240</f>
        <v>0</v>
      </c>
      <c r="EQ240" s="32">
        <f>EO240+EN240+EE240+ED240</f>
        <v>0</v>
      </c>
      <c r="ER240" s="32">
        <f>EL240+EM240+EC240+EB240</f>
        <v>0</v>
      </c>
      <c r="ES240" s="32">
        <f>EG240+EF240+DW240+DV240</f>
        <v>6</v>
      </c>
      <c r="ET240" s="32">
        <f>EI240+EH240+DY240+DX240</f>
        <v>0</v>
      </c>
      <c r="EU240" s="32">
        <f t="shared" si="58"/>
        <v>6</v>
      </c>
      <c r="EV240" s="32" t="b">
        <f>EXACT(EU240,E240)</f>
        <v>1</v>
      </c>
      <c r="EW240" s="32"/>
      <c r="EX240" s="32">
        <f>DV240+DZ240+ED240+EF240+EJ240+EN240+DX240+EH240</f>
        <v>0</v>
      </c>
      <c r="EY240" s="32">
        <f>DW240+EA240+EE240+EG240+EK240+EO240+DY240+EI240</f>
        <v>6</v>
      </c>
      <c r="EZ240" s="32" t="b">
        <f>EXACT(SUM(EX240:EY240),E240)</f>
        <v>1</v>
      </c>
      <c r="FA240" s="32" t="str">
        <f>IF(AND(DW240=0,EA240=0,EE240=0),"",IF(COUNTIF(DW240:EE240,"&gt;0")=1,IF(DW240&gt;0,"SEDE",IF(EA240&gt;0,"FILIAL","HUAURA")),IF(COUNTIF(DW240:EE240,"&gt;0")=2,IF(AND(DW240&gt;0,EA240&gt;0),"SEDE-FILIAL",IF(AND(DW240&gt;0,EE240&gt;0),"SEDE-HUAURA","FILIAL-HUAURA")),"SEDE-FILIAL-HUAURA")))</f>
        <v>SEDE</v>
      </c>
      <c r="FB240" s="32" t="str">
        <f>IF(EX240=0,"PRESENCIAL",IF(EY240=0,"VIRTUAL",IF(EX240&gt;EY240,"MAS VIRTUAL",IF(EY240&gt;EX240,"MAS PRESENCIAL","AMBOS"))))</f>
        <v>PRESENCIAL</v>
      </c>
    </row>
    <row r="241" spans="2:158">
      <c r="B241" s="65">
        <v>238</v>
      </c>
      <c r="C241" s="32" t="s">
        <v>447</v>
      </c>
      <c r="D241" s="429">
        <v>45201680</v>
      </c>
      <c r="E241" s="62">
        <f>SUMIF('Planificación 2026-1'!X:X,C241,'Planificación 2026-1'!S:S)</f>
        <v>20</v>
      </c>
      <c r="F241" s="450" t="s">
        <v>203</v>
      </c>
      <c r="G241" s="57" t="s">
        <v>436</v>
      </c>
      <c r="H241" s="64"/>
      <c r="I241" s="64"/>
      <c r="J241" s="32" t="s">
        <v>38</v>
      </c>
      <c r="K241" s="32" t="s">
        <v>152</v>
      </c>
      <c r="L241" s="57" t="str">
        <f>IF(SUM(COUNTIFS('Planificación 2026-1'!F:F,"PRINCIPAL",'Planificación 2026-1'!X:X,C241,'Planificación 2026-1'!H:H,"AF"))&gt;0,"P01"," ")</f>
        <v xml:space="preserve"> </v>
      </c>
      <c r="M241" s="58" t="str">
        <f>IF(SUM(COUNTIFS('Planificación 2026-1'!F:F,"PRINCIPAL",'Planificación 2026-1'!X:X,C241,'Planificación 2026-1'!H:H,"EN"))&gt;0,"P02"," ")</f>
        <v xml:space="preserve"> </v>
      </c>
      <c r="N241" s="58" t="str">
        <f>IF(SUM(COUNTIFS('Planificación 2026-1'!F:F,"PRINCIPAL",'Planificación 2026-1'!X:X,C241,'Planificación 2026-1'!H:H,"IS"))&gt;0,"P03"," ")</f>
        <v xml:space="preserve"> </v>
      </c>
      <c r="O241" s="58" t="str">
        <f>IF(SUM(COUNTIFS('Planificación 2026-1'!F:F,"PRINCIPAL",'Planificación 2026-1'!X:X,C241,'Planificación 2026-1'!H:H,"PS"))&gt;0,"P04"," ")</f>
        <v>P04</v>
      </c>
      <c r="P241" s="58"/>
      <c r="Q241" s="58" t="str">
        <f>IF(SUM(COUNTIFS('Planificación 2026-1'!F:F,"PRINCIPAL",'Planificación 2026-1'!X:X,C241,'Planificación 2026-1'!H:H,"IN"))&gt;0,"P06"," ")</f>
        <v xml:space="preserve"> </v>
      </c>
      <c r="R241" s="58" t="str">
        <f>IF(SUM(COUNTIFS('Planificación 2026-1'!F:F,"PRINCIPAL",'Planificación 2026-1'!X:X,C241,'Planificación 2026-1'!H:H,"CA"))&gt;0,"P07"," ")</f>
        <v xml:space="preserve"> </v>
      </c>
      <c r="S241" s="58" t="str">
        <f>IF(SUM(COUNTIFS('Planificación 2026-1'!F:F,"PRINCIPAL",'Planificación 2026-1'!X:X,C241,'Planificación 2026-1'!H:H,"DE"))&gt;0,"P08"," ")</f>
        <v xml:space="preserve"> </v>
      </c>
      <c r="T241" s="58" t="str">
        <f>IF(SUM(COUNTIFS('Planificación 2026-1'!F:F,"PRINCIPAL",'Planificación 2026-1'!X:X,C241,'Planificación 2026-1'!H:H,"OB"))&gt;0,"P09"," ")</f>
        <v xml:space="preserve"> </v>
      </c>
      <c r="U241" s="58" t="str">
        <f>IF(SUM(COUNTIFS('Planificación 2026-1'!F:F,"PRINCIPAL",'Planificación 2026-1'!X:X,C241,'Planificación 2026-1'!H:H,"MH"))&gt;0,"P31"," ")</f>
        <v xml:space="preserve"> </v>
      </c>
      <c r="V241" s="58" t="str">
        <f>IF(SUM(COUNTIFS('Planificación 2026-1'!F:F,"PRINCIPAL",'Planificación 2026-1'!X:X,C241,'Planificación 2026-1'!H:H,"IC"))&gt;0,"P32"," ")</f>
        <v xml:space="preserve"> </v>
      </c>
      <c r="W241" s="58" t="str">
        <f>IF(SUM(COUNTIFS('Planificación 2026-1'!F:F,"PRINCIPAL",'Planificación 2026-1'!X:X,C241,'Planificación 2026-1'!H:H,"AR"))&gt;0,"P34"," ")</f>
        <v xml:space="preserve"> </v>
      </c>
      <c r="X241" s="58" t="str">
        <f>IF(SUM(COUNTIFS('Planificación 2026-1'!F:F,"PRINCIPAL",'Planificación 2026-1'!X:X,C241,'Planificación 2026-1'!H:H,"T1"))&gt;0,"P35"," ")</f>
        <v xml:space="preserve"> </v>
      </c>
      <c r="Y241" s="58" t="str">
        <f>IF(SUM(COUNTIFS('Planificación 2026-1'!F:F,"PRINCIPAL",'Planificación 2026-1'!X:X,C241,'Planificación 2026-1'!H:H,"T3"))&gt;0,"P36"," ")</f>
        <v xml:space="preserve"> </v>
      </c>
      <c r="Z241" s="58" t="str">
        <f>IF(SUM(COUNTIFS('Planificación 2026-1'!F:F,"PRINCIPAL",'Planificación 2026-1'!X:X,C241,'Planificación 2026-1'!H:H,"T2"))&gt;0,"P37"," ")</f>
        <v xml:space="preserve"> </v>
      </c>
      <c r="AA241" s="58" t="str">
        <f>IF(SUM(COUNTIFS('Planificación 2026-1'!F:F,"PRINCIPAL",'Planificación 2026-1'!X:X,C241,'Planificación 2026-1'!H:H,"AE"))&gt;0,"P38"," ")</f>
        <v xml:space="preserve"> </v>
      </c>
      <c r="AB241" s="58" t="str">
        <f>IF(SUM(COUNTIFS('Planificación 2026-1'!F:F,"PRINCIPAL",'Planificación 2026-1'!X:X,C241,'Planificación 2026-1'!H:H,"T4"))&gt;0,"P55"," ")</f>
        <v xml:space="preserve"> </v>
      </c>
      <c r="AC241" s="58" t="str">
        <f>IF(SUM(COUNTIFS('Planificación 2026-1'!F:F,"FILIAL",'Planificación 2026-1'!X:X,C241,'Planificación 2026-1'!H:H,"AF"))&gt;0," P01"," ")</f>
        <v xml:space="preserve"> </v>
      </c>
      <c r="AD241" s="58" t="str">
        <f>IF(SUM(COUNTIFS('Planificación 2026-1'!F:F,"FILIAL",'Planificación 2026-1'!X:X,C241,'Planificación 2026-1'!H:H,"EN"))&gt;0,"P02"," ")</f>
        <v xml:space="preserve"> </v>
      </c>
      <c r="AE241" s="58" t="str">
        <f>IF(SUM(COUNTIFS('Planificación 2026-1'!F:F,"FILIAL",'Planificación 2026-1'!X:X,C241,'Planificación 2026-1'!H:H,"IS"))&gt;0,"P03"," ")</f>
        <v xml:space="preserve"> </v>
      </c>
      <c r="AF241" s="58" t="str">
        <f>IF(SUM(COUNTIFS('Planificación 2026-1'!F:F,"FILIAL",'Planificación 2026-1'!X:X,C241,'Planificación 2026-1'!H:H,"PS"))&gt;0,"P04"," ")</f>
        <v>P04</v>
      </c>
      <c r="AG241" s="58"/>
      <c r="AH241" s="58" t="str">
        <f>IF(SUM(COUNTIFS('Planificación 2026-1'!F:F,"FILIAL",'Planificación 2026-1'!X:X,C241,'Planificación 2026-1'!H:H,"IN"))&gt;0,"P06"," ")</f>
        <v xml:space="preserve"> </v>
      </c>
      <c r="AI241" s="58" t="str">
        <f>IF(SUM(COUNTIFS('Planificación 2026-1'!F:F,"FILIAL",'Planificación 2026-1'!X:X,C241,'Planificación 2026-1'!H:H,"CA"))&gt;0,"P07"," ")</f>
        <v xml:space="preserve"> </v>
      </c>
      <c r="AJ241" s="58" t="str">
        <f>IF(SUM(COUNTIFS('Planificación 2026-1'!F:F,"FILIAL",'Planificación 2026-1'!X:X,C241,'Planificación 2026-1'!H:H,"DE"))&gt;0,"P08"," ")</f>
        <v xml:space="preserve"> </v>
      </c>
      <c r="AK241" s="58" t="str">
        <f>IF(SUM(COUNTIFS('Planificación 2026-1'!F:F,"FILIAL",'Planificación 2026-1'!X:X,C241,'Planificación 2026-1'!H:H,"OB"))&gt;0,"P09"," ")</f>
        <v xml:space="preserve"> </v>
      </c>
      <c r="AL241" s="58" t="str">
        <f>IF(SUM(COUNTIFS('Planificación 2026-1'!F:F,"FILIAL",'Planificación 2026-1'!X:X,C241,'Planificación 2026-1'!H:H,"MH"))&gt;0,"P31"," ")</f>
        <v xml:space="preserve"> </v>
      </c>
      <c r="AM241" s="58" t="str">
        <f>IF(SUM(COUNTIFS('Planificación 2026-1'!F:F,"FILIAL",'Planificación 2026-1'!X:X,C241,'Planificación 2026-1'!H:H,"IC"))&gt;0,"P32"," ")</f>
        <v xml:space="preserve"> </v>
      </c>
      <c r="AN241" s="58" t="str">
        <f>IF(SUM(COUNTIFS('Planificación 2026-1'!F:F,"FILIAL",'Planificación 2026-1'!X:X,C241,'Planificación 2026-1'!H:H,"AR"))&gt;0,"P34"," ")</f>
        <v xml:space="preserve"> </v>
      </c>
      <c r="AO241" s="58" t="str">
        <f>IF(SUM(COUNTIFS('Planificación 2026-1'!F:F,"FILIAL",'Planificación 2026-1'!X:X,C241,'Planificación 2026-1'!H:H,"T1"))&gt;0,"P35"," ")</f>
        <v xml:space="preserve"> </v>
      </c>
      <c r="AP241" s="58" t="str">
        <f>IF(SUM(COUNTIFS('Planificación 2026-1'!F:F,"FILIAL",'Planificación 2026-1'!X:X,C241,'Planificación 2026-1'!H:H,"T3"))&gt;0,"P36"," ")</f>
        <v xml:space="preserve"> </v>
      </c>
      <c r="AQ241" s="58" t="str">
        <f>IF(SUM(COUNTIFS('Planificación 2026-1'!F:F,"FILIAL",'Planificación 2026-1'!X:X,C241,'Planificación 2026-1'!H:H,"T2"))&gt;0,"P37"," ")</f>
        <v xml:space="preserve"> </v>
      </c>
      <c r="AR241" s="58" t="str">
        <f>IF(SUM(COUNTIFS('Planificación 2026-1'!F:F,"FILIAL",'Planificación 2026-1'!X:X,C241,'Planificación 2026-1'!H:H,"AE"))&gt;0,"P38"," ")</f>
        <v xml:space="preserve"> </v>
      </c>
      <c r="AS241" s="58" t="str">
        <f>IF(SUM(COUNTIFS('Planificación 2026-1'!F:F,"FILIAL",'Planificación 2026-1'!X:X,C241,'Planificación 2026-1'!H:H,"T4"))&gt;0,"P55"," ")</f>
        <v xml:space="preserve"> </v>
      </c>
      <c r="AT241" s="58" t="str">
        <f>IF(SUM(COUNTIFS('Planificación 2026-1'!F:F,"SUNAMPE",'Planificación 2026-1'!X:X,C241,'Planificación 2026-1'!H:H,"AF"))&gt;0," P01"," ")</f>
        <v xml:space="preserve"> </v>
      </c>
      <c r="AU241" s="58" t="str">
        <f>IF(SUM(COUNTIFS('Planificación 2026-1'!F:F,"SUNAMPE",'Planificación 2026-1'!X:X,C241,'Planificación 2026-1'!H:H,"EN"))&gt;0,"P02"," ")</f>
        <v xml:space="preserve"> </v>
      </c>
      <c r="AV241" s="58" t="str">
        <f>IF(SUM(COUNTIFS('Planificación 2026-1'!F:F,"SUNAMPE",'Planificación 2026-1'!X:X,C241,'Planificación 2026-1'!H:H,"IS"))&gt;0,"P03"," ")</f>
        <v xml:space="preserve"> </v>
      </c>
      <c r="AW241" s="58" t="str">
        <f>IF(SUM(COUNTIFS('Planificación 2026-1'!F:F,"SUNAMPE",'Planificación 2026-1'!X:X,C241,'Planificación 2026-1'!H:H,"PS"))&gt;0,"P04"," ")</f>
        <v xml:space="preserve"> </v>
      </c>
      <c r="AX241" s="58"/>
      <c r="AY241" s="58" t="str">
        <f>IF(SUM(COUNTIFS('Planificación 2026-1'!F:F,"SUNAMPE",'Planificación 2026-1'!X:X,C241,'Planificación 2026-1'!H:H,"IN"))&gt;0,"P06"," ")</f>
        <v xml:space="preserve"> </v>
      </c>
      <c r="AZ241" s="58" t="str">
        <f>IF(SUM(COUNTIFS('Planificación 2026-1'!F:F,"SUNAMPE",'Planificación 2026-1'!X:X,C241,'Planificación 2026-1'!H:H,"CA"))&gt;0,"P07"," ")</f>
        <v xml:space="preserve"> </v>
      </c>
      <c r="BA241" s="58" t="str">
        <f>IF(SUM(COUNTIFS('Planificación 2026-1'!F:F,"SUNAMPE",'Planificación 2026-1'!X:X,C241,'Planificación 2026-1'!H:H,"DE"))&gt;0,"P08"," ")</f>
        <v xml:space="preserve"> </v>
      </c>
      <c r="BB241" s="58" t="str">
        <f>IF(SUM(COUNTIFS('Planificación 2026-1'!F:F,"SUNAMPE",'Planificación 2026-1'!X:X,C241,'Planificación 2026-1'!H:H,"OB"))&gt;0,"P09"," ")</f>
        <v xml:space="preserve"> </v>
      </c>
      <c r="BC241" s="58" t="str">
        <f>IF(SUM(COUNTIFS('Planificación 2026-1'!F:F,"SUNAMPE",'Planificación 2026-1'!X:X,C241,'Planificación 2026-1'!H:H,"MH"))&gt;0,"P31"," ")</f>
        <v xml:space="preserve"> </v>
      </c>
      <c r="BD241" s="58" t="str">
        <f>IF(SUM(COUNTIFS('Planificación 2026-1'!F:F,"SUNAMPE",'Planificación 2026-1'!X:X,C241,'Planificación 2026-1'!H:H,"IC"))&gt;0,"P32"," ")</f>
        <v xml:space="preserve"> </v>
      </c>
      <c r="BE241" s="58" t="str">
        <f>IF(SUM(COUNTIFS('Planificación 2026-1'!F:F,"SUNAMPE",'Planificación 2026-1'!X:X,C241,'Planificación 2026-1'!H:H,"AR"))&gt;0,"P34"," ")</f>
        <v xml:space="preserve"> </v>
      </c>
      <c r="BF241" s="58" t="str">
        <f>IF(SUM(COUNTIFS('Planificación 2026-1'!F:F,"SUNAMPE",'Planificación 2026-1'!X:X,C241,'Planificación 2026-1'!H:H,"T1"))&gt;0,"P35"," ")</f>
        <v xml:space="preserve"> </v>
      </c>
      <c r="BG241" s="58" t="str">
        <f>IF(SUM(COUNTIFS('Planificación 2026-1'!F:F,"SUNAMPE",'Planificación 2026-1'!X:X,C241,'Planificación 2026-1'!H:H,"T3"))&gt;0,"P36"," ")</f>
        <v xml:space="preserve"> </v>
      </c>
      <c r="BH241" s="58" t="str">
        <f>IF(SUM(COUNTIFS('Planificación 2026-1'!F:F,"SUNAMPE",'Planificación 2026-1'!X:X,C241,'Planificación 2026-1'!H:H,"T2"))&gt;0,"P37"," ")</f>
        <v xml:space="preserve"> </v>
      </c>
      <c r="BI241" s="58" t="str">
        <f>IF(SUM(COUNTIFS('Planificación 2026-1'!F:F,"SUNAMPE",'Planificación 2026-1'!X:X,C241,'Planificación 2026-1'!H:H,"AE"))&gt;0,"P38"," ")</f>
        <v xml:space="preserve"> </v>
      </c>
      <c r="BJ241" s="58" t="str">
        <f>IF(SUM(COUNTIFS('Planificación 2026-1'!F:F,"SUNAMPE",'Planificación 2026-1'!X:X,C241,'Planificación 2026-1'!H:H,"T4"))&gt;0,"P55"," ")</f>
        <v xml:space="preserve"> </v>
      </c>
      <c r="BK241" s="58" t="str">
        <f>IF(SUM(COUNTIFS('Planificación 2026-1'!F:F,"HUAURA",'Planificación 2026-1'!X:X,C241,'Planificación 2026-1'!H:H,"AF"))&gt;0," P01"," ")</f>
        <v xml:space="preserve"> </v>
      </c>
      <c r="BL241" s="58" t="str">
        <f>IF(SUM(COUNTIFS('Planificación 2026-1'!F:F,"HUAURA",'Planificación 2026-1'!X:X,C241,'Planificación 2026-1'!H:H,"EN"))&gt;0,"P02"," ")</f>
        <v xml:space="preserve"> </v>
      </c>
      <c r="BM241" s="58" t="str">
        <f>IF(SUM(COUNTIFS('Planificación 2026-1'!F:F,"HUAURA",'Planificación 2026-1'!X:X,C241,'Planificación 2026-1'!H:H,"IS"))&gt;0,"P03"," ")</f>
        <v xml:space="preserve"> </v>
      </c>
      <c r="BN241" s="58" t="str">
        <f>IF(SUM(COUNTIFS('Planificación 2026-1'!F:F,"HUAURA",'Planificación 2026-1'!X:X,C241,'Planificación 2026-1'!H:H,"PS"))&gt;0,"P04"," ")</f>
        <v xml:space="preserve"> </v>
      </c>
      <c r="BO241" s="58"/>
      <c r="BP241" s="58" t="str">
        <f>IF(SUM(COUNTIFS('Planificación 2026-1'!F:F,"HUAURA",'Planificación 2026-1'!X:X,C241,'Planificación 2026-1'!H:H,"IN"))&gt;0,"P06"," ")</f>
        <v xml:space="preserve"> </v>
      </c>
      <c r="BQ241" s="58" t="str">
        <f>IF(SUM(COUNTIFS('Planificación 2026-1'!F:F,"HUAURA",'Planificación 2026-1'!X:X,C241,'Planificación 2026-1'!H:H,"CA"))&gt;0,"P07"," ")</f>
        <v xml:space="preserve"> </v>
      </c>
      <c r="BR241" s="58" t="str">
        <f>IF(SUM(COUNTIFS('Planificación 2026-1'!F:F,"HUAURA",'Planificación 2026-1'!X:X,C241,'Planificación 2026-1'!H:H,"DE"))&gt;0,"P08"," ")</f>
        <v xml:space="preserve"> </v>
      </c>
      <c r="BS241" s="58" t="str">
        <f>IF(SUM(COUNTIFS('Planificación 2026-1'!F:F,"HUAURA",'Planificación 2026-1'!X:X,C241,'Planificación 2026-1'!H:H,"OB"))&gt;0,"P09"," ")</f>
        <v xml:space="preserve"> </v>
      </c>
      <c r="BT241" s="58" t="str">
        <f>IF(SUM(COUNTIFS('Planificación 2026-1'!F:F,"HUAURA",'Planificación 2026-1'!X:X,C241,'Planificación 2026-1'!H:H,"MH"))&gt;0,"P31"," ")</f>
        <v xml:space="preserve"> </v>
      </c>
      <c r="BU241" s="58" t="str">
        <f>IF(SUM(COUNTIFS('Planificación 2026-1'!F:F,"HUAURA",'Planificación 2026-1'!X:X,C241,'Planificación 2026-1'!H:H,"IC"))&gt;0,"P32"," ")</f>
        <v xml:space="preserve"> </v>
      </c>
      <c r="BV241" s="58" t="str">
        <f>IF(SUM(COUNTIFS('Planificación 2026-1'!F:F,"HUAURA",'Planificación 2026-1'!X:X,C241,'Planificación 2026-1'!H:H,"AR"))&gt;0,"P34"," ")</f>
        <v xml:space="preserve"> </v>
      </c>
      <c r="BW241" s="58" t="str">
        <f>IF(SUM(COUNTIFS('Planificación 2026-1'!F:F,"HUAURA",'Planificación 2026-1'!X:X,C241,'Planificación 2026-1'!H:H,"T1"))&gt;0,"P35"," ")</f>
        <v xml:space="preserve"> </v>
      </c>
      <c r="BX241" s="58" t="str">
        <f>IF(SUM(COUNTIFS('Planificación 2026-1'!F:F,"HUAURA",'Planificación 2026-1'!X:X,C241,'Planificación 2026-1'!H:H,"T3"))&gt;0,"P36"," ")</f>
        <v xml:space="preserve"> </v>
      </c>
      <c r="BY241" s="58" t="str">
        <f>IF(SUM(COUNTIFS('Planificación 2026-1'!F:F,"HUAURA",'Planificación 2026-1'!X:X,C241,'Planificación 2026-1'!H:H,"T2"))&gt;0,"P37"," ")</f>
        <v xml:space="preserve"> </v>
      </c>
      <c r="BZ241" s="58" t="str">
        <f>IF(SUM(COUNTIFS('Planificación 2026-1'!F:F,"HUAURA",'Planificación 2026-1'!X:X,C241,'Planificación 2026-1'!H:H,"AE"))&gt;0,"P38"," ")</f>
        <v xml:space="preserve"> </v>
      </c>
      <c r="CA241" s="58" t="str">
        <f>IF(SUM(COUNTIFS('Planificación 2026-1'!F:F,"HUAURA",'Planificación 2026-1'!X:X,C241,'Planificación 2026-1'!H:H,"T4"))&gt;0,"P55"," ")</f>
        <v xml:space="preserve"> </v>
      </c>
      <c r="CB241" s="59">
        <f>SUMIFS('Planificación 2026-1'!S:S,'Planificación 2026-1'!X:X,C241,'Planificación 2026-1'!H:H,"AF",'Planificación 2026-1'!I:I,"&gt;2")</f>
        <v>0</v>
      </c>
      <c r="CC241" s="59">
        <f>SUMIFS('Planificación 2026-1'!S:S,'Planificación 2026-1'!X:X,C241,'Planificación 2026-1'!H:H,"EN",'Planificación 2026-1'!I:I,"&gt;2")</f>
        <v>0</v>
      </c>
      <c r="CD241" s="59">
        <f>SUMIFS('Planificación 2026-1'!S:S,'Planificación 2026-1'!X:X,C241,'Planificación 2026-1'!H:H,"IS",'Planificación 2026-1'!I:I,"&gt;2")</f>
        <v>0</v>
      </c>
      <c r="CE241" s="59">
        <f>SUMIFS('Planificación 2026-1'!S:S,'Planificación 2026-1'!X:X,C241,'Planificación 2026-1'!H:H,"PS",'Planificación 2026-1'!I:I,"&gt;2")</f>
        <v>20</v>
      </c>
      <c r="CF241" s="59">
        <f>SUMIFS('Planificación 2026-1'!S:S,'Planificación 2026-1'!X:X,C241,'Planificación 2026-1'!H:H,"IN",'Planificación 2026-1'!I:I,"&gt;2")</f>
        <v>0</v>
      </c>
      <c r="CG241" s="59">
        <f>SUMIFS('Planificación 2026-1'!S:S,'Planificación 2026-1'!X:X,C241,'Planificación 2026-1'!H:H,"CA",'Planificación 2026-1'!I:I,"&gt;2")</f>
        <v>0</v>
      </c>
      <c r="CH241" s="59">
        <f>SUMIFS('Planificación 2026-1'!S:S,'Planificación 2026-1'!X:X,C241,'Planificación 2026-1'!H:H,"DE",'Planificación 2026-1'!I:I,"&gt;2")</f>
        <v>0</v>
      </c>
      <c r="CI241" s="59">
        <f>SUMIFS('Planificación 2026-1'!S:S,'Planificación 2026-1'!X:X,C241,'Planificación 2026-1'!H:H,"OB",'Planificación 2026-1'!I:I,"&gt;2")</f>
        <v>0</v>
      </c>
      <c r="CJ241" s="59">
        <f>SUMIFS('Planificación 2026-1'!S:S,'Planificación 2026-1'!X:X,C241,'Planificación 2026-1'!H:H,"MH",'Planificación 2026-1'!I:I,"&gt;2")</f>
        <v>0</v>
      </c>
      <c r="CK241" s="59">
        <f>SUMIFS('Planificación 2026-1'!S:S,'Planificación 2026-1'!X:X,C241,'Planificación 2026-1'!H:H,"IC",'Planificación 2026-1'!I:I,"&gt;2")</f>
        <v>0</v>
      </c>
      <c r="CL241" s="59">
        <f>SUMIFS('Planificación 2026-1'!S:S,'Planificación 2026-1'!X:X,C241,'Planificación 2026-1'!H:H,"AR",'Planificación 2026-1'!I:I,"&gt;2")</f>
        <v>0</v>
      </c>
      <c r="CM241" s="59">
        <f>SUMIFS('Planificación 2026-1'!S:S,'Planificación 2026-1'!X:X,C241,'Planificación 2026-1'!H:H,"AE",'Planificación 2026-1'!I:I,"&gt;2")</f>
        <v>0</v>
      </c>
      <c r="CN241" s="59">
        <f>SUMIFS('Planificación 2026-1'!S:S,'Planificación 2026-1'!X:X,C241,'Planificación 2026-1'!H:H,"T1",'Planificación 2026-1'!I:I,"&gt;2")</f>
        <v>0</v>
      </c>
      <c r="CO241" s="59">
        <f>SUMIFS('Planificación 2026-1'!S:S,'Planificación 2026-1'!X:X,C241,'Planificación 2026-1'!H:H,"T3",'Planificación 2026-1'!I:I,"&gt;2")</f>
        <v>0</v>
      </c>
      <c r="CP241" s="59">
        <f>SUMIFS('Planificación 2026-1'!S:S,'Planificación 2026-1'!X:X,C241,'Planificación 2026-1'!H:H,"T2",'Planificación 2026-1'!I:I,"&gt;2")</f>
        <v>0</v>
      </c>
      <c r="CQ241" s="59">
        <f>SUMIFS('Planificación 2026-1'!S:S,'Planificación 2026-1'!X:X,C241,'Planificación 2026-1'!H:H,"T4",'Planificación 2026-1'!I:I,"&gt;2")</f>
        <v>0</v>
      </c>
      <c r="CR241" s="59">
        <f>SUMIFS('Planificación 2026-1'!S:S,'Planificación 2026-1'!X:X,C241,'Planificación 2026-1'!H:H,"AF",'Planificación 2026-1'!I:I,"&lt;3")</f>
        <v>0</v>
      </c>
      <c r="CS241" s="59">
        <f>SUMIFS('Planificación 2026-1'!S:S,'Planificación 2026-1'!X:X,C241,'Planificación 2026-1'!H:H,"EN",'Planificación 2026-1'!I:I,"&lt;3")</f>
        <v>0</v>
      </c>
      <c r="CT241" s="59">
        <f>SUMIFS('Planificación 2026-1'!S:S,'Planificación 2026-1'!X:X,C241,'Planificación 2026-1'!H:H,"IS",'Planificación 2026-1'!I:I,"&lt;3")</f>
        <v>0</v>
      </c>
      <c r="CU241" s="59">
        <f>SUMIFS('Planificación 2026-1'!S:S,'Planificación 2026-1'!X:X,C241,'Planificación 2026-1'!H:H,"PS",'Planificación 2026-1'!I:I,"&lt;3")</f>
        <v>0</v>
      </c>
      <c r="CV241" s="59">
        <f>SUMIFS('Planificación 2026-1'!S:S,'Planificación 2026-1'!X:X,C241,'Planificación 2026-1'!H:H,"IN",'Planificación 2026-1'!I:I,"&lt;3")</f>
        <v>0</v>
      </c>
      <c r="CW241" s="59">
        <f>SUMIFS('Planificación 2026-1'!S:S,'Planificación 2026-1'!X:X,C241,'Planificación 2026-1'!H:H,"CA",'Planificación 2026-1'!I:I,"&lt;3")</f>
        <v>0</v>
      </c>
      <c r="CX241" s="59">
        <f>SUMIFS('Planificación 2026-1'!S:S,'Planificación 2026-1'!X:X,C241,'Planificación 2026-1'!H:H,"DE",'Planificación 2026-1'!I:I,"&lt;3")</f>
        <v>0</v>
      </c>
      <c r="CY241" s="59">
        <f>SUMIFS('Planificación 2026-1'!S:S,'Planificación 2026-1'!X:X,C241,'Planificación 2026-1'!H:H,"OB",'Planificación 2026-1'!I:I,"&lt;3")</f>
        <v>0</v>
      </c>
      <c r="CZ241" s="59">
        <f>SUMIFS('Planificación 2026-1'!S:S,'Planificación 2026-1'!X:X,C241,'Planificación 2026-1'!H:H,"MH",'Planificación 2026-1'!I:I,"&lt;3")</f>
        <v>0</v>
      </c>
      <c r="DA241" s="59">
        <f>SUMIFS('Planificación 2026-1'!S:S,'Planificación 2026-1'!X:X,C241,'Planificación 2026-1'!H:H,"IC",'Planificación 2026-1'!I:I,"&lt;3")</f>
        <v>0</v>
      </c>
      <c r="DB241" s="59">
        <f>SUMIFS('Planificación 2026-1'!S:S,'Planificación 2026-1'!X:X,C241,'Planificación 2026-1'!H:H,"AR",'Planificación 2026-1'!I:I,"&lt;3")</f>
        <v>0</v>
      </c>
      <c r="DC241" s="59">
        <f>SUMIFS('Planificación 2026-1'!S:S,'Planificación 2026-1'!X:X,C241,'Planificación 2026-1'!H:H,"AE",'Planificación 2026-1'!I:I,"&lt;3")</f>
        <v>0</v>
      </c>
      <c r="DD241" s="59">
        <f>SUMIFS('Planificación 2026-1'!S:S,'Planificación 2026-1'!X:X,C241,'Planificación 2026-1'!H:H,"T1",'Planificación 2026-1'!I:I,"&lt;3")</f>
        <v>0</v>
      </c>
      <c r="DE241" s="59">
        <f>SUMIFS('Planificación 2026-1'!S:S,'Planificación 2026-1'!X:X,C241,'Planificación 2026-1'!H:H,"T3",'Planificación 2026-1'!I:I,"&lt;3")</f>
        <v>0</v>
      </c>
      <c r="DF241" s="59">
        <f>SUMIFS('Planificación 2026-1'!S:S,'Planificación 2026-1'!X:X,C241,'Planificación 2026-1'!H:H,"T2",'Planificación 2026-1'!I:I,"&lt;3")</f>
        <v>0</v>
      </c>
      <c r="DG241" s="59">
        <f>SUMIFS('Planificación 2026-1'!S:S,'Planificación 2026-1'!X:X,C241,'Planificación 2026-1'!H:H,"T4",'Planificación 2026-1'!I:I,"&lt;3")</f>
        <v>0</v>
      </c>
      <c r="DH241" s="58" t="str">
        <f>TRIM(CONCATENATE(L241,M241,N241,O241,P241,Q241,R241,S241,T241,U241,V241,W241,X241,Y241,Z241,AA241,AB241))</f>
        <v>P04</v>
      </c>
      <c r="DI241" s="27">
        <f>IF(C241="","",SUMIFS('Planificación 2026-1'!S:S,'Planificación 2026-1'!X:X,C241,'Planificación 2026-1'!F:F,"PRINCIPAL",'Planificación 2026-1'!Y:Y,"VIRTUAL"))</f>
        <v>4</v>
      </c>
      <c r="DJ241" s="27">
        <f>IF(C241="","",SUMIFS('Planificación 2026-1'!S:S,'Planificación 2026-1'!X:X,C241,'Planificación 2026-1'!F:F,"PRINCIPAL",'Planificación 2026-1'!Y:Y,"PRESENCIAL"))</f>
        <v>0</v>
      </c>
      <c r="DK241" s="27">
        <f>IF(C241="","",SUMIFS('Planificación 2026-1'!S:S,'Planificación 2026-1'!X:X,C241,'Planificación 2026-1'!F:F,"PRINCIPAL",'Planificación 2026-1'!Y:Y,"HIBRIDO PRESENCIAL"))</f>
        <v>0</v>
      </c>
      <c r="DL241" s="58" t="str">
        <f>TRIM(CONCATENATE(AC241,AD241,AE241,AF241,AG241,AH241,AI241,AJ241,AK241,AL241,AM241,AN241,AO241,AP241,AQ241,AR241,AS241))</f>
        <v>P04</v>
      </c>
      <c r="DM241" s="58">
        <f>IF(C241="","",SUMIFS('Planificación 2026-1'!S:S,'Planificación 2026-1'!X:X,C241,'Planificación 2026-1'!F:F,"FILIAL",'Planificación 2026-1'!Y:Y,"VIRTUAL"))</f>
        <v>0</v>
      </c>
      <c r="DN241" s="60">
        <f>IF(C241="","",SUMIFS('Planificación 2026-1'!S:S,'Planificación 2026-1'!X:X,C241,'Planificación 2026-1'!F:F,"FILIAL",'Planificación 2026-1'!Y:Y,"PRESENCIAL"))</f>
        <v>16</v>
      </c>
      <c r="DO241" s="29">
        <f>IF(C241="","",SUMIFS('Planificación 2026-1'!S:S,'Planificación 2026-1'!X:X,C241,'Planificación 2026-1'!F:F,"FILIAL",'Planificación 2026-1'!Y:Y,"HIBRIDO PRESENCIAL"))</f>
        <v>0</v>
      </c>
      <c r="DP241" s="61" t="str">
        <f>TRIM(CONCATENATE(AT241,AU241,AV241,AW241,AX241,AY241,AZ241,BA241,BB241,BC241,BD241,BE241,BF241,BG241,BH241,BI241,BJ241))</f>
        <v/>
      </c>
      <c r="DQ241" s="58">
        <f>IF(C241="","",SUMIFS('Planificación 2026-1'!S:S,'Planificación 2026-1'!X:X,C241,'Planificación 2026-1'!F:F,"SUNAMPE",'Planificación 2026-1'!Y:Y,"VIRTUAL"))</f>
        <v>0</v>
      </c>
      <c r="DR241" s="29">
        <f>IF(C241="","",SUMIFS('Planificación 2026-1'!S:S,'Planificación 2026-1'!X:X,C241,'Planificación 2026-1'!F:F,"SUNAMPE",'Planificación 2026-1'!Y:Y,"PRESENCIAL"))</f>
        <v>0</v>
      </c>
      <c r="DS241" s="61" t="str">
        <f>TRIM(CONCATENATE(BK241,BL241,BM241,BN241,BO241,BP241,BQ241,BR241,BS241,BT241,BU241,BV241,BW241,BX241,BY241,BZ241,CA241))</f>
        <v/>
      </c>
      <c r="DT241" s="58">
        <f>IF(C241="","",SUMIFS('Planificación 2026-1'!S:S,'Planificación 2026-1'!X:X,C241,'Planificación 2026-1'!F:F,"HUAURA",'Planificación 2026-1'!Y:Y,"VIRTUAL"))</f>
        <v>0</v>
      </c>
      <c r="DU241" s="29">
        <f>IF(C241="","",SUMIFS('Planificación 2026-1'!S:S,'Planificación 2026-1'!X:X,C241,'Planificación 2026-1'!F:F,"HUAURA",'Planificación 2026-1'!Y:Y,"PRESENCIAL"))</f>
        <v>0</v>
      </c>
      <c r="DV241" s="32">
        <f>SUMIFS('Planificación 2026-1'!S:S,'Planificación 2026-1'!X:X,C241,'Planificación 2026-1'!F:F,"PRINCIPAL",'Planificación 2026-1'!Y:Y,"VIRTUAL",'Planificación 2026-1'!I:I,"&gt;2")</f>
        <v>4</v>
      </c>
      <c r="DW241" s="32">
        <f>SUMIFS('Planificación 2026-1'!S:S,'Planificación 2026-1'!X:X,C241,'Planificación 2026-1'!F:F,"PRINCIPAL",'Planificación 2026-1'!Y:Y,"&lt;&gt;VIRTUAL",'Planificación 2026-1'!I:I,"&gt;2")</f>
        <v>0</v>
      </c>
      <c r="DX241" s="32">
        <f>SUMIFS('Planificación 2026-1'!S:S,'Planificación 2026-1'!X:X,C241,'Planificación 2026-1'!F:F,"SUNAMPE",'Planificación 2026-1'!Y:Y,"VIRTUAL",'Planificación 2026-1'!I:I,"&gt;2")</f>
        <v>0</v>
      </c>
      <c r="DY241" s="32">
        <f>SUMIFS('Planificación 2026-1'!S:S,'Planificación 2026-1'!X:X,C241,'Planificación 2026-1'!F:F,"SUNAMPE",'Planificación 2026-1'!Y:Y,"&lt;&gt;VIRTUAL",'Planificación 2026-1'!I:I,"&gt;2")</f>
        <v>0</v>
      </c>
      <c r="DZ241" s="32">
        <f>SUMIFS('Planificación 2026-1'!S:S,'Planificación 2026-1'!X:X,C241,'Planificación 2026-1'!F:F,"FILIAL",'Planificación 2026-1'!Y:Y,"VIRTUAL",'Planificación 2026-1'!I:I,"&gt;2")</f>
        <v>0</v>
      </c>
      <c r="EA241" s="32">
        <f>SUMIFS('Planificación 2026-1'!S:S,'Planificación 2026-1'!X:X,C241,'Planificación 2026-1'!F:F,"FILIAL",'Planificación 2026-1'!Y:Y,"&lt;&gt;VIRTUAL",'Planificación 2026-1'!I:I,"&gt;2")</f>
        <v>16</v>
      </c>
      <c r="EB241" s="32">
        <f>SUMIFS('Planificación 2026-1'!S:S,'Planificación 2026-1'!X:X,C241,'Planificación 2026-1'!F:F,"PORUMA",'Planificación 2026-1'!Y:Y,"VIRTUAL",'Planificación 2026-1'!I:I,"&gt;2")</f>
        <v>0</v>
      </c>
      <c r="EC241" s="32">
        <f>SUMIFS('Planificación 2026-1'!S:S,'Planificación 2026-1'!X:X,C241,'Planificación 2026-1'!F:F,"PORUMA",'Planificación 2026-1'!Y:Y,"&lt;&gt;VIRTUAL",'Planificación 2026-1'!I:I,"&gt;2")</f>
        <v>0</v>
      </c>
      <c r="ED241" s="32">
        <f>SUMIFS('Planificación 2026-1'!S:S,'Planificación 2026-1'!X:X,C241,'Planificación 2026-1'!F:F,"HUAURA",'Planificación 2026-1'!Y:Y,"VIRTUAL",'Planificación 2026-1'!I:I,"&gt;2")</f>
        <v>0</v>
      </c>
      <c r="EE241" s="32">
        <f>SUMIFS('Planificación 2026-1'!S:S,'Planificación 2026-1'!X:X,C241,'Planificación 2026-1'!F:F,"HUAURA",'Planificación 2026-1'!Y:Y,"&lt;&gt;VIRTUAL",'Planificación 2026-1'!I:I,"&gt;2")</f>
        <v>0</v>
      </c>
      <c r="EF241" s="32">
        <f>SUMIFS('Planificación 2026-1'!S:S,'Planificación 2026-1'!X:X,C241,'Planificación 2026-1'!F:F,"PRINCIPAL",'Planificación 2026-1'!Y:Y,"VIRTUAL",'Planificación 2026-1'!I:I,"&lt;3")</f>
        <v>0</v>
      </c>
      <c r="EG241" s="32">
        <f>SUMIFS('Planificación 2026-1'!S:S,'Planificación 2026-1'!X:X,C241,'Planificación 2026-1'!F:F,"PRINCIPAL",'Planificación 2026-1'!Y:Y,"&lt;&gt;VIRTUAL",'Planificación 2026-1'!I:I,"&lt;3")</f>
        <v>0</v>
      </c>
      <c r="EH241" s="32">
        <f>SUMIFS('Planificación 2026-1'!S:S,'Planificación 2026-1'!X:X,C241,'Planificación 2026-1'!F:F,"SUNAMPE",'Planificación 2026-1'!Y:Y,"VIRTUAL",'Planificación 2026-1'!I:I,"&lt;3")</f>
        <v>0</v>
      </c>
      <c r="EI241" s="32">
        <f>SUMIFS('Planificación 2026-1'!S:S,'Planificación 2026-1'!X:X,C241,'Planificación 2026-1'!F:F,"SUNAMPE",'Planificación 2026-1'!Y:Y,"&lt;&gt;VIRTUAL",'Planificación 2026-1'!I:I,"&lt;3")</f>
        <v>0</v>
      </c>
      <c r="EJ241" s="32">
        <f>SUMIFS('Planificación 2026-1'!S:S,'Planificación 2026-1'!X:X,C241,'Planificación 2026-1'!F:F,"FILIAL",'Planificación 2026-1'!Y:Y,"VIRTUAL",'Planificación 2026-1'!I:I,"&lt;3")</f>
        <v>0</v>
      </c>
      <c r="EK241" s="32">
        <f>SUMIFS('Planificación 2026-1'!S:S,'Planificación 2026-1'!X:X,C241,'Planificación 2026-1'!F:F,"FILIAL",'Planificación 2026-1'!Y:Y,"&lt;&gt;VIRTUAL",'Planificación 2026-1'!I:I,"&lt;3")</f>
        <v>0</v>
      </c>
      <c r="EL241" s="32">
        <f>SUMIFS('Planificación 2026-1'!S:S,'Planificación 2026-1'!X:X,C241,'Planificación 2026-1'!F:F,"PORUMA",'Planificación 2026-1'!Y:Y,"VIRTUAL",'Planificación 2026-1'!I:I,"&lt;3")</f>
        <v>0</v>
      </c>
      <c r="EM241" s="32">
        <f>SUMIFS('Planificación 2026-1'!S:S,'Planificación 2026-1'!X:X,C241,'Planificación 2026-1'!F:F,"PORUMA",'Planificación 2026-1'!Y:Y,"&lt;&gt;VIRTUAL",'Planificación 2026-1'!I:I,"&lt;3")</f>
        <v>0</v>
      </c>
      <c r="EN241" s="32">
        <f>SUMIFS('Planificación 2026-1'!S:S,'Planificación 2026-1'!X:X,C241,'Planificación 2026-1'!F:F,"HUAURA",'Planificación 2026-1'!Y:Y,"VIRTUAL",'Planificación 2026-1'!I:I,"&lt;3")</f>
        <v>0</v>
      </c>
      <c r="EO241" s="32">
        <f>SUMIFS('Planificación 2026-1'!S:S,'Planificación 2026-1'!X:X,C241,'Planificación 2026-1'!F:F,"HUAURA",'Planificación 2026-1'!Y:Y,"&lt;&gt;VIRTUAL",'Planificación 2026-1'!I:I,"&lt;3")</f>
        <v>0</v>
      </c>
      <c r="EP241" s="32">
        <f>EJ241+DZ241+EA241+EK241</f>
        <v>16</v>
      </c>
      <c r="EQ241" s="32">
        <f>EO241+EN241+EE241+ED241</f>
        <v>0</v>
      </c>
      <c r="ER241" s="32">
        <f>EL241+EM241+EC241+EB241</f>
        <v>0</v>
      </c>
      <c r="ES241" s="32">
        <f>EG241+EF241+DW241+DV241</f>
        <v>4</v>
      </c>
      <c r="ET241" s="32">
        <f>EI241+EH241+DY241+DX241</f>
        <v>0</v>
      </c>
      <c r="EU241" s="32">
        <f t="shared" si="58"/>
        <v>20</v>
      </c>
      <c r="EV241" s="32" t="b">
        <f>EXACT(EU241,E241)</f>
        <v>1</v>
      </c>
      <c r="EW241" s="32"/>
      <c r="EX241" s="32">
        <f>DV241+DZ241+ED241+EF241+EJ241+EN241+DX241+EH241</f>
        <v>4</v>
      </c>
      <c r="EY241" s="32">
        <f>DW241+EA241+EE241+EG241+EK241+EO241+DY241+EI241</f>
        <v>16</v>
      </c>
      <c r="EZ241" s="32" t="b">
        <f>EXACT(SUM(EX241:EY241),E241)</f>
        <v>1</v>
      </c>
      <c r="FA241" s="32" t="str">
        <f>IF(AND(DW241=0,EA241=0,EE241=0),"",IF(COUNTIF(DW241:EE241,"&gt;0")=1,IF(DW241&gt;0,"SEDE",IF(EA241&gt;0,"FILIAL","HUAURA")),IF(COUNTIF(DW241:EE241,"&gt;0")=2,IF(AND(DW241&gt;0,EA241&gt;0),"SEDE-FILIAL",IF(AND(DW241&gt;0,EE241&gt;0),"SEDE-HUAURA","FILIAL-HUAURA")),"SEDE-FILIAL-HUAURA")))</f>
        <v>FILIAL</v>
      </c>
      <c r="FB241" s="32" t="str">
        <f>IF(EX241=0,"PRESENCIAL",IF(EY241=0,"VIRTUAL",IF(EX241&gt;EY241,"MAS VIRTUAL",IF(EY241&gt;EX241,"MAS PRESENCIAL","AMBOS"))))</f>
        <v>MAS PRESENCIAL</v>
      </c>
    </row>
    <row r="242" spans="2:158">
      <c r="B242" s="65">
        <v>239</v>
      </c>
      <c r="C242" s="32" t="s">
        <v>448</v>
      </c>
      <c r="D242" s="429">
        <v>40147387</v>
      </c>
      <c r="E242" s="62">
        <f>SUMIF('Planificación 2026-1'!X:X,C242,'Planificación 2026-1'!S:S)</f>
        <v>11</v>
      </c>
      <c r="F242" s="450" t="s">
        <v>203</v>
      </c>
      <c r="G242" s="57" t="s">
        <v>434</v>
      </c>
      <c r="H242" s="64"/>
      <c r="I242" s="64"/>
      <c r="J242" s="32" t="s">
        <v>195</v>
      </c>
      <c r="K242" s="32" t="s">
        <v>157</v>
      </c>
      <c r="L242" s="57" t="str">
        <f>IF(SUM(COUNTIFS('Planificación 2026-1'!F:F,"PRINCIPAL",'Planificación 2026-1'!X:X,C242,'Planificación 2026-1'!H:H,"AF"))&gt;0,"P01"," ")</f>
        <v xml:space="preserve"> </v>
      </c>
      <c r="M242" s="58" t="str">
        <f>IF(SUM(COUNTIFS('Planificación 2026-1'!F:F,"PRINCIPAL",'Planificación 2026-1'!X:X,C242,'Planificación 2026-1'!H:H,"EN"))&gt;0,"P02"," ")</f>
        <v xml:space="preserve"> </v>
      </c>
      <c r="N242" s="58" t="str">
        <f>IF(SUM(COUNTIFS('Planificación 2026-1'!F:F,"PRINCIPAL",'Planificación 2026-1'!X:X,C242,'Planificación 2026-1'!H:H,"IS"))&gt;0,"P03"," ")</f>
        <v xml:space="preserve"> </v>
      </c>
      <c r="O242" s="58" t="str">
        <f>IF(SUM(COUNTIFS('Planificación 2026-1'!F:F,"PRINCIPAL",'Planificación 2026-1'!X:X,C242,'Planificación 2026-1'!H:H,"PS"))&gt;0,"P04"," ")</f>
        <v xml:space="preserve"> </v>
      </c>
      <c r="P242" s="58"/>
      <c r="Q242" s="58" t="str">
        <f>IF(SUM(COUNTIFS('Planificación 2026-1'!F:F,"PRINCIPAL",'Planificación 2026-1'!X:X,C242,'Planificación 2026-1'!H:H,"IN"))&gt;0,"P06"," ")</f>
        <v xml:space="preserve"> </v>
      </c>
      <c r="R242" s="58" t="str">
        <f>IF(SUM(COUNTIFS('Planificación 2026-1'!F:F,"PRINCIPAL",'Planificación 2026-1'!X:X,C242,'Planificación 2026-1'!H:H,"CA"))&gt;0,"P07"," ")</f>
        <v xml:space="preserve"> </v>
      </c>
      <c r="S242" s="58" t="str">
        <f>IF(SUM(COUNTIFS('Planificación 2026-1'!F:F,"PRINCIPAL",'Planificación 2026-1'!X:X,C242,'Planificación 2026-1'!H:H,"DE"))&gt;0,"P08"," ")</f>
        <v xml:space="preserve"> </v>
      </c>
      <c r="T242" s="58" t="str">
        <f>IF(SUM(COUNTIFS('Planificación 2026-1'!F:F,"PRINCIPAL",'Planificación 2026-1'!X:X,C242,'Planificación 2026-1'!H:H,"OB"))&gt;0,"P09"," ")</f>
        <v xml:space="preserve"> </v>
      </c>
      <c r="U242" s="58" t="str">
        <f>IF(SUM(COUNTIFS('Planificación 2026-1'!F:F,"PRINCIPAL",'Planificación 2026-1'!X:X,C242,'Planificación 2026-1'!H:H,"MH"))&gt;0,"P31"," ")</f>
        <v xml:space="preserve"> </v>
      </c>
      <c r="V242" s="58" t="str">
        <f>IF(SUM(COUNTIFS('Planificación 2026-1'!F:F,"PRINCIPAL",'Planificación 2026-1'!X:X,C242,'Planificación 2026-1'!H:H,"IC"))&gt;0,"P32"," ")</f>
        <v xml:space="preserve"> </v>
      </c>
      <c r="W242" s="58" t="str">
        <f>IF(SUM(COUNTIFS('Planificación 2026-1'!F:F,"PRINCIPAL",'Planificación 2026-1'!X:X,C242,'Planificación 2026-1'!H:H,"AR"))&gt;0,"P34"," ")</f>
        <v xml:space="preserve"> </v>
      </c>
      <c r="X242" s="58" t="str">
        <f>IF(SUM(COUNTIFS('Planificación 2026-1'!F:F,"PRINCIPAL",'Planificación 2026-1'!X:X,C242,'Planificación 2026-1'!H:H,"T1"))&gt;0,"P35"," ")</f>
        <v xml:space="preserve"> </v>
      </c>
      <c r="Y242" s="58" t="str">
        <f>IF(SUM(COUNTIFS('Planificación 2026-1'!F:F,"PRINCIPAL",'Planificación 2026-1'!X:X,C242,'Planificación 2026-1'!H:H,"T3"))&gt;0,"P36"," ")</f>
        <v xml:space="preserve"> </v>
      </c>
      <c r="Z242" s="58" t="str">
        <f>IF(SUM(COUNTIFS('Planificación 2026-1'!F:F,"PRINCIPAL",'Planificación 2026-1'!X:X,C242,'Planificación 2026-1'!H:H,"T2"))&gt;0,"P37"," ")</f>
        <v xml:space="preserve"> </v>
      </c>
      <c r="AA242" s="58" t="str">
        <f>IF(SUM(COUNTIFS('Planificación 2026-1'!F:F,"PRINCIPAL",'Planificación 2026-1'!X:X,C242,'Planificación 2026-1'!H:H,"AE"))&gt;0,"P38"," ")</f>
        <v xml:space="preserve"> </v>
      </c>
      <c r="AB242" s="58" t="str">
        <f>IF(SUM(COUNTIFS('Planificación 2026-1'!F:F,"PRINCIPAL",'Planificación 2026-1'!X:X,C242,'Planificación 2026-1'!H:H,"T4"))&gt;0,"P55"," ")</f>
        <v xml:space="preserve"> </v>
      </c>
      <c r="AC242" s="58" t="str">
        <f>IF(SUM(COUNTIFS('Planificación 2026-1'!F:F,"FILIAL",'Planificación 2026-1'!X:X,C242,'Planificación 2026-1'!H:H,"AF"))&gt;0," P01"," ")</f>
        <v xml:space="preserve"> </v>
      </c>
      <c r="AD242" s="58" t="str">
        <f>IF(SUM(COUNTIFS('Planificación 2026-1'!F:F,"FILIAL",'Planificación 2026-1'!X:X,C242,'Planificación 2026-1'!H:H,"EN"))&gt;0,"P02"," ")</f>
        <v xml:space="preserve"> </v>
      </c>
      <c r="AE242" s="58" t="str">
        <f>IF(SUM(COUNTIFS('Planificación 2026-1'!F:F,"FILIAL",'Planificación 2026-1'!X:X,C242,'Planificación 2026-1'!H:H,"IS"))&gt;0,"P03"," ")</f>
        <v xml:space="preserve"> </v>
      </c>
      <c r="AF242" s="58" t="str">
        <f>IF(SUM(COUNTIFS('Planificación 2026-1'!F:F,"FILIAL",'Planificación 2026-1'!X:X,C242,'Planificación 2026-1'!H:H,"PS"))&gt;0,"P04"," ")</f>
        <v xml:space="preserve"> </v>
      </c>
      <c r="AG242" s="58"/>
      <c r="AH242" s="58" t="str">
        <f>IF(SUM(COUNTIFS('Planificación 2026-1'!F:F,"FILIAL",'Planificación 2026-1'!X:X,C242,'Planificación 2026-1'!H:H,"IN"))&gt;0,"P06"," ")</f>
        <v xml:space="preserve"> </v>
      </c>
      <c r="AI242" s="58" t="str">
        <f>IF(SUM(COUNTIFS('Planificación 2026-1'!F:F,"FILIAL",'Planificación 2026-1'!X:X,C242,'Planificación 2026-1'!H:H,"CA"))&gt;0,"P07"," ")</f>
        <v xml:space="preserve"> </v>
      </c>
      <c r="AJ242" s="58" t="str">
        <f>IF(SUM(COUNTIFS('Planificación 2026-1'!F:F,"FILIAL",'Planificación 2026-1'!X:X,C242,'Planificación 2026-1'!H:H,"DE"))&gt;0,"P08"," ")</f>
        <v xml:space="preserve"> </v>
      </c>
      <c r="AK242" s="58" t="str">
        <f>IF(SUM(COUNTIFS('Planificación 2026-1'!F:F,"FILIAL",'Planificación 2026-1'!X:X,C242,'Planificación 2026-1'!H:H,"OB"))&gt;0,"P09"," ")</f>
        <v xml:space="preserve"> </v>
      </c>
      <c r="AL242" s="58" t="str">
        <f>IF(SUM(COUNTIFS('Planificación 2026-1'!F:F,"FILIAL",'Planificación 2026-1'!X:X,C242,'Planificación 2026-1'!H:H,"MH"))&gt;0,"P31"," ")</f>
        <v xml:space="preserve"> </v>
      </c>
      <c r="AM242" s="58" t="str">
        <f>IF(SUM(COUNTIFS('Planificación 2026-1'!F:F,"FILIAL",'Planificación 2026-1'!X:X,C242,'Planificación 2026-1'!H:H,"IC"))&gt;0,"P32"," ")</f>
        <v xml:space="preserve"> </v>
      </c>
      <c r="AN242" s="58" t="str">
        <f>IF(SUM(COUNTIFS('Planificación 2026-1'!F:F,"FILIAL",'Planificación 2026-1'!X:X,C242,'Planificación 2026-1'!H:H,"AR"))&gt;0,"P34"," ")</f>
        <v xml:space="preserve"> </v>
      </c>
      <c r="AO242" s="58" t="str">
        <f>IF(SUM(COUNTIFS('Planificación 2026-1'!F:F,"FILIAL",'Planificación 2026-1'!X:X,C242,'Planificación 2026-1'!H:H,"T1"))&gt;0,"P35"," ")</f>
        <v xml:space="preserve"> </v>
      </c>
      <c r="AP242" s="58" t="str">
        <f>IF(SUM(COUNTIFS('Planificación 2026-1'!F:F,"FILIAL",'Planificación 2026-1'!X:X,C242,'Planificación 2026-1'!H:H,"T3"))&gt;0,"P36"," ")</f>
        <v xml:space="preserve"> </v>
      </c>
      <c r="AQ242" s="58" t="str">
        <f>IF(SUM(COUNTIFS('Planificación 2026-1'!F:F,"FILIAL",'Planificación 2026-1'!X:X,C242,'Planificación 2026-1'!H:H,"T2"))&gt;0,"P37"," ")</f>
        <v xml:space="preserve"> </v>
      </c>
      <c r="AR242" s="58" t="str">
        <f>IF(SUM(COUNTIFS('Planificación 2026-1'!F:F,"FILIAL",'Planificación 2026-1'!X:X,C242,'Planificación 2026-1'!H:H,"AE"))&gt;0,"P38"," ")</f>
        <v xml:space="preserve"> </v>
      </c>
      <c r="AS242" s="58" t="str">
        <f>IF(SUM(COUNTIFS('Planificación 2026-1'!F:F,"FILIAL",'Planificación 2026-1'!X:X,C242,'Planificación 2026-1'!H:H,"T4"))&gt;0,"P55"," ")</f>
        <v xml:space="preserve"> </v>
      </c>
      <c r="AT242" s="58" t="str">
        <f>IF(SUM(COUNTIFS('Planificación 2026-1'!F:F,"SUNAMPE",'Planificación 2026-1'!X:X,C242,'Planificación 2026-1'!H:H,"AF"))&gt;0," P01"," ")</f>
        <v xml:space="preserve"> </v>
      </c>
      <c r="AU242" s="58" t="str">
        <f>IF(SUM(COUNTIFS('Planificación 2026-1'!F:F,"SUNAMPE",'Planificación 2026-1'!X:X,C242,'Planificación 2026-1'!H:H,"EN"))&gt;0,"P02"," ")</f>
        <v xml:space="preserve"> </v>
      </c>
      <c r="AV242" s="58" t="str">
        <f>IF(SUM(COUNTIFS('Planificación 2026-1'!F:F,"SUNAMPE",'Planificación 2026-1'!X:X,C242,'Planificación 2026-1'!H:H,"IS"))&gt;0,"P03"," ")</f>
        <v xml:space="preserve"> </v>
      </c>
      <c r="AW242" s="58" t="str">
        <f>IF(SUM(COUNTIFS('Planificación 2026-1'!F:F,"SUNAMPE",'Planificación 2026-1'!X:X,C242,'Planificación 2026-1'!H:H,"PS"))&gt;0,"P04"," ")</f>
        <v xml:space="preserve"> </v>
      </c>
      <c r="AX242" s="58"/>
      <c r="AY242" s="58" t="str">
        <f>IF(SUM(COUNTIFS('Planificación 2026-1'!F:F,"SUNAMPE",'Planificación 2026-1'!X:X,C242,'Planificación 2026-1'!H:H,"IN"))&gt;0,"P06"," ")</f>
        <v xml:space="preserve"> </v>
      </c>
      <c r="AZ242" s="58" t="str">
        <f>IF(SUM(COUNTIFS('Planificación 2026-1'!F:F,"SUNAMPE",'Planificación 2026-1'!X:X,C242,'Planificación 2026-1'!H:H,"CA"))&gt;0,"P07"," ")</f>
        <v xml:space="preserve"> </v>
      </c>
      <c r="BA242" s="58" t="str">
        <f>IF(SUM(COUNTIFS('Planificación 2026-1'!F:F,"SUNAMPE",'Planificación 2026-1'!X:X,C242,'Planificación 2026-1'!H:H,"DE"))&gt;0,"P08"," ")</f>
        <v xml:space="preserve"> </v>
      </c>
      <c r="BB242" s="58" t="str">
        <f>IF(SUM(COUNTIFS('Planificación 2026-1'!F:F,"SUNAMPE",'Planificación 2026-1'!X:X,C242,'Planificación 2026-1'!H:H,"OB"))&gt;0,"P09"," ")</f>
        <v xml:space="preserve"> </v>
      </c>
      <c r="BC242" s="58" t="str">
        <f>IF(SUM(COUNTIFS('Planificación 2026-1'!F:F,"SUNAMPE",'Planificación 2026-1'!X:X,C242,'Planificación 2026-1'!H:H,"MH"))&gt;0,"P31"," ")</f>
        <v xml:space="preserve"> </v>
      </c>
      <c r="BD242" s="58" t="str">
        <f>IF(SUM(COUNTIFS('Planificación 2026-1'!F:F,"SUNAMPE",'Planificación 2026-1'!X:X,C242,'Planificación 2026-1'!H:H,"IC"))&gt;0,"P32"," ")</f>
        <v xml:space="preserve"> </v>
      </c>
      <c r="BE242" s="58" t="str">
        <f>IF(SUM(COUNTIFS('Planificación 2026-1'!F:F,"SUNAMPE",'Planificación 2026-1'!X:X,C242,'Planificación 2026-1'!H:H,"AR"))&gt;0,"P34"," ")</f>
        <v xml:space="preserve"> </v>
      </c>
      <c r="BF242" s="58" t="str">
        <f>IF(SUM(COUNTIFS('Planificación 2026-1'!F:F,"SUNAMPE",'Planificación 2026-1'!X:X,C242,'Planificación 2026-1'!H:H,"T1"))&gt;0,"P35"," ")</f>
        <v xml:space="preserve"> </v>
      </c>
      <c r="BG242" s="58" t="str">
        <f>IF(SUM(COUNTIFS('Planificación 2026-1'!F:F,"SUNAMPE",'Planificación 2026-1'!X:X,C242,'Planificación 2026-1'!H:H,"T3"))&gt;0,"P36"," ")</f>
        <v xml:space="preserve"> </v>
      </c>
      <c r="BH242" s="58" t="str">
        <f>IF(SUM(COUNTIFS('Planificación 2026-1'!F:F,"SUNAMPE",'Planificación 2026-1'!X:X,C242,'Planificación 2026-1'!H:H,"T2"))&gt;0,"P37"," ")</f>
        <v xml:space="preserve"> </v>
      </c>
      <c r="BI242" s="58" t="str">
        <f>IF(SUM(COUNTIFS('Planificación 2026-1'!F:F,"SUNAMPE",'Planificación 2026-1'!X:X,C242,'Planificación 2026-1'!H:H,"AE"))&gt;0,"P38"," ")</f>
        <v xml:space="preserve"> </v>
      </c>
      <c r="BJ242" s="58" t="str">
        <f>IF(SUM(COUNTIFS('Planificación 2026-1'!F:F,"SUNAMPE",'Planificación 2026-1'!X:X,C242,'Planificación 2026-1'!H:H,"T4"))&gt;0,"P55"," ")</f>
        <v xml:space="preserve"> </v>
      </c>
      <c r="BK242" s="58" t="str">
        <f>IF(SUM(COUNTIFS('Planificación 2026-1'!F:F,"HUAURA",'Planificación 2026-1'!X:X,C242,'Planificación 2026-1'!H:H,"AF"))&gt;0," P01"," ")</f>
        <v xml:space="preserve"> </v>
      </c>
      <c r="BL242" s="58" t="str">
        <f>IF(SUM(COUNTIFS('Planificación 2026-1'!F:F,"HUAURA",'Planificación 2026-1'!X:X,C242,'Planificación 2026-1'!H:H,"EN"))&gt;0,"P02"," ")</f>
        <v xml:space="preserve"> </v>
      </c>
      <c r="BM242" s="58" t="str">
        <f>IF(SUM(COUNTIFS('Planificación 2026-1'!F:F,"HUAURA",'Planificación 2026-1'!X:X,C242,'Planificación 2026-1'!H:H,"IS"))&gt;0,"P03"," ")</f>
        <v xml:space="preserve"> </v>
      </c>
      <c r="BN242" s="58" t="str">
        <f>IF(SUM(COUNTIFS('Planificación 2026-1'!F:F,"HUAURA",'Planificación 2026-1'!X:X,C242,'Planificación 2026-1'!H:H,"PS"))&gt;0,"P04"," ")</f>
        <v xml:space="preserve"> </v>
      </c>
      <c r="BO242" s="58"/>
      <c r="BP242" s="58" t="str">
        <f>IF(SUM(COUNTIFS('Planificación 2026-1'!F:F,"HUAURA",'Planificación 2026-1'!X:X,C242,'Planificación 2026-1'!H:H,"IN"))&gt;0,"P06"," ")</f>
        <v xml:space="preserve"> </v>
      </c>
      <c r="BQ242" s="58" t="str">
        <f>IF(SUM(COUNTIFS('Planificación 2026-1'!F:F,"HUAURA",'Planificación 2026-1'!X:X,C242,'Planificación 2026-1'!H:H,"CA"))&gt;0,"P07"," ")</f>
        <v xml:space="preserve"> </v>
      </c>
      <c r="BR242" s="58" t="str">
        <f>IF(SUM(COUNTIFS('Planificación 2026-1'!F:F,"HUAURA",'Planificación 2026-1'!X:X,C242,'Planificación 2026-1'!H:H,"DE"))&gt;0,"P08"," ")</f>
        <v xml:space="preserve"> </v>
      </c>
      <c r="BS242" s="58" t="str">
        <f>IF(SUM(COUNTIFS('Planificación 2026-1'!F:F,"HUAURA",'Planificación 2026-1'!X:X,C242,'Planificación 2026-1'!H:H,"OB"))&gt;0,"P09"," ")</f>
        <v xml:space="preserve"> </v>
      </c>
      <c r="BT242" s="58" t="str">
        <f>IF(SUM(COUNTIFS('Planificación 2026-1'!F:F,"HUAURA",'Planificación 2026-1'!X:X,C242,'Planificación 2026-1'!H:H,"MH"))&gt;0,"P31"," ")</f>
        <v xml:space="preserve"> </v>
      </c>
      <c r="BU242" s="58" t="str">
        <f>IF(SUM(COUNTIFS('Planificación 2026-1'!F:F,"HUAURA",'Planificación 2026-1'!X:X,C242,'Planificación 2026-1'!H:H,"IC"))&gt;0,"P32"," ")</f>
        <v xml:space="preserve"> </v>
      </c>
      <c r="BV242" s="58" t="str">
        <f>IF(SUM(COUNTIFS('Planificación 2026-1'!F:F,"HUAURA",'Planificación 2026-1'!X:X,C242,'Planificación 2026-1'!H:H,"AR"))&gt;0,"P34"," ")</f>
        <v xml:space="preserve"> </v>
      </c>
      <c r="BW242" s="58" t="str">
        <f>IF(SUM(COUNTIFS('Planificación 2026-1'!F:F,"HUAURA",'Planificación 2026-1'!X:X,C242,'Planificación 2026-1'!H:H,"T1"))&gt;0,"P35"," ")</f>
        <v xml:space="preserve"> </v>
      </c>
      <c r="BX242" s="58" t="str">
        <f>IF(SUM(COUNTIFS('Planificación 2026-1'!F:F,"HUAURA",'Planificación 2026-1'!X:X,C242,'Planificación 2026-1'!H:H,"T3"))&gt;0,"P36"," ")</f>
        <v xml:space="preserve"> </v>
      </c>
      <c r="BY242" s="58" t="str">
        <f>IF(SUM(COUNTIFS('Planificación 2026-1'!F:F,"HUAURA",'Planificación 2026-1'!X:X,C242,'Planificación 2026-1'!H:H,"T2"))&gt;0,"P37"," ")</f>
        <v xml:space="preserve"> </v>
      </c>
      <c r="BZ242" s="58" t="str">
        <f>IF(SUM(COUNTIFS('Planificación 2026-1'!F:F,"HUAURA",'Planificación 2026-1'!X:X,C242,'Planificación 2026-1'!H:H,"AE"))&gt;0,"P38"," ")</f>
        <v xml:space="preserve"> </v>
      </c>
      <c r="CA242" s="58" t="str">
        <f>IF(SUM(COUNTIFS('Planificación 2026-1'!F:F,"HUAURA",'Planificación 2026-1'!X:X,C242,'Planificación 2026-1'!H:H,"T4"))&gt;0,"P55"," ")</f>
        <v xml:space="preserve"> </v>
      </c>
      <c r="CB242" s="59">
        <f>SUMIFS('Planificación 2026-1'!S:S,'Planificación 2026-1'!X:X,C242,'Planificación 2026-1'!H:H,"AF",'Planificación 2026-1'!I:I,"&gt;2")</f>
        <v>0</v>
      </c>
      <c r="CC242" s="59">
        <f>SUMIFS('Planificación 2026-1'!S:S,'Planificación 2026-1'!X:X,C242,'Planificación 2026-1'!H:H,"EN",'Planificación 2026-1'!I:I,"&gt;2")</f>
        <v>0</v>
      </c>
      <c r="CD242" s="59">
        <f>SUMIFS('Planificación 2026-1'!S:S,'Planificación 2026-1'!X:X,C242,'Planificación 2026-1'!H:H,"IS",'Planificación 2026-1'!I:I,"&gt;2")</f>
        <v>0</v>
      </c>
      <c r="CE242" s="59">
        <f>SUMIFS('Planificación 2026-1'!S:S,'Planificación 2026-1'!X:X,C242,'Planificación 2026-1'!H:H,"PS",'Planificación 2026-1'!I:I,"&gt;2")</f>
        <v>0</v>
      </c>
      <c r="CF242" s="59">
        <f>SUMIFS('Planificación 2026-1'!S:S,'Planificación 2026-1'!X:X,C242,'Planificación 2026-1'!H:H,"IN",'Planificación 2026-1'!I:I,"&gt;2")</f>
        <v>0</v>
      </c>
      <c r="CG242" s="59">
        <f>SUMIFS('Planificación 2026-1'!S:S,'Planificación 2026-1'!X:X,C242,'Planificación 2026-1'!H:H,"CA",'Planificación 2026-1'!I:I,"&gt;2")</f>
        <v>0</v>
      </c>
      <c r="CH242" s="59">
        <f>SUMIFS('Planificación 2026-1'!S:S,'Planificación 2026-1'!X:X,C242,'Planificación 2026-1'!H:H,"DE",'Planificación 2026-1'!I:I,"&gt;2")</f>
        <v>0</v>
      </c>
      <c r="CI242" s="59">
        <f>SUMIFS('Planificación 2026-1'!S:S,'Planificación 2026-1'!X:X,C242,'Planificación 2026-1'!H:H,"OB",'Planificación 2026-1'!I:I,"&gt;2")</f>
        <v>0</v>
      </c>
      <c r="CJ242" s="59">
        <f>SUMIFS('Planificación 2026-1'!S:S,'Planificación 2026-1'!X:X,C242,'Planificación 2026-1'!H:H,"MH",'Planificación 2026-1'!I:I,"&gt;2")</f>
        <v>11</v>
      </c>
      <c r="CK242" s="59">
        <f>SUMIFS('Planificación 2026-1'!S:S,'Planificación 2026-1'!X:X,C242,'Planificación 2026-1'!H:H,"IC",'Planificación 2026-1'!I:I,"&gt;2")</f>
        <v>0</v>
      </c>
      <c r="CL242" s="59">
        <f>SUMIFS('Planificación 2026-1'!S:S,'Planificación 2026-1'!X:X,C242,'Planificación 2026-1'!H:H,"AR",'Planificación 2026-1'!I:I,"&gt;2")</f>
        <v>0</v>
      </c>
      <c r="CM242" s="59">
        <f>SUMIFS('Planificación 2026-1'!S:S,'Planificación 2026-1'!X:X,C242,'Planificación 2026-1'!H:H,"AE",'Planificación 2026-1'!I:I,"&gt;2")</f>
        <v>0</v>
      </c>
      <c r="CN242" s="59">
        <f>SUMIFS('Planificación 2026-1'!S:S,'Planificación 2026-1'!X:X,C242,'Planificación 2026-1'!H:H,"T1",'Planificación 2026-1'!I:I,"&gt;2")</f>
        <v>0</v>
      </c>
      <c r="CO242" s="59">
        <f>SUMIFS('Planificación 2026-1'!S:S,'Planificación 2026-1'!X:X,C242,'Planificación 2026-1'!H:H,"T3",'Planificación 2026-1'!I:I,"&gt;2")</f>
        <v>0</v>
      </c>
      <c r="CP242" s="59">
        <f>SUMIFS('Planificación 2026-1'!S:S,'Planificación 2026-1'!X:X,C242,'Planificación 2026-1'!H:H,"T2",'Planificación 2026-1'!I:I,"&gt;2")</f>
        <v>0</v>
      </c>
      <c r="CQ242" s="59">
        <f>SUMIFS('Planificación 2026-1'!S:S,'Planificación 2026-1'!X:X,C242,'Planificación 2026-1'!H:H,"T4",'Planificación 2026-1'!I:I,"&gt;2")</f>
        <v>0</v>
      </c>
      <c r="CR242" s="59">
        <f>SUMIFS('Planificación 2026-1'!S:S,'Planificación 2026-1'!X:X,C242,'Planificación 2026-1'!H:H,"AF",'Planificación 2026-1'!I:I,"&lt;3")</f>
        <v>0</v>
      </c>
      <c r="CS242" s="59">
        <f>SUMIFS('Planificación 2026-1'!S:S,'Planificación 2026-1'!X:X,C242,'Planificación 2026-1'!H:H,"EN",'Planificación 2026-1'!I:I,"&lt;3")</f>
        <v>0</v>
      </c>
      <c r="CT242" s="59">
        <f>SUMIFS('Planificación 2026-1'!S:S,'Planificación 2026-1'!X:X,C242,'Planificación 2026-1'!H:H,"IS",'Planificación 2026-1'!I:I,"&lt;3")</f>
        <v>0</v>
      </c>
      <c r="CU242" s="59">
        <f>SUMIFS('Planificación 2026-1'!S:S,'Planificación 2026-1'!X:X,C242,'Planificación 2026-1'!H:H,"PS",'Planificación 2026-1'!I:I,"&lt;3")</f>
        <v>0</v>
      </c>
      <c r="CV242" s="59">
        <f>SUMIFS('Planificación 2026-1'!S:S,'Planificación 2026-1'!X:X,C242,'Planificación 2026-1'!H:H,"IN",'Planificación 2026-1'!I:I,"&lt;3")</f>
        <v>0</v>
      </c>
      <c r="CW242" s="59">
        <f>SUMIFS('Planificación 2026-1'!S:S,'Planificación 2026-1'!X:X,C242,'Planificación 2026-1'!H:H,"CA",'Planificación 2026-1'!I:I,"&lt;3")</f>
        <v>0</v>
      </c>
      <c r="CX242" s="59">
        <f>SUMIFS('Planificación 2026-1'!S:S,'Planificación 2026-1'!X:X,C242,'Planificación 2026-1'!H:H,"DE",'Planificación 2026-1'!I:I,"&lt;3")</f>
        <v>0</v>
      </c>
      <c r="CY242" s="59">
        <f>SUMIFS('Planificación 2026-1'!S:S,'Planificación 2026-1'!X:X,C242,'Planificación 2026-1'!H:H,"OB",'Planificación 2026-1'!I:I,"&lt;3")</f>
        <v>0</v>
      </c>
      <c r="CZ242" s="59">
        <f>SUMIFS('Planificación 2026-1'!S:S,'Planificación 2026-1'!X:X,C242,'Planificación 2026-1'!H:H,"MH",'Planificación 2026-1'!I:I,"&lt;3")</f>
        <v>0</v>
      </c>
      <c r="DA242" s="59">
        <f>SUMIFS('Planificación 2026-1'!S:S,'Planificación 2026-1'!X:X,C242,'Planificación 2026-1'!H:H,"IC",'Planificación 2026-1'!I:I,"&lt;3")</f>
        <v>0</v>
      </c>
      <c r="DB242" s="59">
        <f>SUMIFS('Planificación 2026-1'!S:S,'Planificación 2026-1'!X:X,C242,'Planificación 2026-1'!H:H,"AR",'Planificación 2026-1'!I:I,"&lt;3")</f>
        <v>0</v>
      </c>
      <c r="DC242" s="59">
        <f>SUMIFS('Planificación 2026-1'!S:S,'Planificación 2026-1'!X:X,C242,'Planificación 2026-1'!H:H,"AE",'Planificación 2026-1'!I:I,"&lt;3")</f>
        <v>0</v>
      </c>
      <c r="DD242" s="59">
        <f>SUMIFS('Planificación 2026-1'!S:S,'Planificación 2026-1'!X:X,C242,'Planificación 2026-1'!H:H,"T1",'Planificación 2026-1'!I:I,"&lt;3")</f>
        <v>0</v>
      </c>
      <c r="DE242" s="59">
        <f>SUMIFS('Planificación 2026-1'!S:S,'Planificación 2026-1'!X:X,C242,'Planificación 2026-1'!H:H,"T3",'Planificación 2026-1'!I:I,"&lt;3")</f>
        <v>0</v>
      </c>
      <c r="DF242" s="59">
        <f>SUMIFS('Planificación 2026-1'!S:S,'Planificación 2026-1'!X:X,C242,'Planificación 2026-1'!H:H,"T2",'Planificación 2026-1'!I:I,"&lt;3")</f>
        <v>0</v>
      </c>
      <c r="DG242" s="59">
        <f>SUMIFS('Planificación 2026-1'!S:S,'Planificación 2026-1'!X:X,C242,'Planificación 2026-1'!H:H,"T4",'Planificación 2026-1'!I:I,"&lt;3")</f>
        <v>0</v>
      </c>
      <c r="DH242" s="58" t="str">
        <f>TRIM(CONCATENATE(L242,M242,N242,O242,P242,Q242,R242,S242,T242,U242,V242,W242,X242,Y242,Z242,AA242,AB242))</f>
        <v/>
      </c>
      <c r="DI242" s="27">
        <f>IF(C242="","",SUMIFS('Planificación 2026-1'!S:S,'Planificación 2026-1'!X:X,C242,'Planificación 2026-1'!F:F,"PRINCIPAL",'Planificación 2026-1'!Y:Y,"VIRTUAL"))</f>
        <v>0</v>
      </c>
      <c r="DJ242" s="27">
        <f>IF(C242="","",SUMIFS('Planificación 2026-1'!S:S,'Planificación 2026-1'!X:X,C242,'Planificación 2026-1'!F:F,"PRINCIPAL",'Planificación 2026-1'!Y:Y,"PRESENCIAL"))</f>
        <v>0</v>
      </c>
      <c r="DK242" s="27">
        <f>IF(C242="","",SUMIFS('Planificación 2026-1'!S:S,'Planificación 2026-1'!X:X,C242,'Planificación 2026-1'!F:F,"PRINCIPAL",'Planificación 2026-1'!Y:Y,"HIBRIDO PRESENCIAL"))</f>
        <v>0</v>
      </c>
      <c r="DL242" s="58" t="str">
        <f>TRIM(CONCATENATE(AC242,AD242,AE242,AF242,AG242,AH242,AI242,AJ242,AK242,AL242,AM242,AN242,AO242,AP242,AQ242,AR242,AS242))</f>
        <v/>
      </c>
      <c r="DM242" s="58">
        <f>IF(C242="","",SUMIFS('Planificación 2026-1'!S:S,'Planificación 2026-1'!X:X,C242,'Planificación 2026-1'!F:F,"FILIAL",'Planificación 2026-1'!Y:Y,"VIRTUAL"))</f>
        <v>0</v>
      </c>
      <c r="DN242" s="60">
        <f>IF(C242="","",SUMIFS('Planificación 2026-1'!S:S,'Planificación 2026-1'!X:X,C242,'Planificación 2026-1'!F:F,"FILIAL",'Planificación 2026-1'!Y:Y,"PRESENCIAL"))</f>
        <v>0</v>
      </c>
      <c r="DO242" s="29">
        <f>IF(C242="","",SUMIFS('Planificación 2026-1'!S:S,'Planificación 2026-1'!X:X,C242,'Planificación 2026-1'!F:F,"FILIAL",'Planificación 2026-1'!Y:Y,"HIBRIDO PRESENCIAL"))</f>
        <v>0</v>
      </c>
      <c r="DP242" s="61" t="str">
        <f>TRIM(CONCATENATE(AT242,AU242,AV242,AW242,AX242,AY242,AZ242,BA242,BB242,BC242,BD242,BE242,BF242,BG242,BH242,BI242,BJ242))</f>
        <v/>
      </c>
      <c r="DQ242" s="58">
        <f>IF(C242="","",SUMIFS('Planificación 2026-1'!S:S,'Planificación 2026-1'!X:X,C242,'Planificación 2026-1'!F:F,"SUNAMPE",'Planificación 2026-1'!Y:Y,"VIRTUAL"))</f>
        <v>0</v>
      </c>
      <c r="DR242" s="29">
        <f>IF(C242="","",SUMIFS('Planificación 2026-1'!S:S,'Planificación 2026-1'!X:X,C242,'Planificación 2026-1'!F:F,"SUNAMPE",'Planificación 2026-1'!Y:Y,"PRESENCIAL"))</f>
        <v>0</v>
      </c>
      <c r="DS242" s="61" t="str">
        <f>TRIM(CONCATENATE(BK242,BL242,BM242,BN242,BO242,BP242,BQ242,BR242,BS242,BT242,BU242,BV242,BW242,BX242,BY242,BZ242,CA242))</f>
        <v/>
      </c>
      <c r="DT242" s="58">
        <f>IF(C242="","",SUMIFS('Planificación 2026-1'!S:S,'Planificación 2026-1'!X:X,C242,'Planificación 2026-1'!F:F,"HUAURA",'Planificación 2026-1'!Y:Y,"VIRTUAL"))</f>
        <v>0</v>
      </c>
      <c r="DU242" s="29">
        <f>IF(C242="","",SUMIFS('Planificación 2026-1'!S:S,'Planificación 2026-1'!X:X,C242,'Planificación 2026-1'!F:F,"HUAURA",'Planificación 2026-1'!Y:Y,"PRESENCIAL"))</f>
        <v>0</v>
      </c>
      <c r="DV242" s="32">
        <f>SUMIFS('Planificación 2026-1'!S:S,'Planificación 2026-1'!X:X,C242,'Planificación 2026-1'!F:F,"PRINCIPAL",'Planificación 2026-1'!Y:Y,"VIRTUAL",'Planificación 2026-1'!I:I,"&gt;2")</f>
        <v>0</v>
      </c>
      <c r="DW242" s="32">
        <f>SUMIFS('Planificación 2026-1'!S:S,'Planificación 2026-1'!X:X,C242,'Planificación 2026-1'!F:F,"PRINCIPAL",'Planificación 2026-1'!Y:Y,"&lt;&gt;VIRTUAL",'Planificación 2026-1'!I:I,"&gt;2")</f>
        <v>0</v>
      </c>
      <c r="DX242" s="32">
        <f>SUMIFS('Planificación 2026-1'!S:S,'Planificación 2026-1'!X:X,C242,'Planificación 2026-1'!F:F,"SUNAMPE",'Planificación 2026-1'!Y:Y,"VIRTUAL",'Planificación 2026-1'!I:I,"&gt;2")</f>
        <v>0</v>
      </c>
      <c r="DY242" s="32">
        <f>SUMIFS('Planificación 2026-1'!S:S,'Planificación 2026-1'!X:X,C242,'Planificación 2026-1'!F:F,"SUNAMPE",'Planificación 2026-1'!Y:Y,"&lt;&gt;VIRTUAL",'Planificación 2026-1'!I:I,"&gt;2")</f>
        <v>0</v>
      </c>
      <c r="DZ242" s="32">
        <f>SUMIFS('Planificación 2026-1'!S:S,'Planificación 2026-1'!X:X,C242,'Planificación 2026-1'!F:F,"FILIAL",'Planificación 2026-1'!Y:Y,"VIRTUAL",'Planificación 2026-1'!I:I,"&gt;2")</f>
        <v>0</v>
      </c>
      <c r="EA242" s="32">
        <f>SUMIFS('Planificación 2026-1'!S:S,'Planificación 2026-1'!X:X,C242,'Planificación 2026-1'!F:F,"FILIAL",'Planificación 2026-1'!Y:Y,"&lt;&gt;VIRTUAL",'Planificación 2026-1'!I:I,"&gt;2")</f>
        <v>0</v>
      </c>
      <c r="EB242" s="32">
        <f>SUMIFS('Planificación 2026-1'!S:S,'Planificación 2026-1'!X:X,C242,'Planificación 2026-1'!F:F,"PORUMA",'Planificación 2026-1'!Y:Y,"VIRTUAL",'Planificación 2026-1'!I:I,"&gt;2")</f>
        <v>0</v>
      </c>
      <c r="EC242" s="32">
        <f>SUMIFS('Planificación 2026-1'!S:S,'Planificación 2026-1'!X:X,C242,'Planificación 2026-1'!F:F,"PORUMA",'Planificación 2026-1'!Y:Y,"&lt;&gt;VIRTUAL",'Planificación 2026-1'!I:I,"&gt;2")</f>
        <v>11</v>
      </c>
      <c r="ED242" s="32">
        <f>SUMIFS('Planificación 2026-1'!S:S,'Planificación 2026-1'!X:X,C242,'Planificación 2026-1'!F:F,"HUAURA",'Planificación 2026-1'!Y:Y,"VIRTUAL",'Planificación 2026-1'!I:I,"&gt;2")</f>
        <v>0</v>
      </c>
      <c r="EE242" s="32">
        <f>SUMIFS('Planificación 2026-1'!S:S,'Planificación 2026-1'!X:X,C242,'Planificación 2026-1'!F:F,"HUAURA",'Planificación 2026-1'!Y:Y,"&lt;&gt;VIRTUAL",'Planificación 2026-1'!I:I,"&gt;2")</f>
        <v>0</v>
      </c>
      <c r="EF242" s="32">
        <f>SUMIFS('Planificación 2026-1'!S:S,'Planificación 2026-1'!X:X,C242,'Planificación 2026-1'!F:F,"PRINCIPAL",'Planificación 2026-1'!Y:Y,"VIRTUAL",'Planificación 2026-1'!I:I,"&lt;3")</f>
        <v>0</v>
      </c>
      <c r="EG242" s="32">
        <f>SUMIFS('Planificación 2026-1'!S:S,'Planificación 2026-1'!X:X,C242,'Planificación 2026-1'!F:F,"PRINCIPAL",'Planificación 2026-1'!Y:Y,"&lt;&gt;VIRTUAL",'Planificación 2026-1'!I:I,"&lt;3")</f>
        <v>0</v>
      </c>
      <c r="EH242" s="32">
        <f>SUMIFS('Planificación 2026-1'!S:S,'Planificación 2026-1'!X:X,C242,'Planificación 2026-1'!F:F,"SUNAMPE",'Planificación 2026-1'!Y:Y,"VIRTUAL",'Planificación 2026-1'!I:I,"&lt;3")</f>
        <v>0</v>
      </c>
      <c r="EI242" s="32">
        <f>SUMIFS('Planificación 2026-1'!S:S,'Planificación 2026-1'!X:X,C242,'Planificación 2026-1'!F:F,"SUNAMPE",'Planificación 2026-1'!Y:Y,"&lt;&gt;VIRTUAL",'Planificación 2026-1'!I:I,"&lt;3")</f>
        <v>0</v>
      </c>
      <c r="EJ242" s="32">
        <f>SUMIFS('Planificación 2026-1'!S:S,'Planificación 2026-1'!X:X,C242,'Planificación 2026-1'!F:F,"FILIAL",'Planificación 2026-1'!Y:Y,"VIRTUAL",'Planificación 2026-1'!I:I,"&lt;3")</f>
        <v>0</v>
      </c>
      <c r="EK242" s="32">
        <f>SUMIFS('Planificación 2026-1'!S:S,'Planificación 2026-1'!X:X,C242,'Planificación 2026-1'!F:F,"FILIAL",'Planificación 2026-1'!Y:Y,"&lt;&gt;VIRTUAL",'Planificación 2026-1'!I:I,"&lt;3")</f>
        <v>0</v>
      </c>
      <c r="EL242" s="32">
        <f>SUMIFS('Planificación 2026-1'!S:S,'Planificación 2026-1'!X:X,C242,'Planificación 2026-1'!F:F,"PORUMA",'Planificación 2026-1'!Y:Y,"VIRTUAL",'Planificación 2026-1'!I:I,"&lt;3")</f>
        <v>0</v>
      </c>
      <c r="EM242" s="32">
        <f>SUMIFS('Planificación 2026-1'!S:S,'Planificación 2026-1'!X:X,C242,'Planificación 2026-1'!F:F,"PORUMA",'Planificación 2026-1'!Y:Y,"&lt;&gt;VIRTUAL",'Planificación 2026-1'!I:I,"&lt;3")</f>
        <v>0</v>
      </c>
      <c r="EN242" s="32">
        <f>SUMIFS('Planificación 2026-1'!S:S,'Planificación 2026-1'!X:X,C242,'Planificación 2026-1'!F:F,"HUAURA",'Planificación 2026-1'!Y:Y,"VIRTUAL",'Planificación 2026-1'!I:I,"&lt;3")</f>
        <v>0</v>
      </c>
      <c r="EO242" s="32">
        <f>SUMIFS('Planificación 2026-1'!S:S,'Planificación 2026-1'!X:X,C242,'Planificación 2026-1'!F:F,"HUAURA",'Planificación 2026-1'!Y:Y,"&lt;&gt;VIRTUAL",'Planificación 2026-1'!I:I,"&lt;3")</f>
        <v>0</v>
      </c>
      <c r="EP242" s="32">
        <f>EJ242+DZ242+EA242+EK242</f>
        <v>0</v>
      </c>
      <c r="EQ242" s="32">
        <f>EO242+EN242+EE242+ED242</f>
        <v>0</v>
      </c>
      <c r="ER242" s="32">
        <f>EL242+EM242+EC242+EB242</f>
        <v>11</v>
      </c>
      <c r="ES242" s="32">
        <f>EG242+EF242+DW242+DV242</f>
        <v>0</v>
      </c>
      <c r="ET242" s="32">
        <f>EI242+EH242+DY242+DX242</f>
        <v>0</v>
      </c>
      <c r="EU242" s="32">
        <f t="shared" si="58"/>
        <v>11</v>
      </c>
      <c r="EV242" s="32" t="b">
        <f>EXACT(EU242,E242)</f>
        <v>1</v>
      </c>
      <c r="EW242" s="32"/>
      <c r="EX242" s="32">
        <f>DV242+DZ242+ED242+EF242+EJ242+EN242+DX242+EH242</f>
        <v>0</v>
      </c>
      <c r="EY242" s="32">
        <f>DW242+EA242+EE242+EG242+EK242+EO242+DY242+EI242</f>
        <v>0</v>
      </c>
      <c r="EZ242" s="32" t="b">
        <f>EXACT(SUM(EX242:EY242),E242)</f>
        <v>0</v>
      </c>
      <c r="FA242" s="32" t="str">
        <f>IF(AND(DW242=0,EA242=0,EE242=0),"",IF(COUNTIF(DW242:EE242,"&gt;0")=1,IF(DW242&gt;0,"SEDE",IF(EA242&gt;0,"FILIAL","HUAURA")),IF(COUNTIF(DW242:EE242,"&gt;0")=2,IF(AND(DW242&gt;0,EA242&gt;0),"SEDE-FILIAL",IF(AND(DW242&gt;0,EE242&gt;0),"SEDE-HUAURA","FILIAL-HUAURA")),"SEDE-FILIAL-HUAURA")))</f>
        <v/>
      </c>
      <c r="FB242" s="32" t="str">
        <f>IF(EX242=0,"PRESENCIAL",IF(EY242=0,"VIRTUAL",IF(EX242&gt;EY242,"MAS VIRTUAL",IF(EY242&gt;EX242,"MAS PRESENCIAL","AMBOS"))))</f>
        <v>PRESENCIAL</v>
      </c>
    </row>
    <row r="243" spans="2:158">
      <c r="B243" s="66">
        <v>240</v>
      </c>
      <c r="C243" s="32" t="s">
        <v>449</v>
      </c>
      <c r="D243" s="429">
        <v>21557328</v>
      </c>
      <c r="E243" s="62">
        <f>SUMIF('Planificación 2026-1'!X:X,C243,'Planificación 2026-1'!S:S)</f>
        <v>15</v>
      </c>
      <c r="F243" s="450" t="s">
        <v>203</v>
      </c>
      <c r="G243" s="57" t="s">
        <v>436</v>
      </c>
      <c r="H243" s="64"/>
      <c r="I243" s="64"/>
      <c r="J243" s="32" t="s">
        <v>195</v>
      </c>
      <c r="K243" s="32" t="s">
        <v>157</v>
      </c>
      <c r="L243" s="57" t="str">
        <f>IF(SUM(COUNTIFS('Planificación 2026-1'!F:F,"PRINCIPAL",'Planificación 2026-1'!X:X,C243,'Planificación 2026-1'!H:H,"AF"))&gt;0,"P01"," ")</f>
        <v xml:space="preserve"> </v>
      </c>
      <c r="M243" s="58" t="str">
        <f>IF(SUM(COUNTIFS('Planificación 2026-1'!F:F,"PRINCIPAL",'Planificación 2026-1'!X:X,C243,'Planificación 2026-1'!H:H,"EN"))&gt;0,"P02"," ")</f>
        <v xml:space="preserve"> </v>
      </c>
      <c r="N243" s="58" t="str">
        <f>IF(SUM(COUNTIFS('Planificación 2026-1'!F:F,"PRINCIPAL",'Planificación 2026-1'!X:X,C243,'Planificación 2026-1'!H:H,"IS"))&gt;0,"P03"," ")</f>
        <v xml:space="preserve"> </v>
      </c>
      <c r="O243" s="58" t="str">
        <f>IF(SUM(COUNTIFS('Planificación 2026-1'!F:F,"PRINCIPAL",'Planificación 2026-1'!X:X,C243,'Planificación 2026-1'!H:H,"PS"))&gt;0,"P04"," ")</f>
        <v xml:space="preserve"> </v>
      </c>
      <c r="P243" s="58"/>
      <c r="Q243" s="58" t="str">
        <f>IF(SUM(COUNTIFS('Planificación 2026-1'!F:F,"PRINCIPAL",'Planificación 2026-1'!X:X,C243,'Planificación 2026-1'!H:H,"IN"))&gt;0,"P06"," ")</f>
        <v xml:space="preserve"> </v>
      </c>
      <c r="R243" s="58" t="str">
        <f>IF(SUM(COUNTIFS('Planificación 2026-1'!F:F,"PRINCIPAL",'Planificación 2026-1'!X:X,C243,'Planificación 2026-1'!H:H,"CA"))&gt;0,"P07"," ")</f>
        <v xml:space="preserve"> </v>
      </c>
      <c r="S243" s="58" t="str">
        <f>IF(SUM(COUNTIFS('Planificación 2026-1'!F:F,"PRINCIPAL",'Planificación 2026-1'!X:X,C243,'Planificación 2026-1'!H:H,"DE"))&gt;0,"P08"," ")</f>
        <v xml:space="preserve"> </v>
      </c>
      <c r="T243" s="58" t="str">
        <f>IF(SUM(COUNTIFS('Planificación 2026-1'!F:F,"PRINCIPAL",'Planificación 2026-1'!X:X,C243,'Planificación 2026-1'!H:H,"OB"))&gt;0,"P09"," ")</f>
        <v xml:space="preserve"> </v>
      </c>
      <c r="U243" s="58" t="str">
        <f>IF(SUM(COUNTIFS('Planificación 2026-1'!F:F,"PRINCIPAL",'Planificación 2026-1'!X:X,C243,'Planificación 2026-1'!H:H,"MH"))&gt;0,"P31"," ")</f>
        <v xml:space="preserve"> </v>
      </c>
      <c r="V243" s="58" t="str">
        <f>IF(SUM(COUNTIFS('Planificación 2026-1'!F:F,"PRINCIPAL",'Planificación 2026-1'!X:X,C243,'Planificación 2026-1'!H:H,"IC"))&gt;0,"P32"," ")</f>
        <v xml:space="preserve"> </v>
      </c>
      <c r="W243" s="58" t="str">
        <f>IF(SUM(COUNTIFS('Planificación 2026-1'!F:F,"PRINCIPAL",'Planificación 2026-1'!X:X,C243,'Planificación 2026-1'!H:H,"AR"))&gt;0,"P34"," ")</f>
        <v xml:space="preserve"> </v>
      </c>
      <c r="X243" s="58" t="str">
        <f>IF(SUM(COUNTIFS('Planificación 2026-1'!F:F,"PRINCIPAL",'Planificación 2026-1'!X:X,C243,'Planificación 2026-1'!H:H,"T1"))&gt;0,"P35"," ")</f>
        <v xml:space="preserve"> </v>
      </c>
      <c r="Y243" s="58" t="str">
        <f>IF(SUM(COUNTIFS('Planificación 2026-1'!F:F,"PRINCIPAL",'Planificación 2026-1'!X:X,C243,'Planificación 2026-1'!H:H,"T3"))&gt;0,"P36"," ")</f>
        <v xml:space="preserve"> </v>
      </c>
      <c r="Z243" s="58" t="str">
        <f>IF(SUM(COUNTIFS('Planificación 2026-1'!F:F,"PRINCIPAL",'Planificación 2026-1'!X:X,C243,'Planificación 2026-1'!H:H,"T2"))&gt;0,"P37"," ")</f>
        <v xml:space="preserve"> </v>
      </c>
      <c r="AA243" s="58" t="str">
        <f>IF(SUM(COUNTIFS('Planificación 2026-1'!F:F,"PRINCIPAL",'Planificación 2026-1'!X:X,C243,'Planificación 2026-1'!H:H,"AE"))&gt;0,"P38"," ")</f>
        <v xml:space="preserve"> </v>
      </c>
      <c r="AB243" s="58" t="str">
        <f>IF(SUM(COUNTIFS('Planificación 2026-1'!F:F,"PRINCIPAL",'Planificación 2026-1'!X:X,C243,'Planificación 2026-1'!H:H,"T4"))&gt;0,"P55"," ")</f>
        <v xml:space="preserve"> </v>
      </c>
      <c r="AC243" s="58" t="str">
        <f>IF(SUM(COUNTIFS('Planificación 2026-1'!F:F,"FILIAL",'Planificación 2026-1'!X:X,C243,'Planificación 2026-1'!H:H,"AF"))&gt;0," P01"," ")</f>
        <v xml:space="preserve"> </v>
      </c>
      <c r="AD243" s="58" t="str">
        <f>IF(SUM(COUNTIFS('Planificación 2026-1'!F:F,"FILIAL",'Planificación 2026-1'!X:X,C243,'Planificación 2026-1'!H:H,"EN"))&gt;0,"P02"," ")</f>
        <v xml:space="preserve"> </v>
      </c>
      <c r="AE243" s="58" t="str">
        <f>IF(SUM(COUNTIFS('Planificación 2026-1'!F:F,"FILIAL",'Planificación 2026-1'!X:X,C243,'Planificación 2026-1'!H:H,"IS"))&gt;0,"P03"," ")</f>
        <v xml:space="preserve"> </v>
      </c>
      <c r="AF243" s="58" t="str">
        <f>IF(SUM(COUNTIFS('Planificación 2026-1'!F:F,"FILIAL",'Planificación 2026-1'!X:X,C243,'Planificación 2026-1'!H:H,"PS"))&gt;0,"P04"," ")</f>
        <v xml:space="preserve"> </v>
      </c>
      <c r="AG243" s="58"/>
      <c r="AH243" s="58" t="str">
        <f>IF(SUM(COUNTIFS('Planificación 2026-1'!F:F,"FILIAL",'Planificación 2026-1'!X:X,C243,'Planificación 2026-1'!H:H,"IN"))&gt;0,"P06"," ")</f>
        <v xml:space="preserve"> </v>
      </c>
      <c r="AI243" s="58" t="str">
        <f>IF(SUM(COUNTIFS('Planificación 2026-1'!F:F,"FILIAL",'Planificación 2026-1'!X:X,C243,'Planificación 2026-1'!H:H,"CA"))&gt;0,"P07"," ")</f>
        <v xml:space="preserve"> </v>
      </c>
      <c r="AJ243" s="58" t="str">
        <f>IF(SUM(COUNTIFS('Planificación 2026-1'!F:F,"FILIAL",'Planificación 2026-1'!X:X,C243,'Planificación 2026-1'!H:H,"DE"))&gt;0,"P08"," ")</f>
        <v xml:space="preserve"> </v>
      </c>
      <c r="AK243" s="58" t="str">
        <f>IF(SUM(COUNTIFS('Planificación 2026-1'!F:F,"FILIAL",'Planificación 2026-1'!X:X,C243,'Planificación 2026-1'!H:H,"OB"))&gt;0,"P09"," ")</f>
        <v xml:space="preserve"> </v>
      </c>
      <c r="AL243" s="58" t="str">
        <f>IF(SUM(COUNTIFS('Planificación 2026-1'!F:F,"FILIAL",'Planificación 2026-1'!X:X,C243,'Planificación 2026-1'!H:H,"MH"))&gt;0,"P31"," ")</f>
        <v xml:space="preserve"> </v>
      </c>
      <c r="AM243" s="58" t="str">
        <f>IF(SUM(COUNTIFS('Planificación 2026-1'!F:F,"FILIAL",'Planificación 2026-1'!X:X,C243,'Planificación 2026-1'!H:H,"IC"))&gt;0,"P32"," ")</f>
        <v xml:space="preserve"> </v>
      </c>
      <c r="AN243" s="58" t="str">
        <f>IF(SUM(COUNTIFS('Planificación 2026-1'!F:F,"FILIAL",'Planificación 2026-1'!X:X,C243,'Planificación 2026-1'!H:H,"AR"))&gt;0,"P34"," ")</f>
        <v xml:space="preserve"> </v>
      </c>
      <c r="AO243" s="58" t="str">
        <f>IF(SUM(COUNTIFS('Planificación 2026-1'!F:F,"FILIAL",'Planificación 2026-1'!X:X,C243,'Planificación 2026-1'!H:H,"T1"))&gt;0,"P35"," ")</f>
        <v xml:space="preserve"> </v>
      </c>
      <c r="AP243" s="58" t="str">
        <f>IF(SUM(COUNTIFS('Planificación 2026-1'!F:F,"FILIAL",'Planificación 2026-1'!X:X,C243,'Planificación 2026-1'!H:H,"T3"))&gt;0,"P36"," ")</f>
        <v xml:space="preserve"> </v>
      </c>
      <c r="AQ243" s="58" t="str">
        <f>IF(SUM(COUNTIFS('Planificación 2026-1'!F:F,"FILIAL",'Planificación 2026-1'!X:X,C243,'Planificación 2026-1'!H:H,"T2"))&gt;0,"P37"," ")</f>
        <v xml:space="preserve"> </v>
      </c>
      <c r="AR243" s="58" t="str">
        <f>IF(SUM(COUNTIFS('Planificación 2026-1'!F:F,"FILIAL",'Planificación 2026-1'!X:X,C243,'Planificación 2026-1'!H:H,"AE"))&gt;0,"P38"," ")</f>
        <v xml:space="preserve"> </v>
      </c>
      <c r="AS243" s="58" t="str">
        <f>IF(SUM(COUNTIFS('Planificación 2026-1'!F:F,"FILIAL",'Planificación 2026-1'!X:X,C243,'Planificación 2026-1'!H:H,"T4"))&gt;0,"P55"," ")</f>
        <v xml:space="preserve"> </v>
      </c>
      <c r="AT243" s="58" t="str">
        <f>IF(SUM(COUNTIFS('Planificación 2026-1'!F:F,"SUNAMPE",'Planificación 2026-1'!X:X,C243,'Planificación 2026-1'!H:H,"AF"))&gt;0," P01"," ")</f>
        <v xml:space="preserve"> </v>
      </c>
      <c r="AU243" s="58" t="str">
        <f>IF(SUM(COUNTIFS('Planificación 2026-1'!F:F,"SUNAMPE",'Planificación 2026-1'!X:X,C243,'Planificación 2026-1'!H:H,"EN"))&gt;0,"P02"," ")</f>
        <v xml:space="preserve"> </v>
      </c>
      <c r="AV243" s="58" t="str">
        <f>IF(SUM(COUNTIFS('Planificación 2026-1'!F:F,"SUNAMPE",'Planificación 2026-1'!X:X,C243,'Planificación 2026-1'!H:H,"IS"))&gt;0,"P03"," ")</f>
        <v xml:space="preserve"> </v>
      </c>
      <c r="AW243" s="58" t="str">
        <f>IF(SUM(COUNTIFS('Planificación 2026-1'!F:F,"SUNAMPE",'Planificación 2026-1'!X:X,C243,'Planificación 2026-1'!H:H,"PS"))&gt;0,"P04"," ")</f>
        <v xml:space="preserve"> </v>
      </c>
      <c r="AX243" s="58"/>
      <c r="AY243" s="58" t="str">
        <f>IF(SUM(COUNTIFS('Planificación 2026-1'!F:F,"SUNAMPE",'Planificación 2026-1'!X:X,C243,'Planificación 2026-1'!H:H,"IN"))&gt;0,"P06"," ")</f>
        <v xml:space="preserve"> </v>
      </c>
      <c r="AZ243" s="58" t="str">
        <f>IF(SUM(COUNTIFS('Planificación 2026-1'!F:F,"SUNAMPE",'Planificación 2026-1'!X:X,C243,'Planificación 2026-1'!H:H,"CA"))&gt;0,"P07"," ")</f>
        <v xml:space="preserve"> </v>
      </c>
      <c r="BA243" s="58" t="str">
        <f>IF(SUM(COUNTIFS('Planificación 2026-1'!F:F,"SUNAMPE",'Planificación 2026-1'!X:X,C243,'Planificación 2026-1'!H:H,"DE"))&gt;0,"P08"," ")</f>
        <v xml:space="preserve"> </v>
      </c>
      <c r="BB243" s="58" t="str">
        <f>IF(SUM(COUNTIFS('Planificación 2026-1'!F:F,"SUNAMPE",'Planificación 2026-1'!X:X,C243,'Planificación 2026-1'!H:H,"OB"))&gt;0,"P09"," ")</f>
        <v xml:space="preserve"> </v>
      </c>
      <c r="BC243" s="58" t="str">
        <f>IF(SUM(COUNTIFS('Planificación 2026-1'!F:F,"SUNAMPE",'Planificación 2026-1'!X:X,C243,'Planificación 2026-1'!H:H,"MH"))&gt;0,"P31"," ")</f>
        <v xml:space="preserve"> </v>
      </c>
      <c r="BD243" s="58" t="str">
        <f>IF(SUM(COUNTIFS('Planificación 2026-1'!F:F,"SUNAMPE",'Planificación 2026-1'!X:X,C243,'Planificación 2026-1'!H:H,"IC"))&gt;0,"P32"," ")</f>
        <v xml:space="preserve"> </v>
      </c>
      <c r="BE243" s="58" t="str">
        <f>IF(SUM(COUNTIFS('Planificación 2026-1'!F:F,"SUNAMPE",'Planificación 2026-1'!X:X,C243,'Planificación 2026-1'!H:H,"AR"))&gt;0,"P34"," ")</f>
        <v xml:space="preserve"> </v>
      </c>
      <c r="BF243" s="58" t="str">
        <f>IF(SUM(COUNTIFS('Planificación 2026-1'!F:F,"SUNAMPE",'Planificación 2026-1'!X:X,C243,'Planificación 2026-1'!H:H,"T1"))&gt;0,"P35"," ")</f>
        <v xml:space="preserve"> </v>
      </c>
      <c r="BG243" s="58" t="str">
        <f>IF(SUM(COUNTIFS('Planificación 2026-1'!F:F,"SUNAMPE",'Planificación 2026-1'!X:X,C243,'Planificación 2026-1'!H:H,"T3"))&gt;0,"P36"," ")</f>
        <v xml:space="preserve"> </v>
      </c>
      <c r="BH243" s="58" t="str">
        <f>IF(SUM(COUNTIFS('Planificación 2026-1'!F:F,"SUNAMPE",'Planificación 2026-1'!X:X,C243,'Planificación 2026-1'!H:H,"T2"))&gt;0,"P37"," ")</f>
        <v xml:space="preserve"> </v>
      </c>
      <c r="BI243" s="58" t="str">
        <f>IF(SUM(COUNTIFS('Planificación 2026-1'!F:F,"SUNAMPE",'Planificación 2026-1'!X:X,C243,'Planificación 2026-1'!H:H,"AE"))&gt;0,"P38"," ")</f>
        <v xml:space="preserve"> </v>
      </c>
      <c r="BJ243" s="58" t="str">
        <f>IF(SUM(COUNTIFS('Planificación 2026-1'!F:F,"SUNAMPE",'Planificación 2026-1'!X:X,C243,'Planificación 2026-1'!H:H,"T4"))&gt;0,"P55"," ")</f>
        <v xml:space="preserve"> </v>
      </c>
      <c r="BK243" s="58" t="str">
        <f>IF(SUM(COUNTIFS('Planificación 2026-1'!F:F,"HUAURA",'Planificación 2026-1'!X:X,C243,'Planificación 2026-1'!H:H,"AF"))&gt;0," P01"," ")</f>
        <v xml:space="preserve"> </v>
      </c>
      <c r="BL243" s="58" t="str">
        <f>IF(SUM(COUNTIFS('Planificación 2026-1'!F:F,"HUAURA",'Planificación 2026-1'!X:X,C243,'Planificación 2026-1'!H:H,"EN"))&gt;0,"P02"," ")</f>
        <v xml:space="preserve"> </v>
      </c>
      <c r="BM243" s="58" t="str">
        <f>IF(SUM(COUNTIFS('Planificación 2026-1'!F:F,"HUAURA",'Planificación 2026-1'!X:X,C243,'Planificación 2026-1'!H:H,"IS"))&gt;0,"P03"," ")</f>
        <v xml:space="preserve"> </v>
      </c>
      <c r="BN243" s="58" t="str">
        <f>IF(SUM(COUNTIFS('Planificación 2026-1'!F:F,"HUAURA",'Planificación 2026-1'!X:X,C243,'Planificación 2026-1'!H:H,"PS"))&gt;0,"P04"," ")</f>
        <v xml:space="preserve"> </v>
      </c>
      <c r="BO243" s="58"/>
      <c r="BP243" s="58" t="str">
        <f>IF(SUM(COUNTIFS('Planificación 2026-1'!F:F,"HUAURA",'Planificación 2026-1'!X:X,C243,'Planificación 2026-1'!H:H,"IN"))&gt;0,"P06"," ")</f>
        <v xml:space="preserve"> </v>
      </c>
      <c r="BQ243" s="58" t="str">
        <f>IF(SUM(COUNTIFS('Planificación 2026-1'!F:F,"HUAURA",'Planificación 2026-1'!X:X,C243,'Planificación 2026-1'!H:H,"CA"))&gt;0,"P07"," ")</f>
        <v xml:space="preserve"> </v>
      </c>
      <c r="BR243" s="58" t="str">
        <f>IF(SUM(COUNTIFS('Planificación 2026-1'!F:F,"HUAURA",'Planificación 2026-1'!X:X,C243,'Planificación 2026-1'!H:H,"DE"))&gt;0,"P08"," ")</f>
        <v xml:space="preserve"> </v>
      </c>
      <c r="BS243" s="58" t="str">
        <f>IF(SUM(COUNTIFS('Planificación 2026-1'!F:F,"HUAURA",'Planificación 2026-1'!X:X,C243,'Planificación 2026-1'!H:H,"OB"))&gt;0,"P09"," ")</f>
        <v xml:space="preserve"> </v>
      </c>
      <c r="BT243" s="58" t="str">
        <f>IF(SUM(COUNTIFS('Planificación 2026-1'!F:F,"HUAURA",'Planificación 2026-1'!X:X,C243,'Planificación 2026-1'!H:H,"MH"))&gt;0,"P31"," ")</f>
        <v xml:space="preserve"> </v>
      </c>
      <c r="BU243" s="58" t="str">
        <f>IF(SUM(COUNTIFS('Planificación 2026-1'!F:F,"HUAURA",'Planificación 2026-1'!X:X,C243,'Planificación 2026-1'!H:H,"IC"))&gt;0,"P32"," ")</f>
        <v xml:space="preserve"> </v>
      </c>
      <c r="BV243" s="58" t="str">
        <f>IF(SUM(COUNTIFS('Planificación 2026-1'!F:F,"HUAURA",'Planificación 2026-1'!X:X,C243,'Planificación 2026-1'!H:H,"AR"))&gt;0,"P34"," ")</f>
        <v xml:space="preserve"> </v>
      </c>
      <c r="BW243" s="58" t="str">
        <f>IF(SUM(COUNTIFS('Planificación 2026-1'!F:F,"HUAURA",'Planificación 2026-1'!X:X,C243,'Planificación 2026-1'!H:H,"T1"))&gt;0,"P35"," ")</f>
        <v xml:space="preserve"> </v>
      </c>
      <c r="BX243" s="58" t="str">
        <f>IF(SUM(COUNTIFS('Planificación 2026-1'!F:F,"HUAURA",'Planificación 2026-1'!X:X,C243,'Planificación 2026-1'!H:H,"T3"))&gt;0,"P36"," ")</f>
        <v xml:space="preserve"> </v>
      </c>
      <c r="BY243" s="58" t="str">
        <f>IF(SUM(COUNTIFS('Planificación 2026-1'!F:F,"HUAURA",'Planificación 2026-1'!X:X,C243,'Planificación 2026-1'!H:H,"T2"))&gt;0,"P37"," ")</f>
        <v xml:space="preserve"> </v>
      </c>
      <c r="BZ243" s="58" t="str">
        <f>IF(SUM(COUNTIFS('Planificación 2026-1'!F:F,"HUAURA",'Planificación 2026-1'!X:X,C243,'Planificación 2026-1'!H:H,"AE"))&gt;0,"P38"," ")</f>
        <v xml:space="preserve"> </v>
      </c>
      <c r="CA243" s="58" t="str">
        <f>IF(SUM(COUNTIFS('Planificación 2026-1'!F:F,"HUAURA",'Planificación 2026-1'!X:X,C243,'Planificación 2026-1'!H:H,"T4"))&gt;0,"P55"," ")</f>
        <v xml:space="preserve"> </v>
      </c>
      <c r="CB243" s="59">
        <f>SUMIFS('Planificación 2026-1'!S:S,'Planificación 2026-1'!X:X,C243,'Planificación 2026-1'!H:H,"AF",'Planificación 2026-1'!I:I,"&gt;2")</f>
        <v>0</v>
      </c>
      <c r="CC243" s="59">
        <f>SUMIFS('Planificación 2026-1'!S:S,'Planificación 2026-1'!X:X,C243,'Planificación 2026-1'!H:H,"EN",'Planificación 2026-1'!I:I,"&gt;2")</f>
        <v>0</v>
      </c>
      <c r="CD243" s="59">
        <f>SUMIFS('Planificación 2026-1'!S:S,'Planificación 2026-1'!X:X,C243,'Planificación 2026-1'!H:H,"IS",'Planificación 2026-1'!I:I,"&gt;2")</f>
        <v>0</v>
      </c>
      <c r="CE243" s="59">
        <f>SUMIFS('Planificación 2026-1'!S:S,'Planificación 2026-1'!X:X,C243,'Planificación 2026-1'!H:H,"PS",'Planificación 2026-1'!I:I,"&gt;2")</f>
        <v>0</v>
      </c>
      <c r="CF243" s="59">
        <f>SUMIFS('Planificación 2026-1'!S:S,'Planificación 2026-1'!X:X,C243,'Planificación 2026-1'!H:H,"IN",'Planificación 2026-1'!I:I,"&gt;2")</f>
        <v>0</v>
      </c>
      <c r="CG243" s="59">
        <f>SUMIFS('Planificación 2026-1'!S:S,'Planificación 2026-1'!X:X,C243,'Planificación 2026-1'!H:H,"CA",'Planificación 2026-1'!I:I,"&gt;2")</f>
        <v>0</v>
      </c>
      <c r="CH243" s="59">
        <f>SUMIFS('Planificación 2026-1'!S:S,'Planificación 2026-1'!X:X,C243,'Planificación 2026-1'!H:H,"DE",'Planificación 2026-1'!I:I,"&gt;2")</f>
        <v>0</v>
      </c>
      <c r="CI243" s="59">
        <f>SUMIFS('Planificación 2026-1'!S:S,'Planificación 2026-1'!X:X,C243,'Planificación 2026-1'!H:H,"OB",'Planificación 2026-1'!I:I,"&gt;2")</f>
        <v>0</v>
      </c>
      <c r="CJ243" s="59">
        <f>SUMIFS('Planificación 2026-1'!S:S,'Planificación 2026-1'!X:X,C243,'Planificación 2026-1'!H:H,"MH",'Planificación 2026-1'!I:I,"&gt;2")</f>
        <v>15</v>
      </c>
      <c r="CK243" s="59">
        <f>SUMIFS('Planificación 2026-1'!S:S,'Planificación 2026-1'!X:X,C243,'Planificación 2026-1'!H:H,"IC",'Planificación 2026-1'!I:I,"&gt;2")</f>
        <v>0</v>
      </c>
      <c r="CL243" s="59">
        <f>SUMIFS('Planificación 2026-1'!S:S,'Planificación 2026-1'!X:X,C243,'Planificación 2026-1'!H:H,"AR",'Planificación 2026-1'!I:I,"&gt;2")</f>
        <v>0</v>
      </c>
      <c r="CM243" s="59">
        <f>SUMIFS('Planificación 2026-1'!S:S,'Planificación 2026-1'!X:X,C243,'Planificación 2026-1'!H:H,"AE",'Planificación 2026-1'!I:I,"&gt;2")</f>
        <v>0</v>
      </c>
      <c r="CN243" s="59">
        <f>SUMIFS('Planificación 2026-1'!S:S,'Planificación 2026-1'!X:X,C243,'Planificación 2026-1'!H:H,"T1",'Planificación 2026-1'!I:I,"&gt;2")</f>
        <v>0</v>
      </c>
      <c r="CO243" s="59">
        <f>SUMIFS('Planificación 2026-1'!S:S,'Planificación 2026-1'!X:X,C243,'Planificación 2026-1'!H:H,"T3",'Planificación 2026-1'!I:I,"&gt;2")</f>
        <v>0</v>
      </c>
      <c r="CP243" s="59">
        <f>SUMIFS('Planificación 2026-1'!S:S,'Planificación 2026-1'!X:X,C243,'Planificación 2026-1'!H:H,"T2",'Planificación 2026-1'!I:I,"&gt;2")</f>
        <v>0</v>
      </c>
      <c r="CQ243" s="59">
        <f>SUMIFS('Planificación 2026-1'!S:S,'Planificación 2026-1'!X:X,C243,'Planificación 2026-1'!H:H,"T4",'Planificación 2026-1'!I:I,"&gt;2")</f>
        <v>0</v>
      </c>
      <c r="CR243" s="59">
        <f>SUMIFS('Planificación 2026-1'!S:S,'Planificación 2026-1'!X:X,C243,'Planificación 2026-1'!H:H,"AF",'Planificación 2026-1'!I:I,"&lt;3")</f>
        <v>0</v>
      </c>
      <c r="CS243" s="59">
        <f>SUMIFS('Planificación 2026-1'!S:S,'Planificación 2026-1'!X:X,C243,'Planificación 2026-1'!H:H,"EN",'Planificación 2026-1'!I:I,"&lt;3")</f>
        <v>0</v>
      </c>
      <c r="CT243" s="59">
        <f>SUMIFS('Planificación 2026-1'!S:S,'Planificación 2026-1'!X:X,C243,'Planificación 2026-1'!H:H,"IS",'Planificación 2026-1'!I:I,"&lt;3")</f>
        <v>0</v>
      </c>
      <c r="CU243" s="59">
        <f>SUMIFS('Planificación 2026-1'!S:S,'Planificación 2026-1'!X:X,C243,'Planificación 2026-1'!H:H,"PS",'Planificación 2026-1'!I:I,"&lt;3")</f>
        <v>0</v>
      </c>
      <c r="CV243" s="59">
        <f>SUMIFS('Planificación 2026-1'!S:S,'Planificación 2026-1'!X:X,C243,'Planificación 2026-1'!H:H,"IN",'Planificación 2026-1'!I:I,"&lt;3")</f>
        <v>0</v>
      </c>
      <c r="CW243" s="59">
        <f>SUMIFS('Planificación 2026-1'!S:S,'Planificación 2026-1'!X:X,C243,'Planificación 2026-1'!H:H,"CA",'Planificación 2026-1'!I:I,"&lt;3")</f>
        <v>0</v>
      </c>
      <c r="CX243" s="59">
        <f>SUMIFS('Planificación 2026-1'!S:S,'Planificación 2026-1'!X:X,C243,'Planificación 2026-1'!H:H,"DE",'Planificación 2026-1'!I:I,"&lt;3")</f>
        <v>0</v>
      </c>
      <c r="CY243" s="59">
        <f>SUMIFS('Planificación 2026-1'!S:S,'Planificación 2026-1'!X:X,C243,'Planificación 2026-1'!H:H,"OB",'Planificación 2026-1'!I:I,"&lt;3")</f>
        <v>0</v>
      </c>
      <c r="CZ243" s="59">
        <f>SUMIFS('Planificación 2026-1'!S:S,'Planificación 2026-1'!X:X,C243,'Planificación 2026-1'!H:H,"MH",'Planificación 2026-1'!I:I,"&lt;3")</f>
        <v>0</v>
      </c>
      <c r="DA243" s="59">
        <f>SUMIFS('Planificación 2026-1'!S:S,'Planificación 2026-1'!X:X,C243,'Planificación 2026-1'!H:H,"IC",'Planificación 2026-1'!I:I,"&lt;3")</f>
        <v>0</v>
      </c>
      <c r="DB243" s="59">
        <f>SUMIFS('Planificación 2026-1'!S:S,'Planificación 2026-1'!X:X,C243,'Planificación 2026-1'!H:H,"AR",'Planificación 2026-1'!I:I,"&lt;3")</f>
        <v>0</v>
      </c>
      <c r="DC243" s="59">
        <f>SUMIFS('Planificación 2026-1'!S:S,'Planificación 2026-1'!X:X,C243,'Planificación 2026-1'!H:H,"AE",'Planificación 2026-1'!I:I,"&lt;3")</f>
        <v>0</v>
      </c>
      <c r="DD243" s="59">
        <f>SUMIFS('Planificación 2026-1'!S:S,'Planificación 2026-1'!X:X,C243,'Planificación 2026-1'!H:H,"T1",'Planificación 2026-1'!I:I,"&lt;3")</f>
        <v>0</v>
      </c>
      <c r="DE243" s="59">
        <f>SUMIFS('Planificación 2026-1'!S:S,'Planificación 2026-1'!X:X,C243,'Planificación 2026-1'!H:H,"T3",'Planificación 2026-1'!I:I,"&lt;3")</f>
        <v>0</v>
      </c>
      <c r="DF243" s="59">
        <f>SUMIFS('Planificación 2026-1'!S:S,'Planificación 2026-1'!X:X,C243,'Planificación 2026-1'!H:H,"T2",'Planificación 2026-1'!I:I,"&lt;3")</f>
        <v>0</v>
      </c>
      <c r="DG243" s="59">
        <f>SUMIFS('Planificación 2026-1'!S:S,'Planificación 2026-1'!X:X,C243,'Planificación 2026-1'!H:H,"T4",'Planificación 2026-1'!I:I,"&lt;3")</f>
        <v>0</v>
      </c>
      <c r="DH243" s="58" t="str">
        <f>TRIM(CONCATENATE(L243,M243,N243,O243,P243,Q243,R243,S243,T243,U243,V243,W243,X243,Y243,Z243,AA243,AB243))</f>
        <v/>
      </c>
      <c r="DI243" s="27">
        <f>IF(C243="","",SUMIFS('Planificación 2026-1'!S:S,'Planificación 2026-1'!X:X,C243,'Planificación 2026-1'!F:F,"PRINCIPAL",'Planificación 2026-1'!Y:Y,"VIRTUAL"))</f>
        <v>0</v>
      </c>
      <c r="DJ243" s="27">
        <f>IF(C243="","",SUMIFS('Planificación 2026-1'!S:S,'Planificación 2026-1'!X:X,C243,'Planificación 2026-1'!F:F,"PRINCIPAL",'Planificación 2026-1'!Y:Y,"PRESENCIAL"))</f>
        <v>0</v>
      </c>
      <c r="DK243" s="27">
        <f>IF(C243="","",SUMIFS('Planificación 2026-1'!S:S,'Planificación 2026-1'!X:X,C243,'Planificación 2026-1'!F:F,"PRINCIPAL",'Planificación 2026-1'!Y:Y,"HIBRIDO PRESENCIAL"))</f>
        <v>0</v>
      </c>
      <c r="DL243" s="58" t="str">
        <f>TRIM(CONCATENATE(AC243,AD243,AE243,AF243,AG243,AH243,AI243,AJ243,AK243,AL243,AM243,AN243,AO243,AP243,AQ243,AR243,AS243))</f>
        <v/>
      </c>
      <c r="DM243" s="58">
        <f>IF(C243="","",SUMIFS('Planificación 2026-1'!S:S,'Planificación 2026-1'!X:X,C243,'Planificación 2026-1'!F:F,"FILIAL",'Planificación 2026-1'!Y:Y,"VIRTUAL"))</f>
        <v>0</v>
      </c>
      <c r="DN243" s="60">
        <f>IF(C243="","",SUMIFS('Planificación 2026-1'!S:S,'Planificación 2026-1'!X:X,C243,'Planificación 2026-1'!F:F,"FILIAL",'Planificación 2026-1'!Y:Y,"PRESENCIAL"))</f>
        <v>0</v>
      </c>
      <c r="DO243" s="29">
        <f>IF(C243="","",SUMIFS('Planificación 2026-1'!S:S,'Planificación 2026-1'!X:X,C243,'Planificación 2026-1'!F:F,"FILIAL",'Planificación 2026-1'!Y:Y,"HIBRIDO PRESENCIAL"))</f>
        <v>0</v>
      </c>
      <c r="DP243" s="61" t="str">
        <f>TRIM(CONCATENATE(AT243,AU243,AV243,AW243,AX243,AY243,AZ243,BA243,BB243,BC243,BD243,BE243,BF243,BG243,BH243,BI243,BJ243))</f>
        <v/>
      </c>
      <c r="DQ243" s="58">
        <f>IF(C243="","",SUMIFS('Planificación 2026-1'!S:S,'Planificación 2026-1'!X:X,C243,'Planificación 2026-1'!F:F,"SUNAMPE",'Planificación 2026-1'!Y:Y,"VIRTUAL"))</f>
        <v>0</v>
      </c>
      <c r="DR243" s="29">
        <f>IF(C243="","",SUMIFS('Planificación 2026-1'!S:S,'Planificación 2026-1'!X:X,C243,'Planificación 2026-1'!F:F,"SUNAMPE",'Planificación 2026-1'!Y:Y,"PRESENCIAL"))</f>
        <v>0</v>
      </c>
      <c r="DS243" s="61" t="str">
        <f>TRIM(CONCATENATE(BK243,BL243,BM243,BN243,BO243,BP243,BQ243,BR243,BS243,BT243,BU243,BV243,BW243,BX243,BY243,BZ243,CA243))</f>
        <v/>
      </c>
      <c r="DT243" s="58">
        <f>IF(C243="","",SUMIFS('Planificación 2026-1'!S:S,'Planificación 2026-1'!X:X,C243,'Planificación 2026-1'!F:F,"HUAURA",'Planificación 2026-1'!Y:Y,"VIRTUAL"))</f>
        <v>0</v>
      </c>
      <c r="DU243" s="29">
        <f>IF(C243="","",SUMIFS('Planificación 2026-1'!S:S,'Planificación 2026-1'!X:X,C243,'Planificación 2026-1'!F:F,"HUAURA",'Planificación 2026-1'!Y:Y,"PRESENCIAL"))</f>
        <v>0</v>
      </c>
      <c r="DV243" s="32">
        <f>SUMIFS('Planificación 2026-1'!S:S,'Planificación 2026-1'!X:X,C243,'Planificación 2026-1'!F:F,"PRINCIPAL",'Planificación 2026-1'!Y:Y,"VIRTUAL",'Planificación 2026-1'!I:I,"&gt;2")</f>
        <v>0</v>
      </c>
      <c r="DW243" s="32">
        <f>SUMIFS('Planificación 2026-1'!S:S,'Planificación 2026-1'!X:X,C243,'Planificación 2026-1'!F:F,"PRINCIPAL",'Planificación 2026-1'!Y:Y,"&lt;&gt;VIRTUAL",'Planificación 2026-1'!I:I,"&gt;2")</f>
        <v>0</v>
      </c>
      <c r="DX243" s="32">
        <f>SUMIFS('Planificación 2026-1'!S:S,'Planificación 2026-1'!X:X,C243,'Planificación 2026-1'!F:F,"SUNAMPE",'Planificación 2026-1'!Y:Y,"VIRTUAL",'Planificación 2026-1'!I:I,"&gt;2")</f>
        <v>0</v>
      </c>
      <c r="DY243" s="32">
        <f>SUMIFS('Planificación 2026-1'!S:S,'Planificación 2026-1'!X:X,C243,'Planificación 2026-1'!F:F,"SUNAMPE",'Planificación 2026-1'!Y:Y,"&lt;&gt;VIRTUAL",'Planificación 2026-1'!I:I,"&gt;2")</f>
        <v>0</v>
      </c>
      <c r="DZ243" s="32">
        <f>SUMIFS('Planificación 2026-1'!S:S,'Planificación 2026-1'!X:X,C243,'Planificación 2026-1'!F:F,"FILIAL",'Planificación 2026-1'!Y:Y,"VIRTUAL",'Planificación 2026-1'!I:I,"&gt;2")</f>
        <v>0</v>
      </c>
      <c r="EA243" s="32">
        <f>SUMIFS('Planificación 2026-1'!S:S,'Planificación 2026-1'!X:X,C243,'Planificación 2026-1'!F:F,"FILIAL",'Planificación 2026-1'!Y:Y,"&lt;&gt;VIRTUAL",'Planificación 2026-1'!I:I,"&gt;2")</f>
        <v>0</v>
      </c>
      <c r="EB243" s="32">
        <f>SUMIFS('Planificación 2026-1'!S:S,'Planificación 2026-1'!X:X,C243,'Planificación 2026-1'!F:F,"PORUMA",'Planificación 2026-1'!Y:Y,"VIRTUAL",'Planificación 2026-1'!I:I,"&gt;2")</f>
        <v>0</v>
      </c>
      <c r="EC243" s="32">
        <f>SUMIFS('Planificación 2026-1'!S:S,'Planificación 2026-1'!X:X,C243,'Planificación 2026-1'!F:F,"PORUMA",'Planificación 2026-1'!Y:Y,"&lt;&gt;VIRTUAL",'Planificación 2026-1'!I:I,"&gt;2")</f>
        <v>15</v>
      </c>
      <c r="ED243" s="32">
        <f>SUMIFS('Planificación 2026-1'!S:S,'Planificación 2026-1'!X:X,C243,'Planificación 2026-1'!F:F,"HUAURA",'Planificación 2026-1'!Y:Y,"VIRTUAL",'Planificación 2026-1'!I:I,"&gt;2")</f>
        <v>0</v>
      </c>
      <c r="EE243" s="32">
        <f>SUMIFS('Planificación 2026-1'!S:S,'Planificación 2026-1'!X:X,C243,'Planificación 2026-1'!F:F,"HUAURA",'Planificación 2026-1'!Y:Y,"&lt;&gt;VIRTUAL",'Planificación 2026-1'!I:I,"&gt;2")</f>
        <v>0</v>
      </c>
      <c r="EF243" s="32">
        <f>SUMIFS('Planificación 2026-1'!S:S,'Planificación 2026-1'!X:X,C243,'Planificación 2026-1'!F:F,"PRINCIPAL",'Planificación 2026-1'!Y:Y,"VIRTUAL",'Planificación 2026-1'!I:I,"&lt;3")</f>
        <v>0</v>
      </c>
      <c r="EG243" s="32">
        <f>SUMIFS('Planificación 2026-1'!S:S,'Planificación 2026-1'!X:X,C243,'Planificación 2026-1'!F:F,"PRINCIPAL",'Planificación 2026-1'!Y:Y,"&lt;&gt;VIRTUAL",'Planificación 2026-1'!I:I,"&lt;3")</f>
        <v>0</v>
      </c>
      <c r="EH243" s="32">
        <f>SUMIFS('Planificación 2026-1'!S:S,'Planificación 2026-1'!X:X,C243,'Planificación 2026-1'!F:F,"SUNAMPE",'Planificación 2026-1'!Y:Y,"VIRTUAL",'Planificación 2026-1'!I:I,"&lt;3")</f>
        <v>0</v>
      </c>
      <c r="EI243" s="32">
        <f>SUMIFS('Planificación 2026-1'!S:S,'Planificación 2026-1'!X:X,C243,'Planificación 2026-1'!F:F,"SUNAMPE",'Planificación 2026-1'!Y:Y,"&lt;&gt;VIRTUAL",'Planificación 2026-1'!I:I,"&lt;3")</f>
        <v>0</v>
      </c>
      <c r="EJ243" s="32">
        <f>SUMIFS('Planificación 2026-1'!S:S,'Planificación 2026-1'!X:X,C243,'Planificación 2026-1'!F:F,"FILIAL",'Planificación 2026-1'!Y:Y,"VIRTUAL",'Planificación 2026-1'!I:I,"&lt;3")</f>
        <v>0</v>
      </c>
      <c r="EK243" s="32">
        <f>SUMIFS('Planificación 2026-1'!S:S,'Planificación 2026-1'!X:X,C243,'Planificación 2026-1'!F:F,"FILIAL",'Planificación 2026-1'!Y:Y,"&lt;&gt;VIRTUAL",'Planificación 2026-1'!I:I,"&lt;3")</f>
        <v>0</v>
      </c>
      <c r="EL243" s="32">
        <f>SUMIFS('Planificación 2026-1'!S:S,'Planificación 2026-1'!X:X,C243,'Planificación 2026-1'!F:F,"PORUMA",'Planificación 2026-1'!Y:Y,"VIRTUAL",'Planificación 2026-1'!I:I,"&lt;3")</f>
        <v>0</v>
      </c>
      <c r="EM243" s="32">
        <f>SUMIFS('Planificación 2026-1'!S:S,'Planificación 2026-1'!X:X,C243,'Planificación 2026-1'!F:F,"PORUMA",'Planificación 2026-1'!Y:Y,"&lt;&gt;VIRTUAL",'Planificación 2026-1'!I:I,"&lt;3")</f>
        <v>0</v>
      </c>
      <c r="EN243" s="32">
        <f>SUMIFS('Planificación 2026-1'!S:S,'Planificación 2026-1'!X:X,C243,'Planificación 2026-1'!F:F,"HUAURA",'Planificación 2026-1'!Y:Y,"VIRTUAL",'Planificación 2026-1'!I:I,"&lt;3")</f>
        <v>0</v>
      </c>
      <c r="EO243" s="32">
        <f>SUMIFS('Planificación 2026-1'!S:S,'Planificación 2026-1'!X:X,C243,'Planificación 2026-1'!F:F,"HUAURA",'Planificación 2026-1'!Y:Y,"&lt;&gt;VIRTUAL",'Planificación 2026-1'!I:I,"&lt;3")</f>
        <v>0</v>
      </c>
      <c r="EP243" s="32">
        <f>EJ243+DZ243+EA243+EK243</f>
        <v>0</v>
      </c>
      <c r="EQ243" s="32">
        <f>EO243+EN243+EE243+ED243</f>
        <v>0</v>
      </c>
      <c r="ER243" s="32">
        <f>EL243+EM243+EC243+EB243</f>
        <v>15</v>
      </c>
      <c r="ES243" s="32">
        <f>EG243+EF243+DW243+DV243</f>
        <v>0</v>
      </c>
      <c r="ET243" s="32">
        <f>EI243+EH243+DY243+DX243</f>
        <v>0</v>
      </c>
      <c r="EU243" s="32">
        <f t="shared" si="58"/>
        <v>15</v>
      </c>
      <c r="EV243" s="32" t="b">
        <f>EXACT(EU243,E243)</f>
        <v>1</v>
      </c>
      <c r="EW243" s="32"/>
      <c r="EX243" s="32">
        <f>DV243+DZ243+ED243+EF243+EJ243+EN243+DX243+EH243</f>
        <v>0</v>
      </c>
      <c r="EY243" s="32">
        <f>DW243+EA243+EE243+EG243+EK243+EO243+DY243+EI243</f>
        <v>0</v>
      </c>
      <c r="EZ243" s="32" t="b">
        <f>EXACT(SUM(EX243:EY243),E243)</f>
        <v>0</v>
      </c>
      <c r="FA243" s="32" t="str">
        <f>IF(AND(DW243=0,EA243=0,EE243=0),"",IF(COUNTIF(DW243:EE243,"&gt;0")=1,IF(DW243&gt;0,"SEDE",IF(EA243&gt;0,"FILIAL","HUAURA")),IF(COUNTIF(DW243:EE243,"&gt;0")=2,IF(AND(DW243&gt;0,EA243&gt;0),"SEDE-FILIAL",IF(AND(DW243&gt;0,EE243&gt;0),"SEDE-HUAURA","FILIAL-HUAURA")),"SEDE-FILIAL-HUAURA")))</f>
        <v/>
      </c>
      <c r="FB243" s="32" t="str">
        <f>IF(EX243=0,"PRESENCIAL",IF(EY243=0,"VIRTUAL",IF(EX243&gt;EY243,"MAS VIRTUAL",IF(EY243&gt;EX243,"MAS PRESENCIAL","AMBOS"))))</f>
        <v>PRESENCIAL</v>
      </c>
    </row>
    <row r="244" spans="2:158">
      <c r="B244" s="65">
        <v>241</v>
      </c>
      <c r="C244" s="32" t="s">
        <v>450</v>
      </c>
      <c r="D244" s="429">
        <v>21859822</v>
      </c>
      <c r="E244" s="62">
        <f>SUMIF('Planificación 2026-1'!X:X,C244,'Planificación 2026-1'!S:S)</f>
        <v>20</v>
      </c>
      <c r="F244" s="450" t="s">
        <v>203</v>
      </c>
      <c r="G244" s="57" t="s">
        <v>200</v>
      </c>
      <c r="H244" s="64"/>
      <c r="I244" s="64"/>
      <c r="J244" s="32" t="s">
        <v>181</v>
      </c>
      <c r="K244" s="137" t="s">
        <v>166</v>
      </c>
      <c r="L244" s="57" t="str">
        <f>IF(SUM(COUNTIFS('Planificación 2026-1'!F:F,"PRINCIPAL",'Planificación 2026-1'!X:X,C244,'Planificación 2026-1'!H:H,"AF"))&gt;0,"P01"," ")</f>
        <v xml:space="preserve"> </v>
      </c>
      <c r="M244" s="58" t="str">
        <f>IF(SUM(COUNTIFS('Planificación 2026-1'!F:F,"PRINCIPAL",'Planificación 2026-1'!X:X,C244,'Planificación 2026-1'!H:H,"EN"))&gt;0,"P02"," ")</f>
        <v>P02</v>
      </c>
      <c r="N244" s="58" t="str">
        <f>IF(SUM(COUNTIFS('Planificación 2026-1'!F:F,"PRINCIPAL",'Planificación 2026-1'!X:X,C244,'Planificación 2026-1'!H:H,"IS"))&gt;0,"P03"," ")</f>
        <v xml:space="preserve"> </v>
      </c>
      <c r="O244" s="58" t="str">
        <f>IF(SUM(COUNTIFS('Planificación 2026-1'!F:F,"PRINCIPAL",'Planificación 2026-1'!X:X,C244,'Planificación 2026-1'!H:H,"PS"))&gt;0,"P04"," ")</f>
        <v>P04</v>
      </c>
      <c r="P244" s="58"/>
      <c r="Q244" s="58" t="str">
        <f>IF(SUM(COUNTIFS('Planificación 2026-1'!F:F,"PRINCIPAL",'Planificación 2026-1'!X:X,C244,'Planificación 2026-1'!H:H,"IN"))&gt;0,"P06"," ")</f>
        <v xml:space="preserve"> </v>
      </c>
      <c r="R244" s="58" t="str">
        <f>IF(SUM(COUNTIFS('Planificación 2026-1'!F:F,"PRINCIPAL",'Planificación 2026-1'!X:X,C244,'Planificación 2026-1'!H:H,"CA"))&gt;0,"P07"," ")</f>
        <v xml:space="preserve"> </v>
      </c>
      <c r="S244" s="58" t="str">
        <f>IF(SUM(COUNTIFS('Planificación 2026-1'!F:F,"PRINCIPAL",'Planificación 2026-1'!X:X,C244,'Planificación 2026-1'!H:H,"DE"))&gt;0,"P08"," ")</f>
        <v xml:space="preserve"> </v>
      </c>
      <c r="T244" s="58" t="str">
        <f>IF(SUM(COUNTIFS('Planificación 2026-1'!F:F,"PRINCIPAL",'Planificación 2026-1'!X:X,C244,'Planificación 2026-1'!H:H,"OB"))&gt;0,"P09"," ")</f>
        <v xml:space="preserve"> </v>
      </c>
      <c r="U244" s="58" t="str">
        <f>IF(SUM(COUNTIFS('Planificación 2026-1'!F:F,"PRINCIPAL",'Planificación 2026-1'!X:X,C244,'Planificación 2026-1'!H:H,"MH"))&gt;0,"P31"," ")</f>
        <v xml:space="preserve"> </v>
      </c>
      <c r="V244" s="58" t="str">
        <f>IF(SUM(COUNTIFS('Planificación 2026-1'!F:F,"PRINCIPAL",'Planificación 2026-1'!X:X,C244,'Planificación 2026-1'!H:H,"IC"))&gt;0,"P32"," ")</f>
        <v xml:space="preserve"> </v>
      </c>
      <c r="W244" s="58" t="str">
        <f>IF(SUM(COUNTIFS('Planificación 2026-1'!F:F,"PRINCIPAL",'Planificación 2026-1'!X:X,C244,'Planificación 2026-1'!H:H,"AR"))&gt;0,"P34"," ")</f>
        <v xml:space="preserve"> </v>
      </c>
      <c r="X244" s="58" t="str">
        <f>IF(SUM(COUNTIFS('Planificación 2026-1'!F:F,"PRINCIPAL",'Planificación 2026-1'!X:X,C244,'Planificación 2026-1'!H:H,"T1"))&gt;0,"P35"," ")</f>
        <v xml:space="preserve"> </v>
      </c>
      <c r="Y244" s="58" t="str">
        <f>IF(SUM(COUNTIFS('Planificación 2026-1'!F:F,"PRINCIPAL",'Planificación 2026-1'!X:X,C244,'Planificación 2026-1'!H:H,"T3"))&gt;0,"P36"," ")</f>
        <v xml:space="preserve"> </v>
      </c>
      <c r="Z244" s="58" t="str">
        <f>IF(SUM(COUNTIFS('Planificación 2026-1'!F:F,"PRINCIPAL",'Planificación 2026-1'!X:X,C244,'Planificación 2026-1'!H:H,"T2"))&gt;0,"P37"," ")</f>
        <v xml:space="preserve"> </v>
      </c>
      <c r="AA244" s="58" t="str">
        <f>IF(SUM(COUNTIFS('Planificación 2026-1'!F:F,"PRINCIPAL",'Planificación 2026-1'!X:X,C244,'Planificación 2026-1'!H:H,"AE"))&gt;0,"P38"," ")</f>
        <v xml:space="preserve"> </v>
      </c>
      <c r="AB244" s="58" t="str">
        <f>IF(SUM(COUNTIFS('Planificación 2026-1'!F:F,"PRINCIPAL",'Planificación 2026-1'!X:X,C244,'Planificación 2026-1'!H:H,"T4"))&gt;0,"P55"," ")</f>
        <v xml:space="preserve"> </v>
      </c>
      <c r="AC244" s="58" t="str">
        <f>IF(SUM(COUNTIFS('Planificación 2026-1'!F:F,"FILIAL",'Planificación 2026-1'!X:X,C244,'Planificación 2026-1'!H:H,"AF"))&gt;0," P01"," ")</f>
        <v xml:space="preserve"> </v>
      </c>
      <c r="AD244" s="58" t="str">
        <f>IF(SUM(COUNTIFS('Planificación 2026-1'!F:F,"FILIAL",'Planificación 2026-1'!X:X,C244,'Planificación 2026-1'!H:H,"EN"))&gt;0,"P02"," ")</f>
        <v xml:space="preserve"> </v>
      </c>
      <c r="AE244" s="58" t="str">
        <f>IF(SUM(COUNTIFS('Planificación 2026-1'!F:F,"FILIAL",'Planificación 2026-1'!X:X,C244,'Planificación 2026-1'!H:H,"IS"))&gt;0,"P03"," ")</f>
        <v xml:space="preserve"> </v>
      </c>
      <c r="AF244" s="58" t="str">
        <f>IF(SUM(COUNTIFS('Planificación 2026-1'!F:F,"FILIAL",'Planificación 2026-1'!X:X,C244,'Planificación 2026-1'!H:H,"PS"))&gt;0,"P04"," ")</f>
        <v xml:space="preserve"> </v>
      </c>
      <c r="AG244" s="58"/>
      <c r="AH244" s="58" t="str">
        <f>IF(SUM(COUNTIFS('Planificación 2026-1'!F:F,"FILIAL",'Planificación 2026-1'!X:X,C244,'Planificación 2026-1'!H:H,"IN"))&gt;0,"P06"," ")</f>
        <v xml:space="preserve"> </v>
      </c>
      <c r="AI244" s="58" t="str">
        <f>IF(SUM(COUNTIFS('Planificación 2026-1'!F:F,"FILIAL",'Planificación 2026-1'!X:X,C244,'Planificación 2026-1'!H:H,"CA"))&gt;0,"P07"," ")</f>
        <v xml:space="preserve"> </v>
      </c>
      <c r="AJ244" s="58" t="str">
        <f>IF(SUM(COUNTIFS('Planificación 2026-1'!F:F,"FILIAL",'Planificación 2026-1'!X:X,C244,'Planificación 2026-1'!H:H,"DE"))&gt;0,"P08"," ")</f>
        <v xml:space="preserve"> </v>
      </c>
      <c r="AK244" s="58" t="str">
        <f>IF(SUM(COUNTIFS('Planificación 2026-1'!F:F,"FILIAL",'Planificación 2026-1'!X:X,C244,'Planificación 2026-1'!H:H,"OB"))&gt;0,"P09"," ")</f>
        <v xml:space="preserve"> </v>
      </c>
      <c r="AL244" s="58" t="str">
        <f>IF(SUM(COUNTIFS('Planificación 2026-1'!F:F,"FILIAL",'Planificación 2026-1'!X:X,C244,'Planificación 2026-1'!H:H,"MH"))&gt;0,"P31"," ")</f>
        <v xml:space="preserve"> </v>
      </c>
      <c r="AM244" s="58" t="str">
        <f>IF(SUM(COUNTIFS('Planificación 2026-1'!F:F,"FILIAL",'Planificación 2026-1'!X:X,C244,'Planificación 2026-1'!H:H,"IC"))&gt;0,"P32"," ")</f>
        <v xml:space="preserve"> </v>
      </c>
      <c r="AN244" s="58" t="str">
        <f>IF(SUM(COUNTIFS('Planificación 2026-1'!F:F,"FILIAL",'Planificación 2026-1'!X:X,C244,'Planificación 2026-1'!H:H,"AR"))&gt;0,"P34"," ")</f>
        <v xml:space="preserve"> </v>
      </c>
      <c r="AO244" s="58" t="str">
        <f>IF(SUM(COUNTIFS('Planificación 2026-1'!F:F,"FILIAL",'Planificación 2026-1'!X:X,C244,'Planificación 2026-1'!H:H,"T1"))&gt;0,"P35"," ")</f>
        <v xml:space="preserve"> </v>
      </c>
      <c r="AP244" s="58" t="str">
        <f>IF(SUM(COUNTIFS('Planificación 2026-1'!F:F,"FILIAL",'Planificación 2026-1'!X:X,C244,'Planificación 2026-1'!H:H,"T3"))&gt;0,"P36"," ")</f>
        <v xml:space="preserve"> </v>
      </c>
      <c r="AQ244" s="58" t="str">
        <f>IF(SUM(COUNTIFS('Planificación 2026-1'!F:F,"FILIAL",'Planificación 2026-1'!X:X,C244,'Planificación 2026-1'!H:H,"T2"))&gt;0,"P37"," ")</f>
        <v xml:space="preserve"> </v>
      </c>
      <c r="AR244" s="58" t="str">
        <f>IF(SUM(COUNTIFS('Planificación 2026-1'!F:F,"FILIAL",'Planificación 2026-1'!X:X,C244,'Planificación 2026-1'!H:H,"AE"))&gt;0,"P38"," ")</f>
        <v xml:space="preserve"> </v>
      </c>
      <c r="AS244" s="58" t="str">
        <f>IF(SUM(COUNTIFS('Planificación 2026-1'!F:F,"FILIAL",'Planificación 2026-1'!X:X,C244,'Planificación 2026-1'!H:H,"T4"))&gt;0,"P55"," ")</f>
        <v xml:space="preserve"> </v>
      </c>
      <c r="AT244" s="58" t="str">
        <f>IF(SUM(COUNTIFS('Planificación 2026-1'!F:F,"SUNAMPE",'Planificación 2026-1'!X:X,C244,'Planificación 2026-1'!H:H,"AF"))&gt;0," P01"," ")</f>
        <v xml:space="preserve"> </v>
      </c>
      <c r="AU244" s="58" t="str">
        <f>IF(SUM(COUNTIFS('Planificación 2026-1'!F:F,"SUNAMPE",'Planificación 2026-1'!X:X,C244,'Planificación 2026-1'!H:H,"EN"))&gt;0,"P02"," ")</f>
        <v xml:space="preserve"> </v>
      </c>
      <c r="AV244" s="58" t="str">
        <f>IF(SUM(COUNTIFS('Planificación 2026-1'!F:F,"SUNAMPE",'Planificación 2026-1'!X:X,C244,'Planificación 2026-1'!H:H,"IS"))&gt;0,"P03"," ")</f>
        <v xml:space="preserve"> </v>
      </c>
      <c r="AW244" s="58" t="str">
        <f>IF(SUM(COUNTIFS('Planificación 2026-1'!F:F,"SUNAMPE",'Planificación 2026-1'!X:X,C244,'Planificación 2026-1'!H:H,"PS"))&gt;0,"P04"," ")</f>
        <v>P04</v>
      </c>
      <c r="AX244" s="58"/>
      <c r="AY244" s="58" t="str">
        <f>IF(SUM(COUNTIFS('Planificación 2026-1'!F:F,"SUNAMPE",'Planificación 2026-1'!X:X,C244,'Planificación 2026-1'!H:H,"IN"))&gt;0,"P06"," ")</f>
        <v xml:space="preserve"> </v>
      </c>
      <c r="AZ244" s="58" t="str">
        <f>IF(SUM(COUNTIFS('Planificación 2026-1'!F:F,"SUNAMPE",'Planificación 2026-1'!X:X,C244,'Planificación 2026-1'!H:H,"CA"))&gt;0,"P07"," ")</f>
        <v xml:space="preserve"> </v>
      </c>
      <c r="BA244" s="58" t="str">
        <f>IF(SUM(COUNTIFS('Planificación 2026-1'!F:F,"SUNAMPE",'Planificación 2026-1'!X:X,C244,'Planificación 2026-1'!H:H,"DE"))&gt;0,"P08"," ")</f>
        <v xml:space="preserve"> </v>
      </c>
      <c r="BB244" s="58" t="str">
        <f>IF(SUM(COUNTIFS('Planificación 2026-1'!F:F,"SUNAMPE",'Planificación 2026-1'!X:X,C244,'Planificación 2026-1'!H:H,"OB"))&gt;0,"P09"," ")</f>
        <v>P09</v>
      </c>
      <c r="BC244" s="58" t="str">
        <f>IF(SUM(COUNTIFS('Planificación 2026-1'!F:F,"SUNAMPE",'Planificación 2026-1'!X:X,C244,'Planificación 2026-1'!H:H,"MH"))&gt;0,"P31"," ")</f>
        <v xml:space="preserve"> </v>
      </c>
      <c r="BD244" s="58" t="str">
        <f>IF(SUM(COUNTIFS('Planificación 2026-1'!F:F,"SUNAMPE",'Planificación 2026-1'!X:X,C244,'Planificación 2026-1'!H:H,"IC"))&gt;0,"P32"," ")</f>
        <v xml:space="preserve"> </v>
      </c>
      <c r="BE244" s="58" t="str">
        <f>IF(SUM(COUNTIFS('Planificación 2026-1'!F:F,"SUNAMPE",'Planificación 2026-1'!X:X,C244,'Planificación 2026-1'!H:H,"AR"))&gt;0,"P34"," ")</f>
        <v xml:space="preserve"> </v>
      </c>
      <c r="BF244" s="58" t="str">
        <f>IF(SUM(COUNTIFS('Planificación 2026-1'!F:F,"SUNAMPE",'Planificación 2026-1'!X:X,C244,'Planificación 2026-1'!H:H,"T1"))&gt;0,"P35"," ")</f>
        <v xml:space="preserve"> </v>
      </c>
      <c r="BG244" s="58" t="str">
        <f>IF(SUM(COUNTIFS('Planificación 2026-1'!F:F,"SUNAMPE",'Planificación 2026-1'!X:X,C244,'Planificación 2026-1'!H:H,"T3"))&gt;0,"P36"," ")</f>
        <v xml:space="preserve"> </v>
      </c>
      <c r="BH244" s="58" t="str">
        <f>IF(SUM(COUNTIFS('Planificación 2026-1'!F:F,"SUNAMPE",'Planificación 2026-1'!X:X,C244,'Planificación 2026-1'!H:H,"T2"))&gt;0,"P37"," ")</f>
        <v xml:space="preserve"> </v>
      </c>
      <c r="BI244" s="58" t="str">
        <f>IF(SUM(COUNTIFS('Planificación 2026-1'!F:F,"SUNAMPE",'Planificación 2026-1'!X:X,C244,'Planificación 2026-1'!H:H,"AE"))&gt;0,"P38"," ")</f>
        <v xml:space="preserve"> </v>
      </c>
      <c r="BJ244" s="58" t="str">
        <f>IF(SUM(COUNTIFS('Planificación 2026-1'!F:F,"SUNAMPE",'Planificación 2026-1'!X:X,C244,'Planificación 2026-1'!H:H,"T4"))&gt;0,"P55"," ")</f>
        <v xml:space="preserve"> </v>
      </c>
      <c r="BK244" s="58" t="str">
        <f>IF(SUM(COUNTIFS('Planificación 2026-1'!F:F,"HUAURA",'Planificación 2026-1'!X:X,C244,'Planificación 2026-1'!H:H,"AF"))&gt;0," P01"," ")</f>
        <v xml:space="preserve"> </v>
      </c>
      <c r="BL244" s="58" t="str">
        <f>IF(SUM(COUNTIFS('Planificación 2026-1'!F:F,"HUAURA",'Planificación 2026-1'!X:X,C244,'Planificación 2026-1'!H:H,"EN"))&gt;0,"P02"," ")</f>
        <v xml:space="preserve"> </v>
      </c>
      <c r="BM244" s="58" t="str">
        <f>IF(SUM(COUNTIFS('Planificación 2026-1'!F:F,"HUAURA",'Planificación 2026-1'!X:X,C244,'Planificación 2026-1'!H:H,"IS"))&gt;0,"P03"," ")</f>
        <v xml:space="preserve"> </v>
      </c>
      <c r="BN244" s="58" t="str">
        <f>IF(SUM(COUNTIFS('Planificación 2026-1'!F:F,"HUAURA",'Planificación 2026-1'!X:X,C244,'Planificación 2026-1'!H:H,"PS"))&gt;0,"P04"," ")</f>
        <v xml:space="preserve"> </v>
      </c>
      <c r="BO244" s="58"/>
      <c r="BP244" s="58" t="str">
        <f>IF(SUM(COUNTIFS('Planificación 2026-1'!F:F,"HUAURA",'Planificación 2026-1'!X:X,C244,'Planificación 2026-1'!H:H,"IN"))&gt;0,"P06"," ")</f>
        <v xml:space="preserve"> </v>
      </c>
      <c r="BQ244" s="58" t="str">
        <f>IF(SUM(COUNTIFS('Planificación 2026-1'!F:F,"HUAURA",'Planificación 2026-1'!X:X,C244,'Planificación 2026-1'!H:H,"CA"))&gt;0,"P07"," ")</f>
        <v xml:space="preserve"> </v>
      </c>
      <c r="BR244" s="58" t="str">
        <f>IF(SUM(COUNTIFS('Planificación 2026-1'!F:F,"HUAURA",'Planificación 2026-1'!X:X,C244,'Planificación 2026-1'!H:H,"DE"))&gt;0,"P08"," ")</f>
        <v xml:space="preserve"> </v>
      </c>
      <c r="BS244" s="58" t="str">
        <f>IF(SUM(COUNTIFS('Planificación 2026-1'!F:F,"HUAURA",'Planificación 2026-1'!X:X,C244,'Planificación 2026-1'!H:H,"OB"))&gt;0,"P09"," ")</f>
        <v xml:space="preserve"> </v>
      </c>
      <c r="BT244" s="58" t="str">
        <f>IF(SUM(COUNTIFS('Planificación 2026-1'!F:F,"HUAURA",'Planificación 2026-1'!X:X,C244,'Planificación 2026-1'!H:H,"MH"))&gt;0,"P31"," ")</f>
        <v xml:space="preserve"> </v>
      </c>
      <c r="BU244" s="58" t="str">
        <f>IF(SUM(COUNTIFS('Planificación 2026-1'!F:F,"HUAURA",'Planificación 2026-1'!X:X,C244,'Planificación 2026-1'!H:H,"IC"))&gt;0,"P32"," ")</f>
        <v xml:space="preserve"> </v>
      </c>
      <c r="BV244" s="58" t="str">
        <f>IF(SUM(COUNTIFS('Planificación 2026-1'!F:F,"HUAURA",'Planificación 2026-1'!X:X,C244,'Planificación 2026-1'!H:H,"AR"))&gt;0,"P34"," ")</f>
        <v xml:space="preserve"> </v>
      </c>
      <c r="BW244" s="58" t="str">
        <f>IF(SUM(COUNTIFS('Planificación 2026-1'!F:F,"HUAURA",'Planificación 2026-1'!X:X,C244,'Planificación 2026-1'!H:H,"T1"))&gt;0,"P35"," ")</f>
        <v xml:space="preserve"> </v>
      </c>
      <c r="BX244" s="58" t="str">
        <f>IF(SUM(COUNTIFS('Planificación 2026-1'!F:F,"HUAURA",'Planificación 2026-1'!X:X,C244,'Planificación 2026-1'!H:H,"T3"))&gt;0,"P36"," ")</f>
        <v xml:space="preserve"> </v>
      </c>
      <c r="BY244" s="58" t="str">
        <f>IF(SUM(COUNTIFS('Planificación 2026-1'!F:F,"HUAURA",'Planificación 2026-1'!X:X,C244,'Planificación 2026-1'!H:H,"T2"))&gt;0,"P37"," ")</f>
        <v xml:space="preserve"> </v>
      </c>
      <c r="BZ244" s="58" t="str">
        <f>IF(SUM(COUNTIFS('Planificación 2026-1'!F:F,"HUAURA",'Planificación 2026-1'!X:X,C244,'Planificación 2026-1'!H:H,"AE"))&gt;0,"P38"," ")</f>
        <v xml:space="preserve"> </v>
      </c>
      <c r="CA244" s="58" t="str">
        <f>IF(SUM(COUNTIFS('Planificación 2026-1'!F:F,"HUAURA",'Planificación 2026-1'!X:X,C244,'Planificación 2026-1'!H:H,"T4"))&gt;0,"P55"," ")</f>
        <v xml:space="preserve"> </v>
      </c>
      <c r="CB244" s="59">
        <f>SUMIFS('Planificación 2026-1'!S:S,'Planificación 2026-1'!X:X,C244,'Planificación 2026-1'!H:H,"AF",'Planificación 2026-1'!I:I,"&gt;2")</f>
        <v>0</v>
      </c>
      <c r="CC244" s="59">
        <f>SUMIFS('Planificación 2026-1'!S:S,'Planificación 2026-1'!X:X,C244,'Planificación 2026-1'!H:H,"EN",'Planificación 2026-1'!I:I,"&gt;2")</f>
        <v>0</v>
      </c>
      <c r="CD244" s="59">
        <f>SUMIFS('Planificación 2026-1'!S:S,'Planificación 2026-1'!X:X,C244,'Planificación 2026-1'!H:H,"IS",'Planificación 2026-1'!I:I,"&gt;2")</f>
        <v>0</v>
      </c>
      <c r="CE244" s="59">
        <f>SUMIFS('Planificación 2026-1'!S:S,'Planificación 2026-1'!X:X,C244,'Planificación 2026-1'!H:H,"PS",'Planificación 2026-1'!I:I,"&gt;2")</f>
        <v>0</v>
      </c>
      <c r="CF244" s="59">
        <f>SUMIFS('Planificación 2026-1'!S:S,'Planificación 2026-1'!X:X,C244,'Planificación 2026-1'!H:H,"IN",'Planificación 2026-1'!I:I,"&gt;2")</f>
        <v>0</v>
      </c>
      <c r="CG244" s="59">
        <f>SUMIFS('Planificación 2026-1'!S:S,'Planificación 2026-1'!X:X,C244,'Planificación 2026-1'!H:H,"CA",'Planificación 2026-1'!I:I,"&gt;2")</f>
        <v>0</v>
      </c>
      <c r="CH244" s="59">
        <f>SUMIFS('Planificación 2026-1'!S:S,'Planificación 2026-1'!X:X,C244,'Planificación 2026-1'!H:H,"DE",'Planificación 2026-1'!I:I,"&gt;2")</f>
        <v>0</v>
      </c>
      <c r="CI244" s="59">
        <f>SUMIFS('Planificación 2026-1'!S:S,'Planificación 2026-1'!X:X,C244,'Planificación 2026-1'!H:H,"OB",'Planificación 2026-1'!I:I,"&gt;2")</f>
        <v>0</v>
      </c>
      <c r="CJ244" s="59">
        <f>SUMIFS('Planificación 2026-1'!S:S,'Planificación 2026-1'!X:X,C244,'Planificación 2026-1'!H:H,"MH",'Planificación 2026-1'!I:I,"&gt;2")</f>
        <v>0</v>
      </c>
      <c r="CK244" s="59">
        <f>SUMIFS('Planificación 2026-1'!S:S,'Planificación 2026-1'!X:X,C244,'Planificación 2026-1'!H:H,"IC",'Planificación 2026-1'!I:I,"&gt;2")</f>
        <v>0</v>
      </c>
      <c r="CL244" s="59">
        <f>SUMIFS('Planificación 2026-1'!S:S,'Planificación 2026-1'!X:X,C244,'Planificación 2026-1'!H:H,"AR",'Planificación 2026-1'!I:I,"&gt;2")</f>
        <v>0</v>
      </c>
      <c r="CM244" s="59">
        <f>SUMIFS('Planificación 2026-1'!S:S,'Planificación 2026-1'!X:X,C244,'Planificación 2026-1'!H:H,"AE",'Planificación 2026-1'!I:I,"&gt;2")</f>
        <v>0</v>
      </c>
      <c r="CN244" s="59">
        <f>SUMIFS('Planificación 2026-1'!S:S,'Planificación 2026-1'!X:X,C244,'Planificación 2026-1'!H:H,"T1",'Planificación 2026-1'!I:I,"&gt;2")</f>
        <v>0</v>
      </c>
      <c r="CO244" s="59">
        <f>SUMIFS('Planificación 2026-1'!S:S,'Planificación 2026-1'!X:X,C244,'Planificación 2026-1'!H:H,"T3",'Planificación 2026-1'!I:I,"&gt;2")</f>
        <v>0</v>
      </c>
      <c r="CP244" s="59">
        <f>SUMIFS('Planificación 2026-1'!S:S,'Planificación 2026-1'!X:X,C244,'Planificación 2026-1'!H:H,"T2",'Planificación 2026-1'!I:I,"&gt;2")</f>
        <v>0</v>
      </c>
      <c r="CQ244" s="59">
        <f>SUMIFS('Planificación 2026-1'!S:S,'Planificación 2026-1'!X:X,C244,'Planificación 2026-1'!H:H,"T4",'Planificación 2026-1'!I:I,"&gt;2")</f>
        <v>0</v>
      </c>
      <c r="CR244" s="59">
        <f>SUMIFS('Planificación 2026-1'!S:S,'Planificación 2026-1'!X:X,C244,'Planificación 2026-1'!H:H,"AF",'Planificación 2026-1'!I:I,"&lt;3")</f>
        <v>0</v>
      </c>
      <c r="CS244" s="59">
        <f>SUMIFS('Planificación 2026-1'!S:S,'Planificación 2026-1'!X:X,C244,'Planificación 2026-1'!H:H,"EN",'Planificación 2026-1'!I:I,"&lt;3")</f>
        <v>5</v>
      </c>
      <c r="CT244" s="59">
        <f>SUMIFS('Planificación 2026-1'!S:S,'Planificación 2026-1'!X:X,C244,'Planificación 2026-1'!H:H,"IS",'Planificación 2026-1'!I:I,"&lt;3")</f>
        <v>0</v>
      </c>
      <c r="CU244" s="59">
        <f>SUMIFS('Planificación 2026-1'!S:S,'Planificación 2026-1'!X:X,C244,'Planificación 2026-1'!H:H,"PS",'Planificación 2026-1'!I:I,"&lt;3")</f>
        <v>10</v>
      </c>
      <c r="CV244" s="59">
        <f>SUMIFS('Planificación 2026-1'!S:S,'Planificación 2026-1'!X:X,C244,'Planificación 2026-1'!H:H,"IN",'Planificación 2026-1'!I:I,"&lt;3")</f>
        <v>0</v>
      </c>
      <c r="CW244" s="59">
        <f>SUMIFS('Planificación 2026-1'!S:S,'Planificación 2026-1'!X:X,C244,'Planificación 2026-1'!H:H,"CA",'Planificación 2026-1'!I:I,"&lt;3")</f>
        <v>0</v>
      </c>
      <c r="CX244" s="59">
        <f>SUMIFS('Planificación 2026-1'!S:S,'Planificación 2026-1'!X:X,C244,'Planificación 2026-1'!H:H,"DE",'Planificación 2026-1'!I:I,"&lt;3")</f>
        <v>0</v>
      </c>
      <c r="CY244" s="59">
        <f>SUMIFS('Planificación 2026-1'!S:S,'Planificación 2026-1'!X:X,C244,'Planificación 2026-1'!H:H,"OB",'Planificación 2026-1'!I:I,"&lt;3")</f>
        <v>5</v>
      </c>
      <c r="CZ244" s="59">
        <f>SUMIFS('Planificación 2026-1'!S:S,'Planificación 2026-1'!X:X,C244,'Planificación 2026-1'!H:H,"MH",'Planificación 2026-1'!I:I,"&lt;3")</f>
        <v>0</v>
      </c>
      <c r="DA244" s="59">
        <f>SUMIFS('Planificación 2026-1'!S:S,'Planificación 2026-1'!X:X,C244,'Planificación 2026-1'!H:H,"IC",'Planificación 2026-1'!I:I,"&lt;3")</f>
        <v>0</v>
      </c>
      <c r="DB244" s="59">
        <f>SUMIFS('Planificación 2026-1'!S:S,'Planificación 2026-1'!X:X,C244,'Planificación 2026-1'!H:H,"AR",'Planificación 2026-1'!I:I,"&lt;3")</f>
        <v>0</v>
      </c>
      <c r="DC244" s="59">
        <f>SUMIFS('Planificación 2026-1'!S:S,'Planificación 2026-1'!X:X,C244,'Planificación 2026-1'!H:H,"AE",'Planificación 2026-1'!I:I,"&lt;3")</f>
        <v>0</v>
      </c>
      <c r="DD244" s="59">
        <f>SUMIFS('Planificación 2026-1'!S:S,'Planificación 2026-1'!X:X,C244,'Planificación 2026-1'!H:H,"T1",'Planificación 2026-1'!I:I,"&lt;3")</f>
        <v>0</v>
      </c>
      <c r="DE244" s="59">
        <f>SUMIFS('Planificación 2026-1'!S:S,'Planificación 2026-1'!X:X,C244,'Planificación 2026-1'!H:H,"T3",'Planificación 2026-1'!I:I,"&lt;3")</f>
        <v>0</v>
      </c>
      <c r="DF244" s="59">
        <f>SUMIFS('Planificación 2026-1'!S:S,'Planificación 2026-1'!X:X,C244,'Planificación 2026-1'!H:H,"T2",'Planificación 2026-1'!I:I,"&lt;3")</f>
        <v>0</v>
      </c>
      <c r="DG244" s="59">
        <f>SUMIFS('Planificación 2026-1'!S:S,'Planificación 2026-1'!X:X,C244,'Planificación 2026-1'!H:H,"T4",'Planificación 2026-1'!I:I,"&lt;3")</f>
        <v>0</v>
      </c>
      <c r="DH244" s="58" t="str">
        <f>TRIM(CONCATENATE(L244,M244,N244,O244,P244,Q244,R244,S244,T244,U244,V244,W244,X244,Y244,Z244,AA244,AB244))</f>
        <v>P02 P04</v>
      </c>
      <c r="DI244" s="27">
        <f>IF(C244="","",SUMIFS('Planificación 2026-1'!S:S,'Planificación 2026-1'!X:X,C244,'Planificación 2026-1'!F:F,"PRINCIPAL",'Planificación 2026-1'!Y:Y,"VIRTUAL"))</f>
        <v>0</v>
      </c>
      <c r="DJ244" s="27">
        <f>IF(C244="","",SUMIFS('Planificación 2026-1'!S:S,'Planificación 2026-1'!X:X,C244,'Planificación 2026-1'!F:F,"PRINCIPAL",'Planificación 2026-1'!Y:Y,"PRESENCIAL"))</f>
        <v>10</v>
      </c>
      <c r="DK244" s="27">
        <f>IF(C244="","",SUMIFS('Planificación 2026-1'!S:S,'Planificación 2026-1'!X:X,C244,'Planificación 2026-1'!F:F,"PRINCIPAL",'Planificación 2026-1'!Y:Y,"HIBRIDO PRESENCIAL"))</f>
        <v>0</v>
      </c>
      <c r="DL244" s="58" t="str">
        <f>TRIM(CONCATENATE(AC244,AD244,AE244,AF244,AG244,AH244,AI244,AJ244,AK244,AL244,AM244,AN244,AO244,AP244,AQ244,AR244,AS244))</f>
        <v/>
      </c>
      <c r="DM244" s="58">
        <f>IF(C244="","",SUMIFS('Planificación 2026-1'!S:S,'Planificación 2026-1'!X:X,C244,'Planificación 2026-1'!F:F,"FILIAL",'Planificación 2026-1'!Y:Y,"VIRTUAL"))</f>
        <v>0</v>
      </c>
      <c r="DN244" s="60">
        <f>IF(C244="","",SUMIFS('Planificación 2026-1'!S:S,'Planificación 2026-1'!X:X,C244,'Planificación 2026-1'!F:F,"FILIAL",'Planificación 2026-1'!Y:Y,"PRESENCIAL"))</f>
        <v>0</v>
      </c>
      <c r="DO244" s="29">
        <f>IF(C244="","",SUMIFS('Planificación 2026-1'!S:S,'Planificación 2026-1'!X:X,C244,'Planificación 2026-1'!F:F,"FILIAL",'Planificación 2026-1'!Y:Y,"HIBRIDO PRESENCIAL"))</f>
        <v>0</v>
      </c>
      <c r="DP244" s="61" t="str">
        <f>TRIM(CONCATENATE(AT244,AU244,AV244,AW244,AX244,AY244,AZ244,BA244,BB244,BC244,BD244,BE244,BF244,BG244,BH244,BI244,BJ244))</f>
        <v>P04 P09</v>
      </c>
      <c r="DQ244" s="58">
        <f>IF(C244="","",SUMIFS('Planificación 2026-1'!S:S,'Planificación 2026-1'!X:X,C244,'Planificación 2026-1'!F:F,"SUNAMPE",'Planificación 2026-1'!Y:Y,"VIRTUAL"))</f>
        <v>0</v>
      </c>
      <c r="DR244" s="29">
        <f>IF(C244="","",SUMIFS('Planificación 2026-1'!S:S,'Planificación 2026-1'!X:X,C244,'Planificación 2026-1'!F:F,"SUNAMPE",'Planificación 2026-1'!Y:Y,"PRESENCIAL"))</f>
        <v>10</v>
      </c>
      <c r="DS244" s="61" t="str">
        <f>TRIM(CONCATENATE(BK244,BL244,BM244,BN244,BO244,BP244,BQ244,BR244,BS244,BT244,BU244,BV244,BW244,BX244,BY244,BZ244,CA244))</f>
        <v/>
      </c>
      <c r="DT244" s="58">
        <f>IF(C244="","",SUMIFS('Planificación 2026-1'!S:S,'Planificación 2026-1'!X:X,C244,'Planificación 2026-1'!F:F,"HUAURA",'Planificación 2026-1'!Y:Y,"VIRTUAL"))</f>
        <v>0</v>
      </c>
      <c r="DU244" s="29">
        <f>IF(C244="","",SUMIFS('Planificación 2026-1'!S:S,'Planificación 2026-1'!X:X,C244,'Planificación 2026-1'!F:F,"HUAURA",'Planificación 2026-1'!Y:Y,"PRESENCIAL"))</f>
        <v>0</v>
      </c>
      <c r="DV244" s="32">
        <f>SUMIFS('Planificación 2026-1'!S:S,'Planificación 2026-1'!X:X,C244,'Planificación 2026-1'!F:F,"PRINCIPAL",'Planificación 2026-1'!Y:Y,"VIRTUAL",'Planificación 2026-1'!I:I,"&gt;2")</f>
        <v>0</v>
      </c>
      <c r="DW244" s="32">
        <f>SUMIFS('Planificación 2026-1'!S:S,'Planificación 2026-1'!X:X,C244,'Planificación 2026-1'!F:F,"PRINCIPAL",'Planificación 2026-1'!Y:Y,"&lt;&gt;VIRTUAL",'Planificación 2026-1'!I:I,"&gt;2")</f>
        <v>0</v>
      </c>
      <c r="DX244" s="32">
        <f>SUMIFS('Planificación 2026-1'!S:S,'Planificación 2026-1'!X:X,C244,'Planificación 2026-1'!F:F,"SUNAMPE",'Planificación 2026-1'!Y:Y,"VIRTUAL",'Planificación 2026-1'!I:I,"&gt;2")</f>
        <v>0</v>
      </c>
      <c r="DY244" s="32">
        <f>SUMIFS('Planificación 2026-1'!S:S,'Planificación 2026-1'!X:X,C244,'Planificación 2026-1'!F:F,"SUNAMPE",'Planificación 2026-1'!Y:Y,"&lt;&gt;VIRTUAL",'Planificación 2026-1'!I:I,"&gt;2")</f>
        <v>0</v>
      </c>
      <c r="DZ244" s="32">
        <f>SUMIFS('Planificación 2026-1'!S:S,'Planificación 2026-1'!X:X,C244,'Planificación 2026-1'!F:F,"FILIAL",'Planificación 2026-1'!Y:Y,"VIRTUAL",'Planificación 2026-1'!I:I,"&gt;2")</f>
        <v>0</v>
      </c>
      <c r="EA244" s="32">
        <f>SUMIFS('Planificación 2026-1'!S:S,'Planificación 2026-1'!X:X,C244,'Planificación 2026-1'!F:F,"FILIAL",'Planificación 2026-1'!Y:Y,"&lt;&gt;VIRTUAL",'Planificación 2026-1'!I:I,"&gt;2")</f>
        <v>0</v>
      </c>
      <c r="EB244" s="32">
        <f>SUMIFS('Planificación 2026-1'!S:S,'Planificación 2026-1'!X:X,C244,'Planificación 2026-1'!F:F,"PORUMA",'Planificación 2026-1'!Y:Y,"VIRTUAL",'Planificación 2026-1'!I:I,"&gt;2")</f>
        <v>0</v>
      </c>
      <c r="EC244" s="32">
        <f>SUMIFS('Planificación 2026-1'!S:S,'Planificación 2026-1'!X:X,C244,'Planificación 2026-1'!F:F,"PORUMA",'Planificación 2026-1'!Y:Y,"&lt;&gt;VIRTUAL",'Planificación 2026-1'!I:I,"&gt;2")</f>
        <v>0</v>
      </c>
      <c r="ED244" s="32">
        <f>SUMIFS('Planificación 2026-1'!S:S,'Planificación 2026-1'!X:X,C244,'Planificación 2026-1'!F:F,"HUAURA",'Planificación 2026-1'!Y:Y,"VIRTUAL",'Planificación 2026-1'!I:I,"&gt;2")</f>
        <v>0</v>
      </c>
      <c r="EE244" s="32">
        <f>SUMIFS('Planificación 2026-1'!S:S,'Planificación 2026-1'!X:X,C244,'Planificación 2026-1'!F:F,"HUAURA",'Planificación 2026-1'!Y:Y,"&lt;&gt;VIRTUAL",'Planificación 2026-1'!I:I,"&gt;2")</f>
        <v>0</v>
      </c>
      <c r="EF244" s="32">
        <f>SUMIFS('Planificación 2026-1'!S:S,'Planificación 2026-1'!X:X,C244,'Planificación 2026-1'!F:F,"PRINCIPAL",'Planificación 2026-1'!Y:Y,"VIRTUAL",'Planificación 2026-1'!I:I,"&lt;3")</f>
        <v>0</v>
      </c>
      <c r="EG244" s="32">
        <f>SUMIFS('Planificación 2026-1'!S:S,'Planificación 2026-1'!X:X,C244,'Planificación 2026-1'!F:F,"PRINCIPAL",'Planificación 2026-1'!Y:Y,"&lt;&gt;VIRTUAL",'Planificación 2026-1'!I:I,"&lt;3")</f>
        <v>10</v>
      </c>
      <c r="EH244" s="32">
        <f>SUMIFS('Planificación 2026-1'!S:S,'Planificación 2026-1'!X:X,C244,'Planificación 2026-1'!F:F,"SUNAMPE",'Planificación 2026-1'!Y:Y,"VIRTUAL",'Planificación 2026-1'!I:I,"&lt;3")</f>
        <v>0</v>
      </c>
      <c r="EI244" s="32">
        <f>SUMIFS('Planificación 2026-1'!S:S,'Planificación 2026-1'!X:X,C244,'Planificación 2026-1'!F:F,"SUNAMPE",'Planificación 2026-1'!Y:Y,"&lt;&gt;VIRTUAL",'Planificación 2026-1'!I:I,"&lt;3")</f>
        <v>10</v>
      </c>
      <c r="EJ244" s="32">
        <f>SUMIFS('Planificación 2026-1'!S:S,'Planificación 2026-1'!X:X,C244,'Planificación 2026-1'!F:F,"FILIAL",'Planificación 2026-1'!Y:Y,"VIRTUAL",'Planificación 2026-1'!I:I,"&lt;3")</f>
        <v>0</v>
      </c>
      <c r="EK244" s="32">
        <f>SUMIFS('Planificación 2026-1'!S:S,'Planificación 2026-1'!X:X,C244,'Planificación 2026-1'!F:F,"FILIAL",'Planificación 2026-1'!Y:Y,"&lt;&gt;VIRTUAL",'Planificación 2026-1'!I:I,"&lt;3")</f>
        <v>0</v>
      </c>
      <c r="EL244" s="32">
        <f>SUMIFS('Planificación 2026-1'!S:S,'Planificación 2026-1'!X:X,C244,'Planificación 2026-1'!F:F,"PORUMA",'Planificación 2026-1'!Y:Y,"VIRTUAL",'Planificación 2026-1'!I:I,"&lt;3")</f>
        <v>0</v>
      </c>
      <c r="EM244" s="32">
        <f>SUMIFS('Planificación 2026-1'!S:S,'Planificación 2026-1'!X:X,C244,'Planificación 2026-1'!F:F,"PORUMA",'Planificación 2026-1'!Y:Y,"&lt;&gt;VIRTUAL",'Planificación 2026-1'!I:I,"&lt;3")</f>
        <v>0</v>
      </c>
      <c r="EN244" s="32">
        <f>SUMIFS('Planificación 2026-1'!S:S,'Planificación 2026-1'!X:X,C244,'Planificación 2026-1'!F:F,"HUAURA",'Planificación 2026-1'!Y:Y,"VIRTUAL",'Planificación 2026-1'!I:I,"&lt;3")</f>
        <v>0</v>
      </c>
      <c r="EO244" s="32">
        <f>SUMIFS('Planificación 2026-1'!S:S,'Planificación 2026-1'!X:X,C244,'Planificación 2026-1'!F:F,"HUAURA",'Planificación 2026-1'!Y:Y,"&lt;&gt;VIRTUAL",'Planificación 2026-1'!I:I,"&lt;3")</f>
        <v>0</v>
      </c>
      <c r="EP244" s="32">
        <f>EJ244+DZ244+EA244+EK244</f>
        <v>0</v>
      </c>
      <c r="EQ244" s="32">
        <f>EO244+EN244+EE244+ED244</f>
        <v>0</v>
      </c>
      <c r="ER244" s="32">
        <f>EL244+EM244+EC244+EB244</f>
        <v>0</v>
      </c>
      <c r="ES244" s="32">
        <f>EG244+EF244+DW244+DV244</f>
        <v>10</v>
      </c>
      <c r="ET244" s="32">
        <f>EI244+EH244+DY244+DX244</f>
        <v>10</v>
      </c>
      <c r="EU244" s="32">
        <f t="shared" si="58"/>
        <v>20</v>
      </c>
      <c r="EV244" s="32" t="b">
        <f>EXACT(EU244,E244)</f>
        <v>1</v>
      </c>
      <c r="EW244" s="32"/>
      <c r="EX244" s="32">
        <f>DV244+DZ244+ED244+EF244+EJ244+EN244+DX244+EH244</f>
        <v>0</v>
      </c>
      <c r="EY244" s="32">
        <f>DW244+EA244+EE244+EG244+EK244+EO244+DY244+EI244</f>
        <v>20</v>
      </c>
      <c r="EZ244" s="32" t="b">
        <f>EXACT(SUM(EX244:EY244),E244)</f>
        <v>1</v>
      </c>
      <c r="FA244" s="32" t="str">
        <f>IF(AND(DW244=0,EA244=0,EE244=0),"",IF(COUNTIF(DW244:EE244,"&gt;0")=1,IF(DW244&gt;0,"SEDE",IF(EA244&gt;0,"FILIAL","HUAURA")),IF(COUNTIF(DW244:EE244,"&gt;0")=2,IF(AND(DW244&gt;0,EA244&gt;0),"SEDE-FILIAL",IF(AND(DW244&gt;0,EE244&gt;0),"SEDE-HUAURA","FILIAL-HUAURA")),"SEDE-FILIAL-HUAURA")))</f>
        <v/>
      </c>
      <c r="FB244" s="32" t="str">
        <f>IF(EX244=0,"PRESENCIAL",IF(EY244=0,"VIRTUAL",IF(EX244&gt;EY244,"MAS VIRTUAL",IF(EY244&gt;EX244,"MAS PRESENCIAL","AMBOS"))))</f>
        <v>PRESENCIAL</v>
      </c>
    </row>
    <row r="245" spans="2:158">
      <c r="B245" s="65">
        <v>242</v>
      </c>
      <c r="C245" s="32" t="s">
        <v>451</v>
      </c>
      <c r="D245" s="429">
        <v>21806934</v>
      </c>
      <c r="E245" s="62">
        <f>SUMIF('Planificación 2026-1'!X:X,C245,'Planificación 2026-1'!S:S)</f>
        <v>16</v>
      </c>
      <c r="F245" s="450" t="s">
        <v>203</v>
      </c>
      <c r="G245" s="57" t="s">
        <v>436</v>
      </c>
      <c r="H245" s="64"/>
      <c r="I245" s="64"/>
      <c r="J245" s="137" t="s">
        <v>181</v>
      </c>
      <c r="K245" s="32" t="s">
        <v>166</v>
      </c>
      <c r="L245" s="57" t="str">
        <f>IF(SUM(COUNTIFS('Planificación 2026-1'!F:F,"PRINCIPAL",'Planificación 2026-1'!X:X,C245,'Planificación 2026-1'!H:H,"AF"))&gt;0,"P01"," ")</f>
        <v xml:space="preserve"> </v>
      </c>
      <c r="M245" s="58" t="str">
        <f>IF(SUM(COUNTIFS('Planificación 2026-1'!F:F,"PRINCIPAL",'Planificación 2026-1'!X:X,C245,'Planificación 2026-1'!H:H,"EN"))&gt;0,"P02"," ")</f>
        <v>P02</v>
      </c>
      <c r="N245" s="58" t="str">
        <f>IF(SUM(COUNTIFS('Planificación 2026-1'!F:F,"PRINCIPAL",'Planificación 2026-1'!X:X,C245,'Planificación 2026-1'!H:H,"IS"))&gt;0,"P03"," ")</f>
        <v xml:space="preserve"> </v>
      </c>
      <c r="O245" s="58" t="str">
        <f>IF(SUM(COUNTIFS('Planificación 2026-1'!F:F,"PRINCIPAL",'Planificación 2026-1'!X:X,C245,'Planificación 2026-1'!H:H,"PS"))&gt;0,"P04"," ")</f>
        <v xml:space="preserve"> </v>
      </c>
      <c r="P245" s="58"/>
      <c r="Q245" s="58" t="str">
        <f>IF(SUM(COUNTIFS('Planificación 2026-1'!F:F,"PRINCIPAL",'Planificación 2026-1'!X:X,C245,'Planificación 2026-1'!H:H,"IN"))&gt;0,"P06"," ")</f>
        <v xml:space="preserve"> </v>
      </c>
      <c r="R245" s="58" t="str">
        <f>IF(SUM(COUNTIFS('Planificación 2026-1'!F:F,"PRINCIPAL",'Planificación 2026-1'!X:X,C245,'Planificación 2026-1'!H:H,"CA"))&gt;0,"P07"," ")</f>
        <v xml:space="preserve"> </v>
      </c>
      <c r="S245" s="58" t="str">
        <f>IF(SUM(COUNTIFS('Planificación 2026-1'!F:F,"PRINCIPAL",'Planificación 2026-1'!X:X,C245,'Planificación 2026-1'!H:H,"DE"))&gt;0,"P08"," ")</f>
        <v xml:space="preserve"> </v>
      </c>
      <c r="T245" s="58" t="str">
        <f>IF(SUM(COUNTIFS('Planificación 2026-1'!F:F,"PRINCIPAL",'Planificación 2026-1'!X:X,C245,'Planificación 2026-1'!H:H,"OB"))&gt;0,"P09"," ")</f>
        <v xml:space="preserve"> </v>
      </c>
      <c r="U245" s="58" t="str">
        <f>IF(SUM(COUNTIFS('Planificación 2026-1'!F:F,"PRINCIPAL",'Planificación 2026-1'!X:X,C245,'Planificación 2026-1'!H:H,"MH"))&gt;0,"P31"," ")</f>
        <v xml:space="preserve"> </v>
      </c>
      <c r="V245" s="58" t="str">
        <f>IF(SUM(COUNTIFS('Planificación 2026-1'!F:F,"PRINCIPAL",'Planificación 2026-1'!X:X,C245,'Planificación 2026-1'!H:H,"IC"))&gt;0,"P32"," ")</f>
        <v xml:space="preserve"> </v>
      </c>
      <c r="W245" s="58" t="str">
        <f>IF(SUM(COUNTIFS('Planificación 2026-1'!F:F,"PRINCIPAL",'Planificación 2026-1'!X:X,C245,'Planificación 2026-1'!H:H,"AR"))&gt;0,"P34"," ")</f>
        <v xml:space="preserve"> </v>
      </c>
      <c r="X245" s="58" t="str">
        <f>IF(SUM(COUNTIFS('Planificación 2026-1'!F:F,"PRINCIPAL",'Planificación 2026-1'!X:X,C245,'Planificación 2026-1'!H:H,"T1"))&gt;0,"P35"," ")</f>
        <v xml:space="preserve"> </v>
      </c>
      <c r="Y245" s="58" t="str">
        <f>IF(SUM(COUNTIFS('Planificación 2026-1'!F:F,"PRINCIPAL",'Planificación 2026-1'!X:X,C245,'Planificación 2026-1'!H:H,"T3"))&gt;0,"P36"," ")</f>
        <v xml:space="preserve"> </v>
      </c>
      <c r="Z245" s="58" t="str">
        <f>IF(SUM(COUNTIFS('Planificación 2026-1'!F:F,"PRINCIPAL",'Planificación 2026-1'!X:X,C245,'Planificación 2026-1'!H:H,"T2"))&gt;0,"P37"," ")</f>
        <v xml:space="preserve"> </v>
      </c>
      <c r="AA245" s="58" t="str">
        <f>IF(SUM(COUNTIFS('Planificación 2026-1'!F:F,"PRINCIPAL",'Planificación 2026-1'!X:X,C245,'Planificación 2026-1'!H:H,"AE"))&gt;0,"P38"," ")</f>
        <v xml:space="preserve"> </v>
      </c>
      <c r="AB245" s="58" t="str">
        <f>IF(SUM(COUNTIFS('Planificación 2026-1'!F:F,"PRINCIPAL",'Planificación 2026-1'!X:X,C245,'Planificación 2026-1'!H:H,"T4"))&gt;0,"P55"," ")</f>
        <v xml:space="preserve"> </v>
      </c>
      <c r="AC245" s="58" t="str">
        <f>IF(SUM(COUNTIFS('Planificación 2026-1'!F:F,"FILIAL",'Planificación 2026-1'!X:X,C245,'Planificación 2026-1'!H:H,"AF"))&gt;0," P01"," ")</f>
        <v xml:space="preserve"> </v>
      </c>
      <c r="AD245" s="58" t="str">
        <f>IF(SUM(COUNTIFS('Planificación 2026-1'!F:F,"FILIAL",'Planificación 2026-1'!X:X,C245,'Planificación 2026-1'!H:H,"EN"))&gt;0,"P02"," ")</f>
        <v xml:space="preserve"> </v>
      </c>
      <c r="AE245" s="58" t="str">
        <f>IF(SUM(COUNTIFS('Planificación 2026-1'!F:F,"FILIAL",'Planificación 2026-1'!X:X,C245,'Planificación 2026-1'!H:H,"IS"))&gt;0,"P03"," ")</f>
        <v xml:space="preserve"> </v>
      </c>
      <c r="AF245" s="58" t="str">
        <f>IF(SUM(COUNTIFS('Planificación 2026-1'!F:F,"FILIAL",'Planificación 2026-1'!X:X,C245,'Planificación 2026-1'!H:H,"PS"))&gt;0,"P04"," ")</f>
        <v xml:space="preserve"> </v>
      </c>
      <c r="AG245" s="58"/>
      <c r="AH245" s="58" t="str">
        <f>IF(SUM(COUNTIFS('Planificación 2026-1'!F:F,"FILIAL",'Planificación 2026-1'!X:X,C245,'Planificación 2026-1'!H:H,"IN"))&gt;0,"P06"," ")</f>
        <v xml:space="preserve"> </v>
      </c>
      <c r="AI245" s="58" t="str">
        <f>IF(SUM(COUNTIFS('Planificación 2026-1'!F:F,"FILIAL",'Planificación 2026-1'!X:X,C245,'Planificación 2026-1'!H:H,"CA"))&gt;0,"P07"," ")</f>
        <v xml:space="preserve"> </v>
      </c>
      <c r="AJ245" s="58" t="str">
        <f>IF(SUM(COUNTIFS('Planificación 2026-1'!F:F,"FILIAL",'Planificación 2026-1'!X:X,C245,'Planificación 2026-1'!H:H,"DE"))&gt;0,"P08"," ")</f>
        <v xml:space="preserve"> </v>
      </c>
      <c r="AK245" s="58" t="str">
        <f>IF(SUM(COUNTIFS('Planificación 2026-1'!F:F,"FILIAL",'Planificación 2026-1'!X:X,C245,'Planificación 2026-1'!H:H,"OB"))&gt;0,"P09"," ")</f>
        <v xml:space="preserve"> </v>
      </c>
      <c r="AL245" s="58" t="str">
        <f>IF(SUM(COUNTIFS('Planificación 2026-1'!F:F,"FILIAL",'Planificación 2026-1'!X:X,C245,'Planificación 2026-1'!H:H,"MH"))&gt;0,"P31"," ")</f>
        <v xml:space="preserve"> </v>
      </c>
      <c r="AM245" s="58" t="str">
        <f>IF(SUM(COUNTIFS('Planificación 2026-1'!F:F,"FILIAL",'Planificación 2026-1'!X:X,C245,'Planificación 2026-1'!H:H,"IC"))&gt;0,"P32"," ")</f>
        <v xml:space="preserve"> </v>
      </c>
      <c r="AN245" s="58" t="str">
        <f>IF(SUM(COUNTIFS('Planificación 2026-1'!F:F,"FILIAL",'Planificación 2026-1'!X:X,C245,'Planificación 2026-1'!H:H,"AR"))&gt;0,"P34"," ")</f>
        <v xml:space="preserve"> </v>
      </c>
      <c r="AO245" s="58" t="str">
        <f>IF(SUM(COUNTIFS('Planificación 2026-1'!F:F,"FILIAL",'Planificación 2026-1'!X:X,C245,'Planificación 2026-1'!H:H,"T1"))&gt;0,"P35"," ")</f>
        <v xml:space="preserve"> </v>
      </c>
      <c r="AP245" s="58" t="str">
        <f>IF(SUM(COUNTIFS('Planificación 2026-1'!F:F,"FILIAL",'Planificación 2026-1'!X:X,C245,'Planificación 2026-1'!H:H,"T3"))&gt;0,"P36"," ")</f>
        <v xml:space="preserve"> </v>
      </c>
      <c r="AQ245" s="58" t="str">
        <f>IF(SUM(COUNTIFS('Planificación 2026-1'!F:F,"FILIAL",'Planificación 2026-1'!X:X,C245,'Planificación 2026-1'!H:H,"T2"))&gt;0,"P37"," ")</f>
        <v xml:space="preserve"> </v>
      </c>
      <c r="AR245" s="58" t="str">
        <f>IF(SUM(COUNTIFS('Planificación 2026-1'!F:F,"FILIAL",'Planificación 2026-1'!X:X,C245,'Planificación 2026-1'!H:H,"AE"))&gt;0,"P38"," ")</f>
        <v xml:space="preserve"> </v>
      </c>
      <c r="AS245" s="58" t="str">
        <f>IF(SUM(COUNTIFS('Planificación 2026-1'!F:F,"FILIAL",'Planificación 2026-1'!X:X,C245,'Planificación 2026-1'!H:H,"T4"))&gt;0,"P55"," ")</f>
        <v xml:space="preserve"> </v>
      </c>
      <c r="AT245" s="58" t="str">
        <f>IF(SUM(COUNTIFS('Planificación 2026-1'!F:F,"SUNAMPE",'Planificación 2026-1'!X:X,C245,'Planificación 2026-1'!H:H,"AF"))&gt;0," P01"," ")</f>
        <v xml:space="preserve"> </v>
      </c>
      <c r="AU245" s="58" t="str">
        <f>IF(SUM(COUNTIFS('Planificación 2026-1'!F:F,"SUNAMPE",'Planificación 2026-1'!X:X,C245,'Planificación 2026-1'!H:H,"EN"))&gt;0,"P02"," ")</f>
        <v xml:space="preserve"> </v>
      </c>
      <c r="AV245" s="58" t="str">
        <f>IF(SUM(COUNTIFS('Planificación 2026-1'!F:F,"SUNAMPE",'Planificación 2026-1'!X:X,C245,'Planificación 2026-1'!H:H,"IS"))&gt;0,"P03"," ")</f>
        <v xml:space="preserve"> </v>
      </c>
      <c r="AW245" s="58" t="str">
        <f>IF(SUM(COUNTIFS('Planificación 2026-1'!F:F,"SUNAMPE",'Planificación 2026-1'!X:X,C245,'Planificación 2026-1'!H:H,"PS"))&gt;0,"P04"," ")</f>
        <v>P04</v>
      </c>
      <c r="AX245" s="58"/>
      <c r="AY245" s="58" t="str">
        <f>IF(SUM(COUNTIFS('Planificación 2026-1'!F:F,"SUNAMPE",'Planificación 2026-1'!X:X,C245,'Planificación 2026-1'!H:H,"IN"))&gt;0,"P06"," ")</f>
        <v xml:space="preserve"> </v>
      </c>
      <c r="AZ245" s="58" t="str">
        <f>IF(SUM(COUNTIFS('Planificación 2026-1'!F:F,"SUNAMPE",'Planificación 2026-1'!X:X,C245,'Planificación 2026-1'!H:H,"CA"))&gt;0,"P07"," ")</f>
        <v xml:space="preserve"> </v>
      </c>
      <c r="BA245" s="58" t="str">
        <f>IF(SUM(COUNTIFS('Planificación 2026-1'!F:F,"SUNAMPE",'Planificación 2026-1'!X:X,C245,'Planificación 2026-1'!H:H,"DE"))&gt;0,"P08"," ")</f>
        <v xml:space="preserve"> </v>
      </c>
      <c r="BB245" s="58" t="str">
        <f>IF(SUM(COUNTIFS('Planificación 2026-1'!F:F,"SUNAMPE",'Planificación 2026-1'!X:X,C245,'Planificación 2026-1'!H:H,"OB"))&gt;0,"P09"," ")</f>
        <v>P09</v>
      </c>
      <c r="BC245" s="58" t="str">
        <f>IF(SUM(COUNTIFS('Planificación 2026-1'!F:F,"SUNAMPE",'Planificación 2026-1'!X:X,C245,'Planificación 2026-1'!H:H,"MH"))&gt;0,"P31"," ")</f>
        <v xml:space="preserve"> </v>
      </c>
      <c r="BD245" s="58" t="str">
        <f>IF(SUM(COUNTIFS('Planificación 2026-1'!F:F,"SUNAMPE",'Planificación 2026-1'!X:X,C245,'Planificación 2026-1'!H:H,"IC"))&gt;0,"P32"," ")</f>
        <v xml:space="preserve"> </v>
      </c>
      <c r="BE245" s="58" t="str">
        <f>IF(SUM(COUNTIFS('Planificación 2026-1'!F:F,"SUNAMPE",'Planificación 2026-1'!X:X,C245,'Planificación 2026-1'!H:H,"AR"))&gt;0,"P34"," ")</f>
        <v xml:space="preserve"> </v>
      </c>
      <c r="BF245" s="58" t="str">
        <f>IF(SUM(COUNTIFS('Planificación 2026-1'!F:F,"SUNAMPE",'Planificación 2026-1'!X:X,C245,'Planificación 2026-1'!H:H,"T1"))&gt;0,"P35"," ")</f>
        <v xml:space="preserve"> </v>
      </c>
      <c r="BG245" s="58" t="str">
        <f>IF(SUM(COUNTIFS('Planificación 2026-1'!F:F,"SUNAMPE",'Planificación 2026-1'!X:X,C245,'Planificación 2026-1'!H:H,"T3"))&gt;0,"P36"," ")</f>
        <v xml:space="preserve"> </v>
      </c>
      <c r="BH245" s="58" t="str">
        <f>IF(SUM(COUNTIFS('Planificación 2026-1'!F:F,"SUNAMPE",'Planificación 2026-1'!X:X,C245,'Planificación 2026-1'!H:H,"T2"))&gt;0,"P37"," ")</f>
        <v xml:space="preserve"> </v>
      </c>
      <c r="BI245" s="58" t="str">
        <f>IF(SUM(COUNTIFS('Planificación 2026-1'!F:F,"SUNAMPE",'Planificación 2026-1'!X:X,C245,'Planificación 2026-1'!H:H,"AE"))&gt;0,"P38"," ")</f>
        <v xml:space="preserve"> </v>
      </c>
      <c r="BJ245" s="58" t="str">
        <f>IF(SUM(COUNTIFS('Planificación 2026-1'!F:F,"SUNAMPE",'Planificación 2026-1'!X:X,C245,'Planificación 2026-1'!H:H,"T4"))&gt;0,"P55"," ")</f>
        <v xml:space="preserve"> </v>
      </c>
      <c r="BK245" s="58" t="str">
        <f>IF(SUM(COUNTIFS('Planificación 2026-1'!F:F,"HUAURA",'Planificación 2026-1'!X:X,C245,'Planificación 2026-1'!H:H,"AF"))&gt;0," P01"," ")</f>
        <v xml:space="preserve"> </v>
      </c>
      <c r="BL245" s="58" t="str">
        <f>IF(SUM(COUNTIFS('Planificación 2026-1'!F:F,"HUAURA",'Planificación 2026-1'!X:X,C245,'Planificación 2026-1'!H:H,"EN"))&gt;0,"P02"," ")</f>
        <v xml:space="preserve"> </v>
      </c>
      <c r="BM245" s="58" t="str">
        <f>IF(SUM(COUNTIFS('Planificación 2026-1'!F:F,"HUAURA",'Planificación 2026-1'!X:X,C245,'Planificación 2026-1'!H:H,"IS"))&gt;0,"P03"," ")</f>
        <v xml:space="preserve"> </v>
      </c>
      <c r="BN245" s="58" t="str">
        <f>IF(SUM(COUNTIFS('Planificación 2026-1'!F:F,"HUAURA",'Planificación 2026-1'!X:X,C245,'Planificación 2026-1'!H:H,"PS"))&gt;0,"P04"," ")</f>
        <v xml:space="preserve"> </v>
      </c>
      <c r="BO245" s="58"/>
      <c r="BP245" s="58" t="str">
        <f>IF(SUM(COUNTIFS('Planificación 2026-1'!F:F,"HUAURA",'Planificación 2026-1'!X:X,C245,'Planificación 2026-1'!H:H,"IN"))&gt;0,"P06"," ")</f>
        <v xml:space="preserve"> </v>
      </c>
      <c r="BQ245" s="58" t="str">
        <f>IF(SUM(COUNTIFS('Planificación 2026-1'!F:F,"HUAURA",'Planificación 2026-1'!X:X,C245,'Planificación 2026-1'!H:H,"CA"))&gt;0,"P07"," ")</f>
        <v xml:space="preserve"> </v>
      </c>
      <c r="BR245" s="58" t="str">
        <f>IF(SUM(COUNTIFS('Planificación 2026-1'!F:F,"HUAURA",'Planificación 2026-1'!X:X,C245,'Planificación 2026-1'!H:H,"DE"))&gt;0,"P08"," ")</f>
        <v xml:space="preserve"> </v>
      </c>
      <c r="BS245" s="58" t="str">
        <f>IF(SUM(COUNTIFS('Planificación 2026-1'!F:F,"HUAURA",'Planificación 2026-1'!X:X,C245,'Planificación 2026-1'!H:H,"OB"))&gt;0,"P09"," ")</f>
        <v xml:space="preserve"> </v>
      </c>
      <c r="BT245" s="58" t="str">
        <f>IF(SUM(COUNTIFS('Planificación 2026-1'!F:F,"HUAURA",'Planificación 2026-1'!X:X,C245,'Planificación 2026-1'!H:H,"MH"))&gt;0,"P31"," ")</f>
        <v xml:space="preserve"> </v>
      </c>
      <c r="BU245" s="58" t="str">
        <f>IF(SUM(COUNTIFS('Planificación 2026-1'!F:F,"HUAURA",'Planificación 2026-1'!X:X,C245,'Planificación 2026-1'!H:H,"IC"))&gt;0,"P32"," ")</f>
        <v xml:space="preserve"> </v>
      </c>
      <c r="BV245" s="58" t="str">
        <f>IF(SUM(COUNTIFS('Planificación 2026-1'!F:F,"HUAURA",'Planificación 2026-1'!X:X,C245,'Planificación 2026-1'!H:H,"AR"))&gt;0,"P34"," ")</f>
        <v xml:space="preserve"> </v>
      </c>
      <c r="BW245" s="58" t="str">
        <f>IF(SUM(COUNTIFS('Planificación 2026-1'!F:F,"HUAURA",'Planificación 2026-1'!X:X,C245,'Planificación 2026-1'!H:H,"T1"))&gt;0,"P35"," ")</f>
        <v xml:space="preserve"> </v>
      </c>
      <c r="BX245" s="58" t="str">
        <f>IF(SUM(COUNTIFS('Planificación 2026-1'!F:F,"HUAURA",'Planificación 2026-1'!X:X,C245,'Planificación 2026-1'!H:H,"T3"))&gt;0,"P36"," ")</f>
        <v xml:space="preserve"> </v>
      </c>
      <c r="BY245" s="58" t="str">
        <f>IF(SUM(COUNTIFS('Planificación 2026-1'!F:F,"HUAURA",'Planificación 2026-1'!X:X,C245,'Planificación 2026-1'!H:H,"T2"))&gt;0,"P37"," ")</f>
        <v xml:space="preserve"> </v>
      </c>
      <c r="BZ245" s="58" t="str">
        <f>IF(SUM(COUNTIFS('Planificación 2026-1'!F:F,"HUAURA",'Planificación 2026-1'!X:X,C245,'Planificación 2026-1'!H:H,"AE"))&gt;0,"P38"," ")</f>
        <v xml:space="preserve"> </v>
      </c>
      <c r="CA245" s="58" t="str">
        <f>IF(SUM(COUNTIFS('Planificación 2026-1'!F:F,"HUAURA",'Planificación 2026-1'!X:X,C245,'Planificación 2026-1'!H:H,"T4"))&gt;0,"P55"," ")</f>
        <v xml:space="preserve"> </v>
      </c>
      <c r="CB245" s="59">
        <f>SUMIFS('Planificación 2026-1'!S:S,'Planificación 2026-1'!X:X,C245,'Planificación 2026-1'!H:H,"AF",'Planificación 2026-1'!I:I,"&gt;2")</f>
        <v>0</v>
      </c>
      <c r="CC245" s="59">
        <f>SUMIFS('Planificación 2026-1'!S:S,'Planificación 2026-1'!X:X,C245,'Planificación 2026-1'!H:H,"EN",'Planificación 2026-1'!I:I,"&gt;2")</f>
        <v>0</v>
      </c>
      <c r="CD245" s="59">
        <f>SUMIFS('Planificación 2026-1'!S:S,'Planificación 2026-1'!X:X,C245,'Planificación 2026-1'!H:H,"IS",'Planificación 2026-1'!I:I,"&gt;2")</f>
        <v>0</v>
      </c>
      <c r="CE245" s="59">
        <f>SUMIFS('Planificación 2026-1'!S:S,'Planificación 2026-1'!X:X,C245,'Planificación 2026-1'!H:H,"PS",'Planificación 2026-1'!I:I,"&gt;2")</f>
        <v>0</v>
      </c>
      <c r="CF245" s="59">
        <f>SUMIFS('Planificación 2026-1'!S:S,'Planificación 2026-1'!X:X,C245,'Planificación 2026-1'!H:H,"IN",'Planificación 2026-1'!I:I,"&gt;2")</f>
        <v>0</v>
      </c>
      <c r="CG245" s="59">
        <f>SUMIFS('Planificación 2026-1'!S:S,'Planificación 2026-1'!X:X,C245,'Planificación 2026-1'!H:H,"CA",'Planificación 2026-1'!I:I,"&gt;2")</f>
        <v>0</v>
      </c>
      <c r="CH245" s="59">
        <f>SUMIFS('Planificación 2026-1'!S:S,'Planificación 2026-1'!X:X,C245,'Planificación 2026-1'!H:H,"DE",'Planificación 2026-1'!I:I,"&gt;2")</f>
        <v>0</v>
      </c>
      <c r="CI245" s="59">
        <f>SUMIFS('Planificación 2026-1'!S:S,'Planificación 2026-1'!X:X,C245,'Planificación 2026-1'!H:H,"OB",'Planificación 2026-1'!I:I,"&gt;2")</f>
        <v>0</v>
      </c>
      <c r="CJ245" s="59">
        <f>SUMIFS('Planificación 2026-1'!S:S,'Planificación 2026-1'!X:X,C245,'Planificación 2026-1'!H:H,"MH",'Planificación 2026-1'!I:I,"&gt;2")</f>
        <v>0</v>
      </c>
      <c r="CK245" s="59">
        <f>SUMIFS('Planificación 2026-1'!S:S,'Planificación 2026-1'!X:X,C245,'Planificación 2026-1'!H:H,"IC",'Planificación 2026-1'!I:I,"&gt;2")</f>
        <v>0</v>
      </c>
      <c r="CL245" s="59">
        <f>SUMIFS('Planificación 2026-1'!S:S,'Planificación 2026-1'!X:X,C245,'Planificación 2026-1'!H:H,"AR",'Planificación 2026-1'!I:I,"&gt;2")</f>
        <v>0</v>
      </c>
      <c r="CM245" s="59">
        <f>SUMIFS('Planificación 2026-1'!S:S,'Planificación 2026-1'!X:X,C245,'Planificación 2026-1'!H:H,"AE",'Planificación 2026-1'!I:I,"&gt;2")</f>
        <v>0</v>
      </c>
      <c r="CN245" s="59">
        <f>SUMIFS('Planificación 2026-1'!S:S,'Planificación 2026-1'!X:X,C245,'Planificación 2026-1'!H:H,"T1",'Planificación 2026-1'!I:I,"&gt;2")</f>
        <v>0</v>
      </c>
      <c r="CO245" s="59">
        <f>SUMIFS('Planificación 2026-1'!S:S,'Planificación 2026-1'!X:X,C245,'Planificación 2026-1'!H:H,"T3",'Planificación 2026-1'!I:I,"&gt;2")</f>
        <v>0</v>
      </c>
      <c r="CP245" s="59">
        <f>SUMIFS('Planificación 2026-1'!S:S,'Planificación 2026-1'!X:X,C245,'Planificación 2026-1'!H:H,"T2",'Planificación 2026-1'!I:I,"&gt;2")</f>
        <v>0</v>
      </c>
      <c r="CQ245" s="59">
        <f>SUMIFS('Planificación 2026-1'!S:S,'Planificación 2026-1'!X:X,C245,'Planificación 2026-1'!H:H,"T4",'Planificación 2026-1'!I:I,"&gt;2")</f>
        <v>0</v>
      </c>
      <c r="CR245" s="59">
        <f>SUMIFS('Planificación 2026-1'!S:S,'Planificación 2026-1'!X:X,C245,'Planificación 2026-1'!H:H,"AF",'Planificación 2026-1'!I:I,"&lt;3")</f>
        <v>0</v>
      </c>
      <c r="CS245" s="59">
        <f>SUMIFS('Planificación 2026-1'!S:S,'Planificación 2026-1'!X:X,C245,'Planificación 2026-1'!H:H,"EN",'Planificación 2026-1'!I:I,"&lt;3")</f>
        <v>8</v>
      </c>
      <c r="CT245" s="59">
        <f>SUMIFS('Planificación 2026-1'!S:S,'Planificación 2026-1'!X:X,C245,'Planificación 2026-1'!H:H,"IS",'Planificación 2026-1'!I:I,"&lt;3")</f>
        <v>0</v>
      </c>
      <c r="CU245" s="59">
        <f>SUMIFS('Planificación 2026-1'!S:S,'Planificación 2026-1'!X:X,C245,'Planificación 2026-1'!H:H,"PS",'Planificación 2026-1'!I:I,"&lt;3")</f>
        <v>4</v>
      </c>
      <c r="CV245" s="59">
        <f>SUMIFS('Planificación 2026-1'!S:S,'Planificación 2026-1'!X:X,C245,'Planificación 2026-1'!H:H,"IN",'Planificación 2026-1'!I:I,"&lt;3")</f>
        <v>0</v>
      </c>
      <c r="CW245" s="59">
        <f>SUMIFS('Planificación 2026-1'!S:S,'Planificación 2026-1'!X:X,C245,'Planificación 2026-1'!H:H,"CA",'Planificación 2026-1'!I:I,"&lt;3")</f>
        <v>0</v>
      </c>
      <c r="CX245" s="59">
        <f>SUMIFS('Planificación 2026-1'!S:S,'Planificación 2026-1'!X:X,C245,'Planificación 2026-1'!H:H,"DE",'Planificación 2026-1'!I:I,"&lt;3")</f>
        <v>0</v>
      </c>
      <c r="CY245" s="59">
        <f>SUMIFS('Planificación 2026-1'!S:S,'Planificación 2026-1'!X:X,C245,'Planificación 2026-1'!H:H,"OB",'Planificación 2026-1'!I:I,"&lt;3")</f>
        <v>4</v>
      </c>
      <c r="CZ245" s="59">
        <f>SUMIFS('Planificación 2026-1'!S:S,'Planificación 2026-1'!X:X,C245,'Planificación 2026-1'!H:H,"MH",'Planificación 2026-1'!I:I,"&lt;3")</f>
        <v>0</v>
      </c>
      <c r="DA245" s="59">
        <f>SUMIFS('Planificación 2026-1'!S:S,'Planificación 2026-1'!X:X,C245,'Planificación 2026-1'!H:H,"IC",'Planificación 2026-1'!I:I,"&lt;3")</f>
        <v>0</v>
      </c>
      <c r="DB245" s="59">
        <f>SUMIFS('Planificación 2026-1'!S:S,'Planificación 2026-1'!X:X,C245,'Planificación 2026-1'!H:H,"AR",'Planificación 2026-1'!I:I,"&lt;3")</f>
        <v>0</v>
      </c>
      <c r="DC245" s="59">
        <f>SUMIFS('Planificación 2026-1'!S:S,'Planificación 2026-1'!X:X,C245,'Planificación 2026-1'!H:H,"AE",'Planificación 2026-1'!I:I,"&lt;3")</f>
        <v>0</v>
      </c>
      <c r="DD245" s="59">
        <f>SUMIFS('Planificación 2026-1'!S:S,'Planificación 2026-1'!X:X,C245,'Planificación 2026-1'!H:H,"T1",'Planificación 2026-1'!I:I,"&lt;3")</f>
        <v>0</v>
      </c>
      <c r="DE245" s="59">
        <f>SUMIFS('Planificación 2026-1'!S:S,'Planificación 2026-1'!X:X,C245,'Planificación 2026-1'!H:H,"T3",'Planificación 2026-1'!I:I,"&lt;3")</f>
        <v>0</v>
      </c>
      <c r="DF245" s="59">
        <f>SUMIFS('Planificación 2026-1'!S:S,'Planificación 2026-1'!X:X,C245,'Planificación 2026-1'!H:H,"T2",'Planificación 2026-1'!I:I,"&lt;3")</f>
        <v>0</v>
      </c>
      <c r="DG245" s="59">
        <f>SUMIFS('Planificación 2026-1'!S:S,'Planificación 2026-1'!X:X,C245,'Planificación 2026-1'!H:H,"T4",'Planificación 2026-1'!I:I,"&lt;3")</f>
        <v>0</v>
      </c>
      <c r="DH245" s="58" t="str">
        <f>TRIM(CONCATENATE(L245,M245,N245,O245,P245,Q245,R245,S245,T245,U245,V245,W245,X245,Y245,Z245,AA245,AB245))</f>
        <v>P02</v>
      </c>
      <c r="DI245" s="27">
        <f>IF(C245="","",SUMIFS('Planificación 2026-1'!S:S,'Planificación 2026-1'!X:X,C245,'Planificación 2026-1'!F:F,"PRINCIPAL",'Planificación 2026-1'!Y:Y,"VIRTUAL"))</f>
        <v>0</v>
      </c>
      <c r="DJ245" s="27">
        <f>IF(C245="","",SUMIFS('Planificación 2026-1'!S:S,'Planificación 2026-1'!X:X,C245,'Planificación 2026-1'!F:F,"PRINCIPAL",'Planificación 2026-1'!Y:Y,"PRESENCIAL"))</f>
        <v>8</v>
      </c>
      <c r="DK245" s="27">
        <f>IF(C245="","",SUMIFS('Planificación 2026-1'!S:S,'Planificación 2026-1'!X:X,C245,'Planificación 2026-1'!F:F,"PRINCIPAL",'Planificación 2026-1'!Y:Y,"HIBRIDO PRESENCIAL"))</f>
        <v>0</v>
      </c>
      <c r="DL245" s="58" t="str">
        <f>TRIM(CONCATENATE(AC245,AD245,AE245,AF245,AG245,AH245,AI245,AJ245,AK245,AL245,AM245,AN245,AO245,AP245,AQ245,AR245,AS245))</f>
        <v/>
      </c>
      <c r="DM245" s="58">
        <f>IF(C245="","",SUMIFS('Planificación 2026-1'!S:S,'Planificación 2026-1'!X:X,C245,'Planificación 2026-1'!F:F,"FILIAL",'Planificación 2026-1'!Y:Y,"VIRTUAL"))</f>
        <v>0</v>
      </c>
      <c r="DN245" s="60">
        <f>IF(C245="","",SUMIFS('Planificación 2026-1'!S:S,'Planificación 2026-1'!X:X,C245,'Planificación 2026-1'!F:F,"FILIAL",'Planificación 2026-1'!Y:Y,"PRESENCIAL"))</f>
        <v>0</v>
      </c>
      <c r="DO245" s="29">
        <f>IF(C245="","",SUMIFS('Planificación 2026-1'!S:S,'Planificación 2026-1'!X:X,C245,'Planificación 2026-1'!F:F,"FILIAL",'Planificación 2026-1'!Y:Y,"HIBRIDO PRESENCIAL"))</f>
        <v>0</v>
      </c>
      <c r="DP245" s="61" t="str">
        <f>TRIM(CONCATENATE(AT245,AU245,AV245,AW245,AX245,AY245,AZ245,BA245,BB245,BC245,BD245,BE245,BF245,BG245,BH245,BI245,BJ245))</f>
        <v>P04 P09</v>
      </c>
      <c r="DQ245" s="58">
        <f>IF(C245="","",SUMIFS('Planificación 2026-1'!S:S,'Planificación 2026-1'!X:X,C245,'Planificación 2026-1'!F:F,"SUNAMPE",'Planificación 2026-1'!Y:Y,"VIRTUAL"))</f>
        <v>0</v>
      </c>
      <c r="DR245" s="29">
        <f>IF(C245="","",SUMIFS('Planificación 2026-1'!S:S,'Planificación 2026-1'!X:X,C245,'Planificación 2026-1'!F:F,"SUNAMPE",'Planificación 2026-1'!Y:Y,"PRESENCIAL"))</f>
        <v>8</v>
      </c>
      <c r="DS245" s="61" t="str">
        <f>TRIM(CONCATENATE(BK245,BL245,BM245,BN245,BO245,BP245,BQ245,BR245,BS245,BT245,BU245,BV245,BW245,BX245,BY245,BZ245,CA245))</f>
        <v/>
      </c>
      <c r="DT245" s="58">
        <f>IF(C245="","",SUMIFS('Planificación 2026-1'!S:S,'Planificación 2026-1'!X:X,C245,'Planificación 2026-1'!F:F,"HUAURA",'Planificación 2026-1'!Y:Y,"VIRTUAL"))</f>
        <v>0</v>
      </c>
      <c r="DU245" s="29">
        <f>IF(C245="","",SUMIFS('Planificación 2026-1'!S:S,'Planificación 2026-1'!X:X,C245,'Planificación 2026-1'!F:F,"HUAURA",'Planificación 2026-1'!Y:Y,"PRESENCIAL"))</f>
        <v>0</v>
      </c>
      <c r="DV245" s="32">
        <f>SUMIFS('Planificación 2026-1'!S:S,'Planificación 2026-1'!X:X,C245,'Planificación 2026-1'!F:F,"PRINCIPAL",'Planificación 2026-1'!Y:Y,"VIRTUAL",'Planificación 2026-1'!I:I,"&gt;2")</f>
        <v>0</v>
      </c>
      <c r="DW245" s="32">
        <f>SUMIFS('Planificación 2026-1'!S:S,'Planificación 2026-1'!X:X,C245,'Planificación 2026-1'!F:F,"PRINCIPAL",'Planificación 2026-1'!Y:Y,"&lt;&gt;VIRTUAL",'Planificación 2026-1'!I:I,"&gt;2")</f>
        <v>0</v>
      </c>
      <c r="DX245" s="32">
        <f>SUMIFS('Planificación 2026-1'!S:S,'Planificación 2026-1'!X:X,C245,'Planificación 2026-1'!F:F,"SUNAMPE",'Planificación 2026-1'!Y:Y,"VIRTUAL",'Planificación 2026-1'!I:I,"&gt;2")</f>
        <v>0</v>
      </c>
      <c r="DY245" s="32">
        <f>SUMIFS('Planificación 2026-1'!S:S,'Planificación 2026-1'!X:X,C245,'Planificación 2026-1'!F:F,"SUNAMPE",'Planificación 2026-1'!Y:Y,"&lt;&gt;VIRTUAL",'Planificación 2026-1'!I:I,"&gt;2")</f>
        <v>0</v>
      </c>
      <c r="DZ245" s="32">
        <f>SUMIFS('Planificación 2026-1'!S:S,'Planificación 2026-1'!X:X,C245,'Planificación 2026-1'!F:F,"FILIAL",'Planificación 2026-1'!Y:Y,"VIRTUAL",'Planificación 2026-1'!I:I,"&gt;2")</f>
        <v>0</v>
      </c>
      <c r="EA245" s="32">
        <f>SUMIFS('Planificación 2026-1'!S:S,'Planificación 2026-1'!X:X,C245,'Planificación 2026-1'!F:F,"FILIAL",'Planificación 2026-1'!Y:Y,"&lt;&gt;VIRTUAL",'Planificación 2026-1'!I:I,"&gt;2")</f>
        <v>0</v>
      </c>
      <c r="EB245" s="32">
        <f>SUMIFS('Planificación 2026-1'!S:S,'Planificación 2026-1'!X:X,C245,'Planificación 2026-1'!F:F,"PORUMA",'Planificación 2026-1'!Y:Y,"VIRTUAL",'Planificación 2026-1'!I:I,"&gt;2")</f>
        <v>0</v>
      </c>
      <c r="EC245" s="32">
        <f>SUMIFS('Planificación 2026-1'!S:S,'Planificación 2026-1'!X:X,C245,'Planificación 2026-1'!F:F,"PORUMA",'Planificación 2026-1'!Y:Y,"&lt;&gt;VIRTUAL",'Planificación 2026-1'!I:I,"&gt;2")</f>
        <v>0</v>
      </c>
      <c r="ED245" s="32">
        <f>SUMIFS('Planificación 2026-1'!S:S,'Planificación 2026-1'!X:X,C245,'Planificación 2026-1'!F:F,"HUAURA",'Planificación 2026-1'!Y:Y,"VIRTUAL",'Planificación 2026-1'!I:I,"&gt;2")</f>
        <v>0</v>
      </c>
      <c r="EE245" s="32">
        <f>SUMIFS('Planificación 2026-1'!S:S,'Planificación 2026-1'!X:X,C245,'Planificación 2026-1'!F:F,"HUAURA",'Planificación 2026-1'!Y:Y,"&lt;&gt;VIRTUAL",'Planificación 2026-1'!I:I,"&gt;2")</f>
        <v>0</v>
      </c>
      <c r="EF245" s="32">
        <f>SUMIFS('Planificación 2026-1'!S:S,'Planificación 2026-1'!X:X,C245,'Planificación 2026-1'!F:F,"PRINCIPAL",'Planificación 2026-1'!Y:Y,"VIRTUAL",'Planificación 2026-1'!I:I,"&lt;3")</f>
        <v>0</v>
      </c>
      <c r="EG245" s="32">
        <f>SUMIFS('Planificación 2026-1'!S:S,'Planificación 2026-1'!X:X,C245,'Planificación 2026-1'!F:F,"PRINCIPAL",'Planificación 2026-1'!Y:Y,"&lt;&gt;VIRTUAL",'Planificación 2026-1'!I:I,"&lt;3")</f>
        <v>8</v>
      </c>
      <c r="EH245" s="32">
        <f>SUMIFS('Planificación 2026-1'!S:S,'Planificación 2026-1'!X:X,C245,'Planificación 2026-1'!F:F,"SUNAMPE",'Planificación 2026-1'!Y:Y,"VIRTUAL",'Planificación 2026-1'!I:I,"&lt;3")</f>
        <v>0</v>
      </c>
      <c r="EI245" s="32">
        <f>SUMIFS('Planificación 2026-1'!S:S,'Planificación 2026-1'!X:X,C245,'Planificación 2026-1'!F:F,"SUNAMPE",'Planificación 2026-1'!Y:Y,"&lt;&gt;VIRTUAL",'Planificación 2026-1'!I:I,"&lt;3")</f>
        <v>8</v>
      </c>
      <c r="EJ245" s="32">
        <f>SUMIFS('Planificación 2026-1'!S:S,'Planificación 2026-1'!X:X,C245,'Planificación 2026-1'!F:F,"FILIAL",'Planificación 2026-1'!Y:Y,"VIRTUAL",'Planificación 2026-1'!I:I,"&lt;3")</f>
        <v>0</v>
      </c>
      <c r="EK245" s="32">
        <f>SUMIFS('Planificación 2026-1'!S:S,'Planificación 2026-1'!X:X,C245,'Planificación 2026-1'!F:F,"FILIAL",'Planificación 2026-1'!Y:Y,"&lt;&gt;VIRTUAL",'Planificación 2026-1'!I:I,"&lt;3")</f>
        <v>0</v>
      </c>
      <c r="EL245" s="32">
        <f>SUMIFS('Planificación 2026-1'!S:S,'Planificación 2026-1'!X:X,C245,'Planificación 2026-1'!F:F,"PORUMA",'Planificación 2026-1'!Y:Y,"VIRTUAL",'Planificación 2026-1'!I:I,"&lt;3")</f>
        <v>0</v>
      </c>
      <c r="EM245" s="32">
        <f>SUMIFS('Planificación 2026-1'!S:S,'Planificación 2026-1'!X:X,C245,'Planificación 2026-1'!F:F,"PORUMA",'Planificación 2026-1'!Y:Y,"&lt;&gt;VIRTUAL",'Planificación 2026-1'!I:I,"&lt;3")</f>
        <v>0</v>
      </c>
      <c r="EN245" s="32">
        <f>SUMIFS('Planificación 2026-1'!S:S,'Planificación 2026-1'!X:X,C245,'Planificación 2026-1'!F:F,"HUAURA",'Planificación 2026-1'!Y:Y,"VIRTUAL",'Planificación 2026-1'!I:I,"&lt;3")</f>
        <v>0</v>
      </c>
      <c r="EO245" s="32">
        <f>SUMIFS('Planificación 2026-1'!S:S,'Planificación 2026-1'!X:X,C245,'Planificación 2026-1'!F:F,"HUAURA",'Planificación 2026-1'!Y:Y,"&lt;&gt;VIRTUAL",'Planificación 2026-1'!I:I,"&lt;3")</f>
        <v>0</v>
      </c>
      <c r="EP245" s="32">
        <f>EJ245+DZ245+EA245+EK245</f>
        <v>0</v>
      </c>
      <c r="EQ245" s="32">
        <f>EO245+EN245+EE245+ED245</f>
        <v>0</v>
      </c>
      <c r="ER245" s="32">
        <f>EL245+EM245+EC245+EB245</f>
        <v>0</v>
      </c>
      <c r="ES245" s="32">
        <f>EG245+EF245+DW245+DV245</f>
        <v>8</v>
      </c>
      <c r="ET245" s="32">
        <f>EI245+EH245+DY245+DX245</f>
        <v>8</v>
      </c>
      <c r="EU245" s="32">
        <f t="shared" si="58"/>
        <v>16</v>
      </c>
      <c r="EV245" s="32" t="b">
        <f>EXACT(EU245,E245)</f>
        <v>1</v>
      </c>
      <c r="EW245" s="32"/>
      <c r="EX245" s="32">
        <f>DV245+DZ245+ED245+EF245+EJ245+EN245+DX245+EH245</f>
        <v>0</v>
      </c>
      <c r="EY245" s="32">
        <f>DW245+EA245+EE245+EG245+EK245+EO245+DY245+EI245</f>
        <v>16</v>
      </c>
      <c r="EZ245" s="32" t="b">
        <f>EXACT(SUM(EX245:EY245),E245)</f>
        <v>1</v>
      </c>
      <c r="FA245" s="32" t="str">
        <f>IF(AND(DW245=0,EA245=0,EE245=0),"",IF(COUNTIF(DW245:EE245,"&gt;0")=1,IF(DW245&gt;0,"SEDE",IF(EA245&gt;0,"FILIAL","HUAURA")),IF(COUNTIF(DW245:EE245,"&gt;0")=2,IF(AND(DW245&gt;0,EA245&gt;0),"SEDE-FILIAL",IF(AND(DW245&gt;0,EE245&gt;0),"SEDE-HUAURA","FILIAL-HUAURA")),"SEDE-FILIAL-HUAURA")))</f>
        <v/>
      </c>
      <c r="FB245" s="32" t="str">
        <f>IF(EX245=0,"PRESENCIAL",IF(EY245=0,"VIRTUAL",IF(EX245&gt;EY245,"MAS VIRTUAL",IF(EY245&gt;EX245,"MAS PRESENCIAL","AMBOS"))))</f>
        <v>PRESENCIAL</v>
      </c>
    </row>
    <row r="246" spans="2:158">
      <c r="B246" s="66">
        <v>243</v>
      </c>
      <c r="C246" s="32" t="s">
        <v>452</v>
      </c>
      <c r="D246" s="429">
        <v>492535</v>
      </c>
      <c r="E246" s="62">
        <f>SUMIF('Planificación 2026-1'!X:X,C246,'Planificación 2026-1'!S:S)</f>
        <v>32</v>
      </c>
      <c r="F246" s="450" t="s">
        <v>199</v>
      </c>
      <c r="G246" s="57" t="s">
        <v>200</v>
      </c>
      <c r="H246" s="64"/>
      <c r="I246" s="64"/>
      <c r="J246" s="137" t="s">
        <v>195</v>
      </c>
      <c r="K246" s="124" t="s">
        <v>173</v>
      </c>
      <c r="L246" s="57" t="str">
        <f>IF(SUM(COUNTIFS('Planificación 2026-1'!F:F,"PRINCIPAL",'Planificación 2026-1'!X:X,C246,'Planificación 2026-1'!H:H,"AF"))&gt;0,"P01"," ")</f>
        <v xml:space="preserve"> </v>
      </c>
      <c r="M246" s="58" t="str">
        <f>IF(SUM(COUNTIFS('Planificación 2026-1'!F:F,"PRINCIPAL",'Planificación 2026-1'!X:X,C246,'Planificación 2026-1'!H:H,"EN"))&gt;0,"P02"," ")</f>
        <v xml:space="preserve"> </v>
      </c>
      <c r="N246" s="58" t="str">
        <f>IF(SUM(COUNTIFS('Planificación 2026-1'!F:F,"PRINCIPAL",'Planificación 2026-1'!X:X,C246,'Planificación 2026-1'!H:H,"IS"))&gt;0,"P03"," ")</f>
        <v xml:space="preserve"> </v>
      </c>
      <c r="O246" s="58" t="str">
        <f>IF(SUM(COUNTIFS('Planificación 2026-1'!F:F,"PRINCIPAL",'Planificación 2026-1'!X:X,C246,'Planificación 2026-1'!H:H,"PS"))&gt;0,"P04"," ")</f>
        <v xml:space="preserve"> </v>
      </c>
      <c r="P246" s="58"/>
      <c r="Q246" s="58" t="str">
        <f>IF(SUM(COUNTIFS('Planificación 2026-1'!F:F,"PRINCIPAL",'Planificación 2026-1'!X:X,C246,'Planificación 2026-1'!H:H,"IN"))&gt;0,"P06"," ")</f>
        <v xml:space="preserve"> </v>
      </c>
      <c r="R246" s="58" t="str">
        <f>IF(SUM(COUNTIFS('Planificación 2026-1'!F:F,"PRINCIPAL",'Planificación 2026-1'!X:X,C246,'Planificación 2026-1'!H:H,"CA"))&gt;0,"P07"," ")</f>
        <v xml:space="preserve"> </v>
      </c>
      <c r="S246" s="58" t="str">
        <f>IF(SUM(COUNTIFS('Planificación 2026-1'!F:F,"PRINCIPAL",'Planificación 2026-1'!X:X,C246,'Planificación 2026-1'!H:H,"DE"))&gt;0,"P08"," ")</f>
        <v xml:space="preserve"> </v>
      </c>
      <c r="T246" s="58" t="str">
        <f>IF(SUM(COUNTIFS('Planificación 2026-1'!F:F,"PRINCIPAL",'Planificación 2026-1'!X:X,C246,'Planificación 2026-1'!H:H,"OB"))&gt;0,"P09"," ")</f>
        <v xml:space="preserve"> </v>
      </c>
      <c r="U246" s="58" t="str">
        <f>IF(SUM(COUNTIFS('Planificación 2026-1'!F:F,"PRINCIPAL",'Planificación 2026-1'!X:X,C246,'Planificación 2026-1'!H:H,"MH"))&gt;0,"P31"," ")</f>
        <v xml:space="preserve"> </v>
      </c>
      <c r="V246" s="58" t="str">
        <f>IF(SUM(COUNTIFS('Planificación 2026-1'!F:F,"PRINCIPAL",'Planificación 2026-1'!X:X,C246,'Planificación 2026-1'!H:H,"IC"))&gt;0,"P32"," ")</f>
        <v xml:space="preserve"> </v>
      </c>
      <c r="W246" s="58" t="str">
        <f>IF(SUM(COUNTIFS('Planificación 2026-1'!F:F,"PRINCIPAL",'Planificación 2026-1'!X:X,C246,'Planificación 2026-1'!H:H,"AR"))&gt;0,"P34"," ")</f>
        <v xml:space="preserve"> </v>
      </c>
      <c r="X246" s="58" t="str">
        <f>IF(SUM(COUNTIFS('Planificación 2026-1'!F:F,"PRINCIPAL",'Planificación 2026-1'!X:X,C246,'Planificación 2026-1'!H:H,"T1"))&gt;0,"P35"," ")</f>
        <v xml:space="preserve"> </v>
      </c>
      <c r="Y246" s="58" t="str">
        <f>IF(SUM(COUNTIFS('Planificación 2026-1'!F:F,"PRINCIPAL",'Planificación 2026-1'!X:X,C246,'Planificación 2026-1'!H:H,"T3"))&gt;0,"P36"," ")</f>
        <v xml:space="preserve"> </v>
      </c>
      <c r="Z246" s="58" t="str">
        <f>IF(SUM(COUNTIFS('Planificación 2026-1'!F:F,"PRINCIPAL",'Planificación 2026-1'!X:X,C246,'Planificación 2026-1'!H:H,"T2"))&gt;0,"P37"," ")</f>
        <v xml:space="preserve"> </v>
      </c>
      <c r="AA246" s="58" t="str">
        <f>IF(SUM(COUNTIFS('Planificación 2026-1'!F:F,"PRINCIPAL",'Planificación 2026-1'!X:X,C246,'Planificación 2026-1'!H:H,"AE"))&gt;0,"P38"," ")</f>
        <v xml:space="preserve"> </v>
      </c>
      <c r="AB246" s="58" t="str">
        <f>IF(SUM(COUNTIFS('Planificación 2026-1'!F:F,"PRINCIPAL",'Planificación 2026-1'!X:X,C246,'Planificación 2026-1'!H:H,"T4"))&gt;0,"P55"," ")</f>
        <v xml:space="preserve"> </v>
      </c>
      <c r="AC246" s="58" t="str">
        <f>IF(SUM(COUNTIFS('Planificación 2026-1'!F:F,"FILIAL",'Planificación 2026-1'!X:X,C246,'Planificación 2026-1'!H:H,"AF"))&gt;0," P01"," ")</f>
        <v xml:space="preserve"> </v>
      </c>
      <c r="AD246" s="58" t="str">
        <f>IF(SUM(COUNTIFS('Planificación 2026-1'!F:F,"FILIAL",'Planificación 2026-1'!X:X,C246,'Planificación 2026-1'!H:H,"EN"))&gt;0,"P02"," ")</f>
        <v>P02</v>
      </c>
      <c r="AE246" s="58" t="str">
        <f>IF(SUM(COUNTIFS('Planificación 2026-1'!F:F,"FILIAL",'Planificación 2026-1'!X:X,C246,'Planificación 2026-1'!H:H,"IS"))&gt;0,"P03"," ")</f>
        <v xml:space="preserve"> </v>
      </c>
      <c r="AF246" s="58" t="str">
        <f>IF(SUM(COUNTIFS('Planificación 2026-1'!F:F,"FILIAL",'Planificación 2026-1'!X:X,C246,'Planificación 2026-1'!H:H,"PS"))&gt;0,"P04"," ")</f>
        <v>P04</v>
      </c>
      <c r="AG246" s="58"/>
      <c r="AH246" s="58" t="str">
        <f>IF(SUM(COUNTIFS('Planificación 2026-1'!F:F,"FILIAL",'Planificación 2026-1'!X:X,C246,'Planificación 2026-1'!H:H,"IN"))&gt;0,"P06"," ")</f>
        <v xml:space="preserve"> </v>
      </c>
      <c r="AI246" s="58" t="str">
        <f>IF(SUM(COUNTIFS('Planificación 2026-1'!F:F,"FILIAL",'Planificación 2026-1'!X:X,C246,'Planificación 2026-1'!H:H,"CA"))&gt;0,"P07"," ")</f>
        <v xml:space="preserve"> </v>
      </c>
      <c r="AJ246" s="58" t="str">
        <f>IF(SUM(COUNTIFS('Planificación 2026-1'!F:F,"FILIAL",'Planificación 2026-1'!X:X,C246,'Planificación 2026-1'!H:H,"DE"))&gt;0,"P08"," ")</f>
        <v xml:space="preserve"> </v>
      </c>
      <c r="AK246" s="58" t="str">
        <f>IF(SUM(COUNTIFS('Planificación 2026-1'!F:F,"FILIAL",'Planificación 2026-1'!X:X,C246,'Planificación 2026-1'!H:H,"OB"))&gt;0,"P09"," ")</f>
        <v>P09</v>
      </c>
      <c r="AL246" s="58" t="str">
        <f>IF(SUM(COUNTIFS('Planificación 2026-1'!F:F,"FILIAL",'Planificación 2026-1'!X:X,C246,'Planificación 2026-1'!H:H,"MH"))&gt;0,"P31"," ")</f>
        <v xml:space="preserve"> </v>
      </c>
      <c r="AM246" s="58" t="str">
        <f>IF(SUM(COUNTIFS('Planificación 2026-1'!F:F,"FILIAL",'Planificación 2026-1'!X:X,C246,'Planificación 2026-1'!H:H,"IC"))&gt;0,"P32"," ")</f>
        <v xml:space="preserve"> </v>
      </c>
      <c r="AN246" s="58" t="str">
        <f>IF(SUM(COUNTIFS('Planificación 2026-1'!F:F,"FILIAL",'Planificación 2026-1'!X:X,C246,'Planificación 2026-1'!H:H,"AR"))&gt;0,"P34"," ")</f>
        <v xml:space="preserve"> </v>
      </c>
      <c r="AO246" s="58" t="str">
        <f>IF(SUM(COUNTIFS('Planificación 2026-1'!F:F,"FILIAL",'Planificación 2026-1'!X:X,C246,'Planificación 2026-1'!H:H,"T1"))&gt;0,"P35"," ")</f>
        <v xml:space="preserve"> </v>
      </c>
      <c r="AP246" s="58" t="str">
        <f>IF(SUM(COUNTIFS('Planificación 2026-1'!F:F,"FILIAL",'Planificación 2026-1'!X:X,C246,'Planificación 2026-1'!H:H,"T3"))&gt;0,"P36"," ")</f>
        <v xml:space="preserve"> </v>
      </c>
      <c r="AQ246" s="58" t="str">
        <f>IF(SUM(COUNTIFS('Planificación 2026-1'!F:F,"FILIAL",'Planificación 2026-1'!X:X,C246,'Planificación 2026-1'!H:H,"T2"))&gt;0,"P37"," ")</f>
        <v xml:space="preserve"> </v>
      </c>
      <c r="AR246" s="58" t="str">
        <f>IF(SUM(COUNTIFS('Planificación 2026-1'!F:F,"FILIAL",'Planificación 2026-1'!X:X,C246,'Planificación 2026-1'!H:H,"AE"))&gt;0,"P38"," ")</f>
        <v xml:space="preserve"> </v>
      </c>
      <c r="AS246" s="58" t="str">
        <f>IF(SUM(COUNTIFS('Planificación 2026-1'!F:F,"FILIAL",'Planificación 2026-1'!X:X,C246,'Planificación 2026-1'!H:H,"T4"))&gt;0,"P55"," ")</f>
        <v xml:space="preserve"> </v>
      </c>
      <c r="AT246" s="58" t="str">
        <f>IF(SUM(COUNTIFS('Planificación 2026-1'!F:F,"SUNAMPE",'Planificación 2026-1'!X:X,C246,'Planificación 2026-1'!H:H,"AF"))&gt;0," P01"," ")</f>
        <v xml:space="preserve"> </v>
      </c>
      <c r="AU246" s="58" t="str">
        <f>IF(SUM(COUNTIFS('Planificación 2026-1'!F:F,"SUNAMPE",'Planificación 2026-1'!X:X,C246,'Planificación 2026-1'!H:H,"EN"))&gt;0,"P02"," ")</f>
        <v xml:space="preserve"> </v>
      </c>
      <c r="AV246" s="58" t="str">
        <f>IF(SUM(COUNTIFS('Planificación 2026-1'!F:F,"SUNAMPE",'Planificación 2026-1'!X:X,C246,'Planificación 2026-1'!H:H,"IS"))&gt;0,"P03"," ")</f>
        <v xml:space="preserve"> </v>
      </c>
      <c r="AW246" s="58" t="str">
        <f>IF(SUM(COUNTIFS('Planificación 2026-1'!F:F,"SUNAMPE",'Planificación 2026-1'!X:X,C246,'Planificación 2026-1'!H:H,"PS"))&gt;0,"P04"," ")</f>
        <v xml:space="preserve"> </v>
      </c>
      <c r="AX246" s="58"/>
      <c r="AY246" s="58" t="str">
        <f>IF(SUM(COUNTIFS('Planificación 2026-1'!F:F,"SUNAMPE",'Planificación 2026-1'!X:X,C246,'Planificación 2026-1'!H:H,"IN"))&gt;0,"P06"," ")</f>
        <v xml:space="preserve"> </v>
      </c>
      <c r="AZ246" s="58" t="str">
        <f>IF(SUM(COUNTIFS('Planificación 2026-1'!F:F,"SUNAMPE",'Planificación 2026-1'!X:X,C246,'Planificación 2026-1'!H:H,"CA"))&gt;0,"P07"," ")</f>
        <v xml:space="preserve"> </v>
      </c>
      <c r="BA246" s="58" t="str">
        <f>IF(SUM(COUNTIFS('Planificación 2026-1'!F:F,"SUNAMPE",'Planificación 2026-1'!X:X,C246,'Planificación 2026-1'!H:H,"DE"))&gt;0,"P08"," ")</f>
        <v xml:space="preserve"> </v>
      </c>
      <c r="BB246" s="58" t="str">
        <f>IF(SUM(COUNTIFS('Planificación 2026-1'!F:F,"SUNAMPE",'Planificación 2026-1'!X:X,C246,'Planificación 2026-1'!H:H,"OB"))&gt;0,"P09"," ")</f>
        <v xml:space="preserve"> </v>
      </c>
      <c r="BC246" s="58" t="str">
        <f>IF(SUM(COUNTIFS('Planificación 2026-1'!F:F,"SUNAMPE",'Planificación 2026-1'!X:X,C246,'Planificación 2026-1'!H:H,"MH"))&gt;0,"P31"," ")</f>
        <v xml:space="preserve"> </v>
      </c>
      <c r="BD246" s="58" t="str">
        <f>IF(SUM(COUNTIFS('Planificación 2026-1'!F:F,"SUNAMPE",'Planificación 2026-1'!X:X,C246,'Planificación 2026-1'!H:H,"IC"))&gt;0,"P32"," ")</f>
        <v xml:space="preserve"> </v>
      </c>
      <c r="BE246" s="58" t="str">
        <f>IF(SUM(COUNTIFS('Planificación 2026-1'!F:F,"SUNAMPE",'Planificación 2026-1'!X:X,C246,'Planificación 2026-1'!H:H,"AR"))&gt;0,"P34"," ")</f>
        <v xml:space="preserve"> </v>
      </c>
      <c r="BF246" s="58" t="str">
        <f>IF(SUM(COUNTIFS('Planificación 2026-1'!F:F,"SUNAMPE",'Planificación 2026-1'!X:X,C246,'Planificación 2026-1'!H:H,"T1"))&gt;0,"P35"," ")</f>
        <v xml:space="preserve"> </v>
      </c>
      <c r="BG246" s="58" t="str">
        <f>IF(SUM(COUNTIFS('Planificación 2026-1'!F:F,"SUNAMPE",'Planificación 2026-1'!X:X,C246,'Planificación 2026-1'!H:H,"T3"))&gt;0,"P36"," ")</f>
        <v xml:space="preserve"> </v>
      </c>
      <c r="BH246" s="58" t="str">
        <f>IF(SUM(COUNTIFS('Planificación 2026-1'!F:F,"SUNAMPE",'Planificación 2026-1'!X:X,C246,'Planificación 2026-1'!H:H,"T2"))&gt;0,"P37"," ")</f>
        <v xml:space="preserve"> </v>
      </c>
      <c r="BI246" s="58" t="str">
        <f>IF(SUM(COUNTIFS('Planificación 2026-1'!F:F,"SUNAMPE",'Planificación 2026-1'!X:X,C246,'Planificación 2026-1'!H:H,"AE"))&gt;0,"P38"," ")</f>
        <v xml:space="preserve"> </v>
      </c>
      <c r="BJ246" s="58" t="str">
        <f>IF(SUM(COUNTIFS('Planificación 2026-1'!F:F,"SUNAMPE",'Planificación 2026-1'!X:X,C246,'Planificación 2026-1'!H:H,"T4"))&gt;0,"P55"," ")</f>
        <v>P55</v>
      </c>
      <c r="BK246" s="58" t="str">
        <f>IF(SUM(COUNTIFS('Planificación 2026-1'!F:F,"HUAURA",'Planificación 2026-1'!X:X,C246,'Planificación 2026-1'!H:H,"AF"))&gt;0," P01"," ")</f>
        <v xml:space="preserve"> </v>
      </c>
      <c r="BL246" s="58" t="str">
        <f>IF(SUM(COUNTIFS('Planificación 2026-1'!F:F,"HUAURA",'Planificación 2026-1'!X:X,C246,'Planificación 2026-1'!H:H,"EN"))&gt;0,"P02"," ")</f>
        <v xml:space="preserve"> </v>
      </c>
      <c r="BM246" s="58" t="str">
        <f>IF(SUM(COUNTIFS('Planificación 2026-1'!F:F,"HUAURA",'Planificación 2026-1'!X:X,C246,'Planificación 2026-1'!H:H,"IS"))&gt;0,"P03"," ")</f>
        <v xml:space="preserve"> </v>
      </c>
      <c r="BN246" s="58" t="str">
        <f>IF(SUM(COUNTIFS('Planificación 2026-1'!F:F,"HUAURA",'Planificación 2026-1'!X:X,C246,'Planificación 2026-1'!H:H,"PS"))&gt;0,"P04"," ")</f>
        <v xml:space="preserve"> </v>
      </c>
      <c r="BO246" s="58"/>
      <c r="BP246" s="58" t="str">
        <f>IF(SUM(COUNTIFS('Planificación 2026-1'!F:F,"HUAURA",'Planificación 2026-1'!X:X,C246,'Planificación 2026-1'!H:H,"IN"))&gt;0,"P06"," ")</f>
        <v xml:space="preserve"> </v>
      </c>
      <c r="BQ246" s="58" t="str">
        <f>IF(SUM(COUNTIFS('Planificación 2026-1'!F:F,"HUAURA",'Planificación 2026-1'!X:X,C246,'Planificación 2026-1'!H:H,"CA"))&gt;0,"P07"," ")</f>
        <v xml:space="preserve"> </v>
      </c>
      <c r="BR246" s="58" t="str">
        <f>IF(SUM(COUNTIFS('Planificación 2026-1'!F:F,"HUAURA",'Planificación 2026-1'!X:X,C246,'Planificación 2026-1'!H:H,"DE"))&gt;0,"P08"," ")</f>
        <v xml:space="preserve"> </v>
      </c>
      <c r="BS246" s="58" t="str">
        <f>IF(SUM(COUNTIFS('Planificación 2026-1'!F:F,"HUAURA",'Planificación 2026-1'!X:X,C246,'Planificación 2026-1'!H:H,"OB"))&gt;0,"P09"," ")</f>
        <v xml:space="preserve"> </v>
      </c>
      <c r="BT246" s="58" t="str">
        <f>IF(SUM(COUNTIFS('Planificación 2026-1'!F:F,"HUAURA",'Planificación 2026-1'!X:X,C246,'Planificación 2026-1'!H:H,"MH"))&gt;0,"P31"," ")</f>
        <v xml:space="preserve"> </v>
      </c>
      <c r="BU246" s="58" t="str">
        <f>IF(SUM(COUNTIFS('Planificación 2026-1'!F:F,"HUAURA",'Planificación 2026-1'!X:X,C246,'Planificación 2026-1'!H:H,"IC"))&gt;0,"P32"," ")</f>
        <v xml:space="preserve"> </v>
      </c>
      <c r="BV246" s="58" t="str">
        <f>IF(SUM(COUNTIFS('Planificación 2026-1'!F:F,"HUAURA",'Planificación 2026-1'!X:X,C246,'Planificación 2026-1'!H:H,"AR"))&gt;0,"P34"," ")</f>
        <v xml:space="preserve"> </v>
      </c>
      <c r="BW246" s="58" t="str">
        <f>IF(SUM(COUNTIFS('Planificación 2026-1'!F:F,"HUAURA",'Planificación 2026-1'!X:X,C246,'Planificación 2026-1'!H:H,"T1"))&gt;0,"P35"," ")</f>
        <v xml:space="preserve"> </v>
      </c>
      <c r="BX246" s="58" t="str">
        <f>IF(SUM(COUNTIFS('Planificación 2026-1'!F:F,"HUAURA",'Planificación 2026-1'!X:X,C246,'Planificación 2026-1'!H:H,"T3"))&gt;0,"P36"," ")</f>
        <v xml:space="preserve"> </v>
      </c>
      <c r="BY246" s="58" t="str">
        <f>IF(SUM(COUNTIFS('Planificación 2026-1'!F:F,"HUAURA",'Planificación 2026-1'!X:X,C246,'Planificación 2026-1'!H:H,"T2"))&gt;0,"P37"," ")</f>
        <v xml:space="preserve"> </v>
      </c>
      <c r="BZ246" s="58" t="str">
        <f>IF(SUM(COUNTIFS('Planificación 2026-1'!F:F,"HUAURA",'Planificación 2026-1'!X:X,C246,'Planificación 2026-1'!H:H,"AE"))&gt;0,"P38"," ")</f>
        <v xml:space="preserve"> </v>
      </c>
      <c r="CA246" s="58" t="str">
        <f>IF(SUM(COUNTIFS('Planificación 2026-1'!F:F,"HUAURA",'Planificación 2026-1'!X:X,C246,'Planificación 2026-1'!H:H,"T4"))&gt;0,"P55"," ")</f>
        <v xml:space="preserve"> </v>
      </c>
      <c r="CB246" s="59">
        <f>SUMIFS('Planificación 2026-1'!S:S,'Planificación 2026-1'!X:X,C246,'Planificación 2026-1'!H:H,"AF",'Planificación 2026-1'!I:I,"&gt;2")</f>
        <v>0</v>
      </c>
      <c r="CC246" s="59">
        <f>SUMIFS('Planificación 2026-1'!S:S,'Planificación 2026-1'!X:X,C246,'Planificación 2026-1'!H:H,"EN",'Planificación 2026-1'!I:I,"&gt;2")</f>
        <v>0</v>
      </c>
      <c r="CD246" s="59">
        <f>SUMIFS('Planificación 2026-1'!S:S,'Planificación 2026-1'!X:X,C246,'Planificación 2026-1'!H:H,"IS",'Planificación 2026-1'!I:I,"&gt;2")</f>
        <v>0</v>
      </c>
      <c r="CE246" s="59">
        <f>SUMIFS('Planificación 2026-1'!S:S,'Planificación 2026-1'!X:X,C246,'Planificación 2026-1'!H:H,"PS",'Planificación 2026-1'!I:I,"&gt;2")</f>
        <v>0</v>
      </c>
      <c r="CF246" s="59">
        <f>SUMIFS('Planificación 2026-1'!S:S,'Planificación 2026-1'!X:X,C246,'Planificación 2026-1'!H:H,"IN",'Planificación 2026-1'!I:I,"&gt;2")</f>
        <v>0</v>
      </c>
      <c r="CG246" s="59">
        <f>SUMIFS('Planificación 2026-1'!S:S,'Planificación 2026-1'!X:X,C246,'Planificación 2026-1'!H:H,"CA",'Planificación 2026-1'!I:I,"&gt;2")</f>
        <v>0</v>
      </c>
      <c r="CH246" s="59">
        <f>SUMIFS('Planificación 2026-1'!S:S,'Planificación 2026-1'!X:X,C246,'Planificación 2026-1'!H:H,"DE",'Planificación 2026-1'!I:I,"&gt;2")</f>
        <v>0</v>
      </c>
      <c r="CI246" s="59">
        <f>SUMIFS('Planificación 2026-1'!S:S,'Planificación 2026-1'!X:X,C246,'Planificación 2026-1'!H:H,"OB",'Planificación 2026-1'!I:I,"&gt;2")</f>
        <v>0</v>
      </c>
      <c r="CJ246" s="59">
        <f>SUMIFS('Planificación 2026-1'!S:S,'Planificación 2026-1'!X:X,C246,'Planificación 2026-1'!H:H,"MH",'Planificación 2026-1'!I:I,"&gt;2")</f>
        <v>0</v>
      </c>
      <c r="CK246" s="59">
        <f>SUMIFS('Planificación 2026-1'!S:S,'Planificación 2026-1'!X:X,C246,'Planificación 2026-1'!H:H,"IC",'Planificación 2026-1'!I:I,"&gt;2")</f>
        <v>0</v>
      </c>
      <c r="CL246" s="59">
        <f>SUMIFS('Planificación 2026-1'!S:S,'Planificación 2026-1'!X:X,C246,'Planificación 2026-1'!H:H,"AR",'Planificación 2026-1'!I:I,"&gt;2")</f>
        <v>0</v>
      </c>
      <c r="CM246" s="59">
        <f>SUMIFS('Planificación 2026-1'!S:S,'Planificación 2026-1'!X:X,C246,'Planificación 2026-1'!H:H,"AE",'Planificación 2026-1'!I:I,"&gt;2")</f>
        <v>0</v>
      </c>
      <c r="CN246" s="59">
        <f>SUMIFS('Planificación 2026-1'!S:S,'Planificación 2026-1'!X:X,C246,'Planificación 2026-1'!H:H,"T1",'Planificación 2026-1'!I:I,"&gt;2")</f>
        <v>0</v>
      </c>
      <c r="CO246" s="59">
        <f>SUMIFS('Planificación 2026-1'!S:S,'Planificación 2026-1'!X:X,C246,'Planificación 2026-1'!H:H,"T3",'Planificación 2026-1'!I:I,"&gt;2")</f>
        <v>0</v>
      </c>
      <c r="CP246" s="59">
        <f>SUMIFS('Planificación 2026-1'!S:S,'Planificación 2026-1'!X:X,C246,'Planificación 2026-1'!H:H,"T2",'Planificación 2026-1'!I:I,"&gt;2")</f>
        <v>0</v>
      </c>
      <c r="CQ246" s="59">
        <f>SUMIFS('Planificación 2026-1'!S:S,'Planificación 2026-1'!X:X,C246,'Planificación 2026-1'!H:H,"T4",'Planificación 2026-1'!I:I,"&gt;2")</f>
        <v>0</v>
      </c>
      <c r="CR246" s="59">
        <f>SUMIFS('Planificación 2026-1'!S:S,'Planificación 2026-1'!X:X,C246,'Planificación 2026-1'!H:H,"AF",'Planificación 2026-1'!I:I,"&lt;3")</f>
        <v>0</v>
      </c>
      <c r="CS246" s="59">
        <f>SUMIFS('Planificación 2026-1'!S:S,'Planificación 2026-1'!X:X,C246,'Planificación 2026-1'!H:H,"EN",'Planificación 2026-1'!I:I,"&lt;3")</f>
        <v>8</v>
      </c>
      <c r="CT246" s="59">
        <f>SUMIFS('Planificación 2026-1'!S:S,'Planificación 2026-1'!X:X,C246,'Planificación 2026-1'!H:H,"IS",'Planificación 2026-1'!I:I,"&lt;3")</f>
        <v>0</v>
      </c>
      <c r="CU246" s="59">
        <f>SUMIFS('Planificación 2026-1'!S:S,'Planificación 2026-1'!X:X,C246,'Planificación 2026-1'!H:H,"PS",'Planificación 2026-1'!I:I,"&lt;3")</f>
        <v>4</v>
      </c>
      <c r="CV246" s="59">
        <f>SUMIFS('Planificación 2026-1'!S:S,'Planificación 2026-1'!X:X,C246,'Planificación 2026-1'!H:H,"IN",'Planificación 2026-1'!I:I,"&lt;3")</f>
        <v>0</v>
      </c>
      <c r="CW246" s="59">
        <f>SUMIFS('Planificación 2026-1'!S:S,'Planificación 2026-1'!X:X,C246,'Planificación 2026-1'!H:H,"CA",'Planificación 2026-1'!I:I,"&lt;3")</f>
        <v>0</v>
      </c>
      <c r="CX246" s="59">
        <f>SUMIFS('Planificación 2026-1'!S:S,'Planificación 2026-1'!X:X,C246,'Planificación 2026-1'!H:H,"DE",'Planificación 2026-1'!I:I,"&lt;3")</f>
        <v>0</v>
      </c>
      <c r="CY246" s="59">
        <f>SUMIFS('Planificación 2026-1'!S:S,'Planificación 2026-1'!X:X,C246,'Planificación 2026-1'!H:H,"OB",'Planificación 2026-1'!I:I,"&lt;3")</f>
        <v>4</v>
      </c>
      <c r="CZ246" s="59">
        <f>SUMIFS('Planificación 2026-1'!S:S,'Planificación 2026-1'!X:X,C246,'Planificación 2026-1'!H:H,"MH",'Planificación 2026-1'!I:I,"&lt;3")</f>
        <v>12</v>
      </c>
      <c r="DA246" s="59">
        <f>SUMIFS('Planificación 2026-1'!S:S,'Planificación 2026-1'!X:X,C246,'Planificación 2026-1'!H:H,"IC",'Planificación 2026-1'!I:I,"&lt;3")</f>
        <v>0</v>
      </c>
      <c r="DB246" s="59">
        <f>SUMIFS('Planificación 2026-1'!S:S,'Planificación 2026-1'!X:X,C246,'Planificación 2026-1'!H:H,"AR",'Planificación 2026-1'!I:I,"&lt;3")</f>
        <v>0</v>
      </c>
      <c r="DC246" s="59">
        <f>SUMIFS('Planificación 2026-1'!S:S,'Planificación 2026-1'!X:X,C246,'Planificación 2026-1'!H:H,"AE",'Planificación 2026-1'!I:I,"&lt;3")</f>
        <v>0</v>
      </c>
      <c r="DD246" s="59">
        <f>SUMIFS('Planificación 2026-1'!S:S,'Planificación 2026-1'!X:X,C246,'Planificación 2026-1'!H:H,"T1",'Planificación 2026-1'!I:I,"&lt;3")</f>
        <v>0</v>
      </c>
      <c r="DE246" s="59">
        <f>SUMIFS('Planificación 2026-1'!S:S,'Planificación 2026-1'!X:X,C246,'Planificación 2026-1'!H:H,"T3",'Planificación 2026-1'!I:I,"&lt;3")</f>
        <v>0</v>
      </c>
      <c r="DF246" s="59">
        <f>SUMIFS('Planificación 2026-1'!S:S,'Planificación 2026-1'!X:X,C246,'Planificación 2026-1'!H:H,"T2",'Planificación 2026-1'!I:I,"&lt;3")</f>
        <v>0</v>
      </c>
      <c r="DG246" s="59">
        <f>SUMIFS('Planificación 2026-1'!S:S,'Planificación 2026-1'!X:X,C246,'Planificación 2026-1'!H:H,"T4",'Planificación 2026-1'!I:I,"&lt;3")</f>
        <v>4</v>
      </c>
      <c r="DH246" s="58" t="str">
        <f>TRIM(CONCATENATE(L246,M246,N246,O246,P246,Q246,R246,S246,T246,U246,V246,W246,X246,Y246,Z246,AA246,AB246))</f>
        <v/>
      </c>
      <c r="DI246" s="27">
        <f>IF(C246="","",SUMIFS('Planificación 2026-1'!S:S,'Planificación 2026-1'!X:X,C246,'Planificación 2026-1'!F:F,"PRINCIPAL",'Planificación 2026-1'!Y:Y,"VIRTUAL"))</f>
        <v>0</v>
      </c>
      <c r="DJ246" s="27">
        <f>IF(C246="","",SUMIFS('Planificación 2026-1'!S:S,'Planificación 2026-1'!X:X,C246,'Planificación 2026-1'!F:F,"PRINCIPAL",'Planificación 2026-1'!Y:Y,"PRESENCIAL"))</f>
        <v>0</v>
      </c>
      <c r="DK246" s="27">
        <f>IF(C246="","",SUMIFS('Planificación 2026-1'!S:S,'Planificación 2026-1'!X:X,C246,'Planificación 2026-1'!F:F,"PRINCIPAL",'Planificación 2026-1'!Y:Y,"HIBRIDO PRESENCIAL"))</f>
        <v>0</v>
      </c>
      <c r="DL246" s="58" t="str">
        <f>TRIM(CONCATENATE(AC246,AD246,AE246,AF246,AG246,AH246,AI246,AJ246,AK246,AL246,AM246,AN246,AO246,AP246,AQ246,AR246,AS246))</f>
        <v>P02 P04 P09</v>
      </c>
      <c r="DM246" s="58">
        <f>IF(C246="","",SUMIFS('Planificación 2026-1'!S:S,'Planificación 2026-1'!X:X,C246,'Planificación 2026-1'!F:F,"FILIAL",'Planificación 2026-1'!Y:Y,"VIRTUAL"))</f>
        <v>8</v>
      </c>
      <c r="DN246" s="60">
        <f>IF(C246="","",SUMIFS('Planificación 2026-1'!S:S,'Planificación 2026-1'!X:X,C246,'Planificación 2026-1'!F:F,"FILIAL",'Planificación 2026-1'!Y:Y,"PRESENCIAL"))</f>
        <v>8</v>
      </c>
      <c r="DO246" s="29">
        <f>IF(C246="","",SUMIFS('Planificación 2026-1'!S:S,'Planificación 2026-1'!X:X,C246,'Planificación 2026-1'!F:F,"FILIAL",'Planificación 2026-1'!Y:Y,"HIBRIDO PRESENCIAL"))</f>
        <v>0</v>
      </c>
      <c r="DP246" s="61" t="str">
        <f>TRIM(CONCATENATE(AT246,AU246,AV246,AW246,AX246,AY246,AZ246,BA246,BB246,BC246,BD246,BE246,BF246,BG246,BH246,BI246,BJ246))</f>
        <v>P55</v>
      </c>
      <c r="DQ246" s="58">
        <f>IF(C246="","",SUMIFS('Planificación 2026-1'!S:S,'Planificación 2026-1'!X:X,C246,'Planificación 2026-1'!F:F,"SUNAMPE",'Planificación 2026-1'!Y:Y,"VIRTUAL"))</f>
        <v>4</v>
      </c>
      <c r="DR246" s="29">
        <f>IF(C246="","",SUMIFS('Planificación 2026-1'!S:S,'Planificación 2026-1'!X:X,C246,'Planificación 2026-1'!F:F,"SUNAMPE",'Planificación 2026-1'!Y:Y,"PRESENCIAL"))</f>
        <v>0</v>
      </c>
      <c r="DS246" s="61" t="str">
        <f>TRIM(CONCATENATE(BK246,BL246,BM246,BN246,BO246,BP246,BQ246,BR246,BS246,BT246,BU246,BV246,BW246,BX246,BY246,BZ246,CA246))</f>
        <v/>
      </c>
      <c r="DT246" s="58">
        <f>IF(C246="","",SUMIFS('Planificación 2026-1'!S:S,'Planificación 2026-1'!X:X,C246,'Planificación 2026-1'!F:F,"HUAURA",'Planificación 2026-1'!Y:Y,"VIRTUAL"))</f>
        <v>0</v>
      </c>
      <c r="DU246" s="29">
        <f>IF(C246="","",SUMIFS('Planificación 2026-1'!S:S,'Planificación 2026-1'!X:X,C246,'Planificación 2026-1'!F:F,"HUAURA",'Planificación 2026-1'!Y:Y,"PRESENCIAL"))</f>
        <v>0</v>
      </c>
      <c r="DV246" s="32">
        <f>SUMIFS('Planificación 2026-1'!S:S,'Planificación 2026-1'!X:X,C246,'Planificación 2026-1'!F:F,"PRINCIPAL",'Planificación 2026-1'!Y:Y,"VIRTUAL",'Planificación 2026-1'!I:I,"&gt;2")</f>
        <v>0</v>
      </c>
      <c r="DW246" s="32">
        <f>SUMIFS('Planificación 2026-1'!S:S,'Planificación 2026-1'!X:X,C246,'Planificación 2026-1'!F:F,"PRINCIPAL",'Planificación 2026-1'!Y:Y,"&lt;&gt;VIRTUAL",'Planificación 2026-1'!I:I,"&gt;2")</f>
        <v>0</v>
      </c>
      <c r="DX246" s="32">
        <f>SUMIFS('Planificación 2026-1'!S:S,'Planificación 2026-1'!X:X,C246,'Planificación 2026-1'!F:F,"SUNAMPE",'Planificación 2026-1'!Y:Y,"VIRTUAL",'Planificación 2026-1'!I:I,"&gt;2")</f>
        <v>0</v>
      </c>
      <c r="DY246" s="32">
        <f>SUMIFS('Planificación 2026-1'!S:S,'Planificación 2026-1'!X:X,C246,'Planificación 2026-1'!F:F,"SUNAMPE",'Planificación 2026-1'!Y:Y,"&lt;&gt;VIRTUAL",'Planificación 2026-1'!I:I,"&gt;2")</f>
        <v>0</v>
      </c>
      <c r="DZ246" s="32">
        <f>SUMIFS('Planificación 2026-1'!S:S,'Planificación 2026-1'!X:X,C246,'Planificación 2026-1'!F:F,"FILIAL",'Planificación 2026-1'!Y:Y,"VIRTUAL",'Planificación 2026-1'!I:I,"&gt;2")</f>
        <v>0</v>
      </c>
      <c r="EA246" s="32">
        <f>SUMIFS('Planificación 2026-1'!S:S,'Planificación 2026-1'!X:X,C246,'Planificación 2026-1'!F:F,"FILIAL",'Planificación 2026-1'!Y:Y,"&lt;&gt;VIRTUAL",'Planificación 2026-1'!I:I,"&gt;2")</f>
        <v>0</v>
      </c>
      <c r="EB246" s="32">
        <f>SUMIFS('Planificación 2026-1'!S:S,'Planificación 2026-1'!X:X,C246,'Planificación 2026-1'!F:F,"PORUMA",'Planificación 2026-1'!Y:Y,"VIRTUAL",'Planificación 2026-1'!I:I,"&gt;2")</f>
        <v>0</v>
      </c>
      <c r="EC246" s="32">
        <f>SUMIFS('Planificación 2026-1'!S:S,'Planificación 2026-1'!X:X,C246,'Planificación 2026-1'!F:F,"PORUMA",'Planificación 2026-1'!Y:Y,"&lt;&gt;VIRTUAL",'Planificación 2026-1'!I:I,"&gt;2")</f>
        <v>0</v>
      </c>
      <c r="ED246" s="32">
        <f>SUMIFS('Planificación 2026-1'!S:S,'Planificación 2026-1'!X:X,C246,'Planificación 2026-1'!F:F,"HUAURA",'Planificación 2026-1'!Y:Y,"VIRTUAL",'Planificación 2026-1'!I:I,"&gt;2")</f>
        <v>0</v>
      </c>
      <c r="EE246" s="32">
        <f>SUMIFS('Planificación 2026-1'!S:S,'Planificación 2026-1'!X:X,C246,'Planificación 2026-1'!F:F,"HUAURA",'Planificación 2026-1'!Y:Y,"&lt;&gt;VIRTUAL",'Planificación 2026-1'!I:I,"&gt;2")</f>
        <v>0</v>
      </c>
      <c r="EF246" s="32">
        <f>SUMIFS('Planificación 2026-1'!S:S,'Planificación 2026-1'!X:X,C246,'Planificación 2026-1'!F:F,"PRINCIPAL",'Planificación 2026-1'!Y:Y,"VIRTUAL",'Planificación 2026-1'!I:I,"&lt;3")</f>
        <v>0</v>
      </c>
      <c r="EG246" s="32">
        <f>SUMIFS('Planificación 2026-1'!S:S,'Planificación 2026-1'!X:X,C246,'Planificación 2026-1'!F:F,"PRINCIPAL",'Planificación 2026-1'!Y:Y,"&lt;&gt;VIRTUAL",'Planificación 2026-1'!I:I,"&lt;3")</f>
        <v>0</v>
      </c>
      <c r="EH246" s="32">
        <f>SUMIFS('Planificación 2026-1'!S:S,'Planificación 2026-1'!X:X,C246,'Planificación 2026-1'!F:F,"SUNAMPE",'Planificación 2026-1'!Y:Y,"VIRTUAL",'Planificación 2026-1'!I:I,"&lt;3")</f>
        <v>4</v>
      </c>
      <c r="EI246" s="32">
        <f>SUMIFS('Planificación 2026-1'!S:S,'Planificación 2026-1'!X:X,C246,'Planificación 2026-1'!F:F,"SUNAMPE",'Planificación 2026-1'!Y:Y,"&lt;&gt;VIRTUAL",'Planificación 2026-1'!I:I,"&lt;3")</f>
        <v>0</v>
      </c>
      <c r="EJ246" s="32">
        <f>SUMIFS('Planificación 2026-1'!S:S,'Planificación 2026-1'!X:X,C246,'Planificación 2026-1'!F:F,"FILIAL",'Planificación 2026-1'!Y:Y,"VIRTUAL",'Planificación 2026-1'!I:I,"&lt;3")</f>
        <v>8</v>
      </c>
      <c r="EK246" s="32">
        <f>SUMIFS('Planificación 2026-1'!S:S,'Planificación 2026-1'!X:X,C246,'Planificación 2026-1'!F:F,"FILIAL",'Planificación 2026-1'!Y:Y,"&lt;&gt;VIRTUAL",'Planificación 2026-1'!I:I,"&lt;3")</f>
        <v>8</v>
      </c>
      <c r="EL246" s="32">
        <f>SUMIFS('Planificación 2026-1'!S:S,'Planificación 2026-1'!X:X,C246,'Planificación 2026-1'!F:F,"PORUMA",'Planificación 2026-1'!Y:Y,"VIRTUAL",'Planificación 2026-1'!I:I,"&lt;3")</f>
        <v>0</v>
      </c>
      <c r="EM246" s="32">
        <f>SUMIFS('Planificación 2026-1'!S:S,'Planificación 2026-1'!X:X,C246,'Planificación 2026-1'!F:F,"PORUMA",'Planificación 2026-1'!Y:Y,"&lt;&gt;VIRTUAL",'Planificación 2026-1'!I:I,"&lt;3")</f>
        <v>12</v>
      </c>
      <c r="EN246" s="32">
        <f>SUMIFS('Planificación 2026-1'!S:S,'Planificación 2026-1'!X:X,C246,'Planificación 2026-1'!F:F,"HUAURA",'Planificación 2026-1'!Y:Y,"VIRTUAL",'Planificación 2026-1'!I:I,"&lt;3")</f>
        <v>0</v>
      </c>
      <c r="EO246" s="32">
        <f>SUMIFS('Planificación 2026-1'!S:S,'Planificación 2026-1'!X:X,C246,'Planificación 2026-1'!F:F,"HUAURA",'Planificación 2026-1'!Y:Y,"&lt;&gt;VIRTUAL",'Planificación 2026-1'!I:I,"&lt;3")</f>
        <v>0</v>
      </c>
      <c r="EP246" s="32">
        <f>EJ246+DZ246+EA246+EK246</f>
        <v>16</v>
      </c>
      <c r="EQ246" s="32">
        <f>EO246+EN246+EE246+ED246</f>
        <v>0</v>
      </c>
      <c r="ER246" s="32">
        <f>EL246+EM246+EC246+EB246</f>
        <v>12</v>
      </c>
      <c r="ES246" s="32">
        <f>EG246+EF246+DW246+DV246</f>
        <v>0</v>
      </c>
      <c r="ET246" s="32">
        <f>EI246+EH246+DY246+DX246</f>
        <v>4</v>
      </c>
      <c r="EU246" s="32">
        <f t="shared" si="58"/>
        <v>32</v>
      </c>
      <c r="EV246" s="32" t="b">
        <f>EXACT(EU246,E246)</f>
        <v>1</v>
      </c>
      <c r="EW246" s="32"/>
      <c r="EX246" s="32">
        <f>DV246+DZ246+ED246+EF246+EJ246+EN246+DX246+EH246</f>
        <v>12</v>
      </c>
      <c r="EY246" s="32">
        <f>DW246+EA246+EE246+EG246+EK246+EO246+DY246+EI246</f>
        <v>8</v>
      </c>
      <c r="EZ246" s="32" t="b">
        <f>EXACT(SUM(EX246:EY246),E246)</f>
        <v>0</v>
      </c>
      <c r="FA246" s="32" t="str">
        <f>IF(AND(DW246=0,EA246=0,EE246=0),"",IF(COUNTIF(DW246:EE246,"&gt;0")=1,IF(DW246&gt;0,"SEDE",IF(EA246&gt;0,"FILIAL","HUAURA")),IF(COUNTIF(DW246:EE246,"&gt;0")=2,IF(AND(DW246&gt;0,EA246&gt;0),"SEDE-FILIAL",IF(AND(DW246&gt;0,EE246&gt;0),"SEDE-HUAURA","FILIAL-HUAURA")),"SEDE-FILIAL-HUAURA")))</f>
        <v/>
      </c>
      <c r="FB246" s="32" t="str">
        <f>IF(EX246=0,"PRESENCIAL",IF(EY246=0,"VIRTUAL",IF(EX246&gt;EY246,"MAS VIRTUAL",IF(EY246&gt;EX246,"MAS PRESENCIAL","AMBOS"))))</f>
        <v>MAS VIRTUAL</v>
      </c>
    </row>
    <row r="247" spans="2:158">
      <c r="B247" s="65">
        <v>244</v>
      </c>
      <c r="C247" s="32" t="s">
        <v>453</v>
      </c>
      <c r="D247" s="429">
        <v>47773207</v>
      </c>
      <c r="E247" s="62">
        <f>SUMIF('Planificación 2026-1'!X:X,C247,'Planificación 2026-1'!S:S)</f>
        <v>12</v>
      </c>
      <c r="F247" s="450" t="s">
        <v>203</v>
      </c>
      <c r="G247" s="57" t="s">
        <v>454</v>
      </c>
      <c r="H247" s="64"/>
      <c r="I247" s="64"/>
      <c r="J247" s="32" t="s">
        <v>181</v>
      </c>
      <c r="K247" s="32" t="s">
        <v>150</v>
      </c>
      <c r="L247" s="57" t="str">
        <f>IF(SUM(COUNTIFS('Planificación 2026-1'!F:F,"PRINCIPAL",'Planificación 2026-1'!X:X,C247,'Planificación 2026-1'!H:H,"AF"))&gt;0,"P01"," ")</f>
        <v xml:space="preserve"> </v>
      </c>
      <c r="M247" s="58" t="str">
        <f>IF(SUM(COUNTIFS('Planificación 2026-1'!F:F,"PRINCIPAL",'Planificación 2026-1'!X:X,C247,'Planificación 2026-1'!H:H,"EN"))&gt;0,"P02"," ")</f>
        <v>P02</v>
      </c>
      <c r="N247" s="58" t="str">
        <f>IF(SUM(COUNTIFS('Planificación 2026-1'!F:F,"PRINCIPAL",'Planificación 2026-1'!X:X,C247,'Planificación 2026-1'!H:H,"IS"))&gt;0,"P03"," ")</f>
        <v xml:space="preserve"> </v>
      </c>
      <c r="O247" s="58" t="str">
        <f>IF(SUM(COUNTIFS('Planificación 2026-1'!F:F,"PRINCIPAL",'Planificación 2026-1'!X:X,C247,'Planificación 2026-1'!H:H,"PS"))&gt;0,"P04"," ")</f>
        <v xml:space="preserve"> </v>
      </c>
      <c r="P247" s="58"/>
      <c r="Q247" s="58" t="str">
        <f>IF(SUM(COUNTIFS('Planificación 2026-1'!F:F,"PRINCIPAL",'Planificación 2026-1'!X:X,C247,'Planificación 2026-1'!H:H,"IN"))&gt;0,"P06"," ")</f>
        <v xml:space="preserve"> </v>
      </c>
      <c r="R247" s="58" t="str">
        <f>IF(SUM(COUNTIFS('Planificación 2026-1'!F:F,"PRINCIPAL",'Planificación 2026-1'!X:X,C247,'Planificación 2026-1'!H:H,"CA"))&gt;0,"P07"," ")</f>
        <v xml:space="preserve"> </v>
      </c>
      <c r="S247" s="58" t="str">
        <f>IF(SUM(COUNTIFS('Planificación 2026-1'!F:F,"PRINCIPAL",'Planificación 2026-1'!X:X,C247,'Planificación 2026-1'!H:H,"DE"))&gt;0,"P08"," ")</f>
        <v xml:space="preserve"> </v>
      </c>
      <c r="T247" s="58" t="str">
        <f>IF(SUM(COUNTIFS('Planificación 2026-1'!F:F,"PRINCIPAL",'Planificación 2026-1'!X:X,C247,'Planificación 2026-1'!H:H,"OB"))&gt;0,"P09"," ")</f>
        <v xml:space="preserve"> </v>
      </c>
      <c r="U247" s="58" t="str">
        <f>IF(SUM(COUNTIFS('Planificación 2026-1'!F:F,"PRINCIPAL",'Planificación 2026-1'!X:X,C247,'Planificación 2026-1'!H:H,"MH"))&gt;0,"P31"," ")</f>
        <v xml:space="preserve"> </v>
      </c>
      <c r="V247" s="58" t="str">
        <f>IF(SUM(COUNTIFS('Planificación 2026-1'!F:F,"PRINCIPAL",'Planificación 2026-1'!X:X,C247,'Planificación 2026-1'!H:H,"IC"))&gt;0,"P32"," ")</f>
        <v xml:space="preserve"> </v>
      </c>
      <c r="W247" s="58" t="str">
        <f>IF(SUM(COUNTIFS('Planificación 2026-1'!F:F,"PRINCIPAL",'Planificación 2026-1'!X:X,C247,'Planificación 2026-1'!H:H,"AR"))&gt;0,"P34"," ")</f>
        <v xml:space="preserve"> </v>
      </c>
      <c r="X247" s="58" t="str">
        <f>IF(SUM(COUNTIFS('Planificación 2026-1'!F:F,"PRINCIPAL",'Planificación 2026-1'!X:X,C247,'Planificación 2026-1'!H:H,"T1"))&gt;0,"P35"," ")</f>
        <v xml:space="preserve"> </v>
      </c>
      <c r="Y247" s="58" t="str">
        <f>IF(SUM(COUNTIFS('Planificación 2026-1'!F:F,"PRINCIPAL",'Planificación 2026-1'!X:X,C247,'Planificación 2026-1'!H:H,"T3"))&gt;0,"P36"," ")</f>
        <v xml:space="preserve"> </v>
      </c>
      <c r="Z247" s="58" t="str">
        <f>IF(SUM(COUNTIFS('Planificación 2026-1'!F:F,"PRINCIPAL",'Planificación 2026-1'!X:X,C247,'Planificación 2026-1'!H:H,"T2"))&gt;0,"P37"," ")</f>
        <v xml:space="preserve"> </v>
      </c>
      <c r="AA247" s="58" t="str">
        <f>IF(SUM(COUNTIFS('Planificación 2026-1'!F:F,"PRINCIPAL",'Planificación 2026-1'!X:X,C247,'Planificación 2026-1'!H:H,"AE"))&gt;0,"P38"," ")</f>
        <v xml:space="preserve"> </v>
      </c>
      <c r="AB247" s="58" t="str">
        <f>IF(SUM(COUNTIFS('Planificación 2026-1'!F:F,"PRINCIPAL",'Planificación 2026-1'!X:X,C247,'Planificación 2026-1'!H:H,"T4"))&gt;0,"P55"," ")</f>
        <v xml:space="preserve"> </v>
      </c>
      <c r="AC247" s="58" t="str">
        <f>IF(SUM(COUNTIFS('Planificación 2026-1'!F:F,"FILIAL",'Planificación 2026-1'!X:X,C247,'Planificación 2026-1'!H:H,"AF"))&gt;0," P01"," ")</f>
        <v xml:space="preserve"> </v>
      </c>
      <c r="AD247" s="58" t="str">
        <f>IF(SUM(COUNTIFS('Planificación 2026-1'!F:F,"FILIAL",'Planificación 2026-1'!X:X,C247,'Planificación 2026-1'!H:H,"EN"))&gt;0,"P02"," ")</f>
        <v xml:space="preserve"> </v>
      </c>
      <c r="AE247" s="58" t="str">
        <f>IF(SUM(COUNTIFS('Planificación 2026-1'!F:F,"FILIAL",'Planificación 2026-1'!X:X,C247,'Planificación 2026-1'!H:H,"IS"))&gt;0,"P03"," ")</f>
        <v xml:space="preserve"> </v>
      </c>
      <c r="AF247" s="58" t="str">
        <f>IF(SUM(COUNTIFS('Planificación 2026-1'!F:F,"FILIAL",'Planificación 2026-1'!X:X,C247,'Planificación 2026-1'!H:H,"PS"))&gt;0,"P04"," ")</f>
        <v xml:space="preserve"> </v>
      </c>
      <c r="AG247" s="58"/>
      <c r="AH247" s="58" t="str">
        <f>IF(SUM(COUNTIFS('Planificación 2026-1'!F:F,"FILIAL",'Planificación 2026-1'!X:X,C247,'Planificación 2026-1'!H:H,"IN"))&gt;0,"P06"," ")</f>
        <v xml:space="preserve"> </v>
      </c>
      <c r="AI247" s="58" t="str">
        <f>IF(SUM(COUNTIFS('Planificación 2026-1'!F:F,"FILIAL",'Planificación 2026-1'!X:X,C247,'Planificación 2026-1'!H:H,"CA"))&gt;0,"P07"," ")</f>
        <v xml:space="preserve"> </v>
      </c>
      <c r="AJ247" s="58" t="str">
        <f>IF(SUM(COUNTIFS('Planificación 2026-1'!F:F,"FILIAL",'Planificación 2026-1'!X:X,C247,'Planificación 2026-1'!H:H,"DE"))&gt;0,"P08"," ")</f>
        <v xml:space="preserve"> </v>
      </c>
      <c r="AK247" s="58" t="str">
        <f>IF(SUM(COUNTIFS('Planificación 2026-1'!F:F,"FILIAL",'Planificación 2026-1'!X:X,C247,'Planificación 2026-1'!H:H,"OB"))&gt;0,"P09"," ")</f>
        <v xml:space="preserve"> </v>
      </c>
      <c r="AL247" s="58" t="str">
        <f>IF(SUM(COUNTIFS('Planificación 2026-1'!F:F,"FILIAL",'Planificación 2026-1'!X:X,C247,'Planificación 2026-1'!H:H,"MH"))&gt;0,"P31"," ")</f>
        <v xml:space="preserve"> </v>
      </c>
      <c r="AM247" s="58" t="str">
        <f>IF(SUM(COUNTIFS('Planificación 2026-1'!F:F,"FILIAL",'Planificación 2026-1'!X:X,C247,'Planificación 2026-1'!H:H,"IC"))&gt;0,"P32"," ")</f>
        <v xml:space="preserve"> </v>
      </c>
      <c r="AN247" s="58" t="str">
        <f>IF(SUM(COUNTIFS('Planificación 2026-1'!F:F,"FILIAL",'Planificación 2026-1'!X:X,C247,'Planificación 2026-1'!H:H,"AR"))&gt;0,"P34"," ")</f>
        <v xml:space="preserve"> </v>
      </c>
      <c r="AO247" s="58" t="str">
        <f>IF(SUM(COUNTIFS('Planificación 2026-1'!F:F,"FILIAL",'Planificación 2026-1'!X:X,C247,'Planificación 2026-1'!H:H,"T1"))&gt;0,"P35"," ")</f>
        <v xml:space="preserve"> </v>
      </c>
      <c r="AP247" s="58" t="str">
        <f>IF(SUM(COUNTIFS('Planificación 2026-1'!F:F,"FILIAL",'Planificación 2026-1'!X:X,C247,'Planificación 2026-1'!H:H,"T3"))&gt;0,"P36"," ")</f>
        <v xml:space="preserve"> </v>
      </c>
      <c r="AQ247" s="58" t="str">
        <f>IF(SUM(COUNTIFS('Planificación 2026-1'!F:F,"FILIAL",'Planificación 2026-1'!X:X,C247,'Planificación 2026-1'!H:H,"T2"))&gt;0,"P37"," ")</f>
        <v xml:space="preserve"> </v>
      </c>
      <c r="AR247" s="58" t="str">
        <f>IF(SUM(COUNTIFS('Planificación 2026-1'!F:F,"FILIAL",'Planificación 2026-1'!X:X,C247,'Planificación 2026-1'!H:H,"AE"))&gt;0,"P38"," ")</f>
        <v xml:space="preserve"> </v>
      </c>
      <c r="AS247" s="58" t="str">
        <f>IF(SUM(COUNTIFS('Planificación 2026-1'!F:F,"FILIAL",'Planificación 2026-1'!X:X,C247,'Planificación 2026-1'!H:H,"T4"))&gt;0,"P55"," ")</f>
        <v xml:space="preserve"> </v>
      </c>
      <c r="AT247" s="58" t="str">
        <f>IF(SUM(COUNTIFS('Planificación 2026-1'!F:F,"SUNAMPE",'Planificación 2026-1'!X:X,C247,'Planificación 2026-1'!H:H,"AF"))&gt;0," P01"," ")</f>
        <v xml:space="preserve"> </v>
      </c>
      <c r="AU247" s="58" t="str">
        <f>IF(SUM(COUNTIFS('Planificación 2026-1'!F:F,"SUNAMPE",'Planificación 2026-1'!X:X,C247,'Planificación 2026-1'!H:H,"EN"))&gt;0,"P02"," ")</f>
        <v xml:space="preserve"> </v>
      </c>
      <c r="AV247" s="58" t="str">
        <f>IF(SUM(COUNTIFS('Planificación 2026-1'!F:F,"SUNAMPE",'Planificación 2026-1'!X:X,C247,'Planificación 2026-1'!H:H,"IS"))&gt;0,"P03"," ")</f>
        <v xml:space="preserve"> </v>
      </c>
      <c r="AW247" s="58" t="str">
        <f>IF(SUM(COUNTIFS('Planificación 2026-1'!F:F,"SUNAMPE",'Planificación 2026-1'!X:X,C247,'Planificación 2026-1'!H:H,"PS"))&gt;0,"P04"," ")</f>
        <v xml:space="preserve"> </v>
      </c>
      <c r="AX247" s="58"/>
      <c r="AY247" s="58" t="str">
        <f>IF(SUM(COUNTIFS('Planificación 2026-1'!F:F,"SUNAMPE",'Planificación 2026-1'!X:X,C247,'Planificación 2026-1'!H:H,"IN"))&gt;0,"P06"," ")</f>
        <v xml:space="preserve"> </v>
      </c>
      <c r="AZ247" s="58" t="str">
        <f>IF(SUM(COUNTIFS('Planificación 2026-1'!F:F,"SUNAMPE",'Planificación 2026-1'!X:X,C247,'Planificación 2026-1'!H:H,"CA"))&gt;0,"P07"," ")</f>
        <v xml:space="preserve"> </v>
      </c>
      <c r="BA247" s="58" t="str">
        <f>IF(SUM(COUNTIFS('Planificación 2026-1'!F:F,"SUNAMPE",'Planificación 2026-1'!X:X,C247,'Planificación 2026-1'!H:H,"DE"))&gt;0,"P08"," ")</f>
        <v xml:space="preserve"> </v>
      </c>
      <c r="BB247" s="58" t="str">
        <f>IF(SUM(COUNTIFS('Planificación 2026-1'!F:F,"SUNAMPE",'Planificación 2026-1'!X:X,C247,'Planificación 2026-1'!H:H,"OB"))&gt;0,"P09"," ")</f>
        <v xml:space="preserve"> </v>
      </c>
      <c r="BC247" s="58" t="str">
        <f>IF(SUM(COUNTIFS('Planificación 2026-1'!F:F,"SUNAMPE",'Planificación 2026-1'!X:X,C247,'Planificación 2026-1'!H:H,"MH"))&gt;0,"P31"," ")</f>
        <v xml:space="preserve"> </v>
      </c>
      <c r="BD247" s="58" t="str">
        <f>IF(SUM(COUNTIFS('Planificación 2026-1'!F:F,"SUNAMPE",'Planificación 2026-1'!X:X,C247,'Planificación 2026-1'!H:H,"IC"))&gt;0,"P32"," ")</f>
        <v xml:space="preserve"> </v>
      </c>
      <c r="BE247" s="58" t="str">
        <f>IF(SUM(COUNTIFS('Planificación 2026-1'!F:F,"SUNAMPE",'Planificación 2026-1'!X:X,C247,'Planificación 2026-1'!H:H,"AR"))&gt;0,"P34"," ")</f>
        <v xml:space="preserve"> </v>
      </c>
      <c r="BF247" s="58" t="str">
        <f>IF(SUM(COUNTIFS('Planificación 2026-1'!F:F,"SUNAMPE",'Planificación 2026-1'!X:X,C247,'Planificación 2026-1'!H:H,"T1"))&gt;0,"P35"," ")</f>
        <v xml:space="preserve"> </v>
      </c>
      <c r="BG247" s="58" t="str">
        <f>IF(SUM(COUNTIFS('Planificación 2026-1'!F:F,"SUNAMPE",'Planificación 2026-1'!X:X,C247,'Planificación 2026-1'!H:H,"T3"))&gt;0,"P36"," ")</f>
        <v xml:space="preserve"> </v>
      </c>
      <c r="BH247" s="58" t="str">
        <f>IF(SUM(COUNTIFS('Planificación 2026-1'!F:F,"SUNAMPE",'Planificación 2026-1'!X:X,C247,'Planificación 2026-1'!H:H,"T2"))&gt;0,"P37"," ")</f>
        <v xml:space="preserve"> </v>
      </c>
      <c r="BI247" s="58" t="str">
        <f>IF(SUM(COUNTIFS('Planificación 2026-1'!F:F,"SUNAMPE",'Planificación 2026-1'!X:X,C247,'Planificación 2026-1'!H:H,"AE"))&gt;0,"P38"," ")</f>
        <v xml:space="preserve"> </v>
      </c>
      <c r="BJ247" s="58" t="str">
        <f>IF(SUM(COUNTIFS('Planificación 2026-1'!F:F,"SUNAMPE",'Planificación 2026-1'!X:X,C247,'Planificación 2026-1'!H:H,"T4"))&gt;0,"P55"," ")</f>
        <v xml:space="preserve"> </v>
      </c>
      <c r="BK247" s="58" t="str">
        <f>IF(SUM(COUNTIFS('Planificación 2026-1'!F:F,"HUAURA",'Planificación 2026-1'!X:X,C247,'Planificación 2026-1'!H:H,"AF"))&gt;0," P01"," ")</f>
        <v xml:space="preserve"> </v>
      </c>
      <c r="BL247" s="58" t="str">
        <f>IF(SUM(COUNTIFS('Planificación 2026-1'!F:F,"HUAURA",'Planificación 2026-1'!X:X,C247,'Planificación 2026-1'!H:H,"EN"))&gt;0,"P02"," ")</f>
        <v xml:space="preserve"> </v>
      </c>
      <c r="BM247" s="58" t="str">
        <f>IF(SUM(COUNTIFS('Planificación 2026-1'!F:F,"HUAURA",'Planificación 2026-1'!X:X,C247,'Planificación 2026-1'!H:H,"IS"))&gt;0,"P03"," ")</f>
        <v xml:space="preserve"> </v>
      </c>
      <c r="BN247" s="58" t="str">
        <f>IF(SUM(COUNTIFS('Planificación 2026-1'!F:F,"HUAURA",'Planificación 2026-1'!X:X,C247,'Planificación 2026-1'!H:H,"PS"))&gt;0,"P04"," ")</f>
        <v xml:space="preserve"> </v>
      </c>
      <c r="BO247" s="58"/>
      <c r="BP247" s="58" t="str">
        <f>IF(SUM(COUNTIFS('Planificación 2026-1'!F:F,"HUAURA",'Planificación 2026-1'!X:X,C247,'Planificación 2026-1'!H:H,"IN"))&gt;0,"P06"," ")</f>
        <v xml:space="preserve"> </v>
      </c>
      <c r="BQ247" s="58" t="str">
        <f>IF(SUM(COUNTIFS('Planificación 2026-1'!F:F,"HUAURA",'Planificación 2026-1'!X:X,C247,'Planificación 2026-1'!H:H,"CA"))&gt;0,"P07"," ")</f>
        <v xml:space="preserve"> </v>
      </c>
      <c r="BR247" s="58" t="str">
        <f>IF(SUM(COUNTIFS('Planificación 2026-1'!F:F,"HUAURA",'Planificación 2026-1'!X:X,C247,'Planificación 2026-1'!H:H,"DE"))&gt;0,"P08"," ")</f>
        <v xml:space="preserve"> </v>
      </c>
      <c r="BS247" s="58" t="str">
        <f>IF(SUM(COUNTIFS('Planificación 2026-1'!F:F,"HUAURA",'Planificación 2026-1'!X:X,C247,'Planificación 2026-1'!H:H,"OB"))&gt;0,"P09"," ")</f>
        <v xml:space="preserve"> </v>
      </c>
      <c r="BT247" s="58" t="str">
        <f>IF(SUM(COUNTIFS('Planificación 2026-1'!F:F,"HUAURA",'Planificación 2026-1'!X:X,C247,'Planificación 2026-1'!H:H,"MH"))&gt;0,"P31"," ")</f>
        <v xml:space="preserve"> </v>
      </c>
      <c r="BU247" s="58" t="str">
        <f>IF(SUM(COUNTIFS('Planificación 2026-1'!F:F,"HUAURA",'Planificación 2026-1'!X:X,C247,'Planificación 2026-1'!H:H,"IC"))&gt;0,"P32"," ")</f>
        <v xml:space="preserve"> </v>
      </c>
      <c r="BV247" s="58" t="str">
        <f>IF(SUM(COUNTIFS('Planificación 2026-1'!F:F,"HUAURA",'Planificación 2026-1'!X:X,C247,'Planificación 2026-1'!H:H,"AR"))&gt;0,"P34"," ")</f>
        <v xml:space="preserve"> </v>
      </c>
      <c r="BW247" s="58" t="str">
        <f>IF(SUM(COUNTIFS('Planificación 2026-1'!F:F,"HUAURA",'Planificación 2026-1'!X:X,C247,'Planificación 2026-1'!H:H,"T1"))&gt;0,"P35"," ")</f>
        <v xml:space="preserve"> </v>
      </c>
      <c r="BX247" s="58" t="str">
        <f>IF(SUM(COUNTIFS('Planificación 2026-1'!F:F,"HUAURA",'Planificación 2026-1'!X:X,C247,'Planificación 2026-1'!H:H,"T3"))&gt;0,"P36"," ")</f>
        <v xml:space="preserve"> </v>
      </c>
      <c r="BY247" s="58" t="str">
        <f>IF(SUM(COUNTIFS('Planificación 2026-1'!F:F,"HUAURA",'Planificación 2026-1'!X:X,C247,'Planificación 2026-1'!H:H,"T2"))&gt;0,"P37"," ")</f>
        <v xml:space="preserve"> </v>
      </c>
      <c r="BZ247" s="58" t="str">
        <f>IF(SUM(COUNTIFS('Planificación 2026-1'!F:F,"HUAURA",'Planificación 2026-1'!X:X,C247,'Planificación 2026-1'!H:H,"AE"))&gt;0,"P38"," ")</f>
        <v xml:space="preserve"> </v>
      </c>
      <c r="CA247" s="58" t="str">
        <f>IF(SUM(COUNTIFS('Planificación 2026-1'!F:F,"HUAURA",'Planificación 2026-1'!X:X,C247,'Planificación 2026-1'!H:H,"T4"))&gt;0,"P55"," ")</f>
        <v xml:space="preserve"> </v>
      </c>
      <c r="CB247" s="59">
        <f>SUMIFS('Planificación 2026-1'!S:S,'Planificación 2026-1'!X:X,C247,'Planificación 2026-1'!H:H,"AF",'Planificación 2026-1'!I:I,"&gt;2")</f>
        <v>0</v>
      </c>
      <c r="CC247" s="59">
        <f>SUMIFS('Planificación 2026-1'!S:S,'Planificación 2026-1'!X:X,C247,'Planificación 2026-1'!H:H,"EN",'Planificación 2026-1'!I:I,"&gt;2")</f>
        <v>12</v>
      </c>
      <c r="CD247" s="59">
        <f>SUMIFS('Planificación 2026-1'!S:S,'Planificación 2026-1'!X:X,C247,'Planificación 2026-1'!H:H,"IS",'Planificación 2026-1'!I:I,"&gt;2")</f>
        <v>0</v>
      </c>
      <c r="CE247" s="59">
        <f>SUMIFS('Planificación 2026-1'!S:S,'Planificación 2026-1'!X:X,C247,'Planificación 2026-1'!H:H,"PS",'Planificación 2026-1'!I:I,"&gt;2")</f>
        <v>0</v>
      </c>
      <c r="CF247" s="59">
        <f>SUMIFS('Planificación 2026-1'!S:S,'Planificación 2026-1'!X:X,C247,'Planificación 2026-1'!H:H,"IN",'Planificación 2026-1'!I:I,"&gt;2")</f>
        <v>0</v>
      </c>
      <c r="CG247" s="59">
        <f>SUMIFS('Planificación 2026-1'!S:S,'Planificación 2026-1'!X:X,C247,'Planificación 2026-1'!H:H,"CA",'Planificación 2026-1'!I:I,"&gt;2")</f>
        <v>0</v>
      </c>
      <c r="CH247" s="59">
        <f>SUMIFS('Planificación 2026-1'!S:S,'Planificación 2026-1'!X:X,C247,'Planificación 2026-1'!H:H,"DE",'Planificación 2026-1'!I:I,"&gt;2")</f>
        <v>0</v>
      </c>
      <c r="CI247" s="59">
        <f>SUMIFS('Planificación 2026-1'!S:S,'Planificación 2026-1'!X:X,C247,'Planificación 2026-1'!H:H,"OB",'Planificación 2026-1'!I:I,"&gt;2")</f>
        <v>0</v>
      </c>
      <c r="CJ247" s="59">
        <f>SUMIFS('Planificación 2026-1'!S:S,'Planificación 2026-1'!X:X,C247,'Planificación 2026-1'!H:H,"MH",'Planificación 2026-1'!I:I,"&gt;2")</f>
        <v>0</v>
      </c>
      <c r="CK247" s="59">
        <f>SUMIFS('Planificación 2026-1'!S:S,'Planificación 2026-1'!X:X,C247,'Planificación 2026-1'!H:H,"IC",'Planificación 2026-1'!I:I,"&gt;2")</f>
        <v>0</v>
      </c>
      <c r="CL247" s="59">
        <f>SUMIFS('Planificación 2026-1'!S:S,'Planificación 2026-1'!X:X,C247,'Planificación 2026-1'!H:H,"AR",'Planificación 2026-1'!I:I,"&gt;2")</f>
        <v>0</v>
      </c>
      <c r="CM247" s="59">
        <f>SUMIFS('Planificación 2026-1'!S:S,'Planificación 2026-1'!X:X,C247,'Planificación 2026-1'!H:H,"AE",'Planificación 2026-1'!I:I,"&gt;2")</f>
        <v>0</v>
      </c>
      <c r="CN247" s="59">
        <f>SUMIFS('Planificación 2026-1'!S:S,'Planificación 2026-1'!X:X,C247,'Planificación 2026-1'!H:H,"T1",'Planificación 2026-1'!I:I,"&gt;2")</f>
        <v>0</v>
      </c>
      <c r="CO247" s="59">
        <f>SUMIFS('Planificación 2026-1'!S:S,'Planificación 2026-1'!X:X,C247,'Planificación 2026-1'!H:H,"T3",'Planificación 2026-1'!I:I,"&gt;2")</f>
        <v>0</v>
      </c>
      <c r="CP247" s="59">
        <f>SUMIFS('Planificación 2026-1'!S:S,'Planificación 2026-1'!X:X,C247,'Planificación 2026-1'!H:H,"T2",'Planificación 2026-1'!I:I,"&gt;2")</f>
        <v>0</v>
      </c>
      <c r="CQ247" s="59">
        <f>SUMIFS('Planificación 2026-1'!S:S,'Planificación 2026-1'!X:X,C247,'Planificación 2026-1'!H:H,"T4",'Planificación 2026-1'!I:I,"&gt;2")</f>
        <v>0</v>
      </c>
      <c r="CR247" s="59">
        <f>SUMIFS('Planificación 2026-1'!S:S,'Planificación 2026-1'!X:X,C247,'Planificación 2026-1'!H:H,"AF",'Planificación 2026-1'!I:I,"&lt;3")</f>
        <v>0</v>
      </c>
      <c r="CS247" s="59">
        <f>SUMIFS('Planificación 2026-1'!S:S,'Planificación 2026-1'!X:X,C247,'Planificación 2026-1'!H:H,"EN",'Planificación 2026-1'!I:I,"&lt;3")</f>
        <v>0</v>
      </c>
      <c r="CT247" s="59">
        <f>SUMIFS('Planificación 2026-1'!S:S,'Planificación 2026-1'!X:X,C247,'Planificación 2026-1'!H:H,"IS",'Planificación 2026-1'!I:I,"&lt;3")</f>
        <v>0</v>
      </c>
      <c r="CU247" s="59">
        <f>SUMIFS('Planificación 2026-1'!S:S,'Planificación 2026-1'!X:X,C247,'Planificación 2026-1'!H:H,"PS",'Planificación 2026-1'!I:I,"&lt;3")</f>
        <v>0</v>
      </c>
      <c r="CV247" s="59">
        <f>SUMIFS('Planificación 2026-1'!S:S,'Planificación 2026-1'!X:X,C247,'Planificación 2026-1'!H:H,"IN",'Planificación 2026-1'!I:I,"&lt;3")</f>
        <v>0</v>
      </c>
      <c r="CW247" s="59">
        <f>SUMIFS('Planificación 2026-1'!S:S,'Planificación 2026-1'!X:X,C247,'Planificación 2026-1'!H:H,"CA",'Planificación 2026-1'!I:I,"&lt;3")</f>
        <v>0</v>
      </c>
      <c r="CX247" s="59">
        <f>SUMIFS('Planificación 2026-1'!S:S,'Planificación 2026-1'!X:X,C247,'Planificación 2026-1'!H:H,"DE",'Planificación 2026-1'!I:I,"&lt;3")</f>
        <v>0</v>
      </c>
      <c r="CY247" s="59">
        <f>SUMIFS('Planificación 2026-1'!S:S,'Planificación 2026-1'!X:X,C247,'Planificación 2026-1'!H:H,"OB",'Planificación 2026-1'!I:I,"&lt;3")</f>
        <v>0</v>
      </c>
      <c r="CZ247" s="59">
        <f>SUMIFS('Planificación 2026-1'!S:S,'Planificación 2026-1'!X:X,C247,'Planificación 2026-1'!H:H,"MH",'Planificación 2026-1'!I:I,"&lt;3")</f>
        <v>0</v>
      </c>
      <c r="DA247" s="59">
        <f>SUMIFS('Planificación 2026-1'!S:S,'Planificación 2026-1'!X:X,C247,'Planificación 2026-1'!H:H,"IC",'Planificación 2026-1'!I:I,"&lt;3")</f>
        <v>0</v>
      </c>
      <c r="DB247" s="59">
        <f>SUMIFS('Planificación 2026-1'!S:S,'Planificación 2026-1'!X:X,C247,'Planificación 2026-1'!H:H,"AR",'Planificación 2026-1'!I:I,"&lt;3")</f>
        <v>0</v>
      </c>
      <c r="DC247" s="59">
        <f>SUMIFS('Planificación 2026-1'!S:S,'Planificación 2026-1'!X:X,C247,'Planificación 2026-1'!H:H,"AE",'Planificación 2026-1'!I:I,"&lt;3")</f>
        <v>0</v>
      </c>
      <c r="DD247" s="59">
        <f>SUMIFS('Planificación 2026-1'!S:S,'Planificación 2026-1'!X:X,C247,'Planificación 2026-1'!H:H,"T1",'Planificación 2026-1'!I:I,"&lt;3")</f>
        <v>0</v>
      </c>
      <c r="DE247" s="59">
        <f>SUMIFS('Planificación 2026-1'!S:S,'Planificación 2026-1'!X:X,C247,'Planificación 2026-1'!H:H,"T3",'Planificación 2026-1'!I:I,"&lt;3")</f>
        <v>0</v>
      </c>
      <c r="DF247" s="59">
        <f>SUMIFS('Planificación 2026-1'!S:S,'Planificación 2026-1'!X:X,C247,'Planificación 2026-1'!H:H,"T2",'Planificación 2026-1'!I:I,"&lt;3")</f>
        <v>0</v>
      </c>
      <c r="DG247" s="59">
        <f>SUMIFS('Planificación 2026-1'!S:S,'Planificación 2026-1'!X:X,C247,'Planificación 2026-1'!H:H,"T4",'Planificación 2026-1'!I:I,"&lt;3")</f>
        <v>0</v>
      </c>
      <c r="DH247" s="58" t="str">
        <f>TRIM(CONCATENATE(L247,M247,N247,O247,P247,Q247,R247,S247,T247,U247,V247,W247,X247,Y247,Z247,AA247,AB247))</f>
        <v>P02</v>
      </c>
      <c r="DI247" s="27">
        <f>IF(C247="","",SUMIFS('Planificación 2026-1'!S:S,'Planificación 2026-1'!X:X,C247,'Planificación 2026-1'!F:F,"PRINCIPAL",'Planificación 2026-1'!Y:Y,"VIRTUAL"))</f>
        <v>0</v>
      </c>
      <c r="DJ247" s="27">
        <f>IF(C247="","",SUMIFS('Planificación 2026-1'!S:S,'Planificación 2026-1'!X:X,C247,'Planificación 2026-1'!F:F,"PRINCIPAL",'Planificación 2026-1'!Y:Y,"PRESENCIAL"))</f>
        <v>12</v>
      </c>
      <c r="DK247" s="27">
        <f>IF(C247="","",SUMIFS('Planificación 2026-1'!S:S,'Planificación 2026-1'!X:X,C247,'Planificación 2026-1'!F:F,"PRINCIPAL",'Planificación 2026-1'!Y:Y,"HIBRIDO PRESENCIAL"))</f>
        <v>0</v>
      </c>
      <c r="DL247" s="58" t="str">
        <f>TRIM(CONCATENATE(AC247,AD247,AE247,AF247,AG247,AH247,AI247,AJ247,AK247,AL247,AM247,AN247,AO247,AP247,AQ247,AR247,AS247))</f>
        <v/>
      </c>
      <c r="DM247" s="58">
        <f>IF(C247="","",SUMIFS('Planificación 2026-1'!S:S,'Planificación 2026-1'!X:X,C247,'Planificación 2026-1'!F:F,"FILIAL",'Planificación 2026-1'!Y:Y,"VIRTUAL"))</f>
        <v>0</v>
      </c>
      <c r="DN247" s="60">
        <f>IF(C247="","",SUMIFS('Planificación 2026-1'!S:S,'Planificación 2026-1'!X:X,C247,'Planificación 2026-1'!F:F,"FILIAL",'Planificación 2026-1'!Y:Y,"PRESENCIAL"))</f>
        <v>0</v>
      </c>
      <c r="DO247" s="29">
        <f>IF(C247="","",SUMIFS('Planificación 2026-1'!S:S,'Planificación 2026-1'!X:X,C247,'Planificación 2026-1'!F:F,"FILIAL",'Planificación 2026-1'!Y:Y,"HIBRIDO PRESENCIAL"))</f>
        <v>0</v>
      </c>
      <c r="DP247" s="61" t="str">
        <f>TRIM(CONCATENATE(AT247,AU247,AV247,AW247,AX247,AY247,AZ247,BA247,BB247,BC247,BD247,BE247,BF247,BG247,BH247,BI247,BJ247))</f>
        <v/>
      </c>
      <c r="DQ247" s="58">
        <f>IF(C247="","",SUMIFS('Planificación 2026-1'!S:S,'Planificación 2026-1'!X:X,C247,'Planificación 2026-1'!F:F,"SUNAMPE",'Planificación 2026-1'!Y:Y,"VIRTUAL"))</f>
        <v>0</v>
      </c>
      <c r="DR247" s="29">
        <f>IF(C247="","",SUMIFS('Planificación 2026-1'!S:S,'Planificación 2026-1'!X:X,C247,'Planificación 2026-1'!F:F,"SUNAMPE",'Planificación 2026-1'!Y:Y,"PRESENCIAL"))</f>
        <v>0</v>
      </c>
      <c r="DS247" s="61" t="str">
        <f>TRIM(CONCATENATE(BK247,BL247,BM247,BN247,BO247,BP247,BQ247,BR247,BS247,BT247,BU247,BV247,BW247,BX247,BY247,BZ247,CA247))</f>
        <v/>
      </c>
      <c r="DT247" s="58">
        <f>IF(C247="","",SUMIFS('Planificación 2026-1'!S:S,'Planificación 2026-1'!X:X,C247,'Planificación 2026-1'!F:F,"HUAURA",'Planificación 2026-1'!Y:Y,"VIRTUAL"))</f>
        <v>0</v>
      </c>
      <c r="DU247" s="29">
        <f>IF(C247="","",SUMIFS('Planificación 2026-1'!S:S,'Planificación 2026-1'!X:X,C247,'Planificación 2026-1'!F:F,"HUAURA",'Planificación 2026-1'!Y:Y,"PRESENCIAL"))</f>
        <v>0</v>
      </c>
      <c r="DV247" s="32">
        <f>SUMIFS('Planificación 2026-1'!S:S,'Planificación 2026-1'!X:X,C247,'Planificación 2026-1'!F:F,"PRINCIPAL",'Planificación 2026-1'!Y:Y,"VIRTUAL",'Planificación 2026-1'!I:I,"&gt;2")</f>
        <v>0</v>
      </c>
      <c r="DW247" s="32">
        <f>SUMIFS('Planificación 2026-1'!S:S,'Planificación 2026-1'!X:X,C247,'Planificación 2026-1'!F:F,"PRINCIPAL",'Planificación 2026-1'!Y:Y,"&lt;&gt;VIRTUAL",'Planificación 2026-1'!I:I,"&gt;2")</f>
        <v>12</v>
      </c>
      <c r="DX247" s="32">
        <f>SUMIFS('Planificación 2026-1'!S:S,'Planificación 2026-1'!X:X,C247,'Planificación 2026-1'!F:F,"SUNAMPE",'Planificación 2026-1'!Y:Y,"VIRTUAL",'Planificación 2026-1'!I:I,"&gt;2")</f>
        <v>0</v>
      </c>
      <c r="DY247" s="32">
        <f>SUMIFS('Planificación 2026-1'!S:S,'Planificación 2026-1'!X:X,C247,'Planificación 2026-1'!F:F,"SUNAMPE",'Planificación 2026-1'!Y:Y,"&lt;&gt;VIRTUAL",'Planificación 2026-1'!I:I,"&gt;2")</f>
        <v>0</v>
      </c>
      <c r="DZ247" s="32">
        <f>SUMIFS('Planificación 2026-1'!S:S,'Planificación 2026-1'!X:X,C247,'Planificación 2026-1'!F:F,"FILIAL",'Planificación 2026-1'!Y:Y,"VIRTUAL",'Planificación 2026-1'!I:I,"&gt;2")</f>
        <v>0</v>
      </c>
      <c r="EA247" s="32">
        <f>SUMIFS('Planificación 2026-1'!S:S,'Planificación 2026-1'!X:X,C247,'Planificación 2026-1'!F:F,"FILIAL",'Planificación 2026-1'!Y:Y,"&lt;&gt;VIRTUAL",'Planificación 2026-1'!I:I,"&gt;2")</f>
        <v>0</v>
      </c>
      <c r="EB247" s="32">
        <f>SUMIFS('Planificación 2026-1'!S:S,'Planificación 2026-1'!X:X,C247,'Planificación 2026-1'!F:F,"PORUMA",'Planificación 2026-1'!Y:Y,"VIRTUAL",'Planificación 2026-1'!I:I,"&gt;2")</f>
        <v>0</v>
      </c>
      <c r="EC247" s="32">
        <f>SUMIFS('Planificación 2026-1'!S:S,'Planificación 2026-1'!X:X,C247,'Planificación 2026-1'!F:F,"PORUMA",'Planificación 2026-1'!Y:Y,"&lt;&gt;VIRTUAL",'Planificación 2026-1'!I:I,"&gt;2")</f>
        <v>0</v>
      </c>
      <c r="ED247" s="32">
        <f>SUMIFS('Planificación 2026-1'!S:S,'Planificación 2026-1'!X:X,C247,'Planificación 2026-1'!F:F,"HUAURA",'Planificación 2026-1'!Y:Y,"VIRTUAL",'Planificación 2026-1'!I:I,"&gt;2")</f>
        <v>0</v>
      </c>
      <c r="EE247" s="32">
        <f>SUMIFS('Planificación 2026-1'!S:S,'Planificación 2026-1'!X:X,C247,'Planificación 2026-1'!F:F,"HUAURA",'Planificación 2026-1'!Y:Y,"&lt;&gt;VIRTUAL",'Planificación 2026-1'!I:I,"&gt;2")</f>
        <v>0</v>
      </c>
      <c r="EF247" s="32">
        <f>SUMIFS('Planificación 2026-1'!S:S,'Planificación 2026-1'!X:X,C247,'Planificación 2026-1'!F:F,"PRINCIPAL",'Planificación 2026-1'!Y:Y,"VIRTUAL",'Planificación 2026-1'!I:I,"&lt;3")</f>
        <v>0</v>
      </c>
      <c r="EG247" s="32">
        <f>SUMIFS('Planificación 2026-1'!S:S,'Planificación 2026-1'!X:X,C247,'Planificación 2026-1'!F:F,"PRINCIPAL",'Planificación 2026-1'!Y:Y,"&lt;&gt;VIRTUAL",'Planificación 2026-1'!I:I,"&lt;3")</f>
        <v>0</v>
      </c>
      <c r="EH247" s="32">
        <f>SUMIFS('Planificación 2026-1'!S:S,'Planificación 2026-1'!X:X,C247,'Planificación 2026-1'!F:F,"SUNAMPE",'Planificación 2026-1'!Y:Y,"VIRTUAL",'Planificación 2026-1'!I:I,"&lt;3")</f>
        <v>0</v>
      </c>
      <c r="EI247" s="32">
        <f>SUMIFS('Planificación 2026-1'!S:S,'Planificación 2026-1'!X:X,C247,'Planificación 2026-1'!F:F,"SUNAMPE",'Planificación 2026-1'!Y:Y,"&lt;&gt;VIRTUAL",'Planificación 2026-1'!I:I,"&lt;3")</f>
        <v>0</v>
      </c>
      <c r="EJ247" s="32">
        <f>SUMIFS('Planificación 2026-1'!S:S,'Planificación 2026-1'!X:X,C247,'Planificación 2026-1'!F:F,"FILIAL",'Planificación 2026-1'!Y:Y,"VIRTUAL",'Planificación 2026-1'!I:I,"&lt;3")</f>
        <v>0</v>
      </c>
      <c r="EK247" s="32">
        <f>SUMIFS('Planificación 2026-1'!S:S,'Planificación 2026-1'!X:X,C247,'Planificación 2026-1'!F:F,"FILIAL",'Planificación 2026-1'!Y:Y,"&lt;&gt;VIRTUAL",'Planificación 2026-1'!I:I,"&lt;3")</f>
        <v>0</v>
      </c>
      <c r="EL247" s="32">
        <f>SUMIFS('Planificación 2026-1'!S:S,'Planificación 2026-1'!X:X,C247,'Planificación 2026-1'!F:F,"PORUMA",'Planificación 2026-1'!Y:Y,"VIRTUAL",'Planificación 2026-1'!I:I,"&lt;3")</f>
        <v>0</v>
      </c>
      <c r="EM247" s="32">
        <f>SUMIFS('Planificación 2026-1'!S:S,'Planificación 2026-1'!X:X,C247,'Planificación 2026-1'!F:F,"PORUMA",'Planificación 2026-1'!Y:Y,"&lt;&gt;VIRTUAL",'Planificación 2026-1'!I:I,"&lt;3")</f>
        <v>0</v>
      </c>
      <c r="EN247" s="32">
        <f>SUMIFS('Planificación 2026-1'!S:S,'Planificación 2026-1'!X:X,C247,'Planificación 2026-1'!F:F,"HUAURA",'Planificación 2026-1'!Y:Y,"VIRTUAL",'Planificación 2026-1'!I:I,"&lt;3")</f>
        <v>0</v>
      </c>
      <c r="EO247" s="32">
        <f>SUMIFS('Planificación 2026-1'!S:S,'Planificación 2026-1'!X:X,C247,'Planificación 2026-1'!F:F,"HUAURA",'Planificación 2026-1'!Y:Y,"&lt;&gt;VIRTUAL",'Planificación 2026-1'!I:I,"&lt;3")</f>
        <v>0</v>
      </c>
      <c r="EP247" s="32">
        <f>EJ247+DZ247+EA247+EK247</f>
        <v>0</v>
      </c>
      <c r="EQ247" s="32">
        <f>EO247+EN247+EE247+ED247</f>
        <v>0</v>
      </c>
      <c r="ER247" s="32">
        <f>EL247+EM247+EC247+EB247</f>
        <v>0</v>
      </c>
      <c r="ES247" s="32">
        <f>EG247+EF247+DW247+DV247</f>
        <v>12</v>
      </c>
      <c r="ET247" s="32">
        <f>EI247+EH247+DY247+DX247</f>
        <v>0</v>
      </c>
      <c r="EU247" s="32">
        <f t="shared" si="58"/>
        <v>12</v>
      </c>
      <c r="EV247" s="32" t="b">
        <f>EXACT(EU247,E247)</f>
        <v>1</v>
      </c>
      <c r="EW247" s="32"/>
      <c r="EX247" s="32">
        <f>DV247+DZ247+ED247+EF247+EJ247+EN247+DX247+EH247</f>
        <v>0</v>
      </c>
      <c r="EY247" s="32">
        <f>DW247+EA247+EE247+EG247+EK247+EO247+DY247+EI247</f>
        <v>12</v>
      </c>
      <c r="EZ247" s="32" t="b">
        <f>EXACT(SUM(EX247:EY247),E247)</f>
        <v>1</v>
      </c>
      <c r="FA247" s="32" t="str">
        <f>IF(AND(DW247=0,EA247=0,EE247=0),"",IF(COUNTIF(DW247:EE247,"&gt;0")=1,IF(DW247&gt;0,"SEDE",IF(EA247&gt;0,"FILIAL","HUAURA")),IF(COUNTIF(DW247:EE247,"&gt;0")=2,IF(AND(DW247&gt;0,EA247&gt;0),"SEDE-FILIAL",IF(AND(DW247&gt;0,EE247&gt;0),"SEDE-HUAURA","FILIAL-HUAURA")),"SEDE-FILIAL-HUAURA")))</f>
        <v>SEDE</v>
      </c>
      <c r="FB247" s="32" t="str">
        <f>IF(EX247=0,"PRESENCIAL",IF(EY247=0,"VIRTUAL",IF(EX247&gt;EY247,"MAS VIRTUAL",IF(EY247&gt;EX247,"MAS PRESENCIAL","AMBOS"))))</f>
        <v>PRESENCIAL</v>
      </c>
    </row>
    <row r="248" spans="2:158">
      <c r="B248" s="65">
        <v>245</v>
      </c>
      <c r="C248" s="32" t="s">
        <v>455</v>
      </c>
      <c r="D248" s="429">
        <v>41561011</v>
      </c>
      <c r="E248" s="62">
        <f>SUMIF('Planificación 2026-1'!X:X,C248,'Planificación 2026-1'!S:S)</f>
        <v>11</v>
      </c>
      <c r="F248" s="450" t="s">
        <v>203</v>
      </c>
      <c r="G248" s="57" t="s">
        <v>436</v>
      </c>
      <c r="H248" s="64"/>
      <c r="I248" s="64"/>
      <c r="J248" s="32" t="s">
        <v>195</v>
      </c>
      <c r="K248" s="32" t="s">
        <v>157</v>
      </c>
      <c r="L248" s="57" t="str">
        <f>IF(SUM(COUNTIFS('Planificación 2026-1'!F:F,"PRINCIPAL",'Planificación 2026-1'!X:X,C248,'Planificación 2026-1'!H:H,"AF"))&gt;0,"P01"," ")</f>
        <v xml:space="preserve"> </v>
      </c>
      <c r="M248" s="58" t="str">
        <f>IF(SUM(COUNTIFS('Planificación 2026-1'!F:F,"PRINCIPAL",'Planificación 2026-1'!X:X,C248,'Planificación 2026-1'!H:H,"EN"))&gt;0,"P02"," ")</f>
        <v xml:space="preserve"> </v>
      </c>
      <c r="N248" s="58" t="str">
        <f>IF(SUM(COUNTIFS('Planificación 2026-1'!F:F,"PRINCIPAL",'Planificación 2026-1'!X:X,C248,'Planificación 2026-1'!H:H,"IS"))&gt;0,"P03"," ")</f>
        <v xml:space="preserve"> </v>
      </c>
      <c r="O248" s="58" t="str">
        <f>IF(SUM(COUNTIFS('Planificación 2026-1'!F:F,"PRINCIPAL",'Planificación 2026-1'!X:X,C248,'Planificación 2026-1'!H:H,"PS"))&gt;0,"P04"," ")</f>
        <v xml:space="preserve"> </v>
      </c>
      <c r="P248" s="58"/>
      <c r="Q248" s="58" t="str">
        <f>IF(SUM(COUNTIFS('Planificación 2026-1'!F:F,"PRINCIPAL",'Planificación 2026-1'!X:X,C248,'Planificación 2026-1'!H:H,"IN"))&gt;0,"P06"," ")</f>
        <v xml:space="preserve"> </v>
      </c>
      <c r="R248" s="58" t="str">
        <f>IF(SUM(COUNTIFS('Planificación 2026-1'!F:F,"PRINCIPAL",'Planificación 2026-1'!X:X,C248,'Planificación 2026-1'!H:H,"CA"))&gt;0,"P07"," ")</f>
        <v xml:space="preserve"> </v>
      </c>
      <c r="S248" s="58" t="str">
        <f>IF(SUM(COUNTIFS('Planificación 2026-1'!F:F,"PRINCIPAL",'Planificación 2026-1'!X:X,C248,'Planificación 2026-1'!H:H,"DE"))&gt;0,"P08"," ")</f>
        <v xml:space="preserve"> </v>
      </c>
      <c r="T248" s="58" t="str">
        <f>IF(SUM(COUNTIFS('Planificación 2026-1'!F:F,"PRINCIPAL",'Planificación 2026-1'!X:X,C248,'Planificación 2026-1'!H:H,"OB"))&gt;0,"P09"," ")</f>
        <v xml:space="preserve"> </v>
      </c>
      <c r="U248" s="58" t="str">
        <f>IF(SUM(COUNTIFS('Planificación 2026-1'!F:F,"PRINCIPAL",'Planificación 2026-1'!X:X,C248,'Planificación 2026-1'!H:H,"MH"))&gt;0,"P31"," ")</f>
        <v xml:space="preserve"> </v>
      </c>
      <c r="V248" s="58" t="str">
        <f>IF(SUM(COUNTIFS('Planificación 2026-1'!F:F,"PRINCIPAL",'Planificación 2026-1'!X:X,C248,'Planificación 2026-1'!H:H,"IC"))&gt;0,"P32"," ")</f>
        <v xml:space="preserve"> </v>
      </c>
      <c r="W248" s="58" t="str">
        <f>IF(SUM(COUNTIFS('Planificación 2026-1'!F:F,"PRINCIPAL",'Planificación 2026-1'!X:X,C248,'Planificación 2026-1'!H:H,"AR"))&gt;0,"P34"," ")</f>
        <v xml:space="preserve"> </v>
      </c>
      <c r="X248" s="58" t="str">
        <f>IF(SUM(COUNTIFS('Planificación 2026-1'!F:F,"PRINCIPAL",'Planificación 2026-1'!X:X,C248,'Planificación 2026-1'!H:H,"T1"))&gt;0,"P35"," ")</f>
        <v xml:space="preserve"> </v>
      </c>
      <c r="Y248" s="58" t="str">
        <f>IF(SUM(COUNTIFS('Planificación 2026-1'!F:F,"PRINCIPAL",'Planificación 2026-1'!X:X,C248,'Planificación 2026-1'!H:H,"T3"))&gt;0,"P36"," ")</f>
        <v xml:space="preserve"> </v>
      </c>
      <c r="Z248" s="58" t="str">
        <f>IF(SUM(COUNTIFS('Planificación 2026-1'!F:F,"PRINCIPAL",'Planificación 2026-1'!X:X,C248,'Planificación 2026-1'!H:H,"T2"))&gt;0,"P37"," ")</f>
        <v xml:space="preserve"> </v>
      </c>
      <c r="AA248" s="58" t="str">
        <f>IF(SUM(COUNTIFS('Planificación 2026-1'!F:F,"PRINCIPAL",'Planificación 2026-1'!X:X,C248,'Planificación 2026-1'!H:H,"AE"))&gt;0,"P38"," ")</f>
        <v xml:space="preserve"> </v>
      </c>
      <c r="AB248" s="58" t="str">
        <f>IF(SUM(COUNTIFS('Planificación 2026-1'!F:F,"PRINCIPAL",'Planificación 2026-1'!X:X,C248,'Planificación 2026-1'!H:H,"T4"))&gt;0,"P55"," ")</f>
        <v xml:space="preserve"> </v>
      </c>
      <c r="AC248" s="58" t="str">
        <f>IF(SUM(COUNTIFS('Planificación 2026-1'!F:F,"FILIAL",'Planificación 2026-1'!X:X,C248,'Planificación 2026-1'!H:H,"AF"))&gt;0," P01"," ")</f>
        <v xml:space="preserve"> </v>
      </c>
      <c r="AD248" s="58" t="str">
        <f>IF(SUM(COUNTIFS('Planificación 2026-1'!F:F,"FILIAL",'Planificación 2026-1'!X:X,C248,'Planificación 2026-1'!H:H,"EN"))&gt;0,"P02"," ")</f>
        <v xml:space="preserve"> </v>
      </c>
      <c r="AE248" s="58" t="str">
        <f>IF(SUM(COUNTIFS('Planificación 2026-1'!F:F,"FILIAL",'Planificación 2026-1'!X:X,C248,'Planificación 2026-1'!H:H,"IS"))&gt;0,"P03"," ")</f>
        <v xml:space="preserve"> </v>
      </c>
      <c r="AF248" s="58" t="str">
        <f>IF(SUM(COUNTIFS('Planificación 2026-1'!F:F,"FILIAL",'Planificación 2026-1'!X:X,C248,'Planificación 2026-1'!H:H,"PS"))&gt;0,"P04"," ")</f>
        <v xml:space="preserve"> </v>
      </c>
      <c r="AG248" s="58"/>
      <c r="AH248" s="58" t="str">
        <f>IF(SUM(COUNTIFS('Planificación 2026-1'!F:F,"FILIAL",'Planificación 2026-1'!X:X,C248,'Planificación 2026-1'!H:H,"IN"))&gt;0,"P06"," ")</f>
        <v xml:space="preserve"> </v>
      </c>
      <c r="AI248" s="58" t="str">
        <f>IF(SUM(COUNTIFS('Planificación 2026-1'!F:F,"FILIAL",'Planificación 2026-1'!X:X,C248,'Planificación 2026-1'!H:H,"CA"))&gt;0,"P07"," ")</f>
        <v xml:space="preserve"> </v>
      </c>
      <c r="AJ248" s="58" t="str">
        <f>IF(SUM(COUNTIFS('Planificación 2026-1'!F:F,"FILIAL",'Planificación 2026-1'!X:X,C248,'Planificación 2026-1'!H:H,"DE"))&gt;0,"P08"," ")</f>
        <v xml:space="preserve"> </v>
      </c>
      <c r="AK248" s="58" t="str">
        <f>IF(SUM(COUNTIFS('Planificación 2026-1'!F:F,"FILIAL",'Planificación 2026-1'!X:X,C248,'Planificación 2026-1'!H:H,"OB"))&gt;0,"P09"," ")</f>
        <v xml:space="preserve"> </v>
      </c>
      <c r="AL248" s="58" t="str">
        <f>IF(SUM(COUNTIFS('Planificación 2026-1'!F:F,"FILIAL",'Planificación 2026-1'!X:X,C248,'Planificación 2026-1'!H:H,"MH"))&gt;0,"P31"," ")</f>
        <v xml:space="preserve"> </v>
      </c>
      <c r="AM248" s="58" t="str">
        <f>IF(SUM(COUNTIFS('Planificación 2026-1'!F:F,"FILIAL",'Planificación 2026-1'!X:X,C248,'Planificación 2026-1'!H:H,"IC"))&gt;0,"P32"," ")</f>
        <v xml:space="preserve"> </v>
      </c>
      <c r="AN248" s="58" t="str">
        <f>IF(SUM(COUNTIFS('Planificación 2026-1'!F:F,"FILIAL",'Planificación 2026-1'!X:X,C248,'Planificación 2026-1'!H:H,"AR"))&gt;0,"P34"," ")</f>
        <v xml:space="preserve"> </v>
      </c>
      <c r="AO248" s="58" t="str">
        <f>IF(SUM(COUNTIFS('Planificación 2026-1'!F:F,"FILIAL",'Planificación 2026-1'!X:X,C248,'Planificación 2026-1'!H:H,"T1"))&gt;0,"P35"," ")</f>
        <v xml:space="preserve"> </v>
      </c>
      <c r="AP248" s="58" t="str">
        <f>IF(SUM(COUNTIFS('Planificación 2026-1'!F:F,"FILIAL",'Planificación 2026-1'!X:X,C248,'Planificación 2026-1'!H:H,"T3"))&gt;0,"P36"," ")</f>
        <v xml:space="preserve"> </v>
      </c>
      <c r="AQ248" s="58" t="str">
        <f>IF(SUM(COUNTIFS('Planificación 2026-1'!F:F,"FILIAL",'Planificación 2026-1'!X:X,C248,'Planificación 2026-1'!H:H,"T2"))&gt;0,"P37"," ")</f>
        <v xml:space="preserve"> </v>
      </c>
      <c r="AR248" s="58" t="str">
        <f>IF(SUM(COUNTIFS('Planificación 2026-1'!F:F,"FILIAL",'Planificación 2026-1'!X:X,C248,'Planificación 2026-1'!H:H,"AE"))&gt;0,"P38"," ")</f>
        <v xml:space="preserve"> </v>
      </c>
      <c r="AS248" s="58" t="str">
        <f>IF(SUM(COUNTIFS('Planificación 2026-1'!F:F,"FILIAL",'Planificación 2026-1'!X:X,C248,'Planificación 2026-1'!H:H,"T4"))&gt;0,"P55"," ")</f>
        <v xml:space="preserve"> </v>
      </c>
      <c r="AT248" s="58" t="str">
        <f>IF(SUM(COUNTIFS('Planificación 2026-1'!F:F,"SUNAMPE",'Planificación 2026-1'!X:X,C248,'Planificación 2026-1'!H:H,"AF"))&gt;0," P01"," ")</f>
        <v xml:space="preserve"> </v>
      </c>
      <c r="AU248" s="58" t="str">
        <f>IF(SUM(COUNTIFS('Planificación 2026-1'!F:F,"SUNAMPE",'Planificación 2026-1'!X:X,C248,'Planificación 2026-1'!H:H,"EN"))&gt;0,"P02"," ")</f>
        <v xml:space="preserve"> </v>
      </c>
      <c r="AV248" s="58" t="str">
        <f>IF(SUM(COUNTIFS('Planificación 2026-1'!F:F,"SUNAMPE",'Planificación 2026-1'!X:X,C248,'Planificación 2026-1'!H:H,"IS"))&gt;0,"P03"," ")</f>
        <v xml:space="preserve"> </v>
      </c>
      <c r="AW248" s="58" t="str">
        <f>IF(SUM(COUNTIFS('Planificación 2026-1'!F:F,"SUNAMPE",'Planificación 2026-1'!X:X,C248,'Planificación 2026-1'!H:H,"PS"))&gt;0,"P04"," ")</f>
        <v xml:space="preserve"> </v>
      </c>
      <c r="AX248" s="58"/>
      <c r="AY248" s="58" t="str">
        <f>IF(SUM(COUNTIFS('Planificación 2026-1'!F:F,"SUNAMPE",'Planificación 2026-1'!X:X,C248,'Planificación 2026-1'!H:H,"IN"))&gt;0,"P06"," ")</f>
        <v xml:space="preserve"> </v>
      </c>
      <c r="AZ248" s="58" t="str">
        <f>IF(SUM(COUNTIFS('Planificación 2026-1'!F:F,"SUNAMPE",'Planificación 2026-1'!X:X,C248,'Planificación 2026-1'!H:H,"CA"))&gt;0,"P07"," ")</f>
        <v xml:space="preserve"> </v>
      </c>
      <c r="BA248" s="58" t="str">
        <f>IF(SUM(COUNTIFS('Planificación 2026-1'!F:F,"SUNAMPE",'Planificación 2026-1'!X:X,C248,'Planificación 2026-1'!H:H,"DE"))&gt;0,"P08"," ")</f>
        <v xml:space="preserve"> </v>
      </c>
      <c r="BB248" s="58" t="str">
        <f>IF(SUM(COUNTIFS('Planificación 2026-1'!F:F,"SUNAMPE",'Planificación 2026-1'!X:X,C248,'Planificación 2026-1'!H:H,"OB"))&gt;0,"P09"," ")</f>
        <v xml:space="preserve"> </v>
      </c>
      <c r="BC248" s="58" t="str">
        <f>IF(SUM(COUNTIFS('Planificación 2026-1'!F:F,"SUNAMPE",'Planificación 2026-1'!X:X,C248,'Planificación 2026-1'!H:H,"MH"))&gt;0,"P31"," ")</f>
        <v xml:space="preserve"> </v>
      </c>
      <c r="BD248" s="58" t="str">
        <f>IF(SUM(COUNTIFS('Planificación 2026-1'!F:F,"SUNAMPE",'Planificación 2026-1'!X:X,C248,'Planificación 2026-1'!H:H,"IC"))&gt;0,"P32"," ")</f>
        <v xml:space="preserve"> </v>
      </c>
      <c r="BE248" s="58" t="str">
        <f>IF(SUM(COUNTIFS('Planificación 2026-1'!F:F,"SUNAMPE",'Planificación 2026-1'!X:X,C248,'Planificación 2026-1'!H:H,"AR"))&gt;0,"P34"," ")</f>
        <v xml:space="preserve"> </v>
      </c>
      <c r="BF248" s="58" t="str">
        <f>IF(SUM(COUNTIFS('Planificación 2026-1'!F:F,"SUNAMPE",'Planificación 2026-1'!X:X,C248,'Planificación 2026-1'!H:H,"T1"))&gt;0,"P35"," ")</f>
        <v xml:space="preserve"> </v>
      </c>
      <c r="BG248" s="58" t="str">
        <f>IF(SUM(COUNTIFS('Planificación 2026-1'!F:F,"SUNAMPE",'Planificación 2026-1'!X:X,C248,'Planificación 2026-1'!H:H,"T3"))&gt;0,"P36"," ")</f>
        <v xml:space="preserve"> </v>
      </c>
      <c r="BH248" s="58" t="str">
        <f>IF(SUM(COUNTIFS('Planificación 2026-1'!F:F,"SUNAMPE",'Planificación 2026-1'!X:X,C248,'Planificación 2026-1'!H:H,"T2"))&gt;0,"P37"," ")</f>
        <v xml:space="preserve"> </v>
      </c>
      <c r="BI248" s="58" t="str">
        <f>IF(SUM(COUNTIFS('Planificación 2026-1'!F:F,"SUNAMPE",'Planificación 2026-1'!X:X,C248,'Planificación 2026-1'!H:H,"AE"))&gt;0,"P38"," ")</f>
        <v xml:space="preserve"> </v>
      </c>
      <c r="BJ248" s="58" t="str">
        <f>IF(SUM(COUNTIFS('Planificación 2026-1'!F:F,"SUNAMPE",'Planificación 2026-1'!X:X,C248,'Planificación 2026-1'!H:H,"T4"))&gt;0,"P55"," ")</f>
        <v xml:space="preserve"> </v>
      </c>
      <c r="BK248" s="58" t="str">
        <f>IF(SUM(COUNTIFS('Planificación 2026-1'!F:F,"HUAURA",'Planificación 2026-1'!X:X,C248,'Planificación 2026-1'!H:H,"AF"))&gt;0," P01"," ")</f>
        <v xml:space="preserve"> </v>
      </c>
      <c r="BL248" s="58" t="str">
        <f>IF(SUM(COUNTIFS('Planificación 2026-1'!F:F,"HUAURA",'Planificación 2026-1'!X:X,C248,'Planificación 2026-1'!H:H,"EN"))&gt;0,"P02"," ")</f>
        <v xml:space="preserve"> </v>
      </c>
      <c r="BM248" s="58" t="str">
        <f>IF(SUM(COUNTIFS('Planificación 2026-1'!F:F,"HUAURA",'Planificación 2026-1'!X:X,C248,'Planificación 2026-1'!H:H,"IS"))&gt;0,"P03"," ")</f>
        <v xml:space="preserve"> </v>
      </c>
      <c r="BN248" s="58" t="str">
        <f>IF(SUM(COUNTIFS('Planificación 2026-1'!F:F,"HUAURA",'Planificación 2026-1'!X:X,C248,'Planificación 2026-1'!H:H,"PS"))&gt;0,"P04"," ")</f>
        <v xml:space="preserve"> </v>
      </c>
      <c r="BO248" s="58"/>
      <c r="BP248" s="58" t="str">
        <f>IF(SUM(COUNTIFS('Planificación 2026-1'!F:F,"HUAURA",'Planificación 2026-1'!X:X,C248,'Planificación 2026-1'!H:H,"IN"))&gt;0,"P06"," ")</f>
        <v xml:space="preserve"> </v>
      </c>
      <c r="BQ248" s="58" t="str">
        <f>IF(SUM(COUNTIFS('Planificación 2026-1'!F:F,"HUAURA",'Planificación 2026-1'!X:X,C248,'Planificación 2026-1'!H:H,"CA"))&gt;0,"P07"," ")</f>
        <v xml:space="preserve"> </v>
      </c>
      <c r="BR248" s="58" t="str">
        <f>IF(SUM(COUNTIFS('Planificación 2026-1'!F:F,"HUAURA",'Planificación 2026-1'!X:X,C248,'Planificación 2026-1'!H:H,"DE"))&gt;0,"P08"," ")</f>
        <v xml:space="preserve"> </v>
      </c>
      <c r="BS248" s="58" t="str">
        <f>IF(SUM(COUNTIFS('Planificación 2026-1'!F:F,"HUAURA",'Planificación 2026-1'!X:X,C248,'Planificación 2026-1'!H:H,"OB"))&gt;0,"P09"," ")</f>
        <v xml:space="preserve"> </v>
      </c>
      <c r="BT248" s="58" t="str">
        <f>IF(SUM(COUNTIFS('Planificación 2026-1'!F:F,"HUAURA",'Planificación 2026-1'!X:X,C248,'Planificación 2026-1'!H:H,"MH"))&gt;0,"P31"," ")</f>
        <v xml:space="preserve"> </v>
      </c>
      <c r="BU248" s="58" t="str">
        <f>IF(SUM(COUNTIFS('Planificación 2026-1'!F:F,"HUAURA",'Planificación 2026-1'!X:X,C248,'Planificación 2026-1'!H:H,"IC"))&gt;0,"P32"," ")</f>
        <v xml:space="preserve"> </v>
      </c>
      <c r="BV248" s="58" t="str">
        <f>IF(SUM(COUNTIFS('Planificación 2026-1'!F:F,"HUAURA",'Planificación 2026-1'!X:X,C248,'Planificación 2026-1'!H:H,"AR"))&gt;0,"P34"," ")</f>
        <v xml:space="preserve"> </v>
      </c>
      <c r="BW248" s="58" t="str">
        <f>IF(SUM(COUNTIFS('Planificación 2026-1'!F:F,"HUAURA",'Planificación 2026-1'!X:X,C248,'Planificación 2026-1'!H:H,"T1"))&gt;0,"P35"," ")</f>
        <v xml:space="preserve"> </v>
      </c>
      <c r="BX248" s="58" t="str">
        <f>IF(SUM(COUNTIFS('Planificación 2026-1'!F:F,"HUAURA",'Planificación 2026-1'!X:X,C248,'Planificación 2026-1'!H:H,"T3"))&gt;0,"P36"," ")</f>
        <v xml:space="preserve"> </v>
      </c>
      <c r="BY248" s="58" t="str">
        <f>IF(SUM(COUNTIFS('Planificación 2026-1'!F:F,"HUAURA",'Planificación 2026-1'!X:X,C248,'Planificación 2026-1'!H:H,"T2"))&gt;0,"P37"," ")</f>
        <v xml:space="preserve"> </v>
      </c>
      <c r="BZ248" s="58" t="str">
        <f>IF(SUM(COUNTIFS('Planificación 2026-1'!F:F,"HUAURA",'Planificación 2026-1'!X:X,C248,'Planificación 2026-1'!H:H,"AE"))&gt;0,"P38"," ")</f>
        <v xml:space="preserve"> </v>
      </c>
      <c r="CA248" s="58" t="str">
        <f>IF(SUM(COUNTIFS('Planificación 2026-1'!F:F,"HUAURA",'Planificación 2026-1'!X:X,C248,'Planificación 2026-1'!H:H,"T4"))&gt;0,"P55"," ")</f>
        <v xml:space="preserve"> </v>
      </c>
      <c r="CB248" s="59">
        <f>SUMIFS('Planificación 2026-1'!S:S,'Planificación 2026-1'!X:X,C248,'Planificación 2026-1'!H:H,"AF",'Planificación 2026-1'!I:I,"&gt;2")</f>
        <v>0</v>
      </c>
      <c r="CC248" s="59">
        <f>SUMIFS('Planificación 2026-1'!S:S,'Planificación 2026-1'!X:X,C248,'Planificación 2026-1'!H:H,"EN",'Planificación 2026-1'!I:I,"&gt;2")</f>
        <v>0</v>
      </c>
      <c r="CD248" s="59">
        <f>SUMIFS('Planificación 2026-1'!S:S,'Planificación 2026-1'!X:X,C248,'Planificación 2026-1'!H:H,"IS",'Planificación 2026-1'!I:I,"&gt;2")</f>
        <v>0</v>
      </c>
      <c r="CE248" s="59">
        <f>SUMIFS('Planificación 2026-1'!S:S,'Planificación 2026-1'!X:X,C248,'Planificación 2026-1'!H:H,"PS",'Planificación 2026-1'!I:I,"&gt;2")</f>
        <v>0</v>
      </c>
      <c r="CF248" s="59">
        <f>SUMIFS('Planificación 2026-1'!S:S,'Planificación 2026-1'!X:X,C248,'Planificación 2026-1'!H:H,"IN",'Planificación 2026-1'!I:I,"&gt;2")</f>
        <v>0</v>
      </c>
      <c r="CG248" s="59">
        <f>SUMIFS('Planificación 2026-1'!S:S,'Planificación 2026-1'!X:X,C248,'Planificación 2026-1'!H:H,"CA",'Planificación 2026-1'!I:I,"&gt;2")</f>
        <v>0</v>
      </c>
      <c r="CH248" s="59">
        <f>SUMIFS('Planificación 2026-1'!S:S,'Planificación 2026-1'!X:X,C248,'Planificación 2026-1'!H:H,"DE",'Planificación 2026-1'!I:I,"&gt;2")</f>
        <v>0</v>
      </c>
      <c r="CI248" s="59">
        <f>SUMIFS('Planificación 2026-1'!S:S,'Planificación 2026-1'!X:X,C248,'Planificación 2026-1'!H:H,"OB",'Planificación 2026-1'!I:I,"&gt;2")</f>
        <v>0</v>
      </c>
      <c r="CJ248" s="59">
        <f>SUMIFS('Planificación 2026-1'!S:S,'Planificación 2026-1'!X:X,C248,'Planificación 2026-1'!H:H,"MH",'Planificación 2026-1'!I:I,"&gt;2")</f>
        <v>11</v>
      </c>
      <c r="CK248" s="59">
        <f>SUMIFS('Planificación 2026-1'!S:S,'Planificación 2026-1'!X:X,C248,'Planificación 2026-1'!H:H,"IC",'Planificación 2026-1'!I:I,"&gt;2")</f>
        <v>0</v>
      </c>
      <c r="CL248" s="59">
        <f>SUMIFS('Planificación 2026-1'!S:S,'Planificación 2026-1'!X:X,C248,'Planificación 2026-1'!H:H,"AR",'Planificación 2026-1'!I:I,"&gt;2")</f>
        <v>0</v>
      </c>
      <c r="CM248" s="59">
        <f>SUMIFS('Planificación 2026-1'!S:S,'Planificación 2026-1'!X:X,C248,'Planificación 2026-1'!H:H,"AE",'Planificación 2026-1'!I:I,"&gt;2")</f>
        <v>0</v>
      </c>
      <c r="CN248" s="59">
        <f>SUMIFS('Planificación 2026-1'!S:S,'Planificación 2026-1'!X:X,C248,'Planificación 2026-1'!H:H,"T1",'Planificación 2026-1'!I:I,"&gt;2")</f>
        <v>0</v>
      </c>
      <c r="CO248" s="59">
        <f>SUMIFS('Planificación 2026-1'!S:S,'Planificación 2026-1'!X:X,C248,'Planificación 2026-1'!H:H,"T3",'Planificación 2026-1'!I:I,"&gt;2")</f>
        <v>0</v>
      </c>
      <c r="CP248" s="59">
        <f>SUMIFS('Planificación 2026-1'!S:S,'Planificación 2026-1'!X:X,C248,'Planificación 2026-1'!H:H,"T2",'Planificación 2026-1'!I:I,"&gt;2")</f>
        <v>0</v>
      </c>
      <c r="CQ248" s="59">
        <f>SUMIFS('Planificación 2026-1'!S:S,'Planificación 2026-1'!X:X,C248,'Planificación 2026-1'!H:H,"T4",'Planificación 2026-1'!I:I,"&gt;2")</f>
        <v>0</v>
      </c>
      <c r="CR248" s="59">
        <f>SUMIFS('Planificación 2026-1'!S:S,'Planificación 2026-1'!X:X,C248,'Planificación 2026-1'!H:H,"AF",'Planificación 2026-1'!I:I,"&lt;3")</f>
        <v>0</v>
      </c>
      <c r="CS248" s="59">
        <f>SUMIFS('Planificación 2026-1'!S:S,'Planificación 2026-1'!X:X,C248,'Planificación 2026-1'!H:H,"EN",'Planificación 2026-1'!I:I,"&lt;3")</f>
        <v>0</v>
      </c>
      <c r="CT248" s="59">
        <f>SUMIFS('Planificación 2026-1'!S:S,'Planificación 2026-1'!X:X,C248,'Planificación 2026-1'!H:H,"IS",'Planificación 2026-1'!I:I,"&lt;3")</f>
        <v>0</v>
      </c>
      <c r="CU248" s="59">
        <f>SUMIFS('Planificación 2026-1'!S:S,'Planificación 2026-1'!X:X,C248,'Planificación 2026-1'!H:H,"PS",'Planificación 2026-1'!I:I,"&lt;3")</f>
        <v>0</v>
      </c>
      <c r="CV248" s="59">
        <f>SUMIFS('Planificación 2026-1'!S:S,'Planificación 2026-1'!X:X,C248,'Planificación 2026-1'!H:H,"IN",'Planificación 2026-1'!I:I,"&lt;3")</f>
        <v>0</v>
      </c>
      <c r="CW248" s="59">
        <f>SUMIFS('Planificación 2026-1'!S:S,'Planificación 2026-1'!X:X,C248,'Planificación 2026-1'!H:H,"CA",'Planificación 2026-1'!I:I,"&lt;3")</f>
        <v>0</v>
      </c>
      <c r="CX248" s="59">
        <f>SUMIFS('Planificación 2026-1'!S:S,'Planificación 2026-1'!X:X,C248,'Planificación 2026-1'!H:H,"DE",'Planificación 2026-1'!I:I,"&lt;3")</f>
        <v>0</v>
      </c>
      <c r="CY248" s="59">
        <f>SUMIFS('Planificación 2026-1'!S:S,'Planificación 2026-1'!X:X,C248,'Planificación 2026-1'!H:H,"OB",'Planificación 2026-1'!I:I,"&lt;3")</f>
        <v>0</v>
      </c>
      <c r="CZ248" s="59">
        <f>SUMIFS('Planificación 2026-1'!S:S,'Planificación 2026-1'!X:X,C248,'Planificación 2026-1'!H:H,"MH",'Planificación 2026-1'!I:I,"&lt;3")</f>
        <v>0</v>
      </c>
      <c r="DA248" s="59">
        <f>SUMIFS('Planificación 2026-1'!S:S,'Planificación 2026-1'!X:X,C248,'Planificación 2026-1'!H:H,"IC",'Planificación 2026-1'!I:I,"&lt;3")</f>
        <v>0</v>
      </c>
      <c r="DB248" s="59">
        <f>SUMIFS('Planificación 2026-1'!S:S,'Planificación 2026-1'!X:X,C248,'Planificación 2026-1'!H:H,"AR",'Planificación 2026-1'!I:I,"&lt;3")</f>
        <v>0</v>
      </c>
      <c r="DC248" s="59">
        <f>SUMIFS('Planificación 2026-1'!S:S,'Planificación 2026-1'!X:X,C248,'Planificación 2026-1'!H:H,"AE",'Planificación 2026-1'!I:I,"&lt;3")</f>
        <v>0</v>
      </c>
      <c r="DD248" s="59">
        <f>SUMIFS('Planificación 2026-1'!S:S,'Planificación 2026-1'!X:X,C248,'Planificación 2026-1'!H:H,"T1",'Planificación 2026-1'!I:I,"&lt;3")</f>
        <v>0</v>
      </c>
      <c r="DE248" s="59">
        <f>SUMIFS('Planificación 2026-1'!S:S,'Planificación 2026-1'!X:X,C248,'Planificación 2026-1'!H:H,"T3",'Planificación 2026-1'!I:I,"&lt;3")</f>
        <v>0</v>
      </c>
      <c r="DF248" s="59">
        <f>SUMIFS('Planificación 2026-1'!S:S,'Planificación 2026-1'!X:X,C248,'Planificación 2026-1'!H:H,"T2",'Planificación 2026-1'!I:I,"&lt;3")</f>
        <v>0</v>
      </c>
      <c r="DG248" s="59">
        <f>SUMIFS('Planificación 2026-1'!S:S,'Planificación 2026-1'!X:X,C248,'Planificación 2026-1'!H:H,"T4",'Planificación 2026-1'!I:I,"&lt;3")</f>
        <v>0</v>
      </c>
      <c r="DH248" s="58" t="str">
        <f>TRIM(CONCATENATE(L248,M248,N248,O248,P248,Q248,R248,S248,T248,U248,V248,W248,X248,Y248,Z248,AA248,AB248))</f>
        <v/>
      </c>
      <c r="DI248" s="27">
        <f>IF(C248="","",SUMIFS('Planificación 2026-1'!S:S,'Planificación 2026-1'!X:X,C248,'Planificación 2026-1'!F:F,"PRINCIPAL",'Planificación 2026-1'!Y:Y,"VIRTUAL"))</f>
        <v>0</v>
      </c>
      <c r="DJ248" s="27">
        <f>IF(C248="","",SUMIFS('Planificación 2026-1'!S:S,'Planificación 2026-1'!X:X,C248,'Planificación 2026-1'!F:F,"PRINCIPAL",'Planificación 2026-1'!Y:Y,"PRESENCIAL"))</f>
        <v>0</v>
      </c>
      <c r="DK248" s="27">
        <f>IF(C248="","",SUMIFS('Planificación 2026-1'!S:S,'Planificación 2026-1'!X:X,C248,'Planificación 2026-1'!F:F,"PRINCIPAL",'Planificación 2026-1'!Y:Y,"HIBRIDO PRESENCIAL"))</f>
        <v>0</v>
      </c>
      <c r="DL248" s="58" t="str">
        <f>TRIM(CONCATENATE(AC248,AD248,AE248,AF248,AG248,AH248,AI248,AJ248,AK248,AL248,AM248,AN248,AO248,AP248,AQ248,AR248,AS248))</f>
        <v/>
      </c>
      <c r="DM248" s="58">
        <f>IF(C248="","",SUMIFS('Planificación 2026-1'!S:S,'Planificación 2026-1'!X:X,C248,'Planificación 2026-1'!F:F,"FILIAL",'Planificación 2026-1'!Y:Y,"VIRTUAL"))</f>
        <v>0</v>
      </c>
      <c r="DN248" s="60">
        <f>IF(C248="","",SUMIFS('Planificación 2026-1'!S:S,'Planificación 2026-1'!X:X,C248,'Planificación 2026-1'!F:F,"FILIAL",'Planificación 2026-1'!Y:Y,"PRESENCIAL"))</f>
        <v>0</v>
      </c>
      <c r="DO248" s="29">
        <f>IF(C248="","",SUMIFS('Planificación 2026-1'!S:S,'Planificación 2026-1'!X:X,C248,'Planificación 2026-1'!F:F,"FILIAL",'Planificación 2026-1'!Y:Y,"HIBRIDO PRESENCIAL"))</f>
        <v>0</v>
      </c>
      <c r="DP248" s="61" t="str">
        <f>TRIM(CONCATENATE(AT248,AU248,AV248,AW248,AX248,AY248,AZ248,BA248,BB248,BC248,BD248,BE248,BF248,BG248,BH248,BI248,BJ248))</f>
        <v/>
      </c>
      <c r="DQ248" s="58">
        <f>IF(C248="","",SUMIFS('Planificación 2026-1'!S:S,'Planificación 2026-1'!X:X,C248,'Planificación 2026-1'!F:F,"SUNAMPE",'Planificación 2026-1'!Y:Y,"VIRTUAL"))</f>
        <v>0</v>
      </c>
      <c r="DR248" s="29">
        <f>IF(C248="","",SUMIFS('Planificación 2026-1'!S:S,'Planificación 2026-1'!X:X,C248,'Planificación 2026-1'!F:F,"SUNAMPE",'Planificación 2026-1'!Y:Y,"PRESENCIAL"))</f>
        <v>0</v>
      </c>
      <c r="DS248" s="61" t="str">
        <f>TRIM(CONCATENATE(BK248,BL248,BM248,BN248,BO248,BP248,BQ248,BR248,BS248,BT248,BU248,BV248,BW248,BX248,BY248,BZ248,CA248))</f>
        <v/>
      </c>
      <c r="DT248" s="58">
        <f>IF(C248="","",SUMIFS('Planificación 2026-1'!S:S,'Planificación 2026-1'!X:X,C248,'Planificación 2026-1'!F:F,"HUAURA",'Planificación 2026-1'!Y:Y,"VIRTUAL"))</f>
        <v>0</v>
      </c>
      <c r="DU248" s="29">
        <f>IF(C248="","",SUMIFS('Planificación 2026-1'!S:S,'Planificación 2026-1'!X:X,C248,'Planificación 2026-1'!F:F,"HUAURA",'Planificación 2026-1'!Y:Y,"PRESENCIAL"))</f>
        <v>0</v>
      </c>
      <c r="DV248" s="32">
        <f>SUMIFS('Planificación 2026-1'!S:S,'Planificación 2026-1'!X:X,C248,'Planificación 2026-1'!F:F,"PRINCIPAL",'Planificación 2026-1'!Y:Y,"VIRTUAL",'Planificación 2026-1'!I:I,"&gt;2")</f>
        <v>0</v>
      </c>
      <c r="DW248" s="32">
        <f>SUMIFS('Planificación 2026-1'!S:S,'Planificación 2026-1'!X:X,C248,'Planificación 2026-1'!F:F,"PRINCIPAL",'Planificación 2026-1'!Y:Y,"&lt;&gt;VIRTUAL",'Planificación 2026-1'!I:I,"&gt;2")</f>
        <v>0</v>
      </c>
      <c r="DX248" s="32">
        <f>SUMIFS('Planificación 2026-1'!S:S,'Planificación 2026-1'!X:X,C248,'Planificación 2026-1'!F:F,"SUNAMPE",'Planificación 2026-1'!Y:Y,"VIRTUAL",'Planificación 2026-1'!I:I,"&gt;2")</f>
        <v>0</v>
      </c>
      <c r="DY248" s="32">
        <f>SUMIFS('Planificación 2026-1'!S:S,'Planificación 2026-1'!X:X,C248,'Planificación 2026-1'!F:F,"SUNAMPE",'Planificación 2026-1'!Y:Y,"&lt;&gt;VIRTUAL",'Planificación 2026-1'!I:I,"&gt;2")</f>
        <v>0</v>
      </c>
      <c r="DZ248" s="32">
        <f>SUMIFS('Planificación 2026-1'!S:S,'Planificación 2026-1'!X:X,C248,'Planificación 2026-1'!F:F,"FILIAL",'Planificación 2026-1'!Y:Y,"VIRTUAL",'Planificación 2026-1'!I:I,"&gt;2")</f>
        <v>0</v>
      </c>
      <c r="EA248" s="32">
        <f>SUMIFS('Planificación 2026-1'!S:S,'Planificación 2026-1'!X:X,C248,'Planificación 2026-1'!F:F,"FILIAL",'Planificación 2026-1'!Y:Y,"&lt;&gt;VIRTUAL",'Planificación 2026-1'!I:I,"&gt;2")</f>
        <v>0</v>
      </c>
      <c r="EB248" s="32">
        <f>SUMIFS('Planificación 2026-1'!S:S,'Planificación 2026-1'!X:X,C248,'Planificación 2026-1'!F:F,"PORUMA",'Planificación 2026-1'!Y:Y,"VIRTUAL",'Planificación 2026-1'!I:I,"&gt;2")</f>
        <v>0</v>
      </c>
      <c r="EC248" s="32">
        <f>SUMIFS('Planificación 2026-1'!S:S,'Planificación 2026-1'!X:X,C248,'Planificación 2026-1'!F:F,"PORUMA",'Planificación 2026-1'!Y:Y,"&lt;&gt;VIRTUAL",'Planificación 2026-1'!I:I,"&gt;2")</f>
        <v>11</v>
      </c>
      <c r="ED248" s="32">
        <f>SUMIFS('Planificación 2026-1'!S:S,'Planificación 2026-1'!X:X,C248,'Planificación 2026-1'!F:F,"HUAURA",'Planificación 2026-1'!Y:Y,"VIRTUAL",'Planificación 2026-1'!I:I,"&gt;2")</f>
        <v>0</v>
      </c>
      <c r="EE248" s="32">
        <f>SUMIFS('Planificación 2026-1'!S:S,'Planificación 2026-1'!X:X,C248,'Planificación 2026-1'!F:F,"HUAURA",'Planificación 2026-1'!Y:Y,"&lt;&gt;VIRTUAL",'Planificación 2026-1'!I:I,"&gt;2")</f>
        <v>0</v>
      </c>
      <c r="EF248" s="32">
        <f>SUMIFS('Planificación 2026-1'!S:S,'Planificación 2026-1'!X:X,C248,'Planificación 2026-1'!F:F,"PRINCIPAL",'Planificación 2026-1'!Y:Y,"VIRTUAL",'Planificación 2026-1'!I:I,"&lt;3")</f>
        <v>0</v>
      </c>
      <c r="EG248" s="32">
        <f>SUMIFS('Planificación 2026-1'!S:S,'Planificación 2026-1'!X:X,C248,'Planificación 2026-1'!F:F,"PRINCIPAL",'Planificación 2026-1'!Y:Y,"&lt;&gt;VIRTUAL",'Planificación 2026-1'!I:I,"&lt;3")</f>
        <v>0</v>
      </c>
      <c r="EH248" s="32">
        <f>SUMIFS('Planificación 2026-1'!S:S,'Planificación 2026-1'!X:X,C248,'Planificación 2026-1'!F:F,"SUNAMPE",'Planificación 2026-1'!Y:Y,"VIRTUAL",'Planificación 2026-1'!I:I,"&lt;3")</f>
        <v>0</v>
      </c>
      <c r="EI248" s="32">
        <f>SUMIFS('Planificación 2026-1'!S:S,'Planificación 2026-1'!X:X,C248,'Planificación 2026-1'!F:F,"SUNAMPE",'Planificación 2026-1'!Y:Y,"&lt;&gt;VIRTUAL",'Planificación 2026-1'!I:I,"&lt;3")</f>
        <v>0</v>
      </c>
      <c r="EJ248" s="32">
        <f>SUMIFS('Planificación 2026-1'!S:S,'Planificación 2026-1'!X:X,C248,'Planificación 2026-1'!F:F,"FILIAL",'Planificación 2026-1'!Y:Y,"VIRTUAL",'Planificación 2026-1'!I:I,"&lt;3")</f>
        <v>0</v>
      </c>
      <c r="EK248" s="32">
        <f>SUMIFS('Planificación 2026-1'!S:S,'Planificación 2026-1'!X:X,C248,'Planificación 2026-1'!F:F,"FILIAL",'Planificación 2026-1'!Y:Y,"&lt;&gt;VIRTUAL",'Planificación 2026-1'!I:I,"&lt;3")</f>
        <v>0</v>
      </c>
      <c r="EL248" s="32">
        <f>SUMIFS('Planificación 2026-1'!S:S,'Planificación 2026-1'!X:X,C248,'Planificación 2026-1'!F:F,"PORUMA",'Planificación 2026-1'!Y:Y,"VIRTUAL",'Planificación 2026-1'!I:I,"&lt;3")</f>
        <v>0</v>
      </c>
      <c r="EM248" s="32">
        <f>SUMIFS('Planificación 2026-1'!S:S,'Planificación 2026-1'!X:X,C248,'Planificación 2026-1'!F:F,"PORUMA",'Planificación 2026-1'!Y:Y,"&lt;&gt;VIRTUAL",'Planificación 2026-1'!I:I,"&lt;3")</f>
        <v>0</v>
      </c>
      <c r="EN248" s="32">
        <f>SUMIFS('Planificación 2026-1'!S:S,'Planificación 2026-1'!X:X,C248,'Planificación 2026-1'!F:F,"HUAURA",'Planificación 2026-1'!Y:Y,"VIRTUAL",'Planificación 2026-1'!I:I,"&lt;3")</f>
        <v>0</v>
      </c>
      <c r="EO248" s="32">
        <f>SUMIFS('Planificación 2026-1'!S:S,'Planificación 2026-1'!X:X,C248,'Planificación 2026-1'!F:F,"HUAURA",'Planificación 2026-1'!Y:Y,"&lt;&gt;VIRTUAL",'Planificación 2026-1'!I:I,"&lt;3")</f>
        <v>0</v>
      </c>
      <c r="EP248" s="32">
        <f>EJ248+DZ248+EA248+EK248</f>
        <v>0</v>
      </c>
      <c r="EQ248" s="32">
        <f>EO248+EN248+EE248+ED248</f>
        <v>0</v>
      </c>
      <c r="ER248" s="32">
        <f>EL248+EM248+EC248+EB248</f>
        <v>11</v>
      </c>
      <c r="ES248" s="32">
        <f>EG248+EF248+DW248+DV248</f>
        <v>0</v>
      </c>
      <c r="ET248" s="32">
        <f>EI248+EH248+DY248+DX248</f>
        <v>0</v>
      </c>
      <c r="EU248" s="32">
        <f t="shared" si="58"/>
        <v>11</v>
      </c>
      <c r="EV248" s="32" t="b">
        <f>EXACT(EU248,E248)</f>
        <v>1</v>
      </c>
      <c r="EW248" s="32"/>
      <c r="EX248" s="32">
        <f>DV248+DZ248+ED248+EF248+EJ248+EN248+DX248+EH248</f>
        <v>0</v>
      </c>
      <c r="EY248" s="32">
        <f>DW248+EA248+EE248+EG248+EK248+EO248+DY248+EI248</f>
        <v>0</v>
      </c>
      <c r="EZ248" s="32" t="b">
        <f>EXACT(SUM(EX248:EY248),E248)</f>
        <v>0</v>
      </c>
      <c r="FA248" s="32" t="str">
        <f>IF(AND(DW248=0,EA248=0,EE248=0),"",IF(COUNTIF(DW248:EE248,"&gt;0")=1,IF(DW248&gt;0,"SEDE",IF(EA248&gt;0,"FILIAL","HUAURA")),IF(COUNTIF(DW248:EE248,"&gt;0")=2,IF(AND(DW248&gt;0,EA248&gt;0),"SEDE-FILIAL",IF(AND(DW248&gt;0,EE248&gt;0),"SEDE-HUAURA","FILIAL-HUAURA")),"SEDE-FILIAL-HUAURA")))</f>
        <v/>
      </c>
      <c r="FB248" s="32" t="str">
        <f>IF(EX248=0,"PRESENCIAL",IF(EY248=0,"VIRTUAL",IF(EX248&gt;EY248,"MAS VIRTUAL",IF(EY248&gt;EX248,"MAS PRESENCIAL","AMBOS"))))</f>
        <v>PRESENCIAL</v>
      </c>
    </row>
    <row r="249" spans="2:158">
      <c r="B249" s="66">
        <v>246</v>
      </c>
      <c r="C249" s="32" t="s">
        <v>456</v>
      </c>
      <c r="D249" s="429">
        <v>70390380</v>
      </c>
      <c r="E249" s="62">
        <f>SUMIF('Planificación 2026-1'!X:X,C249,'Planificación 2026-1'!S:S)</f>
        <v>14</v>
      </c>
      <c r="F249" s="450" t="s">
        <v>203</v>
      </c>
      <c r="G249" s="57" t="s">
        <v>434</v>
      </c>
      <c r="H249" s="64"/>
      <c r="I249" s="64"/>
      <c r="J249" s="137" t="s">
        <v>195</v>
      </c>
      <c r="K249" s="137" t="s">
        <v>258</v>
      </c>
      <c r="L249" s="57" t="str">
        <f>IF(SUM(COUNTIFS('Planificación 2026-1'!F:F,"PRINCIPAL",'Planificación 2026-1'!X:X,C249,'Planificación 2026-1'!H:H,"AF"))&gt;0,"P01"," ")</f>
        <v xml:space="preserve"> </v>
      </c>
      <c r="M249" s="58" t="str">
        <f>IF(SUM(COUNTIFS('Planificación 2026-1'!F:F,"PRINCIPAL",'Planificación 2026-1'!X:X,C249,'Planificación 2026-1'!H:H,"EN"))&gt;0,"P02"," ")</f>
        <v xml:space="preserve"> </v>
      </c>
      <c r="N249" s="58" t="str">
        <f>IF(SUM(COUNTIFS('Planificación 2026-1'!F:F,"PRINCIPAL",'Planificación 2026-1'!X:X,C249,'Planificación 2026-1'!H:H,"IS"))&gt;0,"P03"," ")</f>
        <v xml:space="preserve"> </v>
      </c>
      <c r="O249" s="58" t="str">
        <f>IF(SUM(COUNTIFS('Planificación 2026-1'!F:F,"PRINCIPAL",'Planificación 2026-1'!X:X,C249,'Planificación 2026-1'!H:H,"PS"))&gt;0,"P04"," ")</f>
        <v xml:space="preserve"> </v>
      </c>
      <c r="P249" s="58"/>
      <c r="Q249" s="58" t="str">
        <f>IF(SUM(COUNTIFS('Planificación 2026-1'!F:F,"PRINCIPAL",'Planificación 2026-1'!X:X,C249,'Planificación 2026-1'!H:H,"IN"))&gt;0,"P06"," ")</f>
        <v xml:space="preserve"> </v>
      </c>
      <c r="R249" s="58" t="str">
        <f>IF(SUM(COUNTIFS('Planificación 2026-1'!F:F,"PRINCIPAL",'Planificación 2026-1'!X:X,C249,'Planificación 2026-1'!H:H,"CA"))&gt;0,"P07"," ")</f>
        <v xml:space="preserve"> </v>
      </c>
      <c r="S249" s="58" t="str">
        <f>IF(SUM(COUNTIFS('Planificación 2026-1'!F:F,"PRINCIPAL",'Planificación 2026-1'!X:X,C249,'Planificación 2026-1'!H:H,"DE"))&gt;0,"P08"," ")</f>
        <v xml:space="preserve"> </v>
      </c>
      <c r="T249" s="58" t="str">
        <f>IF(SUM(COUNTIFS('Planificación 2026-1'!F:F,"PRINCIPAL",'Planificación 2026-1'!X:X,C249,'Planificación 2026-1'!H:H,"OB"))&gt;0,"P09"," ")</f>
        <v xml:space="preserve"> </v>
      </c>
      <c r="U249" s="58" t="str">
        <f>IF(SUM(COUNTIFS('Planificación 2026-1'!F:F,"PRINCIPAL",'Planificación 2026-1'!X:X,C249,'Planificación 2026-1'!H:H,"MH"))&gt;0,"P31"," ")</f>
        <v xml:space="preserve"> </v>
      </c>
      <c r="V249" s="58" t="str">
        <f>IF(SUM(COUNTIFS('Planificación 2026-1'!F:F,"PRINCIPAL",'Planificación 2026-1'!X:X,C249,'Planificación 2026-1'!H:H,"IC"))&gt;0,"P32"," ")</f>
        <v xml:space="preserve"> </v>
      </c>
      <c r="W249" s="58" t="str">
        <f>IF(SUM(COUNTIFS('Planificación 2026-1'!F:F,"PRINCIPAL",'Planificación 2026-1'!X:X,C249,'Planificación 2026-1'!H:H,"AR"))&gt;0,"P34"," ")</f>
        <v xml:space="preserve"> </v>
      </c>
      <c r="X249" s="58" t="str">
        <f>IF(SUM(COUNTIFS('Planificación 2026-1'!F:F,"PRINCIPAL",'Planificación 2026-1'!X:X,C249,'Planificación 2026-1'!H:H,"T1"))&gt;0,"P35"," ")</f>
        <v xml:space="preserve"> </v>
      </c>
      <c r="Y249" s="58" t="str">
        <f>IF(SUM(COUNTIFS('Planificación 2026-1'!F:F,"PRINCIPAL",'Planificación 2026-1'!X:X,C249,'Planificación 2026-1'!H:H,"T3"))&gt;0,"P36"," ")</f>
        <v xml:space="preserve"> </v>
      </c>
      <c r="Z249" s="58" t="str">
        <f>IF(SUM(COUNTIFS('Planificación 2026-1'!F:F,"PRINCIPAL",'Planificación 2026-1'!X:X,C249,'Planificación 2026-1'!H:H,"T2"))&gt;0,"P37"," ")</f>
        <v xml:space="preserve"> </v>
      </c>
      <c r="AA249" s="58" t="str">
        <f>IF(SUM(COUNTIFS('Planificación 2026-1'!F:F,"PRINCIPAL",'Planificación 2026-1'!X:X,C249,'Planificación 2026-1'!H:H,"AE"))&gt;0,"P38"," ")</f>
        <v xml:space="preserve"> </v>
      </c>
      <c r="AB249" s="58" t="str">
        <f>IF(SUM(COUNTIFS('Planificación 2026-1'!F:F,"PRINCIPAL",'Planificación 2026-1'!X:X,C249,'Planificación 2026-1'!H:H,"T4"))&gt;0,"P55"," ")</f>
        <v xml:space="preserve"> </v>
      </c>
      <c r="AC249" s="58" t="str">
        <f>IF(SUM(COUNTIFS('Planificación 2026-1'!F:F,"FILIAL",'Planificación 2026-1'!X:X,C249,'Planificación 2026-1'!H:H,"AF"))&gt;0," P01"," ")</f>
        <v xml:space="preserve"> </v>
      </c>
      <c r="AD249" s="58" t="str">
        <f>IF(SUM(COUNTIFS('Planificación 2026-1'!F:F,"FILIAL",'Planificación 2026-1'!X:X,C249,'Planificación 2026-1'!H:H,"EN"))&gt;0,"P02"," ")</f>
        <v xml:space="preserve"> </v>
      </c>
      <c r="AE249" s="58" t="str">
        <f>IF(SUM(COUNTIFS('Planificación 2026-1'!F:F,"FILIAL",'Planificación 2026-1'!X:X,C249,'Planificación 2026-1'!H:H,"IS"))&gt;0,"P03"," ")</f>
        <v xml:space="preserve"> </v>
      </c>
      <c r="AF249" s="58" t="str">
        <f>IF(SUM(COUNTIFS('Planificación 2026-1'!F:F,"FILIAL",'Planificación 2026-1'!X:X,C249,'Planificación 2026-1'!H:H,"PS"))&gt;0,"P04"," ")</f>
        <v xml:space="preserve"> </v>
      </c>
      <c r="AG249" s="58"/>
      <c r="AH249" s="58" t="str">
        <f>IF(SUM(COUNTIFS('Planificación 2026-1'!F:F,"FILIAL",'Planificación 2026-1'!X:X,C249,'Planificación 2026-1'!H:H,"IN"))&gt;0,"P06"," ")</f>
        <v xml:space="preserve"> </v>
      </c>
      <c r="AI249" s="58" t="str">
        <f>IF(SUM(COUNTIFS('Planificación 2026-1'!F:F,"FILIAL",'Planificación 2026-1'!X:X,C249,'Planificación 2026-1'!H:H,"CA"))&gt;0,"P07"," ")</f>
        <v xml:space="preserve"> </v>
      </c>
      <c r="AJ249" s="58" t="str">
        <f>IF(SUM(COUNTIFS('Planificación 2026-1'!F:F,"FILIAL",'Planificación 2026-1'!X:X,C249,'Planificación 2026-1'!H:H,"DE"))&gt;0,"P08"," ")</f>
        <v xml:space="preserve"> </v>
      </c>
      <c r="AK249" s="58" t="str">
        <f>IF(SUM(COUNTIFS('Planificación 2026-1'!F:F,"FILIAL",'Planificación 2026-1'!X:X,C249,'Planificación 2026-1'!H:H,"OB"))&gt;0,"P09"," ")</f>
        <v xml:space="preserve"> </v>
      </c>
      <c r="AL249" s="58" t="str">
        <f>IF(SUM(COUNTIFS('Planificación 2026-1'!F:F,"FILIAL",'Planificación 2026-1'!X:X,C249,'Planificación 2026-1'!H:H,"MH"))&gt;0,"P31"," ")</f>
        <v xml:space="preserve"> </v>
      </c>
      <c r="AM249" s="58" t="str">
        <f>IF(SUM(COUNTIFS('Planificación 2026-1'!F:F,"FILIAL",'Planificación 2026-1'!X:X,C249,'Planificación 2026-1'!H:H,"IC"))&gt;0,"P32"," ")</f>
        <v xml:space="preserve"> </v>
      </c>
      <c r="AN249" s="58" t="str">
        <f>IF(SUM(COUNTIFS('Planificación 2026-1'!F:F,"FILIAL",'Planificación 2026-1'!X:X,C249,'Planificación 2026-1'!H:H,"AR"))&gt;0,"P34"," ")</f>
        <v xml:space="preserve"> </v>
      </c>
      <c r="AO249" s="58" t="str">
        <f>IF(SUM(COUNTIFS('Planificación 2026-1'!F:F,"FILIAL",'Planificación 2026-1'!X:X,C249,'Planificación 2026-1'!H:H,"T1"))&gt;0,"P35"," ")</f>
        <v>P35</v>
      </c>
      <c r="AP249" s="58" t="str">
        <f>IF(SUM(COUNTIFS('Planificación 2026-1'!F:F,"FILIAL",'Planificación 2026-1'!X:X,C249,'Planificación 2026-1'!H:H,"T3"))&gt;0,"P36"," ")</f>
        <v>P36</v>
      </c>
      <c r="AQ249" s="58" t="str">
        <f>IF(SUM(COUNTIFS('Planificación 2026-1'!F:F,"FILIAL",'Planificación 2026-1'!X:X,C249,'Planificación 2026-1'!H:H,"T2"))&gt;0,"P37"," ")</f>
        <v>P37</v>
      </c>
      <c r="AR249" s="58" t="str">
        <f>IF(SUM(COUNTIFS('Planificación 2026-1'!F:F,"FILIAL",'Planificación 2026-1'!X:X,C249,'Planificación 2026-1'!H:H,"AE"))&gt;0,"P38"," ")</f>
        <v xml:space="preserve"> </v>
      </c>
      <c r="AS249" s="58" t="str">
        <f>IF(SUM(COUNTIFS('Planificación 2026-1'!F:F,"FILIAL",'Planificación 2026-1'!X:X,C249,'Planificación 2026-1'!H:H,"T4"))&gt;0,"P55"," ")</f>
        <v xml:space="preserve"> </v>
      </c>
      <c r="AT249" s="58" t="str">
        <f>IF(SUM(COUNTIFS('Planificación 2026-1'!F:F,"SUNAMPE",'Planificación 2026-1'!X:X,C249,'Planificación 2026-1'!H:H,"AF"))&gt;0," P01"," ")</f>
        <v xml:space="preserve"> </v>
      </c>
      <c r="AU249" s="58" t="str">
        <f>IF(SUM(COUNTIFS('Planificación 2026-1'!F:F,"SUNAMPE",'Planificación 2026-1'!X:X,C249,'Planificación 2026-1'!H:H,"EN"))&gt;0,"P02"," ")</f>
        <v xml:space="preserve"> </v>
      </c>
      <c r="AV249" s="58" t="str">
        <f>IF(SUM(COUNTIFS('Planificación 2026-1'!F:F,"SUNAMPE",'Planificación 2026-1'!X:X,C249,'Planificación 2026-1'!H:H,"IS"))&gt;0,"P03"," ")</f>
        <v xml:space="preserve"> </v>
      </c>
      <c r="AW249" s="58" t="str">
        <f>IF(SUM(COUNTIFS('Planificación 2026-1'!F:F,"SUNAMPE",'Planificación 2026-1'!X:X,C249,'Planificación 2026-1'!H:H,"PS"))&gt;0,"P04"," ")</f>
        <v xml:space="preserve"> </v>
      </c>
      <c r="AX249" s="58"/>
      <c r="AY249" s="58" t="str">
        <f>IF(SUM(COUNTIFS('Planificación 2026-1'!F:F,"SUNAMPE",'Planificación 2026-1'!X:X,C249,'Planificación 2026-1'!H:H,"IN"))&gt;0,"P06"," ")</f>
        <v xml:space="preserve"> </v>
      </c>
      <c r="AZ249" s="58" t="str">
        <f>IF(SUM(COUNTIFS('Planificación 2026-1'!F:F,"SUNAMPE",'Planificación 2026-1'!X:X,C249,'Planificación 2026-1'!H:H,"CA"))&gt;0,"P07"," ")</f>
        <v xml:space="preserve"> </v>
      </c>
      <c r="BA249" s="58" t="str">
        <f>IF(SUM(COUNTIFS('Planificación 2026-1'!F:F,"SUNAMPE",'Planificación 2026-1'!X:X,C249,'Planificación 2026-1'!H:H,"DE"))&gt;0,"P08"," ")</f>
        <v xml:space="preserve"> </v>
      </c>
      <c r="BB249" s="58" t="str">
        <f>IF(SUM(COUNTIFS('Planificación 2026-1'!F:F,"SUNAMPE",'Planificación 2026-1'!X:X,C249,'Planificación 2026-1'!H:H,"OB"))&gt;0,"P09"," ")</f>
        <v xml:space="preserve"> </v>
      </c>
      <c r="BC249" s="58" t="str">
        <f>IF(SUM(COUNTIFS('Planificación 2026-1'!F:F,"SUNAMPE",'Planificación 2026-1'!X:X,C249,'Planificación 2026-1'!H:H,"MH"))&gt;0,"P31"," ")</f>
        <v xml:space="preserve"> </v>
      </c>
      <c r="BD249" s="58" t="str">
        <f>IF(SUM(COUNTIFS('Planificación 2026-1'!F:F,"SUNAMPE",'Planificación 2026-1'!X:X,C249,'Planificación 2026-1'!H:H,"IC"))&gt;0,"P32"," ")</f>
        <v xml:space="preserve"> </v>
      </c>
      <c r="BE249" s="58" t="str">
        <f>IF(SUM(COUNTIFS('Planificación 2026-1'!F:F,"SUNAMPE",'Planificación 2026-1'!X:X,C249,'Planificación 2026-1'!H:H,"AR"))&gt;0,"P34"," ")</f>
        <v xml:space="preserve"> </v>
      </c>
      <c r="BF249" s="58" t="str">
        <f>IF(SUM(COUNTIFS('Planificación 2026-1'!F:F,"SUNAMPE",'Planificación 2026-1'!X:X,C249,'Planificación 2026-1'!H:H,"T1"))&gt;0,"P35"," ")</f>
        <v xml:space="preserve"> </v>
      </c>
      <c r="BG249" s="58" t="str">
        <f>IF(SUM(COUNTIFS('Planificación 2026-1'!F:F,"SUNAMPE",'Planificación 2026-1'!X:X,C249,'Planificación 2026-1'!H:H,"T3"))&gt;0,"P36"," ")</f>
        <v xml:space="preserve"> </v>
      </c>
      <c r="BH249" s="58" t="str">
        <f>IF(SUM(COUNTIFS('Planificación 2026-1'!F:F,"SUNAMPE",'Planificación 2026-1'!X:X,C249,'Planificación 2026-1'!H:H,"T2"))&gt;0,"P37"," ")</f>
        <v xml:space="preserve"> </v>
      </c>
      <c r="BI249" s="58" t="str">
        <f>IF(SUM(COUNTIFS('Planificación 2026-1'!F:F,"SUNAMPE",'Planificación 2026-1'!X:X,C249,'Planificación 2026-1'!H:H,"AE"))&gt;0,"P38"," ")</f>
        <v xml:space="preserve"> </v>
      </c>
      <c r="BJ249" s="58" t="str">
        <f>IF(SUM(COUNTIFS('Planificación 2026-1'!F:F,"SUNAMPE",'Planificación 2026-1'!X:X,C249,'Planificación 2026-1'!H:H,"T4"))&gt;0,"P55"," ")</f>
        <v xml:space="preserve"> </v>
      </c>
      <c r="BK249" s="58" t="str">
        <f>IF(SUM(COUNTIFS('Planificación 2026-1'!F:F,"HUAURA",'Planificación 2026-1'!X:X,C249,'Planificación 2026-1'!H:H,"AF"))&gt;0," P01"," ")</f>
        <v xml:space="preserve"> </v>
      </c>
      <c r="BL249" s="58" t="str">
        <f>IF(SUM(COUNTIFS('Planificación 2026-1'!F:F,"HUAURA",'Planificación 2026-1'!X:X,C249,'Planificación 2026-1'!H:H,"EN"))&gt;0,"P02"," ")</f>
        <v xml:space="preserve"> </v>
      </c>
      <c r="BM249" s="58" t="str">
        <f>IF(SUM(COUNTIFS('Planificación 2026-1'!F:F,"HUAURA",'Planificación 2026-1'!X:X,C249,'Planificación 2026-1'!H:H,"IS"))&gt;0,"P03"," ")</f>
        <v xml:space="preserve"> </v>
      </c>
      <c r="BN249" s="58" t="str">
        <f>IF(SUM(COUNTIFS('Planificación 2026-1'!F:F,"HUAURA",'Planificación 2026-1'!X:X,C249,'Planificación 2026-1'!H:H,"PS"))&gt;0,"P04"," ")</f>
        <v xml:space="preserve"> </v>
      </c>
      <c r="BO249" s="58"/>
      <c r="BP249" s="58" t="str">
        <f>IF(SUM(COUNTIFS('Planificación 2026-1'!F:F,"HUAURA",'Planificación 2026-1'!X:X,C249,'Planificación 2026-1'!H:H,"IN"))&gt;0,"P06"," ")</f>
        <v xml:space="preserve"> </v>
      </c>
      <c r="BQ249" s="58" t="str">
        <f>IF(SUM(COUNTIFS('Planificación 2026-1'!F:F,"HUAURA",'Planificación 2026-1'!X:X,C249,'Planificación 2026-1'!H:H,"CA"))&gt;0,"P07"," ")</f>
        <v xml:space="preserve"> </v>
      </c>
      <c r="BR249" s="58" t="str">
        <f>IF(SUM(COUNTIFS('Planificación 2026-1'!F:F,"HUAURA",'Planificación 2026-1'!X:X,C249,'Planificación 2026-1'!H:H,"DE"))&gt;0,"P08"," ")</f>
        <v xml:space="preserve"> </v>
      </c>
      <c r="BS249" s="58" t="str">
        <f>IF(SUM(COUNTIFS('Planificación 2026-1'!F:F,"HUAURA",'Planificación 2026-1'!X:X,C249,'Planificación 2026-1'!H:H,"OB"))&gt;0,"P09"," ")</f>
        <v xml:space="preserve"> </v>
      </c>
      <c r="BT249" s="58" t="str">
        <f>IF(SUM(COUNTIFS('Planificación 2026-1'!F:F,"HUAURA",'Planificación 2026-1'!X:X,C249,'Planificación 2026-1'!H:H,"MH"))&gt;0,"P31"," ")</f>
        <v xml:space="preserve"> </v>
      </c>
      <c r="BU249" s="58" t="str">
        <f>IF(SUM(COUNTIFS('Planificación 2026-1'!F:F,"HUAURA",'Planificación 2026-1'!X:X,C249,'Planificación 2026-1'!H:H,"IC"))&gt;0,"P32"," ")</f>
        <v xml:space="preserve"> </v>
      </c>
      <c r="BV249" s="58" t="str">
        <f>IF(SUM(COUNTIFS('Planificación 2026-1'!F:F,"HUAURA",'Planificación 2026-1'!X:X,C249,'Planificación 2026-1'!H:H,"AR"))&gt;0,"P34"," ")</f>
        <v xml:space="preserve"> </v>
      </c>
      <c r="BW249" s="58" t="str">
        <f>IF(SUM(COUNTIFS('Planificación 2026-1'!F:F,"HUAURA",'Planificación 2026-1'!X:X,C249,'Planificación 2026-1'!H:H,"T1"))&gt;0,"P35"," ")</f>
        <v xml:space="preserve"> </v>
      </c>
      <c r="BX249" s="58" t="str">
        <f>IF(SUM(COUNTIFS('Planificación 2026-1'!F:F,"HUAURA",'Planificación 2026-1'!X:X,C249,'Planificación 2026-1'!H:H,"T3"))&gt;0,"P36"," ")</f>
        <v xml:space="preserve"> </v>
      </c>
      <c r="BY249" s="58" t="str">
        <f>IF(SUM(COUNTIFS('Planificación 2026-1'!F:F,"HUAURA",'Planificación 2026-1'!X:X,C249,'Planificación 2026-1'!H:H,"T2"))&gt;0,"P37"," ")</f>
        <v xml:space="preserve"> </v>
      </c>
      <c r="BZ249" s="58" t="str">
        <f>IF(SUM(COUNTIFS('Planificación 2026-1'!F:F,"HUAURA",'Planificación 2026-1'!X:X,C249,'Planificación 2026-1'!H:H,"AE"))&gt;0,"P38"," ")</f>
        <v xml:space="preserve"> </v>
      </c>
      <c r="CA249" s="58" t="str">
        <f>IF(SUM(COUNTIFS('Planificación 2026-1'!F:F,"HUAURA",'Planificación 2026-1'!X:X,C249,'Planificación 2026-1'!H:H,"T4"))&gt;0,"P55"," ")</f>
        <v xml:space="preserve"> </v>
      </c>
      <c r="CB249" s="59">
        <f>SUMIFS('Planificación 2026-1'!S:S,'Planificación 2026-1'!X:X,C249,'Planificación 2026-1'!H:H,"AF",'Planificación 2026-1'!I:I,"&gt;2")</f>
        <v>0</v>
      </c>
      <c r="CC249" s="59">
        <f>SUMIFS('Planificación 2026-1'!S:S,'Planificación 2026-1'!X:X,C249,'Planificación 2026-1'!H:H,"EN",'Planificación 2026-1'!I:I,"&gt;2")</f>
        <v>0</v>
      </c>
      <c r="CD249" s="59">
        <f>SUMIFS('Planificación 2026-1'!S:S,'Planificación 2026-1'!X:X,C249,'Planificación 2026-1'!H:H,"IS",'Planificación 2026-1'!I:I,"&gt;2")</f>
        <v>0</v>
      </c>
      <c r="CE249" s="59">
        <f>SUMIFS('Planificación 2026-1'!S:S,'Planificación 2026-1'!X:X,C249,'Planificación 2026-1'!H:H,"PS",'Planificación 2026-1'!I:I,"&gt;2")</f>
        <v>0</v>
      </c>
      <c r="CF249" s="59">
        <f>SUMIFS('Planificación 2026-1'!S:S,'Planificación 2026-1'!X:X,C249,'Planificación 2026-1'!H:H,"IN",'Planificación 2026-1'!I:I,"&gt;2")</f>
        <v>0</v>
      </c>
      <c r="CG249" s="59">
        <f>SUMIFS('Planificación 2026-1'!S:S,'Planificación 2026-1'!X:X,C249,'Planificación 2026-1'!H:H,"CA",'Planificación 2026-1'!I:I,"&gt;2")</f>
        <v>0</v>
      </c>
      <c r="CH249" s="59">
        <f>SUMIFS('Planificación 2026-1'!S:S,'Planificación 2026-1'!X:X,C249,'Planificación 2026-1'!H:H,"DE",'Planificación 2026-1'!I:I,"&gt;2")</f>
        <v>0</v>
      </c>
      <c r="CI249" s="59">
        <f>SUMIFS('Planificación 2026-1'!S:S,'Planificación 2026-1'!X:X,C249,'Planificación 2026-1'!H:H,"OB",'Planificación 2026-1'!I:I,"&gt;2")</f>
        <v>0</v>
      </c>
      <c r="CJ249" s="59">
        <f>SUMIFS('Planificación 2026-1'!S:S,'Planificación 2026-1'!X:X,C249,'Planificación 2026-1'!H:H,"MH",'Planificación 2026-1'!I:I,"&gt;2")</f>
        <v>0</v>
      </c>
      <c r="CK249" s="59">
        <f>SUMIFS('Planificación 2026-1'!S:S,'Planificación 2026-1'!X:X,C249,'Planificación 2026-1'!H:H,"IC",'Planificación 2026-1'!I:I,"&gt;2")</f>
        <v>0</v>
      </c>
      <c r="CL249" s="59">
        <f>SUMIFS('Planificación 2026-1'!S:S,'Planificación 2026-1'!X:X,C249,'Planificación 2026-1'!H:H,"AR",'Planificación 2026-1'!I:I,"&gt;2")</f>
        <v>0</v>
      </c>
      <c r="CM249" s="59">
        <f>SUMIFS('Planificación 2026-1'!S:S,'Planificación 2026-1'!X:X,C249,'Planificación 2026-1'!H:H,"AE",'Planificación 2026-1'!I:I,"&gt;2")</f>
        <v>0</v>
      </c>
      <c r="CN249" s="59">
        <f>SUMIFS('Planificación 2026-1'!S:S,'Planificación 2026-1'!X:X,C249,'Planificación 2026-1'!H:H,"T1",'Planificación 2026-1'!I:I,"&gt;2")</f>
        <v>0</v>
      </c>
      <c r="CO249" s="59">
        <f>SUMIFS('Planificación 2026-1'!S:S,'Planificación 2026-1'!X:X,C249,'Planificación 2026-1'!H:H,"T3",'Planificación 2026-1'!I:I,"&gt;2")</f>
        <v>0</v>
      </c>
      <c r="CP249" s="59">
        <f>SUMIFS('Planificación 2026-1'!S:S,'Planificación 2026-1'!X:X,C249,'Planificación 2026-1'!H:H,"T2",'Planificación 2026-1'!I:I,"&gt;2")</f>
        <v>0</v>
      </c>
      <c r="CQ249" s="59">
        <f>SUMIFS('Planificación 2026-1'!S:S,'Planificación 2026-1'!X:X,C249,'Planificación 2026-1'!H:H,"T4",'Planificación 2026-1'!I:I,"&gt;2")</f>
        <v>0</v>
      </c>
      <c r="CR249" s="59">
        <f>SUMIFS('Planificación 2026-1'!S:S,'Planificación 2026-1'!X:X,C249,'Planificación 2026-1'!H:H,"AF",'Planificación 2026-1'!I:I,"&lt;3")</f>
        <v>0</v>
      </c>
      <c r="CS249" s="59">
        <f>SUMIFS('Planificación 2026-1'!S:S,'Planificación 2026-1'!X:X,C249,'Planificación 2026-1'!H:H,"EN",'Planificación 2026-1'!I:I,"&lt;3")</f>
        <v>0</v>
      </c>
      <c r="CT249" s="59">
        <f>SUMIFS('Planificación 2026-1'!S:S,'Planificación 2026-1'!X:X,C249,'Planificación 2026-1'!H:H,"IS",'Planificación 2026-1'!I:I,"&lt;3")</f>
        <v>0</v>
      </c>
      <c r="CU249" s="59">
        <f>SUMIFS('Planificación 2026-1'!S:S,'Planificación 2026-1'!X:X,C249,'Planificación 2026-1'!H:H,"PS",'Planificación 2026-1'!I:I,"&lt;3")</f>
        <v>0</v>
      </c>
      <c r="CV249" s="59">
        <f>SUMIFS('Planificación 2026-1'!S:S,'Planificación 2026-1'!X:X,C249,'Planificación 2026-1'!H:H,"IN",'Planificación 2026-1'!I:I,"&lt;3")</f>
        <v>0</v>
      </c>
      <c r="CW249" s="59">
        <f>SUMIFS('Planificación 2026-1'!S:S,'Planificación 2026-1'!X:X,C249,'Planificación 2026-1'!H:H,"CA",'Planificación 2026-1'!I:I,"&lt;3")</f>
        <v>0</v>
      </c>
      <c r="CX249" s="59">
        <f>SUMIFS('Planificación 2026-1'!S:S,'Planificación 2026-1'!X:X,C249,'Planificación 2026-1'!H:H,"DE",'Planificación 2026-1'!I:I,"&lt;3")</f>
        <v>0</v>
      </c>
      <c r="CY249" s="59">
        <f>SUMIFS('Planificación 2026-1'!S:S,'Planificación 2026-1'!X:X,C249,'Planificación 2026-1'!H:H,"OB",'Planificación 2026-1'!I:I,"&lt;3")</f>
        <v>0</v>
      </c>
      <c r="CZ249" s="59">
        <f>SUMIFS('Planificación 2026-1'!S:S,'Planificación 2026-1'!X:X,C249,'Planificación 2026-1'!H:H,"MH",'Planificación 2026-1'!I:I,"&lt;3")</f>
        <v>0</v>
      </c>
      <c r="DA249" s="59">
        <f>SUMIFS('Planificación 2026-1'!S:S,'Planificación 2026-1'!X:X,C249,'Planificación 2026-1'!H:H,"IC",'Planificación 2026-1'!I:I,"&lt;3")</f>
        <v>0</v>
      </c>
      <c r="DB249" s="59">
        <f>SUMIFS('Planificación 2026-1'!S:S,'Planificación 2026-1'!X:X,C249,'Planificación 2026-1'!H:H,"AR",'Planificación 2026-1'!I:I,"&lt;3")</f>
        <v>0</v>
      </c>
      <c r="DC249" s="59">
        <f>SUMIFS('Planificación 2026-1'!S:S,'Planificación 2026-1'!X:X,C249,'Planificación 2026-1'!H:H,"AE",'Planificación 2026-1'!I:I,"&lt;3")</f>
        <v>0</v>
      </c>
      <c r="DD249" s="59">
        <f>SUMIFS('Planificación 2026-1'!S:S,'Planificación 2026-1'!X:X,C249,'Planificación 2026-1'!H:H,"T1",'Planificación 2026-1'!I:I,"&lt;3")</f>
        <v>4</v>
      </c>
      <c r="DE249" s="59">
        <f>SUMIFS('Planificación 2026-1'!S:S,'Planificación 2026-1'!X:X,C249,'Planificación 2026-1'!H:H,"T3",'Planificación 2026-1'!I:I,"&lt;3")</f>
        <v>0</v>
      </c>
      <c r="DF249" s="59">
        <f>SUMIFS('Planificación 2026-1'!S:S,'Planificación 2026-1'!X:X,C249,'Planificación 2026-1'!H:H,"T2",'Planificación 2026-1'!I:I,"&lt;3")</f>
        <v>10</v>
      </c>
      <c r="DG249" s="59">
        <f>SUMIFS('Planificación 2026-1'!S:S,'Planificación 2026-1'!X:X,C249,'Planificación 2026-1'!H:H,"T4",'Planificación 2026-1'!I:I,"&lt;3")</f>
        <v>0</v>
      </c>
      <c r="DH249" s="58" t="str">
        <f>TRIM(CONCATENATE(L249,M249,N249,O249,P249,Q249,R249,S249,T249,U249,V249,W249,X249,Y249,Z249,AA249,AB249))</f>
        <v/>
      </c>
      <c r="DI249" s="27">
        <f>IF(C249="","",SUMIFS('Planificación 2026-1'!S:S,'Planificación 2026-1'!X:X,C249,'Planificación 2026-1'!F:F,"PRINCIPAL",'Planificación 2026-1'!Y:Y,"VIRTUAL"))</f>
        <v>0</v>
      </c>
      <c r="DJ249" s="27">
        <f>IF(C249="","",SUMIFS('Planificación 2026-1'!S:S,'Planificación 2026-1'!X:X,C249,'Planificación 2026-1'!F:F,"PRINCIPAL",'Planificación 2026-1'!Y:Y,"PRESENCIAL"))</f>
        <v>0</v>
      </c>
      <c r="DK249" s="27">
        <f>IF(C249="","",SUMIFS('Planificación 2026-1'!S:S,'Planificación 2026-1'!X:X,C249,'Planificación 2026-1'!F:F,"PRINCIPAL",'Planificación 2026-1'!Y:Y,"HIBRIDO PRESENCIAL"))</f>
        <v>0</v>
      </c>
      <c r="DL249" s="58" t="str">
        <f>TRIM(CONCATENATE(AC249,AD249,AE249,AF249,AG249,AH249,AI249,AJ249,AK249,AL249,AM249,AN249,AO249,AP249,AQ249,AR249,AS249))</f>
        <v>P35P36P37</v>
      </c>
      <c r="DM249" s="58">
        <f>IF(C249="","",SUMIFS('Planificación 2026-1'!S:S,'Planificación 2026-1'!X:X,C249,'Planificación 2026-1'!F:F,"FILIAL",'Planificación 2026-1'!Y:Y,"VIRTUAL"))</f>
        <v>0</v>
      </c>
      <c r="DN249" s="60">
        <f>IF(C249="","",SUMIFS('Planificación 2026-1'!S:S,'Planificación 2026-1'!X:X,C249,'Planificación 2026-1'!F:F,"FILIAL",'Planificación 2026-1'!Y:Y,"PRESENCIAL"))</f>
        <v>14</v>
      </c>
      <c r="DO249" s="29">
        <f>IF(C249="","",SUMIFS('Planificación 2026-1'!S:S,'Planificación 2026-1'!X:X,C249,'Planificación 2026-1'!F:F,"FILIAL",'Planificación 2026-1'!Y:Y,"HIBRIDO PRESENCIAL"))</f>
        <v>0</v>
      </c>
      <c r="DP249" s="61" t="str">
        <f>TRIM(CONCATENATE(AT249,AU249,AV249,AW249,AX249,AY249,AZ249,BA249,BB249,BC249,BD249,BE249,BF249,BG249,BH249,BI249,BJ249))</f>
        <v/>
      </c>
      <c r="DQ249" s="58">
        <f>IF(C249="","",SUMIFS('Planificación 2026-1'!S:S,'Planificación 2026-1'!X:X,C249,'Planificación 2026-1'!F:F,"SUNAMPE",'Planificación 2026-1'!Y:Y,"VIRTUAL"))</f>
        <v>0</v>
      </c>
      <c r="DR249" s="29">
        <f>IF(C249="","",SUMIFS('Planificación 2026-1'!S:S,'Planificación 2026-1'!X:X,C249,'Planificación 2026-1'!F:F,"SUNAMPE",'Planificación 2026-1'!Y:Y,"PRESENCIAL"))</f>
        <v>0</v>
      </c>
      <c r="DS249" s="61" t="str">
        <f>TRIM(CONCATENATE(BK249,BL249,BM249,BN249,BO249,BP249,BQ249,BR249,BS249,BT249,BU249,BV249,BW249,BX249,BY249,BZ249,CA249))</f>
        <v/>
      </c>
      <c r="DT249" s="58">
        <f>IF(C249="","",SUMIFS('Planificación 2026-1'!S:S,'Planificación 2026-1'!X:X,C249,'Planificación 2026-1'!F:F,"HUAURA",'Planificación 2026-1'!Y:Y,"VIRTUAL"))</f>
        <v>0</v>
      </c>
      <c r="DU249" s="29">
        <f>IF(C249="","",SUMIFS('Planificación 2026-1'!S:S,'Planificación 2026-1'!X:X,C249,'Planificación 2026-1'!F:F,"HUAURA",'Planificación 2026-1'!Y:Y,"PRESENCIAL"))</f>
        <v>0</v>
      </c>
      <c r="DV249" s="32">
        <f>SUMIFS('Planificación 2026-1'!S:S,'Planificación 2026-1'!X:X,C249,'Planificación 2026-1'!F:F,"PRINCIPAL",'Planificación 2026-1'!Y:Y,"VIRTUAL",'Planificación 2026-1'!I:I,"&gt;2")</f>
        <v>0</v>
      </c>
      <c r="DW249" s="32">
        <f>SUMIFS('Planificación 2026-1'!S:S,'Planificación 2026-1'!X:X,C249,'Planificación 2026-1'!F:F,"PRINCIPAL",'Planificación 2026-1'!Y:Y,"&lt;&gt;VIRTUAL",'Planificación 2026-1'!I:I,"&gt;2")</f>
        <v>0</v>
      </c>
      <c r="DX249" s="32">
        <f>SUMIFS('Planificación 2026-1'!S:S,'Planificación 2026-1'!X:X,C249,'Planificación 2026-1'!F:F,"SUNAMPE",'Planificación 2026-1'!Y:Y,"VIRTUAL",'Planificación 2026-1'!I:I,"&gt;2")</f>
        <v>0</v>
      </c>
      <c r="DY249" s="32">
        <f>SUMIFS('Planificación 2026-1'!S:S,'Planificación 2026-1'!X:X,C249,'Planificación 2026-1'!F:F,"SUNAMPE",'Planificación 2026-1'!Y:Y,"&lt;&gt;VIRTUAL",'Planificación 2026-1'!I:I,"&gt;2")</f>
        <v>0</v>
      </c>
      <c r="DZ249" s="32">
        <f>SUMIFS('Planificación 2026-1'!S:S,'Planificación 2026-1'!X:X,C249,'Planificación 2026-1'!F:F,"FILIAL",'Planificación 2026-1'!Y:Y,"VIRTUAL",'Planificación 2026-1'!I:I,"&gt;2")</f>
        <v>0</v>
      </c>
      <c r="EA249" s="32">
        <f>SUMIFS('Planificación 2026-1'!S:S,'Planificación 2026-1'!X:X,C249,'Planificación 2026-1'!F:F,"FILIAL",'Planificación 2026-1'!Y:Y,"&lt;&gt;VIRTUAL",'Planificación 2026-1'!I:I,"&gt;2")</f>
        <v>0</v>
      </c>
      <c r="EB249" s="32">
        <f>SUMIFS('Planificación 2026-1'!S:S,'Planificación 2026-1'!X:X,C249,'Planificación 2026-1'!F:F,"PORUMA",'Planificación 2026-1'!Y:Y,"VIRTUAL",'Planificación 2026-1'!I:I,"&gt;2")</f>
        <v>0</v>
      </c>
      <c r="EC249" s="32">
        <f>SUMIFS('Planificación 2026-1'!S:S,'Planificación 2026-1'!X:X,C249,'Planificación 2026-1'!F:F,"PORUMA",'Planificación 2026-1'!Y:Y,"&lt;&gt;VIRTUAL",'Planificación 2026-1'!I:I,"&gt;2")</f>
        <v>0</v>
      </c>
      <c r="ED249" s="32">
        <f>SUMIFS('Planificación 2026-1'!S:S,'Planificación 2026-1'!X:X,C249,'Planificación 2026-1'!F:F,"HUAURA",'Planificación 2026-1'!Y:Y,"VIRTUAL",'Planificación 2026-1'!I:I,"&gt;2")</f>
        <v>0</v>
      </c>
      <c r="EE249" s="32">
        <f>SUMIFS('Planificación 2026-1'!S:S,'Planificación 2026-1'!X:X,C249,'Planificación 2026-1'!F:F,"HUAURA",'Planificación 2026-1'!Y:Y,"&lt;&gt;VIRTUAL",'Planificación 2026-1'!I:I,"&gt;2")</f>
        <v>0</v>
      </c>
      <c r="EF249" s="32">
        <f>SUMIFS('Planificación 2026-1'!S:S,'Planificación 2026-1'!X:X,C249,'Planificación 2026-1'!F:F,"PRINCIPAL",'Planificación 2026-1'!Y:Y,"VIRTUAL",'Planificación 2026-1'!I:I,"&lt;3")</f>
        <v>0</v>
      </c>
      <c r="EG249" s="32">
        <f>SUMIFS('Planificación 2026-1'!S:S,'Planificación 2026-1'!X:X,C249,'Planificación 2026-1'!F:F,"PRINCIPAL",'Planificación 2026-1'!Y:Y,"&lt;&gt;VIRTUAL",'Planificación 2026-1'!I:I,"&lt;3")</f>
        <v>0</v>
      </c>
      <c r="EH249" s="32">
        <f>SUMIFS('Planificación 2026-1'!S:S,'Planificación 2026-1'!X:X,C249,'Planificación 2026-1'!F:F,"SUNAMPE",'Planificación 2026-1'!Y:Y,"VIRTUAL",'Planificación 2026-1'!I:I,"&lt;3")</f>
        <v>0</v>
      </c>
      <c r="EI249" s="32">
        <f>SUMIFS('Planificación 2026-1'!S:S,'Planificación 2026-1'!X:X,C249,'Planificación 2026-1'!F:F,"SUNAMPE",'Planificación 2026-1'!Y:Y,"&lt;&gt;VIRTUAL",'Planificación 2026-1'!I:I,"&lt;3")</f>
        <v>0</v>
      </c>
      <c r="EJ249" s="32">
        <f>SUMIFS('Planificación 2026-1'!S:S,'Planificación 2026-1'!X:X,C249,'Planificación 2026-1'!F:F,"FILIAL",'Planificación 2026-1'!Y:Y,"VIRTUAL",'Planificación 2026-1'!I:I,"&lt;3")</f>
        <v>0</v>
      </c>
      <c r="EK249" s="32">
        <f>SUMIFS('Planificación 2026-1'!S:S,'Planificación 2026-1'!X:X,C249,'Planificación 2026-1'!F:F,"FILIAL",'Planificación 2026-1'!Y:Y,"&lt;&gt;VIRTUAL",'Planificación 2026-1'!I:I,"&lt;3")</f>
        <v>14</v>
      </c>
      <c r="EL249" s="32">
        <f>SUMIFS('Planificación 2026-1'!S:S,'Planificación 2026-1'!X:X,C249,'Planificación 2026-1'!F:F,"PORUMA",'Planificación 2026-1'!Y:Y,"VIRTUAL",'Planificación 2026-1'!I:I,"&lt;3")</f>
        <v>0</v>
      </c>
      <c r="EM249" s="32">
        <f>SUMIFS('Planificación 2026-1'!S:S,'Planificación 2026-1'!X:X,C249,'Planificación 2026-1'!F:F,"PORUMA",'Planificación 2026-1'!Y:Y,"&lt;&gt;VIRTUAL",'Planificación 2026-1'!I:I,"&lt;3")</f>
        <v>0</v>
      </c>
      <c r="EN249" s="32">
        <f>SUMIFS('Planificación 2026-1'!S:S,'Planificación 2026-1'!X:X,C249,'Planificación 2026-1'!F:F,"HUAURA",'Planificación 2026-1'!Y:Y,"VIRTUAL",'Planificación 2026-1'!I:I,"&lt;3")</f>
        <v>0</v>
      </c>
      <c r="EO249" s="32">
        <f>SUMIFS('Planificación 2026-1'!S:S,'Planificación 2026-1'!X:X,C249,'Planificación 2026-1'!F:F,"HUAURA",'Planificación 2026-1'!Y:Y,"&lt;&gt;VIRTUAL",'Planificación 2026-1'!I:I,"&lt;3")</f>
        <v>0</v>
      </c>
      <c r="EP249" s="32">
        <f>EJ249+DZ249+EA249+EK249</f>
        <v>14</v>
      </c>
      <c r="EQ249" s="32">
        <f>EO249+EN249+EE249+ED249</f>
        <v>0</v>
      </c>
      <c r="ER249" s="32">
        <f>EL249+EM249+EC249+EB249</f>
        <v>0</v>
      </c>
      <c r="ES249" s="32">
        <f>EG249+EF249+DW249+DV249</f>
        <v>0</v>
      </c>
      <c r="ET249" s="32">
        <f>EI249+EH249+DY249+DX249</f>
        <v>0</v>
      </c>
      <c r="EU249" s="32">
        <f t="shared" si="58"/>
        <v>14</v>
      </c>
      <c r="EV249" s="32" t="b">
        <f>EXACT(EU249,E249)</f>
        <v>1</v>
      </c>
      <c r="EW249" s="32"/>
      <c r="EX249" s="32">
        <f>DV249+DZ249+ED249+EF249+EJ249+EN249+DX249+EH249</f>
        <v>0</v>
      </c>
      <c r="EY249" s="32">
        <f>DW249+EA249+EE249+EG249+EK249+EO249+DY249+EI249</f>
        <v>14</v>
      </c>
      <c r="EZ249" s="32" t="b">
        <f>EXACT(SUM(EX249:EY249),E249)</f>
        <v>1</v>
      </c>
      <c r="FA249" s="32" t="str">
        <f>IF(AND(DW249=0,EA249=0,EE249=0),"",IF(COUNTIF(DW249:EE249,"&gt;0")=1,IF(DW249&gt;0,"SEDE",IF(EA249&gt;0,"FILIAL","HUAURA")),IF(COUNTIF(DW249:EE249,"&gt;0")=2,IF(AND(DW249&gt;0,EA249&gt;0),"SEDE-FILIAL",IF(AND(DW249&gt;0,EE249&gt;0),"SEDE-HUAURA","FILIAL-HUAURA")),"SEDE-FILIAL-HUAURA")))</f>
        <v/>
      </c>
      <c r="FB249" s="32" t="str">
        <f>IF(EX249=0,"PRESENCIAL",IF(EY249=0,"VIRTUAL",IF(EX249&gt;EY249,"MAS VIRTUAL",IF(EY249&gt;EX249,"MAS PRESENCIAL","AMBOS"))))</f>
        <v>PRESENCIAL</v>
      </c>
    </row>
    <row r="250" spans="2:158">
      <c r="B250" s="65">
        <v>247</v>
      </c>
      <c r="C250" s="32" t="s">
        <v>457</v>
      </c>
      <c r="D250" s="429">
        <v>21862809</v>
      </c>
      <c r="E250" s="62">
        <f>SUMIF('Planificación 2026-1'!X:X,C250,'Planificación 2026-1'!S:S)</f>
        <v>12</v>
      </c>
      <c r="F250" s="450" t="s">
        <v>203</v>
      </c>
      <c r="G250" s="57" t="s">
        <v>434</v>
      </c>
      <c r="H250" s="64"/>
      <c r="I250" s="64"/>
      <c r="J250" s="32" t="s">
        <v>181</v>
      </c>
      <c r="K250" s="32" t="s">
        <v>156</v>
      </c>
      <c r="L250" s="57" t="str">
        <f>IF(SUM(COUNTIFS('Planificación 2026-1'!F:F,"PRINCIPAL",'Planificación 2026-1'!X:X,C250,'Planificación 2026-1'!H:H,"AF"))&gt;0,"P01"," ")</f>
        <v xml:space="preserve"> </v>
      </c>
      <c r="M250" s="58" t="str">
        <f>IF(SUM(COUNTIFS('Planificación 2026-1'!F:F,"PRINCIPAL",'Planificación 2026-1'!X:X,C250,'Planificación 2026-1'!H:H,"EN"))&gt;0,"P02"," ")</f>
        <v xml:space="preserve"> </v>
      </c>
      <c r="N250" s="58" t="str">
        <f>IF(SUM(COUNTIFS('Planificación 2026-1'!F:F,"PRINCIPAL",'Planificación 2026-1'!X:X,C250,'Planificación 2026-1'!H:H,"IS"))&gt;0,"P03"," ")</f>
        <v xml:space="preserve"> </v>
      </c>
      <c r="O250" s="58" t="str">
        <f>IF(SUM(COUNTIFS('Planificación 2026-1'!F:F,"PRINCIPAL",'Planificación 2026-1'!X:X,C250,'Planificación 2026-1'!H:H,"PS"))&gt;0,"P04"," ")</f>
        <v xml:space="preserve"> </v>
      </c>
      <c r="P250" s="58"/>
      <c r="Q250" s="58" t="str">
        <f>IF(SUM(COUNTIFS('Planificación 2026-1'!F:F,"PRINCIPAL",'Planificación 2026-1'!X:X,C250,'Planificación 2026-1'!H:H,"IN"))&gt;0,"P06"," ")</f>
        <v xml:space="preserve"> </v>
      </c>
      <c r="R250" s="58" t="str">
        <f>IF(SUM(COUNTIFS('Planificación 2026-1'!F:F,"PRINCIPAL",'Planificación 2026-1'!X:X,C250,'Planificación 2026-1'!H:H,"CA"))&gt;0,"P07"," ")</f>
        <v xml:space="preserve"> </v>
      </c>
      <c r="S250" s="58" t="str">
        <f>IF(SUM(COUNTIFS('Planificación 2026-1'!F:F,"PRINCIPAL",'Planificación 2026-1'!X:X,C250,'Planificación 2026-1'!H:H,"DE"))&gt;0,"P08"," ")</f>
        <v xml:space="preserve"> </v>
      </c>
      <c r="T250" s="58" t="str">
        <f>IF(SUM(COUNTIFS('Planificación 2026-1'!F:F,"PRINCIPAL",'Planificación 2026-1'!X:X,C250,'Planificación 2026-1'!H:H,"OB"))&gt;0,"P09"," ")</f>
        <v>P09</v>
      </c>
      <c r="U250" s="58" t="str">
        <f>IF(SUM(COUNTIFS('Planificación 2026-1'!F:F,"PRINCIPAL",'Planificación 2026-1'!X:X,C250,'Planificación 2026-1'!H:H,"MH"))&gt;0,"P31"," ")</f>
        <v xml:space="preserve"> </v>
      </c>
      <c r="V250" s="58" t="str">
        <f>IF(SUM(COUNTIFS('Planificación 2026-1'!F:F,"PRINCIPAL",'Planificación 2026-1'!X:X,C250,'Planificación 2026-1'!H:H,"IC"))&gt;0,"P32"," ")</f>
        <v xml:space="preserve"> </v>
      </c>
      <c r="W250" s="58" t="str">
        <f>IF(SUM(COUNTIFS('Planificación 2026-1'!F:F,"PRINCIPAL",'Planificación 2026-1'!X:X,C250,'Planificación 2026-1'!H:H,"AR"))&gt;0,"P34"," ")</f>
        <v xml:space="preserve"> </v>
      </c>
      <c r="X250" s="58" t="str">
        <f>IF(SUM(COUNTIFS('Planificación 2026-1'!F:F,"PRINCIPAL",'Planificación 2026-1'!X:X,C250,'Planificación 2026-1'!H:H,"T1"))&gt;0,"P35"," ")</f>
        <v xml:space="preserve"> </v>
      </c>
      <c r="Y250" s="58" t="str">
        <f>IF(SUM(COUNTIFS('Planificación 2026-1'!F:F,"PRINCIPAL",'Planificación 2026-1'!X:X,C250,'Planificación 2026-1'!H:H,"T3"))&gt;0,"P36"," ")</f>
        <v xml:space="preserve"> </v>
      </c>
      <c r="Z250" s="58" t="str">
        <f>IF(SUM(COUNTIFS('Planificación 2026-1'!F:F,"PRINCIPAL",'Planificación 2026-1'!X:X,C250,'Planificación 2026-1'!H:H,"T2"))&gt;0,"P37"," ")</f>
        <v xml:space="preserve"> </v>
      </c>
      <c r="AA250" s="58" t="str">
        <f>IF(SUM(COUNTIFS('Planificación 2026-1'!F:F,"PRINCIPAL",'Planificación 2026-1'!X:X,C250,'Planificación 2026-1'!H:H,"AE"))&gt;0,"P38"," ")</f>
        <v xml:space="preserve"> </v>
      </c>
      <c r="AB250" s="58" t="str">
        <f>IF(SUM(COUNTIFS('Planificación 2026-1'!F:F,"PRINCIPAL",'Planificación 2026-1'!X:X,C250,'Planificación 2026-1'!H:H,"T4"))&gt;0,"P55"," ")</f>
        <v xml:space="preserve"> </v>
      </c>
      <c r="AC250" s="58" t="str">
        <f>IF(SUM(COUNTIFS('Planificación 2026-1'!F:F,"FILIAL",'Planificación 2026-1'!X:X,C250,'Planificación 2026-1'!H:H,"AF"))&gt;0," P01"," ")</f>
        <v xml:space="preserve"> </v>
      </c>
      <c r="AD250" s="58" t="str">
        <f>IF(SUM(COUNTIFS('Planificación 2026-1'!F:F,"FILIAL",'Planificación 2026-1'!X:X,C250,'Planificación 2026-1'!H:H,"EN"))&gt;0,"P02"," ")</f>
        <v xml:space="preserve"> </v>
      </c>
      <c r="AE250" s="58" t="str">
        <f>IF(SUM(COUNTIFS('Planificación 2026-1'!F:F,"FILIAL",'Planificación 2026-1'!X:X,C250,'Planificación 2026-1'!H:H,"IS"))&gt;0,"P03"," ")</f>
        <v xml:space="preserve"> </v>
      </c>
      <c r="AF250" s="58" t="str">
        <f>IF(SUM(COUNTIFS('Planificación 2026-1'!F:F,"FILIAL",'Planificación 2026-1'!X:X,C250,'Planificación 2026-1'!H:H,"PS"))&gt;0,"P04"," ")</f>
        <v xml:space="preserve"> </v>
      </c>
      <c r="AG250" s="58"/>
      <c r="AH250" s="58" t="str">
        <f>IF(SUM(COUNTIFS('Planificación 2026-1'!F:F,"FILIAL",'Planificación 2026-1'!X:X,C250,'Planificación 2026-1'!H:H,"IN"))&gt;0,"P06"," ")</f>
        <v xml:space="preserve"> </v>
      </c>
      <c r="AI250" s="58" t="str">
        <f>IF(SUM(COUNTIFS('Planificación 2026-1'!F:F,"FILIAL",'Planificación 2026-1'!X:X,C250,'Planificación 2026-1'!H:H,"CA"))&gt;0,"P07"," ")</f>
        <v xml:space="preserve"> </v>
      </c>
      <c r="AJ250" s="58" t="str">
        <f>IF(SUM(COUNTIFS('Planificación 2026-1'!F:F,"FILIAL",'Planificación 2026-1'!X:X,C250,'Planificación 2026-1'!H:H,"DE"))&gt;0,"P08"," ")</f>
        <v xml:space="preserve"> </v>
      </c>
      <c r="AK250" s="58" t="str">
        <f>IF(SUM(COUNTIFS('Planificación 2026-1'!F:F,"FILIAL",'Planificación 2026-1'!X:X,C250,'Planificación 2026-1'!H:H,"OB"))&gt;0,"P09"," ")</f>
        <v xml:space="preserve"> </v>
      </c>
      <c r="AL250" s="58" t="str">
        <f>IF(SUM(COUNTIFS('Planificación 2026-1'!F:F,"FILIAL",'Planificación 2026-1'!X:X,C250,'Planificación 2026-1'!H:H,"MH"))&gt;0,"P31"," ")</f>
        <v xml:space="preserve"> </v>
      </c>
      <c r="AM250" s="58" t="str">
        <f>IF(SUM(COUNTIFS('Planificación 2026-1'!F:F,"FILIAL",'Planificación 2026-1'!X:X,C250,'Planificación 2026-1'!H:H,"IC"))&gt;0,"P32"," ")</f>
        <v xml:space="preserve"> </v>
      </c>
      <c r="AN250" s="58" t="str">
        <f>IF(SUM(COUNTIFS('Planificación 2026-1'!F:F,"FILIAL",'Planificación 2026-1'!X:X,C250,'Planificación 2026-1'!H:H,"AR"))&gt;0,"P34"," ")</f>
        <v xml:space="preserve"> </v>
      </c>
      <c r="AO250" s="58" t="str">
        <f>IF(SUM(COUNTIFS('Planificación 2026-1'!F:F,"FILIAL",'Planificación 2026-1'!X:X,C250,'Planificación 2026-1'!H:H,"T1"))&gt;0,"P35"," ")</f>
        <v xml:space="preserve"> </v>
      </c>
      <c r="AP250" s="58" t="str">
        <f>IF(SUM(COUNTIFS('Planificación 2026-1'!F:F,"FILIAL",'Planificación 2026-1'!X:X,C250,'Planificación 2026-1'!H:H,"T3"))&gt;0,"P36"," ")</f>
        <v xml:space="preserve"> </v>
      </c>
      <c r="AQ250" s="58" t="str">
        <f>IF(SUM(COUNTIFS('Planificación 2026-1'!F:F,"FILIAL",'Planificación 2026-1'!X:X,C250,'Planificación 2026-1'!H:H,"T2"))&gt;0,"P37"," ")</f>
        <v xml:space="preserve"> </v>
      </c>
      <c r="AR250" s="58" t="str">
        <f>IF(SUM(COUNTIFS('Planificación 2026-1'!F:F,"FILIAL",'Planificación 2026-1'!X:X,C250,'Planificación 2026-1'!H:H,"AE"))&gt;0,"P38"," ")</f>
        <v xml:space="preserve"> </v>
      </c>
      <c r="AS250" s="58" t="str">
        <f>IF(SUM(COUNTIFS('Planificación 2026-1'!F:F,"FILIAL",'Planificación 2026-1'!X:X,C250,'Planificación 2026-1'!H:H,"T4"))&gt;0,"P55"," ")</f>
        <v xml:space="preserve"> </v>
      </c>
      <c r="AT250" s="58" t="str">
        <f>IF(SUM(COUNTIFS('Planificación 2026-1'!F:F,"SUNAMPE",'Planificación 2026-1'!X:X,C250,'Planificación 2026-1'!H:H,"AF"))&gt;0," P01"," ")</f>
        <v xml:space="preserve"> </v>
      </c>
      <c r="AU250" s="58" t="str">
        <f>IF(SUM(COUNTIFS('Planificación 2026-1'!F:F,"SUNAMPE",'Planificación 2026-1'!X:X,C250,'Planificación 2026-1'!H:H,"EN"))&gt;0,"P02"," ")</f>
        <v xml:space="preserve"> </v>
      </c>
      <c r="AV250" s="58" t="str">
        <f>IF(SUM(COUNTIFS('Planificación 2026-1'!F:F,"SUNAMPE",'Planificación 2026-1'!X:X,C250,'Planificación 2026-1'!H:H,"IS"))&gt;0,"P03"," ")</f>
        <v xml:space="preserve"> </v>
      </c>
      <c r="AW250" s="58" t="str">
        <f>IF(SUM(COUNTIFS('Planificación 2026-1'!F:F,"SUNAMPE",'Planificación 2026-1'!X:X,C250,'Planificación 2026-1'!H:H,"PS"))&gt;0,"P04"," ")</f>
        <v xml:space="preserve"> </v>
      </c>
      <c r="AX250" s="58"/>
      <c r="AY250" s="58" t="str">
        <f>IF(SUM(COUNTIFS('Planificación 2026-1'!F:F,"SUNAMPE",'Planificación 2026-1'!X:X,C250,'Planificación 2026-1'!H:H,"IN"))&gt;0,"P06"," ")</f>
        <v xml:space="preserve"> </v>
      </c>
      <c r="AZ250" s="58" t="str">
        <f>IF(SUM(COUNTIFS('Planificación 2026-1'!F:F,"SUNAMPE",'Planificación 2026-1'!X:X,C250,'Planificación 2026-1'!H:H,"CA"))&gt;0,"P07"," ")</f>
        <v xml:space="preserve"> </v>
      </c>
      <c r="BA250" s="58" t="str">
        <f>IF(SUM(COUNTIFS('Planificación 2026-1'!F:F,"SUNAMPE",'Planificación 2026-1'!X:X,C250,'Planificación 2026-1'!H:H,"DE"))&gt;0,"P08"," ")</f>
        <v xml:space="preserve"> </v>
      </c>
      <c r="BB250" s="58" t="str">
        <f>IF(SUM(COUNTIFS('Planificación 2026-1'!F:F,"SUNAMPE",'Planificación 2026-1'!X:X,C250,'Planificación 2026-1'!H:H,"OB"))&gt;0,"P09"," ")</f>
        <v xml:space="preserve"> </v>
      </c>
      <c r="BC250" s="58" t="str">
        <f>IF(SUM(COUNTIFS('Planificación 2026-1'!F:F,"SUNAMPE",'Planificación 2026-1'!X:X,C250,'Planificación 2026-1'!H:H,"MH"))&gt;0,"P31"," ")</f>
        <v xml:space="preserve"> </v>
      </c>
      <c r="BD250" s="58" t="str">
        <f>IF(SUM(COUNTIFS('Planificación 2026-1'!F:F,"SUNAMPE",'Planificación 2026-1'!X:X,C250,'Planificación 2026-1'!H:H,"IC"))&gt;0,"P32"," ")</f>
        <v xml:space="preserve"> </v>
      </c>
      <c r="BE250" s="58" t="str">
        <f>IF(SUM(COUNTIFS('Planificación 2026-1'!F:F,"SUNAMPE",'Planificación 2026-1'!X:X,C250,'Planificación 2026-1'!H:H,"AR"))&gt;0,"P34"," ")</f>
        <v xml:space="preserve"> </v>
      </c>
      <c r="BF250" s="58" t="str">
        <f>IF(SUM(COUNTIFS('Planificación 2026-1'!F:F,"SUNAMPE",'Planificación 2026-1'!X:X,C250,'Planificación 2026-1'!H:H,"T1"))&gt;0,"P35"," ")</f>
        <v xml:space="preserve"> </v>
      </c>
      <c r="BG250" s="58" t="str">
        <f>IF(SUM(COUNTIFS('Planificación 2026-1'!F:F,"SUNAMPE",'Planificación 2026-1'!X:X,C250,'Planificación 2026-1'!H:H,"T3"))&gt;0,"P36"," ")</f>
        <v xml:space="preserve"> </v>
      </c>
      <c r="BH250" s="58" t="str">
        <f>IF(SUM(COUNTIFS('Planificación 2026-1'!F:F,"SUNAMPE",'Planificación 2026-1'!X:X,C250,'Planificación 2026-1'!H:H,"T2"))&gt;0,"P37"," ")</f>
        <v xml:space="preserve"> </v>
      </c>
      <c r="BI250" s="58" t="str">
        <f>IF(SUM(COUNTIFS('Planificación 2026-1'!F:F,"SUNAMPE",'Planificación 2026-1'!X:X,C250,'Planificación 2026-1'!H:H,"AE"))&gt;0,"P38"," ")</f>
        <v xml:space="preserve"> </v>
      </c>
      <c r="BJ250" s="58" t="str">
        <f>IF(SUM(COUNTIFS('Planificación 2026-1'!F:F,"SUNAMPE",'Planificación 2026-1'!X:X,C250,'Planificación 2026-1'!H:H,"T4"))&gt;0,"P55"," ")</f>
        <v xml:space="preserve"> </v>
      </c>
      <c r="BK250" s="58" t="str">
        <f>IF(SUM(COUNTIFS('Planificación 2026-1'!F:F,"HUAURA",'Planificación 2026-1'!X:X,C250,'Planificación 2026-1'!H:H,"AF"))&gt;0," P01"," ")</f>
        <v xml:space="preserve"> </v>
      </c>
      <c r="BL250" s="58" t="str">
        <f>IF(SUM(COUNTIFS('Planificación 2026-1'!F:F,"HUAURA",'Planificación 2026-1'!X:X,C250,'Planificación 2026-1'!H:H,"EN"))&gt;0,"P02"," ")</f>
        <v xml:space="preserve"> </v>
      </c>
      <c r="BM250" s="58" t="str">
        <f>IF(SUM(COUNTIFS('Planificación 2026-1'!F:F,"HUAURA",'Planificación 2026-1'!X:X,C250,'Planificación 2026-1'!H:H,"IS"))&gt;0,"P03"," ")</f>
        <v xml:space="preserve"> </v>
      </c>
      <c r="BN250" s="58" t="str">
        <f>IF(SUM(COUNTIFS('Planificación 2026-1'!F:F,"HUAURA",'Planificación 2026-1'!X:X,C250,'Planificación 2026-1'!H:H,"PS"))&gt;0,"P04"," ")</f>
        <v xml:space="preserve"> </v>
      </c>
      <c r="BO250" s="58"/>
      <c r="BP250" s="58" t="str">
        <f>IF(SUM(COUNTIFS('Planificación 2026-1'!F:F,"HUAURA",'Planificación 2026-1'!X:X,C250,'Planificación 2026-1'!H:H,"IN"))&gt;0,"P06"," ")</f>
        <v xml:space="preserve"> </v>
      </c>
      <c r="BQ250" s="58" t="str">
        <f>IF(SUM(COUNTIFS('Planificación 2026-1'!F:F,"HUAURA",'Planificación 2026-1'!X:X,C250,'Planificación 2026-1'!H:H,"CA"))&gt;0,"P07"," ")</f>
        <v xml:space="preserve"> </v>
      </c>
      <c r="BR250" s="58" t="str">
        <f>IF(SUM(COUNTIFS('Planificación 2026-1'!F:F,"HUAURA",'Planificación 2026-1'!X:X,C250,'Planificación 2026-1'!H:H,"DE"))&gt;0,"P08"," ")</f>
        <v xml:space="preserve"> </v>
      </c>
      <c r="BS250" s="58" t="str">
        <f>IF(SUM(COUNTIFS('Planificación 2026-1'!F:F,"HUAURA",'Planificación 2026-1'!X:X,C250,'Planificación 2026-1'!H:H,"OB"))&gt;0,"P09"," ")</f>
        <v xml:space="preserve"> </v>
      </c>
      <c r="BT250" s="58" t="str">
        <f>IF(SUM(COUNTIFS('Planificación 2026-1'!F:F,"HUAURA",'Planificación 2026-1'!X:X,C250,'Planificación 2026-1'!H:H,"MH"))&gt;0,"P31"," ")</f>
        <v xml:space="preserve"> </v>
      </c>
      <c r="BU250" s="58" t="str">
        <f>IF(SUM(COUNTIFS('Planificación 2026-1'!F:F,"HUAURA",'Planificación 2026-1'!X:X,C250,'Planificación 2026-1'!H:H,"IC"))&gt;0,"P32"," ")</f>
        <v xml:space="preserve"> </v>
      </c>
      <c r="BV250" s="58" t="str">
        <f>IF(SUM(COUNTIFS('Planificación 2026-1'!F:F,"HUAURA",'Planificación 2026-1'!X:X,C250,'Planificación 2026-1'!H:H,"AR"))&gt;0,"P34"," ")</f>
        <v xml:space="preserve"> </v>
      </c>
      <c r="BW250" s="58" t="str">
        <f>IF(SUM(COUNTIFS('Planificación 2026-1'!F:F,"HUAURA",'Planificación 2026-1'!X:X,C250,'Planificación 2026-1'!H:H,"T1"))&gt;0,"P35"," ")</f>
        <v xml:space="preserve"> </v>
      </c>
      <c r="BX250" s="58" t="str">
        <f>IF(SUM(COUNTIFS('Planificación 2026-1'!F:F,"HUAURA",'Planificación 2026-1'!X:X,C250,'Planificación 2026-1'!H:H,"T3"))&gt;0,"P36"," ")</f>
        <v xml:space="preserve"> </v>
      </c>
      <c r="BY250" s="58" t="str">
        <f>IF(SUM(COUNTIFS('Planificación 2026-1'!F:F,"HUAURA",'Planificación 2026-1'!X:X,C250,'Planificación 2026-1'!H:H,"T2"))&gt;0,"P37"," ")</f>
        <v xml:space="preserve"> </v>
      </c>
      <c r="BZ250" s="58" t="str">
        <f>IF(SUM(COUNTIFS('Planificación 2026-1'!F:F,"HUAURA",'Planificación 2026-1'!X:X,C250,'Planificación 2026-1'!H:H,"AE"))&gt;0,"P38"," ")</f>
        <v xml:space="preserve"> </v>
      </c>
      <c r="CA250" s="58" t="str">
        <f>IF(SUM(COUNTIFS('Planificación 2026-1'!F:F,"HUAURA",'Planificación 2026-1'!X:X,C250,'Planificación 2026-1'!H:H,"T4"))&gt;0,"P55"," ")</f>
        <v xml:space="preserve"> </v>
      </c>
      <c r="CB250" s="59">
        <f>SUMIFS('Planificación 2026-1'!S:S,'Planificación 2026-1'!X:X,C250,'Planificación 2026-1'!H:H,"AF",'Planificación 2026-1'!I:I,"&gt;2")</f>
        <v>0</v>
      </c>
      <c r="CC250" s="59">
        <f>SUMIFS('Planificación 2026-1'!S:S,'Planificación 2026-1'!X:X,C250,'Planificación 2026-1'!H:H,"EN",'Planificación 2026-1'!I:I,"&gt;2")</f>
        <v>0</v>
      </c>
      <c r="CD250" s="59">
        <f>SUMIFS('Planificación 2026-1'!S:S,'Planificación 2026-1'!X:X,C250,'Planificación 2026-1'!H:H,"IS",'Planificación 2026-1'!I:I,"&gt;2")</f>
        <v>0</v>
      </c>
      <c r="CE250" s="59">
        <f>SUMIFS('Planificación 2026-1'!S:S,'Planificación 2026-1'!X:X,C250,'Planificación 2026-1'!H:H,"PS",'Planificación 2026-1'!I:I,"&gt;2")</f>
        <v>0</v>
      </c>
      <c r="CF250" s="59">
        <f>SUMIFS('Planificación 2026-1'!S:S,'Planificación 2026-1'!X:X,C250,'Planificación 2026-1'!H:H,"IN",'Planificación 2026-1'!I:I,"&gt;2")</f>
        <v>0</v>
      </c>
      <c r="CG250" s="59">
        <f>SUMIFS('Planificación 2026-1'!S:S,'Planificación 2026-1'!X:X,C250,'Planificación 2026-1'!H:H,"CA",'Planificación 2026-1'!I:I,"&gt;2")</f>
        <v>0</v>
      </c>
      <c r="CH250" s="59">
        <f>SUMIFS('Planificación 2026-1'!S:S,'Planificación 2026-1'!X:X,C250,'Planificación 2026-1'!H:H,"DE",'Planificación 2026-1'!I:I,"&gt;2")</f>
        <v>0</v>
      </c>
      <c r="CI250" s="59">
        <f>SUMIFS('Planificación 2026-1'!S:S,'Planificación 2026-1'!X:X,C250,'Planificación 2026-1'!H:H,"OB",'Planificación 2026-1'!I:I,"&gt;2")</f>
        <v>12</v>
      </c>
      <c r="CJ250" s="59">
        <f>SUMIFS('Planificación 2026-1'!S:S,'Planificación 2026-1'!X:X,C250,'Planificación 2026-1'!H:H,"MH",'Planificación 2026-1'!I:I,"&gt;2")</f>
        <v>0</v>
      </c>
      <c r="CK250" s="59">
        <f>SUMIFS('Planificación 2026-1'!S:S,'Planificación 2026-1'!X:X,C250,'Planificación 2026-1'!H:H,"IC",'Planificación 2026-1'!I:I,"&gt;2")</f>
        <v>0</v>
      </c>
      <c r="CL250" s="59">
        <f>SUMIFS('Planificación 2026-1'!S:S,'Planificación 2026-1'!X:X,C250,'Planificación 2026-1'!H:H,"AR",'Planificación 2026-1'!I:I,"&gt;2")</f>
        <v>0</v>
      </c>
      <c r="CM250" s="59">
        <f>SUMIFS('Planificación 2026-1'!S:S,'Planificación 2026-1'!X:X,C250,'Planificación 2026-1'!H:H,"AE",'Planificación 2026-1'!I:I,"&gt;2")</f>
        <v>0</v>
      </c>
      <c r="CN250" s="59">
        <f>SUMIFS('Planificación 2026-1'!S:S,'Planificación 2026-1'!X:X,C250,'Planificación 2026-1'!H:H,"T1",'Planificación 2026-1'!I:I,"&gt;2")</f>
        <v>0</v>
      </c>
      <c r="CO250" s="59">
        <f>SUMIFS('Planificación 2026-1'!S:S,'Planificación 2026-1'!X:X,C250,'Planificación 2026-1'!H:H,"T3",'Planificación 2026-1'!I:I,"&gt;2")</f>
        <v>0</v>
      </c>
      <c r="CP250" s="59">
        <f>SUMIFS('Planificación 2026-1'!S:S,'Planificación 2026-1'!X:X,C250,'Planificación 2026-1'!H:H,"T2",'Planificación 2026-1'!I:I,"&gt;2")</f>
        <v>0</v>
      </c>
      <c r="CQ250" s="59">
        <f>SUMIFS('Planificación 2026-1'!S:S,'Planificación 2026-1'!X:X,C250,'Planificación 2026-1'!H:H,"T4",'Planificación 2026-1'!I:I,"&gt;2")</f>
        <v>0</v>
      </c>
      <c r="CR250" s="59">
        <f>SUMIFS('Planificación 2026-1'!S:S,'Planificación 2026-1'!X:X,C250,'Planificación 2026-1'!H:H,"AF",'Planificación 2026-1'!I:I,"&lt;3")</f>
        <v>0</v>
      </c>
      <c r="CS250" s="59">
        <f>SUMIFS('Planificación 2026-1'!S:S,'Planificación 2026-1'!X:X,C250,'Planificación 2026-1'!H:H,"EN",'Planificación 2026-1'!I:I,"&lt;3")</f>
        <v>0</v>
      </c>
      <c r="CT250" s="59">
        <f>SUMIFS('Planificación 2026-1'!S:S,'Planificación 2026-1'!X:X,C250,'Planificación 2026-1'!H:H,"IS",'Planificación 2026-1'!I:I,"&lt;3")</f>
        <v>0</v>
      </c>
      <c r="CU250" s="59">
        <f>SUMIFS('Planificación 2026-1'!S:S,'Planificación 2026-1'!X:X,C250,'Planificación 2026-1'!H:H,"PS",'Planificación 2026-1'!I:I,"&lt;3")</f>
        <v>0</v>
      </c>
      <c r="CV250" s="59">
        <f>SUMIFS('Planificación 2026-1'!S:S,'Planificación 2026-1'!X:X,C250,'Planificación 2026-1'!H:H,"IN",'Planificación 2026-1'!I:I,"&lt;3")</f>
        <v>0</v>
      </c>
      <c r="CW250" s="59">
        <f>SUMIFS('Planificación 2026-1'!S:S,'Planificación 2026-1'!X:X,C250,'Planificación 2026-1'!H:H,"CA",'Planificación 2026-1'!I:I,"&lt;3")</f>
        <v>0</v>
      </c>
      <c r="CX250" s="59">
        <f>SUMIFS('Planificación 2026-1'!S:S,'Planificación 2026-1'!X:X,C250,'Planificación 2026-1'!H:H,"DE",'Planificación 2026-1'!I:I,"&lt;3")</f>
        <v>0</v>
      </c>
      <c r="CY250" s="59">
        <f>SUMIFS('Planificación 2026-1'!S:S,'Planificación 2026-1'!X:X,C250,'Planificación 2026-1'!H:H,"OB",'Planificación 2026-1'!I:I,"&lt;3")</f>
        <v>0</v>
      </c>
      <c r="CZ250" s="59">
        <f>SUMIFS('Planificación 2026-1'!S:S,'Planificación 2026-1'!X:X,C250,'Planificación 2026-1'!H:H,"MH",'Planificación 2026-1'!I:I,"&lt;3")</f>
        <v>0</v>
      </c>
      <c r="DA250" s="59">
        <f>SUMIFS('Planificación 2026-1'!S:S,'Planificación 2026-1'!X:X,C250,'Planificación 2026-1'!H:H,"IC",'Planificación 2026-1'!I:I,"&lt;3")</f>
        <v>0</v>
      </c>
      <c r="DB250" s="59">
        <f>SUMIFS('Planificación 2026-1'!S:S,'Planificación 2026-1'!X:X,C250,'Planificación 2026-1'!H:H,"AR",'Planificación 2026-1'!I:I,"&lt;3")</f>
        <v>0</v>
      </c>
      <c r="DC250" s="59">
        <f>SUMIFS('Planificación 2026-1'!S:S,'Planificación 2026-1'!X:X,C250,'Planificación 2026-1'!H:H,"AE",'Planificación 2026-1'!I:I,"&lt;3")</f>
        <v>0</v>
      </c>
      <c r="DD250" s="59">
        <f>SUMIFS('Planificación 2026-1'!S:S,'Planificación 2026-1'!X:X,C250,'Planificación 2026-1'!H:H,"T1",'Planificación 2026-1'!I:I,"&lt;3")</f>
        <v>0</v>
      </c>
      <c r="DE250" s="59">
        <f>SUMIFS('Planificación 2026-1'!S:S,'Planificación 2026-1'!X:X,C250,'Planificación 2026-1'!H:H,"T3",'Planificación 2026-1'!I:I,"&lt;3")</f>
        <v>0</v>
      </c>
      <c r="DF250" s="59">
        <f>SUMIFS('Planificación 2026-1'!S:S,'Planificación 2026-1'!X:X,C250,'Planificación 2026-1'!H:H,"T2",'Planificación 2026-1'!I:I,"&lt;3")</f>
        <v>0</v>
      </c>
      <c r="DG250" s="59">
        <f>SUMIFS('Planificación 2026-1'!S:S,'Planificación 2026-1'!X:X,C250,'Planificación 2026-1'!H:H,"T4",'Planificación 2026-1'!I:I,"&lt;3")</f>
        <v>0</v>
      </c>
      <c r="DH250" s="58" t="str">
        <f>TRIM(CONCATENATE(L250,M250,N250,O250,P250,Q250,R250,S250,T250,U250,V250,W250,X250,Y250,Z250,AA250,AB250))</f>
        <v>P09</v>
      </c>
      <c r="DI250" s="27">
        <f>IF(C250="","",SUMIFS('Planificación 2026-1'!S:S,'Planificación 2026-1'!X:X,C250,'Planificación 2026-1'!F:F,"PRINCIPAL",'Planificación 2026-1'!Y:Y,"VIRTUAL"))</f>
        <v>0</v>
      </c>
      <c r="DJ250" s="27">
        <f>IF(C250="","",SUMIFS('Planificación 2026-1'!S:S,'Planificación 2026-1'!X:X,C250,'Planificación 2026-1'!F:F,"PRINCIPAL",'Planificación 2026-1'!Y:Y,"PRESENCIAL"))</f>
        <v>12</v>
      </c>
      <c r="DK250" s="27">
        <f>IF(C250="","",SUMIFS('Planificación 2026-1'!S:S,'Planificación 2026-1'!X:X,C250,'Planificación 2026-1'!F:F,"PRINCIPAL",'Planificación 2026-1'!Y:Y,"HIBRIDO PRESENCIAL"))</f>
        <v>0</v>
      </c>
      <c r="DL250" s="58" t="str">
        <f>TRIM(CONCATENATE(AC250,AD250,AE250,AF250,AG250,AH250,AI250,AJ250,AK250,AL250,AM250,AN250,AO250,AP250,AQ250,AR250,AS250))</f>
        <v/>
      </c>
      <c r="DM250" s="58">
        <f>IF(C250="","",SUMIFS('Planificación 2026-1'!S:S,'Planificación 2026-1'!X:X,C250,'Planificación 2026-1'!F:F,"FILIAL",'Planificación 2026-1'!Y:Y,"VIRTUAL"))</f>
        <v>0</v>
      </c>
      <c r="DN250" s="60">
        <f>IF(C250="","",SUMIFS('Planificación 2026-1'!S:S,'Planificación 2026-1'!X:X,C250,'Planificación 2026-1'!F:F,"FILIAL",'Planificación 2026-1'!Y:Y,"PRESENCIAL"))</f>
        <v>0</v>
      </c>
      <c r="DO250" s="29">
        <f>IF(C250="","",SUMIFS('Planificación 2026-1'!S:S,'Planificación 2026-1'!X:X,C250,'Planificación 2026-1'!F:F,"FILIAL",'Planificación 2026-1'!Y:Y,"HIBRIDO PRESENCIAL"))</f>
        <v>0</v>
      </c>
      <c r="DP250" s="61" t="str">
        <f>TRIM(CONCATENATE(AT250,AU250,AV250,AW250,AX250,AY250,AZ250,BA250,BB250,BC250,BD250,BE250,BF250,BG250,BH250,BI250,BJ250))</f>
        <v/>
      </c>
      <c r="DQ250" s="58">
        <f>IF(C250="","",SUMIFS('Planificación 2026-1'!S:S,'Planificación 2026-1'!X:X,C250,'Planificación 2026-1'!F:F,"SUNAMPE",'Planificación 2026-1'!Y:Y,"VIRTUAL"))</f>
        <v>0</v>
      </c>
      <c r="DR250" s="29">
        <f>IF(C250="","",SUMIFS('Planificación 2026-1'!S:S,'Planificación 2026-1'!X:X,C250,'Planificación 2026-1'!F:F,"SUNAMPE",'Planificación 2026-1'!Y:Y,"PRESENCIAL"))</f>
        <v>0</v>
      </c>
      <c r="DS250" s="61" t="str">
        <f>TRIM(CONCATENATE(BK250,BL250,BM250,BN250,BO250,BP250,BQ250,BR250,BS250,BT250,BU250,BV250,BW250,BX250,BY250,BZ250,CA250))</f>
        <v/>
      </c>
      <c r="DT250" s="58">
        <f>IF(C250="","",SUMIFS('Planificación 2026-1'!S:S,'Planificación 2026-1'!X:X,C250,'Planificación 2026-1'!F:F,"HUAURA",'Planificación 2026-1'!Y:Y,"VIRTUAL"))</f>
        <v>0</v>
      </c>
      <c r="DU250" s="29">
        <f>IF(C250="","",SUMIFS('Planificación 2026-1'!S:S,'Planificación 2026-1'!X:X,C250,'Planificación 2026-1'!F:F,"HUAURA",'Planificación 2026-1'!Y:Y,"PRESENCIAL"))</f>
        <v>0</v>
      </c>
      <c r="DV250" s="32">
        <f>SUMIFS('Planificación 2026-1'!S:S,'Planificación 2026-1'!X:X,C250,'Planificación 2026-1'!F:F,"PRINCIPAL",'Planificación 2026-1'!Y:Y,"VIRTUAL",'Planificación 2026-1'!I:I,"&gt;2")</f>
        <v>0</v>
      </c>
      <c r="DW250" s="32">
        <f>SUMIFS('Planificación 2026-1'!S:S,'Planificación 2026-1'!X:X,C250,'Planificación 2026-1'!F:F,"PRINCIPAL",'Planificación 2026-1'!Y:Y,"&lt;&gt;VIRTUAL",'Planificación 2026-1'!I:I,"&gt;2")</f>
        <v>12</v>
      </c>
      <c r="DX250" s="32">
        <f>SUMIFS('Planificación 2026-1'!S:S,'Planificación 2026-1'!X:X,C250,'Planificación 2026-1'!F:F,"SUNAMPE",'Planificación 2026-1'!Y:Y,"VIRTUAL",'Planificación 2026-1'!I:I,"&gt;2")</f>
        <v>0</v>
      </c>
      <c r="DY250" s="32">
        <f>SUMIFS('Planificación 2026-1'!S:S,'Planificación 2026-1'!X:X,C250,'Planificación 2026-1'!F:F,"SUNAMPE",'Planificación 2026-1'!Y:Y,"&lt;&gt;VIRTUAL",'Planificación 2026-1'!I:I,"&gt;2")</f>
        <v>0</v>
      </c>
      <c r="DZ250" s="32">
        <f>SUMIFS('Planificación 2026-1'!S:S,'Planificación 2026-1'!X:X,C250,'Planificación 2026-1'!F:F,"FILIAL",'Planificación 2026-1'!Y:Y,"VIRTUAL",'Planificación 2026-1'!I:I,"&gt;2")</f>
        <v>0</v>
      </c>
      <c r="EA250" s="32">
        <f>SUMIFS('Planificación 2026-1'!S:S,'Planificación 2026-1'!X:X,C250,'Planificación 2026-1'!F:F,"FILIAL",'Planificación 2026-1'!Y:Y,"&lt;&gt;VIRTUAL",'Planificación 2026-1'!I:I,"&gt;2")</f>
        <v>0</v>
      </c>
      <c r="EB250" s="32">
        <f>SUMIFS('Planificación 2026-1'!S:S,'Planificación 2026-1'!X:X,C250,'Planificación 2026-1'!F:F,"PORUMA",'Planificación 2026-1'!Y:Y,"VIRTUAL",'Planificación 2026-1'!I:I,"&gt;2")</f>
        <v>0</v>
      </c>
      <c r="EC250" s="32">
        <f>SUMIFS('Planificación 2026-1'!S:S,'Planificación 2026-1'!X:X,C250,'Planificación 2026-1'!F:F,"PORUMA",'Planificación 2026-1'!Y:Y,"&lt;&gt;VIRTUAL",'Planificación 2026-1'!I:I,"&gt;2")</f>
        <v>0</v>
      </c>
      <c r="ED250" s="32">
        <f>SUMIFS('Planificación 2026-1'!S:S,'Planificación 2026-1'!X:X,C250,'Planificación 2026-1'!F:F,"HUAURA",'Planificación 2026-1'!Y:Y,"VIRTUAL",'Planificación 2026-1'!I:I,"&gt;2")</f>
        <v>0</v>
      </c>
      <c r="EE250" s="32">
        <f>SUMIFS('Planificación 2026-1'!S:S,'Planificación 2026-1'!X:X,C250,'Planificación 2026-1'!F:F,"HUAURA",'Planificación 2026-1'!Y:Y,"&lt;&gt;VIRTUAL",'Planificación 2026-1'!I:I,"&gt;2")</f>
        <v>0</v>
      </c>
      <c r="EF250" s="32">
        <f>SUMIFS('Planificación 2026-1'!S:S,'Planificación 2026-1'!X:X,C250,'Planificación 2026-1'!F:F,"PRINCIPAL",'Planificación 2026-1'!Y:Y,"VIRTUAL",'Planificación 2026-1'!I:I,"&lt;3")</f>
        <v>0</v>
      </c>
      <c r="EG250" s="32">
        <f>SUMIFS('Planificación 2026-1'!S:S,'Planificación 2026-1'!X:X,C250,'Planificación 2026-1'!F:F,"PRINCIPAL",'Planificación 2026-1'!Y:Y,"&lt;&gt;VIRTUAL",'Planificación 2026-1'!I:I,"&lt;3")</f>
        <v>0</v>
      </c>
      <c r="EH250" s="32">
        <f>SUMIFS('Planificación 2026-1'!S:S,'Planificación 2026-1'!X:X,C250,'Planificación 2026-1'!F:F,"SUNAMPE",'Planificación 2026-1'!Y:Y,"VIRTUAL",'Planificación 2026-1'!I:I,"&lt;3")</f>
        <v>0</v>
      </c>
      <c r="EI250" s="32">
        <f>SUMIFS('Planificación 2026-1'!S:S,'Planificación 2026-1'!X:X,C250,'Planificación 2026-1'!F:F,"SUNAMPE",'Planificación 2026-1'!Y:Y,"&lt;&gt;VIRTUAL",'Planificación 2026-1'!I:I,"&lt;3")</f>
        <v>0</v>
      </c>
      <c r="EJ250" s="32">
        <f>SUMIFS('Planificación 2026-1'!S:S,'Planificación 2026-1'!X:X,C250,'Planificación 2026-1'!F:F,"FILIAL",'Planificación 2026-1'!Y:Y,"VIRTUAL",'Planificación 2026-1'!I:I,"&lt;3")</f>
        <v>0</v>
      </c>
      <c r="EK250" s="32">
        <f>SUMIFS('Planificación 2026-1'!S:S,'Planificación 2026-1'!X:X,C250,'Planificación 2026-1'!F:F,"FILIAL",'Planificación 2026-1'!Y:Y,"&lt;&gt;VIRTUAL",'Planificación 2026-1'!I:I,"&lt;3")</f>
        <v>0</v>
      </c>
      <c r="EL250" s="32">
        <f>SUMIFS('Planificación 2026-1'!S:S,'Planificación 2026-1'!X:X,C250,'Planificación 2026-1'!F:F,"PORUMA",'Planificación 2026-1'!Y:Y,"VIRTUAL",'Planificación 2026-1'!I:I,"&lt;3")</f>
        <v>0</v>
      </c>
      <c r="EM250" s="32">
        <f>SUMIFS('Planificación 2026-1'!S:S,'Planificación 2026-1'!X:X,C250,'Planificación 2026-1'!F:F,"PORUMA",'Planificación 2026-1'!Y:Y,"&lt;&gt;VIRTUAL",'Planificación 2026-1'!I:I,"&lt;3")</f>
        <v>0</v>
      </c>
      <c r="EN250" s="32">
        <f>SUMIFS('Planificación 2026-1'!S:S,'Planificación 2026-1'!X:X,C250,'Planificación 2026-1'!F:F,"HUAURA",'Planificación 2026-1'!Y:Y,"VIRTUAL",'Planificación 2026-1'!I:I,"&lt;3")</f>
        <v>0</v>
      </c>
      <c r="EO250" s="32">
        <f>SUMIFS('Planificación 2026-1'!S:S,'Planificación 2026-1'!X:X,C250,'Planificación 2026-1'!F:F,"HUAURA",'Planificación 2026-1'!Y:Y,"&lt;&gt;VIRTUAL",'Planificación 2026-1'!I:I,"&lt;3")</f>
        <v>0</v>
      </c>
      <c r="EP250" s="32">
        <f>EJ250+DZ250+EA250+EK250</f>
        <v>0</v>
      </c>
      <c r="EQ250" s="32">
        <f>EO250+EN250+EE250+ED250</f>
        <v>0</v>
      </c>
      <c r="ER250" s="32">
        <f>EL250+EM250+EC250+EB250</f>
        <v>0</v>
      </c>
      <c r="ES250" s="32">
        <f>EG250+EF250+DW250+DV250</f>
        <v>12</v>
      </c>
      <c r="ET250" s="32">
        <f>EI250+EH250+DY250+DX250</f>
        <v>0</v>
      </c>
      <c r="EU250" s="32">
        <f t="shared" si="58"/>
        <v>12</v>
      </c>
      <c r="EV250" s="32" t="b">
        <f>EXACT(EU250,E250)</f>
        <v>1</v>
      </c>
      <c r="EW250" s="32"/>
      <c r="EX250" s="32">
        <f>DV250+DZ250+ED250+EF250+EJ250+EN250+DX250+EH250</f>
        <v>0</v>
      </c>
      <c r="EY250" s="32">
        <f>DW250+EA250+EE250+EG250+EK250+EO250+DY250+EI250</f>
        <v>12</v>
      </c>
      <c r="EZ250" s="32" t="b">
        <f>EXACT(SUM(EX250:EY250),E250)</f>
        <v>1</v>
      </c>
      <c r="FA250" s="32" t="str">
        <f>IF(AND(DW250=0,EA250=0,EE250=0),"",IF(COUNTIF(DW250:EE250,"&gt;0")=1,IF(DW250&gt;0,"SEDE",IF(EA250&gt;0,"FILIAL","HUAURA")),IF(COUNTIF(DW250:EE250,"&gt;0")=2,IF(AND(DW250&gt;0,EA250&gt;0),"SEDE-FILIAL",IF(AND(DW250&gt;0,EE250&gt;0),"SEDE-HUAURA","FILIAL-HUAURA")),"SEDE-FILIAL-HUAURA")))</f>
        <v>SEDE</v>
      </c>
      <c r="FB250" s="32" t="str">
        <f>IF(EX250=0,"PRESENCIAL",IF(EY250=0,"VIRTUAL",IF(EX250&gt;EY250,"MAS VIRTUAL",IF(EY250&gt;EX250,"MAS PRESENCIAL","AMBOS"))))</f>
        <v>PRESENCIAL</v>
      </c>
    </row>
    <row r="251" spans="2:158">
      <c r="B251" s="65">
        <v>248</v>
      </c>
      <c r="C251" s="32" t="s">
        <v>458</v>
      </c>
      <c r="D251" s="429">
        <v>10636904</v>
      </c>
      <c r="E251" s="62">
        <f>SUMIF('Planificación 2026-1'!X:X,C251,'Planificación 2026-1'!S:S)</f>
        <v>16</v>
      </c>
      <c r="F251" s="450" t="s">
        <v>203</v>
      </c>
      <c r="G251" s="57" t="s">
        <v>459</v>
      </c>
      <c r="H251" s="64"/>
      <c r="I251" s="64"/>
      <c r="J251" s="32" t="s">
        <v>181</v>
      </c>
      <c r="K251" s="32" t="s">
        <v>150</v>
      </c>
      <c r="L251" s="57" t="str">
        <f>IF(SUM(COUNTIFS('Planificación 2026-1'!F:F,"PRINCIPAL",'Planificación 2026-1'!X:X,C251,'Planificación 2026-1'!H:H,"AF"))&gt;0,"P01"," ")</f>
        <v xml:space="preserve"> </v>
      </c>
      <c r="M251" s="58" t="str">
        <f>IF(SUM(COUNTIFS('Planificación 2026-1'!F:F,"PRINCIPAL",'Planificación 2026-1'!X:X,C251,'Planificación 2026-1'!H:H,"EN"))&gt;0,"P02"," ")</f>
        <v>P02</v>
      </c>
      <c r="N251" s="58" t="str">
        <f>IF(SUM(COUNTIFS('Planificación 2026-1'!F:F,"PRINCIPAL",'Planificación 2026-1'!X:X,C251,'Planificación 2026-1'!H:H,"IS"))&gt;0,"P03"," ")</f>
        <v xml:space="preserve"> </v>
      </c>
      <c r="O251" s="58" t="str">
        <f>IF(SUM(COUNTIFS('Planificación 2026-1'!F:F,"PRINCIPAL",'Planificación 2026-1'!X:X,C251,'Planificación 2026-1'!H:H,"PS"))&gt;0,"P04"," ")</f>
        <v xml:space="preserve"> </v>
      </c>
      <c r="P251" s="58"/>
      <c r="Q251" s="58" t="str">
        <f>IF(SUM(COUNTIFS('Planificación 2026-1'!F:F,"PRINCIPAL",'Planificación 2026-1'!X:X,C251,'Planificación 2026-1'!H:H,"IN"))&gt;0,"P06"," ")</f>
        <v xml:space="preserve"> </v>
      </c>
      <c r="R251" s="58" t="str">
        <f>IF(SUM(COUNTIFS('Planificación 2026-1'!F:F,"PRINCIPAL",'Planificación 2026-1'!X:X,C251,'Planificación 2026-1'!H:H,"CA"))&gt;0,"P07"," ")</f>
        <v xml:space="preserve"> </v>
      </c>
      <c r="S251" s="58" t="str">
        <f>IF(SUM(COUNTIFS('Planificación 2026-1'!F:F,"PRINCIPAL",'Planificación 2026-1'!X:X,C251,'Planificación 2026-1'!H:H,"DE"))&gt;0,"P08"," ")</f>
        <v xml:space="preserve"> </v>
      </c>
      <c r="T251" s="58" t="str">
        <f>IF(SUM(COUNTIFS('Planificación 2026-1'!F:F,"PRINCIPAL",'Planificación 2026-1'!X:X,C251,'Planificación 2026-1'!H:H,"OB"))&gt;0,"P09"," ")</f>
        <v xml:space="preserve"> </v>
      </c>
      <c r="U251" s="58" t="str">
        <f>IF(SUM(COUNTIFS('Planificación 2026-1'!F:F,"PRINCIPAL",'Planificación 2026-1'!X:X,C251,'Planificación 2026-1'!H:H,"MH"))&gt;0,"P31"," ")</f>
        <v xml:space="preserve"> </v>
      </c>
      <c r="V251" s="58" t="str">
        <f>IF(SUM(COUNTIFS('Planificación 2026-1'!F:F,"PRINCIPAL",'Planificación 2026-1'!X:X,C251,'Planificación 2026-1'!H:H,"IC"))&gt;0,"P32"," ")</f>
        <v xml:space="preserve"> </v>
      </c>
      <c r="W251" s="58" t="str">
        <f>IF(SUM(COUNTIFS('Planificación 2026-1'!F:F,"PRINCIPAL",'Planificación 2026-1'!X:X,C251,'Planificación 2026-1'!H:H,"AR"))&gt;0,"P34"," ")</f>
        <v xml:space="preserve"> </v>
      </c>
      <c r="X251" s="58" t="str">
        <f>IF(SUM(COUNTIFS('Planificación 2026-1'!F:F,"PRINCIPAL",'Planificación 2026-1'!X:X,C251,'Planificación 2026-1'!H:H,"T1"))&gt;0,"P35"," ")</f>
        <v xml:space="preserve"> </v>
      </c>
      <c r="Y251" s="58" t="str">
        <f>IF(SUM(COUNTIFS('Planificación 2026-1'!F:F,"PRINCIPAL",'Planificación 2026-1'!X:X,C251,'Planificación 2026-1'!H:H,"T3"))&gt;0,"P36"," ")</f>
        <v xml:space="preserve"> </v>
      </c>
      <c r="Z251" s="58" t="str">
        <f>IF(SUM(COUNTIFS('Planificación 2026-1'!F:F,"PRINCIPAL",'Planificación 2026-1'!X:X,C251,'Planificación 2026-1'!H:H,"T2"))&gt;0,"P37"," ")</f>
        <v xml:space="preserve"> </v>
      </c>
      <c r="AA251" s="58" t="str">
        <f>IF(SUM(COUNTIFS('Planificación 2026-1'!F:F,"PRINCIPAL",'Planificación 2026-1'!X:X,C251,'Planificación 2026-1'!H:H,"AE"))&gt;0,"P38"," ")</f>
        <v xml:space="preserve"> </v>
      </c>
      <c r="AB251" s="58" t="str">
        <f>IF(SUM(COUNTIFS('Planificación 2026-1'!F:F,"PRINCIPAL",'Planificación 2026-1'!X:X,C251,'Planificación 2026-1'!H:H,"T4"))&gt;0,"P55"," ")</f>
        <v xml:space="preserve"> </v>
      </c>
      <c r="AC251" s="58" t="str">
        <f>IF(SUM(COUNTIFS('Planificación 2026-1'!F:F,"FILIAL",'Planificación 2026-1'!X:X,C251,'Planificación 2026-1'!H:H,"AF"))&gt;0," P01"," ")</f>
        <v xml:space="preserve"> </v>
      </c>
      <c r="AD251" s="58" t="str">
        <f>IF(SUM(COUNTIFS('Planificación 2026-1'!F:F,"FILIAL",'Planificación 2026-1'!X:X,C251,'Planificación 2026-1'!H:H,"EN"))&gt;0,"P02"," ")</f>
        <v>P02</v>
      </c>
      <c r="AE251" s="58" t="str">
        <f>IF(SUM(COUNTIFS('Planificación 2026-1'!F:F,"FILIAL",'Planificación 2026-1'!X:X,C251,'Planificación 2026-1'!H:H,"IS"))&gt;0,"P03"," ")</f>
        <v xml:space="preserve"> </v>
      </c>
      <c r="AF251" s="58" t="str">
        <f>IF(SUM(COUNTIFS('Planificación 2026-1'!F:F,"FILIAL",'Planificación 2026-1'!X:X,C251,'Planificación 2026-1'!H:H,"PS"))&gt;0,"P04"," ")</f>
        <v xml:space="preserve"> </v>
      </c>
      <c r="AG251" s="58"/>
      <c r="AH251" s="58" t="str">
        <f>IF(SUM(COUNTIFS('Planificación 2026-1'!F:F,"FILIAL",'Planificación 2026-1'!X:X,C251,'Planificación 2026-1'!H:H,"IN"))&gt;0,"P06"," ")</f>
        <v xml:space="preserve"> </v>
      </c>
      <c r="AI251" s="58" t="str">
        <f>IF(SUM(COUNTIFS('Planificación 2026-1'!F:F,"FILIAL",'Planificación 2026-1'!X:X,C251,'Planificación 2026-1'!H:H,"CA"))&gt;0,"P07"," ")</f>
        <v xml:space="preserve"> </v>
      </c>
      <c r="AJ251" s="58" t="str">
        <f>IF(SUM(COUNTIFS('Planificación 2026-1'!F:F,"FILIAL",'Planificación 2026-1'!X:X,C251,'Planificación 2026-1'!H:H,"DE"))&gt;0,"P08"," ")</f>
        <v xml:space="preserve"> </v>
      </c>
      <c r="AK251" s="58" t="str">
        <f>IF(SUM(COUNTIFS('Planificación 2026-1'!F:F,"FILIAL",'Planificación 2026-1'!X:X,C251,'Planificación 2026-1'!H:H,"OB"))&gt;0,"P09"," ")</f>
        <v xml:space="preserve"> </v>
      </c>
      <c r="AL251" s="58" t="str">
        <f>IF(SUM(COUNTIFS('Planificación 2026-1'!F:F,"FILIAL",'Planificación 2026-1'!X:X,C251,'Planificación 2026-1'!H:H,"MH"))&gt;0,"P31"," ")</f>
        <v xml:space="preserve"> </v>
      </c>
      <c r="AM251" s="58" t="str">
        <f>IF(SUM(COUNTIFS('Planificación 2026-1'!F:F,"FILIAL",'Planificación 2026-1'!X:X,C251,'Planificación 2026-1'!H:H,"IC"))&gt;0,"P32"," ")</f>
        <v xml:space="preserve"> </v>
      </c>
      <c r="AN251" s="58" t="str">
        <f>IF(SUM(COUNTIFS('Planificación 2026-1'!F:F,"FILIAL",'Planificación 2026-1'!X:X,C251,'Planificación 2026-1'!H:H,"AR"))&gt;0,"P34"," ")</f>
        <v xml:space="preserve"> </v>
      </c>
      <c r="AO251" s="58" t="str">
        <f>IF(SUM(COUNTIFS('Planificación 2026-1'!F:F,"FILIAL",'Planificación 2026-1'!X:X,C251,'Planificación 2026-1'!H:H,"T1"))&gt;0,"P35"," ")</f>
        <v xml:space="preserve"> </v>
      </c>
      <c r="AP251" s="58" t="str">
        <f>IF(SUM(COUNTIFS('Planificación 2026-1'!F:F,"FILIAL",'Planificación 2026-1'!X:X,C251,'Planificación 2026-1'!H:H,"T3"))&gt;0,"P36"," ")</f>
        <v xml:space="preserve"> </v>
      </c>
      <c r="AQ251" s="58" t="str">
        <f>IF(SUM(COUNTIFS('Planificación 2026-1'!F:F,"FILIAL",'Planificación 2026-1'!X:X,C251,'Planificación 2026-1'!H:H,"T2"))&gt;0,"P37"," ")</f>
        <v xml:space="preserve"> </v>
      </c>
      <c r="AR251" s="58" t="str">
        <f>IF(SUM(COUNTIFS('Planificación 2026-1'!F:F,"FILIAL",'Planificación 2026-1'!X:X,C251,'Planificación 2026-1'!H:H,"AE"))&gt;0,"P38"," ")</f>
        <v xml:space="preserve"> </v>
      </c>
      <c r="AS251" s="58" t="str">
        <f>IF(SUM(COUNTIFS('Planificación 2026-1'!F:F,"FILIAL",'Planificación 2026-1'!X:X,C251,'Planificación 2026-1'!H:H,"T4"))&gt;0,"P55"," ")</f>
        <v xml:space="preserve"> </v>
      </c>
      <c r="AT251" s="58" t="str">
        <f>IF(SUM(COUNTIFS('Planificación 2026-1'!F:F,"SUNAMPE",'Planificación 2026-1'!X:X,C251,'Planificación 2026-1'!H:H,"AF"))&gt;0," P01"," ")</f>
        <v xml:space="preserve"> </v>
      </c>
      <c r="AU251" s="58" t="str">
        <f>IF(SUM(COUNTIFS('Planificación 2026-1'!F:F,"SUNAMPE",'Planificación 2026-1'!X:X,C251,'Planificación 2026-1'!H:H,"EN"))&gt;0,"P02"," ")</f>
        <v xml:space="preserve"> </v>
      </c>
      <c r="AV251" s="58" t="str">
        <f>IF(SUM(COUNTIFS('Planificación 2026-1'!F:F,"SUNAMPE",'Planificación 2026-1'!X:X,C251,'Planificación 2026-1'!H:H,"IS"))&gt;0,"P03"," ")</f>
        <v xml:space="preserve"> </v>
      </c>
      <c r="AW251" s="58" t="str">
        <f>IF(SUM(COUNTIFS('Planificación 2026-1'!F:F,"SUNAMPE",'Planificación 2026-1'!X:X,C251,'Planificación 2026-1'!H:H,"PS"))&gt;0,"P04"," ")</f>
        <v xml:space="preserve"> </v>
      </c>
      <c r="AX251" s="58"/>
      <c r="AY251" s="58" t="str">
        <f>IF(SUM(COUNTIFS('Planificación 2026-1'!F:F,"SUNAMPE",'Planificación 2026-1'!X:X,C251,'Planificación 2026-1'!H:H,"IN"))&gt;0,"P06"," ")</f>
        <v xml:space="preserve"> </v>
      </c>
      <c r="AZ251" s="58" t="str">
        <f>IF(SUM(COUNTIFS('Planificación 2026-1'!F:F,"SUNAMPE",'Planificación 2026-1'!X:X,C251,'Planificación 2026-1'!H:H,"CA"))&gt;0,"P07"," ")</f>
        <v xml:space="preserve"> </v>
      </c>
      <c r="BA251" s="58" t="str">
        <f>IF(SUM(COUNTIFS('Planificación 2026-1'!F:F,"SUNAMPE",'Planificación 2026-1'!X:X,C251,'Planificación 2026-1'!H:H,"DE"))&gt;0,"P08"," ")</f>
        <v xml:space="preserve"> </v>
      </c>
      <c r="BB251" s="58" t="str">
        <f>IF(SUM(COUNTIFS('Planificación 2026-1'!F:F,"SUNAMPE",'Planificación 2026-1'!X:X,C251,'Planificación 2026-1'!H:H,"OB"))&gt;0,"P09"," ")</f>
        <v xml:space="preserve"> </v>
      </c>
      <c r="BC251" s="58" t="str">
        <f>IF(SUM(COUNTIFS('Planificación 2026-1'!F:F,"SUNAMPE",'Planificación 2026-1'!X:X,C251,'Planificación 2026-1'!H:H,"MH"))&gt;0,"P31"," ")</f>
        <v xml:space="preserve"> </v>
      </c>
      <c r="BD251" s="58" t="str">
        <f>IF(SUM(COUNTIFS('Planificación 2026-1'!F:F,"SUNAMPE",'Planificación 2026-1'!X:X,C251,'Planificación 2026-1'!H:H,"IC"))&gt;0,"P32"," ")</f>
        <v xml:space="preserve"> </v>
      </c>
      <c r="BE251" s="58" t="str">
        <f>IF(SUM(COUNTIFS('Planificación 2026-1'!F:F,"SUNAMPE",'Planificación 2026-1'!X:X,C251,'Planificación 2026-1'!H:H,"AR"))&gt;0,"P34"," ")</f>
        <v xml:space="preserve"> </v>
      </c>
      <c r="BF251" s="58" t="str">
        <f>IF(SUM(COUNTIFS('Planificación 2026-1'!F:F,"SUNAMPE",'Planificación 2026-1'!X:X,C251,'Planificación 2026-1'!H:H,"T1"))&gt;0,"P35"," ")</f>
        <v xml:space="preserve"> </v>
      </c>
      <c r="BG251" s="58" t="str">
        <f>IF(SUM(COUNTIFS('Planificación 2026-1'!F:F,"SUNAMPE",'Planificación 2026-1'!X:X,C251,'Planificación 2026-1'!H:H,"T3"))&gt;0,"P36"," ")</f>
        <v xml:space="preserve"> </v>
      </c>
      <c r="BH251" s="58" t="str">
        <f>IF(SUM(COUNTIFS('Planificación 2026-1'!F:F,"SUNAMPE",'Planificación 2026-1'!X:X,C251,'Planificación 2026-1'!H:H,"T2"))&gt;0,"P37"," ")</f>
        <v xml:space="preserve"> </v>
      </c>
      <c r="BI251" s="58" t="str">
        <f>IF(SUM(COUNTIFS('Planificación 2026-1'!F:F,"SUNAMPE",'Planificación 2026-1'!X:X,C251,'Planificación 2026-1'!H:H,"AE"))&gt;0,"P38"," ")</f>
        <v xml:space="preserve"> </v>
      </c>
      <c r="BJ251" s="58" t="str">
        <f>IF(SUM(COUNTIFS('Planificación 2026-1'!F:F,"SUNAMPE",'Planificación 2026-1'!X:X,C251,'Planificación 2026-1'!H:H,"T4"))&gt;0,"P55"," ")</f>
        <v xml:space="preserve"> </v>
      </c>
      <c r="BK251" s="58" t="str">
        <f>IF(SUM(COUNTIFS('Planificación 2026-1'!F:F,"HUAURA",'Planificación 2026-1'!X:X,C251,'Planificación 2026-1'!H:H,"AF"))&gt;0," P01"," ")</f>
        <v xml:space="preserve"> </v>
      </c>
      <c r="BL251" s="58" t="str">
        <f>IF(SUM(COUNTIFS('Planificación 2026-1'!F:F,"HUAURA",'Planificación 2026-1'!X:X,C251,'Planificación 2026-1'!H:H,"EN"))&gt;0,"P02"," ")</f>
        <v>P02</v>
      </c>
      <c r="BM251" s="58" t="str">
        <f>IF(SUM(COUNTIFS('Planificación 2026-1'!F:F,"HUAURA",'Planificación 2026-1'!X:X,C251,'Planificación 2026-1'!H:H,"IS"))&gt;0,"P03"," ")</f>
        <v xml:space="preserve"> </v>
      </c>
      <c r="BN251" s="58" t="str">
        <f>IF(SUM(COUNTIFS('Planificación 2026-1'!F:F,"HUAURA",'Planificación 2026-1'!X:X,C251,'Planificación 2026-1'!H:H,"PS"))&gt;0,"P04"," ")</f>
        <v xml:space="preserve"> </v>
      </c>
      <c r="BO251" s="58"/>
      <c r="BP251" s="58" t="str">
        <f>IF(SUM(COUNTIFS('Planificación 2026-1'!F:F,"HUAURA",'Planificación 2026-1'!X:X,C251,'Planificación 2026-1'!H:H,"IN"))&gt;0,"P06"," ")</f>
        <v xml:space="preserve"> </v>
      </c>
      <c r="BQ251" s="58" t="str">
        <f>IF(SUM(COUNTIFS('Planificación 2026-1'!F:F,"HUAURA",'Planificación 2026-1'!X:X,C251,'Planificación 2026-1'!H:H,"CA"))&gt;0,"P07"," ")</f>
        <v xml:space="preserve"> </v>
      </c>
      <c r="BR251" s="58" t="str">
        <f>IF(SUM(COUNTIFS('Planificación 2026-1'!F:F,"HUAURA",'Planificación 2026-1'!X:X,C251,'Planificación 2026-1'!H:H,"DE"))&gt;0,"P08"," ")</f>
        <v xml:space="preserve"> </v>
      </c>
      <c r="BS251" s="58" t="str">
        <f>IF(SUM(COUNTIFS('Planificación 2026-1'!F:F,"HUAURA",'Planificación 2026-1'!X:X,C251,'Planificación 2026-1'!H:H,"OB"))&gt;0,"P09"," ")</f>
        <v xml:space="preserve"> </v>
      </c>
      <c r="BT251" s="58" t="str">
        <f>IF(SUM(COUNTIFS('Planificación 2026-1'!F:F,"HUAURA",'Planificación 2026-1'!X:X,C251,'Planificación 2026-1'!H:H,"MH"))&gt;0,"P31"," ")</f>
        <v xml:space="preserve"> </v>
      </c>
      <c r="BU251" s="58" t="str">
        <f>IF(SUM(COUNTIFS('Planificación 2026-1'!F:F,"HUAURA",'Planificación 2026-1'!X:X,C251,'Planificación 2026-1'!H:H,"IC"))&gt;0,"P32"," ")</f>
        <v xml:space="preserve"> </v>
      </c>
      <c r="BV251" s="58" t="str">
        <f>IF(SUM(COUNTIFS('Planificación 2026-1'!F:F,"HUAURA",'Planificación 2026-1'!X:X,C251,'Planificación 2026-1'!H:H,"AR"))&gt;0,"P34"," ")</f>
        <v xml:space="preserve"> </v>
      </c>
      <c r="BW251" s="58" t="str">
        <f>IF(SUM(COUNTIFS('Planificación 2026-1'!F:F,"HUAURA",'Planificación 2026-1'!X:X,C251,'Planificación 2026-1'!H:H,"T1"))&gt;0,"P35"," ")</f>
        <v xml:space="preserve"> </v>
      </c>
      <c r="BX251" s="58" t="str">
        <f>IF(SUM(COUNTIFS('Planificación 2026-1'!F:F,"HUAURA",'Planificación 2026-1'!X:X,C251,'Planificación 2026-1'!H:H,"T3"))&gt;0,"P36"," ")</f>
        <v xml:space="preserve"> </v>
      </c>
      <c r="BY251" s="58" t="str">
        <f>IF(SUM(COUNTIFS('Planificación 2026-1'!F:F,"HUAURA",'Planificación 2026-1'!X:X,C251,'Planificación 2026-1'!H:H,"T2"))&gt;0,"P37"," ")</f>
        <v xml:space="preserve"> </v>
      </c>
      <c r="BZ251" s="58" t="str">
        <f>IF(SUM(COUNTIFS('Planificación 2026-1'!F:F,"HUAURA",'Planificación 2026-1'!X:X,C251,'Planificación 2026-1'!H:H,"AE"))&gt;0,"P38"," ")</f>
        <v xml:space="preserve"> </v>
      </c>
      <c r="CA251" s="58" t="str">
        <f>IF(SUM(COUNTIFS('Planificación 2026-1'!F:F,"HUAURA",'Planificación 2026-1'!X:X,C251,'Planificación 2026-1'!H:H,"T4"))&gt;0,"P55"," ")</f>
        <v xml:space="preserve"> </v>
      </c>
      <c r="CB251" s="59">
        <f>SUMIFS('Planificación 2026-1'!S:S,'Planificación 2026-1'!X:X,C251,'Planificación 2026-1'!H:H,"AF",'Planificación 2026-1'!I:I,"&gt;2")</f>
        <v>0</v>
      </c>
      <c r="CC251" s="59">
        <f>SUMIFS('Planificación 2026-1'!S:S,'Planificación 2026-1'!X:X,C251,'Planificación 2026-1'!H:H,"EN",'Planificación 2026-1'!I:I,"&gt;2")</f>
        <v>16</v>
      </c>
      <c r="CD251" s="59">
        <f>SUMIFS('Planificación 2026-1'!S:S,'Planificación 2026-1'!X:X,C251,'Planificación 2026-1'!H:H,"IS",'Planificación 2026-1'!I:I,"&gt;2")</f>
        <v>0</v>
      </c>
      <c r="CE251" s="59">
        <f>SUMIFS('Planificación 2026-1'!S:S,'Planificación 2026-1'!X:X,C251,'Planificación 2026-1'!H:H,"PS",'Planificación 2026-1'!I:I,"&gt;2")</f>
        <v>0</v>
      </c>
      <c r="CF251" s="59">
        <f>SUMIFS('Planificación 2026-1'!S:S,'Planificación 2026-1'!X:X,C251,'Planificación 2026-1'!H:H,"IN",'Planificación 2026-1'!I:I,"&gt;2")</f>
        <v>0</v>
      </c>
      <c r="CG251" s="59">
        <f>SUMIFS('Planificación 2026-1'!S:S,'Planificación 2026-1'!X:X,C251,'Planificación 2026-1'!H:H,"CA",'Planificación 2026-1'!I:I,"&gt;2")</f>
        <v>0</v>
      </c>
      <c r="CH251" s="59">
        <f>SUMIFS('Planificación 2026-1'!S:S,'Planificación 2026-1'!X:X,C251,'Planificación 2026-1'!H:H,"DE",'Planificación 2026-1'!I:I,"&gt;2")</f>
        <v>0</v>
      </c>
      <c r="CI251" s="59">
        <f>SUMIFS('Planificación 2026-1'!S:S,'Planificación 2026-1'!X:X,C251,'Planificación 2026-1'!H:H,"OB",'Planificación 2026-1'!I:I,"&gt;2")</f>
        <v>0</v>
      </c>
      <c r="CJ251" s="59">
        <f>SUMIFS('Planificación 2026-1'!S:S,'Planificación 2026-1'!X:X,C251,'Planificación 2026-1'!H:H,"MH",'Planificación 2026-1'!I:I,"&gt;2")</f>
        <v>0</v>
      </c>
      <c r="CK251" s="59">
        <f>SUMIFS('Planificación 2026-1'!S:S,'Planificación 2026-1'!X:X,C251,'Planificación 2026-1'!H:H,"IC",'Planificación 2026-1'!I:I,"&gt;2")</f>
        <v>0</v>
      </c>
      <c r="CL251" s="59">
        <f>SUMIFS('Planificación 2026-1'!S:S,'Planificación 2026-1'!X:X,C251,'Planificación 2026-1'!H:H,"AR",'Planificación 2026-1'!I:I,"&gt;2")</f>
        <v>0</v>
      </c>
      <c r="CM251" s="59">
        <f>SUMIFS('Planificación 2026-1'!S:S,'Planificación 2026-1'!X:X,C251,'Planificación 2026-1'!H:H,"AE",'Planificación 2026-1'!I:I,"&gt;2")</f>
        <v>0</v>
      </c>
      <c r="CN251" s="59">
        <f>SUMIFS('Planificación 2026-1'!S:S,'Planificación 2026-1'!X:X,C251,'Planificación 2026-1'!H:H,"T1",'Planificación 2026-1'!I:I,"&gt;2")</f>
        <v>0</v>
      </c>
      <c r="CO251" s="59">
        <f>SUMIFS('Planificación 2026-1'!S:S,'Planificación 2026-1'!X:X,C251,'Planificación 2026-1'!H:H,"T3",'Planificación 2026-1'!I:I,"&gt;2")</f>
        <v>0</v>
      </c>
      <c r="CP251" s="59">
        <f>SUMIFS('Planificación 2026-1'!S:S,'Planificación 2026-1'!X:X,C251,'Planificación 2026-1'!H:H,"T2",'Planificación 2026-1'!I:I,"&gt;2")</f>
        <v>0</v>
      </c>
      <c r="CQ251" s="59">
        <f>SUMIFS('Planificación 2026-1'!S:S,'Planificación 2026-1'!X:X,C251,'Planificación 2026-1'!H:H,"T4",'Planificación 2026-1'!I:I,"&gt;2")</f>
        <v>0</v>
      </c>
      <c r="CR251" s="59">
        <f>SUMIFS('Planificación 2026-1'!S:S,'Planificación 2026-1'!X:X,C251,'Planificación 2026-1'!H:H,"AF",'Planificación 2026-1'!I:I,"&lt;3")</f>
        <v>0</v>
      </c>
      <c r="CS251" s="59">
        <f>SUMIFS('Planificación 2026-1'!S:S,'Planificación 2026-1'!X:X,C251,'Planificación 2026-1'!H:H,"EN",'Planificación 2026-1'!I:I,"&lt;3")</f>
        <v>0</v>
      </c>
      <c r="CT251" s="59">
        <f>SUMIFS('Planificación 2026-1'!S:S,'Planificación 2026-1'!X:X,C251,'Planificación 2026-1'!H:H,"IS",'Planificación 2026-1'!I:I,"&lt;3")</f>
        <v>0</v>
      </c>
      <c r="CU251" s="59">
        <f>SUMIFS('Planificación 2026-1'!S:S,'Planificación 2026-1'!X:X,C251,'Planificación 2026-1'!H:H,"PS",'Planificación 2026-1'!I:I,"&lt;3")</f>
        <v>0</v>
      </c>
      <c r="CV251" s="59">
        <f>SUMIFS('Planificación 2026-1'!S:S,'Planificación 2026-1'!X:X,C251,'Planificación 2026-1'!H:H,"IN",'Planificación 2026-1'!I:I,"&lt;3")</f>
        <v>0</v>
      </c>
      <c r="CW251" s="59">
        <f>SUMIFS('Planificación 2026-1'!S:S,'Planificación 2026-1'!X:X,C251,'Planificación 2026-1'!H:H,"CA",'Planificación 2026-1'!I:I,"&lt;3")</f>
        <v>0</v>
      </c>
      <c r="CX251" s="59">
        <f>SUMIFS('Planificación 2026-1'!S:S,'Planificación 2026-1'!X:X,C251,'Planificación 2026-1'!H:H,"DE",'Planificación 2026-1'!I:I,"&lt;3")</f>
        <v>0</v>
      </c>
      <c r="CY251" s="59">
        <f>SUMIFS('Planificación 2026-1'!S:S,'Planificación 2026-1'!X:X,C251,'Planificación 2026-1'!H:H,"OB",'Planificación 2026-1'!I:I,"&lt;3")</f>
        <v>0</v>
      </c>
      <c r="CZ251" s="59">
        <f>SUMIFS('Planificación 2026-1'!S:S,'Planificación 2026-1'!X:X,C251,'Planificación 2026-1'!H:H,"MH",'Planificación 2026-1'!I:I,"&lt;3")</f>
        <v>0</v>
      </c>
      <c r="DA251" s="59">
        <f>SUMIFS('Planificación 2026-1'!S:S,'Planificación 2026-1'!X:X,C251,'Planificación 2026-1'!H:H,"IC",'Planificación 2026-1'!I:I,"&lt;3")</f>
        <v>0</v>
      </c>
      <c r="DB251" s="59">
        <f>SUMIFS('Planificación 2026-1'!S:S,'Planificación 2026-1'!X:X,C251,'Planificación 2026-1'!H:H,"AR",'Planificación 2026-1'!I:I,"&lt;3")</f>
        <v>0</v>
      </c>
      <c r="DC251" s="59">
        <f>SUMIFS('Planificación 2026-1'!S:S,'Planificación 2026-1'!X:X,C251,'Planificación 2026-1'!H:H,"AE",'Planificación 2026-1'!I:I,"&lt;3")</f>
        <v>0</v>
      </c>
      <c r="DD251" s="59">
        <f>SUMIFS('Planificación 2026-1'!S:S,'Planificación 2026-1'!X:X,C251,'Planificación 2026-1'!H:H,"T1",'Planificación 2026-1'!I:I,"&lt;3")</f>
        <v>0</v>
      </c>
      <c r="DE251" s="59">
        <f>SUMIFS('Planificación 2026-1'!S:S,'Planificación 2026-1'!X:X,C251,'Planificación 2026-1'!H:H,"T3",'Planificación 2026-1'!I:I,"&lt;3")</f>
        <v>0</v>
      </c>
      <c r="DF251" s="59">
        <f>SUMIFS('Planificación 2026-1'!S:S,'Planificación 2026-1'!X:X,C251,'Planificación 2026-1'!H:H,"T2",'Planificación 2026-1'!I:I,"&lt;3")</f>
        <v>0</v>
      </c>
      <c r="DG251" s="59">
        <f>SUMIFS('Planificación 2026-1'!S:S,'Planificación 2026-1'!X:X,C251,'Planificación 2026-1'!H:H,"T4",'Planificación 2026-1'!I:I,"&lt;3")</f>
        <v>0</v>
      </c>
      <c r="DH251" s="58" t="str">
        <f>TRIM(CONCATENATE(L251,M251,N251,O251,P251,Q251,R251,S251,T251,U251,V251,W251,X251,Y251,Z251,AA251,AB251))</f>
        <v>P02</v>
      </c>
      <c r="DI251" s="27">
        <f>IF(C251="","",SUMIFS('Planificación 2026-1'!S:S,'Planificación 2026-1'!X:X,C251,'Planificación 2026-1'!F:F,"PRINCIPAL",'Planificación 2026-1'!Y:Y,"VIRTUAL"))</f>
        <v>8</v>
      </c>
      <c r="DJ251" s="27">
        <f>IF(C251="","",SUMIFS('Planificación 2026-1'!S:S,'Planificación 2026-1'!X:X,C251,'Planificación 2026-1'!F:F,"PRINCIPAL",'Planificación 2026-1'!Y:Y,"PRESENCIAL"))</f>
        <v>0</v>
      </c>
      <c r="DK251" s="27">
        <f>IF(C251="","",SUMIFS('Planificación 2026-1'!S:S,'Planificación 2026-1'!X:X,C251,'Planificación 2026-1'!F:F,"PRINCIPAL",'Planificación 2026-1'!Y:Y,"HIBRIDO PRESENCIAL"))</f>
        <v>0</v>
      </c>
      <c r="DL251" s="58" t="str">
        <f>TRIM(CONCATENATE(AC251,AD251,AE251,AF251,AG251,AH251,AI251,AJ251,AK251,AL251,AM251,AN251,AO251,AP251,AQ251,AR251,AS251))</f>
        <v>P02</v>
      </c>
      <c r="DM251" s="58">
        <f>IF(C251="","",SUMIFS('Planificación 2026-1'!S:S,'Planificación 2026-1'!X:X,C251,'Planificación 2026-1'!F:F,"FILIAL",'Planificación 2026-1'!Y:Y,"VIRTUAL"))</f>
        <v>4</v>
      </c>
      <c r="DN251" s="60">
        <f>IF(C251="","",SUMIFS('Planificación 2026-1'!S:S,'Planificación 2026-1'!X:X,C251,'Planificación 2026-1'!F:F,"FILIAL",'Planificación 2026-1'!Y:Y,"PRESENCIAL"))</f>
        <v>0</v>
      </c>
      <c r="DO251" s="29">
        <f>IF(C251="","",SUMIFS('Planificación 2026-1'!S:S,'Planificación 2026-1'!X:X,C251,'Planificación 2026-1'!F:F,"FILIAL",'Planificación 2026-1'!Y:Y,"HIBRIDO PRESENCIAL"))</f>
        <v>0</v>
      </c>
      <c r="DP251" s="61" t="str">
        <f>TRIM(CONCATENATE(AT251,AU251,AV251,AW251,AX251,AY251,AZ251,BA251,BB251,BC251,BD251,BE251,BF251,BG251,BH251,BI251,BJ251))</f>
        <v/>
      </c>
      <c r="DQ251" s="58">
        <f>IF(C251="","",SUMIFS('Planificación 2026-1'!S:S,'Planificación 2026-1'!X:X,C251,'Planificación 2026-1'!F:F,"SUNAMPE",'Planificación 2026-1'!Y:Y,"VIRTUAL"))</f>
        <v>0</v>
      </c>
      <c r="DR251" s="29">
        <f>IF(C251="","",SUMIFS('Planificación 2026-1'!S:S,'Planificación 2026-1'!X:X,C251,'Planificación 2026-1'!F:F,"SUNAMPE",'Planificación 2026-1'!Y:Y,"PRESENCIAL"))</f>
        <v>0</v>
      </c>
      <c r="DS251" s="61" t="str">
        <f>TRIM(CONCATENATE(BK251,BL251,BM251,BN251,BO251,BP251,BQ251,BR251,BS251,BT251,BU251,BV251,BW251,BX251,BY251,BZ251,CA251))</f>
        <v>P02</v>
      </c>
      <c r="DT251" s="58">
        <f>IF(C251="","",SUMIFS('Planificación 2026-1'!S:S,'Planificación 2026-1'!X:X,C251,'Planificación 2026-1'!F:F,"HUAURA",'Planificación 2026-1'!Y:Y,"VIRTUAL"))</f>
        <v>4</v>
      </c>
      <c r="DU251" s="29">
        <f>IF(C251="","",SUMIFS('Planificación 2026-1'!S:S,'Planificación 2026-1'!X:X,C251,'Planificación 2026-1'!F:F,"HUAURA",'Planificación 2026-1'!Y:Y,"PRESENCIAL"))</f>
        <v>0</v>
      </c>
      <c r="DV251" s="32">
        <f>SUMIFS('Planificación 2026-1'!S:S,'Planificación 2026-1'!X:X,C251,'Planificación 2026-1'!F:F,"PRINCIPAL",'Planificación 2026-1'!Y:Y,"VIRTUAL",'Planificación 2026-1'!I:I,"&gt;2")</f>
        <v>8</v>
      </c>
      <c r="DW251" s="32">
        <f>SUMIFS('Planificación 2026-1'!S:S,'Planificación 2026-1'!X:X,C251,'Planificación 2026-1'!F:F,"PRINCIPAL",'Planificación 2026-1'!Y:Y,"&lt;&gt;VIRTUAL",'Planificación 2026-1'!I:I,"&gt;2")</f>
        <v>0</v>
      </c>
      <c r="DX251" s="32">
        <f>SUMIFS('Planificación 2026-1'!S:S,'Planificación 2026-1'!X:X,C251,'Planificación 2026-1'!F:F,"SUNAMPE",'Planificación 2026-1'!Y:Y,"VIRTUAL",'Planificación 2026-1'!I:I,"&gt;2")</f>
        <v>0</v>
      </c>
      <c r="DY251" s="32">
        <f>SUMIFS('Planificación 2026-1'!S:S,'Planificación 2026-1'!X:X,C251,'Planificación 2026-1'!F:F,"SUNAMPE",'Planificación 2026-1'!Y:Y,"&lt;&gt;VIRTUAL",'Planificación 2026-1'!I:I,"&gt;2")</f>
        <v>0</v>
      </c>
      <c r="DZ251" s="32">
        <f>SUMIFS('Planificación 2026-1'!S:S,'Planificación 2026-1'!X:X,C251,'Planificación 2026-1'!F:F,"FILIAL",'Planificación 2026-1'!Y:Y,"VIRTUAL",'Planificación 2026-1'!I:I,"&gt;2")</f>
        <v>4</v>
      </c>
      <c r="EA251" s="32">
        <f>SUMIFS('Planificación 2026-1'!S:S,'Planificación 2026-1'!X:X,C251,'Planificación 2026-1'!F:F,"FILIAL",'Planificación 2026-1'!Y:Y,"&lt;&gt;VIRTUAL",'Planificación 2026-1'!I:I,"&gt;2")</f>
        <v>0</v>
      </c>
      <c r="EB251" s="32">
        <f>SUMIFS('Planificación 2026-1'!S:S,'Planificación 2026-1'!X:X,C251,'Planificación 2026-1'!F:F,"PORUMA",'Planificación 2026-1'!Y:Y,"VIRTUAL",'Planificación 2026-1'!I:I,"&gt;2")</f>
        <v>0</v>
      </c>
      <c r="EC251" s="32">
        <f>SUMIFS('Planificación 2026-1'!S:S,'Planificación 2026-1'!X:X,C251,'Planificación 2026-1'!F:F,"PORUMA",'Planificación 2026-1'!Y:Y,"&lt;&gt;VIRTUAL",'Planificación 2026-1'!I:I,"&gt;2")</f>
        <v>0</v>
      </c>
      <c r="ED251" s="32">
        <f>SUMIFS('Planificación 2026-1'!S:S,'Planificación 2026-1'!X:X,C251,'Planificación 2026-1'!F:F,"HUAURA",'Planificación 2026-1'!Y:Y,"VIRTUAL",'Planificación 2026-1'!I:I,"&gt;2")</f>
        <v>4</v>
      </c>
      <c r="EE251" s="32">
        <f>SUMIFS('Planificación 2026-1'!S:S,'Planificación 2026-1'!X:X,C251,'Planificación 2026-1'!F:F,"HUAURA",'Planificación 2026-1'!Y:Y,"&lt;&gt;VIRTUAL",'Planificación 2026-1'!I:I,"&gt;2")</f>
        <v>0</v>
      </c>
      <c r="EF251" s="32">
        <f>SUMIFS('Planificación 2026-1'!S:S,'Planificación 2026-1'!X:X,C251,'Planificación 2026-1'!F:F,"PRINCIPAL",'Planificación 2026-1'!Y:Y,"VIRTUAL",'Planificación 2026-1'!I:I,"&lt;3")</f>
        <v>0</v>
      </c>
      <c r="EG251" s="32">
        <f>SUMIFS('Planificación 2026-1'!S:S,'Planificación 2026-1'!X:X,C251,'Planificación 2026-1'!F:F,"PRINCIPAL",'Planificación 2026-1'!Y:Y,"&lt;&gt;VIRTUAL",'Planificación 2026-1'!I:I,"&lt;3")</f>
        <v>0</v>
      </c>
      <c r="EH251" s="32">
        <f>SUMIFS('Planificación 2026-1'!S:S,'Planificación 2026-1'!X:X,C251,'Planificación 2026-1'!F:F,"SUNAMPE",'Planificación 2026-1'!Y:Y,"VIRTUAL",'Planificación 2026-1'!I:I,"&lt;3")</f>
        <v>0</v>
      </c>
      <c r="EI251" s="32">
        <f>SUMIFS('Planificación 2026-1'!S:S,'Planificación 2026-1'!X:X,C251,'Planificación 2026-1'!F:F,"SUNAMPE",'Planificación 2026-1'!Y:Y,"&lt;&gt;VIRTUAL",'Planificación 2026-1'!I:I,"&lt;3")</f>
        <v>0</v>
      </c>
      <c r="EJ251" s="32">
        <f>SUMIFS('Planificación 2026-1'!S:S,'Planificación 2026-1'!X:X,C251,'Planificación 2026-1'!F:F,"FILIAL",'Planificación 2026-1'!Y:Y,"VIRTUAL",'Planificación 2026-1'!I:I,"&lt;3")</f>
        <v>0</v>
      </c>
      <c r="EK251" s="32">
        <f>SUMIFS('Planificación 2026-1'!S:S,'Planificación 2026-1'!X:X,C251,'Planificación 2026-1'!F:F,"FILIAL",'Planificación 2026-1'!Y:Y,"&lt;&gt;VIRTUAL",'Planificación 2026-1'!I:I,"&lt;3")</f>
        <v>0</v>
      </c>
      <c r="EL251" s="32">
        <f>SUMIFS('Planificación 2026-1'!S:S,'Planificación 2026-1'!X:X,C251,'Planificación 2026-1'!F:F,"PORUMA",'Planificación 2026-1'!Y:Y,"VIRTUAL",'Planificación 2026-1'!I:I,"&lt;3")</f>
        <v>0</v>
      </c>
      <c r="EM251" s="32">
        <f>SUMIFS('Planificación 2026-1'!S:S,'Planificación 2026-1'!X:X,C251,'Planificación 2026-1'!F:F,"PORUMA",'Planificación 2026-1'!Y:Y,"&lt;&gt;VIRTUAL",'Planificación 2026-1'!I:I,"&lt;3")</f>
        <v>0</v>
      </c>
      <c r="EN251" s="32">
        <f>SUMIFS('Planificación 2026-1'!S:S,'Planificación 2026-1'!X:X,C251,'Planificación 2026-1'!F:F,"HUAURA",'Planificación 2026-1'!Y:Y,"VIRTUAL",'Planificación 2026-1'!I:I,"&lt;3")</f>
        <v>0</v>
      </c>
      <c r="EO251" s="32">
        <f>SUMIFS('Planificación 2026-1'!S:S,'Planificación 2026-1'!X:X,C251,'Planificación 2026-1'!F:F,"HUAURA",'Planificación 2026-1'!Y:Y,"&lt;&gt;VIRTUAL",'Planificación 2026-1'!I:I,"&lt;3")</f>
        <v>0</v>
      </c>
      <c r="EP251" s="32">
        <f>EJ251+DZ251+EA251+EK251</f>
        <v>4</v>
      </c>
      <c r="EQ251" s="32">
        <f>EO251+EN251+EE251+ED251</f>
        <v>4</v>
      </c>
      <c r="ER251" s="32">
        <f>EL251+EM251+EC251+EB251</f>
        <v>0</v>
      </c>
      <c r="ES251" s="32">
        <f>EG251+EF251+DW251+DV251</f>
        <v>8</v>
      </c>
      <c r="ET251" s="32">
        <f>EI251+EH251+DY251+DX251</f>
        <v>0</v>
      </c>
      <c r="EU251" s="32">
        <f t="shared" si="58"/>
        <v>16</v>
      </c>
      <c r="EV251" s="32" t="b">
        <f>EXACT(EU251,E251)</f>
        <v>1</v>
      </c>
      <c r="EW251" s="32"/>
      <c r="EX251" s="32">
        <f>DV251+DZ251+ED251+EF251+EJ251+EN251+DX251+EH251</f>
        <v>16</v>
      </c>
      <c r="EY251" s="32">
        <f>DW251+EA251+EE251+EG251+EK251+EO251+DY251+EI251</f>
        <v>0</v>
      </c>
      <c r="EZ251" s="32" t="b">
        <f>EXACT(SUM(EX251:EY251),E251)</f>
        <v>1</v>
      </c>
      <c r="FA251" s="32" t="str">
        <f>IF(AND(DW251=0,EA251=0,EE251=0),"",IF(COUNTIF(DW251:EE251,"&gt;0")=1,IF(DW251&gt;0,"SEDE",IF(EA251&gt;0,"FILIAL","HUAURA")),IF(COUNTIF(DW251:EE251,"&gt;0")=2,IF(AND(DW251&gt;0,EA251&gt;0),"SEDE-FILIAL",IF(AND(DW251&gt;0,EE251&gt;0),"SEDE-HUAURA","FILIAL-HUAURA")),"SEDE-FILIAL-HUAURA")))</f>
        <v/>
      </c>
      <c r="FB251" s="32" t="str">
        <f>IF(EX251=0,"PRESENCIAL",IF(EY251=0,"VIRTUAL",IF(EX251&gt;EY251,"MAS VIRTUAL",IF(EY251&gt;EX251,"MAS PRESENCIAL","AMBOS"))))</f>
        <v>VIRTUAL</v>
      </c>
    </row>
    <row r="252" spans="2:158">
      <c r="B252" s="66">
        <v>249</v>
      </c>
      <c r="C252" s="32" t="s">
        <v>460</v>
      </c>
      <c r="D252" s="429">
        <v>21539109</v>
      </c>
      <c r="E252" s="62">
        <f>SUMIF('Planificación 2026-1'!X:X,C252,'Planificación 2026-1'!S:S)</f>
        <v>18</v>
      </c>
      <c r="F252" s="450" t="s">
        <v>203</v>
      </c>
      <c r="G252" s="57" t="s">
        <v>434</v>
      </c>
      <c r="H252" s="64"/>
      <c r="I252" s="64"/>
      <c r="J252" s="32" t="s">
        <v>195</v>
      </c>
      <c r="K252" s="32" t="s">
        <v>157</v>
      </c>
      <c r="L252" s="57" t="str">
        <f>IF(SUM(COUNTIFS('Planificación 2026-1'!F:F,"PRINCIPAL",'Planificación 2026-1'!X:X,C252,'Planificación 2026-1'!H:H,"AF"))&gt;0,"P01"," ")</f>
        <v xml:space="preserve"> </v>
      </c>
      <c r="M252" s="58" t="str">
        <f>IF(SUM(COUNTIFS('Planificación 2026-1'!F:F,"PRINCIPAL",'Planificación 2026-1'!X:X,C252,'Planificación 2026-1'!H:H,"EN"))&gt;0,"P02"," ")</f>
        <v xml:space="preserve"> </v>
      </c>
      <c r="N252" s="58" t="str">
        <f>IF(SUM(COUNTIFS('Planificación 2026-1'!F:F,"PRINCIPAL",'Planificación 2026-1'!X:X,C252,'Planificación 2026-1'!H:H,"IS"))&gt;0,"P03"," ")</f>
        <v xml:space="preserve"> </v>
      </c>
      <c r="O252" s="58" t="str">
        <f>IF(SUM(COUNTIFS('Planificación 2026-1'!F:F,"PRINCIPAL",'Planificación 2026-1'!X:X,C252,'Planificación 2026-1'!H:H,"PS"))&gt;0,"P04"," ")</f>
        <v xml:space="preserve"> </v>
      </c>
      <c r="P252" s="58"/>
      <c r="Q252" s="58" t="str">
        <f>IF(SUM(COUNTIFS('Planificación 2026-1'!F:F,"PRINCIPAL",'Planificación 2026-1'!X:X,C252,'Planificación 2026-1'!H:H,"IN"))&gt;0,"P06"," ")</f>
        <v xml:space="preserve"> </v>
      </c>
      <c r="R252" s="58" t="str">
        <f>IF(SUM(COUNTIFS('Planificación 2026-1'!F:F,"PRINCIPAL",'Planificación 2026-1'!X:X,C252,'Planificación 2026-1'!H:H,"CA"))&gt;0,"P07"," ")</f>
        <v xml:space="preserve"> </v>
      </c>
      <c r="S252" s="58" t="str">
        <f>IF(SUM(COUNTIFS('Planificación 2026-1'!F:F,"PRINCIPAL",'Planificación 2026-1'!X:X,C252,'Planificación 2026-1'!H:H,"DE"))&gt;0,"P08"," ")</f>
        <v xml:space="preserve"> </v>
      </c>
      <c r="T252" s="58" t="str">
        <f>IF(SUM(COUNTIFS('Planificación 2026-1'!F:F,"PRINCIPAL",'Planificación 2026-1'!X:X,C252,'Planificación 2026-1'!H:H,"OB"))&gt;0,"P09"," ")</f>
        <v xml:space="preserve"> </v>
      </c>
      <c r="U252" s="58" t="str">
        <f>IF(SUM(COUNTIFS('Planificación 2026-1'!F:F,"PRINCIPAL",'Planificación 2026-1'!X:X,C252,'Planificación 2026-1'!H:H,"MH"))&gt;0,"P31"," ")</f>
        <v xml:space="preserve"> </v>
      </c>
      <c r="V252" s="58" t="str">
        <f>IF(SUM(COUNTIFS('Planificación 2026-1'!F:F,"PRINCIPAL",'Planificación 2026-1'!X:X,C252,'Planificación 2026-1'!H:H,"IC"))&gt;0,"P32"," ")</f>
        <v xml:space="preserve"> </v>
      </c>
      <c r="W252" s="58" t="str">
        <f>IF(SUM(COUNTIFS('Planificación 2026-1'!F:F,"PRINCIPAL",'Planificación 2026-1'!X:X,C252,'Planificación 2026-1'!H:H,"AR"))&gt;0,"P34"," ")</f>
        <v xml:space="preserve"> </v>
      </c>
      <c r="X252" s="58" t="str">
        <f>IF(SUM(COUNTIFS('Planificación 2026-1'!F:F,"PRINCIPAL",'Planificación 2026-1'!X:X,C252,'Planificación 2026-1'!H:H,"T1"))&gt;0,"P35"," ")</f>
        <v xml:space="preserve"> </v>
      </c>
      <c r="Y252" s="58" t="str">
        <f>IF(SUM(COUNTIFS('Planificación 2026-1'!F:F,"PRINCIPAL",'Planificación 2026-1'!X:X,C252,'Planificación 2026-1'!H:H,"T3"))&gt;0,"P36"," ")</f>
        <v xml:space="preserve"> </v>
      </c>
      <c r="Z252" s="58" t="str">
        <f>IF(SUM(COUNTIFS('Planificación 2026-1'!F:F,"PRINCIPAL",'Planificación 2026-1'!X:X,C252,'Planificación 2026-1'!H:H,"T2"))&gt;0,"P37"," ")</f>
        <v xml:space="preserve"> </v>
      </c>
      <c r="AA252" s="58" t="str">
        <f>IF(SUM(COUNTIFS('Planificación 2026-1'!F:F,"PRINCIPAL",'Planificación 2026-1'!X:X,C252,'Planificación 2026-1'!H:H,"AE"))&gt;0,"P38"," ")</f>
        <v xml:space="preserve"> </v>
      </c>
      <c r="AB252" s="58" t="str">
        <f>IF(SUM(COUNTIFS('Planificación 2026-1'!F:F,"PRINCIPAL",'Planificación 2026-1'!X:X,C252,'Planificación 2026-1'!H:H,"T4"))&gt;0,"P55"," ")</f>
        <v xml:space="preserve"> </v>
      </c>
      <c r="AC252" s="58" t="str">
        <f>IF(SUM(COUNTIFS('Planificación 2026-1'!F:F,"FILIAL",'Planificación 2026-1'!X:X,C252,'Planificación 2026-1'!H:H,"AF"))&gt;0," P01"," ")</f>
        <v xml:space="preserve"> </v>
      </c>
      <c r="AD252" s="58" t="str">
        <f>IF(SUM(COUNTIFS('Planificación 2026-1'!F:F,"FILIAL",'Planificación 2026-1'!X:X,C252,'Planificación 2026-1'!H:H,"EN"))&gt;0,"P02"," ")</f>
        <v xml:space="preserve"> </v>
      </c>
      <c r="AE252" s="58" t="str">
        <f>IF(SUM(COUNTIFS('Planificación 2026-1'!F:F,"FILIAL",'Planificación 2026-1'!X:X,C252,'Planificación 2026-1'!H:H,"IS"))&gt;0,"P03"," ")</f>
        <v xml:space="preserve"> </v>
      </c>
      <c r="AF252" s="58" t="str">
        <f>IF(SUM(COUNTIFS('Planificación 2026-1'!F:F,"FILIAL",'Planificación 2026-1'!X:X,C252,'Planificación 2026-1'!H:H,"PS"))&gt;0,"P04"," ")</f>
        <v xml:space="preserve"> </v>
      </c>
      <c r="AG252" s="58"/>
      <c r="AH252" s="58" t="str">
        <f>IF(SUM(COUNTIFS('Planificación 2026-1'!F:F,"FILIAL",'Planificación 2026-1'!X:X,C252,'Planificación 2026-1'!H:H,"IN"))&gt;0,"P06"," ")</f>
        <v xml:space="preserve"> </v>
      </c>
      <c r="AI252" s="58" t="str">
        <f>IF(SUM(COUNTIFS('Planificación 2026-1'!F:F,"FILIAL",'Planificación 2026-1'!X:X,C252,'Planificación 2026-1'!H:H,"CA"))&gt;0,"P07"," ")</f>
        <v xml:space="preserve"> </v>
      </c>
      <c r="AJ252" s="58" t="str">
        <f>IF(SUM(COUNTIFS('Planificación 2026-1'!F:F,"FILIAL",'Planificación 2026-1'!X:X,C252,'Planificación 2026-1'!H:H,"DE"))&gt;0,"P08"," ")</f>
        <v xml:space="preserve"> </v>
      </c>
      <c r="AK252" s="58" t="str">
        <f>IF(SUM(COUNTIFS('Planificación 2026-1'!F:F,"FILIAL",'Planificación 2026-1'!X:X,C252,'Planificación 2026-1'!H:H,"OB"))&gt;0,"P09"," ")</f>
        <v xml:space="preserve"> </v>
      </c>
      <c r="AL252" s="58" t="str">
        <f>IF(SUM(COUNTIFS('Planificación 2026-1'!F:F,"FILIAL",'Planificación 2026-1'!X:X,C252,'Planificación 2026-1'!H:H,"MH"))&gt;0,"P31"," ")</f>
        <v xml:space="preserve"> </v>
      </c>
      <c r="AM252" s="58" t="str">
        <f>IF(SUM(COUNTIFS('Planificación 2026-1'!F:F,"FILIAL",'Planificación 2026-1'!X:X,C252,'Planificación 2026-1'!H:H,"IC"))&gt;0,"P32"," ")</f>
        <v xml:space="preserve"> </v>
      </c>
      <c r="AN252" s="58" t="str">
        <f>IF(SUM(COUNTIFS('Planificación 2026-1'!F:F,"FILIAL",'Planificación 2026-1'!X:X,C252,'Planificación 2026-1'!H:H,"AR"))&gt;0,"P34"," ")</f>
        <v xml:space="preserve"> </v>
      </c>
      <c r="AO252" s="58" t="str">
        <f>IF(SUM(COUNTIFS('Planificación 2026-1'!F:F,"FILIAL",'Planificación 2026-1'!X:X,C252,'Planificación 2026-1'!H:H,"T1"))&gt;0,"P35"," ")</f>
        <v xml:space="preserve"> </v>
      </c>
      <c r="AP252" s="58" t="str">
        <f>IF(SUM(COUNTIFS('Planificación 2026-1'!F:F,"FILIAL",'Planificación 2026-1'!X:X,C252,'Planificación 2026-1'!H:H,"T3"))&gt;0,"P36"," ")</f>
        <v xml:space="preserve"> </v>
      </c>
      <c r="AQ252" s="58" t="str">
        <f>IF(SUM(COUNTIFS('Planificación 2026-1'!F:F,"FILIAL",'Planificación 2026-1'!X:X,C252,'Planificación 2026-1'!H:H,"T2"))&gt;0,"P37"," ")</f>
        <v xml:space="preserve"> </v>
      </c>
      <c r="AR252" s="58" t="str">
        <f>IF(SUM(COUNTIFS('Planificación 2026-1'!F:F,"FILIAL",'Planificación 2026-1'!X:X,C252,'Planificación 2026-1'!H:H,"AE"))&gt;0,"P38"," ")</f>
        <v xml:space="preserve"> </v>
      </c>
      <c r="AS252" s="58" t="str">
        <f>IF(SUM(COUNTIFS('Planificación 2026-1'!F:F,"FILIAL",'Planificación 2026-1'!X:X,C252,'Planificación 2026-1'!H:H,"T4"))&gt;0,"P55"," ")</f>
        <v xml:space="preserve"> </v>
      </c>
      <c r="AT252" s="58" t="str">
        <f>IF(SUM(COUNTIFS('Planificación 2026-1'!F:F,"SUNAMPE",'Planificación 2026-1'!X:X,C252,'Planificación 2026-1'!H:H,"AF"))&gt;0," P01"," ")</f>
        <v xml:space="preserve"> </v>
      </c>
      <c r="AU252" s="58" t="str">
        <f>IF(SUM(COUNTIFS('Planificación 2026-1'!F:F,"SUNAMPE",'Planificación 2026-1'!X:X,C252,'Planificación 2026-1'!H:H,"EN"))&gt;0,"P02"," ")</f>
        <v xml:space="preserve"> </v>
      </c>
      <c r="AV252" s="58" t="str">
        <f>IF(SUM(COUNTIFS('Planificación 2026-1'!F:F,"SUNAMPE",'Planificación 2026-1'!X:X,C252,'Planificación 2026-1'!H:H,"IS"))&gt;0,"P03"," ")</f>
        <v xml:space="preserve"> </v>
      </c>
      <c r="AW252" s="58" t="str">
        <f>IF(SUM(COUNTIFS('Planificación 2026-1'!F:F,"SUNAMPE",'Planificación 2026-1'!X:X,C252,'Planificación 2026-1'!H:H,"PS"))&gt;0,"P04"," ")</f>
        <v xml:space="preserve"> </v>
      </c>
      <c r="AX252" s="58"/>
      <c r="AY252" s="58" t="str">
        <f>IF(SUM(COUNTIFS('Planificación 2026-1'!F:F,"SUNAMPE",'Planificación 2026-1'!X:X,C252,'Planificación 2026-1'!H:H,"IN"))&gt;0,"P06"," ")</f>
        <v xml:space="preserve"> </v>
      </c>
      <c r="AZ252" s="58" t="str">
        <f>IF(SUM(COUNTIFS('Planificación 2026-1'!F:F,"SUNAMPE",'Planificación 2026-1'!X:X,C252,'Planificación 2026-1'!H:H,"CA"))&gt;0,"P07"," ")</f>
        <v xml:space="preserve"> </v>
      </c>
      <c r="BA252" s="58" t="str">
        <f>IF(SUM(COUNTIFS('Planificación 2026-1'!F:F,"SUNAMPE",'Planificación 2026-1'!X:X,C252,'Planificación 2026-1'!H:H,"DE"))&gt;0,"P08"," ")</f>
        <v xml:space="preserve"> </v>
      </c>
      <c r="BB252" s="58" t="str">
        <f>IF(SUM(COUNTIFS('Planificación 2026-1'!F:F,"SUNAMPE",'Planificación 2026-1'!X:X,C252,'Planificación 2026-1'!H:H,"OB"))&gt;0,"P09"," ")</f>
        <v xml:space="preserve"> </v>
      </c>
      <c r="BC252" s="58" t="str">
        <f>IF(SUM(COUNTIFS('Planificación 2026-1'!F:F,"SUNAMPE",'Planificación 2026-1'!X:X,C252,'Planificación 2026-1'!H:H,"MH"))&gt;0,"P31"," ")</f>
        <v xml:space="preserve"> </v>
      </c>
      <c r="BD252" s="58" t="str">
        <f>IF(SUM(COUNTIFS('Planificación 2026-1'!F:F,"SUNAMPE",'Planificación 2026-1'!X:X,C252,'Planificación 2026-1'!H:H,"IC"))&gt;0,"P32"," ")</f>
        <v xml:space="preserve"> </v>
      </c>
      <c r="BE252" s="58" t="str">
        <f>IF(SUM(COUNTIFS('Planificación 2026-1'!F:F,"SUNAMPE",'Planificación 2026-1'!X:X,C252,'Planificación 2026-1'!H:H,"AR"))&gt;0,"P34"," ")</f>
        <v xml:space="preserve"> </v>
      </c>
      <c r="BF252" s="58" t="str">
        <f>IF(SUM(COUNTIFS('Planificación 2026-1'!F:F,"SUNAMPE",'Planificación 2026-1'!X:X,C252,'Planificación 2026-1'!H:H,"T1"))&gt;0,"P35"," ")</f>
        <v xml:space="preserve"> </v>
      </c>
      <c r="BG252" s="58" t="str">
        <f>IF(SUM(COUNTIFS('Planificación 2026-1'!F:F,"SUNAMPE",'Planificación 2026-1'!X:X,C252,'Planificación 2026-1'!H:H,"T3"))&gt;0,"P36"," ")</f>
        <v xml:space="preserve"> </v>
      </c>
      <c r="BH252" s="58" t="str">
        <f>IF(SUM(COUNTIFS('Planificación 2026-1'!F:F,"SUNAMPE",'Planificación 2026-1'!X:X,C252,'Planificación 2026-1'!H:H,"T2"))&gt;0,"P37"," ")</f>
        <v xml:space="preserve"> </v>
      </c>
      <c r="BI252" s="58" t="str">
        <f>IF(SUM(COUNTIFS('Planificación 2026-1'!F:F,"SUNAMPE",'Planificación 2026-1'!X:X,C252,'Planificación 2026-1'!H:H,"AE"))&gt;0,"P38"," ")</f>
        <v xml:space="preserve"> </v>
      </c>
      <c r="BJ252" s="58" t="str">
        <f>IF(SUM(COUNTIFS('Planificación 2026-1'!F:F,"SUNAMPE",'Planificación 2026-1'!X:X,C252,'Planificación 2026-1'!H:H,"T4"))&gt;0,"P55"," ")</f>
        <v xml:space="preserve"> </v>
      </c>
      <c r="BK252" s="58" t="str">
        <f>IF(SUM(COUNTIFS('Planificación 2026-1'!F:F,"HUAURA",'Planificación 2026-1'!X:X,C252,'Planificación 2026-1'!H:H,"AF"))&gt;0," P01"," ")</f>
        <v xml:space="preserve"> </v>
      </c>
      <c r="BL252" s="58" t="str">
        <f>IF(SUM(COUNTIFS('Planificación 2026-1'!F:F,"HUAURA",'Planificación 2026-1'!X:X,C252,'Planificación 2026-1'!H:H,"EN"))&gt;0,"P02"," ")</f>
        <v xml:space="preserve"> </v>
      </c>
      <c r="BM252" s="58" t="str">
        <f>IF(SUM(COUNTIFS('Planificación 2026-1'!F:F,"HUAURA",'Planificación 2026-1'!X:X,C252,'Planificación 2026-1'!H:H,"IS"))&gt;0,"P03"," ")</f>
        <v xml:space="preserve"> </v>
      </c>
      <c r="BN252" s="58" t="str">
        <f>IF(SUM(COUNTIFS('Planificación 2026-1'!F:F,"HUAURA",'Planificación 2026-1'!X:X,C252,'Planificación 2026-1'!H:H,"PS"))&gt;0,"P04"," ")</f>
        <v xml:space="preserve"> </v>
      </c>
      <c r="BO252" s="58"/>
      <c r="BP252" s="58" t="str">
        <f>IF(SUM(COUNTIFS('Planificación 2026-1'!F:F,"HUAURA",'Planificación 2026-1'!X:X,C252,'Planificación 2026-1'!H:H,"IN"))&gt;0,"P06"," ")</f>
        <v xml:space="preserve"> </v>
      </c>
      <c r="BQ252" s="58" t="str">
        <f>IF(SUM(COUNTIFS('Planificación 2026-1'!F:F,"HUAURA",'Planificación 2026-1'!X:X,C252,'Planificación 2026-1'!H:H,"CA"))&gt;0,"P07"," ")</f>
        <v xml:space="preserve"> </v>
      </c>
      <c r="BR252" s="58" t="str">
        <f>IF(SUM(COUNTIFS('Planificación 2026-1'!F:F,"HUAURA",'Planificación 2026-1'!X:X,C252,'Planificación 2026-1'!H:H,"DE"))&gt;0,"P08"," ")</f>
        <v xml:space="preserve"> </v>
      </c>
      <c r="BS252" s="58" t="str">
        <f>IF(SUM(COUNTIFS('Planificación 2026-1'!F:F,"HUAURA",'Planificación 2026-1'!X:X,C252,'Planificación 2026-1'!H:H,"OB"))&gt;0,"P09"," ")</f>
        <v xml:space="preserve"> </v>
      </c>
      <c r="BT252" s="58" t="str">
        <f>IF(SUM(COUNTIFS('Planificación 2026-1'!F:F,"HUAURA",'Planificación 2026-1'!X:X,C252,'Planificación 2026-1'!H:H,"MH"))&gt;0,"P31"," ")</f>
        <v xml:space="preserve"> </v>
      </c>
      <c r="BU252" s="58" t="str">
        <f>IF(SUM(COUNTIFS('Planificación 2026-1'!F:F,"HUAURA",'Planificación 2026-1'!X:X,C252,'Planificación 2026-1'!H:H,"IC"))&gt;0,"P32"," ")</f>
        <v xml:space="preserve"> </v>
      </c>
      <c r="BV252" s="58" t="str">
        <f>IF(SUM(COUNTIFS('Planificación 2026-1'!F:F,"HUAURA",'Planificación 2026-1'!X:X,C252,'Planificación 2026-1'!H:H,"AR"))&gt;0,"P34"," ")</f>
        <v xml:space="preserve"> </v>
      </c>
      <c r="BW252" s="58" t="str">
        <f>IF(SUM(COUNTIFS('Planificación 2026-1'!F:F,"HUAURA",'Planificación 2026-1'!X:X,C252,'Planificación 2026-1'!H:H,"T1"))&gt;0,"P35"," ")</f>
        <v xml:space="preserve"> </v>
      </c>
      <c r="BX252" s="58" t="str">
        <f>IF(SUM(COUNTIFS('Planificación 2026-1'!F:F,"HUAURA",'Planificación 2026-1'!X:X,C252,'Planificación 2026-1'!H:H,"T3"))&gt;0,"P36"," ")</f>
        <v xml:space="preserve"> </v>
      </c>
      <c r="BY252" s="58" t="str">
        <f>IF(SUM(COUNTIFS('Planificación 2026-1'!F:F,"HUAURA",'Planificación 2026-1'!X:X,C252,'Planificación 2026-1'!H:H,"T2"))&gt;0,"P37"," ")</f>
        <v xml:space="preserve"> </v>
      </c>
      <c r="BZ252" s="58" t="str">
        <f>IF(SUM(COUNTIFS('Planificación 2026-1'!F:F,"HUAURA",'Planificación 2026-1'!X:X,C252,'Planificación 2026-1'!H:H,"AE"))&gt;0,"P38"," ")</f>
        <v xml:space="preserve"> </v>
      </c>
      <c r="CA252" s="58" t="str">
        <f>IF(SUM(COUNTIFS('Planificación 2026-1'!F:F,"HUAURA",'Planificación 2026-1'!X:X,C252,'Planificación 2026-1'!H:H,"T4"))&gt;0,"P55"," ")</f>
        <v xml:space="preserve"> </v>
      </c>
      <c r="CB252" s="59">
        <f>SUMIFS('Planificación 2026-1'!S:S,'Planificación 2026-1'!X:X,C252,'Planificación 2026-1'!H:H,"AF",'Planificación 2026-1'!I:I,"&gt;2")</f>
        <v>0</v>
      </c>
      <c r="CC252" s="59">
        <f>SUMIFS('Planificación 2026-1'!S:S,'Planificación 2026-1'!X:X,C252,'Planificación 2026-1'!H:H,"EN",'Planificación 2026-1'!I:I,"&gt;2")</f>
        <v>0</v>
      </c>
      <c r="CD252" s="59">
        <f>SUMIFS('Planificación 2026-1'!S:S,'Planificación 2026-1'!X:X,C252,'Planificación 2026-1'!H:H,"IS",'Planificación 2026-1'!I:I,"&gt;2")</f>
        <v>0</v>
      </c>
      <c r="CE252" s="59">
        <f>SUMIFS('Planificación 2026-1'!S:S,'Planificación 2026-1'!X:X,C252,'Planificación 2026-1'!H:H,"PS",'Planificación 2026-1'!I:I,"&gt;2")</f>
        <v>0</v>
      </c>
      <c r="CF252" s="59">
        <f>SUMIFS('Planificación 2026-1'!S:S,'Planificación 2026-1'!X:X,C252,'Planificación 2026-1'!H:H,"IN",'Planificación 2026-1'!I:I,"&gt;2")</f>
        <v>0</v>
      </c>
      <c r="CG252" s="59">
        <f>SUMIFS('Planificación 2026-1'!S:S,'Planificación 2026-1'!X:X,C252,'Planificación 2026-1'!H:H,"CA",'Planificación 2026-1'!I:I,"&gt;2")</f>
        <v>0</v>
      </c>
      <c r="CH252" s="59">
        <f>SUMIFS('Planificación 2026-1'!S:S,'Planificación 2026-1'!X:X,C252,'Planificación 2026-1'!H:H,"DE",'Planificación 2026-1'!I:I,"&gt;2")</f>
        <v>0</v>
      </c>
      <c r="CI252" s="59">
        <f>SUMIFS('Planificación 2026-1'!S:S,'Planificación 2026-1'!X:X,C252,'Planificación 2026-1'!H:H,"OB",'Planificación 2026-1'!I:I,"&gt;2")</f>
        <v>0</v>
      </c>
      <c r="CJ252" s="59">
        <f>SUMIFS('Planificación 2026-1'!S:S,'Planificación 2026-1'!X:X,C252,'Planificación 2026-1'!H:H,"MH",'Planificación 2026-1'!I:I,"&gt;2")</f>
        <v>18</v>
      </c>
      <c r="CK252" s="59">
        <f>SUMIFS('Planificación 2026-1'!S:S,'Planificación 2026-1'!X:X,C252,'Planificación 2026-1'!H:H,"IC",'Planificación 2026-1'!I:I,"&gt;2")</f>
        <v>0</v>
      </c>
      <c r="CL252" s="59">
        <f>SUMIFS('Planificación 2026-1'!S:S,'Planificación 2026-1'!X:X,C252,'Planificación 2026-1'!H:H,"AR",'Planificación 2026-1'!I:I,"&gt;2")</f>
        <v>0</v>
      </c>
      <c r="CM252" s="59">
        <f>SUMIFS('Planificación 2026-1'!S:S,'Planificación 2026-1'!X:X,C252,'Planificación 2026-1'!H:H,"AE",'Planificación 2026-1'!I:I,"&gt;2")</f>
        <v>0</v>
      </c>
      <c r="CN252" s="59">
        <f>SUMIFS('Planificación 2026-1'!S:S,'Planificación 2026-1'!X:X,C252,'Planificación 2026-1'!H:H,"T1",'Planificación 2026-1'!I:I,"&gt;2")</f>
        <v>0</v>
      </c>
      <c r="CO252" s="59">
        <f>SUMIFS('Planificación 2026-1'!S:S,'Planificación 2026-1'!X:X,C252,'Planificación 2026-1'!H:H,"T3",'Planificación 2026-1'!I:I,"&gt;2")</f>
        <v>0</v>
      </c>
      <c r="CP252" s="59">
        <f>SUMIFS('Planificación 2026-1'!S:S,'Planificación 2026-1'!X:X,C252,'Planificación 2026-1'!H:H,"T2",'Planificación 2026-1'!I:I,"&gt;2")</f>
        <v>0</v>
      </c>
      <c r="CQ252" s="59">
        <f>SUMIFS('Planificación 2026-1'!S:S,'Planificación 2026-1'!X:X,C252,'Planificación 2026-1'!H:H,"T4",'Planificación 2026-1'!I:I,"&gt;2")</f>
        <v>0</v>
      </c>
      <c r="CR252" s="59">
        <f>SUMIFS('Planificación 2026-1'!S:S,'Planificación 2026-1'!X:X,C252,'Planificación 2026-1'!H:H,"AF",'Planificación 2026-1'!I:I,"&lt;3")</f>
        <v>0</v>
      </c>
      <c r="CS252" s="59">
        <f>SUMIFS('Planificación 2026-1'!S:S,'Planificación 2026-1'!X:X,C252,'Planificación 2026-1'!H:H,"EN",'Planificación 2026-1'!I:I,"&lt;3")</f>
        <v>0</v>
      </c>
      <c r="CT252" s="59">
        <f>SUMIFS('Planificación 2026-1'!S:S,'Planificación 2026-1'!X:X,C252,'Planificación 2026-1'!H:H,"IS",'Planificación 2026-1'!I:I,"&lt;3")</f>
        <v>0</v>
      </c>
      <c r="CU252" s="59">
        <f>SUMIFS('Planificación 2026-1'!S:S,'Planificación 2026-1'!X:X,C252,'Planificación 2026-1'!H:H,"PS",'Planificación 2026-1'!I:I,"&lt;3")</f>
        <v>0</v>
      </c>
      <c r="CV252" s="59">
        <f>SUMIFS('Planificación 2026-1'!S:S,'Planificación 2026-1'!X:X,C252,'Planificación 2026-1'!H:H,"IN",'Planificación 2026-1'!I:I,"&lt;3")</f>
        <v>0</v>
      </c>
      <c r="CW252" s="59">
        <f>SUMIFS('Planificación 2026-1'!S:S,'Planificación 2026-1'!X:X,C252,'Planificación 2026-1'!H:H,"CA",'Planificación 2026-1'!I:I,"&lt;3")</f>
        <v>0</v>
      </c>
      <c r="CX252" s="59">
        <f>SUMIFS('Planificación 2026-1'!S:S,'Planificación 2026-1'!X:X,C252,'Planificación 2026-1'!H:H,"DE",'Planificación 2026-1'!I:I,"&lt;3")</f>
        <v>0</v>
      </c>
      <c r="CY252" s="59">
        <f>SUMIFS('Planificación 2026-1'!S:S,'Planificación 2026-1'!X:X,C252,'Planificación 2026-1'!H:H,"OB",'Planificación 2026-1'!I:I,"&lt;3")</f>
        <v>0</v>
      </c>
      <c r="CZ252" s="59">
        <f>SUMIFS('Planificación 2026-1'!S:S,'Planificación 2026-1'!X:X,C252,'Planificación 2026-1'!H:H,"MH",'Planificación 2026-1'!I:I,"&lt;3")</f>
        <v>0</v>
      </c>
      <c r="DA252" s="59">
        <f>SUMIFS('Planificación 2026-1'!S:S,'Planificación 2026-1'!X:X,C252,'Planificación 2026-1'!H:H,"IC",'Planificación 2026-1'!I:I,"&lt;3")</f>
        <v>0</v>
      </c>
      <c r="DB252" s="59">
        <f>SUMIFS('Planificación 2026-1'!S:S,'Planificación 2026-1'!X:X,C252,'Planificación 2026-1'!H:H,"AR",'Planificación 2026-1'!I:I,"&lt;3")</f>
        <v>0</v>
      </c>
      <c r="DC252" s="59">
        <f>SUMIFS('Planificación 2026-1'!S:S,'Planificación 2026-1'!X:X,C252,'Planificación 2026-1'!H:H,"AE",'Planificación 2026-1'!I:I,"&lt;3")</f>
        <v>0</v>
      </c>
      <c r="DD252" s="59">
        <f>SUMIFS('Planificación 2026-1'!S:S,'Planificación 2026-1'!X:X,C252,'Planificación 2026-1'!H:H,"T1",'Planificación 2026-1'!I:I,"&lt;3")</f>
        <v>0</v>
      </c>
      <c r="DE252" s="59">
        <f>SUMIFS('Planificación 2026-1'!S:S,'Planificación 2026-1'!X:X,C252,'Planificación 2026-1'!H:H,"T3",'Planificación 2026-1'!I:I,"&lt;3")</f>
        <v>0</v>
      </c>
      <c r="DF252" s="59">
        <f>SUMIFS('Planificación 2026-1'!S:S,'Planificación 2026-1'!X:X,C252,'Planificación 2026-1'!H:H,"T2",'Planificación 2026-1'!I:I,"&lt;3")</f>
        <v>0</v>
      </c>
      <c r="DG252" s="59">
        <f>SUMIFS('Planificación 2026-1'!S:S,'Planificación 2026-1'!X:X,C252,'Planificación 2026-1'!H:H,"T4",'Planificación 2026-1'!I:I,"&lt;3")</f>
        <v>0</v>
      </c>
      <c r="DH252" s="58" t="str">
        <f>TRIM(CONCATENATE(L252,M252,N252,O252,P252,Q252,R252,S252,T252,U252,V252,W252,X252,Y252,Z252,AA252,AB252))</f>
        <v/>
      </c>
      <c r="DI252" s="27">
        <f>IF(C252="","",SUMIFS('Planificación 2026-1'!S:S,'Planificación 2026-1'!X:X,C252,'Planificación 2026-1'!F:F,"PRINCIPAL",'Planificación 2026-1'!Y:Y,"VIRTUAL"))</f>
        <v>0</v>
      </c>
      <c r="DJ252" s="27">
        <f>IF(C252="","",SUMIFS('Planificación 2026-1'!S:S,'Planificación 2026-1'!X:X,C252,'Planificación 2026-1'!F:F,"PRINCIPAL",'Planificación 2026-1'!Y:Y,"PRESENCIAL"))</f>
        <v>0</v>
      </c>
      <c r="DK252" s="27">
        <f>IF(C252="","",SUMIFS('Planificación 2026-1'!S:S,'Planificación 2026-1'!X:X,C252,'Planificación 2026-1'!F:F,"PRINCIPAL",'Planificación 2026-1'!Y:Y,"HIBRIDO PRESENCIAL"))</f>
        <v>0</v>
      </c>
      <c r="DL252" s="58" t="str">
        <f>TRIM(CONCATENATE(AC252,AD252,AE252,AF252,AG252,AH252,AI252,AJ252,AK252,AL252,AM252,AN252,AO252,AP252,AQ252,AR252,AS252))</f>
        <v/>
      </c>
      <c r="DM252" s="58">
        <f>IF(C252="","",SUMIFS('Planificación 2026-1'!S:S,'Planificación 2026-1'!X:X,C252,'Planificación 2026-1'!F:F,"FILIAL",'Planificación 2026-1'!Y:Y,"VIRTUAL"))</f>
        <v>0</v>
      </c>
      <c r="DN252" s="60">
        <f>IF(C252="","",SUMIFS('Planificación 2026-1'!S:S,'Planificación 2026-1'!X:X,C252,'Planificación 2026-1'!F:F,"FILIAL",'Planificación 2026-1'!Y:Y,"PRESENCIAL"))</f>
        <v>0</v>
      </c>
      <c r="DO252" s="29">
        <f>IF(C252="","",SUMIFS('Planificación 2026-1'!S:S,'Planificación 2026-1'!X:X,C252,'Planificación 2026-1'!F:F,"FILIAL",'Planificación 2026-1'!Y:Y,"HIBRIDO PRESENCIAL"))</f>
        <v>0</v>
      </c>
      <c r="DP252" s="61" t="str">
        <f>TRIM(CONCATENATE(AT252,AU252,AV252,AW252,AX252,AY252,AZ252,BA252,BB252,BC252,BD252,BE252,BF252,BG252,BH252,BI252,BJ252))</f>
        <v/>
      </c>
      <c r="DQ252" s="58">
        <f>IF(C252="","",SUMIFS('Planificación 2026-1'!S:S,'Planificación 2026-1'!X:X,C252,'Planificación 2026-1'!F:F,"SUNAMPE",'Planificación 2026-1'!Y:Y,"VIRTUAL"))</f>
        <v>0</v>
      </c>
      <c r="DR252" s="29">
        <f>IF(C252="","",SUMIFS('Planificación 2026-1'!S:S,'Planificación 2026-1'!X:X,C252,'Planificación 2026-1'!F:F,"SUNAMPE",'Planificación 2026-1'!Y:Y,"PRESENCIAL"))</f>
        <v>0</v>
      </c>
      <c r="DS252" s="61" t="str">
        <f>TRIM(CONCATENATE(BK252,BL252,BM252,BN252,BO252,BP252,BQ252,BR252,BS252,BT252,BU252,BV252,BW252,BX252,BY252,BZ252,CA252))</f>
        <v/>
      </c>
      <c r="DT252" s="58">
        <f>IF(C252="","",SUMIFS('Planificación 2026-1'!S:S,'Planificación 2026-1'!X:X,C252,'Planificación 2026-1'!F:F,"HUAURA",'Planificación 2026-1'!Y:Y,"VIRTUAL"))</f>
        <v>0</v>
      </c>
      <c r="DU252" s="29">
        <f>IF(C252="","",SUMIFS('Planificación 2026-1'!S:S,'Planificación 2026-1'!X:X,C252,'Planificación 2026-1'!F:F,"HUAURA",'Planificación 2026-1'!Y:Y,"PRESENCIAL"))</f>
        <v>0</v>
      </c>
      <c r="DV252" s="32">
        <f>SUMIFS('Planificación 2026-1'!S:S,'Planificación 2026-1'!X:X,C252,'Planificación 2026-1'!F:F,"PRINCIPAL",'Planificación 2026-1'!Y:Y,"VIRTUAL",'Planificación 2026-1'!I:I,"&gt;2")</f>
        <v>0</v>
      </c>
      <c r="DW252" s="32">
        <f>SUMIFS('Planificación 2026-1'!S:S,'Planificación 2026-1'!X:X,C252,'Planificación 2026-1'!F:F,"PRINCIPAL",'Planificación 2026-1'!Y:Y,"&lt;&gt;VIRTUAL",'Planificación 2026-1'!I:I,"&gt;2")</f>
        <v>0</v>
      </c>
      <c r="DX252" s="32">
        <f>SUMIFS('Planificación 2026-1'!S:S,'Planificación 2026-1'!X:X,C252,'Planificación 2026-1'!F:F,"SUNAMPE",'Planificación 2026-1'!Y:Y,"VIRTUAL",'Planificación 2026-1'!I:I,"&gt;2")</f>
        <v>0</v>
      </c>
      <c r="DY252" s="32">
        <f>SUMIFS('Planificación 2026-1'!S:S,'Planificación 2026-1'!X:X,C252,'Planificación 2026-1'!F:F,"SUNAMPE",'Planificación 2026-1'!Y:Y,"&lt;&gt;VIRTUAL",'Planificación 2026-1'!I:I,"&gt;2")</f>
        <v>0</v>
      </c>
      <c r="DZ252" s="32">
        <f>SUMIFS('Planificación 2026-1'!S:S,'Planificación 2026-1'!X:X,C252,'Planificación 2026-1'!F:F,"FILIAL",'Planificación 2026-1'!Y:Y,"VIRTUAL",'Planificación 2026-1'!I:I,"&gt;2")</f>
        <v>0</v>
      </c>
      <c r="EA252" s="32">
        <f>SUMIFS('Planificación 2026-1'!S:S,'Planificación 2026-1'!X:X,C252,'Planificación 2026-1'!F:F,"FILIAL",'Planificación 2026-1'!Y:Y,"&lt;&gt;VIRTUAL",'Planificación 2026-1'!I:I,"&gt;2")</f>
        <v>0</v>
      </c>
      <c r="EB252" s="32">
        <f>SUMIFS('Planificación 2026-1'!S:S,'Planificación 2026-1'!X:X,C252,'Planificación 2026-1'!F:F,"PORUMA",'Planificación 2026-1'!Y:Y,"VIRTUAL",'Planificación 2026-1'!I:I,"&gt;2")</f>
        <v>0</v>
      </c>
      <c r="EC252" s="32">
        <f>SUMIFS('Planificación 2026-1'!S:S,'Planificación 2026-1'!X:X,C252,'Planificación 2026-1'!F:F,"PORUMA",'Planificación 2026-1'!Y:Y,"&lt;&gt;VIRTUAL",'Planificación 2026-1'!I:I,"&gt;2")</f>
        <v>18</v>
      </c>
      <c r="ED252" s="32">
        <f>SUMIFS('Planificación 2026-1'!S:S,'Planificación 2026-1'!X:X,C252,'Planificación 2026-1'!F:F,"HUAURA",'Planificación 2026-1'!Y:Y,"VIRTUAL",'Planificación 2026-1'!I:I,"&gt;2")</f>
        <v>0</v>
      </c>
      <c r="EE252" s="32">
        <f>SUMIFS('Planificación 2026-1'!S:S,'Planificación 2026-1'!X:X,C252,'Planificación 2026-1'!F:F,"HUAURA",'Planificación 2026-1'!Y:Y,"&lt;&gt;VIRTUAL",'Planificación 2026-1'!I:I,"&gt;2")</f>
        <v>0</v>
      </c>
      <c r="EF252" s="32">
        <f>SUMIFS('Planificación 2026-1'!S:S,'Planificación 2026-1'!X:X,C252,'Planificación 2026-1'!F:F,"PRINCIPAL",'Planificación 2026-1'!Y:Y,"VIRTUAL",'Planificación 2026-1'!I:I,"&lt;3")</f>
        <v>0</v>
      </c>
      <c r="EG252" s="32">
        <f>SUMIFS('Planificación 2026-1'!S:S,'Planificación 2026-1'!X:X,C252,'Planificación 2026-1'!F:F,"PRINCIPAL",'Planificación 2026-1'!Y:Y,"&lt;&gt;VIRTUAL",'Planificación 2026-1'!I:I,"&lt;3")</f>
        <v>0</v>
      </c>
      <c r="EH252" s="32">
        <f>SUMIFS('Planificación 2026-1'!S:S,'Planificación 2026-1'!X:X,C252,'Planificación 2026-1'!F:F,"SUNAMPE",'Planificación 2026-1'!Y:Y,"VIRTUAL",'Planificación 2026-1'!I:I,"&lt;3")</f>
        <v>0</v>
      </c>
      <c r="EI252" s="32">
        <f>SUMIFS('Planificación 2026-1'!S:S,'Planificación 2026-1'!X:X,C252,'Planificación 2026-1'!F:F,"SUNAMPE",'Planificación 2026-1'!Y:Y,"&lt;&gt;VIRTUAL",'Planificación 2026-1'!I:I,"&lt;3")</f>
        <v>0</v>
      </c>
      <c r="EJ252" s="32">
        <f>SUMIFS('Planificación 2026-1'!S:S,'Planificación 2026-1'!X:X,C252,'Planificación 2026-1'!F:F,"FILIAL",'Planificación 2026-1'!Y:Y,"VIRTUAL",'Planificación 2026-1'!I:I,"&lt;3")</f>
        <v>0</v>
      </c>
      <c r="EK252" s="32">
        <f>SUMIFS('Planificación 2026-1'!S:S,'Planificación 2026-1'!X:X,C252,'Planificación 2026-1'!F:F,"FILIAL",'Planificación 2026-1'!Y:Y,"&lt;&gt;VIRTUAL",'Planificación 2026-1'!I:I,"&lt;3")</f>
        <v>0</v>
      </c>
      <c r="EL252" s="32">
        <f>SUMIFS('Planificación 2026-1'!S:S,'Planificación 2026-1'!X:X,C252,'Planificación 2026-1'!F:F,"PORUMA",'Planificación 2026-1'!Y:Y,"VIRTUAL",'Planificación 2026-1'!I:I,"&lt;3")</f>
        <v>0</v>
      </c>
      <c r="EM252" s="32">
        <f>SUMIFS('Planificación 2026-1'!S:S,'Planificación 2026-1'!X:X,C252,'Planificación 2026-1'!F:F,"PORUMA",'Planificación 2026-1'!Y:Y,"&lt;&gt;VIRTUAL",'Planificación 2026-1'!I:I,"&lt;3")</f>
        <v>0</v>
      </c>
      <c r="EN252" s="32">
        <f>SUMIFS('Planificación 2026-1'!S:S,'Planificación 2026-1'!X:X,C252,'Planificación 2026-1'!F:F,"HUAURA",'Planificación 2026-1'!Y:Y,"VIRTUAL",'Planificación 2026-1'!I:I,"&lt;3")</f>
        <v>0</v>
      </c>
      <c r="EO252" s="32">
        <f>SUMIFS('Planificación 2026-1'!S:S,'Planificación 2026-1'!X:X,C252,'Planificación 2026-1'!F:F,"HUAURA",'Planificación 2026-1'!Y:Y,"&lt;&gt;VIRTUAL",'Planificación 2026-1'!I:I,"&lt;3")</f>
        <v>0</v>
      </c>
      <c r="EP252" s="32">
        <f>EJ252+DZ252+EA252+EK252</f>
        <v>0</v>
      </c>
      <c r="EQ252" s="32">
        <f>EO252+EN252+EE252+ED252</f>
        <v>0</v>
      </c>
      <c r="ER252" s="32">
        <f>EL252+EM252+EC252+EB252</f>
        <v>18</v>
      </c>
      <c r="ES252" s="32">
        <f>EG252+EF252+DW252+DV252</f>
        <v>0</v>
      </c>
      <c r="ET252" s="32">
        <f>EI252+EH252+DY252+DX252</f>
        <v>0</v>
      </c>
      <c r="EU252" s="32">
        <f t="shared" si="58"/>
        <v>18</v>
      </c>
      <c r="EV252" s="32" t="b">
        <f>EXACT(EU252,E252)</f>
        <v>1</v>
      </c>
      <c r="EW252" s="32"/>
      <c r="EX252" s="32">
        <f>DV252+DZ252+ED252+EF252+EJ252+EN252+DX252+EH252</f>
        <v>0</v>
      </c>
      <c r="EY252" s="32">
        <f>DW252+EA252+EE252+EG252+EK252+EO252+DY252+EI252</f>
        <v>0</v>
      </c>
      <c r="EZ252" s="32" t="b">
        <f>EXACT(SUM(EX252:EY252),E252)</f>
        <v>0</v>
      </c>
      <c r="FA252" s="32" t="str">
        <f>IF(AND(DW252=0,EA252=0,EE252=0),"",IF(COUNTIF(DW252:EE252,"&gt;0")=1,IF(DW252&gt;0,"SEDE",IF(EA252&gt;0,"FILIAL","HUAURA")),IF(COUNTIF(DW252:EE252,"&gt;0")=2,IF(AND(DW252&gt;0,EA252&gt;0),"SEDE-FILIAL",IF(AND(DW252&gt;0,EE252&gt;0),"SEDE-HUAURA","FILIAL-HUAURA")),"SEDE-FILIAL-HUAURA")))</f>
        <v/>
      </c>
      <c r="FB252" s="32" t="str">
        <f>IF(EX252=0,"PRESENCIAL",IF(EY252=0,"VIRTUAL",IF(EX252&gt;EY252,"MAS VIRTUAL",IF(EY252&gt;EX252,"MAS PRESENCIAL","AMBOS"))))</f>
        <v>PRESENCIAL</v>
      </c>
    </row>
    <row r="253" spans="2:158">
      <c r="B253" s="65">
        <v>250</v>
      </c>
      <c r="C253" s="32" t="s">
        <v>461</v>
      </c>
      <c r="D253" s="429">
        <v>42938510</v>
      </c>
      <c r="E253" s="62">
        <f>SUMIF('Planificación 2026-1'!X:X,C253,'Planificación 2026-1'!S:S)</f>
        <v>15</v>
      </c>
      <c r="F253" s="450" t="s">
        <v>203</v>
      </c>
      <c r="G253" s="57" t="s">
        <v>434</v>
      </c>
      <c r="H253" s="64"/>
      <c r="I253" s="64"/>
      <c r="J253" s="32" t="s">
        <v>195</v>
      </c>
      <c r="K253" s="32" t="s">
        <v>157</v>
      </c>
      <c r="L253" s="57" t="str">
        <f>IF(SUM(COUNTIFS('Planificación 2026-1'!F:F,"PRINCIPAL",'Planificación 2026-1'!X:X,C253,'Planificación 2026-1'!H:H,"AF"))&gt;0,"P01"," ")</f>
        <v xml:space="preserve"> </v>
      </c>
      <c r="M253" s="58" t="str">
        <f>IF(SUM(COUNTIFS('Planificación 2026-1'!F:F,"PRINCIPAL",'Planificación 2026-1'!X:X,C253,'Planificación 2026-1'!H:H,"EN"))&gt;0,"P02"," ")</f>
        <v xml:space="preserve"> </v>
      </c>
      <c r="N253" s="58" t="str">
        <f>IF(SUM(COUNTIFS('Planificación 2026-1'!F:F,"PRINCIPAL",'Planificación 2026-1'!X:X,C253,'Planificación 2026-1'!H:H,"IS"))&gt;0,"P03"," ")</f>
        <v xml:space="preserve"> </v>
      </c>
      <c r="O253" s="58" t="str">
        <f>IF(SUM(COUNTIFS('Planificación 2026-1'!F:F,"PRINCIPAL",'Planificación 2026-1'!X:X,C253,'Planificación 2026-1'!H:H,"PS"))&gt;0,"P04"," ")</f>
        <v xml:space="preserve"> </v>
      </c>
      <c r="P253" s="58"/>
      <c r="Q253" s="58" t="str">
        <f>IF(SUM(COUNTIFS('Planificación 2026-1'!F:F,"PRINCIPAL",'Planificación 2026-1'!X:X,C253,'Planificación 2026-1'!H:H,"IN"))&gt;0,"P06"," ")</f>
        <v xml:space="preserve"> </v>
      </c>
      <c r="R253" s="58" t="str">
        <f>IF(SUM(COUNTIFS('Planificación 2026-1'!F:F,"PRINCIPAL",'Planificación 2026-1'!X:X,C253,'Planificación 2026-1'!H:H,"CA"))&gt;0,"P07"," ")</f>
        <v xml:space="preserve"> </v>
      </c>
      <c r="S253" s="58" t="str">
        <f>IF(SUM(COUNTIFS('Planificación 2026-1'!F:F,"PRINCIPAL",'Planificación 2026-1'!X:X,C253,'Planificación 2026-1'!H:H,"DE"))&gt;0,"P08"," ")</f>
        <v xml:space="preserve"> </v>
      </c>
      <c r="T253" s="58" t="str">
        <f>IF(SUM(COUNTIFS('Planificación 2026-1'!F:F,"PRINCIPAL",'Planificación 2026-1'!X:X,C253,'Planificación 2026-1'!H:H,"OB"))&gt;0,"P09"," ")</f>
        <v xml:space="preserve"> </v>
      </c>
      <c r="U253" s="58" t="str">
        <f>IF(SUM(COUNTIFS('Planificación 2026-1'!F:F,"PRINCIPAL",'Planificación 2026-1'!X:X,C253,'Planificación 2026-1'!H:H,"MH"))&gt;0,"P31"," ")</f>
        <v xml:space="preserve"> </v>
      </c>
      <c r="V253" s="58" t="str">
        <f>IF(SUM(COUNTIFS('Planificación 2026-1'!F:F,"PRINCIPAL",'Planificación 2026-1'!X:X,C253,'Planificación 2026-1'!H:H,"IC"))&gt;0,"P32"," ")</f>
        <v xml:space="preserve"> </v>
      </c>
      <c r="W253" s="58" t="str">
        <f>IF(SUM(COUNTIFS('Planificación 2026-1'!F:F,"PRINCIPAL",'Planificación 2026-1'!X:X,C253,'Planificación 2026-1'!H:H,"AR"))&gt;0,"P34"," ")</f>
        <v xml:space="preserve"> </v>
      </c>
      <c r="X253" s="58" t="str">
        <f>IF(SUM(COUNTIFS('Planificación 2026-1'!F:F,"PRINCIPAL",'Planificación 2026-1'!X:X,C253,'Planificación 2026-1'!H:H,"T1"))&gt;0,"P35"," ")</f>
        <v xml:space="preserve"> </v>
      </c>
      <c r="Y253" s="58" t="str">
        <f>IF(SUM(COUNTIFS('Planificación 2026-1'!F:F,"PRINCIPAL",'Planificación 2026-1'!X:X,C253,'Planificación 2026-1'!H:H,"T3"))&gt;0,"P36"," ")</f>
        <v xml:space="preserve"> </v>
      </c>
      <c r="Z253" s="58" t="str">
        <f>IF(SUM(COUNTIFS('Planificación 2026-1'!F:F,"PRINCIPAL",'Planificación 2026-1'!X:X,C253,'Planificación 2026-1'!H:H,"T2"))&gt;0,"P37"," ")</f>
        <v xml:space="preserve"> </v>
      </c>
      <c r="AA253" s="58" t="str">
        <f>IF(SUM(COUNTIFS('Planificación 2026-1'!F:F,"PRINCIPAL",'Planificación 2026-1'!X:X,C253,'Planificación 2026-1'!H:H,"AE"))&gt;0,"P38"," ")</f>
        <v xml:space="preserve"> </v>
      </c>
      <c r="AB253" s="58" t="str">
        <f>IF(SUM(COUNTIFS('Planificación 2026-1'!F:F,"PRINCIPAL",'Planificación 2026-1'!X:X,C253,'Planificación 2026-1'!H:H,"T4"))&gt;0,"P55"," ")</f>
        <v xml:space="preserve"> </v>
      </c>
      <c r="AC253" s="58" t="str">
        <f>IF(SUM(COUNTIFS('Planificación 2026-1'!F:F,"FILIAL",'Planificación 2026-1'!X:X,C253,'Planificación 2026-1'!H:H,"AF"))&gt;0," P01"," ")</f>
        <v xml:space="preserve"> </v>
      </c>
      <c r="AD253" s="58" t="str">
        <f>IF(SUM(COUNTIFS('Planificación 2026-1'!F:F,"FILIAL",'Planificación 2026-1'!X:X,C253,'Planificación 2026-1'!H:H,"EN"))&gt;0,"P02"," ")</f>
        <v xml:space="preserve"> </v>
      </c>
      <c r="AE253" s="58" t="str">
        <f>IF(SUM(COUNTIFS('Planificación 2026-1'!F:F,"FILIAL",'Planificación 2026-1'!X:X,C253,'Planificación 2026-1'!H:H,"IS"))&gt;0,"P03"," ")</f>
        <v xml:space="preserve"> </v>
      </c>
      <c r="AF253" s="58" t="str">
        <f>IF(SUM(COUNTIFS('Planificación 2026-1'!F:F,"FILIAL",'Planificación 2026-1'!X:X,C253,'Planificación 2026-1'!H:H,"PS"))&gt;0,"P04"," ")</f>
        <v xml:space="preserve"> </v>
      </c>
      <c r="AG253" s="58"/>
      <c r="AH253" s="58" t="str">
        <f>IF(SUM(COUNTIFS('Planificación 2026-1'!F:F,"FILIAL",'Planificación 2026-1'!X:X,C253,'Planificación 2026-1'!H:H,"IN"))&gt;0,"P06"," ")</f>
        <v xml:space="preserve"> </v>
      </c>
      <c r="AI253" s="58" t="str">
        <f>IF(SUM(COUNTIFS('Planificación 2026-1'!F:F,"FILIAL",'Planificación 2026-1'!X:X,C253,'Planificación 2026-1'!H:H,"CA"))&gt;0,"P07"," ")</f>
        <v xml:space="preserve"> </v>
      </c>
      <c r="AJ253" s="58" t="str">
        <f>IF(SUM(COUNTIFS('Planificación 2026-1'!F:F,"FILIAL",'Planificación 2026-1'!X:X,C253,'Planificación 2026-1'!H:H,"DE"))&gt;0,"P08"," ")</f>
        <v xml:space="preserve"> </v>
      </c>
      <c r="AK253" s="58" t="str">
        <f>IF(SUM(COUNTIFS('Planificación 2026-1'!F:F,"FILIAL",'Planificación 2026-1'!X:X,C253,'Planificación 2026-1'!H:H,"OB"))&gt;0,"P09"," ")</f>
        <v xml:space="preserve"> </v>
      </c>
      <c r="AL253" s="58" t="str">
        <f>IF(SUM(COUNTIFS('Planificación 2026-1'!F:F,"FILIAL",'Planificación 2026-1'!X:X,C253,'Planificación 2026-1'!H:H,"MH"))&gt;0,"P31"," ")</f>
        <v xml:space="preserve"> </v>
      </c>
      <c r="AM253" s="58" t="str">
        <f>IF(SUM(COUNTIFS('Planificación 2026-1'!F:F,"FILIAL",'Planificación 2026-1'!X:X,C253,'Planificación 2026-1'!H:H,"IC"))&gt;0,"P32"," ")</f>
        <v xml:space="preserve"> </v>
      </c>
      <c r="AN253" s="58" t="str">
        <f>IF(SUM(COUNTIFS('Planificación 2026-1'!F:F,"FILIAL",'Planificación 2026-1'!X:X,C253,'Planificación 2026-1'!H:H,"AR"))&gt;0,"P34"," ")</f>
        <v xml:space="preserve"> </v>
      </c>
      <c r="AO253" s="58" t="str">
        <f>IF(SUM(COUNTIFS('Planificación 2026-1'!F:F,"FILIAL",'Planificación 2026-1'!X:X,C253,'Planificación 2026-1'!H:H,"T1"))&gt;0,"P35"," ")</f>
        <v xml:space="preserve"> </v>
      </c>
      <c r="AP253" s="58" t="str">
        <f>IF(SUM(COUNTIFS('Planificación 2026-1'!F:F,"FILIAL",'Planificación 2026-1'!X:X,C253,'Planificación 2026-1'!H:H,"T3"))&gt;0,"P36"," ")</f>
        <v xml:space="preserve"> </v>
      </c>
      <c r="AQ253" s="58" t="str">
        <f>IF(SUM(COUNTIFS('Planificación 2026-1'!F:F,"FILIAL",'Planificación 2026-1'!X:X,C253,'Planificación 2026-1'!H:H,"T2"))&gt;0,"P37"," ")</f>
        <v xml:space="preserve"> </v>
      </c>
      <c r="AR253" s="58" t="str">
        <f>IF(SUM(COUNTIFS('Planificación 2026-1'!F:F,"FILIAL",'Planificación 2026-1'!X:X,C253,'Planificación 2026-1'!H:H,"AE"))&gt;0,"P38"," ")</f>
        <v xml:space="preserve"> </v>
      </c>
      <c r="AS253" s="58" t="str">
        <f>IF(SUM(COUNTIFS('Planificación 2026-1'!F:F,"FILIAL",'Planificación 2026-1'!X:X,C253,'Planificación 2026-1'!H:H,"T4"))&gt;0,"P55"," ")</f>
        <v xml:space="preserve"> </v>
      </c>
      <c r="AT253" s="58" t="str">
        <f>IF(SUM(COUNTIFS('Planificación 2026-1'!F:F,"SUNAMPE",'Planificación 2026-1'!X:X,C253,'Planificación 2026-1'!H:H,"AF"))&gt;0," P01"," ")</f>
        <v xml:space="preserve"> </v>
      </c>
      <c r="AU253" s="58" t="str">
        <f>IF(SUM(COUNTIFS('Planificación 2026-1'!F:F,"SUNAMPE",'Planificación 2026-1'!X:X,C253,'Planificación 2026-1'!H:H,"EN"))&gt;0,"P02"," ")</f>
        <v xml:space="preserve"> </v>
      </c>
      <c r="AV253" s="58" t="str">
        <f>IF(SUM(COUNTIFS('Planificación 2026-1'!F:F,"SUNAMPE",'Planificación 2026-1'!X:X,C253,'Planificación 2026-1'!H:H,"IS"))&gt;0,"P03"," ")</f>
        <v xml:space="preserve"> </v>
      </c>
      <c r="AW253" s="58" t="str">
        <f>IF(SUM(COUNTIFS('Planificación 2026-1'!F:F,"SUNAMPE",'Planificación 2026-1'!X:X,C253,'Planificación 2026-1'!H:H,"PS"))&gt;0,"P04"," ")</f>
        <v xml:space="preserve"> </v>
      </c>
      <c r="AX253" s="58"/>
      <c r="AY253" s="58" t="str">
        <f>IF(SUM(COUNTIFS('Planificación 2026-1'!F:F,"SUNAMPE",'Planificación 2026-1'!X:X,C253,'Planificación 2026-1'!H:H,"IN"))&gt;0,"P06"," ")</f>
        <v xml:space="preserve"> </v>
      </c>
      <c r="AZ253" s="58" t="str">
        <f>IF(SUM(COUNTIFS('Planificación 2026-1'!F:F,"SUNAMPE",'Planificación 2026-1'!X:X,C253,'Planificación 2026-1'!H:H,"CA"))&gt;0,"P07"," ")</f>
        <v xml:space="preserve"> </v>
      </c>
      <c r="BA253" s="58" t="str">
        <f>IF(SUM(COUNTIFS('Planificación 2026-1'!F:F,"SUNAMPE",'Planificación 2026-1'!X:X,C253,'Planificación 2026-1'!H:H,"DE"))&gt;0,"P08"," ")</f>
        <v xml:space="preserve"> </v>
      </c>
      <c r="BB253" s="58" t="str">
        <f>IF(SUM(COUNTIFS('Planificación 2026-1'!F:F,"SUNAMPE",'Planificación 2026-1'!X:X,C253,'Planificación 2026-1'!H:H,"OB"))&gt;0,"P09"," ")</f>
        <v xml:space="preserve"> </v>
      </c>
      <c r="BC253" s="58" t="str">
        <f>IF(SUM(COUNTIFS('Planificación 2026-1'!F:F,"SUNAMPE",'Planificación 2026-1'!X:X,C253,'Planificación 2026-1'!H:H,"MH"))&gt;0,"P31"," ")</f>
        <v xml:space="preserve"> </v>
      </c>
      <c r="BD253" s="58" t="str">
        <f>IF(SUM(COUNTIFS('Planificación 2026-1'!F:F,"SUNAMPE",'Planificación 2026-1'!X:X,C253,'Planificación 2026-1'!H:H,"IC"))&gt;0,"P32"," ")</f>
        <v xml:space="preserve"> </v>
      </c>
      <c r="BE253" s="58" t="str">
        <f>IF(SUM(COUNTIFS('Planificación 2026-1'!F:F,"SUNAMPE",'Planificación 2026-1'!X:X,C253,'Planificación 2026-1'!H:H,"AR"))&gt;0,"P34"," ")</f>
        <v xml:space="preserve"> </v>
      </c>
      <c r="BF253" s="58" t="str">
        <f>IF(SUM(COUNTIFS('Planificación 2026-1'!F:F,"SUNAMPE",'Planificación 2026-1'!X:X,C253,'Planificación 2026-1'!H:H,"T1"))&gt;0,"P35"," ")</f>
        <v xml:space="preserve"> </v>
      </c>
      <c r="BG253" s="58" t="str">
        <f>IF(SUM(COUNTIFS('Planificación 2026-1'!F:F,"SUNAMPE",'Planificación 2026-1'!X:X,C253,'Planificación 2026-1'!H:H,"T3"))&gt;0,"P36"," ")</f>
        <v xml:space="preserve"> </v>
      </c>
      <c r="BH253" s="58" t="str">
        <f>IF(SUM(COUNTIFS('Planificación 2026-1'!F:F,"SUNAMPE",'Planificación 2026-1'!X:X,C253,'Planificación 2026-1'!H:H,"T2"))&gt;0,"P37"," ")</f>
        <v xml:space="preserve"> </v>
      </c>
      <c r="BI253" s="58" t="str">
        <f>IF(SUM(COUNTIFS('Planificación 2026-1'!F:F,"SUNAMPE",'Planificación 2026-1'!X:X,C253,'Planificación 2026-1'!H:H,"AE"))&gt;0,"P38"," ")</f>
        <v xml:space="preserve"> </v>
      </c>
      <c r="BJ253" s="58" t="str">
        <f>IF(SUM(COUNTIFS('Planificación 2026-1'!F:F,"SUNAMPE",'Planificación 2026-1'!X:X,C253,'Planificación 2026-1'!H:H,"T4"))&gt;0,"P55"," ")</f>
        <v xml:space="preserve"> </v>
      </c>
      <c r="BK253" s="58" t="str">
        <f>IF(SUM(COUNTIFS('Planificación 2026-1'!F:F,"HUAURA",'Planificación 2026-1'!X:X,C253,'Planificación 2026-1'!H:H,"AF"))&gt;0," P01"," ")</f>
        <v xml:space="preserve"> </v>
      </c>
      <c r="BL253" s="58" t="str">
        <f>IF(SUM(COUNTIFS('Planificación 2026-1'!F:F,"HUAURA",'Planificación 2026-1'!X:X,C253,'Planificación 2026-1'!H:H,"EN"))&gt;0,"P02"," ")</f>
        <v xml:space="preserve"> </v>
      </c>
      <c r="BM253" s="58" t="str">
        <f>IF(SUM(COUNTIFS('Planificación 2026-1'!F:F,"HUAURA",'Planificación 2026-1'!X:X,C253,'Planificación 2026-1'!H:H,"IS"))&gt;0,"P03"," ")</f>
        <v xml:space="preserve"> </v>
      </c>
      <c r="BN253" s="58" t="str">
        <f>IF(SUM(COUNTIFS('Planificación 2026-1'!F:F,"HUAURA",'Planificación 2026-1'!X:X,C253,'Planificación 2026-1'!H:H,"PS"))&gt;0,"P04"," ")</f>
        <v xml:space="preserve"> </v>
      </c>
      <c r="BO253" s="58"/>
      <c r="BP253" s="58" t="str">
        <f>IF(SUM(COUNTIFS('Planificación 2026-1'!F:F,"HUAURA",'Planificación 2026-1'!X:X,C253,'Planificación 2026-1'!H:H,"IN"))&gt;0,"P06"," ")</f>
        <v xml:space="preserve"> </v>
      </c>
      <c r="BQ253" s="58" t="str">
        <f>IF(SUM(COUNTIFS('Planificación 2026-1'!F:F,"HUAURA",'Planificación 2026-1'!X:X,C253,'Planificación 2026-1'!H:H,"CA"))&gt;0,"P07"," ")</f>
        <v xml:space="preserve"> </v>
      </c>
      <c r="BR253" s="58" t="str">
        <f>IF(SUM(COUNTIFS('Planificación 2026-1'!F:F,"HUAURA",'Planificación 2026-1'!X:X,C253,'Planificación 2026-1'!H:H,"DE"))&gt;0,"P08"," ")</f>
        <v xml:space="preserve"> </v>
      </c>
      <c r="BS253" s="58" t="str">
        <f>IF(SUM(COUNTIFS('Planificación 2026-1'!F:F,"HUAURA",'Planificación 2026-1'!X:X,C253,'Planificación 2026-1'!H:H,"OB"))&gt;0,"P09"," ")</f>
        <v xml:space="preserve"> </v>
      </c>
      <c r="BT253" s="58" t="str">
        <f>IF(SUM(COUNTIFS('Planificación 2026-1'!F:F,"HUAURA",'Planificación 2026-1'!X:X,C253,'Planificación 2026-1'!H:H,"MH"))&gt;0,"P31"," ")</f>
        <v xml:space="preserve"> </v>
      </c>
      <c r="BU253" s="58" t="str">
        <f>IF(SUM(COUNTIFS('Planificación 2026-1'!F:F,"HUAURA",'Planificación 2026-1'!X:X,C253,'Planificación 2026-1'!H:H,"IC"))&gt;0,"P32"," ")</f>
        <v xml:space="preserve"> </v>
      </c>
      <c r="BV253" s="58" t="str">
        <f>IF(SUM(COUNTIFS('Planificación 2026-1'!F:F,"HUAURA",'Planificación 2026-1'!X:X,C253,'Planificación 2026-1'!H:H,"AR"))&gt;0,"P34"," ")</f>
        <v xml:space="preserve"> </v>
      </c>
      <c r="BW253" s="58" t="str">
        <f>IF(SUM(COUNTIFS('Planificación 2026-1'!F:F,"HUAURA",'Planificación 2026-1'!X:X,C253,'Planificación 2026-1'!H:H,"T1"))&gt;0,"P35"," ")</f>
        <v xml:space="preserve"> </v>
      </c>
      <c r="BX253" s="58" t="str">
        <f>IF(SUM(COUNTIFS('Planificación 2026-1'!F:F,"HUAURA",'Planificación 2026-1'!X:X,C253,'Planificación 2026-1'!H:H,"T3"))&gt;0,"P36"," ")</f>
        <v xml:space="preserve"> </v>
      </c>
      <c r="BY253" s="58" t="str">
        <f>IF(SUM(COUNTIFS('Planificación 2026-1'!F:F,"HUAURA",'Planificación 2026-1'!X:X,C253,'Planificación 2026-1'!H:H,"T2"))&gt;0,"P37"," ")</f>
        <v xml:space="preserve"> </v>
      </c>
      <c r="BZ253" s="58" t="str">
        <f>IF(SUM(COUNTIFS('Planificación 2026-1'!F:F,"HUAURA",'Planificación 2026-1'!X:X,C253,'Planificación 2026-1'!H:H,"AE"))&gt;0,"P38"," ")</f>
        <v xml:space="preserve"> </v>
      </c>
      <c r="CA253" s="58" t="str">
        <f>IF(SUM(COUNTIFS('Planificación 2026-1'!F:F,"HUAURA",'Planificación 2026-1'!X:X,C253,'Planificación 2026-1'!H:H,"T4"))&gt;0,"P55"," ")</f>
        <v xml:space="preserve"> </v>
      </c>
      <c r="CB253" s="59">
        <f>SUMIFS('Planificación 2026-1'!S:S,'Planificación 2026-1'!X:X,C253,'Planificación 2026-1'!H:H,"AF",'Planificación 2026-1'!I:I,"&gt;2")</f>
        <v>0</v>
      </c>
      <c r="CC253" s="59">
        <f>SUMIFS('Planificación 2026-1'!S:S,'Planificación 2026-1'!X:X,C253,'Planificación 2026-1'!H:H,"EN",'Planificación 2026-1'!I:I,"&gt;2")</f>
        <v>0</v>
      </c>
      <c r="CD253" s="59">
        <f>SUMIFS('Planificación 2026-1'!S:S,'Planificación 2026-1'!X:X,C253,'Planificación 2026-1'!H:H,"IS",'Planificación 2026-1'!I:I,"&gt;2")</f>
        <v>0</v>
      </c>
      <c r="CE253" s="59">
        <f>SUMIFS('Planificación 2026-1'!S:S,'Planificación 2026-1'!X:X,C253,'Planificación 2026-1'!H:H,"PS",'Planificación 2026-1'!I:I,"&gt;2")</f>
        <v>0</v>
      </c>
      <c r="CF253" s="59">
        <f>SUMIFS('Planificación 2026-1'!S:S,'Planificación 2026-1'!X:X,C253,'Planificación 2026-1'!H:H,"IN",'Planificación 2026-1'!I:I,"&gt;2")</f>
        <v>0</v>
      </c>
      <c r="CG253" s="59">
        <f>SUMIFS('Planificación 2026-1'!S:S,'Planificación 2026-1'!X:X,C253,'Planificación 2026-1'!H:H,"CA",'Planificación 2026-1'!I:I,"&gt;2")</f>
        <v>0</v>
      </c>
      <c r="CH253" s="59">
        <f>SUMIFS('Planificación 2026-1'!S:S,'Planificación 2026-1'!X:X,C253,'Planificación 2026-1'!H:H,"DE",'Planificación 2026-1'!I:I,"&gt;2")</f>
        <v>0</v>
      </c>
      <c r="CI253" s="59">
        <f>SUMIFS('Planificación 2026-1'!S:S,'Planificación 2026-1'!X:X,C253,'Planificación 2026-1'!H:H,"OB",'Planificación 2026-1'!I:I,"&gt;2")</f>
        <v>0</v>
      </c>
      <c r="CJ253" s="59">
        <f>SUMIFS('Planificación 2026-1'!S:S,'Planificación 2026-1'!X:X,C253,'Planificación 2026-1'!H:H,"MH",'Planificación 2026-1'!I:I,"&gt;2")</f>
        <v>15</v>
      </c>
      <c r="CK253" s="59">
        <f>SUMIFS('Planificación 2026-1'!S:S,'Planificación 2026-1'!X:X,C253,'Planificación 2026-1'!H:H,"IC",'Planificación 2026-1'!I:I,"&gt;2")</f>
        <v>0</v>
      </c>
      <c r="CL253" s="59">
        <f>SUMIFS('Planificación 2026-1'!S:S,'Planificación 2026-1'!X:X,C253,'Planificación 2026-1'!H:H,"AR",'Planificación 2026-1'!I:I,"&gt;2")</f>
        <v>0</v>
      </c>
      <c r="CM253" s="59">
        <f>SUMIFS('Planificación 2026-1'!S:S,'Planificación 2026-1'!X:X,C253,'Planificación 2026-1'!H:H,"AE",'Planificación 2026-1'!I:I,"&gt;2")</f>
        <v>0</v>
      </c>
      <c r="CN253" s="59">
        <f>SUMIFS('Planificación 2026-1'!S:S,'Planificación 2026-1'!X:X,C253,'Planificación 2026-1'!H:H,"T1",'Planificación 2026-1'!I:I,"&gt;2")</f>
        <v>0</v>
      </c>
      <c r="CO253" s="59">
        <f>SUMIFS('Planificación 2026-1'!S:S,'Planificación 2026-1'!X:X,C253,'Planificación 2026-1'!H:H,"T3",'Planificación 2026-1'!I:I,"&gt;2")</f>
        <v>0</v>
      </c>
      <c r="CP253" s="59">
        <f>SUMIFS('Planificación 2026-1'!S:S,'Planificación 2026-1'!X:X,C253,'Planificación 2026-1'!H:H,"T2",'Planificación 2026-1'!I:I,"&gt;2")</f>
        <v>0</v>
      </c>
      <c r="CQ253" s="59">
        <f>SUMIFS('Planificación 2026-1'!S:S,'Planificación 2026-1'!X:X,C253,'Planificación 2026-1'!H:H,"T4",'Planificación 2026-1'!I:I,"&gt;2")</f>
        <v>0</v>
      </c>
      <c r="CR253" s="59">
        <f>SUMIFS('Planificación 2026-1'!S:S,'Planificación 2026-1'!X:X,C253,'Planificación 2026-1'!H:H,"AF",'Planificación 2026-1'!I:I,"&lt;3")</f>
        <v>0</v>
      </c>
      <c r="CS253" s="59">
        <f>SUMIFS('Planificación 2026-1'!S:S,'Planificación 2026-1'!X:X,C253,'Planificación 2026-1'!H:H,"EN",'Planificación 2026-1'!I:I,"&lt;3")</f>
        <v>0</v>
      </c>
      <c r="CT253" s="59">
        <f>SUMIFS('Planificación 2026-1'!S:S,'Planificación 2026-1'!X:X,C253,'Planificación 2026-1'!H:H,"IS",'Planificación 2026-1'!I:I,"&lt;3")</f>
        <v>0</v>
      </c>
      <c r="CU253" s="59">
        <f>SUMIFS('Planificación 2026-1'!S:S,'Planificación 2026-1'!X:X,C253,'Planificación 2026-1'!H:H,"PS",'Planificación 2026-1'!I:I,"&lt;3")</f>
        <v>0</v>
      </c>
      <c r="CV253" s="59">
        <f>SUMIFS('Planificación 2026-1'!S:S,'Planificación 2026-1'!X:X,C253,'Planificación 2026-1'!H:H,"IN",'Planificación 2026-1'!I:I,"&lt;3")</f>
        <v>0</v>
      </c>
      <c r="CW253" s="59">
        <f>SUMIFS('Planificación 2026-1'!S:S,'Planificación 2026-1'!X:X,C253,'Planificación 2026-1'!H:H,"CA",'Planificación 2026-1'!I:I,"&lt;3")</f>
        <v>0</v>
      </c>
      <c r="CX253" s="59">
        <f>SUMIFS('Planificación 2026-1'!S:S,'Planificación 2026-1'!X:X,C253,'Planificación 2026-1'!H:H,"DE",'Planificación 2026-1'!I:I,"&lt;3")</f>
        <v>0</v>
      </c>
      <c r="CY253" s="59">
        <f>SUMIFS('Planificación 2026-1'!S:S,'Planificación 2026-1'!X:X,C253,'Planificación 2026-1'!H:H,"OB",'Planificación 2026-1'!I:I,"&lt;3")</f>
        <v>0</v>
      </c>
      <c r="CZ253" s="59">
        <f>SUMIFS('Planificación 2026-1'!S:S,'Planificación 2026-1'!X:X,C253,'Planificación 2026-1'!H:H,"MH",'Planificación 2026-1'!I:I,"&lt;3")</f>
        <v>0</v>
      </c>
      <c r="DA253" s="59">
        <f>SUMIFS('Planificación 2026-1'!S:S,'Planificación 2026-1'!X:X,C253,'Planificación 2026-1'!H:H,"IC",'Planificación 2026-1'!I:I,"&lt;3")</f>
        <v>0</v>
      </c>
      <c r="DB253" s="59">
        <f>SUMIFS('Planificación 2026-1'!S:S,'Planificación 2026-1'!X:X,C253,'Planificación 2026-1'!H:H,"AR",'Planificación 2026-1'!I:I,"&lt;3")</f>
        <v>0</v>
      </c>
      <c r="DC253" s="59">
        <f>SUMIFS('Planificación 2026-1'!S:S,'Planificación 2026-1'!X:X,C253,'Planificación 2026-1'!H:H,"AE",'Planificación 2026-1'!I:I,"&lt;3")</f>
        <v>0</v>
      </c>
      <c r="DD253" s="59">
        <f>SUMIFS('Planificación 2026-1'!S:S,'Planificación 2026-1'!X:X,C253,'Planificación 2026-1'!H:H,"T1",'Planificación 2026-1'!I:I,"&lt;3")</f>
        <v>0</v>
      </c>
      <c r="DE253" s="59">
        <f>SUMIFS('Planificación 2026-1'!S:S,'Planificación 2026-1'!X:X,C253,'Planificación 2026-1'!H:H,"T3",'Planificación 2026-1'!I:I,"&lt;3")</f>
        <v>0</v>
      </c>
      <c r="DF253" s="59">
        <f>SUMIFS('Planificación 2026-1'!S:S,'Planificación 2026-1'!X:X,C253,'Planificación 2026-1'!H:H,"T2",'Planificación 2026-1'!I:I,"&lt;3")</f>
        <v>0</v>
      </c>
      <c r="DG253" s="59">
        <f>SUMIFS('Planificación 2026-1'!S:S,'Planificación 2026-1'!X:X,C253,'Planificación 2026-1'!H:H,"T4",'Planificación 2026-1'!I:I,"&lt;3")</f>
        <v>0</v>
      </c>
      <c r="DH253" s="58" t="str">
        <f>TRIM(CONCATENATE(L253,M253,N253,O253,P253,Q253,R253,S253,T253,U253,V253,W253,X253,Y253,Z253,AA253,AB253))</f>
        <v/>
      </c>
      <c r="DI253" s="27">
        <f>IF(C253="","",SUMIFS('Planificación 2026-1'!S:S,'Planificación 2026-1'!X:X,C253,'Planificación 2026-1'!F:F,"PRINCIPAL",'Planificación 2026-1'!Y:Y,"VIRTUAL"))</f>
        <v>0</v>
      </c>
      <c r="DJ253" s="27">
        <f>IF(C253="","",SUMIFS('Planificación 2026-1'!S:S,'Planificación 2026-1'!X:X,C253,'Planificación 2026-1'!F:F,"PRINCIPAL",'Planificación 2026-1'!Y:Y,"PRESENCIAL"))</f>
        <v>0</v>
      </c>
      <c r="DK253" s="27">
        <f>IF(C253="","",SUMIFS('Planificación 2026-1'!S:S,'Planificación 2026-1'!X:X,C253,'Planificación 2026-1'!F:F,"PRINCIPAL",'Planificación 2026-1'!Y:Y,"HIBRIDO PRESENCIAL"))</f>
        <v>0</v>
      </c>
      <c r="DL253" s="58" t="str">
        <f>TRIM(CONCATENATE(AC253,AD253,AE253,AF253,AG253,AH253,AI253,AJ253,AK253,AL253,AM253,AN253,AO253,AP253,AQ253,AR253,AS253))</f>
        <v/>
      </c>
      <c r="DM253" s="58">
        <f>IF(C253="","",SUMIFS('Planificación 2026-1'!S:S,'Planificación 2026-1'!X:X,C253,'Planificación 2026-1'!F:F,"FILIAL",'Planificación 2026-1'!Y:Y,"VIRTUAL"))</f>
        <v>0</v>
      </c>
      <c r="DN253" s="60">
        <f>IF(C253="","",SUMIFS('Planificación 2026-1'!S:S,'Planificación 2026-1'!X:X,C253,'Planificación 2026-1'!F:F,"FILIAL",'Planificación 2026-1'!Y:Y,"PRESENCIAL"))</f>
        <v>0</v>
      </c>
      <c r="DO253" s="29">
        <f>IF(C253="","",SUMIFS('Planificación 2026-1'!S:S,'Planificación 2026-1'!X:X,C253,'Planificación 2026-1'!F:F,"FILIAL",'Planificación 2026-1'!Y:Y,"HIBRIDO PRESENCIAL"))</f>
        <v>0</v>
      </c>
      <c r="DP253" s="61" t="str">
        <f>TRIM(CONCATENATE(AT253,AU253,AV253,AW253,AX253,AY253,AZ253,BA253,BB253,BC253,BD253,BE253,BF253,BG253,BH253,BI253,BJ253))</f>
        <v/>
      </c>
      <c r="DQ253" s="58">
        <f>IF(C253="","",SUMIFS('Planificación 2026-1'!S:S,'Planificación 2026-1'!X:X,C253,'Planificación 2026-1'!F:F,"SUNAMPE",'Planificación 2026-1'!Y:Y,"VIRTUAL"))</f>
        <v>0</v>
      </c>
      <c r="DR253" s="29">
        <f>IF(C253="","",SUMIFS('Planificación 2026-1'!S:S,'Planificación 2026-1'!X:X,C253,'Planificación 2026-1'!F:F,"SUNAMPE",'Planificación 2026-1'!Y:Y,"PRESENCIAL"))</f>
        <v>0</v>
      </c>
      <c r="DS253" s="61" t="str">
        <f>TRIM(CONCATENATE(BK253,BL253,BM253,BN253,BO253,BP253,BQ253,BR253,BS253,BT253,BU253,BV253,BW253,BX253,BY253,BZ253,CA253))</f>
        <v/>
      </c>
      <c r="DT253" s="58">
        <f>IF(C253="","",SUMIFS('Planificación 2026-1'!S:S,'Planificación 2026-1'!X:X,C253,'Planificación 2026-1'!F:F,"HUAURA",'Planificación 2026-1'!Y:Y,"VIRTUAL"))</f>
        <v>0</v>
      </c>
      <c r="DU253" s="29">
        <f>IF(C253="","",SUMIFS('Planificación 2026-1'!S:S,'Planificación 2026-1'!X:X,C253,'Planificación 2026-1'!F:F,"HUAURA",'Planificación 2026-1'!Y:Y,"PRESENCIAL"))</f>
        <v>0</v>
      </c>
      <c r="DV253" s="32">
        <f>SUMIFS('Planificación 2026-1'!S:S,'Planificación 2026-1'!X:X,C253,'Planificación 2026-1'!F:F,"PRINCIPAL",'Planificación 2026-1'!Y:Y,"VIRTUAL",'Planificación 2026-1'!I:I,"&gt;2")</f>
        <v>0</v>
      </c>
      <c r="DW253" s="32">
        <f>SUMIFS('Planificación 2026-1'!S:S,'Planificación 2026-1'!X:X,C253,'Planificación 2026-1'!F:F,"PRINCIPAL",'Planificación 2026-1'!Y:Y,"&lt;&gt;VIRTUAL",'Planificación 2026-1'!I:I,"&gt;2")</f>
        <v>0</v>
      </c>
      <c r="DX253" s="32">
        <f>SUMIFS('Planificación 2026-1'!S:S,'Planificación 2026-1'!X:X,C253,'Planificación 2026-1'!F:F,"SUNAMPE",'Planificación 2026-1'!Y:Y,"VIRTUAL",'Planificación 2026-1'!I:I,"&gt;2")</f>
        <v>0</v>
      </c>
      <c r="DY253" s="32">
        <f>SUMIFS('Planificación 2026-1'!S:S,'Planificación 2026-1'!X:X,C253,'Planificación 2026-1'!F:F,"SUNAMPE",'Planificación 2026-1'!Y:Y,"&lt;&gt;VIRTUAL",'Planificación 2026-1'!I:I,"&gt;2")</f>
        <v>0</v>
      </c>
      <c r="DZ253" s="32">
        <f>SUMIFS('Planificación 2026-1'!S:S,'Planificación 2026-1'!X:X,C253,'Planificación 2026-1'!F:F,"FILIAL",'Planificación 2026-1'!Y:Y,"VIRTUAL",'Planificación 2026-1'!I:I,"&gt;2")</f>
        <v>0</v>
      </c>
      <c r="EA253" s="32">
        <f>SUMIFS('Planificación 2026-1'!S:S,'Planificación 2026-1'!X:X,C253,'Planificación 2026-1'!F:F,"FILIAL",'Planificación 2026-1'!Y:Y,"&lt;&gt;VIRTUAL",'Planificación 2026-1'!I:I,"&gt;2")</f>
        <v>0</v>
      </c>
      <c r="EB253" s="32">
        <f>SUMIFS('Planificación 2026-1'!S:S,'Planificación 2026-1'!X:X,C253,'Planificación 2026-1'!F:F,"PORUMA",'Planificación 2026-1'!Y:Y,"VIRTUAL",'Planificación 2026-1'!I:I,"&gt;2")</f>
        <v>0</v>
      </c>
      <c r="EC253" s="32">
        <f>SUMIFS('Planificación 2026-1'!S:S,'Planificación 2026-1'!X:X,C253,'Planificación 2026-1'!F:F,"PORUMA",'Planificación 2026-1'!Y:Y,"&lt;&gt;VIRTUAL",'Planificación 2026-1'!I:I,"&gt;2")</f>
        <v>15</v>
      </c>
      <c r="ED253" s="32">
        <f>SUMIFS('Planificación 2026-1'!S:S,'Planificación 2026-1'!X:X,C253,'Planificación 2026-1'!F:F,"HUAURA",'Planificación 2026-1'!Y:Y,"VIRTUAL",'Planificación 2026-1'!I:I,"&gt;2")</f>
        <v>0</v>
      </c>
      <c r="EE253" s="32">
        <f>SUMIFS('Planificación 2026-1'!S:S,'Planificación 2026-1'!X:X,C253,'Planificación 2026-1'!F:F,"HUAURA",'Planificación 2026-1'!Y:Y,"&lt;&gt;VIRTUAL",'Planificación 2026-1'!I:I,"&gt;2")</f>
        <v>0</v>
      </c>
      <c r="EF253" s="32">
        <f>SUMIFS('Planificación 2026-1'!S:S,'Planificación 2026-1'!X:X,C253,'Planificación 2026-1'!F:F,"PRINCIPAL",'Planificación 2026-1'!Y:Y,"VIRTUAL",'Planificación 2026-1'!I:I,"&lt;3")</f>
        <v>0</v>
      </c>
      <c r="EG253" s="32">
        <f>SUMIFS('Planificación 2026-1'!S:S,'Planificación 2026-1'!X:X,C253,'Planificación 2026-1'!F:F,"PRINCIPAL",'Planificación 2026-1'!Y:Y,"&lt;&gt;VIRTUAL",'Planificación 2026-1'!I:I,"&lt;3")</f>
        <v>0</v>
      </c>
      <c r="EH253" s="32">
        <f>SUMIFS('Planificación 2026-1'!S:S,'Planificación 2026-1'!X:X,C253,'Planificación 2026-1'!F:F,"SUNAMPE",'Planificación 2026-1'!Y:Y,"VIRTUAL",'Planificación 2026-1'!I:I,"&lt;3")</f>
        <v>0</v>
      </c>
      <c r="EI253" s="32">
        <f>SUMIFS('Planificación 2026-1'!S:S,'Planificación 2026-1'!X:X,C253,'Planificación 2026-1'!F:F,"SUNAMPE",'Planificación 2026-1'!Y:Y,"&lt;&gt;VIRTUAL",'Planificación 2026-1'!I:I,"&lt;3")</f>
        <v>0</v>
      </c>
      <c r="EJ253" s="32">
        <f>SUMIFS('Planificación 2026-1'!S:S,'Planificación 2026-1'!X:X,C253,'Planificación 2026-1'!F:F,"FILIAL",'Planificación 2026-1'!Y:Y,"VIRTUAL",'Planificación 2026-1'!I:I,"&lt;3")</f>
        <v>0</v>
      </c>
      <c r="EK253" s="32">
        <f>SUMIFS('Planificación 2026-1'!S:S,'Planificación 2026-1'!X:X,C253,'Planificación 2026-1'!F:F,"FILIAL",'Planificación 2026-1'!Y:Y,"&lt;&gt;VIRTUAL",'Planificación 2026-1'!I:I,"&lt;3")</f>
        <v>0</v>
      </c>
      <c r="EL253" s="32">
        <f>SUMIFS('Planificación 2026-1'!S:S,'Planificación 2026-1'!X:X,C253,'Planificación 2026-1'!F:F,"PORUMA",'Planificación 2026-1'!Y:Y,"VIRTUAL",'Planificación 2026-1'!I:I,"&lt;3")</f>
        <v>0</v>
      </c>
      <c r="EM253" s="32">
        <f>SUMIFS('Planificación 2026-1'!S:S,'Planificación 2026-1'!X:X,C253,'Planificación 2026-1'!F:F,"PORUMA",'Planificación 2026-1'!Y:Y,"&lt;&gt;VIRTUAL",'Planificación 2026-1'!I:I,"&lt;3")</f>
        <v>0</v>
      </c>
      <c r="EN253" s="32">
        <f>SUMIFS('Planificación 2026-1'!S:S,'Planificación 2026-1'!X:X,C253,'Planificación 2026-1'!F:F,"HUAURA",'Planificación 2026-1'!Y:Y,"VIRTUAL",'Planificación 2026-1'!I:I,"&lt;3")</f>
        <v>0</v>
      </c>
      <c r="EO253" s="32">
        <f>SUMIFS('Planificación 2026-1'!S:S,'Planificación 2026-1'!X:X,C253,'Planificación 2026-1'!F:F,"HUAURA",'Planificación 2026-1'!Y:Y,"&lt;&gt;VIRTUAL",'Planificación 2026-1'!I:I,"&lt;3")</f>
        <v>0</v>
      </c>
      <c r="EP253" s="32">
        <f>EJ253+DZ253+EA253+EK253</f>
        <v>0</v>
      </c>
      <c r="EQ253" s="32">
        <f>EO253+EN253+EE253+ED253</f>
        <v>0</v>
      </c>
      <c r="ER253" s="32">
        <f>EL253+EM253+EC253+EB253</f>
        <v>15</v>
      </c>
      <c r="ES253" s="32">
        <f>EG253+EF253+DW253+DV253</f>
        <v>0</v>
      </c>
      <c r="ET253" s="32">
        <f>EI253+EH253+DY253+DX253</f>
        <v>0</v>
      </c>
      <c r="EU253" s="32">
        <f t="shared" si="58"/>
        <v>15</v>
      </c>
      <c r="EV253" s="32" t="b">
        <f>EXACT(EU253,E253)</f>
        <v>1</v>
      </c>
      <c r="EW253" s="32"/>
      <c r="EX253" s="32">
        <f>DV253+DZ253+ED253+EF253+EJ253+EN253+DX253+EH253</f>
        <v>0</v>
      </c>
      <c r="EY253" s="32">
        <f>DW253+EA253+EE253+EG253+EK253+EO253+DY253+EI253</f>
        <v>0</v>
      </c>
      <c r="EZ253" s="32" t="b">
        <f>EXACT(SUM(EX253:EY253),E253)</f>
        <v>0</v>
      </c>
      <c r="FA253" s="32" t="str">
        <f>IF(AND(DW253=0,EA253=0,EE253=0),"",IF(COUNTIF(DW253:EE253,"&gt;0")=1,IF(DW253&gt;0,"SEDE",IF(EA253&gt;0,"FILIAL","HUAURA")),IF(COUNTIF(DW253:EE253,"&gt;0")=2,IF(AND(DW253&gt;0,EA253&gt;0),"SEDE-FILIAL",IF(AND(DW253&gt;0,EE253&gt;0),"SEDE-HUAURA","FILIAL-HUAURA")),"SEDE-FILIAL-HUAURA")))</f>
        <v/>
      </c>
      <c r="FB253" s="32" t="str">
        <f>IF(EX253=0,"PRESENCIAL",IF(EY253=0,"VIRTUAL",IF(EX253&gt;EY253,"MAS VIRTUAL",IF(EY253&gt;EX253,"MAS PRESENCIAL","AMBOS"))))</f>
        <v>PRESENCIAL</v>
      </c>
    </row>
    <row r="254" spans="2:158">
      <c r="B254" s="65">
        <v>251</v>
      </c>
      <c r="C254" s="32" t="s">
        <v>462</v>
      </c>
      <c r="D254" s="429">
        <v>70674579</v>
      </c>
      <c r="E254" s="62">
        <f>SUMIF('Planificación 2026-1'!X:X,C254,'Planificación 2026-1'!S:S)</f>
        <v>16</v>
      </c>
      <c r="F254" s="450" t="s">
        <v>203</v>
      </c>
      <c r="G254" s="57" t="s">
        <v>436</v>
      </c>
      <c r="H254" s="64"/>
      <c r="I254" s="64"/>
      <c r="J254" s="32" t="s">
        <v>181</v>
      </c>
      <c r="K254" s="32" t="s">
        <v>168</v>
      </c>
      <c r="L254" s="57" t="str">
        <f>IF(SUM(COUNTIFS('Planificación 2026-1'!F:F,"PRINCIPAL",'Planificación 2026-1'!X:X,C254,'Planificación 2026-1'!H:H,"AF"))&gt;0,"P01"," ")</f>
        <v xml:space="preserve"> </v>
      </c>
      <c r="M254" s="58" t="str">
        <f>IF(SUM(COUNTIFS('Planificación 2026-1'!F:F,"PRINCIPAL",'Planificación 2026-1'!X:X,C254,'Planificación 2026-1'!H:H,"EN"))&gt;0,"P02"," ")</f>
        <v xml:space="preserve"> </v>
      </c>
      <c r="N254" s="58" t="str">
        <f>IF(SUM(COUNTIFS('Planificación 2026-1'!F:F,"PRINCIPAL",'Planificación 2026-1'!X:X,C254,'Planificación 2026-1'!H:H,"IS"))&gt;0,"P03"," ")</f>
        <v xml:space="preserve"> </v>
      </c>
      <c r="O254" s="58" t="str">
        <f>IF(SUM(COUNTIFS('Planificación 2026-1'!F:F,"PRINCIPAL",'Planificación 2026-1'!X:X,C254,'Planificación 2026-1'!H:H,"PS"))&gt;0,"P04"," ")</f>
        <v>P04</v>
      </c>
      <c r="P254" s="58"/>
      <c r="Q254" s="58" t="str">
        <f>IF(SUM(COUNTIFS('Planificación 2026-1'!F:F,"PRINCIPAL",'Planificación 2026-1'!X:X,C254,'Planificación 2026-1'!H:H,"IN"))&gt;0,"P06"," ")</f>
        <v xml:space="preserve"> </v>
      </c>
      <c r="R254" s="58" t="str">
        <f>IF(SUM(COUNTIFS('Planificación 2026-1'!F:F,"PRINCIPAL",'Planificación 2026-1'!X:X,C254,'Planificación 2026-1'!H:H,"CA"))&gt;0,"P07"," ")</f>
        <v xml:space="preserve"> </v>
      </c>
      <c r="S254" s="58" t="str">
        <f>IF(SUM(COUNTIFS('Planificación 2026-1'!F:F,"PRINCIPAL",'Planificación 2026-1'!X:X,C254,'Planificación 2026-1'!H:H,"DE"))&gt;0,"P08"," ")</f>
        <v xml:space="preserve"> </v>
      </c>
      <c r="T254" s="58" t="str">
        <f>IF(SUM(COUNTIFS('Planificación 2026-1'!F:F,"PRINCIPAL",'Planificación 2026-1'!X:X,C254,'Planificación 2026-1'!H:H,"OB"))&gt;0,"P09"," ")</f>
        <v xml:space="preserve"> </v>
      </c>
      <c r="U254" s="58" t="str">
        <f>IF(SUM(COUNTIFS('Planificación 2026-1'!F:F,"PRINCIPAL",'Planificación 2026-1'!X:X,C254,'Planificación 2026-1'!H:H,"MH"))&gt;0,"P31"," ")</f>
        <v xml:space="preserve"> </v>
      </c>
      <c r="V254" s="58" t="str">
        <f>IF(SUM(COUNTIFS('Planificación 2026-1'!F:F,"PRINCIPAL",'Planificación 2026-1'!X:X,C254,'Planificación 2026-1'!H:H,"IC"))&gt;0,"P32"," ")</f>
        <v xml:space="preserve"> </v>
      </c>
      <c r="W254" s="58" t="str">
        <f>IF(SUM(COUNTIFS('Planificación 2026-1'!F:F,"PRINCIPAL",'Planificación 2026-1'!X:X,C254,'Planificación 2026-1'!H:H,"AR"))&gt;0,"P34"," ")</f>
        <v xml:space="preserve"> </v>
      </c>
      <c r="X254" s="58" t="str">
        <f>IF(SUM(COUNTIFS('Planificación 2026-1'!F:F,"PRINCIPAL",'Planificación 2026-1'!X:X,C254,'Planificación 2026-1'!H:H,"T1"))&gt;0,"P35"," ")</f>
        <v xml:space="preserve"> </v>
      </c>
      <c r="Y254" s="58" t="str">
        <f>IF(SUM(COUNTIFS('Planificación 2026-1'!F:F,"PRINCIPAL",'Planificación 2026-1'!X:X,C254,'Planificación 2026-1'!H:H,"T3"))&gt;0,"P36"," ")</f>
        <v xml:space="preserve"> </v>
      </c>
      <c r="Z254" s="58" t="str">
        <f>IF(SUM(COUNTIFS('Planificación 2026-1'!F:F,"PRINCIPAL",'Planificación 2026-1'!X:X,C254,'Planificación 2026-1'!H:H,"T2"))&gt;0,"P37"," ")</f>
        <v xml:space="preserve"> </v>
      </c>
      <c r="AA254" s="58" t="str">
        <f>IF(SUM(COUNTIFS('Planificación 2026-1'!F:F,"PRINCIPAL",'Planificación 2026-1'!X:X,C254,'Planificación 2026-1'!H:H,"AE"))&gt;0,"P38"," ")</f>
        <v xml:space="preserve"> </v>
      </c>
      <c r="AB254" s="58" t="str">
        <f>IF(SUM(COUNTIFS('Planificación 2026-1'!F:F,"PRINCIPAL",'Planificación 2026-1'!X:X,C254,'Planificación 2026-1'!H:H,"T4"))&gt;0,"P55"," ")</f>
        <v xml:space="preserve"> </v>
      </c>
      <c r="AC254" s="58" t="str">
        <f>IF(SUM(COUNTIFS('Planificación 2026-1'!F:F,"FILIAL",'Planificación 2026-1'!X:X,C254,'Planificación 2026-1'!H:H,"AF"))&gt;0," P01"," ")</f>
        <v xml:space="preserve"> </v>
      </c>
      <c r="AD254" s="58" t="str">
        <f>IF(SUM(COUNTIFS('Planificación 2026-1'!F:F,"FILIAL",'Planificación 2026-1'!X:X,C254,'Planificación 2026-1'!H:H,"EN"))&gt;0,"P02"," ")</f>
        <v xml:space="preserve"> </v>
      </c>
      <c r="AE254" s="58" t="str">
        <f>IF(SUM(COUNTIFS('Planificación 2026-1'!F:F,"FILIAL",'Planificación 2026-1'!X:X,C254,'Planificación 2026-1'!H:H,"IS"))&gt;0,"P03"," ")</f>
        <v xml:space="preserve"> </v>
      </c>
      <c r="AF254" s="58" t="str">
        <f>IF(SUM(COUNTIFS('Planificación 2026-1'!F:F,"FILIAL",'Planificación 2026-1'!X:X,C254,'Planificación 2026-1'!H:H,"PS"))&gt;0,"P04"," ")</f>
        <v xml:space="preserve"> </v>
      </c>
      <c r="AG254" s="58"/>
      <c r="AH254" s="58" t="str">
        <f>IF(SUM(COUNTIFS('Planificación 2026-1'!F:F,"FILIAL",'Planificación 2026-1'!X:X,C254,'Planificación 2026-1'!H:H,"IN"))&gt;0,"P06"," ")</f>
        <v xml:space="preserve"> </v>
      </c>
      <c r="AI254" s="58" t="str">
        <f>IF(SUM(COUNTIFS('Planificación 2026-1'!F:F,"FILIAL",'Planificación 2026-1'!X:X,C254,'Planificación 2026-1'!H:H,"CA"))&gt;0,"P07"," ")</f>
        <v xml:space="preserve"> </v>
      </c>
      <c r="AJ254" s="58" t="str">
        <f>IF(SUM(COUNTIFS('Planificación 2026-1'!F:F,"FILIAL",'Planificación 2026-1'!X:X,C254,'Planificación 2026-1'!H:H,"DE"))&gt;0,"P08"," ")</f>
        <v xml:space="preserve"> </v>
      </c>
      <c r="AK254" s="58" t="str">
        <f>IF(SUM(COUNTIFS('Planificación 2026-1'!F:F,"FILIAL",'Planificación 2026-1'!X:X,C254,'Planificación 2026-1'!H:H,"OB"))&gt;0,"P09"," ")</f>
        <v xml:space="preserve"> </v>
      </c>
      <c r="AL254" s="58" t="str">
        <f>IF(SUM(COUNTIFS('Planificación 2026-1'!F:F,"FILIAL",'Planificación 2026-1'!X:X,C254,'Planificación 2026-1'!H:H,"MH"))&gt;0,"P31"," ")</f>
        <v xml:space="preserve"> </v>
      </c>
      <c r="AM254" s="58" t="str">
        <f>IF(SUM(COUNTIFS('Planificación 2026-1'!F:F,"FILIAL",'Planificación 2026-1'!X:X,C254,'Planificación 2026-1'!H:H,"IC"))&gt;0,"P32"," ")</f>
        <v xml:space="preserve"> </v>
      </c>
      <c r="AN254" s="58" t="str">
        <f>IF(SUM(COUNTIFS('Planificación 2026-1'!F:F,"FILIAL",'Planificación 2026-1'!X:X,C254,'Planificación 2026-1'!H:H,"AR"))&gt;0,"P34"," ")</f>
        <v xml:space="preserve"> </v>
      </c>
      <c r="AO254" s="58" t="str">
        <f>IF(SUM(COUNTIFS('Planificación 2026-1'!F:F,"FILIAL",'Planificación 2026-1'!X:X,C254,'Planificación 2026-1'!H:H,"T1"))&gt;0,"P35"," ")</f>
        <v xml:space="preserve"> </v>
      </c>
      <c r="AP254" s="58" t="str">
        <f>IF(SUM(COUNTIFS('Planificación 2026-1'!F:F,"FILIAL",'Planificación 2026-1'!X:X,C254,'Planificación 2026-1'!H:H,"T3"))&gt;0,"P36"," ")</f>
        <v xml:space="preserve"> </v>
      </c>
      <c r="AQ254" s="58" t="str">
        <f>IF(SUM(COUNTIFS('Planificación 2026-1'!F:F,"FILIAL",'Planificación 2026-1'!X:X,C254,'Planificación 2026-1'!H:H,"T2"))&gt;0,"P37"," ")</f>
        <v xml:space="preserve"> </v>
      </c>
      <c r="AR254" s="58" t="str">
        <f>IF(SUM(COUNTIFS('Planificación 2026-1'!F:F,"FILIAL",'Planificación 2026-1'!X:X,C254,'Planificación 2026-1'!H:H,"AE"))&gt;0,"P38"," ")</f>
        <v xml:space="preserve"> </v>
      </c>
      <c r="AS254" s="58" t="str">
        <f>IF(SUM(COUNTIFS('Planificación 2026-1'!F:F,"FILIAL",'Planificación 2026-1'!X:X,C254,'Planificación 2026-1'!H:H,"T4"))&gt;0,"P55"," ")</f>
        <v xml:space="preserve"> </v>
      </c>
      <c r="AT254" s="58" t="str">
        <f>IF(SUM(COUNTIFS('Planificación 2026-1'!F:F,"SUNAMPE",'Planificación 2026-1'!X:X,C254,'Planificación 2026-1'!H:H,"AF"))&gt;0," P01"," ")</f>
        <v xml:space="preserve"> </v>
      </c>
      <c r="AU254" s="58" t="str">
        <f>IF(SUM(COUNTIFS('Planificación 2026-1'!F:F,"SUNAMPE",'Planificación 2026-1'!X:X,C254,'Planificación 2026-1'!H:H,"EN"))&gt;0,"P02"," ")</f>
        <v xml:space="preserve"> </v>
      </c>
      <c r="AV254" s="58" t="str">
        <f>IF(SUM(COUNTIFS('Planificación 2026-1'!F:F,"SUNAMPE",'Planificación 2026-1'!X:X,C254,'Planificación 2026-1'!H:H,"IS"))&gt;0,"P03"," ")</f>
        <v xml:space="preserve"> </v>
      </c>
      <c r="AW254" s="58" t="str">
        <f>IF(SUM(COUNTIFS('Planificación 2026-1'!F:F,"SUNAMPE",'Planificación 2026-1'!X:X,C254,'Planificación 2026-1'!H:H,"PS"))&gt;0,"P04"," ")</f>
        <v>P04</v>
      </c>
      <c r="AX254" s="58"/>
      <c r="AY254" s="58" t="str">
        <f>IF(SUM(COUNTIFS('Planificación 2026-1'!F:F,"SUNAMPE",'Planificación 2026-1'!X:X,C254,'Planificación 2026-1'!H:H,"IN"))&gt;0,"P06"," ")</f>
        <v xml:space="preserve"> </v>
      </c>
      <c r="AZ254" s="58" t="str">
        <f>IF(SUM(COUNTIFS('Planificación 2026-1'!F:F,"SUNAMPE",'Planificación 2026-1'!X:X,C254,'Planificación 2026-1'!H:H,"CA"))&gt;0,"P07"," ")</f>
        <v xml:space="preserve"> </v>
      </c>
      <c r="BA254" s="58" t="str">
        <f>IF(SUM(COUNTIFS('Planificación 2026-1'!F:F,"SUNAMPE",'Planificación 2026-1'!X:X,C254,'Planificación 2026-1'!H:H,"DE"))&gt;0,"P08"," ")</f>
        <v xml:space="preserve"> </v>
      </c>
      <c r="BB254" s="58" t="str">
        <f>IF(SUM(COUNTIFS('Planificación 2026-1'!F:F,"SUNAMPE",'Planificación 2026-1'!X:X,C254,'Planificación 2026-1'!H:H,"OB"))&gt;0,"P09"," ")</f>
        <v xml:space="preserve"> </v>
      </c>
      <c r="BC254" s="58" t="str">
        <f>IF(SUM(COUNTIFS('Planificación 2026-1'!F:F,"SUNAMPE",'Planificación 2026-1'!X:X,C254,'Planificación 2026-1'!H:H,"MH"))&gt;0,"P31"," ")</f>
        <v xml:space="preserve"> </v>
      </c>
      <c r="BD254" s="58" t="str">
        <f>IF(SUM(COUNTIFS('Planificación 2026-1'!F:F,"SUNAMPE",'Planificación 2026-1'!X:X,C254,'Planificación 2026-1'!H:H,"IC"))&gt;0,"P32"," ")</f>
        <v xml:space="preserve"> </v>
      </c>
      <c r="BE254" s="58" t="str">
        <f>IF(SUM(COUNTIFS('Planificación 2026-1'!F:F,"SUNAMPE",'Planificación 2026-1'!X:X,C254,'Planificación 2026-1'!H:H,"AR"))&gt;0,"P34"," ")</f>
        <v xml:space="preserve"> </v>
      </c>
      <c r="BF254" s="58" t="str">
        <f>IF(SUM(COUNTIFS('Planificación 2026-1'!F:F,"SUNAMPE",'Planificación 2026-1'!X:X,C254,'Planificación 2026-1'!H:H,"T1"))&gt;0,"P35"," ")</f>
        <v xml:space="preserve"> </v>
      </c>
      <c r="BG254" s="58" t="str">
        <f>IF(SUM(COUNTIFS('Planificación 2026-1'!F:F,"SUNAMPE",'Planificación 2026-1'!X:X,C254,'Planificación 2026-1'!H:H,"T3"))&gt;0,"P36"," ")</f>
        <v xml:space="preserve"> </v>
      </c>
      <c r="BH254" s="58" t="str">
        <f>IF(SUM(COUNTIFS('Planificación 2026-1'!F:F,"SUNAMPE",'Planificación 2026-1'!X:X,C254,'Planificación 2026-1'!H:H,"T2"))&gt;0,"P37"," ")</f>
        <v xml:space="preserve"> </v>
      </c>
      <c r="BI254" s="58" t="str">
        <f>IF(SUM(COUNTIFS('Planificación 2026-1'!F:F,"SUNAMPE",'Planificación 2026-1'!X:X,C254,'Planificación 2026-1'!H:H,"AE"))&gt;0,"P38"," ")</f>
        <v xml:space="preserve"> </v>
      </c>
      <c r="BJ254" s="58" t="str">
        <f>IF(SUM(COUNTIFS('Planificación 2026-1'!F:F,"SUNAMPE",'Planificación 2026-1'!X:X,C254,'Planificación 2026-1'!H:H,"T4"))&gt;0,"P55"," ")</f>
        <v xml:space="preserve"> </v>
      </c>
      <c r="BK254" s="58" t="str">
        <f>IF(SUM(COUNTIFS('Planificación 2026-1'!F:F,"HUAURA",'Planificación 2026-1'!X:X,C254,'Planificación 2026-1'!H:H,"AF"))&gt;0," P01"," ")</f>
        <v xml:space="preserve"> </v>
      </c>
      <c r="BL254" s="58" t="str">
        <f>IF(SUM(COUNTIFS('Planificación 2026-1'!F:F,"HUAURA",'Planificación 2026-1'!X:X,C254,'Planificación 2026-1'!H:H,"EN"))&gt;0,"P02"," ")</f>
        <v xml:space="preserve"> </v>
      </c>
      <c r="BM254" s="58" t="str">
        <f>IF(SUM(COUNTIFS('Planificación 2026-1'!F:F,"HUAURA",'Planificación 2026-1'!X:X,C254,'Planificación 2026-1'!H:H,"IS"))&gt;0,"P03"," ")</f>
        <v xml:space="preserve"> </v>
      </c>
      <c r="BN254" s="58" t="str">
        <f>IF(SUM(COUNTIFS('Planificación 2026-1'!F:F,"HUAURA",'Planificación 2026-1'!X:X,C254,'Planificación 2026-1'!H:H,"PS"))&gt;0,"P04"," ")</f>
        <v xml:space="preserve"> </v>
      </c>
      <c r="BO254" s="58"/>
      <c r="BP254" s="58" t="str">
        <f>IF(SUM(COUNTIFS('Planificación 2026-1'!F:F,"HUAURA",'Planificación 2026-1'!X:X,C254,'Planificación 2026-1'!H:H,"IN"))&gt;0,"P06"," ")</f>
        <v xml:space="preserve"> </v>
      </c>
      <c r="BQ254" s="58" t="str">
        <f>IF(SUM(COUNTIFS('Planificación 2026-1'!F:F,"HUAURA",'Planificación 2026-1'!X:X,C254,'Planificación 2026-1'!H:H,"CA"))&gt;0,"P07"," ")</f>
        <v xml:space="preserve"> </v>
      </c>
      <c r="BR254" s="58" t="str">
        <f>IF(SUM(COUNTIFS('Planificación 2026-1'!F:F,"HUAURA",'Planificación 2026-1'!X:X,C254,'Planificación 2026-1'!H:H,"DE"))&gt;0,"P08"," ")</f>
        <v xml:space="preserve"> </v>
      </c>
      <c r="BS254" s="58" t="str">
        <f>IF(SUM(COUNTIFS('Planificación 2026-1'!F:F,"HUAURA",'Planificación 2026-1'!X:X,C254,'Planificación 2026-1'!H:H,"OB"))&gt;0,"P09"," ")</f>
        <v xml:space="preserve"> </v>
      </c>
      <c r="BT254" s="58" t="str">
        <f>IF(SUM(COUNTIFS('Planificación 2026-1'!F:F,"HUAURA",'Planificación 2026-1'!X:X,C254,'Planificación 2026-1'!H:H,"MH"))&gt;0,"P31"," ")</f>
        <v xml:space="preserve"> </v>
      </c>
      <c r="BU254" s="58" t="str">
        <f>IF(SUM(COUNTIFS('Planificación 2026-1'!F:F,"HUAURA",'Planificación 2026-1'!X:X,C254,'Planificación 2026-1'!H:H,"IC"))&gt;0,"P32"," ")</f>
        <v xml:space="preserve"> </v>
      </c>
      <c r="BV254" s="58" t="str">
        <f>IF(SUM(COUNTIFS('Planificación 2026-1'!F:F,"HUAURA",'Planificación 2026-1'!X:X,C254,'Planificación 2026-1'!H:H,"AR"))&gt;0,"P34"," ")</f>
        <v xml:space="preserve"> </v>
      </c>
      <c r="BW254" s="58" t="str">
        <f>IF(SUM(COUNTIFS('Planificación 2026-1'!F:F,"HUAURA",'Planificación 2026-1'!X:X,C254,'Planificación 2026-1'!H:H,"T1"))&gt;0,"P35"," ")</f>
        <v xml:space="preserve"> </v>
      </c>
      <c r="BX254" s="58" t="str">
        <f>IF(SUM(COUNTIFS('Planificación 2026-1'!F:F,"HUAURA",'Planificación 2026-1'!X:X,C254,'Planificación 2026-1'!H:H,"T3"))&gt;0,"P36"," ")</f>
        <v xml:space="preserve"> </v>
      </c>
      <c r="BY254" s="58" t="str">
        <f>IF(SUM(COUNTIFS('Planificación 2026-1'!F:F,"HUAURA",'Planificación 2026-1'!X:X,C254,'Planificación 2026-1'!H:H,"T2"))&gt;0,"P37"," ")</f>
        <v xml:space="preserve"> </v>
      </c>
      <c r="BZ254" s="58" t="str">
        <f>IF(SUM(COUNTIFS('Planificación 2026-1'!F:F,"HUAURA",'Planificación 2026-1'!X:X,C254,'Planificación 2026-1'!H:H,"AE"))&gt;0,"P38"," ")</f>
        <v xml:space="preserve"> </v>
      </c>
      <c r="CA254" s="58" t="str">
        <f>IF(SUM(COUNTIFS('Planificación 2026-1'!F:F,"HUAURA",'Planificación 2026-1'!X:X,C254,'Planificación 2026-1'!H:H,"T4"))&gt;0,"P55"," ")</f>
        <v xml:space="preserve"> </v>
      </c>
      <c r="CB254" s="59">
        <f>SUMIFS('Planificación 2026-1'!S:S,'Planificación 2026-1'!X:X,C254,'Planificación 2026-1'!H:H,"AF",'Planificación 2026-1'!I:I,"&gt;2")</f>
        <v>0</v>
      </c>
      <c r="CC254" s="59">
        <f>SUMIFS('Planificación 2026-1'!S:S,'Planificación 2026-1'!X:X,C254,'Planificación 2026-1'!H:H,"EN",'Planificación 2026-1'!I:I,"&gt;2")</f>
        <v>0</v>
      </c>
      <c r="CD254" s="59">
        <f>SUMIFS('Planificación 2026-1'!S:S,'Planificación 2026-1'!X:X,C254,'Planificación 2026-1'!H:H,"IS",'Planificación 2026-1'!I:I,"&gt;2")</f>
        <v>0</v>
      </c>
      <c r="CE254" s="59">
        <f>SUMIFS('Planificación 2026-1'!S:S,'Planificación 2026-1'!X:X,C254,'Planificación 2026-1'!H:H,"PS",'Planificación 2026-1'!I:I,"&gt;2")</f>
        <v>0</v>
      </c>
      <c r="CF254" s="59">
        <f>SUMIFS('Planificación 2026-1'!S:S,'Planificación 2026-1'!X:X,C254,'Planificación 2026-1'!H:H,"IN",'Planificación 2026-1'!I:I,"&gt;2")</f>
        <v>0</v>
      </c>
      <c r="CG254" s="59">
        <f>SUMIFS('Planificación 2026-1'!S:S,'Planificación 2026-1'!X:X,C254,'Planificación 2026-1'!H:H,"CA",'Planificación 2026-1'!I:I,"&gt;2")</f>
        <v>0</v>
      </c>
      <c r="CH254" s="59">
        <f>SUMIFS('Planificación 2026-1'!S:S,'Planificación 2026-1'!X:X,C254,'Planificación 2026-1'!H:H,"DE",'Planificación 2026-1'!I:I,"&gt;2")</f>
        <v>0</v>
      </c>
      <c r="CI254" s="59">
        <f>SUMIFS('Planificación 2026-1'!S:S,'Planificación 2026-1'!X:X,C254,'Planificación 2026-1'!H:H,"OB",'Planificación 2026-1'!I:I,"&gt;2")</f>
        <v>0</v>
      </c>
      <c r="CJ254" s="59">
        <f>SUMIFS('Planificación 2026-1'!S:S,'Planificación 2026-1'!X:X,C254,'Planificación 2026-1'!H:H,"MH",'Planificación 2026-1'!I:I,"&gt;2")</f>
        <v>0</v>
      </c>
      <c r="CK254" s="59">
        <f>SUMIFS('Planificación 2026-1'!S:S,'Planificación 2026-1'!X:X,C254,'Planificación 2026-1'!H:H,"IC",'Planificación 2026-1'!I:I,"&gt;2")</f>
        <v>0</v>
      </c>
      <c r="CL254" s="59">
        <f>SUMIFS('Planificación 2026-1'!S:S,'Planificación 2026-1'!X:X,C254,'Planificación 2026-1'!H:H,"AR",'Planificación 2026-1'!I:I,"&gt;2")</f>
        <v>0</v>
      </c>
      <c r="CM254" s="59">
        <f>SUMIFS('Planificación 2026-1'!S:S,'Planificación 2026-1'!X:X,C254,'Planificación 2026-1'!H:H,"AE",'Planificación 2026-1'!I:I,"&gt;2")</f>
        <v>0</v>
      </c>
      <c r="CN254" s="59">
        <f>SUMIFS('Planificación 2026-1'!S:S,'Planificación 2026-1'!X:X,C254,'Planificación 2026-1'!H:H,"T1",'Planificación 2026-1'!I:I,"&gt;2")</f>
        <v>0</v>
      </c>
      <c r="CO254" s="59">
        <f>SUMIFS('Planificación 2026-1'!S:S,'Planificación 2026-1'!X:X,C254,'Planificación 2026-1'!H:H,"T3",'Planificación 2026-1'!I:I,"&gt;2")</f>
        <v>0</v>
      </c>
      <c r="CP254" s="59">
        <f>SUMIFS('Planificación 2026-1'!S:S,'Planificación 2026-1'!X:X,C254,'Planificación 2026-1'!H:H,"T2",'Planificación 2026-1'!I:I,"&gt;2")</f>
        <v>0</v>
      </c>
      <c r="CQ254" s="59">
        <f>SUMIFS('Planificación 2026-1'!S:S,'Planificación 2026-1'!X:X,C254,'Planificación 2026-1'!H:H,"T4",'Planificación 2026-1'!I:I,"&gt;2")</f>
        <v>0</v>
      </c>
      <c r="CR254" s="59">
        <f>SUMIFS('Planificación 2026-1'!S:S,'Planificación 2026-1'!X:X,C254,'Planificación 2026-1'!H:H,"AF",'Planificación 2026-1'!I:I,"&lt;3")</f>
        <v>0</v>
      </c>
      <c r="CS254" s="59">
        <f>SUMIFS('Planificación 2026-1'!S:S,'Planificación 2026-1'!X:X,C254,'Planificación 2026-1'!H:H,"EN",'Planificación 2026-1'!I:I,"&lt;3")</f>
        <v>0</v>
      </c>
      <c r="CT254" s="59">
        <f>SUMIFS('Planificación 2026-1'!S:S,'Planificación 2026-1'!X:X,C254,'Planificación 2026-1'!H:H,"IS",'Planificación 2026-1'!I:I,"&lt;3")</f>
        <v>0</v>
      </c>
      <c r="CU254" s="59">
        <f>SUMIFS('Planificación 2026-1'!S:S,'Planificación 2026-1'!X:X,C254,'Planificación 2026-1'!H:H,"PS",'Planificación 2026-1'!I:I,"&lt;3")</f>
        <v>16</v>
      </c>
      <c r="CV254" s="59">
        <f>SUMIFS('Planificación 2026-1'!S:S,'Planificación 2026-1'!X:X,C254,'Planificación 2026-1'!H:H,"IN",'Planificación 2026-1'!I:I,"&lt;3")</f>
        <v>0</v>
      </c>
      <c r="CW254" s="59">
        <f>SUMIFS('Planificación 2026-1'!S:S,'Planificación 2026-1'!X:X,C254,'Planificación 2026-1'!H:H,"CA",'Planificación 2026-1'!I:I,"&lt;3")</f>
        <v>0</v>
      </c>
      <c r="CX254" s="59">
        <f>SUMIFS('Planificación 2026-1'!S:S,'Planificación 2026-1'!X:X,C254,'Planificación 2026-1'!H:H,"DE",'Planificación 2026-1'!I:I,"&lt;3")</f>
        <v>0</v>
      </c>
      <c r="CY254" s="59">
        <f>SUMIFS('Planificación 2026-1'!S:S,'Planificación 2026-1'!X:X,C254,'Planificación 2026-1'!H:H,"OB",'Planificación 2026-1'!I:I,"&lt;3")</f>
        <v>0</v>
      </c>
      <c r="CZ254" s="59">
        <f>SUMIFS('Planificación 2026-1'!S:S,'Planificación 2026-1'!X:X,C254,'Planificación 2026-1'!H:H,"MH",'Planificación 2026-1'!I:I,"&lt;3")</f>
        <v>0</v>
      </c>
      <c r="DA254" s="59">
        <f>SUMIFS('Planificación 2026-1'!S:S,'Planificación 2026-1'!X:X,C254,'Planificación 2026-1'!H:H,"IC",'Planificación 2026-1'!I:I,"&lt;3")</f>
        <v>0</v>
      </c>
      <c r="DB254" s="59">
        <f>SUMIFS('Planificación 2026-1'!S:S,'Planificación 2026-1'!X:X,C254,'Planificación 2026-1'!H:H,"AR",'Planificación 2026-1'!I:I,"&lt;3")</f>
        <v>0</v>
      </c>
      <c r="DC254" s="59">
        <f>SUMIFS('Planificación 2026-1'!S:S,'Planificación 2026-1'!X:X,C254,'Planificación 2026-1'!H:H,"AE",'Planificación 2026-1'!I:I,"&lt;3")</f>
        <v>0</v>
      </c>
      <c r="DD254" s="59">
        <f>SUMIFS('Planificación 2026-1'!S:S,'Planificación 2026-1'!X:X,C254,'Planificación 2026-1'!H:H,"T1",'Planificación 2026-1'!I:I,"&lt;3")</f>
        <v>0</v>
      </c>
      <c r="DE254" s="59">
        <f>SUMIFS('Planificación 2026-1'!S:S,'Planificación 2026-1'!X:X,C254,'Planificación 2026-1'!H:H,"T3",'Planificación 2026-1'!I:I,"&lt;3")</f>
        <v>0</v>
      </c>
      <c r="DF254" s="59">
        <f>SUMIFS('Planificación 2026-1'!S:S,'Planificación 2026-1'!X:X,C254,'Planificación 2026-1'!H:H,"T2",'Planificación 2026-1'!I:I,"&lt;3")</f>
        <v>0</v>
      </c>
      <c r="DG254" s="59">
        <f>SUMIFS('Planificación 2026-1'!S:S,'Planificación 2026-1'!X:X,C254,'Planificación 2026-1'!H:H,"T4",'Planificación 2026-1'!I:I,"&lt;3")</f>
        <v>0</v>
      </c>
      <c r="DH254" s="58" t="str">
        <f>TRIM(CONCATENATE(L254,M254,N254,O254,P254,Q254,R254,S254,T254,U254,V254,W254,X254,Y254,Z254,AA254,AB254))</f>
        <v>P04</v>
      </c>
      <c r="DI254" s="27">
        <f>IF(C254="","",SUMIFS('Planificación 2026-1'!S:S,'Planificación 2026-1'!X:X,C254,'Planificación 2026-1'!F:F,"PRINCIPAL",'Planificación 2026-1'!Y:Y,"VIRTUAL"))</f>
        <v>0</v>
      </c>
      <c r="DJ254" s="27">
        <f>IF(C254="","",SUMIFS('Planificación 2026-1'!S:S,'Planificación 2026-1'!X:X,C254,'Planificación 2026-1'!F:F,"PRINCIPAL",'Planificación 2026-1'!Y:Y,"PRESENCIAL"))</f>
        <v>4</v>
      </c>
      <c r="DK254" s="27">
        <f>IF(C254="","",SUMIFS('Planificación 2026-1'!S:S,'Planificación 2026-1'!X:X,C254,'Planificación 2026-1'!F:F,"PRINCIPAL",'Planificación 2026-1'!Y:Y,"HIBRIDO PRESENCIAL"))</f>
        <v>0</v>
      </c>
      <c r="DL254" s="58" t="str">
        <f>TRIM(CONCATENATE(AC254,AD254,AE254,AF254,AG254,AH254,AI254,AJ254,AK254,AL254,AM254,AN254,AO254,AP254,AQ254,AR254,AS254))</f>
        <v/>
      </c>
      <c r="DM254" s="58">
        <f>IF(C254="","",SUMIFS('Planificación 2026-1'!S:S,'Planificación 2026-1'!X:X,C254,'Planificación 2026-1'!F:F,"FILIAL",'Planificación 2026-1'!Y:Y,"VIRTUAL"))</f>
        <v>0</v>
      </c>
      <c r="DN254" s="60">
        <f>IF(C254="","",SUMIFS('Planificación 2026-1'!S:S,'Planificación 2026-1'!X:X,C254,'Planificación 2026-1'!F:F,"FILIAL",'Planificación 2026-1'!Y:Y,"PRESENCIAL"))</f>
        <v>0</v>
      </c>
      <c r="DO254" s="29">
        <f>IF(C254="","",SUMIFS('Planificación 2026-1'!S:S,'Planificación 2026-1'!X:X,C254,'Planificación 2026-1'!F:F,"FILIAL",'Planificación 2026-1'!Y:Y,"HIBRIDO PRESENCIAL"))</f>
        <v>0</v>
      </c>
      <c r="DP254" s="61" t="str">
        <f>TRIM(CONCATENATE(AT254,AU254,AV254,AW254,AX254,AY254,AZ254,BA254,BB254,BC254,BD254,BE254,BF254,BG254,BH254,BI254,BJ254))</f>
        <v>P04</v>
      </c>
      <c r="DQ254" s="58">
        <f>IF(C254="","",SUMIFS('Planificación 2026-1'!S:S,'Planificación 2026-1'!X:X,C254,'Planificación 2026-1'!F:F,"SUNAMPE",'Planificación 2026-1'!Y:Y,"VIRTUAL"))</f>
        <v>0</v>
      </c>
      <c r="DR254" s="29">
        <f>IF(C254="","",SUMIFS('Planificación 2026-1'!S:S,'Planificación 2026-1'!X:X,C254,'Planificación 2026-1'!F:F,"SUNAMPE",'Planificación 2026-1'!Y:Y,"PRESENCIAL"))</f>
        <v>12</v>
      </c>
      <c r="DS254" s="61" t="str">
        <f>TRIM(CONCATENATE(BK254,BL254,BM254,BN254,BO254,BP254,BQ254,BR254,BS254,BT254,BU254,BV254,BW254,BX254,BY254,BZ254,CA254))</f>
        <v/>
      </c>
      <c r="DT254" s="58">
        <f>IF(C254="","",SUMIFS('Planificación 2026-1'!S:S,'Planificación 2026-1'!X:X,C254,'Planificación 2026-1'!F:F,"HUAURA",'Planificación 2026-1'!Y:Y,"VIRTUAL"))</f>
        <v>0</v>
      </c>
      <c r="DU254" s="29">
        <f>IF(C254="","",SUMIFS('Planificación 2026-1'!S:S,'Planificación 2026-1'!X:X,C254,'Planificación 2026-1'!F:F,"HUAURA",'Planificación 2026-1'!Y:Y,"PRESENCIAL"))</f>
        <v>0</v>
      </c>
      <c r="DV254" s="32">
        <f>SUMIFS('Planificación 2026-1'!S:S,'Planificación 2026-1'!X:X,C254,'Planificación 2026-1'!F:F,"PRINCIPAL",'Planificación 2026-1'!Y:Y,"VIRTUAL",'Planificación 2026-1'!I:I,"&gt;2")</f>
        <v>0</v>
      </c>
      <c r="DW254" s="32">
        <f>SUMIFS('Planificación 2026-1'!S:S,'Planificación 2026-1'!X:X,C254,'Planificación 2026-1'!F:F,"PRINCIPAL",'Planificación 2026-1'!Y:Y,"&lt;&gt;VIRTUAL",'Planificación 2026-1'!I:I,"&gt;2")</f>
        <v>0</v>
      </c>
      <c r="DX254" s="32">
        <f>SUMIFS('Planificación 2026-1'!S:S,'Planificación 2026-1'!X:X,C254,'Planificación 2026-1'!F:F,"SUNAMPE",'Planificación 2026-1'!Y:Y,"VIRTUAL",'Planificación 2026-1'!I:I,"&gt;2")</f>
        <v>0</v>
      </c>
      <c r="DY254" s="32">
        <f>SUMIFS('Planificación 2026-1'!S:S,'Planificación 2026-1'!X:X,C254,'Planificación 2026-1'!F:F,"SUNAMPE",'Planificación 2026-1'!Y:Y,"&lt;&gt;VIRTUAL",'Planificación 2026-1'!I:I,"&gt;2")</f>
        <v>0</v>
      </c>
      <c r="DZ254" s="32">
        <f>SUMIFS('Planificación 2026-1'!S:S,'Planificación 2026-1'!X:X,C254,'Planificación 2026-1'!F:F,"FILIAL",'Planificación 2026-1'!Y:Y,"VIRTUAL",'Planificación 2026-1'!I:I,"&gt;2")</f>
        <v>0</v>
      </c>
      <c r="EA254" s="32">
        <f>SUMIFS('Planificación 2026-1'!S:S,'Planificación 2026-1'!X:X,C254,'Planificación 2026-1'!F:F,"FILIAL",'Planificación 2026-1'!Y:Y,"&lt;&gt;VIRTUAL",'Planificación 2026-1'!I:I,"&gt;2")</f>
        <v>0</v>
      </c>
      <c r="EB254" s="32">
        <f>SUMIFS('Planificación 2026-1'!S:S,'Planificación 2026-1'!X:X,C254,'Planificación 2026-1'!F:F,"PORUMA",'Planificación 2026-1'!Y:Y,"VIRTUAL",'Planificación 2026-1'!I:I,"&gt;2")</f>
        <v>0</v>
      </c>
      <c r="EC254" s="32">
        <f>SUMIFS('Planificación 2026-1'!S:S,'Planificación 2026-1'!X:X,C254,'Planificación 2026-1'!F:F,"PORUMA",'Planificación 2026-1'!Y:Y,"&lt;&gt;VIRTUAL",'Planificación 2026-1'!I:I,"&gt;2")</f>
        <v>0</v>
      </c>
      <c r="ED254" s="32">
        <f>SUMIFS('Planificación 2026-1'!S:S,'Planificación 2026-1'!X:X,C254,'Planificación 2026-1'!F:F,"HUAURA",'Planificación 2026-1'!Y:Y,"VIRTUAL",'Planificación 2026-1'!I:I,"&gt;2")</f>
        <v>0</v>
      </c>
      <c r="EE254" s="32">
        <f>SUMIFS('Planificación 2026-1'!S:S,'Planificación 2026-1'!X:X,C254,'Planificación 2026-1'!F:F,"HUAURA",'Planificación 2026-1'!Y:Y,"&lt;&gt;VIRTUAL",'Planificación 2026-1'!I:I,"&gt;2")</f>
        <v>0</v>
      </c>
      <c r="EF254" s="32">
        <f>SUMIFS('Planificación 2026-1'!S:S,'Planificación 2026-1'!X:X,C254,'Planificación 2026-1'!F:F,"PRINCIPAL",'Planificación 2026-1'!Y:Y,"VIRTUAL",'Planificación 2026-1'!I:I,"&lt;3")</f>
        <v>0</v>
      </c>
      <c r="EG254" s="32">
        <f>SUMIFS('Planificación 2026-1'!S:S,'Planificación 2026-1'!X:X,C254,'Planificación 2026-1'!F:F,"PRINCIPAL",'Planificación 2026-1'!Y:Y,"&lt;&gt;VIRTUAL",'Planificación 2026-1'!I:I,"&lt;3")</f>
        <v>4</v>
      </c>
      <c r="EH254" s="32">
        <f>SUMIFS('Planificación 2026-1'!S:S,'Planificación 2026-1'!X:X,C254,'Planificación 2026-1'!F:F,"SUNAMPE",'Planificación 2026-1'!Y:Y,"VIRTUAL",'Planificación 2026-1'!I:I,"&lt;3")</f>
        <v>0</v>
      </c>
      <c r="EI254" s="32">
        <f>SUMIFS('Planificación 2026-1'!S:S,'Planificación 2026-1'!X:X,C254,'Planificación 2026-1'!F:F,"SUNAMPE",'Planificación 2026-1'!Y:Y,"&lt;&gt;VIRTUAL",'Planificación 2026-1'!I:I,"&lt;3")</f>
        <v>12</v>
      </c>
      <c r="EJ254" s="32">
        <f>SUMIFS('Planificación 2026-1'!S:S,'Planificación 2026-1'!X:X,C254,'Planificación 2026-1'!F:F,"FILIAL",'Planificación 2026-1'!Y:Y,"VIRTUAL",'Planificación 2026-1'!I:I,"&lt;3")</f>
        <v>0</v>
      </c>
      <c r="EK254" s="32">
        <f>SUMIFS('Planificación 2026-1'!S:S,'Planificación 2026-1'!X:X,C254,'Planificación 2026-1'!F:F,"FILIAL",'Planificación 2026-1'!Y:Y,"&lt;&gt;VIRTUAL",'Planificación 2026-1'!I:I,"&lt;3")</f>
        <v>0</v>
      </c>
      <c r="EL254" s="32">
        <f>SUMIFS('Planificación 2026-1'!S:S,'Planificación 2026-1'!X:X,C254,'Planificación 2026-1'!F:F,"PORUMA",'Planificación 2026-1'!Y:Y,"VIRTUAL",'Planificación 2026-1'!I:I,"&lt;3")</f>
        <v>0</v>
      </c>
      <c r="EM254" s="32">
        <f>SUMIFS('Planificación 2026-1'!S:S,'Planificación 2026-1'!X:X,C254,'Planificación 2026-1'!F:F,"PORUMA",'Planificación 2026-1'!Y:Y,"&lt;&gt;VIRTUAL",'Planificación 2026-1'!I:I,"&lt;3")</f>
        <v>0</v>
      </c>
      <c r="EN254" s="32">
        <f>SUMIFS('Planificación 2026-1'!S:S,'Planificación 2026-1'!X:X,C254,'Planificación 2026-1'!F:F,"HUAURA",'Planificación 2026-1'!Y:Y,"VIRTUAL",'Planificación 2026-1'!I:I,"&lt;3")</f>
        <v>0</v>
      </c>
      <c r="EO254" s="32">
        <f>SUMIFS('Planificación 2026-1'!S:S,'Planificación 2026-1'!X:X,C254,'Planificación 2026-1'!F:F,"HUAURA",'Planificación 2026-1'!Y:Y,"&lt;&gt;VIRTUAL",'Planificación 2026-1'!I:I,"&lt;3")</f>
        <v>0</v>
      </c>
      <c r="EP254" s="32">
        <f>EJ254+DZ254+EA254+EK254</f>
        <v>0</v>
      </c>
      <c r="EQ254" s="32">
        <f>EO254+EN254+EE254+ED254</f>
        <v>0</v>
      </c>
      <c r="ER254" s="32">
        <f>EL254+EM254+EC254+EB254</f>
        <v>0</v>
      </c>
      <c r="ES254" s="32">
        <f>EG254+EF254+DW254+DV254</f>
        <v>4</v>
      </c>
      <c r="ET254" s="32">
        <f>EI254+EH254+DY254+DX254</f>
        <v>12</v>
      </c>
      <c r="EU254" s="32">
        <f t="shared" si="58"/>
        <v>16</v>
      </c>
      <c r="EV254" s="32" t="b">
        <f>EXACT(EU254,E254)</f>
        <v>1</v>
      </c>
      <c r="EW254" s="32"/>
      <c r="EX254" s="32">
        <f>DV254+DZ254+ED254+EF254+EJ254+EN254+DX254+EH254</f>
        <v>0</v>
      </c>
      <c r="EY254" s="32">
        <f>DW254+EA254+EE254+EG254+EK254+EO254+DY254+EI254</f>
        <v>16</v>
      </c>
      <c r="EZ254" s="32" t="b">
        <f>EXACT(SUM(EX254:EY254),E254)</f>
        <v>1</v>
      </c>
      <c r="FA254" s="32" t="str">
        <f>IF(AND(DW254=0,EA254=0,EE254=0),"",IF(COUNTIF(DW254:EE254,"&gt;0")=1,IF(DW254&gt;0,"SEDE",IF(EA254&gt;0,"FILIAL","HUAURA")),IF(COUNTIF(DW254:EE254,"&gt;0")=2,IF(AND(DW254&gt;0,EA254&gt;0),"SEDE-FILIAL",IF(AND(DW254&gt;0,EE254&gt;0),"SEDE-HUAURA","FILIAL-HUAURA")),"SEDE-FILIAL-HUAURA")))</f>
        <v/>
      </c>
      <c r="FB254" s="32" t="str">
        <f>IF(EX254=0,"PRESENCIAL",IF(EY254=0,"VIRTUAL",IF(EX254&gt;EY254,"MAS VIRTUAL",IF(EY254&gt;EX254,"MAS PRESENCIAL","AMBOS"))))</f>
        <v>PRESENCIAL</v>
      </c>
    </row>
    <row r="255" spans="2:158">
      <c r="B255" s="66">
        <v>252</v>
      </c>
      <c r="C255" s="32" t="s">
        <v>463</v>
      </c>
      <c r="D255" s="429">
        <v>45971048</v>
      </c>
      <c r="E255" s="62">
        <f>SUMIF('Planificación 2026-1'!X:X,C255,'Planificación 2026-1'!S:S)</f>
        <v>12</v>
      </c>
      <c r="F255" s="450" t="s">
        <v>203</v>
      </c>
      <c r="G255" s="57" t="s">
        <v>436</v>
      </c>
      <c r="H255" s="64"/>
      <c r="I255" s="64"/>
      <c r="J255" s="32" t="s">
        <v>38</v>
      </c>
      <c r="K255" s="137" t="s">
        <v>166</v>
      </c>
      <c r="L255" s="57" t="str">
        <f>IF(SUM(COUNTIFS('Planificación 2026-1'!F:F,"PRINCIPAL",'Planificación 2026-1'!X:X,C255,'Planificación 2026-1'!H:H,"AF"))&gt;0,"P01"," ")</f>
        <v xml:space="preserve"> </v>
      </c>
      <c r="M255" s="58" t="str">
        <f>IF(SUM(COUNTIFS('Planificación 2026-1'!F:F,"PRINCIPAL",'Planificación 2026-1'!X:X,C255,'Planificación 2026-1'!H:H,"EN"))&gt;0,"P02"," ")</f>
        <v xml:space="preserve"> </v>
      </c>
      <c r="N255" s="58" t="str">
        <f>IF(SUM(COUNTIFS('Planificación 2026-1'!F:F,"PRINCIPAL",'Planificación 2026-1'!X:X,C255,'Planificación 2026-1'!H:H,"IS"))&gt;0,"P03"," ")</f>
        <v xml:space="preserve"> </v>
      </c>
      <c r="O255" s="58" t="str">
        <f>IF(SUM(COUNTIFS('Planificación 2026-1'!F:F,"PRINCIPAL",'Planificación 2026-1'!X:X,C255,'Planificación 2026-1'!H:H,"PS"))&gt;0,"P04"," ")</f>
        <v xml:space="preserve"> </v>
      </c>
      <c r="P255" s="58"/>
      <c r="Q255" s="58" t="str">
        <f>IF(SUM(COUNTIFS('Planificación 2026-1'!F:F,"PRINCIPAL",'Planificación 2026-1'!X:X,C255,'Planificación 2026-1'!H:H,"IN"))&gt;0,"P06"," ")</f>
        <v xml:space="preserve"> </v>
      </c>
      <c r="R255" s="58" t="str">
        <f>IF(SUM(COUNTIFS('Planificación 2026-1'!F:F,"PRINCIPAL",'Planificación 2026-1'!X:X,C255,'Planificación 2026-1'!H:H,"CA"))&gt;0,"P07"," ")</f>
        <v xml:space="preserve"> </v>
      </c>
      <c r="S255" s="58" t="str">
        <f>IF(SUM(COUNTIFS('Planificación 2026-1'!F:F,"PRINCIPAL",'Planificación 2026-1'!X:X,C255,'Planificación 2026-1'!H:H,"DE"))&gt;0,"P08"," ")</f>
        <v xml:space="preserve"> </v>
      </c>
      <c r="T255" s="58" t="str">
        <f>IF(SUM(COUNTIFS('Planificación 2026-1'!F:F,"PRINCIPAL",'Planificación 2026-1'!X:X,C255,'Planificación 2026-1'!H:H,"OB"))&gt;0,"P09"," ")</f>
        <v xml:space="preserve"> </v>
      </c>
      <c r="U255" s="58" t="str">
        <f>IF(SUM(COUNTIFS('Planificación 2026-1'!F:F,"PRINCIPAL",'Planificación 2026-1'!X:X,C255,'Planificación 2026-1'!H:H,"MH"))&gt;0,"P31"," ")</f>
        <v xml:space="preserve"> </v>
      </c>
      <c r="V255" s="58" t="str">
        <f>IF(SUM(COUNTIFS('Planificación 2026-1'!F:F,"PRINCIPAL",'Planificación 2026-1'!X:X,C255,'Planificación 2026-1'!H:H,"IC"))&gt;0,"P32"," ")</f>
        <v xml:space="preserve"> </v>
      </c>
      <c r="W255" s="58" t="str">
        <f>IF(SUM(COUNTIFS('Planificación 2026-1'!F:F,"PRINCIPAL",'Planificación 2026-1'!X:X,C255,'Planificación 2026-1'!H:H,"AR"))&gt;0,"P34"," ")</f>
        <v xml:space="preserve"> </v>
      </c>
      <c r="X255" s="58" t="str">
        <f>IF(SUM(COUNTIFS('Planificación 2026-1'!F:F,"PRINCIPAL",'Planificación 2026-1'!X:X,C255,'Planificación 2026-1'!H:H,"T1"))&gt;0,"P35"," ")</f>
        <v xml:space="preserve"> </v>
      </c>
      <c r="Y255" s="58" t="str">
        <f>IF(SUM(COUNTIFS('Planificación 2026-1'!F:F,"PRINCIPAL",'Planificación 2026-1'!X:X,C255,'Planificación 2026-1'!H:H,"T3"))&gt;0,"P36"," ")</f>
        <v xml:space="preserve"> </v>
      </c>
      <c r="Z255" s="58" t="str">
        <f>IF(SUM(COUNTIFS('Planificación 2026-1'!F:F,"PRINCIPAL",'Planificación 2026-1'!X:X,C255,'Planificación 2026-1'!H:H,"T2"))&gt;0,"P37"," ")</f>
        <v xml:space="preserve"> </v>
      </c>
      <c r="AA255" s="58" t="str">
        <f>IF(SUM(COUNTIFS('Planificación 2026-1'!F:F,"PRINCIPAL",'Planificación 2026-1'!X:X,C255,'Planificación 2026-1'!H:H,"AE"))&gt;0,"P38"," ")</f>
        <v xml:space="preserve"> </v>
      </c>
      <c r="AB255" s="58" t="str">
        <f>IF(SUM(COUNTIFS('Planificación 2026-1'!F:F,"PRINCIPAL",'Planificación 2026-1'!X:X,C255,'Planificación 2026-1'!H:H,"T4"))&gt;0,"P55"," ")</f>
        <v xml:space="preserve"> </v>
      </c>
      <c r="AC255" s="58" t="str">
        <f>IF(SUM(COUNTIFS('Planificación 2026-1'!F:F,"FILIAL",'Planificación 2026-1'!X:X,C255,'Planificación 2026-1'!H:H,"AF"))&gt;0," P01"," ")</f>
        <v xml:space="preserve"> </v>
      </c>
      <c r="AD255" s="58" t="str">
        <f>IF(SUM(COUNTIFS('Planificación 2026-1'!F:F,"FILIAL",'Planificación 2026-1'!X:X,C255,'Planificación 2026-1'!H:H,"EN"))&gt;0,"P02"," ")</f>
        <v>P02</v>
      </c>
      <c r="AE255" s="58" t="str">
        <f>IF(SUM(COUNTIFS('Planificación 2026-1'!F:F,"FILIAL",'Planificación 2026-1'!X:X,C255,'Planificación 2026-1'!H:H,"IS"))&gt;0,"P03"," ")</f>
        <v xml:space="preserve"> </v>
      </c>
      <c r="AF255" s="58" t="str">
        <f>IF(SUM(COUNTIFS('Planificación 2026-1'!F:F,"FILIAL",'Planificación 2026-1'!X:X,C255,'Planificación 2026-1'!H:H,"PS"))&gt;0,"P04"," ")</f>
        <v xml:space="preserve"> </v>
      </c>
      <c r="AG255" s="58"/>
      <c r="AH255" s="58" t="str">
        <f>IF(SUM(COUNTIFS('Planificación 2026-1'!F:F,"FILIAL",'Planificación 2026-1'!X:X,C255,'Planificación 2026-1'!H:H,"IN"))&gt;0,"P06"," ")</f>
        <v xml:space="preserve"> </v>
      </c>
      <c r="AI255" s="58" t="str">
        <f>IF(SUM(COUNTIFS('Planificación 2026-1'!F:F,"FILIAL",'Planificación 2026-1'!X:X,C255,'Planificación 2026-1'!H:H,"CA"))&gt;0,"P07"," ")</f>
        <v xml:space="preserve"> </v>
      </c>
      <c r="AJ255" s="58" t="str">
        <f>IF(SUM(COUNTIFS('Planificación 2026-1'!F:F,"FILIAL",'Planificación 2026-1'!X:X,C255,'Planificación 2026-1'!H:H,"DE"))&gt;0,"P08"," ")</f>
        <v xml:space="preserve"> </v>
      </c>
      <c r="AK255" s="58" t="str">
        <f>IF(SUM(COUNTIFS('Planificación 2026-1'!F:F,"FILIAL",'Planificación 2026-1'!X:X,C255,'Planificación 2026-1'!H:H,"OB"))&gt;0,"P09"," ")</f>
        <v>P09</v>
      </c>
      <c r="AL255" s="58" t="str">
        <f>IF(SUM(COUNTIFS('Planificación 2026-1'!F:F,"FILIAL",'Planificación 2026-1'!X:X,C255,'Planificación 2026-1'!H:H,"MH"))&gt;0,"P31"," ")</f>
        <v xml:space="preserve"> </v>
      </c>
      <c r="AM255" s="58" t="str">
        <f>IF(SUM(COUNTIFS('Planificación 2026-1'!F:F,"FILIAL",'Planificación 2026-1'!X:X,C255,'Planificación 2026-1'!H:H,"IC"))&gt;0,"P32"," ")</f>
        <v xml:space="preserve"> </v>
      </c>
      <c r="AN255" s="58" t="str">
        <f>IF(SUM(COUNTIFS('Planificación 2026-1'!F:F,"FILIAL",'Planificación 2026-1'!X:X,C255,'Planificación 2026-1'!H:H,"AR"))&gt;0,"P34"," ")</f>
        <v xml:space="preserve"> </v>
      </c>
      <c r="AO255" s="58" t="str">
        <f>IF(SUM(COUNTIFS('Planificación 2026-1'!F:F,"FILIAL",'Planificación 2026-1'!X:X,C255,'Planificación 2026-1'!H:H,"T1"))&gt;0,"P35"," ")</f>
        <v xml:space="preserve"> </v>
      </c>
      <c r="AP255" s="58" t="str">
        <f>IF(SUM(COUNTIFS('Planificación 2026-1'!F:F,"FILIAL",'Planificación 2026-1'!X:X,C255,'Planificación 2026-1'!H:H,"T3"))&gt;0,"P36"," ")</f>
        <v xml:space="preserve"> </v>
      </c>
      <c r="AQ255" s="58" t="str">
        <f>IF(SUM(COUNTIFS('Planificación 2026-1'!F:F,"FILIAL",'Planificación 2026-1'!X:X,C255,'Planificación 2026-1'!H:H,"T2"))&gt;0,"P37"," ")</f>
        <v xml:space="preserve"> </v>
      </c>
      <c r="AR255" s="58" t="str">
        <f>IF(SUM(COUNTIFS('Planificación 2026-1'!F:F,"FILIAL",'Planificación 2026-1'!X:X,C255,'Planificación 2026-1'!H:H,"AE"))&gt;0,"P38"," ")</f>
        <v xml:space="preserve"> </v>
      </c>
      <c r="AS255" s="58" t="str">
        <f>IF(SUM(COUNTIFS('Planificación 2026-1'!F:F,"FILIAL",'Planificación 2026-1'!X:X,C255,'Planificación 2026-1'!H:H,"T4"))&gt;0,"P55"," ")</f>
        <v xml:space="preserve"> </v>
      </c>
      <c r="AT255" s="58" t="str">
        <f>IF(SUM(COUNTIFS('Planificación 2026-1'!F:F,"SUNAMPE",'Planificación 2026-1'!X:X,C255,'Planificación 2026-1'!H:H,"AF"))&gt;0," P01"," ")</f>
        <v xml:space="preserve"> </v>
      </c>
      <c r="AU255" s="58" t="str">
        <f>IF(SUM(COUNTIFS('Planificación 2026-1'!F:F,"SUNAMPE",'Planificación 2026-1'!X:X,C255,'Planificación 2026-1'!H:H,"EN"))&gt;0,"P02"," ")</f>
        <v xml:space="preserve"> </v>
      </c>
      <c r="AV255" s="58" t="str">
        <f>IF(SUM(COUNTIFS('Planificación 2026-1'!F:F,"SUNAMPE",'Planificación 2026-1'!X:X,C255,'Planificación 2026-1'!H:H,"IS"))&gt;0,"P03"," ")</f>
        <v xml:space="preserve"> </v>
      </c>
      <c r="AW255" s="58" t="str">
        <f>IF(SUM(COUNTIFS('Planificación 2026-1'!F:F,"SUNAMPE",'Planificación 2026-1'!X:X,C255,'Planificación 2026-1'!H:H,"PS"))&gt;0,"P04"," ")</f>
        <v xml:space="preserve"> </v>
      </c>
      <c r="AX255" s="58"/>
      <c r="AY255" s="58" t="str">
        <f>IF(SUM(COUNTIFS('Planificación 2026-1'!F:F,"SUNAMPE",'Planificación 2026-1'!X:X,C255,'Planificación 2026-1'!H:H,"IN"))&gt;0,"P06"," ")</f>
        <v xml:space="preserve"> </v>
      </c>
      <c r="AZ255" s="58" t="str">
        <f>IF(SUM(COUNTIFS('Planificación 2026-1'!F:F,"SUNAMPE",'Planificación 2026-1'!X:X,C255,'Planificación 2026-1'!H:H,"CA"))&gt;0,"P07"," ")</f>
        <v xml:space="preserve"> </v>
      </c>
      <c r="BA255" s="58" t="str">
        <f>IF(SUM(COUNTIFS('Planificación 2026-1'!F:F,"SUNAMPE",'Planificación 2026-1'!X:X,C255,'Planificación 2026-1'!H:H,"DE"))&gt;0,"P08"," ")</f>
        <v xml:space="preserve"> </v>
      </c>
      <c r="BB255" s="58" t="str">
        <f>IF(SUM(COUNTIFS('Planificación 2026-1'!F:F,"SUNAMPE",'Planificación 2026-1'!X:X,C255,'Planificación 2026-1'!H:H,"OB"))&gt;0,"P09"," ")</f>
        <v xml:space="preserve"> </v>
      </c>
      <c r="BC255" s="58" t="str">
        <f>IF(SUM(COUNTIFS('Planificación 2026-1'!F:F,"SUNAMPE",'Planificación 2026-1'!X:X,C255,'Planificación 2026-1'!H:H,"MH"))&gt;0,"P31"," ")</f>
        <v xml:space="preserve"> </v>
      </c>
      <c r="BD255" s="58" t="str">
        <f>IF(SUM(COUNTIFS('Planificación 2026-1'!F:F,"SUNAMPE",'Planificación 2026-1'!X:X,C255,'Planificación 2026-1'!H:H,"IC"))&gt;0,"P32"," ")</f>
        <v xml:space="preserve"> </v>
      </c>
      <c r="BE255" s="58" t="str">
        <f>IF(SUM(COUNTIFS('Planificación 2026-1'!F:F,"SUNAMPE",'Planificación 2026-1'!X:X,C255,'Planificación 2026-1'!H:H,"AR"))&gt;0,"P34"," ")</f>
        <v xml:space="preserve"> </v>
      </c>
      <c r="BF255" s="58" t="str">
        <f>IF(SUM(COUNTIFS('Planificación 2026-1'!F:F,"SUNAMPE",'Planificación 2026-1'!X:X,C255,'Planificación 2026-1'!H:H,"T1"))&gt;0,"P35"," ")</f>
        <v xml:space="preserve"> </v>
      </c>
      <c r="BG255" s="58" t="str">
        <f>IF(SUM(COUNTIFS('Planificación 2026-1'!F:F,"SUNAMPE",'Planificación 2026-1'!X:X,C255,'Planificación 2026-1'!H:H,"T3"))&gt;0,"P36"," ")</f>
        <v xml:space="preserve"> </v>
      </c>
      <c r="BH255" s="58" t="str">
        <f>IF(SUM(COUNTIFS('Planificación 2026-1'!F:F,"SUNAMPE",'Planificación 2026-1'!X:X,C255,'Planificación 2026-1'!H:H,"T2"))&gt;0,"P37"," ")</f>
        <v xml:space="preserve"> </v>
      </c>
      <c r="BI255" s="58" t="str">
        <f>IF(SUM(COUNTIFS('Planificación 2026-1'!F:F,"SUNAMPE",'Planificación 2026-1'!X:X,C255,'Planificación 2026-1'!H:H,"AE"))&gt;0,"P38"," ")</f>
        <v xml:space="preserve"> </v>
      </c>
      <c r="BJ255" s="58" t="str">
        <f>IF(SUM(COUNTIFS('Planificación 2026-1'!F:F,"SUNAMPE",'Planificación 2026-1'!X:X,C255,'Planificación 2026-1'!H:H,"T4"))&gt;0,"P55"," ")</f>
        <v xml:space="preserve"> </v>
      </c>
      <c r="BK255" s="58" t="str">
        <f>IF(SUM(COUNTIFS('Planificación 2026-1'!F:F,"HUAURA",'Planificación 2026-1'!X:X,C255,'Planificación 2026-1'!H:H,"AF"))&gt;0," P01"," ")</f>
        <v xml:space="preserve"> </v>
      </c>
      <c r="BL255" s="58" t="str">
        <f>IF(SUM(COUNTIFS('Planificación 2026-1'!F:F,"HUAURA",'Planificación 2026-1'!X:X,C255,'Planificación 2026-1'!H:H,"EN"))&gt;0,"P02"," ")</f>
        <v xml:space="preserve"> </v>
      </c>
      <c r="BM255" s="58" t="str">
        <f>IF(SUM(COUNTIFS('Planificación 2026-1'!F:F,"HUAURA",'Planificación 2026-1'!X:X,C255,'Planificación 2026-1'!H:H,"IS"))&gt;0,"P03"," ")</f>
        <v xml:space="preserve"> </v>
      </c>
      <c r="BN255" s="58" t="str">
        <f>IF(SUM(COUNTIFS('Planificación 2026-1'!F:F,"HUAURA",'Planificación 2026-1'!X:X,C255,'Planificación 2026-1'!H:H,"PS"))&gt;0,"P04"," ")</f>
        <v xml:space="preserve"> </v>
      </c>
      <c r="BO255" s="58"/>
      <c r="BP255" s="58" t="str">
        <f>IF(SUM(COUNTIFS('Planificación 2026-1'!F:F,"HUAURA",'Planificación 2026-1'!X:X,C255,'Planificación 2026-1'!H:H,"IN"))&gt;0,"P06"," ")</f>
        <v xml:space="preserve"> </v>
      </c>
      <c r="BQ255" s="58" t="str">
        <f>IF(SUM(COUNTIFS('Planificación 2026-1'!F:F,"HUAURA",'Planificación 2026-1'!X:X,C255,'Planificación 2026-1'!H:H,"CA"))&gt;0,"P07"," ")</f>
        <v xml:space="preserve"> </v>
      </c>
      <c r="BR255" s="58" t="str">
        <f>IF(SUM(COUNTIFS('Planificación 2026-1'!F:F,"HUAURA",'Planificación 2026-1'!X:X,C255,'Planificación 2026-1'!H:H,"DE"))&gt;0,"P08"," ")</f>
        <v xml:space="preserve"> </v>
      </c>
      <c r="BS255" s="58" t="str">
        <f>IF(SUM(COUNTIFS('Planificación 2026-1'!F:F,"HUAURA",'Planificación 2026-1'!X:X,C255,'Planificación 2026-1'!H:H,"OB"))&gt;0,"P09"," ")</f>
        <v xml:space="preserve"> </v>
      </c>
      <c r="BT255" s="58" t="str">
        <f>IF(SUM(COUNTIFS('Planificación 2026-1'!F:F,"HUAURA",'Planificación 2026-1'!X:X,C255,'Planificación 2026-1'!H:H,"MH"))&gt;0,"P31"," ")</f>
        <v xml:space="preserve"> </v>
      </c>
      <c r="BU255" s="58" t="str">
        <f>IF(SUM(COUNTIFS('Planificación 2026-1'!F:F,"HUAURA",'Planificación 2026-1'!X:X,C255,'Planificación 2026-1'!H:H,"IC"))&gt;0,"P32"," ")</f>
        <v xml:space="preserve"> </v>
      </c>
      <c r="BV255" s="58" t="str">
        <f>IF(SUM(COUNTIFS('Planificación 2026-1'!F:F,"HUAURA",'Planificación 2026-1'!X:X,C255,'Planificación 2026-1'!H:H,"AR"))&gt;0,"P34"," ")</f>
        <v xml:space="preserve"> </v>
      </c>
      <c r="BW255" s="58" t="str">
        <f>IF(SUM(COUNTIFS('Planificación 2026-1'!F:F,"HUAURA",'Planificación 2026-1'!X:X,C255,'Planificación 2026-1'!H:H,"T1"))&gt;0,"P35"," ")</f>
        <v xml:space="preserve"> </v>
      </c>
      <c r="BX255" s="58" t="str">
        <f>IF(SUM(COUNTIFS('Planificación 2026-1'!F:F,"HUAURA",'Planificación 2026-1'!X:X,C255,'Planificación 2026-1'!H:H,"T3"))&gt;0,"P36"," ")</f>
        <v xml:space="preserve"> </v>
      </c>
      <c r="BY255" s="58" t="str">
        <f>IF(SUM(COUNTIFS('Planificación 2026-1'!F:F,"HUAURA",'Planificación 2026-1'!X:X,C255,'Planificación 2026-1'!H:H,"T2"))&gt;0,"P37"," ")</f>
        <v xml:space="preserve"> </v>
      </c>
      <c r="BZ255" s="58" t="str">
        <f>IF(SUM(COUNTIFS('Planificación 2026-1'!F:F,"HUAURA",'Planificación 2026-1'!X:X,C255,'Planificación 2026-1'!H:H,"AE"))&gt;0,"P38"," ")</f>
        <v xml:space="preserve"> </v>
      </c>
      <c r="CA255" s="58" t="str">
        <f>IF(SUM(COUNTIFS('Planificación 2026-1'!F:F,"HUAURA",'Planificación 2026-1'!X:X,C255,'Planificación 2026-1'!H:H,"T4"))&gt;0,"P55"," ")</f>
        <v xml:space="preserve"> </v>
      </c>
      <c r="CB255" s="59">
        <f>SUMIFS('Planificación 2026-1'!S:S,'Planificación 2026-1'!X:X,C255,'Planificación 2026-1'!H:H,"AF",'Planificación 2026-1'!I:I,"&gt;2")</f>
        <v>0</v>
      </c>
      <c r="CC255" s="59">
        <f>SUMIFS('Planificación 2026-1'!S:S,'Planificación 2026-1'!X:X,C255,'Planificación 2026-1'!H:H,"EN",'Planificación 2026-1'!I:I,"&gt;2")</f>
        <v>0</v>
      </c>
      <c r="CD255" s="59">
        <f>SUMIFS('Planificación 2026-1'!S:S,'Planificación 2026-1'!X:X,C255,'Planificación 2026-1'!H:H,"IS",'Planificación 2026-1'!I:I,"&gt;2")</f>
        <v>0</v>
      </c>
      <c r="CE255" s="59">
        <f>SUMIFS('Planificación 2026-1'!S:S,'Planificación 2026-1'!X:X,C255,'Planificación 2026-1'!H:H,"PS",'Planificación 2026-1'!I:I,"&gt;2")</f>
        <v>0</v>
      </c>
      <c r="CF255" s="59">
        <f>SUMIFS('Planificación 2026-1'!S:S,'Planificación 2026-1'!X:X,C255,'Planificación 2026-1'!H:H,"IN",'Planificación 2026-1'!I:I,"&gt;2")</f>
        <v>0</v>
      </c>
      <c r="CG255" s="59">
        <f>SUMIFS('Planificación 2026-1'!S:S,'Planificación 2026-1'!X:X,C255,'Planificación 2026-1'!H:H,"CA",'Planificación 2026-1'!I:I,"&gt;2")</f>
        <v>0</v>
      </c>
      <c r="CH255" s="59">
        <f>SUMIFS('Planificación 2026-1'!S:S,'Planificación 2026-1'!X:X,C255,'Planificación 2026-1'!H:H,"DE",'Planificación 2026-1'!I:I,"&gt;2")</f>
        <v>0</v>
      </c>
      <c r="CI255" s="59">
        <f>SUMIFS('Planificación 2026-1'!S:S,'Planificación 2026-1'!X:X,C255,'Planificación 2026-1'!H:H,"OB",'Planificación 2026-1'!I:I,"&gt;2")</f>
        <v>0</v>
      </c>
      <c r="CJ255" s="59">
        <f>SUMIFS('Planificación 2026-1'!S:S,'Planificación 2026-1'!X:X,C255,'Planificación 2026-1'!H:H,"MH",'Planificación 2026-1'!I:I,"&gt;2")</f>
        <v>0</v>
      </c>
      <c r="CK255" s="59">
        <f>SUMIFS('Planificación 2026-1'!S:S,'Planificación 2026-1'!X:X,C255,'Planificación 2026-1'!H:H,"IC",'Planificación 2026-1'!I:I,"&gt;2")</f>
        <v>0</v>
      </c>
      <c r="CL255" s="59">
        <f>SUMIFS('Planificación 2026-1'!S:S,'Planificación 2026-1'!X:X,C255,'Planificación 2026-1'!H:H,"AR",'Planificación 2026-1'!I:I,"&gt;2")</f>
        <v>0</v>
      </c>
      <c r="CM255" s="59">
        <f>SUMIFS('Planificación 2026-1'!S:S,'Planificación 2026-1'!X:X,C255,'Planificación 2026-1'!H:H,"AE",'Planificación 2026-1'!I:I,"&gt;2")</f>
        <v>0</v>
      </c>
      <c r="CN255" s="59">
        <f>SUMIFS('Planificación 2026-1'!S:S,'Planificación 2026-1'!X:X,C255,'Planificación 2026-1'!H:H,"T1",'Planificación 2026-1'!I:I,"&gt;2")</f>
        <v>0</v>
      </c>
      <c r="CO255" s="59">
        <f>SUMIFS('Planificación 2026-1'!S:S,'Planificación 2026-1'!X:X,C255,'Planificación 2026-1'!H:H,"T3",'Planificación 2026-1'!I:I,"&gt;2")</f>
        <v>0</v>
      </c>
      <c r="CP255" s="59">
        <f>SUMIFS('Planificación 2026-1'!S:S,'Planificación 2026-1'!X:X,C255,'Planificación 2026-1'!H:H,"T2",'Planificación 2026-1'!I:I,"&gt;2")</f>
        <v>0</v>
      </c>
      <c r="CQ255" s="59">
        <f>SUMIFS('Planificación 2026-1'!S:S,'Planificación 2026-1'!X:X,C255,'Planificación 2026-1'!H:H,"T4",'Planificación 2026-1'!I:I,"&gt;2")</f>
        <v>0</v>
      </c>
      <c r="CR255" s="59">
        <f>SUMIFS('Planificación 2026-1'!S:S,'Planificación 2026-1'!X:X,C255,'Planificación 2026-1'!H:H,"AF",'Planificación 2026-1'!I:I,"&lt;3")</f>
        <v>0</v>
      </c>
      <c r="CS255" s="59">
        <f>SUMIFS('Planificación 2026-1'!S:S,'Planificación 2026-1'!X:X,C255,'Planificación 2026-1'!H:H,"EN",'Planificación 2026-1'!I:I,"&lt;3")</f>
        <v>8</v>
      </c>
      <c r="CT255" s="59">
        <f>SUMIFS('Planificación 2026-1'!S:S,'Planificación 2026-1'!X:X,C255,'Planificación 2026-1'!H:H,"IS",'Planificación 2026-1'!I:I,"&lt;3")</f>
        <v>0</v>
      </c>
      <c r="CU255" s="59">
        <f>SUMIFS('Planificación 2026-1'!S:S,'Planificación 2026-1'!X:X,C255,'Planificación 2026-1'!H:H,"PS",'Planificación 2026-1'!I:I,"&lt;3")</f>
        <v>0</v>
      </c>
      <c r="CV255" s="59">
        <f>SUMIFS('Planificación 2026-1'!S:S,'Planificación 2026-1'!X:X,C255,'Planificación 2026-1'!H:H,"IN",'Planificación 2026-1'!I:I,"&lt;3")</f>
        <v>0</v>
      </c>
      <c r="CW255" s="59">
        <f>SUMIFS('Planificación 2026-1'!S:S,'Planificación 2026-1'!X:X,C255,'Planificación 2026-1'!H:H,"CA",'Planificación 2026-1'!I:I,"&lt;3")</f>
        <v>0</v>
      </c>
      <c r="CX255" s="59">
        <f>SUMIFS('Planificación 2026-1'!S:S,'Planificación 2026-1'!X:X,C255,'Planificación 2026-1'!H:H,"DE",'Planificación 2026-1'!I:I,"&lt;3")</f>
        <v>0</v>
      </c>
      <c r="CY255" s="59">
        <f>SUMIFS('Planificación 2026-1'!S:S,'Planificación 2026-1'!X:X,C255,'Planificación 2026-1'!H:H,"OB",'Planificación 2026-1'!I:I,"&lt;3")</f>
        <v>4</v>
      </c>
      <c r="CZ255" s="59">
        <f>SUMIFS('Planificación 2026-1'!S:S,'Planificación 2026-1'!X:X,C255,'Planificación 2026-1'!H:H,"MH",'Planificación 2026-1'!I:I,"&lt;3")</f>
        <v>0</v>
      </c>
      <c r="DA255" s="59">
        <f>SUMIFS('Planificación 2026-1'!S:S,'Planificación 2026-1'!X:X,C255,'Planificación 2026-1'!H:H,"IC",'Planificación 2026-1'!I:I,"&lt;3")</f>
        <v>0</v>
      </c>
      <c r="DB255" s="59">
        <f>SUMIFS('Planificación 2026-1'!S:S,'Planificación 2026-1'!X:X,C255,'Planificación 2026-1'!H:H,"AR",'Planificación 2026-1'!I:I,"&lt;3")</f>
        <v>0</v>
      </c>
      <c r="DC255" s="59">
        <f>SUMIFS('Planificación 2026-1'!S:S,'Planificación 2026-1'!X:X,C255,'Planificación 2026-1'!H:H,"AE",'Planificación 2026-1'!I:I,"&lt;3")</f>
        <v>0</v>
      </c>
      <c r="DD255" s="59">
        <f>SUMIFS('Planificación 2026-1'!S:S,'Planificación 2026-1'!X:X,C255,'Planificación 2026-1'!H:H,"T1",'Planificación 2026-1'!I:I,"&lt;3")</f>
        <v>0</v>
      </c>
      <c r="DE255" s="59">
        <f>SUMIFS('Planificación 2026-1'!S:S,'Planificación 2026-1'!X:X,C255,'Planificación 2026-1'!H:H,"T3",'Planificación 2026-1'!I:I,"&lt;3")</f>
        <v>0</v>
      </c>
      <c r="DF255" s="59">
        <f>SUMIFS('Planificación 2026-1'!S:S,'Planificación 2026-1'!X:X,C255,'Planificación 2026-1'!H:H,"T2",'Planificación 2026-1'!I:I,"&lt;3")</f>
        <v>0</v>
      </c>
      <c r="DG255" s="59">
        <f>SUMIFS('Planificación 2026-1'!S:S,'Planificación 2026-1'!X:X,C255,'Planificación 2026-1'!H:H,"T4",'Planificación 2026-1'!I:I,"&lt;3")</f>
        <v>0</v>
      </c>
      <c r="DH255" s="58" t="str">
        <f>TRIM(CONCATENATE(L255,M255,N255,O255,P255,Q255,R255,S255,T255,U255,V255,W255,X255,Y255,Z255,AA255,AB255))</f>
        <v/>
      </c>
      <c r="DI255" s="27">
        <f>IF(C255="","",SUMIFS('Planificación 2026-1'!S:S,'Planificación 2026-1'!X:X,C255,'Planificación 2026-1'!F:F,"PRINCIPAL",'Planificación 2026-1'!Y:Y,"VIRTUAL"))</f>
        <v>0</v>
      </c>
      <c r="DJ255" s="27">
        <f>IF(C255="","",SUMIFS('Planificación 2026-1'!S:S,'Planificación 2026-1'!X:X,C255,'Planificación 2026-1'!F:F,"PRINCIPAL",'Planificación 2026-1'!Y:Y,"PRESENCIAL"))</f>
        <v>0</v>
      </c>
      <c r="DK255" s="27">
        <f>IF(C255="","",SUMIFS('Planificación 2026-1'!S:S,'Planificación 2026-1'!X:X,C255,'Planificación 2026-1'!F:F,"PRINCIPAL",'Planificación 2026-1'!Y:Y,"HIBRIDO PRESENCIAL"))</f>
        <v>0</v>
      </c>
      <c r="DL255" s="58" t="str">
        <f>TRIM(CONCATENATE(AC255,AD255,AE255,AF255,AG255,AH255,AI255,AJ255,AK255,AL255,AM255,AN255,AO255,AP255,AQ255,AR255,AS255))</f>
        <v>P02 P09</v>
      </c>
      <c r="DM255" s="58">
        <f>IF(C255="","",SUMIFS('Planificación 2026-1'!S:S,'Planificación 2026-1'!X:X,C255,'Planificación 2026-1'!F:F,"FILIAL",'Planificación 2026-1'!Y:Y,"VIRTUAL"))</f>
        <v>0</v>
      </c>
      <c r="DN255" s="60">
        <f>IF(C255="","",SUMIFS('Planificación 2026-1'!S:S,'Planificación 2026-1'!X:X,C255,'Planificación 2026-1'!F:F,"FILIAL",'Planificación 2026-1'!Y:Y,"PRESENCIAL"))</f>
        <v>12</v>
      </c>
      <c r="DO255" s="29">
        <f>IF(C255="","",SUMIFS('Planificación 2026-1'!S:S,'Planificación 2026-1'!X:X,C255,'Planificación 2026-1'!F:F,"FILIAL",'Planificación 2026-1'!Y:Y,"HIBRIDO PRESENCIAL"))</f>
        <v>0</v>
      </c>
      <c r="DP255" s="61" t="str">
        <f>TRIM(CONCATENATE(AT255,AU255,AV255,AW255,AX255,AY255,AZ255,BA255,BB255,BC255,BD255,BE255,BF255,BG255,BH255,BI255,BJ255))</f>
        <v/>
      </c>
      <c r="DQ255" s="58">
        <f>IF(C255="","",SUMIFS('Planificación 2026-1'!S:S,'Planificación 2026-1'!X:X,C255,'Planificación 2026-1'!F:F,"SUNAMPE",'Planificación 2026-1'!Y:Y,"VIRTUAL"))</f>
        <v>0</v>
      </c>
      <c r="DR255" s="29">
        <f>IF(C255="","",SUMIFS('Planificación 2026-1'!S:S,'Planificación 2026-1'!X:X,C255,'Planificación 2026-1'!F:F,"SUNAMPE",'Planificación 2026-1'!Y:Y,"PRESENCIAL"))</f>
        <v>0</v>
      </c>
      <c r="DS255" s="61" t="str">
        <f>TRIM(CONCATENATE(BK255,BL255,BM255,BN255,BO255,BP255,BQ255,BR255,BS255,BT255,BU255,BV255,BW255,BX255,BY255,BZ255,CA255))</f>
        <v/>
      </c>
      <c r="DT255" s="58">
        <f>IF(C255="","",SUMIFS('Planificación 2026-1'!S:S,'Planificación 2026-1'!X:X,C255,'Planificación 2026-1'!F:F,"HUAURA",'Planificación 2026-1'!Y:Y,"VIRTUAL"))</f>
        <v>0</v>
      </c>
      <c r="DU255" s="29">
        <f>IF(C255="","",SUMIFS('Planificación 2026-1'!S:S,'Planificación 2026-1'!X:X,C255,'Planificación 2026-1'!F:F,"HUAURA",'Planificación 2026-1'!Y:Y,"PRESENCIAL"))</f>
        <v>0</v>
      </c>
      <c r="DV255" s="32">
        <f>SUMIFS('Planificación 2026-1'!S:S,'Planificación 2026-1'!X:X,C255,'Planificación 2026-1'!F:F,"PRINCIPAL",'Planificación 2026-1'!Y:Y,"VIRTUAL",'Planificación 2026-1'!I:I,"&gt;2")</f>
        <v>0</v>
      </c>
      <c r="DW255" s="32">
        <f>SUMIFS('Planificación 2026-1'!S:S,'Planificación 2026-1'!X:X,C255,'Planificación 2026-1'!F:F,"PRINCIPAL",'Planificación 2026-1'!Y:Y,"&lt;&gt;VIRTUAL",'Planificación 2026-1'!I:I,"&gt;2")</f>
        <v>0</v>
      </c>
      <c r="DX255" s="32">
        <f>SUMIFS('Planificación 2026-1'!S:S,'Planificación 2026-1'!X:X,C255,'Planificación 2026-1'!F:F,"SUNAMPE",'Planificación 2026-1'!Y:Y,"VIRTUAL",'Planificación 2026-1'!I:I,"&gt;2")</f>
        <v>0</v>
      </c>
      <c r="DY255" s="32">
        <f>SUMIFS('Planificación 2026-1'!S:S,'Planificación 2026-1'!X:X,C255,'Planificación 2026-1'!F:F,"SUNAMPE",'Planificación 2026-1'!Y:Y,"&lt;&gt;VIRTUAL",'Planificación 2026-1'!I:I,"&gt;2")</f>
        <v>0</v>
      </c>
      <c r="DZ255" s="32">
        <f>SUMIFS('Planificación 2026-1'!S:S,'Planificación 2026-1'!X:X,C255,'Planificación 2026-1'!F:F,"FILIAL",'Planificación 2026-1'!Y:Y,"VIRTUAL",'Planificación 2026-1'!I:I,"&gt;2")</f>
        <v>0</v>
      </c>
      <c r="EA255" s="32">
        <f>SUMIFS('Planificación 2026-1'!S:S,'Planificación 2026-1'!X:X,C255,'Planificación 2026-1'!F:F,"FILIAL",'Planificación 2026-1'!Y:Y,"&lt;&gt;VIRTUAL",'Planificación 2026-1'!I:I,"&gt;2")</f>
        <v>0</v>
      </c>
      <c r="EB255" s="32">
        <f>SUMIFS('Planificación 2026-1'!S:S,'Planificación 2026-1'!X:X,C255,'Planificación 2026-1'!F:F,"PORUMA",'Planificación 2026-1'!Y:Y,"VIRTUAL",'Planificación 2026-1'!I:I,"&gt;2")</f>
        <v>0</v>
      </c>
      <c r="EC255" s="32">
        <f>SUMIFS('Planificación 2026-1'!S:S,'Planificación 2026-1'!X:X,C255,'Planificación 2026-1'!F:F,"PORUMA",'Planificación 2026-1'!Y:Y,"&lt;&gt;VIRTUAL",'Planificación 2026-1'!I:I,"&gt;2")</f>
        <v>0</v>
      </c>
      <c r="ED255" s="32">
        <f>SUMIFS('Planificación 2026-1'!S:S,'Planificación 2026-1'!X:X,C255,'Planificación 2026-1'!F:F,"HUAURA",'Planificación 2026-1'!Y:Y,"VIRTUAL",'Planificación 2026-1'!I:I,"&gt;2")</f>
        <v>0</v>
      </c>
      <c r="EE255" s="32">
        <f>SUMIFS('Planificación 2026-1'!S:S,'Planificación 2026-1'!X:X,C255,'Planificación 2026-1'!F:F,"HUAURA",'Planificación 2026-1'!Y:Y,"&lt;&gt;VIRTUAL",'Planificación 2026-1'!I:I,"&gt;2")</f>
        <v>0</v>
      </c>
      <c r="EF255" s="32">
        <f>SUMIFS('Planificación 2026-1'!S:S,'Planificación 2026-1'!X:X,C255,'Planificación 2026-1'!F:F,"PRINCIPAL",'Planificación 2026-1'!Y:Y,"VIRTUAL",'Planificación 2026-1'!I:I,"&lt;3")</f>
        <v>0</v>
      </c>
      <c r="EG255" s="32">
        <f>SUMIFS('Planificación 2026-1'!S:S,'Planificación 2026-1'!X:X,C255,'Planificación 2026-1'!F:F,"PRINCIPAL",'Planificación 2026-1'!Y:Y,"&lt;&gt;VIRTUAL",'Planificación 2026-1'!I:I,"&lt;3")</f>
        <v>0</v>
      </c>
      <c r="EH255" s="32">
        <f>SUMIFS('Planificación 2026-1'!S:S,'Planificación 2026-1'!X:X,C255,'Planificación 2026-1'!F:F,"SUNAMPE",'Planificación 2026-1'!Y:Y,"VIRTUAL",'Planificación 2026-1'!I:I,"&lt;3")</f>
        <v>0</v>
      </c>
      <c r="EI255" s="32">
        <f>SUMIFS('Planificación 2026-1'!S:S,'Planificación 2026-1'!X:X,C255,'Planificación 2026-1'!F:F,"SUNAMPE",'Planificación 2026-1'!Y:Y,"&lt;&gt;VIRTUAL",'Planificación 2026-1'!I:I,"&lt;3")</f>
        <v>0</v>
      </c>
      <c r="EJ255" s="32">
        <f>SUMIFS('Planificación 2026-1'!S:S,'Planificación 2026-1'!X:X,C255,'Planificación 2026-1'!F:F,"FILIAL",'Planificación 2026-1'!Y:Y,"VIRTUAL",'Planificación 2026-1'!I:I,"&lt;3")</f>
        <v>0</v>
      </c>
      <c r="EK255" s="32">
        <f>SUMIFS('Planificación 2026-1'!S:S,'Planificación 2026-1'!X:X,C255,'Planificación 2026-1'!F:F,"FILIAL",'Planificación 2026-1'!Y:Y,"&lt;&gt;VIRTUAL",'Planificación 2026-1'!I:I,"&lt;3")</f>
        <v>12</v>
      </c>
      <c r="EL255" s="32">
        <f>SUMIFS('Planificación 2026-1'!S:S,'Planificación 2026-1'!X:X,C255,'Planificación 2026-1'!F:F,"PORUMA",'Planificación 2026-1'!Y:Y,"VIRTUAL",'Planificación 2026-1'!I:I,"&lt;3")</f>
        <v>0</v>
      </c>
      <c r="EM255" s="32">
        <f>SUMIFS('Planificación 2026-1'!S:S,'Planificación 2026-1'!X:X,C255,'Planificación 2026-1'!F:F,"PORUMA",'Planificación 2026-1'!Y:Y,"&lt;&gt;VIRTUAL",'Planificación 2026-1'!I:I,"&lt;3")</f>
        <v>0</v>
      </c>
      <c r="EN255" s="32">
        <f>SUMIFS('Planificación 2026-1'!S:S,'Planificación 2026-1'!X:X,C255,'Planificación 2026-1'!F:F,"HUAURA",'Planificación 2026-1'!Y:Y,"VIRTUAL",'Planificación 2026-1'!I:I,"&lt;3")</f>
        <v>0</v>
      </c>
      <c r="EO255" s="32">
        <f>SUMIFS('Planificación 2026-1'!S:S,'Planificación 2026-1'!X:X,C255,'Planificación 2026-1'!F:F,"HUAURA",'Planificación 2026-1'!Y:Y,"&lt;&gt;VIRTUAL",'Planificación 2026-1'!I:I,"&lt;3")</f>
        <v>0</v>
      </c>
      <c r="EP255" s="32">
        <f>EJ255+DZ255+EA255+EK255</f>
        <v>12</v>
      </c>
      <c r="EQ255" s="32">
        <f>EO255+EN255+EE255+ED255</f>
        <v>0</v>
      </c>
      <c r="ER255" s="32">
        <f>EL255+EM255+EC255+EB255</f>
        <v>0</v>
      </c>
      <c r="ES255" s="32">
        <f>EG255+EF255+DW255+DV255</f>
        <v>0</v>
      </c>
      <c r="ET255" s="32">
        <f>EI255+EH255+DY255+DX255</f>
        <v>0</v>
      </c>
      <c r="EU255" s="32">
        <f t="shared" si="58"/>
        <v>12</v>
      </c>
      <c r="EV255" s="32" t="b">
        <f>EXACT(EU255,E255)</f>
        <v>1</v>
      </c>
      <c r="EW255" s="32"/>
      <c r="EX255" s="32">
        <f>DV255+DZ255+ED255+EF255+EJ255+EN255+DX255+EH255</f>
        <v>0</v>
      </c>
      <c r="EY255" s="32">
        <f>DW255+EA255+EE255+EG255+EK255+EO255+DY255+EI255</f>
        <v>12</v>
      </c>
      <c r="EZ255" s="32" t="b">
        <f>EXACT(SUM(EX255:EY255),E255)</f>
        <v>1</v>
      </c>
      <c r="FA255" s="32" t="str">
        <f>IF(AND(DW255=0,EA255=0,EE255=0),"",IF(COUNTIF(DW255:EE255,"&gt;0")=1,IF(DW255&gt;0,"SEDE",IF(EA255&gt;0,"FILIAL","HUAURA")),IF(COUNTIF(DW255:EE255,"&gt;0")=2,IF(AND(DW255&gt;0,EA255&gt;0),"SEDE-FILIAL",IF(AND(DW255&gt;0,EE255&gt;0),"SEDE-HUAURA","FILIAL-HUAURA")),"SEDE-FILIAL-HUAURA")))</f>
        <v/>
      </c>
      <c r="FB255" s="32" t="str">
        <f>IF(EX255=0,"PRESENCIAL",IF(EY255=0,"VIRTUAL",IF(EX255&gt;EY255,"MAS VIRTUAL",IF(EY255&gt;EX255,"MAS PRESENCIAL","AMBOS"))))</f>
        <v>PRESENCIAL</v>
      </c>
    </row>
    <row r="256" spans="2:158">
      <c r="B256" s="65">
        <v>253</v>
      </c>
      <c r="C256" s="32" t="s">
        <v>464</v>
      </c>
      <c r="D256" s="429">
        <v>43373909</v>
      </c>
      <c r="E256" s="62">
        <f>SUMIF('Planificación 2026-1'!X:X,C256,'Planificación 2026-1'!S:S)</f>
        <v>20</v>
      </c>
      <c r="F256" s="450" t="s">
        <v>203</v>
      </c>
      <c r="G256" s="57" t="s">
        <v>200</v>
      </c>
      <c r="H256" s="64"/>
      <c r="I256" s="64"/>
      <c r="J256" s="32" t="s">
        <v>111</v>
      </c>
      <c r="K256" s="32" t="s">
        <v>258</v>
      </c>
      <c r="L256" s="57" t="str">
        <f>IF(SUM(COUNTIFS('Planificación 2026-1'!F:F,"PRINCIPAL",'Planificación 2026-1'!X:X,C256,'Planificación 2026-1'!H:H,"AF"))&gt;0,"P01"," ")</f>
        <v xml:space="preserve"> </v>
      </c>
      <c r="M256" s="58" t="str">
        <f>IF(SUM(COUNTIFS('Planificación 2026-1'!F:F,"PRINCIPAL",'Planificación 2026-1'!X:X,C256,'Planificación 2026-1'!H:H,"EN"))&gt;0,"P02"," ")</f>
        <v xml:space="preserve"> </v>
      </c>
      <c r="N256" s="58" t="str">
        <f>IF(SUM(COUNTIFS('Planificación 2026-1'!F:F,"PRINCIPAL",'Planificación 2026-1'!X:X,C256,'Planificación 2026-1'!H:H,"IS"))&gt;0,"P03"," ")</f>
        <v xml:space="preserve"> </v>
      </c>
      <c r="O256" s="58" t="str">
        <f>IF(SUM(COUNTIFS('Planificación 2026-1'!F:F,"PRINCIPAL",'Planificación 2026-1'!X:X,C256,'Planificación 2026-1'!H:H,"PS"))&gt;0,"P04"," ")</f>
        <v xml:space="preserve"> </v>
      </c>
      <c r="P256" s="58"/>
      <c r="Q256" s="58" t="str">
        <f>IF(SUM(COUNTIFS('Planificación 2026-1'!F:F,"PRINCIPAL",'Planificación 2026-1'!X:X,C256,'Planificación 2026-1'!H:H,"IN"))&gt;0,"P06"," ")</f>
        <v xml:space="preserve"> </v>
      </c>
      <c r="R256" s="58" t="str">
        <f>IF(SUM(COUNTIFS('Planificación 2026-1'!F:F,"PRINCIPAL",'Planificación 2026-1'!X:X,C256,'Planificación 2026-1'!H:H,"CA"))&gt;0,"P07"," ")</f>
        <v xml:space="preserve"> </v>
      </c>
      <c r="S256" s="58" t="str">
        <f>IF(SUM(COUNTIFS('Planificación 2026-1'!F:F,"PRINCIPAL",'Planificación 2026-1'!X:X,C256,'Planificación 2026-1'!H:H,"DE"))&gt;0,"P08"," ")</f>
        <v xml:space="preserve"> </v>
      </c>
      <c r="T256" s="58" t="str">
        <f>IF(SUM(COUNTIFS('Planificación 2026-1'!F:F,"PRINCIPAL",'Planificación 2026-1'!X:X,C256,'Planificación 2026-1'!H:H,"OB"))&gt;0,"P09"," ")</f>
        <v xml:space="preserve"> </v>
      </c>
      <c r="U256" s="58" t="str">
        <f>IF(SUM(COUNTIFS('Planificación 2026-1'!F:F,"PRINCIPAL",'Planificación 2026-1'!X:X,C256,'Planificación 2026-1'!H:H,"MH"))&gt;0,"P31"," ")</f>
        <v xml:space="preserve"> </v>
      </c>
      <c r="V256" s="58" t="str">
        <f>IF(SUM(COUNTIFS('Planificación 2026-1'!F:F,"PRINCIPAL",'Planificación 2026-1'!X:X,C256,'Planificación 2026-1'!H:H,"IC"))&gt;0,"P32"," ")</f>
        <v xml:space="preserve"> </v>
      </c>
      <c r="W256" s="58" t="str">
        <f>IF(SUM(COUNTIFS('Planificación 2026-1'!F:F,"PRINCIPAL",'Planificación 2026-1'!X:X,C256,'Planificación 2026-1'!H:H,"AR"))&gt;0,"P34"," ")</f>
        <v xml:space="preserve"> </v>
      </c>
      <c r="X256" s="58" t="str">
        <f>IF(SUM(COUNTIFS('Planificación 2026-1'!F:F,"PRINCIPAL",'Planificación 2026-1'!X:X,C256,'Planificación 2026-1'!H:H,"T1"))&gt;0,"P35"," ")</f>
        <v xml:space="preserve"> </v>
      </c>
      <c r="Y256" s="58" t="str">
        <f>IF(SUM(COUNTIFS('Planificación 2026-1'!F:F,"PRINCIPAL",'Planificación 2026-1'!X:X,C256,'Planificación 2026-1'!H:H,"T3"))&gt;0,"P36"," ")</f>
        <v xml:space="preserve"> </v>
      </c>
      <c r="Z256" s="58" t="str">
        <f>IF(SUM(COUNTIFS('Planificación 2026-1'!F:F,"PRINCIPAL",'Planificación 2026-1'!X:X,C256,'Planificación 2026-1'!H:H,"T2"))&gt;0,"P37"," ")</f>
        <v xml:space="preserve"> </v>
      </c>
      <c r="AA256" s="58" t="str">
        <f>IF(SUM(COUNTIFS('Planificación 2026-1'!F:F,"PRINCIPAL",'Planificación 2026-1'!X:X,C256,'Planificación 2026-1'!H:H,"AE"))&gt;0,"P38"," ")</f>
        <v xml:space="preserve"> </v>
      </c>
      <c r="AB256" s="58" t="str">
        <f>IF(SUM(COUNTIFS('Planificación 2026-1'!F:F,"PRINCIPAL",'Planificación 2026-1'!X:X,C256,'Planificación 2026-1'!H:H,"T4"))&gt;0,"P55"," ")</f>
        <v xml:space="preserve"> </v>
      </c>
      <c r="AC256" s="58" t="str">
        <f>IF(SUM(COUNTIFS('Planificación 2026-1'!F:F,"FILIAL",'Planificación 2026-1'!X:X,C256,'Planificación 2026-1'!H:H,"AF"))&gt;0," P01"," ")</f>
        <v xml:space="preserve"> </v>
      </c>
      <c r="AD256" s="58" t="str">
        <f>IF(SUM(COUNTIFS('Planificación 2026-1'!F:F,"FILIAL",'Planificación 2026-1'!X:X,C256,'Planificación 2026-1'!H:H,"EN"))&gt;0,"P02"," ")</f>
        <v xml:space="preserve"> </v>
      </c>
      <c r="AE256" s="58" t="str">
        <f>IF(SUM(COUNTIFS('Planificación 2026-1'!F:F,"FILIAL",'Planificación 2026-1'!X:X,C256,'Planificación 2026-1'!H:H,"IS"))&gt;0,"P03"," ")</f>
        <v xml:space="preserve"> </v>
      </c>
      <c r="AF256" s="58" t="str">
        <f>IF(SUM(COUNTIFS('Planificación 2026-1'!F:F,"FILIAL",'Planificación 2026-1'!X:X,C256,'Planificación 2026-1'!H:H,"PS"))&gt;0,"P04"," ")</f>
        <v xml:space="preserve"> </v>
      </c>
      <c r="AG256" s="58"/>
      <c r="AH256" s="58" t="str">
        <f>IF(SUM(COUNTIFS('Planificación 2026-1'!F:F,"FILIAL",'Planificación 2026-1'!X:X,C256,'Planificación 2026-1'!H:H,"IN"))&gt;0,"P06"," ")</f>
        <v xml:space="preserve"> </v>
      </c>
      <c r="AI256" s="58" t="str">
        <f>IF(SUM(COUNTIFS('Planificación 2026-1'!F:F,"FILIAL",'Planificación 2026-1'!X:X,C256,'Planificación 2026-1'!H:H,"CA"))&gt;0,"P07"," ")</f>
        <v xml:space="preserve"> </v>
      </c>
      <c r="AJ256" s="58" t="str">
        <f>IF(SUM(COUNTIFS('Planificación 2026-1'!F:F,"FILIAL",'Planificación 2026-1'!X:X,C256,'Planificación 2026-1'!H:H,"DE"))&gt;0,"P08"," ")</f>
        <v xml:space="preserve"> </v>
      </c>
      <c r="AK256" s="58" t="str">
        <f>IF(SUM(COUNTIFS('Planificación 2026-1'!F:F,"FILIAL",'Planificación 2026-1'!X:X,C256,'Planificación 2026-1'!H:H,"OB"))&gt;0,"P09"," ")</f>
        <v xml:space="preserve"> </v>
      </c>
      <c r="AL256" s="58" t="str">
        <f>IF(SUM(COUNTIFS('Planificación 2026-1'!F:F,"FILIAL",'Planificación 2026-1'!X:X,C256,'Planificación 2026-1'!H:H,"MH"))&gt;0,"P31"," ")</f>
        <v xml:space="preserve"> </v>
      </c>
      <c r="AM256" s="58" t="str">
        <f>IF(SUM(COUNTIFS('Planificación 2026-1'!F:F,"FILIAL",'Planificación 2026-1'!X:X,C256,'Planificación 2026-1'!H:H,"IC"))&gt;0,"P32"," ")</f>
        <v xml:space="preserve"> </v>
      </c>
      <c r="AN256" s="58" t="str">
        <f>IF(SUM(COUNTIFS('Planificación 2026-1'!F:F,"FILIAL",'Planificación 2026-1'!X:X,C256,'Planificación 2026-1'!H:H,"AR"))&gt;0,"P34"," ")</f>
        <v xml:space="preserve"> </v>
      </c>
      <c r="AO256" s="58" t="str">
        <f>IF(SUM(COUNTIFS('Planificación 2026-1'!F:F,"FILIAL",'Planificación 2026-1'!X:X,C256,'Planificación 2026-1'!H:H,"T1"))&gt;0,"P35"," ")</f>
        <v xml:space="preserve"> </v>
      </c>
      <c r="AP256" s="58" t="str">
        <f>IF(SUM(COUNTIFS('Planificación 2026-1'!F:F,"FILIAL",'Planificación 2026-1'!X:X,C256,'Planificación 2026-1'!H:H,"T3"))&gt;0,"P36"," ")</f>
        <v xml:space="preserve"> </v>
      </c>
      <c r="AQ256" s="58" t="str">
        <f>IF(SUM(COUNTIFS('Planificación 2026-1'!F:F,"FILIAL",'Planificación 2026-1'!X:X,C256,'Planificación 2026-1'!H:H,"T2"))&gt;0,"P37"," ")</f>
        <v xml:space="preserve"> </v>
      </c>
      <c r="AR256" s="58" t="str">
        <f>IF(SUM(COUNTIFS('Planificación 2026-1'!F:F,"FILIAL",'Planificación 2026-1'!X:X,C256,'Planificación 2026-1'!H:H,"AE"))&gt;0,"P38"," ")</f>
        <v xml:space="preserve"> </v>
      </c>
      <c r="AS256" s="58" t="str">
        <f>IF(SUM(COUNTIFS('Planificación 2026-1'!F:F,"FILIAL",'Planificación 2026-1'!X:X,C256,'Planificación 2026-1'!H:H,"T4"))&gt;0,"P55"," ")</f>
        <v xml:space="preserve"> </v>
      </c>
      <c r="AT256" s="58" t="str">
        <f>IF(SUM(COUNTIFS('Planificación 2026-1'!F:F,"SUNAMPE",'Planificación 2026-1'!X:X,C256,'Planificación 2026-1'!H:H,"AF"))&gt;0," P01"," ")</f>
        <v xml:space="preserve"> </v>
      </c>
      <c r="AU256" s="58" t="str">
        <f>IF(SUM(COUNTIFS('Planificación 2026-1'!F:F,"SUNAMPE",'Planificación 2026-1'!X:X,C256,'Planificación 2026-1'!H:H,"EN"))&gt;0,"P02"," ")</f>
        <v xml:space="preserve"> </v>
      </c>
      <c r="AV256" s="58" t="str">
        <f>IF(SUM(COUNTIFS('Planificación 2026-1'!F:F,"SUNAMPE",'Planificación 2026-1'!X:X,C256,'Planificación 2026-1'!H:H,"IS"))&gt;0,"P03"," ")</f>
        <v xml:space="preserve"> </v>
      </c>
      <c r="AW256" s="58" t="str">
        <f>IF(SUM(COUNTIFS('Planificación 2026-1'!F:F,"SUNAMPE",'Planificación 2026-1'!X:X,C256,'Planificación 2026-1'!H:H,"PS"))&gt;0,"P04"," ")</f>
        <v>P04</v>
      </c>
      <c r="AX256" s="58"/>
      <c r="AY256" s="58" t="str">
        <f>IF(SUM(COUNTIFS('Planificación 2026-1'!F:F,"SUNAMPE",'Planificación 2026-1'!X:X,C256,'Planificación 2026-1'!H:H,"IN"))&gt;0,"P06"," ")</f>
        <v xml:space="preserve"> </v>
      </c>
      <c r="AZ256" s="58" t="str">
        <f>IF(SUM(COUNTIFS('Planificación 2026-1'!F:F,"SUNAMPE",'Planificación 2026-1'!X:X,C256,'Planificación 2026-1'!H:H,"CA"))&gt;0,"P07"," ")</f>
        <v xml:space="preserve"> </v>
      </c>
      <c r="BA256" s="58" t="str">
        <f>IF(SUM(COUNTIFS('Planificación 2026-1'!F:F,"SUNAMPE",'Planificación 2026-1'!X:X,C256,'Planificación 2026-1'!H:H,"DE"))&gt;0,"P08"," ")</f>
        <v xml:space="preserve"> </v>
      </c>
      <c r="BB256" s="58" t="str">
        <f>IF(SUM(COUNTIFS('Planificación 2026-1'!F:F,"SUNAMPE",'Planificación 2026-1'!X:X,C256,'Planificación 2026-1'!H:H,"OB"))&gt;0,"P09"," ")</f>
        <v xml:space="preserve"> </v>
      </c>
      <c r="BC256" s="58" t="str">
        <f>IF(SUM(COUNTIFS('Planificación 2026-1'!F:F,"SUNAMPE",'Planificación 2026-1'!X:X,C256,'Planificación 2026-1'!H:H,"MH"))&gt;0,"P31"," ")</f>
        <v xml:space="preserve"> </v>
      </c>
      <c r="BD256" s="58" t="str">
        <f>IF(SUM(COUNTIFS('Planificación 2026-1'!F:F,"SUNAMPE",'Planificación 2026-1'!X:X,C256,'Planificación 2026-1'!H:H,"IC"))&gt;0,"P32"," ")</f>
        <v xml:space="preserve"> </v>
      </c>
      <c r="BE256" s="58" t="str">
        <f>IF(SUM(COUNTIFS('Planificación 2026-1'!F:F,"SUNAMPE",'Planificación 2026-1'!X:X,C256,'Planificación 2026-1'!H:H,"AR"))&gt;0,"P34"," ")</f>
        <v xml:space="preserve"> </v>
      </c>
      <c r="BF256" s="58" t="str">
        <f>IF(SUM(COUNTIFS('Planificación 2026-1'!F:F,"SUNAMPE",'Planificación 2026-1'!X:X,C256,'Planificación 2026-1'!H:H,"T1"))&gt;0,"P35"," ")</f>
        <v>P35</v>
      </c>
      <c r="BG256" s="58" t="str">
        <f>IF(SUM(COUNTIFS('Planificación 2026-1'!F:F,"SUNAMPE",'Planificación 2026-1'!X:X,C256,'Planificación 2026-1'!H:H,"T3"))&gt;0,"P36"," ")</f>
        <v>P36</v>
      </c>
      <c r="BH256" s="58" t="str">
        <f>IF(SUM(COUNTIFS('Planificación 2026-1'!F:F,"SUNAMPE",'Planificación 2026-1'!X:X,C256,'Planificación 2026-1'!H:H,"T2"))&gt;0,"P37"," ")</f>
        <v xml:space="preserve"> </v>
      </c>
      <c r="BI256" s="58" t="str">
        <f>IF(SUM(COUNTIFS('Planificación 2026-1'!F:F,"SUNAMPE",'Planificación 2026-1'!X:X,C256,'Planificación 2026-1'!H:H,"AE"))&gt;0,"P38"," ")</f>
        <v xml:space="preserve"> </v>
      </c>
      <c r="BJ256" s="58" t="str">
        <f>IF(SUM(COUNTIFS('Planificación 2026-1'!F:F,"SUNAMPE",'Planificación 2026-1'!X:X,C256,'Planificación 2026-1'!H:H,"T4"))&gt;0,"P55"," ")</f>
        <v>P55</v>
      </c>
      <c r="BK256" s="58" t="str">
        <f>IF(SUM(COUNTIFS('Planificación 2026-1'!F:F,"HUAURA",'Planificación 2026-1'!X:X,C256,'Planificación 2026-1'!H:H,"AF"))&gt;0," P01"," ")</f>
        <v xml:space="preserve"> </v>
      </c>
      <c r="BL256" s="58" t="str">
        <f>IF(SUM(COUNTIFS('Planificación 2026-1'!F:F,"HUAURA",'Planificación 2026-1'!X:X,C256,'Planificación 2026-1'!H:H,"EN"))&gt;0,"P02"," ")</f>
        <v xml:space="preserve"> </v>
      </c>
      <c r="BM256" s="58" t="str">
        <f>IF(SUM(COUNTIFS('Planificación 2026-1'!F:F,"HUAURA",'Planificación 2026-1'!X:X,C256,'Planificación 2026-1'!H:H,"IS"))&gt;0,"P03"," ")</f>
        <v xml:space="preserve"> </v>
      </c>
      <c r="BN256" s="58" t="str">
        <f>IF(SUM(COUNTIFS('Planificación 2026-1'!F:F,"HUAURA",'Planificación 2026-1'!X:X,C256,'Planificación 2026-1'!H:H,"PS"))&gt;0,"P04"," ")</f>
        <v xml:space="preserve"> </v>
      </c>
      <c r="BO256" s="58"/>
      <c r="BP256" s="58" t="str">
        <f>IF(SUM(COUNTIFS('Planificación 2026-1'!F:F,"HUAURA",'Planificación 2026-1'!X:X,C256,'Planificación 2026-1'!H:H,"IN"))&gt;0,"P06"," ")</f>
        <v xml:space="preserve"> </v>
      </c>
      <c r="BQ256" s="58" t="str">
        <f>IF(SUM(COUNTIFS('Planificación 2026-1'!F:F,"HUAURA",'Planificación 2026-1'!X:X,C256,'Planificación 2026-1'!H:H,"CA"))&gt;0,"P07"," ")</f>
        <v xml:space="preserve"> </v>
      </c>
      <c r="BR256" s="58" t="str">
        <f>IF(SUM(COUNTIFS('Planificación 2026-1'!F:F,"HUAURA",'Planificación 2026-1'!X:X,C256,'Planificación 2026-1'!H:H,"DE"))&gt;0,"P08"," ")</f>
        <v xml:space="preserve"> </v>
      </c>
      <c r="BS256" s="58" t="str">
        <f>IF(SUM(COUNTIFS('Planificación 2026-1'!F:F,"HUAURA",'Planificación 2026-1'!X:X,C256,'Planificación 2026-1'!H:H,"OB"))&gt;0,"P09"," ")</f>
        <v xml:space="preserve"> </v>
      </c>
      <c r="BT256" s="58" t="str">
        <f>IF(SUM(COUNTIFS('Planificación 2026-1'!F:F,"HUAURA",'Planificación 2026-1'!X:X,C256,'Planificación 2026-1'!H:H,"MH"))&gt;0,"P31"," ")</f>
        <v xml:space="preserve"> </v>
      </c>
      <c r="BU256" s="58" t="str">
        <f>IF(SUM(COUNTIFS('Planificación 2026-1'!F:F,"HUAURA",'Planificación 2026-1'!X:X,C256,'Planificación 2026-1'!H:H,"IC"))&gt;0,"P32"," ")</f>
        <v xml:space="preserve"> </v>
      </c>
      <c r="BV256" s="58" t="str">
        <f>IF(SUM(COUNTIFS('Planificación 2026-1'!F:F,"HUAURA",'Planificación 2026-1'!X:X,C256,'Planificación 2026-1'!H:H,"AR"))&gt;0,"P34"," ")</f>
        <v xml:space="preserve"> </v>
      </c>
      <c r="BW256" s="58" t="str">
        <f>IF(SUM(COUNTIFS('Planificación 2026-1'!F:F,"HUAURA",'Planificación 2026-1'!X:X,C256,'Planificación 2026-1'!H:H,"T1"))&gt;0,"P35"," ")</f>
        <v xml:space="preserve"> </v>
      </c>
      <c r="BX256" s="58" t="str">
        <f>IF(SUM(COUNTIFS('Planificación 2026-1'!F:F,"HUAURA",'Planificación 2026-1'!X:X,C256,'Planificación 2026-1'!H:H,"T3"))&gt;0,"P36"," ")</f>
        <v xml:space="preserve"> </v>
      </c>
      <c r="BY256" s="58" t="str">
        <f>IF(SUM(COUNTIFS('Planificación 2026-1'!F:F,"HUAURA",'Planificación 2026-1'!X:X,C256,'Planificación 2026-1'!H:H,"T2"))&gt;0,"P37"," ")</f>
        <v xml:space="preserve"> </v>
      </c>
      <c r="BZ256" s="58" t="str">
        <f>IF(SUM(COUNTIFS('Planificación 2026-1'!F:F,"HUAURA",'Planificación 2026-1'!X:X,C256,'Planificación 2026-1'!H:H,"AE"))&gt;0,"P38"," ")</f>
        <v xml:space="preserve"> </v>
      </c>
      <c r="CA256" s="58" t="str">
        <f>IF(SUM(COUNTIFS('Planificación 2026-1'!F:F,"HUAURA",'Planificación 2026-1'!X:X,C256,'Planificación 2026-1'!H:H,"T4"))&gt;0,"P55"," ")</f>
        <v xml:space="preserve"> </v>
      </c>
      <c r="CB256" s="59">
        <f>SUMIFS('Planificación 2026-1'!S:S,'Planificación 2026-1'!X:X,C256,'Planificación 2026-1'!H:H,"AF",'Planificación 2026-1'!I:I,"&gt;2")</f>
        <v>0</v>
      </c>
      <c r="CC256" s="59">
        <f>SUMIFS('Planificación 2026-1'!S:S,'Planificación 2026-1'!X:X,C256,'Planificación 2026-1'!H:H,"EN",'Planificación 2026-1'!I:I,"&gt;2")</f>
        <v>0</v>
      </c>
      <c r="CD256" s="59">
        <f>SUMIFS('Planificación 2026-1'!S:S,'Planificación 2026-1'!X:X,C256,'Planificación 2026-1'!H:H,"IS",'Planificación 2026-1'!I:I,"&gt;2")</f>
        <v>0</v>
      </c>
      <c r="CE256" s="59">
        <f>SUMIFS('Planificación 2026-1'!S:S,'Planificación 2026-1'!X:X,C256,'Planificación 2026-1'!H:H,"PS",'Planificación 2026-1'!I:I,"&gt;2")</f>
        <v>0</v>
      </c>
      <c r="CF256" s="59">
        <f>SUMIFS('Planificación 2026-1'!S:S,'Planificación 2026-1'!X:X,C256,'Planificación 2026-1'!H:H,"IN",'Planificación 2026-1'!I:I,"&gt;2")</f>
        <v>0</v>
      </c>
      <c r="CG256" s="59">
        <f>SUMIFS('Planificación 2026-1'!S:S,'Planificación 2026-1'!X:X,C256,'Planificación 2026-1'!H:H,"CA",'Planificación 2026-1'!I:I,"&gt;2")</f>
        <v>0</v>
      </c>
      <c r="CH256" s="59">
        <f>SUMIFS('Planificación 2026-1'!S:S,'Planificación 2026-1'!X:X,C256,'Planificación 2026-1'!H:H,"DE",'Planificación 2026-1'!I:I,"&gt;2")</f>
        <v>0</v>
      </c>
      <c r="CI256" s="59">
        <f>SUMIFS('Planificación 2026-1'!S:S,'Planificación 2026-1'!X:X,C256,'Planificación 2026-1'!H:H,"OB",'Planificación 2026-1'!I:I,"&gt;2")</f>
        <v>0</v>
      </c>
      <c r="CJ256" s="59">
        <f>SUMIFS('Planificación 2026-1'!S:S,'Planificación 2026-1'!X:X,C256,'Planificación 2026-1'!H:H,"MH",'Planificación 2026-1'!I:I,"&gt;2")</f>
        <v>0</v>
      </c>
      <c r="CK256" s="59">
        <f>SUMIFS('Planificación 2026-1'!S:S,'Planificación 2026-1'!X:X,C256,'Planificación 2026-1'!H:H,"IC",'Planificación 2026-1'!I:I,"&gt;2")</f>
        <v>0</v>
      </c>
      <c r="CL256" s="59">
        <f>SUMIFS('Planificación 2026-1'!S:S,'Planificación 2026-1'!X:X,C256,'Planificación 2026-1'!H:H,"AR",'Planificación 2026-1'!I:I,"&gt;2")</f>
        <v>0</v>
      </c>
      <c r="CM256" s="59">
        <f>SUMIFS('Planificación 2026-1'!S:S,'Planificación 2026-1'!X:X,C256,'Planificación 2026-1'!H:H,"AE",'Planificación 2026-1'!I:I,"&gt;2")</f>
        <v>0</v>
      </c>
      <c r="CN256" s="59">
        <f>SUMIFS('Planificación 2026-1'!S:S,'Planificación 2026-1'!X:X,C256,'Planificación 2026-1'!H:H,"T1",'Planificación 2026-1'!I:I,"&gt;2")</f>
        <v>0</v>
      </c>
      <c r="CO256" s="59">
        <f>SUMIFS('Planificación 2026-1'!S:S,'Planificación 2026-1'!X:X,C256,'Planificación 2026-1'!H:H,"T3",'Planificación 2026-1'!I:I,"&gt;2")</f>
        <v>0</v>
      </c>
      <c r="CP256" s="59">
        <f>SUMIFS('Planificación 2026-1'!S:S,'Planificación 2026-1'!X:X,C256,'Planificación 2026-1'!H:H,"T2",'Planificación 2026-1'!I:I,"&gt;2")</f>
        <v>0</v>
      </c>
      <c r="CQ256" s="59">
        <f>SUMIFS('Planificación 2026-1'!S:S,'Planificación 2026-1'!X:X,C256,'Planificación 2026-1'!H:H,"T4",'Planificación 2026-1'!I:I,"&gt;2")</f>
        <v>0</v>
      </c>
      <c r="CR256" s="59">
        <f>SUMIFS('Planificación 2026-1'!S:S,'Planificación 2026-1'!X:X,C256,'Planificación 2026-1'!H:H,"AF",'Planificación 2026-1'!I:I,"&lt;3")</f>
        <v>0</v>
      </c>
      <c r="CS256" s="59">
        <f>SUMIFS('Planificación 2026-1'!S:S,'Planificación 2026-1'!X:X,C256,'Planificación 2026-1'!H:H,"EN",'Planificación 2026-1'!I:I,"&lt;3")</f>
        <v>0</v>
      </c>
      <c r="CT256" s="59">
        <f>SUMIFS('Planificación 2026-1'!S:S,'Planificación 2026-1'!X:X,C256,'Planificación 2026-1'!H:H,"IS",'Planificación 2026-1'!I:I,"&lt;3")</f>
        <v>0</v>
      </c>
      <c r="CU256" s="59">
        <f>SUMIFS('Planificación 2026-1'!S:S,'Planificación 2026-1'!X:X,C256,'Planificación 2026-1'!H:H,"PS",'Planificación 2026-1'!I:I,"&lt;3")</f>
        <v>5</v>
      </c>
      <c r="CV256" s="59">
        <f>SUMIFS('Planificación 2026-1'!S:S,'Planificación 2026-1'!X:X,C256,'Planificación 2026-1'!H:H,"IN",'Planificación 2026-1'!I:I,"&lt;3")</f>
        <v>0</v>
      </c>
      <c r="CW256" s="59">
        <f>SUMIFS('Planificación 2026-1'!S:S,'Planificación 2026-1'!X:X,C256,'Planificación 2026-1'!H:H,"CA",'Planificación 2026-1'!I:I,"&lt;3")</f>
        <v>0</v>
      </c>
      <c r="CX256" s="59">
        <f>SUMIFS('Planificación 2026-1'!S:S,'Planificación 2026-1'!X:X,C256,'Planificación 2026-1'!H:H,"DE",'Planificación 2026-1'!I:I,"&lt;3")</f>
        <v>0</v>
      </c>
      <c r="CY256" s="59">
        <f>SUMIFS('Planificación 2026-1'!S:S,'Planificación 2026-1'!X:X,C256,'Planificación 2026-1'!H:H,"OB",'Planificación 2026-1'!I:I,"&lt;3")</f>
        <v>0</v>
      </c>
      <c r="CZ256" s="59">
        <f>SUMIFS('Planificación 2026-1'!S:S,'Planificación 2026-1'!X:X,C256,'Planificación 2026-1'!H:H,"MH",'Planificación 2026-1'!I:I,"&lt;3")</f>
        <v>0</v>
      </c>
      <c r="DA256" s="59">
        <f>SUMIFS('Planificación 2026-1'!S:S,'Planificación 2026-1'!X:X,C256,'Planificación 2026-1'!H:H,"IC",'Planificación 2026-1'!I:I,"&lt;3")</f>
        <v>0</v>
      </c>
      <c r="DB256" s="59">
        <f>SUMIFS('Planificación 2026-1'!S:S,'Planificación 2026-1'!X:X,C256,'Planificación 2026-1'!H:H,"AR",'Planificación 2026-1'!I:I,"&lt;3")</f>
        <v>0</v>
      </c>
      <c r="DC256" s="59">
        <f>SUMIFS('Planificación 2026-1'!S:S,'Planificación 2026-1'!X:X,C256,'Planificación 2026-1'!H:H,"AE",'Planificación 2026-1'!I:I,"&lt;3")</f>
        <v>0</v>
      </c>
      <c r="DD256" s="59">
        <f>SUMIFS('Planificación 2026-1'!S:S,'Planificación 2026-1'!X:X,C256,'Planificación 2026-1'!H:H,"T1",'Planificación 2026-1'!I:I,"&lt;3")</f>
        <v>5</v>
      </c>
      <c r="DE256" s="59">
        <f>SUMIFS('Planificación 2026-1'!S:S,'Planificación 2026-1'!X:X,C256,'Planificación 2026-1'!H:H,"T3",'Planificación 2026-1'!I:I,"&lt;3")</f>
        <v>5</v>
      </c>
      <c r="DF256" s="59">
        <f>SUMIFS('Planificación 2026-1'!S:S,'Planificación 2026-1'!X:X,C256,'Planificación 2026-1'!H:H,"T2",'Planificación 2026-1'!I:I,"&lt;3")</f>
        <v>0</v>
      </c>
      <c r="DG256" s="59">
        <f>SUMIFS('Planificación 2026-1'!S:S,'Planificación 2026-1'!X:X,C256,'Planificación 2026-1'!H:H,"T4",'Planificación 2026-1'!I:I,"&lt;3")</f>
        <v>5</v>
      </c>
      <c r="DH256" s="58" t="str">
        <f>TRIM(CONCATENATE(L256,M256,N256,O256,P256,Q256,R256,S256,T256,U256,V256,W256,X256,Y256,Z256,AA256,AB256))</f>
        <v/>
      </c>
      <c r="DI256" s="27">
        <f>IF(C256="","",SUMIFS('Planificación 2026-1'!S:S,'Planificación 2026-1'!X:X,C256,'Planificación 2026-1'!F:F,"PRINCIPAL",'Planificación 2026-1'!Y:Y,"VIRTUAL"))</f>
        <v>0</v>
      </c>
      <c r="DJ256" s="27">
        <f>IF(C256="","",SUMIFS('Planificación 2026-1'!S:S,'Planificación 2026-1'!X:X,C256,'Planificación 2026-1'!F:F,"PRINCIPAL",'Planificación 2026-1'!Y:Y,"PRESENCIAL"))</f>
        <v>0</v>
      </c>
      <c r="DK256" s="27">
        <f>IF(C256="","",SUMIFS('Planificación 2026-1'!S:S,'Planificación 2026-1'!X:X,C256,'Planificación 2026-1'!F:F,"PRINCIPAL",'Planificación 2026-1'!Y:Y,"HIBRIDO PRESENCIAL"))</f>
        <v>0</v>
      </c>
      <c r="DL256" s="58" t="str">
        <f>TRIM(CONCATENATE(AC256,AD256,AE256,AF256,AG256,AH256,AI256,AJ256,AK256,AL256,AM256,AN256,AO256,AP256,AQ256,AR256,AS256))</f>
        <v/>
      </c>
      <c r="DM256" s="58">
        <f>IF(C256="","",SUMIFS('Planificación 2026-1'!S:S,'Planificación 2026-1'!X:X,C256,'Planificación 2026-1'!F:F,"FILIAL",'Planificación 2026-1'!Y:Y,"VIRTUAL"))</f>
        <v>0</v>
      </c>
      <c r="DN256" s="60">
        <f>IF(C256="","",SUMIFS('Planificación 2026-1'!S:S,'Planificación 2026-1'!X:X,C256,'Planificación 2026-1'!F:F,"FILIAL",'Planificación 2026-1'!Y:Y,"PRESENCIAL"))</f>
        <v>0</v>
      </c>
      <c r="DO256" s="29">
        <f>IF(C256="","",SUMIFS('Planificación 2026-1'!S:S,'Planificación 2026-1'!X:X,C256,'Planificación 2026-1'!F:F,"FILIAL",'Planificación 2026-1'!Y:Y,"HIBRIDO PRESENCIAL"))</f>
        <v>0</v>
      </c>
      <c r="DP256" s="61" t="str">
        <f>TRIM(CONCATENATE(AT256,AU256,AV256,AW256,AX256,AY256,AZ256,BA256,BB256,BC256,BD256,BE256,BF256,BG256,BH256,BI256,BJ256))</f>
        <v>P04 P35P36 P55</v>
      </c>
      <c r="DQ256" s="58">
        <f>IF(C256="","",SUMIFS('Planificación 2026-1'!S:S,'Planificación 2026-1'!X:X,C256,'Planificación 2026-1'!F:F,"SUNAMPE",'Planificación 2026-1'!Y:Y,"VIRTUAL"))</f>
        <v>15</v>
      </c>
      <c r="DR256" s="29">
        <f>IF(C256="","",SUMIFS('Planificación 2026-1'!S:S,'Planificación 2026-1'!X:X,C256,'Planificación 2026-1'!F:F,"SUNAMPE",'Planificación 2026-1'!Y:Y,"PRESENCIAL"))</f>
        <v>5</v>
      </c>
      <c r="DS256" s="61" t="str">
        <f>TRIM(CONCATENATE(BK256,BL256,BM256,BN256,BO256,BP256,BQ256,BR256,BS256,BT256,BU256,BV256,BW256,BX256,BY256,BZ256,CA256))</f>
        <v/>
      </c>
      <c r="DT256" s="58">
        <f>IF(C256="","",SUMIFS('Planificación 2026-1'!S:S,'Planificación 2026-1'!X:X,C256,'Planificación 2026-1'!F:F,"HUAURA",'Planificación 2026-1'!Y:Y,"VIRTUAL"))</f>
        <v>0</v>
      </c>
      <c r="DU256" s="29">
        <f>IF(C256="","",SUMIFS('Planificación 2026-1'!S:S,'Planificación 2026-1'!X:X,C256,'Planificación 2026-1'!F:F,"HUAURA",'Planificación 2026-1'!Y:Y,"PRESENCIAL"))</f>
        <v>0</v>
      </c>
      <c r="DV256" s="32">
        <f>SUMIFS('Planificación 2026-1'!S:S,'Planificación 2026-1'!X:X,C256,'Planificación 2026-1'!F:F,"PRINCIPAL",'Planificación 2026-1'!Y:Y,"VIRTUAL",'Planificación 2026-1'!I:I,"&gt;2")</f>
        <v>0</v>
      </c>
      <c r="DW256" s="32">
        <f>SUMIFS('Planificación 2026-1'!S:S,'Planificación 2026-1'!X:X,C256,'Planificación 2026-1'!F:F,"PRINCIPAL",'Planificación 2026-1'!Y:Y,"&lt;&gt;VIRTUAL",'Planificación 2026-1'!I:I,"&gt;2")</f>
        <v>0</v>
      </c>
      <c r="DX256" s="32">
        <f>SUMIFS('Planificación 2026-1'!S:S,'Planificación 2026-1'!X:X,C256,'Planificación 2026-1'!F:F,"SUNAMPE",'Planificación 2026-1'!Y:Y,"VIRTUAL",'Planificación 2026-1'!I:I,"&gt;2")</f>
        <v>0</v>
      </c>
      <c r="DY256" s="32">
        <f>SUMIFS('Planificación 2026-1'!S:S,'Planificación 2026-1'!X:X,C256,'Planificación 2026-1'!F:F,"SUNAMPE",'Planificación 2026-1'!Y:Y,"&lt;&gt;VIRTUAL",'Planificación 2026-1'!I:I,"&gt;2")</f>
        <v>0</v>
      </c>
      <c r="DZ256" s="32">
        <f>SUMIFS('Planificación 2026-1'!S:S,'Planificación 2026-1'!X:X,C256,'Planificación 2026-1'!F:F,"FILIAL",'Planificación 2026-1'!Y:Y,"VIRTUAL",'Planificación 2026-1'!I:I,"&gt;2")</f>
        <v>0</v>
      </c>
      <c r="EA256" s="32">
        <f>SUMIFS('Planificación 2026-1'!S:S,'Planificación 2026-1'!X:X,C256,'Planificación 2026-1'!F:F,"FILIAL",'Planificación 2026-1'!Y:Y,"&lt;&gt;VIRTUAL",'Planificación 2026-1'!I:I,"&gt;2")</f>
        <v>0</v>
      </c>
      <c r="EB256" s="32">
        <f>SUMIFS('Planificación 2026-1'!S:S,'Planificación 2026-1'!X:X,C256,'Planificación 2026-1'!F:F,"PORUMA",'Planificación 2026-1'!Y:Y,"VIRTUAL",'Planificación 2026-1'!I:I,"&gt;2")</f>
        <v>0</v>
      </c>
      <c r="EC256" s="32">
        <f>SUMIFS('Planificación 2026-1'!S:S,'Planificación 2026-1'!X:X,C256,'Planificación 2026-1'!F:F,"PORUMA",'Planificación 2026-1'!Y:Y,"&lt;&gt;VIRTUAL",'Planificación 2026-1'!I:I,"&gt;2")</f>
        <v>0</v>
      </c>
      <c r="ED256" s="32">
        <f>SUMIFS('Planificación 2026-1'!S:S,'Planificación 2026-1'!X:X,C256,'Planificación 2026-1'!F:F,"HUAURA",'Planificación 2026-1'!Y:Y,"VIRTUAL",'Planificación 2026-1'!I:I,"&gt;2")</f>
        <v>0</v>
      </c>
      <c r="EE256" s="32">
        <f>SUMIFS('Planificación 2026-1'!S:S,'Planificación 2026-1'!X:X,C256,'Planificación 2026-1'!F:F,"HUAURA",'Planificación 2026-1'!Y:Y,"&lt;&gt;VIRTUAL",'Planificación 2026-1'!I:I,"&gt;2")</f>
        <v>0</v>
      </c>
      <c r="EF256" s="32">
        <f>SUMIFS('Planificación 2026-1'!S:S,'Planificación 2026-1'!X:X,C256,'Planificación 2026-1'!F:F,"PRINCIPAL",'Planificación 2026-1'!Y:Y,"VIRTUAL",'Planificación 2026-1'!I:I,"&lt;3")</f>
        <v>0</v>
      </c>
      <c r="EG256" s="32">
        <f>SUMIFS('Planificación 2026-1'!S:S,'Planificación 2026-1'!X:X,C256,'Planificación 2026-1'!F:F,"PRINCIPAL",'Planificación 2026-1'!Y:Y,"&lt;&gt;VIRTUAL",'Planificación 2026-1'!I:I,"&lt;3")</f>
        <v>0</v>
      </c>
      <c r="EH256" s="32">
        <f>SUMIFS('Planificación 2026-1'!S:S,'Planificación 2026-1'!X:X,C256,'Planificación 2026-1'!F:F,"SUNAMPE",'Planificación 2026-1'!Y:Y,"VIRTUAL",'Planificación 2026-1'!I:I,"&lt;3")</f>
        <v>15</v>
      </c>
      <c r="EI256" s="32">
        <f>SUMIFS('Planificación 2026-1'!S:S,'Planificación 2026-1'!X:X,C256,'Planificación 2026-1'!F:F,"SUNAMPE",'Planificación 2026-1'!Y:Y,"&lt;&gt;VIRTUAL",'Planificación 2026-1'!I:I,"&lt;3")</f>
        <v>5</v>
      </c>
      <c r="EJ256" s="32">
        <f>SUMIFS('Planificación 2026-1'!S:S,'Planificación 2026-1'!X:X,C256,'Planificación 2026-1'!F:F,"FILIAL",'Planificación 2026-1'!Y:Y,"VIRTUAL",'Planificación 2026-1'!I:I,"&lt;3")</f>
        <v>0</v>
      </c>
      <c r="EK256" s="32">
        <f>SUMIFS('Planificación 2026-1'!S:S,'Planificación 2026-1'!X:X,C256,'Planificación 2026-1'!F:F,"FILIAL",'Planificación 2026-1'!Y:Y,"&lt;&gt;VIRTUAL",'Planificación 2026-1'!I:I,"&lt;3")</f>
        <v>0</v>
      </c>
      <c r="EL256" s="32">
        <f>SUMIFS('Planificación 2026-1'!S:S,'Planificación 2026-1'!X:X,C256,'Planificación 2026-1'!F:F,"PORUMA",'Planificación 2026-1'!Y:Y,"VIRTUAL",'Planificación 2026-1'!I:I,"&lt;3")</f>
        <v>0</v>
      </c>
      <c r="EM256" s="32">
        <f>SUMIFS('Planificación 2026-1'!S:S,'Planificación 2026-1'!X:X,C256,'Planificación 2026-1'!F:F,"PORUMA",'Planificación 2026-1'!Y:Y,"&lt;&gt;VIRTUAL",'Planificación 2026-1'!I:I,"&lt;3")</f>
        <v>0</v>
      </c>
      <c r="EN256" s="32">
        <f>SUMIFS('Planificación 2026-1'!S:S,'Planificación 2026-1'!X:X,C256,'Planificación 2026-1'!F:F,"HUAURA",'Planificación 2026-1'!Y:Y,"VIRTUAL",'Planificación 2026-1'!I:I,"&lt;3")</f>
        <v>0</v>
      </c>
      <c r="EO256" s="32">
        <f>SUMIFS('Planificación 2026-1'!S:S,'Planificación 2026-1'!X:X,C256,'Planificación 2026-1'!F:F,"HUAURA",'Planificación 2026-1'!Y:Y,"&lt;&gt;VIRTUAL",'Planificación 2026-1'!I:I,"&lt;3")</f>
        <v>0</v>
      </c>
      <c r="EP256" s="32">
        <f>EJ256+DZ256+EA256+EK256</f>
        <v>0</v>
      </c>
      <c r="EQ256" s="32">
        <f>EO256+EN256+EE256+ED256</f>
        <v>0</v>
      </c>
      <c r="ER256" s="32">
        <f>EL256+EM256+EC256+EB256</f>
        <v>0</v>
      </c>
      <c r="ES256" s="32">
        <f>EG256+EF256+DW256+DV256</f>
        <v>0</v>
      </c>
      <c r="ET256" s="32">
        <f>EI256+EH256+DY256+DX256</f>
        <v>20</v>
      </c>
      <c r="EU256" s="32">
        <f t="shared" si="58"/>
        <v>20</v>
      </c>
      <c r="EV256" s="32" t="b">
        <f>EXACT(EU256,E256)</f>
        <v>1</v>
      </c>
      <c r="EW256" s="32"/>
      <c r="EX256" s="32">
        <f>DV256+DZ256+ED256+EF256+EJ256+EN256+DX256+EH256</f>
        <v>15</v>
      </c>
      <c r="EY256" s="32">
        <f>DW256+EA256+EE256+EG256+EK256+EO256+DY256+EI256</f>
        <v>5</v>
      </c>
      <c r="EZ256" s="32" t="b">
        <f>EXACT(SUM(EX256:EY256),E256)</f>
        <v>1</v>
      </c>
      <c r="FA256" s="32" t="str">
        <f>IF(AND(DW256=0,EA256=0,EE256=0),"",IF(COUNTIF(DW256:EE256,"&gt;0")=1,IF(DW256&gt;0,"SEDE",IF(EA256&gt;0,"FILIAL","HUAURA")),IF(COUNTIF(DW256:EE256,"&gt;0")=2,IF(AND(DW256&gt;0,EA256&gt;0),"SEDE-FILIAL",IF(AND(DW256&gt;0,EE256&gt;0),"SEDE-HUAURA","FILIAL-HUAURA")),"SEDE-FILIAL-HUAURA")))</f>
        <v/>
      </c>
      <c r="FB256" s="32" t="str">
        <f>IF(EX256=0,"PRESENCIAL",IF(EY256=0,"VIRTUAL",IF(EX256&gt;EY256,"MAS VIRTUAL",IF(EY256&gt;EX256,"MAS PRESENCIAL","AMBOS"))))</f>
        <v>MAS VIRTUAL</v>
      </c>
    </row>
    <row r="257" spans="2:158">
      <c r="B257" s="65">
        <v>254</v>
      </c>
      <c r="C257" s="32" t="s">
        <v>465</v>
      </c>
      <c r="D257" s="429">
        <v>43071752</v>
      </c>
      <c r="E257" s="62">
        <f>SUMIF('Planificación 2026-1'!X:X,C257,'Planificación 2026-1'!S:S)</f>
        <v>13</v>
      </c>
      <c r="F257" s="450" t="s">
        <v>203</v>
      </c>
      <c r="G257" s="57" t="s">
        <v>200</v>
      </c>
      <c r="H257" s="64"/>
      <c r="I257" s="64"/>
      <c r="J257" s="32" t="s">
        <v>38</v>
      </c>
      <c r="K257" s="32" t="s">
        <v>166</v>
      </c>
      <c r="L257" s="57" t="str">
        <f>IF(SUM(COUNTIFS('Planificación 2026-1'!F:F,"PRINCIPAL",'Planificación 2026-1'!X:X,C257,'Planificación 2026-1'!H:H,"AF"))&gt;0,"P01"," ")</f>
        <v xml:space="preserve"> </v>
      </c>
      <c r="M257" s="58" t="str">
        <f>IF(SUM(COUNTIFS('Planificación 2026-1'!F:F,"PRINCIPAL",'Planificación 2026-1'!X:X,C257,'Planificación 2026-1'!H:H,"EN"))&gt;0,"P02"," ")</f>
        <v xml:space="preserve"> </v>
      </c>
      <c r="N257" s="58" t="str">
        <f>IF(SUM(COUNTIFS('Planificación 2026-1'!F:F,"PRINCIPAL",'Planificación 2026-1'!X:X,C257,'Planificación 2026-1'!H:H,"IS"))&gt;0,"P03"," ")</f>
        <v xml:space="preserve"> </v>
      </c>
      <c r="O257" s="58" t="str">
        <f>IF(SUM(COUNTIFS('Planificación 2026-1'!F:F,"PRINCIPAL",'Planificación 2026-1'!X:X,C257,'Planificación 2026-1'!H:H,"PS"))&gt;0,"P04"," ")</f>
        <v xml:space="preserve"> </v>
      </c>
      <c r="P257" s="58"/>
      <c r="Q257" s="58" t="str">
        <f>IF(SUM(COUNTIFS('Planificación 2026-1'!F:F,"PRINCIPAL",'Planificación 2026-1'!X:X,C257,'Planificación 2026-1'!H:H,"IN"))&gt;0,"P06"," ")</f>
        <v xml:space="preserve"> </v>
      </c>
      <c r="R257" s="58" t="str">
        <f>IF(SUM(COUNTIFS('Planificación 2026-1'!F:F,"PRINCIPAL",'Planificación 2026-1'!X:X,C257,'Planificación 2026-1'!H:H,"CA"))&gt;0,"P07"," ")</f>
        <v xml:space="preserve"> </v>
      </c>
      <c r="S257" s="58" t="str">
        <f>IF(SUM(COUNTIFS('Planificación 2026-1'!F:F,"PRINCIPAL",'Planificación 2026-1'!X:X,C257,'Planificación 2026-1'!H:H,"DE"))&gt;0,"P08"," ")</f>
        <v xml:space="preserve"> </v>
      </c>
      <c r="T257" s="58" t="str">
        <f>IF(SUM(COUNTIFS('Planificación 2026-1'!F:F,"PRINCIPAL",'Planificación 2026-1'!X:X,C257,'Planificación 2026-1'!H:H,"OB"))&gt;0,"P09"," ")</f>
        <v xml:space="preserve"> </v>
      </c>
      <c r="U257" s="58" t="str">
        <f>IF(SUM(COUNTIFS('Planificación 2026-1'!F:F,"PRINCIPAL",'Planificación 2026-1'!X:X,C257,'Planificación 2026-1'!H:H,"MH"))&gt;0,"P31"," ")</f>
        <v xml:space="preserve"> </v>
      </c>
      <c r="V257" s="58" t="str">
        <f>IF(SUM(COUNTIFS('Planificación 2026-1'!F:F,"PRINCIPAL",'Planificación 2026-1'!X:X,C257,'Planificación 2026-1'!H:H,"IC"))&gt;0,"P32"," ")</f>
        <v xml:space="preserve"> </v>
      </c>
      <c r="W257" s="58" t="str">
        <f>IF(SUM(COUNTIFS('Planificación 2026-1'!F:F,"PRINCIPAL",'Planificación 2026-1'!X:X,C257,'Planificación 2026-1'!H:H,"AR"))&gt;0,"P34"," ")</f>
        <v xml:space="preserve"> </v>
      </c>
      <c r="X257" s="58" t="str">
        <f>IF(SUM(COUNTIFS('Planificación 2026-1'!F:F,"PRINCIPAL",'Planificación 2026-1'!X:X,C257,'Planificación 2026-1'!H:H,"T1"))&gt;0,"P35"," ")</f>
        <v xml:space="preserve"> </v>
      </c>
      <c r="Y257" s="58" t="str">
        <f>IF(SUM(COUNTIFS('Planificación 2026-1'!F:F,"PRINCIPAL",'Planificación 2026-1'!X:X,C257,'Planificación 2026-1'!H:H,"T3"))&gt;0,"P36"," ")</f>
        <v xml:space="preserve"> </v>
      </c>
      <c r="Z257" s="58" t="str">
        <f>IF(SUM(COUNTIFS('Planificación 2026-1'!F:F,"PRINCIPAL",'Planificación 2026-1'!X:X,C257,'Planificación 2026-1'!H:H,"T2"))&gt;0,"P37"," ")</f>
        <v xml:space="preserve"> </v>
      </c>
      <c r="AA257" s="58" t="str">
        <f>IF(SUM(COUNTIFS('Planificación 2026-1'!F:F,"PRINCIPAL",'Planificación 2026-1'!X:X,C257,'Planificación 2026-1'!H:H,"AE"))&gt;0,"P38"," ")</f>
        <v xml:space="preserve"> </v>
      </c>
      <c r="AB257" s="58" t="str">
        <f>IF(SUM(COUNTIFS('Planificación 2026-1'!F:F,"PRINCIPAL",'Planificación 2026-1'!X:X,C257,'Planificación 2026-1'!H:H,"T4"))&gt;0,"P55"," ")</f>
        <v xml:space="preserve"> </v>
      </c>
      <c r="AC257" s="58" t="str">
        <f>IF(SUM(COUNTIFS('Planificación 2026-1'!F:F,"FILIAL",'Planificación 2026-1'!X:X,C257,'Planificación 2026-1'!H:H,"AF"))&gt;0," P01"," ")</f>
        <v xml:space="preserve"> </v>
      </c>
      <c r="AD257" s="58" t="str">
        <f>IF(SUM(COUNTIFS('Planificación 2026-1'!F:F,"FILIAL",'Planificación 2026-1'!X:X,C257,'Planificación 2026-1'!H:H,"EN"))&gt;0,"P02"," ")</f>
        <v>P02</v>
      </c>
      <c r="AE257" s="58" t="str">
        <f>IF(SUM(COUNTIFS('Planificación 2026-1'!F:F,"FILIAL",'Planificación 2026-1'!X:X,C257,'Planificación 2026-1'!H:H,"IS"))&gt;0,"P03"," ")</f>
        <v xml:space="preserve"> </v>
      </c>
      <c r="AF257" s="58" t="str">
        <f>IF(SUM(COUNTIFS('Planificación 2026-1'!F:F,"FILIAL",'Planificación 2026-1'!X:X,C257,'Planificación 2026-1'!H:H,"PS"))&gt;0,"P04"," ")</f>
        <v xml:space="preserve"> </v>
      </c>
      <c r="AG257" s="58"/>
      <c r="AH257" s="58" t="str">
        <f>IF(SUM(COUNTIFS('Planificación 2026-1'!F:F,"FILIAL",'Planificación 2026-1'!X:X,C257,'Planificación 2026-1'!H:H,"IN"))&gt;0,"P06"," ")</f>
        <v xml:space="preserve"> </v>
      </c>
      <c r="AI257" s="58" t="str">
        <f>IF(SUM(COUNTIFS('Planificación 2026-1'!F:F,"FILIAL",'Planificación 2026-1'!X:X,C257,'Planificación 2026-1'!H:H,"CA"))&gt;0,"P07"," ")</f>
        <v xml:space="preserve"> </v>
      </c>
      <c r="AJ257" s="58" t="str">
        <f>IF(SUM(COUNTIFS('Planificación 2026-1'!F:F,"FILIAL",'Planificación 2026-1'!X:X,C257,'Planificación 2026-1'!H:H,"DE"))&gt;0,"P08"," ")</f>
        <v xml:space="preserve"> </v>
      </c>
      <c r="AK257" s="58" t="str">
        <f>IF(SUM(COUNTIFS('Planificación 2026-1'!F:F,"FILIAL",'Planificación 2026-1'!X:X,C257,'Planificación 2026-1'!H:H,"OB"))&gt;0,"P09"," ")</f>
        <v xml:space="preserve"> </v>
      </c>
      <c r="AL257" s="58" t="str">
        <f>IF(SUM(COUNTIFS('Planificación 2026-1'!F:F,"FILIAL",'Planificación 2026-1'!X:X,C257,'Planificación 2026-1'!H:H,"MH"))&gt;0,"P31"," ")</f>
        <v xml:space="preserve"> </v>
      </c>
      <c r="AM257" s="58" t="str">
        <f>IF(SUM(COUNTIFS('Planificación 2026-1'!F:F,"FILIAL",'Planificación 2026-1'!X:X,C257,'Planificación 2026-1'!H:H,"IC"))&gt;0,"P32"," ")</f>
        <v xml:space="preserve"> </v>
      </c>
      <c r="AN257" s="58" t="str">
        <f>IF(SUM(COUNTIFS('Planificación 2026-1'!F:F,"FILIAL",'Planificación 2026-1'!X:X,C257,'Planificación 2026-1'!H:H,"AR"))&gt;0,"P34"," ")</f>
        <v xml:space="preserve"> </v>
      </c>
      <c r="AO257" s="58" t="str">
        <f>IF(SUM(COUNTIFS('Planificación 2026-1'!F:F,"FILIAL",'Planificación 2026-1'!X:X,C257,'Planificación 2026-1'!H:H,"T1"))&gt;0,"P35"," ")</f>
        <v xml:space="preserve"> </v>
      </c>
      <c r="AP257" s="58" t="str">
        <f>IF(SUM(COUNTIFS('Planificación 2026-1'!F:F,"FILIAL",'Planificación 2026-1'!X:X,C257,'Planificación 2026-1'!H:H,"T3"))&gt;0,"P36"," ")</f>
        <v xml:space="preserve"> </v>
      </c>
      <c r="AQ257" s="58" t="str">
        <f>IF(SUM(COUNTIFS('Planificación 2026-1'!F:F,"FILIAL",'Planificación 2026-1'!X:X,C257,'Planificación 2026-1'!H:H,"T2"))&gt;0,"P37"," ")</f>
        <v xml:space="preserve"> </v>
      </c>
      <c r="AR257" s="58" t="str">
        <f>IF(SUM(COUNTIFS('Planificación 2026-1'!F:F,"FILIAL",'Planificación 2026-1'!X:X,C257,'Planificación 2026-1'!H:H,"AE"))&gt;0,"P38"," ")</f>
        <v xml:space="preserve"> </v>
      </c>
      <c r="AS257" s="58" t="str">
        <f>IF(SUM(COUNTIFS('Planificación 2026-1'!F:F,"FILIAL",'Planificación 2026-1'!X:X,C257,'Planificación 2026-1'!H:H,"T4"))&gt;0,"P55"," ")</f>
        <v xml:space="preserve"> </v>
      </c>
      <c r="AT257" s="58" t="str">
        <f>IF(SUM(COUNTIFS('Planificación 2026-1'!F:F,"SUNAMPE",'Planificación 2026-1'!X:X,C257,'Planificación 2026-1'!H:H,"AF"))&gt;0," P01"," ")</f>
        <v xml:space="preserve"> </v>
      </c>
      <c r="AU257" s="58" t="str">
        <f>IF(SUM(COUNTIFS('Planificación 2026-1'!F:F,"SUNAMPE",'Planificación 2026-1'!X:X,C257,'Planificación 2026-1'!H:H,"EN"))&gt;0,"P02"," ")</f>
        <v xml:space="preserve"> </v>
      </c>
      <c r="AV257" s="58" t="str">
        <f>IF(SUM(COUNTIFS('Planificación 2026-1'!F:F,"SUNAMPE",'Planificación 2026-1'!X:X,C257,'Planificación 2026-1'!H:H,"IS"))&gt;0,"P03"," ")</f>
        <v xml:space="preserve"> </v>
      </c>
      <c r="AW257" s="58" t="str">
        <f>IF(SUM(COUNTIFS('Planificación 2026-1'!F:F,"SUNAMPE",'Planificación 2026-1'!X:X,C257,'Planificación 2026-1'!H:H,"PS"))&gt;0,"P04"," ")</f>
        <v xml:space="preserve"> </v>
      </c>
      <c r="AX257" s="58"/>
      <c r="AY257" s="58" t="str">
        <f>IF(SUM(COUNTIFS('Planificación 2026-1'!F:F,"SUNAMPE",'Planificación 2026-1'!X:X,C257,'Planificación 2026-1'!H:H,"IN"))&gt;0,"P06"," ")</f>
        <v xml:space="preserve"> </v>
      </c>
      <c r="AZ257" s="58" t="str">
        <f>IF(SUM(COUNTIFS('Planificación 2026-1'!F:F,"SUNAMPE",'Planificación 2026-1'!X:X,C257,'Planificación 2026-1'!H:H,"CA"))&gt;0,"P07"," ")</f>
        <v xml:space="preserve"> </v>
      </c>
      <c r="BA257" s="58" t="str">
        <f>IF(SUM(COUNTIFS('Planificación 2026-1'!F:F,"SUNAMPE",'Planificación 2026-1'!X:X,C257,'Planificación 2026-1'!H:H,"DE"))&gt;0,"P08"," ")</f>
        <v xml:space="preserve"> </v>
      </c>
      <c r="BB257" s="58" t="str">
        <f>IF(SUM(COUNTIFS('Planificación 2026-1'!F:F,"SUNAMPE",'Planificación 2026-1'!X:X,C257,'Planificación 2026-1'!H:H,"OB"))&gt;0,"P09"," ")</f>
        <v xml:space="preserve"> </v>
      </c>
      <c r="BC257" s="58" t="str">
        <f>IF(SUM(COUNTIFS('Planificación 2026-1'!F:F,"SUNAMPE",'Planificación 2026-1'!X:X,C257,'Planificación 2026-1'!H:H,"MH"))&gt;0,"P31"," ")</f>
        <v xml:space="preserve"> </v>
      </c>
      <c r="BD257" s="58" t="str">
        <f>IF(SUM(COUNTIFS('Planificación 2026-1'!F:F,"SUNAMPE",'Planificación 2026-1'!X:X,C257,'Planificación 2026-1'!H:H,"IC"))&gt;0,"P32"," ")</f>
        <v xml:space="preserve"> </v>
      </c>
      <c r="BE257" s="58" t="str">
        <f>IF(SUM(COUNTIFS('Planificación 2026-1'!F:F,"SUNAMPE",'Planificación 2026-1'!X:X,C257,'Planificación 2026-1'!H:H,"AR"))&gt;0,"P34"," ")</f>
        <v xml:space="preserve"> </v>
      </c>
      <c r="BF257" s="58" t="str">
        <f>IF(SUM(COUNTIFS('Planificación 2026-1'!F:F,"SUNAMPE",'Planificación 2026-1'!X:X,C257,'Planificación 2026-1'!H:H,"T1"))&gt;0,"P35"," ")</f>
        <v xml:space="preserve"> </v>
      </c>
      <c r="BG257" s="58" t="str">
        <f>IF(SUM(COUNTIFS('Planificación 2026-1'!F:F,"SUNAMPE",'Planificación 2026-1'!X:X,C257,'Planificación 2026-1'!H:H,"T3"))&gt;0,"P36"," ")</f>
        <v xml:space="preserve"> </v>
      </c>
      <c r="BH257" s="58" t="str">
        <f>IF(SUM(COUNTIFS('Planificación 2026-1'!F:F,"SUNAMPE",'Planificación 2026-1'!X:X,C257,'Planificación 2026-1'!H:H,"T2"))&gt;0,"P37"," ")</f>
        <v xml:space="preserve"> </v>
      </c>
      <c r="BI257" s="58" t="str">
        <f>IF(SUM(COUNTIFS('Planificación 2026-1'!F:F,"SUNAMPE",'Planificación 2026-1'!X:X,C257,'Planificación 2026-1'!H:H,"AE"))&gt;0,"P38"," ")</f>
        <v xml:space="preserve"> </v>
      </c>
      <c r="BJ257" s="58" t="str">
        <f>IF(SUM(COUNTIFS('Planificación 2026-1'!F:F,"SUNAMPE",'Planificación 2026-1'!X:X,C257,'Planificación 2026-1'!H:H,"T4"))&gt;0,"P55"," ")</f>
        <v xml:space="preserve"> </v>
      </c>
      <c r="BK257" s="58" t="str">
        <f>IF(SUM(COUNTIFS('Planificación 2026-1'!F:F,"HUAURA",'Planificación 2026-1'!X:X,C257,'Planificación 2026-1'!H:H,"AF"))&gt;0," P01"," ")</f>
        <v xml:space="preserve"> </v>
      </c>
      <c r="BL257" s="58" t="str">
        <f>IF(SUM(COUNTIFS('Planificación 2026-1'!F:F,"HUAURA",'Planificación 2026-1'!X:X,C257,'Planificación 2026-1'!H:H,"EN"))&gt;0,"P02"," ")</f>
        <v xml:space="preserve"> </v>
      </c>
      <c r="BM257" s="58" t="str">
        <f>IF(SUM(COUNTIFS('Planificación 2026-1'!F:F,"HUAURA",'Planificación 2026-1'!X:X,C257,'Planificación 2026-1'!H:H,"IS"))&gt;0,"P03"," ")</f>
        <v xml:space="preserve"> </v>
      </c>
      <c r="BN257" s="58" t="str">
        <f>IF(SUM(COUNTIFS('Planificación 2026-1'!F:F,"HUAURA",'Planificación 2026-1'!X:X,C257,'Planificación 2026-1'!H:H,"PS"))&gt;0,"P04"," ")</f>
        <v xml:space="preserve"> </v>
      </c>
      <c r="BO257" s="58"/>
      <c r="BP257" s="58" t="str">
        <f>IF(SUM(COUNTIFS('Planificación 2026-1'!F:F,"HUAURA",'Planificación 2026-1'!X:X,C257,'Planificación 2026-1'!H:H,"IN"))&gt;0,"P06"," ")</f>
        <v xml:space="preserve"> </v>
      </c>
      <c r="BQ257" s="58" t="str">
        <f>IF(SUM(COUNTIFS('Planificación 2026-1'!F:F,"HUAURA",'Planificación 2026-1'!X:X,C257,'Planificación 2026-1'!H:H,"CA"))&gt;0,"P07"," ")</f>
        <v xml:space="preserve"> </v>
      </c>
      <c r="BR257" s="58" t="str">
        <f>IF(SUM(COUNTIFS('Planificación 2026-1'!F:F,"HUAURA",'Planificación 2026-1'!X:X,C257,'Planificación 2026-1'!H:H,"DE"))&gt;0,"P08"," ")</f>
        <v xml:space="preserve"> </v>
      </c>
      <c r="BS257" s="58" t="str">
        <f>IF(SUM(COUNTIFS('Planificación 2026-1'!F:F,"HUAURA",'Planificación 2026-1'!X:X,C257,'Planificación 2026-1'!H:H,"OB"))&gt;0,"P09"," ")</f>
        <v xml:space="preserve"> </v>
      </c>
      <c r="BT257" s="58" t="str">
        <f>IF(SUM(COUNTIFS('Planificación 2026-1'!F:F,"HUAURA",'Planificación 2026-1'!X:X,C257,'Planificación 2026-1'!H:H,"MH"))&gt;0,"P31"," ")</f>
        <v xml:space="preserve"> </v>
      </c>
      <c r="BU257" s="58" t="str">
        <f>IF(SUM(COUNTIFS('Planificación 2026-1'!F:F,"HUAURA",'Planificación 2026-1'!X:X,C257,'Planificación 2026-1'!H:H,"IC"))&gt;0,"P32"," ")</f>
        <v xml:space="preserve"> </v>
      </c>
      <c r="BV257" s="58" t="str">
        <f>IF(SUM(COUNTIFS('Planificación 2026-1'!F:F,"HUAURA",'Planificación 2026-1'!X:X,C257,'Planificación 2026-1'!H:H,"AR"))&gt;0,"P34"," ")</f>
        <v xml:space="preserve"> </v>
      </c>
      <c r="BW257" s="58" t="str">
        <f>IF(SUM(COUNTIFS('Planificación 2026-1'!F:F,"HUAURA",'Planificación 2026-1'!X:X,C257,'Planificación 2026-1'!H:H,"T1"))&gt;0,"P35"," ")</f>
        <v xml:space="preserve"> </v>
      </c>
      <c r="BX257" s="58" t="str">
        <f>IF(SUM(COUNTIFS('Planificación 2026-1'!F:F,"HUAURA",'Planificación 2026-1'!X:X,C257,'Planificación 2026-1'!H:H,"T3"))&gt;0,"P36"," ")</f>
        <v xml:space="preserve"> </v>
      </c>
      <c r="BY257" s="58" t="str">
        <f>IF(SUM(COUNTIFS('Planificación 2026-1'!F:F,"HUAURA",'Planificación 2026-1'!X:X,C257,'Planificación 2026-1'!H:H,"T2"))&gt;0,"P37"," ")</f>
        <v xml:space="preserve"> </v>
      </c>
      <c r="BZ257" s="58" t="str">
        <f>IF(SUM(COUNTIFS('Planificación 2026-1'!F:F,"HUAURA",'Planificación 2026-1'!X:X,C257,'Planificación 2026-1'!H:H,"AE"))&gt;0,"P38"," ")</f>
        <v xml:space="preserve"> </v>
      </c>
      <c r="CA257" s="58" t="str">
        <f>IF(SUM(COUNTIFS('Planificación 2026-1'!F:F,"HUAURA",'Planificación 2026-1'!X:X,C257,'Planificación 2026-1'!H:H,"T4"))&gt;0,"P55"," ")</f>
        <v xml:space="preserve"> </v>
      </c>
      <c r="CB257" s="59">
        <f>SUMIFS('Planificación 2026-1'!S:S,'Planificación 2026-1'!X:X,C257,'Planificación 2026-1'!H:H,"AF",'Planificación 2026-1'!I:I,"&gt;2")</f>
        <v>0</v>
      </c>
      <c r="CC257" s="59">
        <f>SUMIFS('Planificación 2026-1'!S:S,'Planificación 2026-1'!X:X,C257,'Planificación 2026-1'!H:H,"EN",'Planificación 2026-1'!I:I,"&gt;2")</f>
        <v>0</v>
      </c>
      <c r="CD257" s="59">
        <f>SUMIFS('Planificación 2026-1'!S:S,'Planificación 2026-1'!X:X,C257,'Planificación 2026-1'!H:H,"IS",'Planificación 2026-1'!I:I,"&gt;2")</f>
        <v>0</v>
      </c>
      <c r="CE257" s="59">
        <f>SUMIFS('Planificación 2026-1'!S:S,'Planificación 2026-1'!X:X,C257,'Planificación 2026-1'!H:H,"PS",'Planificación 2026-1'!I:I,"&gt;2")</f>
        <v>0</v>
      </c>
      <c r="CF257" s="59">
        <f>SUMIFS('Planificación 2026-1'!S:S,'Planificación 2026-1'!X:X,C257,'Planificación 2026-1'!H:H,"IN",'Planificación 2026-1'!I:I,"&gt;2")</f>
        <v>0</v>
      </c>
      <c r="CG257" s="59">
        <f>SUMIFS('Planificación 2026-1'!S:S,'Planificación 2026-1'!X:X,C257,'Planificación 2026-1'!H:H,"CA",'Planificación 2026-1'!I:I,"&gt;2")</f>
        <v>0</v>
      </c>
      <c r="CH257" s="59">
        <f>SUMIFS('Planificación 2026-1'!S:S,'Planificación 2026-1'!X:X,C257,'Planificación 2026-1'!H:H,"DE",'Planificación 2026-1'!I:I,"&gt;2")</f>
        <v>0</v>
      </c>
      <c r="CI257" s="59">
        <f>SUMIFS('Planificación 2026-1'!S:S,'Planificación 2026-1'!X:X,C257,'Planificación 2026-1'!H:H,"OB",'Planificación 2026-1'!I:I,"&gt;2")</f>
        <v>0</v>
      </c>
      <c r="CJ257" s="59">
        <f>SUMIFS('Planificación 2026-1'!S:S,'Planificación 2026-1'!X:X,C257,'Planificación 2026-1'!H:H,"MH",'Planificación 2026-1'!I:I,"&gt;2")</f>
        <v>0</v>
      </c>
      <c r="CK257" s="59">
        <f>SUMIFS('Planificación 2026-1'!S:S,'Planificación 2026-1'!X:X,C257,'Planificación 2026-1'!H:H,"IC",'Planificación 2026-1'!I:I,"&gt;2")</f>
        <v>0</v>
      </c>
      <c r="CL257" s="59">
        <f>SUMIFS('Planificación 2026-1'!S:S,'Planificación 2026-1'!X:X,C257,'Planificación 2026-1'!H:H,"AR",'Planificación 2026-1'!I:I,"&gt;2")</f>
        <v>0</v>
      </c>
      <c r="CM257" s="59">
        <f>SUMIFS('Planificación 2026-1'!S:S,'Planificación 2026-1'!X:X,C257,'Planificación 2026-1'!H:H,"AE",'Planificación 2026-1'!I:I,"&gt;2")</f>
        <v>0</v>
      </c>
      <c r="CN257" s="59">
        <f>SUMIFS('Planificación 2026-1'!S:S,'Planificación 2026-1'!X:X,C257,'Planificación 2026-1'!H:H,"T1",'Planificación 2026-1'!I:I,"&gt;2")</f>
        <v>0</v>
      </c>
      <c r="CO257" s="59">
        <f>SUMIFS('Planificación 2026-1'!S:S,'Planificación 2026-1'!X:X,C257,'Planificación 2026-1'!H:H,"T3",'Planificación 2026-1'!I:I,"&gt;2")</f>
        <v>0</v>
      </c>
      <c r="CP257" s="59">
        <f>SUMIFS('Planificación 2026-1'!S:S,'Planificación 2026-1'!X:X,C257,'Planificación 2026-1'!H:H,"T2",'Planificación 2026-1'!I:I,"&gt;2")</f>
        <v>0</v>
      </c>
      <c r="CQ257" s="59">
        <f>SUMIFS('Planificación 2026-1'!S:S,'Planificación 2026-1'!X:X,C257,'Planificación 2026-1'!H:H,"T4",'Planificación 2026-1'!I:I,"&gt;2")</f>
        <v>0</v>
      </c>
      <c r="CR257" s="59">
        <f>SUMIFS('Planificación 2026-1'!S:S,'Planificación 2026-1'!X:X,C257,'Planificación 2026-1'!H:H,"AF",'Planificación 2026-1'!I:I,"&lt;3")</f>
        <v>0</v>
      </c>
      <c r="CS257" s="59">
        <f>SUMIFS('Planificación 2026-1'!S:S,'Planificación 2026-1'!X:X,C257,'Planificación 2026-1'!H:H,"EN",'Planificación 2026-1'!I:I,"&lt;3")</f>
        <v>13</v>
      </c>
      <c r="CT257" s="59">
        <f>SUMIFS('Planificación 2026-1'!S:S,'Planificación 2026-1'!X:X,C257,'Planificación 2026-1'!H:H,"IS",'Planificación 2026-1'!I:I,"&lt;3")</f>
        <v>0</v>
      </c>
      <c r="CU257" s="59">
        <f>SUMIFS('Planificación 2026-1'!S:S,'Planificación 2026-1'!X:X,C257,'Planificación 2026-1'!H:H,"PS",'Planificación 2026-1'!I:I,"&lt;3")</f>
        <v>0</v>
      </c>
      <c r="CV257" s="59">
        <f>SUMIFS('Planificación 2026-1'!S:S,'Planificación 2026-1'!X:X,C257,'Planificación 2026-1'!H:H,"IN",'Planificación 2026-1'!I:I,"&lt;3")</f>
        <v>0</v>
      </c>
      <c r="CW257" s="59">
        <f>SUMIFS('Planificación 2026-1'!S:S,'Planificación 2026-1'!X:X,C257,'Planificación 2026-1'!H:H,"CA",'Planificación 2026-1'!I:I,"&lt;3")</f>
        <v>0</v>
      </c>
      <c r="CX257" s="59">
        <f>SUMIFS('Planificación 2026-1'!S:S,'Planificación 2026-1'!X:X,C257,'Planificación 2026-1'!H:H,"DE",'Planificación 2026-1'!I:I,"&lt;3")</f>
        <v>0</v>
      </c>
      <c r="CY257" s="59">
        <f>SUMIFS('Planificación 2026-1'!S:S,'Planificación 2026-1'!X:X,C257,'Planificación 2026-1'!H:H,"OB",'Planificación 2026-1'!I:I,"&lt;3")</f>
        <v>0</v>
      </c>
      <c r="CZ257" s="59">
        <f>SUMIFS('Planificación 2026-1'!S:S,'Planificación 2026-1'!X:X,C257,'Planificación 2026-1'!H:H,"MH",'Planificación 2026-1'!I:I,"&lt;3")</f>
        <v>0</v>
      </c>
      <c r="DA257" s="59">
        <f>SUMIFS('Planificación 2026-1'!S:S,'Planificación 2026-1'!X:X,C257,'Planificación 2026-1'!H:H,"IC",'Planificación 2026-1'!I:I,"&lt;3")</f>
        <v>0</v>
      </c>
      <c r="DB257" s="59">
        <f>SUMIFS('Planificación 2026-1'!S:S,'Planificación 2026-1'!X:X,C257,'Planificación 2026-1'!H:H,"AR",'Planificación 2026-1'!I:I,"&lt;3")</f>
        <v>0</v>
      </c>
      <c r="DC257" s="59">
        <f>SUMIFS('Planificación 2026-1'!S:S,'Planificación 2026-1'!X:X,C257,'Planificación 2026-1'!H:H,"AE",'Planificación 2026-1'!I:I,"&lt;3")</f>
        <v>0</v>
      </c>
      <c r="DD257" s="59">
        <f>SUMIFS('Planificación 2026-1'!S:S,'Planificación 2026-1'!X:X,C257,'Planificación 2026-1'!H:H,"T1",'Planificación 2026-1'!I:I,"&lt;3")</f>
        <v>0</v>
      </c>
      <c r="DE257" s="59">
        <f>SUMIFS('Planificación 2026-1'!S:S,'Planificación 2026-1'!X:X,C257,'Planificación 2026-1'!H:H,"T3",'Planificación 2026-1'!I:I,"&lt;3")</f>
        <v>0</v>
      </c>
      <c r="DF257" s="59">
        <f>SUMIFS('Planificación 2026-1'!S:S,'Planificación 2026-1'!X:X,C257,'Planificación 2026-1'!H:H,"T2",'Planificación 2026-1'!I:I,"&lt;3")</f>
        <v>0</v>
      </c>
      <c r="DG257" s="59">
        <f>SUMIFS('Planificación 2026-1'!S:S,'Planificación 2026-1'!X:X,C257,'Planificación 2026-1'!H:H,"T4",'Planificación 2026-1'!I:I,"&lt;3")</f>
        <v>0</v>
      </c>
      <c r="DH257" s="58" t="str">
        <f>TRIM(CONCATENATE(L257,M257,N257,O257,P257,Q257,R257,S257,T257,U257,V257,W257,X257,Y257,Z257,AA257,AB257))</f>
        <v/>
      </c>
      <c r="DI257" s="27">
        <f>IF(C257="","",SUMIFS('Planificación 2026-1'!S:S,'Planificación 2026-1'!X:X,C257,'Planificación 2026-1'!F:F,"PRINCIPAL",'Planificación 2026-1'!Y:Y,"VIRTUAL"))</f>
        <v>0</v>
      </c>
      <c r="DJ257" s="27">
        <f>IF(C257="","",SUMIFS('Planificación 2026-1'!S:S,'Planificación 2026-1'!X:X,C257,'Planificación 2026-1'!F:F,"PRINCIPAL",'Planificación 2026-1'!Y:Y,"PRESENCIAL"))</f>
        <v>0</v>
      </c>
      <c r="DK257" s="27">
        <f>IF(C257="","",SUMIFS('Planificación 2026-1'!S:S,'Planificación 2026-1'!X:X,C257,'Planificación 2026-1'!F:F,"PRINCIPAL",'Planificación 2026-1'!Y:Y,"HIBRIDO PRESENCIAL"))</f>
        <v>0</v>
      </c>
      <c r="DL257" s="58" t="str">
        <f>TRIM(CONCATENATE(AC257,AD257,AE257,AF257,AG257,AH257,AI257,AJ257,AK257,AL257,AM257,AN257,AO257,AP257,AQ257,AR257,AS257))</f>
        <v>P02</v>
      </c>
      <c r="DM257" s="58">
        <f>IF(C257="","",SUMIFS('Planificación 2026-1'!S:S,'Planificación 2026-1'!X:X,C257,'Planificación 2026-1'!F:F,"FILIAL",'Planificación 2026-1'!Y:Y,"VIRTUAL"))</f>
        <v>0</v>
      </c>
      <c r="DN257" s="60">
        <f>IF(C257="","",SUMIFS('Planificación 2026-1'!S:S,'Planificación 2026-1'!X:X,C257,'Planificación 2026-1'!F:F,"FILIAL",'Planificación 2026-1'!Y:Y,"PRESENCIAL"))</f>
        <v>13</v>
      </c>
      <c r="DO257" s="29">
        <f>IF(C257="","",SUMIFS('Planificación 2026-1'!S:S,'Planificación 2026-1'!X:X,C257,'Planificación 2026-1'!F:F,"FILIAL",'Planificación 2026-1'!Y:Y,"HIBRIDO PRESENCIAL"))</f>
        <v>0</v>
      </c>
      <c r="DP257" s="61" t="str">
        <f>TRIM(CONCATENATE(AT257,AU257,AV257,AW257,AX257,AY257,AZ257,BA257,BB257,BC257,BD257,BE257,BF257,BG257,BH257,BI257,BJ257))</f>
        <v/>
      </c>
      <c r="DQ257" s="58">
        <f>IF(C257="","",SUMIFS('Planificación 2026-1'!S:S,'Planificación 2026-1'!X:X,C257,'Planificación 2026-1'!F:F,"SUNAMPE",'Planificación 2026-1'!Y:Y,"VIRTUAL"))</f>
        <v>0</v>
      </c>
      <c r="DR257" s="29">
        <f>IF(C257="","",SUMIFS('Planificación 2026-1'!S:S,'Planificación 2026-1'!X:X,C257,'Planificación 2026-1'!F:F,"SUNAMPE",'Planificación 2026-1'!Y:Y,"PRESENCIAL"))</f>
        <v>0</v>
      </c>
      <c r="DS257" s="61" t="str">
        <f>TRIM(CONCATENATE(BK257,BL257,BM257,BN257,BO257,BP257,BQ257,BR257,BS257,BT257,BU257,BV257,BW257,BX257,BY257,BZ257,CA257))</f>
        <v/>
      </c>
      <c r="DT257" s="58">
        <f>IF(C257="","",SUMIFS('Planificación 2026-1'!S:S,'Planificación 2026-1'!X:X,C257,'Planificación 2026-1'!F:F,"HUAURA",'Planificación 2026-1'!Y:Y,"VIRTUAL"))</f>
        <v>0</v>
      </c>
      <c r="DU257" s="29">
        <f>IF(C257="","",SUMIFS('Planificación 2026-1'!S:S,'Planificación 2026-1'!X:X,C257,'Planificación 2026-1'!F:F,"HUAURA",'Planificación 2026-1'!Y:Y,"PRESENCIAL"))</f>
        <v>0</v>
      </c>
      <c r="DV257" s="32">
        <f>SUMIFS('Planificación 2026-1'!S:S,'Planificación 2026-1'!X:X,C257,'Planificación 2026-1'!F:F,"PRINCIPAL",'Planificación 2026-1'!Y:Y,"VIRTUAL",'Planificación 2026-1'!I:I,"&gt;2")</f>
        <v>0</v>
      </c>
      <c r="DW257" s="32">
        <f>SUMIFS('Planificación 2026-1'!S:S,'Planificación 2026-1'!X:X,C257,'Planificación 2026-1'!F:F,"PRINCIPAL",'Planificación 2026-1'!Y:Y,"&lt;&gt;VIRTUAL",'Planificación 2026-1'!I:I,"&gt;2")</f>
        <v>0</v>
      </c>
      <c r="DX257" s="32">
        <f>SUMIFS('Planificación 2026-1'!S:S,'Planificación 2026-1'!X:X,C257,'Planificación 2026-1'!F:F,"SUNAMPE",'Planificación 2026-1'!Y:Y,"VIRTUAL",'Planificación 2026-1'!I:I,"&gt;2")</f>
        <v>0</v>
      </c>
      <c r="DY257" s="32">
        <f>SUMIFS('Planificación 2026-1'!S:S,'Planificación 2026-1'!X:X,C257,'Planificación 2026-1'!F:F,"SUNAMPE",'Planificación 2026-1'!Y:Y,"&lt;&gt;VIRTUAL",'Planificación 2026-1'!I:I,"&gt;2")</f>
        <v>0</v>
      </c>
      <c r="DZ257" s="32">
        <f>SUMIFS('Planificación 2026-1'!S:S,'Planificación 2026-1'!X:X,C257,'Planificación 2026-1'!F:F,"FILIAL",'Planificación 2026-1'!Y:Y,"VIRTUAL",'Planificación 2026-1'!I:I,"&gt;2")</f>
        <v>0</v>
      </c>
      <c r="EA257" s="32">
        <f>SUMIFS('Planificación 2026-1'!S:S,'Planificación 2026-1'!X:X,C257,'Planificación 2026-1'!F:F,"FILIAL",'Planificación 2026-1'!Y:Y,"&lt;&gt;VIRTUAL",'Planificación 2026-1'!I:I,"&gt;2")</f>
        <v>0</v>
      </c>
      <c r="EB257" s="32">
        <f>SUMIFS('Planificación 2026-1'!S:S,'Planificación 2026-1'!X:X,C257,'Planificación 2026-1'!F:F,"PORUMA",'Planificación 2026-1'!Y:Y,"VIRTUAL",'Planificación 2026-1'!I:I,"&gt;2")</f>
        <v>0</v>
      </c>
      <c r="EC257" s="32">
        <f>SUMIFS('Planificación 2026-1'!S:S,'Planificación 2026-1'!X:X,C257,'Planificación 2026-1'!F:F,"PORUMA",'Planificación 2026-1'!Y:Y,"&lt;&gt;VIRTUAL",'Planificación 2026-1'!I:I,"&gt;2")</f>
        <v>0</v>
      </c>
      <c r="ED257" s="32">
        <f>SUMIFS('Planificación 2026-1'!S:S,'Planificación 2026-1'!X:X,C257,'Planificación 2026-1'!F:F,"HUAURA",'Planificación 2026-1'!Y:Y,"VIRTUAL",'Planificación 2026-1'!I:I,"&gt;2")</f>
        <v>0</v>
      </c>
      <c r="EE257" s="32">
        <f>SUMIFS('Planificación 2026-1'!S:S,'Planificación 2026-1'!X:X,C257,'Planificación 2026-1'!F:F,"HUAURA",'Planificación 2026-1'!Y:Y,"&lt;&gt;VIRTUAL",'Planificación 2026-1'!I:I,"&gt;2")</f>
        <v>0</v>
      </c>
      <c r="EF257" s="32">
        <f>SUMIFS('Planificación 2026-1'!S:S,'Planificación 2026-1'!X:X,C257,'Planificación 2026-1'!F:F,"PRINCIPAL",'Planificación 2026-1'!Y:Y,"VIRTUAL",'Planificación 2026-1'!I:I,"&lt;3")</f>
        <v>0</v>
      </c>
      <c r="EG257" s="32">
        <f>SUMIFS('Planificación 2026-1'!S:S,'Planificación 2026-1'!X:X,C257,'Planificación 2026-1'!F:F,"PRINCIPAL",'Planificación 2026-1'!Y:Y,"&lt;&gt;VIRTUAL",'Planificación 2026-1'!I:I,"&lt;3")</f>
        <v>0</v>
      </c>
      <c r="EH257" s="32">
        <f>SUMIFS('Planificación 2026-1'!S:S,'Planificación 2026-1'!X:X,C257,'Planificación 2026-1'!F:F,"SUNAMPE",'Planificación 2026-1'!Y:Y,"VIRTUAL",'Planificación 2026-1'!I:I,"&lt;3")</f>
        <v>0</v>
      </c>
      <c r="EI257" s="32">
        <f>SUMIFS('Planificación 2026-1'!S:S,'Planificación 2026-1'!X:X,C257,'Planificación 2026-1'!F:F,"SUNAMPE",'Planificación 2026-1'!Y:Y,"&lt;&gt;VIRTUAL",'Planificación 2026-1'!I:I,"&lt;3")</f>
        <v>0</v>
      </c>
      <c r="EJ257" s="32">
        <f>SUMIFS('Planificación 2026-1'!S:S,'Planificación 2026-1'!X:X,C257,'Planificación 2026-1'!F:F,"FILIAL",'Planificación 2026-1'!Y:Y,"VIRTUAL",'Planificación 2026-1'!I:I,"&lt;3")</f>
        <v>0</v>
      </c>
      <c r="EK257" s="32">
        <f>SUMIFS('Planificación 2026-1'!S:S,'Planificación 2026-1'!X:X,C257,'Planificación 2026-1'!F:F,"FILIAL",'Planificación 2026-1'!Y:Y,"&lt;&gt;VIRTUAL",'Planificación 2026-1'!I:I,"&lt;3")</f>
        <v>13</v>
      </c>
      <c r="EL257" s="32">
        <f>SUMIFS('Planificación 2026-1'!S:S,'Planificación 2026-1'!X:X,C257,'Planificación 2026-1'!F:F,"PORUMA",'Planificación 2026-1'!Y:Y,"VIRTUAL",'Planificación 2026-1'!I:I,"&lt;3")</f>
        <v>0</v>
      </c>
      <c r="EM257" s="32">
        <f>SUMIFS('Planificación 2026-1'!S:S,'Planificación 2026-1'!X:X,C257,'Planificación 2026-1'!F:F,"PORUMA",'Planificación 2026-1'!Y:Y,"&lt;&gt;VIRTUAL",'Planificación 2026-1'!I:I,"&lt;3")</f>
        <v>0</v>
      </c>
      <c r="EN257" s="32">
        <f>SUMIFS('Planificación 2026-1'!S:S,'Planificación 2026-1'!X:X,C257,'Planificación 2026-1'!F:F,"HUAURA",'Planificación 2026-1'!Y:Y,"VIRTUAL",'Planificación 2026-1'!I:I,"&lt;3")</f>
        <v>0</v>
      </c>
      <c r="EO257" s="32">
        <f>SUMIFS('Planificación 2026-1'!S:S,'Planificación 2026-1'!X:X,C257,'Planificación 2026-1'!F:F,"HUAURA",'Planificación 2026-1'!Y:Y,"&lt;&gt;VIRTUAL",'Planificación 2026-1'!I:I,"&lt;3")</f>
        <v>0</v>
      </c>
      <c r="EP257" s="32">
        <f>EJ257+DZ257+EA257+EK257</f>
        <v>13</v>
      </c>
      <c r="EQ257" s="32">
        <f>EO257+EN257+EE257+ED257</f>
        <v>0</v>
      </c>
      <c r="ER257" s="32">
        <f>EL257+EM257+EC257+EB257</f>
        <v>0</v>
      </c>
      <c r="ES257" s="32">
        <f>EG257+EF257+DW257+DV257</f>
        <v>0</v>
      </c>
      <c r="ET257" s="32">
        <f>EI257+EH257+DY257+DX257</f>
        <v>0</v>
      </c>
      <c r="EU257" s="32">
        <f t="shared" si="58"/>
        <v>13</v>
      </c>
      <c r="EV257" s="32" t="b">
        <f>EXACT(EU257,E257)</f>
        <v>1</v>
      </c>
      <c r="EW257" s="32"/>
      <c r="EX257" s="32">
        <f>DV257+DZ257+ED257+EF257+EJ257+EN257+DX257+EH257</f>
        <v>0</v>
      </c>
      <c r="EY257" s="32">
        <f>DW257+EA257+EE257+EG257+EK257+EO257+DY257+EI257</f>
        <v>13</v>
      </c>
      <c r="EZ257" s="32" t="b">
        <f>EXACT(SUM(EX257:EY257),E257)</f>
        <v>1</v>
      </c>
      <c r="FA257" s="32" t="str">
        <f>IF(AND(DW257=0,EA257=0,EE257=0),"",IF(COUNTIF(DW257:EE257,"&gt;0")=1,IF(DW257&gt;0,"SEDE",IF(EA257&gt;0,"FILIAL","HUAURA")),IF(COUNTIF(DW257:EE257,"&gt;0")=2,IF(AND(DW257&gt;0,EA257&gt;0),"SEDE-FILIAL",IF(AND(DW257&gt;0,EE257&gt;0),"SEDE-HUAURA","FILIAL-HUAURA")),"SEDE-FILIAL-HUAURA")))</f>
        <v/>
      </c>
      <c r="FB257" s="32" t="str">
        <f>IF(EX257=0,"PRESENCIAL",IF(EY257=0,"VIRTUAL",IF(EX257&gt;EY257,"MAS VIRTUAL",IF(EY257&gt;EX257,"MAS PRESENCIAL","AMBOS"))))</f>
        <v>PRESENCIAL</v>
      </c>
    </row>
    <row r="258" spans="2:158">
      <c r="B258" s="66">
        <v>255</v>
      </c>
      <c r="C258" s="32" t="s">
        <v>466</v>
      </c>
      <c r="D258" s="429">
        <v>41898208</v>
      </c>
      <c r="E258" s="62">
        <f>SUMIF('Planificación 2026-1'!X:X,C258,'Planificación 2026-1'!S:S)</f>
        <v>18</v>
      </c>
      <c r="F258" s="450" t="s">
        <v>203</v>
      </c>
      <c r="G258" s="57" t="s">
        <v>454</v>
      </c>
      <c r="H258" s="64"/>
      <c r="I258" s="64"/>
      <c r="J258" s="32" t="s">
        <v>38</v>
      </c>
      <c r="K258" s="32" t="s">
        <v>150</v>
      </c>
      <c r="L258" s="57" t="str">
        <f>IF(SUM(COUNTIFS('Planificación 2026-1'!F:F,"PRINCIPAL",'Planificación 2026-1'!X:X,C258,'Planificación 2026-1'!H:H,"AF"))&gt;0,"P01"," ")</f>
        <v xml:space="preserve"> </v>
      </c>
      <c r="M258" s="58" t="str">
        <f>IF(SUM(COUNTIFS('Planificación 2026-1'!F:F,"PRINCIPAL",'Planificación 2026-1'!X:X,C258,'Planificación 2026-1'!H:H,"EN"))&gt;0,"P02"," ")</f>
        <v>P02</v>
      </c>
      <c r="N258" s="58" t="str">
        <f>IF(SUM(COUNTIFS('Planificación 2026-1'!F:F,"PRINCIPAL",'Planificación 2026-1'!X:X,C258,'Planificación 2026-1'!H:H,"IS"))&gt;0,"P03"," ")</f>
        <v xml:space="preserve"> </v>
      </c>
      <c r="O258" s="58" t="str">
        <f>IF(SUM(COUNTIFS('Planificación 2026-1'!F:F,"PRINCIPAL",'Planificación 2026-1'!X:X,C258,'Planificación 2026-1'!H:H,"PS"))&gt;0,"P04"," ")</f>
        <v xml:space="preserve"> </v>
      </c>
      <c r="P258" s="58"/>
      <c r="Q258" s="58" t="str">
        <f>IF(SUM(COUNTIFS('Planificación 2026-1'!F:F,"PRINCIPAL",'Planificación 2026-1'!X:X,C258,'Planificación 2026-1'!H:H,"IN"))&gt;0,"P06"," ")</f>
        <v xml:space="preserve"> </v>
      </c>
      <c r="R258" s="58" t="str">
        <f>IF(SUM(COUNTIFS('Planificación 2026-1'!F:F,"PRINCIPAL",'Planificación 2026-1'!X:X,C258,'Planificación 2026-1'!H:H,"CA"))&gt;0,"P07"," ")</f>
        <v xml:space="preserve"> </v>
      </c>
      <c r="S258" s="58" t="str">
        <f>IF(SUM(COUNTIFS('Planificación 2026-1'!F:F,"PRINCIPAL",'Planificación 2026-1'!X:X,C258,'Planificación 2026-1'!H:H,"DE"))&gt;0,"P08"," ")</f>
        <v xml:space="preserve"> </v>
      </c>
      <c r="T258" s="58" t="str">
        <f>IF(SUM(COUNTIFS('Planificación 2026-1'!F:F,"PRINCIPAL",'Planificación 2026-1'!X:X,C258,'Planificación 2026-1'!H:H,"OB"))&gt;0,"P09"," ")</f>
        <v xml:space="preserve"> </v>
      </c>
      <c r="U258" s="58" t="str">
        <f>IF(SUM(COUNTIFS('Planificación 2026-1'!F:F,"PRINCIPAL",'Planificación 2026-1'!X:X,C258,'Planificación 2026-1'!H:H,"MH"))&gt;0,"P31"," ")</f>
        <v xml:space="preserve"> </v>
      </c>
      <c r="V258" s="58" t="str">
        <f>IF(SUM(COUNTIFS('Planificación 2026-1'!F:F,"PRINCIPAL",'Planificación 2026-1'!X:X,C258,'Planificación 2026-1'!H:H,"IC"))&gt;0,"P32"," ")</f>
        <v xml:space="preserve"> </v>
      </c>
      <c r="W258" s="58" t="str">
        <f>IF(SUM(COUNTIFS('Planificación 2026-1'!F:F,"PRINCIPAL",'Planificación 2026-1'!X:X,C258,'Planificación 2026-1'!H:H,"AR"))&gt;0,"P34"," ")</f>
        <v xml:space="preserve"> </v>
      </c>
      <c r="X258" s="58" t="str">
        <f>IF(SUM(COUNTIFS('Planificación 2026-1'!F:F,"PRINCIPAL",'Planificación 2026-1'!X:X,C258,'Planificación 2026-1'!H:H,"T1"))&gt;0,"P35"," ")</f>
        <v xml:space="preserve"> </v>
      </c>
      <c r="Y258" s="58" t="str">
        <f>IF(SUM(COUNTIFS('Planificación 2026-1'!F:F,"PRINCIPAL",'Planificación 2026-1'!X:X,C258,'Planificación 2026-1'!H:H,"T3"))&gt;0,"P36"," ")</f>
        <v xml:space="preserve"> </v>
      </c>
      <c r="Z258" s="58" t="str">
        <f>IF(SUM(COUNTIFS('Planificación 2026-1'!F:F,"PRINCIPAL",'Planificación 2026-1'!X:X,C258,'Planificación 2026-1'!H:H,"T2"))&gt;0,"P37"," ")</f>
        <v xml:space="preserve"> </v>
      </c>
      <c r="AA258" s="58" t="str">
        <f>IF(SUM(COUNTIFS('Planificación 2026-1'!F:F,"PRINCIPAL",'Planificación 2026-1'!X:X,C258,'Planificación 2026-1'!H:H,"AE"))&gt;0,"P38"," ")</f>
        <v xml:space="preserve"> </v>
      </c>
      <c r="AB258" s="58" t="str">
        <f>IF(SUM(COUNTIFS('Planificación 2026-1'!F:F,"PRINCIPAL",'Planificación 2026-1'!X:X,C258,'Planificación 2026-1'!H:H,"T4"))&gt;0,"P55"," ")</f>
        <v xml:space="preserve"> </v>
      </c>
      <c r="AC258" s="58" t="str">
        <f>IF(SUM(COUNTIFS('Planificación 2026-1'!F:F,"FILIAL",'Planificación 2026-1'!X:X,C258,'Planificación 2026-1'!H:H,"AF"))&gt;0," P01"," ")</f>
        <v xml:space="preserve"> </v>
      </c>
      <c r="AD258" s="58" t="str">
        <f>IF(SUM(COUNTIFS('Planificación 2026-1'!F:F,"FILIAL",'Planificación 2026-1'!X:X,C258,'Planificación 2026-1'!H:H,"EN"))&gt;0,"P02"," ")</f>
        <v>P02</v>
      </c>
      <c r="AE258" s="58" t="str">
        <f>IF(SUM(COUNTIFS('Planificación 2026-1'!F:F,"FILIAL",'Planificación 2026-1'!X:X,C258,'Planificación 2026-1'!H:H,"IS"))&gt;0,"P03"," ")</f>
        <v xml:space="preserve"> </v>
      </c>
      <c r="AF258" s="58" t="str">
        <f>IF(SUM(COUNTIFS('Planificación 2026-1'!F:F,"FILIAL",'Planificación 2026-1'!X:X,C258,'Planificación 2026-1'!H:H,"PS"))&gt;0,"P04"," ")</f>
        <v xml:space="preserve"> </v>
      </c>
      <c r="AG258" s="58"/>
      <c r="AH258" s="58" t="str">
        <f>IF(SUM(COUNTIFS('Planificación 2026-1'!F:F,"FILIAL",'Planificación 2026-1'!X:X,C258,'Planificación 2026-1'!H:H,"IN"))&gt;0,"P06"," ")</f>
        <v xml:space="preserve"> </v>
      </c>
      <c r="AI258" s="58" t="str">
        <f>IF(SUM(COUNTIFS('Planificación 2026-1'!F:F,"FILIAL",'Planificación 2026-1'!X:X,C258,'Planificación 2026-1'!H:H,"CA"))&gt;0,"P07"," ")</f>
        <v xml:space="preserve"> </v>
      </c>
      <c r="AJ258" s="58" t="str">
        <f>IF(SUM(COUNTIFS('Planificación 2026-1'!F:F,"FILIAL",'Planificación 2026-1'!X:X,C258,'Planificación 2026-1'!H:H,"DE"))&gt;0,"P08"," ")</f>
        <v xml:space="preserve"> </v>
      </c>
      <c r="AK258" s="58" t="str">
        <f>IF(SUM(COUNTIFS('Planificación 2026-1'!F:F,"FILIAL",'Planificación 2026-1'!X:X,C258,'Planificación 2026-1'!H:H,"OB"))&gt;0,"P09"," ")</f>
        <v xml:space="preserve"> </v>
      </c>
      <c r="AL258" s="58" t="str">
        <f>IF(SUM(COUNTIFS('Planificación 2026-1'!F:F,"FILIAL",'Planificación 2026-1'!X:X,C258,'Planificación 2026-1'!H:H,"MH"))&gt;0,"P31"," ")</f>
        <v xml:space="preserve"> </v>
      </c>
      <c r="AM258" s="58" t="str">
        <f>IF(SUM(COUNTIFS('Planificación 2026-1'!F:F,"FILIAL",'Planificación 2026-1'!X:X,C258,'Planificación 2026-1'!H:H,"IC"))&gt;0,"P32"," ")</f>
        <v xml:space="preserve"> </v>
      </c>
      <c r="AN258" s="58" t="str">
        <f>IF(SUM(COUNTIFS('Planificación 2026-1'!F:F,"FILIAL",'Planificación 2026-1'!X:X,C258,'Planificación 2026-1'!H:H,"AR"))&gt;0,"P34"," ")</f>
        <v xml:space="preserve"> </v>
      </c>
      <c r="AO258" s="58" t="str">
        <f>IF(SUM(COUNTIFS('Planificación 2026-1'!F:F,"FILIAL",'Planificación 2026-1'!X:X,C258,'Planificación 2026-1'!H:H,"T1"))&gt;0,"P35"," ")</f>
        <v xml:space="preserve"> </v>
      </c>
      <c r="AP258" s="58" t="str">
        <f>IF(SUM(COUNTIFS('Planificación 2026-1'!F:F,"FILIAL",'Planificación 2026-1'!X:X,C258,'Planificación 2026-1'!H:H,"T3"))&gt;0,"P36"," ")</f>
        <v xml:space="preserve"> </v>
      </c>
      <c r="AQ258" s="58" t="str">
        <f>IF(SUM(COUNTIFS('Planificación 2026-1'!F:F,"FILIAL",'Planificación 2026-1'!X:X,C258,'Planificación 2026-1'!H:H,"T2"))&gt;0,"P37"," ")</f>
        <v xml:space="preserve"> </v>
      </c>
      <c r="AR258" s="58" t="str">
        <f>IF(SUM(COUNTIFS('Planificación 2026-1'!F:F,"FILIAL",'Planificación 2026-1'!X:X,C258,'Planificación 2026-1'!H:H,"AE"))&gt;0,"P38"," ")</f>
        <v xml:space="preserve"> </v>
      </c>
      <c r="AS258" s="58" t="str">
        <f>IF(SUM(COUNTIFS('Planificación 2026-1'!F:F,"FILIAL",'Planificación 2026-1'!X:X,C258,'Planificación 2026-1'!H:H,"T4"))&gt;0,"P55"," ")</f>
        <v xml:space="preserve"> </v>
      </c>
      <c r="AT258" s="58" t="str">
        <f>IF(SUM(COUNTIFS('Planificación 2026-1'!F:F,"SUNAMPE",'Planificación 2026-1'!X:X,C258,'Planificación 2026-1'!H:H,"AF"))&gt;0," P01"," ")</f>
        <v xml:space="preserve"> </v>
      </c>
      <c r="AU258" s="58" t="str">
        <f>IF(SUM(COUNTIFS('Planificación 2026-1'!F:F,"SUNAMPE",'Planificación 2026-1'!X:X,C258,'Planificación 2026-1'!H:H,"EN"))&gt;0,"P02"," ")</f>
        <v xml:space="preserve"> </v>
      </c>
      <c r="AV258" s="58" t="str">
        <f>IF(SUM(COUNTIFS('Planificación 2026-1'!F:F,"SUNAMPE",'Planificación 2026-1'!X:X,C258,'Planificación 2026-1'!H:H,"IS"))&gt;0,"P03"," ")</f>
        <v xml:space="preserve"> </v>
      </c>
      <c r="AW258" s="58" t="str">
        <f>IF(SUM(COUNTIFS('Planificación 2026-1'!F:F,"SUNAMPE",'Planificación 2026-1'!X:X,C258,'Planificación 2026-1'!H:H,"PS"))&gt;0,"P04"," ")</f>
        <v xml:space="preserve"> </v>
      </c>
      <c r="AX258" s="58"/>
      <c r="AY258" s="58" t="str">
        <f>IF(SUM(COUNTIFS('Planificación 2026-1'!F:F,"SUNAMPE",'Planificación 2026-1'!X:X,C258,'Planificación 2026-1'!H:H,"IN"))&gt;0,"P06"," ")</f>
        <v xml:space="preserve"> </v>
      </c>
      <c r="AZ258" s="58" t="str">
        <f>IF(SUM(COUNTIFS('Planificación 2026-1'!F:F,"SUNAMPE",'Planificación 2026-1'!X:X,C258,'Planificación 2026-1'!H:H,"CA"))&gt;0,"P07"," ")</f>
        <v xml:space="preserve"> </v>
      </c>
      <c r="BA258" s="58" t="str">
        <f>IF(SUM(COUNTIFS('Planificación 2026-1'!F:F,"SUNAMPE",'Planificación 2026-1'!X:X,C258,'Planificación 2026-1'!H:H,"DE"))&gt;0,"P08"," ")</f>
        <v xml:space="preserve"> </v>
      </c>
      <c r="BB258" s="58" t="str">
        <f>IF(SUM(COUNTIFS('Planificación 2026-1'!F:F,"SUNAMPE",'Planificación 2026-1'!X:X,C258,'Planificación 2026-1'!H:H,"OB"))&gt;0,"P09"," ")</f>
        <v xml:space="preserve"> </v>
      </c>
      <c r="BC258" s="58" t="str">
        <f>IF(SUM(COUNTIFS('Planificación 2026-1'!F:F,"SUNAMPE",'Planificación 2026-1'!X:X,C258,'Planificación 2026-1'!H:H,"MH"))&gt;0,"P31"," ")</f>
        <v xml:space="preserve"> </v>
      </c>
      <c r="BD258" s="58" t="str">
        <f>IF(SUM(COUNTIFS('Planificación 2026-1'!F:F,"SUNAMPE",'Planificación 2026-1'!X:X,C258,'Planificación 2026-1'!H:H,"IC"))&gt;0,"P32"," ")</f>
        <v xml:space="preserve"> </v>
      </c>
      <c r="BE258" s="58" t="str">
        <f>IF(SUM(COUNTIFS('Planificación 2026-1'!F:F,"SUNAMPE",'Planificación 2026-1'!X:X,C258,'Planificación 2026-1'!H:H,"AR"))&gt;0,"P34"," ")</f>
        <v xml:space="preserve"> </v>
      </c>
      <c r="BF258" s="58" t="str">
        <f>IF(SUM(COUNTIFS('Planificación 2026-1'!F:F,"SUNAMPE",'Planificación 2026-1'!X:X,C258,'Planificación 2026-1'!H:H,"T1"))&gt;0,"P35"," ")</f>
        <v xml:space="preserve"> </v>
      </c>
      <c r="BG258" s="58" t="str">
        <f>IF(SUM(COUNTIFS('Planificación 2026-1'!F:F,"SUNAMPE",'Planificación 2026-1'!X:X,C258,'Planificación 2026-1'!H:H,"T3"))&gt;0,"P36"," ")</f>
        <v xml:space="preserve"> </v>
      </c>
      <c r="BH258" s="58" t="str">
        <f>IF(SUM(COUNTIFS('Planificación 2026-1'!F:F,"SUNAMPE",'Planificación 2026-1'!X:X,C258,'Planificación 2026-1'!H:H,"T2"))&gt;0,"P37"," ")</f>
        <v xml:space="preserve"> </v>
      </c>
      <c r="BI258" s="58" t="str">
        <f>IF(SUM(COUNTIFS('Planificación 2026-1'!F:F,"SUNAMPE",'Planificación 2026-1'!X:X,C258,'Planificación 2026-1'!H:H,"AE"))&gt;0,"P38"," ")</f>
        <v xml:space="preserve"> </v>
      </c>
      <c r="BJ258" s="58" t="str">
        <f>IF(SUM(COUNTIFS('Planificación 2026-1'!F:F,"SUNAMPE",'Planificación 2026-1'!X:X,C258,'Planificación 2026-1'!H:H,"T4"))&gt;0,"P55"," ")</f>
        <v xml:space="preserve"> </v>
      </c>
      <c r="BK258" s="58" t="str">
        <f>IF(SUM(COUNTIFS('Planificación 2026-1'!F:F,"HUAURA",'Planificación 2026-1'!X:X,C258,'Planificación 2026-1'!H:H,"AF"))&gt;0," P01"," ")</f>
        <v xml:space="preserve"> </v>
      </c>
      <c r="BL258" s="58" t="str">
        <f>IF(SUM(COUNTIFS('Planificación 2026-1'!F:F,"HUAURA",'Planificación 2026-1'!X:X,C258,'Planificación 2026-1'!H:H,"EN"))&gt;0,"P02"," ")</f>
        <v xml:space="preserve"> </v>
      </c>
      <c r="BM258" s="58" t="str">
        <f>IF(SUM(COUNTIFS('Planificación 2026-1'!F:F,"HUAURA",'Planificación 2026-1'!X:X,C258,'Planificación 2026-1'!H:H,"IS"))&gt;0,"P03"," ")</f>
        <v xml:space="preserve"> </v>
      </c>
      <c r="BN258" s="58" t="str">
        <f>IF(SUM(COUNTIFS('Planificación 2026-1'!F:F,"HUAURA",'Planificación 2026-1'!X:X,C258,'Planificación 2026-1'!H:H,"PS"))&gt;0,"P04"," ")</f>
        <v xml:space="preserve"> </v>
      </c>
      <c r="BO258" s="58"/>
      <c r="BP258" s="58" t="str">
        <f>IF(SUM(COUNTIFS('Planificación 2026-1'!F:F,"HUAURA",'Planificación 2026-1'!X:X,C258,'Planificación 2026-1'!H:H,"IN"))&gt;0,"P06"," ")</f>
        <v xml:space="preserve"> </v>
      </c>
      <c r="BQ258" s="58" t="str">
        <f>IF(SUM(COUNTIFS('Planificación 2026-1'!F:F,"HUAURA",'Planificación 2026-1'!X:X,C258,'Planificación 2026-1'!H:H,"CA"))&gt;0,"P07"," ")</f>
        <v xml:space="preserve"> </v>
      </c>
      <c r="BR258" s="58" t="str">
        <f>IF(SUM(COUNTIFS('Planificación 2026-1'!F:F,"HUAURA",'Planificación 2026-1'!X:X,C258,'Planificación 2026-1'!H:H,"DE"))&gt;0,"P08"," ")</f>
        <v xml:space="preserve"> </v>
      </c>
      <c r="BS258" s="58" t="str">
        <f>IF(SUM(COUNTIFS('Planificación 2026-1'!F:F,"HUAURA",'Planificación 2026-1'!X:X,C258,'Planificación 2026-1'!H:H,"OB"))&gt;0,"P09"," ")</f>
        <v xml:space="preserve"> </v>
      </c>
      <c r="BT258" s="58" t="str">
        <f>IF(SUM(COUNTIFS('Planificación 2026-1'!F:F,"HUAURA",'Planificación 2026-1'!X:X,C258,'Planificación 2026-1'!H:H,"MH"))&gt;0,"P31"," ")</f>
        <v xml:space="preserve"> </v>
      </c>
      <c r="BU258" s="58" t="str">
        <f>IF(SUM(COUNTIFS('Planificación 2026-1'!F:F,"HUAURA",'Planificación 2026-1'!X:X,C258,'Planificación 2026-1'!H:H,"IC"))&gt;0,"P32"," ")</f>
        <v xml:space="preserve"> </v>
      </c>
      <c r="BV258" s="58" t="str">
        <f>IF(SUM(COUNTIFS('Planificación 2026-1'!F:F,"HUAURA",'Planificación 2026-1'!X:X,C258,'Planificación 2026-1'!H:H,"AR"))&gt;0,"P34"," ")</f>
        <v xml:space="preserve"> </v>
      </c>
      <c r="BW258" s="58" t="str">
        <f>IF(SUM(COUNTIFS('Planificación 2026-1'!F:F,"HUAURA",'Planificación 2026-1'!X:X,C258,'Planificación 2026-1'!H:H,"T1"))&gt;0,"P35"," ")</f>
        <v xml:space="preserve"> </v>
      </c>
      <c r="BX258" s="58" t="str">
        <f>IF(SUM(COUNTIFS('Planificación 2026-1'!F:F,"HUAURA",'Planificación 2026-1'!X:X,C258,'Planificación 2026-1'!H:H,"T3"))&gt;0,"P36"," ")</f>
        <v xml:space="preserve"> </v>
      </c>
      <c r="BY258" s="58" t="str">
        <f>IF(SUM(COUNTIFS('Planificación 2026-1'!F:F,"HUAURA",'Planificación 2026-1'!X:X,C258,'Planificación 2026-1'!H:H,"T2"))&gt;0,"P37"," ")</f>
        <v xml:space="preserve"> </v>
      </c>
      <c r="BZ258" s="58" t="str">
        <f>IF(SUM(COUNTIFS('Planificación 2026-1'!F:F,"HUAURA",'Planificación 2026-1'!X:X,C258,'Planificación 2026-1'!H:H,"AE"))&gt;0,"P38"," ")</f>
        <v xml:space="preserve"> </v>
      </c>
      <c r="CA258" s="58" t="str">
        <f>IF(SUM(COUNTIFS('Planificación 2026-1'!F:F,"HUAURA",'Planificación 2026-1'!X:X,C258,'Planificación 2026-1'!H:H,"T4"))&gt;0,"P55"," ")</f>
        <v xml:space="preserve"> </v>
      </c>
      <c r="CB258" s="59">
        <f>SUMIFS('Planificación 2026-1'!S:S,'Planificación 2026-1'!X:X,C258,'Planificación 2026-1'!H:H,"AF",'Planificación 2026-1'!I:I,"&gt;2")</f>
        <v>0</v>
      </c>
      <c r="CC258" s="59">
        <f>SUMIFS('Planificación 2026-1'!S:S,'Planificación 2026-1'!X:X,C258,'Planificación 2026-1'!H:H,"EN",'Planificación 2026-1'!I:I,"&gt;2")</f>
        <v>18</v>
      </c>
      <c r="CD258" s="59">
        <f>SUMIFS('Planificación 2026-1'!S:S,'Planificación 2026-1'!X:X,C258,'Planificación 2026-1'!H:H,"IS",'Planificación 2026-1'!I:I,"&gt;2")</f>
        <v>0</v>
      </c>
      <c r="CE258" s="59">
        <f>SUMIFS('Planificación 2026-1'!S:S,'Planificación 2026-1'!X:X,C258,'Planificación 2026-1'!H:H,"PS",'Planificación 2026-1'!I:I,"&gt;2")</f>
        <v>0</v>
      </c>
      <c r="CF258" s="59">
        <f>SUMIFS('Planificación 2026-1'!S:S,'Planificación 2026-1'!X:X,C258,'Planificación 2026-1'!H:H,"IN",'Planificación 2026-1'!I:I,"&gt;2")</f>
        <v>0</v>
      </c>
      <c r="CG258" s="59">
        <f>SUMIFS('Planificación 2026-1'!S:S,'Planificación 2026-1'!X:X,C258,'Planificación 2026-1'!H:H,"CA",'Planificación 2026-1'!I:I,"&gt;2")</f>
        <v>0</v>
      </c>
      <c r="CH258" s="59">
        <f>SUMIFS('Planificación 2026-1'!S:S,'Planificación 2026-1'!X:X,C258,'Planificación 2026-1'!H:H,"DE",'Planificación 2026-1'!I:I,"&gt;2")</f>
        <v>0</v>
      </c>
      <c r="CI258" s="59">
        <f>SUMIFS('Planificación 2026-1'!S:S,'Planificación 2026-1'!X:X,C258,'Planificación 2026-1'!H:H,"OB",'Planificación 2026-1'!I:I,"&gt;2")</f>
        <v>0</v>
      </c>
      <c r="CJ258" s="59">
        <f>SUMIFS('Planificación 2026-1'!S:S,'Planificación 2026-1'!X:X,C258,'Planificación 2026-1'!H:H,"MH",'Planificación 2026-1'!I:I,"&gt;2")</f>
        <v>0</v>
      </c>
      <c r="CK258" s="59">
        <f>SUMIFS('Planificación 2026-1'!S:S,'Planificación 2026-1'!X:X,C258,'Planificación 2026-1'!H:H,"IC",'Planificación 2026-1'!I:I,"&gt;2")</f>
        <v>0</v>
      </c>
      <c r="CL258" s="59">
        <f>SUMIFS('Planificación 2026-1'!S:S,'Planificación 2026-1'!X:X,C258,'Planificación 2026-1'!H:H,"AR",'Planificación 2026-1'!I:I,"&gt;2")</f>
        <v>0</v>
      </c>
      <c r="CM258" s="59">
        <f>SUMIFS('Planificación 2026-1'!S:S,'Planificación 2026-1'!X:X,C258,'Planificación 2026-1'!H:H,"AE",'Planificación 2026-1'!I:I,"&gt;2")</f>
        <v>0</v>
      </c>
      <c r="CN258" s="59">
        <f>SUMIFS('Planificación 2026-1'!S:S,'Planificación 2026-1'!X:X,C258,'Planificación 2026-1'!H:H,"T1",'Planificación 2026-1'!I:I,"&gt;2")</f>
        <v>0</v>
      </c>
      <c r="CO258" s="59">
        <f>SUMIFS('Planificación 2026-1'!S:S,'Planificación 2026-1'!X:X,C258,'Planificación 2026-1'!H:H,"T3",'Planificación 2026-1'!I:I,"&gt;2")</f>
        <v>0</v>
      </c>
      <c r="CP258" s="59">
        <f>SUMIFS('Planificación 2026-1'!S:S,'Planificación 2026-1'!X:X,C258,'Planificación 2026-1'!H:H,"T2",'Planificación 2026-1'!I:I,"&gt;2")</f>
        <v>0</v>
      </c>
      <c r="CQ258" s="59">
        <f>SUMIFS('Planificación 2026-1'!S:S,'Planificación 2026-1'!X:X,C258,'Planificación 2026-1'!H:H,"T4",'Planificación 2026-1'!I:I,"&gt;2")</f>
        <v>0</v>
      </c>
      <c r="CR258" s="59">
        <f>SUMIFS('Planificación 2026-1'!S:S,'Planificación 2026-1'!X:X,C258,'Planificación 2026-1'!H:H,"AF",'Planificación 2026-1'!I:I,"&lt;3")</f>
        <v>0</v>
      </c>
      <c r="CS258" s="59">
        <f>SUMIFS('Planificación 2026-1'!S:S,'Planificación 2026-1'!X:X,C258,'Planificación 2026-1'!H:H,"EN",'Planificación 2026-1'!I:I,"&lt;3")</f>
        <v>0</v>
      </c>
      <c r="CT258" s="59">
        <f>SUMIFS('Planificación 2026-1'!S:S,'Planificación 2026-1'!X:X,C258,'Planificación 2026-1'!H:H,"IS",'Planificación 2026-1'!I:I,"&lt;3")</f>
        <v>0</v>
      </c>
      <c r="CU258" s="59">
        <f>SUMIFS('Planificación 2026-1'!S:S,'Planificación 2026-1'!X:X,C258,'Planificación 2026-1'!H:H,"PS",'Planificación 2026-1'!I:I,"&lt;3")</f>
        <v>0</v>
      </c>
      <c r="CV258" s="59">
        <f>SUMIFS('Planificación 2026-1'!S:S,'Planificación 2026-1'!X:X,C258,'Planificación 2026-1'!H:H,"IN",'Planificación 2026-1'!I:I,"&lt;3")</f>
        <v>0</v>
      </c>
      <c r="CW258" s="59">
        <f>SUMIFS('Planificación 2026-1'!S:S,'Planificación 2026-1'!X:X,C258,'Planificación 2026-1'!H:H,"CA",'Planificación 2026-1'!I:I,"&lt;3")</f>
        <v>0</v>
      </c>
      <c r="CX258" s="59">
        <f>SUMIFS('Planificación 2026-1'!S:S,'Planificación 2026-1'!X:X,C258,'Planificación 2026-1'!H:H,"DE",'Planificación 2026-1'!I:I,"&lt;3")</f>
        <v>0</v>
      </c>
      <c r="CY258" s="59">
        <f>SUMIFS('Planificación 2026-1'!S:S,'Planificación 2026-1'!X:X,C258,'Planificación 2026-1'!H:H,"OB",'Planificación 2026-1'!I:I,"&lt;3")</f>
        <v>0</v>
      </c>
      <c r="CZ258" s="59">
        <f>SUMIFS('Planificación 2026-1'!S:S,'Planificación 2026-1'!X:X,C258,'Planificación 2026-1'!H:H,"MH",'Planificación 2026-1'!I:I,"&lt;3")</f>
        <v>0</v>
      </c>
      <c r="DA258" s="59">
        <f>SUMIFS('Planificación 2026-1'!S:S,'Planificación 2026-1'!X:X,C258,'Planificación 2026-1'!H:H,"IC",'Planificación 2026-1'!I:I,"&lt;3")</f>
        <v>0</v>
      </c>
      <c r="DB258" s="59">
        <f>SUMIFS('Planificación 2026-1'!S:S,'Planificación 2026-1'!X:X,C258,'Planificación 2026-1'!H:H,"AR",'Planificación 2026-1'!I:I,"&lt;3")</f>
        <v>0</v>
      </c>
      <c r="DC258" s="59">
        <f>SUMIFS('Planificación 2026-1'!S:S,'Planificación 2026-1'!X:X,C258,'Planificación 2026-1'!H:H,"AE",'Planificación 2026-1'!I:I,"&lt;3")</f>
        <v>0</v>
      </c>
      <c r="DD258" s="59">
        <f>SUMIFS('Planificación 2026-1'!S:S,'Planificación 2026-1'!X:X,C258,'Planificación 2026-1'!H:H,"T1",'Planificación 2026-1'!I:I,"&lt;3")</f>
        <v>0</v>
      </c>
      <c r="DE258" s="59">
        <f>SUMIFS('Planificación 2026-1'!S:S,'Planificación 2026-1'!X:X,C258,'Planificación 2026-1'!H:H,"T3",'Planificación 2026-1'!I:I,"&lt;3")</f>
        <v>0</v>
      </c>
      <c r="DF258" s="59">
        <f>SUMIFS('Planificación 2026-1'!S:S,'Planificación 2026-1'!X:X,C258,'Planificación 2026-1'!H:H,"T2",'Planificación 2026-1'!I:I,"&lt;3")</f>
        <v>0</v>
      </c>
      <c r="DG258" s="59">
        <f>SUMIFS('Planificación 2026-1'!S:S,'Planificación 2026-1'!X:X,C258,'Planificación 2026-1'!H:H,"T4",'Planificación 2026-1'!I:I,"&lt;3")</f>
        <v>0</v>
      </c>
      <c r="DH258" s="58" t="str">
        <f>TRIM(CONCATENATE(L258,M258,N258,O258,P258,Q258,R258,S258,T258,U258,V258,W258,X258,Y258,Z258,AA258,AB258))</f>
        <v>P02</v>
      </c>
      <c r="DI258" s="27">
        <f>IF(C258="","",SUMIFS('Planificación 2026-1'!S:S,'Planificación 2026-1'!X:X,C258,'Planificación 2026-1'!F:F,"PRINCIPAL",'Planificación 2026-1'!Y:Y,"VIRTUAL"))</f>
        <v>10</v>
      </c>
      <c r="DJ258" s="27">
        <f>IF(C258="","",SUMIFS('Planificación 2026-1'!S:S,'Planificación 2026-1'!X:X,C258,'Planificación 2026-1'!F:F,"PRINCIPAL",'Planificación 2026-1'!Y:Y,"PRESENCIAL"))</f>
        <v>0</v>
      </c>
      <c r="DK258" s="27">
        <f>IF(C258="","",SUMIFS('Planificación 2026-1'!S:S,'Planificación 2026-1'!X:X,C258,'Planificación 2026-1'!F:F,"PRINCIPAL",'Planificación 2026-1'!Y:Y,"HIBRIDO PRESENCIAL"))</f>
        <v>0</v>
      </c>
      <c r="DL258" s="58" t="str">
        <f>TRIM(CONCATENATE(AC258,AD258,AE258,AF258,AG258,AH258,AI258,AJ258,AK258,AL258,AM258,AN258,AO258,AP258,AQ258,AR258,AS258))</f>
        <v>P02</v>
      </c>
      <c r="DM258" s="58">
        <f>IF(C258="","",SUMIFS('Planificación 2026-1'!S:S,'Planificación 2026-1'!X:X,C258,'Planificación 2026-1'!F:F,"FILIAL",'Planificación 2026-1'!Y:Y,"VIRTUAL"))</f>
        <v>8</v>
      </c>
      <c r="DN258" s="60">
        <f>IF(C258="","",SUMIFS('Planificación 2026-1'!S:S,'Planificación 2026-1'!X:X,C258,'Planificación 2026-1'!F:F,"FILIAL",'Planificación 2026-1'!Y:Y,"PRESENCIAL"))</f>
        <v>0</v>
      </c>
      <c r="DO258" s="29">
        <f>IF(C258="","",SUMIFS('Planificación 2026-1'!S:S,'Planificación 2026-1'!X:X,C258,'Planificación 2026-1'!F:F,"FILIAL",'Planificación 2026-1'!Y:Y,"HIBRIDO PRESENCIAL"))</f>
        <v>0</v>
      </c>
      <c r="DP258" s="61" t="str">
        <f>TRIM(CONCATENATE(AT258,AU258,AV258,AW258,AX258,AY258,AZ258,BA258,BB258,BC258,BD258,BE258,BF258,BG258,BH258,BI258,BJ258))</f>
        <v/>
      </c>
      <c r="DQ258" s="58">
        <f>IF(C258="","",SUMIFS('Planificación 2026-1'!S:S,'Planificación 2026-1'!X:X,C258,'Planificación 2026-1'!F:F,"SUNAMPE",'Planificación 2026-1'!Y:Y,"VIRTUAL"))</f>
        <v>0</v>
      </c>
      <c r="DR258" s="29">
        <f>IF(C258="","",SUMIFS('Planificación 2026-1'!S:S,'Planificación 2026-1'!X:X,C258,'Planificación 2026-1'!F:F,"SUNAMPE",'Planificación 2026-1'!Y:Y,"PRESENCIAL"))</f>
        <v>0</v>
      </c>
      <c r="DS258" s="61" t="str">
        <f>TRIM(CONCATENATE(BK258,BL258,BM258,BN258,BO258,BP258,BQ258,BR258,BS258,BT258,BU258,BV258,BW258,BX258,BY258,BZ258,CA258))</f>
        <v/>
      </c>
      <c r="DT258" s="58">
        <f>IF(C258="","",SUMIFS('Planificación 2026-1'!S:S,'Planificación 2026-1'!X:X,C258,'Planificación 2026-1'!F:F,"HUAURA",'Planificación 2026-1'!Y:Y,"VIRTUAL"))</f>
        <v>0</v>
      </c>
      <c r="DU258" s="29">
        <f>IF(C258="","",SUMIFS('Planificación 2026-1'!S:S,'Planificación 2026-1'!X:X,C258,'Planificación 2026-1'!F:F,"HUAURA",'Planificación 2026-1'!Y:Y,"PRESENCIAL"))</f>
        <v>0</v>
      </c>
      <c r="DV258" s="32">
        <f>SUMIFS('Planificación 2026-1'!S:S,'Planificación 2026-1'!X:X,C258,'Planificación 2026-1'!F:F,"PRINCIPAL",'Planificación 2026-1'!Y:Y,"VIRTUAL",'Planificación 2026-1'!I:I,"&gt;2")</f>
        <v>10</v>
      </c>
      <c r="DW258" s="32">
        <f>SUMIFS('Planificación 2026-1'!S:S,'Planificación 2026-1'!X:X,C258,'Planificación 2026-1'!F:F,"PRINCIPAL",'Planificación 2026-1'!Y:Y,"&lt;&gt;VIRTUAL",'Planificación 2026-1'!I:I,"&gt;2")</f>
        <v>0</v>
      </c>
      <c r="DX258" s="32">
        <f>SUMIFS('Planificación 2026-1'!S:S,'Planificación 2026-1'!X:X,C258,'Planificación 2026-1'!F:F,"SUNAMPE",'Planificación 2026-1'!Y:Y,"VIRTUAL",'Planificación 2026-1'!I:I,"&gt;2")</f>
        <v>0</v>
      </c>
      <c r="DY258" s="32">
        <f>SUMIFS('Planificación 2026-1'!S:S,'Planificación 2026-1'!X:X,C258,'Planificación 2026-1'!F:F,"SUNAMPE",'Planificación 2026-1'!Y:Y,"&lt;&gt;VIRTUAL",'Planificación 2026-1'!I:I,"&gt;2")</f>
        <v>0</v>
      </c>
      <c r="DZ258" s="32">
        <f>SUMIFS('Planificación 2026-1'!S:S,'Planificación 2026-1'!X:X,C258,'Planificación 2026-1'!F:F,"FILIAL",'Planificación 2026-1'!Y:Y,"VIRTUAL",'Planificación 2026-1'!I:I,"&gt;2")</f>
        <v>8</v>
      </c>
      <c r="EA258" s="32">
        <f>SUMIFS('Planificación 2026-1'!S:S,'Planificación 2026-1'!X:X,C258,'Planificación 2026-1'!F:F,"FILIAL",'Planificación 2026-1'!Y:Y,"&lt;&gt;VIRTUAL",'Planificación 2026-1'!I:I,"&gt;2")</f>
        <v>0</v>
      </c>
      <c r="EB258" s="32">
        <f>SUMIFS('Planificación 2026-1'!S:S,'Planificación 2026-1'!X:X,C258,'Planificación 2026-1'!F:F,"PORUMA",'Planificación 2026-1'!Y:Y,"VIRTUAL",'Planificación 2026-1'!I:I,"&gt;2")</f>
        <v>0</v>
      </c>
      <c r="EC258" s="32">
        <f>SUMIFS('Planificación 2026-1'!S:S,'Planificación 2026-1'!X:X,C258,'Planificación 2026-1'!F:F,"PORUMA",'Planificación 2026-1'!Y:Y,"&lt;&gt;VIRTUAL",'Planificación 2026-1'!I:I,"&gt;2")</f>
        <v>0</v>
      </c>
      <c r="ED258" s="32">
        <f>SUMIFS('Planificación 2026-1'!S:S,'Planificación 2026-1'!X:X,C258,'Planificación 2026-1'!F:F,"HUAURA",'Planificación 2026-1'!Y:Y,"VIRTUAL",'Planificación 2026-1'!I:I,"&gt;2")</f>
        <v>0</v>
      </c>
      <c r="EE258" s="32">
        <f>SUMIFS('Planificación 2026-1'!S:S,'Planificación 2026-1'!X:X,C258,'Planificación 2026-1'!F:F,"HUAURA",'Planificación 2026-1'!Y:Y,"&lt;&gt;VIRTUAL",'Planificación 2026-1'!I:I,"&gt;2")</f>
        <v>0</v>
      </c>
      <c r="EF258" s="32">
        <f>SUMIFS('Planificación 2026-1'!S:S,'Planificación 2026-1'!X:X,C258,'Planificación 2026-1'!F:F,"PRINCIPAL",'Planificación 2026-1'!Y:Y,"VIRTUAL",'Planificación 2026-1'!I:I,"&lt;3")</f>
        <v>0</v>
      </c>
      <c r="EG258" s="32">
        <f>SUMIFS('Planificación 2026-1'!S:S,'Planificación 2026-1'!X:X,C258,'Planificación 2026-1'!F:F,"PRINCIPAL",'Planificación 2026-1'!Y:Y,"&lt;&gt;VIRTUAL",'Planificación 2026-1'!I:I,"&lt;3")</f>
        <v>0</v>
      </c>
      <c r="EH258" s="32">
        <f>SUMIFS('Planificación 2026-1'!S:S,'Planificación 2026-1'!X:X,C258,'Planificación 2026-1'!F:F,"SUNAMPE",'Planificación 2026-1'!Y:Y,"VIRTUAL",'Planificación 2026-1'!I:I,"&lt;3")</f>
        <v>0</v>
      </c>
      <c r="EI258" s="32">
        <f>SUMIFS('Planificación 2026-1'!S:S,'Planificación 2026-1'!X:X,C258,'Planificación 2026-1'!F:F,"SUNAMPE",'Planificación 2026-1'!Y:Y,"&lt;&gt;VIRTUAL",'Planificación 2026-1'!I:I,"&lt;3")</f>
        <v>0</v>
      </c>
      <c r="EJ258" s="32">
        <f>SUMIFS('Planificación 2026-1'!S:S,'Planificación 2026-1'!X:X,C258,'Planificación 2026-1'!F:F,"FILIAL",'Planificación 2026-1'!Y:Y,"VIRTUAL",'Planificación 2026-1'!I:I,"&lt;3")</f>
        <v>0</v>
      </c>
      <c r="EK258" s="32">
        <f>SUMIFS('Planificación 2026-1'!S:S,'Planificación 2026-1'!X:X,C258,'Planificación 2026-1'!F:F,"FILIAL",'Planificación 2026-1'!Y:Y,"&lt;&gt;VIRTUAL",'Planificación 2026-1'!I:I,"&lt;3")</f>
        <v>0</v>
      </c>
      <c r="EL258" s="32">
        <f>SUMIFS('Planificación 2026-1'!S:S,'Planificación 2026-1'!X:X,C258,'Planificación 2026-1'!F:F,"PORUMA",'Planificación 2026-1'!Y:Y,"VIRTUAL",'Planificación 2026-1'!I:I,"&lt;3")</f>
        <v>0</v>
      </c>
      <c r="EM258" s="32">
        <f>SUMIFS('Planificación 2026-1'!S:S,'Planificación 2026-1'!X:X,C258,'Planificación 2026-1'!F:F,"PORUMA",'Planificación 2026-1'!Y:Y,"&lt;&gt;VIRTUAL",'Planificación 2026-1'!I:I,"&lt;3")</f>
        <v>0</v>
      </c>
      <c r="EN258" s="32">
        <f>SUMIFS('Planificación 2026-1'!S:S,'Planificación 2026-1'!X:X,C258,'Planificación 2026-1'!F:F,"HUAURA",'Planificación 2026-1'!Y:Y,"VIRTUAL",'Planificación 2026-1'!I:I,"&lt;3")</f>
        <v>0</v>
      </c>
      <c r="EO258" s="32">
        <f>SUMIFS('Planificación 2026-1'!S:S,'Planificación 2026-1'!X:X,C258,'Planificación 2026-1'!F:F,"HUAURA",'Planificación 2026-1'!Y:Y,"&lt;&gt;VIRTUAL",'Planificación 2026-1'!I:I,"&lt;3")</f>
        <v>0</v>
      </c>
      <c r="EP258" s="32">
        <f>EJ258+DZ258+EA258+EK258</f>
        <v>8</v>
      </c>
      <c r="EQ258" s="32">
        <f>EO258+EN258+EE258+ED258</f>
        <v>0</v>
      </c>
      <c r="ER258" s="32">
        <f>EL258+EM258+EC258+EB258</f>
        <v>0</v>
      </c>
      <c r="ES258" s="32">
        <f>EG258+EF258+DW258+DV258</f>
        <v>10</v>
      </c>
      <c r="ET258" s="32">
        <f>EI258+EH258+DY258+DX258</f>
        <v>0</v>
      </c>
      <c r="EU258" s="32">
        <f t="shared" si="58"/>
        <v>18</v>
      </c>
      <c r="EV258" s="32" t="b">
        <f>EXACT(EU258,E258)</f>
        <v>1</v>
      </c>
      <c r="EW258" s="32"/>
      <c r="EX258" s="32">
        <f>DV258+DZ258+ED258+EF258+EJ258+EN258+DX258+EH258</f>
        <v>18</v>
      </c>
      <c r="EY258" s="32">
        <f>DW258+EA258+EE258+EG258+EK258+EO258+DY258+EI258</f>
        <v>0</v>
      </c>
      <c r="EZ258" s="32" t="b">
        <f>EXACT(SUM(EX258:EY258),E258)</f>
        <v>1</v>
      </c>
      <c r="FA258" s="32" t="str">
        <f>IF(AND(DW258=0,EA258=0,EE258=0),"",IF(COUNTIF(DW258:EE258,"&gt;0")=1,IF(DW258&gt;0,"SEDE",IF(EA258&gt;0,"FILIAL","HUAURA")),IF(COUNTIF(DW258:EE258,"&gt;0")=2,IF(AND(DW258&gt;0,EA258&gt;0),"SEDE-FILIAL",IF(AND(DW258&gt;0,EE258&gt;0),"SEDE-HUAURA","FILIAL-HUAURA")),"SEDE-FILIAL-HUAURA")))</f>
        <v/>
      </c>
      <c r="FB258" s="32" t="str">
        <f>IF(EX258=0,"PRESENCIAL",IF(EY258=0,"VIRTUAL",IF(EX258&gt;EY258,"MAS VIRTUAL",IF(EY258&gt;EX258,"MAS PRESENCIAL","AMBOS"))))</f>
        <v>VIRTUAL</v>
      </c>
    </row>
    <row r="259" spans="2:158">
      <c r="B259" s="65">
        <v>256</v>
      </c>
      <c r="C259" s="32" t="s">
        <v>467</v>
      </c>
      <c r="D259" s="429">
        <v>19327263</v>
      </c>
      <c r="E259" s="62">
        <f>SUMIF('Planificación 2026-1'!X:X,C259,'Planificación 2026-1'!S:S)</f>
        <v>20</v>
      </c>
      <c r="F259" s="450" t="s">
        <v>203</v>
      </c>
      <c r="G259" s="57" t="s">
        <v>454</v>
      </c>
      <c r="H259" s="64"/>
      <c r="I259" s="64"/>
      <c r="J259" s="32" t="s">
        <v>181</v>
      </c>
      <c r="K259" s="32" t="s">
        <v>150</v>
      </c>
      <c r="L259" s="57" t="str">
        <f>IF(SUM(COUNTIFS('Planificación 2026-1'!F:F,"PRINCIPAL",'Planificación 2026-1'!X:X,C259,'Planificación 2026-1'!H:H,"AF"))&gt;0,"P01"," ")</f>
        <v xml:space="preserve"> </v>
      </c>
      <c r="M259" s="58" t="str">
        <f>IF(SUM(COUNTIFS('Planificación 2026-1'!F:F,"PRINCIPAL",'Planificación 2026-1'!X:X,C259,'Planificación 2026-1'!H:H,"EN"))&gt;0,"P02"," ")</f>
        <v>P02</v>
      </c>
      <c r="N259" s="58" t="str">
        <f>IF(SUM(COUNTIFS('Planificación 2026-1'!F:F,"PRINCIPAL",'Planificación 2026-1'!X:X,C259,'Planificación 2026-1'!H:H,"IS"))&gt;0,"P03"," ")</f>
        <v xml:space="preserve"> </v>
      </c>
      <c r="O259" s="58" t="str">
        <f>IF(SUM(COUNTIFS('Planificación 2026-1'!F:F,"PRINCIPAL",'Planificación 2026-1'!X:X,C259,'Planificación 2026-1'!H:H,"PS"))&gt;0,"P04"," ")</f>
        <v xml:space="preserve"> </v>
      </c>
      <c r="P259" s="58"/>
      <c r="Q259" s="58" t="str">
        <f>IF(SUM(COUNTIFS('Planificación 2026-1'!F:F,"PRINCIPAL",'Planificación 2026-1'!X:X,C259,'Planificación 2026-1'!H:H,"IN"))&gt;0,"P06"," ")</f>
        <v xml:space="preserve"> </v>
      </c>
      <c r="R259" s="58" t="str">
        <f>IF(SUM(COUNTIFS('Planificación 2026-1'!F:F,"PRINCIPAL",'Planificación 2026-1'!X:X,C259,'Planificación 2026-1'!H:H,"CA"))&gt;0,"P07"," ")</f>
        <v xml:space="preserve"> </v>
      </c>
      <c r="S259" s="58" t="str">
        <f>IF(SUM(COUNTIFS('Planificación 2026-1'!F:F,"PRINCIPAL",'Planificación 2026-1'!X:X,C259,'Planificación 2026-1'!H:H,"DE"))&gt;0,"P08"," ")</f>
        <v xml:space="preserve"> </v>
      </c>
      <c r="T259" s="58" t="str">
        <f>IF(SUM(COUNTIFS('Planificación 2026-1'!F:F,"PRINCIPAL",'Planificación 2026-1'!X:X,C259,'Planificación 2026-1'!H:H,"OB"))&gt;0,"P09"," ")</f>
        <v xml:space="preserve"> </v>
      </c>
      <c r="U259" s="58" t="str">
        <f>IF(SUM(COUNTIFS('Planificación 2026-1'!F:F,"PRINCIPAL",'Planificación 2026-1'!X:X,C259,'Planificación 2026-1'!H:H,"MH"))&gt;0,"P31"," ")</f>
        <v xml:space="preserve"> </v>
      </c>
      <c r="V259" s="58" t="str">
        <f>IF(SUM(COUNTIFS('Planificación 2026-1'!F:F,"PRINCIPAL",'Planificación 2026-1'!X:X,C259,'Planificación 2026-1'!H:H,"IC"))&gt;0,"P32"," ")</f>
        <v xml:space="preserve"> </v>
      </c>
      <c r="W259" s="58" t="str">
        <f>IF(SUM(COUNTIFS('Planificación 2026-1'!F:F,"PRINCIPAL",'Planificación 2026-1'!X:X,C259,'Planificación 2026-1'!H:H,"AR"))&gt;0,"P34"," ")</f>
        <v xml:space="preserve"> </v>
      </c>
      <c r="X259" s="58" t="str">
        <f>IF(SUM(COUNTIFS('Planificación 2026-1'!F:F,"PRINCIPAL",'Planificación 2026-1'!X:X,C259,'Planificación 2026-1'!H:H,"T1"))&gt;0,"P35"," ")</f>
        <v xml:space="preserve"> </v>
      </c>
      <c r="Y259" s="58" t="str">
        <f>IF(SUM(COUNTIFS('Planificación 2026-1'!F:F,"PRINCIPAL",'Planificación 2026-1'!X:X,C259,'Planificación 2026-1'!H:H,"T3"))&gt;0,"P36"," ")</f>
        <v xml:space="preserve"> </v>
      </c>
      <c r="Z259" s="58" t="str">
        <f>IF(SUM(COUNTIFS('Planificación 2026-1'!F:F,"PRINCIPAL",'Planificación 2026-1'!X:X,C259,'Planificación 2026-1'!H:H,"T2"))&gt;0,"P37"," ")</f>
        <v xml:space="preserve"> </v>
      </c>
      <c r="AA259" s="58" t="str">
        <f>IF(SUM(COUNTIFS('Planificación 2026-1'!F:F,"PRINCIPAL",'Planificación 2026-1'!X:X,C259,'Planificación 2026-1'!H:H,"AE"))&gt;0,"P38"," ")</f>
        <v xml:space="preserve"> </v>
      </c>
      <c r="AB259" s="58" t="str">
        <f>IF(SUM(COUNTIFS('Planificación 2026-1'!F:F,"PRINCIPAL",'Planificación 2026-1'!X:X,C259,'Planificación 2026-1'!H:H,"T4"))&gt;0,"P55"," ")</f>
        <v xml:space="preserve"> </v>
      </c>
      <c r="AC259" s="58" t="str">
        <f>IF(SUM(COUNTIFS('Planificación 2026-1'!F:F,"FILIAL",'Planificación 2026-1'!X:X,C259,'Planificación 2026-1'!H:H,"AF"))&gt;0," P01"," ")</f>
        <v xml:space="preserve"> </v>
      </c>
      <c r="AD259" s="58" t="str">
        <f>IF(SUM(COUNTIFS('Planificación 2026-1'!F:F,"FILIAL",'Planificación 2026-1'!X:X,C259,'Planificación 2026-1'!H:H,"EN"))&gt;0,"P02"," ")</f>
        <v>P02</v>
      </c>
      <c r="AE259" s="58" t="str">
        <f>IF(SUM(COUNTIFS('Planificación 2026-1'!F:F,"FILIAL",'Planificación 2026-1'!X:X,C259,'Planificación 2026-1'!H:H,"IS"))&gt;0,"P03"," ")</f>
        <v xml:space="preserve"> </v>
      </c>
      <c r="AF259" s="58" t="str">
        <f>IF(SUM(COUNTIFS('Planificación 2026-1'!F:F,"FILIAL",'Planificación 2026-1'!X:X,C259,'Planificación 2026-1'!H:H,"PS"))&gt;0,"P04"," ")</f>
        <v xml:space="preserve"> </v>
      </c>
      <c r="AG259" s="58"/>
      <c r="AH259" s="58" t="str">
        <f>IF(SUM(COUNTIFS('Planificación 2026-1'!F:F,"FILIAL",'Planificación 2026-1'!X:X,C259,'Planificación 2026-1'!H:H,"IN"))&gt;0,"P06"," ")</f>
        <v xml:space="preserve"> </v>
      </c>
      <c r="AI259" s="58" t="str">
        <f>IF(SUM(COUNTIFS('Planificación 2026-1'!F:F,"FILIAL",'Planificación 2026-1'!X:X,C259,'Planificación 2026-1'!H:H,"CA"))&gt;0,"P07"," ")</f>
        <v xml:space="preserve"> </v>
      </c>
      <c r="AJ259" s="58" t="str">
        <f>IF(SUM(COUNTIFS('Planificación 2026-1'!F:F,"FILIAL",'Planificación 2026-1'!X:X,C259,'Planificación 2026-1'!H:H,"DE"))&gt;0,"P08"," ")</f>
        <v xml:space="preserve"> </v>
      </c>
      <c r="AK259" s="58" t="str">
        <f>IF(SUM(COUNTIFS('Planificación 2026-1'!F:F,"FILIAL",'Planificación 2026-1'!X:X,C259,'Planificación 2026-1'!H:H,"OB"))&gt;0,"P09"," ")</f>
        <v xml:space="preserve"> </v>
      </c>
      <c r="AL259" s="58" t="str">
        <f>IF(SUM(COUNTIFS('Planificación 2026-1'!F:F,"FILIAL",'Planificación 2026-1'!X:X,C259,'Planificación 2026-1'!H:H,"MH"))&gt;0,"P31"," ")</f>
        <v xml:space="preserve"> </v>
      </c>
      <c r="AM259" s="58" t="str">
        <f>IF(SUM(COUNTIFS('Planificación 2026-1'!F:F,"FILIAL",'Planificación 2026-1'!X:X,C259,'Planificación 2026-1'!H:H,"IC"))&gt;0,"P32"," ")</f>
        <v xml:space="preserve"> </v>
      </c>
      <c r="AN259" s="58" t="str">
        <f>IF(SUM(COUNTIFS('Planificación 2026-1'!F:F,"FILIAL",'Planificación 2026-1'!X:X,C259,'Planificación 2026-1'!H:H,"AR"))&gt;0,"P34"," ")</f>
        <v xml:space="preserve"> </v>
      </c>
      <c r="AO259" s="58" t="str">
        <f>IF(SUM(COUNTIFS('Planificación 2026-1'!F:F,"FILIAL",'Planificación 2026-1'!X:X,C259,'Planificación 2026-1'!H:H,"T1"))&gt;0,"P35"," ")</f>
        <v xml:space="preserve"> </v>
      </c>
      <c r="AP259" s="58" t="str">
        <f>IF(SUM(COUNTIFS('Planificación 2026-1'!F:F,"FILIAL",'Planificación 2026-1'!X:X,C259,'Planificación 2026-1'!H:H,"T3"))&gt;0,"P36"," ")</f>
        <v xml:space="preserve"> </v>
      </c>
      <c r="AQ259" s="58" t="str">
        <f>IF(SUM(COUNTIFS('Planificación 2026-1'!F:F,"FILIAL",'Planificación 2026-1'!X:X,C259,'Planificación 2026-1'!H:H,"T2"))&gt;0,"P37"," ")</f>
        <v xml:space="preserve"> </v>
      </c>
      <c r="AR259" s="58" t="str">
        <f>IF(SUM(COUNTIFS('Planificación 2026-1'!F:F,"FILIAL",'Planificación 2026-1'!X:X,C259,'Planificación 2026-1'!H:H,"AE"))&gt;0,"P38"," ")</f>
        <v xml:space="preserve"> </v>
      </c>
      <c r="AS259" s="58" t="str">
        <f>IF(SUM(COUNTIFS('Planificación 2026-1'!F:F,"FILIAL",'Planificación 2026-1'!X:X,C259,'Planificación 2026-1'!H:H,"T4"))&gt;0,"P55"," ")</f>
        <v xml:space="preserve"> </v>
      </c>
      <c r="AT259" s="58" t="str">
        <f>IF(SUM(COUNTIFS('Planificación 2026-1'!F:F,"SUNAMPE",'Planificación 2026-1'!X:X,C259,'Planificación 2026-1'!H:H,"AF"))&gt;0," P01"," ")</f>
        <v xml:space="preserve"> </v>
      </c>
      <c r="AU259" s="58" t="str">
        <f>IF(SUM(COUNTIFS('Planificación 2026-1'!F:F,"SUNAMPE",'Planificación 2026-1'!X:X,C259,'Planificación 2026-1'!H:H,"EN"))&gt;0,"P02"," ")</f>
        <v xml:space="preserve"> </v>
      </c>
      <c r="AV259" s="58" t="str">
        <f>IF(SUM(COUNTIFS('Planificación 2026-1'!F:F,"SUNAMPE",'Planificación 2026-1'!X:X,C259,'Planificación 2026-1'!H:H,"IS"))&gt;0,"P03"," ")</f>
        <v xml:space="preserve"> </v>
      </c>
      <c r="AW259" s="58" t="str">
        <f>IF(SUM(COUNTIFS('Planificación 2026-1'!F:F,"SUNAMPE",'Planificación 2026-1'!X:X,C259,'Planificación 2026-1'!H:H,"PS"))&gt;0,"P04"," ")</f>
        <v xml:space="preserve"> </v>
      </c>
      <c r="AX259" s="58"/>
      <c r="AY259" s="58" t="str">
        <f>IF(SUM(COUNTIFS('Planificación 2026-1'!F:F,"SUNAMPE",'Planificación 2026-1'!X:X,C259,'Planificación 2026-1'!H:H,"IN"))&gt;0,"P06"," ")</f>
        <v xml:space="preserve"> </v>
      </c>
      <c r="AZ259" s="58" t="str">
        <f>IF(SUM(COUNTIFS('Planificación 2026-1'!F:F,"SUNAMPE",'Planificación 2026-1'!X:X,C259,'Planificación 2026-1'!H:H,"CA"))&gt;0,"P07"," ")</f>
        <v xml:space="preserve"> </v>
      </c>
      <c r="BA259" s="58" t="str">
        <f>IF(SUM(COUNTIFS('Planificación 2026-1'!F:F,"SUNAMPE",'Planificación 2026-1'!X:X,C259,'Planificación 2026-1'!H:H,"DE"))&gt;0,"P08"," ")</f>
        <v xml:space="preserve"> </v>
      </c>
      <c r="BB259" s="58" t="str">
        <f>IF(SUM(COUNTIFS('Planificación 2026-1'!F:F,"SUNAMPE",'Planificación 2026-1'!X:X,C259,'Planificación 2026-1'!H:H,"OB"))&gt;0,"P09"," ")</f>
        <v xml:space="preserve"> </v>
      </c>
      <c r="BC259" s="58" t="str">
        <f>IF(SUM(COUNTIFS('Planificación 2026-1'!F:F,"SUNAMPE",'Planificación 2026-1'!X:X,C259,'Planificación 2026-1'!H:H,"MH"))&gt;0,"P31"," ")</f>
        <v xml:space="preserve"> </v>
      </c>
      <c r="BD259" s="58" t="str">
        <f>IF(SUM(COUNTIFS('Planificación 2026-1'!F:F,"SUNAMPE",'Planificación 2026-1'!X:X,C259,'Planificación 2026-1'!H:H,"IC"))&gt;0,"P32"," ")</f>
        <v xml:space="preserve"> </v>
      </c>
      <c r="BE259" s="58" t="str">
        <f>IF(SUM(COUNTIFS('Planificación 2026-1'!F:F,"SUNAMPE",'Planificación 2026-1'!X:X,C259,'Planificación 2026-1'!H:H,"AR"))&gt;0,"P34"," ")</f>
        <v xml:space="preserve"> </v>
      </c>
      <c r="BF259" s="58" t="str">
        <f>IF(SUM(COUNTIFS('Planificación 2026-1'!F:F,"SUNAMPE",'Planificación 2026-1'!X:X,C259,'Planificación 2026-1'!H:H,"T1"))&gt;0,"P35"," ")</f>
        <v xml:space="preserve"> </v>
      </c>
      <c r="BG259" s="58" t="str">
        <f>IF(SUM(COUNTIFS('Planificación 2026-1'!F:F,"SUNAMPE",'Planificación 2026-1'!X:X,C259,'Planificación 2026-1'!H:H,"T3"))&gt;0,"P36"," ")</f>
        <v xml:space="preserve"> </v>
      </c>
      <c r="BH259" s="58" t="str">
        <f>IF(SUM(COUNTIFS('Planificación 2026-1'!F:F,"SUNAMPE",'Planificación 2026-1'!X:X,C259,'Planificación 2026-1'!H:H,"T2"))&gt;0,"P37"," ")</f>
        <v xml:space="preserve"> </v>
      </c>
      <c r="BI259" s="58" t="str">
        <f>IF(SUM(COUNTIFS('Planificación 2026-1'!F:F,"SUNAMPE",'Planificación 2026-1'!X:X,C259,'Planificación 2026-1'!H:H,"AE"))&gt;0,"P38"," ")</f>
        <v xml:space="preserve"> </v>
      </c>
      <c r="BJ259" s="58" t="str">
        <f>IF(SUM(COUNTIFS('Planificación 2026-1'!F:F,"SUNAMPE",'Planificación 2026-1'!X:X,C259,'Planificación 2026-1'!H:H,"T4"))&gt;0,"P55"," ")</f>
        <v xml:space="preserve"> </v>
      </c>
      <c r="BK259" s="58" t="str">
        <f>IF(SUM(COUNTIFS('Planificación 2026-1'!F:F,"HUAURA",'Planificación 2026-1'!X:X,C259,'Planificación 2026-1'!H:H,"AF"))&gt;0," P01"," ")</f>
        <v xml:space="preserve"> </v>
      </c>
      <c r="BL259" s="58" t="str">
        <f>IF(SUM(COUNTIFS('Planificación 2026-1'!F:F,"HUAURA",'Planificación 2026-1'!X:X,C259,'Planificación 2026-1'!H:H,"EN"))&gt;0,"P02"," ")</f>
        <v xml:space="preserve"> </v>
      </c>
      <c r="BM259" s="58" t="str">
        <f>IF(SUM(COUNTIFS('Planificación 2026-1'!F:F,"HUAURA",'Planificación 2026-1'!X:X,C259,'Planificación 2026-1'!H:H,"IS"))&gt;0,"P03"," ")</f>
        <v xml:space="preserve"> </v>
      </c>
      <c r="BN259" s="58" t="str">
        <f>IF(SUM(COUNTIFS('Planificación 2026-1'!F:F,"HUAURA",'Planificación 2026-1'!X:X,C259,'Planificación 2026-1'!H:H,"PS"))&gt;0,"P04"," ")</f>
        <v xml:space="preserve"> </v>
      </c>
      <c r="BO259" s="58"/>
      <c r="BP259" s="58" t="str">
        <f>IF(SUM(COUNTIFS('Planificación 2026-1'!F:F,"HUAURA",'Planificación 2026-1'!X:X,C259,'Planificación 2026-1'!H:H,"IN"))&gt;0,"P06"," ")</f>
        <v xml:space="preserve"> </v>
      </c>
      <c r="BQ259" s="58" t="str">
        <f>IF(SUM(COUNTIFS('Planificación 2026-1'!F:F,"HUAURA",'Planificación 2026-1'!X:X,C259,'Planificación 2026-1'!H:H,"CA"))&gt;0,"P07"," ")</f>
        <v xml:space="preserve"> </v>
      </c>
      <c r="BR259" s="58" t="str">
        <f>IF(SUM(COUNTIFS('Planificación 2026-1'!F:F,"HUAURA",'Planificación 2026-1'!X:X,C259,'Planificación 2026-1'!H:H,"DE"))&gt;0,"P08"," ")</f>
        <v xml:space="preserve"> </v>
      </c>
      <c r="BS259" s="58" t="str">
        <f>IF(SUM(COUNTIFS('Planificación 2026-1'!F:F,"HUAURA",'Planificación 2026-1'!X:X,C259,'Planificación 2026-1'!H:H,"OB"))&gt;0,"P09"," ")</f>
        <v xml:space="preserve"> </v>
      </c>
      <c r="BT259" s="58" t="str">
        <f>IF(SUM(COUNTIFS('Planificación 2026-1'!F:F,"HUAURA",'Planificación 2026-1'!X:X,C259,'Planificación 2026-1'!H:H,"MH"))&gt;0,"P31"," ")</f>
        <v xml:space="preserve"> </v>
      </c>
      <c r="BU259" s="58" t="str">
        <f>IF(SUM(COUNTIFS('Planificación 2026-1'!F:F,"HUAURA",'Planificación 2026-1'!X:X,C259,'Planificación 2026-1'!H:H,"IC"))&gt;0,"P32"," ")</f>
        <v xml:space="preserve"> </v>
      </c>
      <c r="BV259" s="58" t="str">
        <f>IF(SUM(COUNTIFS('Planificación 2026-1'!F:F,"HUAURA",'Planificación 2026-1'!X:X,C259,'Planificación 2026-1'!H:H,"AR"))&gt;0,"P34"," ")</f>
        <v xml:space="preserve"> </v>
      </c>
      <c r="BW259" s="58" t="str">
        <f>IF(SUM(COUNTIFS('Planificación 2026-1'!F:F,"HUAURA",'Planificación 2026-1'!X:X,C259,'Planificación 2026-1'!H:H,"T1"))&gt;0,"P35"," ")</f>
        <v xml:space="preserve"> </v>
      </c>
      <c r="BX259" s="58" t="str">
        <f>IF(SUM(COUNTIFS('Planificación 2026-1'!F:F,"HUAURA",'Planificación 2026-1'!X:X,C259,'Planificación 2026-1'!H:H,"T3"))&gt;0,"P36"," ")</f>
        <v xml:space="preserve"> </v>
      </c>
      <c r="BY259" s="58" t="str">
        <f>IF(SUM(COUNTIFS('Planificación 2026-1'!F:F,"HUAURA",'Planificación 2026-1'!X:X,C259,'Planificación 2026-1'!H:H,"T2"))&gt;0,"P37"," ")</f>
        <v xml:space="preserve"> </v>
      </c>
      <c r="BZ259" s="58" t="str">
        <f>IF(SUM(COUNTIFS('Planificación 2026-1'!F:F,"HUAURA",'Planificación 2026-1'!X:X,C259,'Planificación 2026-1'!H:H,"AE"))&gt;0,"P38"," ")</f>
        <v xml:space="preserve"> </v>
      </c>
      <c r="CA259" s="58" t="str">
        <f>IF(SUM(COUNTIFS('Planificación 2026-1'!F:F,"HUAURA",'Planificación 2026-1'!X:X,C259,'Planificación 2026-1'!H:H,"T4"))&gt;0,"P55"," ")</f>
        <v xml:space="preserve"> </v>
      </c>
      <c r="CB259" s="59">
        <f>SUMIFS('Planificación 2026-1'!S:S,'Planificación 2026-1'!X:X,C259,'Planificación 2026-1'!H:H,"AF",'Planificación 2026-1'!I:I,"&gt;2")</f>
        <v>0</v>
      </c>
      <c r="CC259" s="59">
        <f>SUMIFS('Planificación 2026-1'!S:S,'Planificación 2026-1'!X:X,C259,'Planificación 2026-1'!H:H,"EN",'Planificación 2026-1'!I:I,"&gt;2")</f>
        <v>20</v>
      </c>
      <c r="CD259" s="59">
        <f>SUMIFS('Planificación 2026-1'!S:S,'Planificación 2026-1'!X:X,C259,'Planificación 2026-1'!H:H,"IS",'Planificación 2026-1'!I:I,"&gt;2")</f>
        <v>0</v>
      </c>
      <c r="CE259" s="59">
        <f>SUMIFS('Planificación 2026-1'!S:S,'Planificación 2026-1'!X:X,C259,'Planificación 2026-1'!H:H,"PS",'Planificación 2026-1'!I:I,"&gt;2")</f>
        <v>0</v>
      </c>
      <c r="CF259" s="59">
        <f>SUMIFS('Planificación 2026-1'!S:S,'Planificación 2026-1'!X:X,C259,'Planificación 2026-1'!H:H,"IN",'Planificación 2026-1'!I:I,"&gt;2")</f>
        <v>0</v>
      </c>
      <c r="CG259" s="59">
        <f>SUMIFS('Planificación 2026-1'!S:S,'Planificación 2026-1'!X:X,C259,'Planificación 2026-1'!H:H,"CA",'Planificación 2026-1'!I:I,"&gt;2")</f>
        <v>0</v>
      </c>
      <c r="CH259" s="59">
        <f>SUMIFS('Planificación 2026-1'!S:S,'Planificación 2026-1'!X:X,C259,'Planificación 2026-1'!H:H,"DE",'Planificación 2026-1'!I:I,"&gt;2")</f>
        <v>0</v>
      </c>
      <c r="CI259" s="59">
        <f>SUMIFS('Planificación 2026-1'!S:S,'Planificación 2026-1'!X:X,C259,'Planificación 2026-1'!H:H,"OB",'Planificación 2026-1'!I:I,"&gt;2")</f>
        <v>0</v>
      </c>
      <c r="CJ259" s="59">
        <f>SUMIFS('Planificación 2026-1'!S:S,'Planificación 2026-1'!X:X,C259,'Planificación 2026-1'!H:H,"MH",'Planificación 2026-1'!I:I,"&gt;2")</f>
        <v>0</v>
      </c>
      <c r="CK259" s="59">
        <f>SUMIFS('Planificación 2026-1'!S:S,'Planificación 2026-1'!X:X,C259,'Planificación 2026-1'!H:H,"IC",'Planificación 2026-1'!I:I,"&gt;2")</f>
        <v>0</v>
      </c>
      <c r="CL259" s="59">
        <f>SUMIFS('Planificación 2026-1'!S:S,'Planificación 2026-1'!X:X,C259,'Planificación 2026-1'!H:H,"AR",'Planificación 2026-1'!I:I,"&gt;2")</f>
        <v>0</v>
      </c>
      <c r="CM259" s="59">
        <f>SUMIFS('Planificación 2026-1'!S:S,'Planificación 2026-1'!X:X,C259,'Planificación 2026-1'!H:H,"AE",'Planificación 2026-1'!I:I,"&gt;2")</f>
        <v>0</v>
      </c>
      <c r="CN259" s="59">
        <f>SUMIFS('Planificación 2026-1'!S:S,'Planificación 2026-1'!X:X,C259,'Planificación 2026-1'!H:H,"T1",'Planificación 2026-1'!I:I,"&gt;2")</f>
        <v>0</v>
      </c>
      <c r="CO259" s="59">
        <f>SUMIFS('Planificación 2026-1'!S:S,'Planificación 2026-1'!X:X,C259,'Planificación 2026-1'!H:H,"T3",'Planificación 2026-1'!I:I,"&gt;2")</f>
        <v>0</v>
      </c>
      <c r="CP259" s="59">
        <f>SUMIFS('Planificación 2026-1'!S:S,'Planificación 2026-1'!X:X,C259,'Planificación 2026-1'!H:H,"T2",'Planificación 2026-1'!I:I,"&gt;2")</f>
        <v>0</v>
      </c>
      <c r="CQ259" s="59">
        <f>SUMIFS('Planificación 2026-1'!S:S,'Planificación 2026-1'!X:X,C259,'Planificación 2026-1'!H:H,"T4",'Planificación 2026-1'!I:I,"&gt;2")</f>
        <v>0</v>
      </c>
      <c r="CR259" s="59">
        <f>SUMIFS('Planificación 2026-1'!S:S,'Planificación 2026-1'!X:X,C259,'Planificación 2026-1'!H:H,"AF",'Planificación 2026-1'!I:I,"&lt;3")</f>
        <v>0</v>
      </c>
      <c r="CS259" s="59">
        <f>SUMIFS('Planificación 2026-1'!S:S,'Planificación 2026-1'!X:X,C259,'Planificación 2026-1'!H:H,"EN",'Planificación 2026-1'!I:I,"&lt;3")</f>
        <v>0</v>
      </c>
      <c r="CT259" s="59">
        <f>SUMIFS('Planificación 2026-1'!S:S,'Planificación 2026-1'!X:X,C259,'Planificación 2026-1'!H:H,"IS",'Planificación 2026-1'!I:I,"&lt;3")</f>
        <v>0</v>
      </c>
      <c r="CU259" s="59">
        <f>SUMIFS('Planificación 2026-1'!S:S,'Planificación 2026-1'!X:X,C259,'Planificación 2026-1'!H:H,"PS",'Planificación 2026-1'!I:I,"&lt;3")</f>
        <v>0</v>
      </c>
      <c r="CV259" s="59">
        <f>SUMIFS('Planificación 2026-1'!S:S,'Planificación 2026-1'!X:X,C259,'Planificación 2026-1'!H:H,"IN",'Planificación 2026-1'!I:I,"&lt;3")</f>
        <v>0</v>
      </c>
      <c r="CW259" s="59">
        <f>SUMIFS('Planificación 2026-1'!S:S,'Planificación 2026-1'!X:X,C259,'Planificación 2026-1'!H:H,"CA",'Planificación 2026-1'!I:I,"&lt;3")</f>
        <v>0</v>
      </c>
      <c r="CX259" s="59">
        <f>SUMIFS('Planificación 2026-1'!S:S,'Planificación 2026-1'!X:X,C259,'Planificación 2026-1'!H:H,"DE",'Planificación 2026-1'!I:I,"&lt;3")</f>
        <v>0</v>
      </c>
      <c r="CY259" s="59">
        <f>SUMIFS('Planificación 2026-1'!S:S,'Planificación 2026-1'!X:X,C259,'Planificación 2026-1'!H:H,"OB",'Planificación 2026-1'!I:I,"&lt;3")</f>
        <v>0</v>
      </c>
      <c r="CZ259" s="59">
        <f>SUMIFS('Planificación 2026-1'!S:S,'Planificación 2026-1'!X:X,C259,'Planificación 2026-1'!H:H,"MH",'Planificación 2026-1'!I:I,"&lt;3")</f>
        <v>0</v>
      </c>
      <c r="DA259" s="59">
        <f>SUMIFS('Planificación 2026-1'!S:S,'Planificación 2026-1'!X:X,C259,'Planificación 2026-1'!H:H,"IC",'Planificación 2026-1'!I:I,"&lt;3")</f>
        <v>0</v>
      </c>
      <c r="DB259" s="59">
        <f>SUMIFS('Planificación 2026-1'!S:S,'Planificación 2026-1'!X:X,C259,'Planificación 2026-1'!H:H,"AR",'Planificación 2026-1'!I:I,"&lt;3")</f>
        <v>0</v>
      </c>
      <c r="DC259" s="59">
        <f>SUMIFS('Planificación 2026-1'!S:S,'Planificación 2026-1'!X:X,C259,'Planificación 2026-1'!H:H,"AE",'Planificación 2026-1'!I:I,"&lt;3")</f>
        <v>0</v>
      </c>
      <c r="DD259" s="59">
        <f>SUMIFS('Planificación 2026-1'!S:S,'Planificación 2026-1'!X:X,C259,'Planificación 2026-1'!H:H,"T1",'Planificación 2026-1'!I:I,"&lt;3")</f>
        <v>0</v>
      </c>
      <c r="DE259" s="59">
        <f>SUMIFS('Planificación 2026-1'!S:S,'Planificación 2026-1'!X:X,C259,'Planificación 2026-1'!H:H,"T3",'Planificación 2026-1'!I:I,"&lt;3")</f>
        <v>0</v>
      </c>
      <c r="DF259" s="59">
        <f>SUMIFS('Planificación 2026-1'!S:S,'Planificación 2026-1'!X:X,C259,'Planificación 2026-1'!H:H,"T2",'Planificación 2026-1'!I:I,"&lt;3")</f>
        <v>0</v>
      </c>
      <c r="DG259" s="59">
        <f>SUMIFS('Planificación 2026-1'!S:S,'Planificación 2026-1'!X:X,C259,'Planificación 2026-1'!H:H,"T4",'Planificación 2026-1'!I:I,"&lt;3")</f>
        <v>0</v>
      </c>
      <c r="DH259" s="58" t="str">
        <f>TRIM(CONCATENATE(L259,M259,N259,O259,P259,Q259,R259,S259,T259,U259,V259,W259,X259,Y259,Z259,AA259,AB259))</f>
        <v>P02</v>
      </c>
      <c r="DI259" s="27">
        <f>IF(C259="","",SUMIFS('Planificación 2026-1'!S:S,'Planificación 2026-1'!X:X,C259,'Planificación 2026-1'!F:F,"PRINCIPAL",'Planificación 2026-1'!Y:Y,"VIRTUAL"))</f>
        <v>10</v>
      </c>
      <c r="DJ259" s="27">
        <f>IF(C259="","",SUMIFS('Planificación 2026-1'!S:S,'Planificación 2026-1'!X:X,C259,'Planificación 2026-1'!F:F,"PRINCIPAL",'Planificación 2026-1'!Y:Y,"PRESENCIAL"))</f>
        <v>0</v>
      </c>
      <c r="DK259" s="27">
        <f>IF(C259="","",SUMIFS('Planificación 2026-1'!S:S,'Planificación 2026-1'!X:X,C259,'Planificación 2026-1'!F:F,"PRINCIPAL",'Planificación 2026-1'!Y:Y,"HIBRIDO PRESENCIAL"))</f>
        <v>0</v>
      </c>
      <c r="DL259" s="58" t="str">
        <f>TRIM(CONCATENATE(AC259,AD259,AE259,AF259,AG259,AH259,AI259,AJ259,AK259,AL259,AM259,AN259,AO259,AP259,AQ259,AR259,AS259))</f>
        <v>P02</v>
      </c>
      <c r="DM259" s="58">
        <f>IF(C259="","",SUMIFS('Planificación 2026-1'!S:S,'Planificación 2026-1'!X:X,C259,'Planificación 2026-1'!F:F,"FILIAL",'Planificación 2026-1'!Y:Y,"VIRTUAL"))</f>
        <v>10</v>
      </c>
      <c r="DN259" s="60">
        <f>IF(C259="","",SUMIFS('Planificación 2026-1'!S:S,'Planificación 2026-1'!X:X,C259,'Planificación 2026-1'!F:F,"FILIAL",'Planificación 2026-1'!Y:Y,"PRESENCIAL"))</f>
        <v>0</v>
      </c>
      <c r="DO259" s="29">
        <f>IF(C259="","",SUMIFS('Planificación 2026-1'!S:S,'Planificación 2026-1'!X:X,C259,'Planificación 2026-1'!F:F,"FILIAL",'Planificación 2026-1'!Y:Y,"HIBRIDO PRESENCIAL"))</f>
        <v>0</v>
      </c>
      <c r="DP259" s="61" t="str">
        <f>TRIM(CONCATENATE(AT259,AU259,AV259,AW259,AX259,AY259,AZ259,BA259,BB259,BC259,BD259,BE259,BF259,BG259,BH259,BI259,BJ259))</f>
        <v/>
      </c>
      <c r="DQ259" s="58">
        <f>IF(C259="","",SUMIFS('Planificación 2026-1'!S:S,'Planificación 2026-1'!X:X,C259,'Planificación 2026-1'!F:F,"SUNAMPE",'Planificación 2026-1'!Y:Y,"VIRTUAL"))</f>
        <v>0</v>
      </c>
      <c r="DR259" s="29">
        <f>IF(C259="","",SUMIFS('Planificación 2026-1'!S:S,'Planificación 2026-1'!X:X,C259,'Planificación 2026-1'!F:F,"SUNAMPE",'Planificación 2026-1'!Y:Y,"PRESENCIAL"))</f>
        <v>0</v>
      </c>
      <c r="DS259" s="61" t="str">
        <f>TRIM(CONCATENATE(BK259,BL259,BM259,BN259,BO259,BP259,BQ259,BR259,BS259,BT259,BU259,BV259,BW259,BX259,BY259,BZ259,CA259))</f>
        <v/>
      </c>
      <c r="DT259" s="58">
        <f>IF(C259="","",SUMIFS('Planificación 2026-1'!S:S,'Planificación 2026-1'!X:X,C259,'Planificación 2026-1'!F:F,"HUAURA",'Planificación 2026-1'!Y:Y,"VIRTUAL"))</f>
        <v>0</v>
      </c>
      <c r="DU259" s="29">
        <f>IF(C259="","",SUMIFS('Planificación 2026-1'!S:S,'Planificación 2026-1'!X:X,C259,'Planificación 2026-1'!F:F,"HUAURA",'Planificación 2026-1'!Y:Y,"PRESENCIAL"))</f>
        <v>0</v>
      </c>
      <c r="DV259" s="32">
        <f>SUMIFS('Planificación 2026-1'!S:S,'Planificación 2026-1'!X:X,C259,'Planificación 2026-1'!F:F,"PRINCIPAL",'Planificación 2026-1'!Y:Y,"VIRTUAL",'Planificación 2026-1'!I:I,"&gt;2")</f>
        <v>10</v>
      </c>
      <c r="DW259" s="32">
        <f>SUMIFS('Planificación 2026-1'!S:S,'Planificación 2026-1'!X:X,C259,'Planificación 2026-1'!F:F,"PRINCIPAL",'Planificación 2026-1'!Y:Y,"&lt;&gt;VIRTUAL",'Planificación 2026-1'!I:I,"&gt;2")</f>
        <v>0</v>
      </c>
      <c r="DX259" s="32">
        <f>SUMIFS('Planificación 2026-1'!S:S,'Planificación 2026-1'!X:X,C259,'Planificación 2026-1'!F:F,"SUNAMPE",'Planificación 2026-1'!Y:Y,"VIRTUAL",'Planificación 2026-1'!I:I,"&gt;2")</f>
        <v>0</v>
      </c>
      <c r="DY259" s="32">
        <f>SUMIFS('Planificación 2026-1'!S:S,'Planificación 2026-1'!X:X,C259,'Planificación 2026-1'!F:F,"SUNAMPE",'Planificación 2026-1'!Y:Y,"&lt;&gt;VIRTUAL",'Planificación 2026-1'!I:I,"&gt;2")</f>
        <v>0</v>
      </c>
      <c r="DZ259" s="32">
        <f>SUMIFS('Planificación 2026-1'!S:S,'Planificación 2026-1'!X:X,C259,'Planificación 2026-1'!F:F,"FILIAL",'Planificación 2026-1'!Y:Y,"VIRTUAL",'Planificación 2026-1'!I:I,"&gt;2")</f>
        <v>10</v>
      </c>
      <c r="EA259" s="32">
        <f>SUMIFS('Planificación 2026-1'!S:S,'Planificación 2026-1'!X:X,C259,'Planificación 2026-1'!F:F,"FILIAL",'Planificación 2026-1'!Y:Y,"&lt;&gt;VIRTUAL",'Planificación 2026-1'!I:I,"&gt;2")</f>
        <v>0</v>
      </c>
      <c r="EB259" s="32">
        <f>SUMIFS('Planificación 2026-1'!S:S,'Planificación 2026-1'!X:X,C259,'Planificación 2026-1'!F:F,"PORUMA",'Planificación 2026-1'!Y:Y,"VIRTUAL",'Planificación 2026-1'!I:I,"&gt;2")</f>
        <v>0</v>
      </c>
      <c r="EC259" s="32">
        <f>SUMIFS('Planificación 2026-1'!S:S,'Planificación 2026-1'!X:X,C259,'Planificación 2026-1'!F:F,"PORUMA",'Planificación 2026-1'!Y:Y,"&lt;&gt;VIRTUAL",'Planificación 2026-1'!I:I,"&gt;2")</f>
        <v>0</v>
      </c>
      <c r="ED259" s="32">
        <f>SUMIFS('Planificación 2026-1'!S:S,'Planificación 2026-1'!X:X,C259,'Planificación 2026-1'!F:F,"HUAURA",'Planificación 2026-1'!Y:Y,"VIRTUAL",'Planificación 2026-1'!I:I,"&gt;2")</f>
        <v>0</v>
      </c>
      <c r="EE259" s="32">
        <f>SUMIFS('Planificación 2026-1'!S:S,'Planificación 2026-1'!X:X,C259,'Planificación 2026-1'!F:F,"HUAURA",'Planificación 2026-1'!Y:Y,"&lt;&gt;VIRTUAL",'Planificación 2026-1'!I:I,"&gt;2")</f>
        <v>0</v>
      </c>
      <c r="EF259" s="32">
        <f>SUMIFS('Planificación 2026-1'!S:S,'Planificación 2026-1'!X:X,C259,'Planificación 2026-1'!F:F,"PRINCIPAL",'Planificación 2026-1'!Y:Y,"VIRTUAL",'Planificación 2026-1'!I:I,"&lt;3")</f>
        <v>0</v>
      </c>
      <c r="EG259" s="32">
        <f>SUMIFS('Planificación 2026-1'!S:S,'Planificación 2026-1'!X:X,C259,'Planificación 2026-1'!F:F,"PRINCIPAL",'Planificación 2026-1'!Y:Y,"&lt;&gt;VIRTUAL",'Planificación 2026-1'!I:I,"&lt;3")</f>
        <v>0</v>
      </c>
      <c r="EH259" s="32">
        <f>SUMIFS('Planificación 2026-1'!S:S,'Planificación 2026-1'!X:X,C259,'Planificación 2026-1'!F:F,"SUNAMPE",'Planificación 2026-1'!Y:Y,"VIRTUAL",'Planificación 2026-1'!I:I,"&lt;3")</f>
        <v>0</v>
      </c>
      <c r="EI259" s="32">
        <f>SUMIFS('Planificación 2026-1'!S:S,'Planificación 2026-1'!X:X,C259,'Planificación 2026-1'!F:F,"SUNAMPE",'Planificación 2026-1'!Y:Y,"&lt;&gt;VIRTUAL",'Planificación 2026-1'!I:I,"&lt;3")</f>
        <v>0</v>
      </c>
      <c r="EJ259" s="32">
        <f>SUMIFS('Planificación 2026-1'!S:S,'Planificación 2026-1'!X:X,C259,'Planificación 2026-1'!F:F,"FILIAL",'Planificación 2026-1'!Y:Y,"VIRTUAL",'Planificación 2026-1'!I:I,"&lt;3")</f>
        <v>0</v>
      </c>
      <c r="EK259" s="32">
        <f>SUMIFS('Planificación 2026-1'!S:S,'Planificación 2026-1'!X:X,C259,'Planificación 2026-1'!F:F,"FILIAL",'Planificación 2026-1'!Y:Y,"&lt;&gt;VIRTUAL",'Planificación 2026-1'!I:I,"&lt;3")</f>
        <v>0</v>
      </c>
      <c r="EL259" s="32">
        <f>SUMIFS('Planificación 2026-1'!S:S,'Planificación 2026-1'!X:X,C259,'Planificación 2026-1'!F:F,"PORUMA",'Planificación 2026-1'!Y:Y,"VIRTUAL",'Planificación 2026-1'!I:I,"&lt;3")</f>
        <v>0</v>
      </c>
      <c r="EM259" s="32">
        <f>SUMIFS('Planificación 2026-1'!S:S,'Planificación 2026-1'!X:X,C259,'Planificación 2026-1'!F:F,"PORUMA",'Planificación 2026-1'!Y:Y,"&lt;&gt;VIRTUAL",'Planificación 2026-1'!I:I,"&lt;3")</f>
        <v>0</v>
      </c>
      <c r="EN259" s="32">
        <f>SUMIFS('Planificación 2026-1'!S:S,'Planificación 2026-1'!X:X,C259,'Planificación 2026-1'!F:F,"HUAURA",'Planificación 2026-1'!Y:Y,"VIRTUAL",'Planificación 2026-1'!I:I,"&lt;3")</f>
        <v>0</v>
      </c>
      <c r="EO259" s="32">
        <f>SUMIFS('Planificación 2026-1'!S:S,'Planificación 2026-1'!X:X,C259,'Planificación 2026-1'!F:F,"HUAURA",'Planificación 2026-1'!Y:Y,"&lt;&gt;VIRTUAL",'Planificación 2026-1'!I:I,"&lt;3")</f>
        <v>0</v>
      </c>
      <c r="EP259" s="32">
        <f>EJ259+DZ259+EA259+EK259</f>
        <v>10</v>
      </c>
      <c r="EQ259" s="32">
        <f>EO259+EN259+EE259+ED259</f>
        <v>0</v>
      </c>
      <c r="ER259" s="32">
        <f>EL259+EM259+EC259+EB259</f>
        <v>0</v>
      </c>
      <c r="ES259" s="32">
        <f>EG259+EF259+DW259+DV259</f>
        <v>10</v>
      </c>
      <c r="ET259" s="32">
        <f>EI259+EH259+DY259+DX259</f>
        <v>0</v>
      </c>
      <c r="EU259" s="32">
        <f t="shared" si="58"/>
        <v>20</v>
      </c>
      <c r="EV259" s="32" t="b">
        <f>EXACT(EU259,E259)</f>
        <v>1</v>
      </c>
      <c r="EW259" s="32"/>
      <c r="EX259" s="32">
        <f>DV259+DZ259+ED259+EF259+EJ259+EN259+DX259+EH259</f>
        <v>20</v>
      </c>
      <c r="EY259" s="32">
        <f>DW259+EA259+EE259+EG259+EK259+EO259+DY259+EI259</f>
        <v>0</v>
      </c>
      <c r="EZ259" s="32" t="b">
        <f>EXACT(SUM(EX259:EY259),E259)</f>
        <v>1</v>
      </c>
      <c r="FA259" s="32" t="str">
        <f>IF(AND(DW259=0,EA259=0,EE259=0),"",IF(COUNTIF(DW259:EE259,"&gt;0")=1,IF(DW259&gt;0,"SEDE",IF(EA259&gt;0,"FILIAL","HUAURA")),IF(COUNTIF(DW259:EE259,"&gt;0")=2,IF(AND(DW259&gt;0,EA259&gt;0),"SEDE-FILIAL",IF(AND(DW259&gt;0,EE259&gt;0),"SEDE-HUAURA","FILIAL-HUAURA")),"SEDE-FILIAL-HUAURA")))</f>
        <v/>
      </c>
      <c r="FB259" s="32" t="str">
        <f>IF(EX259=0,"PRESENCIAL",IF(EY259=0,"VIRTUAL",IF(EX259&gt;EY259,"MAS VIRTUAL",IF(EY259&gt;EX259,"MAS PRESENCIAL","AMBOS"))))</f>
        <v>VIRTUAL</v>
      </c>
    </row>
    <row r="260" spans="2:158">
      <c r="B260" s="65">
        <v>257</v>
      </c>
      <c r="C260" s="32" t="s">
        <v>468</v>
      </c>
      <c r="D260" s="429">
        <v>21871069</v>
      </c>
      <c r="E260" s="62">
        <f>SUMIF('Planificación 2026-1'!X:X,C260,'Planificación 2026-1'!S:S)</f>
        <v>17</v>
      </c>
      <c r="F260" s="450" t="s">
        <v>203</v>
      </c>
      <c r="G260" s="57" t="s">
        <v>436</v>
      </c>
      <c r="H260" s="64"/>
      <c r="I260" s="64"/>
      <c r="J260" s="32" t="s">
        <v>181</v>
      </c>
      <c r="K260" s="32" t="s">
        <v>156</v>
      </c>
      <c r="L260" s="57" t="str">
        <f>IF(SUM(COUNTIFS('Planificación 2026-1'!F:F,"PRINCIPAL",'Planificación 2026-1'!X:X,C260,'Planificación 2026-1'!H:H,"AF"))&gt;0,"P01"," ")</f>
        <v xml:space="preserve"> </v>
      </c>
      <c r="M260" s="58" t="str">
        <f>IF(SUM(COUNTIFS('Planificación 2026-1'!F:F,"PRINCIPAL",'Planificación 2026-1'!X:X,C260,'Planificación 2026-1'!H:H,"EN"))&gt;0,"P02"," ")</f>
        <v xml:space="preserve"> </v>
      </c>
      <c r="N260" s="58" t="str">
        <f>IF(SUM(COUNTIFS('Planificación 2026-1'!F:F,"PRINCIPAL",'Planificación 2026-1'!X:X,C260,'Planificación 2026-1'!H:H,"IS"))&gt;0,"P03"," ")</f>
        <v xml:space="preserve"> </v>
      </c>
      <c r="O260" s="58" t="str">
        <f>IF(SUM(COUNTIFS('Planificación 2026-1'!F:F,"PRINCIPAL",'Planificación 2026-1'!X:X,C260,'Planificación 2026-1'!H:H,"PS"))&gt;0,"P04"," ")</f>
        <v xml:space="preserve"> </v>
      </c>
      <c r="P260" s="58"/>
      <c r="Q260" s="58" t="str">
        <f>IF(SUM(COUNTIFS('Planificación 2026-1'!F:F,"PRINCIPAL",'Planificación 2026-1'!X:X,C260,'Planificación 2026-1'!H:H,"IN"))&gt;0,"P06"," ")</f>
        <v xml:space="preserve"> </v>
      </c>
      <c r="R260" s="58" t="str">
        <f>IF(SUM(COUNTIFS('Planificación 2026-1'!F:F,"PRINCIPAL",'Planificación 2026-1'!X:X,C260,'Planificación 2026-1'!H:H,"CA"))&gt;0,"P07"," ")</f>
        <v xml:space="preserve"> </v>
      </c>
      <c r="S260" s="58" t="str">
        <f>IF(SUM(COUNTIFS('Planificación 2026-1'!F:F,"PRINCIPAL",'Planificación 2026-1'!X:X,C260,'Planificación 2026-1'!H:H,"DE"))&gt;0,"P08"," ")</f>
        <v xml:space="preserve"> </v>
      </c>
      <c r="T260" s="58" t="str">
        <f>IF(SUM(COUNTIFS('Planificación 2026-1'!F:F,"PRINCIPAL",'Planificación 2026-1'!X:X,C260,'Planificación 2026-1'!H:H,"OB"))&gt;0,"P09"," ")</f>
        <v>P09</v>
      </c>
      <c r="U260" s="58" t="str">
        <f>IF(SUM(COUNTIFS('Planificación 2026-1'!F:F,"PRINCIPAL",'Planificación 2026-1'!X:X,C260,'Planificación 2026-1'!H:H,"MH"))&gt;0,"P31"," ")</f>
        <v xml:space="preserve"> </v>
      </c>
      <c r="V260" s="58" t="str">
        <f>IF(SUM(COUNTIFS('Planificación 2026-1'!F:F,"PRINCIPAL",'Planificación 2026-1'!X:X,C260,'Planificación 2026-1'!H:H,"IC"))&gt;0,"P32"," ")</f>
        <v xml:space="preserve"> </v>
      </c>
      <c r="W260" s="58" t="str">
        <f>IF(SUM(COUNTIFS('Planificación 2026-1'!F:F,"PRINCIPAL",'Planificación 2026-1'!X:X,C260,'Planificación 2026-1'!H:H,"AR"))&gt;0,"P34"," ")</f>
        <v xml:space="preserve"> </v>
      </c>
      <c r="X260" s="58" t="str">
        <f>IF(SUM(COUNTIFS('Planificación 2026-1'!F:F,"PRINCIPAL",'Planificación 2026-1'!X:X,C260,'Planificación 2026-1'!H:H,"T1"))&gt;0,"P35"," ")</f>
        <v xml:space="preserve"> </v>
      </c>
      <c r="Y260" s="58" t="str">
        <f>IF(SUM(COUNTIFS('Planificación 2026-1'!F:F,"PRINCIPAL",'Planificación 2026-1'!X:X,C260,'Planificación 2026-1'!H:H,"T3"))&gt;0,"P36"," ")</f>
        <v xml:space="preserve"> </v>
      </c>
      <c r="Z260" s="58" t="str">
        <f>IF(SUM(COUNTIFS('Planificación 2026-1'!F:F,"PRINCIPAL",'Planificación 2026-1'!X:X,C260,'Planificación 2026-1'!H:H,"T2"))&gt;0,"P37"," ")</f>
        <v xml:space="preserve"> </v>
      </c>
      <c r="AA260" s="58" t="str">
        <f>IF(SUM(COUNTIFS('Planificación 2026-1'!F:F,"PRINCIPAL",'Planificación 2026-1'!X:X,C260,'Planificación 2026-1'!H:H,"AE"))&gt;0,"P38"," ")</f>
        <v xml:space="preserve"> </v>
      </c>
      <c r="AB260" s="58" t="str">
        <f>IF(SUM(COUNTIFS('Planificación 2026-1'!F:F,"PRINCIPAL",'Planificación 2026-1'!X:X,C260,'Planificación 2026-1'!H:H,"T4"))&gt;0,"P55"," ")</f>
        <v xml:space="preserve"> </v>
      </c>
      <c r="AC260" s="58" t="str">
        <f>IF(SUM(COUNTIFS('Planificación 2026-1'!F:F,"FILIAL",'Planificación 2026-1'!X:X,C260,'Planificación 2026-1'!H:H,"AF"))&gt;0," P01"," ")</f>
        <v xml:space="preserve"> </v>
      </c>
      <c r="AD260" s="58" t="str">
        <f>IF(SUM(COUNTIFS('Planificación 2026-1'!F:F,"FILIAL",'Planificación 2026-1'!X:X,C260,'Planificación 2026-1'!H:H,"EN"))&gt;0,"P02"," ")</f>
        <v xml:space="preserve"> </v>
      </c>
      <c r="AE260" s="58" t="str">
        <f>IF(SUM(COUNTIFS('Planificación 2026-1'!F:F,"FILIAL",'Planificación 2026-1'!X:X,C260,'Planificación 2026-1'!H:H,"IS"))&gt;0,"P03"," ")</f>
        <v xml:space="preserve"> </v>
      </c>
      <c r="AF260" s="58" t="str">
        <f>IF(SUM(COUNTIFS('Planificación 2026-1'!F:F,"FILIAL",'Planificación 2026-1'!X:X,C260,'Planificación 2026-1'!H:H,"PS"))&gt;0,"P04"," ")</f>
        <v xml:space="preserve"> </v>
      </c>
      <c r="AG260" s="58"/>
      <c r="AH260" s="58" t="str">
        <f>IF(SUM(COUNTIFS('Planificación 2026-1'!F:F,"FILIAL",'Planificación 2026-1'!X:X,C260,'Planificación 2026-1'!H:H,"IN"))&gt;0,"P06"," ")</f>
        <v xml:space="preserve"> </v>
      </c>
      <c r="AI260" s="58" t="str">
        <f>IF(SUM(COUNTIFS('Planificación 2026-1'!F:F,"FILIAL",'Planificación 2026-1'!X:X,C260,'Planificación 2026-1'!H:H,"CA"))&gt;0,"P07"," ")</f>
        <v xml:space="preserve"> </v>
      </c>
      <c r="AJ260" s="58" t="str">
        <f>IF(SUM(COUNTIFS('Planificación 2026-1'!F:F,"FILIAL",'Planificación 2026-1'!X:X,C260,'Planificación 2026-1'!H:H,"DE"))&gt;0,"P08"," ")</f>
        <v xml:space="preserve"> </v>
      </c>
      <c r="AK260" s="58" t="str">
        <f>IF(SUM(COUNTIFS('Planificación 2026-1'!F:F,"FILIAL",'Planificación 2026-1'!X:X,C260,'Planificación 2026-1'!H:H,"OB"))&gt;0,"P09"," ")</f>
        <v xml:space="preserve"> </v>
      </c>
      <c r="AL260" s="58" t="str">
        <f>IF(SUM(COUNTIFS('Planificación 2026-1'!F:F,"FILIAL",'Planificación 2026-1'!X:X,C260,'Planificación 2026-1'!H:H,"MH"))&gt;0,"P31"," ")</f>
        <v xml:space="preserve"> </v>
      </c>
      <c r="AM260" s="58" t="str">
        <f>IF(SUM(COUNTIFS('Planificación 2026-1'!F:F,"FILIAL",'Planificación 2026-1'!X:X,C260,'Planificación 2026-1'!H:H,"IC"))&gt;0,"P32"," ")</f>
        <v xml:space="preserve"> </v>
      </c>
      <c r="AN260" s="58" t="str">
        <f>IF(SUM(COUNTIFS('Planificación 2026-1'!F:F,"FILIAL",'Planificación 2026-1'!X:X,C260,'Planificación 2026-1'!H:H,"AR"))&gt;0,"P34"," ")</f>
        <v xml:space="preserve"> </v>
      </c>
      <c r="AO260" s="58" t="str">
        <f>IF(SUM(COUNTIFS('Planificación 2026-1'!F:F,"FILIAL",'Planificación 2026-1'!X:X,C260,'Planificación 2026-1'!H:H,"T1"))&gt;0,"P35"," ")</f>
        <v xml:space="preserve"> </v>
      </c>
      <c r="AP260" s="58" t="str">
        <f>IF(SUM(COUNTIFS('Planificación 2026-1'!F:F,"FILIAL",'Planificación 2026-1'!X:X,C260,'Planificación 2026-1'!H:H,"T3"))&gt;0,"P36"," ")</f>
        <v xml:space="preserve"> </v>
      </c>
      <c r="AQ260" s="58" t="str">
        <f>IF(SUM(COUNTIFS('Planificación 2026-1'!F:F,"FILIAL",'Planificación 2026-1'!X:X,C260,'Planificación 2026-1'!H:H,"T2"))&gt;0,"P37"," ")</f>
        <v xml:space="preserve"> </v>
      </c>
      <c r="AR260" s="58" t="str">
        <f>IF(SUM(COUNTIFS('Planificación 2026-1'!F:F,"FILIAL",'Planificación 2026-1'!X:X,C260,'Planificación 2026-1'!H:H,"AE"))&gt;0,"P38"," ")</f>
        <v xml:space="preserve"> </v>
      </c>
      <c r="AS260" s="58" t="str">
        <f>IF(SUM(COUNTIFS('Planificación 2026-1'!F:F,"FILIAL",'Planificación 2026-1'!X:X,C260,'Planificación 2026-1'!H:H,"T4"))&gt;0,"P55"," ")</f>
        <v xml:space="preserve"> </v>
      </c>
      <c r="AT260" s="58" t="str">
        <f>IF(SUM(COUNTIFS('Planificación 2026-1'!F:F,"SUNAMPE",'Planificación 2026-1'!X:X,C260,'Planificación 2026-1'!H:H,"AF"))&gt;0," P01"," ")</f>
        <v xml:space="preserve"> </v>
      </c>
      <c r="AU260" s="58" t="str">
        <f>IF(SUM(COUNTIFS('Planificación 2026-1'!F:F,"SUNAMPE",'Planificación 2026-1'!X:X,C260,'Planificación 2026-1'!H:H,"EN"))&gt;0,"P02"," ")</f>
        <v xml:space="preserve"> </v>
      </c>
      <c r="AV260" s="58" t="str">
        <f>IF(SUM(COUNTIFS('Planificación 2026-1'!F:F,"SUNAMPE",'Planificación 2026-1'!X:X,C260,'Planificación 2026-1'!H:H,"IS"))&gt;0,"P03"," ")</f>
        <v xml:space="preserve"> </v>
      </c>
      <c r="AW260" s="58" t="str">
        <f>IF(SUM(COUNTIFS('Planificación 2026-1'!F:F,"SUNAMPE",'Planificación 2026-1'!X:X,C260,'Planificación 2026-1'!H:H,"PS"))&gt;0,"P04"," ")</f>
        <v xml:space="preserve"> </v>
      </c>
      <c r="AX260" s="58"/>
      <c r="AY260" s="58" t="str">
        <f>IF(SUM(COUNTIFS('Planificación 2026-1'!F:F,"SUNAMPE",'Planificación 2026-1'!X:X,C260,'Planificación 2026-1'!H:H,"IN"))&gt;0,"P06"," ")</f>
        <v xml:space="preserve"> </v>
      </c>
      <c r="AZ260" s="58" t="str">
        <f>IF(SUM(COUNTIFS('Planificación 2026-1'!F:F,"SUNAMPE",'Planificación 2026-1'!X:X,C260,'Planificación 2026-1'!H:H,"CA"))&gt;0,"P07"," ")</f>
        <v xml:space="preserve"> </v>
      </c>
      <c r="BA260" s="58" t="str">
        <f>IF(SUM(COUNTIFS('Planificación 2026-1'!F:F,"SUNAMPE",'Planificación 2026-1'!X:X,C260,'Planificación 2026-1'!H:H,"DE"))&gt;0,"P08"," ")</f>
        <v xml:space="preserve"> </v>
      </c>
      <c r="BB260" s="58" t="str">
        <f>IF(SUM(COUNTIFS('Planificación 2026-1'!F:F,"SUNAMPE",'Planificación 2026-1'!X:X,C260,'Planificación 2026-1'!H:H,"OB"))&gt;0,"P09"," ")</f>
        <v>P09</v>
      </c>
      <c r="BC260" s="58" t="str">
        <f>IF(SUM(COUNTIFS('Planificación 2026-1'!F:F,"SUNAMPE",'Planificación 2026-1'!X:X,C260,'Planificación 2026-1'!H:H,"MH"))&gt;0,"P31"," ")</f>
        <v xml:space="preserve"> </v>
      </c>
      <c r="BD260" s="58" t="str">
        <f>IF(SUM(COUNTIFS('Planificación 2026-1'!F:F,"SUNAMPE",'Planificación 2026-1'!X:X,C260,'Planificación 2026-1'!H:H,"IC"))&gt;0,"P32"," ")</f>
        <v xml:space="preserve"> </v>
      </c>
      <c r="BE260" s="58" t="str">
        <f>IF(SUM(COUNTIFS('Planificación 2026-1'!F:F,"SUNAMPE",'Planificación 2026-1'!X:X,C260,'Planificación 2026-1'!H:H,"AR"))&gt;0,"P34"," ")</f>
        <v xml:space="preserve"> </v>
      </c>
      <c r="BF260" s="58" t="str">
        <f>IF(SUM(COUNTIFS('Planificación 2026-1'!F:F,"SUNAMPE",'Planificación 2026-1'!X:X,C260,'Planificación 2026-1'!H:H,"T1"))&gt;0,"P35"," ")</f>
        <v xml:space="preserve"> </v>
      </c>
      <c r="BG260" s="58" t="str">
        <f>IF(SUM(COUNTIFS('Planificación 2026-1'!F:F,"SUNAMPE",'Planificación 2026-1'!X:X,C260,'Planificación 2026-1'!H:H,"T3"))&gt;0,"P36"," ")</f>
        <v xml:space="preserve"> </v>
      </c>
      <c r="BH260" s="58" t="str">
        <f>IF(SUM(COUNTIFS('Planificación 2026-1'!F:F,"SUNAMPE",'Planificación 2026-1'!X:X,C260,'Planificación 2026-1'!H:H,"T2"))&gt;0,"P37"," ")</f>
        <v xml:space="preserve"> </v>
      </c>
      <c r="BI260" s="58" t="str">
        <f>IF(SUM(COUNTIFS('Planificación 2026-1'!F:F,"SUNAMPE",'Planificación 2026-1'!X:X,C260,'Planificación 2026-1'!H:H,"AE"))&gt;0,"P38"," ")</f>
        <v xml:space="preserve"> </v>
      </c>
      <c r="BJ260" s="58" t="str">
        <f>IF(SUM(COUNTIFS('Planificación 2026-1'!F:F,"SUNAMPE",'Planificación 2026-1'!X:X,C260,'Planificación 2026-1'!H:H,"T4"))&gt;0,"P55"," ")</f>
        <v xml:space="preserve"> </v>
      </c>
      <c r="BK260" s="58" t="str">
        <f>IF(SUM(COUNTIFS('Planificación 2026-1'!F:F,"HUAURA",'Planificación 2026-1'!X:X,C260,'Planificación 2026-1'!H:H,"AF"))&gt;0," P01"," ")</f>
        <v xml:space="preserve"> </v>
      </c>
      <c r="BL260" s="58" t="str">
        <f>IF(SUM(COUNTIFS('Planificación 2026-1'!F:F,"HUAURA",'Planificación 2026-1'!X:X,C260,'Planificación 2026-1'!H:H,"EN"))&gt;0,"P02"," ")</f>
        <v xml:space="preserve"> </v>
      </c>
      <c r="BM260" s="58" t="str">
        <f>IF(SUM(COUNTIFS('Planificación 2026-1'!F:F,"HUAURA",'Planificación 2026-1'!X:X,C260,'Planificación 2026-1'!H:H,"IS"))&gt;0,"P03"," ")</f>
        <v xml:space="preserve"> </v>
      </c>
      <c r="BN260" s="58" t="str">
        <f>IF(SUM(COUNTIFS('Planificación 2026-1'!F:F,"HUAURA",'Planificación 2026-1'!X:X,C260,'Planificación 2026-1'!H:H,"PS"))&gt;0,"P04"," ")</f>
        <v xml:space="preserve"> </v>
      </c>
      <c r="BO260" s="58"/>
      <c r="BP260" s="58" t="str">
        <f>IF(SUM(COUNTIFS('Planificación 2026-1'!F:F,"HUAURA",'Planificación 2026-1'!X:X,C260,'Planificación 2026-1'!H:H,"IN"))&gt;0,"P06"," ")</f>
        <v xml:space="preserve"> </v>
      </c>
      <c r="BQ260" s="58" t="str">
        <f>IF(SUM(COUNTIFS('Planificación 2026-1'!F:F,"HUAURA",'Planificación 2026-1'!X:X,C260,'Planificación 2026-1'!H:H,"CA"))&gt;0,"P07"," ")</f>
        <v xml:space="preserve"> </v>
      </c>
      <c r="BR260" s="58" t="str">
        <f>IF(SUM(COUNTIFS('Planificación 2026-1'!F:F,"HUAURA",'Planificación 2026-1'!X:X,C260,'Planificación 2026-1'!H:H,"DE"))&gt;0,"P08"," ")</f>
        <v xml:space="preserve"> </v>
      </c>
      <c r="BS260" s="58" t="str">
        <f>IF(SUM(COUNTIFS('Planificación 2026-1'!F:F,"HUAURA",'Planificación 2026-1'!X:X,C260,'Planificación 2026-1'!H:H,"OB"))&gt;0,"P09"," ")</f>
        <v xml:space="preserve"> </v>
      </c>
      <c r="BT260" s="58" t="str">
        <f>IF(SUM(COUNTIFS('Planificación 2026-1'!F:F,"HUAURA",'Planificación 2026-1'!X:X,C260,'Planificación 2026-1'!H:H,"MH"))&gt;0,"P31"," ")</f>
        <v xml:space="preserve"> </v>
      </c>
      <c r="BU260" s="58" t="str">
        <f>IF(SUM(COUNTIFS('Planificación 2026-1'!F:F,"HUAURA",'Planificación 2026-1'!X:X,C260,'Planificación 2026-1'!H:H,"IC"))&gt;0,"P32"," ")</f>
        <v xml:space="preserve"> </v>
      </c>
      <c r="BV260" s="58" t="str">
        <f>IF(SUM(COUNTIFS('Planificación 2026-1'!F:F,"HUAURA",'Planificación 2026-1'!X:X,C260,'Planificación 2026-1'!H:H,"AR"))&gt;0,"P34"," ")</f>
        <v xml:space="preserve"> </v>
      </c>
      <c r="BW260" s="58" t="str">
        <f>IF(SUM(COUNTIFS('Planificación 2026-1'!F:F,"HUAURA",'Planificación 2026-1'!X:X,C260,'Planificación 2026-1'!H:H,"T1"))&gt;0,"P35"," ")</f>
        <v xml:space="preserve"> </v>
      </c>
      <c r="BX260" s="58" t="str">
        <f>IF(SUM(COUNTIFS('Planificación 2026-1'!F:F,"HUAURA",'Planificación 2026-1'!X:X,C260,'Planificación 2026-1'!H:H,"T3"))&gt;0,"P36"," ")</f>
        <v xml:space="preserve"> </v>
      </c>
      <c r="BY260" s="58" t="str">
        <f>IF(SUM(COUNTIFS('Planificación 2026-1'!F:F,"HUAURA",'Planificación 2026-1'!X:X,C260,'Planificación 2026-1'!H:H,"T2"))&gt;0,"P37"," ")</f>
        <v xml:space="preserve"> </v>
      </c>
      <c r="BZ260" s="58" t="str">
        <f>IF(SUM(COUNTIFS('Planificación 2026-1'!F:F,"HUAURA",'Planificación 2026-1'!X:X,C260,'Planificación 2026-1'!H:H,"AE"))&gt;0,"P38"," ")</f>
        <v xml:space="preserve"> </v>
      </c>
      <c r="CA260" s="58" t="str">
        <f>IF(SUM(COUNTIFS('Planificación 2026-1'!F:F,"HUAURA",'Planificación 2026-1'!X:X,C260,'Planificación 2026-1'!H:H,"T4"))&gt;0,"P55"," ")</f>
        <v xml:space="preserve"> </v>
      </c>
      <c r="CB260" s="59">
        <f>SUMIFS('Planificación 2026-1'!S:S,'Planificación 2026-1'!X:X,C260,'Planificación 2026-1'!H:H,"AF",'Planificación 2026-1'!I:I,"&gt;2")</f>
        <v>0</v>
      </c>
      <c r="CC260" s="59">
        <f>SUMIFS('Planificación 2026-1'!S:S,'Planificación 2026-1'!X:X,C260,'Planificación 2026-1'!H:H,"EN",'Planificación 2026-1'!I:I,"&gt;2")</f>
        <v>0</v>
      </c>
      <c r="CD260" s="59">
        <f>SUMIFS('Planificación 2026-1'!S:S,'Planificación 2026-1'!X:X,C260,'Planificación 2026-1'!H:H,"IS",'Planificación 2026-1'!I:I,"&gt;2")</f>
        <v>0</v>
      </c>
      <c r="CE260" s="59">
        <f>SUMIFS('Planificación 2026-1'!S:S,'Planificación 2026-1'!X:X,C260,'Planificación 2026-1'!H:H,"PS",'Planificación 2026-1'!I:I,"&gt;2")</f>
        <v>0</v>
      </c>
      <c r="CF260" s="59">
        <f>SUMIFS('Planificación 2026-1'!S:S,'Planificación 2026-1'!X:X,C260,'Planificación 2026-1'!H:H,"IN",'Planificación 2026-1'!I:I,"&gt;2")</f>
        <v>0</v>
      </c>
      <c r="CG260" s="59">
        <f>SUMIFS('Planificación 2026-1'!S:S,'Planificación 2026-1'!X:X,C260,'Planificación 2026-1'!H:H,"CA",'Planificación 2026-1'!I:I,"&gt;2")</f>
        <v>0</v>
      </c>
      <c r="CH260" s="59">
        <f>SUMIFS('Planificación 2026-1'!S:S,'Planificación 2026-1'!X:X,C260,'Planificación 2026-1'!H:H,"DE",'Planificación 2026-1'!I:I,"&gt;2")</f>
        <v>0</v>
      </c>
      <c r="CI260" s="59">
        <f>SUMIFS('Planificación 2026-1'!S:S,'Planificación 2026-1'!X:X,C260,'Planificación 2026-1'!H:H,"OB",'Planificación 2026-1'!I:I,"&gt;2")</f>
        <v>12</v>
      </c>
      <c r="CJ260" s="59">
        <f>SUMIFS('Planificación 2026-1'!S:S,'Planificación 2026-1'!X:X,C260,'Planificación 2026-1'!H:H,"MH",'Planificación 2026-1'!I:I,"&gt;2")</f>
        <v>0</v>
      </c>
      <c r="CK260" s="59">
        <f>SUMIFS('Planificación 2026-1'!S:S,'Planificación 2026-1'!X:X,C260,'Planificación 2026-1'!H:H,"IC",'Planificación 2026-1'!I:I,"&gt;2")</f>
        <v>0</v>
      </c>
      <c r="CL260" s="59">
        <f>SUMIFS('Planificación 2026-1'!S:S,'Planificación 2026-1'!X:X,C260,'Planificación 2026-1'!H:H,"AR",'Planificación 2026-1'!I:I,"&gt;2")</f>
        <v>0</v>
      </c>
      <c r="CM260" s="59">
        <f>SUMIFS('Planificación 2026-1'!S:S,'Planificación 2026-1'!X:X,C260,'Planificación 2026-1'!H:H,"AE",'Planificación 2026-1'!I:I,"&gt;2")</f>
        <v>0</v>
      </c>
      <c r="CN260" s="59">
        <f>SUMIFS('Planificación 2026-1'!S:S,'Planificación 2026-1'!X:X,C260,'Planificación 2026-1'!H:H,"T1",'Planificación 2026-1'!I:I,"&gt;2")</f>
        <v>0</v>
      </c>
      <c r="CO260" s="59">
        <f>SUMIFS('Planificación 2026-1'!S:S,'Planificación 2026-1'!X:X,C260,'Planificación 2026-1'!H:H,"T3",'Planificación 2026-1'!I:I,"&gt;2")</f>
        <v>0</v>
      </c>
      <c r="CP260" s="59">
        <f>SUMIFS('Planificación 2026-1'!S:S,'Planificación 2026-1'!X:X,C260,'Planificación 2026-1'!H:H,"T2",'Planificación 2026-1'!I:I,"&gt;2")</f>
        <v>0</v>
      </c>
      <c r="CQ260" s="59">
        <f>SUMIFS('Planificación 2026-1'!S:S,'Planificación 2026-1'!X:X,C260,'Planificación 2026-1'!H:H,"T4",'Planificación 2026-1'!I:I,"&gt;2")</f>
        <v>0</v>
      </c>
      <c r="CR260" s="59">
        <f>SUMIFS('Planificación 2026-1'!S:S,'Planificación 2026-1'!X:X,C260,'Planificación 2026-1'!H:H,"AF",'Planificación 2026-1'!I:I,"&lt;3")</f>
        <v>0</v>
      </c>
      <c r="CS260" s="59">
        <f>SUMIFS('Planificación 2026-1'!S:S,'Planificación 2026-1'!X:X,C260,'Planificación 2026-1'!H:H,"EN",'Planificación 2026-1'!I:I,"&lt;3")</f>
        <v>0</v>
      </c>
      <c r="CT260" s="59">
        <f>SUMIFS('Planificación 2026-1'!S:S,'Planificación 2026-1'!X:X,C260,'Planificación 2026-1'!H:H,"IS",'Planificación 2026-1'!I:I,"&lt;3")</f>
        <v>0</v>
      </c>
      <c r="CU260" s="59">
        <f>SUMIFS('Planificación 2026-1'!S:S,'Planificación 2026-1'!X:X,C260,'Planificación 2026-1'!H:H,"PS",'Planificación 2026-1'!I:I,"&lt;3")</f>
        <v>0</v>
      </c>
      <c r="CV260" s="59">
        <f>SUMIFS('Planificación 2026-1'!S:S,'Planificación 2026-1'!X:X,C260,'Planificación 2026-1'!H:H,"IN",'Planificación 2026-1'!I:I,"&lt;3")</f>
        <v>0</v>
      </c>
      <c r="CW260" s="59">
        <f>SUMIFS('Planificación 2026-1'!S:S,'Planificación 2026-1'!X:X,C260,'Planificación 2026-1'!H:H,"CA",'Planificación 2026-1'!I:I,"&lt;3")</f>
        <v>0</v>
      </c>
      <c r="CX260" s="59">
        <f>SUMIFS('Planificación 2026-1'!S:S,'Planificación 2026-1'!X:X,C260,'Planificación 2026-1'!H:H,"DE",'Planificación 2026-1'!I:I,"&lt;3")</f>
        <v>0</v>
      </c>
      <c r="CY260" s="59">
        <f>SUMIFS('Planificación 2026-1'!S:S,'Planificación 2026-1'!X:X,C260,'Planificación 2026-1'!H:H,"OB",'Planificación 2026-1'!I:I,"&lt;3")</f>
        <v>5</v>
      </c>
      <c r="CZ260" s="59">
        <f>SUMIFS('Planificación 2026-1'!S:S,'Planificación 2026-1'!X:X,C260,'Planificación 2026-1'!H:H,"MH",'Planificación 2026-1'!I:I,"&lt;3")</f>
        <v>0</v>
      </c>
      <c r="DA260" s="59">
        <f>SUMIFS('Planificación 2026-1'!S:S,'Planificación 2026-1'!X:X,C260,'Planificación 2026-1'!H:H,"IC",'Planificación 2026-1'!I:I,"&lt;3")</f>
        <v>0</v>
      </c>
      <c r="DB260" s="59">
        <f>SUMIFS('Planificación 2026-1'!S:S,'Planificación 2026-1'!X:X,C260,'Planificación 2026-1'!H:H,"AR",'Planificación 2026-1'!I:I,"&lt;3")</f>
        <v>0</v>
      </c>
      <c r="DC260" s="59">
        <f>SUMIFS('Planificación 2026-1'!S:S,'Planificación 2026-1'!X:X,C260,'Planificación 2026-1'!H:H,"AE",'Planificación 2026-1'!I:I,"&lt;3")</f>
        <v>0</v>
      </c>
      <c r="DD260" s="59">
        <f>SUMIFS('Planificación 2026-1'!S:S,'Planificación 2026-1'!X:X,C260,'Planificación 2026-1'!H:H,"T1",'Planificación 2026-1'!I:I,"&lt;3")</f>
        <v>0</v>
      </c>
      <c r="DE260" s="59">
        <f>SUMIFS('Planificación 2026-1'!S:S,'Planificación 2026-1'!X:X,C260,'Planificación 2026-1'!H:H,"T3",'Planificación 2026-1'!I:I,"&lt;3")</f>
        <v>0</v>
      </c>
      <c r="DF260" s="59">
        <f>SUMIFS('Planificación 2026-1'!S:S,'Planificación 2026-1'!X:X,C260,'Planificación 2026-1'!H:H,"T2",'Planificación 2026-1'!I:I,"&lt;3")</f>
        <v>0</v>
      </c>
      <c r="DG260" s="59">
        <f>SUMIFS('Planificación 2026-1'!S:S,'Planificación 2026-1'!X:X,C260,'Planificación 2026-1'!H:H,"T4",'Planificación 2026-1'!I:I,"&lt;3")</f>
        <v>0</v>
      </c>
      <c r="DH260" s="58" t="str">
        <f>TRIM(CONCATENATE(L260,M260,N260,O260,P260,Q260,R260,S260,T260,U260,V260,W260,X260,Y260,Z260,AA260,AB260))</f>
        <v>P09</v>
      </c>
      <c r="DI260" s="27">
        <f>IF(C260="","",SUMIFS('Planificación 2026-1'!S:S,'Planificación 2026-1'!X:X,C260,'Planificación 2026-1'!F:F,"PRINCIPAL",'Planificación 2026-1'!Y:Y,"VIRTUAL"))</f>
        <v>0</v>
      </c>
      <c r="DJ260" s="27">
        <f>IF(C260="","",SUMIFS('Planificación 2026-1'!S:S,'Planificación 2026-1'!X:X,C260,'Planificación 2026-1'!F:F,"PRINCIPAL",'Planificación 2026-1'!Y:Y,"PRESENCIAL"))</f>
        <v>12</v>
      </c>
      <c r="DK260" s="27">
        <f>IF(C260="","",SUMIFS('Planificación 2026-1'!S:S,'Planificación 2026-1'!X:X,C260,'Planificación 2026-1'!F:F,"PRINCIPAL",'Planificación 2026-1'!Y:Y,"HIBRIDO PRESENCIAL"))</f>
        <v>0</v>
      </c>
      <c r="DL260" s="58" t="str">
        <f>TRIM(CONCATENATE(AC260,AD260,AE260,AF260,AG260,AH260,AI260,AJ260,AK260,AL260,AM260,AN260,AO260,AP260,AQ260,AR260,AS260))</f>
        <v/>
      </c>
      <c r="DM260" s="58">
        <f>IF(C260="","",SUMIFS('Planificación 2026-1'!S:S,'Planificación 2026-1'!X:X,C260,'Planificación 2026-1'!F:F,"FILIAL",'Planificación 2026-1'!Y:Y,"VIRTUAL"))</f>
        <v>0</v>
      </c>
      <c r="DN260" s="60">
        <f>IF(C260="","",SUMIFS('Planificación 2026-1'!S:S,'Planificación 2026-1'!X:X,C260,'Planificación 2026-1'!F:F,"FILIAL",'Planificación 2026-1'!Y:Y,"PRESENCIAL"))</f>
        <v>0</v>
      </c>
      <c r="DO260" s="29">
        <f>IF(C260="","",SUMIFS('Planificación 2026-1'!S:S,'Planificación 2026-1'!X:X,C260,'Planificación 2026-1'!F:F,"FILIAL",'Planificación 2026-1'!Y:Y,"HIBRIDO PRESENCIAL"))</f>
        <v>0</v>
      </c>
      <c r="DP260" s="61" t="str">
        <f>TRIM(CONCATENATE(AT260,AU260,AV260,AW260,AX260,AY260,AZ260,BA260,BB260,BC260,BD260,BE260,BF260,BG260,BH260,BI260,BJ260))</f>
        <v>P09</v>
      </c>
      <c r="DQ260" s="58">
        <f>IF(C260="","",SUMIFS('Planificación 2026-1'!S:S,'Planificación 2026-1'!X:X,C260,'Planificación 2026-1'!F:F,"SUNAMPE",'Planificación 2026-1'!Y:Y,"VIRTUAL"))</f>
        <v>0</v>
      </c>
      <c r="DR260" s="29">
        <f>IF(C260="","",SUMIFS('Planificación 2026-1'!S:S,'Planificación 2026-1'!X:X,C260,'Planificación 2026-1'!F:F,"SUNAMPE",'Planificación 2026-1'!Y:Y,"PRESENCIAL"))</f>
        <v>5</v>
      </c>
      <c r="DS260" s="61" t="str">
        <f>TRIM(CONCATENATE(BK260,BL260,BM260,BN260,BO260,BP260,BQ260,BR260,BS260,BT260,BU260,BV260,BW260,BX260,BY260,BZ260,CA260))</f>
        <v/>
      </c>
      <c r="DT260" s="58">
        <f>IF(C260="","",SUMIFS('Planificación 2026-1'!S:S,'Planificación 2026-1'!X:X,C260,'Planificación 2026-1'!F:F,"HUAURA",'Planificación 2026-1'!Y:Y,"VIRTUAL"))</f>
        <v>0</v>
      </c>
      <c r="DU260" s="29">
        <f>IF(C260="","",SUMIFS('Planificación 2026-1'!S:S,'Planificación 2026-1'!X:X,C260,'Planificación 2026-1'!F:F,"HUAURA",'Planificación 2026-1'!Y:Y,"PRESENCIAL"))</f>
        <v>0</v>
      </c>
      <c r="DV260" s="32">
        <f>SUMIFS('Planificación 2026-1'!S:S,'Planificación 2026-1'!X:X,C260,'Planificación 2026-1'!F:F,"PRINCIPAL",'Planificación 2026-1'!Y:Y,"VIRTUAL",'Planificación 2026-1'!I:I,"&gt;2")</f>
        <v>0</v>
      </c>
      <c r="DW260" s="32">
        <f>SUMIFS('Planificación 2026-1'!S:S,'Planificación 2026-1'!X:X,C260,'Planificación 2026-1'!F:F,"PRINCIPAL",'Planificación 2026-1'!Y:Y,"&lt;&gt;VIRTUAL",'Planificación 2026-1'!I:I,"&gt;2")</f>
        <v>12</v>
      </c>
      <c r="DX260" s="32">
        <f>SUMIFS('Planificación 2026-1'!S:S,'Planificación 2026-1'!X:X,C260,'Planificación 2026-1'!F:F,"SUNAMPE",'Planificación 2026-1'!Y:Y,"VIRTUAL",'Planificación 2026-1'!I:I,"&gt;2")</f>
        <v>0</v>
      </c>
      <c r="DY260" s="32">
        <f>SUMIFS('Planificación 2026-1'!S:S,'Planificación 2026-1'!X:X,C260,'Planificación 2026-1'!F:F,"SUNAMPE",'Planificación 2026-1'!Y:Y,"&lt;&gt;VIRTUAL",'Planificación 2026-1'!I:I,"&gt;2")</f>
        <v>0</v>
      </c>
      <c r="DZ260" s="32">
        <f>SUMIFS('Planificación 2026-1'!S:S,'Planificación 2026-1'!X:X,C260,'Planificación 2026-1'!F:F,"FILIAL",'Planificación 2026-1'!Y:Y,"VIRTUAL",'Planificación 2026-1'!I:I,"&gt;2")</f>
        <v>0</v>
      </c>
      <c r="EA260" s="32">
        <f>SUMIFS('Planificación 2026-1'!S:S,'Planificación 2026-1'!X:X,C260,'Planificación 2026-1'!F:F,"FILIAL",'Planificación 2026-1'!Y:Y,"&lt;&gt;VIRTUAL",'Planificación 2026-1'!I:I,"&gt;2")</f>
        <v>0</v>
      </c>
      <c r="EB260" s="32">
        <f>SUMIFS('Planificación 2026-1'!S:S,'Planificación 2026-1'!X:X,C260,'Planificación 2026-1'!F:F,"PORUMA",'Planificación 2026-1'!Y:Y,"VIRTUAL",'Planificación 2026-1'!I:I,"&gt;2")</f>
        <v>0</v>
      </c>
      <c r="EC260" s="32">
        <f>SUMIFS('Planificación 2026-1'!S:S,'Planificación 2026-1'!X:X,C260,'Planificación 2026-1'!F:F,"PORUMA",'Planificación 2026-1'!Y:Y,"&lt;&gt;VIRTUAL",'Planificación 2026-1'!I:I,"&gt;2")</f>
        <v>0</v>
      </c>
      <c r="ED260" s="32">
        <f>SUMIFS('Planificación 2026-1'!S:S,'Planificación 2026-1'!X:X,C260,'Planificación 2026-1'!F:F,"HUAURA",'Planificación 2026-1'!Y:Y,"VIRTUAL",'Planificación 2026-1'!I:I,"&gt;2")</f>
        <v>0</v>
      </c>
      <c r="EE260" s="32">
        <f>SUMIFS('Planificación 2026-1'!S:S,'Planificación 2026-1'!X:X,C260,'Planificación 2026-1'!F:F,"HUAURA",'Planificación 2026-1'!Y:Y,"&lt;&gt;VIRTUAL",'Planificación 2026-1'!I:I,"&gt;2")</f>
        <v>0</v>
      </c>
      <c r="EF260" s="32">
        <f>SUMIFS('Planificación 2026-1'!S:S,'Planificación 2026-1'!X:X,C260,'Planificación 2026-1'!F:F,"PRINCIPAL",'Planificación 2026-1'!Y:Y,"VIRTUAL",'Planificación 2026-1'!I:I,"&lt;3")</f>
        <v>0</v>
      </c>
      <c r="EG260" s="32">
        <f>SUMIFS('Planificación 2026-1'!S:S,'Planificación 2026-1'!X:X,C260,'Planificación 2026-1'!F:F,"PRINCIPAL",'Planificación 2026-1'!Y:Y,"&lt;&gt;VIRTUAL",'Planificación 2026-1'!I:I,"&lt;3")</f>
        <v>0</v>
      </c>
      <c r="EH260" s="32">
        <f>SUMIFS('Planificación 2026-1'!S:S,'Planificación 2026-1'!X:X,C260,'Planificación 2026-1'!F:F,"SUNAMPE",'Planificación 2026-1'!Y:Y,"VIRTUAL",'Planificación 2026-1'!I:I,"&lt;3")</f>
        <v>0</v>
      </c>
      <c r="EI260" s="32">
        <f>SUMIFS('Planificación 2026-1'!S:S,'Planificación 2026-1'!X:X,C260,'Planificación 2026-1'!F:F,"SUNAMPE",'Planificación 2026-1'!Y:Y,"&lt;&gt;VIRTUAL",'Planificación 2026-1'!I:I,"&lt;3")</f>
        <v>5</v>
      </c>
      <c r="EJ260" s="32">
        <f>SUMIFS('Planificación 2026-1'!S:S,'Planificación 2026-1'!X:X,C260,'Planificación 2026-1'!F:F,"FILIAL",'Planificación 2026-1'!Y:Y,"VIRTUAL",'Planificación 2026-1'!I:I,"&lt;3")</f>
        <v>0</v>
      </c>
      <c r="EK260" s="32">
        <f>SUMIFS('Planificación 2026-1'!S:S,'Planificación 2026-1'!X:X,C260,'Planificación 2026-1'!F:F,"FILIAL",'Planificación 2026-1'!Y:Y,"&lt;&gt;VIRTUAL",'Planificación 2026-1'!I:I,"&lt;3")</f>
        <v>0</v>
      </c>
      <c r="EL260" s="32">
        <f>SUMIFS('Planificación 2026-1'!S:S,'Planificación 2026-1'!X:X,C260,'Planificación 2026-1'!F:F,"PORUMA",'Planificación 2026-1'!Y:Y,"VIRTUAL",'Planificación 2026-1'!I:I,"&lt;3")</f>
        <v>0</v>
      </c>
      <c r="EM260" s="32">
        <f>SUMIFS('Planificación 2026-1'!S:S,'Planificación 2026-1'!X:X,C260,'Planificación 2026-1'!F:F,"PORUMA",'Planificación 2026-1'!Y:Y,"&lt;&gt;VIRTUAL",'Planificación 2026-1'!I:I,"&lt;3")</f>
        <v>0</v>
      </c>
      <c r="EN260" s="32">
        <f>SUMIFS('Planificación 2026-1'!S:S,'Planificación 2026-1'!X:X,C260,'Planificación 2026-1'!F:F,"HUAURA",'Planificación 2026-1'!Y:Y,"VIRTUAL",'Planificación 2026-1'!I:I,"&lt;3")</f>
        <v>0</v>
      </c>
      <c r="EO260" s="32">
        <f>SUMIFS('Planificación 2026-1'!S:S,'Planificación 2026-1'!X:X,C260,'Planificación 2026-1'!F:F,"HUAURA",'Planificación 2026-1'!Y:Y,"&lt;&gt;VIRTUAL",'Planificación 2026-1'!I:I,"&lt;3")</f>
        <v>0</v>
      </c>
      <c r="EP260" s="32">
        <f>EJ260+DZ260+EA260+EK260</f>
        <v>0</v>
      </c>
      <c r="EQ260" s="32">
        <f>EO260+EN260+EE260+ED260</f>
        <v>0</v>
      </c>
      <c r="ER260" s="32">
        <f>EL260+EM260+EC260+EB260</f>
        <v>0</v>
      </c>
      <c r="ES260" s="32">
        <f>EG260+EF260+DW260+DV260</f>
        <v>12</v>
      </c>
      <c r="ET260" s="32">
        <f>EI260+EH260+DY260+DX260</f>
        <v>5</v>
      </c>
      <c r="EU260" s="32">
        <f t="shared" si="58"/>
        <v>17</v>
      </c>
      <c r="EV260" s="32" t="b">
        <f>EXACT(EU260,E260)</f>
        <v>1</v>
      </c>
      <c r="EW260" s="32"/>
      <c r="EX260" s="32">
        <f>DV260+DZ260+ED260+EF260+EJ260+EN260+DX260+EH260</f>
        <v>0</v>
      </c>
      <c r="EY260" s="32">
        <f>DW260+EA260+EE260+EG260+EK260+EO260+DY260+EI260</f>
        <v>17</v>
      </c>
      <c r="EZ260" s="32" t="b">
        <f>EXACT(SUM(EX260:EY260),E260)</f>
        <v>1</v>
      </c>
      <c r="FA260" s="32" t="str">
        <f>IF(AND(DW260=0,EA260=0,EE260=0),"",IF(COUNTIF(DW260:EE260,"&gt;0")=1,IF(DW260&gt;0,"SEDE",IF(EA260&gt;0,"FILIAL","HUAURA")),IF(COUNTIF(DW260:EE260,"&gt;0")=2,IF(AND(DW260&gt;0,EA260&gt;0),"SEDE-FILIAL",IF(AND(DW260&gt;0,EE260&gt;0),"SEDE-HUAURA","FILIAL-HUAURA")),"SEDE-FILIAL-HUAURA")))</f>
        <v>SEDE</v>
      </c>
      <c r="FB260" s="32" t="str">
        <f>IF(EX260=0,"PRESENCIAL",IF(EY260=0,"VIRTUAL",IF(EX260&gt;EY260,"MAS VIRTUAL",IF(EY260&gt;EX260,"MAS PRESENCIAL","AMBOS"))))</f>
        <v>PRESENCIAL</v>
      </c>
    </row>
    <row r="261" spans="2:158">
      <c r="B261" s="66">
        <v>258</v>
      </c>
      <c r="C261" s="32" t="s">
        <v>469</v>
      </c>
      <c r="D261" s="429">
        <v>10273261</v>
      </c>
      <c r="E261" s="62">
        <f>SUMIF('Planificación 2026-1'!X:X,C261,'Planificación 2026-1'!S:S)</f>
        <v>20</v>
      </c>
      <c r="F261" s="450" t="s">
        <v>203</v>
      </c>
      <c r="G261" s="57" t="s">
        <v>436</v>
      </c>
      <c r="H261" s="64"/>
      <c r="I261" s="64"/>
      <c r="J261" s="32" t="s">
        <v>111</v>
      </c>
      <c r="K261" s="32" t="s">
        <v>259</v>
      </c>
      <c r="L261" s="57" t="str">
        <f>IF(SUM(COUNTIFS('Planificación 2026-1'!F:F,"PRINCIPAL",'Planificación 2026-1'!X:X,C261,'Planificación 2026-1'!H:H,"AF"))&gt;0,"P01"," ")</f>
        <v xml:space="preserve"> </v>
      </c>
      <c r="M261" s="58" t="str">
        <f>IF(SUM(COUNTIFS('Planificación 2026-1'!F:F,"PRINCIPAL",'Planificación 2026-1'!X:X,C261,'Planificación 2026-1'!H:H,"EN"))&gt;0,"P02"," ")</f>
        <v xml:space="preserve"> </v>
      </c>
      <c r="N261" s="58" t="str">
        <f>IF(SUM(COUNTIFS('Planificación 2026-1'!F:F,"PRINCIPAL",'Planificación 2026-1'!X:X,C261,'Planificación 2026-1'!H:H,"IS"))&gt;0,"P03"," ")</f>
        <v xml:space="preserve"> </v>
      </c>
      <c r="O261" s="58" t="str">
        <f>IF(SUM(COUNTIFS('Planificación 2026-1'!F:F,"PRINCIPAL",'Planificación 2026-1'!X:X,C261,'Planificación 2026-1'!H:H,"PS"))&gt;0,"P04"," ")</f>
        <v xml:space="preserve"> </v>
      </c>
      <c r="P261" s="58"/>
      <c r="Q261" s="58" t="str">
        <f>IF(SUM(COUNTIFS('Planificación 2026-1'!F:F,"PRINCIPAL",'Planificación 2026-1'!X:X,C261,'Planificación 2026-1'!H:H,"IN"))&gt;0,"P06"," ")</f>
        <v xml:space="preserve"> </v>
      </c>
      <c r="R261" s="58" t="str">
        <f>IF(SUM(COUNTIFS('Planificación 2026-1'!F:F,"PRINCIPAL",'Planificación 2026-1'!X:X,C261,'Planificación 2026-1'!H:H,"CA"))&gt;0,"P07"," ")</f>
        <v xml:space="preserve"> </v>
      </c>
      <c r="S261" s="58" t="str">
        <f>IF(SUM(COUNTIFS('Planificación 2026-1'!F:F,"PRINCIPAL",'Planificación 2026-1'!X:X,C261,'Planificación 2026-1'!H:H,"DE"))&gt;0,"P08"," ")</f>
        <v xml:space="preserve"> </v>
      </c>
      <c r="T261" s="58" t="str">
        <f>IF(SUM(COUNTIFS('Planificación 2026-1'!F:F,"PRINCIPAL",'Planificación 2026-1'!X:X,C261,'Planificación 2026-1'!H:H,"OB"))&gt;0,"P09"," ")</f>
        <v xml:space="preserve"> </v>
      </c>
      <c r="U261" s="58" t="str">
        <f>IF(SUM(COUNTIFS('Planificación 2026-1'!F:F,"PRINCIPAL",'Planificación 2026-1'!X:X,C261,'Planificación 2026-1'!H:H,"MH"))&gt;0,"P31"," ")</f>
        <v xml:space="preserve"> </v>
      </c>
      <c r="V261" s="58" t="str">
        <f>IF(SUM(COUNTIFS('Planificación 2026-1'!F:F,"PRINCIPAL",'Planificación 2026-1'!X:X,C261,'Planificación 2026-1'!H:H,"IC"))&gt;0,"P32"," ")</f>
        <v xml:space="preserve"> </v>
      </c>
      <c r="W261" s="58" t="str">
        <f>IF(SUM(COUNTIFS('Planificación 2026-1'!F:F,"PRINCIPAL",'Planificación 2026-1'!X:X,C261,'Planificación 2026-1'!H:H,"AR"))&gt;0,"P34"," ")</f>
        <v xml:space="preserve"> </v>
      </c>
      <c r="X261" s="58" t="str">
        <f>IF(SUM(COUNTIFS('Planificación 2026-1'!F:F,"PRINCIPAL",'Planificación 2026-1'!X:X,C261,'Planificación 2026-1'!H:H,"T1"))&gt;0,"P35"," ")</f>
        <v xml:space="preserve"> </v>
      </c>
      <c r="Y261" s="58" t="str">
        <f>IF(SUM(COUNTIFS('Planificación 2026-1'!F:F,"PRINCIPAL",'Planificación 2026-1'!X:X,C261,'Planificación 2026-1'!H:H,"T3"))&gt;0,"P36"," ")</f>
        <v xml:space="preserve"> </v>
      </c>
      <c r="Z261" s="58" t="str">
        <f>IF(SUM(COUNTIFS('Planificación 2026-1'!F:F,"PRINCIPAL",'Planificación 2026-1'!X:X,C261,'Planificación 2026-1'!H:H,"T2"))&gt;0,"P37"," ")</f>
        <v xml:space="preserve"> </v>
      </c>
      <c r="AA261" s="58" t="str">
        <f>IF(SUM(COUNTIFS('Planificación 2026-1'!F:F,"PRINCIPAL",'Planificación 2026-1'!X:X,C261,'Planificación 2026-1'!H:H,"AE"))&gt;0,"P38"," ")</f>
        <v xml:space="preserve"> </v>
      </c>
      <c r="AB261" s="58" t="str">
        <f>IF(SUM(COUNTIFS('Planificación 2026-1'!F:F,"PRINCIPAL",'Planificación 2026-1'!X:X,C261,'Planificación 2026-1'!H:H,"T4"))&gt;0,"P55"," ")</f>
        <v xml:space="preserve"> </v>
      </c>
      <c r="AC261" s="58" t="str">
        <f>IF(SUM(COUNTIFS('Planificación 2026-1'!F:F,"FILIAL",'Planificación 2026-1'!X:X,C261,'Planificación 2026-1'!H:H,"AF"))&gt;0," P01"," ")</f>
        <v xml:space="preserve"> </v>
      </c>
      <c r="AD261" s="58" t="str">
        <f>IF(SUM(COUNTIFS('Planificación 2026-1'!F:F,"FILIAL",'Planificación 2026-1'!X:X,C261,'Planificación 2026-1'!H:H,"EN"))&gt;0,"P02"," ")</f>
        <v xml:space="preserve"> </v>
      </c>
      <c r="AE261" s="58" t="str">
        <f>IF(SUM(COUNTIFS('Planificación 2026-1'!F:F,"FILIAL",'Planificación 2026-1'!X:X,C261,'Planificación 2026-1'!H:H,"IS"))&gt;0,"P03"," ")</f>
        <v xml:space="preserve"> </v>
      </c>
      <c r="AF261" s="58" t="str">
        <f>IF(SUM(COUNTIFS('Planificación 2026-1'!F:F,"FILIAL",'Planificación 2026-1'!X:X,C261,'Planificación 2026-1'!H:H,"PS"))&gt;0,"P04"," ")</f>
        <v xml:space="preserve"> </v>
      </c>
      <c r="AG261" s="58"/>
      <c r="AH261" s="58" t="str">
        <f>IF(SUM(COUNTIFS('Planificación 2026-1'!F:F,"FILIAL",'Planificación 2026-1'!X:X,C261,'Planificación 2026-1'!H:H,"IN"))&gt;0,"P06"," ")</f>
        <v xml:space="preserve"> </v>
      </c>
      <c r="AI261" s="58" t="str">
        <f>IF(SUM(COUNTIFS('Planificación 2026-1'!F:F,"FILIAL",'Planificación 2026-1'!X:X,C261,'Planificación 2026-1'!H:H,"CA"))&gt;0,"P07"," ")</f>
        <v xml:space="preserve"> </v>
      </c>
      <c r="AJ261" s="58" t="str">
        <f>IF(SUM(COUNTIFS('Planificación 2026-1'!F:F,"FILIAL",'Planificación 2026-1'!X:X,C261,'Planificación 2026-1'!H:H,"DE"))&gt;0,"P08"," ")</f>
        <v xml:space="preserve"> </v>
      </c>
      <c r="AK261" s="58" t="str">
        <f>IF(SUM(COUNTIFS('Planificación 2026-1'!F:F,"FILIAL",'Planificación 2026-1'!X:X,C261,'Planificación 2026-1'!H:H,"OB"))&gt;0,"P09"," ")</f>
        <v xml:space="preserve"> </v>
      </c>
      <c r="AL261" s="58" t="str">
        <f>IF(SUM(COUNTIFS('Planificación 2026-1'!F:F,"FILIAL",'Planificación 2026-1'!X:X,C261,'Planificación 2026-1'!H:H,"MH"))&gt;0,"P31"," ")</f>
        <v xml:space="preserve"> </v>
      </c>
      <c r="AM261" s="58" t="str">
        <f>IF(SUM(COUNTIFS('Planificación 2026-1'!F:F,"FILIAL",'Planificación 2026-1'!X:X,C261,'Planificación 2026-1'!H:H,"IC"))&gt;0,"P32"," ")</f>
        <v xml:space="preserve"> </v>
      </c>
      <c r="AN261" s="58" t="str">
        <f>IF(SUM(COUNTIFS('Planificación 2026-1'!F:F,"FILIAL",'Planificación 2026-1'!X:X,C261,'Planificación 2026-1'!H:H,"AR"))&gt;0,"P34"," ")</f>
        <v xml:space="preserve"> </v>
      </c>
      <c r="AO261" s="58" t="str">
        <f>IF(SUM(COUNTIFS('Planificación 2026-1'!F:F,"FILIAL",'Planificación 2026-1'!X:X,C261,'Planificación 2026-1'!H:H,"T1"))&gt;0,"P35"," ")</f>
        <v xml:space="preserve"> </v>
      </c>
      <c r="AP261" s="58" t="str">
        <f>IF(SUM(COUNTIFS('Planificación 2026-1'!F:F,"FILIAL",'Planificación 2026-1'!X:X,C261,'Planificación 2026-1'!H:H,"T3"))&gt;0,"P36"," ")</f>
        <v xml:space="preserve"> </v>
      </c>
      <c r="AQ261" s="58" t="str">
        <f>IF(SUM(COUNTIFS('Planificación 2026-1'!F:F,"FILIAL",'Planificación 2026-1'!X:X,C261,'Planificación 2026-1'!H:H,"T2"))&gt;0,"P37"," ")</f>
        <v xml:space="preserve"> </v>
      </c>
      <c r="AR261" s="58" t="str">
        <f>IF(SUM(COUNTIFS('Planificación 2026-1'!F:F,"FILIAL",'Planificación 2026-1'!X:X,C261,'Planificación 2026-1'!H:H,"AE"))&gt;0,"P38"," ")</f>
        <v xml:space="preserve"> </v>
      </c>
      <c r="AS261" s="58" t="str">
        <f>IF(SUM(COUNTIFS('Planificación 2026-1'!F:F,"FILIAL",'Planificación 2026-1'!X:X,C261,'Planificación 2026-1'!H:H,"T4"))&gt;0,"P55"," ")</f>
        <v xml:space="preserve"> </v>
      </c>
      <c r="AT261" s="58" t="str">
        <f>IF(SUM(COUNTIFS('Planificación 2026-1'!F:F,"SUNAMPE",'Planificación 2026-1'!X:X,C261,'Planificación 2026-1'!H:H,"AF"))&gt;0," P01"," ")</f>
        <v xml:space="preserve"> </v>
      </c>
      <c r="AU261" s="58" t="str">
        <f>IF(SUM(COUNTIFS('Planificación 2026-1'!F:F,"SUNAMPE",'Planificación 2026-1'!X:X,C261,'Planificación 2026-1'!H:H,"EN"))&gt;0,"P02"," ")</f>
        <v xml:space="preserve"> </v>
      </c>
      <c r="AV261" s="58" t="str">
        <f>IF(SUM(COUNTIFS('Planificación 2026-1'!F:F,"SUNAMPE",'Planificación 2026-1'!X:X,C261,'Planificación 2026-1'!H:H,"IS"))&gt;0,"P03"," ")</f>
        <v xml:space="preserve"> </v>
      </c>
      <c r="AW261" s="58" t="str">
        <f>IF(SUM(COUNTIFS('Planificación 2026-1'!F:F,"SUNAMPE",'Planificación 2026-1'!X:X,C261,'Planificación 2026-1'!H:H,"PS"))&gt;0,"P04"," ")</f>
        <v xml:space="preserve"> </v>
      </c>
      <c r="AX261" s="58"/>
      <c r="AY261" s="58" t="str">
        <f>IF(SUM(COUNTIFS('Planificación 2026-1'!F:F,"SUNAMPE",'Planificación 2026-1'!X:X,C261,'Planificación 2026-1'!H:H,"IN"))&gt;0,"P06"," ")</f>
        <v xml:space="preserve"> </v>
      </c>
      <c r="AZ261" s="58" t="str">
        <f>IF(SUM(COUNTIFS('Planificación 2026-1'!F:F,"SUNAMPE",'Planificación 2026-1'!X:X,C261,'Planificación 2026-1'!H:H,"CA"))&gt;0,"P07"," ")</f>
        <v xml:space="preserve"> </v>
      </c>
      <c r="BA261" s="58" t="str">
        <f>IF(SUM(COUNTIFS('Planificación 2026-1'!F:F,"SUNAMPE",'Planificación 2026-1'!X:X,C261,'Planificación 2026-1'!H:H,"DE"))&gt;0,"P08"," ")</f>
        <v xml:space="preserve"> </v>
      </c>
      <c r="BB261" s="58" t="str">
        <f>IF(SUM(COUNTIFS('Planificación 2026-1'!F:F,"SUNAMPE",'Planificación 2026-1'!X:X,C261,'Planificación 2026-1'!H:H,"OB"))&gt;0,"P09"," ")</f>
        <v xml:space="preserve"> </v>
      </c>
      <c r="BC261" s="58" t="str">
        <f>IF(SUM(COUNTIFS('Planificación 2026-1'!F:F,"SUNAMPE",'Planificación 2026-1'!X:X,C261,'Planificación 2026-1'!H:H,"MH"))&gt;0,"P31"," ")</f>
        <v xml:space="preserve"> </v>
      </c>
      <c r="BD261" s="58" t="str">
        <f>IF(SUM(COUNTIFS('Planificación 2026-1'!F:F,"SUNAMPE",'Planificación 2026-1'!X:X,C261,'Planificación 2026-1'!H:H,"IC"))&gt;0,"P32"," ")</f>
        <v xml:space="preserve"> </v>
      </c>
      <c r="BE261" s="58" t="str">
        <f>IF(SUM(COUNTIFS('Planificación 2026-1'!F:F,"SUNAMPE",'Planificación 2026-1'!X:X,C261,'Planificación 2026-1'!H:H,"AR"))&gt;0,"P34"," ")</f>
        <v xml:space="preserve"> </v>
      </c>
      <c r="BF261" s="58" t="str">
        <f>IF(SUM(COUNTIFS('Planificación 2026-1'!F:F,"SUNAMPE",'Planificación 2026-1'!X:X,C261,'Planificación 2026-1'!H:H,"T1"))&gt;0,"P35"," ")</f>
        <v xml:space="preserve"> </v>
      </c>
      <c r="BG261" s="58" t="str">
        <f>IF(SUM(COUNTIFS('Planificación 2026-1'!F:F,"SUNAMPE",'Planificación 2026-1'!X:X,C261,'Planificación 2026-1'!H:H,"T3"))&gt;0,"P36"," ")</f>
        <v xml:space="preserve"> </v>
      </c>
      <c r="BH261" s="58" t="str">
        <f>IF(SUM(COUNTIFS('Planificación 2026-1'!F:F,"SUNAMPE",'Planificación 2026-1'!X:X,C261,'Planificación 2026-1'!H:H,"T2"))&gt;0,"P37"," ")</f>
        <v xml:space="preserve"> </v>
      </c>
      <c r="BI261" s="58" t="str">
        <f>IF(SUM(COUNTIFS('Planificación 2026-1'!F:F,"SUNAMPE",'Planificación 2026-1'!X:X,C261,'Planificación 2026-1'!H:H,"AE"))&gt;0,"P38"," ")</f>
        <v xml:space="preserve"> </v>
      </c>
      <c r="BJ261" s="58" t="str">
        <f>IF(SUM(COUNTIFS('Planificación 2026-1'!F:F,"SUNAMPE",'Planificación 2026-1'!X:X,C261,'Planificación 2026-1'!H:H,"T4"))&gt;0,"P55"," ")</f>
        <v>P55</v>
      </c>
      <c r="BK261" s="58" t="str">
        <f>IF(SUM(COUNTIFS('Planificación 2026-1'!F:F,"HUAURA",'Planificación 2026-1'!X:X,C261,'Planificación 2026-1'!H:H,"AF"))&gt;0," P01"," ")</f>
        <v xml:space="preserve"> </v>
      </c>
      <c r="BL261" s="58" t="str">
        <f>IF(SUM(COUNTIFS('Planificación 2026-1'!F:F,"HUAURA",'Planificación 2026-1'!X:X,C261,'Planificación 2026-1'!H:H,"EN"))&gt;0,"P02"," ")</f>
        <v xml:space="preserve"> </v>
      </c>
      <c r="BM261" s="58" t="str">
        <f>IF(SUM(COUNTIFS('Planificación 2026-1'!F:F,"HUAURA",'Planificación 2026-1'!X:X,C261,'Planificación 2026-1'!H:H,"IS"))&gt;0,"P03"," ")</f>
        <v xml:space="preserve"> </v>
      </c>
      <c r="BN261" s="58" t="str">
        <f>IF(SUM(COUNTIFS('Planificación 2026-1'!F:F,"HUAURA",'Planificación 2026-1'!X:X,C261,'Planificación 2026-1'!H:H,"PS"))&gt;0,"P04"," ")</f>
        <v xml:space="preserve"> </v>
      </c>
      <c r="BO261" s="58"/>
      <c r="BP261" s="58" t="str">
        <f>IF(SUM(COUNTIFS('Planificación 2026-1'!F:F,"HUAURA",'Planificación 2026-1'!X:X,C261,'Planificación 2026-1'!H:H,"IN"))&gt;0,"P06"," ")</f>
        <v xml:space="preserve"> </v>
      </c>
      <c r="BQ261" s="58" t="str">
        <f>IF(SUM(COUNTIFS('Planificación 2026-1'!F:F,"HUAURA",'Planificación 2026-1'!X:X,C261,'Planificación 2026-1'!H:H,"CA"))&gt;0,"P07"," ")</f>
        <v xml:space="preserve"> </v>
      </c>
      <c r="BR261" s="58" t="str">
        <f>IF(SUM(COUNTIFS('Planificación 2026-1'!F:F,"HUAURA",'Planificación 2026-1'!X:X,C261,'Planificación 2026-1'!H:H,"DE"))&gt;0,"P08"," ")</f>
        <v xml:space="preserve"> </v>
      </c>
      <c r="BS261" s="58" t="str">
        <f>IF(SUM(COUNTIFS('Planificación 2026-1'!F:F,"HUAURA",'Planificación 2026-1'!X:X,C261,'Planificación 2026-1'!H:H,"OB"))&gt;0,"P09"," ")</f>
        <v xml:space="preserve"> </v>
      </c>
      <c r="BT261" s="58" t="str">
        <f>IF(SUM(COUNTIFS('Planificación 2026-1'!F:F,"HUAURA",'Planificación 2026-1'!X:X,C261,'Planificación 2026-1'!H:H,"MH"))&gt;0,"P31"," ")</f>
        <v xml:space="preserve"> </v>
      </c>
      <c r="BU261" s="58" t="str">
        <f>IF(SUM(COUNTIFS('Planificación 2026-1'!F:F,"HUAURA",'Planificación 2026-1'!X:X,C261,'Planificación 2026-1'!H:H,"IC"))&gt;0,"P32"," ")</f>
        <v xml:space="preserve"> </v>
      </c>
      <c r="BV261" s="58" t="str">
        <f>IF(SUM(COUNTIFS('Planificación 2026-1'!F:F,"HUAURA",'Planificación 2026-1'!X:X,C261,'Planificación 2026-1'!H:H,"AR"))&gt;0,"P34"," ")</f>
        <v xml:space="preserve"> </v>
      </c>
      <c r="BW261" s="58" t="str">
        <f>IF(SUM(COUNTIFS('Planificación 2026-1'!F:F,"HUAURA",'Planificación 2026-1'!X:X,C261,'Planificación 2026-1'!H:H,"T1"))&gt;0,"P35"," ")</f>
        <v xml:space="preserve"> </v>
      </c>
      <c r="BX261" s="58" t="str">
        <f>IF(SUM(COUNTIFS('Planificación 2026-1'!F:F,"HUAURA",'Planificación 2026-1'!X:X,C261,'Planificación 2026-1'!H:H,"T3"))&gt;0,"P36"," ")</f>
        <v xml:space="preserve"> </v>
      </c>
      <c r="BY261" s="58" t="str">
        <f>IF(SUM(COUNTIFS('Planificación 2026-1'!F:F,"HUAURA",'Planificación 2026-1'!X:X,C261,'Planificación 2026-1'!H:H,"T2"))&gt;0,"P37"," ")</f>
        <v xml:space="preserve"> </v>
      </c>
      <c r="BZ261" s="58" t="str">
        <f>IF(SUM(COUNTIFS('Planificación 2026-1'!F:F,"HUAURA",'Planificación 2026-1'!X:X,C261,'Planificación 2026-1'!H:H,"AE"))&gt;0,"P38"," ")</f>
        <v xml:space="preserve"> </v>
      </c>
      <c r="CA261" s="58" t="str">
        <f>IF(SUM(COUNTIFS('Planificación 2026-1'!F:F,"HUAURA",'Planificación 2026-1'!X:X,C261,'Planificación 2026-1'!H:H,"T4"))&gt;0,"P55"," ")</f>
        <v xml:space="preserve"> </v>
      </c>
      <c r="CB261" s="59">
        <f>SUMIFS('Planificación 2026-1'!S:S,'Planificación 2026-1'!X:X,C261,'Planificación 2026-1'!H:H,"AF",'Planificación 2026-1'!I:I,"&gt;2")</f>
        <v>0</v>
      </c>
      <c r="CC261" s="59">
        <f>SUMIFS('Planificación 2026-1'!S:S,'Planificación 2026-1'!X:X,C261,'Planificación 2026-1'!H:H,"EN",'Planificación 2026-1'!I:I,"&gt;2")</f>
        <v>0</v>
      </c>
      <c r="CD261" s="59">
        <f>SUMIFS('Planificación 2026-1'!S:S,'Planificación 2026-1'!X:X,C261,'Planificación 2026-1'!H:H,"IS",'Planificación 2026-1'!I:I,"&gt;2")</f>
        <v>0</v>
      </c>
      <c r="CE261" s="59">
        <f>SUMIFS('Planificación 2026-1'!S:S,'Planificación 2026-1'!X:X,C261,'Planificación 2026-1'!H:H,"PS",'Planificación 2026-1'!I:I,"&gt;2")</f>
        <v>0</v>
      </c>
      <c r="CF261" s="59">
        <f>SUMIFS('Planificación 2026-1'!S:S,'Planificación 2026-1'!X:X,C261,'Planificación 2026-1'!H:H,"IN",'Planificación 2026-1'!I:I,"&gt;2")</f>
        <v>0</v>
      </c>
      <c r="CG261" s="59">
        <f>SUMIFS('Planificación 2026-1'!S:S,'Planificación 2026-1'!X:X,C261,'Planificación 2026-1'!H:H,"CA",'Planificación 2026-1'!I:I,"&gt;2")</f>
        <v>0</v>
      </c>
      <c r="CH261" s="59">
        <f>SUMIFS('Planificación 2026-1'!S:S,'Planificación 2026-1'!X:X,C261,'Planificación 2026-1'!H:H,"DE",'Planificación 2026-1'!I:I,"&gt;2")</f>
        <v>0</v>
      </c>
      <c r="CI261" s="59">
        <f>SUMIFS('Planificación 2026-1'!S:S,'Planificación 2026-1'!X:X,C261,'Planificación 2026-1'!H:H,"OB",'Planificación 2026-1'!I:I,"&gt;2")</f>
        <v>0</v>
      </c>
      <c r="CJ261" s="59">
        <f>SUMIFS('Planificación 2026-1'!S:S,'Planificación 2026-1'!X:X,C261,'Planificación 2026-1'!H:H,"MH",'Planificación 2026-1'!I:I,"&gt;2")</f>
        <v>0</v>
      </c>
      <c r="CK261" s="59">
        <f>SUMIFS('Planificación 2026-1'!S:S,'Planificación 2026-1'!X:X,C261,'Planificación 2026-1'!H:H,"IC",'Planificación 2026-1'!I:I,"&gt;2")</f>
        <v>0</v>
      </c>
      <c r="CL261" s="59">
        <f>SUMIFS('Planificación 2026-1'!S:S,'Planificación 2026-1'!X:X,C261,'Planificación 2026-1'!H:H,"AR",'Planificación 2026-1'!I:I,"&gt;2")</f>
        <v>0</v>
      </c>
      <c r="CM261" s="59">
        <f>SUMIFS('Planificación 2026-1'!S:S,'Planificación 2026-1'!X:X,C261,'Planificación 2026-1'!H:H,"AE",'Planificación 2026-1'!I:I,"&gt;2")</f>
        <v>0</v>
      </c>
      <c r="CN261" s="59">
        <f>SUMIFS('Planificación 2026-1'!S:S,'Planificación 2026-1'!X:X,C261,'Planificación 2026-1'!H:H,"T1",'Planificación 2026-1'!I:I,"&gt;2")</f>
        <v>0</v>
      </c>
      <c r="CO261" s="59">
        <f>SUMIFS('Planificación 2026-1'!S:S,'Planificación 2026-1'!X:X,C261,'Planificación 2026-1'!H:H,"T3",'Planificación 2026-1'!I:I,"&gt;2")</f>
        <v>0</v>
      </c>
      <c r="CP261" s="59">
        <f>SUMIFS('Planificación 2026-1'!S:S,'Planificación 2026-1'!X:X,C261,'Planificación 2026-1'!H:H,"T2",'Planificación 2026-1'!I:I,"&gt;2")</f>
        <v>0</v>
      </c>
      <c r="CQ261" s="59">
        <f>SUMIFS('Planificación 2026-1'!S:S,'Planificación 2026-1'!X:X,C261,'Planificación 2026-1'!H:H,"T4",'Planificación 2026-1'!I:I,"&gt;2")</f>
        <v>20</v>
      </c>
      <c r="CR261" s="59">
        <f>SUMIFS('Planificación 2026-1'!S:S,'Planificación 2026-1'!X:X,C261,'Planificación 2026-1'!H:H,"AF",'Planificación 2026-1'!I:I,"&lt;3")</f>
        <v>0</v>
      </c>
      <c r="CS261" s="59">
        <f>SUMIFS('Planificación 2026-1'!S:S,'Planificación 2026-1'!X:X,C261,'Planificación 2026-1'!H:H,"EN",'Planificación 2026-1'!I:I,"&lt;3")</f>
        <v>0</v>
      </c>
      <c r="CT261" s="59">
        <f>SUMIFS('Planificación 2026-1'!S:S,'Planificación 2026-1'!X:X,C261,'Planificación 2026-1'!H:H,"IS",'Planificación 2026-1'!I:I,"&lt;3")</f>
        <v>0</v>
      </c>
      <c r="CU261" s="59">
        <f>SUMIFS('Planificación 2026-1'!S:S,'Planificación 2026-1'!X:X,C261,'Planificación 2026-1'!H:H,"PS",'Planificación 2026-1'!I:I,"&lt;3")</f>
        <v>0</v>
      </c>
      <c r="CV261" s="59">
        <f>SUMIFS('Planificación 2026-1'!S:S,'Planificación 2026-1'!X:X,C261,'Planificación 2026-1'!H:H,"IN",'Planificación 2026-1'!I:I,"&lt;3")</f>
        <v>0</v>
      </c>
      <c r="CW261" s="59">
        <f>SUMIFS('Planificación 2026-1'!S:S,'Planificación 2026-1'!X:X,C261,'Planificación 2026-1'!H:H,"CA",'Planificación 2026-1'!I:I,"&lt;3")</f>
        <v>0</v>
      </c>
      <c r="CX261" s="59">
        <f>SUMIFS('Planificación 2026-1'!S:S,'Planificación 2026-1'!X:X,C261,'Planificación 2026-1'!H:H,"DE",'Planificación 2026-1'!I:I,"&lt;3")</f>
        <v>0</v>
      </c>
      <c r="CY261" s="59">
        <f>SUMIFS('Planificación 2026-1'!S:S,'Planificación 2026-1'!X:X,C261,'Planificación 2026-1'!H:H,"OB",'Planificación 2026-1'!I:I,"&lt;3")</f>
        <v>0</v>
      </c>
      <c r="CZ261" s="59">
        <f>SUMIFS('Planificación 2026-1'!S:S,'Planificación 2026-1'!X:X,C261,'Planificación 2026-1'!H:H,"MH",'Planificación 2026-1'!I:I,"&lt;3")</f>
        <v>0</v>
      </c>
      <c r="DA261" s="59">
        <f>SUMIFS('Planificación 2026-1'!S:S,'Planificación 2026-1'!X:X,C261,'Planificación 2026-1'!H:H,"IC",'Planificación 2026-1'!I:I,"&lt;3")</f>
        <v>0</v>
      </c>
      <c r="DB261" s="59">
        <f>SUMIFS('Planificación 2026-1'!S:S,'Planificación 2026-1'!X:X,C261,'Planificación 2026-1'!H:H,"AR",'Planificación 2026-1'!I:I,"&lt;3")</f>
        <v>0</v>
      </c>
      <c r="DC261" s="59">
        <f>SUMIFS('Planificación 2026-1'!S:S,'Planificación 2026-1'!X:X,C261,'Planificación 2026-1'!H:H,"AE",'Planificación 2026-1'!I:I,"&lt;3")</f>
        <v>0</v>
      </c>
      <c r="DD261" s="59">
        <f>SUMIFS('Planificación 2026-1'!S:S,'Planificación 2026-1'!X:X,C261,'Planificación 2026-1'!H:H,"T1",'Planificación 2026-1'!I:I,"&lt;3")</f>
        <v>0</v>
      </c>
      <c r="DE261" s="59">
        <f>SUMIFS('Planificación 2026-1'!S:S,'Planificación 2026-1'!X:X,C261,'Planificación 2026-1'!H:H,"T3",'Planificación 2026-1'!I:I,"&lt;3")</f>
        <v>0</v>
      </c>
      <c r="DF261" s="59">
        <f>SUMIFS('Planificación 2026-1'!S:S,'Planificación 2026-1'!X:X,C261,'Planificación 2026-1'!H:H,"T2",'Planificación 2026-1'!I:I,"&lt;3")</f>
        <v>0</v>
      </c>
      <c r="DG261" s="59">
        <f>SUMIFS('Planificación 2026-1'!S:S,'Planificación 2026-1'!X:X,C261,'Planificación 2026-1'!H:H,"T4",'Planificación 2026-1'!I:I,"&lt;3")</f>
        <v>0</v>
      </c>
      <c r="DH261" s="58" t="str">
        <f>TRIM(CONCATENATE(L261,M261,N261,O261,P261,Q261,R261,S261,T261,U261,V261,W261,X261,Y261,Z261,AA261,AB261))</f>
        <v/>
      </c>
      <c r="DI261" s="27">
        <f>IF(C261="","",SUMIFS('Planificación 2026-1'!S:S,'Planificación 2026-1'!X:X,C261,'Planificación 2026-1'!F:F,"PRINCIPAL",'Planificación 2026-1'!Y:Y,"VIRTUAL"))</f>
        <v>0</v>
      </c>
      <c r="DJ261" s="27">
        <f>IF(C261="","",SUMIFS('Planificación 2026-1'!S:S,'Planificación 2026-1'!X:X,C261,'Planificación 2026-1'!F:F,"PRINCIPAL",'Planificación 2026-1'!Y:Y,"PRESENCIAL"))</f>
        <v>0</v>
      </c>
      <c r="DK261" s="27">
        <f>IF(C261="","",SUMIFS('Planificación 2026-1'!S:S,'Planificación 2026-1'!X:X,C261,'Planificación 2026-1'!F:F,"PRINCIPAL",'Planificación 2026-1'!Y:Y,"HIBRIDO PRESENCIAL"))</f>
        <v>0</v>
      </c>
      <c r="DL261" s="58" t="str">
        <f>TRIM(CONCATENATE(AC261,AD261,AE261,AF261,AG261,AH261,AI261,AJ261,AK261,AL261,AM261,AN261,AO261,AP261,AQ261,AR261,AS261))</f>
        <v/>
      </c>
      <c r="DM261" s="58">
        <f>IF(C261="","",SUMIFS('Planificación 2026-1'!S:S,'Planificación 2026-1'!X:X,C261,'Planificación 2026-1'!F:F,"FILIAL",'Planificación 2026-1'!Y:Y,"VIRTUAL"))</f>
        <v>0</v>
      </c>
      <c r="DN261" s="60">
        <f>IF(C261="","",SUMIFS('Planificación 2026-1'!S:S,'Planificación 2026-1'!X:X,C261,'Planificación 2026-1'!F:F,"FILIAL",'Planificación 2026-1'!Y:Y,"PRESENCIAL"))</f>
        <v>0</v>
      </c>
      <c r="DO261" s="29">
        <f>IF(C261="","",SUMIFS('Planificación 2026-1'!S:S,'Planificación 2026-1'!X:X,C261,'Planificación 2026-1'!F:F,"FILIAL",'Planificación 2026-1'!Y:Y,"HIBRIDO PRESENCIAL"))</f>
        <v>0</v>
      </c>
      <c r="DP261" s="61" t="str">
        <f>TRIM(CONCATENATE(AT261,AU261,AV261,AW261,AX261,AY261,AZ261,BA261,BB261,BC261,BD261,BE261,BF261,BG261,BH261,BI261,BJ261))</f>
        <v>P55</v>
      </c>
      <c r="DQ261" s="58">
        <f>IF(C261="","",SUMIFS('Planificación 2026-1'!S:S,'Planificación 2026-1'!X:X,C261,'Planificación 2026-1'!F:F,"SUNAMPE",'Planificación 2026-1'!Y:Y,"VIRTUAL"))</f>
        <v>20</v>
      </c>
      <c r="DR261" s="29">
        <f>IF(C261="","",SUMIFS('Planificación 2026-1'!S:S,'Planificación 2026-1'!X:X,C261,'Planificación 2026-1'!F:F,"SUNAMPE",'Planificación 2026-1'!Y:Y,"PRESENCIAL"))</f>
        <v>0</v>
      </c>
      <c r="DS261" s="61" t="str">
        <f>TRIM(CONCATENATE(BK261,BL261,BM261,BN261,BO261,BP261,BQ261,BR261,BS261,BT261,BU261,BV261,BW261,BX261,BY261,BZ261,CA261))</f>
        <v/>
      </c>
      <c r="DT261" s="58">
        <f>IF(C261="","",SUMIFS('Planificación 2026-1'!S:S,'Planificación 2026-1'!X:X,C261,'Planificación 2026-1'!F:F,"HUAURA",'Planificación 2026-1'!Y:Y,"VIRTUAL"))</f>
        <v>0</v>
      </c>
      <c r="DU261" s="29">
        <f>IF(C261="","",SUMIFS('Planificación 2026-1'!S:S,'Planificación 2026-1'!X:X,C261,'Planificación 2026-1'!F:F,"HUAURA",'Planificación 2026-1'!Y:Y,"PRESENCIAL"))</f>
        <v>0</v>
      </c>
      <c r="DV261" s="32">
        <f>SUMIFS('Planificación 2026-1'!S:S,'Planificación 2026-1'!X:X,C261,'Planificación 2026-1'!F:F,"PRINCIPAL",'Planificación 2026-1'!Y:Y,"VIRTUAL",'Planificación 2026-1'!I:I,"&gt;2")</f>
        <v>0</v>
      </c>
      <c r="DW261" s="32">
        <f>SUMIFS('Planificación 2026-1'!S:S,'Planificación 2026-1'!X:X,C261,'Planificación 2026-1'!F:F,"PRINCIPAL",'Planificación 2026-1'!Y:Y,"&lt;&gt;VIRTUAL",'Planificación 2026-1'!I:I,"&gt;2")</f>
        <v>0</v>
      </c>
      <c r="DX261" s="32">
        <f>SUMIFS('Planificación 2026-1'!S:S,'Planificación 2026-1'!X:X,C261,'Planificación 2026-1'!F:F,"SUNAMPE",'Planificación 2026-1'!Y:Y,"VIRTUAL",'Planificación 2026-1'!I:I,"&gt;2")</f>
        <v>20</v>
      </c>
      <c r="DY261" s="32">
        <f>SUMIFS('Planificación 2026-1'!S:S,'Planificación 2026-1'!X:X,C261,'Planificación 2026-1'!F:F,"SUNAMPE",'Planificación 2026-1'!Y:Y,"&lt;&gt;VIRTUAL",'Planificación 2026-1'!I:I,"&gt;2")</f>
        <v>0</v>
      </c>
      <c r="DZ261" s="32">
        <f>SUMIFS('Planificación 2026-1'!S:S,'Planificación 2026-1'!X:X,C261,'Planificación 2026-1'!F:F,"FILIAL",'Planificación 2026-1'!Y:Y,"VIRTUAL",'Planificación 2026-1'!I:I,"&gt;2")</f>
        <v>0</v>
      </c>
      <c r="EA261" s="32">
        <f>SUMIFS('Planificación 2026-1'!S:S,'Planificación 2026-1'!X:X,C261,'Planificación 2026-1'!F:F,"FILIAL",'Planificación 2026-1'!Y:Y,"&lt;&gt;VIRTUAL",'Planificación 2026-1'!I:I,"&gt;2")</f>
        <v>0</v>
      </c>
      <c r="EB261" s="32">
        <f>SUMIFS('Planificación 2026-1'!S:S,'Planificación 2026-1'!X:X,C261,'Planificación 2026-1'!F:F,"PORUMA",'Planificación 2026-1'!Y:Y,"VIRTUAL",'Planificación 2026-1'!I:I,"&gt;2")</f>
        <v>0</v>
      </c>
      <c r="EC261" s="32">
        <f>SUMIFS('Planificación 2026-1'!S:S,'Planificación 2026-1'!X:X,C261,'Planificación 2026-1'!F:F,"PORUMA",'Planificación 2026-1'!Y:Y,"&lt;&gt;VIRTUAL",'Planificación 2026-1'!I:I,"&gt;2")</f>
        <v>0</v>
      </c>
      <c r="ED261" s="32">
        <f>SUMIFS('Planificación 2026-1'!S:S,'Planificación 2026-1'!X:X,C261,'Planificación 2026-1'!F:F,"HUAURA",'Planificación 2026-1'!Y:Y,"VIRTUAL",'Planificación 2026-1'!I:I,"&gt;2")</f>
        <v>0</v>
      </c>
      <c r="EE261" s="32">
        <f>SUMIFS('Planificación 2026-1'!S:S,'Planificación 2026-1'!X:X,C261,'Planificación 2026-1'!F:F,"HUAURA",'Planificación 2026-1'!Y:Y,"&lt;&gt;VIRTUAL",'Planificación 2026-1'!I:I,"&gt;2")</f>
        <v>0</v>
      </c>
      <c r="EF261" s="32">
        <f>SUMIFS('Planificación 2026-1'!S:S,'Planificación 2026-1'!X:X,C261,'Planificación 2026-1'!F:F,"PRINCIPAL",'Planificación 2026-1'!Y:Y,"VIRTUAL",'Planificación 2026-1'!I:I,"&lt;3")</f>
        <v>0</v>
      </c>
      <c r="EG261" s="32">
        <f>SUMIFS('Planificación 2026-1'!S:S,'Planificación 2026-1'!X:X,C261,'Planificación 2026-1'!F:F,"PRINCIPAL",'Planificación 2026-1'!Y:Y,"&lt;&gt;VIRTUAL",'Planificación 2026-1'!I:I,"&lt;3")</f>
        <v>0</v>
      </c>
      <c r="EH261" s="32">
        <f>SUMIFS('Planificación 2026-1'!S:S,'Planificación 2026-1'!X:X,C261,'Planificación 2026-1'!F:F,"SUNAMPE",'Planificación 2026-1'!Y:Y,"VIRTUAL",'Planificación 2026-1'!I:I,"&lt;3")</f>
        <v>0</v>
      </c>
      <c r="EI261" s="32">
        <f>SUMIFS('Planificación 2026-1'!S:S,'Planificación 2026-1'!X:X,C261,'Planificación 2026-1'!F:F,"SUNAMPE",'Planificación 2026-1'!Y:Y,"&lt;&gt;VIRTUAL",'Planificación 2026-1'!I:I,"&lt;3")</f>
        <v>0</v>
      </c>
      <c r="EJ261" s="32">
        <f>SUMIFS('Planificación 2026-1'!S:S,'Planificación 2026-1'!X:X,C261,'Planificación 2026-1'!F:F,"FILIAL",'Planificación 2026-1'!Y:Y,"VIRTUAL",'Planificación 2026-1'!I:I,"&lt;3")</f>
        <v>0</v>
      </c>
      <c r="EK261" s="32">
        <f>SUMIFS('Planificación 2026-1'!S:S,'Planificación 2026-1'!X:X,C261,'Planificación 2026-1'!F:F,"FILIAL",'Planificación 2026-1'!Y:Y,"&lt;&gt;VIRTUAL",'Planificación 2026-1'!I:I,"&lt;3")</f>
        <v>0</v>
      </c>
      <c r="EL261" s="32">
        <f>SUMIFS('Planificación 2026-1'!S:S,'Planificación 2026-1'!X:X,C261,'Planificación 2026-1'!F:F,"PORUMA",'Planificación 2026-1'!Y:Y,"VIRTUAL",'Planificación 2026-1'!I:I,"&lt;3")</f>
        <v>0</v>
      </c>
      <c r="EM261" s="32">
        <f>SUMIFS('Planificación 2026-1'!S:S,'Planificación 2026-1'!X:X,C261,'Planificación 2026-1'!F:F,"PORUMA",'Planificación 2026-1'!Y:Y,"&lt;&gt;VIRTUAL",'Planificación 2026-1'!I:I,"&lt;3")</f>
        <v>0</v>
      </c>
      <c r="EN261" s="32">
        <f>SUMIFS('Planificación 2026-1'!S:S,'Planificación 2026-1'!X:X,C261,'Planificación 2026-1'!F:F,"HUAURA",'Planificación 2026-1'!Y:Y,"VIRTUAL",'Planificación 2026-1'!I:I,"&lt;3")</f>
        <v>0</v>
      </c>
      <c r="EO261" s="32">
        <f>SUMIFS('Planificación 2026-1'!S:S,'Planificación 2026-1'!X:X,C261,'Planificación 2026-1'!F:F,"HUAURA",'Planificación 2026-1'!Y:Y,"&lt;&gt;VIRTUAL",'Planificación 2026-1'!I:I,"&lt;3")</f>
        <v>0</v>
      </c>
      <c r="EP261" s="32">
        <f>EJ261+DZ261+EA261+EK261</f>
        <v>0</v>
      </c>
      <c r="EQ261" s="32">
        <f>EO261+EN261+EE261+ED261</f>
        <v>0</v>
      </c>
      <c r="ER261" s="32">
        <f>EL261+EM261+EC261+EB261</f>
        <v>0</v>
      </c>
      <c r="ES261" s="32">
        <f>EG261+EF261+DW261+DV261</f>
        <v>0</v>
      </c>
      <c r="ET261" s="32">
        <f>EI261+EH261+DY261+DX261</f>
        <v>20</v>
      </c>
      <c r="EU261" s="32">
        <f t="shared" si="58"/>
        <v>20</v>
      </c>
      <c r="EV261" s="32" t="b">
        <f>EXACT(EU261,E261)</f>
        <v>1</v>
      </c>
      <c r="EW261" s="32"/>
      <c r="EX261" s="32">
        <f>DV261+DZ261+ED261+EF261+EJ261+EN261+DX261+EH261</f>
        <v>20</v>
      </c>
      <c r="EY261" s="32">
        <f>DW261+EA261+EE261+EG261+EK261+EO261+DY261+EI261</f>
        <v>0</v>
      </c>
      <c r="EZ261" s="32" t="b">
        <f>EXACT(SUM(EX261:EY261),E261)</f>
        <v>1</v>
      </c>
      <c r="FA261" s="32" t="str">
        <f>IF(AND(DW261=0,EA261=0,EE261=0),"",IF(COUNTIF(DW261:EE261,"&gt;0")=1,IF(DW261&gt;0,"SEDE",IF(EA261&gt;0,"FILIAL","HUAURA")),IF(COUNTIF(DW261:EE261,"&gt;0")=2,IF(AND(DW261&gt;0,EA261&gt;0),"SEDE-FILIAL",IF(AND(DW261&gt;0,EE261&gt;0),"SEDE-HUAURA","FILIAL-HUAURA")),"SEDE-FILIAL-HUAURA")))</f>
        <v/>
      </c>
      <c r="FB261" s="32" t="str">
        <f>IF(EX261=0,"PRESENCIAL",IF(EY261=0,"VIRTUAL",IF(EX261&gt;EY261,"MAS VIRTUAL",IF(EY261&gt;EX261,"MAS PRESENCIAL","AMBOS"))))</f>
        <v>VIRTUAL</v>
      </c>
    </row>
    <row r="262" spans="2:158">
      <c r="B262" s="65">
        <v>259</v>
      </c>
      <c r="C262" s="32" t="s">
        <v>470</v>
      </c>
      <c r="D262" s="429">
        <v>21813663</v>
      </c>
      <c r="E262" s="62">
        <f>SUMIF('Planificación 2026-1'!X:X,C262,'Planificación 2026-1'!S:S)</f>
        <v>12</v>
      </c>
      <c r="F262" s="450" t="s">
        <v>203</v>
      </c>
      <c r="G262" s="57" t="s">
        <v>200</v>
      </c>
      <c r="H262" s="64"/>
      <c r="I262" s="64"/>
      <c r="J262" s="32" t="s">
        <v>181</v>
      </c>
      <c r="K262" s="32" t="s">
        <v>166</v>
      </c>
      <c r="L262" s="57" t="str">
        <f>IF(SUM(COUNTIFS('Planificación 2026-1'!F:F,"PRINCIPAL",'Planificación 2026-1'!X:X,C262,'Planificación 2026-1'!H:H,"AF"))&gt;0,"P01"," ")</f>
        <v xml:space="preserve"> </v>
      </c>
      <c r="M262" s="58" t="str">
        <f>IF(SUM(COUNTIFS('Planificación 2026-1'!F:F,"PRINCIPAL",'Planificación 2026-1'!X:X,C262,'Planificación 2026-1'!H:H,"EN"))&gt;0,"P02"," ")</f>
        <v>P02</v>
      </c>
      <c r="N262" s="58" t="str">
        <f>IF(SUM(COUNTIFS('Planificación 2026-1'!F:F,"PRINCIPAL",'Planificación 2026-1'!X:X,C262,'Planificación 2026-1'!H:H,"IS"))&gt;0,"P03"," ")</f>
        <v xml:space="preserve"> </v>
      </c>
      <c r="O262" s="58" t="str">
        <f>IF(SUM(COUNTIFS('Planificación 2026-1'!F:F,"PRINCIPAL",'Planificación 2026-1'!X:X,C262,'Planificación 2026-1'!H:H,"PS"))&gt;0,"P04"," ")</f>
        <v xml:space="preserve"> </v>
      </c>
      <c r="P262" s="58"/>
      <c r="Q262" s="58" t="str">
        <f>IF(SUM(COUNTIFS('Planificación 2026-1'!F:F,"PRINCIPAL",'Planificación 2026-1'!X:X,C262,'Planificación 2026-1'!H:H,"IN"))&gt;0,"P06"," ")</f>
        <v xml:space="preserve"> </v>
      </c>
      <c r="R262" s="58" t="str">
        <f>IF(SUM(COUNTIFS('Planificación 2026-1'!F:F,"PRINCIPAL",'Planificación 2026-1'!X:X,C262,'Planificación 2026-1'!H:H,"CA"))&gt;0,"P07"," ")</f>
        <v xml:space="preserve"> </v>
      </c>
      <c r="S262" s="58" t="str">
        <f>IF(SUM(COUNTIFS('Planificación 2026-1'!F:F,"PRINCIPAL",'Planificación 2026-1'!X:X,C262,'Planificación 2026-1'!H:H,"DE"))&gt;0,"P08"," ")</f>
        <v xml:space="preserve"> </v>
      </c>
      <c r="T262" s="58" t="str">
        <f>IF(SUM(COUNTIFS('Planificación 2026-1'!F:F,"PRINCIPAL",'Planificación 2026-1'!X:X,C262,'Planificación 2026-1'!H:H,"OB"))&gt;0,"P09"," ")</f>
        <v xml:space="preserve"> </v>
      </c>
      <c r="U262" s="58" t="str">
        <f>IF(SUM(COUNTIFS('Planificación 2026-1'!F:F,"PRINCIPAL",'Planificación 2026-1'!X:X,C262,'Planificación 2026-1'!H:H,"MH"))&gt;0,"P31"," ")</f>
        <v xml:space="preserve"> </v>
      </c>
      <c r="V262" s="58" t="str">
        <f>IF(SUM(COUNTIFS('Planificación 2026-1'!F:F,"PRINCIPAL",'Planificación 2026-1'!X:X,C262,'Planificación 2026-1'!H:H,"IC"))&gt;0,"P32"," ")</f>
        <v xml:space="preserve"> </v>
      </c>
      <c r="W262" s="58" t="str">
        <f>IF(SUM(COUNTIFS('Planificación 2026-1'!F:F,"PRINCIPAL",'Planificación 2026-1'!X:X,C262,'Planificación 2026-1'!H:H,"AR"))&gt;0,"P34"," ")</f>
        <v xml:space="preserve"> </v>
      </c>
      <c r="X262" s="58" t="str">
        <f>IF(SUM(COUNTIFS('Planificación 2026-1'!F:F,"PRINCIPAL",'Planificación 2026-1'!X:X,C262,'Planificación 2026-1'!H:H,"T1"))&gt;0,"P35"," ")</f>
        <v xml:space="preserve"> </v>
      </c>
      <c r="Y262" s="58" t="str">
        <f>IF(SUM(COUNTIFS('Planificación 2026-1'!F:F,"PRINCIPAL",'Planificación 2026-1'!X:X,C262,'Planificación 2026-1'!H:H,"T3"))&gt;0,"P36"," ")</f>
        <v xml:space="preserve"> </v>
      </c>
      <c r="Z262" s="58" t="str">
        <f>IF(SUM(COUNTIFS('Planificación 2026-1'!F:F,"PRINCIPAL",'Planificación 2026-1'!X:X,C262,'Planificación 2026-1'!H:H,"T2"))&gt;0,"P37"," ")</f>
        <v xml:space="preserve"> </v>
      </c>
      <c r="AA262" s="58" t="str">
        <f>IF(SUM(COUNTIFS('Planificación 2026-1'!F:F,"PRINCIPAL",'Planificación 2026-1'!X:X,C262,'Planificación 2026-1'!H:H,"AE"))&gt;0,"P38"," ")</f>
        <v xml:space="preserve"> </v>
      </c>
      <c r="AB262" s="58" t="str">
        <f>IF(SUM(COUNTIFS('Planificación 2026-1'!F:F,"PRINCIPAL",'Planificación 2026-1'!X:X,C262,'Planificación 2026-1'!H:H,"T4"))&gt;0,"P55"," ")</f>
        <v xml:space="preserve"> </v>
      </c>
      <c r="AC262" s="58" t="str">
        <f>IF(SUM(COUNTIFS('Planificación 2026-1'!F:F,"FILIAL",'Planificación 2026-1'!X:X,C262,'Planificación 2026-1'!H:H,"AF"))&gt;0," P01"," ")</f>
        <v xml:space="preserve"> </v>
      </c>
      <c r="AD262" s="58" t="str">
        <f>IF(SUM(COUNTIFS('Planificación 2026-1'!F:F,"FILIAL",'Planificación 2026-1'!X:X,C262,'Planificación 2026-1'!H:H,"EN"))&gt;0,"P02"," ")</f>
        <v xml:space="preserve"> </v>
      </c>
      <c r="AE262" s="58" t="str">
        <f>IF(SUM(COUNTIFS('Planificación 2026-1'!F:F,"FILIAL",'Planificación 2026-1'!X:X,C262,'Planificación 2026-1'!H:H,"IS"))&gt;0,"P03"," ")</f>
        <v xml:space="preserve"> </v>
      </c>
      <c r="AF262" s="58" t="str">
        <f>IF(SUM(COUNTIFS('Planificación 2026-1'!F:F,"FILIAL",'Planificación 2026-1'!X:X,C262,'Planificación 2026-1'!H:H,"PS"))&gt;0,"P04"," ")</f>
        <v xml:space="preserve"> </v>
      </c>
      <c r="AG262" s="58"/>
      <c r="AH262" s="58" t="str">
        <f>IF(SUM(COUNTIFS('Planificación 2026-1'!F:F,"FILIAL",'Planificación 2026-1'!X:X,C262,'Planificación 2026-1'!H:H,"IN"))&gt;0,"P06"," ")</f>
        <v xml:space="preserve"> </v>
      </c>
      <c r="AI262" s="58" t="str">
        <f>IF(SUM(COUNTIFS('Planificación 2026-1'!F:F,"FILIAL",'Planificación 2026-1'!X:X,C262,'Planificación 2026-1'!H:H,"CA"))&gt;0,"P07"," ")</f>
        <v xml:space="preserve"> </v>
      </c>
      <c r="AJ262" s="58" t="str">
        <f>IF(SUM(COUNTIFS('Planificación 2026-1'!F:F,"FILIAL",'Planificación 2026-1'!X:X,C262,'Planificación 2026-1'!H:H,"DE"))&gt;0,"P08"," ")</f>
        <v xml:space="preserve"> </v>
      </c>
      <c r="AK262" s="58" t="str">
        <f>IF(SUM(COUNTIFS('Planificación 2026-1'!F:F,"FILIAL",'Planificación 2026-1'!X:X,C262,'Planificación 2026-1'!H:H,"OB"))&gt;0,"P09"," ")</f>
        <v xml:space="preserve"> </v>
      </c>
      <c r="AL262" s="58" t="str">
        <f>IF(SUM(COUNTIFS('Planificación 2026-1'!F:F,"FILIAL",'Planificación 2026-1'!X:X,C262,'Planificación 2026-1'!H:H,"MH"))&gt;0,"P31"," ")</f>
        <v xml:space="preserve"> </v>
      </c>
      <c r="AM262" s="58" t="str">
        <f>IF(SUM(COUNTIFS('Planificación 2026-1'!F:F,"FILIAL",'Planificación 2026-1'!X:X,C262,'Planificación 2026-1'!H:H,"IC"))&gt;0,"P32"," ")</f>
        <v xml:space="preserve"> </v>
      </c>
      <c r="AN262" s="58" t="str">
        <f>IF(SUM(COUNTIFS('Planificación 2026-1'!F:F,"FILIAL",'Planificación 2026-1'!X:X,C262,'Planificación 2026-1'!H:H,"AR"))&gt;0,"P34"," ")</f>
        <v xml:space="preserve"> </v>
      </c>
      <c r="AO262" s="58" t="str">
        <f>IF(SUM(COUNTIFS('Planificación 2026-1'!F:F,"FILIAL",'Planificación 2026-1'!X:X,C262,'Planificación 2026-1'!H:H,"T1"))&gt;0,"P35"," ")</f>
        <v xml:space="preserve"> </v>
      </c>
      <c r="AP262" s="58" t="str">
        <f>IF(SUM(COUNTIFS('Planificación 2026-1'!F:F,"FILIAL",'Planificación 2026-1'!X:X,C262,'Planificación 2026-1'!H:H,"T3"))&gt;0,"P36"," ")</f>
        <v xml:space="preserve"> </v>
      </c>
      <c r="AQ262" s="58" t="str">
        <f>IF(SUM(COUNTIFS('Planificación 2026-1'!F:F,"FILIAL",'Planificación 2026-1'!X:X,C262,'Planificación 2026-1'!H:H,"T2"))&gt;0,"P37"," ")</f>
        <v xml:space="preserve"> </v>
      </c>
      <c r="AR262" s="58" t="str">
        <f>IF(SUM(COUNTIFS('Planificación 2026-1'!F:F,"FILIAL",'Planificación 2026-1'!X:X,C262,'Planificación 2026-1'!H:H,"AE"))&gt;0,"P38"," ")</f>
        <v xml:space="preserve"> </v>
      </c>
      <c r="AS262" s="58" t="str">
        <f>IF(SUM(COUNTIFS('Planificación 2026-1'!F:F,"FILIAL",'Planificación 2026-1'!X:X,C262,'Planificación 2026-1'!H:H,"T4"))&gt;0,"P55"," ")</f>
        <v xml:space="preserve"> </v>
      </c>
      <c r="AT262" s="58" t="str">
        <f>IF(SUM(COUNTIFS('Planificación 2026-1'!F:F,"SUNAMPE",'Planificación 2026-1'!X:X,C262,'Planificación 2026-1'!H:H,"AF"))&gt;0," P01"," ")</f>
        <v xml:space="preserve"> </v>
      </c>
      <c r="AU262" s="58" t="str">
        <f>IF(SUM(COUNTIFS('Planificación 2026-1'!F:F,"SUNAMPE",'Planificación 2026-1'!X:X,C262,'Planificación 2026-1'!H:H,"EN"))&gt;0,"P02"," ")</f>
        <v xml:space="preserve"> </v>
      </c>
      <c r="AV262" s="58" t="str">
        <f>IF(SUM(COUNTIFS('Planificación 2026-1'!F:F,"SUNAMPE",'Planificación 2026-1'!X:X,C262,'Planificación 2026-1'!H:H,"IS"))&gt;0,"P03"," ")</f>
        <v xml:space="preserve"> </v>
      </c>
      <c r="AW262" s="58" t="str">
        <f>IF(SUM(COUNTIFS('Planificación 2026-1'!F:F,"SUNAMPE",'Planificación 2026-1'!X:X,C262,'Planificación 2026-1'!H:H,"PS"))&gt;0,"P04"," ")</f>
        <v xml:space="preserve"> </v>
      </c>
      <c r="AX262" s="58"/>
      <c r="AY262" s="58" t="str">
        <f>IF(SUM(COUNTIFS('Planificación 2026-1'!F:F,"SUNAMPE",'Planificación 2026-1'!X:X,C262,'Planificación 2026-1'!H:H,"IN"))&gt;0,"P06"," ")</f>
        <v xml:space="preserve"> </v>
      </c>
      <c r="AZ262" s="58" t="str">
        <f>IF(SUM(COUNTIFS('Planificación 2026-1'!F:F,"SUNAMPE",'Planificación 2026-1'!X:X,C262,'Planificación 2026-1'!H:H,"CA"))&gt;0,"P07"," ")</f>
        <v xml:space="preserve"> </v>
      </c>
      <c r="BA262" s="58" t="str">
        <f>IF(SUM(COUNTIFS('Planificación 2026-1'!F:F,"SUNAMPE",'Planificación 2026-1'!X:X,C262,'Planificación 2026-1'!H:H,"DE"))&gt;0,"P08"," ")</f>
        <v xml:space="preserve"> </v>
      </c>
      <c r="BB262" s="58" t="str">
        <f>IF(SUM(COUNTIFS('Planificación 2026-1'!F:F,"SUNAMPE",'Planificación 2026-1'!X:X,C262,'Planificación 2026-1'!H:H,"OB"))&gt;0,"P09"," ")</f>
        <v xml:space="preserve"> </v>
      </c>
      <c r="BC262" s="58" t="str">
        <f>IF(SUM(COUNTIFS('Planificación 2026-1'!F:F,"SUNAMPE",'Planificación 2026-1'!X:X,C262,'Planificación 2026-1'!H:H,"MH"))&gt;0,"P31"," ")</f>
        <v xml:space="preserve"> </v>
      </c>
      <c r="BD262" s="58" t="str">
        <f>IF(SUM(COUNTIFS('Planificación 2026-1'!F:F,"SUNAMPE",'Planificación 2026-1'!X:X,C262,'Planificación 2026-1'!H:H,"IC"))&gt;0,"P32"," ")</f>
        <v xml:space="preserve"> </v>
      </c>
      <c r="BE262" s="58" t="str">
        <f>IF(SUM(COUNTIFS('Planificación 2026-1'!F:F,"SUNAMPE",'Planificación 2026-1'!X:X,C262,'Planificación 2026-1'!H:H,"AR"))&gt;0,"P34"," ")</f>
        <v xml:space="preserve"> </v>
      </c>
      <c r="BF262" s="58" t="str">
        <f>IF(SUM(COUNTIFS('Planificación 2026-1'!F:F,"SUNAMPE",'Planificación 2026-1'!X:X,C262,'Planificación 2026-1'!H:H,"T1"))&gt;0,"P35"," ")</f>
        <v xml:space="preserve"> </v>
      </c>
      <c r="BG262" s="58" t="str">
        <f>IF(SUM(COUNTIFS('Planificación 2026-1'!F:F,"SUNAMPE",'Planificación 2026-1'!X:X,C262,'Planificación 2026-1'!H:H,"T3"))&gt;0,"P36"," ")</f>
        <v xml:space="preserve"> </v>
      </c>
      <c r="BH262" s="58" t="str">
        <f>IF(SUM(COUNTIFS('Planificación 2026-1'!F:F,"SUNAMPE",'Planificación 2026-1'!X:X,C262,'Planificación 2026-1'!H:H,"T2"))&gt;0,"P37"," ")</f>
        <v xml:space="preserve"> </v>
      </c>
      <c r="BI262" s="58" t="str">
        <f>IF(SUM(COUNTIFS('Planificación 2026-1'!F:F,"SUNAMPE",'Planificación 2026-1'!X:X,C262,'Planificación 2026-1'!H:H,"AE"))&gt;0,"P38"," ")</f>
        <v xml:space="preserve"> </v>
      </c>
      <c r="BJ262" s="58" t="str">
        <f>IF(SUM(COUNTIFS('Planificación 2026-1'!F:F,"SUNAMPE",'Planificación 2026-1'!X:X,C262,'Planificación 2026-1'!H:H,"T4"))&gt;0,"P55"," ")</f>
        <v xml:space="preserve"> </v>
      </c>
      <c r="BK262" s="58" t="str">
        <f>IF(SUM(COUNTIFS('Planificación 2026-1'!F:F,"HUAURA",'Planificación 2026-1'!X:X,C262,'Planificación 2026-1'!H:H,"AF"))&gt;0," P01"," ")</f>
        <v xml:space="preserve"> </v>
      </c>
      <c r="BL262" s="58" t="str">
        <f>IF(SUM(COUNTIFS('Planificación 2026-1'!F:F,"HUAURA",'Planificación 2026-1'!X:X,C262,'Planificación 2026-1'!H:H,"EN"))&gt;0,"P02"," ")</f>
        <v xml:space="preserve"> </v>
      </c>
      <c r="BM262" s="58" t="str">
        <f>IF(SUM(COUNTIFS('Planificación 2026-1'!F:F,"HUAURA",'Planificación 2026-1'!X:X,C262,'Planificación 2026-1'!H:H,"IS"))&gt;0,"P03"," ")</f>
        <v xml:space="preserve"> </v>
      </c>
      <c r="BN262" s="58" t="str">
        <f>IF(SUM(COUNTIFS('Planificación 2026-1'!F:F,"HUAURA",'Planificación 2026-1'!X:X,C262,'Planificación 2026-1'!H:H,"PS"))&gt;0,"P04"," ")</f>
        <v xml:space="preserve"> </v>
      </c>
      <c r="BO262" s="58"/>
      <c r="BP262" s="58" t="str">
        <f>IF(SUM(COUNTIFS('Planificación 2026-1'!F:F,"HUAURA",'Planificación 2026-1'!X:X,C262,'Planificación 2026-1'!H:H,"IN"))&gt;0,"P06"," ")</f>
        <v xml:space="preserve"> </v>
      </c>
      <c r="BQ262" s="58" t="str">
        <f>IF(SUM(COUNTIFS('Planificación 2026-1'!F:F,"HUAURA",'Planificación 2026-1'!X:X,C262,'Planificación 2026-1'!H:H,"CA"))&gt;0,"P07"," ")</f>
        <v xml:space="preserve"> </v>
      </c>
      <c r="BR262" s="58" t="str">
        <f>IF(SUM(COUNTIFS('Planificación 2026-1'!F:F,"HUAURA",'Planificación 2026-1'!X:X,C262,'Planificación 2026-1'!H:H,"DE"))&gt;0,"P08"," ")</f>
        <v xml:space="preserve"> </v>
      </c>
      <c r="BS262" s="58" t="str">
        <f>IF(SUM(COUNTIFS('Planificación 2026-1'!F:F,"HUAURA",'Planificación 2026-1'!X:X,C262,'Planificación 2026-1'!H:H,"OB"))&gt;0,"P09"," ")</f>
        <v xml:space="preserve"> </v>
      </c>
      <c r="BT262" s="58" t="str">
        <f>IF(SUM(COUNTIFS('Planificación 2026-1'!F:F,"HUAURA",'Planificación 2026-1'!X:X,C262,'Planificación 2026-1'!H:H,"MH"))&gt;0,"P31"," ")</f>
        <v xml:space="preserve"> </v>
      </c>
      <c r="BU262" s="58" t="str">
        <f>IF(SUM(COUNTIFS('Planificación 2026-1'!F:F,"HUAURA",'Planificación 2026-1'!X:X,C262,'Planificación 2026-1'!H:H,"IC"))&gt;0,"P32"," ")</f>
        <v xml:space="preserve"> </v>
      </c>
      <c r="BV262" s="58" t="str">
        <f>IF(SUM(COUNTIFS('Planificación 2026-1'!F:F,"HUAURA",'Planificación 2026-1'!X:X,C262,'Planificación 2026-1'!H:H,"AR"))&gt;0,"P34"," ")</f>
        <v xml:space="preserve"> </v>
      </c>
      <c r="BW262" s="58" t="str">
        <f>IF(SUM(COUNTIFS('Planificación 2026-1'!F:F,"HUAURA",'Planificación 2026-1'!X:X,C262,'Planificación 2026-1'!H:H,"T1"))&gt;0,"P35"," ")</f>
        <v xml:space="preserve"> </v>
      </c>
      <c r="BX262" s="58" t="str">
        <f>IF(SUM(COUNTIFS('Planificación 2026-1'!F:F,"HUAURA",'Planificación 2026-1'!X:X,C262,'Planificación 2026-1'!H:H,"T3"))&gt;0,"P36"," ")</f>
        <v xml:space="preserve"> </v>
      </c>
      <c r="BY262" s="58" t="str">
        <f>IF(SUM(COUNTIFS('Planificación 2026-1'!F:F,"HUAURA",'Planificación 2026-1'!X:X,C262,'Planificación 2026-1'!H:H,"T2"))&gt;0,"P37"," ")</f>
        <v xml:space="preserve"> </v>
      </c>
      <c r="BZ262" s="58" t="str">
        <f>IF(SUM(COUNTIFS('Planificación 2026-1'!F:F,"HUAURA",'Planificación 2026-1'!X:X,C262,'Planificación 2026-1'!H:H,"AE"))&gt;0,"P38"," ")</f>
        <v xml:space="preserve"> </v>
      </c>
      <c r="CA262" s="58" t="str">
        <f>IF(SUM(COUNTIFS('Planificación 2026-1'!F:F,"HUAURA",'Planificación 2026-1'!X:X,C262,'Planificación 2026-1'!H:H,"T4"))&gt;0,"P55"," ")</f>
        <v xml:space="preserve"> </v>
      </c>
      <c r="CB262" s="59">
        <f>SUMIFS('Planificación 2026-1'!S:S,'Planificación 2026-1'!X:X,C262,'Planificación 2026-1'!H:H,"AF",'Planificación 2026-1'!I:I,"&gt;2")</f>
        <v>0</v>
      </c>
      <c r="CC262" s="59">
        <f>SUMIFS('Planificación 2026-1'!S:S,'Planificación 2026-1'!X:X,C262,'Planificación 2026-1'!H:H,"EN",'Planificación 2026-1'!I:I,"&gt;2")</f>
        <v>0</v>
      </c>
      <c r="CD262" s="59">
        <f>SUMIFS('Planificación 2026-1'!S:S,'Planificación 2026-1'!X:X,C262,'Planificación 2026-1'!H:H,"IS",'Planificación 2026-1'!I:I,"&gt;2")</f>
        <v>0</v>
      </c>
      <c r="CE262" s="59">
        <f>SUMIFS('Planificación 2026-1'!S:S,'Planificación 2026-1'!X:X,C262,'Planificación 2026-1'!H:H,"PS",'Planificación 2026-1'!I:I,"&gt;2")</f>
        <v>0</v>
      </c>
      <c r="CF262" s="59">
        <f>SUMIFS('Planificación 2026-1'!S:S,'Planificación 2026-1'!X:X,C262,'Planificación 2026-1'!H:H,"IN",'Planificación 2026-1'!I:I,"&gt;2")</f>
        <v>0</v>
      </c>
      <c r="CG262" s="59">
        <f>SUMIFS('Planificación 2026-1'!S:S,'Planificación 2026-1'!X:X,C262,'Planificación 2026-1'!H:H,"CA",'Planificación 2026-1'!I:I,"&gt;2")</f>
        <v>0</v>
      </c>
      <c r="CH262" s="59">
        <f>SUMIFS('Planificación 2026-1'!S:S,'Planificación 2026-1'!X:X,C262,'Planificación 2026-1'!H:H,"DE",'Planificación 2026-1'!I:I,"&gt;2")</f>
        <v>0</v>
      </c>
      <c r="CI262" s="59">
        <f>SUMIFS('Planificación 2026-1'!S:S,'Planificación 2026-1'!X:X,C262,'Planificación 2026-1'!H:H,"OB",'Planificación 2026-1'!I:I,"&gt;2")</f>
        <v>0</v>
      </c>
      <c r="CJ262" s="59">
        <f>SUMIFS('Planificación 2026-1'!S:S,'Planificación 2026-1'!X:X,C262,'Planificación 2026-1'!H:H,"MH",'Planificación 2026-1'!I:I,"&gt;2")</f>
        <v>0</v>
      </c>
      <c r="CK262" s="59">
        <f>SUMIFS('Planificación 2026-1'!S:S,'Planificación 2026-1'!X:X,C262,'Planificación 2026-1'!H:H,"IC",'Planificación 2026-1'!I:I,"&gt;2")</f>
        <v>0</v>
      </c>
      <c r="CL262" s="59">
        <f>SUMIFS('Planificación 2026-1'!S:S,'Planificación 2026-1'!X:X,C262,'Planificación 2026-1'!H:H,"AR",'Planificación 2026-1'!I:I,"&gt;2")</f>
        <v>0</v>
      </c>
      <c r="CM262" s="59">
        <f>SUMIFS('Planificación 2026-1'!S:S,'Planificación 2026-1'!X:X,C262,'Planificación 2026-1'!H:H,"AE",'Planificación 2026-1'!I:I,"&gt;2")</f>
        <v>0</v>
      </c>
      <c r="CN262" s="59">
        <f>SUMIFS('Planificación 2026-1'!S:S,'Planificación 2026-1'!X:X,C262,'Planificación 2026-1'!H:H,"T1",'Planificación 2026-1'!I:I,"&gt;2")</f>
        <v>0</v>
      </c>
      <c r="CO262" s="59">
        <f>SUMIFS('Planificación 2026-1'!S:S,'Planificación 2026-1'!X:X,C262,'Planificación 2026-1'!H:H,"T3",'Planificación 2026-1'!I:I,"&gt;2")</f>
        <v>0</v>
      </c>
      <c r="CP262" s="59">
        <f>SUMIFS('Planificación 2026-1'!S:S,'Planificación 2026-1'!X:X,C262,'Planificación 2026-1'!H:H,"T2",'Planificación 2026-1'!I:I,"&gt;2")</f>
        <v>0</v>
      </c>
      <c r="CQ262" s="59">
        <f>SUMIFS('Planificación 2026-1'!S:S,'Planificación 2026-1'!X:X,C262,'Planificación 2026-1'!H:H,"T4",'Planificación 2026-1'!I:I,"&gt;2")</f>
        <v>0</v>
      </c>
      <c r="CR262" s="59">
        <f>SUMIFS('Planificación 2026-1'!S:S,'Planificación 2026-1'!X:X,C262,'Planificación 2026-1'!H:H,"AF",'Planificación 2026-1'!I:I,"&lt;3")</f>
        <v>0</v>
      </c>
      <c r="CS262" s="59">
        <f>SUMIFS('Planificación 2026-1'!S:S,'Planificación 2026-1'!X:X,C262,'Planificación 2026-1'!H:H,"EN",'Planificación 2026-1'!I:I,"&lt;3")</f>
        <v>12</v>
      </c>
      <c r="CT262" s="59">
        <f>SUMIFS('Planificación 2026-1'!S:S,'Planificación 2026-1'!X:X,C262,'Planificación 2026-1'!H:H,"IS",'Planificación 2026-1'!I:I,"&lt;3")</f>
        <v>0</v>
      </c>
      <c r="CU262" s="59">
        <f>SUMIFS('Planificación 2026-1'!S:S,'Planificación 2026-1'!X:X,C262,'Planificación 2026-1'!H:H,"PS",'Planificación 2026-1'!I:I,"&lt;3")</f>
        <v>0</v>
      </c>
      <c r="CV262" s="59">
        <f>SUMIFS('Planificación 2026-1'!S:S,'Planificación 2026-1'!X:X,C262,'Planificación 2026-1'!H:H,"IN",'Planificación 2026-1'!I:I,"&lt;3")</f>
        <v>0</v>
      </c>
      <c r="CW262" s="59">
        <f>SUMIFS('Planificación 2026-1'!S:S,'Planificación 2026-1'!X:X,C262,'Planificación 2026-1'!H:H,"CA",'Planificación 2026-1'!I:I,"&lt;3")</f>
        <v>0</v>
      </c>
      <c r="CX262" s="59">
        <f>SUMIFS('Planificación 2026-1'!S:S,'Planificación 2026-1'!X:X,C262,'Planificación 2026-1'!H:H,"DE",'Planificación 2026-1'!I:I,"&lt;3")</f>
        <v>0</v>
      </c>
      <c r="CY262" s="59">
        <f>SUMIFS('Planificación 2026-1'!S:S,'Planificación 2026-1'!X:X,C262,'Planificación 2026-1'!H:H,"OB",'Planificación 2026-1'!I:I,"&lt;3")</f>
        <v>0</v>
      </c>
      <c r="CZ262" s="59">
        <f>SUMIFS('Planificación 2026-1'!S:S,'Planificación 2026-1'!X:X,C262,'Planificación 2026-1'!H:H,"MH",'Planificación 2026-1'!I:I,"&lt;3")</f>
        <v>0</v>
      </c>
      <c r="DA262" s="59">
        <f>SUMIFS('Planificación 2026-1'!S:S,'Planificación 2026-1'!X:X,C262,'Planificación 2026-1'!H:H,"IC",'Planificación 2026-1'!I:I,"&lt;3")</f>
        <v>0</v>
      </c>
      <c r="DB262" s="59">
        <f>SUMIFS('Planificación 2026-1'!S:S,'Planificación 2026-1'!X:X,C262,'Planificación 2026-1'!H:H,"AR",'Planificación 2026-1'!I:I,"&lt;3")</f>
        <v>0</v>
      </c>
      <c r="DC262" s="59">
        <f>SUMIFS('Planificación 2026-1'!S:S,'Planificación 2026-1'!X:X,C262,'Planificación 2026-1'!H:H,"AE",'Planificación 2026-1'!I:I,"&lt;3")</f>
        <v>0</v>
      </c>
      <c r="DD262" s="59">
        <f>SUMIFS('Planificación 2026-1'!S:S,'Planificación 2026-1'!X:X,C262,'Planificación 2026-1'!H:H,"T1",'Planificación 2026-1'!I:I,"&lt;3")</f>
        <v>0</v>
      </c>
      <c r="DE262" s="59">
        <f>SUMIFS('Planificación 2026-1'!S:S,'Planificación 2026-1'!X:X,C262,'Planificación 2026-1'!H:H,"T3",'Planificación 2026-1'!I:I,"&lt;3")</f>
        <v>0</v>
      </c>
      <c r="DF262" s="59">
        <f>SUMIFS('Planificación 2026-1'!S:S,'Planificación 2026-1'!X:X,C262,'Planificación 2026-1'!H:H,"T2",'Planificación 2026-1'!I:I,"&lt;3")</f>
        <v>0</v>
      </c>
      <c r="DG262" s="59">
        <f>SUMIFS('Planificación 2026-1'!S:S,'Planificación 2026-1'!X:X,C262,'Planificación 2026-1'!H:H,"T4",'Planificación 2026-1'!I:I,"&lt;3")</f>
        <v>0</v>
      </c>
      <c r="DH262" s="58" t="str">
        <f>TRIM(CONCATENATE(L262,M262,N262,O262,P262,Q262,R262,S262,T262,U262,V262,W262,X262,Y262,Z262,AA262,AB262))</f>
        <v>P02</v>
      </c>
      <c r="DI262" s="27">
        <f>IF(C262="","",SUMIFS('Planificación 2026-1'!S:S,'Planificación 2026-1'!X:X,C262,'Planificación 2026-1'!F:F,"PRINCIPAL",'Planificación 2026-1'!Y:Y,"VIRTUAL"))</f>
        <v>0</v>
      </c>
      <c r="DJ262" s="27">
        <f>IF(C262="","",SUMIFS('Planificación 2026-1'!S:S,'Planificación 2026-1'!X:X,C262,'Planificación 2026-1'!F:F,"PRINCIPAL",'Planificación 2026-1'!Y:Y,"PRESENCIAL"))</f>
        <v>12</v>
      </c>
      <c r="DK262" s="27">
        <f>IF(C262="","",SUMIFS('Planificación 2026-1'!S:S,'Planificación 2026-1'!X:X,C262,'Planificación 2026-1'!F:F,"PRINCIPAL",'Planificación 2026-1'!Y:Y,"HIBRIDO PRESENCIAL"))</f>
        <v>0</v>
      </c>
      <c r="DL262" s="58" t="str">
        <f>TRIM(CONCATENATE(AC262,AD262,AE262,AF262,AG262,AH262,AI262,AJ262,AK262,AL262,AM262,AN262,AO262,AP262,AQ262,AR262,AS262))</f>
        <v/>
      </c>
      <c r="DM262" s="58">
        <f>IF(C262="","",SUMIFS('Planificación 2026-1'!S:S,'Planificación 2026-1'!X:X,C262,'Planificación 2026-1'!F:F,"FILIAL",'Planificación 2026-1'!Y:Y,"VIRTUAL"))</f>
        <v>0</v>
      </c>
      <c r="DN262" s="60">
        <f>IF(C262="","",SUMIFS('Planificación 2026-1'!S:S,'Planificación 2026-1'!X:X,C262,'Planificación 2026-1'!F:F,"FILIAL",'Planificación 2026-1'!Y:Y,"PRESENCIAL"))</f>
        <v>0</v>
      </c>
      <c r="DO262" s="29">
        <f>IF(C262="","",SUMIFS('Planificación 2026-1'!S:S,'Planificación 2026-1'!X:X,C262,'Planificación 2026-1'!F:F,"FILIAL",'Planificación 2026-1'!Y:Y,"HIBRIDO PRESENCIAL"))</f>
        <v>0</v>
      </c>
      <c r="DP262" s="61" t="str">
        <f>TRIM(CONCATENATE(AT262,AU262,AV262,AW262,AX262,AY262,AZ262,BA262,BB262,BC262,BD262,BE262,BF262,BG262,BH262,BI262,BJ262))</f>
        <v/>
      </c>
      <c r="DQ262" s="58">
        <f>IF(C262="","",SUMIFS('Planificación 2026-1'!S:S,'Planificación 2026-1'!X:X,C262,'Planificación 2026-1'!F:F,"SUNAMPE",'Planificación 2026-1'!Y:Y,"VIRTUAL"))</f>
        <v>0</v>
      </c>
      <c r="DR262" s="29">
        <f>IF(C262="","",SUMIFS('Planificación 2026-1'!S:S,'Planificación 2026-1'!X:X,C262,'Planificación 2026-1'!F:F,"SUNAMPE",'Planificación 2026-1'!Y:Y,"PRESENCIAL"))</f>
        <v>0</v>
      </c>
      <c r="DS262" s="61" t="str">
        <f>TRIM(CONCATENATE(BK262,BL262,BM262,BN262,BO262,BP262,BQ262,BR262,BS262,BT262,BU262,BV262,BW262,BX262,BY262,BZ262,CA262))</f>
        <v/>
      </c>
      <c r="DT262" s="58">
        <f>IF(C262="","",SUMIFS('Planificación 2026-1'!S:S,'Planificación 2026-1'!X:X,C262,'Planificación 2026-1'!F:F,"HUAURA",'Planificación 2026-1'!Y:Y,"VIRTUAL"))</f>
        <v>0</v>
      </c>
      <c r="DU262" s="29">
        <f>IF(C262="","",SUMIFS('Planificación 2026-1'!S:S,'Planificación 2026-1'!X:X,C262,'Planificación 2026-1'!F:F,"HUAURA",'Planificación 2026-1'!Y:Y,"PRESENCIAL"))</f>
        <v>0</v>
      </c>
      <c r="DV262" s="32">
        <f>SUMIFS('Planificación 2026-1'!S:S,'Planificación 2026-1'!X:X,C262,'Planificación 2026-1'!F:F,"PRINCIPAL",'Planificación 2026-1'!Y:Y,"VIRTUAL",'Planificación 2026-1'!I:I,"&gt;2")</f>
        <v>0</v>
      </c>
      <c r="DW262" s="32">
        <f>SUMIFS('Planificación 2026-1'!S:S,'Planificación 2026-1'!X:X,C262,'Planificación 2026-1'!F:F,"PRINCIPAL",'Planificación 2026-1'!Y:Y,"&lt;&gt;VIRTUAL",'Planificación 2026-1'!I:I,"&gt;2")</f>
        <v>0</v>
      </c>
      <c r="DX262" s="32">
        <f>SUMIFS('Planificación 2026-1'!S:S,'Planificación 2026-1'!X:X,C262,'Planificación 2026-1'!F:F,"SUNAMPE",'Planificación 2026-1'!Y:Y,"VIRTUAL",'Planificación 2026-1'!I:I,"&gt;2")</f>
        <v>0</v>
      </c>
      <c r="DY262" s="32">
        <f>SUMIFS('Planificación 2026-1'!S:S,'Planificación 2026-1'!X:X,C262,'Planificación 2026-1'!F:F,"SUNAMPE",'Planificación 2026-1'!Y:Y,"&lt;&gt;VIRTUAL",'Planificación 2026-1'!I:I,"&gt;2")</f>
        <v>0</v>
      </c>
      <c r="DZ262" s="32">
        <f>SUMIFS('Planificación 2026-1'!S:S,'Planificación 2026-1'!X:X,C262,'Planificación 2026-1'!F:F,"FILIAL",'Planificación 2026-1'!Y:Y,"VIRTUAL",'Planificación 2026-1'!I:I,"&gt;2")</f>
        <v>0</v>
      </c>
      <c r="EA262" s="32">
        <f>SUMIFS('Planificación 2026-1'!S:S,'Planificación 2026-1'!X:X,C262,'Planificación 2026-1'!F:F,"FILIAL",'Planificación 2026-1'!Y:Y,"&lt;&gt;VIRTUAL",'Planificación 2026-1'!I:I,"&gt;2")</f>
        <v>0</v>
      </c>
      <c r="EB262" s="32">
        <f>SUMIFS('Planificación 2026-1'!S:S,'Planificación 2026-1'!X:X,C262,'Planificación 2026-1'!F:F,"PORUMA",'Planificación 2026-1'!Y:Y,"VIRTUAL",'Planificación 2026-1'!I:I,"&gt;2")</f>
        <v>0</v>
      </c>
      <c r="EC262" s="32">
        <f>SUMIFS('Planificación 2026-1'!S:S,'Planificación 2026-1'!X:X,C262,'Planificación 2026-1'!F:F,"PORUMA",'Planificación 2026-1'!Y:Y,"&lt;&gt;VIRTUAL",'Planificación 2026-1'!I:I,"&gt;2")</f>
        <v>0</v>
      </c>
      <c r="ED262" s="32">
        <f>SUMIFS('Planificación 2026-1'!S:S,'Planificación 2026-1'!X:X,C262,'Planificación 2026-1'!F:F,"HUAURA",'Planificación 2026-1'!Y:Y,"VIRTUAL",'Planificación 2026-1'!I:I,"&gt;2")</f>
        <v>0</v>
      </c>
      <c r="EE262" s="32">
        <f>SUMIFS('Planificación 2026-1'!S:S,'Planificación 2026-1'!X:X,C262,'Planificación 2026-1'!F:F,"HUAURA",'Planificación 2026-1'!Y:Y,"&lt;&gt;VIRTUAL",'Planificación 2026-1'!I:I,"&gt;2")</f>
        <v>0</v>
      </c>
      <c r="EF262" s="32">
        <f>SUMIFS('Planificación 2026-1'!S:S,'Planificación 2026-1'!X:X,C262,'Planificación 2026-1'!F:F,"PRINCIPAL",'Planificación 2026-1'!Y:Y,"VIRTUAL",'Planificación 2026-1'!I:I,"&lt;3")</f>
        <v>0</v>
      </c>
      <c r="EG262" s="32">
        <f>SUMIFS('Planificación 2026-1'!S:S,'Planificación 2026-1'!X:X,C262,'Planificación 2026-1'!F:F,"PRINCIPAL",'Planificación 2026-1'!Y:Y,"&lt;&gt;VIRTUAL",'Planificación 2026-1'!I:I,"&lt;3")</f>
        <v>12</v>
      </c>
      <c r="EH262" s="32">
        <f>SUMIFS('Planificación 2026-1'!S:S,'Planificación 2026-1'!X:X,C262,'Planificación 2026-1'!F:F,"SUNAMPE",'Planificación 2026-1'!Y:Y,"VIRTUAL",'Planificación 2026-1'!I:I,"&lt;3")</f>
        <v>0</v>
      </c>
      <c r="EI262" s="32">
        <f>SUMIFS('Planificación 2026-1'!S:S,'Planificación 2026-1'!X:X,C262,'Planificación 2026-1'!F:F,"SUNAMPE",'Planificación 2026-1'!Y:Y,"&lt;&gt;VIRTUAL",'Planificación 2026-1'!I:I,"&lt;3")</f>
        <v>0</v>
      </c>
      <c r="EJ262" s="32">
        <f>SUMIFS('Planificación 2026-1'!S:S,'Planificación 2026-1'!X:X,C262,'Planificación 2026-1'!F:F,"FILIAL",'Planificación 2026-1'!Y:Y,"VIRTUAL",'Planificación 2026-1'!I:I,"&lt;3")</f>
        <v>0</v>
      </c>
      <c r="EK262" s="32">
        <f>SUMIFS('Planificación 2026-1'!S:S,'Planificación 2026-1'!X:X,C262,'Planificación 2026-1'!F:F,"FILIAL",'Planificación 2026-1'!Y:Y,"&lt;&gt;VIRTUAL",'Planificación 2026-1'!I:I,"&lt;3")</f>
        <v>0</v>
      </c>
      <c r="EL262" s="32">
        <f>SUMIFS('Planificación 2026-1'!S:S,'Planificación 2026-1'!X:X,C262,'Planificación 2026-1'!F:F,"PORUMA",'Planificación 2026-1'!Y:Y,"VIRTUAL",'Planificación 2026-1'!I:I,"&lt;3")</f>
        <v>0</v>
      </c>
      <c r="EM262" s="32">
        <f>SUMIFS('Planificación 2026-1'!S:S,'Planificación 2026-1'!X:X,C262,'Planificación 2026-1'!F:F,"PORUMA",'Planificación 2026-1'!Y:Y,"&lt;&gt;VIRTUAL",'Planificación 2026-1'!I:I,"&lt;3")</f>
        <v>0</v>
      </c>
      <c r="EN262" s="32">
        <f>SUMIFS('Planificación 2026-1'!S:S,'Planificación 2026-1'!X:X,C262,'Planificación 2026-1'!F:F,"HUAURA",'Planificación 2026-1'!Y:Y,"VIRTUAL",'Planificación 2026-1'!I:I,"&lt;3")</f>
        <v>0</v>
      </c>
      <c r="EO262" s="32">
        <f>SUMIFS('Planificación 2026-1'!S:S,'Planificación 2026-1'!X:X,C262,'Planificación 2026-1'!F:F,"HUAURA",'Planificación 2026-1'!Y:Y,"&lt;&gt;VIRTUAL",'Planificación 2026-1'!I:I,"&lt;3")</f>
        <v>0</v>
      </c>
      <c r="EP262" s="32">
        <f>EJ262+DZ262+EA262+EK262</f>
        <v>0</v>
      </c>
      <c r="EQ262" s="32">
        <f>EO262+EN262+EE262+ED262</f>
        <v>0</v>
      </c>
      <c r="ER262" s="32">
        <f>EL262+EM262+EC262+EB262</f>
        <v>0</v>
      </c>
      <c r="ES262" s="32">
        <f>EG262+EF262+DW262+DV262</f>
        <v>12</v>
      </c>
      <c r="ET262" s="32">
        <f>EI262+EH262+DY262+DX262</f>
        <v>0</v>
      </c>
      <c r="EU262" s="32">
        <f t="shared" si="58"/>
        <v>12</v>
      </c>
      <c r="EV262" s="32" t="b">
        <f>EXACT(EU262,E262)</f>
        <v>1</v>
      </c>
      <c r="EW262" s="32"/>
      <c r="EX262" s="32">
        <f>DV262+DZ262+ED262+EF262+EJ262+EN262+DX262+EH262</f>
        <v>0</v>
      </c>
      <c r="EY262" s="32">
        <f>DW262+EA262+EE262+EG262+EK262+EO262+DY262+EI262</f>
        <v>12</v>
      </c>
      <c r="EZ262" s="32" t="b">
        <f>EXACT(SUM(EX262:EY262),E262)</f>
        <v>1</v>
      </c>
      <c r="FA262" s="32" t="str">
        <f>IF(AND(DW262=0,EA262=0,EE262=0),"",IF(COUNTIF(DW262:EE262,"&gt;0")=1,IF(DW262&gt;0,"SEDE",IF(EA262&gt;0,"FILIAL","HUAURA")),IF(COUNTIF(DW262:EE262,"&gt;0")=2,IF(AND(DW262&gt;0,EA262&gt;0),"SEDE-FILIAL",IF(AND(DW262&gt;0,EE262&gt;0),"SEDE-HUAURA","FILIAL-HUAURA")),"SEDE-FILIAL-HUAURA")))</f>
        <v/>
      </c>
      <c r="FB262" s="32" t="str">
        <f>IF(EX262=0,"PRESENCIAL",IF(EY262=0,"VIRTUAL",IF(EX262&gt;EY262,"MAS VIRTUAL",IF(EY262&gt;EX262,"MAS PRESENCIAL","AMBOS"))))</f>
        <v>PRESENCIAL</v>
      </c>
    </row>
    <row r="263" spans="2:158">
      <c r="B263" s="65">
        <v>260</v>
      </c>
      <c r="C263" s="32" t="s">
        <v>471</v>
      </c>
      <c r="D263" s="429">
        <v>72940603</v>
      </c>
      <c r="E263" s="62">
        <f>SUMIF('Planificación 2026-1'!X:X,C263,'Planificación 2026-1'!S:S)</f>
        <v>15</v>
      </c>
      <c r="F263" s="450" t="s">
        <v>203</v>
      </c>
      <c r="G263" s="57" t="s">
        <v>298</v>
      </c>
      <c r="H263" s="64"/>
      <c r="I263" s="64"/>
      <c r="J263" s="32" t="s">
        <v>111</v>
      </c>
      <c r="K263" s="32" t="s">
        <v>259</v>
      </c>
      <c r="L263" s="57" t="str">
        <f>IF(SUM(COUNTIFS('Planificación 2026-1'!F:F,"PRINCIPAL",'Planificación 2026-1'!X:X,C263,'Planificación 2026-1'!H:H,"AF"))&gt;0,"P01"," ")</f>
        <v xml:space="preserve"> </v>
      </c>
      <c r="M263" s="58" t="str">
        <f>IF(SUM(COUNTIFS('Planificación 2026-1'!F:F,"PRINCIPAL",'Planificación 2026-1'!X:X,C263,'Planificación 2026-1'!H:H,"EN"))&gt;0,"P02"," ")</f>
        <v>P02</v>
      </c>
      <c r="N263" s="58" t="str">
        <f>IF(SUM(COUNTIFS('Planificación 2026-1'!F:F,"PRINCIPAL",'Planificación 2026-1'!X:X,C263,'Planificación 2026-1'!H:H,"IS"))&gt;0,"P03"," ")</f>
        <v xml:space="preserve"> </v>
      </c>
      <c r="O263" s="58" t="str">
        <f>IF(SUM(COUNTIFS('Planificación 2026-1'!F:F,"PRINCIPAL",'Planificación 2026-1'!X:X,C263,'Planificación 2026-1'!H:H,"PS"))&gt;0,"P04"," ")</f>
        <v xml:space="preserve"> </v>
      </c>
      <c r="P263" s="58"/>
      <c r="Q263" s="58" t="str">
        <f>IF(SUM(COUNTIFS('Planificación 2026-1'!F:F,"PRINCIPAL",'Planificación 2026-1'!X:X,C263,'Planificación 2026-1'!H:H,"IN"))&gt;0,"P06"," ")</f>
        <v xml:space="preserve"> </v>
      </c>
      <c r="R263" s="58" t="str">
        <f>IF(SUM(COUNTIFS('Planificación 2026-1'!F:F,"PRINCIPAL",'Planificación 2026-1'!X:X,C263,'Planificación 2026-1'!H:H,"CA"))&gt;0,"P07"," ")</f>
        <v xml:space="preserve"> </v>
      </c>
      <c r="S263" s="58" t="str">
        <f>IF(SUM(COUNTIFS('Planificación 2026-1'!F:F,"PRINCIPAL",'Planificación 2026-1'!X:X,C263,'Planificación 2026-1'!H:H,"DE"))&gt;0,"P08"," ")</f>
        <v xml:space="preserve"> </v>
      </c>
      <c r="T263" s="58" t="str">
        <f>IF(SUM(COUNTIFS('Planificación 2026-1'!F:F,"PRINCIPAL",'Planificación 2026-1'!X:X,C263,'Planificación 2026-1'!H:H,"OB"))&gt;0,"P09"," ")</f>
        <v xml:space="preserve"> </v>
      </c>
      <c r="U263" s="58" t="str">
        <f>IF(SUM(COUNTIFS('Planificación 2026-1'!F:F,"PRINCIPAL",'Planificación 2026-1'!X:X,C263,'Planificación 2026-1'!H:H,"MH"))&gt;0,"P31"," ")</f>
        <v xml:space="preserve"> </v>
      </c>
      <c r="V263" s="58" t="str">
        <f>IF(SUM(COUNTIFS('Planificación 2026-1'!F:F,"PRINCIPAL",'Planificación 2026-1'!X:X,C263,'Planificación 2026-1'!H:H,"IC"))&gt;0,"P32"," ")</f>
        <v xml:space="preserve"> </v>
      </c>
      <c r="W263" s="58" t="str">
        <f>IF(SUM(COUNTIFS('Planificación 2026-1'!F:F,"PRINCIPAL",'Planificación 2026-1'!X:X,C263,'Planificación 2026-1'!H:H,"AR"))&gt;0,"P34"," ")</f>
        <v xml:space="preserve"> </v>
      </c>
      <c r="X263" s="58" t="str">
        <f>IF(SUM(COUNTIFS('Planificación 2026-1'!F:F,"PRINCIPAL",'Planificación 2026-1'!X:X,C263,'Planificación 2026-1'!H:H,"T1"))&gt;0,"P35"," ")</f>
        <v xml:space="preserve"> </v>
      </c>
      <c r="Y263" s="58" t="str">
        <f>IF(SUM(COUNTIFS('Planificación 2026-1'!F:F,"PRINCIPAL",'Planificación 2026-1'!X:X,C263,'Planificación 2026-1'!H:H,"T3"))&gt;0,"P36"," ")</f>
        <v xml:space="preserve"> </v>
      </c>
      <c r="Z263" s="58" t="str">
        <f>IF(SUM(COUNTIFS('Planificación 2026-1'!F:F,"PRINCIPAL",'Planificación 2026-1'!X:X,C263,'Planificación 2026-1'!H:H,"T2"))&gt;0,"P37"," ")</f>
        <v xml:space="preserve"> </v>
      </c>
      <c r="AA263" s="58" t="str">
        <f>IF(SUM(COUNTIFS('Planificación 2026-1'!F:F,"PRINCIPAL",'Planificación 2026-1'!X:X,C263,'Planificación 2026-1'!H:H,"AE"))&gt;0,"P38"," ")</f>
        <v xml:space="preserve"> </v>
      </c>
      <c r="AB263" s="58" t="str">
        <f>IF(SUM(COUNTIFS('Planificación 2026-1'!F:F,"PRINCIPAL",'Planificación 2026-1'!X:X,C263,'Planificación 2026-1'!H:H,"T4"))&gt;0,"P55"," ")</f>
        <v xml:space="preserve"> </v>
      </c>
      <c r="AC263" s="58" t="str">
        <f>IF(SUM(COUNTIFS('Planificación 2026-1'!F:F,"FILIAL",'Planificación 2026-1'!X:X,C263,'Planificación 2026-1'!H:H,"AF"))&gt;0," P01"," ")</f>
        <v xml:space="preserve"> </v>
      </c>
      <c r="AD263" s="58" t="str">
        <f>IF(SUM(COUNTIFS('Planificación 2026-1'!F:F,"FILIAL",'Planificación 2026-1'!X:X,C263,'Planificación 2026-1'!H:H,"EN"))&gt;0,"P02"," ")</f>
        <v xml:space="preserve"> </v>
      </c>
      <c r="AE263" s="58" t="str">
        <f>IF(SUM(COUNTIFS('Planificación 2026-1'!F:F,"FILIAL",'Planificación 2026-1'!X:X,C263,'Planificación 2026-1'!H:H,"IS"))&gt;0,"P03"," ")</f>
        <v xml:space="preserve"> </v>
      </c>
      <c r="AF263" s="58" t="str">
        <f>IF(SUM(COUNTIFS('Planificación 2026-1'!F:F,"FILIAL",'Planificación 2026-1'!X:X,C263,'Planificación 2026-1'!H:H,"PS"))&gt;0,"P04"," ")</f>
        <v xml:space="preserve"> </v>
      </c>
      <c r="AG263" s="58"/>
      <c r="AH263" s="58" t="str">
        <f>IF(SUM(COUNTIFS('Planificación 2026-1'!F:F,"FILIAL",'Planificación 2026-1'!X:X,C263,'Planificación 2026-1'!H:H,"IN"))&gt;0,"P06"," ")</f>
        <v xml:space="preserve"> </v>
      </c>
      <c r="AI263" s="58" t="str">
        <f>IF(SUM(COUNTIFS('Planificación 2026-1'!F:F,"FILIAL",'Planificación 2026-1'!X:X,C263,'Planificación 2026-1'!H:H,"CA"))&gt;0,"P07"," ")</f>
        <v xml:space="preserve"> </v>
      </c>
      <c r="AJ263" s="58" t="str">
        <f>IF(SUM(COUNTIFS('Planificación 2026-1'!F:F,"FILIAL",'Planificación 2026-1'!X:X,C263,'Planificación 2026-1'!H:H,"DE"))&gt;0,"P08"," ")</f>
        <v xml:space="preserve"> </v>
      </c>
      <c r="AK263" s="58" t="str">
        <f>IF(SUM(COUNTIFS('Planificación 2026-1'!F:F,"FILIAL",'Planificación 2026-1'!X:X,C263,'Planificación 2026-1'!H:H,"OB"))&gt;0,"P09"," ")</f>
        <v xml:space="preserve"> </v>
      </c>
      <c r="AL263" s="58" t="str">
        <f>IF(SUM(COUNTIFS('Planificación 2026-1'!F:F,"FILIAL",'Planificación 2026-1'!X:X,C263,'Planificación 2026-1'!H:H,"MH"))&gt;0,"P31"," ")</f>
        <v xml:space="preserve"> </v>
      </c>
      <c r="AM263" s="58" t="str">
        <f>IF(SUM(COUNTIFS('Planificación 2026-1'!F:F,"FILIAL",'Planificación 2026-1'!X:X,C263,'Planificación 2026-1'!H:H,"IC"))&gt;0,"P32"," ")</f>
        <v xml:space="preserve"> </v>
      </c>
      <c r="AN263" s="58" t="str">
        <f>IF(SUM(COUNTIFS('Planificación 2026-1'!F:F,"FILIAL",'Planificación 2026-1'!X:X,C263,'Planificación 2026-1'!H:H,"AR"))&gt;0,"P34"," ")</f>
        <v xml:space="preserve"> </v>
      </c>
      <c r="AO263" s="58" t="str">
        <f>IF(SUM(COUNTIFS('Planificación 2026-1'!F:F,"FILIAL",'Planificación 2026-1'!X:X,C263,'Planificación 2026-1'!H:H,"T1"))&gt;0,"P35"," ")</f>
        <v xml:space="preserve"> </v>
      </c>
      <c r="AP263" s="58" t="str">
        <f>IF(SUM(COUNTIFS('Planificación 2026-1'!F:F,"FILIAL",'Planificación 2026-1'!X:X,C263,'Planificación 2026-1'!H:H,"T3"))&gt;0,"P36"," ")</f>
        <v xml:space="preserve"> </v>
      </c>
      <c r="AQ263" s="58" t="str">
        <f>IF(SUM(COUNTIFS('Planificación 2026-1'!F:F,"FILIAL",'Planificación 2026-1'!X:X,C263,'Planificación 2026-1'!H:H,"T2"))&gt;0,"P37"," ")</f>
        <v xml:space="preserve"> </v>
      </c>
      <c r="AR263" s="58" t="str">
        <f>IF(SUM(COUNTIFS('Planificación 2026-1'!F:F,"FILIAL",'Planificación 2026-1'!X:X,C263,'Planificación 2026-1'!H:H,"AE"))&gt;0,"P38"," ")</f>
        <v xml:space="preserve"> </v>
      </c>
      <c r="AS263" s="58" t="str">
        <f>IF(SUM(COUNTIFS('Planificación 2026-1'!F:F,"FILIAL",'Planificación 2026-1'!X:X,C263,'Planificación 2026-1'!H:H,"T4"))&gt;0,"P55"," ")</f>
        <v xml:space="preserve"> </v>
      </c>
      <c r="AT263" s="58" t="str">
        <f>IF(SUM(COUNTIFS('Planificación 2026-1'!F:F,"SUNAMPE",'Planificación 2026-1'!X:X,C263,'Planificación 2026-1'!H:H,"AF"))&gt;0," P01"," ")</f>
        <v xml:space="preserve"> </v>
      </c>
      <c r="AU263" s="58" t="str">
        <f>IF(SUM(COUNTIFS('Planificación 2026-1'!F:F,"SUNAMPE",'Planificación 2026-1'!X:X,C263,'Planificación 2026-1'!H:H,"EN"))&gt;0,"P02"," ")</f>
        <v xml:space="preserve"> </v>
      </c>
      <c r="AV263" s="58" t="str">
        <f>IF(SUM(COUNTIFS('Planificación 2026-1'!F:F,"SUNAMPE",'Planificación 2026-1'!X:X,C263,'Planificación 2026-1'!H:H,"IS"))&gt;0,"P03"," ")</f>
        <v xml:space="preserve"> </v>
      </c>
      <c r="AW263" s="58" t="str">
        <f>IF(SUM(COUNTIFS('Planificación 2026-1'!F:F,"SUNAMPE",'Planificación 2026-1'!X:X,C263,'Planificación 2026-1'!H:H,"PS"))&gt;0,"P04"," ")</f>
        <v xml:space="preserve"> </v>
      </c>
      <c r="AX263" s="58"/>
      <c r="AY263" s="58" t="str">
        <f>IF(SUM(COUNTIFS('Planificación 2026-1'!F:F,"SUNAMPE",'Planificación 2026-1'!X:X,C263,'Planificación 2026-1'!H:H,"IN"))&gt;0,"P06"," ")</f>
        <v xml:space="preserve"> </v>
      </c>
      <c r="AZ263" s="58" t="str">
        <f>IF(SUM(COUNTIFS('Planificación 2026-1'!F:F,"SUNAMPE",'Planificación 2026-1'!X:X,C263,'Planificación 2026-1'!H:H,"CA"))&gt;0,"P07"," ")</f>
        <v xml:space="preserve"> </v>
      </c>
      <c r="BA263" s="58" t="str">
        <f>IF(SUM(COUNTIFS('Planificación 2026-1'!F:F,"SUNAMPE",'Planificación 2026-1'!X:X,C263,'Planificación 2026-1'!H:H,"DE"))&gt;0,"P08"," ")</f>
        <v xml:space="preserve"> </v>
      </c>
      <c r="BB263" s="58" t="str">
        <f>IF(SUM(COUNTIFS('Planificación 2026-1'!F:F,"SUNAMPE",'Planificación 2026-1'!X:X,C263,'Planificación 2026-1'!H:H,"OB"))&gt;0,"P09"," ")</f>
        <v xml:space="preserve"> </v>
      </c>
      <c r="BC263" s="58" t="str">
        <f>IF(SUM(COUNTIFS('Planificación 2026-1'!F:F,"SUNAMPE",'Planificación 2026-1'!X:X,C263,'Planificación 2026-1'!H:H,"MH"))&gt;0,"P31"," ")</f>
        <v xml:space="preserve"> </v>
      </c>
      <c r="BD263" s="58" t="str">
        <f>IF(SUM(COUNTIFS('Planificación 2026-1'!F:F,"SUNAMPE",'Planificación 2026-1'!X:X,C263,'Planificación 2026-1'!H:H,"IC"))&gt;0,"P32"," ")</f>
        <v xml:space="preserve"> </v>
      </c>
      <c r="BE263" s="58" t="str">
        <f>IF(SUM(COUNTIFS('Planificación 2026-1'!F:F,"SUNAMPE",'Planificación 2026-1'!X:X,C263,'Planificación 2026-1'!H:H,"AR"))&gt;0,"P34"," ")</f>
        <v xml:space="preserve"> </v>
      </c>
      <c r="BF263" s="58" t="str">
        <f>IF(SUM(COUNTIFS('Planificación 2026-1'!F:F,"SUNAMPE",'Planificación 2026-1'!X:X,C263,'Planificación 2026-1'!H:H,"T1"))&gt;0,"P35"," ")</f>
        <v>P35</v>
      </c>
      <c r="BG263" s="58" t="str">
        <f>IF(SUM(COUNTIFS('Planificación 2026-1'!F:F,"SUNAMPE",'Planificación 2026-1'!X:X,C263,'Planificación 2026-1'!H:H,"T3"))&gt;0,"P36"," ")</f>
        <v>P36</v>
      </c>
      <c r="BH263" s="58" t="str">
        <f>IF(SUM(COUNTIFS('Planificación 2026-1'!F:F,"SUNAMPE",'Planificación 2026-1'!X:X,C263,'Planificación 2026-1'!H:H,"T2"))&gt;0,"P37"," ")</f>
        <v xml:space="preserve"> </v>
      </c>
      <c r="BI263" s="58" t="str">
        <f>IF(SUM(COUNTIFS('Planificación 2026-1'!F:F,"SUNAMPE",'Planificación 2026-1'!X:X,C263,'Planificación 2026-1'!H:H,"AE"))&gt;0,"P38"," ")</f>
        <v xml:space="preserve"> </v>
      </c>
      <c r="BJ263" s="58" t="str">
        <f>IF(SUM(COUNTIFS('Planificación 2026-1'!F:F,"SUNAMPE",'Planificación 2026-1'!X:X,C263,'Planificación 2026-1'!H:H,"T4"))&gt;0,"P55"," ")</f>
        <v xml:space="preserve"> </v>
      </c>
      <c r="BK263" s="58" t="str">
        <f>IF(SUM(COUNTIFS('Planificación 2026-1'!F:F,"HUAURA",'Planificación 2026-1'!X:X,C263,'Planificación 2026-1'!H:H,"AF"))&gt;0," P01"," ")</f>
        <v xml:space="preserve"> </v>
      </c>
      <c r="BL263" s="58" t="str">
        <f>IF(SUM(COUNTIFS('Planificación 2026-1'!F:F,"HUAURA",'Planificación 2026-1'!X:X,C263,'Planificación 2026-1'!H:H,"EN"))&gt;0,"P02"," ")</f>
        <v xml:space="preserve"> </v>
      </c>
      <c r="BM263" s="58" t="str">
        <f>IF(SUM(COUNTIFS('Planificación 2026-1'!F:F,"HUAURA",'Planificación 2026-1'!X:X,C263,'Planificación 2026-1'!H:H,"IS"))&gt;0,"P03"," ")</f>
        <v xml:space="preserve"> </v>
      </c>
      <c r="BN263" s="58" t="str">
        <f>IF(SUM(COUNTIFS('Planificación 2026-1'!F:F,"HUAURA",'Planificación 2026-1'!X:X,C263,'Planificación 2026-1'!H:H,"PS"))&gt;0,"P04"," ")</f>
        <v xml:space="preserve"> </v>
      </c>
      <c r="BO263" s="58"/>
      <c r="BP263" s="58" t="str">
        <f>IF(SUM(COUNTIFS('Planificación 2026-1'!F:F,"HUAURA",'Planificación 2026-1'!X:X,C263,'Planificación 2026-1'!H:H,"IN"))&gt;0,"P06"," ")</f>
        <v xml:space="preserve"> </v>
      </c>
      <c r="BQ263" s="58" t="str">
        <f>IF(SUM(COUNTIFS('Planificación 2026-1'!F:F,"HUAURA",'Planificación 2026-1'!X:X,C263,'Planificación 2026-1'!H:H,"CA"))&gt;0,"P07"," ")</f>
        <v xml:space="preserve"> </v>
      </c>
      <c r="BR263" s="58" t="str">
        <f>IF(SUM(COUNTIFS('Planificación 2026-1'!F:F,"HUAURA",'Planificación 2026-1'!X:X,C263,'Planificación 2026-1'!H:H,"DE"))&gt;0,"P08"," ")</f>
        <v xml:space="preserve"> </v>
      </c>
      <c r="BS263" s="58" t="str">
        <f>IF(SUM(COUNTIFS('Planificación 2026-1'!F:F,"HUAURA",'Planificación 2026-1'!X:X,C263,'Planificación 2026-1'!H:H,"OB"))&gt;0,"P09"," ")</f>
        <v xml:space="preserve"> </v>
      </c>
      <c r="BT263" s="58" t="str">
        <f>IF(SUM(COUNTIFS('Planificación 2026-1'!F:F,"HUAURA",'Planificación 2026-1'!X:X,C263,'Planificación 2026-1'!H:H,"MH"))&gt;0,"P31"," ")</f>
        <v xml:space="preserve"> </v>
      </c>
      <c r="BU263" s="58" t="str">
        <f>IF(SUM(COUNTIFS('Planificación 2026-1'!F:F,"HUAURA",'Planificación 2026-1'!X:X,C263,'Planificación 2026-1'!H:H,"IC"))&gt;0,"P32"," ")</f>
        <v xml:space="preserve"> </v>
      </c>
      <c r="BV263" s="58" t="str">
        <f>IF(SUM(COUNTIFS('Planificación 2026-1'!F:F,"HUAURA",'Planificación 2026-1'!X:X,C263,'Planificación 2026-1'!H:H,"AR"))&gt;0,"P34"," ")</f>
        <v xml:space="preserve"> </v>
      </c>
      <c r="BW263" s="58" t="str">
        <f>IF(SUM(COUNTIFS('Planificación 2026-1'!F:F,"HUAURA",'Planificación 2026-1'!X:X,C263,'Planificación 2026-1'!H:H,"T1"))&gt;0,"P35"," ")</f>
        <v xml:space="preserve"> </v>
      </c>
      <c r="BX263" s="58" t="str">
        <f>IF(SUM(COUNTIFS('Planificación 2026-1'!F:F,"HUAURA",'Planificación 2026-1'!X:X,C263,'Planificación 2026-1'!H:H,"T3"))&gt;0,"P36"," ")</f>
        <v xml:space="preserve"> </v>
      </c>
      <c r="BY263" s="58" t="str">
        <f>IF(SUM(COUNTIFS('Planificación 2026-1'!F:F,"HUAURA",'Planificación 2026-1'!X:X,C263,'Planificación 2026-1'!H:H,"T2"))&gt;0,"P37"," ")</f>
        <v xml:space="preserve"> </v>
      </c>
      <c r="BZ263" s="58" t="str">
        <f>IF(SUM(COUNTIFS('Planificación 2026-1'!F:F,"HUAURA",'Planificación 2026-1'!X:X,C263,'Planificación 2026-1'!H:H,"AE"))&gt;0,"P38"," ")</f>
        <v xml:space="preserve"> </v>
      </c>
      <c r="CA263" s="58" t="str">
        <f>IF(SUM(COUNTIFS('Planificación 2026-1'!F:F,"HUAURA",'Planificación 2026-1'!X:X,C263,'Planificación 2026-1'!H:H,"T4"))&gt;0,"P55"," ")</f>
        <v xml:space="preserve"> </v>
      </c>
      <c r="CB263" s="59">
        <f>SUMIFS('Planificación 2026-1'!S:S,'Planificación 2026-1'!X:X,C263,'Planificación 2026-1'!H:H,"AF",'Planificación 2026-1'!I:I,"&gt;2")</f>
        <v>0</v>
      </c>
      <c r="CC263" s="59">
        <f>SUMIFS('Planificación 2026-1'!S:S,'Planificación 2026-1'!X:X,C263,'Planificación 2026-1'!H:H,"EN",'Planificación 2026-1'!I:I,"&gt;2")</f>
        <v>4</v>
      </c>
      <c r="CD263" s="59">
        <f>SUMIFS('Planificación 2026-1'!S:S,'Planificación 2026-1'!X:X,C263,'Planificación 2026-1'!H:H,"IS",'Planificación 2026-1'!I:I,"&gt;2")</f>
        <v>0</v>
      </c>
      <c r="CE263" s="59">
        <f>SUMIFS('Planificación 2026-1'!S:S,'Planificación 2026-1'!X:X,C263,'Planificación 2026-1'!H:H,"PS",'Planificación 2026-1'!I:I,"&gt;2")</f>
        <v>0</v>
      </c>
      <c r="CF263" s="59">
        <f>SUMIFS('Planificación 2026-1'!S:S,'Planificación 2026-1'!X:X,C263,'Planificación 2026-1'!H:H,"IN",'Planificación 2026-1'!I:I,"&gt;2")</f>
        <v>0</v>
      </c>
      <c r="CG263" s="59">
        <f>SUMIFS('Planificación 2026-1'!S:S,'Planificación 2026-1'!X:X,C263,'Planificación 2026-1'!H:H,"CA",'Planificación 2026-1'!I:I,"&gt;2")</f>
        <v>0</v>
      </c>
      <c r="CH263" s="59">
        <f>SUMIFS('Planificación 2026-1'!S:S,'Planificación 2026-1'!X:X,C263,'Planificación 2026-1'!H:H,"DE",'Planificación 2026-1'!I:I,"&gt;2")</f>
        <v>0</v>
      </c>
      <c r="CI263" s="59">
        <f>SUMIFS('Planificación 2026-1'!S:S,'Planificación 2026-1'!X:X,C263,'Planificación 2026-1'!H:H,"OB",'Planificación 2026-1'!I:I,"&gt;2")</f>
        <v>0</v>
      </c>
      <c r="CJ263" s="59">
        <f>SUMIFS('Planificación 2026-1'!S:S,'Planificación 2026-1'!X:X,C263,'Planificación 2026-1'!H:H,"MH",'Planificación 2026-1'!I:I,"&gt;2")</f>
        <v>0</v>
      </c>
      <c r="CK263" s="59">
        <f>SUMIFS('Planificación 2026-1'!S:S,'Planificación 2026-1'!X:X,C263,'Planificación 2026-1'!H:H,"IC",'Planificación 2026-1'!I:I,"&gt;2")</f>
        <v>0</v>
      </c>
      <c r="CL263" s="59">
        <f>SUMIFS('Planificación 2026-1'!S:S,'Planificación 2026-1'!X:X,C263,'Planificación 2026-1'!H:H,"AR",'Planificación 2026-1'!I:I,"&gt;2")</f>
        <v>0</v>
      </c>
      <c r="CM263" s="59">
        <f>SUMIFS('Planificación 2026-1'!S:S,'Planificación 2026-1'!X:X,C263,'Planificación 2026-1'!H:H,"AE",'Planificación 2026-1'!I:I,"&gt;2")</f>
        <v>0</v>
      </c>
      <c r="CN263" s="59">
        <f>SUMIFS('Planificación 2026-1'!S:S,'Planificación 2026-1'!X:X,C263,'Planificación 2026-1'!H:H,"T1",'Planificación 2026-1'!I:I,"&gt;2")</f>
        <v>6</v>
      </c>
      <c r="CO263" s="59">
        <f>SUMIFS('Planificación 2026-1'!S:S,'Planificación 2026-1'!X:X,C263,'Planificación 2026-1'!H:H,"T3",'Planificación 2026-1'!I:I,"&gt;2")</f>
        <v>5</v>
      </c>
      <c r="CP263" s="59">
        <f>SUMIFS('Planificación 2026-1'!S:S,'Planificación 2026-1'!X:X,C263,'Planificación 2026-1'!H:H,"T2",'Planificación 2026-1'!I:I,"&gt;2")</f>
        <v>0</v>
      </c>
      <c r="CQ263" s="59">
        <f>SUMIFS('Planificación 2026-1'!S:S,'Planificación 2026-1'!X:X,C263,'Planificación 2026-1'!H:H,"T4",'Planificación 2026-1'!I:I,"&gt;2")</f>
        <v>0</v>
      </c>
      <c r="CR263" s="59">
        <f>SUMIFS('Planificación 2026-1'!S:S,'Planificación 2026-1'!X:X,C263,'Planificación 2026-1'!H:H,"AF",'Planificación 2026-1'!I:I,"&lt;3")</f>
        <v>0</v>
      </c>
      <c r="CS263" s="59">
        <f>SUMIFS('Planificación 2026-1'!S:S,'Planificación 2026-1'!X:X,C263,'Planificación 2026-1'!H:H,"EN",'Planificación 2026-1'!I:I,"&lt;3")</f>
        <v>0</v>
      </c>
      <c r="CT263" s="59">
        <f>SUMIFS('Planificación 2026-1'!S:S,'Planificación 2026-1'!X:X,C263,'Planificación 2026-1'!H:H,"IS",'Planificación 2026-1'!I:I,"&lt;3")</f>
        <v>0</v>
      </c>
      <c r="CU263" s="59">
        <f>SUMIFS('Planificación 2026-1'!S:S,'Planificación 2026-1'!X:X,C263,'Planificación 2026-1'!H:H,"PS",'Planificación 2026-1'!I:I,"&lt;3")</f>
        <v>0</v>
      </c>
      <c r="CV263" s="59">
        <f>SUMIFS('Planificación 2026-1'!S:S,'Planificación 2026-1'!X:X,C263,'Planificación 2026-1'!H:H,"IN",'Planificación 2026-1'!I:I,"&lt;3")</f>
        <v>0</v>
      </c>
      <c r="CW263" s="59">
        <f>SUMIFS('Planificación 2026-1'!S:S,'Planificación 2026-1'!X:X,C263,'Planificación 2026-1'!H:H,"CA",'Planificación 2026-1'!I:I,"&lt;3")</f>
        <v>0</v>
      </c>
      <c r="CX263" s="59">
        <f>SUMIFS('Planificación 2026-1'!S:S,'Planificación 2026-1'!X:X,C263,'Planificación 2026-1'!H:H,"DE",'Planificación 2026-1'!I:I,"&lt;3")</f>
        <v>0</v>
      </c>
      <c r="CY263" s="59">
        <f>SUMIFS('Planificación 2026-1'!S:S,'Planificación 2026-1'!X:X,C263,'Planificación 2026-1'!H:H,"OB",'Planificación 2026-1'!I:I,"&lt;3")</f>
        <v>0</v>
      </c>
      <c r="CZ263" s="59">
        <f>SUMIFS('Planificación 2026-1'!S:S,'Planificación 2026-1'!X:X,C263,'Planificación 2026-1'!H:H,"MH",'Planificación 2026-1'!I:I,"&lt;3")</f>
        <v>0</v>
      </c>
      <c r="DA263" s="59">
        <f>SUMIFS('Planificación 2026-1'!S:S,'Planificación 2026-1'!X:X,C263,'Planificación 2026-1'!H:H,"IC",'Planificación 2026-1'!I:I,"&lt;3")</f>
        <v>0</v>
      </c>
      <c r="DB263" s="59">
        <f>SUMIFS('Planificación 2026-1'!S:S,'Planificación 2026-1'!X:X,C263,'Planificación 2026-1'!H:H,"AR",'Planificación 2026-1'!I:I,"&lt;3")</f>
        <v>0</v>
      </c>
      <c r="DC263" s="59">
        <f>SUMIFS('Planificación 2026-1'!S:S,'Planificación 2026-1'!X:X,C263,'Planificación 2026-1'!H:H,"AE",'Planificación 2026-1'!I:I,"&lt;3")</f>
        <v>0</v>
      </c>
      <c r="DD263" s="59">
        <f>SUMIFS('Planificación 2026-1'!S:S,'Planificación 2026-1'!X:X,C263,'Planificación 2026-1'!H:H,"T1",'Planificación 2026-1'!I:I,"&lt;3")</f>
        <v>0</v>
      </c>
      <c r="DE263" s="59">
        <f>SUMIFS('Planificación 2026-1'!S:S,'Planificación 2026-1'!X:X,C263,'Planificación 2026-1'!H:H,"T3",'Planificación 2026-1'!I:I,"&lt;3")</f>
        <v>0</v>
      </c>
      <c r="DF263" s="59">
        <f>SUMIFS('Planificación 2026-1'!S:S,'Planificación 2026-1'!X:X,C263,'Planificación 2026-1'!H:H,"T2",'Planificación 2026-1'!I:I,"&lt;3")</f>
        <v>0</v>
      </c>
      <c r="DG263" s="59">
        <f>SUMIFS('Planificación 2026-1'!S:S,'Planificación 2026-1'!X:X,C263,'Planificación 2026-1'!H:H,"T4",'Planificación 2026-1'!I:I,"&lt;3")</f>
        <v>0</v>
      </c>
      <c r="DH263" s="58" t="str">
        <f>TRIM(CONCATENATE(L263,M263,N263,O263,P263,Q263,R263,S263,T263,U263,V263,W263,X263,Y263,Z263,AA263,AB263))</f>
        <v>P02</v>
      </c>
      <c r="DI263" s="27">
        <f>IF(C263="","",SUMIFS('Planificación 2026-1'!S:S,'Planificación 2026-1'!X:X,C263,'Planificación 2026-1'!F:F,"PRINCIPAL",'Planificación 2026-1'!Y:Y,"VIRTUAL"))</f>
        <v>4</v>
      </c>
      <c r="DJ263" s="27">
        <f>IF(C263="","",SUMIFS('Planificación 2026-1'!S:S,'Planificación 2026-1'!X:X,C263,'Planificación 2026-1'!F:F,"PRINCIPAL",'Planificación 2026-1'!Y:Y,"PRESENCIAL"))</f>
        <v>0</v>
      </c>
      <c r="DK263" s="27">
        <f>IF(C263="","",SUMIFS('Planificación 2026-1'!S:S,'Planificación 2026-1'!X:X,C263,'Planificación 2026-1'!F:F,"PRINCIPAL",'Planificación 2026-1'!Y:Y,"HIBRIDO PRESENCIAL"))</f>
        <v>0</v>
      </c>
      <c r="DL263" s="58" t="str">
        <f>TRIM(CONCATENATE(AC263,AD263,AE263,AF263,AG263,AH263,AI263,AJ263,AK263,AL263,AM263,AN263,AO263,AP263,AQ263,AR263,AS263))</f>
        <v/>
      </c>
      <c r="DM263" s="58">
        <f>IF(C263="","",SUMIFS('Planificación 2026-1'!S:S,'Planificación 2026-1'!X:X,C263,'Planificación 2026-1'!F:F,"FILIAL",'Planificación 2026-1'!Y:Y,"VIRTUAL"))</f>
        <v>0</v>
      </c>
      <c r="DN263" s="60">
        <f>IF(C263="","",SUMIFS('Planificación 2026-1'!S:S,'Planificación 2026-1'!X:X,C263,'Planificación 2026-1'!F:F,"FILIAL",'Planificación 2026-1'!Y:Y,"PRESENCIAL"))</f>
        <v>0</v>
      </c>
      <c r="DO263" s="29">
        <f>IF(C263="","",SUMIFS('Planificación 2026-1'!S:S,'Planificación 2026-1'!X:X,C263,'Planificación 2026-1'!F:F,"FILIAL",'Planificación 2026-1'!Y:Y,"HIBRIDO PRESENCIAL"))</f>
        <v>0</v>
      </c>
      <c r="DP263" s="61" t="str">
        <f>TRIM(CONCATENATE(AT263,AU263,AV263,AW263,AX263,AY263,AZ263,BA263,BB263,BC263,BD263,BE263,BF263,BG263,BH263,BI263,BJ263))</f>
        <v>P35P36</v>
      </c>
      <c r="DQ263" s="58">
        <f>IF(C263="","",SUMIFS('Planificación 2026-1'!S:S,'Planificación 2026-1'!X:X,C263,'Planificación 2026-1'!F:F,"SUNAMPE",'Planificación 2026-1'!Y:Y,"VIRTUAL"))</f>
        <v>0</v>
      </c>
      <c r="DR263" s="29">
        <f>IF(C263="","",SUMIFS('Planificación 2026-1'!S:S,'Planificación 2026-1'!X:X,C263,'Planificación 2026-1'!F:F,"SUNAMPE",'Planificación 2026-1'!Y:Y,"PRESENCIAL"))</f>
        <v>11</v>
      </c>
      <c r="DS263" s="61" t="str">
        <f>TRIM(CONCATENATE(BK263,BL263,BM263,BN263,BO263,BP263,BQ263,BR263,BS263,BT263,BU263,BV263,BW263,BX263,BY263,BZ263,CA263))</f>
        <v/>
      </c>
      <c r="DT263" s="58">
        <f>IF(C263="","",SUMIFS('Planificación 2026-1'!S:S,'Planificación 2026-1'!X:X,C263,'Planificación 2026-1'!F:F,"HUAURA",'Planificación 2026-1'!Y:Y,"VIRTUAL"))</f>
        <v>0</v>
      </c>
      <c r="DU263" s="29">
        <f>IF(C263="","",SUMIFS('Planificación 2026-1'!S:S,'Planificación 2026-1'!X:X,C263,'Planificación 2026-1'!F:F,"HUAURA",'Planificación 2026-1'!Y:Y,"PRESENCIAL"))</f>
        <v>0</v>
      </c>
      <c r="DV263" s="32">
        <f>SUMIFS('Planificación 2026-1'!S:S,'Planificación 2026-1'!X:X,C263,'Planificación 2026-1'!F:F,"PRINCIPAL",'Planificación 2026-1'!Y:Y,"VIRTUAL",'Planificación 2026-1'!I:I,"&gt;2")</f>
        <v>4</v>
      </c>
      <c r="DW263" s="32">
        <f>SUMIFS('Planificación 2026-1'!S:S,'Planificación 2026-1'!X:X,C263,'Planificación 2026-1'!F:F,"PRINCIPAL",'Planificación 2026-1'!Y:Y,"&lt;&gt;VIRTUAL",'Planificación 2026-1'!I:I,"&gt;2")</f>
        <v>0</v>
      </c>
      <c r="DX263" s="32">
        <f>SUMIFS('Planificación 2026-1'!S:S,'Planificación 2026-1'!X:X,C263,'Planificación 2026-1'!F:F,"SUNAMPE",'Planificación 2026-1'!Y:Y,"VIRTUAL",'Planificación 2026-1'!I:I,"&gt;2")</f>
        <v>0</v>
      </c>
      <c r="DY263" s="32">
        <f>SUMIFS('Planificación 2026-1'!S:S,'Planificación 2026-1'!X:X,C263,'Planificación 2026-1'!F:F,"SUNAMPE",'Planificación 2026-1'!Y:Y,"&lt;&gt;VIRTUAL",'Planificación 2026-1'!I:I,"&gt;2")</f>
        <v>11</v>
      </c>
      <c r="DZ263" s="32">
        <f>SUMIFS('Planificación 2026-1'!S:S,'Planificación 2026-1'!X:X,C263,'Planificación 2026-1'!F:F,"FILIAL",'Planificación 2026-1'!Y:Y,"VIRTUAL",'Planificación 2026-1'!I:I,"&gt;2")</f>
        <v>0</v>
      </c>
      <c r="EA263" s="32">
        <f>SUMIFS('Planificación 2026-1'!S:S,'Planificación 2026-1'!X:X,C263,'Planificación 2026-1'!F:F,"FILIAL",'Planificación 2026-1'!Y:Y,"&lt;&gt;VIRTUAL",'Planificación 2026-1'!I:I,"&gt;2")</f>
        <v>0</v>
      </c>
      <c r="EB263" s="32">
        <f>SUMIFS('Planificación 2026-1'!S:S,'Planificación 2026-1'!X:X,C263,'Planificación 2026-1'!F:F,"PORUMA",'Planificación 2026-1'!Y:Y,"VIRTUAL",'Planificación 2026-1'!I:I,"&gt;2")</f>
        <v>0</v>
      </c>
      <c r="EC263" s="32">
        <f>SUMIFS('Planificación 2026-1'!S:S,'Planificación 2026-1'!X:X,C263,'Planificación 2026-1'!F:F,"PORUMA",'Planificación 2026-1'!Y:Y,"&lt;&gt;VIRTUAL",'Planificación 2026-1'!I:I,"&gt;2")</f>
        <v>0</v>
      </c>
      <c r="ED263" s="32">
        <f>SUMIFS('Planificación 2026-1'!S:S,'Planificación 2026-1'!X:X,C263,'Planificación 2026-1'!F:F,"HUAURA",'Planificación 2026-1'!Y:Y,"VIRTUAL",'Planificación 2026-1'!I:I,"&gt;2")</f>
        <v>0</v>
      </c>
      <c r="EE263" s="32">
        <f>SUMIFS('Planificación 2026-1'!S:S,'Planificación 2026-1'!X:X,C263,'Planificación 2026-1'!F:F,"HUAURA",'Planificación 2026-1'!Y:Y,"&lt;&gt;VIRTUAL",'Planificación 2026-1'!I:I,"&gt;2")</f>
        <v>0</v>
      </c>
      <c r="EF263" s="32">
        <f>SUMIFS('Planificación 2026-1'!S:S,'Planificación 2026-1'!X:X,C263,'Planificación 2026-1'!F:F,"PRINCIPAL",'Planificación 2026-1'!Y:Y,"VIRTUAL",'Planificación 2026-1'!I:I,"&lt;3")</f>
        <v>0</v>
      </c>
      <c r="EG263" s="32">
        <f>SUMIFS('Planificación 2026-1'!S:S,'Planificación 2026-1'!X:X,C263,'Planificación 2026-1'!F:F,"PRINCIPAL",'Planificación 2026-1'!Y:Y,"&lt;&gt;VIRTUAL",'Planificación 2026-1'!I:I,"&lt;3")</f>
        <v>0</v>
      </c>
      <c r="EH263" s="32">
        <f>SUMIFS('Planificación 2026-1'!S:S,'Planificación 2026-1'!X:X,C263,'Planificación 2026-1'!F:F,"SUNAMPE",'Planificación 2026-1'!Y:Y,"VIRTUAL",'Planificación 2026-1'!I:I,"&lt;3")</f>
        <v>0</v>
      </c>
      <c r="EI263" s="32">
        <f>SUMIFS('Planificación 2026-1'!S:S,'Planificación 2026-1'!X:X,C263,'Planificación 2026-1'!F:F,"SUNAMPE",'Planificación 2026-1'!Y:Y,"&lt;&gt;VIRTUAL",'Planificación 2026-1'!I:I,"&lt;3")</f>
        <v>0</v>
      </c>
      <c r="EJ263" s="32">
        <f>SUMIFS('Planificación 2026-1'!S:S,'Planificación 2026-1'!X:X,C263,'Planificación 2026-1'!F:F,"FILIAL",'Planificación 2026-1'!Y:Y,"VIRTUAL",'Planificación 2026-1'!I:I,"&lt;3")</f>
        <v>0</v>
      </c>
      <c r="EK263" s="32">
        <f>SUMIFS('Planificación 2026-1'!S:S,'Planificación 2026-1'!X:X,C263,'Planificación 2026-1'!F:F,"FILIAL",'Planificación 2026-1'!Y:Y,"&lt;&gt;VIRTUAL",'Planificación 2026-1'!I:I,"&lt;3")</f>
        <v>0</v>
      </c>
      <c r="EL263" s="32">
        <f>SUMIFS('Planificación 2026-1'!S:S,'Planificación 2026-1'!X:X,C263,'Planificación 2026-1'!F:F,"PORUMA",'Planificación 2026-1'!Y:Y,"VIRTUAL",'Planificación 2026-1'!I:I,"&lt;3")</f>
        <v>0</v>
      </c>
      <c r="EM263" s="32">
        <f>SUMIFS('Planificación 2026-1'!S:S,'Planificación 2026-1'!X:X,C263,'Planificación 2026-1'!F:F,"PORUMA",'Planificación 2026-1'!Y:Y,"&lt;&gt;VIRTUAL",'Planificación 2026-1'!I:I,"&lt;3")</f>
        <v>0</v>
      </c>
      <c r="EN263" s="32">
        <f>SUMIFS('Planificación 2026-1'!S:S,'Planificación 2026-1'!X:X,C263,'Planificación 2026-1'!F:F,"HUAURA",'Planificación 2026-1'!Y:Y,"VIRTUAL",'Planificación 2026-1'!I:I,"&lt;3")</f>
        <v>0</v>
      </c>
      <c r="EO263" s="32">
        <f>SUMIFS('Planificación 2026-1'!S:S,'Planificación 2026-1'!X:X,C263,'Planificación 2026-1'!F:F,"HUAURA",'Planificación 2026-1'!Y:Y,"&lt;&gt;VIRTUAL",'Planificación 2026-1'!I:I,"&lt;3")</f>
        <v>0</v>
      </c>
      <c r="EP263" s="32">
        <f>EJ263+DZ263+EA263+EK263</f>
        <v>0</v>
      </c>
      <c r="EQ263" s="32">
        <f>EO263+EN263+EE263+ED263</f>
        <v>0</v>
      </c>
      <c r="ER263" s="32">
        <f>EL263+EM263+EC263+EB263</f>
        <v>0</v>
      </c>
      <c r="ES263" s="32">
        <f>EG263+EF263+DW263+DV263</f>
        <v>4</v>
      </c>
      <c r="ET263" s="32">
        <f>EI263+EH263+DY263+DX263</f>
        <v>11</v>
      </c>
      <c r="EU263" s="32">
        <f t="shared" si="58"/>
        <v>15</v>
      </c>
      <c r="EV263" s="32" t="b">
        <f>EXACT(EU263,E263)</f>
        <v>1</v>
      </c>
      <c r="EW263" s="32"/>
      <c r="EX263" s="32">
        <f>DV263+DZ263+ED263+EF263+EJ263+EN263+DX263+EH263</f>
        <v>4</v>
      </c>
      <c r="EY263" s="32">
        <f>DW263+EA263+EE263+EG263+EK263+EO263+DY263+EI263</f>
        <v>11</v>
      </c>
      <c r="EZ263" s="32" t="b">
        <f>EXACT(SUM(EX263:EY263),E263)</f>
        <v>1</v>
      </c>
      <c r="FA263" s="32" t="str">
        <f>IF(AND(DW263=0,EA263=0,EE263=0),"",IF(COUNTIF(DW263:EE263,"&gt;0")=1,IF(DW263&gt;0,"SEDE",IF(EA263&gt;0,"FILIAL","HUAURA")),IF(COUNTIF(DW263:EE263,"&gt;0")=2,IF(AND(DW263&gt;0,EA263&gt;0),"SEDE-FILIAL",IF(AND(DW263&gt;0,EE263&gt;0),"SEDE-HUAURA","FILIAL-HUAURA")),"SEDE-FILIAL-HUAURA")))</f>
        <v/>
      </c>
      <c r="FB263" s="32" t="str">
        <f>IF(EX263=0,"PRESENCIAL",IF(EY263=0,"VIRTUAL",IF(EX263&gt;EY263,"MAS VIRTUAL",IF(EY263&gt;EX263,"MAS PRESENCIAL","AMBOS"))))</f>
        <v>MAS PRESENCIAL</v>
      </c>
    </row>
    <row r="264" spans="2:158">
      <c r="B264" s="66">
        <v>261</v>
      </c>
      <c r="C264" s="32" t="s">
        <v>472</v>
      </c>
      <c r="D264" s="429">
        <v>10876512</v>
      </c>
      <c r="E264" s="62">
        <f>SUMIF('Planificación 2026-1'!X:X,C264,'Planificación 2026-1'!S:S)</f>
        <v>12</v>
      </c>
      <c r="F264" s="450" t="s">
        <v>203</v>
      </c>
      <c r="G264" s="57" t="s">
        <v>434</v>
      </c>
      <c r="H264" s="64"/>
      <c r="I264" s="64"/>
      <c r="J264" s="32" t="s">
        <v>111</v>
      </c>
      <c r="K264" s="32" t="s">
        <v>259</v>
      </c>
      <c r="L264" s="57" t="str">
        <f>IF(SUM(COUNTIFS('Planificación 2026-1'!F:F,"PRINCIPAL",'Planificación 2026-1'!X:X,C264,'Planificación 2026-1'!H:H,"AF"))&gt;0,"P01"," ")</f>
        <v xml:space="preserve"> </v>
      </c>
      <c r="M264" s="58" t="str">
        <f>IF(SUM(COUNTIFS('Planificación 2026-1'!F:F,"PRINCIPAL",'Planificación 2026-1'!X:X,C264,'Planificación 2026-1'!H:H,"EN"))&gt;0,"P02"," ")</f>
        <v xml:space="preserve"> </v>
      </c>
      <c r="N264" s="58" t="str">
        <f>IF(SUM(COUNTIFS('Planificación 2026-1'!F:F,"PRINCIPAL",'Planificación 2026-1'!X:X,C264,'Planificación 2026-1'!H:H,"IS"))&gt;0,"P03"," ")</f>
        <v xml:space="preserve"> </v>
      </c>
      <c r="O264" s="58" t="str">
        <f>IF(SUM(COUNTIFS('Planificación 2026-1'!F:F,"PRINCIPAL",'Planificación 2026-1'!X:X,C264,'Planificación 2026-1'!H:H,"PS"))&gt;0,"P04"," ")</f>
        <v xml:space="preserve"> </v>
      </c>
      <c r="P264" s="58"/>
      <c r="Q264" s="58" t="str">
        <f>IF(SUM(COUNTIFS('Planificación 2026-1'!F:F,"PRINCIPAL",'Planificación 2026-1'!X:X,C264,'Planificación 2026-1'!H:H,"IN"))&gt;0,"P06"," ")</f>
        <v xml:space="preserve"> </v>
      </c>
      <c r="R264" s="58" t="str">
        <f>IF(SUM(COUNTIFS('Planificación 2026-1'!F:F,"PRINCIPAL",'Planificación 2026-1'!X:X,C264,'Planificación 2026-1'!H:H,"CA"))&gt;0,"P07"," ")</f>
        <v xml:space="preserve"> </v>
      </c>
      <c r="S264" s="58" t="str">
        <f>IF(SUM(COUNTIFS('Planificación 2026-1'!F:F,"PRINCIPAL",'Planificación 2026-1'!X:X,C264,'Planificación 2026-1'!H:H,"DE"))&gt;0,"P08"," ")</f>
        <v xml:space="preserve"> </v>
      </c>
      <c r="T264" s="58" t="str">
        <f>IF(SUM(COUNTIFS('Planificación 2026-1'!F:F,"PRINCIPAL",'Planificación 2026-1'!X:X,C264,'Planificación 2026-1'!H:H,"OB"))&gt;0,"P09"," ")</f>
        <v xml:space="preserve"> </v>
      </c>
      <c r="U264" s="58" t="str">
        <f>IF(SUM(COUNTIFS('Planificación 2026-1'!F:F,"PRINCIPAL",'Planificación 2026-1'!X:X,C264,'Planificación 2026-1'!H:H,"MH"))&gt;0,"P31"," ")</f>
        <v xml:space="preserve"> </v>
      </c>
      <c r="V264" s="58" t="str">
        <f>IF(SUM(COUNTIFS('Planificación 2026-1'!F:F,"PRINCIPAL",'Planificación 2026-1'!X:X,C264,'Planificación 2026-1'!H:H,"IC"))&gt;0,"P32"," ")</f>
        <v xml:space="preserve"> </v>
      </c>
      <c r="W264" s="58" t="str">
        <f>IF(SUM(COUNTIFS('Planificación 2026-1'!F:F,"PRINCIPAL",'Planificación 2026-1'!X:X,C264,'Planificación 2026-1'!H:H,"AR"))&gt;0,"P34"," ")</f>
        <v xml:space="preserve"> </v>
      </c>
      <c r="X264" s="58" t="str">
        <f>IF(SUM(COUNTIFS('Planificación 2026-1'!F:F,"PRINCIPAL",'Planificación 2026-1'!X:X,C264,'Planificación 2026-1'!H:H,"T1"))&gt;0,"P35"," ")</f>
        <v xml:space="preserve"> </v>
      </c>
      <c r="Y264" s="58" t="str">
        <f>IF(SUM(COUNTIFS('Planificación 2026-1'!F:F,"PRINCIPAL",'Planificación 2026-1'!X:X,C264,'Planificación 2026-1'!H:H,"T3"))&gt;0,"P36"," ")</f>
        <v xml:space="preserve"> </v>
      </c>
      <c r="Z264" s="58" t="str">
        <f>IF(SUM(COUNTIFS('Planificación 2026-1'!F:F,"PRINCIPAL",'Planificación 2026-1'!X:X,C264,'Planificación 2026-1'!H:H,"T2"))&gt;0,"P37"," ")</f>
        <v xml:space="preserve"> </v>
      </c>
      <c r="AA264" s="58" t="str">
        <f>IF(SUM(COUNTIFS('Planificación 2026-1'!F:F,"PRINCIPAL",'Planificación 2026-1'!X:X,C264,'Planificación 2026-1'!H:H,"AE"))&gt;0,"P38"," ")</f>
        <v xml:space="preserve"> </v>
      </c>
      <c r="AB264" s="58" t="str">
        <f>IF(SUM(COUNTIFS('Planificación 2026-1'!F:F,"PRINCIPAL",'Planificación 2026-1'!X:X,C264,'Planificación 2026-1'!H:H,"T4"))&gt;0,"P55"," ")</f>
        <v xml:space="preserve"> </v>
      </c>
      <c r="AC264" s="58" t="str">
        <f>IF(SUM(COUNTIFS('Planificación 2026-1'!F:F,"FILIAL",'Planificación 2026-1'!X:X,C264,'Planificación 2026-1'!H:H,"AF"))&gt;0," P01"," ")</f>
        <v xml:space="preserve"> </v>
      </c>
      <c r="AD264" s="58" t="str">
        <f>IF(SUM(COUNTIFS('Planificación 2026-1'!F:F,"FILIAL",'Planificación 2026-1'!X:X,C264,'Planificación 2026-1'!H:H,"EN"))&gt;0,"P02"," ")</f>
        <v xml:space="preserve"> </v>
      </c>
      <c r="AE264" s="58" t="str">
        <f>IF(SUM(COUNTIFS('Planificación 2026-1'!F:F,"FILIAL",'Planificación 2026-1'!X:X,C264,'Planificación 2026-1'!H:H,"IS"))&gt;0,"P03"," ")</f>
        <v xml:space="preserve"> </v>
      </c>
      <c r="AF264" s="58" t="str">
        <f>IF(SUM(COUNTIFS('Planificación 2026-1'!F:F,"FILIAL",'Planificación 2026-1'!X:X,C264,'Planificación 2026-1'!H:H,"PS"))&gt;0,"P04"," ")</f>
        <v xml:space="preserve"> </v>
      </c>
      <c r="AG264" s="58"/>
      <c r="AH264" s="58" t="str">
        <f>IF(SUM(COUNTIFS('Planificación 2026-1'!F:F,"FILIAL",'Planificación 2026-1'!X:X,C264,'Planificación 2026-1'!H:H,"IN"))&gt;0,"P06"," ")</f>
        <v xml:space="preserve"> </v>
      </c>
      <c r="AI264" s="58" t="str">
        <f>IF(SUM(COUNTIFS('Planificación 2026-1'!F:F,"FILIAL",'Planificación 2026-1'!X:X,C264,'Planificación 2026-1'!H:H,"CA"))&gt;0,"P07"," ")</f>
        <v xml:space="preserve"> </v>
      </c>
      <c r="AJ264" s="58" t="str">
        <f>IF(SUM(COUNTIFS('Planificación 2026-1'!F:F,"FILIAL",'Planificación 2026-1'!X:X,C264,'Planificación 2026-1'!H:H,"DE"))&gt;0,"P08"," ")</f>
        <v xml:space="preserve"> </v>
      </c>
      <c r="AK264" s="58" t="str">
        <f>IF(SUM(COUNTIFS('Planificación 2026-1'!F:F,"FILIAL",'Planificación 2026-1'!X:X,C264,'Planificación 2026-1'!H:H,"OB"))&gt;0,"P09"," ")</f>
        <v xml:space="preserve"> </v>
      </c>
      <c r="AL264" s="58" t="str">
        <f>IF(SUM(COUNTIFS('Planificación 2026-1'!F:F,"FILIAL",'Planificación 2026-1'!X:X,C264,'Planificación 2026-1'!H:H,"MH"))&gt;0,"P31"," ")</f>
        <v xml:space="preserve"> </v>
      </c>
      <c r="AM264" s="58" t="str">
        <f>IF(SUM(COUNTIFS('Planificación 2026-1'!F:F,"FILIAL",'Planificación 2026-1'!X:X,C264,'Planificación 2026-1'!H:H,"IC"))&gt;0,"P32"," ")</f>
        <v xml:space="preserve"> </v>
      </c>
      <c r="AN264" s="58" t="str">
        <f>IF(SUM(COUNTIFS('Planificación 2026-1'!F:F,"FILIAL",'Planificación 2026-1'!X:X,C264,'Planificación 2026-1'!H:H,"AR"))&gt;0,"P34"," ")</f>
        <v xml:space="preserve"> </v>
      </c>
      <c r="AO264" s="58" t="str">
        <f>IF(SUM(COUNTIFS('Planificación 2026-1'!F:F,"FILIAL",'Planificación 2026-1'!X:X,C264,'Planificación 2026-1'!H:H,"T1"))&gt;0,"P35"," ")</f>
        <v xml:space="preserve"> </v>
      </c>
      <c r="AP264" s="58" t="str">
        <f>IF(SUM(COUNTIFS('Planificación 2026-1'!F:F,"FILIAL",'Planificación 2026-1'!X:X,C264,'Planificación 2026-1'!H:H,"T3"))&gt;0,"P36"," ")</f>
        <v xml:space="preserve"> </v>
      </c>
      <c r="AQ264" s="58" t="str">
        <f>IF(SUM(COUNTIFS('Planificación 2026-1'!F:F,"FILIAL",'Planificación 2026-1'!X:X,C264,'Planificación 2026-1'!H:H,"T2"))&gt;0,"P37"," ")</f>
        <v xml:space="preserve"> </v>
      </c>
      <c r="AR264" s="58" t="str">
        <f>IF(SUM(COUNTIFS('Planificación 2026-1'!F:F,"FILIAL",'Planificación 2026-1'!X:X,C264,'Planificación 2026-1'!H:H,"AE"))&gt;0,"P38"," ")</f>
        <v xml:space="preserve"> </v>
      </c>
      <c r="AS264" s="58" t="str">
        <f>IF(SUM(COUNTIFS('Planificación 2026-1'!F:F,"FILIAL",'Planificación 2026-1'!X:X,C264,'Planificación 2026-1'!H:H,"T4"))&gt;0,"P55"," ")</f>
        <v xml:space="preserve"> </v>
      </c>
      <c r="AT264" s="58" t="str">
        <f>IF(SUM(COUNTIFS('Planificación 2026-1'!F:F,"SUNAMPE",'Planificación 2026-1'!X:X,C264,'Planificación 2026-1'!H:H,"AF"))&gt;0," P01"," ")</f>
        <v xml:space="preserve"> </v>
      </c>
      <c r="AU264" s="58" t="str">
        <f>IF(SUM(COUNTIFS('Planificación 2026-1'!F:F,"SUNAMPE",'Planificación 2026-1'!X:X,C264,'Planificación 2026-1'!H:H,"EN"))&gt;0,"P02"," ")</f>
        <v xml:space="preserve"> </v>
      </c>
      <c r="AV264" s="58" t="str">
        <f>IF(SUM(COUNTIFS('Planificación 2026-1'!F:F,"SUNAMPE",'Planificación 2026-1'!X:X,C264,'Planificación 2026-1'!H:H,"IS"))&gt;0,"P03"," ")</f>
        <v xml:space="preserve"> </v>
      </c>
      <c r="AW264" s="58" t="str">
        <f>IF(SUM(COUNTIFS('Planificación 2026-1'!F:F,"SUNAMPE",'Planificación 2026-1'!X:X,C264,'Planificación 2026-1'!H:H,"PS"))&gt;0,"P04"," ")</f>
        <v xml:space="preserve"> </v>
      </c>
      <c r="AX264" s="58"/>
      <c r="AY264" s="58" t="str">
        <f>IF(SUM(COUNTIFS('Planificación 2026-1'!F:F,"SUNAMPE",'Planificación 2026-1'!X:X,C264,'Planificación 2026-1'!H:H,"IN"))&gt;0,"P06"," ")</f>
        <v xml:space="preserve"> </v>
      </c>
      <c r="AZ264" s="58" t="str">
        <f>IF(SUM(COUNTIFS('Planificación 2026-1'!F:F,"SUNAMPE",'Planificación 2026-1'!X:X,C264,'Planificación 2026-1'!H:H,"CA"))&gt;0,"P07"," ")</f>
        <v xml:space="preserve"> </v>
      </c>
      <c r="BA264" s="58" t="str">
        <f>IF(SUM(COUNTIFS('Planificación 2026-1'!F:F,"SUNAMPE",'Planificación 2026-1'!X:X,C264,'Planificación 2026-1'!H:H,"DE"))&gt;0,"P08"," ")</f>
        <v xml:space="preserve"> </v>
      </c>
      <c r="BB264" s="58" t="str">
        <f>IF(SUM(COUNTIFS('Planificación 2026-1'!F:F,"SUNAMPE",'Planificación 2026-1'!X:X,C264,'Planificación 2026-1'!H:H,"OB"))&gt;0,"P09"," ")</f>
        <v xml:space="preserve"> </v>
      </c>
      <c r="BC264" s="58" t="str">
        <f>IF(SUM(COUNTIFS('Planificación 2026-1'!F:F,"SUNAMPE",'Planificación 2026-1'!X:X,C264,'Planificación 2026-1'!H:H,"MH"))&gt;0,"P31"," ")</f>
        <v xml:space="preserve"> </v>
      </c>
      <c r="BD264" s="58" t="str">
        <f>IF(SUM(COUNTIFS('Planificación 2026-1'!F:F,"SUNAMPE",'Planificación 2026-1'!X:X,C264,'Planificación 2026-1'!H:H,"IC"))&gt;0,"P32"," ")</f>
        <v xml:space="preserve"> </v>
      </c>
      <c r="BE264" s="58" t="str">
        <f>IF(SUM(COUNTIFS('Planificación 2026-1'!F:F,"SUNAMPE",'Planificación 2026-1'!X:X,C264,'Planificación 2026-1'!H:H,"AR"))&gt;0,"P34"," ")</f>
        <v xml:space="preserve"> </v>
      </c>
      <c r="BF264" s="58" t="str">
        <f>IF(SUM(COUNTIFS('Planificación 2026-1'!F:F,"SUNAMPE",'Planificación 2026-1'!X:X,C264,'Planificación 2026-1'!H:H,"T1"))&gt;0,"P35"," ")</f>
        <v xml:space="preserve"> </v>
      </c>
      <c r="BG264" s="58" t="str">
        <f>IF(SUM(COUNTIFS('Planificación 2026-1'!F:F,"SUNAMPE",'Planificación 2026-1'!X:X,C264,'Planificación 2026-1'!H:H,"T3"))&gt;0,"P36"," ")</f>
        <v xml:space="preserve"> </v>
      </c>
      <c r="BH264" s="58" t="str">
        <f>IF(SUM(COUNTIFS('Planificación 2026-1'!F:F,"SUNAMPE",'Planificación 2026-1'!X:X,C264,'Planificación 2026-1'!H:H,"T2"))&gt;0,"P37"," ")</f>
        <v xml:space="preserve"> </v>
      </c>
      <c r="BI264" s="58" t="str">
        <f>IF(SUM(COUNTIFS('Planificación 2026-1'!F:F,"SUNAMPE",'Planificación 2026-1'!X:X,C264,'Planificación 2026-1'!H:H,"AE"))&gt;0,"P38"," ")</f>
        <v xml:space="preserve"> </v>
      </c>
      <c r="BJ264" s="58" t="str">
        <f>IF(SUM(COUNTIFS('Planificación 2026-1'!F:F,"SUNAMPE",'Planificación 2026-1'!X:X,C264,'Planificación 2026-1'!H:H,"T4"))&gt;0,"P55"," ")</f>
        <v>P55</v>
      </c>
      <c r="BK264" s="58" t="str">
        <f>IF(SUM(COUNTIFS('Planificación 2026-1'!F:F,"HUAURA",'Planificación 2026-1'!X:X,C264,'Planificación 2026-1'!H:H,"AF"))&gt;0," P01"," ")</f>
        <v xml:space="preserve"> </v>
      </c>
      <c r="BL264" s="58" t="str">
        <f>IF(SUM(COUNTIFS('Planificación 2026-1'!F:F,"HUAURA",'Planificación 2026-1'!X:X,C264,'Planificación 2026-1'!H:H,"EN"))&gt;0,"P02"," ")</f>
        <v xml:space="preserve"> </v>
      </c>
      <c r="BM264" s="58" t="str">
        <f>IF(SUM(COUNTIFS('Planificación 2026-1'!F:F,"HUAURA",'Planificación 2026-1'!X:X,C264,'Planificación 2026-1'!H:H,"IS"))&gt;0,"P03"," ")</f>
        <v xml:space="preserve"> </v>
      </c>
      <c r="BN264" s="58" t="str">
        <f>IF(SUM(COUNTIFS('Planificación 2026-1'!F:F,"HUAURA",'Planificación 2026-1'!X:X,C264,'Planificación 2026-1'!H:H,"PS"))&gt;0,"P04"," ")</f>
        <v xml:space="preserve"> </v>
      </c>
      <c r="BO264" s="58"/>
      <c r="BP264" s="58" t="str">
        <f>IF(SUM(COUNTIFS('Planificación 2026-1'!F:F,"HUAURA",'Planificación 2026-1'!X:X,C264,'Planificación 2026-1'!H:H,"IN"))&gt;0,"P06"," ")</f>
        <v xml:space="preserve"> </v>
      </c>
      <c r="BQ264" s="58" t="str">
        <f>IF(SUM(COUNTIFS('Planificación 2026-1'!F:F,"HUAURA",'Planificación 2026-1'!X:X,C264,'Planificación 2026-1'!H:H,"CA"))&gt;0,"P07"," ")</f>
        <v xml:space="preserve"> </v>
      </c>
      <c r="BR264" s="58" t="str">
        <f>IF(SUM(COUNTIFS('Planificación 2026-1'!F:F,"HUAURA",'Planificación 2026-1'!X:X,C264,'Planificación 2026-1'!H:H,"DE"))&gt;0,"P08"," ")</f>
        <v xml:space="preserve"> </v>
      </c>
      <c r="BS264" s="58" t="str">
        <f>IF(SUM(COUNTIFS('Planificación 2026-1'!F:F,"HUAURA",'Planificación 2026-1'!X:X,C264,'Planificación 2026-1'!H:H,"OB"))&gt;0,"P09"," ")</f>
        <v xml:space="preserve"> </v>
      </c>
      <c r="BT264" s="58" t="str">
        <f>IF(SUM(COUNTIFS('Planificación 2026-1'!F:F,"HUAURA",'Planificación 2026-1'!X:X,C264,'Planificación 2026-1'!H:H,"MH"))&gt;0,"P31"," ")</f>
        <v xml:space="preserve"> </v>
      </c>
      <c r="BU264" s="58" t="str">
        <f>IF(SUM(COUNTIFS('Planificación 2026-1'!F:F,"HUAURA",'Planificación 2026-1'!X:X,C264,'Planificación 2026-1'!H:H,"IC"))&gt;0,"P32"," ")</f>
        <v xml:space="preserve"> </v>
      </c>
      <c r="BV264" s="58" t="str">
        <f>IF(SUM(COUNTIFS('Planificación 2026-1'!F:F,"HUAURA",'Planificación 2026-1'!X:X,C264,'Planificación 2026-1'!H:H,"AR"))&gt;0,"P34"," ")</f>
        <v xml:space="preserve"> </v>
      </c>
      <c r="BW264" s="58" t="str">
        <f>IF(SUM(COUNTIFS('Planificación 2026-1'!F:F,"HUAURA",'Planificación 2026-1'!X:X,C264,'Planificación 2026-1'!H:H,"T1"))&gt;0,"P35"," ")</f>
        <v xml:space="preserve"> </v>
      </c>
      <c r="BX264" s="58" t="str">
        <f>IF(SUM(COUNTIFS('Planificación 2026-1'!F:F,"HUAURA",'Planificación 2026-1'!X:X,C264,'Planificación 2026-1'!H:H,"T3"))&gt;0,"P36"," ")</f>
        <v xml:space="preserve"> </v>
      </c>
      <c r="BY264" s="58" t="str">
        <f>IF(SUM(COUNTIFS('Planificación 2026-1'!F:F,"HUAURA",'Planificación 2026-1'!X:X,C264,'Planificación 2026-1'!H:H,"T2"))&gt;0,"P37"," ")</f>
        <v xml:space="preserve"> </v>
      </c>
      <c r="BZ264" s="58" t="str">
        <f>IF(SUM(COUNTIFS('Planificación 2026-1'!F:F,"HUAURA",'Planificación 2026-1'!X:X,C264,'Planificación 2026-1'!H:H,"AE"))&gt;0,"P38"," ")</f>
        <v xml:space="preserve"> </v>
      </c>
      <c r="CA264" s="58" t="str">
        <f>IF(SUM(COUNTIFS('Planificación 2026-1'!F:F,"HUAURA",'Planificación 2026-1'!X:X,C264,'Planificación 2026-1'!H:H,"T4"))&gt;0,"P55"," ")</f>
        <v xml:space="preserve"> </v>
      </c>
      <c r="CB264" s="59">
        <f>SUMIFS('Planificación 2026-1'!S:S,'Planificación 2026-1'!X:X,C264,'Planificación 2026-1'!H:H,"AF",'Planificación 2026-1'!I:I,"&gt;2")</f>
        <v>0</v>
      </c>
      <c r="CC264" s="59">
        <f>SUMIFS('Planificación 2026-1'!S:S,'Planificación 2026-1'!X:X,C264,'Planificación 2026-1'!H:H,"EN",'Planificación 2026-1'!I:I,"&gt;2")</f>
        <v>0</v>
      </c>
      <c r="CD264" s="59">
        <f>SUMIFS('Planificación 2026-1'!S:S,'Planificación 2026-1'!X:X,C264,'Planificación 2026-1'!H:H,"IS",'Planificación 2026-1'!I:I,"&gt;2")</f>
        <v>0</v>
      </c>
      <c r="CE264" s="59">
        <f>SUMIFS('Planificación 2026-1'!S:S,'Planificación 2026-1'!X:X,C264,'Planificación 2026-1'!H:H,"PS",'Planificación 2026-1'!I:I,"&gt;2")</f>
        <v>0</v>
      </c>
      <c r="CF264" s="59">
        <f>SUMIFS('Planificación 2026-1'!S:S,'Planificación 2026-1'!X:X,C264,'Planificación 2026-1'!H:H,"IN",'Planificación 2026-1'!I:I,"&gt;2")</f>
        <v>0</v>
      </c>
      <c r="CG264" s="59">
        <f>SUMIFS('Planificación 2026-1'!S:S,'Planificación 2026-1'!X:X,C264,'Planificación 2026-1'!H:H,"CA",'Planificación 2026-1'!I:I,"&gt;2")</f>
        <v>0</v>
      </c>
      <c r="CH264" s="59">
        <f>SUMIFS('Planificación 2026-1'!S:S,'Planificación 2026-1'!X:X,C264,'Planificación 2026-1'!H:H,"DE",'Planificación 2026-1'!I:I,"&gt;2")</f>
        <v>0</v>
      </c>
      <c r="CI264" s="59">
        <f>SUMIFS('Planificación 2026-1'!S:S,'Planificación 2026-1'!X:X,C264,'Planificación 2026-1'!H:H,"OB",'Planificación 2026-1'!I:I,"&gt;2")</f>
        <v>0</v>
      </c>
      <c r="CJ264" s="59">
        <f>SUMIFS('Planificación 2026-1'!S:S,'Planificación 2026-1'!X:X,C264,'Planificación 2026-1'!H:H,"MH",'Planificación 2026-1'!I:I,"&gt;2")</f>
        <v>0</v>
      </c>
      <c r="CK264" s="59">
        <f>SUMIFS('Planificación 2026-1'!S:S,'Planificación 2026-1'!X:X,C264,'Planificación 2026-1'!H:H,"IC",'Planificación 2026-1'!I:I,"&gt;2")</f>
        <v>0</v>
      </c>
      <c r="CL264" s="59">
        <f>SUMIFS('Planificación 2026-1'!S:S,'Planificación 2026-1'!X:X,C264,'Planificación 2026-1'!H:H,"AR",'Planificación 2026-1'!I:I,"&gt;2")</f>
        <v>0</v>
      </c>
      <c r="CM264" s="59">
        <f>SUMIFS('Planificación 2026-1'!S:S,'Planificación 2026-1'!X:X,C264,'Planificación 2026-1'!H:H,"AE",'Planificación 2026-1'!I:I,"&gt;2")</f>
        <v>0</v>
      </c>
      <c r="CN264" s="59">
        <f>SUMIFS('Planificación 2026-1'!S:S,'Planificación 2026-1'!X:X,C264,'Planificación 2026-1'!H:H,"T1",'Planificación 2026-1'!I:I,"&gt;2")</f>
        <v>0</v>
      </c>
      <c r="CO264" s="59">
        <f>SUMIFS('Planificación 2026-1'!S:S,'Planificación 2026-1'!X:X,C264,'Planificación 2026-1'!H:H,"T3",'Planificación 2026-1'!I:I,"&gt;2")</f>
        <v>0</v>
      </c>
      <c r="CP264" s="59">
        <f>SUMIFS('Planificación 2026-1'!S:S,'Planificación 2026-1'!X:X,C264,'Planificación 2026-1'!H:H,"T2",'Planificación 2026-1'!I:I,"&gt;2")</f>
        <v>0</v>
      </c>
      <c r="CQ264" s="59">
        <f>SUMIFS('Planificación 2026-1'!S:S,'Planificación 2026-1'!X:X,C264,'Planificación 2026-1'!H:H,"T4",'Planificación 2026-1'!I:I,"&gt;2")</f>
        <v>12</v>
      </c>
      <c r="CR264" s="59">
        <f>SUMIFS('Planificación 2026-1'!S:S,'Planificación 2026-1'!X:X,C264,'Planificación 2026-1'!H:H,"AF",'Planificación 2026-1'!I:I,"&lt;3")</f>
        <v>0</v>
      </c>
      <c r="CS264" s="59">
        <f>SUMIFS('Planificación 2026-1'!S:S,'Planificación 2026-1'!X:X,C264,'Planificación 2026-1'!H:H,"EN",'Planificación 2026-1'!I:I,"&lt;3")</f>
        <v>0</v>
      </c>
      <c r="CT264" s="59">
        <f>SUMIFS('Planificación 2026-1'!S:S,'Planificación 2026-1'!X:X,C264,'Planificación 2026-1'!H:H,"IS",'Planificación 2026-1'!I:I,"&lt;3")</f>
        <v>0</v>
      </c>
      <c r="CU264" s="59">
        <f>SUMIFS('Planificación 2026-1'!S:S,'Planificación 2026-1'!X:X,C264,'Planificación 2026-1'!H:H,"PS",'Planificación 2026-1'!I:I,"&lt;3")</f>
        <v>0</v>
      </c>
      <c r="CV264" s="59">
        <f>SUMIFS('Planificación 2026-1'!S:S,'Planificación 2026-1'!X:X,C264,'Planificación 2026-1'!H:H,"IN",'Planificación 2026-1'!I:I,"&lt;3")</f>
        <v>0</v>
      </c>
      <c r="CW264" s="59">
        <f>SUMIFS('Planificación 2026-1'!S:S,'Planificación 2026-1'!X:X,C264,'Planificación 2026-1'!H:H,"CA",'Planificación 2026-1'!I:I,"&lt;3")</f>
        <v>0</v>
      </c>
      <c r="CX264" s="59">
        <f>SUMIFS('Planificación 2026-1'!S:S,'Planificación 2026-1'!X:X,C264,'Planificación 2026-1'!H:H,"DE",'Planificación 2026-1'!I:I,"&lt;3")</f>
        <v>0</v>
      </c>
      <c r="CY264" s="59">
        <f>SUMIFS('Planificación 2026-1'!S:S,'Planificación 2026-1'!X:X,C264,'Planificación 2026-1'!H:H,"OB",'Planificación 2026-1'!I:I,"&lt;3")</f>
        <v>0</v>
      </c>
      <c r="CZ264" s="59">
        <f>SUMIFS('Planificación 2026-1'!S:S,'Planificación 2026-1'!X:X,C264,'Planificación 2026-1'!H:H,"MH",'Planificación 2026-1'!I:I,"&lt;3")</f>
        <v>0</v>
      </c>
      <c r="DA264" s="59">
        <f>SUMIFS('Planificación 2026-1'!S:S,'Planificación 2026-1'!X:X,C264,'Planificación 2026-1'!H:H,"IC",'Planificación 2026-1'!I:I,"&lt;3")</f>
        <v>0</v>
      </c>
      <c r="DB264" s="59">
        <f>SUMIFS('Planificación 2026-1'!S:S,'Planificación 2026-1'!X:X,C264,'Planificación 2026-1'!H:H,"AR",'Planificación 2026-1'!I:I,"&lt;3")</f>
        <v>0</v>
      </c>
      <c r="DC264" s="59">
        <f>SUMIFS('Planificación 2026-1'!S:S,'Planificación 2026-1'!X:X,C264,'Planificación 2026-1'!H:H,"AE",'Planificación 2026-1'!I:I,"&lt;3")</f>
        <v>0</v>
      </c>
      <c r="DD264" s="59">
        <f>SUMIFS('Planificación 2026-1'!S:S,'Planificación 2026-1'!X:X,C264,'Planificación 2026-1'!H:H,"T1",'Planificación 2026-1'!I:I,"&lt;3")</f>
        <v>0</v>
      </c>
      <c r="DE264" s="59">
        <f>SUMIFS('Planificación 2026-1'!S:S,'Planificación 2026-1'!X:X,C264,'Planificación 2026-1'!H:H,"T3",'Planificación 2026-1'!I:I,"&lt;3")</f>
        <v>0</v>
      </c>
      <c r="DF264" s="59">
        <f>SUMIFS('Planificación 2026-1'!S:S,'Planificación 2026-1'!X:X,C264,'Planificación 2026-1'!H:H,"T2",'Planificación 2026-1'!I:I,"&lt;3")</f>
        <v>0</v>
      </c>
      <c r="DG264" s="59">
        <f>SUMIFS('Planificación 2026-1'!S:S,'Planificación 2026-1'!X:X,C264,'Planificación 2026-1'!H:H,"T4",'Planificación 2026-1'!I:I,"&lt;3")</f>
        <v>0</v>
      </c>
      <c r="DH264" s="58" t="str">
        <f>TRIM(CONCATENATE(L264,M264,N264,O264,P264,Q264,R264,S264,T264,U264,V264,W264,X264,Y264,Z264,AA264,AB264))</f>
        <v/>
      </c>
      <c r="DI264" s="27">
        <f>IF(C264="","",SUMIFS('Planificación 2026-1'!S:S,'Planificación 2026-1'!X:X,C264,'Planificación 2026-1'!F:F,"PRINCIPAL",'Planificación 2026-1'!Y:Y,"VIRTUAL"))</f>
        <v>0</v>
      </c>
      <c r="DJ264" s="27">
        <f>IF(C264="","",SUMIFS('Planificación 2026-1'!S:S,'Planificación 2026-1'!X:X,C264,'Planificación 2026-1'!F:F,"PRINCIPAL",'Planificación 2026-1'!Y:Y,"PRESENCIAL"))</f>
        <v>0</v>
      </c>
      <c r="DK264" s="27">
        <f>IF(C264="","",SUMIFS('Planificación 2026-1'!S:S,'Planificación 2026-1'!X:X,C264,'Planificación 2026-1'!F:F,"PRINCIPAL",'Planificación 2026-1'!Y:Y,"HIBRIDO PRESENCIAL"))</f>
        <v>0</v>
      </c>
      <c r="DL264" s="58" t="str">
        <f>TRIM(CONCATENATE(AC264,AD264,AE264,AF264,AG264,AH264,AI264,AJ264,AK264,AL264,AM264,AN264,AO264,AP264,AQ264,AR264,AS264))</f>
        <v/>
      </c>
      <c r="DM264" s="58">
        <f>IF(C264="","",SUMIFS('Planificación 2026-1'!S:S,'Planificación 2026-1'!X:X,C264,'Planificación 2026-1'!F:F,"FILIAL",'Planificación 2026-1'!Y:Y,"VIRTUAL"))</f>
        <v>0</v>
      </c>
      <c r="DN264" s="60">
        <f>IF(C264="","",SUMIFS('Planificación 2026-1'!S:S,'Planificación 2026-1'!X:X,C264,'Planificación 2026-1'!F:F,"FILIAL",'Planificación 2026-1'!Y:Y,"PRESENCIAL"))</f>
        <v>0</v>
      </c>
      <c r="DO264" s="29">
        <f>IF(C264="","",SUMIFS('Planificación 2026-1'!S:S,'Planificación 2026-1'!X:X,C264,'Planificación 2026-1'!F:F,"FILIAL",'Planificación 2026-1'!Y:Y,"HIBRIDO PRESENCIAL"))</f>
        <v>0</v>
      </c>
      <c r="DP264" s="61" t="str">
        <f>TRIM(CONCATENATE(AT264,AU264,AV264,AW264,AX264,AY264,AZ264,BA264,BB264,BC264,BD264,BE264,BF264,BG264,BH264,BI264,BJ264))</f>
        <v>P55</v>
      </c>
      <c r="DQ264" s="58">
        <f>IF(C264="","",SUMIFS('Planificación 2026-1'!S:S,'Planificación 2026-1'!X:X,C264,'Planificación 2026-1'!F:F,"SUNAMPE",'Planificación 2026-1'!Y:Y,"VIRTUAL"))</f>
        <v>12</v>
      </c>
      <c r="DR264" s="29">
        <f>IF(C264="","",SUMIFS('Planificación 2026-1'!S:S,'Planificación 2026-1'!X:X,C264,'Planificación 2026-1'!F:F,"SUNAMPE",'Planificación 2026-1'!Y:Y,"PRESENCIAL"))</f>
        <v>0</v>
      </c>
      <c r="DS264" s="61" t="str">
        <f>TRIM(CONCATENATE(BK264,BL264,BM264,BN264,BO264,BP264,BQ264,BR264,BS264,BT264,BU264,BV264,BW264,BX264,BY264,BZ264,CA264))</f>
        <v/>
      </c>
      <c r="DT264" s="58">
        <f>IF(C264="","",SUMIFS('Planificación 2026-1'!S:S,'Planificación 2026-1'!X:X,C264,'Planificación 2026-1'!F:F,"HUAURA",'Planificación 2026-1'!Y:Y,"VIRTUAL"))</f>
        <v>0</v>
      </c>
      <c r="DU264" s="29">
        <f>IF(C264="","",SUMIFS('Planificación 2026-1'!S:S,'Planificación 2026-1'!X:X,C264,'Planificación 2026-1'!F:F,"HUAURA",'Planificación 2026-1'!Y:Y,"PRESENCIAL"))</f>
        <v>0</v>
      </c>
      <c r="DV264" s="32">
        <f>SUMIFS('Planificación 2026-1'!S:S,'Planificación 2026-1'!X:X,C264,'Planificación 2026-1'!F:F,"PRINCIPAL",'Planificación 2026-1'!Y:Y,"VIRTUAL",'Planificación 2026-1'!I:I,"&gt;2")</f>
        <v>0</v>
      </c>
      <c r="DW264" s="32">
        <f>SUMIFS('Planificación 2026-1'!S:S,'Planificación 2026-1'!X:X,C264,'Planificación 2026-1'!F:F,"PRINCIPAL",'Planificación 2026-1'!Y:Y,"&lt;&gt;VIRTUAL",'Planificación 2026-1'!I:I,"&gt;2")</f>
        <v>0</v>
      </c>
      <c r="DX264" s="32">
        <f>SUMIFS('Planificación 2026-1'!S:S,'Planificación 2026-1'!X:X,C264,'Planificación 2026-1'!F:F,"SUNAMPE",'Planificación 2026-1'!Y:Y,"VIRTUAL",'Planificación 2026-1'!I:I,"&gt;2")</f>
        <v>12</v>
      </c>
      <c r="DY264" s="32">
        <f>SUMIFS('Planificación 2026-1'!S:S,'Planificación 2026-1'!X:X,C264,'Planificación 2026-1'!F:F,"SUNAMPE",'Planificación 2026-1'!Y:Y,"&lt;&gt;VIRTUAL",'Planificación 2026-1'!I:I,"&gt;2")</f>
        <v>0</v>
      </c>
      <c r="DZ264" s="32">
        <f>SUMIFS('Planificación 2026-1'!S:S,'Planificación 2026-1'!X:X,C264,'Planificación 2026-1'!F:F,"FILIAL",'Planificación 2026-1'!Y:Y,"VIRTUAL",'Planificación 2026-1'!I:I,"&gt;2")</f>
        <v>0</v>
      </c>
      <c r="EA264" s="32">
        <f>SUMIFS('Planificación 2026-1'!S:S,'Planificación 2026-1'!X:X,C264,'Planificación 2026-1'!F:F,"FILIAL",'Planificación 2026-1'!Y:Y,"&lt;&gt;VIRTUAL",'Planificación 2026-1'!I:I,"&gt;2")</f>
        <v>0</v>
      </c>
      <c r="EB264" s="32">
        <f>SUMIFS('Planificación 2026-1'!S:S,'Planificación 2026-1'!X:X,C264,'Planificación 2026-1'!F:F,"PORUMA",'Planificación 2026-1'!Y:Y,"VIRTUAL",'Planificación 2026-1'!I:I,"&gt;2")</f>
        <v>0</v>
      </c>
      <c r="EC264" s="32">
        <f>SUMIFS('Planificación 2026-1'!S:S,'Planificación 2026-1'!X:X,C264,'Planificación 2026-1'!F:F,"PORUMA",'Planificación 2026-1'!Y:Y,"&lt;&gt;VIRTUAL",'Planificación 2026-1'!I:I,"&gt;2")</f>
        <v>0</v>
      </c>
      <c r="ED264" s="32">
        <f>SUMIFS('Planificación 2026-1'!S:S,'Planificación 2026-1'!X:X,C264,'Planificación 2026-1'!F:F,"HUAURA",'Planificación 2026-1'!Y:Y,"VIRTUAL",'Planificación 2026-1'!I:I,"&gt;2")</f>
        <v>0</v>
      </c>
      <c r="EE264" s="32">
        <f>SUMIFS('Planificación 2026-1'!S:S,'Planificación 2026-1'!X:X,C264,'Planificación 2026-1'!F:F,"HUAURA",'Planificación 2026-1'!Y:Y,"&lt;&gt;VIRTUAL",'Planificación 2026-1'!I:I,"&gt;2")</f>
        <v>0</v>
      </c>
      <c r="EF264" s="32">
        <f>SUMIFS('Planificación 2026-1'!S:S,'Planificación 2026-1'!X:X,C264,'Planificación 2026-1'!F:F,"PRINCIPAL",'Planificación 2026-1'!Y:Y,"VIRTUAL",'Planificación 2026-1'!I:I,"&lt;3")</f>
        <v>0</v>
      </c>
      <c r="EG264" s="32">
        <f>SUMIFS('Planificación 2026-1'!S:S,'Planificación 2026-1'!X:X,C264,'Planificación 2026-1'!F:F,"PRINCIPAL",'Planificación 2026-1'!Y:Y,"&lt;&gt;VIRTUAL",'Planificación 2026-1'!I:I,"&lt;3")</f>
        <v>0</v>
      </c>
      <c r="EH264" s="32">
        <f>SUMIFS('Planificación 2026-1'!S:S,'Planificación 2026-1'!X:X,C264,'Planificación 2026-1'!F:F,"SUNAMPE",'Planificación 2026-1'!Y:Y,"VIRTUAL",'Planificación 2026-1'!I:I,"&lt;3")</f>
        <v>0</v>
      </c>
      <c r="EI264" s="32">
        <f>SUMIFS('Planificación 2026-1'!S:S,'Planificación 2026-1'!X:X,C264,'Planificación 2026-1'!F:F,"SUNAMPE",'Planificación 2026-1'!Y:Y,"&lt;&gt;VIRTUAL",'Planificación 2026-1'!I:I,"&lt;3")</f>
        <v>0</v>
      </c>
      <c r="EJ264" s="32">
        <f>SUMIFS('Planificación 2026-1'!S:S,'Planificación 2026-1'!X:X,C264,'Planificación 2026-1'!F:F,"FILIAL",'Planificación 2026-1'!Y:Y,"VIRTUAL",'Planificación 2026-1'!I:I,"&lt;3")</f>
        <v>0</v>
      </c>
      <c r="EK264" s="32">
        <f>SUMIFS('Planificación 2026-1'!S:S,'Planificación 2026-1'!X:X,C264,'Planificación 2026-1'!F:F,"FILIAL",'Planificación 2026-1'!Y:Y,"&lt;&gt;VIRTUAL",'Planificación 2026-1'!I:I,"&lt;3")</f>
        <v>0</v>
      </c>
      <c r="EL264" s="32">
        <f>SUMIFS('Planificación 2026-1'!S:S,'Planificación 2026-1'!X:X,C264,'Planificación 2026-1'!F:F,"PORUMA",'Planificación 2026-1'!Y:Y,"VIRTUAL",'Planificación 2026-1'!I:I,"&lt;3")</f>
        <v>0</v>
      </c>
      <c r="EM264" s="32">
        <f>SUMIFS('Planificación 2026-1'!S:S,'Planificación 2026-1'!X:X,C264,'Planificación 2026-1'!F:F,"PORUMA",'Planificación 2026-1'!Y:Y,"&lt;&gt;VIRTUAL",'Planificación 2026-1'!I:I,"&lt;3")</f>
        <v>0</v>
      </c>
      <c r="EN264" s="32">
        <f>SUMIFS('Planificación 2026-1'!S:S,'Planificación 2026-1'!X:X,C264,'Planificación 2026-1'!F:F,"HUAURA",'Planificación 2026-1'!Y:Y,"VIRTUAL",'Planificación 2026-1'!I:I,"&lt;3")</f>
        <v>0</v>
      </c>
      <c r="EO264" s="32">
        <f>SUMIFS('Planificación 2026-1'!S:S,'Planificación 2026-1'!X:X,C264,'Planificación 2026-1'!F:F,"HUAURA",'Planificación 2026-1'!Y:Y,"&lt;&gt;VIRTUAL",'Planificación 2026-1'!I:I,"&lt;3")</f>
        <v>0</v>
      </c>
      <c r="EP264" s="32">
        <f>EJ264+DZ264+EA264+EK264</f>
        <v>0</v>
      </c>
      <c r="EQ264" s="32">
        <f>EO264+EN264+EE264+ED264</f>
        <v>0</v>
      </c>
      <c r="ER264" s="32">
        <f>EL264+EM264+EC264+EB264</f>
        <v>0</v>
      </c>
      <c r="ES264" s="32">
        <f>EG264+EF264+DW264+DV264</f>
        <v>0</v>
      </c>
      <c r="ET264" s="32">
        <f>EI264+EH264+DY264+DX264</f>
        <v>12</v>
      </c>
      <c r="EU264" s="32">
        <f t="shared" si="58"/>
        <v>12</v>
      </c>
      <c r="EV264" s="32" t="b">
        <f>EXACT(EU264,E264)</f>
        <v>1</v>
      </c>
      <c r="EW264" s="32"/>
      <c r="EX264" s="32">
        <f>DV264+DZ264+ED264+EF264+EJ264+EN264+DX264+EH264</f>
        <v>12</v>
      </c>
      <c r="EY264" s="32">
        <f>DW264+EA264+EE264+EG264+EK264+EO264+DY264+EI264</f>
        <v>0</v>
      </c>
      <c r="EZ264" s="32" t="b">
        <f>EXACT(SUM(EX264:EY264),E264)</f>
        <v>1</v>
      </c>
      <c r="FA264" s="32" t="str">
        <f>IF(AND(DW264=0,EA264=0,EE264=0),"",IF(COUNTIF(DW264:EE264,"&gt;0")=1,IF(DW264&gt;0,"SEDE",IF(EA264&gt;0,"FILIAL","HUAURA")),IF(COUNTIF(DW264:EE264,"&gt;0")=2,IF(AND(DW264&gt;0,EA264&gt;0),"SEDE-FILIAL",IF(AND(DW264&gt;0,EE264&gt;0),"SEDE-HUAURA","FILIAL-HUAURA")),"SEDE-FILIAL-HUAURA")))</f>
        <v/>
      </c>
      <c r="FB264" s="32" t="str">
        <f>IF(EX264=0,"PRESENCIAL",IF(EY264=0,"VIRTUAL",IF(EX264&gt;EY264,"MAS VIRTUAL",IF(EY264&gt;EX264,"MAS PRESENCIAL","AMBOS"))))</f>
        <v>VIRTUAL</v>
      </c>
    </row>
    <row r="265" spans="2:158">
      <c r="B265" s="65">
        <v>262</v>
      </c>
      <c r="C265" s="32" t="s">
        <v>473</v>
      </c>
      <c r="D265" s="429">
        <v>9381584</v>
      </c>
      <c r="E265" s="62">
        <f>SUMIF('Planificación 2026-1'!X:X,C265,'Planificación 2026-1'!S:S)</f>
        <v>38</v>
      </c>
      <c r="F265" s="450" t="s">
        <v>199</v>
      </c>
      <c r="G265" s="57" t="s">
        <v>200</v>
      </c>
      <c r="H265" s="64"/>
      <c r="I265" s="64"/>
      <c r="J265" s="32" t="s">
        <v>111</v>
      </c>
      <c r="K265" s="32" t="s">
        <v>259</v>
      </c>
      <c r="L265" s="57" t="str">
        <f>IF(SUM(COUNTIFS('Planificación 2026-1'!F:F,"PRINCIPAL",'Planificación 2026-1'!X:X,C265,'Planificación 2026-1'!H:H,"AF"))&gt;0,"P01"," ")</f>
        <v xml:space="preserve"> </v>
      </c>
      <c r="M265" s="58" t="str">
        <f>IF(SUM(COUNTIFS('Planificación 2026-1'!F:F,"PRINCIPAL",'Planificación 2026-1'!X:X,C265,'Planificación 2026-1'!H:H,"EN"))&gt;0,"P02"," ")</f>
        <v>P02</v>
      </c>
      <c r="N265" s="58" t="str">
        <f>IF(SUM(COUNTIFS('Planificación 2026-1'!F:F,"PRINCIPAL",'Planificación 2026-1'!X:X,C265,'Planificación 2026-1'!H:H,"IS"))&gt;0,"P03"," ")</f>
        <v xml:space="preserve"> </v>
      </c>
      <c r="O265" s="58" t="str">
        <f>IF(SUM(COUNTIFS('Planificación 2026-1'!F:F,"PRINCIPAL",'Planificación 2026-1'!X:X,C265,'Planificación 2026-1'!H:H,"PS"))&gt;0,"P04"," ")</f>
        <v xml:space="preserve"> </v>
      </c>
      <c r="P265" s="58"/>
      <c r="Q265" s="58" t="str">
        <f>IF(SUM(COUNTIFS('Planificación 2026-1'!F:F,"PRINCIPAL",'Planificación 2026-1'!X:X,C265,'Planificación 2026-1'!H:H,"IN"))&gt;0,"P06"," ")</f>
        <v xml:space="preserve"> </v>
      </c>
      <c r="R265" s="58" t="str">
        <f>IF(SUM(COUNTIFS('Planificación 2026-1'!F:F,"PRINCIPAL",'Planificación 2026-1'!X:X,C265,'Planificación 2026-1'!H:H,"CA"))&gt;0,"P07"," ")</f>
        <v xml:space="preserve"> </v>
      </c>
      <c r="S265" s="58" t="str">
        <f>IF(SUM(COUNTIFS('Planificación 2026-1'!F:F,"PRINCIPAL",'Planificación 2026-1'!X:X,C265,'Planificación 2026-1'!H:H,"DE"))&gt;0,"P08"," ")</f>
        <v xml:space="preserve"> </v>
      </c>
      <c r="T265" s="58" t="str">
        <f>IF(SUM(COUNTIFS('Planificación 2026-1'!F:F,"PRINCIPAL",'Planificación 2026-1'!X:X,C265,'Planificación 2026-1'!H:H,"OB"))&gt;0,"P09"," ")</f>
        <v xml:space="preserve"> </v>
      </c>
      <c r="U265" s="58" t="str">
        <f>IF(SUM(COUNTIFS('Planificación 2026-1'!F:F,"PRINCIPAL",'Planificación 2026-1'!X:X,C265,'Planificación 2026-1'!H:H,"MH"))&gt;0,"P31"," ")</f>
        <v xml:space="preserve"> </v>
      </c>
      <c r="V265" s="58" t="str">
        <f>IF(SUM(COUNTIFS('Planificación 2026-1'!F:F,"PRINCIPAL",'Planificación 2026-1'!X:X,C265,'Planificación 2026-1'!H:H,"IC"))&gt;0,"P32"," ")</f>
        <v xml:space="preserve"> </v>
      </c>
      <c r="W265" s="58" t="str">
        <f>IF(SUM(COUNTIFS('Planificación 2026-1'!F:F,"PRINCIPAL",'Planificación 2026-1'!X:X,C265,'Planificación 2026-1'!H:H,"AR"))&gt;0,"P34"," ")</f>
        <v xml:space="preserve"> </v>
      </c>
      <c r="X265" s="58" t="str">
        <f>IF(SUM(COUNTIFS('Planificación 2026-1'!F:F,"PRINCIPAL",'Planificación 2026-1'!X:X,C265,'Planificación 2026-1'!H:H,"T1"))&gt;0,"P35"," ")</f>
        <v xml:space="preserve"> </v>
      </c>
      <c r="Y265" s="58" t="str">
        <f>IF(SUM(COUNTIFS('Planificación 2026-1'!F:F,"PRINCIPAL",'Planificación 2026-1'!X:X,C265,'Planificación 2026-1'!H:H,"T3"))&gt;0,"P36"," ")</f>
        <v xml:space="preserve"> </v>
      </c>
      <c r="Z265" s="58" t="str">
        <f>IF(SUM(COUNTIFS('Planificación 2026-1'!F:F,"PRINCIPAL",'Planificación 2026-1'!X:X,C265,'Planificación 2026-1'!H:H,"T2"))&gt;0,"P37"," ")</f>
        <v xml:space="preserve"> </v>
      </c>
      <c r="AA265" s="58" t="str">
        <f>IF(SUM(COUNTIFS('Planificación 2026-1'!F:F,"PRINCIPAL",'Planificación 2026-1'!X:X,C265,'Planificación 2026-1'!H:H,"AE"))&gt;0,"P38"," ")</f>
        <v xml:space="preserve"> </v>
      </c>
      <c r="AB265" s="58" t="str">
        <f>IF(SUM(COUNTIFS('Planificación 2026-1'!F:F,"PRINCIPAL",'Planificación 2026-1'!X:X,C265,'Planificación 2026-1'!H:H,"T4"))&gt;0,"P55"," ")</f>
        <v xml:space="preserve"> </v>
      </c>
      <c r="AC265" s="58" t="str">
        <f>IF(SUM(COUNTIFS('Planificación 2026-1'!F:F,"FILIAL",'Planificación 2026-1'!X:X,C265,'Planificación 2026-1'!H:H,"AF"))&gt;0," P01"," ")</f>
        <v xml:space="preserve"> </v>
      </c>
      <c r="AD265" s="58" t="str">
        <f>IF(SUM(COUNTIFS('Planificación 2026-1'!F:F,"FILIAL",'Planificación 2026-1'!X:X,C265,'Planificación 2026-1'!H:H,"EN"))&gt;0,"P02"," ")</f>
        <v xml:space="preserve"> </v>
      </c>
      <c r="AE265" s="58" t="str">
        <f>IF(SUM(COUNTIFS('Planificación 2026-1'!F:F,"FILIAL",'Planificación 2026-1'!X:X,C265,'Planificación 2026-1'!H:H,"IS"))&gt;0,"P03"," ")</f>
        <v xml:space="preserve"> </v>
      </c>
      <c r="AF265" s="58" t="str">
        <f>IF(SUM(COUNTIFS('Planificación 2026-1'!F:F,"FILIAL",'Planificación 2026-1'!X:X,C265,'Planificación 2026-1'!H:H,"PS"))&gt;0,"P04"," ")</f>
        <v xml:space="preserve"> </v>
      </c>
      <c r="AG265" s="58"/>
      <c r="AH265" s="58" t="str">
        <f>IF(SUM(COUNTIFS('Planificación 2026-1'!F:F,"FILIAL",'Planificación 2026-1'!X:X,C265,'Planificación 2026-1'!H:H,"IN"))&gt;0,"P06"," ")</f>
        <v xml:space="preserve"> </v>
      </c>
      <c r="AI265" s="58" t="str">
        <f>IF(SUM(COUNTIFS('Planificación 2026-1'!F:F,"FILIAL",'Planificación 2026-1'!X:X,C265,'Planificación 2026-1'!H:H,"CA"))&gt;0,"P07"," ")</f>
        <v xml:space="preserve"> </v>
      </c>
      <c r="AJ265" s="58" t="str">
        <f>IF(SUM(COUNTIFS('Planificación 2026-1'!F:F,"FILIAL",'Planificación 2026-1'!X:X,C265,'Planificación 2026-1'!H:H,"DE"))&gt;0,"P08"," ")</f>
        <v xml:space="preserve"> </v>
      </c>
      <c r="AK265" s="58" t="str">
        <f>IF(SUM(COUNTIFS('Planificación 2026-1'!F:F,"FILIAL",'Planificación 2026-1'!X:X,C265,'Planificación 2026-1'!H:H,"OB"))&gt;0,"P09"," ")</f>
        <v xml:space="preserve"> </v>
      </c>
      <c r="AL265" s="58" t="str">
        <f>IF(SUM(COUNTIFS('Planificación 2026-1'!F:F,"FILIAL",'Planificación 2026-1'!X:X,C265,'Planificación 2026-1'!H:H,"MH"))&gt;0,"P31"," ")</f>
        <v xml:space="preserve"> </v>
      </c>
      <c r="AM265" s="58" t="str">
        <f>IF(SUM(COUNTIFS('Planificación 2026-1'!F:F,"FILIAL",'Planificación 2026-1'!X:X,C265,'Planificación 2026-1'!H:H,"IC"))&gt;0,"P32"," ")</f>
        <v xml:space="preserve"> </v>
      </c>
      <c r="AN265" s="58" t="str">
        <f>IF(SUM(COUNTIFS('Planificación 2026-1'!F:F,"FILIAL",'Planificación 2026-1'!X:X,C265,'Planificación 2026-1'!H:H,"AR"))&gt;0,"P34"," ")</f>
        <v xml:space="preserve"> </v>
      </c>
      <c r="AO265" s="58" t="str">
        <f>IF(SUM(COUNTIFS('Planificación 2026-1'!F:F,"FILIAL",'Planificación 2026-1'!X:X,C265,'Planificación 2026-1'!H:H,"T1"))&gt;0,"P35"," ")</f>
        <v xml:space="preserve"> </v>
      </c>
      <c r="AP265" s="58" t="str">
        <f>IF(SUM(COUNTIFS('Planificación 2026-1'!F:F,"FILIAL",'Planificación 2026-1'!X:X,C265,'Planificación 2026-1'!H:H,"T3"))&gt;0,"P36"," ")</f>
        <v xml:space="preserve"> </v>
      </c>
      <c r="AQ265" s="58" t="str">
        <f>IF(SUM(COUNTIFS('Planificación 2026-1'!F:F,"FILIAL",'Planificación 2026-1'!X:X,C265,'Planificación 2026-1'!H:H,"T2"))&gt;0,"P37"," ")</f>
        <v xml:space="preserve"> </v>
      </c>
      <c r="AR265" s="58" t="str">
        <f>IF(SUM(COUNTIFS('Planificación 2026-1'!F:F,"FILIAL",'Planificación 2026-1'!X:X,C265,'Planificación 2026-1'!H:H,"AE"))&gt;0,"P38"," ")</f>
        <v xml:space="preserve"> </v>
      </c>
      <c r="AS265" s="58" t="str">
        <f>IF(SUM(COUNTIFS('Planificación 2026-1'!F:F,"FILIAL",'Planificación 2026-1'!X:X,C265,'Planificación 2026-1'!H:H,"T4"))&gt;0,"P55"," ")</f>
        <v xml:space="preserve"> </v>
      </c>
      <c r="AT265" s="58" t="str">
        <f>IF(SUM(COUNTIFS('Planificación 2026-1'!F:F,"SUNAMPE",'Planificación 2026-1'!X:X,C265,'Planificación 2026-1'!H:H,"AF"))&gt;0," P01"," ")</f>
        <v xml:space="preserve"> </v>
      </c>
      <c r="AU265" s="58" t="str">
        <f>IF(SUM(COUNTIFS('Planificación 2026-1'!F:F,"SUNAMPE",'Planificación 2026-1'!X:X,C265,'Planificación 2026-1'!H:H,"EN"))&gt;0,"P02"," ")</f>
        <v xml:space="preserve"> </v>
      </c>
      <c r="AV265" s="58" t="str">
        <f>IF(SUM(COUNTIFS('Planificación 2026-1'!F:F,"SUNAMPE",'Planificación 2026-1'!X:X,C265,'Planificación 2026-1'!H:H,"IS"))&gt;0,"P03"," ")</f>
        <v xml:space="preserve"> </v>
      </c>
      <c r="AW265" s="58" t="str">
        <f>IF(SUM(COUNTIFS('Planificación 2026-1'!F:F,"SUNAMPE",'Planificación 2026-1'!X:X,C265,'Planificación 2026-1'!H:H,"PS"))&gt;0,"P04"," ")</f>
        <v>P04</v>
      </c>
      <c r="AX265" s="58"/>
      <c r="AY265" s="58" t="str">
        <f>IF(SUM(COUNTIFS('Planificación 2026-1'!F:F,"SUNAMPE",'Planificación 2026-1'!X:X,C265,'Planificación 2026-1'!H:H,"IN"))&gt;0,"P06"," ")</f>
        <v xml:space="preserve"> </v>
      </c>
      <c r="AZ265" s="58" t="str">
        <f>IF(SUM(COUNTIFS('Planificación 2026-1'!F:F,"SUNAMPE",'Planificación 2026-1'!X:X,C265,'Planificación 2026-1'!H:H,"CA"))&gt;0,"P07"," ")</f>
        <v xml:space="preserve"> </v>
      </c>
      <c r="BA265" s="58" t="str">
        <f>IF(SUM(COUNTIFS('Planificación 2026-1'!F:F,"SUNAMPE",'Planificación 2026-1'!X:X,C265,'Planificación 2026-1'!H:H,"DE"))&gt;0,"P08"," ")</f>
        <v xml:space="preserve"> </v>
      </c>
      <c r="BB265" s="58" t="str">
        <f>IF(SUM(COUNTIFS('Planificación 2026-1'!F:F,"SUNAMPE",'Planificación 2026-1'!X:X,C265,'Planificación 2026-1'!H:H,"OB"))&gt;0,"P09"," ")</f>
        <v xml:space="preserve"> </v>
      </c>
      <c r="BC265" s="58" t="str">
        <f>IF(SUM(COUNTIFS('Planificación 2026-1'!F:F,"SUNAMPE",'Planificación 2026-1'!X:X,C265,'Planificación 2026-1'!H:H,"MH"))&gt;0,"P31"," ")</f>
        <v>P31</v>
      </c>
      <c r="BD265" s="58" t="str">
        <f>IF(SUM(COUNTIFS('Planificación 2026-1'!F:F,"SUNAMPE",'Planificación 2026-1'!X:X,C265,'Planificación 2026-1'!H:H,"IC"))&gt;0,"P32"," ")</f>
        <v xml:space="preserve"> </v>
      </c>
      <c r="BE265" s="58" t="str">
        <f>IF(SUM(COUNTIFS('Planificación 2026-1'!F:F,"SUNAMPE",'Planificación 2026-1'!X:X,C265,'Planificación 2026-1'!H:H,"AR"))&gt;0,"P34"," ")</f>
        <v xml:space="preserve"> </v>
      </c>
      <c r="BF265" s="58" t="str">
        <f>IF(SUM(COUNTIFS('Planificación 2026-1'!F:F,"SUNAMPE",'Planificación 2026-1'!X:X,C265,'Planificación 2026-1'!H:H,"T1"))&gt;0,"P35"," ")</f>
        <v xml:space="preserve"> </v>
      </c>
      <c r="BG265" s="58" t="str">
        <f>IF(SUM(COUNTIFS('Planificación 2026-1'!F:F,"SUNAMPE",'Planificación 2026-1'!X:X,C265,'Planificación 2026-1'!H:H,"T3"))&gt;0,"P36"," ")</f>
        <v xml:space="preserve"> </v>
      </c>
      <c r="BH265" s="58" t="str">
        <f>IF(SUM(COUNTIFS('Planificación 2026-1'!F:F,"SUNAMPE",'Planificación 2026-1'!X:X,C265,'Planificación 2026-1'!H:H,"T2"))&gt;0,"P37"," ")</f>
        <v xml:space="preserve"> </v>
      </c>
      <c r="BI265" s="58" t="str">
        <f>IF(SUM(COUNTIFS('Planificación 2026-1'!F:F,"SUNAMPE",'Planificación 2026-1'!X:X,C265,'Planificación 2026-1'!H:H,"AE"))&gt;0,"P38"," ")</f>
        <v xml:space="preserve"> </v>
      </c>
      <c r="BJ265" s="58" t="str">
        <f>IF(SUM(COUNTIFS('Planificación 2026-1'!F:F,"SUNAMPE",'Planificación 2026-1'!X:X,C265,'Planificación 2026-1'!H:H,"T4"))&gt;0,"P55"," ")</f>
        <v>P55</v>
      </c>
      <c r="BK265" s="58" t="str">
        <f>IF(SUM(COUNTIFS('Planificación 2026-1'!F:F,"HUAURA",'Planificación 2026-1'!X:X,C265,'Planificación 2026-1'!H:H,"AF"))&gt;0," P01"," ")</f>
        <v xml:space="preserve"> </v>
      </c>
      <c r="BL265" s="58" t="str">
        <f>IF(SUM(COUNTIFS('Planificación 2026-1'!F:F,"HUAURA",'Planificación 2026-1'!X:X,C265,'Planificación 2026-1'!H:H,"EN"))&gt;0,"P02"," ")</f>
        <v xml:space="preserve"> </v>
      </c>
      <c r="BM265" s="58" t="str">
        <f>IF(SUM(COUNTIFS('Planificación 2026-1'!F:F,"HUAURA",'Planificación 2026-1'!X:X,C265,'Planificación 2026-1'!H:H,"IS"))&gt;0,"P03"," ")</f>
        <v xml:space="preserve"> </v>
      </c>
      <c r="BN265" s="58" t="str">
        <f>IF(SUM(COUNTIFS('Planificación 2026-1'!F:F,"HUAURA",'Planificación 2026-1'!X:X,C265,'Planificación 2026-1'!H:H,"PS"))&gt;0,"P04"," ")</f>
        <v xml:space="preserve"> </v>
      </c>
      <c r="BO265" s="58"/>
      <c r="BP265" s="58" t="str">
        <f>IF(SUM(COUNTIFS('Planificación 2026-1'!F:F,"HUAURA",'Planificación 2026-1'!X:X,C265,'Planificación 2026-1'!H:H,"IN"))&gt;0,"P06"," ")</f>
        <v xml:space="preserve"> </v>
      </c>
      <c r="BQ265" s="58" t="str">
        <f>IF(SUM(COUNTIFS('Planificación 2026-1'!F:F,"HUAURA",'Planificación 2026-1'!X:X,C265,'Planificación 2026-1'!H:H,"CA"))&gt;0,"P07"," ")</f>
        <v xml:space="preserve"> </v>
      </c>
      <c r="BR265" s="58" t="str">
        <f>IF(SUM(COUNTIFS('Planificación 2026-1'!F:F,"HUAURA",'Planificación 2026-1'!X:X,C265,'Planificación 2026-1'!H:H,"DE"))&gt;0,"P08"," ")</f>
        <v xml:space="preserve"> </v>
      </c>
      <c r="BS265" s="58" t="str">
        <f>IF(SUM(COUNTIFS('Planificación 2026-1'!F:F,"HUAURA",'Planificación 2026-1'!X:X,C265,'Planificación 2026-1'!H:H,"OB"))&gt;0,"P09"," ")</f>
        <v xml:space="preserve"> </v>
      </c>
      <c r="BT265" s="58" t="str">
        <f>IF(SUM(COUNTIFS('Planificación 2026-1'!F:F,"HUAURA",'Planificación 2026-1'!X:X,C265,'Planificación 2026-1'!H:H,"MH"))&gt;0,"P31"," ")</f>
        <v xml:space="preserve"> </v>
      </c>
      <c r="BU265" s="58" t="str">
        <f>IF(SUM(COUNTIFS('Planificación 2026-1'!F:F,"HUAURA",'Planificación 2026-1'!X:X,C265,'Planificación 2026-1'!H:H,"IC"))&gt;0,"P32"," ")</f>
        <v xml:space="preserve"> </v>
      </c>
      <c r="BV265" s="58" t="str">
        <f>IF(SUM(COUNTIFS('Planificación 2026-1'!F:F,"HUAURA",'Planificación 2026-1'!X:X,C265,'Planificación 2026-1'!H:H,"AR"))&gt;0,"P34"," ")</f>
        <v xml:space="preserve"> </v>
      </c>
      <c r="BW265" s="58" t="str">
        <f>IF(SUM(COUNTIFS('Planificación 2026-1'!F:F,"HUAURA",'Planificación 2026-1'!X:X,C265,'Planificación 2026-1'!H:H,"T1"))&gt;0,"P35"," ")</f>
        <v xml:space="preserve"> </v>
      </c>
      <c r="BX265" s="58" t="str">
        <f>IF(SUM(COUNTIFS('Planificación 2026-1'!F:F,"HUAURA",'Planificación 2026-1'!X:X,C265,'Planificación 2026-1'!H:H,"T3"))&gt;0,"P36"," ")</f>
        <v xml:space="preserve"> </v>
      </c>
      <c r="BY265" s="58" t="str">
        <f>IF(SUM(COUNTIFS('Planificación 2026-1'!F:F,"HUAURA",'Planificación 2026-1'!X:X,C265,'Planificación 2026-1'!H:H,"T2"))&gt;0,"P37"," ")</f>
        <v xml:space="preserve"> </v>
      </c>
      <c r="BZ265" s="58" t="str">
        <f>IF(SUM(COUNTIFS('Planificación 2026-1'!F:F,"HUAURA",'Planificación 2026-1'!X:X,C265,'Planificación 2026-1'!H:H,"AE"))&gt;0,"P38"," ")</f>
        <v xml:space="preserve"> </v>
      </c>
      <c r="CA265" s="58" t="str">
        <f>IF(SUM(COUNTIFS('Planificación 2026-1'!F:F,"HUAURA",'Planificación 2026-1'!X:X,C265,'Planificación 2026-1'!H:H,"T4"))&gt;0,"P55"," ")</f>
        <v xml:space="preserve"> </v>
      </c>
      <c r="CB265" s="59">
        <f>SUMIFS('Planificación 2026-1'!S:S,'Planificación 2026-1'!X:X,C265,'Planificación 2026-1'!H:H,"AF",'Planificación 2026-1'!I:I,"&gt;2")</f>
        <v>0</v>
      </c>
      <c r="CC265" s="59">
        <f>SUMIFS('Planificación 2026-1'!S:S,'Planificación 2026-1'!X:X,C265,'Planificación 2026-1'!H:H,"EN",'Planificación 2026-1'!I:I,"&gt;2")</f>
        <v>0</v>
      </c>
      <c r="CD265" s="59">
        <f>SUMIFS('Planificación 2026-1'!S:S,'Planificación 2026-1'!X:X,C265,'Planificación 2026-1'!H:H,"IS",'Planificación 2026-1'!I:I,"&gt;2")</f>
        <v>0</v>
      </c>
      <c r="CE265" s="59">
        <f>SUMIFS('Planificación 2026-1'!S:S,'Planificación 2026-1'!X:X,C265,'Planificación 2026-1'!H:H,"PS",'Planificación 2026-1'!I:I,"&gt;2")</f>
        <v>0</v>
      </c>
      <c r="CF265" s="59">
        <f>SUMIFS('Planificación 2026-1'!S:S,'Planificación 2026-1'!X:X,C265,'Planificación 2026-1'!H:H,"IN",'Planificación 2026-1'!I:I,"&gt;2")</f>
        <v>0</v>
      </c>
      <c r="CG265" s="59">
        <f>SUMIFS('Planificación 2026-1'!S:S,'Planificación 2026-1'!X:X,C265,'Planificación 2026-1'!H:H,"CA",'Planificación 2026-1'!I:I,"&gt;2")</f>
        <v>0</v>
      </c>
      <c r="CH265" s="59">
        <f>SUMIFS('Planificación 2026-1'!S:S,'Planificación 2026-1'!X:X,C265,'Planificación 2026-1'!H:H,"DE",'Planificación 2026-1'!I:I,"&gt;2")</f>
        <v>0</v>
      </c>
      <c r="CI265" s="59">
        <f>SUMIFS('Planificación 2026-1'!S:S,'Planificación 2026-1'!X:X,C265,'Planificación 2026-1'!H:H,"OB",'Planificación 2026-1'!I:I,"&gt;2")</f>
        <v>0</v>
      </c>
      <c r="CJ265" s="59">
        <f>SUMIFS('Planificación 2026-1'!S:S,'Planificación 2026-1'!X:X,C265,'Planificación 2026-1'!H:H,"MH",'Planificación 2026-1'!I:I,"&gt;2")</f>
        <v>6</v>
      </c>
      <c r="CK265" s="59">
        <f>SUMIFS('Planificación 2026-1'!S:S,'Planificación 2026-1'!X:X,C265,'Planificación 2026-1'!H:H,"IC",'Planificación 2026-1'!I:I,"&gt;2")</f>
        <v>0</v>
      </c>
      <c r="CL265" s="59">
        <f>SUMIFS('Planificación 2026-1'!S:S,'Planificación 2026-1'!X:X,C265,'Planificación 2026-1'!H:H,"AR",'Planificación 2026-1'!I:I,"&gt;2")</f>
        <v>0</v>
      </c>
      <c r="CM265" s="59">
        <f>SUMIFS('Planificación 2026-1'!S:S,'Planificación 2026-1'!X:X,C265,'Planificación 2026-1'!H:H,"AE",'Planificación 2026-1'!I:I,"&gt;2")</f>
        <v>0</v>
      </c>
      <c r="CN265" s="59">
        <f>SUMIFS('Planificación 2026-1'!S:S,'Planificación 2026-1'!X:X,C265,'Planificación 2026-1'!H:H,"T1",'Planificación 2026-1'!I:I,"&gt;2")</f>
        <v>0</v>
      </c>
      <c r="CO265" s="59">
        <f>SUMIFS('Planificación 2026-1'!S:S,'Planificación 2026-1'!X:X,C265,'Planificación 2026-1'!H:H,"T3",'Planificación 2026-1'!I:I,"&gt;2")</f>
        <v>0</v>
      </c>
      <c r="CP265" s="59">
        <f>SUMIFS('Planificación 2026-1'!S:S,'Planificación 2026-1'!X:X,C265,'Planificación 2026-1'!H:H,"T2",'Planificación 2026-1'!I:I,"&gt;2")</f>
        <v>0</v>
      </c>
      <c r="CQ265" s="59">
        <f>SUMIFS('Planificación 2026-1'!S:S,'Planificación 2026-1'!X:X,C265,'Planificación 2026-1'!H:H,"T4",'Planificación 2026-1'!I:I,"&gt;2")</f>
        <v>20</v>
      </c>
      <c r="CR265" s="59">
        <f>SUMIFS('Planificación 2026-1'!S:S,'Planificación 2026-1'!X:X,C265,'Planificación 2026-1'!H:H,"AF",'Planificación 2026-1'!I:I,"&lt;3")</f>
        <v>0</v>
      </c>
      <c r="CS265" s="59">
        <f>SUMIFS('Planificación 2026-1'!S:S,'Planificación 2026-1'!X:X,C265,'Planificación 2026-1'!H:H,"EN",'Planificación 2026-1'!I:I,"&lt;3")</f>
        <v>6</v>
      </c>
      <c r="CT265" s="59">
        <f>SUMIFS('Planificación 2026-1'!S:S,'Planificación 2026-1'!X:X,C265,'Planificación 2026-1'!H:H,"IS",'Planificación 2026-1'!I:I,"&lt;3")</f>
        <v>0</v>
      </c>
      <c r="CU265" s="59">
        <f>SUMIFS('Planificación 2026-1'!S:S,'Planificación 2026-1'!X:X,C265,'Planificación 2026-1'!H:H,"PS",'Planificación 2026-1'!I:I,"&lt;3")</f>
        <v>6</v>
      </c>
      <c r="CV265" s="59">
        <f>SUMIFS('Planificación 2026-1'!S:S,'Planificación 2026-1'!X:X,C265,'Planificación 2026-1'!H:H,"IN",'Planificación 2026-1'!I:I,"&lt;3")</f>
        <v>0</v>
      </c>
      <c r="CW265" s="59">
        <f>SUMIFS('Planificación 2026-1'!S:S,'Planificación 2026-1'!X:X,C265,'Planificación 2026-1'!H:H,"CA",'Planificación 2026-1'!I:I,"&lt;3")</f>
        <v>0</v>
      </c>
      <c r="CX265" s="59">
        <f>SUMIFS('Planificación 2026-1'!S:S,'Planificación 2026-1'!X:X,C265,'Planificación 2026-1'!H:H,"DE",'Planificación 2026-1'!I:I,"&lt;3")</f>
        <v>0</v>
      </c>
      <c r="CY265" s="59">
        <f>SUMIFS('Planificación 2026-1'!S:S,'Planificación 2026-1'!X:X,C265,'Planificación 2026-1'!H:H,"OB",'Planificación 2026-1'!I:I,"&lt;3")</f>
        <v>0</v>
      </c>
      <c r="CZ265" s="59">
        <f>SUMIFS('Planificación 2026-1'!S:S,'Planificación 2026-1'!X:X,C265,'Planificación 2026-1'!H:H,"MH",'Planificación 2026-1'!I:I,"&lt;3")</f>
        <v>0</v>
      </c>
      <c r="DA265" s="59">
        <f>SUMIFS('Planificación 2026-1'!S:S,'Planificación 2026-1'!X:X,C265,'Planificación 2026-1'!H:H,"IC",'Planificación 2026-1'!I:I,"&lt;3")</f>
        <v>0</v>
      </c>
      <c r="DB265" s="59">
        <f>SUMIFS('Planificación 2026-1'!S:S,'Planificación 2026-1'!X:X,C265,'Planificación 2026-1'!H:H,"AR",'Planificación 2026-1'!I:I,"&lt;3")</f>
        <v>0</v>
      </c>
      <c r="DC265" s="59">
        <f>SUMIFS('Planificación 2026-1'!S:S,'Planificación 2026-1'!X:X,C265,'Planificación 2026-1'!H:H,"AE",'Planificación 2026-1'!I:I,"&lt;3")</f>
        <v>0</v>
      </c>
      <c r="DD265" s="59">
        <f>SUMIFS('Planificación 2026-1'!S:S,'Planificación 2026-1'!X:X,C265,'Planificación 2026-1'!H:H,"T1",'Planificación 2026-1'!I:I,"&lt;3")</f>
        <v>0</v>
      </c>
      <c r="DE265" s="59">
        <f>SUMIFS('Planificación 2026-1'!S:S,'Planificación 2026-1'!X:X,C265,'Planificación 2026-1'!H:H,"T3",'Planificación 2026-1'!I:I,"&lt;3")</f>
        <v>0</v>
      </c>
      <c r="DF265" s="59">
        <f>SUMIFS('Planificación 2026-1'!S:S,'Planificación 2026-1'!X:X,C265,'Planificación 2026-1'!H:H,"T2",'Planificación 2026-1'!I:I,"&lt;3")</f>
        <v>0</v>
      </c>
      <c r="DG265" s="59">
        <f>SUMIFS('Planificación 2026-1'!S:S,'Planificación 2026-1'!X:X,C265,'Planificación 2026-1'!H:H,"T4",'Planificación 2026-1'!I:I,"&lt;3")</f>
        <v>0</v>
      </c>
      <c r="DH265" s="58" t="str">
        <f>TRIM(CONCATENATE(L265,M265,N265,O265,P265,Q265,R265,S265,T265,U265,V265,W265,X265,Y265,Z265,AA265,AB265))</f>
        <v>P02</v>
      </c>
      <c r="DI265" s="27">
        <f>IF(C265="","",SUMIFS('Planificación 2026-1'!S:S,'Planificación 2026-1'!X:X,C265,'Planificación 2026-1'!F:F,"PRINCIPAL",'Planificación 2026-1'!Y:Y,"VIRTUAL"))</f>
        <v>0</v>
      </c>
      <c r="DJ265" s="27">
        <f>IF(C265="","",SUMIFS('Planificación 2026-1'!S:S,'Planificación 2026-1'!X:X,C265,'Planificación 2026-1'!F:F,"PRINCIPAL",'Planificación 2026-1'!Y:Y,"PRESENCIAL"))</f>
        <v>6</v>
      </c>
      <c r="DK265" s="27">
        <f>IF(C265="","",SUMIFS('Planificación 2026-1'!S:S,'Planificación 2026-1'!X:X,C265,'Planificación 2026-1'!F:F,"PRINCIPAL",'Planificación 2026-1'!Y:Y,"HIBRIDO PRESENCIAL"))</f>
        <v>0</v>
      </c>
      <c r="DL265" s="58" t="str">
        <f>TRIM(CONCATENATE(AC265,AD265,AE265,AF265,AG265,AH265,AI265,AJ265,AK265,AL265,AM265,AN265,AO265,AP265,AQ265,AR265,AS265))</f>
        <v/>
      </c>
      <c r="DM265" s="58">
        <f>IF(C265="","",SUMIFS('Planificación 2026-1'!S:S,'Planificación 2026-1'!X:X,C265,'Planificación 2026-1'!F:F,"FILIAL",'Planificación 2026-1'!Y:Y,"VIRTUAL"))</f>
        <v>0</v>
      </c>
      <c r="DN265" s="60">
        <f>IF(C265="","",SUMIFS('Planificación 2026-1'!S:S,'Planificación 2026-1'!X:X,C265,'Planificación 2026-1'!F:F,"FILIAL",'Planificación 2026-1'!Y:Y,"PRESENCIAL"))</f>
        <v>0</v>
      </c>
      <c r="DO265" s="29">
        <f>IF(C265="","",SUMIFS('Planificación 2026-1'!S:S,'Planificación 2026-1'!X:X,C265,'Planificación 2026-1'!F:F,"FILIAL",'Planificación 2026-1'!Y:Y,"HIBRIDO PRESENCIAL"))</f>
        <v>0</v>
      </c>
      <c r="DP265" s="61" t="str">
        <f>TRIM(CONCATENATE(AT265,AU265,AV265,AW265,AX265,AY265,AZ265,BA265,BB265,BC265,BD265,BE265,BF265,BG265,BH265,BI265,BJ265))</f>
        <v>P04 P31 P55</v>
      </c>
      <c r="DQ265" s="58">
        <f>IF(C265="","",SUMIFS('Planificación 2026-1'!S:S,'Planificación 2026-1'!X:X,C265,'Planificación 2026-1'!F:F,"SUNAMPE",'Planificación 2026-1'!Y:Y,"VIRTUAL"))</f>
        <v>4</v>
      </c>
      <c r="DR265" s="29">
        <f>IF(C265="","",SUMIFS('Planificación 2026-1'!S:S,'Planificación 2026-1'!X:X,C265,'Planificación 2026-1'!F:F,"SUNAMPE",'Planificación 2026-1'!Y:Y,"PRESENCIAL"))</f>
        <v>28</v>
      </c>
      <c r="DS265" s="61" t="str">
        <f>TRIM(CONCATENATE(BK265,BL265,BM265,BN265,BO265,BP265,BQ265,BR265,BS265,BT265,BU265,BV265,BW265,BX265,BY265,BZ265,CA265))</f>
        <v/>
      </c>
      <c r="DT265" s="58">
        <f>IF(C265="","",SUMIFS('Planificación 2026-1'!S:S,'Planificación 2026-1'!X:X,C265,'Planificación 2026-1'!F:F,"HUAURA",'Planificación 2026-1'!Y:Y,"VIRTUAL"))</f>
        <v>0</v>
      </c>
      <c r="DU265" s="29">
        <f>IF(C265="","",SUMIFS('Planificación 2026-1'!S:S,'Planificación 2026-1'!X:X,C265,'Planificación 2026-1'!F:F,"HUAURA",'Planificación 2026-1'!Y:Y,"PRESENCIAL"))</f>
        <v>0</v>
      </c>
      <c r="DV265" s="32">
        <f>SUMIFS('Planificación 2026-1'!S:S,'Planificación 2026-1'!X:X,C265,'Planificación 2026-1'!F:F,"PRINCIPAL",'Planificación 2026-1'!Y:Y,"VIRTUAL",'Planificación 2026-1'!I:I,"&gt;2")</f>
        <v>0</v>
      </c>
      <c r="DW265" s="32">
        <f>SUMIFS('Planificación 2026-1'!S:S,'Planificación 2026-1'!X:X,C265,'Planificación 2026-1'!F:F,"PRINCIPAL",'Planificación 2026-1'!Y:Y,"&lt;&gt;VIRTUAL",'Planificación 2026-1'!I:I,"&gt;2")</f>
        <v>0</v>
      </c>
      <c r="DX265" s="32">
        <f>SUMIFS('Planificación 2026-1'!S:S,'Planificación 2026-1'!X:X,C265,'Planificación 2026-1'!F:F,"SUNAMPE",'Planificación 2026-1'!Y:Y,"VIRTUAL",'Planificación 2026-1'!I:I,"&gt;2")</f>
        <v>4</v>
      </c>
      <c r="DY265" s="32">
        <f>SUMIFS('Planificación 2026-1'!S:S,'Planificación 2026-1'!X:X,C265,'Planificación 2026-1'!F:F,"SUNAMPE",'Planificación 2026-1'!Y:Y,"&lt;&gt;VIRTUAL",'Planificación 2026-1'!I:I,"&gt;2")</f>
        <v>22</v>
      </c>
      <c r="DZ265" s="32">
        <f>SUMIFS('Planificación 2026-1'!S:S,'Planificación 2026-1'!X:X,C265,'Planificación 2026-1'!F:F,"FILIAL",'Planificación 2026-1'!Y:Y,"VIRTUAL",'Planificación 2026-1'!I:I,"&gt;2")</f>
        <v>0</v>
      </c>
      <c r="EA265" s="32">
        <f>SUMIFS('Planificación 2026-1'!S:S,'Planificación 2026-1'!X:X,C265,'Planificación 2026-1'!F:F,"FILIAL",'Planificación 2026-1'!Y:Y,"&lt;&gt;VIRTUAL",'Planificación 2026-1'!I:I,"&gt;2")</f>
        <v>0</v>
      </c>
      <c r="EB265" s="32">
        <f>SUMIFS('Planificación 2026-1'!S:S,'Planificación 2026-1'!X:X,C265,'Planificación 2026-1'!F:F,"PORUMA",'Planificación 2026-1'!Y:Y,"VIRTUAL",'Planificación 2026-1'!I:I,"&gt;2")</f>
        <v>0</v>
      </c>
      <c r="EC265" s="32">
        <f>SUMIFS('Planificación 2026-1'!S:S,'Planificación 2026-1'!X:X,C265,'Planificación 2026-1'!F:F,"PORUMA",'Planificación 2026-1'!Y:Y,"&lt;&gt;VIRTUAL",'Planificación 2026-1'!I:I,"&gt;2")</f>
        <v>0</v>
      </c>
      <c r="ED265" s="32">
        <f>SUMIFS('Planificación 2026-1'!S:S,'Planificación 2026-1'!X:X,C265,'Planificación 2026-1'!F:F,"HUAURA",'Planificación 2026-1'!Y:Y,"VIRTUAL",'Planificación 2026-1'!I:I,"&gt;2")</f>
        <v>0</v>
      </c>
      <c r="EE265" s="32">
        <f>SUMIFS('Planificación 2026-1'!S:S,'Planificación 2026-1'!X:X,C265,'Planificación 2026-1'!F:F,"HUAURA",'Planificación 2026-1'!Y:Y,"&lt;&gt;VIRTUAL",'Planificación 2026-1'!I:I,"&gt;2")</f>
        <v>0</v>
      </c>
      <c r="EF265" s="32">
        <f>SUMIFS('Planificación 2026-1'!S:S,'Planificación 2026-1'!X:X,C265,'Planificación 2026-1'!F:F,"PRINCIPAL",'Planificación 2026-1'!Y:Y,"VIRTUAL",'Planificación 2026-1'!I:I,"&lt;3")</f>
        <v>0</v>
      </c>
      <c r="EG265" s="32">
        <f>SUMIFS('Planificación 2026-1'!S:S,'Planificación 2026-1'!X:X,C265,'Planificación 2026-1'!F:F,"PRINCIPAL",'Planificación 2026-1'!Y:Y,"&lt;&gt;VIRTUAL",'Planificación 2026-1'!I:I,"&lt;3")</f>
        <v>6</v>
      </c>
      <c r="EH265" s="32">
        <f>SUMIFS('Planificación 2026-1'!S:S,'Planificación 2026-1'!X:X,C265,'Planificación 2026-1'!F:F,"SUNAMPE",'Planificación 2026-1'!Y:Y,"VIRTUAL",'Planificación 2026-1'!I:I,"&lt;3")</f>
        <v>0</v>
      </c>
      <c r="EI265" s="32">
        <f>SUMIFS('Planificación 2026-1'!S:S,'Planificación 2026-1'!X:X,C265,'Planificación 2026-1'!F:F,"SUNAMPE",'Planificación 2026-1'!Y:Y,"&lt;&gt;VIRTUAL",'Planificación 2026-1'!I:I,"&lt;3")</f>
        <v>6</v>
      </c>
      <c r="EJ265" s="32">
        <f>SUMIFS('Planificación 2026-1'!S:S,'Planificación 2026-1'!X:X,C265,'Planificación 2026-1'!F:F,"FILIAL",'Planificación 2026-1'!Y:Y,"VIRTUAL",'Planificación 2026-1'!I:I,"&lt;3")</f>
        <v>0</v>
      </c>
      <c r="EK265" s="32">
        <f>SUMIFS('Planificación 2026-1'!S:S,'Planificación 2026-1'!X:X,C265,'Planificación 2026-1'!F:F,"FILIAL",'Planificación 2026-1'!Y:Y,"&lt;&gt;VIRTUAL",'Planificación 2026-1'!I:I,"&lt;3")</f>
        <v>0</v>
      </c>
      <c r="EL265" s="32">
        <f>SUMIFS('Planificación 2026-1'!S:S,'Planificación 2026-1'!X:X,C265,'Planificación 2026-1'!F:F,"PORUMA",'Planificación 2026-1'!Y:Y,"VIRTUAL",'Planificación 2026-1'!I:I,"&lt;3")</f>
        <v>0</v>
      </c>
      <c r="EM265" s="32">
        <f>SUMIFS('Planificación 2026-1'!S:S,'Planificación 2026-1'!X:X,C265,'Planificación 2026-1'!F:F,"PORUMA",'Planificación 2026-1'!Y:Y,"&lt;&gt;VIRTUAL",'Planificación 2026-1'!I:I,"&lt;3")</f>
        <v>0</v>
      </c>
      <c r="EN265" s="32">
        <f>SUMIFS('Planificación 2026-1'!S:S,'Planificación 2026-1'!X:X,C265,'Planificación 2026-1'!F:F,"HUAURA",'Planificación 2026-1'!Y:Y,"VIRTUAL",'Planificación 2026-1'!I:I,"&lt;3")</f>
        <v>0</v>
      </c>
      <c r="EO265" s="32">
        <f>SUMIFS('Planificación 2026-1'!S:S,'Planificación 2026-1'!X:X,C265,'Planificación 2026-1'!F:F,"HUAURA",'Planificación 2026-1'!Y:Y,"&lt;&gt;VIRTUAL",'Planificación 2026-1'!I:I,"&lt;3")</f>
        <v>0</v>
      </c>
      <c r="EP265" s="32">
        <f>EJ265+DZ265+EA265+EK265</f>
        <v>0</v>
      </c>
      <c r="EQ265" s="32">
        <f>EO265+EN265+EE265+ED265</f>
        <v>0</v>
      </c>
      <c r="ER265" s="32">
        <f>EL265+EM265+EC265+EB265</f>
        <v>0</v>
      </c>
      <c r="ES265" s="32">
        <f>EG265+EF265+DW265+DV265</f>
        <v>6</v>
      </c>
      <c r="ET265" s="32">
        <f>EI265+EH265+DY265+DX265</f>
        <v>32</v>
      </c>
      <c r="EU265" s="32">
        <f t="shared" si="58"/>
        <v>38</v>
      </c>
      <c r="EV265" s="32" t="b">
        <f>EXACT(EU265,E265)</f>
        <v>1</v>
      </c>
      <c r="EW265" s="32"/>
      <c r="EX265" s="32">
        <f>DV265+DZ265+ED265+EF265+EJ265+EN265+DX265+EH265</f>
        <v>4</v>
      </c>
      <c r="EY265" s="32">
        <f>DW265+EA265+EE265+EG265+EK265+EO265+DY265+EI265</f>
        <v>34</v>
      </c>
      <c r="EZ265" s="32" t="b">
        <f>EXACT(SUM(EX265:EY265),E265)</f>
        <v>1</v>
      </c>
      <c r="FA265" s="32" t="str">
        <f>IF(AND(DW265=0,EA265=0,EE265=0),"",IF(COUNTIF(DW265:EE265,"&gt;0")=1,IF(DW265&gt;0,"SEDE",IF(EA265&gt;0,"FILIAL","HUAURA")),IF(COUNTIF(DW265:EE265,"&gt;0")=2,IF(AND(DW265&gt;0,EA265&gt;0),"SEDE-FILIAL",IF(AND(DW265&gt;0,EE265&gt;0),"SEDE-HUAURA","FILIAL-HUAURA")),"SEDE-FILIAL-HUAURA")))</f>
        <v/>
      </c>
      <c r="FB265" s="32" t="str">
        <f>IF(EX265=0,"PRESENCIAL",IF(EY265=0,"VIRTUAL",IF(EX265&gt;EY265,"MAS VIRTUAL",IF(EY265&gt;EX265,"MAS PRESENCIAL","AMBOS"))))</f>
        <v>MAS PRESENCIAL</v>
      </c>
    </row>
    <row r="266" spans="2:158">
      <c r="B266" s="65">
        <v>263</v>
      </c>
      <c r="C266" s="32" t="s">
        <v>474</v>
      </c>
      <c r="D266" s="429">
        <v>21861864</v>
      </c>
      <c r="E266" s="62">
        <f>SUMIF('Planificación 2026-1'!X:X,C266,'Planificación 2026-1'!S:S)</f>
        <v>18</v>
      </c>
      <c r="F266" s="450" t="s">
        <v>203</v>
      </c>
      <c r="G266" s="57" t="s">
        <v>434</v>
      </c>
      <c r="H266" s="64"/>
      <c r="I266" s="64"/>
      <c r="J266" s="32" t="s">
        <v>111</v>
      </c>
      <c r="K266" s="32" t="s">
        <v>157</v>
      </c>
      <c r="L266" s="57" t="str">
        <f>IF(SUM(COUNTIFS('Planificación 2026-1'!F:F,"PRINCIPAL",'Planificación 2026-1'!X:X,C266,'Planificación 2026-1'!H:H,"AF"))&gt;0,"P01"," ")</f>
        <v xml:space="preserve"> </v>
      </c>
      <c r="M266" s="58" t="str">
        <f>IF(SUM(COUNTIFS('Planificación 2026-1'!F:F,"PRINCIPAL",'Planificación 2026-1'!X:X,C266,'Planificación 2026-1'!H:H,"EN"))&gt;0,"P02"," ")</f>
        <v xml:space="preserve"> </v>
      </c>
      <c r="N266" s="58" t="str">
        <f>IF(SUM(COUNTIFS('Planificación 2026-1'!F:F,"PRINCIPAL",'Planificación 2026-1'!X:X,C266,'Planificación 2026-1'!H:H,"IS"))&gt;0,"P03"," ")</f>
        <v xml:space="preserve"> </v>
      </c>
      <c r="O266" s="58" t="str">
        <f>IF(SUM(COUNTIFS('Planificación 2026-1'!F:F,"PRINCIPAL",'Planificación 2026-1'!X:X,C266,'Planificación 2026-1'!H:H,"PS"))&gt;0,"P04"," ")</f>
        <v xml:space="preserve"> </v>
      </c>
      <c r="P266" s="58"/>
      <c r="Q266" s="58" t="str">
        <f>IF(SUM(COUNTIFS('Planificación 2026-1'!F:F,"PRINCIPAL",'Planificación 2026-1'!X:X,C266,'Planificación 2026-1'!H:H,"IN"))&gt;0,"P06"," ")</f>
        <v xml:space="preserve"> </v>
      </c>
      <c r="R266" s="58" t="str">
        <f>IF(SUM(COUNTIFS('Planificación 2026-1'!F:F,"PRINCIPAL",'Planificación 2026-1'!X:X,C266,'Planificación 2026-1'!H:H,"CA"))&gt;0,"P07"," ")</f>
        <v xml:space="preserve"> </v>
      </c>
      <c r="S266" s="58" t="str">
        <f>IF(SUM(COUNTIFS('Planificación 2026-1'!F:F,"PRINCIPAL",'Planificación 2026-1'!X:X,C266,'Planificación 2026-1'!H:H,"DE"))&gt;0,"P08"," ")</f>
        <v xml:space="preserve"> </v>
      </c>
      <c r="T266" s="58" t="str">
        <f>IF(SUM(COUNTIFS('Planificación 2026-1'!F:F,"PRINCIPAL",'Planificación 2026-1'!X:X,C266,'Planificación 2026-1'!H:H,"OB"))&gt;0,"P09"," ")</f>
        <v xml:space="preserve"> </v>
      </c>
      <c r="U266" s="58" t="str">
        <f>IF(SUM(COUNTIFS('Planificación 2026-1'!F:F,"PRINCIPAL",'Planificación 2026-1'!X:X,C266,'Planificación 2026-1'!H:H,"MH"))&gt;0,"P31"," ")</f>
        <v xml:space="preserve"> </v>
      </c>
      <c r="V266" s="58" t="str">
        <f>IF(SUM(COUNTIFS('Planificación 2026-1'!F:F,"PRINCIPAL",'Planificación 2026-1'!X:X,C266,'Planificación 2026-1'!H:H,"IC"))&gt;0,"P32"," ")</f>
        <v xml:space="preserve"> </v>
      </c>
      <c r="W266" s="58" t="str">
        <f>IF(SUM(COUNTIFS('Planificación 2026-1'!F:F,"PRINCIPAL",'Planificación 2026-1'!X:X,C266,'Planificación 2026-1'!H:H,"AR"))&gt;0,"P34"," ")</f>
        <v xml:space="preserve"> </v>
      </c>
      <c r="X266" s="58" t="str">
        <f>IF(SUM(COUNTIFS('Planificación 2026-1'!F:F,"PRINCIPAL",'Planificación 2026-1'!X:X,C266,'Planificación 2026-1'!H:H,"T1"))&gt;0,"P35"," ")</f>
        <v xml:space="preserve"> </v>
      </c>
      <c r="Y266" s="58" t="str">
        <f>IF(SUM(COUNTIFS('Planificación 2026-1'!F:F,"PRINCIPAL",'Planificación 2026-1'!X:X,C266,'Planificación 2026-1'!H:H,"T3"))&gt;0,"P36"," ")</f>
        <v xml:space="preserve"> </v>
      </c>
      <c r="Z266" s="58" t="str">
        <f>IF(SUM(COUNTIFS('Planificación 2026-1'!F:F,"PRINCIPAL",'Planificación 2026-1'!X:X,C266,'Planificación 2026-1'!H:H,"T2"))&gt;0,"P37"," ")</f>
        <v xml:space="preserve"> </v>
      </c>
      <c r="AA266" s="58" t="str">
        <f>IF(SUM(COUNTIFS('Planificación 2026-1'!F:F,"PRINCIPAL",'Planificación 2026-1'!X:X,C266,'Planificación 2026-1'!H:H,"AE"))&gt;0,"P38"," ")</f>
        <v xml:space="preserve"> </v>
      </c>
      <c r="AB266" s="58" t="str">
        <f>IF(SUM(COUNTIFS('Planificación 2026-1'!F:F,"PRINCIPAL",'Planificación 2026-1'!X:X,C266,'Planificación 2026-1'!H:H,"T4"))&gt;0,"P55"," ")</f>
        <v xml:space="preserve"> </v>
      </c>
      <c r="AC266" s="58" t="str">
        <f>IF(SUM(COUNTIFS('Planificación 2026-1'!F:F,"FILIAL",'Planificación 2026-1'!X:X,C266,'Planificación 2026-1'!H:H,"AF"))&gt;0," P01"," ")</f>
        <v xml:space="preserve"> </v>
      </c>
      <c r="AD266" s="58" t="str">
        <f>IF(SUM(COUNTIFS('Planificación 2026-1'!F:F,"FILIAL",'Planificación 2026-1'!X:X,C266,'Planificación 2026-1'!H:H,"EN"))&gt;0,"P02"," ")</f>
        <v xml:space="preserve"> </v>
      </c>
      <c r="AE266" s="58" t="str">
        <f>IF(SUM(COUNTIFS('Planificación 2026-1'!F:F,"FILIAL",'Planificación 2026-1'!X:X,C266,'Planificación 2026-1'!H:H,"IS"))&gt;0,"P03"," ")</f>
        <v xml:space="preserve"> </v>
      </c>
      <c r="AF266" s="58" t="str">
        <f>IF(SUM(COUNTIFS('Planificación 2026-1'!F:F,"FILIAL",'Planificación 2026-1'!X:X,C266,'Planificación 2026-1'!H:H,"PS"))&gt;0,"P04"," ")</f>
        <v xml:space="preserve"> </v>
      </c>
      <c r="AG266" s="58"/>
      <c r="AH266" s="58" t="str">
        <f>IF(SUM(COUNTIFS('Planificación 2026-1'!F:F,"FILIAL",'Planificación 2026-1'!X:X,C266,'Planificación 2026-1'!H:H,"IN"))&gt;0,"P06"," ")</f>
        <v xml:space="preserve"> </v>
      </c>
      <c r="AI266" s="58" t="str">
        <f>IF(SUM(COUNTIFS('Planificación 2026-1'!F:F,"FILIAL",'Planificación 2026-1'!X:X,C266,'Planificación 2026-1'!H:H,"CA"))&gt;0,"P07"," ")</f>
        <v xml:space="preserve"> </v>
      </c>
      <c r="AJ266" s="58" t="str">
        <f>IF(SUM(COUNTIFS('Planificación 2026-1'!F:F,"FILIAL",'Planificación 2026-1'!X:X,C266,'Planificación 2026-1'!H:H,"DE"))&gt;0,"P08"," ")</f>
        <v xml:space="preserve"> </v>
      </c>
      <c r="AK266" s="58" t="str">
        <f>IF(SUM(COUNTIFS('Planificación 2026-1'!F:F,"FILIAL",'Planificación 2026-1'!X:X,C266,'Planificación 2026-1'!H:H,"OB"))&gt;0,"P09"," ")</f>
        <v xml:space="preserve"> </v>
      </c>
      <c r="AL266" s="58" t="str">
        <f>IF(SUM(COUNTIFS('Planificación 2026-1'!F:F,"FILIAL",'Planificación 2026-1'!X:X,C266,'Planificación 2026-1'!H:H,"MH"))&gt;0,"P31"," ")</f>
        <v xml:space="preserve"> </v>
      </c>
      <c r="AM266" s="58" t="str">
        <f>IF(SUM(COUNTIFS('Planificación 2026-1'!F:F,"FILIAL",'Planificación 2026-1'!X:X,C266,'Planificación 2026-1'!H:H,"IC"))&gt;0,"P32"," ")</f>
        <v xml:space="preserve"> </v>
      </c>
      <c r="AN266" s="58" t="str">
        <f>IF(SUM(COUNTIFS('Planificación 2026-1'!F:F,"FILIAL",'Planificación 2026-1'!X:X,C266,'Planificación 2026-1'!H:H,"AR"))&gt;0,"P34"," ")</f>
        <v xml:space="preserve"> </v>
      </c>
      <c r="AO266" s="58" t="str">
        <f>IF(SUM(COUNTIFS('Planificación 2026-1'!F:F,"FILIAL",'Planificación 2026-1'!X:X,C266,'Planificación 2026-1'!H:H,"T1"))&gt;0,"P35"," ")</f>
        <v xml:space="preserve"> </v>
      </c>
      <c r="AP266" s="58" t="str">
        <f>IF(SUM(COUNTIFS('Planificación 2026-1'!F:F,"FILIAL",'Planificación 2026-1'!X:X,C266,'Planificación 2026-1'!H:H,"T3"))&gt;0,"P36"," ")</f>
        <v xml:space="preserve"> </v>
      </c>
      <c r="AQ266" s="58" t="str">
        <f>IF(SUM(COUNTIFS('Planificación 2026-1'!F:F,"FILIAL",'Planificación 2026-1'!X:X,C266,'Planificación 2026-1'!H:H,"T2"))&gt;0,"P37"," ")</f>
        <v xml:space="preserve"> </v>
      </c>
      <c r="AR266" s="58" t="str">
        <f>IF(SUM(COUNTIFS('Planificación 2026-1'!F:F,"FILIAL",'Planificación 2026-1'!X:X,C266,'Planificación 2026-1'!H:H,"AE"))&gt;0,"P38"," ")</f>
        <v xml:space="preserve"> </v>
      </c>
      <c r="AS266" s="58" t="str">
        <f>IF(SUM(COUNTIFS('Planificación 2026-1'!F:F,"FILIAL",'Planificación 2026-1'!X:X,C266,'Planificación 2026-1'!H:H,"T4"))&gt;0,"P55"," ")</f>
        <v xml:space="preserve"> </v>
      </c>
      <c r="AT266" s="58" t="str">
        <f>IF(SUM(COUNTIFS('Planificación 2026-1'!F:F,"SUNAMPE",'Planificación 2026-1'!X:X,C266,'Planificación 2026-1'!H:H,"AF"))&gt;0," P01"," ")</f>
        <v xml:space="preserve"> </v>
      </c>
      <c r="AU266" s="58" t="str">
        <f>IF(SUM(COUNTIFS('Planificación 2026-1'!F:F,"SUNAMPE",'Planificación 2026-1'!X:X,C266,'Planificación 2026-1'!H:H,"EN"))&gt;0,"P02"," ")</f>
        <v xml:space="preserve"> </v>
      </c>
      <c r="AV266" s="58" t="str">
        <f>IF(SUM(COUNTIFS('Planificación 2026-1'!F:F,"SUNAMPE",'Planificación 2026-1'!X:X,C266,'Planificación 2026-1'!H:H,"IS"))&gt;0,"P03"," ")</f>
        <v xml:space="preserve"> </v>
      </c>
      <c r="AW266" s="58" t="str">
        <f>IF(SUM(COUNTIFS('Planificación 2026-1'!F:F,"SUNAMPE",'Planificación 2026-1'!X:X,C266,'Planificación 2026-1'!H:H,"PS"))&gt;0,"P04"," ")</f>
        <v xml:space="preserve"> </v>
      </c>
      <c r="AX266" s="58"/>
      <c r="AY266" s="58" t="str">
        <f>IF(SUM(COUNTIFS('Planificación 2026-1'!F:F,"SUNAMPE",'Planificación 2026-1'!X:X,C266,'Planificación 2026-1'!H:H,"IN"))&gt;0,"P06"," ")</f>
        <v xml:space="preserve"> </v>
      </c>
      <c r="AZ266" s="58" t="str">
        <f>IF(SUM(COUNTIFS('Planificación 2026-1'!F:F,"SUNAMPE",'Planificación 2026-1'!X:X,C266,'Planificación 2026-1'!H:H,"CA"))&gt;0,"P07"," ")</f>
        <v xml:space="preserve"> </v>
      </c>
      <c r="BA266" s="58" t="str">
        <f>IF(SUM(COUNTIFS('Planificación 2026-1'!F:F,"SUNAMPE",'Planificación 2026-1'!X:X,C266,'Planificación 2026-1'!H:H,"DE"))&gt;0,"P08"," ")</f>
        <v xml:space="preserve"> </v>
      </c>
      <c r="BB266" s="58" t="str">
        <f>IF(SUM(COUNTIFS('Planificación 2026-1'!F:F,"SUNAMPE",'Planificación 2026-1'!X:X,C266,'Planificación 2026-1'!H:H,"OB"))&gt;0,"P09"," ")</f>
        <v xml:space="preserve"> </v>
      </c>
      <c r="BC266" s="58" t="str">
        <f>IF(SUM(COUNTIFS('Planificación 2026-1'!F:F,"SUNAMPE",'Planificación 2026-1'!X:X,C266,'Planificación 2026-1'!H:H,"MH"))&gt;0,"P31"," ")</f>
        <v>P31</v>
      </c>
      <c r="BD266" s="58" t="str">
        <f>IF(SUM(COUNTIFS('Planificación 2026-1'!F:F,"SUNAMPE",'Planificación 2026-1'!X:X,C266,'Planificación 2026-1'!H:H,"IC"))&gt;0,"P32"," ")</f>
        <v xml:space="preserve"> </v>
      </c>
      <c r="BE266" s="58" t="str">
        <f>IF(SUM(COUNTIFS('Planificación 2026-1'!F:F,"SUNAMPE",'Planificación 2026-1'!X:X,C266,'Planificación 2026-1'!H:H,"AR"))&gt;0,"P34"," ")</f>
        <v xml:space="preserve"> </v>
      </c>
      <c r="BF266" s="58" t="str">
        <f>IF(SUM(COUNTIFS('Planificación 2026-1'!F:F,"SUNAMPE",'Planificación 2026-1'!X:X,C266,'Planificación 2026-1'!H:H,"T1"))&gt;0,"P35"," ")</f>
        <v xml:space="preserve"> </v>
      </c>
      <c r="BG266" s="58" t="str">
        <f>IF(SUM(COUNTIFS('Planificación 2026-1'!F:F,"SUNAMPE",'Planificación 2026-1'!X:X,C266,'Planificación 2026-1'!H:H,"T3"))&gt;0,"P36"," ")</f>
        <v xml:space="preserve"> </v>
      </c>
      <c r="BH266" s="58" t="str">
        <f>IF(SUM(COUNTIFS('Planificación 2026-1'!F:F,"SUNAMPE",'Planificación 2026-1'!X:X,C266,'Planificación 2026-1'!H:H,"T2"))&gt;0,"P37"," ")</f>
        <v xml:space="preserve"> </v>
      </c>
      <c r="BI266" s="58" t="str">
        <f>IF(SUM(COUNTIFS('Planificación 2026-1'!F:F,"SUNAMPE",'Planificación 2026-1'!X:X,C266,'Planificación 2026-1'!H:H,"AE"))&gt;0,"P38"," ")</f>
        <v xml:space="preserve"> </v>
      </c>
      <c r="BJ266" s="58" t="str">
        <f>IF(SUM(COUNTIFS('Planificación 2026-1'!F:F,"SUNAMPE",'Planificación 2026-1'!X:X,C266,'Planificación 2026-1'!H:H,"T4"))&gt;0,"P55"," ")</f>
        <v xml:space="preserve"> </v>
      </c>
      <c r="BK266" s="58" t="str">
        <f>IF(SUM(COUNTIFS('Planificación 2026-1'!F:F,"HUAURA",'Planificación 2026-1'!X:X,C266,'Planificación 2026-1'!H:H,"AF"))&gt;0," P01"," ")</f>
        <v xml:space="preserve"> </v>
      </c>
      <c r="BL266" s="58" t="str">
        <f>IF(SUM(COUNTIFS('Planificación 2026-1'!F:F,"HUAURA",'Planificación 2026-1'!X:X,C266,'Planificación 2026-1'!H:H,"EN"))&gt;0,"P02"," ")</f>
        <v xml:space="preserve"> </v>
      </c>
      <c r="BM266" s="58" t="str">
        <f>IF(SUM(COUNTIFS('Planificación 2026-1'!F:F,"HUAURA",'Planificación 2026-1'!X:X,C266,'Planificación 2026-1'!H:H,"IS"))&gt;0,"P03"," ")</f>
        <v xml:space="preserve"> </v>
      </c>
      <c r="BN266" s="58" t="str">
        <f>IF(SUM(COUNTIFS('Planificación 2026-1'!F:F,"HUAURA",'Planificación 2026-1'!X:X,C266,'Planificación 2026-1'!H:H,"PS"))&gt;0,"P04"," ")</f>
        <v xml:space="preserve"> </v>
      </c>
      <c r="BO266" s="58"/>
      <c r="BP266" s="58" t="str">
        <f>IF(SUM(COUNTIFS('Planificación 2026-1'!F:F,"HUAURA",'Planificación 2026-1'!X:X,C266,'Planificación 2026-1'!H:H,"IN"))&gt;0,"P06"," ")</f>
        <v xml:space="preserve"> </v>
      </c>
      <c r="BQ266" s="58" t="str">
        <f>IF(SUM(COUNTIFS('Planificación 2026-1'!F:F,"HUAURA",'Planificación 2026-1'!X:X,C266,'Planificación 2026-1'!H:H,"CA"))&gt;0,"P07"," ")</f>
        <v xml:space="preserve"> </v>
      </c>
      <c r="BR266" s="58" t="str">
        <f>IF(SUM(COUNTIFS('Planificación 2026-1'!F:F,"HUAURA",'Planificación 2026-1'!X:X,C266,'Planificación 2026-1'!H:H,"DE"))&gt;0,"P08"," ")</f>
        <v xml:space="preserve"> </v>
      </c>
      <c r="BS266" s="58" t="str">
        <f>IF(SUM(COUNTIFS('Planificación 2026-1'!F:F,"HUAURA",'Planificación 2026-1'!X:X,C266,'Planificación 2026-1'!H:H,"OB"))&gt;0,"P09"," ")</f>
        <v xml:space="preserve"> </v>
      </c>
      <c r="BT266" s="58" t="str">
        <f>IF(SUM(COUNTIFS('Planificación 2026-1'!F:F,"HUAURA",'Planificación 2026-1'!X:X,C266,'Planificación 2026-1'!H:H,"MH"))&gt;0,"P31"," ")</f>
        <v xml:space="preserve"> </v>
      </c>
      <c r="BU266" s="58" t="str">
        <f>IF(SUM(COUNTIFS('Planificación 2026-1'!F:F,"HUAURA",'Planificación 2026-1'!X:X,C266,'Planificación 2026-1'!H:H,"IC"))&gt;0,"P32"," ")</f>
        <v xml:space="preserve"> </v>
      </c>
      <c r="BV266" s="58" t="str">
        <f>IF(SUM(COUNTIFS('Planificación 2026-1'!F:F,"HUAURA",'Planificación 2026-1'!X:X,C266,'Planificación 2026-1'!H:H,"AR"))&gt;0,"P34"," ")</f>
        <v xml:space="preserve"> </v>
      </c>
      <c r="BW266" s="58" t="str">
        <f>IF(SUM(COUNTIFS('Planificación 2026-1'!F:F,"HUAURA",'Planificación 2026-1'!X:X,C266,'Planificación 2026-1'!H:H,"T1"))&gt;0,"P35"," ")</f>
        <v xml:space="preserve"> </v>
      </c>
      <c r="BX266" s="58" t="str">
        <f>IF(SUM(COUNTIFS('Planificación 2026-1'!F:F,"HUAURA",'Planificación 2026-1'!X:X,C266,'Planificación 2026-1'!H:H,"T3"))&gt;0,"P36"," ")</f>
        <v xml:space="preserve"> </v>
      </c>
      <c r="BY266" s="58" t="str">
        <f>IF(SUM(COUNTIFS('Planificación 2026-1'!F:F,"HUAURA",'Planificación 2026-1'!X:X,C266,'Planificación 2026-1'!H:H,"T2"))&gt;0,"P37"," ")</f>
        <v xml:space="preserve"> </v>
      </c>
      <c r="BZ266" s="58" t="str">
        <f>IF(SUM(COUNTIFS('Planificación 2026-1'!F:F,"HUAURA",'Planificación 2026-1'!X:X,C266,'Planificación 2026-1'!H:H,"AE"))&gt;0,"P38"," ")</f>
        <v xml:space="preserve"> </v>
      </c>
      <c r="CA266" s="58" t="str">
        <f>IF(SUM(COUNTIFS('Planificación 2026-1'!F:F,"HUAURA",'Planificación 2026-1'!X:X,C266,'Planificación 2026-1'!H:H,"T4"))&gt;0,"P55"," ")</f>
        <v xml:space="preserve"> </v>
      </c>
      <c r="CB266" s="59">
        <f>SUMIFS('Planificación 2026-1'!S:S,'Planificación 2026-1'!X:X,C266,'Planificación 2026-1'!H:H,"AF",'Planificación 2026-1'!I:I,"&gt;2")</f>
        <v>0</v>
      </c>
      <c r="CC266" s="59">
        <f>SUMIFS('Planificación 2026-1'!S:S,'Planificación 2026-1'!X:X,C266,'Planificación 2026-1'!H:H,"EN",'Planificación 2026-1'!I:I,"&gt;2")</f>
        <v>0</v>
      </c>
      <c r="CD266" s="59">
        <f>SUMIFS('Planificación 2026-1'!S:S,'Planificación 2026-1'!X:X,C266,'Planificación 2026-1'!H:H,"IS",'Planificación 2026-1'!I:I,"&gt;2")</f>
        <v>0</v>
      </c>
      <c r="CE266" s="59">
        <f>SUMIFS('Planificación 2026-1'!S:S,'Planificación 2026-1'!X:X,C266,'Planificación 2026-1'!H:H,"PS",'Planificación 2026-1'!I:I,"&gt;2")</f>
        <v>0</v>
      </c>
      <c r="CF266" s="59">
        <f>SUMIFS('Planificación 2026-1'!S:S,'Planificación 2026-1'!X:X,C266,'Planificación 2026-1'!H:H,"IN",'Planificación 2026-1'!I:I,"&gt;2")</f>
        <v>0</v>
      </c>
      <c r="CG266" s="59">
        <f>SUMIFS('Planificación 2026-1'!S:S,'Planificación 2026-1'!X:X,C266,'Planificación 2026-1'!H:H,"CA",'Planificación 2026-1'!I:I,"&gt;2")</f>
        <v>0</v>
      </c>
      <c r="CH266" s="59">
        <f>SUMIFS('Planificación 2026-1'!S:S,'Planificación 2026-1'!X:X,C266,'Planificación 2026-1'!H:H,"DE",'Planificación 2026-1'!I:I,"&gt;2")</f>
        <v>0</v>
      </c>
      <c r="CI266" s="59">
        <f>SUMIFS('Planificación 2026-1'!S:S,'Planificación 2026-1'!X:X,C266,'Planificación 2026-1'!H:H,"OB",'Planificación 2026-1'!I:I,"&gt;2")</f>
        <v>0</v>
      </c>
      <c r="CJ266" s="59">
        <f>SUMIFS('Planificación 2026-1'!S:S,'Planificación 2026-1'!X:X,C266,'Planificación 2026-1'!H:H,"MH",'Planificación 2026-1'!I:I,"&gt;2")</f>
        <v>18</v>
      </c>
      <c r="CK266" s="59">
        <f>SUMIFS('Planificación 2026-1'!S:S,'Planificación 2026-1'!X:X,C266,'Planificación 2026-1'!H:H,"IC",'Planificación 2026-1'!I:I,"&gt;2")</f>
        <v>0</v>
      </c>
      <c r="CL266" s="59">
        <f>SUMIFS('Planificación 2026-1'!S:S,'Planificación 2026-1'!X:X,C266,'Planificación 2026-1'!H:H,"AR",'Planificación 2026-1'!I:I,"&gt;2")</f>
        <v>0</v>
      </c>
      <c r="CM266" s="59">
        <f>SUMIFS('Planificación 2026-1'!S:S,'Planificación 2026-1'!X:X,C266,'Planificación 2026-1'!H:H,"AE",'Planificación 2026-1'!I:I,"&gt;2")</f>
        <v>0</v>
      </c>
      <c r="CN266" s="59">
        <f>SUMIFS('Planificación 2026-1'!S:S,'Planificación 2026-1'!X:X,C266,'Planificación 2026-1'!H:H,"T1",'Planificación 2026-1'!I:I,"&gt;2")</f>
        <v>0</v>
      </c>
      <c r="CO266" s="59">
        <f>SUMIFS('Planificación 2026-1'!S:S,'Planificación 2026-1'!X:X,C266,'Planificación 2026-1'!H:H,"T3",'Planificación 2026-1'!I:I,"&gt;2")</f>
        <v>0</v>
      </c>
      <c r="CP266" s="59">
        <f>SUMIFS('Planificación 2026-1'!S:S,'Planificación 2026-1'!X:X,C266,'Planificación 2026-1'!H:H,"T2",'Planificación 2026-1'!I:I,"&gt;2")</f>
        <v>0</v>
      </c>
      <c r="CQ266" s="59">
        <f>SUMIFS('Planificación 2026-1'!S:S,'Planificación 2026-1'!X:X,C266,'Planificación 2026-1'!H:H,"T4",'Planificación 2026-1'!I:I,"&gt;2")</f>
        <v>0</v>
      </c>
      <c r="CR266" s="59">
        <f>SUMIFS('Planificación 2026-1'!S:S,'Planificación 2026-1'!X:X,C266,'Planificación 2026-1'!H:H,"AF",'Planificación 2026-1'!I:I,"&lt;3")</f>
        <v>0</v>
      </c>
      <c r="CS266" s="59">
        <f>SUMIFS('Planificación 2026-1'!S:S,'Planificación 2026-1'!X:X,C266,'Planificación 2026-1'!H:H,"EN",'Planificación 2026-1'!I:I,"&lt;3")</f>
        <v>0</v>
      </c>
      <c r="CT266" s="59">
        <f>SUMIFS('Planificación 2026-1'!S:S,'Planificación 2026-1'!X:X,C266,'Planificación 2026-1'!H:H,"IS",'Planificación 2026-1'!I:I,"&lt;3")</f>
        <v>0</v>
      </c>
      <c r="CU266" s="59">
        <f>SUMIFS('Planificación 2026-1'!S:S,'Planificación 2026-1'!X:X,C266,'Planificación 2026-1'!H:H,"PS",'Planificación 2026-1'!I:I,"&lt;3")</f>
        <v>0</v>
      </c>
      <c r="CV266" s="59">
        <f>SUMIFS('Planificación 2026-1'!S:S,'Planificación 2026-1'!X:X,C266,'Planificación 2026-1'!H:H,"IN",'Planificación 2026-1'!I:I,"&lt;3")</f>
        <v>0</v>
      </c>
      <c r="CW266" s="59">
        <f>SUMIFS('Planificación 2026-1'!S:S,'Planificación 2026-1'!X:X,C266,'Planificación 2026-1'!H:H,"CA",'Planificación 2026-1'!I:I,"&lt;3")</f>
        <v>0</v>
      </c>
      <c r="CX266" s="59">
        <f>SUMIFS('Planificación 2026-1'!S:S,'Planificación 2026-1'!X:X,C266,'Planificación 2026-1'!H:H,"DE",'Planificación 2026-1'!I:I,"&lt;3")</f>
        <v>0</v>
      </c>
      <c r="CY266" s="59">
        <f>SUMIFS('Planificación 2026-1'!S:S,'Planificación 2026-1'!X:X,C266,'Planificación 2026-1'!H:H,"OB",'Planificación 2026-1'!I:I,"&lt;3")</f>
        <v>0</v>
      </c>
      <c r="CZ266" s="59">
        <f>SUMIFS('Planificación 2026-1'!S:S,'Planificación 2026-1'!X:X,C266,'Planificación 2026-1'!H:H,"MH",'Planificación 2026-1'!I:I,"&lt;3")</f>
        <v>0</v>
      </c>
      <c r="DA266" s="59">
        <f>SUMIFS('Planificación 2026-1'!S:S,'Planificación 2026-1'!X:X,C266,'Planificación 2026-1'!H:H,"IC",'Planificación 2026-1'!I:I,"&lt;3")</f>
        <v>0</v>
      </c>
      <c r="DB266" s="59">
        <f>SUMIFS('Planificación 2026-1'!S:S,'Planificación 2026-1'!X:X,C266,'Planificación 2026-1'!H:H,"AR",'Planificación 2026-1'!I:I,"&lt;3")</f>
        <v>0</v>
      </c>
      <c r="DC266" s="59">
        <f>SUMIFS('Planificación 2026-1'!S:S,'Planificación 2026-1'!X:X,C266,'Planificación 2026-1'!H:H,"AE",'Planificación 2026-1'!I:I,"&lt;3")</f>
        <v>0</v>
      </c>
      <c r="DD266" s="59">
        <f>SUMIFS('Planificación 2026-1'!S:S,'Planificación 2026-1'!X:X,C266,'Planificación 2026-1'!H:H,"T1",'Planificación 2026-1'!I:I,"&lt;3")</f>
        <v>0</v>
      </c>
      <c r="DE266" s="59">
        <f>SUMIFS('Planificación 2026-1'!S:S,'Planificación 2026-1'!X:X,C266,'Planificación 2026-1'!H:H,"T3",'Planificación 2026-1'!I:I,"&lt;3")</f>
        <v>0</v>
      </c>
      <c r="DF266" s="59">
        <f>SUMIFS('Planificación 2026-1'!S:S,'Planificación 2026-1'!X:X,C266,'Planificación 2026-1'!H:H,"T2",'Planificación 2026-1'!I:I,"&lt;3")</f>
        <v>0</v>
      </c>
      <c r="DG266" s="59">
        <f>SUMIFS('Planificación 2026-1'!S:S,'Planificación 2026-1'!X:X,C266,'Planificación 2026-1'!H:H,"T4",'Planificación 2026-1'!I:I,"&lt;3")</f>
        <v>0</v>
      </c>
      <c r="DH266" s="58" t="str">
        <f>TRIM(CONCATENATE(L266,M266,N266,O266,P266,Q266,R266,S266,T266,U266,V266,W266,X266,Y266,Z266,AA266,AB266))</f>
        <v/>
      </c>
      <c r="DI266" s="27">
        <f>IF(C266="","",SUMIFS('Planificación 2026-1'!S:S,'Planificación 2026-1'!X:X,C266,'Planificación 2026-1'!F:F,"PRINCIPAL",'Planificación 2026-1'!Y:Y,"VIRTUAL"))</f>
        <v>0</v>
      </c>
      <c r="DJ266" s="27">
        <f>IF(C266="","",SUMIFS('Planificación 2026-1'!S:S,'Planificación 2026-1'!X:X,C266,'Planificación 2026-1'!F:F,"PRINCIPAL",'Planificación 2026-1'!Y:Y,"PRESENCIAL"))</f>
        <v>0</v>
      </c>
      <c r="DK266" s="27">
        <f>IF(C266="","",SUMIFS('Planificación 2026-1'!S:S,'Planificación 2026-1'!X:X,C266,'Planificación 2026-1'!F:F,"PRINCIPAL",'Planificación 2026-1'!Y:Y,"HIBRIDO PRESENCIAL"))</f>
        <v>0</v>
      </c>
      <c r="DL266" s="58" t="str">
        <f>TRIM(CONCATENATE(AC266,AD266,AE266,AF266,AG266,AH266,AI266,AJ266,AK266,AL266,AM266,AN266,AO266,AP266,AQ266,AR266,AS266))</f>
        <v/>
      </c>
      <c r="DM266" s="58">
        <f>IF(C266="","",SUMIFS('Planificación 2026-1'!S:S,'Planificación 2026-1'!X:X,C266,'Planificación 2026-1'!F:F,"FILIAL",'Planificación 2026-1'!Y:Y,"VIRTUAL"))</f>
        <v>0</v>
      </c>
      <c r="DN266" s="60">
        <f>IF(C266="","",SUMIFS('Planificación 2026-1'!S:S,'Planificación 2026-1'!X:X,C266,'Planificación 2026-1'!F:F,"FILIAL",'Planificación 2026-1'!Y:Y,"PRESENCIAL"))</f>
        <v>0</v>
      </c>
      <c r="DO266" s="29">
        <f>IF(C266="","",SUMIFS('Planificación 2026-1'!S:S,'Planificación 2026-1'!X:X,C266,'Planificación 2026-1'!F:F,"FILIAL",'Planificación 2026-1'!Y:Y,"HIBRIDO PRESENCIAL"))</f>
        <v>0</v>
      </c>
      <c r="DP266" s="61" t="str">
        <f>TRIM(CONCATENATE(AT266,AU266,AV266,AW266,AX266,AY266,AZ266,BA266,BB266,BC266,BD266,BE266,BF266,BG266,BH266,BI266,BJ266))</f>
        <v>P31</v>
      </c>
      <c r="DQ266" s="58">
        <f>IF(C266="","",SUMIFS('Planificación 2026-1'!S:S,'Planificación 2026-1'!X:X,C266,'Planificación 2026-1'!F:F,"SUNAMPE",'Planificación 2026-1'!Y:Y,"VIRTUAL"))</f>
        <v>0</v>
      </c>
      <c r="DR266" s="29">
        <f>IF(C266="","",SUMIFS('Planificación 2026-1'!S:S,'Planificación 2026-1'!X:X,C266,'Planificación 2026-1'!F:F,"SUNAMPE",'Planificación 2026-1'!Y:Y,"PRESENCIAL"))</f>
        <v>18</v>
      </c>
      <c r="DS266" s="61" t="str">
        <f>TRIM(CONCATENATE(BK266,BL266,BM266,BN266,BO266,BP266,BQ266,BR266,BS266,BT266,BU266,BV266,BW266,BX266,BY266,BZ266,CA266))</f>
        <v/>
      </c>
      <c r="DT266" s="58">
        <f>IF(C266="","",SUMIFS('Planificación 2026-1'!S:S,'Planificación 2026-1'!X:X,C266,'Planificación 2026-1'!F:F,"HUAURA",'Planificación 2026-1'!Y:Y,"VIRTUAL"))</f>
        <v>0</v>
      </c>
      <c r="DU266" s="29">
        <f>IF(C266="","",SUMIFS('Planificación 2026-1'!S:S,'Planificación 2026-1'!X:X,C266,'Planificación 2026-1'!F:F,"HUAURA",'Planificación 2026-1'!Y:Y,"PRESENCIAL"))</f>
        <v>0</v>
      </c>
      <c r="DV266" s="32">
        <f>SUMIFS('Planificación 2026-1'!S:S,'Planificación 2026-1'!X:X,C266,'Planificación 2026-1'!F:F,"PRINCIPAL",'Planificación 2026-1'!Y:Y,"VIRTUAL",'Planificación 2026-1'!I:I,"&gt;2")</f>
        <v>0</v>
      </c>
      <c r="DW266" s="32">
        <f>SUMIFS('Planificación 2026-1'!S:S,'Planificación 2026-1'!X:X,C266,'Planificación 2026-1'!F:F,"PRINCIPAL",'Planificación 2026-1'!Y:Y,"&lt;&gt;VIRTUAL",'Planificación 2026-1'!I:I,"&gt;2")</f>
        <v>0</v>
      </c>
      <c r="DX266" s="32">
        <f>SUMIFS('Planificación 2026-1'!S:S,'Planificación 2026-1'!X:X,C266,'Planificación 2026-1'!F:F,"SUNAMPE",'Planificación 2026-1'!Y:Y,"VIRTUAL",'Planificación 2026-1'!I:I,"&gt;2")</f>
        <v>0</v>
      </c>
      <c r="DY266" s="32">
        <f>SUMIFS('Planificación 2026-1'!S:S,'Planificación 2026-1'!X:X,C266,'Planificación 2026-1'!F:F,"SUNAMPE",'Planificación 2026-1'!Y:Y,"&lt;&gt;VIRTUAL",'Planificación 2026-1'!I:I,"&gt;2")</f>
        <v>18</v>
      </c>
      <c r="DZ266" s="32">
        <f>SUMIFS('Planificación 2026-1'!S:S,'Planificación 2026-1'!X:X,C266,'Planificación 2026-1'!F:F,"FILIAL",'Planificación 2026-1'!Y:Y,"VIRTUAL",'Planificación 2026-1'!I:I,"&gt;2")</f>
        <v>0</v>
      </c>
      <c r="EA266" s="32">
        <f>SUMIFS('Planificación 2026-1'!S:S,'Planificación 2026-1'!X:X,C266,'Planificación 2026-1'!F:F,"FILIAL",'Planificación 2026-1'!Y:Y,"&lt;&gt;VIRTUAL",'Planificación 2026-1'!I:I,"&gt;2")</f>
        <v>0</v>
      </c>
      <c r="EB266" s="32">
        <f>SUMIFS('Planificación 2026-1'!S:S,'Planificación 2026-1'!X:X,C266,'Planificación 2026-1'!F:F,"PORUMA",'Planificación 2026-1'!Y:Y,"VIRTUAL",'Planificación 2026-1'!I:I,"&gt;2")</f>
        <v>0</v>
      </c>
      <c r="EC266" s="32">
        <f>SUMIFS('Planificación 2026-1'!S:S,'Planificación 2026-1'!X:X,C266,'Planificación 2026-1'!F:F,"PORUMA",'Planificación 2026-1'!Y:Y,"&lt;&gt;VIRTUAL",'Planificación 2026-1'!I:I,"&gt;2")</f>
        <v>0</v>
      </c>
      <c r="ED266" s="32">
        <f>SUMIFS('Planificación 2026-1'!S:S,'Planificación 2026-1'!X:X,C266,'Planificación 2026-1'!F:F,"HUAURA",'Planificación 2026-1'!Y:Y,"VIRTUAL",'Planificación 2026-1'!I:I,"&gt;2")</f>
        <v>0</v>
      </c>
      <c r="EE266" s="32">
        <f>SUMIFS('Planificación 2026-1'!S:S,'Planificación 2026-1'!X:X,C266,'Planificación 2026-1'!F:F,"HUAURA",'Planificación 2026-1'!Y:Y,"&lt;&gt;VIRTUAL",'Planificación 2026-1'!I:I,"&gt;2")</f>
        <v>0</v>
      </c>
      <c r="EF266" s="32">
        <f>SUMIFS('Planificación 2026-1'!S:S,'Planificación 2026-1'!X:X,C266,'Planificación 2026-1'!F:F,"PRINCIPAL",'Planificación 2026-1'!Y:Y,"VIRTUAL",'Planificación 2026-1'!I:I,"&lt;3")</f>
        <v>0</v>
      </c>
      <c r="EG266" s="32">
        <f>SUMIFS('Planificación 2026-1'!S:S,'Planificación 2026-1'!X:X,C266,'Planificación 2026-1'!F:F,"PRINCIPAL",'Planificación 2026-1'!Y:Y,"&lt;&gt;VIRTUAL",'Planificación 2026-1'!I:I,"&lt;3")</f>
        <v>0</v>
      </c>
      <c r="EH266" s="32">
        <f>SUMIFS('Planificación 2026-1'!S:S,'Planificación 2026-1'!X:X,C266,'Planificación 2026-1'!F:F,"SUNAMPE",'Planificación 2026-1'!Y:Y,"VIRTUAL",'Planificación 2026-1'!I:I,"&lt;3")</f>
        <v>0</v>
      </c>
      <c r="EI266" s="32">
        <f>SUMIFS('Planificación 2026-1'!S:S,'Planificación 2026-1'!X:X,C266,'Planificación 2026-1'!F:F,"SUNAMPE",'Planificación 2026-1'!Y:Y,"&lt;&gt;VIRTUAL",'Planificación 2026-1'!I:I,"&lt;3")</f>
        <v>0</v>
      </c>
      <c r="EJ266" s="32">
        <f>SUMIFS('Planificación 2026-1'!S:S,'Planificación 2026-1'!X:X,C266,'Planificación 2026-1'!F:F,"FILIAL",'Planificación 2026-1'!Y:Y,"VIRTUAL",'Planificación 2026-1'!I:I,"&lt;3")</f>
        <v>0</v>
      </c>
      <c r="EK266" s="32">
        <f>SUMIFS('Planificación 2026-1'!S:S,'Planificación 2026-1'!X:X,C266,'Planificación 2026-1'!F:F,"FILIAL",'Planificación 2026-1'!Y:Y,"&lt;&gt;VIRTUAL",'Planificación 2026-1'!I:I,"&lt;3")</f>
        <v>0</v>
      </c>
      <c r="EL266" s="32">
        <f>SUMIFS('Planificación 2026-1'!S:S,'Planificación 2026-1'!X:X,C266,'Planificación 2026-1'!F:F,"PORUMA",'Planificación 2026-1'!Y:Y,"VIRTUAL",'Planificación 2026-1'!I:I,"&lt;3")</f>
        <v>0</v>
      </c>
      <c r="EM266" s="32">
        <f>SUMIFS('Planificación 2026-1'!S:S,'Planificación 2026-1'!X:X,C266,'Planificación 2026-1'!F:F,"PORUMA",'Planificación 2026-1'!Y:Y,"&lt;&gt;VIRTUAL",'Planificación 2026-1'!I:I,"&lt;3")</f>
        <v>0</v>
      </c>
      <c r="EN266" s="32">
        <f>SUMIFS('Planificación 2026-1'!S:S,'Planificación 2026-1'!X:X,C266,'Planificación 2026-1'!F:F,"HUAURA",'Planificación 2026-1'!Y:Y,"VIRTUAL",'Planificación 2026-1'!I:I,"&lt;3")</f>
        <v>0</v>
      </c>
      <c r="EO266" s="32">
        <f>SUMIFS('Planificación 2026-1'!S:S,'Planificación 2026-1'!X:X,C266,'Planificación 2026-1'!F:F,"HUAURA",'Planificación 2026-1'!Y:Y,"&lt;&gt;VIRTUAL",'Planificación 2026-1'!I:I,"&lt;3")</f>
        <v>0</v>
      </c>
      <c r="EP266" s="32">
        <f>EJ266+DZ266+EA266+EK266</f>
        <v>0</v>
      </c>
      <c r="EQ266" s="32">
        <f>EO266+EN266+EE266+ED266</f>
        <v>0</v>
      </c>
      <c r="ER266" s="32">
        <f>EL266+EM266+EC266+EB266</f>
        <v>0</v>
      </c>
      <c r="ES266" s="32">
        <f>EG266+EF266+DW266+DV266</f>
        <v>0</v>
      </c>
      <c r="ET266" s="32">
        <f>EI266+EH266+DY266+DX266</f>
        <v>18</v>
      </c>
      <c r="EU266" s="32">
        <f t="shared" si="58"/>
        <v>18</v>
      </c>
      <c r="EV266" s="32" t="b">
        <f>EXACT(EU266,E266)</f>
        <v>1</v>
      </c>
      <c r="EW266" s="32"/>
      <c r="EX266" s="32">
        <f>DV266+DZ266+ED266+EF266+EJ266+EN266+DX266+EH266</f>
        <v>0</v>
      </c>
      <c r="EY266" s="32">
        <f>DW266+EA266+EE266+EG266+EK266+EO266+DY266+EI266</f>
        <v>18</v>
      </c>
      <c r="EZ266" s="32" t="b">
        <f>EXACT(SUM(EX266:EY266),E266)</f>
        <v>1</v>
      </c>
      <c r="FA266" s="32" t="str">
        <f>IF(AND(DW266=0,EA266=0,EE266=0),"",IF(COUNTIF(DW266:EE266,"&gt;0")=1,IF(DW266&gt;0,"SEDE",IF(EA266&gt;0,"FILIAL","HUAURA")),IF(COUNTIF(DW266:EE266,"&gt;0")=2,IF(AND(DW266&gt;0,EA266&gt;0),"SEDE-FILIAL",IF(AND(DW266&gt;0,EE266&gt;0),"SEDE-HUAURA","FILIAL-HUAURA")),"SEDE-FILIAL-HUAURA")))</f>
        <v/>
      </c>
      <c r="FB266" s="32" t="str">
        <f>IF(EX266=0,"PRESENCIAL",IF(EY266=0,"VIRTUAL",IF(EX266&gt;EY266,"MAS VIRTUAL",IF(EY266&gt;EX266,"MAS PRESENCIAL","AMBOS"))))</f>
        <v>PRESENCIAL</v>
      </c>
    </row>
    <row r="267" spans="2:158">
      <c r="B267" s="66">
        <v>264</v>
      </c>
      <c r="C267" s="32" t="s">
        <v>475</v>
      </c>
      <c r="D267" s="429">
        <v>16707351</v>
      </c>
      <c r="E267" s="62">
        <f>SUMIF('Planificación 2026-1'!X:X,C267,'Planificación 2026-1'!S:S)</f>
        <v>10</v>
      </c>
      <c r="F267" s="450" t="s">
        <v>203</v>
      </c>
      <c r="G267" s="57" t="s">
        <v>436</v>
      </c>
      <c r="H267" s="64"/>
      <c r="I267" s="64"/>
      <c r="J267" s="32" t="s">
        <v>111</v>
      </c>
      <c r="K267" s="32" t="s">
        <v>259</v>
      </c>
      <c r="L267" s="57" t="str">
        <f>IF(SUM(COUNTIFS('Planificación 2026-1'!F:F,"PRINCIPAL",'Planificación 2026-1'!X:X,C267,'Planificación 2026-1'!H:H,"AF"))&gt;0,"P01"," ")</f>
        <v xml:space="preserve"> </v>
      </c>
      <c r="M267" s="58" t="str">
        <f>IF(SUM(COUNTIFS('Planificación 2026-1'!F:F,"PRINCIPAL",'Planificación 2026-1'!X:X,C267,'Planificación 2026-1'!H:H,"EN"))&gt;0,"P02"," ")</f>
        <v xml:space="preserve"> </v>
      </c>
      <c r="N267" s="58" t="str">
        <f>IF(SUM(COUNTIFS('Planificación 2026-1'!F:F,"PRINCIPAL",'Planificación 2026-1'!X:X,C267,'Planificación 2026-1'!H:H,"IS"))&gt;0,"P03"," ")</f>
        <v xml:space="preserve"> </v>
      </c>
      <c r="O267" s="58" t="str">
        <f>IF(SUM(COUNTIFS('Planificación 2026-1'!F:F,"PRINCIPAL",'Planificación 2026-1'!X:X,C267,'Planificación 2026-1'!H:H,"PS"))&gt;0,"P04"," ")</f>
        <v xml:space="preserve"> </v>
      </c>
      <c r="P267" s="58"/>
      <c r="Q267" s="58" t="str">
        <f>IF(SUM(COUNTIFS('Planificación 2026-1'!F:F,"PRINCIPAL",'Planificación 2026-1'!X:X,C267,'Planificación 2026-1'!H:H,"IN"))&gt;0,"P06"," ")</f>
        <v xml:space="preserve"> </v>
      </c>
      <c r="R267" s="58" t="str">
        <f>IF(SUM(COUNTIFS('Planificación 2026-1'!F:F,"PRINCIPAL",'Planificación 2026-1'!X:X,C267,'Planificación 2026-1'!H:H,"CA"))&gt;0,"P07"," ")</f>
        <v xml:space="preserve"> </v>
      </c>
      <c r="S267" s="58" t="str">
        <f>IF(SUM(COUNTIFS('Planificación 2026-1'!F:F,"PRINCIPAL",'Planificación 2026-1'!X:X,C267,'Planificación 2026-1'!H:H,"DE"))&gt;0,"P08"," ")</f>
        <v xml:space="preserve"> </v>
      </c>
      <c r="T267" s="58" t="str">
        <f>IF(SUM(COUNTIFS('Planificación 2026-1'!F:F,"PRINCIPAL",'Planificación 2026-1'!X:X,C267,'Planificación 2026-1'!H:H,"OB"))&gt;0,"P09"," ")</f>
        <v xml:space="preserve"> </v>
      </c>
      <c r="U267" s="58" t="str">
        <f>IF(SUM(COUNTIFS('Planificación 2026-1'!F:F,"PRINCIPAL",'Planificación 2026-1'!X:X,C267,'Planificación 2026-1'!H:H,"MH"))&gt;0,"P31"," ")</f>
        <v xml:space="preserve"> </v>
      </c>
      <c r="V267" s="58" t="str">
        <f>IF(SUM(COUNTIFS('Planificación 2026-1'!F:F,"PRINCIPAL",'Planificación 2026-1'!X:X,C267,'Planificación 2026-1'!H:H,"IC"))&gt;0,"P32"," ")</f>
        <v xml:space="preserve"> </v>
      </c>
      <c r="W267" s="58" t="str">
        <f>IF(SUM(COUNTIFS('Planificación 2026-1'!F:F,"PRINCIPAL",'Planificación 2026-1'!X:X,C267,'Planificación 2026-1'!H:H,"AR"))&gt;0,"P34"," ")</f>
        <v xml:space="preserve"> </v>
      </c>
      <c r="X267" s="58" t="str">
        <f>IF(SUM(COUNTIFS('Planificación 2026-1'!F:F,"PRINCIPAL",'Planificación 2026-1'!X:X,C267,'Planificación 2026-1'!H:H,"T1"))&gt;0,"P35"," ")</f>
        <v xml:space="preserve"> </v>
      </c>
      <c r="Y267" s="58" t="str">
        <f>IF(SUM(COUNTIFS('Planificación 2026-1'!F:F,"PRINCIPAL",'Planificación 2026-1'!X:X,C267,'Planificación 2026-1'!H:H,"T3"))&gt;0,"P36"," ")</f>
        <v xml:space="preserve"> </v>
      </c>
      <c r="Z267" s="58" t="str">
        <f>IF(SUM(COUNTIFS('Planificación 2026-1'!F:F,"PRINCIPAL",'Planificación 2026-1'!X:X,C267,'Planificación 2026-1'!H:H,"T2"))&gt;0,"P37"," ")</f>
        <v xml:space="preserve"> </v>
      </c>
      <c r="AA267" s="58" t="str">
        <f>IF(SUM(COUNTIFS('Planificación 2026-1'!F:F,"PRINCIPAL",'Planificación 2026-1'!X:X,C267,'Planificación 2026-1'!H:H,"AE"))&gt;0,"P38"," ")</f>
        <v xml:space="preserve"> </v>
      </c>
      <c r="AB267" s="58" t="str">
        <f>IF(SUM(COUNTIFS('Planificación 2026-1'!F:F,"PRINCIPAL",'Planificación 2026-1'!X:X,C267,'Planificación 2026-1'!H:H,"T4"))&gt;0,"P55"," ")</f>
        <v xml:space="preserve"> </v>
      </c>
      <c r="AC267" s="58" t="str">
        <f>IF(SUM(COUNTIFS('Planificación 2026-1'!F:F,"FILIAL",'Planificación 2026-1'!X:X,C267,'Planificación 2026-1'!H:H,"AF"))&gt;0," P01"," ")</f>
        <v xml:space="preserve"> </v>
      </c>
      <c r="AD267" s="58" t="str">
        <f>IF(SUM(COUNTIFS('Planificación 2026-1'!F:F,"FILIAL",'Planificación 2026-1'!X:X,C267,'Planificación 2026-1'!H:H,"EN"))&gt;0,"P02"," ")</f>
        <v xml:space="preserve"> </v>
      </c>
      <c r="AE267" s="58" t="str">
        <f>IF(SUM(COUNTIFS('Planificación 2026-1'!F:F,"FILIAL",'Planificación 2026-1'!X:X,C267,'Planificación 2026-1'!H:H,"IS"))&gt;0,"P03"," ")</f>
        <v xml:space="preserve"> </v>
      </c>
      <c r="AF267" s="58" t="str">
        <f>IF(SUM(COUNTIFS('Planificación 2026-1'!F:F,"FILIAL",'Planificación 2026-1'!X:X,C267,'Planificación 2026-1'!H:H,"PS"))&gt;0,"P04"," ")</f>
        <v xml:space="preserve"> </v>
      </c>
      <c r="AG267" s="58"/>
      <c r="AH267" s="58" t="str">
        <f>IF(SUM(COUNTIFS('Planificación 2026-1'!F:F,"FILIAL",'Planificación 2026-1'!X:X,C267,'Planificación 2026-1'!H:H,"IN"))&gt;0,"P06"," ")</f>
        <v xml:space="preserve"> </v>
      </c>
      <c r="AI267" s="58" t="str">
        <f>IF(SUM(COUNTIFS('Planificación 2026-1'!F:F,"FILIAL",'Planificación 2026-1'!X:X,C267,'Planificación 2026-1'!H:H,"CA"))&gt;0,"P07"," ")</f>
        <v xml:space="preserve"> </v>
      </c>
      <c r="AJ267" s="58" t="str">
        <f>IF(SUM(COUNTIFS('Planificación 2026-1'!F:F,"FILIAL",'Planificación 2026-1'!X:X,C267,'Planificación 2026-1'!H:H,"DE"))&gt;0,"P08"," ")</f>
        <v xml:space="preserve"> </v>
      </c>
      <c r="AK267" s="58" t="str">
        <f>IF(SUM(COUNTIFS('Planificación 2026-1'!F:F,"FILIAL",'Planificación 2026-1'!X:X,C267,'Planificación 2026-1'!H:H,"OB"))&gt;0,"P09"," ")</f>
        <v xml:space="preserve"> </v>
      </c>
      <c r="AL267" s="58" t="str">
        <f>IF(SUM(COUNTIFS('Planificación 2026-1'!F:F,"FILIAL",'Planificación 2026-1'!X:X,C267,'Planificación 2026-1'!H:H,"MH"))&gt;0,"P31"," ")</f>
        <v xml:space="preserve"> </v>
      </c>
      <c r="AM267" s="58" t="str">
        <f>IF(SUM(COUNTIFS('Planificación 2026-1'!F:F,"FILIAL",'Planificación 2026-1'!X:X,C267,'Planificación 2026-1'!H:H,"IC"))&gt;0,"P32"," ")</f>
        <v xml:space="preserve"> </v>
      </c>
      <c r="AN267" s="58" t="str">
        <f>IF(SUM(COUNTIFS('Planificación 2026-1'!F:F,"FILIAL",'Planificación 2026-1'!X:X,C267,'Planificación 2026-1'!H:H,"AR"))&gt;0,"P34"," ")</f>
        <v xml:space="preserve"> </v>
      </c>
      <c r="AO267" s="58" t="str">
        <f>IF(SUM(COUNTIFS('Planificación 2026-1'!F:F,"FILIAL",'Planificación 2026-1'!X:X,C267,'Planificación 2026-1'!H:H,"T1"))&gt;0,"P35"," ")</f>
        <v xml:space="preserve"> </v>
      </c>
      <c r="AP267" s="58" t="str">
        <f>IF(SUM(COUNTIFS('Planificación 2026-1'!F:F,"FILIAL",'Planificación 2026-1'!X:X,C267,'Planificación 2026-1'!H:H,"T3"))&gt;0,"P36"," ")</f>
        <v xml:space="preserve"> </v>
      </c>
      <c r="AQ267" s="58" t="str">
        <f>IF(SUM(COUNTIFS('Planificación 2026-1'!F:F,"FILIAL",'Planificación 2026-1'!X:X,C267,'Planificación 2026-1'!H:H,"T2"))&gt;0,"P37"," ")</f>
        <v xml:space="preserve"> </v>
      </c>
      <c r="AR267" s="58" t="str">
        <f>IF(SUM(COUNTIFS('Planificación 2026-1'!F:F,"FILIAL",'Planificación 2026-1'!X:X,C267,'Planificación 2026-1'!H:H,"AE"))&gt;0,"P38"," ")</f>
        <v xml:space="preserve"> </v>
      </c>
      <c r="AS267" s="58" t="str">
        <f>IF(SUM(COUNTIFS('Planificación 2026-1'!F:F,"FILIAL",'Planificación 2026-1'!X:X,C267,'Planificación 2026-1'!H:H,"T4"))&gt;0,"P55"," ")</f>
        <v xml:space="preserve"> </v>
      </c>
      <c r="AT267" s="58" t="str">
        <f>IF(SUM(COUNTIFS('Planificación 2026-1'!F:F,"SUNAMPE",'Planificación 2026-1'!X:X,C267,'Planificación 2026-1'!H:H,"AF"))&gt;0," P01"," ")</f>
        <v xml:space="preserve"> </v>
      </c>
      <c r="AU267" s="58" t="str">
        <f>IF(SUM(COUNTIFS('Planificación 2026-1'!F:F,"SUNAMPE",'Planificación 2026-1'!X:X,C267,'Planificación 2026-1'!H:H,"EN"))&gt;0,"P02"," ")</f>
        <v xml:space="preserve"> </v>
      </c>
      <c r="AV267" s="58" t="str">
        <f>IF(SUM(COUNTIFS('Planificación 2026-1'!F:F,"SUNAMPE",'Planificación 2026-1'!X:X,C267,'Planificación 2026-1'!H:H,"IS"))&gt;0,"P03"," ")</f>
        <v xml:space="preserve"> </v>
      </c>
      <c r="AW267" s="58" t="str">
        <f>IF(SUM(COUNTIFS('Planificación 2026-1'!F:F,"SUNAMPE",'Planificación 2026-1'!X:X,C267,'Planificación 2026-1'!H:H,"PS"))&gt;0,"P04"," ")</f>
        <v xml:space="preserve"> </v>
      </c>
      <c r="AX267" s="58"/>
      <c r="AY267" s="58" t="str">
        <f>IF(SUM(COUNTIFS('Planificación 2026-1'!F:F,"SUNAMPE",'Planificación 2026-1'!X:X,C267,'Planificación 2026-1'!H:H,"IN"))&gt;0,"P06"," ")</f>
        <v xml:space="preserve"> </v>
      </c>
      <c r="AZ267" s="58" t="str">
        <f>IF(SUM(COUNTIFS('Planificación 2026-1'!F:F,"SUNAMPE",'Planificación 2026-1'!X:X,C267,'Planificación 2026-1'!H:H,"CA"))&gt;0,"P07"," ")</f>
        <v xml:space="preserve"> </v>
      </c>
      <c r="BA267" s="58" t="str">
        <f>IF(SUM(COUNTIFS('Planificación 2026-1'!F:F,"SUNAMPE",'Planificación 2026-1'!X:X,C267,'Planificación 2026-1'!H:H,"DE"))&gt;0,"P08"," ")</f>
        <v xml:space="preserve"> </v>
      </c>
      <c r="BB267" s="58" t="str">
        <f>IF(SUM(COUNTIFS('Planificación 2026-1'!F:F,"SUNAMPE",'Planificación 2026-1'!X:X,C267,'Planificación 2026-1'!H:H,"OB"))&gt;0,"P09"," ")</f>
        <v xml:space="preserve"> </v>
      </c>
      <c r="BC267" s="58" t="str">
        <f>IF(SUM(COUNTIFS('Planificación 2026-1'!F:F,"SUNAMPE",'Planificación 2026-1'!X:X,C267,'Planificación 2026-1'!H:H,"MH"))&gt;0,"P31"," ")</f>
        <v xml:space="preserve"> </v>
      </c>
      <c r="BD267" s="58" t="str">
        <f>IF(SUM(COUNTIFS('Planificación 2026-1'!F:F,"SUNAMPE",'Planificación 2026-1'!X:X,C267,'Planificación 2026-1'!H:H,"IC"))&gt;0,"P32"," ")</f>
        <v xml:space="preserve"> </v>
      </c>
      <c r="BE267" s="58" t="str">
        <f>IF(SUM(COUNTIFS('Planificación 2026-1'!F:F,"SUNAMPE",'Planificación 2026-1'!X:X,C267,'Planificación 2026-1'!H:H,"AR"))&gt;0,"P34"," ")</f>
        <v xml:space="preserve"> </v>
      </c>
      <c r="BF267" s="58" t="str">
        <f>IF(SUM(COUNTIFS('Planificación 2026-1'!F:F,"SUNAMPE",'Planificación 2026-1'!X:X,C267,'Planificación 2026-1'!H:H,"T1"))&gt;0,"P35"," ")</f>
        <v xml:space="preserve"> </v>
      </c>
      <c r="BG267" s="58" t="str">
        <f>IF(SUM(COUNTIFS('Planificación 2026-1'!F:F,"SUNAMPE",'Planificación 2026-1'!X:X,C267,'Planificación 2026-1'!H:H,"T3"))&gt;0,"P36"," ")</f>
        <v xml:space="preserve"> </v>
      </c>
      <c r="BH267" s="58" t="str">
        <f>IF(SUM(COUNTIFS('Planificación 2026-1'!F:F,"SUNAMPE",'Planificación 2026-1'!X:X,C267,'Planificación 2026-1'!H:H,"T2"))&gt;0,"P37"," ")</f>
        <v xml:space="preserve"> </v>
      </c>
      <c r="BI267" s="58" t="str">
        <f>IF(SUM(COUNTIFS('Planificación 2026-1'!F:F,"SUNAMPE",'Planificación 2026-1'!X:X,C267,'Planificación 2026-1'!H:H,"AE"))&gt;0,"P38"," ")</f>
        <v xml:space="preserve"> </v>
      </c>
      <c r="BJ267" s="58" t="str">
        <f>IF(SUM(COUNTIFS('Planificación 2026-1'!F:F,"SUNAMPE",'Planificación 2026-1'!X:X,C267,'Planificación 2026-1'!H:H,"T4"))&gt;0,"P55"," ")</f>
        <v>P55</v>
      </c>
      <c r="BK267" s="58" t="str">
        <f>IF(SUM(COUNTIFS('Planificación 2026-1'!F:F,"HUAURA",'Planificación 2026-1'!X:X,C267,'Planificación 2026-1'!H:H,"AF"))&gt;0," P01"," ")</f>
        <v xml:space="preserve"> </v>
      </c>
      <c r="BL267" s="58" t="str">
        <f>IF(SUM(COUNTIFS('Planificación 2026-1'!F:F,"HUAURA",'Planificación 2026-1'!X:X,C267,'Planificación 2026-1'!H:H,"EN"))&gt;0,"P02"," ")</f>
        <v xml:space="preserve"> </v>
      </c>
      <c r="BM267" s="58" t="str">
        <f>IF(SUM(COUNTIFS('Planificación 2026-1'!F:F,"HUAURA",'Planificación 2026-1'!X:X,C267,'Planificación 2026-1'!H:H,"IS"))&gt;0,"P03"," ")</f>
        <v xml:space="preserve"> </v>
      </c>
      <c r="BN267" s="58" t="str">
        <f>IF(SUM(COUNTIFS('Planificación 2026-1'!F:F,"HUAURA",'Planificación 2026-1'!X:X,C267,'Planificación 2026-1'!H:H,"PS"))&gt;0,"P04"," ")</f>
        <v xml:space="preserve"> </v>
      </c>
      <c r="BO267" s="58"/>
      <c r="BP267" s="58" t="str">
        <f>IF(SUM(COUNTIFS('Planificación 2026-1'!F:F,"HUAURA",'Planificación 2026-1'!X:X,C267,'Planificación 2026-1'!H:H,"IN"))&gt;0,"P06"," ")</f>
        <v xml:space="preserve"> </v>
      </c>
      <c r="BQ267" s="58" t="str">
        <f>IF(SUM(COUNTIFS('Planificación 2026-1'!F:F,"HUAURA",'Planificación 2026-1'!X:X,C267,'Planificación 2026-1'!H:H,"CA"))&gt;0,"P07"," ")</f>
        <v xml:space="preserve"> </v>
      </c>
      <c r="BR267" s="58" t="str">
        <f>IF(SUM(COUNTIFS('Planificación 2026-1'!F:F,"HUAURA",'Planificación 2026-1'!X:X,C267,'Planificación 2026-1'!H:H,"DE"))&gt;0,"P08"," ")</f>
        <v xml:space="preserve"> </v>
      </c>
      <c r="BS267" s="58" t="str">
        <f>IF(SUM(COUNTIFS('Planificación 2026-1'!F:F,"HUAURA",'Planificación 2026-1'!X:X,C267,'Planificación 2026-1'!H:H,"OB"))&gt;0,"P09"," ")</f>
        <v xml:space="preserve"> </v>
      </c>
      <c r="BT267" s="58" t="str">
        <f>IF(SUM(COUNTIFS('Planificación 2026-1'!F:F,"HUAURA",'Planificación 2026-1'!X:X,C267,'Planificación 2026-1'!H:H,"MH"))&gt;0,"P31"," ")</f>
        <v xml:space="preserve"> </v>
      </c>
      <c r="BU267" s="58" t="str">
        <f>IF(SUM(COUNTIFS('Planificación 2026-1'!F:F,"HUAURA",'Planificación 2026-1'!X:X,C267,'Planificación 2026-1'!H:H,"IC"))&gt;0,"P32"," ")</f>
        <v xml:space="preserve"> </v>
      </c>
      <c r="BV267" s="58" t="str">
        <f>IF(SUM(COUNTIFS('Planificación 2026-1'!F:F,"HUAURA",'Planificación 2026-1'!X:X,C267,'Planificación 2026-1'!H:H,"AR"))&gt;0,"P34"," ")</f>
        <v xml:space="preserve"> </v>
      </c>
      <c r="BW267" s="58" t="str">
        <f>IF(SUM(COUNTIFS('Planificación 2026-1'!F:F,"HUAURA",'Planificación 2026-1'!X:X,C267,'Planificación 2026-1'!H:H,"T1"))&gt;0,"P35"," ")</f>
        <v xml:space="preserve"> </v>
      </c>
      <c r="BX267" s="58" t="str">
        <f>IF(SUM(COUNTIFS('Planificación 2026-1'!F:F,"HUAURA",'Planificación 2026-1'!X:X,C267,'Planificación 2026-1'!H:H,"T3"))&gt;0,"P36"," ")</f>
        <v xml:space="preserve"> </v>
      </c>
      <c r="BY267" s="58" t="str">
        <f>IF(SUM(COUNTIFS('Planificación 2026-1'!F:F,"HUAURA",'Planificación 2026-1'!X:X,C267,'Planificación 2026-1'!H:H,"T2"))&gt;0,"P37"," ")</f>
        <v xml:space="preserve"> </v>
      </c>
      <c r="BZ267" s="58" t="str">
        <f>IF(SUM(COUNTIFS('Planificación 2026-1'!F:F,"HUAURA",'Planificación 2026-1'!X:X,C267,'Planificación 2026-1'!H:H,"AE"))&gt;0,"P38"," ")</f>
        <v xml:space="preserve"> </v>
      </c>
      <c r="CA267" s="58" t="str">
        <f>IF(SUM(COUNTIFS('Planificación 2026-1'!F:F,"HUAURA",'Planificación 2026-1'!X:X,C267,'Planificación 2026-1'!H:H,"T4"))&gt;0,"P55"," ")</f>
        <v xml:space="preserve"> </v>
      </c>
      <c r="CB267" s="59">
        <f>SUMIFS('Planificación 2026-1'!S:S,'Planificación 2026-1'!X:X,C267,'Planificación 2026-1'!H:H,"AF",'Planificación 2026-1'!I:I,"&gt;2")</f>
        <v>0</v>
      </c>
      <c r="CC267" s="59">
        <f>SUMIFS('Planificación 2026-1'!S:S,'Planificación 2026-1'!X:X,C267,'Planificación 2026-1'!H:H,"EN",'Planificación 2026-1'!I:I,"&gt;2")</f>
        <v>0</v>
      </c>
      <c r="CD267" s="59">
        <f>SUMIFS('Planificación 2026-1'!S:S,'Planificación 2026-1'!X:X,C267,'Planificación 2026-1'!H:H,"IS",'Planificación 2026-1'!I:I,"&gt;2")</f>
        <v>0</v>
      </c>
      <c r="CE267" s="59">
        <f>SUMIFS('Planificación 2026-1'!S:S,'Planificación 2026-1'!X:X,C267,'Planificación 2026-1'!H:H,"PS",'Planificación 2026-1'!I:I,"&gt;2")</f>
        <v>0</v>
      </c>
      <c r="CF267" s="59">
        <f>SUMIFS('Planificación 2026-1'!S:S,'Planificación 2026-1'!X:X,C267,'Planificación 2026-1'!H:H,"IN",'Planificación 2026-1'!I:I,"&gt;2")</f>
        <v>0</v>
      </c>
      <c r="CG267" s="59">
        <f>SUMIFS('Planificación 2026-1'!S:S,'Planificación 2026-1'!X:X,C267,'Planificación 2026-1'!H:H,"CA",'Planificación 2026-1'!I:I,"&gt;2")</f>
        <v>0</v>
      </c>
      <c r="CH267" s="59">
        <f>SUMIFS('Planificación 2026-1'!S:S,'Planificación 2026-1'!X:X,C267,'Planificación 2026-1'!H:H,"DE",'Planificación 2026-1'!I:I,"&gt;2")</f>
        <v>0</v>
      </c>
      <c r="CI267" s="59">
        <f>SUMIFS('Planificación 2026-1'!S:S,'Planificación 2026-1'!X:X,C267,'Planificación 2026-1'!H:H,"OB",'Planificación 2026-1'!I:I,"&gt;2")</f>
        <v>0</v>
      </c>
      <c r="CJ267" s="59">
        <f>SUMIFS('Planificación 2026-1'!S:S,'Planificación 2026-1'!X:X,C267,'Planificación 2026-1'!H:H,"MH",'Planificación 2026-1'!I:I,"&gt;2")</f>
        <v>0</v>
      </c>
      <c r="CK267" s="59">
        <f>SUMIFS('Planificación 2026-1'!S:S,'Planificación 2026-1'!X:X,C267,'Planificación 2026-1'!H:H,"IC",'Planificación 2026-1'!I:I,"&gt;2")</f>
        <v>0</v>
      </c>
      <c r="CL267" s="59">
        <f>SUMIFS('Planificación 2026-1'!S:S,'Planificación 2026-1'!X:X,C267,'Planificación 2026-1'!H:H,"AR",'Planificación 2026-1'!I:I,"&gt;2")</f>
        <v>0</v>
      </c>
      <c r="CM267" s="59">
        <f>SUMIFS('Planificación 2026-1'!S:S,'Planificación 2026-1'!X:X,C267,'Planificación 2026-1'!H:H,"AE",'Planificación 2026-1'!I:I,"&gt;2")</f>
        <v>0</v>
      </c>
      <c r="CN267" s="59">
        <f>SUMIFS('Planificación 2026-1'!S:S,'Planificación 2026-1'!X:X,C267,'Planificación 2026-1'!H:H,"T1",'Planificación 2026-1'!I:I,"&gt;2")</f>
        <v>0</v>
      </c>
      <c r="CO267" s="59">
        <f>SUMIFS('Planificación 2026-1'!S:S,'Planificación 2026-1'!X:X,C267,'Planificación 2026-1'!H:H,"T3",'Planificación 2026-1'!I:I,"&gt;2")</f>
        <v>0</v>
      </c>
      <c r="CP267" s="59">
        <f>SUMIFS('Planificación 2026-1'!S:S,'Planificación 2026-1'!X:X,C267,'Planificación 2026-1'!H:H,"T2",'Planificación 2026-1'!I:I,"&gt;2")</f>
        <v>0</v>
      </c>
      <c r="CQ267" s="59">
        <f>SUMIFS('Planificación 2026-1'!S:S,'Planificación 2026-1'!X:X,C267,'Planificación 2026-1'!H:H,"T4",'Planificación 2026-1'!I:I,"&gt;2")</f>
        <v>10</v>
      </c>
      <c r="CR267" s="59">
        <f>SUMIFS('Planificación 2026-1'!S:S,'Planificación 2026-1'!X:X,C267,'Planificación 2026-1'!H:H,"AF",'Planificación 2026-1'!I:I,"&lt;3")</f>
        <v>0</v>
      </c>
      <c r="CS267" s="59">
        <f>SUMIFS('Planificación 2026-1'!S:S,'Planificación 2026-1'!X:X,C267,'Planificación 2026-1'!H:H,"EN",'Planificación 2026-1'!I:I,"&lt;3")</f>
        <v>0</v>
      </c>
      <c r="CT267" s="59">
        <f>SUMIFS('Planificación 2026-1'!S:S,'Planificación 2026-1'!X:X,C267,'Planificación 2026-1'!H:H,"IS",'Planificación 2026-1'!I:I,"&lt;3")</f>
        <v>0</v>
      </c>
      <c r="CU267" s="59">
        <f>SUMIFS('Planificación 2026-1'!S:S,'Planificación 2026-1'!X:X,C267,'Planificación 2026-1'!H:H,"PS",'Planificación 2026-1'!I:I,"&lt;3")</f>
        <v>0</v>
      </c>
      <c r="CV267" s="59">
        <f>SUMIFS('Planificación 2026-1'!S:S,'Planificación 2026-1'!X:X,C267,'Planificación 2026-1'!H:H,"IN",'Planificación 2026-1'!I:I,"&lt;3")</f>
        <v>0</v>
      </c>
      <c r="CW267" s="59">
        <f>SUMIFS('Planificación 2026-1'!S:S,'Planificación 2026-1'!X:X,C267,'Planificación 2026-1'!H:H,"CA",'Planificación 2026-1'!I:I,"&lt;3")</f>
        <v>0</v>
      </c>
      <c r="CX267" s="59">
        <f>SUMIFS('Planificación 2026-1'!S:S,'Planificación 2026-1'!X:X,C267,'Planificación 2026-1'!H:H,"DE",'Planificación 2026-1'!I:I,"&lt;3")</f>
        <v>0</v>
      </c>
      <c r="CY267" s="59">
        <f>SUMIFS('Planificación 2026-1'!S:S,'Planificación 2026-1'!X:X,C267,'Planificación 2026-1'!H:H,"OB",'Planificación 2026-1'!I:I,"&lt;3")</f>
        <v>0</v>
      </c>
      <c r="CZ267" s="59">
        <f>SUMIFS('Planificación 2026-1'!S:S,'Planificación 2026-1'!X:X,C267,'Planificación 2026-1'!H:H,"MH",'Planificación 2026-1'!I:I,"&lt;3")</f>
        <v>0</v>
      </c>
      <c r="DA267" s="59">
        <f>SUMIFS('Planificación 2026-1'!S:S,'Planificación 2026-1'!X:X,C267,'Planificación 2026-1'!H:H,"IC",'Planificación 2026-1'!I:I,"&lt;3")</f>
        <v>0</v>
      </c>
      <c r="DB267" s="59">
        <f>SUMIFS('Planificación 2026-1'!S:S,'Planificación 2026-1'!X:X,C267,'Planificación 2026-1'!H:H,"AR",'Planificación 2026-1'!I:I,"&lt;3")</f>
        <v>0</v>
      </c>
      <c r="DC267" s="59">
        <f>SUMIFS('Planificación 2026-1'!S:S,'Planificación 2026-1'!X:X,C267,'Planificación 2026-1'!H:H,"AE",'Planificación 2026-1'!I:I,"&lt;3")</f>
        <v>0</v>
      </c>
      <c r="DD267" s="59">
        <f>SUMIFS('Planificación 2026-1'!S:S,'Planificación 2026-1'!X:X,C267,'Planificación 2026-1'!H:H,"T1",'Planificación 2026-1'!I:I,"&lt;3")</f>
        <v>0</v>
      </c>
      <c r="DE267" s="59">
        <f>SUMIFS('Planificación 2026-1'!S:S,'Planificación 2026-1'!X:X,C267,'Planificación 2026-1'!H:H,"T3",'Planificación 2026-1'!I:I,"&lt;3")</f>
        <v>0</v>
      </c>
      <c r="DF267" s="59">
        <f>SUMIFS('Planificación 2026-1'!S:S,'Planificación 2026-1'!X:X,C267,'Planificación 2026-1'!H:H,"T2",'Planificación 2026-1'!I:I,"&lt;3")</f>
        <v>0</v>
      </c>
      <c r="DG267" s="59">
        <f>SUMIFS('Planificación 2026-1'!S:S,'Planificación 2026-1'!X:X,C267,'Planificación 2026-1'!H:H,"T4",'Planificación 2026-1'!I:I,"&lt;3")</f>
        <v>0</v>
      </c>
      <c r="DH267" s="58" t="str">
        <f>TRIM(CONCATENATE(L267,M267,N267,O267,P267,Q267,R267,S267,T267,U267,V267,W267,X267,Y267,Z267,AA267,AB267))</f>
        <v/>
      </c>
      <c r="DI267" s="27">
        <f>IF(C267="","",SUMIFS('Planificación 2026-1'!S:S,'Planificación 2026-1'!X:X,C267,'Planificación 2026-1'!F:F,"PRINCIPAL",'Planificación 2026-1'!Y:Y,"VIRTUAL"))</f>
        <v>0</v>
      </c>
      <c r="DJ267" s="27">
        <f>IF(C267="","",SUMIFS('Planificación 2026-1'!S:S,'Planificación 2026-1'!X:X,C267,'Planificación 2026-1'!F:F,"PRINCIPAL",'Planificación 2026-1'!Y:Y,"PRESENCIAL"))</f>
        <v>0</v>
      </c>
      <c r="DK267" s="27">
        <f>IF(C267="","",SUMIFS('Planificación 2026-1'!S:S,'Planificación 2026-1'!X:X,C267,'Planificación 2026-1'!F:F,"PRINCIPAL",'Planificación 2026-1'!Y:Y,"HIBRIDO PRESENCIAL"))</f>
        <v>0</v>
      </c>
      <c r="DL267" s="58" t="str">
        <f>TRIM(CONCATENATE(AC267,AD267,AE267,AF267,AG267,AH267,AI267,AJ267,AK267,AL267,AM267,AN267,AO267,AP267,AQ267,AR267,AS267))</f>
        <v/>
      </c>
      <c r="DM267" s="58">
        <f>IF(C267="","",SUMIFS('Planificación 2026-1'!S:S,'Planificación 2026-1'!X:X,C267,'Planificación 2026-1'!F:F,"FILIAL",'Planificación 2026-1'!Y:Y,"VIRTUAL"))</f>
        <v>0</v>
      </c>
      <c r="DN267" s="60">
        <f>IF(C267="","",SUMIFS('Planificación 2026-1'!S:S,'Planificación 2026-1'!X:X,C267,'Planificación 2026-1'!F:F,"FILIAL",'Planificación 2026-1'!Y:Y,"PRESENCIAL"))</f>
        <v>0</v>
      </c>
      <c r="DO267" s="29">
        <f>IF(C267="","",SUMIFS('Planificación 2026-1'!S:S,'Planificación 2026-1'!X:X,C267,'Planificación 2026-1'!F:F,"FILIAL",'Planificación 2026-1'!Y:Y,"HIBRIDO PRESENCIAL"))</f>
        <v>0</v>
      </c>
      <c r="DP267" s="61" t="str">
        <f>TRIM(CONCATENATE(AT267,AU267,AV267,AW267,AX267,AY267,AZ267,BA267,BB267,BC267,BD267,BE267,BF267,BG267,BH267,BI267,BJ267))</f>
        <v>P55</v>
      </c>
      <c r="DQ267" s="58">
        <f>IF(C267="","",SUMIFS('Planificación 2026-1'!S:S,'Planificación 2026-1'!X:X,C267,'Planificación 2026-1'!F:F,"SUNAMPE",'Planificación 2026-1'!Y:Y,"VIRTUAL"))</f>
        <v>2</v>
      </c>
      <c r="DR267" s="29">
        <f>IF(C267="","",SUMIFS('Planificación 2026-1'!S:S,'Planificación 2026-1'!X:X,C267,'Planificación 2026-1'!F:F,"SUNAMPE",'Planificación 2026-1'!Y:Y,"PRESENCIAL"))</f>
        <v>8</v>
      </c>
      <c r="DS267" s="61" t="str">
        <f>TRIM(CONCATENATE(BK267,BL267,BM267,BN267,BO267,BP267,BQ267,BR267,BS267,BT267,BU267,BV267,BW267,BX267,BY267,BZ267,CA267))</f>
        <v/>
      </c>
      <c r="DT267" s="58">
        <f>IF(C267="","",SUMIFS('Planificación 2026-1'!S:S,'Planificación 2026-1'!X:X,C267,'Planificación 2026-1'!F:F,"HUAURA",'Planificación 2026-1'!Y:Y,"VIRTUAL"))</f>
        <v>0</v>
      </c>
      <c r="DU267" s="29">
        <f>IF(C267="","",SUMIFS('Planificación 2026-1'!S:S,'Planificación 2026-1'!X:X,C267,'Planificación 2026-1'!F:F,"HUAURA",'Planificación 2026-1'!Y:Y,"PRESENCIAL"))</f>
        <v>0</v>
      </c>
      <c r="DV267" s="32">
        <f>SUMIFS('Planificación 2026-1'!S:S,'Planificación 2026-1'!X:X,C267,'Planificación 2026-1'!F:F,"PRINCIPAL",'Planificación 2026-1'!Y:Y,"VIRTUAL",'Planificación 2026-1'!I:I,"&gt;2")</f>
        <v>0</v>
      </c>
      <c r="DW267" s="32">
        <f>SUMIFS('Planificación 2026-1'!S:S,'Planificación 2026-1'!X:X,C267,'Planificación 2026-1'!F:F,"PRINCIPAL",'Planificación 2026-1'!Y:Y,"&lt;&gt;VIRTUAL",'Planificación 2026-1'!I:I,"&gt;2")</f>
        <v>0</v>
      </c>
      <c r="DX267" s="32">
        <f>SUMIFS('Planificación 2026-1'!S:S,'Planificación 2026-1'!X:X,C267,'Planificación 2026-1'!F:F,"SUNAMPE",'Planificación 2026-1'!Y:Y,"VIRTUAL",'Planificación 2026-1'!I:I,"&gt;2")</f>
        <v>2</v>
      </c>
      <c r="DY267" s="32">
        <f>SUMIFS('Planificación 2026-1'!S:S,'Planificación 2026-1'!X:X,C267,'Planificación 2026-1'!F:F,"SUNAMPE",'Planificación 2026-1'!Y:Y,"&lt;&gt;VIRTUAL",'Planificación 2026-1'!I:I,"&gt;2")</f>
        <v>8</v>
      </c>
      <c r="DZ267" s="32">
        <f>SUMIFS('Planificación 2026-1'!S:S,'Planificación 2026-1'!X:X,C267,'Planificación 2026-1'!F:F,"FILIAL",'Planificación 2026-1'!Y:Y,"VIRTUAL",'Planificación 2026-1'!I:I,"&gt;2")</f>
        <v>0</v>
      </c>
      <c r="EA267" s="32">
        <f>SUMIFS('Planificación 2026-1'!S:S,'Planificación 2026-1'!X:X,C267,'Planificación 2026-1'!F:F,"FILIAL",'Planificación 2026-1'!Y:Y,"&lt;&gt;VIRTUAL",'Planificación 2026-1'!I:I,"&gt;2")</f>
        <v>0</v>
      </c>
      <c r="EB267" s="32">
        <f>SUMIFS('Planificación 2026-1'!S:S,'Planificación 2026-1'!X:X,C267,'Planificación 2026-1'!F:F,"PORUMA",'Planificación 2026-1'!Y:Y,"VIRTUAL",'Planificación 2026-1'!I:I,"&gt;2")</f>
        <v>0</v>
      </c>
      <c r="EC267" s="32">
        <f>SUMIFS('Planificación 2026-1'!S:S,'Planificación 2026-1'!X:X,C267,'Planificación 2026-1'!F:F,"PORUMA",'Planificación 2026-1'!Y:Y,"&lt;&gt;VIRTUAL",'Planificación 2026-1'!I:I,"&gt;2")</f>
        <v>0</v>
      </c>
      <c r="ED267" s="32">
        <f>SUMIFS('Planificación 2026-1'!S:S,'Planificación 2026-1'!X:X,C267,'Planificación 2026-1'!F:F,"HUAURA",'Planificación 2026-1'!Y:Y,"VIRTUAL",'Planificación 2026-1'!I:I,"&gt;2")</f>
        <v>0</v>
      </c>
      <c r="EE267" s="32">
        <f>SUMIFS('Planificación 2026-1'!S:S,'Planificación 2026-1'!X:X,C267,'Planificación 2026-1'!F:F,"HUAURA",'Planificación 2026-1'!Y:Y,"&lt;&gt;VIRTUAL",'Planificación 2026-1'!I:I,"&gt;2")</f>
        <v>0</v>
      </c>
      <c r="EF267" s="32">
        <f>SUMIFS('Planificación 2026-1'!S:S,'Planificación 2026-1'!X:X,C267,'Planificación 2026-1'!F:F,"PRINCIPAL",'Planificación 2026-1'!Y:Y,"VIRTUAL",'Planificación 2026-1'!I:I,"&lt;3")</f>
        <v>0</v>
      </c>
      <c r="EG267" s="32">
        <f>SUMIFS('Planificación 2026-1'!S:S,'Planificación 2026-1'!X:X,C267,'Planificación 2026-1'!F:F,"PRINCIPAL",'Planificación 2026-1'!Y:Y,"&lt;&gt;VIRTUAL",'Planificación 2026-1'!I:I,"&lt;3")</f>
        <v>0</v>
      </c>
      <c r="EH267" s="32">
        <f>SUMIFS('Planificación 2026-1'!S:S,'Planificación 2026-1'!X:X,C267,'Planificación 2026-1'!F:F,"SUNAMPE",'Planificación 2026-1'!Y:Y,"VIRTUAL",'Planificación 2026-1'!I:I,"&lt;3")</f>
        <v>0</v>
      </c>
      <c r="EI267" s="32">
        <f>SUMIFS('Planificación 2026-1'!S:S,'Planificación 2026-1'!X:X,C267,'Planificación 2026-1'!F:F,"SUNAMPE",'Planificación 2026-1'!Y:Y,"&lt;&gt;VIRTUAL",'Planificación 2026-1'!I:I,"&lt;3")</f>
        <v>0</v>
      </c>
      <c r="EJ267" s="32">
        <f>SUMIFS('Planificación 2026-1'!S:S,'Planificación 2026-1'!X:X,C267,'Planificación 2026-1'!F:F,"FILIAL",'Planificación 2026-1'!Y:Y,"VIRTUAL",'Planificación 2026-1'!I:I,"&lt;3")</f>
        <v>0</v>
      </c>
      <c r="EK267" s="32">
        <f>SUMIFS('Planificación 2026-1'!S:S,'Planificación 2026-1'!X:X,C267,'Planificación 2026-1'!F:F,"FILIAL",'Planificación 2026-1'!Y:Y,"&lt;&gt;VIRTUAL",'Planificación 2026-1'!I:I,"&lt;3")</f>
        <v>0</v>
      </c>
      <c r="EL267" s="32">
        <f>SUMIFS('Planificación 2026-1'!S:S,'Planificación 2026-1'!X:X,C267,'Planificación 2026-1'!F:F,"PORUMA",'Planificación 2026-1'!Y:Y,"VIRTUAL",'Planificación 2026-1'!I:I,"&lt;3")</f>
        <v>0</v>
      </c>
      <c r="EM267" s="32">
        <f>SUMIFS('Planificación 2026-1'!S:S,'Planificación 2026-1'!X:X,C267,'Planificación 2026-1'!F:F,"PORUMA",'Planificación 2026-1'!Y:Y,"&lt;&gt;VIRTUAL",'Planificación 2026-1'!I:I,"&lt;3")</f>
        <v>0</v>
      </c>
      <c r="EN267" s="32">
        <f>SUMIFS('Planificación 2026-1'!S:S,'Planificación 2026-1'!X:X,C267,'Planificación 2026-1'!F:F,"HUAURA",'Planificación 2026-1'!Y:Y,"VIRTUAL",'Planificación 2026-1'!I:I,"&lt;3")</f>
        <v>0</v>
      </c>
      <c r="EO267" s="32">
        <f>SUMIFS('Planificación 2026-1'!S:S,'Planificación 2026-1'!X:X,C267,'Planificación 2026-1'!F:F,"HUAURA",'Planificación 2026-1'!Y:Y,"&lt;&gt;VIRTUAL",'Planificación 2026-1'!I:I,"&lt;3")</f>
        <v>0</v>
      </c>
      <c r="EP267" s="32">
        <f>EJ267+DZ267+EA267+EK267</f>
        <v>0</v>
      </c>
      <c r="EQ267" s="32">
        <f>EO267+EN267+EE267+ED267</f>
        <v>0</v>
      </c>
      <c r="ER267" s="32">
        <f>EL267+EM267+EC267+EB267</f>
        <v>0</v>
      </c>
      <c r="ES267" s="32">
        <f>EG267+EF267+DW267+DV267</f>
        <v>0</v>
      </c>
      <c r="ET267" s="32">
        <f>EI267+EH267+DY267+DX267</f>
        <v>10</v>
      </c>
      <c r="EU267" s="32">
        <f t="shared" si="58"/>
        <v>10</v>
      </c>
      <c r="EV267" s="32" t="b">
        <f>EXACT(EU267,E267)</f>
        <v>1</v>
      </c>
      <c r="EW267" s="32"/>
      <c r="EX267" s="32">
        <f>DV267+DZ267+ED267+EF267+EJ267+EN267+DX267+EH267</f>
        <v>2</v>
      </c>
      <c r="EY267" s="32">
        <f>DW267+EA267+EE267+EG267+EK267+EO267+DY267+EI267</f>
        <v>8</v>
      </c>
      <c r="EZ267" s="32" t="b">
        <f>EXACT(SUM(EX267:EY267),E267)</f>
        <v>1</v>
      </c>
      <c r="FA267" s="32" t="str">
        <f>IF(AND(DW267=0,EA267=0,EE267=0),"",IF(COUNTIF(DW267:EE267,"&gt;0")=1,IF(DW267&gt;0,"SEDE",IF(EA267&gt;0,"FILIAL","HUAURA")),IF(COUNTIF(DW267:EE267,"&gt;0")=2,IF(AND(DW267&gt;0,EA267&gt;0),"SEDE-FILIAL",IF(AND(DW267&gt;0,EE267&gt;0),"SEDE-HUAURA","FILIAL-HUAURA")),"SEDE-FILIAL-HUAURA")))</f>
        <v/>
      </c>
      <c r="FB267" s="32" t="str">
        <f>IF(EX267=0,"PRESENCIAL",IF(EY267=0,"VIRTUAL",IF(EX267&gt;EY267,"MAS VIRTUAL",IF(EY267&gt;EX267,"MAS PRESENCIAL","AMBOS"))))</f>
        <v>MAS PRESENCIAL</v>
      </c>
    </row>
    <row r="268" spans="2:158">
      <c r="B268" s="65">
        <v>265</v>
      </c>
      <c r="C268" s="32" t="s">
        <v>476</v>
      </c>
      <c r="D268" s="429">
        <v>73869304</v>
      </c>
      <c r="E268" s="62">
        <f>SUMIF('Planificación 2026-1'!X:X,C268,'Planificación 2026-1'!S:S)</f>
        <v>10</v>
      </c>
      <c r="F268" s="450" t="s">
        <v>203</v>
      </c>
      <c r="G268" s="57" t="s">
        <v>272</v>
      </c>
      <c r="H268" s="64"/>
      <c r="I268" s="64"/>
      <c r="J268" s="32" t="s">
        <v>272</v>
      </c>
      <c r="K268" s="32" t="s">
        <v>272</v>
      </c>
      <c r="L268" s="57" t="str">
        <f>IF(SUM(COUNTIFS('Planificación 2026-1'!F:F,"PRINCIPAL",'Planificación 2026-1'!X:X,C268,'Planificación 2026-1'!H:H,"AF"))&gt;0,"P01"," ")</f>
        <v xml:space="preserve"> </v>
      </c>
      <c r="M268" s="58" t="str">
        <f>IF(SUM(COUNTIFS('Planificación 2026-1'!F:F,"PRINCIPAL",'Planificación 2026-1'!X:X,C268,'Planificación 2026-1'!H:H,"EN"))&gt;0,"P02"," ")</f>
        <v xml:space="preserve"> </v>
      </c>
      <c r="N268" s="58" t="str">
        <f>IF(SUM(COUNTIFS('Planificación 2026-1'!F:F,"PRINCIPAL",'Planificación 2026-1'!X:X,C268,'Planificación 2026-1'!H:H,"IS"))&gt;0,"P03"," ")</f>
        <v xml:space="preserve"> </v>
      </c>
      <c r="O268" s="58" t="str">
        <f>IF(SUM(COUNTIFS('Planificación 2026-1'!F:F,"PRINCIPAL",'Planificación 2026-1'!X:X,C268,'Planificación 2026-1'!H:H,"PS"))&gt;0,"P04"," ")</f>
        <v xml:space="preserve"> </v>
      </c>
      <c r="P268" s="58"/>
      <c r="Q268" s="58" t="str">
        <f>IF(SUM(COUNTIFS('Planificación 2026-1'!F:F,"PRINCIPAL",'Planificación 2026-1'!X:X,C268,'Planificación 2026-1'!H:H,"IN"))&gt;0,"P06"," ")</f>
        <v xml:space="preserve"> </v>
      </c>
      <c r="R268" s="58" t="str">
        <f>IF(SUM(COUNTIFS('Planificación 2026-1'!F:F,"PRINCIPAL",'Planificación 2026-1'!X:X,C268,'Planificación 2026-1'!H:H,"CA"))&gt;0,"P07"," ")</f>
        <v xml:space="preserve"> </v>
      </c>
      <c r="S268" s="58" t="str">
        <f>IF(SUM(COUNTIFS('Planificación 2026-1'!F:F,"PRINCIPAL",'Planificación 2026-1'!X:X,C268,'Planificación 2026-1'!H:H,"DE"))&gt;0,"P08"," ")</f>
        <v xml:space="preserve"> </v>
      </c>
      <c r="T268" s="58" t="str">
        <f>IF(SUM(COUNTIFS('Planificación 2026-1'!F:F,"PRINCIPAL",'Planificación 2026-1'!X:X,C268,'Planificación 2026-1'!H:H,"OB"))&gt;0,"P09"," ")</f>
        <v xml:space="preserve"> </v>
      </c>
      <c r="U268" s="58" t="str">
        <f>IF(SUM(COUNTIFS('Planificación 2026-1'!F:F,"PRINCIPAL",'Planificación 2026-1'!X:X,C268,'Planificación 2026-1'!H:H,"MH"))&gt;0,"P31"," ")</f>
        <v xml:space="preserve"> </v>
      </c>
      <c r="V268" s="58" t="str">
        <f>IF(SUM(COUNTIFS('Planificación 2026-1'!F:F,"PRINCIPAL",'Planificación 2026-1'!X:X,C268,'Planificación 2026-1'!H:H,"IC"))&gt;0,"P32"," ")</f>
        <v xml:space="preserve"> </v>
      </c>
      <c r="W268" s="58" t="str">
        <f>IF(SUM(COUNTIFS('Planificación 2026-1'!F:F,"PRINCIPAL",'Planificación 2026-1'!X:X,C268,'Planificación 2026-1'!H:H,"AR"))&gt;0,"P34"," ")</f>
        <v xml:space="preserve"> </v>
      </c>
      <c r="X268" s="58" t="str">
        <f>IF(SUM(COUNTIFS('Planificación 2026-1'!F:F,"PRINCIPAL",'Planificación 2026-1'!X:X,C268,'Planificación 2026-1'!H:H,"T1"))&gt;0,"P35"," ")</f>
        <v xml:space="preserve"> </v>
      </c>
      <c r="Y268" s="58" t="str">
        <f>IF(SUM(COUNTIFS('Planificación 2026-1'!F:F,"PRINCIPAL",'Planificación 2026-1'!X:X,C268,'Planificación 2026-1'!H:H,"T3"))&gt;0,"P36"," ")</f>
        <v xml:space="preserve"> </v>
      </c>
      <c r="Z268" s="58" t="str">
        <f>IF(SUM(COUNTIFS('Planificación 2026-1'!F:F,"PRINCIPAL",'Planificación 2026-1'!X:X,C268,'Planificación 2026-1'!H:H,"T2"))&gt;0,"P37"," ")</f>
        <v xml:space="preserve"> </v>
      </c>
      <c r="AA268" s="58" t="str">
        <f>IF(SUM(COUNTIFS('Planificación 2026-1'!F:F,"PRINCIPAL",'Planificación 2026-1'!X:X,C268,'Planificación 2026-1'!H:H,"AE"))&gt;0,"P38"," ")</f>
        <v xml:space="preserve"> </v>
      </c>
      <c r="AB268" s="58" t="str">
        <f>IF(SUM(COUNTIFS('Planificación 2026-1'!F:F,"PRINCIPAL",'Planificación 2026-1'!X:X,C268,'Planificación 2026-1'!H:H,"T4"))&gt;0,"P55"," ")</f>
        <v xml:space="preserve"> </v>
      </c>
      <c r="AC268" s="58" t="str">
        <f>IF(SUM(COUNTIFS('Planificación 2026-1'!F:F,"FILIAL",'Planificación 2026-1'!X:X,C268,'Planificación 2026-1'!H:H,"AF"))&gt;0," P01"," ")</f>
        <v xml:space="preserve"> </v>
      </c>
      <c r="AD268" s="58" t="str">
        <f>IF(SUM(COUNTIFS('Planificación 2026-1'!F:F,"FILIAL",'Planificación 2026-1'!X:X,C268,'Planificación 2026-1'!H:H,"EN"))&gt;0,"P02"," ")</f>
        <v xml:space="preserve"> </v>
      </c>
      <c r="AE268" s="58" t="str">
        <f>IF(SUM(COUNTIFS('Planificación 2026-1'!F:F,"FILIAL",'Planificación 2026-1'!X:X,C268,'Planificación 2026-1'!H:H,"IS"))&gt;0,"P03"," ")</f>
        <v xml:space="preserve"> </v>
      </c>
      <c r="AF268" s="58" t="str">
        <f>IF(SUM(COUNTIFS('Planificación 2026-1'!F:F,"FILIAL",'Planificación 2026-1'!X:X,C268,'Planificación 2026-1'!H:H,"PS"))&gt;0,"P04"," ")</f>
        <v xml:space="preserve"> </v>
      </c>
      <c r="AG268" s="58"/>
      <c r="AH268" s="58" t="str">
        <f>IF(SUM(COUNTIFS('Planificación 2026-1'!F:F,"FILIAL",'Planificación 2026-1'!X:X,C268,'Planificación 2026-1'!H:H,"IN"))&gt;0,"P06"," ")</f>
        <v xml:space="preserve"> </v>
      </c>
      <c r="AI268" s="58" t="str">
        <f>IF(SUM(COUNTIFS('Planificación 2026-1'!F:F,"FILIAL",'Planificación 2026-1'!X:X,C268,'Planificación 2026-1'!H:H,"CA"))&gt;0,"P07"," ")</f>
        <v xml:space="preserve"> </v>
      </c>
      <c r="AJ268" s="58" t="str">
        <f>IF(SUM(COUNTIFS('Planificación 2026-1'!F:F,"FILIAL",'Planificación 2026-1'!X:X,C268,'Planificación 2026-1'!H:H,"DE"))&gt;0,"P08"," ")</f>
        <v xml:space="preserve"> </v>
      </c>
      <c r="AK268" s="58" t="str">
        <f>IF(SUM(COUNTIFS('Planificación 2026-1'!F:F,"FILIAL",'Planificación 2026-1'!X:X,C268,'Planificación 2026-1'!H:H,"OB"))&gt;0,"P09"," ")</f>
        <v xml:space="preserve"> </v>
      </c>
      <c r="AL268" s="58" t="str">
        <f>IF(SUM(COUNTIFS('Planificación 2026-1'!F:F,"FILIAL",'Planificación 2026-1'!X:X,C268,'Planificación 2026-1'!H:H,"MH"))&gt;0,"P31"," ")</f>
        <v xml:space="preserve"> </v>
      </c>
      <c r="AM268" s="58" t="str">
        <f>IF(SUM(COUNTIFS('Planificación 2026-1'!F:F,"FILIAL",'Planificación 2026-1'!X:X,C268,'Planificación 2026-1'!H:H,"IC"))&gt;0,"P32"," ")</f>
        <v xml:space="preserve"> </v>
      </c>
      <c r="AN268" s="58" t="str">
        <f>IF(SUM(COUNTIFS('Planificación 2026-1'!F:F,"FILIAL",'Planificación 2026-1'!X:X,C268,'Planificación 2026-1'!H:H,"AR"))&gt;0,"P34"," ")</f>
        <v xml:space="preserve"> </v>
      </c>
      <c r="AO268" s="58" t="str">
        <f>IF(SUM(COUNTIFS('Planificación 2026-1'!F:F,"FILIAL",'Planificación 2026-1'!X:X,C268,'Planificación 2026-1'!H:H,"T1"))&gt;0,"P35"," ")</f>
        <v xml:space="preserve"> </v>
      </c>
      <c r="AP268" s="58" t="str">
        <f>IF(SUM(COUNTIFS('Planificación 2026-1'!F:F,"FILIAL",'Planificación 2026-1'!X:X,C268,'Planificación 2026-1'!H:H,"T3"))&gt;0,"P36"," ")</f>
        <v xml:space="preserve"> </v>
      </c>
      <c r="AQ268" s="58" t="str">
        <f>IF(SUM(COUNTIFS('Planificación 2026-1'!F:F,"FILIAL",'Planificación 2026-1'!X:X,C268,'Planificación 2026-1'!H:H,"T2"))&gt;0,"P37"," ")</f>
        <v xml:space="preserve"> </v>
      </c>
      <c r="AR268" s="58" t="str">
        <f>IF(SUM(COUNTIFS('Planificación 2026-1'!F:F,"FILIAL",'Planificación 2026-1'!X:X,C268,'Planificación 2026-1'!H:H,"AE"))&gt;0,"P38"," ")</f>
        <v xml:space="preserve"> </v>
      </c>
      <c r="AS268" s="58" t="str">
        <f>IF(SUM(COUNTIFS('Planificación 2026-1'!F:F,"FILIAL",'Planificación 2026-1'!X:X,C268,'Planificación 2026-1'!H:H,"T4"))&gt;0,"P55"," ")</f>
        <v xml:space="preserve"> </v>
      </c>
      <c r="AT268" s="58" t="str">
        <f>IF(SUM(COUNTIFS('Planificación 2026-1'!F:F,"SUNAMPE",'Planificación 2026-1'!X:X,C268,'Planificación 2026-1'!H:H,"AF"))&gt;0," P01"," ")</f>
        <v xml:space="preserve"> </v>
      </c>
      <c r="AU268" s="58" t="str">
        <f>IF(SUM(COUNTIFS('Planificación 2026-1'!F:F,"SUNAMPE",'Planificación 2026-1'!X:X,C268,'Planificación 2026-1'!H:H,"EN"))&gt;0,"P02"," ")</f>
        <v xml:space="preserve"> </v>
      </c>
      <c r="AV268" s="58" t="str">
        <f>IF(SUM(COUNTIFS('Planificación 2026-1'!F:F,"SUNAMPE",'Planificación 2026-1'!X:X,C268,'Planificación 2026-1'!H:H,"IS"))&gt;0,"P03"," ")</f>
        <v xml:space="preserve"> </v>
      </c>
      <c r="AW268" s="58" t="str">
        <f>IF(SUM(COUNTIFS('Planificación 2026-1'!F:F,"SUNAMPE",'Planificación 2026-1'!X:X,C268,'Planificación 2026-1'!H:H,"PS"))&gt;0,"P04"," ")</f>
        <v xml:space="preserve"> </v>
      </c>
      <c r="AX268" s="58"/>
      <c r="AY268" s="58" t="str">
        <f>IF(SUM(COUNTIFS('Planificación 2026-1'!F:F,"SUNAMPE",'Planificación 2026-1'!X:X,C268,'Planificación 2026-1'!H:H,"IN"))&gt;0,"P06"," ")</f>
        <v xml:space="preserve"> </v>
      </c>
      <c r="AZ268" s="58" t="str">
        <f>IF(SUM(COUNTIFS('Planificación 2026-1'!F:F,"SUNAMPE",'Planificación 2026-1'!X:X,C268,'Planificación 2026-1'!H:H,"CA"))&gt;0,"P07"," ")</f>
        <v xml:space="preserve"> </v>
      </c>
      <c r="BA268" s="58" t="str">
        <f>IF(SUM(COUNTIFS('Planificación 2026-1'!F:F,"SUNAMPE",'Planificación 2026-1'!X:X,C268,'Planificación 2026-1'!H:H,"DE"))&gt;0,"P08"," ")</f>
        <v xml:space="preserve"> </v>
      </c>
      <c r="BB268" s="58" t="str">
        <f>IF(SUM(COUNTIFS('Planificación 2026-1'!F:F,"SUNAMPE",'Planificación 2026-1'!X:X,C268,'Planificación 2026-1'!H:H,"OB"))&gt;0,"P09"," ")</f>
        <v xml:space="preserve"> </v>
      </c>
      <c r="BC268" s="58" t="str">
        <f>IF(SUM(COUNTIFS('Planificación 2026-1'!F:F,"SUNAMPE",'Planificación 2026-1'!X:X,C268,'Planificación 2026-1'!H:H,"MH"))&gt;0,"P31"," ")</f>
        <v>P31</v>
      </c>
      <c r="BD268" s="58" t="str">
        <f>IF(SUM(COUNTIFS('Planificación 2026-1'!F:F,"SUNAMPE",'Planificación 2026-1'!X:X,C268,'Planificación 2026-1'!H:H,"IC"))&gt;0,"P32"," ")</f>
        <v xml:space="preserve"> </v>
      </c>
      <c r="BE268" s="58" t="str">
        <f>IF(SUM(COUNTIFS('Planificación 2026-1'!F:F,"SUNAMPE",'Planificación 2026-1'!X:X,C268,'Planificación 2026-1'!H:H,"AR"))&gt;0,"P34"," ")</f>
        <v xml:space="preserve"> </v>
      </c>
      <c r="BF268" s="58" t="str">
        <f>IF(SUM(COUNTIFS('Planificación 2026-1'!F:F,"SUNAMPE",'Planificación 2026-1'!X:X,C268,'Planificación 2026-1'!H:H,"T1"))&gt;0,"P35"," ")</f>
        <v xml:space="preserve"> </v>
      </c>
      <c r="BG268" s="58" t="str">
        <f>IF(SUM(COUNTIFS('Planificación 2026-1'!F:F,"SUNAMPE",'Planificación 2026-1'!X:X,C268,'Planificación 2026-1'!H:H,"T3"))&gt;0,"P36"," ")</f>
        <v xml:space="preserve"> </v>
      </c>
      <c r="BH268" s="58" t="str">
        <f>IF(SUM(COUNTIFS('Planificación 2026-1'!F:F,"SUNAMPE",'Planificación 2026-1'!X:X,C268,'Planificación 2026-1'!H:H,"T2"))&gt;0,"P37"," ")</f>
        <v xml:space="preserve"> </v>
      </c>
      <c r="BI268" s="58" t="str">
        <f>IF(SUM(COUNTIFS('Planificación 2026-1'!F:F,"SUNAMPE",'Planificación 2026-1'!X:X,C268,'Planificación 2026-1'!H:H,"AE"))&gt;0,"P38"," ")</f>
        <v xml:space="preserve"> </v>
      </c>
      <c r="BJ268" s="58" t="str">
        <f>IF(SUM(COUNTIFS('Planificación 2026-1'!F:F,"SUNAMPE",'Planificación 2026-1'!X:X,C268,'Planificación 2026-1'!H:H,"T4"))&gt;0,"P55"," ")</f>
        <v xml:space="preserve"> </v>
      </c>
      <c r="BK268" s="58" t="str">
        <f>IF(SUM(COUNTIFS('Planificación 2026-1'!F:F,"HUAURA",'Planificación 2026-1'!X:X,C268,'Planificación 2026-1'!H:H,"AF"))&gt;0," P01"," ")</f>
        <v xml:space="preserve"> </v>
      </c>
      <c r="BL268" s="58" t="str">
        <f>IF(SUM(COUNTIFS('Planificación 2026-1'!F:F,"HUAURA",'Planificación 2026-1'!X:X,C268,'Planificación 2026-1'!H:H,"EN"))&gt;0,"P02"," ")</f>
        <v xml:space="preserve"> </v>
      </c>
      <c r="BM268" s="58" t="str">
        <f>IF(SUM(COUNTIFS('Planificación 2026-1'!F:F,"HUAURA",'Planificación 2026-1'!X:X,C268,'Planificación 2026-1'!H:H,"IS"))&gt;0,"P03"," ")</f>
        <v xml:space="preserve"> </v>
      </c>
      <c r="BN268" s="58" t="str">
        <f>IF(SUM(COUNTIFS('Planificación 2026-1'!F:F,"HUAURA",'Planificación 2026-1'!X:X,C268,'Planificación 2026-1'!H:H,"PS"))&gt;0,"P04"," ")</f>
        <v xml:space="preserve"> </v>
      </c>
      <c r="BO268" s="58"/>
      <c r="BP268" s="58" t="str">
        <f>IF(SUM(COUNTIFS('Planificación 2026-1'!F:F,"HUAURA",'Planificación 2026-1'!X:X,C268,'Planificación 2026-1'!H:H,"IN"))&gt;0,"P06"," ")</f>
        <v xml:space="preserve"> </v>
      </c>
      <c r="BQ268" s="58" t="str">
        <f>IF(SUM(COUNTIFS('Planificación 2026-1'!F:F,"HUAURA",'Planificación 2026-1'!X:X,C268,'Planificación 2026-1'!H:H,"CA"))&gt;0,"P07"," ")</f>
        <v xml:space="preserve"> </v>
      </c>
      <c r="BR268" s="58" t="str">
        <f>IF(SUM(COUNTIFS('Planificación 2026-1'!F:F,"HUAURA",'Planificación 2026-1'!X:X,C268,'Planificación 2026-1'!H:H,"DE"))&gt;0,"P08"," ")</f>
        <v xml:space="preserve"> </v>
      </c>
      <c r="BS268" s="58" t="str">
        <f>IF(SUM(COUNTIFS('Planificación 2026-1'!F:F,"HUAURA",'Planificación 2026-1'!X:X,C268,'Planificación 2026-1'!H:H,"OB"))&gt;0,"P09"," ")</f>
        <v xml:space="preserve"> </v>
      </c>
      <c r="BT268" s="58" t="str">
        <f>IF(SUM(COUNTIFS('Planificación 2026-1'!F:F,"HUAURA",'Planificación 2026-1'!X:X,C268,'Planificación 2026-1'!H:H,"MH"))&gt;0,"P31"," ")</f>
        <v xml:space="preserve"> </v>
      </c>
      <c r="BU268" s="58" t="str">
        <f>IF(SUM(COUNTIFS('Planificación 2026-1'!F:F,"HUAURA",'Planificación 2026-1'!X:X,C268,'Planificación 2026-1'!H:H,"IC"))&gt;0,"P32"," ")</f>
        <v xml:space="preserve"> </v>
      </c>
      <c r="BV268" s="58" t="str">
        <f>IF(SUM(COUNTIFS('Planificación 2026-1'!F:F,"HUAURA",'Planificación 2026-1'!X:X,C268,'Planificación 2026-1'!H:H,"AR"))&gt;0,"P34"," ")</f>
        <v xml:space="preserve"> </v>
      </c>
      <c r="BW268" s="58" t="str">
        <f>IF(SUM(COUNTIFS('Planificación 2026-1'!F:F,"HUAURA",'Planificación 2026-1'!X:X,C268,'Planificación 2026-1'!H:H,"T1"))&gt;0,"P35"," ")</f>
        <v xml:space="preserve"> </v>
      </c>
      <c r="BX268" s="58" t="str">
        <f>IF(SUM(COUNTIFS('Planificación 2026-1'!F:F,"HUAURA",'Planificación 2026-1'!X:X,C268,'Planificación 2026-1'!H:H,"T3"))&gt;0,"P36"," ")</f>
        <v xml:space="preserve"> </v>
      </c>
      <c r="BY268" s="58" t="str">
        <f>IF(SUM(COUNTIFS('Planificación 2026-1'!F:F,"HUAURA",'Planificación 2026-1'!X:X,C268,'Planificación 2026-1'!H:H,"T2"))&gt;0,"P37"," ")</f>
        <v xml:space="preserve"> </v>
      </c>
      <c r="BZ268" s="58" t="str">
        <f>IF(SUM(COUNTIFS('Planificación 2026-1'!F:F,"HUAURA",'Planificación 2026-1'!X:X,C268,'Planificación 2026-1'!H:H,"AE"))&gt;0,"P38"," ")</f>
        <v xml:space="preserve"> </v>
      </c>
      <c r="CA268" s="58" t="str">
        <f>IF(SUM(COUNTIFS('Planificación 2026-1'!F:F,"HUAURA",'Planificación 2026-1'!X:X,C268,'Planificación 2026-1'!H:H,"T4"))&gt;0,"P55"," ")</f>
        <v xml:space="preserve"> </v>
      </c>
      <c r="CB268" s="59">
        <f>SUMIFS('Planificación 2026-1'!S:S,'Planificación 2026-1'!X:X,C268,'Planificación 2026-1'!H:H,"AF",'Planificación 2026-1'!I:I,"&gt;2")</f>
        <v>0</v>
      </c>
      <c r="CC268" s="59">
        <f>SUMIFS('Planificación 2026-1'!S:S,'Planificación 2026-1'!X:X,C268,'Planificación 2026-1'!H:H,"EN",'Planificación 2026-1'!I:I,"&gt;2")</f>
        <v>0</v>
      </c>
      <c r="CD268" s="59">
        <f>SUMIFS('Planificación 2026-1'!S:S,'Planificación 2026-1'!X:X,C268,'Planificación 2026-1'!H:H,"IS",'Planificación 2026-1'!I:I,"&gt;2")</f>
        <v>0</v>
      </c>
      <c r="CE268" s="59">
        <f>SUMIFS('Planificación 2026-1'!S:S,'Planificación 2026-1'!X:X,C268,'Planificación 2026-1'!H:H,"PS",'Planificación 2026-1'!I:I,"&gt;2")</f>
        <v>0</v>
      </c>
      <c r="CF268" s="59">
        <f>SUMIFS('Planificación 2026-1'!S:S,'Planificación 2026-1'!X:X,C268,'Planificación 2026-1'!H:H,"IN",'Planificación 2026-1'!I:I,"&gt;2")</f>
        <v>0</v>
      </c>
      <c r="CG268" s="59">
        <f>SUMIFS('Planificación 2026-1'!S:S,'Planificación 2026-1'!X:X,C268,'Planificación 2026-1'!H:H,"CA",'Planificación 2026-1'!I:I,"&gt;2")</f>
        <v>0</v>
      </c>
      <c r="CH268" s="59">
        <f>SUMIFS('Planificación 2026-1'!S:S,'Planificación 2026-1'!X:X,C268,'Planificación 2026-1'!H:H,"DE",'Planificación 2026-1'!I:I,"&gt;2")</f>
        <v>0</v>
      </c>
      <c r="CI268" s="59">
        <f>SUMIFS('Planificación 2026-1'!S:S,'Planificación 2026-1'!X:X,C268,'Planificación 2026-1'!H:H,"OB",'Planificación 2026-1'!I:I,"&gt;2")</f>
        <v>0</v>
      </c>
      <c r="CJ268" s="59">
        <f>SUMIFS('Planificación 2026-1'!S:S,'Planificación 2026-1'!X:X,C268,'Planificación 2026-1'!H:H,"MH",'Planificación 2026-1'!I:I,"&gt;2")</f>
        <v>10</v>
      </c>
      <c r="CK268" s="59">
        <f>SUMIFS('Planificación 2026-1'!S:S,'Planificación 2026-1'!X:X,C268,'Planificación 2026-1'!H:H,"IC",'Planificación 2026-1'!I:I,"&gt;2")</f>
        <v>0</v>
      </c>
      <c r="CL268" s="59">
        <f>SUMIFS('Planificación 2026-1'!S:S,'Planificación 2026-1'!X:X,C268,'Planificación 2026-1'!H:H,"AR",'Planificación 2026-1'!I:I,"&gt;2")</f>
        <v>0</v>
      </c>
      <c r="CM268" s="59">
        <f>SUMIFS('Planificación 2026-1'!S:S,'Planificación 2026-1'!X:X,C268,'Planificación 2026-1'!H:H,"AE",'Planificación 2026-1'!I:I,"&gt;2")</f>
        <v>0</v>
      </c>
      <c r="CN268" s="59">
        <f>SUMIFS('Planificación 2026-1'!S:S,'Planificación 2026-1'!X:X,C268,'Planificación 2026-1'!H:H,"T1",'Planificación 2026-1'!I:I,"&gt;2")</f>
        <v>0</v>
      </c>
      <c r="CO268" s="59">
        <f>SUMIFS('Planificación 2026-1'!S:S,'Planificación 2026-1'!X:X,C268,'Planificación 2026-1'!H:H,"T3",'Planificación 2026-1'!I:I,"&gt;2")</f>
        <v>0</v>
      </c>
      <c r="CP268" s="59">
        <f>SUMIFS('Planificación 2026-1'!S:S,'Planificación 2026-1'!X:X,C268,'Planificación 2026-1'!H:H,"T2",'Planificación 2026-1'!I:I,"&gt;2")</f>
        <v>0</v>
      </c>
      <c r="CQ268" s="59">
        <f>SUMIFS('Planificación 2026-1'!S:S,'Planificación 2026-1'!X:X,C268,'Planificación 2026-1'!H:H,"T4",'Planificación 2026-1'!I:I,"&gt;2")</f>
        <v>0</v>
      </c>
      <c r="CR268" s="59">
        <f>SUMIFS('Planificación 2026-1'!S:S,'Planificación 2026-1'!X:X,C268,'Planificación 2026-1'!H:H,"AF",'Planificación 2026-1'!I:I,"&lt;3")</f>
        <v>0</v>
      </c>
      <c r="CS268" s="59">
        <f>SUMIFS('Planificación 2026-1'!S:S,'Planificación 2026-1'!X:X,C268,'Planificación 2026-1'!H:H,"EN",'Planificación 2026-1'!I:I,"&lt;3")</f>
        <v>0</v>
      </c>
      <c r="CT268" s="59">
        <f>SUMIFS('Planificación 2026-1'!S:S,'Planificación 2026-1'!X:X,C268,'Planificación 2026-1'!H:H,"IS",'Planificación 2026-1'!I:I,"&lt;3")</f>
        <v>0</v>
      </c>
      <c r="CU268" s="59">
        <f>SUMIFS('Planificación 2026-1'!S:S,'Planificación 2026-1'!X:X,C268,'Planificación 2026-1'!H:H,"PS",'Planificación 2026-1'!I:I,"&lt;3")</f>
        <v>0</v>
      </c>
      <c r="CV268" s="59">
        <f>SUMIFS('Planificación 2026-1'!S:S,'Planificación 2026-1'!X:X,C268,'Planificación 2026-1'!H:H,"IN",'Planificación 2026-1'!I:I,"&lt;3")</f>
        <v>0</v>
      </c>
      <c r="CW268" s="59">
        <f>SUMIFS('Planificación 2026-1'!S:S,'Planificación 2026-1'!X:X,C268,'Planificación 2026-1'!H:H,"CA",'Planificación 2026-1'!I:I,"&lt;3")</f>
        <v>0</v>
      </c>
      <c r="CX268" s="59">
        <f>SUMIFS('Planificación 2026-1'!S:S,'Planificación 2026-1'!X:X,C268,'Planificación 2026-1'!H:H,"DE",'Planificación 2026-1'!I:I,"&lt;3")</f>
        <v>0</v>
      </c>
      <c r="CY268" s="59">
        <f>SUMIFS('Planificación 2026-1'!S:S,'Planificación 2026-1'!X:X,C268,'Planificación 2026-1'!H:H,"OB",'Planificación 2026-1'!I:I,"&lt;3")</f>
        <v>0</v>
      </c>
      <c r="CZ268" s="59">
        <f>SUMIFS('Planificación 2026-1'!S:S,'Planificación 2026-1'!X:X,C268,'Planificación 2026-1'!H:H,"MH",'Planificación 2026-1'!I:I,"&lt;3")</f>
        <v>0</v>
      </c>
      <c r="DA268" s="59">
        <f>SUMIFS('Planificación 2026-1'!S:S,'Planificación 2026-1'!X:X,C268,'Planificación 2026-1'!H:H,"IC",'Planificación 2026-1'!I:I,"&lt;3")</f>
        <v>0</v>
      </c>
      <c r="DB268" s="59">
        <f>SUMIFS('Planificación 2026-1'!S:S,'Planificación 2026-1'!X:X,C268,'Planificación 2026-1'!H:H,"AR",'Planificación 2026-1'!I:I,"&lt;3")</f>
        <v>0</v>
      </c>
      <c r="DC268" s="59">
        <f>SUMIFS('Planificación 2026-1'!S:S,'Planificación 2026-1'!X:X,C268,'Planificación 2026-1'!H:H,"AE",'Planificación 2026-1'!I:I,"&lt;3")</f>
        <v>0</v>
      </c>
      <c r="DD268" s="59">
        <f>SUMIFS('Planificación 2026-1'!S:S,'Planificación 2026-1'!X:X,C268,'Planificación 2026-1'!H:H,"T1",'Planificación 2026-1'!I:I,"&lt;3")</f>
        <v>0</v>
      </c>
      <c r="DE268" s="59">
        <f>SUMIFS('Planificación 2026-1'!S:S,'Planificación 2026-1'!X:X,C268,'Planificación 2026-1'!H:H,"T3",'Planificación 2026-1'!I:I,"&lt;3")</f>
        <v>0</v>
      </c>
      <c r="DF268" s="59">
        <f>SUMIFS('Planificación 2026-1'!S:S,'Planificación 2026-1'!X:X,C268,'Planificación 2026-1'!H:H,"T2",'Planificación 2026-1'!I:I,"&lt;3")</f>
        <v>0</v>
      </c>
      <c r="DG268" s="59">
        <f>SUMIFS('Planificación 2026-1'!S:S,'Planificación 2026-1'!X:X,C268,'Planificación 2026-1'!H:H,"T4",'Planificación 2026-1'!I:I,"&lt;3")</f>
        <v>0</v>
      </c>
      <c r="DH268" s="58" t="str">
        <f>TRIM(CONCATENATE(L268,M268,N268,O268,P268,Q268,R268,S268,T268,U268,V268,W268,X268,Y268,Z268,AA268,AB268))</f>
        <v/>
      </c>
      <c r="DI268" s="27">
        <f>IF(C268="","",SUMIFS('Planificación 2026-1'!S:S,'Planificación 2026-1'!X:X,C268,'Planificación 2026-1'!F:F,"PRINCIPAL",'Planificación 2026-1'!Y:Y,"VIRTUAL"))</f>
        <v>0</v>
      </c>
      <c r="DJ268" s="27">
        <f>IF(C268="","",SUMIFS('Planificación 2026-1'!S:S,'Planificación 2026-1'!X:X,C268,'Planificación 2026-1'!F:F,"PRINCIPAL",'Planificación 2026-1'!Y:Y,"PRESENCIAL"))</f>
        <v>0</v>
      </c>
      <c r="DK268" s="27">
        <f>IF(C268="","",SUMIFS('Planificación 2026-1'!S:S,'Planificación 2026-1'!X:X,C268,'Planificación 2026-1'!F:F,"PRINCIPAL",'Planificación 2026-1'!Y:Y,"HIBRIDO PRESENCIAL"))</f>
        <v>0</v>
      </c>
      <c r="DL268" s="58" t="str">
        <f>TRIM(CONCATENATE(AC268,AD268,AE268,AF268,AG268,AH268,AI268,AJ268,AK268,AL268,AM268,AN268,AO268,AP268,AQ268,AR268,AS268))</f>
        <v/>
      </c>
      <c r="DM268" s="58">
        <f>IF(C268="","",SUMIFS('Planificación 2026-1'!S:S,'Planificación 2026-1'!X:X,C268,'Planificación 2026-1'!F:F,"FILIAL",'Planificación 2026-1'!Y:Y,"VIRTUAL"))</f>
        <v>0</v>
      </c>
      <c r="DN268" s="60">
        <f>IF(C268="","",SUMIFS('Planificación 2026-1'!S:S,'Planificación 2026-1'!X:X,C268,'Planificación 2026-1'!F:F,"FILIAL",'Planificación 2026-1'!Y:Y,"PRESENCIAL"))</f>
        <v>0</v>
      </c>
      <c r="DO268" s="29">
        <f>IF(C268="","",SUMIFS('Planificación 2026-1'!S:S,'Planificación 2026-1'!X:X,C268,'Planificación 2026-1'!F:F,"FILIAL",'Planificación 2026-1'!Y:Y,"HIBRIDO PRESENCIAL"))</f>
        <v>0</v>
      </c>
      <c r="DP268" s="61" t="str">
        <f>TRIM(CONCATENATE(AT268,AU268,AV268,AW268,AX268,AY268,AZ268,BA268,BB268,BC268,BD268,BE268,BF268,BG268,BH268,BI268,BJ268))</f>
        <v>P31</v>
      </c>
      <c r="DQ268" s="58">
        <f>IF(C268="","",SUMIFS('Planificación 2026-1'!S:S,'Planificación 2026-1'!X:X,C268,'Planificación 2026-1'!F:F,"SUNAMPE",'Planificación 2026-1'!Y:Y,"VIRTUAL"))</f>
        <v>0</v>
      </c>
      <c r="DR268" s="29">
        <f>IF(C268="","",SUMIFS('Planificación 2026-1'!S:S,'Planificación 2026-1'!X:X,C268,'Planificación 2026-1'!F:F,"SUNAMPE",'Planificación 2026-1'!Y:Y,"PRESENCIAL"))</f>
        <v>10</v>
      </c>
      <c r="DS268" s="61" t="str">
        <f>TRIM(CONCATENATE(BK268,BL268,BM268,BN268,BO268,BP268,BQ268,BR268,BS268,BT268,BU268,BV268,BW268,BX268,BY268,BZ268,CA268))</f>
        <v/>
      </c>
      <c r="DT268" s="58">
        <f>IF(C268="","",SUMIFS('Planificación 2026-1'!S:S,'Planificación 2026-1'!X:X,C268,'Planificación 2026-1'!F:F,"HUAURA",'Planificación 2026-1'!Y:Y,"VIRTUAL"))</f>
        <v>0</v>
      </c>
      <c r="DU268" s="29">
        <f>IF(C268="","",SUMIFS('Planificación 2026-1'!S:S,'Planificación 2026-1'!X:X,C268,'Planificación 2026-1'!F:F,"HUAURA",'Planificación 2026-1'!Y:Y,"PRESENCIAL"))</f>
        <v>0</v>
      </c>
      <c r="DV268" s="32">
        <f>SUMIFS('Planificación 2026-1'!S:S,'Planificación 2026-1'!X:X,C268,'Planificación 2026-1'!F:F,"PRINCIPAL",'Planificación 2026-1'!Y:Y,"VIRTUAL",'Planificación 2026-1'!I:I,"&gt;2")</f>
        <v>0</v>
      </c>
      <c r="DW268" s="32">
        <f>SUMIFS('Planificación 2026-1'!S:S,'Planificación 2026-1'!X:X,C268,'Planificación 2026-1'!F:F,"PRINCIPAL",'Planificación 2026-1'!Y:Y,"&lt;&gt;VIRTUAL",'Planificación 2026-1'!I:I,"&gt;2")</f>
        <v>0</v>
      </c>
      <c r="DX268" s="32">
        <f>SUMIFS('Planificación 2026-1'!S:S,'Planificación 2026-1'!X:X,C268,'Planificación 2026-1'!F:F,"SUNAMPE",'Planificación 2026-1'!Y:Y,"VIRTUAL",'Planificación 2026-1'!I:I,"&gt;2")</f>
        <v>0</v>
      </c>
      <c r="DY268" s="32">
        <f>SUMIFS('Planificación 2026-1'!S:S,'Planificación 2026-1'!X:X,C268,'Planificación 2026-1'!F:F,"SUNAMPE",'Planificación 2026-1'!Y:Y,"&lt;&gt;VIRTUAL",'Planificación 2026-1'!I:I,"&gt;2")</f>
        <v>10</v>
      </c>
      <c r="DZ268" s="32">
        <f>SUMIFS('Planificación 2026-1'!S:S,'Planificación 2026-1'!X:X,C268,'Planificación 2026-1'!F:F,"FILIAL",'Planificación 2026-1'!Y:Y,"VIRTUAL",'Planificación 2026-1'!I:I,"&gt;2")</f>
        <v>0</v>
      </c>
      <c r="EA268" s="32">
        <f>SUMIFS('Planificación 2026-1'!S:S,'Planificación 2026-1'!X:X,C268,'Planificación 2026-1'!F:F,"FILIAL",'Planificación 2026-1'!Y:Y,"&lt;&gt;VIRTUAL",'Planificación 2026-1'!I:I,"&gt;2")</f>
        <v>0</v>
      </c>
      <c r="EB268" s="32">
        <f>SUMIFS('Planificación 2026-1'!S:S,'Planificación 2026-1'!X:X,C268,'Planificación 2026-1'!F:F,"PORUMA",'Planificación 2026-1'!Y:Y,"VIRTUAL",'Planificación 2026-1'!I:I,"&gt;2")</f>
        <v>0</v>
      </c>
      <c r="EC268" s="32">
        <f>SUMIFS('Planificación 2026-1'!S:S,'Planificación 2026-1'!X:X,C268,'Planificación 2026-1'!F:F,"PORUMA",'Planificación 2026-1'!Y:Y,"&lt;&gt;VIRTUAL",'Planificación 2026-1'!I:I,"&gt;2")</f>
        <v>0</v>
      </c>
      <c r="ED268" s="32">
        <f>SUMIFS('Planificación 2026-1'!S:S,'Planificación 2026-1'!X:X,C268,'Planificación 2026-1'!F:F,"HUAURA",'Planificación 2026-1'!Y:Y,"VIRTUAL",'Planificación 2026-1'!I:I,"&gt;2")</f>
        <v>0</v>
      </c>
      <c r="EE268" s="32">
        <f>SUMIFS('Planificación 2026-1'!S:S,'Planificación 2026-1'!X:X,C268,'Planificación 2026-1'!F:F,"HUAURA",'Planificación 2026-1'!Y:Y,"&lt;&gt;VIRTUAL",'Planificación 2026-1'!I:I,"&gt;2")</f>
        <v>0</v>
      </c>
      <c r="EF268" s="32">
        <f>SUMIFS('Planificación 2026-1'!S:S,'Planificación 2026-1'!X:X,C268,'Planificación 2026-1'!F:F,"PRINCIPAL",'Planificación 2026-1'!Y:Y,"VIRTUAL",'Planificación 2026-1'!I:I,"&lt;3")</f>
        <v>0</v>
      </c>
      <c r="EG268" s="32">
        <f>SUMIFS('Planificación 2026-1'!S:S,'Planificación 2026-1'!X:X,C268,'Planificación 2026-1'!F:F,"PRINCIPAL",'Planificación 2026-1'!Y:Y,"&lt;&gt;VIRTUAL",'Planificación 2026-1'!I:I,"&lt;3")</f>
        <v>0</v>
      </c>
      <c r="EH268" s="32">
        <f>SUMIFS('Planificación 2026-1'!S:S,'Planificación 2026-1'!X:X,C268,'Planificación 2026-1'!F:F,"SUNAMPE",'Planificación 2026-1'!Y:Y,"VIRTUAL",'Planificación 2026-1'!I:I,"&lt;3")</f>
        <v>0</v>
      </c>
      <c r="EI268" s="32">
        <f>SUMIFS('Planificación 2026-1'!S:S,'Planificación 2026-1'!X:X,C268,'Planificación 2026-1'!F:F,"SUNAMPE",'Planificación 2026-1'!Y:Y,"&lt;&gt;VIRTUAL",'Planificación 2026-1'!I:I,"&lt;3")</f>
        <v>0</v>
      </c>
      <c r="EJ268" s="32">
        <f>SUMIFS('Planificación 2026-1'!S:S,'Planificación 2026-1'!X:X,C268,'Planificación 2026-1'!F:F,"FILIAL",'Planificación 2026-1'!Y:Y,"VIRTUAL",'Planificación 2026-1'!I:I,"&lt;3")</f>
        <v>0</v>
      </c>
      <c r="EK268" s="32">
        <f>SUMIFS('Planificación 2026-1'!S:S,'Planificación 2026-1'!X:X,C268,'Planificación 2026-1'!F:F,"FILIAL",'Planificación 2026-1'!Y:Y,"&lt;&gt;VIRTUAL",'Planificación 2026-1'!I:I,"&lt;3")</f>
        <v>0</v>
      </c>
      <c r="EL268" s="32">
        <f>SUMIFS('Planificación 2026-1'!S:S,'Planificación 2026-1'!X:X,C268,'Planificación 2026-1'!F:F,"PORUMA",'Planificación 2026-1'!Y:Y,"VIRTUAL",'Planificación 2026-1'!I:I,"&lt;3")</f>
        <v>0</v>
      </c>
      <c r="EM268" s="32">
        <f>SUMIFS('Planificación 2026-1'!S:S,'Planificación 2026-1'!X:X,C268,'Planificación 2026-1'!F:F,"PORUMA",'Planificación 2026-1'!Y:Y,"&lt;&gt;VIRTUAL",'Planificación 2026-1'!I:I,"&lt;3")</f>
        <v>0</v>
      </c>
      <c r="EN268" s="32">
        <f>SUMIFS('Planificación 2026-1'!S:S,'Planificación 2026-1'!X:X,C268,'Planificación 2026-1'!F:F,"HUAURA",'Planificación 2026-1'!Y:Y,"VIRTUAL",'Planificación 2026-1'!I:I,"&lt;3")</f>
        <v>0</v>
      </c>
      <c r="EO268" s="32">
        <f>SUMIFS('Planificación 2026-1'!S:S,'Planificación 2026-1'!X:X,C268,'Planificación 2026-1'!F:F,"HUAURA",'Planificación 2026-1'!Y:Y,"&lt;&gt;VIRTUAL",'Planificación 2026-1'!I:I,"&lt;3")</f>
        <v>0</v>
      </c>
      <c r="EP268" s="32">
        <f>EJ268+DZ268+EA268+EK268</f>
        <v>0</v>
      </c>
      <c r="EQ268" s="32">
        <f>EO268+EN268+EE268+ED268</f>
        <v>0</v>
      </c>
      <c r="ER268" s="32">
        <f>EL268+EM268+EC268+EB268</f>
        <v>0</v>
      </c>
      <c r="ES268" s="32">
        <f>EG268+EF268+DW268+DV268</f>
        <v>0</v>
      </c>
      <c r="ET268" s="32">
        <f>EI268+EH268+DY268+DX268</f>
        <v>10</v>
      </c>
      <c r="EU268" s="32">
        <f t="shared" si="58"/>
        <v>10</v>
      </c>
      <c r="EV268" s="32" t="b">
        <f>EXACT(EU268,E268)</f>
        <v>1</v>
      </c>
      <c r="EW268" s="32"/>
      <c r="EX268" s="32">
        <f>DV268+DZ268+ED268+EF268+EJ268+EN268+DX268+EH268</f>
        <v>0</v>
      </c>
      <c r="EY268" s="32">
        <f>DW268+EA268+EE268+EG268+EK268+EO268+DY268+EI268</f>
        <v>10</v>
      </c>
      <c r="EZ268" s="32" t="b">
        <f>EXACT(SUM(EX268:EY268),E268)</f>
        <v>1</v>
      </c>
      <c r="FA268" s="32" t="str">
        <f>IF(AND(DW268=0,EA268=0,EE268=0),"",IF(COUNTIF(DW268:EE268,"&gt;0")=1,IF(DW268&gt;0,"SEDE",IF(EA268&gt;0,"FILIAL","HUAURA")),IF(COUNTIF(DW268:EE268,"&gt;0")=2,IF(AND(DW268&gt;0,EA268&gt;0),"SEDE-FILIAL",IF(AND(DW268&gt;0,EE268&gt;0),"SEDE-HUAURA","FILIAL-HUAURA")),"SEDE-FILIAL-HUAURA")))</f>
        <v/>
      </c>
      <c r="FB268" s="32" t="str">
        <f>IF(EX268=0,"PRESENCIAL",IF(EY268=0,"VIRTUAL",IF(EX268&gt;EY268,"MAS VIRTUAL",IF(EY268&gt;EX268,"MAS PRESENCIAL","AMBOS"))))</f>
        <v>PRESENCIAL</v>
      </c>
    </row>
    <row r="269" spans="2:158">
      <c r="B269" s="65">
        <v>266</v>
      </c>
      <c r="C269" s="32" t="s">
        <v>477</v>
      </c>
      <c r="D269" s="429">
        <v>22190202</v>
      </c>
      <c r="E269" s="62">
        <f>SUMIF('Planificación 2026-1'!X:X,C269,'Planificación 2026-1'!S:S)</f>
        <v>18</v>
      </c>
      <c r="F269" s="450" t="s">
        <v>203</v>
      </c>
      <c r="G269" s="57" t="s">
        <v>434</v>
      </c>
      <c r="H269" s="64"/>
      <c r="I269" s="64"/>
      <c r="J269" s="32" t="s">
        <v>111</v>
      </c>
      <c r="K269" s="32" t="s">
        <v>157</v>
      </c>
      <c r="L269" s="57" t="str">
        <f>IF(SUM(COUNTIFS('Planificación 2026-1'!F:F,"PRINCIPAL",'Planificación 2026-1'!X:X,C269,'Planificación 2026-1'!H:H,"AF"))&gt;0,"P01"," ")</f>
        <v xml:space="preserve"> </v>
      </c>
      <c r="M269" s="58" t="str">
        <f>IF(SUM(COUNTIFS('Planificación 2026-1'!F:F,"PRINCIPAL",'Planificación 2026-1'!X:X,C269,'Planificación 2026-1'!H:H,"EN"))&gt;0,"P02"," ")</f>
        <v xml:space="preserve"> </v>
      </c>
      <c r="N269" s="58" t="str">
        <f>IF(SUM(COUNTIFS('Planificación 2026-1'!F:F,"PRINCIPAL",'Planificación 2026-1'!X:X,C269,'Planificación 2026-1'!H:H,"IS"))&gt;0,"P03"," ")</f>
        <v xml:space="preserve"> </v>
      </c>
      <c r="O269" s="58" t="str">
        <f>IF(SUM(COUNTIFS('Planificación 2026-1'!F:F,"PRINCIPAL",'Planificación 2026-1'!X:X,C269,'Planificación 2026-1'!H:H,"PS"))&gt;0,"P04"," ")</f>
        <v xml:space="preserve"> </v>
      </c>
      <c r="P269" s="58"/>
      <c r="Q269" s="58" t="str">
        <f>IF(SUM(COUNTIFS('Planificación 2026-1'!F:F,"PRINCIPAL",'Planificación 2026-1'!X:X,C269,'Planificación 2026-1'!H:H,"IN"))&gt;0,"P06"," ")</f>
        <v xml:space="preserve"> </v>
      </c>
      <c r="R269" s="58" t="str">
        <f>IF(SUM(COUNTIFS('Planificación 2026-1'!F:F,"PRINCIPAL",'Planificación 2026-1'!X:X,C269,'Planificación 2026-1'!H:H,"CA"))&gt;0,"P07"," ")</f>
        <v xml:space="preserve"> </v>
      </c>
      <c r="S269" s="58" t="str">
        <f>IF(SUM(COUNTIFS('Planificación 2026-1'!F:F,"PRINCIPAL",'Planificación 2026-1'!X:X,C269,'Planificación 2026-1'!H:H,"DE"))&gt;0,"P08"," ")</f>
        <v xml:space="preserve"> </v>
      </c>
      <c r="T269" s="58" t="str">
        <f>IF(SUM(COUNTIFS('Planificación 2026-1'!F:F,"PRINCIPAL",'Planificación 2026-1'!X:X,C269,'Planificación 2026-1'!H:H,"OB"))&gt;0,"P09"," ")</f>
        <v xml:space="preserve"> </v>
      </c>
      <c r="U269" s="58" t="str">
        <f>IF(SUM(COUNTIFS('Planificación 2026-1'!F:F,"PRINCIPAL",'Planificación 2026-1'!X:X,C269,'Planificación 2026-1'!H:H,"MH"))&gt;0,"P31"," ")</f>
        <v xml:space="preserve"> </v>
      </c>
      <c r="V269" s="58" t="str">
        <f>IF(SUM(COUNTIFS('Planificación 2026-1'!F:F,"PRINCIPAL",'Planificación 2026-1'!X:X,C269,'Planificación 2026-1'!H:H,"IC"))&gt;0,"P32"," ")</f>
        <v xml:space="preserve"> </v>
      </c>
      <c r="W269" s="58" t="str">
        <f>IF(SUM(COUNTIFS('Planificación 2026-1'!F:F,"PRINCIPAL",'Planificación 2026-1'!X:X,C269,'Planificación 2026-1'!H:H,"AR"))&gt;0,"P34"," ")</f>
        <v xml:space="preserve"> </v>
      </c>
      <c r="X269" s="58" t="str">
        <f>IF(SUM(COUNTIFS('Planificación 2026-1'!F:F,"PRINCIPAL",'Planificación 2026-1'!X:X,C269,'Planificación 2026-1'!H:H,"T1"))&gt;0,"P35"," ")</f>
        <v xml:space="preserve"> </v>
      </c>
      <c r="Y269" s="58" t="str">
        <f>IF(SUM(COUNTIFS('Planificación 2026-1'!F:F,"PRINCIPAL",'Planificación 2026-1'!X:X,C269,'Planificación 2026-1'!H:H,"T3"))&gt;0,"P36"," ")</f>
        <v xml:space="preserve"> </v>
      </c>
      <c r="Z269" s="58" t="str">
        <f>IF(SUM(COUNTIFS('Planificación 2026-1'!F:F,"PRINCIPAL",'Planificación 2026-1'!X:X,C269,'Planificación 2026-1'!H:H,"T2"))&gt;0,"P37"," ")</f>
        <v xml:space="preserve"> </v>
      </c>
      <c r="AA269" s="58" t="str">
        <f>IF(SUM(COUNTIFS('Planificación 2026-1'!F:F,"PRINCIPAL",'Planificación 2026-1'!X:X,C269,'Planificación 2026-1'!H:H,"AE"))&gt;0,"P38"," ")</f>
        <v xml:space="preserve"> </v>
      </c>
      <c r="AB269" s="58" t="str">
        <f>IF(SUM(COUNTIFS('Planificación 2026-1'!F:F,"PRINCIPAL",'Planificación 2026-1'!X:X,C269,'Planificación 2026-1'!H:H,"T4"))&gt;0,"P55"," ")</f>
        <v xml:space="preserve"> </v>
      </c>
      <c r="AC269" s="58" t="str">
        <f>IF(SUM(COUNTIFS('Planificación 2026-1'!F:F,"FILIAL",'Planificación 2026-1'!X:X,C269,'Planificación 2026-1'!H:H,"AF"))&gt;0," P01"," ")</f>
        <v xml:space="preserve"> </v>
      </c>
      <c r="AD269" s="58" t="str">
        <f>IF(SUM(COUNTIFS('Planificación 2026-1'!F:F,"FILIAL",'Planificación 2026-1'!X:X,C269,'Planificación 2026-1'!H:H,"EN"))&gt;0,"P02"," ")</f>
        <v xml:space="preserve"> </v>
      </c>
      <c r="AE269" s="58" t="str">
        <f>IF(SUM(COUNTIFS('Planificación 2026-1'!F:F,"FILIAL",'Planificación 2026-1'!X:X,C269,'Planificación 2026-1'!H:H,"IS"))&gt;0,"P03"," ")</f>
        <v xml:space="preserve"> </v>
      </c>
      <c r="AF269" s="58" t="str">
        <f>IF(SUM(COUNTIFS('Planificación 2026-1'!F:F,"FILIAL",'Planificación 2026-1'!X:X,C269,'Planificación 2026-1'!H:H,"PS"))&gt;0,"P04"," ")</f>
        <v xml:space="preserve"> </v>
      </c>
      <c r="AG269" s="58"/>
      <c r="AH269" s="58" t="str">
        <f>IF(SUM(COUNTIFS('Planificación 2026-1'!F:F,"FILIAL",'Planificación 2026-1'!X:X,C269,'Planificación 2026-1'!H:H,"IN"))&gt;0,"P06"," ")</f>
        <v xml:space="preserve"> </v>
      </c>
      <c r="AI269" s="58" t="str">
        <f>IF(SUM(COUNTIFS('Planificación 2026-1'!F:F,"FILIAL",'Planificación 2026-1'!X:X,C269,'Planificación 2026-1'!H:H,"CA"))&gt;0,"P07"," ")</f>
        <v xml:space="preserve"> </v>
      </c>
      <c r="AJ269" s="58" t="str">
        <f>IF(SUM(COUNTIFS('Planificación 2026-1'!F:F,"FILIAL",'Planificación 2026-1'!X:X,C269,'Planificación 2026-1'!H:H,"DE"))&gt;0,"P08"," ")</f>
        <v xml:space="preserve"> </v>
      </c>
      <c r="AK269" s="58" t="str">
        <f>IF(SUM(COUNTIFS('Planificación 2026-1'!F:F,"FILIAL",'Planificación 2026-1'!X:X,C269,'Planificación 2026-1'!H:H,"OB"))&gt;0,"P09"," ")</f>
        <v xml:space="preserve"> </v>
      </c>
      <c r="AL269" s="58" t="str">
        <f>IF(SUM(COUNTIFS('Planificación 2026-1'!F:F,"FILIAL",'Planificación 2026-1'!X:X,C269,'Planificación 2026-1'!H:H,"MH"))&gt;0,"P31"," ")</f>
        <v xml:space="preserve"> </v>
      </c>
      <c r="AM269" s="58" t="str">
        <f>IF(SUM(COUNTIFS('Planificación 2026-1'!F:F,"FILIAL",'Planificación 2026-1'!X:X,C269,'Planificación 2026-1'!H:H,"IC"))&gt;0,"P32"," ")</f>
        <v xml:space="preserve"> </v>
      </c>
      <c r="AN269" s="58" t="str">
        <f>IF(SUM(COUNTIFS('Planificación 2026-1'!F:F,"FILIAL",'Planificación 2026-1'!X:X,C269,'Planificación 2026-1'!H:H,"AR"))&gt;0,"P34"," ")</f>
        <v xml:space="preserve"> </v>
      </c>
      <c r="AO269" s="58" t="str">
        <f>IF(SUM(COUNTIFS('Planificación 2026-1'!F:F,"FILIAL",'Planificación 2026-1'!X:X,C269,'Planificación 2026-1'!H:H,"T1"))&gt;0,"P35"," ")</f>
        <v xml:space="preserve"> </v>
      </c>
      <c r="AP269" s="58" t="str">
        <f>IF(SUM(COUNTIFS('Planificación 2026-1'!F:F,"FILIAL",'Planificación 2026-1'!X:X,C269,'Planificación 2026-1'!H:H,"T3"))&gt;0,"P36"," ")</f>
        <v xml:space="preserve"> </v>
      </c>
      <c r="AQ269" s="58" t="str">
        <f>IF(SUM(COUNTIFS('Planificación 2026-1'!F:F,"FILIAL",'Planificación 2026-1'!X:X,C269,'Planificación 2026-1'!H:H,"T2"))&gt;0,"P37"," ")</f>
        <v xml:space="preserve"> </v>
      </c>
      <c r="AR269" s="58" t="str">
        <f>IF(SUM(COUNTIFS('Planificación 2026-1'!F:F,"FILIAL",'Planificación 2026-1'!X:X,C269,'Planificación 2026-1'!H:H,"AE"))&gt;0,"P38"," ")</f>
        <v xml:space="preserve"> </v>
      </c>
      <c r="AS269" s="58" t="str">
        <f>IF(SUM(COUNTIFS('Planificación 2026-1'!F:F,"FILIAL",'Planificación 2026-1'!X:X,C269,'Planificación 2026-1'!H:H,"T4"))&gt;0,"P55"," ")</f>
        <v xml:space="preserve"> </v>
      </c>
      <c r="AT269" s="58" t="str">
        <f>IF(SUM(COUNTIFS('Planificación 2026-1'!F:F,"SUNAMPE",'Planificación 2026-1'!X:X,C269,'Planificación 2026-1'!H:H,"AF"))&gt;0," P01"," ")</f>
        <v xml:space="preserve"> </v>
      </c>
      <c r="AU269" s="58" t="str">
        <f>IF(SUM(COUNTIFS('Planificación 2026-1'!F:F,"SUNAMPE",'Planificación 2026-1'!X:X,C269,'Planificación 2026-1'!H:H,"EN"))&gt;0,"P02"," ")</f>
        <v xml:space="preserve"> </v>
      </c>
      <c r="AV269" s="58" t="str">
        <f>IF(SUM(COUNTIFS('Planificación 2026-1'!F:F,"SUNAMPE",'Planificación 2026-1'!X:X,C269,'Planificación 2026-1'!H:H,"IS"))&gt;0,"P03"," ")</f>
        <v xml:space="preserve"> </v>
      </c>
      <c r="AW269" s="58" t="str">
        <f>IF(SUM(COUNTIFS('Planificación 2026-1'!F:F,"SUNAMPE",'Planificación 2026-1'!X:X,C269,'Planificación 2026-1'!H:H,"PS"))&gt;0,"P04"," ")</f>
        <v xml:space="preserve"> </v>
      </c>
      <c r="AX269" s="58"/>
      <c r="AY269" s="58" t="str">
        <f>IF(SUM(COUNTIFS('Planificación 2026-1'!F:F,"SUNAMPE",'Planificación 2026-1'!X:X,C269,'Planificación 2026-1'!H:H,"IN"))&gt;0,"P06"," ")</f>
        <v xml:space="preserve"> </v>
      </c>
      <c r="AZ269" s="58" t="str">
        <f>IF(SUM(COUNTIFS('Planificación 2026-1'!F:F,"SUNAMPE",'Planificación 2026-1'!X:X,C269,'Planificación 2026-1'!H:H,"CA"))&gt;0,"P07"," ")</f>
        <v xml:space="preserve"> </v>
      </c>
      <c r="BA269" s="58" t="str">
        <f>IF(SUM(COUNTIFS('Planificación 2026-1'!F:F,"SUNAMPE",'Planificación 2026-1'!X:X,C269,'Planificación 2026-1'!H:H,"DE"))&gt;0,"P08"," ")</f>
        <v xml:space="preserve"> </v>
      </c>
      <c r="BB269" s="58" t="str">
        <f>IF(SUM(COUNTIFS('Planificación 2026-1'!F:F,"SUNAMPE",'Planificación 2026-1'!X:X,C269,'Planificación 2026-1'!H:H,"OB"))&gt;0,"P09"," ")</f>
        <v xml:space="preserve"> </v>
      </c>
      <c r="BC269" s="58" t="str">
        <f>IF(SUM(COUNTIFS('Planificación 2026-1'!F:F,"SUNAMPE",'Planificación 2026-1'!X:X,C269,'Planificación 2026-1'!H:H,"MH"))&gt;0,"P31"," ")</f>
        <v>P31</v>
      </c>
      <c r="BD269" s="58" t="str">
        <f>IF(SUM(COUNTIFS('Planificación 2026-1'!F:F,"SUNAMPE",'Planificación 2026-1'!X:X,C269,'Planificación 2026-1'!H:H,"IC"))&gt;0,"P32"," ")</f>
        <v xml:space="preserve"> </v>
      </c>
      <c r="BE269" s="58" t="str">
        <f>IF(SUM(COUNTIFS('Planificación 2026-1'!F:F,"SUNAMPE",'Planificación 2026-1'!X:X,C269,'Planificación 2026-1'!H:H,"AR"))&gt;0,"P34"," ")</f>
        <v xml:space="preserve"> </v>
      </c>
      <c r="BF269" s="58" t="str">
        <f>IF(SUM(COUNTIFS('Planificación 2026-1'!F:F,"SUNAMPE",'Planificación 2026-1'!X:X,C269,'Planificación 2026-1'!H:H,"T1"))&gt;0,"P35"," ")</f>
        <v xml:space="preserve"> </v>
      </c>
      <c r="BG269" s="58" t="str">
        <f>IF(SUM(COUNTIFS('Planificación 2026-1'!F:F,"SUNAMPE",'Planificación 2026-1'!X:X,C269,'Planificación 2026-1'!H:H,"T3"))&gt;0,"P36"," ")</f>
        <v xml:space="preserve"> </v>
      </c>
      <c r="BH269" s="58" t="str">
        <f>IF(SUM(COUNTIFS('Planificación 2026-1'!F:F,"SUNAMPE",'Planificación 2026-1'!X:X,C269,'Planificación 2026-1'!H:H,"T2"))&gt;0,"P37"," ")</f>
        <v xml:space="preserve"> </v>
      </c>
      <c r="BI269" s="58" t="str">
        <f>IF(SUM(COUNTIFS('Planificación 2026-1'!F:F,"SUNAMPE",'Planificación 2026-1'!X:X,C269,'Planificación 2026-1'!H:H,"AE"))&gt;0,"P38"," ")</f>
        <v xml:space="preserve"> </v>
      </c>
      <c r="BJ269" s="58" t="str">
        <f>IF(SUM(COUNTIFS('Planificación 2026-1'!F:F,"SUNAMPE",'Planificación 2026-1'!X:X,C269,'Planificación 2026-1'!H:H,"T4"))&gt;0,"P55"," ")</f>
        <v xml:space="preserve"> </v>
      </c>
      <c r="BK269" s="58" t="str">
        <f>IF(SUM(COUNTIFS('Planificación 2026-1'!F:F,"HUAURA",'Planificación 2026-1'!X:X,C269,'Planificación 2026-1'!H:H,"AF"))&gt;0," P01"," ")</f>
        <v xml:space="preserve"> </v>
      </c>
      <c r="BL269" s="58" t="str">
        <f>IF(SUM(COUNTIFS('Planificación 2026-1'!F:F,"HUAURA",'Planificación 2026-1'!X:X,C269,'Planificación 2026-1'!H:H,"EN"))&gt;0,"P02"," ")</f>
        <v xml:space="preserve"> </v>
      </c>
      <c r="BM269" s="58" t="str">
        <f>IF(SUM(COUNTIFS('Planificación 2026-1'!F:F,"HUAURA",'Planificación 2026-1'!X:X,C269,'Planificación 2026-1'!H:H,"IS"))&gt;0,"P03"," ")</f>
        <v xml:space="preserve"> </v>
      </c>
      <c r="BN269" s="58" t="str">
        <f>IF(SUM(COUNTIFS('Planificación 2026-1'!F:F,"HUAURA",'Planificación 2026-1'!X:X,C269,'Planificación 2026-1'!H:H,"PS"))&gt;0,"P04"," ")</f>
        <v xml:space="preserve"> </v>
      </c>
      <c r="BO269" s="58"/>
      <c r="BP269" s="58" t="str">
        <f>IF(SUM(COUNTIFS('Planificación 2026-1'!F:F,"HUAURA",'Planificación 2026-1'!X:X,C269,'Planificación 2026-1'!H:H,"IN"))&gt;0,"P06"," ")</f>
        <v xml:space="preserve"> </v>
      </c>
      <c r="BQ269" s="58" t="str">
        <f>IF(SUM(COUNTIFS('Planificación 2026-1'!F:F,"HUAURA",'Planificación 2026-1'!X:X,C269,'Planificación 2026-1'!H:H,"CA"))&gt;0,"P07"," ")</f>
        <v xml:space="preserve"> </v>
      </c>
      <c r="BR269" s="58" t="str">
        <f>IF(SUM(COUNTIFS('Planificación 2026-1'!F:F,"HUAURA",'Planificación 2026-1'!X:X,C269,'Planificación 2026-1'!H:H,"DE"))&gt;0,"P08"," ")</f>
        <v xml:space="preserve"> </v>
      </c>
      <c r="BS269" s="58" t="str">
        <f>IF(SUM(COUNTIFS('Planificación 2026-1'!F:F,"HUAURA",'Planificación 2026-1'!X:X,C269,'Planificación 2026-1'!H:H,"OB"))&gt;0,"P09"," ")</f>
        <v xml:space="preserve"> </v>
      </c>
      <c r="BT269" s="58" t="str">
        <f>IF(SUM(COUNTIFS('Planificación 2026-1'!F:F,"HUAURA",'Planificación 2026-1'!X:X,C269,'Planificación 2026-1'!H:H,"MH"))&gt;0,"P31"," ")</f>
        <v xml:space="preserve"> </v>
      </c>
      <c r="BU269" s="58" t="str">
        <f>IF(SUM(COUNTIFS('Planificación 2026-1'!F:F,"HUAURA",'Planificación 2026-1'!X:X,C269,'Planificación 2026-1'!H:H,"IC"))&gt;0,"P32"," ")</f>
        <v xml:space="preserve"> </v>
      </c>
      <c r="BV269" s="58" t="str">
        <f>IF(SUM(COUNTIFS('Planificación 2026-1'!F:F,"HUAURA",'Planificación 2026-1'!X:X,C269,'Planificación 2026-1'!H:H,"AR"))&gt;0,"P34"," ")</f>
        <v xml:space="preserve"> </v>
      </c>
      <c r="BW269" s="58" t="str">
        <f>IF(SUM(COUNTIFS('Planificación 2026-1'!F:F,"HUAURA",'Planificación 2026-1'!X:X,C269,'Planificación 2026-1'!H:H,"T1"))&gt;0,"P35"," ")</f>
        <v xml:space="preserve"> </v>
      </c>
      <c r="BX269" s="58" t="str">
        <f>IF(SUM(COUNTIFS('Planificación 2026-1'!F:F,"HUAURA",'Planificación 2026-1'!X:X,C269,'Planificación 2026-1'!H:H,"T3"))&gt;0,"P36"," ")</f>
        <v xml:space="preserve"> </v>
      </c>
      <c r="BY269" s="58" t="str">
        <f>IF(SUM(COUNTIFS('Planificación 2026-1'!F:F,"HUAURA",'Planificación 2026-1'!X:X,C269,'Planificación 2026-1'!H:H,"T2"))&gt;0,"P37"," ")</f>
        <v xml:space="preserve"> </v>
      </c>
      <c r="BZ269" s="58" t="str">
        <f>IF(SUM(COUNTIFS('Planificación 2026-1'!F:F,"HUAURA",'Planificación 2026-1'!X:X,C269,'Planificación 2026-1'!H:H,"AE"))&gt;0,"P38"," ")</f>
        <v xml:space="preserve"> </v>
      </c>
      <c r="CA269" s="58" t="str">
        <f>IF(SUM(COUNTIFS('Planificación 2026-1'!F:F,"HUAURA",'Planificación 2026-1'!X:X,C269,'Planificación 2026-1'!H:H,"T4"))&gt;0,"P55"," ")</f>
        <v xml:space="preserve"> </v>
      </c>
      <c r="CB269" s="59">
        <f>SUMIFS('Planificación 2026-1'!S:S,'Planificación 2026-1'!X:X,C269,'Planificación 2026-1'!H:H,"AF",'Planificación 2026-1'!I:I,"&gt;2")</f>
        <v>0</v>
      </c>
      <c r="CC269" s="59">
        <f>SUMIFS('Planificación 2026-1'!S:S,'Planificación 2026-1'!X:X,C269,'Planificación 2026-1'!H:H,"EN",'Planificación 2026-1'!I:I,"&gt;2")</f>
        <v>0</v>
      </c>
      <c r="CD269" s="59">
        <f>SUMIFS('Planificación 2026-1'!S:S,'Planificación 2026-1'!X:X,C269,'Planificación 2026-1'!H:H,"IS",'Planificación 2026-1'!I:I,"&gt;2")</f>
        <v>0</v>
      </c>
      <c r="CE269" s="59">
        <f>SUMIFS('Planificación 2026-1'!S:S,'Planificación 2026-1'!X:X,C269,'Planificación 2026-1'!H:H,"PS",'Planificación 2026-1'!I:I,"&gt;2")</f>
        <v>0</v>
      </c>
      <c r="CF269" s="59">
        <f>SUMIFS('Planificación 2026-1'!S:S,'Planificación 2026-1'!X:X,C269,'Planificación 2026-1'!H:H,"IN",'Planificación 2026-1'!I:I,"&gt;2")</f>
        <v>0</v>
      </c>
      <c r="CG269" s="59">
        <f>SUMIFS('Planificación 2026-1'!S:S,'Planificación 2026-1'!X:X,C269,'Planificación 2026-1'!H:H,"CA",'Planificación 2026-1'!I:I,"&gt;2")</f>
        <v>0</v>
      </c>
      <c r="CH269" s="59">
        <f>SUMIFS('Planificación 2026-1'!S:S,'Planificación 2026-1'!X:X,C269,'Planificación 2026-1'!H:H,"DE",'Planificación 2026-1'!I:I,"&gt;2")</f>
        <v>0</v>
      </c>
      <c r="CI269" s="59">
        <f>SUMIFS('Planificación 2026-1'!S:S,'Planificación 2026-1'!X:X,C269,'Planificación 2026-1'!H:H,"OB",'Planificación 2026-1'!I:I,"&gt;2")</f>
        <v>0</v>
      </c>
      <c r="CJ269" s="59">
        <f>SUMIFS('Planificación 2026-1'!S:S,'Planificación 2026-1'!X:X,C269,'Planificación 2026-1'!H:H,"MH",'Planificación 2026-1'!I:I,"&gt;2")</f>
        <v>18</v>
      </c>
      <c r="CK269" s="59">
        <f>SUMIFS('Planificación 2026-1'!S:S,'Planificación 2026-1'!X:X,C269,'Planificación 2026-1'!H:H,"IC",'Planificación 2026-1'!I:I,"&gt;2")</f>
        <v>0</v>
      </c>
      <c r="CL269" s="59">
        <f>SUMIFS('Planificación 2026-1'!S:S,'Planificación 2026-1'!X:X,C269,'Planificación 2026-1'!H:H,"AR",'Planificación 2026-1'!I:I,"&gt;2")</f>
        <v>0</v>
      </c>
      <c r="CM269" s="59">
        <f>SUMIFS('Planificación 2026-1'!S:S,'Planificación 2026-1'!X:X,C269,'Planificación 2026-1'!H:H,"AE",'Planificación 2026-1'!I:I,"&gt;2")</f>
        <v>0</v>
      </c>
      <c r="CN269" s="59">
        <f>SUMIFS('Planificación 2026-1'!S:S,'Planificación 2026-1'!X:X,C269,'Planificación 2026-1'!H:H,"T1",'Planificación 2026-1'!I:I,"&gt;2")</f>
        <v>0</v>
      </c>
      <c r="CO269" s="59">
        <f>SUMIFS('Planificación 2026-1'!S:S,'Planificación 2026-1'!X:X,C269,'Planificación 2026-1'!H:H,"T3",'Planificación 2026-1'!I:I,"&gt;2")</f>
        <v>0</v>
      </c>
      <c r="CP269" s="59">
        <f>SUMIFS('Planificación 2026-1'!S:S,'Planificación 2026-1'!X:X,C269,'Planificación 2026-1'!H:H,"T2",'Planificación 2026-1'!I:I,"&gt;2")</f>
        <v>0</v>
      </c>
      <c r="CQ269" s="59">
        <f>SUMIFS('Planificación 2026-1'!S:S,'Planificación 2026-1'!X:X,C269,'Planificación 2026-1'!H:H,"T4",'Planificación 2026-1'!I:I,"&gt;2")</f>
        <v>0</v>
      </c>
      <c r="CR269" s="59">
        <f>SUMIFS('Planificación 2026-1'!S:S,'Planificación 2026-1'!X:X,C269,'Planificación 2026-1'!H:H,"AF",'Planificación 2026-1'!I:I,"&lt;3")</f>
        <v>0</v>
      </c>
      <c r="CS269" s="59">
        <f>SUMIFS('Planificación 2026-1'!S:S,'Planificación 2026-1'!X:X,C269,'Planificación 2026-1'!H:H,"EN",'Planificación 2026-1'!I:I,"&lt;3")</f>
        <v>0</v>
      </c>
      <c r="CT269" s="59">
        <f>SUMIFS('Planificación 2026-1'!S:S,'Planificación 2026-1'!X:X,C269,'Planificación 2026-1'!H:H,"IS",'Planificación 2026-1'!I:I,"&lt;3")</f>
        <v>0</v>
      </c>
      <c r="CU269" s="59">
        <f>SUMIFS('Planificación 2026-1'!S:S,'Planificación 2026-1'!X:X,C269,'Planificación 2026-1'!H:H,"PS",'Planificación 2026-1'!I:I,"&lt;3")</f>
        <v>0</v>
      </c>
      <c r="CV269" s="59">
        <f>SUMIFS('Planificación 2026-1'!S:S,'Planificación 2026-1'!X:X,C269,'Planificación 2026-1'!H:H,"IN",'Planificación 2026-1'!I:I,"&lt;3")</f>
        <v>0</v>
      </c>
      <c r="CW269" s="59">
        <f>SUMIFS('Planificación 2026-1'!S:S,'Planificación 2026-1'!X:X,C269,'Planificación 2026-1'!H:H,"CA",'Planificación 2026-1'!I:I,"&lt;3")</f>
        <v>0</v>
      </c>
      <c r="CX269" s="59">
        <f>SUMIFS('Planificación 2026-1'!S:S,'Planificación 2026-1'!X:X,C269,'Planificación 2026-1'!H:H,"DE",'Planificación 2026-1'!I:I,"&lt;3")</f>
        <v>0</v>
      </c>
      <c r="CY269" s="59">
        <f>SUMIFS('Planificación 2026-1'!S:S,'Planificación 2026-1'!X:X,C269,'Planificación 2026-1'!H:H,"OB",'Planificación 2026-1'!I:I,"&lt;3")</f>
        <v>0</v>
      </c>
      <c r="CZ269" s="59">
        <f>SUMIFS('Planificación 2026-1'!S:S,'Planificación 2026-1'!X:X,C269,'Planificación 2026-1'!H:H,"MH",'Planificación 2026-1'!I:I,"&lt;3")</f>
        <v>0</v>
      </c>
      <c r="DA269" s="59">
        <f>SUMIFS('Planificación 2026-1'!S:S,'Planificación 2026-1'!X:X,C269,'Planificación 2026-1'!H:H,"IC",'Planificación 2026-1'!I:I,"&lt;3")</f>
        <v>0</v>
      </c>
      <c r="DB269" s="59">
        <f>SUMIFS('Planificación 2026-1'!S:S,'Planificación 2026-1'!X:X,C269,'Planificación 2026-1'!H:H,"AR",'Planificación 2026-1'!I:I,"&lt;3")</f>
        <v>0</v>
      </c>
      <c r="DC269" s="59">
        <f>SUMIFS('Planificación 2026-1'!S:S,'Planificación 2026-1'!X:X,C269,'Planificación 2026-1'!H:H,"AE",'Planificación 2026-1'!I:I,"&lt;3")</f>
        <v>0</v>
      </c>
      <c r="DD269" s="59">
        <f>SUMIFS('Planificación 2026-1'!S:S,'Planificación 2026-1'!X:X,C269,'Planificación 2026-1'!H:H,"T1",'Planificación 2026-1'!I:I,"&lt;3")</f>
        <v>0</v>
      </c>
      <c r="DE269" s="59">
        <f>SUMIFS('Planificación 2026-1'!S:S,'Planificación 2026-1'!X:X,C269,'Planificación 2026-1'!H:H,"T3",'Planificación 2026-1'!I:I,"&lt;3")</f>
        <v>0</v>
      </c>
      <c r="DF269" s="59">
        <f>SUMIFS('Planificación 2026-1'!S:S,'Planificación 2026-1'!X:X,C269,'Planificación 2026-1'!H:H,"T2",'Planificación 2026-1'!I:I,"&lt;3")</f>
        <v>0</v>
      </c>
      <c r="DG269" s="59">
        <f>SUMIFS('Planificación 2026-1'!S:S,'Planificación 2026-1'!X:X,C269,'Planificación 2026-1'!H:H,"T4",'Planificación 2026-1'!I:I,"&lt;3")</f>
        <v>0</v>
      </c>
      <c r="DH269" s="58" t="str">
        <f>TRIM(CONCATENATE(L269,M269,N269,O269,P269,Q269,R269,S269,T269,U269,V269,W269,X269,Y269,Z269,AA269,AB269))</f>
        <v/>
      </c>
      <c r="DI269" s="27">
        <f>IF(C269="","",SUMIFS('Planificación 2026-1'!S:S,'Planificación 2026-1'!X:X,C269,'Planificación 2026-1'!F:F,"PRINCIPAL",'Planificación 2026-1'!Y:Y,"VIRTUAL"))</f>
        <v>0</v>
      </c>
      <c r="DJ269" s="27">
        <f>IF(C269="","",SUMIFS('Planificación 2026-1'!S:S,'Planificación 2026-1'!X:X,C269,'Planificación 2026-1'!F:F,"PRINCIPAL",'Planificación 2026-1'!Y:Y,"PRESENCIAL"))</f>
        <v>0</v>
      </c>
      <c r="DK269" s="27">
        <f>IF(C269="","",SUMIFS('Planificación 2026-1'!S:S,'Planificación 2026-1'!X:X,C269,'Planificación 2026-1'!F:F,"PRINCIPAL",'Planificación 2026-1'!Y:Y,"HIBRIDO PRESENCIAL"))</f>
        <v>0</v>
      </c>
      <c r="DL269" s="58" t="str">
        <f>TRIM(CONCATENATE(AC269,AD269,AE269,AF269,AG269,AH269,AI269,AJ269,AK269,AL269,AM269,AN269,AO269,AP269,AQ269,AR269,AS269))</f>
        <v/>
      </c>
      <c r="DM269" s="58">
        <f>IF(C269="","",SUMIFS('Planificación 2026-1'!S:S,'Planificación 2026-1'!X:X,C269,'Planificación 2026-1'!F:F,"FILIAL",'Planificación 2026-1'!Y:Y,"VIRTUAL"))</f>
        <v>0</v>
      </c>
      <c r="DN269" s="60">
        <f>IF(C269="","",SUMIFS('Planificación 2026-1'!S:S,'Planificación 2026-1'!X:X,C269,'Planificación 2026-1'!F:F,"FILIAL",'Planificación 2026-1'!Y:Y,"PRESENCIAL"))</f>
        <v>0</v>
      </c>
      <c r="DO269" s="29">
        <f>IF(C269="","",SUMIFS('Planificación 2026-1'!S:S,'Planificación 2026-1'!X:X,C269,'Planificación 2026-1'!F:F,"FILIAL",'Planificación 2026-1'!Y:Y,"HIBRIDO PRESENCIAL"))</f>
        <v>0</v>
      </c>
      <c r="DP269" s="61" t="str">
        <f>TRIM(CONCATENATE(AT269,AU269,AV269,AW269,AX269,AY269,AZ269,BA269,BB269,BC269,BD269,BE269,BF269,BG269,BH269,BI269,BJ269))</f>
        <v>P31</v>
      </c>
      <c r="DQ269" s="58">
        <f>IF(C269="","",SUMIFS('Planificación 2026-1'!S:S,'Planificación 2026-1'!X:X,C269,'Planificación 2026-1'!F:F,"SUNAMPE",'Planificación 2026-1'!Y:Y,"VIRTUAL"))</f>
        <v>0</v>
      </c>
      <c r="DR269" s="29">
        <f>IF(C269="","",SUMIFS('Planificación 2026-1'!S:S,'Planificación 2026-1'!X:X,C269,'Planificación 2026-1'!F:F,"SUNAMPE",'Planificación 2026-1'!Y:Y,"PRESENCIAL"))</f>
        <v>18</v>
      </c>
      <c r="DS269" s="61" t="str">
        <f>TRIM(CONCATENATE(BK269,BL269,BM269,BN269,BO269,BP269,BQ269,BR269,BS269,BT269,BU269,BV269,BW269,BX269,BY269,BZ269,CA269))</f>
        <v/>
      </c>
      <c r="DT269" s="58">
        <f>IF(C269="","",SUMIFS('Planificación 2026-1'!S:S,'Planificación 2026-1'!X:X,C269,'Planificación 2026-1'!F:F,"HUAURA",'Planificación 2026-1'!Y:Y,"VIRTUAL"))</f>
        <v>0</v>
      </c>
      <c r="DU269" s="29">
        <f>IF(C269="","",SUMIFS('Planificación 2026-1'!S:S,'Planificación 2026-1'!X:X,C269,'Planificación 2026-1'!F:F,"HUAURA",'Planificación 2026-1'!Y:Y,"PRESENCIAL"))</f>
        <v>0</v>
      </c>
      <c r="DV269" s="32">
        <f>SUMIFS('Planificación 2026-1'!S:S,'Planificación 2026-1'!X:X,C269,'Planificación 2026-1'!F:F,"PRINCIPAL",'Planificación 2026-1'!Y:Y,"VIRTUAL",'Planificación 2026-1'!I:I,"&gt;2")</f>
        <v>0</v>
      </c>
      <c r="DW269" s="32">
        <f>SUMIFS('Planificación 2026-1'!S:S,'Planificación 2026-1'!X:X,C269,'Planificación 2026-1'!F:F,"PRINCIPAL",'Planificación 2026-1'!Y:Y,"&lt;&gt;VIRTUAL",'Planificación 2026-1'!I:I,"&gt;2")</f>
        <v>0</v>
      </c>
      <c r="DX269" s="32">
        <f>SUMIFS('Planificación 2026-1'!S:S,'Planificación 2026-1'!X:X,C269,'Planificación 2026-1'!F:F,"SUNAMPE",'Planificación 2026-1'!Y:Y,"VIRTUAL",'Planificación 2026-1'!I:I,"&gt;2")</f>
        <v>0</v>
      </c>
      <c r="DY269" s="32">
        <f>SUMIFS('Planificación 2026-1'!S:S,'Planificación 2026-1'!X:X,C269,'Planificación 2026-1'!F:F,"SUNAMPE",'Planificación 2026-1'!Y:Y,"&lt;&gt;VIRTUAL",'Planificación 2026-1'!I:I,"&gt;2")</f>
        <v>18</v>
      </c>
      <c r="DZ269" s="32">
        <f>SUMIFS('Planificación 2026-1'!S:S,'Planificación 2026-1'!X:X,C269,'Planificación 2026-1'!F:F,"FILIAL",'Planificación 2026-1'!Y:Y,"VIRTUAL",'Planificación 2026-1'!I:I,"&gt;2")</f>
        <v>0</v>
      </c>
      <c r="EA269" s="32">
        <f>SUMIFS('Planificación 2026-1'!S:S,'Planificación 2026-1'!X:X,C269,'Planificación 2026-1'!F:F,"FILIAL",'Planificación 2026-1'!Y:Y,"&lt;&gt;VIRTUAL",'Planificación 2026-1'!I:I,"&gt;2")</f>
        <v>0</v>
      </c>
      <c r="EB269" s="32">
        <f>SUMIFS('Planificación 2026-1'!S:S,'Planificación 2026-1'!X:X,C269,'Planificación 2026-1'!F:F,"PORUMA",'Planificación 2026-1'!Y:Y,"VIRTUAL",'Planificación 2026-1'!I:I,"&gt;2")</f>
        <v>0</v>
      </c>
      <c r="EC269" s="32">
        <f>SUMIFS('Planificación 2026-1'!S:S,'Planificación 2026-1'!X:X,C269,'Planificación 2026-1'!F:F,"PORUMA",'Planificación 2026-1'!Y:Y,"&lt;&gt;VIRTUAL",'Planificación 2026-1'!I:I,"&gt;2")</f>
        <v>0</v>
      </c>
      <c r="ED269" s="32">
        <f>SUMIFS('Planificación 2026-1'!S:S,'Planificación 2026-1'!X:X,C269,'Planificación 2026-1'!F:F,"HUAURA",'Planificación 2026-1'!Y:Y,"VIRTUAL",'Planificación 2026-1'!I:I,"&gt;2")</f>
        <v>0</v>
      </c>
      <c r="EE269" s="32">
        <f>SUMIFS('Planificación 2026-1'!S:S,'Planificación 2026-1'!X:X,C269,'Planificación 2026-1'!F:F,"HUAURA",'Planificación 2026-1'!Y:Y,"&lt;&gt;VIRTUAL",'Planificación 2026-1'!I:I,"&gt;2")</f>
        <v>0</v>
      </c>
      <c r="EF269" s="32">
        <f>SUMIFS('Planificación 2026-1'!S:S,'Planificación 2026-1'!X:X,C269,'Planificación 2026-1'!F:F,"PRINCIPAL",'Planificación 2026-1'!Y:Y,"VIRTUAL",'Planificación 2026-1'!I:I,"&lt;3")</f>
        <v>0</v>
      </c>
      <c r="EG269" s="32">
        <f>SUMIFS('Planificación 2026-1'!S:S,'Planificación 2026-1'!X:X,C269,'Planificación 2026-1'!F:F,"PRINCIPAL",'Planificación 2026-1'!Y:Y,"&lt;&gt;VIRTUAL",'Planificación 2026-1'!I:I,"&lt;3")</f>
        <v>0</v>
      </c>
      <c r="EH269" s="32">
        <f>SUMIFS('Planificación 2026-1'!S:S,'Planificación 2026-1'!X:X,C269,'Planificación 2026-1'!F:F,"SUNAMPE",'Planificación 2026-1'!Y:Y,"VIRTUAL",'Planificación 2026-1'!I:I,"&lt;3")</f>
        <v>0</v>
      </c>
      <c r="EI269" s="32">
        <f>SUMIFS('Planificación 2026-1'!S:S,'Planificación 2026-1'!X:X,C269,'Planificación 2026-1'!F:F,"SUNAMPE",'Planificación 2026-1'!Y:Y,"&lt;&gt;VIRTUAL",'Planificación 2026-1'!I:I,"&lt;3")</f>
        <v>0</v>
      </c>
      <c r="EJ269" s="32">
        <f>SUMIFS('Planificación 2026-1'!S:S,'Planificación 2026-1'!X:X,C269,'Planificación 2026-1'!F:F,"FILIAL",'Planificación 2026-1'!Y:Y,"VIRTUAL",'Planificación 2026-1'!I:I,"&lt;3")</f>
        <v>0</v>
      </c>
      <c r="EK269" s="32">
        <f>SUMIFS('Planificación 2026-1'!S:S,'Planificación 2026-1'!X:X,C269,'Planificación 2026-1'!F:F,"FILIAL",'Planificación 2026-1'!Y:Y,"&lt;&gt;VIRTUAL",'Planificación 2026-1'!I:I,"&lt;3")</f>
        <v>0</v>
      </c>
      <c r="EL269" s="32">
        <f>SUMIFS('Planificación 2026-1'!S:S,'Planificación 2026-1'!X:X,C269,'Planificación 2026-1'!F:F,"PORUMA",'Planificación 2026-1'!Y:Y,"VIRTUAL",'Planificación 2026-1'!I:I,"&lt;3")</f>
        <v>0</v>
      </c>
      <c r="EM269" s="32">
        <f>SUMIFS('Planificación 2026-1'!S:S,'Planificación 2026-1'!X:X,C269,'Planificación 2026-1'!F:F,"PORUMA",'Planificación 2026-1'!Y:Y,"&lt;&gt;VIRTUAL",'Planificación 2026-1'!I:I,"&lt;3")</f>
        <v>0</v>
      </c>
      <c r="EN269" s="32">
        <f>SUMIFS('Planificación 2026-1'!S:S,'Planificación 2026-1'!X:X,C269,'Planificación 2026-1'!F:F,"HUAURA",'Planificación 2026-1'!Y:Y,"VIRTUAL",'Planificación 2026-1'!I:I,"&lt;3")</f>
        <v>0</v>
      </c>
      <c r="EO269" s="32">
        <f>SUMIFS('Planificación 2026-1'!S:S,'Planificación 2026-1'!X:X,C269,'Planificación 2026-1'!F:F,"HUAURA",'Planificación 2026-1'!Y:Y,"&lt;&gt;VIRTUAL",'Planificación 2026-1'!I:I,"&lt;3")</f>
        <v>0</v>
      </c>
      <c r="EP269" s="32">
        <f>EJ269+DZ269+EA269+EK269</f>
        <v>0</v>
      </c>
      <c r="EQ269" s="32">
        <f>EO269+EN269+EE269+ED269</f>
        <v>0</v>
      </c>
      <c r="ER269" s="32">
        <f>EL269+EM269+EC269+EB269</f>
        <v>0</v>
      </c>
      <c r="ES269" s="32">
        <f>EG269+EF269+DW269+DV269</f>
        <v>0</v>
      </c>
      <c r="ET269" s="32">
        <f>EI269+EH269+DY269+DX269</f>
        <v>18</v>
      </c>
      <c r="EU269" s="32">
        <f t="shared" si="58"/>
        <v>18</v>
      </c>
      <c r="EV269" s="32" t="b">
        <f>EXACT(EU269,E269)</f>
        <v>1</v>
      </c>
      <c r="EW269" s="32"/>
      <c r="EX269" s="32">
        <f>DV269+DZ269+ED269+EF269+EJ269+EN269+DX269+EH269</f>
        <v>0</v>
      </c>
      <c r="EY269" s="32">
        <f>DW269+EA269+EE269+EG269+EK269+EO269+DY269+EI269</f>
        <v>18</v>
      </c>
      <c r="EZ269" s="32" t="b">
        <f>EXACT(SUM(EX269:EY269),E269)</f>
        <v>1</v>
      </c>
      <c r="FA269" s="32" t="str">
        <f>IF(AND(DW269=0,EA269=0,EE269=0),"",IF(COUNTIF(DW269:EE269,"&gt;0")=1,IF(DW269&gt;0,"SEDE",IF(EA269&gt;0,"FILIAL","HUAURA")),IF(COUNTIF(DW269:EE269,"&gt;0")=2,IF(AND(DW269&gt;0,EA269&gt;0),"SEDE-FILIAL",IF(AND(DW269&gt;0,EE269&gt;0),"SEDE-HUAURA","FILIAL-HUAURA")),"SEDE-FILIAL-HUAURA")))</f>
        <v/>
      </c>
      <c r="FB269" s="32" t="str">
        <f>IF(EX269=0,"PRESENCIAL",IF(EY269=0,"VIRTUAL",IF(EX269&gt;EY269,"MAS VIRTUAL",IF(EY269&gt;EX269,"MAS PRESENCIAL","AMBOS"))))</f>
        <v>PRESENCIAL</v>
      </c>
    </row>
    <row r="270" spans="2:158">
      <c r="B270" s="66">
        <v>267</v>
      </c>
      <c r="C270" s="32" t="s">
        <v>478</v>
      </c>
      <c r="D270" s="429">
        <v>40521870</v>
      </c>
      <c r="E270" s="62">
        <f>SUMIF('Planificación 2026-1'!X:X,C270,'Planificación 2026-1'!S:S)</f>
        <v>7</v>
      </c>
      <c r="F270" s="450" t="s">
        <v>203</v>
      </c>
      <c r="G270" s="57" t="s">
        <v>434</v>
      </c>
      <c r="H270" s="64"/>
      <c r="I270" s="64"/>
      <c r="J270" s="32" t="s">
        <v>195</v>
      </c>
      <c r="K270" s="32" t="s">
        <v>157</v>
      </c>
      <c r="L270" s="57" t="str">
        <f>IF(SUM(COUNTIFS('Planificación 2026-1'!F:F,"PRINCIPAL",'Planificación 2026-1'!X:X,C270,'Planificación 2026-1'!H:H,"AF"))&gt;0,"P01"," ")</f>
        <v xml:space="preserve"> </v>
      </c>
      <c r="M270" s="58" t="str">
        <f>IF(SUM(COUNTIFS('Planificación 2026-1'!F:F,"PRINCIPAL",'Planificación 2026-1'!X:X,C270,'Planificación 2026-1'!H:H,"EN"))&gt;0,"P02"," ")</f>
        <v xml:space="preserve"> </v>
      </c>
      <c r="N270" s="58" t="str">
        <f>IF(SUM(COUNTIFS('Planificación 2026-1'!F:F,"PRINCIPAL",'Planificación 2026-1'!X:X,C270,'Planificación 2026-1'!H:H,"IS"))&gt;0,"P03"," ")</f>
        <v xml:space="preserve"> </v>
      </c>
      <c r="O270" s="58" t="str">
        <f>IF(SUM(COUNTIFS('Planificación 2026-1'!F:F,"PRINCIPAL",'Planificación 2026-1'!X:X,C270,'Planificación 2026-1'!H:H,"PS"))&gt;0,"P04"," ")</f>
        <v xml:space="preserve"> </v>
      </c>
      <c r="P270" s="58"/>
      <c r="Q270" s="58" t="str">
        <f>IF(SUM(COUNTIFS('Planificación 2026-1'!F:F,"PRINCIPAL",'Planificación 2026-1'!X:X,C270,'Planificación 2026-1'!H:H,"IN"))&gt;0,"P06"," ")</f>
        <v xml:space="preserve"> </v>
      </c>
      <c r="R270" s="58" t="str">
        <f>IF(SUM(COUNTIFS('Planificación 2026-1'!F:F,"PRINCIPAL",'Planificación 2026-1'!X:X,C270,'Planificación 2026-1'!H:H,"CA"))&gt;0,"P07"," ")</f>
        <v xml:space="preserve"> </v>
      </c>
      <c r="S270" s="58" t="str">
        <f>IF(SUM(COUNTIFS('Planificación 2026-1'!F:F,"PRINCIPAL",'Planificación 2026-1'!X:X,C270,'Planificación 2026-1'!H:H,"DE"))&gt;0,"P08"," ")</f>
        <v xml:space="preserve"> </v>
      </c>
      <c r="T270" s="58" t="str">
        <f>IF(SUM(COUNTIFS('Planificación 2026-1'!F:F,"PRINCIPAL",'Planificación 2026-1'!X:X,C270,'Planificación 2026-1'!H:H,"OB"))&gt;0,"P09"," ")</f>
        <v xml:space="preserve"> </v>
      </c>
      <c r="U270" s="58" t="str">
        <f>IF(SUM(COUNTIFS('Planificación 2026-1'!F:F,"PRINCIPAL",'Planificación 2026-1'!X:X,C270,'Planificación 2026-1'!H:H,"MH"))&gt;0,"P31"," ")</f>
        <v xml:space="preserve"> </v>
      </c>
      <c r="V270" s="58" t="str">
        <f>IF(SUM(COUNTIFS('Planificación 2026-1'!F:F,"PRINCIPAL",'Planificación 2026-1'!X:X,C270,'Planificación 2026-1'!H:H,"IC"))&gt;0,"P32"," ")</f>
        <v xml:space="preserve"> </v>
      </c>
      <c r="W270" s="58" t="str">
        <f>IF(SUM(COUNTIFS('Planificación 2026-1'!F:F,"PRINCIPAL",'Planificación 2026-1'!X:X,C270,'Planificación 2026-1'!H:H,"AR"))&gt;0,"P34"," ")</f>
        <v xml:space="preserve"> </v>
      </c>
      <c r="X270" s="58" t="str">
        <f>IF(SUM(COUNTIFS('Planificación 2026-1'!F:F,"PRINCIPAL",'Planificación 2026-1'!X:X,C270,'Planificación 2026-1'!H:H,"T1"))&gt;0,"P35"," ")</f>
        <v xml:space="preserve"> </v>
      </c>
      <c r="Y270" s="58" t="str">
        <f>IF(SUM(COUNTIFS('Planificación 2026-1'!F:F,"PRINCIPAL",'Planificación 2026-1'!X:X,C270,'Planificación 2026-1'!H:H,"T3"))&gt;0,"P36"," ")</f>
        <v xml:space="preserve"> </v>
      </c>
      <c r="Z270" s="58" t="str">
        <f>IF(SUM(COUNTIFS('Planificación 2026-1'!F:F,"PRINCIPAL",'Planificación 2026-1'!X:X,C270,'Planificación 2026-1'!H:H,"T2"))&gt;0,"P37"," ")</f>
        <v xml:space="preserve"> </v>
      </c>
      <c r="AA270" s="58" t="str">
        <f>IF(SUM(COUNTIFS('Planificación 2026-1'!F:F,"PRINCIPAL",'Planificación 2026-1'!X:X,C270,'Planificación 2026-1'!H:H,"AE"))&gt;0,"P38"," ")</f>
        <v xml:space="preserve"> </v>
      </c>
      <c r="AB270" s="58" t="str">
        <f>IF(SUM(COUNTIFS('Planificación 2026-1'!F:F,"PRINCIPAL",'Planificación 2026-1'!X:X,C270,'Planificación 2026-1'!H:H,"T4"))&gt;0,"P55"," ")</f>
        <v xml:space="preserve"> </v>
      </c>
      <c r="AC270" s="58" t="str">
        <f>IF(SUM(COUNTIFS('Planificación 2026-1'!F:F,"FILIAL",'Planificación 2026-1'!X:X,C270,'Planificación 2026-1'!H:H,"AF"))&gt;0," P01"," ")</f>
        <v xml:space="preserve"> </v>
      </c>
      <c r="AD270" s="58" t="str">
        <f>IF(SUM(COUNTIFS('Planificación 2026-1'!F:F,"FILIAL",'Planificación 2026-1'!X:X,C270,'Planificación 2026-1'!H:H,"EN"))&gt;0,"P02"," ")</f>
        <v xml:space="preserve"> </v>
      </c>
      <c r="AE270" s="58" t="str">
        <f>IF(SUM(COUNTIFS('Planificación 2026-1'!F:F,"FILIAL",'Planificación 2026-1'!X:X,C270,'Planificación 2026-1'!H:H,"IS"))&gt;0,"P03"," ")</f>
        <v xml:space="preserve"> </v>
      </c>
      <c r="AF270" s="58" t="str">
        <f>IF(SUM(COUNTIFS('Planificación 2026-1'!F:F,"FILIAL",'Planificación 2026-1'!X:X,C270,'Planificación 2026-1'!H:H,"PS"))&gt;0,"P04"," ")</f>
        <v xml:space="preserve"> </v>
      </c>
      <c r="AG270" s="58"/>
      <c r="AH270" s="58" t="str">
        <f>IF(SUM(COUNTIFS('Planificación 2026-1'!F:F,"FILIAL",'Planificación 2026-1'!X:X,C270,'Planificación 2026-1'!H:H,"IN"))&gt;0,"P06"," ")</f>
        <v xml:space="preserve"> </v>
      </c>
      <c r="AI270" s="58" t="str">
        <f>IF(SUM(COUNTIFS('Planificación 2026-1'!F:F,"FILIAL",'Planificación 2026-1'!X:X,C270,'Planificación 2026-1'!H:H,"CA"))&gt;0,"P07"," ")</f>
        <v xml:space="preserve"> </v>
      </c>
      <c r="AJ270" s="58" t="str">
        <f>IF(SUM(COUNTIFS('Planificación 2026-1'!F:F,"FILIAL",'Planificación 2026-1'!X:X,C270,'Planificación 2026-1'!H:H,"DE"))&gt;0,"P08"," ")</f>
        <v xml:space="preserve"> </v>
      </c>
      <c r="AK270" s="58" t="str">
        <f>IF(SUM(COUNTIFS('Planificación 2026-1'!F:F,"FILIAL",'Planificación 2026-1'!X:X,C270,'Planificación 2026-1'!H:H,"OB"))&gt;0,"P09"," ")</f>
        <v xml:space="preserve"> </v>
      </c>
      <c r="AL270" s="58" t="str">
        <f>IF(SUM(COUNTIFS('Planificación 2026-1'!F:F,"FILIAL",'Planificación 2026-1'!X:X,C270,'Planificación 2026-1'!H:H,"MH"))&gt;0,"P31"," ")</f>
        <v xml:space="preserve"> </v>
      </c>
      <c r="AM270" s="58" t="str">
        <f>IF(SUM(COUNTIFS('Planificación 2026-1'!F:F,"FILIAL",'Planificación 2026-1'!X:X,C270,'Planificación 2026-1'!H:H,"IC"))&gt;0,"P32"," ")</f>
        <v xml:space="preserve"> </v>
      </c>
      <c r="AN270" s="58" t="str">
        <f>IF(SUM(COUNTIFS('Planificación 2026-1'!F:F,"FILIAL",'Planificación 2026-1'!X:X,C270,'Planificación 2026-1'!H:H,"AR"))&gt;0,"P34"," ")</f>
        <v xml:space="preserve"> </v>
      </c>
      <c r="AO270" s="58" t="str">
        <f>IF(SUM(COUNTIFS('Planificación 2026-1'!F:F,"FILIAL",'Planificación 2026-1'!X:X,C270,'Planificación 2026-1'!H:H,"T1"))&gt;0,"P35"," ")</f>
        <v xml:space="preserve"> </v>
      </c>
      <c r="AP270" s="58" t="str">
        <f>IF(SUM(COUNTIFS('Planificación 2026-1'!F:F,"FILIAL",'Planificación 2026-1'!X:X,C270,'Planificación 2026-1'!H:H,"T3"))&gt;0,"P36"," ")</f>
        <v xml:space="preserve"> </v>
      </c>
      <c r="AQ270" s="58" t="str">
        <f>IF(SUM(COUNTIFS('Planificación 2026-1'!F:F,"FILIAL",'Planificación 2026-1'!X:X,C270,'Planificación 2026-1'!H:H,"T2"))&gt;0,"P37"," ")</f>
        <v xml:space="preserve"> </v>
      </c>
      <c r="AR270" s="58" t="str">
        <f>IF(SUM(COUNTIFS('Planificación 2026-1'!F:F,"FILIAL",'Planificación 2026-1'!X:X,C270,'Planificación 2026-1'!H:H,"AE"))&gt;0,"P38"," ")</f>
        <v xml:space="preserve"> </v>
      </c>
      <c r="AS270" s="58" t="str">
        <f>IF(SUM(COUNTIFS('Planificación 2026-1'!F:F,"FILIAL",'Planificación 2026-1'!X:X,C270,'Planificación 2026-1'!H:H,"T4"))&gt;0,"P55"," ")</f>
        <v xml:space="preserve"> </v>
      </c>
      <c r="AT270" s="58" t="str">
        <f>IF(SUM(COUNTIFS('Planificación 2026-1'!F:F,"SUNAMPE",'Planificación 2026-1'!X:X,C270,'Planificación 2026-1'!H:H,"AF"))&gt;0," P01"," ")</f>
        <v xml:space="preserve"> </v>
      </c>
      <c r="AU270" s="58" t="str">
        <f>IF(SUM(COUNTIFS('Planificación 2026-1'!F:F,"SUNAMPE",'Planificación 2026-1'!X:X,C270,'Planificación 2026-1'!H:H,"EN"))&gt;0,"P02"," ")</f>
        <v xml:space="preserve"> </v>
      </c>
      <c r="AV270" s="58" t="str">
        <f>IF(SUM(COUNTIFS('Planificación 2026-1'!F:F,"SUNAMPE",'Planificación 2026-1'!X:X,C270,'Planificación 2026-1'!H:H,"IS"))&gt;0,"P03"," ")</f>
        <v xml:space="preserve"> </v>
      </c>
      <c r="AW270" s="58" t="str">
        <f>IF(SUM(COUNTIFS('Planificación 2026-1'!F:F,"SUNAMPE",'Planificación 2026-1'!X:X,C270,'Planificación 2026-1'!H:H,"PS"))&gt;0,"P04"," ")</f>
        <v xml:space="preserve"> </v>
      </c>
      <c r="AX270" s="58"/>
      <c r="AY270" s="58" t="str">
        <f>IF(SUM(COUNTIFS('Planificación 2026-1'!F:F,"SUNAMPE",'Planificación 2026-1'!X:X,C270,'Planificación 2026-1'!H:H,"IN"))&gt;0,"P06"," ")</f>
        <v xml:space="preserve"> </v>
      </c>
      <c r="AZ270" s="58" t="str">
        <f>IF(SUM(COUNTIFS('Planificación 2026-1'!F:F,"SUNAMPE",'Planificación 2026-1'!X:X,C270,'Planificación 2026-1'!H:H,"CA"))&gt;0,"P07"," ")</f>
        <v xml:space="preserve"> </v>
      </c>
      <c r="BA270" s="58" t="str">
        <f>IF(SUM(COUNTIFS('Planificación 2026-1'!F:F,"SUNAMPE",'Planificación 2026-1'!X:X,C270,'Planificación 2026-1'!H:H,"DE"))&gt;0,"P08"," ")</f>
        <v xml:space="preserve"> </v>
      </c>
      <c r="BB270" s="58" t="str">
        <f>IF(SUM(COUNTIFS('Planificación 2026-1'!F:F,"SUNAMPE",'Planificación 2026-1'!X:X,C270,'Planificación 2026-1'!H:H,"OB"))&gt;0,"P09"," ")</f>
        <v xml:space="preserve"> </v>
      </c>
      <c r="BC270" s="58" t="str">
        <f>IF(SUM(COUNTIFS('Planificación 2026-1'!F:F,"SUNAMPE",'Planificación 2026-1'!X:X,C270,'Planificación 2026-1'!H:H,"MH"))&gt;0,"P31"," ")</f>
        <v xml:space="preserve"> </v>
      </c>
      <c r="BD270" s="58" t="str">
        <f>IF(SUM(COUNTIFS('Planificación 2026-1'!F:F,"SUNAMPE",'Planificación 2026-1'!X:X,C270,'Planificación 2026-1'!H:H,"IC"))&gt;0,"P32"," ")</f>
        <v xml:space="preserve"> </v>
      </c>
      <c r="BE270" s="58" t="str">
        <f>IF(SUM(COUNTIFS('Planificación 2026-1'!F:F,"SUNAMPE",'Planificación 2026-1'!X:X,C270,'Planificación 2026-1'!H:H,"AR"))&gt;0,"P34"," ")</f>
        <v xml:space="preserve"> </v>
      </c>
      <c r="BF270" s="58" t="str">
        <f>IF(SUM(COUNTIFS('Planificación 2026-1'!F:F,"SUNAMPE",'Planificación 2026-1'!X:X,C270,'Planificación 2026-1'!H:H,"T1"))&gt;0,"P35"," ")</f>
        <v xml:space="preserve"> </v>
      </c>
      <c r="BG270" s="58" t="str">
        <f>IF(SUM(COUNTIFS('Planificación 2026-1'!F:F,"SUNAMPE",'Planificación 2026-1'!X:X,C270,'Planificación 2026-1'!H:H,"T3"))&gt;0,"P36"," ")</f>
        <v xml:space="preserve"> </v>
      </c>
      <c r="BH270" s="58" t="str">
        <f>IF(SUM(COUNTIFS('Planificación 2026-1'!F:F,"SUNAMPE",'Planificación 2026-1'!X:X,C270,'Planificación 2026-1'!H:H,"T2"))&gt;0,"P37"," ")</f>
        <v xml:space="preserve"> </v>
      </c>
      <c r="BI270" s="58" t="str">
        <f>IF(SUM(COUNTIFS('Planificación 2026-1'!F:F,"SUNAMPE",'Planificación 2026-1'!X:X,C270,'Planificación 2026-1'!H:H,"AE"))&gt;0,"P38"," ")</f>
        <v xml:space="preserve"> </v>
      </c>
      <c r="BJ270" s="58" t="str">
        <f>IF(SUM(COUNTIFS('Planificación 2026-1'!F:F,"SUNAMPE",'Planificación 2026-1'!X:X,C270,'Planificación 2026-1'!H:H,"T4"))&gt;0,"P55"," ")</f>
        <v xml:space="preserve"> </v>
      </c>
      <c r="BK270" s="58" t="str">
        <f>IF(SUM(COUNTIFS('Planificación 2026-1'!F:F,"HUAURA",'Planificación 2026-1'!X:X,C270,'Planificación 2026-1'!H:H,"AF"))&gt;0," P01"," ")</f>
        <v xml:space="preserve"> </v>
      </c>
      <c r="BL270" s="58" t="str">
        <f>IF(SUM(COUNTIFS('Planificación 2026-1'!F:F,"HUAURA",'Planificación 2026-1'!X:X,C270,'Planificación 2026-1'!H:H,"EN"))&gt;0,"P02"," ")</f>
        <v xml:space="preserve"> </v>
      </c>
      <c r="BM270" s="58" t="str">
        <f>IF(SUM(COUNTIFS('Planificación 2026-1'!F:F,"HUAURA",'Planificación 2026-1'!X:X,C270,'Planificación 2026-1'!H:H,"IS"))&gt;0,"P03"," ")</f>
        <v xml:space="preserve"> </v>
      </c>
      <c r="BN270" s="58" t="str">
        <f>IF(SUM(COUNTIFS('Planificación 2026-1'!F:F,"HUAURA",'Planificación 2026-1'!X:X,C270,'Planificación 2026-1'!H:H,"PS"))&gt;0,"P04"," ")</f>
        <v xml:space="preserve"> </v>
      </c>
      <c r="BO270" s="58"/>
      <c r="BP270" s="58" t="str">
        <f>IF(SUM(COUNTIFS('Planificación 2026-1'!F:F,"HUAURA",'Planificación 2026-1'!X:X,C270,'Planificación 2026-1'!H:H,"IN"))&gt;0,"P06"," ")</f>
        <v xml:space="preserve"> </v>
      </c>
      <c r="BQ270" s="58" t="str">
        <f>IF(SUM(COUNTIFS('Planificación 2026-1'!F:F,"HUAURA",'Planificación 2026-1'!X:X,C270,'Planificación 2026-1'!H:H,"CA"))&gt;0,"P07"," ")</f>
        <v xml:space="preserve"> </v>
      </c>
      <c r="BR270" s="58" t="str">
        <f>IF(SUM(COUNTIFS('Planificación 2026-1'!F:F,"HUAURA",'Planificación 2026-1'!X:X,C270,'Planificación 2026-1'!H:H,"DE"))&gt;0,"P08"," ")</f>
        <v xml:space="preserve"> </v>
      </c>
      <c r="BS270" s="58" t="str">
        <f>IF(SUM(COUNTIFS('Planificación 2026-1'!F:F,"HUAURA",'Planificación 2026-1'!X:X,C270,'Planificación 2026-1'!H:H,"OB"))&gt;0,"P09"," ")</f>
        <v xml:space="preserve"> </v>
      </c>
      <c r="BT270" s="58" t="str">
        <f>IF(SUM(COUNTIFS('Planificación 2026-1'!F:F,"HUAURA",'Planificación 2026-1'!X:X,C270,'Planificación 2026-1'!H:H,"MH"))&gt;0,"P31"," ")</f>
        <v xml:space="preserve"> </v>
      </c>
      <c r="BU270" s="58" t="str">
        <f>IF(SUM(COUNTIFS('Planificación 2026-1'!F:F,"HUAURA",'Planificación 2026-1'!X:X,C270,'Planificación 2026-1'!H:H,"IC"))&gt;0,"P32"," ")</f>
        <v xml:space="preserve"> </v>
      </c>
      <c r="BV270" s="58" t="str">
        <f>IF(SUM(COUNTIFS('Planificación 2026-1'!F:F,"HUAURA",'Planificación 2026-1'!X:X,C270,'Planificación 2026-1'!H:H,"AR"))&gt;0,"P34"," ")</f>
        <v xml:space="preserve"> </v>
      </c>
      <c r="BW270" s="58" t="str">
        <f>IF(SUM(COUNTIFS('Planificación 2026-1'!F:F,"HUAURA",'Planificación 2026-1'!X:X,C270,'Planificación 2026-1'!H:H,"T1"))&gt;0,"P35"," ")</f>
        <v xml:space="preserve"> </v>
      </c>
      <c r="BX270" s="58" t="str">
        <f>IF(SUM(COUNTIFS('Planificación 2026-1'!F:F,"HUAURA",'Planificación 2026-1'!X:X,C270,'Planificación 2026-1'!H:H,"T3"))&gt;0,"P36"," ")</f>
        <v xml:space="preserve"> </v>
      </c>
      <c r="BY270" s="58" t="str">
        <f>IF(SUM(COUNTIFS('Planificación 2026-1'!F:F,"HUAURA",'Planificación 2026-1'!X:X,C270,'Planificación 2026-1'!H:H,"T2"))&gt;0,"P37"," ")</f>
        <v xml:space="preserve"> </v>
      </c>
      <c r="BZ270" s="58" t="str">
        <f>IF(SUM(COUNTIFS('Planificación 2026-1'!F:F,"HUAURA",'Planificación 2026-1'!X:X,C270,'Planificación 2026-1'!H:H,"AE"))&gt;0,"P38"," ")</f>
        <v xml:space="preserve"> </v>
      </c>
      <c r="CA270" s="58" t="str">
        <f>IF(SUM(COUNTIFS('Planificación 2026-1'!F:F,"HUAURA",'Planificación 2026-1'!X:X,C270,'Planificación 2026-1'!H:H,"T4"))&gt;0,"P55"," ")</f>
        <v xml:space="preserve"> </v>
      </c>
      <c r="CB270" s="59">
        <f>SUMIFS('Planificación 2026-1'!S:S,'Planificación 2026-1'!X:X,C270,'Planificación 2026-1'!H:H,"AF",'Planificación 2026-1'!I:I,"&gt;2")</f>
        <v>0</v>
      </c>
      <c r="CC270" s="59">
        <f>SUMIFS('Planificación 2026-1'!S:S,'Planificación 2026-1'!X:X,C270,'Planificación 2026-1'!H:H,"EN",'Planificación 2026-1'!I:I,"&gt;2")</f>
        <v>0</v>
      </c>
      <c r="CD270" s="59">
        <f>SUMIFS('Planificación 2026-1'!S:S,'Planificación 2026-1'!X:X,C270,'Planificación 2026-1'!H:H,"IS",'Planificación 2026-1'!I:I,"&gt;2")</f>
        <v>0</v>
      </c>
      <c r="CE270" s="59">
        <f>SUMIFS('Planificación 2026-1'!S:S,'Planificación 2026-1'!X:X,C270,'Planificación 2026-1'!H:H,"PS",'Planificación 2026-1'!I:I,"&gt;2")</f>
        <v>0</v>
      </c>
      <c r="CF270" s="59">
        <f>SUMIFS('Planificación 2026-1'!S:S,'Planificación 2026-1'!X:X,C270,'Planificación 2026-1'!H:H,"IN",'Planificación 2026-1'!I:I,"&gt;2")</f>
        <v>0</v>
      </c>
      <c r="CG270" s="59">
        <f>SUMIFS('Planificación 2026-1'!S:S,'Planificación 2026-1'!X:X,C270,'Planificación 2026-1'!H:H,"CA",'Planificación 2026-1'!I:I,"&gt;2")</f>
        <v>0</v>
      </c>
      <c r="CH270" s="59">
        <f>SUMIFS('Planificación 2026-1'!S:S,'Planificación 2026-1'!X:X,C270,'Planificación 2026-1'!H:H,"DE",'Planificación 2026-1'!I:I,"&gt;2")</f>
        <v>0</v>
      </c>
      <c r="CI270" s="59">
        <f>SUMIFS('Planificación 2026-1'!S:S,'Planificación 2026-1'!X:X,C270,'Planificación 2026-1'!H:H,"OB",'Planificación 2026-1'!I:I,"&gt;2")</f>
        <v>0</v>
      </c>
      <c r="CJ270" s="59">
        <f>SUMIFS('Planificación 2026-1'!S:S,'Planificación 2026-1'!X:X,C270,'Planificación 2026-1'!H:H,"MH",'Planificación 2026-1'!I:I,"&gt;2")</f>
        <v>7</v>
      </c>
      <c r="CK270" s="59">
        <f>SUMIFS('Planificación 2026-1'!S:S,'Planificación 2026-1'!X:X,C270,'Planificación 2026-1'!H:H,"IC",'Planificación 2026-1'!I:I,"&gt;2")</f>
        <v>0</v>
      </c>
      <c r="CL270" s="59">
        <f>SUMIFS('Planificación 2026-1'!S:S,'Planificación 2026-1'!X:X,C270,'Planificación 2026-1'!H:H,"AR",'Planificación 2026-1'!I:I,"&gt;2")</f>
        <v>0</v>
      </c>
      <c r="CM270" s="59">
        <f>SUMIFS('Planificación 2026-1'!S:S,'Planificación 2026-1'!X:X,C270,'Planificación 2026-1'!H:H,"AE",'Planificación 2026-1'!I:I,"&gt;2")</f>
        <v>0</v>
      </c>
      <c r="CN270" s="59">
        <f>SUMIFS('Planificación 2026-1'!S:S,'Planificación 2026-1'!X:X,C270,'Planificación 2026-1'!H:H,"T1",'Planificación 2026-1'!I:I,"&gt;2")</f>
        <v>0</v>
      </c>
      <c r="CO270" s="59">
        <f>SUMIFS('Planificación 2026-1'!S:S,'Planificación 2026-1'!X:X,C270,'Planificación 2026-1'!H:H,"T3",'Planificación 2026-1'!I:I,"&gt;2")</f>
        <v>0</v>
      </c>
      <c r="CP270" s="59">
        <f>SUMIFS('Planificación 2026-1'!S:S,'Planificación 2026-1'!X:X,C270,'Planificación 2026-1'!H:H,"T2",'Planificación 2026-1'!I:I,"&gt;2")</f>
        <v>0</v>
      </c>
      <c r="CQ270" s="59">
        <f>SUMIFS('Planificación 2026-1'!S:S,'Planificación 2026-1'!X:X,C270,'Planificación 2026-1'!H:H,"T4",'Planificación 2026-1'!I:I,"&gt;2")</f>
        <v>0</v>
      </c>
      <c r="CR270" s="59">
        <f>SUMIFS('Planificación 2026-1'!S:S,'Planificación 2026-1'!X:X,C270,'Planificación 2026-1'!H:H,"AF",'Planificación 2026-1'!I:I,"&lt;3")</f>
        <v>0</v>
      </c>
      <c r="CS270" s="59">
        <f>SUMIFS('Planificación 2026-1'!S:S,'Planificación 2026-1'!X:X,C270,'Planificación 2026-1'!H:H,"EN",'Planificación 2026-1'!I:I,"&lt;3")</f>
        <v>0</v>
      </c>
      <c r="CT270" s="59">
        <f>SUMIFS('Planificación 2026-1'!S:S,'Planificación 2026-1'!X:X,C270,'Planificación 2026-1'!H:H,"IS",'Planificación 2026-1'!I:I,"&lt;3")</f>
        <v>0</v>
      </c>
      <c r="CU270" s="59">
        <f>SUMIFS('Planificación 2026-1'!S:S,'Planificación 2026-1'!X:X,C270,'Planificación 2026-1'!H:H,"PS",'Planificación 2026-1'!I:I,"&lt;3")</f>
        <v>0</v>
      </c>
      <c r="CV270" s="59">
        <f>SUMIFS('Planificación 2026-1'!S:S,'Planificación 2026-1'!X:X,C270,'Planificación 2026-1'!H:H,"IN",'Planificación 2026-1'!I:I,"&lt;3")</f>
        <v>0</v>
      </c>
      <c r="CW270" s="59">
        <f>SUMIFS('Planificación 2026-1'!S:S,'Planificación 2026-1'!X:X,C270,'Planificación 2026-1'!H:H,"CA",'Planificación 2026-1'!I:I,"&lt;3")</f>
        <v>0</v>
      </c>
      <c r="CX270" s="59">
        <f>SUMIFS('Planificación 2026-1'!S:S,'Planificación 2026-1'!X:X,C270,'Planificación 2026-1'!H:H,"DE",'Planificación 2026-1'!I:I,"&lt;3")</f>
        <v>0</v>
      </c>
      <c r="CY270" s="59">
        <f>SUMIFS('Planificación 2026-1'!S:S,'Planificación 2026-1'!X:X,C270,'Planificación 2026-1'!H:H,"OB",'Planificación 2026-1'!I:I,"&lt;3")</f>
        <v>0</v>
      </c>
      <c r="CZ270" s="59">
        <f>SUMIFS('Planificación 2026-1'!S:S,'Planificación 2026-1'!X:X,C270,'Planificación 2026-1'!H:H,"MH",'Planificación 2026-1'!I:I,"&lt;3")</f>
        <v>0</v>
      </c>
      <c r="DA270" s="59">
        <f>SUMIFS('Planificación 2026-1'!S:S,'Planificación 2026-1'!X:X,C270,'Planificación 2026-1'!H:H,"IC",'Planificación 2026-1'!I:I,"&lt;3")</f>
        <v>0</v>
      </c>
      <c r="DB270" s="59">
        <f>SUMIFS('Planificación 2026-1'!S:S,'Planificación 2026-1'!X:X,C270,'Planificación 2026-1'!H:H,"AR",'Planificación 2026-1'!I:I,"&lt;3")</f>
        <v>0</v>
      </c>
      <c r="DC270" s="59">
        <f>SUMIFS('Planificación 2026-1'!S:S,'Planificación 2026-1'!X:X,C270,'Planificación 2026-1'!H:H,"AE",'Planificación 2026-1'!I:I,"&lt;3")</f>
        <v>0</v>
      </c>
      <c r="DD270" s="59">
        <f>SUMIFS('Planificación 2026-1'!S:S,'Planificación 2026-1'!X:X,C270,'Planificación 2026-1'!H:H,"T1",'Planificación 2026-1'!I:I,"&lt;3")</f>
        <v>0</v>
      </c>
      <c r="DE270" s="59">
        <f>SUMIFS('Planificación 2026-1'!S:S,'Planificación 2026-1'!X:X,C270,'Planificación 2026-1'!H:H,"T3",'Planificación 2026-1'!I:I,"&lt;3")</f>
        <v>0</v>
      </c>
      <c r="DF270" s="59">
        <f>SUMIFS('Planificación 2026-1'!S:S,'Planificación 2026-1'!X:X,C270,'Planificación 2026-1'!H:H,"T2",'Planificación 2026-1'!I:I,"&lt;3")</f>
        <v>0</v>
      </c>
      <c r="DG270" s="59">
        <f>SUMIFS('Planificación 2026-1'!S:S,'Planificación 2026-1'!X:X,C270,'Planificación 2026-1'!H:H,"T4",'Planificación 2026-1'!I:I,"&lt;3")</f>
        <v>0</v>
      </c>
      <c r="DH270" s="58" t="str">
        <f>TRIM(CONCATENATE(L270,M270,N270,O270,P270,Q270,R270,S270,T270,U270,V270,W270,X270,Y270,Z270,AA270,AB270))</f>
        <v/>
      </c>
      <c r="DI270" s="27">
        <f>IF(C270="","",SUMIFS('Planificación 2026-1'!S:S,'Planificación 2026-1'!X:X,C270,'Planificación 2026-1'!F:F,"PRINCIPAL",'Planificación 2026-1'!Y:Y,"VIRTUAL"))</f>
        <v>0</v>
      </c>
      <c r="DJ270" s="27">
        <f>IF(C270="","",SUMIFS('Planificación 2026-1'!S:S,'Planificación 2026-1'!X:X,C270,'Planificación 2026-1'!F:F,"PRINCIPAL",'Planificación 2026-1'!Y:Y,"PRESENCIAL"))</f>
        <v>0</v>
      </c>
      <c r="DK270" s="27">
        <f>IF(C270="","",SUMIFS('Planificación 2026-1'!S:S,'Planificación 2026-1'!X:X,C270,'Planificación 2026-1'!F:F,"PRINCIPAL",'Planificación 2026-1'!Y:Y,"HIBRIDO PRESENCIAL"))</f>
        <v>0</v>
      </c>
      <c r="DL270" s="58" t="str">
        <f>TRIM(CONCATENATE(AC270,AD270,AE270,AF270,AG270,AH270,AI270,AJ270,AK270,AL270,AM270,AN270,AO270,AP270,AQ270,AR270,AS270))</f>
        <v/>
      </c>
      <c r="DM270" s="58">
        <f>IF(C270="","",SUMIFS('Planificación 2026-1'!S:S,'Planificación 2026-1'!X:X,C270,'Planificación 2026-1'!F:F,"FILIAL",'Planificación 2026-1'!Y:Y,"VIRTUAL"))</f>
        <v>0</v>
      </c>
      <c r="DN270" s="60">
        <f>IF(C270="","",SUMIFS('Planificación 2026-1'!S:S,'Planificación 2026-1'!X:X,C270,'Planificación 2026-1'!F:F,"FILIAL",'Planificación 2026-1'!Y:Y,"PRESENCIAL"))</f>
        <v>0</v>
      </c>
      <c r="DO270" s="29">
        <f>IF(C270="","",SUMIFS('Planificación 2026-1'!S:S,'Planificación 2026-1'!X:X,C270,'Planificación 2026-1'!F:F,"FILIAL",'Planificación 2026-1'!Y:Y,"HIBRIDO PRESENCIAL"))</f>
        <v>0</v>
      </c>
      <c r="DP270" s="61" t="str">
        <f>TRIM(CONCATENATE(AT270,AU270,AV270,AW270,AX270,AY270,AZ270,BA270,BB270,BC270,BD270,BE270,BF270,BG270,BH270,BI270,BJ270))</f>
        <v/>
      </c>
      <c r="DQ270" s="58">
        <f>IF(C270="","",SUMIFS('Planificación 2026-1'!S:S,'Planificación 2026-1'!X:X,C270,'Planificación 2026-1'!F:F,"SUNAMPE",'Planificación 2026-1'!Y:Y,"VIRTUAL"))</f>
        <v>0</v>
      </c>
      <c r="DR270" s="29">
        <f>IF(C270="","",SUMIFS('Planificación 2026-1'!S:S,'Planificación 2026-1'!X:X,C270,'Planificación 2026-1'!F:F,"SUNAMPE",'Planificación 2026-1'!Y:Y,"PRESENCIAL"))</f>
        <v>0</v>
      </c>
      <c r="DS270" s="61" t="str">
        <f>TRIM(CONCATENATE(BK270,BL270,BM270,BN270,BO270,BP270,BQ270,BR270,BS270,BT270,BU270,BV270,BW270,BX270,BY270,BZ270,CA270))</f>
        <v/>
      </c>
      <c r="DT270" s="58">
        <f>IF(C270="","",SUMIFS('Planificación 2026-1'!S:S,'Planificación 2026-1'!X:X,C270,'Planificación 2026-1'!F:F,"HUAURA",'Planificación 2026-1'!Y:Y,"VIRTUAL"))</f>
        <v>0</v>
      </c>
      <c r="DU270" s="29">
        <f>IF(C270="","",SUMIFS('Planificación 2026-1'!S:S,'Planificación 2026-1'!X:X,C270,'Planificación 2026-1'!F:F,"HUAURA",'Planificación 2026-1'!Y:Y,"PRESENCIAL"))</f>
        <v>0</v>
      </c>
      <c r="DV270" s="32">
        <f>SUMIFS('Planificación 2026-1'!S:S,'Planificación 2026-1'!X:X,C270,'Planificación 2026-1'!F:F,"PRINCIPAL",'Planificación 2026-1'!Y:Y,"VIRTUAL",'Planificación 2026-1'!I:I,"&gt;2")</f>
        <v>0</v>
      </c>
      <c r="DW270" s="32">
        <f>SUMIFS('Planificación 2026-1'!S:S,'Planificación 2026-1'!X:X,C270,'Planificación 2026-1'!F:F,"PRINCIPAL",'Planificación 2026-1'!Y:Y,"&lt;&gt;VIRTUAL",'Planificación 2026-1'!I:I,"&gt;2")</f>
        <v>0</v>
      </c>
      <c r="DX270" s="32">
        <f>SUMIFS('Planificación 2026-1'!S:S,'Planificación 2026-1'!X:X,C270,'Planificación 2026-1'!F:F,"SUNAMPE",'Planificación 2026-1'!Y:Y,"VIRTUAL",'Planificación 2026-1'!I:I,"&gt;2")</f>
        <v>0</v>
      </c>
      <c r="DY270" s="32">
        <f>SUMIFS('Planificación 2026-1'!S:S,'Planificación 2026-1'!X:X,C270,'Planificación 2026-1'!F:F,"SUNAMPE",'Planificación 2026-1'!Y:Y,"&lt;&gt;VIRTUAL",'Planificación 2026-1'!I:I,"&gt;2")</f>
        <v>0</v>
      </c>
      <c r="DZ270" s="32">
        <f>SUMIFS('Planificación 2026-1'!S:S,'Planificación 2026-1'!X:X,C270,'Planificación 2026-1'!F:F,"FILIAL",'Planificación 2026-1'!Y:Y,"VIRTUAL",'Planificación 2026-1'!I:I,"&gt;2")</f>
        <v>0</v>
      </c>
      <c r="EA270" s="32">
        <f>SUMIFS('Planificación 2026-1'!S:S,'Planificación 2026-1'!X:X,C270,'Planificación 2026-1'!F:F,"FILIAL",'Planificación 2026-1'!Y:Y,"&lt;&gt;VIRTUAL",'Planificación 2026-1'!I:I,"&gt;2")</f>
        <v>0</v>
      </c>
      <c r="EB270" s="32">
        <f>SUMIFS('Planificación 2026-1'!S:S,'Planificación 2026-1'!X:X,C270,'Planificación 2026-1'!F:F,"PORUMA",'Planificación 2026-1'!Y:Y,"VIRTUAL",'Planificación 2026-1'!I:I,"&gt;2")</f>
        <v>0</v>
      </c>
      <c r="EC270" s="32">
        <f>SUMIFS('Planificación 2026-1'!S:S,'Planificación 2026-1'!X:X,C270,'Planificación 2026-1'!F:F,"PORUMA",'Planificación 2026-1'!Y:Y,"&lt;&gt;VIRTUAL",'Planificación 2026-1'!I:I,"&gt;2")</f>
        <v>7</v>
      </c>
      <c r="ED270" s="32">
        <f>SUMIFS('Planificación 2026-1'!S:S,'Planificación 2026-1'!X:X,C270,'Planificación 2026-1'!F:F,"HUAURA",'Planificación 2026-1'!Y:Y,"VIRTUAL",'Planificación 2026-1'!I:I,"&gt;2")</f>
        <v>0</v>
      </c>
      <c r="EE270" s="32">
        <f>SUMIFS('Planificación 2026-1'!S:S,'Planificación 2026-1'!X:X,C270,'Planificación 2026-1'!F:F,"HUAURA",'Planificación 2026-1'!Y:Y,"&lt;&gt;VIRTUAL",'Planificación 2026-1'!I:I,"&gt;2")</f>
        <v>0</v>
      </c>
      <c r="EF270" s="32">
        <f>SUMIFS('Planificación 2026-1'!S:S,'Planificación 2026-1'!X:X,C270,'Planificación 2026-1'!F:F,"PRINCIPAL",'Planificación 2026-1'!Y:Y,"VIRTUAL",'Planificación 2026-1'!I:I,"&lt;3")</f>
        <v>0</v>
      </c>
      <c r="EG270" s="32">
        <f>SUMIFS('Planificación 2026-1'!S:S,'Planificación 2026-1'!X:X,C270,'Planificación 2026-1'!F:F,"PRINCIPAL",'Planificación 2026-1'!Y:Y,"&lt;&gt;VIRTUAL",'Planificación 2026-1'!I:I,"&lt;3")</f>
        <v>0</v>
      </c>
      <c r="EH270" s="32">
        <f>SUMIFS('Planificación 2026-1'!S:S,'Planificación 2026-1'!X:X,C270,'Planificación 2026-1'!F:F,"SUNAMPE",'Planificación 2026-1'!Y:Y,"VIRTUAL",'Planificación 2026-1'!I:I,"&lt;3")</f>
        <v>0</v>
      </c>
      <c r="EI270" s="32">
        <f>SUMIFS('Planificación 2026-1'!S:S,'Planificación 2026-1'!X:X,C270,'Planificación 2026-1'!F:F,"SUNAMPE",'Planificación 2026-1'!Y:Y,"&lt;&gt;VIRTUAL",'Planificación 2026-1'!I:I,"&lt;3")</f>
        <v>0</v>
      </c>
      <c r="EJ270" s="32">
        <f>SUMIFS('Planificación 2026-1'!S:S,'Planificación 2026-1'!X:X,C270,'Planificación 2026-1'!F:F,"FILIAL",'Planificación 2026-1'!Y:Y,"VIRTUAL",'Planificación 2026-1'!I:I,"&lt;3")</f>
        <v>0</v>
      </c>
      <c r="EK270" s="32">
        <f>SUMIFS('Planificación 2026-1'!S:S,'Planificación 2026-1'!X:X,C270,'Planificación 2026-1'!F:F,"FILIAL",'Planificación 2026-1'!Y:Y,"&lt;&gt;VIRTUAL",'Planificación 2026-1'!I:I,"&lt;3")</f>
        <v>0</v>
      </c>
      <c r="EL270" s="32">
        <f>SUMIFS('Planificación 2026-1'!S:S,'Planificación 2026-1'!X:X,C270,'Planificación 2026-1'!F:F,"PORUMA",'Planificación 2026-1'!Y:Y,"VIRTUAL",'Planificación 2026-1'!I:I,"&lt;3")</f>
        <v>0</v>
      </c>
      <c r="EM270" s="32">
        <f>SUMIFS('Planificación 2026-1'!S:S,'Planificación 2026-1'!X:X,C270,'Planificación 2026-1'!F:F,"PORUMA",'Planificación 2026-1'!Y:Y,"&lt;&gt;VIRTUAL",'Planificación 2026-1'!I:I,"&lt;3")</f>
        <v>0</v>
      </c>
      <c r="EN270" s="32">
        <f>SUMIFS('Planificación 2026-1'!S:S,'Planificación 2026-1'!X:X,C270,'Planificación 2026-1'!F:F,"HUAURA",'Planificación 2026-1'!Y:Y,"VIRTUAL",'Planificación 2026-1'!I:I,"&lt;3")</f>
        <v>0</v>
      </c>
      <c r="EO270" s="32">
        <f>SUMIFS('Planificación 2026-1'!S:S,'Planificación 2026-1'!X:X,C270,'Planificación 2026-1'!F:F,"HUAURA",'Planificación 2026-1'!Y:Y,"&lt;&gt;VIRTUAL",'Planificación 2026-1'!I:I,"&lt;3")</f>
        <v>0</v>
      </c>
      <c r="EP270" s="32">
        <f>EJ270+DZ270+EA270+EK270</f>
        <v>0</v>
      </c>
      <c r="EQ270" s="32">
        <f>EO270+EN270+EE270+ED270</f>
        <v>0</v>
      </c>
      <c r="ER270" s="32">
        <f>EL270+EM270+EC270+EB270</f>
        <v>7</v>
      </c>
      <c r="ES270" s="32">
        <f>EG270+EF270+DW270+DV270</f>
        <v>0</v>
      </c>
      <c r="ET270" s="32">
        <f>EI270+EH270+DY270+DX270</f>
        <v>0</v>
      </c>
      <c r="EU270" s="32">
        <f t="shared" si="58"/>
        <v>7</v>
      </c>
      <c r="EV270" s="32" t="b">
        <f>EXACT(EU270,E270)</f>
        <v>1</v>
      </c>
      <c r="EW270" s="32"/>
      <c r="EX270" s="32">
        <f>DV270+DZ270+ED270+EF270+EJ270+EN270+DX270+EH270</f>
        <v>0</v>
      </c>
      <c r="EY270" s="32">
        <f>DW270+EA270+EE270+EG270+EK270+EO270+DY270+EI270</f>
        <v>0</v>
      </c>
      <c r="EZ270" s="32" t="b">
        <f>EXACT(SUM(EX270:EY270),E270)</f>
        <v>0</v>
      </c>
      <c r="FA270" s="32" t="str">
        <f>IF(AND(DW270=0,EA270=0,EE270=0),"",IF(COUNTIF(DW270:EE270,"&gt;0")=1,IF(DW270&gt;0,"SEDE",IF(EA270&gt;0,"FILIAL","HUAURA")),IF(COUNTIF(DW270:EE270,"&gt;0")=2,IF(AND(DW270&gt;0,EA270&gt;0),"SEDE-FILIAL",IF(AND(DW270&gt;0,EE270&gt;0),"SEDE-HUAURA","FILIAL-HUAURA")),"SEDE-FILIAL-HUAURA")))</f>
        <v/>
      </c>
      <c r="FB270" s="32" t="str">
        <f>IF(EX270=0,"PRESENCIAL",IF(EY270=0,"VIRTUAL",IF(EX270&gt;EY270,"MAS VIRTUAL",IF(EY270&gt;EX270,"MAS PRESENCIAL","AMBOS"))))</f>
        <v>PRESENCIAL</v>
      </c>
    </row>
    <row r="271" spans="2:158">
      <c r="B271" s="65">
        <v>268</v>
      </c>
      <c r="C271" s="32" t="s">
        <v>479</v>
      </c>
      <c r="D271" s="429">
        <v>42069977</v>
      </c>
      <c r="E271" s="62">
        <f>SUMIF('Planificación 2026-1'!X:X,C271,'Planificación 2026-1'!S:S)</f>
        <v>30</v>
      </c>
      <c r="F271" s="450" t="s">
        <v>199</v>
      </c>
      <c r="G271" s="57" t="s">
        <v>436</v>
      </c>
      <c r="H271" s="64"/>
      <c r="I271" s="64"/>
      <c r="J271" s="32" t="s">
        <v>181</v>
      </c>
      <c r="K271" s="32" t="s">
        <v>156</v>
      </c>
      <c r="L271" s="57" t="str">
        <f>IF(SUM(COUNTIFS('Planificación 2026-1'!F:F,"PRINCIPAL",'Planificación 2026-1'!X:X,C271,'Planificación 2026-1'!H:H,"AF"))&gt;0,"P01"," ")</f>
        <v xml:space="preserve"> </v>
      </c>
      <c r="M271" s="58" t="str">
        <f>IF(SUM(COUNTIFS('Planificación 2026-1'!F:F,"PRINCIPAL",'Planificación 2026-1'!X:X,C271,'Planificación 2026-1'!H:H,"EN"))&gt;0,"P02"," ")</f>
        <v>P02</v>
      </c>
      <c r="N271" s="58" t="str">
        <f>IF(SUM(COUNTIFS('Planificación 2026-1'!F:F,"PRINCIPAL",'Planificación 2026-1'!X:X,C271,'Planificación 2026-1'!H:H,"IS"))&gt;0,"P03"," ")</f>
        <v xml:space="preserve"> </v>
      </c>
      <c r="O271" s="58" t="str">
        <f>IF(SUM(COUNTIFS('Planificación 2026-1'!F:F,"PRINCIPAL",'Planificación 2026-1'!X:X,C271,'Planificación 2026-1'!H:H,"PS"))&gt;0,"P04"," ")</f>
        <v xml:space="preserve"> </v>
      </c>
      <c r="P271" s="58"/>
      <c r="Q271" s="58" t="str">
        <f>IF(SUM(COUNTIFS('Planificación 2026-1'!F:F,"PRINCIPAL",'Planificación 2026-1'!X:X,C271,'Planificación 2026-1'!H:H,"IN"))&gt;0,"P06"," ")</f>
        <v xml:space="preserve"> </v>
      </c>
      <c r="R271" s="58" t="str">
        <f>IF(SUM(COUNTIFS('Planificación 2026-1'!F:F,"PRINCIPAL",'Planificación 2026-1'!X:X,C271,'Planificación 2026-1'!H:H,"CA"))&gt;0,"P07"," ")</f>
        <v xml:space="preserve"> </v>
      </c>
      <c r="S271" s="58" t="str">
        <f>IF(SUM(COUNTIFS('Planificación 2026-1'!F:F,"PRINCIPAL",'Planificación 2026-1'!X:X,C271,'Planificación 2026-1'!H:H,"DE"))&gt;0,"P08"," ")</f>
        <v xml:space="preserve"> </v>
      </c>
      <c r="T271" s="58" t="str">
        <f>IF(SUM(COUNTIFS('Planificación 2026-1'!F:F,"PRINCIPAL",'Planificación 2026-1'!X:X,C271,'Planificación 2026-1'!H:H,"OB"))&gt;0,"P09"," ")</f>
        <v>P09</v>
      </c>
      <c r="U271" s="58" t="str">
        <f>IF(SUM(COUNTIFS('Planificación 2026-1'!F:F,"PRINCIPAL",'Planificación 2026-1'!X:X,C271,'Planificación 2026-1'!H:H,"MH"))&gt;0,"P31"," ")</f>
        <v xml:space="preserve"> </v>
      </c>
      <c r="V271" s="58" t="str">
        <f>IF(SUM(COUNTIFS('Planificación 2026-1'!F:F,"PRINCIPAL",'Planificación 2026-1'!X:X,C271,'Planificación 2026-1'!H:H,"IC"))&gt;0,"P32"," ")</f>
        <v xml:space="preserve"> </v>
      </c>
      <c r="W271" s="58" t="str">
        <f>IF(SUM(COUNTIFS('Planificación 2026-1'!F:F,"PRINCIPAL",'Planificación 2026-1'!X:X,C271,'Planificación 2026-1'!H:H,"AR"))&gt;0,"P34"," ")</f>
        <v xml:space="preserve"> </v>
      </c>
      <c r="X271" s="58" t="str">
        <f>IF(SUM(COUNTIFS('Planificación 2026-1'!F:F,"PRINCIPAL",'Planificación 2026-1'!X:X,C271,'Planificación 2026-1'!H:H,"T1"))&gt;0,"P35"," ")</f>
        <v xml:space="preserve"> </v>
      </c>
      <c r="Y271" s="58" t="str">
        <f>IF(SUM(COUNTIFS('Planificación 2026-1'!F:F,"PRINCIPAL",'Planificación 2026-1'!X:X,C271,'Planificación 2026-1'!H:H,"T3"))&gt;0,"P36"," ")</f>
        <v xml:space="preserve"> </v>
      </c>
      <c r="Z271" s="58" t="str">
        <f>IF(SUM(COUNTIFS('Planificación 2026-1'!F:F,"PRINCIPAL",'Planificación 2026-1'!X:X,C271,'Planificación 2026-1'!H:H,"T2"))&gt;0,"P37"," ")</f>
        <v xml:space="preserve"> </v>
      </c>
      <c r="AA271" s="58" t="str">
        <f>IF(SUM(COUNTIFS('Planificación 2026-1'!F:F,"PRINCIPAL",'Planificación 2026-1'!X:X,C271,'Planificación 2026-1'!H:H,"AE"))&gt;0,"P38"," ")</f>
        <v xml:space="preserve"> </v>
      </c>
      <c r="AB271" s="58" t="str">
        <f>IF(SUM(COUNTIFS('Planificación 2026-1'!F:F,"PRINCIPAL",'Planificación 2026-1'!X:X,C271,'Planificación 2026-1'!H:H,"T4"))&gt;0,"P55"," ")</f>
        <v xml:space="preserve"> </v>
      </c>
      <c r="AC271" s="58" t="str">
        <f>IF(SUM(COUNTIFS('Planificación 2026-1'!F:F,"FILIAL",'Planificación 2026-1'!X:X,C271,'Planificación 2026-1'!H:H,"AF"))&gt;0," P01"," ")</f>
        <v xml:space="preserve"> </v>
      </c>
      <c r="AD271" s="58" t="str">
        <f>IF(SUM(COUNTIFS('Planificación 2026-1'!F:F,"FILIAL",'Planificación 2026-1'!X:X,C271,'Planificación 2026-1'!H:H,"EN"))&gt;0,"P02"," ")</f>
        <v xml:space="preserve"> </v>
      </c>
      <c r="AE271" s="58" t="str">
        <f>IF(SUM(COUNTIFS('Planificación 2026-1'!F:F,"FILIAL",'Planificación 2026-1'!X:X,C271,'Planificación 2026-1'!H:H,"IS"))&gt;0,"P03"," ")</f>
        <v xml:space="preserve"> </v>
      </c>
      <c r="AF271" s="58" t="str">
        <f>IF(SUM(COUNTIFS('Planificación 2026-1'!F:F,"FILIAL",'Planificación 2026-1'!X:X,C271,'Planificación 2026-1'!H:H,"PS"))&gt;0,"P04"," ")</f>
        <v xml:space="preserve"> </v>
      </c>
      <c r="AG271" s="58"/>
      <c r="AH271" s="58" t="str">
        <f>IF(SUM(COUNTIFS('Planificación 2026-1'!F:F,"FILIAL",'Planificación 2026-1'!X:X,C271,'Planificación 2026-1'!H:H,"IN"))&gt;0,"P06"," ")</f>
        <v xml:space="preserve"> </v>
      </c>
      <c r="AI271" s="58" t="str">
        <f>IF(SUM(COUNTIFS('Planificación 2026-1'!F:F,"FILIAL",'Planificación 2026-1'!X:X,C271,'Planificación 2026-1'!H:H,"CA"))&gt;0,"P07"," ")</f>
        <v xml:space="preserve"> </v>
      </c>
      <c r="AJ271" s="58" t="str">
        <f>IF(SUM(COUNTIFS('Planificación 2026-1'!F:F,"FILIAL",'Planificación 2026-1'!X:X,C271,'Planificación 2026-1'!H:H,"DE"))&gt;0,"P08"," ")</f>
        <v xml:space="preserve"> </v>
      </c>
      <c r="AK271" s="58" t="str">
        <f>IF(SUM(COUNTIFS('Planificación 2026-1'!F:F,"FILIAL",'Planificación 2026-1'!X:X,C271,'Planificación 2026-1'!H:H,"OB"))&gt;0,"P09"," ")</f>
        <v xml:space="preserve"> </v>
      </c>
      <c r="AL271" s="58" t="str">
        <f>IF(SUM(COUNTIFS('Planificación 2026-1'!F:F,"FILIAL",'Planificación 2026-1'!X:X,C271,'Planificación 2026-1'!H:H,"MH"))&gt;0,"P31"," ")</f>
        <v xml:space="preserve"> </v>
      </c>
      <c r="AM271" s="58" t="str">
        <f>IF(SUM(COUNTIFS('Planificación 2026-1'!F:F,"FILIAL",'Planificación 2026-1'!X:X,C271,'Planificación 2026-1'!H:H,"IC"))&gt;0,"P32"," ")</f>
        <v xml:space="preserve"> </v>
      </c>
      <c r="AN271" s="58" t="str">
        <f>IF(SUM(COUNTIFS('Planificación 2026-1'!F:F,"FILIAL",'Planificación 2026-1'!X:X,C271,'Planificación 2026-1'!H:H,"AR"))&gt;0,"P34"," ")</f>
        <v xml:space="preserve"> </v>
      </c>
      <c r="AO271" s="58" t="str">
        <f>IF(SUM(COUNTIFS('Planificación 2026-1'!F:F,"FILIAL",'Planificación 2026-1'!X:X,C271,'Planificación 2026-1'!H:H,"T1"))&gt;0,"P35"," ")</f>
        <v xml:space="preserve"> </v>
      </c>
      <c r="AP271" s="58" t="str">
        <f>IF(SUM(COUNTIFS('Planificación 2026-1'!F:F,"FILIAL",'Planificación 2026-1'!X:X,C271,'Planificación 2026-1'!H:H,"T3"))&gt;0,"P36"," ")</f>
        <v xml:space="preserve"> </v>
      </c>
      <c r="AQ271" s="58" t="str">
        <f>IF(SUM(COUNTIFS('Planificación 2026-1'!F:F,"FILIAL",'Planificación 2026-1'!X:X,C271,'Planificación 2026-1'!H:H,"T2"))&gt;0,"P37"," ")</f>
        <v xml:space="preserve"> </v>
      </c>
      <c r="AR271" s="58" t="str">
        <f>IF(SUM(COUNTIFS('Planificación 2026-1'!F:F,"FILIAL",'Planificación 2026-1'!X:X,C271,'Planificación 2026-1'!H:H,"AE"))&gt;0,"P38"," ")</f>
        <v xml:space="preserve"> </v>
      </c>
      <c r="AS271" s="58" t="str">
        <f>IF(SUM(COUNTIFS('Planificación 2026-1'!F:F,"FILIAL",'Planificación 2026-1'!X:X,C271,'Planificación 2026-1'!H:H,"T4"))&gt;0,"P55"," ")</f>
        <v xml:space="preserve"> </v>
      </c>
      <c r="AT271" s="58" t="str">
        <f>IF(SUM(COUNTIFS('Planificación 2026-1'!F:F,"SUNAMPE",'Planificación 2026-1'!X:X,C271,'Planificación 2026-1'!H:H,"AF"))&gt;0," P01"," ")</f>
        <v xml:space="preserve"> </v>
      </c>
      <c r="AU271" s="58" t="str">
        <f>IF(SUM(COUNTIFS('Planificación 2026-1'!F:F,"SUNAMPE",'Planificación 2026-1'!X:X,C271,'Planificación 2026-1'!H:H,"EN"))&gt;0,"P02"," ")</f>
        <v xml:space="preserve"> </v>
      </c>
      <c r="AV271" s="58" t="str">
        <f>IF(SUM(COUNTIFS('Planificación 2026-1'!F:F,"SUNAMPE",'Planificación 2026-1'!X:X,C271,'Planificación 2026-1'!H:H,"IS"))&gt;0,"P03"," ")</f>
        <v xml:space="preserve"> </v>
      </c>
      <c r="AW271" s="58" t="str">
        <f>IF(SUM(COUNTIFS('Planificación 2026-1'!F:F,"SUNAMPE",'Planificación 2026-1'!X:X,C271,'Planificación 2026-1'!H:H,"PS"))&gt;0,"P04"," ")</f>
        <v xml:space="preserve"> </v>
      </c>
      <c r="AX271" s="58"/>
      <c r="AY271" s="58" t="str">
        <f>IF(SUM(COUNTIFS('Planificación 2026-1'!F:F,"SUNAMPE",'Planificación 2026-1'!X:X,C271,'Planificación 2026-1'!H:H,"IN"))&gt;0,"P06"," ")</f>
        <v xml:space="preserve"> </v>
      </c>
      <c r="AZ271" s="58" t="str">
        <f>IF(SUM(COUNTIFS('Planificación 2026-1'!F:F,"SUNAMPE",'Planificación 2026-1'!X:X,C271,'Planificación 2026-1'!H:H,"CA"))&gt;0,"P07"," ")</f>
        <v xml:space="preserve"> </v>
      </c>
      <c r="BA271" s="58" t="str">
        <f>IF(SUM(COUNTIFS('Planificación 2026-1'!F:F,"SUNAMPE",'Planificación 2026-1'!X:X,C271,'Planificación 2026-1'!H:H,"DE"))&gt;0,"P08"," ")</f>
        <v xml:space="preserve"> </v>
      </c>
      <c r="BB271" s="58" t="str">
        <f>IF(SUM(COUNTIFS('Planificación 2026-1'!F:F,"SUNAMPE",'Planificación 2026-1'!X:X,C271,'Planificación 2026-1'!H:H,"OB"))&gt;0,"P09"," ")</f>
        <v xml:space="preserve"> </v>
      </c>
      <c r="BC271" s="58" t="str">
        <f>IF(SUM(COUNTIFS('Planificación 2026-1'!F:F,"SUNAMPE",'Planificación 2026-1'!X:X,C271,'Planificación 2026-1'!H:H,"MH"))&gt;0,"P31"," ")</f>
        <v xml:space="preserve"> </v>
      </c>
      <c r="BD271" s="58" t="str">
        <f>IF(SUM(COUNTIFS('Planificación 2026-1'!F:F,"SUNAMPE",'Planificación 2026-1'!X:X,C271,'Planificación 2026-1'!H:H,"IC"))&gt;0,"P32"," ")</f>
        <v xml:space="preserve"> </v>
      </c>
      <c r="BE271" s="58" t="str">
        <f>IF(SUM(COUNTIFS('Planificación 2026-1'!F:F,"SUNAMPE",'Planificación 2026-1'!X:X,C271,'Planificación 2026-1'!H:H,"AR"))&gt;0,"P34"," ")</f>
        <v xml:space="preserve"> </v>
      </c>
      <c r="BF271" s="58" t="str">
        <f>IF(SUM(COUNTIFS('Planificación 2026-1'!F:F,"SUNAMPE",'Planificación 2026-1'!X:X,C271,'Planificación 2026-1'!H:H,"T1"))&gt;0,"P35"," ")</f>
        <v xml:space="preserve"> </v>
      </c>
      <c r="BG271" s="58" t="str">
        <f>IF(SUM(COUNTIFS('Planificación 2026-1'!F:F,"SUNAMPE",'Planificación 2026-1'!X:X,C271,'Planificación 2026-1'!H:H,"T3"))&gt;0,"P36"," ")</f>
        <v xml:space="preserve"> </v>
      </c>
      <c r="BH271" s="58" t="str">
        <f>IF(SUM(COUNTIFS('Planificación 2026-1'!F:F,"SUNAMPE",'Planificación 2026-1'!X:X,C271,'Planificación 2026-1'!H:H,"T2"))&gt;0,"P37"," ")</f>
        <v xml:space="preserve"> </v>
      </c>
      <c r="BI271" s="58" t="str">
        <f>IF(SUM(COUNTIFS('Planificación 2026-1'!F:F,"SUNAMPE",'Planificación 2026-1'!X:X,C271,'Planificación 2026-1'!H:H,"AE"))&gt;0,"P38"," ")</f>
        <v xml:space="preserve"> </v>
      </c>
      <c r="BJ271" s="58" t="str">
        <f>IF(SUM(COUNTIFS('Planificación 2026-1'!F:F,"SUNAMPE",'Planificación 2026-1'!X:X,C271,'Planificación 2026-1'!H:H,"T4"))&gt;0,"P55"," ")</f>
        <v xml:space="preserve"> </v>
      </c>
      <c r="BK271" s="58" t="str">
        <f>IF(SUM(COUNTIFS('Planificación 2026-1'!F:F,"HUAURA",'Planificación 2026-1'!X:X,C271,'Planificación 2026-1'!H:H,"AF"))&gt;0," P01"," ")</f>
        <v xml:space="preserve"> </v>
      </c>
      <c r="BL271" s="58" t="str">
        <f>IF(SUM(COUNTIFS('Planificación 2026-1'!F:F,"HUAURA",'Planificación 2026-1'!X:X,C271,'Planificación 2026-1'!H:H,"EN"))&gt;0,"P02"," ")</f>
        <v xml:space="preserve"> </v>
      </c>
      <c r="BM271" s="58" t="str">
        <f>IF(SUM(COUNTIFS('Planificación 2026-1'!F:F,"HUAURA",'Planificación 2026-1'!X:X,C271,'Planificación 2026-1'!H:H,"IS"))&gt;0,"P03"," ")</f>
        <v xml:space="preserve"> </v>
      </c>
      <c r="BN271" s="58" t="str">
        <f>IF(SUM(COUNTIFS('Planificación 2026-1'!F:F,"HUAURA",'Planificación 2026-1'!X:X,C271,'Planificación 2026-1'!H:H,"PS"))&gt;0,"P04"," ")</f>
        <v xml:space="preserve"> </v>
      </c>
      <c r="BO271" s="58"/>
      <c r="BP271" s="58" t="str">
        <f>IF(SUM(COUNTIFS('Planificación 2026-1'!F:F,"HUAURA",'Planificación 2026-1'!X:X,C271,'Planificación 2026-1'!H:H,"IN"))&gt;0,"P06"," ")</f>
        <v xml:space="preserve"> </v>
      </c>
      <c r="BQ271" s="58" t="str">
        <f>IF(SUM(COUNTIFS('Planificación 2026-1'!F:F,"HUAURA",'Planificación 2026-1'!X:X,C271,'Planificación 2026-1'!H:H,"CA"))&gt;0,"P07"," ")</f>
        <v xml:space="preserve"> </v>
      </c>
      <c r="BR271" s="58" t="str">
        <f>IF(SUM(COUNTIFS('Planificación 2026-1'!F:F,"HUAURA",'Planificación 2026-1'!X:X,C271,'Planificación 2026-1'!H:H,"DE"))&gt;0,"P08"," ")</f>
        <v xml:space="preserve"> </v>
      </c>
      <c r="BS271" s="58" t="str">
        <f>IF(SUM(COUNTIFS('Planificación 2026-1'!F:F,"HUAURA",'Planificación 2026-1'!X:X,C271,'Planificación 2026-1'!H:H,"OB"))&gt;0,"P09"," ")</f>
        <v xml:space="preserve"> </v>
      </c>
      <c r="BT271" s="58" t="str">
        <f>IF(SUM(COUNTIFS('Planificación 2026-1'!F:F,"HUAURA",'Planificación 2026-1'!X:X,C271,'Planificación 2026-1'!H:H,"MH"))&gt;0,"P31"," ")</f>
        <v xml:space="preserve"> </v>
      </c>
      <c r="BU271" s="58" t="str">
        <f>IF(SUM(COUNTIFS('Planificación 2026-1'!F:F,"HUAURA",'Planificación 2026-1'!X:X,C271,'Planificación 2026-1'!H:H,"IC"))&gt;0,"P32"," ")</f>
        <v xml:space="preserve"> </v>
      </c>
      <c r="BV271" s="58" t="str">
        <f>IF(SUM(COUNTIFS('Planificación 2026-1'!F:F,"HUAURA",'Planificación 2026-1'!X:X,C271,'Planificación 2026-1'!H:H,"AR"))&gt;0,"P34"," ")</f>
        <v xml:space="preserve"> </v>
      </c>
      <c r="BW271" s="58" t="str">
        <f>IF(SUM(COUNTIFS('Planificación 2026-1'!F:F,"HUAURA",'Planificación 2026-1'!X:X,C271,'Planificación 2026-1'!H:H,"T1"))&gt;0,"P35"," ")</f>
        <v xml:space="preserve"> </v>
      </c>
      <c r="BX271" s="58" t="str">
        <f>IF(SUM(COUNTIFS('Planificación 2026-1'!F:F,"HUAURA",'Planificación 2026-1'!X:X,C271,'Planificación 2026-1'!H:H,"T3"))&gt;0,"P36"," ")</f>
        <v xml:space="preserve"> </v>
      </c>
      <c r="BY271" s="58" t="str">
        <f>IF(SUM(COUNTIFS('Planificación 2026-1'!F:F,"HUAURA",'Planificación 2026-1'!X:X,C271,'Planificación 2026-1'!H:H,"T2"))&gt;0,"P37"," ")</f>
        <v xml:space="preserve"> </v>
      </c>
      <c r="BZ271" s="58" t="str">
        <f>IF(SUM(COUNTIFS('Planificación 2026-1'!F:F,"HUAURA",'Planificación 2026-1'!X:X,C271,'Planificación 2026-1'!H:H,"AE"))&gt;0,"P38"," ")</f>
        <v xml:space="preserve"> </v>
      </c>
      <c r="CA271" s="58" t="str">
        <f>IF(SUM(COUNTIFS('Planificación 2026-1'!F:F,"HUAURA",'Planificación 2026-1'!X:X,C271,'Planificación 2026-1'!H:H,"T4"))&gt;0,"P55"," ")</f>
        <v xml:space="preserve"> </v>
      </c>
      <c r="CB271" s="59">
        <f>SUMIFS('Planificación 2026-1'!S:S,'Planificación 2026-1'!X:X,C271,'Planificación 2026-1'!H:H,"AF",'Planificación 2026-1'!I:I,"&gt;2")</f>
        <v>0</v>
      </c>
      <c r="CC271" s="59">
        <f>SUMIFS('Planificación 2026-1'!S:S,'Planificación 2026-1'!X:X,C271,'Planificación 2026-1'!H:H,"EN",'Planificación 2026-1'!I:I,"&gt;2")</f>
        <v>12</v>
      </c>
      <c r="CD271" s="59">
        <f>SUMIFS('Planificación 2026-1'!S:S,'Planificación 2026-1'!X:X,C271,'Planificación 2026-1'!H:H,"IS",'Planificación 2026-1'!I:I,"&gt;2")</f>
        <v>0</v>
      </c>
      <c r="CE271" s="59">
        <f>SUMIFS('Planificación 2026-1'!S:S,'Planificación 2026-1'!X:X,C271,'Planificación 2026-1'!H:H,"PS",'Planificación 2026-1'!I:I,"&gt;2")</f>
        <v>0</v>
      </c>
      <c r="CF271" s="59">
        <f>SUMIFS('Planificación 2026-1'!S:S,'Planificación 2026-1'!X:X,C271,'Planificación 2026-1'!H:H,"IN",'Planificación 2026-1'!I:I,"&gt;2")</f>
        <v>0</v>
      </c>
      <c r="CG271" s="59">
        <f>SUMIFS('Planificación 2026-1'!S:S,'Planificación 2026-1'!X:X,C271,'Planificación 2026-1'!H:H,"CA",'Planificación 2026-1'!I:I,"&gt;2")</f>
        <v>0</v>
      </c>
      <c r="CH271" s="59">
        <f>SUMIFS('Planificación 2026-1'!S:S,'Planificación 2026-1'!X:X,C271,'Planificación 2026-1'!H:H,"DE",'Planificación 2026-1'!I:I,"&gt;2")</f>
        <v>0</v>
      </c>
      <c r="CI271" s="59">
        <f>SUMIFS('Planificación 2026-1'!S:S,'Planificación 2026-1'!X:X,C271,'Planificación 2026-1'!H:H,"OB",'Planificación 2026-1'!I:I,"&gt;2")</f>
        <v>18</v>
      </c>
      <c r="CJ271" s="59">
        <f>SUMIFS('Planificación 2026-1'!S:S,'Planificación 2026-1'!X:X,C271,'Planificación 2026-1'!H:H,"MH",'Planificación 2026-1'!I:I,"&gt;2")</f>
        <v>0</v>
      </c>
      <c r="CK271" s="59">
        <f>SUMIFS('Planificación 2026-1'!S:S,'Planificación 2026-1'!X:X,C271,'Planificación 2026-1'!H:H,"IC",'Planificación 2026-1'!I:I,"&gt;2")</f>
        <v>0</v>
      </c>
      <c r="CL271" s="59">
        <f>SUMIFS('Planificación 2026-1'!S:S,'Planificación 2026-1'!X:X,C271,'Planificación 2026-1'!H:H,"AR",'Planificación 2026-1'!I:I,"&gt;2")</f>
        <v>0</v>
      </c>
      <c r="CM271" s="59">
        <f>SUMIFS('Planificación 2026-1'!S:S,'Planificación 2026-1'!X:X,C271,'Planificación 2026-1'!H:H,"AE",'Planificación 2026-1'!I:I,"&gt;2")</f>
        <v>0</v>
      </c>
      <c r="CN271" s="59">
        <f>SUMIFS('Planificación 2026-1'!S:S,'Planificación 2026-1'!X:X,C271,'Planificación 2026-1'!H:H,"T1",'Planificación 2026-1'!I:I,"&gt;2")</f>
        <v>0</v>
      </c>
      <c r="CO271" s="59">
        <f>SUMIFS('Planificación 2026-1'!S:S,'Planificación 2026-1'!X:X,C271,'Planificación 2026-1'!H:H,"T3",'Planificación 2026-1'!I:I,"&gt;2")</f>
        <v>0</v>
      </c>
      <c r="CP271" s="59">
        <f>SUMIFS('Planificación 2026-1'!S:S,'Planificación 2026-1'!X:X,C271,'Planificación 2026-1'!H:H,"T2",'Planificación 2026-1'!I:I,"&gt;2")</f>
        <v>0</v>
      </c>
      <c r="CQ271" s="59">
        <f>SUMIFS('Planificación 2026-1'!S:S,'Planificación 2026-1'!X:X,C271,'Planificación 2026-1'!H:H,"T4",'Planificación 2026-1'!I:I,"&gt;2")</f>
        <v>0</v>
      </c>
      <c r="CR271" s="59">
        <f>SUMIFS('Planificación 2026-1'!S:S,'Planificación 2026-1'!X:X,C271,'Planificación 2026-1'!H:H,"AF",'Planificación 2026-1'!I:I,"&lt;3")</f>
        <v>0</v>
      </c>
      <c r="CS271" s="59">
        <f>SUMIFS('Planificación 2026-1'!S:S,'Planificación 2026-1'!X:X,C271,'Planificación 2026-1'!H:H,"EN",'Planificación 2026-1'!I:I,"&lt;3")</f>
        <v>0</v>
      </c>
      <c r="CT271" s="59">
        <f>SUMIFS('Planificación 2026-1'!S:S,'Planificación 2026-1'!X:X,C271,'Planificación 2026-1'!H:H,"IS",'Planificación 2026-1'!I:I,"&lt;3")</f>
        <v>0</v>
      </c>
      <c r="CU271" s="59">
        <f>SUMIFS('Planificación 2026-1'!S:S,'Planificación 2026-1'!X:X,C271,'Planificación 2026-1'!H:H,"PS",'Planificación 2026-1'!I:I,"&lt;3")</f>
        <v>0</v>
      </c>
      <c r="CV271" s="59">
        <f>SUMIFS('Planificación 2026-1'!S:S,'Planificación 2026-1'!X:X,C271,'Planificación 2026-1'!H:H,"IN",'Planificación 2026-1'!I:I,"&lt;3")</f>
        <v>0</v>
      </c>
      <c r="CW271" s="59">
        <f>SUMIFS('Planificación 2026-1'!S:S,'Planificación 2026-1'!X:X,C271,'Planificación 2026-1'!H:H,"CA",'Planificación 2026-1'!I:I,"&lt;3")</f>
        <v>0</v>
      </c>
      <c r="CX271" s="59">
        <f>SUMIFS('Planificación 2026-1'!S:S,'Planificación 2026-1'!X:X,C271,'Planificación 2026-1'!H:H,"DE",'Planificación 2026-1'!I:I,"&lt;3")</f>
        <v>0</v>
      </c>
      <c r="CY271" s="59">
        <f>SUMIFS('Planificación 2026-1'!S:S,'Planificación 2026-1'!X:X,C271,'Planificación 2026-1'!H:H,"OB",'Planificación 2026-1'!I:I,"&lt;3")</f>
        <v>0</v>
      </c>
      <c r="CZ271" s="59">
        <f>SUMIFS('Planificación 2026-1'!S:S,'Planificación 2026-1'!X:X,C271,'Planificación 2026-1'!H:H,"MH",'Planificación 2026-1'!I:I,"&lt;3")</f>
        <v>0</v>
      </c>
      <c r="DA271" s="59">
        <f>SUMIFS('Planificación 2026-1'!S:S,'Planificación 2026-1'!X:X,C271,'Planificación 2026-1'!H:H,"IC",'Planificación 2026-1'!I:I,"&lt;3")</f>
        <v>0</v>
      </c>
      <c r="DB271" s="59">
        <f>SUMIFS('Planificación 2026-1'!S:S,'Planificación 2026-1'!X:X,C271,'Planificación 2026-1'!H:H,"AR",'Planificación 2026-1'!I:I,"&lt;3")</f>
        <v>0</v>
      </c>
      <c r="DC271" s="59">
        <f>SUMIFS('Planificación 2026-1'!S:S,'Planificación 2026-1'!X:X,C271,'Planificación 2026-1'!H:H,"AE",'Planificación 2026-1'!I:I,"&lt;3")</f>
        <v>0</v>
      </c>
      <c r="DD271" s="59">
        <f>SUMIFS('Planificación 2026-1'!S:S,'Planificación 2026-1'!X:X,C271,'Planificación 2026-1'!H:H,"T1",'Planificación 2026-1'!I:I,"&lt;3")</f>
        <v>0</v>
      </c>
      <c r="DE271" s="59">
        <f>SUMIFS('Planificación 2026-1'!S:S,'Planificación 2026-1'!X:X,C271,'Planificación 2026-1'!H:H,"T3",'Planificación 2026-1'!I:I,"&lt;3")</f>
        <v>0</v>
      </c>
      <c r="DF271" s="59">
        <f>SUMIFS('Planificación 2026-1'!S:S,'Planificación 2026-1'!X:X,C271,'Planificación 2026-1'!H:H,"T2",'Planificación 2026-1'!I:I,"&lt;3")</f>
        <v>0</v>
      </c>
      <c r="DG271" s="59">
        <f>SUMIFS('Planificación 2026-1'!S:S,'Planificación 2026-1'!X:X,C271,'Planificación 2026-1'!H:H,"T4",'Planificación 2026-1'!I:I,"&lt;3")</f>
        <v>0</v>
      </c>
      <c r="DH271" s="58" t="str">
        <f>TRIM(CONCATENATE(L271,M271,N271,O271,P271,Q271,R271,S271,T271,U271,V271,W271,X271,Y271,Z271,AA271,AB271))</f>
        <v>P02 P09</v>
      </c>
      <c r="DI271" s="27">
        <f>IF(C271="","",SUMIFS('Planificación 2026-1'!S:S,'Planificación 2026-1'!X:X,C271,'Planificación 2026-1'!F:F,"PRINCIPAL",'Planificación 2026-1'!Y:Y,"VIRTUAL"))</f>
        <v>8</v>
      </c>
      <c r="DJ271" s="27">
        <f>IF(C271="","",SUMIFS('Planificación 2026-1'!S:S,'Planificación 2026-1'!X:X,C271,'Planificación 2026-1'!F:F,"PRINCIPAL",'Planificación 2026-1'!Y:Y,"PRESENCIAL"))</f>
        <v>22</v>
      </c>
      <c r="DK271" s="27">
        <f>IF(C271="","",SUMIFS('Planificación 2026-1'!S:S,'Planificación 2026-1'!X:X,C271,'Planificación 2026-1'!F:F,"PRINCIPAL",'Planificación 2026-1'!Y:Y,"HIBRIDO PRESENCIAL"))</f>
        <v>0</v>
      </c>
      <c r="DL271" s="58" t="str">
        <f>TRIM(CONCATENATE(AC271,AD271,AE271,AF271,AG271,AH271,AI271,AJ271,AK271,AL271,AM271,AN271,AO271,AP271,AQ271,AR271,AS271))</f>
        <v/>
      </c>
      <c r="DM271" s="58">
        <f>IF(C271="","",SUMIFS('Planificación 2026-1'!S:S,'Planificación 2026-1'!X:X,C271,'Planificación 2026-1'!F:F,"FILIAL",'Planificación 2026-1'!Y:Y,"VIRTUAL"))</f>
        <v>0</v>
      </c>
      <c r="DN271" s="60">
        <f>IF(C271="","",SUMIFS('Planificación 2026-1'!S:S,'Planificación 2026-1'!X:X,C271,'Planificación 2026-1'!F:F,"FILIAL",'Planificación 2026-1'!Y:Y,"PRESENCIAL"))</f>
        <v>0</v>
      </c>
      <c r="DO271" s="29">
        <f>IF(C271="","",SUMIFS('Planificación 2026-1'!S:S,'Planificación 2026-1'!X:X,C271,'Planificación 2026-1'!F:F,"FILIAL",'Planificación 2026-1'!Y:Y,"HIBRIDO PRESENCIAL"))</f>
        <v>0</v>
      </c>
      <c r="DP271" s="61" t="str">
        <f>TRIM(CONCATENATE(AT271,AU271,AV271,AW271,AX271,AY271,AZ271,BA271,BB271,BC271,BD271,BE271,BF271,BG271,BH271,BI271,BJ271))</f>
        <v/>
      </c>
      <c r="DQ271" s="58">
        <f>IF(C271="","",SUMIFS('Planificación 2026-1'!S:S,'Planificación 2026-1'!X:X,C271,'Planificación 2026-1'!F:F,"SUNAMPE",'Planificación 2026-1'!Y:Y,"VIRTUAL"))</f>
        <v>0</v>
      </c>
      <c r="DR271" s="29">
        <f>IF(C271="","",SUMIFS('Planificación 2026-1'!S:S,'Planificación 2026-1'!X:X,C271,'Planificación 2026-1'!F:F,"SUNAMPE",'Planificación 2026-1'!Y:Y,"PRESENCIAL"))</f>
        <v>0</v>
      </c>
      <c r="DS271" s="61" t="str">
        <f>TRIM(CONCATENATE(BK271,BL271,BM271,BN271,BO271,BP271,BQ271,BR271,BS271,BT271,BU271,BV271,BW271,BX271,BY271,BZ271,CA271))</f>
        <v/>
      </c>
      <c r="DT271" s="58">
        <f>IF(C271="","",SUMIFS('Planificación 2026-1'!S:S,'Planificación 2026-1'!X:X,C271,'Planificación 2026-1'!F:F,"HUAURA",'Planificación 2026-1'!Y:Y,"VIRTUAL"))</f>
        <v>0</v>
      </c>
      <c r="DU271" s="29">
        <f>IF(C271="","",SUMIFS('Planificación 2026-1'!S:S,'Planificación 2026-1'!X:X,C271,'Planificación 2026-1'!F:F,"HUAURA",'Planificación 2026-1'!Y:Y,"PRESENCIAL"))</f>
        <v>0</v>
      </c>
      <c r="DV271" s="32">
        <f>SUMIFS('Planificación 2026-1'!S:S,'Planificación 2026-1'!X:X,C271,'Planificación 2026-1'!F:F,"PRINCIPAL",'Planificación 2026-1'!Y:Y,"VIRTUAL",'Planificación 2026-1'!I:I,"&gt;2")</f>
        <v>8</v>
      </c>
      <c r="DW271" s="32">
        <f>SUMIFS('Planificación 2026-1'!S:S,'Planificación 2026-1'!X:X,C271,'Planificación 2026-1'!F:F,"PRINCIPAL",'Planificación 2026-1'!Y:Y,"&lt;&gt;VIRTUAL",'Planificación 2026-1'!I:I,"&gt;2")</f>
        <v>22</v>
      </c>
      <c r="DX271" s="32">
        <f>SUMIFS('Planificación 2026-1'!S:S,'Planificación 2026-1'!X:X,C271,'Planificación 2026-1'!F:F,"SUNAMPE",'Planificación 2026-1'!Y:Y,"VIRTUAL",'Planificación 2026-1'!I:I,"&gt;2")</f>
        <v>0</v>
      </c>
      <c r="DY271" s="32">
        <f>SUMIFS('Planificación 2026-1'!S:S,'Planificación 2026-1'!X:X,C271,'Planificación 2026-1'!F:F,"SUNAMPE",'Planificación 2026-1'!Y:Y,"&lt;&gt;VIRTUAL",'Planificación 2026-1'!I:I,"&gt;2")</f>
        <v>0</v>
      </c>
      <c r="DZ271" s="32">
        <f>SUMIFS('Planificación 2026-1'!S:S,'Planificación 2026-1'!X:X,C271,'Planificación 2026-1'!F:F,"FILIAL",'Planificación 2026-1'!Y:Y,"VIRTUAL",'Planificación 2026-1'!I:I,"&gt;2")</f>
        <v>0</v>
      </c>
      <c r="EA271" s="32">
        <f>SUMIFS('Planificación 2026-1'!S:S,'Planificación 2026-1'!X:X,C271,'Planificación 2026-1'!F:F,"FILIAL",'Planificación 2026-1'!Y:Y,"&lt;&gt;VIRTUAL",'Planificación 2026-1'!I:I,"&gt;2")</f>
        <v>0</v>
      </c>
      <c r="EB271" s="32">
        <f>SUMIFS('Planificación 2026-1'!S:S,'Planificación 2026-1'!X:X,C271,'Planificación 2026-1'!F:F,"PORUMA",'Planificación 2026-1'!Y:Y,"VIRTUAL",'Planificación 2026-1'!I:I,"&gt;2")</f>
        <v>0</v>
      </c>
      <c r="EC271" s="32">
        <f>SUMIFS('Planificación 2026-1'!S:S,'Planificación 2026-1'!X:X,C271,'Planificación 2026-1'!F:F,"PORUMA",'Planificación 2026-1'!Y:Y,"&lt;&gt;VIRTUAL",'Planificación 2026-1'!I:I,"&gt;2")</f>
        <v>0</v>
      </c>
      <c r="ED271" s="32">
        <f>SUMIFS('Planificación 2026-1'!S:S,'Planificación 2026-1'!X:X,C271,'Planificación 2026-1'!F:F,"HUAURA",'Planificación 2026-1'!Y:Y,"VIRTUAL",'Planificación 2026-1'!I:I,"&gt;2")</f>
        <v>0</v>
      </c>
      <c r="EE271" s="32">
        <f>SUMIFS('Planificación 2026-1'!S:S,'Planificación 2026-1'!X:X,C271,'Planificación 2026-1'!F:F,"HUAURA",'Planificación 2026-1'!Y:Y,"&lt;&gt;VIRTUAL",'Planificación 2026-1'!I:I,"&gt;2")</f>
        <v>0</v>
      </c>
      <c r="EF271" s="32">
        <f>SUMIFS('Planificación 2026-1'!S:S,'Planificación 2026-1'!X:X,C271,'Planificación 2026-1'!F:F,"PRINCIPAL",'Planificación 2026-1'!Y:Y,"VIRTUAL",'Planificación 2026-1'!I:I,"&lt;3")</f>
        <v>0</v>
      </c>
      <c r="EG271" s="32">
        <f>SUMIFS('Planificación 2026-1'!S:S,'Planificación 2026-1'!X:X,C271,'Planificación 2026-1'!F:F,"PRINCIPAL",'Planificación 2026-1'!Y:Y,"&lt;&gt;VIRTUAL",'Planificación 2026-1'!I:I,"&lt;3")</f>
        <v>0</v>
      </c>
      <c r="EH271" s="32">
        <f>SUMIFS('Planificación 2026-1'!S:S,'Planificación 2026-1'!X:X,C271,'Planificación 2026-1'!F:F,"SUNAMPE",'Planificación 2026-1'!Y:Y,"VIRTUAL",'Planificación 2026-1'!I:I,"&lt;3")</f>
        <v>0</v>
      </c>
      <c r="EI271" s="32">
        <f>SUMIFS('Planificación 2026-1'!S:S,'Planificación 2026-1'!X:X,C271,'Planificación 2026-1'!F:F,"SUNAMPE",'Planificación 2026-1'!Y:Y,"&lt;&gt;VIRTUAL",'Planificación 2026-1'!I:I,"&lt;3")</f>
        <v>0</v>
      </c>
      <c r="EJ271" s="32">
        <f>SUMIFS('Planificación 2026-1'!S:S,'Planificación 2026-1'!X:X,C271,'Planificación 2026-1'!F:F,"FILIAL",'Planificación 2026-1'!Y:Y,"VIRTUAL",'Planificación 2026-1'!I:I,"&lt;3")</f>
        <v>0</v>
      </c>
      <c r="EK271" s="32">
        <f>SUMIFS('Planificación 2026-1'!S:S,'Planificación 2026-1'!X:X,C271,'Planificación 2026-1'!F:F,"FILIAL",'Planificación 2026-1'!Y:Y,"&lt;&gt;VIRTUAL",'Planificación 2026-1'!I:I,"&lt;3")</f>
        <v>0</v>
      </c>
      <c r="EL271" s="32">
        <f>SUMIFS('Planificación 2026-1'!S:S,'Planificación 2026-1'!X:X,C271,'Planificación 2026-1'!F:F,"PORUMA",'Planificación 2026-1'!Y:Y,"VIRTUAL",'Planificación 2026-1'!I:I,"&lt;3")</f>
        <v>0</v>
      </c>
      <c r="EM271" s="32">
        <f>SUMIFS('Planificación 2026-1'!S:S,'Planificación 2026-1'!X:X,C271,'Planificación 2026-1'!F:F,"PORUMA",'Planificación 2026-1'!Y:Y,"&lt;&gt;VIRTUAL",'Planificación 2026-1'!I:I,"&lt;3")</f>
        <v>0</v>
      </c>
      <c r="EN271" s="32">
        <f>SUMIFS('Planificación 2026-1'!S:S,'Planificación 2026-1'!X:X,C271,'Planificación 2026-1'!F:F,"HUAURA",'Planificación 2026-1'!Y:Y,"VIRTUAL",'Planificación 2026-1'!I:I,"&lt;3")</f>
        <v>0</v>
      </c>
      <c r="EO271" s="32">
        <f>SUMIFS('Planificación 2026-1'!S:S,'Planificación 2026-1'!X:X,C271,'Planificación 2026-1'!F:F,"HUAURA",'Planificación 2026-1'!Y:Y,"&lt;&gt;VIRTUAL",'Planificación 2026-1'!I:I,"&lt;3")</f>
        <v>0</v>
      </c>
      <c r="EP271" s="32">
        <f>EJ271+DZ271+EA271+EK271</f>
        <v>0</v>
      </c>
      <c r="EQ271" s="32">
        <f>EO271+EN271+EE271+ED271</f>
        <v>0</v>
      </c>
      <c r="ER271" s="32">
        <f>EL271+EM271+EC271+EB271</f>
        <v>0</v>
      </c>
      <c r="ES271" s="32">
        <f>EG271+EF271+DW271+DV271</f>
        <v>30</v>
      </c>
      <c r="ET271" s="32">
        <f>EI271+EH271+DY271+DX271</f>
        <v>0</v>
      </c>
      <c r="EU271" s="32">
        <f t="shared" si="58"/>
        <v>30</v>
      </c>
      <c r="EV271" s="32" t="b">
        <f>EXACT(EU271,E271)</f>
        <v>1</v>
      </c>
      <c r="EW271" s="32"/>
      <c r="EX271" s="32">
        <f>DV271+DZ271+ED271+EF271+EJ271+EN271+DX271+EH271</f>
        <v>8</v>
      </c>
      <c r="EY271" s="32">
        <f>DW271+EA271+EE271+EG271+EK271+EO271+DY271+EI271</f>
        <v>22</v>
      </c>
      <c r="EZ271" s="32" t="b">
        <f>EXACT(SUM(EX271:EY271),E271)</f>
        <v>1</v>
      </c>
      <c r="FA271" s="32" t="str">
        <f>IF(AND(DW271=0,EA271=0,EE271=0),"",IF(COUNTIF(DW271:EE271,"&gt;0")=1,IF(DW271&gt;0,"SEDE",IF(EA271&gt;0,"FILIAL","HUAURA")),IF(COUNTIF(DW271:EE271,"&gt;0")=2,IF(AND(DW271&gt;0,EA271&gt;0),"SEDE-FILIAL",IF(AND(DW271&gt;0,EE271&gt;0),"SEDE-HUAURA","FILIAL-HUAURA")),"SEDE-FILIAL-HUAURA")))</f>
        <v>SEDE</v>
      </c>
      <c r="FB271" s="32" t="str">
        <f>IF(EX271=0,"PRESENCIAL",IF(EY271=0,"VIRTUAL",IF(EX271&gt;EY271,"MAS VIRTUAL",IF(EY271&gt;EX271,"MAS PRESENCIAL","AMBOS"))))</f>
        <v>MAS PRESENCIAL</v>
      </c>
    </row>
    <row r="272" spans="2:158">
      <c r="B272" s="65">
        <v>269</v>
      </c>
      <c r="C272" s="32" t="s">
        <v>480</v>
      </c>
      <c r="D272" s="429">
        <v>71617775</v>
      </c>
      <c r="E272" s="62">
        <f>SUMIF('Planificación 2026-1'!X:X,C272,'Planificación 2026-1'!S:S)</f>
        <v>12</v>
      </c>
      <c r="F272" s="450" t="s">
        <v>203</v>
      </c>
      <c r="G272" s="57" t="s">
        <v>434</v>
      </c>
      <c r="H272" s="64"/>
      <c r="I272" s="64"/>
      <c r="J272" s="32" t="s">
        <v>111</v>
      </c>
      <c r="K272" s="32" t="s">
        <v>259</v>
      </c>
      <c r="L272" s="57" t="str">
        <f>IF(SUM(COUNTIFS('Planificación 2026-1'!F:F,"PRINCIPAL",'Planificación 2026-1'!X:X,C272,'Planificación 2026-1'!H:H,"AF"))&gt;0,"P01"," ")</f>
        <v xml:space="preserve"> </v>
      </c>
      <c r="M272" s="58" t="str">
        <f>IF(SUM(COUNTIFS('Planificación 2026-1'!F:F,"PRINCIPAL",'Planificación 2026-1'!X:X,C272,'Planificación 2026-1'!H:H,"EN"))&gt;0,"P02"," ")</f>
        <v xml:space="preserve"> </v>
      </c>
      <c r="N272" s="58" t="str">
        <f>IF(SUM(COUNTIFS('Planificación 2026-1'!F:F,"PRINCIPAL",'Planificación 2026-1'!X:X,C272,'Planificación 2026-1'!H:H,"IS"))&gt;0,"P03"," ")</f>
        <v xml:space="preserve"> </v>
      </c>
      <c r="O272" s="58" t="str">
        <f>IF(SUM(COUNTIFS('Planificación 2026-1'!F:F,"PRINCIPAL",'Planificación 2026-1'!X:X,C272,'Planificación 2026-1'!H:H,"PS"))&gt;0,"P04"," ")</f>
        <v xml:space="preserve"> </v>
      </c>
      <c r="P272" s="58"/>
      <c r="Q272" s="58" t="str">
        <f>IF(SUM(COUNTIFS('Planificación 2026-1'!F:F,"PRINCIPAL",'Planificación 2026-1'!X:X,C272,'Planificación 2026-1'!H:H,"IN"))&gt;0,"P06"," ")</f>
        <v xml:space="preserve"> </v>
      </c>
      <c r="R272" s="58" t="str">
        <f>IF(SUM(COUNTIFS('Planificación 2026-1'!F:F,"PRINCIPAL",'Planificación 2026-1'!X:X,C272,'Planificación 2026-1'!H:H,"CA"))&gt;0,"P07"," ")</f>
        <v xml:space="preserve"> </v>
      </c>
      <c r="S272" s="58" t="str">
        <f>IF(SUM(COUNTIFS('Planificación 2026-1'!F:F,"PRINCIPAL",'Planificación 2026-1'!X:X,C272,'Planificación 2026-1'!H:H,"DE"))&gt;0,"P08"," ")</f>
        <v xml:space="preserve"> </v>
      </c>
      <c r="T272" s="58" t="str">
        <f>IF(SUM(COUNTIFS('Planificación 2026-1'!F:F,"PRINCIPAL",'Planificación 2026-1'!X:X,C272,'Planificación 2026-1'!H:H,"OB"))&gt;0,"P09"," ")</f>
        <v xml:space="preserve"> </v>
      </c>
      <c r="U272" s="58" t="str">
        <f>IF(SUM(COUNTIFS('Planificación 2026-1'!F:F,"PRINCIPAL",'Planificación 2026-1'!X:X,C272,'Planificación 2026-1'!H:H,"MH"))&gt;0,"P31"," ")</f>
        <v xml:space="preserve"> </v>
      </c>
      <c r="V272" s="58" t="str">
        <f>IF(SUM(COUNTIFS('Planificación 2026-1'!F:F,"PRINCIPAL",'Planificación 2026-1'!X:X,C272,'Planificación 2026-1'!H:H,"IC"))&gt;0,"P32"," ")</f>
        <v xml:space="preserve"> </v>
      </c>
      <c r="W272" s="58" t="str">
        <f>IF(SUM(COUNTIFS('Planificación 2026-1'!F:F,"PRINCIPAL",'Planificación 2026-1'!X:X,C272,'Planificación 2026-1'!H:H,"AR"))&gt;0,"P34"," ")</f>
        <v xml:space="preserve"> </v>
      </c>
      <c r="X272" s="58" t="str">
        <f>IF(SUM(COUNTIFS('Planificación 2026-1'!F:F,"PRINCIPAL",'Planificación 2026-1'!X:X,C272,'Planificación 2026-1'!H:H,"T1"))&gt;0,"P35"," ")</f>
        <v xml:space="preserve"> </v>
      </c>
      <c r="Y272" s="58" t="str">
        <f>IF(SUM(COUNTIFS('Planificación 2026-1'!F:F,"PRINCIPAL",'Planificación 2026-1'!X:X,C272,'Planificación 2026-1'!H:H,"T3"))&gt;0,"P36"," ")</f>
        <v xml:space="preserve"> </v>
      </c>
      <c r="Z272" s="58" t="str">
        <f>IF(SUM(COUNTIFS('Planificación 2026-1'!F:F,"PRINCIPAL",'Planificación 2026-1'!X:X,C272,'Planificación 2026-1'!H:H,"T2"))&gt;0,"P37"," ")</f>
        <v xml:space="preserve"> </v>
      </c>
      <c r="AA272" s="58" t="str">
        <f>IF(SUM(COUNTIFS('Planificación 2026-1'!F:F,"PRINCIPAL",'Planificación 2026-1'!X:X,C272,'Planificación 2026-1'!H:H,"AE"))&gt;0,"P38"," ")</f>
        <v xml:space="preserve"> </v>
      </c>
      <c r="AB272" s="58" t="str">
        <f>IF(SUM(COUNTIFS('Planificación 2026-1'!F:F,"PRINCIPAL",'Planificación 2026-1'!X:X,C272,'Planificación 2026-1'!H:H,"T4"))&gt;0,"P55"," ")</f>
        <v xml:space="preserve"> </v>
      </c>
      <c r="AC272" s="58" t="str">
        <f>IF(SUM(COUNTIFS('Planificación 2026-1'!F:F,"FILIAL",'Planificación 2026-1'!X:X,C272,'Planificación 2026-1'!H:H,"AF"))&gt;0," P01"," ")</f>
        <v xml:space="preserve"> </v>
      </c>
      <c r="AD272" s="58" t="str">
        <f>IF(SUM(COUNTIFS('Planificación 2026-1'!F:F,"FILIAL",'Planificación 2026-1'!X:X,C272,'Planificación 2026-1'!H:H,"EN"))&gt;0,"P02"," ")</f>
        <v xml:space="preserve"> </v>
      </c>
      <c r="AE272" s="58" t="str">
        <f>IF(SUM(COUNTIFS('Planificación 2026-1'!F:F,"FILIAL",'Planificación 2026-1'!X:X,C272,'Planificación 2026-1'!H:H,"IS"))&gt;0,"P03"," ")</f>
        <v xml:space="preserve"> </v>
      </c>
      <c r="AF272" s="58" t="str">
        <f>IF(SUM(COUNTIFS('Planificación 2026-1'!F:F,"FILIAL",'Planificación 2026-1'!X:X,C272,'Planificación 2026-1'!H:H,"PS"))&gt;0,"P04"," ")</f>
        <v xml:space="preserve"> </v>
      </c>
      <c r="AG272" s="58"/>
      <c r="AH272" s="58" t="str">
        <f>IF(SUM(COUNTIFS('Planificación 2026-1'!F:F,"FILIAL",'Planificación 2026-1'!X:X,C272,'Planificación 2026-1'!H:H,"IN"))&gt;0,"P06"," ")</f>
        <v xml:space="preserve"> </v>
      </c>
      <c r="AI272" s="58" t="str">
        <f>IF(SUM(COUNTIFS('Planificación 2026-1'!F:F,"FILIAL",'Planificación 2026-1'!X:X,C272,'Planificación 2026-1'!H:H,"CA"))&gt;0,"P07"," ")</f>
        <v xml:space="preserve"> </v>
      </c>
      <c r="AJ272" s="58" t="str">
        <f>IF(SUM(COUNTIFS('Planificación 2026-1'!F:F,"FILIAL",'Planificación 2026-1'!X:X,C272,'Planificación 2026-1'!H:H,"DE"))&gt;0,"P08"," ")</f>
        <v xml:space="preserve"> </v>
      </c>
      <c r="AK272" s="58" t="str">
        <f>IF(SUM(COUNTIFS('Planificación 2026-1'!F:F,"FILIAL",'Planificación 2026-1'!X:X,C272,'Planificación 2026-1'!H:H,"OB"))&gt;0,"P09"," ")</f>
        <v xml:space="preserve"> </v>
      </c>
      <c r="AL272" s="58" t="str">
        <f>IF(SUM(COUNTIFS('Planificación 2026-1'!F:F,"FILIAL",'Planificación 2026-1'!X:X,C272,'Planificación 2026-1'!H:H,"MH"))&gt;0,"P31"," ")</f>
        <v xml:space="preserve"> </v>
      </c>
      <c r="AM272" s="58" t="str">
        <f>IF(SUM(COUNTIFS('Planificación 2026-1'!F:F,"FILIAL",'Planificación 2026-1'!X:X,C272,'Planificación 2026-1'!H:H,"IC"))&gt;0,"P32"," ")</f>
        <v xml:space="preserve"> </v>
      </c>
      <c r="AN272" s="58" t="str">
        <f>IF(SUM(COUNTIFS('Planificación 2026-1'!F:F,"FILIAL",'Planificación 2026-1'!X:X,C272,'Planificación 2026-1'!H:H,"AR"))&gt;0,"P34"," ")</f>
        <v xml:space="preserve"> </v>
      </c>
      <c r="AO272" s="58" t="str">
        <f>IF(SUM(COUNTIFS('Planificación 2026-1'!F:F,"FILIAL",'Planificación 2026-1'!X:X,C272,'Planificación 2026-1'!H:H,"T1"))&gt;0,"P35"," ")</f>
        <v xml:space="preserve"> </v>
      </c>
      <c r="AP272" s="58" t="str">
        <f>IF(SUM(COUNTIFS('Planificación 2026-1'!F:F,"FILIAL",'Planificación 2026-1'!X:X,C272,'Planificación 2026-1'!H:H,"T3"))&gt;0,"P36"," ")</f>
        <v xml:space="preserve"> </v>
      </c>
      <c r="AQ272" s="58" t="str">
        <f>IF(SUM(COUNTIFS('Planificación 2026-1'!F:F,"FILIAL",'Planificación 2026-1'!X:X,C272,'Planificación 2026-1'!H:H,"T2"))&gt;0,"P37"," ")</f>
        <v xml:space="preserve"> </v>
      </c>
      <c r="AR272" s="58" t="str">
        <f>IF(SUM(COUNTIFS('Planificación 2026-1'!F:F,"FILIAL",'Planificación 2026-1'!X:X,C272,'Planificación 2026-1'!H:H,"AE"))&gt;0,"P38"," ")</f>
        <v xml:space="preserve"> </v>
      </c>
      <c r="AS272" s="58" t="str">
        <f>IF(SUM(COUNTIFS('Planificación 2026-1'!F:F,"FILIAL",'Planificación 2026-1'!X:X,C272,'Planificación 2026-1'!H:H,"T4"))&gt;0,"P55"," ")</f>
        <v xml:space="preserve"> </v>
      </c>
      <c r="AT272" s="58" t="str">
        <f>IF(SUM(COUNTIFS('Planificación 2026-1'!F:F,"SUNAMPE",'Planificación 2026-1'!X:X,C272,'Planificación 2026-1'!H:H,"AF"))&gt;0," P01"," ")</f>
        <v xml:space="preserve"> </v>
      </c>
      <c r="AU272" s="58" t="str">
        <f>IF(SUM(COUNTIFS('Planificación 2026-1'!F:F,"SUNAMPE",'Planificación 2026-1'!X:X,C272,'Planificación 2026-1'!H:H,"EN"))&gt;0,"P02"," ")</f>
        <v xml:space="preserve"> </v>
      </c>
      <c r="AV272" s="58" t="str">
        <f>IF(SUM(COUNTIFS('Planificación 2026-1'!F:F,"SUNAMPE",'Planificación 2026-1'!X:X,C272,'Planificación 2026-1'!H:H,"IS"))&gt;0,"P03"," ")</f>
        <v xml:space="preserve"> </v>
      </c>
      <c r="AW272" s="58" t="str">
        <f>IF(SUM(COUNTIFS('Planificación 2026-1'!F:F,"SUNAMPE",'Planificación 2026-1'!X:X,C272,'Planificación 2026-1'!H:H,"PS"))&gt;0,"P04"," ")</f>
        <v xml:space="preserve"> </v>
      </c>
      <c r="AX272" s="58"/>
      <c r="AY272" s="58" t="str">
        <f>IF(SUM(COUNTIFS('Planificación 2026-1'!F:F,"SUNAMPE",'Planificación 2026-1'!X:X,C272,'Planificación 2026-1'!H:H,"IN"))&gt;0,"P06"," ")</f>
        <v xml:space="preserve"> </v>
      </c>
      <c r="AZ272" s="58" t="str">
        <f>IF(SUM(COUNTIFS('Planificación 2026-1'!F:F,"SUNAMPE",'Planificación 2026-1'!X:X,C272,'Planificación 2026-1'!H:H,"CA"))&gt;0,"P07"," ")</f>
        <v xml:space="preserve"> </v>
      </c>
      <c r="BA272" s="58" t="str">
        <f>IF(SUM(COUNTIFS('Planificación 2026-1'!F:F,"SUNAMPE",'Planificación 2026-1'!X:X,C272,'Planificación 2026-1'!H:H,"DE"))&gt;0,"P08"," ")</f>
        <v xml:space="preserve"> </v>
      </c>
      <c r="BB272" s="58" t="str">
        <f>IF(SUM(COUNTIFS('Planificación 2026-1'!F:F,"SUNAMPE",'Planificación 2026-1'!X:X,C272,'Planificación 2026-1'!H:H,"OB"))&gt;0,"P09"," ")</f>
        <v xml:space="preserve"> </v>
      </c>
      <c r="BC272" s="58" t="str">
        <f>IF(SUM(COUNTIFS('Planificación 2026-1'!F:F,"SUNAMPE",'Planificación 2026-1'!X:X,C272,'Planificación 2026-1'!H:H,"MH"))&gt;0,"P31"," ")</f>
        <v xml:space="preserve"> </v>
      </c>
      <c r="BD272" s="58" t="str">
        <f>IF(SUM(COUNTIFS('Planificación 2026-1'!F:F,"SUNAMPE",'Planificación 2026-1'!X:X,C272,'Planificación 2026-1'!H:H,"IC"))&gt;0,"P32"," ")</f>
        <v xml:space="preserve"> </v>
      </c>
      <c r="BE272" s="58" t="str">
        <f>IF(SUM(COUNTIFS('Planificación 2026-1'!F:F,"SUNAMPE",'Planificación 2026-1'!X:X,C272,'Planificación 2026-1'!H:H,"AR"))&gt;0,"P34"," ")</f>
        <v xml:space="preserve"> </v>
      </c>
      <c r="BF272" s="58" t="str">
        <f>IF(SUM(COUNTIFS('Planificación 2026-1'!F:F,"SUNAMPE",'Planificación 2026-1'!X:X,C272,'Planificación 2026-1'!H:H,"T1"))&gt;0,"P35"," ")</f>
        <v xml:space="preserve"> </v>
      </c>
      <c r="BG272" s="58" t="str">
        <f>IF(SUM(COUNTIFS('Planificación 2026-1'!F:F,"SUNAMPE",'Planificación 2026-1'!X:X,C272,'Planificación 2026-1'!H:H,"T3"))&gt;0,"P36"," ")</f>
        <v xml:space="preserve"> </v>
      </c>
      <c r="BH272" s="58" t="str">
        <f>IF(SUM(COUNTIFS('Planificación 2026-1'!F:F,"SUNAMPE",'Planificación 2026-1'!X:X,C272,'Planificación 2026-1'!H:H,"T2"))&gt;0,"P37"," ")</f>
        <v xml:space="preserve"> </v>
      </c>
      <c r="BI272" s="58" t="str">
        <f>IF(SUM(COUNTIFS('Planificación 2026-1'!F:F,"SUNAMPE",'Planificación 2026-1'!X:X,C272,'Planificación 2026-1'!H:H,"AE"))&gt;0,"P38"," ")</f>
        <v xml:space="preserve"> </v>
      </c>
      <c r="BJ272" s="58" t="str">
        <f>IF(SUM(COUNTIFS('Planificación 2026-1'!F:F,"SUNAMPE",'Planificación 2026-1'!X:X,C272,'Planificación 2026-1'!H:H,"T4"))&gt;0,"P55"," ")</f>
        <v>P55</v>
      </c>
      <c r="BK272" s="58" t="str">
        <f>IF(SUM(COUNTIFS('Planificación 2026-1'!F:F,"HUAURA",'Planificación 2026-1'!X:X,C272,'Planificación 2026-1'!H:H,"AF"))&gt;0," P01"," ")</f>
        <v xml:space="preserve"> </v>
      </c>
      <c r="BL272" s="58" t="str">
        <f>IF(SUM(COUNTIFS('Planificación 2026-1'!F:F,"HUAURA",'Planificación 2026-1'!X:X,C272,'Planificación 2026-1'!H:H,"EN"))&gt;0,"P02"," ")</f>
        <v xml:space="preserve"> </v>
      </c>
      <c r="BM272" s="58" t="str">
        <f>IF(SUM(COUNTIFS('Planificación 2026-1'!F:F,"HUAURA",'Planificación 2026-1'!X:X,C272,'Planificación 2026-1'!H:H,"IS"))&gt;0,"P03"," ")</f>
        <v xml:space="preserve"> </v>
      </c>
      <c r="BN272" s="58" t="str">
        <f>IF(SUM(COUNTIFS('Planificación 2026-1'!F:F,"HUAURA",'Planificación 2026-1'!X:X,C272,'Planificación 2026-1'!H:H,"PS"))&gt;0,"P04"," ")</f>
        <v xml:space="preserve"> </v>
      </c>
      <c r="BO272" s="58"/>
      <c r="BP272" s="58" t="str">
        <f>IF(SUM(COUNTIFS('Planificación 2026-1'!F:F,"HUAURA",'Planificación 2026-1'!X:X,C272,'Planificación 2026-1'!H:H,"IN"))&gt;0,"P06"," ")</f>
        <v xml:space="preserve"> </v>
      </c>
      <c r="BQ272" s="58" t="str">
        <f>IF(SUM(COUNTIFS('Planificación 2026-1'!F:F,"HUAURA",'Planificación 2026-1'!X:X,C272,'Planificación 2026-1'!H:H,"CA"))&gt;0,"P07"," ")</f>
        <v xml:space="preserve"> </v>
      </c>
      <c r="BR272" s="58" t="str">
        <f>IF(SUM(COUNTIFS('Planificación 2026-1'!F:F,"HUAURA",'Planificación 2026-1'!X:X,C272,'Planificación 2026-1'!H:H,"DE"))&gt;0,"P08"," ")</f>
        <v xml:space="preserve"> </v>
      </c>
      <c r="BS272" s="58" t="str">
        <f>IF(SUM(COUNTIFS('Planificación 2026-1'!F:F,"HUAURA",'Planificación 2026-1'!X:X,C272,'Planificación 2026-1'!H:H,"OB"))&gt;0,"P09"," ")</f>
        <v xml:space="preserve"> </v>
      </c>
      <c r="BT272" s="58" t="str">
        <f>IF(SUM(COUNTIFS('Planificación 2026-1'!F:F,"HUAURA",'Planificación 2026-1'!X:X,C272,'Planificación 2026-1'!H:H,"MH"))&gt;0,"P31"," ")</f>
        <v xml:space="preserve"> </v>
      </c>
      <c r="BU272" s="58" t="str">
        <f>IF(SUM(COUNTIFS('Planificación 2026-1'!F:F,"HUAURA",'Planificación 2026-1'!X:X,C272,'Planificación 2026-1'!H:H,"IC"))&gt;0,"P32"," ")</f>
        <v xml:space="preserve"> </v>
      </c>
      <c r="BV272" s="58" t="str">
        <f>IF(SUM(COUNTIFS('Planificación 2026-1'!F:F,"HUAURA",'Planificación 2026-1'!X:X,C272,'Planificación 2026-1'!H:H,"AR"))&gt;0,"P34"," ")</f>
        <v xml:space="preserve"> </v>
      </c>
      <c r="BW272" s="58" t="str">
        <f>IF(SUM(COUNTIFS('Planificación 2026-1'!F:F,"HUAURA",'Planificación 2026-1'!X:X,C272,'Planificación 2026-1'!H:H,"T1"))&gt;0,"P35"," ")</f>
        <v xml:space="preserve"> </v>
      </c>
      <c r="BX272" s="58" t="str">
        <f>IF(SUM(COUNTIFS('Planificación 2026-1'!F:F,"HUAURA",'Planificación 2026-1'!X:X,C272,'Planificación 2026-1'!H:H,"T3"))&gt;0,"P36"," ")</f>
        <v xml:space="preserve"> </v>
      </c>
      <c r="BY272" s="58" t="str">
        <f>IF(SUM(COUNTIFS('Planificación 2026-1'!F:F,"HUAURA",'Planificación 2026-1'!X:X,C272,'Planificación 2026-1'!H:H,"T2"))&gt;0,"P37"," ")</f>
        <v xml:space="preserve"> </v>
      </c>
      <c r="BZ272" s="58" t="str">
        <f>IF(SUM(COUNTIFS('Planificación 2026-1'!F:F,"HUAURA",'Planificación 2026-1'!X:X,C272,'Planificación 2026-1'!H:H,"AE"))&gt;0,"P38"," ")</f>
        <v xml:space="preserve"> </v>
      </c>
      <c r="CA272" s="58" t="str">
        <f>IF(SUM(COUNTIFS('Planificación 2026-1'!F:F,"HUAURA",'Planificación 2026-1'!X:X,C272,'Planificación 2026-1'!H:H,"T4"))&gt;0,"P55"," ")</f>
        <v xml:space="preserve"> </v>
      </c>
      <c r="CB272" s="59">
        <f>SUMIFS('Planificación 2026-1'!S:S,'Planificación 2026-1'!X:X,C272,'Planificación 2026-1'!H:H,"AF",'Planificación 2026-1'!I:I,"&gt;2")</f>
        <v>0</v>
      </c>
      <c r="CC272" s="59">
        <f>SUMIFS('Planificación 2026-1'!S:S,'Planificación 2026-1'!X:X,C272,'Planificación 2026-1'!H:H,"EN",'Planificación 2026-1'!I:I,"&gt;2")</f>
        <v>0</v>
      </c>
      <c r="CD272" s="59">
        <f>SUMIFS('Planificación 2026-1'!S:S,'Planificación 2026-1'!X:X,C272,'Planificación 2026-1'!H:H,"IS",'Planificación 2026-1'!I:I,"&gt;2")</f>
        <v>0</v>
      </c>
      <c r="CE272" s="59">
        <f>SUMIFS('Planificación 2026-1'!S:S,'Planificación 2026-1'!X:X,C272,'Planificación 2026-1'!H:H,"PS",'Planificación 2026-1'!I:I,"&gt;2")</f>
        <v>0</v>
      </c>
      <c r="CF272" s="59">
        <f>SUMIFS('Planificación 2026-1'!S:S,'Planificación 2026-1'!X:X,C272,'Planificación 2026-1'!H:H,"IN",'Planificación 2026-1'!I:I,"&gt;2")</f>
        <v>0</v>
      </c>
      <c r="CG272" s="59">
        <f>SUMIFS('Planificación 2026-1'!S:S,'Planificación 2026-1'!X:X,C272,'Planificación 2026-1'!H:H,"CA",'Planificación 2026-1'!I:I,"&gt;2")</f>
        <v>0</v>
      </c>
      <c r="CH272" s="59">
        <f>SUMIFS('Planificación 2026-1'!S:S,'Planificación 2026-1'!X:X,C272,'Planificación 2026-1'!H:H,"DE",'Planificación 2026-1'!I:I,"&gt;2")</f>
        <v>0</v>
      </c>
      <c r="CI272" s="59">
        <f>SUMIFS('Planificación 2026-1'!S:S,'Planificación 2026-1'!X:X,C272,'Planificación 2026-1'!H:H,"OB",'Planificación 2026-1'!I:I,"&gt;2")</f>
        <v>0</v>
      </c>
      <c r="CJ272" s="59">
        <f>SUMIFS('Planificación 2026-1'!S:S,'Planificación 2026-1'!X:X,C272,'Planificación 2026-1'!H:H,"MH",'Planificación 2026-1'!I:I,"&gt;2")</f>
        <v>0</v>
      </c>
      <c r="CK272" s="59">
        <f>SUMIFS('Planificación 2026-1'!S:S,'Planificación 2026-1'!X:X,C272,'Planificación 2026-1'!H:H,"IC",'Planificación 2026-1'!I:I,"&gt;2")</f>
        <v>0</v>
      </c>
      <c r="CL272" s="59">
        <f>SUMIFS('Planificación 2026-1'!S:S,'Planificación 2026-1'!X:X,C272,'Planificación 2026-1'!H:H,"AR",'Planificación 2026-1'!I:I,"&gt;2")</f>
        <v>0</v>
      </c>
      <c r="CM272" s="59">
        <f>SUMIFS('Planificación 2026-1'!S:S,'Planificación 2026-1'!X:X,C272,'Planificación 2026-1'!H:H,"AE",'Planificación 2026-1'!I:I,"&gt;2")</f>
        <v>0</v>
      </c>
      <c r="CN272" s="59">
        <f>SUMIFS('Planificación 2026-1'!S:S,'Planificación 2026-1'!X:X,C272,'Planificación 2026-1'!H:H,"T1",'Planificación 2026-1'!I:I,"&gt;2")</f>
        <v>0</v>
      </c>
      <c r="CO272" s="59">
        <f>SUMIFS('Planificación 2026-1'!S:S,'Planificación 2026-1'!X:X,C272,'Planificación 2026-1'!H:H,"T3",'Planificación 2026-1'!I:I,"&gt;2")</f>
        <v>0</v>
      </c>
      <c r="CP272" s="59">
        <f>SUMIFS('Planificación 2026-1'!S:S,'Planificación 2026-1'!X:X,C272,'Planificación 2026-1'!H:H,"T2",'Planificación 2026-1'!I:I,"&gt;2")</f>
        <v>0</v>
      </c>
      <c r="CQ272" s="59">
        <f>SUMIFS('Planificación 2026-1'!S:S,'Planificación 2026-1'!X:X,C272,'Planificación 2026-1'!H:H,"T4",'Planificación 2026-1'!I:I,"&gt;2")</f>
        <v>12</v>
      </c>
      <c r="CR272" s="59">
        <f>SUMIFS('Planificación 2026-1'!S:S,'Planificación 2026-1'!X:X,C272,'Planificación 2026-1'!H:H,"AF",'Planificación 2026-1'!I:I,"&lt;3")</f>
        <v>0</v>
      </c>
      <c r="CS272" s="59">
        <f>SUMIFS('Planificación 2026-1'!S:S,'Planificación 2026-1'!X:X,C272,'Planificación 2026-1'!H:H,"EN",'Planificación 2026-1'!I:I,"&lt;3")</f>
        <v>0</v>
      </c>
      <c r="CT272" s="59">
        <f>SUMIFS('Planificación 2026-1'!S:S,'Planificación 2026-1'!X:X,C272,'Planificación 2026-1'!H:H,"IS",'Planificación 2026-1'!I:I,"&lt;3")</f>
        <v>0</v>
      </c>
      <c r="CU272" s="59">
        <f>SUMIFS('Planificación 2026-1'!S:S,'Planificación 2026-1'!X:X,C272,'Planificación 2026-1'!H:H,"PS",'Planificación 2026-1'!I:I,"&lt;3")</f>
        <v>0</v>
      </c>
      <c r="CV272" s="59">
        <f>SUMIFS('Planificación 2026-1'!S:S,'Planificación 2026-1'!X:X,C272,'Planificación 2026-1'!H:H,"IN",'Planificación 2026-1'!I:I,"&lt;3")</f>
        <v>0</v>
      </c>
      <c r="CW272" s="59">
        <f>SUMIFS('Planificación 2026-1'!S:S,'Planificación 2026-1'!X:X,C272,'Planificación 2026-1'!H:H,"CA",'Planificación 2026-1'!I:I,"&lt;3")</f>
        <v>0</v>
      </c>
      <c r="CX272" s="59">
        <f>SUMIFS('Planificación 2026-1'!S:S,'Planificación 2026-1'!X:X,C272,'Planificación 2026-1'!H:H,"DE",'Planificación 2026-1'!I:I,"&lt;3")</f>
        <v>0</v>
      </c>
      <c r="CY272" s="59">
        <f>SUMIFS('Planificación 2026-1'!S:S,'Planificación 2026-1'!X:X,C272,'Planificación 2026-1'!H:H,"OB",'Planificación 2026-1'!I:I,"&lt;3")</f>
        <v>0</v>
      </c>
      <c r="CZ272" s="59">
        <f>SUMIFS('Planificación 2026-1'!S:S,'Planificación 2026-1'!X:X,C272,'Planificación 2026-1'!H:H,"MH",'Planificación 2026-1'!I:I,"&lt;3")</f>
        <v>0</v>
      </c>
      <c r="DA272" s="59">
        <f>SUMIFS('Planificación 2026-1'!S:S,'Planificación 2026-1'!X:X,C272,'Planificación 2026-1'!H:H,"IC",'Planificación 2026-1'!I:I,"&lt;3")</f>
        <v>0</v>
      </c>
      <c r="DB272" s="59">
        <f>SUMIFS('Planificación 2026-1'!S:S,'Planificación 2026-1'!X:X,C272,'Planificación 2026-1'!H:H,"AR",'Planificación 2026-1'!I:I,"&lt;3")</f>
        <v>0</v>
      </c>
      <c r="DC272" s="59">
        <f>SUMIFS('Planificación 2026-1'!S:S,'Planificación 2026-1'!X:X,C272,'Planificación 2026-1'!H:H,"AE",'Planificación 2026-1'!I:I,"&lt;3")</f>
        <v>0</v>
      </c>
      <c r="DD272" s="59">
        <f>SUMIFS('Planificación 2026-1'!S:S,'Planificación 2026-1'!X:X,C272,'Planificación 2026-1'!H:H,"T1",'Planificación 2026-1'!I:I,"&lt;3")</f>
        <v>0</v>
      </c>
      <c r="DE272" s="59">
        <f>SUMIFS('Planificación 2026-1'!S:S,'Planificación 2026-1'!X:X,C272,'Planificación 2026-1'!H:H,"T3",'Planificación 2026-1'!I:I,"&lt;3")</f>
        <v>0</v>
      </c>
      <c r="DF272" s="59">
        <f>SUMIFS('Planificación 2026-1'!S:S,'Planificación 2026-1'!X:X,C272,'Planificación 2026-1'!H:H,"T2",'Planificación 2026-1'!I:I,"&lt;3")</f>
        <v>0</v>
      </c>
      <c r="DG272" s="59">
        <f>SUMIFS('Planificación 2026-1'!S:S,'Planificación 2026-1'!X:X,C272,'Planificación 2026-1'!H:H,"T4",'Planificación 2026-1'!I:I,"&lt;3")</f>
        <v>0</v>
      </c>
      <c r="DH272" s="58" t="str">
        <f>TRIM(CONCATENATE(L272,M272,N272,O272,P272,Q272,R272,S272,T272,U272,V272,W272,X272,Y272,Z272,AA272,AB272))</f>
        <v/>
      </c>
      <c r="DI272" s="27">
        <f>IF(C272="","",SUMIFS('Planificación 2026-1'!S:S,'Planificación 2026-1'!X:X,C272,'Planificación 2026-1'!F:F,"PRINCIPAL",'Planificación 2026-1'!Y:Y,"VIRTUAL"))</f>
        <v>0</v>
      </c>
      <c r="DJ272" s="27">
        <f>IF(C272="","",SUMIFS('Planificación 2026-1'!S:S,'Planificación 2026-1'!X:X,C272,'Planificación 2026-1'!F:F,"PRINCIPAL",'Planificación 2026-1'!Y:Y,"PRESENCIAL"))</f>
        <v>0</v>
      </c>
      <c r="DK272" s="27">
        <f>IF(C272="","",SUMIFS('Planificación 2026-1'!S:S,'Planificación 2026-1'!X:X,C272,'Planificación 2026-1'!F:F,"PRINCIPAL",'Planificación 2026-1'!Y:Y,"HIBRIDO PRESENCIAL"))</f>
        <v>0</v>
      </c>
      <c r="DL272" s="58" t="str">
        <f>TRIM(CONCATENATE(AC272,AD272,AE272,AF272,AG272,AH272,AI272,AJ272,AK272,AL272,AM272,AN272,AO272,AP272,AQ272,AR272,AS272))</f>
        <v/>
      </c>
      <c r="DM272" s="58">
        <f>IF(C272="","",SUMIFS('Planificación 2026-1'!S:S,'Planificación 2026-1'!X:X,C272,'Planificación 2026-1'!F:F,"FILIAL",'Planificación 2026-1'!Y:Y,"VIRTUAL"))</f>
        <v>0</v>
      </c>
      <c r="DN272" s="60">
        <f>IF(C272="","",SUMIFS('Planificación 2026-1'!S:S,'Planificación 2026-1'!X:X,C272,'Planificación 2026-1'!F:F,"FILIAL",'Planificación 2026-1'!Y:Y,"PRESENCIAL"))</f>
        <v>0</v>
      </c>
      <c r="DO272" s="29">
        <f>IF(C272="","",SUMIFS('Planificación 2026-1'!S:S,'Planificación 2026-1'!X:X,C272,'Planificación 2026-1'!F:F,"FILIAL",'Planificación 2026-1'!Y:Y,"HIBRIDO PRESENCIAL"))</f>
        <v>0</v>
      </c>
      <c r="DP272" s="61" t="str">
        <f>TRIM(CONCATENATE(AT272,AU272,AV272,AW272,AX272,AY272,AZ272,BA272,BB272,BC272,BD272,BE272,BF272,BG272,BH272,BI272,BJ272))</f>
        <v>P55</v>
      </c>
      <c r="DQ272" s="58">
        <f>IF(C272="","",SUMIFS('Planificación 2026-1'!S:S,'Planificación 2026-1'!X:X,C272,'Planificación 2026-1'!F:F,"SUNAMPE",'Planificación 2026-1'!Y:Y,"VIRTUAL"))</f>
        <v>4</v>
      </c>
      <c r="DR272" s="29">
        <f>IF(C272="","",SUMIFS('Planificación 2026-1'!S:S,'Planificación 2026-1'!X:X,C272,'Planificación 2026-1'!F:F,"SUNAMPE",'Planificación 2026-1'!Y:Y,"PRESENCIAL"))</f>
        <v>8</v>
      </c>
      <c r="DS272" s="61" t="str">
        <f>TRIM(CONCATENATE(BK272,BL272,BM272,BN272,BO272,BP272,BQ272,BR272,BS272,BT272,BU272,BV272,BW272,BX272,BY272,BZ272,CA272))</f>
        <v/>
      </c>
      <c r="DT272" s="58">
        <f>IF(C272="","",SUMIFS('Planificación 2026-1'!S:S,'Planificación 2026-1'!X:X,C272,'Planificación 2026-1'!F:F,"HUAURA",'Planificación 2026-1'!Y:Y,"VIRTUAL"))</f>
        <v>0</v>
      </c>
      <c r="DU272" s="29">
        <f>IF(C272="","",SUMIFS('Planificación 2026-1'!S:S,'Planificación 2026-1'!X:X,C272,'Planificación 2026-1'!F:F,"HUAURA",'Planificación 2026-1'!Y:Y,"PRESENCIAL"))</f>
        <v>0</v>
      </c>
      <c r="DV272" s="32">
        <f>SUMIFS('Planificación 2026-1'!S:S,'Planificación 2026-1'!X:X,C272,'Planificación 2026-1'!F:F,"PRINCIPAL",'Planificación 2026-1'!Y:Y,"VIRTUAL",'Planificación 2026-1'!I:I,"&gt;2")</f>
        <v>0</v>
      </c>
      <c r="DW272" s="32">
        <f>SUMIFS('Planificación 2026-1'!S:S,'Planificación 2026-1'!X:X,C272,'Planificación 2026-1'!F:F,"PRINCIPAL",'Planificación 2026-1'!Y:Y,"&lt;&gt;VIRTUAL",'Planificación 2026-1'!I:I,"&gt;2")</f>
        <v>0</v>
      </c>
      <c r="DX272" s="32">
        <f>SUMIFS('Planificación 2026-1'!S:S,'Planificación 2026-1'!X:X,C272,'Planificación 2026-1'!F:F,"SUNAMPE",'Planificación 2026-1'!Y:Y,"VIRTUAL",'Planificación 2026-1'!I:I,"&gt;2")</f>
        <v>4</v>
      </c>
      <c r="DY272" s="32">
        <f>SUMIFS('Planificación 2026-1'!S:S,'Planificación 2026-1'!X:X,C272,'Planificación 2026-1'!F:F,"SUNAMPE",'Planificación 2026-1'!Y:Y,"&lt;&gt;VIRTUAL",'Planificación 2026-1'!I:I,"&gt;2")</f>
        <v>8</v>
      </c>
      <c r="DZ272" s="32">
        <f>SUMIFS('Planificación 2026-1'!S:S,'Planificación 2026-1'!X:X,C272,'Planificación 2026-1'!F:F,"FILIAL",'Planificación 2026-1'!Y:Y,"VIRTUAL",'Planificación 2026-1'!I:I,"&gt;2")</f>
        <v>0</v>
      </c>
      <c r="EA272" s="32">
        <f>SUMIFS('Planificación 2026-1'!S:S,'Planificación 2026-1'!X:X,C272,'Planificación 2026-1'!F:F,"FILIAL",'Planificación 2026-1'!Y:Y,"&lt;&gt;VIRTUAL",'Planificación 2026-1'!I:I,"&gt;2")</f>
        <v>0</v>
      </c>
      <c r="EB272" s="32">
        <f>SUMIFS('Planificación 2026-1'!S:S,'Planificación 2026-1'!X:X,C272,'Planificación 2026-1'!F:F,"PORUMA",'Planificación 2026-1'!Y:Y,"VIRTUAL",'Planificación 2026-1'!I:I,"&gt;2")</f>
        <v>0</v>
      </c>
      <c r="EC272" s="32">
        <f>SUMIFS('Planificación 2026-1'!S:S,'Planificación 2026-1'!X:X,C272,'Planificación 2026-1'!F:F,"PORUMA",'Planificación 2026-1'!Y:Y,"&lt;&gt;VIRTUAL",'Planificación 2026-1'!I:I,"&gt;2")</f>
        <v>0</v>
      </c>
      <c r="ED272" s="32">
        <f>SUMIFS('Planificación 2026-1'!S:S,'Planificación 2026-1'!X:X,C272,'Planificación 2026-1'!F:F,"HUAURA",'Planificación 2026-1'!Y:Y,"VIRTUAL",'Planificación 2026-1'!I:I,"&gt;2")</f>
        <v>0</v>
      </c>
      <c r="EE272" s="32">
        <f>SUMIFS('Planificación 2026-1'!S:S,'Planificación 2026-1'!X:X,C272,'Planificación 2026-1'!F:F,"HUAURA",'Planificación 2026-1'!Y:Y,"&lt;&gt;VIRTUAL",'Planificación 2026-1'!I:I,"&gt;2")</f>
        <v>0</v>
      </c>
      <c r="EF272" s="32">
        <f>SUMIFS('Planificación 2026-1'!S:S,'Planificación 2026-1'!X:X,C272,'Planificación 2026-1'!F:F,"PRINCIPAL",'Planificación 2026-1'!Y:Y,"VIRTUAL",'Planificación 2026-1'!I:I,"&lt;3")</f>
        <v>0</v>
      </c>
      <c r="EG272" s="32">
        <f>SUMIFS('Planificación 2026-1'!S:S,'Planificación 2026-1'!X:X,C272,'Planificación 2026-1'!F:F,"PRINCIPAL",'Planificación 2026-1'!Y:Y,"&lt;&gt;VIRTUAL",'Planificación 2026-1'!I:I,"&lt;3")</f>
        <v>0</v>
      </c>
      <c r="EH272" s="32">
        <f>SUMIFS('Planificación 2026-1'!S:S,'Planificación 2026-1'!X:X,C272,'Planificación 2026-1'!F:F,"SUNAMPE",'Planificación 2026-1'!Y:Y,"VIRTUAL",'Planificación 2026-1'!I:I,"&lt;3")</f>
        <v>0</v>
      </c>
      <c r="EI272" s="32">
        <f>SUMIFS('Planificación 2026-1'!S:S,'Planificación 2026-1'!X:X,C272,'Planificación 2026-1'!F:F,"SUNAMPE",'Planificación 2026-1'!Y:Y,"&lt;&gt;VIRTUAL",'Planificación 2026-1'!I:I,"&lt;3")</f>
        <v>0</v>
      </c>
      <c r="EJ272" s="32">
        <f>SUMIFS('Planificación 2026-1'!S:S,'Planificación 2026-1'!X:X,C272,'Planificación 2026-1'!F:F,"FILIAL",'Planificación 2026-1'!Y:Y,"VIRTUAL",'Planificación 2026-1'!I:I,"&lt;3")</f>
        <v>0</v>
      </c>
      <c r="EK272" s="32">
        <f>SUMIFS('Planificación 2026-1'!S:S,'Planificación 2026-1'!X:X,C272,'Planificación 2026-1'!F:F,"FILIAL",'Planificación 2026-1'!Y:Y,"&lt;&gt;VIRTUAL",'Planificación 2026-1'!I:I,"&lt;3")</f>
        <v>0</v>
      </c>
      <c r="EL272" s="32">
        <f>SUMIFS('Planificación 2026-1'!S:S,'Planificación 2026-1'!X:X,C272,'Planificación 2026-1'!F:F,"PORUMA",'Planificación 2026-1'!Y:Y,"VIRTUAL",'Planificación 2026-1'!I:I,"&lt;3")</f>
        <v>0</v>
      </c>
      <c r="EM272" s="32">
        <f>SUMIFS('Planificación 2026-1'!S:S,'Planificación 2026-1'!X:X,C272,'Planificación 2026-1'!F:F,"PORUMA",'Planificación 2026-1'!Y:Y,"&lt;&gt;VIRTUAL",'Planificación 2026-1'!I:I,"&lt;3")</f>
        <v>0</v>
      </c>
      <c r="EN272" s="32">
        <f>SUMIFS('Planificación 2026-1'!S:S,'Planificación 2026-1'!X:X,C272,'Planificación 2026-1'!F:F,"HUAURA",'Planificación 2026-1'!Y:Y,"VIRTUAL",'Planificación 2026-1'!I:I,"&lt;3")</f>
        <v>0</v>
      </c>
      <c r="EO272" s="32">
        <f>SUMIFS('Planificación 2026-1'!S:S,'Planificación 2026-1'!X:X,C272,'Planificación 2026-1'!F:F,"HUAURA",'Planificación 2026-1'!Y:Y,"&lt;&gt;VIRTUAL",'Planificación 2026-1'!I:I,"&lt;3")</f>
        <v>0</v>
      </c>
      <c r="EP272" s="32">
        <f>EJ272+DZ272+EA272+EK272</f>
        <v>0</v>
      </c>
      <c r="EQ272" s="32">
        <f>EO272+EN272+EE272+ED272</f>
        <v>0</v>
      </c>
      <c r="ER272" s="32">
        <f>EL272+EM272+EC272+EB272</f>
        <v>0</v>
      </c>
      <c r="ES272" s="32">
        <f>EG272+EF272+DW272+DV272</f>
        <v>0</v>
      </c>
      <c r="ET272" s="32">
        <f>EI272+EH272+DY272+DX272</f>
        <v>12</v>
      </c>
      <c r="EU272" s="32">
        <f t="shared" si="58"/>
        <v>12</v>
      </c>
      <c r="EV272" s="32" t="b">
        <f>EXACT(EU272,E272)</f>
        <v>1</v>
      </c>
      <c r="EW272" s="32"/>
      <c r="EX272" s="32">
        <f>DV272+DZ272+ED272+EF272+EJ272+EN272+DX272+EH272</f>
        <v>4</v>
      </c>
      <c r="EY272" s="32">
        <f>DW272+EA272+EE272+EG272+EK272+EO272+DY272+EI272</f>
        <v>8</v>
      </c>
      <c r="EZ272" s="32" t="b">
        <f>EXACT(SUM(EX272:EY272),E272)</f>
        <v>1</v>
      </c>
      <c r="FA272" s="32" t="str">
        <f>IF(AND(DW272=0,EA272=0,EE272=0),"",IF(COUNTIF(DW272:EE272,"&gt;0")=1,IF(DW272&gt;0,"SEDE",IF(EA272&gt;0,"FILIAL","HUAURA")),IF(COUNTIF(DW272:EE272,"&gt;0")=2,IF(AND(DW272&gt;0,EA272&gt;0),"SEDE-FILIAL",IF(AND(DW272&gt;0,EE272&gt;0),"SEDE-HUAURA","FILIAL-HUAURA")),"SEDE-FILIAL-HUAURA")))</f>
        <v/>
      </c>
      <c r="FB272" s="32" t="str">
        <f>IF(EX272=0,"PRESENCIAL",IF(EY272=0,"VIRTUAL",IF(EX272&gt;EY272,"MAS VIRTUAL",IF(EY272&gt;EX272,"MAS PRESENCIAL","AMBOS"))))</f>
        <v>MAS PRESENCIAL</v>
      </c>
    </row>
    <row r="273" spans="2:158">
      <c r="B273" s="66">
        <v>270</v>
      </c>
      <c r="C273" s="32" t="s">
        <v>481</v>
      </c>
      <c r="D273" s="429">
        <v>23533131</v>
      </c>
      <c r="E273" s="62">
        <f>SUMIF('Planificación 2026-1'!X:X,C273,'Planificación 2026-1'!S:S)</f>
        <v>15</v>
      </c>
      <c r="F273" s="450" t="s">
        <v>203</v>
      </c>
      <c r="G273" s="57" t="s">
        <v>272</v>
      </c>
      <c r="H273" s="64"/>
      <c r="I273" s="64"/>
      <c r="J273" s="32" t="s">
        <v>272</v>
      </c>
      <c r="K273" s="32" t="s">
        <v>272</v>
      </c>
      <c r="L273" s="57" t="str">
        <f>IF(SUM(COUNTIFS('Planificación 2026-1'!F:F,"PRINCIPAL",'Planificación 2026-1'!X:X,C273,'Planificación 2026-1'!H:H,"AF"))&gt;0,"P01"," ")</f>
        <v xml:space="preserve"> </v>
      </c>
      <c r="M273" s="58" t="str">
        <f>IF(SUM(COUNTIFS('Planificación 2026-1'!F:F,"PRINCIPAL",'Planificación 2026-1'!X:X,C273,'Planificación 2026-1'!H:H,"EN"))&gt;0,"P02"," ")</f>
        <v xml:space="preserve"> </v>
      </c>
      <c r="N273" s="58" t="str">
        <f>IF(SUM(COUNTIFS('Planificación 2026-1'!F:F,"PRINCIPAL",'Planificación 2026-1'!X:X,C273,'Planificación 2026-1'!H:H,"IS"))&gt;0,"P03"," ")</f>
        <v xml:space="preserve"> </v>
      </c>
      <c r="O273" s="58" t="str">
        <f>IF(SUM(COUNTIFS('Planificación 2026-1'!F:F,"PRINCIPAL",'Planificación 2026-1'!X:X,C273,'Planificación 2026-1'!H:H,"PS"))&gt;0,"P04"," ")</f>
        <v xml:space="preserve"> </v>
      </c>
      <c r="P273" s="58"/>
      <c r="Q273" s="58" t="str">
        <f>IF(SUM(COUNTIFS('Planificación 2026-1'!F:F,"PRINCIPAL",'Planificación 2026-1'!X:X,C273,'Planificación 2026-1'!H:H,"IN"))&gt;0,"P06"," ")</f>
        <v xml:space="preserve"> </v>
      </c>
      <c r="R273" s="58" t="str">
        <f>IF(SUM(COUNTIFS('Planificación 2026-1'!F:F,"PRINCIPAL",'Planificación 2026-1'!X:X,C273,'Planificación 2026-1'!H:H,"CA"))&gt;0,"P07"," ")</f>
        <v xml:space="preserve"> </v>
      </c>
      <c r="S273" s="58" t="str">
        <f>IF(SUM(COUNTIFS('Planificación 2026-1'!F:F,"PRINCIPAL",'Planificación 2026-1'!X:X,C273,'Planificación 2026-1'!H:H,"DE"))&gt;0,"P08"," ")</f>
        <v xml:space="preserve"> </v>
      </c>
      <c r="T273" s="58" t="str">
        <f>IF(SUM(COUNTIFS('Planificación 2026-1'!F:F,"PRINCIPAL",'Planificación 2026-1'!X:X,C273,'Planificación 2026-1'!H:H,"OB"))&gt;0,"P09"," ")</f>
        <v xml:space="preserve"> </v>
      </c>
      <c r="U273" s="58" t="str">
        <f>IF(SUM(COUNTIFS('Planificación 2026-1'!F:F,"PRINCIPAL",'Planificación 2026-1'!X:X,C273,'Planificación 2026-1'!H:H,"MH"))&gt;0,"P31"," ")</f>
        <v xml:space="preserve"> </v>
      </c>
      <c r="V273" s="58" t="str">
        <f>IF(SUM(COUNTIFS('Planificación 2026-1'!F:F,"PRINCIPAL",'Planificación 2026-1'!X:X,C273,'Planificación 2026-1'!H:H,"IC"))&gt;0,"P32"," ")</f>
        <v xml:space="preserve"> </v>
      </c>
      <c r="W273" s="58" t="str">
        <f>IF(SUM(COUNTIFS('Planificación 2026-1'!F:F,"PRINCIPAL",'Planificación 2026-1'!X:X,C273,'Planificación 2026-1'!H:H,"AR"))&gt;0,"P34"," ")</f>
        <v xml:space="preserve"> </v>
      </c>
      <c r="X273" s="58" t="str">
        <f>IF(SUM(COUNTIFS('Planificación 2026-1'!F:F,"PRINCIPAL",'Planificación 2026-1'!X:X,C273,'Planificación 2026-1'!H:H,"T1"))&gt;0,"P35"," ")</f>
        <v xml:space="preserve"> </v>
      </c>
      <c r="Y273" s="58" t="str">
        <f>IF(SUM(COUNTIFS('Planificación 2026-1'!F:F,"PRINCIPAL",'Planificación 2026-1'!X:X,C273,'Planificación 2026-1'!H:H,"T3"))&gt;0,"P36"," ")</f>
        <v xml:space="preserve"> </v>
      </c>
      <c r="Z273" s="58" t="str">
        <f>IF(SUM(COUNTIFS('Planificación 2026-1'!F:F,"PRINCIPAL",'Planificación 2026-1'!X:X,C273,'Planificación 2026-1'!H:H,"T2"))&gt;0,"P37"," ")</f>
        <v xml:space="preserve"> </v>
      </c>
      <c r="AA273" s="58" t="str">
        <f>IF(SUM(COUNTIFS('Planificación 2026-1'!F:F,"PRINCIPAL",'Planificación 2026-1'!X:X,C273,'Planificación 2026-1'!H:H,"AE"))&gt;0,"P38"," ")</f>
        <v xml:space="preserve"> </v>
      </c>
      <c r="AB273" s="58" t="str">
        <f>IF(SUM(COUNTIFS('Planificación 2026-1'!F:F,"PRINCIPAL",'Planificación 2026-1'!X:X,C273,'Planificación 2026-1'!H:H,"T4"))&gt;0,"P55"," ")</f>
        <v xml:space="preserve"> </v>
      </c>
      <c r="AC273" s="58" t="str">
        <f>IF(SUM(COUNTIFS('Planificación 2026-1'!F:F,"FILIAL",'Planificación 2026-1'!X:X,C273,'Planificación 2026-1'!H:H,"AF"))&gt;0," P01"," ")</f>
        <v xml:space="preserve"> </v>
      </c>
      <c r="AD273" s="58" t="str">
        <f>IF(SUM(COUNTIFS('Planificación 2026-1'!F:F,"FILIAL",'Planificación 2026-1'!X:X,C273,'Planificación 2026-1'!H:H,"EN"))&gt;0,"P02"," ")</f>
        <v xml:space="preserve"> </v>
      </c>
      <c r="AE273" s="58" t="str">
        <f>IF(SUM(COUNTIFS('Planificación 2026-1'!F:F,"FILIAL",'Planificación 2026-1'!X:X,C273,'Planificación 2026-1'!H:H,"IS"))&gt;0,"P03"," ")</f>
        <v xml:space="preserve"> </v>
      </c>
      <c r="AF273" s="58" t="str">
        <f>IF(SUM(COUNTIFS('Planificación 2026-1'!F:F,"FILIAL",'Planificación 2026-1'!X:X,C273,'Planificación 2026-1'!H:H,"PS"))&gt;0,"P04"," ")</f>
        <v xml:space="preserve"> </v>
      </c>
      <c r="AG273" s="58"/>
      <c r="AH273" s="58" t="str">
        <f>IF(SUM(COUNTIFS('Planificación 2026-1'!F:F,"FILIAL",'Planificación 2026-1'!X:X,C273,'Planificación 2026-1'!H:H,"IN"))&gt;0,"P06"," ")</f>
        <v xml:space="preserve"> </v>
      </c>
      <c r="AI273" s="58" t="str">
        <f>IF(SUM(COUNTIFS('Planificación 2026-1'!F:F,"FILIAL",'Planificación 2026-1'!X:X,C273,'Planificación 2026-1'!H:H,"CA"))&gt;0,"P07"," ")</f>
        <v xml:space="preserve"> </v>
      </c>
      <c r="AJ273" s="58" t="str">
        <f>IF(SUM(COUNTIFS('Planificación 2026-1'!F:F,"FILIAL",'Planificación 2026-1'!X:X,C273,'Planificación 2026-1'!H:H,"DE"))&gt;0,"P08"," ")</f>
        <v xml:space="preserve"> </v>
      </c>
      <c r="AK273" s="58" t="str">
        <f>IF(SUM(COUNTIFS('Planificación 2026-1'!F:F,"FILIAL",'Planificación 2026-1'!X:X,C273,'Planificación 2026-1'!H:H,"OB"))&gt;0,"P09"," ")</f>
        <v xml:space="preserve"> </v>
      </c>
      <c r="AL273" s="58" t="str">
        <f>IF(SUM(COUNTIFS('Planificación 2026-1'!F:F,"FILIAL",'Planificación 2026-1'!X:X,C273,'Planificación 2026-1'!H:H,"MH"))&gt;0,"P31"," ")</f>
        <v xml:space="preserve"> </v>
      </c>
      <c r="AM273" s="58" t="str">
        <f>IF(SUM(COUNTIFS('Planificación 2026-1'!F:F,"FILIAL",'Planificación 2026-1'!X:X,C273,'Planificación 2026-1'!H:H,"IC"))&gt;0,"P32"," ")</f>
        <v xml:space="preserve"> </v>
      </c>
      <c r="AN273" s="58" t="str">
        <f>IF(SUM(COUNTIFS('Planificación 2026-1'!F:F,"FILIAL",'Planificación 2026-1'!X:X,C273,'Planificación 2026-1'!H:H,"AR"))&gt;0,"P34"," ")</f>
        <v xml:space="preserve"> </v>
      </c>
      <c r="AO273" s="58" t="str">
        <f>IF(SUM(COUNTIFS('Planificación 2026-1'!F:F,"FILIAL",'Planificación 2026-1'!X:X,C273,'Planificación 2026-1'!H:H,"T1"))&gt;0,"P35"," ")</f>
        <v xml:space="preserve"> </v>
      </c>
      <c r="AP273" s="58" t="str">
        <f>IF(SUM(COUNTIFS('Planificación 2026-1'!F:F,"FILIAL",'Planificación 2026-1'!X:X,C273,'Planificación 2026-1'!H:H,"T3"))&gt;0,"P36"," ")</f>
        <v xml:space="preserve"> </v>
      </c>
      <c r="AQ273" s="58" t="str">
        <f>IF(SUM(COUNTIFS('Planificación 2026-1'!F:F,"FILIAL",'Planificación 2026-1'!X:X,C273,'Planificación 2026-1'!H:H,"T2"))&gt;0,"P37"," ")</f>
        <v xml:space="preserve"> </v>
      </c>
      <c r="AR273" s="58" t="str">
        <f>IF(SUM(COUNTIFS('Planificación 2026-1'!F:F,"FILIAL",'Planificación 2026-1'!X:X,C273,'Planificación 2026-1'!H:H,"AE"))&gt;0,"P38"," ")</f>
        <v xml:space="preserve"> </v>
      </c>
      <c r="AS273" s="58" t="str">
        <f>IF(SUM(COUNTIFS('Planificación 2026-1'!F:F,"FILIAL",'Planificación 2026-1'!X:X,C273,'Planificación 2026-1'!H:H,"T4"))&gt;0,"P55"," ")</f>
        <v xml:space="preserve"> </v>
      </c>
      <c r="AT273" s="58" t="str">
        <f>IF(SUM(COUNTIFS('Planificación 2026-1'!F:F,"SUNAMPE",'Planificación 2026-1'!X:X,C273,'Planificación 2026-1'!H:H,"AF"))&gt;0," P01"," ")</f>
        <v xml:space="preserve"> </v>
      </c>
      <c r="AU273" s="58" t="str">
        <f>IF(SUM(COUNTIFS('Planificación 2026-1'!F:F,"SUNAMPE",'Planificación 2026-1'!X:X,C273,'Planificación 2026-1'!H:H,"EN"))&gt;0,"P02"," ")</f>
        <v xml:space="preserve"> </v>
      </c>
      <c r="AV273" s="58" t="str">
        <f>IF(SUM(COUNTIFS('Planificación 2026-1'!F:F,"SUNAMPE",'Planificación 2026-1'!X:X,C273,'Planificación 2026-1'!H:H,"IS"))&gt;0,"P03"," ")</f>
        <v xml:space="preserve"> </v>
      </c>
      <c r="AW273" s="58" t="str">
        <f>IF(SUM(COUNTIFS('Planificación 2026-1'!F:F,"SUNAMPE",'Planificación 2026-1'!X:X,C273,'Planificación 2026-1'!H:H,"PS"))&gt;0,"P04"," ")</f>
        <v xml:space="preserve"> </v>
      </c>
      <c r="AX273" s="58"/>
      <c r="AY273" s="58" t="str">
        <f>IF(SUM(COUNTIFS('Planificación 2026-1'!F:F,"SUNAMPE",'Planificación 2026-1'!X:X,C273,'Planificación 2026-1'!H:H,"IN"))&gt;0,"P06"," ")</f>
        <v xml:space="preserve"> </v>
      </c>
      <c r="AZ273" s="58" t="str">
        <f>IF(SUM(COUNTIFS('Planificación 2026-1'!F:F,"SUNAMPE",'Planificación 2026-1'!X:X,C273,'Planificación 2026-1'!H:H,"CA"))&gt;0,"P07"," ")</f>
        <v xml:space="preserve"> </v>
      </c>
      <c r="BA273" s="58" t="str">
        <f>IF(SUM(COUNTIFS('Planificación 2026-1'!F:F,"SUNAMPE",'Planificación 2026-1'!X:X,C273,'Planificación 2026-1'!H:H,"DE"))&gt;0,"P08"," ")</f>
        <v xml:space="preserve"> </v>
      </c>
      <c r="BB273" s="58" t="str">
        <f>IF(SUM(COUNTIFS('Planificación 2026-1'!F:F,"SUNAMPE",'Planificación 2026-1'!X:X,C273,'Planificación 2026-1'!H:H,"OB"))&gt;0,"P09"," ")</f>
        <v xml:space="preserve"> </v>
      </c>
      <c r="BC273" s="58" t="str">
        <f>IF(SUM(COUNTIFS('Planificación 2026-1'!F:F,"SUNAMPE",'Planificación 2026-1'!X:X,C273,'Planificación 2026-1'!H:H,"MH"))&gt;0,"P31"," ")</f>
        <v>P31</v>
      </c>
      <c r="BD273" s="58" t="str">
        <f>IF(SUM(COUNTIFS('Planificación 2026-1'!F:F,"SUNAMPE",'Planificación 2026-1'!X:X,C273,'Planificación 2026-1'!H:H,"IC"))&gt;0,"P32"," ")</f>
        <v xml:space="preserve"> </v>
      </c>
      <c r="BE273" s="58" t="str">
        <f>IF(SUM(COUNTIFS('Planificación 2026-1'!F:F,"SUNAMPE",'Planificación 2026-1'!X:X,C273,'Planificación 2026-1'!H:H,"AR"))&gt;0,"P34"," ")</f>
        <v xml:space="preserve"> </v>
      </c>
      <c r="BF273" s="58" t="str">
        <f>IF(SUM(COUNTIFS('Planificación 2026-1'!F:F,"SUNAMPE",'Planificación 2026-1'!X:X,C273,'Planificación 2026-1'!H:H,"T1"))&gt;0,"P35"," ")</f>
        <v xml:space="preserve"> </v>
      </c>
      <c r="BG273" s="58" t="str">
        <f>IF(SUM(COUNTIFS('Planificación 2026-1'!F:F,"SUNAMPE",'Planificación 2026-1'!X:X,C273,'Planificación 2026-1'!H:H,"T3"))&gt;0,"P36"," ")</f>
        <v xml:space="preserve"> </v>
      </c>
      <c r="BH273" s="58" t="str">
        <f>IF(SUM(COUNTIFS('Planificación 2026-1'!F:F,"SUNAMPE",'Planificación 2026-1'!X:X,C273,'Planificación 2026-1'!H:H,"T2"))&gt;0,"P37"," ")</f>
        <v xml:space="preserve"> </v>
      </c>
      <c r="BI273" s="58" t="str">
        <f>IF(SUM(COUNTIFS('Planificación 2026-1'!F:F,"SUNAMPE",'Planificación 2026-1'!X:X,C273,'Planificación 2026-1'!H:H,"AE"))&gt;0,"P38"," ")</f>
        <v xml:space="preserve"> </v>
      </c>
      <c r="BJ273" s="58" t="str">
        <f>IF(SUM(COUNTIFS('Planificación 2026-1'!F:F,"SUNAMPE",'Planificación 2026-1'!X:X,C273,'Planificación 2026-1'!H:H,"T4"))&gt;0,"P55"," ")</f>
        <v xml:space="preserve"> </v>
      </c>
      <c r="BK273" s="58" t="str">
        <f>IF(SUM(COUNTIFS('Planificación 2026-1'!F:F,"HUAURA",'Planificación 2026-1'!X:X,C273,'Planificación 2026-1'!H:H,"AF"))&gt;0," P01"," ")</f>
        <v xml:space="preserve"> </v>
      </c>
      <c r="BL273" s="58" t="str">
        <f>IF(SUM(COUNTIFS('Planificación 2026-1'!F:F,"HUAURA",'Planificación 2026-1'!X:X,C273,'Planificación 2026-1'!H:H,"EN"))&gt;0,"P02"," ")</f>
        <v xml:space="preserve"> </v>
      </c>
      <c r="BM273" s="58" t="str">
        <f>IF(SUM(COUNTIFS('Planificación 2026-1'!F:F,"HUAURA",'Planificación 2026-1'!X:X,C273,'Planificación 2026-1'!H:H,"IS"))&gt;0,"P03"," ")</f>
        <v xml:space="preserve"> </v>
      </c>
      <c r="BN273" s="58" t="str">
        <f>IF(SUM(COUNTIFS('Planificación 2026-1'!F:F,"HUAURA",'Planificación 2026-1'!X:X,C273,'Planificación 2026-1'!H:H,"PS"))&gt;0,"P04"," ")</f>
        <v xml:space="preserve"> </v>
      </c>
      <c r="BO273" s="58"/>
      <c r="BP273" s="58" t="str">
        <f>IF(SUM(COUNTIFS('Planificación 2026-1'!F:F,"HUAURA",'Planificación 2026-1'!X:X,C273,'Planificación 2026-1'!H:H,"IN"))&gt;0,"P06"," ")</f>
        <v xml:space="preserve"> </v>
      </c>
      <c r="BQ273" s="58" t="str">
        <f>IF(SUM(COUNTIFS('Planificación 2026-1'!F:F,"HUAURA",'Planificación 2026-1'!X:X,C273,'Planificación 2026-1'!H:H,"CA"))&gt;0,"P07"," ")</f>
        <v xml:space="preserve"> </v>
      </c>
      <c r="BR273" s="58" t="str">
        <f>IF(SUM(COUNTIFS('Planificación 2026-1'!F:F,"HUAURA",'Planificación 2026-1'!X:X,C273,'Planificación 2026-1'!H:H,"DE"))&gt;0,"P08"," ")</f>
        <v xml:space="preserve"> </v>
      </c>
      <c r="BS273" s="58" t="str">
        <f>IF(SUM(COUNTIFS('Planificación 2026-1'!F:F,"HUAURA",'Planificación 2026-1'!X:X,C273,'Planificación 2026-1'!H:H,"OB"))&gt;0,"P09"," ")</f>
        <v xml:space="preserve"> </v>
      </c>
      <c r="BT273" s="58" t="str">
        <f>IF(SUM(COUNTIFS('Planificación 2026-1'!F:F,"HUAURA",'Planificación 2026-1'!X:X,C273,'Planificación 2026-1'!H:H,"MH"))&gt;0,"P31"," ")</f>
        <v xml:space="preserve"> </v>
      </c>
      <c r="BU273" s="58" t="str">
        <f>IF(SUM(COUNTIFS('Planificación 2026-1'!F:F,"HUAURA",'Planificación 2026-1'!X:X,C273,'Planificación 2026-1'!H:H,"IC"))&gt;0,"P32"," ")</f>
        <v xml:space="preserve"> </v>
      </c>
      <c r="BV273" s="58" t="str">
        <f>IF(SUM(COUNTIFS('Planificación 2026-1'!F:F,"HUAURA",'Planificación 2026-1'!X:X,C273,'Planificación 2026-1'!H:H,"AR"))&gt;0,"P34"," ")</f>
        <v xml:space="preserve"> </v>
      </c>
      <c r="BW273" s="58" t="str">
        <f>IF(SUM(COUNTIFS('Planificación 2026-1'!F:F,"HUAURA",'Planificación 2026-1'!X:X,C273,'Planificación 2026-1'!H:H,"T1"))&gt;0,"P35"," ")</f>
        <v xml:space="preserve"> </v>
      </c>
      <c r="BX273" s="58" t="str">
        <f>IF(SUM(COUNTIFS('Planificación 2026-1'!F:F,"HUAURA",'Planificación 2026-1'!X:X,C273,'Planificación 2026-1'!H:H,"T3"))&gt;0,"P36"," ")</f>
        <v xml:space="preserve"> </v>
      </c>
      <c r="BY273" s="58" t="str">
        <f>IF(SUM(COUNTIFS('Planificación 2026-1'!F:F,"HUAURA",'Planificación 2026-1'!X:X,C273,'Planificación 2026-1'!H:H,"T2"))&gt;0,"P37"," ")</f>
        <v xml:space="preserve"> </v>
      </c>
      <c r="BZ273" s="58" t="str">
        <f>IF(SUM(COUNTIFS('Planificación 2026-1'!F:F,"HUAURA",'Planificación 2026-1'!X:X,C273,'Planificación 2026-1'!H:H,"AE"))&gt;0,"P38"," ")</f>
        <v xml:space="preserve"> </v>
      </c>
      <c r="CA273" s="58" t="str">
        <f>IF(SUM(COUNTIFS('Planificación 2026-1'!F:F,"HUAURA",'Planificación 2026-1'!X:X,C273,'Planificación 2026-1'!H:H,"T4"))&gt;0,"P55"," ")</f>
        <v xml:space="preserve"> </v>
      </c>
      <c r="CB273" s="59">
        <f>SUMIFS('Planificación 2026-1'!S:S,'Planificación 2026-1'!X:X,C273,'Planificación 2026-1'!H:H,"AF",'Planificación 2026-1'!I:I,"&gt;2")</f>
        <v>0</v>
      </c>
      <c r="CC273" s="59">
        <f>SUMIFS('Planificación 2026-1'!S:S,'Planificación 2026-1'!X:X,C273,'Planificación 2026-1'!H:H,"EN",'Planificación 2026-1'!I:I,"&gt;2")</f>
        <v>0</v>
      </c>
      <c r="CD273" s="59">
        <f>SUMIFS('Planificación 2026-1'!S:S,'Planificación 2026-1'!X:X,C273,'Planificación 2026-1'!H:H,"IS",'Planificación 2026-1'!I:I,"&gt;2")</f>
        <v>0</v>
      </c>
      <c r="CE273" s="59">
        <f>SUMIFS('Planificación 2026-1'!S:S,'Planificación 2026-1'!X:X,C273,'Planificación 2026-1'!H:H,"PS",'Planificación 2026-1'!I:I,"&gt;2")</f>
        <v>0</v>
      </c>
      <c r="CF273" s="59">
        <f>SUMIFS('Planificación 2026-1'!S:S,'Planificación 2026-1'!X:X,C273,'Planificación 2026-1'!H:H,"IN",'Planificación 2026-1'!I:I,"&gt;2")</f>
        <v>0</v>
      </c>
      <c r="CG273" s="59">
        <f>SUMIFS('Planificación 2026-1'!S:S,'Planificación 2026-1'!X:X,C273,'Planificación 2026-1'!H:H,"CA",'Planificación 2026-1'!I:I,"&gt;2")</f>
        <v>0</v>
      </c>
      <c r="CH273" s="59">
        <f>SUMIFS('Planificación 2026-1'!S:S,'Planificación 2026-1'!X:X,C273,'Planificación 2026-1'!H:H,"DE",'Planificación 2026-1'!I:I,"&gt;2")</f>
        <v>0</v>
      </c>
      <c r="CI273" s="59">
        <f>SUMIFS('Planificación 2026-1'!S:S,'Planificación 2026-1'!X:X,C273,'Planificación 2026-1'!H:H,"OB",'Planificación 2026-1'!I:I,"&gt;2")</f>
        <v>0</v>
      </c>
      <c r="CJ273" s="59">
        <f>SUMIFS('Planificación 2026-1'!S:S,'Planificación 2026-1'!X:X,C273,'Planificación 2026-1'!H:H,"MH",'Planificación 2026-1'!I:I,"&gt;2")</f>
        <v>15</v>
      </c>
      <c r="CK273" s="59">
        <f>SUMIFS('Planificación 2026-1'!S:S,'Planificación 2026-1'!X:X,C273,'Planificación 2026-1'!H:H,"IC",'Planificación 2026-1'!I:I,"&gt;2")</f>
        <v>0</v>
      </c>
      <c r="CL273" s="59">
        <f>SUMIFS('Planificación 2026-1'!S:S,'Planificación 2026-1'!X:X,C273,'Planificación 2026-1'!H:H,"AR",'Planificación 2026-1'!I:I,"&gt;2")</f>
        <v>0</v>
      </c>
      <c r="CM273" s="59">
        <f>SUMIFS('Planificación 2026-1'!S:S,'Planificación 2026-1'!X:X,C273,'Planificación 2026-1'!H:H,"AE",'Planificación 2026-1'!I:I,"&gt;2")</f>
        <v>0</v>
      </c>
      <c r="CN273" s="59">
        <f>SUMIFS('Planificación 2026-1'!S:S,'Planificación 2026-1'!X:X,C273,'Planificación 2026-1'!H:H,"T1",'Planificación 2026-1'!I:I,"&gt;2")</f>
        <v>0</v>
      </c>
      <c r="CO273" s="59">
        <f>SUMIFS('Planificación 2026-1'!S:S,'Planificación 2026-1'!X:X,C273,'Planificación 2026-1'!H:H,"T3",'Planificación 2026-1'!I:I,"&gt;2")</f>
        <v>0</v>
      </c>
      <c r="CP273" s="59">
        <f>SUMIFS('Planificación 2026-1'!S:S,'Planificación 2026-1'!X:X,C273,'Planificación 2026-1'!H:H,"T2",'Planificación 2026-1'!I:I,"&gt;2")</f>
        <v>0</v>
      </c>
      <c r="CQ273" s="59">
        <f>SUMIFS('Planificación 2026-1'!S:S,'Planificación 2026-1'!X:X,C273,'Planificación 2026-1'!H:H,"T4",'Planificación 2026-1'!I:I,"&gt;2")</f>
        <v>0</v>
      </c>
      <c r="CR273" s="59">
        <f>SUMIFS('Planificación 2026-1'!S:S,'Planificación 2026-1'!X:X,C273,'Planificación 2026-1'!H:H,"AF",'Planificación 2026-1'!I:I,"&lt;3")</f>
        <v>0</v>
      </c>
      <c r="CS273" s="59">
        <f>SUMIFS('Planificación 2026-1'!S:S,'Planificación 2026-1'!X:X,C273,'Planificación 2026-1'!H:H,"EN",'Planificación 2026-1'!I:I,"&lt;3")</f>
        <v>0</v>
      </c>
      <c r="CT273" s="59">
        <f>SUMIFS('Planificación 2026-1'!S:S,'Planificación 2026-1'!X:X,C273,'Planificación 2026-1'!H:H,"IS",'Planificación 2026-1'!I:I,"&lt;3")</f>
        <v>0</v>
      </c>
      <c r="CU273" s="59">
        <f>SUMIFS('Planificación 2026-1'!S:S,'Planificación 2026-1'!X:X,C273,'Planificación 2026-1'!H:H,"PS",'Planificación 2026-1'!I:I,"&lt;3")</f>
        <v>0</v>
      </c>
      <c r="CV273" s="59">
        <f>SUMIFS('Planificación 2026-1'!S:S,'Planificación 2026-1'!X:X,C273,'Planificación 2026-1'!H:H,"IN",'Planificación 2026-1'!I:I,"&lt;3")</f>
        <v>0</v>
      </c>
      <c r="CW273" s="59">
        <f>SUMIFS('Planificación 2026-1'!S:S,'Planificación 2026-1'!X:X,C273,'Planificación 2026-1'!H:H,"CA",'Planificación 2026-1'!I:I,"&lt;3")</f>
        <v>0</v>
      </c>
      <c r="CX273" s="59">
        <f>SUMIFS('Planificación 2026-1'!S:S,'Planificación 2026-1'!X:X,C273,'Planificación 2026-1'!H:H,"DE",'Planificación 2026-1'!I:I,"&lt;3")</f>
        <v>0</v>
      </c>
      <c r="CY273" s="59">
        <f>SUMIFS('Planificación 2026-1'!S:S,'Planificación 2026-1'!X:X,C273,'Planificación 2026-1'!H:H,"OB",'Planificación 2026-1'!I:I,"&lt;3")</f>
        <v>0</v>
      </c>
      <c r="CZ273" s="59">
        <f>SUMIFS('Planificación 2026-1'!S:S,'Planificación 2026-1'!X:X,C273,'Planificación 2026-1'!H:H,"MH",'Planificación 2026-1'!I:I,"&lt;3")</f>
        <v>0</v>
      </c>
      <c r="DA273" s="59">
        <f>SUMIFS('Planificación 2026-1'!S:S,'Planificación 2026-1'!X:X,C273,'Planificación 2026-1'!H:H,"IC",'Planificación 2026-1'!I:I,"&lt;3")</f>
        <v>0</v>
      </c>
      <c r="DB273" s="59">
        <f>SUMIFS('Planificación 2026-1'!S:S,'Planificación 2026-1'!X:X,C273,'Planificación 2026-1'!H:H,"AR",'Planificación 2026-1'!I:I,"&lt;3")</f>
        <v>0</v>
      </c>
      <c r="DC273" s="59">
        <f>SUMIFS('Planificación 2026-1'!S:S,'Planificación 2026-1'!X:X,C273,'Planificación 2026-1'!H:H,"AE",'Planificación 2026-1'!I:I,"&lt;3")</f>
        <v>0</v>
      </c>
      <c r="DD273" s="59">
        <f>SUMIFS('Planificación 2026-1'!S:S,'Planificación 2026-1'!X:X,C273,'Planificación 2026-1'!H:H,"T1",'Planificación 2026-1'!I:I,"&lt;3")</f>
        <v>0</v>
      </c>
      <c r="DE273" s="59">
        <f>SUMIFS('Planificación 2026-1'!S:S,'Planificación 2026-1'!X:X,C273,'Planificación 2026-1'!H:H,"T3",'Planificación 2026-1'!I:I,"&lt;3")</f>
        <v>0</v>
      </c>
      <c r="DF273" s="59">
        <f>SUMIFS('Planificación 2026-1'!S:S,'Planificación 2026-1'!X:X,C273,'Planificación 2026-1'!H:H,"T2",'Planificación 2026-1'!I:I,"&lt;3")</f>
        <v>0</v>
      </c>
      <c r="DG273" s="59">
        <f>SUMIFS('Planificación 2026-1'!S:S,'Planificación 2026-1'!X:X,C273,'Planificación 2026-1'!H:H,"T4",'Planificación 2026-1'!I:I,"&lt;3")</f>
        <v>0</v>
      </c>
      <c r="DH273" s="58" t="str">
        <f>TRIM(CONCATENATE(L273,M273,N273,O273,P273,Q273,R273,S273,T273,U273,V273,W273,X273,Y273,Z273,AA273,AB273))</f>
        <v/>
      </c>
      <c r="DI273" s="27">
        <f>IF(C273="","",SUMIFS('Planificación 2026-1'!S:S,'Planificación 2026-1'!X:X,C273,'Planificación 2026-1'!F:F,"PRINCIPAL",'Planificación 2026-1'!Y:Y,"VIRTUAL"))</f>
        <v>0</v>
      </c>
      <c r="DJ273" s="27">
        <f>IF(C273="","",SUMIFS('Planificación 2026-1'!S:S,'Planificación 2026-1'!X:X,C273,'Planificación 2026-1'!F:F,"PRINCIPAL",'Planificación 2026-1'!Y:Y,"PRESENCIAL"))</f>
        <v>0</v>
      </c>
      <c r="DK273" s="27">
        <f>IF(C273="","",SUMIFS('Planificación 2026-1'!S:S,'Planificación 2026-1'!X:X,C273,'Planificación 2026-1'!F:F,"PRINCIPAL",'Planificación 2026-1'!Y:Y,"HIBRIDO PRESENCIAL"))</f>
        <v>0</v>
      </c>
      <c r="DL273" s="58" t="str">
        <f>TRIM(CONCATENATE(AC273,AD273,AE273,AF273,AG273,AH273,AI273,AJ273,AK273,AL273,AM273,AN273,AO273,AP273,AQ273,AR273,AS273))</f>
        <v/>
      </c>
      <c r="DM273" s="58">
        <f>IF(C273="","",SUMIFS('Planificación 2026-1'!S:S,'Planificación 2026-1'!X:X,C273,'Planificación 2026-1'!F:F,"FILIAL",'Planificación 2026-1'!Y:Y,"VIRTUAL"))</f>
        <v>0</v>
      </c>
      <c r="DN273" s="60">
        <f>IF(C273="","",SUMIFS('Planificación 2026-1'!S:S,'Planificación 2026-1'!X:X,C273,'Planificación 2026-1'!F:F,"FILIAL",'Planificación 2026-1'!Y:Y,"PRESENCIAL"))</f>
        <v>0</v>
      </c>
      <c r="DO273" s="29">
        <f>IF(C273="","",SUMIFS('Planificación 2026-1'!S:S,'Planificación 2026-1'!X:X,C273,'Planificación 2026-1'!F:F,"FILIAL",'Planificación 2026-1'!Y:Y,"HIBRIDO PRESENCIAL"))</f>
        <v>0</v>
      </c>
      <c r="DP273" s="61" t="str">
        <f>TRIM(CONCATENATE(AT273,AU273,AV273,AW273,AX273,AY273,AZ273,BA273,BB273,BC273,BD273,BE273,BF273,BG273,BH273,BI273,BJ273))</f>
        <v>P31</v>
      </c>
      <c r="DQ273" s="58">
        <f>IF(C273="","",SUMIFS('Planificación 2026-1'!S:S,'Planificación 2026-1'!X:X,C273,'Planificación 2026-1'!F:F,"SUNAMPE",'Planificación 2026-1'!Y:Y,"VIRTUAL"))</f>
        <v>0</v>
      </c>
      <c r="DR273" s="29">
        <f>IF(C273="","",SUMIFS('Planificación 2026-1'!S:S,'Planificación 2026-1'!X:X,C273,'Planificación 2026-1'!F:F,"SUNAMPE",'Planificación 2026-1'!Y:Y,"PRESENCIAL"))</f>
        <v>15</v>
      </c>
      <c r="DS273" s="61" t="str">
        <f>TRIM(CONCATENATE(BK273,BL273,BM273,BN273,BO273,BP273,BQ273,BR273,BS273,BT273,BU273,BV273,BW273,BX273,BY273,BZ273,CA273))</f>
        <v/>
      </c>
      <c r="DT273" s="58">
        <f>IF(C273="","",SUMIFS('Planificación 2026-1'!S:S,'Planificación 2026-1'!X:X,C273,'Planificación 2026-1'!F:F,"HUAURA",'Planificación 2026-1'!Y:Y,"VIRTUAL"))</f>
        <v>0</v>
      </c>
      <c r="DU273" s="29">
        <f>IF(C273="","",SUMIFS('Planificación 2026-1'!S:S,'Planificación 2026-1'!X:X,C273,'Planificación 2026-1'!F:F,"HUAURA",'Planificación 2026-1'!Y:Y,"PRESENCIAL"))</f>
        <v>0</v>
      </c>
      <c r="DV273" s="32">
        <f>SUMIFS('Planificación 2026-1'!S:S,'Planificación 2026-1'!X:X,C273,'Planificación 2026-1'!F:F,"PRINCIPAL",'Planificación 2026-1'!Y:Y,"VIRTUAL",'Planificación 2026-1'!I:I,"&gt;2")</f>
        <v>0</v>
      </c>
      <c r="DW273" s="32">
        <f>SUMIFS('Planificación 2026-1'!S:S,'Planificación 2026-1'!X:X,C273,'Planificación 2026-1'!F:F,"PRINCIPAL",'Planificación 2026-1'!Y:Y,"&lt;&gt;VIRTUAL",'Planificación 2026-1'!I:I,"&gt;2")</f>
        <v>0</v>
      </c>
      <c r="DX273" s="32">
        <f>SUMIFS('Planificación 2026-1'!S:S,'Planificación 2026-1'!X:X,C273,'Planificación 2026-1'!F:F,"SUNAMPE",'Planificación 2026-1'!Y:Y,"VIRTUAL",'Planificación 2026-1'!I:I,"&gt;2")</f>
        <v>0</v>
      </c>
      <c r="DY273" s="32">
        <f>SUMIFS('Planificación 2026-1'!S:S,'Planificación 2026-1'!X:X,C273,'Planificación 2026-1'!F:F,"SUNAMPE",'Planificación 2026-1'!Y:Y,"&lt;&gt;VIRTUAL",'Planificación 2026-1'!I:I,"&gt;2")</f>
        <v>15</v>
      </c>
      <c r="DZ273" s="32">
        <f>SUMIFS('Planificación 2026-1'!S:S,'Planificación 2026-1'!X:X,C273,'Planificación 2026-1'!F:F,"FILIAL",'Planificación 2026-1'!Y:Y,"VIRTUAL",'Planificación 2026-1'!I:I,"&gt;2")</f>
        <v>0</v>
      </c>
      <c r="EA273" s="32">
        <f>SUMIFS('Planificación 2026-1'!S:S,'Planificación 2026-1'!X:X,C273,'Planificación 2026-1'!F:F,"FILIAL",'Planificación 2026-1'!Y:Y,"&lt;&gt;VIRTUAL",'Planificación 2026-1'!I:I,"&gt;2")</f>
        <v>0</v>
      </c>
      <c r="EB273" s="32">
        <f>SUMIFS('Planificación 2026-1'!S:S,'Planificación 2026-1'!X:X,C273,'Planificación 2026-1'!F:F,"PORUMA",'Planificación 2026-1'!Y:Y,"VIRTUAL",'Planificación 2026-1'!I:I,"&gt;2")</f>
        <v>0</v>
      </c>
      <c r="EC273" s="32">
        <f>SUMIFS('Planificación 2026-1'!S:S,'Planificación 2026-1'!X:X,C273,'Planificación 2026-1'!F:F,"PORUMA",'Planificación 2026-1'!Y:Y,"&lt;&gt;VIRTUAL",'Planificación 2026-1'!I:I,"&gt;2")</f>
        <v>0</v>
      </c>
      <c r="ED273" s="32">
        <f>SUMIFS('Planificación 2026-1'!S:S,'Planificación 2026-1'!X:X,C273,'Planificación 2026-1'!F:F,"HUAURA",'Planificación 2026-1'!Y:Y,"VIRTUAL",'Planificación 2026-1'!I:I,"&gt;2")</f>
        <v>0</v>
      </c>
      <c r="EE273" s="32">
        <f>SUMIFS('Planificación 2026-1'!S:S,'Planificación 2026-1'!X:X,C273,'Planificación 2026-1'!F:F,"HUAURA",'Planificación 2026-1'!Y:Y,"&lt;&gt;VIRTUAL",'Planificación 2026-1'!I:I,"&gt;2")</f>
        <v>0</v>
      </c>
      <c r="EF273" s="32">
        <f>SUMIFS('Planificación 2026-1'!S:S,'Planificación 2026-1'!X:X,C273,'Planificación 2026-1'!F:F,"PRINCIPAL",'Planificación 2026-1'!Y:Y,"VIRTUAL",'Planificación 2026-1'!I:I,"&lt;3")</f>
        <v>0</v>
      </c>
      <c r="EG273" s="32">
        <f>SUMIFS('Planificación 2026-1'!S:S,'Planificación 2026-1'!X:X,C273,'Planificación 2026-1'!F:F,"PRINCIPAL",'Planificación 2026-1'!Y:Y,"&lt;&gt;VIRTUAL",'Planificación 2026-1'!I:I,"&lt;3")</f>
        <v>0</v>
      </c>
      <c r="EH273" s="32">
        <f>SUMIFS('Planificación 2026-1'!S:S,'Planificación 2026-1'!X:X,C273,'Planificación 2026-1'!F:F,"SUNAMPE",'Planificación 2026-1'!Y:Y,"VIRTUAL",'Planificación 2026-1'!I:I,"&lt;3")</f>
        <v>0</v>
      </c>
      <c r="EI273" s="32">
        <f>SUMIFS('Planificación 2026-1'!S:S,'Planificación 2026-1'!X:X,C273,'Planificación 2026-1'!F:F,"SUNAMPE",'Planificación 2026-1'!Y:Y,"&lt;&gt;VIRTUAL",'Planificación 2026-1'!I:I,"&lt;3")</f>
        <v>0</v>
      </c>
      <c r="EJ273" s="32">
        <f>SUMIFS('Planificación 2026-1'!S:S,'Planificación 2026-1'!X:X,C273,'Planificación 2026-1'!F:F,"FILIAL",'Planificación 2026-1'!Y:Y,"VIRTUAL",'Planificación 2026-1'!I:I,"&lt;3")</f>
        <v>0</v>
      </c>
      <c r="EK273" s="32">
        <f>SUMIFS('Planificación 2026-1'!S:S,'Planificación 2026-1'!X:X,C273,'Planificación 2026-1'!F:F,"FILIAL",'Planificación 2026-1'!Y:Y,"&lt;&gt;VIRTUAL",'Planificación 2026-1'!I:I,"&lt;3")</f>
        <v>0</v>
      </c>
      <c r="EL273" s="32">
        <f>SUMIFS('Planificación 2026-1'!S:S,'Planificación 2026-1'!X:X,C273,'Planificación 2026-1'!F:F,"PORUMA",'Planificación 2026-1'!Y:Y,"VIRTUAL",'Planificación 2026-1'!I:I,"&lt;3")</f>
        <v>0</v>
      </c>
      <c r="EM273" s="32">
        <f>SUMIFS('Planificación 2026-1'!S:S,'Planificación 2026-1'!X:X,C273,'Planificación 2026-1'!F:F,"PORUMA",'Planificación 2026-1'!Y:Y,"&lt;&gt;VIRTUAL",'Planificación 2026-1'!I:I,"&lt;3")</f>
        <v>0</v>
      </c>
      <c r="EN273" s="32">
        <f>SUMIFS('Planificación 2026-1'!S:S,'Planificación 2026-1'!X:X,C273,'Planificación 2026-1'!F:F,"HUAURA",'Planificación 2026-1'!Y:Y,"VIRTUAL",'Planificación 2026-1'!I:I,"&lt;3")</f>
        <v>0</v>
      </c>
      <c r="EO273" s="32">
        <f>SUMIFS('Planificación 2026-1'!S:S,'Planificación 2026-1'!X:X,C273,'Planificación 2026-1'!F:F,"HUAURA",'Planificación 2026-1'!Y:Y,"&lt;&gt;VIRTUAL",'Planificación 2026-1'!I:I,"&lt;3")</f>
        <v>0</v>
      </c>
      <c r="EP273" s="32">
        <f>EJ273+DZ273+EA273+EK273</f>
        <v>0</v>
      </c>
      <c r="EQ273" s="32">
        <f>EO273+EN273+EE273+ED273</f>
        <v>0</v>
      </c>
      <c r="ER273" s="32">
        <f>EL273+EM273+EC273+EB273</f>
        <v>0</v>
      </c>
      <c r="ES273" s="32">
        <f>EG273+EF273+DW273+DV273</f>
        <v>0</v>
      </c>
      <c r="ET273" s="32">
        <f>EI273+EH273+DY273+DX273</f>
        <v>15</v>
      </c>
      <c r="EU273" s="32">
        <f t="shared" si="58"/>
        <v>15</v>
      </c>
      <c r="EV273" s="32" t="b">
        <f>EXACT(EU273,E273)</f>
        <v>1</v>
      </c>
      <c r="EW273" s="32"/>
      <c r="EX273" s="32">
        <f>DV273+DZ273+ED273+EF273+EJ273+EN273+DX273+EH273</f>
        <v>0</v>
      </c>
      <c r="EY273" s="32">
        <f>DW273+EA273+EE273+EG273+EK273+EO273+DY273+EI273</f>
        <v>15</v>
      </c>
      <c r="EZ273" s="32" t="b">
        <f>EXACT(SUM(EX273:EY273),E273)</f>
        <v>1</v>
      </c>
      <c r="FA273" s="32" t="str">
        <f>IF(AND(DW273=0,EA273=0,EE273=0),"",IF(COUNTIF(DW273:EE273,"&gt;0")=1,IF(DW273&gt;0,"SEDE",IF(EA273&gt;0,"FILIAL","HUAURA")),IF(COUNTIF(DW273:EE273,"&gt;0")=2,IF(AND(DW273&gt;0,EA273&gt;0),"SEDE-FILIAL",IF(AND(DW273&gt;0,EE273&gt;0),"SEDE-HUAURA","FILIAL-HUAURA")),"SEDE-FILIAL-HUAURA")))</f>
        <v/>
      </c>
      <c r="FB273" s="32" t="str">
        <f>IF(EX273=0,"PRESENCIAL",IF(EY273=0,"VIRTUAL",IF(EX273&gt;EY273,"MAS VIRTUAL",IF(EY273&gt;EX273,"MAS PRESENCIAL","AMBOS"))))</f>
        <v>PRESENCIAL</v>
      </c>
    </row>
    <row r="274" spans="2:158">
      <c r="B274" s="65">
        <v>271</v>
      </c>
      <c r="C274" s="32" t="s">
        <v>482</v>
      </c>
      <c r="D274" s="429">
        <v>21535273</v>
      </c>
      <c r="E274" s="62">
        <f>SUMIF('Planificación 2026-1'!X:X,C274,'Planificación 2026-1'!S:S)</f>
        <v>14</v>
      </c>
      <c r="F274" s="450" t="s">
        <v>203</v>
      </c>
      <c r="G274" s="57" t="s">
        <v>200</v>
      </c>
      <c r="H274" s="64"/>
      <c r="I274" s="64"/>
      <c r="J274" s="32" t="s">
        <v>181</v>
      </c>
      <c r="K274" s="32" t="s">
        <v>156</v>
      </c>
      <c r="L274" s="57" t="str">
        <f>IF(SUM(COUNTIFS('Planificación 2026-1'!F:F,"PRINCIPAL",'Planificación 2026-1'!X:X,C274,'Planificación 2026-1'!H:H,"AF"))&gt;0,"P01"," ")</f>
        <v xml:space="preserve"> </v>
      </c>
      <c r="M274" s="58" t="str">
        <f>IF(SUM(COUNTIFS('Planificación 2026-1'!F:F,"PRINCIPAL",'Planificación 2026-1'!X:X,C274,'Planificación 2026-1'!H:H,"EN"))&gt;0,"P02"," ")</f>
        <v xml:space="preserve"> </v>
      </c>
      <c r="N274" s="58" t="str">
        <f>IF(SUM(COUNTIFS('Planificación 2026-1'!F:F,"PRINCIPAL",'Planificación 2026-1'!X:X,C274,'Planificación 2026-1'!H:H,"IS"))&gt;0,"P03"," ")</f>
        <v xml:space="preserve"> </v>
      </c>
      <c r="O274" s="58" t="str">
        <f>IF(SUM(COUNTIFS('Planificación 2026-1'!F:F,"PRINCIPAL",'Planificación 2026-1'!X:X,C274,'Planificación 2026-1'!H:H,"PS"))&gt;0,"P04"," ")</f>
        <v xml:space="preserve"> </v>
      </c>
      <c r="P274" s="58"/>
      <c r="Q274" s="58" t="str">
        <f>IF(SUM(COUNTIFS('Planificación 2026-1'!F:F,"PRINCIPAL",'Planificación 2026-1'!X:X,C274,'Planificación 2026-1'!H:H,"IN"))&gt;0,"P06"," ")</f>
        <v xml:space="preserve"> </v>
      </c>
      <c r="R274" s="58" t="str">
        <f>IF(SUM(COUNTIFS('Planificación 2026-1'!F:F,"PRINCIPAL",'Planificación 2026-1'!X:X,C274,'Planificación 2026-1'!H:H,"CA"))&gt;0,"P07"," ")</f>
        <v xml:space="preserve"> </v>
      </c>
      <c r="S274" s="58" t="str">
        <f>IF(SUM(COUNTIFS('Planificación 2026-1'!F:F,"PRINCIPAL",'Planificación 2026-1'!X:X,C274,'Planificación 2026-1'!H:H,"DE"))&gt;0,"P08"," ")</f>
        <v xml:space="preserve"> </v>
      </c>
      <c r="T274" s="58" t="str">
        <f>IF(SUM(COUNTIFS('Planificación 2026-1'!F:F,"PRINCIPAL",'Planificación 2026-1'!X:X,C274,'Planificación 2026-1'!H:H,"OB"))&gt;0,"P09"," ")</f>
        <v>P09</v>
      </c>
      <c r="U274" s="58" t="str">
        <f>IF(SUM(COUNTIFS('Planificación 2026-1'!F:F,"PRINCIPAL",'Planificación 2026-1'!X:X,C274,'Planificación 2026-1'!H:H,"MH"))&gt;0,"P31"," ")</f>
        <v xml:space="preserve"> </v>
      </c>
      <c r="V274" s="58" t="str">
        <f>IF(SUM(COUNTIFS('Planificación 2026-1'!F:F,"PRINCIPAL",'Planificación 2026-1'!X:X,C274,'Planificación 2026-1'!H:H,"IC"))&gt;0,"P32"," ")</f>
        <v xml:space="preserve"> </v>
      </c>
      <c r="W274" s="58" t="str">
        <f>IF(SUM(COUNTIFS('Planificación 2026-1'!F:F,"PRINCIPAL",'Planificación 2026-1'!X:X,C274,'Planificación 2026-1'!H:H,"AR"))&gt;0,"P34"," ")</f>
        <v xml:space="preserve"> </v>
      </c>
      <c r="X274" s="58" t="str">
        <f>IF(SUM(COUNTIFS('Planificación 2026-1'!F:F,"PRINCIPAL",'Planificación 2026-1'!X:X,C274,'Planificación 2026-1'!H:H,"T1"))&gt;0,"P35"," ")</f>
        <v xml:space="preserve"> </v>
      </c>
      <c r="Y274" s="58" t="str">
        <f>IF(SUM(COUNTIFS('Planificación 2026-1'!F:F,"PRINCIPAL",'Planificación 2026-1'!X:X,C274,'Planificación 2026-1'!H:H,"T3"))&gt;0,"P36"," ")</f>
        <v xml:space="preserve"> </v>
      </c>
      <c r="Z274" s="58" t="str">
        <f>IF(SUM(COUNTIFS('Planificación 2026-1'!F:F,"PRINCIPAL",'Planificación 2026-1'!X:X,C274,'Planificación 2026-1'!H:H,"T2"))&gt;0,"P37"," ")</f>
        <v xml:space="preserve"> </v>
      </c>
      <c r="AA274" s="58" t="str">
        <f>IF(SUM(COUNTIFS('Planificación 2026-1'!F:F,"PRINCIPAL",'Planificación 2026-1'!X:X,C274,'Planificación 2026-1'!H:H,"AE"))&gt;0,"P38"," ")</f>
        <v xml:space="preserve"> </v>
      </c>
      <c r="AB274" s="58" t="str">
        <f>IF(SUM(COUNTIFS('Planificación 2026-1'!F:F,"PRINCIPAL",'Planificación 2026-1'!X:X,C274,'Planificación 2026-1'!H:H,"T4"))&gt;0,"P55"," ")</f>
        <v xml:space="preserve"> </v>
      </c>
      <c r="AC274" s="58" t="str">
        <f>IF(SUM(COUNTIFS('Planificación 2026-1'!F:F,"FILIAL",'Planificación 2026-1'!X:X,C274,'Planificación 2026-1'!H:H,"AF"))&gt;0," P01"," ")</f>
        <v xml:space="preserve"> </v>
      </c>
      <c r="AD274" s="58" t="str">
        <f>IF(SUM(COUNTIFS('Planificación 2026-1'!F:F,"FILIAL",'Planificación 2026-1'!X:X,C274,'Planificación 2026-1'!H:H,"EN"))&gt;0,"P02"," ")</f>
        <v xml:space="preserve"> </v>
      </c>
      <c r="AE274" s="58" t="str">
        <f>IF(SUM(COUNTIFS('Planificación 2026-1'!F:F,"FILIAL",'Planificación 2026-1'!X:X,C274,'Planificación 2026-1'!H:H,"IS"))&gt;0,"P03"," ")</f>
        <v xml:space="preserve"> </v>
      </c>
      <c r="AF274" s="58" t="str">
        <f>IF(SUM(COUNTIFS('Planificación 2026-1'!F:F,"FILIAL",'Planificación 2026-1'!X:X,C274,'Planificación 2026-1'!H:H,"PS"))&gt;0,"P04"," ")</f>
        <v xml:space="preserve"> </v>
      </c>
      <c r="AG274" s="58"/>
      <c r="AH274" s="58" t="str">
        <f>IF(SUM(COUNTIFS('Planificación 2026-1'!F:F,"FILIAL",'Planificación 2026-1'!X:X,C274,'Planificación 2026-1'!H:H,"IN"))&gt;0,"P06"," ")</f>
        <v xml:space="preserve"> </v>
      </c>
      <c r="AI274" s="58" t="str">
        <f>IF(SUM(COUNTIFS('Planificación 2026-1'!F:F,"FILIAL",'Planificación 2026-1'!X:X,C274,'Planificación 2026-1'!H:H,"CA"))&gt;0,"P07"," ")</f>
        <v xml:space="preserve"> </v>
      </c>
      <c r="AJ274" s="58" t="str">
        <f>IF(SUM(COUNTIFS('Planificación 2026-1'!F:F,"FILIAL",'Planificación 2026-1'!X:X,C274,'Planificación 2026-1'!H:H,"DE"))&gt;0,"P08"," ")</f>
        <v xml:space="preserve"> </v>
      </c>
      <c r="AK274" s="58" t="str">
        <f>IF(SUM(COUNTIFS('Planificación 2026-1'!F:F,"FILIAL",'Planificación 2026-1'!X:X,C274,'Planificación 2026-1'!H:H,"OB"))&gt;0,"P09"," ")</f>
        <v xml:space="preserve"> </v>
      </c>
      <c r="AL274" s="58" t="str">
        <f>IF(SUM(COUNTIFS('Planificación 2026-1'!F:F,"FILIAL",'Planificación 2026-1'!X:X,C274,'Planificación 2026-1'!H:H,"MH"))&gt;0,"P31"," ")</f>
        <v xml:space="preserve"> </v>
      </c>
      <c r="AM274" s="58" t="str">
        <f>IF(SUM(COUNTIFS('Planificación 2026-1'!F:F,"FILIAL",'Planificación 2026-1'!X:X,C274,'Planificación 2026-1'!H:H,"IC"))&gt;0,"P32"," ")</f>
        <v xml:space="preserve"> </v>
      </c>
      <c r="AN274" s="58" t="str">
        <f>IF(SUM(COUNTIFS('Planificación 2026-1'!F:F,"FILIAL",'Planificación 2026-1'!X:X,C274,'Planificación 2026-1'!H:H,"AR"))&gt;0,"P34"," ")</f>
        <v xml:space="preserve"> </v>
      </c>
      <c r="AO274" s="58" t="str">
        <f>IF(SUM(COUNTIFS('Planificación 2026-1'!F:F,"FILIAL",'Planificación 2026-1'!X:X,C274,'Planificación 2026-1'!H:H,"T1"))&gt;0,"P35"," ")</f>
        <v xml:space="preserve"> </v>
      </c>
      <c r="AP274" s="58" t="str">
        <f>IF(SUM(COUNTIFS('Planificación 2026-1'!F:F,"FILIAL",'Planificación 2026-1'!X:X,C274,'Planificación 2026-1'!H:H,"T3"))&gt;0,"P36"," ")</f>
        <v xml:space="preserve"> </v>
      </c>
      <c r="AQ274" s="58" t="str">
        <f>IF(SUM(COUNTIFS('Planificación 2026-1'!F:F,"FILIAL",'Planificación 2026-1'!X:X,C274,'Planificación 2026-1'!H:H,"T2"))&gt;0,"P37"," ")</f>
        <v xml:space="preserve"> </v>
      </c>
      <c r="AR274" s="58" t="str">
        <f>IF(SUM(COUNTIFS('Planificación 2026-1'!F:F,"FILIAL",'Planificación 2026-1'!X:X,C274,'Planificación 2026-1'!H:H,"AE"))&gt;0,"P38"," ")</f>
        <v xml:space="preserve"> </v>
      </c>
      <c r="AS274" s="58" t="str">
        <f>IF(SUM(COUNTIFS('Planificación 2026-1'!F:F,"FILIAL",'Planificación 2026-1'!X:X,C274,'Planificación 2026-1'!H:H,"T4"))&gt;0,"P55"," ")</f>
        <v xml:space="preserve"> </v>
      </c>
      <c r="AT274" s="58" t="str">
        <f>IF(SUM(COUNTIFS('Planificación 2026-1'!F:F,"SUNAMPE",'Planificación 2026-1'!X:X,C274,'Planificación 2026-1'!H:H,"AF"))&gt;0," P01"," ")</f>
        <v xml:space="preserve"> </v>
      </c>
      <c r="AU274" s="58" t="str">
        <f>IF(SUM(COUNTIFS('Planificación 2026-1'!F:F,"SUNAMPE",'Planificación 2026-1'!X:X,C274,'Planificación 2026-1'!H:H,"EN"))&gt;0,"P02"," ")</f>
        <v xml:space="preserve"> </v>
      </c>
      <c r="AV274" s="58" t="str">
        <f>IF(SUM(COUNTIFS('Planificación 2026-1'!F:F,"SUNAMPE",'Planificación 2026-1'!X:X,C274,'Planificación 2026-1'!H:H,"IS"))&gt;0,"P03"," ")</f>
        <v xml:space="preserve"> </v>
      </c>
      <c r="AW274" s="58" t="str">
        <f>IF(SUM(COUNTIFS('Planificación 2026-1'!F:F,"SUNAMPE",'Planificación 2026-1'!X:X,C274,'Planificación 2026-1'!H:H,"PS"))&gt;0,"P04"," ")</f>
        <v xml:space="preserve"> </v>
      </c>
      <c r="AX274" s="58"/>
      <c r="AY274" s="58" t="str">
        <f>IF(SUM(COUNTIFS('Planificación 2026-1'!F:F,"SUNAMPE",'Planificación 2026-1'!X:X,C274,'Planificación 2026-1'!H:H,"IN"))&gt;0,"P06"," ")</f>
        <v xml:space="preserve"> </v>
      </c>
      <c r="AZ274" s="58" t="str">
        <f>IF(SUM(COUNTIFS('Planificación 2026-1'!F:F,"SUNAMPE",'Planificación 2026-1'!X:X,C274,'Planificación 2026-1'!H:H,"CA"))&gt;0,"P07"," ")</f>
        <v xml:space="preserve"> </v>
      </c>
      <c r="BA274" s="58" t="str">
        <f>IF(SUM(COUNTIFS('Planificación 2026-1'!F:F,"SUNAMPE",'Planificación 2026-1'!X:X,C274,'Planificación 2026-1'!H:H,"DE"))&gt;0,"P08"," ")</f>
        <v xml:space="preserve"> </v>
      </c>
      <c r="BB274" s="58" t="str">
        <f>IF(SUM(COUNTIFS('Planificación 2026-1'!F:F,"SUNAMPE",'Planificación 2026-1'!X:X,C274,'Planificación 2026-1'!H:H,"OB"))&gt;0,"P09"," ")</f>
        <v xml:space="preserve"> </v>
      </c>
      <c r="BC274" s="58" t="str">
        <f>IF(SUM(COUNTIFS('Planificación 2026-1'!F:F,"SUNAMPE",'Planificación 2026-1'!X:X,C274,'Planificación 2026-1'!H:H,"MH"))&gt;0,"P31"," ")</f>
        <v xml:space="preserve"> </v>
      </c>
      <c r="BD274" s="58" t="str">
        <f>IF(SUM(COUNTIFS('Planificación 2026-1'!F:F,"SUNAMPE",'Planificación 2026-1'!X:X,C274,'Planificación 2026-1'!H:H,"IC"))&gt;0,"P32"," ")</f>
        <v xml:space="preserve"> </v>
      </c>
      <c r="BE274" s="58" t="str">
        <f>IF(SUM(COUNTIFS('Planificación 2026-1'!F:F,"SUNAMPE",'Planificación 2026-1'!X:X,C274,'Planificación 2026-1'!H:H,"AR"))&gt;0,"P34"," ")</f>
        <v xml:space="preserve"> </v>
      </c>
      <c r="BF274" s="58" t="str">
        <f>IF(SUM(COUNTIFS('Planificación 2026-1'!F:F,"SUNAMPE",'Planificación 2026-1'!X:X,C274,'Planificación 2026-1'!H:H,"T1"))&gt;0,"P35"," ")</f>
        <v xml:space="preserve"> </v>
      </c>
      <c r="BG274" s="58" t="str">
        <f>IF(SUM(COUNTIFS('Planificación 2026-1'!F:F,"SUNAMPE",'Planificación 2026-1'!X:X,C274,'Planificación 2026-1'!H:H,"T3"))&gt;0,"P36"," ")</f>
        <v>P36</v>
      </c>
      <c r="BH274" s="58" t="str">
        <f>IF(SUM(COUNTIFS('Planificación 2026-1'!F:F,"SUNAMPE",'Planificación 2026-1'!X:X,C274,'Planificación 2026-1'!H:H,"T2"))&gt;0,"P37"," ")</f>
        <v xml:space="preserve"> </v>
      </c>
      <c r="BI274" s="58" t="str">
        <f>IF(SUM(COUNTIFS('Planificación 2026-1'!F:F,"SUNAMPE",'Planificación 2026-1'!X:X,C274,'Planificación 2026-1'!H:H,"AE"))&gt;0,"P38"," ")</f>
        <v xml:space="preserve"> </v>
      </c>
      <c r="BJ274" s="58" t="str">
        <f>IF(SUM(COUNTIFS('Planificación 2026-1'!F:F,"SUNAMPE",'Planificación 2026-1'!X:X,C274,'Planificación 2026-1'!H:H,"T4"))&gt;0,"P55"," ")</f>
        <v xml:space="preserve"> </v>
      </c>
      <c r="BK274" s="58" t="str">
        <f>IF(SUM(COUNTIFS('Planificación 2026-1'!F:F,"HUAURA",'Planificación 2026-1'!X:X,C274,'Planificación 2026-1'!H:H,"AF"))&gt;0," P01"," ")</f>
        <v xml:space="preserve"> </v>
      </c>
      <c r="BL274" s="58" t="str">
        <f>IF(SUM(COUNTIFS('Planificación 2026-1'!F:F,"HUAURA",'Planificación 2026-1'!X:X,C274,'Planificación 2026-1'!H:H,"EN"))&gt;0,"P02"," ")</f>
        <v xml:space="preserve"> </v>
      </c>
      <c r="BM274" s="58" t="str">
        <f>IF(SUM(COUNTIFS('Planificación 2026-1'!F:F,"HUAURA",'Planificación 2026-1'!X:X,C274,'Planificación 2026-1'!H:H,"IS"))&gt;0,"P03"," ")</f>
        <v xml:space="preserve"> </v>
      </c>
      <c r="BN274" s="58" t="str">
        <f>IF(SUM(COUNTIFS('Planificación 2026-1'!F:F,"HUAURA",'Planificación 2026-1'!X:X,C274,'Planificación 2026-1'!H:H,"PS"))&gt;0,"P04"," ")</f>
        <v xml:space="preserve"> </v>
      </c>
      <c r="BO274" s="58"/>
      <c r="BP274" s="58" t="str">
        <f>IF(SUM(COUNTIFS('Planificación 2026-1'!F:F,"HUAURA",'Planificación 2026-1'!X:X,C274,'Planificación 2026-1'!H:H,"IN"))&gt;0,"P06"," ")</f>
        <v xml:space="preserve"> </v>
      </c>
      <c r="BQ274" s="58" t="str">
        <f>IF(SUM(COUNTIFS('Planificación 2026-1'!F:F,"HUAURA",'Planificación 2026-1'!X:X,C274,'Planificación 2026-1'!H:H,"CA"))&gt;0,"P07"," ")</f>
        <v xml:space="preserve"> </v>
      </c>
      <c r="BR274" s="58" t="str">
        <f>IF(SUM(COUNTIFS('Planificación 2026-1'!F:F,"HUAURA",'Planificación 2026-1'!X:X,C274,'Planificación 2026-1'!H:H,"DE"))&gt;0,"P08"," ")</f>
        <v xml:space="preserve"> </v>
      </c>
      <c r="BS274" s="58" t="str">
        <f>IF(SUM(COUNTIFS('Planificación 2026-1'!F:F,"HUAURA",'Planificación 2026-1'!X:X,C274,'Planificación 2026-1'!H:H,"OB"))&gt;0,"P09"," ")</f>
        <v xml:space="preserve"> </v>
      </c>
      <c r="BT274" s="58" t="str">
        <f>IF(SUM(COUNTIFS('Planificación 2026-1'!F:F,"HUAURA",'Planificación 2026-1'!X:X,C274,'Planificación 2026-1'!H:H,"MH"))&gt;0,"P31"," ")</f>
        <v xml:space="preserve"> </v>
      </c>
      <c r="BU274" s="58" t="str">
        <f>IF(SUM(COUNTIFS('Planificación 2026-1'!F:F,"HUAURA",'Planificación 2026-1'!X:X,C274,'Planificación 2026-1'!H:H,"IC"))&gt;0,"P32"," ")</f>
        <v xml:space="preserve"> </v>
      </c>
      <c r="BV274" s="58" t="str">
        <f>IF(SUM(COUNTIFS('Planificación 2026-1'!F:F,"HUAURA",'Planificación 2026-1'!X:X,C274,'Planificación 2026-1'!H:H,"AR"))&gt;0,"P34"," ")</f>
        <v xml:space="preserve"> </v>
      </c>
      <c r="BW274" s="58" t="str">
        <f>IF(SUM(COUNTIFS('Planificación 2026-1'!F:F,"HUAURA",'Planificación 2026-1'!X:X,C274,'Planificación 2026-1'!H:H,"T1"))&gt;0,"P35"," ")</f>
        <v xml:space="preserve"> </v>
      </c>
      <c r="BX274" s="58" t="str">
        <f>IF(SUM(COUNTIFS('Planificación 2026-1'!F:F,"HUAURA",'Planificación 2026-1'!X:X,C274,'Planificación 2026-1'!H:H,"T3"))&gt;0,"P36"," ")</f>
        <v xml:space="preserve"> </v>
      </c>
      <c r="BY274" s="58" t="str">
        <f>IF(SUM(COUNTIFS('Planificación 2026-1'!F:F,"HUAURA",'Planificación 2026-1'!X:X,C274,'Planificación 2026-1'!H:H,"T2"))&gt;0,"P37"," ")</f>
        <v xml:space="preserve"> </v>
      </c>
      <c r="BZ274" s="58" t="str">
        <f>IF(SUM(COUNTIFS('Planificación 2026-1'!F:F,"HUAURA",'Planificación 2026-1'!X:X,C274,'Planificación 2026-1'!H:H,"AE"))&gt;0,"P38"," ")</f>
        <v xml:space="preserve"> </v>
      </c>
      <c r="CA274" s="58" t="str">
        <f>IF(SUM(COUNTIFS('Planificación 2026-1'!F:F,"HUAURA",'Planificación 2026-1'!X:X,C274,'Planificación 2026-1'!H:H,"T4"))&gt;0,"P55"," ")</f>
        <v xml:space="preserve"> </v>
      </c>
      <c r="CB274" s="59">
        <f>SUMIFS('Planificación 2026-1'!S:S,'Planificación 2026-1'!X:X,C274,'Planificación 2026-1'!H:H,"AF",'Planificación 2026-1'!I:I,"&gt;2")</f>
        <v>0</v>
      </c>
      <c r="CC274" s="59">
        <f>SUMIFS('Planificación 2026-1'!S:S,'Planificación 2026-1'!X:X,C274,'Planificación 2026-1'!H:H,"EN",'Planificación 2026-1'!I:I,"&gt;2")</f>
        <v>0</v>
      </c>
      <c r="CD274" s="59">
        <f>SUMIFS('Planificación 2026-1'!S:S,'Planificación 2026-1'!X:X,C274,'Planificación 2026-1'!H:H,"IS",'Planificación 2026-1'!I:I,"&gt;2")</f>
        <v>0</v>
      </c>
      <c r="CE274" s="59">
        <f>SUMIFS('Planificación 2026-1'!S:S,'Planificación 2026-1'!X:X,C274,'Planificación 2026-1'!H:H,"PS",'Planificación 2026-1'!I:I,"&gt;2")</f>
        <v>0</v>
      </c>
      <c r="CF274" s="59">
        <f>SUMIFS('Planificación 2026-1'!S:S,'Planificación 2026-1'!X:X,C274,'Planificación 2026-1'!H:H,"IN",'Planificación 2026-1'!I:I,"&gt;2")</f>
        <v>0</v>
      </c>
      <c r="CG274" s="59">
        <f>SUMIFS('Planificación 2026-1'!S:S,'Planificación 2026-1'!X:X,C274,'Planificación 2026-1'!H:H,"CA",'Planificación 2026-1'!I:I,"&gt;2")</f>
        <v>0</v>
      </c>
      <c r="CH274" s="59">
        <f>SUMIFS('Planificación 2026-1'!S:S,'Planificación 2026-1'!X:X,C274,'Planificación 2026-1'!H:H,"DE",'Planificación 2026-1'!I:I,"&gt;2")</f>
        <v>0</v>
      </c>
      <c r="CI274" s="59">
        <f>SUMIFS('Planificación 2026-1'!S:S,'Planificación 2026-1'!X:X,C274,'Planificación 2026-1'!H:H,"OB",'Planificación 2026-1'!I:I,"&gt;2")</f>
        <v>8</v>
      </c>
      <c r="CJ274" s="59">
        <f>SUMIFS('Planificación 2026-1'!S:S,'Planificación 2026-1'!X:X,C274,'Planificación 2026-1'!H:H,"MH",'Planificación 2026-1'!I:I,"&gt;2")</f>
        <v>0</v>
      </c>
      <c r="CK274" s="59">
        <f>SUMIFS('Planificación 2026-1'!S:S,'Planificación 2026-1'!X:X,C274,'Planificación 2026-1'!H:H,"IC",'Planificación 2026-1'!I:I,"&gt;2")</f>
        <v>0</v>
      </c>
      <c r="CL274" s="59">
        <f>SUMIFS('Planificación 2026-1'!S:S,'Planificación 2026-1'!X:X,C274,'Planificación 2026-1'!H:H,"AR",'Planificación 2026-1'!I:I,"&gt;2")</f>
        <v>0</v>
      </c>
      <c r="CM274" s="59">
        <f>SUMIFS('Planificación 2026-1'!S:S,'Planificación 2026-1'!X:X,C274,'Planificación 2026-1'!H:H,"AE",'Planificación 2026-1'!I:I,"&gt;2")</f>
        <v>0</v>
      </c>
      <c r="CN274" s="59">
        <f>SUMIFS('Planificación 2026-1'!S:S,'Planificación 2026-1'!X:X,C274,'Planificación 2026-1'!H:H,"T1",'Planificación 2026-1'!I:I,"&gt;2")</f>
        <v>0</v>
      </c>
      <c r="CO274" s="59">
        <f>SUMIFS('Planificación 2026-1'!S:S,'Planificación 2026-1'!X:X,C274,'Planificación 2026-1'!H:H,"T3",'Planificación 2026-1'!I:I,"&gt;2")</f>
        <v>0</v>
      </c>
      <c r="CP274" s="59">
        <f>SUMIFS('Planificación 2026-1'!S:S,'Planificación 2026-1'!X:X,C274,'Planificación 2026-1'!H:H,"T2",'Planificación 2026-1'!I:I,"&gt;2")</f>
        <v>0</v>
      </c>
      <c r="CQ274" s="59">
        <f>SUMIFS('Planificación 2026-1'!S:S,'Planificación 2026-1'!X:X,C274,'Planificación 2026-1'!H:H,"T4",'Planificación 2026-1'!I:I,"&gt;2")</f>
        <v>0</v>
      </c>
      <c r="CR274" s="59">
        <f>SUMIFS('Planificación 2026-1'!S:S,'Planificación 2026-1'!X:X,C274,'Planificación 2026-1'!H:H,"AF",'Planificación 2026-1'!I:I,"&lt;3")</f>
        <v>0</v>
      </c>
      <c r="CS274" s="59">
        <f>SUMIFS('Planificación 2026-1'!S:S,'Planificación 2026-1'!X:X,C274,'Planificación 2026-1'!H:H,"EN",'Planificación 2026-1'!I:I,"&lt;3")</f>
        <v>0</v>
      </c>
      <c r="CT274" s="59">
        <f>SUMIFS('Planificación 2026-1'!S:S,'Planificación 2026-1'!X:X,C274,'Planificación 2026-1'!H:H,"IS",'Planificación 2026-1'!I:I,"&lt;3")</f>
        <v>0</v>
      </c>
      <c r="CU274" s="59">
        <f>SUMIFS('Planificación 2026-1'!S:S,'Planificación 2026-1'!X:X,C274,'Planificación 2026-1'!H:H,"PS",'Planificación 2026-1'!I:I,"&lt;3")</f>
        <v>0</v>
      </c>
      <c r="CV274" s="59">
        <f>SUMIFS('Planificación 2026-1'!S:S,'Planificación 2026-1'!X:X,C274,'Planificación 2026-1'!H:H,"IN",'Planificación 2026-1'!I:I,"&lt;3")</f>
        <v>0</v>
      </c>
      <c r="CW274" s="59">
        <f>SUMIFS('Planificación 2026-1'!S:S,'Planificación 2026-1'!X:X,C274,'Planificación 2026-1'!H:H,"CA",'Planificación 2026-1'!I:I,"&lt;3")</f>
        <v>0</v>
      </c>
      <c r="CX274" s="59">
        <f>SUMIFS('Planificación 2026-1'!S:S,'Planificación 2026-1'!X:X,C274,'Planificación 2026-1'!H:H,"DE",'Planificación 2026-1'!I:I,"&lt;3")</f>
        <v>0</v>
      </c>
      <c r="CY274" s="59">
        <f>SUMIFS('Planificación 2026-1'!S:S,'Planificación 2026-1'!X:X,C274,'Planificación 2026-1'!H:H,"OB",'Planificación 2026-1'!I:I,"&lt;3")</f>
        <v>0</v>
      </c>
      <c r="CZ274" s="59">
        <f>SUMIFS('Planificación 2026-1'!S:S,'Planificación 2026-1'!X:X,C274,'Planificación 2026-1'!H:H,"MH",'Planificación 2026-1'!I:I,"&lt;3")</f>
        <v>0</v>
      </c>
      <c r="DA274" s="59">
        <f>SUMIFS('Planificación 2026-1'!S:S,'Planificación 2026-1'!X:X,C274,'Planificación 2026-1'!H:H,"IC",'Planificación 2026-1'!I:I,"&lt;3")</f>
        <v>0</v>
      </c>
      <c r="DB274" s="59">
        <f>SUMIFS('Planificación 2026-1'!S:S,'Planificación 2026-1'!X:X,C274,'Planificación 2026-1'!H:H,"AR",'Planificación 2026-1'!I:I,"&lt;3")</f>
        <v>0</v>
      </c>
      <c r="DC274" s="59">
        <f>SUMIFS('Planificación 2026-1'!S:S,'Planificación 2026-1'!X:X,C274,'Planificación 2026-1'!H:H,"AE",'Planificación 2026-1'!I:I,"&lt;3")</f>
        <v>0</v>
      </c>
      <c r="DD274" s="59">
        <f>SUMIFS('Planificación 2026-1'!S:S,'Planificación 2026-1'!X:X,C274,'Planificación 2026-1'!H:H,"T1",'Planificación 2026-1'!I:I,"&lt;3")</f>
        <v>0</v>
      </c>
      <c r="DE274" s="59">
        <f>SUMIFS('Planificación 2026-1'!S:S,'Planificación 2026-1'!X:X,C274,'Planificación 2026-1'!H:H,"T3",'Planificación 2026-1'!I:I,"&lt;3")</f>
        <v>6</v>
      </c>
      <c r="DF274" s="59">
        <f>SUMIFS('Planificación 2026-1'!S:S,'Planificación 2026-1'!X:X,C274,'Planificación 2026-1'!H:H,"T2",'Planificación 2026-1'!I:I,"&lt;3")</f>
        <v>0</v>
      </c>
      <c r="DG274" s="59">
        <f>SUMIFS('Planificación 2026-1'!S:S,'Planificación 2026-1'!X:X,C274,'Planificación 2026-1'!H:H,"T4",'Planificación 2026-1'!I:I,"&lt;3")</f>
        <v>0</v>
      </c>
      <c r="DH274" s="58" t="str">
        <f>TRIM(CONCATENATE(L274,M274,N274,O274,P274,Q274,R274,S274,T274,U274,V274,W274,X274,Y274,Z274,AA274,AB274))</f>
        <v>P09</v>
      </c>
      <c r="DI274" s="27">
        <f>IF(C274="","",SUMIFS('Planificación 2026-1'!S:S,'Planificación 2026-1'!X:X,C274,'Planificación 2026-1'!F:F,"PRINCIPAL",'Planificación 2026-1'!Y:Y,"VIRTUAL"))</f>
        <v>0</v>
      </c>
      <c r="DJ274" s="27">
        <f>IF(C274="","",SUMIFS('Planificación 2026-1'!S:S,'Planificación 2026-1'!X:X,C274,'Planificación 2026-1'!F:F,"PRINCIPAL",'Planificación 2026-1'!Y:Y,"PRESENCIAL"))</f>
        <v>8</v>
      </c>
      <c r="DK274" s="27">
        <f>IF(C274="","",SUMIFS('Planificación 2026-1'!S:S,'Planificación 2026-1'!X:X,C274,'Planificación 2026-1'!F:F,"PRINCIPAL",'Planificación 2026-1'!Y:Y,"HIBRIDO PRESENCIAL"))</f>
        <v>0</v>
      </c>
      <c r="DL274" s="58" t="str">
        <f>TRIM(CONCATENATE(AC274,AD274,AE274,AF274,AG274,AH274,AI274,AJ274,AK274,AL274,AM274,AN274,AO274,AP274,AQ274,AR274,AS274))</f>
        <v/>
      </c>
      <c r="DM274" s="58">
        <f>IF(C274="","",SUMIFS('Planificación 2026-1'!S:S,'Planificación 2026-1'!X:X,C274,'Planificación 2026-1'!F:F,"FILIAL",'Planificación 2026-1'!Y:Y,"VIRTUAL"))</f>
        <v>0</v>
      </c>
      <c r="DN274" s="60">
        <f>IF(C274="","",SUMIFS('Planificación 2026-1'!S:S,'Planificación 2026-1'!X:X,C274,'Planificación 2026-1'!F:F,"FILIAL",'Planificación 2026-1'!Y:Y,"PRESENCIAL"))</f>
        <v>0</v>
      </c>
      <c r="DO274" s="29">
        <f>IF(C274="","",SUMIFS('Planificación 2026-1'!S:S,'Planificación 2026-1'!X:X,C274,'Planificación 2026-1'!F:F,"FILIAL",'Planificación 2026-1'!Y:Y,"HIBRIDO PRESENCIAL"))</f>
        <v>0</v>
      </c>
      <c r="DP274" s="61" t="str">
        <f>TRIM(CONCATENATE(AT274,AU274,AV274,AW274,AX274,AY274,AZ274,BA274,BB274,BC274,BD274,BE274,BF274,BG274,BH274,BI274,BJ274))</f>
        <v>P36</v>
      </c>
      <c r="DQ274" s="58">
        <f>IF(C274="","",SUMIFS('Planificación 2026-1'!S:S,'Planificación 2026-1'!X:X,C274,'Planificación 2026-1'!F:F,"SUNAMPE",'Planificación 2026-1'!Y:Y,"VIRTUAL"))</f>
        <v>0</v>
      </c>
      <c r="DR274" s="29">
        <f>IF(C274="","",SUMIFS('Planificación 2026-1'!S:S,'Planificación 2026-1'!X:X,C274,'Planificación 2026-1'!F:F,"SUNAMPE",'Planificación 2026-1'!Y:Y,"PRESENCIAL"))</f>
        <v>6</v>
      </c>
      <c r="DS274" s="61" t="str">
        <f>TRIM(CONCATENATE(BK274,BL274,BM274,BN274,BO274,BP274,BQ274,BR274,BS274,BT274,BU274,BV274,BW274,BX274,BY274,BZ274,CA274))</f>
        <v/>
      </c>
      <c r="DT274" s="58">
        <f>IF(C274="","",SUMIFS('Planificación 2026-1'!S:S,'Planificación 2026-1'!X:X,C274,'Planificación 2026-1'!F:F,"HUAURA",'Planificación 2026-1'!Y:Y,"VIRTUAL"))</f>
        <v>0</v>
      </c>
      <c r="DU274" s="29">
        <f>IF(C274="","",SUMIFS('Planificación 2026-1'!S:S,'Planificación 2026-1'!X:X,C274,'Planificación 2026-1'!F:F,"HUAURA",'Planificación 2026-1'!Y:Y,"PRESENCIAL"))</f>
        <v>0</v>
      </c>
      <c r="DV274" s="32">
        <f>SUMIFS('Planificación 2026-1'!S:S,'Planificación 2026-1'!X:X,C274,'Planificación 2026-1'!F:F,"PRINCIPAL",'Planificación 2026-1'!Y:Y,"VIRTUAL",'Planificación 2026-1'!I:I,"&gt;2")</f>
        <v>0</v>
      </c>
      <c r="DW274" s="32">
        <f>SUMIFS('Planificación 2026-1'!S:S,'Planificación 2026-1'!X:X,C274,'Planificación 2026-1'!F:F,"PRINCIPAL",'Planificación 2026-1'!Y:Y,"&lt;&gt;VIRTUAL",'Planificación 2026-1'!I:I,"&gt;2")</f>
        <v>8</v>
      </c>
      <c r="DX274" s="32">
        <f>SUMIFS('Planificación 2026-1'!S:S,'Planificación 2026-1'!X:X,C274,'Planificación 2026-1'!F:F,"SUNAMPE",'Planificación 2026-1'!Y:Y,"VIRTUAL",'Planificación 2026-1'!I:I,"&gt;2")</f>
        <v>0</v>
      </c>
      <c r="DY274" s="32">
        <f>SUMIFS('Planificación 2026-1'!S:S,'Planificación 2026-1'!X:X,C274,'Planificación 2026-1'!F:F,"SUNAMPE",'Planificación 2026-1'!Y:Y,"&lt;&gt;VIRTUAL",'Planificación 2026-1'!I:I,"&gt;2")</f>
        <v>0</v>
      </c>
      <c r="DZ274" s="32">
        <f>SUMIFS('Planificación 2026-1'!S:S,'Planificación 2026-1'!X:X,C274,'Planificación 2026-1'!F:F,"FILIAL",'Planificación 2026-1'!Y:Y,"VIRTUAL",'Planificación 2026-1'!I:I,"&gt;2")</f>
        <v>0</v>
      </c>
      <c r="EA274" s="32">
        <f>SUMIFS('Planificación 2026-1'!S:S,'Planificación 2026-1'!X:X,C274,'Planificación 2026-1'!F:F,"FILIAL",'Planificación 2026-1'!Y:Y,"&lt;&gt;VIRTUAL",'Planificación 2026-1'!I:I,"&gt;2")</f>
        <v>0</v>
      </c>
      <c r="EB274" s="32">
        <f>SUMIFS('Planificación 2026-1'!S:S,'Planificación 2026-1'!X:X,C274,'Planificación 2026-1'!F:F,"PORUMA",'Planificación 2026-1'!Y:Y,"VIRTUAL",'Planificación 2026-1'!I:I,"&gt;2")</f>
        <v>0</v>
      </c>
      <c r="EC274" s="32">
        <f>SUMIFS('Planificación 2026-1'!S:S,'Planificación 2026-1'!X:X,C274,'Planificación 2026-1'!F:F,"PORUMA",'Planificación 2026-1'!Y:Y,"&lt;&gt;VIRTUAL",'Planificación 2026-1'!I:I,"&gt;2")</f>
        <v>0</v>
      </c>
      <c r="ED274" s="32">
        <f>SUMIFS('Planificación 2026-1'!S:S,'Planificación 2026-1'!X:X,C274,'Planificación 2026-1'!F:F,"HUAURA",'Planificación 2026-1'!Y:Y,"VIRTUAL",'Planificación 2026-1'!I:I,"&gt;2")</f>
        <v>0</v>
      </c>
      <c r="EE274" s="32">
        <f>SUMIFS('Planificación 2026-1'!S:S,'Planificación 2026-1'!X:X,C274,'Planificación 2026-1'!F:F,"HUAURA",'Planificación 2026-1'!Y:Y,"&lt;&gt;VIRTUAL",'Planificación 2026-1'!I:I,"&gt;2")</f>
        <v>0</v>
      </c>
      <c r="EF274" s="32">
        <f>SUMIFS('Planificación 2026-1'!S:S,'Planificación 2026-1'!X:X,C274,'Planificación 2026-1'!F:F,"PRINCIPAL",'Planificación 2026-1'!Y:Y,"VIRTUAL",'Planificación 2026-1'!I:I,"&lt;3")</f>
        <v>0</v>
      </c>
      <c r="EG274" s="32">
        <f>SUMIFS('Planificación 2026-1'!S:S,'Planificación 2026-1'!X:X,C274,'Planificación 2026-1'!F:F,"PRINCIPAL",'Planificación 2026-1'!Y:Y,"&lt;&gt;VIRTUAL",'Planificación 2026-1'!I:I,"&lt;3")</f>
        <v>0</v>
      </c>
      <c r="EH274" s="32">
        <f>SUMIFS('Planificación 2026-1'!S:S,'Planificación 2026-1'!X:X,C274,'Planificación 2026-1'!F:F,"SUNAMPE",'Planificación 2026-1'!Y:Y,"VIRTUAL",'Planificación 2026-1'!I:I,"&lt;3")</f>
        <v>0</v>
      </c>
      <c r="EI274" s="32">
        <f>SUMIFS('Planificación 2026-1'!S:S,'Planificación 2026-1'!X:X,C274,'Planificación 2026-1'!F:F,"SUNAMPE",'Planificación 2026-1'!Y:Y,"&lt;&gt;VIRTUAL",'Planificación 2026-1'!I:I,"&lt;3")</f>
        <v>6</v>
      </c>
      <c r="EJ274" s="32">
        <f>SUMIFS('Planificación 2026-1'!S:S,'Planificación 2026-1'!X:X,C274,'Planificación 2026-1'!F:F,"FILIAL",'Planificación 2026-1'!Y:Y,"VIRTUAL",'Planificación 2026-1'!I:I,"&lt;3")</f>
        <v>0</v>
      </c>
      <c r="EK274" s="32">
        <f>SUMIFS('Planificación 2026-1'!S:S,'Planificación 2026-1'!X:X,C274,'Planificación 2026-1'!F:F,"FILIAL",'Planificación 2026-1'!Y:Y,"&lt;&gt;VIRTUAL",'Planificación 2026-1'!I:I,"&lt;3")</f>
        <v>0</v>
      </c>
      <c r="EL274" s="32">
        <f>SUMIFS('Planificación 2026-1'!S:S,'Planificación 2026-1'!X:X,C274,'Planificación 2026-1'!F:F,"PORUMA",'Planificación 2026-1'!Y:Y,"VIRTUAL",'Planificación 2026-1'!I:I,"&lt;3")</f>
        <v>0</v>
      </c>
      <c r="EM274" s="32">
        <f>SUMIFS('Planificación 2026-1'!S:S,'Planificación 2026-1'!X:X,C274,'Planificación 2026-1'!F:F,"PORUMA",'Planificación 2026-1'!Y:Y,"&lt;&gt;VIRTUAL",'Planificación 2026-1'!I:I,"&lt;3")</f>
        <v>0</v>
      </c>
      <c r="EN274" s="32">
        <f>SUMIFS('Planificación 2026-1'!S:S,'Planificación 2026-1'!X:X,C274,'Planificación 2026-1'!F:F,"HUAURA",'Planificación 2026-1'!Y:Y,"VIRTUAL",'Planificación 2026-1'!I:I,"&lt;3")</f>
        <v>0</v>
      </c>
      <c r="EO274" s="32">
        <f>SUMIFS('Planificación 2026-1'!S:S,'Planificación 2026-1'!X:X,C274,'Planificación 2026-1'!F:F,"HUAURA",'Planificación 2026-1'!Y:Y,"&lt;&gt;VIRTUAL",'Planificación 2026-1'!I:I,"&lt;3")</f>
        <v>0</v>
      </c>
      <c r="EP274" s="32">
        <f>EJ274+DZ274+EA274+EK274</f>
        <v>0</v>
      </c>
      <c r="EQ274" s="32">
        <f>EO274+EN274+EE274+ED274</f>
        <v>0</v>
      </c>
      <c r="ER274" s="32">
        <f>EL274+EM274+EC274+EB274</f>
        <v>0</v>
      </c>
      <c r="ES274" s="32">
        <f>EG274+EF274+DW274+DV274</f>
        <v>8</v>
      </c>
      <c r="ET274" s="32">
        <f>EI274+EH274+DY274+DX274</f>
        <v>6</v>
      </c>
      <c r="EU274" s="32">
        <f t="shared" si="58"/>
        <v>14</v>
      </c>
      <c r="EV274" s="32" t="b">
        <f>EXACT(EU274,E274)</f>
        <v>1</v>
      </c>
      <c r="EW274" s="32"/>
      <c r="EX274" s="32">
        <f>DV274+DZ274+ED274+EF274+EJ274+EN274+DX274+EH274</f>
        <v>0</v>
      </c>
      <c r="EY274" s="32">
        <f>DW274+EA274+EE274+EG274+EK274+EO274+DY274+EI274</f>
        <v>14</v>
      </c>
      <c r="EZ274" s="32" t="b">
        <f>EXACT(SUM(EX274:EY274),E274)</f>
        <v>1</v>
      </c>
      <c r="FA274" s="32" t="str">
        <f>IF(AND(DW274=0,EA274=0,EE274=0),"",IF(COUNTIF(DW274:EE274,"&gt;0")=1,IF(DW274&gt;0,"SEDE",IF(EA274&gt;0,"FILIAL","HUAURA")),IF(COUNTIF(DW274:EE274,"&gt;0")=2,IF(AND(DW274&gt;0,EA274&gt;0),"SEDE-FILIAL",IF(AND(DW274&gt;0,EE274&gt;0),"SEDE-HUAURA","FILIAL-HUAURA")),"SEDE-FILIAL-HUAURA")))</f>
        <v>SEDE</v>
      </c>
      <c r="FB274" s="32" t="str">
        <f>IF(EX274=0,"PRESENCIAL",IF(EY274=0,"VIRTUAL",IF(EX274&gt;EY274,"MAS VIRTUAL",IF(EY274&gt;EX274,"MAS PRESENCIAL","AMBOS"))))</f>
        <v>PRESENCIAL</v>
      </c>
    </row>
    <row r="275" spans="2:158">
      <c r="B275" s="65">
        <v>272</v>
      </c>
      <c r="C275" s="32" t="s">
        <v>483</v>
      </c>
      <c r="D275" s="429">
        <v>15765469</v>
      </c>
      <c r="E275" s="62">
        <f>SUMIF('Planificación 2026-1'!X:X,C275,'Planificación 2026-1'!S:S)</f>
        <v>16</v>
      </c>
      <c r="F275" s="450" t="s">
        <v>203</v>
      </c>
      <c r="G275" s="57" t="s">
        <v>454</v>
      </c>
      <c r="H275" s="64"/>
      <c r="I275" s="64"/>
      <c r="J275" s="32" t="s">
        <v>44</v>
      </c>
      <c r="K275" s="32" t="s">
        <v>150</v>
      </c>
      <c r="L275" s="57" t="str">
        <f>IF(SUM(COUNTIFS('Planificación 2026-1'!F:F,"PRINCIPAL",'Planificación 2026-1'!X:X,C275,'Planificación 2026-1'!H:H,"AF"))&gt;0,"P01"," ")</f>
        <v xml:space="preserve"> </v>
      </c>
      <c r="M275" s="58" t="str">
        <f>IF(SUM(COUNTIFS('Planificación 2026-1'!F:F,"PRINCIPAL",'Planificación 2026-1'!X:X,C275,'Planificación 2026-1'!H:H,"EN"))&gt;0,"P02"," ")</f>
        <v xml:space="preserve"> </v>
      </c>
      <c r="N275" s="58" t="str">
        <f>IF(SUM(COUNTIFS('Planificación 2026-1'!F:F,"PRINCIPAL",'Planificación 2026-1'!X:X,C275,'Planificación 2026-1'!H:H,"IS"))&gt;0,"P03"," ")</f>
        <v xml:space="preserve"> </v>
      </c>
      <c r="O275" s="58" t="str">
        <f>IF(SUM(COUNTIFS('Planificación 2026-1'!F:F,"PRINCIPAL",'Planificación 2026-1'!X:X,C275,'Planificación 2026-1'!H:H,"PS"))&gt;0,"P04"," ")</f>
        <v xml:space="preserve"> </v>
      </c>
      <c r="P275" s="58"/>
      <c r="Q275" s="58" t="str">
        <f>IF(SUM(COUNTIFS('Planificación 2026-1'!F:F,"PRINCIPAL",'Planificación 2026-1'!X:X,C275,'Planificación 2026-1'!H:H,"IN"))&gt;0,"P06"," ")</f>
        <v xml:space="preserve"> </v>
      </c>
      <c r="R275" s="58" t="str">
        <f>IF(SUM(COUNTIFS('Planificación 2026-1'!F:F,"PRINCIPAL",'Planificación 2026-1'!X:X,C275,'Planificación 2026-1'!H:H,"CA"))&gt;0,"P07"," ")</f>
        <v xml:space="preserve"> </v>
      </c>
      <c r="S275" s="58" t="str">
        <f>IF(SUM(COUNTIFS('Planificación 2026-1'!F:F,"PRINCIPAL",'Planificación 2026-1'!X:X,C275,'Planificación 2026-1'!H:H,"DE"))&gt;0,"P08"," ")</f>
        <v xml:space="preserve"> </v>
      </c>
      <c r="T275" s="58" t="str">
        <f>IF(SUM(COUNTIFS('Planificación 2026-1'!F:F,"PRINCIPAL",'Planificación 2026-1'!X:X,C275,'Planificación 2026-1'!H:H,"OB"))&gt;0,"P09"," ")</f>
        <v xml:space="preserve"> </v>
      </c>
      <c r="U275" s="58" t="str">
        <f>IF(SUM(COUNTIFS('Planificación 2026-1'!F:F,"PRINCIPAL",'Planificación 2026-1'!X:X,C275,'Planificación 2026-1'!H:H,"MH"))&gt;0,"P31"," ")</f>
        <v xml:space="preserve"> </v>
      </c>
      <c r="V275" s="58" t="str">
        <f>IF(SUM(COUNTIFS('Planificación 2026-1'!F:F,"PRINCIPAL",'Planificación 2026-1'!X:X,C275,'Planificación 2026-1'!H:H,"IC"))&gt;0,"P32"," ")</f>
        <v xml:space="preserve"> </v>
      </c>
      <c r="W275" s="58" t="str">
        <f>IF(SUM(COUNTIFS('Planificación 2026-1'!F:F,"PRINCIPAL",'Planificación 2026-1'!X:X,C275,'Planificación 2026-1'!H:H,"AR"))&gt;0,"P34"," ")</f>
        <v xml:space="preserve"> </v>
      </c>
      <c r="X275" s="58" t="str">
        <f>IF(SUM(COUNTIFS('Planificación 2026-1'!F:F,"PRINCIPAL",'Planificación 2026-1'!X:X,C275,'Planificación 2026-1'!H:H,"T1"))&gt;0,"P35"," ")</f>
        <v xml:space="preserve"> </v>
      </c>
      <c r="Y275" s="58" t="str">
        <f>IF(SUM(COUNTIFS('Planificación 2026-1'!F:F,"PRINCIPAL",'Planificación 2026-1'!X:X,C275,'Planificación 2026-1'!H:H,"T3"))&gt;0,"P36"," ")</f>
        <v xml:space="preserve"> </v>
      </c>
      <c r="Z275" s="58" t="str">
        <f>IF(SUM(COUNTIFS('Planificación 2026-1'!F:F,"PRINCIPAL",'Planificación 2026-1'!X:X,C275,'Planificación 2026-1'!H:H,"T2"))&gt;0,"P37"," ")</f>
        <v xml:space="preserve"> </v>
      </c>
      <c r="AA275" s="58" t="str">
        <f>IF(SUM(COUNTIFS('Planificación 2026-1'!F:F,"PRINCIPAL",'Planificación 2026-1'!X:X,C275,'Planificación 2026-1'!H:H,"AE"))&gt;0,"P38"," ")</f>
        <v xml:space="preserve"> </v>
      </c>
      <c r="AB275" s="58" t="str">
        <f>IF(SUM(COUNTIFS('Planificación 2026-1'!F:F,"PRINCIPAL",'Planificación 2026-1'!X:X,C275,'Planificación 2026-1'!H:H,"T4"))&gt;0,"P55"," ")</f>
        <v xml:space="preserve"> </v>
      </c>
      <c r="AC275" s="58" t="str">
        <f>IF(SUM(COUNTIFS('Planificación 2026-1'!F:F,"FILIAL",'Planificación 2026-1'!X:X,C275,'Planificación 2026-1'!H:H,"AF"))&gt;0," P01"," ")</f>
        <v xml:space="preserve"> </v>
      </c>
      <c r="AD275" s="58" t="str">
        <f>IF(SUM(COUNTIFS('Planificación 2026-1'!F:F,"FILIAL",'Planificación 2026-1'!X:X,C275,'Planificación 2026-1'!H:H,"EN"))&gt;0,"P02"," ")</f>
        <v xml:space="preserve"> </v>
      </c>
      <c r="AE275" s="58" t="str">
        <f>IF(SUM(COUNTIFS('Planificación 2026-1'!F:F,"FILIAL",'Planificación 2026-1'!X:X,C275,'Planificación 2026-1'!H:H,"IS"))&gt;0,"P03"," ")</f>
        <v xml:space="preserve"> </v>
      </c>
      <c r="AF275" s="58" t="str">
        <f>IF(SUM(COUNTIFS('Planificación 2026-1'!F:F,"FILIAL",'Planificación 2026-1'!X:X,C275,'Planificación 2026-1'!H:H,"PS"))&gt;0,"P04"," ")</f>
        <v xml:space="preserve"> </v>
      </c>
      <c r="AG275" s="58"/>
      <c r="AH275" s="58" t="str">
        <f>IF(SUM(COUNTIFS('Planificación 2026-1'!F:F,"FILIAL",'Planificación 2026-1'!X:X,C275,'Planificación 2026-1'!H:H,"IN"))&gt;0,"P06"," ")</f>
        <v xml:space="preserve"> </v>
      </c>
      <c r="AI275" s="58" t="str">
        <f>IF(SUM(COUNTIFS('Planificación 2026-1'!F:F,"FILIAL",'Planificación 2026-1'!X:X,C275,'Planificación 2026-1'!H:H,"CA"))&gt;0,"P07"," ")</f>
        <v xml:space="preserve"> </v>
      </c>
      <c r="AJ275" s="58" t="str">
        <f>IF(SUM(COUNTIFS('Planificación 2026-1'!F:F,"FILIAL",'Planificación 2026-1'!X:X,C275,'Planificación 2026-1'!H:H,"DE"))&gt;0,"P08"," ")</f>
        <v xml:space="preserve"> </v>
      </c>
      <c r="AK275" s="58" t="str">
        <f>IF(SUM(COUNTIFS('Planificación 2026-1'!F:F,"FILIAL",'Planificación 2026-1'!X:X,C275,'Planificación 2026-1'!H:H,"OB"))&gt;0,"P09"," ")</f>
        <v xml:space="preserve"> </v>
      </c>
      <c r="AL275" s="58" t="str">
        <f>IF(SUM(COUNTIFS('Planificación 2026-1'!F:F,"FILIAL",'Planificación 2026-1'!X:X,C275,'Planificación 2026-1'!H:H,"MH"))&gt;0,"P31"," ")</f>
        <v xml:space="preserve"> </v>
      </c>
      <c r="AM275" s="58" t="str">
        <f>IF(SUM(COUNTIFS('Planificación 2026-1'!F:F,"FILIAL",'Planificación 2026-1'!X:X,C275,'Planificación 2026-1'!H:H,"IC"))&gt;0,"P32"," ")</f>
        <v xml:space="preserve"> </v>
      </c>
      <c r="AN275" s="58" t="str">
        <f>IF(SUM(COUNTIFS('Planificación 2026-1'!F:F,"FILIAL",'Planificación 2026-1'!X:X,C275,'Planificación 2026-1'!H:H,"AR"))&gt;0,"P34"," ")</f>
        <v xml:space="preserve"> </v>
      </c>
      <c r="AO275" s="58" t="str">
        <f>IF(SUM(COUNTIFS('Planificación 2026-1'!F:F,"FILIAL",'Planificación 2026-1'!X:X,C275,'Planificación 2026-1'!H:H,"T1"))&gt;0,"P35"," ")</f>
        <v xml:space="preserve"> </v>
      </c>
      <c r="AP275" s="58" t="str">
        <f>IF(SUM(COUNTIFS('Planificación 2026-1'!F:F,"FILIAL",'Planificación 2026-1'!X:X,C275,'Planificación 2026-1'!H:H,"T3"))&gt;0,"P36"," ")</f>
        <v xml:space="preserve"> </v>
      </c>
      <c r="AQ275" s="58" t="str">
        <f>IF(SUM(COUNTIFS('Planificación 2026-1'!F:F,"FILIAL",'Planificación 2026-1'!X:X,C275,'Planificación 2026-1'!H:H,"T2"))&gt;0,"P37"," ")</f>
        <v xml:space="preserve"> </v>
      </c>
      <c r="AR275" s="58" t="str">
        <f>IF(SUM(COUNTIFS('Planificación 2026-1'!F:F,"FILIAL",'Planificación 2026-1'!X:X,C275,'Planificación 2026-1'!H:H,"AE"))&gt;0,"P38"," ")</f>
        <v xml:space="preserve"> </v>
      </c>
      <c r="AS275" s="58" t="str">
        <f>IF(SUM(COUNTIFS('Planificación 2026-1'!F:F,"FILIAL",'Planificación 2026-1'!X:X,C275,'Planificación 2026-1'!H:H,"T4"))&gt;0,"P55"," ")</f>
        <v xml:space="preserve"> </v>
      </c>
      <c r="AT275" s="58" t="str">
        <f>IF(SUM(COUNTIFS('Planificación 2026-1'!F:F,"SUNAMPE",'Planificación 2026-1'!X:X,C275,'Planificación 2026-1'!H:H,"AF"))&gt;0," P01"," ")</f>
        <v xml:space="preserve"> </v>
      </c>
      <c r="AU275" s="58" t="str">
        <f>IF(SUM(COUNTIFS('Planificación 2026-1'!F:F,"SUNAMPE",'Planificación 2026-1'!X:X,C275,'Planificación 2026-1'!H:H,"EN"))&gt;0,"P02"," ")</f>
        <v xml:space="preserve"> </v>
      </c>
      <c r="AV275" s="58" t="str">
        <f>IF(SUM(COUNTIFS('Planificación 2026-1'!F:F,"SUNAMPE",'Planificación 2026-1'!X:X,C275,'Planificación 2026-1'!H:H,"IS"))&gt;0,"P03"," ")</f>
        <v xml:space="preserve"> </v>
      </c>
      <c r="AW275" s="58" t="str">
        <f>IF(SUM(COUNTIFS('Planificación 2026-1'!F:F,"SUNAMPE",'Planificación 2026-1'!X:X,C275,'Planificación 2026-1'!H:H,"PS"))&gt;0,"P04"," ")</f>
        <v xml:space="preserve"> </v>
      </c>
      <c r="AX275" s="58"/>
      <c r="AY275" s="58" t="str">
        <f>IF(SUM(COUNTIFS('Planificación 2026-1'!F:F,"SUNAMPE",'Planificación 2026-1'!X:X,C275,'Planificación 2026-1'!H:H,"IN"))&gt;0,"P06"," ")</f>
        <v xml:space="preserve"> </v>
      </c>
      <c r="AZ275" s="58" t="str">
        <f>IF(SUM(COUNTIFS('Planificación 2026-1'!F:F,"SUNAMPE",'Planificación 2026-1'!X:X,C275,'Planificación 2026-1'!H:H,"CA"))&gt;0,"P07"," ")</f>
        <v xml:space="preserve"> </v>
      </c>
      <c r="BA275" s="58" t="str">
        <f>IF(SUM(COUNTIFS('Planificación 2026-1'!F:F,"SUNAMPE",'Planificación 2026-1'!X:X,C275,'Planificación 2026-1'!H:H,"DE"))&gt;0,"P08"," ")</f>
        <v xml:space="preserve"> </v>
      </c>
      <c r="BB275" s="58" t="str">
        <f>IF(SUM(COUNTIFS('Planificación 2026-1'!F:F,"SUNAMPE",'Planificación 2026-1'!X:X,C275,'Planificación 2026-1'!H:H,"OB"))&gt;0,"P09"," ")</f>
        <v xml:space="preserve"> </v>
      </c>
      <c r="BC275" s="58" t="str">
        <f>IF(SUM(COUNTIFS('Planificación 2026-1'!F:F,"SUNAMPE",'Planificación 2026-1'!X:X,C275,'Planificación 2026-1'!H:H,"MH"))&gt;0,"P31"," ")</f>
        <v xml:space="preserve"> </v>
      </c>
      <c r="BD275" s="58" t="str">
        <f>IF(SUM(COUNTIFS('Planificación 2026-1'!F:F,"SUNAMPE",'Planificación 2026-1'!X:X,C275,'Planificación 2026-1'!H:H,"IC"))&gt;0,"P32"," ")</f>
        <v xml:space="preserve"> </v>
      </c>
      <c r="BE275" s="58" t="str">
        <f>IF(SUM(COUNTIFS('Planificación 2026-1'!F:F,"SUNAMPE",'Planificación 2026-1'!X:X,C275,'Planificación 2026-1'!H:H,"AR"))&gt;0,"P34"," ")</f>
        <v xml:space="preserve"> </v>
      </c>
      <c r="BF275" s="58" t="str">
        <f>IF(SUM(COUNTIFS('Planificación 2026-1'!F:F,"SUNAMPE",'Planificación 2026-1'!X:X,C275,'Planificación 2026-1'!H:H,"T1"))&gt;0,"P35"," ")</f>
        <v xml:space="preserve"> </v>
      </c>
      <c r="BG275" s="58" t="str">
        <f>IF(SUM(COUNTIFS('Planificación 2026-1'!F:F,"SUNAMPE",'Planificación 2026-1'!X:X,C275,'Planificación 2026-1'!H:H,"T3"))&gt;0,"P36"," ")</f>
        <v xml:space="preserve"> </v>
      </c>
      <c r="BH275" s="58" t="str">
        <f>IF(SUM(COUNTIFS('Planificación 2026-1'!F:F,"SUNAMPE",'Planificación 2026-1'!X:X,C275,'Planificación 2026-1'!H:H,"T2"))&gt;0,"P37"," ")</f>
        <v xml:space="preserve"> </v>
      </c>
      <c r="BI275" s="58" t="str">
        <f>IF(SUM(COUNTIFS('Planificación 2026-1'!F:F,"SUNAMPE",'Planificación 2026-1'!X:X,C275,'Planificación 2026-1'!H:H,"AE"))&gt;0,"P38"," ")</f>
        <v xml:space="preserve"> </v>
      </c>
      <c r="BJ275" s="58" t="str">
        <f>IF(SUM(COUNTIFS('Planificación 2026-1'!F:F,"SUNAMPE",'Planificación 2026-1'!X:X,C275,'Planificación 2026-1'!H:H,"T4"))&gt;0,"P55"," ")</f>
        <v xml:space="preserve"> </v>
      </c>
      <c r="BK275" s="58" t="str">
        <f>IF(SUM(COUNTIFS('Planificación 2026-1'!F:F,"HUAURA",'Planificación 2026-1'!X:X,C275,'Planificación 2026-1'!H:H,"AF"))&gt;0," P01"," ")</f>
        <v xml:space="preserve"> </v>
      </c>
      <c r="BL275" s="58" t="str">
        <f>IF(SUM(COUNTIFS('Planificación 2026-1'!F:F,"HUAURA",'Planificación 2026-1'!X:X,C275,'Planificación 2026-1'!H:H,"EN"))&gt;0,"P02"," ")</f>
        <v>P02</v>
      </c>
      <c r="BM275" s="58" t="str">
        <f>IF(SUM(COUNTIFS('Planificación 2026-1'!F:F,"HUAURA",'Planificación 2026-1'!X:X,C275,'Planificación 2026-1'!H:H,"IS"))&gt;0,"P03"," ")</f>
        <v xml:space="preserve"> </v>
      </c>
      <c r="BN275" s="58" t="str">
        <f>IF(SUM(COUNTIFS('Planificación 2026-1'!F:F,"HUAURA",'Planificación 2026-1'!X:X,C275,'Planificación 2026-1'!H:H,"PS"))&gt;0,"P04"," ")</f>
        <v xml:space="preserve"> </v>
      </c>
      <c r="BO275" s="58"/>
      <c r="BP275" s="58" t="str">
        <f>IF(SUM(COUNTIFS('Planificación 2026-1'!F:F,"HUAURA",'Planificación 2026-1'!X:X,C275,'Planificación 2026-1'!H:H,"IN"))&gt;0,"P06"," ")</f>
        <v xml:space="preserve"> </v>
      </c>
      <c r="BQ275" s="58" t="str">
        <f>IF(SUM(COUNTIFS('Planificación 2026-1'!F:F,"HUAURA",'Planificación 2026-1'!X:X,C275,'Planificación 2026-1'!H:H,"CA"))&gt;0,"P07"," ")</f>
        <v xml:space="preserve"> </v>
      </c>
      <c r="BR275" s="58" t="str">
        <f>IF(SUM(COUNTIFS('Planificación 2026-1'!F:F,"HUAURA",'Planificación 2026-1'!X:X,C275,'Planificación 2026-1'!H:H,"DE"))&gt;0,"P08"," ")</f>
        <v xml:space="preserve"> </v>
      </c>
      <c r="BS275" s="58" t="str">
        <f>IF(SUM(COUNTIFS('Planificación 2026-1'!F:F,"HUAURA",'Planificación 2026-1'!X:X,C275,'Planificación 2026-1'!H:H,"OB"))&gt;0,"P09"," ")</f>
        <v xml:space="preserve"> </v>
      </c>
      <c r="BT275" s="58" t="str">
        <f>IF(SUM(COUNTIFS('Planificación 2026-1'!F:F,"HUAURA",'Planificación 2026-1'!X:X,C275,'Planificación 2026-1'!H:H,"MH"))&gt;0,"P31"," ")</f>
        <v xml:space="preserve"> </v>
      </c>
      <c r="BU275" s="58" t="str">
        <f>IF(SUM(COUNTIFS('Planificación 2026-1'!F:F,"HUAURA",'Planificación 2026-1'!X:X,C275,'Planificación 2026-1'!H:H,"IC"))&gt;0,"P32"," ")</f>
        <v xml:space="preserve"> </v>
      </c>
      <c r="BV275" s="58" t="str">
        <f>IF(SUM(COUNTIFS('Planificación 2026-1'!F:F,"HUAURA",'Planificación 2026-1'!X:X,C275,'Planificación 2026-1'!H:H,"AR"))&gt;0,"P34"," ")</f>
        <v xml:space="preserve"> </v>
      </c>
      <c r="BW275" s="58" t="str">
        <f>IF(SUM(COUNTIFS('Planificación 2026-1'!F:F,"HUAURA",'Planificación 2026-1'!X:X,C275,'Planificación 2026-1'!H:H,"T1"))&gt;0,"P35"," ")</f>
        <v xml:space="preserve"> </v>
      </c>
      <c r="BX275" s="58" t="str">
        <f>IF(SUM(COUNTIFS('Planificación 2026-1'!F:F,"HUAURA",'Planificación 2026-1'!X:X,C275,'Planificación 2026-1'!H:H,"T3"))&gt;0,"P36"," ")</f>
        <v xml:space="preserve"> </v>
      </c>
      <c r="BY275" s="58" t="str">
        <f>IF(SUM(COUNTIFS('Planificación 2026-1'!F:F,"HUAURA",'Planificación 2026-1'!X:X,C275,'Planificación 2026-1'!H:H,"T2"))&gt;0,"P37"," ")</f>
        <v xml:space="preserve"> </v>
      </c>
      <c r="BZ275" s="58" t="str">
        <f>IF(SUM(COUNTIFS('Planificación 2026-1'!F:F,"HUAURA",'Planificación 2026-1'!X:X,C275,'Planificación 2026-1'!H:H,"AE"))&gt;0,"P38"," ")</f>
        <v xml:space="preserve"> </v>
      </c>
      <c r="CA275" s="58" t="str">
        <f>IF(SUM(COUNTIFS('Planificación 2026-1'!F:F,"HUAURA",'Planificación 2026-1'!X:X,C275,'Planificación 2026-1'!H:H,"T4"))&gt;0,"P55"," ")</f>
        <v xml:space="preserve"> </v>
      </c>
      <c r="CB275" s="59">
        <f>SUMIFS('Planificación 2026-1'!S:S,'Planificación 2026-1'!X:X,C275,'Planificación 2026-1'!H:H,"AF",'Planificación 2026-1'!I:I,"&gt;2")</f>
        <v>0</v>
      </c>
      <c r="CC275" s="59">
        <f>SUMIFS('Planificación 2026-1'!S:S,'Planificación 2026-1'!X:X,C275,'Planificación 2026-1'!H:H,"EN",'Planificación 2026-1'!I:I,"&gt;2")</f>
        <v>16</v>
      </c>
      <c r="CD275" s="59">
        <f>SUMIFS('Planificación 2026-1'!S:S,'Planificación 2026-1'!X:X,C275,'Planificación 2026-1'!H:H,"IS",'Planificación 2026-1'!I:I,"&gt;2")</f>
        <v>0</v>
      </c>
      <c r="CE275" s="59">
        <f>SUMIFS('Planificación 2026-1'!S:S,'Planificación 2026-1'!X:X,C275,'Planificación 2026-1'!H:H,"PS",'Planificación 2026-1'!I:I,"&gt;2")</f>
        <v>0</v>
      </c>
      <c r="CF275" s="59">
        <f>SUMIFS('Planificación 2026-1'!S:S,'Planificación 2026-1'!X:X,C275,'Planificación 2026-1'!H:H,"IN",'Planificación 2026-1'!I:I,"&gt;2")</f>
        <v>0</v>
      </c>
      <c r="CG275" s="59">
        <f>SUMIFS('Planificación 2026-1'!S:S,'Planificación 2026-1'!X:X,C275,'Planificación 2026-1'!H:H,"CA",'Planificación 2026-1'!I:I,"&gt;2")</f>
        <v>0</v>
      </c>
      <c r="CH275" s="59">
        <f>SUMIFS('Planificación 2026-1'!S:S,'Planificación 2026-1'!X:X,C275,'Planificación 2026-1'!H:H,"DE",'Planificación 2026-1'!I:I,"&gt;2")</f>
        <v>0</v>
      </c>
      <c r="CI275" s="59">
        <f>SUMIFS('Planificación 2026-1'!S:S,'Planificación 2026-1'!X:X,C275,'Planificación 2026-1'!H:H,"OB",'Planificación 2026-1'!I:I,"&gt;2")</f>
        <v>0</v>
      </c>
      <c r="CJ275" s="59">
        <f>SUMIFS('Planificación 2026-1'!S:S,'Planificación 2026-1'!X:X,C275,'Planificación 2026-1'!H:H,"MH",'Planificación 2026-1'!I:I,"&gt;2")</f>
        <v>0</v>
      </c>
      <c r="CK275" s="59">
        <f>SUMIFS('Planificación 2026-1'!S:S,'Planificación 2026-1'!X:X,C275,'Planificación 2026-1'!H:H,"IC",'Planificación 2026-1'!I:I,"&gt;2")</f>
        <v>0</v>
      </c>
      <c r="CL275" s="59">
        <f>SUMIFS('Planificación 2026-1'!S:S,'Planificación 2026-1'!X:X,C275,'Planificación 2026-1'!H:H,"AR",'Planificación 2026-1'!I:I,"&gt;2")</f>
        <v>0</v>
      </c>
      <c r="CM275" s="59">
        <f>SUMIFS('Planificación 2026-1'!S:S,'Planificación 2026-1'!X:X,C275,'Planificación 2026-1'!H:H,"AE",'Planificación 2026-1'!I:I,"&gt;2")</f>
        <v>0</v>
      </c>
      <c r="CN275" s="59">
        <f>SUMIFS('Planificación 2026-1'!S:S,'Planificación 2026-1'!X:X,C275,'Planificación 2026-1'!H:H,"T1",'Planificación 2026-1'!I:I,"&gt;2")</f>
        <v>0</v>
      </c>
      <c r="CO275" s="59">
        <f>SUMIFS('Planificación 2026-1'!S:S,'Planificación 2026-1'!X:X,C275,'Planificación 2026-1'!H:H,"T3",'Planificación 2026-1'!I:I,"&gt;2")</f>
        <v>0</v>
      </c>
      <c r="CP275" s="59">
        <f>SUMIFS('Planificación 2026-1'!S:S,'Planificación 2026-1'!X:X,C275,'Planificación 2026-1'!H:H,"T2",'Planificación 2026-1'!I:I,"&gt;2")</f>
        <v>0</v>
      </c>
      <c r="CQ275" s="59">
        <f>SUMIFS('Planificación 2026-1'!S:S,'Planificación 2026-1'!X:X,C275,'Planificación 2026-1'!H:H,"T4",'Planificación 2026-1'!I:I,"&gt;2")</f>
        <v>0</v>
      </c>
      <c r="CR275" s="59">
        <f>SUMIFS('Planificación 2026-1'!S:S,'Planificación 2026-1'!X:X,C275,'Planificación 2026-1'!H:H,"AF",'Planificación 2026-1'!I:I,"&lt;3")</f>
        <v>0</v>
      </c>
      <c r="CS275" s="59">
        <f>SUMIFS('Planificación 2026-1'!S:S,'Planificación 2026-1'!X:X,C275,'Planificación 2026-1'!H:H,"EN",'Planificación 2026-1'!I:I,"&lt;3")</f>
        <v>0</v>
      </c>
      <c r="CT275" s="59">
        <f>SUMIFS('Planificación 2026-1'!S:S,'Planificación 2026-1'!X:X,C275,'Planificación 2026-1'!H:H,"IS",'Planificación 2026-1'!I:I,"&lt;3")</f>
        <v>0</v>
      </c>
      <c r="CU275" s="59">
        <f>SUMIFS('Planificación 2026-1'!S:S,'Planificación 2026-1'!X:X,C275,'Planificación 2026-1'!H:H,"PS",'Planificación 2026-1'!I:I,"&lt;3")</f>
        <v>0</v>
      </c>
      <c r="CV275" s="59">
        <f>SUMIFS('Planificación 2026-1'!S:S,'Planificación 2026-1'!X:X,C275,'Planificación 2026-1'!H:H,"IN",'Planificación 2026-1'!I:I,"&lt;3")</f>
        <v>0</v>
      </c>
      <c r="CW275" s="59">
        <f>SUMIFS('Planificación 2026-1'!S:S,'Planificación 2026-1'!X:X,C275,'Planificación 2026-1'!H:H,"CA",'Planificación 2026-1'!I:I,"&lt;3")</f>
        <v>0</v>
      </c>
      <c r="CX275" s="59">
        <f>SUMIFS('Planificación 2026-1'!S:S,'Planificación 2026-1'!X:X,C275,'Planificación 2026-1'!H:H,"DE",'Planificación 2026-1'!I:I,"&lt;3")</f>
        <v>0</v>
      </c>
      <c r="CY275" s="59">
        <f>SUMIFS('Planificación 2026-1'!S:S,'Planificación 2026-1'!X:X,C275,'Planificación 2026-1'!H:H,"OB",'Planificación 2026-1'!I:I,"&lt;3")</f>
        <v>0</v>
      </c>
      <c r="CZ275" s="59">
        <f>SUMIFS('Planificación 2026-1'!S:S,'Planificación 2026-1'!X:X,C275,'Planificación 2026-1'!H:H,"MH",'Planificación 2026-1'!I:I,"&lt;3")</f>
        <v>0</v>
      </c>
      <c r="DA275" s="59">
        <f>SUMIFS('Planificación 2026-1'!S:S,'Planificación 2026-1'!X:X,C275,'Planificación 2026-1'!H:H,"IC",'Planificación 2026-1'!I:I,"&lt;3")</f>
        <v>0</v>
      </c>
      <c r="DB275" s="59">
        <f>SUMIFS('Planificación 2026-1'!S:S,'Planificación 2026-1'!X:X,C275,'Planificación 2026-1'!H:H,"AR",'Planificación 2026-1'!I:I,"&lt;3")</f>
        <v>0</v>
      </c>
      <c r="DC275" s="59">
        <f>SUMIFS('Planificación 2026-1'!S:S,'Planificación 2026-1'!X:X,C275,'Planificación 2026-1'!H:H,"AE",'Planificación 2026-1'!I:I,"&lt;3")</f>
        <v>0</v>
      </c>
      <c r="DD275" s="59">
        <f>SUMIFS('Planificación 2026-1'!S:S,'Planificación 2026-1'!X:X,C275,'Planificación 2026-1'!H:H,"T1",'Planificación 2026-1'!I:I,"&lt;3")</f>
        <v>0</v>
      </c>
      <c r="DE275" s="59">
        <f>SUMIFS('Planificación 2026-1'!S:S,'Planificación 2026-1'!X:X,C275,'Planificación 2026-1'!H:H,"T3",'Planificación 2026-1'!I:I,"&lt;3")</f>
        <v>0</v>
      </c>
      <c r="DF275" s="59">
        <f>SUMIFS('Planificación 2026-1'!S:S,'Planificación 2026-1'!X:X,C275,'Planificación 2026-1'!H:H,"T2",'Planificación 2026-1'!I:I,"&lt;3")</f>
        <v>0</v>
      </c>
      <c r="DG275" s="59">
        <f>SUMIFS('Planificación 2026-1'!S:S,'Planificación 2026-1'!X:X,C275,'Planificación 2026-1'!H:H,"T4",'Planificación 2026-1'!I:I,"&lt;3")</f>
        <v>0</v>
      </c>
      <c r="DH275" s="58" t="str">
        <f>TRIM(CONCATENATE(L275,M275,N275,O275,P275,Q275,R275,S275,T275,U275,V275,W275,X275,Y275,Z275,AA275,AB275))</f>
        <v/>
      </c>
      <c r="DI275" s="27">
        <f>IF(C275="","",SUMIFS('Planificación 2026-1'!S:S,'Planificación 2026-1'!X:X,C275,'Planificación 2026-1'!F:F,"PRINCIPAL",'Planificación 2026-1'!Y:Y,"VIRTUAL"))</f>
        <v>0</v>
      </c>
      <c r="DJ275" s="27">
        <f>IF(C275="","",SUMIFS('Planificación 2026-1'!S:S,'Planificación 2026-1'!X:X,C275,'Planificación 2026-1'!F:F,"PRINCIPAL",'Planificación 2026-1'!Y:Y,"PRESENCIAL"))</f>
        <v>0</v>
      </c>
      <c r="DK275" s="27">
        <f>IF(C275="","",SUMIFS('Planificación 2026-1'!S:S,'Planificación 2026-1'!X:X,C275,'Planificación 2026-1'!F:F,"PRINCIPAL",'Planificación 2026-1'!Y:Y,"HIBRIDO PRESENCIAL"))</f>
        <v>0</v>
      </c>
      <c r="DL275" s="58" t="str">
        <f>TRIM(CONCATENATE(AC275,AD275,AE275,AF275,AG275,AH275,AI275,AJ275,AK275,AL275,AM275,AN275,AO275,AP275,AQ275,AR275,AS275))</f>
        <v/>
      </c>
      <c r="DM275" s="58">
        <f>IF(C275="","",SUMIFS('Planificación 2026-1'!S:S,'Planificación 2026-1'!X:X,C275,'Planificación 2026-1'!F:F,"FILIAL",'Planificación 2026-1'!Y:Y,"VIRTUAL"))</f>
        <v>0</v>
      </c>
      <c r="DN275" s="60">
        <f>IF(C275="","",SUMIFS('Planificación 2026-1'!S:S,'Planificación 2026-1'!X:X,C275,'Planificación 2026-1'!F:F,"FILIAL",'Planificación 2026-1'!Y:Y,"PRESENCIAL"))</f>
        <v>0</v>
      </c>
      <c r="DO275" s="29">
        <f>IF(C275="","",SUMIFS('Planificación 2026-1'!S:S,'Planificación 2026-1'!X:X,C275,'Planificación 2026-1'!F:F,"FILIAL",'Planificación 2026-1'!Y:Y,"HIBRIDO PRESENCIAL"))</f>
        <v>0</v>
      </c>
      <c r="DP275" s="61" t="str">
        <f>TRIM(CONCATENATE(AT275,AU275,AV275,AW275,AX275,AY275,AZ275,BA275,BB275,BC275,BD275,BE275,BF275,BG275,BH275,BI275,BJ275))</f>
        <v/>
      </c>
      <c r="DQ275" s="58">
        <f>IF(C275="","",SUMIFS('Planificación 2026-1'!S:S,'Planificación 2026-1'!X:X,C275,'Planificación 2026-1'!F:F,"SUNAMPE",'Planificación 2026-1'!Y:Y,"VIRTUAL"))</f>
        <v>0</v>
      </c>
      <c r="DR275" s="29">
        <f>IF(C275="","",SUMIFS('Planificación 2026-1'!S:S,'Planificación 2026-1'!X:X,C275,'Planificación 2026-1'!F:F,"SUNAMPE",'Planificación 2026-1'!Y:Y,"PRESENCIAL"))</f>
        <v>0</v>
      </c>
      <c r="DS275" s="61" t="str">
        <f>TRIM(CONCATENATE(BK275,BL275,BM275,BN275,BO275,BP275,BQ275,BR275,BS275,BT275,BU275,BV275,BW275,BX275,BY275,BZ275,CA275))</f>
        <v>P02</v>
      </c>
      <c r="DT275" s="58">
        <f>IF(C275="","",SUMIFS('Planificación 2026-1'!S:S,'Planificación 2026-1'!X:X,C275,'Planificación 2026-1'!F:F,"HUAURA",'Planificación 2026-1'!Y:Y,"VIRTUAL"))</f>
        <v>0</v>
      </c>
      <c r="DU275" s="29">
        <f>IF(C275="","",SUMIFS('Planificación 2026-1'!S:S,'Planificación 2026-1'!X:X,C275,'Planificación 2026-1'!F:F,"HUAURA",'Planificación 2026-1'!Y:Y,"PRESENCIAL"))</f>
        <v>16</v>
      </c>
      <c r="DV275" s="32">
        <f>SUMIFS('Planificación 2026-1'!S:S,'Planificación 2026-1'!X:X,C275,'Planificación 2026-1'!F:F,"PRINCIPAL",'Planificación 2026-1'!Y:Y,"VIRTUAL",'Planificación 2026-1'!I:I,"&gt;2")</f>
        <v>0</v>
      </c>
      <c r="DW275" s="32">
        <f>SUMIFS('Planificación 2026-1'!S:S,'Planificación 2026-1'!X:X,C275,'Planificación 2026-1'!F:F,"PRINCIPAL",'Planificación 2026-1'!Y:Y,"&lt;&gt;VIRTUAL",'Planificación 2026-1'!I:I,"&gt;2")</f>
        <v>0</v>
      </c>
      <c r="DX275" s="32">
        <f>SUMIFS('Planificación 2026-1'!S:S,'Planificación 2026-1'!X:X,C275,'Planificación 2026-1'!F:F,"SUNAMPE",'Planificación 2026-1'!Y:Y,"VIRTUAL",'Planificación 2026-1'!I:I,"&gt;2")</f>
        <v>0</v>
      </c>
      <c r="DY275" s="32">
        <f>SUMIFS('Planificación 2026-1'!S:S,'Planificación 2026-1'!X:X,C275,'Planificación 2026-1'!F:F,"SUNAMPE",'Planificación 2026-1'!Y:Y,"&lt;&gt;VIRTUAL",'Planificación 2026-1'!I:I,"&gt;2")</f>
        <v>0</v>
      </c>
      <c r="DZ275" s="32">
        <f>SUMIFS('Planificación 2026-1'!S:S,'Planificación 2026-1'!X:X,C275,'Planificación 2026-1'!F:F,"FILIAL",'Planificación 2026-1'!Y:Y,"VIRTUAL",'Planificación 2026-1'!I:I,"&gt;2")</f>
        <v>0</v>
      </c>
      <c r="EA275" s="32">
        <f>SUMIFS('Planificación 2026-1'!S:S,'Planificación 2026-1'!X:X,C275,'Planificación 2026-1'!F:F,"FILIAL",'Planificación 2026-1'!Y:Y,"&lt;&gt;VIRTUAL",'Planificación 2026-1'!I:I,"&gt;2")</f>
        <v>0</v>
      </c>
      <c r="EB275" s="32">
        <f>SUMIFS('Planificación 2026-1'!S:S,'Planificación 2026-1'!X:X,C275,'Planificación 2026-1'!F:F,"PORUMA",'Planificación 2026-1'!Y:Y,"VIRTUAL",'Planificación 2026-1'!I:I,"&gt;2")</f>
        <v>0</v>
      </c>
      <c r="EC275" s="32">
        <f>SUMIFS('Planificación 2026-1'!S:S,'Planificación 2026-1'!X:X,C275,'Planificación 2026-1'!F:F,"PORUMA",'Planificación 2026-1'!Y:Y,"&lt;&gt;VIRTUAL",'Planificación 2026-1'!I:I,"&gt;2")</f>
        <v>0</v>
      </c>
      <c r="ED275" s="32">
        <f>SUMIFS('Planificación 2026-1'!S:S,'Planificación 2026-1'!X:X,C275,'Planificación 2026-1'!F:F,"HUAURA",'Planificación 2026-1'!Y:Y,"VIRTUAL",'Planificación 2026-1'!I:I,"&gt;2")</f>
        <v>0</v>
      </c>
      <c r="EE275" s="32">
        <f>SUMIFS('Planificación 2026-1'!S:S,'Planificación 2026-1'!X:X,C275,'Planificación 2026-1'!F:F,"HUAURA",'Planificación 2026-1'!Y:Y,"&lt;&gt;VIRTUAL",'Planificación 2026-1'!I:I,"&gt;2")</f>
        <v>16</v>
      </c>
      <c r="EF275" s="32">
        <f>SUMIFS('Planificación 2026-1'!S:S,'Planificación 2026-1'!X:X,C275,'Planificación 2026-1'!F:F,"PRINCIPAL",'Planificación 2026-1'!Y:Y,"VIRTUAL",'Planificación 2026-1'!I:I,"&lt;3")</f>
        <v>0</v>
      </c>
      <c r="EG275" s="32">
        <f>SUMIFS('Planificación 2026-1'!S:S,'Planificación 2026-1'!X:X,C275,'Planificación 2026-1'!F:F,"PRINCIPAL",'Planificación 2026-1'!Y:Y,"&lt;&gt;VIRTUAL",'Planificación 2026-1'!I:I,"&lt;3")</f>
        <v>0</v>
      </c>
      <c r="EH275" s="32">
        <f>SUMIFS('Planificación 2026-1'!S:S,'Planificación 2026-1'!X:X,C275,'Planificación 2026-1'!F:F,"SUNAMPE",'Planificación 2026-1'!Y:Y,"VIRTUAL",'Planificación 2026-1'!I:I,"&lt;3")</f>
        <v>0</v>
      </c>
      <c r="EI275" s="32">
        <f>SUMIFS('Planificación 2026-1'!S:S,'Planificación 2026-1'!X:X,C275,'Planificación 2026-1'!F:F,"SUNAMPE",'Planificación 2026-1'!Y:Y,"&lt;&gt;VIRTUAL",'Planificación 2026-1'!I:I,"&lt;3")</f>
        <v>0</v>
      </c>
      <c r="EJ275" s="32">
        <f>SUMIFS('Planificación 2026-1'!S:S,'Planificación 2026-1'!X:X,C275,'Planificación 2026-1'!F:F,"FILIAL",'Planificación 2026-1'!Y:Y,"VIRTUAL",'Planificación 2026-1'!I:I,"&lt;3")</f>
        <v>0</v>
      </c>
      <c r="EK275" s="32">
        <f>SUMIFS('Planificación 2026-1'!S:S,'Planificación 2026-1'!X:X,C275,'Planificación 2026-1'!F:F,"FILIAL",'Planificación 2026-1'!Y:Y,"&lt;&gt;VIRTUAL",'Planificación 2026-1'!I:I,"&lt;3")</f>
        <v>0</v>
      </c>
      <c r="EL275" s="32">
        <f>SUMIFS('Planificación 2026-1'!S:S,'Planificación 2026-1'!X:X,C275,'Planificación 2026-1'!F:F,"PORUMA",'Planificación 2026-1'!Y:Y,"VIRTUAL",'Planificación 2026-1'!I:I,"&lt;3")</f>
        <v>0</v>
      </c>
      <c r="EM275" s="32">
        <f>SUMIFS('Planificación 2026-1'!S:S,'Planificación 2026-1'!X:X,C275,'Planificación 2026-1'!F:F,"PORUMA",'Planificación 2026-1'!Y:Y,"&lt;&gt;VIRTUAL",'Planificación 2026-1'!I:I,"&lt;3")</f>
        <v>0</v>
      </c>
      <c r="EN275" s="32">
        <f>SUMIFS('Planificación 2026-1'!S:S,'Planificación 2026-1'!X:X,C275,'Planificación 2026-1'!F:F,"HUAURA",'Planificación 2026-1'!Y:Y,"VIRTUAL",'Planificación 2026-1'!I:I,"&lt;3")</f>
        <v>0</v>
      </c>
      <c r="EO275" s="32">
        <f>SUMIFS('Planificación 2026-1'!S:S,'Planificación 2026-1'!X:X,C275,'Planificación 2026-1'!F:F,"HUAURA",'Planificación 2026-1'!Y:Y,"&lt;&gt;VIRTUAL",'Planificación 2026-1'!I:I,"&lt;3")</f>
        <v>0</v>
      </c>
      <c r="EP275" s="32">
        <f>EJ275+DZ275+EA275+EK275</f>
        <v>0</v>
      </c>
      <c r="EQ275" s="32">
        <f>EO275+EN275+EE275+ED275</f>
        <v>16</v>
      </c>
      <c r="ER275" s="32">
        <f>EL275+EM275+EC275+EB275</f>
        <v>0</v>
      </c>
      <c r="ES275" s="32">
        <f>EG275+EF275+DW275+DV275</f>
        <v>0</v>
      </c>
      <c r="ET275" s="32">
        <f>EI275+EH275+DY275+DX275</f>
        <v>0</v>
      </c>
      <c r="EU275" s="32">
        <f t="shared" si="58"/>
        <v>16</v>
      </c>
      <c r="EV275" s="32" t="b">
        <f>EXACT(EU275,E275)</f>
        <v>1</v>
      </c>
      <c r="EW275" s="32"/>
      <c r="EX275" s="32">
        <f>DV275+DZ275+ED275+EF275+EJ275+EN275+DX275+EH275</f>
        <v>0</v>
      </c>
      <c r="EY275" s="32">
        <f>DW275+EA275+EE275+EG275+EK275+EO275+DY275+EI275</f>
        <v>16</v>
      </c>
      <c r="EZ275" s="32" t="b">
        <f>EXACT(SUM(EX275:EY275),E275)</f>
        <v>1</v>
      </c>
      <c r="FA275" s="32" t="str">
        <f>IF(AND(DW275=0,EA275=0,EE275=0),"",IF(COUNTIF(DW275:EE275,"&gt;0")=1,IF(DW275&gt;0,"SEDE",IF(EA275&gt;0,"FILIAL","HUAURA")),IF(COUNTIF(DW275:EE275,"&gt;0")=2,IF(AND(DW275&gt;0,EA275&gt;0),"SEDE-FILIAL",IF(AND(DW275&gt;0,EE275&gt;0),"SEDE-HUAURA","FILIAL-HUAURA")),"SEDE-FILIAL-HUAURA")))</f>
        <v>HUAURA</v>
      </c>
      <c r="FB275" s="32" t="str">
        <f>IF(EX275=0,"PRESENCIAL",IF(EY275=0,"VIRTUAL",IF(EX275&gt;EY275,"MAS VIRTUAL",IF(EY275&gt;EX275,"MAS PRESENCIAL","AMBOS"))))</f>
        <v>PRESENCIAL</v>
      </c>
    </row>
    <row r="276" spans="2:158">
      <c r="B276" s="66">
        <v>273</v>
      </c>
      <c r="C276" s="32" t="s">
        <v>484</v>
      </c>
      <c r="D276" s="429">
        <v>43036054</v>
      </c>
      <c r="E276" s="62">
        <f>SUMIF('Planificación 2026-1'!X:X,C276,'Planificación 2026-1'!S:S)</f>
        <v>18</v>
      </c>
      <c r="F276" s="450" t="s">
        <v>203</v>
      </c>
      <c r="G276" s="57" t="s">
        <v>436</v>
      </c>
      <c r="H276" s="64"/>
      <c r="I276" s="64"/>
      <c r="J276" s="32" t="s">
        <v>44</v>
      </c>
      <c r="K276" s="32" t="s">
        <v>152</v>
      </c>
      <c r="L276" s="57" t="str">
        <f>IF(SUM(COUNTIFS('Planificación 2026-1'!F:F,"PRINCIPAL",'Planificación 2026-1'!X:X,C276,'Planificación 2026-1'!H:H,"AF"))&gt;0,"P01"," ")</f>
        <v xml:space="preserve"> </v>
      </c>
      <c r="M276" s="58" t="str">
        <f>IF(SUM(COUNTIFS('Planificación 2026-1'!F:F,"PRINCIPAL",'Planificación 2026-1'!X:X,C276,'Planificación 2026-1'!H:H,"EN"))&gt;0,"P02"," ")</f>
        <v xml:space="preserve"> </v>
      </c>
      <c r="N276" s="58" t="str">
        <f>IF(SUM(COUNTIFS('Planificación 2026-1'!F:F,"PRINCIPAL",'Planificación 2026-1'!X:X,C276,'Planificación 2026-1'!H:H,"IS"))&gt;0,"P03"," ")</f>
        <v xml:space="preserve"> </v>
      </c>
      <c r="O276" s="58" t="str">
        <f>IF(SUM(COUNTIFS('Planificación 2026-1'!F:F,"PRINCIPAL",'Planificación 2026-1'!X:X,C276,'Planificación 2026-1'!H:H,"PS"))&gt;0,"P04"," ")</f>
        <v xml:space="preserve"> </v>
      </c>
      <c r="P276" s="58"/>
      <c r="Q276" s="58" t="str">
        <f>IF(SUM(COUNTIFS('Planificación 2026-1'!F:F,"PRINCIPAL",'Planificación 2026-1'!X:X,C276,'Planificación 2026-1'!H:H,"IN"))&gt;0,"P06"," ")</f>
        <v xml:space="preserve"> </v>
      </c>
      <c r="R276" s="58" t="str">
        <f>IF(SUM(COUNTIFS('Planificación 2026-1'!F:F,"PRINCIPAL",'Planificación 2026-1'!X:X,C276,'Planificación 2026-1'!H:H,"CA"))&gt;0,"P07"," ")</f>
        <v xml:space="preserve"> </v>
      </c>
      <c r="S276" s="58" t="str">
        <f>IF(SUM(COUNTIFS('Planificación 2026-1'!F:F,"PRINCIPAL",'Planificación 2026-1'!X:X,C276,'Planificación 2026-1'!H:H,"DE"))&gt;0,"P08"," ")</f>
        <v xml:space="preserve"> </v>
      </c>
      <c r="T276" s="58" t="str">
        <f>IF(SUM(COUNTIFS('Planificación 2026-1'!F:F,"PRINCIPAL",'Planificación 2026-1'!X:X,C276,'Planificación 2026-1'!H:H,"OB"))&gt;0,"P09"," ")</f>
        <v xml:space="preserve"> </v>
      </c>
      <c r="U276" s="58" t="str">
        <f>IF(SUM(COUNTIFS('Planificación 2026-1'!F:F,"PRINCIPAL",'Planificación 2026-1'!X:X,C276,'Planificación 2026-1'!H:H,"MH"))&gt;0,"P31"," ")</f>
        <v xml:space="preserve"> </v>
      </c>
      <c r="V276" s="58" t="str">
        <f>IF(SUM(COUNTIFS('Planificación 2026-1'!F:F,"PRINCIPAL",'Planificación 2026-1'!X:X,C276,'Planificación 2026-1'!H:H,"IC"))&gt;0,"P32"," ")</f>
        <v xml:space="preserve"> </v>
      </c>
      <c r="W276" s="58" t="str">
        <f>IF(SUM(COUNTIFS('Planificación 2026-1'!F:F,"PRINCIPAL",'Planificación 2026-1'!X:X,C276,'Planificación 2026-1'!H:H,"AR"))&gt;0,"P34"," ")</f>
        <v xml:space="preserve"> </v>
      </c>
      <c r="X276" s="58" t="str">
        <f>IF(SUM(COUNTIFS('Planificación 2026-1'!F:F,"PRINCIPAL",'Planificación 2026-1'!X:X,C276,'Planificación 2026-1'!H:H,"T1"))&gt;0,"P35"," ")</f>
        <v xml:space="preserve"> </v>
      </c>
      <c r="Y276" s="58" t="str">
        <f>IF(SUM(COUNTIFS('Planificación 2026-1'!F:F,"PRINCIPAL",'Planificación 2026-1'!X:X,C276,'Planificación 2026-1'!H:H,"T3"))&gt;0,"P36"," ")</f>
        <v xml:space="preserve"> </v>
      </c>
      <c r="Z276" s="58" t="str">
        <f>IF(SUM(COUNTIFS('Planificación 2026-1'!F:F,"PRINCIPAL",'Planificación 2026-1'!X:X,C276,'Planificación 2026-1'!H:H,"T2"))&gt;0,"P37"," ")</f>
        <v xml:space="preserve"> </v>
      </c>
      <c r="AA276" s="58" t="str">
        <f>IF(SUM(COUNTIFS('Planificación 2026-1'!F:F,"PRINCIPAL",'Planificación 2026-1'!X:X,C276,'Planificación 2026-1'!H:H,"AE"))&gt;0,"P38"," ")</f>
        <v xml:space="preserve"> </v>
      </c>
      <c r="AB276" s="58" t="str">
        <f>IF(SUM(COUNTIFS('Planificación 2026-1'!F:F,"PRINCIPAL",'Planificación 2026-1'!X:X,C276,'Planificación 2026-1'!H:H,"T4"))&gt;0,"P55"," ")</f>
        <v xml:space="preserve"> </v>
      </c>
      <c r="AC276" s="58" t="str">
        <f>IF(SUM(COUNTIFS('Planificación 2026-1'!F:F,"FILIAL",'Planificación 2026-1'!X:X,C276,'Planificación 2026-1'!H:H,"AF"))&gt;0," P01"," ")</f>
        <v xml:space="preserve"> </v>
      </c>
      <c r="AD276" s="58" t="str">
        <f>IF(SUM(COUNTIFS('Planificación 2026-1'!F:F,"FILIAL",'Planificación 2026-1'!X:X,C276,'Planificación 2026-1'!H:H,"EN"))&gt;0,"P02"," ")</f>
        <v xml:space="preserve"> </v>
      </c>
      <c r="AE276" s="58" t="str">
        <f>IF(SUM(COUNTIFS('Planificación 2026-1'!F:F,"FILIAL",'Planificación 2026-1'!X:X,C276,'Planificación 2026-1'!H:H,"IS"))&gt;0,"P03"," ")</f>
        <v xml:space="preserve"> </v>
      </c>
      <c r="AF276" s="58" t="str">
        <f>IF(SUM(COUNTIFS('Planificación 2026-1'!F:F,"FILIAL",'Planificación 2026-1'!X:X,C276,'Planificación 2026-1'!H:H,"PS"))&gt;0,"P04"," ")</f>
        <v xml:space="preserve"> </v>
      </c>
      <c r="AG276" s="58"/>
      <c r="AH276" s="58" t="str">
        <f>IF(SUM(COUNTIFS('Planificación 2026-1'!F:F,"FILIAL",'Planificación 2026-1'!X:X,C276,'Planificación 2026-1'!H:H,"IN"))&gt;0,"P06"," ")</f>
        <v xml:space="preserve"> </v>
      </c>
      <c r="AI276" s="58" t="str">
        <f>IF(SUM(COUNTIFS('Planificación 2026-1'!F:F,"FILIAL",'Planificación 2026-1'!X:X,C276,'Planificación 2026-1'!H:H,"CA"))&gt;0,"P07"," ")</f>
        <v xml:space="preserve"> </v>
      </c>
      <c r="AJ276" s="58" t="str">
        <f>IF(SUM(COUNTIFS('Planificación 2026-1'!F:F,"FILIAL",'Planificación 2026-1'!X:X,C276,'Planificación 2026-1'!H:H,"DE"))&gt;0,"P08"," ")</f>
        <v xml:space="preserve"> </v>
      </c>
      <c r="AK276" s="58" t="str">
        <f>IF(SUM(COUNTIFS('Planificación 2026-1'!F:F,"FILIAL",'Planificación 2026-1'!X:X,C276,'Planificación 2026-1'!H:H,"OB"))&gt;0,"P09"," ")</f>
        <v xml:space="preserve"> </v>
      </c>
      <c r="AL276" s="58" t="str">
        <f>IF(SUM(COUNTIFS('Planificación 2026-1'!F:F,"FILIAL",'Planificación 2026-1'!X:X,C276,'Planificación 2026-1'!H:H,"MH"))&gt;0,"P31"," ")</f>
        <v xml:space="preserve"> </v>
      </c>
      <c r="AM276" s="58" t="str">
        <f>IF(SUM(COUNTIFS('Planificación 2026-1'!F:F,"FILIAL",'Planificación 2026-1'!X:X,C276,'Planificación 2026-1'!H:H,"IC"))&gt;0,"P32"," ")</f>
        <v xml:space="preserve"> </v>
      </c>
      <c r="AN276" s="58" t="str">
        <f>IF(SUM(COUNTIFS('Planificación 2026-1'!F:F,"FILIAL",'Planificación 2026-1'!X:X,C276,'Planificación 2026-1'!H:H,"AR"))&gt;0,"P34"," ")</f>
        <v xml:space="preserve"> </v>
      </c>
      <c r="AO276" s="58" t="str">
        <f>IF(SUM(COUNTIFS('Planificación 2026-1'!F:F,"FILIAL",'Planificación 2026-1'!X:X,C276,'Planificación 2026-1'!H:H,"T1"))&gt;0,"P35"," ")</f>
        <v xml:space="preserve"> </v>
      </c>
      <c r="AP276" s="58" t="str">
        <f>IF(SUM(COUNTIFS('Planificación 2026-1'!F:F,"FILIAL",'Planificación 2026-1'!X:X,C276,'Planificación 2026-1'!H:H,"T3"))&gt;0,"P36"," ")</f>
        <v xml:space="preserve"> </v>
      </c>
      <c r="AQ276" s="58" t="str">
        <f>IF(SUM(COUNTIFS('Planificación 2026-1'!F:F,"FILIAL",'Planificación 2026-1'!X:X,C276,'Planificación 2026-1'!H:H,"T2"))&gt;0,"P37"," ")</f>
        <v xml:space="preserve"> </v>
      </c>
      <c r="AR276" s="58" t="str">
        <f>IF(SUM(COUNTIFS('Planificación 2026-1'!F:F,"FILIAL",'Planificación 2026-1'!X:X,C276,'Planificación 2026-1'!H:H,"AE"))&gt;0,"P38"," ")</f>
        <v xml:space="preserve"> </v>
      </c>
      <c r="AS276" s="58" t="str">
        <f>IF(SUM(COUNTIFS('Planificación 2026-1'!F:F,"FILIAL",'Planificación 2026-1'!X:X,C276,'Planificación 2026-1'!H:H,"T4"))&gt;0,"P55"," ")</f>
        <v xml:space="preserve"> </v>
      </c>
      <c r="AT276" s="58" t="str">
        <f>IF(SUM(COUNTIFS('Planificación 2026-1'!F:F,"SUNAMPE",'Planificación 2026-1'!X:X,C276,'Planificación 2026-1'!H:H,"AF"))&gt;0," P01"," ")</f>
        <v xml:space="preserve"> </v>
      </c>
      <c r="AU276" s="58" t="str">
        <f>IF(SUM(COUNTIFS('Planificación 2026-1'!F:F,"SUNAMPE",'Planificación 2026-1'!X:X,C276,'Planificación 2026-1'!H:H,"EN"))&gt;0,"P02"," ")</f>
        <v xml:space="preserve"> </v>
      </c>
      <c r="AV276" s="58" t="str">
        <f>IF(SUM(COUNTIFS('Planificación 2026-1'!F:F,"SUNAMPE",'Planificación 2026-1'!X:X,C276,'Planificación 2026-1'!H:H,"IS"))&gt;0,"P03"," ")</f>
        <v xml:space="preserve"> </v>
      </c>
      <c r="AW276" s="58" t="str">
        <f>IF(SUM(COUNTIFS('Planificación 2026-1'!F:F,"SUNAMPE",'Planificación 2026-1'!X:X,C276,'Planificación 2026-1'!H:H,"PS"))&gt;0,"P04"," ")</f>
        <v xml:space="preserve"> </v>
      </c>
      <c r="AX276" s="58"/>
      <c r="AY276" s="58" t="str">
        <f>IF(SUM(COUNTIFS('Planificación 2026-1'!F:F,"SUNAMPE",'Planificación 2026-1'!X:X,C276,'Planificación 2026-1'!H:H,"IN"))&gt;0,"P06"," ")</f>
        <v xml:space="preserve"> </v>
      </c>
      <c r="AZ276" s="58" t="str">
        <f>IF(SUM(COUNTIFS('Planificación 2026-1'!F:F,"SUNAMPE",'Planificación 2026-1'!X:X,C276,'Planificación 2026-1'!H:H,"CA"))&gt;0,"P07"," ")</f>
        <v xml:space="preserve"> </v>
      </c>
      <c r="BA276" s="58" t="str">
        <f>IF(SUM(COUNTIFS('Planificación 2026-1'!F:F,"SUNAMPE",'Planificación 2026-1'!X:X,C276,'Planificación 2026-1'!H:H,"DE"))&gt;0,"P08"," ")</f>
        <v xml:space="preserve"> </v>
      </c>
      <c r="BB276" s="58" t="str">
        <f>IF(SUM(COUNTIFS('Planificación 2026-1'!F:F,"SUNAMPE",'Planificación 2026-1'!X:X,C276,'Planificación 2026-1'!H:H,"OB"))&gt;0,"P09"," ")</f>
        <v xml:space="preserve"> </v>
      </c>
      <c r="BC276" s="58" t="str">
        <f>IF(SUM(COUNTIFS('Planificación 2026-1'!F:F,"SUNAMPE",'Planificación 2026-1'!X:X,C276,'Planificación 2026-1'!H:H,"MH"))&gt;0,"P31"," ")</f>
        <v xml:space="preserve"> </v>
      </c>
      <c r="BD276" s="58" t="str">
        <f>IF(SUM(COUNTIFS('Planificación 2026-1'!F:F,"SUNAMPE",'Planificación 2026-1'!X:X,C276,'Planificación 2026-1'!H:H,"IC"))&gt;0,"P32"," ")</f>
        <v xml:space="preserve"> </v>
      </c>
      <c r="BE276" s="58" t="str">
        <f>IF(SUM(COUNTIFS('Planificación 2026-1'!F:F,"SUNAMPE",'Planificación 2026-1'!X:X,C276,'Planificación 2026-1'!H:H,"AR"))&gt;0,"P34"," ")</f>
        <v xml:space="preserve"> </v>
      </c>
      <c r="BF276" s="58" t="str">
        <f>IF(SUM(COUNTIFS('Planificación 2026-1'!F:F,"SUNAMPE",'Planificación 2026-1'!X:X,C276,'Planificación 2026-1'!H:H,"T1"))&gt;0,"P35"," ")</f>
        <v xml:space="preserve"> </v>
      </c>
      <c r="BG276" s="58" t="str">
        <f>IF(SUM(COUNTIFS('Planificación 2026-1'!F:F,"SUNAMPE",'Planificación 2026-1'!X:X,C276,'Planificación 2026-1'!H:H,"T3"))&gt;0,"P36"," ")</f>
        <v xml:space="preserve"> </v>
      </c>
      <c r="BH276" s="58" t="str">
        <f>IF(SUM(COUNTIFS('Planificación 2026-1'!F:F,"SUNAMPE",'Planificación 2026-1'!X:X,C276,'Planificación 2026-1'!H:H,"T2"))&gt;0,"P37"," ")</f>
        <v xml:space="preserve"> </v>
      </c>
      <c r="BI276" s="58" t="str">
        <f>IF(SUM(COUNTIFS('Planificación 2026-1'!F:F,"SUNAMPE",'Planificación 2026-1'!X:X,C276,'Planificación 2026-1'!H:H,"AE"))&gt;0,"P38"," ")</f>
        <v xml:space="preserve"> </v>
      </c>
      <c r="BJ276" s="58" t="str">
        <f>IF(SUM(COUNTIFS('Planificación 2026-1'!F:F,"SUNAMPE",'Planificación 2026-1'!X:X,C276,'Planificación 2026-1'!H:H,"T4"))&gt;0,"P55"," ")</f>
        <v xml:space="preserve"> </v>
      </c>
      <c r="BK276" s="58" t="str">
        <f>IF(SUM(COUNTIFS('Planificación 2026-1'!F:F,"HUAURA",'Planificación 2026-1'!X:X,C276,'Planificación 2026-1'!H:H,"AF"))&gt;0," P01"," ")</f>
        <v xml:space="preserve"> </v>
      </c>
      <c r="BL276" s="58" t="str">
        <f>IF(SUM(COUNTIFS('Planificación 2026-1'!F:F,"HUAURA",'Planificación 2026-1'!X:X,C276,'Planificación 2026-1'!H:H,"EN"))&gt;0,"P02"," ")</f>
        <v>P02</v>
      </c>
      <c r="BM276" s="58" t="str">
        <f>IF(SUM(COUNTIFS('Planificación 2026-1'!F:F,"HUAURA",'Planificación 2026-1'!X:X,C276,'Planificación 2026-1'!H:H,"IS"))&gt;0,"P03"," ")</f>
        <v xml:space="preserve"> </v>
      </c>
      <c r="BN276" s="58" t="str">
        <f>IF(SUM(COUNTIFS('Planificación 2026-1'!F:F,"HUAURA",'Planificación 2026-1'!X:X,C276,'Planificación 2026-1'!H:H,"PS"))&gt;0,"P04"," ")</f>
        <v>P04</v>
      </c>
      <c r="BO276" s="58"/>
      <c r="BP276" s="58" t="str">
        <f>IF(SUM(COUNTIFS('Planificación 2026-1'!F:F,"HUAURA",'Planificación 2026-1'!X:X,C276,'Planificación 2026-1'!H:H,"IN"))&gt;0,"P06"," ")</f>
        <v xml:space="preserve"> </v>
      </c>
      <c r="BQ276" s="58" t="str">
        <f>IF(SUM(COUNTIFS('Planificación 2026-1'!F:F,"HUAURA",'Planificación 2026-1'!X:X,C276,'Planificación 2026-1'!H:H,"CA"))&gt;0,"P07"," ")</f>
        <v xml:space="preserve"> </v>
      </c>
      <c r="BR276" s="58" t="str">
        <f>IF(SUM(COUNTIFS('Planificación 2026-1'!F:F,"HUAURA",'Planificación 2026-1'!X:X,C276,'Planificación 2026-1'!H:H,"DE"))&gt;0,"P08"," ")</f>
        <v xml:space="preserve"> </v>
      </c>
      <c r="BS276" s="58" t="str">
        <f>IF(SUM(COUNTIFS('Planificación 2026-1'!F:F,"HUAURA",'Planificación 2026-1'!X:X,C276,'Planificación 2026-1'!H:H,"OB"))&gt;0,"P09"," ")</f>
        <v xml:space="preserve"> </v>
      </c>
      <c r="BT276" s="58" t="str">
        <f>IF(SUM(COUNTIFS('Planificación 2026-1'!F:F,"HUAURA",'Planificación 2026-1'!X:X,C276,'Planificación 2026-1'!H:H,"MH"))&gt;0,"P31"," ")</f>
        <v xml:space="preserve"> </v>
      </c>
      <c r="BU276" s="58" t="str">
        <f>IF(SUM(COUNTIFS('Planificación 2026-1'!F:F,"HUAURA",'Planificación 2026-1'!X:X,C276,'Planificación 2026-1'!H:H,"IC"))&gt;0,"P32"," ")</f>
        <v xml:space="preserve"> </v>
      </c>
      <c r="BV276" s="58" t="str">
        <f>IF(SUM(COUNTIFS('Planificación 2026-1'!F:F,"HUAURA",'Planificación 2026-1'!X:X,C276,'Planificación 2026-1'!H:H,"AR"))&gt;0,"P34"," ")</f>
        <v xml:space="preserve"> </v>
      </c>
      <c r="BW276" s="58" t="str">
        <f>IF(SUM(COUNTIFS('Planificación 2026-1'!F:F,"HUAURA",'Planificación 2026-1'!X:X,C276,'Planificación 2026-1'!H:H,"T1"))&gt;0,"P35"," ")</f>
        <v xml:space="preserve"> </v>
      </c>
      <c r="BX276" s="58" t="str">
        <f>IF(SUM(COUNTIFS('Planificación 2026-1'!F:F,"HUAURA",'Planificación 2026-1'!X:X,C276,'Planificación 2026-1'!H:H,"T3"))&gt;0,"P36"," ")</f>
        <v xml:space="preserve"> </v>
      </c>
      <c r="BY276" s="58" t="str">
        <f>IF(SUM(COUNTIFS('Planificación 2026-1'!F:F,"HUAURA",'Planificación 2026-1'!X:X,C276,'Planificación 2026-1'!H:H,"T2"))&gt;0,"P37"," ")</f>
        <v xml:space="preserve"> </v>
      </c>
      <c r="BZ276" s="58" t="str">
        <f>IF(SUM(COUNTIFS('Planificación 2026-1'!F:F,"HUAURA",'Planificación 2026-1'!X:X,C276,'Planificación 2026-1'!H:H,"AE"))&gt;0,"P38"," ")</f>
        <v xml:space="preserve"> </v>
      </c>
      <c r="CA276" s="58" t="str">
        <f>IF(SUM(COUNTIFS('Planificación 2026-1'!F:F,"HUAURA",'Planificación 2026-1'!X:X,C276,'Planificación 2026-1'!H:H,"T4"))&gt;0,"P55"," ")</f>
        <v xml:space="preserve"> </v>
      </c>
      <c r="CB276" s="59">
        <f>SUMIFS('Planificación 2026-1'!S:S,'Planificación 2026-1'!X:X,C276,'Planificación 2026-1'!H:H,"AF",'Planificación 2026-1'!I:I,"&gt;2")</f>
        <v>0</v>
      </c>
      <c r="CC276" s="59">
        <f>SUMIFS('Planificación 2026-1'!S:S,'Planificación 2026-1'!X:X,C276,'Planificación 2026-1'!H:H,"EN",'Planificación 2026-1'!I:I,"&gt;2")</f>
        <v>4</v>
      </c>
      <c r="CD276" s="59">
        <f>SUMIFS('Planificación 2026-1'!S:S,'Planificación 2026-1'!X:X,C276,'Planificación 2026-1'!H:H,"IS",'Planificación 2026-1'!I:I,"&gt;2")</f>
        <v>0</v>
      </c>
      <c r="CE276" s="59">
        <f>SUMIFS('Planificación 2026-1'!S:S,'Planificación 2026-1'!X:X,C276,'Planificación 2026-1'!H:H,"PS",'Planificación 2026-1'!I:I,"&gt;2")</f>
        <v>14</v>
      </c>
      <c r="CF276" s="59">
        <f>SUMIFS('Planificación 2026-1'!S:S,'Planificación 2026-1'!X:X,C276,'Planificación 2026-1'!H:H,"IN",'Planificación 2026-1'!I:I,"&gt;2")</f>
        <v>0</v>
      </c>
      <c r="CG276" s="59">
        <f>SUMIFS('Planificación 2026-1'!S:S,'Planificación 2026-1'!X:X,C276,'Planificación 2026-1'!H:H,"CA",'Planificación 2026-1'!I:I,"&gt;2")</f>
        <v>0</v>
      </c>
      <c r="CH276" s="59">
        <f>SUMIFS('Planificación 2026-1'!S:S,'Planificación 2026-1'!X:X,C276,'Planificación 2026-1'!H:H,"DE",'Planificación 2026-1'!I:I,"&gt;2")</f>
        <v>0</v>
      </c>
      <c r="CI276" s="59">
        <f>SUMIFS('Planificación 2026-1'!S:S,'Planificación 2026-1'!X:X,C276,'Planificación 2026-1'!H:H,"OB",'Planificación 2026-1'!I:I,"&gt;2")</f>
        <v>0</v>
      </c>
      <c r="CJ276" s="59">
        <f>SUMIFS('Planificación 2026-1'!S:S,'Planificación 2026-1'!X:X,C276,'Planificación 2026-1'!H:H,"MH",'Planificación 2026-1'!I:I,"&gt;2")</f>
        <v>0</v>
      </c>
      <c r="CK276" s="59">
        <f>SUMIFS('Planificación 2026-1'!S:S,'Planificación 2026-1'!X:X,C276,'Planificación 2026-1'!H:H,"IC",'Planificación 2026-1'!I:I,"&gt;2")</f>
        <v>0</v>
      </c>
      <c r="CL276" s="59">
        <f>SUMIFS('Planificación 2026-1'!S:S,'Planificación 2026-1'!X:X,C276,'Planificación 2026-1'!H:H,"AR",'Planificación 2026-1'!I:I,"&gt;2")</f>
        <v>0</v>
      </c>
      <c r="CM276" s="59">
        <f>SUMIFS('Planificación 2026-1'!S:S,'Planificación 2026-1'!X:X,C276,'Planificación 2026-1'!H:H,"AE",'Planificación 2026-1'!I:I,"&gt;2")</f>
        <v>0</v>
      </c>
      <c r="CN276" s="59">
        <f>SUMIFS('Planificación 2026-1'!S:S,'Planificación 2026-1'!X:X,C276,'Planificación 2026-1'!H:H,"T1",'Planificación 2026-1'!I:I,"&gt;2")</f>
        <v>0</v>
      </c>
      <c r="CO276" s="59">
        <f>SUMIFS('Planificación 2026-1'!S:S,'Planificación 2026-1'!X:X,C276,'Planificación 2026-1'!H:H,"T3",'Planificación 2026-1'!I:I,"&gt;2")</f>
        <v>0</v>
      </c>
      <c r="CP276" s="59">
        <f>SUMIFS('Planificación 2026-1'!S:S,'Planificación 2026-1'!X:X,C276,'Planificación 2026-1'!H:H,"T2",'Planificación 2026-1'!I:I,"&gt;2")</f>
        <v>0</v>
      </c>
      <c r="CQ276" s="59">
        <f>SUMIFS('Planificación 2026-1'!S:S,'Planificación 2026-1'!X:X,C276,'Planificación 2026-1'!H:H,"T4",'Planificación 2026-1'!I:I,"&gt;2")</f>
        <v>0</v>
      </c>
      <c r="CR276" s="59">
        <f>SUMIFS('Planificación 2026-1'!S:S,'Planificación 2026-1'!X:X,C276,'Planificación 2026-1'!H:H,"AF",'Planificación 2026-1'!I:I,"&lt;3")</f>
        <v>0</v>
      </c>
      <c r="CS276" s="59">
        <f>SUMIFS('Planificación 2026-1'!S:S,'Planificación 2026-1'!X:X,C276,'Planificación 2026-1'!H:H,"EN",'Planificación 2026-1'!I:I,"&lt;3")</f>
        <v>0</v>
      </c>
      <c r="CT276" s="59">
        <f>SUMIFS('Planificación 2026-1'!S:S,'Planificación 2026-1'!X:X,C276,'Planificación 2026-1'!H:H,"IS",'Planificación 2026-1'!I:I,"&lt;3")</f>
        <v>0</v>
      </c>
      <c r="CU276" s="59">
        <f>SUMIFS('Planificación 2026-1'!S:S,'Planificación 2026-1'!X:X,C276,'Planificación 2026-1'!H:H,"PS",'Planificación 2026-1'!I:I,"&lt;3")</f>
        <v>0</v>
      </c>
      <c r="CV276" s="59">
        <f>SUMIFS('Planificación 2026-1'!S:S,'Planificación 2026-1'!X:X,C276,'Planificación 2026-1'!H:H,"IN",'Planificación 2026-1'!I:I,"&lt;3")</f>
        <v>0</v>
      </c>
      <c r="CW276" s="59">
        <f>SUMIFS('Planificación 2026-1'!S:S,'Planificación 2026-1'!X:X,C276,'Planificación 2026-1'!H:H,"CA",'Planificación 2026-1'!I:I,"&lt;3")</f>
        <v>0</v>
      </c>
      <c r="CX276" s="59">
        <f>SUMIFS('Planificación 2026-1'!S:S,'Planificación 2026-1'!X:X,C276,'Planificación 2026-1'!H:H,"DE",'Planificación 2026-1'!I:I,"&lt;3")</f>
        <v>0</v>
      </c>
      <c r="CY276" s="59">
        <f>SUMIFS('Planificación 2026-1'!S:S,'Planificación 2026-1'!X:X,C276,'Planificación 2026-1'!H:H,"OB",'Planificación 2026-1'!I:I,"&lt;3")</f>
        <v>0</v>
      </c>
      <c r="CZ276" s="59">
        <f>SUMIFS('Planificación 2026-1'!S:S,'Planificación 2026-1'!X:X,C276,'Planificación 2026-1'!H:H,"MH",'Planificación 2026-1'!I:I,"&lt;3")</f>
        <v>0</v>
      </c>
      <c r="DA276" s="59">
        <f>SUMIFS('Planificación 2026-1'!S:S,'Planificación 2026-1'!X:X,C276,'Planificación 2026-1'!H:H,"IC",'Planificación 2026-1'!I:I,"&lt;3")</f>
        <v>0</v>
      </c>
      <c r="DB276" s="59">
        <f>SUMIFS('Planificación 2026-1'!S:S,'Planificación 2026-1'!X:X,C276,'Planificación 2026-1'!H:H,"AR",'Planificación 2026-1'!I:I,"&lt;3")</f>
        <v>0</v>
      </c>
      <c r="DC276" s="59">
        <f>SUMIFS('Planificación 2026-1'!S:S,'Planificación 2026-1'!X:X,C276,'Planificación 2026-1'!H:H,"AE",'Planificación 2026-1'!I:I,"&lt;3")</f>
        <v>0</v>
      </c>
      <c r="DD276" s="59">
        <f>SUMIFS('Planificación 2026-1'!S:S,'Planificación 2026-1'!X:X,C276,'Planificación 2026-1'!H:H,"T1",'Planificación 2026-1'!I:I,"&lt;3")</f>
        <v>0</v>
      </c>
      <c r="DE276" s="59">
        <f>SUMIFS('Planificación 2026-1'!S:S,'Planificación 2026-1'!X:X,C276,'Planificación 2026-1'!H:H,"T3",'Planificación 2026-1'!I:I,"&lt;3")</f>
        <v>0</v>
      </c>
      <c r="DF276" s="59">
        <f>SUMIFS('Planificación 2026-1'!S:S,'Planificación 2026-1'!X:X,C276,'Planificación 2026-1'!H:H,"T2",'Planificación 2026-1'!I:I,"&lt;3")</f>
        <v>0</v>
      </c>
      <c r="DG276" s="59">
        <f>SUMIFS('Planificación 2026-1'!S:S,'Planificación 2026-1'!X:X,C276,'Planificación 2026-1'!H:H,"T4",'Planificación 2026-1'!I:I,"&lt;3")</f>
        <v>0</v>
      </c>
      <c r="DH276" s="58" t="str">
        <f>TRIM(CONCATENATE(L276,M276,N276,O276,P276,Q276,R276,S276,T276,U276,V276,W276,X276,Y276,Z276,AA276,AB276))</f>
        <v/>
      </c>
      <c r="DI276" s="27">
        <f>IF(C276="","",SUMIFS('Planificación 2026-1'!S:S,'Planificación 2026-1'!X:X,C276,'Planificación 2026-1'!F:F,"PRINCIPAL",'Planificación 2026-1'!Y:Y,"VIRTUAL"))</f>
        <v>0</v>
      </c>
      <c r="DJ276" s="27">
        <f>IF(C276="","",SUMIFS('Planificación 2026-1'!S:S,'Planificación 2026-1'!X:X,C276,'Planificación 2026-1'!F:F,"PRINCIPAL",'Planificación 2026-1'!Y:Y,"PRESENCIAL"))</f>
        <v>0</v>
      </c>
      <c r="DK276" s="27">
        <f>IF(C276="","",SUMIFS('Planificación 2026-1'!S:S,'Planificación 2026-1'!X:X,C276,'Planificación 2026-1'!F:F,"PRINCIPAL",'Planificación 2026-1'!Y:Y,"HIBRIDO PRESENCIAL"))</f>
        <v>0</v>
      </c>
      <c r="DL276" s="58" t="str">
        <f>TRIM(CONCATENATE(AC276,AD276,AE276,AF276,AG276,AH276,AI276,AJ276,AK276,AL276,AM276,AN276,AO276,AP276,AQ276,AR276,AS276))</f>
        <v/>
      </c>
      <c r="DM276" s="58">
        <f>IF(C276="","",SUMIFS('Planificación 2026-1'!S:S,'Planificación 2026-1'!X:X,C276,'Planificación 2026-1'!F:F,"FILIAL",'Planificación 2026-1'!Y:Y,"VIRTUAL"))</f>
        <v>0</v>
      </c>
      <c r="DN276" s="60">
        <f>IF(C276="","",SUMIFS('Planificación 2026-1'!S:S,'Planificación 2026-1'!X:X,C276,'Planificación 2026-1'!F:F,"FILIAL",'Planificación 2026-1'!Y:Y,"PRESENCIAL"))</f>
        <v>0</v>
      </c>
      <c r="DO276" s="29">
        <f>IF(C276="","",SUMIFS('Planificación 2026-1'!S:S,'Planificación 2026-1'!X:X,C276,'Planificación 2026-1'!F:F,"FILIAL",'Planificación 2026-1'!Y:Y,"HIBRIDO PRESENCIAL"))</f>
        <v>0</v>
      </c>
      <c r="DP276" s="61" t="str">
        <f>TRIM(CONCATENATE(AT276,AU276,AV276,AW276,AX276,AY276,AZ276,BA276,BB276,BC276,BD276,BE276,BF276,BG276,BH276,BI276,BJ276))</f>
        <v/>
      </c>
      <c r="DQ276" s="58">
        <f>IF(C276="","",SUMIFS('Planificación 2026-1'!S:S,'Planificación 2026-1'!X:X,C276,'Planificación 2026-1'!F:F,"SUNAMPE",'Planificación 2026-1'!Y:Y,"VIRTUAL"))</f>
        <v>0</v>
      </c>
      <c r="DR276" s="29">
        <f>IF(C276="","",SUMIFS('Planificación 2026-1'!S:S,'Planificación 2026-1'!X:X,C276,'Planificación 2026-1'!F:F,"SUNAMPE",'Planificación 2026-1'!Y:Y,"PRESENCIAL"))</f>
        <v>0</v>
      </c>
      <c r="DS276" s="61" t="str">
        <f>TRIM(CONCATENATE(BK276,BL276,BM276,BN276,BO276,BP276,BQ276,BR276,BS276,BT276,BU276,BV276,BW276,BX276,BY276,BZ276,CA276))</f>
        <v>P02 P04</v>
      </c>
      <c r="DT276" s="58">
        <f>IF(C276="","",SUMIFS('Planificación 2026-1'!S:S,'Planificación 2026-1'!X:X,C276,'Planificación 2026-1'!F:F,"HUAURA",'Planificación 2026-1'!Y:Y,"VIRTUAL"))</f>
        <v>0</v>
      </c>
      <c r="DU276" s="29">
        <f>IF(C276="","",SUMIFS('Planificación 2026-1'!S:S,'Planificación 2026-1'!X:X,C276,'Planificación 2026-1'!F:F,"HUAURA",'Planificación 2026-1'!Y:Y,"PRESENCIAL"))</f>
        <v>18</v>
      </c>
      <c r="DV276" s="32">
        <f>SUMIFS('Planificación 2026-1'!S:S,'Planificación 2026-1'!X:X,C276,'Planificación 2026-1'!F:F,"PRINCIPAL",'Planificación 2026-1'!Y:Y,"VIRTUAL",'Planificación 2026-1'!I:I,"&gt;2")</f>
        <v>0</v>
      </c>
      <c r="DW276" s="32">
        <f>SUMIFS('Planificación 2026-1'!S:S,'Planificación 2026-1'!X:X,C276,'Planificación 2026-1'!F:F,"PRINCIPAL",'Planificación 2026-1'!Y:Y,"&lt;&gt;VIRTUAL",'Planificación 2026-1'!I:I,"&gt;2")</f>
        <v>0</v>
      </c>
      <c r="DX276" s="32">
        <f>SUMIFS('Planificación 2026-1'!S:S,'Planificación 2026-1'!X:X,C276,'Planificación 2026-1'!F:F,"SUNAMPE",'Planificación 2026-1'!Y:Y,"VIRTUAL",'Planificación 2026-1'!I:I,"&gt;2")</f>
        <v>0</v>
      </c>
      <c r="DY276" s="32">
        <f>SUMIFS('Planificación 2026-1'!S:S,'Planificación 2026-1'!X:X,C276,'Planificación 2026-1'!F:F,"SUNAMPE",'Planificación 2026-1'!Y:Y,"&lt;&gt;VIRTUAL",'Planificación 2026-1'!I:I,"&gt;2")</f>
        <v>0</v>
      </c>
      <c r="DZ276" s="32">
        <f>SUMIFS('Planificación 2026-1'!S:S,'Planificación 2026-1'!X:X,C276,'Planificación 2026-1'!F:F,"FILIAL",'Planificación 2026-1'!Y:Y,"VIRTUAL",'Planificación 2026-1'!I:I,"&gt;2")</f>
        <v>0</v>
      </c>
      <c r="EA276" s="32">
        <f>SUMIFS('Planificación 2026-1'!S:S,'Planificación 2026-1'!X:X,C276,'Planificación 2026-1'!F:F,"FILIAL",'Planificación 2026-1'!Y:Y,"&lt;&gt;VIRTUAL",'Planificación 2026-1'!I:I,"&gt;2")</f>
        <v>0</v>
      </c>
      <c r="EB276" s="32">
        <f>SUMIFS('Planificación 2026-1'!S:S,'Planificación 2026-1'!X:X,C276,'Planificación 2026-1'!F:F,"PORUMA",'Planificación 2026-1'!Y:Y,"VIRTUAL",'Planificación 2026-1'!I:I,"&gt;2")</f>
        <v>0</v>
      </c>
      <c r="EC276" s="32">
        <f>SUMIFS('Planificación 2026-1'!S:S,'Planificación 2026-1'!X:X,C276,'Planificación 2026-1'!F:F,"PORUMA",'Planificación 2026-1'!Y:Y,"&lt;&gt;VIRTUAL",'Planificación 2026-1'!I:I,"&gt;2")</f>
        <v>0</v>
      </c>
      <c r="ED276" s="32">
        <f>SUMIFS('Planificación 2026-1'!S:S,'Planificación 2026-1'!X:X,C276,'Planificación 2026-1'!F:F,"HUAURA",'Planificación 2026-1'!Y:Y,"VIRTUAL",'Planificación 2026-1'!I:I,"&gt;2")</f>
        <v>0</v>
      </c>
      <c r="EE276" s="32">
        <f>SUMIFS('Planificación 2026-1'!S:S,'Planificación 2026-1'!X:X,C276,'Planificación 2026-1'!F:F,"HUAURA",'Planificación 2026-1'!Y:Y,"&lt;&gt;VIRTUAL",'Planificación 2026-1'!I:I,"&gt;2")</f>
        <v>18</v>
      </c>
      <c r="EF276" s="32">
        <f>SUMIFS('Planificación 2026-1'!S:S,'Planificación 2026-1'!X:X,C276,'Planificación 2026-1'!F:F,"PRINCIPAL",'Planificación 2026-1'!Y:Y,"VIRTUAL",'Planificación 2026-1'!I:I,"&lt;3")</f>
        <v>0</v>
      </c>
      <c r="EG276" s="32">
        <f>SUMIFS('Planificación 2026-1'!S:S,'Planificación 2026-1'!X:X,C276,'Planificación 2026-1'!F:F,"PRINCIPAL",'Planificación 2026-1'!Y:Y,"&lt;&gt;VIRTUAL",'Planificación 2026-1'!I:I,"&lt;3")</f>
        <v>0</v>
      </c>
      <c r="EH276" s="32">
        <f>SUMIFS('Planificación 2026-1'!S:S,'Planificación 2026-1'!X:X,C276,'Planificación 2026-1'!F:F,"SUNAMPE",'Planificación 2026-1'!Y:Y,"VIRTUAL",'Planificación 2026-1'!I:I,"&lt;3")</f>
        <v>0</v>
      </c>
      <c r="EI276" s="32">
        <f>SUMIFS('Planificación 2026-1'!S:S,'Planificación 2026-1'!X:X,C276,'Planificación 2026-1'!F:F,"SUNAMPE",'Planificación 2026-1'!Y:Y,"&lt;&gt;VIRTUAL",'Planificación 2026-1'!I:I,"&lt;3")</f>
        <v>0</v>
      </c>
      <c r="EJ276" s="32">
        <f>SUMIFS('Planificación 2026-1'!S:S,'Planificación 2026-1'!X:X,C276,'Planificación 2026-1'!F:F,"FILIAL",'Planificación 2026-1'!Y:Y,"VIRTUAL",'Planificación 2026-1'!I:I,"&lt;3")</f>
        <v>0</v>
      </c>
      <c r="EK276" s="32">
        <f>SUMIFS('Planificación 2026-1'!S:S,'Planificación 2026-1'!X:X,C276,'Planificación 2026-1'!F:F,"FILIAL",'Planificación 2026-1'!Y:Y,"&lt;&gt;VIRTUAL",'Planificación 2026-1'!I:I,"&lt;3")</f>
        <v>0</v>
      </c>
      <c r="EL276" s="32">
        <f>SUMIFS('Planificación 2026-1'!S:S,'Planificación 2026-1'!X:X,C276,'Planificación 2026-1'!F:F,"PORUMA",'Planificación 2026-1'!Y:Y,"VIRTUAL",'Planificación 2026-1'!I:I,"&lt;3")</f>
        <v>0</v>
      </c>
      <c r="EM276" s="32">
        <f>SUMIFS('Planificación 2026-1'!S:S,'Planificación 2026-1'!X:X,C276,'Planificación 2026-1'!F:F,"PORUMA",'Planificación 2026-1'!Y:Y,"&lt;&gt;VIRTUAL",'Planificación 2026-1'!I:I,"&lt;3")</f>
        <v>0</v>
      </c>
      <c r="EN276" s="32">
        <f>SUMIFS('Planificación 2026-1'!S:S,'Planificación 2026-1'!X:X,C276,'Planificación 2026-1'!F:F,"HUAURA",'Planificación 2026-1'!Y:Y,"VIRTUAL",'Planificación 2026-1'!I:I,"&lt;3")</f>
        <v>0</v>
      </c>
      <c r="EO276" s="32">
        <f>SUMIFS('Planificación 2026-1'!S:S,'Planificación 2026-1'!X:X,C276,'Planificación 2026-1'!F:F,"HUAURA",'Planificación 2026-1'!Y:Y,"&lt;&gt;VIRTUAL",'Planificación 2026-1'!I:I,"&lt;3")</f>
        <v>0</v>
      </c>
      <c r="EP276" s="32">
        <f>EJ276+DZ276+EA276+EK276</f>
        <v>0</v>
      </c>
      <c r="EQ276" s="32">
        <f>EO276+EN276+EE276+ED276</f>
        <v>18</v>
      </c>
      <c r="ER276" s="32">
        <f>EL276+EM276+EC276+EB276</f>
        <v>0</v>
      </c>
      <c r="ES276" s="32">
        <f>EG276+EF276+DW276+DV276</f>
        <v>0</v>
      </c>
      <c r="ET276" s="32">
        <f>EI276+EH276+DY276+DX276</f>
        <v>0</v>
      </c>
      <c r="EU276" s="32">
        <f t="shared" si="58"/>
        <v>18</v>
      </c>
      <c r="EV276" s="32" t="b">
        <f>EXACT(EU276,E276)</f>
        <v>1</v>
      </c>
      <c r="EW276" s="32"/>
      <c r="EX276" s="32">
        <f>DV276+DZ276+ED276+EF276+EJ276+EN276+DX276+EH276</f>
        <v>0</v>
      </c>
      <c r="EY276" s="32">
        <f>DW276+EA276+EE276+EG276+EK276+EO276+DY276+EI276</f>
        <v>18</v>
      </c>
      <c r="EZ276" s="32" t="b">
        <f>EXACT(SUM(EX276:EY276),E276)</f>
        <v>1</v>
      </c>
      <c r="FA276" s="32" t="str">
        <f>IF(AND(DW276=0,EA276=0,EE276=0),"",IF(COUNTIF(DW276:EE276,"&gt;0")=1,IF(DW276&gt;0,"SEDE",IF(EA276&gt;0,"FILIAL","HUAURA")),IF(COUNTIF(DW276:EE276,"&gt;0")=2,IF(AND(DW276&gt;0,EA276&gt;0),"SEDE-FILIAL",IF(AND(DW276&gt;0,EE276&gt;0),"SEDE-HUAURA","FILIAL-HUAURA")),"SEDE-FILIAL-HUAURA")))</f>
        <v>HUAURA</v>
      </c>
      <c r="FB276" s="32" t="str">
        <f>IF(EX276=0,"PRESENCIAL",IF(EY276=0,"VIRTUAL",IF(EX276&gt;EY276,"MAS VIRTUAL",IF(EY276&gt;EX276,"MAS PRESENCIAL","AMBOS"))))</f>
        <v>PRESENCIAL</v>
      </c>
    </row>
    <row r="277" spans="2:158">
      <c r="B277" s="65">
        <v>274</v>
      </c>
      <c r="C277" s="32" t="s">
        <v>485</v>
      </c>
      <c r="D277" s="429">
        <v>45011811</v>
      </c>
      <c r="E277" s="62">
        <f>SUMIF('Planificación 2026-1'!X:X,C277,'Planificación 2026-1'!S:S)</f>
        <v>40</v>
      </c>
      <c r="F277" s="450" t="s">
        <v>199</v>
      </c>
      <c r="G277" s="57" t="s">
        <v>454</v>
      </c>
      <c r="H277" s="64"/>
      <c r="I277" s="64"/>
      <c r="J277" s="32" t="s">
        <v>44</v>
      </c>
      <c r="K277" s="32" t="s">
        <v>150</v>
      </c>
      <c r="L277" s="57" t="str">
        <f>IF(SUM(COUNTIFS('Planificación 2026-1'!F:F,"PRINCIPAL",'Planificación 2026-1'!X:X,C277,'Planificación 2026-1'!H:H,"AF"))&gt;0,"P01"," ")</f>
        <v xml:space="preserve"> </v>
      </c>
      <c r="M277" s="58" t="str">
        <f>IF(SUM(COUNTIFS('Planificación 2026-1'!F:F,"PRINCIPAL",'Planificación 2026-1'!X:X,C277,'Planificación 2026-1'!H:H,"EN"))&gt;0,"P02"," ")</f>
        <v xml:space="preserve"> </v>
      </c>
      <c r="N277" s="58" t="str">
        <f>IF(SUM(COUNTIFS('Planificación 2026-1'!F:F,"PRINCIPAL",'Planificación 2026-1'!X:X,C277,'Planificación 2026-1'!H:H,"IS"))&gt;0,"P03"," ")</f>
        <v xml:space="preserve"> </v>
      </c>
      <c r="O277" s="58" t="str">
        <f>IF(SUM(COUNTIFS('Planificación 2026-1'!F:F,"PRINCIPAL",'Planificación 2026-1'!X:X,C277,'Planificación 2026-1'!H:H,"PS"))&gt;0,"P04"," ")</f>
        <v xml:space="preserve"> </v>
      </c>
      <c r="P277" s="58"/>
      <c r="Q277" s="58" t="str">
        <f>IF(SUM(COUNTIFS('Planificación 2026-1'!F:F,"PRINCIPAL",'Planificación 2026-1'!X:X,C277,'Planificación 2026-1'!H:H,"IN"))&gt;0,"P06"," ")</f>
        <v xml:space="preserve"> </v>
      </c>
      <c r="R277" s="58" t="str">
        <f>IF(SUM(COUNTIFS('Planificación 2026-1'!F:F,"PRINCIPAL",'Planificación 2026-1'!X:X,C277,'Planificación 2026-1'!H:H,"CA"))&gt;0,"P07"," ")</f>
        <v xml:space="preserve"> </v>
      </c>
      <c r="S277" s="58" t="str">
        <f>IF(SUM(COUNTIFS('Planificación 2026-1'!F:F,"PRINCIPAL",'Planificación 2026-1'!X:X,C277,'Planificación 2026-1'!H:H,"DE"))&gt;0,"P08"," ")</f>
        <v xml:space="preserve"> </v>
      </c>
      <c r="T277" s="58" t="str">
        <f>IF(SUM(COUNTIFS('Planificación 2026-1'!F:F,"PRINCIPAL",'Planificación 2026-1'!X:X,C277,'Planificación 2026-1'!H:H,"OB"))&gt;0,"P09"," ")</f>
        <v xml:space="preserve"> </v>
      </c>
      <c r="U277" s="58" t="str">
        <f>IF(SUM(COUNTIFS('Planificación 2026-1'!F:F,"PRINCIPAL",'Planificación 2026-1'!X:X,C277,'Planificación 2026-1'!H:H,"MH"))&gt;0,"P31"," ")</f>
        <v xml:space="preserve"> </v>
      </c>
      <c r="V277" s="58" t="str">
        <f>IF(SUM(COUNTIFS('Planificación 2026-1'!F:F,"PRINCIPAL",'Planificación 2026-1'!X:X,C277,'Planificación 2026-1'!H:H,"IC"))&gt;0,"P32"," ")</f>
        <v xml:space="preserve"> </v>
      </c>
      <c r="W277" s="58" t="str">
        <f>IF(SUM(COUNTIFS('Planificación 2026-1'!F:F,"PRINCIPAL",'Planificación 2026-1'!X:X,C277,'Planificación 2026-1'!H:H,"AR"))&gt;0,"P34"," ")</f>
        <v xml:space="preserve"> </v>
      </c>
      <c r="X277" s="58" t="str">
        <f>IF(SUM(COUNTIFS('Planificación 2026-1'!F:F,"PRINCIPAL",'Planificación 2026-1'!X:X,C277,'Planificación 2026-1'!H:H,"T1"))&gt;0,"P35"," ")</f>
        <v xml:space="preserve"> </v>
      </c>
      <c r="Y277" s="58" t="str">
        <f>IF(SUM(COUNTIFS('Planificación 2026-1'!F:F,"PRINCIPAL",'Planificación 2026-1'!X:X,C277,'Planificación 2026-1'!H:H,"T3"))&gt;0,"P36"," ")</f>
        <v xml:space="preserve"> </v>
      </c>
      <c r="Z277" s="58" t="str">
        <f>IF(SUM(COUNTIFS('Planificación 2026-1'!F:F,"PRINCIPAL",'Planificación 2026-1'!X:X,C277,'Planificación 2026-1'!H:H,"T2"))&gt;0,"P37"," ")</f>
        <v xml:space="preserve"> </v>
      </c>
      <c r="AA277" s="58" t="str">
        <f>IF(SUM(COUNTIFS('Planificación 2026-1'!F:F,"PRINCIPAL",'Planificación 2026-1'!X:X,C277,'Planificación 2026-1'!H:H,"AE"))&gt;0,"P38"," ")</f>
        <v xml:space="preserve"> </v>
      </c>
      <c r="AB277" s="58" t="str">
        <f>IF(SUM(COUNTIFS('Planificación 2026-1'!F:F,"PRINCIPAL",'Planificación 2026-1'!X:X,C277,'Planificación 2026-1'!H:H,"T4"))&gt;0,"P55"," ")</f>
        <v xml:space="preserve"> </v>
      </c>
      <c r="AC277" s="58" t="str">
        <f>IF(SUM(COUNTIFS('Planificación 2026-1'!F:F,"FILIAL",'Planificación 2026-1'!X:X,C277,'Planificación 2026-1'!H:H,"AF"))&gt;0," P01"," ")</f>
        <v xml:space="preserve"> </v>
      </c>
      <c r="AD277" s="58" t="str">
        <f>IF(SUM(COUNTIFS('Planificación 2026-1'!F:F,"FILIAL",'Planificación 2026-1'!X:X,C277,'Planificación 2026-1'!H:H,"EN"))&gt;0,"P02"," ")</f>
        <v xml:space="preserve"> </v>
      </c>
      <c r="AE277" s="58" t="str">
        <f>IF(SUM(COUNTIFS('Planificación 2026-1'!F:F,"FILIAL",'Planificación 2026-1'!X:X,C277,'Planificación 2026-1'!H:H,"IS"))&gt;0,"P03"," ")</f>
        <v xml:space="preserve"> </v>
      </c>
      <c r="AF277" s="58" t="str">
        <f>IF(SUM(COUNTIFS('Planificación 2026-1'!F:F,"FILIAL",'Planificación 2026-1'!X:X,C277,'Planificación 2026-1'!H:H,"PS"))&gt;0,"P04"," ")</f>
        <v xml:space="preserve"> </v>
      </c>
      <c r="AG277" s="58"/>
      <c r="AH277" s="58" t="str">
        <f>IF(SUM(COUNTIFS('Planificación 2026-1'!F:F,"FILIAL",'Planificación 2026-1'!X:X,C277,'Planificación 2026-1'!H:H,"IN"))&gt;0,"P06"," ")</f>
        <v xml:space="preserve"> </v>
      </c>
      <c r="AI277" s="58" t="str">
        <f>IF(SUM(COUNTIFS('Planificación 2026-1'!F:F,"FILIAL",'Planificación 2026-1'!X:X,C277,'Planificación 2026-1'!H:H,"CA"))&gt;0,"P07"," ")</f>
        <v xml:space="preserve"> </v>
      </c>
      <c r="AJ277" s="58" t="str">
        <f>IF(SUM(COUNTIFS('Planificación 2026-1'!F:F,"FILIAL",'Planificación 2026-1'!X:X,C277,'Planificación 2026-1'!H:H,"DE"))&gt;0,"P08"," ")</f>
        <v xml:space="preserve"> </v>
      </c>
      <c r="AK277" s="58" t="str">
        <f>IF(SUM(COUNTIFS('Planificación 2026-1'!F:F,"FILIAL",'Planificación 2026-1'!X:X,C277,'Planificación 2026-1'!H:H,"OB"))&gt;0,"P09"," ")</f>
        <v xml:space="preserve"> </v>
      </c>
      <c r="AL277" s="58" t="str">
        <f>IF(SUM(COUNTIFS('Planificación 2026-1'!F:F,"FILIAL",'Planificación 2026-1'!X:X,C277,'Planificación 2026-1'!H:H,"MH"))&gt;0,"P31"," ")</f>
        <v xml:space="preserve"> </v>
      </c>
      <c r="AM277" s="58" t="str">
        <f>IF(SUM(COUNTIFS('Planificación 2026-1'!F:F,"FILIAL",'Planificación 2026-1'!X:X,C277,'Planificación 2026-1'!H:H,"IC"))&gt;0,"P32"," ")</f>
        <v xml:space="preserve"> </v>
      </c>
      <c r="AN277" s="58" t="str">
        <f>IF(SUM(COUNTIFS('Planificación 2026-1'!F:F,"FILIAL",'Planificación 2026-1'!X:X,C277,'Planificación 2026-1'!H:H,"AR"))&gt;0,"P34"," ")</f>
        <v xml:space="preserve"> </v>
      </c>
      <c r="AO277" s="58" t="str">
        <f>IF(SUM(COUNTIFS('Planificación 2026-1'!F:F,"FILIAL",'Planificación 2026-1'!X:X,C277,'Planificación 2026-1'!H:H,"T1"))&gt;0,"P35"," ")</f>
        <v xml:space="preserve"> </v>
      </c>
      <c r="AP277" s="58" t="str">
        <f>IF(SUM(COUNTIFS('Planificación 2026-1'!F:F,"FILIAL",'Planificación 2026-1'!X:X,C277,'Planificación 2026-1'!H:H,"T3"))&gt;0,"P36"," ")</f>
        <v xml:space="preserve"> </v>
      </c>
      <c r="AQ277" s="58" t="str">
        <f>IF(SUM(COUNTIFS('Planificación 2026-1'!F:F,"FILIAL",'Planificación 2026-1'!X:X,C277,'Planificación 2026-1'!H:H,"T2"))&gt;0,"P37"," ")</f>
        <v xml:space="preserve"> </v>
      </c>
      <c r="AR277" s="58" t="str">
        <f>IF(SUM(COUNTIFS('Planificación 2026-1'!F:F,"FILIAL",'Planificación 2026-1'!X:X,C277,'Planificación 2026-1'!H:H,"AE"))&gt;0,"P38"," ")</f>
        <v xml:space="preserve"> </v>
      </c>
      <c r="AS277" s="58" t="str">
        <f>IF(SUM(COUNTIFS('Planificación 2026-1'!F:F,"FILIAL",'Planificación 2026-1'!X:X,C277,'Planificación 2026-1'!H:H,"T4"))&gt;0,"P55"," ")</f>
        <v xml:space="preserve"> </v>
      </c>
      <c r="AT277" s="58" t="str">
        <f>IF(SUM(COUNTIFS('Planificación 2026-1'!F:F,"SUNAMPE",'Planificación 2026-1'!X:X,C277,'Planificación 2026-1'!H:H,"AF"))&gt;0," P01"," ")</f>
        <v xml:space="preserve"> </v>
      </c>
      <c r="AU277" s="58" t="str">
        <f>IF(SUM(COUNTIFS('Planificación 2026-1'!F:F,"SUNAMPE",'Planificación 2026-1'!X:X,C277,'Planificación 2026-1'!H:H,"EN"))&gt;0,"P02"," ")</f>
        <v xml:space="preserve"> </v>
      </c>
      <c r="AV277" s="58" t="str">
        <f>IF(SUM(COUNTIFS('Planificación 2026-1'!F:F,"SUNAMPE",'Planificación 2026-1'!X:X,C277,'Planificación 2026-1'!H:H,"IS"))&gt;0,"P03"," ")</f>
        <v xml:space="preserve"> </v>
      </c>
      <c r="AW277" s="58" t="str">
        <f>IF(SUM(COUNTIFS('Planificación 2026-1'!F:F,"SUNAMPE",'Planificación 2026-1'!X:X,C277,'Planificación 2026-1'!H:H,"PS"))&gt;0,"P04"," ")</f>
        <v xml:space="preserve"> </v>
      </c>
      <c r="AX277" s="58"/>
      <c r="AY277" s="58" t="str">
        <f>IF(SUM(COUNTIFS('Planificación 2026-1'!F:F,"SUNAMPE",'Planificación 2026-1'!X:X,C277,'Planificación 2026-1'!H:H,"IN"))&gt;0,"P06"," ")</f>
        <v xml:space="preserve"> </v>
      </c>
      <c r="AZ277" s="58" t="str">
        <f>IF(SUM(COUNTIFS('Planificación 2026-1'!F:F,"SUNAMPE",'Planificación 2026-1'!X:X,C277,'Planificación 2026-1'!H:H,"CA"))&gt;0,"P07"," ")</f>
        <v xml:space="preserve"> </v>
      </c>
      <c r="BA277" s="58" t="str">
        <f>IF(SUM(COUNTIFS('Planificación 2026-1'!F:F,"SUNAMPE",'Planificación 2026-1'!X:X,C277,'Planificación 2026-1'!H:H,"DE"))&gt;0,"P08"," ")</f>
        <v xml:space="preserve"> </v>
      </c>
      <c r="BB277" s="58" t="str">
        <f>IF(SUM(COUNTIFS('Planificación 2026-1'!F:F,"SUNAMPE",'Planificación 2026-1'!X:X,C277,'Planificación 2026-1'!H:H,"OB"))&gt;0,"P09"," ")</f>
        <v xml:space="preserve"> </v>
      </c>
      <c r="BC277" s="58" t="str">
        <f>IF(SUM(COUNTIFS('Planificación 2026-1'!F:F,"SUNAMPE",'Planificación 2026-1'!X:X,C277,'Planificación 2026-1'!H:H,"MH"))&gt;0,"P31"," ")</f>
        <v xml:space="preserve"> </v>
      </c>
      <c r="BD277" s="58" t="str">
        <f>IF(SUM(COUNTIFS('Planificación 2026-1'!F:F,"SUNAMPE",'Planificación 2026-1'!X:X,C277,'Planificación 2026-1'!H:H,"IC"))&gt;0,"P32"," ")</f>
        <v xml:space="preserve"> </v>
      </c>
      <c r="BE277" s="58" t="str">
        <f>IF(SUM(COUNTIFS('Planificación 2026-1'!F:F,"SUNAMPE",'Planificación 2026-1'!X:X,C277,'Planificación 2026-1'!H:H,"AR"))&gt;0,"P34"," ")</f>
        <v xml:space="preserve"> </v>
      </c>
      <c r="BF277" s="58" t="str">
        <f>IF(SUM(COUNTIFS('Planificación 2026-1'!F:F,"SUNAMPE",'Planificación 2026-1'!X:X,C277,'Planificación 2026-1'!H:H,"T1"))&gt;0,"P35"," ")</f>
        <v xml:space="preserve"> </v>
      </c>
      <c r="BG277" s="58" t="str">
        <f>IF(SUM(COUNTIFS('Planificación 2026-1'!F:F,"SUNAMPE",'Planificación 2026-1'!X:X,C277,'Planificación 2026-1'!H:H,"T3"))&gt;0,"P36"," ")</f>
        <v xml:space="preserve"> </v>
      </c>
      <c r="BH277" s="58" t="str">
        <f>IF(SUM(COUNTIFS('Planificación 2026-1'!F:F,"SUNAMPE",'Planificación 2026-1'!X:X,C277,'Planificación 2026-1'!H:H,"T2"))&gt;0,"P37"," ")</f>
        <v xml:space="preserve"> </v>
      </c>
      <c r="BI277" s="58" t="str">
        <f>IF(SUM(COUNTIFS('Planificación 2026-1'!F:F,"SUNAMPE",'Planificación 2026-1'!X:X,C277,'Planificación 2026-1'!H:H,"AE"))&gt;0,"P38"," ")</f>
        <v xml:space="preserve"> </v>
      </c>
      <c r="BJ277" s="58" t="str">
        <f>IF(SUM(COUNTIFS('Planificación 2026-1'!F:F,"SUNAMPE",'Planificación 2026-1'!X:X,C277,'Planificación 2026-1'!H:H,"T4"))&gt;0,"P55"," ")</f>
        <v xml:space="preserve"> </v>
      </c>
      <c r="BK277" s="58" t="str">
        <f>IF(SUM(COUNTIFS('Planificación 2026-1'!F:F,"HUAURA",'Planificación 2026-1'!X:X,C277,'Planificación 2026-1'!H:H,"AF"))&gt;0," P01"," ")</f>
        <v xml:space="preserve"> </v>
      </c>
      <c r="BL277" s="58" t="str">
        <f>IF(SUM(COUNTIFS('Planificación 2026-1'!F:F,"HUAURA",'Planificación 2026-1'!X:X,C277,'Planificación 2026-1'!H:H,"EN"))&gt;0,"P02"," ")</f>
        <v>P02</v>
      </c>
      <c r="BM277" s="58" t="str">
        <f>IF(SUM(COUNTIFS('Planificación 2026-1'!F:F,"HUAURA",'Planificación 2026-1'!X:X,C277,'Planificación 2026-1'!H:H,"IS"))&gt;0,"P03"," ")</f>
        <v xml:space="preserve"> </v>
      </c>
      <c r="BN277" s="58" t="str">
        <f>IF(SUM(COUNTIFS('Planificación 2026-1'!F:F,"HUAURA",'Planificación 2026-1'!X:X,C277,'Planificación 2026-1'!H:H,"PS"))&gt;0,"P04"," ")</f>
        <v xml:space="preserve"> </v>
      </c>
      <c r="BO277" s="58"/>
      <c r="BP277" s="58" t="str">
        <f>IF(SUM(COUNTIFS('Planificación 2026-1'!F:F,"HUAURA",'Planificación 2026-1'!X:X,C277,'Planificación 2026-1'!H:H,"IN"))&gt;0,"P06"," ")</f>
        <v xml:space="preserve"> </v>
      </c>
      <c r="BQ277" s="58" t="str">
        <f>IF(SUM(COUNTIFS('Planificación 2026-1'!F:F,"HUAURA",'Planificación 2026-1'!X:X,C277,'Planificación 2026-1'!H:H,"CA"))&gt;0,"P07"," ")</f>
        <v xml:space="preserve"> </v>
      </c>
      <c r="BR277" s="58" t="str">
        <f>IF(SUM(COUNTIFS('Planificación 2026-1'!F:F,"HUAURA",'Planificación 2026-1'!X:X,C277,'Planificación 2026-1'!H:H,"DE"))&gt;0,"P08"," ")</f>
        <v xml:space="preserve"> </v>
      </c>
      <c r="BS277" s="58" t="str">
        <f>IF(SUM(COUNTIFS('Planificación 2026-1'!F:F,"HUAURA",'Planificación 2026-1'!X:X,C277,'Planificación 2026-1'!H:H,"OB"))&gt;0,"P09"," ")</f>
        <v xml:space="preserve"> </v>
      </c>
      <c r="BT277" s="58" t="str">
        <f>IF(SUM(COUNTIFS('Planificación 2026-1'!F:F,"HUAURA",'Planificación 2026-1'!X:X,C277,'Planificación 2026-1'!H:H,"MH"))&gt;0,"P31"," ")</f>
        <v xml:space="preserve"> </v>
      </c>
      <c r="BU277" s="58" t="str">
        <f>IF(SUM(COUNTIFS('Planificación 2026-1'!F:F,"HUAURA",'Planificación 2026-1'!X:X,C277,'Planificación 2026-1'!H:H,"IC"))&gt;0,"P32"," ")</f>
        <v xml:space="preserve"> </v>
      </c>
      <c r="BV277" s="58" t="str">
        <f>IF(SUM(COUNTIFS('Planificación 2026-1'!F:F,"HUAURA",'Planificación 2026-1'!X:X,C277,'Planificación 2026-1'!H:H,"AR"))&gt;0,"P34"," ")</f>
        <v xml:space="preserve"> </v>
      </c>
      <c r="BW277" s="58" t="str">
        <f>IF(SUM(COUNTIFS('Planificación 2026-1'!F:F,"HUAURA",'Planificación 2026-1'!X:X,C277,'Planificación 2026-1'!H:H,"T1"))&gt;0,"P35"," ")</f>
        <v xml:space="preserve"> </v>
      </c>
      <c r="BX277" s="58" t="str">
        <f>IF(SUM(COUNTIFS('Planificación 2026-1'!F:F,"HUAURA",'Planificación 2026-1'!X:X,C277,'Planificación 2026-1'!H:H,"T3"))&gt;0,"P36"," ")</f>
        <v xml:space="preserve"> </v>
      </c>
      <c r="BY277" s="58" t="str">
        <f>IF(SUM(COUNTIFS('Planificación 2026-1'!F:F,"HUAURA",'Planificación 2026-1'!X:X,C277,'Planificación 2026-1'!H:H,"T2"))&gt;0,"P37"," ")</f>
        <v xml:space="preserve"> </v>
      </c>
      <c r="BZ277" s="58" t="str">
        <f>IF(SUM(COUNTIFS('Planificación 2026-1'!F:F,"HUAURA",'Planificación 2026-1'!X:X,C277,'Planificación 2026-1'!H:H,"AE"))&gt;0,"P38"," ")</f>
        <v xml:space="preserve"> </v>
      </c>
      <c r="CA277" s="58" t="str">
        <f>IF(SUM(COUNTIFS('Planificación 2026-1'!F:F,"HUAURA",'Planificación 2026-1'!X:X,C277,'Planificación 2026-1'!H:H,"T4"))&gt;0,"P55"," ")</f>
        <v xml:space="preserve"> </v>
      </c>
      <c r="CB277" s="59">
        <f>SUMIFS('Planificación 2026-1'!S:S,'Planificación 2026-1'!X:X,C277,'Planificación 2026-1'!H:H,"AF",'Planificación 2026-1'!I:I,"&gt;2")</f>
        <v>0</v>
      </c>
      <c r="CC277" s="59">
        <f>SUMIFS('Planificación 2026-1'!S:S,'Planificación 2026-1'!X:X,C277,'Planificación 2026-1'!H:H,"EN",'Planificación 2026-1'!I:I,"&gt;2")</f>
        <v>40</v>
      </c>
      <c r="CD277" s="59">
        <f>SUMIFS('Planificación 2026-1'!S:S,'Planificación 2026-1'!X:X,C277,'Planificación 2026-1'!H:H,"IS",'Planificación 2026-1'!I:I,"&gt;2")</f>
        <v>0</v>
      </c>
      <c r="CE277" s="59">
        <f>SUMIFS('Planificación 2026-1'!S:S,'Planificación 2026-1'!X:X,C277,'Planificación 2026-1'!H:H,"PS",'Planificación 2026-1'!I:I,"&gt;2")</f>
        <v>0</v>
      </c>
      <c r="CF277" s="59">
        <f>SUMIFS('Planificación 2026-1'!S:S,'Planificación 2026-1'!X:X,C277,'Planificación 2026-1'!H:H,"IN",'Planificación 2026-1'!I:I,"&gt;2")</f>
        <v>0</v>
      </c>
      <c r="CG277" s="59">
        <f>SUMIFS('Planificación 2026-1'!S:S,'Planificación 2026-1'!X:X,C277,'Planificación 2026-1'!H:H,"CA",'Planificación 2026-1'!I:I,"&gt;2")</f>
        <v>0</v>
      </c>
      <c r="CH277" s="59">
        <f>SUMIFS('Planificación 2026-1'!S:S,'Planificación 2026-1'!X:X,C277,'Planificación 2026-1'!H:H,"DE",'Planificación 2026-1'!I:I,"&gt;2")</f>
        <v>0</v>
      </c>
      <c r="CI277" s="59">
        <f>SUMIFS('Planificación 2026-1'!S:S,'Planificación 2026-1'!X:X,C277,'Planificación 2026-1'!H:H,"OB",'Planificación 2026-1'!I:I,"&gt;2")</f>
        <v>0</v>
      </c>
      <c r="CJ277" s="59">
        <f>SUMIFS('Planificación 2026-1'!S:S,'Planificación 2026-1'!X:X,C277,'Planificación 2026-1'!H:H,"MH",'Planificación 2026-1'!I:I,"&gt;2")</f>
        <v>0</v>
      </c>
      <c r="CK277" s="59">
        <f>SUMIFS('Planificación 2026-1'!S:S,'Planificación 2026-1'!X:X,C277,'Planificación 2026-1'!H:H,"IC",'Planificación 2026-1'!I:I,"&gt;2")</f>
        <v>0</v>
      </c>
      <c r="CL277" s="59">
        <f>SUMIFS('Planificación 2026-1'!S:S,'Planificación 2026-1'!X:X,C277,'Planificación 2026-1'!H:H,"AR",'Planificación 2026-1'!I:I,"&gt;2")</f>
        <v>0</v>
      </c>
      <c r="CM277" s="59">
        <f>SUMIFS('Planificación 2026-1'!S:S,'Planificación 2026-1'!X:X,C277,'Planificación 2026-1'!H:H,"AE",'Planificación 2026-1'!I:I,"&gt;2")</f>
        <v>0</v>
      </c>
      <c r="CN277" s="59">
        <f>SUMIFS('Planificación 2026-1'!S:S,'Planificación 2026-1'!X:X,C277,'Planificación 2026-1'!H:H,"T1",'Planificación 2026-1'!I:I,"&gt;2")</f>
        <v>0</v>
      </c>
      <c r="CO277" s="59">
        <f>SUMIFS('Planificación 2026-1'!S:S,'Planificación 2026-1'!X:X,C277,'Planificación 2026-1'!H:H,"T3",'Planificación 2026-1'!I:I,"&gt;2")</f>
        <v>0</v>
      </c>
      <c r="CP277" s="59">
        <f>SUMIFS('Planificación 2026-1'!S:S,'Planificación 2026-1'!X:X,C277,'Planificación 2026-1'!H:H,"T2",'Planificación 2026-1'!I:I,"&gt;2")</f>
        <v>0</v>
      </c>
      <c r="CQ277" s="59">
        <f>SUMIFS('Planificación 2026-1'!S:S,'Planificación 2026-1'!X:X,C277,'Planificación 2026-1'!H:H,"T4",'Planificación 2026-1'!I:I,"&gt;2")</f>
        <v>0</v>
      </c>
      <c r="CR277" s="59">
        <f>SUMIFS('Planificación 2026-1'!S:S,'Planificación 2026-1'!X:X,C277,'Planificación 2026-1'!H:H,"AF",'Planificación 2026-1'!I:I,"&lt;3")</f>
        <v>0</v>
      </c>
      <c r="CS277" s="59">
        <f>SUMIFS('Planificación 2026-1'!S:S,'Planificación 2026-1'!X:X,C277,'Planificación 2026-1'!H:H,"EN",'Planificación 2026-1'!I:I,"&lt;3")</f>
        <v>0</v>
      </c>
      <c r="CT277" s="59">
        <f>SUMIFS('Planificación 2026-1'!S:S,'Planificación 2026-1'!X:X,C277,'Planificación 2026-1'!H:H,"IS",'Planificación 2026-1'!I:I,"&lt;3")</f>
        <v>0</v>
      </c>
      <c r="CU277" s="59">
        <f>SUMIFS('Planificación 2026-1'!S:S,'Planificación 2026-1'!X:X,C277,'Planificación 2026-1'!H:H,"PS",'Planificación 2026-1'!I:I,"&lt;3")</f>
        <v>0</v>
      </c>
      <c r="CV277" s="59">
        <f>SUMIFS('Planificación 2026-1'!S:S,'Planificación 2026-1'!X:X,C277,'Planificación 2026-1'!H:H,"IN",'Planificación 2026-1'!I:I,"&lt;3")</f>
        <v>0</v>
      </c>
      <c r="CW277" s="59">
        <f>SUMIFS('Planificación 2026-1'!S:S,'Planificación 2026-1'!X:X,C277,'Planificación 2026-1'!H:H,"CA",'Planificación 2026-1'!I:I,"&lt;3")</f>
        <v>0</v>
      </c>
      <c r="CX277" s="59">
        <f>SUMIFS('Planificación 2026-1'!S:S,'Planificación 2026-1'!X:X,C277,'Planificación 2026-1'!H:H,"DE",'Planificación 2026-1'!I:I,"&lt;3")</f>
        <v>0</v>
      </c>
      <c r="CY277" s="59">
        <f>SUMIFS('Planificación 2026-1'!S:S,'Planificación 2026-1'!X:X,C277,'Planificación 2026-1'!H:H,"OB",'Planificación 2026-1'!I:I,"&lt;3")</f>
        <v>0</v>
      </c>
      <c r="CZ277" s="59">
        <f>SUMIFS('Planificación 2026-1'!S:S,'Planificación 2026-1'!X:X,C277,'Planificación 2026-1'!H:H,"MH",'Planificación 2026-1'!I:I,"&lt;3")</f>
        <v>0</v>
      </c>
      <c r="DA277" s="59">
        <f>SUMIFS('Planificación 2026-1'!S:S,'Planificación 2026-1'!X:X,C277,'Planificación 2026-1'!H:H,"IC",'Planificación 2026-1'!I:I,"&lt;3")</f>
        <v>0</v>
      </c>
      <c r="DB277" s="59">
        <f>SUMIFS('Planificación 2026-1'!S:S,'Planificación 2026-1'!X:X,C277,'Planificación 2026-1'!H:H,"AR",'Planificación 2026-1'!I:I,"&lt;3")</f>
        <v>0</v>
      </c>
      <c r="DC277" s="59">
        <f>SUMIFS('Planificación 2026-1'!S:S,'Planificación 2026-1'!X:X,C277,'Planificación 2026-1'!H:H,"AE",'Planificación 2026-1'!I:I,"&lt;3")</f>
        <v>0</v>
      </c>
      <c r="DD277" s="59">
        <f>SUMIFS('Planificación 2026-1'!S:S,'Planificación 2026-1'!X:X,C277,'Planificación 2026-1'!H:H,"T1",'Planificación 2026-1'!I:I,"&lt;3")</f>
        <v>0</v>
      </c>
      <c r="DE277" s="59">
        <f>SUMIFS('Planificación 2026-1'!S:S,'Planificación 2026-1'!X:X,C277,'Planificación 2026-1'!H:H,"T3",'Planificación 2026-1'!I:I,"&lt;3")</f>
        <v>0</v>
      </c>
      <c r="DF277" s="59">
        <f>SUMIFS('Planificación 2026-1'!S:S,'Planificación 2026-1'!X:X,C277,'Planificación 2026-1'!H:H,"T2",'Planificación 2026-1'!I:I,"&lt;3")</f>
        <v>0</v>
      </c>
      <c r="DG277" s="59">
        <f>SUMIFS('Planificación 2026-1'!S:S,'Planificación 2026-1'!X:X,C277,'Planificación 2026-1'!H:H,"T4",'Planificación 2026-1'!I:I,"&lt;3")</f>
        <v>0</v>
      </c>
      <c r="DH277" s="58" t="str">
        <f>TRIM(CONCATENATE(L277,M277,N277,O277,P277,Q277,R277,S277,T277,U277,V277,W277,X277,Y277,Z277,AA277,AB277))</f>
        <v/>
      </c>
      <c r="DI277" s="27">
        <f>IF(C277="","",SUMIFS('Planificación 2026-1'!S:S,'Planificación 2026-1'!X:X,C277,'Planificación 2026-1'!F:F,"PRINCIPAL",'Planificación 2026-1'!Y:Y,"VIRTUAL"))</f>
        <v>0</v>
      </c>
      <c r="DJ277" s="27">
        <f>IF(C277="","",SUMIFS('Planificación 2026-1'!S:S,'Planificación 2026-1'!X:X,C277,'Planificación 2026-1'!F:F,"PRINCIPAL",'Planificación 2026-1'!Y:Y,"PRESENCIAL"))</f>
        <v>0</v>
      </c>
      <c r="DK277" s="27">
        <f>IF(C277="","",SUMIFS('Planificación 2026-1'!S:S,'Planificación 2026-1'!X:X,C277,'Planificación 2026-1'!F:F,"PRINCIPAL",'Planificación 2026-1'!Y:Y,"HIBRIDO PRESENCIAL"))</f>
        <v>0</v>
      </c>
      <c r="DL277" s="58" t="str">
        <f>TRIM(CONCATENATE(AC277,AD277,AE277,AF277,AG277,AH277,AI277,AJ277,AK277,AL277,AM277,AN277,AO277,AP277,AQ277,AR277,AS277))</f>
        <v/>
      </c>
      <c r="DM277" s="58">
        <f>IF(C277="","",SUMIFS('Planificación 2026-1'!S:S,'Planificación 2026-1'!X:X,C277,'Planificación 2026-1'!F:F,"FILIAL",'Planificación 2026-1'!Y:Y,"VIRTUAL"))</f>
        <v>0</v>
      </c>
      <c r="DN277" s="60">
        <f>IF(C277="","",SUMIFS('Planificación 2026-1'!S:S,'Planificación 2026-1'!X:X,C277,'Planificación 2026-1'!F:F,"FILIAL",'Planificación 2026-1'!Y:Y,"PRESENCIAL"))</f>
        <v>0</v>
      </c>
      <c r="DO277" s="29">
        <f>IF(C277="","",SUMIFS('Planificación 2026-1'!S:S,'Planificación 2026-1'!X:X,C277,'Planificación 2026-1'!F:F,"FILIAL",'Planificación 2026-1'!Y:Y,"HIBRIDO PRESENCIAL"))</f>
        <v>0</v>
      </c>
      <c r="DP277" s="61" t="str">
        <f>TRIM(CONCATENATE(AT277,AU277,AV277,AW277,AX277,AY277,AZ277,BA277,BB277,BC277,BD277,BE277,BF277,BG277,BH277,BI277,BJ277))</f>
        <v/>
      </c>
      <c r="DQ277" s="58">
        <f>IF(C277="","",SUMIFS('Planificación 2026-1'!S:S,'Planificación 2026-1'!X:X,C277,'Planificación 2026-1'!F:F,"SUNAMPE",'Planificación 2026-1'!Y:Y,"VIRTUAL"))</f>
        <v>0</v>
      </c>
      <c r="DR277" s="29">
        <f>IF(C277="","",SUMIFS('Planificación 2026-1'!S:S,'Planificación 2026-1'!X:X,C277,'Planificación 2026-1'!F:F,"SUNAMPE",'Planificación 2026-1'!Y:Y,"PRESENCIAL"))</f>
        <v>0</v>
      </c>
      <c r="DS277" s="61" t="str">
        <f>TRIM(CONCATENATE(BK277,BL277,BM277,BN277,BO277,BP277,BQ277,BR277,BS277,BT277,BU277,BV277,BW277,BX277,BY277,BZ277,CA277))</f>
        <v>P02</v>
      </c>
      <c r="DT277" s="58">
        <f>IF(C277="","",SUMIFS('Planificación 2026-1'!S:S,'Planificación 2026-1'!X:X,C277,'Planificación 2026-1'!F:F,"HUAURA",'Planificación 2026-1'!Y:Y,"VIRTUAL"))</f>
        <v>12</v>
      </c>
      <c r="DU277" s="29">
        <f>IF(C277="","",SUMIFS('Planificación 2026-1'!S:S,'Planificación 2026-1'!X:X,C277,'Planificación 2026-1'!F:F,"HUAURA",'Planificación 2026-1'!Y:Y,"PRESENCIAL"))</f>
        <v>28</v>
      </c>
      <c r="DV277" s="32">
        <f>SUMIFS('Planificación 2026-1'!S:S,'Planificación 2026-1'!X:X,C277,'Planificación 2026-1'!F:F,"PRINCIPAL",'Planificación 2026-1'!Y:Y,"VIRTUAL",'Planificación 2026-1'!I:I,"&gt;2")</f>
        <v>0</v>
      </c>
      <c r="DW277" s="32">
        <f>SUMIFS('Planificación 2026-1'!S:S,'Planificación 2026-1'!X:X,C277,'Planificación 2026-1'!F:F,"PRINCIPAL",'Planificación 2026-1'!Y:Y,"&lt;&gt;VIRTUAL",'Planificación 2026-1'!I:I,"&gt;2")</f>
        <v>0</v>
      </c>
      <c r="DX277" s="32">
        <f>SUMIFS('Planificación 2026-1'!S:S,'Planificación 2026-1'!X:X,C277,'Planificación 2026-1'!F:F,"SUNAMPE",'Planificación 2026-1'!Y:Y,"VIRTUAL",'Planificación 2026-1'!I:I,"&gt;2")</f>
        <v>0</v>
      </c>
      <c r="DY277" s="32">
        <f>SUMIFS('Planificación 2026-1'!S:S,'Planificación 2026-1'!X:X,C277,'Planificación 2026-1'!F:F,"SUNAMPE",'Planificación 2026-1'!Y:Y,"&lt;&gt;VIRTUAL",'Planificación 2026-1'!I:I,"&gt;2")</f>
        <v>0</v>
      </c>
      <c r="DZ277" s="32">
        <f>SUMIFS('Planificación 2026-1'!S:S,'Planificación 2026-1'!X:X,C277,'Planificación 2026-1'!F:F,"FILIAL",'Planificación 2026-1'!Y:Y,"VIRTUAL",'Planificación 2026-1'!I:I,"&gt;2")</f>
        <v>0</v>
      </c>
      <c r="EA277" s="32">
        <f>SUMIFS('Planificación 2026-1'!S:S,'Planificación 2026-1'!X:X,C277,'Planificación 2026-1'!F:F,"FILIAL",'Planificación 2026-1'!Y:Y,"&lt;&gt;VIRTUAL",'Planificación 2026-1'!I:I,"&gt;2")</f>
        <v>0</v>
      </c>
      <c r="EB277" s="32">
        <f>SUMIFS('Planificación 2026-1'!S:S,'Planificación 2026-1'!X:X,C277,'Planificación 2026-1'!F:F,"PORUMA",'Planificación 2026-1'!Y:Y,"VIRTUAL",'Planificación 2026-1'!I:I,"&gt;2")</f>
        <v>0</v>
      </c>
      <c r="EC277" s="32">
        <f>SUMIFS('Planificación 2026-1'!S:S,'Planificación 2026-1'!X:X,C277,'Planificación 2026-1'!F:F,"PORUMA",'Planificación 2026-1'!Y:Y,"&lt;&gt;VIRTUAL",'Planificación 2026-1'!I:I,"&gt;2")</f>
        <v>0</v>
      </c>
      <c r="ED277" s="32">
        <f>SUMIFS('Planificación 2026-1'!S:S,'Planificación 2026-1'!X:X,C277,'Planificación 2026-1'!F:F,"HUAURA",'Planificación 2026-1'!Y:Y,"VIRTUAL",'Planificación 2026-1'!I:I,"&gt;2")</f>
        <v>12</v>
      </c>
      <c r="EE277" s="32">
        <f>SUMIFS('Planificación 2026-1'!S:S,'Planificación 2026-1'!X:X,C277,'Planificación 2026-1'!F:F,"HUAURA",'Planificación 2026-1'!Y:Y,"&lt;&gt;VIRTUAL",'Planificación 2026-1'!I:I,"&gt;2")</f>
        <v>28</v>
      </c>
      <c r="EF277" s="32">
        <f>SUMIFS('Planificación 2026-1'!S:S,'Planificación 2026-1'!X:X,C277,'Planificación 2026-1'!F:F,"PRINCIPAL",'Planificación 2026-1'!Y:Y,"VIRTUAL",'Planificación 2026-1'!I:I,"&lt;3")</f>
        <v>0</v>
      </c>
      <c r="EG277" s="32">
        <f>SUMIFS('Planificación 2026-1'!S:S,'Planificación 2026-1'!X:X,C277,'Planificación 2026-1'!F:F,"PRINCIPAL",'Planificación 2026-1'!Y:Y,"&lt;&gt;VIRTUAL",'Planificación 2026-1'!I:I,"&lt;3")</f>
        <v>0</v>
      </c>
      <c r="EH277" s="32">
        <f>SUMIFS('Planificación 2026-1'!S:S,'Planificación 2026-1'!X:X,C277,'Planificación 2026-1'!F:F,"SUNAMPE",'Planificación 2026-1'!Y:Y,"VIRTUAL",'Planificación 2026-1'!I:I,"&lt;3")</f>
        <v>0</v>
      </c>
      <c r="EI277" s="32">
        <f>SUMIFS('Planificación 2026-1'!S:S,'Planificación 2026-1'!X:X,C277,'Planificación 2026-1'!F:F,"SUNAMPE",'Planificación 2026-1'!Y:Y,"&lt;&gt;VIRTUAL",'Planificación 2026-1'!I:I,"&lt;3")</f>
        <v>0</v>
      </c>
      <c r="EJ277" s="32">
        <f>SUMIFS('Planificación 2026-1'!S:S,'Planificación 2026-1'!X:X,C277,'Planificación 2026-1'!F:F,"FILIAL",'Planificación 2026-1'!Y:Y,"VIRTUAL",'Planificación 2026-1'!I:I,"&lt;3")</f>
        <v>0</v>
      </c>
      <c r="EK277" s="32">
        <f>SUMIFS('Planificación 2026-1'!S:S,'Planificación 2026-1'!X:X,C277,'Planificación 2026-1'!F:F,"FILIAL",'Planificación 2026-1'!Y:Y,"&lt;&gt;VIRTUAL",'Planificación 2026-1'!I:I,"&lt;3")</f>
        <v>0</v>
      </c>
      <c r="EL277" s="32">
        <f>SUMIFS('Planificación 2026-1'!S:S,'Planificación 2026-1'!X:X,C277,'Planificación 2026-1'!F:F,"PORUMA",'Planificación 2026-1'!Y:Y,"VIRTUAL",'Planificación 2026-1'!I:I,"&lt;3")</f>
        <v>0</v>
      </c>
      <c r="EM277" s="32">
        <f>SUMIFS('Planificación 2026-1'!S:S,'Planificación 2026-1'!X:X,C277,'Planificación 2026-1'!F:F,"PORUMA",'Planificación 2026-1'!Y:Y,"&lt;&gt;VIRTUAL",'Planificación 2026-1'!I:I,"&lt;3")</f>
        <v>0</v>
      </c>
      <c r="EN277" s="32">
        <f>SUMIFS('Planificación 2026-1'!S:S,'Planificación 2026-1'!X:X,C277,'Planificación 2026-1'!F:F,"HUAURA",'Planificación 2026-1'!Y:Y,"VIRTUAL",'Planificación 2026-1'!I:I,"&lt;3")</f>
        <v>0</v>
      </c>
      <c r="EO277" s="32">
        <f>SUMIFS('Planificación 2026-1'!S:S,'Planificación 2026-1'!X:X,C277,'Planificación 2026-1'!F:F,"HUAURA",'Planificación 2026-1'!Y:Y,"&lt;&gt;VIRTUAL",'Planificación 2026-1'!I:I,"&lt;3")</f>
        <v>0</v>
      </c>
      <c r="EP277" s="32">
        <f>EJ277+DZ277+EA277+EK277</f>
        <v>0</v>
      </c>
      <c r="EQ277" s="32">
        <f>EO277+EN277+EE277+ED277</f>
        <v>40</v>
      </c>
      <c r="ER277" s="32">
        <f>EL277+EM277+EC277+EB277</f>
        <v>0</v>
      </c>
      <c r="ES277" s="32">
        <f>EG277+EF277+DW277+DV277</f>
        <v>0</v>
      </c>
      <c r="ET277" s="32">
        <f>EI277+EH277+DY277+DX277</f>
        <v>0</v>
      </c>
      <c r="EU277" s="32">
        <f t="shared" si="58"/>
        <v>40</v>
      </c>
      <c r="EV277" s="32" t="b">
        <f>EXACT(EU277,E277)</f>
        <v>1</v>
      </c>
      <c r="EW277" s="32"/>
      <c r="EX277" s="32">
        <f>DV277+DZ277+ED277+EF277+EJ277+EN277+DX277+EH277</f>
        <v>12</v>
      </c>
      <c r="EY277" s="32">
        <f>DW277+EA277+EE277+EG277+EK277+EO277+DY277+EI277</f>
        <v>28</v>
      </c>
      <c r="EZ277" s="32" t="b">
        <f>EXACT(SUM(EX277:EY277),E277)</f>
        <v>1</v>
      </c>
      <c r="FA277" s="32" t="str">
        <f>IF(AND(DW277=0,EA277=0,EE277=0),"",IF(COUNTIF(DW277:EE277,"&gt;0")=1,IF(DW277&gt;0,"SEDE",IF(EA277&gt;0,"FILIAL","HUAURA")),IF(COUNTIF(DW277:EE277,"&gt;0")=2,IF(AND(DW277&gt;0,EA277&gt;0),"SEDE-FILIAL",IF(AND(DW277&gt;0,EE277&gt;0),"SEDE-HUAURA","FILIAL-HUAURA")),"SEDE-FILIAL-HUAURA")))</f>
        <v>FILIAL-HUAURA</v>
      </c>
      <c r="FB277" s="32" t="str">
        <f>IF(EX277=0,"PRESENCIAL",IF(EY277=0,"VIRTUAL",IF(EX277&gt;EY277,"MAS VIRTUAL",IF(EY277&gt;EX277,"MAS PRESENCIAL","AMBOS"))))</f>
        <v>MAS PRESENCIAL</v>
      </c>
    </row>
    <row r="278" spans="2:158">
      <c r="B278" s="65">
        <v>275</v>
      </c>
      <c r="C278" s="32" t="s">
        <v>486</v>
      </c>
      <c r="D278" s="429">
        <v>45234890</v>
      </c>
      <c r="E278" s="62">
        <f>SUMIF('Planificación 2026-1'!X:X,C278,'Planificación 2026-1'!S:S)</f>
        <v>39</v>
      </c>
      <c r="F278" s="450" t="s">
        <v>199</v>
      </c>
      <c r="G278" s="454" t="s">
        <v>272</v>
      </c>
      <c r="H278" s="64" t="s">
        <v>272</v>
      </c>
      <c r="I278" s="64" t="s">
        <v>272</v>
      </c>
      <c r="J278" s="32" t="s">
        <v>272</v>
      </c>
      <c r="K278" s="32" t="s">
        <v>272</v>
      </c>
      <c r="L278" s="57" t="str">
        <f>IF(SUM(COUNTIFS('Planificación 2026-1'!F:F,"PRINCIPAL",'Planificación 2026-1'!X:X,C278,'Planificación 2026-1'!H:H,"AF"))&gt;0,"P01"," ")</f>
        <v xml:space="preserve"> </v>
      </c>
      <c r="M278" s="58" t="str">
        <f>IF(SUM(COUNTIFS('Planificación 2026-1'!F:F,"PRINCIPAL",'Planificación 2026-1'!X:X,C278,'Planificación 2026-1'!H:H,"EN"))&gt;0,"P02"," ")</f>
        <v>P02</v>
      </c>
      <c r="N278" s="58" t="str">
        <f>IF(SUM(COUNTIFS('Planificación 2026-1'!F:F,"PRINCIPAL",'Planificación 2026-1'!X:X,C278,'Planificación 2026-1'!H:H,"IS"))&gt;0,"P03"," ")</f>
        <v xml:space="preserve"> </v>
      </c>
      <c r="O278" s="58" t="str">
        <f>IF(SUM(COUNTIFS('Planificación 2026-1'!F:F,"PRINCIPAL",'Planificación 2026-1'!X:X,C278,'Planificación 2026-1'!H:H,"PS"))&gt;0,"P04"," ")</f>
        <v xml:space="preserve"> </v>
      </c>
      <c r="P278" s="58"/>
      <c r="Q278" s="58" t="str">
        <f>IF(SUM(COUNTIFS('Planificación 2026-1'!F:F,"PRINCIPAL",'Planificación 2026-1'!X:X,C278,'Planificación 2026-1'!H:H,"IN"))&gt;0,"P06"," ")</f>
        <v xml:space="preserve"> </v>
      </c>
      <c r="R278" s="58" t="str">
        <f>IF(SUM(COUNTIFS('Planificación 2026-1'!F:F,"PRINCIPAL",'Planificación 2026-1'!X:X,C278,'Planificación 2026-1'!H:H,"CA"))&gt;0,"P07"," ")</f>
        <v xml:space="preserve"> </v>
      </c>
      <c r="S278" s="58" t="str">
        <f>IF(SUM(COUNTIFS('Planificación 2026-1'!F:F,"PRINCIPAL",'Planificación 2026-1'!X:X,C278,'Planificación 2026-1'!H:H,"DE"))&gt;0,"P08"," ")</f>
        <v xml:space="preserve"> </v>
      </c>
      <c r="T278" s="58" t="str">
        <f>IF(SUM(COUNTIFS('Planificación 2026-1'!F:F,"PRINCIPAL",'Planificación 2026-1'!X:X,C278,'Planificación 2026-1'!H:H,"OB"))&gt;0,"P09"," ")</f>
        <v xml:space="preserve"> </v>
      </c>
      <c r="U278" s="58" t="str">
        <f>IF(SUM(COUNTIFS('Planificación 2026-1'!F:F,"PRINCIPAL",'Planificación 2026-1'!X:X,C278,'Planificación 2026-1'!H:H,"MH"))&gt;0,"P31"," ")</f>
        <v xml:space="preserve"> </v>
      </c>
      <c r="V278" s="58" t="str">
        <f>IF(SUM(COUNTIFS('Planificación 2026-1'!F:F,"PRINCIPAL",'Planificación 2026-1'!X:X,C278,'Planificación 2026-1'!H:H,"IC"))&gt;0,"P32"," ")</f>
        <v xml:space="preserve"> </v>
      </c>
      <c r="W278" s="58" t="str">
        <f>IF(SUM(COUNTIFS('Planificación 2026-1'!F:F,"PRINCIPAL",'Planificación 2026-1'!X:X,C278,'Planificación 2026-1'!H:H,"AR"))&gt;0,"P34"," ")</f>
        <v xml:space="preserve"> </v>
      </c>
      <c r="X278" s="58" t="str">
        <f>IF(SUM(COUNTIFS('Planificación 2026-1'!F:F,"PRINCIPAL",'Planificación 2026-1'!X:X,C278,'Planificación 2026-1'!H:H,"T1"))&gt;0,"P35"," ")</f>
        <v xml:space="preserve"> </v>
      </c>
      <c r="Y278" s="58" t="str">
        <f>IF(SUM(COUNTIFS('Planificación 2026-1'!F:F,"PRINCIPAL",'Planificación 2026-1'!X:X,C278,'Planificación 2026-1'!H:H,"T3"))&gt;0,"P36"," ")</f>
        <v xml:space="preserve"> </v>
      </c>
      <c r="Z278" s="58" t="str">
        <f>IF(SUM(COUNTIFS('Planificación 2026-1'!F:F,"PRINCIPAL",'Planificación 2026-1'!X:X,C278,'Planificación 2026-1'!H:H,"T2"))&gt;0,"P37"," ")</f>
        <v xml:space="preserve"> </v>
      </c>
      <c r="AA278" s="58" t="str">
        <f>IF(SUM(COUNTIFS('Planificación 2026-1'!F:F,"PRINCIPAL",'Planificación 2026-1'!X:X,C278,'Planificación 2026-1'!H:H,"AE"))&gt;0,"P38"," ")</f>
        <v xml:space="preserve"> </v>
      </c>
      <c r="AB278" s="58" t="str">
        <f>IF(SUM(COUNTIFS('Planificación 2026-1'!F:F,"PRINCIPAL",'Planificación 2026-1'!X:X,C278,'Planificación 2026-1'!H:H,"T4"))&gt;0,"P55"," ")</f>
        <v xml:space="preserve"> </v>
      </c>
      <c r="AC278" s="58" t="str">
        <f>IF(SUM(COUNTIFS('Planificación 2026-1'!F:F,"FILIAL",'Planificación 2026-1'!X:X,C278,'Planificación 2026-1'!H:H,"AF"))&gt;0," P01"," ")</f>
        <v xml:space="preserve"> </v>
      </c>
      <c r="AD278" s="58" t="str">
        <f>IF(SUM(COUNTIFS('Planificación 2026-1'!F:F,"FILIAL",'Planificación 2026-1'!X:X,C278,'Planificación 2026-1'!H:H,"EN"))&gt;0,"P02"," ")</f>
        <v xml:space="preserve"> </v>
      </c>
      <c r="AE278" s="58" t="str">
        <f>IF(SUM(COUNTIFS('Planificación 2026-1'!F:F,"FILIAL",'Planificación 2026-1'!X:X,C278,'Planificación 2026-1'!H:H,"IS"))&gt;0,"P03"," ")</f>
        <v xml:space="preserve"> </v>
      </c>
      <c r="AF278" s="58" t="str">
        <f>IF(SUM(COUNTIFS('Planificación 2026-1'!F:F,"FILIAL",'Planificación 2026-1'!X:X,C278,'Planificación 2026-1'!H:H,"PS"))&gt;0,"P04"," ")</f>
        <v xml:space="preserve"> </v>
      </c>
      <c r="AG278" s="58"/>
      <c r="AH278" s="58" t="str">
        <f>IF(SUM(COUNTIFS('Planificación 2026-1'!F:F,"FILIAL",'Planificación 2026-1'!X:X,C278,'Planificación 2026-1'!H:H,"IN"))&gt;0,"P06"," ")</f>
        <v xml:space="preserve"> </v>
      </c>
      <c r="AI278" s="58" t="str">
        <f>IF(SUM(COUNTIFS('Planificación 2026-1'!F:F,"FILIAL",'Planificación 2026-1'!X:X,C278,'Planificación 2026-1'!H:H,"CA"))&gt;0,"P07"," ")</f>
        <v xml:space="preserve"> </v>
      </c>
      <c r="AJ278" s="58" t="str">
        <f>IF(SUM(COUNTIFS('Planificación 2026-1'!F:F,"FILIAL",'Planificación 2026-1'!X:X,C278,'Planificación 2026-1'!H:H,"DE"))&gt;0,"P08"," ")</f>
        <v xml:space="preserve"> </v>
      </c>
      <c r="AK278" s="58" t="str">
        <f>IF(SUM(COUNTIFS('Planificación 2026-1'!F:F,"FILIAL",'Planificación 2026-1'!X:X,C278,'Planificación 2026-1'!H:H,"OB"))&gt;0,"P09"," ")</f>
        <v xml:space="preserve"> </v>
      </c>
      <c r="AL278" s="58" t="str">
        <f>IF(SUM(COUNTIFS('Planificación 2026-1'!F:F,"FILIAL",'Planificación 2026-1'!X:X,C278,'Planificación 2026-1'!H:H,"MH"))&gt;0,"P31"," ")</f>
        <v xml:space="preserve"> </v>
      </c>
      <c r="AM278" s="58" t="str">
        <f>IF(SUM(COUNTIFS('Planificación 2026-1'!F:F,"FILIAL",'Planificación 2026-1'!X:X,C278,'Planificación 2026-1'!H:H,"IC"))&gt;0,"P32"," ")</f>
        <v xml:space="preserve"> </v>
      </c>
      <c r="AN278" s="58" t="str">
        <f>IF(SUM(COUNTIFS('Planificación 2026-1'!F:F,"FILIAL",'Planificación 2026-1'!X:X,C278,'Planificación 2026-1'!H:H,"AR"))&gt;0,"P34"," ")</f>
        <v xml:space="preserve"> </v>
      </c>
      <c r="AO278" s="58" t="str">
        <f>IF(SUM(COUNTIFS('Planificación 2026-1'!F:F,"FILIAL",'Planificación 2026-1'!X:X,C278,'Planificación 2026-1'!H:H,"T1"))&gt;0,"P35"," ")</f>
        <v xml:space="preserve"> </v>
      </c>
      <c r="AP278" s="58" t="str">
        <f>IF(SUM(COUNTIFS('Planificación 2026-1'!F:F,"FILIAL",'Planificación 2026-1'!X:X,C278,'Planificación 2026-1'!H:H,"T3"))&gt;0,"P36"," ")</f>
        <v xml:space="preserve"> </v>
      </c>
      <c r="AQ278" s="58" t="str">
        <f>IF(SUM(COUNTIFS('Planificación 2026-1'!F:F,"FILIAL",'Planificación 2026-1'!X:X,C278,'Planificación 2026-1'!H:H,"T2"))&gt;0,"P37"," ")</f>
        <v xml:space="preserve"> </v>
      </c>
      <c r="AR278" s="58" t="str">
        <f>IF(SUM(COUNTIFS('Planificación 2026-1'!F:F,"FILIAL",'Planificación 2026-1'!X:X,C278,'Planificación 2026-1'!H:H,"AE"))&gt;0,"P38"," ")</f>
        <v xml:space="preserve"> </v>
      </c>
      <c r="AS278" s="58" t="str">
        <f>IF(SUM(COUNTIFS('Planificación 2026-1'!F:F,"FILIAL",'Planificación 2026-1'!X:X,C278,'Planificación 2026-1'!H:H,"T4"))&gt;0,"P55"," ")</f>
        <v xml:space="preserve"> </v>
      </c>
      <c r="AT278" s="58" t="str">
        <f>IF(SUM(COUNTIFS('Planificación 2026-1'!F:F,"SUNAMPE",'Planificación 2026-1'!X:X,C278,'Planificación 2026-1'!H:H,"AF"))&gt;0," P01"," ")</f>
        <v xml:space="preserve"> </v>
      </c>
      <c r="AU278" s="58" t="str">
        <f>IF(SUM(COUNTIFS('Planificación 2026-1'!F:F,"SUNAMPE",'Planificación 2026-1'!X:X,C278,'Planificación 2026-1'!H:H,"EN"))&gt;0,"P02"," ")</f>
        <v xml:space="preserve"> </v>
      </c>
      <c r="AV278" s="58" t="str">
        <f>IF(SUM(COUNTIFS('Planificación 2026-1'!F:F,"SUNAMPE",'Planificación 2026-1'!X:X,C278,'Planificación 2026-1'!H:H,"IS"))&gt;0,"P03"," ")</f>
        <v xml:space="preserve"> </v>
      </c>
      <c r="AW278" s="58" t="str">
        <f>IF(SUM(COUNTIFS('Planificación 2026-1'!F:F,"SUNAMPE",'Planificación 2026-1'!X:X,C278,'Planificación 2026-1'!H:H,"PS"))&gt;0,"P04"," ")</f>
        <v xml:space="preserve"> </v>
      </c>
      <c r="AX278" s="58"/>
      <c r="AY278" s="58" t="str">
        <f>IF(SUM(COUNTIFS('Planificación 2026-1'!F:F,"SUNAMPE",'Planificación 2026-1'!X:X,C278,'Planificación 2026-1'!H:H,"IN"))&gt;0,"P06"," ")</f>
        <v xml:space="preserve"> </v>
      </c>
      <c r="AZ278" s="58" t="str">
        <f>IF(SUM(COUNTIFS('Planificación 2026-1'!F:F,"SUNAMPE",'Planificación 2026-1'!X:X,C278,'Planificación 2026-1'!H:H,"CA"))&gt;0,"P07"," ")</f>
        <v xml:space="preserve"> </v>
      </c>
      <c r="BA278" s="58" t="str">
        <f>IF(SUM(COUNTIFS('Planificación 2026-1'!F:F,"SUNAMPE",'Planificación 2026-1'!X:X,C278,'Planificación 2026-1'!H:H,"DE"))&gt;0,"P08"," ")</f>
        <v xml:space="preserve"> </v>
      </c>
      <c r="BB278" s="58" t="str">
        <f>IF(SUM(COUNTIFS('Planificación 2026-1'!F:F,"SUNAMPE",'Planificación 2026-1'!X:X,C278,'Planificación 2026-1'!H:H,"OB"))&gt;0,"P09"," ")</f>
        <v xml:space="preserve"> </v>
      </c>
      <c r="BC278" s="58" t="str">
        <f>IF(SUM(COUNTIFS('Planificación 2026-1'!F:F,"SUNAMPE",'Planificación 2026-1'!X:X,C278,'Planificación 2026-1'!H:H,"MH"))&gt;0,"P31"," ")</f>
        <v>P31</v>
      </c>
      <c r="BD278" s="58" t="str">
        <f>IF(SUM(COUNTIFS('Planificación 2026-1'!F:F,"SUNAMPE",'Planificación 2026-1'!X:X,C278,'Planificación 2026-1'!H:H,"IC"))&gt;0,"P32"," ")</f>
        <v xml:space="preserve"> </v>
      </c>
      <c r="BE278" s="58" t="str">
        <f>IF(SUM(COUNTIFS('Planificación 2026-1'!F:F,"SUNAMPE",'Planificación 2026-1'!X:X,C278,'Planificación 2026-1'!H:H,"AR"))&gt;0,"P34"," ")</f>
        <v xml:space="preserve"> </v>
      </c>
      <c r="BF278" s="58" t="str">
        <f>IF(SUM(COUNTIFS('Planificación 2026-1'!F:F,"SUNAMPE",'Planificación 2026-1'!X:X,C278,'Planificación 2026-1'!H:H,"T1"))&gt;0,"P35"," ")</f>
        <v>P35</v>
      </c>
      <c r="BG278" s="58" t="str">
        <f>IF(SUM(COUNTIFS('Planificación 2026-1'!F:F,"SUNAMPE",'Planificación 2026-1'!X:X,C278,'Planificación 2026-1'!H:H,"T3"))&gt;0,"P36"," ")</f>
        <v xml:space="preserve"> </v>
      </c>
      <c r="BH278" s="58" t="str">
        <f>IF(SUM(COUNTIFS('Planificación 2026-1'!F:F,"SUNAMPE",'Planificación 2026-1'!X:X,C278,'Planificación 2026-1'!H:H,"T2"))&gt;0,"P37"," ")</f>
        <v xml:space="preserve"> </v>
      </c>
      <c r="BI278" s="58" t="str">
        <f>IF(SUM(COUNTIFS('Planificación 2026-1'!F:F,"SUNAMPE",'Planificación 2026-1'!X:X,C278,'Planificación 2026-1'!H:H,"AE"))&gt;0,"P38"," ")</f>
        <v xml:space="preserve"> </v>
      </c>
      <c r="BJ278" s="58" t="str">
        <f>IF(SUM(COUNTIFS('Planificación 2026-1'!F:F,"SUNAMPE",'Planificación 2026-1'!X:X,C278,'Planificación 2026-1'!H:H,"T4"))&gt;0,"P55"," ")</f>
        <v xml:space="preserve"> </v>
      </c>
      <c r="BK278" s="58" t="str">
        <f>IF(SUM(COUNTIFS('Planificación 2026-1'!F:F,"HUAURA",'Planificación 2026-1'!X:X,C278,'Planificación 2026-1'!H:H,"AF"))&gt;0," P01"," ")</f>
        <v xml:space="preserve"> </v>
      </c>
      <c r="BL278" s="58" t="str">
        <f>IF(SUM(COUNTIFS('Planificación 2026-1'!F:F,"HUAURA",'Planificación 2026-1'!X:X,C278,'Planificación 2026-1'!H:H,"EN"))&gt;0,"P02"," ")</f>
        <v xml:space="preserve"> </v>
      </c>
      <c r="BM278" s="58" t="str">
        <f>IF(SUM(COUNTIFS('Planificación 2026-1'!F:F,"HUAURA",'Planificación 2026-1'!X:X,C278,'Planificación 2026-1'!H:H,"IS"))&gt;0,"P03"," ")</f>
        <v xml:space="preserve"> </v>
      </c>
      <c r="BN278" s="58" t="str">
        <f>IF(SUM(COUNTIFS('Planificación 2026-1'!F:F,"HUAURA",'Planificación 2026-1'!X:X,C278,'Planificación 2026-1'!H:H,"PS"))&gt;0,"P04"," ")</f>
        <v xml:space="preserve"> </v>
      </c>
      <c r="BO278" s="58"/>
      <c r="BP278" s="58" t="str">
        <f>IF(SUM(COUNTIFS('Planificación 2026-1'!F:F,"HUAURA",'Planificación 2026-1'!X:X,C278,'Planificación 2026-1'!H:H,"IN"))&gt;0,"P06"," ")</f>
        <v xml:space="preserve"> </v>
      </c>
      <c r="BQ278" s="58" t="str">
        <f>IF(SUM(COUNTIFS('Planificación 2026-1'!F:F,"HUAURA",'Planificación 2026-1'!X:X,C278,'Planificación 2026-1'!H:H,"CA"))&gt;0,"P07"," ")</f>
        <v xml:space="preserve"> </v>
      </c>
      <c r="BR278" s="58" t="str">
        <f>IF(SUM(COUNTIFS('Planificación 2026-1'!F:F,"HUAURA",'Planificación 2026-1'!X:X,C278,'Planificación 2026-1'!H:H,"DE"))&gt;0,"P08"," ")</f>
        <v xml:space="preserve"> </v>
      </c>
      <c r="BS278" s="58" t="str">
        <f>IF(SUM(COUNTIFS('Planificación 2026-1'!F:F,"HUAURA",'Planificación 2026-1'!X:X,C278,'Planificación 2026-1'!H:H,"OB"))&gt;0,"P09"," ")</f>
        <v xml:space="preserve"> </v>
      </c>
      <c r="BT278" s="58" t="str">
        <f>IF(SUM(COUNTIFS('Planificación 2026-1'!F:F,"HUAURA",'Planificación 2026-1'!X:X,C278,'Planificación 2026-1'!H:H,"MH"))&gt;0,"P31"," ")</f>
        <v xml:space="preserve"> </v>
      </c>
      <c r="BU278" s="58" t="str">
        <f>IF(SUM(COUNTIFS('Planificación 2026-1'!F:F,"HUAURA",'Planificación 2026-1'!X:X,C278,'Planificación 2026-1'!H:H,"IC"))&gt;0,"P32"," ")</f>
        <v xml:space="preserve"> </v>
      </c>
      <c r="BV278" s="58" t="str">
        <f>IF(SUM(COUNTIFS('Planificación 2026-1'!F:F,"HUAURA",'Planificación 2026-1'!X:X,C278,'Planificación 2026-1'!H:H,"AR"))&gt;0,"P34"," ")</f>
        <v xml:space="preserve"> </v>
      </c>
      <c r="BW278" s="58" t="str">
        <f>IF(SUM(COUNTIFS('Planificación 2026-1'!F:F,"HUAURA",'Planificación 2026-1'!X:X,C278,'Planificación 2026-1'!H:H,"T1"))&gt;0,"P35"," ")</f>
        <v xml:space="preserve"> </v>
      </c>
      <c r="BX278" s="58" t="str">
        <f>IF(SUM(COUNTIFS('Planificación 2026-1'!F:F,"HUAURA",'Planificación 2026-1'!X:X,C278,'Planificación 2026-1'!H:H,"T3"))&gt;0,"P36"," ")</f>
        <v xml:space="preserve"> </v>
      </c>
      <c r="BY278" s="58" t="str">
        <f>IF(SUM(COUNTIFS('Planificación 2026-1'!F:F,"HUAURA",'Planificación 2026-1'!X:X,C278,'Planificación 2026-1'!H:H,"T2"))&gt;0,"P37"," ")</f>
        <v xml:space="preserve"> </v>
      </c>
      <c r="BZ278" s="58" t="str">
        <f>IF(SUM(COUNTIFS('Planificación 2026-1'!F:F,"HUAURA",'Planificación 2026-1'!X:X,C278,'Planificación 2026-1'!H:H,"AE"))&gt;0,"P38"," ")</f>
        <v xml:space="preserve"> </v>
      </c>
      <c r="CA278" s="58" t="str">
        <f>IF(SUM(COUNTIFS('Planificación 2026-1'!F:F,"HUAURA",'Planificación 2026-1'!X:X,C278,'Planificación 2026-1'!H:H,"T4"))&gt;0,"P55"," ")</f>
        <v xml:space="preserve"> </v>
      </c>
      <c r="CB278" s="59">
        <f>SUMIFS('Planificación 2026-1'!S:S,'Planificación 2026-1'!X:X,C278,'Planificación 2026-1'!H:H,"AF",'Planificación 2026-1'!I:I,"&gt;2")</f>
        <v>0</v>
      </c>
      <c r="CC278" s="59">
        <f>SUMIFS('Planificación 2026-1'!S:S,'Planificación 2026-1'!X:X,C278,'Planificación 2026-1'!H:H,"EN",'Planificación 2026-1'!I:I,"&gt;2")</f>
        <v>16</v>
      </c>
      <c r="CD278" s="59">
        <f>SUMIFS('Planificación 2026-1'!S:S,'Planificación 2026-1'!X:X,C278,'Planificación 2026-1'!H:H,"IS",'Planificación 2026-1'!I:I,"&gt;2")</f>
        <v>0</v>
      </c>
      <c r="CE278" s="59">
        <f>SUMIFS('Planificación 2026-1'!S:S,'Planificación 2026-1'!X:X,C278,'Planificación 2026-1'!H:H,"PS",'Planificación 2026-1'!I:I,"&gt;2")</f>
        <v>0</v>
      </c>
      <c r="CF278" s="59">
        <f>SUMIFS('Planificación 2026-1'!S:S,'Planificación 2026-1'!X:X,C278,'Planificación 2026-1'!H:H,"IN",'Planificación 2026-1'!I:I,"&gt;2")</f>
        <v>0</v>
      </c>
      <c r="CG278" s="59">
        <f>SUMIFS('Planificación 2026-1'!S:S,'Planificación 2026-1'!X:X,C278,'Planificación 2026-1'!H:H,"CA",'Planificación 2026-1'!I:I,"&gt;2")</f>
        <v>0</v>
      </c>
      <c r="CH278" s="59">
        <f>SUMIFS('Planificación 2026-1'!S:S,'Planificación 2026-1'!X:X,C278,'Planificación 2026-1'!H:H,"DE",'Planificación 2026-1'!I:I,"&gt;2")</f>
        <v>0</v>
      </c>
      <c r="CI278" s="59">
        <f>SUMIFS('Planificación 2026-1'!S:S,'Planificación 2026-1'!X:X,C278,'Planificación 2026-1'!H:H,"OB",'Planificación 2026-1'!I:I,"&gt;2")</f>
        <v>0</v>
      </c>
      <c r="CJ278" s="59">
        <f>SUMIFS('Planificación 2026-1'!S:S,'Planificación 2026-1'!X:X,C278,'Planificación 2026-1'!H:H,"MH",'Planificación 2026-1'!I:I,"&gt;2")</f>
        <v>18</v>
      </c>
      <c r="CK278" s="59">
        <f>SUMIFS('Planificación 2026-1'!S:S,'Planificación 2026-1'!X:X,C278,'Planificación 2026-1'!H:H,"IC",'Planificación 2026-1'!I:I,"&gt;2")</f>
        <v>0</v>
      </c>
      <c r="CL278" s="59">
        <f>SUMIFS('Planificación 2026-1'!S:S,'Planificación 2026-1'!X:X,C278,'Planificación 2026-1'!H:H,"AR",'Planificación 2026-1'!I:I,"&gt;2")</f>
        <v>0</v>
      </c>
      <c r="CM278" s="59">
        <f>SUMIFS('Planificación 2026-1'!S:S,'Planificación 2026-1'!X:X,C278,'Planificación 2026-1'!H:H,"AE",'Planificación 2026-1'!I:I,"&gt;2")</f>
        <v>0</v>
      </c>
      <c r="CN278" s="59">
        <f>SUMIFS('Planificación 2026-1'!S:S,'Planificación 2026-1'!X:X,C278,'Planificación 2026-1'!H:H,"T1",'Planificación 2026-1'!I:I,"&gt;2")</f>
        <v>5</v>
      </c>
      <c r="CO278" s="59">
        <f>SUMIFS('Planificación 2026-1'!S:S,'Planificación 2026-1'!X:X,C278,'Planificación 2026-1'!H:H,"T3",'Planificación 2026-1'!I:I,"&gt;2")</f>
        <v>0</v>
      </c>
      <c r="CP278" s="59">
        <f>SUMIFS('Planificación 2026-1'!S:S,'Planificación 2026-1'!X:X,C278,'Planificación 2026-1'!H:H,"T2",'Planificación 2026-1'!I:I,"&gt;2")</f>
        <v>0</v>
      </c>
      <c r="CQ278" s="59">
        <f>SUMIFS('Planificación 2026-1'!S:S,'Planificación 2026-1'!X:X,C278,'Planificación 2026-1'!H:H,"T4",'Planificación 2026-1'!I:I,"&gt;2")</f>
        <v>0</v>
      </c>
      <c r="CR278" s="59">
        <f>SUMIFS('Planificación 2026-1'!S:S,'Planificación 2026-1'!X:X,C278,'Planificación 2026-1'!H:H,"AF",'Planificación 2026-1'!I:I,"&lt;3")</f>
        <v>0</v>
      </c>
      <c r="CS278" s="59">
        <f>SUMIFS('Planificación 2026-1'!S:S,'Planificación 2026-1'!X:X,C278,'Planificación 2026-1'!H:H,"EN",'Planificación 2026-1'!I:I,"&lt;3")</f>
        <v>0</v>
      </c>
      <c r="CT278" s="59">
        <f>SUMIFS('Planificación 2026-1'!S:S,'Planificación 2026-1'!X:X,C278,'Planificación 2026-1'!H:H,"IS",'Planificación 2026-1'!I:I,"&lt;3")</f>
        <v>0</v>
      </c>
      <c r="CU278" s="59">
        <f>SUMIFS('Planificación 2026-1'!S:S,'Planificación 2026-1'!X:X,C278,'Planificación 2026-1'!H:H,"PS",'Planificación 2026-1'!I:I,"&lt;3")</f>
        <v>0</v>
      </c>
      <c r="CV278" s="59">
        <f>SUMIFS('Planificación 2026-1'!S:S,'Planificación 2026-1'!X:X,C278,'Planificación 2026-1'!H:H,"IN",'Planificación 2026-1'!I:I,"&lt;3")</f>
        <v>0</v>
      </c>
      <c r="CW278" s="59">
        <f>SUMIFS('Planificación 2026-1'!S:S,'Planificación 2026-1'!X:X,C278,'Planificación 2026-1'!H:H,"CA",'Planificación 2026-1'!I:I,"&lt;3")</f>
        <v>0</v>
      </c>
      <c r="CX278" s="59">
        <f>SUMIFS('Planificación 2026-1'!S:S,'Planificación 2026-1'!X:X,C278,'Planificación 2026-1'!H:H,"DE",'Planificación 2026-1'!I:I,"&lt;3")</f>
        <v>0</v>
      </c>
      <c r="CY278" s="59">
        <f>SUMIFS('Planificación 2026-1'!S:S,'Planificación 2026-1'!X:X,C278,'Planificación 2026-1'!H:H,"OB",'Planificación 2026-1'!I:I,"&lt;3")</f>
        <v>0</v>
      </c>
      <c r="CZ278" s="59">
        <f>SUMIFS('Planificación 2026-1'!S:S,'Planificación 2026-1'!X:X,C278,'Planificación 2026-1'!H:H,"MH",'Planificación 2026-1'!I:I,"&lt;3")</f>
        <v>0</v>
      </c>
      <c r="DA278" s="59">
        <f>SUMIFS('Planificación 2026-1'!S:S,'Planificación 2026-1'!X:X,C278,'Planificación 2026-1'!H:H,"IC",'Planificación 2026-1'!I:I,"&lt;3")</f>
        <v>0</v>
      </c>
      <c r="DB278" s="59">
        <f>SUMIFS('Planificación 2026-1'!S:S,'Planificación 2026-1'!X:X,C278,'Planificación 2026-1'!H:H,"AR",'Planificación 2026-1'!I:I,"&lt;3")</f>
        <v>0</v>
      </c>
      <c r="DC278" s="59">
        <f>SUMIFS('Planificación 2026-1'!S:S,'Planificación 2026-1'!X:X,C278,'Planificación 2026-1'!H:H,"AE",'Planificación 2026-1'!I:I,"&lt;3")</f>
        <v>0</v>
      </c>
      <c r="DD278" s="59">
        <f>SUMIFS('Planificación 2026-1'!S:S,'Planificación 2026-1'!X:X,C278,'Planificación 2026-1'!H:H,"T1",'Planificación 2026-1'!I:I,"&lt;3")</f>
        <v>0</v>
      </c>
      <c r="DE278" s="59">
        <f>SUMIFS('Planificación 2026-1'!S:S,'Planificación 2026-1'!X:X,C278,'Planificación 2026-1'!H:H,"T3",'Planificación 2026-1'!I:I,"&lt;3")</f>
        <v>0</v>
      </c>
      <c r="DF278" s="59">
        <f>SUMIFS('Planificación 2026-1'!S:S,'Planificación 2026-1'!X:X,C278,'Planificación 2026-1'!H:H,"T2",'Planificación 2026-1'!I:I,"&lt;3")</f>
        <v>0</v>
      </c>
      <c r="DG278" s="59">
        <f>SUMIFS('Planificación 2026-1'!S:S,'Planificación 2026-1'!X:X,C278,'Planificación 2026-1'!H:H,"T4",'Planificación 2026-1'!I:I,"&lt;3")</f>
        <v>0</v>
      </c>
      <c r="DH278" s="58" t="str">
        <f>TRIM(CONCATENATE(L278,M278,N278,O278,P278,Q278,R278,S278,T278,U278,V278,W278,X278,Y278,Z278,AA278,AB278))</f>
        <v>P02</v>
      </c>
      <c r="DI278" s="27">
        <f>IF(C278="","",SUMIFS('Planificación 2026-1'!S:S,'Planificación 2026-1'!X:X,C278,'Planificación 2026-1'!F:F,"PRINCIPAL",'Planificación 2026-1'!Y:Y,"VIRTUAL"))</f>
        <v>16</v>
      </c>
      <c r="DJ278" s="27">
        <f>IF(C278="","",SUMIFS('Planificación 2026-1'!S:S,'Planificación 2026-1'!X:X,C278,'Planificación 2026-1'!F:F,"PRINCIPAL",'Planificación 2026-1'!Y:Y,"PRESENCIAL"))</f>
        <v>0</v>
      </c>
      <c r="DK278" s="27">
        <f>IF(C278="","",SUMIFS('Planificación 2026-1'!S:S,'Planificación 2026-1'!X:X,C278,'Planificación 2026-1'!F:F,"PRINCIPAL",'Planificación 2026-1'!Y:Y,"HIBRIDO PRESENCIAL"))</f>
        <v>0</v>
      </c>
      <c r="DL278" s="58" t="str">
        <f>TRIM(CONCATENATE(AC278,AD278,AE278,AF278,AG278,AH278,AI278,AJ278,AK278,AL278,AM278,AN278,AO278,AP278,AQ278,AR278,AS278))</f>
        <v/>
      </c>
      <c r="DM278" s="58">
        <f>IF(C278="","",SUMIFS('Planificación 2026-1'!S:S,'Planificación 2026-1'!X:X,C278,'Planificación 2026-1'!F:F,"FILIAL",'Planificación 2026-1'!Y:Y,"VIRTUAL"))</f>
        <v>0</v>
      </c>
      <c r="DN278" s="60">
        <f>IF(C278="","",SUMIFS('Planificación 2026-1'!S:S,'Planificación 2026-1'!X:X,C278,'Planificación 2026-1'!F:F,"FILIAL",'Planificación 2026-1'!Y:Y,"PRESENCIAL"))</f>
        <v>0</v>
      </c>
      <c r="DO278" s="29">
        <f>IF(C278="","",SUMIFS('Planificación 2026-1'!S:S,'Planificación 2026-1'!X:X,C278,'Planificación 2026-1'!F:F,"FILIAL",'Planificación 2026-1'!Y:Y,"HIBRIDO PRESENCIAL"))</f>
        <v>0</v>
      </c>
      <c r="DP278" s="61" t="str">
        <f>TRIM(CONCATENATE(AT278,AU278,AV278,AW278,AX278,AY278,AZ278,BA278,BB278,BC278,BD278,BE278,BF278,BG278,BH278,BI278,BJ278))</f>
        <v>P31 P35</v>
      </c>
      <c r="DQ278" s="58">
        <f>IF(C278="","",SUMIFS('Planificación 2026-1'!S:S,'Planificación 2026-1'!X:X,C278,'Planificación 2026-1'!F:F,"SUNAMPE",'Planificación 2026-1'!Y:Y,"VIRTUAL"))</f>
        <v>0</v>
      </c>
      <c r="DR278" s="29">
        <f>IF(C278="","",SUMIFS('Planificación 2026-1'!S:S,'Planificación 2026-1'!X:X,C278,'Planificación 2026-1'!F:F,"SUNAMPE",'Planificación 2026-1'!Y:Y,"PRESENCIAL"))</f>
        <v>15</v>
      </c>
      <c r="DS278" s="61" t="str">
        <f>TRIM(CONCATENATE(BK278,BL278,BM278,BN278,BO278,BP278,BQ278,BR278,BS278,BT278,BU278,BV278,BW278,BX278,BY278,BZ278,CA278))</f>
        <v/>
      </c>
      <c r="DT278" s="58">
        <f>IF(C278="","",SUMIFS('Planificación 2026-1'!S:S,'Planificación 2026-1'!X:X,C278,'Planificación 2026-1'!F:F,"HUAURA",'Planificación 2026-1'!Y:Y,"VIRTUAL"))</f>
        <v>0</v>
      </c>
      <c r="DU278" s="29">
        <f>IF(C278="","",SUMIFS('Planificación 2026-1'!S:S,'Planificación 2026-1'!X:X,C278,'Planificación 2026-1'!F:F,"HUAURA",'Planificación 2026-1'!Y:Y,"PRESENCIAL"))</f>
        <v>0</v>
      </c>
      <c r="DV278" s="32">
        <f>SUMIFS('Planificación 2026-1'!S:S,'Planificación 2026-1'!X:X,C278,'Planificación 2026-1'!F:F,"PRINCIPAL",'Planificación 2026-1'!Y:Y,"VIRTUAL",'Planificación 2026-1'!I:I,"&gt;2")</f>
        <v>16</v>
      </c>
      <c r="DW278" s="32">
        <f>SUMIFS('Planificación 2026-1'!S:S,'Planificación 2026-1'!X:X,C278,'Planificación 2026-1'!F:F,"PRINCIPAL",'Planificación 2026-1'!Y:Y,"&lt;&gt;VIRTUAL",'Planificación 2026-1'!I:I,"&gt;2")</f>
        <v>0</v>
      </c>
      <c r="DX278" s="32">
        <f>SUMIFS('Planificación 2026-1'!S:S,'Planificación 2026-1'!X:X,C278,'Planificación 2026-1'!F:F,"SUNAMPE",'Planificación 2026-1'!Y:Y,"VIRTUAL",'Planificación 2026-1'!I:I,"&gt;2")</f>
        <v>0</v>
      </c>
      <c r="DY278" s="32">
        <f>SUMIFS('Planificación 2026-1'!S:S,'Planificación 2026-1'!X:X,C278,'Planificación 2026-1'!F:F,"SUNAMPE",'Planificación 2026-1'!Y:Y,"&lt;&gt;VIRTUAL",'Planificación 2026-1'!I:I,"&gt;2")</f>
        <v>15</v>
      </c>
      <c r="DZ278" s="32">
        <f>SUMIFS('Planificación 2026-1'!S:S,'Planificación 2026-1'!X:X,C278,'Planificación 2026-1'!F:F,"FILIAL",'Planificación 2026-1'!Y:Y,"VIRTUAL",'Planificación 2026-1'!I:I,"&gt;2")</f>
        <v>0</v>
      </c>
      <c r="EA278" s="32">
        <f>SUMIFS('Planificación 2026-1'!S:S,'Planificación 2026-1'!X:X,C278,'Planificación 2026-1'!F:F,"FILIAL",'Planificación 2026-1'!Y:Y,"&lt;&gt;VIRTUAL",'Planificación 2026-1'!I:I,"&gt;2")</f>
        <v>0</v>
      </c>
      <c r="EB278" s="32">
        <f>SUMIFS('Planificación 2026-1'!S:S,'Planificación 2026-1'!X:X,C278,'Planificación 2026-1'!F:F,"PORUMA",'Planificación 2026-1'!Y:Y,"VIRTUAL",'Planificación 2026-1'!I:I,"&gt;2")</f>
        <v>8</v>
      </c>
      <c r="EC278" s="32">
        <f>SUMIFS('Planificación 2026-1'!S:S,'Planificación 2026-1'!X:X,C278,'Planificación 2026-1'!F:F,"PORUMA",'Planificación 2026-1'!Y:Y,"&lt;&gt;VIRTUAL",'Planificación 2026-1'!I:I,"&gt;2")</f>
        <v>0</v>
      </c>
      <c r="ED278" s="32">
        <f>SUMIFS('Planificación 2026-1'!S:S,'Planificación 2026-1'!X:X,C278,'Planificación 2026-1'!F:F,"HUAURA",'Planificación 2026-1'!Y:Y,"VIRTUAL",'Planificación 2026-1'!I:I,"&gt;2")</f>
        <v>0</v>
      </c>
      <c r="EE278" s="32">
        <f>SUMIFS('Planificación 2026-1'!S:S,'Planificación 2026-1'!X:X,C278,'Planificación 2026-1'!F:F,"HUAURA",'Planificación 2026-1'!Y:Y,"&lt;&gt;VIRTUAL",'Planificación 2026-1'!I:I,"&gt;2")</f>
        <v>0</v>
      </c>
      <c r="EF278" s="32">
        <f>SUMIFS('Planificación 2026-1'!S:S,'Planificación 2026-1'!X:X,C278,'Planificación 2026-1'!F:F,"PRINCIPAL",'Planificación 2026-1'!Y:Y,"VIRTUAL",'Planificación 2026-1'!I:I,"&lt;3")</f>
        <v>0</v>
      </c>
      <c r="EG278" s="32">
        <f>SUMIFS('Planificación 2026-1'!S:S,'Planificación 2026-1'!X:X,C278,'Planificación 2026-1'!F:F,"PRINCIPAL",'Planificación 2026-1'!Y:Y,"&lt;&gt;VIRTUAL",'Planificación 2026-1'!I:I,"&lt;3")</f>
        <v>0</v>
      </c>
      <c r="EH278" s="32">
        <f>SUMIFS('Planificación 2026-1'!S:S,'Planificación 2026-1'!X:X,C278,'Planificación 2026-1'!F:F,"SUNAMPE",'Planificación 2026-1'!Y:Y,"VIRTUAL",'Planificación 2026-1'!I:I,"&lt;3")</f>
        <v>0</v>
      </c>
      <c r="EI278" s="32">
        <f>SUMIFS('Planificación 2026-1'!S:S,'Planificación 2026-1'!X:X,C278,'Planificación 2026-1'!F:F,"SUNAMPE",'Planificación 2026-1'!Y:Y,"&lt;&gt;VIRTUAL",'Planificación 2026-1'!I:I,"&lt;3")</f>
        <v>0</v>
      </c>
      <c r="EJ278" s="32">
        <f>SUMIFS('Planificación 2026-1'!S:S,'Planificación 2026-1'!X:X,C278,'Planificación 2026-1'!F:F,"FILIAL",'Planificación 2026-1'!Y:Y,"VIRTUAL",'Planificación 2026-1'!I:I,"&lt;3")</f>
        <v>0</v>
      </c>
      <c r="EK278" s="32">
        <f>SUMIFS('Planificación 2026-1'!S:S,'Planificación 2026-1'!X:X,C278,'Planificación 2026-1'!F:F,"FILIAL",'Planificación 2026-1'!Y:Y,"&lt;&gt;VIRTUAL",'Planificación 2026-1'!I:I,"&lt;3")</f>
        <v>0</v>
      </c>
      <c r="EL278" s="32">
        <f>SUMIFS('Planificación 2026-1'!S:S,'Planificación 2026-1'!X:X,C278,'Planificación 2026-1'!F:F,"PORUMA",'Planificación 2026-1'!Y:Y,"VIRTUAL",'Planificación 2026-1'!I:I,"&lt;3")</f>
        <v>0</v>
      </c>
      <c r="EM278" s="32">
        <f>SUMIFS('Planificación 2026-1'!S:S,'Planificación 2026-1'!X:X,C278,'Planificación 2026-1'!F:F,"PORUMA",'Planificación 2026-1'!Y:Y,"&lt;&gt;VIRTUAL",'Planificación 2026-1'!I:I,"&lt;3")</f>
        <v>0</v>
      </c>
      <c r="EN278" s="32">
        <f>SUMIFS('Planificación 2026-1'!S:S,'Planificación 2026-1'!X:X,C278,'Planificación 2026-1'!F:F,"HUAURA",'Planificación 2026-1'!Y:Y,"VIRTUAL",'Planificación 2026-1'!I:I,"&lt;3")</f>
        <v>0</v>
      </c>
      <c r="EO278" s="32">
        <f>SUMIFS('Planificación 2026-1'!S:S,'Planificación 2026-1'!X:X,C278,'Planificación 2026-1'!F:F,"HUAURA",'Planificación 2026-1'!Y:Y,"&lt;&gt;VIRTUAL",'Planificación 2026-1'!I:I,"&lt;3")</f>
        <v>0</v>
      </c>
      <c r="EP278" s="32">
        <f>EJ278+DZ278+EA278+EK278</f>
        <v>0</v>
      </c>
      <c r="EQ278" s="32">
        <f>EO278+EN278+EE278+ED278</f>
        <v>0</v>
      </c>
      <c r="ER278" s="32">
        <f>EL278+EM278+EC278+EB278</f>
        <v>8</v>
      </c>
      <c r="ES278" s="32">
        <f>EG278+EF278+DW278+DV278</f>
        <v>16</v>
      </c>
      <c r="ET278" s="32">
        <f>EI278+EH278+DY278+DX278</f>
        <v>15</v>
      </c>
      <c r="EU278" s="32">
        <f t="shared" si="58"/>
        <v>39</v>
      </c>
      <c r="EV278" s="32" t="b">
        <f>EXACT(EU278,E278)</f>
        <v>1</v>
      </c>
      <c r="EW278" s="32"/>
      <c r="EX278" s="32">
        <f>DV278+DZ278+ED278+EF278+EJ278+EN278+DX278+EH278</f>
        <v>16</v>
      </c>
      <c r="EY278" s="32">
        <f>DW278+EA278+EE278+EG278+EK278+EO278+DY278+EI278</f>
        <v>15</v>
      </c>
      <c r="EZ278" s="32" t="b">
        <f>EXACT(SUM(EX278:EY278),E278)</f>
        <v>0</v>
      </c>
      <c r="FA278" s="32" t="str">
        <f>IF(AND(DW278=0,EA278=0,EE278=0),"",IF(COUNTIF(DW278:EE278,"&gt;0")=1,IF(DW278&gt;0,"SEDE",IF(EA278&gt;0,"FILIAL","HUAURA")),IF(COUNTIF(DW278:EE278,"&gt;0")=2,IF(AND(DW278&gt;0,EA278&gt;0),"SEDE-FILIAL",IF(AND(DW278&gt;0,EE278&gt;0),"SEDE-HUAURA","FILIAL-HUAURA")),"SEDE-FILIAL-HUAURA")))</f>
        <v/>
      </c>
      <c r="FB278" s="32" t="str">
        <f>IF(EX278=0,"PRESENCIAL",IF(EY278=0,"VIRTUAL",IF(EX278&gt;EY278,"MAS VIRTUAL",IF(EY278&gt;EX278,"MAS PRESENCIAL","AMBOS"))))</f>
        <v>MAS VIRTUAL</v>
      </c>
    </row>
    <row r="279" spans="2:158">
      <c r="B279" s="66">
        <v>276</v>
      </c>
      <c r="C279" s="32" t="s">
        <v>487</v>
      </c>
      <c r="D279" s="429">
        <v>73194163</v>
      </c>
      <c r="E279" s="62">
        <f>SUMIF('Planificación 2026-1'!X:X,C279,'Planificación 2026-1'!S:S)</f>
        <v>8</v>
      </c>
      <c r="F279" s="450" t="s">
        <v>203</v>
      </c>
      <c r="G279" s="57" t="s">
        <v>434</v>
      </c>
      <c r="H279" s="64"/>
      <c r="I279" s="64"/>
      <c r="J279" s="32" t="s">
        <v>111</v>
      </c>
      <c r="K279" s="32" t="s">
        <v>258</v>
      </c>
      <c r="L279" s="57" t="str">
        <f>IF(SUM(COUNTIFS('Planificación 2026-1'!F:F,"PRINCIPAL",'Planificación 2026-1'!X:X,C279,'Planificación 2026-1'!H:H,"AF"))&gt;0,"P01"," ")</f>
        <v xml:space="preserve"> </v>
      </c>
      <c r="M279" s="58" t="str">
        <f>IF(SUM(COUNTIFS('Planificación 2026-1'!F:F,"PRINCIPAL",'Planificación 2026-1'!X:X,C279,'Planificación 2026-1'!H:H,"EN"))&gt;0,"P02"," ")</f>
        <v xml:space="preserve"> </v>
      </c>
      <c r="N279" s="58" t="str">
        <f>IF(SUM(COUNTIFS('Planificación 2026-1'!F:F,"PRINCIPAL",'Planificación 2026-1'!X:X,C279,'Planificación 2026-1'!H:H,"IS"))&gt;0,"P03"," ")</f>
        <v xml:space="preserve"> </v>
      </c>
      <c r="O279" s="58" t="str">
        <f>IF(SUM(COUNTIFS('Planificación 2026-1'!F:F,"PRINCIPAL",'Planificación 2026-1'!X:X,C279,'Planificación 2026-1'!H:H,"PS"))&gt;0,"P04"," ")</f>
        <v xml:space="preserve"> </v>
      </c>
      <c r="P279" s="58"/>
      <c r="Q279" s="58" t="str">
        <f>IF(SUM(COUNTIFS('Planificación 2026-1'!F:F,"PRINCIPAL",'Planificación 2026-1'!X:X,C279,'Planificación 2026-1'!H:H,"IN"))&gt;0,"P06"," ")</f>
        <v xml:space="preserve"> </v>
      </c>
      <c r="R279" s="58" t="str">
        <f>IF(SUM(COUNTIFS('Planificación 2026-1'!F:F,"PRINCIPAL",'Planificación 2026-1'!X:X,C279,'Planificación 2026-1'!H:H,"CA"))&gt;0,"P07"," ")</f>
        <v xml:space="preserve"> </v>
      </c>
      <c r="S279" s="58" t="str">
        <f>IF(SUM(COUNTIFS('Planificación 2026-1'!F:F,"PRINCIPAL",'Planificación 2026-1'!X:X,C279,'Planificación 2026-1'!H:H,"DE"))&gt;0,"P08"," ")</f>
        <v xml:space="preserve"> </v>
      </c>
      <c r="T279" s="58" t="str">
        <f>IF(SUM(COUNTIFS('Planificación 2026-1'!F:F,"PRINCIPAL",'Planificación 2026-1'!X:X,C279,'Planificación 2026-1'!H:H,"OB"))&gt;0,"P09"," ")</f>
        <v xml:space="preserve"> </v>
      </c>
      <c r="U279" s="58" t="str">
        <f>IF(SUM(COUNTIFS('Planificación 2026-1'!F:F,"PRINCIPAL",'Planificación 2026-1'!X:X,C279,'Planificación 2026-1'!H:H,"MH"))&gt;0,"P31"," ")</f>
        <v xml:space="preserve"> </v>
      </c>
      <c r="V279" s="58" t="str">
        <f>IF(SUM(COUNTIFS('Planificación 2026-1'!F:F,"PRINCIPAL",'Planificación 2026-1'!X:X,C279,'Planificación 2026-1'!H:H,"IC"))&gt;0,"P32"," ")</f>
        <v xml:space="preserve"> </v>
      </c>
      <c r="W279" s="58" t="str">
        <f>IF(SUM(COUNTIFS('Planificación 2026-1'!F:F,"PRINCIPAL",'Planificación 2026-1'!X:X,C279,'Planificación 2026-1'!H:H,"AR"))&gt;0,"P34"," ")</f>
        <v xml:space="preserve"> </v>
      </c>
      <c r="X279" s="58" t="str">
        <f>IF(SUM(COUNTIFS('Planificación 2026-1'!F:F,"PRINCIPAL",'Planificación 2026-1'!X:X,C279,'Planificación 2026-1'!H:H,"T1"))&gt;0,"P35"," ")</f>
        <v xml:space="preserve"> </v>
      </c>
      <c r="Y279" s="58" t="str">
        <f>IF(SUM(COUNTIFS('Planificación 2026-1'!F:F,"PRINCIPAL",'Planificación 2026-1'!X:X,C279,'Planificación 2026-1'!H:H,"T3"))&gt;0,"P36"," ")</f>
        <v xml:space="preserve"> </v>
      </c>
      <c r="Z279" s="58" t="str">
        <f>IF(SUM(COUNTIFS('Planificación 2026-1'!F:F,"PRINCIPAL",'Planificación 2026-1'!X:X,C279,'Planificación 2026-1'!H:H,"T2"))&gt;0,"P37"," ")</f>
        <v xml:space="preserve"> </v>
      </c>
      <c r="AA279" s="58" t="str">
        <f>IF(SUM(COUNTIFS('Planificación 2026-1'!F:F,"PRINCIPAL",'Planificación 2026-1'!X:X,C279,'Planificación 2026-1'!H:H,"AE"))&gt;0,"P38"," ")</f>
        <v xml:space="preserve"> </v>
      </c>
      <c r="AB279" s="58" t="str">
        <f>IF(SUM(COUNTIFS('Planificación 2026-1'!F:F,"PRINCIPAL",'Planificación 2026-1'!X:X,C279,'Planificación 2026-1'!H:H,"T4"))&gt;0,"P55"," ")</f>
        <v xml:space="preserve"> </v>
      </c>
      <c r="AC279" s="58" t="str">
        <f>IF(SUM(COUNTIFS('Planificación 2026-1'!F:F,"FILIAL",'Planificación 2026-1'!X:X,C279,'Planificación 2026-1'!H:H,"AF"))&gt;0," P01"," ")</f>
        <v xml:space="preserve"> </v>
      </c>
      <c r="AD279" s="58" t="str">
        <f>IF(SUM(COUNTIFS('Planificación 2026-1'!F:F,"FILIAL",'Planificación 2026-1'!X:X,C279,'Planificación 2026-1'!H:H,"EN"))&gt;0,"P02"," ")</f>
        <v xml:space="preserve"> </v>
      </c>
      <c r="AE279" s="58" t="str">
        <f>IF(SUM(COUNTIFS('Planificación 2026-1'!F:F,"FILIAL",'Planificación 2026-1'!X:X,C279,'Planificación 2026-1'!H:H,"IS"))&gt;0,"P03"," ")</f>
        <v xml:space="preserve"> </v>
      </c>
      <c r="AF279" s="58" t="str">
        <f>IF(SUM(COUNTIFS('Planificación 2026-1'!F:F,"FILIAL",'Planificación 2026-1'!X:X,C279,'Planificación 2026-1'!H:H,"PS"))&gt;0,"P04"," ")</f>
        <v xml:space="preserve"> </v>
      </c>
      <c r="AG279" s="58"/>
      <c r="AH279" s="58" t="str">
        <f>IF(SUM(COUNTIFS('Planificación 2026-1'!F:F,"FILIAL",'Planificación 2026-1'!X:X,C279,'Planificación 2026-1'!H:H,"IN"))&gt;0,"P06"," ")</f>
        <v xml:space="preserve"> </v>
      </c>
      <c r="AI279" s="58" t="str">
        <f>IF(SUM(COUNTIFS('Planificación 2026-1'!F:F,"FILIAL",'Planificación 2026-1'!X:X,C279,'Planificación 2026-1'!H:H,"CA"))&gt;0,"P07"," ")</f>
        <v xml:space="preserve"> </v>
      </c>
      <c r="AJ279" s="58" t="str">
        <f>IF(SUM(COUNTIFS('Planificación 2026-1'!F:F,"FILIAL",'Planificación 2026-1'!X:X,C279,'Planificación 2026-1'!H:H,"DE"))&gt;0,"P08"," ")</f>
        <v xml:space="preserve"> </v>
      </c>
      <c r="AK279" s="58" t="str">
        <f>IF(SUM(COUNTIFS('Planificación 2026-1'!F:F,"FILIAL",'Planificación 2026-1'!X:X,C279,'Planificación 2026-1'!H:H,"OB"))&gt;0,"P09"," ")</f>
        <v xml:space="preserve"> </v>
      </c>
      <c r="AL279" s="58" t="str">
        <f>IF(SUM(COUNTIFS('Planificación 2026-1'!F:F,"FILIAL",'Planificación 2026-1'!X:X,C279,'Planificación 2026-1'!H:H,"MH"))&gt;0,"P31"," ")</f>
        <v xml:space="preserve"> </v>
      </c>
      <c r="AM279" s="58" t="str">
        <f>IF(SUM(COUNTIFS('Planificación 2026-1'!F:F,"FILIAL",'Planificación 2026-1'!X:X,C279,'Planificación 2026-1'!H:H,"IC"))&gt;0,"P32"," ")</f>
        <v xml:space="preserve"> </v>
      </c>
      <c r="AN279" s="58" t="str">
        <f>IF(SUM(COUNTIFS('Planificación 2026-1'!F:F,"FILIAL",'Planificación 2026-1'!X:X,C279,'Planificación 2026-1'!H:H,"AR"))&gt;0,"P34"," ")</f>
        <v xml:space="preserve"> </v>
      </c>
      <c r="AO279" s="58" t="str">
        <f>IF(SUM(COUNTIFS('Planificación 2026-1'!F:F,"FILIAL",'Planificación 2026-1'!X:X,C279,'Planificación 2026-1'!H:H,"T1"))&gt;0,"P35"," ")</f>
        <v xml:space="preserve"> </v>
      </c>
      <c r="AP279" s="58" t="str">
        <f>IF(SUM(COUNTIFS('Planificación 2026-1'!F:F,"FILIAL",'Planificación 2026-1'!X:X,C279,'Planificación 2026-1'!H:H,"T3"))&gt;0,"P36"," ")</f>
        <v xml:space="preserve"> </v>
      </c>
      <c r="AQ279" s="58" t="str">
        <f>IF(SUM(COUNTIFS('Planificación 2026-1'!F:F,"FILIAL",'Planificación 2026-1'!X:X,C279,'Planificación 2026-1'!H:H,"T2"))&gt;0,"P37"," ")</f>
        <v xml:space="preserve"> </v>
      </c>
      <c r="AR279" s="58" t="str">
        <f>IF(SUM(COUNTIFS('Planificación 2026-1'!F:F,"FILIAL",'Planificación 2026-1'!X:X,C279,'Planificación 2026-1'!H:H,"AE"))&gt;0,"P38"," ")</f>
        <v xml:space="preserve"> </v>
      </c>
      <c r="AS279" s="58" t="str">
        <f>IF(SUM(COUNTIFS('Planificación 2026-1'!F:F,"FILIAL",'Planificación 2026-1'!X:X,C279,'Planificación 2026-1'!H:H,"T4"))&gt;0,"P55"," ")</f>
        <v xml:space="preserve"> </v>
      </c>
      <c r="AT279" s="58" t="str">
        <f>IF(SUM(COUNTIFS('Planificación 2026-1'!F:F,"SUNAMPE",'Planificación 2026-1'!X:X,C279,'Planificación 2026-1'!H:H,"AF"))&gt;0," P01"," ")</f>
        <v xml:space="preserve"> </v>
      </c>
      <c r="AU279" s="58" t="str">
        <f>IF(SUM(COUNTIFS('Planificación 2026-1'!F:F,"SUNAMPE",'Planificación 2026-1'!X:X,C279,'Planificación 2026-1'!H:H,"EN"))&gt;0,"P02"," ")</f>
        <v xml:space="preserve"> </v>
      </c>
      <c r="AV279" s="58" t="str">
        <f>IF(SUM(COUNTIFS('Planificación 2026-1'!F:F,"SUNAMPE",'Planificación 2026-1'!X:X,C279,'Planificación 2026-1'!H:H,"IS"))&gt;0,"P03"," ")</f>
        <v xml:space="preserve"> </v>
      </c>
      <c r="AW279" s="58" t="str">
        <f>IF(SUM(COUNTIFS('Planificación 2026-1'!F:F,"SUNAMPE",'Planificación 2026-1'!X:X,C279,'Planificación 2026-1'!H:H,"PS"))&gt;0,"P04"," ")</f>
        <v xml:space="preserve"> </v>
      </c>
      <c r="AX279" s="58"/>
      <c r="AY279" s="58" t="str">
        <f>IF(SUM(COUNTIFS('Planificación 2026-1'!F:F,"SUNAMPE",'Planificación 2026-1'!X:X,C279,'Planificación 2026-1'!H:H,"IN"))&gt;0,"P06"," ")</f>
        <v xml:space="preserve"> </v>
      </c>
      <c r="AZ279" s="58" t="str">
        <f>IF(SUM(COUNTIFS('Planificación 2026-1'!F:F,"SUNAMPE",'Planificación 2026-1'!X:X,C279,'Planificación 2026-1'!H:H,"CA"))&gt;0,"P07"," ")</f>
        <v xml:space="preserve"> </v>
      </c>
      <c r="BA279" s="58" t="str">
        <f>IF(SUM(COUNTIFS('Planificación 2026-1'!F:F,"SUNAMPE",'Planificación 2026-1'!X:X,C279,'Planificación 2026-1'!H:H,"DE"))&gt;0,"P08"," ")</f>
        <v xml:space="preserve"> </v>
      </c>
      <c r="BB279" s="58" t="str">
        <f>IF(SUM(COUNTIFS('Planificación 2026-1'!F:F,"SUNAMPE",'Planificación 2026-1'!X:X,C279,'Planificación 2026-1'!H:H,"OB"))&gt;0,"P09"," ")</f>
        <v xml:space="preserve"> </v>
      </c>
      <c r="BC279" s="58" t="str">
        <f>IF(SUM(COUNTIFS('Planificación 2026-1'!F:F,"SUNAMPE",'Planificación 2026-1'!X:X,C279,'Planificación 2026-1'!H:H,"MH"))&gt;0,"P31"," ")</f>
        <v xml:space="preserve"> </v>
      </c>
      <c r="BD279" s="58" t="str">
        <f>IF(SUM(COUNTIFS('Planificación 2026-1'!F:F,"SUNAMPE",'Planificación 2026-1'!X:X,C279,'Planificación 2026-1'!H:H,"IC"))&gt;0,"P32"," ")</f>
        <v xml:space="preserve"> </v>
      </c>
      <c r="BE279" s="58" t="str">
        <f>IF(SUM(COUNTIFS('Planificación 2026-1'!F:F,"SUNAMPE",'Planificación 2026-1'!X:X,C279,'Planificación 2026-1'!H:H,"AR"))&gt;0,"P34"," ")</f>
        <v xml:space="preserve"> </v>
      </c>
      <c r="BF279" s="58" t="str">
        <f>IF(SUM(COUNTIFS('Planificación 2026-1'!F:F,"SUNAMPE",'Planificación 2026-1'!X:X,C279,'Planificación 2026-1'!H:H,"T1"))&gt;0,"P35"," ")</f>
        <v>P35</v>
      </c>
      <c r="BG279" s="58" t="str">
        <f>IF(SUM(COUNTIFS('Planificación 2026-1'!F:F,"SUNAMPE",'Planificación 2026-1'!X:X,C279,'Planificación 2026-1'!H:H,"T3"))&gt;0,"P36"," ")</f>
        <v>P36</v>
      </c>
      <c r="BH279" s="58" t="str">
        <f>IF(SUM(COUNTIFS('Planificación 2026-1'!F:F,"SUNAMPE",'Planificación 2026-1'!X:X,C279,'Planificación 2026-1'!H:H,"T2"))&gt;0,"P37"," ")</f>
        <v xml:space="preserve"> </v>
      </c>
      <c r="BI279" s="58" t="str">
        <f>IF(SUM(COUNTIFS('Planificación 2026-1'!F:F,"SUNAMPE",'Planificación 2026-1'!X:X,C279,'Planificación 2026-1'!H:H,"AE"))&gt;0,"P38"," ")</f>
        <v xml:space="preserve"> </v>
      </c>
      <c r="BJ279" s="58" t="str">
        <f>IF(SUM(COUNTIFS('Planificación 2026-1'!F:F,"SUNAMPE",'Planificación 2026-1'!X:X,C279,'Planificación 2026-1'!H:H,"T4"))&gt;0,"P55"," ")</f>
        <v xml:space="preserve"> </v>
      </c>
      <c r="BK279" s="58" t="str">
        <f>IF(SUM(COUNTIFS('Planificación 2026-1'!F:F,"HUAURA",'Planificación 2026-1'!X:X,C279,'Planificación 2026-1'!H:H,"AF"))&gt;0," P01"," ")</f>
        <v xml:space="preserve"> </v>
      </c>
      <c r="BL279" s="58" t="str">
        <f>IF(SUM(COUNTIFS('Planificación 2026-1'!F:F,"HUAURA",'Planificación 2026-1'!X:X,C279,'Planificación 2026-1'!H:H,"EN"))&gt;0,"P02"," ")</f>
        <v xml:space="preserve"> </v>
      </c>
      <c r="BM279" s="58" t="str">
        <f>IF(SUM(COUNTIFS('Planificación 2026-1'!F:F,"HUAURA",'Planificación 2026-1'!X:X,C279,'Planificación 2026-1'!H:H,"IS"))&gt;0,"P03"," ")</f>
        <v xml:space="preserve"> </v>
      </c>
      <c r="BN279" s="58" t="str">
        <f>IF(SUM(COUNTIFS('Planificación 2026-1'!F:F,"HUAURA",'Planificación 2026-1'!X:X,C279,'Planificación 2026-1'!H:H,"PS"))&gt;0,"P04"," ")</f>
        <v xml:space="preserve"> </v>
      </c>
      <c r="BO279" s="58"/>
      <c r="BP279" s="58" t="str">
        <f>IF(SUM(COUNTIFS('Planificación 2026-1'!F:F,"HUAURA",'Planificación 2026-1'!X:X,C279,'Planificación 2026-1'!H:H,"IN"))&gt;0,"P06"," ")</f>
        <v xml:space="preserve"> </v>
      </c>
      <c r="BQ279" s="58" t="str">
        <f>IF(SUM(COUNTIFS('Planificación 2026-1'!F:F,"HUAURA",'Planificación 2026-1'!X:X,C279,'Planificación 2026-1'!H:H,"CA"))&gt;0,"P07"," ")</f>
        <v xml:space="preserve"> </v>
      </c>
      <c r="BR279" s="58" t="str">
        <f>IF(SUM(COUNTIFS('Planificación 2026-1'!F:F,"HUAURA",'Planificación 2026-1'!X:X,C279,'Planificación 2026-1'!H:H,"DE"))&gt;0,"P08"," ")</f>
        <v xml:space="preserve"> </v>
      </c>
      <c r="BS279" s="58" t="str">
        <f>IF(SUM(COUNTIFS('Planificación 2026-1'!F:F,"HUAURA",'Planificación 2026-1'!X:X,C279,'Planificación 2026-1'!H:H,"OB"))&gt;0,"P09"," ")</f>
        <v xml:space="preserve"> </v>
      </c>
      <c r="BT279" s="58" t="str">
        <f>IF(SUM(COUNTIFS('Planificación 2026-1'!F:F,"HUAURA",'Planificación 2026-1'!X:X,C279,'Planificación 2026-1'!H:H,"MH"))&gt;0,"P31"," ")</f>
        <v xml:space="preserve"> </v>
      </c>
      <c r="BU279" s="58" t="str">
        <f>IF(SUM(COUNTIFS('Planificación 2026-1'!F:F,"HUAURA",'Planificación 2026-1'!X:X,C279,'Planificación 2026-1'!H:H,"IC"))&gt;0,"P32"," ")</f>
        <v xml:space="preserve"> </v>
      </c>
      <c r="BV279" s="58" t="str">
        <f>IF(SUM(COUNTIFS('Planificación 2026-1'!F:F,"HUAURA",'Planificación 2026-1'!X:X,C279,'Planificación 2026-1'!H:H,"AR"))&gt;0,"P34"," ")</f>
        <v xml:space="preserve"> </v>
      </c>
      <c r="BW279" s="58" t="str">
        <f>IF(SUM(COUNTIFS('Planificación 2026-1'!F:F,"HUAURA",'Planificación 2026-1'!X:X,C279,'Planificación 2026-1'!H:H,"T1"))&gt;0,"P35"," ")</f>
        <v xml:space="preserve"> </v>
      </c>
      <c r="BX279" s="58" t="str">
        <f>IF(SUM(COUNTIFS('Planificación 2026-1'!F:F,"HUAURA",'Planificación 2026-1'!X:X,C279,'Planificación 2026-1'!H:H,"T3"))&gt;0,"P36"," ")</f>
        <v xml:space="preserve"> </v>
      </c>
      <c r="BY279" s="58" t="str">
        <f>IF(SUM(COUNTIFS('Planificación 2026-1'!F:F,"HUAURA",'Planificación 2026-1'!X:X,C279,'Planificación 2026-1'!H:H,"T2"))&gt;0,"P37"," ")</f>
        <v xml:space="preserve"> </v>
      </c>
      <c r="BZ279" s="58" t="str">
        <f>IF(SUM(COUNTIFS('Planificación 2026-1'!F:F,"HUAURA",'Planificación 2026-1'!X:X,C279,'Planificación 2026-1'!H:H,"AE"))&gt;0,"P38"," ")</f>
        <v xml:space="preserve"> </v>
      </c>
      <c r="CA279" s="58" t="str">
        <f>IF(SUM(COUNTIFS('Planificación 2026-1'!F:F,"HUAURA",'Planificación 2026-1'!X:X,C279,'Planificación 2026-1'!H:H,"T4"))&gt;0,"P55"," ")</f>
        <v xml:space="preserve"> </v>
      </c>
      <c r="CB279" s="59">
        <f>SUMIFS('Planificación 2026-1'!S:S,'Planificación 2026-1'!X:X,C279,'Planificación 2026-1'!H:H,"AF",'Planificación 2026-1'!I:I,"&gt;2")</f>
        <v>0</v>
      </c>
      <c r="CC279" s="59">
        <f>SUMIFS('Planificación 2026-1'!S:S,'Planificación 2026-1'!X:X,C279,'Planificación 2026-1'!H:H,"EN",'Planificación 2026-1'!I:I,"&gt;2")</f>
        <v>0</v>
      </c>
      <c r="CD279" s="59">
        <f>SUMIFS('Planificación 2026-1'!S:S,'Planificación 2026-1'!X:X,C279,'Planificación 2026-1'!H:H,"IS",'Planificación 2026-1'!I:I,"&gt;2")</f>
        <v>0</v>
      </c>
      <c r="CE279" s="59">
        <f>SUMIFS('Planificación 2026-1'!S:S,'Planificación 2026-1'!X:X,C279,'Planificación 2026-1'!H:H,"PS",'Planificación 2026-1'!I:I,"&gt;2")</f>
        <v>0</v>
      </c>
      <c r="CF279" s="59">
        <f>SUMIFS('Planificación 2026-1'!S:S,'Planificación 2026-1'!X:X,C279,'Planificación 2026-1'!H:H,"IN",'Planificación 2026-1'!I:I,"&gt;2")</f>
        <v>0</v>
      </c>
      <c r="CG279" s="59">
        <f>SUMIFS('Planificación 2026-1'!S:S,'Planificación 2026-1'!X:X,C279,'Planificación 2026-1'!H:H,"CA",'Planificación 2026-1'!I:I,"&gt;2")</f>
        <v>0</v>
      </c>
      <c r="CH279" s="59">
        <f>SUMIFS('Planificación 2026-1'!S:S,'Planificación 2026-1'!X:X,C279,'Planificación 2026-1'!H:H,"DE",'Planificación 2026-1'!I:I,"&gt;2")</f>
        <v>0</v>
      </c>
      <c r="CI279" s="59">
        <f>SUMIFS('Planificación 2026-1'!S:S,'Planificación 2026-1'!X:X,C279,'Planificación 2026-1'!H:H,"OB",'Planificación 2026-1'!I:I,"&gt;2")</f>
        <v>0</v>
      </c>
      <c r="CJ279" s="59">
        <f>SUMIFS('Planificación 2026-1'!S:S,'Planificación 2026-1'!X:X,C279,'Planificación 2026-1'!H:H,"MH",'Planificación 2026-1'!I:I,"&gt;2")</f>
        <v>0</v>
      </c>
      <c r="CK279" s="59">
        <f>SUMIFS('Planificación 2026-1'!S:S,'Planificación 2026-1'!X:X,C279,'Planificación 2026-1'!H:H,"IC",'Planificación 2026-1'!I:I,"&gt;2")</f>
        <v>0</v>
      </c>
      <c r="CL279" s="59">
        <f>SUMIFS('Planificación 2026-1'!S:S,'Planificación 2026-1'!X:X,C279,'Planificación 2026-1'!H:H,"AR",'Planificación 2026-1'!I:I,"&gt;2")</f>
        <v>0</v>
      </c>
      <c r="CM279" s="59">
        <f>SUMIFS('Planificación 2026-1'!S:S,'Planificación 2026-1'!X:X,C279,'Planificación 2026-1'!H:H,"AE",'Planificación 2026-1'!I:I,"&gt;2")</f>
        <v>0</v>
      </c>
      <c r="CN279" s="59">
        <f>SUMIFS('Planificación 2026-1'!S:S,'Planificación 2026-1'!X:X,C279,'Planificación 2026-1'!H:H,"T1",'Planificación 2026-1'!I:I,"&gt;2")</f>
        <v>0</v>
      </c>
      <c r="CO279" s="59">
        <f>SUMIFS('Planificación 2026-1'!S:S,'Planificación 2026-1'!X:X,C279,'Planificación 2026-1'!H:H,"T3",'Planificación 2026-1'!I:I,"&gt;2")</f>
        <v>0</v>
      </c>
      <c r="CP279" s="59">
        <f>SUMIFS('Planificación 2026-1'!S:S,'Planificación 2026-1'!X:X,C279,'Planificación 2026-1'!H:H,"T2",'Planificación 2026-1'!I:I,"&gt;2")</f>
        <v>0</v>
      </c>
      <c r="CQ279" s="59">
        <f>SUMIFS('Planificación 2026-1'!S:S,'Planificación 2026-1'!X:X,C279,'Planificación 2026-1'!H:H,"T4",'Planificación 2026-1'!I:I,"&gt;2")</f>
        <v>0</v>
      </c>
      <c r="CR279" s="59">
        <f>SUMIFS('Planificación 2026-1'!S:S,'Planificación 2026-1'!X:X,C279,'Planificación 2026-1'!H:H,"AF",'Planificación 2026-1'!I:I,"&lt;3")</f>
        <v>0</v>
      </c>
      <c r="CS279" s="59">
        <f>SUMIFS('Planificación 2026-1'!S:S,'Planificación 2026-1'!X:X,C279,'Planificación 2026-1'!H:H,"EN",'Planificación 2026-1'!I:I,"&lt;3")</f>
        <v>0</v>
      </c>
      <c r="CT279" s="59">
        <f>SUMIFS('Planificación 2026-1'!S:S,'Planificación 2026-1'!X:X,C279,'Planificación 2026-1'!H:H,"IS",'Planificación 2026-1'!I:I,"&lt;3")</f>
        <v>0</v>
      </c>
      <c r="CU279" s="59">
        <f>SUMIFS('Planificación 2026-1'!S:S,'Planificación 2026-1'!X:X,C279,'Planificación 2026-1'!H:H,"PS",'Planificación 2026-1'!I:I,"&lt;3")</f>
        <v>0</v>
      </c>
      <c r="CV279" s="59">
        <f>SUMIFS('Planificación 2026-1'!S:S,'Planificación 2026-1'!X:X,C279,'Planificación 2026-1'!H:H,"IN",'Planificación 2026-1'!I:I,"&lt;3")</f>
        <v>0</v>
      </c>
      <c r="CW279" s="59">
        <f>SUMIFS('Planificación 2026-1'!S:S,'Planificación 2026-1'!X:X,C279,'Planificación 2026-1'!H:H,"CA",'Planificación 2026-1'!I:I,"&lt;3")</f>
        <v>0</v>
      </c>
      <c r="CX279" s="59">
        <f>SUMIFS('Planificación 2026-1'!S:S,'Planificación 2026-1'!X:X,C279,'Planificación 2026-1'!H:H,"DE",'Planificación 2026-1'!I:I,"&lt;3")</f>
        <v>0</v>
      </c>
      <c r="CY279" s="59">
        <f>SUMIFS('Planificación 2026-1'!S:S,'Planificación 2026-1'!X:X,C279,'Planificación 2026-1'!H:H,"OB",'Planificación 2026-1'!I:I,"&lt;3")</f>
        <v>0</v>
      </c>
      <c r="CZ279" s="59">
        <f>SUMIFS('Planificación 2026-1'!S:S,'Planificación 2026-1'!X:X,C279,'Planificación 2026-1'!H:H,"MH",'Planificación 2026-1'!I:I,"&lt;3")</f>
        <v>0</v>
      </c>
      <c r="DA279" s="59">
        <f>SUMIFS('Planificación 2026-1'!S:S,'Planificación 2026-1'!X:X,C279,'Planificación 2026-1'!H:H,"IC",'Planificación 2026-1'!I:I,"&lt;3")</f>
        <v>0</v>
      </c>
      <c r="DB279" s="59">
        <f>SUMIFS('Planificación 2026-1'!S:S,'Planificación 2026-1'!X:X,C279,'Planificación 2026-1'!H:H,"AR",'Planificación 2026-1'!I:I,"&lt;3")</f>
        <v>0</v>
      </c>
      <c r="DC279" s="59">
        <f>SUMIFS('Planificación 2026-1'!S:S,'Planificación 2026-1'!X:X,C279,'Planificación 2026-1'!H:H,"AE",'Planificación 2026-1'!I:I,"&lt;3")</f>
        <v>0</v>
      </c>
      <c r="DD279" s="59">
        <f>SUMIFS('Planificación 2026-1'!S:S,'Planificación 2026-1'!X:X,C279,'Planificación 2026-1'!H:H,"T1",'Planificación 2026-1'!I:I,"&lt;3")</f>
        <v>4</v>
      </c>
      <c r="DE279" s="59">
        <f>SUMIFS('Planificación 2026-1'!S:S,'Planificación 2026-1'!X:X,C279,'Planificación 2026-1'!H:H,"T3",'Planificación 2026-1'!I:I,"&lt;3")</f>
        <v>4</v>
      </c>
      <c r="DF279" s="59">
        <f>SUMIFS('Planificación 2026-1'!S:S,'Planificación 2026-1'!X:X,C279,'Planificación 2026-1'!H:H,"T2",'Planificación 2026-1'!I:I,"&lt;3")</f>
        <v>0</v>
      </c>
      <c r="DG279" s="59">
        <f>SUMIFS('Planificación 2026-1'!S:S,'Planificación 2026-1'!X:X,C279,'Planificación 2026-1'!H:H,"T4",'Planificación 2026-1'!I:I,"&lt;3")</f>
        <v>0</v>
      </c>
      <c r="DH279" s="58" t="str">
        <f>TRIM(CONCATENATE(L279,M279,N279,O279,P279,Q279,R279,S279,T279,U279,V279,W279,X279,Y279,Z279,AA279,AB279))</f>
        <v/>
      </c>
      <c r="DI279" s="27">
        <f>IF(C279="","",SUMIFS('Planificación 2026-1'!S:S,'Planificación 2026-1'!X:X,C279,'Planificación 2026-1'!F:F,"PRINCIPAL",'Planificación 2026-1'!Y:Y,"VIRTUAL"))</f>
        <v>0</v>
      </c>
      <c r="DJ279" s="27">
        <f>IF(C279="","",SUMIFS('Planificación 2026-1'!S:S,'Planificación 2026-1'!X:X,C279,'Planificación 2026-1'!F:F,"PRINCIPAL",'Planificación 2026-1'!Y:Y,"PRESENCIAL"))</f>
        <v>0</v>
      </c>
      <c r="DK279" s="27">
        <f>IF(C279="","",SUMIFS('Planificación 2026-1'!S:S,'Planificación 2026-1'!X:X,C279,'Planificación 2026-1'!F:F,"PRINCIPAL",'Planificación 2026-1'!Y:Y,"HIBRIDO PRESENCIAL"))</f>
        <v>0</v>
      </c>
      <c r="DL279" s="58" t="str">
        <f>TRIM(CONCATENATE(AC279,AD279,AE279,AF279,AG279,AH279,AI279,AJ279,AK279,AL279,AM279,AN279,AO279,AP279,AQ279,AR279,AS279))</f>
        <v/>
      </c>
      <c r="DM279" s="58">
        <f>IF(C279="","",SUMIFS('Planificación 2026-1'!S:S,'Planificación 2026-1'!X:X,C279,'Planificación 2026-1'!F:F,"FILIAL",'Planificación 2026-1'!Y:Y,"VIRTUAL"))</f>
        <v>0</v>
      </c>
      <c r="DN279" s="60">
        <f>IF(C279="","",SUMIFS('Planificación 2026-1'!S:S,'Planificación 2026-1'!X:X,C279,'Planificación 2026-1'!F:F,"FILIAL",'Planificación 2026-1'!Y:Y,"PRESENCIAL"))</f>
        <v>0</v>
      </c>
      <c r="DO279" s="29">
        <f>IF(C279="","",SUMIFS('Planificación 2026-1'!S:S,'Planificación 2026-1'!X:X,C279,'Planificación 2026-1'!F:F,"FILIAL",'Planificación 2026-1'!Y:Y,"HIBRIDO PRESENCIAL"))</f>
        <v>0</v>
      </c>
      <c r="DP279" s="61" t="str">
        <f>TRIM(CONCATENATE(AT279,AU279,AV279,AW279,AX279,AY279,AZ279,BA279,BB279,BC279,BD279,BE279,BF279,BG279,BH279,BI279,BJ279))</f>
        <v>P35P36</v>
      </c>
      <c r="DQ279" s="58">
        <f>IF(C279="","",SUMIFS('Planificación 2026-1'!S:S,'Planificación 2026-1'!X:X,C279,'Planificación 2026-1'!F:F,"SUNAMPE",'Planificación 2026-1'!Y:Y,"VIRTUAL"))</f>
        <v>0</v>
      </c>
      <c r="DR279" s="29">
        <f>IF(C279="","",SUMIFS('Planificación 2026-1'!S:S,'Planificación 2026-1'!X:X,C279,'Planificación 2026-1'!F:F,"SUNAMPE",'Planificación 2026-1'!Y:Y,"PRESENCIAL"))</f>
        <v>8</v>
      </c>
      <c r="DS279" s="61" t="str">
        <f>TRIM(CONCATENATE(BK279,BL279,BM279,BN279,BO279,BP279,BQ279,BR279,BS279,BT279,BU279,BV279,BW279,BX279,BY279,BZ279,CA279))</f>
        <v/>
      </c>
      <c r="DT279" s="58">
        <f>IF(C279="","",SUMIFS('Planificación 2026-1'!S:S,'Planificación 2026-1'!X:X,C279,'Planificación 2026-1'!F:F,"HUAURA",'Planificación 2026-1'!Y:Y,"VIRTUAL"))</f>
        <v>0</v>
      </c>
      <c r="DU279" s="29">
        <f>IF(C279="","",SUMIFS('Planificación 2026-1'!S:S,'Planificación 2026-1'!X:X,C279,'Planificación 2026-1'!F:F,"HUAURA",'Planificación 2026-1'!Y:Y,"PRESENCIAL"))</f>
        <v>0</v>
      </c>
      <c r="DV279" s="32">
        <f>SUMIFS('Planificación 2026-1'!S:S,'Planificación 2026-1'!X:X,C279,'Planificación 2026-1'!F:F,"PRINCIPAL",'Planificación 2026-1'!Y:Y,"VIRTUAL",'Planificación 2026-1'!I:I,"&gt;2")</f>
        <v>0</v>
      </c>
      <c r="DW279" s="32">
        <f>SUMIFS('Planificación 2026-1'!S:S,'Planificación 2026-1'!X:X,C279,'Planificación 2026-1'!F:F,"PRINCIPAL",'Planificación 2026-1'!Y:Y,"&lt;&gt;VIRTUAL",'Planificación 2026-1'!I:I,"&gt;2")</f>
        <v>0</v>
      </c>
      <c r="DX279" s="32">
        <f>SUMIFS('Planificación 2026-1'!S:S,'Planificación 2026-1'!X:X,C279,'Planificación 2026-1'!F:F,"SUNAMPE",'Planificación 2026-1'!Y:Y,"VIRTUAL",'Planificación 2026-1'!I:I,"&gt;2")</f>
        <v>0</v>
      </c>
      <c r="DY279" s="32">
        <f>SUMIFS('Planificación 2026-1'!S:S,'Planificación 2026-1'!X:X,C279,'Planificación 2026-1'!F:F,"SUNAMPE",'Planificación 2026-1'!Y:Y,"&lt;&gt;VIRTUAL",'Planificación 2026-1'!I:I,"&gt;2")</f>
        <v>0</v>
      </c>
      <c r="DZ279" s="32">
        <f>SUMIFS('Planificación 2026-1'!S:S,'Planificación 2026-1'!X:X,C279,'Planificación 2026-1'!F:F,"FILIAL",'Planificación 2026-1'!Y:Y,"VIRTUAL",'Planificación 2026-1'!I:I,"&gt;2")</f>
        <v>0</v>
      </c>
      <c r="EA279" s="32">
        <f>SUMIFS('Planificación 2026-1'!S:S,'Planificación 2026-1'!X:X,C279,'Planificación 2026-1'!F:F,"FILIAL",'Planificación 2026-1'!Y:Y,"&lt;&gt;VIRTUAL",'Planificación 2026-1'!I:I,"&gt;2")</f>
        <v>0</v>
      </c>
      <c r="EB279" s="32">
        <f>SUMIFS('Planificación 2026-1'!S:S,'Planificación 2026-1'!X:X,C279,'Planificación 2026-1'!F:F,"PORUMA",'Planificación 2026-1'!Y:Y,"VIRTUAL",'Planificación 2026-1'!I:I,"&gt;2")</f>
        <v>0</v>
      </c>
      <c r="EC279" s="32">
        <f>SUMIFS('Planificación 2026-1'!S:S,'Planificación 2026-1'!X:X,C279,'Planificación 2026-1'!F:F,"PORUMA",'Planificación 2026-1'!Y:Y,"&lt;&gt;VIRTUAL",'Planificación 2026-1'!I:I,"&gt;2")</f>
        <v>0</v>
      </c>
      <c r="ED279" s="32">
        <f>SUMIFS('Planificación 2026-1'!S:S,'Planificación 2026-1'!X:X,C279,'Planificación 2026-1'!F:F,"HUAURA",'Planificación 2026-1'!Y:Y,"VIRTUAL",'Planificación 2026-1'!I:I,"&gt;2")</f>
        <v>0</v>
      </c>
      <c r="EE279" s="32">
        <f>SUMIFS('Planificación 2026-1'!S:S,'Planificación 2026-1'!X:X,C279,'Planificación 2026-1'!F:F,"HUAURA",'Planificación 2026-1'!Y:Y,"&lt;&gt;VIRTUAL",'Planificación 2026-1'!I:I,"&gt;2")</f>
        <v>0</v>
      </c>
      <c r="EF279" s="32">
        <f>SUMIFS('Planificación 2026-1'!S:S,'Planificación 2026-1'!X:X,C279,'Planificación 2026-1'!F:F,"PRINCIPAL",'Planificación 2026-1'!Y:Y,"VIRTUAL",'Planificación 2026-1'!I:I,"&lt;3")</f>
        <v>0</v>
      </c>
      <c r="EG279" s="32">
        <f>SUMIFS('Planificación 2026-1'!S:S,'Planificación 2026-1'!X:X,C279,'Planificación 2026-1'!F:F,"PRINCIPAL",'Planificación 2026-1'!Y:Y,"&lt;&gt;VIRTUAL",'Planificación 2026-1'!I:I,"&lt;3")</f>
        <v>0</v>
      </c>
      <c r="EH279" s="32">
        <f>SUMIFS('Planificación 2026-1'!S:S,'Planificación 2026-1'!X:X,C279,'Planificación 2026-1'!F:F,"SUNAMPE",'Planificación 2026-1'!Y:Y,"VIRTUAL",'Planificación 2026-1'!I:I,"&lt;3")</f>
        <v>0</v>
      </c>
      <c r="EI279" s="32">
        <f>SUMIFS('Planificación 2026-1'!S:S,'Planificación 2026-1'!X:X,C279,'Planificación 2026-1'!F:F,"SUNAMPE",'Planificación 2026-1'!Y:Y,"&lt;&gt;VIRTUAL",'Planificación 2026-1'!I:I,"&lt;3")</f>
        <v>8</v>
      </c>
      <c r="EJ279" s="32">
        <f>SUMIFS('Planificación 2026-1'!S:S,'Planificación 2026-1'!X:X,C279,'Planificación 2026-1'!F:F,"FILIAL",'Planificación 2026-1'!Y:Y,"VIRTUAL",'Planificación 2026-1'!I:I,"&lt;3")</f>
        <v>0</v>
      </c>
      <c r="EK279" s="32">
        <f>SUMIFS('Planificación 2026-1'!S:S,'Planificación 2026-1'!X:X,C279,'Planificación 2026-1'!F:F,"FILIAL",'Planificación 2026-1'!Y:Y,"&lt;&gt;VIRTUAL",'Planificación 2026-1'!I:I,"&lt;3")</f>
        <v>0</v>
      </c>
      <c r="EL279" s="32">
        <f>SUMIFS('Planificación 2026-1'!S:S,'Planificación 2026-1'!X:X,C279,'Planificación 2026-1'!F:F,"PORUMA",'Planificación 2026-1'!Y:Y,"VIRTUAL",'Planificación 2026-1'!I:I,"&lt;3")</f>
        <v>0</v>
      </c>
      <c r="EM279" s="32">
        <f>SUMIFS('Planificación 2026-1'!S:S,'Planificación 2026-1'!X:X,C279,'Planificación 2026-1'!F:F,"PORUMA",'Planificación 2026-1'!Y:Y,"&lt;&gt;VIRTUAL",'Planificación 2026-1'!I:I,"&lt;3")</f>
        <v>0</v>
      </c>
      <c r="EN279" s="32">
        <f>SUMIFS('Planificación 2026-1'!S:S,'Planificación 2026-1'!X:X,C279,'Planificación 2026-1'!F:F,"HUAURA",'Planificación 2026-1'!Y:Y,"VIRTUAL",'Planificación 2026-1'!I:I,"&lt;3")</f>
        <v>0</v>
      </c>
      <c r="EO279" s="32">
        <f>SUMIFS('Planificación 2026-1'!S:S,'Planificación 2026-1'!X:X,C279,'Planificación 2026-1'!F:F,"HUAURA",'Planificación 2026-1'!Y:Y,"&lt;&gt;VIRTUAL",'Planificación 2026-1'!I:I,"&lt;3")</f>
        <v>0</v>
      </c>
      <c r="EP279" s="32">
        <f>EJ279+DZ279+EA279+EK279</f>
        <v>0</v>
      </c>
      <c r="EQ279" s="32">
        <f>EO279+EN279+EE279+ED279</f>
        <v>0</v>
      </c>
      <c r="ER279" s="32">
        <f>EL279+EM279+EC279+EB279</f>
        <v>0</v>
      </c>
      <c r="ES279" s="32">
        <f>EG279+EF279+DW279+DV279</f>
        <v>0</v>
      </c>
      <c r="ET279" s="32">
        <f>EI279+EH279+DY279+DX279</f>
        <v>8</v>
      </c>
      <c r="EU279" s="32">
        <f t="shared" si="58"/>
        <v>8</v>
      </c>
      <c r="EV279" s="32" t="b">
        <f>EXACT(EU279,E279)</f>
        <v>1</v>
      </c>
      <c r="EW279" s="32"/>
      <c r="EX279" s="32">
        <f>DV279+DZ279+ED279+EF279+EJ279+EN279+DX279+EH279</f>
        <v>0</v>
      </c>
      <c r="EY279" s="32">
        <f>DW279+EA279+EE279+EG279+EK279+EO279+DY279+EI279</f>
        <v>8</v>
      </c>
      <c r="EZ279" s="32" t="b">
        <f>EXACT(SUM(EX279:EY279),E279)</f>
        <v>1</v>
      </c>
      <c r="FA279" s="32" t="str">
        <f>IF(AND(DW279=0,EA279=0,EE279=0),"",IF(COUNTIF(DW279:EE279,"&gt;0")=1,IF(DW279&gt;0,"SEDE",IF(EA279&gt;0,"FILIAL","HUAURA")),IF(COUNTIF(DW279:EE279,"&gt;0")=2,IF(AND(DW279&gt;0,EA279&gt;0),"SEDE-FILIAL",IF(AND(DW279&gt;0,EE279&gt;0),"SEDE-HUAURA","FILIAL-HUAURA")),"SEDE-FILIAL-HUAURA")))</f>
        <v/>
      </c>
      <c r="FB279" s="32" t="str">
        <f>IF(EX279=0,"PRESENCIAL",IF(EY279=0,"VIRTUAL",IF(EX279&gt;EY279,"MAS VIRTUAL",IF(EY279&gt;EX279,"MAS PRESENCIAL","AMBOS"))))</f>
        <v>PRESENCIAL</v>
      </c>
    </row>
    <row r="280" spans="2:158">
      <c r="B280" s="65">
        <v>277</v>
      </c>
      <c r="C280" s="32" t="s">
        <v>488</v>
      </c>
      <c r="D280" s="429" t="e" vm="1">
        <v>#VALUE!</v>
      </c>
      <c r="E280" s="62">
        <f>SUMIF('Planificación 2026-1'!X:X,C280,'Planificación 2026-1'!S:S)</f>
        <v>0</v>
      </c>
      <c r="F280" s="450" t="s">
        <v>199</v>
      </c>
      <c r="G280" s="57" t="s">
        <v>308</v>
      </c>
      <c r="H280" s="64"/>
      <c r="I280" s="64"/>
      <c r="J280" s="32" t="s">
        <v>181</v>
      </c>
      <c r="K280" s="32" t="s">
        <v>150</v>
      </c>
      <c r="L280" s="57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8"/>
      <c r="DI280" s="27"/>
      <c r="DJ280" s="27"/>
      <c r="DK280" s="27"/>
      <c r="DL280" s="58"/>
      <c r="DM280" s="58"/>
      <c r="DN280" s="60"/>
      <c r="DO280" s="29"/>
      <c r="DP280" s="61"/>
      <c r="DQ280" s="58"/>
      <c r="DR280" s="29"/>
      <c r="DS280" s="61"/>
      <c r="DT280" s="58"/>
      <c r="DU280" s="29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</row>
    <row r="281" spans="2:158">
      <c r="B281" s="65">
        <v>278</v>
      </c>
      <c r="C281" s="32" t="s">
        <v>489</v>
      </c>
      <c r="D281" s="429">
        <v>45976142</v>
      </c>
      <c r="E281" s="62">
        <f>SUMIF('Planificación 2026-1'!X:X,C281,'Planificación 2026-1'!S:S)</f>
        <v>8</v>
      </c>
      <c r="F281" s="450" t="s">
        <v>199</v>
      </c>
      <c r="G281" s="57" t="s">
        <v>308</v>
      </c>
      <c r="H281" s="64"/>
      <c r="I281" s="64"/>
      <c r="J281" s="32" t="s">
        <v>38</v>
      </c>
      <c r="K281" s="32" t="s">
        <v>152</v>
      </c>
      <c r="L281" s="57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8"/>
      <c r="DI281" s="27"/>
      <c r="DJ281" s="27"/>
      <c r="DK281" s="27"/>
      <c r="DL281" s="58"/>
      <c r="DM281" s="58"/>
      <c r="DN281" s="60"/>
      <c r="DO281" s="29"/>
      <c r="DP281" s="61"/>
      <c r="DQ281" s="58"/>
      <c r="DR281" s="29"/>
      <c r="DS281" s="61"/>
      <c r="DT281" s="58"/>
      <c r="DU281" s="29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</row>
    <row r="282" spans="2:158">
      <c r="B282" s="66">
        <v>279</v>
      </c>
      <c r="C282" s="32" t="s">
        <v>490</v>
      </c>
      <c r="D282" s="429" t="e" vm="1">
        <v>#VALUE!</v>
      </c>
      <c r="E282" s="62">
        <f>SUMIF('Planificación 2026-1'!X:X,C282,'Planificación 2026-1'!S:S)</f>
        <v>0</v>
      </c>
      <c r="F282" s="450" t="s">
        <v>199</v>
      </c>
      <c r="G282" s="57" t="s">
        <v>308</v>
      </c>
      <c r="H282" s="64"/>
      <c r="I282" s="64"/>
      <c r="J282" s="32" t="s">
        <v>181</v>
      </c>
      <c r="K282" s="32" t="s">
        <v>152</v>
      </c>
      <c r="L282" s="5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8"/>
      <c r="DI282" s="27"/>
      <c r="DJ282" s="27"/>
      <c r="DK282" s="27"/>
      <c r="DL282" s="58"/>
      <c r="DM282" s="58"/>
      <c r="DN282" s="60"/>
      <c r="DO282" s="29"/>
      <c r="DP282" s="61"/>
      <c r="DQ282" s="58"/>
      <c r="DR282" s="29"/>
      <c r="DS282" s="61"/>
      <c r="DT282" s="58"/>
      <c r="DU282" s="29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</row>
    <row r="283" spans="2:158">
      <c r="B283" s="65">
        <v>280</v>
      </c>
      <c r="C283" s="32" t="s">
        <v>491</v>
      </c>
      <c r="D283" s="429" t="e" vm="1">
        <v>#VALUE!</v>
      </c>
      <c r="E283" s="62">
        <f>SUMIF('Planificación 2026-1'!X:X,C283,'Planificación 2026-1'!S:S)</f>
        <v>0</v>
      </c>
      <c r="F283" s="450" t="s">
        <v>199</v>
      </c>
      <c r="G283" s="57" t="s">
        <v>200</v>
      </c>
      <c r="H283" s="64"/>
      <c r="I283" s="64"/>
      <c r="J283" s="32" t="s">
        <v>111</v>
      </c>
      <c r="K283" s="32" t="s">
        <v>157</v>
      </c>
      <c r="L283" s="5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8"/>
      <c r="DI283" s="27"/>
      <c r="DJ283" s="27"/>
      <c r="DK283" s="27"/>
      <c r="DL283" s="58"/>
      <c r="DM283" s="58"/>
      <c r="DN283" s="60"/>
      <c r="DO283" s="29"/>
      <c r="DP283" s="61"/>
      <c r="DQ283" s="58"/>
      <c r="DR283" s="29"/>
      <c r="DS283" s="61"/>
      <c r="DT283" s="58"/>
      <c r="DU283" s="29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</row>
    <row r="284" spans="2:158">
      <c r="B284" s="65">
        <v>281</v>
      </c>
      <c r="C284" s="32" t="s">
        <v>492</v>
      </c>
      <c r="D284" s="429">
        <v>40112788</v>
      </c>
      <c r="E284" s="62">
        <f>SUMIF('Planificación 2026-1'!X:X,C284,'Planificación 2026-1'!S:S)</f>
        <v>12</v>
      </c>
      <c r="F284" s="450" t="s">
        <v>203</v>
      </c>
      <c r="G284" s="57" t="s">
        <v>272</v>
      </c>
      <c r="H284" s="64"/>
      <c r="I284" s="64"/>
      <c r="J284" s="32" t="s">
        <v>272</v>
      </c>
      <c r="K284" s="32" t="s">
        <v>272</v>
      </c>
      <c r="L284" s="57" t="str">
        <f>IF(SUM(COUNTIFS('Planificación 2026-1'!F:F,"PRINCIPAL",'Planificación 2026-1'!X:X,C284,'Planificación 2026-1'!H:H,"AF"))&gt;0,"P01"," ")</f>
        <v xml:space="preserve"> </v>
      </c>
      <c r="M284" s="58" t="str">
        <f>IF(SUM(COUNTIFS('Planificación 2026-1'!F:F,"PRINCIPAL",'Planificación 2026-1'!X:X,C284,'Planificación 2026-1'!H:H,"EN"))&gt;0,"P02"," ")</f>
        <v xml:space="preserve"> </v>
      </c>
      <c r="N284" s="58" t="str">
        <f>IF(SUM(COUNTIFS('Planificación 2026-1'!F:F,"PRINCIPAL",'Planificación 2026-1'!X:X,C284,'Planificación 2026-1'!H:H,"IS"))&gt;0,"P03"," ")</f>
        <v xml:space="preserve"> </v>
      </c>
      <c r="O284" s="58" t="str">
        <f>IF(SUM(COUNTIFS('Planificación 2026-1'!F:F,"PRINCIPAL",'Planificación 2026-1'!X:X,C284,'Planificación 2026-1'!H:H,"PS"))&gt;0,"P04"," ")</f>
        <v xml:space="preserve"> </v>
      </c>
      <c r="P284" s="58"/>
      <c r="Q284" s="58" t="str">
        <f>IF(SUM(COUNTIFS('Planificación 2026-1'!F:F,"PRINCIPAL",'Planificación 2026-1'!X:X,C284,'Planificación 2026-1'!H:H,"IN"))&gt;0,"P06"," ")</f>
        <v xml:space="preserve"> </v>
      </c>
      <c r="R284" s="58" t="str">
        <f>IF(SUM(COUNTIFS('Planificación 2026-1'!F:F,"PRINCIPAL",'Planificación 2026-1'!X:X,C284,'Planificación 2026-1'!H:H,"CA"))&gt;0,"P07"," ")</f>
        <v xml:space="preserve"> </v>
      </c>
      <c r="S284" s="58" t="str">
        <f>IF(SUM(COUNTIFS('Planificación 2026-1'!F:F,"PRINCIPAL",'Planificación 2026-1'!X:X,C284,'Planificación 2026-1'!H:H,"DE"))&gt;0,"P08"," ")</f>
        <v xml:space="preserve"> </v>
      </c>
      <c r="T284" s="58" t="str">
        <f>IF(SUM(COUNTIFS('Planificación 2026-1'!F:F,"PRINCIPAL",'Planificación 2026-1'!X:X,C284,'Planificación 2026-1'!H:H,"OB"))&gt;0,"P09"," ")</f>
        <v>P09</v>
      </c>
      <c r="U284" s="58" t="str">
        <f>IF(SUM(COUNTIFS('Planificación 2026-1'!F:F,"PRINCIPAL",'Planificación 2026-1'!X:X,C284,'Planificación 2026-1'!H:H,"MH"))&gt;0,"P31"," ")</f>
        <v xml:space="preserve"> </v>
      </c>
      <c r="V284" s="58" t="str">
        <f>IF(SUM(COUNTIFS('Planificación 2026-1'!F:F,"PRINCIPAL",'Planificación 2026-1'!X:X,C284,'Planificación 2026-1'!H:H,"IC"))&gt;0,"P32"," ")</f>
        <v xml:space="preserve"> </v>
      </c>
      <c r="W284" s="58" t="str">
        <f>IF(SUM(COUNTIFS('Planificación 2026-1'!F:F,"PRINCIPAL",'Planificación 2026-1'!X:X,C284,'Planificación 2026-1'!H:H,"AR"))&gt;0,"P34"," ")</f>
        <v xml:space="preserve"> </v>
      </c>
      <c r="X284" s="58" t="str">
        <f>IF(SUM(COUNTIFS('Planificación 2026-1'!F:F,"PRINCIPAL",'Planificación 2026-1'!X:X,C284,'Planificación 2026-1'!H:H,"T1"))&gt;0,"P35"," ")</f>
        <v xml:space="preserve"> </v>
      </c>
      <c r="Y284" s="58" t="str">
        <f>IF(SUM(COUNTIFS('Planificación 2026-1'!F:F,"PRINCIPAL",'Planificación 2026-1'!X:X,C284,'Planificación 2026-1'!H:H,"T3"))&gt;0,"P36"," ")</f>
        <v xml:space="preserve"> </v>
      </c>
      <c r="Z284" s="58" t="str">
        <f>IF(SUM(COUNTIFS('Planificación 2026-1'!F:F,"PRINCIPAL",'Planificación 2026-1'!X:X,C284,'Planificación 2026-1'!H:H,"T2"))&gt;0,"P37"," ")</f>
        <v xml:space="preserve"> </v>
      </c>
      <c r="AA284" s="58" t="str">
        <f>IF(SUM(COUNTIFS('Planificación 2026-1'!F:F,"PRINCIPAL",'Planificación 2026-1'!X:X,C284,'Planificación 2026-1'!H:H,"AE"))&gt;0,"P38"," ")</f>
        <v xml:space="preserve"> </v>
      </c>
      <c r="AB284" s="58" t="str">
        <f>IF(SUM(COUNTIFS('Planificación 2026-1'!F:F,"PRINCIPAL",'Planificación 2026-1'!X:X,C284,'Planificación 2026-1'!H:H,"T4"))&gt;0,"P55"," ")</f>
        <v xml:space="preserve"> </v>
      </c>
      <c r="AC284" s="58" t="str">
        <f>IF(SUM(COUNTIFS('Planificación 2026-1'!F:F,"FILIAL",'Planificación 2026-1'!X:X,C284,'Planificación 2026-1'!H:H,"AF"))&gt;0," P01"," ")</f>
        <v xml:space="preserve"> </v>
      </c>
      <c r="AD284" s="58" t="str">
        <f>IF(SUM(COUNTIFS('Planificación 2026-1'!F:F,"FILIAL",'Planificación 2026-1'!X:X,C284,'Planificación 2026-1'!H:H,"EN"))&gt;0,"P02"," ")</f>
        <v xml:space="preserve"> </v>
      </c>
      <c r="AE284" s="58" t="str">
        <f>IF(SUM(COUNTIFS('Planificación 2026-1'!F:F,"FILIAL",'Planificación 2026-1'!X:X,C284,'Planificación 2026-1'!H:H,"IS"))&gt;0,"P03"," ")</f>
        <v xml:space="preserve"> </v>
      </c>
      <c r="AF284" s="58" t="str">
        <f>IF(SUM(COUNTIFS('Planificación 2026-1'!F:F,"FILIAL",'Planificación 2026-1'!X:X,C284,'Planificación 2026-1'!H:H,"PS"))&gt;0,"P04"," ")</f>
        <v xml:space="preserve"> </v>
      </c>
      <c r="AG284" s="58"/>
      <c r="AH284" s="58" t="str">
        <f>IF(SUM(COUNTIFS('Planificación 2026-1'!F:F,"FILIAL",'Planificación 2026-1'!X:X,C284,'Planificación 2026-1'!H:H,"IN"))&gt;0,"P06"," ")</f>
        <v xml:space="preserve"> </v>
      </c>
      <c r="AI284" s="58" t="str">
        <f>IF(SUM(COUNTIFS('Planificación 2026-1'!F:F,"FILIAL",'Planificación 2026-1'!X:X,C284,'Planificación 2026-1'!H:H,"CA"))&gt;0,"P07"," ")</f>
        <v xml:space="preserve"> </v>
      </c>
      <c r="AJ284" s="58" t="str">
        <f>IF(SUM(COUNTIFS('Planificación 2026-1'!F:F,"FILIAL",'Planificación 2026-1'!X:X,C284,'Planificación 2026-1'!H:H,"DE"))&gt;0,"P08"," ")</f>
        <v xml:space="preserve"> </v>
      </c>
      <c r="AK284" s="58" t="str">
        <f>IF(SUM(COUNTIFS('Planificación 2026-1'!F:F,"FILIAL",'Planificación 2026-1'!X:X,C284,'Planificación 2026-1'!H:H,"OB"))&gt;0,"P09"," ")</f>
        <v xml:space="preserve"> </v>
      </c>
      <c r="AL284" s="58" t="str">
        <f>IF(SUM(COUNTIFS('Planificación 2026-1'!F:F,"FILIAL",'Planificación 2026-1'!X:X,C284,'Planificación 2026-1'!H:H,"MH"))&gt;0,"P31"," ")</f>
        <v xml:space="preserve"> </v>
      </c>
      <c r="AM284" s="58" t="str">
        <f>IF(SUM(COUNTIFS('Planificación 2026-1'!F:F,"FILIAL",'Planificación 2026-1'!X:X,C284,'Planificación 2026-1'!H:H,"IC"))&gt;0,"P32"," ")</f>
        <v xml:space="preserve"> </v>
      </c>
      <c r="AN284" s="58" t="str">
        <f>IF(SUM(COUNTIFS('Planificación 2026-1'!F:F,"FILIAL",'Planificación 2026-1'!X:X,C284,'Planificación 2026-1'!H:H,"AR"))&gt;0,"P34"," ")</f>
        <v xml:space="preserve"> </v>
      </c>
      <c r="AO284" s="58" t="str">
        <f>IF(SUM(COUNTIFS('Planificación 2026-1'!F:F,"FILIAL",'Planificación 2026-1'!X:X,C284,'Planificación 2026-1'!H:H,"T1"))&gt;0,"P35"," ")</f>
        <v xml:space="preserve"> </v>
      </c>
      <c r="AP284" s="58" t="str">
        <f>IF(SUM(COUNTIFS('Planificación 2026-1'!F:F,"FILIAL",'Planificación 2026-1'!X:X,C284,'Planificación 2026-1'!H:H,"T3"))&gt;0,"P36"," ")</f>
        <v xml:space="preserve"> </v>
      </c>
      <c r="AQ284" s="58" t="str">
        <f>IF(SUM(COUNTIFS('Planificación 2026-1'!F:F,"FILIAL",'Planificación 2026-1'!X:X,C284,'Planificación 2026-1'!H:H,"T2"))&gt;0,"P37"," ")</f>
        <v xml:space="preserve"> </v>
      </c>
      <c r="AR284" s="58" t="str">
        <f>IF(SUM(COUNTIFS('Planificación 2026-1'!F:F,"FILIAL",'Planificación 2026-1'!X:X,C284,'Planificación 2026-1'!H:H,"AE"))&gt;0,"P38"," ")</f>
        <v xml:space="preserve"> </v>
      </c>
      <c r="AS284" s="58" t="str">
        <f>IF(SUM(COUNTIFS('Planificación 2026-1'!F:F,"FILIAL",'Planificación 2026-1'!X:X,C284,'Planificación 2026-1'!H:H,"T4"))&gt;0,"P55"," ")</f>
        <v xml:space="preserve"> </v>
      </c>
      <c r="AT284" s="58" t="str">
        <f>IF(SUM(COUNTIFS('Planificación 2026-1'!F:F,"SUNAMPE",'Planificación 2026-1'!X:X,C284,'Planificación 2026-1'!H:H,"AF"))&gt;0," P01"," ")</f>
        <v xml:space="preserve"> </v>
      </c>
      <c r="AU284" s="58" t="str">
        <f>IF(SUM(COUNTIFS('Planificación 2026-1'!F:F,"SUNAMPE",'Planificación 2026-1'!X:X,C284,'Planificación 2026-1'!H:H,"EN"))&gt;0,"P02"," ")</f>
        <v xml:space="preserve"> </v>
      </c>
      <c r="AV284" s="58" t="str">
        <f>IF(SUM(COUNTIFS('Planificación 2026-1'!F:F,"SUNAMPE",'Planificación 2026-1'!X:X,C284,'Planificación 2026-1'!H:H,"IS"))&gt;0,"P03"," ")</f>
        <v xml:space="preserve"> </v>
      </c>
      <c r="AW284" s="58" t="str">
        <f>IF(SUM(COUNTIFS('Planificación 2026-1'!F:F,"SUNAMPE",'Planificación 2026-1'!X:X,C284,'Planificación 2026-1'!H:H,"PS"))&gt;0,"P04"," ")</f>
        <v xml:space="preserve"> </v>
      </c>
      <c r="AX284" s="58"/>
      <c r="AY284" s="58" t="str">
        <f>IF(SUM(COUNTIFS('Planificación 2026-1'!F:F,"SUNAMPE",'Planificación 2026-1'!X:X,C284,'Planificación 2026-1'!H:H,"IN"))&gt;0,"P06"," ")</f>
        <v xml:space="preserve"> </v>
      </c>
      <c r="AZ284" s="58" t="str">
        <f>IF(SUM(COUNTIFS('Planificación 2026-1'!F:F,"SUNAMPE",'Planificación 2026-1'!X:X,C284,'Planificación 2026-1'!H:H,"CA"))&gt;0,"P07"," ")</f>
        <v xml:space="preserve"> </v>
      </c>
      <c r="BA284" s="58" t="str">
        <f>IF(SUM(COUNTIFS('Planificación 2026-1'!F:F,"SUNAMPE",'Planificación 2026-1'!X:X,C284,'Planificación 2026-1'!H:H,"DE"))&gt;0,"P08"," ")</f>
        <v xml:space="preserve"> </v>
      </c>
      <c r="BB284" s="58" t="str">
        <f>IF(SUM(COUNTIFS('Planificación 2026-1'!F:F,"SUNAMPE",'Planificación 2026-1'!X:X,C284,'Planificación 2026-1'!H:H,"OB"))&gt;0,"P09"," ")</f>
        <v xml:space="preserve"> </v>
      </c>
      <c r="BC284" s="58" t="str">
        <f>IF(SUM(COUNTIFS('Planificación 2026-1'!F:F,"SUNAMPE",'Planificación 2026-1'!X:X,C284,'Planificación 2026-1'!H:H,"MH"))&gt;0,"P31"," ")</f>
        <v xml:space="preserve"> </v>
      </c>
      <c r="BD284" s="58" t="str">
        <f>IF(SUM(COUNTIFS('Planificación 2026-1'!F:F,"SUNAMPE",'Planificación 2026-1'!X:X,C284,'Planificación 2026-1'!H:H,"IC"))&gt;0,"P32"," ")</f>
        <v xml:space="preserve"> </v>
      </c>
      <c r="BE284" s="58" t="str">
        <f>IF(SUM(COUNTIFS('Planificación 2026-1'!F:F,"SUNAMPE",'Planificación 2026-1'!X:X,C284,'Planificación 2026-1'!H:H,"AR"))&gt;0,"P34"," ")</f>
        <v xml:space="preserve"> </v>
      </c>
      <c r="BF284" s="58" t="str">
        <f>IF(SUM(COUNTIFS('Planificación 2026-1'!F:F,"SUNAMPE",'Planificación 2026-1'!X:X,C284,'Planificación 2026-1'!H:H,"T1"))&gt;0,"P35"," ")</f>
        <v xml:space="preserve"> </v>
      </c>
      <c r="BG284" s="58" t="str">
        <f>IF(SUM(COUNTIFS('Planificación 2026-1'!F:F,"SUNAMPE",'Planificación 2026-1'!X:X,C284,'Planificación 2026-1'!H:H,"T3"))&gt;0,"P36"," ")</f>
        <v xml:space="preserve"> </v>
      </c>
      <c r="BH284" s="58" t="str">
        <f>IF(SUM(COUNTIFS('Planificación 2026-1'!F:F,"SUNAMPE",'Planificación 2026-1'!X:X,C284,'Planificación 2026-1'!H:H,"T2"))&gt;0,"P37"," ")</f>
        <v xml:space="preserve"> </v>
      </c>
      <c r="BI284" s="58" t="str">
        <f>IF(SUM(COUNTIFS('Planificación 2026-1'!F:F,"SUNAMPE",'Planificación 2026-1'!X:X,C284,'Planificación 2026-1'!H:H,"AE"))&gt;0,"P38"," ")</f>
        <v xml:space="preserve"> </v>
      </c>
      <c r="BJ284" s="58" t="str">
        <f>IF(SUM(COUNTIFS('Planificación 2026-1'!F:F,"SUNAMPE",'Planificación 2026-1'!X:X,C284,'Planificación 2026-1'!H:H,"T4"))&gt;0,"P55"," ")</f>
        <v xml:space="preserve"> </v>
      </c>
      <c r="BK284" s="58" t="str">
        <f>IF(SUM(COUNTIFS('Planificación 2026-1'!F:F,"HUAURA",'Planificación 2026-1'!X:X,C284,'Planificación 2026-1'!H:H,"AF"))&gt;0," P01"," ")</f>
        <v xml:space="preserve"> </v>
      </c>
      <c r="BL284" s="58" t="str">
        <f>IF(SUM(COUNTIFS('Planificación 2026-1'!F:F,"HUAURA",'Planificación 2026-1'!X:X,C284,'Planificación 2026-1'!H:H,"EN"))&gt;0,"P02"," ")</f>
        <v xml:space="preserve"> </v>
      </c>
      <c r="BM284" s="58" t="str">
        <f>IF(SUM(COUNTIFS('Planificación 2026-1'!F:F,"HUAURA",'Planificación 2026-1'!X:X,C284,'Planificación 2026-1'!H:H,"IS"))&gt;0,"P03"," ")</f>
        <v xml:space="preserve"> </v>
      </c>
      <c r="BN284" s="58" t="str">
        <f>IF(SUM(COUNTIFS('Planificación 2026-1'!F:F,"HUAURA",'Planificación 2026-1'!X:X,C284,'Planificación 2026-1'!H:H,"PS"))&gt;0,"P04"," ")</f>
        <v xml:space="preserve"> </v>
      </c>
      <c r="BO284" s="58"/>
      <c r="BP284" s="58" t="str">
        <f>IF(SUM(COUNTIFS('Planificación 2026-1'!F:F,"HUAURA",'Planificación 2026-1'!X:X,C284,'Planificación 2026-1'!H:H,"IN"))&gt;0,"P06"," ")</f>
        <v xml:space="preserve"> </v>
      </c>
      <c r="BQ284" s="58" t="str">
        <f>IF(SUM(COUNTIFS('Planificación 2026-1'!F:F,"HUAURA",'Planificación 2026-1'!X:X,C284,'Planificación 2026-1'!H:H,"CA"))&gt;0,"P07"," ")</f>
        <v xml:space="preserve"> </v>
      </c>
      <c r="BR284" s="58" t="str">
        <f>IF(SUM(COUNTIFS('Planificación 2026-1'!F:F,"HUAURA",'Planificación 2026-1'!X:X,C284,'Planificación 2026-1'!H:H,"DE"))&gt;0,"P08"," ")</f>
        <v xml:space="preserve"> </v>
      </c>
      <c r="BS284" s="58" t="str">
        <f>IF(SUM(COUNTIFS('Planificación 2026-1'!F:F,"HUAURA",'Planificación 2026-1'!X:X,C284,'Planificación 2026-1'!H:H,"OB"))&gt;0,"P09"," ")</f>
        <v xml:space="preserve"> </v>
      </c>
      <c r="BT284" s="58" t="str">
        <f>IF(SUM(COUNTIFS('Planificación 2026-1'!F:F,"HUAURA",'Planificación 2026-1'!X:X,C284,'Planificación 2026-1'!H:H,"MH"))&gt;0,"P31"," ")</f>
        <v xml:space="preserve"> </v>
      </c>
      <c r="BU284" s="58" t="str">
        <f>IF(SUM(COUNTIFS('Planificación 2026-1'!F:F,"HUAURA",'Planificación 2026-1'!X:X,C284,'Planificación 2026-1'!H:H,"IC"))&gt;0,"P32"," ")</f>
        <v xml:space="preserve"> </v>
      </c>
      <c r="BV284" s="58" t="str">
        <f>IF(SUM(COUNTIFS('Planificación 2026-1'!F:F,"HUAURA",'Planificación 2026-1'!X:X,C284,'Planificación 2026-1'!H:H,"AR"))&gt;0,"P34"," ")</f>
        <v xml:space="preserve"> </v>
      </c>
      <c r="BW284" s="58" t="str">
        <f>IF(SUM(COUNTIFS('Planificación 2026-1'!F:F,"HUAURA",'Planificación 2026-1'!X:X,C284,'Planificación 2026-1'!H:H,"T1"))&gt;0,"P35"," ")</f>
        <v xml:space="preserve"> </v>
      </c>
      <c r="BX284" s="58" t="str">
        <f>IF(SUM(COUNTIFS('Planificación 2026-1'!F:F,"HUAURA",'Planificación 2026-1'!X:X,C284,'Planificación 2026-1'!H:H,"T3"))&gt;0,"P36"," ")</f>
        <v xml:space="preserve"> </v>
      </c>
      <c r="BY284" s="58" t="str">
        <f>IF(SUM(COUNTIFS('Planificación 2026-1'!F:F,"HUAURA",'Planificación 2026-1'!X:X,C284,'Planificación 2026-1'!H:H,"T2"))&gt;0,"P37"," ")</f>
        <v xml:space="preserve"> </v>
      </c>
      <c r="BZ284" s="58" t="str">
        <f>IF(SUM(COUNTIFS('Planificación 2026-1'!F:F,"HUAURA",'Planificación 2026-1'!X:X,C284,'Planificación 2026-1'!H:H,"AE"))&gt;0,"P38"," ")</f>
        <v xml:space="preserve"> </v>
      </c>
      <c r="CA284" s="58" t="str">
        <f>IF(SUM(COUNTIFS('Planificación 2026-1'!F:F,"HUAURA",'Planificación 2026-1'!X:X,C284,'Planificación 2026-1'!H:H,"T4"))&gt;0,"P55"," ")</f>
        <v xml:space="preserve"> </v>
      </c>
      <c r="CB284" s="59">
        <f>SUMIFS('Planificación 2026-1'!S:S,'Planificación 2026-1'!X:X,C284,'Planificación 2026-1'!H:H,"AF",'Planificación 2026-1'!I:I,"&gt;2")</f>
        <v>0</v>
      </c>
      <c r="CC284" s="59">
        <f>SUMIFS('Planificación 2026-1'!S:S,'Planificación 2026-1'!X:X,C284,'Planificación 2026-1'!H:H,"EN",'Planificación 2026-1'!I:I,"&gt;2")</f>
        <v>0</v>
      </c>
      <c r="CD284" s="59">
        <f>SUMIFS('Planificación 2026-1'!S:S,'Planificación 2026-1'!X:X,C284,'Planificación 2026-1'!H:H,"IS",'Planificación 2026-1'!I:I,"&gt;2")</f>
        <v>0</v>
      </c>
      <c r="CE284" s="59">
        <f>SUMIFS('Planificación 2026-1'!S:S,'Planificación 2026-1'!X:X,C284,'Planificación 2026-1'!H:H,"PS",'Planificación 2026-1'!I:I,"&gt;2")</f>
        <v>0</v>
      </c>
      <c r="CF284" s="59">
        <f>SUMIFS('Planificación 2026-1'!S:S,'Planificación 2026-1'!X:X,C284,'Planificación 2026-1'!H:H,"IN",'Planificación 2026-1'!I:I,"&gt;2")</f>
        <v>0</v>
      </c>
      <c r="CG284" s="59">
        <f>SUMIFS('Planificación 2026-1'!S:S,'Planificación 2026-1'!X:X,C284,'Planificación 2026-1'!H:H,"CA",'Planificación 2026-1'!I:I,"&gt;2")</f>
        <v>0</v>
      </c>
      <c r="CH284" s="59">
        <f>SUMIFS('Planificación 2026-1'!S:S,'Planificación 2026-1'!X:X,C284,'Planificación 2026-1'!H:H,"DE",'Planificación 2026-1'!I:I,"&gt;2")</f>
        <v>0</v>
      </c>
      <c r="CI284" s="59">
        <f>SUMIFS('Planificación 2026-1'!S:S,'Planificación 2026-1'!X:X,C284,'Planificación 2026-1'!H:H,"OB",'Planificación 2026-1'!I:I,"&gt;2")</f>
        <v>12</v>
      </c>
      <c r="CJ284" s="59">
        <f>SUMIFS('Planificación 2026-1'!S:S,'Planificación 2026-1'!X:X,C284,'Planificación 2026-1'!H:H,"MH",'Planificación 2026-1'!I:I,"&gt;2")</f>
        <v>0</v>
      </c>
      <c r="CK284" s="59">
        <f>SUMIFS('Planificación 2026-1'!S:S,'Planificación 2026-1'!X:X,C284,'Planificación 2026-1'!H:H,"IC",'Planificación 2026-1'!I:I,"&gt;2")</f>
        <v>0</v>
      </c>
      <c r="CL284" s="59">
        <f>SUMIFS('Planificación 2026-1'!S:S,'Planificación 2026-1'!X:X,C284,'Planificación 2026-1'!H:H,"AR",'Planificación 2026-1'!I:I,"&gt;2")</f>
        <v>0</v>
      </c>
      <c r="CM284" s="59">
        <f>SUMIFS('Planificación 2026-1'!S:S,'Planificación 2026-1'!X:X,C284,'Planificación 2026-1'!H:H,"AE",'Planificación 2026-1'!I:I,"&gt;2")</f>
        <v>0</v>
      </c>
      <c r="CN284" s="59">
        <f>SUMIFS('Planificación 2026-1'!S:S,'Planificación 2026-1'!X:X,C284,'Planificación 2026-1'!H:H,"T1",'Planificación 2026-1'!I:I,"&gt;2")</f>
        <v>0</v>
      </c>
      <c r="CO284" s="59">
        <f>SUMIFS('Planificación 2026-1'!S:S,'Planificación 2026-1'!X:X,C284,'Planificación 2026-1'!H:H,"T3",'Planificación 2026-1'!I:I,"&gt;2")</f>
        <v>0</v>
      </c>
      <c r="CP284" s="59">
        <f>SUMIFS('Planificación 2026-1'!S:S,'Planificación 2026-1'!X:X,C284,'Planificación 2026-1'!H:H,"T2",'Planificación 2026-1'!I:I,"&gt;2")</f>
        <v>0</v>
      </c>
      <c r="CQ284" s="59">
        <f>SUMIFS('Planificación 2026-1'!S:S,'Planificación 2026-1'!X:X,C284,'Planificación 2026-1'!H:H,"T4",'Planificación 2026-1'!I:I,"&gt;2")</f>
        <v>0</v>
      </c>
      <c r="CR284" s="59">
        <f>SUMIFS('Planificación 2026-1'!S:S,'Planificación 2026-1'!X:X,C284,'Planificación 2026-1'!H:H,"AF",'Planificación 2026-1'!I:I,"&lt;3")</f>
        <v>0</v>
      </c>
      <c r="CS284" s="59">
        <f>SUMIFS('Planificación 2026-1'!S:S,'Planificación 2026-1'!X:X,C284,'Planificación 2026-1'!H:H,"EN",'Planificación 2026-1'!I:I,"&lt;3")</f>
        <v>0</v>
      </c>
      <c r="CT284" s="59">
        <f>SUMIFS('Planificación 2026-1'!S:S,'Planificación 2026-1'!X:X,C284,'Planificación 2026-1'!H:H,"IS",'Planificación 2026-1'!I:I,"&lt;3")</f>
        <v>0</v>
      </c>
      <c r="CU284" s="59">
        <f>SUMIFS('Planificación 2026-1'!S:S,'Planificación 2026-1'!X:X,C284,'Planificación 2026-1'!H:H,"PS",'Planificación 2026-1'!I:I,"&lt;3")</f>
        <v>0</v>
      </c>
      <c r="CV284" s="59">
        <f>SUMIFS('Planificación 2026-1'!S:S,'Planificación 2026-1'!X:X,C284,'Planificación 2026-1'!H:H,"IN",'Planificación 2026-1'!I:I,"&lt;3")</f>
        <v>0</v>
      </c>
      <c r="CW284" s="59">
        <f>SUMIFS('Planificación 2026-1'!S:S,'Planificación 2026-1'!X:X,C284,'Planificación 2026-1'!H:H,"CA",'Planificación 2026-1'!I:I,"&lt;3")</f>
        <v>0</v>
      </c>
      <c r="CX284" s="59">
        <f>SUMIFS('Planificación 2026-1'!S:S,'Planificación 2026-1'!X:X,C284,'Planificación 2026-1'!H:H,"DE",'Planificación 2026-1'!I:I,"&lt;3")</f>
        <v>0</v>
      </c>
      <c r="CY284" s="59">
        <f>SUMIFS('Planificación 2026-1'!S:S,'Planificación 2026-1'!X:X,C284,'Planificación 2026-1'!H:H,"OB",'Planificación 2026-1'!I:I,"&lt;3")</f>
        <v>0</v>
      </c>
      <c r="CZ284" s="59">
        <f>SUMIFS('Planificación 2026-1'!S:S,'Planificación 2026-1'!X:X,C284,'Planificación 2026-1'!H:H,"MH",'Planificación 2026-1'!I:I,"&lt;3")</f>
        <v>0</v>
      </c>
      <c r="DA284" s="59">
        <f>SUMIFS('Planificación 2026-1'!S:S,'Planificación 2026-1'!X:X,C284,'Planificación 2026-1'!H:H,"IC",'Planificación 2026-1'!I:I,"&lt;3")</f>
        <v>0</v>
      </c>
      <c r="DB284" s="59">
        <f>SUMIFS('Planificación 2026-1'!S:S,'Planificación 2026-1'!X:X,C284,'Planificación 2026-1'!H:H,"AR",'Planificación 2026-1'!I:I,"&lt;3")</f>
        <v>0</v>
      </c>
      <c r="DC284" s="59">
        <f>SUMIFS('Planificación 2026-1'!S:S,'Planificación 2026-1'!X:X,C284,'Planificación 2026-1'!H:H,"AE",'Planificación 2026-1'!I:I,"&lt;3")</f>
        <v>0</v>
      </c>
      <c r="DD284" s="59">
        <f>SUMIFS('Planificación 2026-1'!S:S,'Planificación 2026-1'!X:X,C284,'Planificación 2026-1'!H:H,"T1",'Planificación 2026-1'!I:I,"&lt;3")</f>
        <v>0</v>
      </c>
      <c r="DE284" s="59">
        <f>SUMIFS('Planificación 2026-1'!S:S,'Planificación 2026-1'!X:X,C284,'Planificación 2026-1'!H:H,"T3",'Planificación 2026-1'!I:I,"&lt;3")</f>
        <v>0</v>
      </c>
      <c r="DF284" s="59">
        <f>SUMIFS('Planificación 2026-1'!S:S,'Planificación 2026-1'!X:X,C284,'Planificación 2026-1'!H:H,"T2",'Planificación 2026-1'!I:I,"&lt;3")</f>
        <v>0</v>
      </c>
      <c r="DG284" s="59">
        <f>SUMIFS('Planificación 2026-1'!S:S,'Planificación 2026-1'!X:X,C284,'Planificación 2026-1'!H:H,"T4",'Planificación 2026-1'!I:I,"&lt;3")</f>
        <v>0</v>
      </c>
      <c r="DH284" s="58" t="str">
        <f t="shared" ref="DH284:DH296" si="59">TRIM(CONCATENATE(L284,M284,N284,O284,P284,Q284,R284,S284,T284,U284,V284,W284,X284,Y284,Z284,AA284,AB284))</f>
        <v>P09</v>
      </c>
      <c r="DI284" s="27">
        <f>IF(C284="","",SUMIFS('Planificación 2026-1'!S:S,'Planificación 2026-1'!X:X,C284,'Planificación 2026-1'!F:F,"PRINCIPAL",'Planificación 2026-1'!Y:Y,"VIRTUAL"))</f>
        <v>0</v>
      </c>
      <c r="DJ284" s="27">
        <f>IF(C284="","",SUMIFS('Planificación 2026-1'!S:S,'Planificación 2026-1'!X:X,C284,'Planificación 2026-1'!F:F,"PRINCIPAL",'Planificación 2026-1'!Y:Y,"PRESENCIAL"))</f>
        <v>12</v>
      </c>
      <c r="DK284" s="27">
        <f>IF(C284="","",SUMIFS('Planificación 2026-1'!S:S,'Planificación 2026-1'!X:X,C284,'Planificación 2026-1'!F:F,"PRINCIPAL",'Planificación 2026-1'!Y:Y,"HIBRIDO PRESENCIAL"))</f>
        <v>0</v>
      </c>
      <c r="DL284" s="58" t="str">
        <f t="shared" ref="DL284:DL296" si="60">TRIM(CONCATENATE(AC284,AD284,AE284,AF284,AG284,AH284,AI284,AJ284,AK284,AL284,AM284,AN284,AO284,AP284,AQ284,AR284,AS284))</f>
        <v/>
      </c>
      <c r="DM284" s="58">
        <f>IF(C284="","",SUMIFS('Planificación 2026-1'!S:S,'Planificación 2026-1'!X:X,C284,'Planificación 2026-1'!F:F,"FILIAL",'Planificación 2026-1'!Y:Y,"VIRTUAL"))</f>
        <v>0</v>
      </c>
      <c r="DN284" s="60">
        <f>IF(C284="","",SUMIFS('Planificación 2026-1'!S:S,'Planificación 2026-1'!X:X,C284,'Planificación 2026-1'!F:F,"FILIAL",'Planificación 2026-1'!Y:Y,"PRESENCIAL"))</f>
        <v>0</v>
      </c>
      <c r="DO284" s="29">
        <f>IF(C284="","",SUMIFS('Planificación 2026-1'!S:S,'Planificación 2026-1'!X:X,C284,'Planificación 2026-1'!F:F,"FILIAL",'Planificación 2026-1'!Y:Y,"HIBRIDO PRESENCIAL"))</f>
        <v>0</v>
      </c>
      <c r="DP284" s="61" t="str">
        <f t="shared" ref="DP284:DP296" si="61">TRIM(CONCATENATE(AT284,AU284,AV284,AW284,AX284,AY284,AZ284,BA284,BB284,BC284,BD284,BE284,BF284,BG284,BH284,BI284,BJ284))</f>
        <v/>
      </c>
      <c r="DQ284" s="58">
        <f>IF(C284="","",SUMIFS('Planificación 2026-1'!S:S,'Planificación 2026-1'!X:X,C284,'Planificación 2026-1'!F:F,"SUNAMPE",'Planificación 2026-1'!Y:Y,"VIRTUAL"))</f>
        <v>0</v>
      </c>
      <c r="DR284" s="29">
        <f>IF(C284="","",SUMIFS('Planificación 2026-1'!S:S,'Planificación 2026-1'!X:X,C284,'Planificación 2026-1'!F:F,"SUNAMPE",'Planificación 2026-1'!Y:Y,"PRESENCIAL"))</f>
        <v>0</v>
      </c>
      <c r="DS284" s="61" t="str">
        <f t="shared" ref="DS284:DS296" si="62">TRIM(CONCATENATE(BK284,BL284,BM284,BN284,BO284,BP284,BQ284,BR284,BS284,BT284,BU284,BV284,BW284,BX284,BY284,BZ284,CA284))</f>
        <v/>
      </c>
      <c r="DT284" s="58">
        <f>IF(C284="","",SUMIFS('Planificación 2026-1'!S:S,'Planificación 2026-1'!X:X,C284,'Planificación 2026-1'!F:F,"HUAURA",'Planificación 2026-1'!Y:Y,"VIRTUAL"))</f>
        <v>0</v>
      </c>
      <c r="DU284" s="29">
        <f>IF(C284="","",SUMIFS('Planificación 2026-1'!S:S,'Planificación 2026-1'!X:X,C284,'Planificación 2026-1'!F:F,"HUAURA",'Planificación 2026-1'!Y:Y,"PRESENCIAL"))</f>
        <v>0</v>
      </c>
      <c r="DV284" s="32">
        <f>SUMIFS('Planificación 2026-1'!S:S,'Planificación 2026-1'!X:X,C284,'Planificación 2026-1'!F:F,"PRINCIPAL",'Planificación 2026-1'!Y:Y,"VIRTUAL",'Planificación 2026-1'!I:I,"&gt;2")</f>
        <v>0</v>
      </c>
      <c r="DW284" s="32">
        <f>SUMIFS('Planificación 2026-1'!S:S,'Planificación 2026-1'!X:X,C284,'Planificación 2026-1'!F:F,"PRINCIPAL",'Planificación 2026-1'!Y:Y,"&lt;&gt;VIRTUAL",'Planificación 2026-1'!I:I,"&gt;2")</f>
        <v>12</v>
      </c>
      <c r="DX284" s="32">
        <f>SUMIFS('Planificación 2026-1'!S:S,'Planificación 2026-1'!X:X,C284,'Planificación 2026-1'!F:F,"SUNAMPE",'Planificación 2026-1'!Y:Y,"VIRTUAL",'Planificación 2026-1'!I:I,"&gt;2")</f>
        <v>0</v>
      </c>
      <c r="DY284" s="32">
        <f>SUMIFS('Planificación 2026-1'!S:S,'Planificación 2026-1'!X:X,C284,'Planificación 2026-1'!F:F,"SUNAMPE",'Planificación 2026-1'!Y:Y,"&lt;&gt;VIRTUAL",'Planificación 2026-1'!I:I,"&gt;2")</f>
        <v>0</v>
      </c>
      <c r="DZ284" s="32">
        <f>SUMIFS('Planificación 2026-1'!S:S,'Planificación 2026-1'!X:X,C284,'Planificación 2026-1'!F:F,"FILIAL",'Planificación 2026-1'!Y:Y,"VIRTUAL",'Planificación 2026-1'!I:I,"&gt;2")</f>
        <v>0</v>
      </c>
      <c r="EA284" s="32">
        <f>SUMIFS('Planificación 2026-1'!S:S,'Planificación 2026-1'!X:X,C284,'Planificación 2026-1'!F:F,"FILIAL",'Planificación 2026-1'!Y:Y,"&lt;&gt;VIRTUAL",'Planificación 2026-1'!I:I,"&gt;2")</f>
        <v>0</v>
      </c>
      <c r="EB284" s="32">
        <f>SUMIFS('Planificación 2026-1'!S:S,'Planificación 2026-1'!X:X,C284,'Planificación 2026-1'!F:F,"PORUMA",'Planificación 2026-1'!Y:Y,"VIRTUAL",'Planificación 2026-1'!I:I,"&gt;2")</f>
        <v>0</v>
      </c>
      <c r="EC284" s="32">
        <f>SUMIFS('Planificación 2026-1'!S:S,'Planificación 2026-1'!X:X,C284,'Planificación 2026-1'!F:F,"PORUMA",'Planificación 2026-1'!Y:Y,"&lt;&gt;VIRTUAL",'Planificación 2026-1'!I:I,"&gt;2")</f>
        <v>0</v>
      </c>
      <c r="ED284" s="32">
        <f>SUMIFS('Planificación 2026-1'!S:S,'Planificación 2026-1'!X:X,C284,'Planificación 2026-1'!F:F,"HUAURA",'Planificación 2026-1'!Y:Y,"VIRTUAL",'Planificación 2026-1'!I:I,"&gt;2")</f>
        <v>0</v>
      </c>
      <c r="EE284" s="32">
        <f>SUMIFS('Planificación 2026-1'!S:S,'Planificación 2026-1'!X:X,C284,'Planificación 2026-1'!F:F,"HUAURA",'Planificación 2026-1'!Y:Y,"&lt;&gt;VIRTUAL",'Planificación 2026-1'!I:I,"&gt;2")</f>
        <v>0</v>
      </c>
      <c r="EF284" s="32">
        <f>SUMIFS('Planificación 2026-1'!S:S,'Planificación 2026-1'!X:X,C284,'Planificación 2026-1'!F:F,"PRINCIPAL",'Planificación 2026-1'!Y:Y,"VIRTUAL",'Planificación 2026-1'!I:I,"&lt;3")</f>
        <v>0</v>
      </c>
      <c r="EG284" s="32">
        <f>SUMIFS('Planificación 2026-1'!S:S,'Planificación 2026-1'!X:X,C284,'Planificación 2026-1'!F:F,"PRINCIPAL",'Planificación 2026-1'!Y:Y,"&lt;&gt;VIRTUAL",'Planificación 2026-1'!I:I,"&lt;3")</f>
        <v>0</v>
      </c>
      <c r="EH284" s="32">
        <f>SUMIFS('Planificación 2026-1'!S:S,'Planificación 2026-1'!X:X,C284,'Planificación 2026-1'!F:F,"SUNAMPE",'Planificación 2026-1'!Y:Y,"VIRTUAL",'Planificación 2026-1'!I:I,"&lt;3")</f>
        <v>0</v>
      </c>
      <c r="EI284" s="32">
        <f>SUMIFS('Planificación 2026-1'!S:S,'Planificación 2026-1'!X:X,C284,'Planificación 2026-1'!F:F,"SUNAMPE",'Planificación 2026-1'!Y:Y,"&lt;&gt;VIRTUAL",'Planificación 2026-1'!I:I,"&lt;3")</f>
        <v>0</v>
      </c>
      <c r="EJ284" s="32">
        <f>SUMIFS('Planificación 2026-1'!S:S,'Planificación 2026-1'!X:X,C284,'Planificación 2026-1'!F:F,"FILIAL",'Planificación 2026-1'!Y:Y,"VIRTUAL",'Planificación 2026-1'!I:I,"&lt;3")</f>
        <v>0</v>
      </c>
      <c r="EK284" s="32">
        <f>SUMIFS('Planificación 2026-1'!S:S,'Planificación 2026-1'!X:X,C284,'Planificación 2026-1'!F:F,"FILIAL",'Planificación 2026-1'!Y:Y,"&lt;&gt;VIRTUAL",'Planificación 2026-1'!I:I,"&lt;3")</f>
        <v>0</v>
      </c>
      <c r="EL284" s="32">
        <f>SUMIFS('Planificación 2026-1'!S:S,'Planificación 2026-1'!X:X,C284,'Planificación 2026-1'!F:F,"PORUMA",'Planificación 2026-1'!Y:Y,"VIRTUAL",'Planificación 2026-1'!I:I,"&lt;3")</f>
        <v>0</v>
      </c>
      <c r="EM284" s="32">
        <f>SUMIFS('Planificación 2026-1'!S:S,'Planificación 2026-1'!X:X,C284,'Planificación 2026-1'!F:F,"PORUMA",'Planificación 2026-1'!Y:Y,"&lt;&gt;VIRTUAL",'Planificación 2026-1'!I:I,"&lt;3")</f>
        <v>0</v>
      </c>
      <c r="EN284" s="32">
        <f>SUMIFS('Planificación 2026-1'!S:S,'Planificación 2026-1'!X:X,C284,'Planificación 2026-1'!F:F,"HUAURA",'Planificación 2026-1'!Y:Y,"VIRTUAL",'Planificación 2026-1'!I:I,"&lt;3")</f>
        <v>0</v>
      </c>
      <c r="EO284" s="32">
        <f>SUMIFS('Planificación 2026-1'!S:S,'Planificación 2026-1'!X:X,C284,'Planificación 2026-1'!F:F,"HUAURA",'Planificación 2026-1'!Y:Y,"&lt;&gt;VIRTUAL",'Planificación 2026-1'!I:I,"&lt;3")</f>
        <v>0</v>
      </c>
      <c r="EP284" s="32">
        <f t="shared" ref="EP284:EP296" si="63">EJ284+DZ284+EA284+EK284</f>
        <v>0</v>
      </c>
      <c r="EQ284" s="32">
        <f t="shared" ref="EQ284:EQ296" si="64">EO284+EN284+EE284+ED284</f>
        <v>0</v>
      </c>
      <c r="ER284" s="32">
        <f t="shared" ref="ER284:ER296" si="65">EL284+EM284+EC284+EB284</f>
        <v>0</v>
      </c>
      <c r="ES284" s="32">
        <f t="shared" ref="ES284:ES296" si="66">EG284+EF284+DW284+DV284</f>
        <v>12</v>
      </c>
      <c r="ET284" s="32">
        <f t="shared" ref="ET284:ET296" si="67">EI284+EH284+DY284+DX284</f>
        <v>0</v>
      </c>
      <c r="EU284" s="32">
        <f t="shared" ref="EU284:EU296" si="68">SUM(EP284:ET284)</f>
        <v>12</v>
      </c>
      <c r="EV284" s="32" t="b">
        <f>EXACT(EU284,E284)</f>
        <v>1</v>
      </c>
      <c r="EW284" s="32"/>
      <c r="EX284" s="32">
        <f t="shared" ref="EX284:EX296" si="69">DV284+DZ284+ED284+EF284+EJ284+EN284+DX284+EH284</f>
        <v>0</v>
      </c>
      <c r="EY284" s="32">
        <f t="shared" ref="EY284:EY296" si="70">DW284+EA284+EE284+EG284+EK284+EO284+DY284+EI284</f>
        <v>12</v>
      </c>
      <c r="EZ284" s="32" t="b">
        <f>EXACT(SUM(EX284:EY284),E284)</f>
        <v>1</v>
      </c>
      <c r="FA284" s="32" t="str">
        <f t="shared" ref="FA284:FA296" si="71">IF(AND(DW284=0,EA284=0,EE284=0),"",IF(COUNTIF(DW284:EE284,"&gt;0")=1,IF(DW284&gt;0,"SEDE",IF(EA284&gt;0,"FILIAL","HUAURA")),IF(COUNTIF(DW284:EE284,"&gt;0")=2,IF(AND(DW284&gt;0,EA284&gt;0),"SEDE-FILIAL",IF(AND(DW284&gt;0,EE284&gt;0),"SEDE-HUAURA","FILIAL-HUAURA")),"SEDE-FILIAL-HUAURA")))</f>
        <v>SEDE</v>
      </c>
      <c r="FB284" s="32" t="str">
        <f t="shared" ref="FB284:FB296" si="72">IF(EX284=0,"PRESENCIAL",IF(EY284=0,"VIRTUAL",IF(EX284&gt;EY284,"MAS VIRTUAL",IF(EY284&gt;EX284,"MAS PRESENCIAL","AMBOS"))))</f>
        <v>PRESENCIAL</v>
      </c>
    </row>
    <row r="285" spans="2:158">
      <c r="B285" s="66">
        <v>282</v>
      </c>
      <c r="C285" s="32" t="s">
        <v>493</v>
      </c>
      <c r="D285" s="429">
        <v>40031754</v>
      </c>
      <c r="E285" s="62">
        <f>SUMIF('Planificación 2026-1'!X:X,C285,'Planificación 2026-1'!S:S)</f>
        <v>6</v>
      </c>
      <c r="F285" s="450" t="s">
        <v>203</v>
      </c>
      <c r="G285" s="57" t="s">
        <v>272</v>
      </c>
      <c r="H285" s="64"/>
      <c r="I285" s="64"/>
      <c r="J285" s="32" t="s">
        <v>272</v>
      </c>
      <c r="K285" s="32" t="s">
        <v>272</v>
      </c>
      <c r="L285" s="57" t="str">
        <f>IF(SUM(COUNTIFS('Planificación 2026-1'!F:F,"PRINCIPAL",'Planificación 2026-1'!X:X,C285,'Planificación 2026-1'!H:H,"AF"))&gt;0,"P01"," ")</f>
        <v xml:space="preserve"> </v>
      </c>
      <c r="M285" s="58" t="str">
        <f>IF(SUM(COUNTIFS('Planificación 2026-1'!F:F,"PRINCIPAL",'Planificación 2026-1'!X:X,C285,'Planificación 2026-1'!H:H,"EN"))&gt;0,"P02"," ")</f>
        <v xml:space="preserve"> </v>
      </c>
      <c r="N285" s="58" t="str">
        <f>IF(SUM(COUNTIFS('Planificación 2026-1'!F:F,"PRINCIPAL",'Planificación 2026-1'!X:X,C285,'Planificación 2026-1'!H:H,"IS"))&gt;0,"P03"," ")</f>
        <v xml:space="preserve"> </v>
      </c>
      <c r="O285" s="58" t="str">
        <f>IF(SUM(COUNTIFS('Planificación 2026-1'!F:F,"PRINCIPAL",'Planificación 2026-1'!X:X,C285,'Planificación 2026-1'!H:H,"PS"))&gt;0,"P04"," ")</f>
        <v xml:space="preserve"> </v>
      </c>
      <c r="P285" s="58"/>
      <c r="Q285" s="58" t="str">
        <f>IF(SUM(COUNTIFS('Planificación 2026-1'!F:F,"PRINCIPAL",'Planificación 2026-1'!X:X,C285,'Planificación 2026-1'!H:H,"IN"))&gt;0,"P06"," ")</f>
        <v xml:space="preserve"> </v>
      </c>
      <c r="R285" s="58" t="str">
        <f>IF(SUM(COUNTIFS('Planificación 2026-1'!F:F,"PRINCIPAL",'Planificación 2026-1'!X:X,C285,'Planificación 2026-1'!H:H,"CA"))&gt;0,"P07"," ")</f>
        <v xml:space="preserve"> </v>
      </c>
      <c r="S285" s="58" t="str">
        <f>IF(SUM(COUNTIFS('Planificación 2026-1'!F:F,"PRINCIPAL",'Planificación 2026-1'!X:X,C285,'Planificación 2026-1'!H:H,"DE"))&gt;0,"P08"," ")</f>
        <v xml:space="preserve"> </v>
      </c>
      <c r="T285" s="58" t="str">
        <f>IF(SUM(COUNTIFS('Planificación 2026-1'!F:F,"PRINCIPAL",'Planificación 2026-1'!X:X,C285,'Planificación 2026-1'!H:H,"OB"))&gt;0,"P09"," ")</f>
        <v xml:space="preserve"> </v>
      </c>
      <c r="U285" s="58" t="str">
        <f>IF(SUM(COUNTIFS('Planificación 2026-1'!F:F,"PRINCIPAL",'Planificación 2026-1'!X:X,C285,'Planificación 2026-1'!H:H,"MH"))&gt;0,"P31"," ")</f>
        <v xml:space="preserve"> </v>
      </c>
      <c r="V285" s="58" t="str">
        <f>IF(SUM(COUNTIFS('Planificación 2026-1'!F:F,"PRINCIPAL",'Planificación 2026-1'!X:X,C285,'Planificación 2026-1'!H:H,"IC"))&gt;0,"P32"," ")</f>
        <v xml:space="preserve"> </v>
      </c>
      <c r="W285" s="58" t="str">
        <f>IF(SUM(COUNTIFS('Planificación 2026-1'!F:F,"PRINCIPAL",'Planificación 2026-1'!X:X,C285,'Planificación 2026-1'!H:H,"AR"))&gt;0,"P34"," ")</f>
        <v xml:space="preserve"> </v>
      </c>
      <c r="X285" s="58" t="str">
        <f>IF(SUM(COUNTIFS('Planificación 2026-1'!F:F,"PRINCIPAL",'Planificación 2026-1'!X:X,C285,'Planificación 2026-1'!H:H,"T1"))&gt;0,"P35"," ")</f>
        <v xml:space="preserve"> </v>
      </c>
      <c r="Y285" s="58" t="str">
        <f>IF(SUM(COUNTIFS('Planificación 2026-1'!F:F,"PRINCIPAL",'Planificación 2026-1'!X:X,C285,'Planificación 2026-1'!H:H,"T3"))&gt;0,"P36"," ")</f>
        <v xml:space="preserve"> </v>
      </c>
      <c r="Z285" s="58" t="str">
        <f>IF(SUM(COUNTIFS('Planificación 2026-1'!F:F,"PRINCIPAL",'Planificación 2026-1'!X:X,C285,'Planificación 2026-1'!H:H,"T2"))&gt;0,"P37"," ")</f>
        <v xml:space="preserve"> </v>
      </c>
      <c r="AA285" s="58" t="str">
        <f>IF(SUM(COUNTIFS('Planificación 2026-1'!F:F,"PRINCIPAL",'Planificación 2026-1'!X:X,C285,'Planificación 2026-1'!H:H,"AE"))&gt;0,"P38"," ")</f>
        <v xml:space="preserve"> </v>
      </c>
      <c r="AB285" s="58" t="str">
        <f>IF(SUM(COUNTIFS('Planificación 2026-1'!F:F,"PRINCIPAL",'Planificación 2026-1'!X:X,C285,'Planificación 2026-1'!H:H,"T4"))&gt;0,"P55"," ")</f>
        <v xml:space="preserve"> </v>
      </c>
      <c r="AC285" s="58" t="str">
        <f>IF(SUM(COUNTIFS('Planificación 2026-1'!F:F,"FILIAL",'Planificación 2026-1'!X:X,C285,'Planificación 2026-1'!H:H,"AF"))&gt;0," P01"," ")</f>
        <v xml:space="preserve"> </v>
      </c>
      <c r="AD285" s="58" t="str">
        <f>IF(SUM(COUNTIFS('Planificación 2026-1'!F:F,"FILIAL",'Planificación 2026-1'!X:X,C285,'Planificación 2026-1'!H:H,"EN"))&gt;0,"P02"," ")</f>
        <v xml:space="preserve"> </v>
      </c>
      <c r="AE285" s="58" t="str">
        <f>IF(SUM(COUNTIFS('Planificación 2026-1'!F:F,"FILIAL",'Planificación 2026-1'!X:X,C285,'Planificación 2026-1'!H:H,"IS"))&gt;0,"P03"," ")</f>
        <v xml:space="preserve"> </v>
      </c>
      <c r="AF285" s="58" t="str">
        <f>IF(SUM(COUNTIFS('Planificación 2026-1'!F:F,"FILIAL",'Planificación 2026-1'!X:X,C285,'Planificación 2026-1'!H:H,"PS"))&gt;0,"P04"," ")</f>
        <v xml:space="preserve"> </v>
      </c>
      <c r="AG285" s="58"/>
      <c r="AH285" s="58" t="str">
        <f>IF(SUM(COUNTIFS('Planificación 2026-1'!F:F,"FILIAL",'Planificación 2026-1'!X:X,C285,'Planificación 2026-1'!H:H,"IN"))&gt;0,"P06"," ")</f>
        <v xml:space="preserve"> </v>
      </c>
      <c r="AI285" s="58" t="str">
        <f>IF(SUM(COUNTIFS('Planificación 2026-1'!F:F,"FILIAL",'Planificación 2026-1'!X:X,C285,'Planificación 2026-1'!H:H,"CA"))&gt;0,"P07"," ")</f>
        <v xml:space="preserve"> </v>
      </c>
      <c r="AJ285" s="58" t="str">
        <f>IF(SUM(COUNTIFS('Planificación 2026-1'!F:F,"FILIAL",'Planificación 2026-1'!X:X,C285,'Planificación 2026-1'!H:H,"DE"))&gt;0,"P08"," ")</f>
        <v xml:space="preserve"> </v>
      </c>
      <c r="AK285" s="58" t="str">
        <f>IF(SUM(COUNTIFS('Planificación 2026-1'!F:F,"FILIAL",'Planificación 2026-1'!X:X,C285,'Planificación 2026-1'!H:H,"OB"))&gt;0,"P09"," ")</f>
        <v xml:space="preserve"> </v>
      </c>
      <c r="AL285" s="58" t="str">
        <f>IF(SUM(COUNTIFS('Planificación 2026-1'!F:F,"FILIAL",'Planificación 2026-1'!X:X,C285,'Planificación 2026-1'!H:H,"MH"))&gt;0,"P31"," ")</f>
        <v xml:space="preserve"> </v>
      </c>
      <c r="AM285" s="58" t="str">
        <f>IF(SUM(COUNTIFS('Planificación 2026-1'!F:F,"FILIAL",'Planificación 2026-1'!X:X,C285,'Planificación 2026-1'!H:H,"IC"))&gt;0,"P32"," ")</f>
        <v xml:space="preserve"> </v>
      </c>
      <c r="AN285" s="58" t="str">
        <f>IF(SUM(COUNTIFS('Planificación 2026-1'!F:F,"FILIAL",'Planificación 2026-1'!X:X,C285,'Planificación 2026-1'!H:H,"AR"))&gt;0,"P34"," ")</f>
        <v xml:space="preserve"> </v>
      </c>
      <c r="AO285" s="58" t="str">
        <f>IF(SUM(COUNTIFS('Planificación 2026-1'!F:F,"FILIAL",'Planificación 2026-1'!X:X,C285,'Planificación 2026-1'!H:H,"T1"))&gt;0,"P35"," ")</f>
        <v xml:space="preserve"> </v>
      </c>
      <c r="AP285" s="58" t="str">
        <f>IF(SUM(COUNTIFS('Planificación 2026-1'!F:F,"FILIAL",'Planificación 2026-1'!X:X,C285,'Planificación 2026-1'!H:H,"T3"))&gt;0,"P36"," ")</f>
        <v xml:space="preserve"> </v>
      </c>
      <c r="AQ285" s="58" t="str">
        <f>IF(SUM(COUNTIFS('Planificación 2026-1'!F:F,"FILIAL",'Planificación 2026-1'!X:X,C285,'Planificación 2026-1'!H:H,"T2"))&gt;0,"P37"," ")</f>
        <v xml:space="preserve"> </v>
      </c>
      <c r="AR285" s="58" t="str">
        <f>IF(SUM(COUNTIFS('Planificación 2026-1'!F:F,"FILIAL",'Planificación 2026-1'!X:X,C285,'Planificación 2026-1'!H:H,"AE"))&gt;0,"P38"," ")</f>
        <v xml:space="preserve"> </v>
      </c>
      <c r="AS285" s="58" t="str">
        <f>IF(SUM(COUNTIFS('Planificación 2026-1'!F:F,"FILIAL",'Planificación 2026-1'!X:X,C285,'Planificación 2026-1'!H:H,"T4"))&gt;0,"P55"," ")</f>
        <v xml:space="preserve"> </v>
      </c>
      <c r="AT285" s="58" t="str">
        <f>IF(SUM(COUNTIFS('Planificación 2026-1'!F:F,"SUNAMPE",'Planificación 2026-1'!X:X,C285,'Planificación 2026-1'!H:H,"AF"))&gt;0," P01"," ")</f>
        <v xml:space="preserve"> </v>
      </c>
      <c r="AU285" s="58" t="str">
        <f>IF(SUM(COUNTIFS('Planificación 2026-1'!F:F,"SUNAMPE",'Planificación 2026-1'!X:X,C285,'Planificación 2026-1'!H:H,"EN"))&gt;0,"P02"," ")</f>
        <v xml:space="preserve"> </v>
      </c>
      <c r="AV285" s="58" t="str">
        <f>IF(SUM(COUNTIFS('Planificación 2026-1'!F:F,"SUNAMPE",'Planificación 2026-1'!X:X,C285,'Planificación 2026-1'!H:H,"IS"))&gt;0,"P03"," ")</f>
        <v xml:space="preserve"> </v>
      </c>
      <c r="AW285" s="58" t="str">
        <f>IF(SUM(COUNTIFS('Planificación 2026-1'!F:F,"SUNAMPE",'Planificación 2026-1'!X:X,C285,'Planificación 2026-1'!H:H,"PS"))&gt;0,"P04"," ")</f>
        <v xml:space="preserve"> </v>
      </c>
      <c r="AX285" s="58"/>
      <c r="AY285" s="58" t="str">
        <f>IF(SUM(COUNTIFS('Planificación 2026-1'!F:F,"SUNAMPE",'Planificación 2026-1'!X:X,C285,'Planificación 2026-1'!H:H,"IN"))&gt;0,"P06"," ")</f>
        <v xml:space="preserve"> </v>
      </c>
      <c r="AZ285" s="58" t="str">
        <f>IF(SUM(COUNTIFS('Planificación 2026-1'!F:F,"SUNAMPE",'Planificación 2026-1'!X:X,C285,'Planificación 2026-1'!H:H,"CA"))&gt;0,"P07"," ")</f>
        <v xml:space="preserve"> </v>
      </c>
      <c r="BA285" s="58" t="str">
        <f>IF(SUM(COUNTIFS('Planificación 2026-1'!F:F,"SUNAMPE",'Planificación 2026-1'!X:X,C285,'Planificación 2026-1'!H:H,"DE"))&gt;0,"P08"," ")</f>
        <v xml:space="preserve"> </v>
      </c>
      <c r="BB285" s="58" t="str">
        <f>IF(SUM(COUNTIFS('Planificación 2026-1'!F:F,"SUNAMPE",'Planificación 2026-1'!X:X,C285,'Planificación 2026-1'!H:H,"OB"))&gt;0,"P09"," ")</f>
        <v xml:space="preserve"> </v>
      </c>
      <c r="BC285" s="58" t="str">
        <f>IF(SUM(COUNTIFS('Planificación 2026-1'!F:F,"SUNAMPE",'Planificación 2026-1'!X:X,C285,'Planificación 2026-1'!H:H,"MH"))&gt;0,"P31"," ")</f>
        <v xml:space="preserve"> </v>
      </c>
      <c r="BD285" s="58" t="str">
        <f>IF(SUM(COUNTIFS('Planificación 2026-1'!F:F,"SUNAMPE",'Planificación 2026-1'!X:X,C285,'Planificación 2026-1'!H:H,"IC"))&gt;0,"P32"," ")</f>
        <v xml:space="preserve"> </v>
      </c>
      <c r="BE285" s="58" t="str">
        <f>IF(SUM(COUNTIFS('Planificación 2026-1'!F:F,"SUNAMPE",'Planificación 2026-1'!X:X,C285,'Planificación 2026-1'!H:H,"AR"))&gt;0,"P34"," ")</f>
        <v xml:space="preserve"> </v>
      </c>
      <c r="BF285" s="58" t="str">
        <f>IF(SUM(COUNTIFS('Planificación 2026-1'!F:F,"SUNAMPE",'Planificación 2026-1'!X:X,C285,'Planificación 2026-1'!H:H,"T1"))&gt;0,"P35"," ")</f>
        <v xml:space="preserve"> </v>
      </c>
      <c r="BG285" s="58" t="str">
        <f>IF(SUM(COUNTIFS('Planificación 2026-1'!F:F,"SUNAMPE",'Planificación 2026-1'!X:X,C285,'Planificación 2026-1'!H:H,"T3"))&gt;0,"P36"," ")</f>
        <v xml:space="preserve"> </v>
      </c>
      <c r="BH285" s="58" t="str">
        <f>IF(SUM(COUNTIFS('Planificación 2026-1'!F:F,"SUNAMPE",'Planificación 2026-1'!X:X,C285,'Planificación 2026-1'!H:H,"T2"))&gt;0,"P37"," ")</f>
        <v xml:space="preserve"> </v>
      </c>
      <c r="BI285" s="58" t="str">
        <f>IF(SUM(COUNTIFS('Planificación 2026-1'!F:F,"SUNAMPE",'Planificación 2026-1'!X:X,C285,'Planificación 2026-1'!H:H,"AE"))&gt;0,"P38"," ")</f>
        <v xml:space="preserve"> </v>
      </c>
      <c r="BJ285" s="58" t="str">
        <f>IF(SUM(COUNTIFS('Planificación 2026-1'!F:F,"SUNAMPE",'Planificación 2026-1'!X:X,C285,'Planificación 2026-1'!H:H,"T4"))&gt;0,"P55"," ")</f>
        <v xml:space="preserve"> </v>
      </c>
      <c r="BK285" s="58" t="str">
        <f>IF(SUM(COUNTIFS('Planificación 2026-1'!F:F,"HUAURA",'Planificación 2026-1'!X:X,C285,'Planificación 2026-1'!H:H,"AF"))&gt;0," P01"," ")</f>
        <v xml:space="preserve"> </v>
      </c>
      <c r="BL285" s="58" t="str">
        <f>IF(SUM(COUNTIFS('Planificación 2026-1'!F:F,"HUAURA",'Planificación 2026-1'!X:X,C285,'Planificación 2026-1'!H:H,"EN"))&gt;0,"P02"," ")</f>
        <v xml:space="preserve"> </v>
      </c>
      <c r="BM285" s="58" t="str">
        <f>IF(SUM(COUNTIFS('Planificación 2026-1'!F:F,"HUAURA",'Planificación 2026-1'!X:X,C285,'Planificación 2026-1'!H:H,"IS"))&gt;0,"P03"," ")</f>
        <v xml:space="preserve"> </v>
      </c>
      <c r="BN285" s="58" t="str">
        <f>IF(SUM(COUNTIFS('Planificación 2026-1'!F:F,"HUAURA",'Planificación 2026-1'!X:X,C285,'Planificación 2026-1'!H:H,"PS"))&gt;0,"P04"," ")</f>
        <v xml:space="preserve"> </v>
      </c>
      <c r="BO285" s="58"/>
      <c r="BP285" s="58" t="str">
        <f>IF(SUM(COUNTIFS('Planificación 2026-1'!F:F,"HUAURA",'Planificación 2026-1'!X:X,C285,'Planificación 2026-1'!H:H,"IN"))&gt;0,"P06"," ")</f>
        <v xml:space="preserve"> </v>
      </c>
      <c r="BQ285" s="58" t="str">
        <f>IF(SUM(COUNTIFS('Planificación 2026-1'!F:F,"HUAURA",'Planificación 2026-1'!X:X,C285,'Planificación 2026-1'!H:H,"CA"))&gt;0,"P07"," ")</f>
        <v xml:space="preserve"> </v>
      </c>
      <c r="BR285" s="58" t="str">
        <f>IF(SUM(COUNTIFS('Planificación 2026-1'!F:F,"HUAURA",'Planificación 2026-1'!X:X,C285,'Planificación 2026-1'!H:H,"DE"))&gt;0,"P08"," ")</f>
        <v xml:space="preserve"> </v>
      </c>
      <c r="BS285" s="58" t="str">
        <f>IF(SUM(COUNTIFS('Planificación 2026-1'!F:F,"HUAURA",'Planificación 2026-1'!X:X,C285,'Planificación 2026-1'!H:H,"OB"))&gt;0,"P09"," ")</f>
        <v xml:space="preserve"> </v>
      </c>
      <c r="BT285" s="58" t="str">
        <f>IF(SUM(COUNTIFS('Planificación 2026-1'!F:F,"HUAURA",'Planificación 2026-1'!X:X,C285,'Planificación 2026-1'!H:H,"MH"))&gt;0,"P31"," ")</f>
        <v xml:space="preserve"> </v>
      </c>
      <c r="BU285" s="58" t="str">
        <f>IF(SUM(COUNTIFS('Planificación 2026-1'!F:F,"HUAURA",'Planificación 2026-1'!X:X,C285,'Planificación 2026-1'!H:H,"IC"))&gt;0,"P32"," ")</f>
        <v xml:space="preserve"> </v>
      </c>
      <c r="BV285" s="58" t="str">
        <f>IF(SUM(COUNTIFS('Planificación 2026-1'!F:F,"HUAURA",'Planificación 2026-1'!X:X,C285,'Planificación 2026-1'!H:H,"AR"))&gt;0,"P34"," ")</f>
        <v xml:space="preserve"> </v>
      </c>
      <c r="BW285" s="58" t="str">
        <f>IF(SUM(COUNTIFS('Planificación 2026-1'!F:F,"HUAURA",'Planificación 2026-1'!X:X,C285,'Planificación 2026-1'!H:H,"T1"))&gt;0,"P35"," ")</f>
        <v xml:space="preserve"> </v>
      </c>
      <c r="BX285" s="58" t="str">
        <f>IF(SUM(COUNTIFS('Planificación 2026-1'!F:F,"HUAURA",'Planificación 2026-1'!X:X,C285,'Planificación 2026-1'!H:H,"T3"))&gt;0,"P36"," ")</f>
        <v xml:space="preserve"> </v>
      </c>
      <c r="BY285" s="58" t="str">
        <f>IF(SUM(COUNTIFS('Planificación 2026-1'!F:F,"HUAURA",'Planificación 2026-1'!X:X,C285,'Planificación 2026-1'!H:H,"T2"))&gt;0,"P37"," ")</f>
        <v xml:space="preserve"> </v>
      </c>
      <c r="BZ285" s="58" t="str">
        <f>IF(SUM(COUNTIFS('Planificación 2026-1'!F:F,"HUAURA",'Planificación 2026-1'!X:X,C285,'Planificación 2026-1'!H:H,"AE"))&gt;0,"P38"," ")</f>
        <v xml:space="preserve"> </v>
      </c>
      <c r="CA285" s="58" t="str">
        <f>IF(SUM(COUNTIFS('Planificación 2026-1'!F:F,"HUAURA",'Planificación 2026-1'!X:X,C285,'Planificación 2026-1'!H:H,"T4"))&gt;0,"P55"," ")</f>
        <v xml:space="preserve"> </v>
      </c>
      <c r="CB285" s="59">
        <f>SUMIFS('Planificación 2026-1'!S:S,'Planificación 2026-1'!X:X,C285,'Planificación 2026-1'!H:H,"AF",'Planificación 2026-1'!I:I,"&gt;2")</f>
        <v>0</v>
      </c>
      <c r="CC285" s="59">
        <f>SUMIFS('Planificación 2026-1'!S:S,'Planificación 2026-1'!X:X,C285,'Planificación 2026-1'!H:H,"EN",'Planificación 2026-1'!I:I,"&gt;2")</f>
        <v>0</v>
      </c>
      <c r="CD285" s="59">
        <f>SUMIFS('Planificación 2026-1'!S:S,'Planificación 2026-1'!X:X,C285,'Planificación 2026-1'!H:H,"IS",'Planificación 2026-1'!I:I,"&gt;2")</f>
        <v>0</v>
      </c>
      <c r="CE285" s="59">
        <f>SUMIFS('Planificación 2026-1'!S:S,'Planificación 2026-1'!X:X,C285,'Planificación 2026-1'!H:H,"PS",'Planificación 2026-1'!I:I,"&gt;2")</f>
        <v>0</v>
      </c>
      <c r="CF285" s="59">
        <f>SUMIFS('Planificación 2026-1'!S:S,'Planificación 2026-1'!X:X,C285,'Planificación 2026-1'!H:H,"IN",'Planificación 2026-1'!I:I,"&gt;2")</f>
        <v>0</v>
      </c>
      <c r="CG285" s="59">
        <f>SUMIFS('Planificación 2026-1'!S:S,'Planificación 2026-1'!X:X,C285,'Planificación 2026-1'!H:H,"CA",'Planificación 2026-1'!I:I,"&gt;2")</f>
        <v>0</v>
      </c>
      <c r="CH285" s="59">
        <f>SUMIFS('Planificación 2026-1'!S:S,'Planificación 2026-1'!X:X,C285,'Planificación 2026-1'!H:H,"DE",'Planificación 2026-1'!I:I,"&gt;2")</f>
        <v>0</v>
      </c>
      <c r="CI285" s="59">
        <f>SUMIFS('Planificación 2026-1'!S:S,'Planificación 2026-1'!X:X,C285,'Planificación 2026-1'!H:H,"OB",'Planificación 2026-1'!I:I,"&gt;2")</f>
        <v>0</v>
      </c>
      <c r="CJ285" s="59">
        <f>SUMIFS('Planificación 2026-1'!S:S,'Planificación 2026-1'!X:X,C285,'Planificación 2026-1'!H:H,"MH",'Planificación 2026-1'!I:I,"&gt;2")</f>
        <v>0</v>
      </c>
      <c r="CK285" s="59">
        <f>SUMIFS('Planificación 2026-1'!S:S,'Planificación 2026-1'!X:X,C285,'Planificación 2026-1'!H:H,"IC",'Planificación 2026-1'!I:I,"&gt;2")</f>
        <v>0</v>
      </c>
      <c r="CL285" s="59">
        <f>SUMIFS('Planificación 2026-1'!S:S,'Planificación 2026-1'!X:X,C285,'Planificación 2026-1'!H:H,"AR",'Planificación 2026-1'!I:I,"&gt;2")</f>
        <v>0</v>
      </c>
      <c r="CM285" s="59">
        <f>SUMIFS('Planificación 2026-1'!S:S,'Planificación 2026-1'!X:X,C285,'Planificación 2026-1'!H:H,"AE",'Planificación 2026-1'!I:I,"&gt;2")</f>
        <v>0</v>
      </c>
      <c r="CN285" s="59">
        <f>SUMIFS('Planificación 2026-1'!S:S,'Planificación 2026-1'!X:X,C285,'Planificación 2026-1'!H:H,"T1",'Planificación 2026-1'!I:I,"&gt;2")</f>
        <v>0</v>
      </c>
      <c r="CO285" s="59">
        <f>SUMIFS('Planificación 2026-1'!S:S,'Planificación 2026-1'!X:X,C285,'Planificación 2026-1'!H:H,"T3",'Planificación 2026-1'!I:I,"&gt;2")</f>
        <v>0</v>
      </c>
      <c r="CP285" s="59">
        <f>SUMIFS('Planificación 2026-1'!S:S,'Planificación 2026-1'!X:X,C285,'Planificación 2026-1'!H:H,"T2",'Planificación 2026-1'!I:I,"&gt;2")</f>
        <v>6</v>
      </c>
      <c r="CQ285" s="59">
        <f>SUMIFS('Planificación 2026-1'!S:S,'Planificación 2026-1'!X:X,C285,'Planificación 2026-1'!H:H,"T4",'Planificación 2026-1'!I:I,"&gt;2")</f>
        <v>0</v>
      </c>
      <c r="CR285" s="59">
        <f>SUMIFS('Planificación 2026-1'!S:S,'Planificación 2026-1'!X:X,C285,'Planificación 2026-1'!H:H,"AF",'Planificación 2026-1'!I:I,"&lt;3")</f>
        <v>0</v>
      </c>
      <c r="CS285" s="59">
        <f>SUMIFS('Planificación 2026-1'!S:S,'Planificación 2026-1'!X:X,C285,'Planificación 2026-1'!H:H,"EN",'Planificación 2026-1'!I:I,"&lt;3")</f>
        <v>0</v>
      </c>
      <c r="CT285" s="59">
        <f>SUMIFS('Planificación 2026-1'!S:S,'Planificación 2026-1'!X:X,C285,'Planificación 2026-1'!H:H,"IS",'Planificación 2026-1'!I:I,"&lt;3")</f>
        <v>0</v>
      </c>
      <c r="CU285" s="59">
        <f>SUMIFS('Planificación 2026-1'!S:S,'Planificación 2026-1'!X:X,C285,'Planificación 2026-1'!H:H,"PS",'Planificación 2026-1'!I:I,"&lt;3")</f>
        <v>0</v>
      </c>
      <c r="CV285" s="59">
        <f>SUMIFS('Planificación 2026-1'!S:S,'Planificación 2026-1'!X:X,C285,'Planificación 2026-1'!H:H,"IN",'Planificación 2026-1'!I:I,"&lt;3")</f>
        <v>0</v>
      </c>
      <c r="CW285" s="59">
        <f>SUMIFS('Planificación 2026-1'!S:S,'Planificación 2026-1'!X:X,C285,'Planificación 2026-1'!H:H,"CA",'Planificación 2026-1'!I:I,"&lt;3")</f>
        <v>0</v>
      </c>
      <c r="CX285" s="59">
        <f>SUMIFS('Planificación 2026-1'!S:S,'Planificación 2026-1'!X:X,C285,'Planificación 2026-1'!H:H,"DE",'Planificación 2026-1'!I:I,"&lt;3")</f>
        <v>0</v>
      </c>
      <c r="CY285" s="59">
        <f>SUMIFS('Planificación 2026-1'!S:S,'Planificación 2026-1'!X:X,C285,'Planificación 2026-1'!H:H,"OB",'Planificación 2026-1'!I:I,"&lt;3")</f>
        <v>0</v>
      </c>
      <c r="CZ285" s="59">
        <f>SUMIFS('Planificación 2026-1'!S:S,'Planificación 2026-1'!X:X,C285,'Planificación 2026-1'!H:H,"MH",'Planificación 2026-1'!I:I,"&lt;3")</f>
        <v>0</v>
      </c>
      <c r="DA285" s="59">
        <f>SUMIFS('Planificación 2026-1'!S:S,'Planificación 2026-1'!X:X,C285,'Planificación 2026-1'!H:H,"IC",'Planificación 2026-1'!I:I,"&lt;3")</f>
        <v>0</v>
      </c>
      <c r="DB285" s="59">
        <f>SUMIFS('Planificación 2026-1'!S:S,'Planificación 2026-1'!X:X,C285,'Planificación 2026-1'!H:H,"AR",'Planificación 2026-1'!I:I,"&lt;3")</f>
        <v>0</v>
      </c>
      <c r="DC285" s="59">
        <f>SUMIFS('Planificación 2026-1'!S:S,'Planificación 2026-1'!X:X,C285,'Planificación 2026-1'!H:H,"AE",'Planificación 2026-1'!I:I,"&lt;3")</f>
        <v>0</v>
      </c>
      <c r="DD285" s="59">
        <f>SUMIFS('Planificación 2026-1'!S:S,'Planificación 2026-1'!X:X,C285,'Planificación 2026-1'!H:H,"T1",'Planificación 2026-1'!I:I,"&lt;3")</f>
        <v>0</v>
      </c>
      <c r="DE285" s="59">
        <f>SUMIFS('Planificación 2026-1'!S:S,'Planificación 2026-1'!X:X,C285,'Planificación 2026-1'!H:H,"T3",'Planificación 2026-1'!I:I,"&lt;3")</f>
        <v>0</v>
      </c>
      <c r="DF285" s="59">
        <f>SUMIFS('Planificación 2026-1'!S:S,'Planificación 2026-1'!X:X,C285,'Planificación 2026-1'!H:H,"T2",'Planificación 2026-1'!I:I,"&lt;3")</f>
        <v>0</v>
      </c>
      <c r="DG285" s="59">
        <f>SUMIFS('Planificación 2026-1'!S:S,'Planificación 2026-1'!X:X,C285,'Planificación 2026-1'!H:H,"T4",'Planificación 2026-1'!I:I,"&lt;3")</f>
        <v>0</v>
      </c>
      <c r="DH285" s="58" t="str">
        <f t="shared" si="59"/>
        <v/>
      </c>
      <c r="DI285" s="27">
        <f>IF(C285="","",SUMIFS('Planificación 2026-1'!S:S,'Planificación 2026-1'!X:X,C285,'Planificación 2026-1'!F:F,"PRINCIPAL",'Planificación 2026-1'!Y:Y,"VIRTUAL"))</f>
        <v>0</v>
      </c>
      <c r="DJ285" s="27">
        <f>IF(C285="","",SUMIFS('Planificación 2026-1'!S:S,'Planificación 2026-1'!X:X,C285,'Planificación 2026-1'!F:F,"PRINCIPAL",'Planificación 2026-1'!Y:Y,"PRESENCIAL"))</f>
        <v>0</v>
      </c>
      <c r="DK285" s="27">
        <f>IF(C285="","",SUMIFS('Planificación 2026-1'!S:S,'Planificación 2026-1'!X:X,C285,'Planificación 2026-1'!F:F,"PRINCIPAL",'Planificación 2026-1'!Y:Y,"HIBRIDO PRESENCIAL"))</f>
        <v>0</v>
      </c>
      <c r="DL285" s="58" t="str">
        <f t="shared" si="60"/>
        <v/>
      </c>
      <c r="DM285" s="58">
        <f>IF(C285="","",SUMIFS('Planificación 2026-1'!S:S,'Planificación 2026-1'!X:X,C285,'Planificación 2026-1'!F:F,"FILIAL",'Planificación 2026-1'!Y:Y,"VIRTUAL"))</f>
        <v>0</v>
      </c>
      <c r="DN285" s="60">
        <f>IF(C285="","",SUMIFS('Planificación 2026-1'!S:S,'Planificación 2026-1'!X:X,C285,'Planificación 2026-1'!F:F,"FILIAL",'Planificación 2026-1'!Y:Y,"PRESENCIAL"))</f>
        <v>0</v>
      </c>
      <c r="DO285" s="29">
        <f>IF(C285="","",SUMIFS('Planificación 2026-1'!S:S,'Planificación 2026-1'!X:X,C285,'Planificación 2026-1'!F:F,"FILIAL",'Planificación 2026-1'!Y:Y,"HIBRIDO PRESENCIAL"))</f>
        <v>0</v>
      </c>
      <c r="DP285" s="61" t="str">
        <f t="shared" si="61"/>
        <v/>
      </c>
      <c r="DQ285" s="58">
        <f>IF(C285="","",SUMIFS('Planificación 2026-1'!S:S,'Planificación 2026-1'!X:X,C285,'Planificación 2026-1'!F:F,"SUNAMPE",'Planificación 2026-1'!Y:Y,"VIRTUAL"))</f>
        <v>0</v>
      </c>
      <c r="DR285" s="29">
        <f>IF(C285="","",SUMIFS('Planificación 2026-1'!S:S,'Planificación 2026-1'!X:X,C285,'Planificación 2026-1'!F:F,"SUNAMPE",'Planificación 2026-1'!Y:Y,"PRESENCIAL"))</f>
        <v>0</v>
      </c>
      <c r="DS285" s="61" t="str">
        <f t="shared" si="62"/>
        <v/>
      </c>
      <c r="DT285" s="58">
        <f>IF(C285="","",SUMIFS('Planificación 2026-1'!S:S,'Planificación 2026-1'!X:X,C285,'Planificación 2026-1'!F:F,"HUAURA",'Planificación 2026-1'!Y:Y,"VIRTUAL"))</f>
        <v>0</v>
      </c>
      <c r="DU285" s="29">
        <f>IF(C285="","",SUMIFS('Planificación 2026-1'!S:S,'Planificación 2026-1'!X:X,C285,'Planificación 2026-1'!F:F,"HUAURA",'Planificación 2026-1'!Y:Y,"PRESENCIAL"))</f>
        <v>0</v>
      </c>
      <c r="DV285" s="32">
        <f>SUMIFS('Planificación 2026-1'!S:S,'Planificación 2026-1'!X:X,C285,'Planificación 2026-1'!F:F,"PRINCIPAL",'Planificación 2026-1'!Y:Y,"VIRTUAL",'Planificación 2026-1'!I:I,"&gt;2")</f>
        <v>0</v>
      </c>
      <c r="DW285" s="32">
        <f>SUMIFS('Planificación 2026-1'!S:S,'Planificación 2026-1'!X:X,C285,'Planificación 2026-1'!F:F,"PRINCIPAL",'Planificación 2026-1'!Y:Y,"&lt;&gt;VIRTUAL",'Planificación 2026-1'!I:I,"&gt;2")</f>
        <v>0</v>
      </c>
      <c r="DX285" s="32">
        <f>SUMIFS('Planificación 2026-1'!S:S,'Planificación 2026-1'!X:X,C285,'Planificación 2026-1'!F:F,"SUNAMPE",'Planificación 2026-1'!Y:Y,"VIRTUAL",'Planificación 2026-1'!I:I,"&gt;2")</f>
        <v>0</v>
      </c>
      <c r="DY285" s="32">
        <f>SUMIFS('Planificación 2026-1'!S:S,'Planificación 2026-1'!X:X,C285,'Planificación 2026-1'!F:F,"SUNAMPE",'Planificación 2026-1'!Y:Y,"&lt;&gt;VIRTUAL",'Planificación 2026-1'!I:I,"&gt;2")</f>
        <v>0</v>
      </c>
      <c r="DZ285" s="32">
        <f>SUMIFS('Planificación 2026-1'!S:S,'Planificación 2026-1'!X:X,C285,'Planificación 2026-1'!F:F,"FILIAL",'Planificación 2026-1'!Y:Y,"VIRTUAL",'Planificación 2026-1'!I:I,"&gt;2")</f>
        <v>0</v>
      </c>
      <c r="EA285" s="32">
        <f>SUMIFS('Planificación 2026-1'!S:S,'Planificación 2026-1'!X:X,C285,'Planificación 2026-1'!F:F,"FILIAL",'Planificación 2026-1'!Y:Y,"&lt;&gt;VIRTUAL",'Planificación 2026-1'!I:I,"&gt;2")</f>
        <v>0</v>
      </c>
      <c r="EB285" s="32">
        <f>SUMIFS('Planificación 2026-1'!S:S,'Planificación 2026-1'!X:X,C285,'Planificación 2026-1'!F:F,"PORUMA",'Planificación 2026-1'!Y:Y,"VIRTUAL",'Planificación 2026-1'!I:I,"&gt;2")</f>
        <v>0</v>
      </c>
      <c r="EC285" s="32">
        <f>SUMIFS('Planificación 2026-1'!S:S,'Planificación 2026-1'!X:X,C285,'Planificación 2026-1'!F:F,"PORUMA",'Planificación 2026-1'!Y:Y,"&lt;&gt;VIRTUAL",'Planificación 2026-1'!I:I,"&gt;2")</f>
        <v>6</v>
      </c>
      <c r="ED285" s="32">
        <f>SUMIFS('Planificación 2026-1'!S:S,'Planificación 2026-1'!X:X,C285,'Planificación 2026-1'!F:F,"HUAURA",'Planificación 2026-1'!Y:Y,"VIRTUAL",'Planificación 2026-1'!I:I,"&gt;2")</f>
        <v>0</v>
      </c>
      <c r="EE285" s="32">
        <f>SUMIFS('Planificación 2026-1'!S:S,'Planificación 2026-1'!X:X,C285,'Planificación 2026-1'!F:F,"HUAURA",'Planificación 2026-1'!Y:Y,"&lt;&gt;VIRTUAL",'Planificación 2026-1'!I:I,"&gt;2")</f>
        <v>0</v>
      </c>
      <c r="EF285" s="32">
        <f>SUMIFS('Planificación 2026-1'!S:S,'Planificación 2026-1'!X:X,C285,'Planificación 2026-1'!F:F,"PRINCIPAL",'Planificación 2026-1'!Y:Y,"VIRTUAL",'Planificación 2026-1'!I:I,"&lt;3")</f>
        <v>0</v>
      </c>
      <c r="EG285" s="32">
        <f>SUMIFS('Planificación 2026-1'!S:S,'Planificación 2026-1'!X:X,C285,'Planificación 2026-1'!F:F,"PRINCIPAL",'Planificación 2026-1'!Y:Y,"&lt;&gt;VIRTUAL",'Planificación 2026-1'!I:I,"&lt;3")</f>
        <v>0</v>
      </c>
      <c r="EH285" s="32">
        <f>SUMIFS('Planificación 2026-1'!S:S,'Planificación 2026-1'!X:X,C285,'Planificación 2026-1'!F:F,"SUNAMPE",'Planificación 2026-1'!Y:Y,"VIRTUAL",'Planificación 2026-1'!I:I,"&lt;3")</f>
        <v>0</v>
      </c>
      <c r="EI285" s="32">
        <f>SUMIFS('Planificación 2026-1'!S:S,'Planificación 2026-1'!X:X,C285,'Planificación 2026-1'!F:F,"SUNAMPE",'Planificación 2026-1'!Y:Y,"&lt;&gt;VIRTUAL",'Planificación 2026-1'!I:I,"&lt;3")</f>
        <v>0</v>
      </c>
      <c r="EJ285" s="32">
        <f>SUMIFS('Planificación 2026-1'!S:S,'Planificación 2026-1'!X:X,C285,'Planificación 2026-1'!F:F,"FILIAL",'Planificación 2026-1'!Y:Y,"VIRTUAL",'Planificación 2026-1'!I:I,"&lt;3")</f>
        <v>0</v>
      </c>
      <c r="EK285" s="32">
        <f>SUMIFS('Planificación 2026-1'!S:S,'Planificación 2026-1'!X:X,C285,'Planificación 2026-1'!F:F,"FILIAL",'Planificación 2026-1'!Y:Y,"&lt;&gt;VIRTUAL",'Planificación 2026-1'!I:I,"&lt;3")</f>
        <v>0</v>
      </c>
      <c r="EL285" s="32">
        <f>SUMIFS('Planificación 2026-1'!S:S,'Planificación 2026-1'!X:X,C285,'Planificación 2026-1'!F:F,"PORUMA",'Planificación 2026-1'!Y:Y,"VIRTUAL",'Planificación 2026-1'!I:I,"&lt;3")</f>
        <v>0</v>
      </c>
      <c r="EM285" s="32">
        <f>SUMIFS('Planificación 2026-1'!S:S,'Planificación 2026-1'!X:X,C285,'Planificación 2026-1'!F:F,"PORUMA",'Planificación 2026-1'!Y:Y,"&lt;&gt;VIRTUAL",'Planificación 2026-1'!I:I,"&lt;3")</f>
        <v>0</v>
      </c>
      <c r="EN285" s="32">
        <f>SUMIFS('Planificación 2026-1'!S:S,'Planificación 2026-1'!X:X,C285,'Planificación 2026-1'!F:F,"HUAURA",'Planificación 2026-1'!Y:Y,"VIRTUAL",'Planificación 2026-1'!I:I,"&lt;3")</f>
        <v>0</v>
      </c>
      <c r="EO285" s="32">
        <f>SUMIFS('Planificación 2026-1'!S:S,'Planificación 2026-1'!X:X,C285,'Planificación 2026-1'!F:F,"HUAURA",'Planificación 2026-1'!Y:Y,"&lt;&gt;VIRTUAL",'Planificación 2026-1'!I:I,"&lt;3")</f>
        <v>0</v>
      </c>
      <c r="EP285" s="32">
        <f t="shared" si="63"/>
        <v>0</v>
      </c>
      <c r="EQ285" s="32">
        <f t="shared" si="64"/>
        <v>0</v>
      </c>
      <c r="ER285" s="32">
        <f t="shared" si="65"/>
        <v>6</v>
      </c>
      <c r="ES285" s="32">
        <f t="shared" si="66"/>
        <v>0</v>
      </c>
      <c r="ET285" s="32">
        <f t="shared" si="67"/>
        <v>0</v>
      </c>
      <c r="EU285" s="32">
        <f t="shared" si="68"/>
        <v>6</v>
      </c>
      <c r="EV285" s="32" t="b">
        <f>EXACT(EU285,E285)</f>
        <v>1</v>
      </c>
      <c r="EW285" s="32"/>
      <c r="EX285" s="32">
        <f t="shared" si="69"/>
        <v>0</v>
      </c>
      <c r="EY285" s="32">
        <f t="shared" si="70"/>
        <v>0</v>
      </c>
      <c r="EZ285" s="32" t="b">
        <f>EXACT(SUM(EX285:EY285),E285)</f>
        <v>0</v>
      </c>
      <c r="FA285" s="32" t="str">
        <f t="shared" si="71"/>
        <v/>
      </c>
      <c r="FB285" s="32" t="str">
        <f t="shared" si="72"/>
        <v>PRESENCIAL</v>
      </c>
    </row>
    <row r="286" spans="2:158">
      <c r="B286" s="65">
        <v>283</v>
      </c>
      <c r="C286" s="32" t="s">
        <v>494</v>
      </c>
      <c r="D286" s="429">
        <v>41923789</v>
      </c>
      <c r="E286" s="62">
        <f>SUMIF('Planificación 2026-1'!X:X,C286,'Planificación 2026-1'!S:S)</f>
        <v>6</v>
      </c>
      <c r="F286" s="450" t="s">
        <v>203</v>
      </c>
      <c r="G286" s="57" t="s">
        <v>272</v>
      </c>
      <c r="H286" s="64"/>
      <c r="I286" s="64"/>
      <c r="J286" s="32" t="s">
        <v>272</v>
      </c>
      <c r="K286" s="32" t="s">
        <v>272</v>
      </c>
      <c r="L286" s="57" t="str">
        <f>IF(SUM(COUNTIFS('Planificación 2026-1'!F:F,"PRINCIPAL",'Planificación 2026-1'!X:X,C286,'Planificación 2026-1'!H:H,"AF"))&gt;0,"P01"," ")</f>
        <v xml:space="preserve"> </v>
      </c>
      <c r="M286" s="58" t="str">
        <f>IF(SUM(COUNTIFS('Planificación 2026-1'!F:F,"PRINCIPAL",'Planificación 2026-1'!X:X,C286,'Planificación 2026-1'!H:H,"EN"))&gt;0,"P02"," ")</f>
        <v xml:space="preserve"> </v>
      </c>
      <c r="N286" s="58" t="str">
        <f>IF(SUM(COUNTIFS('Planificación 2026-1'!F:F,"PRINCIPAL",'Planificación 2026-1'!X:X,C286,'Planificación 2026-1'!H:H,"IS"))&gt;0,"P03"," ")</f>
        <v xml:space="preserve"> </v>
      </c>
      <c r="O286" s="58" t="str">
        <f>IF(SUM(COUNTIFS('Planificación 2026-1'!F:F,"PRINCIPAL",'Planificación 2026-1'!X:X,C286,'Planificación 2026-1'!H:H,"PS"))&gt;0,"P04"," ")</f>
        <v xml:space="preserve"> </v>
      </c>
      <c r="P286" s="58"/>
      <c r="Q286" s="58" t="str">
        <f>IF(SUM(COUNTIFS('Planificación 2026-1'!F:F,"PRINCIPAL",'Planificación 2026-1'!X:X,C286,'Planificación 2026-1'!H:H,"IN"))&gt;0,"P06"," ")</f>
        <v xml:space="preserve"> </v>
      </c>
      <c r="R286" s="58" t="str">
        <f>IF(SUM(COUNTIFS('Planificación 2026-1'!F:F,"PRINCIPAL",'Planificación 2026-1'!X:X,C286,'Planificación 2026-1'!H:H,"CA"))&gt;0,"P07"," ")</f>
        <v xml:space="preserve"> </v>
      </c>
      <c r="S286" s="58" t="str">
        <f>IF(SUM(COUNTIFS('Planificación 2026-1'!F:F,"PRINCIPAL",'Planificación 2026-1'!X:X,C286,'Planificación 2026-1'!H:H,"DE"))&gt;0,"P08"," ")</f>
        <v xml:space="preserve"> </v>
      </c>
      <c r="T286" s="58" t="str">
        <f>IF(SUM(COUNTIFS('Planificación 2026-1'!F:F,"PRINCIPAL",'Planificación 2026-1'!X:X,C286,'Planificación 2026-1'!H:H,"OB"))&gt;0,"P09"," ")</f>
        <v>P09</v>
      </c>
      <c r="U286" s="58" t="str">
        <f>IF(SUM(COUNTIFS('Planificación 2026-1'!F:F,"PRINCIPAL",'Planificación 2026-1'!X:X,C286,'Planificación 2026-1'!H:H,"MH"))&gt;0,"P31"," ")</f>
        <v xml:space="preserve"> </v>
      </c>
      <c r="V286" s="58" t="str">
        <f>IF(SUM(COUNTIFS('Planificación 2026-1'!F:F,"PRINCIPAL",'Planificación 2026-1'!X:X,C286,'Planificación 2026-1'!H:H,"IC"))&gt;0,"P32"," ")</f>
        <v xml:space="preserve"> </v>
      </c>
      <c r="W286" s="58" t="str">
        <f>IF(SUM(COUNTIFS('Planificación 2026-1'!F:F,"PRINCIPAL",'Planificación 2026-1'!X:X,C286,'Planificación 2026-1'!H:H,"AR"))&gt;0,"P34"," ")</f>
        <v xml:space="preserve"> </v>
      </c>
      <c r="X286" s="58" t="str">
        <f>IF(SUM(COUNTIFS('Planificación 2026-1'!F:F,"PRINCIPAL",'Planificación 2026-1'!X:X,C286,'Planificación 2026-1'!H:H,"T1"))&gt;0,"P35"," ")</f>
        <v xml:space="preserve"> </v>
      </c>
      <c r="Y286" s="58" t="str">
        <f>IF(SUM(COUNTIFS('Planificación 2026-1'!F:F,"PRINCIPAL",'Planificación 2026-1'!X:X,C286,'Planificación 2026-1'!H:H,"T3"))&gt;0,"P36"," ")</f>
        <v xml:space="preserve"> </v>
      </c>
      <c r="Z286" s="58" t="str">
        <f>IF(SUM(COUNTIFS('Planificación 2026-1'!F:F,"PRINCIPAL",'Planificación 2026-1'!X:X,C286,'Planificación 2026-1'!H:H,"T2"))&gt;0,"P37"," ")</f>
        <v xml:space="preserve"> </v>
      </c>
      <c r="AA286" s="58" t="str">
        <f>IF(SUM(COUNTIFS('Planificación 2026-1'!F:F,"PRINCIPAL",'Planificación 2026-1'!X:X,C286,'Planificación 2026-1'!H:H,"AE"))&gt;0,"P38"," ")</f>
        <v xml:space="preserve"> </v>
      </c>
      <c r="AB286" s="58" t="str">
        <f>IF(SUM(COUNTIFS('Planificación 2026-1'!F:F,"PRINCIPAL",'Planificación 2026-1'!X:X,C286,'Planificación 2026-1'!H:H,"T4"))&gt;0,"P55"," ")</f>
        <v xml:space="preserve"> </v>
      </c>
      <c r="AC286" s="58" t="str">
        <f>IF(SUM(COUNTIFS('Planificación 2026-1'!F:F,"FILIAL",'Planificación 2026-1'!X:X,C286,'Planificación 2026-1'!H:H,"AF"))&gt;0," P01"," ")</f>
        <v xml:space="preserve"> </v>
      </c>
      <c r="AD286" s="58" t="str">
        <f>IF(SUM(COUNTIFS('Planificación 2026-1'!F:F,"FILIAL",'Planificación 2026-1'!X:X,C286,'Planificación 2026-1'!H:H,"EN"))&gt;0,"P02"," ")</f>
        <v xml:space="preserve"> </v>
      </c>
      <c r="AE286" s="58" t="str">
        <f>IF(SUM(COUNTIFS('Planificación 2026-1'!F:F,"FILIAL",'Planificación 2026-1'!X:X,C286,'Planificación 2026-1'!H:H,"IS"))&gt;0,"P03"," ")</f>
        <v xml:space="preserve"> </v>
      </c>
      <c r="AF286" s="58" t="str">
        <f>IF(SUM(COUNTIFS('Planificación 2026-1'!F:F,"FILIAL",'Planificación 2026-1'!X:X,C286,'Planificación 2026-1'!H:H,"PS"))&gt;0,"P04"," ")</f>
        <v xml:space="preserve"> </v>
      </c>
      <c r="AG286" s="58"/>
      <c r="AH286" s="58" t="str">
        <f>IF(SUM(COUNTIFS('Planificación 2026-1'!F:F,"FILIAL",'Planificación 2026-1'!X:X,C286,'Planificación 2026-1'!H:H,"IN"))&gt;0,"P06"," ")</f>
        <v xml:space="preserve"> </v>
      </c>
      <c r="AI286" s="58" t="str">
        <f>IF(SUM(COUNTIFS('Planificación 2026-1'!F:F,"FILIAL",'Planificación 2026-1'!X:X,C286,'Planificación 2026-1'!H:H,"CA"))&gt;0,"P07"," ")</f>
        <v xml:space="preserve"> </v>
      </c>
      <c r="AJ286" s="58" t="str">
        <f>IF(SUM(COUNTIFS('Planificación 2026-1'!F:F,"FILIAL",'Planificación 2026-1'!X:X,C286,'Planificación 2026-1'!H:H,"DE"))&gt;0,"P08"," ")</f>
        <v xml:space="preserve"> </v>
      </c>
      <c r="AK286" s="58" t="str">
        <f>IF(SUM(COUNTIFS('Planificación 2026-1'!F:F,"FILIAL",'Planificación 2026-1'!X:X,C286,'Planificación 2026-1'!H:H,"OB"))&gt;0,"P09"," ")</f>
        <v xml:space="preserve"> </v>
      </c>
      <c r="AL286" s="58" t="str">
        <f>IF(SUM(COUNTIFS('Planificación 2026-1'!F:F,"FILIAL",'Planificación 2026-1'!X:X,C286,'Planificación 2026-1'!H:H,"MH"))&gt;0,"P31"," ")</f>
        <v xml:space="preserve"> </v>
      </c>
      <c r="AM286" s="58" t="str">
        <f>IF(SUM(COUNTIFS('Planificación 2026-1'!F:F,"FILIAL",'Planificación 2026-1'!X:X,C286,'Planificación 2026-1'!H:H,"IC"))&gt;0,"P32"," ")</f>
        <v xml:space="preserve"> </v>
      </c>
      <c r="AN286" s="58" t="str">
        <f>IF(SUM(COUNTIFS('Planificación 2026-1'!F:F,"FILIAL",'Planificación 2026-1'!X:X,C286,'Planificación 2026-1'!H:H,"AR"))&gt;0,"P34"," ")</f>
        <v xml:space="preserve"> </v>
      </c>
      <c r="AO286" s="58" t="str">
        <f>IF(SUM(COUNTIFS('Planificación 2026-1'!F:F,"FILIAL",'Planificación 2026-1'!X:X,C286,'Planificación 2026-1'!H:H,"T1"))&gt;0,"P35"," ")</f>
        <v xml:space="preserve"> </v>
      </c>
      <c r="AP286" s="58" t="str">
        <f>IF(SUM(COUNTIFS('Planificación 2026-1'!F:F,"FILIAL",'Planificación 2026-1'!X:X,C286,'Planificación 2026-1'!H:H,"T3"))&gt;0,"P36"," ")</f>
        <v xml:space="preserve"> </v>
      </c>
      <c r="AQ286" s="58" t="str">
        <f>IF(SUM(COUNTIFS('Planificación 2026-1'!F:F,"FILIAL",'Planificación 2026-1'!X:X,C286,'Planificación 2026-1'!H:H,"T2"))&gt;0,"P37"," ")</f>
        <v xml:space="preserve"> </v>
      </c>
      <c r="AR286" s="58" t="str">
        <f>IF(SUM(COUNTIFS('Planificación 2026-1'!F:F,"FILIAL",'Planificación 2026-1'!X:X,C286,'Planificación 2026-1'!H:H,"AE"))&gt;0,"P38"," ")</f>
        <v xml:space="preserve"> </v>
      </c>
      <c r="AS286" s="58" t="str">
        <f>IF(SUM(COUNTIFS('Planificación 2026-1'!F:F,"FILIAL",'Planificación 2026-1'!X:X,C286,'Planificación 2026-1'!H:H,"T4"))&gt;0,"P55"," ")</f>
        <v xml:space="preserve"> </v>
      </c>
      <c r="AT286" s="58" t="str">
        <f>IF(SUM(COUNTIFS('Planificación 2026-1'!F:F,"SUNAMPE",'Planificación 2026-1'!X:X,C286,'Planificación 2026-1'!H:H,"AF"))&gt;0," P01"," ")</f>
        <v xml:space="preserve"> </v>
      </c>
      <c r="AU286" s="58" t="str">
        <f>IF(SUM(COUNTIFS('Planificación 2026-1'!F:F,"SUNAMPE",'Planificación 2026-1'!X:X,C286,'Planificación 2026-1'!H:H,"EN"))&gt;0,"P02"," ")</f>
        <v xml:space="preserve"> </v>
      </c>
      <c r="AV286" s="58" t="str">
        <f>IF(SUM(COUNTIFS('Planificación 2026-1'!F:F,"SUNAMPE",'Planificación 2026-1'!X:X,C286,'Planificación 2026-1'!H:H,"IS"))&gt;0,"P03"," ")</f>
        <v xml:space="preserve"> </v>
      </c>
      <c r="AW286" s="58" t="str">
        <f>IF(SUM(COUNTIFS('Planificación 2026-1'!F:F,"SUNAMPE",'Planificación 2026-1'!X:X,C286,'Planificación 2026-1'!H:H,"PS"))&gt;0,"P04"," ")</f>
        <v xml:space="preserve"> </v>
      </c>
      <c r="AX286" s="58"/>
      <c r="AY286" s="58" t="str">
        <f>IF(SUM(COUNTIFS('Planificación 2026-1'!F:F,"SUNAMPE",'Planificación 2026-1'!X:X,C286,'Planificación 2026-1'!H:H,"IN"))&gt;0,"P06"," ")</f>
        <v xml:space="preserve"> </v>
      </c>
      <c r="AZ286" s="58" t="str">
        <f>IF(SUM(COUNTIFS('Planificación 2026-1'!F:F,"SUNAMPE",'Planificación 2026-1'!X:X,C286,'Planificación 2026-1'!H:H,"CA"))&gt;0,"P07"," ")</f>
        <v xml:space="preserve"> </v>
      </c>
      <c r="BA286" s="58" t="str">
        <f>IF(SUM(COUNTIFS('Planificación 2026-1'!F:F,"SUNAMPE",'Planificación 2026-1'!X:X,C286,'Planificación 2026-1'!H:H,"DE"))&gt;0,"P08"," ")</f>
        <v xml:space="preserve"> </v>
      </c>
      <c r="BB286" s="58" t="str">
        <f>IF(SUM(COUNTIFS('Planificación 2026-1'!F:F,"SUNAMPE",'Planificación 2026-1'!X:X,C286,'Planificación 2026-1'!H:H,"OB"))&gt;0,"P09"," ")</f>
        <v xml:space="preserve"> </v>
      </c>
      <c r="BC286" s="58" t="str">
        <f>IF(SUM(COUNTIFS('Planificación 2026-1'!F:F,"SUNAMPE",'Planificación 2026-1'!X:X,C286,'Planificación 2026-1'!H:H,"MH"))&gt;0,"P31"," ")</f>
        <v xml:space="preserve"> </v>
      </c>
      <c r="BD286" s="58" t="str">
        <f>IF(SUM(COUNTIFS('Planificación 2026-1'!F:F,"SUNAMPE",'Planificación 2026-1'!X:X,C286,'Planificación 2026-1'!H:H,"IC"))&gt;0,"P32"," ")</f>
        <v xml:space="preserve"> </v>
      </c>
      <c r="BE286" s="58" t="str">
        <f>IF(SUM(COUNTIFS('Planificación 2026-1'!F:F,"SUNAMPE",'Planificación 2026-1'!X:X,C286,'Planificación 2026-1'!H:H,"AR"))&gt;0,"P34"," ")</f>
        <v xml:space="preserve"> </v>
      </c>
      <c r="BF286" s="58" t="str">
        <f>IF(SUM(COUNTIFS('Planificación 2026-1'!F:F,"SUNAMPE",'Planificación 2026-1'!X:X,C286,'Planificación 2026-1'!H:H,"T1"))&gt;0,"P35"," ")</f>
        <v xml:space="preserve"> </v>
      </c>
      <c r="BG286" s="58" t="str">
        <f>IF(SUM(COUNTIFS('Planificación 2026-1'!F:F,"SUNAMPE",'Planificación 2026-1'!X:X,C286,'Planificación 2026-1'!H:H,"T3"))&gt;0,"P36"," ")</f>
        <v xml:space="preserve"> </v>
      </c>
      <c r="BH286" s="58" t="str">
        <f>IF(SUM(COUNTIFS('Planificación 2026-1'!F:F,"SUNAMPE",'Planificación 2026-1'!X:X,C286,'Planificación 2026-1'!H:H,"T2"))&gt;0,"P37"," ")</f>
        <v xml:space="preserve"> </v>
      </c>
      <c r="BI286" s="58" t="str">
        <f>IF(SUM(COUNTIFS('Planificación 2026-1'!F:F,"SUNAMPE",'Planificación 2026-1'!X:X,C286,'Planificación 2026-1'!H:H,"AE"))&gt;0,"P38"," ")</f>
        <v xml:space="preserve"> </v>
      </c>
      <c r="BJ286" s="58" t="str">
        <f>IF(SUM(COUNTIFS('Planificación 2026-1'!F:F,"SUNAMPE",'Planificación 2026-1'!X:X,C286,'Planificación 2026-1'!H:H,"T4"))&gt;0,"P55"," ")</f>
        <v xml:space="preserve"> </v>
      </c>
      <c r="BK286" s="58" t="str">
        <f>IF(SUM(COUNTIFS('Planificación 2026-1'!F:F,"HUAURA",'Planificación 2026-1'!X:X,C286,'Planificación 2026-1'!H:H,"AF"))&gt;0," P01"," ")</f>
        <v xml:space="preserve"> </v>
      </c>
      <c r="BL286" s="58" t="str">
        <f>IF(SUM(COUNTIFS('Planificación 2026-1'!F:F,"HUAURA",'Planificación 2026-1'!X:X,C286,'Planificación 2026-1'!H:H,"EN"))&gt;0,"P02"," ")</f>
        <v xml:space="preserve"> </v>
      </c>
      <c r="BM286" s="58" t="str">
        <f>IF(SUM(COUNTIFS('Planificación 2026-1'!F:F,"HUAURA",'Planificación 2026-1'!X:X,C286,'Planificación 2026-1'!H:H,"IS"))&gt;0,"P03"," ")</f>
        <v xml:space="preserve"> </v>
      </c>
      <c r="BN286" s="58" t="str">
        <f>IF(SUM(COUNTIFS('Planificación 2026-1'!F:F,"HUAURA",'Planificación 2026-1'!X:X,C286,'Planificación 2026-1'!H:H,"PS"))&gt;0,"P04"," ")</f>
        <v xml:space="preserve"> </v>
      </c>
      <c r="BO286" s="58"/>
      <c r="BP286" s="58" t="str">
        <f>IF(SUM(COUNTIFS('Planificación 2026-1'!F:F,"HUAURA",'Planificación 2026-1'!X:X,C286,'Planificación 2026-1'!H:H,"IN"))&gt;0,"P06"," ")</f>
        <v xml:space="preserve"> </v>
      </c>
      <c r="BQ286" s="58" t="str">
        <f>IF(SUM(COUNTIFS('Planificación 2026-1'!F:F,"HUAURA",'Planificación 2026-1'!X:X,C286,'Planificación 2026-1'!H:H,"CA"))&gt;0,"P07"," ")</f>
        <v xml:space="preserve"> </v>
      </c>
      <c r="BR286" s="58" t="str">
        <f>IF(SUM(COUNTIFS('Planificación 2026-1'!F:F,"HUAURA",'Planificación 2026-1'!X:X,C286,'Planificación 2026-1'!H:H,"DE"))&gt;0,"P08"," ")</f>
        <v xml:space="preserve"> </v>
      </c>
      <c r="BS286" s="58" t="str">
        <f>IF(SUM(COUNTIFS('Planificación 2026-1'!F:F,"HUAURA",'Planificación 2026-1'!X:X,C286,'Planificación 2026-1'!H:H,"OB"))&gt;0,"P09"," ")</f>
        <v xml:space="preserve"> </v>
      </c>
      <c r="BT286" s="58" t="str">
        <f>IF(SUM(COUNTIFS('Planificación 2026-1'!F:F,"HUAURA",'Planificación 2026-1'!X:X,C286,'Planificación 2026-1'!H:H,"MH"))&gt;0,"P31"," ")</f>
        <v xml:space="preserve"> </v>
      </c>
      <c r="BU286" s="58" t="str">
        <f>IF(SUM(COUNTIFS('Planificación 2026-1'!F:F,"HUAURA",'Planificación 2026-1'!X:X,C286,'Planificación 2026-1'!H:H,"IC"))&gt;0,"P32"," ")</f>
        <v xml:space="preserve"> </v>
      </c>
      <c r="BV286" s="58" t="str">
        <f>IF(SUM(COUNTIFS('Planificación 2026-1'!F:F,"HUAURA",'Planificación 2026-1'!X:X,C286,'Planificación 2026-1'!H:H,"AR"))&gt;0,"P34"," ")</f>
        <v xml:space="preserve"> </v>
      </c>
      <c r="BW286" s="58" t="str">
        <f>IF(SUM(COUNTIFS('Planificación 2026-1'!F:F,"HUAURA",'Planificación 2026-1'!X:X,C286,'Planificación 2026-1'!H:H,"T1"))&gt;0,"P35"," ")</f>
        <v xml:space="preserve"> </v>
      </c>
      <c r="BX286" s="58" t="str">
        <f>IF(SUM(COUNTIFS('Planificación 2026-1'!F:F,"HUAURA",'Planificación 2026-1'!X:X,C286,'Planificación 2026-1'!H:H,"T3"))&gt;0,"P36"," ")</f>
        <v xml:space="preserve"> </v>
      </c>
      <c r="BY286" s="58" t="str">
        <f>IF(SUM(COUNTIFS('Planificación 2026-1'!F:F,"HUAURA",'Planificación 2026-1'!X:X,C286,'Planificación 2026-1'!H:H,"T2"))&gt;0,"P37"," ")</f>
        <v xml:space="preserve"> </v>
      </c>
      <c r="BZ286" s="58" t="str">
        <f>IF(SUM(COUNTIFS('Planificación 2026-1'!F:F,"HUAURA",'Planificación 2026-1'!X:X,C286,'Planificación 2026-1'!H:H,"AE"))&gt;0,"P38"," ")</f>
        <v xml:space="preserve"> </v>
      </c>
      <c r="CA286" s="58" t="str">
        <f>IF(SUM(COUNTIFS('Planificación 2026-1'!F:F,"HUAURA",'Planificación 2026-1'!X:X,C286,'Planificación 2026-1'!H:H,"T4"))&gt;0,"P55"," ")</f>
        <v xml:space="preserve"> </v>
      </c>
      <c r="CB286" s="59">
        <f>SUMIFS('Planificación 2026-1'!S:S,'Planificación 2026-1'!X:X,C286,'Planificación 2026-1'!H:H,"AF",'Planificación 2026-1'!I:I,"&gt;2")</f>
        <v>0</v>
      </c>
      <c r="CC286" s="59">
        <f>SUMIFS('Planificación 2026-1'!S:S,'Planificación 2026-1'!X:X,C286,'Planificación 2026-1'!H:H,"EN",'Planificación 2026-1'!I:I,"&gt;2")</f>
        <v>0</v>
      </c>
      <c r="CD286" s="59">
        <f>SUMIFS('Planificación 2026-1'!S:S,'Planificación 2026-1'!X:X,C286,'Planificación 2026-1'!H:H,"IS",'Planificación 2026-1'!I:I,"&gt;2")</f>
        <v>0</v>
      </c>
      <c r="CE286" s="59">
        <f>SUMIFS('Planificación 2026-1'!S:S,'Planificación 2026-1'!X:X,C286,'Planificación 2026-1'!H:H,"PS",'Planificación 2026-1'!I:I,"&gt;2")</f>
        <v>0</v>
      </c>
      <c r="CF286" s="59">
        <f>SUMIFS('Planificación 2026-1'!S:S,'Planificación 2026-1'!X:X,C286,'Planificación 2026-1'!H:H,"IN",'Planificación 2026-1'!I:I,"&gt;2")</f>
        <v>0</v>
      </c>
      <c r="CG286" s="59">
        <f>SUMIFS('Planificación 2026-1'!S:S,'Planificación 2026-1'!X:X,C286,'Planificación 2026-1'!H:H,"CA",'Planificación 2026-1'!I:I,"&gt;2")</f>
        <v>0</v>
      </c>
      <c r="CH286" s="59">
        <f>SUMIFS('Planificación 2026-1'!S:S,'Planificación 2026-1'!X:X,C286,'Planificación 2026-1'!H:H,"DE",'Planificación 2026-1'!I:I,"&gt;2")</f>
        <v>0</v>
      </c>
      <c r="CI286" s="59">
        <f>SUMIFS('Planificación 2026-1'!S:S,'Planificación 2026-1'!X:X,C286,'Planificación 2026-1'!H:H,"OB",'Planificación 2026-1'!I:I,"&gt;2")</f>
        <v>6</v>
      </c>
      <c r="CJ286" s="59">
        <f>SUMIFS('Planificación 2026-1'!S:S,'Planificación 2026-1'!X:X,C286,'Planificación 2026-1'!H:H,"MH",'Planificación 2026-1'!I:I,"&gt;2")</f>
        <v>0</v>
      </c>
      <c r="CK286" s="59">
        <f>SUMIFS('Planificación 2026-1'!S:S,'Planificación 2026-1'!X:X,C286,'Planificación 2026-1'!H:H,"IC",'Planificación 2026-1'!I:I,"&gt;2")</f>
        <v>0</v>
      </c>
      <c r="CL286" s="59">
        <f>SUMIFS('Planificación 2026-1'!S:S,'Planificación 2026-1'!X:X,C286,'Planificación 2026-1'!H:H,"AR",'Planificación 2026-1'!I:I,"&gt;2")</f>
        <v>0</v>
      </c>
      <c r="CM286" s="59">
        <f>SUMIFS('Planificación 2026-1'!S:S,'Planificación 2026-1'!X:X,C286,'Planificación 2026-1'!H:H,"AE",'Planificación 2026-1'!I:I,"&gt;2")</f>
        <v>0</v>
      </c>
      <c r="CN286" s="59">
        <f>SUMIFS('Planificación 2026-1'!S:S,'Planificación 2026-1'!X:X,C286,'Planificación 2026-1'!H:H,"T1",'Planificación 2026-1'!I:I,"&gt;2")</f>
        <v>0</v>
      </c>
      <c r="CO286" s="59">
        <f>SUMIFS('Planificación 2026-1'!S:S,'Planificación 2026-1'!X:X,C286,'Planificación 2026-1'!H:H,"T3",'Planificación 2026-1'!I:I,"&gt;2")</f>
        <v>0</v>
      </c>
      <c r="CP286" s="59">
        <f>SUMIFS('Planificación 2026-1'!S:S,'Planificación 2026-1'!X:X,C286,'Planificación 2026-1'!H:H,"T2",'Planificación 2026-1'!I:I,"&gt;2")</f>
        <v>0</v>
      </c>
      <c r="CQ286" s="59">
        <f>SUMIFS('Planificación 2026-1'!S:S,'Planificación 2026-1'!X:X,C286,'Planificación 2026-1'!H:H,"T4",'Planificación 2026-1'!I:I,"&gt;2")</f>
        <v>0</v>
      </c>
      <c r="CR286" s="59">
        <f>SUMIFS('Planificación 2026-1'!S:S,'Planificación 2026-1'!X:X,C286,'Planificación 2026-1'!H:H,"AF",'Planificación 2026-1'!I:I,"&lt;3")</f>
        <v>0</v>
      </c>
      <c r="CS286" s="59">
        <f>SUMIFS('Planificación 2026-1'!S:S,'Planificación 2026-1'!X:X,C286,'Planificación 2026-1'!H:H,"EN",'Planificación 2026-1'!I:I,"&lt;3")</f>
        <v>0</v>
      </c>
      <c r="CT286" s="59">
        <f>SUMIFS('Planificación 2026-1'!S:S,'Planificación 2026-1'!X:X,C286,'Planificación 2026-1'!H:H,"IS",'Planificación 2026-1'!I:I,"&lt;3")</f>
        <v>0</v>
      </c>
      <c r="CU286" s="59">
        <f>SUMIFS('Planificación 2026-1'!S:S,'Planificación 2026-1'!X:X,C286,'Planificación 2026-1'!H:H,"PS",'Planificación 2026-1'!I:I,"&lt;3")</f>
        <v>0</v>
      </c>
      <c r="CV286" s="59">
        <f>SUMIFS('Planificación 2026-1'!S:S,'Planificación 2026-1'!X:X,C286,'Planificación 2026-1'!H:H,"IN",'Planificación 2026-1'!I:I,"&lt;3")</f>
        <v>0</v>
      </c>
      <c r="CW286" s="59">
        <f>SUMIFS('Planificación 2026-1'!S:S,'Planificación 2026-1'!X:X,C286,'Planificación 2026-1'!H:H,"CA",'Planificación 2026-1'!I:I,"&lt;3")</f>
        <v>0</v>
      </c>
      <c r="CX286" s="59">
        <f>SUMIFS('Planificación 2026-1'!S:S,'Planificación 2026-1'!X:X,C286,'Planificación 2026-1'!H:H,"DE",'Planificación 2026-1'!I:I,"&lt;3")</f>
        <v>0</v>
      </c>
      <c r="CY286" s="59">
        <f>SUMIFS('Planificación 2026-1'!S:S,'Planificación 2026-1'!X:X,C286,'Planificación 2026-1'!H:H,"OB",'Planificación 2026-1'!I:I,"&lt;3")</f>
        <v>0</v>
      </c>
      <c r="CZ286" s="59">
        <f>SUMIFS('Planificación 2026-1'!S:S,'Planificación 2026-1'!X:X,C286,'Planificación 2026-1'!H:H,"MH",'Planificación 2026-1'!I:I,"&lt;3")</f>
        <v>0</v>
      </c>
      <c r="DA286" s="59">
        <f>SUMIFS('Planificación 2026-1'!S:S,'Planificación 2026-1'!X:X,C286,'Planificación 2026-1'!H:H,"IC",'Planificación 2026-1'!I:I,"&lt;3")</f>
        <v>0</v>
      </c>
      <c r="DB286" s="59">
        <f>SUMIFS('Planificación 2026-1'!S:S,'Planificación 2026-1'!X:X,C286,'Planificación 2026-1'!H:H,"AR",'Planificación 2026-1'!I:I,"&lt;3")</f>
        <v>0</v>
      </c>
      <c r="DC286" s="59">
        <f>SUMIFS('Planificación 2026-1'!S:S,'Planificación 2026-1'!X:X,C286,'Planificación 2026-1'!H:H,"AE",'Planificación 2026-1'!I:I,"&lt;3")</f>
        <v>0</v>
      </c>
      <c r="DD286" s="59">
        <f>SUMIFS('Planificación 2026-1'!S:S,'Planificación 2026-1'!X:X,C286,'Planificación 2026-1'!H:H,"T1",'Planificación 2026-1'!I:I,"&lt;3")</f>
        <v>0</v>
      </c>
      <c r="DE286" s="59">
        <f>SUMIFS('Planificación 2026-1'!S:S,'Planificación 2026-1'!X:X,C286,'Planificación 2026-1'!H:H,"T3",'Planificación 2026-1'!I:I,"&lt;3")</f>
        <v>0</v>
      </c>
      <c r="DF286" s="59">
        <f>SUMIFS('Planificación 2026-1'!S:S,'Planificación 2026-1'!X:X,C286,'Planificación 2026-1'!H:H,"T2",'Planificación 2026-1'!I:I,"&lt;3")</f>
        <v>0</v>
      </c>
      <c r="DG286" s="59">
        <f>SUMIFS('Planificación 2026-1'!S:S,'Planificación 2026-1'!X:X,C286,'Planificación 2026-1'!H:H,"T4",'Planificación 2026-1'!I:I,"&lt;3")</f>
        <v>0</v>
      </c>
      <c r="DH286" s="58" t="str">
        <f t="shared" si="59"/>
        <v>P09</v>
      </c>
      <c r="DI286" s="27">
        <f>IF(C286="","",SUMIFS('Planificación 2026-1'!S:S,'Planificación 2026-1'!X:X,C286,'Planificación 2026-1'!F:F,"PRINCIPAL",'Planificación 2026-1'!Y:Y,"VIRTUAL"))</f>
        <v>0</v>
      </c>
      <c r="DJ286" s="27">
        <f>IF(C286="","",SUMIFS('Planificación 2026-1'!S:S,'Planificación 2026-1'!X:X,C286,'Planificación 2026-1'!F:F,"PRINCIPAL",'Planificación 2026-1'!Y:Y,"PRESENCIAL"))</f>
        <v>6</v>
      </c>
      <c r="DK286" s="27">
        <f>IF(C286="","",SUMIFS('Planificación 2026-1'!S:S,'Planificación 2026-1'!X:X,C286,'Planificación 2026-1'!F:F,"PRINCIPAL",'Planificación 2026-1'!Y:Y,"HIBRIDO PRESENCIAL"))</f>
        <v>0</v>
      </c>
      <c r="DL286" s="58" t="str">
        <f t="shared" si="60"/>
        <v/>
      </c>
      <c r="DM286" s="58">
        <f>IF(C286="","",SUMIFS('Planificación 2026-1'!S:S,'Planificación 2026-1'!X:X,C286,'Planificación 2026-1'!F:F,"FILIAL",'Planificación 2026-1'!Y:Y,"VIRTUAL"))</f>
        <v>0</v>
      </c>
      <c r="DN286" s="60">
        <f>IF(C286="","",SUMIFS('Planificación 2026-1'!S:S,'Planificación 2026-1'!X:X,C286,'Planificación 2026-1'!F:F,"FILIAL",'Planificación 2026-1'!Y:Y,"PRESENCIAL"))</f>
        <v>0</v>
      </c>
      <c r="DO286" s="29">
        <f>IF(C286="","",SUMIFS('Planificación 2026-1'!S:S,'Planificación 2026-1'!X:X,C286,'Planificación 2026-1'!F:F,"FILIAL",'Planificación 2026-1'!Y:Y,"HIBRIDO PRESENCIAL"))</f>
        <v>0</v>
      </c>
      <c r="DP286" s="61" t="str">
        <f t="shared" si="61"/>
        <v/>
      </c>
      <c r="DQ286" s="58">
        <f>IF(C286="","",SUMIFS('Planificación 2026-1'!S:S,'Planificación 2026-1'!X:X,C286,'Planificación 2026-1'!F:F,"SUNAMPE",'Planificación 2026-1'!Y:Y,"VIRTUAL"))</f>
        <v>0</v>
      </c>
      <c r="DR286" s="29">
        <f>IF(C286="","",SUMIFS('Planificación 2026-1'!S:S,'Planificación 2026-1'!X:X,C286,'Planificación 2026-1'!F:F,"SUNAMPE",'Planificación 2026-1'!Y:Y,"PRESENCIAL"))</f>
        <v>0</v>
      </c>
      <c r="DS286" s="61" t="str">
        <f t="shared" si="62"/>
        <v/>
      </c>
      <c r="DT286" s="58">
        <f>IF(C286="","",SUMIFS('Planificación 2026-1'!S:S,'Planificación 2026-1'!X:X,C286,'Planificación 2026-1'!F:F,"HUAURA",'Planificación 2026-1'!Y:Y,"VIRTUAL"))</f>
        <v>0</v>
      </c>
      <c r="DU286" s="29">
        <f>IF(C286="","",SUMIFS('Planificación 2026-1'!S:S,'Planificación 2026-1'!X:X,C286,'Planificación 2026-1'!F:F,"HUAURA",'Planificación 2026-1'!Y:Y,"PRESENCIAL"))</f>
        <v>0</v>
      </c>
      <c r="DV286" s="32">
        <f>SUMIFS('Planificación 2026-1'!S:S,'Planificación 2026-1'!X:X,C286,'Planificación 2026-1'!F:F,"PRINCIPAL",'Planificación 2026-1'!Y:Y,"VIRTUAL",'Planificación 2026-1'!I:I,"&gt;2")</f>
        <v>0</v>
      </c>
      <c r="DW286" s="32">
        <f>SUMIFS('Planificación 2026-1'!S:S,'Planificación 2026-1'!X:X,C286,'Planificación 2026-1'!F:F,"PRINCIPAL",'Planificación 2026-1'!Y:Y,"&lt;&gt;VIRTUAL",'Planificación 2026-1'!I:I,"&gt;2")</f>
        <v>6</v>
      </c>
      <c r="DX286" s="32">
        <f>SUMIFS('Planificación 2026-1'!S:S,'Planificación 2026-1'!X:X,C286,'Planificación 2026-1'!F:F,"SUNAMPE",'Planificación 2026-1'!Y:Y,"VIRTUAL",'Planificación 2026-1'!I:I,"&gt;2")</f>
        <v>0</v>
      </c>
      <c r="DY286" s="32">
        <f>SUMIFS('Planificación 2026-1'!S:S,'Planificación 2026-1'!X:X,C286,'Planificación 2026-1'!F:F,"SUNAMPE",'Planificación 2026-1'!Y:Y,"&lt;&gt;VIRTUAL",'Planificación 2026-1'!I:I,"&gt;2")</f>
        <v>0</v>
      </c>
      <c r="DZ286" s="32">
        <f>SUMIFS('Planificación 2026-1'!S:S,'Planificación 2026-1'!X:X,C286,'Planificación 2026-1'!F:F,"FILIAL",'Planificación 2026-1'!Y:Y,"VIRTUAL",'Planificación 2026-1'!I:I,"&gt;2")</f>
        <v>0</v>
      </c>
      <c r="EA286" s="32">
        <f>SUMIFS('Planificación 2026-1'!S:S,'Planificación 2026-1'!X:X,C286,'Planificación 2026-1'!F:F,"FILIAL",'Planificación 2026-1'!Y:Y,"&lt;&gt;VIRTUAL",'Planificación 2026-1'!I:I,"&gt;2")</f>
        <v>0</v>
      </c>
      <c r="EB286" s="32">
        <f>SUMIFS('Planificación 2026-1'!S:S,'Planificación 2026-1'!X:X,C286,'Planificación 2026-1'!F:F,"PORUMA",'Planificación 2026-1'!Y:Y,"VIRTUAL",'Planificación 2026-1'!I:I,"&gt;2")</f>
        <v>0</v>
      </c>
      <c r="EC286" s="32">
        <f>SUMIFS('Planificación 2026-1'!S:S,'Planificación 2026-1'!X:X,C286,'Planificación 2026-1'!F:F,"PORUMA",'Planificación 2026-1'!Y:Y,"&lt;&gt;VIRTUAL",'Planificación 2026-1'!I:I,"&gt;2")</f>
        <v>0</v>
      </c>
      <c r="ED286" s="32">
        <f>SUMIFS('Planificación 2026-1'!S:S,'Planificación 2026-1'!X:X,C286,'Planificación 2026-1'!F:F,"HUAURA",'Planificación 2026-1'!Y:Y,"VIRTUAL",'Planificación 2026-1'!I:I,"&gt;2")</f>
        <v>0</v>
      </c>
      <c r="EE286" s="32">
        <f>SUMIFS('Planificación 2026-1'!S:S,'Planificación 2026-1'!X:X,C286,'Planificación 2026-1'!F:F,"HUAURA",'Planificación 2026-1'!Y:Y,"&lt;&gt;VIRTUAL",'Planificación 2026-1'!I:I,"&gt;2")</f>
        <v>0</v>
      </c>
      <c r="EF286" s="32">
        <f>SUMIFS('Planificación 2026-1'!S:S,'Planificación 2026-1'!X:X,C286,'Planificación 2026-1'!F:F,"PRINCIPAL",'Planificación 2026-1'!Y:Y,"VIRTUAL",'Planificación 2026-1'!I:I,"&lt;3")</f>
        <v>0</v>
      </c>
      <c r="EG286" s="32">
        <f>SUMIFS('Planificación 2026-1'!S:S,'Planificación 2026-1'!X:X,C286,'Planificación 2026-1'!F:F,"PRINCIPAL",'Planificación 2026-1'!Y:Y,"&lt;&gt;VIRTUAL",'Planificación 2026-1'!I:I,"&lt;3")</f>
        <v>0</v>
      </c>
      <c r="EH286" s="32">
        <f>SUMIFS('Planificación 2026-1'!S:S,'Planificación 2026-1'!X:X,C286,'Planificación 2026-1'!F:F,"SUNAMPE",'Planificación 2026-1'!Y:Y,"VIRTUAL",'Planificación 2026-1'!I:I,"&lt;3")</f>
        <v>0</v>
      </c>
      <c r="EI286" s="32">
        <f>SUMIFS('Planificación 2026-1'!S:S,'Planificación 2026-1'!X:X,C286,'Planificación 2026-1'!F:F,"SUNAMPE",'Planificación 2026-1'!Y:Y,"&lt;&gt;VIRTUAL",'Planificación 2026-1'!I:I,"&lt;3")</f>
        <v>0</v>
      </c>
      <c r="EJ286" s="32">
        <f>SUMIFS('Planificación 2026-1'!S:S,'Planificación 2026-1'!X:X,C286,'Planificación 2026-1'!F:F,"FILIAL",'Planificación 2026-1'!Y:Y,"VIRTUAL",'Planificación 2026-1'!I:I,"&lt;3")</f>
        <v>0</v>
      </c>
      <c r="EK286" s="32">
        <f>SUMIFS('Planificación 2026-1'!S:S,'Planificación 2026-1'!X:X,C286,'Planificación 2026-1'!F:F,"FILIAL",'Planificación 2026-1'!Y:Y,"&lt;&gt;VIRTUAL",'Planificación 2026-1'!I:I,"&lt;3")</f>
        <v>0</v>
      </c>
      <c r="EL286" s="32">
        <f>SUMIFS('Planificación 2026-1'!S:S,'Planificación 2026-1'!X:X,C286,'Planificación 2026-1'!F:F,"PORUMA",'Planificación 2026-1'!Y:Y,"VIRTUAL",'Planificación 2026-1'!I:I,"&lt;3")</f>
        <v>0</v>
      </c>
      <c r="EM286" s="32">
        <f>SUMIFS('Planificación 2026-1'!S:S,'Planificación 2026-1'!X:X,C286,'Planificación 2026-1'!F:F,"PORUMA",'Planificación 2026-1'!Y:Y,"&lt;&gt;VIRTUAL",'Planificación 2026-1'!I:I,"&lt;3")</f>
        <v>0</v>
      </c>
      <c r="EN286" s="32">
        <f>SUMIFS('Planificación 2026-1'!S:S,'Planificación 2026-1'!X:X,C286,'Planificación 2026-1'!F:F,"HUAURA",'Planificación 2026-1'!Y:Y,"VIRTUAL",'Planificación 2026-1'!I:I,"&lt;3")</f>
        <v>0</v>
      </c>
      <c r="EO286" s="32">
        <f>SUMIFS('Planificación 2026-1'!S:S,'Planificación 2026-1'!X:X,C286,'Planificación 2026-1'!F:F,"HUAURA",'Planificación 2026-1'!Y:Y,"&lt;&gt;VIRTUAL",'Planificación 2026-1'!I:I,"&lt;3")</f>
        <v>0</v>
      </c>
      <c r="EP286" s="32">
        <f t="shared" si="63"/>
        <v>0</v>
      </c>
      <c r="EQ286" s="32">
        <f t="shared" si="64"/>
        <v>0</v>
      </c>
      <c r="ER286" s="32">
        <f t="shared" si="65"/>
        <v>0</v>
      </c>
      <c r="ES286" s="32">
        <f t="shared" si="66"/>
        <v>6</v>
      </c>
      <c r="ET286" s="32">
        <f t="shared" si="67"/>
        <v>0</v>
      </c>
      <c r="EU286" s="32">
        <f t="shared" si="68"/>
        <v>6</v>
      </c>
      <c r="EV286" s="32" t="b">
        <f>EXACT(EU286,E286)</f>
        <v>1</v>
      </c>
      <c r="EW286" s="32"/>
      <c r="EX286" s="32">
        <f t="shared" si="69"/>
        <v>0</v>
      </c>
      <c r="EY286" s="32">
        <f t="shared" si="70"/>
        <v>6</v>
      </c>
      <c r="EZ286" s="32" t="b">
        <f>EXACT(SUM(EX286:EY286),E286)</f>
        <v>1</v>
      </c>
      <c r="FA286" s="32" t="str">
        <f t="shared" si="71"/>
        <v>SEDE</v>
      </c>
      <c r="FB286" s="32" t="str">
        <f t="shared" si="72"/>
        <v>PRESENCIAL</v>
      </c>
    </row>
    <row r="287" spans="2:158">
      <c r="B287" s="65">
        <v>284</v>
      </c>
      <c r="C287" s="32" t="s">
        <v>495</v>
      </c>
      <c r="D287" s="429">
        <v>44081226</v>
      </c>
      <c r="E287" s="62">
        <f>SUMIF('Planificación 2026-1'!X:X,C287,'Planificación 2026-1'!S:S)</f>
        <v>20</v>
      </c>
      <c r="F287" s="450" t="s">
        <v>203</v>
      </c>
      <c r="G287" s="57" t="s">
        <v>200</v>
      </c>
      <c r="H287" s="64"/>
      <c r="I287" s="64"/>
      <c r="J287" s="32" t="s">
        <v>44</v>
      </c>
      <c r="K287" s="137" t="s">
        <v>166</v>
      </c>
      <c r="L287" s="57" t="str">
        <f>IF(SUM(COUNTIFS('Planificación 2026-1'!F:F,"PRINCIPAL",'Planificación 2026-1'!X:X,C287,'Planificación 2026-1'!H:H,"AF"))&gt;0,"P01"," ")</f>
        <v xml:space="preserve"> </v>
      </c>
      <c r="M287" s="58" t="str">
        <f>IF(SUM(COUNTIFS('Planificación 2026-1'!F:F,"PRINCIPAL",'Planificación 2026-1'!X:X,C287,'Planificación 2026-1'!H:H,"EN"))&gt;0,"P02"," ")</f>
        <v xml:space="preserve"> </v>
      </c>
      <c r="N287" s="58" t="str">
        <f>IF(SUM(COUNTIFS('Planificación 2026-1'!F:F,"PRINCIPAL",'Planificación 2026-1'!X:X,C287,'Planificación 2026-1'!H:H,"IS"))&gt;0,"P03"," ")</f>
        <v xml:space="preserve"> </v>
      </c>
      <c r="O287" s="58" t="str">
        <f>IF(SUM(COUNTIFS('Planificación 2026-1'!F:F,"PRINCIPAL",'Planificación 2026-1'!X:X,C287,'Planificación 2026-1'!H:H,"PS"))&gt;0,"P04"," ")</f>
        <v xml:space="preserve"> </v>
      </c>
      <c r="P287" s="58"/>
      <c r="Q287" s="58" t="str">
        <f>IF(SUM(COUNTIFS('Planificación 2026-1'!F:F,"PRINCIPAL",'Planificación 2026-1'!X:X,C287,'Planificación 2026-1'!H:H,"IN"))&gt;0,"P06"," ")</f>
        <v xml:space="preserve"> </v>
      </c>
      <c r="R287" s="58" t="str">
        <f>IF(SUM(COUNTIFS('Planificación 2026-1'!F:F,"PRINCIPAL",'Planificación 2026-1'!X:X,C287,'Planificación 2026-1'!H:H,"CA"))&gt;0,"P07"," ")</f>
        <v xml:space="preserve"> </v>
      </c>
      <c r="S287" s="58" t="str">
        <f>IF(SUM(COUNTIFS('Planificación 2026-1'!F:F,"PRINCIPAL",'Planificación 2026-1'!X:X,C287,'Planificación 2026-1'!H:H,"DE"))&gt;0,"P08"," ")</f>
        <v xml:space="preserve"> </v>
      </c>
      <c r="T287" s="58" t="str">
        <f>IF(SUM(COUNTIFS('Planificación 2026-1'!F:F,"PRINCIPAL",'Planificación 2026-1'!X:X,C287,'Planificación 2026-1'!H:H,"OB"))&gt;0,"P09"," ")</f>
        <v xml:space="preserve"> </v>
      </c>
      <c r="U287" s="58" t="str">
        <f>IF(SUM(COUNTIFS('Planificación 2026-1'!F:F,"PRINCIPAL",'Planificación 2026-1'!X:X,C287,'Planificación 2026-1'!H:H,"MH"))&gt;0,"P31"," ")</f>
        <v xml:space="preserve"> </v>
      </c>
      <c r="V287" s="58" t="str">
        <f>IF(SUM(COUNTIFS('Planificación 2026-1'!F:F,"PRINCIPAL",'Planificación 2026-1'!X:X,C287,'Planificación 2026-1'!H:H,"IC"))&gt;0,"P32"," ")</f>
        <v xml:space="preserve"> </v>
      </c>
      <c r="W287" s="58" t="str">
        <f>IF(SUM(COUNTIFS('Planificación 2026-1'!F:F,"PRINCIPAL",'Planificación 2026-1'!X:X,C287,'Planificación 2026-1'!H:H,"AR"))&gt;0,"P34"," ")</f>
        <v xml:space="preserve"> </v>
      </c>
      <c r="X287" s="58" t="str">
        <f>IF(SUM(COUNTIFS('Planificación 2026-1'!F:F,"PRINCIPAL",'Planificación 2026-1'!X:X,C287,'Planificación 2026-1'!H:H,"T1"))&gt;0,"P35"," ")</f>
        <v xml:space="preserve"> </v>
      </c>
      <c r="Y287" s="58" t="str">
        <f>IF(SUM(COUNTIFS('Planificación 2026-1'!F:F,"PRINCIPAL",'Planificación 2026-1'!X:X,C287,'Planificación 2026-1'!H:H,"T3"))&gt;0,"P36"," ")</f>
        <v xml:space="preserve"> </v>
      </c>
      <c r="Z287" s="58" t="str">
        <f>IF(SUM(COUNTIFS('Planificación 2026-1'!F:F,"PRINCIPAL",'Planificación 2026-1'!X:X,C287,'Planificación 2026-1'!H:H,"T2"))&gt;0,"P37"," ")</f>
        <v xml:space="preserve"> </v>
      </c>
      <c r="AA287" s="58" t="str">
        <f>IF(SUM(COUNTIFS('Planificación 2026-1'!F:F,"PRINCIPAL",'Planificación 2026-1'!X:X,C287,'Planificación 2026-1'!H:H,"AE"))&gt;0,"P38"," ")</f>
        <v xml:space="preserve"> </v>
      </c>
      <c r="AB287" s="58" t="str">
        <f>IF(SUM(COUNTIFS('Planificación 2026-1'!F:F,"PRINCIPAL",'Planificación 2026-1'!X:X,C287,'Planificación 2026-1'!H:H,"T4"))&gt;0,"P55"," ")</f>
        <v xml:space="preserve"> </v>
      </c>
      <c r="AC287" s="58" t="str">
        <f>IF(SUM(COUNTIFS('Planificación 2026-1'!F:F,"FILIAL",'Planificación 2026-1'!X:X,C287,'Planificación 2026-1'!H:H,"AF"))&gt;0," P01"," ")</f>
        <v xml:space="preserve"> </v>
      </c>
      <c r="AD287" s="58" t="str">
        <f>IF(SUM(COUNTIFS('Planificación 2026-1'!F:F,"FILIAL",'Planificación 2026-1'!X:X,C287,'Planificación 2026-1'!H:H,"EN"))&gt;0,"P02"," ")</f>
        <v xml:space="preserve"> </v>
      </c>
      <c r="AE287" s="58" t="str">
        <f>IF(SUM(COUNTIFS('Planificación 2026-1'!F:F,"FILIAL",'Planificación 2026-1'!X:X,C287,'Planificación 2026-1'!H:H,"IS"))&gt;0,"P03"," ")</f>
        <v xml:space="preserve"> </v>
      </c>
      <c r="AF287" s="58" t="str">
        <f>IF(SUM(COUNTIFS('Planificación 2026-1'!F:F,"FILIAL",'Planificación 2026-1'!X:X,C287,'Planificación 2026-1'!H:H,"PS"))&gt;0,"P04"," ")</f>
        <v xml:space="preserve"> </v>
      </c>
      <c r="AG287" s="58"/>
      <c r="AH287" s="58" t="str">
        <f>IF(SUM(COUNTIFS('Planificación 2026-1'!F:F,"FILIAL",'Planificación 2026-1'!X:X,C287,'Planificación 2026-1'!H:H,"IN"))&gt;0,"P06"," ")</f>
        <v xml:space="preserve"> </v>
      </c>
      <c r="AI287" s="58" t="str">
        <f>IF(SUM(COUNTIFS('Planificación 2026-1'!F:F,"FILIAL",'Planificación 2026-1'!X:X,C287,'Planificación 2026-1'!H:H,"CA"))&gt;0,"P07"," ")</f>
        <v xml:space="preserve"> </v>
      </c>
      <c r="AJ287" s="58" t="str">
        <f>IF(SUM(COUNTIFS('Planificación 2026-1'!F:F,"FILIAL",'Planificación 2026-1'!X:X,C287,'Planificación 2026-1'!H:H,"DE"))&gt;0,"P08"," ")</f>
        <v xml:space="preserve"> </v>
      </c>
      <c r="AK287" s="58" t="str">
        <f>IF(SUM(COUNTIFS('Planificación 2026-1'!F:F,"FILIAL",'Planificación 2026-1'!X:X,C287,'Planificación 2026-1'!H:H,"OB"))&gt;0,"P09"," ")</f>
        <v xml:space="preserve"> </v>
      </c>
      <c r="AL287" s="58" t="str">
        <f>IF(SUM(COUNTIFS('Planificación 2026-1'!F:F,"FILIAL",'Planificación 2026-1'!X:X,C287,'Planificación 2026-1'!H:H,"MH"))&gt;0,"P31"," ")</f>
        <v xml:space="preserve"> </v>
      </c>
      <c r="AM287" s="58" t="str">
        <f>IF(SUM(COUNTIFS('Planificación 2026-1'!F:F,"FILIAL",'Planificación 2026-1'!X:X,C287,'Planificación 2026-1'!H:H,"IC"))&gt;0,"P32"," ")</f>
        <v xml:space="preserve"> </v>
      </c>
      <c r="AN287" s="58" t="str">
        <f>IF(SUM(COUNTIFS('Planificación 2026-1'!F:F,"FILIAL",'Planificación 2026-1'!X:X,C287,'Planificación 2026-1'!H:H,"AR"))&gt;0,"P34"," ")</f>
        <v xml:space="preserve"> </v>
      </c>
      <c r="AO287" s="58" t="str">
        <f>IF(SUM(COUNTIFS('Planificación 2026-1'!F:F,"FILIAL",'Planificación 2026-1'!X:X,C287,'Planificación 2026-1'!H:H,"T1"))&gt;0,"P35"," ")</f>
        <v xml:space="preserve"> </v>
      </c>
      <c r="AP287" s="58" t="str">
        <f>IF(SUM(COUNTIFS('Planificación 2026-1'!F:F,"FILIAL",'Planificación 2026-1'!X:X,C287,'Planificación 2026-1'!H:H,"T3"))&gt;0,"P36"," ")</f>
        <v xml:space="preserve"> </v>
      </c>
      <c r="AQ287" s="58" t="str">
        <f>IF(SUM(COUNTIFS('Planificación 2026-1'!F:F,"FILIAL",'Planificación 2026-1'!X:X,C287,'Planificación 2026-1'!H:H,"T2"))&gt;0,"P37"," ")</f>
        <v xml:space="preserve"> </v>
      </c>
      <c r="AR287" s="58" t="str">
        <f>IF(SUM(COUNTIFS('Planificación 2026-1'!F:F,"FILIAL",'Planificación 2026-1'!X:X,C287,'Planificación 2026-1'!H:H,"AE"))&gt;0,"P38"," ")</f>
        <v xml:space="preserve"> </v>
      </c>
      <c r="AS287" s="58" t="str">
        <f>IF(SUM(COUNTIFS('Planificación 2026-1'!F:F,"FILIAL",'Planificación 2026-1'!X:X,C287,'Planificación 2026-1'!H:H,"T4"))&gt;0,"P55"," ")</f>
        <v xml:space="preserve"> </v>
      </c>
      <c r="AT287" s="58" t="str">
        <f>IF(SUM(COUNTIFS('Planificación 2026-1'!F:F,"SUNAMPE",'Planificación 2026-1'!X:X,C287,'Planificación 2026-1'!H:H,"AF"))&gt;0," P01"," ")</f>
        <v xml:space="preserve"> </v>
      </c>
      <c r="AU287" s="58" t="str">
        <f>IF(SUM(COUNTIFS('Planificación 2026-1'!F:F,"SUNAMPE",'Planificación 2026-1'!X:X,C287,'Planificación 2026-1'!H:H,"EN"))&gt;0,"P02"," ")</f>
        <v xml:space="preserve"> </v>
      </c>
      <c r="AV287" s="58" t="str">
        <f>IF(SUM(COUNTIFS('Planificación 2026-1'!F:F,"SUNAMPE",'Planificación 2026-1'!X:X,C287,'Planificación 2026-1'!H:H,"IS"))&gt;0,"P03"," ")</f>
        <v xml:space="preserve"> </v>
      </c>
      <c r="AW287" s="58" t="str">
        <f>IF(SUM(COUNTIFS('Planificación 2026-1'!F:F,"SUNAMPE",'Planificación 2026-1'!X:X,C287,'Planificación 2026-1'!H:H,"PS"))&gt;0,"P04"," ")</f>
        <v xml:space="preserve"> </v>
      </c>
      <c r="AX287" s="58"/>
      <c r="AY287" s="58" t="str">
        <f>IF(SUM(COUNTIFS('Planificación 2026-1'!F:F,"SUNAMPE",'Planificación 2026-1'!X:X,C287,'Planificación 2026-1'!H:H,"IN"))&gt;0,"P06"," ")</f>
        <v xml:space="preserve"> </v>
      </c>
      <c r="AZ287" s="58" t="str">
        <f>IF(SUM(COUNTIFS('Planificación 2026-1'!F:F,"SUNAMPE",'Planificación 2026-1'!X:X,C287,'Planificación 2026-1'!H:H,"CA"))&gt;0,"P07"," ")</f>
        <v xml:space="preserve"> </v>
      </c>
      <c r="BA287" s="58" t="str">
        <f>IF(SUM(COUNTIFS('Planificación 2026-1'!F:F,"SUNAMPE",'Planificación 2026-1'!X:X,C287,'Planificación 2026-1'!H:H,"DE"))&gt;0,"P08"," ")</f>
        <v xml:space="preserve"> </v>
      </c>
      <c r="BB287" s="58" t="str">
        <f>IF(SUM(COUNTIFS('Planificación 2026-1'!F:F,"SUNAMPE",'Planificación 2026-1'!X:X,C287,'Planificación 2026-1'!H:H,"OB"))&gt;0,"P09"," ")</f>
        <v xml:space="preserve"> </v>
      </c>
      <c r="BC287" s="58" t="str">
        <f>IF(SUM(COUNTIFS('Planificación 2026-1'!F:F,"SUNAMPE",'Planificación 2026-1'!X:X,C287,'Planificación 2026-1'!H:H,"MH"))&gt;0,"P31"," ")</f>
        <v xml:space="preserve"> </v>
      </c>
      <c r="BD287" s="58" t="str">
        <f>IF(SUM(COUNTIFS('Planificación 2026-1'!F:F,"SUNAMPE",'Planificación 2026-1'!X:X,C287,'Planificación 2026-1'!H:H,"IC"))&gt;0,"P32"," ")</f>
        <v xml:space="preserve"> </v>
      </c>
      <c r="BE287" s="58" t="str">
        <f>IF(SUM(COUNTIFS('Planificación 2026-1'!F:F,"SUNAMPE",'Planificación 2026-1'!X:X,C287,'Planificación 2026-1'!H:H,"AR"))&gt;0,"P34"," ")</f>
        <v xml:space="preserve"> </v>
      </c>
      <c r="BF287" s="58" t="str">
        <f>IF(SUM(COUNTIFS('Planificación 2026-1'!F:F,"SUNAMPE",'Planificación 2026-1'!X:X,C287,'Planificación 2026-1'!H:H,"T1"))&gt;0,"P35"," ")</f>
        <v xml:space="preserve"> </v>
      </c>
      <c r="BG287" s="58" t="str">
        <f>IF(SUM(COUNTIFS('Planificación 2026-1'!F:F,"SUNAMPE",'Planificación 2026-1'!X:X,C287,'Planificación 2026-1'!H:H,"T3"))&gt;0,"P36"," ")</f>
        <v xml:space="preserve"> </v>
      </c>
      <c r="BH287" s="58" t="str">
        <f>IF(SUM(COUNTIFS('Planificación 2026-1'!F:F,"SUNAMPE",'Planificación 2026-1'!X:X,C287,'Planificación 2026-1'!H:H,"T2"))&gt;0,"P37"," ")</f>
        <v xml:space="preserve"> </v>
      </c>
      <c r="BI287" s="58" t="str">
        <f>IF(SUM(COUNTIFS('Planificación 2026-1'!F:F,"SUNAMPE",'Planificación 2026-1'!X:X,C287,'Planificación 2026-1'!H:H,"AE"))&gt;0,"P38"," ")</f>
        <v xml:space="preserve"> </v>
      </c>
      <c r="BJ287" s="58" t="str">
        <f>IF(SUM(COUNTIFS('Planificación 2026-1'!F:F,"SUNAMPE",'Planificación 2026-1'!X:X,C287,'Planificación 2026-1'!H:H,"T4"))&gt;0,"P55"," ")</f>
        <v xml:space="preserve"> </v>
      </c>
      <c r="BK287" s="58" t="str">
        <f>IF(SUM(COUNTIFS('Planificación 2026-1'!F:F,"HUAURA",'Planificación 2026-1'!X:X,C287,'Planificación 2026-1'!H:H,"AF"))&gt;0," P01"," ")</f>
        <v xml:space="preserve"> </v>
      </c>
      <c r="BL287" s="58" t="str">
        <f>IF(SUM(COUNTIFS('Planificación 2026-1'!F:F,"HUAURA",'Planificación 2026-1'!X:X,C287,'Planificación 2026-1'!H:H,"EN"))&gt;0,"P02"," ")</f>
        <v>P02</v>
      </c>
      <c r="BM287" s="58" t="str">
        <f>IF(SUM(COUNTIFS('Planificación 2026-1'!F:F,"HUAURA",'Planificación 2026-1'!X:X,C287,'Planificación 2026-1'!H:H,"IS"))&gt;0,"P03"," ")</f>
        <v xml:space="preserve"> </v>
      </c>
      <c r="BN287" s="58" t="str">
        <f>IF(SUM(COUNTIFS('Planificación 2026-1'!F:F,"HUAURA",'Planificación 2026-1'!X:X,C287,'Planificación 2026-1'!H:H,"PS"))&gt;0,"P04"," ")</f>
        <v xml:space="preserve"> </v>
      </c>
      <c r="BO287" s="58"/>
      <c r="BP287" s="58" t="str">
        <f>IF(SUM(COUNTIFS('Planificación 2026-1'!F:F,"HUAURA",'Planificación 2026-1'!X:X,C287,'Planificación 2026-1'!H:H,"IN"))&gt;0,"P06"," ")</f>
        <v xml:space="preserve"> </v>
      </c>
      <c r="BQ287" s="58" t="str">
        <f>IF(SUM(COUNTIFS('Planificación 2026-1'!F:F,"HUAURA",'Planificación 2026-1'!X:X,C287,'Planificación 2026-1'!H:H,"CA"))&gt;0,"P07"," ")</f>
        <v xml:space="preserve"> </v>
      </c>
      <c r="BR287" s="58" t="str">
        <f>IF(SUM(COUNTIFS('Planificación 2026-1'!F:F,"HUAURA",'Planificación 2026-1'!X:X,C287,'Planificación 2026-1'!H:H,"DE"))&gt;0,"P08"," ")</f>
        <v xml:space="preserve"> </v>
      </c>
      <c r="BS287" s="58" t="str">
        <f>IF(SUM(COUNTIFS('Planificación 2026-1'!F:F,"HUAURA",'Planificación 2026-1'!X:X,C287,'Planificación 2026-1'!H:H,"OB"))&gt;0,"P09"," ")</f>
        <v>P09</v>
      </c>
      <c r="BT287" s="58" t="str">
        <f>IF(SUM(COUNTIFS('Planificación 2026-1'!F:F,"HUAURA",'Planificación 2026-1'!X:X,C287,'Planificación 2026-1'!H:H,"MH"))&gt;0,"P31"," ")</f>
        <v xml:space="preserve"> </v>
      </c>
      <c r="BU287" s="58" t="str">
        <f>IF(SUM(COUNTIFS('Planificación 2026-1'!F:F,"HUAURA",'Planificación 2026-1'!X:X,C287,'Planificación 2026-1'!H:H,"IC"))&gt;0,"P32"," ")</f>
        <v xml:space="preserve"> </v>
      </c>
      <c r="BV287" s="58" t="str">
        <f>IF(SUM(COUNTIFS('Planificación 2026-1'!F:F,"HUAURA",'Planificación 2026-1'!X:X,C287,'Planificación 2026-1'!H:H,"AR"))&gt;0,"P34"," ")</f>
        <v xml:space="preserve"> </v>
      </c>
      <c r="BW287" s="58" t="str">
        <f>IF(SUM(COUNTIFS('Planificación 2026-1'!F:F,"HUAURA",'Planificación 2026-1'!X:X,C287,'Planificación 2026-1'!H:H,"T1"))&gt;0,"P35"," ")</f>
        <v xml:space="preserve"> </v>
      </c>
      <c r="BX287" s="58" t="str">
        <f>IF(SUM(COUNTIFS('Planificación 2026-1'!F:F,"HUAURA",'Planificación 2026-1'!X:X,C287,'Planificación 2026-1'!H:H,"T3"))&gt;0,"P36"," ")</f>
        <v xml:space="preserve"> </v>
      </c>
      <c r="BY287" s="58" t="str">
        <f>IF(SUM(COUNTIFS('Planificación 2026-1'!F:F,"HUAURA",'Planificación 2026-1'!X:X,C287,'Planificación 2026-1'!H:H,"T2"))&gt;0,"P37"," ")</f>
        <v xml:space="preserve"> </v>
      </c>
      <c r="BZ287" s="58" t="str">
        <f>IF(SUM(COUNTIFS('Planificación 2026-1'!F:F,"HUAURA",'Planificación 2026-1'!X:X,C287,'Planificación 2026-1'!H:H,"AE"))&gt;0,"P38"," ")</f>
        <v xml:space="preserve"> </v>
      </c>
      <c r="CA287" s="58" t="str">
        <f>IF(SUM(COUNTIFS('Planificación 2026-1'!F:F,"HUAURA",'Planificación 2026-1'!X:X,C287,'Planificación 2026-1'!H:H,"T4"))&gt;0,"P55"," ")</f>
        <v xml:space="preserve"> </v>
      </c>
      <c r="CB287" s="59">
        <f>SUMIFS('Planificación 2026-1'!S:S,'Planificación 2026-1'!X:X,C287,'Planificación 2026-1'!H:H,"AF",'Planificación 2026-1'!I:I,"&gt;2")</f>
        <v>0</v>
      </c>
      <c r="CC287" s="59">
        <f>SUMIFS('Planificación 2026-1'!S:S,'Planificación 2026-1'!X:X,C287,'Planificación 2026-1'!H:H,"EN",'Planificación 2026-1'!I:I,"&gt;2")</f>
        <v>0</v>
      </c>
      <c r="CD287" s="59">
        <f>SUMIFS('Planificación 2026-1'!S:S,'Planificación 2026-1'!X:X,C287,'Planificación 2026-1'!H:H,"IS",'Planificación 2026-1'!I:I,"&gt;2")</f>
        <v>0</v>
      </c>
      <c r="CE287" s="59">
        <f>SUMIFS('Planificación 2026-1'!S:S,'Planificación 2026-1'!X:X,C287,'Planificación 2026-1'!H:H,"PS",'Planificación 2026-1'!I:I,"&gt;2")</f>
        <v>0</v>
      </c>
      <c r="CF287" s="59">
        <f>SUMIFS('Planificación 2026-1'!S:S,'Planificación 2026-1'!X:X,C287,'Planificación 2026-1'!H:H,"IN",'Planificación 2026-1'!I:I,"&gt;2")</f>
        <v>0</v>
      </c>
      <c r="CG287" s="59">
        <f>SUMIFS('Planificación 2026-1'!S:S,'Planificación 2026-1'!X:X,C287,'Planificación 2026-1'!H:H,"CA",'Planificación 2026-1'!I:I,"&gt;2")</f>
        <v>0</v>
      </c>
      <c r="CH287" s="59">
        <f>SUMIFS('Planificación 2026-1'!S:S,'Planificación 2026-1'!X:X,C287,'Planificación 2026-1'!H:H,"DE",'Planificación 2026-1'!I:I,"&gt;2")</f>
        <v>0</v>
      </c>
      <c r="CI287" s="59">
        <f>SUMIFS('Planificación 2026-1'!S:S,'Planificación 2026-1'!X:X,C287,'Planificación 2026-1'!H:H,"OB",'Planificación 2026-1'!I:I,"&gt;2")</f>
        <v>0</v>
      </c>
      <c r="CJ287" s="59">
        <f>SUMIFS('Planificación 2026-1'!S:S,'Planificación 2026-1'!X:X,C287,'Planificación 2026-1'!H:H,"MH",'Planificación 2026-1'!I:I,"&gt;2")</f>
        <v>0</v>
      </c>
      <c r="CK287" s="59">
        <f>SUMIFS('Planificación 2026-1'!S:S,'Planificación 2026-1'!X:X,C287,'Planificación 2026-1'!H:H,"IC",'Planificación 2026-1'!I:I,"&gt;2")</f>
        <v>0</v>
      </c>
      <c r="CL287" s="59">
        <f>SUMIFS('Planificación 2026-1'!S:S,'Planificación 2026-1'!X:X,C287,'Planificación 2026-1'!H:H,"AR",'Planificación 2026-1'!I:I,"&gt;2")</f>
        <v>0</v>
      </c>
      <c r="CM287" s="59">
        <f>SUMIFS('Planificación 2026-1'!S:S,'Planificación 2026-1'!X:X,C287,'Planificación 2026-1'!H:H,"AE",'Planificación 2026-1'!I:I,"&gt;2")</f>
        <v>0</v>
      </c>
      <c r="CN287" s="59">
        <f>SUMIFS('Planificación 2026-1'!S:S,'Planificación 2026-1'!X:X,C287,'Planificación 2026-1'!H:H,"T1",'Planificación 2026-1'!I:I,"&gt;2")</f>
        <v>0</v>
      </c>
      <c r="CO287" s="59">
        <f>SUMIFS('Planificación 2026-1'!S:S,'Planificación 2026-1'!X:X,C287,'Planificación 2026-1'!H:H,"T3",'Planificación 2026-1'!I:I,"&gt;2")</f>
        <v>0</v>
      </c>
      <c r="CP287" s="59">
        <f>SUMIFS('Planificación 2026-1'!S:S,'Planificación 2026-1'!X:X,C287,'Planificación 2026-1'!H:H,"T2",'Planificación 2026-1'!I:I,"&gt;2")</f>
        <v>0</v>
      </c>
      <c r="CQ287" s="59">
        <f>SUMIFS('Planificación 2026-1'!S:S,'Planificación 2026-1'!X:X,C287,'Planificación 2026-1'!H:H,"T4",'Planificación 2026-1'!I:I,"&gt;2")</f>
        <v>0</v>
      </c>
      <c r="CR287" s="59">
        <f>SUMIFS('Planificación 2026-1'!S:S,'Planificación 2026-1'!X:X,C287,'Planificación 2026-1'!H:H,"AF",'Planificación 2026-1'!I:I,"&lt;3")</f>
        <v>0</v>
      </c>
      <c r="CS287" s="59">
        <f>SUMIFS('Planificación 2026-1'!S:S,'Planificación 2026-1'!X:X,C287,'Planificación 2026-1'!H:H,"EN",'Planificación 2026-1'!I:I,"&lt;3")</f>
        <v>12</v>
      </c>
      <c r="CT287" s="59">
        <f>SUMIFS('Planificación 2026-1'!S:S,'Planificación 2026-1'!X:X,C287,'Planificación 2026-1'!H:H,"IS",'Planificación 2026-1'!I:I,"&lt;3")</f>
        <v>0</v>
      </c>
      <c r="CU287" s="59">
        <f>SUMIFS('Planificación 2026-1'!S:S,'Planificación 2026-1'!X:X,C287,'Planificación 2026-1'!H:H,"PS",'Planificación 2026-1'!I:I,"&lt;3")</f>
        <v>0</v>
      </c>
      <c r="CV287" s="59">
        <f>SUMIFS('Planificación 2026-1'!S:S,'Planificación 2026-1'!X:X,C287,'Planificación 2026-1'!H:H,"IN",'Planificación 2026-1'!I:I,"&lt;3")</f>
        <v>0</v>
      </c>
      <c r="CW287" s="59">
        <f>SUMIFS('Planificación 2026-1'!S:S,'Planificación 2026-1'!X:X,C287,'Planificación 2026-1'!H:H,"CA",'Planificación 2026-1'!I:I,"&lt;3")</f>
        <v>0</v>
      </c>
      <c r="CX287" s="59">
        <f>SUMIFS('Planificación 2026-1'!S:S,'Planificación 2026-1'!X:X,C287,'Planificación 2026-1'!H:H,"DE",'Planificación 2026-1'!I:I,"&lt;3")</f>
        <v>0</v>
      </c>
      <c r="CY287" s="59">
        <f>SUMIFS('Planificación 2026-1'!S:S,'Planificación 2026-1'!X:X,C287,'Planificación 2026-1'!H:H,"OB",'Planificación 2026-1'!I:I,"&lt;3")</f>
        <v>8</v>
      </c>
      <c r="CZ287" s="59">
        <f>SUMIFS('Planificación 2026-1'!S:S,'Planificación 2026-1'!X:X,C287,'Planificación 2026-1'!H:H,"MH",'Planificación 2026-1'!I:I,"&lt;3")</f>
        <v>0</v>
      </c>
      <c r="DA287" s="59">
        <f>SUMIFS('Planificación 2026-1'!S:S,'Planificación 2026-1'!X:X,C287,'Planificación 2026-1'!H:H,"IC",'Planificación 2026-1'!I:I,"&lt;3")</f>
        <v>0</v>
      </c>
      <c r="DB287" s="59">
        <f>SUMIFS('Planificación 2026-1'!S:S,'Planificación 2026-1'!X:X,C287,'Planificación 2026-1'!H:H,"AR",'Planificación 2026-1'!I:I,"&lt;3")</f>
        <v>0</v>
      </c>
      <c r="DC287" s="59">
        <f>SUMIFS('Planificación 2026-1'!S:S,'Planificación 2026-1'!X:X,C287,'Planificación 2026-1'!H:H,"AE",'Planificación 2026-1'!I:I,"&lt;3")</f>
        <v>0</v>
      </c>
      <c r="DD287" s="59">
        <f>SUMIFS('Planificación 2026-1'!S:S,'Planificación 2026-1'!X:X,C287,'Planificación 2026-1'!H:H,"T1",'Planificación 2026-1'!I:I,"&lt;3")</f>
        <v>0</v>
      </c>
      <c r="DE287" s="59">
        <f>SUMIFS('Planificación 2026-1'!S:S,'Planificación 2026-1'!X:X,C287,'Planificación 2026-1'!H:H,"T3",'Planificación 2026-1'!I:I,"&lt;3")</f>
        <v>0</v>
      </c>
      <c r="DF287" s="59">
        <f>SUMIFS('Planificación 2026-1'!S:S,'Planificación 2026-1'!X:X,C287,'Planificación 2026-1'!H:H,"T2",'Planificación 2026-1'!I:I,"&lt;3")</f>
        <v>0</v>
      </c>
      <c r="DG287" s="59">
        <f>SUMIFS('Planificación 2026-1'!S:S,'Planificación 2026-1'!X:X,C287,'Planificación 2026-1'!H:H,"T4",'Planificación 2026-1'!I:I,"&lt;3")</f>
        <v>0</v>
      </c>
      <c r="DH287" s="58" t="str">
        <f t="shared" si="59"/>
        <v/>
      </c>
      <c r="DI287" s="27">
        <f>IF(C287="","",SUMIFS('Planificación 2026-1'!S:S,'Planificación 2026-1'!X:X,C287,'Planificación 2026-1'!F:F,"PRINCIPAL",'Planificación 2026-1'!Y:Y,"VIRTUAL"))</f>
        <v>0</v>
      </c>
      <c r="DJ287" s="27">
        <f>IF(C287="","",SUMIFS('Planificación 2026-1'!S:S,'Planificación 2026-1'!X:X,C287,'Planificación 2026-1'!F:F,"PRINCIPAL",'Planificación 2026-1'!Y:Y,"PRESENCIAL"))</f>
        <v>0</v>
      </c>
      <c r="DK287" s="27">
        <f>IF(C287="","",SUMIFS('Planificación 2026-1'!S:S,'Planificación 2026-1'!X:X,C287,'Planificación 2026-1'!F:F,"PRINCIPAL",'Planificación 2026-1'!Y:Y,"HIBRIDO PRESENCIAL"))</f>
        <v>0</v>
      </c>
      <c r="DL287" s="58" t="str">
        <f t="shared" si="60"/>
        <v/>
      </c>
      <c r="DM287" s="58">
        <f>IF(C287="","",SUMIFS('Planificación 2026-1'!S:S,'Planificación 2026-1'!X:X,C287,'Planificación 2026-1'!F:F,"FILIAL",'Planificación 2026-1'!Y:Y,"VIRTUAL"))</f>
        <v>0</v>
      </c>
      <c r="DN287" s="60">
        <f>IF(C287="","",SUMIFS('Planificación 2026-1'!S:S,'Planificación 2026-1'!X:X,C287,'Planificación 2026-1'!F:F,"FILIAL",'Planificación 2026-1'!Y:Y,"PRESENCIAL"))</f>
        <v>0</v>
      </c>
      <c r="DO287" s="29">
        <f>IF(C287="","",SUMIFS('Planificación 2026-1'!S:S,'Planificación 2026-1'!X:X,C287,'Planificación 2026-1'!F:F,"FILIAL",'Planificación 2026-1'!Y:Y,"HIBRIDO PRESENCIAL"))</f>
        <v>0</v>
      </c>
      <c r="DP287" s="61" t="str">
        <f t="shared" si="61"/>
        <v/>
      </c>
      <c r="DQ287" s="58">
        <f>IF(C287="","",SUMIFS('Planificación 2026-1'!S:S,'Planificación 2026-1'!X:X,C287,'Planificación 2026-1'!F:F,"SUNAMPE",'Planificación 2026-1'!Y:Y,"VIRTUAL"))</f>
        <v>0</v>
      </c>
      <c r="DR287" s="29">
        <f>IF(C287="","",SUMIFS('Planificación 2026-1'!S:S,'Planificación 2026-1'!X:X,C287,'Planificación 2026-1'!F:F,"SUNAMPE",'Planificación 2026-1'!Y:Y,"PRESENCIAL"))</f>
        <v>0</v>
      </c>
      <c r="DS287" s="61" t="str">
        <f t="shared" si="62"/>
        <v>P02 P09</v>
      </c>
      <c r="DT287" s="58">
        <f>IF(C287="","",SUMIFS('Planificación 2026-1'!S:S,'Planificación 2026-1'!X:X,C287,'Planificación 2026-1'!F:F,"HUAURA",'Planificación 2026-1'!Y:Y,"VIRTUAL"))</f>
        <v>0</v>
      </c>
      <c r="DU287" s="29">
        <f>IF(C287="","",SUMIFS('Planificación 2026-1'!S:S,'Planificación 2026-1'!X:X,C287,'Planificación 2026-1'!F:F,"HUAURA",'Planificación 2026-1'!Y:Y,"PRESENCIAL"))</f>
        <v>20</v>
      </c>
      <c r="DV287" s="32">
        <f>SUMIFS('Planificación 2026-1'!S:S,'Planificación 2026-1'!X:X,C287,'Planificación 2026-1'!F:F,"PRINCIPAL",'Planificación 2026-1'!Y:Y,"VIRTUAL",'Planificación 2026-1'!I:I,"&gt;2")</f>
        <v>0</v>
      </c>
      <c r="DW287" s="32">
        <f>SUMIFS('Planificación 2026-1'!S:S,'Planificación 2026-1'!X:X,C287,'Planificación 2026-1'!F:F,"PRINCIPAL",'Planificación 2026-1'!Y:Y,"&lt;&gt;VIRTUAL",'Planificación 2026-1'!I:I,"&gt;2")</f>
        <v>0</v>
      </c>
      <c r="DX287" s="32">
        <f>SUMIFS('Planificación 2026-1'!S:S,'Planificación 2026-1'!X:X,C287,'Planificación 2026-1'!F:F,"SUNAMPE",'Planificación 2026-1'!Y:Y,"VIRTUAL",'Planificación 2026-1'!I:I,"&gt;2")</f>
        <v>0</v>
      </c>
      <c r="DY287" s="32">
        <f>SUMIFS('Planificación 2026-1'!S:S,'Planificación 2026-1'!X:X,C287,'Planificación 2026-1'!F:F,"SUNAMPE",'Planificación 2026-1'!Y:Y,"&lt;&gt;VIRTUAL",'Planificación 2026-1'!I:I,"&gt;2")</f>
        <v>0</v>
      </c>
      <c r="DZ287" s="32">
        <f>SUMIFS('Planificación 2026-1'!S:S,'Planificación 2026-1'!X:X,C287,'Planificación 2026-1'!F:F,"FILIAL",'Planificación 2026-1'!Y:Y,"VIRTUAL",'Planificación 2026-1'!I:I,"&gt;2")</f>
        <v>0</v>
      </c>
      <c r="EA287" s="32">
        <f>SUMIFS('Planificación 2026-1'!S:S,'Planificación 2026-1'!X:X,C287,'Planificación 2026-1'!F:F,"FILIAL",'Planificación 2026-1'!Y:Y,"&lt;&gt;VIRTUAL",'Planificación 2026-1'!I:I,"&gt;2")</f>
        <v>0</v>
      </c>
      <c r="EB287" s="32">
        <f>SUMIFS('Planificación 2026-1'!S:S,'Planificación 2026-1'!X:X,C287,'Planificación 2026-1'!F:F,"PORUMA",'Planificación 2026-1'!Y:Y,"VIRTUAL",'Planificación 2026-1'!I:I,"&gt;2")</f>
        <v>0</v>
      </c>
      <c r="EC287" s="32">
        <f>SUMIFS('Planificación 2026-1'!S:S,'Planificación 2026-1'!X:X,C287,'Planificación 2026-1'!F:F,"PORUMA",'Planificación 2026-1'!Y:Y,"&lt;&gt;VIRTUAL",'Planificación 2026-1'!I:I,"&gt;2")</f>
        <v>0</v>
      </c>
      <c r="ED287" s="32">
        <f>SUMIFS('Planificación 2026-1'!S:S,'Planificación 2026-1'!X:X,C287,'Planificación 2026-1'!F:F,"HUAURA",'Planificación 2026-1'!Y:Y,"VIRTUAL",'Planificación 2026-1'!I:I,"&gt;2")</f>
        <v>0</v>
      </c>
      <c r="EE287" s="32">
        <f>SUMIFS('Planificación 2026-1'!S:S,'Planificación 2026-1'!X:X,C287,'Planificación 2026-1'!F:F,"HUAURA",'Planificación 2026-1'!Y:Y,"&lt;&gt;VIRTUAL",'Planificación 2026-1'!I:I,"&gt;2")</f>
        <v>0</v>
      </c>
      <c r="EF287" s="32">
        <f>SUMIFS('Planificación 2026-1'!S:S,'Planificación 2026-1'!X:X,C287,'Planificación 2026-1'!F:F,"PRINCIPAL",'Planificación 2026-1'!Y:Y,"VIRTUAL",'Planificación 2026-1'!I:I,"&lt;3")</f>
        <v>0</v>
      </c>
      <c r="EG287" s="32">
        <f>SUMIFS('Planificación 2026-1'!S:S,'Planificación 2026-1'!X:X,C287,'Planificación 2026-1'!F:F,"PRINCIPAL",'Planificación 2026-1'!Y:Y,"&lt;&gt;VIRTUAL",'Planificación 2026-1'!I:I,"&lt;3")</f>
        <v>0</v>
      </c>
      <c r="EH287" s="32">
        <f>SUMIFS('Planificación 2026-1'!S:S,'Planificación 2026-1'!X:X,C287,'Planificación 2026-1'!F:F,"SUNAMPE",'Planificación 2026-1'!Y:Y,"VIRTUAL",'Planificación 2026-1'!I:I,"&lt;3")</f>
        <v>0</v>
      </c>
      <c r="EI287" s="32">
        <f>SUMIFS('Planificación 2026-1'!S:S,'Planificación 2026-1'!X:X,C287,'Planificación 2026-1'!F:F,"SUNAMPE",'Planificación 2026-1'!Y:Y,"&lt;&gt;VIRTUAL",'Planificación 2026-1'!I:I,"&lt;3")</f>
        <v>0</v>
      </c>
      <c r="EJ287" s="32">
        <f>SUMIFS('Planificación 2026-1'!S:S,'Planificación 2026-1'!X:X,C287,'Planificación 2026-1'!F:F,"FILIAL",'Planificación 2026-1'!Y:Y,"VIRTUAL",'Planificación 2026-1'!I:I,"&lt;3")</f>
        <v>0</v>
      </c>
      <c r="EK287" s="32">
        <f>SUMIFS('Planificación 2026-1'!S:S,'Planificación 2026-1'!X:X,C287,'Planificación 2026-1'!F:F,"FILIAL",'Planificación 2026-1'!Y:Y,"&lt;&gt;VIRTUAL",'Planificación 2026-1'!I:I,"&lt;3")</f>
        <v>0</v>
      </c>
      <c r="EL287" s="32">
        <f>SUMIFS('Planificación 2026-1'!S:S,'Planificación 2026-1'!X:X,C287,'Planificación 2026-1'!F:F,"PORUMA",'Planificación 2026-1'!Y:Y,"VIRTUAL",'Planificación 2026-1'!I:I,"&lt;3")</f>
        <v>0</v>
      </c>
      <c r="EM287" s="32">
        <f>SUMIFS('Planificación 2026-1'!S:S,'Planificación 2026-1'!X:X,C287,'Planificación 2026-1'!F:F,"PORUMA",'Planificación 2026-1'!Y:Y,"&lt;&gt;VIRTUAL",'Planificación 2026-1'!I:I,"&lt;3")</f>
        <v>0</v>
      </c>
      <c r="EN287" s="32">
        <f>SUMIFS('Planificación 2026-1'!S:S,'Planificación 2026-1'!X:X,C287,'Planificación 2026-1'!F:F,"HUAURA",'Planificación 2026-1'!Y:Y,"VIRTUAL",'Planificación 2026-1'!I:I,"&lt;3")</f>
        <v>0</v>
      </c>
      <c r="EO287" s="32">
        <f>SUMIFS('Planificación 2026-1'!S:S,'Planificación 2026-1'!X:X,C287,'Planificación 2026-1'!F:F,"HUAURA",'Planificación 2026-1'!Y:Y,"&lt;&gt;VIRTUAL",'Planificación 2026-1'!I:I,"&lt;3")</f>
        <v>20</v>
      </c>
      <c r="EP287" s="32">
        <f t="shared" si="63"/>
        <v>0</v>
      </c>
      <c r="EQ287" s="32">
        <f t="shared" si="64"/>
        <v>20</v>
      </c>
      <c r="ER287" s="32">
        <f t="shared" si="65"/>
        <v>0</v>
      </c>
      <c r="ES287" s="32">
        <f t="shared" si="66"/>
        <v>0</v>
      </c>
      <c r="ET287" s="32">
        <f t="shared" si="67"/>
        <v>0</v>
      </c>
      <c r="EU287" s="32">
        <f t="shared" si="68"/>
        <v>20</v>
      </c>
      <c r="EV287" s="32" t="b">
        <f>EXACT(EU287,E287)</f>
        <v>1</v>
      </c>
      <c r="EW287" s="32"/>
      <c r="EX287" s="32">
        <f t="shared" si="69"/>
        <v>0</v>
      </c>
      <c r="EY287" s="32">
        <f t="shared" si="70"/>
        <v>20</v>
      </c>
      <c r="EZ287" s="32" t="b">
        <f>EXACT(SUM(EX287:EY287),E287)</f>
        <v>1</v>
      </c>
      <c r="FA287" s="32" t="str">
        <f t="shared" si="71"/>
        <v/>
      </c>
      <c r="FB287" s="32" t="str">
        <f t="shared" si="72"/>
        <v>PRESENCIAL</v>
      </c>
    </row>
    <row r="288" spans="2:158">
      <c r="B288" s="66">
        <v>285</v>
      </c>
      <c r="C288" s="32" t="s">
        <v>496</v>
      </c>
      <c r="D288" s="429">
        <v>44002302</v>
      </c>
      <c r="E288" s="62">
        <f>SUMIF('Planificación 2026-1'!X:X,C288,'Planificación 2026-1'!S:S)</f>
        <v>20</v>
      </c>
      <c r="F288" s="450" t="s">
        <v>203</v>
      </c>
      <c r="G288" s="57" t="s">
        <v>200</v>
      </c>
      <c r="H288" s="64"/>
      <c r="I288" s="64"/>
      <c r="J288" s="32" t="s">
        <v>44</v>
      </c>
      <c r="K288" s="32" t="s">
        <v>172</v>
      </c>
      <c r="L288" s="57" t="str">
        <f>IF(SUM(COUNTIFS('Planificación 2026-1'!F:F,"PRINCIPAL",'Planificación 2026-1'!X:X,C288,'Planificación 2026-1'!H:H,"AF"))&gt;0,"P01"," ")</f>
        <v xml:space="preserve"> </v>
      </c>
      <c r="M288" s="58" t="str">
        <f>IF(SUM(COUNTIFS('Planificación 2026-1'!F:F,"PRINCIPAL",'Planificación 2026-1'!X:X,C288,'Planificación 2026-1'!H:H,"EN"))&gt;0,"P02"," ")</f>
        <v xml:space="preserve"> </v>
      </c>
      <c r="N288" s="58" t="str">
        <f>IF(SUM(COUNTIFS('Planificación 2026-1'!F:F,"PRINCIPAL",'Planificación 2026-1'!X:X,C288,'Planificación 2026-1'!H:H,"IS"))&gt;0,"P03"," ")</f>
        <v xml:space="preserve"> </v>
      </c>
      <c r="O288" s="58" t="str">
        <f>IF(SUM(COUNTIFS('Planificación 2026-1'!F:F,"PRINCIPAL",'Planificación 2026-1'!X:X,C288,'Planificación 2026-1'!H:H,"PS"))&gt;0,"P04"," ")</f>
        <v xml:space="preserve"> </v>
      </c>
      <c r="P288" s="58"/>
      <c r="Q288" s="58" t="str">
        <f>IF(SUM(COUNTIFS('Planificación 2026-1'!F:F,"PRINCIPAL",'Planificación 2026-1'!X:X,C288,'Planificación 2026-1'!H:H,"IN"))&gt;0,"P06"," ")</f>
        <v xml:space="preserve"> </v>
      </c>
      <c r="R288" s="58" t="str">
        <f>IF(SUM(COUNTIFS('Planificación 2026-1'!F:F,"PRINCIPAL",'Planificación 2026-1'!X:X,C288,'Planificación 2026-1'!H:H,"CA"))&gt;0,"P07"," ")</f>
        <v xml:space="preserve"> </v>
      </c>
      <c r="S288" s="58" t="str">
        <f>IF(SUM(COUNTIFS('Planificación 2026-1'!F:F,"PRINCIPAL",'Planificación 2026-1'!X:X,C288,'Planificación 2026-1'!H:H,"DE"))&gt;0,"P08"," ")</f>
        <v xml:space="preserve"> </v>
      </c>
      <c r="T288" s="58" t="str">
        <f>IF(SUM(COUNTIFS('Planificación 2026-1'!F:F,"PRINCIPAL",'Planificación 2026-1'!X:X,C288,'Planificación 2026-1'!H:H,"OB"))&gt;0,"P09"," ")</f>
        <v xml:space="preserve"> </v>
      </c>
      <c r="U288" s="58" t="str">
        <f>IF(SUM(COUNTIFS('Planificación 2026-1'!F:F,"PRINCIPAL",'Planificación 2026-1'!X:X,C288,'Planificación 2026-1'!H:H,"MH"))&gt;0,"P31"," ")</f>
        <v xml:space="preserve"> </v>
      </c>
      <c r="V288" s="58" t="str">
        <f>IF(SUM(COUNTIFS('Planificación 2026-1'!F:F,"PRINCIPAL",'Planificación 2026-1'!X:X,C288,'Planificación 2026-1'!H:H,"IC"))&gt;0,"P32"," ")</f>
        <v xml:space="preserve"> </v>
      </c>
      <c r="W288" s="58" t="str">
        <f>IF(SUM(COUNTIFS('Planificación 2026-1'!F:F,"PRINCIPAL",'Planificación 2026-1'!X:X,C288,'Planificación 2026-1'!H:H,"AR"))&gt;0,"P34"," ")</f>
        <v xml:space="preserve"> </v>
      </c>
      <c r="X288" s="58" t="str">
        <f>IF(SUM(COUNTIFS('Planificación 2026-1'!F:F,"PRINCIPAL",'Planificación 2026-1'!X:X,C288,'Planificación 2026-1'!H:H,"T1"))&gt;0,"P35"," ")</f>
        <v xml:space="preserve"> </v>
      </c>
      <c r="Y288" s="58" t="str">
        <f>IF(SUM(COUNTIFS('Planificación 2026-1'!F:F,"PRINCIPAL",'Planificación 2026-1'!X:X,C288,'Planificación 2026-1'!H:H,"T3"))&gt;0,"P36"," ")</f>
        <v xml:space="preserve"> </v>
      </c>
      <c r="Z288" s="58" t="str">
        <f>IF(SUM(COUNTIFS('Planificación 2026-1'!F:F,"PRINCIPAL",'Planificación 2026-1'!X:X,C288,'Planificación 2026-1'!H:H,"T2"))&gt;0,"P37"," ")</f>
        <v xml:space="preserve"> </v>
      </c>
      <c r="AA288" s="58" t="str">
        <f>IF(SUM(COUNTIFS('Planificación 2026-1'!F:F,"PRINCIPAL",'Planificación 2026-1'!X:X,C288,'Planificación 2026-1'!H:H,"AE"))&gt;0,"P38"," ")</f>
        <v xml:space="preserve"> </v>
      </c>
      <c r="AB288" s="58" t="str">
        <f>IF(SUM(COUNTIFS('Planificación 2026-1'!F:F,"PRINCIPAL",'Planificación 2026-1'!X:X,C288,'Planificación 2026-1'!H:H,"T4"))&gt;0,"P55"," ")</f>
        <v xml:space="preserve"> </v>
      </c>
      <c r="AC288" s="58" t="str">
        <f>IF(SUM(COUNTIFS('Planificación 2026-1'!F:F,"FILIAL",'Planificación 2026-1'!X:X,C288,'Planificación 2026-1'!H:H,"AF"))&gt;0," P01"," ")</f>
        <v xml:space="preserve"> </v>
      </c>
      <c r="AD288" s="58" t="str">
        <f>IF(SUM(COUNTIFS('Planificación 2026-1'!F:F,"FILIAL",'Planificación 2026-1'!X:X,C288,'Planificación 2026-1'!H:H,"EN"))&gt;0,"P02"," ")</f>
        <v xml:space="preserve"> </v>
      </c>
      <c r="AE288" s="58" t="str">
        <f>IF(SUM(COUNTIFS('Planificación 2026-1'!F:F,"FILIAL",'Planificación 2026-1'!X:X,C288,'Planificación 2026-1'!H:H,"IS"))&gt;0,"P03"," ")</f>
        <v xml:space="preserve"> </v>
      </c>
      <c r="AF288" s="58" t="str">
        <f>IF(SUM(COUNTIFS('Planificación 2026-1'!F:F,"FILIAL",'Planificación 2026-1'!X:X,C288,'Planificación 2026-1'!H:H,"PS"))&gt;0,"P04"," ")</f>
        <v xml:space="preserve"> </v>
      </c>
      <c r="AG288" s="58"/>
      <c r="AH288" s="58" t="str">
        <f>IF(SUM(COUNTIFS('Planificación 2026-1'!F:F,"FILIAL",'Planificación 2026-1'!X:X,C288,'Planificación 2026-1'!H:H,"IN"))&gt;0,"P06"," ")</f>
        <v xml:space="preserve"> </v>
      </c>
      <c r="AI288" s="58" t="str">
        <f>IF(SUM(COUNTIFS('Planificación 2026-1'!F:F,"FILIAL",'Planificación 2026-1'!X:X,C288,'Planificación 2026-1'!H:H,"CA"))&gt;0,"P07"," ")</f>
        <v xml:space="preserve"> </v>
      </c>
      <c r="AJ288" s="58" t="str">
        <f>IF(SUM(COUNTIFS('Planificación 2026-1'!F:F,"FILIAL",'Planificación 2026-1'!X:X,C288,'Planificación 2026-1'!H:H,"DE"))&gt;0,"P08"," ")</f>
        <v xml:space="preserve"> </v>
      </c>
      <c r="AK288" s="58" t="str">
        <f>IF(SUM(COUNTIFS('Planificación 2026-1'!F:F,"FILIAL",'Planificación 2026-1'!X:X,C288,'Planificación 2026-1'!H:H,"OB"))&gt;0,"P09"," ")</f>
        <v xml:space="preserve"> </v>
      </c>
      <c r="AL288" s="58" t="str">
        <f>IF(SUM(COUNTIFS('Planificación 2026-1'!F:F,"FILIAL",'Planificación 2026-1'!X:X,C288,'Planificación 2026-1'!H:H,"MH"))&gt;0,"P31"," ")</f>
        <v xml:space="preserve"> </v>
      </c>
      <c r="AM288" s="58" t="str">
        <f>IF(SUM(COUNTIFS('Planificación 2026-1'!F:F,"FILIAL",'Planificación 2026-1'!X:X,C288,'Planificación 2026-1'!H:H,"IC"))&gt;0,"P32"," ")</f>
        <v xml:space="preserve"> </v>
      </c>
      <c r="AN288" s="58" t="str">
        <f>IF(SUM(COUNTIFS('Planificación 2026-1'!F:F,"FILIAL",'Planificación 2026-1'!X:X,C288,'Planificación 2026-1'!H:H,"AR"))&gt;0,"P34"," ")</f>
        <v xml:space="preserve"> </v>
      </c>
      <c r="AO288" s="58" t="str">
        <f>IF(SUM(COUNTIFS('Planificación 2026-1'!F:F,"FILIAL",'Planificación 2026-1'!X:X,C288,'Planificación 2026-1'!H:H,"T1"))&gt;0,"P35"," ")</f>
        <v xml:space="preserve"> </v>
      </c>
      <c r="AP288" s="58" t="str">
        <f>IF(SUM(COUNTIFS('Planificación 2026-1'!F:F,"FILIAL",'Planificación 2026-1'!X:X,C288,'Planificación 2026-1'!H:H,"T3"))&gt;0,"P36"," ")</f>
        <v xml:space="preserve"> </v>
      </c>
      <c r="AQ288" s="58" t="str">
        <f>IF(SUM(COUNTIFS('Planificación 2026-1'!F:F,"FILIAL",'Planificación 2026-1'!X:X,C288,'Planificación 2026-1'!H:H,"T2"))&gt;0,"P37"," ")</f>
        <v xml:space="preserve"> </v>
      </c>
      <c r="AR288" s="58" t="str">
        <f>IF(SUM(COUNTIFS('Planificación 2026-1'!F:F,"FILIAL",'Planificación 2026-1'!X:X,C288,'Planificación 2026-1'!H:H,"AE"))&gt;0,"P38"," ")</f>
        <v xml:space="preserve"> </v>
      </c>
      <c r="AS288" s="58" t="str">
        <f>IF(SUM(COUNTIFS('Planificación 2026-1'!F:F,"FILIAL",'Planificación 2026-1'!X:X,C288,'Planificación 2026-1'!H:H,"T4"))&gt;0,"P55"," ")</f>
        <v xml:space="preserve"> </v>
      </c>
      <c r="AT288" s="58" t="str">
        <f>IF(SUM(COUNTIFS('Planificación 2026-1'!F:F,"SUNAMPE",'Planificación 2026-1'!X:X,C288,'Planificación 2026-1'!H:H,"AF"))&gt;0," P01"," ")</f>
        <v xml:space="preserve"> </v>
      </c>
      <c r="AU288" s="58" t="str">
        <f>IF(SUM(COUNTIFS('Planificación 2026-1'!F:F,"SUNAMPE",'Planificación 2026-1'!X:X,C288,'Planificación 2026-1'!H:H,"EN"))&gt;0,"P02"," ")</f>
        <v xml:space="preserve"> </v>
      </c>
      <c r="AV288" s="58" t="str">
        <f>IF(SUM(COUNTIFS('Planificación 2026-1'!F:F,"SUNAMPE",'Planificación 2026-1'!X:X,C288,'Planificación 2026-1'!H:H,"IS"))&gt;0,"P03"," ")</f>
        <v xml:space="preserve"> </v>
      </c>
      <c r="AW288" s="58" t="str">
        <f>IF(SUM(COUNTIFS('Planificación 2026-1'!F:F,"SUNAMPE",'Planificación 2026-1'!X:X,C288,'Planificación 2026-1'!H:H,"PS"))&gt;0,"P04"," ")</f>
        <v xml:space="preserve"> </v>
      </c>
      <c r="AX288" s="58"/>
      <c r="AY288" s="58" t="str">
        <f>IF(SUM(COUNTIFS('Planificación 2026-1'!F:F,"SUNAMPE",'Planificación 2026-1'!X:X,C288,'Planificación 2026-1'!H:H,"IN"))&gt;0,"P06"," ")</f>
        <v xml:space="preserve"> </v>
      </c>
      <c r="AZ288" s="58" t="str">
        <f>IF(SUM(COUNTIFS('Planificación 2026-1'!F:F,"SUNAMPE",'Planificación 2026-1'!X:X,C288,'Planificación 2026-1'!H:H,"CA"))&gt;0,"P07"," ")</f>
        <v xml:space="preserve"> </v>
      </c>
      <c r="BA288" s="58" t="str">
        <f>IF(SUM(COUNTIFS('Planificación 2026-1'!F:F,"SUNAMPE",'Planificación 2026-1'!X:X,C288,'Planificación 2026-1'!H:H,"DE"))&gt;0,"P08"," ")</f>
        <v xml:space="preserve"> </v>
      </c>
      <c r="BB288" s="58" t="str">
        <f>IF(SUM(COUNTIFS('Planificación 2026-1'!F:F,"SUNAMPE",'Planificación 2026-1'!X:X,C288,'Planificación 2026-1'!H:H,"OB"))&gt;0,"P09"," ")</f>
        <v xml:space="preserve"> </v>
      </c>
      <c r="BC288" s="58" t="str">
        <f>IF(SUM(COUNTIFS('Planificación 2026-1'!F:F,"SUNAMPE",'Planificación 2026-1'!X:X,C288,'Planificación 2026-1'!H:H,"MH"))&gt;0,"P31"," ")</f>
        <v xml:space="preserve"> </v>
      </c>
      <c r="BD288" s="58" t="str">
        <f>IF(SUM(COUNTIFS('Planificación 2026-1'!F:F,"SUNAMPE",'Planificación 2026-1'!X:X,C288,'Planificación 2026-1'!H:H,"IC"))&gt;0,"P32"," ")</f>
        <v xml:space="preserve"> </v>
      </c>
      <c r="BE288" s="58" t="str">
        <f>IF(SUM(COUNTIFS('Planificación 2026-1'!F:F,"SUNAMPE",'Planificación 2026-1'!X:X,C288,'Planificación 2026-1'!H:H,"AR"))&gt;0,"P34"," ")</f>
        <v xml:space="preserve"> </v>
      </c>
      <c r="BF288" s="58" t="str">
        <f>IF(SUM(COUNTIFS('Planificación 2026-1'!F:F,"SUNAMPE",'Planificación 2026-1'!X:X,C288,'Planificación 2026-1'!H:H,"T1"))&gt;0,"P35"," ")</f>
        <v xml:space="preserve"> </v>
      </c>
      <c r="BG288" s="58" t="str">
        <f>IF(SUM(COUNTIFS('Planificación 2026-1'!F:F,"SUNAMPE",'Planificación 2026-1'!X:X,C288,'Planificación 2026-1'!H:H,"T3"))&gt;0,"P36"," ")</f>
        <v xml:space="preserve"> </v>
      </c>
      <c r="BH288" s="58" t="str">
        <f>IF(SUM(COUNTIFS('Planificación 2026-1'!F:F,"SUNAMPE",'Planificación 2026-1'!X:X,C288,'Planificación 2026-1'!H:H,"T2"))&gt;0,"P37"," ")</f>
        <v xml:space="preserve"> </v>
      </c>
      <c r="BI288" s="58" t="str">
        <f>IF(SUM(COUNTIFS('Planificación 2026-1'!F:F,"SUNAMPE",'Planificación 2026-1'!X:X,C288,'Planificación 2026-1'!H:H,"AE"))&gt;0,"P38"," ")</f>
        <v xml:space="preserve"> </v>
      </c>
      <c r="BJ288" s="58" t="str">
        <f>IF(SUM(COUNTIFS('Planificación 2026-1'!F:F,"SUNAMPE",'Planificación 2026-1'!X:X,C288,'Planificación 2026-1'!H:H,"T4"))&gt;0,"P55"," ")</f>
        <v xml:space="preserve"> </v>
      </c>
      <c r="BK288" s="58" t="str">
        <f>IF(SUM(COUNTIFS('Planificación 2026-1'!F:F,"HUAURA",'Planificación 2026-1'!X:X,C288,'Planificación 2026-1'!H:H,"AF"))&gt;0," P01"," ")</f>
        <v xml:space="preserve"> </v>
      </c>
      <c r="BL288" s="58" t="str">
        <f>IF(SUM(COUNTIFS('Planificación 2026-1'!F:F,"HUAURA",'Planificación 2026-1'!X:X,C288,'Planificación 2026-1'!H:H,"EN"))&gt;0,"P02"," ")</f>
        <v xml:space="preserve"> </v>
      </c>
      <c r="BM288" s="58" t="str">
        <f>IF(SUM(COUNTIFS('Planificación 2026-1'!F:F,"HUAURA",'Planificación 2026-1'!X:X,C288,'Planificación 2026-1'!H:H,"IS"))&gt;0,"P03"," ")</f>
        <v xml:space="preserve"> </v>
      </c>
      <c r="BN288" s="58" t="str">
        <f>IF(SUM(COUNTIFS('Planificación 2026-1'!F:F,"HUAURA",'Planificación 2026-1'!X:X,C288,'Planificación 2026-1'!H:H,"PS"))&gt;0,"P04"," ")</f>
        <v>P04</v>
      </c>
      <c r="BO288" s="58"/>
      <c r="BP288" s="58" t="str">
        <f>IF(SUM(COUNTIFS('Planificación 2026-1'!F:F,"HUAURA",'Planificación 2026-1'!X:X,C288,'Planificación 2026-1'!H:H,"IN"))&gt;0,"P06"," ")</f>
        <v xml:space="preserve"> </v>
      </c>
      <c r="BQ288" s="58" t="str">
        <f>IF(SUM(COUNTIFS('Planificación 2026-1'!F:F,"HUAURA",'Planificación 2026-1'!X:X,C288,'Planificación 2026-1'!H:H,"CA"))&gt;0,"P07"," ")</f>
        <v xml:space="preserve"> </v>
      </c>
      <c r="BR288" s="58" t="str">
        <f>IF(SUM(COUNTIFS('Planificación 2026-1'!F:F,"HUAURA",'Planificación 2026-1'!X:X,C288,'Planificación 2026-1'!H:H,"DE"))&gt;0,"P08"," ")</f>
        <v xml:space="preserve"> </v>
      </c>
      <c r="BS288" s="58" t="str">
        <f>IF(SUM(COUNTIFS('Planificación 2026-1'!F:F,"HUAURA",'Planificación 2026-1'!X:X,C288,'Planificación 2026-1'!H:H,"OB"))&gt;0,"P09"," ")</f>
        <v>P09</v>
      </c>
      <c r="BT288" s="58" t="str">
        <f>IF(SUM(COUNTIFS('Planificación 2026-1'!F:F,"HUAURA",'Planificación 2026-1'!X:X,C288,'Planificación 2026-1'!H:H,"MH"))&gt;0,"P31"," ")</f>
        <v xml:space="preserve"> </v>
      </c>
      <c r="BU288" s="58" t="str">
        <f>IF(SUM(COUNTIFS('Planificación 2026-1'!F:F,"HUAURA",'Planificación 2026-1'!X:X,C288,'Planificación 2026-1'!H:H,"IC"))&gt;0,"P32"," ")</f>
        <v xml:space="preserve"> </v>
      </c>
      <c r="BV288" s="58" t="str">
        <f>IF(SUM(COUNTIFS('Planificación 2026-1'!F:F,"HUAURA",'Planificación 2026-1'!X:X,C288,'Planificación 2026-1'!H:H,"AR"))&gt;0,"P34"," ")</f>
        <v xml:space="preserve"> </v>
      </c>
      <c r="BW288" s="58" t="str">
        <f>IF(SUM(COUNTIFS('Planificación 2026-1'!F:F,"HUAURA",'Planificación 2026-1'!X:X,C288,'Planificación 2026-1'!H:H,"T1"))&gt;0,"P35"," ")</f>
        <v xml:space="preserve"> </v>
      </c>
      <c r="BX288" s="58" t="str">
        <f>IF(SUM(COUNTIFS('Planificación 2026-1'!F:F,"HUAURA",'Planificación 2026-1'!X:X,C288,'Planificación 2026-1'!H:H,"T3"))&gt;0,"P36"," ")</f>
        <v xml:space="preserve"> </v>
      </c>
      <c r="BY288" s="58" t="str">
        <f>IF(SUM(COUNTIFS('Planificación 2026-1'!F:F,"HUAURA",'Planificación 2026-1'!X:X,C288,'Planificación 2026-1'!H:H,"T2"))&gt;0,"P37"," ")</f>
        <v xml:space="preserve"> </v>
      </c>
      <c r="BZ288" s="58" t="str">
        <f>IF(SUM(COUNTIFS('Planificación 2026-1'!F:F,"HUAURA",'Planificación 2026-1'!X:X,C288,'Planificación 2026-1'!H:H,"AE"))&gt;0,"P38"," ")</f>
        <v xml:space="preserve"> </v>
      </c>
      <c r="CA288" s="58" t="str">
        <f>IF(SUM(COUNTIFS('Planificación 2026-1'!F:F,"HUAURA",'Planificación 2026-1'!X:X,C288,'Planificación 2026-1'!H:H,"T4"))&gt;0,"P55"," ")</f>
        <v xml:space="preserve"> </v>
      </c>
      <c r="CB288" s="59">
        <f>SUMIFS('Planificación 2026-1'!S:S,'Planificación 2026-1'!X:X,C288,'Planificación 2026-1'!H:H,"AF",'Planificación 2026-1'!I:I,"&gt;2")</f>
        <v>0</v>
      </c>
      <c r="CC288" s="59">
        <f>SUMIFS('Planificación 2026-1'!S:S,'Planificación 2026-1'!X:X,C288,'Planificación 2026-1'!H:H,"EN",'Planificación 2026-1'!I:I,"&gt;2")</f>
        <v>0</v>
      </c>
      <c r="CD288" s="59">
        <f>SUMIFS('Planificación 2026-1'!S:S,'Planificación 2026-1'!X:X,C288,'Planificación 2026-1'!H:H,"IS",'Planificación 2026-1'!I:I,"&gt;2")</f>
        <v>0</v>
      </c>
      <c r="CE288" s="59">
        <f>SUMIFS('Planificación 2026-1'!S:S,'Planificación 2026-1'!X:X,C288,'Planificación 2026-1'!H:H,"PS",'Planificación 2026-1'!I:I,"&gt;2")</f>
        <v>0</v>
      </c>
      <c r="CF288" s="59">
        <f>SUMIFS('Planificación 2026-1'!S:S,'Planificación 2026-1'!X:X,C288,'Planificación 2026-1'!H:H,"IN",'Planificación 2026-1'!I:I,"&gt;2")</f>
        <v>0</v>
      </c>
      <c r="CG288" s="59">
        <f>SUMIFS('Planificación 2026-1'!S:S,'Planificación 2026-1'!X:X,C288,'Planificación 2026-1'!H:H,"CA",'Planificación 2026-1'!I:I,"&gt;2")</f>
        <v>0</v>
      </c>
      <c r="CH288" s="59">
        <f>SUMIFS('Planificación 2026-1'!S:S,'Planificación 2026-1'!X:X,C288,'Planificación 2026-1'!H:H,"DE",'Planificación 2026-1'!I:I,"&gt;2")</f>
        <v>0</v>
      </c>
      <c r="CI288" s="59">
        <f>SUMIFS('Planificación 2026-1'!S:S,'Planificación 2026-1'!X:X,C288,'Planificación 2026-1'!H:H,"OB",'Planificación 2026-1'!I:I,"&gt;2")</f>
        <v>0</v>
      </c>
      <c r="CJ288" s="59">
        <f>SUMIFS('Planificación 2026-1'!S:S,'Planificación 2026-1'!X:X,C288,'Planificación 2026-1'!H:H,"MH",'Planificación 2026-1'!I:I,"&gt;2")</f>
        <v>0</v>
      </c>
      <c r="CK288" s="59">
        <f>SUMIFS('Planificación 2026-1'!S:S,'Planificación 2026-1'!X:X,C288,'Planificación 2026-1'!H:H,"IC",'Planificación 2026-1'!I:I,"&gt;2")</f>
        <v>0</v>
      </c>
      <c r="CL288" s="59">
        <f>SUMIFS('Planificación 2026-1'!S:S,'Planificación 2026-1'!X:X,C288,'Planificación 2026-1'!H:H,"AR",'Planificación 2026-1'!I:I,"&gt;2")</f>
        <v>0</v>
      </c>
      <c r="CM288" s="59">
        <f>SUMIFS('Planificación 2026-1'!S:S,'Planificación 2026-1'!X:X,C288,'Planificación 2026-1'!H:H,"AE",'Planificación 2026-1'!I:I,"&gt;2")</f>
        <v>0</v>
      </c>
      <c r="CN288" s="59">
        <f>SUMIFS('Planificación 2026-1'!S:S,'Planificación 2026-1'!X:X,C288,'Planificación 2026-1'!H:H,"T1",'Planificación 2026-1'!I:I,"&gt;2")</f>
        <v>0</v>
      </c>
      <c r="CO288" s="59">
        <f>SUMIFS('Planificación 2026-1'!S:S,'Planificación 2026-1'!X:X,C288,'Planificación 2026-1'!H:H,"T3",'Planificación 2026-1'!I:I,"&gt;2")</f>
        <v>0</v>
      </c>
      <c r="CP288" s="59">
        <f>SUMIFS('Planificación 2026-1'!S:S,'Planificación 2026-1'!X:X,C288,'Planificación 2026-1'!H:H,"T2",'Planificación 2026-1'!I:I,"&gt;2")</f>
        <v>0</v>
      </c>
      <c r="CQ288" s="59">
        <f>SUMIFS('Planificación 2026-1'!S:S,'Planificación 2026-1'!X:X,C288,'Planificación 2026-1'!H:H,"T4",'Planificación 2026-1'!I:I,"&gt;2")</f>
        <v>0</v>
      </c>
      <c r="CR288" s="59">
        <f>SUMIFS('Planificación 2026-1'!S:S,'Planificación 2026-1'!X:X,C288,'Planificación 2026-1'!H:H,"AF",'Planificación 2026-1'!I:I,"&lt;3")</f>
        <v>0</v>
      </c>
      <c r="CS288" s="59">
        <f>SUMIFS('Planificación 2026-1'!S:S,'Planificación 2026-1'!X:X,C288,'Planificación 2026-1'!H:H,"EN",'Planificación 2026-1'!I:I,"&lt;3")</f>
        <v>0</v>
      </c>
      <c r="CT288" s="59">
        <f>SUMIFS('Planificación 2026-1'!S:S,'Planificación 2026-1'!X:X,C288,'Planificación 2026-1'!H:H,"IS",'Planificación 2026-1'!I:I,"&lt;3")</f>
        <v>0</v>
      </c>
      <c r="CU288" s="59">
        <f>SUMIFS('Planificación 2026-1'!S:S,'Planificación 2026-1'!X:X,C288,'Planificación 2026-1'!H:H,"PS",'Planificación 2026-1'!I:I,"&lt;3")</f>
        <v>5</v>
      </c>
      <c r="CV288" s="59">
        <f>SUMIFS('Planificación 2026-1'!S:S,'Planificación 2026-1'!X:X,C288,'Planificación 2026-1'!H:H,"IN",'Planificación 2026-1'!I:I,"&lt;3")</f>
        <v>0</v>
      </c>
      <c r="CW288" s="59">
        <f>SUMIFS('Planificación 2026-1'!S:S,'Planificación 2026-1'!X:X,C288,'Planificación 2026-1'!H:H,"CA",'Planificación 2026-1'!I:I,"&lt;3")</f>
        <v>0</v>
      </c>
      <c r="CX288" s="59">
        <f>SUMIFS('Planificación 2026-1'!S:S,'Planificación 2026-1'!X:X,C288,'Planificación 2026-1'!H:H,"DE",'Planificación 2026-1'!I:I,"&lt;3")</f>
        <v>0</v>
      </c>
      <c r="CY288" s="59">
        <f>SUMIFS('Planificación 2026-1'!S:S,'Planificación 2026-1'!X:X,C288,'Planificación 2026-1'!H:H,"OB",'Planificación 2026-1'!I:I,"&lt;3")</f>
        <v>15</v>
      </c>
      <c r="CZ288" s="59">
        <f>SUMIFS('Planificación 2026-1'!S:S,'Planificación 2026-1'!X:X,C288,'Planificación 2026-1'!H:H,"MH",'Planificación 2026-1'!I:I,"&lt;3")</f>
        <v>0</v>
      </c>
      <c r="DA288" s="59">
        <f>SUMIFS('Planificación 2026-1'!S:S,'Planificación 2026-1'!X:X,C288,'Planificación 2026-1'!H:H,"IC",'Planificación 2026-1'!I:I,"&lt;3")</f>
        <v>0</v>
      </c>
      <c r="DB288" s="59">
        <f>SUMIFS('Planificación 2026-1'!S:S,'Planificación 2026-1'!X:X,C288,'Planificación 2026-1'!H:H,"AR",'Planificación 2026-1'!I:I,"&lt;3")</f>
        <v>0</v>
      </c>
      <c r="DC288" s="59">
        <f>SUMIFS('Planificación 2026-1'!S:S,'Planificación 2026-1'!X:X,C288,'Planificación 2026-1'!H:H,"AE",'Planificación 2026-1'!I:I,"&lt;3")</f>
        <v>0</v>
      </c>
      <c r="DD288" s="59">
        <f>SUMIFS('Planificación 2026-1'!S:S,'Planificación 2026-1'!X:X,C288,'Planificación 2026-1'!H:H,"T1",'Planificación 2026-1'!I:I,"&lt;3")</f>
        <v>0</v>
      </c>
      <c r="DE288" s="59">
        <f>SUMIFS('Planificación 2026-1'!S:S,'Planificación 2026-1'!X:X,C288,'Planificación 2026-1'!H:H,"T3",'Planificación 2026-1'!I:I,"&lt;3")</f>
        <v>0</v>
      </c>
      <c r="DF288" s="59">
        <f>SUMIFS('Planificación 2026-1'!S:S,'Planificación 2026-1'!X:X,C288,'Planificación 2026-1'!H:H,"T2",'Planificación 2026-1'!I:I,"&lt;3")</f>
        <v>0</v>
      </c>
      <c r="DG288" s="59">
        <f>SUMIFS('Planificación 2026-1'!S:S,'Planificación 2026-1'!X:X,C288,'Planificación 2026-1'!H:H,"T4",'Planificación 2026-1'!I:I,"&lt;3")</f>
        <v>0</v>
      </c>
      <c r="DH288" s="58" t="str">
        <f t="shared" si="59"/>
        <v/>
      </c>
      <c r="DI288" s="27">
        <f>IF(C288="","",SUMIFS('Planificación 2026-1'!S:S,'Planificación 2026-1'!X:X,C288,'Planificación 2026-1'!F:F,"PRINCIPAL",'Planificación 2026-1'!Y:Y,"VIRTUAL"))</f>
        <v>0</v>
      </c>
      <c r="DJ288" s="27">
        <f>IF(C288="","",SUMIFS('Planificación 2026-1'!S:S,'Planificación 2026-1'!X:X,C288,'Planificación 2026-1'!F:F,"PRINCIPAL",'Planificación 2026-1'!Y:Y,"PRESENCIAL"))</f>
        <v>0</v>
      </c>
      <c r="DK288" s="27">
        <f>IF(C288="","",SUMIFS('Planificación 2026-1'!S:S,'Planificación 2026-1'!X:X,C288,'Planificación 2026-1'!F:F,"PRINCIPAL",'Planificación 2026-1'!Y:Y,"HIBRIDO PRESENCIAL"))</f>
        <v>0</v>
      </c>
      <c r="DL288" s="58" t="str">
        <f t="shared" si="60"/>
        <v/>
      </c>
      <c r="DM288" s="58">
        <f>IF(C288="","",SUMIFS('Planificación 2026-1'!S:S,'Planificación 2026-1'!X:X,C288,'Planificación 2026-1'!F:F,"FILIAL",'Planificación 2026-1'!Y:Y,"VIRTUAL"))</f>
        <v>0</v>
      </c>
      <c r="DN288" s="60">
        <f>IF(C288="","",SUMIFS('Planificación 2026-1'!S:S,'Planificación 2026-1'!X:X,C288,'Planificación 2026-1'!F:F,"FILIAL",'Planificación 2026-1'!Y:Y,"PRESENCIAL"))</f>
        <v>0</v>
      </c>
      <c r="DO288" s="29">
        <f>IF(C288="","",SUMIFS('Planificación 2026-1'!S:S,'Planificación 2026-1'!X:X,C288,'Planificación 2026-1'!F:F,"FILIAL",'Planificación 2026-1'!Y:Y,"HIBRIDO PRESENCIAL"))</f>
        <v>0</v>
      </c>
      <c r="DP288" s="61" t="str">
        <f t="shared" si="61"/>
        <v/>
      </c>
      <c r="DQ288" s="58">
        <f>IF(C288="","",SUMIFS('Planificación 2026-1'!S:S,'Planificación 2026-1'!X:X,C288,'Planificación 2026-1'!F:F,"SUNAMPE",'Planificación 2026-1'!Y:Y,"VIRTUAL"))</f>
        <v>0</v>
      </c>
      <c r="DR288" s="29">
        <f>IF(C288="","",SUMIFS('Planificación 2026-1'!S:S,'Planificación 2026-1'!X:X,C288,'Planificación 2026-1'!F:F,"SUNAMPE",'Planificación 2026-1'!Y:Y,"PRESENCIAL"))</f>
        <v>0</v>
      </c>
      <c r="DS288" s="61" t="str">
        <f t="shared" si="62"/>
        <v>P04 P09</v>
      </c>
      <c r="DT288" s="58">
        <f>IF(C288="","",SUMIFS('Planificación 2026-1'!S:S,'Planificación 2026-1'!X:X,C288,'Planificación 2026-1'!F:F,"HUAURA",'Planificación 2026-1'!Y:Y,"VIRTUAL"))</f>
        <v>0</v>
      </c>
      <c r="DU288" s="29">
        <f>IF(C288="","",SUMIFS('Planificación 2026-1'!S:S,'Planificación 2026-1'!X:X,C288,'Planificación 2026-1'!F:F,"HUAURA",'Planificación 2026-1'!Y:Y,"PRESENCIAL"))</f>
        <v>20</v>
      </c>
      <c r="DV288" s="32">
        <f>SUMIFS('Planificación 2026-1'!S:S,'Planificación 2026-1'!X:X,C288,'Planificación 2026-1'!F:F,"PRINCIPAL",'Planificación 2026-1'!Y:Y,"VIRTUAL",'Planificación 2026-1'!I:I,"&gt;2")</f>
        <v>0</v>
      </c>
      <c r="DW288" s="32">
        <f>SUMIFS('Planificación 2026-1'!S:S,'Planificación 2026-1'!X:X,C288,'Planificación 2026-1'!F:F,"PRINCIPAL",'Planificación 2026-1'!Y:Y,"&lt;&gt;VIRTUAL",'Planificación 2026-1'!I:I,"&gt;2")</f>
        <v>0</v>
      </c>
      <c r="DX288" s="32">
        <f>SUMIFS('Planificación 2026-1'!S:S,'Planificación 2026-1'!X:X,C288,'Planificación 2026-1'!F:F,"SUNAMPE",'Planificación 2026-1'!Y:Y,"VIRTUAL",'Planificación 2026-1'!I:I,"&gt;2")</f>
        <v>0</v>
      </c>
      <c r="DY288" s="32">
        <f>SUMIFS('Planificación 2026-1'!S:S,'Planificación 2026-1'!X:X,C288,'Planificación 2026-1'!F:F,"SUNAMPE",'Planificación 2026-1'!Y:Y,"&lt;&gt;VIRTUAL",'Planificación 2026-1'!I:I,"&gt;2")</f>
        <v>0</v>
      </c>
      <c r="DZ288" s="32">
        <f>SUMIFS('Planificación 2026-1'!S:S,'Planificación 2026-1'!X:X,C288,'Planificación 2026-1'!F:F,"FILIAL",'Planificación 2026-1'!Y:Y,"VIRTUAL",'Planificación 2026-1'!I:I,"&gt;2")</f>
        <v>0</v>
      </c>
      <c r="EA288" s="32">
        <f>SUMIFS('Planificación 2026-1'!S:S,'Planificación 2026-1'!X:X,C288,'Planificación 2026-1'!F:F,"FILIAL",'Planificación 2026-1'!Y:Y,"&lt;&gt;VIRTUAL",'Planificación 2026-1'!I:I,"&gt;2")</f>
        <v>0</v>
      </c>
      <c r="EB288" s="32">
        <f>SUMIFS('Planificación 2026-1'!S:S,'Planificación 2026-1'!X:X,C288,'Planificación 2026-1'!F:F,"PORUMA",'Planificación 2026-1'!Y:Y,"VIRTUAL",'Planificación 2026-1'!I:I,"&gt;2")</f>
        <v>0</v>
      </c>
      <c r="EC288" s="32">
        <f>SUMIFS('Planificación 2026-1'!S:S,'Planificación 2026-1'!X:X,C288,'Planificación 2026-1'!F:F,"PORUMA",'Planificación 2026-1'!Y:Y,"&lt;&gt;VIRTUAL",'Planificación 2026-1'!I:I,"&gt;2")</f>
        <v>0</v>
      </c>
      <c r="ED288" s="32">
        <f>SUMIFS('Planificación 2026-1'!S:S,'Planificación 2026-1'!X:X,C288,'Planificación 2026-1'!F:F,"HUAURA",'Planificación 2026-1'!Y:Y,"VIRTUAL",'Planificación 2026-1'!I:I,"&gt;2")</f>
        <v>0</v>
      </c>
      <c r="EE288" s="32">
        <f>SUMIFS('Planificación 2026-1'!S:S,'Planificación 2026-1'!X:X,C288,'Planificación 2026-1'!F:F,"HUAURA",'Planificación 2026-1'!Y:Y,"&lt;&gt;VIRTUAL",'Planificación 2026-1'!I:I,"&gt;2")</f>
        <v>0</v>
      </c>
      <c r="EF288" s="32">
        <f>SUMIFS('Planificación 2026-1'!S:S,'Planificación 2026-1'!X:X,C288,'Planificación 2026-1'!F:F,"PRINCIPAL",'Planificación 2026-1'!Y:Y,"VIRTUAL",'Planificación 2026-1'!I:I,"&lt;3")</f>
        <v>0</v>
      </c>
      <c r="EG288" s="32">
        <f>SUMIFS('Planificación 2026-1'!S:S,'Planificación 2026-1'!X:X,C288,'Planificación 2026-1'!F:F,"PRINCIPAL",'Planificación 2026-1'!Y:Y,"&lt;&gt;VIRTUAL",'Planificación 2026-1'!I:I,"&lt;3")</f>
        <v>0</v>
      </c>
      <c r="EH288" s="32">
        <f>SUMIFS('Planificación 2026-1'!S:S,'Planificación 2026-1'!X:X,C288,'Planificación 2026-1'!F:F,"SUNAMPE",'Planificación 2026-1'!Y:Y,"VIRTUAL",'Planificación 2026-1'!I:I,"&lt;3")</f>
        <v>0</v>
      </c>
      <c r="EI288" s="32">
        <f>SUMIFS('Planificación 2026-1'!S:S,'Planificación 2026-1'!X:X,C288,'Planificación 2026-1'!F:F,"SUNAMPE",'Planificación 2026-1'!Y:Y,"&lt;&gt;VIRTUAL",'Planificación 2026-1'!I:I,"&lt;3")</f>
        <v>0</v>
      </c>
      <c r="EJ288" s="32">
        <f>SUMIFS('Planificación 2026-1'!S:S,'Planificación 2026-1'!X:X,C288,'Planificación 2026-1'!F:F,"FILIAL",'Planificación 2026-1'!Y:Y,"VIRTUAL",'Planificación 2026-1'!I:I,"&lt;3")</f>
        <v>0</v>
      </c>
      <c r="EK288" s="32">
        <f>SUMIFS('Planificación 2026-1'!S:S,'Planificación 2026-1'!X:X,C288,'Planificación 2026-1'!F:F,"FILIAL",'Planificación 2026-1'!Y:Y,"&lt;&gt;VIRTUAL",'Planificación 2026-1'!I:I,"&lt;3")</f>
        <v>0</v>
      </c>
      <c r="EL288" s="32">
        <f>SUMIFS('Planificación 2026-1'!S:S,'Planificación 2026-1'!X:X,C288,'Planificación 2026-1'!F:F,"PORUMA",'Planificación 2026-1'!Y:Y,"VIRTUAL",'Planificación 2026-1'!I:I,"&lt;3")</f>
        <v>0</v>
      </c>
      <c r="EM288" s="32">
        <f>SUMIFS('Planificación 2026-1'!S:S,'Planificación 2026-1'!X:X,C288,'Planificación 2026-1'!F:F,"PORUMA",'Planificación 2026-1'!Y:Y,"&lt;&gt;VIRTUAL",'Planificación 2026-1'!I:I,"&lt;3")</f>
        <v>0</v>
      </c>
      <c r="EN288" s="32">
        <f>SUMIFS('Planificación 2026-1'!S:S,'Planificación 2026-1'!X:X,C288,'Planificación 2026-1'!F:F,"HUAURA",'Planificación 2026-1'!Y:Y,"VIRTUAL",'Planificación 2026-1'!I:I,"&lt;3")</f>
        <v>0</v>
      </c>
      <c r="EO288" s="32">
        <f>SUMIFS('Planificación 2026-1'!S:S,'Planificación 2026-1'!X:X,C288,'Planificación 2026-1'!F:F,"HUAURA",'Planificación 2026-1'!Y:Y,"&lt;&gt;VIRTUAL",'Planificación 2026-1'!I:I,"&lt;3")</f>
        <v>20</v>
      </c>
      <c r="EP288" s="32">
        <f t="shared" si="63"/>
        <v>0</v>
      </c>
      <c r="EQ288" s="32">
        <f t="shared" si="64"/>
        <v>20</v>
      </c>
      <c r="ER288" s="32">
        <f t="shared" si="65"/>
        <v>0</v>
      </c>
      <c r="ES288" s="32">
        <f t="shared" si="66"/>
        <v>0</v>
      </c>
      <c r="ET288" s="32">
        <f t="shared" si="67"/>
        <v>0</v>
      </c>
      <c r="EU288" s="32">
        <f t="shared" si="68"/>
        <v>20</v>
      </c>
      <c r="EV288" s="32" t="b">
        <f>EXACT(EU288,E288)</f>
        <v>1</v>
      </c>
      <c r="EW288" s="32"/>
      <c r="EX288" s="32">
        <f t="shared" si="69"/>
        <v>0</v>
      </c>
      <c r="EY288" s="32">
        <f t="shared" si="70"/>
        <v>20</v>
      </c>
      <c r="EZ288" s="32" t="b">
        <f>EXACT(SUM(EX288:EY288),E288)</f>
        <v>1</v>
      </c>
      <c r="FA288" s="32" t="str">
        <f t="shared" si="71"/>
        <v/>
      </c>
      <c r="FB288" s="32" t="str">
        <f t="shared" si="72"/>
        <v>PRESENCIAL</v>
      </c>
    </row>
    <row r="289" spans="2:158">
      <c r="B289" s="65">
        <v>286</v>
      </c>
      <c r="C289" s="32" t="s">
        <v>497</v>
      </c>
      <c r="D289" s="429">
        <v>72313447</v>
      </c>
      <c r="E289" s="62">
        <f>SUMIF('Planificación 2026-1'!X:X,C289,'Planificación 2026-1'!S:S)</f>
        <v>15</v>
      </c>
      <c r="F289" s="450" t="s">
        <v>203</v>
      </c>
      <c r="G289" s="57" t="s">
        <v>272</v>
      </c>
      <c r="H289" s="64"/>
      <c r="I289" s="64"/>
      <c r="J289" s="32" t="s">
        <v>272</v>
      </c>
      <c r="K289" s="32" t="s">
        <v>272</v>
      </c>
      <c r="L289" s="57" t="str">
        <f>IF(SUM(COUNTIFS('Planificación 2026-1'!F:F,"PRINCIPAL",'Planificación 2026-1'!X:X,C289,'Planificación 2026-1'!H:H,"AF"))&gt;0,"P01"," ")</f>
        <v xml:space="preserve"> </v>
      </c>
      <c r="M289" s="58" t="str">
        <f>IF(SUM(COUNTIFS('Planificación 2026-1'!F:F,"PRINCIPAL",'Planificación 2026-1'!X:X,C289,'Planificación 2026-1'!H:H,"EN"))&gt;0,"P02"," ")</f>
        <v xml:space="preserve"> </v>
      </c>
      <c r="N289" s="58" t="str">
        <f>IF(SUM(COUNTIFS('Planificación 2026-1'!F:F,"PRINCIPAL",'Planificación 2026-1'!X:X,C289,'Planificación 2026-1'!H:H,"IS"))&gt;0,"P03"," ")</f>
        <v xml:space="preserve"> </v>
      </c>
      <c r="O289" s="58" t="str">
        <f>IF(SUM(COUNTIFS('Planificación 2026-1'!F:F,"PRINCIPAL",'Planificación 2026-1'!X:X,C289,'Planificación 2026-1'!H:H,"PS"))&gt;0,"P04"," ")</f>
        <v xml:space="preserve"> </v>
      </c>
      <c r="P289" s="58"/>
      <c r="Q289" s="58" t="str">
        <f>IF(SUM(COUNTIFS('Planificación 2026-1'!F:F,"PRINCIPAL",'Planificación 2026-1'!X:X,C289,'Planificación 2026-1'!H:H,"IN"))&gt;0,"P06"," ")</f>
        <v xml:space="preserve"> </v>
      </c>
      <c r="R289" s="58" t="str">
        <f>IF(SUM(COUNTIFS('Planificación 2026-1'!F:F,"PRINCIPAL",'Planificación 2026-1'!X:X,C289,'Planificación 2026-1'!H:H,"CA"))&gt;0,"P07"," ")</f>
        <v xml:space="preserve"> </v>
      </c>
      <c r="S289" s="58" t="str">
        <f>IF(SUM(COUNTIFS('Planificación 2026-1'!F:F,"PRINCIPAL",'Planificación 2026-1'!X:X,C289,'Planificación 2026-1'!H:H,"DE"))&gt;0,"P08"," ")</f>
        <v xml:space="preserve"> </v>
      </c>
      <c r="T289" s="58" t="str">
        <f>IF(SUM(COUNTIFS('Planificación 2026-1'!F:F,"PRINCIPAL",'Planificación 2026-1'!X:X,C289,'Planificación 2026-1'!H:H,"OB"))&gt;0,"P09"," ")</f>
        <v xml:space="preserve"> </v>
      </c>
      <c r="U289" s="58" t="str">
        <f>IF(SUM(COUNTIFS('Planificación 2026-1'!F:F,"PRINCIPAL",'Planificación 2026-1'!X:X,C289,'Planificación 2026-1'!H:H,"MH"))&gt;0,"P31"," ")</f>
        <v xml:space="preserve"> </v>
      </c>
      <c r="V289" s="58" t="str">
        <f>IF(SUM(COUNTIFS('Planificación 2026-1'!F:F,"PRINCIPAL",'Planificación 2026-1'!X:X,C289,'Planificación 2026-1'!H:H,"IC"))&gt;0,"P32"," ")</f>
        <v xml:space="preserve"> </v>
      </c>
      <c r="W289" s="58" t="str">
        <f>IF(SUM(COUNTIFS('Planificación 2026-1'!F:F,"PRINCIPAL",'Planificación 2026-1'!X:X,C289,'Planificación 2026-1'!H:H,"AR"))&gt;0,"P34"," ")</f>
        <v xml:space="preserve"> </v>
      </c>
      <c r="X289" s="58" t="str">
        <f>IF(SUM(COUNTIFS('Planificación 2026-1'!F:F,"PRINCIPAL",'Planificación 2026-1'!X:X,C289,'Planificación 2026-1'!H:H,"T1"))&gt;0,"P35"," ")</f>
        <v xml:space="preserve"> </v>
      </c>
      <c r="Y289" s="58" t="str">
        <f>IF(SUM(COUNTIFS('Planificación 2026-1'!F:F,"PRINCIPAL",'Planificación 2026-1'!X:X,C289,'Planificación 2026-1'!H:H,"T3"))&gt;0,"P36"," ")</f>
        <v xml:space="preserve"> </v>
      </c>
      <c r="Z289" s="58" t="str">
        <f>IF(SUM(COUNTIFS('Planificación 2026-1'!F:F,"PRINCIPAL",'Planificación 2026-1'!X:X,C289,'Planificación 2026-1'!H:H,"T2"))&gt;0,"P37"," ")</f>
        <v xml:space="preserve"> </v>
      </c>
      <c r="AA289" s="58" t="str">
        <f>IF(SUM(COUNTIFS('Planificación 2026-1'!F:F,"PRINCIPAL",'Planificación 2026-1'!X:X,C289,'Planificación 2026-1'!H:H,"AE"))&gt;0,"P38"," ")</f>
        <v xml:space="preserve"> </v>
      </c>
      <c r="AB289" s="58" t="str">
        <f>IF(SUM(COUNTIFS('Planificación 2026-1'!F:F,"PRINCIPAL",'Planificación 2026-1'!X:X,C289,'Planificación 2026-1'!H:H,"T4"))&gt;0,"P55"," ")</f>
        <v xml:space="preserve"> </v>
      </c>
      <c r="AC289" s="58" t="str">
        <f>IF(SUM(COUNTIFS('Planificación 2026-1'!F:F,"FILIAL",'Planificación 2026-1'!X:X,C289,'Planificación 2026-1'!H:H,"AF"))&gt;0," P01"," ")</f>
        <v xml:space="preserve"> </v>
      </c>
      <c r="AD289" s="58" t="str">
        <f>IF(SUM(COUNTIFS('Planificación 2026-1'!F:F,"FILIAL",'Planificación 2026-1'!X:X,C289,'Planificación 2026-1'!H:H,"EN"))&gt;0,"P02"," ")</f>
        <v xml:space="preserve"> </v>
      </c>
      <c r="AE289" s="58" t="str">
        <f>IF(SUM(COUNTIFS('Planificación 2026-1'!F:F,"FILIAL",'Planificación 2026-1'!X:X,C289,'Planificación 2026-1'!H:H,"IS"))&gt;0,"P03"," ")</f>
        <v xml:space="preserve"> </v>
      </c>
      <c r="AF289" s="58" t="str">
        <f>IF(SUM(COUNTIFS('Planificación 2026-1'!F:F,"FILIAL",'Planificación 2026-1'!X:X,C289,'Planificación 2026-1'!H:H,"PS"))&gt;0,"P04"," ")</f>
        <v xml:space="preserve"> </v>
      </c>
      <c r="AG289" s="58"/>
      <c r="AH289" s="58" t="str">
        <f>IF(SUM(COUNTIFS('Planificación 2026-1'!F:F,"FILIAL",'Planificación 2026-1'!X:X,C289,'Planificación 2026-1'!H:H,"IN"))&gt;0,"P06"," ")</f>
        <v xml:space="preserve"> </v>
      </c>
      <c r="AI289" s="58" t="str">
        <f>IF(SUM(COUNTIFS('Planificación 2026-1'!F:F,"FILIAL",'Planificación 2026-1'!X:X,C289,'Planificación 2026-1'!H:H,"CA"))&gt;0,"P07"," ")</f>
        <v xml:space="preserve"> </v>
      </c>
      <c r="AJ289" s="58" t="str">
        <f>IF(SUM(COUNTIFS('Planificación 2026-1'!F:F,"FILIAL",'Planificación 2026-1'!X:X,C289,'Planificación 2026-1'!H:H,"DE"))&gt;0,"P08"," ")</f>
        <v xml:space="preserve"> </v>
      </c>
      <c r="AK289" s="58" t="str">
        <f>IF(SUM(COUNTIFS('Planificación 2026-1'!F:F,"FILIAL",'Planificación 2026-1'!X:X,C289,'Planificación 2026-1'!H:H,"OB"))&gt;0,"P09"," ")</f>
        <v xml:space="preserve"> </v>
      </c>
      <c r="AL289" s="58" t="str">
        <f>IF(SUM(COUNTIFS('Planificación 2026-1'!F:F,"FILIAL",'Planificación 2026-1'!X:X,C289,'Planificación 2026-1'!H:H,"MH"))&gt;0,"P31"," ")</f>
        <v xml:space="preserve"> </v>
      </c>
      <c r="AM289" s="58" t="str">
        <f>IF(SUM(COUNTIFS('Planificación 2026-1'!F:F,"FILIAL",'Planificación 2026-1'!X:X,C289,'Planificación 2026-1'!H:H,"IC"))&gt;0,"P32"," ")</f>
        <v xml:space="preserve"> </v>
      </c>
      <c r="AN289" s="58" t="str">
        <f>IF(SUM(COUNTIFS('Planificación 2026-1'!F:F,"FILIAL",'Planificación 2026-1'!X:X,C289,'Planificación 2026-1'!H:H,"AR"))&gt;0,"P34"," ")</f>
        <v xml:space="preserve"> </v>
      </c>
      <c r="AO289" s="58" t="str">
        <f>IF(SUM(COUNTIFS('Planificación 2026-1'!F:F,"FILIAL",'Planificación 2026-1'!X:X,C289,'Planificación 2026-1'!H:H,"T1"))&gt;0,"P35"," ")</f>
        <v xml:space="preserve"> </v>
      </c>
      <c r="AP289" s="58" t="str">
        <f>IF(SUM(COUNTIFS('Planificación 2026-1'!F:F,"FILIAL",'Planificación 2026-1'!X:X,C289,'Planificación 2026-1'!H:H,"T3"))&gt;0,"P36"," ")</f>
        <v xml:space="preserve"> </v>
      </c>
      <c r="AQ289" s="58" t="str">
        <f>IF(SUM(COUNTIFS('Planificación 2026-1'!F:F,"FILIAL",'Planificación 2026-1'!X:X,C289,'Planificación 2026-1'!H:H,"T2"))&gt;0,"P37"," ")</f>
        <v xml:space="preserve"> </v>
      </c>
      <c r="AR289" s="58" t="str">
        <f>IF(SUM(COUNTIFS('Planificación 2026-1'!F:F,"FILIAL",'Planificación 2026-1'!X:X,C289,'Planificación 2026-1'!H:H,"AE"))&gt;0,"P38"," ")</f>
        <v xml:space="preserve"> </v>
      </c>
      <c r="AS289" s="58" t="str">
        <f>IF(SUM(COUNTIFS('Planificación 2026-1'!F:F,"FILIAL",'Planificación 2026-1'!X:X,C289,'Planificación 2026-1'!H:H,"T4"))&gt;0,"P55"," ")</f>
        <v xml:space="preserve"> </v>
      </c>
      <c r="AT289" s="58" t="str">
        <f>IF(SUM(COUNTIFS('Planificación 2026-1'!F:F,"SUNAMPE",'Planificación 2026-1'!X:X,C289,'Planificación 2026-1'!H:H,"AF"))&gt;0," P01"," ")</f>
        <v xml:space="preserve"> </v>
      </c>
      <c r="AU289" s="58" t="str">
        <f>IF(SUM(COUNTIFS('Planificación 2026-1'!F:F,"SUNAMPE",'Planificación 2026-1'!X:X,C289,'Planificación 2026-1'!H:H,"EN"))&gt;0,"P02"," ")</f>
        <v xml:space="preserve"> </v>
      </c>
      <c r="AV289" s="58" t="str">
        <f>IF(SUM(COUNTIFS('Planificación 2026-1'!F:F,"SUNAMPE",'Planificación 2026-1'!X:X,C289,'Planificación 2026-1'!H:H,"IS"))&gt;0,"P03"," ")</f>
        <v xml:space="preserve"> </v>
      </c>
      <c r="AW289" s="58" t="str">
        <f>IF(SUM(COUNTIFS('Planificación 2026-1'!F:F,"SUNAMPE",'Planificación 2026-1'!X:X,C289,'Planificación 2026-1'!H:H,"PS"))&gt;0,"P04"," ")</f>
        <v xml:space="preserve"> </v>
      </c>
      <c r="AX289" s="58"/>
      <c r="AY289" s="58" t="str">
        <f>IF(SUM(COUNTIFS('Planificación 2026-1'!F:F,"SUNAMPE",'Planificación 2026-1'!X:X,C289,'Planificación 2026-1'!H:H,"IN"))&gt;0,"P06"," ")</f>
        <v xml:space="preserve"> </v>
      </c>
      <c r="AZ289" s="58" t="str">
        <f>IF(SUM(COUNTIFS('Planificación 2026-1'!F:F,"SUNAMPE",'Planificación 2026-1'!X:X,C289,'Planificación 2026-1'!H:H,"CA"))&gt;0,"P07"," ")</f>
        <v xml:space="preserve"> </v>
      </c>
      <c r="BA289" s="58" t="str">
        <f>IF(SUM(COUNTIFS('Planificación 2026-1'!F:F,"SUNAMPE",'Planificación 2026-1'!X:X,C289,'Planificación 2026-1'!H:H,"DE"))&gt;0,"P08"," ")</f>
        <v xml:space="preserve"> </v>
      </c>
      <c r="BB289" s="58" t="str">
        <f>IF(SUM(COUNTIFS('Planificación 2026-1'!F:F,"SUNAMPE",'Planificación 2026-1'!X:X,C289,'Planificación 2026-1'!H:H,"OB"))&gt;0,"P09"," ")</f>
        <v xml:space="preserve"> </v>
      </c>
      <c r="BC289" s="58" t="str">
        <f>IF(SUM(COUNTIFS('Planificación 2026-1'!F:F,"SUNAMPE",'Planificación 2026-1'!X:X,C289,'Planificación 2026-1'!H:H,"MH"))&gt;0,"P31"," ")</f>
        <v xml:space="preserve"> </v>
      </c>
      <c r="BD289" s="58" t="str">
        <f>IF(SUM(COUNTIFS('Planificación 2026-1'!F:F,"SUNAMPE",'Planificación 2026-1'!X:X,C289,'Planificación 2026-1'!H:H,"IC"))&gt;0,"P32"," ")</f>
        <v xml:space="preserve"> </v>
      </c>
      <c r="BE289" s="58" t="str">
        <f>IF(SUM(COUNTIFS('Planificación 2026-1'!F:F,"SUNAMPE",'Planificación 2026-1'!X:X,C289,'Planificación 2026-1'!H:H,"AR"))&gt;0,"P34"," ")</f>
        <v xml:space="preserve"> </v>
      </c>
      <c r="BF289" s="58" t="str">
        <f>IF(SUM(COUNTIFS('Planificación 2026-1'!F:F,"SUNAMPE",'Planificación 2026-1'!X:X,C289,'Planificación 2026-1'!H:H,"T1"))&gt;0,"P35"," ")</f>
        <v xml:space="preserve"> </v>
      </c>
      <c r="BG289" s="58" t="str">
        <f>IF(SUM(COUNTIFS('Planificación 2026-1'!F:F,"SUNAMPE",'Planificación 2026-1'!X:X,C289,'Planificación 2026-1'!H:H,"T3"))&gt;0,"P36"," ")</f>
        <v xml:space="preserve"> </v>
      </c>
      <c r="BH289" s="58" t="str">
        <f>IF(SUM(COUNTIFS('Planificación 2026-1'!F:F,"SUNAMPE",'Planificación 2026-1'!X:X,C289,'Planificación 2026-1'!H:H,"T2"))&gt;0,"P37"," ")</f>
        <v xml:space="preserve"> </v>
      </c>
      <c r="BI289" s="58" t="str">
        <f>IF(SUM(COUNTIFS('Planificación 2026-1'!F:F,"SUNAMPE",'Planificación 2026-1'!X:X,C289,'Planificación 2026-1'!H:H,"AE"))&gt;0,"P38"," ")</f>
        <v xml:space="preserve"> </v>
      </c>
      <c r="BJ289" s="58" t="str">
        <f>IF(SUM(COUNTIFS('Planificación 2026-1'!F:F,"SUNAMPE",'Planificación 2026-1'!X:X,C289,'Planificación 2026-1'!H:H,"T4"))&gt;0,"P55"," ")</f>
        <v xml:space="preserve"> </v>
      </c>
      <c r="BK289" s="58" t="str">
        <f>IF(SUM(COUNTIFS('Planificación 2026-1'!F:F,"HUAURA",'Planificación 2026-1'!X:X,C289,'Planificación 2026-1'!H:H,"AF"))&gt;0," P01"," ")</f>
        <v xml:space="preserve"> </v>
      </c>
      <c r="BL289" s="58" t="str">
        <f>IF(SUM(COUNTIFS('Planificación 2026-1'!F:F,"HUAURA",'Planificación 2026-1'!X:X,C289,'Planificación 2026-1'!H:H,"EN"))&gt;0,"P02"," ")</f>
        <v xml:space="preserve"> </v>
      </c>
      <c r="BM289" s="58" t="str">
        <f>IF(SUM(COUNTIFS('Planificación 2026-1'!F:F,"HUAURA",'Planificación 2026-1'!X:X,C289,'Planificación 2026-1'!H:H,"IS"))&gt;0,"P03"," ")</f>
        <v xml:space="preserve"> </v>
      </c>
      <c r="BN289" s="58" t="str">
        <f>IF(SUM(COUNTIFS('Planificación 2026-1'!F:F,"HUAURA",'Planificación 2026-1'!X:X,C289,'Planificación 2026-1'!H:H,"PS"))&gt;0,"P04"," ")</f>
        <v xml:space="preserve"> </v>
      </c>
      <c r="BO289" s="58"/>
      <c r="BP289" s="58" t="str">
        <f>IF(SUM(COUNTIFS('Planificación 2026-1'!F:F,"HUAURA",'Planificación 2026-1'!X:X,C289,'Planificación 2026-1'!H:H,"IN"))&gt;0,"P06"," ")</f>
        <v xml:space="preserve"> </v>
      </c>
      <c r="BQ289" s="58" t="str">
        <f>IF(SUM(COUNTIFS('Planificación 2026-1'!F:F,"HUAURA",'Planificación 2026-1'!X:X,C289,'Planificación 2026-1'!H:H,"CA"))&gt;0,"P07"," ")</f>
        <v xml:space="preserve"> </v>
      </c>
      <c r="BR289" s="58" t="str">
        <f>IF(SUM(COUNTIFS('Planificación 2026-1'!F:F,"HUAURA",'Planificación 2026-1'!X:X,C289,'Planificación 2026-1'!H:H,"DE"))&gt;0,"P08"," ")</f>
        <v xml:space="preserve"> </v>
      </c>
      <c r="BS289" s="58" t="str">
        <f>IF(SUM(COUNTIFS('Planificación 2026-1'!F:F,"HUAURA",'Planificación 2026-1'!X:X,C289,'Planificación 2026-1'!H:H,"OB"))&gt;0,"P09"," ")</f>
        <v xml:space="preserve"> </v>
      </c>
      <c r="BT289" s="58" t="str">
        <f>IF(SUM(COUNTIFS('Planificación 2026-1'!F:F,"HUAURA",'Planificación 2026-1'!X:X,C289,'Planificación 2026-1'!H:H,"MH"))&gt;0,"P31"," ")</f>
        <v xml:space="preserve"> </v>
      </c>
      <c r="BU289" s="58" t="str">
        <f>IF(SUM(COUNTIFS('Planificación 2026-1'!F:F,"HUAURA",'Planificación 2026-1'!X:X,C289,'Planificación 2026-1'!H:H,"IC"))&gt;0,"P32"," ")</f>
        <v xml:space="preserve"> </v>
      </c>
      <c r="BV289" s="58" t="str">
        <f>IF(SUM(COUNTIFS('Planificación 2026-1'!F:F,"HUAURA",'Planificación 2026-1'!X:X,C289,'Planificación 2026-1'!H:H,"AR"))&gt;0,"P34"," ")</f>
        <v xml:space="preserve"> </v>
      </c>
      <c r="BW289" s="58" t="str">
        <f>IF(SUM(COUNTIFS('Planificación 2026-1'!F:F,"HUAURA",'Planificación 2026-1'!X:X,C289,'Planificación 2026-1'!H:H,"T1"))&gt;0,"P35"," ")</f>
        <v xml:space="preserve"> </v>
      </c>
      <c r="BX289" s="58" t="str">
        <f>IF(SUM(COUNTIFS('Planificación 2026-1'!F:F,"HUAURA",'Planificación 2026-1'!X:X,C289,'Planificación 2026-1'!H:H,"T3"))&gt;0,"P36"," ")</f>
        <v xml:space="preserve"> </v>
      </c>
      <c r="BY289" s="58" t="str">
        <f>IF(SUM(COUNTIFS('Planificación 2026-1'!F:F,"HUAURA",'Planificación 2026-1'!X:X,C289,'Planificación 2026-1'!H:H,"T2"))&gt;0,"P37"," ")</f>
        <v xml:space="preserve"> </v>
      </c>
      <c r="BZ289" s="58" t="str">
        <f>IF(SUM(COUNTIFS('Planificación 2026-1'!F:F,"HUAURA",'Planificación 2026-1'!X:X,C289,'Planificación 2026-1'!H:H,"AE"))&gt;0,"P38"," ")</f>
        <v xml:space="preserve"> </v>
      </c>
      <c r="CA289" s="58" t="str">
        <f>IF(SUM(COUNTIFS('Planificación 2026-1'!F:F,"HUAURA",'Planificación 2026-1'!X:X,C289,'Planificación 2026-1'!H:H,"T4"))&gt;0,"P55"," ")</f>
        <v xml:space="preserve"> </v>
      </c>
      <c r="CB289" s="59">
        <f>SUMIFS('Planificación 2026-1'!S:S,'Planificación 2026-1'!X:X,C289,'Planificación 2026-1'!H:H,"AF",'Planificación 2026-1'!I:I,"&gt;2")</f>
        <v>0</v>
      </c>
      <c r="CC289" s="59">
        <f>SUMIFS('Planificación 2026-1'!S:S,'Planificación 2026-1'!X:X,C289,'Planificación 2026-1'!H:H,"EN",'Planificación 2026-1'!I:I,"&gt;2")</f>
        <v>0</v>
      </c>
      <c r="CD289" s="59">
        <f>SUMIFS('Planificación 2026-1'!S:S,'Planificación 2026-1'!X:X,C289,'Planificación 2026-1'!H:H,"IS",'Planificación 2026-1'!I:I,"&gt;2")</f>
        <v>0</v>
      </c>
      <c r="CE289" s="59">
        <f>SUMIFS('Planificación 2026-1'!S:S,'Planificación 2026-1'!X:X,C289,'Planificación 2026-1'!H:H,"PS",'Planificación 2026-1'!I:I,"&gt;2")</f>
        <v>0</v>
      </c>
      <c r="CF289" s="59">
        <f>SUMIFS('Planificación 2026-1'!S:S,'Planificación 2026-1'!X:X,C289,'Planificación 2026-1'!H:H,"IN",'Planificación 2026-1'!I:I,"&gt;2")</f>
        <v>0</v>
      </c>
      <c r="CG289" s="59">
        <f>SUMIFS('Planificación 2026-1'!S:S,'Planificación 2026-1'!X:X,C289,'Planificación 2026-1'!H:H,"CA",'Planificación 2026-1'!I:I,"&gt;2")</f>
        <v>0</v>
      </c>
      <c r="CH289" s="59">
        <f>SUMIFS('Planificación 2026-1'!S:S,'Planificación 2026-1'!X:X,C289,'Planificación 2026-1'!H:H,"DE",'Planificación 2026-1'!I:I,"&gt;2")</f>
        <v>0</v>
      </c>
      <c r="CI289" s="59">
        <f>SUMIFS('Planificación 2026-1'!S:S,'Planificación 2026-1'!X:X,C289,'Planificación 2026-1'!H:H,"OB",'Planificación 2026-1'!I:I,"&gt;2")</f>
        <v>0</v>
      </c>
      <c r="CJ289" s="59">
        <f>SUMIFS('Planificación 2026-1'!S:S,'Planificación 2026-1'!X:X,C289,'Planificación 2026-1'!H:H,"MH",'Planificación 2026-1'!I:I,"&gt;2")</f>
        <v>15</v>
      </c>
      <c r="CK289" s="59">
        <f>SUMIFS('Planificación 2026-1'!S:S,'Planificación 2026-1'!X:X,C289,'Planificación 2026-1'!H:H,"IC",'Planificación 2026-1'!I:I,"&gt;2")</f>
        <v>0</v>
      </c>
      <c r="CL289" s="59">
        <f>SUMIFS('Planificación 2026-1'!S:S,'Planificación 2026-1'!X:X,C289,'Planificación 2026-1'!H:H,"AR",'Planificación 2026-1'!I:I,"&gt;2")</f>
        <v>0</v>
      </c>
      <c r="CM289" s="59">
        <f>SUMIFS('Planificación 2026-1'!S:S,'Planificación 2026-1'!X:X,C289,'Planificación 2026-1'!H:H,"AE",'Planificación 2026-1'!I:I,"&gt;2")</f>
        <v>0</v>
      </c>
      <c r="CN289" s="59">
        <f>SUMIFS('Planificación 2026-1'!S:S,'Planificación 2026-1'!X:X,C289,'Planificación 2026-1'!H:H,"T1",'Planificación 2026-1'!I:I,"&gt;2")</f>
        <v>0</v>
      </c>
      <c r="CO289" s="59">
        <f>SUMIFS('Planificación 2026-1'!S:S,'Planificación 2026-1'!X:X,C289,'Planificación 2026-1'!H:H,"T3",'Planificación 2026-1'!I:I,"&gt;2")</f>
        <v>0</v>
      </c>
      <c r="CP289" s="59">
        <f>SUMIFS('Planificación 2026-1'!S:S,'Planificación 2026-1'!X:X,C289,'Planificación 2026-1'!H:H,"T2",'Planificación 2026-1'!I:I,"&gt;2")</f>
        <v>0</v>
      </c>
      <c r="CQ289" s="59">
        <f>SUMIFS('Planificación 2026-1'!S:S,'Planificación 2026-1'!X:X,C289,'Planificación 2026-1'!H:H,"T4",'Planificación 2026-1'!I:I,"&gt;2")</f>
        <v>0</v>
      </c>
      <c r="CR289" s="59">
        <f>SUMIFS('Planificación 2026-1'!S:S,'Planificación 2026-1'!X:X,C289,'Planificación 2026-1'!H:H,"AF",'Planificación 2026-1'!I:I,"&lt;3")</f>
        <v>0</v>
      </c>
      <c r="CS289" s="59">
        <f>SUMIFS('Planificación 2026-1'!S:S,'Planificación 2026-1'!X:X,C289,'Planificación 2026-1'!H:H,"EN",'Planificación 2026-1'!I:I,"&lt;3")</f>
        <v>0</v>
      </c>
      <c r="CT289" s="59">
        <f>SUMIFS('Planificación 2026-1'!S:S,'Planificación 2026-1'!X:X,C289,'Planificación 2026-1'!H:H,"IS",'Planificación 2026-1'!I:I,"&lt;3")</f>
        <v>0</v>
      </c>
      <c r="CU289" s="59">
        <f>SUMIFS('Planificación 2026-1'!S:S,'Planificación 2026-1'!X:X,C289,'Planificación 2026-1'!H:H,"PS",'Planificación 2026-1'!I:I,"&lt;3")</f>
        <v>0</v>
      </c>
      <c r="CV289" s="59">
        <f>SUMIFS('Planificación 2026-1'!S:S,'Planificación 2026-1'!X:X,C289,'Planificación 2026-1'!H:H,"IN",'Planificación 2026-1'!I:I,"&lt;3")</f>
        <v>0</v>
      </c>
      <c r="CW289" s="59">
        <f>SUMIFS('Planificación 2026-1'!S:S,'Planificación 2026-1'!X:X,C289,'Planificación 2026-1'!H:H,"CA",'Planificación 2026-1'!I:I,"&lt;3")</f>
        <v>0</v>
      </c>
      <c r="CX289" s="59">
        <f>SUMIFS('Planificación 2026-1'!S:S,'Planificación 2026-1'!X:X,C289,'Planificación 2026-1'!H:H,"DE",'Planificación 2026-1'!I:I,"&lt;3")</f>
        <v>0</v>
      </c>
      <c r="CY289" s="59">
        <f>SUMIFS('Planificación 2026-1'!S:S,'Planificación 2026-1'!X:X,C289,'Planificación 2026-1'!H:H,"OB",'Planificación 2026-1'!I:I,"&lt;3")</f>
        <v>0</v>
      </c>
      <c r="CZ289" s="59">
        <f>SUMIFS('Planificación 2026-1'!S:S,'Planificación 2026-1'!X:X,C289,'Planificación 2026-1'!H:H,"MH",'Planificación 2026-1'!I:I,"&lt;3")</f>
        <v>0</v>
      </c>
      <c r="DA289" s="59">
        <f>SUMIFS('Planificación 2026-1'!S:S,'Planificación 2026-1'!X:X,C289,'Planificación 2026-1'!H:H,"IC",'Planificación 2026-1'!I:I,"&lt;3")</f>
        <v>0</v>
      </c>
      <c r="DB289" s="59">
        <f>SUMIFS('Planificación 2026-1'!S:S,'Planificación 2026-1'!X:X,C289,'Planificación 2026-1'!H:H,"AR",'Planificación 2026-1'!I:I,"&lt;3")</f>
        <v>0</v>
      </c>
      <c r="DC289" s="59">
        <f>SUMIFS('Planificación 2026-1'!S:S,'Planificación 2026-1'!X:X,C289,'Planificación 2026-1'!H:H,"AE",'Planificación 2026-1'!I:I,"&lt;3")</f>
        <v>0</v>
      </c>
      <c r="DD289" s="59">
        <f>SUMIFS('Planificación 2026-1'!S:S,'Planificación 2026-1'!X:X,C289,'Planificación 2026-1'!H:H,"T1",'Planificación 2026-1'!I:I,"&lt;3")</f>
        <v>0</v>
      </c>
      <c r="DE289" s="59">
        <f>SUMIFS('Planificación 2026-1'!S:S,'Planificación 2026-1'!X:X,C289,'Planificación 2026-1'!H:H,"T3",'Planificación 2026-1'!I:I,"&lt;3")</f>
        <v>0</v>
      </c>
      <c r="DF289" s="59">
        <f>SUMIFS('Planificación 2026-1'!S:S,'Planificación 2026-1'!X:X,C289,'Planificación 2026-1'!H:H,"T2",'Planificación 2026-1'!I:I,"&lt;3")</f>
        <v>0</v>
      </c>
      <c r="DG289" s="59">
        <f>SUMIFS('Planificación 2026-1'!S:S,'Planificación 2026-1'!X:X,C289,'Planificación 2026-1'!H:H,"T4",'Planificación 2026-1'!I:I,"&lt;3")</f>
        <v>0</v>
      </c>
      <c r="DH289" s="58" t="str">
        <f t="shared" si="59"/>
        <v/>
      </c>
      <c r="DI289" s="27">
        <f>IF(C289="","",SUMIFS('Planificación 2026-1'!S:S,'Planificación 2026-1'!X:X,C289,'Planificación 2026-1'!F:F,"PRINCIPAL",'Planificación 2026-1'!Y:Y,"VIRTUAL"))</f>
        <v>0</v>
      </c>
      <c r="DJ289" s="27">
        <f>IF(C289="","",SUMIFS('Planificación 2026-1'!S:S,'Planificación 2026-1'!X:X,C289,'Planificación 2026-1'!F:F,"PRINCIPAL",'Planificación 2026-1'!Y:Y,"PRESENCIAL"))</f>
        <v>0</v>
      </c>
      <c r="DK289" s="27">
        <f>IF(C289="","",SUMIFS('Planificación 2026-1'!S:S,'Planificación 2026-1'!X:X,C289,'Planificación 2026-1'!F:F,"PRINCIPAL",'Planificación 2026-1'!Y:Y,"HIBRIDO PRESENCIAL"))</f>
        <v>0</v>
      </c>
      <c r="DL289" s="58" t="str">
        <f t="shared" si="60"/>
        <v/>
      </c>
      <c r="DM289" s="58">
        <f>IF(C289="","",SUMIFS('Planificación 2026-1'!S:S,'Planificación 2026-1'!X:X,C289,'Planificación 2026-1'!F:F,"FILIAL",'Planificación 2026-1'!Y:Y,"VIRTUAL"))</f>
        <v>0</v>
      </c>
      <c r="DN289" s="60">
        <f>IF(C289="","",SUMIFS('Planificación 2026-1'!S:S,'Planificación 2026-1'!X:X,C289,'Planificación 2026-1'!F:F,"FILIAL",'Planificación 2026-1'!Y:Y,"PRESENCIAL"))</f>
        <v>0</v>
      </c>
      <c r="DO289" s="29">
        <f>IF(C289="","",SUMIFS('Planificación 2026-1'!S:S,'Planificación 2026-1'!X:X,C289,'Planificación 2026-1'!F:F,"FILIAL",'Planificación 2026-1'!Y:Y,"HIBRIDO PRESENCIAL"))</f>
        <v>0</v>
      </c>
      <c r="DP289" s="61" t="str">
        <f t="shared" si="61"/>
        <v/>
      </c>
      <c r="DQ289" s="58">
        <f>IF(C289="","",SUMIFS('Planificación 2026-1'!S:S,'Planificación 2026-1'!X:X,C289,'Planificación 2026-1'!F:F,"SUNAMPE",'Planificación 2026-1'!Y:Y,"VIRTUAL"))</f>
        <v>0</v>
      </c>
      <c r="DR289" s="29">
        <f>IF(C289="","",SUMIFS('Planificación 2026-1'!S:S,'Planificación 2026-1'!X:X,C289,'Planificación 2026-1'!F:F,"SUNAMPE",'Planificación 2026-1'!Y:Y,"PRESENCIAL"))</f>
        <v>0</v>
      </c>
      <c r="DS289" s="61" t="str">
        <f t="shared" si="62"/>
        <v/>
      </c>
      <c r="DT289" s="58">
        <f>IF(C289="","",SUMIFS('Planificación 2026-1'!S:S,'Planificación 2026-1'!X:X,C289,'Planificación 2026-1'!F:F,"HUAURA",'Planificación 2026-1'!Y:Y,"VIRTUAL"))</f>
        <v>0</v>
      </c>
      <c r="DU289" s="29">
        <f>IF(C289="","",SUMIFS('Planificación 2026-1'!S:S,'Planificación 2026-1'!X:X,C289,'Planificación 2026-1'!F:F,"HUAURA",'Planificación 2026-1'!Y:Y,"PRESENCIAL"))</f>
        <v>0</v>
      </c>
      <c r="DV289" s="32">
        <f>SUMIFS('Planificación 2026-1'!S:S,'Planificación 2026-1'!X:X,C289,'Planificación 2026-1'!F:F,"PRINCIPAL",'Planificación 2026-1'!Y:Y,"VIRTUAL",'Planificación 2026-1'!I:I,"&gt;2")</f>
        <v>0</v>
      </c>
      <c r="DW289" s="32">
        <f>SUMIFS('Planificación 2026-1'!S:S,'Planificación 2026-1'!X:X,C289,'Planificación 2026-1'!F:F,"PRINCIPAL",'Planificación 2026-1'!Y:Y,"&lt;&gt;VIRTUAL",'Planificación 2026-1'!I:I,"&gt;2")</f>
        <v>0</v>
      </c>
      <c r="DX289" s="32">
        <f>SUMIFS('Planificación 2026-1'!S:S,'Planificación 2026-1'!X:X,C289,'Planificación 2026-1'!F:F,"SUNAMPE",'Planificación 2026-1'!Y:Y,"VIRTUAL",'Planificación 2026-1'!I:I,"&gt;2")</f>
        <v>0</v>
      </c>
      <c r="DY289" s="32">
        <f>SUMIFS('Planificación 2026-1'!S:S,'Planificación 2026-1'!X:X,C289,'Planificación 2026-1'!F:F,"SUNAMPE",'Planificación 2026-1'!Y:Y,"&lt;&gt;VIRTUAL",'Planificación 2026-1'!I:I,"&gt;2")</f>
        <v>0</v>
      </c>
      <c r="DZ289" s="32">
        <f>SUMIFS('Planificación 2026-1'!S:S,'Planificación 2026-1'!X:X,C289,'Planificación 2026-1'!F:F,"FILIAL",'Planificación 2026-1'!Y:Y,"VIRTUAL",'Planificación 2026-1'!I:I,"&gt;2")</f>
        <v>0</v>
      </c>
      <c r="EA289" s="32">
        <f>SUMIFS('Planificación 2026-1'!S:S,'Planificación 2026-1'!X:X,C289,'Planificación 2026-1'!F:F,"FILIAL",'Planificación 2026-1'!Y:Y,"&lt;&gt;VIRTUAL",'Planificación 2026-1'!I:I,"&gt;2")</f>
        <v>0</v>
      </c>
      <c r="EB289" s="32">
        <f>SUMIFS('Planificación 2026-1'!S:S,'Planificación 2026-1'!X:X,C289,'Planificación 2026-1'!F:F,"PORUMA",'Planificación 2026-1'!Y:Y,"VIRTUAL",'Planificación 2026-1'!I:I,"&gt;2")</f>
        <v>0</v>
      </c>
      <c r="EC289" s="32">
        <f>SUMIFS('Planificación 2026-1'!S:S,'Planificación 2026-1'!X:X,C289,'Planificación 2026-1'!F:F,"PORUMA",'Planificación 2026-1'!Y:Y,"&lt;&gt;VIRTUAL",'Planificación 2026-1'!I:I,"&gt;2")</f>
        <v>15</v>
      </c>
      <c r="ED289" s="32">
        <f>SUMIFS('Planificación 2026-1'!S:S,'Planificación 2026-1'!X:X,C289,'Planificación 2026-1'!F:F,"HUAURA",'Planificación 2026-1'!Y:Y,"VIRTUAL",'Planificación 2026-1'!I:I,"&gt;2")</f>
        <v>0</v>
      </c>
      <c r="EE289" s="32">
        <f>SUMIFS('Planificación 2026-1'!S:S,'Planificación 2026-1'!X:X,C289,'Planificación 2026-1'!F:F,"HUAURA",'Planificación 2026-1'!Y:Y,"&lt;&gt;VIRTUAL",'Planificación 2026-1'!I:I,"&gt;2")</f>
        <v>0</v>
      </c>
      <c r="EF289" s="32">
        <f>SUMIFS('Planificación 2026-1'!S:S,'Planificación 2026-1'!X:X,C289,'Planificación 2026-1'!F:F,"PRINCIPAL",'Planificación 2026-1'!Y:Y,"VIRTUAL",'Planificación 2026-1'!I:I,"&lt;3")</f>
        <v>0</v>
      </c>
      <c r="EG289" s="32">
        <f>SUMIFS('Planificación 2026-1'!S:S,'Planificación 2026-1'!X:X,C289,'Planificación 2026-1'!F:F,"PRINCIPAL",'Planificación 2026-1'!Y:Y,"&lt;&gt;VIRTUAL",'Planificación 2026-1'!I:I,"&lt;3")</f>
        <v>0</v>
      </c>
      <c r="EH289" s="32">
        <f>SUMIFS('Planificación 2026-1'!S:S,'Planificación 2026-1'!X:X,C289,'Planificación 2026-1'!F:F,"SUNAMPE",'Planificación 2026-1'!Y:Y,"VIRTUAL",'Planificación 2026-1'!I:I,"&lt;3")</f>
        <v>0</v>
      </c>
      <c r="EI289" s="32">
        <f>SUMIFS('Planificación 2026-1'!S:S,'Planificación 2026-1'!X:X,C289,'Planificación 2026-1'!F:F,"SUNAMPE",'Planificación 2026-1'!Y:Y,"&lt;&gt;VIRTUAL",'Planificación 2026-1'!I:I,"&lt;3")</f>
        <v>0</v>
      </c>
      <c r="EJ289" s="32">
        <f>SUMIFS('Planificación 2026-1'!S:S,'Planificación 2026-1'!X:X,C289,'Planificación 2026-1'!F:F,"FILIAL",'Planificación 2026-1'!Y:Y,"VIRTUAL",'Planificación 2026-1'!I:I,"&lt;3")</f>
        <v>0</v>
      </c>
      <c r="EK289" s="32">
        <f>SUMIFS('Planificación 2026-1'!S:S,'Planificación 2026-1'!X:X,C289,'Planificación 2026-1'!F:F,"FILIAL",'Planificación 2026-1'!Y:Y,"&lt;&gt;VIRTUAL",'Planificación 2026-1'!I:I,"&lt;3")</f>
        <v>0</v>
      </c>
      <c r="EL289" s="32">
        <f>SUMIFS('Planificación 2026-1'!S:S,'Planificación 2026-1'!X:X,C289,'Planificación 2026-1'!F:F,"PORUMA",'Planificación 2026-1'!Y:Y,"VIRTUAL",'Planificación 2026-1'!I:I,"&lt;3")</f>
        <v>0</v>
      </c>
      <c r="EM289" s="32">
        <f>SUMIFS('Planificación 2026-1'!S:S,'Planificación 2026-1'!X:X,C289,'Planificación 2026-1'!F:F,"PORUMA",'Planificación 2026-1'!Y:Y,"&lt;&gt;VIRTUAL",'Planificación 2026-1'!I:I,"&lt;3")</f>
        <v>0</v>
      </c>
      <c r="EN289" s="32">
        <f>SUMIFS('Planificación 2026-1'!S:S,'Planificación 2026-1'!X:X,C289,'Planificación 2026-1'!F:F,"HUAURA",'Planificación 2026-1'!Y:Y,"VIRTUAL",'Planificación 2026-1'!I:I,"&lt;3")</f>
        <v>0</v>
      </c>
      <c r="EO289" s="32">
        <f>SUMIFS('Planificación 2026-1'!S:S,'Planificación 2026-1'!X:X,C289,'Planificación 2026-1'!F:F,"HUAURA",'Planificación 2026-1'!Y:Y,"&lt;&gt;VIRTUAL",'Planificación 2026-1'!I:I,"&lt;3")</f>
        <v>0</v>
      </c>
      <c r="EP289" s="32">
        <f t="shared" si="63"/>
        <v>0</v>
      </c>
      <c r="EQ289" s="32">
        <f t="shared" si="64"/>
        <v>0</v>
      </c>
      <c r="ER289" s="32">
        <f t="shared" si="65"/>
        <v>15</v>
      </c>
      <c r="ES289" s="32">
        <f t="shared" si="66"/>
        <v>0</v>
      </c>
      <c r="ET289" s="32">
        <f t="shared" si="67"/>
        <v>0</v>
      </c>
      <c r="EU289" s="32">
        <f t="shared" si="68"/>
        <v>15</v>
      </c>
      <c r="EV289" s="32" t="b">
        <f>EXACT(EU289,E289)</f>
        <v>1</v>
      </c>
      <c r="EW289" s="32"/>
      <c r="EX289" s="32">
        <f t="shared" si="69"/>
        <v>0</v>
      </c>
      <c r="EY289" s="32">
        <f t="shared" si="70"/>
        <v>0</v>
      </c>
      <c r="EZ289" s="32" t="b">
        <f>EXACT(SUM(EX289:EY289),E289)</f>
        <v>0</v>
      </c>
      <c r="FA289" s="32" t="str">
        <f t="shared" si="71"/>
        <v/>
      </c>
      <c r="FB289" s="32" t="str">
        <f t="shared" si="72"/>
        <v>PRESENCIAL</v>
      </c>
    </row>
    <row r="290" spans="2:158">
      <c r="B290" s="65">
        <v>287</v>
      </c>
      <c r="C290" s="32" t="s">
        <v>498</v>
      </c>
      <c r="D290" s="429">
        <v>46009984</v>
      </c>
      <c r="E290" s="62">
        <f>SUMIF('Planificación 2026-1'!X:X,C290,'Planificación 2026-1'!S:S)</f>
        <v>18</v>
      </c>
      <c r="F290" s="450" t="s">
        <v>203</v>
      </c>
      <c r="G290" s="57" t="s">
        <v>436</v>
      </c>
      <c r="H290" s="64"/>
      <c r="I290" s="64"/>
      <c r="J290" s="32" t="s">
        <v>44</v>
      </c>
      <c r="K290" s="137" t="s">
        <v>166</v>
      </c>
      <c r="L290" s="57" t="str">
        <f>IF(SUM(COUNTIFS('Planificación 2026-1'!F:F,"PRINCIPAL",'Planificación 2026-1'!X:X,C290,'Planificación 2026-1'!H:H,"AF"))&gt;0,"P01"," ")</f>
        <v xml:space="preserve"> </v>
      </c>
      <c r="M290" s="58" t="str">
        <f>IF(SUM(COUNTIFS('Planificación 2026-1'!F:F,"PRINCIPAL",'Planificación 2026-1'!X:X,C290,'Planificación 2026-1'!H:H,"EN"))&gt;0,"P02"," ")</f>
        <v xml:space="preserve"> </v>
      </c>
      <c r="N290" s="58" t="str">
        <f>IF(SUM(COUNTIFS('Planificación 2026-1'!F:F,"PRINCIPAL",'Planificación 2026-1'!X:X,C290,'Planificación 2026-1'!H:H,"IS"))&gt;0,"P03"," ")</f>
        <v xml:space="preserve"> </v>
      </c>
      <c r="O290" s="58" t="str">
        <f>IF(SUM(COUNTIFS('Planificación 2026-1'!F:F,"PRINCIPAL",'Planificación 2026-1'!X:X,C290,'Planificación 2026-1'!H:H,"PS"))&gt;0,"P04"," ")</f>
        <v xml:space="preserve"> </v>
      </c>
      <c r="P290" s="58"/>
      <c r="Q290" s="58" t="str">
        <f>IF(SUM(COUNTIFS('Planificación 2026-1'!F:F,"PRINCIPAL",'Planificación 2026-1'!X:X,C290,'Planificación 2026-1'!H:H,"IN"))&gt;0,"P06"," ")</f>
        <v xml:space="preserve"> </v>
      </c>
      <c r="R290" s="58" t="str">
        <f>IF(SUM(COUNTIFS('Planificación 2026-1'!F:F,"PRINCIPAL",'Planificación 2026-1'!X:X,C290,'Planificación 2026-1'!H:H,"CA"))&gt;0,"P07"," ")</f>
        <v xml:space="preserve"> </v>
      </c>
      <c r="S290" s="58" t="str">
        <f>IF(SUM(COUNTIFS('Planificación 2026-1'!F:F,"PRINCIPAL",'Planificación 2026-1'!X:X,C290,'Planificación 2026-1'!H:H,"DE"))&gt;0,"P08"," ")</f>
        <v xml:space="preserve"> </v>
      </c>
      <c r="T290" s="58" t="str">
        <f>IF(SUM(COUNTIFS('Planificación 2026-1'!F:F,"PRINCIPAL",'Planificación 2026-1'!X:X,C290,'Planificación 2026-1'!H:H,"OB"))&gt;0,"P09"," ")</f>
        <v xml:space="preserve"> </v>
      </c>
      <c r="U290" s="58" t="str">
        <f>IF(SUM(COUNTIFS('Planificación 2026-1'!F:F,"PRINCIPAL",'Planificación 2026-1'!X:X,C290,'Planificación 2026-1'!H:H,"MH"))&gt;0,"P31"," ")</f>
        <v xml:space="preserve"> </v>
      </c>
      <c r="V290" s="58" t="str">
        <f>IF(SUM(COUNTIFS('Planificación 2026-1'!F:F,"PRINCIPAL",'Planificación 2026-1'!X:X,C290,'Planificación 2026-1'!H:H,"IC"))&gt;0,"P32"," ")</f>
        <v xml:space="preserve"> </v>
      </c>
      <c r="W290" s="58" t="str">
        <f>IF(SUM(COUNTIFS('Planificación 2026-1'!F:F,"PRINCIPAL",'Planificación 2026-1'!X:X,C290,'Planificación 2026-1'!H:H,"AR"))&gt;0,"P34"," ")</f>
        <v xml:space="preserve"> </v>
      </c>
      <c r="X290" s="58" t="str">
        <f>IF(SUM(COUNTIFS('Planificación 2026-1'!F:F,"PRINCIPAL",'Planificación 2026-1'!X:X,C290,'Planificación 2026-1'!H:H,"T1"))&gt;0,"P35"," ")</f>
        <v xml:space="preserve"> </v>
      </c>
      <c r="Y290" s="58" t="str">
        <f>IF(SUM(COUNTIFS('Planificación 2026-1'!F:F,"PRINCIPAL",'Planificación 2026-1'!X:X,C290,'Planificación 2026-1'!H:H,"T3"))&gt;0,"P36"," ")</f>
        <v xml:space="preserve"> </v>
      </c>
      <c r="Z290" s="58" t="str">
        <f>IF(SUM(COUNTIFS('Planificación 2026-1'!F:F,"PRINCIPAL",'Planificación 2026-1'!X:X,C290,'Planificación 2026-1'!H:H,"T2"))&gt;0,"P37"," ")</f>
        <v xml:space="preserve"> </v>
      </c>
      <c r="AA290" s="58" t="str">
        <f>IF(SUM(COUNTIFS('Planificación 2026-1'!F:F,"PRINCIPAL",'Planificación 2026-1'!X:X,C290,'Planificación 2026-1'!H:H,"AE"))&gt;0,"P38"," ")</f>
        <v xml:space="preserve"> </v>
      </c>
      <c r="AB290" s="58" t="str">
        <f>IF(SUM(COUNTIFS('Planificación 2026-1'!F:F,"PRINCIPAL",'Planificación 2026-1'!X:X,C290,'Planificación 2026-1'!H:H,"T4"))&gt;0,"P55"," ")</f>
        <v xml:space="preserve"> </v>
      </c>
      <c r="AC290" s="58" t="str">
        <f>IF(SUM(COUNTIFS('Planificación 2026-1'!F:F,"FILIAL",'Planificación 2026-1'!X:X,C290,'Planificación 2026-1'!H:H,"AF"))&gt;0," P01"," ")</f>
        <v xml:space="preserve"> </v>
      </c>
      <c r="AD290" s="58" t="str">
        <f>IF(SUM(COUNTIFS('Planificación 2026-1'!F:F,"FILIAL",'Planificación 2026-1'!X:X,C290,'Planificación 2026-1'!H:H,"EN"))&gt;0,"P02"," ")</f>
        <v xml:space="preserve"> </v>
      </c>
      <c r="AE290" s="58" t="str">
        <f>IF(SUM(COUNTIFS('Planificación 2026-1'!F:F,"FILIAL",'Planificación 2026-1'!X:X,C290,'Planificación 2026-1'!H:H,"IS"))&gt;0,"P03"," ")</f>
        <v xml:space="preserve"> </v>
      </c>
      <c r="AF290" s="58" t="str">
        <f>IF(SUM(COUNTIFS('Planificación 2026-1'!F:F,"FILIAL",'Planificación 2026-1'!X:X,C290,'Planificación 2026-1'!H:H,"PS"))&gt;0,"P04"," ")</f>
        <v xml:space="preserve"> </v>
      </c>
      <c r="AG290" s="58"/>
      <c r="AH290" s="58" t="str">
        <f>IF(SUM(COUNTIFS('Planificación 2026-1'!F:F,"FILIAL",'Planificación 2026-1'!X:X,C290,'Planificación 2026-1'!H:H,"IN"))&gt;0,"P06"," ")</f>
        <v xml:space="preserve"> </v>
      </c>
      <c r="AI290" s="58" t="str">
        <f>IF(SUM(COUNTIFS('Planificación 2026-1'!F:F,"FILIAL",'Planificación 2026-1'!X:X,C290,'Planificación 2026-1'!H:H,"CA"))&gt;0,"P07"," ")</f>
        <v xml:space="preserve"> </v>
      </c>
      <c r="AJ290" s="58" t="str">
        <f>IF(SUM(COUNTIFS('Planificación 2026-1'!F:F,"FILIAL",'Planificación 2026-1'!X:X,C290,'Planificación 2026-1'!H:H,"DE"))&gt;0,"P08"," ")</f>
        <v xml:space="preserve"> </v>
      </c>
      <c r="AK290" s="58" t="str">
        <f>IF(SUM(COUNTIFS('Planificación 2026-1'!F:F,"FILIAL",'Planificación 2026-1'!X:X,C290,'Planificación 2026-1'!H:H,"OB"))&gt;0,"P09"," ")</f>
        <v xml:space="preserve"> </v>
      </c>
      <c r="AL290" s="58" t="str">
        <f>IF(SUM(COUNTIFS('Planificación 2026-1'!F:F,"FILIAL",'Planificación 2026-1'!X:X,C290,'Planificación 2026-1'!H:H,"MH"))&gt;0,"P31"," ")</f>
        <v xml:space="preserve"> </v>
      </c>
      <c r="AM290" s="58" t="str">
        <f>IF(SUM(COUNTIFS('Planificación 2026-1'!F:F,"FILIAL",'Planificación 2026-1'!X:X,C290,'Planificación 2026-1'!H:H,"IC"))&gt;0,"P32"," ")</f>
        <v xml:space="preserve"> </v>
      </c>
      <c r="AN290" s="58" t="str">
        <f>IF(SUM(COUNTIFS('Planificación 2026-1'!F:F,"FILIAL",'Planificación 2026-1'!X:X,C290,'Planificación 2026-1'!H:H,"AR"))&gt;0,"P34"," ")</f>
        <v xml:space="preserve"> </v>
      </c>
      <c r="AO290" s="58" t="str">
        <f>IF(SUM(COUNTIFS('Planificación 2026-1'!F:F,"FILIAL",'Planificación 2026-1'!X:X,C290,'Planificación 2026-1'!H:H,"T1"))&gt;0,"P35"," ")</f>
        <v xml:space="preserve"> </v>
      </c>
      <c r="AP290" s="58" t="str">
        <f>IF(SUM(COUNTIFS('Planificación 2026-1'!F:F,"FILIAL",'Planificación 2026-1'!X:X,C290,'Planificación 2026-1'!H:H,"T3"))&gt;0,"P36"," ")</f>
        <v xml:space="preserve"> </v>
      </c>
      <c r="AQ290" s="58" t="str">
        <f>IF(SUM(COUNTIFS('Planificación 2026-1'!F:F,"FILIAL",'Planificación 2026-1'!X:X,C290,'Planificación 2026-1'!H:H,"T2"))&gt;0,"P37"," ")</f>
        <v xml:space="preserve"> </v>
      </c>
      <c r="AR290" s="58" t="str">
        <f>IF(SUM(COUNTIFS('Planificación 2026-1'!F:F,"FILIAL",'Planificación 2026-1'!X:X,C290,'Planificación 2026-1'!H:H,"AE"))&gt;0,"P38"," ")</f>
        <v xml:space="preserve"> </v>
      </c>
      <c r="AS290" s="58" t="str">
        <f>IF(SUM(COUNTIFS('Planificación 2026-1'!F:F,"FILIAL",'Planificación 2026-1'!X:X,C290,'Planificación 2026-1'!H:H,"T4"))&gt;0,"P55"," ")</f>
        <v xml:space="preserve"> </v>
      </c>
      <c r="AT290" s="58" t="str">
        <f>IF(SUM(COUNTIFS('Planificación 2026-1'!F:F,"SUNAMPE",'Planificación 2026-1'!X:X,C290,'Planificación 2026-1'!H:H,"AF"))&gt;0," P01"," ")</f>
        <v xml:space="preserve"> </v>
      </c>
      <c r="AU290" s="58" t="str">
        <f>IF(SUM(COUNTIFS('Planificación 2026-1'!F:F,"SUNAMPE",'Planificación 2026-1'!X:X,C290,'Planificación 2026-1'!H:H,"EN"))&gt;0,"P02"," ")</f>
        <v xml:space="preserve"> </v>
      </c>
      <c r="AV290" s="58" t="str">
        <f>IF(SUM(COUNTIFS('Planificación 2026-1'!F:F,"SUNAMPE",'Planificación 2026-1'!X:X,C290,'Planificación 2026-1'!H:H,"IS"))&gt;0,"P03"," ")</f>
        <v xml:space="preserve"> </v>
      </c>
      <c r="AW290" s="58" t="str">
        <f>IF(SUM(COUNTIFS('Planificación 2026-1'!F:F,"SUNAMPE",'Planificación 2026-1'!X:X,C290,'Planificación 2026-1'!H:H,"PS"))&gt;0,"P04"," ")</f>
        <v xml:space="preserve"> </v>
      </c>
      <c r="AX290" s="58"/>
      <c r="AY290" s="58" t="str">
        <f>IF(SUM(COUNTIFS('Planificación 2026-1'!F:F,"SUNAMPE",'Planificación 2026-1'!X:X,C290,'Planificación 2026-1'!H:H,"IN"))&gt;0,"P06"," ")</f>
        <v xml:space="preserve"> </v>
      </c>
      <c r="AZ290" s="58" t="str">
        <f>IF(SUM(COUNTIFS('Planificación 2026-1'!F:F,"SUNAMPE",'Planificación 2026-1'!X:X,C290,'Planificación 2026-1'!H:H,"CA"))&gt;0,"P07"," ")</f>
        <v xml:space="preserve"> </v>
      </c>
      <c r="BA290" s="58" t="str">
        <f>IF(SUM(COUNTIFS('Planificación 2026-1'!F:F,"SUNAMPE",'Planificación 2026-1'!X:X,C290,'Planificación 2026-1'!H:H,"DE"))&gt;0,"P08"," ")</f>
        <v xml:space="preserve"> </v>
      </c>
      <c r="BB290" s="58" t="str">
        <f>IF(SUM(COUNTIFS('Planificación 2026-1'!F:F,"SUNAMPE",'Planificación 2026-1'!X:X,C290,'Planificación 2026-1'!H:H,"OB"))&gt;0,"P09"," ")</f>
        <v xml:space="preserve"> </v>
      </c>
      <c r="BC290" s="58" t="str">
        <f>IF(SUM(COUNTIFS('Planificación 2026-1'!F:F,"SUNAMPE",'Planificación 2026-1'!X:X,C290,'Planificación 2026-1'!H:H,"MH"))&gt;0,"P31"," ")</f>
        <v xml:space="preserve"> </v>
      </c>
      <c r="BD290" s="58" t="str">
        <f>IF(SUM(COUNTIFS('Planificación 2026-1'!F:F,"SUNAMPE",'Planificación 2026-1'!X:X,C290,'Planificación 2026-1'!H:H,"IC"))&gt;0,"P32"," ")</f>
        <v xml:space="preserve"> </v>
      </c>
      <c r="BE290" s="58" t="str">
        <f>IF(SUM(COUNTIFS('Planificación 2026-1'!F:F,"SUNAMPE",'Planificación 2026-1'!X:X,C290,'Planificación 2026-1'!H:H,"AR"))&gt;0,"P34"," ")</f>
        <v xml:space="preserve"> </v>
      </c>
      <c r="BF290" s="58" t="str">
        <f>IF(SUM(COUNTIFS('Planificación 2026-1'!F:F,"SUNAMPE",'Planificación 2026-1'!X:X,C290,'Planificación 2026-1'!H:H,"T1"))&gt;0,"P35"," ")</f>
        <v xml:space="preserve"> </v>
      </c>
      <c r="BG290" s="58" t="str">
        <f>IF(SUM(COUNTIFS('Planificación 2026-1'!F:F,"SUNAMPE",'Planificación 2026-1'!X:X,C290,'Planificación 2026-1'!H:H,"T3"))&gt;0,"P36"," ")</f>
        <v>P36</v>
      </c>
      <c r="BH290" s="58" t="str">
        <f>IF(SUM(COUNTIFS('Planificación 2026-1'!F:F,"SUNAMPE",'Planificación 2026-1'!X:X,C290,'Planificación 2026-1'!H:H,"T2"))&gt;0,"P37"," ")</f>
        <v xml:space="preserve"> </v>
      </c>
      <c r="BI290" s="58" t="str">
        <f>IF(SUM(COUNTIFS('Planificación 2026-1'!F:F,"SUNAMPE",'Planificación 2026-1'!X:X,C290,'Planificación 2026-1'!H:H,"AE"))&gt;0,"P38"," ")</f>
        <v xml:space="preserve"> </v>
      </c>
      <c r="BJ290" s="58" t="str">
        <f>IF(SUM(COUNTIFS('Planificación 2026-1'!F:F,"SUNAMPE",'Planificación 2026-1'!X:X,C290,'Planificación 2026-1'!H:H,"T4"))&gt;0,"P55"," ")</f>
        <v xml:space="preserve"> </v>
      </c>
      <c r="BK290" s="58" t="str">
        <f>IF(SUM(COUNTIFS('Planificación 2026-1'!F:F,"HUAURA",'Planificación 2026-1'!X:X,C290,'Planificación 2026-1'!H:H,"AF"))&gt;0," P01"," ")</f>
        <v xml:space="preserve"> </v>
      </c>
      <c r="BL290" s="58" t="str">
        <f>IF(SUM(COUNTIFS('Planificación 2026-1'!F:F,"HUAURA",'Planificación 2026-1'!X:X,C290,'Planificación 2026-1'!H:H,"EN"))&gt;0,"P02"," ")</f>
        <v>P02</v>
      </c>
      <c r="BM290" s="58" t="str">
        <f>IF(SUM(COUNTIFS('Planificación 2026-1'!F:F,"HUAURA",'Planificación 2026-1'!X:X,C290,'Planificación 2026-1'!H:H,"IS"))&gt;0,"P03"," ")</f>
        <v xml:space="preserve"> </v>
      </c>
      <c r="BN290" s="58" t="str">
        <f>IF(SUM(COUNTIFS('Planificación 2026-1'!F:F,"HUAURA",'Planificación 2026-1'!X:X,C290,'Planificación 2026-1'!H:H,"PS"))&gt;0,"P04"," ")</f>
        <v>P04</v>
      </c>
      <c r="BO290" s="58"/>
      <c r="BP290" s="58" t="str">
        <f>IF(SUM(COUNTIFS('Planificación 2026-1'!F:F,"HUAURA",'Planificación 2026-1'!X:X,C290,'Planificación 2026-1'!H:H,"IN"))&gt;0,"P06"," ")</f>
        <v xml:space="preserve"> </v>
      </c>
      <c r="BQ290" s="58" t="str">
        <f>IF(SUM(COUNTIFS('Planificación 2026-1'!F:F,"HUAURA",'Planificación 2026-1'!X:X,C290,'Planificación 2026-1'!H:H,"CA"))&gt;0,"P07"," ")</f>
        <v xml:space="preserve"> </v>
      </c>
      <c r="BR290" s="58" t="str">
        <f>IF(SUM(COUNTIFS('Planificación 2026-1'!F:F,"HUAURA",'Planificación 2026-1'!X:X,C290,'Planificación 2026-1'!H:H,"DE"))&gt;0,"P08"," ")</f>
        <v xml:space="preserve"> </v>
      </c>
      <c r="BS290" s="58" t="str">
        <f>IF(SUM(COUNTIFS('Planificación 2026-1'!F:F,"HUAURA",'Planificación 2026-1'!X:X,C290,'Planificación 2026-1'!H:H,"OB"))&gt;0,"P09"," ")</f>
        <v>P09</v>
      </c>
      <c r="BT290" s="58" t="str">
        <f>IF(SUM(COUNTIFS('Planificación 2026-1'!F:F,"HUAURA",'Planificación 2026-1'!X:X,C290,'Planificación 2026-1'!H:H,"MH"))&gt;0,"P31"," ")</f>
        <v xml:space="preserve"> </v>
      </c>
      <c r="BU290" s="58" t="str">
        <f>IF(SUM(COUNTIFS('Planificación 2026-1'!F:F,"HUAURA",'Planificación 2026-1'!X:X,C290,'Planificación 2026-1'!H:H,"IC"))&gt;0,"P32"," ")</f>
        <v xml:space="preserve"> </v>
      </c>
      <c r="BV290" s="58" t="str">
        <f>IF(SUM(COUNTIFS('Planificación 2026-1'!F:F,"HUAURA",'Planificación 2026-1'!X:X,C290,'Planificación 2026-1'!H:H,"AR"))&gt;0,"P34"," ")</f>
        <v xml:space="preserve"> </v>
      </c>
      <c r="BW290" s="58" t="str">
        <f>IF(SUM(COUNTIFS('Planificación 2026-1'!F:F,"HUAURA",'Planificación 2026-1'!X:X,C290,'Planificación 2026-1'!H:H,"T1"))&gt;0,"P35"," ")</f>
        <v xml:space="preserve"> </v>
      </c>
      <c r="BX290" s="58" t="str">
        <f>IF(SUM(COUNTIFS('Planificación 2026-1'!F:F,"HUAURA",'Planificación 2026-1'!X:X,C290,'Planificación 2026-1'!H:H,"T3"))&gt;0,"P36"," ")</f>
        <v xml:space="preserve"> </v>
      </c>
      <c r="BY290" s="58" t="str">
        <f>IF(SUM(COUNTIFS('Planificación 2026-1'!F:F,"HUAURA",'Planificación 2026-1'!X:X,C290,'Planificación 2026-1'!H:H,"T2"))&gt;0,"P37"," ")</f>
        <v xml:space="preserve"> </v>
      </c>
      <c r="BZ290" s="58" t="str">
        <f>IF(SUM(COUNTIFS('Planificación 2026-1'!F:F,"HUAURA",'Planificación 2026-1'!X:X,C290,'Planificación 2026-1'!H:H,"AE"))&gt;0,"P38"," ")</f>
        <v xml:space="preserve"> </v>
      </c>
      <c r="CA290" s="58" t="str">
        <f>IF(SUM(COUNTIFS('Planificación 2026-1'!F:F,"HUAURA",'Planificación 2026-1'!X:X,C290,'Planificación 2026-1'!H:H,"T4"))&gt;0,"P55"," ")</f>
        <v xml:space="preserve"> </v>
      </c>
      <c r="CB290" s="59">
        <f>SUMIFS('Planificación 2026-1'!S:S,'Planificación 2026-1'!X:X,C290,'Planificación 2026-1'!H:H,"AF",'Planificación 2026-1'!I:I,"&gt;2")</f>
        <v>0</v>
      </c>
      <c r="CC290" s="59">
        <f>SUMIFS('Planificación 2026-1'!S:S,'Planificación 2026-1'!X:X,C290,'Planificación 2026-1'!H:H,"EN",'Planificación 2026-1'!I:I,"&gt;2")</f>
        <v>0</v>
      </c>
      <c r="CD290" s="59">
        <f>SUMIFS('Planificación 2026-1'!S:S,'Planificación 2026-1'!X:X,C290,'Planificación 2026-1'!H:H,"IS",'Planificación 2026-1'!I:I,"&gt;2")</f>
        <v>0</v>
      </c>
      <c r="CE290" s="59">
        <f>SUMIFS('Planificación 2026-1'!S:S,'Planificación 2026-1'!X:X,C290,'Planificación 2026-1'!H:H,"PS",'Planificación 2026-1'!I:I,"&gt;2")</f>
        <v>0</v>
      </c>
      <c r="CF290" s="59">
        <f>SUMIFS('Planificación 2026-1'!S:S,'Planificación 2026-1'!X:X,C290,'Planificación 2026-1'!H:H,"IN",'Planificación 2026-1'!I:I,"&gt;2")</f>
        <v>0</v>
      </c>
      <c r="CG290" s="59">
        <f>SUMIFS('Planificación 2026-1'!S:S,'Planificación 2026-1'!X:X,C290,'Planificación 2026-1'!H:H,"CA",'Planificación 2026-1'!I:I,"&gt;2")</f>
        <v>0</v>
      </c>
      <c r="CH290" s="59">
        <f>SUMIFS('Planificación 2026-1'!S:S,'Planificación 2026-1'!X:X,C290,'Planificación 2026-1'!H:H,"DE",'Planificación 2026-1'!I:I,"&gt;2")</f>
        <v>0</v>
      </c>
      <c r="CI290" s="59">
        <f>SUMIFS('Planificación 2026-1'!S:S,'Planificación 2026-1'!X:X,C290,'Planificación 2026-1'!H:H,"OB",'Planificación 2026-1'!I:I,"&gt;2")</f>
        <v>0</v>
      </c>
      <c r="CJ290" s="59">
        <f>SUMIFS('Planificación 2026-1'!S:S,'Planificación 2026-1'!X:X,C290,'Planificación 2026-1'!H:H,"MH",'Planificación 2026-1'!I:I,"&gt;2")</f>
        <v>0</v>
      </c>
      <c r="CK290" s="59">
        <f>SUMIFS('Planificación 2026-1'!S:S,'Planificación 2026-1'!X:X,C290,'Planificación 2026-1'!H:H,"IC",'Planificación 2026-1'!I:I,"&gt;2")</f>
        <v>0</v>
      </c>
      <c r="CL290" s="59">
        <f>SUMIFS('Planificación 2026-1'!S:S,'Planificación 2026-1'!X:X,C290,'Planificación 2026-1'!H:H,"AR",'Planificación 2026-1'!I:I,"&gt;2")</f>
        <v>0</v>
      </c>
      <c r="CM290" s="59">
        <f>SUMIFS('Planificación 2026-1'!S:S,'Planificación 2026-1'!X:X,C290,'Planificación 2026-1'!H:H,"AE",'Planificación 2026-1'!I:I,"&gt;2")</f>
        <v>0</v>
      </c>
      <c r="CN290" s="59">
        <f>SUMIFS('Planificación 2026-1'!S:S,'Planificación 2026-1'!X:X,C290,'Planificación 2026-1'!H:H,"T1",'Planificación 2026-1'!I:I,"&gt;2")</f>
        <v>0</v>
      </c>
      <c r="CO290" s="59">
        <f>SUMIFS('Planificación 2026-1'!S:S,'Planificación 2026-1'!X:X,C290,'Planificación 2026-1'!H:H,"T3",'Planificación 2026-1'!I:I,"&gt;2")</f>
        <v>0</v>
      </c>
      <c r="CP290" s="59">
        <f>SUMIFS('Planificación 2026-1'!S:S,'Planificación 2026-1'!X:X,C290,'Planificación 2026-1'!H:H,"T2",'Planificación 2026-1'!I:I,"&gt;2")</f>
        <v>0</v>
      </c>
      <c r="CQ290" s="59">
        <f>SUMIFS('Planificación 2026-1'!S:S,'Planificación 2026-1'!X:X,C290,'Planificación 2026-1'!H:H,"T4",'Planificación 2026-1'!I:I,"&gt;2")</f>
        <v>0</v>
      </c>
      <c r="CR290" s="59">
        <f>SUMIFS('Planificación 2026-1'!S:S,'Planificación 2026-1'!X:X,C290,'Planificación 2026-1'!H:H,"AF",'Planificación 2026-1'!I:I,"&lt;3")</f>
        <v>0</v>
      </c>
      <c r="CS290" s="59">
        <f>SUMIFS('Planificación 2026-1'!S:S,'Planificación 2026-1'!X:X,C290,'Planificación 2026-1'!H:H,"EN",'Planificación 2026-1'!I:I,"&lt;3")</f>
        <v>5</v>
      </c>
      <c r="CT290" s="59">
        <f>SUMIFS('Planificación 2026-1'!S:S,'Planificación 2026-1'!X:X,C290,'Planificación 2026-1'!H:H,"IS",'Planificación 2026-1'!I:I,"&lt;3")</f>
        <v>0</v>
      </c>
      <c r="CU290" s="59">
        <f>SUMIFS('Planificación 2026-1'!S:S,'Planificación 2026-1'!X:X,C290,'Planificación 2026-1'!H:H,"PS",'Planificación 2026-1'!I:I,"&lt;3")</f>
        <v>5</v>
      </c>
      <c r="CV290" s="59">
        <f>SUMIFS('Planificación 2026-1'!S:S,'Planificación 2026-1'!X:X,C290,'Planificación 2026-1'!H:H,"IN",'Planificación 2026-1'!I:I,"&lt;3")</f>
        <v>0</v>
      </c>
      <c r="CW290" s="59">
        <f>SUMIFS('Planificación 2026-1'!S:S,'Planificación 2026-1'!X:X,C290,'Planificación 2026-1'!H:H,"CA",'Planificación 2026-1'!I:I,"&lt;3")</f>
        <v>0</v>
      </c>
      <c r="CX290" s="59">
        <f>SUMIFS('Planificación 2026-1'!S:S,'Planificación 2026-1'!X:X,C290,'Planificación 2026-1'!H:H,"DE",'Planificación 2026-1'!I:I,"&lt;3")</f>
        <v>0</v>
      </c>
      <c r="CY290" s="59">
        <f>SUMIFS('Planificación 2026-1'!S:S,'Planificación 2026-1'!X:X,C290,'Planificación 2026-1'!H:H,"OB",'Planificación 2026-1'!I:I,"&lt;3")</f>
        <v>4</v>
      </c>
      <c r="CZ290" s="59">
        <f>SUMIFS('Planificación 2026-1'!S:S,'Planificación 2026-1'!X:X,C290,'Planificación 2026-1'!H:H,"MH",'Planificación 2026-1'!I:I,"&lt;3")</f>
        <v>0</v>
      </c>
      <c r="DA290" s="59">
        <f>SUMIFS('Planificación 2026-1'!S:S,'Planificación 2026-1'!X:X,C290,'Planificación 2026-1'!H:H,"IC",'Planificación 2026-1'!I:I,"&lt;3")</f>
        <v>0</v>
      </c>
      <c r="DB290" s="59">
        <f>SUMIFS('Planificación 2026-1'!S:S,'Planificación 2026-1'!X:X,C290,'Planificación 2026-1'!H:H,"AR",'Planificación 2026-1'!I:I,"&lt;3")</f>
        <v>0</v>
      </c>
      <c r="DC290" s="59">
        <f>SUMIFS('Planificación 2026-1'!S:S,'Planificación 2026-1'!X:X,C290,'Planificación 2026-1'!H:H,"AE",'Planificación 2026-1'!I:I,"&lt;3")</f>
        <v>0</v>
      </c>
      <c r="DD290" s="59">
        <f>SUMIFS('Planificación 2026-1'!S:S,'Planificación 2026-1'!X:X,C290,'Planificación 2026-1'!H:H,"T1",'Planificación 2026-1'!I:I,"&lt;3")</f>
        <v>0</v>
      </c>
      <c r="DE290" s="59">
        <f>SUMIFS('Planificación 2026-1'!S:S,'Planificación 2026-1'!X:X,C290,'Planificación 2026-1'!H:H,"T3",'Planificación 2026-1'!I:I,"&lt;3")</f>
        <v>4</v>
      </c>
      <c r="DF290" s="59">
        <f>SUMIFS('Planificación 2026-1'!S:S,'Planificación 2026-1'!X:X,C290,'Planificación 2026-1'!H:H,"T2",'Planificación 2026-1'!I:I,"&lt;3")</f>
        <v>0</v>
      </c>
      <c r="DG290" s="59">
        <f>SUMIFS('Planificación 2026-1'!S:S,'Planificación 2026-1'!X:X,C290,'Planificación 2026-1'!H:H,"T4",'Planificación 2026-1'!I:I,"&lt;3")</f>
        <v>0</v>
      </c>
      <c r="DH290" s="58" t="str">
        <f t="shared" si="59"/>
        <v/>
      </c>
      <c r="DI290" s="27">
        <f>IF(C290="","",SUMIFS('Planificación 2026-1'!S:S,'Planificación 2026-1'!X:X,C290,'Planificación 2026-1'!F:F,"PRINCIPAL",'Planificación 2026-1'!Y:Y,"VIRTUAL"))</f>
        <v>0</v>
      </c>
      <c r="DJ290" s="27">
        <f>IF(C290="","",SUMIFS('Planificación 2026-1'!S:S,'Planificación 2026-1'!X:X,C290,'Planificación 2026-1'!F:F,"PRINCIPAL",'Planificación 2026-1'!Y:Y,"PRESENCIAL"))</f>
        <v>0</v>
      </c>
      <c r="DK290" s="27">
        <f>IF(C290="","",SUMIFS('Planificación 2026-1'!S:S,'Planificación 2026-1'!X:X,C290,'Planificación 2026-1'!F:F,"PRINCIPAL",'Planificación 2026-1'!Y:Y,"HIBRIDO PRESENCIAL"))</f>
        <v>0</v>
      </c>
      <c r="DL290" s="58" t="str">
        <f t="shared" si="60"/>
        <v/>
      </c>
      <c r="DM290" s="58">
        <f>IF(C290="","",SUMIFS('Planificación 2026-1'!S:S,'Planificación 2026-1'!X:X,C290,'Planificación 2026-1'!F:F,"FILIAL",'Planificación 2026-1'!Y:Y,"VIRTUAL"))</f>
        <v>0</v>
      </c>
      <c r="DN290" s="60">
        <f>IF(C290="","",SUMIFS('Planificación 2026-1'!S:S,'Planificación 2026-1'!X:X,C290,'Planificación 2026-1'!F:F,"FILIAL",'Planificación 2026-1'!Y:Y,"PRESENCIAL"))</f>
        <v>0</v>
      </c>
      <c r="DO290" s="29">
        <f>IF(C290="","",SUMIFS('Planificación 2026-1'!S:S,'Planificación 2026-1'!X:X,C290,'Planificación 2026-1'!F:F,"FILIAL",'Planificación 2026-1'!Y:Y,"HIBRIDO PRESENCIAL"))</f>
        <v>0</v>
      </c>
      <c r="DP290" s="61" t="str">
        <f t="shared" si="61"/>
        <v>P36</v>
      </c>
      <c r="DQ290" s="58">
        <f>IF(C290="","",SUMIFS('Planificación 2026-1'!S:S,'Planificación 2026-1'!X:X,C290,'Planificación 2026-1'!F:F,"SUNAMPE",'Planificación 2026-1'!Y:Y,"VIRTUAL"))</f>
        <v>4</v>
      </c>
      <c r="DR290" s="29">
        <f>IF(C290="","",SUMIFS('Planificación 2026-1'!S:S,'Planificación 2026-1'!X:X,C290,'Planificación 2026-1'!F:F,"SUNAMPE",'Planificación 2026-1'!Y:Y,"PRESENCIAL"))</f>
        <v>0</v>
      </c>
      <c r="DS290" s="61" t="str">
        <f t="shared" si="62"/>
        <v>P02 P04 P09</v>
      </c>
      <c r="DT290" s="58">
        <f>IF(C290="","",SUMIFS('Planificación 2026-1'!S:S,'Planificación 2026-1'!X:X,C290,'Planificación 2026-1'!F:F,"HUAURA",'Planificación 2026-1'!Y:Y,"VIRTUAL"))</f>
        <v>0</v>
      </c>
      <c r="DU290" s="29">
        <f>IF(C290="","",SUMIFS('Planificación 2026-1'!S:S,'Planificación 2026-1'!X:X,C290,'Planificación 2026-1'!F:F,"HUAURA",'Planificación 2026-1'!Y:Y,"PRESENCIAL"))</f>
        <v>14</v>
      </c>
      <c r="DV290" s="32">
        <f>SUMIFS('Planificación 2026-1'!S:S,'Planificación 2026-1'!X:X,C290,'Planificación 2026-1'!F:F,"PRINCIPAL",'Planificación 2026-1'!Y:Y,"VIRTUAL",'Planificación 2026-1'!I:I,"&gt;2")</f>
        <v>0</v>
      </c>
      <c r="DW290" s="32">
        <f>SUMIFS('Planificación 2026-1'!S:S,'Planificación 2026-1'!X:X,C290,'Planificación 2026-1'!F:F,"PRINCIPAL",'Planificación 2026-1'!Y:Y,"&lt;&gt;VIRTUAL",'Planificación 2026-1'!I:I,"&gt;2")</f>
        <v>0</v>
      </c>
      <c r="DX290" s="32">
        <f>SUMIFS('Planificación 2026-1'!S:S,'Planificación 2026-1'!X:X,C290,'Planificación 2026-1'!F:F,"SUNAMPE",'Planificación 2026-1'!Y:Y,"VIRTUAL",'Planificación 2026-1'!I:I,"&gt;2")</f>
        <v>0</v>
      </c>
      <c r="DY290" s="32">
        <f>SUMIFS('Planificación 2026-1'!S:S,'Planificación 2026-1'!X:X,C290,'Planificación 2026-1'!F:F,"SUNAMPE",'Planificación 2026-1'!Y:Y,"&lt;&gt;VIRTUAL",'Planificación 2026-1'!I:I,"&gt;2")</f>
        <v>0</v>
      </c>
      <c r="DZ290" s="32">
        <f>SUMIFS('Planificación 2026-1'!S:S,'Planificación 2026-1'!X:X,C290,'Planificación 2026-1'!F:F,"FILIAL",'Planificación 2026-1'!Y:Y,"VIRTUAL",'Planificación 2026-1'!I:I,"&gt;2")</f>
        <v>0</v>
      </c>
      <c r="EA290" s="32">
        <f>SUMIFS('Planificación 2026-1'!S:S,'Planificación 2026-1'!X:X,C290,'Planificación 2026-1'!F:F,"FILIAL",'Planificación 2026-1'!Y:Y,"&lt;&gt;VIRTUAL",'Planificación 2026-1'!I:I,"&gt;2")</f>
        <v>0</v>
      </c>
      <c r="EB290" s="32">
        <f>SUMIFS('Planificación 2026-1'!S:S,'Planificación 2026-1'!X:X,C290,'Planificación 2026-1'!F:F,"PORUMA",'Planificación 2026-1'!Y:Y,"VIRTUAL",'Planificación 2026-1'!I:I,"&gt;2")</f>
        <v>0</v>
      </c>
      <c r="EC290" s="32">
        <f>SUMIFS('Planificación 2026-1'!S:S,'Planificación 2026-1'!X:X,C290,'Planificación 2026-1'!F:F,"PORUMA",'Planificación 2026-1'!Y:Y,"&lt;&gt;VIRTUAL",'Planificación 2026-1'!I:I,"&gt;2")</f>
        <v>0</v>
      </c>
      <c r="ED290" s="32">
        <f>SUMIFS('Planificación 2026-1'!S:S,'Planificación 2026-1'!X:X,C290,'Planificación 2026-1'!F:F,"HUAURA",'Planificación 2026-1'!Y:Y,"VIRTUAL",'Planificación 2026-1'!I:I,"&gt;2")</f>
        <v>0</v>
      </c>
      <c r="EE290" s="32">
        <f>SUMIFS('Planificación 2026-1'!S:S,'Planificación 2026-1'!X:X,C290,'Planificación 2026-1'!F:F,"HUAURA",'Planificación 2026-1'!Y:Y,"&lt;&gt;VIRTUAL",'Planificación 2026-1'!I:I,"&gt;2")</f>
        <v>0</v>
      </c>
      <c r="EF290" s="32">
        <f>SUMIFS('Planificación 2026-1'!S:S,'Planificación 2026-1'!X:X,C290,'Planificación 2026-1'!F:F,"PRINCIPAL",'Planificación 2026-1'!Y:Y,"VIRTUAL",'Planificación 2026-1'!I:I,"&lt;3")</f>
        <v>0</v>
      </c>
      <c r="EG290" s="32">
        <f>SUMIFS('Planificación 2026-1'!S:S,'Planificación 2026-1'!X:X,C290,'Planificación 2026-1'!F:F,"PRINCIPAL",'Planificación 2026-1'!Y:Y,"&lt;&gt;VIRTUAL",'Planificación 2026-1'!I:I,"&lt;3")</f>
        <v>0</v>
      </c>
      <c r="EH290" s="32">
        <f>SUMIFS('Planificación 2026-1'!S:S,'Planificación 2026-1'!X:X,C290,'Planificación 2026-1'!F:F,"SUNAMPE",'Planificación 2026-1'!Y:Y,"VIRTUAL",'Planificación 2026-1'!I:I,"&lt;3")</f>
        <v>4</v>
      </c>
      <c r="EI290" s="32">
        <f>SUMIFS('Planificación 2026-1'!S:S,'Planificación 2026-1'!X:X,C290,'Planificación 2026-1'!F:F,"SUNAMPE",'Planificación 2026-1'!Y:Y,"&lt;&gt;VIRTUAL",'Planificación 2026-1'!I:I,"&lt;3")</f>
        <v>0</v>
      </c>
      <c r="EJ290" s="32">
        <f>SUMIFS('Planificación 2026-1'!S:S,'Planificación 2026-1'!X:X,C290,'Planificación 2026-1'!F:F,"FILIAL",'Planificación 2026-1'!Y:Y,"VIRTUAL",'Planificación 2026-1'!I:I,"&lt;3")</f>
        <v>0</v>
      </c>
      <c r="EK290" s="32">
        <f>SUMIFS('Planificación 2026-1'!S:S,'Planificación 2026-1'!X:X,C290,'Planificación 2026-1'!F:F,"FILIAL",'Planificación 2026-1'!Y:Y,"&lt;&gt;VIRTUAL",'Planificación 2026-1'!I:I,"&lt;3")</f>
        <v>0</v>
      </c>
      <c r="EL290" s="32">
        <f>SUMIFS('Planificación 2026-1'!S:S,'Planificación 2026-1'!X:X,C290,'Planificación 2026-1'!F:F,"PORUMA",'Planificación 2026-1'!Y:Y,"VIRTUAL",'Planificación 2026-1'!I:I,"&lt;3")</f>
        <v>0</v>
      </c>
      <c r="EM290" s="32">
        <f>SUMIFS('Planificación 2026-1'!S:S,'Planificación 2026-1'!X:X,C290,'Planificación 2026-1'!F:F,"PORUMA",'Planificación 2026-1'!Y:Y,"&lt;&gt;VIRTUAL",'Planificación 2026-1'!I:I,"&lt;3")</f>
        <v>0</v>
      </c>
      <c r="EN290" s="32">
        <f>SUMIFS('Planificación 2026-1'!S:S,'Planificación 2026-1'!X:X,C290,'Planificación 2026-1'!F:F,"HUAURA",'Planificación 2026-1'!Y:Y,"VIRTUAL",'Planificación 2026-1'!I:I,"&lt;3")</f>
        <v>0</v>
      </c>
      <c r="EO290" s="32">
        <f>SUMIFS('Planificación 2026-1'!S:S,'Planificación 2026-1'!X:X,C290,'Planificación 2026-1'!F:F,"HUAURA",'Planificación 2026-1'!Y:Y,"&lt;&gt;VIRTUAL",'Planificación 2026-1'!I:I,"&lt;3")</f>
        <v>14</v>
      </c>
      <c r="EP290" s="32">
        <f t="shared" si="63"/>
        <v>0</v>
      </c>
      <c r="EQ290" s="32">
        <f t="shared" si="64"/>
        <v>14</v>
      </c>
      <c r="ER290" s="32">
        <f t="shared" si="65"/>
        <v>0</v>
      </c>
      <c r="ES290" s="32">
        <f t="shared" si="66"/>
        <v>0</v>
      </c>
      <c r="ET290" s="32">
        <f t="shared" si="67"/>
        <v>4</v>
      </c>
      <c r="EU290" s="32">
        <f t="shared" si="68"/>
        <v>18</v>
      </c>
      <c r="EV290" s="32" t="b">
        <f>EXACT(EU290,E290)</f>
        <v>1</v>
      </c>
      <c r="EW290" s="32"/>
      <c r="EX290" s="32">
        <f t="shared" si="69"/>
        <v>4</v>
      </c>
      <c r="EY290" s="32">
        <f t="shared" si="70"/>
        <v>14</v>
      </c>
      <c r="EZ290" s="32" t="b">
        <f>EXACT(SUM(EX290:EY290),E290)</f>
        <v>1</v>
      </c>
      <c r="FA290" s="32" t="str">
        <f t="shared" si="71"/>
        <v/>
      </c>
      <c r="FB290" s="32" t="str">
        <f t="shared" si="72"/>
        <v>MAS PRESENCIAL</v>
      </c>
    </row>
    <row r="291" spans="2:158">
      <c r="B291" s="66">
        <v>288</v>
      </c>
      <c r="C291" s="32" t="s">
        <v>499</v>
      </c>
      <c r="D291" s="429">
        <v>43078699</v>
      </c>
      <c r="E291" s="62">
        <f>SUMIF('Planificación 2026-1'!X:X,C291,'Planificación 2026-1'!S:S)</f>
        <v>10</v>
      </c>
      <c r="F291" s="450" t="s">
        <v>203</v>
      </c>
      <c r="G291" s="57" t="s">
        <v>434</v>
      </c>
      <c r="H291" s="64"/>
      <c r="I291" s="64"/>
      <c r="J291" s="32" t="s">
        <v>195</v>
      </c>
      <c r="K291" s="32" t="s">
        <v>173</v>
      </c>
      <c r="L291" s="57" t="str">
        <f>IF(SUM(COUNTIFS('Planificación 2026-1'!F:F,"PRINCIPAL",'Planificación 2026-1'!X:X,C291,'Planificación 2026-1'!H:H,"AF"))&gt;0,"P01"," ")</f>
        <v xml:space="preserve"> </v>
      </c>
      <c r="M291" s="58" t="str">
        <f>IF(SUM(COUNTIFS('Planificación 2026-1'!F:F,"PRINCIPAL",'Planificación 2026-1'!X:X,C291,'Planificación 2026-1'!H:H,"EN"))&gt;0,"P02"," ")</f>
        <v xml:space="preserve"> </v>
      </c>
      <c r="N291" s="58" t="str">
        <f>IF(SUM(COUNTIFS('Planificación 2026-1'!F:F,"PRINCIPAL",'Planificación 2026-1'!X:X,C291,'Planificación 2026-1'!H:H,"IS"))&gt;0,"P03"," ")</f>
        <v xml:space="preserve"> </v>
      </c>
      <c r="O291" s="58" t="str">
        <f>IF(SUM(COUNTIFS('Planificación 2026-1'!F:F,"PRINCIPAL",'Planificación 2026-1'!X:X,C291,'Planificación 2026-1'!H:H,"PS"))&gt;0,"P04"," ")</f>
        <v xml:space="preserve"> </v>
      </c>
      <c r="P291" s="58"/>
      <c r="Q291" s="58" t="str">
        <f>IF(SUM(COUNTIFS('Planificación 2026-1'!F:F,"PRINCIPAL",'Planificación 2026-1'!X:X,C291,'Planificación 2026-1'!H:H,"IN"))&gt;0,"P06"," ")</f>
        <v xml:space="preserve"> </v>
      </c>
      <c r="R291" s="58" t="str">
        <f>IF(SUM(COUNTIFS('Planificación 2026-1'!F:F,"PRINCIPAL",'Planificación 2026-1'!X:X,C291,'Planificación 2026-1'!H:H,"CA"))&gt;0,"P07"," ")</f>
        <v xml:space="preserve"> </v>
      </c>
      <c r="S291" s="58" t="str">
        <f>IF(SUM(COUNTIFS('Planificación 2026-1'!F:F,"PRINCIPAL",'Planificación 2026-1'!X:X,C291,'Planificación 2026-1'!H:H,"DE"))&gt;0,"P08"," ")</f>
        <v xml:space="preserve"> </v>
      </c>
      <c r="T291" s="58" t="str">
        <f>IF(SUM(COUNTIFS('Planificación 2026-1'!F:F,"PRINCIPAL",'Planificación 2026-1'!X:X,C291,'Planificación 2026-1'!H:H,"OB"))&gt;0,"P09"," ")</f>
        <v xml:space="preserve"> </v>
      </c>
      <c r="U291" s="58" t="str">
        <f>IF(SUM(COUNTIFS('Planificación 2026-1'!F:F,"PRINCIPAL",'Planificación 2026-1'!X:X,C291,'Planificación 2026-1'!H:H,"MH"))&gt;0,"P31"," ")</f>
        <v xml:space="preserve"> </v>
      </c>
      <c r="V291" s="58" t="str">
        <f>IF(SUM(COUNTIFS('Planificación 2026-1'!F:F,"PRINCIPAL",'Planificación 2026-1'!X:X,C291,'Planificación 2026-1'!H:H,"IC"))&gt;0,"P32"," ")</f>
        <v xml:space="preserve"> </v>
      </c>
      <c r="W291" s="58" t="str">
        <f>IF(SUM(COUNTIFS('Planificación 2026-1'!F:F,"PRINCIPAL",'Planificación 2026-1'!X:X,C291,'Planificación 2026-1'!H:H,"AR"))&gt;0,"P34"," ")</f>
        <v xml:space="preserve"> </v>
      </c>
      <c r="X291" s="58" t="str">
        <f>IF(SUM(COUNTIFS('Planificación 2026-1'!F:F,"PRINCIPAL",'Planificación 2026-1'!X:X,C291,'Planificación 2026-1'!H:H,"T1"))&gt;0,"P35"," ")</f>
        <v xml:space="preserve"> </v>
      </c>
      <c r="Y291" s="58" t="str">
        <f>IF(SUM(COUNTIFS('Planificación 2026-1'!F:F,"PRINCIPAL",'Planificación 2026-1'!X:X,C291,'Planificación 2026-1'!H:H,"T3"))&gt;0,"P36"," ")</f>
        <v xml:space="preserve"> </v>
      </c>
      <c r="Z291" s="58" t="str">
        <f>IF(SUM(COUNTIFS('Planificación 2026-1'!F:F,"PRINCIPAL",'Planificación 2026-1'!X:X,C291,'Planificación 2026-1'!H:H,"T2"))&gt;0,"P37"," ")</f>
        <v xml:space="preserve"> </v>
      </c>
      <c r="AA291" s="58" t="str">
        <f>IF(SUM(COUNTIFS('Planificación 2026-1'!F:F,"PRINCIPAL",'Planificación 2026-1'!X:X,C291,'Planificación 2026-1'!H:H,"AE"))&gt;0,"P38"," ")</f>
        <v xml:space="preserve"> </v>
      </c>
      <c r="AB291" s="58" t="str">
        <f>IF(SUM(COUNTIFS('Planificación 2026-1'!F:F,"PRINCIPAL",'Planificación 2026-1'!X:X,C291,'Planificación 2026-1'!H:H,"T4"))&gt;0,"P55"," ")</f>
        <v xml:space="preserve"> </v>
      </c>
      <c r="AC291" s="58" t="str">
        <f>IF(SUM(COUNTIFS('Planificación 2026-1'!F:F,"FILIAL",'Planificación 2026-1'!X:X,C291,'Planificación 2026-1'!H:H,"AF"))&gt;0," P01"," ")</f>
        <v xml:space="preserve"> </v>
      </c>
      <c r="AD291" s="58" t="str">
        <f>IF(SUM(COUNTIFS('Planificación 2026-1'!F:F,"FILIAL",'Planificación 2026-1'!X:X,C291,'Planificación 2026-1'!H:H,"EN"))&gt;0,"P02"," ")</f>
        <v xml:space="preserve"> </v>
      </c>
      <c r="AE291" s="58" t="str">
        <f>IF(SUM(COUNTIFS('Planificación 2026-1'!F:F,"FILIAL",'Planificación 2026-1'!X:X,C291,'Planificación 2026-1'!H:H,"IS"))&gt;0,"P03"," ")</f>
        <v xml:space="preserve"> </v>
      </c>
      <c r="AF291" s="58" t="str">
        <f>IF(SUM(COUNTIFS('Planificación 2026-1'!F:F,"FILIAL",'Planificación 2026-1'!X:X,C291,'Planificación 2026-1'!H:H,"PS"))&gt;0,"P04"," ")</f>
        <v xml:space="preserve"> </v>
      </c>
      <c r="AG291" s="58"/>
      <c r="AH291" s="58" t="str">
        <f>IF(SUM(COUNTIFS('Planificación 2026-1'!F:F,"FILIAL",'Planificación 2026-1'!X:X,C291,'Planificación 2026-1'!H:H,"IN"))&gt;0,"P06"," ")</f>
        <v xml:space="preserve"> </v>
      </c>
      <c r="AI291" s="58" t="str">
        <f>IF(SUM(COUNTIFS('Planificación 2026-1'!F:F,"FILIAL",'Planificación 2026-1'!X:X,C291,'Planificación 2026-1'!H:H,"CA"))&gt;0,"P07"," ")</f>
        <v xml:space="preserve"> </v>
      </c>
      <c r="AJ291" s="58" t="str">
        <f>IF(SUM(COUNTIFS('Planificación 2026-1'!F:F,"FILIAL",'Planificación 2026-1'!X:X,C291,'Planificación 2026-1'!H:H,"DE"))&gt;0,"P08"," ")</f>
        <v xml:space="preserve"> </v>
      </c>
      <c r="AK291" s="58" t="str">
        <f>IF(SUM(COUNTIFS('Planificación 2026-1'!F:F,"FILIAL",'Planificación 2026-1'!X:X,C291,'Planificación 2026-1'!H:H,"OB"))&gt;0,"P09"," ")</f>
        <v xml:space="preserve"> </v>
      </c>
      <c r="AL291" s="58" t="str">
        <f>IF(SUM(COUNTIFS('Planificación 2026-1'!F:F,"FILIAL",'Planificación 2026-1'!X:X,C291,'Planificación 2026-1'!H:H,"MH"))&gt;0,"P31"," ")</f>
        <v xml:space="preserve"> </v>
      </c>
      <c r="AM291" s="58" t="str">
        <f>IF(SUM(COUNTIFS('Planificación 2026-1'!F:F,"FILIAL",'Planificación 2026-1'!X:X,C291,'Planificación 2026-1'!H:H,"IC"))&gt;0,"P32"," ")</f>
        <v xml:space="preserve"> </v>
      </c>
      <c r="AN291" s="58" t="str">
        <f>IF(SUM(COUNTIFS('Planificación 2026-1'!F:F,"FILIAL",'Planificación 2026-1'!X:X,C291,'Planificación 2026-1'!H:H,"AR"))&gt;0,"P34"," ")</f>
        <v xml:space="preserve"> </v>
      </c>
      <c r="AO291" s="58" t="str">
        <f>IF(SUM(COUNTIFS('Planificación 2026-1'!F:F,"FILIAL",'Planificación 2026-1'!X:X,C291,'Planificación 2026-1'!H:H,"T1"))&gt;0,"P35"," ")</f>
        <v xml:space="preserve"> </v>
      </c>
      <c r="AP291" s="58" t="str">
        <f>IF(SUM(COUNTIFS('Planificación 2026-1'!F:F,"FILIAL",'Planificación 2026-1'!X:X,C291,'Planificación 2026-1'!H:H,"T3"))&gt;0,"P36"," ")</f>
        <v xml:space="preserve"> </v>
      </c>
      <c r="AQ291" s="58" t="str">
        <f>IF(SUM(COUNTIFS('Planificación 2026-1'!F:F,"FILIAL",'Planificación 2026-1'!X:X,C291,'Planificación 2026-1'!H:H,"T2"))&gt;0,"P37"," ")</f>
        <v xml:space="preserve"> </v>
      </c>
      <c r="AR291" s="58" t="str">
        <f>IF(SUM(COUNTIFS('Planificación 2026-1'!F:F,"FILIAL",'Planificación 2026-1'!X:X,C291,'Planificación 2026-1'!H:H,"AE"))&gt;0,"P38"," ")</f>
        <v xml:space="preserve"> </v>
      </c>
      <c r="AS291" s="58" t="str">
        <f>IF(SUM(COUNTIFS('Planificación 2026-1'!F:F,"FILIAL",'Planificación 2026-1'!X:X,C291,'Planificación 2026-1'!H:H,"T4"))&gt;0,"P55"," ")</f>
        <v xml:space="preserve"> </v>
      </c>
      <c r="AT291" s="58" t="str">
        <f>IF(SUM(COUNTIFS('Planificación 2026-1'!F:F,"SUNAMPE",'Planificación 2026-1'!X:X,C291,'Planificación 2026-1'!H:H,"AF"))&gt;0," P01"," ")</f>
        <v xml:space="preserve"> </v>
      </c>
      <c r="AU291" s="58" t="str">
        <f>IF(SUM(COUNTIFS('Planificación 2026-1'!F:F,"SUNAMPE",'Planificación 2026-1'!X:X,C291,'Planificación 2026-1'!H:H,"EN"))&gt;0,"P02"," ")</f>
        <v xml:space="preserve"> </v>
      </c>
      <c r="AV291" s="58" t="str">
        <f>IF(SUM(COUNTIFS('Planificación 2026-1'!F:F,"SUNAMPE",'Planificación 2026-1'!X:X,C291,'Planificación 2026-1'!H:H,"IS"))&gt;0,"P03"," ")</f>
        <v xml:space="preserve"> </v>
      </c>
      <c r="AW291" s="58" t="str">
        <f>IF(SUM(COUNTIFS('Planificación 2026-1'!F:F,"SUNAMPE",'Planificación 2026-1'!X:X,C291,'Planificación 2026-1'!H:H,"PS"))&gt;0,"P04"," ")</f>
        <v xml:space="preserve"> </v>
      </c>
      <c r="AX291" s="58"/>
      <c r="AY291" s="58" t="str">
        <f>IF(SUM(COUNTIFS('Planificación 2026-1'!F:F,"SUNAMPE",'Planificación 2026-1'!X:X,C291,'Planificación 2026-1'!H:H,"IN"))&gt;0,"P06"," ")</f>
        <v xml:space="preserve"> </v>
      </c>
      <c r="AZ291" s="58" t="str">
        <f>IF(SUM(COUNTIFS('Planificación 2026-1'!F:F,"SUNAMPE",'Planificación 2026-1'!X:X,C291,'Planificación 2026-1'!H:H,"CA"))&gt;0,"P07"," ")</f>
        <v xml:space="preserve"> </v>
      </c>
      <c r="BA291" s="58" t="str">
        <f>IF(SUM(COUNTIFS('Planificación 2026-1'!F:F,"SUNAMPE",'Planificación 2026-1'!X:X,C291,'Planificación 2026-1'!H:H,"DE"))&gt;0,"P08"," ")</f>
        <v xml:space="preserve"> </v>
      </c>
      <c r="BB291" s="58" t="str">
        <f>IF(SUM(COUNTIFS('Planificación 2026-1'!F:F,"SUNAMPE",'Planificación 2026-1'!X:X,C291,'Planificación 2026-1'!H:H,"OB"))&gt;0,"P09"," ")</f>
        <v xml:space="preserve"> </v>
      </c>
      <c r="BC291" s="58" t="str">
        <f>IF(SUM(COUNTIFS('Planificación 2026-1'!F:F,"SUNAMPE",'Planificación 2026-1'!X:X,C291,'Planificación 2026-1'!H:H,"MH"))&gt;0,"P31"," ")</f>
        <v xml:space="preserve"> </v>
      </c>
      <c r="BD291" s="58" t="str">
        <f>IF(SUM(COUNTIFS('Planificación 2026-1'!F:F,"SUNAMPE",'Planificación 2026-1'!X:X,C291,'Planificación 2026-1'!H:H,"IC"))&gt;0,"P32"," ")</f>
        <v xml:space="preserve"> </v>
      </c>
      <c r="BE291" s="58" t="str">
        <f>IF(SUM(COUNTIFS('Planificación 2026-1'!F:F,"SUNAMPE",'Planificación 2026-1'!X:X,C291,'Planificación 2026-1'!H:H,"AR"))&gt;0,"P34"," ")</f>
        <v xml:space="preserve"> </v>
      </c>
      <c r="BF291" s="58" t="str">
        <f>IF(SUM(COUNTIFS('Planificación 2026-1'!F:F,"SUNAMPE",'Planificación 2026-1'!X:X,C291,'Planificación 2026-1'!H:H,"T1"))&gt;0,"P35"," ")</f>
        <v xml:space="preserve"> </v>
      </c>
      <c r="BG291" s="58" t="str">
        <f>IF(SUM(COUNTIFS('Planificación 2026-1'!F:F,"SUNAMPE",'Planificación 2026-1'!X:X,C291,'Planificación 2026-1'!H:H,"T3"))&gt;0,"P36"," ")</f>
        <v xml:space="preserve"> </v>
      </c>
      <c r="BH291" s="58" t="str">
        <f>IF(SUM(COUNTIFS('Planificación 2026-1'!F:F,"SUNAMPE",'Planificación 2026-1'!X:X,C291,'Planificación 2026-1'!H:H,"T2"))&gt;0,"P37"," ")</f>
        <v xml:space="preserve"> </v>
      </c>
      <c r="BI291" s="58" t="str">
        <f>IF(SUM(COUNTIFS('Planificación 2026-1'!F:F,"SUNAMPE",'Planificación 2026-1'!X:X,C291,'Planificación 2026-1'!H:H,"AE"))&gt;0,"P38"," ")</f>
        <v xml:space="preserve"> </v>
      </c>
      <c r="BJ291" s="58" t="str">
        <f>IF(SUM(COUNTIFS('Planificación 2026-1'!F:F,"SUNAMPE",'Planificación 2026-1'!X:X,C291,'Planificación 2026-1'!H:H,"T4"))&gt;0,"P55"," ")</f>
        <v xml:space="preserve"> </v>
      </c>
      <c r="BK291" s="58" t="str">
        <f>IF(SUM(COUNTIFS('Planificación 2026-1'!F:F,"HUAURA",'Planificación 2026-1'!X:X,C291,'Planificación 2026-1'!H:H,"AF"))&gt;0," P01"," ")</f>
        <v xml:space="preserve"> </v>
      </c>
      <c r="BL291" s="58" t="str">
        <f>IF(SUM(COUNTIFS('Planificación 2026-1'!F:F,"HUAURA",'Planificación 2026-1'!X:X,C291,'Planificación 2026-1'!H:H,"EN"))&gt;0,"P02"," ")</f>
        <v xml:space="preserve"> </v>
      </c>
      <c r="BM291" s="58" t="str">
        <f>IF(SUM(COUNTIFS('Planificación 2026-1'!F:F,"HUAURA",'Planificación 2026-1'!X:X,C291,'Planificación 2026-1'!H:H,"IS"))&gt;0,"P03"," ")</f>
        <v xml:space="preserve"> </v>
      </c>
      <c r="BN291" s="58" t="str">
        <f>IF(SUM(COUNTIFS('Planificación 2026-1'!F:F,"HUAURA",'Planificación 2026-1'!X:X,C291,'Planificación 2026-1'!H:H,"PS"))&gt;0,"P04"," ")</f>
        <v xml:space="preserve"> </v>
      </c>
      <c r="BO291" s="58"/>
      <c r="BP291" s="58" t="str">
        <f>IF(SUM(COUNTIFS('Planificación 2026-1'!F:F,"HUAURA",'Planificación 2026-1'!X:X,C291,'Planificación 2026-1'!H:H,"IN"))&gt;0,"P06"," ")</f>
        <v xml:space="preserve"> </v>
      </c>
      <c r="BQ291" s="58" t="str">
        <f>IF(SUM(COUNTIFS('Planificación 2026-1'!F:F,"HUAURA",'Planificación 2026-1'!X:X,C291,'Planificación 2026-1'!H:H,"CA"))&gt;0,"P07"," ")</f>
        <v xml:space="preserve"> </v>
      </c>
      <c r="BR291" s="58" t="str">
        <f>IF(SUM(COUNTIFS('Planificación 2026-1'!F:F,"HUAURA",'Planificación 2026-1'!X:X,C291,'Planificación 2026-1'!H:H,"DE"))&gt;0,"P08"," ")</f>
        <v xml:space="preserve"> </v>
      </c>
      <c r="BS291" s="58" t="str">
        <f>IF(SUM(COUNTIFS('Planificación 2026-1'!F:F,"HUAURA",'Planificación 2026-1'!X:X,C291,'Planificación 2026-1'!H:H,"OB"))&gt;0,"P09"," ")</f>
        <v xml:space="preserve"> </v>
      </c>
      <c r="BT291" s="58" t="str">
        <f>IF(SUM(COUNTIFS('Planificación 2026-1'!F:F,"HUAURA",'Planificación 2026-1'!X:X,C291,'Planificación 2026-1'!H:H,"MH"))&gt;0,"P31"," ")</f>
        <v xml:space="preserve"> </v>
      </c>
      <c r="BU291" s="58" t="str">
        <f>IF(SUM(COUNTIFS('Planificación 2026-1'!F:F,"HUAURA",'Planificación 2026-1'!X:X,C291,'Planificación 2026-1'!H:H,"IC"))&gt;0,"P32"," ")</f>
        <v xml:space="preserve"> </v>
      </c>
      <c r="BV291" s="58" t="str">
        <f>IF(SUM(COUNTIFS('Planificación 2026-1'!F:F,"HUAURA",'Planificación 2026-1'!X:X,C291,'Planificación 2026-1'!H:H,"AR"))&gt;0,"P34"," ")</f>
        <v xml:space="preserve"> </v>
      </c>
      <c r="BW291" s="58" t="str">
        <f>IF(SUM(COUNTIFS('Planificación 2026-1'!F:F,"HUAURA",'Planificación 2026-1'!X:X,C291,'Planificación 2026-1'!H:H,"T1"))&gt;0,"P35"," ")</f>
        <v xml:space="preserve"> </v>
      </c>
      <c r="BX291" s="58" t="str">
        <f>IF(SUM(COUNTIFS('Planificación 2026-1'!F:F,"HUAURA",'Planificación 2026-1'!X:X,C291,'Planificación 2026-1'!H:H,"T3"))&gt;0,"P36"," ")</f>
        <v xml:space="preserve"> </v>
      </c>
      <c r="BY291" s="58" t="str">
        <f>IF(SUM(COUNTIFS('Planificación 2026-1'!F:F,"HUAURA",'Planificación 2026-1'!X:X,C291,'Planificación 2026-1'!H:H,"T2"))&gt;0,"P37"," ")</f>
        <v xml:space="preserve"> </v>
      </c>
      <c r="BZ291" s="58" t="str">
        <f>IF(SUM(COUNTIFS('Planificación 2026-1'!F:F,"HUAURA",'Planificación 2026-1'!X:X,C291,'Planificación 2026-1'!H:H,"AE"))&gt;0,"P38"," ")</f>
        <v xml:space="preserve"> </v>
      </c>
      <c r="CA291" s="58" t="str">
        <f>IF(SUM(COUNTIFS('Planificación 2026-1'!F:F,"HUAURA",'Planificación 2026-1'!X:X,C291,'Planificación 2026-1'!H:H,"T4"))&gt;0,"P55"," ")</f>
        <v xml:space="preserve"> </v>
      </c>
      <c r="CB291" s="59">
        <f>SUMIFS('Planificación 2026-1'!S:S,'Planificación 2026-1'!X:X,C291,'Planificación 2026-1'!H:H,"AF",'Planificación 2026-1'!I:I,"&gt;2")</f>
        <v>0</v>
      </c>
      <c r="CC291" s="59">
        <f>SUMIFS('Planificación 2026-1'!S:S,'Planificación 2026-1'!X:X,C291,'Planificación 2026-1'!H:H,"EN",'Planificación 2026-1'!I:I,"&gt;2")</f>
        <v>0</v>
      </c>
      <c r="CD291" s="59">
        <f>SUMIFS('Planificación 2026-1'!S:S,'Planificación 2026-1'!X:X,C291,'Planificación 2026-1'!H:H,"IS",'Planificación 2026-1'!I:I,"&gt;2")</f>
        <v>0</v>
      </c>
      <c r="CE291" s="59">
        <f>SUMIFS('Planificación 2026-1'!S:S,'Planificación 2026-1'!X:X,C291,'Planificación 2026-1'!H:H,"PS",'Planificación 2026-1'!I:I,"&gt;2")</f>
        <v>0</v>
      </c>
      <c r="CF291" s="59">
        <f>SUMIFS('Planificación 2026-1'!S:S,'Planificación 2026-1'!X:X,C291,'Planificación 2026-1'!H:H,"IN",'Planificación 2026-1'!I:I,"&gt;2")</f>
        <v>0</v>
      </c>
      <c r="CG291" s="59">
        <f>SUMIFS('Planificación 2026-1'!S:S,'Planificación 2026-1'!X:X,C291,'Planificación 2026-1'!H:H,"CA",'Planificación 2026-1'!I:I,"&gt;2")</f>
        <v>0</v>
      </c>
      <c r="CH291" s="59">
        <f>SUMIFS('Planificación 2026-1'!S:S,'Planificación 2026-1'!X:X,C291,'Planificación 2026-1'!H:H,"DE",'Planificación 2026-1'!I:I,"&gt;2")</f>
        <v>0</v>
      </c>
      <c r="CI291" s="59">
        <f>SUMIFS('Planificación 2026-1'!S:S,'Planificación 2026-1'!X:X,C291,'Planificación 2026-1'!H:H,"OB",'Planificación 2026-1'!I:I,"&gt;2")</f>
        <v>0</v>
      </c>
      <c r="CJ291" s="59">
        <f>SUMIFS('Planificación 2026-1'!S:S,'Planificación 2026-1'!X:X,C291,'Planificación 2026-1'!H:H,"MH",'Planificación 2026-1'!I:I,"&gt;2")</f>
        <v>0</v>
      </c>
      <c r="CK291" s="59">
        <f>SUMIFS('Planificación 2026-1'!S:S,'Planificación 2026-1'!X:X,C291,'Planificación 2026-1'!H:H,"IC",'Planificación 2026-1'!I:I,"&gt;2")</f>
        <v>0</v>
      </c>
      <c r="CL291" s="59">
        <f>SUMIFS('Planificación 2026-1'!S:S,'Planificación 2026-1'!X:X,C291,'Planificación 2026-1'!H:H,"AR",'Planificación 2026-1'!I:I,"&gt;2")</f>
        <v>0</v>
      </c>
      <c r="CM291" s="59">
        <f>SUMIFS('Planificación 2026-1'!S:S,'Planificación 2026-1'!X:X,C291,'Planificación 2026-1'!H:H,"AE",'Planificación 2026-1'!I:I,"&gt;2")</f>
        <v>0</v>
      </c>
      <c r="CN291" s="59">
        <f>SUMIFS('Planificación 2026-1'!S:S,'Planificación 2026-1'!X:X,C291,'Planificación 2026-1'!H:H,"T1",'Planificación 2026-1'!I:I,"&gt;2")</f>
        <v>0</v>
      </c>
      <c r="CO291" s="59">
        <f>SUMIFS('Planificación 2026-1'!S:S,'Planificación 2026-1'!X:X,C291,'Planificación 2026-1'!H:H,"T3",'Planificación 2026-1'!I:I,"&gt;2")</f>
        <v>0</v>
      </c>
      <c r="CP291" s="59">
        <f>SUMIFS('Planificación 2026-1'!S:S,'Planificación 2026-1'!X:X,C291,'Planificación 2026-1'!H:H,"T2",'Planificación 2026-1'!I:I,"&gt;2")</f>
        <v>0</v>
      </c>
      <c r="CQ291" s="59">
        <f>SUMIFS('Planificación 2026-1'!S:S,'Planificación 2026-1'!X:X,C291,'Planificación 2026-1'!H:H,"T4",'Planificación 2026-1'!I:I,"&gt;2")</f>
        <v>0</v>
      </c>
      <c r="CR291" s="59">
        <f>SUMIFS('Planificación 2026-1'!S:S,'Planificación 2026-1'!X:X,C291,'Planificación 2026-1'!H:H,"AF",'Planificación 2026-1'!I:I,"&lt;3")</f>
        <v>0</v>
      </c>
      <c r="CS291" s="59">
        <f>SUMIFS('Planificación 2026-1'!S:S,'Planificación 2026-1'!X:X,C291,'Planificación 2026-1'!H:H,"EN",'Planificación 2026-1'!I:I,"&lt;3")</f>
        <v>0</v>
      </c>
      <c r="CT291" s="59">
        <f>SUMIFS('Planificación 2026-1'!S:S,'Planificación 2026-1'!X:X,C291,'Planificación 2026-1'!H:H,"IS",'Planificación 2026-1'!I:I,"&lt;3")</f>
        <v>0</v>
      </c>
      <c r="CU291" s="59">
        <f>SUMIFS('Planificación 2026-1'!S:S,'Planificación 2026-1'!X:X,C291,'Planificación 2026-1'!H:H,"PS",'Planificación 2026-1'!I:I,"&lt;3")</f>
        <v>0</v>
      </c>
      <c r="CV291" s="59">
        <f>SUMIFS('Planificación 2026-1'!S:S,'Planificación 2026-1'!X:X,C291,'Planificación 2026-1'!H:H,"IN",'Planificación 2026-1'!I:I,"&lt;3")</f>
        <v>0</v>
      </c>
      <c r="CW291" s="59">
        <f>SUMIFS('Planificación 2026-1'!S:S,'Planificación 2026-1'!X:X,C291,'Planificación 2026-1'!H:H,"CA",'Planificación 2026-1'!I:I,"&lt;3")</f>
        <v>0</v>
      </c>
      <c r="CX291" s="59">
        <f>SUMIFS('Planificación 2026-1'!S:S,'Planificación 2026-1'!X:X,C291,'Planificación 2026-1'!H:H,"DE",'Planificación 2026-1'!I:I,"&lt;3")</f>
        <v>0</v>
      </c>
      <c r="CY291" s="59">
        <f>SUMIFS('Planificación 2026-1'!S:S,'Planificación 2026-1'!X:X,C291,'Planificación 2026-1'!H:H,"OB",'Planificación 2026-1'!I:I,"&lt;3")</f>
        <v>0</v>
      </c>
      <c r="CZ291" s="59">
        <f>SUMIFS('Planificación 2026-1'!S:S,'Planificación 2026-1'!X:X,C291,'Planificación 2026-1'!H:H,"MH",'Planificación 2026-1'!I:I,"&lt;3")</f>
        <v>10</v>
      </c>
      <c r="DA291" s="59">
        <f>SUMIFS('Planificación 2026-1'!S:S,'Planificación 2026-1'!X:X,C291,'Planificación 2026-1'!H:H,"IC",'Planificación 2026-1'!I:I,"&lt;3")</f>
        <v>0</v>
      </c>
      <c r="DB291" s="59">
        <f>SUMIFS('Planificación 2026-1'!S:S,'Planificación 2026-1'!X:X,C291,'Planificación 2026-1'!H:H,"AR",'Planificación 2026-1'!I:I,"&lt;3")</f>
        <v>0</v>
      </c>
      <c r="DC291" s="59">
        <f>SUMIFS('Planificación 2026-1'!S:S,'Planificación 2026-1'!X:X,C291,'Planificación 2026-1'!H:H,"AE",'Planificación 2026-1'!I:I,"&lt;3")</f>
        <v>0</v>
      </c>
      <c r="DD291" s="59">
        <f>SUMIFS('Planificación 2026-1'!S:S,'Planificación 2026-1'!X:X,C291,'Planificación 2026-1'!H:H,"T1",'Planificación 2026-1'!I:I,"&lt;3")</f>
        <v>0</v>
      </c>
      <c r="DE291" s="59">
        <f>SUMIFS('Planificación 2026-1'!S:S,'Planificación 2026-1'!X:X,C291,'Planificación 2026-1'!H:H,"T3",'Planificación 2026-1'!I:I,"&lt;3")</f>
        <v>0</v>
      </c>
      <c r="DF291" s="59">
        <f>SUMIFS('Planificación 2026-1'!S:S,'Planificación 2026-1'!X:X,C291,'Planificación 2026-1'!H:H,"T2",'Planificación 2026-1'!I:I,"&lt;3")</f>
        <v>0</v>
      </c>
      <c r="DG291" s="59">
        <f>SUMIFS('Planificación 2026-1'!S:S,'Planificación 2026-1'!X:X,C291,'Planificación 2026-1'!H:H,"T4",'Planificación 2026-1'!I:I,"&lt;3")</f>
        <v>0</v>
      </c>
      <c r="DH291" s="58" t="str">
        <f t="shared" si="59"/>
        <v/>
      </c>
      <c r="DI291" s="27">
        <f>IF(C291="","",SUMIFS('Planificación 2026-1'!S:S,'Planificación 2026-1'!X:X,C291,'Planificación 2026-1'!F:F,"PRINCIPAL",'Planificación 2026-1'!Y:Y,"VIRTUAL"))</f>
        <v>0</v>
      </c>
      <c r="DJ291" s="27">
        <f>IF(C291="","",SUMIFS('Planificación 2026-1'!S:S,'Planificación 2026-1'!X:X,C291,'Planificación 2026-1'!F:F,"PRINCIPAL",'Planificación 2026-1'!Y:Y,"PRESENCIAL"))</f>
        <v>0</v>
      </c>
      <c r="DK291" s="27">
        <f>IF(C291="","",SUMIFS('Planificación 2026-1'!S:S,'Planificación 2026-1'!X:X,C291,'Planificación 2026-1'!F:F,"PRINCIPAL",'Planificación 2026-1'!Y:Y,"HIBRIDO PRESENCIAL"))</f>
        <v>0</v>
      </c>
      <c r="DL291" s="58" t="str">
        <f t="shared" si="60"/>
        <v/>
      </c>
      <c r="DM291" s="58">
        <f>IF(C291="","",SUMIFS('Planificación 2026-1'!S:S,'Planificación 2026-1'!X:X,C291,'Planificación 2026-1'!F:F,"FILIAL",'Planificación 2026-1'!Y:Y,"VIRTUAL"))</f>
        <v>0</v>
      </c>
      <c r="DN291" s="60">
        <f>IF(C291="","",SUMIFS('Planificación 2026-1'!S:S,'Planificación 2026-1'!X:X,C291,'Planificación 2026-1'!F:F,"FILIAL",'Planificación 2026-1'!Y:Y,"PRESENCIAL"))</f>
        <v>0</v>
      </c>
      <c r="DO291" s="29">
        <f>IF(C291="","",SUMIFS('Planificación 2026-1'!S:S,'Planificación 2026-1'!X:X,C291,'Planificación 2026-1'!F:F,"FILIAL",'Planificación 2026-1'!Y:Y,"HIBRIDO PRESENCIAL"))</f>
        <v>0</v>
      </c>
      <c r="DP291" s="61" t="str">
        <f t="shared" si="61"/>
        <v/>
      </c>
      <c r="DQ291" s="58">
        <f>IF(C291="","",SUMIFS('Planificación 2026-1'!S:S,'Planificación 2026-1'!X:X,C291,'Planificación 2026-1'!F:F,"SUNAMPE",'Planificación 2026-1'!Y:Y,"VIRTUAL"))</f>
        <v>0</v>
      </c>
      <c r="DR291" s="29">
        <f>IF(C291="","",SUMIFS('Planificación 2026-1'!S:S,'Planificación 2026-1'!X:X,C291,'Planificación 2026-1'!F:F,"SUNAMPE",'Planificación 2026-1'!Y:Y,"PRESENCIAL"))</f>
        <v>0</v>
      </c>
      <c r="DS291" s="61" t="str">
        <f t="shared" si="62"/>
        <v/>
      </c>
      <c r="DT291" s="58">
        <f>IF(C291="","",SUMIFS('Planificación 2026-1'!S:S,'Planificación 2026-1'!X:X,C291,'Planificación 2026-1'!F:F,"HUAURA",'Planificación 2026-1'!Y:Y,"VIRTUAL"))</f>
        <v>0</v>
      </c>
      <c r="DU291" s="29">
        <f>IF(C291="","",SUMIFS('Planificación 2026-1'!S:S,'Planificación 2026-1'!X:X,C291,'Planificación 2026-1'!F:F,"HUAURA",'Planificación 2026-1'!Y:Y,"PRESENCIAL"))</f>
        <v>0</v>
      </c>
      <c r="DV291" s="32">
        <f>SUMIFS('Planificación 2026-1'!S:S,'Planificación 2026-1'!X:X,C291,'Planificación 2026-1'!F:F,"PRINCIPAL",'Planificación 2026-1'!Y:Y,"VIRTUAL",'Planificación 2026-1'!I:I,"&gt;2")</f>
        <v>0</v>
      </c>
      <c r="DW291" s="32">
        <f>SUMIFS('Planificación 2026-1'!S:S,'Planificación 2026-1'!X:X,C291,'Planificación 2026-1'!F:F,"PRINCIPAL",'Planificación 2026-1'!Y:Y,"&lt;&gt;VIRTUAL",'Planificación 2026-1'!I:I,"&gt;2")</f>
        <v>0</v>
      </c>
      <c r="DX291" s="32">
        <f>SUMIFS('Planificación 2026-1'!S:S,'Planificación 2026-1'!X:X,C291,'Planificación 2026-1'!F:F,"SUNAMPE",'Planificación 2026-1'!Y:Y,"VIRTUAL",'Planificación 2026-1'!I:I,"&gt;2")</f>
        <v>0</v>
      </c>
      <c r="DY291" s="32">
        <f>SUMIFS('Planificación 2026-1'!S:S,'Planificación 2026-1'!X:X,C291,'Planificación 2026-1'!F:F,"SUNAMPE",'Planificación 2026-1'!Y:Y,"&lt;&gt;VIRTUAL",'Planificación 2026-1'!I:I,"&gt;2")</f>
        <v>0</v>
      </c>
      <c r="DZ291" s="32">
        <f>SUMIFS('Planificación 2026-1'!S:S,'Planificación 2026-1'!X:X,C291,'Planificación 2026-1'!F:F,"FILIAL",'Planificación 2026-1'!Y:Y,"VIRTUAL",'Planificación 2026-1'!I:I,"&gt;2")</f>
        <v>0</v>
      </c>
      <c r="EA291" s="32">
        <f>SUMIFS('Planificación 2026-1'!S:S,'Planificación 2026-1'!X:X,C291,'Planificación 2026-1'!F:F,"FILIAL",'Planificación 2026-1'!Y:Y,"&lt;&gt;VIRTUAL",'Planificación 2026-1'!I:I,"&gt;2")</f>
        <v>0</v>
      </c>
      <c r="EB291" s="32">
        <f>SUMIFS('Planificación 2026-1'!S:S,'Planificación 2026-1'!X:X,C291,'Planificación 2026-1'!F:F,"PORUMA",'Planificación 2026-1'!Y:Y,"VIRTUAL",'Planificación 2026-1'!I:I,"&gt;2")</f>
        <v>0</v>
      </c>
      <c r="EC291" s="32">
        <f>SUMIFS('Planificación 2026-1'!S:S,'Planificación 2026-1'!X:X,C291,'Planificación 2026-1'!F:F,"PORUMA",'Planificación 2026-1'!Y:Y,"&lt;&gt;VIRTUAL",'Planificación 2026-1'!I:I,"&gt;2")</f>
        <v>0</v>
      </c>
      <c r="ED291" s="32">
        <f>SUMIFS('Planificación 2026-1'!S:S,'Planificación 2026-1'!X:X,C291,'Planificación 2026-1'!F:F,"HUAURA",'Planificación 2026-1'!Y:Y,"VIRTUAL",'Planificación 2026-1'!I:I,"&gt;2")</f>
        <v>0</v>
      </c>
      <c r="EE291" s="32">
        <f>SUMIFS('Planificación 2026-1'!S:S,'Planificación 2026-1'!X:X,C291,'Planificación 2026-1'!F:F,"HUAURA",'Planificación 2026-1'!Y:Y,"&lt;&gt;VIRTUAL",'Planificación 2026-1'!I:I,"&gt;2")</f>
        <v>0</v>
      </c>
      <c r="EF291" s="32">
        <f>SUMIFS('Planificación 2026-1'!S:S,'Planificación 2026-1'!X:X,C291,'Planificación 2026-1'!F:F,"PRINCIPAL",'Planificación 2026-1'!Y:Y,"VIRTUAL",'Planificación 2026-1'!I:I,"&lt;3")</f>
        <v>0</v>
      </c>
      <c r="EG291" s="32">
        <f>SUMIFS('Planificación 2026-1'!S:S,'Planificación 2026-1'!X:X,C291,'Planificación 2026-1'!F:F,"PRINCIPAL",'Planificación 2026-1'!Y:Y,"&lt;&gt;VIRTUAL",'Planificación 2026-1'!I:I,"&lt;3")</f>
        <v>0</v>
      </c>
      <c r="EH291" s="32">
        <f>SUMIFS('Planificación 2026-1'!S:S,'Planificación 2026-1'!X:X,C291,'Planificación 2026-1'!F:F,"SUNAMPE",'Planificación 2026-1'!Y:Y,"VIRTUAL",'Planificación 2026-1'!I:I,"&lt;3")</f>
        <v>0</v>
      </c>
      <c r="EI291" s="32">
        <f>SUMIFS('Planificación 2026-1'!S:S,'Planificación 2026-1'!X:X,C291,'Planificación 2026-1'!F:F,"SUNAMPE",'Planificación 2026-1'!Y:Y,"&lt;&gt;VIRTUAL",'Planificación 2026-1'!I:I,"&lt;3")</f>
        <v>0</v>
      </c>
      <c r="EJ291" s="32">
        <f>SUMIFS('Planificación 2026-1'!S:S,'Planificación 2026-1'!X:X,C291,'Planificación 2026-1'!F:F,"FILIAL",'Planificación 2026-1'!Y:Y,"VIRTUAL",'Planificación 2026-1'!I:I,"&lt;3")</f>
        <v>0</v>
      </c>
      <c r="EK291" s="32">
        <f>SUMIFS('Planificación 2026-1'!S:S,'Planificación 2026-1'!X:X,C291,'Planificación 2026-1'!F:F,"FILIAL",'Planificación 2026-1'!Y:Y,"&lt;&gt;VIRTUAL",'Planificación 2026-1'!I:I,"&lt;3")</f>
        <v>0</v>
      </c>
      <c r="EL291" s="32">
        <f>SUMIFS('Planificación 2026-1'!S:S,'Planificación 2026-1'!X:X,C291,'Planificación 2026-1'!F:F,"PORUMA",'Planificación 2026-1'!Y:Y,"VIRTUAL",'Planificación 2026-1'!I:I,"&lt;3")</f>
        <v>0</v>
      </c>
      <c r="EM291" s="32">
        <f>SUMIFS('Planificación 2026-1'!S:S,'Planificación 2026-1'!X:X,C291,'Planificación 2026-1'!F:F,"PORUMA",'Planificación 2026-1'!Y:Y,"&lt;&gt;VIRTUAL",'Planificación 2026-1'!I:I,"&lt;3")</f>
        <v>10</v>
      </c>
      <c r="EN291" s="32">
        <f>SUMIFS('Planificación 2026-1'!S:S,'Planificación 2026-1'!X:X,C291,'Planificación 2026-1'!F:F,"HUAURA",'Planificación 2026-1'!Y:Y,"VIRTUAL",'Planificación 2026-1'!I:I,"&lt;3")</f>
        <v>0</v>
      </c>
      <c r="EO291" s="32">
        <f>SUMIFS('Planificación 2026-1'!S:S,'Planificación 2026-1'!X:X,C291,'Planificación 2026-1'!F:F,"HUAURA",'Planificación 2026-1'!Y:Y,"&lt;&gt;VIRTUAL",'Planificación 2026-1'!I:I,"&lt;3")</f>
        <v>0</v>
      </c>
      <c r="EP291" s="32">
        <f t="shared" si="63"/>
        <v>0</v>
      </c>
      <c r="EQ291" s="32">
        <f t="shared" si="64"/>
        <v>0</v>
      </c>
      <c r="ER291" s="32">
        <f t="shared" si="65"/>
        <v>10</v>
      </c>
      <c r="ES291" s="32">
        <f t="shared" si="66"/>
        <v>0</v>
      </c>
      <c r="ET291" s="32">
        <f t="shared" si="67"/>
        <v>0</v>
      </c>
      <c r="EU291" s="32">
        <f t="shared" si="68"/>
        <v>10</v>
      </c>
      <c r="EV291" s="32" t="b">
        <f>EXACT(EU291,E291)</f>
        <v>1</v>
      </c>
      <c r="EW291" s="32"/>
      <c r="EX291" s="32">
        <f t="shared" si="69"/>
        <v>0</v>
      </c>
      <c r="EY291" s="32">
        <f t="shared" si="70"/>
        <v>0</v>
      </c>
      <c r="EZ291" s="32" t="b">
        <f>EXACT(SUM(EX291:EY291),E291)</f>
        <v>0</v>
      </c>
      <c r="FA291" s="32" t="str">
        <f t="shared" si="71"/>
        <v/>
      </c>
      <c r="FB291" s="32" t="str">
        <f t="shared" si="72"/>
        <v>PRESENCIAL</v>
      </c>
    </row>
    <row r="292" spans="2:158">
      <c r="B292" s="65">
        <v>289</v>
      </c>
      <c r="C292" s="32" t="s">
        <v>500</v>
      </c>
      <c r="D292" s="429">
        <v>15600034</v>
      </c>
      <c r="E292" s="62">
        <f>SUMIF('Planificación 2026-1'!X:X,C292,'Planificación 2026-1'!S:S)</f>
        <v>18</v>
      </c>
      <c r="F292" s="450" t="s">
        <v>203</v>
      </c>
      <c r="G292" s="57" t="s">
        <v>434</v>
      </c>
      <c r="H292" s="64"/>
      <c r="I292" s="64"/>
      <c r="J292" s="32" t="s">
        <v>44</v>
      </c>
      <c r="K292" s="32" t="s">
        <v>152</v>
      </c>
      <c r="L292" s="57" t="str">
        <f>IF(SUM(COUNTIFS('Planificación 2026-1'!F:F,"PRINCIPAL",'Planificación 2026-1'!X:X,C292,'Planificación 2026-1'!H:H,"AF"))&gt;0,"P01"," ")</f>
        <v xml:space="preserve"> </v>
      </c>
      <c r="M292" s="58" t="str">
        <f>IF(SUM(COUNTIFS('Planificación 2026-1'!F:F,"PRINCIPAL",'Planificación 2026-1'!X:X,C292,'Planificación 2026-1'!H:H,"EN"))&gt;0,"P02"," ")</f>
        <v xml:space="preserve"> </v>
      </c>
      <c r="N292" s="58" t="str">
        <f>IF(SUM(COUNTIFS('Planificación 2026-1'!F:F,"PRINCIPAL",'Planificación 2026-1'!X:X,C292,'Planificación 2026-1'!H:H,"IS"))&gt;0,"P03"," ")</f>
        <v xml:space="preserve"> </v>
      </c>
      <c r="O292" s="58" t="str">
        <f>IF(SUM(COUNTIFS('Planificación 2026-1'!F:F,"PRINCIPAL",'Planificación 2026-1'!X:X,C292,'Planificación 2026-1'!H:H,"PS"))&gt;0,"P04"," ")</f>
        <v xml:space="preserve"> </v>
      </c>
      <c r="P292" s="58"/>
      <c r="Q292" s="58" t="str">
        <f>IF(SUM(COUNTIFS('Planificación 2026-1'!F:F,"PRINCIPAL",'Planificación 2026-1'!X:X,C292,'Planificación 2026-1'!H:H,"IN"))&gt;0,"P06"," ")</f>
        <v xml:space="preserve"> </v>
      </c>
      <c r="R292" s="58" t="str">
        <f>IF(SUM(COUNTIFS('Planificación 2026-1'!F:F,"PRINCIPAL",'Planificación 2026-1'!X:X,C292,'Planificación 2026-1'!H:H,"CA"))&gt;0,"P07"," ")</f>
        <v xml:space="preserve"> </v>
      </c>
      <c r="S292" s="58" t="str">
        <f>IF(SUM(COUNTIFS('Planificación 2026-1'!F:F,"PRINCIPAL",'Planificación 2026-1'!X:X,C292,'Planificación 2026-1'!H:H,"DE"))&gt;0,"P08"," ")</f>
        <v xml:space="preserve"> </v>
      </c>
      <c r="T292" s="58" t="str">
        <f>IF(SUM(COUNTIFS('Planificación 2026-1'!F:F,"PRINCIPAL",'Planificación 2026-1'!X:X,C292,'Planificación 2026-1'!H:H,"OB"))&gt;0,"P09"," ")</f>
        <v xml:space="preserve"> </v>
      </c>
      <c r="U292" s="58" t="str">
        <f>IF(SUM(COUNTIFS('Planificación 2026-1'!F:F,"PRINCIPAL",'Planificación 2026-1'!X:X,C292,'Planificación 2026-1'!H:H,"MH"))&gt;0,"P31"," ")</f>
        <v xml:space="preserve"> </v>
      </c>
      <c r="V292" s="58" t="str">
        <f>IF(SUM(COUNTIFS('Planificación 2026-1'!F:F,"PRINCIPAL",'Planificación 2026-1'!X:X,C292,'Planificación 2026-1'!H:H,"IC"))&gt;0,"P32"," ")</f>
        <v xml:space="preserve"> </v>
      </c>
      <c r="W292" s="58" t="str">
        <f>IF(SUM(COUNTIFS('Planificación 2026-1'!F:F,"PRINCIPAL",'Planificación 2026-1'!X:X,C292,'Planificación 2026-1'!H:H,"AR"))&gt;0,"P34"," ")</f>
        <v xml:space="preserve"> </v>
      </c>
      <c r="X292" s="58" t="str">
        <f>IF(SUM(COUNTIFS('Planificación 2026-1'!F:F,"PRINCIPAL",'Planificación 2026-1'!X:X,C292,'Planificación 2026-1'!H:H,"T1"))&gt;0,"P35"," ")</f>
        <v xml:space="preserve"> </v>
      </c>
      <c r="Y292" s="58" t="str">
        <f>IF(SUM(COUNTIFS('Planificación 2026-1'!F:F,"PRINCIPAL",'Planificación 2026-1'!X:X,C292,'Planificación 2026-1'!H:H,"T3"))&gt;0,"P36"," ")</f>
        <v xml:space="preserve"> </v>
      </c>
      <c r="Z292" s="58" t="str">
        <f>IF(SUM(COUNTIFS('Planificación 2026-1'!F:F,"PRINCIPAL",'Planificación 2026-1'!X:X,C292,'Planificación 2026-1'!H:H,"T2"))&gt;0,"P37"," ")</f>
        <v xml:space="preserve"> </v>
      </c>
      <c r="AA292" s="58" t="str">
        <f>IF(SUM(COUNTIFS('Planificación 2026-1'!F:F,"PRINCIPAL",'Planificación 2026-1'!X:X,C292,'Planificación 2026-1'!H:H,"AE"))&gt;0,"P38"," ")</f>
        <v xml:space="preserve"> </v>
      </c>
      <c r="AB292" s="58" t="str">
        <f>IF(SUM(COUNTIFS('Planificación 2026-1'!F:F,"PRINCIPAL",'Planificación 2026-1'!X:X,C292,'Planificación 2026-1'!H:H,"T4"))&gt;0,"P55"," ")</f>
        <v xml:space="preserve"> </v>
      </c>
      <c r="AC292" s="58" t="str">
        <f>IF(SUM(COUNTIFS('Planificación 2026-1'!F:F,"FILIAL",'Planificación 2026-1'!X:X,C292,'Planificación 2026-1'!H:H,"AF"))&gt;0," P01"," ")</f>
        <v xml:space="preserve"> </v>
      </c>
      <c r="AD292" s="58" t="str">
        <f>IF(SUM(COUNTIFS('Planificación 2026-1'!F:F,"FILIAL",'Planificación 2026-1'!X:X,C292,'Planificación 2026-1'!H:H,"EN"))&gt;0,"P02"," ")</f>
        <v xml:space="preserve"> </v>
      </c>
      <c r="AE292" s="58" t="str">
        <f>IF(SUM(COUNTIFS('Planificación 2026-1'!F:F,"FILIAL",'Planificación 2026-1'!X:X,C292,'Planificación 2026-1'!H:H,"IS"))&gt;0,"P03"," ")</f>
        <v xml:space="preserve"> </v>
      </c>
      <c r="AF292" s="58" t="str">
        <f>IF(SUM(COUNTIFS('Planificación 2026-1'!F:F,"FILIAL",'Planificación 2026-1'!X:X,C292,'Planificación 2026-1'!H:H,"PS"))&gt;0,"P04"," ")</f>
        <v xml:space="preserve"> </v>
      </c>
      <c r="AG292" s="58"/>
      <c r="AH292" s="58" t="str">
        <f>IF(SUM(COUNTIFS('Planificación 2026-1'!F:F,"FILIAL",'Planificación 2026-1'!X:X,C292,'Planificación 2026-1'!H:H,"IN"))&gt;0,"P06"," ")</f>
        <v xml:space="preserve"> </v>
      </c>
      <c r="AI292" s="58" t="str">
        <f>IF(SUM(COUNTIFS('Planificación 2026-1'!F:F,"FILIAL",'Planificación 2026-1'!X:X,C292,'Planificación 2026-1'!H:H,"CA"))&gt;0,"P07"," ")</f>
        <v xml:space="preserve"> </v>
      </c>
      <c r="AJ292" s="58" t="str">
        <f>IF(SUM(COUNTIFS('Planificación 2026-1'!F:F,"FILIAL",'Planificación 2026-1'!X:X,C292,'Planificación 2026-1'!H:H,"DE"))&gt;0,"P08"," ")</f>
        <v xml:space="preserve"> </v>
      </c>
      <c r="AK292" s="58" t="str">
        <f>IF(SUM(COUNTIFS('Planificación 2026-1'!F:F,"FILIAL",'Planificación 2026-1'!X:X,C292,'Planificación 2026-1'!H:H,"OB"))&gt;0,"P09"," ")</f>
        <v xml:space="preserve"> </v>
      </c>
      <c r="AL292" s="58" t="str">
        <f>IF(SUM(COUNTIFS('Planificación 2026-1'!F:F,"FILIAL",'Planificación 2026-1'!X:X,C292,'Planificación 2026-1'!H:H,"MH"))&gt;0,"P31"," ")</f>
        <v xml:space="preserve"> </v>
      </c>
      <c r="AM292" s="58" t="str">
        <f>IF(SUM(COUNTIFS('Planificación 2026-1'!F:F,"FILIAL",'Planificación 2026-1'!X:X,C292,'Planificación 2026-1'!H:H,"IC"))&gt;0,"P32"," ")</f>
        <v xml:space="preserve"> </v>
      </c>
      <c r="AN292" s="58" t="str">
        <f>IF(SUM(COUNTIFS('Planificación 2026-1'!F:F,"FILIAL",'Planificación 2026-1'!X:X,C292,'Planificación 2026-1'!H:H,"AR"))&gt;0,"P34"," ")</f>
        <v xml:space="preserve"> </v>
      </c>
      <c r="AO292" s="58" t="str">
        <f>IF(SUM(COUNTIFS('Planificación 2026-1'!F:F,"FILIAL",'Planificación 2026-1'!X:X,C292,'Planificación 2026-1'!H:H,"T1"))&gt;0,"P35"," ")</f>
        <v xml:space="preserve"> </v>
      </c>
      <c r="AP292" s="58" t="str">
        <f>IF(SUM(COUNTIFS('Planificación 2026-1'!F:F,"FILIAL",'Planificación 2026-1'!X:X,C292,'Planificación 2026-1'!H:H,"T3"))&gt;0,"P36"," ")</f>
        <v xml:space="preserve"> </v>
      </c>
      <c r="AQ292" s="58" t="str">
        <f>IF(SUM(COUNTIFS('Planificación 2026-1'!F:F,"FILIAL",'Planificación 2026-1'!X:X,C292,'Planificación 2026-1'!H:H,"T2"))&gt;0,"P37"," ")</f>
        <v xml:space="preserve"> </v>
      </c>
      <c r="AR292" s="58" t="str">
        <f>IF(SUM(COUNTIFS('Planificación 2026-1'!F:F,"FILIAL",'Planificación 2026-1'!X:X,C292,'Planificación 2026-1'!H:H,"AE"))&gt;0,"P38"," ")</f>
        <v xml:space="preserve"> </v>
      </c>
      <c r="AS292" s="58" t="str">
        <f>IF(SUM(COUNTIFS('Planificación 2026-1'!F:F,"FILIAL",'Planificación 2026-1'!X:X,C292,'Planificación 2026-1'!H:H,"T4"))&gt;0,"P55"," ")</f>
        <v xml:space="preserve"> </v>
      </c>
      <c r="AT292" s="58" t="str">
        <f>IF(SUM(COUNTIFS('Planificación 2026-1'!F:F,"SUNAMPE",'Planificación 2026-1'!X:X,C292,'Planificación 2026-1'!H:H,"AF"))&gt;0," P01"," ")</f>
        <v xml:space="preserve"> </v>
      </c>
      <c r="AU292" s="58" t="str">
        <f>IF(SUM(COUNTIFS('Planificación 2026-1'!F:F,"SUNAMPE",'Planificación 2026-1'!X:X,C292,'Planificación 2026-1'!H:H,"EN"))&gt;0,"P02"," ")</f>
        <v xml:space="preserve"> </v>
      </c>
      <c r="AV292" s="58" t="str">
        <f>IF(SUM(COUNTIFS('Planificación 2026-1'!F:F,"SUNAMPE",'Planificación 2026-1'!X:X,C292,'Planificación 2026-1'!H:H,"IS"))&gt;0,"P03"," ")</f>
        <v xml:space="preserve"> </v>
      </c>
      <c r="AW292" s="58" t="str">
        <f>IF(SUM(COUNTIFS('Planificación 2026-1'!F:F,"SUNAMPE",'Planificación 2026-1'!X:X,C292,'Planificación 2026-1'!H:H,"PS"))&gt;0,"P04"," ")</f>
        <v xml:space="preserve"> </v>
      </c>
      <c r="AX292" s="58"/>
      <c r="AY292" s="58" t="str">
        <f>IF(SUM(COUNTIFS('Planificación 2026-1'!F:F,"SUNAMPE",'Planificación 2026-1'!X:X,C292,'Planificación 2026-1'!H:H,"IN"))&gt;0,"P06"," ")</f>
        <v xml:space="preserve"> </v>
      </c>
      <c r="AZ292" s="58" t="str">
        <f>IF(SUM(COUNTIFS('Planificación 2026-1'!F:F,"SUNAMPE",'Planificación 2026-1'!X:X,C292,'Planificación 2026-1'!H:H,"CA"))&gt;0,"P07"," ")</f>
        <v xml:space="preserve"> </v>
      </c>
      <c r="BA292" s="58" t="str">
        <f>IF(SUM(COUNTIFS('Planificación 2026-1'!F:F,"SUNAMPE",'Planificación 2026-1'!X:X,C292,'Planificación 2026-1'!H:H,"DE"))&gt;0,"P08"," ")</f>
        <v xml:space="preserve"> </v>
      </c>
      <c r="BB292" s="58" t="str">
        <f>IF(SUM(COUNTIFS('Planificación 2026-1'!F:F,"SUNAMPE",'Planificación 2026-1'!X:X,C292,'Planificación 2026-1'!H:H,"OB"))&gt;0,"P09"," ")</f>
        <v xml:space="preserve"> </v>
      </c>
      <c r="BC292" s="58" t="str">
        <f>IF(SUM(COUNTIFS('Planificación 2026-1'!F:F,"SUNAMPE",'Planificación 2026-1'!X:X,C292,'Planificación 2026-1'!H:H,"MH"))&gt;0,"P31"," ")</f>
        <v xml:space="preserve"> </v>
      </c>
      <c r="BD292" s="58" t="str">
        <f>IF(SUM(COUNTIFS('Planificación 2026-1'!F:F,"SUNAMPE",'Planificación 2026-1'!X:X,C292,'Planificación 2026-1'!H:H,"IC"))&gt;0,"P32"," ")</f>
        <v xml:space="preserve"> </v>
      </c>
      <c r="BE292" s="58" t="str">
        <f>IF(SUM(COUNTIFS('Planificación 2026-1'!F:F,"SUNAMPE",'Planificación 2026-1'!X:X,C292,'Planificación 2026-1'!H:H,"AR"))&gt;0,"P34"," ")</f>
        <v xml:space="preserve"> </v>
      </c>
      <c r="BF292" s="58" t="str">
        <f>IF(SUM(COUNTIFS('Planificación 2026-1'!F:F,"SUNAMPE",'Planificación 2026-1'!X:X,C292,'Planificación 2026-1'!H:H,"T1"))&gt;0,"P35"," ")</f>
        <v xml:space="preserve"> </v>
      </c>
      <c r="BG292" s="58" t="str">
        <f>IF(SUM(COUNTIFS('Planificación 2026-1'!F:F,"SUNAMPE",'Planificación 2026-1'!X:X,C292,'Planificación 2026-1'!H:H,"T3"))&gt;0,"P36"," ")</f>
        <v xml:space="preserve"> </v>
      </c>
      <c r="BH292" s="58" t="str">
        <f>IF(SUM(COUNTIFS('Planificación 2026-1'!F:F,"SUNAMPE",'Planificación 2026-1'!X:X,C292,'Planificación 2026-1'!H:H,"T2"))&gt;0,"P37"," ")</f>
        <v xml:space="preserve"> </v>
      </c>
      <c r="BI292" s="58" t="str">
        <f>IF(SUM(COUNTIFS('Planificación 2026-1'!F:F,"SUNAMPE",'Planificación 2026-1'!X:X,C292,'Planificación 2026-1'!H:H,"AE"))&gt;0,"P38"," ")</f>
        <v xml:space="preserve"> </v>
      </c>
      <c r="BJ292" s="58" t="str">
        <f>IF(SUM(COUNTIFS('Planificación 2026-1'!F:F,"SUNAMPE",'Planificación 2026-1'!X:X,C292,'Planificación 2026-1'!H:H,"T4"))&gt;0,"P55"," ")</f>
        <v xml:space="preserve"> </v>
      </c>
      <c r="BK292" s="58" t="str">
        <f>IF(SUM(COUNTIFS('Planificación 2026-1'!F:F,"HUAURA",'Planificación 2026-1'!X:X,C292,'Planificación 2026-1'!H:H,"AF"))&gt;0," P01"," ")</f>
        <v xml:space="preserve"> </v>
      </c>
      <c r="BL292" s="58" t="str">
        <f>IF(SUM(COUNTIFS('Planificación 2026-1'!F:F,"HUAURA",'Planificación 2026-1'!X:X,C292,'Planificación 2026-1'!H:H,"EN"))&gt;0,"P02"," ")</f>
        <v xml:space="preserve"> </v>
      </c>
      <c r="BM292" s="58" t="str">
        <f>IF(SUM(COUNTIFS('Planificación 2026-1'!F:F,"HUAURA",'Planificación 2026-1'!X:X,C292,'Planificación 2026-1'!H:H,"IS"))&gt;0,"P03"," ")</f>
        <v xml:space="preserve"> </v>
      </c>
      <c r="BN292" s="58" t="str">
        <f>IF(SUM(COUNTIFS('Planificación 2026-1'!F:F,"HUAURA",'Planificación 2026-1'!X:X,C292,'Planificación 2026-1'!H:H,"PS"))&gt;0,"P04"," ")</f>
        <v>P04</v>
      </c>
      <c r="BO292" s="58"/>
      <c r="BP292" s="58" t="str">
        <f>IF(SUM(COUNTIFS('Planificación 2026-1'!F:F,"HUAURA",'Planificación 2026-1'!X:X,C292,'Planificación 2026-1'!H:H,"IN"))&gt;0,"P06"," ")</f>
        <v xml:space="preserve"> </v>
      </c>
      <c r="BQ292" s="58" t="str">
        <f>IF(SUM(COUNTIFS('Planificación 2026-1'!F:F,"HUAURA",'Planificación 2026-1'!X:X,C292,'Planificación 2026-1'!H:H,"CA"))&gt;0,"P07"," ")</f>
        <v xml:space="preserve"> </v>
      </c>
      <c r="BR292" s="58" t="str">
        <f>IF(SUM(COUNTIFS('Planificación 2026-1'!F:F,"HUAURA",'Planificación 2026-1'!X:X,C292,'Planificación 2026-1'!H:H,"DE"))&gt;0,"P08"," ")</f>
        <v xml:space="preserve"> </v>
      </c>
      <c r="BS292" s="58" t="str">
        <f>IF(SUM(COUNTIFS('Planificación 2026-1'!F:F,"HUAURA",'Planificación 2026-1'!X:X,C292,'Planificación 2026-1'!H:H,"OB"))&gt;0,"P09"," ")</f>
        <v xml:space="preserve"> </v>
      </c>
      <c r="BT292" s="58" t="str">
        <f>IF(SUM(COUNTIFS('Planificación 2026-1'!F:F,"HUAURA",'Planificación 2026-1'!X:X,C292,'Planificación 2026-1'!H:H,"MH"))&gt;0,"P31"," ")</f>
        <v xml:space="preserve"> </v>
      </c>
      <c r="BU292" s="58" t="str">
        <f>IF(SUM(COUNTIFS('Planificación 2026-1'!F:F,"HUAURA",'Planificación 2026-1'!X:X,C292,'Planificación 2026-1'!H:H,"IC"))&gt;0,"P32"," ")</f>
        <v xml:space="preserve"> </v>
      </c>
      <c r="BV292" s="58" t="str">
        <f>IF(SUM(COUNTIFS('Planificación 2026-1'!F:F,"HUAURA",'Planificación 2026-1'!X:X,C292,'Planificación 2026-1'!H:H,"AR"))&gt;0,"P34"," ")</f>
        <v xml:space="preserve"> </v>
      </c>
      <c r="BW292" s="58" t="str">
        <f>IF(SUM(COUNTIFS('Planificación 2026-1'!F:F,"HUAURA",'Planificación 2026-1'!X:X,C292,'Planificación 2026-1'!H:H,"T1"))&gt;0,"P35"," ")</f>
        <v xml:space="preserve"> </v>
      </c>
      <c r="BX292" s="58" t="str">
        <f>IF(SUM(COUNTIFS('Planificación 2026-1'!F:F,"HUAURA",'Planificación 2026-1'!X:X,C292,'Planificación 2026-1'!H:H,"T3"))&gt;0,"P36"," ")</f>
        <v xml:space="preserve"> </v>
      </c>
      <c r="BY292" s="58" t="str">
        <f>IF(SUM(COUNTIFS('Planificación 2026-1'!F:F,"HUAURA",'Planificación 2026-1'!X:X,C292,'Planificación 2026-1'!H:H,"T2"))&gt;0,"P37"," ")</f>
        <v xml:space="preserve"> </v>
      </c>
      <c r="BZ292" s="58" t="str">
        <f>IF(SUM(COUNTIFS('Planificación 2026-1'!F:F,"HUAURA",'Planificación 2026-1'!X:X,C292,'Planificación 2026-1'!H:H,"AE"))&gt;0,"P38"," ")</f>
        <v xml:space="preserve"> </v>
      </c>
      <c r="CA292" s="58" t="str">
        <f>IF(SUM(COUNTIFS('Planificación 2026-1'!F:F,"HUAURA",'Planificación 2026-1'!X:X,C292,'Planificación 2026-1'!H:H,"T4"))&gt;0,"P55"," ")</f>
        <v xml:space="preserve"> </v>
      </c>
      <c r="CB292" s="59">
        <f>SUMIFS('Planificación 2026-1'!S:S,'Planificación 2026-1'!X:X,C292,'Planificación 2026-1'!H:H,"AF",'Planificación 2026-1'!I:I,"&gt;2")</f>
        <v>0</v>
      </c>
      <c r="CC292" s="59">
        <f>SUMIFS('Planificación 2026-1'!S:S,'Planificación 2026-1'!X:X,C292,'Planificación 2026-1'!H:H,"EN",'Planificación 2026-1'!I:I,"&gt;2")</f>
        <v>0</v>
      </c>
      <c r="CD292" s="59">
        <f>SUMIFS('Planificación 2026-1'!S:S,'Planificación 2026-1'!X:X,C292,'Planificación 2026-1'!H:H,"IS",'Planificación 2026-1'!I:I,"&gt;2")</f>
        <v>0</v>
      </c>
      <c r="CE292" s="59">
        <f>SUMIFS('Planificación 2026-1'!S:S,'Planificación 2026-1'!X:X,C292,'Planificación 2026-1'!H:H,"PS",'Planificación 2026-1'!I:I,"&gt;2")</f>
        <v>18</v>
      </c>
      <c r="CF292" s="59">
        <f>SUMIFS('Planificación 2026-1'!S:S,'Planificación 2026-1'!X:X,C292,'Planificación 2026-1'!H:H,"IN",'Planificación 2026-1'!I:I,"&gt;2")</f>
        <v>0</v>
      </c>
      <c r="CG292" s="59">
        <f>SUMIFS('Planificación 2026-1'!S:S,'Planificación 2026-1'!X:X,C292,'Planificación 2026-1'!H:H,"CA",'Planificación 2026-1'!I:I,"&gt;2")</f>
        <v>0</v>
      </c>
      <c r="CH292" s="59">
        <f>SUMIFS('Planificación 2026-1'!S:S,'Planificación 2026-1'!X:X,C292,'Planificación 2026-1'!H:H,"DE",'Planificación 2026-1'!I:I,"&gt;2")</f>
        <v>0</v>
      </c>
      <c r="CI292" s="59">
        <f>SUMIFS('Planificación 2026-1'!S:S,'Planificación 2026-1'!X:X,C292,'Planificación 2026-1'!H:H,"OB",'Planificación 2026-1'!I:I,"&gt;2")</f>
        <v>0</v>
      </c>
      <c r="CJ292" s="59">
        <f>SUMIFS('Planificación 2026-1'!S:S,'Planificación 2026-1'!X:X,C292,'Planificación 2026-1'!H:H,"MH",'Planificación 2026-1'!I:I,"&gt;2")</f>
        <v>0</v>
      </c>
      <c r="CK292" s="59">
        <f>SUMIFS('Planificación 2026-1'!S:S,'Planificación 2026-1'!X:X,C292,'Planificación 2026-1'!H:H,"IC",'Planificación 2026-1'!I:I,"&gt;2")</f>
        <v>0</v>
      </c>
      <c r="CL292" s="59">
        <f>SUMIFS('Planificación 2026-1'!S:S,'Planificación 2026-1'!X:X,C292,'Planificación 2026-1'!H:H,"AR",'Planificación 2026-1'!I:I,"&gt;2")</f>
        <v>0</v>
      </c>
      <c r="CM292" s="59">
        <f>SUMIFS('Planificación 2026-1'!S:S,'Planificación 2026-1'!X:X,C292,'Planificación 2026-1'!H:H,"AE",'Planificación 2026-1'!I:I,"&gt;2")</f>
        <v>0</v>
      </c>
      <c r="CN292" s="59">
        <f>SUMIFS('Planificación 2026-1'!S:S,'Planificación 2026-1'!X:X,C292,'Planificación 2026-1'!H:H,"T1",'Planificación 2026-1'!I:I,"&gt;2")</f>
        <v>0</v>
      </c>
      <c r="CO292" s="59">
        <f>SUMIFS('Planificación 2026-1'!S:S,'Planificación 2026-1'!X:X,C292,'Planificación 2026-1'!H:H,"T3",'Planificación 2026-1'!I:I,"&gt;2")</f>
        <v>0</v>
      </c>
      <c r="CP292" s="59">
        <f>SUMIFS('Planificación 2026-1'!S:S,'Planificación 2026-1'!X:X,C292,'Planificación 2026-1'!H:H,"T2",'Planificación 2026-1'!I:I,"&gt;2")</f>
        <v>0</v>
      </c>
      <c r="CQ292" s="59">
        <f>SUMIFS('Planificación 2026-1'!S:S,'Planificación 2026-1'!X:X,C292,'Planificación 2026-1'!H:H,"T4",'Planificación 2026-1'!I:I,"&gt;2")</f>
        <v>0</v>
      </c>
      <c r="CR292" s="59">
        <f>SUMIFS('Planificación 2026-1'!S:S,'Planificación 2026-1'!X:X,C292,'Planificación 2026-1'!H:H,"AF",'Planificación 2026-1'!I:I,"&lt;3")</f>
        <v>0</v>
      </c>
      <c r="CS292" s="59">
        <f>SUMIFS('Planificación 2026-1'!S:S,'Planificación 2026-1'!X:X,C292,'Planificación 2026-1'!H:H,"EN",'Planificación 2026-1'!I:I,"&lt;3")</f>
        <v>0</v>
      </c>
      <c r="CT292" s="59">
        <f>SUMIFS('Planificación 2026-1'!S:S,'Planificación 2026-1'!X:X,C292,'Planificación 2026-1'!H:H,"IS",'Planificación 2026-1'!I:I,"&lt;3")</f>
        <v>0</v>
      </c>
      <c r="CU292" s="59">
        <f>SUMIFS('Planificación 2026-1'!S:S,'Planificación 2026-1'!X:X,C292,'Planificación 2026-1'!H:H,"PS",'Planificación 2026-1'!I:I,"&lt;3")</f>
        <v>0</v>
      </c>
      <c r="CV292" s="59">
        <f>SUMIFS('Planificación 2026-1'!S:S,'Planificación 2026-1'!X:X,C292,'Planificación 2026-1'!H:H,"IN",'Planificación 2026-1'!I:I,"&lt;3")</f>
        <v>0</v>
      </c>
      <c r="CW292" s="59">
        <f>SUMIFS('Planificación 2026-1'!S:S,'Planificación 2026-1'!X:X,C292,'Planificación 2026-1'!H:H,"CA",'Planificación 2026-1'!I:I,"&lt;3")</f>
        <v>0</v>
      </c>
      <c r="CX292" s="59">
        <f>SUMIFS('Planificación 2026-1'!S:S,'Planificación 2026-1'!X:X,C292,'Planificación 2026-1'!H:H,"DE",'Planificación 2026-1'!I:I,"&lt;3")</f>
        <v>0</v>
      </c>
      <c r="CY292" s="59">
        <f>SUMIFS('Planificación 2026-1'!S:S,'Planificación 2026-1'!X:X,C292,'Planificación 2026-1'!H:H,"OB",'Planificación 2026-1'!I:I,"&lt;3")</f>
        <v>0</v>
      </c>
      <c r="CZ292" s="59">
        <f>SUMIFS('Planificación 2026-1'!S:S,'Planificación 2026-1'!X:X,C292,'Planificación 2026-1'!H:H,"MH",'Planificación 2026-1'!I:I,"&lt;3")</f>
        <v>0</v>
      </c>
      <c r="DA292" s="59">
        <f>SUMIFS('Planificación 2026-1'!S:S,'Planificación 2026-1'!X:X,C292,'Planificación 2026-1'!H:H,"IC",'Planificación 2026-1'!I:I,"&lt;3")</f>
        <v>0</v>
      </c>
      <c r="DB292" s="59">
        <f>SUMIFS('Planificación 2026-1'!S:S,'Planificación 2026-1'!X:X,C292,'Planificación 2026-1'!H:H,"AR",'Planificación 2026-1'!I:I,"&lt;3")</f>
        <v>0</v>
      </c>
      <c r="DC292" s="59">
        <f>SUMIFS('Planificación 2026-1'!S:S,'Planificación 2026-1'!X:X,C292,'Planificación 2026-1'!H:H,"AE",'Planificación 2026-1'!I:I,"&lt;3")</f>
        <v>0</v>
      </c>
      <c r="DD292" s="59">
        <f>SUMIFS('Planificación 2026-1'!S:S,'Planificación 2026-1'!X:X,C292,'Planificación 2026-1'!H:H,"T1",'Planificación 2026-1'!I:I,"&lt;3")</f>
        <v>0</v>
      </c>
      <c r="DE292" s="59">
        <f>SUMIFS('Planificación 2026-1'!S:S,'Planificación 2026-1'!X:X,C292,'Planificación 2026-1'!H:H,"T3",'Planificación 2026-1'!I:I,"&lt;3")</f>
        <v>0</v>
      </c>
      <c r="DF292" s="59">
        <f>SUMIFS('Planificación 2026-1'!S:S,'Planificación 2026-1'!X:X,C292,'Planificación 2026-1'!H:H,"T2",'Planificación 2026-1'!I:I,"&lt;3")</f>
        <v>0</v>
      </c>
      <c r="DG292" s="59">
        <f>SUMIFS('Planificación 2026-1'!S:S,'Planificación 2026-1'!X:X,C292,'Planificación 2026-1'!H:H,"T4",'Planificación 2026-1'!I:I,"&lt;3")</f>
        <v>0</v>
      </c>
      <c r="DH292" s="58" t="str">
        <f t="shared" si="59"/>
        <v/>
      </c>
      <c r="DI292" s="27">
        <f>IF(C292="","",SUMIFS('Planificación 2026-1'!S:S,'Planificación 2026-1'!X:X,C292,'Planificación 2026-1'!F:F,"PRINCIPAL",'Planificación 2026-1'!Y:Y,"VIRTUAL"))</f>
        <v>0</v>
      </c>
      <c r="DJ292" s="27">
        <f>IF(C292="","",SUMIFS('Planificación 2026-1'!S:S,'Planificación 2026-1'!X:X,C292,'Planificación 2026-1'!F:F,"PRINCIPAL",'Planificación 2026-1'!Y:Y,"PRESENCIAL"))</f>
        <v>0</v>
      </c>
      <c r="DK292" s="27">
        <f>IF(C292="","",SUMIFS('Planificación 2026-1'!S:S,'Planificación 2026-1'!X:X,C292,'Planificación 2026-1'!F:F,"PRINCIPAL",'Planificación 2026-1'!Y:Y,"HIBRIDO PRESENCIAL"))</f>
        <v>0</v>
      </c>
      <c r="DL292" s="58" t="str">
        <f t="shared" si="60"/>
        <v/>
      </c>
      <c r="DM292" s="58">
        <f>IF(C292="","",SUMIFS('Planificación 2026-1'!S:S,'Planificación 2026-1'!X:X,C292,'Planificación 2026-1'!F:F,"FILIAL",'Planificación 2026-1'!Y:Y,"VIRTUAL"))</f>
        <v>0</v>
      </c>
      <c r="DN292" s="60">
        <f>IF(C292="","",SUMIFS('Planificación 2026-1'!S:S,'Planificación 2026-1'!X:X,C292,'Planificación 2026-1'!F:F,"FILIAL",'Planificación 2026-1'!Y:Y,"PRESENCIAL"))</f>
        <v>0</v>
      </c>
      <c r="DO292" s="29">
        <f>IF(C292="","",SUMIFS('Planificación 2026-1'!S:S,'Planificación 2026-1'!X:X,C292,'Planificación 2026-1'!F:F,"FILIAL",'Planificación 2026-1'!Y:Y,"HIBRIDO PRESENCIAL"))</f>
        <v>0</v>
      </c>
      <c r="DP292" s="61" t="str">
        <f t="shared" si="61"/>
        <v/>
      </c>
      <c r="DQ292" s="58">
        <f>IF(C292="","",SUMIFS('Planificación 2026-1'!S:S,'Planificación 2026-1'!X:X,C292,'Planificación 2026-1'!F:F,"SUNAMPE",'Planificación 2026-1'!Y:Y,"VIRTUAL"))</f>
        <v>0</v>
      </c>
      <c r="DR292" s="29">
        <f>IF(C292="","",SUMIFS('Planificación 2026-1'!S:S,'Planificación 2026-1'!X:X,C292,'Planificación 2026-1'!F:F,"SUNAMPE",'Planificación 2026-1'!Y:Y,"PRESENCIAL"))</f>
        <v>0</v>
      </c>
      <c r="DS292" s="61" t="str">
        <f t="shared" si="62"/>
        <v>P04</v>
      </c>
      <c r="DT292" s="58">
        <f>IF(C292="","",SUMIFS('Planificación 2026-1'!S:S,'Planificación 2026-1'!X:X,C292,'Planificación 2026-1'!F:F,"HUAURA",'Planificación 2026-1'!Y:Y,"VIRTUAL"))</f>
        <v>0</v>
      </c>
      <c r="DU292" s="29">
        <f>IF(C292="","",SUMIFS('Planificación 2026-1'!S:S,'Planificación 2026-1'!X:X,C292,'Planificación 2026-1'!F:F,"HUAURA",'Planificación 2026-1'!Y:Y,"PRESENCIAL"))</f>
        <v>18</v>
      </c>
      <c r="DV292" s="32">
        <f>SUMIFS('Planificación 2026-1'!S:S,'Planificación 2026-1'!X:X,C292,'Planificación 2026-1'!F:F,"PRINCIPAL",'Planificación 2026-1'!Y:Y,"VIRTUAL",'Planificación 2026-1'!I:I,"&gt;2")</f>
        <v>0</v>
      </c>
      <c r="DW292" s="32">
        <f>SUMIFS('Planificación 2026-1'!S:S,'Planificación 2026-1'!X:X,C292,'Planificación 2026-1'!F:F,"PRINCIPAL",'Planificación 2026-1'!Y:Y,"&lt;&gt;VIRTUAL",'Planificación 2026-1'!I:I,"&gt;2")</f>
        <v>0</v>
      </c>
      <c r="DX292" s="32">
        <f>SUMIFS('Planificación 2026-1'!S:S,'Planificación 2026-1'!X:X,C292,'Planificación 2026-1'!F:F,"SUNAMPE",'Planificación 2026-1'!Y:Y,"VIRTUAL",'Planificación 2026-1'!I:I,"&gt;2")</f>
        <v>0</v>
      </c>
      <c r="DY292" s="32">
        <f>SUMIFS('Planificación 2026-1'!S:S,'Planificación 2026-1'!X:X,C292,'Planificación 2026-1'!F:F,"SUNAMPE",'Planificación 2026-1'!Y:Y,"&lt;&gt;VIRTUAL",'Planificación 2026-1'!I:I,"&gt;2")</f>
        <v>0</v>
      </c>
      <c r="DZ292" s="32">
        <f>SUMIFS('Planificación 2026-1'!S:S,'Planificación 2026-1'!X:X,C292,'Planificación 2026-1'!F:F,"FILIAL",'Planificación 2026-1'!Y:Y,"VIRTUAL",'Planificación 2026-1'!I:I,"&gt;2")</f>
        <v>0</v>
      </c>
      <c r="EA292" s="32">
        <f>SUMIFS('Planificación 2026-1'!S:S,'Planificación 2026-1'!X:X,C292,'Planificación 2026-1'!F:F,"FILIAL",'Planificación 2026-1'!Y:Y,"&lt;&gt;VIRTUAL",'Planificación 2026-1'!I:I,"&gt;2")</f>
        <v>0</v>
      </c>
      <c r="EB292" s="32">
        <f>SUMIFS('Planificación 2026-1'!S:S,'Planificación 2026-1'!X:X,C292,'Planificación 2026-1'!F:F,"PORUMA",'Planificación 2026-1'!Y:Y,"VIRTUAL",'Planificación 2026-1'!I:I,"&gt;2")</f>
        <v>0</v>
      </c>
      <c r="EC292" s="32">
        <f>SUMIFS('Planificación 2026-1'!S:S,'Planificación 2026-1'!X:X,C292,'Planificación 2026-1'!F:F,"PORUMA",'Planificación 2026-1'!Y:Y,"&lt;&gt;VIRTUAL",'Planificación 2026-1'!I:I,"&gt;2")</f>
        <v>0</v>
      </c>
      <c r="ED292" s="32">
        <f>SUMIFS('Planificación 2026-1'!S:S,'Planificación 2026-1'!X:X,C292,'Planificación 2026-1'!F:F,"HUAURA",'Planificación 2026-1'!Y:Y,"VIRTUAL",'Planificación 2026-1'!I:I,"&gt;2")</f>
        <v>0</v>
      </c>
      <c r="EE292" s="32">
        <f>SUMIFS('Planificación 2026-1'!S:S,'Planificación 2026-1'!X:X,C292,'Planificación 2026-1'!F:F,"HUAURA",'Planificación 2026-1'!Y:Y,"&lt;&gt;VIRTUAL",'Planificación 2026-1'!I:I,"&gt;2")</f>
        <v>18</v>
      </c>
      <c r="EF292" s="32">
        <f>SUMIFS('Planificación 2026-1'!S:S,'Planificación 2026-1'!X:X,C292,'Planificación 2026-1'!F:F,"PRINCIPAL",'Planificación 2026-1'!Y:Y,"VIRTUAL",'Planificación 2026-1'!I:I,"&lt;3")</f>
        <v>0</v>
      </c>
      <c r="EG292" s="32">
        <f>SUMIFS('Planificación 2026-1'!S:S,'Planificación 2026-1'!X:X,C292,'Planificación 2026-1'!F:F,"PRINCIPAL",'Planificación 2026-1'!Y:Y,"&lt;&gt;VIRTUAL",'Planificación 2026-1'!I:I,"&lt;3")</f>
        <v>0</v>
      </c>
      <c r="EH292" s="32">
        <f>SUMIFS('Planificación 2026-1'!S:S,'Planificación 2026-1'!X:X,C292,'Planificación 2026-1'!F:F,"SUNAMPE",'Planificación 2026-1'!Y:Y,"VIRTUAL",'Planificación 2026-1'!I:I,"&lt;3")</f>
        <v>0</v>
      </c>
      <c r="EI292" s="32">
        <f>SUMIFS('Planificación 2026-1'!S:S,'Planificación 2026-1'!X:X,C292,'Planificación 2026-1'!F:F,"SUNAMPE",'Planificación 2026-1'!Y:Y,"&lt;&gt;VIRTUAL",'Planificación 2026-1'!I:I,"&lt;3")</f>
        <v>0</v>
      </c>
      <c r="EJ292" s="32">
        <f>SUMIFS('Planificación 2026-1'!S:S,'Planificación 2026-1'!X:X,C292,'Planificación 2026-1'!F:F,"FILIAL",'Planificación 2026-1'!Y:Y,"VIRTUAL",'Planificación 2026-1'!I:I,"&lt;3")</f>
        <v>0</v>
      </c>
      <c r="EK292" s="32">
        <f>SUMIFS('Planificación 2026-1'!S:S,'Planificación 2026-1'!X:X,C292,'Planificación 2026-1'!F:F,"FILIAL",'Planificación 2026-1'!Y:Y,"&lt;&gt;VIRTUAL",'Planificación 2026-1'!I:I,"&lt;3")</f>
        <v>0</v>
      </c>
      <c r="EL292" s="32">
        <f>SUMIFS('Planificación 2026-1'!S:S,'Planificación 2026-1'!X:X,C292,'Planificación 2026-1'!F:F,"PORUMA",'Planificación 2026-1'!Y:Y,"VIRTUAL",'Planificación 2026-1'!I:I,"&lt;3")</f>
        <v>0</v>
      </c>
      <c r="EM292" s="32">
        <f>SUMIFS('Planificación 2026-1'!S:S,'Planificación 2026-1'!X:X,C292,'Planificación 2026-1'!F:F,"PORUMA",'Planificación 2026-1'!Y:Y,"&lt;&gt;VIRTUAL",'Planificación 2026-1'!I:I,"&lt;3")</f>
        <v>0</v>
      </c>
      <c r="EN292" s="32">
        <f>SUMIFS('Planificación 2026-1'!S:S,'Planificación 2026-1'!X:X,C292,'Planificación 2026-1'!F:F,"HUAURA",'Planificación 2026-1'!Y:Y,"VIRTUAL",'Planificación 2026-1'!I:I,"&lt;3")</f>
        <v>0</v>
      </c>
      <c r="EO292" s="32">
        <f>SUMIFS('Planificación 2026-1'!S:S,'Planificación 2026-1'!X:X,C292,'Planificación 2026-1'!F:F,"HUAURA",'Planificación 2026-1'!Y:Y,"&lt;&gt;VIRTUAL",'Planificación 2026-1'!I:I,"&lt;3")</f>
        <v>0</v>
      </c>
      <c r="EP292" s="32">
        <f t="shared" si="63"/>
        <v>0</v>
      </c>
      <c r="EQ292" s="32">
        <f t="shared" si="64"/>
        <v>18</v>
      </c>
      <c r="ER292" s="32">
        <f t="shared" si="65"/>
        <v>0</v>
      </c>
      <c r="ES292" s="32">
        <f t="shared" si="66"/>
        <v>0</v>
      </c>
      <c r="ET292" s="32">
        <f t="shared" si="67"/>
        <v>0</v>
      </c>
      <c r="EU292" s="32">
        <f t="shared" si="68"/>
        <v>18</v>
      </c>
      <c r="EV292" s="32" t="b">
        <f>EXACT(EU292,E292)</f>
        <v>1</v>
      </c>
      <c r="EW292" s="32"/>
      <c r="EX292" s="32">
        <f t="shared" si="69"/>
        <v>0</v>
      </c>
      <c r="EY292" s="32">
        <f t="shared" si="70"/>
        <v>18</v>
      </c>
      <c r="EZ292" s="32" t="b">
        <f>EXACT(SUM(EX292:EY292),E292)</f>
        <v>1</v>
      </c>
      <c r="FA292" s="32" t="str">
        <f t="shared" si="71"/>
        <v>HUAURA</v>
      </c>
      <c r="FB292" s="32" t="str">
        <f t="shared" si="72"/>
        <v>PRESENCIAL</v>
      </c>
    </row>
    <row r="293" spans="2:158">
      <c r="B293" s="65">
        <v>290</v>
      </c>
      <c r="C293" s="32" t="s">
        <v>501</v>
      </c>
      <c r="D293" s="429">
        <v>42023266</v>
      </c>
      <c r="E293" s="62">
        <f>SUMIF('Planificación 2026-1'!X:X,C293,'Planificación 2026-1'!S:S)</f>
        <v>8</v>
      </c>
      <c r="F293" s="450" t="s">
        <v>203</v>
      </c>
      <c r="G293" s="98" t="s">
        <v>200</v>
      </c>
      <c r="H293" s="64"/>
      <c r="I293" s="64"/>
      <c r="J293" s="32" t="s">
        <v>44</v>
      </c>
      <c r="K293" s="32" t="s">
        <v>172</v>
      </c>
      <c r="L293" s="57" t="str">
        <f>IF(SUM(COUNTIFS('Planificación 2026-1'!F:F,"PRINCIPAL",'Planificación 2026-1'!X:X,C293,'Planificación 2026-1'!H:H,"AF"))&gt;0,"P01"," ")</f>
        <v xml:space="preserve"> </v>
      </c>
      <c r="M293" s="58" t="str">
        <f>IF(SUM(COUNTIFS('Planificación 2026-1'!F:F,"PRINCIPAL",'Planificación 2026-1'!X:X,C293,'Planificación 2026-1'!H:H,"EN"))&gt;0,"P02"," ")</f>
        <v xml:space="preserve"> </v>
      </c>
      <c r="N293" s="58" t="str">
        <f>IF(SUM(COUNTIFS('Planificación 2026-1'!F:F,"PRINCIPAL",'Planificación 2026-1'!X:X,C293,'Planificación 2026-1'!H:H,"IS"))&gt;0,"P03"," ")</f>
        <v xml:space="preserve"> </v>
      </c>
      <c r="O293" s="58" t="str">
        <f>IF(SUM(COUNTIFS('Planificación 2026-1'!F:F,"PRINCIPAL",'Planificación 2026-1'!X:X,C293,'Planificación 2026-1'!H:H,"PS"))&gt;0,"P04"," ")</f>
        <v xml:space="preserve"> </v>
      </c>
      <c r="P293" s="58"/>
      <c r="Q293" s="58" t="str">
        <f>IF(SUM(COUNTIFS('Planificación 2026-1'!F:F,"PRINCIPAL",'Planificación 2026-1'!X:X,C293,'Planificación 2026-1'!H:H,"IN"))&gt;0,"P06"," ")</f>
        <v xml:space="preserve"> </v>
      </c>
      <c r="R293" s="58" t="str">
        <f>IF(SUM(COUNTIFS('Planificación 2026-1'!F:F,"PRINCIPAL",'Planificación 2026-1'!X:X,C293,'Planificación 2026-1'!H:H,"CA"))&gt;0,"P07"," ")</f>
        <v xml:space="preserve"> </v>
      </c>
      <c r="S293" s="58" t="str">
        <f>IF(SUM(COUNTIFS('Planificación 2026-1'!F:F,"PRINCIPAL",'Planificación 2026-1'!X:X,C293,'Planificación 2026-1'!H:H,"DE"))&gt;0,"P08"," ")</f>
        <v xml:space="preserve"> </v>
      </c>
      <c r="T293" s="58" t="str">
        <f>IF(SUM(COUNTIFS('Planificación 2026-1'!F:F,"PRINCIPAL",'Planificación 2026-1'!X:X,C293,'Planificación 2026-1'!H:H,"OB"))&gt;0,"P09"," ")</f>
        <v xml:space="preserve"> </v>
      </c>
      <c r="U293" s="58" t="str">
        <f>IF(SUM(COUNTIFS('Planificación 2026-1'!F:F,"PRINCIPAL",'Planificación 2026-1'!X:X,C293,'Planificación 2026-1'!H:H,"MH"))&gt;0,"P31"," ")</f>
        <v xml:space="preserve"> </v>
      </c>
      <c r="V293" s="58" t="str">
        <f>IF(SUM(COUNTIFS('Planificación 2026-1'!F:F,"PRINCIPAL",'Planificación 2026-1'!X:X,C293,'Planificación 2026-1'!H:H,"IC"))&gt;0,"P32"," ")</f>
        <v xml:space="preserve"> </v>
      </c>
      <c r="W293" s="58" t="str">
        <f>IF(SUM(COUNTIFS('Planificación 2026-1'!F:F,"PRINCIPAL",'Planificación 2026-1'!X:X,C293,'Planificación 2026-1'!H:H,"AR"))&gt;0,"P34"," ")</f>
        <v xml:space="preserve"> </v>
      </c>
      <c r="X293" s="58" t="str">
        <f>IF(SUM(COUNTIFS('Planificación 2026-1'!F:F,"PRINCIPAL",'Planificación 2026-1'!X:X,C293,'Planificación 2026-1'!H:H,"T1"))&gt;0,"P35"," ")</f>
        <v xml:space="preserve"> </v>
      </c>
      <c r="Y293" s="58" t="str">
        <f>IF(SUM(COUNTIFS('Planificación 2026-1'!F:F,"PRINCIPAL",'Planificación 2026-1'!X:X,C293,'Planificación 2026-1'!H:H,"T3"))&gt;0,"P36"," ")</f>
        <v xml:space="preserve"> </v>
      </c>
      <c r="Z293" s="58" t="str">
        <f>IF(SUM(COUNTIFS('Planificación 2026-1'!F:F,"PRINCIPAL",'Planificación 2026-1'!X:X,C293,'Planificación 2026-1'!H:H,"T2"))&gt;0,"P37"," ")</f>
        <v xml:space="preserve"> </v>
      </c>
      <c r="AA293" s="58" t="str">
        <f>IF(SUM(COUNTIFS('Planificación 2026-1'!F:F,"PRINCIPAL",'Planificación 2026-1'!X:X,C293,'Planificación 2026-1'!H:H,"AE"))&gt;0,"P38"," ")</f>
        <v xml:space="preserve"> </v>
      </c>
      <c r="AB293" s="58" t="str">
        <f>IF(SUM(COUNTIFS('Planificación 2026-1'!F:F,"PRINCIPAL",'Planificación 2026-1'!X:X,C293,'Planificación 2026-1'!H:H,"T4"))&gt;0,"P55"," ")</f>
        <v xml:space="preserve"> </v>
      </c>
      <c r="AC293" s="58" t="str">
        <f>IF(SUM(COUNTIFS('Planificación 2026-1'!F:F,"FILIAL",'Planificación 2026-1'!X:X,C293,'Planificación 2026-1'!H:H,"AF"))&gt;0," P01"," ")</f>
        <v xml:space="preserve"> </v>
      </c>
      <c r="AD293" s="58" t="str">
        <f>IF(SUM(COUNTIFS('Planificación 2026-1'!F:F,"FILIAL",'Planificación 2026-1'!X:X,C293,'Planificación 2026-1'!H:H,"EN"))&gt;0,"P02"," ")</f>
        <v xml:space="preserve"> </v>
      </c>
      <c r="AE293" s="58" t="str">
        <f>IF(SUM(COUNTIFS('Planificación 2026-1'!F:F,"FILIAL",'Planificación 2026-1'!X:X,C293,'Planificación 2026-1'!H:H,"IS"))&gt;0,"P03"," ")</f>
        <v xml:space="preserve"> </v>
      </c>
      <c r="AF293" s="58" t="str">
        <f>IF(SUM(COUNTIFS('Planificación 2026-1'!F:F,"FILIAL",'Planificación 2026-1'!X:X,C293,'Planificación 2026-1'!H:H,"PS"))&gt;0,"P04"," ")</f>
        <v xml:space="preserve"> </v>
      </c>
      <c r="AG293" s="58"/>
      <c r="AH293" s="58" t="str">
        <f>IF(SUM(COUNTIFS('Planificación 2026-1'!F:F,"FILIAL",'Planificación 2026-1'!X:X,C293,'Planificación 2026-1'!H:H,"IN"))&gt;0,"P06"," ")</f>
        <v xml:space="preserve"> </v>
      </c>
      <c r="AI293" s="58" t="str">
        <f>IF(SUM(COUNTIFS('Planificación 2026-1'!F:F,"FILIAL",'Planificación 2026-1'!X:X,C293,'Planificación 2026-1'!H:H,"CA"))&gt;0,"P07"," ")</f>
        <v xml:space="preserve"> </v>
      </c>
      <c r="AJ293" s="58" t="str">
        <f>IF(SUM(COUNTIFS('Planificación 2026-1'!F:F,"FILIAL",'Planificación 2026-1'!X:X,C293,'Planificación 2026-1'!H:H,"DE"))&gt;0,"P08"," ")</f>
        <v xml:space="preserve"> </v>
      </c>
      <c r="AK293" s="58" t="str">
        <f>IF(SUM(COUNTIFS('Planificación 2026-1'!F:F,"FILIAL",'Planificación 2026-1'!X:X,C293,'Planificación 2026-1'!H:H,"OB"))&gt;0,"P09"," ")</f>
        <v xml:space="preserve"> </v>
      </c>
      <c r="AL293" s="58" t="str">
        <f>IF(SUM(COUNTIFS('Planificación 2026-1'!F:F,"FILIAL",'Planificación 2026-1'!X:X,C293,'Planificación 2026-1'!H:H,"MH"))&gt;0,"P31"," ")</f>
        <v xml:space="preserve"> </v>
      </c>
      <c r="AM293" s="58" t="str">
        <f>IF(SUM(COUNTIFS('Planificación 2026-1'!F:F,"FILIAL",'Planificación 2026-1'!X:X,C293,'Planificación 2026-1'!H:H,"IC"))&gt;0,"P32"," ")</f>
        <v xml:space="preserve"> </v>
      </c>
      <c r="AN293" s="58" t="str">
        <f>IF(SUM(COUNTIFS('Planificación 2026-1'!F:F,"FILIAL",'Planificación 2026-1'!X:X,C293,'Planificación 2026-1'!H:H,"AR"))&gt;0,"P34"," ")</f>
        <v xml:space="preserve"> </v>
      </c>
      <c r="AO293" s="58" t="str">
        <f>IF(SUM(COUNTIFS('Planificación 2026-1'!F:F,"FILIAL",'Planificación 2026-1'!X:X,C293,'Planificación 2026-1'!H:H,"T1"))&gt;0,"P35"," ")</f>
        <v xml:space="preserve"> </v>
      </c>
      <c r="AP293" s="58" t="str">
        <f>IF(SUM(COUNTIFS('Planificación 2026-1'!F:F,"FILIAL",'Planificación 2026-1'!X:X,C293,'Planificación 2026-1'!H:H,"T3"))&gt;0,"P36"," ")</f>
        <v xml:space="preserve"> </v>
      </c>
      <c r="AQ293" s="58" t="str">
        <f>IF(SUM(COUNTIFS('Planificación 2026-1'!F:F,"FILIAL",'Planificación 2026-1'!X:X,C293,'Planificación 2026-1'!H:H,"T2"))&gt;0,"P37"," ")</f>
        <v xml:space="preserve"> </v>
      </c>
      <c r="AR293" s="58" t="str">
        <f>IF(SUM(COUNTIFS('Planificación 2026-1'!F:F,"FILIAL",'Planificación 2026-1'!X:X,C293,'Planificación 2026-1'!H:H,"AE"))&gt;0,"P38"," ")</f>
        <v xml:space="preserve"> </v>
      </c>
      <c r="AS293" s="58" t="str">
        <f>IF(SUM(COUNTIFS('Planificación 2026-1'!F:F,"FILIAL",'Planificación 2026-1'!X:X,C293,'Planificación 2026-1'!H:H,"T4"))&gt;0,"P55"," ")</f>
        <v xml:space="preserve"> </v>
      </c>
      <c r="AT293" s="58" t="str">
        <f>IF(SUM(COUNTIFS('Planificación 2026-1'!F:F,"SUNAMPE",'Planificación 2026-1'!X:X,C293,'Planificación 2026-1'!H:H,"AF"))&gt;0," P01"," ")</f>
        <v xml:space="preserve"> </v>
      </c>
      <c r="AU293" s="58" t="str">
        <f>IF(SUM(COUNTIFS('Planificación 2026-1'!F:F,"SUNAMPE",'Planificación 2026-1'!X:X,C293,'Planificación 2026-1'!H:H,"EN"))&gt;0,"P02"," ")</f>
        <v xml:space="preserve"> </v>
      </c>
      <c r="AV293" s="58" t="str">
        <f>IF(SUM(COUNTIFS('Planificación 2026-1'!F:F,"SUNAMPE",'Planificación 2026-1'!X:X,C293,'Planificación 2026-1'!H:H,"IS"))&gt;0,"P03"," ")</f>
        <v xml:space="preserve"> </v>
      </c>
      <c r="AW293" s="58" t="str">
        <f>IF(SUM(COUNTIFS('Planificación 2026-1'!F:F,"SUNAMPE",'Planificación 2026-1'!X:X,C293,'Planificación 2026-1'!H:H,"PS"))&gt;0,"P04"," ")</f>
        <v xml:space="preserve"> </v>
      </c>
      <c r="AX293" s="58"/>
      <c r="AY293" s="58" t="str">
        <f>IF(SUM(COUNTIFS('Planificación 2026-1'!F:F,"SUNAMPE",'Planificación 2026-1'!X:X,C293,'Planificación 2026-1'!H:H,"IN"))&gt;0,"P06"," ")</f>
        <v xml:space="preserve"> </v>
      </c>
      <c r="AZ293" s="58" t="str">
        <f>IF(SUM(COUNTIFS('Planificación 2026-1'!F:F,"SUNAMPE",'Planificación 2026-1'!X:X,C293,'Planificación 2026-1'!H:H,"CA"))&gt;0,"P07"," ")</f>
        <v xml:space="preserve"> </v>
      </c>
      <c r="BA293" s="58" t="str">
        <f>IF(SUM(COUNTIFS('Planificación 2026-1'!F:F,"SUNAMPE",'Planificación 2026-1'!X:X,C293,'Planificación 2026-1'!H:H,"DE"))&gt;0,"P08"," ")</f>
        <v xml:space="preserve"> </v>
      </c>
      <c r="BB293" s="58" t="str">
        <f>IF(SUM(COUNTIFS('Planificación 2026-1'!F:F,"SUNAMPE",'Planificación 2026-1'!X:X,C293,'Planificación 2026-1'!H:H,"OB"))&gt;0,"P09"," ")</f>
        <v xml:space="preserve"> </v>
      </c>
      <c r="BC293" s="58" t="str">
        <f>IF(SUM(COUNTIFS('Planificación 2026-1'!F:F,"SUNAMPE",'Planificación 2026-1'!X:X,C293,'Planificación 2026-1'!H:H,"MH"))&gt;0,"P31"," ")</f>
        <v xml:space="preserve"> </v>
      </c>
      <c r="BD293" s="58" t="str">
        <f>IF(SUM(COUNTIFS('Planificación 2026-1'!F:F,"SUNAMPE",'Planificación 2026-1'!X:X,C293,'Planificación 2026-1'!H:H,"IC"))&gt;0,"P32"," ")</f>
        <v xml:space="preserve"> </v>
      </c>
      <c r="BE293" s="58" t="str">
        <f>IF(SUM(COUNTIFS('Planificación 2026-1'!F:F,"SUNAMPE",'Planificación 2026-1'!X:X,C293,'Planificación 2026-1'!H:H,"AR"))&gt;0,"P34"," ")</f>
        <v xml:space="preserve"> </v>
      </c>
      <c r="BF293" s="58" t="str">
        <f>IF(SUM(COUNTIFS('Planificación 2026-1'!F:F,"SUNAMPE",'Planificación 2026-1'!X:X,C293,'Planificación 2026-1'!H:H,"T1"))&gt;0,"P35"," ")</f>
        <v xml:space="preserve"> </v>
      </c>
      <c r="BG293" s="58" t="str">
        <f>IF(SUM(COUNTIFS('Planificación 2026-1'!F:F,"SUNAMPE",'Planificación 2026-1'!X:X,C293,'Planificación 2026-1'!H:H,"T3"))&gt;0,"P36"," ")</f>
        <v xml:space="preserve"> </v>
      </c>
      <c r="BH293" s="58" t="str">
        <f>IF(SUM(COUNTIFS('Planificación 2026-1'!F:F,"SUNAMPE",'Planificación 2026-1'!X:X,C293,'Planificación 2026-1'!H:H,"T2"))&gt;0,"P37"," ")</f>
        <v xml:space="preserve"> </v>
      </c>
      <c r="BI293" s="58" t="str">
        <f>IF(SUM(COUNTIFS('Planificación 2026-1'!F:F,"SUNAMPE",'Planificación 2026-1'!X:X,C293,'Planificación 2026-1'!H:H,"AE"))&gt;0,"P38"," ")</f>
        <v xml:space="preserve"> </v>
      </c>
      <c r="BJ293" s="58" t="str">
        <f>IF(SUM(COUNTIFS('Planificación 2026-1'!F:F,"SUNAMPE",'Planificación 2026-1'!X:X,C293,'Planificación 2026-1'!H:H,"T4"))&gt;0,"P55"," ")</f>
        <v xml:space="preserve"> </v>
      </c>
      <c r="BK293" s="58" t="str">
        <f>IF(SUM(COUNTIFS('Planificación 2026-1'!F:F,"HUAURA",'Planificación 2026-1'!X:X,C293,'Planificación 2026-1'!H:H,"AF"))&gt;0," P01"," ")</f>
        <v xml:space="preserve"> </v>
      </c>
      <c r="BL293" s="58" t="str">
        <f>IF(SUM(COUNTIFS('Planificación 2026-1'!F:F,"HUAURA",'Planificación 2026-1'!X:X,C293,'Planificación 2026-1'!H:H,"EN"))&gt;0,"P02"," ")</f>
        <v xml:space="preserve"> </v>
      </c>
      <c r="BM293" s="58" t="str">
        <f>IF(SUM(COUNTIFS('Planificación 2026-1'!F:F,"HUAURA",'Planificación 2026-1'!X:X,C293,'Planificación 2026-1'!H:H,"IS"))&gt;0,"P03"," ")</f>
        <v xml:space="preserve"> </v>
      </c>
      <c r="BN293" s="58" t="str">
        <f>IF(SUM(COUNTIFS('Planificación 2026-1'!F:F,"HUAURA",'Planificación 2026-1'!X:X,C293,'Planificación 2026-1'!H:H,"PS"))&gt;0,"P04"," ")</f>
        <v xml:space="preserve"> </v>
      </c>
      <c r="BO293" s="58"/>
      <c r="BP293" s="58" t="str">
        <f>IF(SUM(COUNTIFS('Planificación 2026-1'!F:F,"HUAURA",'Planificación 2026-1'!X:X,C293,'Planificación 2026-1'!H:H,"IN"))&gt;0,"P06"," ")</f>
        <v xml:space="preserve"> </v>
      </c>
      <c r="BQ293" s="58" t="str">
        <f>IF(SUM(COUNTIFS('Planificación 2026-1'!F:F,"HUAURA",'Planificación 2026-1'!X:X,C293,'Planificación 2026-1'!H:H,"CA"))&gt;0,"P07"," ")</f>
        <v xml:space="preserve"> </v>
      </c>
      <c r="BR293" s="58" t="str">
        <f>IF(SUM(COUNTIFS('Planificación 2026-1'!F:F,"HUAURA",'Planificación 2026-1'!X:X,C293,'Planificación 2026-1'!H:H,"DE"))&gt;0,"P08"," ")</f>
        <v xml:space="preserve"> </v>
      </c>
      <c r="BS293" s="58" t="str">
        <f>IF(SUM(COUNTIFS('Planificación 2026-1'!F:F,"HUAURA",'Planificación 2026-1'!X:X,C293,'Planificación 2026-1'!H:H,"OB"))&gt;0,"P09"," ")</f>
        <v>P09</v>
      </c>
      <c r="BT293" s="58" t="str">
        <f>IF(SUM(COUNTIFS('Planificación 2026-1'!F:F,"HUAURA",'Planificación 2026-1'!X:X,C293,'Planificación 2026-1'!H:H,"MH"))&gt;0,"P31"," ")</f>
        <v xml:space="preserve"> </v>
      </c>
      <c r="BU293" s="58" t="str">
        <f>IF(SUM(COUNTIFS('Planificación 2026-1'!F:F,"HUAURA",'Planificación 2026-1'!X:X,C293,'Planificación 2026-1'!H:H,"IC"))&gt;0,"P32"," ")</f>
        <v xml:space="preserve"> </v>
      </c>
      <c r="BV293" s="58" t="str">
        <f>IF(SUM(COUNTIFS('Planificación 2026-1'!F:F,"HUAURA",'Planificación 2026-1'!X:X,C293,'Planificación 2026-1'!H:H,"AR"))&gt;0,"P34"," ")</f>
        <v xml:space="preserve"> </v>
      </c>
      <c r="BW293" s="58" t="str">
        <f>IF(SUM(COUNTIFS('Planificación 2026-1'!F:F,"HUAURA",'Planificación 2026-1'!X:X,C293,'Planificación 2026-1'!H:H,"T1"))&gt;0,"P35"," ")</f>
        <v xml:space="preserve"> </v>
      </c>
      <c r="BX293" s="58" t="str">
        <f>IF(SUM(COUNTIFS('Planificación 2026-1'!F:F,"HUAURA",'Planificación 2026-1'!X:X,C293,'Planificación 2026-1'!H:H,"T3"))&gt;0,"P36"," ")</f>
        <v xml:space="preserve"> </v>
      </c>
      <c r="BY293" s="58" t="str">
        <f>IF(SUM(COUNTIFS('Planificación 2026-1'!F:F,"HUAURA",'Planificación 2026-1'!X:X,C293,'Planificación 2026-1'!H:H,"T2"))&gt;0,"P37"," ")</f>
        <v xml:space="preserve"> </v>
      </c>
      <c r="BZ293" s="58" t="str">
        <f>IF(SUM(COUNTIFS('Planificación 2026-1'!F:F,"HUAURA",'Planificación 2026-1'!X:X,C293,'Planificación 2026-1'!H:H,"AE"))&gt;0,"P38"," ")</f>
        <v xml:space="preserve"> </v>
      </c>
      <c r="CA293" s="58" t="str">
        <f>IF(SUM(COUNTIFS('Planificación 2026-1'!F:F,"HUAURA",'Planificación 2026-1'!X:X,C293,'Planificación 2026-1'!H:H,"T4"))&gt;0,"P55"," ")</f>
        <v xml:space="preserve"> </v>
      </c>
      <c r="CB293" s="59">
        <f>SUMIFS('Planificación 2026-1'!S:S,'Planificación 2026-1'!X:X,C293,'Planificación 2026-1'!H:H,"AF",'Planificación 2026-1'!I:I,"&gt;2")</f>
        <v>0</v>
      </c>
      <c r="CC293" s="59">
        <f>SUMIFS('Planificación 2026-1'!S:S,'Planificación 2026-1'!X:X,C293,'Planificación 2026-1'!H:H,"EN",'Planificación 2026-1'!I:I,"&gt;2")</f>
        <v>0</v>
      </c>
      <c r="CD293" s="59">
        <f>SUMIFS('Planificación 2026-1'!S:S,'Planificación 2026-1'!X:X,C293,'Planificación 2026-1'!H:H,"IS",'Planificación 2026-1'!I:I,"&gt;2")</f>
        <v>0</v>
      </c>
      <c r="CE293" s="59">
        <f>SUMIFS('Planificación 2026-1'!S:S,'Planificación 2026-1'!X:X,C293,'Planificación 2026-1'!H:H,"PS",'Planificación 2026-1'!I:I,"&gt;2")</f>
        <v>0</v>
      </c>
      <c r="CF293" s="59">
        <f>SUMIFS('Planificación 2026-1'!S:S,'Planificación 2026-1'!X:X,C293,'Planificación 2026-1'!H:H,"IN",'Planificación 2026-1'!I:I,"&gt;2")</f>
        <v>0</v>
      </c>
      <c r="CG293" s="59">
        <f>SUMIFS('Planificación 2026-1'!S:S,'Planificación 2026-1'!X:X,C293,'Planificación 2026-1'!H:H,"CA",'Planificación 2026-1'!I:I,"&gt;2")</f>
        <v>0</v>
      </c>
      <c r="CH293" s="59">
        <f>SUMIFS('Planificación 2026-1'!S:S,'Planificación 2026-1'!X:X,C293,'Planificación 2026-1'!H:H,"DE",'Planificación 2026-1'!I:I,"&gt;2")</f>
        <v>0</v>
      </c>
      <c r="CI293" s="59">
        <f>SUMIFS('Planificación 2026-1'!S:S,'Planificación 2026-1'!X:X,C293,'Planificación 2026-1'!H:H,"OB",'Planificación 2026-1'!I:I,"&gt;2")</f>
        <v>0</v>
      </c>
      <c r="CJ293" s="59">
        <f>SUMIFS('Planificación 2026-1'!S:S,'Planificación 2026-1'!X:X,C293,'Planificación 2026-1'!H:H,"MH",'Planificación 2026-1'!I:I,"&gt;2")</f>
        <v>0</v>
      </c>
      <c r="CK293" s="59">
        <f>SUMIFS('Planificación 2026-1'!S:S,'Planificación 2026-1'!X:X,C293,'Planificación 2026-1'!H:H,"IC",'Planificación 2026-1'!I:I,"&gt;2")</f>
        <v>0</v>
      </c>
      <c r="CL293" s="59">
        <f>SUMIFS('Planificación 2026-1'!S:S,'Planificación 2026-1'!X:X,C293,'Planificación 2026-1'!H:H,"AR",'Planificación 2026-1'!I:I,"&gt;2")</f>
        <v>0</v>
      </c>
      <c r="CM293" s="59">
        <f>SUMIFS('Planificación 2026-1'!S:S,'Planificación 2026-1'!X:X,C293,'Planificación 2026-1'!H:H,"AE",'Planificación 2026-1'!I:I,"&gt;2")</f>
        <v>0</v>
      </c>
      <c r="CN293" s="59">
        <f>SUMIFS('Planificación 2026-1'!S:S,'Planificación 2026-1'!X:X,C293,'Planificación 2026-1'!H:H,"T1",'Planificación 2026-1'!I:I,"&gt;2")</f>
        <v>0</v>
      </c>
      <c r="CO293" s="59">
        <f>SUMIFS('Planificación 2026-1'!S:S,'Planificación 2026-1'!X:X,C293,'Planificación 2026-1'!H:H,"T3",'Planificación 2026-1'!I:I,"&gt;2")</f>
        <v>0</v>
      </c>
      <c r="CP293" s="59">
        <f>SUMIFS('Planificación 2026-1'!S:S,'Planificación 2026-1'!X:X,C293,'Planificación 2026-1'!H:H,"T2",'Planificación 2026-1'!I:I,"&gt;2")</f>
        <v>0</v>
      </c>
      <c r="CQ293" s="59">
        <f>SUMIFS('Planificación 2026-1'!S:S,'Planificación 2026-1'!X:X,C293,'Planificación 2026-1'!H:H,"T4",'Planificación 2026-1'!I:I,"&gt;2")</f>
        <v>0</v>
      </c>
      <c r="CR293" s="59">
        <f>SUMIFS('Planificación 2026-1'!S:S,'Planificación 2026-1'!X:X,C293,'Planificación 2026-1'!H:H,"AF",'Planificación 2026-1'!I:I,"&lt;3")</f>
        <v>0</v>
      </c>
      <c r="CS293" s="59">
        <f>SUMIFS('Planificación 2026-1'!S:S,'Planificación 2026-1'!X:X,C293,'Planificación 2026-1'!H:H,"EN",'Planificación 2026-1'!I:I,"&lt;3")</f>
        <v>0</v>
      </c>
      <c r="CT293" s="59">
        <f>SUMIFS('Planificación 2026-1'!S:S,'Planificación 2026-1'!X:X,C293,'Planificación 2026-1'!H:H,"IS",'Planificación 2026-1'!I:I,"&lt;3")</f>
        <v>0</v>
      </c>
      <c r="CU293" s="59">
        <f>SUMIFS('Planificación 2026-1'!S:S,'Planificación 2026-1'!X:X,C293,'Planificación 2026-1'!H:H,"PS",'Planificación 2026-1'!I:I,"&lt;3")</f>
        <v>0</v>
      </c>
      <c r="CV293" s="59">
        <f>SUMIFS('Planificación 2026-1'!S:S,'Planificación 2026-1'!X:X,C293,'Planificación 2026-1'!H:H,"IN",'Planificación 2026-1'!I:I,"&lt;3")</f>
        <v>0</v>
      </c>
      <c r="CW293" s="59">
        <f>SUMIFS('Planificación 2026-1'!S:S,'Planificación 2026-1'!X:X,C293,'Planificación 2026-1'!H:H,"CA",'Planificación 2026-1'!I:I,"&lt;3")</f>
        <v>0</v>
      </c>
      <c r="CX293" s="59">
        <f>SUMIFS('Planificación 2026-1'!S:S,'Planificación 2026-1'!X:X,C293,'Planificación 2026-1'!H:H,"DE",'Planificación 2026-1'!I:I,"&lt;3")</f>
        <v>0</v>
      </c>
      <c r="CY293" s="59">
        <f>SUMIFS('Planificación 2026-1'!S:S,'Planificación 2026-1'!X:X,C293,'Planificación 2026-1'!H:H,"OB",'Planificación 2026-1'!I:I,"&lt;3")</f>
        <v>8</v>
      </c>
      <c r="CZ293" s="59">
        <f>SUMIFS('Planificación 2026-1'!S:S,'Planificación 2026-1'!X:X,C293,'Planificación 2026-1'!H:H,"MH",'Planificación 2026-1'!I:I,"&lt;3")</f>
        <v>0</v>
      </c>
      <c r="DA293" s="59">
        <f>SUMIFS('Planificación 2026-1'!S:S,'Planificación 2026-1'!X:X,C293,'Planificación 2026-1'!H:H,"IC",'Planificación 2026-1'!I:I,"&lt;3")</f>
        <v>0</v>
      </c>
      <c r="DB293" s="59">
        <f>SUMIFS('Planificación 2026-1'!S:S,'Planificación 2026-1'!X:X,C293,'Planificación 2026-1'!H:H,"AR",'Planificación 2026-1'!I:I,"&lt;3")</f>
        <v>0</v>
      </c>
      <c r="DC293" s="59">
        <f>SUMIFS('Planificación 2026-1'!S:S,'Planificación 2026-1'!X:X,C293,'Planificación 2026-1'!H:H,"AE",'Planificación 2026-1'!I:I,"&lt;3")</f>
        <v>0</v>
      </c>
      <c r="DD293" s="59">
        <f>SUMIFS('Planificación 2026-1'!S:S,'Planificación 2026-1'!X:X,C293,'Planificación 2026-1'!H:H,"T1",'Planificación 2026-1'!I:I,"&lt;3")</f>
        <v>0</v>
      </c>
      <c r="DE293" s="59">
        <f>SUMIFS('Planificación 2026-1'!S:S,'Planificación 2026-1'!X:X,C293,'Planificación 2026-1'!H:H,"T3",'Planificación 2026-1'!I:I,"&lt;3")</f>
        <v>0</v>
      </c>
      <c r="DF293" s="59">
        <f>SUMIFS('Planificación 2026-1'!S:S,'Planificación 2026-1'!X:X,C293,'Planificación 2026-1'!H:H,"T2",'Planificación 2026-1'!I:I,"&lt;3")</f>
        <v>0</v>
      </c>
      <c r="DG293" s="59">
        <f>SUMIFS('Planificación 2026-1'!S:S,'Planificación 2026-1'!X:X,C293,'Planificación 2026-1'!H:H,"T4",'Planificación 2026-1'!I:I,"&lt;3")</f>
        <v>0</v>
      </c>
      <c r="DH293" s="58" t="str">
        <f t="shared" si="59"/>
        <v/>
      </c>
      <c r="DI293" s="27">
        <f>IF(C293="","",SUMIFS('Planificación 2026-1'!S:S,'Planificación 2026-1'!X:X,C293,'Planificación 2026-1'!F:F,"PRINCIPAL",'Planificación 2026-1'!Y:Y,"VIRTUAL"))</f>
        <v>0</v>
      </c>
      <c r="DJ293" s="27">
        <f>IF(C293="","",SUMIFS('Planificación 2026-1'!S:S,'Planificación 2026-1'!X:X,C293,'Planificación 2026-1'!F:F,"PRINCIPAL",'Planificación 2026-1'!Y:Y,"PRESENCIAL"))</f>
        <v>0</v>
      </c>
      <c r="DK293" s="27">
        <f>IF(C293="","",SUMIFS('Planificación 2026-1'!S:S,'Planificación 2026-1'!X:X,C293,'Planificación 2026-1'!F:F,"PRINCIPAL",'Planificación 2026-1'!Y:Y,"HIBRIDO PRESENCIAL"))</f>
        <v>0</v>
      </c>
      <c r="DL293" s="58" t="str">
        <f t="shared" si="60"/>
        <v/>
      </c>
      <c r="DM293" s="58">
        <f>IF(C293="","",SUMIFS('Planificación 2026-1'!S:S,'Planificación 2026-1'!X:X,C293,'Planificación 2026-1'!F:F,"FILIAL",'Planificación 2026-1'!Y:Y,"VIRTUAL"))</f>
        <v>0</v>
      </c>
      <c r="DN293" s="60">
        <f>IF(C293="","",SUMIFS('Planificación 2026-1'!S:S,'Planificación 2026-1'!X:X,C293,'Planificación 2026-1'!F:F,"FILIAL",'Planificación 2026-1'!Y:Y,"PRESENCIAL"))</f>
        <v>0</v>
      </c>
      <c r="DO293" s="29">
        <f>IF(C293="","",SUMIFS('Planificación 2026-1'!S:S,'Planificación 2026-1'!X:X,C293,'Planificación 2026-1'!F:F,"FILIAL",'Planificación 2026-1'!Y:Y,"HIBRIDO PRESENCIAL"))</f>
        <v>0</v>
      </c>
      <c r="DP293" s="61" t="str">
        <f t="shared" si="61"/>
        <v/>
      </c>
      <c r="DQ293" s="58">
        <f>IF(C293="","",SUMIFS('Planificación 2026-1'!S:S,'Planificación 2026-1'!X:X,C293,'Planificación 2026-1'!F:F,"SUNAMPE",'Planificación 2026-1'!Y:Y,"VIRTUAL"))</f>
        <v>0</v>
      </c>
      <c r="DR293" s="29">
        <f>IF(C293="","",SUMIFS('Planificación 2026-1'!S:S,'Planificación 2026-1'!X:X,C293,'Planificación 2026-1'!F:F,"SUNAMPE",'Planificación 2026-1'!Y:Y,"PRESENCIAL"))</f>
        <v>0</v>
      </c>
      <c r="DS293" s="61" t="str">
        <f t="shared" si="62"/>
        <v>P09</v>
      </c>
      <c r="DT293" s="58">
        <f>IF(C293="","",SUMIFS('Planificación 2026-1'!S:S,'Planificación 2026-1'!X:X,C293,'Planificación 2026-1'!F:F,"HUAURA",'Planificación 2026-1'!Y:Y,"VIRTUAL"))</f>
        <v>0</v>
      </c>
      <c r="DU293" s="29">
        <f>IF(C293="","",SUMIFS('Planificación 2026-1'!S:S,'Planificación 2026-1'!X:X,C293,'Planificación 2026-1'!F:F,"HUAURA",'Planificación 2026-1'!Y:Y,"PRESENCIAL"))</f>
        <v>8</v>
      </c>
      <c r="DV293" s="32">
        <f>SUMIFS('Planificación 2026-1'!S:S,'Planificación 2026-1'!X:X,C293,'Planificación 2026-1'!F:F,"PRINCIPAL",'Planificación 2026-1'!Y:Y,"VIRTUAL",'Planificación 2026-1'!I:I,"&gt;2")</f>
        <v>0</v>
      </c>
      <c r="DW293" s="32">
        <f>SUMIFS('Planificación 2026-1'!S:S,'Planificación 2026-1'!X:X,C293,'Planificación 2026-1'!F:F,"PRINCIPAL",'Planificación 2026-1'!Y:Y,"&lt;&gt;VIRTUAL",'Planificación 2026-1'!I:I,"&gt;2")</f>
        <v>0</v>
      </c>
      <c r="DX293" s="32">
        <f>SUMIFS('Planificación 2026-1'!S:S,'Planificación 2026-1'!X:X,C293,'Planificación 2026-1'!F:F,"SUNAMPE",'Planificación 2026-1'!Y:Y,"VIRTUAL",'Planificación 2026-1'!I:I,"&gt;2")</f>
        <v>0</v>
      </c>
      <c r="DY293" s="32">
        <f>SUMIFS('Planificación 2026-1'!S:S,'Planificación 2026-1'!X:X,C293,'Planificación 2026-1'!F:F,"SUNAMPE",'Planificación 2026-1'!Y:Y,"&lt;&gt;VIRTUAL",'Planificación 2026-1'!I:I,"&gt;2")</f>
        <v>0</v>
      </c>
      <c r="DZ293" s="32">
        <f>SUMIFS('Planificación 2026-1'!S:S,'Planificación 2026-1'!X:X,C293,'Planificación 2026-1'!F:F,"FILIAL",'Planificación 2026-1'!Y:Y,"VIRTUAL",'Planificación 2026-1'!I:I,"&gt;2")</f>
        <v>0</v>
      </c>
      <c r="EA293" s="32">
        <f>SUMIFS('Planificación 2026-1'!S:S,'Planificación 2026-1'!X:X,C293,'Planificación 2026-1'!F:F,"FILIAL",'Planificación 2026-1'!Y:Y,"&lt;&gt;VIRTUAL",'Planificación 2026-1'!I:I,"&gt;2")</f>
        <v>0</v>
      </c>
      <c r="EB293" s="32">
        <f>SUMIFS('Planificación 2026-1'!S:S,'Planificación 2026-1'!X:X,C293,'Planificación 2026-1'!F:F,"PORUMA",'Planificación 2026-1'!Y:Y,"VIRTUAL",'Planificación 2026-1'!I:I,"&gt;2")</f>
        <v>0</v>
      </c>
      <c r="EC293" s="32">
        <f>SUMIFS('Planificación 2026-1'!S:S,'Planificación 2026-1'!X:X,C293,'Planificación 2026-1'!F:F,"PORUMA",'Planificación 2026-1'!Y:Y,"&lt;&gt;VIRTUAL",'Planificación 2026-1'!I:I,"&gt;2")</f>
        <v>0</v>
      </c>
      <c r="ED293" s="32">
        <f>SUMIFS('Planificación 2026-1'!S:S,'Planificación 2026-1'!X:X,C293,'Planificación 2026-1'!F:F,"HUAURA",'Planificación 2026-1'!Y:Y,"VIRTUAL",'Planificación 2026-1'!I:I,"&gt;2")</f>
        <v>0</v>
      </c>
      <c r="EE293" s="32">
        <f>SUMIFS('Planificación 2026-1'!S:S,'Planificación 2026-1'!X:X,C293,'Planificación 2026-1'!F:F,"HUAURA",'Planificación 2026-1'!Y:Y,"&lt;&gt;VIRTUAL",'Planificación 2026-1'!I:I,"&gt;2")</f>
        <v>0</v>
      </c>
      <c r="EF293" s="32">
        <f>SUMIFS('Planificación 2026-1'!S:S,'Planificación 2026-1'!X:X,C293,'Planificación 2026-1'!F:F,"PRINCIPAL",'Planificación 2026-1'!Y:Y,"VIRTUAL",'Planificación 2026-1'!I:I,"&lt;3")</f>
        <v>0</v>
      </c>
      <c r="EG293" s="32">
        <f>SUMIFS('Planificación 2026-1'!S:S,'Planificación 2026-1'!X:X,C293,'Planificación 2026-1'!F:F,"PRINCIPAL",'Planificación 2026-1'!Y:Y,"&lt;&gt;VIRTUAL",'Planificación 2026-1'!I:I,"&lt;3")</f>
        <v>0</v>
      </c>
      <c r="EH293" s="32">
        <f>SUMIFS('Planificación 2026-1'!S:S,'Planificación 2026-1'!X:X,C293,'Planificación 2026-1'!F:F,"SUNAMPE",'Planificación 2026-1'!Y:Y,"VIRTUAL",'Planificación 2026-1'!I:I,"&lt;3")</f>
        <v>0</v>
      </c>
      <c r="EI293" s="32">
        <f>SUMIFS('Planificación 2026-1'!S:S,'Planificación 2026-1'!X:X,C293,'Planificación 2026-1'!F:F,"SUNAMPE",'Planificación 2026-1'!Y:Y,"&lt;&gt;VIRTUAL",'Planificación 2026-1'!I:I,"&lt;3")</f>
        <v>0</v>
      </c>
      <c r="EJ293" s="32">
        <f>SUMIFS('Planificación 2026-1'!S:S,'Planificación 2026-1'!X:X,C293,'Planificación 2026-1'!F:F,"FILIAL",'Planificación 2026-1'!Y:Y,"VIRTUAL",'Planificación 2026-1'!I:I,"&lt;3")</f>
        <v>0</v>
      </c>
      <c r="EK293" s="32">
        <f>SUMIFS('Planificación 2026-1'!S:S,'Planificación 2026-1'!X:X,C293,'Planificación 2026-1'!F:F,"FILIAL",'Planificación 2026-1'!Y:Y,"&lt;&gt;VIRTUAL",'Planificación 2026-1'!I:I,"&lt;3")</f>
        <v>0</v>
      </c>
      <c r="EL293" s="32">
        <f>SUMIFS('Planificación 2026-1'!S:S,'Planificación 2026-1'!X:X,C293,'Planificación 2026-1'!F:F,"PORUMA",'Planificación 2026-1'!Y:Y,"VIRTUAL",'Planificación 2026-1'!I:I,"&lt;3")</f>
        <v>0</v>
      </c>
      <c r="EM293" s="32">
        <f>SUMIFS('Planificación 2026-1'!S:S,'Planificación 2026-1'!X:X,C293,'Planificación 2026-1'!F:F,"PORUMA",'Planificación 2026-1'!Y:Y,"&lt;&gt;VIRTUAL",'Planificación 2026-1'!I:I,"&lt;3")</f>
        <v>0</v>
      </c>
      <c r="EN293" s="32">
        <f>SUMIFS('Planificación 2026-1'!S:S,'Planificación 2026-1'!X:X,C293,'Planificación 2026-1'!F:F,"HUAURA",'Planificación 2026-1'!Y:Y,"VIRTUAL",'Planificación 2026-1'!I:I,"&lt;3")</f>
        <v>0</v>
      </c>
      <c r="EO293" s="32">
        <f>SUMIFS('Planificación 2026-1'!S:S,'Planificación 2026-1'!X:X,C293,'Planificación 2026-1'!F:F,"HUAURA",'Planificación 2026-1'!Y:Y,"&lt;&gt;VIRTUAL",'Planificación 2026-1'!I:I,"&lt;3")</f>
        <v>8</v>
      </c>
      <c r="EP293" s="32">
        <f t="shared" si="63"/>
        <v>0</v>
      </c>
      <c r="EQ293" s="32">
        <f t="shared" si="64"/>
        <v>8</v>
      </c>
      <c r="ER293" s="32">
        <f t="shared" si="65"/>
        <v>0</v>
      </c>
      <c r="ES293" s="32">
        <f t="shared" si="66"/>
        <v>0</v>
      </c>
      <c r="ET293" s="32">
        <f t="shared" si="67"/>
        <v>0</v>
      </c>
      <c r="EU293" s="32">
        <f t="shared" si="68"/>
        <v>8</v>
      </c>
      <c r="EV293" s="32" t="b">
        <f>EXACT(EU293,E293)</f>
        <v>1</v>
      </c>
      <c r="EW293" s="32"/>
      <c r="EX293" s="32">
        <f t="shared" si="69"/>
        <v>0</v>
      </c>
      <c r="EY293" s="32">
        <f t="shared" si="70"/>
        <v>8</v>
      </c>
      <c r="EZ293" s="32" t="b">
        <f>EXACT(SUM(EX293:EY293),E293)</f>
        <v>1</v>
      </c>
      <c r="FA293" s="32" t="str">
        <f t="shared" si="71"/>
        <v/>
      </c>
      <c r="FB293" s="32" t="str">
        <f t="shared" si="72"/>
        <v>PRESENCIAL</v>
      </c>
    </row>
    <row r="294" spans="2:158">
      <c r="B294" s="66">
        <v>291</v>
      </c>
      <c r="C294" s="32" t="s">
        <v>502</v>
      </c>
      <c r="D294" s="429">
        <v>45877750</v>
      </c>
      <c r="E294" s="62">
        <f>SUMIF('Planificación 2026-1'!X:X,C294,'Planificación 2026-1'!S:S)</f>
        <v>12</v>
      </c>
      <c r="F294" s="450" t="s">
        <v>203</v>
      </c>
      <c r="G294" s="57" t="s">
        <v>200</v>
      </c>
      <c r="H294" s="64"/>
      <c r="I294" s="64"/>
      <c r="J294" s="453" t="s">
        <v>38</v>
      </c>
      <c r="K294" s="32" t="s">
        <v>166</v>
      </c>
      <c r="L294" s="57" t="str">
        <f>IF(SUM(COUNTIFS('Planificación 2026-1'!F:F,"PRINCIPAL",'Planificación 2026-1'!X:X,C294,'Planificación 2026-1'!H:H,"AF"))&gt;0,"P01"," ")</f>
        <v xml:space="preserve"> </v>
      </c>
      <c r="M294" s="58" t="str">
        <f>IF(SUM(COUNTIFS('Planificación 2026-1'!F:F,"PRINCIPAL",'Planificación 2026-1'!X:X,C294,'Planificación 2026-1'!H:H,"EN"))&gt;0,"P02"," ")</f>
        <v xml:space="preserve"> </v>
      </c>
      <c r="N294" s="58" t="str">
        <f>IF(SUM(COUNTIFS('Planificación 2026-1'!F:F,"PRINCIPAL",'Planificación 2026-1'!X:X,C294,'Planificación 2026-1'!H:H,"IS"))&gt;0,"P03"," ")</f>
        <v xml:space="preserve"> </v>
      </c>
      <c r="O294" s="58" t="str">
        <f>IF(SUM(COUNTIFS('Planificación 2026-1'!F:F,"PRINCIPAL",'Planificación 2026-1'!X:X,C294,'Planificación 2026-1'!H:H,"PS"))&gt;0,"P04"," ")</f>
        <v xml:space="preserve"> </v>
      </c>
      <c r="P294" s="58"/>
      <c r="Q294" s="58" t="str">
        <f>IF(SUM(COUNTIFS('Planificación 2026-1'!F:F,"PRINCIPAL",'Planificación 2026-1'!X:X,C294,'Planificación 2026-1'!H:H,"IN"))&gt;0,"P06"," ")</f>
        <v xml:space="preserve"> </v>
      </c>
      <c r="R294" s="58" t="str">
        <f>IF(SUM(COUNTIFS('Planificación 2026-1'!F:F,"PRINCIPAL",'Planificación 2026-1'!X:X,C294,'Planificación 2026-1'!H:H,"CA"))&gt;0,"P07"," ")</f>
        <v xml:space="preserve"> </v>
      </c>
      <c r="S294" s="58" t="str">
        <f>IF(SUM(COUNTIFS('Planificación 2026-1'!F:F,"PRINCIPAL",'Planificación 2026-1'!X:X,C294,'Planificación 2026-1'!H:H,"DE"))&gt;0,"P08"," ")</f>
        <v xml:space="preserve"> </v>
      </c>
      <c r="T294" s="58" t="str">
        <f>IF(SUM(COUNTIFS('Planificación 2026-1'!F:F,"PRINCIPAL",'Planificación 2026-1'!X:X,C294,'Planificación 2026-1'!H:H,"OB"))&gt;0,"P09"," ")</f>
        <v xml:space="preserve"> </v>
      </c>
      <c r="U294" s="58" t="str">
        <f>IF(SUM(COUNTIFS('Planificación 2026-1'!F:F,"PRINCIPAL",'Planificación 2026-1'!X:X,C294,'Planificación 2026-1'!H:H,"MH"))&gt;0,"P31"," ")</f>
        <v xml:space="preserve"> </v>
      </c>
      <c r="V294" s="58" t="str">
        <f>IF(SUM(COUNTIFS('Planificación 2026-1'!F:F,"PRINCIPAL",'Planificación 2026-1'!X:X,C294,'Planificación 2026-1'!H:H,"IC"))&gt;0,"P32"," ")</f>
        <v xml:space="preserve"> </v>
      </c>
      <c r="W294" s="58" t="str">
        <f>IF(SUM(COUNTIFS('Planificación 2026-1'!F:F,"PRINCIPAL",'Planificación 2026-1'!X:X,C294,'Planificación 2026-1'!H:H,"AR"))&gt;0,"P34"," ")</f>
        <v xml:space="preserve"> </v>
      </c>
      <c r="X294" s="58" t="str">
        <f>IF(SUM(COUNTIFS('Planificación 2026-1'!F:F,"PRINCIPAL",'Planificación 2026-1'!X:X,C294,'Planificación 2026-1'!H:H,"T1"))&gt;0,"P35"," ")</f>
        <v xml:space="preserve"> </v>
      </c>
      <c r="Y294" s="58" t="str">
        <f>IF(SUM(COUNTIFS('Planificación 2026-1'!F:F,"PRINCIPAL",'Planificación 2026-1'!X:X,C294,'Planificación 2026-1'!H:H,"T3"))&gt;0,"P36"," ")</f>
        <v xml:space="preserve"> </v>
      </c>
      <c r="Z294" s="58" t="str">
        <f>IF(SUM(COUNTIFS('Planificación 2026-1'!F:F,"PRINCIPAL",'Planificación 2026-1'!X:X,C294,'Planificación 2026-1'!H:H,"T2"))&gt;0,"P37"," ")</f>
        <v xml:space="preserve"> </v>
      </c>
      <c r="AA294" s="58" t="str">
        <f>IF(SUM(COUNTIFS('Planificación 2026-1'!F:F,"PRINCIPAL",'Planificación 2026-1'!X:X,C294,'Planificación 2026-1'!H:H,"AE"))&gt;0,"P38"," ")</f>
        <v xml:space="preserve"> </v>
      </c>
      <c r="AB294" s="58" t="str">
        <f>IF(SUM(COUNTIFS('Planificación 2026-1'!F:F,"PRINCIPAL",'Planificación 2026-1'!X:X,C294,'Planificación 2026-1'!H:H,"T4"))&gt;0,"P55"," ")</f>
        <v xml:space="preserve"> </v>
      </c>
      <c r="AC294" s="58" t="str">
        <f>IF(SUM(COUNTIFS('Planificación 2026-1'!F:F,"FILIAL",'Planificación 2026-1'!X:X,C294,'Planificación 2026-1'!H:H,"AF"))&gt;0," P01"," ")</f>
        <v xml:space="preserve"> </v>
      </c>
      <c r="AD294" s="58" t="str">
        <f>IF(SUM(COUNTIFS('Planificación 2026-1'!F:F,"FILIAL",'Planificación 2026-1'!X:X,C294,'Planificación 2026-1'!H:H,"EN"))&gt;0,"P02"," ")</f>
        <v>P02</v>
      </c>
      <c r="AE294" s="58" t="str">
        <f>IF(SUM(COUNTIFS('Planificación 2026-1'!F:F,"FILIAL",'Planificación 2026-1'!X:X,C294,'Planificación 2026-1'!H:H,"IS"))&gt;0,"P03"," ")</f>
        <v xml:space="preserve"> </v>
      </c>
      <c r="AF294" s="58" t="str">
        <f>IF(SUM(COUNTIFS('Planificación 2026-1'!F:F,"FILIAL",'Planificación 2026-1'!X:X,C294,'Planificación 2026-1'!H:H,"PS"))&gt;0,"P04"," ")</f>
        <v xml:space="preserve"> </v>
      </c>
      <c r="AG294" s="58"/>
      <c r="AH294" s="58" t="str">
        <f>IF(SUM(COUNTIFS('Planificación 2026-1'!F:F,"FILIAL",'Planificación 2026-1'!X:X,C294,'Planificación 2026-1'!H:H,"IN"))&gt;0,"P06"," ")</f>
        <v xml:space="preserve"> </v>
      </c>
      <c r="AI294" s="58" t="str">
        <f>IF(SUM(COUNTIFS('Planificación 2026-1'!F:F,"FILIAL",'Planificación 2026-1'!X:X,C294,'Planificación 2026-1'!H:H,"CA"))&gt;0,"P07"," ")</f>
        <v xml:space="preserve"> </v>
      </c>
      <c r="AJ294" s="58" t="str">
        <f>IF(SUM(COUNTIFS('Planificación 2026-1'!F:F,"FILIAL",'Planificación 2026-1'!X:X,C294,'Planificación 2026-1'!H:H,"DE"))&gt;0,"P08"," ")</f>
        <v xml:space="preserve"> </v>
      </c>
      <c r="AK294" s="58" t="str">
        <f>IF(SUM(COUNTIFS('Planificación 2026-1'!F:F,"FILIAL",'Planificación 2026-1'!X:X,C294,'Planificación 2026-1'!H:H,"OB"))&gt;0,"P09"," ")</f>
        <v xml:space="preserve"> </v>
      </c>
      <c r="AL294" s="58" t="str">
        <f>IF(SUM(COUNTIFS('Planificación 2026-1'!F:F,"FILIAL",'Planificación 2026-1'!X:X,C294,'Planificación 2026-1'!H:H,"MH"))&gt;0,"P31"," ")</f>
        <v xml:space="preserve"> </v>
      </c>
      <c r="AM294" s="58" t="str">
        <f>IF(SUM(COUNTIFS('Planificación 2026-1'!F:F,"FILIAL",'Planificación 2026-1'!X:X,C294,'Planificación 2026-1'!H:H,"IC"))&gt;0,"P32"," ")</f>
        <v xml:space="preserve"> </v>
      </c>
      <c r="AN294" s="58" t="str">
        <f>IF(SUM(COUNTIFS('Planificación 2026-1'!F:F,"FILIAL",'Planificación 2026-1'!X:X,C294,'Planificación 2026-1'!H:H,"AR"))&gt;0,"P34"," ")</f>
        <v xml:space="preserve"> </v>
      </c>
      <c r="AO294" s="58" t="str">
        <f>IF(SUM(COUNTIFS('Planificación 2026-1'!F:F,"FILIAL",'Planificación 2026-1'!X:X,C294,'Planificación 2026-1'!H:H,"T1"))&gt;0,"P35"," ")</f>
        <v xml:space="preserve"> </v>
      </c>
      <c r="AP294" s="58" t="str">
        <f>IF(SUM(COUNTIFS('Planificación 2026-1'!F:F,"FILIAL",'Planificación 2026-1'!X:X,C294,'Planificación 2026-1'!H:H,"T3"))&gt;0,"P36"," ")</f>
        <v xml:space="preserve"> </v>
      </c>
      <c r="AQ294" s="58" t="str">
        <f>IF(SUM(COUNTIFS('Planificación 2026-1'!F:F,"FILIAL",'Planificación 2026-1'!X:X,C294,'Planificación 2026-1'!H:H,"T2"))&gt;0,"P37"," ")</f>
        <v xml:space="preserve"> </v>
      </c>
      <c r="AR294" s="58" t="str">
        <f>IF(SUM(COUNTIFS('Planificación 2026-1'!F:F,"FILIAL",'Planificación 2026-1'!X:X,C294,'Planificación 2026-1'!H:H,"AE"))&gt;0,"P38"," ")</f>
        <v xml:space="preserve"> </v>
      </c>
      <c r="AS294" s="58" t="str">
        <f>IF(SUM(COUNTIFS('Planificación 2026-1'!F:F,"FILIAL",'Planificación 2026-1'!X:X,C294,'Planificación 2026-1'!H:H,"T4"))&gt;0,"P55"," ")</f>
        <v xml:space="preserve"> </v>
      </c>
      <c r="AT294" s="58" t="str">
        <f>IF(SUM(COUNTIFS('Planificación 2026-1'!F:F,"SUNAMPE",'Planificación 2026-1'!X:X,C294,'Planificación 2026-1'!H:H,"AF"))&gt;0," P01"," ")</f>
        <v xml:space="preserve"> </v>
      </c>
      <c r="AU294" s="58" t="str">
        <f>IF(SUM(COUNTIFS('Planificación 2026-1'!F:F,"SUNAMPE",'Planificación 2026-1'!X:X,C294,'Planificación 2026-1'!H:H,"EN"))&gt;0,"P02"," ")</f>
        <v xml:space="preserve"> </v>
      </c>
      <c r="AV294" s="58" t="str">
        <f>IF(SUM(COUNTIFS('Planificación 2026-1'!F:F,"SUNAMPE",'Planificación 2026-1'!X:X,C294,'Planificación 2026-1'!H:H,"IS"))&gt;0,"P03"," ")</f>
        <v xml:space="preserve"> </v>
      </c>
      <c r="AW294" s="58" t="str">
        <f>IF(SUM(COUNTIFS('Planificación 2026-1'!F:F,"SUNAMPE",'Planificación 2026-1'!X:X,C294,'Planificación 2026-1'!H:H,"PS"))&gt;0,"P04"," ")</f>
        <v xml:space="preserve"> </v>
      </c>
      <c r="AX294" s="58"/>
      <c r="AY294" s="58" t="str">
        <f>IF(SUM(COUNTIFS('Planificación 2026-1'!F:F,"SUNAMPE",'Planificación 2026-1'!X:X,C294,'Planificación 2026-1'!H:H,"IN"))&gt;0,"P06"," ")</f>
        <v xml:space="preserve"> </v>
      </c>
      <c r="AZ294" s="58" t="str">
        <f>IF(SUM(COUNTIFS('Planificación 2026-1'!F:F,"SUNAMPE",'Planificación 2026-1'!X:X,C294,'Planificación 2026-1'!H:H,"CA"))&gt;0,"P07"," ")</f>
        <v xml:space="preserve"> </v>
      </c>
      <c r="BA294" s="58" t="str">
        <f>IF(SUM(COUNTIFS('Planificación 2026-1'!F:F,"SUNAMPE",'Planificación 2026-1'!X:X,C294,'Planificación 2026-1'!H:H,"DE"))&gt;0,"P08"," ")</f>
        <v xml:space="preserve"> </v>
      </c>
      <c r="BB294" s="58" t="str">
        <f>IF(SUM(COUNTIFS('Planificación 2026-1'!F:F,"SUNAMPE",'Planificación 2026-1'!X:X,C294,'Planificación 2026-1'!H:H,"OB"))&gt;0,"P09"," ")</f>
        <v xml:space="preserve"> </v>
      </c>
      <c r="BC294" s="58" t="str">
        <f>IF(SUM(COUNTIFS('Planificación 2026-1'!F:F,"SUNAMPE",'Planificación 2026-1'!X:X,C294,'Planificación 2026-1'!H:H,"MH"))&gt;0,"P31"," ")</f>
        <v xml:space="preserve"> </v>
      </c>
      <c r="BD294" s="58" t="str">
        <f>IF(SUM(COUNTIFS('Planificación 2026-1'!F:F,"SUNAMPE",'Planificación 2026-1'!X:X,C294,'Planificación 2026-1'!H:H,"IC"))&gt;0,"P32"," ")</f>
        <v xml:space="preserve"> </v>
      </c>
      <c r="BE294" s="58" t="str">
        <f>IF(SUM(COUNTIFS('Planificación 2026-1'!F:F,"SUNAMPE",'Planificación 2026-1'!X:X,C294,'Planificación 2026-1'!H:H,"AR"))&gt;0,"P34"," ")</f>
        <v xml:space="preserve"> </v>
      </c>
      <c r="BF294" s="58" t="str">
        <f>IF(SUM(COUNTIFS('Planificación 2026-1'!F:F,"SUNAMPE",'Planificación 2026-1'!X:X,C294,'Planificación 2026-1'!H:H,"T1"))&gt;0,"P35"," ")</f>
        <v xml:space="preserve"> </v>
      </c>
      <c r="BG294" s="58" t="str">
        <f>IF(SUM(COUNTIFS('Planificación 2026-1'!F:F,"SUNAMPE",'Planificación 2026-1'!X:X,C294,'Planificación 2026-1'!H:H,"T3"))&gt;0,"P36"," ")</f>
        <v xml:space="preserve"> </v>
      </c>
      <c r="BH294" s="58" t="str">
        <f>IF(SUM(COUNTIFS('Planificación 2026-1'!F:F,"SUNAMPE",'Planificación 2026-1'!X:X,C294,'Planificación 2026-1'!H:H,"T2"))&gt;0,"P37"," ")</f>
        <v xml:space="preserve"> </v>
      </c>
      <c r="BI294" s="58" t="str">
        <f>IF(SUM(COUNTIFS('Planificación 2026-1'!F:F,"SUNAMPE",'Planificación 2026-1'!X:X,C294,'Planificación 2026-1'!H:H,"AE"))&gt;0,"P38"," ")</f>
        <v xml:space="preserve"> </v>
      </c>
      <c r="BJ294" s="58" t="str">
        <f>IF(SUM(COUNTIFS('Planificación 2026-1'!F:F,"SUNAMPE",'Planificación 2026-1'!X:X,C294,'Planificación 2026-1'!H:H,"T4"))&gt;0,"P55"," ")</f>
        <v xml:space="preserve"> </v>
      </c>
      <c r="BK294" s="58" t="str">
        <f>IF(SUM(COUNTIFS('Planificación 2026-1'!F:F,"HUAURA",'Planificación 2026-1'!X:X,C294,'Planificación 2026-1'!H:H,"AF"))&gt;0," P01"," ")</f>
        <v xml:space="preserve"> </v>
      </c>
      <c r="BL294" s="58" t="str">
        <f>IF(SUM(COUNTIFS('Planificación 2026-1'!F:F,"HUAURA",'Planificación 2026-1'!X:X,C294,'Planificación 2026-1'!H:H,"EN"))&gt;0,"P02"," ")</f>
        <v>P02</v>
      </c>
      <c r="BM294" s="58" t="str">
        <f>IF(SUM(COUNTIFS('Planificación 2026-1'!F:F,"HUAURA",'Planificación 2026-1'!X:X,C294,'Planificación 2026-1'!H:H,"IS"))&gt;0,"P03"," ")</f>
        <v xml:space="preserve"> </v>
      </c>
      <c r="BN294" s="58" t="str">
        <f>IF(SUM(COUNTIFS('Planificación 2026-1'!F:F,"HUAURA",'Planificación 2026-1'!X:X,C294,'Planificación 2026-1'!H:H,"PS"))&gt;0,"P04"," ")</f>
        <v xml:space="preserve"> </v>
      </c>
      <c r="BO294" s="58"/>
      <c r="BP294" s="58" t="str">
        <f>IF(SUM(COUNTIFS('Planificación 2026-1'!F:F,"HUAURA",'Planificación 2026-1'!X:X,C294,'Planificación 2026-1'!H:H,"IN"))&gt;0,"P06"," ")</f>
        <v xml:space="preserve"> </v>
      </c>
      <c r="BQ294" s="58" t="str">
        <f>IF(SUM(COUNTIFS('Planificación 2026-1'!F:F,"HUAURA",'Planificación 2026-1'!X:X,C294,'Planificación 2026-1'!H:H,"CA"))&gt;0,"P07"," ")</f>
        <v xml:space="preserve"> </v>
      </c>
      <c r="BR294" s="58" t="str">
        <f>IF(SUM(COUNTIFS('Planificación 2026-1'!F:F,"HUAURA",'Planificación 2026-1'!X:X,C294,'Planificación 2026-1'!H:H,"DE"))&gt;0,"P08"," ")</f>
        <v xml:space="preserve"> </v>
      </c>
      <c r="BS294" s="58" t="str">
        <f>IF(SUM(COUNTIFS('Planificación 2026-1'!F:F,"HUAURA",'Planificación 2026-1'!X:X,C294,'Planificación 2026-1'!H:H,"OB"))&gt;0,"P09"," ")</f>
        <v xml:space="preserve"> </v>
      </c>
      <c r="BT294" s="58" t="str">
        <f>IF(SUM(COUNTIFS('Planificación 2026-1'!F:F,"HUAURA",'Planificación 2026-1'!X:X,C294,'Planificación 2026-1'!H:H,"MH"))&gt;0,"P31"," ")</f>
        <v xml:space="preserve"> </v>
      </c>
      <c r="BU294" s="58" t="str">
        <f>IF(SUM(COUNTIFS('Planificación 2026-1'!F:F,"HUAURA",'Planificación 2026-1'!X:X,C294,'Planificación 2026-1'!H:H,"IC"))&gt;0,"P32"," ")</f>
        <v xml:space="preserve"> </v>
      </c>
      <c r="BV294" s="58" t="str">
        <f>IF(SUM(COUNTIFS('Planificación 2026-1'!F:F,"HUAURA",'Planificación 2026-1'!X:X,C294,'Planificación 2026-1'!H:H,"AR"))&gt;0,"P34"," ")</f>
        <v xml:space="preserve"> </v>
      </c>
      <c r="BW294" s="58" t="str">
        <f>IF(SUM(COUNTIFS('Planificación 2026-1'!F:F,"HUAURA",'Planificación 2026-1'!X:X,C294,'Planificación 2026-1'!H:H,"T1"))&gt;0,"P35"," ")</f>
        <v xml:space="preserve"> </v>
      </c>
      <c r="BX294" s="58" t="str">
        <f>IF(SUM(COUNTIFS('Planificación 2026-1'!F:F,"HUAURA",'Planificación 2026-1'!X:X,C294,'Planificación 2026-1'!H:H,"T3"))&gt;0,"P36"," ")</f>
        <v xml:space="preserve"> </v>
      </c>
      <c r="BY294" s="58" t="str">
        <f>IF(SUM(COUNTIFS('Planificación 2026-1'!F:F,"HUAURA",'Planificación 2026-1'!X:X,C294,'Planificación 2026-1'!H:H,"T2"))&gt;0,"P37"," ")</f>
        <v xml:space="preserve"> </v>
      </c>
      <c r="BZ294" s="58" t="str">
        <f>IF(SUM(COUNTIFS('Planificación 2026-1'!F:F,"HUAURA",'Planificación 2026-1'!X:X,C294,'Planificación 2026-1'!H:H,"AE"))&gt;0,"P38"," ")</f>
        <v xml:space="preserve"> </v>
      </c>
      <c r="CA294" s="58" t="str">
        <f>IF(SUM(COUNTIFS('Planificación 2026-1'!F:F,"HUAURA",'Planificación 2026-1'!X:X,C294,'Planificación 2026-1'!H:H,"T4"))&gt;0,"P55"," ")</f>
        <v xml:space="preserve"> </v>
      </c>
      <c r="CB294" s="59">
        <f>SUMIFS('Planificación 2026-1'!S:S,'Planificación 2026-1'!X:X,C294,'Planificación 2026-1'!H:H,"AF",'Planificación 2026-1'!I:I,"&gt;2")</f>
        <v>0</v>
      </c>
      <c r="CC294" s="59">
        <f>SUMIFS('Planificación 2026-1'!S:S,'Planificación 2026-1'!X:X,C294,'Planificación 2026-1'!H:H,"EN",'Planificación 2026-1'!I:I,"&gt;2")</f>
        <v>0</v>
      </c>
      <c r="CD294" s="59">
        <f>SUMIFS('Planificación 2026-1'!S:S,'Planificación 2026-1'!X:X,C294,'Planificación 2026-1'!H:H,"IS",'Planificación 2026-1'!I:I,"&gt;2")</f>
        <v>0</v>
      </c>
      <c r="CE294" s="59">
        <f>SUMIFS('Planificación 2026-1'!S:S,'Planificación 2026-1'!X:X,C294,'Planificación 2026-1'!H:H,"PS",'Planificación 2026-1'!I:I,"&gt;2")</f>
        <v>0</v>
      </c>
      <c r="CF294" s="59">
        <f>SUMIFS('Planificación 2026-1'!S:S,'Planificación 2026-1'!X:X,C294,'Planificación 2026-1'!H:H,"IN",'Planificación 2026-1'!I:I,"&gt;2")</f>
        <v>0</v>
      </c>
      <c r="CG294" s="59">
        <f>SUMIFS('Planificación 2026-1'!S:S,'Planificación 2026-1'!X:X,C294,'Planificación 2026-1'!H:H,"CA",'Planificación 2026-1'!I:I,"&gt;2")</f>
        <v>0</v>
      </c>
      <c r="CH294" s="59">
        <f>SUMIFS('Planificación 2026-1'!S:S,'Planificación 2026-1'!X:X,C294,'Planificación 2026-1'!H:H,"DE",'Planificación 2026-1'!I:I,"&gt;2")</f>
        <v>0</v>
      </c>
      <c r="CI294" s="59">
        <f>SUMIFS('Planificación 2026-1'!S:S,'Planificación 2026-1'!X:X,C294,'Planificación 2026-1'!H:H,"OB",'Planificación 2026-1'!I:I,"&gt;2")</f>
        <v>0</v>
      </c>
      <c r="CJ294" s="59">
        <f>SUMIFS('Planificación 2026-1'!S:S,'Planificación 2026-1'!X:X,C294,'Planificación 2026-1'!H:H,"MH",'Planificación 2026-1'!I:I,"&gt;2")</f>
        <v>0</v>
      </c>
      <c r="CK294" s="59">
        <f>SUMIFS('Planificación 2026-1'!S:S,'Planificación 2026-1'!X:X,C294,'Planificación 2026-1'!H:H,"IC",'Planificación 2026-1'!I:I,"&gt;2")</f>
        <v>0</v>
      </c>
      <c r="CL294" s="59">
        <f>SUMIFS('Planificación 2026-1'!S:S,'Planificación 2026-1'!X:X,C294,'Planificación 2026-1'!H:H,"AR",'Planificación 2026-1'!I:I,"&gt;2")</f>
        <v>0</v>
      </c>
      <c r="CM294" s="59">
        <f>SUMIFS('Planificación 2026-1'!S:S,'Planificación 2026-1'!X:X,C294,'Planificación 2026-1'!H:H,"AE",'Planificación 2026-1'!I:I,"&gt;2")</f>
        <v>0</v>
      </c>
      <c r="CN294" s="59">
        <f>SUMIFS('Planificación 2026-1'!S:S,'Planificación 2026-1'!X:X,C294,'Planificación 2026-1'!H:H,"T1",'Planificación 2026-1'!I:I,"&gt;2")</f>
        <v>0</v>
      </c>
      <c r="CO294" s="59">
        <f>SUMIFS('Planificación 2026-1'!S:S,'Planificación 2026-1'!X:X,C294,'Planificación 2026-1'!H:H,"T3",'Planificación 2026-1'!I:I,"&gt;2")</f>
        <v>0</v>
      </c>
      <c r="CP294" s="59">
        <f>SUMIFS('Planificación 2026-1'!S:S,'Planificación 2026-1'!X:X,C294,'Planificación 2026-1'!H:H,"T2",'Planificación 2026-1'!I:I,"&gt;2")</f>
        <v>0</v>
      </c>
      <c r="CQ294" s="59">
        <f>SUMIFS('Planificación 2026-1'!S:S,'Planificación 2026-1'!X:X,C294,'Planificación 2026-1'!H:H,"T4",'Planificación 2026-1'!I:I,"&gt;2")</f>
        <v>0</v>
      </c>
      <c r="CR294" s="59">
        <f>SUMIFS('Planificación 2026-1'!S:S,'Planificación 2026-1'!X:X,C294,'Planificación 2026-1'!H:H,"AF",'Planificación 2026-1'!I:I,"&lt;3")</f>
        <v>0</v>
      </c>
      <c r="CS294" s="59">
        <f>SUMIFS('Planificación 2026-1'!S:S,'Planificación 2026-1'!X:X,C294,'Planificación 2026-1'!H:H,"EN",'Planificación 2026-1'!I:I,"&lt;3")</f>
        <v>12</v>
      </c>
      <c r="CT294" s="59">
        <f>SUMIFS('Planificación 2026-1'!S:S,'Planificación 2026-1'!X:X,C294,'Planificación 2026-1'!H:H,"IS",'Planificación 2026-1'!I:I,"&lt;3")</f>
        <v>0</v>
      </c>
      <c r="CU294" s="59">
        <f>SUMIFS('Planificación 2026-1'!S:S,'Planificación 2026-1'!X:X,C294,'Planificación 2026-1'!H:H,"PS",'Planificación 2026-1'!I:I,"&lt;3")</f>
        <v>0</v>
      </c>
      <c r="CV294" s="59">
        <f>SUMIFS('Planificación 2026-1'!S:S,'Planificación 2026-1'!X:X,C294,'Planificación 2026-1'!H:H,"IN",'Planificación 2026-1'!I:I,"&lt;3")</f>
        <v>0</v>
      </c>
      <c r="CW294" s="59">
        <f>SUMIFS('Planificación 2026-1'!S:S,'Planificación 2026-1'!X:X,C294,'Planificación 2026-1'!H:H,"CA",'Planificación 2026-1'!I:I,"&lt;3")</f>
        <v>0</v>
      </c>
      <c r="CX294" s="59">
        <f>SUMIFS('Planificación 2026-1'!S:S,'Planificación 2026-1'!X:X,C294,'Planificación 2026-1'!H:H,"DE",'Planificación 2026-1'!I:I,"&lt;3")</f>
        <v>0</v>
      </c>
      <c r="CY294" s="59">
        <f>SUMIFS('Planificación 2026-1'!S:S,'Planificación 2026-1'!X:X,C294,'Planificación 2026-1'!H:H,"OB",'Planificación 2026-1'!I:I,"&lt;3")</f>
        <v>0</v>
      </c>
      <c r="CZ294" s="59">
        <f>SUMIFS('Planificación 2026-1'!S:S,'Planificación 2026-1'!X:X,C294,'Planificación 2026-1'!H:H,"MH",'Planificación 2026-1'!I:I,"&lt;3")</f>
        <v>0</v>
      </c>
      <c r="DA294" s="59">
        <f>SUMIFS('Planificación 2026-1'!S:S,'Planificación 2026-1'!X:X,C294,'Planificación 2026-1'!H:H,"IC",'Planificación 2026-1'!I:I,"&lt;3")</f>
        <v>0</v>
      </c>
      <c r="DB294" s="59">
        <f>SUMIFS('Planificación 2026-1'!S:S,'Planificación 2026-1'!X:X,C294,'Planificación 2026-1'!H:H,"AR",'Planificación 2026-1'!I:I,"&lt;3")</f>
        <v>0</v>
      </c>
      <c r="DC294" s="59">
        <f>SUMIFS('Planificación 2026-1'!S:S,'Planificación 2026-1'!X:X,C294,'Planificación 2026-1'!H:H,"AE",'Planificación 2026-1'!I:I,"&lt;3")</f>
        <v>0</v>
      </c>
      <c r="DD294" s="59">
        <f>SUMIFS('Planificación 2026-1'!S:S,'Planificación 2026-1'!X:X,C294,'Planificación 2026-1'!H:H,"T1",'Planificación 2026-1'!I:I,"&lt;3")</f>
        <v>0</v>
      </c>
      <c r="DE294" s="59">
        <f>SUMIFS('Planificación 2026-1'!S:S,'Planificación 2026-1'!X:X,C294,'Planificación 2026-1'!H:H,"T3",'Planificación 2026-1'!I:I,"&lt;3")</f>
        <v>0</v>
      </c>
      <c r="DF294" s="59">
        <f>SUMIFS('Planificación 2026-1'!S:S,'Planificación 2026-1'!X:X,C294,'Planificación 2026-1'!H:H,"T2",'Planificación 2026-1'!I:I,"&lt;3")</f>
        <v>0</v>
      </c>
      <c r="DG294" s="59">
        <f>SUMIFS('Planificación 2026-1'!S:S,'Planificación 2026-1'!X:X,C294,'Planificación 2026-1'!H:H,"T4",'Planificación 2026-1'!I:I,"&lt;3")</f>
        <v>0</v>
      </c>
      <c r="DH294" s="58" t="str">
        <f t="shared" si="59"/>
        <v/>
      </c>
      <c r="DI294" s="27">
        <f>IF(C294="","",SUMIFS('Planificación 2026-1'!S:S,'Planificación 2026-1'!X:X,C294,'Planificación 2026-1'!F:F,"PRINCIPAL",'Planificación 2026-1'!Y:Y,"VIRTUAL"))</f>
        <v>0</v>
      </c>
      <c r="DJ294" s="27">
        <f>IF(C294="","",SUMIFS('Planificación 2026-1'!S:S,'Planificación 2026-1'!X:X,C294,'Planificación 2026-1'!F:F,"PRINCIPAL",'Planificación 2026-1'!Y:Y,"PRESENCIAL"))</f>
        <v>0</v>
      </c>
      <c r="DK294" s="27">
        <f>IF(C294="","",SUMIFS('Planificación 2026-1'!S:S,'Planificación 2026-1'!X:X,C294,'Planificación 2026-1'!F:F,"PRINCIPAL",'Planificación 2026-1'!Y:Y,"HIBRIDO PRESENCIAL"))</f>
        <v>0</v>
      </c>
      <c r="DL294" s="58" t="str">
        <f t="shared" si="60"/>
        <v>P02</v>
      </c>
      <c r="DM294" s="58">
        <f>IF(C294="","",SUMIFS('Planificación 2026-1'!S:S,'Planificación 2026-1'!X:X,C294,'Planificación 2026-1'!F:F,"FILIAL",'Planificación 2026-1'!Y:Y,"VIRTUAL"))</f>
        <v>4</v>
      </c>
      <c r="DN294" s="60">
        <f>IF(C294="","",SUMIFS('Planificación 2026-1'!S:S,'Planificación 2026-1'!X:X,C294,'Planificación 2026-1'!F:F,"FILIAL",'Planificación 2026-1'!Y:Y,"PRESENCIAL"))</f>
        <v>0</v>
      </c>
      <c r="DO294" s="29">
        <f>IF(C294="","",SUMIFS('Planificación 2026-1'!S:S,'Planificación 2026-1'!X:X,C294,'Planificación 2026-1'!F:F,"FILIAL",'Planificación 2026-1'!Y:Y,"HIBRIDO PRESENCIAL"))</f>
        <v>0</v>
      </c>
      <c r="DP294" s="61" t="str">
        <f t="shared" si="61"/>
        <v/>
      </c>
      <c r="DQ294" s="58">
        <f>IF(C294="","",SUMIFS('Planificación 2026-1'!S:S,'Planificación 2026-1'!X:X,C294,'Planificación 2026-1'!F:F,"SUNAMPE",'Planificación 2026-1'!Y:Y,"VIRTUAL"))</f>
        <v>0</v>
      </c>
      <c r="DR294" s="29">
        <f>IF(C294="","",SUMIFS('Planificación 2026-1'!S:S,'Planificación 2026-1'!X:X,C294,'Planificación 2026-1'!F:F,"SUNAMPE",'Planificación 2026-1'!Y:Y,"PRESENCIAL"))</f>
        <v>0</v>
      </c>
      <c r="DS294" s="61" t="str">
        <f t="shared" si="62"/>
        <v>P02</v>
      </c>
      <c r="DT294" s="58">
        <f>IF(C294="","",SUMIFS('Planificación 2026-1'!S:S,'Planificación 2026-1'!X:X,C294,'Planificación 2026-1'!F:F,"HUAURA",'Planificación 2026-1'!Y:Y,"VIRTUAL"))</f>
        <v>8</v>
      </c>
      <c r="DU294" s="29">
        <f>IF(C294="","",SUMIFS('Planificación 2026-1'!S:S,'Planificación 2026-1'!X:X,C294,'Planificación 2026-1'!F:F,"HUAURA",'Planificación 2026-1'!Y:Y,"PRESENCIAL"))</f>
        <v>0</v>
      </c>
      <c r="DV294" s="32">
        <f>SUMIFS('Planificación 2026-1'!S:S,'Planificación 2026-1'!X:X,C294,'Planificación 2026-1'!F:F,"PRINCIPAL",'Planificación 2026-1'!Y:Y,"VIRTUAL",'Planificación 2026-1'!I:I,"&gt;2")</f>
        <v>0</v>
      </c>
      <c r="DW294" s="32">
        <f>SUMIFS('Planificación 2026-1'!S:S,'Planificación 2026-1'!X:X,C294,'Planificación 2026-1'!F:F,"PRINCIPAL",'Planificación 2026-1'!Y:Y,"&lt;&gt;VIRTUAL",'Planificación 2026-1'!I:I,"&gt;2")</f>
        <v>0</v>
      </c>
      <c r="DX294" s="32">
        <f>SUMIFS('Planificación 2026-1'!S:S,'Planificación 2026-1'!X:X,C294,'Planificación 2026-1'!F:F,"SUNAMPE",'Planificación 2026-1'!Y:Y,"VIRTUAL",'Planificación 2026-1'!I:I,"&gt;2")</f>
        <v>0</v>
      </c>
      <c r="DY294" s="32">
        <f>SUMIFS('Planificación 2026-1'!S:S,'Planificación 2026-1'!X:X,C294,'Planificación 2026-1'!F:F,"SUNAMPE",'Planificación 2026-1'!Y:Y,"&lt;&gt;VIRTUAL",'Planificación 2026-1'!I:I,"&gt;2")</f>
        <v>0</v>
      </c>
      <c r="DZ294" s="32">
        <f>SUMIFS('Planificación 2026-1'!S:S,'Planificación 2026-1'!X:X,C294,'Planificación 2026-1'!F:F,"FILIAL",'Planificación 2026-1'!Y:Y,"VIRTUAL",'Planificación 2026-1'!I:I,"&gt;2")</f>
        <v>0</v>
      </c>
      <c r="EA294" s="32">
        <f>SUMIFS('Planificación 2026-1'!S:S,'Planificación 2026-1'!X:X,C294,'Planificación 2026-1'!F:F,"FILIAL",'Planificación 2026-1'!Y:Y,"&lt;&gt;VIRTUAL",'Planificación 2026-1'!I:I,"&gt;2")</f>
        <v>0</v>
      </c>
      <c r="EB294" s="32">
        <f>SUMIFS('Planificación 2026-1'!S:S,'Planificación 2026-1'!X:X,C294,'Planificación 2026-1'!F:F,"PORUMA",'Planificación 2026-1'!Y:Y,"VIRTUAL",'Planificación 2026-1'!I:I,"&gt;2")</f>
        <v>0</v>
      </c>
      <c r="EC294" s="32">
        <f>SUMIFS('Planificación 2026-1'!S:S,'Planificación 2026-1'!X:X,C294,'Planificación 2026-1'!F:F,"PORUMA",'Planificación 2026-1'!Y:Y,"&lt;&gt;VIRTUAL",'Planificación 2026-1'!I:I,"&gt;2")</f>
        <v>0</v>
      </c>
      <c r="ED294" s="32">
        <f>SUMIFS('Planificación 2026-1'!S:S,'Planificación 2026-1'!X:X,C294,'Planificación 2026-1'!F:F,"HUAURA",'Planificación 2026-1'!Y:Y,"VIRTUAL",'Planificación 2026-1'!I:I,"&gt;2")</f>
        <v>0</v>
      </c>
      <c r="EE294" s="32">
        <f>SUMIFS('Planificación 2026-1'!S:S,'Planificación 2026-1'!X:X,C294,'Planificación 2026-1'!F:F,"HUAURA",'Planificación 2026-1'!Y:Y,"&lt;&gt;VIRTUAL",'Planificación 2026-1'!I:I,"&gt;2")</f>
        <v>0</v>
      </c>
      <c r="EF294" s="32">
        <f>SUMIFS('Planificación 2026-1'!S:S,'Planificación 2026-1'!X:X,C294,'Planificación 2026-1'!F:F,"PRINCIPAL",'Planificación 2026-1'!Y:Y,"VIRTUAL",'Planificación 2026-1'!I:I,"&lt;3")</f>
        <v>0</v>
      </c>
      <c r="EG294" s="32">
        <f>SUMIFS('Planificación 2026-1'!S:S,'Planificación 2026-1'!X:X,C294,'Planificación 2026-1'!F:F,"PRINCIPAL",'Planificación 2026-1'!Y:Y,"&lt;&gt;VIRTUAL",'Planificación 2026-1'!I:I,"&lt;3")</f>
        <v>0</v>
      </c>
      <c r="EH294" s="32">
        <f>SUMIFS('Planificación 2026-1'!S:S,'Planificación 2026-1'!X:X,C294,'Planificación 2026-1'!F:F,"SUNAMPE",'Planificación 2026-1'!Y:Y,"VIRTUAL",'Planificación 2026-1'!I:I,"&lt;3")</f>
        <v>0</v>
      </c>
      <c r="EI294" s="32">
        <f>SUMIFS('Planificación 2026-1'!S:S,'Planificación 2026-1'!X:X,C294,'Planificación 2026-1'!F:F,"SUNAMPE",'Planificación 2026-1'!Y:Y,"&lt;&gt;VIRTUAL",'Planificación 2026-1'!I:I,"&lt;3")</f>
        <v>0</v>
      </c>
      <c r="EJ294" s="32">
        <f>SUMIFS('Planificación 2026-1'!S:S,'Planificación 2026-1'!X:X,C294,'Planificación 2026-1'!F:F,"FILIAL",'Planificación 2026-1'!Y:Y,"VIRTUAL",'Planificación 2026-1'!I:I,"&lt;3")</f>
        <v>4</v>
      </c>
      <c r="EK294" s="32">
        <f>SUMIFS('Planificación 2026-1'!S:S,'Planificación 2026-1'!X:X,C294,'Planificación 2026-1'!F:F,"FILIAL",'Planificación 2026-1'!Y:Y,"&lt;&gt;VIRTUAL",'Planificación 2026-1'!I:I,"&lt;3")</f>
        <v>0</v>
      </c>
      <c r="EL294" s="32">
        <f>SUMIFS('Planificación 2026-1'!S:S,'Planificación 2026-1'!X:X,C294,'Planificación 2026-1'!F:F,"PORUMA",'Planificación 2026-1'!Y:Y,"VIRTUAL",'Planificación 2026-1'!I:I,"&lt;3")</f>
        <v>0</v>
      </c>
      <c r="EM294" s="32">
        <f>SUMIFS('Planificación 2026-1'!S:S,'Planificación 2026-1'!X:X,C294,'Planificación 2026-1'!F:F,"PORUMA",'Planificación 2026-1'!Y:Y,"&lt;&gt;VIRTUAL",'Planificación 2026-1'!I:I,"&lt;3")</f>
        <v>0</v>
      </c>
      <c r="EN294" s="32">
        <f>SUMIFS('Planificación 2026-1'!S:S,'Planificación 2026-1'!X:X,C294,'Planificación 2026-1'!F:F,"HUAURA",'Planificación 2026-1'!Y:Y,"VIRTUAL",'Planificación 2026-1'!I:I,"&lt;3")</f>
        <v>8</v>
      </c>
      <c r="EO294" s="32">
        <f>SUMIFS('Planificación 2026-1'!S:S,'Planificación 2026-1'!X:X,C294,'Planificación 2026-1'!F:F,"HUAURA",'Planificación 2026-1'!Y:Y,"&lt;&gt;VIRTUAL",'Planificación 2026-1'!I:I,"&lt;3")</f>
        <v>0</v>
      </c>
      <c r="EP294" s="32">
        <f t="shared" si="63"/>
        <v>4</v>
      </c>
      <c r="EQ294" s="32">
        <f t="shared" si="64"/>
        <v>8</v>
      </c>
      <c r="ER294" s="32">
        <f t="shared" si="65"/>
        <v>0</v>
      </c>
      <c r="ES294" s="32">
        <f t="shared" si="66"/>
        <v>0</v>
      </c>
      <c r="ET294" s="32">
        <f t="shared" si="67"/>
        <v>0</v>
      </c>
      <c r="EU294" s="32">
        <f t="shared" si="68"/>
        <v>12</v>
      </c>
      <c r="EV294" s="32" t="b">
        <f>EXACT(EU294,E294)</f>
        <v>1</v>
      </c>
      <c r="EW294" s="32"/>
      <c r="EX294" s="32">
        <f t="shared" si="69"/>
        <v>12</v>
      </c>
      <c r="EY294" s="32">
        <f t="shared" si="70"/>
        <v>0</v>
      </c>
      <c r="EZ294" s="32" t="b">
        <f>EXACT(SUM(EX294:EY294),E294)</f>
        <v>1</v>
      </c>
      <c r="FA294" s="32" t="str">
        <f t="shared" si="71"/>
        <v/>
      </c>
      <c r="FB294" s="32" t="str">
        <f t="shared" si="72"/>
        <v>VIRTUAL</v>
      </c>
    </row>
    <row r="295" spans="2:158">
      <c r="B295" s="65">
        <v>292</v>
      </c>
      <c r="C295" s="32" t="s">
        <v>503</v>
      </c>
      <c r="D295" s="429">
        <v>15690505</v>
      </c>
      <c r="E295" s="62">
        <f>SUMIF('Planificación 2026-1'!X:X,C295,'Planificación 2026-1'!S:S)</f>
        <v>13</v>
      </c>
      <c r="F295" s="450" t="s">
        <v>203</v>
      </c>
      <c r="G295" s="57" t="s">
        <v>434</v>
      </c>
      <c r="H295" s="64"/>
      <c r="I295" s="64"/>
      <c r="J295" s="32" t="s">
        <v>44</v>
      </c>
      <c r="K295" s="32" t="s">
        <v>166</v>
      </c>
      <c r="L295" s="57" t="str">
        <f>IF(SUM(COUNTIFS('Planificación 2026-1'!F:F,"PRINCIPAL",'Planificación 2026-1'!X:X,C295,'Planificación 2026-1'!H:H,"AF"))&gt;0,"P01"," ")</f>
        <v xml:space="preserve"> </v>
      </c>
      <c r="M295" s="58" t="str">
        <f>IF(SUM(COUNTIFS('Planificación 2026-1'!F:F,"PRINCIPAL",'Planificación 2026-1'!X:X,C295,'Planificación 2026-1'!H:H,"EN"))&gt;0,"P02"," ")</f>
        <v xml:space="preserve"> </v>
      </c>
      <c r="N295" s="58" t="str">
        <f>IF(SUM(COUNTIFS('Planificación 2026-1'!F:F,"PRINCIPAL",'Planificación 2026-1'!X:X,C295,'Planificación 2026-1'!H:H,"IS"))&gt;0,"P03"," ")</f>
        <v xml:space="preserve"> </v>
      </c>
      <c r="O295" s="58" t="str">
        <f>IF(SUM(COUNTIFS('Planificación 2026-1'!F:F,"PRINCIPAL",'Planificación 2026-1'!X:X,C295,'Planificación 2026-1'!H:H,"PS"))&gt;0,"P04"," ")</f>
        <v xml:space="preserve"> </v>
      </c>
      <c r="P295" s="58"/>
      <c r="Q295" s="58" t="str">
        <f>IF(SUM(COUNTIFS('Planificación 2026-1'!F:F,"PRINCIPAL",'Planificación 2026-1'!X:X,C295,'Planificación 2026-1'!H:H,"IN"))&gt;0,"P06"," ")</f>
        <v xml:space="preserve"> </v>
      </c>
      <c r="R295" s="58" t="str">
        <f>IF(SUM(COUNTIFS('Planificación 2026-1'!F:F,"PRINCIPAL",'Planificación 2026-1'!X:X,C295,'Planificación 2026-1'!H:H,"CA"))&gt;0,"P07"," ")</f>
        <v xml:space="preserve"> </v>
      </c>
      <c r="S295" s="58" t="str">
        <f>IF(SUM(COUNTIFS('Planificación 2026-1'!F:F,"PRINCIPAL",'Planificación 2026-1'!X:X,C295,'Planificación 2026-1'!H:H,"DE"))&gt;0,"P08"," ")</f>
        <v xml:space="preserve"> </v>
      </c>
      <c r="T295" s="58" t="str">
        <f>IF(SUM(COUNTIFS('Planificación 2026-1'!F:F,"PRINCIPAL",'Planificación 2026-1'!X:X,C295,'Planificación 2026-1'!H:H,"OB"))&gt;0,"P09"," ")</f>
        <v xml:space="preserve"> </v>
      </c>
      <c r="U295" s="58" t="str">
        <f>IF(SUM(COUNTIFS('Planificación 2026-1'!F:F,"PRINCIPAL",'Planificación 2026-1'!X:X,C295,'Planificación 2026-1'!H:H,"MH"))&gt;0,"P31"," ")</f>
        <v xml:space="preserve"> </v>
      </c>
      <c r="V295" s="58" t="str">
        <f>IF(SUM(COUNTIFS('Planificación 2026-1'!F:F,"PRINCIPAL",'Planificación 2026-1'!X:X,C295,'Planificación 2026-1'!H:H,"IC"))&gt;0,"P32"," ")</f>
        <v xml:space="preserve"> </v>
      </c>
      <c r="W295" s="58" t="str">
        <f>IF(SUM(COUNTIFS('Planificación 2026-1'!F:F,"PRINCIPAL",'Planificación 2026-1'!X:X,C295,'Planificación 2026-1'!H:H,"AR"))&gt;0,"P34"," ")</f>
        <v xml:space="preserve"> </v>
      </c>
      <c r="X295" s="58" t="str">
        <f>IF(SUM(COUNTIFS('Planificación 2026-1'!F:F,"PRINCIPAL",'Planificación 2026-1'!X:X,C295,'Planificación 2026-1'!H:H,"T1"))&gt;0,"P35"," ")</f>
        <v xml:space="preserve"> </v>
      </c>
      <c r="Y295" s="58" t="str">
        <f>IF(SUM(COUNTIFS('Planificación 2026-1'!F:F,"PRINCIPAL",'Planificación 2026-1'!X:X,C295,'Planificación 2026-1'!H:H,"T3"))&gt;0,"P36"," ")</f>
        <v xml:space="preserve"> </v>
      </c>
      <c r="Z295" s="58" t="str">
        <f>IF(SUM(COUNTIFS('Planificación 2026-1'!F:F,"PRINCIPAL",'Planificación 2026-1'!X:X,C295,'Planificación 2026-1'!H:H,"T2"))&gt;0,"P37"," ")</f>
        <v xml:space="preserve"> </v>
      </c>
      <c r="AA295" s="58" t="str">
        <f>IF(SUM(COUNTIFS('Planificación 2026-1'!F:F,"PRINCIPAL",'Planificación 2026-1'!X:X,C295,'Planificación 2026-1'!H:H,"AE"))&gt;0,"P38"," ")</f>
        <v xml:space="preserve"> </v>
      </c>
      <c r="AB295" s="58" t="str">
        <f>IF(SUM(COUNTIFS('Planificación 2026-1'!F:F,"PRINCIPAL",'Planificación 2026-1'!X:X,C295,'Planificación 2026-1'!H:H,"T4"))&gt;0,"P55"," ")</f>
        <v xml:space="preserve"> </v>
      </c>
      <c r="AC295" s="58" t="str">
        <f>IF(SUM(COUNTIFS('Planificación 2026-1'!F:F,"FILIAL",'Planificación 2026-1'!X:X,C295,'Planificación 2026-1'!H:H,"AF"))&gt;0," P01"," ")</f>
        <v xml:space="preserve"> </v>
      </c>
      <c r="AD295" s="58" t="str">
        <f>IF(SUM(COUNTIFS('Planificación 2026-1'!F:F,"FILIAL",'Planificación 2026-1'!X:X,C295,'Planificación 2026-1'!H:H,"EN"))&gt;0,"P02"," ")</f>
        <v xml:space="preserve"> </v>
      </c>
      <c r="AE295" s="58" t="str">
        <f>IF(SUM(COUNTIFS('Planificación 2026-1'!F:F,"FILIAL",'Planificación 2026-1'!X:X,C295,'Planificación 2026-1'!H:H,"IS"))&gt;0,"P03"," ")</f>
        <v xml:space="preserve"> </v>
      </c>
      <c r="AF295" s="58" t="str">
        <f>IF(SUM(COUNTIFS('Planificación 2026-1'!F:F,"FILIAL",'Planificación 2026-1'!X:X,C295,'Planificación 2026-1'!H:H,"PS"))&gt;0,"P04"," ")</f>
        <v xml:space="preserve"> </v>
      </c>
      <c r="AG295" s="58"/>
      <c r="AH295" s="58" t="str">
        <f>IF(SUM(COUNTIFS('Planificación 2026-1'!F:F,"FILIAL",'Planificación 2026-1'!X:X,C295,'Planificación 2026-1'!H:H,"IN"))&gt;0,"P06"," ")</f>
        <v xml:space="preserve"> </v>
      </c>
      <c r="AI295" s="58" t="str">
        <f>IF(SUM(COUNTIFS('Planificación 2026-1'!F:F,"FILIAL",'Planificación 2026-1'!X:X,C295,'Planificación 2026-1'!H:H,"CA"))&gt;0,"P07"," ")</f>
        <v xml:space="preserve"> </v>
      </c>
      <c r="AJ295" s="58" t="str">
        <f>IF(SUM(COUNTIFS('Planificación 2026-1'!F:F,"FILIAL",'Planificación 2026-1'!X:X,C295,'Planificación 2026-1'!H:H,"DE"))&gt;0,"P08"," ")</f>
        <v xml:space="preserve"> </v>
      </c>
      <c r="AK295" s="58" t="str">
        <f>IF(SUM(COUNTIFS('Planificación 2026-1'!F:F,"FILIAL",'Planificación 2026-1'!X:X,C295,'Planificación 2026-1'!H:H,"OB"))&gt;0,"P09"," ")</f>
        <v xml:space="preserve"> </v>
      </c>
      <c r="AL295" s="58" t="str">
        <f>IF(SUM(COUNTIFS('Planificación 2026-1'!F:F,"FILIAL",'Planificación 2026-1'!X:X,C295,'Planificación 2026-1'!H:H,"MH"))&gt;0,"P31"," ")</f>
        <v xml:space="preserve"> </v>
      </c>
      <c r="AM295" s="58" t="str">
        <f>IF(SUM(COUNTIFS('Planificación 2026-1'!F:F,"FILIAL",'Planificación 2026-1'!X:X,C295,'Planificación 2026-1'!H:H,"IC"))&gt;0,"P32"," ")</f>
        <v xml:space="preserve"> </v>
      </c>
      <c r="AN295" s="58" t="str">
        <f>IF(SUM(COUNTIFS('Planificación 2026-1'!F:F,"FILIAL",'Planificación 2026-1'!X:X,C295,'Planificación 2026-1'!H:H,"AR"))&gt;0,"P34"," ")</f>
        <v xml:space="preserve"> </v>
      </c>
      <c r="AO295" s="58" t="str">
        <f>IF(SUM(COUNTIFS('Planificación 2026-1'!F:F,"FILIAL",'Planificación 2026-1'!X:X,C295,'Planificación 2026-1'!H:H,"T1"))&gt;0,"P35"," ")</f>
        <v xml:space="preserve"> </v>
      </c>
      <c r="AP295" s="58" t="str">
        <f>IF(SUM(COUNTIFS('Planificación 2026-1'!F:F,"FILIAL",'Planificación 2026-1'!X:X,C295,'Planificación 2026-1'!H:H,"T3"))&gt;0,"P36"," ")</f>
        <v xml:space="preserve"> </v>
      </c>
      <c r="AQ295" s="58" t="str">
        <f>IF(SUM(COUNTIFS('Planificación 2026-1'!F:F,"FILIAL",'Planificación 2026-1'!X:X,C295,'Planificación 2026-1'!H:H,"T2"))&gt;0,"P37"," ")</f>
        <v xml:space="preserve"> </v>
      </c>
      <c r="AR295" s="58" t="str">
        <f>IF(SUM(COUNTIFS('Planificación 2026-1'!F:F,"FILIAL",'Planificación 2026-1'!X:X,C295,'Planificación 2026-1'!H:H,"AE"))&gt;0,"P38"," ")</f>
        <v xml:space="preserve"> </v>
      </c>
      <c r="AS295" s="58" t="str">
        <f>IF(SUM(COUNTIFS('Planificación 2026-1'!F:F,"FILIAL",'Planificación 2026-1'!X:X,C295,'Planificación 2026-1'!H:H,"T4"))&gt;0,"P55"," ")</f>
        <v xml:space="preserve"> </v>
      </c>
      <c r="AT295" s="58" t="str">
        <f>IF(SUM(COUNTIFS('Planificación 2026-1'!F:F,"SUNAMPE",'Planificación 2026-1'!X:X,C295,'Planificación 2026-1'!H:H,"AF"))&gt;0," P01"," ")</f>
        <v xml:space="preserve"> </v>
      </c>
      <c r="AU295" s="58" t="str">
        <f>IF(SUM(COUNTIFS('Planificación 2026-1'!F:F,"SUNAMPE",'Planificación 2026-1'!X:X,C295,'Planificación 2026-1'!H:H,"EN"))&gt;0,"P02"," ")</f>
        <v xml:space="preserve"> </v>
      </c>
      <c r="AV295" s="58" t="str">
        <f>IF(SUM(COUNTIFS('Planificación 2026-1'!F:F,"SUNAMPE",'Planificación 2026-1'!X:X,C295,'Planificación 2026-1'!H:H,"IS"))&gt;0,"P03"," ")</f>
        <v xml:space="preserve"> </v>
      </c>
      <c r="AW295" s="58" t="str">
        <f>IF(SUM(COUNTIFS('Planificación 2026-1'!F:F,"SUNAMPE",'Planificación 2026-1'!X:X,C295,'Planificación 2026-1'!H:H,"PS"))&gt;0,"P04"," ")</f>
        <v xml:space="preserve"> </v>
      </c>
      <c r="AX295" s="58"/>
      <c r="AY295" s="58" t="str">
        <f>IF(SUM(COUNTIFS('Planificación 2026-1'!F:F,"SUNAMPE",'Planificación 2026-1'!X:X,C295,'Planificación 2026-1'!H:H,"IN"))&gt;0,"P06"," ")</f>
        <v xml:space="preserve"> </v>
      </c>
      <c r="AZ295" s="58" t="str">
        <f>IF(SUM(COUNTIFS('Planificación 2026-1'!F:F,"SUNAMPE",'Planificación 2026-1'!X:X,C295,'Planificación 2026-1'!H:H,"CA"))&gt;0,"P07"," ")</f>
        <v xml:space="preserve"> </v>
      </c>
      <c r="BA295" s="58" t="str">
        <f>IF(SUM(COUNTIFS('Planificación 2026-1'!F:F,"SUNAMPE",'Planificación 2026-1'!X:X,C295,'Planificación 2026-1'!H:H,"DE"))&gt;0,"P08"," ")</f>
        <v xml:space="preserve"> </v>
      </c>
      <c r="BB295" s="58" t="str">
        <f>IF(SUM(COUNTIFS('Planificación 2026-1'!F:F,"SUNAMPE",'Planificación 2026-1'!X:X,C295,'Planificación 2026-1'!H:H,"OB"))&gt;0,"P09"," ")</f>
        <v xml:space="preserve"> </v>
      </c>
      <c r="BC295" s="58" t="str">
        <f>IF(SUM(COUNTIFS('Planificación 2026-1'!F:F,"SUNAMPE",'Planificación 2026-1'!X:X,C295,'Planificación 2026-1'!H:H,"MH"))&gt;0,"P31"," ")</f>
        <v xml:space="preserve"> </v>
      </c>
      <c r="BD295" s="58" t="str">
        <f>IF(SUM(COUNTIFS('Planificación 2026-1'!F:F,"SUNAMPE",'Planificación 2026-1'!X:X,C295,'Planificación 2026-1'!H:H,"IC"))&gt;0,"P32"," ")</f>
        <v xml:space="preserve"> </v>
      </c>
      <c r="BE295" s="58" t="str">
        <f>IF(SUM(COUNTIFS('Planificación 2026-1'!F:F,"SUNAMPE",'Planificación 2026-1'!X:X,C295,'Planificación 2026-1'!H:H,"AR"))&gt;0,"P34"," ")</f>
        <v xml:space="preserve"> </v>
      </c>
      <c r="BF295" s="58" t="str">
        <f>IF(SUM(COUNTIFS('Planificación 2026-1'!F:F,"SUNAMPE",'Planificación 2026-1'!X:X,C295,'Planificación 2026-1'!H:H,"T1"))&gt;0,"P35"," ")</f>
        <v xml:space="preserve"> </v>
      </c>
      <c r="BG295" s="58" t="str">
        <f>IF(SUM(COUNTIFS('Planificación 2026-1'!F:F,"SUNAMPE",'Planificación 2026-1'!X:X,C295,'Planificación 2026-1'!H:H,"T3"))&gt;0,"P36"," ")</f>
        <v xml:space="preserve"> </v>
      </c>
      <c r="BH295" s="58" t="str">
        <f>IF(SUM(COUNTIFS('Planificación 2026-1'!F:F,"SUNAMPE",'Planificación 2026-1'!X:X,C295,'Planificación 2026-1'!H:H,"T2"))&gt;0,"P37"," ")</f>
        <v xml:space="preserve"> </v>
      </c>
      <c r="BI295" s="58" t="str">
        <f>IF(SUM(COUNTIFS('Planificación 2026-1'!F:F,"SUNAMPE",'Planificación 2026-1'!X:X,C295,'Planificación 2026-1'!H:H,"AE"))&gt;0,"P38"," ")</f>
        <v xml:space="preserve"> </v>
      </c>
      <c r="BJ295" s="58" t="str">
        <f>IF(SUM(COUNTIFS('Planificación 2026-1'!F:F,"SUNAMPE",'Planificación 2026-1'!X:X,C295,'Planificación 2026-1'!H:H,"T4"))&gt;0,"P55"," ")</f>
        <v xml:space="preserve"> </v>
      </c>
      <c r="BK295" s="58" t="str">
        <f>IF(SUM(COUNTIFS('Planificación 2026-1'!F:F,"HUAURA",'Planificación 2026-1'!X:X,C295,'Planificación 2026-1'!H:H,"AF"))&gt;0," P01"," ")</f>
        <v xml:space="preserve"> </v>
      </c>
      <c r="BL295" s="58" t="str">
        <f>IF(SUM(COUNTIFS('Planificación 2026-1'!F:F,"HUAURA",'Planificación 2026-1'!X:X,C295,'Planificación 2026-1'!H:H,"EN"))&gt;0,"P02"," ")</f>
        <v>P02</v>
      </c>
      <c r="BM295" s="58" t="str">
        <f>IF(SUM(COUNTIFS('Planificación 2026-1'!F:F,"HUAURA",'Planificación 2026-1'!X:X,C295,'Planificación 2026-1'!H:H,"IS"))&gt;0,"P03"," ")</f>
        <v xml:space="preserve"> </v>
      </c>
      <c r="BN295" s="58" t="str">
        <f>IF(SUM(COUNTIFS('Planificación 2026-1'!F:F,"HUAURA",'Planificación 2026-1'!X:X,C295,'Planificación 2026-1'!H:H,"PS"))&gt;0,"P04"," ")</f>
        <v>P04</v>
      </c>
      <c r="BO295" s="58"/>
      <c r="BP295" s="58" t="str">
        <f>IF(SUM(COUNTIFS('Planificación 2026-1'!F:F,"HUAURA",'Planificación 2026-1'!X:X,C295,'Planificación 2026-1'!H:H,"IN"))&gt;0,"P06"," ")</f>
        <v xml:space="preserve"> </v>
      </c>
      <c r="BQ295" s="58" t="str">
        <f>IF(SUM(COUNTIFS('Planificación 2026-1'!F:F,"HUAURA",'Planificación 2026-1'!X:X,C295,'Planificación 2026-1'!H:H,"CA"))&gt;0,"P07"," ")</f>
        <v xml:space="preserve"> </v>
      </c>
      <c r="BR295" s="58" t="str">
        <f>IF(SUM(COUNTIFS('Planificación 2026-1'!F:F,"HUAURA",'Planificación 2026-1'!X:X,C295,'Planificación 2026-1'!H:H,"DE"))&gt;0,"P08"," ")</f>
        <v xml:space="preserve"> </v>
      </c>
      <c r="BS295" s="58" t="str">
        <f>IF(SUM(COUNTIFS('Planificación 2026-1'!F:F,"HUAURA",'Planificación 2026-1'!X:X,C295,'Planificación 2026-1'!H:H,"OB"))&gt;0,"P09"," ")</f>
        <v>P09</v>
      </c>
      <c r="BT295" s="58" t="str">
        <f>IF(SUM(COUNTIFS('Planificación 2026-1'!F:F,"HUAURA",'Planificación 2026-1'!X:X,C295,'Planificación 2026-1'!H:H,"MH"))&gt;0,"P31"," ")</f>
        <v xml:space="preserve"> </v>
      </c>
      <c r="BU295" s="58" t="str">
        <f>IF(SUM(COUNTIFS('Planificación 2026-1'!F:F,"HUAURA",'Planificación 2026-1'!X:X,C295,'Planificación 2026-1'!H:H,"IC"))&gt;0,"P32"," ")</f>
        <v xml:space="preserve"> </v>
      </c>
      <c r="BV295" s="58" t="str">
        <f>IF(SUM(COUNTIFS('Planificación 2026-1'!F:F,"HUAURA",'Planificación 2026-1'!X:X,C295,'Planificación 2026-1'!H:H,"AR"))&gt;0,"P34"," ")</f>
        <v xml:space="preserve"> </v>
      </c>
      <c r="BW295" s="58" t="str">
        <f>IF(SUM(COUNTIFS('Planificación 2026-1'!F:F,"HUAURA",'Planificación 2026-1'!X:X,C295,'Planificación 2026-1'!H:H,"T1"))&gt;0,"P35"," ")</f>
        <v xml:space="preserve"> </v>
      </c>
      <c r="BX295" s="58" t="str">
        <f>IF(SUM(COUNTIFS('Planificación 2026-1'!F:F,"HUAURA",'Planificación 2026-1'!X:X,C295,'Planificación 2026-1'!H:H,"T3"))&gt;0,"P36"," ")</f>
        <v xml:space="preserve"> </v>
      </c>
      <c r="BY295" s="58" t="str">
        <f>IF(SUM(COUNTIFS('Planificación 2026-1'!F:F,"HUAURA",'Planificación 2026-1'!X:X,C295,'Planificación 2026-1'!H:H,"T2"))&gt;0,"P37"," ")</f>
        <v xml:space="preserve"> </v>
      </c>
      <c r="BZ295" s="58" t="str">
        <f>IF(SUM(COUNTIFS('Planificación 2026-1'!F:F,"HUAURA",'Planificación 2026-1'!X:X,C295,'Planificación 2026-1'!H:H,"AE"))&gt;0,"P38"," ")</f>
        <v xml:space="preserve"> </v>
      </c>
      <c r="CA295" s="58" t="str">
        <f>IF(SUM(COUNTIFS('Planificación 2026-1'!F:F,"HUAURA",'Planificación 2026-1'!X:X,C295,'Planificación 2026-1'!H:H,"T4"))&gt;0,"P55"," ")</f>
        <v xml:space="preserve"> </v>
      </c>
      <c r="CB295" s="59">
        <f>SUMIFS('Planificación 2026-1'!S:S,'Planificación 2026-1'!X:X,C295,'Planificación 2026-1'!H:H,"AF",'Planificación 2026-1'!I:I,"&gt;2")</f>
        <v>0</v>
      </c>
      <c r="CC295" s="59">
        <f>SUMIFS('Planificación 2026-1'!S:S,'Planificación 2026-1'!X:X,C295,'Planificación 2026-1'!H:H,"EN",'Planificación 2026-1'!I:I,"&gt;2")</f>
        <v>0</v>
      </c>
      <c r="CD295" s="59">
        <f>SUMIFS('Planificación 2026-1'!S:S,'Planificación 2026-1'!X:X,C295,'Planificación 2026-1'!H:H,"IS",'Planificación 2026-1'!I:I,"&gt;2")</f>
        <v>0</v>
      </c>
      <c r="CE295" s="59">
        <f>SUMIFS('Planificación 2026-1'!S:S,'Planificación 2026-1'!X:X,C295,'Planificación 2026-1'!H:H,"PS",'Planificación 2026-1'!I:I,"&gt;2")</f>
        <v>0</v>
      </c>
      <c r="CF295" s="59">
        <f>SUMIFS('Planificación 2026-1'!S:S,'Planificación 2026-1'!X:X,C295,'Planificación 2026-1'!H:H,"IN",'Planificación 2026-1'!I:I,"&gt;2")</f>
        <v>0</v>
      </c>
      <c r="CG295" s="59">
        <f>SUMIFS('Planificación 2026-1'!S:S,'Planificación 2026-1'!X:X,C295,'Planificación 2026-1'!H:H,"CA",'Planificación 2026-1'!I:I,"&gt;2")</f>
        <v>0</v>
      </c>
      <c r="CH295" s="59">
        <f>SUMIFS('Planificación 2026-1'!S:S,'Planificación 2026-1'!X:X,C295,'Planificación 2026-1'!H:H,"DE",'Planificación 2026-1'!I:I,"&gt;2")</f>
        <v>0</v>
      </c>
      <c r="CI295" s="59">
        <f>SUMIFS('Planificación 2026-1'!S:S,'Planificación 2026-1'!X:X,C295,'Planificación 2026-1'!H:H,"OB",'Planificación 2026-1'!I:I,"&gt;2")</f>
        <v>0</v>
      </c>
      <c r="CJ295" s="59">
        <f>SUMIFS('Planificación 2026-1'!S:S,'Planificación 2026-1'!X:X,C295,'Planificación 2026-1'!H:H,"MH",'Planificación 2026-1'!I:I,"&gt;2")</f>
        <v>0</v>
      </c>
      <c r="CK295" s="59">
        <f>SUMIFS('Planificación 2026-1'!S:S,'Planificación 2026-1'!X:X,C295,'Planificación 2026-1'!H:H,"IC",'Planificación 2026-1'!I:I,"&gt;2")</f>
        <v>0</v>
      </c>
      <c r="CL295" s="59">
        <f>SUMIFS('Planificación 2026-1'!S:S,'Planificación 2026-1'!X:X,C295,'Planificación 2026-1'!H:H,"AR",'Planificación 2026-1'!I:I,"&gt;2")</f>
        <v>0</v>
      </c>
      <c r="CM295" s="59">
        <f>SUMIFS('Planificación 2026-1'!S:S,'Planificación 2026-1'!X:X,C295,'Planificación 2026-1'!H:H,"AE",'Planificación 2026-1'!I:I,"&gt;2")</f>
        <v>0</v>
      </c>
      <c r="CN295" s="59">
        <f>SUMIFS('Planificación 2026-1'!S:S,'Planificación 2026-1'!X:X,C295,'Planificación 2026-1'!H:H,"T1",'Planificación 2026-1'!I:I,"&gt;2")</f>
        <v>0</v>
      </c>
      <c r="CO295" s="59">
        <f>SUMIFS('Planificación 2026-1'!S:S,'Planificación 2026-1'!X:X,C295,'Planificación 2026-1'!H:H,"T3",'Planificación 2026-1'!I:I,"&gt;2")</f>
        <v>0</v>
      </c>
      <c r="CP295" s="59">
        <f>SUMIFS('Planificación 2026-1'!S:S,'Planificación 2026-1'!X:X,C295,'Planificación 2026-1'!H:H,"T2",'Planificación 2026-1'!I:I,"&gt;2")</f>
        <v>0</v>
      </c>
      <c r="CQ295" s="59">
        <f>SUMIFS('Planificación 2026-1'!S:S,'Planificación 2026-1'!X:X,C295,'Planificación 2026-1'!H:H,"T4",'Planificación 2026-1'!I:I,"&gt;2")</f>
        <v>0</v>
      </c>
      <c r="CR295" s="59">
        <f>SUMIFS('Planificación 2026-1'!S:S,'Planificación 2026-1'!X:X,C295,'Planificación 2026-1'!H:H,"AF",'Planificación 2026-1'!I:I,"&lt;3")</f>
        <v>0</v>
      </c>
      <c r="CS295" s="59">
        <f>SUMIFS('Planificación 2026-1'!S:S,'Planificación 2026-1'!X:X,C295,'Planificación 2026-1'!H:H,"EN",'Planificación 2026-1'!I:I,"&lt;3")</f>
        <v>5</v>
      </c>
      <c r="CT295" s="59">
        <f>SUMIFS('Planificación 2026-1'!S:S,'Planificación 2026-1'!X:X,C295,'Planificación 2026-1'!H:H,"IS",'Planificación 2026-1'!I:I,"&lt;3")</f>
        <v>0</v>
      </c>
      <c r="CU295" s="59">
        <f>SUMIFS('Planificación 2026-1'!S:S,'Planificación 2026-1'!X:X,C295,'Planificación 2026-1'!H:H,"PS",'Planificación 2026-1'!I:I,"&lt;3")</f>
        <v>4</v>
      </c>
      <c r="CV295" s="59">
        <f>SUMIFS('Planificación 2026-1'!S:S,'Planificación 2026-1'!X:X,C295,'Planificación 2026-1'!H:H,"IN",'Planificación 2026-1'!I:I,"&lt;3")</f>
        <v>0</v>
      </c>
      <c r="CW295" s="59">
        <f>SUMIFS('Planificación 2026-1'!S:S,'Planificación 2026-1'!X:X,C295,'Planificación 2026-1'!H:H,"CA",'Planificación 2026-1'!I:I,"&lt;3")</f>
        <v>0</v>
      </c>
      <c r="CX295" s="59">
        <f>SUMIFS('Planificación 2026-1'!S:S,'Planificación 2026-1'!X:X,C295,'Planificación 2026-1'!H:H,"DE",'Planificación 2026-1'!I:I,"&lt;3")</f>
        <v>0</v>
      </c>
      <c r="CY295" s="59">
        <f>SUMIFS('Planificación 2026-1'!S:S,'Planificación 2026-1'!X:X,C295,'Planificación 2026-1'!H:H,"OB",'Planificación 2026-1'!I:I,"&lt;3")</f>
        <v>4</v>
      </c>
      <c r="CZ295" s="59">
        <f>SUMIFS('Planificación 2026-1'!S:S,'Planificación 2026-1'!X:X,C295,'Planificación 2026-1'!H:H,"MH",'Planificación 2026-1'!I:I,"&lt;3")</f>
        <v>0</v>
      </c>
      <c r="DA295" s="59">
        <f>SUMIFS('Planificación 2026-1'!S:S,'Planificación 2026-1'!X:X,C295,'Planificación 2026-1'!H:H,"IC",'Planificación 2026-1'!I:I,"&lt;3")</f>
        <v>0</v>
      </c>
      <c r="DB295" s="59">
        <f>SUMIFS('Planificación 2026-1'!S:S,'Planificación 2026-1'!X:X,C295,'Planificación 2026-1'!H:H,"AR",'Planificación 2026-1'!I:I,"&lt;3")</f>
        <v>0</v>
      </c>
      <c r="DC295" s="59">
        <f>SUMIFS('Planificación 2026-1'!S:S,'Planificación 2026-1'!X:X,C295,'Planificación 2026-1'!H:H,"AE",'Planificación 2026-1'!I:I,"&lt;3")</f>
        <v>0</v>
      </c>
      <c r="DD295" s="59">
        <f>SUMIFS('Planificación 2026-1'!S:S,'Planificación 2026-1'!X:X,C295,'Planificación 2026-1'!H:H,"T1",'Planificación 2026-1'!I:I,"&lt;3")</f>
        <v>0</v>
      </c>
      <c r="DE295" s="59">
        <f>SUMIFS('Planificación 2026-1'!S:S,'Planificación 2026-1'!X:X,C295,'Planificación 2026-1'!H:H,"T3",'Planificación 2026-1'!I:I,"&lt;3")</f>
        <v>0</v>
      </c>
      <c r="DF295" s="59">
        <f>SUMIFS('Planificación 2026-1'!S:S,'Planificación 2026-1'!X:X,C295,'Planificación 2026-1'!H:H,"T2",'Planificación 2026-1'!I:I,"&lt;3")</f>
        <v>0</v>
      </c>
      <c r="DG295" s="59">
        <f>SUMIFS('Planificación 2026-1'!S:S,'Planificación 2026-1'!X:X,C295,'Planificación 2026-1'!H:H,"T4",'Planificación 2026-1'!I:I,"&lt;3")</f>
        <v>0</v>
      </c>
      <c r="DH295" s="58" t="str">
        <f t="shared" si="59"/>
        <v/>
      </c>
      <c r="DI295" s="27">
        <f>IF(C295="","",SUMIFS('Planificación 2026-1'!S:S,'Planificación 2026-1'!X:X,C295,'Planificación 2026-1'!F:F,"PRINCIPAL",'Planificación 2026-1'!Y:Y,"VIRTUAL"))</f>
        <v>0</v>
      </c>
      <c r="DJ295" s="27">
        <f>IF(C295="","",SUMIFS('Planificación 2026-1'!S:S,'Planificación 2026-1'!X:X,C295,'Planificación 2026-1'!F:F,"PRINCIPAL",'Planificación 2026-1'!Y:Y,"PRESENCIAL"))</f>
        <v>0</v>
      </c>
      <c r="DK295" s="27">
        <f>IF(C295="","",SUMIFS('Planificación 2026-1'!S:S,'Planificación 2026-1'!X:X,C295,'Planificación 2026-1'!F:F,"PRINCIPAL",'Planificación 2026-1'!Y:Y,"HIBRIDO PRESENCIAL"))</f>
        <v>0</v>
      </c>
      <c r="DL295" s="58" t="str">
        <f t="shared" si="60"/>
        <v/>
      </c>
      <c r="DM295" s="58">
        <f>IF(C295="","",SUMIFS('Planificación 2026-1'!S:S,'Planificación 2026-1'!X:X,C295,'Planificación 2026-1'!F:F,"FILIAL",'Planificación 2026-1'!Y:Y,"VIRTUAL"))</f>
        <v>0</v>
      </c>
      <c r="DN295" s="60">
        <f>IF(C295="","",SUMIFS('Planificación 2026-1'!S:S,'Planificación 2026-1'!X:X,C295,'Planificación 2026-1'!F:F,"FILIAL",'Planificación 2026-1'!Y:Y,"PRESENCIAL"))</f>
        <v>0</v>
      </c>
      <c r="DO295" s="29">
        <f>IF(C295="","",SUMIFS('Planificación 2026-1'!S:S,'Planificación 2026-1'!X:X,C295,'Planificación 2026-1'!F:F,"FILIAL",'Planificación 2026-1'!Y:Y,"HIBRIDO PRESENCIAL"))</f>
        <v>0</v>
      </c>
      <c r="DP295" s="61" t="str">
        <f t="shared" si="61"/>
        <v/>
      </c>
      <c r="DQ295" s="58">
        <f>IF(C295="","",SUMIFS('Planificación 2026-1'!S:S,'Planificación 2026-1'!X:X,C295,'Planificación 2026-1'!F:F,"SUNAMPE",'Planificación 2026-1'!Y:Y,"VIRTUAL"))</f>
        <v>0</v>
      </c>
      <c r="DR295" s="29">
        <f>IF(C295="","",SUMIFS('Planificación 2026-1'!S:S,'Planificación 2026-1'!X:X,C295,'Planificación 2026-1'!F:F,"SUNAMPE",'Planificación 2026-1'!Y:Y,"PRESENCIAL"))</f>
        <v>0</v>
      </c>
      <c r="DS295" s="61" t="str">
        <f t="shared" si="62"/>
        <v>P02 P04 P09</v>
      </c>
      <c r="DT295" s="58">
        <f>IF(C295="","",SUMIFS('Planificación 2026-1'!S:S,'Planificación 2026-1'!X:X,C295,'Planificación 2026-1'!F:F,"HUAURA",'Planificación 2026-1'!Y:Y,"VIRTUAL"))</f>
        <v>0</v>
      </c>
      <c r="DU295" s="29">
        <f>IF(C295="","",SUMIFS('Planificación 2026-1'!S:S,'Planificación 2026-1'!X:X,C295,'Planificación 2026-1'!F:F,"HUAURA",'Planificación 2026-1'!Y:Y,"PRESENCIAL"))</f>
        <v>13</v>
      </c>
      <c r="DV295" s="32">
        <f>SUMIFS('Planificación 2026-1'!S:S,'Planificación 2026-1'!X:X,C295,'Planificación 2026-1'!F:F,"PRINCIPAL",'Planificación 2026-1'!Y:Y,"VIRTUAL",'Planificación 2026-1'!I:I,"&gt;2")</f>
        <v>0</v>
      </c>
      <c r="DW295" s="32">
        <f>SUMIFS('Planificación 2026-1'!S:S,'Planificación 2026-1'!X:X,C295,'Planificación 2026-1'!F:F,"PRINCIPAL",'Planificación 2026-1'!Y:Y,"&lt;&gt;VIRTUAL",'Planificación 2026-1'!I:I,"&gt;2")</f>
        <v>0</v>
      </c>
      <c r="DX295" s="32">
        <f>SUMIFS('Planificación 2026-1'!S:S,'Planificación 2026-1'!X:X,C295,'Planificación 2026-1'!F:F,"SUNAMPE",'Planificación 2026-1'!Y:Y,"VIRTUAL",'Planificación 2026-1'!I:I,"&gt;2")</f>
        <v>0</v>
      </c>
      <c r="DY295" s="32">
        <f>SUMIFS('Planificación 2026-1'!S:S,'Planificación 2026-1'!X:X,C295,'Planificación 2026-1'!F:F,"SUNAMPE",'Planificación 2026-1'!Y:Y,"&lt;&gt;VIRTUAL",'Planificación 2026-1'!I:I,"&gt;2")</f>
        <v>0</v>
      </c>
      <c r="DZ295" s="32">
        <f>SUMIFS('Planificación 2026-1'!S:S,'Planificación 2026-1'!X:X,C295,'Planificación 2026-1'!F:F,"FILIAL",'Planificación 2026-1'!Y:Y,"VIRTUAL",'Planificación 2026-1'!I:I,"&gt;2")</f>
        <v>0</v>
      </c>
      <c r="EA295" s="32">
        <f>SUMIFS('Planificación 2026-1'!S:S,'Planificación 2026-1'!X:X,C295,'Planificación 2026-1'!F:F,"FILIAL",'Planificación 2026-1'!Y:Y,"&lt;&gt;VIRTUAL",'Planificación 2026-1'!I:I,"&gt;2")</f>
        <v>0</v>
      </c>
      <c r="EB295" s="32">
        <f>SUMIFS('Planificación 2026-1'!S:S,'Planificación 2026-1'!X:X,C295,'Planificación 2026-1'!F:F,"PORUMA",'Planificación 2026-1'!Y:Y,"VIRTUAL",'Planificación 2026-1'!I:I,"&gt;2")</f>
        <v>0</v>
      </c>
      <c r="EC295" s="32">
        <f>SUMIFS('Planificación 2026-1'!S:S,'Planificación 2026-1'!X:X,C295,'Planificación 2026-1'!F:F,"PORUMA",'Planificación 2026-1'!Y:Y,"&lt;&gt;VIRTUAL",'Planificación 2026-1'!I:I,"&gt;2")</f>
        <v>0</v>
      </c>
      <c r="ED295" s="32">
        <f>SUMIFS('Planificación 2026-1'!S:S,'Planificación 2026-1'!X:X,C295,'Planificación 2026-1'!F:F,"HUAURA",'Planificación 2026-1'!Y:Y,"VIRTUAL",'Planificación 2026-1'!I:I,"&gt;2")</f>
        <v>0</v>
      </c>
      <c r="EE295" s="32">
        <f>SUMIFS('Planificación 2026-1'!S:S,'Planificación 2026-1'!X:X,C295,'Planificación 2026-1'!F:F,"HUAURA",'Planificación 2026-1'!Y:Y,"&lt;&gt;VIRTUAL",'Planificación 2026-1'!I:I,"&gt;2")</f>
        <v>0</v>
      </c>
      <c r="EF295" s="32">
        <f>SUMIFS('Planificación 2026-1'!S:S,'Planificación 2026-1'!X:X,C295,'Planificación 2026-1'!F:F,"PRINCIPAL",'Planificación 2026-1'!Y:Y,"VIRTUAL",'Planificación 2026-1'!I:I,"&lt;3")</f>
        <v>0</v>
      </c>
      <c r="EG295" s="32">
        <f>SUMIFS('Planificación 2026-1'!S:S,'Planificación 2026-1'!X:X,C295,'Planificación 2026-1'!F:F,"PRINCIPAL",'Planificación 2026-1'!Y:Y,"&lt;&gt;VIRTUAL",'Planificación 2026-1'!I:I,"&lt;3")</f>
        <v>0</v>
      </c>
      <c r="EH295" s="32">
        <f>SUMIFS('Planificación 2026-1'!S:S,'Planificación 2026-1'!X:X,C295,'Planificación 2026-1'!F:F,"SUNAMPE",'Planificación 2026-1'!Y:Y,"VIRTUAL",'Planificación 2026-1'!I:I,"&lt;3")</f>
        <v>0</v>
      </c>
      <c r="EI295" s="32">
        <f>SUMIFS('Planificación 2026-1'!S:S,'Planificación 2026-1'!X:X,C295,'Planificación 2026-1'!F:F,"SUNAMPE",'Planificación 2026-1'!Y:Y,"&lt;&gt;VIRTUAL",'Planificación 2026-1'!I:I,"&lt;3")</f>
        <v>0</v>
      </c>
      <c r="EJ295" s="32">
        <f>SUMIFS('Planificación 2026-1'!S:S,'Planificación 2026-1'!X:X,C295,'Planificación 2026-1'!F:F,"FILIAL",'Planificación 2026-1'!Y:Y,"VIRTUAL",'Planificación 2026-1'!I:I,"&lt;3")</f>
        <v>0</v>
      </c>
      <c r="EK295" s="32">
        <f>SUMIFS('Planificación 2026-1'!S:S,'Planificación 2026-1'!X:X,C295,'Planificación 2026-1'!F:F,"FILIAL",'Planificación 2026-1'!Y:Y,"&lt;&gt;VIRTUAL",'Planificación 2026-1'!I:I,"&lt;3")</f>
        <v>0</v>
      </c>
      <c r="EL295" s="32">
        <f>SUMIFS('Planificación 2026-1'!S:S,'Planificación 2026-1'!X:X,C295,'Planificación 2026-1'!F:F,"PORUMA",'Planificación 2026-1'!Y:Y,"VIRTUAL",'Planificación 2026-1'!I:I,"&lt;3")</f>
        <v>0</v>
      </c>
      <c r="EM295" s="32">
        <f>SUMIFS('Planificación 2026-1'!S:S,'Planificación 2026-1'!X:X,C295,'Planificación 2026-1'!F:F,"PORUMA",'Planificación 2026-1'!Y:Y,"&lt;&gt;VIRTUAL",'Planificación 2026-1'!I:I,"&lt;3")</f>
        <v>0</v>
      </c>
      <c r="EN295" s="32">
        <f>SUMIFS('Planificación 2026-1'!S:S,'Planificación 2026-1'!X:X,C295,'Planificación 2026-1'!F:F,"HUAURA",'Planificación 2026-1'!Y:Y,"VIRTUAL",'Planificación 2026-1'!I:I,"&lt;3")</f>
        <v>0</v>
      </c>
      <c r="EO295" s="32">
        <f>SUMIFS('Planificación 2026-1'!S:S,'Planificación 2026-1'!X:X,C295,'Planificación 2026-1'!F:F,"HUAURA",'Planificación 2026-1'!Y:Y,"&lt;&gt;VIRTUAL",'Planificación 2026-1'!I:I,"&lt;3")</f>
        <v>13</v>
      </c>
      <c r="EP295" s="32">
        <f t="shared" si="63"/>
        <v>0</v>
      </c>
      <c r="EQ295" s="32">
        <f t="shared" si="64"/>
        <v>13</v>
      </c>
      <c r="ER295" s="32">
        <f t="shared" si="65"/>
        <v>0</v>
      </c>
      <c r="ES295" s="32">
        <f t="shared" si="66"/>
        <v>0</v>
      </c>
      <c r="ET295" s="32">
        <f t="shared" si="67"/>
        <v>0</v>
      </c>
      <c r="EU295" s="32">
        <f t="shared" si="68"/>
        <v>13</v>
      </c>
      <c r="EV295" s="32" t="b">
        <f>EXACT(EU295,E295)</f>
        <v>1</v>
      </c>
      <c r="EW295" s="32"/>
      <c r="EX295" s="32">
        <f t="shared" si="69"/>
        <v>0</v>
      </c>
      <c r="EY295" s="32">
        <f t="shared" si="70"/>
        <v>13</v>
      </c>
      <c r="EZ295" s="32" t="b">
        <f>EXACT(SUM(EX295:EY295),E295)</f>
        <v>1</v>
      </c>
      <c r="FA295" s="32" t="str">
        <f t="shared" si="71"/>
        <v/>
      </c>
      <c r="FB295" s="32" t="str">
        <f t="shared" si="72"/>
        <v>PRESENCIAL</v>
      </c>
    </row>
    <row r="296" spans="2:158">
      <c r="B296" s="65">
        <v>293</v>
      </c>
      <c r="C296" s="32" t="s">
        <v>504</v>
      </c>
      <c r="D296" s="429">
        <v>44128134</v>
      </c>
      <c r="E296" s="62">
        <f>SUMIF('Planificación 2026-1'!X:X,C296,'Planificación 2026-1'!S:S)</f>
        <v>14</v>
      </c>
      <c r="F296" s="450" t="s">
        <v>203</v>
      </c>
      <c r="G296" s="57" t="s">
        <v>200</v>
      </c>
      <c r="H296" s="64"/>
      <c r="I296" s="64"/>
      <c r="J296" s="32" t="s">
        <v>44</v>
      </c>
      <c r="K296" s="137" t="s">
        <v>166</v>
      </c>
      <c r="L296" s="57" t="str">
        <f>IF(SUM(COUNTIFS('Planificación 2026-1'!F:F,"PRINCIPAL",'Planificación 2026-1'!X:X,C296,'Planificación 2026-1'!H:H,"AF"))&gt;0,"P01"," ")</f>
        <v xml:space="preserve"> </v>
      </c>
      <c r="M296" s="58" t="str">
        <f>IF(SUM(COUNTIFS('Planificación 2026-1'!F:F,"PRINCIPAL",'Planificación 2026-1'!X:X,C296,'Planificación 2026-1'!H:H,"EN"))&gt;0,"P02"," ")</f>
        <v xml:space="preserve"> </v>
      </c>
      <c r="N296" s="58" t="str">
        <f>IF(SUM(COUNTIFS('Planificación 2026-1'!F:F,"PRINCIPAL",'Planificación 2026-1'!X:X,C296,'Planificación 2026-1'!H:H,"IS"))&gt;0,"P03"," ")</f>
        <v xml:space="preserve"> </v>
      </c>
      <c r="O296" s="58" t="str">
        <f>IF(SUM(COUNTIFS('Planificación 2026-1'!F:F,"PRINCIPAL",'Planificación 2026-1'!X:X,C296,'Planificación 2026-1'!H:H,"PS"))&gt;0,"P04"," ")</f>
        <v xml:space="preserve"> </v>
      </c>
      <c r="P296" s="58"/>
      <c r="Q296" s="58" t="str">
        <f>IF(SUM(COUNTIFS('Planificación 2026-1'!F:F,"PRINCIPAL",'Planificación 2026-1'!X:X,C296,'Planificación 2026-1'!H:H,"IN"))&gt;0,"P06"," ")</f>
        <v xml:space="preserve"> </v>
      </c>
      <c r="R296" s="58" t="str">
        <f>IF(SUM(COUNTIFS('Planificación 2026-1'!F:F,"PRINCIPAL",'Planificación 2026-1'!X:X,C296,'Planificación 2026-1'!H:H,"CA"))&gt;0,"P07"," ")</f>
        <v xml:space="preserve"> </v>
      </c>
      <c r="S296" s="58" t="str">
        <f>IF(SUM(COUNTIFS('Planificación 2026-1'!F:F,"PRINCIPAL",'Planificación 2026-1'!X:X,C296,'Planificación 2026-1'!H:H,"DE"))&gt;0,"P08"," ")</f>
        <v xml:space="preserve"> </v>
      </c>
      <c r="T296" s="58" t="str">
        <f>IF(SUM(COUNTIFS('Planificación 2026-1'!F:F,"PRINCIPAL",'Planificación 2026-1'!X:X,C296,'Planificación 2026-1'!H:H,"OB"))&gt;0,"P09"," ")</f>
        <v xml:space="preserve"> </v>
      </c>
      <c r="U296" s="58" t="str">
        <f>IF(SUM(COUNTIFS('Planificación 2026-1'!F:F,"PRINCIPAL",'Planificación 2026-1'!X:X,C296,'Planificación 2026-1'!H:H,"MH"))&gt;0,"P31"," ")</f>
        <v xml:space="preserve"> </v>
      </c>
      <c r="V296" s="58" t="str">
        <f>IF(SUM(COUNTIFS('Planificación 2026-1'!F:F,"PRINCIPAL",'Planificación 2026-1'!X:X,C296,'Planificación 2026-1'!H:H,"IC"))&gt;0,"P32"," ")</f>
        <v xml:space="preserve"> </v>
      </c>
      <c r="W296" s="58" t="str">
        <f>IF(SUM(COUNTIFS('Planificación 2026-1'!F:F,"PRINCIPAL",'Planificación 2026-1'!X:X,C296,'Planificación 2026-1'!H:H,"AR"))&gt;0,"P34"," ")</f>
        <v xml:space="preserve"> </v>
      </c>
      <c r="X296" s="58" t="str">
        <f>IF(SUM(COUNTIFS('Planificación 2026-1'!F:F,"PRINCIPAL",'Planificación 2026-1'!X:X,C296,'Planificación 2026-1'!H:H,"T1"))&gt;0,"P35"," ")</f>
        <v xml:space="preserve"> </v>
      </c>
      <c r="Y296" s="58" t="str">
        <f>IF(SUM(COUNTIFS('Planificación 2026-1'!F:F,"PRINCIPAL",'Planificación 2026-1'!X:X,C296,'Planificación 2026-1'!H:H,"T3"))&gt;0,"P36"," ")</f>
        <v xml:space="preserve"> </v>
      </c>
      <c r="Z296" s="58" t="str">
        <f>IF(SUM(COUNTIFS('Planificación 2026-1'!F:F,"PRINCIPAL",'Planificación 2026-1'!X:X,C296,'Planificación 2026-1'!H:H,"T2"))&gt;0,"P37"," ")</f>
        <v xml:space="preserve"> </v>
      </c>
      <c r="AA296" s="58" t="str">
        <f>IF(SUM(COUNTIFS('Planificación 2026-1'!F:F,"PRINCIPAL",'Planificación 2026-1'!X:X,C296,'Planificación 2026-1'!H:H,"AE"))&gt;0,"P38"," ")</f>
        <v xml:space="preserve"> </v>
      </c>
      <c r="AB296" s="58" t="str">
        <f>IF(SUM(COUNTIFS('Planificación 2026-1'!F:F,"PRINCIPAL",'Planificación 2026-1'!X:X,C296,'Planificación 2026-1'!H:H,"T4"))&gt;0,"P55"," ")</f>
        <v xml:space="preserve"> </v>
      </c>
      <c r="AC296" s="58" t="str">
        <f>IF(SUM(COUNTIFS('Planificación 2026-1'!F:F,"FILIAL",'Planificación 2026-1'!X:X,C296,'Planificación 2026-1'!H:H,"AF"))&gt;0," P01"," ")</f>
        <v xml:space="preserve"> </v>
      </c>
      <c r="AD296" s="58" t="str">
        <f>IF(SUM(COUNTIFS('Planificación 2026-1'!F:F,"FILIAL",'Planificación 2026-1'!X:X,C296,'Planificación 2026-1'!H:H,"EN"))&gt;0,"P02"," ")</f>
        <v xml:space="preserve"> </v>
      </c>
      <c r="AE296" s="58" t="str">
        <f>IF(SUM(COUNTIFS('Planificación 2026-1'!F:F,"FILIAL",'Planificación 2026-1'!X:X,C296,'Planificación 2026-1'!H:H,"IS"))&gt;0,"P03"," ")</f>
        <v xml:space="preserve"> </v>
      </c>
      <c r="AF296" s="58" t="str">
        <f>IF(SUM(COUNTIFS('Planificación 2026-1'!F:F,"FILIAL",'Planificación 2026-1'!X:X,C296,'Planificación 2026-1'!H:H,"PS"))&gt;0,"P04"," ")</f>
        <v xml:space="preserve"> </v>
      </c>
      <c r="AG296" s="58"/>
      <c r="AH296" s="58" t="str">
        <f>IF(SUM(COUNTIFS('Planificación 2026-1'!F:F,"FILIAL",'Planificación 2026-1'!X:X,C296,'Planificación 2026-1'!H:H,"IN"))&gt;0,"P06"," ")</f>
        <v xml:space="preserve"> </v>
      </c>
      <c r="AI296" s="58" t="str">
        <f>IF(SUM(COUNTIFS('Planificación 2026-1'!F:F,"FILIAL",'Planificación 2026-1'!X:X,C296,'Planificación 2026-1'!H:H,"CA"))&gt;0,"P07"," ")</f>
        <v xml:space="preserve"> </v>
      </c>
      <c r="AJ296" s="58" t="str">
        <f>IF(SUM(COUNTIFS('Planificación 2026-1'!F:F,"FILIAL",'Planificación 2026-1'!X:X,C296,'Planificación 2026-1'!H:H,"DE"))&gt;0,"P08"," ")</f>
        <v xml:space="preserve"> </v>
      </c>
      <c r="AK296" s="58" t="str">
        <f>IF(SUM(COUNTIFS('Planificación 2026-1'!F:F,"FILIAL",'Planificación 2026-1'!X:X,C296,'Planificación 2026-1'!H:H,"OB"))&gt;0,"P09"," ")</f>
        <v xml:space="preserve"> </v>
      </c>
      <c r="AL296" s="58" t="str">
        <f>IF(SUM(COUNTIFS('Planificación 2026-1'!F:F,"FILIAL",'Planificación 2026-1'!X:X,C296,'Planificación 2026-1'!H:H,"MH"))&gt;0,"P31"," ")</f>
        <v xml:space="preserve"> </v>
      </c>
      <c r="AM296" s="58" t="str">
        <f>IF(SUM(COUNTIFS('Planificación 2026-1'!F:F,"FILIAL",'Planificación 2026-1'!X:X,C296,'Planificación 2026-1'!H:H,"IC"))&gt;0,"P32"," ")</f>
        <v xml:space="preserve"> </v>
      </c>
      <c r="AN296" s="58" t="str">
        <f>IF(SUM(COUNTIFS('Planificación 2026-1'!F:F,"FILIAL",'Planificación 2026-1'!X:X,C296,'Planificación 2026-1'!H:H,"AR"))&gt;0,"P34"," ")</f>
        <v xml:space="preserve"> </v>
      </c>
      <c r="AO296" s="58" t="str">
        <f>IF(SUM(COUNTIFS('Planificación 2026-1'!F:F,"FILIAL",'Planificación 2026-1'!X:X,C296,'Planificación 2026-1'!H:H,"T1"))&gt;0,"P35"," ")</f>
        <v xml:space="preserve"> </v>
      </c>
      <c r="AP296" s="58" t="str">
        <f>IF(SUM(COUNTIFS('Planificación 2026-1'!F:F,"FILIAL",'Planificación 2026-1'!X:X,C296,'Planificación 2026-1'!H:H,"T3"))&gt;0,"P36"," ")</f>
        <v xml:space="preserve"> </v>
      </c>
      <c r="AQ296" s="58" t="str">
        <f>IF(SUM(COUNTIFS('Planificación 2026-1'!F:F,"FILIAL",'Planificación 2026-1'!X:X,C296,'Planificación 2026-1'!H:H,"T2"))&gt;0,"P37"," ")</f>
        <v xml:space="preserve"> </v>
      </c>
      <c r="AR296" s="58" t="str">
        <f>IF(SUM(COUNTIFS('Planificación 2026-1'!F:F,"FILIAL",'Planificación 2026-1'!X:X,C296,'Planificación 2026-1'!H:H,"AE"))&gt;0,"P38"," ")</f>
        <v xml:space="preserve"> </v>
      </c>
      <c r="AS296" s="58" t="str">
        <f>IF(SUM(COUNTIFS('Planificación 2026-1'!F:F,"FILIAL",'Planificación 2026-1'!X:X,C296,'Planificación 2026-1'!H:H,"T4"))&gt;0,"P55"," ")</f>
        <v xml:space="preserve"> </v>
      </c>
      <c r="AT296" s="58" t="str">
        <f>IF(SUM(COUNTIFS('Planificación 2026-1'!F:F,"SUNAMPE",'Planificación 2026-1'!X:X,C296,'Planificación 2026-1'!H:H,"AF"))&gt;0," P01"," ")</f>
        <v xml:space="preserve"> </v>
      </c>
      <c r="AU296" s="58" t="str">
        <f>IF(SUM(COUNTIFS('Planificación 2026-1'!F:F,"SUNAMPE",'Planificación 2026-1'!X:X,C296,'Planificación 2026-1'!H:H,"EN"))&gt;0,"P02"," ")</f>
        <v xml:space="preserve"> </v>
      </c>
      <c r="AV296" s="58" t="str">
        <f>IF(SUM(COUNTIFS('Planificación 2026-1'!F:F,"SUNAMPE",'Planificación 2026-1'!X:X,C296,'Planificación 2026-1'!H:H,"IS"))&gt;0,"P03"," ")</f>
        <v xml:space="preserve"> </v>
      </c>
      <c r="AW296" s="58" t="str">
        <f>IF(SUM(COUNTIFS('Planificación 2026-1'!F:F,"SUNAMPE",'Planificación 2026-1'!X:X,C296,'Planificación 2026-1'!H:H,"PS"))&gt;0,"P04"," ")</f>
        <v xml:space="preserve"> </v>
      </c>
      <c r="AX296" s="58"/>
      <c r="AY296" s="58" t="str">
        <f>IF(SUM(COUNTIFS('Planificación 2026-1'!F:F,"SUNAMPE",'Planificación 2026-1'!X:X,C296,'Planificación 2026-1'!H:H,"IN"))&gt;0,"P06"," ")</f>
        <v xml:space="preserve"> </v>
      </c>
      <c r="AZ296" s="58" t="str">
        <f>IF(SUM(COUNTIFS('Planificación 2026-1'!F:F,"SUNAMPE",'Planificación 2026-1'!X:X,C296,'Planificación 2026-1'!H:H,"CA"))&gt;0,"P07"," ")</f>
        <v xml:space="preserve"> </v>
      </c>
      <c r="BA296" s="58" t="str">
        <f>IF(SUM(COUNTIFS('Planificación 2026-1'!F:F,"SUNAMPE",'Planificación 2026-1'!X:X,C296,'Planificación 2026-1'!H:H,"DE"))&gt;0,"P08"," ")</f>
        <v xml:space="preserve"> </v>
      </c>
      <c r="BB296" s="58" t="str">
        <f>IF(SUM(COUNTIFS('Planificación 2026-1'!F:F,"SUNAMPE",'Planificación 2026-1'!X:X,C296,'Planificación 2026-1'!H:H,"OB"))&gt;0,"P09"," ")</f>
        <v xml:space="preserve"> </v>
      </c>
      <c r="BC296" s="58" t="str">
        <f>IF(SUM(COUNTIFS('Planificación 2026-1'!F:F,"SUNAMPE",'Planificación 2026-1'!X:X,C296,'Planificación 2026-1'!H:H,"MH"))&gt;0,"P31"," ")</f>
        <v xml:space="preserve"> </v>
      </c>
      <c r="BD296" s="58" t="str">
        <f>IF(SUM(COUNTIFS('Planificación 2026-1'!F:F,"SUNAMPE",'Planificación 2026-1'!X:X,C296,'Planificación 2026-1'!H:H,"IC"))&gt;0,"P32"," ")</f>
        <v xml:space="preserve"> </v>
      </c>
      <c r="BE296" s="58" t="str">
        <f>IF(SUM(COUNTIFS('Planificación 2026-1'!F:F,"SUNAMPE",'Planificación 2026-1'!X:X,C296,'Planificación 2026-1'!H:H,"AR"))&gt;0,"P34"," ")</f>
        <v xml:space="preserve"> </v>
      </c>
      <c r="BF296" s="58" t="str">
        <f>IF(SUM(COUNTIFS('Planificación 2026-1'!F:F,"SUNAMPE",'Planificación 2026-1'!X:X,C296,'Planificación 2026-1'!H:H,"T1"))&gt;0,"P35"," ")</f>
        <v xml:space="preserve"> </v>
      </c>
      <c r="BG296" s="58" t="str">
        <f>IF(SUM(COUNTIFS('Planificación 2026-1'!F:F,"SUNAMPE",'Planificación 2026-1'!X:X,C296,'Planificación 2026-1'!H:H,"T3"))&gt;0,"P36"," ")</f>
        <v xml:space="preserve"> </v>
      </c>
      <c r="BH296" s="58" t="str">
        <f>IF(SUM(COUNTIFS('Planificación 2026-1'!F:F,"SUNAMPE",'Planificación 2026-1'!X:X,C296,'Planificación 2026-1'!H:H,"T2"))&gt;0,"P37"," ")</f>
        <v xml:space="preserve"> </v>
      </c>
      <c r="BI296" s="58" t="str">
        <f>IF(SUM(COUNTIFS('Planificación 2026-1'!F:F,"SUNAMPE",'Planificación 2026-1'!X:X,C296,'Planificación 2026-1'!H:H,"AE"))&gt;0,"P38"," ")</f>
        <v xml:space="preserve"> </v>
      </c>
      <c r="BJ296" s="58" t="str">
        <f>IF(SUM(COUNTIFS('Planificación 2026-1'!F:F,"SUNAMPE",'Planificación 2026-1'!X:X,C296,'Planificación 2026-1'!H:H,"T4"))&gt;0,"P55"," ")</f>
        <v xml:space="preserve"> </v>
      </c>
      <c r="BK296" s="58" t="str">
        <f>IF(SUM(COUNTIFS('Planificación 2026-1'!F:F,"HUAURA",'Planificación 2026-1'!X:X,C296,'Planificación 2026-1'!H:H,"AF"))&gt;0," P01"," ")</f>
        <v xml:space="preserve"> </v>
      </c>
      <c r="BL296" s="58" t="str">
        <f>IF(SUM(COUNTIFS('Planificación 2026-1'!F:F,"HUAURA",'Planificación 2026-1'!X:X,C296,'Planificación 2026-1'!H:H,"EN"))&gt;0,"P02"," ")</f>
        <v>P02</v>
      </c>
      <c r="BM296" s="58" t="str">
        <f>IF(SUM(COUNTIFS('Planificación 2026-1'!F:F,"HUAURA",'Planificación 2026-1'!X:X,C296,'Planificación 2026-1'!H:H,"IS"))&gt;0,"P03"," ")</f>
        <v xml:space="preserve"> </v>
      </c>
      <c r="BN296" s="58" t="str">
        <f>IF(SUM(COUNTIFS('Planificación 2026-1'!F:F,"HUAURA",'Planificación 2026-1'!X:X,C296,'Planificación 2026-1'!H:H,"PS"))&gt;0,"P04"," ")</f>
        <v>P04</v>
      </c>
      <c r="BO296" s="58"/>
      <c r="BP296" s="58" t="str">
        <f>IF(SUM(COUNTIFS('Planificación 2026-1'!F:F,"HUAURA",'Planificación 2026-1'!X:X,C296,'Planificación 2026-1'!H:H,"IN"))&gt;0,"P06"," ")</f>
        <v xml:space="preserve"> </v>
      </c>
      <c r="BQ296" s="58" t="str">
        <f>IF(SUM(COUNTIFS('Planificación 2026-1'!F:F,"HUAURA",'Planificación 2026-1'!X:X,C296,'Planificación 2026-1'!H:H,"CA"))&gt;0,"P07"," ")</f>
        <v xml:space="preserve"> </v>
      </c>
      <c r="BR296" s="58" t="str">
        <f>IF(SUM(COUNTIFS('Planificación 2026-1'!F:F,"HUAURA",'Planificación 2026-1'!X:X,C296,'Planificación 2026-1'!H:H,"DE"))&gt;0,"P08"," ")</f>
        <v xml:space="preserve"> </v>
      </c>
      <c r="BS296" s="58" t="str">
        <f>IF(SUM(COUNTIFS('Planificación 2026-1'!F:F,"HUAURA",'Planificación 2026-1'!X:X,C296,'Planificación 2026-1'!H:H,"OB"))&gt;0,"P09"," ")</f>
        <v xml:space="preserve"> </v>
      </c>
      <c r="BT296" s="58" t="str">
        <f>IF(SUM(COUNTIFS('Planificación 2026-1'!F:F,"HUAURA",'Planificación 2026-1'!X:X,C296,'Planificación 2026-1'!H:H,"MH"))&gt;0,"P31"," ")</f>
        <v xml:space="preserve"> </v>
      </c>
      <c r="BU296" s="58" t="str">
        <f>IF(SUM(COUNTIFS('Planificación 2026-1'!F:F,"HUAURA",'Planificación 2026-1'!X:X,C296,'Planificación 2026-1'!H:H,"IC"))&gt;0,"P32"," ")</f>
        <v xml:space="preserve"> </v>
      </c>
      <c r="BV296" s="58" t="str">
        <f>IF(SUM(COUNTIFS('Planificación 2026-1'!F:F,"HUAURA",'Planificación 2026-1'!X:X,C296,'Planificación 2026-1'!H:H,"AR"))&gt;0,"P34"," ")</f>
        <v xml:space="preserve"> </v>
      </c>
      <c r="BW296" s="58" t="str">
        <f>IF(SUM(COUNTIFS('Planificación 2026-1'!F:F,"HUAURA",'Planificación 2026-1'!X:X,C296,'Planificación 2026-1'!H:H,"T1"))&gt;0,"P35"," ")</f>
        <v xml:space="preserve"> </v>
      </c>
      <c r="BX296" s="58" t="str">
        <f>IF(SUM(COUNTIFS('Planificación 2026-1'!F:F,"HUAURA",'Planificación 2026-1'!X:X,C296,'Planificación 2026-1'!H:H,"T3"))&gt;0,"P36"," ")</f>
        <v xml:space="preserve"> </v>
      </c>
      <c r="BY296" s="58" t="str">
        <f>IF(SUM(COUNTIFS('Planificación 2026-1'!F:F,"HUAURA",'Planificación 2026-1'!X:X,C296,'Planificación 2026-1'!H:H,"T2"))&gt;0,"P37"," ")</f>
        <v xml:space="preserve"> </v>
      </c>
      <c r="BZ296" s="58" t="str">
        <f>IF(SUM(COUNTIFS('Planificación 2026-1'!F:F,"HUAURA",'Planificación 2026-1'!X:X,C296,'Planificación 2026-1'!H:H,"AE"))&gt;0,"P38"," ")</f>
        <v xml:space="preserve"> </v>
      </c>
      <c r="CA296" s="58" t="str">
        <f>IF(SUM(COUNTIFS('Planificación 2026-1'!F:F,"HUAURA",'Planificación 2026-1'!X:X,C296,'Planificación 2026-1'!H:H,"T4"))&gt;0,"P55"," ")</f>
        <v xml:space="preserve"> </v>
      </c>
      <c r="CB296" s="59">
        <f>SUMIFS('Planificación 2026-1'!S:S,'Planificación 2026-1'!X:X,C296,'Planificación 2026-1'!H:H,"AF",'Planificación 2026-1'!I:I,"&gt;2")</f>
        <v>0</v>
      </c>
      <c r="CC296" s="59">
        <f>SUMIFS('Planificación 2026-1'!S:S,'Planificación 2026-1'!X:X,C296,'Planificación 2026-1'!H:H,"EN",'Planificación 2026-1'!I:I,"&gt;2")</f>
        <v>0</v>
      </c>
      <c r="CD296" s="59">
        <f>SUMIFS('Planificación 2026-1'!S:S,'Planificación 2026-1'!X:X,C296,'Planificación 2026-1'!H:H,"IS",'Planificación 2026-1'!I:I,"&gt;2")</f>
        <v>0</v>
      </c>
      <c r="CE296" s="59">
        <f>SUMIFS('Planificación 2026-1'!S:S,'Planificación 2026-1'!X:X,C296,'Planificación 2026-1'!H:H,"PS",'Planificación 2026-1'!I:I,"&gt;2")</f>
        <v>0</v>
      </c>
      <c r="CF296" s="59">
        <f>SUMIFS('Planificación 2026-1'!S:S,'Planificación 2026-1'!X:X,C296,'Planificación 2026-1'!H:H,"IN",'Planificación 2026-1'!I:I,"&gt;2")</f>
        <v>0</v>
      </c>
      <c r="CG296" s="59">
        <f>SUMIFS('Planificación 2026-1'!S:S,'Planificación 2026-1'!X:X,C296,'Planificación 2026-1'!H:H,"CA",'Planificación 2026-1'!I:I,"&gt;2")</f>
        <v>0</v>
      </c>
      <c r="CH296" s="59">
        <f>SUMIFS('Planificación 2026-1'!S:S,'Planificación 2026-1'!X:X,C296,'Planificación 2026-1'!H:H,"DE",'Planificación 2026-1'!I:I,"&gt;2")</f>
        <v>0</v>
      </c>
      <c r="CI296" s="59">
        <f>SUMIFS('Planificación 2026-1'!S:S,'Planificación 2026-1'!X:X,C296,'Planificación 2026-1'!H:H,"OB",'Planificación 2026-1'!I:I,"&gt;2")</f>
        <v>0</v>
      </c>
      <c r="CJ296" s="59">
        <f>SUMIFS('Planificación 2026-1'!S:S,'Planificación 2026-1'!X:X,C296,'Planificación 2026-1'!H:H,"MH",'Planificación 2026-1'!I:I,"&gt;2")</f>
        <v>4</v>
      </c>
      <c r="CK296" s="59">
        <f>SUMIFS('Planificación 2026-1'!S:S,'Planificación 2026-1'!X:X,C296,'Planificación 2026-1'!H:H,"IC",'Planificación 2026-1'!I:I,"&gt;2")</f>
        <v>0</v>
      </c>
      <c r="CL296" s="59">
        <f>SUMIFS('Planificación 2026-1'!S:S,'Planificación 2026-1'!X:X,C296,'Planificación 2026-1'!H:H,"AR",'Planificación 2026-1'!I:I,"&gt;2")</f>
        <v>0</v>
      </c>
      <c r="CM296" s="59">
        <f>SUMIFS('Planificación 2026-1'!S:S,'Planificación 2026-1'!X:X,C296,'Planificación 2026-1'!H:H,"AE",'Planificación 2026-1'!I:I,"&gt;2")</f>
        <v>0</v>
      </c>
      <c r="CN296" s="59">
        <f>SUMIFS('Planificación 2026-1'!S:S,'Planificación 2026-1'!X:X,C296,'Planificación 2026-1'!H:H,"T1",'Planificación 2026-1'!I:I,"&gt;2")</f>
        <v>0</v>
      </c>
      <c r="CO296" s="59">
        <f>SUMIFS('Planificación 2026-1'!S:S,'Planificación 2026-1'!X:X,C296,'Planificación 2026-1'!H:H,"T3",'Planificación 2026-1'!I:I,"&gt;2")</f>
        <v>0</v>
      </c>
      <c r="CP296" s="59">
        <f>SUMIFS('Planificación 2026-1'!S:S,'Planificación 2026-1'!X:X,C296,'Planificación 2026-1'!H:H,"T2",'Planificación 2026-1'!I:I,"&gt;2")</f>
        <v>0</v>
      </c>
      <c r="CQ296" s="59">
        <f>SUMIFS('Planificación 2026-1'!S:S,'Planificación 2026-1'!X:X,C296,'Planificación 2026-1'!H:H,"T4",'Planificación 2026-1'!I:I,"&gt;2")</f>
        <v>0</v>
      </c>
      <c r="CR296" s="59">
        <f>SUMIFS('Planificación 2026-1'!S:S,'Planificación 2026-1'!X:X,C296,'Planificación 2026-1'!H:H,"AF",'Planificación 2026-1'!I:I,"&lt;3")</f>
        <v>0</v>
      </c>
      <c r="CS296" s="59">
        <f>SUMIFS('Planificación 2026-1'!S:S,'Planificación 2026-1'!X:X,C296,'Planificación 2026-1'!H:H,"EN",'Planificación 2026-1'!I:I,"&lt;3")</f>
        <v>5</v>
      </c>
      <c r="CT296" s="59">
        <f>SUMIFS('Planificación 2026-1'!S:S,'Planificación 2026-1'!X:X,C296,'Planificación 2026-1'!H:H,"IS",'Planificación 2026-1'!I:I,"&lt;3")</f>
        <v>0</v>
      </c>
      <c r="CU296" s="59">
        <f>SUMIFS('Planificación 2026-1'!S:S,'Planificación 2026-1'!X:X,C296,'Planificación 2026-1'!H:H,"PS",'Planificación 2026-1'!I:I,"&lt;3")</f>
        <v>5</v>
      </c>
      <c r="CV296" s="59">
        <f>SUMIFS('Planificación 2026-1'!S:S,'Planificación 2026-1'!X:X,C296,'Planificación 2026-1'!H:H,"IN",'Planificación 2026-1'!I:I,"&lt;3")</f>
        <v>0</v>
      </c>
      <c r="CW296" s="59">
        <f>SUMIFS('Planificación 2026-1'!S:S,'Planificación 2026-1'!X:X,C296,'Planificación 2026-1'!H:H,"CA",'Planificación 2026-1'!I:I,"&lt;3")</f>
        <v>0</v>
      </c>
      <c r="CX296" s="59">
        <f>SUMIFS('Planificación 2026-1'!S:S,'Planificación 2026-1'!X:X,C296,'Planificación 2026-1'!H:H,"DE",'Planificación 2026-1'!I:I,"&lt;3")</f>
        <v>0</v>
      </c>
      <c r="CY296" s="59">
        <f>SUMIFS('Planificación 2026-1'!S:S,'Planificación 2026-1'!X:X,C296,'Planificación 2026-1'!H:H,"OB",'Planificación 2026-1'!I:I,"&lt;3")</f>
        <v>0</v>
      </c>
      <c r="CZ296" s="59">
        <f>SUMIFS('Planificación 2026-1'!S:S,'Planificación 2026-1'!X:X,C296,'Planificación 2026-1'!H:H,"MH",'Planificación 2026-1'!I:I,"&lt;3")</f>
        <v>0</v>
      </c>
      <c r="DA296" s="59">
        <f>SUMIFS('Planificación 2026-1'!S:S,'Planificación 2026-1'!X:X,C296,'Planificación 2026-1'!H:H,"IC",'Planificación 2026-1'!I:I,"&lt;3")</f>
        <v>0</v>
      </c>
      <c r="DB296" s="59">
        <f>SUMIFS('Planificación 2026-1'!S:S,'Planificación 2026-1'!X:X,C296,'Planificación 2026-1'!H:H,"AR",'Planificación 2026-1'!I:I,"&lt;3")</f>
        <v>0</v>
      </c>
      <c r="DC296" s="59">
        <f>SUMIFS('Planificación 2026-1'!S:S,'Planificación 2026-1'!X:X,C296,'Planificación 2026-1'!H:H,"AE",'Planificación 2026-1'!I:I,"&lt;3")</f>
        <v>0</v>
      </c>
      <c r="DD296" s="59">
        <f>SUMIFS('Planificación 2026-1'!S:S,'Planificación 2026-1'!X:X,C296,'Planificación 2026-1'!H:H,"T1",'Planificación 2026-1'!I:I,"&lt;3")</f>
        <v>0</v>
      </c>
      <c r="DE296" s="59">
        <f>SUMIFS('Planificación 2026-1'!S:S,'Planificación 2026-1'!X:X,C296,'Planificación 2026-1'!H:H,"T3",'Planificación 2026-1'!I:I,"&lt;3")</f>
        <v>0</v>
      </c>
      <c r="DF296" s="59">
        <f>SUMIFS('Planificación 2026-1'!S:S,'Planificación 2026-1'!X:X,C296,'Planificación 2026-1'!H:H,"T2",'Planificación 2026-1'!I:I,"&lt;3")</f>
        <v>0</v>
      </c>
      <c r="DG296" s="59">
        <f>SUMIFS('Planificación 2026-1'!S:S,'Planificación 2026-1'!X:X,C296,'Planificación 2026-1'!H:H,"T4",'Planificación 2026-1'!I:I,"&lt;3")</f>
        <v>0</v>
      </c>
      <c r="DH296" s="58" t="str">
        <f t="shared" si="59"/>
        <v/>
      </c>
      <c r="DI296" s="27">
        <f>IF(C296="","",SUMIFS('Planificación 2026-1'!S:S,'Planificación 2026-1'!X:X,C296,'Planificación 2026-1'!F:F,"PRINCIPAL",'Planificación 2026-1'!Y:Y,"VIRTUAL"))</f>
        <v>0</v>
      </c>
      <c r="DJ296" s="27">
        <f>IF(C296="","",SUMIFS('Planificación 2026-1'!S:S,'Planificación 2026-1'!X:X,C296,'Planificación 2026-1'!F:F,"PRINCIPAL",'Planificación 2026-1'!Y:Y,"PRESENCIAL"))</f>
        <v>0</v>
      </c>
      <c r="DK296" s="27">
        <f>IF(C296="","",SUMIFS('Planificación 2026-1'!S:S,'Planificación 2026-1'!X:X,C296,'Planificación 2026-1'!F:F,"PRINCIPAL",'Planificación 2026-1'!Y:Y,"HIBRIDO PRESENCIAL"))</f>
        <v>0</v>
      </c>
      <c r="DL296" s="58" t="str">
        <f t="shared" si="60"/>
        <v/>
      </c>
      <c r="DM296" s="58">
        <f>IF(C296="","",SUMIFS('Planificación 2026-1'!S:S,'Planificación 2026-1'!X:X,C296,'Planificación 2026-1'!F:F,"FILIAL",'Planificación 2026-1'!Y:Y,"VIRTUAL"))</f>
        <v>0</v>
      </c>
      <c r="DN296" s="60">
        <f>IF(C296="","",SUMIFS('Planificación 2026-1'!S:S,'Planificación 2026-1'!X:X,C296,'Planificación 2026-1'!F:F,"FILIAL",'Planificación 2026-1'!Y:Y,"PRESENCIAL"))</f>
        <v>0</v>
      </c>
      <c r="DO296" s="29">
        <f>IF(C296="","",SUMIFS('Planificación 2026-1'!S:S,'Planificación 2026-1'!X:X,C296,'Planificación 2026-1'!F:F,"FILIAL",'Planificación 2026-1'!Y:Y,"HIBRIDO PRESENCIAL"))</f>
        <v>0</v>
      </c>
      <c r="DP296" s="61" t="str">
        <f t="shared" si="61"/>
        <v/>
      </c>
      <c r="DQ296" s="58">
        <f>IF(C296="","",SUMIFS('Planificación 2026-1'!S:S,'Planificación 2026-1'!X:X,C296,'Planificación 2026-1'!F:F,"SUNAMPE",'Planificación 2026-1'!Y:Y,"VIRTUAL"))</f>
        <v>0</v>
      </c>
      <c r="DR296" s="29">
        <f>IF(C296="","",SUMIFS('Planificación 2026-1'!S:S,'Planificación 2026-1'!X:X,C296,'Planificación 2026-1'!F:F,"SUNAMPE",'Planificación 2026-1'!Y:Y,"PRESENCIAL"))</f>
        <v>0</v>
      </c>
      <c r="DS296" s="61" t="str">
        <f t="shared" si="62"/>
        <v>P02 P04</v>
      </c>
      <c r="DT296" s="58">
        <f>IF(C296="","",SUMIFS('Planificación 2026-1'!S:S,'Planificación 2026-1'!X:X,C296,'Planificación 2026-1'!F:F,"HUAURA",'Planificación 2026-1'!Y:Y,"VIRTUAL"))</f>
        <v>0</v>
      </c>
      <c r="DU296" s="29">
        <f>IF(C296="","",SUMIFS('Planificación 2026-1'!S:S,'Planificación 2026-1'!X:X,C296,'Planificación 2026-1'!F:F,"HUAURA",'Planificación 2026-1'!Y:Y,"PRESENCIAL"))</f>
        <v>10</v>
      </c>
      <c r="DV296" s="32">
        <f>SUMIFS('Planificación 2026-1'!S:S,'Planificación 2026-1'!X:X,C296,'Planificación 2026-1'!F:F,"PRINCIPAL",'Planificación 2026-1'!Y:Y,"VIRTUAL",'Planificación 2026-1'!I:I,"&gt;2")</f>
        <v>0</v>
      </c>
      <c r="DW296" s="32">
        <f>SUMIFS('Planificación 2026-1'!S:S,'Planificación 2026-1'!X:X,C296,'Planificación 2026-1'!F:F,"PRINCIPAL",'Planificación 2026-1'!Y:Y,"&lt;&gt;VIRTUAL",'Planificación 2026-1'!I:I,"&gt;2")</f>
        <v>0</v>
      </c>
      <c r="DX296" s="32">
        <f>SUMIFS('Planificación 2026-1'!S:S,'Planificación 2026-1'!X:X,C296,'Planificación 2026-1'!F:F,"SUNAMPE",'Planificación 2026-1'!Y:Y,"VIRTUAL",'Planificación 2026-1'!I:I,"&gt;2")</f>
        <v>0</v>
      </c>
      <c r="DY296" s="32">
        <f>SUMIFS('Planificación 2026-1'!S:S,'Planificación 2026-1'!X:X,C296,'Planificación 2026-1'!F:F,"SUNAMPE",'Planificación 2026-1'!Y:Y,"&lt;&gt;VIRTUAL",'Planificación 2026-1'!I:I,"&gt;2")</f>
        <v>0</v>
      </c>
      <c r="DZ296" s="32">
        <f>SUMIFS('Planificación 2026-1'!S:S,'Planificación 2026-1'!X:X,C296,'Planificación 2026-1'!F:F,"FILIAL",'Planificación 2026-1'!Y:Y,"VIRTUAL",'Planificación 2026-1'!I:I,"&gt;2")</f>
        <v>0</v>
      </c>
      <c r="EA296" s="32">
        <f>SUMIFS('Planificación 2026-1'!S:S,'Planificación 2026-1'!X:X,C296,'Planificación 2026-1'!F:F,"FILIAL",'Planificación 2026-1'!Y:Y,"&lt;&gt;VIRTUAL",'Planificación 2026-1'!I:I,"&gt;2")</f>
        <v>0</v>
      </c>
      <c r="EB296" s="32">
        <f>SUMIFS('Planificación 2026-1'!S:S,'Planificación 2026-1'!X:X,C296,'Planificación 2026-1'!F:F,"PORUMA",'Planificación 2026-1'!Y:Y,"VIRTUAL",'Planificación 2026-1'!I:I,"&gt;2")</f>
        <v>4</v>
      </c>
      <c r="EC296" s="32">
        <f>SUMIFS('Planificación 2026-1'!S:S,'Planificación 2026-1'!X:X,C296,'Planificación 2026-1'!F:F,"PORUMA",'Planificación 2026-1'!Y:Y,"&lt;&gt;VIRTUAL",'Planificación 2026-1'!I:I,"&gt;2")</f>
        <v>0</v>
      </c>
      <c r="ED296" s="32">
        <f>SUMIFS('Planificación 2026-1'!S:S,'Planificación 2026-1'!X:X,C296,'Planificación 2026-1'!F:F,"HUAURA",'Planificación 2026-1'!Y:Y,"VIRTUAL",'Planificación 2026-1'!I:I,"&gt;2")</f>
        <v>0</v>
      </c>
      <c r="EE296" s="32">
        <f>SUMIFS('Planificación 2026-1'!S:S,'Planificación 2026-1'!X:X,C296,'Planificación 2026-1'!F:F,"HUAURA",'Planificación 2026-1'!Y:Y,"&lt;&gt;VIRTUAL",'Planificación 2026-1'!I:I,"&gt;2")</f>
        <v>0</v>
      </c>
      <c r="EF296" s="32">
        <f>SUMIFS('Planificación 2026-1'!S:S,'Planificación 2026-1'!X:X,C296,'Planificación 2026-1'!F:F,"PRINCIPAL",'Planificación 2026-1'!Y:Y,"VIRTUAL",'Planificación 2026-1'!I:I,"&lt;3")</f>
        <v>0</v>
      </c>
      <c r="EG296" s="32">
        <f>SUMIFS('Planificación 2026-1'!S:S,'Planificación 2026-1'!X:X,C296,'Planificación 2026-1'!F:F,"PRINCIPAL",'Planificación 2026-1'!Y:Y,"&lt;&gt;VIRTUAL",'Planificación 2026-1'!I:I,"&lt;3")</f>
        <v>0</v>
      </c>
      <c r="EH296" s="32">
        <f>SUMIFS('Planificación 2026-1'!S:S,'Planificación 2026-1'!X:X,C296,'Planificación 2026-1'!F:F,"SUNAMPE",'Planificación 2026-1'!Y:Y,"VIRTUAL",'Planificación 2026-1'!I:I,"&lt;3")</f>
        <v>0</v>
      </c>
      <c r="EI296" s="32">
        <f>SUMIFS('Planificación 2026-1'!S:S,'Planificación 2026-1'!X:X,C296,'Planificación 2026-1'!F:F,"SUNAMPE",'Planificación 2026-1'!Y:Y,"&lt;&gt;VIRTUAL",'Planificación 2026-1'!I:I,"&lt;3")</f>
        <v>0</v>
      </c>
      <c r="EJ296" s="32">
        <f>SUMIFS('Planificación 2026-1'!S:S,'Planificación 2026-1'!X:X,C296,'Planificación 2026-1'!F:F,"FILIAL",'Planificación 2026-1'!Y:Y,"VIRTUAL",'Planificación 2026-1'!I:I,"&lt;3")</f>
        <v>0</v>
      </c>
      <c r="EK296" s="32">
        <f>SUMIFS('Planificación 2026-1'!S:S,'Planificación 2026-1'!X:X,C296,'Planificación 2026-1'!F:F,"FILIAL",'Planificación 2026-1'!Y:Y,"&lt;&gt;VIRTUAL",'Planificación 2026-1'!I:I,"&lt;3")</f>
        <v>0</v>
      </c>
      <c r="EL296" s="32">
        <f>SUMIFS('Planificación 2026-1'!S:S,'Planificación 2026-1'!X:X,C296,'Planificación 2026-1'!F:F,"PORUMA",'Planificación 2026-1'!Y:Y,"VIRTUAL",'Planificación 2026-1'!I:I,"&lt;3")</f>
        <v>0</v>
      </c>
      <c r="EM296" s="32">
        <f>SUMIFS('Planificación 2026-1'!S:S,'Planificación 2026-1'!X:X,C296,'Planificación 2026-1'!F:F,"PORUMA",'Planificación 2026-1'!Y:Y,"&lt;&gt;VIRTUAL",'Planificación 2026-1'!I:I,"&lt;3")</f>
        <v>0</v>
      </c>
      <c r="EN296" s="32">
        <f>SUMIFS('Planificación 2026-1'!S:S,'Planificación 2026-1'!X:X,C296,'Planificación 2026-1'!F:F,"HUAURA",'Planificación 2026-1'!Y:Y,"VIRTUAL",'Planificación 2026-1'!I:I,"&lt;3")</f>
        <v>0</v>
      </c>
      <c r="EO296" s="32">
        <f>SUMIFS('Planificación 2026-1'!S:S,'Planificación 2026-1'!X:X,C296,'Planificación 2026-1'!F:F,"HUAURA",'Planificación 2026-1'!Y:Y,"&lt;&gt;VIRTUAL",'Planificación 2026-1'!I:I,"&lt;3")</f>
        <v>10</v>
      </c>
      <c r="EP296" s="32">
        <f t="shared" si="63"/>
        <v>0</v>
      </c>
      <c r="EQ296" s="32">
        <f t="shared" si="64"/>
        <v>10</v>
      </c>
      <c r="ER296" s="32">
        <f t="shared" si="65"/>
        <v>4</v>
      </c>
      <c r="ES296" s="32">
        <f t="shared" si="66"/>
        <v>0</v>
      </c>
      <c r="ET296" s="32">
        <f t="shared" si="67"/>
        <v>0</v>
      </c>
      <c r="EU296" s="32">
        <f t="shared" si="68"/>
        <v>14</v>
      </c>
      <c r="EV296" s="32" t="b">
        <f>EXACT(EU296,E296)</f>
        <v>1</v>
      </c>
      <c r="EW296" s="32"/>
      <c r="EX296" s="32">
        <f t="shared" si="69"/>
        <v>0</v>
      </c>
      <c r="EY296" s="32">
        <f t="shared" si="70"/>
        <v>10</v>
      </c>
      <c r="EZ296" s="32" t="b">
        <f>EXACT(SUM(EX296:EY296),E296)</f>
        <v>0</v>
      </c>
      <c r="FA296" s="32" t="str">
        <f t="shared" si="71"/>
        <v/>
      </c>
      <c r="FB296" s="32" t="str">
        <f t="shared" si="72"/>
        <v>PRESENCIAL</v>
      </c>
    </row>
    <row r="297" spans="2:158">
      <c r="B297" s="66">
        <v>294</v>
      </c>
      <c r="C297" s="32" t="s">
        <v>505</v>
      </c>
      <c r="D297" s="429">
        <v>72155412</v>
      </c>
      <c r="E297" s="62">
        <f>SUMIF('Planificación 2026-1'!X:X,C297,'Planificación 2026-1'!S:S)</f>
        <v>34</v>
      </c>
      <c r="F297" s="615" t="s">
        <v>199</v>
      </c>
      <c r="G297" s="57" t="s">
        <v>434</v>
      </c>
      <c r="H297" s="64"/>
      <c r="I297" s="64"/>
      <c r="J297" s="32" t="s">
        <v>181</v>
      </c>
      <c r="K297" s="64" t="s">
        <v>150</v>
      </c>
      <c r="L297" s="57" t="str">
        <f>IF(SUM(COUNTIFS('Planificación 2026-1'!F:F,"PRINCIPAL",'Planificación 2026-1'!X:X,C297,'Planificación 2026-1'!H:H,"AF"))&gt;0,"P01"," ")</f>
        <v xml:space="preserve"> </v>
      </c>
      <c r="M297" s="58" t="str">
        <f>IF(SUM(COUNTIFS('Planificación 2026-1'!F:F,"PRINCIPAL",'Planificación 2026-1'!X:X,C297,'Planificación 2026-1'!H:H,"EN"))&gt;0,"P02"," ")</f>
        <v xml:space="preserve"> </v>
      </c>
      <c r="N297" s="58" t="str">
        <f>IF(SUM(COUNTIFS('Planificación 2026-1'!F:F,"PRINCIPAL",'Planificación 2026-1'!X:X,C297,'Planificación 2026-1'!H:H,"IS"))&gt;0,"P03"," ")</f>
        <v xml:space="preserve"> </v>
      </c>
      <c r="O297" s="58" t="str">
        <f>IF(SUM(COUNTIFS('Planificación 2026-1'!F:F,"PRINCIPAL",'Planificación 2026-1'!X:X,C297,'Planificación 2026-1'!H:H,"PS"))&gt;0,"P04"," ")</f>
        <v xml:space="preserve"> </v>
      </c>
      <c r="P297" s="58"/>
      <c r="Q297" s="58" t="str">
        <f>IF(SUM(COUNTIFS('Planificación 2026-1'!F:F,"PRINCIPAL",'Planificación 2026-1'!X:X,C297,'Planificación 2026-1'!H:H,"IN"))&gt;0,"P06"," ")</f>
        <v xml:space="preserve"> </v>
      </c>
      <c r="R297" s="58" t="str">
        <f>IF(SUM(COUNTIFS('Planificación 2026-1'!F:F,"PRINCIPAL",'Planificación 2026-1'!X:X,C297,'Planificación 2026-1'!H:H,"CA"))&gt;0,"P07"," ")</f>
        <v xml:space="preserve"> </v>
      </c>
      <c r="S297" s="58" t="str">
        <f>IF(SUM(COUNTIFS('Planificación 2026-1'!F:F,"PRINCIPAL",'Planificación 2026-1'!X:X,C297,'Planificación 2026-1'!H:H,"DE"))&gt;0,"P08"," ")</f>
        <v xml:space="preserve"> </v>
      </c>
      <c r="T297" s="58" t="str">
        <f>IF(SUM(COUNTIFS('Planificación 2026-1'!F:F,"PRINCIPAL",'Planificación 2026-1'!X:X,C297,'Planificación 2026-1'!H:H,"OB"))&gt;0,"P09"," ")</f>
        <v xml:space="preserve"> </v>
      </c>
      <c r="U297" s="58" t="str">
        <f>IF(SUM(COUNTIFS('Planificación 2026-1'!F:F,"PRINCIPAL",'Planificación 2026-1'!X:X,C297,'Planificación 2026-1'!H:H,"MH"))&gt;0,"P31"," ")</f>
        <v xml:space="preserve"> </v>
      </c>
      <c r="V297" s="58" t="str">
        <f>IF(SUM(COUNTIFS('Planificación 2026-1'!F:F,"PRINCIPAL",'Planificación 2026-1'!X:X,C297,'Planificación 2026-1'!H:H,"IC"))&gt;0,"P32"," ")</f>
        <v xml:space="preserve"> </v>
      </c>
      <c r="W297" s="58" t="str">
        <f>IF(SUM(COUNTIFS('Planificación 2026-1'!F:F,"PRINCIPAL",'Planificación 2026-1'!X:X,C297,'Planificación 2026-1'!H:H,"AR"))&gt;0,"P34"," ")</f>
        <v xml:space="preserve"> </v>
      </c>
      <c r="X297" s="58" t="str">
        <f>IF(SUM(COUNTIFS('Planificación 2026-1'!F:F,"PRINCIPAL",'Planificación 2026-1'!X:X,C297,'Planificación 2026-1'!H:H,"T1"))&gt;0,"P35"," ")</f>
        <v xml:space="preserve"> </v>
      </c>
      <c r="Y297" s="58" t="str">
        <f>IF(SUM(COUNTIFS('Planificación 2026-1'!F:F,"PRINCIPAL",'Planificación 2026-1'!X:X,C297,'Planificación 2026-1'!H:H,"T3"))&gt;0,"P36"," ")</f>
        <v xml:space="preserve"> </v>
      </c>
      <c r="Z297" s="58" t="str">
        <f>IF(SUM(COUNTIFS('Planificación 2026-1'!F:F,"PRINCIPAL",'Planificación 2026-1'!X:X,C297,'Planificación 2026-1'!H:H,"T2"))&gt;0,"P37"," ")</f>
        <v xml:space="preserve"> </v>
      </c>
      <c r="AA297" s="58" t="str">
        <f>IF(SUM(COUNTIFS('Planificación 2026-1'!F:F,"PRINCIPAL",'Planificación 2026-1'!X:X,C297,'Planificación 2026-1'!H:H,"AE"))&gt;0,"P38"," ")</f>
        <v xml:space="preserve"> </v>
      </c>
      <c r="AB297" s="58" t="str">
        <f>IF(SUM(COUNTIFS('Planificación 2026-1'!F:F,"PRINCIPAL",'Planificación 2026-1'!X:X,C297,'Planificación 2026-1'!H:H,"T4"))&gt;0,"P55"," ")</f>
        <v xml:space="preserve"> </v>
      </c>
      <c r="AC297" s="58" t="str">
        <f>IF(SUM(COUNTIFS('Planificación 2026-1'!F:F,"FILIAL",'Planificación 2026-1'!X:X,C297,'Planificación 2026-1'!H:H,"AF"))&gt;0," P01"," ")</f>
        <v xml:space="preserve"> </v>
      </c>
      <c r="AD297" s="58" t="str">
        <f>IF(SUM(COUNTIFS('Planificación 2026-1'!F:F,"FILIAL",'Planificación 2026-1'!X:X,C297,'Planificación 2026-1'!H:H,"EN"))&gt;0,"P02"," ")</f>
        <v xml:space="preserve"> </v>
      </c>
      <c r="AE297" s="58" t="str">
        <f>IF(SUM(COUNTIFS('Planificación 2026-1'!F:F,"FILIAL",'Planificación 2026-1'!X:X,C297,'Planificación 2026-1'!H:H,"IS"))&gt;0,"P03"," ")</f>
        <v xml:space="preserve"> </v>
      </c>
      <c r="AF297" s="58" t="str">
        <f>IF(SUM(COUNTIFS('Planificación 2026-1'!F:F,"FILIAL",'Planificación 2026-1'!X:X,C297,'Planificación 2026-1'!H:H,"PS"))&gt;0,"P04"," ")</f>
        <v xml:space="preserve"> </v>
      </c>
      <c r="AG297" s="58"/>
      <c r="AH297" s="58" t="str">
        <f>IF(SUM(COUNTIFS('Planificación 2026-1'!F:F,"FILIAL",'Planificación 2026-1'!X:X,C297,'Planificación 2026-1'!H:H,"IN"))&gt;0,"P06"," ")</f>
        <v xml:space="preserve"> </v>
      </c>
      <c r="AI297" s="58" t="str">
        <f>IF(SUM(COUNTIFS('Planificación 2026-1'!F:F,"FILIAL",'Planificación 2026-1'!X:X,C297,'Planificación 2026-1'!H:H,"CA"))&gt;0,"P07"," ")</f>
        <v xml:space="preserve"> </v>
      </c>
      <c r="AJ297" s="58" t="str">
        <f>IF(SUM(COUNTIFS('Planificación 2026-1'!F:F,"FILIAL",'Planificación 2026-1'!X:X,C297,'Planificación 2026-1'!H:H,"DE"))&gt;0,"P08"," ")</f>
        <v xml:space="preserve"> </v>
      </c>
      <c r="AK297" s="58" t="str">
        <f>IF(SUM(COUNTIFS('Planificación 2026-1'!F:F,"FILIAL",'Planificación 2026-1'!X:X,C297,'Planificación 2026-1'!H:H,"OB"))&gt;0,"P09"," ")</f>
        <v xml:space="preserve"> </v>
      </c>
      <c r="AL297" s="58" t="str">
        <f>IF(SUM(COUNTIFS('Planificación 2026-1'!F:F,"FILIAL",'Planificación 2026-1'!X:X,C297,'Planificación 2026-1'!H:H,"MH"))&gt;0,"P31"," ")</f>
        <v xml:space="preserve"> </v>
      </c>
      <c r="AM297" s="58" t="str">
        <f>IF(SUM(COUNTIFS('Planificación 2026-1'!F:F,"FILIAL",'Planificación 2026-1'!X:X,C297,'Planificación 2026-1'!H:H,"IC"))&gt;0,"P32"," ")</f>
        <v xml:space="preserve"> </v>
      </c>
      <c r="AN297" s="58" t="str">
        <f>IF(SUM(COUNTIFS('Planificación 2026-1'!F:F,"FILIAL",'Planificación 2026-1'!X:X,C297,'Planificación 2026-1'!H:H,"AR"))&gt;0,"P34"," ")</f>
        <v xml:space="preserve"> </v>
      </c>
      <c r="AO297" s="58" t="str">
        <f>IF(SUM(COUNTIFS('Planificación 2026-1'!F:F,"FILIAL",'Planificación 2026-1'!X:X,C297,'Planificación 2026-1'!H:H,"T1"))&gt;0,"P35"," ")</f>
        <v>P35</v>
      </c>
      <c r="AP297" s="58" t="str">
        <f>IF(SUM(COUNTIFS('Planificación 2026-1'!F:F,"FILIAL",'Planificación 2026-1'!X:X,C297,'Planificación 2026-1'!H:H,"T3"))&gt;0,"P36"," ")</f>
        <v>P36</v>
      </c>
      <c r="AQ297" s="58" t="str">
        <f>IF(SUM(COUNTIFS('Planificación 2026-1'!F:F,"FILIAL",'Planificación 2026-1'!X:X,C297,'Planificación 2026-1'!H:H,"T2"))&gt;0,"P37"," ")</f>
        <v xml:space="preserve"> </v>
      </c>
      <c r="AR297" s="58" t="str">
        <f>IF(SUM(COUNTIFS('Planificación 2026-1'!F:F,"FILIAL",'Planificación 2026-1'!X:X,C297,'Planificación 2026-1'!H:H,"AE"))&gt;0,"P38"," ")</f>
        <v xml:space="preserve"> </v>
      </c>
      <c r="AS297" s="58" t="str">
        <f>IF(SUM(COUNTIFS('Planificación 2026-1'!F:F,"FILIAL",'Planificación 2026-1'!X:X,C297,'Planificación 2026-1'!H:H,"T4"))&gt;0,"P55"," ")</f>
        <v xml:space="preserve"> </v>
      </c>
      <c r="AT297" s="58" t="str">
        <f>IF(SUM(COUNTIFS('Planificación 2026-1'!F:F,"SUNAMPE",'Planificación 2026-1'!X:X,C297,'Planificación 2026-1'!H:H,"AF"))&gt;0," P01"," ")</f>
        <v xml:space="preserve"> </v>
      </c>
      <c r="AU297" s="58" t="str">
        <f>IF(SUM(COUNTIFS('Planificación 2026-1'!F:F,"SUNAMPE",'Planificación 2026-1'!X:X,C297,'Planificación 2026-1'!H:H,"EN"))&gt;0,"P02"," ")</f>
        <v xml:space="preserve"> </v>
      </c>
      <c r="AV297" s="58" t="str">
        <f>IF(SUM(COUNTIFS('Planificación 2026-1'!F:F,"SUNAMPE",'Planificación 2026-1'!X:X,C297,'Planificación 2026-1'!H:H,"IS"))&gt;0,"P03"," ")</f>
        <v xml:space="preserve"> </v>
      </c>
      <c r="AW297" s="58" t="str">
        <f>IF(SUM(COUNTIFS('Planificación 2026-1'!F:F,"SUNAMPE",'Planificación 2026-1'!X:X,C297,'Planificación 2026-1'!H:H,"PS"))&gt;0,"P04"," ")</f>
        <v xml:space="preserve"> </v>
      </c>
      <c r="AX297" s="58"/>
      <c r="AY297" s="58" t="str">
        <f>IF(SUM(COUNTIFS('Planificación 2026-1'!F:F,"SUNAMPE",'Planificación 2026-1'!X:X,C297,'Planificación 2026-1'!H:H,"IN"))&gt;0,"P06"," ")</f>
        <v xml:space="preserve"> </v>
      </c>
      <c r="AZ297" s="58" t="str">
        <f>IF(SUM(COUNTIFS('Planificación 2026-1'!F:F,"SUNAMPE",'Planificación 2026-1'!X:X,C297,'Planificación 2026-1'!H:H,"CA"))&gt;0,"P07"," ")</f>
        <v xml:space="preserve"> </v>
      </c>
      <c r="BA297" s="58" t="str">
        <f>IF(SUM(COUNTIFS('Planificación 2026-1'!F:F,"SUNAMPE",'Planificación 2026-1'!X:X,C297,'Planificación 2026-1'!H:H,"DE"))&gt;0,"P08"," ")</f>
        <v xml:space="preserve"> </v>
      </c>
      <c r="BB297" s="58" t="str">
        <f>IF(SUM(COUNTIFS('Planificación 2026-1'!F:F,"SUNAMPE",'Planificación 2026-1'!X:X,C297,'Planificación 2026-1'!H:H,"OB"))&gt;0,"P09"," ")</f>
        <v xml:space="preserve"> </v>
      </c>
      <c r="BC297" s="58" t="str">
        <f>IF(SUM(COUNTIFS('Planificación 2026-1'!F:F,"SUNAMPE",'Planificación 2026-1'!X:X,C297,'Planificación 2026-1'!H:H,"MH"))&gt;0,"P31"," ")</f>
        <v>P31</v>
      </c>
      <c r="BD297" s="58" t="str">
        <f>IF(SUM(COUNTIFS('Planificación 2026-1'!F:F,"SUNAMPE",'Planificación 2026-1'!X:X,C297,'Planificación 2026-1'!H:H,"IC"))&gt;0,"P32"," ")</f>
        <v xml:space="preserve"> </v>
      </c>
      <c r="BE297" s="58" t="str">
        <f>IF(SUM(COUNTIFS('Planificación 2026-1'!F:F,"SUNAMPE",'Planificación 2026-1'!X:X,C297,'Planificación 2026-1'!H:H,"AR"))&gt;0,"P34"," ")</f>
        <v xml:space="preserve"> </v>
      </c>
      <c r="BF297" s="58" t="str">
        <f>IF(SUM(COUNTIFS('Planificación 2026-1'!F:F,"SUNAMPE",'Planificación 2026-1'!X:X,C297,'Planificación 2026-1'!H:H,"T1"))&gt;0,"P35"," ")</f>
        <v>P35</v>
      </c>
      <c r="BG297" s="58" t="str">
        <f>IF(SUM(COUNTIFS('Planificación 2026-1'!F:F,"SUNAMPE",'Planificación 2026-1'!X:X,C297,'Planificación 2026-1'!H:H,"T3"))&gt;0,"P36"," ")</f>
        <v>P36</v>
      </c>
      <c r="BH297" s="58" t="str">
        <f>IF(SUM(COUNTIFS('Planificación 2026-1'!F:F,"SUNAMPE",'Planificación 2026-1'!X:X,C297,'Planificación 2026-1'!H:H,"T2"))&gt;0,"P37"," ")</f>
        <v xml:space="preserve"> </v>
      </c>
      <c r="BI297" s="58" t="str">
        <f>IF(SUM(COUNTIFS('Planificación 2026-1'!F:F,"SUNAMPE",'Planificación 2026-1'!X:X,C297,'Planificación 2026-1'!H:H,"AE"))&gt;0,"P38"," ")</f>
        <v xml:space="preserve"> </v>
      </c>
      <c r="BJ297" s="58" t="str">
        <f>IF(SUM(COUNTIFS('Planificación 2026-1'!F:F,"SUNAMPE",'Planificación 2026-1'!X:X,C297,'Planificación 2026-1'!H:H,"T4"))&gt;0,"P55"," ")</f>
        <v>P55</v>
      </c>
      <c r="BK297" s="58" t="str">
        <f>IF(SUM(COUNTIFS('Planificación 2026-1'!F:F,"HUAURA",'Planificación 2026-1'!X:X,C297,'Planificación 2026-1'!H:H,"AF"))&gt;0," P01"," ")</f>
        <v xml:space="preserve"> </v>
      </c>
      <c r="BL297" s="58" t="str">
        <f>IF(SUM(COUNTIFS('Planificación 2026-1'!F:F,"HUAURA",'Planificación 2026-1'!X:X,C297,'Planificación 2026-1'!H:H,"EN"))&gt;0,"P02"," ")</f>
        <v xml:space="preserve"> </v>
      </c>
      <c r="BM297" s="58" t="str">
        <f>IF(SUM(COUNTIFS('Planificación 2026-1'!F:F,"HUAURA",'Planificación 2026-1'!X:X,C297,'Planificación 2026-1'!H:H,"IS"))&gt;0,"P03"," ")</f>
        <v xml:space="preserve"> </v>
      </c>
      <c r="BN297" s="58" t="str">
        <f>IF(SUM(COUNTIFS('Planificación 2026-1'!F:F,"HUAURA",'Planificación 2026-1'!X:X,C297,'Planificación 2026-1'!H:H,"PS"))&gt;0,"P04"," ")</f>
        <v xml:space="preserve"> </v>
      </c>
      <c r="BO297" s="58"/>
      <c r="BP297" s="58" t="str">
        <f>IF(SUM(COUNTIFS('Planificación 2026-1'!F:F,"HUAURA",'Planificación 2026-1'!X:X,C297,'Planificación 2026-1'!H:H,"IN"))&gt;0,"P06"," ")</f>
        <v xml:space="preserve"> </v>
      </c>
      <c r="BQ297" s="58" t="str">
        <f>IF(SUM(COUNTIFS('Planificación 2026-1'!F:F,"HUAURA",'Planificación 2026-1'!X:X,C297,'Planificación 2026-1'!H:H,"CA"))&gt;0,"P07"," ")</f>
        <v xml:space="preserve"> </v>
      </c>
      <c r="BR297" s="58" t="str">
        <f>IF(SUM(COUNTIFS('Planificación 2026-1'!F:F,"HUAURA",'Planificación 2026-1'!X:X,C297,'Planificación 2026-1'!H:H,"DE"))&gt;0,"P08"," ")</f>
        <v xml:space="preserve"> </v>
      </c>
      <c r="BS297" s="58" t="str">
        <f>IF(SUM(COUNTIFS('Planificación 2026-1'!F:F,"HUAURA",'Planificación 2026-1'!X:X,C297,'Planificación 2026-1'!H:H,"OB"))&gt;0,"P09"," ")</f>
        <v xml:space="preserve"> </v>
      </c>
      <c r="BT297" s="58" t="str">
        <f>IF(SUM(COUNTIFS('Planificación 2026-1'!F:F,"HUAURA",'Planificación 2026-1'!X:X,C297,'Planificación 2026-1'!H:H,"MH"))&gt;0,"P31"," ")</f>
        <v xml:space="preserve"> </v>
      </c>
      <c r="BU297" s="58" t="str">
        <f>IF(SUM(COUNTIFS('Planificación 2026-1'!F:F,"HUAURA",'Planificación 2026-1'!X:X,C297,'Planificación 2026-1'!H:H,"IC"))&gt;0,"P32"," ")</f>
        <v xml:space="preserve"> </v>
      </c>
      <c r="BV297" s="58" t="str">
        <f>IF(SUM(COUNTIFS('Planificación 2026-1'!F:F,"HUAURA",'Planificación 2026-1'!X:X,C297,'Planificación 2026-1'!H:H,"AR"))&gt;0,"P34"," ")</f>
        <v xml:space="preserve"> </v>
      </c>
      <c r="BW297" s="58" t="str">
        <f>IF(SUM(COUNTIFS('Planificación 2026-1'!F:F,"HUAURA",'Planificación 2026-1'!X:X,C297,'Planificación 2026-1'!H:H,"T1"))&gt;0,"P35"," ")</f>
        <v xml:space="preserve"> </v>
      </c>
      <c r="BX297" s="58" t="str">
        <f>IF(SUM(COUNTIFS('Planificación 2026-1'!F:F,"HUAURA",'Planificación 2026-1'!X:X,C297,'Planificación 2026-1'!H:H,"T3"))&gt;0,"P36"," ")</f>
        <v xml:space="preserve"> </v>
      </c>
      <c r="BY297" s="58" t="str">
        <f>IF(SUM(COUNTIFS('Planificación 2026-1'!F:F,"HUAURA",'Planificación 2026-1'!X:X,C297,'Planificación 2026-1'!H:H,"T2"))&gt;0,"P37"," ")</f>
        <v xml:space="preserve"> </v>
      </c>
      <c r="BZ297" s="58" t="str">
        <f>IF(SUM(COUNTIFS('Planificación 2026-1'!F:F,"HUAURA",'Planificación 2026-1'!X:X,C297,'Planificación 2026-1'!H:H,"AE"))&gt;0,"P38"," ")</f>
        <v xml:space="preserve"> </v>
      </c>
      <c r="CA297" s="58" t="str">
        <f>IF(SUM(COUNTIFS('Planificación 2026-1'!F:F,"HUAURA",'Planificación 2026-1'!X:X,C297,'Planificación 2026-1'!H:H,"T4"))&gt;0,"P55"," ")</f>
        <v xml:space="preserve"> </v>
      </c>
      <c r="CB297" s="59">
        <f>SUMIFS('Planificación 2026-1'!S:S,'Planificación 2026-1'!X:X,C297,'Planificación 2026-1'!H:H,"AF",'Planificación 2026-1'!I:I,"&gt;2")</f>
        <v>0</v>
      </c>
      <c r="CC297" s="59">
        <f>SUMIFS('Planificación 2026-1'!S:S,'Planificación 2026-1'!X:X,C297,'Planificación 2026-1'!H:H,"EN",'Planificación 2026-1'!I:I,"&gt;2")</f>
        <v>0</v>
      </c>
      <c r="CD297" s="59">
        <f>SUMIFS('Planificación 2026-1'!S:S,'Planificación 2026-1'!X:X,C297,'Planificación 2026-1'!H:H,"IS",'Planificación 2026-1'!I:I,"&gt;2")</f>
        <v>0</v>
      </c>
      <c r="CE297" s="59">
        <f>SUMIFS('Planificación 2026-1'!S:S,'Planificación 2026-1'!X:X,C297,'Planificación 2026-1'!H:H,"PS",'Planificación 2026-1'!I:I,"&gt;2")</f>
        <v>0</v>
      </c>
      <c r="CF297" s="59">
        <f>SUMIFS('Planificación 2026-1'!S:S,'Planificación 2026-1'!X:X,C297,'Planificación 2026-1'!H:H,"IN",'Planificación 2026-1'!I:I,"&gt;2")</f>
        <v>0</v>
      </c>
      <c r="CG297" s="59">
        <f>SUMIFS('Planificación 2026-1'!S:S,'Planificación 2026-1'!X:X,C297,'Planificación 2026-1'!H:H,"CA",'Planificación 2026-1'!I:I,"&gt;2")</f>
        <v>0</v>
      </c>
      <c r="CH297" s="59">
        <f>SUMIFS('Planificación 2026-1'!S:S,'Planificación 2026-1'!X:X,C297,'Planificación 2026-1'!H:H,"DE",'Planificación 2026-1'!I:I,"&gt;2")</f>
        <v>0</v>
      </c>
      <c r="CI297" s="59">
        <f>SUMIFS('Planificación 2026-1'!S:S,'Planificación 2026-1'!X:X,C297,'Planificación 2026-1'!H:H,"OB",'Planificación 2026-1'!I:I,"&gt;2")</f>
        <v>0</v>
      </c>
      <c r="CJ297" s="59">
        <f>SUMIFS('Planificación 2026-1'!S:S,'Planificación 2026-1'!X:X,C297,'Planificación 2026-1'!H:H,"MH",'Planificación 2026-1'!I:I,"&gt;2")</f>
        <v>8</v>
      </c>
      <c r="CK297" s="59">
        <f>SUMIFS('Planificación 2026-1'!S:S,'Planificación 2026-1'!X:X,C297,'Planificación 2026-1'!H:H,"IC",'Planificación 2026-1'!I:I,"&gt;2")</f>
        <v>0</v>
      </c>
      <c r="CL297" s="59">
        <f>SUMIFS('Planificación 2026-1'!S:S,'Planificación 2026-1'!X:X,C297,'Planificación 2026-1'!H:H,"AR",'Planificación 2026-1'!I:I,"&gt;2")</f>
        <v>0</v>
      </c>
      <c r="CM297" s="59">
        <f>SUMIFS('Planificación 2026-1'!S:S,'Planificación 2026-1'!X:X,C297,'Planificación 2026-1'!H:H,"AE",'Planificación 2026-1'!I:I,"&gt;2")</f>
        <v>0</v>
      </c>
      <c r="CN297" s="59">
        <f>SUMIFS('Planificación 2026-1'!S:S,'Planificación 2026-1'!X:X,C297,'Planificación 2026-1'!H:H,"T1",'Planificación 2026-1'!I:I,"&gt;2")</f>
        <v>0</v>
      </c>
      <c r="CO297" s="59">
        <f>SUMIFS('Planificación 2026-1'!S:S,'Planificación 2026-1'!X:X,C297,'Planificación 2026-1'!H:H,"T3",'Planificación 2026-1'!I:I,"&gt;2")</f>
        <v>6</v>
      </c>
      <c r="CP297" s="59">
        <f>SUMIFS('Planificación 2026-1'!S:S,'Planificación 2026-1'!X:X,C297,'Planificación 2026-1'!H:H,"T2",'Planificación 2026-1'!I:I,"&gt;2")</f>
        <v>0</v>
      </c>
      <c r="CQ297" s="59">
        <f>SUMIFS('Planificación 2026-1'!S:S,'Planificación 2026-1'!X:X,C297,'Planificación 2026-1'!H:H,"T4",'Planificación 2026-1'!I:I,"&gt;2")</f>
        <v>10</v>
      </c>
      <c r="CR297" s="59">
        <f>SUMIFS('Planificación 2026-1'!S:S,'Planificación 2026-1'!X:X,C297,'Planificación 2026-1'!H:H,"AF",'Planificación 2026-1'!I:I,"&lt;3")</f>
        <v>0</v>
      </c>
      <c r="CS297" s="59">
        <f>SUMIFS('Planificación 2026-1'!S:S,'Planificación 2026-1'!X:X,C297,'Planificación 2026-1'!H:H,"EN",'Planificación 2026-1'!I:I,"&lt;3")</f>
        <v>0</v>
      </c>
      <c r="CT297" s="59">
        <f>SUMIFS('Planificación 2026-1'!S:S,'Planificación 2026-1'!X:X,C297,'Planificación 2026-1'!H:H,"IS",'Planificación 2026-1'!I:I,"&lt;3")</f>
        <v>0</v>
      </c>
      <c r="CU297" s="59">
        <f>SUMIFS('Planificación 2026-1'!S:S,'Planificación 2026-1'!X:X,C297,'Planificación 2026-1'!H:H,"PS",'Planificación 2026-1'!I:I,"&lt;3")</f>
        <v>0</v>
      </c>
      <c r="CV297" s="59">
        <f>SUMIFS('Planificación 2026-1'!S:S,'Planificación 2026-1'!X:X,C297,'Planificación 2026-1'!H:H,"IN",'Planificación 2026-1'!I:I,"&lt;3")</f>
        <v>0</v>
      </c>
      <c r="CW297" s="59">
        <f>SUMIFS('Planificación 2026-1'!S:S,'Planificación 2026-1'!X:X,C297,'Planificación 2026-1'!H:H,"CA",'Planificación 2026-1'!I:I,"&lt;3")</f>
        <v>0</v>
      </c>
      <c r="CX297" s="59">
        <f>SUMIFS('Planificación 2026-1'!S:S,'Planificación 2026-1'!X:X,C297,'Planificación 2026-1'!H:H,"DE",'Planificación 2026-1'!I:I,"&lt;3")</f>
        <v>0</v>
      </c>
      <c r="CY297" s="59">
        <f>SUMIFS('Planificación 2026-1'!S:S,'Planificación 2026-1'!X:X,C297,'Planificación 2026-1'!H:H,"OB",'Planificación 2026-1'!I:I,"&lt;3")</f>
        <v>0</v>
      </c>
      <c r="CZ297" s="59">
        <f>SUMIFS('Planificación 2026-1'!S:S,'Planificación 2026-1'!X:X,C297,'Planificación 2026-1'!H:H,"MH",'Planificación 2026-1'!I:I,"&lt;3")</f>
        <v>0</v>
      </c>
      <c r="DA297" s="59">
        <f>SUMIFS('Planificación 2026-1'!S:S,'Planificación 2026-1'!X:X,C297,'Planificación 2026-1'!H:H,"IC",'Planificación 2026-1'!I:I,"&lt;3")</f>
        <v>0</v>
      </c>
      <c r="DB297" s="59">
        <f>SUMIFS('Planificación 2026-1'!S:S,'Planificación 2026-1'!X:X,C297,'Planificación 2026-1'!H:H,"AR",'Planificación 2026-1'!I:I,"&lt;3")</f>
        <v>0</v>
      </c>
      <c r="DC297" s="59">
        <f>SUMIFS('Planificación 2026-1'!S:S,'Planificación 2026-1'!X:X,C297,'Planificación 2026-1'!H:H,"AE",'Planificación 2026-1'!I:I,"&lt;3")</f>
        <v>0</v>
      </c>
      <c r="DD297" s="59">
        <f>SUMIFS('Planificación 2026-1'!S:S,'Planificación 2026-1'!X:X,C297,'Planificación 2026-1'!H:H,"T1",'Planificación 2026-1'!I:I,"&lt;3")</f>
        <v>4</v>
      </c>
      <c r="DE297" s="59">
        <f>SUMIFS('Planificación 2026-1'!S:S,'Planificación 2026-1'!X:X,C297,'Planificación 2026-1'!H:H,"T3",'Planificación 2026-1'!I:I,"&lt;3")</f>
        <v>6</v>
      </c>
      <c r="DF297" s="59">
        <f>SUMIFS('Planificación 2026-1'!S:S,'Planificación 2026-1'!X:X,C297,'Planificación 2026-1'!H:H,"T2",'Planificación 2026-1'!I:I,"&lt;3")</f>
        <v>0</v>
      </c>
      <c r="DG297" s="59">
        <f>SUMIFS('Planificación 2026-1'!S:S,'Planificación 2026-1'!X:X,C297,'Planificación 2026-1'!H:H,"T4",'Planificación 2026-1'!I:I,"&lt;3")</f>
        <v>0</v>
      </c>
      <c r="DH297" s="58" t="str">
        <f t="shared" ref="DH297:DH299" si="73">TRIM(CONCATENATE(L297,M297,N297,O297,P297,Q297,R297,S297,T297,U297,V297,W297,X297,Y297,Z297,AA297,AB297))</f>
        <v/>
      </c>
      <c r="DI297" s="27">
        <f>IF(C297="","",SUMIFS('Planificación 2026-1'!S:S,'Planificación 2026-1'!X:X,C297,'Planificación 2026-1'!F:F,"PRINCIPAL",'Planificación 2026-1'!Y:Y,"VIRTUAL"))</f>
        <v>0</v>
      </c>
      <c r="DJ297" s="27">
        <f>IF(C297="","",SUMIFS('Planificación 2026-1'!S:S,'Planificación 2026-1'!X:X,C297,'Planificación 2026-1'!F:F,"PRINCIPAL",'Planificación 2026-1'!Y:Y,"PRESENCIAL"))</f>
        <v>0</v>
      </c>
      <c r="DK297" s="27">
        <f>IF(C297="","",SUMIFS('Planificación 2026-1'!S:S,'Planificación 2026-1'!X:X,C297,'Planificación 2026-1'!F:F,"PRINCIPAL",'Planificación 2026-1'!Y:Y,"HIBRIDO PRESENCIAL"))</f>
        <v>0</v>
      </c>
      <c r="DL297" s="58" t="str">
        <f t="shared" ref="DL297:DL299" si="74">TRIM(CONCATENATE(AC297,AD297,AE297,AF297,AG297,AH297,AI297,AJ297,AK297,AL297,AM297,AN297,AO297,AP297,AQ297,AR297,AS297))</f>
        <v>P35P36</v>
      </c>
      <c r="DM297" s="58">
        <f>IF(C297="","",SUMIFS('Planificación 2026-1'!S:S,'Planificación 2026-1'!X:X,C297,'Planificación 2026-1'!F:F,"FILIAL",'Planificación 2026-1'!Y:Y,"VIRTUAL"))</f>
        <v>4</v>
      </c>
      <c r="DN297" s="60">
        <f>IF(C297="","",SUMIFS('Planificación 2026-1'!S:S,'Planificación 2026-1'!X:X,C297,'Planificación 2026-1'!F:F,"FILIAL",'Planificación 2026-1'!Y:Y,"PRESENCIAL"))</f>
        <v>0</v>
      </c>
      <c r="DO297" s="29">
        <f>IF(C297="","",SUMIFS('Planificación 2026-1'!S:S,'Planificación 2026-1'!X:X,C297,'Planificación 2026-1'!F:F,"FILIAL",'Planificación 2026-1'!Y:Y,"HIBRIDO PRESENCIAL"))</f>
        <v>0</v>
      </c>
      <c r="DP297" s="61" t="str">
        <f t="shared" ref="DP297:DP299" si="75">TRIM(CONCATENATE(AT297,AU297,AV297,AW297,AX297,AY297,AZ297,BA297,BB297,BC297,BD297,BE297,BF297,BG297,BH297,BI297,BJ297))</f>
        <v>P31 P35P36 P55</v>
      </c>
      <c r="DQ297" s="58">
        <f>IF(C297="","",SUMIFS('Planificación 2026-1'!S:S,'Planificación 2026-1'!X:X,C297,'Planificación 2026-1'!F:F,"SUNAMPE",'Planificación 2026-1'!Y:Y,"VIRTUAL"))</f>
        <v>10</v>
      </c>
      <c r="DR297" s="29">
        <f>IF(C297="","",SUMIFS('Planificación 2026-1'!S:S,'Planificación 2026-1'!X:X,C297,'Planificación 2026-1'!F:F,"SUNAMPE",'Planificación 2026-1'!Y:Y,"PRESENCIAL"))</f>
        <v>20</v>
      </c>
      <c r="DS297" s="61" t="str">
        <f t="shared" ref="DS297:DS299" si="76">TRIM(CONCATENATE(BK297,BL297,BM297,BN297,BO297,BP297,BQ297,BR297,BS297,BT297,BU297,BV297,BW297,BX297,BY297,BZ297,CA297))</f>
        <v/>
      </c>
      <c r="DT297" s="58">
        <f>IF(C297="","",SUMIFS('Planificación 2026-1'!S:S,'Planificación 2026-1'!X:X,C297,'Planificación 2026-1'!F:F,"HUAURA",'Planificación 2026-1'!Y:Y,"VIRTUAL"))</f>
        <v>0</v>
      </c>
      <c r="DU297" s="29">
        <f>IF(C297="","",SUMIFS('Planificación 2026-1'!S:S,'Planificación 2026-1'!X:X,C297,'Planificación 2026-1'!F:F,"HUAURA",'Planificación 2026-1'!Y:Y,"PRESENCIAL"))</f>
        <v>0</v>
      </c>
      <c r="DV297" s="32">
        <f>SUMIFS('Planificación 2026-1'!S:S,'Planificación 2026-1'!X:X,C297,'Planificación 2026-1'!F:F,"PRINCIPAL",'Planificación 2026-1'!Y:Y,"VIRTUAL",'Planificación 2026-1'!I:I,"&gt;2")</f>
        <v>0</v>
      </c>
      <c r="DW297" s="32">
        <f>SUMIFS('Planificación 2026-1'!S:S,'Planificación 2026-1'!X:X,C297,'Planificación 2026-1'!F:F,"PRINCIPAL",'Planificación 2026-1'!Y:Y,"&lt;&gt;VIRTUAL",'Planificación 2026-1'!I:I,"&gt;2")</f>
        <v>0</v>
      </c>
      <c r="DX297" s="32">
        <f>SUMIFS('Planificación 2026-1'!S:S,'Planificación 2026-1'!X:X,C297,'Planificación 2026-1'!F:F,"SUNAMPE",'Planificación 2026-1'!Y:Y,"VIRTUAL",'Planificación 2026-1'!I:I,"&gt;2")</f>
        <v>10</v>
      </c>
      <c r="DY297" s="32">
        <f>SUMIFS('Planificación 2026-1'!S:S,'Planificación 2026-1'!X:X,C297,'Planificación 2026-1'!F:F,"SUNAMPE",'Planificación 2026-1'!Y:Y,"&lt;&gt;VIRTUAL",'Planificación 2026-1'!I:I,"&gt;2")</f>
        <v>14</v>
      </c>
      <c r="DZ297" s="32">
        <f>SUMIFS('Planificación 2026-1'!S:S,'Planificación 2026-1'!X:X,C297,'Planificación 2026-1'!F:F,"FILIAL",'Planificación 2026-1'!Y:Y,"VIRTUAL",'Planificación 2026-1'!I:I,"&gt;2")</f>
        <v>0</v>
      </c>
      <c r="EA297" s="32">
        <f>SUMIFS('Planificación 2026-1'!S:S,'Planificación 2026-1'!X:X,C297,'Planificación 2026-1'!F:F,"FILIAL",'Planificación 2026-1'!Y:Y,"&lt;&gt;VIRTUAL",'Planificación 2026-1'!I:I,"&gt;2")</f>
        <v>0</v>
      </c>
      <c r="EB297" s="32">
        <f>SUMIFS('Planificación 2026-1'!S:S,'Planificación 2026-1'!X:X,C297,'Planificación 2026-1'!F:F,"PORUMA",'Planificación 2026-1'!Y:Y,"VIRTUAL",'Planificación 2026-1'!I:I,"&gt;2")</f>
        <v>0</v>
      </c>
      <c r="EC297" s="32">
        <f>SUMIFS('Planificación 2026-1'!S:S,'Planificación 2026-1'!X:X,C297,'Planificación 2026-1'!F:F,"PORUMA",'Planificación 2026-1'!Y:Y,"&lt;&gt;VIRTUAL",'Planificación 2026-1'!I:I,"&gt;2")</f>
        <v>0</v>
      </c>
      <c r="ED297" s="32">
        <f>SUMIFS('Planificación 2026-1'!S:S,'Planificación 2026-1'!X:X,C297,'Planificación 2026-1'!F:F,"HUAURA",'Planificación 2026-1'!Y:Y,"VIRTUAL",'Planificación 2026-1'!I:I,"&gt;2")</f>
        <v>0</v>
      </c>
      <c r="EE297" s="32">
        <f>SUMIFS('Planificación 2026-1'!S:S,'Planificación 2026-1'!X:X,C297,'Planificación 2026-1'!F:F,"HUAURA",'Planificación 2026-1'!Y:Y,"&lt;&gt;VIRTUAL",'Planificación 2026-1'!I:I,"&gt;2")</f>
        <v>0</v>
      </c>
      <c r="EF297" s="32">
        <f>SUMIFS('Planificación 2026-1'!S:S,'Planificación 2026-1'!X:X,C297,'Planificación 2026-1'!F:F,"PRINCIPAL",'Planificación 2026-1'!Y:Y,"VIRTUAL",'Planificación 2026-1'!I:I,"&lt;3")</f>
        <v>0</v>
      </c>
      <c r="EG297" s="32">
        <f>SUMIFS('Planificación 2026-1'!S:S,'Planificación 2026-1'!X:X,C297,'Planificación 2026-1'!F:F,"PRINCIPAL",'Planificación 2026-1'!Y:Y,"&lt;&gt;VIRTUAL",'Planificación 2026-1'!I:I,"&lt;3")</f>
        <v>0</v>
      </c>
      <c r="EH297" s="32">
        <f>SUMIFS('Planificación 2026-1'!S:S,'Planificación 2026-1'!X:X,C297,'Planificación 2026-1'!F:F,"SUNAMPE",'Planificación 2026-1'!Y:Y,"VIRTUAL",'Planificación 2026-1'!I:I,"&lt;3")</f>
        <v>0</v>
      </c>
      <c r="EI297" s="32">
        <f>SUMIFS('Planificación 2026-1'!S:S,'Planificación 2026-1'!X:X,C297,'Planificación 2026-1'!F:F,"SUNAMPE",'Planificación 2026-1'!Y:Y,"&lt;&gt;VIRTUAL",'Planificación 2026-1'!I:I,"&lt;3")</f>
        <v>6</v>
      </c>
      <c r="EJ297" s="32">
        <f>SUMIFS('Planificación 2026-1'!S:S,'Planificación 2026-1'!X:X,C297,'Planificación 2026-1'!F:F,"FILIAL",'Planificación 2026-1'!Y:Y,"VIRTUAL",'Planificación 2026-1'!I:I,"&lt;3")</f>
        <v>4</v>
      </c>
      <c r="EK297" s="32">
        <f>SUMIFS('Planificación 2026-1'!S:S,'Planificación 2026-1'!X:X,C297,'Planificación 2026-1'!F:F,"FILIAL",'Planificación 2026-1'!Y:Y,"&lt;&gt;VIRTUAL",'Planificación 2026-1'!I:I,"&lt;3")</f>
        <v>0</v>
      </c>
      <c r="EL297" s="32">
        <f>SUMIFS('Planificación 2026-1'!S:S,'Planificación 2026-1'!X:X,C297,'Planificación 2026-1'!F:F,"PORUMA",'Planificación 2026-1'!Y:Y,"VIRTUAL",'Planificación 2026-1'!I:I,"&lt;3")</f>
        <v>0</v>
      </c>
      <c r="EM297" s="32">
        <f>SUMIFS('Planificación 2026-1'!S:S,'Planificación 2026-1'!X:X,C297,'Planificación 2026-1'!F:F,"PORUMA",'Planificación 2026-1'!Y:Y,"&lt;&gt;VIRTUAL",'Planificación 2026-1'!I:I,"&lt;3")</f>
        <v>0</v>
      </c>
      <c r="EN297" s="32">
        <f>SUMIFS('Planificación 2026-1'!S:S,'Planificación 2026-1'!X:X,C297,'Planificación 2026-1'!F:F,"HUAURA",'Planificación 2026-1'!Y:Y,"VIRTUAL",'Planificación 2026-1'!I:I,"&lt;3")</f>
        <v>0</v>
      </c>
      <c r="EO297" s="32">
        <f>SUMIFS('Planificación 2026-1'!S:S,'Planificación 2026-1'!X:X,C297,'Planificación 2026-1'!F:F,"HUAURA",'Planificación 2026-1'!Y:Y,"&lt;&gt;VIRTUAL",'Planificación 2026-1'!I:I,"&lt;3")</f>
        <v>0</v>
      </c>
      <c r="EP297" s="32">
        <f t="shared" ref="EP297:EP299" si="77">EJ297+DZ297+EA297+EK297</f>
        <v>4</v>
      </c>
      <c r="EQ297" s="32">
        <f t="shared" ref="EQ297:EQ299" si="78">EO297+EN297+EE297+ED297</f>
        <v>0</v>
      </c>
      <c r="ER297" s="32">
        <f t="shared" ref="ER297:ER299" si="79">EL297+EM297+EC297+EB297</f>
        <v>0</v>
      </c>
      <c r="ES297" s="32">
        <f t="shared" ref="ES297:ES299" si="80">EG297+EF297+DW297+DV297</f>
        <v>0</v>
      </c>
      <c r="ET297" s="32">
        <f t="shared" ref="ET297:ET299" si="81">EI297+EH297+DY297+DX297</f>
        <v>30</v>
      </c>
      <c r="EU297" s="32">
        <f t="shared" ref="EU297:EU299" si="82">SUM(EP297:ET297)</f>
        <v>34</v>
      </c>
      <c r="EV297" s="32" t="b">
        <f t="shared" ref="EV297:EV299" si="83">EXACT(EU297,E297)</f>
        <v>1</v>
      </c>
      <c r="EW297" s="32"/>
      <c r="EX297" s="32">
        <f t="shared" ref="EX297:EX299" si="84">DV297+DZ297+ED297+EF297+EJ297+EN297+DX297+EH297</f>
        <v>14</v>
      </c>
      <c r="EY297" s="32">
        <f t="shared" ref="EY297:EY299" si="85">DW297+EA297+EE297+EG297+EK297+EO297+DY297+EI297</f>
        <v>20</v>
      </c>
      <c r="EZ297" s="32" t="b">
        <f t="shared" ref="EZ297:EZ299" si="86">EXACT(SUM(EX297:EY297),E297)</f>
        <v>1</v>
      </c>
      <c r="FA297" s="32" t="str">
        <f t="shared" ref="FA297:FA299" si="87">IF(AND(DW297=0,EA297=0,EE297=0),"",IF(COUNTIF(DW297:EE297,"&gt;0")=1,IF(DW297&gt;0,"SEDE",IF(EA297&gt;0,"FILIAL","HUAURA")),IF(COUNTIF(DW297:EE297,"&gt;0")=2,IF(AND(DW297&gt;0,EA297&gt;0),"SEDE-FILIAL",IF(AND(DW297&gt;0,EE297&gt;0),"SEDE-HUAURA","FILIAL-HUAURA")),"SEDE-FILIAL-HUAURA")))</f>
        <v/>
      </c>
      <c r="FB297" s="32" t="str">
        <f t="shared" ref="FB297:FB299" si="88">IF(EX297=0,"PRESENCIAL",IF(EY297=0,"VIRTUAL",IF(EX297&gt;EY297,"MAS VIRTUAL",IF(EY297&gt;EX297,"MAS PRESENCIAL","AMBOS"))))</f>
        <v>MAS PRESENCIAL</v>
      </c>
    </row>
    <row r="298" spans="2:158">
      <c r="B298" s="65">
        <v>295</v>
      </c>
      <c r="C298" s="32" t="s">
        <v>506</v>
      </c>
      <c r="D298" s="429">
        <v>10204731</v>
      </c>
      <c r="E298" s="62">
        <f>SUMIF('Planificación 2026-1'!X:X,C298,'Planificación 2026-1'!S:S)</f>
        <v>8</v>
      </c>
      <c r="F298" s="450" t="s">
        <v>203</v>
      </c>
      <c r="G298" s="57" t="s">
        <v>434</v>
      </c>
      <c r="H298" s="64"/>
      <c r="I298" s="64"/>
      <c r="J298" s="32" t="s">
        <v>44</v>
      </c>
      <c r="K298" s="468" t="s">
        <v>166</v>
      </c>
      <c r="L298" s="57" t="str">
        <f>IF(SUM(COUNTIFS('Planificación 2026-1'!F:F,"PRINCIPAL",'Planificación 2026-1'!X:X,C298,'Planificación 2026-1'!H:H,"AF"))&gt;0,"P01"," ")</f>
        <v xml:space="preserve"> </v>
      </c>
      <c r="M298" s="58" t="str">
        <f>IF(SUM(COUNTIFS('Planificación 2026-1'!F:F,"PRINCIPAL",'Planificación 2026-1'!X:X,C298,'Planificación 2026-1'!H:H,"EN"))&gt;0,"P02"," ")</f>
        <v xml:space="preserve"> </v>
      </c>
      <c r="N298" s="58" t="str">
        <f>IF(SUM(COUNTIFS('Planificación 2026-1'!F:F,"PRINCIPAL",'Planificación 2026-1'!X:X,C298,'Planificación 2026-1'!H:H,"IS"))&gt;0,"P03"," ")</f>
        <v xml:space="preserve"> </v>
      </c>
      <c r="O298" s="58" t="str">
        <f>IF(SUM(COUNTIFS('Planificación 2026-1'!F:F,"PRINCIPAL",'Planificación 2026-1'!X:X,C298,'Planificación 2026-1'!H:H,"PS"))&gt;0,"P04"," ")</f>
        <v xml:space="preserve"> </v>
      </c>
      <c r="P298" s="58"/>
      <c r="Q298" s="58" t="str">
        <f>IF(SUM(COUNTIFS('Planificación 2026-1'!F:F,"PRINCIPAL",'Planificación 2026-1'!X:X,C298,'Planificación 2026-1'!H:H,"IN"))&gt;0,"P06"," ")</f>
        <v xml:space="preserve"> </v>
      </c>
      <c r="R298" s="58" t="str">
        <f>IF(SUM(COUNTIFS('Planificación 2026-1'!F:F,"PRINCIPAL",'Planificación 2026-1'!X:X,C298,'Planificación 2026-1'!H:H,"CA"))&gt;0,"P07"," ")</f>
        <v xml:space="preserve"> </v>
      </c>
      <c r="S298" s="58" t="str">
        <f>IF(SUM(COUNTIFS('Planificación 2026-1'!F:F,"PRINCIPAL",'Planificación 2026-1'!X:X,C298,'Planificación 2026-1'!H:H,"DE"))&gt;0,"P08"," ")</f>
        <v xml:space="preserve"> </v>
      </c>
      <c r="T298" s="58" t="str">
        <f>IF(SUM(COUNTIFS('Planificación 2026-1'!F:F,"PRINCIPAL",'Planificación 2026-1'!X:X,C298,'Planificación 2026-1'!H:H,"OB"))&gt;0,"P09"," ")</f>
        <v xml:space="preserve"> </v>
      </c>
      <c r="U298" s="58" t="str">
        <f>IF(SUM(COUNTIFS('Planificación 2026-1'!F:F,"PRINCIPAL",'Planificación 2026-1'!X:X,C298,'Planificación 2026-1'!H:H,"MH"))&gt;0,"P31"," ")</f>
        <v xml:space="preserve"> </v>
      </c>
      <c r="V298" s="58" t="str">
        <f>IF(SUM(COUNTIFS('Planificación 2026-1'!F:F,"PRINCIPAL",'Planificación 2026-1'!X:X,C298,'Planificación 2026-1'!H:H,"IC"))&gt;0,"P32"," ")</f>
        <v xml:space="preserve"> </v>
      </c>
      <c r="W298" s="58" t="str">
        <f>IF(SUM(COUNTIFS('Planificación 2026-1'!F:F,"PRINCIPAL",'Planificación 2026-1'!X:X,C298,'Planificación 2026-1'!H:H,"AR"))&gt;0,"P34"," ")</f>
        <v xml:space="preserve"> </v>
      </c>
      <c r="X298" s="58" t="str">
        <f>IF(SUM(COUNTIFS('Planificación 2026-1'!F:F,"PRINCIPAL",'Planificación 2026-1'!X:X,C298,'Planificación 2026-1'!H:H,"T1"))&gt;0,"P35"," ")</f>
        <v xml:space="preserve"> </v>
      </c>
      <c r="Y298" s="58" t="str">
        <f>IF(SUM(COUNTIFS('Planificación 2026-1'!F:F,"PRINCIPAL",'Planificación 2026-1'!X:X,C298,'Planificación 2026-1'!H:H,"T3"))&gt;0,"P36"," ")</f>
        <v xml:space="preserve"> </v>
      </c>
      <c r="Z298" s="58" t="str">
        <f>IF(SUM(COUNTIFS('Planificación 2026-1'!F:F,"PRINCIPAL",'Planificación 2026-1'!X:X,C298,'Planificación 2026-1'!H:H,"T2"))&gt;0,"P37"," ")</f>
        <v xml:space="preserve"> </v>
      </c>
      <c r="AA298" s="58" t="str">
        <f>IF(SUM(COUNTIFS('Planificación 2026-1'!F:F,"PRINCIPAL",'Planificación 2026-1'!X:X,C298,'Planificación 2026-1'!H:H,"AE"))&gt;0,"P38"," ")</f>
        <v xml:space="preserve"> </v>
      </c>
      <c r="AB298" s="58" t="str">
        <f>IF(SUM(COUNTIFS('Planificación 2026-1'!F:F,"PRINCIPAL",'Planificación 2026-1'!X:X,C298,'Planificación 2026-1'!H:H,"T4"))&gt;0,"P55"," ")</f>
        <v xml:space="preserve"> </v>
      </c>
      <c r="AC298" s="58" t="str">
        <f>IF(SUM(COUNTIFS('Planificación 2026-1'!F:F,"FILIAL",'Planificación 2026-1'!X:X,C298,'Planificación 2026-1'!H:H,"AF"))&gt;0," P01"," ")</f>
        <v xml:space="preserve"> </v>
      </c>
      <c r="AD298" s="58" t="str">
        <f>IF(SUM(COUNTIFS('Planificación 2026-1'!F:F,"FILIAL",'Planificación 2026-1'!X:X,C298,'Planificación 2026-1'!H:H,"EN"))&gt;0,"P02"," ")</f>
        <v xml:space="preserve"> </v>
      </c>
      <c r="AE298" s="58" t="str">
        <f>IF(SUM(COUNTIFS('Planificación 2026-1'!F:F,"FILIAL",'Planificación 2026-1'!X:X,C298,'Planificación 2026-1'!H:H,"IS"))&gt;0,"P03"," ")</f>
        <v xml:space="preserve"> </v>
      </c>
      <c r="AF298" s="58" t="str">
        <f>IF(SUM(COUNTIFS('Planificación 2026-1'!F:F,"FILIAL",'Planificación 2026-1'!X:X,C298,'Planificación 2026-1'!H:H,"PS"))&gt;0,"P04"," ")</f>
        <v xml:space="preserve"> </v>
      </c>
      <c r="AG298" s="58"/>
      <c r="AH298" s="58" t="str">
        <f>IF(SUM(COUNTIFS('Planificación 2026-1'!F:F,"FILIAL",'Planificación 2026-1'!X:X,C298,'Planificación 2026-1'!H:H,"IN"))&gt;0,"P06"," ")</f>
        <v xml:space="preserve"> </v>
      </c>
      <c r="AI298" s="58" t="str">
        <f>IF(SUM(COUNTIFS('Planificación 2026-1'!F:F,"FILIAL",'Planificación 2026-1'!X:X,C298,'Planificación 2026-1'!H:H,"CA"))&gt;0,"P07"," ")</f>
        <v xml:space="preserve"> </v>
      </c>
      <c r="AJ298" s="58" t="str">
        <f>IF(SUM(COUNTIFS('Planificación 2026-1'!F:F,"FILIAL",'Planificación 2026-1'!X:X,C298,'Planificación 2026-1'!H:H,"DE"))&gt;0,"P08"," ")</f>
        <v xml:space="preserve"> </v>
      </c>
      <c r="AK298" s="58" t="str">
        <f>IF(SUM(COUNTIFS('Planificación 2026-1'!F:F,"FILIAL",'Planificación 2026-1'!X:X,C298,'Planificación 2026-1'!H:H,"OB"))&gt;0,"P09"," ")</f>
        <v xml:space="preserve"> </v>
      </c>
      <c r="AL298" s="58" t="str">
        <f>IF(SUM(COUNTIFS('Planificación 2026-1'!F:F,"FILIAL",'Planificación 2026-1'!X:X,C298,'Planificación 2026-1'!H:H,"MH"))&gt;0,"P31"," ")</f>
        <v xml:space="preserve"> </v>
      </c>
      <c r="AM298" s="58" t="str">
        <f>IF(SUM(COUNTIFS('Planificación 2026-1'!F:F,"FILIAL",'Planificación 2026-1'!X:X,C298,'Planificación 2026-1'!H:H,"IC"))&gt;0,"P32"," ")</f>
        <v xml:space="preserve"> </v>
      </c>
      <c r="AN298" s="58" t="str">
        <f>IF(SUM(COUNTIFS('Planificación 2026-1'!F:F,"FILIAL",'Planificación 2026-1'!X:X,C298,'Planificación 2026-1'!H:H,"AR"))&gt;0,"P34"," ")</f>
        <v xml:space="preserve"> </v>
      </c>
      <c r="AO298" s="58" t="str">
        <f>IF(SUM(COUNTIFS('Planificación 2026-1'!F:F,"FILIAL",'Planificación 2026-1'!X:X,C298,'Planificación 2026-1'!H:H,"T1"))&gt;0,"P35"," ")</f>
        <v xml:space="preserve"> </v>
      </c>
      <c r="AP298" s="58" t="str">
        <f>IF(SUM(COUNTIFS('Planificación 2026-1'!F:F,"FILIAL",'Planificación 2026-1'!X:X,C298,'Planificación 2026-1'!H:H,"T3"))&gt;0,"P36"," ")</f>
        <v xml:space="preserve"> </v>
      </c>
      <c r="AQ298" s="58" t="str">
        <f>IF(SUM(COUNTIFS('Planificación 2026-1'!F:F,"FILIAL",'Planificación 2026-1'!X:X,C298,'Planificación 2026-1'!H:H,"T2"))&gt;0,"P37"," ")</f>
        <v xml:space="preserve"> </v>
      </c>
      <c r="AR298" s="58" t="str">
        <f>IF(SUM(COUNTIFS('Planificación 2026-1'!F:F,"FILIAL",'Planificación 2026-1'!X:X,C298,'Planificación 2026-1'!H:H,"AE"))&gt;0,"P38"," ")</f>
        <v xml:space="preserve"> </v>
      </c>
      <c r="AS298" s="58" t="str">
        <f>IF(SUM(COUNTIFS('Planificación 2026-1'!F:F,"FILIAL",'Planificación 2026-1'!X:X,C298,'Planificación 2026-1'!H:H,"T4"))&gt;0,"P55"," ")</f>
        <v xml:space="preserve"> </v>
      </c>
      <c r="AT298" s="58" t="str">
        <f>IF(SUM(COUNTIFS('Planificación 2026-1'!F:F,"SUNAMPE",'Planificación 2026-1'!X:X,C298,'Planificación 2026-1'!H:H,"AF"))&gt;0," P01"," ")</f>
        <v xml:space="preserve"> </v>
      </c>
      <c r="AU298" s="58" t="str">
        <f>IF(SUM(COUNTIFS('Planificación 2026-1'!F:F,"SUNAMPE",'Planificación 2026-1'!X:X,C298,'Planificación 2026-1'!H:H,"EN"))&gt;0,"P02"," ")</f>
        <v xml:space="preserve"> </v>
      </c>
      <c r="AV298" s="58" t="str">
        <f>IF(SUM(COUNTIFS('Planificación 2026-1'!F:F,"SUNAMPE",'Planificación 2026-1'!X:X,C298,'Planificación 2026-1'!H:H,"IS"))&gt;0,"P03"," ")</f>
        <v xml:space="preserve"> </v>
      </c>
      <c r="AW298" s="58" t="str">
        <f>IF(SUM(COUNTIFS('Planificación 2026-1'!F:F,"SUNAMPE",'Planificación 2026-1'!X:X,C298,'Planificación 2026-1'!H:H,"PS"))&gt;0,"P04"," ")</f>
        <v xml:space="preserve"> </v>
      </c>
      <c r="AX298" s="58"/>
      <c r="AY298" s="58" t="str">
        <f>IF(SUM(COUNTIFS('Planificación 2026-1'!F:F,"SUNAMPE",'Planificación 2026-1'!X:X,C298,'Planificación 2026-1'!H:H,"IN"))&gt;0,"P06"," ")</f>
        <v xml:space="preserve"> </v>
      </c>
      <c r="AZ298" s="58" t="str">
        <f>IF(SUM(COUNTIFS('Planificación 2026-1'!F:F,"SUNAMPE",'Planificación 2026-1'!X:X,C298,'Planificación 2026-1'!H:H,"CA"))&gt;0,"P07"," ")</f>
        <v xml:space="preserve"> </v>
      </c>
      <c r="BA298" s="58" t="str">
        <f>IF(SUM(COUNTIFS('Planificación 2026-1'!F:F,"SUNAMPE",'Planificación 2026-1'!X:X,C298,'Planificación 2026-1'!H:H,"DE"))&gt;0,"P08"," ")</f>
        <v xml:space="preserve"> </v>
      </c>
      <c r="BB298" s="58" t="str">
        <f>IF(SUM(COUNTIFS('Planificación 2026-1'!F:F,"SUNAMPE",'Planificación 2026-1'!X:X,C298,'Planificación 2026-1'!H:H,"OB"))&gt;0,"P09"," ")</f>
        <v xml:space="preserve"> </v>
      </c>
      <c r="BC298" s="58" t="str">
        <f>IF(SUM(COUNTIFS('Planificación 2026-1'!F:F,"SUNAMPE",'Planificación 2026-1'!X:X,C298,'Planificación 2026-1'!H:H,"MH"))&gt;0,"P31"," ")</f>
        <v xml:space="preserve"> </v>
      </c>
      <c r="BD298" s="58" t="str">
        <f>IF(SUM(COUNTIFS('Planificación 2026-1'!F:F,"SUNAMPE",'Planificación 2026-1'!X:X,C298,'Planificación 2026-1'!H:H,"IC"))&gt;0,"P32"," ")</f>
        <v xml:space="preserve"> </v>
      </c>
      <c r="BE298" s="58" t="str">
        <f>IF(SUM(COUNTIFS('Planificación 2026-1'!F:F,"SUNAMPE",'Planificación 2026-1'!X:X,C298,'Planificación 2026-1'!H:H,"AR"))&gt;0,"P34"," ")</f>
        <v xml:space="preserve"> </v>
      </c>
      <c r="BF298" s="58" t="str">
        <f>IF(SUM(COUNTIFS('Planificación 2026-1'!F:F,"SUNAMPE",'Planificación 2026-1'!X:X,C298,'Planificación 2026-1'!H:H,"T1"))&gt;0,"P35"," ")</f>
        <v xml:space="preserve"> </v>
      </c>
      <c r="BG298" s="58" t="str">
        <f>IF(SUM(COUNTIFS('Planificación 2026-1'!F:F,"SUNAMPE",'Planificación 2026-1'!X:X,C298,'Planificación 2026-1'!H:H,"T3"))&gt;0,"P36"," ")</f>
        <v xml:space="preserve"> </v>
      </c>
      <c r="BH298" s="58" t="str">
        <f>IF(SUM(COUNTIFS('Planificación 2026-1'!F:F,"SUNAMPE",'Planificación 2026-1'!X:X,C298,'Planificación 2026-1'!H:H,"T2"))&gt;0,"P37"," ")</f>
        <v xml:space="preserve"> </v>
      </c>
      <c r="BI298" s="58" t="str">
        <f>IF(SUM(COUNTIFS('Planificación 2026-1'!F:F,"SUNAMPE",'Planificación 2026-1'!X:X,C298,'Planificación 2026-1'!H:H,"AE"))&gt;0,"P38"," ")</f>
        <v xml:space="preserve"> </v>
      </c>
      <c r="BJ298" s="58" t="str">
        <f>IF(SUM(COUNTIFS('Planificación 2026-1'!F:F,"SUNAMPE",'Planificación 2026-1'!X:X,C298,'Planificación 2026-1'!H:H,"T4"))&gt;0,"P55"," ")</f>
        <v xml:space="preserve"> </v>
      </c>
      <c r="BK298" s="58" t="str">
        <f>IF(SUM(COUNTIFS('Planificación 2026-1'!F:F,"HUAURA",'Planificación 2026-1'!X:X,C298,'Planificación 2026-1'!H:H,"AF"))&gt;0," P01"," ")</f>
        <v xml:space="preserve"> </v>
      </c>
      <c r="BL298" s="58" t="str">
        <f>IF(SUM(COUNTIFS('Planificación 2026-1'!F:F,"HUAURA",'Planificación 2026-1'!X:X,C298,'Planificación 2026-1'!H:H,"EN"))&gt;0,"P02"," ")</f>
        <v>P02</v>
      </c>
      <c r="BM298" s="58" t="str">
        <f>IF(SUM(COUNTIFS('Planificación 2026-1'!F:F,"HUAURA",'Planificación 2026-1'!X:X,C298,'Planificación 2026-1'!H:H,"IS"))&gt;0,"P03"," ")</f>
        <v xml:space="preserve"> </v>
      </c>
      <c r="BN298" s="58" t="str">
        <f>IF(SUM(COUNTIFS('Planificación 2026-1'!F:F,"HUAURA",'Planificación 2026-1'!X:X,C298,'Planificación 2026-1'!H:H,"PS"))&gt;0,"P04"," ")</f>
        <v xml:space="preserve"> </v>
      </c>
      <c r="BO298" s="58"/>
      <c r="BP298" s="58" t="str">
        <f>IF(SUM(COUNTIFS('Planificación 2026-1'!F:F,"HUAURA",'Planificación 2026-1'!X:X,C298,'Planificación 2026-1'!H:H,"IN"))&gt;0,"P06"," ")</f>
        <v xml:space="preserve"> </v>
      </c>
      <c r="BQ298" s="58" t="str">
        <f>IF(SUM(COUNTIFS('Planificación 2026-1'!F:F,"HUAURA",'Planificación 2026-1'!X:X,C298,'Planificación 2026-1'!H:H,"CA"))&gt;0,"P07"," ")</f>
        <v xml:space="preserve"> </v>
      </c>
      <c r="BR298" s="58" t="str">
        <f>IF(SUM(COUNTIFS('Planificación 2026-1'!F:F,"HUAURA",'Planificación 2026-1'!X:X,C298,'Planificación 2026-1'!H:H,"DE"))&gt;0,"P08"," ")</f>
        <v xml:space="preserve"> </v>
      </c>
      <c r="BS298" s="58" t="str">
        <f>IF(SUM(COUNTIFS('Planificación 2026-1'!F:F,"HUAURA",'Planificación 2026-1'!X:X,C298,'Planificación 2026-1'!H:H,"OB"))&gt;0,"P09"," ")</f>
        <v xml:space="preserve"> </v>
      </c>
      <c r="BT298" s="58" t="str">
        <f>IF(SUM(COUNTIFS('Planificación 2026-1'!F:F,"HUAURA",'Planificación 2026-1'!X:X,C298,'Planificación 2026-1'!H:H,"MH"))&gt;0,"P31"," ")</f>
        <v xml:space="preserve"> </v>
      </c>
      <c r="BU298" s="58" t="str">
        <f>IF(SUM(COUNTIFS('Planificación 2026-1'!F:F,"HUAURA",'Planificación 2026-1'!X:X,C298,'Planificación 2026-1'!H:H,"IC"))&gt;0,"P32"," ")</f>
        <v xml:space="preserve"> </v>
      </c>
      <c r="BV298" s="58" t="str">
        <f>IF(SUM(COUNTIFS('Planificación 2026-1'!F:F,"HUAURA",'Planificación 2026-1'!X:X,C298,'Planificación 2026-1'!H:H,"AR"))&gt;0,"P34"," ")</f>
        <v xml:space="preserve"> </v>
      </c>
      <c r="BW298" s="58" t="str">
        <f>IF(SUM(COUNTIFS('Planificación 2026-1'!F:F,"HUAURA",'Planificación 2026-1'!X:X,C298,'Planificación 2026-1'!H:H,"T1"))&gt;0,"P35"," ")</f>
        <v xml:space="preserve"> </v>
      </c>
      <c r="BX298" s="58" t="str">
        <f>IF(SUM(COUNTIFS('Planificación 2026-1'!F:F,"HUAURA",'Planificación 2026-1'!X:X,C298,'Planificación 2026-1'!H:H,"T3"))&gt;0,"P36"," ")</f>
        <v xml:space="preserve"> </v>
      </c>
      <c r="BY298" s="58" t="str">
        <f>IF(SUM(COUNTIFS('Planificación 2026-1'!F:F,"HUAURA",'Planificación 2026-1'!X:X,C298,'Planificación 2026-1'!H:H,"T2"))&gt;0,"P37"," ")</f>
        <v xml:space="preserve"> </v>
      </c>
      <c r="BZ298" s="58" t="str">
        <f>IF(SUM(COUNTIFS('Planificación 2026-1'!F:F,"HUAURA",'Planificación 2026-1'!X:X,C298,'Planificación 2026-1'!H:H,"AE"))&gt;0,"P38"," ")</f>
        <v xml:space="preserve"> </v>
      </c>
      <c r="CA298" s="58" t="str">
        <f>IF(SUM(COUNTIFS('Planificación 2026-1'!F:F,"HUAURA",'Planificación 2026-1'!X:X,C298,'Planificación 2026-1'!H:H,"T4"))&gt;0,"P55"," ")</f>
        <v xml:space="preserve"> </v>
      </c>
      <c r="CB298" s="59">
        <f>SUMIFS('Planificación 2026-1'!S:S,'Planificación 2026-1'!X:X,C298,'Planificación 2026-1'!H:H,"AF",'Planificación 2026-1'!I:I,"&gt;2")</f>
        <v>0</v>
      </c>
      <c r="CC298" s="59">
        <f>SUMIFS('Planificación 2026-1'!S:S,'Planificación 2026-1'!X:X,C298,'Planificación 2026-1'!H:H,"EN",'Planificación 2026-1'!I:I,"&gt;2")</f>
        <v>0</v>
      </c>
      <c r="CD298" s="59">
        <f>SUMIFS('Planificación 2026-1'!S:S,'Planificación 2026-1'!X:X,C298,'Planificación 2026-1'!H:H,"IS",'Planificación 2026-1'!I:I,"&gt;2")</f>
        <v>0</v>
      </c>
      <c r="CE298" s="59">
        <f>SUMIFS('Planificación 2026-1'!S:S,'Planificación 2026-1'!X:X,C298,'Planificación 2026-1'!H:H,"PS",'Planificación 2026-1'!I:I,"&gt;2")</f>
        <v>0</v>
      </c>
      <c r="CF298" s="59">
        <f>SUMIFS('Planificación 2026-1'!S:S,'Planificación 2026-1'!X:X,C298,'Planificación 2026-1'!H:H,"IN",'Planificación 2026-1'!I:I,"&gt;2")</f>
        <v>0</v>
      </c>
      <c r="CG298" s="59">
        <f>SUMIFS('Planificación 2026-1'!S:S,'Planificación 2026-1'!X:X,C298,'Planificación 2026-1'!H:H,"CA",'Planificación 2026-1'!I:I,"&gt;2")</f>
        <v>0</v>
      </c>
      <c r="CH298" s="59">
        <f>SUMIFS('Planificación 2026-1'!S:S,'Planificación 2026-1'!X:X,C298,'Planificación 2026-1'!H:H,"DE",'Planificación 2026-1'!I:I,"&gt;2")</f>
        <v>0</v>
      </c>
      <c r="CI298" s="59">
        <f>SUMIFS('Planificación 2026-1'!S:S,'Planificación 2026-1'!X:X,C298,'Planificación 2026-1'!H:H,"OB",'Planificación 2026-1'!I:I,"&gt;2")</f>
        <v>0</v>
      </c>
      <c r="CJ298" s="59">
        <f>SUMIFS('Planificación 2026-1'!S:S,'Planificación 2026-1'!X:X,C298,'Planificación 2026-1'!H:H,"MH",'Planificación 2026-1'!I:I,"&gt;2")</f>
        <v>0</v>
      </c>
      <c r="CK298" s="59">
        <f>SUMIFS('Planificación 2026-1'!S:S,'Planificación 2026-1'!X:X,C298,'Planificación 2026-1'!H:H,"IC",'Planificación 2026-1'!I:I,"&gt;2")</f>
        <v>0</v>
      </c>
      <c r="CL298" s="59">
        <f>SUMIFS('Planificación 2026-1'!S:S,'Planificación 2026-1'!X:X,C298,'Planificación 2026-1'!H:H,"AR",'Planificación 2026-1'!I:I,"&gt;2")</f>
        <v>0</v>
      </c>
      <c r="CM298" s="59">
        <f>SUMIFS('Planificación 2026-1'!S:S,'Planificación 2026-1'!X:X,C298,'Planificación 2026-1'!H:H,"AE",'Planificación 2026-1'!I:I,"&gt;2")</f>
        <v>0</v>
      </c>
      <c r="CN298" s="59">
        <f>SUMIFS('Planificación 2026-1'!S:S,'Planificación 2026-1'!X:X,C298,'Planificación 2026-1'!H:H,"T1",'Planificación 2026-1'!I:I,"&gt;2")</f>
        <v>0</v>
      </c>
      <c r="CO298" s="59">
        <f>SUMIFS('Planificación 2026-1'!S:S,'Planificación 2026-1'!X:X,C298,'Planificación 2026-1'!H:H,"T3",'Planificación 2026-1'!I:I,"&gt;2")</f>
        <v>0</v>
      </c>
      <c r="CP298" s="59">
        <f>SUMIFS('Planificación 2026-1'!S:S,'Planificación 2026-1'!X:X,C298,'Planificación 2026-1'!H:H,"T2",'Planificación 2026-1'!I:I,"&gt;2")</f>
        <v>0</v>
      </c>
      <c r="CQ298" s="59">
        <f>SUMIFS('Planificación 2026-1'!S:S,'Planificación 2026-1'!X:X,C298,'Planificación 2026-1'!H:H,"T4",'Planificación 2026-1'!I:I,"&gt;2")</f>
        <v>0</v>
      </c>
      <c r="CR298" s="59">
        <f>SUMIFS('Planificación 2026-1'!S:S,'Planificación 2026-1'!X:X,C298,'Planificación 2026-1'!H:H,"AF",'Planificación 2026-1'!I:I,"&lt;3")</f>
        <v>0</v>
      </c>
      <c r="CS298" s="59">
        <f>SUMIFS('Planificación 2026-1'!S:S,'Planificación 2026-1'!X:X,C298,'Planificación 2026-1'!H:H,"EN",'Planificación 2026-1'!I:I,"&lt;3")</f>
        <v>8</v>
      </c>
      <c r="CT298" s="59">
        <f>SUMIFS('Planificación 2026-1'!S:S,'Planificación 2026-1'!X:X,C298,'Planificación 2026-1'!H:H,"IS",'Planificación 2026-1'!I:I,"&lt;3")</f>
        <v>0</v>
      </c>
      <c r="CU298" s="59">
        <f>SUMIFS('Planificación 2026-1'!S:S,'Planificación 2026-1'!X:X,C298,'Planificación 2026-1'!H:H,"PS",'Planificación 2026-1'!I:I,"&lt;3")</f>
        <v>0</v>
      </c>
      <c r="CV298" s="59">
        <f>SUMIFS('Planificación 2026-1'!S:S,'Planificación 2026-1'!X:X,C298,'Planificación 2026-1'!H:H,"IN",'Planificación 2026-1'!I:I,"&lt;3")</f>
        <v>0</v>
      </c>
      <c r="CW298" s="59">
        <f>SUMIFS('Planificación 2026-1'!S:S,'Planificación 2026-1'!X:X,C298,'Planificación 2026-1'!H:H,"CA",'Planificación 2026-1'!I:I,"&lt;3")</f>
        <v>0</v>
      </c>
      <c r="CX298" s="59">
        <f>SUMIFS('Planificación 2026-1'!S:S,'Planificación 2026-1'!X:X,C298,'Planificación 2026-1'!H:H,"DE",'Planificación 2026-1'!I:I,"&lt;3")</f>
        <v>0</v>
      </c>
      <c r="CY298" s="59">
        <f>SUMIFS('Planificación 2026-1'!S:S,'Planificación 2026-1'!X:X,C298,'Planificación 2026-1'!H:H,"OB",'Planificación 2026-1'!I:I,"&lt;3")</f>
        <v>0</v>
      </c>
      <c r="CZ298" s="59">
        <f>SUMIFS('Planificación 2026-1'!S:S,'Planificación 2026-1'!X:X,C298,'Planificación 2026-1'!H:H,"MH",'Planificación 2026-1'!I:I,"&lt;3")</f>
        <v>0</v>
      </c>
      <c r="DA298" s="59">
        <f>SUMIFS('Planificación 2026-1'!S:S,'Planificación 2026-1'!X:X,C298,'Planificación 2026-1'!H:H,"IC",'Planificación 2026-1'!I:I,"&lt;3")</f>
        <v>0</v>
      </c>
      <c r="DB298" s="59">
        <f>SUMIFS('Planificación 2026-1'!S:S,'Planificación 2026-1'!X:X,C298,'Planificación 2026-1'!H:H,"AR",'Planificación 2026-1'!I:I,"&lt;3")</f>
        <v>0</v>
      </c>
      <c r="DC298" s="59">
        <f>SUMIFS('Planificación 2026-1'!S:S,'Planificación 2026-1'!X:X,C298,'Planificación 2026-1'!H:H,"AE",'Planificación 2026-1'!I:I,"&lt;3")</f>
        <v>0</v>
      </c>
      <c r="DD298" s="59">
        <f>SUMIFS('Planificación 2026-1'!S:S,'Planificación 2026-1'!X:X,C298,'Planificación 2026-1'!H:H,"T1",'Planificación 2026-1'!I:I,"&lt;3")</f>
        <v>0</v>
      </c>
      <c r="DE298" s="59">
        <f>SUMIFS('Planificación 2026-1'!S:S,'Planificación 2026-1'!X:X,C298,'Planificación 2026-1'!H:H,"T3",'Planificación 2026-1'!I:I,"&lt;3")</f>
        <v>0</v>
      </c>
      <c r="DF298" s="59">
        <f>SUMIFS('Planificación 2026-1'!S:S,'Planificación 2026-1'!X:X,C298,'Planificación 2026-1'!H:H,"T2",'Planificación 2026-1'!I:I,"&lt;3")</f>
        <v>0</v>
      </c>
      <c r="DG298" s="59">
        <f>SUMIFS('Planificación 2026-1'!S:S,'Planificación 2026-1'!X:X,C298,'Planificación 2026-1'!H:H,"T4",'Planificación 2026-1'!I:I,"&lt;3")</f>
        <v>0</v>
      </c>
      <c r="DH298" s="58" t="str">
        <f t="shared" si="73"/>
        <v/>
      </c>
      <c r="DI298" s="27">
        <f>IF(C298="","",SUMIFS('Planificación 2026-1'!S:S,'Planificación 2026-1'!X:X,C298,'Planificación 2026-1'!F:F,"PRINCIPAL",'Planificación 2026-1'!Y:Y,"VIRTUAL"))</f>
        <v>0</v>
      </c>
      <c r="DJ298" s="27">
        <f>IF(C298="","",SUMIFS('Planificación 2026-1'!S:S,'Planificación 2026-1'!X:X,C298,'Planificación 2026-1'!F:F,"PRINCIPAL",'Planificación 2026-1'!Y:Y,"PRESENCIAL"))</f>
        <v>0</v>
      </c>
      <c r="DK298" s="27">
        <f>IF(C298="","",SUMIFS('Planificación 2026-1'!S:S,'Planificación 2026-1'!X:X,C298,'Planificación 2026-1'!F:F,"PRINCIPAL",'Planificación 2026-1'!Y:Y,"HIBRIDO PRESENCIAL"))</f>
        <v>0</v>
      </c>
      <c r="DL298" s="58" t="str">
        <f t="shared" si="74"/>
        <v/>
      </c>
      <c r="DM298" s="58">
        <f>IF(C298="","",SUMIFS('Planificación 2026-1'!S:S,'Planificación 2026-1'!X:X,C298,'Planificación 2026-1'!F:F,"FILIAL",'Planificación 2026-1'!Y:Y,"VIRTUAL"))</f>
        <v>0</v>
      </c>
      <c r="DN298" s="60">
        <f>IF(C298="","",SUMIFS('Planificación 2026-1'!S:S,'Planificación 2026-1'!X:X,C298,'Planificación 2026-1'!F:F,"FILIAL",'Planificación 2026-1'!Y:Y,"PRESENCIAL"))</f>
        <v>0</v>
      </c>
      <c r="DO298" s="29">
        <f>IF(C298="","",SUMIFS('Planificación 2026-1'!S:S,'Planificación 2026-1'!X:X,C298,'Planificación 2026-1'!F:F,"FILIAL",'Planificación 2026-1'!Y:Y,"HIBRIDO PRESENCIAL"))</f>
        <v>0</v>
      </c>
      <c r="DP298" s="61" t="str">
        <f t="shared" si="75"/>
        <v/>
      </c>
      <c r="DQ298" s="58">
        <f>IF(C298="","",SUMIFS('Planificación 2026-1'!S:S,'Planificación 2026-1'!X:X,C298,'Planificación 2026-1'!F:F,"SUNAMPE",'Planificación 2026-1'!Y:Y,"VIRTUAL"))</f>
        <v>0</v>
      </c>
      <c r="DR298" s="29">
        <f>IF(C298="","",SUMIFS('Planificación 2026-1'!S:S,'Planificación 2026-1'!X:X,C298,'Planificación 2026-1'!F:F,"SUNAMPE",'Planificación 2026-1'!Y:Y,"PRESENCIAL"))</f>
        <v>0</v>
      </c>
      <c r="DS298" s="61" t="str">
        <f t="shared" si="76"/>
        <v>P02</v>
      </c>
      <c r="DT298" s="58">
        <f>IF(C298="","",SUMIFS('Planificación 2026-1'!S:S,'Planificación 2026-1'!X:X,C298,'Planificación 2026-1'!F:F,"HUAURA",'Planificación 2026-1'!Y:Y,"VIRTUAL"))</f>
        <v>0</v>
      </c>
      <c r="DU298" s="29">
        <f>IF(C298="","",SUMIFS('Planificación 2026-1'!S:S,'Planificación 2026-1'!X:X,C298,'Planificación 2026-1'!F:F,"HUAURA",'Planificación 2026-1'!Y:Y,"PRESENCIAL"))</f>
        <v>8</v>
      </c>
      <c r="DV298" s="32">
        <f>SUMIFS('Planificación 2026-1'!S:S,'Planificación 2026-1'!X:X,C298,'Planificación 2026-1'!F:F,"PRINCIPAL",'Planificación 2026-1'!Y:Y,"VIRTUAL",'Planificación 2026-1'!I:I,"&gt;2")</f>
        <v>0</v>
      </c>
      <c r="DW298" s="32">
        <f>SUMIFS('Planificación 2026-1'!S:S,'Planificación 2026-1'!X:X,C298,'Planificación 2026-1'!F:F,"PRINCIPAL",'Planificación 2026-1'!Y:Y,"&lt;&gt;VIRTUAL",'Planificación 2026-1'!I:I,"&gt;2")</f>
        <v>0</v>
      </c>
      <c r="DX298" s="32">
        <f>SUMIFS('Planificación 2026-1'!S:S,'Planificación 2026-1'!X:X,C298,'Planificación 2026-1'!F:F,"SUNAMPE",'Planificación 2026-1'!Y:Y,"VIRTUAL",'Planificación 2026-1'!I:I,"&gt;2")</f>
        <v>0</v>
      </c>
      <c r="DY298" s="32">
        <f>SUMIFS('Planificación 2026-1'!S:S,'Planificación 2026-1'!X:X,C298,'Planificación 2026-1'!F:F,"SUNAMPE",'Planificación 2026-1'!Y:Y,"&lt;&gt;VIRTUAL",'Planificación 2026-1'!I:I,"&gt;2")</f>
        <v>0</v>
      </c>
      <c r="DZ298" s="32">
        <f>SUMIFS('Planificación 2026-1'!S:S,'Planificación 2026-1'!X:X,C298,'Planificación 2026-1'!F:F,"FILIAL",'Planificación 2026-1'!Y:Y,"VIRTUAL",'Planificación 2026-1'!I:I,"&gt;2")</f>
        <v>0</v>
      </c>
      <c r="EA298" s="32">
        <f>SUMIFS('Planificación 2026-1'!S:S,'Planificación 2026-1'!X:X,C298,'Planificación 2026-1'!F:F,"FILIAL",'Planificación 2026-1'!Y:Y,"&lt;&gt;VIRTUAL",'Planificación 2026-1'!I:I,"&gt;2")</f>
        <v>0</v>
      </c>
      <c r="EB298" s="32">
        <f>SUMIFS('Planificación 2026-1'!S:S,'Planificación 2026-1'!X:X,C298,'Planificación 2026-1'!F:F,"PORUMA",'Planificación 2026-1'!Y:Y,"VIRTUAL",'Planificación 2026-1'!I:I,"&gt;2")</f>
        <v>0</v>
      </c>
      <c r="EC298" s="32">
        <f>SUMIFS('Planificación 2026-1'!S:S,'Planificación 2026-1'!X:X,C298,'Planificación 2026-1'!F:F,"PORUMA",'Planificación 2026-1'!Y:Y,"&lt;&gt;VIRTUAL",'Planificación 2026-1'!I:I,"&gt;2")</f>
        <v>0</v>
      </c>
      <c r="ED298" s="32">
        <f>SUMIFS('Planificación 2026-1'!S:S,'Planificación 2026-1'!X:X,C298,'Planificación 2026-1'!F:F,"HUAURA",'Planificación 2026-1'!Y:Y,"VIRTUAL",'Planificación 2026-1'!I:I,"&gt;2")</f>
        <v>0</v>
      </c>
      <c r="EE298" s="32">
        <f>SUMIFS('Planificación 2026-1'!S:S,'Planificación 2026-1'!X:X,C298,'Planificación 2026-1'!F:F,"HUAURA",'Planificación 2026-1'!Y:Y,"&lt;&gt;VIRTUAL",'Planificación 2026-1'!I:I,"&gt;2")</f>
        <v>0</v>
      </c>
      <c r="EF298" s="32">
        <f>SUMIFS('Planificación 2026-1'!S:S,'Planificación 2026-1'!X:X,C298,'Planificación 2026-1'!F:F,"PRINCIPAL",'Planificación 2026-1'!Y:Y,"VIRTUAL",'Planificación 2026-1'!I:I,"&lt;3")</f>
        <v>0</v>
      </c>
      <c r="EG298" s="32">
        <f>SUMIFS('Planificación 2026-1'!S:S,'Planificación 2026-1'!X:X,C298,'Planificación 2026-1'!F:F,"PRINCIPAL",'Planificación 2026-1'!Y:Y,"&lt;&gt;VIRTUAL",'Planificación 2026-1'!I:I,"&lt;3")</f>
        <v>0</v>
      </c>
      <c r="EH298" s="32">
        <f>SUMIFS('Planificación 2026-1'!S:S,'Planificación 2026-1'!X:X,C298,'Planificación 2026-1'!F:F,"SUNAMPE",'Planificación 2026-1'!Y:Y,"VIRTUAL",'Planificación 2026-1'!I:I,"&lt;3")</f>
        <v>0</v>
      </c>
      <c r="EI298" s="32">
        <f>SUMIFS('Planificación 2026-1'!S:S,'Planificación 2026-1'!X:X,C298,'Planificación 2026-1'!F:F,"SUNAMPE",'Planificación 2026-1'!Y:Y,"&lt;&gt;VIRTUAL",'Planificación 2026-1'!I:I,"&lt;3")</f>
        <v>0</v>
      </c>
      <c r="EJ298" s="32">
        <f>SUMIFS('Planificación 2026-1'!S:S,'Planificación 2026-1'!X:X,C298,'Planificación 2026-1'!F:F,"FILIAL",'Planificación 2026-1'!Y:Y,"VIRTUAL",'Planificación 2026-1'!I:I,"&lt;3")</f>
        <v>0</v>
      </c>
      <c r="EK298" s="32">
        <f>SUMIFS('Planificación 2026-1'!S:S,'Planificación 2026-1'!X:X,C298,'Planificación 2026-1'!F:F,"FILIAL",'Planificación 2026-1'!Y:Y,"&lt;&gt;VIRTUAL",'Planificación 2026-1'!I:I,"&lt;3")</f>
        <v>0</v>
      </c>
      <c r="EL298" s="32">
        <f>SUMIFS('Planificación 2026-1'!S:S,'Planificación 2026-1'!X:X,C298,'Planificación 2026-1'!F:F,"PORUMA",'Planificación 2026-1'!Y:Y,"VIRTUAL",'Planificación 2026-1'!I:I,"&lt;3")</f>
        <v>0</v>
      </c>
      <c r="EM298" s="32">
        <f>SUMIFS('Planificación 2026-1'!S:S,'Planificación 2026-1'!X:X,C298,'Planificación 2026-1'!F:F,"PORUMA",'Planificación 2026-1'!Y:Y,"&lt;&gt;VIRTUAL",'Planificación 2026-1'!I:I,"&lt;3")</f>
        <v>0</v>
      </c>
      <c r="EN298" s="32">
        <f>SUMIFS('Planificación 2026-1'!S:S,'Planificación 2026-1'!X:X,C298,'Planificación 2026-1'!F:F,"HUAURA",'Planificación 2026-1'!Y:Y,"VIRTUAL",'Planificación 2026-1'!I:I,"&lt;3")</f>
        <v>0</v>
      </c>
      <c r="EO298" s="32">
        <f>SUMIFS('Planificación 2026-1'!S:S,'Planificación 2026-1'!X:X,C298,'Planificación 2026-1'!F:F,"HUAURA",'Planificación 2026-1'!Y:Y,"&lt;&gt;VIRTUAL",'Planificación 2026-1'!I:I,"&lt;3")</f>
        <v>8</v>
      </c>
      <c r="EP298" s="32">
        <f t="shared" si="77"/>
        <v>0</v>
      </c>
      <c r="EQ298" s="32">
        <f t="shared" si="78"/>
        <v>8</v>
      </c>
      <c r="ER298" s="32">
        <f t="shared" si="79"/>
        <v>0</v>
      </c>
      <c r="ES298" s="32">
        <f t="shared" si="80"/>
        <v>0</v>
      </c>
      <c r="ET298" s="32">
        <f t="shared" si="81"/>
        <v>0</v>
      </c>
      <c r="EU298" s="32">
        <f t="shared" si="82"/>
        <v>8</v>
      </c>
      <c r="EV298" s="32" t="b">
        <f t="shared" si="83"/>
        <v>1</v>
      </c>
      <c r="EW298" s="32"/>
      <c r="EX298" s="32">
        <f t="shared" si="84"/>
        <v>0</v>
      </c>
      <c r="EY298" s="32">
        <f t="shared" si="85"/>
        <v>8</v>
      </c>
      <c r="EZ298" s="32" t="b">
        <f t="shared" si="86"/>
        <v>1</v>
      </c>
      <c r="FA298" s="32" t="str">
        <f t="shared" si="87"/>
        <v/>
      </c>
      <c r="FB298" s="32" t="str">
        <f t="shared" si="88"/>
        <v>PRESENCIAL</v>
      </c>
    </row>
    <row r="299" spans="2:158">
      <c r="B299" s="65">
        <v>296</v>
      </c>
      <c r="C299" s="32" t="s">
        <v>507</v>
      </c>
      <c r="D299" s="429">
        <v>44425152</v>
      </c>
      <c r="E299" s="62">
        <f>SUMIF('Planificación 2026-1'!X:X,C299,'Planificación 2026-1'!S:S)</f>
        <v>32</v>
      </c>
      <c r="F299" s="450" t="s">
        <v>199</v>
      </c>
      <c r="G299" s="57" t="s">
        <v>434</v>
      </c>
      <c r="H299" s="64"/>
      <c r="I299" s="64"/>
      <c r="J299" s="32" t="s">
        <v>44</v>
      </c>
      <c r="K299" s="468" t="s">
        <v>150</v>
      </c>
      <c r="L299" s="57" t="str">
        <f>IF(SUM(COUNTIFS('Planificación 2026-1'!F:F,"PRINCIPAL",'Planificación 2026-1'!X:X,C299,'Planificación 2026-1'!H:H,"AF"))&gt;0,"P01"," ")</f>
        <v xml:space="preserve"> </v>
      </c>
      <c r="M299" s="58" t="str">
        <f>IF(SUM(COUNTIFS('Planificación 2026-1'!F:F,"PRINCIPAL",'Planificación 2026-1'!X:X,C299,'Planificación 2026-1'!H:H,"EN"))&gt;0,"P02"," ")</f>
        <v>P02</v>
      </c>
      <c r="N299" s="58" t="str">
        <f>IF(SUM(COUNTIFS('Planificación 2026-1'!F:F,"PRINCIPAL",'Planificación 2026-1'!X:X,C299,'Planificación 2026-1'!H:H,"IS"))&gt;0,"P03"," ")</f>
        <v xml:space="preserve"> </v>
      </c>
      <c r="O299" s="58" t="str">
        <f>IF(SUM(COUNTIFS('Planificación 2026-1'!F:F,"PRINCIPAL",'Planificación 2026-1'!X:X,C299,'Planificación 2026-1'!H:H,"PS"))&gt;0,"P04"," ")</f>
        <v xml:space="preserve"> </v>
      </c>
      <c r="P299" s="58"/>
      <c r="Q299" s="58" t="str">
        <f>IF(SUM(COUNTIFS('Planificación 2026-1'!F:F,"PRINCIPAL",'Planificación 2026-1'!X:X,C299,'Planificación 2026-1'!H:H,"IN"))&gt;0,"P06"," ")</f>
        <v xml:space="preserve"> </v>
      </c>
      <c r="R299" s="58" t="str">
        <f>IF(SUM(COUNTIFS('Planificación 2026-1'!F:F,"PRINCIPAL",'Planificación 2026-1'!X:X,C299,'Planificación 2026-1'!H:H,"CA"))&gt;0,"P07"," ")</f>
        <v xml:space="preserve"> </v>
      </c>
      <c r="S299" s="58" t="str">
        <f>IF(SUM(COUNTIFS('Planificación 2026-1'!F:F,"PRINCIPAL",'Planificación 2026-1'!X:X,C299,'Planificación 2026-1'!H:H,"DE"))&gt;0,"P08"," ")</f>
        <v xml:space="preserve"> </v>
      </c>
      <c r="T299" s="58" t="str">
        <f>IF(SUM(COUNTIFS('Planificación 2026-1'!F:F,"PRINCIPAL",'Planificación 2026-1'!X:X,C299,'Planificación 2026-1'!H:H,"OB"))&gt;0,"P09"," ")</f>
        <v xml:space="preserve"> </v>
      </c>
      <c r="U299" s="58" t="str">
        <f>IF(SUM(COUNTIFS('Planificación 2026-1'!F:F,"PRINCIPAL",'Planificación 2026-1'!X:X,C299,'Planificación 2026-1'!H:H,"MH"))&gt;0,"P31"," ")</f>
        <v xml:space="preserve"> </v>
      </c>
      <c r="V299" s="58" t="str">
        <f>IF(SUM(COUNTIFS('Planificación 2026-1'!F:F,"PRINCIPAL",'Planificación 2026-1'!X:X,C299,'Planificación 2026-1'!H:H,"IC"))&gt;0,"P32"," ")</f>
        <v xml:space="preserve"> </v>
      </c>
      <c r="W299" s="58" t="str">
        <f>IF(SUM(COUNTIFS('Planificación 2026-1'!F:F,"PRINCIPAL",'Planificación 2026-1'!X:X,C299,'Planificación 2026-1'!H:H,"AR"))&gt;0,"P34"," ")</f>
        <v xml:space="preserve"> </v>
      </c>
      <c r="X299" s="58" t="str">
        <f>IF(SUM(COUNTIFS('Planificación 2026-1'!F:F,"PRINCIPAL",'Planificación 2026-1'!X:X,C299,'Planificación 2026-1'!H:H,"T1"))&gt;0,"P35"," ")</f>
        <v xml:space="preserve"> </v>
      </c>
      <c r="Y299" s="58" t="str">
        <f>IF(SUM(COUNTIFS('Planificación 2026-1'!F:F,"PRINCIPAL",'Planificación 2026-1'!X:X,C299,'Planificación 2026-1'!H:H,"T3"))&gt;0,"P36"," ")</f>
        <v xml:space="preserve"> </v>
      </c>
      <c r="Z299" s="58" t="str">
        <f>IF(SUM(COUNTIFS('Planificación 2026-1'!F:F,"PRINCIPAL",'Planificación 2026-1'!X:X,C299,'Planificación 2026-1'!H:H,"T2"))&gt;0,"P37"," ")</f>
        <v xml:space="preserve"> </v>
      </c>
      <c r="AA299" s="58" t="str">
        <f>IF(SUM(COUNTIFS('Planificación 2026-1'!F:F,"PRINCIPAL",'Planificación 2026-1'!X:X,C299,'Planificación 2026-1'!H:H,"AE"))&gt;0,"P38"," ")</f>
        <v xml:space="preserve"> </v>
      </c>
      <c r="AB299" s="58" t="str">
        <f>IF(SUM(COUNTIFS('Planificación 2026-1'!F:F,"PRINCIPAL",'Planificación 2026-1'!X:X,C299,'Planificación 2026-1'!H:H,"T4"))&gt;0,"P55"," ")</f>
        <v xml:space="preserve"> </v>
      </c>
      <c r="AC299" s="58" t="str">
        <f>IF(SUM(COUNTIFS('Planificación 2026-1'!F:F,"FILIAL",'Planificación 2026-1'!X:X,C299,'Planificación 2026-1'!H:H,"AF"))&gt;0," P01"," ")</f>
        <v xml:space="preserve"> </v>
      </c>
      <c r="AD299" s="58" t="str">
        <f>IF(SUM(COUNTIFS('Planificación 2026-1'!F:F,"FILIAL",'Planificación 2026-1'!X:X,C299,'Planificación 2026-1'!H:H,"EN"))&gt;0,"P02"," ")</f>
        <v xml:space="preserve"> </v>
      </c>
      <c r="AE299" s="58" t="str">
        <f>IF(SUM(COUNTIFS('Planificación 2026-1'!F:F,"FILIAL",'Planificación 2026-1'!X:X,C299,'Planificación 2026-1'!H:H,"IS"))&gt;0,"P03"," ")</f>
        <v xml:space="preserve"> </v>
      </c>
      <c r="AF299" s="58" t="str">
        <f>IF(SUM(COUNTIFS('Planificación 2026-1'!F:F,"FILIAL",'Planificación 2026-1'!X:X,C299,'Planificación 2026-1'!H:H,"PS"))&gt;0,"P04"," ")</f>
        <v xml:space="preserve"> </v>
      </c>
      <c r="AG299" s="58"/>
      <c r="AH299" s="58" t="str">
        <f>IF(SUM(COUNTIFS('Planificación 2026-1'!F:F,"FILIAL",'Planificación 2026-1'!X:X,C299,'Planificación 2026-1'!H:H,"IN"))&gt;0,"P06"," ")</f>
        <v xml:space="preserve"> </v>
      </c>
      <c r="AI299" s="58" t="str">
        <f>IF(SUM(COUNTIFS('Planificación 2026-1'!F:F,"FILIAL",'Planificación 2026-1'!X:X,C299,'Planificación 2026-1'!H:H,"CA"))&gt;0,"P07"," ")</f>
        <v xml:space="preserve"> </v>
      </c>
      <c r="AJ299" s="58" t="str">
        <f>IF(SUM(COUNTIFS('Planificación 2026-1'!F:F,"FILIAL",'Planificación 2026-1'!X:X,C299,'Planificación 2026-1'!H:H,"DE"))&gt;0,"P08"," ")</f>
        <v xml:space="preserve"> </v>
      </c>
      <c r="AK299" s="58" t="str">
        <f>IF(SUM(COUNTIFS('Planificación 2026-1'!F:F,"FILIAL",'Planificación 2026-1'!X:X,C299,'Planificación 2026-1'!H:H,"OB"))&gt;0,"P09"," ")</f>
        <v xml:space="preserve"> </v>
      </c>
      <c r="AL299" s="58" t="str">
        <f>IF(SUM(COUNTIFS('Planificación 2026-1'!F:F,"FILIAL",'Planificación 2026-1'!X:X,C299,'Planificación 2026-1'!H:H,"MH"))&gt;0,"P31"," ")</f>
        <v xml:space="preserve"> </v>
      </c>
      <c r="AM299" s="58" t="str">
        <f>IF(SUM(COUNTIFS('Planificación 2026-1'!F:F,"FILIAL",'Planificación 2026-1'!X:X,C299,'Planificación 2026-1'!H:H,"IC"))&gt;0,"P32"," ")</f>
        <v xml:space="preserve"> </v>
      </c>
      <c r="AN299" s="58" t="str">
        <f>IF(SUM(COUNTIFS('Planificación 2026-1'!F:F,"FILIAL",'Planificación 2026-1'!X:X,C299,'Planificación 2026-1'!H:H,"AR"))&gt;0,"P34"," ")</f>
        <v xml:space="preserve"> </v>
      </c>
      <c r="AO299" s="58" t="str">
        <f>IF(SUM(COUNTIFS('Planificación 2026-1'!F:F,"FILIAL",'Planificación 2026-1'!X:X,C299,'Planificación 2026-1'!H:H,"T1"))&gt;0,"P35"," ")</f>
        <v xml:space="preserve"> </v>
      </c>
      <c r="AP299" s="58" t="str">
        <f>IF(SUM(COUNTIFS('Planificación 2026-1'!F:F,"FILIAL",'Planificación 2026-1'!X:X,C299,'Planificación 2026-1'!H:H,"T3"))&gt;0,"P36"," ")</f>
        <v xml:space="preserve"> </v>
      </c>
      <c r="AQ299" s="58" t="str">
        <f>IF(SUM(COUNTIFS('Planificación 2026-1'!F:F,"FILIAL",'Planificación 2026-1'!X:X,C299,'Planificación 2026-1'!H:H,"T2"))&gt;0,"P37"," ")</f>
        <v xml:space="preserve"> </v>
      </c>
      <c r="AR299" s="58" t="str">
        <f>IF(SUM(COUNTIFS('Planificación 2026-1'!F:F,"FILIAL",'Planificación 2026-1'!X:X,C299,'Planificación 2026-1'!H:H,"AE"))&gt;0,"P38"," ")</f>
        <v xml:space="preserve"> </v>
      </c>
      <c r="AS299" s="58" t="str">
        <f>IF(SUM(COUNTIFS('Planificación 2026-1'!F:F,"FILIAL",'Planificación 2026-1'!X:X,C299,'Planificación 2026-1'!H:H,"T4"))&gt;0,"P55"," ")</f>
        <v xml:space="preserve"> </v>
      </c>
      <c r="AT299" s="58" t="str">
        <f>IF(SUM(COUNTIFS('Planificación 2026-1'!F:F,"SUNAMPE",'Planificación 2026-1'!X:X,C299,'Planificación 2026-1'!H:H,"AF"))&gt;0," P01"," ")</f>
        <v xml:space="preserve"> </v>
      </c>
      <c r="AU299" s="58" t="str">
        <f>IF(SUM(COUNTIFS('Planificación 2026-1'!F:F,"SUNAMPE",'Planificación 2026-1'!X:X,C299,'Planificación 2026-1'!H:H,"EN"))&gt;0,"P02"," ")</f>
        <v xml:space="preserve"> </v>
      </c>
      <c r="AV299" s="58" t="str">
        <f>IF(SUM(COUNTIFS('Planificación 2026-1'!F:F,"SUNAMPE",'Planificación 2026-1'!X:X,C299,'Planificación 2026-1'!H:H,"IS"))&gt;0,"P03"," ")</f>
        <v xml:space="preserve"> </v>
      </c>
      <c r="AW299" s="58" t="str">
        <f>IF(SUM(COUNTIFS('Planificación 2026-1'!F:F,"SUNAMPE",'Planificación 2026-1'!X:X,C299,'Planificación 2026-1'!H:H,"PS"))&gt;0,"P04"," ")</f>
        <v xml:space="preserve"> </v>
      </c>
      <c r="AX299" s="58"/>
      <c r="AY299" s="58" t="str">
        <f>IF(SUM(COUNTIFS('Planificación 2026-1'!F:F,"SUNAMPE",'Planificación 2026-1'!X:X,C299,'Planificación 2026-1'!H:H,"IN"))&gt;0,"P06"," ")</f>
        <v xml:space="preserve"> </v>
      </c>
      <c r="AZ299" s="58" t="str">
        <f>IF(SUM(COUNTIFS('Planificación 2026-1'!F:F,"SUNAMPE",'Planificación 2026-1'!X:X,C299,'Planificación 2026-1'!H:H,"CA"))&gt;0,"P07"," ")</f>
        <v xml:space="preserve"> </v>
      </c>
      <c r="BA299" s="58" t="str">
        <f>IF(SUM(COUNTIFS('Planificación 2026-1'!F:F,"SUNAMPE",'Planificación 2026-1'!X:X,C299,'Planificación 2026-1'!H:H,"DE"))&gt;0,"P08"," ")</f>
        <v xml:space="preserve"> </v>
      </c>
      <c r="BB299" s="58" t="str">
        <f>IF(SUM(COUNTIFS('Planificación 2026-1'!F:F,"SUNAMPE",'Planificación 2026-1'!X:X,C299,'Planificación 2026-1'!H:H,"OB"))&gt;0,"P09"," ")</f>
        <v xml:space="preserve"> </v>
      </c>
      <c r="BC299" s="58" t="str">
        <f>IF(SUM(COUNTIFS('Planificación 2026-1'!F:F,"SUNAMPE",'Planificación 2026-1'!X:X,C299,'Planificación 2026-1'!H:H,"MH"))&gt;0,"P31"," ")</f>
        <v xml:space="preserve"> </v>
      </c>
      <c r="BD299" s="58" t="str">
        <f>IF(SUM(COUNTIFS('Planificación 2026-1'!F:F,"SUNAMPE",'Planificación 2026-1'!X:X,C299,'Planificación 2026-1'!H:H,"IC"))&gt;0,"P32"," ")</f>
        <v xml:space="preserve"> </v>
      </c>
      <c r="BE299" s="58" t="str">
        <f>IF(SUM(COUNTIFS('Planificación 2026-1'!F:F,"SUNAMPE",'Planificación 2026-1'!X:X,C299,'Planificación 2026-1'!H:H,"AR"))&gt;0,"P34"," ")</f>
        <v xml:space="preserve"> </v>
      </c>
      <c r="BF299" s="58" t="str">
        <f>IF(SUM(COUNTIFS('Planificación 2026-1'!F:F,"SUNAMPE",'Planificación 2026-1'!X:X,C299,'Planificación 2026-1'!H:H,"T1"))&gt;0,"P35"," ")</f>
        <v xml:space="preserve"> </v>
      </c>
      <c r="BG299" s="58" t="str">
        <f>IF(SUM(COUNTIFS('Planificación 2026-1'!F:F,"SUNAMPE",'Planificación 2026-1'!X:X,C299,'Planificación 2026-1'!H:H,"T3"))&gt;0,"P36"," ")</f>
        <v xml:space="preserve"> </v>
      </c>
      <c r="BH299" s="58" t="str">
        <f>IF(SUM(COUNTIFS('Planificación 2026-1'!F:F,"SUNAMPE",'Planificación 2026-1'!X:X,C299,'Planificación 2026-1'!H:H,"T2"))&gt;0,"P37"," ")</f>
        <v xml:space="preserve"> </v>
      </c>
      <c r="BI299" s="58" t="str">
        <f>IF(SUM(COUNTIFS('Planificación 2026-1'!F:F,"SUNAMPE",'Planificación 2026-1'!X:X,C299,'Planificación 2026-1'!H:H,"AE"))&gt;0,"P38"," ")</f>
        <v xml:space="preserve"> </v>
      </c>
      <c r="BJ299" s="58" t="str">
        <f>IF(SUM(COUNTIFS('Planificación 2026-1'!F:F,"SUNAMPE",'Planificación 2026-1'!X:X,C299,'Planificación 2026-1'!H:H,"T4"))&gt;0,"P55"," ")</f>
        <v xml:space="preserve"> </v>
      </c>
      <c r="BK299" s="58" t="str">
        <f>IF(SUM(COUNTIFS('Planificación 2026-1'!F:F,"HUAURA",'Planificación 2026-1'!X:X,C299,'Planificación 2026-1'!H:H,"AF"))&gt;0," P01"," ")</f>
        <v xml:space="preserve"> </v>
      </c>
      <c r="BL299" s="58" t="str">
        <f>IF(SUM(COUNTIFS('Planificación 2026-1'!F:F,"HUAURA",'Planificación 2026-1'!X:X,C299,'Planificación 2026-1'!H:H,"EN"))&gt;0,"P02"," ")</f>
        <v>P02</v>
      </c>
      <c r="BM299" s="58" t="str">
        <f>IF(SUM(COUNTIFS('Planificación 2026-1'!F:F,"HUAURA",'Planificación 2026-1'!X:X,C299,'Planificación 2026-1'!H:H,"IS"))&gt;0,"P03"," ")</f>
        <v xml:space="preserve"> </v>
      </c>
      <c r="BN299" s="58" t="str">
        <f>IF(SUM(COUNTIFS('Planificación 2026-1'!F:F,"HUAURA",'Planificación 2026-1'!X:X,C299,'Planificación 2026-1'!H:H,"PS"))&gt;0,"P04"," ")</f>
        <v>P04</v>
      </c>
      <c r="BO299" s="58"/>
      <c r="BP299" s="58" t="str">
        <f>IF(SUM(COUNTIFS('Planificación 2026-1'!F:F,"HUAURA",'Planificación 2026-1'!X:X,C299,'Planificación 2026-1'!H:H,"IN"))&gt;0,"P06"," ")</f>
        <v xml:space="preserve"> </v>
      </c>
      <c r="BQ299" s="58" t="str">
        <f>IF(SUM(COUNTIFS('Planificación 2026-1'!F:F,"HUAURA",'Planificación 2026-1'!X:X,C299,'Planificación 2026-1'!H:H,"CA"))&gt;0,"P07"," ")</f>
        <v xml:space="preserve"> </v>
      </c>
      <c r="BR299" s="58" t="str">
        <f>IF(SUM(COUNTIFS('Planificación 2026-1'!F:F,"HUAURA",'Planificación 2026-1'!X:X,C299,'Planificación 2026-1'!H:H,"DE"))&gt;0,"P08"," ")</f>
        <v xml:space="preserve"> </v>
      </c>
      <c r="BS299" s="58" t="str">
        <f>IF(SUM(COUNTIFS('Planificación 2026-1'!F:F,"HUAURA",'Planificación 2026-1'!X:X,C299,'Planificación 2026-1'!H:H,"OB"))&gt;0,"P09"," ")</f>
        <v xml:space="preserve"> </v>
      </c>
      <c r="BT299" s="58" t="str">
        <f>IF(SUM(COUNTIFS('Planificación 2026-1'!F:F,"HUAURA",'Planificación 2026-1'!X:X,C299,'Planificación 2026-1'!H:H,"MH"))&gt;0,"P31"," ")</f>
        <v xml:space="preserve"> </v>
      </c>
      <c r="BU299" s="58" t="str">
        <f>IF(SUM(COUNTIFS('Planificación 2026-1'!F:F,"HUAURA",'Planificación 2026-1'!X:X,C299,'Planificación 2026-1'!H:H,"IC"))&gt;0,"P32"," ")</f>
        <v xml:space="preserve"> </v>
      </c>
      <c r="BV299" s="58" t="str">
        <f>IF(SUM(COUNTIFS('Planificación 2026-1'!F:F,"HUAURA",'Planificación 2026-1'!X:X,C299,'Planificación 2026-1'!H:H,"AR"))&gt;0,"P34"," ")</f>
        <v xml:space="preserve"> </v>
      </c>
      <c r="BW299" s="58" t="str">
        <f>IF(SUM(COUNTIFS('Planificación 2026-1'!F:F,"HUAURA",'Planificación 2026-1'!X:X,C299,'Planificación 2026-1'!H:H,"T1"))&gt;0,"P35"," ")</f>
        <v xml:space="preserve"> </v>
      </c>
      <c r="BX299" s="58" t="str">
        <f>IF(SUM(COUNTIFS('Planificación 2026-1'!F:F,"HUAURA",'Planificación 2026-1'!X:X,C299,'Planificación 2026-1'!H:H,"T3"))&gt;0,"P36"," ")</f>
        <v xml:space="preserve"> </v>
      </c>
      <c r="BY299" s="58" t="str">
        <f>IF(SUM(COUNTIFS('Planificación 2026-1'!F:F,"HUAURA",'Planificación 2026-1'!X:X,C299,'Planificación 2026-1'!H:H,"T2"))&gt;0,"P37"," ")</f>
        <v xml:space="preserve"> </v>
      </c>
      <c r="BZ299" s="58" t="str">
        <f>IF(SUM(COUNTIFS('Planificación 2026-1'!F:F,"HUAURA",'Planificación 2026-1'!X:X,C299,'Planificación 2026-1'!H:H,"AE"))&gt;0,"P38"," ")</f>
        <v xml:space="preserve"> </v>
      </c>
      <c r="CA299" s="58" t="str">
        <f>IF(SUM(COUNTIFS('Planificación 2026-1'!F:F,"HUAURA",'Planificación 2026-1'!X:X,C299,'Planificación 2026-1'!H:H,"T4"))&gt;0,"P55"," ")</f>
        <v xml:space="preserve"> </v>
      </c>
      <c r="CB299" s="59">
        <f>SUMIFS('Planificación 2026-1'!S:S,'Planificación 2026-1'!X:X,C299,'Planificación 2026-1'!H:H,"AF",'Planificación 2026-1'!I:I,"&gt;2")</f>
        <v>0</v>
      </c>
      <c r="CC299" s="59">
        <f>SUMIFS('Planificación 2026-1'!S:S,'Planificación 2026-1'!X:X,C299,'Planificación 2026-1'!H:H,"EN",'Planificación 2026-1'!I:I,"&gt;2")</f>
        <v>20</v>
      </c>
      <c r="CD299" s="59">
        <f>SUMIFS('Planificación 2026-1'!S:S,'Planificación 2026-1'!X:X,C299,'Planificación 2026-1'!H:H,"IS",'Planificación 2026-1'!I:I,"&gt;2")</f>
        <v>0</v>
      </c>
      <c r="CE299" s="59">
        <f>SUMIFS('Planificación 2026-1'!S:S,'Planificación 2026-1'!X:X,C299,'Planificación 2026-1'!H:H,"PS",'Planificación 2026-1'!I:I,"&gt;2")</f>
        <v>12</v>
      </c>
      <c r="CF299" s="59">
        <f>SUMIFS('Planificación 2026-1'!S:S,'Planificación 2026-1'!X:X,C299,'Planificación 2026-1'!H:H,"IN",'Planificación 2026-1'!I:I,"&gt;2")</f>
        <v>0</v>
      </c>
      <c r="CG299" s="59">
        <f>SUMIFS('Planificación 2026-1'!S:S,'Planificación 2026-1'!X:X,C299,'Planificación 2026-1'!H:H,"CA",'Planificación 2026-1'!I:I,"&gt;2")</f>
        <v>0</v>
      </c>
      <c r="CH299" s="59">
        <f>SUMIFS('Planificación 2026-1'!S:S,'Planificación 2026-1'!X:X,C299,'Planificación 2026-1'!H:H,"DE",'Planificación 2026-1'!I:I,"&gt;2")</f>
        <v>0</v>
      </c>
      <c r="CI299" s="59">
        <f>SUMIFS('Planificación 2026-1'!S:S,'Planificación 2026-1'!X:X,C299,'Planificación 2026-1'!H:H,"OB",'Planificación 2026-1'!I:I,"&gt;2")</f>
        <v>0</v>
      </c>
      <c r="CJ299" s="59">
        <f>SUMIFS('Planificación 2026-1'!S:S,'Planificación 2026-1'!X:X,C299,'Planificación 2026-1'!H:H,"MH",'Planificación 2026-1'!I:I,"&gt;2")</f>
        <v>0</v>
      </c>
      <c r="CK299" s="59">
        <f>SUMIFS('Planificación 2026-1'!S:S,'Planificación 2026-1'!X:X,C299,'Planificación 2026-1'!H:H,"IC",'Planificación 2026-1'!I:I,"&gt;2")</f>
        <v>0</v>
      </c>
      <c r="CL299" s="59">
        <f>SUMIFS('Planificación 2026-1'!S:S,'Planificación 2026-1'!X:X,C299,'Planificación 2026-1'!H:H,"AR",'Planificación 2026-1'!I:I,"&gt;2")</f>
        <v>0</v>
      </c>
      <c r="CM299" s="59">
        <f>SUMIFS('Planificación 2026-1'!S:S,'Planificación 2026-1'!X:X,C299,'Planificación 2026-1'!H:H,"AE",'Planificación 2026-1'!I:I,"&gt;2")</f>
        <v>0</v>
      </c>
      <c r="CN299" s="59">
        <f>SUMIFS('Planificación 2026-1'!S:S,'Planificación 2026-1'!X:X,C299,'Planificación 2026-1'!H:H,"T1",'Planificación 2026-1'!I:I,"&gt;2")</f>
        <v>0</v>
      </c>
      <c r="CO299" s="59">
        <f>SUMIFS('Planificación 2026-1'!S:S,'Planificación 2026-1'!X:X,C299,'Planificación 2026-1'!H:H,"T3",'Planificación 2026-1'!I:I,"&gt;2")</f>
        <v>0</v>
      </c>
      <c r="CP299" s="59">
        <f>SUMIFS('Planificación 2026-1'!S:S,'Planificación 2026-1'!X:X,C299,'Planificación 2026-1'!H:H,"T2",'Planificación 2026-1'!I:I,"&gt;2")</f>
        <v>0</v>
      </c>
      <c r="CQ299" s="59">
        <f>SUMIFS('Planificación 2026-1'!S:S,'Planificación 2026-1'!X:X,C299,'Planificación 2026-1'!H:H,"T4",'Planificación 2026-1'!I:I,"&gt;2")</f>
        <v>0</v>
      </c>
      <c r="CR299" s="59">
        <f>SUMIFS('Planificación 2026-1'!S:S,'Planificación 2026-1'!X:X,C299,'Planificación 2026-1'!H:H,"AF",'Planificación 2026-1'!I:I,"&lt;3")</f>
        <v>0</v>
      </c>
      <c r="CS299" s="59">
        <f>SUMIFS('Planificación 2026-1'!S:S,'Planificación 2026-1'!X:X,C299,'Planificación 2026-1'!H:H,"EN",'Planificación 2026-1'!I:I,"&lt;3")</f>
        <v>0</v>
      </c>
      <c r="CT299" s="59">
        <f>SUMIFS('Planificación 2026-1'!S:S,'Planificación 2026-1'!X:X,C299,'Planificación 2026-1'!H:H,"IS",'Planificación 2026-1'!I:I,"&lt;3")</f>
        <v>0</v>
      </c>
      <c r="CU299" s="59">
        <f>SUMIFS('Planificación 2026-1'!S:S,'Planificación 2026-1'!X:X,C299,'Planificación 2026-1'!H:H,"PS",'Planificación 2026-1'!I:I,"&lt;3")</f>
        <v>0</v>
      </c>
      <c r="CV299" s="59">
        <f>SUMIFS('Planificación 2026-1'!S:S,'Planificación 2026-1'!X:X,C299,'Planificación 2026-1'!H:H,"IN",'Planificación 2026-1'!I:I,"&lt;3")</f>
        <v>0</v>
      </c>
      <c r="CW299" s="59">
        <f>SUMIFS('Planificación 2026-1'!S:S,'Planificación 2026-1'!X:X,C299,'Planificación 2026-1'!H:H,"CA",'Planificación 2026-1'!I:I,"&lt;3")</f>
        <v>0</v>
      </c>
      <c r="CX299" s="59">
        <f>SUMIFS('Planificación 2026-1'!S:S,'Planificación 2026-1'!X:X,C299,'Planificación 2026-1'!H:H,"DE",'Planificación 2026-1'!I:I,"&lt;3")</f>
        <v>0</v>
      </c>
      <c r="CY299" s="59">
        <f>SUMIFS('Planificación 2026-1'!S:S,'Planificación 2026-1'!X:X,C299,'Planificación 2026-1'!H:H,"OB",'Planificación 2026-1'!I:I,"&lt;3")</f>
        <v>0</v>
      </c>
      <c r="CZ299" s="59">
        <f>SUMIFS('Planificación 2026-1'!S:S,'Planificación 2026-1'!X:X,C299,'Planificación 2026-1'!H:H,"MH",'Planificación 2026-1'!I:I,"&lt;3")</f>
        <v>0</v>
      </c>
      <c r="DA299" s="59">
        <f>SUMIFS('Planificación 2026-1'!S:S,'Planificación 2026-1'!X:X,C299,'Planificación 2026-1'!H:H,"IC",'Planificación 2026-1'!I:I,"&lt;3")</f>
        <v>0</v>
      </c>
      <c r="DB299" s="59">
        <f>SUMIFS('Planificación 2026-1'!S:S,'Planificación 2026-1'!X:X,C299,'Planificación 2026-1'!H:H,"AR",'Planificación 2026-1'!I:I,"&lt;3")</f>
        <v>0</v>
      </c>
      <c r="DC299" s="59">
        <f>SUMIFS('Planificación 2026-1'!S:S,'Planificación 2026-1'!X:X,C299,'Planificación 2026-1'!H:H,"AE",'Planificación 2026-1'!I:I,"&lt;3")</f>
        <v>0</v>
      </c>
      <c r="DD299" s="59">
        <f>SUMIFS('Planificación 2026-1'!S:S,'Planificación 2026-1'!X:X,C299,'Planificación 2026-1'!H:H,"T1",'Planificación 2026-1'!I:I,"&lt;3")</f>
        <v>0</v>
      </c>
      <c r="DE299" s="59">
        <f>SUMIFS('Planificación 2026-1'!S:S,'Planificación 2026-1'!X:X,C299,'Planificación 2026-1'!H:H,"T3",'Planificación 2026-1'!I:I,"&lt;3")</f>
        <v>0</v>
      </c>
      <c r="DF299" s="59">
        <f>SUMIFS('Planificación 2026-1'!S:S,'Planificación 2026-1'!X:X,C299,'Planificación 2026-1'!H:H,"T2",'Planificación 2026-1'!I:I,"&lt;3")</f>
        <v>0</v>
      </c>
      <c r="DG299" s="59">
        <f>SUMIFS('Planificación 2026-1'!S:S,'Planificación 2026-1'!X:X,C299,'Planificación 2026-1'!H:H,"T4",'Planificación 2026-1'!I:I,"&lt;3")</f>
        <v>0</v>
      </c>
      <c r="DH299" s="58" t="str">
        <f t="shared" si="73"/>
        <v>P02</v>
      </c>
      <c r="DI299" s="27">
        <f>IF(C299="","",SUMIFS('Planificación 2026-1'!S:S,'Planificación 2026-1'!X:X,C299,'Planificación 2026-1'!F:F,"PRINCIPAL",'Planificación 2026-1'!Y:Y,"VIRTUAL"))</f>
        <v>4</v>
      </c>
      <c r="DJ299" s="27">
        <f>IF(C299="","",SUMIFS('Planificación 2026-1'!S:S,'Planificación 2026-1'!X:X,C299,'Planificación 2026-1'!F:F,"PRINCIPAL",'Planificación 2026-1'!Y:Y,"PRESENCIAL"))</f>
        <v>0</v>
      </c>
      <c r="DK299" s="27">
        <f>IF(C299="","",SUMIFS('Planificación 2026-1'!S:S,'Planificación 2026-1'!X:X,C299,'Planificación 2026-1'!F:F,"PRINCIPAL",'Planificación 2026-1'!Y:Y,"HIBRIDO PRESENCIAL"))</f>
        <v>0</v>
      </c>
      <c r="DL299" s="58" t="str">
        <f t="shared" si="74"/>
        <v/>
      </c>
      <c r="DM299" s="58">
        <f>IF(C299="","",SUMIFS('Planificación 2026-1'!S:S,'Planificación 2026-1'!X:X,C299,'Planificación 2026-1'!F:F,"FILIAL",'Planificación 2026-1'!Y:Y,"VIRTUAL"))</f>
        <v>0</v>
      </c>
      <c r="DN299" s="60">
        <f>IF(C299="","",SUMIFS('Planificación 2026-1'!S:S,'Planificación 2026-1'!X:X,C299,'Planificación 2026-1'!F:F,"FILIAL",'Planificación 2026-1'!Y:Y,"PRESENCIAL"))</f>
        <v>0</v>
      </c>
      <c r="DO299" s="29">
        <f>IF(C299="","",SUMIFS('Planificación 2026-1'!S:S,'Planificación 2026-1'!X:X,C299,'Planificación 2026-1'!F:F,"FILIAL",'Planificación 2026-1'!Y:Y,"HIBRIDO PRESENCIAL"))</f>
        <v>0</v>
      </c>
      <c r="DP299" s="61" t="str">
        <f t="shared" si="75"/>
        <v/>
      </c>
      <c r="DQ299" s="58">
        <f>IF(C299="","",SUMIFS('Planificación 2026-1'!S:S,'Planificación 2026-1'!X:X,C299,'Planificación 2026-1'!F:F,"SUNAMPE",'Planificación 2026-1'!Y:Y,"VIRTUAL"))</f>
        <v>0</v>
      </c>
      <c r="DR299" s="29">
        <f>IF(C299="","",SUMIFS('Planificación 2026-1'!S:S,'Planificación 2026-1'!X:X,C299,'Planificación 2026-1'!F:F,"SUNAMPE",'Planificación 2026-1'!Y:Y,"PRESENCIAL"))</f>
        <v>0</v>
      </c>
      <c r="DS299" s="61" t="str">
        <f t="shared" si="76"/>
        <v>P02 P04</v>
      </c>
      <c r="DT299" s="58">
        <f>IF(C299="","",SUMIFS('Planificación 2026-1'!S:S,'Planificación 2026-1'!X:X,C299,'Planificación 2026-1'!F:F,"HUAURA",'Planificación 2026-1'!Y:Y,"VIRTUAL"))</f>
        <v>0</v>
      </c>
      <c r="DU299" s="29">
        <f>IF(C299="","",SUMIFS('Planificación 2026-1'!S:S,'Planificación 2026-1'!X:X,C299,'Planificación 2026-1'!F:F,"HUAURA",'Planificación 2026-1'!Y:Y,"PRESENCIAL"))</f>
        <v>28</v>
      </c>
      <c r="DV299" s="32">
        <f>SUMIFS('Planificación 2026-1'!S:S,'Planificación 2026-1'!X:X,C299,'Planificación 2026-1'!F:F,"PRINCIPAL",'Planificación 2026-1'!Y:Y,"VIRTUAL",'Planificación 2026-1'!I:I,"&gt;2")</f>
        <v>4</v>
      </c>
      <c r="DW299" s="32">
        <f>SUMIFS('Planificación 2026-1'!S:S,'Planificación 2026-1'!X:X,C299,'Planificación 2026-1'!F:F,"PRINCIPAL",'Planificación 2026-1'!Y:Y,"&lt;&gt;VIRTUAL",'Planificación 2026-1'!I:I,"&gt;2")</f>
        <v>0</v>
      </c>
      <c r="DX299" s="32">
        <f>SUMIFS('Planificación 2026-1'!S:S,'Planificación 2026-1'!X:X,C299,'Planificación 2026-1'!F:F,"SUNAMPE",'Planificación 2026-1'!Y:Y,"VIRTUAL",'Planificación 2026-1'!I:I,"&gt;2")</f>
        <v>0</v>
      </c>
      <c r="DY299" s="32">
        <f>SUMIFS('Planificación 2026-1'!S:S,'Planificación 2026-1'!X:X,C299,'Planificación 2026-1'!F:F,"SUNAMPE",'Planificación 2026-1'!Y:Y,"&lt;&gt;VIRTUAL",'Planificación 2026-1'!I:I,"&gt;2")</f>
        <v>0</v>
      </c>
      <c r="DZ299" s="32">
        <f>SUMIFS('Planificación 2026-1'!S:S,'Planificación 2026-1'!X:X,C299,'Planificación 2026-1'!F:F,"FILIAL",'Planificación 2026-1'!Y:Y,"VIRTUAL",'Planificación 2026-1'!I:I,"&gt;2")</f>
        <v>0</v>
      </c>
      <c r="EA299" s="32">
        <f>SUMIFS('Planificación 2026-1'!S:S,'Planificación 2026-1'!X:X,C299,'Planificación 2026-1'!F:F,"FILIAL",'Planificación 2026-1'!Y:Y,"&lt;&gt;VIRTUAL",'Planificación 2026-1'!I:I,"&gt;2")</f>
        <v>0</v>
      </c>
      <c r="EB299" s="32">
        <f>SUMIFS('Planificación 2026-1'!S:S,'Planificación 2026-1'!X:X,C299,'Planificación 2026-1'!F:F,"PORUMA",'Planificación 2026-1'!Y:Y,"VIRTUAL",'Planificación 2026-1'!I:I,"&gt;2")</f>
        <v>0</v>
      </c>
      <c r="EC299" s="32">
        <f>SUMIFS('Planificación 2026-1'!S:S,'Planificación 2026-1'!X:X,C299,'Planificación 2026-1'!F:F,"PORUMA",'Planificación 2026-1'!Y:Y,"&lt;&gt;VIRTUAL",'Planificación 2026-1'!I:I,"&gt;2")</f>
        <v>0</v>
      </c>
      <c r="ED299" s="32">
        <f>SUMIFS('Planificación 2026-1'!S:S,'Planificación 2026-1'!X:X,C299,'Planificación 2026-1'!F:F,"HUAURA",'Planificación 2026-1'!Y:Y,"VIRTUAL",'Planificación 2026-1'!I:I,"&gt;2")</f>
        <v>0</v>
      </c>
      <c r="EE299" s="32">
        <f>SUMIFS('Planificación 2026-1'!S:S,'Planificación 2026-1'!X:X,C299,'Planificación 2026-1'!F:F,"HUAURA",'Planificación 2026-1'!Y:Y,"&lt;&gt;VIRTUAL",'Planificación 2026-1'!I:I,"&gt;2")</f>
        <v>28</v>
      </c>
      <c r="EF299" s="32">
        <f>SUMIFS('Planificación 2026-1'!S:S,'Planificación 2026-1'!X:X,C299,'Planificación 2026-1'!F:F,"PRINCIPAL",'Planificación 2026-1'!Y:Y,"VIRTUAL",'Planificación 2026-1'!I:I,"&lt;3")</f>
        <v>0</v>
      </c>
      <c r="EG299" s="32">
        <f>SUMIFS('Planificación 2026-1'!S:S,'Planificación 2026-1'!X:X,C299,'Planificación 2026-1'!F:F,"PRINCIPAL",'Planificación 2026-1'!Y:Y,"&lt;&gt;VIRTUAL",'Planificación 2026-1'!I:I,"&lt;3")</f>
        <v>0</v>
      </c>
      <c r="EH299" s="32">
        <f>SUMIFS('Planificación 2026-1'!S:S,'Planificación 2026-1'!X:X,C299,'Planificación 2026-1'!F:F,"SUNAMPE",'Planificación 2026-1'!Y:Y,"VIRTUAL",'Planificación 2026-1'!I:I,"&lt;3")</f>
        <v>0</v>
      </c>
      <c r="EI299" s="32">
        <f>SUMIFS('Planificación 2026-1'!S:S,'Planificación 2026-1'!X:X,C299,'Planificación 2026-1'!F:F,"SUNAMPE",'Planificación 2026-1'!Y:Y,"&lt;&gt;VIRTUAL",'Planificación 2026-1'!I:I,"&lt;3")</f>
        <v>0</v>
      </c>
      <c r="EJ299" s="32">
        <f>SUMIFS('Planificación 2026-1'!S:S,'Planificación 2026-1'!X:X,C299,'Planificación 2026-1'!F:F,"FILIAL",'Planificación 2026-1'!Y:Y,"VIRTUAL",'Planificación 2026-1'!I:I,"&lt;3")</f>
        <v>0</v>
      </c>
      <c r="EK299" s="32">
        <f>SUMIFS('Planificación 2026-1'!S:S,'Planificación 2026-1'!X:X,C299,'Planificación 2026-1'!F:F,"FILIAL",'Planificación 2026-1'!Y:Y,"&lt;&gt;VIRTUAL",'Planificación 2026-1'!I:I,"&lt;3")</f>
        <v>0</v>
      </c>
      <c r="EL299" s="32">
        <f>SUMIFS('Planificación 2026-1'!S:S,'Planificación 2026-1'!X:X,C299,'Planificación 2026-1'!F:F,"PORUMA",'Planificación 2026-1'!Y:Y,"VIRTUAL",'Planificación 2026-1'!I:I,"&lt;3")</f>
        <v>0</v>
      </c>
      <c r="EM299" s="32">
        <f>SUMIFS('Planificación 2026-1'!S:S,'Planificación 2026-1'!X:X,C299,'Planificación 2026-1'!F:F,"PORUMA",'Planificación 2026-1'!Y:Y,"&lt;&gt;VIRTUAL",'Planificación 2026-1'!I:I,"&lt;3")</f>
        <v>0</v>
      </c>
      <c r="EN299" s="32">
        <f>SUMIFS('Planificación 2026-1'!S:S,'Planificación 2026-1'!X:X,C299,'Planificación 2026-1'!F:F,"HUAURA",'Planificación 2026-1'!Y:Y,"VIRTUAL",'Planificación 2026-1'!I:I,"&lt;3")</f>
        <v>0</v>
      </c>
      <c r="EO299" s="32">
        <f>SUMIFS('Planificación 2026-1'!S:S,'Planificación 2026-1'!X:X,C299,'Planificación 2026-1'!F:F,"HUAURA",'Planificación 2026-1'!Y:Y,"&lt;&gt;VIRTUAL",'Planificación 2026-1'!I:I,"&lt;3")</f>
        <v>0</v>
      </c>
      <c r="EP299" s="32">
        <f t="shared" si="77"/>
        <v>0</v>
      </c>
      <c r="EQ299" s="32">
        <f t="shared" si="78"/>
        <v>28</v>
      </c>
      <c r="ER299" s="32">
        <f t="shared" si="79"/>
        <v>0</v>
      </c>
      <c r="ES299" s="32">
        <f t="shared" si="80"/>
        <v>4</v>
      </c>
      <c r="ET299" s="32">
        <f t="shared" si="81"/>
        <v>0</v>
      </c>
      <c r="EU299" s="32">
        <f t="shared" si="82"/>
        <v>32</v>
      </c>
      <c r="EV299" s="32" t="b">
        <f t="shared" si="83"/>
        <v>1</v>
      </c>
      <c r="EW299" s="32"/>
      <c r="EX299" s="32">
        <f t="shared" si="84"/>
        <v>4</v>
      </c>
      <c r="EY299" s="32">
        <f t="shared" si="85"/>
        <v>28</v>
      </c>
      <c r="EZ299" s="32" t="b">
        <f t="shared" si="86"/>
        <v>1</v>
      </c>
      <c r="FA299" s="32" t="str">
        <f t="shared" si="87"/>
        <v>HUAURA</v>
      </c>
      <c r="FB299" s="32" t="str">
        <f t="shared" si="88"/>
        <v>MAS PRESENCIAL</v>
      </c>
    </row>
    <row r="300" spans="2:158">
      <c r="B300" s="66">
        <v>297</v>
      </c>
      <c r="C300" s="32" t="s">
        <v>508</v>
      </c>
      <c r="D300" s="429">
        <v>47125274</v>
      </c>
      <c r="E300" s="62">
        <f>SUMIF('Planificación 2026-1'!X:X,C300,'Planificación 2026-1'!S:S)</f>
        <v>20</v>
      </c>
      <c r="F300" s="450" t="s">
        <v>203</v>
      </c>
      <c r="G300" s="57" t="s">
        <v>434</v>
      </c>
      <c r="J300" s="32" t="s">
        <v>181</v>
      </c>
      <c r="K300" s="32" t="s">
        <v>150</v>
      </c>
      <c r="L300" s="57" t="str">
        <f>IF(SUM(COUNTIFS('Planificación 2026-1'!F:F,"PRINCIPAL",'Planificación 2026-1'!X:X,C300,'Planificación 2026-1'!H:H,"AF"))&gt;0,"P01"," ")</f>
        <v xml:space="preserve"> </v>
      </c>
      <c r="M300" s="58" t="str">
        <f>IF(SUM(COUNTIFS('Planificación 2026-1'!F:F,"PRINCIPAL",'Planificación 2026-1'!X:X,C300,'Planificación 2026-1'!H:H,"EN"))&gt;0,"P02"," ")</f>
        <v>P02</v>
      </c>
      <c r="N300" s="58" t="str">
        <f>IF(SUM(COUNTIFS('Planificación 2026-1'!F:F,"PRINCIPAL",'Planificación 2026-1'!X:X,C300,'Planificación 2026-1'!H:H,"IS"))&gt;0,"P03"," ")</f>
        <v xml:space="preserve"> </v>
      </c>
      <c r="O300" s="58" t="str">
        <f>IF(SUM(COUNTIFS('Planificación 2026-1'!F:F,"PRINCIPAL",'Planificación 2026-1'!X:X,C300,'Planificación 2026-1'!H:H,"PS"))&gt;0,"P04"," ")</f>
        <v xml:space="preserve"> </v>
      </c>
      <c r="P300" s="58"/>
      <c r="Q300" s="58" t="str">
        <f>IF(SUM(COUNTIFS('Planificación 2026-1'!F:F,"PRINCIPAL",'Planificación 2026-1'!X:X,C300,'Planificación 2026-1'!H:H,"IN"))&gt;0,"P06"," ")</f>
        <v xml:space="preserve"> </v>
      </c>
      <c r="R300" s="58" t="str">
        <f>IF(SUM(COUNTIFS('Planificación 2026-1'!F:F,"PRINCIPAL",'Planificación 2026-1'!X:X,C300,'Planificación 2026-1'!H:H,"CA"))&gt;0,"P07"," ")</f>
        <v xml:space="preserve"> </v>
      </c>
      <c r="S300" s="58" t="str">
        <f>IF(SUM(COUNTIFS('Planificación 2026-1'!F:F,"PRINCIPAL",'Planificación 2026-1'!X:X,C300,'Planificación 2026-1'!H:H,"DE"))&gt;0,"P08"," ")</f>
        <v xml:space="preserve"> </v>
      </c>
      <c r="T300" s="58" t="str">
        <f>IF(SUM(COUNTIFS('Planificación 2026-1'!F:F,"PRINCIPAL",'Planificación 2026-1'!X:X,C300,'Planificación 2026-1'!H:H,"OB"))&gt;0,"P09"," ")</f>
        <v xml:space="preserve"> </v>
      </c>
      <c r="U300" s="58" t="str">
        <f>IF(SUM(COUNTIFS('Planificación 2026-1'!F:F,"PRINCIPAL",'Planificación 2026-1'!X:X,C300,'Planificación 2026-1'!H:H,"MH"))&gt;0,"P31"," ")</f>
        <v xml:space="preserve"> </v>
      </c>
      <c r="V300" s="58" t="str">
        <f>IF(SUM(COUNTIFS('Planificación 2026-1'!F:F,"PRINCIPAL",'Planificación 2026-1'!X:X,C300,'Planificación 2026-1'!H:H,"IC"))&gt;0,"P32"," ")</f>
        <v xml:space="preserve"> </v>
      </c>
      <c r="W300" s="58" t="str">
        <f>IF(SUM(COUNTIFS('Planificación 2026-1'!F:F,"PRINCIPAL",'Planificación 2026-1'!X:X,C300,'Planificación 2026-1'!H:H,"AR"))&gt;0,"P34"," ")</f>
        <v xml:space="preserve"> </v>
      </c>
      <c r="X300" s="58" t="str">
        <f>IF(SUM(COUNTIFS('Planificación 2026-1'!F:F,"PRINCIPAL",'Planificación 2026-1'!X:X,C300,'Planificación 2026-1'!H:H,"T1"))&gt;0,"P35"," ")</f>
        <v xml:space="preserve"> </v>
      </c>
      <c r="Y300" s="58" t="str">
        <f>IF(SUM(COUNTIFS('Planificación 2026-1'!F:F,"PRINCIPAL",'Planificación 2026-1'!X:X,C300,'Planificación 2026-1'!H:H,"T3"))&gt;0,"P36"," ")</f>
        <v xml:space="preserve"> </v>
      </c>
      <c r="Z300" s="58" t="str">
        <f>IF(SUM(COUNTIFS('Planificación 2026-1'!F:F,"PRINCIPAL",'Planificación 2026-1'!X:X,C300,'Planificación 2026-1'!H:H,"T2"))&gt;0,"P37"," ")</f>
        <v xml:space="preserve"> </v>
      </c>
      <c r="AA300" s="58" t="str">
        <f>IF(SUM(COUNTIFS('Planificación 2026-1'!F:F,"PRINCIPAL",'Planificación 2026-1'!X:X,C300,'Planificación 2026-1'!H:H,"AE"))&gt;0,"P38"," ")</f>
        <v xml:space="preserve"> </v>
      </c>
      <c r="AB300" s="58" t="str">
        <f>IF(SUM(COUNTIFS('Planificación 2026-1'!F:F,"PRINCIPAL",'Planificación 2026-1'!X:X,C300,'Planificación 2026-1'!H:H,"T4"))&gt;0,"P55"," ")</f>
        <v xml:space="preserve"> </v>
      </c>
      <c r="AC300" s="58" t="str">
        <f>IF(SUM(COUNTIFS('Planificación 2026-1'!F:F,"FILIAL",'Planificación 2026-1'!X:X,C300,'Planificación 2026-1'!H:H,"AF"))&gt;0," P01"," ")</f>
        <v xml:space="preserve"> </v>
      </c>
      <c r="AD300" s="58" t="str">
        <f>IF(SUM(COUNTIFS('Planificación 2026-1'!F:F,"FILIAL",'Planificación 2026-1'!X:X,C300,'Planificación 2026-1'!H:H,"EN"))&gt;0,"P02"," ")</f>
        <v xml:space="preserve"> </v>
      </c>
      <c r="AE300" s="58" t="str">
        <f>IF(SUM(COUNTIFS('Planificación 2026-1'!F:F,"FILIAL",'Planificación 2026-1'!X:X,C300,'Planificación 2026-1'!H:H,"IS"))&gt;0,"P03"," ")</f>
        <v xml:space="preserve"> </v>
      </c>
      <c r="AF300" s="58" t="str">
        <f>IF(SUM(COUNTIFS('Planificación 2026-1'!F:F,"FILIAL",'Planificación 2026-1'!X:X,C300,'Planificación 2026-1'!H:H,"PS"))&gt;0,"P04"," ")</f>
        <v xml:space="preserve"> </v>
      </c>
      <c r="AG300" s="58"/>
      <c r="AH300" s="58" t="str">
        <f>IF(SUM(COUNTIFS('Planificación 2026-1'!F:F,"FILIAL",'Planificación 2026-1'!X:X,C300,'Planificación 2026-1'!H:H,"IN"))&gt;0,"P06"," ")</f>
        <v xml:space="preserve"> </v>
      </c>
      <c r="AI300" s="58" t="str">
        <f>IF(SUM(COUNTIFS('Planificación 2026-1'!F:F,"FILIAL",'Planificación 2026-1'!X:X,C300,'Planificación 2026-1'!H:H,"CA"))&gt;0,"P07"," ")</f>
        <v xml:space="preserve"> </v>
      </c>
      <c r="AJ300" s="58" t="str">
        <f>IF(SUM(COUNTIFS('Planificación 2026-1'!F:F,"FILIAL",'Planificación 2026-1'!X:X,C300,'Planificación 2026-1'!H:H,"DE"))&gt;0,"P08"," ")</f>
        <v xml:space="preserve"> </v>
      </c>
      <c r="AK300" s="58" t="str">
        <f>IF(SUM(COUNTIFS('Planificación 2026-1'!F:F,"FILIAL",'Planificación 2026-1'!X:X,C300,'Planificación 2026-1'!H:H,"OB"))&gt;0,"P09"," ")</f>
        <v xml:space="preserve"> </v>
      </c>
      <c r="AL300" s="58" t="str">
        <f>IF(SUM(COUNTIFS('Planificación 2026-1'!F:F,"FILIAL",'Planificación 2026-1'!X:X,C300,'Planificación 2026-1'!H:H,"MH"))&gt;0,"P31"," ")</f>
        <v xml:space="preserve"> </v>
      </c>
      <c r="AM300" s="58" t="str">
        <f>IF(SUM(COUNTIFS('Planificación 2026-1'!F:F,"FILIAL",'Planificación 2026-1'!X:X,C300,'Planificación 2026-1'!H:H,"IC"))&gt;0,"P32"," ")</f>
        <v xml:space="preserve"> </v>
      </c>
      <c r="AN300" s="58" t="str">
        <f>IF(SUM(COUNTIFS('Planificación 2026-1'!F:F,"FILIAL",'Planificación 2026-1'!X:X,C300,'Planificación 2026-1'!H:H,"AR"))&gt;0,"P34"," ")</f>
        <v xml:space="preserve"> </v>
      </c>
      <c r="AO300" s="58" t="str">
        <f>IF(SUM(COUNTIFS('Planificación 2026-1'!F:F,"FILIAL",'Planificación 2026-1'!X:X,C300,'Planificación 2026-1'!H:H,"T1"))&gt;0,"P35"," ")</f>
        <v xml:space="preserve"> </v>
      </c>
      <c r="AP300" s="58" t="str">
        <f>IF(SUM(COUNTIFS('Planificación 2026-1'!F:F,"FILIAL",'Planificación 2026-1'!X:X,C300,'Planificación 2026-1'!H:H,"T3"))&gt;0,"P36"," ")</f>
        <v xml:space="preserve"> </v>
      </c>
      <c r="AQ300" s="58" t="str">
        <f>IF(SUM(COUNTIFS('Planificación 2026-1'!F:F,"FILIAL",'Planificación 2026-1'!X:X,C300,'Planificación 2026-1'!H:H,"T2"))&gt;0,"P37"," ")</f>
        <v xml:space="preserve"> </v>
      </c>
      <c r="AR300" s="58" t="str">
        <f>IF(SUM(COUNTIFS('Planificación 2026-1'!F:F,"FILIAL",'Planificación 2026-1'!X:X,C300,'Planificación 2026-1'!H:H,"AE"))&gt;0,"P38"," ")</f>
        <v xml:space="preserve"> </v>
      </c>
      <c r="AS300" s="58" t="str">
        <f>IF(SUM(COUNTIFS('Planificación 2026-1'!F:F,"FILIAL",'Planificación 2026-1'!X:X,C300,'Planificación 2026-1'!H:H,"T4"))&gt;0,"P55"," ")</f>
        <v xml:space="preserve"> </v>
      </c>
      <c r="AT300" s="58" t="str">
        <f>IF(SUM(COUNTIFS('Planificación 2026-1'!F:F,"SUNAMPE",'Planificación 2026-1'!X:X,C300,'Planificación 2026-1'!H:H,"AF"))&gt;0," P01"," ")</f>
        <v xml:space="preserve"> </v>
      </c>
      <c r="AU300" s="58" t="str">
        <f>IF(SUM(COUNTIFS('Planificación 2026-1'!F:F,"SUNAMPE",'Planificación 2026-1'!X:X,C300,'Planificación 2026-1'!H:H,"EN"))&gt;0,"P02"," ")</f>
        <v xml:space="preserve"> </v>
      </c>
      <c r="AV300" s="58" t="str">
        <f>IF(SUM(COUNTIFS('Planificación 2026-1'!F:F,"SUNAMPE",'Planificación 2026-1'!X:X,C300,'Planificación 2026-1'!H:H,"IS"))&gt;0,"P03"," ")</f>
        <v xml:space="preserve"> </v>
      </c>
      <c r="AW300" s="58" t="str">
        <f>IF(SUM(COUNTIFS('Planificación 2026-1'!F:F,"SUNAMPE",'Planificación 2026-1'!X:X,C300,'Planificación 2026-1'!H:H,"PS"))&gt;0,"P04"," ")</f>
        <v xml:space="preserve"> </v>
      </c>
      <c r="AX300" s="58"/>
      <c r="AY300" s="58" t="str">
        <f>IF(SUM(COUNTIFS('Planificación 2026-1'!F:F,"SUNAMPE",'Planificación 2026-1'!X:X,C300,'Planificación 2026-1'!H:H,"IN"))&gt;0,"P06"," ")</f>
        <v xml:space="preserve"> </v>
      </c>
      <c r="AZ300" s="58" t="str">
        <f>IF(SUM(COUNTIFS('Planificación 2026-1'!F:F,"SUNAMPE",'Planificación 2026-1'!X:X,C300,'Planificación 2026-1'!H:H,"CA"))&gt;0,"P07"," ")</f>
        <v xml:space="preserve"> </v>
      </c>
      <c r="BA300" s="58" t="str">
        <f>IF(SUM(COUNTIFS('Planificación 2026-1'!F:F,"SUNAMPE",'Planificación 2026-1'!X:X,C300,'Planificación 2026-1'!H:H,"DE"))&gt;0,"P08"," ")</f>
        <v xml:space="preserve"> </v>
      </c>
      <c r="BB300" s="58" t="str">
        <f>IF(SUM(COUNTIFS('Planificación 2026-1'!F:F,"SUNAMPE",'Planificación 2026-1'!X:X,C300,'Planificación 2026-1'!H:H,"OB"))&gt;0,"P09"," ")</f>
        <v xml:space="preserve"> </v>
      </c>
      <c r="BC300" s="58" t="str">
        <f>IF(SUM(COUNTIFS('Planificación 2026-1'!F:F,"SUNAMPE",'Planificación 2026-1'!X:X,C300,'Planificación 2026-1'!H:H,"MH"))&gt;0,"P31"," ")</f>
        <v xml:space="preserve"> </v>
      </c>
      <c r="BD300" s="58" t="str">
        <f>IF(SUM(COUNTIFS('Planificación 2026-1'!F:F,"SUNAMPE",'Planificación 2026-1'!X:X,C300,'Planificación 2026-1'!H:H,"IC"))&gt;0,"P32"," ")</f>
        <v xml:space="preserve"> </v>
      </c>
      <c r="BE300" s="58" t="str">
        <f>IF(SUM(COUNTIFS('Planificación 2026-1'!F:F,"SUNAMPE",'Planificación 2026-1'!X:X,C300,'Planificación 2026-1'!H:H,"AR"))&gt;0,"P34"," ")</f>
        <v xml:space="preserve"> </v>
      </c>
      <c r="BF300" s="58" t="str">
        <f>IF(SUM(COUNTIFS('Planificación 2026-1'!F:F,"SUNAMPE",'Planificación 2026-1'!X:X,C300,'Planificación 2026-1'!H:H,"T1"))&gt;0,"P35"," ")</f>
        <v xml:space="preserve"> </v>
      </c>
      <c r="BG300" s="58" t="str">
        <f>IF(SUM(COUNTIFS('Planificación 2026-1'!F:F,"SUNAMPE",'Planificación 2026-1'!X:X,C300,'Planificación 2026-1'!H:H,"T3"))&gt;0,"P36"," ")</f>
        <v xml:space="preserve"> </v>
      </c>
      <c r="BH300" s="58" t="str">
        <f>IF(SUM(COUNTIFS('Planificación 2026-1'!F:F,"SUNAMPE",'Planificación 2026-1'!X:X,C300,'Planificación 2026-1'!H:H,"T2"))&gt;0,"P37"," ")</f>
        <v xml:space="preserve"> </v>
      </c>
      <c r="BI300" s="58" t="str">
        <f>IF(SUM(COUNTIFS('Planificación 2026-1'!F:F,"SUNAMPE",'Planificación 2026-1'!X:X,C300,'Planificación 2026-1'!H:H,"AE"))&gt;0,"P38"," ")</f>
        <v xml:space="preserve"> </v>
      </c>
      <c r="BJ300" s="58" t="str">
        <f>IF(SUM(COUNTIFS('Planificación 2026-1'!F:F,"SUNAMPE",'Planificación 2026-1'!X:X,C300,'Planificación 2026-1'!H:H,"T4"))&gt;0,"P55"," ")</f>
        <v xml:space="preserve"> </v>
      </c>
      <c r="BK300" s="58" t="str">
        <f>IF(SUM(COUNTIFS('Planificación 2026-1'!F:F,"HUAURA",'Planificación 2026-1'!X:X,C300,'Planificación 2026-1'!H:H,"AF"))&gt;0," P01"," ")</f>
        <v xml:space="preserve"> </v>
      </c>
      <c r="BL300" s="58" t="str">
        <f>IF(SUM(COUNTIFS('Planificación 2026-1'!F:F,"HUAURA",'Planificación 2026-1'!X:X,C300,'Planificación 2026-1'!H:H,"EN"))&gt;0,"P02"," ")</f>
        <v xml:space="preserve"> </v>
      </c>
      <c r="BM300" s="58" t="str">
        <f>IF(SUM(COUNTIFS('Planificación 2026-1'!F:F,"HUAURA",'Planificación 2026-1'!X:X,C300,'Planificación 2026-1'!H:H,"IS"))&gt;0,"P03"," ")</f>
        <v xml:space="preserve"> </v>
      </c>
      <c r="BN300" s="58" t="str">
        <f>IF(SUM(COUNTIFS('Planificación 2026-1'!F:F,"HUAURA",'Planificación 2026-1'!X:X,C300,'Planificación 2026-1'!H:H,"PS"))&gt;0,"P04"," ")</f>
        <v xml:space="preserve"> </v>
      </c>
      <c r="BO300" s="58"/>
      <c r="BP300" s="58" t="str">
        <f>IF(SUM(COUNTIFS('Planificación 2026-1'!F:F,"HUAURA",'Planificación 2026-1'!X:X,C300,'Planificación 2026-1'!H:H,"IN"))&gt;0,"P06"," ")</f>
        <v xml:space="preserve"> </v>
      </c>
      <c r="BQ300" s="58" t="str">
        <f>IF(SUM(COUNTIFS('Planificación 2026-1'!F:F,"HUAURA",'Planificación 2026-1'!X:X,C300,'Planificación 2026-1'!H:H,"CA"))&gt;0,"P07"," ")</f>
        <v xml:space="preserve"> </v>
      </c>
      <c r="BR300" s="58" t="str">
        <f>IF(SUM(COUNTIFS('Planificación 2026-1'!F:F,"HUAURA",'Planificación 2026-1'!X:X,C300,'Planificación 2026-1'!H:H,"DE"))&gt;0,"P08"," ")</f>
        <v xml:space="preserve"> </v>
      </c>
      <c r="BS300" s="58" t="str">
        <f>IF(SUM(COUNTIFS('Planificación 2026-1'!F:F,"HUAURA",'Planificación 2026-1'!X:X,C300,'Planificación 2026-1'!H:H,"OB"))&gt;0,"P09"," ")</f>
        <v xml:space="preserve"> </v>
      </c>
      <c r="BT300" s="58" t="str">
        <f>IF(SUM(COUNTIFS('Planificación 2026-1'!F:F,"HUAURA",'Planificación 2026-1'!X:X,C300,'Planificación 2026-1'!H:H,"MH"))&gt;0,"P31"," ")</f>
        <v xml:space="preserve"> </v>
      </c>
      <c r="BU300" s="58" t="str">
        <f>IF(SUM(COUNTIFS('Planificación 2026-1'!F:F,"HUAURA",'Planificación 2026-1'!X:X,C300,'Planificación 2026-1'!H:H,"IC"))&gt;0,"P32"," ")</f>
        <v xml:space="preserve"> </v>
      </c>
      <c r="BV300" s="58" t="str">
        <f>IF(SUM(COUNTIFS('Planificación 2026-1'!F:F,"HUAURA",'Planificación 2026-1'!X:X,C300,'Planificación 2026-1'!H:H,"AR"))&gt;0,"P34"," ")</f>
        <v xml:space="preserve"> </v>
      </c>
      <c r="BW300" s="58" t="str">
        <f>IF(SUM(COUNTIFS('Planificación 2026-1'!F:F,"HUAURA",'Planificación 2026-1'!X:X,C300,'Planificación 2026-1'!H:H,"T1"))&gt;0,"P35"," ")</f>
        <v xml:space="preserve"> </v>
      </c>
      <c r="BX300" s="58" t="str">
        <f>IF(SUM(COUNTIFS('Planificación 2026-1'!F:F,"HUAURA",'Planificación 2026-1'!X:X,C300,'Planificación 2026-1'!H:H,"T3"))&gt;0,"P36"," ")</f>
        <v xml:space="preserve"> </v>
      </c>
      <c r="BY300" s="58" t="str">
        <f>IF(SUM(COUNTIFS('Planificación 2026-1'!F:F,"HUAURA",'Planificación 2026-1'!X:X,C300,'Planificación 2026-1'!H:H,"T2"))&gt;0,"P37"," ")</f>
        <v xml:space="preserve"> </v>
      </c>
      <c r="BZ300" s="58" t="str">
        <f>IF(SUM(COUNTIFS('Planificación 2026-1'!F:F,"HUAURA",'Planificación 2026-1'!X:X,C300,'Planificación 2026-1'!H:H,"AE"))&gt;0,"P38"," ")</f>
        <v xml:space="preserve"> </v>
      </c>
      <c r="CA300" s="58" t="str">
        <f>IF(SUM(COUNTIFS('Planificación 2026-1'!F:F,"HUAURA",'Planificación 2026-1'!X:X,C300,'Planificación 2026-1'!H:H,"T4"))&gt;0,"P55"," ")</f>
        <v xml:space="preserve"> </v>
      </c>
      <c r="CB300" s="59">
        <f>SUMIFS('Planificación 2026-1'!S:S,'Planificación 2026-1'!X:X,C300,'Planificación 2026-1'!H:H,"AF",'Planificación 2026-1'!I:I,"&gt;2")</f>
        <v>0</v>
      </c>
      <c r="CC300" s="59">
        <f>SUMIFS('Planificación 2026-1'!S:S,'Planificación 2026-1'!X:X,C300,'Planificación 2026-1'!H:H,"EN",'Planificación 2026-1'!I:I,"&gt;2")</f>
        <v>20</v>
      </c>
      <c r="CD300" s="59">
        <f>SUMIFS('Planificación 2026-1'!S:S,'Planificación 2026-1'!X:X,C300,'Planificación 2026-1'!H:H,"IS",'Planificación 2026-1'!I:I,"&gt;2")</f>
        <v>0</v>
      </c>
      <c r="CE300" s="59">
        <f>SUMIFS('Planificación 2026-1'!S:S,'Planificación 2026-1'!X:X,C300,'Planificación 2026-1'!H:H,"PS",'Planificación 2026-1'!I:I,"&gt;2")</f>
        <v>0</v>
      </c>
      <c r="CF300" s="59">
        <f>SUMIFS('Planificación 2026-1'!S:S,'Planificación 2026-1'!X:X,C300,'Planificación 2026-1'!H:H,"IN",'Planificación 2026-1'!I:I,"&gt;2")</f>
        <v>0</v>
      </c>
      <c r="CG300" s="59">
        <f>SUMIFS('Planificación 2026-1'!S:S,'Planificación 2026-1'!X:X,C300,'Planificación 2026-1'!H:H,"CA",'Planificación 2026-1'!I:I,"&gt;2")</f>
        <v>0</v>
      </c>
      <c r="CH300" s="59">
        <f>SUMIFS('Planificación 2026-1'!S:S,'Planificación 2026-1'!X:X,C300,'Planificación 2026-1'!H:H,"DE",'Planificación 2026-1'!I:I,"&gt;2")</f>
        <v>0</v>
      </c>
      <c r="CI300" s="59">
        <f>SUMIFS('Planificación 2026-1'!S:S,'Planificación 2026-1'!X:X,C300,'Planificación 2026-1'!H:H,"OB",'Planificación 2026-1'!I:I,"&gt;2")</f>
        <v>0</v>
      </c>
      <c r="CJ300" s="59">
        <f>SUMIFS('Planificación 2026-1'!S:S,'Planificación 2026-1'!X:X,C300,'Planificación 2026-1'!H:H,"MH",'Planificación 2026-1'!I:I,"&gt;2")</f>
        <v>0</v>
      </c>
      <c r="CK300" s="59">
        <f>SUMIFS('Planificación 2026-1'!S:S,'Planificación 2026-1'!X:X,C300,'Planificación 2026-1'!H:H,"IC",'Planificación 2026-1'!I:I,"&gt;2")</f>
        <v>0</v>
      </c>
      <c r="CL300" s="59">
        <f>SUMIFS('Planificación 2026-1'!S:S,'Planificación 2026-1'!X:X,C300,'Planificación 2026-1'!H:H,"AR",'Planificación 2026-1'!I:I,"&gt;2")</f>
        <v>0</v>
      </c>
      <c r="CM300" s="59">
        <f>SUMIFS('Planificación 2026-1'!S:S,'Planificación 2026-1'!X:X,C300,'Planificación 2026-1'!H:H,"AE",'Planificación 2026-1'!I:I,"&gt;2")</f>
        <v>0</v>
      </c>
      <c r="CN300" s="59">
        <f>SUMIFS('Planificación 2026-1'!S:S,'Planificación 2026-1'!X:X,C300,'Planificación 2026-1'!H:H,"T1",'Planificación 2026-1'!I:I,"&gt;2")</f>
        <v>0</v>
      </c>
      <c r="CO300" s="59">
        <f>SUMIFS('Planificación 2026-1'!S:S,'Planificación 2026-1'!X:X,C300,'Planificación 2026-1'!H:H,"T3",'Planificación 2026-1'!I:I,"&gt;2")</f>
        <v>0</v>
      </c>
      <c r="CP300" s="59">
        <f>SUMIFS('Planificación 2026-1'!S:S,'Planificación 2026-1'!X:X,C300,'Planificación 2026-1'!H:H,"T2",'Planificación 2026-1'!I:I,"&gt;2")</f>
        <v>0</v>
      </c>
      <c r="CQ300" s="59">
        <f>SUMIFS('Planificación 2026-1'!S:S,'Planificación 2026-1'!X:X,C300,'Planificación 2026-1'!H:H,"T4",'Planificación 2026-1'!I:I,"&gt;2")</f>
        <v>0</v>
      </c>
      <c r="CR300" s="59">
        <f>SUMIFS('Planificación 2026-1'!S:S,'Planificación 2026-1'!X:X,C300,'Planificación 2026-1'!H:H,"AF",'Planificación 2026-1'!I:I,"&lt;3")</f>
        <v>0</v>
      </c>
      <c r="CS300" s="59">
        <f>SUMIFS('Planificación 2026-1'!S:S,'Planificación 2026-1'!X:X,C300,'Planificación 2026-1'!H:H,"EN",'Planificación 2026-1'!I:I,"&lt;3")</f>
        <v>0</v>
      </c>
      <c r="CT300" s="59">
        <f>SUMIFS('Planificación 2026-1'!S:S,'Planificación 2026-1'!X:X,C300,'Planificación 2026-1'!H:H,"IS",'Planificación 2026-1'!I:I,"&lt;3")</f>
        <v>0</v>
      </c>
      <c r="CU300" s="59">
        <f>SUMIFS('Planificación 2026-1'!S:S,'Planificación 2026-1'!X:X,C300,'Planificación 2026-1'!H:H,"PS",'Planificación 2026-1'!I:I,"&lt;3")</f>
        <v>0</v>
      </c>
      <c r="CV300" s="59">
        <f>SUMIFS('Planificación 2026-1'!S:S,'Planificación 2026-1'!X:X,C300,'Planificación 2026-1'!H:H,"IN",'Planificación 2026-1'!I:I,"&lt;3")</f>
        <v>0</v>
      </c>
      <c r="CW300" s="59">
        <f>SUMIFS('Planificación 2026-1'!S:S,'Planificación 2026-1'!X:X,C300,'Planificación 2026-1'!H:H,"CA",'Planificación 2026-1'!I:I,"&lt;3")</f>
        <v>0</v>
      </c>
      <c r="CX300" s="59">
        <f>SUMIFS('Planificación 2026-1'!S:S,'Planificación 2026-1'!X:X,C300,'Planificación 2026-1'!H:H,"DE",'Planificación 2026-1'!I:I,"&lt;3")</f>
        <v>0</v>
      </c>
      <c r="CY300" s="59">
        <f>SUMIFS('Planificación 2026-1'!S:S,'Planificación 2026-1'!X:X,C300,'Planificación 2026-1'!H:H,"OB",'Planificación 2026-1'!I:I,"&lt;3")</f>
        <v>0</v>
      </c>
      <c r="CZ300" s="59">
        <f>SUMIFS('Planificación 2026-1'!S:S,'Planificación 2026-1'!X:X,C300,'Planificación 2026-1'!H:H,"MH",'Planificación 2026-1'!I:I,"&lt;3")</f>
        <v>0</v>
      </c>
      <c r="DA300" s="59">
        <f>SUMIFS('Planificación 2026-1'!S:S,'Planificación 2026-1'!X:X,C300,'Planificación 2026-1'!H:H,"IC",'Planificación 2026-1'!I:I,"&lt;3")</f>
        <v>0</v>
      </c>
      <c r="DB300" s="59">
        <f>SUMIFS('Planificación 2026-1'!S:S,'Planificación 2026-1'!X:X,C300,'Planificación 2026-1'!H:H,"AR",'Planificación 2026-1'!I:I,"&lt;3")</f>
        <v>0</v>
      </c>
      <c r="DC300" s="59">
        <f>SUMIFS('Planificación 2026-1'!S:S,'Planificación 2026-1'!X:X,C300,'Planificación 2026-1'!H:H,"AE",'Planificación 2026-1'!I:I,"&lt;3")</f>
        <v>0</v>
      </c>
      <c r="DD300" s="59">
        <f>SUMIFS('Planificación 2026-1'!S:S,'Planificación 2026-1'!X:X,C300,'Planificación 2026-1'!H:H,"T1",'Planificación 2026-1'!I:I,"&lt;3")</f>
        <v>0</v>
      </c>
      <c r="DE300" s="59">
        <f>SUMIFS('Planificación 2026-1'!S:S,'Planificación 2026-1'!X:X,C300,'Planificación 2026-1'!H:H,"T3",'Planificación 2026-1'!I:I,"&lt;3")</f>
        <v>0</v>
      </c>
      <c r="DF300" s="59">
        <f>SUMIFS('Planificación 2026-1'!S:S,'Planificación 2026-1'!X:X,C300,'Planificación 2026-1'!H:H,"T2",'Planificación 2026-1'!I:I,"&lt;3")</f>
        <v>0</v>
      </c>
      <c r="DG300" s="59">
        <f>SUMIFS('Planificación 2026-1'!S:S,'Planificación 2026-1'!X:X,C300,'Planificación 2026-1'!H:H,"T4",'Planificación 2026-1'!I:I,"&lt;3")</f>
        <v>0</v>
      </c>
      <c r="DH300" s="58" t="str">
        <f t="shared" ref="DH300" si="89">TRIM(CONCATENATE(L300,M300,N300,O300,P300,Q300,R300,S300,T300,U300,V300,W300,X300,Y300,Z300,AA300,AB300))</f>
        <v>P02</v>
      </c>
      <c r="DI300" s="27">
        <f>IF(C300="","",SUMIFS('Planificación 2026-1'!S:S,'Planificación 2026-1'!X:X,C300,'Planificación 2026-1'!F:F,"PRINCIPAL",'Planificación 2026-1'!Y:Y,"VIRTUAL"))</f>
        <v>0</v>
      </c>
      <c r="DJ300" s="27">
        <f>IF(C300="","",SUMIFS('Planificación 2026-1'!S:S,'Planificación 2026-1'!X:X,C300,'Planificación 2026-1'!F:F,"PRINCIPAL",'Planificación 2026-1'!Y:Y,"PRESENCIAL"))</f>
        <v>20</v>
      </c>
      <c r="DK300" s="27">
        <f>IF(C300="","",SUMIFS('Planificación 2026-1'!S:S,'Planificación 2026-1'!X:X,C300,'Planificación 2026-1'!F:F,"PRINCIPAL",'Planificación 2026-1'!Y:Y,"HIBRIDO PRESENCIAL"))</f>
        <v>0</v>
      </c>
      <c r="DL300" s="58" t="str">
        <f t="shared" ref="DL300" si="90">TRIM(CONCATENATE(AC300,AD300,AE300,AF300,AG300,AH300,AI300,AJ300,AK300,AL300,AM300,AN300,AO300,AP300,AQ300,AR300,AS300))</f>
        <v/>
      </c>
      <c r="DM300" s="58">
        <f>IF(C300="","",SUMIFS('Planificación 2026-1'!S:S,'Planificación 2026-1'!X:X,C300,'Planificación 2026-1'!F:F,"FILIAL",'Planificación 2026-1'!Y:Y,"VIRTUAL"))</f>
        <v>0</v>
      </c>
      <c r="DN300" s="60">
        <f>IF(C300="","",SUMIFS('Planificación 2026-1'!S:S,'Planificación 2026-1'!X:X,C300,'Planificación 2026-1'!F:F,"FILIAL",'Planificación 2026-1'!Y:Y,"PRESENCIAL"))</f>
        <v>0</v>
      </c>
      <c r="DO300" s="29">
        <f>IF(C300="","",SUMIFS('Planificación 2026-1'!S:S,'Planificación 2026-1'!X:X,C300,'Planificación 2026-1'!F:F,"FILIAL",'Planificación 2026-1'!Y:Y,"HIBRIDO PRESENCIAL"))</f>
        <v>0</v>
      </c>
      <c r="DP300" s="61" t="str">
        <f t="shared" ref="DP300" si="91">TRIM(CONCATENATE(AT300,AU300,AV300,AW300,AX300,AY300,AZ300,BA300,BB300,BC300,BD300,BE300,BF300,BG300,BH300,BI300,BJ300))</f>
        <v/>
      </c>
      <c r="DQ300" s="58">
        <f>IF(C300="","",SUMIFS('Planificación 2026-1'!S:S,'Planificación 2026-1'!X:X,C300,'Planificación 2026-1'!F:F,"SUNAMPE",'Planificación 2026-1'!Y:Y,"VIRTUAL"))</f>
        <v>0</v>
      </c>
      <c r="DR300" s="29">
        <f>IF(C300="","",SUMIFS('Planificación 2026-1'!S:S,'Planificación 2026-1'!X:X,C300,'Planificación 2026-1'!F:F,"SUNAMPE",'Planificación 2026-1'!Y:Y,"PRESENCIAL"))</f>
        <v>0</v>
      </c>
      <c r="DS300" s="61" t="str">
        <f t="shared" ref="DS300" si="92">TRIM(CONCATENATE(BK300,BL300,BM300,BN300,BO300,BP300,BQ300,BR300,BS300,BT300,BU300,BV300,BW300,BX300,BY300,BZ300,CA300))</f>
        <v/>
      </c>
      <c r="DT300" s="58">
        <f>IF(C300="","",SUMIFS('Planificación 2026-1'!S:S,'Planificación 2026-1'!X:X,C300,'Planificación 2026-1'!F:F,"HUAURA",'Planificación 2026-1'!Y:Y,"VIRTUAL"))</f>
        <v>0</v>
      </c>
      <c r="DU300" s="29">
        <f>IF(C300="","",SUMIFS('Planificación 2026-1'!S:S,'Planificación 2026-1'!X:X,C300,'Planificación 2026-1'!F:F,"HUAURA",'Planificación 2026-1'!Y:Y,"PRESENCIAL"))</f>
        <v>0</v>
      </c>
      <c r="DV300" s="32">
        <f>SUMIFS('Planificación 2026-1'!S:S,'Planificación 2026-1'!X:X,C300,'Planificación 2026-1'!F:F,"PRINCIPAL",'Planificación 2026-1'!Y:Y,"VIRTUAL",'Planificación 2026-1'!I:I,"&gt;2")</f>
        <v>0</v>
      </c>
      <c r="DW300" s="32">
        <f>SUMIFS('Planificación 2026-1'!S:S,'Planificación 2026-1'!X:X,C300,'Planificación 2026-1'!F:F,"PRINCIPAL",'Planificación 2026-1'!Y:Y,"&lt;&gt;VIRTUAL",'Planificación 2026-1'!I:I,"&gt;2")</f>
        <v>20</v>
      </c>
      <c r="DX300" s="32">
        <f>SUMIFS('Planificación 2026-1'!S:S,'Planificación 2026-1'!X:X,C300,'Planificación 2026-1'!F:F,"SUNAMPE",'Planificación 2026-1'!Y:Y,"VIRTUAL",'Planificación 2026-1'!I:I,"&gt;2")</f>
        <v>0</v>
      </c>
      <c r="DY300" s="32">
        <f>SUMIFS('Planificación 2026-1'!S:S,'Planificación 2026-1'!X:X,C300,'Planificación 2026-1'!F:F,"SUNAMPE",'Planificación 2026-1'!Y:Y,"&lt;&gt;VIRTUAL",'Planificación 2026-1'!I:I,"&gt;2")</f>
        <v>0</v>
      </c>
      <c r="DZ300" s="32">
        <f>SUMIFS('Planificación 2026-1'!S:S,'Planificación 2026-1'!X:X,C300,'Planificación 2026-1'!F:F,"FILIAL",'Planificación 2026-1'!Y:Y,"VIRTUAL",'Planificación 2026-1'!I:I,"&gt;2")</f>
        <v>0</v>
      </c>
      <c r="EA300" s="32">
        <f>SUMIFS('Planificación 2026-1'!S:S,'Planificación 2026-1'!X:X,C300,'Planificación 2026-1'!F:F,"FILIAL",'Planificación 2026-1'!Y:Y,"&lt;&gt;VIRTUAL",'Planificación 2026-1'!I:I,"&gt;2")</f>
        <v>0</v>
      </c>
      <c r="EB300" s="32">
        <f>SUMIFS('Planificación 2026-1'!S:S,'Planificación 2026-1'!X:X,C300,'Planificación 2026-1'!F:F,"PORUMA",'Planificación 2026-1'!Y:Y,"VIRTUAL",'Planificación 2026-1'!I:I,"&gt;2")</f>
        <v>0</v>
      </c>
      <c r="EC300" s="32">
        <f>SUMIFS('Planificación 2026-1'!S:S,'Planificación 2026-1'!X:X,C300,'Planificación 2026-1'!F:F,"PORUMA",'Planificación 2026-1'!Y:Y,"&lt;&gt;VIRTUAL",'Planificación 2026-1'!I:I,"&gt;2")</f>
        <v>0</v>
      </c>
      <c r="ED300" s="32">
        <f>SUMIFS('Planificación 2026-1'!S:S,'Planificación 2026-1'!X:X,C300,'Planificación 2026-1'!F:F,"HUAURA",'Planificación 2026-1'!Y:Y,"VIRTUAL",'Planificación 2026-1'!I:I,"&gt;2")</f>
        <v>0</v>
      </c>
      <c r="EE300" s="32">
        <f>SUMIFS('Planificación 2026-1'!S:S,'Planificación 2026-1'!X:X,C300,'Planificación 2026-1'!F:F,"HUAURA",'Planificación 2026-1'!Y:Y,"&lt;&gt;VIRTUAL",'Planificación 2026-1'!I:I,"&gt;2")</f>
        <v>0</v>
      </c>
      <c r="EF300" s="32">
        <f>SUMIFS('Planificación 2026-1'!S:S,'Planificación 2026-1'!X:X,C300,'Planificación 2026-1'!F:F,"PRINCIPAL",'Planificación 2026-1'!Y:Y,"VIRTUAL",'Planificación 2026-1'!I:I,"&lt;3")</f>
        <v>0</v>
      </c>
      <c r="EG300" s="32">
        <f>SUMIFS('Planificación 2026-1'!S:S,'Planificación 2026-1'!X:X,C300,'Planificación 2026-1'!F:F,"PRINCIPAL",'Planificación 2026-1'!Y:Y,"&lt;&gt;VIRTUAL",'Planificación 2026-1'!I:I,"&lt;3")</f>
        <v>0</v>
      </c>
      <c r="EH300" s="32">
        <f>SUMIFS('Planificación 2026-1'!S:S,'Planificación 2026-1'!X:X,C300,'Planificación 2026-1'!F:F,"SUNAMPE",'Planificación 2026-1'!Y:Y,"VIRTUAL",'Planificación 2026-1'!I:I,"&lt;3")</f>
        <v>0</v>
      </c>
      <c r="EI300" s="32">
        <f>SUMIFS('Planificación 2026-1'!S:S,'Planificación 2026-1'!X:X,C300,'Planificación 2026-1'!F:F,"SUNAMPE",'Planificación 2026-1'!Y:Y,"&lt;&gt;VIRTUAL",'Planificación 2026-1'!I:I,"&lt;3")</f>
        <v>0</v>
      </c>
      <c r="EJ300" s="32">
        <f>SUMIFS('Planificación 2026-1'!S:S,'Planificación 2026-1'!X:X,C300,'Planificación 2026-1'!F:F,"FILIAL",'Planificación 2026-1'!Y:Y,"VIRTUAL",'Planificación 2026-1'!I:I,"&lt;3")</f>
        <v>0</v>
      </c>
      <c r="EK300" s="32">
        <f>SUMIFS('Planificación 2026-1'!S:S,'Planificación 2026-1'!X:X,C300,'Planificación 2026-1'!F:F,"FILIAL",'Planificación 2026-1'!Y:Y,"&lt;&gt;VIRTUAL",'Planificación 2026-1'!I:I,"&lt;3")</f>
        <v>0</v>
      </c>
      <c r="EL300" s="32">
        <f>SUMIFS('Planificación 2026-1'!S:S,'Planificación 2026-1'!X:X,C300,'Planificación 2026-1'!F:F,"PORUMA",'Planificación 2026-1'!Y:Y,"VIRTUAL",'Planificación 2026-1'!I:I,"&lt;3")</f>
        <v>0</v>
      </c>
      <c r="EM300" s="32">
        <f>SUMIFS('Planificación 2026-1'!S:S,'Planificación 2026-1'!X:X,C300,'Planificación 2026-1'!F:F,"PORUMA",'Planificación 2026-1'!Y:Y,"&lt;&gt;VIRTUAL",'Planificación 2026-1'!I:I,"&lt;3")</f>
        <v>0</v>
      </c>
      <c r="EN300" s="32">
        <f>SUMIFS('Planificación 2026-1'!S:S,'Planificación 2026-1'!X:X,C300,'Planificación 2026-1'!F:F,"HUAURA",'Planificación 2026-1'!Y:Y,"VIRTUAL",'Planificación 2026-1'!I:I,"&lt;3")</f>
        <v>0</v>
      </c>
      <c r="EO300" s="32">
        <f>SUMIFS('Planificación 2026-1'!S:S,'Planificación 2026-1'!X:X,C300,'Planificación 2026-1'!F:F,"HUAURA",'Planificación 2026-1'!Y:Y,"&lt;&gt;VIRTUAL",'Planificación 2026-1'!I:I,"&lt;3")</f>
        <v>0</v>
      </c>
      <c r="EP300" s="32">
        <f t="shared" ref="EP300" si="93">EJ300+DZ300+EA300+EK300</f>
        <v>0</v>
      </c>
      <c r="EQ300" s="32">
        <f t="shared" ref="EQ300" si="94">EO300+EN300+EE300+ED300</f>
        <v>0</v>
      </c>
      <c r="ER300" s="32">
        <f t="shared" ref="ER300" si="95">EL300+EM300+EC300+EB300</f>
        <v>0</v>
      </c>
      <c r="ES300" s="32">
        <f t="shared" ref="ES300" si="96">EG300+EF300+DW300+DV300</f>
        <v>20</v>
      </c>
      <c r="ET300" s="32">
        <f t="shared" ref="ET300" si="97">EI300+EH300+DY300+DX300</f>
        <v>0</v>
      </c>
      <c r="EU300" s="32">
        <f t="shared" ref="EU300" si="98">SUM(EP300:ET300)</f>
        <v>20</v>
      </c>
      <c r="EV300" s="32" t="b">
        <f t="shared" ref="EV300" si="99">EXACT(EU300,E300)</f>
        <v>1</v>
      </c>
      <c r="EW300" s="32"/>
      <c r="EX300" s="32">
        <f t="shared" ref="EX300" si="100">DV300+DZ300+ED300+EF300+EJ300+EN300+DX300+EH300</f>
        <v>0</v>
      </c>
      <c r="EY300" s="32">
        <f t="shared" ref="EY300" si="101">DW300+EA300+EE300+EG300+EK300+EO300+DY300+EI300</f>
        <v>20</v>
      </c>
      <c r="EZ300" s="32" t="b">
        <f t="shared" ref="EZ300" si="102">EXACT(SUM(EX300:EY300),E300)</f>
        <v>1</v>
      </c>
      <c r="FA300" s="32" t="str">
        <f t="shared" ref="FA300" si="103">IF(AND(DW300=0,EA300=0,EE300=0),"",IF(COUNTIF(DW300:EE300,"&gt;0")=1,IF(DW300&gt;0,"SEDE",IF(EA300&gt;0,"FILIAL","HUAURA")),IF(COUNTIF(DW300:EE300,"&gt;0")=2,IF(AND(DW300&gt;0,EA300&gt;0),"SEDE-FILIAL",IF(AND(DW300&gt;0,EE300&gt;0),"SEDE-HUAURA","FILIAL-HUAURA")),"SEDE-FILIAL-HUAURA")))</f>
        <v>SEDE</v>
      </c>
      <c r="FB300" s="32" t="str">
        <f t="shared" ref="FB300" si="104">IF(EX300=0,"PRESENCIAL",IF(EY300=0,"VIRTUAL",IF(EX300&gt;EY300,"MAS VIRTUAL",IF(EY300&gt;EX300,"MAS PRESENCIAL","AMBOS"))))</f>
        <v>PRESENCIAL</v>
      </c>
    </row>
    <row r="301" spans="2:158">
      <c r="B301" s="65">
        <v>298</v>
      </c>
      <c r="C301" s="32" t="s">
        <v>509</v>
      </c>
      <c r="D301" s="429">
        <v>21537507</v>
      </c>
      <c r="E301" s="62">
        <f>SUMIF('Planificación 2026-1'!X:X,C301,'Planificación 2026-1'!S:S)</f>
        <v>12</v>
      </c>
      <c r="F301" s="450" t="s">
        <v>203</v>
      </c>
      <c r="G301" s="57" t="s">
        <v>298</v>
      </c>
      <c r="J301" s="32" t="s">
        <v>195</v>
      </c>
      <c r="K301" s="32" t="s">
        <v>173</v>
      </c>
      <c r="L301" s="57" t="str">
        <f>IF(SUM(COUNTIFS('Planificación 2026-1'!F:F,"PRINCIPAL",'Planificación 2026-1'!X:X,C301,'Planificación 2026-1'!H:H,"AF"))&gt;0,"P01"," ")</f>
        <v xml:space="preserve"> </v>
      </c>
      <c r="M301" s="58" t="str">
        <f>IF(SUM(COUNTIFS('Planificación 2026-1'!F:F,"PRINCIPAL",'Planificación 2026-1'!X:X,C301,'Planificación 2026-1'!H:H,"EN"))&gt;0,"P02"," ")</f>
        <v xml:space="preserve"> </v>
      </c>
      <c r="N301" s="58" t="str">
        <f>IF(SUM(COUNTIFS('Planificación 2026-1'!F:F,"PRINCIPAL",'Planificación 2026-1'!X:X,C301,'Planificación 2026-1'!H:H,"IS"))&gt;0,"P03"," ")</f>
        <v xml:space="preserve"> </v>
      </c>
      <c r="O301" s="58" t="str">
        <f>IF(SUM(COUNTIFS('Planificación 2026-1'!F:F,"PRINCIPAL",'Planificación 2026-1'!X:X,C301,'Planificación 2026-1'!H:H,"PS"))&gt;0,"P04"," ")</f>
        <v xml:space="preserve"> </v>
      </c>
      <c r="P301" s="58"/>
      <c r="Q301" s="58" t="str">
        <f>IF(SUM(COUNTIFS('Planificación 2026-1'!F:F,"PRINCIPAL",'Planificación 2026-1'!X:X,C301,'Planificación 2026-1'!H:H,"IN"))&gt;0,"P06"," ")</f>
        <v xml:space="preserve"> </v>
      </c>
      <c r="R301" s="58" t="str">
        <f>IF(SUM(COUNTIFS('Planificación 2026-1'!F:F,"PRINCIPAL",'Planificación 2026-1'!X:X,C301,'Planificación 2026-1'!H:H,"CA"))&gt;0,"P07"," ")</f>
        <v xml:space="preserve"> </v>
      </c>
      <c r="S301" s="58" t="str">
        <f>IF(SUM(COUNTIFS('Planificación 2026-1'!F:F,"PRINCIPAL",'Planificación 2026-1'!X:X,C301,'Planificación 2026-1'!H:H,"DE"))&gt;0,"P08"," ")</f>
        <v xml:space="preserve"> </v>
      </c>
      <c r="T301" s="58" t="str">
        <f>IF(SUM(COUNTIFS('Planificación 2026-1'!F:F,"PRINCIPAL",'Planificación 2026-1'!X:X,C301,'Planificación 2026-1'!H:H,"OB"))&gt;0,"P09"," ")</f>
        <v xml:space="preserve"> </v>
      </c>
      <c r="U301" s="58" t="str">
        <f>IF(SUM(COUNTIFS('Planificación 2026-1'!F:F,"PRINCIPAL",'Planificación 2026-1'!X:X,C301,'Planificación 2026-1'!H:H,"MH"))&gt;0,"P31"," ")</f>
        <v xml:space="preserve"> </v>
      </c>
      <c r="V301" s="58" t="str">
        <f>IF(SUM(COUNTIFS('Planificación 2026-1'!F:F,"PRINCIPAL",'Planificación 2026-1'!X:X,C301,'Planificación 2026-1'!H:H,"IC"))&gt;0,"P32"," ")</f>
        <v xml:space="preserve"> </v>
      </c>
      <c r="W301" s="58" t="str">
        <f>IF(SUM(COUNTIFS('Planificación 2026-1'!F:F,"PRINCIPAL",'Planificación 2026-1'!X:X,C301,'Planificación 2026-1'!H:H,"AR"))&gt;0,"P34"," ")</f>
        <v xml:space="preserve"> </v>
      </c>
      <c r="X301" s="58" t="str">
        <f>IF(SUM(COUNTIFS('Planificación 2026-1'!F:F,"PRINCIPAL",'Planificación 2026-1'!X:X,C301,'Planificación 2026-1'!H:H,"T1"))&gt;0,"P35"," ")</f>
        <v xml:space="preserve"> </v>
      </c>
      <c r="Y301" s="58" t="str">
        <f>IF(SUM(COUNTIFS('Planificación 2026-1'!F:F,"PRINCIPAL",'Planificación 2026-1'!X:X,C301,'Planificación 2026-1'!H:H,"T3"))&gt;0,"P36"," ")</f>
        <v xml:space="preserve"> </v>
      </c>
      <c r="Z301" s="58" t="str">
        <f>IF(SUM(COUNTIFS('Planificación 2026-1'!F:F,"PRINCIPAL",'Planificación 2026-1'!X:X,C301,'Planificación 2026-1'!H:H,"T2"))&gt;0,"P37"," ")</f>
        <v xml:space="preserve"> </v>
      </c>
      <c r="AA301" s="58" t="str">
        <f>IF(SUM(COUNTIFS('Planificación 2026-1'!F:F,"PRINCIPAL",'Planificación 2026-1'!X:X,C301,'Planificación 2026-1'!H:H,"AE"))&gt;0,"P38"," ")</f>
        <v xml:space="preserve"> </v>
      </c>
      <c r="AB301" s="58" t="str">
        <f>IF(SUM(COUNTIFS('Planificación 2026-1'!F:F,"PRINCIPAL",'Planificación 2026-1'!X:X,C301,'Planificación 2026-1'!H:H,"T4"))&gt;0,"P55"," ")</f>
        <v xml:space="preserve"> </v>
      </c>
      <c r="AC301" s="58" t="str">
        <f>IF(SUM(COUNTIFS('Planificación 2026-1'!F:F,"FILIAL",'Planificación 2026-1'!X:X,C301,'Planificación 2026-1'!H:H,"AF"))&gt;0," P01"," ")</f>
        <v xml:space="preserve"> </v>
      </c>
      <c r="AD301" s="58" t="str">
        <f>IF(SUM(COUNTIFS('Planificación 2026-1'!F:F,"FILIAL",'Planificación 2026-1'!X:X,C301,'Planificación 2026-1'!H:H,"EN"))&gt;0,"P02"," ")</f>
        <v xml:space="preserve"> </v>
      </c>
      <c r="AE301" s="58" t="str">
        <f>IF(SUM(COUNTIFS('Planificación 2026-1'!F:F,"FILIAL",'Planificación 2026-1'!X:X,C301,'Planificación 2026-1'!H:H,"IS"))&gt;0,"P03"," ")</f>
        <v xml:space="preserve"> </v>
      </c>
      <c r="AF301" s="58" t="str">
        <f>IF(SUM(COUNTIFS('Planificación 2026-1'!F:F,"FILIAL",'Planificación 2026-1'!X:X,C301,'Planificación 2026-1'!H:H,"PS"))&gt;0,"P04"," ")</f>
        <v xml:space="preserve"> </v>
      </c>
      <c r="AG301" s="58"/>
      <c r="AH301" s="58" t="str">
        <f>IF(SUM(COUNTIFS('Planificación 2026-1'!F:F,"FILIAL",'Planificación 2026-1'!X:X,C301,'Planificación 2026-1'!H:H,"IN"))&gt;0,"P06"," ")</f>
        <v xml:space="preserve"> </v>
      </c>
      <c r="AI301" s="58" t="str">
        <f>IF(SUM(COUNTIFS('Planificación 2026-1'!F:F,"FILIAL",'Planificación 2026-1'!X:X,C301,'Planificación 2026-1'!H:H,"CA"))&gt;0,"P07"," ")</f>
        <v xml:space="preserve"> </v>
      </c>
      <c r="AJ301" s="58" t="str">
        <f>IF(SUM(COUNTIFS('Planificación 2026-1'!F:F,"FILIAL",'Planificación 2026-1'!X:X,C301,'Planificación 2026-1'!H:H,"DE"))&gt;0,"P08"," ")</f>
        <v xml:space="preserve"> </v>
      </c>
      <c r="AK301" s="58" t="str">
        <f>IF(SUM(COUNTIFS('Planificación 2026-1'!F:F,"FILIAL",'Planificación 2026-1'!X:X,C301,'Planificación 2026-1'!H:H,"OB"))&gt;0,"P09"," ")</f>
        <v xml:space="preserve"> </v>
      </c>
      <c r="AL301" s="58" t="str">
        <f>IF(SUM(COUNTIFS('Planificación 2026-1'!F:F,"FILIAL",'Planificación 2026-1'!X:X,C301,'Planificación 2026-1'!H:H,"MH"))&gt;0,"P31"," ")</f>
        <v xml:space="preserve"> </v>
      </c>
      <c r="AM301" s="58" t="str">
        <f>IF(SUM(COUNTIFS('Planificación 2026-1'!F:F,"FILIAL",'Planificación 2026-1'!X:X,C301,'Planificación 2026-1'!H:H,"IC"))&gt;0,"P32"," ")</f>
        <v xml:space="preserve"> </v>
      </c>
      <c r="AN301" s="58" t="str">
        <f>IF(SUM(COUNTIFS('Planificación 2026-1'!F:F,"FILIAL",'Planificación 2026-1'!X:X,C301,'Planificación 2026-1'!H:H,"AR"))&gt;0,"P34"," ")</f>
        <v xml:space="preserve"> </v>
      </c>
      <c r="AO301" s="58" t="str">
        <f>IF(SUM(COUNTIFS('Planificación 2026-1'!F:F,"FILIAL",'Planificación 2026-1'!X:X,C301,'Planificación 2026-1'!H:H,"T1"))&gt;0,"P35"," ")</f>
        <v xml:space="preserve"> </v>
      </c>
      <c r="AP301" s="58" t="str">
        <f>IF(SUM(COUNTIFS('Planificación 2026-1'!F:F,"FILIAL",'Planificación 2026-1'!X:X,C301,'Planificación 2026-1'!H:H,"T3"))&gt;0,"P36"," ")</f>
        <v xml:space="preserve"> </v>
      </c>
      <c r="AQ301" s="58" t="str">
        <f>IF(SUM(COUNTIFS('Planificación 2026-1'!F:F,"FILIAL",'Planificación 2026-1'!X:X,C301,'Planificación 2026-1'!H:H,"T2"))&gt;0,"P37"," ")</f>
        <v xml:space="preserve"> </v>
      </c>
      <c r="AR301" s="58" t="str">
        <f>IF(SUM(COUNTIFS('Planificación 2026-1'!F:F,"FILIAL",'Planificación 2026-1'!X:X,C301,'Planificación 2026-1'!H:H,"AE"))&gt;0,"P38"," ")</f>
        <v xml:space="preserve"> </v>
      </c>
      <c r="AS301" s="58" t="str">
        <f>IF(SUM(COUNTIFS('Planificación 2026-1'!F:F,"FILIAL",'Planificación 2026-1'!X:X,C301,'Planificación 2026-1'!H:H,"T4"))&gt;0,"P55"," ")</f>
        <v xml:space="preserve"> </v>
      </c>
      <c r="AT301" s="58" t="str">
        <f>IF(SUM(COUNTIFS('Planificación 2026-1'!F:F,"SUNAMPE",'Planificación 2026-1'!X:X,C301,'Planificación 2026-1'!H:H,"AF"))&gt;0," P01"," ")</f>
        <v xml:space="preserve"> </v>
      </c>
      <c r="AU301" s="58" t="str">
        <f>IF(SUM(COUNTIFS('Planificación 2026-1'!F:F,"SUNAMPE",'Planificación 2026-1'!X:X,C301,'Planificación 2026-1'!H:H,"EN"))&gt;0,"P02"," ")</f>
        <v xml:space="preserve"> </v>
      </c>
      <c r="AV301" s="58" t="str">
        <f>IF(SUM(COUNTIFS('Planificación 2026-1'!F:F,"SUNAMPE",'Planificación 2026-1'!X:X,C301,'Planificación 2026-1'!H:H,"IS"))&gt;0,"P03"," ")</f>
        <v xml:space="preserve"> </v>
      </c>
      <c r="AW301" s="58" t="str">
        <f>IF(SUM(COUNTIFS('Planificación 2026-1'!F:F,"SUNAMPE",'Planificación 2026-1'!X:X,C301,'Planificación 2026-1'!H:H,"PS"))&gt;0,"P04"," ")</f>
        <v xml:space="preserve"> </v>
      </c>
      <c r="AX301" s="58"/>
      <c r="AY301" s="58" t="str">
        <f>IF(SUM(COUNTIFS('Planificación 2026-1'!F:F,"SUNAMPE",'Planificación 2026-1'!X:X,C301,'Planificación 2026-1'!H:H,"IN"))&gt;0,"P06"," ")</f>
        <v xml:space="preserve"> </v>
      </c>
      <c r="AZ301" s="58" t="str">
        <f>IF(SUM(COUNTIFS('Planificación 2026-1'!F:F,"SUNAMPE",'Planificación 2026-1'!X:X,C301,'Planificación 2026-1'!H:H,"CA"))&gt;0,"P07"," ")</f>
        <v xml:space="preserve"> </v>
      </c>
      <c r="BA301" s="58" t="str">
        <f>IF(SUM(COUNTIFS('Planificación 2026-1'!F:F,"SUNAMPE",'Planificación 2026-1'!X:X,C301,'Planificación 2026-1'!H:H,"DE"))&gt;0,"P08"," ")</f>
        <v xml:space="preserve"> </v>
      </c>
      <c r="BB301" s="58" t="str">
        <f>IF(SUM(COUNTIFS('Planificación 2026-1'!F:F,"SUNAMPE",'Planificación 2026-1'!X:X,C301,'Planificación 2026-1'!H:H,"OB"))&gt;0,"P09"," ")</f>
        <v xml:space="preserve"> </v>
      </c>
      <c r="BC301" s="58" t="str">
        <f>IF(SUM(COUNTIFS('Planificación 2026-1'!F:F,"SUNAMPE",'Planificación 2026-1'!X:X,C301,'Planificación 2026-1'!H:H,"MH"))&gt;0,"P31"," ")</f>
        <v xml:space="preserve"> </v>
      </c>
      <c r="BD301" s="58" t="str">
        <f>IF(SUM(COUNTIFS('Planificación 2026-1'!F:F,"SUNAMPE",'Planificación 2026-1'!X:X,C301,'Planificación 2026-1'!H:H,"IC"))&gt;0,"P32"," ")</f>
        <v xml:space="preserve"> </v>
      </c>
      <c r="BE301" s="58" t="str">
        <f>IF(SUM(COUNTIFS('Planificación 2026-1'!F:F,"SUNAMPE",'Planificación 2026-1'!X:X,C301,'Planificación 2026-1'!H:H,"AR"))&gt;0,"P34"," ")</f>
        <v xml:space="preserve"> </v>
      </c>
      <c r="BF301" s="58" t="str">
        <f>IF(SUM(COUNTIFS('Planificación 2026-1'!F:F,"SUNAMPE",'Planificación 2026-1'!X:X,C301,'Planificación 2026-1'!H:H,"T1"))&gt;0,"P35"," ")</f>
        <v xml:space="preserve"> </v>
      </c>
      <c r="BG301" s="58" t="str">
        <f>IF(SUM(COUNTIFS('Planificación 2026-1'!F:F,"SUNAMPE",'Planificación 2026-1'!X:X,C301,'Planificación 2026-1'!H:H,"T3"))&gt;0,"P36"," ")</f>
        <v xml:space="preserve"> </v>
      </c>
      <c r="BH301" s="58" t="str">
        <f>IF(SUM(COUNTIFS('Planificación 2026-1'!F:F,"SUNAMPE",'Planificación 2026-1'!X:X,C301,'Planificación 2026-1'!H:H,"T2"))&gt;0,"P37"," ")</f>
        <v xml:space="preserve"> </v>
      </c>
      <c r="BI301" s="58" t="str">
        <f>IF(SUM(COUNTIFS('Planificación 2026-1'!F:F,"SUNAMPE",'Planificación 2026-1'!X:X,C301,'Planificación 2026-1'!H:H,"AE"))&gt;0,"P38"," ")</f>
        <v xml:space="preserve"> </v>
      </c>
      <c r="BJ301" s="58" t="str">
        <f>IF(SUM(COUNTIFS('Planificación 2026-1'!F:F,"SUNAMPE",'Planificación 2026-1'!X:X,C301,'Planificación 2026-1'!H:H,"T4"))&gt;0,"P55"," ")</f>
        <v xml:space="preserve"> </v>
      </c>
      <c r="BK301" s="58" t="str">
        <f>IF(SUM(COUNTIFS('Planificación 2026-1'!F:F,"HUAURA",'Planificación 2026-1'!X:X,C301,'Planificación 2026-1'!H:H,"AF"))&gt;0," P01"," ")</f>
        <v xml:space="preserve"> </v>
      </c>
      <c r="BL301" s="58" t="str">
        <f>IF(SUM(COUNTIFS('Planificación 2026-1'!F:F,"HUAURA",'Planificación 2026-1'!X:X,C301,'Planificación 2026-1'!H:H,"EN"))&gt;0,"P02"," ")</f>
        <v xml:space="preserve"> </v>
      </c>
      <c r="BM301" s="58" t="str">
        <f>IF(SUM(COUNTIFS('Planificación 2026-1'!F:F,"HUAURA",'Planificación 2026-1'!X:X,C301,'Planificación 2026-1'!H:H,"IS"))&gt;0,"P03"," ")</f>
        <v xml:space="preserve"> </v>
      </c>
      <c r="BN301" s="58" t="str">
        <f>IF(SUM(COUNTIFS('Planificación 2026-1'!F:F,"HUAURA",'Planificación 2026-1'!X:X,C301,'Planificación 2026-1'!H:H,"PS"))&gt;0,"P04"," ")</f>
        <v xml:space="preserve"> </v>
      </c>
      <c r="BO301" s="58"/>
      <c r="BP301" s="58" t="str">
        <f>IF(SUM(COUNTIFS('Planificación 2026-1'!F:F,"HUAURA",'Planificación 2026-1'!X:X,C301,'Planificación 2026-1'!H:H,"IN"))&gt;0,"P06"," ")</f>
        <v xml:space="preserve"> </v>
      </c>
      <c r="BQ301" s="58" t="str">
        <f>IF(SUM(COUNTIFS('Planificación 2026-1'!F:F,"HUAURA",'Planificación 2026-1'!X:X,C301,'Planificación 2026-1'!H:H,"CA"))&gt;0,"P07"," ")</f>
        <v xml:space="preserve"> </v>
      </c>
      <c r="BR301" s="58" t="str">
        <f>IF(SUM(COUNTIFS('Planificación 2026-1'!F:F,"HUAURA",'Planificación 2026-1'!X:X,C301,'Planificación 2026-1'!H:H,"DE"))&gt;0,"P08"," ")</f>
        <v xml:space="preserve"> </v>
      </c>
      <c r="BS301" s="58" t="str">
        <f>IF(SUM(COUNTIFS('Planificación 2026-1'!F:F,"HUAURA",'Planificación 2026-1'!X:X,C301,'Planificación 2026-1'!H:H,"OB"))&gt;0,"P09"," ")</f>
        <v xml:space="preserve"> </v>
      </c>
      <c r="BT301" s="58" t="str">
        <f>IF(SUM(COUNTIFS('Planificación 2026-1'!F:F,"HUAURA",'Planificación 2026-1'!X:X,C301,'Planificación 2026-1'!H:H,"MH"))&gt;0,"P31"," ")</f>
        <v xml:space="preserve"> </v>
      </c>
      <c r="BU301" s="58" t="str">
        <f>IF(SUM(COUNTIFS('Planificación 2026-1'!F:F,"HUAURA",'Planificación 2026-1'!X:X,C301,'Planificación 2026-1'!H:H,"IC"))&gt;0,"P32"," ")</f>
        <v xml:space="preserve"> </v>
      </c>
      <c r="BV301" s="58" t="str">
        <f>IF(SUM(COUNTIFS('Planificación 2026-1'!F:F,"HUAURA",'Planificación 2026-1'!X:X,C301,'Planificación 2026-1'!H:H,"AR"))&gt;0,"P34"," ")</f>
        <v xml:space="preserve"> </v>
      </c>
      <c r="BW301" s="58" t="str">
        <f>IF(SUM(COUNTIFS('Planificación 2026-1'!F:F,"HUAURA",'Planificación 2026-1'!X:X,C301,'Planificación 2026-1'!H:H,"T1"))&gt;0,"P35"," ")</f>
        <v xml:space="preserve"> </v>
      </c>
      <c r="BX301" s="58" t="str">
        <f>IF(SUM(COUNTIFS('Planificación 2026-1'!F:F,"HUAURA",'Planificación 2026-1'!X:X,C301,'Planificación 2026-1'!H:H,"T3"))&gt;0,"P36"," ")</f>
        <v xml:space="preserve"> </v>
      </c>
      <c r="BY301" s="58" t="str">
        <f>IF(SUM(COUNTIFS('Planificación 2026-1'!F:F,"HUAURA",'Planificación 2026-1'!X:X,C301,'Planificación 2026-1'!H:H,"T2"))&gt;0,"P37"," ")</f>
        <v xml:space="preserve"> </v>
      </c>
      <c r="BZ301" s="58" t="str">
        <f>IF(SUM(COUNTIFS('Planificación 2026-1'!F:F,"HUAURA",'Planificación 2026-1'!X:X,C301,'Planificación 2026-1'!H:H,"AE"))&gt;0,"P38"," ")</f>
        <v xml:space="preserve"> </v>
      </c>
      <c r="CA301" s="58" t="str">
        <f>IF(SUM(COUNTIFS('Planificación 2026-1'!F:F,"HUAURA",'Planificación 2026-1'!X:X,C301,'Planificación 2026-1'!H:H,"T4"))&gt;0,"P55"," ")</f>
        <v xml:space="preserve"> </v>
      </c>
      <c r="CB301" s="59">
        <f>SUMIFS('Planificación 2026-1'!S:S,'Planificación 2026-1'!X:X,C301,'Planificación 2026-1'!H:H,"AF",'Planificación 2026-1'!I:I,"&gt;2")</f>
        <v>0</v>
      </c>
      <c r="CC301" s="59">
        <f>SUMIFS('Planificación 2026-1'!S:S,'Planificación 2026-1'!X:X,C301,'Planificación 2026-1'!H:H,"EN",'Planificación 2026-1'!I:I,"&gt;2")</f>
        <v>0</v>
      </c>
      <c r="CD301" s="59">
        <f>SUMIFS('Planificación 2026-1'!S:S,'Planificación 2026-1'!X:X,C301,'Planificación 2026-1'!H:H,"IS",'Planificación 2026-1'!I:I,"&gt;2")</f>
        <v>0</v>
      </c>
      <c r="CE301" s="59">
        <f>SUMIFS('Planificación 2026-1'!S:S,'Planificación 2026-1'!X:X,C301,'Planificación 2026-1'!H:H,"PS",'Planificación 2026-1'!I:I,"&gt;2")</f>
        <v>0</v>
      </c>
      <c r="CF301" s="59">
        <f>SUMIFS('Planificación 2026-1'!S:S,'Planificación 2026-1'!X:X,C301,'Planificación 2026-1'!H:H,"IN",'Planificación 2026-1'!I:I,"&gt;2")</f>
        <v>0</v>
      </c>
      <c r="CG301" s="59">
        <f>SUMIFS('Planificación 2026-1'!S:S,'Planificación 2026-1'!X:X,C301,'Planificación 2026-1'!H:H,"CA",'Planificación 2026-1'!I:I,"&gt;2")</f>
        <v>0</v>
      </c>
      <c r="CH301" s="59">
        <f>SUMIFS('Planificación 2026-1'!S:S,'Planificación 2026-1'!X:X,C301,'Planificación 2026-1'!H:H,"DE",'Planificación 2026-1'!I:I,"&gt;2")</f>
        <v>0</v>
      </c>
      <c r="CI301" s="59">
        <f>SUMIFS('Planificación 2026-1'!S:S,'Planificación 2026-1'!X:X,C301,'Planificación 2026-1'!H:H,"OB",'Planificación 2026-1'!I:I,"&gt;2")</f>
        <v>0</v>
      </c>
      <c r="CJ301" s="59">
        <f>SUMIFS('Planificación 2026-1'!S:S,'Planificación 2026-1'!X:X,C301,'Planificación 2026-1'!H:H,"MH",'Planificación 2026-1'!I:I,"&gt;2")</f>
        <v>0</v>
      </c>
      <c r="CK301" s="59">
        <f>SUMIFS('Planificación 2026-1'!S:S,'Planificación 2026-1'!X:X,C301,'Planificación 2026-1'!H:H,"IC",'Planificación 2026-1'!I:I,"&gt;2")</f>
        <v>0</v>
      </c>
      <c r="CL301" s="59">
        <f>SUMIFS('Planificación 2026-1'!S:S,'Planificación 2026-1'!X:X,C301,'Planificación 2026-1'!H:H,"AR",'Planificación 2026-1'!I:I,"&gt;2")</f>
        <v>0</v>
      </c>
      <c r="CM301" s="59">
        <f>SUMIFS('Planificación 2026-1'!S:S,'Planificación 2026-1'!X:X,C301,'Planificación 2026-1'!H:H,"AE",'Planificación 2026-1'!I:I,"&gt;2")</f>
        <v>0</v>
      </c>
      <c r="CN301" s="59">
        <f>SUMIFS('Planificación 2026-1'!S:S,'Planificación 2026-1'!X:X,C301,'Planificación 2026-1'!H:H,"T1",'Planificación 2026-1'!I:I,"&gt;2")</f>
        <v>0</v>
      </c>
      <c r="CO301" s="59">
        <f>SUMIFS('Planificación 2026-1'!S:S,'Planificación 2026-1'!X:X,C301,'Planificación 2026-1'!H:H,"T3",'Planificación 2026-1'!I:I,"&gt;2")</f>
        <v>0</v>
      </c>
      <c r="CP301" s="59">
        <f>SUMIFS('Planificación 2026-1'!S:S,'Planificación 2026-1'!X:X,C301,'Planificación 2026-1'!H:H,"T2",'Planificación 2026-1'!I:I,"&gt;2")</f>
        <v>0</v>
      </c>
      <c r="CQ301" s="59">
        <f>SUMIFS('Planificación 2026-1'!S:S,'Planificación 2026-1'!X:X,C301,'Planificación 2026-1'!H:H,"T4",'Planificación 2026-1'!I:I,"&gt;2")</f>
        <v>0</v>
      </c>
      <c r="CR301" s="59">
        <f>SUMIFS('Planificación 2026-1'!S:S,'Planificación 2026-1'!X:X,C301,'Planificación 2026-1'!H:H,"AF",'Planificación 2026-1'!I:I,"&lt;3")</f>
        <v>0</v>
      </c>
      <c r="CS301" s="59">
        <f>SUMIFS('Planificación 2026-1'!S:S,'Planificación 2026-1'!X:X,C301,'Planificación 2026-1'!H:H,"EN",'Planificación 2026-1'!I:I,"&lt;3")</f>
        <v>0</v>
      </c>
      <c r="CT301" s="59">
        <f>SUMIFS('Planificación 2026-1'!S:S,'Planificación 2026-1'!X:X,C301,'Planificación 2026-1'!H:H,"IS",'Planificación 2026-1'!I:I,"&lt;3")</f>
        <v>0</v>
      </c>
      <c r="CU301" s="59">
        <f>SUMIFS('Planificación 2026-1'!S:S,'Planificación 2026-1'!X:X,C301,'Planificación 2026-1'!H:H,"PS",'Planificación 2026-1'!I:I,"&lt;3")</f>
        <v>0</v>
      </c>
      <c r="CV301" s="59">
        <f>SUMIFS('Planificación 2026-1'!S:S,'Planificación 2026-1'!X:X,C301,'Planificación 2026-1'!H:H,"IN",'Planificación 2026-1'!I:I,"&lt;3")</f>
        <v>0</v>
      </c>
      <c r="CW301" s="59">
        <f>SUMIFS('Planificación 2026-1'!S:S,'Planificación 2026-1'!X:X,C301,'Planificación 2026-1'!H:H,"CA",'Planificación 2026-1'!I:I,"&lt;3")</f>
        <v>0</v>
      </c>
      <c r="CX301" s="59">
        <f>SUMIFS('Planificación 2026-1'!S:S,'Planificación 2026-1'!X:X,C301,'Planificación 2026-1'!H:H,"DE",'Planificación 2026-1'!I:I,"&lt;3")</f>
        <v>0</v>
      </c>
      <c r="CY301" s="59">
        <f>SUMIFS('Planificación 2026-1'!S:S,'Planificación 2026-1'!X:X,C301,'Planificación 2026-1'!H:H,"OB",'Planificación 2026-1'!I:I,"&lt;3")</f>
        <v>0</v>
      </c>
      <c r="CZ301" s="59">
        <f>SUMIFS('Planificación 2026-1'!S:S,'Planificación 2026-1'!X:X,C301,'Planificación 2026-1'!H:H,"MH",'Planificación 2026-1'!I:I,"&lt;3")</f>
        <v>12</v>
      </c>
      <c r="DA301" s="59">
        <f>SUMIFS('Planificación 2026-1'!S:S,'Planificación 2026-1'!X:X,C301,'Planificación 2026-1'!H:H,"IC",'Planificación 2026-1'!I:I,"&lt;3")</f>
        <v>0</v>
      </c>
      <c r="DB301" s="59">
        <f>SUMIFS('Planificación 2026-1'!S:S,'Planificación 2026-1'!X:X,C301,'Planificación 2026-1'!H:H,"AR",'Planificación 2026-1'!I:I,"&lt;3")</f>
        <v>0</v>
      </c>
      <c r="DC301" s="59">
        <f>SUMIFS('Planificación 2026-1'!S:S,'Planificación 2026-1'!X:X,C301,'Planificación 2026-1'!H:H,"AE",'Planificación 2026-1'!I:I,"&lt;3")</f>
        <v>0</v>
      </c>
      <c r="DD301" s="59">
        <f>SUMIFS('Planificación 2026-1'!S:S,'Planificación 2026-1'!X:X,C301,'Planificación 2026-1'!H:H,"T1",'Planificación 2026-1'!I:I,"&lt;3")</f>
        <v>0</v>
      </c>
      <c r="DE301" s="59">
        <f>SUMIFS('Planificación 2026-1'!S:S,'Planificación 2026-1'!X:X,C301,'Planificación 2026-1'!H:H,"T3",'Planificación 2026-1'!I:I,"&lt;3")</f>
        <v>0</v>
      </c>
      <c r="DF301" s="59">
        <f>SUMIFS('Planificación 2026-1'!S:S,'Planificación 2026-1'!X:X,C301,'Planificación 2026-1'!H:H,"T2",'Planificación 2026-1'!I:I,"&lt;3")</f>
        <v>0</v>
      </c>
      <c r="DG301" s="59">
        <f>SUMIFS('Planificación 2026-1'!S:S,'Planificación 2026-1'!X:X,C301,'Planificación 2026-1'!H:H,"T4",'Planificación 2026-1'!I:I,"&lt;3")</f>
        <v>0</v>
      </c>
      <c r="DH301" s="58" t="str">
        <f t="shared" ref="DH301" si="105">TRIM(CONCATENATE(L301,M301,N301,O301,P301,Q301,R301,S301,T301,U301,V301,W301,X301,Y301,Z301,AA301,AB301))</f>
        <v/>
      </c>
      <c r="DI301" s="27">
        <f>IF(C301="","",SUMIFS('Planificación 2026-1'!S:S,'Planificación 2026-1'!X:X,C301,'Planificación 2026-1'!F:F,"PRINCIPAL",'Planificación 2026-1'!Y:Y,"VIRTUAL"))</f>
        <v>0</v>
      </c>
      <c r="DJ301" s="27">
        <f>IF(C301="","",SUMIFS('Planificación 2026-1'!S:S,'Planificación 2026-1'!X:X,C301,'Planificación 2026-1'!F:F,"PRINCIPAL",'Planificación 2026-1'!Y:Y,"PRESENCIAL"))</f>
        <v>0</v>
      </c>
      <c r="DK301" s="27">
        <f>IF(C301="","",SUMIFS('Planificación 2026-1'!S:S,'Planificación 2026-1'!X:X,C301,'Planificación 2026-1'!F:F,"PRINCIPAL",'Planificación 2026-1'!Y:Y,"HIBRIDO PRESENCIAL"))</f>
        <v>0</v>
      </c>
      <c r="DL301" s="58" t="str">
        <f t="shared" ref="DL301" si="106">TRIM(CONCATENATE(AC301,AD301,AE301,AF301,AG301,AH301,AI301,AJ301,AK301,AL301,AM301,AN301,AO301,AP301,AQ301,AR301,AS301))</f>
        <v/>
      </c>
      <c r="DM301" s="58">
        <f>IF(C301="","",SUMIFS('Planificación 2026-1'!S:S,'Planificación 2026-1'!X:X,C301,'Planificación 2026-1'!F:F,"FILIAL",'Planificación 2026-1'!Y:Y,"VIRTUAL"))</f>
        <v>0</v>
      </c>
      <c r="DN301" s="60">
        <f>IF(C301="","",SUMIFS('Planificación 2026-1'!S:S,'Planificación 2026-1'!X:X,C301,'Planificación 2026-1'!F:F,"FILIAL",'Planificación 2026-1'!Y:Y,"PRESENCIAL"))</f>
        <v>0</v>
      </c>
      <c r="DO301" s="29">
        <f>IF(C301="","",SUMIFS('Planificación 2026-1'!S:S,'Planificación 2026-1'!X:X,C301,'Planificación 2026-1'!F:F,"FILIAL",'Planificación 2026-1'!Y:Y,"HIBRIDO PRESENCIAL"))</f>
        <v>0</v>
      </c>
      <c r="DP301" s="61" t="str">
        <f t="shared" ref="DP301" si="107">TRIM(CONCATENATE(AT301,AU301,AV301,AW301,AX301,AY301,AZ301,BA301,BB301,BC301,BD301,BE301,BF301,BG301,BH301,BI301,BJ301))</f>
        <v/>
      </c>
      <c r="DQ301" s="58">
        <f>IF(C301="","",SUMIFS('Planificación 2026-1'!S:S,'Planificación 2026-1'!X:X,C301,'Planificación 2026-1'!F:F,"SUNAMPE",'Planificación 2026-1'!Y:Y,"VIRTUAL"))</f>
        <v>0</v>
      </c>
      <c r="DR301" s="29">
        <f>IF(C301="","",SUMIFS('Planificación 2026-1'!S:S,'Planificación 2026-1'!X:X,C301,'Planificación 2026-1'!F:F,"SUNAMPE",'Planificación 2026-1'!Y:Y,"PRESENCIAL"))</f>
        <v>0</v>
      </c>
      <c r="DS301" s="61" t="str">
        <f t="shared" ref="DS301" si="108">TRIM(CONCATENATE(BK301,BL301,BM301,BN301,BO301,BP301,BQ301,BR301,BS301,BT301,BU301,BV301,BW301,BX301,BY301,BZ301,CA301))</f>
        <v/>
      </c>
      <c r="DT301" s="58">
        <f>IF(C301="","",SUMIFS('Planificación 2026-1'!S:S,'Planificación 2026-1'!X:X,C301,'Planificación 2026-1'!F:F,"HUAURA",'Planificación 2026-1'!Y:Y,"VIRTUAL"))</f>
        <v>0</v>
      </c>
      <c r="DU301" s="29">
        <f>IF(C301="","",SUMIFS('Planificación 2026-1'!S:S,'Planificación 2026-1'!X:X,C301,'Planificación 2026-1'!F:F,"HUAURA",'Planificación 2026-1'!Y:Y,"PRESENCIAL"))</f>
        <v>0</v>
      </c>
      <c r="DV301" s="32">
        <f>SUMIFS('Planificación 2026-1'!S:S,'Planificación 2026-1'!X:X,C301,'Planificación 2026-1'!F:F,"PRINCIPAL",'Planificación 2026-1'!Y:Y,"VIRTUAL",'Planificación 2026-1'!I:I,"&gt;2")</f>
        <v>0</v>
      </c>
      <c r="DW301" s="32">
        <f>SUMIFS('Planificación 2026-1'!S:S,'Planificación 2026-1'!X:X,C301,'Planificación 2026-1'!F:F,"PRINCIPAL",'Planificación 2026-1'!Y:Y,"&lt;&gt;VIRTUAL",'Planificación 2026-1'!I:I,"&gt;2")</f>
        <v>0</v>
      </c>
      <c r="DX301" s="32">
        <f>SUMIFS('Planificación 2026-1'!S:S,'Planificación 2026-1'!X:X,C301,'Planificación 2026-1'!F:F,"SUNAMPE",'Planificación 2026-1'!Y:Y,"VIRTUAL",'Planificación 2026-1'!I:I,"&gt;2")</f>
        <v>0</v>
      </c>
      <c r="DY301" s="32">
        <f>SUMIFS('Planificación 2026-1'!S:S,'Planificación 2026-1'!X:X,C301,'Planificación 2026-1'!F:F,"SUNAMPE",'Planificación 2026-1'!Y:Y,"&lt;&gt;VIRTUAL",'Planificación 2026-1'!I:I,"&gt;2")</f>
        <v>0</v>
      </c>
      <c r="DZ301" s="32">
        <f>SUMIFS('Planificación 2026-1'!S:S,'Planificación 2026-1'!X:X,C301,'Planificación 2026-1'!F:F,"FILIAL",'Planificación 2026-1'!Y:Y,"VIRTUAL",'Planificación 2026-1'!I:I,"&gt;2")</f>
        <v>0</v>
      </c>
      <c r="EA301" s="32">
        <f>SUMIFS('Planificación 2026-1'!S:S,'Planificación 2026-1'!X:X,C301,'Planificación 2026-1'!F:F,"FILIAL",'Planificación 2026-1'!Y:Y,"&lt;&gt;VIRTUAL",'Planificación 2026-1'!I:I,"&gt;2")</f>
        <v>0</v>
      </c>
      <c r="EB301" s="32">
        <f>SUMIFS('Planificación 2026-1'!S:S,'Planificación 2026-1'!X:X,C301,'Planificación 2026-1'!F:F,"PORUMA",'Planificación 2026-1'!Y:Y,"VIRTUAL",'Planificación 2026-1'!I:I,"&gt;2")</f>
        <v>0</v>
      </c>
      <c r="EC301" s="32">
        <f>SUMIFS('Planificación 2026-1'!S:S,'Planificación 2026-1'!X:X,C301,'Planificación 2026-1'!F:F,"PORUMA",'Planificación 2026-1'!Y:Y,"&lt;&gt;VIRTUAL",'Planificación 2026-1'!I:I,"&gt;2")</f>
        <v>0</v>
      </c>
      <c r="ED301" s="32">
        <f>SUMIFS('Planificación 2026-1'!S:S,'Planificación 2026-1'!X:X,C301,'Planificación 2026-1'!F:F,"HUAURA",'Planificación 2026-1'!Y:Y,"VIRTUAL",'Planificación 2026-1'!I:I,"&gt;2")</f>
        <v>0</v>
      </c>
      <c r="EE301" s="32">
        <f>SUMIFS('Planificación 2026-1'!S:S,'Planificación 2026-1'!X:X,C301,'Planificación 2026-1'!F:F,"HUAURA",'Planificación 2026-1'!Y:Y,"&lt;&gt;VIRTUAL",'Planificación 2026-1'!I:I,"&gt;2")</f>
        <v>0</v>
      </c>
      <c r="EF301" s="32">
        <f>SUMIFS('Planificación 2026-1'!S:S,'Planificación 2026-1'!X:X,C301,'Planificación 2026-1'!F:F,"PRINCIPAL",'Planificación 2026-1'!Y:Y,"VIRTUAL",'Planificación 2026-1'!I:I,"&lt;3")</f>
        <v>0</v>
      </c>
      <c r="EG301" s="32">
        <f>SUMIFS('Planificación 2026-1'!S:S,'Planificación 2026-1'!X:X,C301,'Planificación 2026-1'!F:F,"PRINCIPAL",'Planificación 2026-1'!Y:Y,"&lt;&gt;VIRTUAL",'Planificación 2026-1'!I:I,"&lt;3")</f>
        <v>0</v>
      </c>
      <c r="EH301" s="32">
        <f>SUMIFS('Planificación 2026-1'!S:S,'Planificación 2026-1'!X:X,C301,'Planificación 2026-1'!F:F,"SUNAMPE",'Planificación 2026-1'!Y:Y,"VIRTUAL",'Planificación 2026-1'!I:I,"&lt;3")</f>
        <v>0</v>
      </c>
      <c r="EI301" s="32">
        <f>SUMIFS('Planificación 2026-1'!S:S,'Planificación 2026-1'!X:X,C301,'Planificación 2026-1'!F:F,"SUNAMPE",'Planificación 2026-1'!Y:Y,"&lt;&gt;VIRTUAL",'Planificación 2026-1'!I:I,"&lt;3")</f>
        <v>0</v>
      </c>
      <c r="EJ301" s="32">
        <f>SUMIFS('Planificación 2026-1'!S:S,'Planificación 2026-1'!X:X,C301,'Planificación 2026-1'!F:F,"FILIAL",'Planificación 2026-1'!Y:Y,"VIRTUAL",'Planificación 2026-1'!I:I,"&lt;3")</f>
        <v>0</v>
      </c>
      <c r="EK301" s="32">
        <f>SUMIFS('Planificación 2026-1'!S:S,'Planificación 2026-1'!X:X,C301,'Planificación 2026-1'!F:F,"FILIAL",'Planificación 2026-1'!Y:Y,"&lt;&gt;VIRTUAL",'Planificación 2026-1'!I:I,"&lt;3")</f>
        <v>0</v>
      </c>
      <c r="EL301" s="32">
        <f>SUMIFS('Planificación 2026-1'!S:S,'Planificación 2026-1'!X:X,C301,'Planificación 2026-1'!F:F,"PORUMA",'Planificación 2026-1'!Y:Y,"VIRTUAL",'Planificación 2026-1'!I:I,"&lt;3")</f>
        <v>0</v>
      </c>
      <c r="EM301" s="32">
        <f>SUMIFS('Planificación 2026-1'!S:S,'Planificación 2026-1'!X:X,C301,'Planificación 2026-1'!F:F,"PORUMA",'Planificación 2026-1'!Y:Y,"&lt;&gt;VIRTUAL",'Planificación 2026-1'!I:I,"&lt;3")</f>
        <v>12</v>
      </c>
      <c r="EN301" s="32">
        <f>SUMIFS('Planificación 2026-1'!S:S,'Planificación 2026-1'!X:X,C301,'Planificación 2026-1'!F:F,"HUAURA",'Planificación 2026-1'!Y:Y,"VIRTUAL",'Planificación 2026-1'!I:I,"&lt;3")</f>
        <v>0</v>
      </c>
      <c r="EO301" s="32">
        <f>SUMIFS('Planificación 2026-1'!S:S,'Planificación 2026-1'!X:X,C301,'Planificación 2026-1'!F:F,"HUAURA",'Planificación 2026-1'!Y:Y,"&lt;&gt;VIRTUAL",'Planificación 2026-1'!I:I,"&lt;3")</f>
        <v>0</v>
      </c>
      <c r="EP301" s="32">
        <f t="shared" ref="EP301" si="109">EJ301+DZ301+EA301+EK301</f>
        <v>0</v>
      </c>
      <c r="EQ301" s="32">
        <f t="shared" ref="EQ301" si="110">EO301+EN301+EE301+ED301</f>
        <v>0</v>
      </c>
      <c r="ER301" s="32">
        <f t="shared" ref="ER301" si="111">EL301+EM301+EC301+EB301</f>
        <v>12</v>
      </c>
      <c r="ES301" s="32">
        <f t="shared" ref="ES301" si="112">EG301+EF301+DW301+DV301</f>
        <v>0</v>
      </c>
      <c r="ET301" s="32">
        <f t="shared" ref="ET301" si="113">EI301+EH301+DY301+DX301</f>
        <v>0</v>
      </c>
      <c r="EU301" s="32">
        <f t="shared" ref="EU301" si="114">SUM(EP301:ET301)</f>
        <v>12</v>
      </c>
      <c r="EV301" s="32" t="b">
        <f t="shared" ref="EV301" si="115">EXACT(EU301,E301)</f>
        <v>1</v>
      </c>
      <c r="EW301" s="32"/>
      <c r="EX301" s="32">
        <f t="shared" ref="EX301" si="116">DV301+DZ301+ED301+EF301+EJ301+EN301+DX301+EH301</f>
        <v>0</v>
      </c>
      <c r="EY301" s="32">
        <f t="shared" ref="EY301" si="117">DW301+EA301+EE301+EG301+EK301+EO301+DY301+EI301</f>
        <v>0</v>
      </c>
      <c r="EZ301" s="32" t="b">
        <f t="shared" ref="EZ301" si="118">EXACT(SUM(EX301:EY301),E301)</f>
        <v>0</v>
      </c>
      <c r="FA301" s="32" t="str">
        <f t="shared" ref="FA301" si="119">IF(AND(DW301=0,EA301=0,EE301=0),"",IF(COUNTIF(DW301:EE301,"&gt;0")=1,IF(DW301&gt;0,"SEDE",IF(EA301&gt;0,"FILIAL","HUAURA")),IF(COUNTIF(DW301:EE301,"&gt;0")=2,IF(AND(DW301&gt;0,EA301&gt;0),"SEDE-FILIAL",IF(AND(DW301&gt;0,EE301&gt;0),"SEDE-HUAURA","FILIAL-HUAURA")),"SEDE-FILIAL-HUAURA")))</f>
        <v/>
      </c>
      <c r="FB301" s="32" t="str">
        <f t="shared" ref="FB301" si="120">IF(EX301=0,"PRESENCIAL",IF(EY301=0,"VIRTUAL",IF(EX301&gt;EY301,"MAS VIRTUAL",IF(EY301&gt;EX301,"MAS PRESENCIAL","AMBOS"))))</f>
        <v>PRESENCIAL</v>
      </c>
    </row>
    <row r="302" spans="2:158">
      <c r="B302" s="65">
        <v>299</v>
      </c>
      <c r="C302" s="32" t="s">
        <v>510</v>
      </c>
      <c r="D302" s="429">
        <v>40640857</v>
      </c>
      <c r="E302" s="62">
        <f>SUMIF('Planificación 2026-1'!X:X,C302,'Planificación 2026-1'!S:S)</f>
        <v>6</v>
      </c>
      <c r="F302" s="450" t="s">
        <v>203</v>
      </c>
      <c r="G302" s="57" t="s">
        <v>434</v>
      </c>
      <c r="J302" s="29" t="s">
        <v>181</v>
      </c>
      <c r="K302" s="29" t="s">
        <v>166</v>
      </c>
      <c r="L302" s="57" t="str">
        <f>IF(SUM(COUNTIFS('Planificación 2026-1'!F:F,"PRINCIPAL",'Planificación 2026-1'!X:X,C302,'Planificación 2026-1'!H:H,"AF"))&gt;0,"P01"," ")</f>
        <v xml:space="preserve"> </v>
      </c>
      <c r="M302" s="58" t="str">
        <f>IF(SUM(COUNTIFS('Planificación 2026-1'!F:F,"PRINCIPAL",'Planificación 2026-1'!X:X,C302,'Planificación 2026-1'!H:H,"EN"))&gt;0,"P02"," ")</f>
        <v>P02</v>
      </c>
      <c r="N302" s="58" t="str">
        <f>IF(SUM(COUNTIFS('Planificación 2026-1'!F:F,"PRINCIPAL",'Planificación 2026-1'!X:X,C302,'Planificación 2026-1'!H:H,"IS"))&gt;0,"P03"," ")</f>
        <v xml:space="preserve"> </v>
      </c>
      <c r="O302" s="58" t="str">
        <f>IF(SUM(COUNTIFS('Planificación 2026-1'!F:F,"PRINCIPAL",'Planificación 2026-1'!X:X,C302,'Planificación 2026-1'!H:H,"PS"))&gt;0,"P04"," ")</f>
        <v xml:space="preserve"> </v>
      </c>
      <c r="P302" s="58"/>
      <c r="Q302" s="58" t="str">
        <f>IF(SUM(COUNTIFS('Planificación 2026-1'!F:F,"PRINCIPAL",'Planificación 2026-1'!X:X,C302,'Planificación 2026-1'!H:H,"IN"))&gt;0,"P06"," ")</f>
        <v xml:space="preserve"> </v>
      </c>
      <c r="R302" s="58" t="str">
        <f>IF(SUM(COUNTIFS('Planificación 2026-1'!F:F,"PRINCIPAL",'Planificación 2026-1'!X:X,C302,'Planificación 2026-1'!H:H,"CA"))&gt;0,"P07"," ")</f>
        <v xml:space="preserve"> </v>
      </c>
      <c r="S302" s="58" t="str">
        <f>IF(SUM(COUNTIFS('Planificación 2026-1'!F:F,"PRINCIPAL",'Planificación 2026-1'!X:X,C302,'Planificación 2026-1'!H:H,"DE"))&gt;0,"P08"," ")</f>
        <v xml:space="preserve"> </v>
      </c>
      <c r="T302" s="58" t="str">
        <f>IF(SUM(COUNTIFS('Planificación 2026-1'!F:F,"PRINCIPAL",'Planificación 2026-1'!X:X,C302,'Planificación 2026-1'!H:H,"OB"))&gt;0,"P09"," ")</f>
        <v xml:space="preserve"> </v>
      </c>
      <c r="U302" s="58" t="str">
        <f>IF(SUM(COUNTIFS('Planificación 2026-1'!F:F,"PRINCIPAL",'Planificación 2026-1'!X:X,C302,'Planificación 2026-1'!H:H,"MH"))&gt;0,"P31"," ")</f>
        <v xml:space="preserve"> </v>
      </c>
      <c r="V302" s="58" t="str">
        <f>IF(SUM(COUNTIFS('Planificación 2026-1'!F:F,"PRINCIPAL",'Planificación 2026-1'!X:X,C302,'Planificación 2026-1'!H:H,"IC"))&gt;0,"P32"," ")</f>
        <v xml:space="preserve"> </v>
      </c>
      <c r="W302" s="58" t="str">
        <f>IF(SUM(COUNTIFS('Planificación 2026-1'!F:F,"PRINCIPAL",'Planificación 2026-1'!X:X,C302,'Planificación 2026-1'!H:H,"AR"))&gt;0,"P34"," ")</f>
        <v xml:space="preserve"> </v>
      </c>
      <c r="X302" s="58" t="str">
        <f>IF(SUM(COUNTIFS('Planificación 2026-1'!F:F,"PRINCIPAL",'Planificación 2026-1'!X:X,C302,'Planificación 2026-1'!H:H,"T1"))&gt;0,"P35"," ")</f>
        <v xml:space="preserve"> </v>
      </c>
      <c r="Y302" s="58" t="str">
        <f>IF(SUM(COUNTIFS('Planificación 2026-1'!F:F,"PRINCIPAL",'Planificación 2026-1'!X:X,C302,'Planificación 2026-1'!H:H,"T3"))&gt;0,"P36"," ")</f>
        <v xml:space="preserve"> </v>
      </c>
      <c r="Z302" s="58" t="str">
        <f>IF(SUM(COUNTIFS('Planificación 2026-1'!F:F,"PRINCIPAL",'Planificación 2026-1'!X:X,C302,'Planificación 2026-1'!H:H,"T2"))&gt;0,"P37"," ")</f>
        <v xml:space="preserve"> </v>
      </c>
      <c r="AA302" s="58" t="str">
        <f>IF(SUM(COUNTIFS('Planificación 2026-1'!F:F,"PRINCIPAL",'Planificación 2026-1'!X:X,C302,'Planificación 2026-1'!H:H,"AE"))&gt;0,"P38"," ")</f>
        <v xml:space="preserve"> </v>
      </c>
      <c r="AB302" s="58" t="str">
        <f>IF(SUM(COUNTIFS('Planificación 2026-1'!F:F,"PRINCIPAL",'Planificación 2026-1'!X:X,C302,'Planificación 2026-1'!H:H,"T4"))&gt;0,"P55"," ")</f>
        <v xml:space="preserve"> </v>
      </c>
      <c r="AC302" s="58" t="str">
        <f>IF(SUM(COUNTIFS('Planificación 2026-1'!F:F,"FILIAL",'Planificación 2026-1'!X:X,C302,'Planificación 2026-1'!H:H,"AF"))&gt;0," P01"," ")</f>
        <v xml:space="preserve"> </v>
      </c>
      <c r="AD302" s="58" t="str">
        <f>IF(SUM(COUNTIFS('Planificación 2026-1'!F:F,"FILIAL",'Planificación 2026-1'!X:X,C302,'Planificación 2026-1'!H:H,"EN"))&gt;0,"P02"," ")</f>
        <v xml:space="preserve"> </v>
      </c>
      <c r="AE302" s="58" t="str">
        <f>IF(SUM(COUNTIFS('Planificación 2026-1'!F:F,"FILIAL",'Planificación 2026-1'!X:X,C302,'Planificación 2026-1'!H:H,"IS"))&gt;0,"P03"," ")</f>
        <v xml:space="preserve"> </v>
      </c>
      <c r="AF302" s="58" t="str">
        <f>IF(SUM(COUNTIFS('Planificación 2026-1'!F:F,"FILIAL",'Planificación 2026-1'!X:X,C302,'Planificación 2026-1'!H:H,"PS"))&gt;0,"P04"," ")</f>
        <v xml:space="preserve"> </v>
      </c>
      <c r="AG302" s="58"/>
      <c r="AH302" s="58" t="str">
        <f>IF(SUM(COUNTIFS('Planificación 2026-1'!F:F,"FILIAL",'Planificación 2026-1'!X:X,C302,'Planificación 2026-1'!H:H,"IN"))&gt;0,"P06"," ")</f>
        <v xml:space="preserve"> </v>
      </c>
      <c r="AI302" s="58" t="str">
        <f>IF(SUM(COUNTIFS('Planificación 2026-1'!F:F,"FILIAL",'Planificación 2026-1'!X:X,C302,'Planificación 2026-1'!H:H,"CA"))&gt;0,"P07"," ")</f>
        <v xml:space="preserve"> </v>
      </c>
      <c r="AJ302" s="58" t="str">
        <f>IF(SUM(COUNTIFS('Planificación 2026-1'!F:F,"FILIAL",'Planificación 2026-1'!X:X,C302,'Planificación 2026-1'!H:H,"DE"))&gt;0,"P08"," ")</f>
        <v xml:space="preserve"> </v>
      </c>
      <c r="AK302" s="58" t="str">
        <f>IF(SUM(COUNTIFS('Planificación 2026-1'!F:F,"FILIAL",'Planificación 2026-1'!X:X,C302,'Planificación 2026-1'!H:H,"OB"))&gt;0,"P09"," ")</f>
        <v xml:space="preserve"> </v>
      </c>
      <c r="AL302" s="58" t="str">
        <f>IF(SUM(COUNTIFS('Planificación 2026-1'!F:F,"FILIAL",'Planificación 2026-1'!X:X,C302,'Planificación 2026-1'!H:H,"MH"))&gt;0,"P31"," ")</f>
        <v xml:space="preserve"> </v>
      </c>
      <c r="AM302" s="58" t="str">
        <f>IF(SUM(COUNTIFS('Planificación 2026-1'!F:F,"FILIAL",'Planificación 2026-1'!X:X,C302,'Planificación 2026-1'!H:H,"IC"))&gt;0,"P32"," ")</f>
        <v xml:space="preserve"> </v>
      </c>
      <c r="AN302" s="58" t="str">
        <f>IF(SUM(COUNTIFS('Planificación 2026-1'!F:F,"FILIAL",'Planificación 2026-1'!X:X,C302,'Planificación 2026-1'!H:H,"AR"))&gt;0,"P34"," ")</f>
        <v xml:space="preserve"> </v>
      </c>
      <c r="AO302" s="58" t="str">
        <f>IF(SUM(COUNTIFS('Planificación 2026-1'!F:F,"FILIAL",'Planificación 2026-1'!X:X,C302,'Planificación 2026-1'!H:H,"T1"))&gt;0,"P35"," ")</f>
        <v xml:space="preserve"> </v>
      </c>
      <c r="AP302" s="58" t="str">
        <f>IF(SUM(COUNTIFS('Planificación 2026-1'!F:F,"FILIAL",'Planificación 2026-1'!X:X,C302,'Planificación 2026-1'!H:H,"T3"))&gt;0,"P36"," ")</f>
        <v xml:space="preserve"> </v>
      </c>
      <c r="AQ302" s="58" t="str">
        <f>IF(SUM(COUNTIFS('Planificación 2026-1'!F:F,"FILIAL",'Planificación 2026-1'!X:X,C302,'Planificación 2026-1'!H:H,"T2"))&gt;0,"P37"," ")</f>
        <v xml:space="preserve"> </v>
      </c>
      <c r="AR302" s="58" t="str">
        <f>IF(SUM(COUNTIFS('Planificación 2026-1'!F:F,"FILIAL",'Planificación 2026-1'!X:X,C302,'Planificación 2026-1'!H:H,"AE"))&gt;0,"P38"," ")</f>
        <v xml:space="preserve"> </v>
      </c>
      <c r="AS302" s="58" t="str">
        <f>IF(SUM(COUNTIFS('Planificación 2026-1'!F:F,"FILIAL",'Planificación 2026-1'!X:X,C302,'Planificación 2026-1'!H:H,"T4"))&gt;0,"P55"," ")</f>
        <v xml:space="preserve"> </v>
      </c>
      <c r="AT302" s="58" t="str">
        <f>IF(SUM(COUNTIFS('Planificación 2026-1'!F:F,"SUNAMPE",'Planificación 2026-1'!X:X,C302,'Planificación 2026-1'!H:H,"AF"))&gt;0," P01"," ")</f>
        <v xml:space="preserve"> </v>
      </c>
      <c r="AU302" s="58" t="str">
        <f>IF(SUM(COUNTIFS('Planificación 2026-1'!F:F,"SUNAMPE",'Planificación 2026-1'!X:X,C302,'Planificación 2026-1'!H:H,"EN"))&gt;0,"P02"," ")</f>
        <v xml:space="preserve"> </v>
      </c>
      <c r="AV302" s="58" t="str">
        <f>IF(SUM(COUNTIFS('Planificación 2026-1'!F:F,"SUNAMPE",'Planificación 2026-1'!X:X,C302,'Planificación 2026-1'!H:H,"IS"))&gt;0,"P03"," ")</f>
        <v xml:space="preserve"> </v>
      </c>
      <c r="AW302" s="58" t="str">
        <f>IF(SUM(COUNTIFS('Planificación 2026-1'!F:F,"SUNAMPE",'Planificación 2026-1'!X:X,C302,'Planificación 2026-1'!H:H,"PS"))&gt;0,"P04"," ")</f>
        <v xml:space="preserve"> </v>
      </c>
      <c r="AX302" s="58"/>
      <c r="AY302" s="58" t="str">
        <f>IF(SUM(COUNTIFS('Planificación 2026-1'!F:F,"SUNAMPE",'Planificación 2026-1'!X:X,C302,'Planificación 2026-1'!H:H,"IN"))&gt;0,"P06"," ")</f>
        <v xml:space="preserve"> </v>
      </c>
      <c r="AZ302" s="58" t="str">
        <f>IF(SUM(COUNTIFS('Planificación 2026-1'!F:F,"SUNAMPE",'Planificación 2026-1'!X:X,C302,'Planificación 2026-1'!H:H,"CA"))&gt;0,"P07"," ")</f>
        <v xml:space="preserve"> </v>
      </c>
      <c r="BA302" s="58" t="str">
        <f>IF(SUM(COUNTIFS('Planificación 2026-1'!F:F,"SUNAMPE",'Planificación 2026-1'!X:X,C302,'Planificación 2026-1'!H:H,"DE"))&gt;0,"P08"," ")</f>
        <v xml:space="preserve"> </v>
      </c>
      <c r="BB302" s="58" t="str">
        <f>IF(SUM(COUNTIFS('Planificación 2026-1'!F:F,"SUNAMPE",'Planificación 2026-1'!X:X,C302,'Planificación 2026-1'!H:H,"OB"))&gt;0,"P09"," ")</f>
        <v xml:space="preserve"> </v>
      </c>
      <c r="BC302" s="58" t="str">
        <f>IF(SUM(COUNTIFS('Planificación 2026-1'!F:F,"SUNAMPE",'Planificación 2026-1'!X:X,C302,'Planificación 2026-1'!H:H,"MH"))&gt;0,"P31"," ")</f>
        <v xml:space="preserve"> </v>
      </c>
      <c r="BD302" s="58" t="str">
        <f>IF(SUM(COUNTIFS('Planificación 2026-1'!F:F,"SUNAMPE",'Planificación 2026-1'!X:X,C302,'Planificación 2026-1'!H:H,"IC"))&gt;0,"P32"," ")</f>
        <v xml:space="preserve"> </v>
      </c>
      <c r="BE302" s="58" t="str">
        <f>IF(SUM(COUNTIFS('Planificación 2026-1'!F:F,"SUNAMPE",'Planificación 2026-1'!X:X,C302,'Planificación 2026-1'!H:H,"AR"))&gt;0,"P34"," ")</f>
        <v xml:space="preserve"> </v>
      </c>
      <c r="BF302" s="58" t="str">
        <f>IF(SUM(COUNTIFS('Planificación 2026-1'!F:F,"SUNAMPE",'Planificación 2026-1'!X:X,C302,'Planificación 2026-1'!H:H,"T1"))&gt;0,"P35"," ")</f>
        <v xml:space="preserve"> </v>
      </c>
      <c r="BG302" s="58" t="str">
        <f>IF(SUM(COUNTIFS('Planificación 2026-1'!F:F,"SUNAMPE",'Planificación 2026-1'!X:X,C302,'Planificación 2026-1'!H:H,"T3"))&gt;0,"P36"," ")</f>
        <v xml:space="preserve"> </v>
      </c>
      <c r="BH302" s="58" t="str">
        <f>IF(SUM(COUNTIFS('Planificación 2026-1'!F:F,"SUNAMPE",'Planificación 2026-1'!X:X,C302,'Planificación 2026-1'!H:H,"T2"))&gt;0,"P37"," ")</f>
        <v xml:space="preserve"> </v>
      </c>
      <c r="BI302" s="58" t="str">
        <f>IF(SUM(COUNTIFS('Planificación 2026-1'!F:F,"SUNAMPE",'Planificación 2026-1'!X:X,C302,'Planificación 2026-1'!H:H,"AE"))&gt;0,"P38"," ")</f>
        <v xml:space="preserve"> </v>
      </c>
      <c r="BJ302" s="58" t="str">
        <f>IF(SUM(COUNTIFS('Planificación 2026-1'!F:F,"SUNAMPE",'Planificación 2026-1'!X:X,C302,'Planificación 2026-1'!H:H,"T4"))&gt;0,"P55"," ")</f>
        <v xml:space="preserve"> </v>
      </c>
      <c r="BK302" s="58" t="str">
        <f>IF(SUM(COUNTIFS('Planificación 2026-1'!F:F,"HUAURA",'Planificación 2026-1'!X:X,C302,'Planificación 2026-1'!H:H,"AF"))&gt;0," P01"," ")</f>
        <v xml:space="preserve"> </v>
      </c>
      <c r="BL302" s="58" t="str">
        <f>IF(SUM(COUNTIFS('Planificación 2026-1'!F:F,"HUAURA",'Planificación 2026-1'!X:X,C302,'Planificación 2026-1'!H:H,"EN"))&gt;0,"P02"," ")</f>
        <v xml:space="preserve"> </v>
      </c>
      <c r="BM302" s="58" t="str">
        <f>IF(SUM(COUNTIFS('Planificación 2026-1'!F:F,"HUAURA",'Planificación 2026-1'!X:X,C302,'Planificación 2026-1'!H:H,"IS"))&gt;0,"P03"," ")</f>
        <v xml:space="preserve"> </v>
      </c>
      <c r="BN302" s="58" t="str">
        <f>IF(SUM(COUNTIFS('Planificación 2026-1'!F:F,"HUAURA",'Planificación 2026-1'!X:X,C302,'Planificación 2026-1'!H:H,"PS"))&gt;0,"P04"," ")</f>
        <v xml:space="preserve"> </v>
      </c>
      <c r="BO302" s="58"/>
      <c r="BP302" s="58" t="str">
        <f>IF(SUM(COUNTIFS('Planificación 2026-1'!F:F,"HUAURA",'Planificación 2026-1'!X:X,C302,'Planificación 2026-1'!H:H,"IN"))&gt;0,"P06"," ")</f>
        <v xml:space="preserve"> </v>
      </c>
      <c r="BQ302" s="58" t="str">
        <f>IF(SUM(COUNTIFS('Planificación 2026-1'!F:F,"HUAURA",'Planificación 2026-1'!X:X,C302,'Planificación 2026-1'!H:H,"CA"))&gt;0,"P07"," ")</f>
        <v xml:space="preserve"> </v>
      </c>
      <c r="BR302" s="58" t="str">
        <f>IF(SUM(COUNTIFS('Planificación 2026-1'!F:F,"HUAURA",'Planificación 2026-1'!X:X,C302,'Planificación 2026-1'!H:H,"DE"))&gt;0,"P08"," ")</f>
        <v xml:space="preserve"> </v>
      </c>
      <c r="BS302" s="58" t="str">
        <f>IF(SUM(COUNTIFS('Planificación 2026-1'!F:F,"HUAURA",'Planificación 2026-1'!X:X,C302,'Planificación 2026-1'!H:H,"OB"))&gt;0,"P09"," ")</f>
        <v xml:space="preserve"> </v>
      </c>
      <c r="BT302" s="58" t="str">
        <f>IF(SUM(COUNTIFS('Planificación 2026-1'!F:F,"HUAURA",'Planificación 2026-1'!X:X,C302,'Planificación 2026-1'!H:H,"MH"))&gt;0,"P31"," ")</f>
        <v xml:space="preserve"> </v>
      </c>
      <c r="BU302" s="58" t="str">
        <f>IF(SUM(COUNTIFS('Planificación 2026-1'!F:F,"HUAURA",'Planificación 2026-1'!X:X,C302,'Planificación 2026-1'!H:H,"IC"))&gt;0,"P32"," ")</f>
        <v xml:space="preserve"> </v>
      </c>
      <c r="BV302" s="58" t="str">
        <f>IF(SUM(COUNTIFS('Planificación 2026-1'!F:F,"HUAURA",'Planificación 2026-1'!X:X,C302,'Planificación 2026-1'!H:H,"AR"))&gt;0,"P34"," ")</f>
        <v xml:space="preserve"> </v>
      </c>
      <c r="BW302" s="58" t="str">
        <f>IF(SUM(COUNTIFS('Planificación 2026-1'!F:F,"HUAURA",'Planificación 2026-1'!X:X,C302,'Planificación 2026-1'!H:H,"T1"))&gt;0,"P35"," ")</f>
        <v xml:space="preserve"> </v>
      </c>
      <c r="BX302" s="58" t="str">
        <f>IF(SUM(COUNTIFS('Planificación 2026-1'!F:F,"HUAURA",'Planificación 2026-1'!X:X,C302,'Planificación 2026-1'!H:H,"T3"))&gt;0,"P36"," ")</f>
        <v xml:space="preserve"> </v>
      </c>
      <c r="BY302" s="58" t="str">
        <f>IF(SUM(COUNTIFS('Planificación 2026-1'!F:F,"HUAURA",'Planificación 2026-1'!X:X,C302,'Planificación 2026-1'!H:H,"T2"))&gt;0,"P37"," ")</f>
        <v xml:space="preserve"> </v>
      </c>
      <c r="BZ302" s="58" t="str">
        <f>IF(SUM(COUNTIFS('Planificación 2026-1'!F:F,"HUAURA",'Planificación 2026-1'!X:X,C302,'Planificación 2026-1'!H:H,"AE"))&gt;0,"P38"," ")</f>
        <v xml:space="preserve"> </v>
      </c>
      <c r="CA302" s="58" t="str">
        <f>IF(SUM(COUNTIFS('Planificación 2026-1'!F:F,"HUAURA",'Planificación 2026-1'!X:X,C302,'Planificación 2026-1'!H:H,"T4"))&gt;0,"P55"," ")</f>
        <v xml:space="preserve"> </v>
      </c>
      <c r="CB302" s="59">
        <f>SUMIFS('Planificación 2026-1'!S:S,'Planificación 2026-1'!X:X,C302,'Planificación 2026-1'!H:H,"AF",'Planificación 2026-1'!I:I,"&gt;2")</f>
        <v>0</v>
      </c>
      <c r="CC302" s="59">
        <f>SUMIFS('Planificación 2026-1'!S:S,'Planificación 2026-1'!X:X,C302,'Planificación 2026-1'!H:H,"EN",'Planificación 2026-1'!I:I,"&gt;2")</f>
        <v>0</v>
      </c>
      <c r="CD302" s="59">
        <f>SUMIFS('Planificación 2026-1'!S:S,'Planificación 2026-1'!X:X,C302,'Planificación 2026-1'!H:H,"IS",'Planificación 2026-1'!I:I,"&gt;2")</f>
        <v>0</v>
      </c>
      <c r="CE302" s="59">
        <f>SUMIFS('Planificación 2026-1'!S:S,'Planificación 2026-1'!X:X,C302,'Planificación 2026-1'!H:H,"PS",'Planificación 2026-1'!I:I,"&gt;2")</f>
        <v>0</v>
      </c>
      <c r="CF302" s="59">
        <f>SUMIFS('Planificación 2026-1'!S:S,'Planificación 2026-1'!X:X,C302,'Planificación 2026-1'!H:H,"IN",'Planificación 2026-1'!I:I,"&gt;2")</f>
        <v>0</v>
      </c>
      <c r="CG302" s="59">
        <f>SUMIFS('Planificación 2026-1'!S:S,'Planificación 2026-1'!X:X,C302,'Planificación 2026-1'!H:H,"CA",'Planificación 2026-1'!I:I,"&gt;2")</f>
        <v>0</v>
      </c>
      <c r="CH302" s="59">
        <f>SUMIFS('Planificación 2026-1'!S:S,'Planificación 2026-1'!X:X,C302,'Planificación 2026-1'!H:H,"DE",'Planificación 2026-1'!I:I,"&gt;2")</f>
        <v>0</v>
      </c>
      <c r="CI302" s="59">
        <f>SUMIFS('Planificación 2026-1'!S:S,'Planificación 2026-1'!X:X,C302,'Planificación 2026-1'!H:H,"OB",'Planificación 2026-1'!I:I,"&gt;2")</f>
        <v>0</v>
      </c>
      <c r="CJ302" s="59">
        <f>SUMIFS('Planificación 2026-1'!S:S,'Planificación 2026-1'!X:X,C302,'Planificación 2026-1'!H:H,"MH",'Planificación 2026-1'!I:I,"&gt;2")</f>
        <v>0</v>
      </c>
      <c r="CK302" s="59">
        <f>SUMIFS('Planificación 2026-1'!S:S,'Planificación 2026-1'!X:X,C302,'Planificación 2026-1'!H:H,"IC",'Planificación 2026-1'!I:I,"&gt;2")</f>
        <v>0</v>
      </c>
      <c r="CL302" s="59">
        <f>SUMIFS('Planificación 2026-1'!S:S,'Planificación 2026-1'!X:X,C302,'Planificación 2026-1'!H:H,"AR",'Planificación 2026-1'!I:I,"&gt;2")</f>
        <v>0</v>
      </c>
      <c r="CM302" s="59">
        <f>SUMIFS('Planificación 2026-1'!S:S,'Planificación 2026-1'!X:X,C302,'Planificación 2026-1'!H:H,"AE",'Planificación 2026-1'!I:I,"&gt;2")</f>
        <v>0</v>
      </c>
      <c r="CN302" s="59">
        <f>SUMIFS('Planificación 2026-1'!S:S,'Planificación 2026-1'!X:X,C302,'Planificación 2026-1'!H:H,"T1",'Planificación 2026-1'!I:I,"&gt;2")</f>
        <v>0</v>
      </c>
      <c r="CO302" s="59">
        <f>SUMIFS('Planificación 2026-1'!S:S,'Planificación 2026-1'!X:X,C302,'Planificación 2026-1'!H:H,"T3",'Planificación 2026-1'!I:I,"&gt;2")</f>
        <v>0</v>
      </c>
      <c r="CP302" s="59">
        <f>SUMIFS('Planificación 2026-1'!S:S,'Planificación 2026-1'!X:X,C302,'Planificación 2026-1'!H:H,"T2",'Planificación 2026-1'!I:I,"&gt;2")</f>
        <v>0</v>
      </c>
      <c r="CQ302" s="59">
        <f>SUMIFS('Planificación 2026-1'!S:S,'Planificación 2026-1'!X:X,C302,'Planificación 2026-1'!H:H,"T4",'Planificación 2026-1'!I:I,"&gt;2")</f>
        <v>0</v>
      </c>
      <c r="CR302" s="59">
        <f>SUMIFS('Planificación 2026-1'!S:S,'Planificación 2026-1'!X:X,C302,'Planificación 2026-1'!H:H,"AF",'Planificación 2026-1'!I:I,"&lt;3")</f>
        <v>0</v>
      </c>
      <c r="CS302" s="59">
        <f>SUMIFS('Planificación 2026-1'!S:S,'Planificación 2026-1'!X:X,C302,'Planificación 2026-1'!H:H,"EN",'Planificación 2026-1'!I:I,"&lt;3")</f>
        <v>6</v>
      </c>
      <c r="CT302" s="59">
        <f>SUMIFS('Planificación 2026-1'!S:S,'Planificación 2026-1'!X:X,C302,'Planificación 2026-1'!H:H,"IS",'Planificación 2026-1'!I:I,"&lt;3")</f>
        <v>0</v>
      </c>
      <c r="CU302" s="59">
        <f>SUMIFS('Planificación 2026-1'!S:S,'Planificación 2026-1'!X:X,C302,'Planificación 2026-1'!H:H,"PS",'Planificación 2026-1'!I:I,"&lt;3")</f>
        <v>0</v>
      </c>
      <c r="CV302" s="59">
        <f>SUMIFS('Planificación 2026-1'!S:S,'Planificación 2026-1'!X:X,C302,'Planificación 2026-1'!H:H,"IN",'Planificación 2026-1'!I:I,"&lt;3")</f>
        <v>0</v>
      </c>
      <c r="CW302" s="59">
        <f>SUMIFS('Planificación 2026-1'!S:S,'Planificación 2026-1'!X:X,C302,'Planificación 2026-1'!H:H,"CA",'Planificación 2026-1'!I:I,"&lt;3")</f>
        <v>0</v>
      </c>
      <c r="CX302" s="59">
        <f>SUMIFS('Planificación 2026-1'!S:S,'Planificación 2026-1'!X:X,C302,'Planificación 2026-1'!H:H,"DE",'Planificación 2026-1'!I:I,"&lt;3")</f>
        <v>0</v>
      </c>
      <c r="CY302" s="59">
        <f>SUMIFS('Planificación 2026-1'!S:S,'Planificación 2026-1'!X:X,C302,'Planificación 2026-1'!H:H,"OB",'Planificación 2026-1'!I:I,"&lt;3")</f>
        <v>0</v>
      </c>
      <c r="CZ302" s="59">
        <f>SUMIFS('Planificación 2026-1'!S:S,'Planificación 2026-1'!X:X,C302,'Planificación 2026-1'!H:H,"MH",'Planificación 2026-1'!I:I,"&lt;3")</f>
        <v>0</v>
      </c>
      <c r="DA302" s="59">
        <f>SUMIFS('Planificación 2026-1'!S:S,'Planificación 2026-1'!X:X,C302,'Planificación 2026-1'!H:H,"IC",'Planificación 2026-1'!I:I,"&lt;3")</f>
        <v>0</v>
      </c>
      <c r="DB302" s="59">
        <f>SUMIFS('Planificación 2026-1'!S:S,'Planificación 2026-1'!X:X,C302,'Planificación 2026-1'!H:H,"AR",'Planificación 2026-1'!I:I,"&lt;3")</f>
        <v>0</v>
      </c>
      <c r="DC302" s="59">
        <f>SUMIFS('Planificación 2026-1'!S:S,'Planificación 2026-1'!X:X,C302,'Planificación 2026-1'!H:H,"AE",'Planificación 2026-1'!I:I,"&lt;3")</f>
        <v>0</v>
      </c>
      <c r="DD302" s="59">
        <f>SUMIFS('Planificación 2026-1'!S:S,'Planificación 2026-1'!X:X,C302,'Planificación 2026-1'!H:H,"T1",'Planificación 2026-1'!I:I,"&lt;3")</f>
        <v>0</v>
      </c>
      <c r="DE302" s="59">
        <f>SUMIFS('Planificación 2026-1'!S:S,'Planificación 2026-1'!X:X,C302,'Planificación 2026-1'!H:H,"T3",'Planificación 2026-1'!I:I,"&lt;3")</f>
        <v>0</v>
      </c>
      <c r="DF302" s="59">
        <f>SUMIFS('Planificación 2026-1'!S:S,'Planificación 2026-1'!X:X,C302,'Planificación 2026-1'!H:H,"T2",'Planificación 2026-1'!I:I,"&lt;3")</f>
        <v>0</v>
      </c>
      <c r="DG302" s="59">
        <f>SUMIFS('Planificación 2026-1'!S:S,'Planificación 2026-1'!X:X,C302,'Planificación 2026-1'!H:H,"T4",'Planificación 2026-1'!I:I,"&lt;3")</f>
        <v>0</v>
      </c>
      <c r="DH302" s="58" t="str">
        <f t="shared" ref="DH302:DH307" si="121">TRIM(CONCATENATE(L302,M302,N302,O302,P302,Q302,R302,S302,T302,U302,V302,W302,X302,Y302,Z302,AA302,AB302))</f>
        <v>P02</v>
      </c>
      <c r="DI302" s="27">
        <f>IF(C302="","",SUMIFS('Planificación 2026-1'!S:S,'Planificación 2026-1'!X:X,C302,'Planificación 2026-1'!F:F,"PRINCIPAL",'Planificación 2026-1'!Y:Y,"VIRTUAL"))</f>
        <v>0</v>
      </c>
      <c r="DJ302" s="27">
        <f>IF(C302="","",SUMIFS('Planificación 2026-1'!S:S,'Planificación 2026-1'!X:X,C302,'Planificación 2026-1'!F:F,"PRINCIPAL",'Planificación 2026-1'!Y:Y,"PRESENCIAL"))</f>
        <v>6</v>
      </c>
      <c r="DK302" s="27">
        <f>IF(C302="","",SUMIFS('Planificación 2026-1'!S:S,'Planificación 2026-1'!X:X,C302,'Planificación 2026-1'!F:F,"PRINCIPAL",'Planificación 2026-1'!Y:Y,"HIBRIDO PRESENCIAL"))</f>
        <v>0</v>
      </c>
      <c r="DL302" s="58" t="str">
        <f t="shared" ref="DL302:DL307" si="122">TRIM(CONCATENATE(AC302,AD302,AE302,AF302,AG302,AH302,AI302,AJ302,AK302,AL302,AM302,AN302,AO302,AP302,AQ302,AR302,AS302))</f>
        <v/>
      </c>
      <c r="DM302" s="58">
        <f>IF(C302="","",SUMIFS('Planificación 2026-1'!S:S,'Planificación 2026-1'!X:X,C302,'Planificación 2026-1'!F:F,"FILIAL",'Planificación 2026-1'!Y:Y,"VIRTUAL"))</f>
        <v>0</v>
      </c>
      <c r="DN302" s="60">
        <f>IF(C302="","",SUMIFS('Planificación 2026-1'!S:S,'Planificación 2026-1'!X:X,C302,'Planificación 2026-1'!F:F,"FILIAL",'Planificación 2026-1'!Y:Y,"PRESENCIAL"))</f>
        <v>0</v>
      </c>
      <c r="DO302" s="29">
        <f>IF(C302="","",SUMIFS('Planificación 2026-1'!S:S,'Planificación 2026-1'!X:X,C302,'Planificación 2026-1'!F:F,"FILIAL",'Planificación 2026-1'!Y:Y,"HIBRIDO PRESENCIAL"))</f>
        <v>0</v>
      </c>
      <c r="DP302" s="61" t="str">
        <f t="shared" ref="DP302:DP307" si="123">TRIM(CONCATENATE(AT302,AU302,AV302,AW302,AX302,AY302,AZ302,BA302,BB302,BC302,BD302,BE302,BF302,BG302,BH302,BI302,BJ302))</f>
        <v/>
      </c>
      <c r="DQ302" s="58">
        <f>IF(C302="","",SUMIFS('Planificación 2026-1'!S:S,'Planificación 2026-1'!X:X,C302,'Planificación 2026-1'!F:F,"SUNAMPE",'Planificación 2026-1'!Y:Y,"VIRTUAL"))</f>
        <v>0</v>
      </c>
      <c r="DR302" s="29">
        <f>IF(C302="","",SUMIFS('Planificación 2026-1'!S:S,'Planificación 2026-1'!X:X,C302,'Planificación 2026-1'!F:F,"SUNAMPE",'Planificación 2026-1'!Y:Y,"PRESENCIAL"))</f>
        <v>0</v>
      </c>
      <c r="DS302" s="61" t="str">
        <f t="shared" ref="DS302:DS307" si="124">TRIM(CONCATENATE(BK302,BL302,BM302,BN302,BO302,BP302,BQ302,BR302,BS302,BT302,BU302,BV302,BW302,BX302,BY302,BZ302,CA302))</f>
        <v/>
      </c>
      <c r="DT302" s="58">
        <f>IF(C302="","",SUMIFS('Planificación 2026-1'!S:S,'Planificación 2026-1'!X:X,C302,'Planificación 2026-1'!F:F,"HUAURA",'Planificación 2026-1'!Y:Y,"VIRTUAL"))</f>
        <v>0</v>
      </c>
      <c r="DU302" s="29">
        <f>IF(C302="","",SUMIFS('Planificación 2026-1'!S:S,'Planificación 2026-1'!X:X,C302,'Planificación 2026-1'!F:F,"HUAURA",'Planificación 2026-1'!Y:Y,"PRESENCIAL"))</f>
        <v>0</v>
      </c>
      <c r="DV302" s="32">
        <f>SUMIFS('Planificación 2026-1'!S:S,'Planificación 2026-1'!X:X,C302,'Planificación 2026-1'!F:F,"PRINCIPAL",'Planificación 2026-1'!Y:Y,"VIRTUAL",'Planificación 2026-1'!I:I,"&gt;2")</f>
        <v>0</v>
      </c>
      <c r="DW302" s="32">
        <f>SUMIFS('Planificación 2026-1'!S:S,'Planificación 2026-1'!X:X,C302,'Planificación 2026-1'!F:F,"PRINCIPAL",'Planificación 2026-1'!Y:Y,"&lt;&gt;VIRTUAL",'Planificación 2026-1'!I:I,"&gt;2")</f>
        <v>0</v>
      </c>
      <c r="DX302" s="32">
        <f>SUMIFS('Planificación 2026-1'!S:S,'Planificación 2026-1'!X:X,C302,'Planificación 2026-1'!F:F,"SUNAMPE",'Planificación 2026-1'!Y:Y,"VIRTUAL",'Planificación 2026-1'!I:I,"&gt;2")</f>
        <v>0</v>
      </c>
      <c r="DY302" s="32">
        <f>SUMIFS('Planificación 2026-1'!S:S,'Planificación 2026-1'!X:X,C302,'Planificación 2026-1'!F:F,"SUNAMPE",'Planificación 2026-1'!Y:Y,"&lt;&gt;VIRTUAL",'Planificación 2026-1'!I:I,"&gt;2")</f>
        <v>0</v>
      </c>
      <c r="DZ302" s="32">
        <f>SUMIFS('Planificación 2026-1'!S:S,'Planificación 2026-1'!X:X,C302,'Planificación 2026-1'!F:F,"FILIAL",'Planificación 2026-1'!Y:Y,"VIRTUAL",'Planificación 2026-1'!I:I,"&gt;2")</f>
        <v>0</v>
      </c>
      <c r="EA302" s="32">
        <f>SUMIFS('Planificación 2026-1'!S:S,'Planificación 2026-1'!X:X,C302,'Planificación 2026-1'!F:F,"FILIAL",'Planificación 2026-1'!Y:Y,"&lt;&gt;VIRTUAL",'Planificación 2026-1'!I:I,"&gt;2")</f>
        <v>0</v>
      </c>
      <c r="EB302" s="32">
        <f>SUMIFS('Planificación 2026-1'!S:S,'Planificación 2026-1'!X:X,C302,'Planificación 2026-1'!F:F,"PORUMA",'Planificación 2026-1'!Y:Y,"VIRTUAL",'Planificación 2026-1'!I:I,"&gt;2")</f>
        <v>0</v>
      </c>
      <c r="EC302" s="32">
        <f>SUMIFS('Planificación 2026-1'!S:S,'Planificación 2026-1'!X:X,C302,'Planificación 2026-1'!F:F,"PORUMA",'Planificación 2026-1'!Y:Y,"&lt;&gt;VIRTUAL",'Planificación 2026-1'!I:I,"&gt;2")</f>
        <v>0</v>
      </c>
      <c r="ED302" s="32">
        <f>SUMIFS('Planificación 2026-1'!S:S,'Planificación 2026-1'!X:X,C302,'Planificación 2026-1'!F:F,"HUAURA",'Planificación 2026-1'!Y:Y,"VIRTUAL",'Planificación 2026-1'!I:I,"&gt;2")</f>
        <v>0</v>
      </c>
      <c r="EE302" s="32">
        <f>SUMIFS('Planificación 2026-1'!S:S,'Planificación 2026-1'!X:X,C302,'Planificación 2026-1'!F:F,"HUAURA",'Planificación 2026-1'!Y:Y,"&lt;&gt;VIRTUAL",'Planificación 2026-1'!I:I,"&gt;2")</f>
        <v>0</v>
      </c>
      <c r="EF302" s="32">
        <f>SUMIFS('Planificación 2026-1'!S:S,'Planificación 2026-1'!X:X,C302,'Planificación 2026-1'!F:F,"PRINCIPAL",'Planificación 2026-1'!Y:Y,"VIRTUAL",'Planificación 2026-1'!I:I,"&lt;3")</f>
        <v>0</v>
      </c>
      <c r="EG302" s="32">
        <f>SUMIFS('Planificación 2026-1'!S:S,'Planificación 2026-1'!X:X,C302,'Planificación 2026-1'!F:F,"PRINCIPAL",'Planificación 2026-1'!Y:Y,"&lt;&gt;VIRTUAL",'Planificación 2026-1'!I:I,"&lt;3")</f>
        <v>6</v>
      </c>
      <c r="EH302" s="32">
        <f>SUMIFS('Planificación 2026-1'!S:S,'Planificación 2026-1'!X:X,C302,'Planificación 2026-1'!F:F,"SUNAMPE",'Planificación 2026-1'!Y:Y,"VIRTUAL",'Planificación 2026-1'!I:I,"&lt;3")</f>
        <v>0</v>
      </c>
      <c r="EI302" s="32">
        <f>SUMIFS('Planificación 2026-1'!S:S,'Planificación 2026-1'!X:X,C302,'Planificación 2026-1'!F:F,"SUNAMPE",'Planificación 2026-1'!Y:Y,"&lt;&gt;VIRTUAL",'Planificación 2026-1'!I:I,"&lt;3")</f>
        <v>0</v>
      </c>
      <c r="EJ302" s="32">
        <f>SUMIFS('Planificación 2026-1'!S:S,'Planificación 2026-1'!X:X,C302,'Planificación 2026-1'!F:F,"FILIAL",'Planificación 2026-1'!Y:Y,"VIRTUAL",'Planificación 2026-1'!I:I,"&lt;3")</f>
        <v>0</v>
      </c>
      <c r="EK302" s="32">
        <f>SUMIFS('Planificación 2026-1'!S:S,'Planificación 2026-1'!X:X,C302,'Planificación 2026-1'!F:F,"FILIAL",'Planificación 2026-1'!Y:Y,"&lt;&gt;VIRTUAL",'Planificación 2026-1'!I:I,"&lt;3")</f>
        <v>0</v>
      </c>
      <c r="EL302" s="32">
        <f>SUMIFS('Planificación 2026-1'!S:S,'Planificación 2026-1'!X:X,C302,'Planificación 2026-1'!F:F,"PORUMA",'Planificación 2026-1'!Y:Y,"VIRTUAL",'Planificación 2026-1'!I:I,"&lt;3")</f>
        <v>0</v>
      </c>
      <c r="EM302" s="32">
        <f>SUMIFS('Planificación 2026-1'!S:S,'Planificación 2026-1'!X:X,C302,'Planificación 2026-1'!F:F,"PORUMA",'Planificación 2026-1'!Y:Y,"&lt;&gt;VIRTUAL",'Planificación 2026-1'!I:I,"&lt;3")</f>
        <v>0</v>
      </c>
      <c r="EN302" s="32">
        <f>SUMIFS('Planificación 2026-1'!S:S,'Planificación 2026-1'!X:X,C302,'Planificación 2026-1'!F:F,"HUAURA",'Planificación 2026-1'!Y:Y,"VIRTUAL",'Planificación 2026-1'!I:I,"&lt;3")</f>
        <v>0</v>
      </c>
      <c r="EO302" s="32">
        <f>SUMIFS('Planificación 2026-1'!S:S,'Planificación 2026-1'!X:X,C302,'Planificación 2026-1'!F:F,"HUAURA",'Planificación 2026-1'!Y:Y,"&lt;&gt;VIRTUAL",'Planificación 2026-1'!I:I,"&lt;3")</f>
        <v>0</v>
      </c>
      <c r="EP302" s="32">
        <f t="shared" ref="EP302:EP307" si="125">EJ302+DZ302+EA302+EK302</f>
        <v>0</v>
      </c>
      <c r="EQ302" s="32">
        <f t="shared" ref="EQ302:EQ307" si="126">EO302+EN302+EE302+ED302</f>
        <v>0</v>
      </c>
      <c r="ER302" s="32">
        <f t="shared" ref="ER302:ER307" si="127">EL302+EM302+EC302+EB302</f>
        <v>0</v>
      </c>
      <c r="ES302" s="32">
        <f t="shared" ref="ES302:ES307" si="128">EG302+EF302+DW302+DV302</f>
        <v>6</v>
      </c>
      <c r="ET302" s="32">
        <f t="shared" ref="ET302:ET307" si="129">EI302+EH302+DY302+DX302</f>
        <v>0</v>
      </c>
      <c r="EU302" s="32">
        <f t="shared" ref="EU302:EU307" si="130">SUM(EP302:ET302)</f>
        <v>6</v>
      </c>
      <c r="EV302" s="32" t="b">
        <f t="shared" ref="EV302:EV307" si="131">EXACT(EU302,E302)</f>
        <v>1</v>
      </c>
      <c r="EW302" s="32"/>
      <c r="EX302" s="32">
        <f t="shared" ref="EX302:EX307" si="132">DV302+DZ302+ED302+EF302+EJ302+EN302+DX302+EH302</f>
        <v>0</v>
      </c>
      <c r="EY302" s="32">
        <f t="shared" ref="EY302:EY307" si="133">DW302+EA302+EE302+EG302+EK302+EO302+DY302+EI302</f>
        <v>6</v>
      </c>
      <c r="EZ302" s="32" t="b">
        <f t="shared" ref="EZ302:EZ307" si="134">EXACT(SUM(EX302:EY302),E302)</f>
        <v>1</v>
      </c>
      <c r="FA302" s="32" t="str">
        <f t="shared" ref="FA302:FA307" si="135">IF(AND(DW302=0,EA302=0,EE302=0),"",IF(COUNTIF(DW302:EE302,"&gt;0")=1,IF(DW302&gt;0,"SEDE",IF(EA302&gt;0,"FILIAL","HUAURA")),IF(COUNTIF(DW302:EE302,"&gt;0")=2,IF(AND(DW302&gt;0,EA302&gt;0),"SEDE-FILIAL",IF(AND(DW302&gt;0,EE302&gt;0),"SEDE-HUAURA","FILIAL-HUAURA")),"SEDE-FILIAL-HUAURA")))</f>
        <v/>
      </c>
      <c r="FB302" s="32" t="str">
        <f t="shared" ref="FB302:FB307" si="136">IF(EX302=0,"PRESENCIAL",IF(EY302=0,"VIRTUAL",IF(EX302&gt;EY302,"MAS VIRTUAL",IF(EY302&gt;EX302,"MAS PRESENCIAL","AMBOS"))))</f>
        <v>PRESENCIAL</v>
      </c>
    </row>
    <row r="303" spans="2:158">
      <c r="B303" s="66">
        <v>300</v>
      </c>
      <c r="C303" s="32" t="s">
        <v>511</v>
      </c>
      <c r="D303" s="429">
        <v>21815423</v>
      </c>
      <c r="E303" s="62">
        <f>SUMIF('Planificación 2026-1'!X:X,C303,'Planificación 2026-1'!S:S)</f>
        <v>15</v>
      </c>
      <c r="F303" s="450" t="s">
        <v>203</v>
      </c>
      <c r="G303" s="57" t="s">
        <v>434</v>
      </c>
      <c r="J303" s="29" t="s">
        <v>38</v>
      </c>
      <c r="K303" s="29" t="s">
        <v>166</v>
      </c>
      <c r="L303" s="57" t="str">
        <f>IF(SUM(COUNTIFS('Planificación 2026-1'!F:F,"PRINCIPAL",'Planificación 2026-1'!X:X,C303,'Planificación 2026-1'!H:H,"AF"))&gt;0,"P01"," ")</f>
        <v xml:space="preserve"> </v>
      </c>
      <c r="M303" s="58" t="str">
        <f>IF(SUM(COUNTIFS('Planificación 2026-1'!F:F,"PRINCIPAL",'Planificación 2026-1'!X:X,C303,'Planificación 2026-1'!H:H,"EN"))&gt;0,"P02"," ")</f>
        <v xml:space="preserve"> </v>
      </c>
      <c r="N303" s="58" t="str">
        <f>IF(SUM(COUNTIFS('Planificación 2026-1'!F:F,"PRINCIPAL",'Planificación 2026-1'!X:X,C303,'Planificación 2026-1'!H:H,"IS"))&gt;0,"P03"," ")</f>
        <v xml:space="preserve"> </v>
      </c>
      <c r="O303" s="58" t="str">
        <f>IF(SUM(COUNTIFS('Planificación 2026-1'!F:F,"PRINCIPAL",'Planificación 2026-1'!X:X,C303,'Planificación 2026-1'!H:H,"PS"))&gt;0,"P04"," ")</f>
        <v xml:space="preserve"> </v>
      </c>
      <c r="P303" s="58"/>
      <c r="Q303" s="58" t="str">
        <f>IF(SUM(COUNTIFS('Planificación 2026-1'!F:F,"PRINCIPAL",'Planificación 2026-1'!X:X,C303,'Planificación 2026-1'!H:H,"IN"))&gt;0,"P06"," ")</f>
        <v xml:space="preserve"> </v>
      </c>
      <c r="R303" s="58" t="str">
        <f>IF(SUM(COUNTIFS('Planificación 2026-1'!F:F,"PRINCIPAL",'Planificación 2026-1'!X:X,C303,'Planificación 2026-1'!H:H,"CA"))&gt;0,"P07"," ")</f>
        <v xml:space="preserve"> </v>
      </c>
      <c r="S303" s="58" t="str">
        <f>IF(SUM(COUNTIFS('Planificación 2026-1'!F:F,"PRINCIPAL",'Planificación 2026-1'!X:X,C303,'Planificación 2026-1'!H:H,"DE"))&gt;0,"P08"," ")</f>
        <v xml:space="preserve"> </v>
      </c>
      <c r="T303" s="58" t="str">
        <f>IF(SUM(COUNTIFS('Planificación 2026-1'!F:F,"PRINCIPAL",'Planificación 2026-1'!X:X,C303,'Planificación 2026-1'!H:H,"OB"))&gt;0,"P09"," ")</f>
        <v xml:space="preserve"> </v>
      </c>
      <c r="U303" s="58" t="str">
        <f>IF(SUM(COUNTIFS('Planificación 2026-1'!F:F,"PRINCIPAL",'Planificación 2026-1'!X:X,C303,'Planificación 2026-1'!H:H,"MH"))&gt;0,"P31"," ")</f>
        <v xml:space="preserve"> </v>
      </c>
      <c r="V303" s="58" t="str">
        <f>IF(SUM(COUNTIFS('Planificación 2026-1'!F:F,"PRINCIPAL",'Planificación 2026-1'!X:X,C303,'Planificación 2026-1'!H:H,"IC"))&gt;0,"P32"," ")</f>
        <v xml:space="preserve"> </v>
      </c>
      <c r="W303" s="58" t="str">
        <f>IF(SUM(COUNTIFS('Planificación 2026-1'!F:F,"PRINCIPAL",'Planificación 2026-1'!X:X,C303,'Planificación 2026-1'!H:H,"AR"))&gt;0,"P34"," ")</f>
        <v xml:space="preserve"> </v>
      </c>
      <c r="X303" s="58" t="str">
        <f>IF(SUM(COUNTIFS('Planificación 2026-1'!F:F,"PRINCIPAL",'Planificación 2026-1'!X:X,C303,'Planificación 2026-1'!H:H,"T1"))&gt;0,"P35"," ")</f>
        <v xml:space="preserve"> </v>
      </c>
      <c r="Y303" s="58" t="str">
        <f>IF(SUM(COUNTIFS('Planificación 2026-1'!F:F,"PRINCIPAL",'Planificación 2026-1'!X:X,C303,'Planificación 2026-1'!H:H,"T3"))&gt;0,"P36"," ")</f>
        <v xml:space="preserve"> </v>
      </c>
      <c r="Z303" s="58" t="str">
        <f>IF(SUM(COUNTIFS('Planificación 2026-1'!F:F,"PRINCIPAL",'Planificación 2026-1'!X:X,C303,'Planificación 2026-1'!H:H,"T2"))&gt;0,"P37"," ")</f>
        <v xml:space="preserve"> </v>
      </c>
      <c r="AA303" s="58" t="str">
        <f>IF(SUM(COUNTIFS('Planificación 2026-1'!F:F,"PRINCIPAL",'Planificación 2026-1'!X:X,C303,'Planificación 2026-1'!H:H,"AE"))&gt;0,"P38"," ")</f>
        <v xml:space="preserve"> </v>
      </c>
      <c r="AB303" s="58" t="str">
        <f>IF(SUM(COUNTIFS('Planificación 2026-1'!F:F,"PRINCIPAL",'Planificación 2026-1'!X:X,C303,'Planificación 2026-1'!H:H,"T4"))&gt;0,"P55"," ")</f>
        <v xml:space="preserve"> </v>
      </c>
      <c r="AC303" s="58" t="str">
        <f>IF(SUM(COUNTIFS('Planificación 2026-1'!F:F,"FILIAL",'Planificación 2026-1'!X:X,C303,'Planificación 2026-1'!H:H,"AF"))&gt;0," P01"," ")</f>
        <v xml:space="preserve"> </v>
      </c>
      <c r="AD303" s="58" t="str">
        <f>IF(SUM(COUNTIFS('Planificación 2026-1'!F:F,"FILIAL",'Planificación 2026-1'!X:X,C303,'Planificación 2026-1'!H:H,"EN"))&gt;0,"P02"," ")</f>
        <v>P02</v>
      </c>
      <c r="AE303" s="58" t="str">
        <f>IF(SUM(COUNTIFS('Planificación 2026-1'!F:F,"FILIAL",'Planificación 2026-1'!X:X,C303,'Planificación 2026-1'!H:H,"IS"))&gt;0,"P03"," ")</f>
        <v xml:space="preserve"> </v>
      </c>
      <c r="AF303" s="58" t="str">
        <f>IF(SUM(COUNTIFS('Planificación 2026-1'!F:F,"FILIAL",'Planificación 2026-1'!X:X,C303,'Planificación 2026-1'!H:H,"PS"))&gt;0,"P04"," ")</f>
        <v xml:space="preserve"> </v>
      </c>
      <c r="AG303" s="58"/>
      <c r="AH303" s="58" t="str">
        <f>IF(SUM(COUNTIFS('Planificación 2026-1'!F:F,"FILIAL",'Planificación 2026-1'!X:X,C303,'Planificación 2026-1'!H:H,"IN"))&gt;0,"P06"," ")</f>
        <v xml:space="preserve"> </v>
      </c>
      <c r="AI303" s="58" t="str">
        <f>IF(SUM(COUNTIFS('Planificación 2026-1'!F:F,"FILIAL",'Planificación 2026-1'!X:X,C303,'Planificación 2026-1'!H:H,"CA"))&gt;0,"P07"," ")</f>
        <v xml:space="preserve"> </v>
      </c>
      <c r="AJ303" s="58" t="str">
        <f>IF(SUM(COUNTIFS('Planificación 2026-1'!F:F,"FILIAL",'Planificación 2026-1'!X:X,C303,'Planificación 2026-1'!H:H,"DE"))&gt;0,"P08"," ")</f>
        <v xml:space="preserve"> </v>
      </c>
      <c r="AK303" s="58" t="str">
        <f>IF(SUM(COUNTIFS('Planificación 2026-1'!F:F,"FILIAL",'Planificación 2026-1'!X:X,C303,'Planificación 2026-1'!H:H,"OB"))&gt;0,"P09"," ")</f>
        <v xml:space="preserve"> </v>
      </c>
      <c r="AL303" s="58" t="str">
        <f>IF(SUM(COUNTIFS('Planificación 2026-1'!F:F,"FILIAL",'Planificación 2026-1'!X:X,C303,'Planificación 2026-1'!H:H,"MH"))&gt;0,"P31"," ")</f>
        <v xml:space="preserve"> </v>
      </c>
      <c r="AM303" s="58" t="str">
        <f>IF(SUM(COUNTIFS('Planificación 2026-1'!F:F,"FILIAL",'Planificación 2026-1'!X:X,C303,'Planificación 2026-1'!H:H,"IC"))&gt;0,"P32"," ")</f>
        <v xml:space="preserve"> </v>
      </c>
      <c r="AN303" s="58" t="str">
        <f>IF(SUM(COUNTIFS('Planificación 2026-1'!F:F,"FILIAL",'Planificación 2026-1'!X:X,C303,'Planificación 2026-1'!H:H,"AR"))&gt;0,"P34"," ")</f>
        <v xml:space="preserve"> </v>
      </c>
      <c r="AO303" s="58" t="str">
        <f>IF(SUM(COUNTIFS('Planificación 2026-1'!F:F,"FILIAL",'Planificación 2026-1'!X:X,C303,'Planificación 2026-1'!H:H,"T1"))&gt;0,"P35"," ")</f>
        <v>P35</v>
      </c>
      <c r="AP303" s="58" t="str">
        <f>IF(SUM(COUNTIFS('Planificación 2026-1'!F:F,"FILIAL",'Planificación 2026-1'!X:X,C303,'Planificación 2026-1'!H:H,"T3"))&gt;0,"P36"," ")</f>
        <v>P36</v>
      </c>
      <c r="AQ303" s="58" t="str">
        <f>IF(SUM(COUNTIFS('Planificación 2026-1'!F:F,"FILIAL",'Planificación 2026-1'!X:X,C303,'Planificación 2026-1'!H:H,"T2"))&gt;0,"P37"," ")</f>
        <v xml:space="preserve"> </v>
      </c>
      <c r="AR303" s="58" t="str">
        <f>IF(SUM(COUNTIFS('Planificación 2026-1'!F:F,"FILIAL",'Planificación 2026-1'!X:X,C303,'Planificación 2026-1'!H:H,"AE"))&gt;0,"P38"," ")</f>
        <v xml:space="preserve"> </v>
      </c>
      <c r="AS303" s="58" t="str">
        <f>IF(SUM(COUNTIFS('Planificación 2026-1'!F:F,"FILIAL",'Planificación 2026-1'!X:X,C303,'Planificación 2026-1'!H:H,"T4"))&gt;0,"P55"," ")</f>
        <v xml:space="preserve"> </v>
      </c>
      <c r="AT303" s="58" t="str">
        <f>IF(SUM(COUNTIFS('Planificación 2026-1'!F:F,"SUNAMPE",'Planificación 2026-1'!X:X,C303,'Planificación 2026-1'!H:H,"AF"))&gt;0," P01"," ")</f>
        <v xml:space="preserve"> </v>
      </c>
      <c r="AU303" s="58" t="str">
        <f>IF(SUM(COUNTIFS('Planificación 2026-1'!F:F,"SUNAMPE",'Planificación 2026-1'!X:X,C303,'Planificación 2026-1'!H:H,"EN"))&gt;0,"P02"," ")</f>
        <v xml:space="preserve"> </v>
      </c>
      <c r="AV303" s="58" t="str">
        <f>IF(SUM(COUNTIFS('Planificación 2026-1'!F:F,"SUNAMPE",'Planificación 2026-1'!X:X,C303,'Planificación 2026-1'!H:H,"IS"))&gt;0,"P03"," ")</f>
        <v xml:space="preserve"> </v>
      </c>
      <c r="AW303" s="58" t="str">
        <f>IF(SUM(COUNTIFS('Planificación 2026-1'!F:F,"SUNAMPE",'Planificación 2026-1'!X:X,C303,'Planificación 2026-1'!H:H,"PS"))&gt;0,"P04"," ")</f>
        <v xml:space="preserve"> </v>
      </c>
      <c r="AX303" s="58"/>
      <c r="AY303" s="58" t="str">
        <f>IF(SUM(COUNTIFS('Planificación 2026-1'!F:F,"SUNAMPE",'Planificación 2026-1'!X:X,C303,'Planificación 2026-1'!H:H,"IN"))&gt;0,"P06"," ")</f>
        <v xml:space="preserve"> </v>
      </c>
      <c r="AZ303" s="58" t="str">
        <f>IF(SUM(COUNTIFS('Planificación 2026-1'!F:F,"SUNAMPE",'Planificación 2026-1'!X:X,C303,'Planificación 2026-1'!H:H,"CA"))&gt;0,"P07"," ")</f>
        <v xml:space="preserve"> </v>
      </c>
      <c r="BA303" s="58" t="str">
        <f>IF(SUM(COUNTIFS('Planificación 2026-1'!F:F,"SUNAMPE",'Planificación 2026-1'!X:X,C303,'Planificación 2026-1'!H:H,"DE"))&gt;0,"P08"," ")</f>
        <v xml:space="preserve"> </v>
      </c>
      <c r="BB303" s="58" t="str">
        <f>IF(SUM(COUNTIFS('Planificación 2026-1'!F:F,"SUNAMPE",'Planificación 2026-1'!X:X,C303,'Planificación 2026-1'!H:H,"OB"))&gt;0,"P09"," ")</f>
        <v xml:space="preserve"> </v>
      </c>
      <c r="BC303" s="58" t="str">
        <f>IF(SUM(COUNTIFS('Planificación 2026-1'!F:F,"SUNAMPE",'Planificación 2026-1'!X:X,C303,'Planificación 2026-1'!H:H,"MH"))&gt;0,"P31"," ")</f>
        <v xml:space="preserve"> </v>
      </c>
      <c r="BD303" s="58" t="str">
        <f>IF(SUM(COUNTIFS('Planificación 2026-1'!F:F,"SUNAMPE",'Planificación 2026-1'!X:X,C303,'Planificación 2026-1'!H:H,"IC"))&gt;0,"P32"," ")</f>
        <v xml:space="preserve"> </v>
      </c>
      <c r="BE303" s="58" t="str">
        <f>IF(SUM(COUNTIFS('Planificación 2026-1'!F:F,"SUNAMPE",'Planificación 2026-1'!X:X,C303,'Planificación 2026-1'!H:H,"AR"))&gt;0,"P34"," ")</f>
        <v xml:space="preserve"> </v>
      </c>
      <c r="BF303" s="58" t="str">
        <f>IF(SUM(COUNTIFS('Planificación 2026-1'!F:F,"SUNAMPE",'Planificación 2026-1'!X:X,C303,'Planificación 2026-1'!H:H,"T1"))&gt;0,"P35"," ")</f>
        <v xml:space="preserve"> </v>
      </c>
      <c r="BG303" s="58" t="str">
        <f>IF(SUM(COUNTIFS('Planificación 2026-1'!F:F,"SUNAMPE",'Planificación 2026-1'!X:X,C303,'Planificación 2026-1'!H:H,"T3"))&gt;0,"P36"," ")</f>
        <v xml:space="preserve"> </v>
      </c>
      <c r="BH303" s="58" t="str">
        <f>IF(SUM(COUNTIFS('Planificación 2026-1'!F:F,"SUNAMPE",'Planificación 2026-1'!X:X,C303,'Planificación 2026-1'!H:H,"T2"))&gt;0,"P37"," ")</f>
        <v xml:space="preserve"> </v>
      </c>
      <c r="BI303" s="58" t="str">
        <f>IF(SUM(COUNTIFS('Planificación 2026-1'!F:F,"SUNAMPE",'Planificación 2026-1'!X:X,C303,'Planificación 2026-1'!H:H,"AE"))&gt;0,"P38"," ")</f>
        <v xml:space="preserve"> </v>
      </c>
      <c r="BJ303" s="58" t="str">
        <f>IF(SUM(COUNTIFS('Planificación 2026-1'!F:F,"SUNAMPE",'Planificación 2026-1'!X:X,C303,'Planificación 2026-1'!H:H,"T4"))&gt;0,"P55"," ")</f>
        <v xml:space="preserve"> </v>
      </c>
      <c r="BK303" s="58" t="str">
        <f>IF(SUM(COUNTIFS('Planificación 2026-1'!F:F,"HUAURA",'Planificación 2026-1'!X:X,C303,'Planificación 2026-1'!H:H,"AF"))&gt;0," P01"," ")</f>
        <v xml:space="preserve"> </v>
      </c>
      <c r="BL303" s="58" t="str">
        <f>IF(SUM(COUNTIFS('Planificación 2026-1'!F:F,"HUAURA",'Planificación 2026-1'!X:X,C303,'Planificación 2026-1'!H:H,"EN"))&gt;0,"P02"," ")</f>
        <v xml:space="preserve"> </v>
      </c>
      <c r="BM303" s="58" t="str">
        <f>IF(SUM(COUNTIFS('Planificación 2026-1'!F:F,"HUAURA",'Planificación 2026-1'!X:X,C303,'Planificación 2026-1'!H:H,"IS"))&gt;0,"P03"," ")</f>
        <v xml:space="preserve"> </v>
      </c>
      <c r="BN303" s="58" t="str">
        <f>IF(SUM(COUNTIFS('Planificación 2026-1'!F:F,"HUAURA",'Planificación 2026-1'!X:X,C303,'Planificación 2026-1'!H:H,"PS"))&gt;0,"P04"," ")</f>
        <v xml:space="preserve"> </v>
      </c>
      <c r="BO303" s="58"/>
      <c r="BP303" s="58" t="str">
        <f>IF(SUM(COUNTIFS('Planificación 2026-1'!F:F,"HUAURA",'Planificación 2026-1'!X:X,C303,'Planificación 2026-1'!H:H,"IN"))&gt;0,"P06"," ")</f>
        <v xml:space="preserve"> </v>
      </c>
      <c r="BQ303" s="58" t="str">
        <f>IF(SUM(COUNTIFS('Planificación 2026-1'!F:F,"HUAURA",'Planificación 2026-1'!X:X,C303,'Planificación 2026-1'!H:H,"CA"))&gt;0,"P07"," ")</f>
        <v xml:space="preserve"> </v>
      </c>
      <c r="BR303" s="58" t="str">
        <f>IF(SUM(COUNTIFS('Planificación 2026-1'!F:F,"HUAURA",'Planificación 2026-1'!X:X,C303,'Planificación 2026-1'!H:H,"DE"))&gt;0,"P08"," ")</f>
        <v xml:space="preserve"> </v>
      </c>
      <c r="BS303" s="58" t="str">
        <f>IF(SUM(COUNTIFS('Planificación 2026-1'!F:F,"HUAURA",'Planificación 2026-1'!X:X,C303,'Planificación 2026-1'!H:H,"OB"))&gt;0,"P09"," ")</f>
        <v xml:space="preserve"> </v>
      </c>
      <c r="BT303" s="58" t="str">
        <f>IF(SUM(COUNTIFS('Planificación 2026-1'!F:F,"HUAURA",'Planificación 2026-1'!X:X,C303,'Planificación 2026-1'!H:H,"MH"))&gt;0,"P31"," ")</f>
        <v xml:space="preserve"> </v>
      </c>
      <c r="BU303" s="58" t="str">
        <f>IF(SUM(COUNTIFS('Planificación 2026-1'!F:F,"HUAURA",'Planificación 2026-1'!X:X,C303,'Planificación 2026-1'!H:H,"IC"))&gt;0,"P32"," ")</f>
        <v xml:space="preserve"> </v>
      </c>
      <c r="BV303" s="58" t="str">
        <f>IF(SUM(COUNTIFS('Planificación 2026-1'!F:F,"HUAURA",'Planificación 2026-1'!X:X,C303,'Planificación 2026-1'!H:H,"AR"))&gt;0,"P34"," ")</f>
        <v xml:space="preserve"> </v>
      </c>
      <c r="BW303" s="58" t="str">
        <f>IF(SUM(COUNTIFS('Planificación 2026-1'!F:F,"HUAURA",'Planificación 2026-1'!X:X,C303,'Planificación 2026-1'!H:H,"T1"))&gt;0,"P35"," ")</f>
        <v xml:space="preserve"> </v>
      </c>
      <c r="BX303" s="58" t="str">
        <f>IF(SUM(COUNTIFS('Planificación 2026-1'!F:F,"HUAURA",'Planificación 2026-1'!X:X,C303,'Planificación 2026-1'!H:H,"T3"))&gt;0,"P36"," ")</f>
        <v xml:space="preserve"> </v>
      </c>
      <c r="BY303" s="58" t="str">
        <f>IF(SUM(COUNTIFS('Planificación 2026-1'!F:F,"HUAURA",'Planificación 2026-1'!X:X,C303,'Planificación 2026-1'!H:H,"T2"))&gt;0,"P37"," ")</f>
        <v xml:space="preserve"> </v>
      </c>
      <c r="BZ303" s="58" t="str">
        <f>IF(SUM(COUNTIFS('Planificación 2026-1'!F:F,"HUAURA",'Planificación 2026-1'!X:X,C303,'Planificación 2026-1'!H:H,"AE"))&gt;0,"P38"," ")</f>
        <v xml:space="preserve"> </v>
      </c>
      <c r="CA303" s="58" t="str">
        <f>IF(SUM(COUNTIFS('Planificación 2026-1'!F:F,"HUAURA",'Planificación 2026-1'!X:X,C303,'Planificación 2026-1'!H:H,"T4"))&gt;0,"P55"," ")</f>
        <v xml:space="preserve"> </v>
      </c>
      <c r="CB303" s="59">
        <f>SUMIFS('Planificación 2026-1'!S:S,'Planificación 2026-1'!X:X,C303,'Planificación 2026-1'!H:H,"AF",'Planificación 2026-1'!I:I,"&gt;2")</f>
        <v>0</v>
      </c>
      <c r="CC303" s="59">
        <f>SUMIFS('Planificación 2026-1'!S:S,'Planificación 2026-1'!X:X,C303,'Planificación 2026-1'!H:H,"EN",'Planificación 2026-1'!I:I,"&gt;2")</f>
        <v>0</v>
      </c>
      <c r="CD303" s="59">
        <f>SUMIFS('Planificación 2026-1'!S:S,'Planificación 2026-1'!X:X,C303,'Planificación 2026-1'!H:H,"IS",'Planificación 2026-1'!I:I,"&gt;2")</f>
        <v>0</v>
      </c>
      <c r="CE303" s="59">
        <f>SUMIFS('Planificación 2026-1'!S:S,'Planificación 2026-1'!X:X,C303,'Planificación 2026-1'!H:H,"PS",'Planificación 2026-1'!I:I,"&gt;2")</f>
        <v>0</v>
      </c>
      <c r="CF303" s="59">
        <f>SUMIFS('Planificación 2026-1'!S:S,'Planificación 2026-1'!X:X,C303,'Planificación 2026-1'!H:H,"IN",'Planificación 2026-1'!I:I,"&gt;2")</f>
        <v>0</v>
      </c>
      <c r="CG303" s="59">
        <f>SUMIFS('Planificación 2026-1'!S:S,'Planificación 2026-1'!X:X,C303,'Planificación 2026-1'!H:H,"CA",'Planificación 2026-1'!I:I,"&gt;2")</f>
        <v>0</v>
      </c>
      <c r="CH303" s="59">
        <f>SUMIFS('Planificación 2026-1'!S:S,'Planificación 2026-1'!X:X,C303,'Planificación 2026-1'!H:H,"DE",'Planificación 2026-1'!I:I,"&gt;2")</f>
        <v>0</v>
      </c>
      <c r="CI303" s="59">
        <f>SUMIFS('Planificación 2026-1'!S:S,'Planificación 2026-1'!X:X,C303,'Planificación 2026-1'!H:H,"OB",'Planificación 2026-1'!I:I,"&gt;2")</f>
        <v>0</v>
      </c>
      <c r="CJ303" s="59">
        <f>SUMIFS('Planificación 2026-1'!S:S,'Planificación 2026-1'!X:X,C303,'Planificación 2026-1'!H:H,"MH",'Planificación 2026-1'!I:I,"&gt;2")</f>
        <v>0</v>
      </c>
      <c r="CK303" s="59">
        <f>SUMIFS('Planificación 2026-1'!S:S,'Planificación 2026-1'!X:X,C303,'Planificación 2026-1'!H:H,"IC",'Planificación 2026-1'!I:I,"&gt;2")</f>
        <v>0</v>
      </c>
      <c r="CL303" s="59">
        <f>SUMIFS('Planificación 2026-1'!S:S,'Planificación 2026-1'!X:X,C303,'Planificación 2026-1'!H:H,"AR",'Planificación 2026-1'!I:I,"&gt;2")</f>
        <v>0</v>
      </c>
      <c r="CM303" s="59">
        <f>SUMIFS('Planificación 2026-1'!S:S,'Planificación 2026-1'!X:X,C303,'Planificación 2026-1'!H:H,"AE",'Planificación 2026-1'!I:I,"&gt;2")</f>
        <v>0</v>
      </c>
      <c r="CN303" s="59">
        <f>SUMIFS('Planificación 2026-1'!S:S,'Planificación 2026-1'!X:X,C303,'Planificación 2026-1'!H:H,"T1",'Planificación 2026-1'!I:I,"&gt;2")</f>
        <v>0</v>
      </c>
      <c r="CO303" s="59">
        <f>SUMIFS('Planificación 2026-1'!S:S,'Planificación 2026-1'!X:X,C303,'Planificación 2026-1'!H:H,"T3",'Planificación 2026-1'!I:I,"&gt;2")</f>
        <v>0</v>
      </c>
      <c r="CP303" s="59">
        <f>SUMIFS('Planificación 2026-1'!S:S,'Planificación 2026-1'!X:X,C303,'Planificación 2026-1'!H:H,"T2",'Planificación 2026-1'!I:I,"&gt;2")</f>
        <v>0</v>
      </c>
      <c r="CQ303" s="59">
        <f>SUMIFS('Planificación 2026-1'!S:S,'Planificación 2026-1'!X:X,C303,'Planificación 2026-1'!H:H,"T4",'Planificación 2026-1'!I:I,"&gt;2")</f>
        <v>0</v>
      </c>
      <c r="CR303" s="59">
        <f>SUMIFS('Planificación 2026-1'!S:S,'Planificación 2026-1'!X:X,C303,'Planificación 2026-1'!H:H,"AF",'Planificación 2026-1'!I:I,"&lt;3")</f>
        <v>0</v>
      </c>
      <c r="CS303" s="59">
        <f>SUMIFS('Planificación 2026-1'!S:S,'Planificación 2026-1'!X:X,C303,'Planificación 2026-1'!H:H,"EN",'Planificación 2026-1'!I:I,"&lt;3")</f>
        <v>10</v>
      </c>
      <c r="CT303" s="59">
        <f>SUMIFS('Planificación 2026-1'!S:S,'Planificación 2026-1'!X:X,C303,'Planificación 2026-1'!H:H,"IS",'Planificación 2026-1'!I:I,"&lt;3")</f>
        <v>0</v>
      </c>
      <c r="CU303" s="59">
        <f>SUMIFS('Planificación 2026-1'!S:S,'Planificación 2026-1'!X:X,C303,'Planificación 2026-1'!H:H,"PS",'Planificación 2026-1'!I:I,"&lt;3")</f>
        <v>0</v>
      </c>
      <c r="CV303" s="59">
        <f>SUMIFS('Planificación 2026-1'!S:S,'Planificación 2026-1'!X:X,C303,'Planificación 2026-1'!H:H,"IN",'Planificación 2026-1'!I:I,"&lt;3")</f>
        <v>0</v>
      </c>
      <c r="CW303" s="59">
        <f>SUMIFS('Planificación 2026-1'!S:S,'Planificación 2026-1'!X:X,C303,'Planificación 2026-1'!H:H,"CA",'Planificación 2026-1'!I:I,"&lt;3")</f>
        <v>0</v>
      </c>
      <c r="CX303" s="59">
        <f>SUMIFS('Planificación 2026-1'!S:S,'Planificación 2026-1'!X:X,C303,'Planificación 2026-1'!H:H,"DE",'Planificación 2026-1'!I:I,"&lt;3")</f>
        <v>0</v>
      </c>
      <c r="CY303" s="59">
        <f>SUMIFS('Planificación 2026-1'!S:S,'Planificación 2026-1'!X:X,C303,'Planificación 2026-1'!H:H,"OB",'Planificación 2026-1'!I:I,"&lt;3")</f>
        <v>0</v>
      </c>
      <c r="CZ303" s="59">
        <f>SUMIFS('Planificación 2026-1'!S:S,'Planificación 2026-1'!X:X,C303,'Planificación 2026-1'!H:H,"MH",'Planificación 2026-1'!I:I,"&lt;3")</f>
        <v>0</v>
      </c>
      <c r="DA303" s="59">
        <f>SUMIFS('Planificación 2026-1'!S:S,'Planificación 2026-1'!X:X,C303,'Planificación 2026-1'!H:H,"IC",'Planificación 2026-1'!I:I,"&lt;3")</f>
        <v>0</v>
      </c>
      <c r="DB303" s="59">
        <f>SUMIFS('Planificación 2026-1'!S:S,'Planificación 2026-1'!X:X,C303,'Planificación 2026-1'!H:H,"AR",'Planificación 2026-1'!I:I,"&lt;3")</f>
        <v>0</v>
      </c>
      <c r="DC303" s="59">
        <f>SUMIFS('Planificación 2026-1'!S:S,'Planificación 2026-1'!X:X,C303,'Planificación 2026-1'!H:H,"AE",'Planificación 2026-1'!I:I,"&lt;3")</f>
        <v>0</v>
      </c>
      <c r="DD303" s="59">
        <f>SUMIFS('Planificación 2026-1'!S:S,'Planificación 2026-1'!X:X,C303,'Planificación 2026-1'!H:H,"T1",'Planificación 2026-1'!I:I,"&lt;3")</f>
        <v>5</v>
      </c>
      <c r="DE303" s="59">
        <f>SUMIFS('Planificación 2026-1'!S:S,'Planificación 2026-1'!X:X,C303,'Planificación 2026-1'!H:H,"T3",'Planificación 2026-1'!I:I,"&lt;3")</f>
        <v>0</v>
      </c>
      <c r="DF303" s="59">
        <f>SUMIFS('Planificación 2026-1'!S:S,'Planificación 2026-1'!X:X,C303,'Planificación 2026-1'!H:H,"T2",'Planificación 2026-1'!I:I,"&lt;3")</f>
        <v>0</v>
      </c>
      <c r="DG303" s="59">
        <f>SUMIFS('Planificación 2026-1'!S:S,'Planificación 2026-1'!X:X,C303,'Planificación 2026-1'!H:H,"T4",'Planificación 2026-1'!I:I,"&lt;3")</f>
        <v>0</v>
      </c>
      <c r="DH303" s="58" t="str">
        <f t="shared" si="121"/>
        <v/>
      </c>
      <c r="DI303" s="27">
        <f>IF(C303="","",SUMIFS('Planificación 2026-1'!S:S,'Planificación 2026-1'!X:X,C303,'Planificación 2026-1'!F:F,"PRINCIPAL",'Planificación 2026-1'!Y:Y,"VIRTUAL"))</f>
        <v>0</v>
      </c>
      <c r="DJ303" s="27">
        <f>IF(C303="","",SUMIFS('Planificación 2026-1'!S:S,'Planificación 2026-1'!X:X,C303,'Planificación 2026-1'!F:F,"PRINCIPAL",'Planificación 2026-1'!Y:Y,"PRESENCIAL"))</f>
        <v>0</v>
      </c>
      <c r="DK303" s="27">
        <f>IF(C303="","",SUMIFS('Planificación 2026-1'!S:S,'Planificación 2026-1'!X:X,C303,'Planificación 2026-1'!F:F,"PRINCIPAL",'Planificación 2026-1'!Y:Y,"HIBRIDO PRESENCIAL"))</f>
        <v>0</v>
      </c>
      <c r="DL303" s="58" t="str">
        <f t="shared" si="122"/>
        <v>P02 P35P36</v>
      </c>
      <c r="DM303" s="58">
        <f>IF(C303="","",SUMIFS('Planificación 2026-1'!S:S,'Planificación 2026-1'!X:X,C303,'Planificación 2026-1'!F:F,"FILIAL",'Planificación 2026-1'!Y:Y,"VIRTUAL"))</f>
        <v>5</v>
      </c>
      <c r="DN303" s="60">
        <f>IF(C303="","",SUMIFS('Planificación 2026-1'!S:S,'Planificación 2026-1'!X:X,C303,'Planificación 2026-1'!F:F,"FILIAL",'Planificación 2026-1'!Y:Y,"PRESENCIAL"))</f>
        <v>10</v>
      </c>
      <c r="DO303" s="29">
        <f>IF(C303="","",SUMIFS('Planificación 2026-1'!S:S,'Planificación 2026-1'!X:X,C303,'Planificación 2026-1'!F:F,"FILIAL",'Planificación 2026-1'!Y:Y,"HIBRIDO PRESENCIAL"))</f>
        <v>0</v>
      </c>
      <c r="DP303" s="61" t="str">
        <f t="shared" si="123"/>
        <v/>
      </c>
      <c r="DQ303" s="58">
        <f>IF(C303="","",SUMIFS('Planificación 2026-1'!S:S,'Planificación 2026-1'!X:X,C303,'Planificación 2026-1'!F:F,"SUNAMPE",'Planificación 2026-1'!Y:Y,"VIRTUAL"))</f>
        <v>0</v>
      </c>
      <c r="DR303" s="29">
        <f>IF(C303="","",SUMIFS('Planificación 2026-1'!S:S,'Planificación 2026-1'!X:X,C303,'Planificación 2026-1'!F:F,"SUNAMPE",'Planificación 2026-1'!Y:Y,"PRESENCIAL"))</f>
        <v>0</v>
      </c>
      <c r="DS303" s="61" t="str">
        <f t="shared" si="124"/>
        <v/>
      </c>
      <c r="DT303" s="58">
        <f>IF(C303="","",SUMIFS('Planificación 2026-1'!S:S,'Planificación 2026-1'!X:X,C303,'Planificación 2026-1'!F:F,"HUAURA",'Planificación 2026-1'!Y:Y,"VIRTUAL"))</f>
        <v>0</v>
      </c>
      <c r="DU303" s="29">
        <f>IF(C303="","",SUMIFS('Planificación 2026-1'!S:S,'Planificación 2026-1'!X:X,C303,'Planificación 2026-1'!F:F,"HUAURA",'Planificación 2026-1'!Y:Y,"PRESENCIAL"))</f>
        <v>0</v>
      </c>
      <c r="DV303" s="32">
        <f>SUMIFS('Planificación 2026-1'!S:S,'Planificación 2026-1'!X:X,C303,'Planificación 2026-1'!F:F,"PRINCIPAL",'Planificación 2026-1'!Y:Y,"VIRTUAL",'Planificación 2026-1'!I:I,"&gt;2")</f>
        <v>0</v>
      </c>
      <c r="DW303" s="32">
        <f>SUMIFS('Planificación 2026-1'!S:S,'Planificación 2026-1'!X:X,C303,'Planificación 2026-1'!F:F,"PRINCIPAL",'Planificación 2026-1'!Y:Y,"&lt;&gt;VIRTUAL",'Planificación 2026-1'!I:I,"&gt;2")</f>
        <v>0</v>
      </c>
      <c r="DX303" s="32">
        <f>SUMIFS('Planificación 2026-1'!S:S,'Planificación 2026-1'!X:X,C303,'Planificación 2026-1'!F:F,"SUNAMPE",'Planificación 2026-1'!Y:Y,"VIRTUAL",'Planificación 2026-1'!I:I,"&gt;2")</f>
        <v>0</v>
      </c>
      <c r="DY303" s="32">
        <f>SUMIFS('Planificación 2026-1'!S:S,'Planificación 2026-1'!X:X,C303,'Planificación 2026-1'!F:F,"SUNAMPE",'Planificación 2026-1'!Y:Y,"&lt;&gt;VIRTUAL",'Planificación 2026-1'!I:I,"&gt;2")</f>
        <v>0</v>
      </c>
      <c r="DZ303" s="32">
        <f>SUMIFS('Planificación 2026-1'!S:S,'Planificación 2026-1'!X:X,C303,'Planificación 2026-1'!F:F,"FILIAL",'Planificación 2026-1'!Y:Y,"VIRTUAL",'Planificación 2026-1'!I:I,"&gt;2")</f>
        <v>0</v>
      </c>
      <c r="EA303" s="32">
        <f>SUMIFS('Planificación 2026-1'!S:S,'Planificación 2026-1'!X:X,C303,'Planificación 2026-1'!F:F,"FILIAL",'Planificación 2026-1'!Y:Y,"&lt;&gt;VIRTUAL",'Planificación 2026-1'!I:I,"&gt;2")</f>
        <v>0</v>
      </c>
      <c r="EB303" s="32">
        <f>SUMIFS('Planificación 2026-1'!S:S,'Planificación 2026-1'!X:X,C303,'Planificación 2026-1'!F:F,"PORUMA",'Planificación 2026-1'!Y:Y,"VIRTUAL",'Planificación 2026-1'!I:I,"&gt;2")</f>
        <v>0</v>
      </c>
      <c r="EC303" s="32">
        <f>SUMIFS('Planificación 2026-1'!S:S,'Planificación 2026-1'!X:X,C303,'Planificación 2026-1'!F:F,"PORUMA",'Planificación 2026-1'!Y:Y,"&lt;&gt;VIRTUAL",'Planificación 2026-1'!I:I,"&gt;2")</f>
        <v>0</v>
      </c>
      <c r="ED303" s="32">
        <f>SUMIFS('Planificación 2026-1'!S:S,'Planificación 2026-1'!X:X,C303,'Planificación 2026-1'!F:F,"HUAURA",'Planificación 2026-1'!Y:Y,"VIRTUAL",'Planificación 2026-1'!I:I,"&gt;2")</f>
        <v>0</v>
      </c>
      <c r="EE303" s="32">
        <f>SUMIFS('Planificación 2026-1'!S:S,'Planificación 2026-1'!X:X,C303,'Planificación 2026-1'!F:F,"HUAURA",'Planificación 2026-1'!Y:Y,"&lt;&gt;VIRTUAL",'Planificación 2026-1'!I:I,"&gt;2")</f>
        <v>0</v>
      </c>
      <c r="EF303" s="32">
        <f>SUMIFS('Planificación 2026-1'!S:S,'Planificación 2026-1'!X:X,C303,'Planificación 2026-1'!F:F,"PRINCIPAL",'Planificación 2026-1'!Y:Y,"VIRTUAL",'Planificación 2026-1'!I:I,"&lt;3")</f>
        <v>0</v>
      </c>
      <c r="EG303" s="32">
        <f>SUMIFS('Planificación 2026-1'!S:S,'Planificación 2026-1'!X:X,C303,'Planificación 2026-1'!F:F,"PRINCIPAL",'Planificación 2026-1'!Y:Y,"&lt;&gt;VIRTUAL",'Planificación 2026-1'!I:I,"&lt;3")</f>
        <v>0</v>
      </c>
      <c r="EH303" s="32">
        <f>SUMIFS('Planificación 2026-1'!S:S,'Planificación 2026-1'!X:X,C303,'Planificación 2026-1'!F:F,"SUNAMPE",'Planificación 2026-1'!Y:Y,"VIRTUAL",'Planificación 2026-1'!I:I,"&lt;3")</f>
        <v>0</v>
      </c>
      <c r="EI303" s="32">
        <f>SUMIFS('Planificación 2026-1'!S:S,'Planificación 2026-1'!X:X,C303,'Planificación 2026-1'!F:F,"SUNAMPE",'Planificación 2026-1'!Y:Y,"&lt;&gt;VIRTUAL",'Planificación 2026-1'!I:I,"&lt;3")</f>
        <v>0</v>
      </c>
      <c r="EJ303" s="32">
        <f>SUMIFS('Planificación 2026-1'!S:S,'Planificación 2026-1'!X:X,C303,'Planificación 2026-1'!F:F,"FILIAL",'Planificación 2026-1'!Y:Y,"VIRTUAL",'Planificación 2026-1'!I:I,"&lt;3")</f>
        <v>5</v>
      </c>
      <c r="EK303" s="32">
        <f>SUMIFS('Planificación 2026-1'!S:S,'Planificación 2026-1'!X:X,C303,'Planificación 2026-1'!F:F,"FILIAL",'Planificación 2026-1'!Y:Y,"&lt;&gt;VIRTUAL",'Planificación 2026-1'!I:I,"&lt;3")</f>
        <v>10</v>
      </c>
      <c r="EL303" s="32">
        <f>SUMIFS('Planificación 2026-1'!S:S,'Planificación 2026-1'!X:X,C303,'Planificación 2026-1'!F:F,"PORUMA",'Planificación 2026-1'!Y:Y,"VIRTUAL",'Planificación 2026-1'!I:I,"&lt;3")</f>
        <v>0</v>
      </c>
      <c r="EM303" s="32">
        <f>SUMIFS('Planificación 2026-1'!S:S,'Planificación 2026-1'!X:X,C303,'Planificación 2026-1'!F:F,"PORUMA",'Planificación 2026-1'!Y:Y,"&lt;&gt;VIRTUAL",'Planificación 2026-1'!I:I,"&lt;3")</f>
        <v>0</v>
      </c>
      <c r="EN303" s="32">
        <f>SUMIFS('Planificación 2026-1'!S:S,'Planificación 2026-1'!X:X,C303,'Planificación 2026-1'!F:F,"HUAURA",'Planificación 2026-1'!Y:Y,"VIRTUAL",'Planificación 2026-1'!I:I,"&lt;3")</f>
        <v>0</v>
      </c>
      <c r="EO303" s="32">
        <f>SUMIFS('Planificación 2026-1'!S:S,'Planificación 2026-1'!X:X,C303,'Planificación 2026-1'!F:F,"HUAURA",'Planificación 2026-1'!Y:Y,"&lt;&gt;VIRTUAL",'Planificación 2026-1'!I:I,"&lt;3")</f>
        <v>0</v>
      </c>
      <c r="EP303" s="32">
        <f t="shared" si="125"/>
        <v>15</v>
      </c>
      <c r="EQ303" s="32">
        <f t="shared" si="126"/>
        <v>0</v>
      </c>
      <c r="ER303" s="32">
        <f t="shared" si="127"/>
        <v>0</v>
      </c>
      <c r="ES303" s="32">
        <f t="shared" si="128"/>
        <v>0</v>
      </c>
      <c r="ET303" s="32">
        <f t="shared" si="129"/>
        <v>0</v>
      </c>
      <c r="EU303" s="32">
        <f t="shared" si="130"/>
        <v>15</v>
      </c>
      <c r="EV303" s="32" t="b">
        <f t="shared" si="131"/>
        <v>1</v>
      </c>
      <c r="EW303" s="32"/>
      <c r="EX303" s="32">
        <f t="shared" si="132"/>
        <v>5</v>
      </c>
      <c r="EY303" s="32">
        <f t="shared" si="133"/>
        <v>10</v>
      </c>
      <c r="EZ303" s="32" t="b">
        <f t="shared" si="134"/>
        <v>1</v>
      </c>
      <c r="FA303" s="32" t="str">
        <f t="shared" si="135"/>
        <v/>
      </c>
      <c r="FB303" s="32" t="str">
        <f t="shared" si="136"/>
        <v>MAS PRESENCIAL</v>
      </c>
    </row>
    <row r="304" spans="2:158">
      <c r="B304" s="65">
        <v>301</v>
      </c>
      <c r="C304" s="32" t="s">
        <v>512</v>
      </c>
      <c r="D304" s="429">
        <v>21885297</v>
      </c>
      <c r="E304" s="62">
        <f>SUMIF('Planificación 2026-1'!X:X,C304,'Planificación 2026-1'!S:S)</f>
        <v>10</v>
      </c>
      <c r="F304" s="450" t="s">
        <v>203</v>
      </c>
      <c r="G304" s="57" t="s">
        <v>200</v>
      </c>
      <c r="J304" s="29" t="s">
        <v>111</v>
      </c>
      <c r="K304" s="29" t="s">
        <v>258</v>
      </c>
      <c r="L304" s="57" t="str">
        <f>IF(SUM(COUNTIFS('Planificación 2026-1'!F:F,"PRINCIPAL",'Planificación 2026-1'!X:X,C304,'Planificación 2026-1'!H:H,"AF"))&gt;0,"P01"," ")</f>
        <v xml:space="preserve"> </v>
      </c>
      <c r="M304" s="58" t="str">
        <f>IF(SUM(COUNTIFS('Planificación 2026-1'!F:F,"PRINCIPAL",'Planificación 2026-1'!X:X,C304,'Planificación 2026-1'!H:H,"EN"))&gt;0,"P02"," ")</f>
        <v xml:space="preserve"> </v>
      </c>
      <c r="N304" s="58" t="str">
        <f>IF(SUM(COUNTIFS('Planificación 2026-1'!F:F,"PRINCIPAL",'Planificación 2026-1'!X:X,C304,'Planificación 2026-1'!H:H,"IS"))&gt;0,"P03"," ")</f>
        <v xml:space="preserve"> </v>
      </c>
      <c r="O304" s="58" t="str">
        <f>IF(SUM(COUNTIFS('Planificación 2026-1'!F:F,"PRINCIPAL",'Planificación 2026-1'!X:X,C304,'Planificación 2026-1'!H:H,"PS"))&gt;0,"P04"," ")</f>
        <v xml:space="preserve"> </v>
      </c>
      <c r="P304" s="58"/>
      <c r="Q304" s="58" t="str">
        <f>IF(SUM(COUNTIFS('Planificación 2026-1'!F:F,"PRINCIPAL",'Planificación 2026-1'!X:X,C304,'Planificación 2026-1'!H:H,"IN"))&gt;0,"P06"," ")</f>
        <v xml:space="preserve"> </v>
      </c>
      <c r="R304" s="58" t="str">
        <f>IF(SUM(COUNTIFS('Planificación 2026-1'!F:F,"PRINCIPAL",'Planificación 2026-1'!X:X,C304,'Planificación 2026-1'!H:H,"CA"))&gt;0,"P07"," ")</f>
        <v xml:space="preserve"> </v>
      </c>
      <c r="S304" s="58" t="str">
        <f>IF(SUM(COUNTIFS('Planificación 2026-1'!F:F,"PRINCIPAL",'Planificación 2026-1'!X:X,C304,'Planificación 2026-1'!H:H,"DE"))&gt;0,"P08"," ")</f>
        <v xml:space="preserve"> </v>
      </c>
      <c r="T304" s="58" t="str">
        <f>IF(SUM(COUNTIFS('Planificación 2026-1'!F:F,"PRINCIPAL",'Planificación 2026-1'!X:X,C304,'Planificación 2026-1'!H:H,"OB"))&gt;0,"P09"," ")</f>
        <v xml:space="preserve"> </v>
      </c>
      <c r="U304" s="58" t="str">
        <f>IF(SUM(COUNTIFS('Planificación 2026-1'!F:F,"PRINCIPAL",'Planificación 2026-1'!X:X,C304,'Planificación 2026-1'!H:H,"MH"))&gt;0,"P31"," ")</f>
        <v xml:space="preserve"> </v>
      </c>
      <c r="V304" s="58" t="str">
        <f>IF(SUM(COUNTIFS('Planificación 2026-1'!F:F,"PRINCIPAL",'Planificación 2026-1'!X:X,C304,'Planificación 2026-1'!H:H,"IC"))&gt;0,"P32"," ")</f>
        <v xml:space="preserve"> </v>
      </c>
      <c r="W304" s="58" t="str">
        <f>IF(SUM(COUNTIFS('Planificación 2026-1'!F:F,"PRINCIPAL",'Planificación 2026-1'!X:X,C304,'Planificación 2026-1'!H:H,"AR"))&gt;0,"P34"," ")</f>
        <v xml:space="preserve"> </v>
      </c>
      <c r="X304" s="58" t="str">
        <f>IF(SUM(COUNTIFS('Planificación 2026-1'!F:F,"PRINCIPAL",'Planificación 2026-1'!X:X,C304,'Planificación 2026-1'!H:H,"T1"))&gt;0,"P35"," ")</f>
        <v xml:space="preserve"> </v>
      </c>
      <c r="Y304" s="58" t="str">
        <f>IF(SUM(COUNTIFS('Planificación 2026-1'!F:F,"PRINCIPAL",'Planificación 2026-1'!X:X,C304,'Planificación 2026-1'!H:H,"T3"))&gt;0,"P36"," ")</f>
        <v xml:space="preserve"> </v>
      </c>
      <c r="Z304" s="58" t="str">
        <f>IF(SUM(COUNTIFS('Planificación 2026-1'!F:F,"PRINCIPAL",'Planificación 2026-1'!X:X,C304,'Planificación 2026-1'!H:H,"T2"))&gt;0,"P37"," ")</f>
        <v xml:space="preserve"> </v>
      </c>
      <c r="AA304" s="58" t="str">
        <f>IF(SUM(COUNTIFS('Planificación 2026-1'!F:F,"PRINCIPAL",'Planificación 2026-1'!X:X,C304,'Planificación 2026-1'!H:H,"AE"))&gt;0,"P38"," ")</f>
        <v xml:space="preserve"> </v>
      </c>
      <c r="AB304" s="58" t="str">
        <f>IF(SUM(COUNTIFS('Planificación 2026-1'!F:F,"PRINCIPAL",'Planificación 2026-1'!X:X,C304,'Planificación 2026-1'!H:H,"T4"))&gt;0,"P55"," ")</f>
        <v xml:space="preserve"> </v>
      </c>
      <c r="AC304" s="58" t="str">
        <f>IF(SUM(COUNTIFS('Planificación 2026-1'!F:F,"FILIAL",'Planificación 2026-1'!X:X,C304,'Planificación 2026-1'!H:H,"AF"))&gt;0," P01"," ")</f>
        <v xml:space="preserve"> </v>
      </c>
      <c r="AD304" s="58" t="str">
        <f>IF(SUM(COUNTIFS('Planificación 2026-1'!F:F,"FILIAL",'Planificación 2026-1'!X:X,C304,'Planificación 2026-1'!H:H,"EN"))&gt;0,"P02"," ")</f>
        <v xml:space="preserve"> </v>
      </c>
      <c r="AE304" s="58" t="str">
        <f>IF(SUM(COUNTIFS('Planificación 2026-1'!F:F,"FILIAL",'Planificación 2026-1'!X:X,C304,'Planificación 2026-1'!H:H,"IS"))&gt;0,"P03"," ")</f>
        <v xml:space="preserve"> </v>
      </c>
      <c r="AF304" s="58" t="str">
        <f>IF(SUM(COUNTIFS('Planificación 2026-1'!F:F,"FILIAL",'Planificación 2026-1'!X:X,C304,'Planificación 2026-1'!H:H,"PS"))&gt;0,"P04"," ")</f>
        <v xml:space="preserve"> </v>
      </c>
      <c r="AG304" s="58"/>
      <c r="AH304" s="58" t="str">
        <f>IF(SUM(COUNTIFS('Planificación 2026-1'!F:F,"FILIAL",'Planificación 2026-1'!X:X,C304,'Planificación 2026-1'!H:H,"IN"))&gt;0,"P06"," ")</f>
        <v xml:space="preserve"> </v>
      </c>
      <c r="AI304" s="58" t="str">
        <f>IF(SUM(COUNTIFS('Planificación 2026-1'!F:F,"FILIAL",'Planificación 2026-1'!X:X,C304,'Planificación 2026-1'!H:H,"CA"))&gt;0,"P07"," ")</f>
        <v xml:space="preserve"> </v>
      </c>
      <c r="AJ304" s="58" t="str">
        <f>IF(SUM(COUNTIFS('Planificación 2026-1'!F:F,"FILIAL",'Planificación 2026-1'!X:X,C304,'Planificación 2026-1'!H:H,"DE"))&gt;0,"P08"," ")</f>
        <v xml:space="preserve"> </v>
      </c>
      <c r="AK304" s="58" t="str">
        <f>IF(SUM(COUNTIFS('Planificación 2026-1'!F:F,"FILIAL",'Planificación 2026-1'!X:X,C304,'Planificación 2026-1'!H:H,"OB"))&gt;0,"P09"," ")</f>
        <v xml:space="preserve"> </v>
      </c>
      <c r="AL304" s="58" t="str">
        <f>IF(SUM(COUNTIFS('Planificación 2026-1'!F:F,"FILIAL",'Planificación 2026-1'!X:X,C304,'Planificación 2026-1'!H:H,"MH"))&gt;0,"P31"," ")</f>
        <v xml:space="preserve"> </v>
      </c>
      <c r="AM304" s="58" t="str">
        <f>IF(SUM(COUNTIFS('Planificación 2026-1'!F:F,"FILIAL",'Planificación 2026-1'!X:X,C304,'Planificación 2026-1'!H:H,"IC"))&gt;0,"P32"," ")</f>
        <v xml:space="preserve"> </v>
      </c>
      <c r="AN304" s="58" t="str">
        <f>IF(SUM(COUNTIFS('Planificación 2026-1'!F:F,"FILIAL",'Planificación 2026-1'!X:X,C304,'Planificación 2026-1'!H:H,"AR"))&gt;0,"P34"," ")</f>
        <v xml:space="preserve"> </v>
      </c>
      <c r="AO304" s="58" t="str">
        <f>IF(SUM(COUNTIFS('Planificación 2026-1'!F:F,"FILIAL",'Planificación 2026-1'!X:X,C304,'Planificación 2026-1'!H:H,"T1"))&gt;0,"P35"," ")</f>
        <v xml:space="preserve"> </v>
      </c>
      <c r="AP304" s="58" t="str">
        <f>IF(SUM(COUNTIFS('Planificación 2026-1'!F:F,"FILIAL",'Planificación 2026-1'!X:X,C304,'Planificación 2026-1'!H:H,"T3"))&gt;0,"P36"," ")</f>
        <v xml:space="preserve"> </v>
      </c>
      <c r="AQ304" s="58" t="str">
        <f>IF(SUM(COUNTIFS('Planificación 2026-1'!F:F,"FILIAL",'Planificación 2026-1'!X:X,C304,'Planificación 2026-1'!H:H,"T2"))&gt;0,"P37"," ")</f>
        <v xml:space="preserve"> </v>
      </c>
      <c r="AR304" s="58" t="str">
        <f>IF(SUM(COUNTIFS('Planificación 2026-1'!F:F,"FILIAL",'Planificación 2026-1'!X:X,C304,'Planificación 2026-1'!H:H,"AE"))&gt;0,"P38"," ")</f>
        <v xml:space="preserve"> </v>
      </c>
      <c r="AS304" s="58" t="str">
        <f>IF(SUM(COUNTIFS('Planificación 2026-1'!F:F,"FILIAL",'Planificación 2026-1'!X:X,C304,'Planificación 2026-1'!H:H,"T4"))&gt;0,"P55"," ")</f>
        <v xml:space="preserve"> </v>
      </c>
      <c r="AT304" s="58" t="str">
        <f>IF(SUM(COUNTIFS('Planificación 2026-1'!F:F,"SUNAMPE",'Planificación 2026-1'!X:X,C304,'Planificación 2026-1'!H:H,"AF"))&gt;0," P01"," ")</f>
        <v xml:space="preserve"> </v>
      </c>
      <c r="AU304" s="58" t="str">
        <f>IF(SUM(COUNTIFS('Planificación 2026-1'!F:F,"SUNAMPE",'Planificación 2026-1'!X:X,C304,'Planificación 2026-1'!H:H,"EN"))&gt;0,"P02"," ")</f>
        <v xml:space="preserve"> </v>
      </c>
      <c r="AV304" s="58" t="str">
        <f>IF(SUM(COUNTIFS('Planificación 2026-1'!F:F,"SUNAMPE",'Planificación 2026-1'!X:X,C304,'Planificación 2026-1'!H:H,"IS"))&gt;0,"P03"," ")</f>
        <v xml:space="preserve"> </v>
      </c>
      <c r="AW304" s="58" t="str">
        <f>IF(SUM(COUNTIFS('Planificación 2026-1'!F:F,"SUNAMPE",'Planificación 2026-1'!X:X,C304,'Planificación 2026-1'!H:H,"PS"))&gt;0,"P04"," ")</f>
        <v>P04</v>
      </c>
      <c r="AX304" s="58"/>
      <c r="AY304" s="58" t="str">
        <f>IF(SUM(COUNTIFS('Planificación 2026-1'!F:F,"SUNAMPE",'Planificación 2026-1'!X:X,C304,'Planificación 2026-1'!H:H,"IN"))&gt;0,"P06"," ")</f>
        <v xml:space="preserve"> </v>
      </c>
      <c r="AZ304" s="58" t="str">
        <f>IF(SUM(COUNTIFS('Planificación 2026-1'!F:F,"SUNAMPE",'Planificación 2026-1'!X:X,C304,'Planificación 2026-1'!H:H,"CA"))&gt;0,"P07"," ")</f>
        <v xml:space="preserve"> </v>
      </c>
      <c r="BA304" s="58" t="str">
        <f>IF(SUM(COUNTIFS('Planificación 2026-1'!F:F,"SUNAMPE",'Planificación 2026-1'!X:X,C304,'Planificación 2026-1'!H:H,"DE"))&gt;0,"P08"," ")</f>
        <v xml:space="preserve"> </v>
      </c>
      <c r="BB304" s="58" t="str">
        <f>IF(SUM(COUNTIFS('Planificación 2026-1'!F:F,"SUNAMPE",'Planificación 2026-1'!X:X,C304,'Planificación 2026-1'!H:H,"OB"))&gt;0,"P09"," ")</f>
        <v xml:space="preserve"> </v>
      </c>
      <c r="BC304" s="58" t="str">
        <f>IF(SUM(COUNTIFS('Planificación 2026-1'!F:F,"SUNAMPE",'Planificación 2026-1'!X:X,C304,'Planificación 2026-1'!H:H,"MH"))&gt;0,"P31"," ")</f>
        <v xml:space="preserve"> </v>
      </c>
      <c r="BD304" s="58" t="str">
        <f>IF(SUM(COUNTIFS('Planificación 2026-1'!F:F,"SUNAMPE",'Planificación 2026-1'!X:X,C304,'Planificación 2026-1'!H:H,"IC"))&gt;0,"P32"," ")</f>
        <v xml:space="preserve"> </v>
      </c>
      <c r="BE304" s="58" t="str">
        <f>IF(SUM(COUNTIFS('Planificación 2026-1'!F:F,"SUNAMPE",'Planificación 2026-1'!X:X,C304,'Planificación 2026-1'!H:H,"AR"))&gt;0,"P34"," ")</f>
        <v xml:space="preserve"> </v>
      </c>
      <c r="BF304" s="58" t="str">
        <f>IF(SUM(COUNTIFS('Planificación 2026-1'!F:F,"SUNAMPE",'Planificación 2026-1'!X:X,C304,'Planificación 2026-1'!H:H,"T1"))&gt;0,"P35"," ")</f>
        <v xml:space="preserve"> </v>
      </c>
      <c r="BG304" s="58" t="str">
        <f>IF(SUM(COUNTIFS('Planificación 2026-1'!F:F,"SUNAMPE",'Planificación 2026-1'!X:X,C304,'Planificación 2026-1'!H:H,"T3"))&gt;0,"P36"," ")</f>
        <v xml:space="preserve"> </v>
      </c>
      <c r="BH304" s="58" t="str">
        <f>IF(SUM(COUNTIFS('Planificación 2026-1'!F:F,"SUNAMPE",'Planificación 2026-1'!X:X,C304,'Planificación 2026-1'!H:H,"T2"))&gt;0,"P37"," ")</f>
        <v xml:space="preserve"> </v>
      </c>
      <c r="BI304" s="58" t="str">
        <f>IF(SUM(COUNTIFS('Planificación 2026-1'!F:F,"SUNAMPE",'Planificación 2026-1'!X:X,C304,'Planificación 2026-1'!H:H,"AE"))&gt;0,"P38"," ")</f>
        <v xml:space="preserve"> </v>
      </c>
      <c r="BJ304" s="58" t="str">
        <f>IF(SUM(COUNTIFS('Planificación 2026-1'!F:F,"SUNAMPE",'Planificación 2026-1'!X:X,C304,'Planificación 2026-1'!H:H,"T4"))&gt;0,"P55"," ")</f>
        <v>P55</v>
      </c>
      <c r="BK304" s="58" t="str">
        <f>IF(SUM(COUNTIFS('Planificación 2026-1'!F:F,"HUAURA",'Planificación 2026-1'!X:X,C304,'Planificación 2026-1'!H:H,"AF"))&gt;0," P01"," ")</f>
        <v xml:space="preserve"> </v>
      </c>
      <c r="BL304" s="58" t="str">
        <f>IF(SUM(COUNTIFS('Planificación 2026-1'!F:F,"HUAURA",'Planificación 2026-1'!X:X,C304,'Planificación 2026-1'!H:H,"EN"))&gt;0,"P02"," ")</f>
        <v xml:space="preserve"> </v>
      </c>
      <c r="BM304" s="58" t="str">
        <f>IF(SUM(COUNTIFS('Planificación 2026-1'!F:F,"HUAURA",'Planificación 2026-1'!X:X,C304,'Planificación 2026-1'!H:H,"IS"))&gt;0,"P03"," ")</f>
        <v xml:space="preserve"> </v>
      </c>
      <c r="BN304" s="58" t="str">
        <f>IF(SUM(COUNTIFS('Planificación 2026-1'!F:F,"HUAURA",'Planificación 2026-1'!X:X,C304,'Planificación 2026-1'!H:H,"PS"))&gt;0,"P04"," ")</f>
        <v xml:space="preserve"> </v>
      </c>
      <c r="BO304" s="58"/>
      <c r="BP304" s="58" t="str">
        <f>IF(SUM(COUNTIFS('Planificación 2026-1'!F:F,"HUAURA",'Planificación 2026-1'!X:X,C304,'Planificación 2026-1'!H:H,"IN"))&gt;0,"P06"," ")</f>
        <v xml:space="preserve"> </v>
      </c>
      <c r="BQ304" s="58" t="str">
        <f>IF(SUM(COUNTIFS('Planificación 2026-1'!F:F,"HUAURA",'Planificación 2026-1'!X:X,C304,'Planificación 2026-1'!H:H,"CA"))&gt;0,"P07"," ")</f>
        <v xml:space="preserve"> </v>
      </c>
      <c r="BR304" s="58" t="str">
        <f>IF(SUM(COUNTIFS('Planificación 2026-1'!F:F,"HUAURA",'Planificación 2026-1'!X:X,C304,'Planificación 2026-1'!H:H,"DE"))&gt;0,"P08"," ")</f>
        <v xml:space="preserve"> </v>
      </c>
      <c r="BS304" s="58" t="str">
        <f>IF(SUM(COUNTIFS('Planificación 2026-1'!F:F,"HUAURA",'Planificación 2026-1'!X:X,C304,'Planificación 2026-1'!H:H,"OB"))&gt;0,"P09"," ")</f>
        <v xml:space="preserve"> </v>
      </c>
      <c r="BT304" s="58" t="str">
        <f>IF(SUM(COUNTIFS('Planificación 2026-1'!F:F,"HUAURA",'Planificación 2026-1'!X:X,C304,'Planificación 2026-1'!H:H,"MH"))&gt;0,"P31"," ")</f>
        <v xml:space="preserve"> </v>
      </c>
      <c r="BU304" s="58" t="str">
        <f>IF(SUM(COUNTIFS('Planificación 2026-1'!F:F,"HUAURA",'Planificación 2026-1'!X:X,C304,'Planificación 2026-1'!H:H,"IC"))&gt;0,"P32"," ")</f>
        <v xml:space="preserve"> </v>
      </c>
      <c r="BV304" s="58" t="str">
        <f>IF(SUM(COUNTIFS('Planificación 2026-1'!F:F,"HUAURA",'Planificación 2026-1'!X:X,C304,'Planificación 2026-1'!H:H,"AR"))&gt;0,"P34"," ")</f>
        <v xml:space="preserve"> </v>
      </c>
      <c r="BW304" s="58" t="str">
        <f>IF(SUM(COUNTIFS('Planificación 2026-1'!F:F,"HUAURA",'Planificación 2026-1'!X:X,C304,'Planificación 2026-1'!H:H,"T1"))&gt;0,"P35"," ")</f>
        <v xml:space="preserve"> </v>
      </c>
      <c r="BX304" s="58" t="str">
        <f>IF(SUM(COUNTIFS('Planificación 2026-1'!F:F,"HUAURA",'Planificación 2026-1'!X:X,C304,'Planificación 2026-1'!H:H,"T3"))&gt;0,"P36"," ")</f>
        <v xml:space="preserve"> </v>
      </c>
      <c r="BY304" s="58" t="str">
        <f>IF(SUM(COUNTIFS('Planificación 2026-1'!F:F,"HUAURA",'Planificación 2026-1'!X:X,C304,'Planificación 2026-1'!H:H,"T2"))&gt;0,"P37"," ")</f>
        <v xml:space="preserve"> </v>
      </c>
      <c r="BZ304" s="58" t="str">
        <f>IF(SUM(COUNTIFS('Planificación 2026-1'!F:F,"HUAURA",'Planificación 2026-1'!X:X,C304,'Planificación 2026-1'!H:H,"AE"))&gt;0,"P38"," ")</f>
        <v xml:space="preserve"> </v>
      </c>
      <c r="CA304" s="58" t="str">
        <f>IF(SUM(COUNTIFS('Planificación 2026-1'!F:F,"HUAURA",'Planificación 2026-1'!X:X,C304,'Planificación 2026-1'!H:H,"T4"))&gt;0,"P55"," ")</f>
        <v xml:space="preserve"> </v>
      </c>
      <c r="CB304" s="59">
        <f>SUMIFS('Planificación 2026-1'!S:S,'Planificación 2026-1'!X:X,C304,'Planificación 2026-1'!H:H,"AF",'Planificación 2026-1'!I:I,"&gt;2")</f>
        <v>0</v>
      </c>
      <c r="CC304" s="59">
        <f>SUMIFS('Planificación 2026-1'!S:S,'Planificación 2026-1'!X:X,C304,'Planificación 2026-1'!H:H,"EN",'Planificación 2026-1'!I:I,"&gt;2")</f>
        <v>0</v>
      </c>
      <c r="CD304" s="59">
        <f>SUMIFS('Planificación 2026-1'!S:S,'Planificación 2026-1'!X:X,C304,'Planificación 2026-1'!H:H,"IS",'Planificación 2026-1'!I:I,"&gt;2")</f>
        <v>0</v>
      </c>
      <c r="CE304" s="59">
        <f>SUMIFS('Planificación 2026-1'!S:S,'Planificación 2026-1'!X:X,C304,'Planificación 2026-1'!H:H,"PS",'Planificación 2026-1'!I:I,"&gt;2")</f>
        <v>0</v>
      </c>
      <c r="CF304" s="59">
        <f>SUMIFS('Planificación 2026-1'!S:S,'Planificación 2026-1'!X:X,C304,'Planificación 2026-1'!H:H,"IN",'Planificación 2026-1'!I:I,"&gt;2")</f>
        <v>0</v>
      </c>
      <c r="CG304" s="59">
        <f>SUMIFS('Planificación 2026-1'!S:S,'Planificación 2026-1'!X:X,C304,'Planificación 2026-1'!H:H,"CA",'Planificación 2026-1'!I:I,"&gt;2")</f>
        <v>0</v>
      </c>
      <c r="CH304" s="59">
        <f>SUMIFS('Planificación 2026-1'!S:S,'Planificación 2026-1'!X:X,C304,'Planificación 2026-1'!H:H,"DE",'Planificación 2026-1'!I:I,"&gt;2")</f>
        <v>0</v>
      </c>
      <c r="CI304" s="59">
        <f>SUMIFS('Planificación 2026-1'!S:S,'Planificación 2026-1'!X:X,C304,'Planificación 2026-1'!H:H,"OB",'Planificación 2026-1'!I:I,"&gt;2")</f>
        <v>0</v>
      </c>
      <c r="CJ304" s="59">
        <f>SUMIFS('Planificación 2026-1'!S:S,'Planificación 2026-1'!X:X,C304,'Planificación 2026-1'!H:H,"MH",'Planificación 2026-1'!I:I,"&gt;2")</f>
        <v>0</v>
      </c>
      <c r="CK304" s="59">
        <f>SUMIFS('Planificación 2026-1'!S:S,'Planificación 2026-1'!X:X,C304,'Planificación 2026-1'!H:H,"IC",'Planificación 2026-1'!I:I,"&gt;2")</f>
        <v>0</v>
      </c>
      <c r="CL304" s="59">
        <f>SUMIFS('Planificación 2026-1'!S:S,'Planificación 2026-1'!X:X,C304,'Planificación 2026-1'!H:H,"AR",'Planificación 2026-1'!I:I,"&gt;2")</f>
        <v>0</v>
      </c>
      <c r="CM304" s="59">
        <f>SUMIFS('Planificación 2026-1'!S:S,'Planificación 2026-1'!X:X,C304,'Planificación 2026-1'!H:H,"AE",'Planificación 2026-1'!I:I,"&gt;2")</f>
        <v>0</v>
      </c>
      <c r="CN304" s="59">
        <f>SUMIFS('Planificación 2026-1'!S:S,'Planificación 2026-1'!X:X,C304,'Planificación 2026-1'!H:H,"T1",'Planificación 2026-1'!I:I,"&gt;2")</f>
        <v>0</v>
      </c>
      <c r="CO304" s="59">
        <f>SUMIFS('Planificación 2026-1'!S:S,'Planificación 2026-1'!X:X,C304,'Planificación 2026-1'!H:H,"T3",'Planificación 2026-1'!I:I,"&gt;2")</f>
        <v>0</v>
      </c>
      <c r="CP304" s="59">
        <f>SUMIFS('Planificación 2026-1'!S:S,'Planificación 2026-1'!X:X,C304,'Planificación 2026-1'!H:H,"T2",'Planificación 2026-1'!I:I,"&gt;2")</f>
        <v>0</v>
      </c>
      <c r="CQ304" s="59">
        <f>SUMIFS('Planificación 2026-1'!S:S,'Planificación 2026-1'!X:X,C304,'Planificación 2026-1'!H:H,"T4",'Planificación 2026-1'!I:I,"&gt;2")</f>
        <v>0</v>
      </c>
      <c r="CR304" s="59">
        <f>SUMIFS('Planificación 2026-1'!S:S,'Planificación 2026-1'!X:X,C304,'Planificación 2026-1'!H:H,"AF",'Planificación 2026-1'!I:I,"&lt;3")</f>
        <v>0</v>
      </c>
      <c r="CS304" s="59">
        <f>SUMIFS('Planificación 2026-1'!S:S,'Planificación 2026-1'!X:X,C304,'Planificación 2026-1'!H:H,"EN",'Planificación 2026-1'!I:I,"&lt;3")</f>
        <v>0</v>
      </c>
      <c r="CT304" s="59">
        <f>SUMIFS('Planificación 2026-1'!S:S,'Planificación 2026-1'!X:X,C304,'Planificación 2026-1'!H:H,"IS",'Planificación 2026-1'!I:I,"&lt;3")</f>
        <v>0</v>
      </c>
      <c r="CU304" s="59">
        <f>SUMIFS('Planificación 2026-1'!S:S,'Planificación 2026-1'!X:X,C304,'Planificación 2026-1'!H:H,"PS",'Planificación 2026-1'!I:I,"&lt;3")</f>
        <v>5</v>
      </c>
      <c r="CV304" s="59">
        <f>SUMIFS('Planificación 2026-1'!S:S,'Planificación 2026-1'!X:X,C304,'Planificación 2026-1'!H:H,"IN",'Planificación 2026-1'!I:I,"&lt;3")</f>
        <v>0</v>
      </c>
      <c r="CW304" s="59">
        <f>SUMIFS('Planificación 2026-1'!S:S,'Planificación 2026-1'!X:X,C304,'Planificación 2026-1'!H:H,"CA",'Planificación 2026-1'!I:I,"&lt;3")</f>
        <v>0</v>
      </c>
      <c r="CX304" s="59">
        <f>SUMIFS('Planificación 2026-1'!S:S,'Planificación 2026-1'!X:X,C304,'Planificación 2026-1'!H:H,"DE",'Planificación 2026-1'!I:I,"&lt;3")</f>
        <v>0</v>
      </c>
      <c r="CY304" s="59">
        <f>SUMIFS('Planificación 2026-1'!S:S,'Planificación 2026-1'!X:X,C304,'Planificación 2026-1'!H:H,"OB",'Planificación 2026-1'!I:I,"&lt;3")</f>
        <v>0</v>
      </c>
      <c r="CZ304" s="59">
        <f>SUMIFS('Planificación 2026-1'!S:S,'Planificación 2026-1'!X:X,C304,'Planificación 2026-1'!H:H,"MH",'Planificación 2026-1'!I:I,"&lt;3")</f>
        <v>0</v>
      </c>
      <c r="DA304" s="59">
        <f>SUMIFS('Planificación 2026-1'!S:S,'Planificación 2026-1'!X:X,C304,'Planificación 2026-1'!H:H,"IC",'Planificación 2026-1'!I:I,"&lt;3")</f>
        <v>0</v>
      </c>
      <c r="DB304" s="59">
        <f>SUMIFS('Planificación 2026-1'!S:S,'Planificación 2026-1'!X:X,C304,'Planificación 2026-1'!H:H,"AR",'Planificación 2026-1'!I:I,"&lt;3")</f>
        <v>0</v>
      </c>
      <c r="DC304" s="59">
        <f>SUMIFS('Planificación 2026-1'!S:S,'Planificación 2026-1'!X:X,C304,'Planificación 2026-1'!H:H,"AE",'Planificación 2026-1'!I:I,"&lt;3")</f>
        <v>0</v>
      </c>
      <c r="DD304" s="59">
        <f>SUMIFS('Planificación 2026-1'!S:S,'Planificación 2026-1'!X:X,C304,'Planificación 2026-1'!H:H,"T1",'Planificación 2026-1'!I:I,"&lt;3")</f>
        <v>0</v>
      </c>
      <c r="DE304" s="59">
        <f>SUMIFS('Planificación 2026-1'!S:S,'Planificación 2026-1'!X:X,C304,'Planificación 2026-1'!H:H,"T3",'Planificación 2026-1'!I:I,"&lt;3")</f>
        <v>0</v>
      </c>
      <c r="DF304" s="59">
        <f>SUMIFS('Planificación 2026-1'!S:S,'Planificación 2026-1'!X:X,C304,'Planificación 2026-1'!H:H,"T2",'Planificación 2026-1'!I:I,"&lt;3")</f>
        <v>0</v>
      </c>
      <c r="DG304" s="59">
        <f>SUMIFS('Planificación 2026-1'!S:S,'Planificación 2026-1'!X:X,C304,'Planificación 2026-1'!H:H,"T4",'Planificación 2026-1'!I:I,"&lt;3")</f>
        <v>5</v>
      </c>
      <c r="DH304" s="58" t="str">
        <f t="shared" si="121"/>
        <v/>
      </c>
      <c r="DI304" s="27">
        <f>IF(C304="","",SUMIFS('Planificación 2026-1'!S:S,'Planificación 2026-1'!X:X,C304,'Planificación 2026-1'!F:F,"PRINCIPAL",'Planificación 2026-1'!Y:Y,"VIRTUAL"))</f>
        <v>0</v>
      </c>
      <c r="DJ304" s="27">
        <f>IF(C304="","",SUMIFS('Planificación 2026-1'!S:S,'Planificación 2026-1'!X:X,C304,'Planificación 2026-1'!F:F,"PRINCIPAL",'Planificación 2026-1'!Y:Y,"PRESENCIAL"))</f>
        <v>0</v>
      </c>
      <c r="DK304" s="27">
        <f>IF(C304="","",SUMIFS('Planificación 2026-1'!S:S,'Planificación 2026-1'!X:X,C304,'Planificación 2026-1'!F:F,"PRINCIPAL",'Planificación 2026-1'!Y:Y,"HIBRIDO PRESENCIAL"))</f>
        <v>0</v>
      </c>
      <c r="DL304" s="58" t="str">
        <f t="shared" si="122"/>
        <v/>
      </c>
      <c r="DM304" s="58">
        <f>IF(C304="","",SUMIFS('Planificación 2026-1'!S:S,'Planificación 2026-1'!X:X,C304,'Planificación 2026-1'!F:F,"FILIAL",'Planificación 2026-1'!Y:Y,"VIRTUAL"))</f>
        <v>0</v>
      </c>
      <c r="DN304" s="60">
        <f>IF(C304="","",SUMIFS('Planificación 2026-1'!S:S,'Planificación 2026-1'!X:X,C304,'Planificación 2026-1'!F:F,"FILIAL",'Planificación 2026-1'!Y:Y,"PRESENCIAL"))</f>
        <v>0</v>
      </c>
      <c r="DO304" s="29">
        <f>IF(C304="","",SUMIFS('Planificación 2026-1'!S:S,'Planificación 2026-1'!X:X,C304,'Planificación 2026-1'!F:F,"FILIAL",'Planificación 2026-1'!Y:Y,"HIBRIDO PRESENCIAL"))</f>
        <v>0</v>
      </c>
      <c r="DP304" s="61" t="str">
        <f t="shared" si="123"/>
        <v>P04 P55</v>
      </c>
      <c r="DQ304" s="58">
        <f>IF(C304="","",SUMIFS('Planificación 2026-1'!S:S,'Planificación 2026-1'!X:X,C304,'Planificación 2026-1'!F:F,"SUNAMPE",'Planificación 2026-1'!Y:Y,"VIRTUAL"))</f>
        <v>0</v>
      </c>
      <c r="DR304" s="29">
        <f>IF(C304="","",SUMIFS('Planificación 2026-1'!S:S,'Planificación 2026-1'!X:X,C304,'Planificación 2026-1'!F:F,"SUNAMPE",'Planificación 2026-1'!Y:Y,"PRESENCIAL"))</f>
        <v>10</v>
      </c>
      <c r="DS304" s="61" t="str">
        <f t="shared" si="124"/>
        <v/>
      </c>
      <c r="DT304" s="58">
        <f>IF(C304="","",SUMIFS('Planificación 2026-1'!S:S,'Planificación 2026-1'!X:X,C304,'Planificación 2026-1'!F:F,"HUAURA",'Planificación 2026-1'!Y:Y,"VIRTUAL"))</f>
        <v>0</v>
      </c>
      <c r="DU304" s="29">
        <f>IF(C304="","",SUMIFS('Planificación 2026-1'!S:S,'Planificación 2026-1'!X:X,C304,'Planificación 2026-1'!F:F,"HUAURA",'Planificación 2026-1'!Y:Y,"PRESENCIAL"))</f>
        <v>0</v>
      </c>
      <c r="DV304" s="32">
        <f>SUMIFS('Planificación 2026-1'!S:S,'Planificación 2026-1'!X:X,C304,'Planificación 2026-1'!F:F,"PRINCIPAL",'Planificación 2026-1'!Y:Y,"VIRTUAL",'Planificación 2026-1'!I:I,"&gt;2")</f>
        <v>0</v>
      </c>
      <c r="DW304" s="32">
        <f>SUMIFS('Planificación 2026-1'!S:S,'Planificación 2026-1'!X:X,C304,'Planificación 2026-1'!F:F,"PRINCIPAL",'Planificación 2026-1'!Y:Y,"&lt;&gt;VIRTUAL",'Planificación 2026-1'!I:I,"&gt;2")</f>
        <v>0</v>
      </c>
      <c r="DX304" s="32">
        <f>SUMIFS('Planificación 2026-1'!S:S,'Planificación 2026-1'!X:X,C304,'Planificación 2026-1'!F:F,"SUNAMPE",'Planificación 2026-1'!Y:Y,"VIRTUAL",'Planificación 2026-1'!I:I,"&gt;2")</f>
        <v>0</v>
      </c>
      <c r="DY304" s="32">
        <f>SUMIFS('Planificación 2026-1'!S:S,'Planificación 2026-1'!X:X,C304,'Planificación 2026-1'!F:F,"SUNAMPE",'Planificación 2026-1'!Y:Y,"&lt;&gt;VIRTUAL",'Planificación 2026-1'!I:I,"&gt;2")</f>
        <v>0</v>
      </c>
      <c r="DZ304" s="32">
        <f>SUMIFS('Planificación 2026-1'!S:S,'Planificación 2026-1'!X:X,C304,'Planificación 2026-1'!F:F,"FILIAL",'Planificación 2026-1'!Y:Y,"VIRTUAL",'Planificación 2026-1'!I:I,"&gt;2")</f>
        <v>0</v>
      </c>
      <c r="EA304" s="32">
        <f>SUMIFS('Planificación 2026-1'!S:S,'Planificación 2026-1'!X:X,C304,'Planificación 2026-1'!F:F,"FILIAL",'Planificación 2026-1'!Y:Y,"&lt;&gt;VIRTUAL",'Planificación 2026-1'!I:I,"&gt;2")</f>
        <v>0</v>
      </c>
      <c r="EB304" s="32">
        <f>SUMIFS('Planificación 2026-1'!S:S,'Planificación 2026-1'!X:X,C304,'Planificación 2026-1'!F:F,"PORUMA",'Planificación 2026-1'!Y:Y,"VIRTUAL",'Planificación 2026-1'!I:I,"&gt;2")</f>
        <v>0</v>
      </c>
      <c r="EC304" s="32">
        <f>SUMIFS('Planificación 2026-1'!S:S,'Planificación 2026-1'!X:X,C304,'Planificación 2026-1'!F:F,"PORUMA",'Planificación 2026-1'!Y:Y,"&lt;&gt;VIRTUAL",'Planificación 2026-1'!I:I,"&gt;2")</f>
        <v>0</v>
      </c>
      <c r="ED304" s="32">
        <f>SUMIFS('Planificación 2026-1'!S:S,'Planificación 2026-1'!X:X,C304,'Planificación 2026-1'!F:F,"HUAURA",'Planificación 2026-1'!Y:Y,"VIRTUAL",'Planificación 2026-1'!I:I,"&gt;2")</f>
        <v>0</v>
      </c>
      <c r="EE304" s="32">
        <f>SUMIFS('Planificación 2026-1'!S:S,'Planificación 2026-1'!X:X,C304,'Planificación 2026-1'!F:F,"HUAURA",'Planificación 2026-1'!Y:Y,"&lt;&gt;VIRTUAL",'Planificación 2026-1'!I:I,"&gt;2")</f>
        <v>0</v>
      </c>
      <c r="EF304" s="32">
        <f>SUMIFS('Planificación 2026-1'!S:S,'Planificación 2026-1'!X:X,C304,'Planificación 2026-1'!F:F,"PRINCIPAL",'Planificación 2026-1'!Y:Y,"VIRTUAL",'Planificación 2026-1'!I:I,"&lt;3")</f>
        <v>0</v>
      </c>
      <c r="EG304" s="32">
        <f>SUMIFS('Planificación 2026-1'!S:S,'Planificación 2026-1'!X:X,C304,'Planificación 2026-1'!F:F,"PRINCIPAL",'Planificación 2026-1'!Y:Y,"&lt;&gt;VIRTUAL",'Planificación 2026-1'!I:I,"&lt;3")</f>
        <v>0</v>
      </c>
      <c r="EH304" s="32">
        <f>SUMIFS('Planificación 2026-1'!S:S,'Planificación 2026-1'!X:X,C304,'Planificación 2026-1'!F:F,"SUNAMPE",'Planificación 2026-1'!Y:Y,"VIRTUAL",'Planificación 2026-1'!I:I,"&lt;3")</f>
        <v>0</v>
      </c>
      <c r="EI304" s="32">
        <f>SUMIFS('Planificación 2026-1'!S:S,'Planificación 2026-1'!X:X,C304,'Planificación 2026-1'!F:F,"SUNAMPE",'Planificación 2026-1'!Y:Y,"&lt;&gt;VIRTUAL",'Planificación 2026-1'!I:I,"&lt;3")</f>
        <v>10</v>
      </c>
      <c r="EJ304" s="32">
        <f>SUMIFS('Planificación 2026-1'!S:S,'Planificación 2026-1'!X:X,C304,'Planificación 2026-1'!F:F,"FILIAL",'Planificación 2026-1'!Y:Y,"VIRTUAL",'Planificación 2026-1'!I:I,"&lt;3")</f>
        <v>0</v>
      </c>
      <c r="EK304" s="32">
        <f>SUMIFS('Planificación 2026-1'!S:S,'Planificación 2026-1'!X:X,C304,'Planificación 2026-1'!F:F,"FILIAL",'Planificación 2026-1'!Y:Y,"&lt;&gt;VIRTUAL",'Planificación 2026-1'!I:I,"&lt;3")</f>
        <v>0</v>
      </c>
      <c r="EL304" s="32">
        <f>SUMIFS('Planificación 2026-1'!S:S,'Planificación 2026-1'!X:X,C304,'Planificación 2026-1'!F:F,"PORUMA",'Planificación 2026-1'!Y:Y,"VIRTUAL",'Planificación 2026-1'!I:I,"&lt;3")</f>
        <v>0</v>
      </c>
      <c r="EM304" s="32">
        <f>SUMIFS('Planificación 2026-1'!S:S,'Planificación 2026-1'!X:X,C304,'Planificación 2026-1'!F:F,"PORUMA",'Planificación 2026-1'!Y:Y,"&lt;&gt;VIRTUAL",'Planificación 2026-1'!I:I,"&lt;3")</f>
        <v>0</v>
      </c>
      <c r="EN304" s="32">
        <f>SUMIFS('Planificación 2026-1'!S:S,'Planificación 2026-1'!X:X,C304,'Planificación 2026-1'!F:F,"HUAURA",'Planificación 2026-1'!Y:Y,"VIRTUAL",'Planificación 2026-1'!I:I,"&lt;3")</f>
        <v>0</v>
      </c>
      <c r="EO304" s="32">
        <f>SUMIFS('Planificación 2026-1'!S:S,'Planificación 2026-1'!X:X,C304,'Planificación 2026-1'!F:F,"HUAURA",'Planificación 2026-1'!Y:Y,"&lt;&gt;VIRTUAL",'Planificación 2026-1'!I:I,"&lt;3")</f>
        <v>0</v>
      </c>
      <c r="EP304" s="32">
        <f t="shared" si="125"/>
        <v>0</v>
      </c>
      <c r="EQ304" s="32">
        <f t="shared" si="126"/>
        <v>0</v>
      </c>
      <c r="ER304" s="32">
        <f t="shared" si="127"/>
        <v>0</v>
      </c>
      <c r="ES304" s="32">
        <f t="shared" si="128"/>
        <v>0</v>
      </c>
      <c r="ET304" s="32">
        <f t="shared" si="129"/>
        <v>10</v>
      </c>
      <c r="EU304" s="32">
        <f t="shared" si="130"/>
        <v>10</v>
      </c>
      <c r="EV304" s="32" t="b">
        <f t="shared" si="131"/>
        <v>1</v>
      </c>
      <c r="EW304" s="32"/>
      <c r="EX304" s="32">
        <f t="shared" si="132"/>
        <v>0</v>
      </c>
      <c r="EY304" s="32">
        <f t="shared" si="133"/>
        <v>10</v>
      </c>
      <c r="EZ304" s="32" t="b">
        <f t="shared" si="134"/>
        <v>1</v>
      </c>
      <c r="FA304" s="32" t="str">
        <f t="shared" si="135"/>
        <v/>
      </c>
      <c r="FB304" s="32" t="str">
        <f t="shared" si="136"/>
        <v>PRESENCIAL</v>
      </c>
    </row>
    <row r="305" spans="2:158">
      <c r="B305" s="65">
        <v>302</v>
      </c>
      <c r="C305" s="32" t="s">
        <v>513</v>
      </c>
      <c r="D305" s="429">
        <v>22249219</v>
      </c>
      <c r="E305" s="62">
        <f>SUMIF('Planificación 2026-1'!X:X,C305,'Planificación 2026-1'!S:S)</f>
        <v>16</v>
      </c>
      <c r="F305" s="450" t="s">
        <v>203</v>
      </c>
      <c r="G305" s="57" t="s">
        <v>434</v>
      </c>
      <c r="J305" s="29" t="s">
        <v>111</v>
      </c>
      <c r="K305" s="29" t="s">
        <v>172</v>
      </c>
      <c r="L305" s="57" t="str">
        <f>IF(SUM(COUNTIFS('Planificación 2026-1'!F:F,"PRINCIPAL",'Planificación 2026-1'!X:X,C305,'Planificación 2026-1'!H:H,"AF"))&gt;0,"P01"," ")</f>
        <v xml:space="preserve"> </v>
      </c>
      <c r="M305" s="58" t="str">
        <f>IF(SUM(COUNTIFS('Planificación 2026-1'!F:F,"PRINCIPAL",'Planificación 2026-1'!X:X,C305,'Planificación 2026-1'!H:H,"EN"))&gt;0,"P02"," ")</f>
        <v xml:space="preserve"> </v>
      </c>
      <c r="N305" s="58" t="str">
        <f>IF(SUM(COUNTIFS('Planificación 2026-1'!F:F,"PRINCIPAL",'Planificación 2026-1'!X:X,C305,'Planificación 2026-1'!H:H,"IS"))&gt;0,"P03"," ")</f>
        <v xml:space="preserve"> </v>
      </c>
      <c r="O305" s="58" t="str">
        <f>IF(SUM(COUNTIFS('Planificación 2026-1'!F:F,"PRINCIPAL",'Planificación 2026-1'!X:X,C305,'Planificación 2026-1'!H:H,"PS"))&gt;0,"P04"," ")</f>
        <v xml:space="preserve"> </v>
      </c>
      <c r="P305" s="58"/>
      <c r="Q305" s="58" t="str">
        <f>IF(SUM(COUNTIFS('Planificación 2026-1'!F:F,"PRINCIPAL",'Planificación 2026-1'!X:X,C305,'Planificación 2026-1'!H:H,"IN"))&gt;0,"P06"," ")</f>
        <v xml:space="preserve"> </v>
      </c>
      <c r="R305" s="58" t="str">
        <f>IF(SUM(COUNTIFS('Planificación 2026-1'!F:F,"PRINCIPAL",'Planificación 2026-1'!X:X,C305,'Planificación 2026-1'!H:H,"CA"))&gt;0,"P07"," ")</f>
        <v xml:space="preserve"> </v>
      </c>
      <c r="S305" s="58" t="str">
        <f>IF(SUM(COUNTIFS('Planificación 2026-1'!F:F,"PRINCIPAL",'Planificación 2026-1'!X:X,C305,'Planificación 2026-1'!H:H,"DE"))&gt;0,"P08"," ")</f>
        <v xml:space="preserve"> </v>
      </c>
      <c r="T305" s="58" t="str">
        <f>IF(SUM(COUNTIFS('Planificación 2026-1'!F:F,"PRINCIPAL",'Planificación 2026-1'!X:X,C305,'Planificación 2026-1'!H:H,"OB"))&gt;0,"P09"," ")</f>
        <v>P09</v>
      </c>
      <c r="U305" s="58" t="str">
        <f>IF(SUM(COUNTIFS('Planificación 2026-1'!F:F,"PRINCIPAL",'Planificación 2026-1'!X:X,C305,'Planificación 2026-1'!H:H,"MH"))&gt;0,"P31"," ")</f>
        <v xml:space="preserve"> </v>
      </c>
      <c r="V305" s="58" t="str">
        <f>IF(SUM(COUNTIFS('Planificación 2026-1'!F:F,"PRINCIPAL",'Planificación 2026-1'!X:X,C305,'Planificación 2026-1'!H:H,"IC"))&gt;0,"P32"," ")</f>
        <v xml:space="preserve"> </v>
      </c>
      <c r="W305" s="58" t="str">
        <f>IF(SUM(COUNTIFS('Planificación 2026-1'!F:F,"PRINCIPAL",'Planificación 2026-1'!X:X,C305,'Planificación 2026-1'!H:H,"AR"))&gt;0,"P34"," ")</f>
        <v xml:space="preserve"> </v>
      </c>
      <c r="X305" s="58" t="str">
        <f>IF(SUM(COUNTIFS('Planificación 2026-1'!F:F,"PRINCIPAL",'Planificación 2026-1'!X:X,C305,'Planificación 2026-1'!H:H,"T1"))&gt;0,"P35"," ")</f>
        <v xml:space="preserve"> </v>
      </c>
      <c r="Y305" s="58" t="str">
        <f>IF(SUM(COUNTIFS('Planificación 2026-1'!F:F,"PRINCIPAL",'Planificación 2026-1'!X:X,C305,'Planificación 2026-1'!H:H,"T3"))&gt;0,"P36"," ")</f>
        <v xml:space="preserve"> </v>
      </c>
      <c r="Z305" s="58" t="str">
        <f>IF(SUM(COUNTIFS('Planificación 2026-1'!F:F,"PRINCIPAL",'Planificación 2026-1'!X:X,C305,'Planificación 2026-1'!H:H,"T2"))&gt;0,"P37"," ")</f>
        <v xml:space="preserve"> </v>
      </c>
      <c r="AA305" s="58" t="str">
        <f>IF(SUM(COUNTIFS('Planificación 2026-1'!F:F,"PRINCIPAL",'Planificación 2026-1'!X:X,C305,'Planificación 2026-1'!H:H,"AE"))&gt;0,"P38"," ")</f>
        <v xml:space="preserve"> </v>
      </c>
      <c r="AB305" s="58" t="str">
        <f>IF(SUM(COUNTIFS('Planificación 2026-1'!F:F,"PRINCIPAL",'Planificación 2026-1'!X:X,C305,'Planificación 2026-1'!H:H,"T4"))&gt;0,"P55"," ")</f>
        <v xml:space="preserve"> </v>
      </c>
      <c r="AC305" s="58" t="str">
        <f>IF(SUM(COUNTIFS('Planificación 2026-1'!F:F,"FILIAL",'Planificación 2026-1'!X:X,C305,'Planificación 2026-1'!H:H,"AF"))&gt;0," P01"," ")</f>
        <v xml:space="preserve"> </v>
      </c>
      <c r="AD305" s="58" t="str">
        <f>IF(SUM(COUNTIFS('Planificación 2026-1'!F:F,"FILIAL",'Planificación 2026-1'!X:X,C305,'Planificación 2026-1'!H:H,"EN"))&gt;0,"P02"," ")</f>
        <v xml:space="preserve"> </v>
      </c>
      <c r="AE305" s="58" t="str">
        <f>IF(SUM(COUNTIFS('Planificación 2026-1'!F:F,"FILIAL",'Planificación 2026-1'!X:X,C305,'Planificación 2026-1'!H:H,"IS"))&gt;0,"P03"," ")</f>
        <v xml:space="preserve"> </v>
      </c>
      <c r="AF305" s="58" t="str">
        <f>IF(SUM(COUNTIFS('Planificación 2026-1'!F:F,"FILIAL",'Planificación 2026-1'!X:X,C305,'Planificación 2026-1'!H:H,"PS"))&gt;0,"P04"," ")</f>
        <v xml:space="preserve"> </v>
      </c>
      <c r="AG305" s="58"/>
      <c r="AH305" s="58" t="str">
        <f>IF(SUM(COUNTIFS('Planificación 2026-1'!F:F,"FILIAL",'Planificación 2026-1'!X:X,C305,'Planificación 2026-1'!H:H,"IN"))&gt;0,"P06"," ")</f>
        <v xml:space="preserve"> </v>
      </c>
      <c r="AI305" s="58" t="str">
        <f>IF(SUM(COUNTIFS('Planificación 2026-1'!F:F,"FILIAL",'Planificación 2026-1'!X:X,C305,'Planificación 2026-1'!H:H,"CA"))&gt;0,"P07"," ")</f>
        <v xml:space="preserve"> </v>
      </c>
      <c r="AJ305" s="58" t="str">
        <f>IF(SUM(COUNTIFS('Planificación 2026-1'!F:F,"FILIAL",'Planificación 2026-1'!X:X,C305,'Planificación 2026-1'!H:H,"DE"))&gt;0,"P08"," ")</f>
        <v xml:space="preserve"> </v>
      </c>
      <c r="AK305" s="58" t="str">
        <f>IF(SUM(COUNTIFS('Planificación 2026-1'!F:F,"FILIAL",'Planificación 2026-1'!X:X,C305,'Planificación 2026-1'!H:H,"OB"))&gt;0,"P09"," ")</f>
        <v xml:space="preserve"> </v>
      </c>
      <c r="AL305" s="58" t="str">
        <f>IF(SUM(COUNTIFS('Planificación 2026-1'!F:F,"FILIAL",'Planificación 2026-1'!X:X,C305,'Planificación 2026-1'!H:H,"MH"))&gt;0,"P31"," ")</f>
        <v xml:space="preserve"> </v>
      </c>
      <c r="AM305" s="58" t="str">
        <f>IF(SUM(COUNTIFS('Planificación 2026-1'!F:F,"FILIAL",'Planificación 2026-1'!X:X,C305,'Planificación 2026-1'!H:H,"IC"))&gt;0,"P32"," ")</f>
        <v xml:space="preserve"> </v>
      </c>
      <c r="AN305" s="58" t="str">
        <f>IF(SUM(COUNTIFS('Planificación 2026-1'!F:F,"FILIAL",'Planificación 2026-1'!X:X,C305,'Planificación 2026-1'!H:H,"AR"))&gt;0,"P34"," ")</f>
        <v xml:space="preserve"> </v>
      </c>
      <c r="AO305" s="58" t="str">
        <f>IF(SUM(COUNTIFS('Planificación 2026-1'!F:F,"FILIAL",'Planificación 2026-1'!X:X,C305,'Planificación 2026-1'!H:H,"T1"))&gt;0,"P35"," ")</f>
        <v xml:space="preserve"> </v>
      </c>
      <c r="AP305" s="58" t="str">
        <f>IF(SUM(COUNTIFS('Planificación 2026-1'!F:F,"FILIAL",'Planificación 2026-1'!X:X,C305,'Planificación 2026-1'!H:H,"T3"))&gt;0,"P36"," ")</f>
        <v xml:space="preserve"> </v>
      </c>
      <c r="AQ305" s="58" t="str">
        <f>IF(SUM(COUNTIFS('Planificación 2026-1'!F:F,"FILIAL",'Planificación 2026-1'!X:X,C305,'Planificación 2026-1'!H:H,"T2"))&gt;0,"P37"," ")</f>
        <v xml:space="preserve"> </v>
      </c>
      <c r="AR305" s="58" t="str">
        <f>IF(SUM(COUNTIFS('Planificación 2026-1'!F:F,"FILIAL",'Planificación 2026-1'!X:X,C305,'Planificación 2026-1'!H:H,"AE"))&gt;0,"P38"," ")</f>
        <v xml:space="preserve"> </v>
      </c>
      <c r="AS305" s="58" t="str">
        <f>IF(SUM(COUNTIFS('Planificación 2026-1'!F:F,"FILIAL",'Planificación 2026-1'!X:X,C305,'Planificación 2026-1'!H:H,"T4"))&gt;0,"P55"," ")</f>
        <v xml:space="preserve"> </v>
      </c>
      <c r="AT305" s="58" t="str">
        <f>IF(SUM(COUNTIFS('Planificación 2026-1'!F:F,"SUNAMPE",'Planificación 2026-1'!X:X,C305,'Planificación 2026-1'!H:H,"AF"))&gt;0," P01"," ")</f>
        <v xml:space="preserve"> </v>
      </c>
      <c r="AU305" s="58" t="str">
        <f>IF(SUM(COUNTIFS('Planificación 2026-1'!F:F,"SUNAMPE",'Planificación 2026-1'!X:X,C305,'Planificación 2026-1'!H:H,"EN"))&gt;0,"P02"," ")</f>
        <v xml:space="preserve"> </v>
      </c>
      <c r="AV305" s="58" t="str">
        <f>IF(SUM(COUNTIFS('Planificación 2026-1'!F:F,"SUNAMPE",'Planificación 2026-1'!X:X,C305,'Planificación 2026-1'!H:H,"IS"))&gt;0,"P03"," ")</f>
        <v xml:space="preserve"> </v>
      </c>
      <c r="AW305" s="58" t="str">
        <f>IF(SUM(COUNTIFS('Planificación 2026-1'!F:F,"SUNAMPE",'Planificación 2026-1'!X:X,C305,'Planificación 2026-1'!H:H,"PS"))&gt;0,"P04"," ")</f>
        <v xml:space="preserve"> </v>
      </c>
      <c r="AX305" s="58"/>
      <c r="AY305" s="58" t="str">
        <f>IF(SUM(COUNTIFS('Planificación 2026-1'!F:F,"SUNAMPE",'Planificación 2026-1'!X:X,C305,'Planificación 2026-1'!H:H,"IN"))&gt;0,"P06"," ")</f>
        <v xml:space="preserve"> </v>
      </c>
      <c r="AZ305" s="58" t="str">
        <f>IF(SUM(COUNTIFS('Planificación 2026-1'!F:F,"SUNAMPE",'Planificación 2026-1'!X:X,C305,'Planificación 2026-1'!H:H,"CA"))&gt;0,"P07"," ")</f>
        <v xml:space="preserve"> </v>
      </c>
      <c r="BA305" s="58" t="str">
        <f>IF(SUM(COUNTIFS('Planificación 2026-1'!F:F,"SUNAMPE",'Planificación 2026-1'!X:X,C305,'Planificación 2026-1'!H:H,"DE"))&gt;0,"P08"," ")</f>
        <v xml:space="preserve"> </v>
      </c>
      <c r="BB305" s="58" t="str">
        <f>IF(SUM(COUNTIFS('Planificación 2026-1'!F:F,"SUNAMPE",'Planificación 2026-1'!X:X,C305,'Planificación 2026-1'!H:H,"OB"))&gt;0,"P09"," ")</f>
        <v>P09</v>
      </c>
      <c r="BC305" s="58" t="str">
        <f>IF(SUM(COUNTIFS('Planificación 2026-1'!F:F,"SUNAMPE",'Planificación 2026-1'!X:X,C305,'Planificación 2026-1'!H:H,"MH"))&gt;0,"P31"," ")</f>
        <v>P31</v>
      </c>
      <c r="BD305" s="58" t="str">
        <f>IF(SUM(COUNTIFS('Planificación 2026-1'!F:F,"SUNAMPE",'Planificación 2026-1'!X:X,C305,'Planificación 2026-1'!H:H,"IC"))&gt;0,"P32"," ")</f>
        <v xml:space="preserve"> </v>
      </c>
      <c r="BE305" s="58" t="str">
        <f>IF(SUM(COUNTIFS('Planificación 2026-1'!F:F,"SUNAMPE",'Planificación 2026-1'!X:X,C305,'Planificación 2026-1'!H:H,"AR"))&gt;0,"P34"," ")</f>
        <v xml:space="preserve"> </v>
      </c>
      <c r="BF305" s="58" t="str">
        <f>IF(SUM(COUNTIFS('Planificación 2026-1'!F:F,"SUNAMPE",'Planificación 2026-1'!X:X,C305,'Planificación 2026-1'!H:H,"T1"))&gt;0,"P35"," ")</f>
        <v xml:space="preserve"> </v>
      </c>
      <c r="BG305" s="58" t="str">
        <f>IF(SUM(COUNTIFS('Planificación 2026-1'!F:F,"SUNAMPE",'Planificación 2026-1'!X:X,C305,'Planificación 2026-1'!H:H,"T3"))&gt;0,"P36"," ")</f>
        <v xml:space="preserve"> </v>
      </c>
      <c r="BH305" s="58" t="str">
        <f>IF(SUM(COUNTIFS('Planificación 2026-1'!F:F,"SUNAMPE",'Planificación 2026-1'!X:X,C305,'Planificación 2026-1'!H:H,"T2"))&gt;0,"P37"," ")</f>
        <v xml:space="preserve"> </v>
      </c>
      <c r="BI305" s="58" t="str">
        <f>IF(SUM(COUNTIFS('Planificación 2026-1'!F:F,"SUNAMPE",'Planificación 2026-1'!X:X,C305,'Planificación 2026-1'!H:H,"AE"))&gt;0,"P38"," ")</f>
        <v xml:space="preserve"> </v>
      </c>
      <c r="BJ305" s="58" t="str">
        <f>IF(SUM(COUNTIFS('Planificación 2026-1'!F:F,"SUNAMPE",'Planificación 2026-1'!X:X,C305,'Planificación 2026-1'!H:H,"T4"))&gt;0,"P55"," ")</f>
        <v xml:space="preserve"> </v>
      </c>
      <c r="BK305" s="58" t="str">
        <f>IF(SUM(COUNTIFS('Planificación 2026-1'!F:F,"HUAURA",'Planificación 2026-1'!X:X,C305,'Planificación 2026-1'!H:H,"AF"))&gt;0," P01"," ")</f>
        <v xml:space="preserve"> </v>
      </c>
      <c r="BL305" s="58" t="str">
        <f>IF(SUM(COUNTIFS('Planificación 2026-1'!F:F,"HUAURA",'Planificación 2026-1'!X:X,C305,'Planificación 2026-1'!H:H,"EN"))&gt;0,"P02"," ")</f>
        <v xml:space="preserve"> </v>
      </c>
      <c r="BM305" s="58" t="str">
        <f>IF(SUM(COUNTIFS('Planificación 2026-1'!F:F,"HUAURA",'Planificación 2026-1'!X:X,C305,'Planificación 2026-1'!H:H,"IS"))&gt;0,"P03"," ")</f>
        <v xml:space="preserve"> </v>
      </c>
      <c r="BN305" s="58" t="str">
        <f>IF(SUM(COUNTIFS('Planificación 2026-1'!F:F,"HUAURA",'Planificación 2026-1'!X:X,C305,'Planificación 2026-1'!H:H,"PS"))&gt;0,"P04"," ")</f>
        <v xml:space="preserve"> </v>
      </c>
      <c r="BO305" s="58"/>
      <c r="BP305" s="58" t="str">
        <f>IF(SUM(COUNTIFS('Planificación 2026-1'!F:F,"HUAURA",'Planificación 2026-1'!X:X,C305,'Planificación 2026-1'!H:H,"IN"))&gt;0,"P06"," ")</f>
        <v xml:space="preserve"> </v>
      </c>
      <c r="BQ305" s="58" t="str">
        <f>IF(SUM(COUNTIFS('Planificación 2026-1'!F:F,"HUAURA",'Planificación 2026-1'!X:X,C305,'Planificación 2026-1'!H:H,"CA"))&gt;0,"P07"," ")</f>
        <v xml:space="preserve"> </v>
      </c>
      <c r="BR305" s="58" t="str">
        <f>IF(SUM(COUNTIFS('Planificación 2026-1'!F:F,"HUAURA",'Planificación 2026-1'!X:X,C305,'Planificación 2026-1'!H:H,"DE"))&gt;0,"P08"," ")</f>
        <v xml:space="preserve"> </v>
      </c>
      <c r="BS305" s="58" t="str">
        <f>IF(SUM(COUNTIFS('Planificación 2026-1'!F:F,"HUAURA",'Planificación 2026-1'!X:X,C305,'Planificación 2026-1'!H:H,"OB"))&gt;0,"P09"," ")</f>
        <v xml:space="preserve"> </v>
      </c>
      <c r="BT305" s="58" t="str">
        <f>IF(SUM(COUNTIFS('Planificación 2026-1'!F:F,"HUAURA",'Planificación 2026-1'!X:X,C305,'Planificación 2026-1'!H:H,"MH"))&gt;0,"P31"," ")</f>
        <v xml:space="preserve"> </v>
      </c>
      <c r="BU305" s="58" t="str">
        <f>IF(SUM(COUNTIFS('Planificación 2026-1'!F:F,"HUAURA",'Planificación 2026-1'!X:X,C305,'Planificación 2026-1'!H:H,"IC"))&gt;0,"P32"," ")</f>
        <v xml:space="preserve"> </v>
      </c>
      <c r="BV305" s="58" t="str">
        <f>IF(SUM(COUNTIFS('Planificación 2026-1'!F:F,"HUAURA",'Planificación 2026-1'!X:X,C305,'Planificación 2026-1'!H:H,"AR"))&gt;0,"P34"," ")</f>
        <v xml:space="preserve"> </v>
      </c>
      <c r="BW305" s="58" t="str">
        <f>IF(SUM(COUNTIFS('Planificación 2026-1'!F:F,"HUAURA",'Planificación 2026-1'!X:X,C305,'Planificación 2026-1'!H:H,"T1"))&gt;0,"P35"," ")</f>
        <v xml:space="preserve"> </v>
      </c>
      <c r="BX305" s="58" t="str">
        <f>IF(SUM(COUNTIFS('Planificación 2026-1'!F:F,"HUAURA",'Planificación 2026-1'!X:X,C305,'Planificación 2026-1'!H:H,"T3"))&gt;0,"P36"," ")</f>
        <v xml:space="preserve"> </v>
      </c>
      <c r="BY305" s="58" t="str">
        <f>IF(SUM(COUNTIFS('Planificación 2026-1'!F:F,"HUAURA",'Planificación 2026-1'!X:X,C305,'Planificación 2026-1'!H:H,"T2"))&gt;0,"P37"," ")</f>
        <v xml:space="preserve"> </v>
      </c>
      <c r="BZ305" s="58" t="str">
        <f>IF(SUM(COUNTIFS('Planificación 2026-1'!F:F,"HUAURA",'Planificación 2026-1'!X:X,C305,'Planificación 2026-1'!H:H,"AE"))&gt;0,"P38"," ")</f>
        <v xml:space="preserve"> </v>
      </c>
      <c r="CA305" s="58" t="str">
        <f>IF(SUM(COUNTIFS('Planificación 2026-1'!F:F,"HUAURA",'Planificación 2026-1'!X:X,C305,'Planificación 2026-1'!H:H,"T4"))&gt;0,"P55"," ")</f>
        <v xml:space="preserve"> </v>
      </c>
      <c r="CB305" s="59">
        <f>SUMIFS('Planificación 2026-1'!S:S,'Planificación 2026-1'!X:X,C305,'Planificación 2026-1'!H:H,"AF",'Planificación 2026-1'!I:I,"&gt;2")</f>
        <v>0</v>
      </c>
      <c r="CC305" s="59">
        <f>SUMIFS('Planificación 2026-1'!S:S,'Planificación 2026-1'!X:X,C305,'Planificación 2026-1'!H:H,"EN",'Planificación 2026-1'!I:I,"&gt;2")</f>
        <v>0</v>
      </c>
      <c r="CD305" s="59">
        <f>SUMIFS('Planificación 2026-1'!S:S,'Planificación 2026-1'!X:X,C305,'Planificación 2026-1'!H:H,"IS",'Planificación 2026-1'!I:I,"&gt;2")</f>
        <v>0</v>
      </c>
      <c r="CE305" s="59">
        <f>SUMIFS('Planificación 2026-1'!S:S,'Planificación 2026-1'!X:X,C305,'Planificación 2026-1'!H:H,"PS",'Planificación 2026-1'!I:I,"&gt;2")</f>
        <v>0</v>
      </c>
      <c r="CF305" s="59">
        <f>SUMIFS('Planificación 2026-1'!S:S,'Planificación 2026-1'!X:X,C305,'Planificación 2026-1'!H:H,"IN",'Planificación 2026-1'!I:I,"&gt;2")</f>
        <v>0</v>
      </c>
      <c r="CG305" s="59">
        <f>SUMIFS('Planificación 2026-1'!S:S,'Planificación 2026-1'!X:X,C305,'Planificación 2026-1'!H:H,"CA",'Planificación 2026-1'!I:I,"&gt;2")</f>
        <v>0</v>
      </c>
      <c r="CH305" s="59">
        <f>SUMIFS('Planificación 2026-1'!S:S,'Planificación 2026-1'!X:X,C305,'Planificación 2026-1'!H:H,"DE",'Planificación 2026-1'!I:I,"&gt;2")</f>
        <v>0</v>
      </c>
      <c r="CI305" s="59">
        <f>SUMIFS('Planificación 2026-1'!S:S,'Planificación 2026-1'!X:X,C305,'Planificación 2026-1'!H:H,"OB",'Planificación 2026-1'!I:I,"&gt;2")</f>
        <v>0</v>
      </c>
      <c r="CJ305" s="59">
        <f>SUMIFS('Planificación 2026-1'!S:S,'Planificación 2026-1'!X:X,C305,'Planificación 2026-1'!H:H,"MH",'Planificación 2026-1'!I:I,"&gt;2")</f>
        <v>0</v>
      </c>
      <c r="CK305" s="59">
        <f>SUMIFS('Planificación 2026-1'!S:S,'Planificación 2026-1'!X:X,C305,'Planificación 2026-1'!H:H,"IC",'Planificación 2026-1'!I:I,"&gt;2")</f>
        <v>0</v>
      </c>
      <c r="CL305" s="59">
        <f>SUMIFS('Planificación 2026-1'!S:S,'Planificación 2026-1'!X:X,C305,'Planificación 2026-1'!H:H,"AR",'Planificación 2026-1'!I:I,"&gt;2")</f>
        <v>0</v>
      </c>
      <c r="CM305" s="59">
        <f>SUMIFS('Planificación 2026-1'!S:S,'Planificación 2026-1'!X:X,C305,'Planificación 2026-1'!H:H,"AE",'Planificación 2026-1'!I:I,"&gt;2")</f>
        <v>0</v>
      </c>
      <c r="CN305" s="59">
        <f>SUMIFS('Planificación 2026-1'!S:S,'Planificación 2026-1'!X:X,C305,'Planificación 2026-1'!H:H,"T1",'Planificación 2026-1'!I:I,"&gt;2")</f>
        <v>0</v>
      </c>
      <c r="CO305" s="59">
        <f>SUMIFS('Planificación 2026-1'!S:S,'Planificación 2026-1'!X:X,C305,'Planificación 2026-1'!H:H,"T3",'Planificación 2026-1'!I:I,"&gt;2")</f>
        <v>0</v>
      </c>
      <c r="CP305" s="59">
        <f>SUMIFS('Planificación 2026-1'!S:S,'Planificación 2026-1'!X:X,C305,'Planificación 2026-1'!H:H,"T2",'Planificación 2026-1'!I:I,"&gt;2")</f>
        <v>0</v>
      </c>
      <c r="CQ305" s="59">
        <f>SUMIFS('Planificación 2026-1'!S:S,'Planificación 2026-1'!X:X,C305,'Planificación 2026-1'!H:H,"T4",'Planificación 2026-1'!I:I,"&gt;2")</f>
        <v>0</v>
      </c>
      <c r="CR305" s="59">
        <f>SUMIFS('Planificación 2026-1'!S:S,'Planificación 2026-1'!X:X,C305,'Planificación 2026-1'!H:H,"AF",'Planificación 2026-1'!I:I,"&lt;3")</f>
        <v>0</v>
      </c>
      <c r="CS305" s="59">
        <f>SUMIFS('Planificación 2026-1'!S:S,'Planificación 2026-1'!X:X,C305,'Planificación 2026-1'!H:H,"EN",'Planificación 2026-1'!I:I,"&lt;3")</f>
        <v>0</v>
      </c>
      <c r="CT305" s="59">
        <f>SUMIFS('Planificación 2026-1'!S:S,'Planificación 2026-1'!X:X,C305,'Planificación 2026-1'!H:H,"IS",'Planificación 2026-1'!I:I,"&lt;3")</f>
        <v>0</v>
      </c>
      <c r="CU305" s="59">
        <f>SUMIFS('Planificación 2026-1'!S:S,'Planificación 2026-1'!X:X,C305,'Planificación 2026-1'!H:H,"PS",'Planificación 2026-1'!I:I,"&lt;3")</f>
        <v>0</v>
      </c>
      <c r="CV305" s="59">
        <f>SUMIFS('Planificación 2026-1'!S:S,'Planificación 2026-1'!X:X,C305,'Planificación 2026-1'!H:H,"IN",'Planificación 2026-1'!I:I,"&lt;3")</f>
        <v>0</v>
      </c>
      <c r="CW305" s="59">
        <f>SUMIFS('Planificación 2026-1'!S:S,'Planificación 2026-1'!X:X,C305,'Planificación 2026-1'!H:H,"CA",'Planificación 2026-1'!I:I,"&lt;3")</f>
        <v>0</v>
      </c>
      <c r="CX305" s="59">
        <f>SUMIFS('Planificación 2026-1'!S:S,'Planificación 2026-1'!X:X,C305,'Planificación 2026-1'!H:H,"DE",'Planificación 2026-1'!I:I,"&lt;3")</f>
        <v>0</v>
      </c>
      <c r="CY305" s="59">
        <f>SUMIFS('Planificación 2026-1'!S:S,'Planificación 2026-1'!X:X,C305,'Planificación 2026-1'!H:H,"OB",'Planificación 2026-1'!I:I,"&lt;3")</f>
        <v>12</v>
      </c>
      <c r="CZ305" s="59">
        <f>SUMIFS('Planificación 2026-1'!S:S,'Planificación 2026-1'!X:X,C305,'Planificación 2026-1'!H:H,"MH",'Planificación 2026-1'!I:I,"&lt;3")</f>
        <v>4</v>
      </c>
      <c r="DA305" s="59">
        <f>SUMIFS('Planificación 2026-1'!S:S,'Planificación 2026-1'!X:X,C305,'Planificación 2026-1'!H:H,"IC",'Planificación 2026-1'!I:I,"&lt;3")</f>
        <v>0</v>
      </c>
      <c r="DB305" s="59">
        <f>SUMIFS('Planificación 2026-1'!S:S,'Planificación 2026-1'!X:X,C305,'Planificación 2026-1'!H:H,"AR",'Planificación 2026-1'!I:I,"&lt;3")</f>
        <v>0</v>
      </c>
      <c r="DC305" s="59">
        <f>SUMIFS('Planificación 2026-1'!S:S,'Planificación 2026-1'!X:X,C305,'Planificación 2026-1'!H:H,"AE",'Planificación 2026-1'!I:I,"&lt;3")</f>
        <v>0</v>
      </c>
      <c r="DD305" s="59">
        <f>SUMIFS('Planificación 2026-1'!S:S,'Planificación 2026-1'!X:X,C305,'Planificación 2026-1'!H:H,"T1",'Planificación 2026-1'!I:I,"&lt;3")</f>
        <v>0</v>
      </c>
      <c r="DE305" s="59">
        <f>SUMIFS('Planificación 2026-1'!S:S,'Planificación 2026-1'!X:X,C305,'Planificación 2026-1'!H:H,"T3",'Planificación 2026-1'!I:I,"&lt;3")</f>
        <v>0</v>
      </c>
      <c r="DF305" s="59">
        <f>SUMIFS('Planificación 2026-1'!S:S,'Planificación 2026-1'!X:X,C305,'Planificación 2026-1'!H:H,"T2",'Planificación 2026-1'!I:I,"&lt;3")</f>
        <v>0</v>
      </c>
      <c r="DG305" s="59">
        <f>SUMIFS('Planificación 2026-1'!S:S,'Planificación 2026-1'!X:X,C305,'Planificación 2026-1'!H:H,"T4",'Planificación 2026-1'!I:I,"&lt;3")</f>
        <v>0</v>
      </c>
      <c r="DH305" s="58" t="str">
        <f t="shared" si="121"/>
        <v>P09</v>
      </c>
      <c r="DI305" s="27">
        <f>IF(C305="","",SUMIFS('Planificación 2026-1'!S:S,'Planificación 2026-1'!X:X,C305,'Planificación 2026-1'!F:F,"PRINCIPAL",'Planificación 2026-1'!Y:Y,"VIRTUAL"))</f>
        <v>0</v>
      </c>
      <c r="DJ305" s="27">
        <f>IF(C305="","",SUMIFS('Planificación 2026-1'!S:S,'Planificación 2026-1'!X:X,C305,'Planificación 2026-1'!F:F,"PRINCIPAL",'Planificación 2026-1'!Y:Y,"PRESENCIAL"))</f>
        <v>4</v>
      </c>
      <c r="DK305" s="27">
        <f>IF(C305="","",SUMIFS('Planificación 2026-1'!S:S,'Planificación 2026-1'!X:X,C305,'Planificación 2026-1'!F:F,"PRINCIPAL",'Planificación 2026-1'!Y:Y,"HIBRIDO PRESENCIAL"))</f>
        <v>0</v>
      </c>
      <c r="DL305" s="58" t="str">
        <f t="shared" si="122"/>
        <v/>
      </c>
      <c r="DM305" s="58">
        <f>IF(C305="","",SUMIFS('Planificación 2026-1'!S:S,'Planificación 2026-1'!X:X,C305,'Planificación 2026-1'!F:F,"FILIAL",'Planificación 2026-1'!Y:Y,"VIRTUAL"))</f>
        <v>0</v>
      </c>
      <c r="DN305" s="60">
        <f>IF(C305="","",SUMIFS('Planificación 2026-1'!S:S,'Planificación 2026-1'!X:X,C305,'Planificación 2026-1'!F:F,"FILIAL",'Planificación 2026-1'!Y:Y,"PRESENCIAL"))</f>
        <v>0</v>
      </c>
      <c r="DO305" s="29">
        <f>IF(C305="","",SUMIFS('Planificación 2026-1'!S:S,'Planificación 2026-1'!X:X,C305,'Planificación 2026-1'!F:F,"FILIAL",'Planificación 2026-1'!Y:Y,"HIBRIDO PRESENCIAL"))</f>
        <v>0</v>
      </c>
      <c r="DP305" s="61" t="str">
        <f t="shared" si="123"/>
        <v>P09P31</v>
      </c>
      <c r="DQ305" s="58">
        <f>IF(C305="","",SUMIFS('Planificación 2026-1'!S:S,'Planificación 2026-1'!X:X,C305,'Planificación 2026-1'!F:F,"SUNAMPE",'Planificación 2026-1'!Y:Y,"VIRTUAL"))</f>
        <v>0</v>
      </c>
      <c r="DR305" s="29">
        <f>IF(C305="","",SUMIFS('Planificación 2026-1'!S:S,'Planificación 2026-1'!X:X,C305,'Planificación 2026-1'!F:F,"SUNAMPE",'Planificación 2026-1'!Y:Y,"PRESENCIAL"))</f>
        <v>12</v>
      </c>
      <c r="DS305" s="61" t="str">
        <f t="shared" si="124"/>
        <v/>
      </c>
      <c r="DT305" s="58">
        <f>IF(C305="","",SUMIFS('Planificación 2026-1'!S:S,'Planificación 2026-1'!X:X,C305,'Planificación 2026-1'!F:F,"HUAURA",'Planificación 2026-1'!Y:Y,"VIRTUAL"))</f>
        <v>0</v>
      </c>
      <c r="DU305" s="29">
        <f>IF(C305="","",SUMIFS('Planificación 2026-1'!S:S,'Planificación 2026-1'!X:X,C305,'Planificación 2026-1'!F:F,"HUAURA",'Planificación 2026-1'!Y:Y,"PRESENCIAL"))</f>
        <v>0</v>
      </c>
      <c r="DV305" s="32">
        <f>SUMIFS('Planificación 2026-1'!S:S,'Planificación 2026-1'!X:X,C305,'Planificación 2026-1'!F:F,"PRINCIPAL",'Planificación 2026-1'!Y:Y,"VIRTUAL",'Planificación 2026-1'!I:I,"&gt;2")</f>
        <v>0</v>
      </c>
      <c r="DW305" s="32">
        <f>SUMIFS('Planificación 2026-1'!S:S,'Planificación 2026-1'!X:X,C305,'Planificación 2026-1'!F:F,"PRINCIPAL",'Planificación 2026-1'!Y:Y,"&lt;&gt;VIRTUAL",'Planificación 2026-1'!I:I,"&gt;2")</f>
        <v>0</v>
      </c>
      <c r="DX305" s="32">
        <f>SUMIFS('Planificación 2026-1'!S:S,'Planificación 2026-1'!X:X,C305,'Planificación 2026-1'!F:F,"SUNAMPE",'Planificación 2026-1'!Y:Y,"VIRTUAL",'Planificación 2026-1'!I:I,"&gt;2")</f>
        <v>0</v>
      </c>
      <c r="DY305" s="32">
        <f>SUMIFS('Planificación 2026-1'!S:S,'Planificación 2026-1'!X:X,C305,'Planificación 2026-1'!F:F,"SUNAMPE",'Planificación 2026-1'!Y:Y,"&lt;&gt;VIRTUAL",'Planificación 2026-1'!I:I,"&gt;2")</f>
        <v>0</v>
      </c>
      <c r="DZ305" s="32">
        <f>SUMIFS('Planificación 2026-1'!S:S,'Planificación 2026-1'!X:X,C305,'Planificación 2026-1'!F:F,"FILIAL",'Planificación 2026-1'!Y:Y,"VIRTUAL",'Planificación 2026-1'!I:I,"&gt;2")</f>
        <v>0</v>
      </c>
      <c r="EA305" s="32">
        <f>SUMIFS('Planificación 2026-1'!S:S,'Planificación 2026-1'!X:X,C305,'Planificación 2026-1'!F:F,"FILIAL",'Planificación 2026-1'!Y:Y,"&lt;&gt;VIRTUAL",'Planificación 2026-1'!I:I,"&gt;2")</f>
        <v>0</v>
      </c>
      <c r="EB305" s="32">
        <f>SUMIFS('Planificación 2026-1'!S:S,'Planificación 2026-1'!X:X,C305,'Planificación 2026-1'!F:F,"PORUMA",'Planificación 2026-1'!Y:Y,"VIRTUAL",'Planificación 2026-1'!I:I,"&gt;2")</f>
        <v>0</v>
      </c>
      <c r="EC305" s="32">
        <f>SUMIFS('Planificación 2026-1'!S:S,'Planificación 2026-1'!X:X,C305,'Planificación 2026-1'!F:F,"PORUMA",'Planificación 2026-1'!Y:Y,"&lt;&gt;VIRTUAL",'Planificación 2026-1'!I:I,"&gt;2")</f>
        <v>0</v>
      </c>
      <c r="ED305" s="32">
        <f>SUMIFS('Planificación 2026-1'!S:S,'Planificación 2026-1'!X:X,C305,'Planificación 2026-1'!F:F,"HUAURA",'Planificación 2026-1'!Y:Y,"VIRTUAL",'Planificación 2026-1'!I:I,"&gt;2")</f>
        <v>0</v>
      </c>
      <c r="EE305" s="32">
        <f>SUMIFS('Planificación 2026-1'!S:S,'Planificación 2026-1'!X:X,C305,'Planificación 2026-1'!F:F,"HUAURA",'Planificación 2026-1'!Y:Y,"&lt;&gt;VIRTUAL",'Planificación 2026-1'!I:I,"&gt;2")</f>
        <v>0</v>
      </c>
      <c r="EF305" s="32">
        <f>SUMIFS('Planificación 2026-1'!S:S,'Planificación 2026-1'!X:X,C305,'Planificación 2026-1'!F:F,"PRINCIPAL",'Planificación 2026-1'!Y:Y,"VIRTUAL",'Planificación 2026-1'!I:I,"&lt;3")</f>
        <v>0</v>
      </c>
      <c r="EG305" s="32">
        <f>SUMIFS('Planificación 2026-1'!S:S,'Planificación 2026-1'!X:X,C305,'Planificación 2026-1'!F:F,"PRINCIPAL",'Planificación 2026-1'!Y:Y,"&lt;&gt;VIRTUAL",'Planificación 2026-1'!I:I,"&lt;3")</f>
        <v>4</v>
      </c>
      <c r="EH305" s="32">
        <f>SUMIFS('Planificación 2026-1'!S:S,'Planificación 2026-1'!X:X,C305,'Planificación 2026-1'!F:F,"SUNAMPE",'Planificación 2026-1'!Y:Y,"VIRTUAL",'Planificación 2026-1'!I:I,"&lt;3")</f>
        <v>0</v>
      </c>
      <c r="EI305" s="32">
        <f>SUMIFS('Planificación 2026-1'!S:S,'Planificación 2026-1'!X:X,C305,'Planificación 2026-1'!F:F,"SUNAMPE",'Planificación 2026-1'!Y:Y,"&lt;&gt;VIRTUAL",'Planificación 2026-1'!I:I,"&lt;3")</f>
        <v>12</v>
      </c>
      <c r="EJ305" s="32">
        <f>SUMIFS('Planificación 2026-1'!S:S,'Planificación 2026-1'!X:X,C305,'Planificación 2026-1'!F:F,"FILIAL",'Planificación 2026-1'!Y:Y,"VIRTUAL",'Planificación 2026-1'!I:I,"&lt;3")</f>
        <v>0</v>
      </c>
      <c r="EK305" s="32">
        <f>SUMIFS('Planificación 2026-1'!S:S,'Planificación 2026-1'!X:X,C305,'Planificación 2026-1'!F:F,"FILIAL",'Planificación 2026-1'!Y:Y,"&lt;&gt;VIRTUAL",'Planificación 2026-1'!I:I,"&lt;3")</f>
        <v>0</v>
      </c>
      <c r="EL305" s="32">
        <f>SUMIFS('Planificación 2026-1'!S:S,'Planificación 2026-1'!X:X,C305,'Planificación 2026-1'!F:F,"PORUMA",'Planificación 2026-1'!Y:Y,"VIRTUAL",'Planificación 2026-1'!I:I,"&lt;3")</f>
        <v>0</v>
      </c>
      <c r="EM305" s="32">
        <f>SUMIFS('Planificación 2026-1'!S:S,'Planificación 2026-1'!X:X,C305,'Planificación 2026-1'!F:F,"PORUMA",'Planificación 2026-1'!Y:Y,"&lt;&gt;VIRTUAL",'Planificación 2026-1'!I:I,"&lt;3")</f>
        <v>0</v>
      </c>
      <c r="EN305" s="32">
        <f>SUMIFS('Planificación 2026-1'!S:S,'Planificación 2026-1'!X:X,C305,'Planificación 2026-1'!F:F,"HUAURA",'Planificación 2026-1'!Y:Y,"VIRTUAL",'Planificación 2026-1'!I:I,"&lt;3")</f>
        <v>0</v>
      </c>
      <c r="EO305" s="32">
        <f>SUMIFS('Planificación 2026-1'!S:S,'Planificación 2026-1'!X:X,C305,'Planificación 2026-1'!F:F,"HUAURA",'Planificación 2026-1'!Y:Y,"&lt;&gt;VIRTUAL",'Planificación 2026-1'!I:I,"&lt;3")</f>
        <v>0</v>
      </c>
      <c r="EP305" s="32">
        <f t="shared" si="125"/>
        <v>0</v>
      </c>
      <c r="EQ305" s="32">
        <f t="shared" si="126"/>
        <v>0</v>
      </c>
      <c r="ER305" s="32">
        <f t="shared" si="127"/>
        <v>0</v>
      </c>
      <c r="ES305" s="32">
        <f t="shared" si="128"/>
        <v>4</v>
      </c>
      <c r="ET305" s="32">
        <f t="shared" si="129"/>
        <v>12</v>
      </c>
      <c r="EU305" s="32">
        <f t="shared" si="130"/>
        <v>16</v>
      </c>
      <c r="EV305" s="32" t="b">
        <f t="shared" si="131"/>
        <v>1</v>
      </c>
      <c r="EW305" s="32"/>
      <c r="EX305" s="32">
        <f t="shared" si="132"/>
        <v>0</v>
      </c>
      <c r="EY305" s="32">
        <f t="shared" si="133"/>
        <v>16</v>
      </c>
      <c r="EZ305" s="32" t="b">
        <f t="shared" si="134"/>
        <v>1</v>
      </c>
      <c r="FA305" s="32" t="str">
        <f t="shared" si="135"/>
        <v/>
      </c>
      <c r="FB305" s="32" t="str">
        <f t="shared" si="136"/>
        <v>PRESENCIAL</v>
      </c>
    </row>
    <row r="306" spans="2:158">
      <c r="B306" s="66">
        <v>303</v>
      </c>
      <c r="C306" s="32" t="s">
        <v>514</v>
      </c>
      <c r="D306" s="429">
        <v>41845224</v>
      </c>
      <c r="E306" s="62">
        <f>SUMIF('Planificación 2026-1'!X:X,C306,'Planificación 2026-1'!S:S)</f>
        <v>12</v>
      </c>
      <c r="F306" s="450" t="s">
        <v>203</v>
      </c>
      <c r="G306" s="57" t="s">
        <v>200</v>
      </c>
      <c r="J306" s="29" t="s">
        <v>181</v>
      </c>
      <c r="K306" s="29" t="s">
        <v>166</v>
      </c>
      <c r="L306" s="57" t="str">
        <f>IF(SUM(COUNTIFS('Planificación 2026-1'!F:F,"PRINCIPAL",'Planificación 2026-1'!X:X,C306,'Planificación 2026-1'!H:H,"AF"))&gt;0,"P01"," ")</f>
        <v xml:space="preserve"> </v>
      </c>
      <c r="M306" s="58" t="str">
        <f>IF(SUM(COUNTIFS('Planificación 2026-1'!F:F,"PRINCIPAL",'Planificación 2026-1'!X:X,C306,'Planificación 2026-1'!H:H,"EN"))&gt;0,"P02"," ")</f>
        <v>P02</v>
      </c>
      <c r="N306" s="58" t="str">
        <f>IF(SUM(COUNTIFS('Planificación 2026-1'!F:F,"PRINCIPAL",'Planificación 2026-1'!X:X,C306,'Planificación 2026-1'!H:H,"IS"))&gt;0,"P03"," ")</f>
        <v xml:space="preserve"> </v>
      </c>
      <c r="O306" s="58" t="str">
        <f>IF(SUM(COUNTIFS('Planificación 2026-1'!F:F,"PRINCIPAL",'Planificación 2026-1'!X:X,C306,'Planificación 2026-1'!H:H,"PS"))&gt;0,"P04"," ")</f>
        <v>P04</v>
      </c>
      <c r="P306" s="58"/>
      <c r="Q306" s="58" t="str">
        <f>IF(SUM(COUNTIFS('Planificación 2026-1'!F:F,"PRINCIPAL",'Planificación 2026-1'!X:X,C306,'Planificación 2026-1'!H:H,"IN"))&gt;0,"P06"," ")</f>
        <v xml:space="preserve"> </v>
      </c>
      <c r="R306" s="58" t="str">
        <f>IF(SUM(COUNTIFS('Planificación 2026-1'!F:F,"PRINCIPAL",'Planificación 2026-1'!X:X,C306,'Planificación 2026-1'!H:H,"CA"))&gt;0,"P07"," ")</f>
        <v xml:space="preserve"> </v>
      </c>
      <c r="S306" s="58" t="str">
        <f>IF(SUM(COUNTIFS('Planificación 2026-1'!F:F,"PRINCIPAL",'Planificación 2026-1'!X:X,C306,'Planificación 2026-1'!H:H,"DE"))&gt;0,"P08"," ")</f>
        <v xml:space="preserve"> </v>
      </c>
      <c r="T306" s="58" t="str">
        <f>IF(SUM(COUNTIFS('Planificación 2026-1'!F:F,"PRINCIPAL",'Planificación 2026-1'!X:X,C306,'Planificación 2026-1'!H:H,"OB"))&gt;0,"P09"," ")</f>
        <v xml:space="preserve"> </v>
      </c>
      <c r="U306" s="58" t="str">
        <f>IF(SUM(COUNTIFS('Planificación 2026-1'!F:F,"PRINCIPAL",'Planificación 2026-1'!X:X,C306,'Planificación 2026-1'!H:H,"MH"))&gt;0,"P31"," ")</f>
        <v xml:space="preserve"> </v>
      </c>
      <c r="V306" s="58" t="str">
        <f>IF(SUM(COUNTIFS('Planificación 2026-1'!F:F,"PRINCIPAL",'Planificación 2026-1'!X:X,C306,'Planificación 2026-1'!H:H,"IC"))&gt;0,"P32"," ")</f>
        <v xml:space="preserve"> </v>
      </c>
      <c r="W306" s="58" t="str">
        <f>IF(SUM(COUNTIFS('Planificación 2026-1'!F:F,"PRINCIPAL",'Planificación 2026-1'!X:X,C306,'Planificación 2026-1'!H:H,"AR"))&gt;0,"P34"," ")</f>
        <v xml:space="preserve"> </v>
      </c>
      <c r="X306" s="58" t="str">
        <f>IF(SUM(COUNTIFS('Planificación 2026-1'!F:F,"PRINCIPAL",'Planificación 2026-1'!X:X,C306,'Planificación 2026-1'!H:H,"T1"))&gt;0,"P35"," ")</f>
        <v xml:space="preserve"> </v>
      </c>
      <c r="Y306" s="58" t="str">
        <f>IF(SUM(COUNTIFS('Planificación 2026-1'!F:F,"PRINCIPAL",'Planificación 2026-1'!X:X,C306,'Planificación 2026-1'!H:H,"T3"))&gt;0,"P36"," ")</f>
        <v xml:space="preserve"> </v>
      </c>
      <c r="Z306" s="58" t="str">
        <f>IF(SUM(COUNTIFS('Planificación 2026-1'!F:F,"PRINCIPAL",'Planificación 2026-1'!X:X,C306,'Planificación 2026-1'!H:H,"T2"))&gt;0,"P37"," ")</f>
        <v xml:space="preserve"> </v>
      </c>
      <c r="AA306" s="58" t="str">
        <f>IF(SUM(COUNTIFS('Planificación 2026-1'!F:F,"PRINCIPAL",'Planificación 2026-1'!X:X,C306,'Planificación 2026-1'!H:H,"AE"))&gt;0,"P38"," ")</f>
        <v xml:space="preserve"> </v>
      </c>
      <c r="AB306" s="58" t="str">
        <f>IF(SUM(COUNTIFS('Planificación 2026-1'!F:F,"PRINCIPAL",'Planificación 2026-1'!X:X,C306,'Planificación 2026-1'!H:H,"T4"))&gt;0,"P55"," ")</f>
        <v xml:space="preserve"> </v>
      </c>
      <c r="AC306" s="58" t="str">
        <f>IF(SUM(COUNTIFS('Planificación 2026-1'!F:F,"FILIAL",'Planificación 2026-1'!X:X,C306,'Planificación 2026-1'!H:H,"AF"))&gt;0," P01"," ")</f>
        <v xml:space="preserve"> </v>
      </c>
      <c r="AD306" s="58" t="str">
        <f>IF(SUM(COUNTIFS('Planificación 2026-1'!F:F,"FILIAL",'Planificación 2026-1'!X:X,C306,'Planificación 2026-1'!H:H,"EN"))&gt;0,"P02"," ")</f>
        <v xml:space="preserve"> </v>
      </c>
      <c r="AE306" s="58" t="str">
        <f>IF(SUM(COUNTIFS('Planificación 2026-1'!F:F,"FILIAL",'Planificación 2026-1'!X:X,C306,'Planificación 2026-1'!H:H,"IS"))&gt;0,"P03"," ")</f>
        <v xml:space="preserve"> </v>
      </c>
      <c r="AF306" s="58" t="str">
        <f>IF(SUM(COUNTIFS('Planificación 2026-1'!F:F,"FILIAL",'Planificación 2026-1'!X:X,C306,'Planificación 2026-1'!H:H,"PS"))&gt;0,"P04"," ")</f>
        <v xml:space="preserve"> </v>
      </c>
      <c r="AG306" s="58"/>
      <c r="AH306" s="58" t="str">
        <f>IF(SUM(COUNTIFS('Planificación 2026-1'!F:F,"FILIAL",'Planificación 2026-1'!X:X,C306,'Planificación 2026-1'!H:H,"IN"))&gt;0,"P06"," ")</f>
        <v xml:space="preserve"> </v>
      </c>
      <c r="AI306" s="58" t="str">
        <f>IF(SUM(COUNTIFS('Planificación 2026-1'!F:F,"FILIAL",'Planificación 2026-1'!X:X,C306,'Planificación 2026-1'!H:H,"CA"))&gt;0,"P07"," ")</f>
        <v xml:space="preserve"> </v>
      </c>
      <c r="AJ306" s="58" t="str">
        <f>IF(SUM(COUNTIFS('Planificación 2026-1'!F:F,"FILIAL",'Planificación 2026-1'!X:X,C306,'Planificación 2026-1'!H:H,"DE"))&gt;0,"P08"," ")</f>
        <v xml:space="preserve"> </v>
      </c>
      <c r="AK306" s="58" t="str">
        <f>IF(SUM(COUNTIFS('Planificación 2026-1'!F:F,"FILIAL",'Planificación 2026-1'!X:X,C306,'Planificación 2026-1'!H:H,"OB"))&gt;0,"P09"," ")</f>
        <v xml:space="preserve"> </v>
      </c>
      <c r="AL306" s="58" t="str">
        <f>IF(SUM(COUNTIFS('Planificación 2026-1'!F:F,"FILIAL",'Planificación 2026-1'!X:X,C306,'Planificación 2026-1'!H:H,"MH"))&gt;0,"P31"," ")</f>
        <v xml:space="preserve"> </v>
      </c>
      <c r="AM306" s="58" t="str">
        <f>IF(SUM(COUNTIFS('Planificación 2026-1'!F:F,"FILIAL",'Planificación 2026-1'!X:X,C306,'Planificación 2026-1'!H:H,"IC"))&gt;0,"P32"," ")</f>
        <v xml:space="preserve"> </v>
      </c>
      <c r="AN306" s="58" t="str">
        <f>IF(SUM(COUNTIFS('Planificación 2026-1'!F:F,"FILIAL",'Planificación 2026-1'!X:X,C306,'Planificación 2026-1'!H:H,"AR"))&gt;0,"P34"," ")</f>
        <v xml:space="preserve"> </v>
      </c>
      <c r="AO306" s="58" t="str">
        <f>IF(SUM(COUNTIFS('Planificación 2026-1'!F:F,"FILIAL",'Planificación 2026-1'!X:X,C306,'Planificación 2026-1'!H:H,"T1"))&gt;0,"P35"," ")</f>
        <v xml:space="preserve"> </v>
      </c>
      <c r="AP306" s="58" t="str">
        <f>IF(SUM(COUNTIFS('Planificación 2026-1'!F:F,"FILIAL",'Planificación 2026-1'!X:X,C306,'Planificación 2026-1'!H:H,"T3"))&gt;0,"P36"," ")</f>
        <v xml:space="preserve"> </v>
      </c>
      <c r="AQ306" s="58" t="str">
        <f>IF(SUM(COUNTIFS('Planificación 2026-1'!F:F,"FILIAL",'Planificación 2026-1'!X:X,C306,'Planificación 2026-1'!H:H,"T2"))&gt;0,"P37"," ")</f>
        <v xml:space="preserve"> </v>
      </c>
      <c r="AR306" s="58" t="str">
        <f>IF(SUM(COUNTIFS('Planificación 2026-1'!F:F,"FILIAL",'Planificación 2026-1'!X:X,C306,'Planificación 2026-1'!H:H,"AE"))&gt;0,"P38"," ")</f>
        <v xml:space="preserve"> </v>
      </c>
      <c r="AS306" s="58" t="str">
        <f>IF(SUM(COUNTIFS('Planificación 2026-1'!F:F,"FILIAL",'Planificación 2026-1'!X:X,C306,'Planificación 2026-1'!H:H,"T4"))&gt;0,"P55"," ")</f>
        <v xml:space="preserve"> </v>
      </c>
      <c r="AT306" s="58" t="str">
        <f>IF(SUM(COUNTIFS('Planificación 2026-1'!F:F,"SUNAMPE",'Planificación 2026-1'!X:X,C306,'Planificación 2026-1'!H:H,"AF"))&gt;0," P01"," ")</f>
        <v xml:space="preserve"> </v>
      </c>
      <c r="AU306" s="58" t="str">
        <f>IF(SUM(COUNTIFS('Planificación 2026-1'!F:F,"SUNAMPE",'Planificación 2026-1'!X:X,C306,'Planificación 2026-1'!H:H,"EN"))&gt;0,"P02"," ")</f>
        <v xml:space="preserve"> </v>
      </c>
      <c r="AV306" s="58" t="str">
        <f>IF(SUM(COUNTIFS('Planificación 2026-1'!F:F,"SUNAMPE",'Planificación 2026-1'!X:X,C306,'Planificación 2026-1'!H:H,"IS"))&gt;0,"P03"," ")</f>
        <v xml:space="preserve"> </v>
      </c>
      <c r="AW306" s="58" t="str">
        <f>IF(SUM(COUNTIFS('Planificación 2026-1'!F:F,"SUNAMPE",'Planificación 2026-1'!X:X,C306,'Planificación 2026-1'!H:H,"PS"))&gt;0,"P04"," ")</f>
        <v xml:space="preserve"> </v>
      </c>
      <c r="AX306" s="58"/>
      <c r="AY306" s="58" t="str">
        <f>IF(SUM(COUNTIFS('Planificación 2026-1'!F:F,"SUNAMPE",'Planificación 2026-1'!X:X,C306,'Planificación 2026-1'!H:H,"IN"))&gt;0,"P06"," ")</f>
        <v xml:space="preserve"> </v>
      </c>
      <c r="AZ306" s="58" t="str">
        <f>IF(SUM(COUNTIFS('Planificación 2026-1'!F:F,"SUNAMPE",'Planificación 2026-1'!X:X,C306,'Planificación 2026-1'!H:H,"CA"))&gt;0,"P07"," ")</f>
        <v xml:space="preserve"> </v>
      </c>
      <c r="BA306" s="58" t="str">
        <f>IF(SUM(COUNTIFS('Planificación 2026-1'!F:F,"SUNAMPE",'Planificación 2026-1'!X:X,C306,'Planificación 2026-1'!H:H,"DE"))&gt;0,"P08"," ")</f>
        <v xml:space="preserve"> </v>
      </c>
      <c r="BB306" s="58" t="str">
        <f>IF(SUM(COUNTIFS('Planificación 2026-1'!F:F,"SUNAMPE",'Planificación 2026-1'!X:X,C306,'Planificación 2026-1'!H:H,"OB"))&gt;0,"P09"," ")</f>
        <v xml:space="preserve"> </v>
      </c>
      <c r="BC306" s="58" t="str">
        <f>IF(SUM(COUNTIFS('Planificación 2026-1'!F:F,"SUNAMPE",'Planificación 2026-1'!X:X,C306,'Planificación 2026-1'!H:H,"MH"))&gt;0,"P31"," ")</f>
        <v>P31</v>
      </c>
      <c r="BD306" s="58" t="str">
        <f>IF(SUM(COUNTIFS('Planificación 2026-1'!F:F,"SUNAMPE",'Planificación 2026-1'!X:X,C306,'Planificación 2026-1'!H:H,"IC"))&gt;0,"P32"," ")</f>
        <v xml:space="preserve"> </v>
      </c>
      <c r="BE306" s="58" t="str">
        <f>IF(SUM(COUNTIFS('Planificación 2026-1'!F:F,"SUNAMPE",'Planificación 2026-1'!X:X,C306,'Planificación 2026-1'!H:H,"AR"))&gt;0,"P34"," ")</f>
        <v xml:space="preserve"> </v>
      </c>
      <c r="BF306" s="58" t="str">
        <f>IF(SUM(COUNTIFS('Planificación 2026-1'!F:F,"SUNAMPE",'Planificación 2026-1'!X:X,C306,'Planificación 2026-1'!H:H,"T1"))&gt;0,"P35"," ")</f>
        <v xml:space="preserve"> </v>
      </c>
      <c r="BG306" s="58" t="str">
        <f>IF(SUM(COUNTIFS('Planificación 2026-1'!F:F,"SUNAMPE",'Planificación 2026-1'!X:X,C306,'Planificación 2026-1'!H:H,"T3"))&gt;0,"P36"," ")</f>
        <v xml:space="preserve"> </v>
      </c>
      <c r="BH306" s="58" t="str">
        <f>IF(SUM(COUNTIFS('Planificación 2026-1'!F:F,"SUNAMPE",'Planificación 2026-1'!X:X,C306,'Planificación 2026-1'!H:H,"T2"))&gt;0,"P37"," ")</f>
        <v xml:space="preserve"> </v>
      </c>
      <c r="BI306" s="58" t="str">
        <f>IF(SUM(COUNTIFS('Planificación 2026-1'!F:F,"SUNAMPE",'Planificación 2026-1'!X:X,C306,'Planificación 2026-1'!H:H,"AE"))&gt;0,"P38"," ")</f>
        <v xml:space="preserve"> </v>
      </c>
      <c r="BJ306" s="58" t="str">
        <f>IF(SUM(COUNTIFS('Planificación 2026-1'!F:F,"SUNAMPE",'Planificación 2026-1'!X:X,C306,'Planificación 2026-1'!H:H,"T4"))&gt;0,"P55"," ")</f>
        <v xml:space="preserve"> </v>
      </c>
      <c r="BK306" s="58" t="str">
        <f>IF(SUM(COUNTIFS('Planificación 2026-1'!F:F,"HUAURA",'Planificación 2026-1'!X:X,C306,'Planificación 2026-1'!H:H,"AF"))&gt;0," P01"," ")</f>
        <v xml:space="preserve"> </v>
      </c>
      <c r="BL306" s="58" t="str">
        <f>IF(SUM(COUNTIFS('Planificación 2026-1'!F:F,"HUAURA",'Planificación 2026-1'!X:X,C306,'Planificación 2026-1'!H:H,"EN"))&gt;0,"P02"," ")</f>
        <v xml:space="preserve"> </v>
      </c>
      <c r="BM306" s="58" t="str">
        <f>IF(SUM(COUNTIFS('Planificación 2026-1'!F:F,"HUAURA",'Planificación 2026-1'!X:X,C306,'Planificación 2026-1'!H:H,"IS"))&gt;0,"P03"," ")</f>
        <v xml:space="preserve"> </v>
      </c>
      <c r="BN306" s="58" t="str">
        <f>IF(SUM(COUNTIFS('Planificación 2026-1'!F:F,"HUAURA",'Planificación 2026-1'!X:X,C306,'Planificación 2026-1'!H:H,"PS"))&gt;0,"P04"," ")</f>
        <v xml:space="preserve"> </v>
      </c>
      <c r="BO306" s="58"/>
      <c r="BP306" s="58" t="str">
        <f>IF(SUM(COUNTIFS('Planificación 2026-1'!F:F,"HUAURA",'Planificación 2026-1'!X:X,C306,'Planificación 2026-1'!H:H,"IN"))&gt;0,"P06"," ")</f>
        <v xml:space="preserve"> </v>
      </c>
      <c r="BQ306" s="58" t="str">
        <f>IF(SUM(COUNTIFS('Planificación 2026-1'!F:F,"HUAURA",'Planificación 2026-1'!X:X,C306,'Planificación 2026-1'!H:H,"CA"))&gt;0,"P07"," ")</f>
        <v xml:space="preserve"> </v>
      </c>
      <c r="BR306" s="58" t="str">
        <f>IF(SUM(COUNTIFS('Planificación 2026-1'!F:F,"HUAURA",'Planificación 2026-1'!X:X,C306,'Planificación 2026-1'!H:H,"DE"))&gt;0,"P08"," ")</f>
        <v xml:space="preserve"> </v>
      </c>
      <c r="BS306" s="58" t="str">
        <f>IF(SUM(COUNTIFS('Planificación 2026-1'!F:F,"HUAURA",'Planificación 2026-1'!X:X,C306,'Planificación 2026-1'!H:H,"OB"))&gt;0,"P09"," ")</f>
        <v xml:space="preserve"> </v>
      </c>
      <c r="BT306" s="58" t="str">
        <f>IF(SUM(COUNTIFS('Planificación 2026-1'!F:F,"HUAURA",'Planificación 2026-1'!X:X,C306,'Planificación 2026-1'!H:H,"MH"))&gt;0,"P31"," ")</f>
        <v xml:space="preserve"> </v>
      </c>
      <c r="BU306" s="58" t="str">
        <f>IF(SUM(COUNTIFS('Planificación 2026-1'!F:F,"HUAURA",'Planificación 2026-1'!X:X,C306,'Planificación 2026-1'!H:H,"IC"))&gt;0,"P32"," ")</f>
        <v xml:space="preserve"> </v>
      </c>
      <c r="BV306" s="58" t="str">
        <f>IF(SUM(COUNTIFS('Planificación 2026-1'!F:F,"HUAURA",'Planificación 2026-1'!X:X,C306,'Planificación 2026-1'!H:H,"AR"))&gt;0,"P34"," ")</f>
        <v xml:space="preserve"> </v>
      </c>
      <c r="BW306" s="58" t="str">
        <f>IF(SUM(COUNTIFS('Planificación 2026-1'!F:F,"HUAURA",'Planificación 2026-1'!X:X,C306,'Planificación 2026-1'!H:H,"T1"))&gt;0,"P35"," ")</f>
        <v xml:space="preserve"> </v>
      </c>
      <c r="BX306" s="58" t="str">
        <f>IF(SUM(COUNTIFS('Planificación 2026-1'!F:F,"HUAURA",'Planificación 2026-1'!X:X,C306,'Planificación 2026-1'!H:H,"T3"))&gt;0,"P36"," ")</f>
        <v xml:space="preserve"> </v>
      </c>
      <c r="BY306" s="58" t="str">
        <f>IF(SUM(COUNTIFS('Planificación 2026-1'!F:F,"HUAURA",'Planificación 2026-1'!X:X,C306,'Planificación 2026-1'!H:H,"T2"))&gt;0,"P37"," ")</f>
        <v xml:space="preserve"> </v>
      </c>
      <c r="BZ306" s="58" t="str">
        <f>IF(SUM(COUNTIFS('Planificación 2026-1'!F:F,"HUAURA",'Planificación 2026-1'!X:X,C306,'Planificación 2026-1'!H:H,"AE"))&gt;0,"P38"," ")</f>
        <v xml:space="preserve"> </v>
      </c>
      <c r="CA306" s="58" t="str">
        <f>IF(SUM(COUNTIFS('Planificación 2026-1'!F:F,"HUAURA",'Planificación 2026-1'!X:X,C306,'Planificación 2026-1'!H:H,"T4"))&gt;0,"P55"," ")</f>
        <v xml:space="preserve"> </v>
      </c>
      <c r="CB306" s="59">
        <f>SUMIFS('Planificación 2026-1'!S:S,'Planificación 2026-1'!X:X,C306,'Planificación 2026-1'!H:H,"AF",'Planificación 2026-1'!I:I,"&gt;2")</f>
        <v>0</v>
      </c>
      <c r="CC306" s="59">
        <f>SUMIFS('Planificación 2026-1'!S:S,'Planificación 2026-1'!X:X,C306,'Planificación 2026-1'!H:H,"EN",'Planificación 2026-1'!I:I,"&gt;2")</f>
        <v>0</v>
      </c>
      <c r="CD306" s="59">
        <f>SUMIFS('Planificación 2026-1'!S:S,'Planificación 2026-1'!X:X,C306,'Planificación 2026-1'!H:H,"IS",'Planificación 2026-1'!I:I,"&gt;2")</f>
        <v>0</v>
      </c>
      <c r="CE306" s="59">
        <f>SUMIFS('Planificación 2026-1'!S:S,'Planificación 2026-1'!X:X,C306,'Planificación 2026-1'!H:H,"PS",'Planificación 2026-1'!I:I,"&gt;2")</f>
        <v>0</v>
      </c>
      <c r="CF306" s="59">
        <f>SUMIFS('Planificación 2026-1'!S:S,'Planificación 2026-1'!X:X,C306,'Planificación 2026-1'!H:H,"IN",'Planificación 2026-1'!I:I,"&gt;2")</f>
        <v>0</v>
      </c>
      <c r="CG306" s="59">
        <f>SUMIFS('Planificación 2026-1'!S:S,'Planificación 2026-1'!X:X,C306,'Planificación 2026-1'!H:H,"CA",'Planificación 2026-1'!I:I,"&gt;2")</f>
        <v>0</v>
      </c>
      <c r="CH306" s="59">
        <f>SUMIFS('Planificación 2026-1'!S:S,'Planificación 2026-1'!X:X,C306,'Planificación 2026-1'!H:H,"DE",'Planificación 2026-1'!I:I,"&gt;2")</f>
        <v>0</v>
      </c>
      <c r="CI306" s="59">
        <f>SUMIFS('Planificación 2026-1'!S:S,'Planificación 2026-1'!X:X,C306,'Planificación 2026-1'!H:H,"OB",'Planificación 2026-1'!I:I,"&gt;2")</f>
        <v>0</v>
      </c>
      <c r="CJ306" s="59">
        <f>SUMIFS('Planificación 2026-1'!S:S,'Planificación 2026-1'!X:X,C306,'Planificación 2026-1'!H:H,"MH",'Planificación 2026-1'!I:I,"&gt;2")</f>
        <v>0</v>
      </c>
      <c r="CK306" s="59">
        <f>SUMIFS('Planificación 2026-1'!S:S,'Planificación 2026-1'!X:X,C306,'Planificación 2026-1'!H:H,"IC",'Planificación 2026-1'!I:I,"&gt;2")</f>
        <v>0</v>
      </c>
      <c r="CL306" s="59">
        <f>SUMIFS('Planificación 2026-1'!S:S,'Planificación 2026-1'!X:X,C306,'Planificación 2026-1'!H:H,"AR",'Planificación 2026-1'!I:I,"&gt;2")</f>
        <v>0</v>
      </c>
      <c r="CM306" s="59">
        <f>SUMIFS('Planificación 2026-1'!S:S,'Planificación 2026-1'!X:X,C306,'Planificación 2026-1'!H:H,"AE",'Planificación 2026-1'!I:I,"&gt;2")</f>
        <v>0</v>
      </c>
      <c r="CN306" s="59">
        <f>SUMIFS('Planificación 2026-1'!S:S,'Planificación 2026-1'!X:X,C306,'Planificación 2026-1'!H:H,"T1",'Planificación 2026-1'!I:I,"&gt;2")</f>
        <v>0</v>
      </c>
      <c r="CO306" s="59">
        <f>SUMIFS('Planificación 2026-1'!S:S,'Planificación 2026-1'!X:X,C306,'Planificación 2026-1'!H:H,"T3",'Planificación 2026-1'!I:I,"&gt;2")</f>
        <v>0</v>
      </c>
      <c r="CP306" s="59">
        <f>SUMIFS('Planificación 2026-1'!S:S,'Planificación 2026-1'!X:X,C306,'Planificación 2026-1'!H:H,"T2",'Planificación 2026-1'!I:I,"&gt;2")</f>
        <v>0</v>
      </c>
      <c r="CQ306" s="59">
        <f>SUMIFS('Planificación 2026-1'!S:S,'Planificación 2026-1'!X:X,C306,'Planificación 2026-1'!H:H,"T4",'Planificación 2026-1'!I:I,"&gt;2")</f>
        <v>0</v>
      </c>
      <c r="CR306" s="59">
        <f>SUMIFS('Planificación 2026-1'!S:S,'Planificación 2026-1'!X:X,C306,'Planificación 2026-1'!H:H,"AF",'Planificación 2026-1'!I:I,"&lt;3")</f>
        <v>0</v>
      </c>
      <c r="CS306" s="59">
        <f>SUMIFS('Planificación 2026-1'!S:S,'Planificación 2026-1'!X:X,C306,'Planificación 2026-1'!H:H,"EN",'Planificación 2026-1'!I:I,"&lt;3")</f>
        <v>4</v>
      </c>
      <c r="CT306" s="59">
        <f>SUMIFS('Planificación 2026-1'!S:S,'Planificación 2026-1'!X:X,C306,'Planificación 2026-1'!H:H,"IS",'Planificación 2026-1'!I:I,"&lt;3")</f>
        <v>0</v>
      </c>
      <c r="CU306" s="59">
        <f>SUMIFS('Planificación 2026-1'!S:S,'Planificación 2026-1'!X:X,C306,'Planificación 2026-1'!H:H,"PS",'Planificación 2026-1'!I:I,"&lt;3")</f>
        <v>4</v>
      </c>
      <c r="CV306" s="59">
        <f>SUMIFS('Planificación 2026-1'!S:S,'Planificación 2026-1'!X:X,C306,'Planificación 2026-1'!H:H,"IN",'Planificación 2026-1'!I:I,"&lt;3")</f>
        <v>0</v>
      </c>
      <c r="CW306" s="59">
        <f>SUMIFS('Planificación 2026-1'!S:S,'Planificación 2026-1'!X:X,C306,'Planificación 2026-1'!H:H,"CA",'Planificación 2026-1'!I:I,"&lt;3")</f>
        <v>0</v>
      </c>
      <c r="CX306" s="59">
        <f>SUMIFS('Planificación 2026-1'!S:S,'Planificación 2026-1'!X:X,C306,'Planificación 2026-1'!H:H,"DE",'Planificación 2026-1'!I:I,"&lt;3")</f>
        <v>0</v>
      </c>
      <c r="CY306" s="59">
        <f>SUMIFS('Planificación 2026-1'!S:S,'Planificación 2026-1'!X:X,C306,'Planificación 2026-1'!H:H,"OB",'Planificación 2026-1'!I:I,"&lt;3")</f>
        <v>0</v>
      </c>
      <c r="CZ306" s="59">
        <f>SUMIFS('Planificación 2026-1'!S:S,'Planificación 2026-1'!X:X,C306,'Planificación 2026-1'!H:H,"MH",'Planificación 2026-1'!I:I,"&lt;3")</f>
        <v>4</v>
      </c>
      <c r="DA306" s="59">
        <f>SUMIFS('Planificación 2026-1'!S:S,'Planificación 2026-1'!X:X,C306,'Planificación 2026-1'!H:H,"IC",'Planificación 2026-1'!I:I,"&lt;3")</f>
        <v>0</v>
      </c>
      <c r="DB306" s="59">
        <f>SUMIFS('Planificación 2026-1'!S:S,'Planificación 2026-1'!X:X,C306,'Planificación 2026-1'!H:H,"AR",'Planificación 2026-1'!I:I,"&lt;3")</f>
        <v>0</v>
      </c>
      <c r="DC306" s="59">
        <f>SUMIFS('Planificación 2026-1'!S:S,'Planificación 2026-1'!X:X,C306,'Planificación 2026-1'!H:H,"AE",'Planificación 2026-1'!I:I,"&lt;3")</f>
        <v>0</v>
      </c>
      <c r="DD306" s="59">
        <f>SUMIFS('Planificación 2026-1'!S:S,'Planificación 2026-1'!X:X,C306,'Planificación 2026-1'!H:H,"T1",'Planificación 2026-1'!I:I,"&lt;3")</f>
        <v>0</v>
      </c>
      <c r="DE306" s="59">
        <f>SUMIFS('Planificación 2026-1'!S:S,'Planificación 2026-1'!X:X,C306,'Planificación 2026-1'!H:H,"T3",'Planificación 2026-1'!I:I,"&lt;3")</f>
        <v>0</v>
      </c>
      <c r="DF306" s="59">
        <f>SUMIFS('Planificación 2026-1'!S:S,'Planificación 2026-1'!X:X,C306,'Planificación 2026-1'!H:H,"T2",'Planificación 2026-1'!I:I,"&lt;3")</f>
        <v>0</v>
      </c>
      <c r="DG306" s="59">
        <f>SUMIFS('Planificación 2026-1'!S:S,'Planificación 2026-1'!X:X,C306,'Planificación 2026-1'!H:H,"T4",'Planificación 2026-1'!I:I,"&lt;3")</f>
        <v>0</v>
      </c>
      <c r="DH306" s="58" t="str">
        <f t="shared" si="121"/>
        <v>P02 P04</v>
      </c>
      <c r="DI306" s="27">
        <f>IF(C306="","",SUMIFS('Planificación 2026-1'!S:S,'Planificación 2026-1'!X:X,C306,'Planificación 2026-1'!F:F,"PRINCIPAL",'Planificación 2026-1'!Y:Y,"VIRTUAL"))</f>
        <v>4</v>
      </c>
      <c r="DJ306" s="27">
        <f>IF(C306="","",SUMIFS('Planificación 2026-1'!S:S,'Planificación 2026-1'!X:X,C306,'Planificación 2026-1'!F:F,"PRINCIPAL",'Planificación 2026-1'!Y:Y,"PRESENCIAL"))</f>
        <v>4</v>
      </c>
      <c r="DK306" s="27">
        <f>IF(C306="","",SUMIFS('Planificación 2026-1'!S:S,'Planificación 2026-1'!X:X,C306,'Planificación 2026-1'!F:F,"PRINCIPAL",'Planificación 2026-1'!Y:Y,"HIBRIDO PRESENCIAL"))</f>
        <v>0</v>
      </c>
      <c r="DL306" s="58" t="str">
        <f t="shared" si="122"/>
        <v/>
      </c>
      <c r="DM306" s="58">
        <f>IF(C306="","",SUMIFS('Planificación 2026-1'!S:S,'Planificación 2026-1'!X:X,C306,'Planificación 2026-1'!F:F,"FILIAL",'Planificación 2026-1'!Y:Y,"VIRTUAL"))</f>
        <v>0</v>
      </c>
      <c r="DN306" s="60">
        <f>IF(C306="","",SUMIFS('Planificación 2026-1'!S:S,'Planificación 2026-1'!X:X,C306,'Planificación 2026-1'!F:F,"FILIAL",'Planificación 2026-1'!Y:Y,"PRESENCIAL"))</f>
        <v>0</v>
      </c>
      <c r="DO306" s="29">
        <f>IF(C306="","",SUMIFS('Planificación 2026-1'!S:S,'Planificación 2026-1'!X:X,C306,'Planificación 2026-1'!F:F,"FILIAL",'Planificación 2026-1'!Y:Y,"HIBRIDO PRESENCIAL"))</f>
        <v>0</v>
      </c>
      <c r="DP306" s="61" t="str">
        <f t="shared" si="123"/>
        <v>P31</v>
      </c>
      <c r="DQ306" s="58">
        <f>IF(C306="","",SUMIFS('Planificación 2026-1'!S:S,'Planificación 2026-1'!X:X,C306,'Planificación 2026-1'!F:F,"SUNAMPE",'Planificación 2026-1'!Y:Y,"VIRTUAL"))</f>
        <v>0</v>
      </c>
      <c r="DR306" s="29">
        <f>IF(C306="","",SUMIFS('Planificación 2026-1'!S:S,'Planificación 2026-1'!X:X,C306,'Planificación 2026-1'!F:F,"SUNAMPE",'Planificación 2026-1'!Y:Y,"PRESENCIAL"))</f>
        <v>4</v>
      </c>
      <c r="DS306" s="61" t="str">
        <f t="shared" si="124"/>
        <v/>
      </c>
      <c r="DT306" s="58">
        <f>IF(C306="","",SUMIFS('Planificación 2026-1'!S:S,'Planificación 2026-1'!X:X,C306,'Planificación 2026-1'!F:F,"HUAURA",'Planificación 2026-1'!Y:Y,"VIRTUAL"))</f>
        <v>0</v>
      </c>
      <c r="DU306" s="29">
        <f>IF(C306="","",SUMIFS('Planificación 2026-1'!S:S,'Planificación 2026-1'!X:X,C306,'Planificación 2026-1'!F:F,"HUAURA",'Planificación 2026-1'!Y:Y,"PRESENCIAL"))</f>
        <v>0</v>
      </c>
      <c r="DV306" s="32">
        <f>SUMIFS('Planificación 2026-1'!S:S,'Planificación 2026-1'!X:X,C306,'Planificación 2026-1'!F:F,"PRINCIPAL",'Planificación 2026-1'!Y:Y,"VIRTUAL",'Planificación 2026-1'!I:I,"&gt;2")</f>
        <v>0</v>
      </c>
      <c r="DW306" s="32">
        <f>SUMIFS('Planificación 2026-1'!S:S,'Planificación 2026-1'!X:X,C306,'Planificación 2026-1'!F:F,"PRINCIPAL",'Planificación 2026-1'!Y:Y,"&lt;&gt;VIRTUAL",'Planificación 2026-1'!I:I,"&gt;2")</f>
        <v>0</v>
      </c>
      <c r="DX306" s="32">
        <f>SUMIFS('Planificación 2026-1'!S:S,'Planificación 2026-1'!X:X,C306,'Planificación 2026-1'!F:F,"SUNAMPE",'Planificación 2026-1'!Y:Y,"VIRTUAL",'Planificación 2026-1'!I:I,"&gt;2")</f>
        <v>0</v>
      </c>
      <c r="DY306" s="32">
        <f>SUMIFS('Planificación 2026-1'!S:S,'Planificación 2026-1'!X:X,C306,'Planificación 2026-1'!F:F,"SUNAMPE",'Planificación 2026-1'!Y:Y,"&lt;&gt;VIRTUAL",'Planificación 2026-1'!I:I,"&gt;2")</f>
        <v>0</v>
      </c>
      <c r="DZ306" s="32">
        <f>SUMIFS('Planificación 2026-1'!S:S,'Planificación 2026-1'!X:X,C306,'Planificación 2026-1'!F:F,"FILIAL",'Planificación 2026-1'!Y:Y,"VIRTUAL",'Planificación 2026-1'!I:I,"&gt;2")</f>
        <v>0</v>
      </c>
      <c r="EA306" s="32">
        <f>SUMIFS('Planificación 2026-1'!S:S,'Planificación 2026-1'!X:X,C306,'Planificación 2026-1'!F:F,"FILIAL",'Planificación 2026-1'!Y:Y,"&lt;&gt;VIRTUAL",'Planificación 2026-1'!I:I,"&gt;2")</f>
        <v>0</v>
      </c>
      <c r="EB306" s="32">
        <f>SUMIFS('Planificación 2026-1'!S:S,'Planificación 2026-1'!X:X,C306,'Planificación 2026-1'!F:F,"PORUMA",'Planificación 2026-1'!Y:Y,"VIRTUAL",'Planificación 2026-1'!I:I,"&gt;2")</f>
        <v>0</v>
      </c>
      <c r="EC306" s="32">
        <f>SUMIFS('Planificación 2026-1'!S:S,'Planificación 2026-1'!X:X,C306,'Planificación 2026-1'!F:F,"PORUMA",'Planificación 2026-1'!Y:Y,"&lt;&gt;VIRTUAL",'Planificación 2026-1'!I:I,"&gt;2")</f>
        <v>0</v>
      </c>
      <c r="ED306" s="32">
        <f>SUMIFS('Planificación 2026-1'!S:S,'Planificación 2026-1'!X:X,C306,'Planificación 2026-1'!F:F,"HUAURA",'Planificación 2026-1'!Y:Y,"VIRTUAL",'Planificación 2026-1'!I:I,"&gt;2")</f>
        <v>0</v>
      </c>
      <c r="EE306" s="32">
        <f>SUMIFS('Planificación 2026-1'!S:S,'Planificación 2026-1'!X:X,C306,'Planificación 2026-1'!F:F,"HUAURA",'Planificación 2026-1'!Y:Y,"&lt;&gt;VIRTUAL",'Planificación 2026-1'!I:I,"&gt;2")</f>
        <v>0</v>
      </c>
      <c r="EF306" s="32">
        <f>SUMIFS('Planificación 2026-1'!S:S,'Planificación 2026-1'!X:X,C306,'Planificación 2026-1'!F:F,"PRINCIPAL",'Planificación 2026-1'!Y:Y,"VIRTUAL",'Planificación 2026-1'!I:I,"&lt;3")</f>
        <v>4</v>
      </c>
      <c r="EG306" s="32">
        <f>SUMIFS('Planificación 2026-1'!S:S,'Planificación 2026-1'!X:X,C306,'Planificación 2026-1'!F:F,"PRINCIPAL",'Planificación 2026-1'!Y:Y,"&lt;&gt;VIRTUAL",'Planificación 2026-1'!I:I,"&lt;3")</f>
        <v>4</v>
      </c>
      <c r="EH306" s="32">
        <f>SUMIFS('Planificación 2026-1'!S:S,'Planificación 2026-1'!X:X,C306,'Planificación 2026-1'!F:F,"SUNAMPE",'Planificación 2026-1'!Y:Y,"VIRTUAL",'Planificación 2026-1'!I:I,"&lt;3")</f>
        <v>0</v>
      </c>
      <c r="EI306" s="32">
        <f>SUMIFS('Planificación 2026-1'!S:S,'Planificación 2026-1'!X:X,C306,'Planificación 2026-1'!F:F,"SUNAMPE",'Planificación 2026-1'!Y:Y,"&lt;&gt;VIRTUAL",'Planificación 2026-1'!I:I,"&lt;3")</f>
        <v>4</v>
      </c>
      <c r="EJ306" s="32">
        <f>SUMIFS('Planificación 2026-1'!S:S,'Planificación 2026-1'!X:X,C306,'Planificación 2026-1'!F:F,"FILIAL",'Planificación 2026-1'!Y:Y,"VIRTUAL",'Planificación 2026-1'!I:I,"&lt;3")</f>
        <v>0</v>
      </c>
      <c r="EK306" s="32">
        <f>SUMIFS('Planificación 2026-1'!S:S,'Planificación 2026-1'!X:X,C306,'Planificación 2026-1'!F:F,"FILIAL",'Planificación 2026-1'!Y:Y,"&lt;&gt;VIRTUAL",'Planificación 2026-1'!I:I,"&lt;3")</f>
        <v>0</v>
      </c>
      <c r="EL306" s="32">
        <f>SUMIFS('Planificación 2026-1'!S:S,'Planificación 2026-1'!X:X,C306,'Planificación 2026-1'!F:F,"PORUMA",'Planificación 2026-1'!Y:Y,"VIRTUAL",'Planificación 2026-1'!I:I,"&lt;3")</f>
        <v>0</v>
      </c>
      <c r="EM306" s="32">
        <f>SUMIFS('Planificación 2026-1'!S:S,'Planificación 2026-1'!X:X,C306,'Planificación 2026-1'!F:F,"PORUMA",'Planificación 2026-1'!Y:Y,"&lt;&gt;VIRTUAL",'Planificación 2026-1'!I:I,"&lt;3")</f>
        <v>0</v>
      </c>
      <c r="EN306" s="32">
        <f>SUMIFS('Planificación 2026-1'!S:S,'Planificación 2026-1'!X:X,C306,'Planificación 2026-1'!F:F,"HUAURA",'Planificación 2026-1'!Y:Y,"VIRTUAL",'Planificación 2026-1'!I:I,"&lt;3")</f>
        <v>0</v>
      </c>
      <c r="EO306" s="32">
        <f>SUMIFS('Planificación 2026-1'!S:S,'Planificación 2026-1'!X:X,C306,'Planificación 2026-1'!F:F,"HUAURA",'Planificación 2026-1'!Y:Y,"&lt;&gt;VIRTUAL",'Planificación 2026-1'!I:I,"&lt;3")</f>
        <v>0</v>
      </c>
      <c r="EP306" s="32">
        <f t="shared" si="125"/>
        <v>0</v>
      </c>
      <c r="EQ306" s="32">
        <f t="shared" si="126"/>
        <v>0</v>
      </c>
      <c r="ER306" s="32">
        <f t="shared" si="127"/>
        <v>0</v>
      </c>
      <c r="ES306" s="32">
        <f t="shared" si="128"/>
        <v>8</v>
      </c>
      <c r="ET306" s="32">
        <f t="shared" si="129"/>
        <v>4</v>
      </c>
      <c r="EU306" s="32">
        <f t="shared" si="130"/>
        <v>12</v>
      </c>
      <c r="EV306" s="32" t="b">
        <f t="shared" si="131"/>
        <v>1</v>
      </c>
      <c r="EW306" s="32"/>
      <c r="EX306" s="32">
        <f t="shared" si="132"/>
        <v>4</v>
      </c>
      <c r="EY306" s="32">
        <f t="shared" si="133"/>
        <v>8</v>
      </c>
      <c r="EZ306" s="32" t="b">
        <f t="shared" si="134"/>
        <v>1</v>
      </c>
      <c r="FA306" s="32" t="str">
        <f t="shared" si="135"/>
        <v/>
      </c>
      <c r="FB306" s="32" t="str">
        <f t="shared" si="136"/>
        <v>MAS PRESENCIAL</v>
      </c>
    </row>
    <row r="307" spans="2:158">
      <c r="B307" s="65">
        <v>304</v>
      </c>
      <c r="C307" s="32" t="s">
        <v>515</v>
      </c>
      <c r="D307" s="429">
        <v>21534093</v>
      </c>
      <c r="E307" s="62">
        <f>SUMIF('Planificación 2026-1'!X:X,C307,'Planificación 2026-1'!S:S)</f>
        <v>10</v>
      </c>
      <c r="F307" s="450" t="s">
        <v>203</v>
      </c>
      <c r="G307" s="57" t="s">
        <v>434</v>
      </c>
      <c r="J307" s="29" t="s">
        <v>181</v>
      </c>
      <c r="K307" s="29" t="s">
        <v>166</v>
      </c>
      <c r="L307" s="57" t="str">
        <f>IF(SUM(COUNTIFS('Planificación 2026-1'!F:F,"PRINCIPAL",'Planificación 2026-1'!X:X,C307,'Planificación 2026-1'!H:H,"AF"))&gt;0,"P01"," ")</f>
        <v xml:space="preserve"> </v>
      </c>
      <c r="M307" s="58" t="str">
        <f>IF(SUM(COUNTIFS('Planificación 2026-1'!F:F,"PRINCIPAL",'Planificación 2026-1'!X:X,C307,'Planificación 2026-1'!H:H,"EN"))&gt;0,"P02"," ")</f>
        <v>P02</v>
      </c>
      <c r="N307" s="58" t="str">
        <f>IF(SUM(COUNTIFS('Planificación 2026-1'!F:F,"PRINCIPAL",'Planificación 2026-1'!X:X,C307,'Planificación 2026-1'!H:H,"IS"))&gt;0,"P03"," ")</f>
        <v xml:space="preserve"> </v>
      </c>
      <c r="O307" s="58" t="str">
        <f>IF(SUM(COUNTIFS('Planificación 2026-1'!F:F,"PRINCIPAL",'Planificación 2026-1'!X:X,C307,'Planificación 2026-1'!H:H,"PS"))&gt;0,"P04"," ")</f>
        <v xml:space="preserve"> </v>
      </c>
      <c r="P307" s="58"/>
      <c r="Q307" s="58" t="str">
        <f>IF(SUM(COUNTIFS('Planificación 2026-1'!F:F,"PRINCIPAL",'Planificación 2026-1'!X:X,C307,'Planificación 2026-1'!H:H,"IN"))&gt;0,"P06"," ")</f>
        <v xml:space="preserve"> </v>
      </c>
      <c r="R307" s="58" t="str">
        <f>IF(SUM(COUNTIFS('Planificación 2026-1'!F:F,"PRINCIPAL",'Planificación 2026-1'!X:X,C307,'Planificación 2026-1'!H:H,"CA"))&gt;0,"P07"," ")</f>
        <v xml:space="preserve"> </v>
      </c>
      <c r="S307" s="58" t="str">
        <f>IF(SUM(COUNTIFS('Planificación 2026-1'!F:F,"PRINCIPAL",'Planificación 2026-1'!X:X,C307,'Planificación 2026-1'!H:H,"DE"))&gt;0,"P08"," ")</f>
        <v xml:space="preserve"> </v>
      </c>
      <c r="T307" s="58" t="str">
        <f>IF(SUM(COUNTIFS('Planificación 2026-1'!F:F,"PRINCIPAL",'Planificación 2026-1'!X:X,C307,'Planificación 2026-1'!H:H,"OB"))&gt;0,"P09"," ")</f>
        <v xml:space="preserve"> </v>
      </c>
      <c r="U307" s="58" t="str">
        <f>IF(SUM(COUNTIFS('Planificación 2026-1'!F:F,"PRINCIPAL",'Planificación 2026-1'!X:X,C307,'Planificación 2026-1'!H:H,"MH"))&gt;0,"P31"," ")</f>
        <v xml:space="preserve"> </v>
      </c>
      <c r="V307" s="58" t="str">
        <f>IF(SUM(COUNTIFS('Planificación 2026-1'!F:F,"PRINCIPAL",'Planificación 2026-1'!X:X,C307,'Planificación 2026-1'!H:H,"IC"))&gt;0,"P32"," ")</f>
        <v xml:space="preserve"> </v>
      </c>
      <c r="W307" s="58" t="str">
        <f>IF(SUM(COUNTIFS('Planificación 2026-1'!F:F,"PRINCIPAL",'Planificación 2026-1'!X:X,C307,'Planificación 2026-1'!H:H,"AR"))&gt;0,"P34"," ")</f>
        <v xml:space="preserve"> </v>
      </c>
      <c r="X307" s="58" t="str">
        <f>IF(SUM(COUNTIFS('Planificación 2026-1'!F:F,"PRINCIPAL",'Planificación 2026-1'!X:X,C307,'Planificación 2026-1'!H:H,"T1"))&gt;0,"P35"," ")</f>
        <v xml:space="preserve"> </v>
      </c>
      <c r="Y307" s="58" t="str">
        <f>IF(SUM(COUNTIFS('Planificación 2026-1'!F:F,"PRINCIPAL",'Planificación 2026-1'!X:X,C307,'Planificación 2026-1'!H:H,"T3"))&gt;0,"P36"," ")</f>
        <v xml:space="preserve"> </v>
      </c>
      <c r="Z307" s="58" t="str">
        <f>IF(SUM(COUNTIFS('Planificación 2026-1'!F:F,"PRINCIPAL",'Planificación 2026-1'!X:X,C307,'Planificación 2026-1'!H:H,"T2"))&gt;0,"P37"," ")</f>
        <v xml:space="preserve"> </v>
      </c>
      <c r="AA307" s="58" t="str">
        <f>IF(SUM(COUNTIFS('Planificación 2026-1'!F:F,"PRINCIPAL",'Planificación 2026-1'!X:X,C307,'Planificación 2026-1'!H:H,"AE"))&gt;0,"P38"," ")</f>
        <v xml:space="preserve"> </v>
      </c>
      <c r="AB307" s="58" t="str">
        <f>IF(SUM(COUNTIFS('Planificación 2026-1'!F:F,"PRINCIPAL",'Planificación 2026-1'!X:X,C307,'Planificación 2026-1'!H:H,"T4"))&gt;0,"P55"," ")</f>
        <v xml:space="preserve"> </v>
      </c>
      <c r="AC307" s="58" t="str">
        <f>IF(SUM(COUNTIFS('Planificación 2026-1'!F:F,"FILIAL",'Planificación 2026-1'!X:X,C307,'Planificación 2026-1'!H:H,"AF"))&gt;0," P01"," ")</f>
        <v xml:space="preserve"> </v>
      </c>
      <c r="AD307" s="58" t="str">
        <f>IF(SUM(COUNTIFS('Planificación 2026-1'!F:F,"FILIAL",'Planificación 2026-1'!X:X,C307,'Planificación 2026-1'!H:H,"EN"))&gt;0,"P02"," ")</f>
        <v xml:space="preserve"> </v>
      </c>
      <c r="AE307" s="58" t="str">
        <f>IF(SUM(COUNTIFS('Planificación 2026-1'!F:F,"FILIAL",'Planificación 2026-1'!X:X,C307,'Planificación 2026-1'!H:H,"IS"))&gt;0,"P03"," ")</f>
        <v xml:space="preserve"> </v>
      </c>
      <c r="AF307" s="58" t="str">
        <f>IF(SUM(COUNTIFS('Planificación 2026-1'!F:F,"FILIAL",'Planificación 2026-1'!X:X,C307,'Planificación 2026-1'!H:H,"PS"))&gt;0,"P04"," ")</f>
        <v xml:space="preserve"> </v>
      </c>
      <c r="AG307" s="58"/>
      <c r="AH307" s="58" t="str">
        <f>IF(SUM(COUNTIFS('Planificación 2026-1'!F:F,"FILIAL",'Planificación 2026-1'!X:X,C307,'Planificación 2026-1'!H:H,"IN"))&gt;0,"P06"," ")</f>
        <v xml:space="preserve"> </v>
      </c>
      <c r="AI307" s="58" t="str">
        <f>IF(SUM(COUNTIFS('Planificación 2026-1'!F:F,"FILIAL",'Planificación 2026-1'!X:X,C307,'Planificación 2026-1'!H:H,"CA"))&gt;0,"P07"," ")</f>
        <v xml:space="preserve"> </v>
      </c>
      <c r="AJ307" s="58" t="str">
        <f>IF(SUM(COUNTIFS('Planificación 2026-1'!F:F,"FILIAL",'Planificación 2026-1'!X:X,C307,'Planificación 2026-1'!H:H,"DE"))&gt;0,"P08"," ")</f>
        <v xml:space="preserve"> </v>
      </c>
      <c r="AK307" s="58" t="str">
        <f>IF(SUM(COUNTIFS('Planificación 2026-1'!F:F,"FILIAL",'Planificación 2026-1'!X:X,C307,'Planificación 2026-1'!H:H,"OB"))&gt;0,"P09"," ")</f>
        <v xml:space="preserve"> </v>
      </c>
      <c r="AL307" s="58" t="str">
        <f>IF(SUM(COUNTIFS('Planificación 2026-1'!F:F,"FILIAL",'Planificación 2026-1'!X:X,C307,'Planificación 2026-1'!H:H,"MH"))&gt;0,"P31"," ")</f>
        <v xml:space="preserve"> </v>
      </c>
      <c r="AM307" s="58" t="str">
        <f>IF(SUM(COUNTIFS('Planificación 2026-1'!F:F,"FILIAL",'Planificación 2026-1'!X:X,C307,'Planificación 2026-1'!H:H,"IC"))&gt;0,"P32"," ")</f>
        <v xml:space="preserve"> </v>
      </c>
      <c r="AN307" s="58" t="str">
        <f>IF(SUM(COUNTIFS('Planificación 2026-1'!F:F,"FILIAL",'Planificación 2026-1'!X:X,C307,'Planificación 2026-1'!H:H,"AR"))&gt;0,"P34"," ")</f>
        <v xml:space="preserve"> </v>
      </c>
      <c r="AO307" s="58" t="str">
        <f>IF(SUM(COUNTIFS('Planificación 2026-1'!F:F,"FILIAL",'Planificación 2026-1'!X:X,C307,'Planificación 2026-1'!H:H,"T1"))&gt;0,"P35"," ")</f>
        <v xml:space="preserve"> </v>
      </c>
      <c r="AP307" s="58" t="str">
        <f>IF(SUM(COUNTIFS('Planificación 2026-1'!F:F,"FILIAL",'Planificación 2026-1'!X:X,C307,'Planificación 2026-1'!H:H,"T3"))&gt;0,"P36"," ")</f>
        <v xml:space="preserve"> </v>
      </c>
      <c r="AQ307" s="58" t="str">
        <f>IF(SUM(COUNTIFS('Planificación 2026-1'!F:F,"FILIAL",'Planificación 2026-1'!X:X,C307,'Planificación 2026-1'!H:H,"T2"))&gt;0,"P37"," ")</f>
        <v xml:space="preserve"> </v>
      </c>
      <c r="AR307" s="58" t="str">
        <f>IF(SUM(COUNTIFS('Planificación 2026-1'!F:F,"FILIAL",'Planificación 2026-1'!X:X,C307,'Planificación 2026-1'!H:H,"AE"))&gt;0,"P38"," ")</f>
        <v xml:space="preserve"> </v>
      </c>
      <c r="AS307" s="58" t="str">
        <f>IF(SUM(COUNTIFS('Planificación 2026-1'!F:F,"FILIAL",'Planificación 2026-1'!X:X,C307,'Planificación 2026-1'!H:H,"T4"))&gt;0,"P55"," ")</f>
        <v xml:space="preserve"> </v>
      </c>
      <c r="AT307" s="58" t="str">
        <f>IF(SUM(COUNTIFS('Planificación 2026-1'!F:F,"SUNAMPE",'Planificación 2026-1'!X:X,C307,'Planificación 2026-1'!H:H,"AF"))&gt;0," P01"," ")</f>
        <v xml:space="preserve"> </v>
      </c>
      <c r="AU307" s="58" t="str">
        <f>IF(SUM(COUNTIFS('Planificación 2026-1'!F:F,"SUNAMPE",'Planificación 2026-1'!X:X,C307,'Planificación 2026-1'!H:H,"EN"))&gt;0,"P02"," ")</f>
        <v xml:space="preserve"> </v>
      </c>
      <c r="AV307" s="58" t="str">
        <f>IF(SUM(COUNTIFS('Planificación 2026-1'!F:F,"SUNAMPE",'Planificación 2026-1'!X:X,C307,'Planificación 2026-1'!H:H,"IS"))&gt;0,"P03"," ")</f>
        <v xml:space="preserve"> </v>
      </c>
      <c r="AW307" s="58" t="str">
        <f>IF(SUM(COUNTIFS('Planificación 2026-1'!F:F,"SUNAMPE",'Planificación 2026-1'!X:X,C307,'Planificación 2026-1'!H:H,"PS"))&gt;0,"P04"," ")</f>
        <v>P04</v>
      </c>
      <c r="AX307" s="58"/>
      <c r="AY307" s="58" t="str">
        <f>IF(SUM(COUNTIFS('Planificación 2026-1'!F:F,"SUNAMPE",'Planificación 2026-1'!X:X,C307,'Planificación 2026-1'!H:H,"IN"))&gt;0,"P06"," ")</f>
        <v xml:space="preserve"> </v>
      </c>
      <c r="AZ307" s="58" t="str">
        <f>IF(SUM(COUNTIFS('Planificación 2026-1'!F:F,"SUNAMPE",'Planificación 2026-1'!X:X,C307,'Planificación 2026-1'!H:H,"CA"))&gt;0,"P07"," ")</f>
        <v xml:space="preserve"> </v>
      </c>
      <c r="BA307" s="58" t="str">
        <f>IF(SUM(COUNTIFS('Planificación 2026-1'!F:F,"SUNAMPE",'Planificación 2026-1'!X:X,C307,'Planificación 2026-1'!H:H,"DE"))&gt;0,"P08"," ")</f>
        <v xml:space="preserve"> </v>
      </c>
      <c r="BB307" s="58" t="str">
        <f>IF(SUM(COUNTIFS('Planificación 2026-1'!F:F,"SUNAMPE",'Planificación 2026-1'!X:X,C307,'Planificación 2026-1'!H:H,"OB"))&gt;0,"P09"," ")</f>
        <v xml:space="preserve"> </v>
      </c>
      <c r="BC307" s="58" t="str">
        <f>IF(SUM(COUNTIFS('Planificación 2026-1'!F:F,"SUNAMPE",'Planificación 2026-1'!X:X,C307,'Planificación 2026-1'!H:H,"MH"))&gt;0,"P31"," ")</f>
        <v xml:space="preserve"> </v>
      </c>
      <c r="BD307" s="58" t="str">
        <f>IF(SUM(COUNTIFS('Planificación 2026-1'!F:F,"SUNAMPE",'Planificación 2026-1'!X:X,C307,'Planificación 2026-1'!H:H,"IC"))&gt;0,"P32"," ")</f>
        <v xml:space="preserve"> </v>
      </c>
      <c r="BE307" s="58" t="str">
        <f>IF(SUM(COUNTIFS('Planificación 2026-1'!F:F,"SUNAMPE",'Planificación 2026-1'!X:X,C307,'Planificación 2026-1'!H:H,"AR"))&gt;0,"P34"," ")</f>
        <v xml:space="preserve"> </v>
      </c>
      <c r="BF307" s="58" t="str">
        <f>IF(SUM(COUNTIFS('Planificación 2026-1'!F:F,"SUNAMPE",'Planificación 2026-1'!X:X,C307,'Planificación 2026-1'!H:H,"T1"))&gt;0,"P35"," ")</f>
        <v xml:space="preserve"> </v>
      </c>
      <c r="BG307" s="58" t="str">
        <f>IF(SUM(COUNTIFS('Planificación 2026-1'!F:F,"SUNAMPE",'Planificación 2026-1'!X:X,C307,'Planificación 2026-1'!H:H,"T3"))&gt;0,"P36"," ")</f>
        <v xml:space="preserve"> </v>
      </c>
      <c r="BH307" s="58" t="str">
        <f>IF(SUM(COUNTIFS('Planificación 2026-1'!F:F,"SUNAMPE",'Planificación 2026-1'!X:X,C307,'Planificación 2026-1'!H:H,"T2"))&gt;0,"P37"," ")</f>
        <v xml:space="preserve"> </v>
      </c>
      <c r="BI307" s="58" t="str">
        <f>IF(SUM(COUNTIFS('Planificación 2026-1'!F:F,"SUNAMPE",'Planificación 2026-1'!X:X,C307,'Planificación 2026-1'!H:H,"AE"))&gt;0,"P38"," ")</f>
        <v xml:space="preserve"> </v>
      </c>
      <c r="BJ307" s="58" t="str">
        <f>IF(SUM(COUNTIFS('Planificación 2026-1'!F:F,"SUNAMPE",'Planificación 2026-1'!X:X,C307,'Planificación 2026-1'!H:H,"T4"))&gt;0,"P55"," ")</f>
        <v xml:space="preserve"> </v>
      </c>
      <c r="BK307" s="58" t="str">
        <f>IF(SUM(COUNTIFS('Planificación 2026-1'!F:F,"HUAURA",'Planificación 2026-1'!X:X,C307,'Planificación 2026-1'!H:H,"AF"))&gt;0," P01"," ")</f>
        <v xml:space="preserve"> </v>
      </c>
      <c r="BL307" s="58" t="str">
        <f>IF(SUM(COUNTIFS('Planificación 2026-1'!F:F,"HUAURA",'Planificación 2026-1'!X:X,C307,'Planificación 2026-1'!H:H,"EN"))&gt;0,"P02"," ")</f>
        <v xml:space="preserve"> </v>
      </c>
      <c r="BM307" s="58" t="str">
        <f>IF(SUM(COUNTIFS('Planificación 2026-1'!F:F,"HUAURA",'Planificación 2026-1'!X:X,C307,'Planificación 2026-1'!H:H,"IS"))&gt;0,"P03"," ")</f>
        <v xml:space="preserve"> </v>
      </c>
      <c r="BN307" s="58" t="str">
        <f>IF(SUM(COUNTIFS('Planificación 2026-1'!F:F,"HUAURA",'Planificación 2026-1'!X:X,C307,'Planificación 2026-1'!H:H,"PS"))&gt;0,"P04"," ")</f>
        <v xml:space="preserve"> </v>
      </c>
      <c r="BO307" s="58"/>
      <c r="BP307" s="58" t="str">
        <f>IF(SUM(COUNTIFS('Planificación 2026-1'!F:F,"HUAURA",'Planificación 2026-1'!X:X,C307,'Planificación 2026-1'!H:H,"IN"))&gt;0,"P06"," ")</f>
        <v xml:space="preserve"> </v>
      </c>
      <c r="BQ307" s="58" t="str">
        <f>IF(SUM(COUNTIFS('Planificación 2026-1'!F:F,"HUAURA",'Planificación 2026-1'!X:X,C307,'Planificación 2026-1'!H:H,"CA"))&gt;0,"P07"," ")</f>
        <v xml:space="preserve"> </v>
      </c>
      <c r="BR307" s="58" t="str">
        <f>IF(SUM(COUNTIFS('Planificación 2026-1'!F:F,"HUAURA",'Planificación 2026-1'!X:X,C307,'Planificación 2026-1'!H:H,"DE"))&gt;0,"P08"," ")</f>
        <v xml:space="preserve"> </v>
      </c>
      <c r="BS307" s="58" t="str">
        <f>IF(SUM(COUNTIFS('Planificación 2026-1'!F:F,"HUAURA",'Planificación 2026-1'!X:X,C307,'Planificación 2026-1'!H:H,"OB"))&gt;0,"P09"," ")</f>
        <v xml:space="preserve"> </v>
      </c>
      <c r="BT307" s="58" t="str">
        <f>IF(SUM(COUNTIFS('Planificación 2026-1'!F:F,"HUAURA",'Planificación 2026-1'!X:X,C307,'Planificación 2026-1'!H:H,"MH"))&gt;0,"P31"," ")</f>
        <v xml:space="preserve"> </v>
      </c>
      <c r="BU307" s="58" t="str">
        <f>IF(SUM(COUNTIFS('Planificación 2026-1'!F:F,"HUAURA",'Planificación 2026-1'!X:X,C307,'Planificación 2026-1'!H:H,"IC"))&gt;0,"P32"," ")</f>
        <v xml:space="preserve"> </v>
      </c>
      <c r="BV307" s="58" t="str">
        <f>IF(SUM(COUNTIFS('Planificación 2026-1'!F:F,"HUAURA",'Planificación 2026-1'!X:X,C307,'Planificación 2026-1'!H:H,"AR"))&gt;0,"P34"," ")</f>
        <v xml:space="preserve"> </v>
      </c>
      <c r="BW307" s="58" t="str">
        <f>IF(SUM(COUNTIFS('Planificación 2026-1'!F:F,"HUAURA",'Planificación 2026-1'!X:X,C307,'Planificación 2026-1'!H:H,"T1"))&gt;0,"P35"," ")</f>
        <v xml:space="preserve"> </v>
      </c>
      <c r="BX307" s="58" t="str">
        <f>IF(SUM(COUNTIFS('Planificación 2026-1'!F:F,"HUAURA",'Planificación 2026-1'!X:X,C307,'Planificación 2026-1'!H:H,"T3"))&gt;0,"P36"," ")</f>
        <v xml:space="preserve"> </v>
      </c>
      <c r="BY307" s="58" t="str">
        <f>IF(SUM(COUNTIFS('Planificación 2026-1'!F:F,"HUAURA",'Planificación 2026-1'!X:X,C307,'Planificación 2026-1'!H:H,"T2"))&gt;0,"P37"," ")</f>
        <v xml:space="preserve"> </v>
      </c>
      <c r="BZ307" s="58" t="str">
        <f>IF(SUM(COUNTIFS('Planificación 2026-1'!F:F,"HUAURA",'Planificación 2026-1'!X:X,C307,'Planificación 2026-1'!H:H,"AE"))&gt;0,"P38"," ")</f>
        <v xml:space="preserve"> </v>
      </c>
      <c r="CA307" s="58" t="str">
        <f>IF(SUM(COUNTIFS('Planificación 2026-1'!F:F,"HUAURA",'Planificación 2026-1'!X:X,C307,'Planificación 2026-1'!H:H,"T4"))&gt;0,"P55"," ")</f>
        <v xml:space="preserve"> </v>
      </c>
      <c r="CB307" s="59">
        <f>SUMIFS('Planificación 2026-1'!S:S,'Planificación 2026-1'!X:X,C307,'Planificación 2026-1'!H:H,"AF",'Planificación 2026-1'!I:I,"&gt;2")</f>
        <v>0</v>
      </c>
      <c r="CC307" s="59">
        <f>SUMIFS('Planificación 2026-1'!S:S,'Planificación 2026-1'!X:X,C307,'Planificación 2026-1'!H:H,"EN",'Planificación 2026-1'!I:I,"&gt;2")</f>
        <v>0</v>
      </c>
      <c r="CD307" s="59">
        <f>SUMIFS('Planificación 2026-1'!S:S,'Planificación 2026-1'!X:X,C307,'Planificación 2026-1'!H:H,"IS",'Planificación 2026-1'!I:I,"&gt;2")</f>
        <v>0</v>
      </c>
      <c r="CE307" s="59">
        <f>SUMIFS('Planificación 2026-1'!S:S,'Planificación 2026-1'!X:X,C307,'Planificación 2026-1'!H:H,"PS",'Planificación 2026-1'!I:I,"&gt;2")</f>
        <v>0</v>
      </c>
      <c r="CF307" s="59">
        <f>SUMIFS('Planificación 2026-1'!S:S,'Planificación 2026-1'!X:X,C307,'Planificación 2026-1'!H:H,"IN",'Planificación 2026-1'!I:I,"&gt;2")</f>
        <v>0</v>
      </c>
      <c r="CG307" s="59">
        <f>SUMIFS('Planificación 2026-1'!S:S,'Planificación 2026-1'!X:X,C307,'Planificación 2026-1'!H:H,"CA",'Planificación 2026-1'!I:I,"&gt;2")</f>
        <v>0</v>
      </c>
      <c r="CH307" s="59">
        <f>SUMIFS('Planificación 2026-1'!S:S,'Planificación 2026-1'!X:X,C307,'Planificación 2026-1'!H:H,"DE",'Planificación 2026-1'!I:I,"&gt;2")</f>
        <v>0</v>
      </c>
      <c r="CI307" s="59">
        <f>SUMIFS('Planificación 2026-1'!S:S,'Planificación 2026-1'!X:X,C307,'Planificación 2026-1'!H:H,"OB",'Planificación 2026-1'!I:I,"&gt;2")</f>
        <v>0</v>
      </c>
      <c r="CJ307" s="59">
        <f>SUMIFS('Planificación 2026-1'!S:S,'Planificación 2026-1'!X:X,C307,'Planificación 2026-1'!H:H,"MH",'Planificación 2026-1'!I:I,"&gt;2")</f>
        <v>0</v>
      </c>
      <c r="CK307" s="59">
        <f>SUMIFS('Planificación 2026-1'!S:S,'Planificación 2026-1'!X:X,C307,'Planificación 2026-1'!H:H,"IC",'Planificación 2026-1'!I:I,"&gt;2")</f>
        <v>0</v>
      </c>
      <c r="CL307" s="59">
        <f>SUMIFS('Planificación 2026-1'!S:S,'Planificación 2026-1'!X:X,C307,'Planificación 2026-1'!H:H,"AR",'Planificación 2026-1'!I:I,"&gt;2")</f>
        <v>0</v>
      </c>
      <c r="CM307" s="59">
        <f>SUMIFS('Planificación 2026-1'!S:S,'Planificación 2026-1'!X:X,C307,'Planificación 2026-1'!H:H,"AE",'Planificación 2026-1'!I:I,"&gt;2")</f>
        <v>0</v>
      </c>
      <c r="CN307" s="59">
        <f>SUMIFS('Planificación 2026-1'!S:S,'Planificación 2026-1'!X:X,C307,'Planificación 2026-1'!H:H,"T1",'Planificación 2026-1'!I:I,"&gt;2")</f>
        <v>0</v>
      </c>
      <c r="CO307" s="59">
        <f>SUMIFS('Planificación 2026-1'!S:S,'Planificación 2026-1'!X:X,C307,'Planificación 2026-1'!H:H,"T3",'Planificación 2026-1'!I:I,"&gt;2")</f>
        <v>0</v>
      </c>
      <c r="CP307" s="59">
        <f>SUMIFS('Planificación 2026-1'!S:S,'Planificación 2026-1'!X:X,C307,'Planificación 2026-1'!H:H,"T2",'Planificación 2026-1'!I:I,"&gt;2")</f>
        <v>0</v>
      </c>
      <c r="CQ307" s="59">
        <f>SUMIFS('Planificación 2026-1'!S:S,'Planificación 2026-1'!X:X,C307,'Planificación 2026-1'!H:H,"T4",'Planificación 2026-1'!I:I,"&gt;2")</f>
        <v>0</v>
      </c>
      <c r="CR307" s="59">
        <f>SUMIFS('Planificación 2026-1'!S:S,'Planificación 2026-1'!X:X,C307,'Planificación 2026-1'!H:H,"AF",'Planificación 2026-1'!I:I,"&lt;3")</f>
        <v>0</v>
      </c>
      <c r="CS307" s="59">
        <f>SUMIFS('Planificación 2026-1'!S:S,'Planificación 2026-1'!X:X,C307,'Planificación 2026-1'!H:H,"EN",'Planificación 2026-1'!I:I,"&lt;3")</f>
        <v>6</v>
      </c>
      <c r="CT307" s="59">
        <f>SUMIFS('Planificación 2026-1'!S:S,'Planificación 2026-1'!X:X,C307,'Planificación 2026-1'!H:H,"IS",'Planificación 2026-1'!I:I,"&lt;3")</f>
        <v>0</v>
      </c>
      <c r="CU307" s="59">
        <f>SUMIFS('Planificación 2026-1'!S:S,'Planificación 2026-1'!X:X,C307,'Planificación 2026-1'!H:H,"PS",'Planificación 2026-1'!I:I,"&lt;3")</f>
        <v>4</v>
      </c>
      <c r="CV307" s="59">
        <f>SUMIFS('Planificación 2026-1'!S:S,'Planificación 2026-1'!X:X,C307,'Planificación 2026-1'!H:H,"IN",'Planificación 2026-1'!I:I,"&lt;3")</f>
        <v>0</v>
      </c>
      <c r="CW307" s="59">
        <f>SUMIFS('Planificación 2026-1'!S:S,'Planificación 2026-1'!X:X,C307,'Planificación 2026-1'!H:H,"CA",'Planificación 2026-1'!I:I,"&lt;3")</f>
        <v>0</v>
      </c>
      <c r="CX307" s="59">
        <f>SUMIFS('Planificación 2026-1'!S:S,'Planificación 2026-1'!X:X,C307,'Planificación 2026-1'!H:H,"DE",'Planificación 2026-1'!I:I,"&lt;3")</f>
        <v>0</v>
      </c>
      <c r="CY307" s="59">
        <f>SUMIFS('Planificación 2026-1'!S:S,'Planificación 2026-1'!X:X,C307,'Planificación 2026-1'!H:H,"OB",'Planificación 2026-1'!I:I,"&lt;3")</f>
        <v>0</v>
      </c>
      <c r="CZ307" s="59">
        <f>SUMIFS('Planificación 2026-1'!S:S,'Planificación 2026-1'!X:X,C307,'Planificación 2026-1'!H:H,"MH",'Planificación 2026-1'!I:I,"&lt;3")</f>
        <v>0</v>
      </c>
      <c r="DA307" s="59">
        <f>SUMIFS('Planificación 2026-1'!S:S,'Planificación 2026-1'!X:X,C307,'Planificación 2026-1'!H:H,"IC",'Planificación 2026-1'!I:I,"&lt;3")</f>
        <v>0</v>
      </c>
      <c r="DB307" s="59">
        <f>SUMIFS('Planificación 2026-1'!S:S,'Planificación 2026-1'!X:X,C307,'Planificación 2026-1'!H:H,"AR",'Planificación 2026-1'!I:I,"&lt;3")</f>
        <v>0</v>
      </c>
      <c r="DC307" s="59">
        <f>SUMIFS('Planificación 2026-1'!S:S,'Planificación 2026-1'!X:X,C307,'Planificación 2026-1'!H:H,"AE",'Planificación 2026-1'!I:I,"&lt;3")</f>
        <v>0</v>
      </c>
      <c r="DD307" s="59">
        <f>SUMIFS('Planificación 2026-1'!S:S,'Planificación 2026-1'!X:X,C307,'Planificación 2026-1'!H:H,"T1",'Planificación 2026-1'!I:I,"&lt;3")</f>
        <v>0</v>
      </c>
      <c r="DE307" s="59">
        <f>SUMIFS('Planificación 2026-1'!S:S,'Planificación 2026-1'!X:X,C307,'Planificación 2026-1'!H:H,"T3",'Planificación 2026-1'!I:I,"&lt;3")</f>
        <v>0</v>
      </c>
      <c r="DF307" s="59">
        <f>SUMIFS('Planificación 2026-1'!S:S,'Planificación 2026-1'!X:X,C307,'Planificación 2026-1'!H:H,"T2",'Planificación 2026-1'!I:I,"&lt;3")</f>
        <v>0</v>
      </c>
      <c r="DG307" s="59">
        <f>SUMIFS('Planificación 2026-1'!S:S,'Planificación 2026-1'!X:X,C307,'Planificación 2026-1'!H:H,"T4",'Planificación 2026-1'!I:I,"&lt;3")</f>
        <v>0</v>
      </c>
      <c r="DH307" s="58" t="str">
        <f t="shared" si="121"/>
        <v>P02</v>
      </c>
      <c r="DI307" s="27">
        <f>IF(C307="","",SUMIFS('Planificación 2026-1'!S:S,'Planificación 2026-1'!X:X,C307,'Planificación 2026-1'!F:F,"PRINCIPAL",'Planificación 2026-1'!Y:Y,"VIRTUAL"))</f>
        <v>0</v>
      </c>
      <c r="DJ307" s="27">
        <f>IF(C307="","",SUMIFS('Planificación 2026-1'!S:S,'Planificación 2026-1'!X:X,C307,'Planificación 2026-1'!F:F,"PRINCIPAL",'Planificación 2026-1'!Y:Y,"PRESENCIAL"))</f>
        <v>6</v>
      </c>
      <c r="DK307" s="27">
        <f>IF(C307="","",SUMIFS('Planificación 2026-1'!S:S,'Planificación 2026-1'!X:X,C307,'Planificación 2026-1'!F:F,"PRINCIPAL",'Planificación 2026-1'!Y:Y,"HIBRIDO PRESENCIAL"))</f>
        <v>0</v>
      </c>
      <c r="DL307" s="58" t="str">
        <f t="shared" si="122"/>
        <v/>
      </c>
      <c r="DM307" s="58">
        <f>IF(C307="","",SUMIFS('Planificación 2026-1'!S:S,'Planificación 2026-1'!X:X,C307,'Planificación 2026-1'!F:F,"FILIAL",'Planificación 2026-1'!Y:Y,"VIRTUAL"))</f>
        <v>0</v>
      </c>
      <c r="DN307" s="60">
        <f>IF(C307="","",SUMIFS('Planificación 2026-1'!S:S,'Planificación 2026-1'!X:X,C307,'Planificación 2026-1'!F:F,"FILIAL",'Planificación 2026-1'!Y:Y,"PRESENCIAL"))</f>
        <v>0</v>
      </c>
      <c r="DO307" s="29">
        <f>IF(C307="","",SUMIFS('Planificación 2026-1'!S:S,'Planificación 2026-1'!X:X,C307,'Planificación 2026-1'!F:F,"FILIAL",'Planificación 2026-1'!Y:Y,"HIBRIDO PRESENCIAL"))</f>
        <v>0</v>
      </c>
      <c r="DP307" s="61" t="str">
        <f t="shared" si="123"/>
        <v>P04</v>
      </c>
      <c r="DQ307" s="58">
        <f>IF(C307="","",SUMIFS('Planificación 2026-1'!S:S,'Planificación 2026-1'!X:X,C307,'Planificación 2026-1'!F:F,"SUNAMPE",'Planificación 2026-1'!Y:Y,"VIRTUAL"))</f>
        <v>0</v>
      </c>
      <c r="DR307" s="29">
        <f>IF(C307="","",SUMIFS('Planificación 2026-1'!S:S,'Planificación 2026-1'!X:X,C307,'Planificación 2026-1'!F:F,"SUNAMPE",'Planificación 2026-1'!Y:Y,"PRESENCIAL"))</f>
        <v>4</v>
      </c>
      <c r="DS307" s="61" t="str">
        <f t="shared" si="124"/>
        <v/>
      </c>
      <c r="DT307" s="58">
        <f>IF(C307="","",SUMIFS('Planificación 2026-1'!S:S,'Planificación 2026-1'!X:X,C307,'Planificación 2026-1'!F:F,"HUAURA",'Planificación 2026-1'!Y:Y,"VIRTUAL"))</f>
        <v>0</v>
      </c>
      <c r="DU307" s="29">
        <f>IF(C307="","",SUMIFS('Planificación 2026-1'!S:S,'Planificación 2026-1'!X:X,C307,'Planificación 2026-1'!F:F,"HUAURA",'Planificación 2026-1'!Y:Y,"PRESENCIAL"))</f>
        <v>0</v>
      </c>
      <c r="DV307" s="32">
        <f>SUMIFS('Planificación 2026-1'!S:S,'Planificación 2026-1'!X:X,C307,'Planificación 2026-1'!F:F,"PRINCIPAL",'Planificación 2026-1'!Y:Y,"VIRTUAL",'Planificación 2026-1'!I:I,"&gt;2")</f>
        <v>0</v>
      </c>
      <c r="DW307" s="32">
        <f>SUMIFS('Planificación 2026-1'!S:S,'Planificación 2026-1'!X:X,C307,'Planificación 2026-1'!F:F,"PRINCIPAL",'Planificación 2026-1'!Y:Y,"&lt;&gt;VIRTUAL",'Planificación 2026-1'!I:I,"&gt;2")</f>
        <v>0</v>
      </c>
      <c r="DX307" s="32">
        <f>SUMIFS('Planificación 2026-1'!S:S,'Planificación 2026-1'!X:X,C307,'Planificación 2026-1'!F:F,"SUNAMPE",'Planificación 2026-1'!Y:Y,"VIRTUAL",'Planificación 2026-1'!I:I,"&gt;2")</f>
        <v>0</v>
      </c>
      <c r="DY307" s="32">
        <f>SUMIFS('Planificación 2026-1'!S:S,'Planificación 2026-1'!X:X,C307,'Planificación 2026-1'!F:F,"SUNAMPE",'Planificación 2026-1'!Y:Y,"&lt;&gt;VIRTUAL",'Planificación 2026-1'!I:I,"&gt;2")</f>
        <v>0</v>
      </c>
      <c r="DZ307" s="32">
        <f>SUMIFS('Planificación 2026-1'!S:S,'Planificación 2026-1'!X:X,C307,'Planificación 2026-1'!F:F,"FILIAL",'Planificación 2026-1'!Y:Y,"VIRTUAL",'Planificación 2026-1'!I:I,"&gt;2")</f>
        <v>0</v>
      </c>
      <c r="EA307" s="32">
        <f>SUMIFS('Planificación 2026-1'!S:S,'Planificación 2026-1'!X:X,C307,'Planificación 2026-1'!F:F,"FILIAL",'Planificación 2026-1'!Y:Y,"&lt;&gt;VIRTUAL",'Planificación 2026-1'!I:I,"&gt;2")</f>
        <v>0</v>
      </c>
      <c r="EB307" s="32">
        <f>SUMIFS('Planificación 2026-1'!S:S,'Planificación 2026-1'!X:X,C307,'Planificación 2026-1'!F:F,"PORUMA",'Planificación 2026-1'!Y:Y,"VIRTUAL",'Planificación 2026-1'!I:I,"&gt;2")</f>
        <v>0</v>
      </c>
      <c r="EC307" s="32">
        <f>SUMIFS('Planificación 2026-1'!S:S,'Planificación 2026-1'!X:X,C307,'Planificación 2026-1'!F:F,"PORUMA",'Planificación 2026-1'!Y:Y,"&lt;&gt;VIRTUAL",'Planificación 2026-1'!I:I,"&gt;2")</f>
        <v>0</v>
      </c>
      <c r="ED307" s="32">
        <f>SUMIFS('Planificación 2026-1'!S:S,'Planificación 2026-1'!X:X,C307,'Planificación 2026-1'!F:F,"HUAURA",'Planificación 2026-1'!Y:Y,"VIRTUAL",'Planificación 2026-1'!I:I,"&gt;2")</f>
        <v>0</v>
      </c>
      <c r="EE307" s="32">
        <f>SUMIFS('Planificación 2026-1'!S:S,'Planificación 2026-1'!X:X,C307,'Planificación 2026-1'!F:F,"HUAURA",'Planificación 2026-1'!Y:Y,"&lt;&gt;VIRTUAL",'Planificación 2026-1'!I:I,"&gt;2")</f>
        <v>0</v>
      </c>
      <c r="EF307" s="32">
        <f>SUMIFS('Planificación 2026-1'!S:S,'Planificación 2026-1'!X:X,C307,'Planificación 2026-1'!F:F,"PRINCIPAL",'Planificación 2026-1'!Y:Y,"VIRTUAL",'Planificación 2026-1'!I:I,"&lt;3")</f>
        <v>0</v>
      </c>
      <c r="EG307" s="32">
        <f>SUMIFS('Planificación 2026-1'!S:S,'Planificación 2026-1'!X:X,C307,'Planificación 2026-1'!F:F,"PRINCIPAL",'Planificación 2026-1'!Y:Y,"&lt;&gt;VIRTUAL",'Planificación 2026-1'!I:I,"&lt;3")</f>
        <v>6</v>
      </c>
      <c r="EH307" s="32">
        <f>SUMIFS('Planificación 2026-1'!S:S,'Planificación 2026-1'!X:X,C307,'Planificación 2026-1'!F:F,"SUNAMPE",'Planificación 2026-1'!Y:Y,"VIRTUAL",'Planificación 2026-1'!I:I,"&lt;3")</f>
        <v>0</v>
      </c>
      <c r="EI307" s="32">
        <f>SUMIFS('Planificación 2026-1'!S:S,'Planificación 2026-1'!X:X,C307,'Planificación 2026-1'!F:F,"SUNAMPE",'Planificación 2026-1'!Y:Y,"&lt;&gt;VIRTUAL",'Planificación 2026-1'!I:I,"&lt;3")</f>
        <v>4</v>
      </c>
      <c r="EJ307" s="32">
        <f>SUMIFS('Planificación 2026-1'!S:S,'Planificación 2026-1'!X:X,C307,'Planificación 2026-1'!F:F,"FILIAL",'Planificación 2026-1'!Y:Y,"VIRTUAL",'Planificación 2026-1'!I:I,"&lt;3")</f>
        <v>0</v>
      </c>
      <c r="EK307" s="32">
        <f>SUMIFS('Planificación 2026-1'!S:S,'Planificación 2026-1'!X:X,C307,'Planificación 2026-1'!F:F,"FILIAL",'Planificación 2026-1'!Y:Y,"&lt;&gt;VIRTUAL",'Planificación 2026-1'!I:I,"&lt;3")</f>
        <v>0</v>
      </c>
      <c r="EL307" s="32">
        <f>SUMIFS('Planificación 2026-1'!S:S,'Planificación 2026-1'!X:X,C307,'Planificación 2026-1'!F:F,"PORUMA",'Planificación 2026-1'!Y:Y,"VIRTUAL",'Planificación 2026-1'!I:I,"&lt;3")</f>
        <v>0</v>
      </c>
      <c r="EM307" s="32">
        <f>SUMIFS('Planificación 2026-1'!S:S,'Planificación 2026-1'!X:X,C307,'Planificación 2026-1'!F:F,"PORUMA",'Planificación 2026-1'!Y:Y,"&lt;&gt;VIRTUAL",'Planificación 2026-1'!I:I,"&lt;3")</f>
        <v>0</v>
      </c>
      <c r="EN307" s="32">
        <f>SUMIFS('Planificación 2026-1'!S:S,'Planificación 2026-1'!X:X,C307,'Planificación 2026-1'!F:F,"HUAURA",'Planificación 2026-1'!Y:Y,"VIRTUAL",'Planificación 2026-1'!I:I,"&lt;3")</f>
        <v>0</v>
      </c>
      <c r="EO307" s="32">
        <f>SUMIFS('Planificación 2026-1'!S:S,'Planificación 2026-1'!X:X,C307,'Planificación 2026-1'!F:F,"HUAURA",'Planificación 2026-1'!Y:Y,"&lt;&gt;VIRTUAL",'Planificación 2026-1'!I:I,"&lt;3")</f>
        <v>0</v>
      </c>
      <c r="EP307" s="32">
        <f t="shared" si="125"/>
        <v>0</v>
      </c>
      <c r="EQ307" s="32">
        <f t="shared" si="126"/>
        <v>0</v>
      </c>
      <c r="ER307" s="32">
        <f t="shared" si="127"/>
        <v>0</v>
      </c>
      <c r="ES307" s="32">
        <f t="shared" si="128"/>
        <v>6</v>
      </c>
      <c r="ET307" s="32">
        <f t="shared" si="129"/>
        <v>4</v>
      </c>
      <c r="EU307" s="32">
        <f t="shared" si="130"/>
        <v>10</v>
      </c>
      <c r="EV307" s="32" t="b">
        <f t="shared" si="131"/>
        <v>1</v>
      </c>
      <c r="EW307" s="32"/>
      <c r="EX307" s="32">
        <f t="shared" si="132"/>
        <v>0</v>
      </c>
      <c r="EY307" s="32">
        <f t="shared" si="133"/>
        <v>10</v>
      </c>
      <c r="EZ307" s="32" t="b">
        <f t="shared" si="134"/>
        <v>1</v>
      </c>
      <c r="FA307" s="32" t="str">
        <f t="shared" si="135"/>
        <v/>
      </c>
      <c r="FB307" s="32" t="str">
        <f t="shared" si="136"/>
        <v>PRESENCIAL</v>
      </c>
    </row>
    <row r="308" spans="2:158">
      <c r="B308" s="65">
        <v>305</v>
      </c>
      <c r="C308" s="32" t="s">
        <v>516</v>
      </c>
      <c r="D308" s="429">
        <v>43753538</v>
      </c>
      <c r="E308" s="62">
        <f>SUMIF('Planificación 2026-1'!X:X,C308,'Planificación 2026-1'!S:S)</f>
        <v>15</v>
      </c>
      <c r="F308" s="450" t="s">
        <v>203</v>
      </c>
      <c r="G308" s="57" t="s">
        <v>298</v>
      </c>
      <c r="J308" s="29" t="s">
        <v>195</v>
      </c>
      <c r="K308" s="29" t="s">
        <v>259</v>
      </c>
      <c r="L308" s="57" t="str">
        <f>IF(SUM(COUNTIFS('Planificación 2026-1'!F:F,"PRINCIPAL",'Planificación 2026-1'!X:X,C308,'Planificación 2026-1'!H:H,"AF"))&gt;0,"P01"," ")</f>
        <v xml:space="preserve"> </v>
      </c>
      <c r="M308" s="58" t="str">
        <f>IF(SUM(COUNTIFS('Planificación 2026-1'!F:F,"PRINCIPAL",'Planificación 2026-1'!X:X,C308,'Planificación 2026-1'!H:H,"EN"))&gt;0,"P02"," ")</f>
        <v xml:space="preserve"> </v>
      </c>
      <c r="N308" s="58" t="str">
        <f>IF(SUM(COUNTIFS('Planificación 2026-1'!F:F,"PRINCIPAL",'Planificación 2026-1'!X:X,C308,'Planificación 2026-1'!H:H,"IS"))&gt;0,"P03"," ")</f>
        <v xml:space="preserve"> </v>
      </c>
      <c r="O308" s="58" t="str">
        <f>IF(SUM(COUNTIFS('Planificación 2026-1'!F:F,"PRINCIPAL",'Planificación 2026-1'!X:X,C308,'Planificación 2026-1'!H:H,"PS"))&gt;0,"P04"," ")</f>
        <v xml:space="preserve"> </v>
      </c>
      <c r="P308" s="58"/>
      <c r="Q308" s="58" t="str">
        <f>IF(SUM(COUNTIFS('Planificación 2026-1'!F:F,"PRINCIPAL",'Planificación 2026-1'!X:X,C308,'Planificación 2026-1'!H:H,"IN"))&gt;0,"P06"," ")</f>
        <v xml:space="preserve"> </v>
      </c>
      <c r="R308" s="58" t="str">
        <f>IF(SUM(COUNTIFS('Planificación 2026-1'!F:F,"PRINCIPAL",'Planificación 2026-1'!X:X,C308,'Planificación 2026-1'!H:H,"CA"))&gt;0,"P07"," ")</f>
        <v xml:space="preserve"> </v>
      </c>
      <c r="S308" s="58" t="str">
        <f>IF(SUM(COUNTIFS('Planificación 2026-1'!F:F,"PRINCIPAL",'Planificación 2026-1'!X:X,C308,'Planificación 2026-1'!H:H,"DE"))&gt;0,"P08"," ")</f>
        <v xml:space="preserve"> </v>
      </c>
      <c r="T308" s="58" t="str">
        <f>IF(SUM(COUNTIFS('Planificación 2026-1'!F:F,"PRINCIPAL",'Planificación 2026-1'!X:X,C308,'Planificación 2026-1'!H:H,"OB"))&gt;0,"P09"," ")</f>
        <v xml:space="preserve"> </v>
      </c>
      <c r="U308" s="58" t="str">
        <f>IF(SUM(COUNTIFS('Planificación 2026-1'!F:F,"PRINCIPAL",'Planificación 2026-1'!X:X,C308,'Planificación 2026-1'!H:H,"MH"))&gt;0,"P31"," ")</f>
        <v xml:space="preserve"> </v>
      </c>
      <c r="V308" s="58" t="str">
        <f>IF(SUM(COUNTIFS('Planificación 2026-1'!F:F,"PRINCIPAL",'Planificación 2026-1'!X:X,C308,'Planificación 2026-1'!H:H,"IC"))&gt;0,"P32"," ")</f>
        <v xml:space="preserve"> </v>
      </c>
      <c r="W308" s="58" t="str">
        <f>IF(SUM(COUNTIFS('Planificación 2026-1'!F:F,"PRINCIPAL",'Planificación 2026-1'!X:X,C308,'Planificación 2026-1'!H:H,"AR"))&gt;0,"P34"," ")</f>
        <v xml:space="preserve"> </v>
      </c>
      <c r="X308" s="58" t="str">
        <f>IF(SUM(COUNTIFS('Planificación 2026-1'!F:F,"PRINCIPAL",'Planificación 2026-1'!X:X,C308,'Planificación 2026-1'!H:H,"T1"))&gt;0,"P35"," ")</f>
        <v xml:space="preserve"> </v>
      </c>
      <c r="Y308" s="58" t="str">
        <f>IF(SUM(COUNTIFS('Planificación 2026-1'!F:F,"PRINCIPAL",'Planificación 2026-1'!X:X,C308,'Planificación 2026-1'!H:H,"T3"))&gt;0,"P36"," ")</f>
        <v xml:space="preserve"> </v>
      </c>
      <c r="Z308" s="58" t="str">
        <f>IF(SUM(COUNTIFS('Planificación 2026-1'!F:F,"PRINCIPAL",'Planificación 2026-1'!X:X,C308,'Planificación 2026-1'!H:H,"T2"))&gt;0,"P37"," ")</f>
        <v xml:space="preserve"> </v>
      </c>
      <c r="AA308" s="58" t="str">
        <f>IF(SUM(COUNTIFS('Planificación 2026-1'!F:F,"PRINCIPAL",'Planificación 2026-1'!X:X,C308,'Planificación 2026-1'!H:H,"AE"))&gt;0,"P38"," ")</f>
        <v xml:space="preserve"> </v>
      </c>
      <c r="AB308" s="58" t="str">
        <f>IF(SUM(COUNTIFS('Planificación 2026-1'!F:F,"PRINCIPAL",'Planificación 2026-1'!X:X,C308,'Planificación 2026-1'!H:H,"T4"))&gt;0,"P55"," ")</f>
        <v xml:space="preserve"> </v>
      </c>
      <c r="AC308" s="58" t="str">
        <f>IF(SUM(COUNTIFS('Planificación 2026-1'!F:F,"FILIAL",'Planificación 2026-1'!X:X,C308,'Planificación 2026-1'!H:H,"AF"))&gt;0," P01"," ")</f>
        <v xml:space="preserve"> </v>
      </c>
      <c r="AD308" s="58" t="str">
        <f>IF(SUM(COUNTIFS('Planificación 2026-1'!F:F,"FILIAL",'Planificación 2026-1'!X:X,C308,'Planificación 2026-1'!H:H,"EN"))&gt;0,"P02"," ")</f>
        <v xml:space="preserve"> </v>
      </c>
      <c r="AE308" s="58" t="str">
        <f>IF(SUM(COUNTIFS('Planificación 2026-1'!F:F,"FILIAL",'Planificación 2026-1'!X:X,C308,'Planificación 2026-1'!H:H,"IS"))&gt;0,"P03"," ")</f>
        <v xml:space="preserve"> </v>
      </c>
      <c r="AF308" s="58" t="str">
        <f>IF(SUM(COUNTIFS('Planificación 2026-1'!F:F,"FILIAL",'Planificación 2026-1'!X:X,C308,'Planificación 2026-1'!H:H,"PS"))&gt;0,"P04"," ")</f>
        <v xml:space="preserve"> </v>
      </c>
      <c r="AG308" s="58"/>
      <c r="AH308" s="58" t="str">
        <f>IF(SUM(COUNTIFS('Planificación 2026-1'!F:F,"FILIAL",'Planificación 2026-1'!X:X,C308,'Planificación 2026-1'!H:H,"IN"))&gt;0,"P06"," ")</f>
        <v xml:space="preserve"> </v>
      </c>
      <c r="AI308" s="58" t="str">
        <f>IF(SUM(COUNTIFS('Planificación 2026-1'!F:F,"FILIAL",'Planificación 2026-1'!X:X,C308,'Planificación 2026-1'!H:H,"CA"))&gt;0,"P07"," ")</f>
        <v xml:space="preserve"> </v>
      </c>
      <c r="AJ308" s="58" t="str">
        <f>IF(SUM(COUNTIFS('Planificación 2026-1'!F:F,"FILIAL",'Planificación 2026-1'!X:X,C308,'Planificación 2026-1'!H:H,"DE"))&gt;0,"P08"," ")</f>
        <v xml:space="preserve"> </v>
      </c>
      <c r="AK308" s="58" t="str">
        <f>IF(SUM(COUNTIFS('Planificación 2026-1'!F:F,"FILIAL",'Planificación 2026-1'!X:X,C308,'Planificación 2026-1'!H:H,"OB"))&gt;0,"P09"," ")</f>
        <v xml:space="preserve"> </v>
      </c>
      <c r="AL308" s="58" t="str">
        <f>IF(SUM(COUNTIFS('Planificación 2026-1'!F:F,"FILIAL",'Planificación 2026-1'!X:X,C308,'Planificación 2026-1'!H:H,"MH"))&gt;0,"P31"," ")</f>
        <v xml:space="preserve"> </v>
      </c>
      <c r="AM308" s="58" t="str">
        <f>IF(SUM(COUNTIFS('Planificación 2026-1'!F:F,"FILIAL",'Planificación 2026-1'!X:X,C308,'Planificación 2026-1'!H:H,"IC"))&gt;0,"P32"," ")</f>
        <v xml:space="preserve"> </v>
      </c>
      <c r="AN308" s="58" t="str">
        <f>IF(SUM(COUNTIFS('Planificación 2026-1'!F:F,"FILIAL",'Planificación 2026-1'!X:X,C308,'Planificación 2026-1'!H:H,"AR"))&gt;0,"P34"," ")</f>
        <v xml:space="preserve"> </v>
      </c>
      <c r="AO308" s="58" t="str">
        <f>IF(SUM(COUNTIFS('Planificación 2026-1'!F:F,"FILIAL",'Planificación 2026-1'!X:X,C308,'Planificación 2026-1'!H:H,"T1"))&gt;0,"P35"," ")</f>
        <v xml:space="preserve"> </v>
      </c>
      <c r="AP308" s="58" t="str">
        <f>IF(SUM(COUNTIFS('Planificación 2026-1'!F:F,"FILIAL",'Planificación 2026-1'!X:X,C308,'Planificación 2026-1'!H:H,"T3"))&gt;0,"P36"," ")</f>
        <v xml:space="preserve"> </v>
      </c>
      <c r="AQ308" s="58" t="str">
        <f>IF(SUM(COUNTIFS('Planificación 2026-1'!F:F,"FILIAL",'Planificación 2026-1'!X:X,C308,'Planificación 2026-1'!H:H,"T2"))&gt;0,"P37"," ")</f>
        <v xml:space="preserve"> </v>
      </c>
      <c r="AR308" s="58" t="str">
        <f>IF(SUM(COUNTIFS('Planificación 2026-1'!F:F,"FILIAL",'Planificación 2026-1'!X:X,C308,'Planificación 2026-1'!H:H,"AE"))&gt;0,"P38"," ")</f>
        <v xml:space="preserve"> </v>
      </c>
      <c r="AS308" s="58" t="str">
        <f>IF(SUM(COUNTIFS('Planificación 2026-1'!F:F,"FILIAL",'Planificación 2026-1'!X:X,C308,'Planificación 2026-1'!H:H,"T4"))&gt;0,"P55"," ")</f>
        <v xml:space="preserve"> </v>
      </c>
      <c r="AT308" s="58" t="str">
        <f>IF(SUM(COUNTIFS('Planificación 2026-1'!F:F,"SUNAMPE",'Planificación 2026-1'!X:X,C308,'Planificación 2026-1'!H:H,"AF"))&gt;0," P01"," ")</f>
        <v xml:space="preserve"> </v>
      </c>
      <c r="AU308" s="58" t="str">
        <f>IF(SUM(COUNTIFS('Planificación 2026-1'!F:F,"SUNAMPE",'Planificación 2026-1'!X:X,C308,'Planificación 2026-1'!H:H,"EN"))&gt;0,"P02"," ")</f>
        <v xml:space="preserve"> </v>
      </c>
      <c r="AV308" s="58" t="str">
        <f>IF(SUM(COUNTIFS('Planificación 2026-1'!F:F,"SUNAMPE",'Planificación 2026-1'!X:X,C308,'Planificación 2026-1'!H:H,"IS"))&gt;0,"P03"," ")</f>
        <v xml:space="preserve"> </v>
      </c>
      <c r="AW308" s="58" t="str">
        <f>IF(SUM(COUNTIFS('Planificación 2026-1'!F:F,"SUNAMPE",'Planificación 2026-1'!X:X,C308,'Planificación 2026-1'!H:H,"PS"))&gt;0,"P04"," ")</f>
        <v xml:space="preserve"> </v>
      </c>
      <c r="AX308" s="58"/>
      <c r="AY308" s="58" t="str">
        <f>IF(SUM(COUNTIFS('Planificación 2026-1'!F:F,"SUNAMPE",'Planificación 2026-1'!X:X,C308,'Planificación 2026-1'!H:H,"IN"))&gt;0,"P06"," ")</f>
        <v xml:space="preserve"> </v>
      </c>
      <c r="AZ308" s="58" t="str">
        <f>IF(SUM(COUNTIFS('Planificación 2026-1'!F:F,"SUNAMPE",'Planificación 2026-1'!X:X,C308,'Planificación 2026-1'!H:H,"CA"))&gt;0,"P07"," ")</f>
        <v xml:space="preserve"> </v>
      </c>
      <c r="BA308" s="58" t="str">
        <f>IF(SUM(COUNTIFS('Planificación 2026-1'!F:F,"SUNAMPE",'Planificación 2026-1'!X:X,C308,'Planificación 2026-1'!H:H,"DE"))&gt;0,"P08"," ")</f>
        <v xml:space="preserve"> </v>
      </c>
      <c r="BB308" s="58" t="str">
        <f>IF(SUM(COUNTIFS('Planificación 2026-1'!F:F,"SUNAMPE",'Planificación 2026-1'!X:X,C308,'Planificación 2026-1'!H:H,"OB"))&gt;0,"P09"," ")</f>
        <v xml:space="preserve"> </v>
      </c>
      <c r="BC308" s="58" t="str">
        <f>IF(SUM(COUNTIFS('Planificación 2026-1'!F:F,"SUNAMPE",'Planificación 2026-1'!X:X,C308,'Planificación 2026-1'!H:H,"MH"))&gt;0,"P31"," ")</f>
        <v xml:space="preserve"> </v>
      </c>
      <c r="BD308" s="58" t="str">
        <f>IF(SUM(COUNTIFS('Planificación 2026-1'!F:F,"SUNAMPE",'Planificación 2026-1'!X:X,C308,'Planificación 2026-1'!H:H,"IC"))&gt;0,"P32"," ")</f>
        <v xml:space="preserve"> </v>
      </c>
      <c r="BE308" s="58" t="str">
        <f>IF(SUM(COUNTIFS('Planificación 2026-1'!F:F,"SUNAMPE",'Planificación 2026-1'!X:X,C308,'Planificación 2026-1'!H:H,"AR"))&gt;0,"P34"," ")</f>
        <v xml:space="preserve"> </v>
      </c>
      <c r="BF308" s="58" t="str">
        <f>IF(SUM(COUNTIFS('Planificación 2026-1'!F:F,"SUNAMPE",'Planificación 2026-1'!X:X,C308,'Planificación 2026-1'!H:H,"T1"))&gt;0,"P35"," ")</f>
        <v xml:space="preserve"> </v>
      </c>
      <c r="BG308" s="58" t="str">
        <f>IF(SUM(COUNTIFS('Planificación 2026-1'!F:F,"SUNAMPE",'Planificación 2026-1'!X:X,C308,'Planificación 2026-1'!H:H,"T3"))&gt;0,"P36"," ")</f>
        <v xml:space="preserve"> </v>
      </c>
      <c r="BH308" s="58" t="str">
        <f>IF(SUM(COUNTIFS('Planificación 2026-1'!F:F,"SUNAMPE",'Planificación 2026-1'!X:X,C308,'Planificación 2026-1'!H:H,"T2"))&gt;0,"P37"," ")</f>
        <v xml:space="preserve"> </v>
      </c>
      <c r="BI308" s="58" t="str">
        <f>IF(SUM(COUNTIFS('Planificación 2026-1'!F:F,"SUNAMPE",'Planificación 2026-1'!X:X,C308,'Planificación 2026-1'!H:H,"AE"))&gt;0,"P38"," ")</f>
        <v xml:space="preserve"> </v>
      </c>
      <c r="BJ308" s="58" t="str">
        <f>IF(SUM(COUNTIFS('Planificación 2026-1'!F:F,"SUNAMPE",'Planificación 2026-1'!X:X,C308,'Planificación 2026-1'!H:H,"T4"))&gt;0,"P55"," ")</f>
        <v xml:space="preserve"> </v>
      </c>
      <c r="BK308" s="58" t="str">
        <f>IF(SUM(COUNTIFS('Planificación 2026-1'!F:F,"HUAURA",'Planificación 2026-1'!X:X,C308,'Planificación 2026-1'!H:H,"AF"))&gt;0," P01"," ")</f>
        <v xml:space="preserve"> </v>
      </c>
      <c r="BL308" s="58" t="str">
        <f>IF(SUM(COUNTIFS('Planificación 2026-1'!F:F,"HUAURA",'Planificación 2026-1'!X:X,C308,'Planificación 2026-1'!H:H,"EN"))&gt;0,"P02"," ")</f>
        <v xml:space="preserve"> </v>
      </c>
      <c r="BM308" s="58" t="str">
        <f>IF(SUM(COUNTIFS('Planificación 2026-1'!F:F,"HUAURA",'Planificación 2026-1'!X:X,C308,'Planificación 2026-1'!H:H,"IS"))&gt;0,"P03"," ")</f>
        <v xml:space="preserve"> </v>
      </c>
      <c r="BN308" s="58" t="str">
        <f>IF(SUM(COUNTIFS('Planificación 2026-1'!F:F,"HUAURA",'Planificación 2026-1'!X:X,C308,'Planificación 2026-1'!H:H,"PS"))&gt;0,"P04"," ")</f>
        <v xml:space="preserve"> </v>
      </c>
      <c r="BO308" s="58"/>
      <c r="BP308" s="58" t="str">
        <f>IF(SUM(COUNTIFS('Planificación 2026-1'!F:F,"HUAURA",'Planificación 2026-1'!X:X,C308,'Planificación 2026-1'!H:H,"IN"))&gt;0,"P06"," ")</f>
        <v xml:space="preserve"> </v>
      </c>
      <c r="BQ308" s="58" t="str">
        <f>IF(SUM(COUNTIFS('Planificación 2026-1'!F:F,"HUAURA",'Planificación 2026-1'!X:X,C308,'Planificación 2026-1'!H:H,"CA"))&gt;0,"P07"," ")</f>
        <v xml:space="preserve"> </v>
      </c>
      <c r="BR308" s="58" t="str">
        <f>IF(SUM(COUNTIFS('Planificación 2026-1'!F:F,"HUAURA",'Planificación 2026-1'!X:X,C308,'Planificación 2026-1'!H:H,"DE"))&gt;0,"P08"," ")</f>
        <v xml:space="preserve"> </v>
      </c>
      <c r="BS308" s="58" t="str">
        <f>IF(SUM(COUNTIFS('Planificación 2026-1'!F:F,"HUAURA",'Planificación 2026-1'!X:X,C308,'Planificación 2026-1'!H:H,"OB"))&gt;0,"P09"," ")</f>
        <v xml:space="preserve"> </v>
      </c>
      <c r="BT308" s="58" t="str">
        <f>IF(SUM(COUNTIFS('Planificación 2026-1'!F:F,"HUAURA",'Planificación 2026-1'!X:X,C308,'Planificación 2026-1'!H:H,"MH"))&gt;0,"P31"," ")</f>
        <v xml:space="preserve"> </v>
      </c>
      <c r="BU308" s="58" t="str">
        <f>IF(SUM(COUNTIFS('Planificación 2026-1'!F:F,"HUAURA",'Planificación 2026-1'!X:X,C308,'Planificación 2026-1'!H:H,"IC"))&gt;0,"P32"," ")</f>
        <v xml:space="preserve"> </v>
      </c>
      <c r="BV308" s="58" t="str">
        <f>IF(SUM(COUNTIFS('Planificación 2026-1'!F:F,"HUAURA",'Planificación 2026-1'!X:X,C308,'Planificación 2026-1'!H:H,"AR"))&gt;0,"P34"," ")</f>
        <v xml:space="preserve"> </v>
      </c>
      <c r="BW308" s="58" t="str">
        <f>IF(SUM(COUNTIFS('Planificación 2026-1'!F:F,"HUAURA",'Planificación 2026-1'!X:X,C308,'Planificación 2026-1'!H:H,"T1"))&gt;0,"P35"," ")</f>
        <v xml:space="preserve"> </v>
      </c>
      <c r="BX308" s="58" t="str">
        <f>IF(SUM(COUNTIFS('Planificación 2026-1'!F:F,"HUAURA",'Planificación 2026-1'!X:X,C308,'Planificación 2026-1'!H:H,"T3"))&gt;0,"P36"," ")</f>
        <v xml:space="preserve"> </v>
      </c>
      <c r="BY308" s="58" t="str">
        <f>IF(SUM(COUNTIFS('Planificación 2026-1'!F:F,"HUAURA",'Planificación 2026-1'!X:X,C308,'Planificación 2026-1'!H:H,"T2"))&gt;0,"P37"," ")</f>
        <v xml:space="preserve"> </v>
      </c>
      <c r="BZ308" s="58" t="str">
        <f>IF(SUM(COUNTIFS('Planificación 2026-1'!F:F,"HUAURA",'Planificación 2026-1'!X:X,C308,'Planificación 2026-1'!H:H,"AE"))&gt;0,"P38"," ")</f>
        <v xml:space="preserve"> </v>
      </c>
      <c r="CA308" s="58" t="str">
        <f>IF(SUM(COUNTIFS('Planificación 2026-1'!F:F,"HUAURA",'Planificación 2026-1'!X:X,C308,'Planificación 2026-1'!H:H,"T4"))&gt;0,"P55"," ")</f>
        <v xml:space="preserve"> </v>
      </c>
      <c r="CB308" s="59">
        <f>SUMIFS('Planificación 2026-1'!S:S,'Planificación 2026-1'!X:X,C308,'Planificación 2026-1'!H:H,"AF",'Planificación 2026-1'!I:I,"&gt;2")</f>
        <v>0</v>
      </c>
      <c r="CC308" s="59">
        <f>SUMIFS('Planificación 2026-1'!S:S,'Planificación 2026-1'!X:X,C308,'Planificación 2026-1'!H:H,"EN",'Planificación 2026-1'!I:I,"&gt;2")</f>
        <v>0</v>
      </c>
      <c r="CD308" s="59">
        <f>SUMIFS('Planificación 2026-1'!S:S,'Planificación 2026-1'!X:X,C308,'Planificación 2026-1'!H:H,"IS",'Planificación 2026-1'!I:I,"&gt;2")</f>
        <v>0</v>
      </c>
      <c r="CE308" s="59">
        <f>SUMIFS('Planificación 2026-1'!S:S,'Planificación 2026-1'!X:X,C308,'Planificación 2026-1'!H:H,"PS",'Planificación 2026-1'!I:I,"&gt;2")</f>
        <v>0</v>
      </c>
      <c r="CF308" s="59">
        <f>SUMIFS('Planificación 2026-1'!S:S,'Planificación 2026-1'!X:X,C308,'Planificación 2026-1'!H:H,"IN",'Planificación 2026-1'!I:I,"&gt;2")</f>
        <v>0</v>
      </c>
      <c r="CG308" s="59">
        <f>SUMIFS('Planificación 2026-1'!S:S,'Planificación 2026-1'!X:X,C308,'Planificación 2026-1'!H:H,"CA",'Planificación 2026-1'!I:I,"&gt;2")</f>
        <v>0</v>
      </c>
      <c r="CH308" s="59">
        <f>SUMIFS('Planificación 2026-1'!S:S,'Planificación 2026-1'!X:X,C308,'Planificación 2026-1'!H:H,"DE",'Planificación 2026-1'!I:I,"&gt;2")</f>
        <v>0</v>
      </c>
      <c r="CI308" s="59">
        <f>SUMIFS('Planificación 2026-1'!S:S,'Planificación 2026-1'!X:X,C308,'Planificación 2026-1'!H:H,"OB",'Planificación 2026-1'!I:I,"&gt;2")</f>
        <v>0</v>
      </c>
      <c r="CJ308" s="59">
        <f>SUMIFS('Planificación 2026-1'!S:S,'Planificación 2026-1'!X:X,C308,'Planificación 2026-1'!H:H,"MH",'Planificación 2026-1'!I:I,"&gt;2")</f>
        <v>0</v>
      </c>
      <c r="CK308" s="59">
        <f>SUMIFS('Planificación 2026-1'!S:S,'Planificación 2026-1'!X:X,C308,'Planificación 2026-1'!H:H,"IC",'Planificación 2026-1'!I:I,"&gt;2")</f>
        <v>0</v>
      </c>
      <c r="CL308" s="59">
        <f>SUMIFS('Planificación 2026-1'!S:S,'Planificación 2026-1'!X:X,C308,'Planificación 2026-1'!H:H,"AR",'Planificación 2026-1'!I:I,"&gt;2")</f>
        <v>0</v>
      </c>
      <c r="CM308" s="59">
        <f>SUMIFS('Planificación 2026-1'!S:S,'Planificación 2026-1'!X:X,C308,'Planificación 2026-1'!H:H,"AE",'Planificación 2026-1'!I:I,"&gt;2")</f>
        <v>0</v>
      </c>
      <c r="CN308" s="59">
        <f>SUMIFS('Planificación 2026-1'!S:S,'Planificación 2026-1'!X:X,C308,'Planificación 2026-1'!H:H,"T1",'Planificación 2026-1'!I:I,"&gt;2")</f>
        <v>6</v>
      </c>
      <c r="CO308" s="59">
        <f>SUMIFS('Planificación 2026-1'!S:S,'Planificación 2026-1'!X:X,C308,'Planificación 2026-1'!H:H,"T3",'Planificación 2026-1'!I:I,"&gt;2")</f>
        <v>0</v>
      </c>
      <c r="CP308" s="59">
        <f>SUMIFS('Planificación 2026-1'!S:S,'Planificación 2026-1'!X:X,C308,'Planificación 2026-1'!H:H,"T2",'Planificación 2026-1'!I:I,"&gt;2")</f>
        <v>9</v>
      </c>
      <c r="CQ308" s="59">
        <f>SUMIFS('Planificación 2026-1'!S:S,'Planificación 2026-1'!X:X,C308,'Planificación 2026-1'!H:H,"T4",'Planificación 2026-1'!I:I,"&gt;2")</f>
        <v>0</v>
      </c>
      <c r="CR308" s="59">
        <f>SUMIFS('Planificación 2026-1'!S:S,'Planificación 2026-1'!X:X,C308,'Planificación 2026-1'!H:H,"AF",'Planificación 2026-1'!I:I,"&lt;3")</f>
        <v>0</v>
      </c>
      <c r="CS308" s="59">
        <f>SUMIFS('Planificación 2026-1'!S:S,'Planificación 2026-1'!X:X,C308,'Planificación 2026-1'!H:H,"EN",'Planificación 2026-1'!I:I,"&lt;3")</f>
        <v>0</v>
      </c>
      <c r="CT308" s="59">
        <f>SUMIFS('Planificación 2026-1'!S:S,'Planificación 2026-1'!X:X,C308,'Planificación 2026-1'!H:H,"IS",'Planificación 2026-1'!I:I,"&lt;3")</f>
        <v>0</v>
      </c>
      <c r="CU308" s="59">
        <f>SUMIFS('Planificación 2026-1'!S:S,'Planificación 2026-1'!X:X,C308,'Planificación 2026-1'!H:H,"PS",'Planificación 2026-1'!I:I,"&lt;3")</f>
        <v>0</v>
      </c>
      <c r="CV308" s="59">
        <f>SUMIFS('Planificación 2026-1'!S:S,'Planificación 2026-1'!X:X,C308,'Planificación 2026-1'!H:H,"IN",'Planificación 2026-1'!I:I,"&lt;3")</f>
        <v>0</v>
      </c>
      <c r="CW308" s="59">
        <f>SUMIFS('Planificación 2026-1'!S:S,'Planificación 2026-1'!X:X,C308,'Planificación 2026-1'!H:H,"CA",'Planificación 2026-1'!I:I,"&lt;3")</f>
        <v>0</v>
      </c>
      <c r="CX308" s="59">
        <f>SUMIFS('Planificación 2026-1'!S:S,'Planificación 2026-1'!X:X,C308,'Planificación 2026-1'!H:H,"DE",'Planificación 2026-1'!I:I,"&lt;3")</f>
        <v>0</v>
      </c>
      <c r="CY308" s="59">
        <f>SUMIFS('Planificación 2026-1'!S:S,'Planificación 2026-1'!X:X,C308,'Planificación 2026-1'!H:H,"OB",'Planificación 2026-1'!I:I,"&lt;3")</f>
        <v>0</v>
      </c>
      <c r="CZ308" s="59">
        <f>SUMIFS('Planificación 2026-1'!S:S,'Planificación 2026-1'!X:X,C308,'Planificación 2026-1'!H:H,"MH",'Planificación 2026-1'!I:I,"&lt;3")</f>
        <v>0</v>
      </c>
      <c r="DA308" s="59">
        <f>SUMIFS('Planificación 2026-1'!S:S,'Planificación 2026-1'!X:X,C308,'Planificación 2026-1'!H:H,"IC",'Planificación 2026-1'!I:I,"&lt;3")</f>
        <v>0</v>
      </c>
      <c r="DB308" s="59">
        <f>SUMIFS('Planificación 2026-1'!S:S,'Planificación 2026-1'!X:X,C308,'Planificación 2026-1'!H:H,"AR",'Planificación 2026-1'!I:I,"&lt;3")</f>
        <v>0</v>
      </c>
      <c r="DC308" s="59">
        <f>SUMIFS('Planificación 2026-1'!S:S,'Planificación 2026-1'!X:X,C308,'Planificación 2026-1'!H:H,"AE",'Planificación 2026-1'!I:I,"&lt;3")</f>
        <v>0</v>
      </c>
      <c r="DD308" s="59">
        <f>SUMIFS('Planificación 2026-1'!S:S,'Planificación 2026-1'!X:X,C308,'Planificación 2026-1'!H:H,"T1",'Planificación 2026-1'!I:I,"&lt;3")</f>
        <v>0</v>
      </c>
      <c r="DE308" s="59">
        <f>SUMIFS('Planificación 2026-1'!S:S,'Planificación 2026-1'!X:X,C308,'Planificación 2026-1'!H:H,"T3",'Planificación 2026-1'!I:I,"&lt;3")</f>
        <v>0</v>
      </c>
      <c r="DF308" s="59">
        <f>SUMIFS('Planificación 2026-1'!S:S,'Planificación 2026-1'!X:X,C308,'Planificación 2026-1'!H:H,"T2",'Planificación 2026-1'!I:I,"&lt;3")</f>
        <v>0</v>
      </c>
      <c r="DG308" s="59">
        <f>SUMIFS('Planificación 2026-1'!S:S,'Planificación 2026-1'!X:X,C308,'Planificación 2026-1'!H:H,"T4",'Planificación 2026-1'!I:I,"&lt;3")</f>
        <v>0</v>
      </c>
      <c r="DH308" s="58" t="str">
        <f>TRIM(CONCATENATE(L308,M308,N308,O308,P308,Q308,R308,S308,T308,U308,V308,W308,X308,Y308,Z308,AA308,AB308))</f>
        <v/>
      </c>
      <c r="DI308" s="27">
        <f>IF(C308="","",SUMIFS('Planificación 2026-1'!S:S,'Planificación 2026-1'!X:X,C308,'Planificación 2026-1'!F:F,"PRINCIPAL",'Planificación 2026-1'!Y:Y,"VIRTUAL"))</f>
        <v>0</v>
      </c>
      <c r="DJ308" s="27">
        <f>IF(C308="","",SUMIFS('Planificación 2026-1'!S:S,'Planificación 2026-1'!X:X,C308,'Planificación 2026-1'!F:F,"PRINCIPAL",'Planificación 2026-1'!Y:Y,"PRESENCIAL"))</f>
        <v>0</v>
      </c>
      <c r="DK308" s="27">
        <f>IF(C308="","",SUMIFS('Planificación 2026-1'!S:S,'Planificación 2026-1'!X:X,C308,'Planificación 2026-1'!F:F,"PRINCIPAL",'Planificación 2026-1'!Y:Y,"HIBRIDO PRESENCIAL"))</f>
        <v>0</v>
      </c>
      <c r="DL308" s="58" t="str">
        <f>TRIM(CONCATENATE(AC308,AD308,AE308,AF308,AG308,AH308,AI308,AJ308,AK308,AL308,AM308,AN308,AO308,AP308,AQ308,AR308,AS308))</f>
        <v/>
      </c>
      <c r="DM308" s="58">
        <f>IF(C308="","",SUMIFS('Planificación 2026-1'!S:S,'Planificación 2026-1'!X:X,C308,'Planificación 2026-1'!F:F,"FILIAL",'Planificación 2026-1'!Y:Y,"VIRTUAL"))</f>
        <v>0</v>
      </c>
      <c r="DN308" s="60">
        <f>IF(C308="","",SUMIFS('Planificación 2026-1'!S:S,'Planificación 2026-1'!X:X,C308,'Planificación 2026-1'!F:F,"FILIAL",'Planificación 2026-1'!Y:Y,"PRESENCIAL"))</f>
        <v>0</v>
      </c>
      <c r="DO308" s="29">
        <f>IF(C308="","",SUMIFS('Planificación 2026-1'!S:S,'Planificación 2026-1'!X:X,C308,'Planificación 2026-1'!F:F,"FILIAL",'Planificación 2026-1'!Y:Y,"HIBRIDO PRESENCIAL"))</f>
        <v>0</v>
      </c>
      <c r="DP308" s="61" t="str">
        <f>TRIM(CONCATENATE(AT308,AU308,AV308,AW308,AX308,AY308,AZ308,BA308,BB308,BC308,BD308,BE308,BF308,BG308,BH308,BI308,BJ308))</f>
        <v/>
      </c>
      <c r="DQ308" s="58">
        <f>IF(C308="","",SUMIFS('Planificación 2026-1'!S:S,'Planificación 2026-1'!X:X,C308,'Planificación 2026-1'!F:F,"SUNAMPE",'Planificación 2026-1'!Y:Y,"VIRTUAL"))</f>
        <v>0</v>
      </c>
      <c r="DR308" s="29">
        <f>IF(C308="","",SUMIFS('Planificación 2026-1'!S:S,'Planificación 2026-1'!X:X,C308,'Planificación 2026-1'!F:F,"SUNAMPE",'Planificación 2026-1'!Y:Y,"PRESENCIAL"))</f>
        <v>0</v>
      </c>
      <c r="DS308" s="61" t="str">
        <f>TRIM(CONCATENATE(BK308,BL308,BM308,BN308,BO308,BP308,BQ308,BR308,BS308,BT308,BU308,BV308,BW308,BX308,BY308,BZ308,CA308))</f>
        <v/>
      </c>
      <c r="DT308" s="58">
        <f>IF(C308="","",SUMIFS('Planificación 2026-1'!S:S,'Planificación 2026-1'!X:X,C308,'Planificación 2026-1'!F:F,"HUAURA",'Planificación 2026-1'!Y:Y,"VIRTUAL"))</f>
        <v>0</v>
      </c>
      <c r="DU308" s="29">
        <f>IF(C308="","",SUMIFS('Planificación 2026-1'!S:S,'Planificación 2026-1'!X:X,C308,'Planificación 2026-1'!F:F,"HUAURA",'Planificación 2026-1'!Y:Y,"PRESENCIAL"))</f>
        <v>0</v>
      </c>
      <c r="DV308" s="32">
        <f>SUMIFS('Planificación 2026-1'!S:S,'Planificación 2026-1'!X:X,C308,'Planificación 2026-1'!F:F,"PRINCIPAL",'Planificación 2026-1'!Y:Y,"VIRTUAL",'Planificación 2026-1'!I:I,"&gt;2")</f>
        <v>0</v>
      </c>
      <c r="DW308" s="32">
        <f>SUMIFS('Planificación 2026-1'!S:S,'Planificación 2026-1'!X:X,C308,'Planificación 2026-1'!F:F,"PRINCIPAL",'Planificación 2026-1'!Y:Y,"&lt;&gt;VIRTUAL",'Planificación 2026-1'!I:I,"&gt;2")</f>
        <v>0</v>
      </c>
      <c r="DX308" s="32">
        <f>SUMIFS('Planificación 2026-1'!S:S,'Planificación 2026-1'!X:X,C308,'Planificación 2026-1'!F:F,"SUNAMPE",'Planificación 2026-1'!Y:Y,"VIRTUAL",'Planificación 2026-1'!I:I,"&gt;2")</f>
        <v>0</v>
      </c>
      <c r="DY308" s="32">
        <f>SUMIFS('Planificación 2026-1'!S:S,'Planificación 2026-1'!X:X,C308,'Planificación 2026-1'!F:F,"SUNAMPE",'Planificación 2026-1'!Y:Y,"&lt;&gt;VIRTUAL",'Planificación 2026-1'!I:I,"&gt;2")</f>
        <v>0</v>
      </c>
      <c r="DZ308" s="32">
        <f>SUMIFS('Planificación 2026-1'!S:S,'Planificación 2026-1'!X:X,C308,'Planificación 2026-1'!F:F,"FILIAL",'Planificación 2026-1'!Y:Y,"VIRTUAL",'Planificación 2026-1'!I:I,"&gt;2")</f>
        <v>0</v>
      </c>
      <c r="EA308" s="32">
        <f>SUMIFS('Planificación 2026-1'!S:S,'Planificación 2026-1'!X:X,C308,'Planificación 2026-1'!F:F,"FILIAL",'Planificación 2026-1'!Y:Y,"&lt;&gt;VIRTUAL",'Planificación 2026-1'!I:I,"&gt;2")</f>
        <v>0</v>
      </c>
      <c r="EB308" s="32">
        <f>SUMIFS('Planificación 2026-1'!S:S,'Planificación 2026-1'!X:X,C308,'Planificación 2026-1'!F:F,"PORUMA",'Planificación 2026-1'!Y:Y,"VIRTUAL",'Planificación 2026-1'!I:I,"&gt;2")</f>
        <v>4</v>
      </c>
      <c r="EC308" s="32">
        <f>SUMIFS('Planificación 2026-1'!S:S,'Planificación 2026-1'!X:X,C308,'Planificación 2026-1'!F:F,"PORUMA",'Planificación 2026-1'!Y:Y,"&lt;&gt;VIRTUAL",'Planificación 2026-1'!I:I,"&gt;2")</f>
        <v>11</v>
      </c>
      <c r="ED308" s="32">
        <f>SUMIFS('Planificación 2026-1'!S:S,'Planificación 2026-1'!X:X,C308,'Planificación 2026-1'!F:F,"HUAURA",'Planificación 2026-1'!Y:Y,"VIRTUAL",'Planificación 2026-1'!I:I,"&gt;2")</f>
        <v>0</v>
      </c>
      <c r="EE308" s="32">
        <f>SUMIFS('Planificación 2026-1'!S:S,'Planificación 2026-1'!X:X,C308,'Planificación 2026-1'!F:F,"HUAURA",'Planificación 2026-1'!Y:Y,"&lt;&gt;VIRTUAL",'Planificación 2026-1'!I:I,"&gt;2")</f>
        <v>0</v>
      </c>
      <c r="EF308" s="32">
        <f>SUMIFS('Planificación 2026-1'!S:S,'Planificación 2026-1'!X:X,C308,'Planificación 2026-1'!F:F,"PRINCIPAL",'Planificación 2026-1'!Y:Y,"VIRTUAL",'Planificación 2026-1'!I:I,"&lt;3")</f>
        <v>0</v>
      </c>
      <c r="EG308" s="32">
        <f>SUMIFS('Planificación 2026-1'!S:S,'Planificación 2026-1'!X:X,C308,'Planificación 2026-1'!F:F,"PRINCIPAL",'Planificación 2026-1'!Y:Y,"&lt;&gt;VIRTUAL",'Planificación 2026-1'!I:I,"&lt;3")</f>
        <v>0</v>
      </c>
      <c r="EH308" s="32">
        <f>SUMIFS('Planificación 2026-1'!S:S,'Planificación 2026-1'!X:X,C308,'Planificación 2026-1'!F:F,"SUNAMPE",'Planificación 2026-1'!Y:Y,"VIRTUAL",'Planificación 2026-1'!I:I,"&lt;3")</f>
        <v>0</v>
      </c>
      <c r="EI308" s="32">
        <f>SUMIFS('Planificación 2026-1'!S:S,'Planificación 2026-1'!X:X,C308,'Planificación 2026-1'!F:F,"SUNAMPE",'Planificación 2026-1'!Y:Y,"&lt;&gt;VIRTUAL",'Planificación 2026-1'!I:I,"&lt;3")</f>
        <v>0</v>
      </c>
      <c r="EJ308" s="32">
        <f>SUMIFS('Planificación 2026-1'!S:S,'Planificación 2026-1'!X:X,C308,'Planificación 2026-1'!F:F,"FILIAL",'Planificación 2026-1'!Y:Y,"VIRTUAL",'Planificación 2026-1'!I:I,"&lt;3")</f>
        <v>0</v>
      </c>
      <c r="EK308" s="32">
        <f>SUMIFS('Planificación 2026-1'!S:S,'Planificación 2026-1'!X:X,C308,'Planificación 2026-1'!F:F,"FILIAL",'Planificación 2026-1'!Y:Y,"&lt;&gt;VIRTUAL",'Planificación 2026-1'!I:I,"&lt;3")</f>
        <v>0</v>
      </c>
      <c r="EL308" s="32">
        <f>SUMIFS('Planificación 2026-1'!S:S,'Planificación 2026-1'!X:X,C308,'Planificación 2026-1'!F:F,"PORUMA",'Planificación 2026-1'!Y:Y,"VIRTUAL",'Planificación 2026-1'!I:I,"&lt;3")</f>
        <v>0</v>
      </c>
      <c r="EM308" s="32">
        <f>SUMIFS('Planificación 2026-1'!S:S,'Planificación 2026-1'!X:X,C308,'Planificación 2026-1'!F:F,"PORUMA",'Planificación 2026-1'!Y:Y,"&lt;&gt;VIRTUAL",'Planificación 2026-1'!I:I,"&lt;3")</f>
        <v>0</v>
      </c>
      <c r="EN308" s="32">
        <f>SUMIFS('Planificación 2026-1'!S:S,'Planificación 2026-1'!X:X,C308,'Planificación 2026-1'!F:F,"HUAURA",'Planificación 2026-1'!Y:Y,"VIRTUAL",'Planificación 2026-1'!I:I,"&lt;3")</f>
        <v>0</v>
      </c>
      <c r="EO308" s="32">
        <f>SUMIFS('Planificación 2026-1'!S:S,'Planificación 2026-1'!X:X,C308,'Planificación 2026-1'!F:F,"HUAURA",'Planificación 2026-1'!Y:Y,"&lt;&gt;VIRTUAL",'Planificación 2026-1'!I:I,"&lt;3")</f>
        <v>0</v>
      </c>
      <c r="EP308" s="32">
        <f>EJ308+DZ308+EA308+EK308</f>
        <v>0</v>
      </c>
      <c r="EQ308" s="32">
        <f>EO308+EN308+EE308+ED308</f>
        <v>0</v>
      </c>
      <c r="ER308" s="32">
        <f>EL308+EM308+EC308+EB308</f>
        <v>15</v>
      </c>
      <c r="ES308" s="32">
        <f>EG308+EF308+DW308+DV308</f>
        <v>0</v>
      </c>
      <c r="ET308" s="32">
        <f>EI308+EH308+DY308+DX308</f>
        <v>0</v>
      </c>
      <c r="EU308" s="32">
        <f>SUM(EP308:ET308)</f>
        <v>15</v>
      </c>
      <c r="EV308" s="32" t="b">
        <f>EXACT(EU308,E308)</f>
        <v>1</v>
      </c>
      <c r="EW308" s="32"/>
      <c r="EX308" s="32">
        <f>DV308+DZ308+ED308+EF308+EJ308+EN308+DX308+EH308</f>
        <v>0</v>
      </c>
      <c r="EY308" s="32">
        <f>DW308+EA308+EE308+EG308+EK308+EO308+DY308+EI308</f>
        <v>0</v>
      </c>
      <c r="EZ308" s="32" t="b">
        <f>EXACT(SUM(EX308:EY308),E308)</f>
        <v>0</v>
      </c>
      <c r="FA308" s="32" t="str">
        <f>IF(AND(DW308=0,EA308=0,EE308=0),"",IF(COUNTIF(DW308:EE308,"&gt;0")=1,IF(DW308&gt;0,"SEDE",IF(EA308&gt;0,"FILIAL","HUAURA")),IF(COUNTIF(DW308:EE308,"&gt;0")=2,IF(AND(DW308&gt;0,EA308&gt;0),"SEDE-FILIAL",IF(AND(DW308&gt;0,EE308&gt;0),"SEDE-HUAURA","FILIAL-HUAURA")),"SEDE-FILIAL-HUAURA")))</f>
        <v/>
      </c>
      <c r="FB308" s="32" t="str">
        <f>IF(EX308=0,"PRESENCIAL",IF(EY308=0,"VIRTUAL",IF(EX308&gt;EY308,"MAS VIRTUAL",IF(EY308&gt;EX308,"MAS PRESENCIAL","AMBOS"))))</f>
        <v>PRESENCIAL</v>
      </c>
    </row>
    <row r="309" spans="2:158">
      <c r="B309" s="66">
        <v>306</v>
      </c>
      <c r="C309" s="32" t="s">
        <v>517</v>
      </c>
      <c r="D309" s="429">
        <v>46579737</v>
      </c>
      <c r="E309" s="664">
        <f>SUMIF('Planificación 2026-1'!X:X,C309,'Planificación 2026-1'!S:S)</f>
        <v>13</v>
      </c>
      <c r="F309" s="665" t="s">
        <v>203</v>
      </c>
      <c r="G309" s="57" t="s">
        <v>434</v>
      </c>
      <c r="J309" s="29" t="s">
        <v>44</v>
      </c>
      <c r="K309" s="29" t="s">
        <v>166</v>
      </c>
      <c r="L309" s="57" t="str">
        <f>IF(SUM(COUNTIFS('Planificación 2026-1'!F:F,"PRINCIPAL",'Planificación 2026-1'!X:X,C309,'Planificación 2026-1'!H:H,"AF"))&gt;0,"P01"," ")</f>
        <v xml:space="preserve"> </v>
      </c>
      <c r="M309" s="58" t="str">
        <f>IF(SUM(COUNTIFS('Planificación 2026-1'!F:F,"PRINCIPAL",'Planificación 2026-1'!X:X,C309,'Planificación 2026-1'!H:H,"EN"))&gt;0,"P02"," ")</f>
        <v xml:space="preserve"> </v>
      </c>
      <c r="N309" s="58" t="str">
        <f>IF(SUM(COUNTIFS('Planificación 2026-1'!F:F,"PRINCIPAL",'Planificación 2026-1'!X:X,C309,'Planificación 2026-1'!H:H,"IS"))&gt;0,"P03"," ")</f>
        <v xml:space="preserve"> </v>
      </c>
      <c r="O309" s="58" t="str">
        <f>IF(SUM(COUNTIFS('Planificación 2026-1'!F:F,"PRINCIPAL",'Planificación 2026-1'!X:X,C309,'Planificación 2026-1'!H:H,"PS"))&gt;0,"P04"," ")</f>
        <v xml:space="preserve"> </v>
      </c>
      <c r="P309" s="58"/>
      <c r="Q309" s="58" t="str">
        <f>IF(SUM(COUNTIFS('Planificación 2026-1'!F:F,"PRINCIPAL",'Planificación 2026-1'!X:X,C309,'Planificación 2026-1'!H:H,"IN"))&gt;0,"P06"," ")</f>
        <v xml:space="preserve"> </v>
      </c>
      <c r="R309" s="58" t="str">
        <f>IF(SUM(COUNTIFS('Planificación 2026-1'!F:F,"PRINCIPAL",'Planificación 2026-1'!X:X,C309,'Planificación 2026-1'!H:H,"CA"))&gt;0,"P07"," ")</f>
        <v xml:space="preserve"> </v>
      </c>
      <c r="S309" s="58" t="str">
        <f>IF(SUM(COUNTIFS('Planificación 2026-1'!F:F,"PRINCIPAL",'Planificación 2026-1'!X:X,C309,'Planificación 2026-1'!H:H,"DE"))&gt;0,"P08"," ")</f>
        <v xml:space="preserve"> </v>
      </c>
      <c r="T309" s="58" t="str">
        <f>IF(SUM(COUNTIFS('Planificación 2026-1'!F:F,"PRINCIPAL",'Planificación 2026-1'!X:X,C309,'Planificación 2026-1'!H:H,"OB"))&gt;0,"P09"," ")</f>
        <v xml:space="preserve"> </v>
      </c>
      <c r="U309" s="58" t="str">
        <f>IF(SUM(COUNTIFS('Planificación 2026-1'!F:F,"PRINCIPAL",'Planificación 2026-1'!X:X,C309,'Planificación 2026-1'!H:H,"MH"))&gt;0,"P31"," ")</f>
        <v xml:space="preserve"> </v>
      </c>
      <c r="V309" s="58" t="str">
        <f>IF(SUM(COUNTIFS('Planificación 2026-1'!F:F,"PRINCIPAL",'Planificación 2026-1'!X:X,C309,'Planificación 2026-1'!H:H,"IC"))&gt;0,"P32"," ")</f>
        <v xml:space="preserve"> </v>
      </c>
      <c r="W309" s="58" t="str">
        <f>IF(SUM(COUNTIFS('Planificación 2026-1'!F:F,"PRINCIPAL",'Planificación 2026-1'!X:X,C309,'Planificación 2026-1'!H:H,"AR"))&gt;0,"P34"," ")</f>
        <v xml:space="preserve"> </v>
      </c>
      <c r="X309" s="58" t="str">
        <f>IF(SUM(COUNTIFS('Planificación 2026-1'!F:F,"PRINCIPAL",'Planificación 2026-1'!X:X,C309,'Planificación 2026-1'!H:H,"T1"))&gt;0,"P35"," ")</f>
        <v xml:space="preserve"> </v>
      </c>
      <c r="Y309" s="58" t="str">
        <f>IF(SUM(COUNTIFS('Planificación 2026-1'!F:F,"PRINCIPAL",'Planificación 2026-1'!X:X,C309,'Planificación 2026-1'!H:H,"T3"))&gt;0,"P36"," ")</f>
        <v xml:space="preserve"> </v>
      </c>
      <c r="Z309" s="58" t="str">
        <f>IF(SUM(COUNTIFS('Planificación 2026-1'!F:F,"PRINCIPAL",'Planificación 2026-1'!X:X,C309,'Planificación 2026-1'!H:H,"T2"))&gt;0,"P37"," ")</f>
        <v xml:space="preserve"> </v>
      </c>
      <c r="AA309" s="58" t="str">
        <f>IF(SUM(COUNTIFS('Planificación 2026-1'!F:F,"PRINCIPAL",'Planificación 2026-1'!X:X,C309,'Planificación 2026-1'!H:H,"AE"))&gt;0,"P38"," ")</f>
        <v xml:space="preserve"> </v>
      </c>
      <c r="AB309" s="58" t="str">
        <f>IF(SUM(COUNTIFS('Planificación 2026-1'!F:F,"PRINCIPAL",'Planificación 2026-1'!X:X,C309,'Planificación 2026-1'!H:H,"T4"))&gt;0,"P55"," ")</f>
        <v xml:space="preserve"> </v>
      </c>
      <c r="AC309" s="58" t="str">
        <f>IF(SUM(COUNTIFS('Planificación 2026-1'!F:F,"FILIAL",'Planificación 2026-1'!X:X,C309,'Planificación 2026-1'!H:H,"AF"))&gt;0," P01"," ")</f>
        <v xml:space="preserve"> </v>
      </c>
      <c r="AD309" s="58" t="str">
        <f>IF(SUM(COUNTIFS('Planificación 2026-1'!F:F,"FILIAL",'Planificación 2026-1'!X:X,C309,'Planificación 2026-1'!H:H,"EN"))&gt;0,"P02"," ")</f>
        <v xml:space="preserve"> </v>
      </c>
      <c r="AE309" s="58" t="str">
        <f>IF(SUM(COUNTIFS('Planificación 2026-1'!F:F,"FILIAL",'Planificación 2026-1'!X:X,C309,'Planificación 2026-1'!H:H,"IS"))&gt;0,"P03"," ")</f>
        <v xml:space="preserve"> </v>
      </c>
      <c r="AF309" s="58" t="str">
        <f>IF(SUM(COUNTIFS('Planificación 2026-1'!F:F,"FILIAL",'Planificación 2026-1'!X:X,C309,'Planificación 2026-1'!H:H,"PS"))&gt;0,"P04"," ")</f>
        <v xml:space="preserve"> </v>
      </c>
      <c r="AG309" s="58"/>
      <c r="AH309" s="58" t="str">
        <f>IF(SUM(COUNTIFS('Planificación 2026-1'!F:F,"FILIAL",'Planificación 2026-1'!X:X,C309,'Planificación 2026-1'!H:H,"IN"))&gt;0,"P06"," ")</f>
        <v xml:space="preserve"> </v>
      </c>
      <c r="AI309" s="58" t="str">
        <f>IF(SUM(COUNTIFS('Planificación 2026-1'!F:F,"FILIAL",'Planificación 2026-1'!X:X,C309,'Planificación 2026-1'!H:H,"CA"))&gt;0,"P07"," ")</f>
        <v xml:space="preserve"> </v>
      </c>
      <c r="AJ309" s="58" t="str">
        <f>IF(SUM(COUNTIFS('Planificación 2026-1'!F:F,"FILIAL",'Planificación 2026-1'!X:X,C309,'Planificación 2026-1'!H:H,"DE"))&gt;0,"P08"," ")</f>
        <v xml:space="preserve"> </v>
      </c>
      <c r="AK309" s="58" t="str">
        <f>IF(SUM(COUNTIFS('Planificación 2026-1'!F:F,"FILIAL",'Planificación 2026-1'!X:X,C309,'Planificación 2026-1'!H:H,"OB"))&gt;0,"P09"," ")</f>
        <v xml:space="preserve"> </v>
      </c>
      <c r="AL309" s="58" t="str">
        <f>IF(SUM(COUNTIFS('Planificación 2026-1'!F:F,"FILIAL",'Planificación 2026-1'!X:X,C309,'Planificación 2026-1'!H:H,"MH"))&gt;0,"P31"," ")</f>
        <v xml:space="preserve"> </v>
      </c>
      <c r="AM309" s="58" t="str">
        <f>IF(SUM(COUNTIFS('Planificación 2026-1'!F:F,"FILIAL",'Planificación 2026-1'!X:X,C309,'Planificación 2026-1'!H:H,"IC"))&gt;0,"P32"," ")</f>
        <v xml:space="preserve"> </v>
      </c>
      <c r="AN309" s="58" t="str">
        <f>IF(SUM(COUNTIFS('Planificación 2026-1'!F:F,"FILIAL",'Planificación 2026-1'!X:X,C309,'Planificación 2026-1'!H:H,"AR"))&gt;0,"P34"," ")</f>
        <v xml:space="preserve"> </v>
      </c>
      <c r="AO309" s="58" t="str">
        <f>IF(SUM(COUNTIFS('Planificación 2026-1'!F:F,"FILIAL",'Planificación 2026-1'!X:X,C309,'Planificación 2026-1'!H:H,"T1"))&gt;0,"P35"," ")</f>
        <v xml:space="preserve"> </v>
      </c>
      <c r="AP309" s="58" t="str">
        <f>IF(SUM(COUNTIFS('Planificación 2026-1'!F:F,"FILIAL",'Planificación 2026-1'!X:X,C309,'Planificación 2026-1'!H:H,"T3"))&gt;0,"P36"," ")</f>
        <v xml:space="preserve"> </v>
      </c>
      <c r="AQ309" s="58" t="str">
        <f>IF(SUM(COUNTIFS('Planificación 2026-1'!F:F,"FILIAL",'Planificación 2026-1'!X:X,C309,'Planificación 2026-1'!H:H,"T2"))&gt;0,"P37"," ")</f>
        <v xml:space="preserve"> </v>
      </c>
      <c r="AR309" s="58" t="str">
        <f>IF(SUM(COUNTIFS('Planificación 2026-1'!F:F,"FILIAL",'Planificación 2026-1'!X:X,C309,'Planificación 2026-1'!H:H,"AE"))&gt;0,"P38"," ")</f>
        <v xml:space="preserve"> </v>
      </c>
      <c r="AS309" s="58" t="str">
        <f>IF(SUM(COUNTIFS('Planificación 2026-1'!F:F,"FILIAL",'Planificación 2026-1'!X:X,C309,'Planificación 2026-1'!H:H,"T4"))&gt;0,"P55"," ")</f>
        <v xml:space="preserve"> </v>
      </c>
      <c r="AT309" s="58" t="str">
        <f>IF(SUM(COUNTIFS('Planificación 2026-1'!F:F,"SUNAMPE",'Planificación 2026-1'!X:X,C309,'Planificación 2026-1'!H:H,"AF"))&gt;0," P01"," ")</f>
        <v xml:space="preserve"> </v>
      </c>
      <c r="AU309" s="58" t="str">
        <f>IF(SUM(COUNTIFS('Planificación 2026-1'!F:F,"SUNAMPE",'Planificación 2026-1'!X:X,C309,'Planificación 2026-1'!H:H,"EN"))&gt;0,"P02"," ")</f>
        <v xml:space="preserve"> </v>
      </c>
      <c r="AV309" s="58" t="str">
        <f>IF(SUM(COUNTIFS('Planificación 2026-1'!F:F,"SUNAMPE",'Planificación 2026-1'!X:X,C309,'Planificación 2026-1'!H:H,"IS"))&gt;0,"P03"," ")</f>
        <v xml:space="preserve"> </v>
      </c>
      <c r="AW309" s="58" t="str">
        <f>IF(SUM(COUNTIFS('Planificación 2026-1'!F:F,"SUNAMPE",'Planificación 2026-1'!X:X,C309,'Planificación 2026-1'!H:H,"PS"))&gt;0,"P04"," ")</f>
        <v xml:space="preserve"> </v>
      </c>
      <c r="AX309" s="58"/>
      <c r="AY309" s="58" t="str">
        <f>IF(SUM(COUNTIFS('Planificación 2026-1'!F:F,"SUNAMPE",'Planificación 2026-1'!X:X,C309,'Planificación 2026-1'!H:H,"IN"))&gt;0,"P06"," ")</f>
        <v xml:space="preserve"> </v>
      </c>
      <c r="AZ309" s="58" t="str">
        <f>IF(SUM(COUNTIFS('Planificación 2026-1'!F:F,"SUNAMPE",'Planificación 2026-1'!X:X,C309,'Planificación 2026-1'!H:H,"CA"))&gt;0,"P07"," ")</f>
        <v xml:space="preserve"> </v>
      </c>
      <c r="BA309" s="58" t="str">
        <f>IF(SUM(COUNTIFS('Planificación 2026-1'!F:F,"SUNAMPE",'Planificación 2026-1'!X:X,C309,'Planificación 2026-1'!H:H,"DE"))&gt;0,"P08"," ")</f>
        <v xml:space="preserve"> </v>
      </c>
      <c r="BB309" s="58" t="str">
        <f>IF(SUM(COUNTIFS('Planificación 2026-1'!F:F,"SUNAMPE",'Planificación 2026-1'!X:X,C309,'Planificación 2026-1'!H:H,"OB"))&gt;0,"P09"," ")</f>
        <v xml:space="preserve"> </v>
      </c>
      <c r="BC309" s="58" t="str">
        <f>IF(SUM(COUNTIFS('Planificación 2026-1'!F:F,"SUNAMPE",'Planificación 2026-1'!X:X,C309,'Planificación 2026-1'!H:H,"MH"))&gt;0,"P31"," ")</f>
        <v xml:space="preserve"> </v>
      </c>
      <c r="BD309" s="58" t="str">
        <f>IF(SUM(COUNTIFS('Planificación 2026-1'!F:F,"SUNAMPE",'Planificación 2026-1'!X:X,C309,'Planificación 2026-1'!H:H,"IC"))&gt;0,"P32"," ")</f>
        <v xml:space="preserve"> </v>
      </c>
      <c r="BE309" s="58" t="str">
        <f>IF(SUM(COUNTIFS('Planificación 2026-1'!F:F,"SUNAMPE",'Planificación 2026-1'!X:X,C309,'Planificación 2026-1'!H:H,"AR"))&gt;0,"P34"," ")</f>
        <v xml:space="preserve"> </v>
      </c>
      <c r="BF309" s="58" t="str">
        <f>IF(SUM(COUNTIFS('Planificación 2026-1'!F:F,"SUNAMPE",'Planificación 2026-1'!X:X,C309,'Planificación 2026-1'!H:H,"T1"))&gt;0,"P35"," ")</f>
        <v xml:space="preserve"> </v>
      </c>
      <c r="BG309" s="58" t="str">
        <f>IF(SUM(COUNTIFS('Planificación 2026-1'!F:F,"SUNAMPE",'Planificación 2026-1'!X:X,C309,'Planificación 2026-1'!H:H,"T3"))&gt;0,"P36"," ")</f>
        <v xml:space="preserve"> </v>
      </c>
      <c r="BH309" s="58" t="str">
        <f>IF(SUM(COUNTIFS('Planificación 2026-1'!F:F,"SUNAMPE",'Planificación 2026-1'!X:X,C309,'Planificación 2026-1'!H:H,"T2"))&gt;0,"P37"," ")</f>
        <v xml:space="preserve"> </v>
      </c>
      <c r="BI309" s="58" t="str">
        <f>IF(SUM(COUNTIFS('Planificación 2026-1'!F:F,"SUNAMPE",'Planificación 2026-1'!X:X,C309,'Planificación 2026-1'!H:H,"AE"))&gt;0,"P38"," ")</f>
        <v xml:space="preserve"> </v>
      </c>
      <c r="BJ309" s="58" t="str">
        <f>IF(SUM(COUNTIFS('Planificación 2026-1'!F:F,"SUNAMPE",'Planificación 2026-1'!X:X,C309,'Planificación 2026-1'!H:H,"T4"))&gt;0,"P55"," ")</f>
        <v xml:space="preserve"> </v>
      </c>
      <c r="BK309" s="58" t="str">
        <f>IF(SUM(COUNTIFS('Planificación 2026-1'!F:F,"HUAURA",'Planificación 2026-1'!X:X,C309,'Planificación 2026-1'!H:H,"AF"))&gt;0," P01"," ")</f>
        <v xml:space="preserve"> </v>
      </c>
      <c r="BL309" s="58" t="str">
        <f>IF(SUM(COUNTIFS('Planificación 2026-1'!F:F,"HUAURA",'Planificación 2026-1'!X:X,C309,'Planificación 2026-1'!H:H,"EN"))&gt;0,"P02"," ")</f>
        <v>P02</v>
      </c>
      <c r="BM309" s="58" t="str">
        <f>IF(SUM(COUNTIFS('Planificación 2026-1'!F:F,"HUAURA",'Planificación 2026-1'!X:X,C309,'Planificación 2026-1'!H:H,"IS"))&gt;0,"P03"," ")</f>
        <v xml:space="preserve"> </v>
      </c>
      <c r="BN309" s="58" t="str">
        <f>IF(SUM(COUNTIFS('Planificación 2026-1'!F:F,"HUAURA",'Planificación 2026-1'!X:X,C309,'Planificación 2026-1'!H:H,"PS"))&gt;0,"P04"," ")</f>
        <v>P04</v>
      </c>
      <c r="BO309" s="58"/>
      <c r="BP309" s="58" t="str">
        <f>IF(SUM(COUNTIFS('Planificación 2026-1'!F:F,"HUAURA",'Planificación 2026-1'!X:X,C309,'Planificación 2026-1'!H:H,"IN"))&gt;0,"P06"," ")</f>
        <v xml:space="preserve"> </v>
      </c>
      <c r="BQ309" s="58" t="str">
        <f>IF(SUM(COUNTIFS('Planificación 2026-1'!F:F,"HUAURA",'Planificación 2026-1'!X:X,C309,'Planificación 2026-1'!H:H,"CA"))&gt;0,"P07"," ")</f>
        <v xml:space="preserve"> </v>
      </c>
      <c r="BR309" s="58" t="str">
        <f>IF(SUM(COUNTIFS('Planificación 2026-1'!F:F,"HUAURA",'Planificación 2026-1'!X:X,C309,'Planificación 2026-1'!H:H,"DE"))&gt;0,"P08"," ")</f>
        <v xml:space="preserve"> </v>
      </c>
      <c r="BS309" s="58" t="str">
        <f>IF(SUM(COUNTIFS('Planificación 2026-1'!F:F,"HUAURA",'Planificación 2026-1'!X:X,C309,'Planificación 2026-1'!H:H,"OB"))&gt;0,"P09"," ")</f>
        <v xml:space="preserve"> </v>
      </c>
      <c r="BT309" s="58" t="str">
        <f>IF(SUM(COUNTIFS('Planificación 2026-1'!F:F,"HUAURA",'Planificación 2026-1'!X:X,C309,'Planificación 2026-1'!H:H,"MH"))&gt;0,"P31"," ")</f>
        <v xml:space="preserve"> </v>
      </c>
      <c r="BU309" s="58" t="str">
        <f>IF(SUM(COUNTIFS('Planificación 2026-1'!F:F,"HUAURA",'Planificación 2026-1'!X:X,C309,'Planificación 2026-1'!H:H,"IC"))&gt;0,"P32"," ")</f>
        <v xml:space="preserve"> </v>
      </c>
      <c r="BV309" s="58" t="str">
        <f>IF(SUM(COUNTIFS('Planificación 2026-1'!F:F,"HUAURA",'Planificación 2026-1'!X:X,C309,'Planificación 2026-1'!H:H,"AR"))&gt;0,"P34"," ")</f>
        <v xml:space="preserve"> </v>
      </c>
      <c r="BW309" s="58" t="str">
        <f>IF(SUM(COUNTIFS('Planificación 2026-1'!F:F,"HUAURA",'Planificación 2026-1'!X:X,C309,'Planificación 2026-1'!H:H,"T1"))&gt;0,"P35"," ")</f>
        <v xml:space="preserve"> </v>
      </c>
      <c r="BX309" s="58" t="str">
        <f>IF(SUM(COUNTIFS('Planificación 2026-1'!F:F,"HUAURA",'Planificación 2026-1'!X:X,C309,'Planificación 2026-1'!H:H,"T3"))&gt;0,"P36"," ")</f>
        <v xml:space="preserve"> </v>
      </c>
      <c r="BY309" s="58" t="str">
        <f>IF(SUM(COUNTIFS('Planificación 2026-1'!F:F,"HUAURA",'Planificación 2026-1'!X:X,C309,'Planificación 2026-1'!H:H,"T2"))&gt;0,"P37"," ")</f>
        <v xml:space="preserve"> </v>
      </c>
      <c r="BZ309" s="58" t="str">
        <f>IF(SUM(COUNTIFS('Planificación 2026-1'!F:F,"HUAURA",'Planificación 2026-1'!X:X,C309,'Planificación 2026-1'!H:H,"AE"))&gt;0,"P38"," ")</f>
        <v xml:space="preserve"> </v>
      </c>
      <c r="CA309" s="58" t="str">
        <f>IF(SUM(COUNTIFS('Planificación 2026-1'!F:F,"HUAURA",'Planificación 2026-1'!X:X,C309,'Planificación 2026-1'!H:H,"T4"))&gt;0,"P55"," ")</f>
        <v xml:space="preserve"> </v>
      </c>
      <c r="CB309" s="59">
        <f>SUMIFS('Planificación 2026-1'!S:S,'Planificación 2026-1'!X:X,C309,'Planificación 2026-1'!H:H,"AF",'Planificación 2026-1'!I:I,"&gt;2")</f>
        <v>0</v>
      </c>
      <c r="CC309" s="59">
        <f>SUMIFS('Planificación 2026-1'!S:S,'Planificación 2026-1'!X:X,C309,'Planificación 2026-1'!H:H,"EN",'Planificación 2026-1'!I:I,"&gt;2")</f>
        <v>0</v>
      </c>
      <c r="CD309" s="59">
        <f>SUMIFS('Planificación 2026-1'!S:S,'Planificación 2026-1'!X:X,C309,'Planificación 2026-1'!H:H,"IS",'Planificación 2026-1'!I:I,"&gt;2")</f>
        <v>0</v>
      </c>
      <c r="CE309" s="59">
        <f>SUMIFS('Planificación 2026-1'!S:S,'Planificación 2026-1'!X:X,C309,'Planificación 2026-1'!H:H,"PS",'Planificación 2026-1'!I:I,"&gt;2")</f>
        <v>5</v>
      </c>
      <c r="CF309" s="59">
        <f>SUMIFS('Planificación 2026-1'!S:S,'Planificación 2026-1'!X:X,C309,'Planificación 2026-1'!H:H,"IN",'Planificación 2026-1'!I:I,"&gt;2")</f>
        <v>0</v>
      </c>
      <c r="CG309" s="59">
        <f>SUMIFS('Planificación 2026-1'!S:S,'Planificación 2026-1'!X:X,C309,'Planificación 2026-1'!H:H,"CA",'Planificación 2026-1'!I:I,"&gt;2")</f>
        <v>0</v>
      </c>
      <c r="CH309" s="59">
        <f>SUMIFS('Planificación 2026-1'!S:S,'Planificación 2026-1'!X:X,C309,'Planificación 2026-1'!H:H,"DE",'Planificación 2026-1'!I:I,"&gt;2")</f>
        <v>0</v>
      </c>
      <c r="CI309" s="59">
        <f>SUMIFS('Planificación 2026-1'!S:S,'Planificación 2026-1'!X:X,C309,'Planificación 2026-1'!H:H,"OB",'Planificación 2026-1'!I:I,"&gt;2")</f>
        <v>0</v>
      </c>
      <c r="CJ309" s="59">
        <f>SUMIFS('Planificación 2026-1'!S:S,'Planificación 2026-1'!X:X,C309,'Planificación 2026-1'!H:H,"MH",'Planificación 2026-1'!I:I,"&gt;2")</f>
        <v>0</v>
      </c>
      <c r="CK309" s="59">
        <f>SUMIFS('Planificación 2026-1'!S:S,'Planificación 2026-1'!X:X,C309,'Planificación 2026-1'!H:H,"IC",'Planificación 2026-1'!I:I,"&gt;2")</f>
        <v>0</v>
      </c>
      <c r="CL309" s="59">
        <f>SUMIFS('Planificación 2026-1'!S:S,'Planificación 2026-1'!X:X,C309,'Planificación 2026-1'!H:H,"AR",'Planificación 2026-1'!I:I,"&gt;2")</f>
        <v>0</v>
      </c>
      <c r="CM309" s="59">
        <f>SUMIFS('Planificación 2026-1'!S:S,'Planificación 2026-1'!X:X,C309,'Planificación 2026-1'!H:H,"AE",'Planificación 2026-1'!I:I,"&gt;2")</f>
        <v>0</v>
      </c>
      <c r="CN309" s="59">
        <f>SUMIFS('Planificación 2026-1'!S:S,'Planificación 2026-1'!X:X,C309,'Planificación 2026-1'!H:H,"T1",'Planificación 2026-1'!I:I,"&gt;2")</f>
        <v>0</v>
      </c>
      <c r="CO309" s="59">
        <f>SUMIFS('Planificación 2026-1'!S:S,'Planificación 2026-1'!X:X,C309,'Planificación 2026-1'!H:H,"T3",'Planificación 2026-1'!I:I,"&gt;2")</f>
        <v>0</v>
      </c>
      <c r="CP309" s="59">
        <f>SUMIFS('Planificación 2026-1'!S:S,'Planificación 2026-1'!X:X,C309,'Planificación 2026-1'!H:H,"T2",'Planificación 2026-1'!I:I,"&gt;2")</f>
        <v>0</v>
      </c>
      <c r="CQ309" s="59">
        <f>SUMIFS('Planificación 2026-1'!S:S,'Planificación 2026-1'!X:X,C309,'Planificación 2026-1'!H:H,"T4",'Planificación 2026-1'!I:I,"&gt;2")</f>
        <v>0</v>
      </c>
      <c r="CR309" s="59">
        <f>SUMIFS('Planificación 2026-1'!S:S,'Planificación 2026-1'!X:X,C309,'Planificación 2026-1'!H:H,"AF",'Planificación 2026-1'!I:I,"&lt;3")</f>
        <v>0</v>
      </c>
      <c r="CS309" s="59">
        <f>SUMIFS('Planificación 2026-1'!S:S,'Planificación 2026-1'!X:X,C309,'Planificación 2026-1'!H:H,"EN",'Planificación 2026-1'!I:I,"&lt;3")</f>
        <v>4</v>
      </c>
      <c r="CT309" s="59">
        <f>SUMIFS('Planificación 2026-1'!S:S,'Planificación 2026-1'!X:X,C309,'Planificación 2026-1'!H:H,"IS",'Planificación 2026-1'!I:I,"&lt;3")</f>
        <v>0</v>
      </c>
      <c r="CU309" s="59">
        <f>SUMIFS('Planificación 2026-1'!S:S,'Planificación 2026-1'!X:X,C309,'Planificación 2026-1'!H:H,"PS",'Planificación 2026-1'!I:I,"&lt;3")</f>
        <v>4</v>
      </c>
      <c r="CV309" s="59">
        <f>SUMIFS('Planificación 2026-1'!S:S,'Planificación 2026-1'!X:X,C309,'Planificación 2026-1'!H:H,"IN",'Planificación 2026-1'!I:I,"&lt;3")</f>
        <v>0</v>
      </c>
      <c r="CW309" s="59">
        <f>SUMIFS('Planificación 2026-1'!S:S,'Planificación 2026-1'!X:X,C309,'Planificación 2026-1'!H:H,"CA",'Planificación 2026-1'!I:I,"&lt;3")</f>
        <v>0</v>
      </c>
      <c r="CX309" s="59">
        <f>SUMIFS('Planificación 2026-1'!S:S,'Planificación 2026-1'!X:X,C309,'Planificación 2026-1'!H:H,"DE",'Planificación 2026-1'!I:I,"&lt;3")</f>
        <v>0</v>
      </c>
      <c r="CY309" s="59">
        <f>SUMIFS('Planificación 2026-1'!S:S,'Planificación 2026-1'!X:X,C309,'Planificación 2026-1'!H:H,"OB",'Planificación 2026-1'!I:I,"&lt;3")</f>
        <v>0</v>
      </c>
      <c r="CZ309" s="59">
        <f>SUMIFS('Planificación 2026-1'!S:S,'Planificación 2026-1'!X:X,C309,'Planificación 2026-1'!H:H,"MH",'Planificación 2026-1'!I:I,"&lt;3")</f>
        <v>0</v>
      </c>
      <c r="DA309" s="59">
        <f>SUMIFS('Planificación 2026-1'!S:S,'Planificación 2026-1'!X:X,C309,'Planificación 2026-1'!H:H,"IC",'Planificación 2026-1'!I:I,"&lt;3")</f>
        <v>0</v>
      </c>
      <c r="DB309" s="59">
        <f>SUMIFS('Planificación 2026-1'!S:S,'Planificación 2026-1'!X:X,C309,'Planificación 2026-1'!H:H,"AR",'Planificación 2026-1'!I:I,"&lt;3")</f>
        <v>0</v>
      </c>
      <c r="DC309" s="59">
        <f>SUMIFS('Planificación 2026-1'!S:S,'Planificación 2026-1'!X:X,C309,'Planificación 2026-1'!H:H,"AE",'Planificación 2026-1'!I:I,"&lt;3")</f>
        <v>0</v>
      </c>
      <c r="DD309" s="59">
        <f>SUMIFS('Planificación 2026-1'!S:S,'Planificación 2026-1'!X:X,C309,'Planificación 2026-1'!H:H,"T1",'Planificación 2026-1'!I:I,"&lt;3")</f>
        <v>0</v>
      </c>
      <c r="DE309" s="59">
        <f>SUMIFS('Planificación 2026-1'!S:S,'Planificación 2026-1'!X:X,C309,'Planificación 2026-1'!H:H,"T3",'Planificación 2026-1'!I:I,"&lt;3")</f>
        <v>0</v>
      </c>
      <c r="DF309" s="59">
        <f>SUMIFS('Planificación 2026-1'!S:S,'Planificación 2026-1'!X:X,C309,'Planificación 2026-1'!H:H,"T2",'Planificación 2026-1'!I:I,"&lt;3")</f>
        <v>0</v>
      </c>
      <c r="DG309" s="59">
        <f>SUMIFS('Planificación 2026-1'!S:S,'Planificación 2026-1'!X:X,C309,'Planificación 2026-1'!H:H,"T4",'Planificación 2026-1'!I:I,"&lt;3")</f>
        <v>0</v>
      </c>
      <c r="DH309" s="58" t="str">
        <f>TRIM(CONCATENATE(L309,M309,N309,O309,P309,Q309,R309,S309,T309,U309,V309,W309,X309,Y309,Z309,AA309,AB309))</f>
        <v/>
      </c>
      <c r="DI309" s="27">
        <f>IF(C309="","",SUMIFS('Planificación 2026-1'!S:S,'Planificación 2026-1'!X:X,C309,'Planificación 2026-1'!F:F,"PRINCIPAL",'Planificación 2026-1'!Y:Y,"VIRTUAL"))</f>
        <v>0</v>
      </c>
      <c r="DJ309" s="27">
        <f>IF(C309="","",SUMIFS('Planificación 2026-1'!S:S,'Planificación 2026-1'!X:X,C309,'Planificación 2026-1'!F:F,"PRINCIPAL",'Planificación 2026-1'!Y:Y,"PRESENCIAL"))</f>
        <v>0</v>
      </c>
      <c r="DK309" s="27">
        <f>IF(C309="","",SUMIFS('Planificación 2026-1'!S:S,'Planificación 2026-1'!X:X,C309,'Planificación 2026-1'!F:F,"PRINCIPAL",'Planificación 2026-1'!Y:Y,"HIBRIDO PRESENCIAL"))</f>
        <v>0</v>
      </c>
      <c r="DL309" s="58" t="str">
        <f>TRIM(CONCATENATE(AC309,AD309,AE309,AF309,AG309,AH309,AI309,AJ309,AK309,AL309,AM309,AN309,AO309,AP309,AQ309,AR309,AS309))</f>
        <v/>
      </c>
      <c r="DM309" s="58">
        <f>IF(C309="","",SUMIFS('Planificación 2026-1'!S:S,'Planificación 2026-1'!X:X,C309,'Planificación 2026-1'!F:F,"FILIAL",'Planificación 2026-1'!Y:Y,"VIRTUAL"))</f>
        <v>0</v>
      </c>
      <c r="DN309" s="60">
        <f>IF(C309="","",SUMIFS('Planificación 2026-1'!S:S,'Planificación 2026-1'!X:X,C309,'Planificación 2026-1'!F:F,"FILIAL",'Planificación 2026-1'!Y:Y,"PRESENCIAL"))</f>
        <v>0</v>
      </c>
      <c r="DO309" s="29">
        <f>IF(C309="","",SUMIFS('Planificación 2026-1'!S:S,'Planificación 2026-1'!X:X,C309,'Planificación 2026-1'!F:F,"FILIAL",'Planificación 2026-1'!Y:Y,"HIBRIDO PRESENCIAL"))</f>
        <v>0</v>
      </c>
      <c r="DP309" s="61" t="str">
        <f>TRIM(CONCATENATE(AT309,AU309,AV309,AW309,AX309,AY309,AZ309,BA309,BB309,BC309,BD309,BE309,BF309,BG309,BH309,BI309,BJ309))</f>
        <v/>
      </c>
      <c r="DQ309" s="58">
        <f>IF(C309="","",SUMIFS('Planificación 2026-1'!S:S,'Planificación 2026-1'!X:X,C309,'Planificación 2026-1'!F:F,"SUNAMPE",'Planificación 2026-1'!Y:Y,"VIRTUAL"))</f>
        <v>0</v>
      </c>
      <c r="DR309" s="29">
        <f>IF(C309="","",SUMIFS('Planificación 2026-1'!S:S,'Planificación 2026-1'!X:X,C309,'Planificación 2026-1'!F:F,"SUNAMPE",'Planificación 2026-1'!Y:Y,"PRESENCIAL"))</f>
        <v>0</v>
      </c>
      <c r="DS309" s="61" t="str">
        <f>TRIM(CONCATENATE(BK309,BL309,BM309,BN309,BO309,BP309,BQ309,BR309,BS309,BT309,BU309,BV309,BW309,BX309,BY309,BZ309,CA309))</f>
        <v>P02 P04</v>
      </c>
      <c r="DT309" s="58">
        <f>IF(C309="","",SUMIFS('Planificación 2026-1'!S:S,'Planificación 2026-1'!X:X,C309,'Planificación 2026-1'!F:F,"HUAURA",'Planificación 2026-1'!Y:Y,"VIRTUAL"))</f>
        <v>8</v>
      </c>
      <c r="DU309" s="29">
        <f>IF(C309="","",SUMIFS('Planificación 2026-1'!S:S,'Planificación 2026-1'!X:X,C309,'Planificación 2026-1'!F:F,"HUAURA",'Planificación 2026-1'!Y:Y,"PRESENCIAL"))</f>
        <v>5</v>
      </c>
      <c r="DV309" s="32">
        <f>SUMIFS('Planificación 2026-1'!S:S,'Planificación 2026-1'!X:X,C309,'Planificación 2026-1'!F:F,"PRINCIPAL",'Planificación 2026-1'!Y:Y,"VIRTUAL",'Planificación 2026-1'!I:I,"&gt;2")</f>
        <v>0</v>
      </c>
      <c r="DW309" s="32">
        <f>SUMIFS('Planificación 2026-1'!S:S,'Planificación 2026-1'!X:X,C309,'Planificación 2026-1'!F:F,"PRINCIPAL",'Planificación 2026-1'!Y:Y,"&lt;&gt;VIRTUAL",'Planificación 2026-1'!I:I,"&gt;2")</f>
        <v>0</v>
      </c>
      <c r="DX309" s="32">
        <f>SUMIFS('Planificación 2026-1'!S:S,'Planificación 2026-1'!X:X,C309,'Planificación 2026-1'!F:F,"SUNAMPE",'Planificación 2026-1'!Y:Y,"VIRTUAL",'Planificación 2026-1'!I:I,"&gt;2")</f>
        <v>0</v>
      </c>
      <c r="DY309" s="32">
        <f>SUMIFS('Planificación 2026-1'!S:S,'Planificación 2026-1'!X:X,C309,'Planificación 2026-1'!F:F,"SUNAMPE",'Planificación 2026-1'!Y:Y,"&lt;&gt;VIRTUAL",'Planificación 2026-1'!I:I,"&gt;2")</f>
        <v>0</v>
      </c>
      <c r="DZ309" s="32">
        <f>SUMIFS('Planificación 2026-1'!S:S,'Planificación 2026-1'!X:X,C309,'Planificación 2026-1'!F:F,"FILIAL",'Planificación 2026-1'!Y:Y,"VIRTUAL",'Planificación 2026-1'!I:I,"&gt;2")</f>
        <v>0</v>
      </c>
      <c r="EA309" s="32">
        <f>SUMIFS('Planificación 2026-1'!S:S,'Planificación 2026-1'!X:X,C309,'Planificación 2026-1'!F:F,"FILIAL",'Planificación 2026-1'!Y:Y,"&lt;&gt;VIRTUAL",'Planificación 2026-1'!I:I,"&gt;2")</f>
        <v>0</v>
      </c>
      <c r="EB309" s="32">
        <f>SUMIFS('Planificación 2026-1'!S:S,'Planificación 2026-1'!X:X,C309,'Planificación 2026-1'!F:F,"PORUMA",'Planificación 2026-1'!Y:Y,"VIRTUAL",'Planificación 2026-1'!I:I,"&gt;2")</f>
        <v>0</v>
      </c>
      <c r="EC309" s="32">
        <f>SUMIFS('Planificación 2026-1'!S:S,'Planificación 2026-1'!X:X,C309,'Planificación 2026-1'!F:F,"PORUMA",'Planificación 2026-1'!Y:Y,"&lt;&gt;VIRTUAL",'Planificación 2026-1'!I:I,"&gt;2")</f>
        <v>0</v>
      </c>
      <c r="ED309" s="32">
        <f>SUMIFS('Planificación 2026-1'!S:S,'Planificación 2026-1'!X:X,C309,'Planificación 2026-1'!F:F,"HUAURA",'Planificación 2026-1'!Y:Y,"VIRTUAL",'Planificación 2026-1'!I:I,"&gt;2")</f>
        <v>0</v>
      </c>
      <c r="EE309" s="32">
        <f>SUMIFS('Planificación 2026-1'!S:S,'Planificación 2026-1'!X:X,C309,'Planificación 2026-1'!F:F,"HUAURA",'Planificación 2026-1'!Y:Y,"&lt;&gt;VIRTUAL",'Planificación 2026-1'!I:I,"&gt;2")</f>
        <v>5</v>
      </c>
      <c r="EF309" s="32">
        <f>SUMIFS('Planificación 2026-1'!S:S,'Planificación 2026-1'!X:X,C309,'Planificación 2026-1'!F:F,"PRINCIPAL",'Planificación 2026-1'!Y:Y,"VIRTUAL",'Planificación 2026-1'!I:I,"&lt;3")</f>
        <v>0</v>
      </c>
      <c r="EG309" s="32">
        <f>SUMIFS('Planificación 2026-1'!S:S,'Planificación 2026-1'!X:X,C309,'Planificación 2026-1'!F:F,"PRINCIPAL",'Planificación 2026-1'!Y:Y,"&lt;&gt;VIRTUAL",'Planificación 2026-1'!I:I,"&lt;3")</f>
        <v>0</v>
      </c>
      <c r="EH309" s="32">
        <f>SUMIFS('Planificación 2026-1'!S:S,'Planificación 2026-1'!X:X,C309,'Planificación 2026-1'!F:F,"SUNAMPE",'Planificación 2026-1'!Y:Y,"VIRTUAL",'Planificación 2026-1'!I:I,"&lt;3")</f>
        <v>0</v>
      </c>
      <c r="EI309" s="32">
        <f>SUMIFS('Planificación 2026-1'!S:S,'Planificación 2026-1'!X:X,C309,'Planificación 2026-1'!F:F,"SUNAMPE",'Planificación 2026-1'!Y:Y,"&lt;&gt;VIRTUAL",'Planificación 2026-1'!I:I,"&lt;3")</f>
        <v>0</v>
      </c>
      <c r="EJ309" s="32">
        <f>SUMIFS('Planificación 2026-1'!S:S,'Planificación 2026-1'!X:X,C309,'Planificación 2026-1'!F:F,"FILIAL",'Planificación 2026-1'!Y:Y,"VIRTUAL",'Planificación 2026-1'!I:I,"&lt;3")</f>
        <v>0</v>
      </c>
      <c r="EK309" s="32">
        <f>SUMIFS('Planificación 2026-1'!S:S,'Planificación 2026-1'!X:X,C309,'Planificación 2026-1'!F:F,"FILIAL",'Planificación 2026-1'!Y:Y,"&lt;&gt;VIRTUAL",'Planificación 2026-1'!I:I,"&lt;3")</f>
        <v>0</v>
      </c>
      <c r="EL309" s="32">
        <f>SUMIFS('Planificación 2026-1'!S:S,'Planificación 2026-1'!X:X,C309,'Planificación 2026-1'!F:F,"PORUMA",'Planificación 2026-1'!Y:Y,"VIRTUAL",'Planificación 2026-1'!I:I,"&lt;3")</f>
        <v>0</v>
      </c>
      <c r="EM309" s="32">
        <f>SUMIFS('Planificación 2026-1'!S:S,'Planificación 2026-1'!X:X,C309,'Planificación 2026-1'!F:F,"PORUMA",'Planificación 2026-1'!Y:Y,"&lt;&gt;VIRTUAL",'Planificación 2026-1'!I:I,"&lt;3")</f>
        <v>0</v>
      </c>
      <c r="EN309" s="32">
        <f>SUMIFS('Planificación 2026-1'!S:S,'Planificación 2026-1'!X:X,C309,'Planificación 2026-1'!F:F,"HUAURA",'Planificación 2026-1'!Y:Y,"VIRTUAL",'Planificación 2026-1'!I:I,"&lt;3")</f>
        <v>8</v>
      </c>
      <c r="EO309" s="32">
        <f>SUMIFS('Planificación 2026-1'!S:S,'Planificación 2026-1'!X:X,C309,'Planificación 2026-1'!F:F,"HUAURA",'Planificación 2026-1'!Y:Y,"&lt;&gt;VIRTUAL",'Planificación 2026-1'!I:I,"&lt;3")</f>
        <v>0</v>
      </c>
      <c r="EP309" s="32">
        <f>EJ309+DZ309+EA309+EK309</f>
        <v>0</v>
      </c>
      <c r="EQ309" s="32">
        <f>EO309+EN309+EE309+ED309</f>
        <v>13</v>
      </c>
      <c r="ER309" s="32">
        <f>EL309+EM309+EC309+EB309</f>
        <v>0</v>
      </c>
      <c r="ES309" s="32">
        <f>EG309+EF309+DW309+DV309</f>
        <v>0</v>
      </c>
      <c r="ET309" s="32">
        <f>EI309+EH309+DY309+DX309</f>
        <v>0</v>
      </c>
      <c r="EU309" s="32">
        <f>SUM(EP309:ET309)</f>
        <v>13</v>
      </c>
      <c r="EV309" s="32" t="b">
        <f>EXACT(EU309,E309)</f>
        <v>1</v>
      </c>
      <c r="EW309" s="32"/>
      <c r="EX309" s="32">
        <f>DV309+DZ309+ED309+EF309+EJ309+EN309+DX309+EH309</f>
        <v>8</v>
      </c>
      <c r="EY309" s="32">
        <f>DW309+EA309+EE309+EG309+EK309+EO309+DY309+EI309</f>
        <v>5</v>
      </c>
      <c r="EZ309" s="32" t="b">
        <f>EXACT(SUM(EX309:EY309),E309)</f>
        <v>1</v>
      </c>
      <c r="FA309" s="32" t="str">
        <f>IF(AND(DW309=0,EA309=0,EE309=0),"",IF(COUNTIF(DW309:EE309,"&gt;0")=1,IF(DW309&gt;0,"SEDE",IF(EA309&gt;0,"FILIAL","HUAURA")),IF(COUNTIF(DW309:EE309,"&gt;0")=2,IF(AND(DW309&gt;0,EA309&gt;0),"SEDE-FILIAL",IF(AND(DW309&gt;0,EE309&gt;0),"SEDE-HUAURA","FILIAL-HUAURA")),"SEDE-FILIAL-HUAURA")))</f>
        <v>HUAURA</v>
      </c>
      <c r="FB309" s="32" t="str">
        <f>IF(EX309=0,"PRESENCIAL",IF(EY309=0,"VIRTUAL",IF(EX309&gt;EY309,"MAS VIRTUAL",IF(EY309&gt;EX309,"MAS PRESENCIAL","AMBOS"))))</f>
        <v>MAS VIRTUAL</v>
      </c>
    </row>
    <row r="310" spans="2:158">
      <c r="B310" s="65">
        <v>307</v>
      </c>
      <c r="C310" s="32" t="s">
        <v>518</v>
      </c>
      <c r="D310" s="429">
        <v>15739554</v>
      </c>
      <c r="E310" s="664">
        <f>SUMIF('Planificación 2026-1'!X:X,C310,'Planificación 2026-1'!S:S)</f>
        <v>4</v>
      </c>
      <c r="F310" s="665" t="s">
        <v>203</v>
      </c>
      <c r="G310" s="57" t="s">
        <v>434</v>
      </c>
      <c r="J310" s="29" t="s">
        <v>44</v>
      </c>
      <c r="K310" s="29" t="s">
        <v>166</v>
      </c>
      <c r="L310" s="57" t="str">
        <f>IF(SUM(COUNTIFS('Planificación 2026-1'!F:F,"PRINCIPAL",'Planificación 2026-1'!X:X,C310,'Planificación 2026-1'!H:H,"AF"))&gt;0,"P01"," ")</f>
        <v xml:space="preserve"> </v>
      </c>
      <c r="M310" s="58" t="str">
        <f>IF(SUM(COUNTIFS('Planificación 2026-1'!F:F,"PRINCIPAL",'Planificación 2026-1'!X:X,C310,'Planificación 2026-1'!H:H,"EN"))&gt;0,"P02"," ")</f>
        <v xml:space="preserve"> </v>
      </c>
      <c r="N310" s="58" t="str">
        <f>IF(SUM(COUNTIFS('Planificación 2026-1'!F:F,"PRINCIPAL",'Planificación 2026-1'!X:X,C310,'Planificación 2026-1'!H:H,"IS"))&gt;0,"P03"," ")</f>
        <v xml:space="preserve"> </v>
      </c>
      <c r="O310" s="58" t="str">
        <f>IF(SUM(COUNTIFS('Planificación 2026-1'!F:F,"PRINCIPAL",'Planificación 2026-1'!X:X,C310,'Planificación 2026-1'!H:H,"PS"))&gt;0,"P04"," ")</f>
        <v xml:space="preserve"> </v>
      </c>
      <c r="P310" s="58"/>
      <c r="Q310" s="58" t="str">
        <f>IF(SUM(COUNTIFS('Planificación 2026-1'!F:F,"PRINCIPAL",'Planificación 2026-1'!X:X,C310,'Planificación 2026-1'!H:H,"IN"))&gt;0,"P06"," ")</f>
        <v xml:space="preserve"> </v>
      </c>
      <c r="R310" s="58" t="str">
        <f>IF(SUM(COUNTIFS('Planificación 2026-1'!F:F,"PRINCIPAL",'Planificación 2026-1'!X:X,C310,'Planificación 2026-1'!H:H,"CA"))&gt;0,"P07"," ")</f>
        <v xml:space="preserve"> </v>
      </c>
      <c r="S310" s="58" t="str">
        <f>IF(SUM(COUNTIFS('Planificación 2026-1'!F:F,"PRINCIPAL",'Planificación 2026-1'!X:X,C310,'Planificación 2026-1'!H:H,"DE"))&gt;0,"P08"," ")</f>
        <v xml:space="preserve"> </v>
      </c>
      <c r="T310" s="58" t="str">
        <f>IF(SUM(COUNTIFS('Planificación 2026-1'!F:F,"PRINCIPAL",'Planificación 2026-1'!X:X,C310,'Planificación 2026-1'!H:H,"OB"))&gt;0,"P09"," ")</f>
        <v xml:space="preserve"> </v>
      </c>
      <c r="U310" s="58" t="str">
        <f>IF(SUM(COUNTIFS('Planificación 2026-1'!F:F,"PRINCIPAL",'Planificación 2026-1'!X:X,C310,'Planificación 2026-1'!H:H,"MH"))&gt;0,"P31"," ")</f>
        <v xml:space="preserve"> </v>
      </c>
      <c r="V310" s="58" t="str">
        <f>IF(SUM(COUNTIFS('Planificación 2026-1'!F:F,"PRINCIPAL",'Planificación 2026-1'!X:X,C310,'Planificación 2026-1'!H:H,"IC"))&gt;0,"P32"," ")</f>
        <v xml:space="preserve"> </v>
      </c>
      <c r="W310" s="58" t="str">
        <f>IF(SUM(COUNTIFS('Planificación 2026-1'!F:F,"PRINCIPAL",'Planificación 2026-1'!X:X,C310,'Planificación 2026-1'!H:H,"AR"))&gt;0,"P34"," ")</f>
        <v xml:space="preserve"> </v>
      </c>
      <c r="X310" s="58" t="str">
        <f>IF(SUM(COUNTIFS('Planificación 2026-1'!F:F,"PRINCIPAL",'Planificación 2026-1'!X:X,C310,'Planificación 2026-1'!H:H,"T1"))&gt;0,"P35"," ")</f>
        <v xml:space="preserve"> </v>
      </c>
      <c r="Y310" s="58" t="str">
        <f>IF(SUM(COUNTIFS('Planificación 2026-1'!F:F,"PRINCIPAL",'Planificación 2026-1'!X:X,C310,'Planificación 2026-1'!H:H,"T3"))&gt;0,"P36"," ")</f>
        <v xml:space="preserve"> </v>
      </c>
      <c r="Z310" s="58" t="str">
        <f>IF(SUM(COUNTIFS('Planificación 2026-1'!F:F,"PRINCIPAL",'Planificación 2026-1'!X:X,C310,'Planificación 2026-1'!H:H,"T2"))&gt;0,"P37"," ")</f>
        <v xml:space="preserve"> </v>
      </c>
      <c r="AA310" s="58" t="str">
        <f>IF(SUM(COUNTIFS('Planificación 2026-1'!F:F,"PRINCIPAL",'Planificación 2026-1'!X:X,C310,'Planificación 2026-1'!H:H,"AE"))&gt;0,"P38"," ")</f>
        <v xml:space="preserve"> </v>
      </c>
      <c r="AB310" s="58" t="str">
        <f>IF(SUM(COUNTIFS('Planificación 2026-1'!F:F,"PRINCIPAL",'Planificación 2026-1'!X:X,C310,'Planificación 2026-1'!H:H,"T4"))&gt;0,"P55"," ")</f>
        <v xml:space="preserve"> </v>
      </c>
      <c r="AC310" s="58" t="str">
        <f>IF(SUM(COUNTIFS('Planificación 2026-1'!F:F,"FILIAL",'Planificación 2026-1'!X:X,C310,'Planificación 2026-1'!H:H,"AF"))&gt;0," P01"," ")</f>
        <v xml:space="preserve"> </v>
      </c>
      <c r="AD310" s="58" t="str">
        <f>IF(SUM(COUNTIFS('Planificación 2026-1'!F:F,"FILIAL",'Planificación 2026-1'!X:X,C310,'Planificación 2026-1'!H:H,"EN"))&gt;0,"P02"," ")</f>
        <v xml:space="preserve"> </v>
      </c>
      <c r="AE310" s="58" t="str">
        <f>IF(SUM(COUNTIFS('Planificación 2026-1'!F:F,"FILIAL",'Planificación 2026-1'!X:X,C310,'Planificación 2026-1'!H:H,"IS"))&gt;0,"P03"," ")</f>
        <v xml:space="preserve"> </v>
      </c>
      <c r="AF310" s="58" t="str">
        <f>IF(SUM(COUNTIFS('Planificación 2026-1'!F:F,"FILIAL",'Planificación 2026-1'!X:X,C310,'Planificación 2026-1'!H:H,"PS"))&gt;0,"P04"," ")</f>
        <v xml:space="preserve"> </v>
      </c>
      <c r="AG310" s="58"/>
      <c r="AH310" s="58" t="str">
        <f>IF(SUM(COUNTIFS('Planificación 2026-1'!F:F,"FILIAL",'Planificación 2026-1'!X:X,C310,'Planificación 2026-1'!H:H,"IN"))&gt;0,"P06"," ")</f>
        <v xml:space="preserve"> </v>
      </c>
      <c r="AI310" s="58" t="str">
        <f>IF(SUM(COUNTIFS('Planificación 2026-1'!F:F,"FILIAL",'Planificación 2026-1'!X:X,C310,'Planificación 2026-1'!H:H,"CA"))&gt;0,"P07"," ")</f>
        <v xml:space="preserve"> </v>
      </c>
      <c r="AJ310" s="58" t="str">
        <f>IF(SUM(COUNTIFS('Planificación 2026-1'!F:F,"FILIAL",'Planificación 2026-1'!X:X,C310,'Planificación 2026-1'!H:H,"DE"))&gt;0,"P08"," ")</f>
        <v xml:space="preserve"> </v>
      </c>
      <c r="AK310" s="58" t="str">
        <f>IF(SUM(COUNTIFS('Planificación 2026-1'!F:F,"FILIAL",'Planificación 2026-1'!X:X,C310,'Planificación 2026-1'!H:H,"OB"))&gt;0,"P09"," ")</f>
        <v xml:space="preserve"> </v>
      </c>
      <c r="AL310" s="58" t="str">
        <f>IF(SUM(COUNTIFS('Planificación 2026-1'!F:F,"FILIAL",'Planificación 2026-1'!X:X,C310,'Planificación 2026-1'!H:H,"MH"))&gt;0,"P31"," ")</f>
        <v xml:space="preserve"> </v>
      </c>
      <c r="AM310" s="58" t="str">
        <f>IF(SUM(COUNTIFS('Planificación 2026-1'!F:F,"FILIAL",'Planificación 2026-1'!X:X,C310,'Planificación 2026-1'!H:H,"IC"))&gt;0,"P32"," ")</f>
        <v xml:space="preserve"> </v>
      </c>
      <c r="AN310" s="58" t="str">
        <f>IF(SUM(COUNTIFS('Planificación 2026-1'!F:F,"FILIAL",'Planificación 2026-1'!X:X,C310,'Planificación 2026-1'!H:H,"AR"))&gt;0,"P34"," ")</f>
        <v xml:space="preserve"> </v>
      </c>
      <c r="AO310" s="58" t="str">
        <f>IF(SUM(COUNTIFS('Planificación 2026-1'!F:F,"FILIAL",'Planificación 2026-1'!X:X,C310,'Planificación 2026-1'!H:H,"T1"))&gt;0,"P35"," ")</f>
        <v xml:space="preserve"> </v>
      </c>
      <c r="AP310" s="58" t="str">
        <f>IF(SUM(COUNTIFS('Planificación 2026-1'!F:F,"FILIAL",'Planificación 2026-1'!X:X,C310,'Planificación 2026-1'!H:H,"T3"))&gt;0,"P36"," ")</f>
        <v xml:space="preserve"> </v>
      </c>
      <c r="AQ310" s="58" t="str">
        <f>IF(SUM(COUNTIFS('Planificación 2026-1'!F:F,"FILIAL",'Planificación 2026-1'!X:X,C310,'Planificación 2026-1'!H:H,"T2"))&gt;0,"P37"," ")</f>
        <v xml:space="preserve"> </v>
      </c>
      <c r="AR310" s="58" t="str">
        <f>IF(SUM(COUNTIFS('Planificación 2026-1'!F:F,"FILIAL",'Planificación 2026-1'!X:X,C310,'Planificación 2026-1'!H:H,"AE"))&gt;0,"P38"," ")</f>
        <v xml:space="preserve"> </v>
      </c>
      <c r="AS310" s="58" t="str">
        <f>IF(SUM(COUNTIFS('Planificación 2026-1'!F:F,"FILIAL",'Planificación 2026-1'!X:X,C310,'Planificación 2026-1'!H:H,"T4"))&gt;0,"P55"," ")</f>
        <v xml:space="preserve"> </v>
      </c>
      <c r="AT310" s="58" t="str">
        <f>IF(SUM(COUNTIFS('Planificación 2026-1'!F:F,"SUNAMPE",'Planificación 2026-1'!X:X,C310,'Planificación 2026-1'!H:H,"AF"))&gt;0," P01"," ")</f>
        <v xml:space="preserve"> </v>
      </c>
      <c r="AU310" s="58" t="str">
        <f>IF(SUM(COUNTIFS('Planificación 2026-1'!F:F,"SUNAMPE",'Planificación 2026-1'!X:X,C310,'Planificación 2026-1'!H:H,"EN"))&gt;0,"P02"," ")</f>
        <v xml:space="preserve"> </v>
      </c>
      <c r="AV310" s="58" t="str">
        <f>IF(SUM(COUNTIFS('Planificación 2026-1'!F:F,"SUNAMPE",'Planificación 2026-1'!X:X,C310,'Planificación 2026-1'!H:H,"IS"))&gt;0,"P03"," ")</f>
        <v xml:space="preserve"> </v>
      </c>
      <c r="AW310" s="58" t="str">
        <f>IF(SUM(COUNTIFS('Planificación 2026-1'!F:F,"SUNAMPE",'Planificación 2026-1'!X:X,C310,'Planificación 2026-1'!H:H,"PS"))&gt;0,"P04"," ")</f>
        <v xml:space="preserve"> </v>
      </c>
      <c r="AX310" s="58"/>
      <c r="AY310" s="58" t="str">
        <f>IF(SUM(COUNTIFS('Planificación 2026-1'!F:F,"SUNAMPE",'Planificación 2026-1'!X:X,C310,'Planificación 2026-1'!H:H,"IN"))&gt;0,"P06"," ")</f>
        <v xml:space="preserve"> </v>
      </c>
      <c r="AZ310" s="58" t="str">
        <f>IF(SUM(COUNTIFS('Planificación 2026-1'!F:F,"SUNAMPE",'Planificación 2026-1'!X:X,C310,'Planificación 2026-1'!H:H,"CA"))&gt;0,"P07"," ")</f>
        <v xml:space="preserve"> </v>
      </c>
      <c r="BA310" s="58" t="str">
        <f>IF(SUM(COUNTIFS('Planificación 2026-1'!F:F,"SUNAMPE",'Planificación 2026-1'!X:X,C310,'Planificación 2026-1'!H:H,"DE"))&gt;0,"P08"," ")</f>
        <v xml:space="preserve"> </v>
      </c>
      <c r="BB310" s="58" t="str">
        <f>IF(SUM(COUNTIFS('Planificación 2026-1'!F:F,"SUNAMPE",'Planificación 2026-1'!X:X,C310,'Planificación 2026-1'!H:H,"OB"))&gt;0,"P09"," ")</f>
        <v xml:space="preserve"> </v>
      </c>
      <c r="BC310" s="58" t="str">
        <f>IF(SUM(COUNTIFS('Planificación 2026-1'!F:F,"SUNAMPE",'Planificación 2026-1'!X:X,C310,'Planificación 2026-1'!H:H,"MH"))&gt;0,"P31"," ")</f>
        <v xml:space="preserve"> </v>
      </c>
      <c r="BD310" s="58" t="str">
        <f>IF(SUM(COUNTIFS('Planificación 2026-1'!F:F,"SUNAMPE",'Planificación 2026-1'!X:X,C310,'Planificación 2026-1'!H:H,"IC"))&gt;0,"P32"," ")</f>
        <v xml:space="preserve"> </v>
      </c>
      <c r="BE310" s="58" t="str">
        <f>IF(SUM(COUNTIFS('Planificación 2026-1'!F:F,"SUNAMPE",'Planificación 2026-1'!X:X,C310,'Planificación 2026-1'!H:H,"AR"))&gt;0,"P34"," ")</f>
        <v xml:space="preserve"> </v>
      </c>
      <c r="BF310" s="58" t="str">
        <f>IF(SUM(COUNTIFS('Planificación 2026-1'!F:F,"SUNAMPE",'Planificación 2026-1'!X:X,C310,'Planificación 2026-1'!H:H,"T1"))&gt;0,"P35"," ")</f>
        <v xml:space="preserve"> </v>
      </c>
      <c r="BG310" s="58" t="str">
        <f>IF(SUM(COUNTIFS('Planificación 2026-1'!F:F,"SUNAMPE",'Planificación 2026-1'!X:X,C310,'Planificación 2026-1'!H:H,"T3"))&gt;0,"P36"," ")</f>
        <v xml:space="preserve"> </v>
      </c>
      <c r="BH310" s="58" t="str">
        <f>IF(SUM(COUNTIFS('Planificación 2026-1'!F:F,"SUNAMPE",'Planificación 2026-1'!X:X,C310,'Planificación 2026-1'!H:H,"T2"))&gt;0,"P37"," ")</f>
        <v xml:space="preserve"> </v>
      </c>
      <c r="BI310" s="58" t="str">
        <f>IF(SUM(COUNTIFS('Planificación 2026-1'!F:F,"SUNAMPE",'Planificación 2026-1'!X:X,C310,'Planificación 2026-1'!H:H,"AE"))&gt;0,"P38"," ")</f>
        <v xml:space="preserve"> </v>
      </c>
      <c r="BJ310" s="58" t="str">
        <f>IF(SUM(COUNTIFS('Planificación 2026-1'!F:F,"SUNAMPE",'Planificación 2026-1'!X:X,C310,'Planificación 2026-1'!H:H,"T4"))&gt;0,"P55"," ")</f>
        <v xml:space="preserve"> </v>
      </c>
      <c r="BK310" s="58" t="str">
        <f>IF(SUM(COUNTIFS('Planificación 2026-1'!F:F,"HUAURA",'Planificación 2026-1'!X:X,C310,'Planificación 2026-1'!H:H,"AF"))&gt;0," P01"," ")</f>
        <v xml:space="preserve"> </v>
      </c>
      <c r="BL310" s="58" t="str">
        <f>IF(SUM(COUNTIFS('Planificación 2026-1'!F:F,"HUAURA",'Planificación 2026-1'!X:X,C310,'Planificación 2026-1'!H:H,"EN"))&gt;0,"P02"," ")</f>
        <v>P02</v>
      </c>
      <c r="BM310" s="58" t="str">
        <f>IF(SUM(COUNTIFS('Planificación 2026-1'!F:F,"HUAURA",'Planificación 2026-1'!X:X,C310,'Planificación 2026-1'!H:H,"IS"))&gt;0,"P03"," ")</f>
        <v xml:space="preserve"> </v>
      </c>
      <c r="BN310" s="58" t="str">
        <f>IF(SUM(COUNTIFS('Planificación 2026-1'!F:F,"HUAURA",'Planificación 2026-1'!X:X,C310,'Planificación 2026-1'!H:H,"PS"))&gt;0,"P04"," ")</f>
        <v xml:space="preserve"> </v>
      </c>
      <c r="BO310" s="58"/>
      <c r="BP310" s="58" t="str">
        <f>IF(SUM(COUNTIFS('Planificación 2026-1'!F:F,"HUAURA",'Planificación 2026-1'!X:X,C310,'Planificación 2026-1'!H:H,"IN"))&gt;0,"P06"," ")</f>
        <v xml:space="preserve"> </v>
      </c>
      <c r="BQ310" s="58" t="str">
        <f>IF(SUM(COUNTIFS('Planificación 2026-1'!F:F,"HUAURA",'Planificación 2026-1'!X:X,C310,'Planificación 2026-1'!H:H,"CA"))&gt;0,"P07"," ")</f>
        <v xml:space="preserve"> </v>
      </c>
      <c r="BR310" s="58" t="str">
        <f>IF(SUM(COUNTIFS('Planificación 2026-1'!F:F,"HUAURA",'Planificación 2026-1'!X:X,C310,'Planificación 2026-1'!H:H,"DE"))&gt;0,"P08"," ")</f>
        <v xml:space="preserve"> </v>
      </c>
      <c r="BS310" s="58" t="str">
        <f>IF(SUM(COUNTIFS('Planificación 2026-1'!F:F,"HUAURA",'Planificación 2026-1'!X:X,C310,'Planificación 2026-1'!H:H,"OB"))&gt;0,"P09"," ")</f>
        <v xml:space="preserve"> </v>
      </c>
      <c r="BT310" s="58" t="str">
        <f>IF(SUM(COUNTIFS('Planificación 2026-1'!F:F,"HUAURA",'Planificación 2026-1'!X:X,C310,'Planificación 2026-1'!H:H,"MH"))&gt;0,"P31"," ")</f>
        <v xml:space="preserve"> </v>
      </c>
      <c r="BU310" s="58" t="str">
        <f>IF(SUM(COUNTIFS('Planificación 2026-1'!F:F,"HUAURA",'Planificación 2026-1'!X:X,C310,'Planificación 2026-1'!H:H,"IC"))&gt;0,"P32"," ")</f>
        <v xml:space="preserve"> </v>
      </c>
      <c r="BV310" s="58" t="str">
        <f>IF(SUM(COUNTIFS('Planificación 2026-1'!F:F,"HUAURA",'Planificación 2026-1'!X:X,C310,'Planificación 2026-1'!H:H,"AR"))&gt;0,"P34"," ")</f>
        <v xml:space="preserve"> </v>
      </c>
      <c r="BW310" s="58" t="str">
        <f>IF(SUM(COUNTIFS('Planificación 2026-1'!F:F,"HUAURA",'Planificación 2026-1'!X:X,C310,'Planificación 2026-1'!H:H,"T1"))&gt;0,"P35"," ")</f>
        <v xml:space="preserve"> </v>
      </c>
      <c r="BX310" s="58" t="str">
        <f>IF(SUM(COUNTIFS('Planificación 2026-1'!F:F,"HUAURA",'Planificación 2026-1'!X:X,C310,'Planificación 2026-1'!H:H,"T3"))&gt;0,"P36"," ")</f>
        <v xml:space="preserve"> </v>
      </c>
      <c r="BY310" s="58" t="str">
        <f>IF(SUM(COUNTIFS('Planificación 2026-1'!F:F,"HUAURA",'Planificación 2026-1'!X:X,C310,'Planificación 2026-1'!H:H,"T2"))&gt;0,"P37"," ")</f>
        <v xml:space="preserve"> </v>
      </c>
      <c r="BZ310" s="58" t="str">
        <f>IF(SUM(COUNTIFS('Planificación 2026-1'!F:F,"HUAURA",'Planificación 2026-1'!X:X,C310,'Planificación 2026-1'!H:H,"AE"))&gt;0,"P38"," ")</f>
        <v xml:space="preserve"> </v>
      </c>
      <c r="CA310" s="58" t="str">
        <f>IF(SUM(COUNTIFS('Planificación 2026-1'!F:F,"HUAURA",'Planificación 2026-1'!X:X,C310,'Planificación 2026-1'!H:H,"T4"))&gt;0,"P55"," ")</f>
        <v xml:space="preserve"> </v>
      </c>
      <c r="CB310" s="59">
        <f>SUMIFS('Planificación 2026-1'!S:S,'Planificación 2026-1'!X:X,C310,'Planificación 2026-1'!H:H,"AF",'Planificación 2026-1'!I:I,"&gt;2")</f>
        <v>0</v>
      </c>
      <c r="CC310" s="59">
        <f>SUMIFS('Planificación 2026-1'!S:S,'Planificación 2026-1'!X:X,C310,'Planificación 2026-1'!H:H,"EN",'Planificación 2026-1'!I:I,"&gt;2")</f>
        <v>0</v>
      </c>
      <c r="CD310" s="59">
        <f>SUMIFS('Planificación 2026-1'!S:S,'Planificación 2026-1'!X:X,C310,'Planificación 2026-1'!H:H,"IS",'Planificación 2026-1'!I:I,"&gt;2")</f>
        <v>0</v>
      </c>
      <c r="CE310" s="59">
        <f>SUMIFS('Planificación 2026-1'!S:S,'Planificación 2026-1'!X:X,C310,'Planificación 2026-1'!H:H,"PS",'Planificación 2026-1'!I:I,"&gt;2")</f>
        <v>0</v>
      </c>
      <c r="CF310" s="59">
        <f>SUMIFS('Planificación 2026-1'!S:S,'Planificación 2026-1'!X:X,C310,'Planificación 2026-1'!H:H,"IN",'Planificación 2026-1'!I:I,"&gt;2")</f>
        <v>0</v>
      </c>
      <c r="CG310" s="59">
        <f>SUMIFS('Planificación 2026-1'!S:S,'Planificación 2026-1'!X:X,C310,'Planificación 2026-1'!H:H,"CA",'Planificación 2026-1'!I:I,"&gt;2")</f>
        <v>0</v>
      </c>
      <c r="CH310" s="59">
        <f>SUMIFS('Planificación 2026-1'!S:S,'Planificación 2026-1'!X:X,C310,'Planificación 2026-1'!H:H,"DE",'Planificación 2026-1'!I:I,"&gt;2")</f>
        <v>0</v>
      </c>
      <c r="CI310" s="59">
        <f>SUMIFS('Planificación 2026-1'!S:S,'Planificación 2026-1'!X:X,C310,'Planificación 2026-1'!H:H,"OB",'Planificación 2026-1'!I:I,"&gt;2")</f>
        <v>0</v>
      </c>
      <c r="CJ310" s="59">
        <f>SUMIFS('Planificación 2026-1'!S:S,'Planificación 2026-1'!X:X,C310,'Planificación 2026-1'!H:H,"MH",'Planificación 2026-1'!I:I,"&gt;2")</f>
        <v>0</v>
      </c>
      <c r="CK310" s="59">
        <f>SUMIFS('Planificación 2026-1'!S:S,'Planificación 2026-1'!X:X,C310,'Planificación 2026-1'!H:H,"IC",'Planificación 2026-1'!I:I,"&gt;2")</f>
        <v>0</v>
      </c>
      <c r="CL310" s="59">
        <f>SUMIFS('Planificación 2026-1'!S:S,'Planificación 2026-1'!X:X,C310,'Planificación 2026-1'!H:H,"AR",'Planificación 2026-1'!I:I,"&gt;2")</f>
        <v>0</v>
      </c>
      <c r="CM310" s="59">
        <f>SUMIFS('Planificación 2026-1'!S:S,'Planificación 2026-1'!X:X,C310,'Planificación 2026-1'!H:H,"AE",'Planificación 2026-1'!I:I,"&gt;2")</f>
        <v>0</v>
      </c>
      <c r="CN310" s="59">
        <f>SUMIFS('Planificación 2026-1'!S:S,'Planificación 2026-1'!X:X,C310,'Planificación 2026-1'!H:H,"T1",'Planificación 2026-1'!I:I,"&gt;2")</f>
        <v>0</v>
      </c>
      <c r="CO310" s="59">
        <f>SUMIFS('Planificación 2026-1'!S:S,'Planificación 2026-1'!X:X,C310,'Planificación 2026-1'!H:H,"T3",'Planificación 2026-1'!I:I,"&gt;2")</f>
        <v>0</v>
      </c>
      <c r="CP310" s="59">
        <f>SUMIFS('Planificación 2026-1'!S:S,'Planificación 2026-1'!X:X,C310,'Planificación 2026-1'!H:H,"T2",'Planificación 2026-1'!I:I,"&gt;2")</f>
        <v>0</v>
      </c>
      <c r="CQ310" s="59">
        <f>SUMIFS('Planificación 2026-1'!S:S,'Planificación 2026-1'!X:X,C310,'Planificación 2026-1'!H:H,"T4",'Planificación 2026-1'!I:I,"&gt;2")</f>
        <v>0</v>
      </c>
      <c r="CR310" s="59">
        <f>SUMIFS('Planificación 2026-1'!S:S,'Planificación 2026-1'!X:X,C310,'Planificación 2026-1'!H:H,"AF",'Planificación 2026-1'!I:I,"&lt;3")</f>
        <v>0</v>
      </c>
      <c r="CS310" s="59">
        <f>SUMIFS('Planificación 2026-1'!S:S,'Planificación 2026-1'!X:X,C310,'Planificación 2026-1'!H:H,"EN",'Planificación 2026-1'!I:I,"&lt;3")</f>
        <v>4</v>
      </c>
      <c r="CT310" s="59">
        <f>SUMIFS('Planificación 2026-1'!S:S,'Planificación 2026-1'!X:X,C310,'Planificación 2026-1'!H:H,"IS",'Planificación 2026-1'!I:I,"&lt;3")</f>
        <v>0</v>
      </c>
      <c r="CU310" s="59">
        <f>SUMIFS('Planificación 2026-1'!S:S,'Planificación 2026-1'!X:X,C310,'Planificación 2026-1'!H:H,"PS",'Planificación 2026-1'!I:I,"&lt;3")</f>
        <v>0</v>
      </c>
      <c r="CV310" s="59">
        <f>SUMIFS('Planificación 2026-1'!S:S,'Planificación 2026-1'!X:X,C310,'Planificación 2026-1'!H:H,"IN",'Planificación 2026-1'!I:I,"&lt;3")</f>
        <v>0</v>
      </c>
      <c r="CW310" s="59">
        <f>SUMIFS('Planificación 2026-1'!S:S,'Planificación 2026-1'!X:X,C310,'Planificación 2026-1'!H:H,"CA",'Planificación 2026-1'!I:I,"&lt;3")</f>
        <v>0</v>
      </c>
      <c r="CX310" s="59">
        <f>SUMIFS('Planificación 2026-1'!S:S,'Planificación 2026-1'!X:X,C310,'Planificación 2026-1'!H:H,"DE",'Planificación 2026-1'!I:I,"&lt;3")</f>
        <v>0</v>
      </c>
      <c r="CY310" s="59">
        <f>SUMIFS('Planificación 2026-1'!S:S,'Planificación 2026-1'!X:X,C310,'Planificación 2026-1'!H:H,"OB",'Planificación 2026-1'!I:I,"&lt;3")</f>
        <v>0</v>
      </c>
      <c r="CZ310" s="59">
        <f>SUMIFS('Planificación 2026-1'!S:S,'Planificación 2026-1'!X:X,C310,'Planificación 2026-1'!H:H,"MH",'Planificación 2026-1'!I:I,"&lt;3")</f>
        <v>0</v>
      </c>
      <c r="DA310" s="59">
        <f>SUMIFS('Planificación 2026-1'!S:S,'Planificación 2026-1'!X:X,C310,'Planificación 2026-1'!H:H,"IC",'Planificación 2026-1'!I:I,"&lt;3")</f>
        <v>0</v>
      </c>
      <c r="DB310" s="59">
        <f>SUMIFS('Planificación 2026-1'!S:S,'Planificación 2026-1'!X:X,C310,'Planificación 2026-1'!H:H,"AR",'Planificación 2026-1'!I:I,"&lt;3")</f>
        <v>0</v>
      </c>
      <c r="DC310" s="59">
        <f>SUMIFS('Planificación 2026-1'!S:S,'Planificación 2026-1'!X:X,C310,'Planificación 2026-1'!H:H,"AE",'Planificación 2026-1'!I:I,"&lt;3")</f>
        <v>0</v>
      </c>
      <c r="DD310" s="59">
        <f>SUMIFS('Planificación 2026-1'!S:S,'Planificación 2026-1'!X:X,C310,'Planificación 2026-1'!H:H,"T1",'Planificación 2026-1'!I:I,"&lt;3")</f>
        <v>0</v>
      </c>
      <c r="DE310" s="59">
        <f>SUMIFS('Planificación 2026-1'!S:S,'Planificación 2026-1'!X:X,C310,'Planificación 2026-1'!H:H,"T3",'Planificación 2026-1'!I:I,"&lt;3")</f>
        <v>0</v>
      </c>
      <c r="DF310" s="59">
        <f>SUMIFS('Planificación 2026-1'!S:S,'Planificación 2026-1'!X:X,C310,'Planificación 2026-1'!H:H,"T2",'Planificación 2026-1'!I:I,"&lt;3")</f>
        <v>0</v>
      </c>
      <c r="DG310" s="59">
        <f>SUMIFS('Planificación 2026-1'!S:S,'Planificación 2026-1'!X:X,C310,'Planificación 2026-1'!H:H,"T4",'Planificación 2026-1'!I:I,"&lt;3")</f>
        <v>0</v>
      </c>
      <c r="DH310" s="58" t="str">
        <f>TRIM(CONCATENATE(L310,M310,N310,O310,P310,Q310,R310,S310,T310,U310,V310,W310,X310,Y310,Z310,AA310,AB310))</f>
        <v/>
      </c>
      <c r="DI310" s="27">
        <f>IF(C310="","",SUMIFS('Planificación 2026-1'!S:S,'Planificación 2026-1'!X:X,C310,'Planificación 2026-1'!F:F,"PRINCIPAL",'Planificación 2026-1'!Y:Y,"VIRTUAL"))</f>
        <v>0</v>
      </c>
      <c r="DJ310" s="27">
        <f>IF(C310="","",SUMIFS('Planificación 2026-1'!S:S,'Planificación 2026-1'!X:X,C310,'Planificación 2026-1'!F:F,"PRINCIPAL",'Planificación 2026-1'!Y:Y,"PRESENCIAL"))</f>
        <v>0</v>
      </c>
      <c r="DK310" s="27">
        <f>IF(C310="","",SUMIFS('Planificación 2026-1'!S:S,'Planificación 2026-1'!X:X,C310,'Planificación 2026-1'!F:F,"PRINCIPAL",'Planificación 2026-1'!Y:Y,"HIBRIDO PRESENCIAL"))</f>
        <v>0</v>
      </c>
      <c r="DL310" s="58" t="str">
        <f>TRIM(CONCATENATE(AC310,AD310,AE310,AF310,AG310,AH310,AI310,AJ310,AK310,AL310,AM310,AN310,AO310,AP310,AQ310,AR310,AS310))</f>
        <v/>
      </c>
      <c r="DM310" s="58">
        <f>IF(C310="","",SUMIFS('Planificación 2026-1'!S:S,'Planificación 2026-1'!X:X,C310,'Planificación 2026-1'!F:F,"FILIAL",'Planificación 2026-1'!Y:Y,"VIRTUAL"))</f>
        <v>0</v>
      </c>
      <c r="DN310" s="60">
        <f>IF(C310="","",SUMIFS('Planificación 2026-1'!S:S,'Planificación 2026-1'!X:X,C310,'Planificación 2026-1'!F:F,"FILIAL",'Planificación 2026-1'!Y:Y,"PRESENCIAL"))</f>
        <v>0</v>
      </c>
      <c r="DO310" s="29">
        <f>IF(C310="","",SUMIFS('Planificación 2026-1'!S:S,'Planificación 2026-1'!X:X,C310,'Planificación 2026-1'!F:F,"FILIAL",'Planificación 2026-1'!Y:Y,"HIBRIDO PRESENCIAL"))</f>
        <v>0</v>
      </c>
      <c r="DP310" s="61" t="str">
        <f>TRIM(CONCATENATE(AT310,AU310,AV310,AW310,AX310,AY310,AZ310,BA310,BB310,BC310,BD310,BE310,BF310,BG310,BH310,BI310,BJ310))</f>
        <v/>
      </c>
      <c r="DQ310" s="58">
        <f>IF(C310="","",SUMIFS('Planificación 2026-1'!S:S,'Planificación 2026-1'!X:X,C310,'Planificación 2026-1'!F:F,"SUNAMPE",'Planificación 2026-1'!Y:Y,"VIRTUAL"))</f>
        <v>0</v>
      </c>
      <c r="DR310" s="29">
        <f>IF(C310="","",SUMIFS('Planificación 2026-1'!S:S,'Planificación 2026-1'!X:X,C310,'Planificación 2026-1'!F:F,"SUNAMPE",'Planificación 2026-1'!Y:Y,"PRESENCIAL"))</f>
        <v>0</v>
      </c>
      <c r="DS310" s="61" t="str">
        <f>TRIM(CONCATENATE(BK310,BL310,BM310,BN310,BO310,BP310,BQ310,BR310,BS310,BT310,BU310,BV310,BW310,BX310,BY310,BZ310,CA310))</f>
        <v>P02</v>
      </c>
      <c r="DT310" s="58">
        <f>IF(C310="","",SUMIFS('Planificación 2026-1'!S:S,'Planificación 2026-1'!X:X,C310,'Planificación 2026-1'!F:F,"HUAURA",'Planificación 2026-1'!Y:Y,"VIRTUAL"))</f>
        <v>0</v>
      </c>
      <c r="DU310" s="29">
        <f>IF(C310="","",SUMIFS('Planificación 2026-1'!S:S,'Planificación 2026-1'!X:X,C310,'Planificación 2026-1'!F:F,"HUAURA",'Planificación 2026-1'!Y:Y,"PRESENCIAL"))</f>
        <v>4</v>
      </c>
      <c r="DV310" s="32">
        <f>SUMIFS('Planificación 2026-1'!S:S,'Planificación 2026-1'!X:X,C310,'Planificación 2026-1'!F:F,"PRINCIPAL",'Planificación 2026-1'!Y:Y,"VIRTUAL",'Planificación 2026-1'!I:I,"&gt;2")</f>
        <v>0</v>
      </c>
      <c r="DW310" s="32">
        <f>SUMIFS('Planificación 2026-1'!S:S,'Planificación 2026-1'!X:X,C310,'Planificación 2026-1'!F:F,"PRINCIPAL",'Planificación 2026-1'!Y:Y,"&lt;&gt;VIRTUAL",'Planificación 2026-1'!I:I,"&gt;2")</f>
        <v>0</v>
      </c>
      <c r="DX310" s="32">
        <f>SUMIFS('Planificación 2026-1'!S:S,'Planificación 2026-1'!X:X,C310,'Planificación 2026-1'!F:F,"SUNAMPE",'Planificación 2026-1'!Y:Y,"VIRTUAL",'Planificación 2026-1'!I:I,"&gt;2")</f>
        <v>0</v>
      </c>
      <c r="DY310" s="32">
        <f>SUMIFS('Planificación 2026-1'!S:S,'Planificación 2026-1'!X:X,C310,'Planificación 2026-1'!F:F,"SUNAMPE",'Planificación 2026-1'!Y:Y,"&lt;&gt;VIRTUAL",'Planificación 2026-1'!I:I,"&gt;2")</f>
        <v>0</v>
      </c>
      <c r="DZ310" s="32">
        <f>SUMIFS('Planificación 2026-1'!S:S,'Planificación 2026-1'!X:X,C310,'Planificación 2026-1'!F:F,"FILIAL",'Planificación 2026-1'!Y:Y,"VIRTUAL",'Planificación 2026-1'!I:I,"&gt;2")</f>
        <v>0</v>
      </c>
      <c r="EA310" s="32">
        <f>SUMIFS('Planificación 2026-1'!S:S,'Planificación 2026-1'!X:X,C310,'Planificación 2026-1'!F:F,"FILIAL",'Planificación 2026-1'!Y:Y,"&lt;&gt;VIRTUAL",'Planificación 2026-1'!I:I,"&gt;2")</f>
        <v>0</v>
      </c>
      <c r="EB310" s="32">
        <f>SUMIFS('Planificación 2026-1'!S:S,'Planificación 2026-1'!X:X,C310,'Planificación 2026-1'!F:F,"PORUMA",'Planificación 2026-1'!Y:Y,"VIRTUAL",'Planificación 2026-1'!I:I,"&gt;2")</f>
        <v>0</v>
      </c>
      <c r="EC310" s="32">
        <f>SUMIFS('Planificación 2026-1'!S:S,'Planificación 2026-1'!X:X,C310,'Planificación 2026-1'!F:F,"PORUMA",'Planificación 2026-1'!Y:Y,"&lt;&gt;VIRTUAL",'Planificación 2026-1'!I:I,"&gt;2")</f>
        <v>0</v>
      </c>
      <c r="ED310" s="32">
        <f>SUMIFS('Planificación 2026-1'!S:S,'Planificación 2026-1'!X:X,C310,'Planificación 2026-1'!F:F,"HUAURA",'Planificación 2026-1'!Y:Y,"VIRTUAL",'Planificación 2026-1'!I:I,"&gt;2")</f>
        <v>0</v>
      </c>
      <c r="EE310" s="32">
        <f>SUMIFS('Planificación 2026-1'!S:S,'Planificación 2026-1'!X:X,C310,'Planificación 2026-1'!F:F,"HUAURA",'Planificación 2026-1'!Y:Y,"&lt;&gt;VIRTUAL",'Planificación 2026-1'!I:I,"&gt;2")</f>
        <v>0</v>
      </c>
      <c r="EF310" s="32">
        <f>SUMIFS('Planificación 2026-1'!S:S,'Planificación 2026-1'!X:X,C310,'Planificación 2026-1'!F:F,"PRINCIPAL",'Planificación 2026-1'!Y:Y,"VIRTUAL",'Planificación 2026-1'!I:I,"&lt;3")</f>
        <v>0</v>
      </c>
      <c r="EG310" s="32">
        <f>SUMIFS('Planificación 2026-1'!S:S,'Planificación 2026-1'!X:X,C310,'Planificación 2026-1'!F:F,"PRINCIPAL",'Planificación 2026-1'!Y:Y,"&lt;&gt;VIRTUAL",'Planificación 2026-1'!I:I,"&lt;3")</f>
        <v>0</v>
      </c>
      <c r="EH310" s="32">
        <f>SUMIFS('Planificación 2026-1'!S:S,'Planificación 2026-1'!X:X,C310,'Planificación 2026-1'!F:F,"SUNAMPE",'Planificación 2026-1'!Y:Y,"VIRTUAL",'Planificación 2026-1'!I:I,"&lt;3")</f>
        <v>0</v>
      </c>
      <c r="EI310" s="32">
        <f>SUMIFS('Planificación 2026-1'!S:S,'Planificación 2026-1'!X:X,C310,'Planificación 2026-1'!F:F,"SUNAMPE",'Planificación 2026-1'!Y:Y,"&lt;&gt;VIRTUAL",'Planificación 2026-1'!I:I,"&lt;3")</f>
        <v>0</v>
      </c>
      <c r="EJ310" s="32">
        <f>SUMIFS('Planificación 2026-1'!S:S,'Planificación 2026-1'!X:X,C310,'Planificación 2026-1'!F:F,"FILIAL",'Planificación 2026-1'!Y:Y,"VIRTUAL",'Planificación 2026-1'!I:I,"&lt;3")</f>
        <v>0</v>
      </c>
      <c r="EK310" s="32">
        <f>SUMIFS('Planificación 2026-1'!S:S,'Planificación 2026-1'!X:X,C310,'Planificación 2026-1'!F:F,"FILIAL",'Planificación 2026-1'!Y:Y,"&lt;&gt;VIRTUAL",'Planificación 2026-1'!I:I,"&lt;3")</f>
        <v>0</v>
      </c>
      <c r="EL310" s="32">
        <f>SUMIFS('Planificación 2026-1'!S:S,'Planificación 2026-1'!X:X,C310,'Planificación 2026-1'!F:F,"PORUMA",'Planificación 2026-1'!Y:Y,"VIRTUAL",'Planificación 2026-1'!I:I,"&lt;3")</f>
        <v>0</v>
      </c>
      <c r="EM310" s="32">
        <f>SUMIFS('Planificación 2026-1'!S:S,'Planificación 2026-1'!X:X,C310,'Planificación 2026-1'!F:F,"PORUMA",'Planificación 2026-1'!Y:Y,"&lt;&gt;VIRTUAL",'Planificación 2026-1'!I:I,"&lt;3")</f>
        <v>0</v>
      </c>
      <c r="EN310" s="32">
        <f>SUMIFS('Planificación 2026-1'!S:S,'Planificación 2026-1'!X:X,C310,'Planificación 2026-1'!F:F,"HUAURA",'Planificación 2026-1'!Y:Y,"VIRTUAL",'Planificación 2026-1'!I:I,"&lt;3")</f>
        <v>0</v>
      </c>
      <c r="EO310" s="32">
        <f>SUMIFS('Planificación 2026-1'!S:S,'Planificación 2026-1'!X:X,C310,'Planificación 2026-1'!F:F,"HUAURA",'Planificación 2026-1'!Y:Y,"&lt;&gt;VIRTUAL",'Planificación 2026-1'!I:I,"&lt;3")</f>
        <v>4</v>
      </c>
      <c r="EP310" s="32">
        <f>EJ310+DZ310+EA310+EK310</f>
        <v>0</v>
      </c>
      <c r="EQ310" s="32">
        <f>EO310+EN310+EE310+ED310</f>
        <v>4</v>
      </c>
      <c r="ER310" s="32">
        <f>EL310+EM310+EC310+EB310</f>
        <v>0</v>
      </c>
      <c r="ES310" s="32">
        <f>EG310+EF310+DW310+DV310</f>
        <v>0</v>
      </c>
      <c r="ET310" s="32">
        <f>EI310+EH310+DY310+DX310</f>
        <v>0</v>
      </c>
      <c r="EU310" s="32">
        <f>SUM(EP310:ET310)</f>
        <v>4</v>
      </c>
      <c r="EV310" s="32" t="b">
        <f>EXACT(EU310,E310)</f>
        <v>1</v>
      </c>
      <c r="EW310" s="32"/>
      <c r="EX310" s="32">
        <f>DV310+DZ310+ED310+EF310+EJ310+EN310+DX310+EH310</f>
        <v>0</v>
      </c>
      <c r="EY310" s="32">
        <f>DW310+EA310+EE310+EG310+EK310+EO310+DY310+EI310</f>
        <v>4</v>
      </c>
      <c r="EZ310" s="32" t="b">
        <f>EXACT(SUM(EX310:EY310),E310)</f>
        <v>1</v>
      </c>
      <c r="FA310" s="32" t="str">
        <f>IF(AND(DW310=0,EA310=0,EE310=0),"",IF(COUNTIF(DW310:EE310,"&gt;0")=1,IF(DW310&gt;0,"SEDE",IF(EA310&gt;0,"FILIAL","HUAURA")),IF(COUNTIF(DW310:EE310,"&gt;0")=2,IF(AND(DW310&gt;0,EA310&gt;0),"SEDE-FILIAL",IF(AND(DW310&gt;0,EE310&gt;0),"SEDE-HUAURA","FILIAL-HUAURA")),"SEDE-FILIAL-HUAURA")))</f>
        <v/>
      </c>
      <c r="FB310" s="32" t="str">
        <f>IF(EX310=0,"PRESENCIAL",IF(EY310=0,"VIRTUAL",IF(EX310&gt;EY310,"MAS VIRTUAL",IF(EY310&gt;EX310,"MAS PRESENCIAL","AMBOS"))))</f>
        <v>PRESENCIAL</v>
      </c>
    </row>
    <row r="311" spans="2:158">
      <c r="B311" s="65">
        <v>308</v>
      </c>
      <c r="C311" s="32" t="s">
        <v>519</v>
      </c>
      <c r="D311" s="429">
        <v>44407817</v>
      </c>
      <c r="E311" s="664">
        <f>SUMIF('Planificación 2026-1'!X:X,C311,'Planificación 2026-1'!S:S)</f>
        <v>10</v>
      </c>
      <c r="F311" s="665" t="s">
        <v>203</v>
      </c>
      <c r="G311" s="57" t="s">
        <v>434</v>
      </c>
      <c r="J311" s="29" t="s">
        <v>44</v>
      </c>
      <c r="K311" s="29" t="s">
        <v>166</v>
      </c>
      <c r="L311" s="57" t="str">
        <f>IF(SUM(COUNTIFS('Planificación 2026-1'!F:F,"PRINCIPAL",'Planificación 2026-1'!X:X,C311,'Planificación 2026-1'!H:H,"AF"))&gt;0,"P01"," ")</f>
        <v xml:space="preserve"> </v>
      </c>
      <c r="M311" s="58" t="str">
        <f>IF(SUM(COUNTIFS('Planificación 2026-1'!F:F,"PRINCIPAL",'Planificación 2026-1'!X:X,C311,'Planificación 2026-1'!H:H,"EN"))&gt;0,"P02"," ")</f>
        <v xml:space="preserve"> </v>
      </c>
      <c r="N311" s="58" t="str">
        <f>IF(SUM(COUNTIFS('Planificación 2026-1'!F:F,"PRINCIPAL",'Planificación 2026-1'!X:X,C311,'Planificación 2026-1'!H:H,"IS"))&gt;0,"P03"," ")</f>
        <v xml:space="preserve"> </v>
      </c>
      <c r="O311" s="58" t="str">
        <f>IF(SUM(COUNTIFS('Planificación 2026-1'!F:F,"PRINCIPAL",'Planificación 2026-1'!X:X,C311,'Planificación 2026-1'!H:H,"PS"))&gt;0,"P04"," ")</f>
        <v xml:space="preserve"> </v>
      </c>
      <c r="P311" s="58"/>
      <c r="Q311" s="58" t="str">
        <f>IF(SUM(COUNTIFS('Planificación 2026-1'!F:F,"PRINCIPAL",'Planificación 2026-1'!X:X,C311,'Planificación 2026-1'!H:H,"IN"))&gt;0,"P06"," ")</f>
        <v xml:space="preserve"> </v>
      </c>
      <c r="R311" s="58" t="str">
        <f>IF(SUM(COUNTIFS('Planificación 2026-1'!F:F,"PRINCIPAL",'Planificación 2026-1'!X:X,C311,'Planificación 2026-1'!H:H,"CA"))&gt;0,"P07"," ")</f>
        <v xml:space="preserve"> </v>
      </c>
      <c r="S311" s="58" t="str">
        <f>IF(SUM(COUNTIFS('Planificación 2026-1'!F:F,"PRINCIPAL",'Planificación 2026-1'!X:X,C311,'Planificación 2026-1'!H:H,"DE"))&gt;0,"P08"," ")</f>
        <v xml:space="preserve"> </v>
      </c>
      <c r="T311" s="58" t="str">
        <f>IF(SUM(COUNTIFS('Planificación 2026-1'!F:F,"PRINCIPAL",'Planificación 2026-1'!X:X,C311,'Planificación 2026-1'!H:H,"OB"))&gt;0,"P09"," ")</f>
        <v xml:space="preserve"> </v>
      </c>
      <c r="U311" s="58" t="str">
        <f>IF(SUM(COUNTIFS('Planificación 2026-1'!F:F,"PRINCIPAL",'Planificación 2026-1'!X:X,C311,'Planificación 2026-1'!H:H,"MH"))&gt;0,"P31"," ")</f>
        <v xml:space="preserve"> </v>
      </c>
      <c r="V311" s="58" t="str">
        <f>IF(SUM(COUNTIFS('Planificación 2026-1'!F:F,"PRINCIPAL",'Planificación 2026-1'!X:X,C311,'Planificación 2026-1'!H:H,"IC"))&gt;0,"P32"," ")</f>
        <v xml:space="preserve"> </v>
      </c>
      <c r="W311" s="58" t="str">
        <f>IF(SUM(COUNTIFS('Planificación 2026-1'!F:F,"PRINCIPAL",'Planificación 2026-1'!X:X,C311,'Planificación 2026-1'!H:H,"AR"))&gt;0,"P34"," ")</f>
        <v xml:space="preserve"> </v>
      </c>
      <c r="X311" s="58" t="str">
        <f>IF(SUM(COUNTIFS('Planificación 2026-1'!F:F,"PRINCIPAL",'Planificación 2026-1'!X:X,C311,'Planificación 2026-1'!H:H,"T1"))&gt;0,"P35"," ")</f>
        <v xml:space="preserve"> </v>
      </c>
      <c r="Y311" s="58" t="str">
        <f>IF(SUM(COUNTIFS('Planificación 2026-1'!F:F,"PRINCIPAL",'Planificación 2026-1'!X:X,C311,'Planificación 2026-1'!H:H,"T3"))&gt;0,"P36"," ")</f>
        <v xml:space="preserve"> </v>
      </c>
      <c r="Z311" s="58" t="str">
        <f>IF(SUM(COUNTIFS('Planificación 2026-1'!F:F,"PRINCIPAL",'Planificación 2026-1'!X:X,C311,'Planificación 2026-1'!H:H,"T2"))&gt;0,"P37"," ")</f>
        <v xml:space="preserve"> </v>
      </c>
      <c r="AA311" s="58" t="str">
        <f>IF(SUM(COUNTIFS('Planificación 2026-1'!F:F,"PRINCIPAL",'Planificación 2026-1'!X:X,C311,'Planificación 2026-1'!H:H,"AE"))&gt;0,"P38"," ")</f>
        <v xml:space="preserve"> </v>
      </c>
      <c r="AB311" s="58" t="str">
        <f>IF(SUM(COUNTIFS('Planificación 2026-1'!F:F,"PRINCIPAL",'Planificación 2026-1'!X:X,C311,'Planificación 2026-1'!H:H,"T4"))&gt;0,"P55"," ")</f>
        <v xml:space="preserve"> </v>
      </c>
      <c r="AC311" s="58" t="str">
        <f>IF(SUM(COUNTIFS('Planificación 2026-1'!F:F,"FILIAL",'Planificación 2026-1'!X:X,C311,'Planificación 2026-1'!H:H,"AF"))&gt;0," P01"," ")</f>
        <v xml:space="preserve"> </v>
      </c>
      <c r="AD311" s="58" t="str">
        <f>IF(SUM(COUNTIFS('Planificación 2026-1'!F:F,"FILIAL",'Planificación 2026-1'!X:X,C311,'Planificación 2026-1'!H:H,"EN"))&gt;0,"P02"," ")</f>
        <v xml:space="preserve"> </v>
      </c>
      <c r="AE311" s="58" t="str">
        <f>IF(SUM(COUNTIFS('Planificación 2026-1'!F:F,"FILIAL",'Planificación 2026-1'!X:X,C311,'Planificación 2026-1'!H:H,"IS"))&gt;0,"P03"," ")</f>
        <v xml:space="preserve"> </v>
      </c>
      <c r="AF311" s="58" t="str">
        <f>IF(SUM(COUNTIFS('Planificación 2026-1'!F:F,"FILIAL",'Planificación 2026-1'!X:X,C311,'Planificación 2026-1'!H:H,"PS"))&gt;0,"P04"," ")</f>
        <v xml:space="preserve"> </v>
      </c>
      <c r="AG311" s="58"/>
      <c r="AH311" s="58" t="str">
        <f>IF(SUM(COUNTIFS('Planificación 2026-1'!F:F,"FILIAL",'Planificación 2026-1'!X:X,C311,'Planificación 2026-1'!H:H,"IN"))&gt;0,"P06"," ")</f>
        <v xml:space="preserve"> </v>
      </c>
      <c r="AI311" s="58" t="str">
        <f>IF(SUM(COUNTIFS('Planificación 2026-1'!F:F,"FILIAL",'Planificación 2026-1'!X:X,C311,'Planificación 2026-1'!H:H,"CA"))&gt;0,"P07"," ")</f>
        <v xml:space="preserve"> </v>
      </c>
      <c r="AJ311" s="58" t="str">
        <f>IF(SUM(COUNTIFS('Planificación 2026-1'!F:F,"FILIAL",'Planificación 2026-1'!X:X,C311,'Planificación 2026-1'!H:H,"DE"))&gt;0,"P08"," ")</f>
        <v xml:space="preserve"> </v>
      </c>
      <c r="AK311" s="58" t="str">
        <f>IF(SUM(COUNTIFS('Planificación 2026-1'!F:F,"FILIAL",'Planificación 2026-1'!X:X,C311,'Planificación 2026-1'!H:H,"OB"))&gt;0,"P09"," ")</f>
        <v xml:space="preserve"> </v>
      </c>
      <c r="AL311" s="58" t="str">
        <f>IF(SUM(COUNTIFS('Planificación 2026-1'!F:F,"FILIAL",'Planificación 2026-1'!X:X,C311,'Planificación 2026-1'!H:H,"MH"))&gt;0,"P31"," ")</f>
        <v xml:space="preserve"> </v>
      </c>
      <c r="AM311" s="58" t="str">
        <f>IF(SUM(COUNTIFS('Planificación 2026-1'!F:F,"FILIAL",'Planificación 2026-1'!X:X,C311,'Planificación 2026-1'!H:H,"IC"))&gt;0,"P32"," ")</f>
        <v xml:space="preserve"> </v>
      </c>
      <c r="AN311" s="58" t="str">
        <f>IF(SUM(COUNTIFS('Planificación 2026-1'!F:F,"FILIAL",'Planificación 2026-1'!X:X,C311,'Planificación 2026-1'!H:H,"AR"))&gt;0,"P34"," ")</f>
        <v xml:space="preserve"> </v>
      </c>
      <c r="AO311" s="58" t="str">
        <f>IF(SUM(COUNTIFS('Planificación 2026-1'!F:F,"FILIAL",'Planificación 2026-1'!X:X,C311,'Planificación 2026-1'!H:H,"T1"))&gt;0,"P35"," ")</f>
        <v xml:space="preserve"> </v>
      </c>
      <c r="AP311" s="58" t="str">
        <f>IF(SUM(COUNTIFS('Planificación 2026-1'!F:F,"FILIAL",'Planificación 2026-1'!X:X,C311,'Planificación 2026-1'!H:H,"T3"))&gt;0,"P36"," ")</f>
        <v xml:space="preserve"> </v>
      </c>
      <c r="AQ311" s="58" t="str">
        <f>IF(SUM(COUNTIFS('Planificación 2026-1'!F:F,"FILIAL",'Planificación 2026-1'!X:X,C311,'Planificación 2026-1'!H:H,"T2"))&gt;0,"P37"," ")</f>
        <v xml:space="preserve"> </v>
      </c>
      <c r="AR311" s="58" t="str">
        <f>IF(SUM(COUNTIFS('Planificación 2026-1'!F:F,"FILIAL",'Planificación 2026-1'!X:X,C311,'Planificación 2026-1'!H:H,"AE"))&gt;0,"P38"," ")</f>
        <v xml:space="preserve"> </v>
      </c>
      <c r="AS311" s="58" t="str">
        <f>IF(SUM(COUNTIFS('Planificación 2026-1'!F:F,"FILIAL",'Planificación 2026-1'!X:X,C311,'Planificación 2026-1'!H:H,"T4"))&gt;0,"P55"," ")</f>
        <v xml:space="preserve"> </v>
      </c>
      <c r="AT311" s="58" t="str">
        <f>IF(SUM(COUNTIFS('Planificación 2026-1'!F:F,"SUNAMPE",'Planificación 2026-1'!X:X,C311,'Planificación 2026-1'!H:H,"AF"))&gt;0," P01"," ")</f>
        <v xml:space="preserve"> </v>
      </c>
      <c r="AU311" s="58" t="str">
        <f>IF(SUM(COUNTIFS('Planificación 2026-1'!F:F,"SUNAMPE",'Planificación 2026-1'!X:X,C311,'Planificación 2026-1'!H:H,"EN"))&gt;0,"P02"," ")</f>
        <v xml:space="preserve"> </v>
      </c>
      <c r="AV311" s="58" t="str">
        <f>IF(SUM(COUNTIFS('Planificación 2026-1'!F:F,"SUNAMPE",'Planificación 2026-1'!X:X,C311,'Planificación 2026-1'!H:H,"IS"))&gt;0,"P03"," ")</f>
        <v xml:space="preserve"> </v>
      </c>
      <c r="AW311" s="58" t="str">
        <f>IF(SUM(COUNTIFS('Planificación 2026-1'!F:F,"SUNAMPE",'Planificación 2026-1'!X:X,C311,'Planificación 2026-1'!H:H,"PS"))&gt;0,"P04"," ")</f>
        <v xml:space="preserve"> </v>
      </c>
      <c r="AX311" s="58"/>
      <c r="AY311" s="58" t="str">
        <f>IF(SUM(COUNTIFS('Planificación 2026-1'!F:F,"SUNAMPE",'Planificación 2026-1'!X:X,C311,'Planificación 2026-1'!H:H,"IN"))&gt;0,"P06"," ")</f>
        <v xml:space="preserve"> </v>
      </c>
      <c r="AZ311" s="58" t="str">
        <f>IF(SUM(COUNTIFS('Planificación 2026-1'!F:F,"SUNAMPE",'Planificación 2026-1'!X:X,C311,'Planificación 2026-1'!H:H,"CA"))&gt;0,"P07"," ")</f>
        <v xml:space="preserve"> </v>
      </c>
      <c r="BA311" s="58" t="str">
        <f>IF(SUM(COUNTIFS('Planificación 2026-1'!F:F,"SUNAMPE",'Planificación 2026-1'!X:X,C311,'Planificación 2026-1'!H:H,"DE"))&gt;0,"P08"," ")</f>
        <v xml:space="preserve"> </v>
      </c>
      <c r="BB311" s="58" t="str">
        <f>IF(SUM(COUNTIFS('Planificación 2026-1'!F:F,"SUNAMPE",'Planificación 2026-1'!X:X,C311,'Planificación 2026-1'!H:H,"OB"))&gt;0,"P09"," ")</f>
        <v xml:space="preserve"> </v>
      </c>
      <c r="BC311" s="58" t="str">
        <f>IF(SUM(COUNTIFS('Planificación 2026-1'!F:F,"SUNAMPE",'Planificación 2026-1'!X:X,C311,'Planificación 2026-1'!H:H,"MH"))&gt;0,"P31"," ")</f>
        <v xml:space="preserve"> </v>
      </c>
      <c r="BD311" s="58" t="str">
        <f>IF(SUM(COUNTIFS('Planificación 2026-1'!F:F,"SUNAMPE",'Planificación 2026-1'!X:X,C311,'Planificación 2026-1'!H:H,"IC"))&gt;0,"P32"," ")</f>
        <v xml:space="preserve"> </v>
      </c>
      <c r="BE311" s="58" t="str">
        <f>IF(SUM(COUNTIFS('Planificación 2026-1'!F:F,"SUNAMPE",'Planificación 2026-1'!X:X,C311,'Planificación 2026-1'!H:H,"AR"))&gt;0,"P34"," ")</f>
        <v xml:space="preserve"> </v>
      </c>
      <c r="BF311" s="58" t="str">
        <f>IF(SUM(COUNTIFS('Planificación 2026-1'!F:F,"SUNAMPE",'Planificación 2026-1'!X:X,C311,'Planificación 2026-1'!H:H,"T1"))&gt;0,"P35"," ")</f>
        <v xml:space="preserve"> </v>
      </c>
      <c r="BG311" s="58" t="str">
        <f>IF(SUM(COUNTIFS('Planificación 2026-1'!F:F,"SUNAMPE",'Planificación 2026-1'!X:X,C311,'Planificación 2026-1'!H:H,"T3"))&gt;0,"P36"," ")</f>
        <v xml:space="preserve"> </v>
      </c>
      <c r="BH311" s="58" t="str">
        <f>IF(SUM(COUNTIFS('Planificación 2026-1'!F:F,"SUNAMPE",'Planificación 2026-1'!X:X,C311,'Planificación 2026-1'!H:H,"T2"))&gt;0,"P37"," ")</f>
        <v xml:space="preserve"> </v>
      </c>
      <c r="BI311" s="58" t="str">
        <f>IF(SUM(COUNTIFS('Planificación 2026-1'!F:F,"SUNAMPE",'Planificación 2026-1'!X:X,C311,'Planificación 2026-1'!H:H,"AE"))&gt;0,"P38"," ")</f>
        <v xml:space="preserve"> </v>
      </c>
      <c r="BJ311" s="58" t="str">
        <f>IF(SUM(COUNTIFS('Planificación 2026-1'!F:F,"SUNAMPE",'Planificación 2026-1'!X:X,C311,'Planificación 2026-1'!H:H,"T4"))&gt;0,"P55"," ")</f>
        <v xml:space="preserve"> </v>
      </c>
      <c r="BK311" s="58" t="str">
        <f>IF(SUM(COUNTIFS('Planificación 2026-1'!F:F,"HUAURA",'Planificación 2026-1'!X:X,C311,'Planificación 2026-1'!H:H,"AF"))&gt;0," P01"," ")</f>
        <v xml:space="preserve"> </v>
      </c>
      <c r="BL311" s="58" t="str">
        <f>IF(SUM(COUNTIFS('Planificación 2026-1'!F:F,"HUAURA",'Planificación 2026-1'!X:X,C311,'Planificación 2026-1'!H:H,"EN"))&gt;0,"P02"," ")</f>
        <v>P02</v>
      </c>
      <c r="BM311" s="58" t="str">
        <f>IF(SUM(COUNTIFS('Planificación 2026-1'!F:F,"HUAURA",'Planificación 2026-1'!X:X,C311,'Planificación 2026-1'!H:H,"IS"))&gt;0,"P03"," ")</f>
        <v xml:space="preserve"> </v>
      </c>
      <c r="BN311" s="58" t="str">
        <f>IF(SUM(COUNTIFS('Planificación 2026-1'!F:F,"HUAURA",'Planificación 2026-1'!X:X,C311,'Planificación 2026-1'!H:H,"PS"))&gt;0,"P04"," ")</f>
        <v>P04</v>
      </c>
      <c r="BO311" s="58"/>
      <c r="BP311" s="58" t="str">
        <f>IF(SUM(COUNTIFS('Planificación 2026-1'!F:F,"HUAURA",'Planificación 2026-1'!X:X,C311,'Planificación 2026-1'!H:H,"IN"))&gt;0,"P06"," ")</f>
        <v xml:space="preserve"> </v>
      </c>
      <c r="BQ311" s="58" t="str">
        <f>IF(SUM(COUNTIFS('Planificación 2026-1'!F:F,"HUAURA",'Planificación 2026-1'!X:X,C311,'Planificación 2026-1'!H:H,"CA"))&gt;0,"P07"," ")</f>
        <v xml:space="preserve"> </v>
      </c>
      <c r="BR311" s="58" t="str">
        <f>IF(SUM(COUNTIFS('Planificación 2026-1'!F:F,"HUAURA",'Planificación 2026-1'!X:X,C311,'Planificación 2026-1'!H:H,"DE"))&gt;0,"P08"," ")</f>
        <v xml:space="preserve"> </v>
      </c>
      <c r="BS311" s="58" t="str">
        <f>IF(SUM(COUNTIFS('Planificación 2026-1'!F:F,"HUAURA",'Planificación 2026-1'!X:X,C311,'Planificación 2026-1'!H:H,"OB"))&gt;0,"P09"," ")</f>
        <v xml:space="preserve"> </v>
      </c>
      <c r="BT311" s="58" t="str">
        <f>IF(SUM(COUNTIFS('Planificación 2026-1'!F:F,"HUAURA",'Planificación 2026-1'!X:X,C311,'Planificación 2026-1'!H:H,"MH"))&gt;0,"P31"," ")</f>
        <v xml:space="preserve"> </v>
      </c>
      <c r="BU311" s="58" t="str">
        <f>IF(SUM(COUNTIFS('Planificación 2026-1'!F:F,"HUAURA",'Planificación 2026-1'!X:X,C311,'Planificación 2026-1'!H:H,"IC"))&gt;0,"P32"," ")</f>
        <v xml:space="preserve"> </v>
      </c>
      <c r="BV311" s="58" t="str">
        <f>IF(SUM(COUNTIFS('Planificación 2026-1'!F:F,"HUAURA",'Planificación 2026-1'!X:X,C311,'Planificación 2026-1'!H:H,"AR"))&gt;0,"P34"," ")</f>
        <v xml:space="preserve"> </v>
      </c>
      <c r="BW311" s="58" t="str">
        <f>IF(SUM(COUNTIFS('Planificación 2026-1'!F:F,"HUAURA",'Planificación 2026-1'!X:X,C311,'Planificación 2026-1'!H:H,"T1"))&gt;0,"P35"," ")</f>
        <v xml:space="preserve"> </v>
      </c>
      <c r="BX311" s="58" t="str">
        <f>IF(SUM(COUNTIFS('Planificación 2026-1'!F:F,"HUAURA",'Planificación 2026-1'!X:X,C311,'Planificación 2026-1'!H:H,"T3"))&gt;0,"P36"," ")</f>
        <v xml:space="preserve"> </v>
      </c>
      <c r="BY311" s="58" t="str">
        <f>IF(SUM(COUNTIFS('Planificación 2026-1'!F:F,"HUAURA",'Planificación 2026-1'!X:X,C311,'Planificación 2026-1'!H:H,"T2"))&gt;0,"P37"," ")</f>
        <v xml:space="preserve"> </v>
      </c>
      <c r="BZ311" s="58" t="str">
        <f>IF(SUM(COUNTIFS('Planificación 2026-1'!F:F,"HUAURA",'Planificación 2026-1'!X:X,C311,'Planificación 2026-1'!H:H,"AE"))&gt;0,"P38"," ")</f>
        <v xml:space="preserve"> </v>
      </c>
      <c r="CA311" s="58" t="str">
        <f>IF(SUM(COUNTIFS('Planificación 2026-1'!F:F,"HUAURA",'Planificación 2026-1'!X:X,C311,'Planificación 2026-1'!H:H,"T4"))&gt;0,"P55"," ")</f>
        <v xml:space="preserve"> </v>
      </c>
      <c r="CB311" s="59">
        <f>SUMIFS('Planificación 2026-1'!S:S,'Planificación 2026-1'!X:X,C311,'Planificación 2026-1'!H:H,"AF",'Planificación 2026-1'!I:I,"&gt;2")</f>
        <v>0</v>
      </c>
      <c r="CC311" s="59">
        <f>SUMIFS('Planificación 2026-1'!S:S,'Planificación 2026-1'!X:X,C311,'Planificación 2026-1'!H:H,"EN",'Planificación 2026-1'!I:I,"&gt;2")</f>
        <v>0</v>
      </c>
      <c r="CD311" s="59">
        <f>SUMIFS('Planificación 2026-1'!S:S,'Planificación 2026-1'!X:X,C311,'Planificación 2026-1'!H:H,"IS",'Planificación 2026-1'!I:I,"&gt;2")</f>
        <v>0</v>
      </c>
      <c r="CE311" s="59">
        <f>SUMIFS('Planificación 2026-1'!S:S,'Planificación 2026-1'!X:X,C311,'Planificación 2026-1'!H:H,"PS",'Planificación 2026-1'!I:I,"&gt;2")</f>
        <v>0</v>
      </c>
      <c r="CF311" s="59">
        <f>SUMIFS('Planificación 2026-1'!S:S,'Planificación 2026-1'!X:X,C311,'Planificación 2026-1'!H:H,"IN",'Planificación 2026-1'!I:I,"&gt;2")</f>
        <v>0</v>
      </c>
      <c r="CG311" s="59">
        <f>SUMIFS('Planificación 2026-1'!S:S,'Planificación 2026-1'!X:X,C311,'Planificación 2026-1'!H:H,"CA",'Planificación 2026-1'!I:I,"&gt;2")</f>
        <v>0</v>
      </c>
      <c r="CH311" s="59">
        <f>SUMIFS('Planificación 2026-1'!S:S,'Planificación 2026-1'!X:X,C311,'Planificación 2026-1'!H:H,"DE",'Planificación 2026-1'!I:I,"&gt;2")</f>
        <v>0</v>
      </c>
      <c r="CI311" s="59">
        <f>SUMIFS('Planificación 2026-1'!S:S,'Planificación 2026-1'!X:X,C311,'Planificación 2026-1'!H:H,"OB",'Planificación 2026-1'!I:I,"&gt;2")</f>
        <v>0</v>
      </c>
      <c r="CJ311" s="59">
        <f>SUMIFS('Planificación 2026-1'!S:S,'Planificación 2026-1'!X:X,C311,'Planificación 2026-1'!H:H,"MH",'Planificación 2026-1'!I:I,"&gt;2")</f>
        <v>0</v>
      </c>
      <c r="CK311" s="59">
        <f>SUMIFS('Planificación 2026-1'!S:S,'Planificación 2026-1'!X:X,C311,'Planificación 2026-1'!H:H,"IC",'Planificación 2026-1'!I:I,"&gt;2")</f>
        <v>0</v>
      </c>
      <c r="CL311" s="59">
        <f>SUMIFS('Planificación 2026-1'!S:S,'Planificación 2026-1'!X:X,C311,'Planificación 2026-1'!H:H,"AR",'Planificación 2026-1'!I:I,"&gt;2")</f>
        <v>0</v>
      </c>
      <c r="CM311" s="59">
        <f>SUMIFS('Planificación 2026-1'!S:S,'Planificación 2026-1'!X:X,C311,'Planificación 2026-1'!H:H,"AE",'Planificación 2026-1'!I:I,"&gt;2")</f>
        <v>0</v>
      </c>
      <c r="CN311" s="59">
        <f>SUMIFS('Planificación 2026-1'!S:S,'Planificación 2026-1'!X:X,C311,'Planificación 2026-1'!H:H,"T1",'Planificación 2026-1'!I:I,"&gt;2")</f>
        <v>0</v>
      </c>
      <c r="CO311" s="59">
        <f>SUMIFS('Planificación 2026-1'!S:S,'Planificación 2026-1'!X:X,C311,'Planificación 2026-1'!H:H,"T3",'Planificación 2026-1'!I:I,"&gt;2")</f>
        <v>0</v>
      </c>
      <c r="CP311" s="59">
        <f>SUMIFS('Planificación 2026-1'!S:S,'Planificación 2026-1'!X:X,C311,'Planificación 2026-1'!H:H,"T2",'Planificación 2026-1'!I:I,"&gt;2")</f>
        <v>0</v>
      </c>
      <c r="CQ311" s="59">
        <f>SUMIFS('Planificación 2026-1'!S:S,'Planificación 2026-1'!X:X,C311,'Planificación 2026-1'!H:H,"T4",'Planificación 2026-1'!I:I,"&gt;2")</f>
        <v>0</v>
      </c>
      <c r="CR311" s="59">
        <f>SUMIFS('Planificación 2026-1'!S:S,'Planificación 2026-1'!X:X,C311,'Planificación 2026-1'!H:H,"AF",'Planificación 2026-1'!I:I,"&lt;3")</f>
        <v>0</v>
      </c>
      <c r="CS311" s="59">
        <f>SUMIFS('Planificación 2026-1'!S:S,'Planificación 2026-1'!X:X,C311,'Planificación 2026-1'!H:H,"EN",'Planificación 2026-1'!I:I,"&lt;3")</f>
        <v>5</v>
      </c>
      <c r="CT311" s="59">
        <f>SUMIFS('Planificación 2026-1'!S:S,'Planificación 2026-1'!X:X,C311,'Planificación 2026-1'!H:H,"IS",'Planificación 2026-1'!I:I,"&lt;3")</f>
        <v>0</v>
      </c>
      <c r="CU311" s="59">
        <f>SUMIFS('Planificación 2026-1'!S:S,'Planificación 2026-1'!X:X,C311,'Planificación 2026-1'!H:H,"PS",'Planificación 2026-1'!I:I,"&lt;3")</f>
        <v>5</v>
      </c>
      <c r="CV311" s="59">
        <f>SUMIFS('Planificación 2026-1'!S:S,'Planificación 2026-1'!X:X,C311,'Planificación 2026-1'!H:H,"IN",'Planificación 2026-1'!I:I,"&lt;3")</f>
        <v>0</v>
      </c>
      <c r="CW311" s="59">
        <f>SUMIFS('Planificación 2026-1'!S:S,'Planificación 2026-1'!X:X,C311,'Planificación 2026-1'!H:H,"CA",'Planificación 2026-1'!I:I,"&lt;3")</f>
        <v>0</v>
      </c>
      <c r="CX311" s="59">
        <f>SUMIFS('Planificación 2026-1'!S:S,'Planificación 2026-1'!X:X,C311,'Planificación 2026-1'!H:H,"DE",'Planificación 2026-1'!I:I,"&lt;3")</f>
        <v>0</v>
      </c>
      <c r="CY311" s="59">
        <f>SUMIFS('Planificación 2026-1'!S:S,'Planificación 2026-1'!X:X,C311,'Planificación 2026-1'!H:H,"OB",'Planificación 2026-1'!I:I,"&lt;3")</f>
        <v>0</v>
      </c>
      <c r="CZ311" s="59">
        <f>SUMIFS('Planificación 2026-1'!S:S,'Planificación 2026-1'!X:X,C311,'Planificación 2026-1'!H:H,"MH",'Planificación 2026-1'!I:I,"&lt;3")</f>
        <v>0</v>
      </c>
      <c r="DA311" s="59">
        <f>SUMIFS('Planificación 2026-1'!S:S,'Planificación 2026-1'!X:X,C311,'Planificación 2026-1'!H:H,"IC",'Planificación 2026-1'!I:I,"&lt;3")</f>
        <v>0</v>
      </c>
      <c r="DB311" s="59">
        <f>SUMIFS('Planificación 2026-1'!S:S,'Planificación 2026-1'!X:X,C311,'Planificación 2026-1'!H:H,"AR",'Planificación 2026-1'!I:I,"&lt;3")</f>
        <v>0</v>
      </c>
      <c r="DC311" s="59">
        <f>SUMIFS('Planificación 2026-1'!S:S,'Planificación 2026-1'!X:X,C311,'Planificación 2026-1'!H:H,"AE",'Planificación 2026-1'!I:I,"&lt;3")</f>
        <v>0</v>
      </c>
      <c r="DD311" s="59">
        <f>SUMIFS('Planificación 2026-1'!S:S,'Planificación 2026-1'!X:X,C311,'Planificación 2026-1'!H:H,"T1",'Planificación 2026-1'!I:I,"&lt;3")</f>
        <v>0</v>
      </c>
      <c r="DE311" s="59">
        <f>SUMIFS('Planificación 2026-1'!S:S,'Planificación 2026-1'!X:X,C311,'Planificación 2026-1'!H:H,"T3",'Planificación 2026-1'!I:I,"&lt;3")</f>
        <v>0</v>
      </c>
      <c r="DF311" s="59">
        <f>SUMIFS('Planificación 2026-1'!S:S,'Planificación 2026-1'!X:X,C311,'Planificación 2026-1'!H:H,"T2",'Planificación 2026-1'!I:I,"&lt;3")</f>
        <v>0</v>
      </c>
      <c r="DG311" s="59">
        <f>SUMIFS('Planificación 2026-1'!S:S,'Planificación 2026-1'!X:X,C311,'Planificación 2026-1'!H:H,"T4",'Planificación 2026-1'!I:I,"&lt;3")</f>
        <v>0</v>
      </c>
      <c r="DH311" s="58" t="str">
        <f>TRIM(CONCATENATE(L311,M311,N311,O311,P311,Q311,R311,S311,T311,U311,V311,W311,X311,Y311,Z311,AA311,AB311))</f>
        <v/>
      </c>
      <c r="DI311" s="27">
        <f>IF(C311="","",SUMIFS('Planificación 2026-1'!S:S,'Planificación 2026-1'!X:X,C311,'Planificación 2026-1'!F:F,"PRINCIPAL",'Planificación 2026-1'!Y:Y,"VIRTUAL"))</f>
        <v>0</v>
      </c>
      <c r="DJ311" s="27">
        <f>IF(C311="","",SUMIFS('Planificación 2026-1'!S:S,'Planificación 2026-1'!X:X,C311,'Planificación 2026-1'!F:F,"PRINCIPAL",'Planificación 2026-1'!Y:Y,"PRESENCIAL"))</f>
        <v>0</v>
      </c>
      <c r="DK311" s="27">
        <f>IF(C311="","",SUMIFS('Planificación 2026-1'!S:S,'Planificación 2026-1'!X:X,C311,'Planificación 2026-1'!F:F,"PRINCIPAL",'Planificación 2026-1'!Y:Y,"HIBRIDO PRESENCIAL"))</f>
        <v>0</v>
      </c>
      <c r="DL311" s="58" t="str">
        <f>TRIM(CONCATENATE(AC311,AD311,AE311,AF311,AG311,AH311,AI311,AJ311,AK311,AL311,AM311,AN311,AO311,AP311,AQ311,AR311,AS311))</f>
        <v/>
      </c>
      <c r="DM311" s="58">
        <f>IF(C311="","",SUMIFS('Planificación 2026-1'!S:S,'Planificación 2026-1'!X:X,C311,'Planificación 2026-1'!F:F,"FILIAL",'Planificación 2026-1'!Y:Y,"VIRTUAL"))</f>
        <v>0</v>
      </c>
      <c r="DN311" s="60">
        <f>IF(C311="","",SUMIFS('Planificación 2026-1'!S:S,'Planificación 2026-1'!X:X,C311,'Planificación 2026-1'!F:F,"FILIAL",'Planificación 2026-1'!Y:Y,"PRESENCIAL"))</f>
        <v>0</v>
      </c>
      <c r="DO311" s="29">
        <f>IF(C311="","",SUMIFS('Planificación 2026-1'!S:S,'Planificación 2026-1'!X:X,C311,'Planificación 2026-1'!F:F,"FILIAL",'Planificación 2026-1'!Y:Y,"HIBRIDO PRESENCIAL"))</f>
        <v>0</v>
      </c>
      <c r="DP311" s="61" t="str">
        <f>TRIM(CONCATENATE(AT311,AU311,AV311,AW311,AX311,AY311,AZ311,BA311,BB311,BC311,BD311,BE311,BF311,BG311,BH311,BI311,BJ311))</f>
        <v/>
      </c>
      <c r="DQ311" s="58">
        <f>IF(C311="","",SUMIFS('Planificación 2026-1'!S:S,'Planificación 2026-1'!X:X,C311,'Planificación 2026-1'!F:F,"SUNAMPE",'Planificación 2026-1'!Y:Y,"VIRTUAL"))</f>
        <v>0</v>
      </c>
      <c r="DR311" s="29">
        <f>IF(C311="","",SUMIFS('Planificación 2026-1'!S:S,'Planificación 2026-1'!X:X,C311,'Planificación 2026-1'!F:F,"SUNAMPE",'Planificación 2026-1'!Y:Y,"PRESENCIAL"))</f>
        <v>0</v>
      </c>
      <c r="DS311" s="61" t="str">
        <f>TRIM(CONCATENATE(BK311,BL311,BM311,BN311,BO311,BP311,BQ311,BR311,BS311,BT311,BU311,BV311,BW311,BX311,BY311,BZ311,CA311))</f>
        <v>P02 P04</v>
      </c>
      <c r="DT311" s="58">
        <f>IF(C311="","",SUMIFS('Planificación 2026-1'!S:S,'Planificación 2026-1'!X:X,C311,'Planificación 2026-1'!F:F,"HUAURA",'Planificación 2026-1'!Y:Y,"VIRTUAL"))</f>
        <v>0</v>
      </c>
      <c r="DU311" s="29">
        <f>IF(C311="","",SUMIFS('Planificación 2026-1'!S:S,'Planificación 2026-1'!X:X,C311,'Planificación 2026-1'!F:F,"HUAURA",'Planificación 2026-1'!Y:Y,"PRESENCIAL"))</f>
        <v>10</v>
      </c>
      <c r="DV311" s="32">
        <f>SUMIFS('Planificación 2026-1'!S:S,'Planificación 2026-1'!X:X,C311,'Planificación 2026-1'!F:F,"PRINCIPAL",'Planificación 2026-1'!Y:Y,"VIRTUAL",'Planificación 2026-1'!I:I,"&gt;2")</f>
        <v>0</v>
      </c>
      <c r="DW311" s="32">
        <f>SUMIFS('Planificación 2026-1'!S:S,'Planificación 2026-1'!X:X,C311,'Planificación 2026-1'!F:F,"PRINCIPAL",'Planificación 2026-1'!Y:Y,"&lt;&gt;VIRTUAL",'Planificación 2026-1'!I:I,"&gt;2")</f>
        <v>0</v>
      </c>
      <c r="DX311" s="32">
        <f>SUMIFS('Planificación 2026-1'!S:S,'Planificación 2026-1'!X:X,C311,'Planificación 2026-1'!F:F,"SUNAMPE",'Planificación 2026-1'!Y:Y,"VIRTUAL",'Planificación 2026-1'!I:I,"&gt;2")</f>
        <v>0</v>
      </c>
      <c r="DY311" s="32">
        <f>SUMIFS('Planificación 2026-1'!S:S,'Planificación 2026-1'!X:X,C311,'Planificación 2026-1'!F:F,"SUNAMPE",'Planificación 2026-1'!Y:Y,"&lt;&gt;VIRTUAL",'Planificación 2026-1'!I:I,"&gt;2")</f>
        <v>0</v>
      </c>
      <c r="DZ311" s="32">
        <f>SUMIFS('Planificación 2026-1'!S:S,'Planificación 2026-1'!X:X,C311,'Planificación 2026-1'!F:F,"FILIAL",'Planificación 2026-1'!Y:Y,"VIRTUAL",'Planificación 2026-1'!I:I,"&gt;2")</f>
        <v>0</v>
      </c>
      <c r="EA311" s="32">
        <f>SUMIFS('Planificación 2026-1'!S:S,'Planificación 2026-1'!X:X,C311,'Planificación 2026-1'!F:F,"FILIAL",'Planificación 2026-1'!Y:Y,"&lt;&gt;VIRTUAL",'Planificación 2026-1'!I:I,"&gt;2")</f>
        <v>0</v>
      </c>
      <c r="EB311" s="32">
        <f>SUMIFS('Planificación 2026-1'!S:S,'Planificación 2026-1'!X:X,C311,'Planificación 2026-1'!F:F,"PORUMA",'Planificación 2026-1'!Y:Y,"VIRTUAL",'Planificación 2026-1'!I:I,"&gt;2")</f>
        <v>0</v>
      </c>
      <c r="EC311" s="32">
        <f>SUMIFS('Planificación 2026-1'!S:S,'Planificación 2026-1'!X:X,C311,'Planificación 2026-1'!F:F,"PORUMA",'Planificación 2026-1'!Y:Y,"&lt;&gt;VIRTUAL",'Planificación 2026-1'!I:I,"&gt;2")</f>
        <v>0</v>
      </c>
      <c r="ED311" s="32">
        <f>SUMIFS('Planificación 2026-1'!S:S,'Planificación 2026-1'!X:X,C311,'Planificación 2026-1'!F:F,"HUAURA",'Planificación 2026-1'!Y:Y,"VIRTUAL",'Planificación 2026-1'!I:I,"&gt;2")</f>
        <v>0</v>
      </c>
      <c r="EE311" s="32">
        <f>SUMIFS('Planificación 2026-1'!S:S,'Planificación 2026-1'!X:X,C311,'Planificación 2026-1'!F:F,"HUAURA",'Planificación 2026-1'!Y:Y,"&lt;&gt;VIRTUAL",'Planificación 2026-1'!I:I,"&gt;2")</f>
        <v>0</v>
      </c>
      <c r="EF311" s="32">
        <f>SUMIFS('Planificación 2026-1'!S:S,'Planificación 2026-1'!X:X,C311,'Planificación 2026-1'!F:F,"PRINCIPAL",'Planificación 2026-1'!Y:Y,"VIRTUAL",'Planificación 2026-1'!I:I,"&lt;3")</f>
        <v>0</v>
      </c>
      <c r="EG311" s="32">
        <f>SUMIFS('Planificación 2026-1'!S:S,'Planificación 2026-1'!X:X,C311,'Planificación 2026-1'!F:F,"PRINCIPAL",'Planificación 2026-1'!Y:Y,"&lt;&gt;VIRTUAL",'Planificación 2026-1'!I:I,"&lt;3")</f>
        <v>0</v>
      </c>
      <c r="EH311" s="32">
        <f>SUMIFS('Planificación 2026-1'!S:S,'Planificación 2026-1'!X:X,C311,'Planificación 2026-1'!F:F,"SUNAMPE",'Planificación 2026-1'!Y:Y,"VIRTUAL",'Planificación 2026-1'!I:I,"&lt;3")</f>
        <v>0</v>
      </c>
      <c r="EI311" s="32">
        <f>SUMIFS('Planificación 2026-1'!S:S,'Planificación 2026-1'!X:X,C311,'Planificación 2026-1'!F:F,"SUNAMPE",'Planificación 2026-1'!Y:Y,"&lt;&gt;VIRTUAL",'Planificación 2026-1'!I:I,"&lt;3")</f>
        <v>0</v>
      </c>
      <c r="EJ311" s="32">
        <f>SUMIFS('Planificación 2026-1'!S:S,'Planificación 2026-1'!X:X,C311,'Planificación 2026-1'!F:F,"FILIAL",'Planificación 2026-1'!Y:Y,"VIRTUAL",'Planificación 2026-1'!I:I,"&lt;3")</f>
        <v>0</v>
      </c>
      <c r="EK311" s="32">
        <f>SUMIFS('Planificación 2026-1'!S:S,'Planificación 2026-1'!X:X,C311,'Planificación 2026-1'!F:F,"FILIAL",'Planificación 2026-1'!Y:Y,"&lt;&gt;VIRTUAL",'Planificación 2026-1'!I:I,"&lt;3")</f>
        <v>0</v>
      </c>
      <c r="EL311" s="32">
        <f>SUMIFS('Planificación 2026-1'!S:S,'Planificación 2026-1'!X:X,C311,'Planificación 2026-1'!F:F,"PORUMA",'Planificación 2026-1'!Y:Y,"VIRTUAL",'Planificación 2026-1'!I:I,"&lt;3")</f>
        <v>0</v>
      </c>
      <c r="EM311" s="32">
        <f>SUMIFS('Planificación 2026-1'!S:S,'Planificación 2026-1'!X:X,C311,'Planificación 2026-1'!F:F,"PORUMA",'Planificación 2026-1'!Y:Y,"&lt;&gt;VIRTUAL",'Planificación 2026-1'!I:I,"&lt;3")</f>
        <v>0</v>
      </c>
      <c r="EN311" s="32">
        <f>SUMIFS('Planificación 2026-1'!S:S,'Planificación 2026-1'!X:X,C311,'Planificación 2026-1'!F:F,"HUAURA",'Planificación 2026-1'!Y:Y,"VIRTUAL",'Planificación 2026-1'!I:I,"&lt;3")</f>
        <v>0</v>
      </c>
      <c r="EO311" s="32">
        <f>SUMIFS('Planificación 2026-1'!S:S,'Planificación 2026-1'!X:X,C311,'Planificación 2026-1'!F:F,"HUAURA",'Planificación 2026-1'!Y:Y,"&lt;&gt;VIRTUAL",'Planificación 2026-1'!I:I,"&lt;3")</f>
        <v>10</v>
      </c>
      <c r="EP311" s="32">
        <f>EJ311+DZ311+EA311+EK311</f>
        <v>0</v>
      </c>
      <c r="EQ311" s="32">
        <f>EO311+EN311+EE311+ED311</f>
        <v>10</v>
      </c>
      <c r="ER311" s="32">
        <f>EL311+EM311+EC311+EB311</f>
        <v>0</v>
      </c>
      <c r="ES311" s="32">
        <f>EG311+EF311+DW311+DV311</f>
        <v>0</v>
      </c>
      <c r="ET311" s="32">
        <f>EI311+EH311+DY311+DX311</f>
        <v>0</v>
      </c>
      <c r="EU311" s="32">
        <f>SUM(EP311:ET311)</f>
        <v>10</v>
      </c>
      <c r="EV311" s="32" t="b">
        <f>EXACT(EU311,E311)</f>
        <v>1</v>
      </c>
      <c r="EW311" s="32"/>
      <c r="EX311" s="32">
        <f>DV311+DZ311+ED311+EF311+EJ311+EN311+DX311+EH311</f>
        <v>0</v>
      </c>
      <c r="EY311" s="32">
        <f>DW311+EA311+EE311+EG311+EK311+EO311+DY311+EI311</f>
        <v>10</v>
      </c>
      <c r="EZ311" s="32" t="b">
        <f>EXACT(SUM(EX311:EY311),E311)</f>
        <v>1</v>
      </c>
      <c r="FA311" s="32" t="str">
        <f>IF(AND(DW311=0,EA311=0,EE311=0),"",IF(COUNTIF(DW311:EE311,"&gt;0")=1,IF(DW311&gt;0,"SEDE",IF(EA311&gt;0,"FILIAL","HUAURA")),IF(COUNTIF(DW311:EE311,"&gt;0")=2,IF(AND(DW311&gt;0,EA311&gt;0),"SEDE-FILIAL",IF(AND(DW311&gt;0,EE311&gt;0),"SEDE-HUAURA","FILIAL-HUAURA")),"SEDE-FILIAL-HUAURA")))</f>
        <v/>
      </c>
      <c r="FB311" s="32" t="str">
        <f>IF(EX311=0,"PRESENCIAL",IF(EY311=0,"VIRTUAL",IF(EX311&gt;EY311,"MAS VIRTUAL",IF(EY311&gt;EX311,"MAS PRESENCIAL","AMBOS"))))</f>
        <v>PRESENCIAL</v>
      </c>
    </row>
    <row r="312" spans="2:158"/>
    <row r="313" spans="2:158"/>
    <row r="314" spans="2:158"/>
    <row r="315" spans="2:158"/>
    <row r="316" spans="2:158"/>
    <row r="317" spans="2:158"/>
    <row r="318" spans="2:158"/>
    <row r="319" spans="2:158"/>
    <row r="320" spans="2:15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595" spans="7:7" ht="15" customHeight="1">
      <c r="G595" s="57" t="s">
        <v>200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B311" xr:uid="{21CA4DC3-5927-4298-AC4E-6352F70588E3}"/>
  <sortState xmlns:xlrd2="http://schemas.microsoft.com/office/spreadsheetml/2017/richdata2" ref="G304:G2087">
    <sortCondition ref="G304:G2087"/>
  </sortState>
  <mergeCells count="8">
    <mergeCell ref="EF2:EO2"/>
    <mergeCell ref="DV2:EE2"/>
    <mergeCell ref="L2:AB2"/>
    <mergeCell ref="AC2:AS2"/>
    <mergeCell ref="AT2:BJ2"/>
    <mergeCell ref="BK2:CA2"/>
    <mergeCell ref="CB2:CQ2"/>
    <mergeCell ref="CR2:DG2"/>
  </mergeCells>
  <conditionalFormatting sqref="E4:E311">
    <cfRule type="cellIs" dxfId="44" priority="5" operator="greaterThan">
      <formula>40</formula>
    </cfRule>
  </conditionalFormatting>
  <conditionalFormatting sqref="K4:K187 K189:K201 K203:K296 K300:K311">
    <cfRule type="expression" dxfId="43" priority="24">
      <formula>#REF!&lt;&gt;$K4</formula>
    </cfRule>
    <cfRule type="expression" dxfId="42" priority="25">
      <formula>#REF!="-"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18" workbookViewId="0">
      <selection activeCell="D40" sqref="D40"/>
    </sheetView>
  </sheetViews>
  <sheetFormatPr defaultRowHeight="1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6.5">
      <c r="B2" s="688" t="s">
        <v>181</v>
      </c>
      <c r="C2" s="688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>
      <c r="B3" s="441" t="s">
        <v>520</v>
      </c>
      <c r="C3" s="442" t="s">
        <v>150</v>
      </c>
      <c r="D3" s="442" t="s">
        <v>156</v>
      </c>
      <c r="E3" s="442" t="s">
        <v>152</v>
      </c>
      <c r="F3" s="442" t="s">
        <v>521</v>
      </c>
      <c r="G3" s="442" t="s">
        <v>522</v>
      </c>
    </row>
    <row r="4" spans="2:17">
      <c r="B4" s="443" t="s">
        <v>199</v>
      </c>
      <c r="C4" s="444">
        <f>SUM(COUNTIFS(EDITABLE!$F:$F,$B4,EDITABLE!$K:$K,"ENFERMERÍA",EDITABLE!$J:$J,"SEDE"),COUNTIFS(EDITABLE!$F:$F,$B4,EDITABLE!$K:$K,"ENFERMERÍA - EEGG",EDITABLE!$J:$J,"SEDE"))</f>
        <v>26</v>
      </c>
      <c r="D4" s="444">
        <f>SUM(COUNTIFS(EDITABLE!$F:$F,$B4,EDITABLE!$K:$K,"OBSTETRICIA",EDITABLE!$J:$J,"SEDE"),COUNTIFS(EDITABLE!$F:$F,$B4,EDITABLE!$K:$K,"OBSTETRICIA - EEGG",EDITABLE!$J:$J,"SEDE"))</f>
        <v>13</v>
      </c>
      <c r="E4" s="444">
        <f>SUM(COUNTIFS(EDITABLE!$F:$F,$B4,EDITABLE!$K:$K,"PSICOLOGÍA",EDITABLE!$J:$J,"SEDE"),COUNTIFS(EDITABLE!$F:$F,$B4,EDITABLE!$K:$K,"PSICOLOGÍA - EEGG",EDITABLE!$J:$J,"SEDE"))</f>
        <v>9</v>
      </c>
      <c r="F4" s="444">
        <f>SUM(C4:E4)</f>
        <v>48</v>
      </c>
      <c r="G4" s="449">
        <f>F4/$F$6</f>
        <v>0.48979591836734693</v>
      </c>
    </row>
    <row r="5" spans="2:17">
      <c r="B5" s="443" t="s">
        <v>203</v>
      </c>
      <c r="C5" s="444">
        <f>SUM(COUNTIFS(EDITABLE!$F:$F,$B5,EDITABLE!$K:$K,"ENFERMERÍA",EDITABLE!$J:$J,"SEDE"),COUNTIFS(EDITABLE!$F:$F,$B5,EDITABLE!$K:$K,"ENFERMERÍA - EEGG",EDITABLE!$J:$J,"SEDE"))</f>
        <v>26</v>
      </c>
      <c r="D5" s="444">
        <f>SUM(COUNTIFS(EDITABLE!$F:$F,$B5,EDITABLE!$K:$K,"OBSTETRICIA",EDITABLE!$J:$J,"SEDE"),COUNTIFS(EDITABLE!$F:$F,$B5,EDITABLE!$K:$K,"OBSTETRICIA - EEGG",EDITABLE!$J:$J,"SEDE"))</f>
        <v>10</v>
      </c>
      <c r="E5" s="444">
        <f>SUM(COUNTIFS(EDITABLE!$F:$F,$B5,EDITABLE!$K:$K,"PSICOLOGÍA",EDITABLE!$J:$J,"SEDE"),COUNTIFS(EDITABLE!$F:$F,$B5,EDITABLE!$K:$K,"PSICOLOGÍA - EEGG",EDITABLE!$J:$J,"SEDE"))</f>
        <v>14</v>
      </c>
      <c r="F5" s="444">
        <f>SUM(C5:E5)</f>
        <v>50</v>
      </c>
      <c r="G5" s="449">
        <f>F5/$F$6</f>
        <v>0.51020408163265307</v>
      </c>
    </row>
    <row r="6" spans="2:17">
      <c r="B6" s="443" t="s">
        <v>521</v>
      </c>
      <c r="C6" s="444">
        <f>SUM(C4:C5)</f>
        <v>52</v>
      </c>
      <c r="D6" s="444">
        <f>SUM(D4:D5)</f>
        <v>23</v>
      </c>
      <c r="E6" s="444">
        <f>SUM(E4:E5)</f>
        <v>23</v>
      </c>
      <c r="F6" s="444">
        <f>SUM(F4:F5)</f>
        <v>98</v>
      </c>
      <c r="G6" s="449">
        <f>G4+G5</f>
        <v>1</v>
      </c>
    </row>
    <row r="7" spans="2:17">
      <c r="B7" s="443" t="s">
        <v>523</v>
      </c>
      <c r="C7" s="449">
        <f>C4/C$6</f>
        <v>0.5</v>
      </c>
      <c r="D7" s="449">
        <f t="shared" ref="D7:F7" si="0">D4/D$6</f>
        <v>0.56521739130434778</v>
      </c>
      <c r="E7" s="449">
        <f t="shared" si="0"/>
        <v>0.39130434782608697</v>
      </c>
      <c r="F7" s="449">
        <f t="shared" si="0"/>
        <v>0.48979591836734693</v>
      </c>
      <c r="G7" s="444" t="s">
        <v>520</v>
      </c>
    </row>
    <row r="8" spans="2:17">
      <c r="B8" s="443" t="s">
        <v>524</v>
      </c>
      <c r="C8" s="449">
        <f>C5/C$6</f>
        <v>0.5</v>
      </c>
      <c r="D8" s="449">
        <f t="shared" ref="D8:F8" si="1">D5/D$6</f>
        <v>0.43478260869565216</v>
      </c>
      <c r="E8" s="449">
        <f t="shared" si="1"/>
        <v>0.60869565217391308</v>
      </c>
      <c r="F8" s="449">
        <f t="shared" si="1"/>
        <v>0.51020408163265307</v>
      </c>
      <c r="G8" s="444" t="s">
        <v>520</v>
      </c>
    </row>
    <row r="9" spans="2:17">
      <c r="B9" s="443" t="s">
        <v>522</v>
      </c>
      <c r="C9" s="449">
        <f>C8+C7</f>
        <v>1</v>
      </c>
      <c r="D9" s="449">
        <f t="shared" ref="D9:E9" si="2">D8+D7</f>
        <v>1</v>
      </c>
      <c r="E9" s="449">
        <f t="shared" si="2"/>
        <v>1</v>
      </c>
      <c r="F9" s="449">
        <f>F8+F7</f>
        <v>1</v>
      </c>
      <c r="G9" s="449"/>
    </row>
    <row r="10" spans="2:17"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</row>
    <row r="11" spans="2:17" ht="16.5">
      <c r="B11" s="688" t="s">
        <v>111</v>
      </c>
      <c r="C11" s="688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</row>
    <row r="12" spans="2:17" ht="30" customHeight="1">
      <c r="B12" s="441" t="s">
        <v>520</v>
      </c>
      <c r="C12" s="442" t="s">
        <v>157</v>
      </c>
      <c r="D12" s="442" t="s">
        <v>525</v>
      </c>
      <c r="E12" s="442" t="s">
        <v>521</v>
      </c>
      <c r="F12" s="442" t="s">
        <v>522</v>
      </c>
      <c r="G12" s="445"/>
      <c r="H12" s="445"/>
      <c r="I12" s="445"/>
      <c r="J12" s="445"/>
      <c r="K12" s="445"/>
      <c r="L12" s="445"/>
      <c r="M12" s="445"/>
      <c r="N12" s="445"/>
    </row>
    <row r="13" spans="2:17">
      <c r="B13" s="443" t="s">
        <v>199</v>
      </c>
      <c r="C13" s="444">
        <f>SUM(COUNTIFS(EDITABLE!$F:$F,$B13,EDITABLE!$K:$K,"MEDICINA HUMANA",EDITABLE!$J:$J,"SUNAMPE"),COUNTIFS(EDITABLE!$F:$F,$B13,EDITABLE!$K:$K,"MEDICINA HUMANA - EEGG",EDITABLE!$J:$J,"SUNAMPE"))</f>
        <v>5</v>
      </c>
      <c r="D13" s="444">
        <f>SUM(COUNTIFS(EDITABLE!$F:$F,$B13,EDITABLE!$K:$K,"TECNOLOGÍA MÉDICA",EDITABLE!$J:$J,"SUNAMPE"),COUNTIFS(EDITABLE!$F:$F,$B13,EDITABLE!$K:$K,"TECNOLOGÍA MÉDICA - EEGG",EDITABLE!$J:$J,"SUNAMPE"))</f>
        <v>5</v>
      </c>
      <c r="E13" s="444">
        <f>SUM(C13:D13)</f>
        <v>10</v>
      </c>
      <c r="F13" s="449">
        <f>E13/$E$15</f>
        <v>0.3125</v>
      </c>
      <c r="G13" s="445"/>
      <c r="H13" s="445"/>
      <c r="I13" s="445"/>
      <c r="J13" s="445"/>
      <c r="K13" s="445"/>
      <c r="L13" s="445"/>
      <c r="M13" s="445"/>
      <c r="N13" s="445"/>
    </row>
    <row r="14" spans="2:17">
      <c r="B14" s="443" t="s">
        <v>203</v>
      </c>
      <c r="C14" s="444">
        <f>SUM(COUNTIFS(EDITABLE!$F:$F,$B14,EDITABLE!$K:$K,"MEDICINA HUMANA",EDITABLE!$J:$J,"SUNAMPE"),COUNTIFS(EDITABLE!$F:$F,$B14,EDITABLE!$K:$K,"MEDICINA HUMANA - EEGG",EDITABLE!$J:$J,"SUNAMPE"))</f>
        <v>10</v>
      </c>
      <c r="D14" s="444">
        <f>SUM(COUNTIFS(EDITABLE!$F:$F,$B14,EDITABLE!$K:$K,"TECNOLOGÍA MÉDICA",EDITABLE!$J:$J,"SUNAMPE"),COUNTIFS(EDITABLE!$F:$F,$B14,EDITABLE!$K:$K,"TECNOLOGÍA MÉDICA - EEGG",EDITABLE!$J:$J,"SUNAMPE"))</f>
        <v>12</v>
      </c>
      <c r="E14" s="444">
        <f>SUM(C14:D14)</f>
        <v>22</v>
      </c>
      <c r="F14" s="449">
        <f>E14/$E$15</f>
        <v>0.6875</v>
      </c>
      <c r="G14" s="445"/>
      <c r="H14" s="445"/>
      <c r="I14" s="445"/>
      <c r="J14" s="445"/>
      <c r="K14" s="445"/>
      <c r="L14" s="445"/>
      <c r="M14" s="445"/>
      <c r="N14" s="445"/>
    </row>
    <row r="15" spans="2:17">
      <c r="B15" s="443" t="s">
        <v>521</v>
      </c>
      <c r="C15" s="444">
        <f>SUM(C13:C14)</f>
        <v>15</v>
      </c>
      <c r="D15" s="444">
        <f>SUM(D13:D14)</f>
        <v>17</v>
      </c>
      <c r="E15" s="444">
        <f>SUM(E13:E14)</f>
        <v>32</v>
      </c>
      <c r="F15" s="449">
        <f>F13+F14</f>
        <v>1</v>
      </c>
      <c r="G15" s="445"/>
      <c r="H15" s="445"/>
      <c r="I15" s="445"/>
      <c r="J15" s="445"/>
      <c r="K15" s="445"/>
      <c r="L15" s="445"/>
      <c r="M15" s="445"/>
      <c r="N15" s="445"/>
    </row>
    <row r="16" spans="2:17">
      <c r="B16" s="443" t="s">
        <v>523</v>
      </c>
      <c r="C16" s="449">
        <f t="shared" ref="C16:E16" si="3">C13/C$15</f>
        <v>0.33333333333333331</v>
      </c>
      <c r="D16" s="449">
        <f t="shared" si="3"/>
        <v>0.29411764705882354</v>
      </c>
      <c r="E16" s="449">
        <f t="shared" si="3"/>
        <v>0.3125</v>
      </c>
      <c r="F16" s="444" t="s">
        <v>520</v>
      </c>
      <c r="G16" s="445"/>
      <c r="H16" s="445"/>
      <c r="I16" s="445"/>
      <c r="J16" s="445"/>
      <c r="K16" s="445"/>
      <c r="L16" s="445"/>
      <c r="M16" s="445"/>
      <c r="N16" s="445"/>
    </row>
    <row r="17" spans="2:17">
      <c r="B17" s="443" t="s">
        <v>524</v>
      </c>
      <c r="C17" s="449">
        <f t="shared" ref="C17:E17" si="4">C14/C$15</f>
        <v>0.66666666666666663</v>
      </c>
      <c r="D17" s="449">
        <f t="shared" si="4"/>
        <v>0.70588235294117652</v>
      </c>
      <c r="E17" s="449">
        <f t="shared" si="4"/>
        <v>0.6875</v>
      </c>
      <c r="F17" s="449"/>
      <c r="G17" s="445"/>
      <c r="H17" s="445"/>
      <c r="I17" s="445"/>
      <c r="J17" s="445"/>
      <c r="K17" s="445"/>
      <c r="L17" s="445"/>
      <c r="M17" s="445"/>
      <c r="N17" s="445"/>
    </row>
    <row r="18" spans="2:17">
      <c r="B18" s="443" t="s">
        <v>522</v>
      </c>
      <c r="C18" s="449">
        <f>C17+C16</f>
        <v>1</v>
      </c>
      <c r="D18" s="449">
        <f>D17+D16</f>
        <v>1</v>
      </c>
      <c r="E18" s="449">
        <f>E17+E16</f>
        <v>1</v>
      </c>
      <c r="F18" s="449"/>
      <c r="G18" s="445"/>
      <c r="H18" s="445"/>
      <c r="I18" s="445"/>
      <c r="J18" s="445"/>
      <c r="K18" s="445"/>
      <c r="L18" s="445"/>
      <c r="M18" s="445"/>
      <c r="N18" s="445"/>
    </row>
    <row r="19" spans="2:17"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</row>
    <row r="20" spans="2:17" ht="16.5">
      <c r="B20" s="688" t="s">
        <v>38</v>
      </c>
      <c r="C20" s="688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5"/>
      <c r="P20" s="445"/>
      <c r="Q20" s="445"/>
    </row>
    <row r="21" spans="2:17" ht="30" customHeight="1">
      <c r="B21" s="441" t="s">
        <v>520</v>
      </c>
      <c r="C21" s="442" t="s">
        <v>150</v>
      </c>
      <c r="D21" s="442" t="s">
        <v>156</v>
      </c>
      <c r="E21" s="442" t="s">
        <v>152</v>
      </c>
      <c r="F21" s="442" t="s">
        <v>521</v>
      </c>
      <c r="G21" s="442" t="s">
        <v>522</v>
      </c>
    </row>
    <row r="22" spans="2:17">
      <c r="B22" s="443" t="s">
        <v>199</v>
      </c>
      <c r="C22" s="444">
        <f>SUM(COUNTIFS(EDITABLE!$F:$F,$B22,EDITABLE!$K:$K,"ENFERMERÍA",EDITABLE!$J:$J,"FILIAL"),COUNTIFS(EDITABLE!$F:$F,$B22,EDITABLE!$K:$K,"ENFERMERÍA - EEGG",EDITABLE!$J:$J,"FILIAL"))</f>
        <v>19</v>
      </c>
      <c r="D22" s="444">
        <f>SUM(COUNTIFS(EDITABLE!$F:$F,$B22,EDITABLE!$K:$K,"OBSTETRICIA",EDITABLE!$J:$J,"FILIAL"),COUNTIFS(EDITABLE!$F:$F,$B22,EDITABLE!$K:$K,"OBSTETRICIA - EEGG",EDITABLE!$J:$J,"FILIAL"))</f>
        <v>5</v>
      </c>
      <c r="E22" s="444">
        <f>SUM(COUNTIFS(EDITABLE!$F:$F,$B22,EDITABLE!$K:$K,"PSICOLOGÍA",EDITABLE!$J:$J,"FILIAL"),COUNTIFS(EDITABLE!$F:$F,$B22,EDITABLE!$K:$K,"PSICOLOGÍA - EEGG",EDITABLE!$J:$J,"FILIAL"))</f>
        <v>7</v>
      </c>
      <c r="F22" s="444">
        <f>SUM(C22:E22)</f>
        <v>31</v>
      </c>
      <c r="G22" s="449">
        <f>F22/$F$24</f>
        <v>0.36046511627906974</v>
      </c>
    </row>
    <row r="23" spans="2:17">
      <c r="B23" s="443" t="s">
        <v>203</v>
      </c>
      <c r="C23" s="444">
        <f>SUM(COUNTIFS(EDITABLE!$F:$F,$B23,EDITABLE!$K:$K,"ENFERMERÍA",EDITABLE!$J:$J,"FILIAL"),COUNTIFS(EDITABLE!$F:$F,$B23,EDITABLE!$K:$K,"ENFERMERÍA - EEGG",EDITABLE!$J:$J,"FILIAL"))</f>
        <v>26</v>
      </c>
      <c r="D23" s="444">
        <f>SUM(COUNTIFS(EDITABLE!$F:$F,$B23,EDITABLE!$K:$K,"OBSTETRICIA",EDITABLE!$J:$J,"FILIAL"),COUNTIFS(EDITABLE!$F:$F,$B23,EDITABLE!$K:$K,"OBSTETRICIA - EEGG",EDITABLE!$J:$J,"FILIAL"))</f>
        <v>13</v>
      </c>
      <c r="E23" s="444">
        <f>SUM(COUNTIFS(EDITABLE!$F:$F,$B23,EDITABLE!$K:$K,"PSICOLOGÍA",EDITABLE!$J:$J,"FILIAL"),COUNTIFS(EDITABLE!$F:$F,$B23,EDITABLE!$K:$K,"PSICOLOGÍA - EEGG",EDITABLE!$J:$J,"FILIAL"))</f>
        <v>16</v>
      </c>
      <c r="F23" s="444">
        <f>SUM(C23:E23)</f>
        <v>55</v>
      </c>
      <c r="G23" s="449">
        <f>F23/$F$24</f>
        <v>0.63953488372093026</v>
      </c>
    </row>
    <row r="24" spans="2:17">
      <c r="B24" s="443" t="s">
        <v>521</v>
      </c>
      <c r="C24" s="444">
        <f>SUM(C22:C23)</f>
        <v>45</v>
      </c>
      <c r="D24" s="444">
        <f>SUM(D22:D23)</f>
        <v>18</v>
      </c>
      <c r="E24" s="444">
        <f>SUM(E22:E23)</f>
        <v>23</v>
      </c>
      <c r="F24" s="444">
        <f>SUM(F22:F23)</f>
        <v>86</v>
      </c>
      <c r="G24" s="449">
        <f>G22+G23</f>
        <v>1</v>
      </c>
    </row>
    <row r="25" spans="2:17">
      <c r="B25" s="443" t="s">
        <v>523</v>
      </c>
      <c r="C25" s="449">
        <f>C22/C$24</f>
        <v>0.42222222222222222</v>
      </c>
      <c r="D25" s="449">
        <f t="shared" ref="D25:E25" si="5">D22/D$24</f>
        <v>0.27777777777777779</v>
      </c>
      <c r="E25" s="449">
        <f t="shared" si="5"/>
        <v>0.30434782608695654</v>
      </c>
      <c r="F25" s="449">
        <f>F22/F$24</f>
        <v>0.36046511627906974</v>
      </c>
      <c r="G25" s="444" t="s">
        <v>520</v>
      </c>
    </row>
    <row r="26" spans="2:17">
      <c r="B26" s="443" t="s">
        <v>524</v>
      </c>
      <c r="C26" s="449">
        <f>C23/C$24</f>
        <v>0.57777777777777772</v>
      </c>
      <c r="D26" s="449">
        <f t="shared" ref="D26:F26" si="6">D23/D$24</f>
        <v>0.72222222222222221</v>
      </c>
      <c r="E26" s="449">
        <f t="shared" si="6"/>
        <v>0.69565217391304346</v>
      </c>
      <c r="F26" s="449">
        <f t="shared" si="6"/>
        <v>0.63953488372093026</v>
      </c>
      <c r="G26" s="444" t="s">
        <v>520</v>
      </c>
    </row>
    <row r="27" spans="2:17">
      <c r="B27" s="443" t="s">
        <v>522</v>
      </c>
      <c r="C27" s="449">
        <f>C26+C25</f>
        <v>1</v>
      </c>
      <c r="D27" s="449">
        <f t="shared" ref="D27:F27" si="7">D26+D25</f>
        <v>1</v>
      </c>
      <c r="E27" s="449">
        <f t="shared" si="7"/>
        <v>1</v>
      </c>
      <c r="F27" s="449">
        <f t="shared" si="7"/>
        <v>1</v>
      </c>
      <c r="G27" s="449"/>
    </row>
    <row r="28" spans="2:17"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</row>
    <row r="29" spans="2:17" ht="16.5">
      <c r="B29" s="688" t="s">
        <v>195</v>
      </c>
      <c r="C29" s="688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</row>
    <row r="30" spans="2:17" ht="30" customHeight="1">
      <c r="B30" s="441" t="s">
        <v>520</v>
      </c>
      <c r="C30" s="442" t="s">
        <v>157</v>
      </c>
      <c r="D30" s="442" t="s">
        <v>525</v>
      </c>
      <c r="E30" s="442" t="s">
        <v>521</v>
      </c>
      <c r="F30" s="442" t="s">
        <v>522</v>
      </c>
      <c r="G30" s="445"/>
      <c r="H30" s="445"/>
      <c r="I30" s="445"/>
      <c r="J30" s="445"/>
      <c r="K30" s="445"/>
    </row>
    <row r="31" spans="2:17">
      <c r="B31" s="443" t="s">
        <v>199</v>
      </c>
      <c r="C31" s="444">
        <f>SUM(COUNTIFS(EDITABLE!$F:$F,$B31,EDITABLE!$K:$K,"MEDICINA HUMANA",EDITABLE!$J:$J,"PORUMA"),COUNTIFS(EDITABLE!$F:$F,$B31,EDITABLE!$K:$K,"MEDICINA HUMANA - EEGG",EDITABLE!$J:$J,"PORUMA"))</f>
        <v>12</v>
      </c>
      <c r="D31" s="444">
        <f>SUM(COUNTIFS(EDITABLE!$F:$F,$B31,EDITABLE!$K:$K,"TECNOLOGÍA MÉDICA",EDITABLE!$J:$J,"PORUMA"),COUNTIFS(EDITABLE!$F:$F,$B31,EDITABLE!$K:$K,"TECNOLOGÍA MÉDICA - EEGG",EDITABLE!$J:$J,"PORUMA"))</f>
        <v>1</v>
      </c>
      <c r="E31" s="444">
        <f>SUM(C31:D31)</f>
        <v>13</v>
      </c>
      <c r="F31" s="449">
        <f>E31/$E$33</f>
        <v>0.24528301886792453</v>
      </c>
      <c r="G31" s="445"/>
      <c r="H31" s="445"/>
      <c r="I31" s="445"/>
      <c r="J31" s="445"/>
      <c r="K31" s="445"/>
    </row>
    <row r="32" spans="2:17">
      <c r="B32" s="443" t="s">
        <v>203</v>
      </c>
      <c r="C32" s="444">
        <f>SUM(COUNTIFS(EDITABLE!$F:$F,$B32,EDITABLE!$K:$K,"MEDICINA HUMANA",EDITABLE!$J:$J,"PORUMA"),COUNTIFS(EDITABLE!$F:$F,$B32,EDITABLE!$K:$K,"MEDICINA HUMANA - EEGG",EDITABLE!$J:$J,"PORUMA"))</f>
        <v>36</v>
      </c>
      <c r="D32" s="444">
        <f>SUM(COUNTIFS(EDITABLE!$F:$F,$B32,EDITABLE!$K:$K,"TECNOLOGÍA MÉDICA",EDITABLE!$J:$J,"PORUMA"),COUNTIFS(EDITABLE!$F:$F,$B32,EDITABLE!$K:$K,"TECNOLOGÍA MÉDICA - EEGG",EDITABLE!$J:$J,"PORUMA"))</f>
        <v>4</v>
      </c>
      <c r="E32" s="444">
        <f>SUM(C32:D32)</f>
        <v>40</v>
      </c>
      <c r="F32" s="449">
        <f>E32/$F$24</f>
        <v>0.46511627906976744</v>
      </c>
      <c r="G32" s="445"/>
      <c r="H32" s="445"/>
      <c r="I32" s="445"/>
      <c r="J32" s="445"/>
      <c r="K32" s="445"/>
    </row>
    <row r="33" spans="2:17">
      <c r="B33" s="443" t="s">
        <v>521</v>
      </c>
      <c r="C33" s="444">
        <f>SUM(C31:C32)</f>
        <v>48</v>
      </c>
      <c r="D33" s="444">
        <f>SUM(D31:D32)</f>
        <v>5</v>
      </c>
      <c r="E33" s="444">
        <f>SUM(E31:E32)</f>
        <v>53</v>
      </c>
      <c r="F33" s="449">
        <f>F31+F32</f>
        <v>0.71039929793769196</v>
      </c>
      <c r="G33" s="445"/>
      <c r="H33" s="445"/>
      <c r="I33" s="445"/>
      <c r="J33" s="445"/>
      <c r="K33" s="445"/>
    </row>
    <row r="34" spans="2:17">
      <c r="B34" s="443" t="s">
        <v>523</v>
      </c>
      <c r="C34" s="449">
        <f t="shared" ref="C34:D34" si="8">C31/C$33</f>
        <v>0.25</v>
      </c>
      <c r="D34" s="449">
        <f t="shared" si="8"/>
        <v>0.2</v>
      </c>
      <c r="E34" s="449">
        <f>E31/E$33</f>
        <v>0.24528301886792453</v>
      </c>
      <c r="F34" s="444" t="s">
        <v>520</v>
      </c>
      <c r="G34" s="445"/>
      <c r="H34" s="445"/>
      <c r="I34" s="445"/>
      <c r="J34" s="445"/>
      <c r="K34" s="445"/>
    </row>
    <row r="35" spans="2:17">
      <c r="B35" s="443" t="s">
        <v>524</v>
      </c>
      <c r="C35" s="449">
        <f t="shared" ref="C35:D35" si="9">C32/C$33</f>
        <v>0.75</v>
      </c>
      <c r="D35" s="449">
        <f t="shared" si="9"/>
        <v>0.8</v>
      </c>
      <c r="E35" s="449">
        <f>E32/E$33</f>
        <v>0.75471698113207553</v>
      </c>
      <c r="F35" s="444" t="s">
        <v>520</v>
      </c>
      <c r="G35" s="445"/>
      <c r="H35" s="445"/>
      <c r="I35" s="445"/>
      <c r="J35" s="445"/>
      <c r="K35" s="445"/>
    </row>
    <row r="36" spans="2:17">
      <c r="B36" s="443" t="s">
        <v>522</v>
      </c>
      <c r="C36" s="449">
        <f t="shared" ref="C36:E36" si="10">C35+C34</f>
        <v>1</v>
      </c>
      <c r="D36" s="449">
        <f t="shared" si="10"/>
        <v>1</v>
      </c>
      <c r="E36" s="449">
        <f t="shared" si="10"/>
        <v>1</v>
      </c>
      <c r="F36" s="449"/>
      <c r="G36" s="445"/>
      <c r="H36" s="445"/>
      <c r="I36" s="445"/>
      <c r="J36" s="445"/>
      <c r="K36" s="445"/>
    </row>
    <row r="37" spans="2:17"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</row>
    <row r="38" spans="2:17" ht="16.5">
      <c r="B38" s="688" t="s">
        <v>44</v>
      </c>
      <c r="C38" s="688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</row>
    <row r="39" spans="2:17" ht="30" customHeight="1">
      <c r="B39" s="441" t="s">
        <v>520</v>
      </c>
      <c r="C39" s="442" t="s">
        <v>150</v>
      </c>
      <c r="D39" s="442" t="s">
        <v>156</v>
      </c>
      <c r="E39" s="442" t="s">
        <v>152</v>
      </c>
      <c r="F39" s="442" t="s">
        <v>157</v>
      </c>
      <c r="G39" s="442" t="s">
        <v>525</v>
      </c>
      <c r="H39" s="442" t="s">
        <v>521</v>
      </c>
      <c r="I39" s="442" t="s">
        <v>522</v>
      </c>
    </row>
    <row r="40" spans="2:17">
      <c r="B40" s="443" t="s">
        <v>199</v>
      </c>
      <c r="C40" s="444">
        <f>SUM(COUNTIFS(EDITABLE!$F:$F,$B40,EDITABLE!$K:$K,"ENFERMERÍA",EDITABLE!$J:$J,"HUAURA"),COUNTIFS(EDITABLE!$F:$F,$B40,EDITABLE!$K:$K,"ENFERMERÍA - EEGG",EDITABLE!$J:$J,"HUAURA"))</f>
        <v>6</v>
      </c>
      <c r="D40" s="444">
        <f>SUM(COUNTIFS(EDITABLE!$F:$F,$B40,EDITABLE!$K:$K,"OBSTETRICIA",EDITABLE!$J:$J,"HUAURA"),COUNTIFS(EDITABLE!$F:$F,$B40,EDITABLE!$K:$K,"OBSTETRICIA - EEGG",EDITABLE!$J:$J,"HUAURA"))</f>
        <v>1</v>
      </c>
      <c r="E40" s="444">
        <f>SUM(COUNTIFS(EDITABLE!$F:$F,$B40,EDITABLE!$K:$K,"PSICOLOGÍA",EDITABLE!$J:$J,"HUAURA"),COUNTIFS(EDITABLE!$F:$F,$B40,EDITABLE!$K:$K,"PSICOLOGÍA - EEGG",EDITABLE!$J:$J,"HUAURA"))</f>
        <v>3</v>
      </c>
      <c r="F40" s="444">
        <f>SUM(COUNTIFS(EDITABLE!$F:$F,$B40,EDITABLE!$K:$K,"MEDICINA HUMANA",EDITABLE!$J:$J,"HUAURA"),COUNTIFS(EDITABLE!$F:$F,$B40,EDITABLE!$K:$K,"MEDICINA HUMANA - EEGG",EDITABLE!$J:$J,"HUAURA"))</f>
        <v>0</v>
      </c>
      <c r="G40" s="444">
        <f>SUM(COUNTIFS(EDITABLE!$F:$F,$B40,EDITABLE!$K:$K,"TECNOLOGÍA MÉDICA",EDITABLE!$J:$J,"HUAURA"),COUNTIFS(EDITABLE!$F:$F,$B40,EDITABLE!$K:$K,"TECNOLOGÍA MÉDICA - EEGG",EDITABLE!$J:$J,"HUAURA"))</f>
        <v>0</v>
      </c>
      <c r="H40" s="444">
        <f>SUM(C40:G40)</f>
        <v>10</v>
      </c>
      <c r="I40" s="449">
        <f>H40/$H$42</f>
        <v>0.33333333333333331</v>
      </c>
    </row>
    <row r="41" spans="2:17">
      <c r="B41" s="443" t="s">
        <v>203</v>
      </c>
      <c r="C41" s="444">
        <f>SUM(COUNTIFS(EDITABLE!$F:$F,$B41,EDITABLE!$K:$K,"ENFERMERÍA",EDITABLE!$J:$J,"HUAURA"),COUNTIFS(EDITABLE!$F:$F,$B41,EDITABLE!$K:$K,"ENFERMERÍA - EEGG",EDITABLE!$J:$J,"HUAURA"))</f>
        <v>12</v>
      </c>
      <c r="D41" s="444">
        <f>SUM(COUNTIFS(EDITABLE!$F:$F,$B41,EDITABLE!$K:$K,"OBSTETRICIA",EDITABLE!$J:$J,"HUAURA"),COUNTIFS(EDITABLE!$F:$F,$B41,EDITABLE!$K:$K,"OBSTETRICIA - EEGG",EDITABLE!$J:$J,"HUAURA"))</f>
        <v>3</v>
      </c>
      <c r="E41" s="444">
        <f>SUM(COUNTIFS(EDITABLE!$F:$F,$B41,EDITABLE!$K:$K,"PSICOLOGÍA",EDITABLE!$J:$J,"HUAURA"),COUNTIFS(EDITABLE!$F:$F,$B41,EDITABLE!$K:$K,"PSICOLOGÍA - EEGG",EDITABLE!$J:$J,"HUAURA"))</f>
        <v>5</v>
      </c>
      <c r="F41" s="444">
        <f>SUM(COUNTIFS(EDITABLE!$F:$F,$B41,EDITABLE!$K:$K,"MEDICINA HUMANA",EDITABLE!$J:$J,"HUAURA"),COUNTIFS(EDITABLE!$F:$F,$B41,EDITABLE!$K:$K,"MEDICINA HUMANA - EEGG",EDITABLE!$J:$J,"HUAURA"))</f>
        <v>0</v>
      </c>
      <c r="G41" s="444">
        <f>SUM(COUNTIFS(EDITABLE!$F:$F,$B41,EDITABLE!$K:$K,"TECNOLOGÍA MÉDICA",EDITABLE!$J:$J,"HUAURA"),COUNTIFS(EDITABLE!$F:$F,$B41,EDITABLE!$K:$K,"TECNOLOGÍA MÉDICA - EEGG",EDITABLE!$J:$J,"HUAURA"))</f>
        <v>0</v>
      </c>
      <c r="H41" s="444">
        <f>SUM(C41:G41)</f>
        <v>20</v>
      </c>
      <c r="I41" s="449">
        <f>H41/$H$42</f>
        <v>0.66666666666666663</v>
      </c>
    </row>
    <row r="42" spans="2:17">
      <c r="B42" s="443" t="s">
        <v>521</v>
      </c>
      <c r="C42" s="444">
        <f>SUM(C40:C41)</f>
        <v>18</v>
      </c>
      <c r="D42" s="444">
        <f>SUM(D40:D41)</f>
        <v>4</v>
      </c>
      <c r="E42" s="444">
        <f>SUM(E40:E41)</f>
        <v>8</v>
      </c>
      <c r="F42" s="444">
        <f>SUM(F40:F41)</f>
        <v>0</v>
      </c>
      <c r="G42" s="444">
        <f>SUM(G40:G41)</f>
        <v>0</v>
      </c>
      <c r="H42" s="444">
        <f>SUM(H40:H41)</f>
        <v>30</v>
      </c>
      <c r="I42" s="449">
        <f>I40+I41</f>
        <v>1</v>
      </c>
    </row>
    <row r="43" spans="2:17">
      <c r="B43" s="443" t="s">
        <v>523</v>
      </c>
      <c r="C43" s="449">
        <f>C40/C$42</f>
        <v>0.33333333333333331</v>
      </c>
      <c r="D43" s="449">
        <f t="shared" ref="D43:H43" si="11">D40/D$42</f>
        <v>0.25</v>
      </c>
      <c r="E43" s="449">
        <f t="shared" si="11"/>
        <v>0.375</v>
      </c>
      <c r="F43" s="449" t="e">
        <f t="shared" si="11"/>
        <v>#DIV/0!</v>
      </c>
      <c r="G43" s="449" t="e">
        <f t="shared" si="11"/>
        <v>#DIV/0!</v>
      </c>
      <c r="H43" s="449">
        <f t="shared" si="11"/>
        <v>0.33333333333333331</v>
      </c>
      <c r="I43" s="444" t="s">
        <v>520</v>
      </c>
    </row>
    <row r="44" spans="2:17">
      <c r="B44" s="443" t="s">
        <v>524</v>
      </c>
      <c r="C44" s="449">
        <f>C41/C$42</f>
        <v>0.66666666666666663</v>
      </c>
      <c r="D44" s="449">
        <f t="shared" ref="D44:H44" si="12">D41/D$42</f>
        <v>0.75</v>
      </c>
      <c r="E44" s="449">
        <f t="shared" si="12"/>
        <v>0.625</v>
      </c>
      <c r="F44" s="449" t="e">
        <f t="shared" si="12"/>
        <v>#DIV/0!</v>
      </c>
      <c r="G44" s="449" t="e">
        <f t="shared" si="12"/>
        <v>#DIV/0!</v>
      </c>
      <c r="H44" s="449">
        <f t="shared" si="12"/>
        <v>0.66666666666666663</v>
      </c>
      <c r="I44" s="449"/>
    </row>
    <row r="45" spans="2:17">
      <c r="B45" s="443" t="s">
        <v>522</v>
      </c>
      <c r="C45" s="449">
        <f>C44+C43</f>
        <v>1</v>
      </c>
      <c r="D45" s="449">
        <f t="shared" ref="D45:F45" si="13">D44+D43</f>
        <v>1</v>
      </c>
      <c r="E45" s="449">
        <f t="shared" si="13"/>
        <v>1</v>
      </c>
      <c r="F45" s="449" t="e">
        <f t="shared" si="13"/>
        <v>#DIV/0!</v>
      </c>
      <c r="G45" s="449" t="e">
        <f t="shared" ref="G45:H45" si="14">G44+G43</f>
        <v>#DIV/0!</v>
      </c>
      <c r="H45" s="449">
        <f t="shared" si="14"/>
        <v>1</v>
      </c>
      <c r="I45" s="449"/>
    </row>
    <row r="46" spans="2:17"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</row>
    <row r="47" spans="2:17"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</row>
    <row r="48" spans="2:17" ht="16.5">
      <c r="B48" s="688" t="s">
        <v>526</v>
      </c>
      <c r="C48" s="688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</row>
    <row r="49" spans="2:17" ht="30" customHeight="1">
      <c r="B49" s="441" t="s">
        <v>520</v>
      </c>
      <c r="C49" s="442" t="s">
        <v>150</v>
      </c>
      <c r="D49" s="442" t="s">
        <v>156</v>
      </c>
      <c r="E49" s="442" t="s">
        <v>152</v>
      </c>
      <c r="F49" s="442" t="s">
        <v>157</v>
      </c>
      <c r="G49" s="442" t="s">
        <v>525</v>
      </c>
      <c r="H49" s="442" t="s">
        <v>521</v>
      </c>
      <c r="I49" s="442" t="s">
        <v>522</v>
      </c>
    </row>
    <row r="50" spans="2:17">
      <c r="B50" s="443" t="s">
        <v>199</v>
      </c>
      <c r="C50" s="444">
        <f>SUM(COUNTIFS(EDITABLE!$F:$F,$B50,EDITABLE!$K:$K,"ENFERMERÍA"),COUNTIFS(EDITABLE!$F:$F,$B50,EDITABLE!$K:$K,"ENFERMERÍA - EEGG"))</f>
        <v>51</v>
      </c>
      <c r="D50" s="444">
        <f>SUM(COUNTIFS(EDITABLE!$F:$F,$B50,EDITABLE!$K:$K,"OBSTETRICIA"),COUNTIFS(EDITABLE!$F:$F,$B50,EDITABLE!$K:$K,"OBSTETRICIA - EEGG"))</f>
        <v>19</v>
      </c>
      <c r="E50" s="444">
        <f>SUM(COUNTIFS(EDITABLE!$F:$F,$B50,EDITABLE!$K:$K,"PSICOLOGÍA"),COUNTIFS(EDITABLE!$F:$F,$B50,EDITABLE!$K:$K,"PSICOLOGÍA - EEGG"))</f>
        <v>19</v>
      </c>
      <c r="F50" s="444">
        <f>SUM(COUNTIFS(EDITABLE!$F:$F,$B50,EDITABLE!$K:$K,"MEDICINA HUMANA"),COUNTIFS(EDITABLE!$F:$F,$B50,EDITABLE!$K:$K,"MEDICINA HUMANA - EEGG"))</f>
        <v>17</v>
      </c>
      <c r="G50" s="444">
        <f>SUM(COUNTIFS(EDITABLE!$F:$F,$B50,EDITABLE!$K:$K,"TECNOLOGÍA MÉDICA"),COUNTIFS(EDITABLE!$F:$F,$B50,EDITABLE!$K:$K,"TECNOLOGÍA MÉDICA - EEGG"))</f>
        <v>6</v>
      </c>
      <c r="H50" s="444">
        <f>SUM(C50:G50)</f>
        <v>112</v>
      </c>
      <c r="I50" s="449">
        <f>H50/$H$52</f>
        <v>0.37333333333333335</v>
      </c>
    </row>
    <row r="51" spans="2:17">
      <c r="B51" s="443" t="s">
        <v>203</v>
      </c>
      <c r="C51" s="444">
        <f>SUM(COUNTIFS(EDITABLE!$F:$F,$B51,EDITABLE!$K:$K,"ENFERMERÍA"),COUNTIFS(EDITABLE!$F:$F,$B51,EDITABLE!$K:$K,"ENFERMERÍA - EEGG"))</f>
        <v>64</v>
      </c>
      <c r="D51" s="444">
        <f>SUM(COUNTIFS(EDITABLE!$F:$F,$B51,EDITABLE!$K:$K,"OBSTETRICIA"),COUNTIFS(EDITABLE!$F:$F,$B51,EDITABLE!$K:$K,"OBSTETRICIA - EEGG"))</f>
        <v>27</v>
      </c>
      <c r="E51" s="444">
        <f>SUM(COUNTIFS(EDITABLE!$F:$F,$B51,EDITABLE!$K:$K,"PSICOLOGÍA"),COUNTIFS(EDITABLE!$F:$F,$B51,EDITABLE!$K:$K,"PSICOLOGÍA - EEGG"))</f>
        <v>35</v>
      </c>
      <c r="F51" s="444">
        <f>SUM(COUNTIFS(EDITABLE!$F:$F,$B51,EDITABLE!$K:$K,"MEDICINA HUMANA"),COUNTIFS(EDITABLE!$F:$F,$B51,EDITABLE!$K:$K,"MEDICINA HUMANA - EEGG"))</f>
        <v>46</v>
      </c>
      <c r="G51" s="444">
        <f>SUM(COUNTIFS(EDITABLE!$F:$F,$B51,EDITABLE!$K:$K,"TECNOLOGÍA MÉDICA"),COUNTIFS(EDITABLE!$F:$F,$B51,EDITABLE!$K:$K,"TECNOLOGÍA MÉDICA - EEGG"))</f>
        <v>16</v>
      </c>
      <c r="H51" s="444">
        <f>SUM(C51:G51)</f>
        <v>188</v>
      </c>
      <c r="I51" s="449">
        <f>H51/$H$52</f>
        <v>0.62666666666666671</v>
      </c>
    </row>
    <row r="52" spans="2:17">
      <c r="B52" s="443" t="s">
        <v>521</v>
      </c>
      <c r="C52" s="444">
        <f>SUM(C50:C51)</f>
        <v>115</v>
      </c>
      <c r="D52" s="444">
        <f>SUM(D50:D51)</f>
        <v>46</v>
      </c>
      <c r="E52" s="444">
        <f>SUM(E50:E51)</f>
        <v>54</v>
      </c>
      <c r="F52" s="444">
        <f>SUM(F50:F51)</f>
        <v>63</v>
      </c>
      <c r="G52" s="444">
        <f>SUM(G50:G51)</f>
        <v>22</v>
      </c>
      <c r="H52" s="444">
        <f>SUM(H50:H51)</f>
        <v>300</v>
      </c>
      <c r="I52" s="449">
        <f>I50+I51</f>
        <v>1</v>
      </c>
    </row>
    <row r="53" spans="2:17">
      <c r="B53" s="443" t="s">
        <v>523</v>
      </c>
      <c r="C53" s="449">
        <f>C50/C$52</f>
        <v>0.44347826086956521</v>
      </c>
      <c r="D53" s="449">
        <f t="shared" ref="D53:H53" si="15">D50/D$52</f>
        <v>0.41304347826086957</v>
      </c>
      <c r="E53" s="449">
        <f t="shared" si="15"/>
        <v>0.35185185185185186</v>
      </c>
      <c r="F53" s="449">
        <f t="shared" si="15"/>
        <v>0.26984126984126983</v>
      </c>
      <c r="G53" s="449">
        <f t="shared" si="15"/>
        <v>0.27272727272727271</v>
      </c>
      <c r="H53" s="449">
        <f t="shared" si="15"/>
        <v>0.37333333333333335</v>
      </c>
      <c r="I53" s="444" t="s">
        <v>520</v>
      </c>
    </row>
    <row r="54" spans="2:17">
      <c r="B54" s="443" t="s">
        <v>524</v>
      </c>
      <c r="C54" s="449">
        <f>C51/C$52</f>
        <v>0.55652173913043479</v>
      </c>
      <c r="D54" s="449">
        <f t="shared" ref="D54:H54" si="16">D51/D$52</f>
        <v>0.58695652173913049</v>
      </c>
      <c r="E54" s="449">
        <f t="shared" si="16"/>
        <v>0.64814814814814814</v>
      </c>
      <c r="F54" s="449">
        <f t="shared" si="16"/>
        <v>0.73015873015873012</v>
      </c>
      <c r="G54" s="449">
        <f t="shared" si="16"/>
        <v>0.72727272727272729</v>
      </c>
      <c r="H54" s="449">
        <f t="shared" si="16"/>
        <v>0.62666666666666671</v>
      </c>
      <c r="I54" s="444" t="s">
        <v>520</v>
      </c>
    </row>
    <row r="55" spans="2:17">
      <c r="B55" s="443" t="s">
        <v>522</v>
      </c>
      <c r="C55" s="449">
        <f>C54+C53</f>
        <v>1</v>
      </c>
      <c r="D55" s="449">
        <f t="shared" ref="D55:H55" si="17">D54+D53</f>
        <v>1</v>
      </c>
      <c r="E55" s="449">
        <f t="shared" si="17"/>
        <v>1</v>
      </c>
      <c r="F55" s="449">
        <f t="shared" si="17"/>
        <v>1</v>
      </c>
      <c r="G55" s="449">
        <f t="shared" si="17"/>
        <v>1</v>
      </c>
      <c r="H55" s="449">
        <f t="shared" si="17"/>
        <v>1</v>
      </c>
      <c r="I55" s="449"/>
    </row>
    <row r="56" spans="2:17"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</row>
    <row r="57" spans="2:17"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</row>
    <row r="58" spans="2:17">
      <c r="B58" s="446" t="s">
        <v>520</v>
      </c>
      <c r="C58" s="447" t="s">
        <v>521</v>
      </c>
      <c r="D58" s="447" t="s">
        <v>522</v>
      </c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</row>
    <row r="59" spans="2:17">
      <c r="B59" s="448" t="s">
        <v>199</v>
      </c>
      <c r="C59" s="444">
        <f>F4+E13+F22+H40+E31</f>
        <v>112</v>
      </c>
      <c r="D59" s="449">
        <f>C59/C$61</f>
        <v>0.37458193979933108</v>
      </c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</row>
    <row r="60" spans="2:17">
      <c r="B60" s="448" t="s">
        <v>203</v>
      </c>
      <c r="C60" s="444">
        <f>F5+E14+F23+H41+E32</f>
        <v>187</v>
      </c>
      <c r="D60" s="449">
        <f>C60/C$61</f>
        <v>0.62541806020066892</v>
      </c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</row>
    <row r="61" spans="2:17">
      <c r="B61" s="448" t="s">
        <v>521</v>
      </c>
      <c r="C61" s="444">
        <f>SUM(C59:C60)</f>
        <v>299</v>
      </c>
      <c r="D61" s="449">
        <f>SUM(D59:D60)</f>
        <v>1</v>
      </c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B2:C312"/>
  <sheetViews>
    <sheetView topLeftCell="A102" workbookViewId="0">
      <selection activeCell="B109" sqref="B109"/>
    </sheetView>
  </sheetViews>
  <sheetFormatPr defaultRowHeight="15"/>
  <cols>
    <col min="2" max="2" width="34.5703125" bestFit="1" customWidth="1"/>
  </cols>
  <sheetData>
    <row r="2" spans="2:3">
      <c r="B2" s="32" t="s">
        <v>516</v>
      </c>
      <c r="C2">
        <f>COUNTIF(EDITABLE!C:C,B2)</f>
        <v>1</v>
      </c>
    </row>
    <row r="3" spans="2:3">
      <c r="B3" s="32" t="s">
        <v>527</v>
      </c>
      <c r="C3">
        <f>COUNTIF(EDITABLE!C:C,B3)</f>
        <v>0</v>
      </c>
    </row>
    <row r="4" spans="2:3">
      <c r="B4" s="32" t="s">
        <v>528</v>
      </c>
      <c r="C4">
        <f>COUNTIF(EDITABLE!C:C,B4)</f>
        <v>0</v>
      </c>
    </row>
    <row r="5" spans="2:3">
      <c r="B5" s="32" t="s">
        <v>529</v>
      </c>
      <c r="C5">
        <f>COUNTIF(EDITABLE!C:C,B5)</f>
        <v>0</v>
      </c>
    </row>
    <row r="6" spans="2:3">
      <c r="B6" s="32" t="s">
        <v>198</v>
      </c>
      <c r="C6">
        <f>COUNTIF(EDITABLE!C:C,B6)</f>
        <v>1</v>
      </c>
    </row>
    <row r="7" spans="2:3">
      <c r="B7" s="32" t="s">
        <v>201</v>
      </c>
      <c r="C7">
        <f>COUNTIF(EDITABLE!C:C,B7)</f>
        <v>1</v>
      </c>
    </row>
    <row r="8" spans="2:3">
      <c r="B8" s="32" t="s">
        <v>492</v>
      </c>
      <c r="C8">
        <f>COUNTIF(EDITABLE!C:C,B8)</f>
        <v>1</v>
      </c>
    </row>
    <row r="9" spans="2:3">
      <c r="B9" s="32" t="s">
        <v>202</v>
      </c>
      <c r="C9">
        <f>COUNTIF(EDITABLE!C:C,B9)</f>
        <v>1</v>
      </c>
    </row>
    <row r="10" spans="2:3">
      <c r="B10" s="32" t="s">
        <v>204</v>
      </c>
      <c r="C10">
        <f>COUNTIF(EDITABLE!C:C,B10)</f>
        <v>1</v>
      </c>
    </row>
    <row r="11" spans="2:3">
      <c r="B11" s="646" t="s">
        <v>205</v>
      </c>
      <c r="C11">
        <f>COUNTIF(EDITABLE!C:C,B11)</f>
        <v>1</v>
      </c>
    </row>
    <row r="12" spans="2:3">
      <c r="B12" s="32" t="s">
        <v>206</v>
      </c>
      <c r="C12">
        <f>COUNTIF(EDITABLE!C:C,B12)</f>
        <v>1</v>
      </c>
    </row>
    <row r="13" spans="2:3">
      <c r="B13" s="32" t="s">
        <v>207</v>
      </c>
      <c r="C13">
        <f>COUNTIF(EDITABLE!C:C,B13)</f>
        <v>1</v>
      </c>
    </row>
    <row r="14" spans="2:3">
      <c r="B14" s="32" t="s">
        <v>208</v>
      </c>
      <c r="C14">
        <f>COUNTIF(EDITABLE!C:C,B14)</f>
        <v>1</v>
      </c>
    </row>
    <row r="15" spans="2:3">
      <c r="B15" s="32" t="s">
        <v>209</v>
      </c>
      <c r="C15">
        <f>COUNTIF(EDITABLE!C:C,B15)</f>
        <v>1</v>
      </c>
    </row>
    <row r="16" spans="2:3">
      <c r="B16" s="32" t="s">
        <v>210</v>
      </c>
      <c r="C16">
        <f>COUNTIF(EDITABLE!C:C,B16)</f>
        <v>1</v>
      </c>
    </row>
    <row r="17" spans="2:3">
      <c r="B17" s="32" t="s">
        <v>211</v>
      </c>
      <c r="C17">
        <f>COUNTIF(EDITABLE!C:C,B17)</f>
        <v>1</v>
      </c>
    </row>
    <row r="18" spans="2:3">
      <c r="B18" s="32" t="s">
        <v>212</v>
      </c>
      <c r="C18">
        <f>COUNTIF(EDITABLE!C:C,B18)</f>
        <v>1</v>
      </c>
    </row>
    <row r="19" spans="2:3">
      <c r="B19" s="32" t="s">
        <v>433</v>
      </c>
      <c r="C19">
        <f>COUNTIF(EDITABLE!C:C,B19)</f>
        <v>1</v>
      </c>
    </row>
    <row r="20" spans="2:3">
      <c r="B20" s="32" t="s">
        <v>213</v>
      </c>
      <c r="C20">
        <f>COUNTIF(EDITABLE!C:C,B20)</f>
        <v>1</v>
      </c>
    </row>
    <row r="21" spans="2:3">
      <c r="B21" s="32" t="s">
        <v>214</v>
      </c>
      <c r="C21">
        <f>COUNTIF(EDITABLE!C:C,B21)</f>
        <v>1</v>
      </c>
    </row>
    <row r="22" spans="2:3">
      <c r="B22" s="32" t="s">
        <v>215</v>
      </c>
      <c r="C22">
        <f>COUNTIF(EDITABLE!C:C,B22)</f>
        <v>1</v>
      </c>
    </row>
    <row r="23" spans="2:3">
      <c r="B23" s="32" t="s">
        <v>216</v>
      </c>
      <c r="C23">
        <f>COUNTIF(EDITABLE!C:C,B23)</f>
        <v>1</v>
      </c>
    </row>
    <row r="24" spans="2:3">
      <c r="B24" s="32" t="s">
        <v>217</v>
      </c>
      <c r="C24">
        <f>COUNTIF(EDITABLE!C:C,B24)</f>
        <v>1</v>
      </c>
    </row>
    <row r="25" spans="2:3">
      <c r="B25" s="32" t="s">
        <v>474</v>
      </c>
      <c r="C25">
        <f>COUNTIF(EDITABLE!C:C,B25)</f>
        <v>1</v>
      </c>
    </row>
    <row r="26" spans="2:3">
      <c r="B26" s="32" t="s">
        <v>218</v>
      </c>
      <c r="C26">
        <f>COUNTIF(EDITABLE!C:C,B26)</f>
        <v>1</v>
      </c>
    </row>
    <row r="27" spans="2:3">
      <c r="B27" s="32" t="s">
        <v>219</v>
      </c>
      <c r="C27">
        <f>COUNTIF(EDITABLE!C:C,B27)</f>
        <v>1</v>
      </c>
    </row>
    <row r="28" spans="2:3">
      <c r="B28" s="32" t="s">
        <v>435</v>
      </c>
      <c r="C28">
        <f>COUNTIF(EDITABLE!C:C,B28)</f>
        <v>1</v>
      </c>
    </row>
    <row r="29" spans="2:3">
      <c r="B29" s="32" t="s">
        <v>220</v>
      </c>
      <c r="C29">
        <f>COUNTIF(EDITABLE!C:C,B29)</f>
        <v>1</v>
      </c>
    </row>
    <row r="30" spans="2:3">
      <c r="B30" s="32" t="s">
        <v>221</v>
      </c>
      <c r="C30">
        <f>COUNTIF(EDITABLE!C:C,B30)</f>
        <v>1</v>
      </c>
    </row>
    <row r="31" spans="2:3">
      <c r="B31" s="646" t="s">
        <v>222</v>
      </c>
      <c r="C31">
        <f>COUNTIF(EDITABLE!C:C,B31)</f>
        <v>1</v>
      </c>
    </row>
    <row r="32" spans="2:3">
      <c r="B32" s="32" t="s">
        <v>223</v>
      </c>
      <c r="C32">
        <f>COUNTIF(EDITABLE!C:C,B32)</f>
        <v>1</v>
      </c>
    </row>
    <row r="33" spans="2:3">
      <c r="B33" s="646" t="s">
        <v>224</v>
      </c>
      <c r="C33">
        <f>COUNTIF(EDITABLE!C:C,B33)</f>
        <v>1</v>
      </c>
    </row>
    <row r="34" spans="2:3">
      <c r="B34" s="646" t="s">
        <v>225</v>
      </c>
      <c r="C34">
        <f>COUNTIF(EDITABLE!C:C,B34)</f>
        <v>1</v>
      </c>
    </row>
    <row r="35" spans="2:3">
      <c r="B35" s="32" t="s">
        <v>437</v>
      </c>
      <c r="C35">
        <f>COUNTIF(EDITABLE!C:C,B35)</f>
        <v>1</v>
      </c>
    </row>
    <row r="36" spans="2:3">
      <c r="B36" s="646" t="s">
        <v>226</v>
      </c>
      <c r="C36">
        <f>COUNTIF(EDITABLE!C:C,B36)</f>
        <v>1</v>
      </c>
    </row>
    <row r="37" spans="2:3">
      <c r="B37" s="32" t="s">
        <v>227</v>
      </c>
      <c r="C37">
        <f>COUNTIF(EDITABLE!C:C,B37)</f>
        <v>1</v>
      </c>
    </row>
    <row r="38" spans="2:3">
      <c r="B38" s="32" t="s">
        <v>438</v>
      </c>
      <c r="C38">
        <f>COUNTIF(EDITABLE!C:C,B38)</f>
        <v>1</v>
      </c>
    </row>
    <row r="39" spans="2:3">
      <c r="B39" s="646" t="s">
        <v>228</v>
      </c>
      <c r="C39">
        <f>COUNTIF(EDITABLE!C:C,B39)</f>
        <v>1</v>
      </c>
    </row>
    <row r="40" spans="2:3">
      <c r="B40" s="32" t="s">
        <v>229</v>
      </c>
      <c r="C40">
        <f>COUNTIF(EDITABLE!C:C,B40)</f>
        <v>1</v>
      </c>
    </row>
    <row r="41" spans="2:3">
      <c r="B41" s="646" t="s">
        <v>230</v>
      </c>
      <c r="C41">
        <f>COUNTIF(EDITABLE!C:C,B41)</f>
        <v>1</v>
      </c>
    </row>
    <row r="42" spans="2:3">
      <c r="B42" s="32" t="s">
        <v>231</v>
      </c>
      <c r="C42">
        <f>COUNTIF(EDITABLE!C:C,B42)</f>
        <v>1</v>
      </c>
    </row>
    <row r="43" spans="2:3">
      <c r="B43" s="32" t="s">
        <v>232</v>
      </c>
      <c r="C43">
        <f>COUNTIF(EDITABLE!C:C,B43)</f>
        <v>1</v>
      </c>
    </row>
    <row r="44" spans="2:3">
      <c r="B44" s="32" t="s">
        <v>493</v>
      </c>
      <c r="C44">
        <f>COUNTIF(EDITABLE!C:C,B44)</f>
        <v>1</v>
      </c>
    </row>
    <row r="45" spans="2:3">
      <c r="B45" s="32" t="s">
        <v>233</v>
      </c>
      <c r="C45">
        <f>COUNTIF(EDITABLE!C:C,B45)</f>
        <v>1</v>
      </c>
    </row>
    <row r="46" spans="2:3">
      <c r="B46" s="32" t="s">
        <v>234</v>
      </c>
      <c r="C46">
        <f>COUNTIF(EDITABLE!C:C,B46)</f>
        <v>1</v>
      </c>
    </row>
    <row r="47" spans="2:3">
      <c r="B47" s="32" t="s">
        <v>235</v>
      </c>
      <c r="C47">
        <f>COUNTIF(EDITABLE!C:C,B47)</f>
        <v>1</v>
      </c>
    </row>
    <row r="48" spans="2:3">
      <c r="B48" s="32" t="s">
        <v>439</v>
      </c>
      <c r="C48">
        <f>COUNTIF(EDITABLE!C:C,B48)</f>
        <v>1</v>
      </c>
    </row>
    <row r="49" spans="2:3">
      <c r="B49" s="32" t="s">
        <v>236</v>
      </c>
      <c r="C49">
        <f>COUNTIF(EDITABLE!C:C,B49)</f>
        <v>1</v>
      </c>
    </row>
    <row r="50" spans="2:3">
      <c r="B50" s="32" t="s">
        <v>237</v>
      </c>
      <c r="C50">
        <f>COUNTIF(EDITABLE!C:C,B50)</f>
        <v>1</v>
      </c>
    </row>
    <row r="51" spans="2:3">
      <c r="B51" s="32" t="s">
        <v>238</v>
      </c>
      <c r="C51">
        <f>COUNTIF(EDITABLE!C:C,B51)</f>
        <v>1</v>
      </c>
    </row>
    <row r="52" spans="2:3">
      <c r="B52" s="32" t="s">
        <v>239</v>
      </c>
      <c r="C52">
        <f>COUNTIF(EDITABLE!C:C,B52)</f>
        <v>1</v>
      </c>
    </row>
    <row r="53" spans="2:3">
      <c r="B53" s="32" t="s">
        <v>240</v>
      </c>
      <c r="C53">
        <f>COUNTIF(EDITABLE!C:C,B53)</f>
        <v>1</v>
      </c>
    </row>
    <row r="54" spans="2:3">
      <c r="B54" s="32" t="s">
        <v>241</v>
      </c>
      <c r="C54">
        <f>COUNTIF(EDITABLE!C:C,B54)</f>
        <v>1</v>
      </c>
    </row>
    <row r="55" spans="2:3">
      <c r="B55" s="32" t="s">
        <v>242</v>
      </c>
      <c r="C55">
        <f>COUNTIF(EDITABLE!C:C,B55)</f>
        <v>1</v>
      </c>
    </row>
    <row r="56" spans="2:3">
      <c r="B56" s="32" t="s">
        <v>243</v>
      </c>
      <c r="C56">
        <f>COUNTIF(EDITABLE!C:C,B56)</f>
        <v>1</v>
      </c>
    </row>
    <row r="57" spans="2:3">
      <c r="B57" s="32" t="s">
        <v>494</v>
      </c>
      <c r="C57">
        <f>COUNTIF(EDITABLE!C:C,B57)</f>
        <v>1</v>
      </c>
    </row>
    <row r="58" spans="2:3">
      <c r="B58" s="32" t="s">
        <v>244</v>
      </c>
      <c r="C58">
        <f>COUNTIF(EDITABLE!C:C,B58)</f>
        <v>1</v>
      </c>
    </row>
    <row r="59" spans="2:3">
      <c r="B59" s="32" t="s">
        <v>245</v>
      </c>
      <c r="C59">
        <f>COUNTIF(EDITABLE!C:C,B59)</f>
        <v>1</v>
      </c>
    </row>
    <row r="60" spans="2:3">
      <c r="B60" s="32" t="s">
        <v>509</v>
      </c>
      <c r="C60">
        <f>COUNTIF(EDITABLE!C:C,B60)</f>
        <v>1</v>
      </c>
    </row>
    <row r="61" spans="2:3">
      <c r="B61" s="32" t="s">
        <v>246</v>
      </c>
      <c r="C61">
        <f>COUNTIF(EDITABLE!C:C,B61)</f>
        <v>1</v>
      </c>
    </row>
    <row r="62" spans="2:3">
      <c r="B62" s="32" t="s">
        <v>247</v>
      </c>
      <c r="C62">
        <f>COUNTIF(EDITABLE!C:C,B62)</f>
        <v>1</v>
      </c>
    </row>
    <row r="63" spans="2:3">
      <c r="B63" s="32" t="s">
        <v>248</v>
      </c>
      <c r="C63">
        <f>COUNTIF(EDITABLE!C:C,B63)</f>
        <v>1</v>
      </c>
    </row>
    <row r="64" spans="2:3">
      <c r="B64" s="646" t="s">
        <v>249</v>
      </c>
      <c r="C64">
        <f>COUNTIF(EDITABLE!C:C,B64)</f>
        <v>1</v>
      </c>
    </row>
    <row r="65" spans="2:3">
      <c r="B65" s="32" t="s">
        <v>250</v>
      </c>
      <c r="C65">
        <f>COUNTIF(EDITABLE!C:C,B65)</f>
        <v>1</v>
      </c>
    </row>
    <row r="66" spans="2:3">
      <c r="B66" s="32" t="s">
        <v>440</v>
      </c>
      <c r="C66">
        <f>COUNTIF(EDITABLE!C:C,B66)</f>
        <v>1</v>
      </c>
    </row>
    <row r="67" spans="2:3">
      <c r="B67" s="32" t="s">
        <v>251</v>
      </c>
      <c r="C67">
        <f>COUNTIF(EDITABLE!C:C,B67)</f>
        <v>1</v>
      </c>
    </row>
    <row r="68" spans="2:3">
      <c r="B68" s="32" t="s">
        <v>441</v>
      </c>
      <c r="C68">
        <f>COUNTIF(EDITABLE!C:C,B68)</f>
        <v>1</v>
      </c>
    </row>
    <row r="69" spans="2:3">
      <c r="B69" s="32" t="s">
        <v>252</v>
      </c>
      <c r="C69">
        <f>COUNTIF(EDITABLE!C:C,B69)</f>
        <v>1</v>
      </c>
    </row>
    <row r="70" spans="2:3">
      <c r="B70" s="646" t="s">
        <v>253</v>
      </c>
      <c r="C70">
        <f>COUNTIF(EDITABLE!C:C,B70)</f>
        <v>1</v>
      </c>
    </row>
    <row r="71" spans="2:3">
      <c r="B71" s="32" t="s">
        <v>254</v>
      </c>
      <c r="C71">
        <f>COUNTIF(EDITABLE!C:C,B71)</f>
        <v>1</v>
      </c>
    </row>
    <row r="72" spans="2:3">
      <c r="B72" s="32" t="s">
        <v>255</v>
      </c>
      <c r="C72">
        <f>COUNTIF(EDITABLE!C:C,B72)</f>
        <v>1</v>
      </c>
    </row>
    <row r="73" spans="2:3">
      <c r="B73" s="32" t="s">
        <v>256</v>
      </c>
      <c r="C73">
        <f>COUNTIF(EDITABLE!C:C,B73)</f>
        <v>1</v>
      </c>
    </row>
    <row r="74" spans="2:3">
      <c r="B74" s="32" t="s">
        <v>442</v>
      </c>
      <c r="C74">
        <f>COUNTIF(EDITABLE!C:C,B74)</f>
        <v>1</v>
      </c>
    </row>
    <row r="75" spans="2:3">
      <c r="B75" s="32" t="s">
        <v>257</v>
      </c>
      <c r="C75">
        <f>COUNTIF(EDITABLE!C:C,B75)</f>
        <v>1</v>
      </c>
    </row>
    <row r="76" spans="2:3">
      <c r="B76" s="646" t="s">
        <v>260</v>
      </c>
      <c r="C76">
        <f>COUNTIF(EDITABLE!C:C,B76)</f>
        <v>1</v>
      </c>
    </row>
    <row r="77" spans="2:3">
      <c r="B77" s="32" t="s">
        <v>261</v>
      </c>
      <c r="C77">
        <f>COUNTIF(EDITABLE!C:C,B77)</f>
        <v>1</v>
      </c>
    </row>
    <row r="78" spans="2:3">
      <c r="B78" s="32" t="s">
        <v>262</v>
      </c>
      <c r="C78">
        <f>COUNTIF(EDITABLE!C:C,B78)</f>
        <v>1</v>
      </c>
    </row>
    <row r="79" spans="2:3">
      <c r="B79" s="32" t="s">
        <v>263</v>
      </c>
      <c r="C79">
        <f>COUNTIF(EDITABLE!C:C,B79)</f>
        <v>1</v>
      </c>
    </row>
    <row r="80" spans="2:3">
      <c r="B80" s="32" t="s">
        <v>264</v>
      </c>
      <c r="C80">
        <f>COUNTIF(EDITABLE!C:C,B80)</f>
        <v>1</v>
      </c>
    </row>
    <row r="81" spans="2:3">
      <c r="B81" s="646" t="s">
        <v>265</v>
      </c>
      <c r="C81">
        <f>COUNTIF(EDITABLE!C:C,B81)</f>
        <v>1</v>
      </c>
    </row>
    <row r="82" spans="2:3">
      <c r="B82" s="32" t="s">
        <v>267</v>
      </c>
      <c r="C82">
        <f>COUNTIF(EDITABLE!C:C,B82)</f>
        <v>1</v>
      </c>
    </row>
    <row r="83" spans="2:3">
      <c r="B83" s="646" t="s">
        <v>268</v>
      </c>
      <c r="C83">
        <f>COUNTIF(EDITABLE!C:C,B83)</f>
        <v>1</v>
      </c>
    </row>
    <row r="84" spans="2:3">
      <c r="B84" s="32" t="s">
        <v>269</v>
      </c>
      <c r="C84">
        <f>COUNTIF(EDITABLE!C:C,B84)</f>
        <v>1</v>
      </c>
    </row>
    <row r="85" spans="2:3">
      <c r="B85" s="32" t="s">
        <v>270</v>
      </c>
      <c r="C85">
        <f>COUNTIF(EDITABLE!C:C,B85)</f>
        <v>1</v>
      </c>
    </row>
    <row r="86" spans="2:3">
      <c r="B86" s="32" t="s">
        <v>271</v>
      </c>
      <c r="C86">
        <f>COUNTIF(EDITABLE!C:C,B86)</f>
        <v>1</v>
      </c>
    </row>
    <row r="87" spans="2:3">
      <c r="B87" s="32" t="s">
        <v>443</v>
      </c>
      <c r="C87">
        <f>COUNTIF(EDITABLE!C:C,B87)</f>
        <v>1</v>
      </c>
    </row>
    <row r="88" spans="2:3">
      <c r="B88" s="32" t="s">
        <v>274</v>
      </c>
      <c r="C88">
        <f>COUNTIF(EDITABLE!C:C,B88)</f>
        <v>1</v>
      </c>
    </row>
    <row r="89" spans="2:3">
      <c r="B89" s="32" t="s">
        <v>275</v>
      </c>
      <c r="C89">
        <f>COUNTIF(EDITABLE!C:C,B89)</f>
        <v>1</v>
      </c>
    </row>
    <row r="90" spans="2:3">
      <c r="B90" s="32" t="s">
        <v>276</v>
      </c>
      <c r="C90">
        <f>COUNTIF(EDITABLE!C:C,B90)</f>
        <v>1</v>
      </c>
    </row>
    <row r="91" spans="2:3">
      <c r="B91" s="32" t="s">
        <v>277</v>
      </c>
      <c r="C91">
        <f>COUNTIF(EDITABLE!C:C,B91)</f>
        <v>1</v>
      </c>
    </row>
    <row r="92" spans="2:3">
      <c r="B92" s="32" t="s">
        <v>278</v>
      </c>
      <c r="C92">
        <f>COUNTIF(EDITABLE!C:C,B92)</f>
        <v>1</v>
      </c>
    </row>
    <row r="93" spans="2:3">
      <c r="B93" s="32" t="s">
        <v>507</v>
      </c>
      <c r="C93">
        <f>COUNTIF(EDITABLE!C:C,B93)</f>
        <v>1</v>
      </c>
    </row>
    <row r="94" spans="2:3">
      <c r="B94" s="32" t="s">
        <v>506</v>
      </c>
      <c r="C94">
        <f>COUNTIF(EDITABLE!C:C,B94)</f>
        <v>1</v>
      </c>
    </row>
    <row r="95" spans="2:3">
      <c r="B95" s="32" t="s">
        <v>444</v>
      </c>
      <c r="C95">
        <f>COUNTIF(EDITABLE!C:C,B95)</f>
        <v>1</v>
      </c>
    </row>
    <row r="96" spans="2:3">
      <c r="B96" s="32" t="s">
        <v>445</v>
      </c>
      <c r="C96">
        <f>COUNTIF(EDITABLE!C:C,B96)</f>
        <v>1</v>
      </c>
    </row>
    <row r="97" spans="2:3">
      <c r="B97" s="32" t="s">
        <v>279</v>
      </c>
      <c r="C97">
        <f>COUNTIF(EDITABLE!C:C,B97)</f>
        <v>1</v>
      </c>
    </row>
    <row r="98" spans="2:3">
      <c r="B98" s="32" t="s">
        <v>280</v>
      </c>
      <c r="C98">
        <f>COUNTIF(EDITABLE!C:C,B98)</f>
        <v>1</v>
      </c>
    </row>
    <row r="99" spans="2:3">
      <c r="B99" s="32" t="s">
        <v>483</v>
      </c>
      <c r="C99">
        <f>COUNTIF(EDITABLE!C:C,B99)</f>
        <v>1</v>
      </c>
    </row>
    <row r="100" spans="2:3">
      <c r="B100" s="646" t="s">
        <v>281</v>
      </c>
      <c r="C100">
        <f>COUNTIF(EDITABLE!C:C,B100)</f>
        <v>1</v>
      </c>
    </row>
    <row r="101" spans="2:3">
      <c r="B101" s="32" t="s">
        <v>510</v>
      </c>
      <c r="C101">
        <f>COUNTIF(EDITABLE!C:C,B101)</f>
        <v>1</v>
      </c>
    </row>
    <row r="102" spans="2:3">
      <c r="B102" s="32" t="s">
        <v>530</v>
      </c>
      <c r="C102">
        <f>COUNTIF(EDITABLE!C:C,B102)</f>
        <v>0</v>
      </c>
    </row>
    <row r="103" spans="2:3">
      <c r="B103" s="32" t="s">
        <v>446</v>
      </c>
      <c r="C103">
        <f>COUNTIF(EDITABLE!C:C,B103)</f>
        <v>1</v>
      </c>
    </row>
    <row r="104" spans="2:3">
      <c r="B104" s="32" t="s">
        <v>447</v>
      </c>
      <c r="C104">
        <f>COUNTIF(EDITABLE!C:C,B104)</f>
        <v>1</v>
      </c>
    </row>
    <row r="105" spans="2:3">
      <c r="B105" s="32" t="s">
        <v>448</v>
      </c>
      <c r="C105">
        <f>COUNTIF(EDITABLE!C:C,B105)</f>
        <v>1</v>
      </c>
    </row>
    <row r="106" spans="2:3">
      <c r="B106" s="32" t="s">
        <v>282</v>
      </c>
      <c r="C106">
        <f>COUNTIF(EDITABLE!C:C,B106)</f>
        <v>1</v>
      </c>
    </row>
    <row r="107" spans="2:3">
      <c r="B107" s="646" t="s">
        <v>511</v>
      </c>
      <c r="C107">
        <f>COUNTIF(EDITABLE!C:C,B107)</f>
        <v>1</v>
      </c>
    </row>
    <row r="108" spans="2:3">
      <c r="B108" s="32" t="s">
        <v>283</v>
      </c>
      <c r="C108">
        <f>COUNTIF(EDITABLE!C:C,B108)</f>
        <v>1</v>
      </c>
    </row>
    <row r="109" spans="2:3">
      <c r="B109" s="32" t="s">
        <v>449</v>
      </c>
      <c r="C109">
        <f>COUNTIF(EDITABLE!C:C,B109)</f>
        <v>1</v>
      </c>
    </row>
    <row r="110" spans="2:3">
      <c r="B110" s="32" t="s">
        <v>450</v>
      </c>
      <c r="C110">
        <f>COUNTIF(EDITABLE!C:C,B110)</f>
        <v>1</v>
      </c>
    </row>
    <row r="111" spans="2:3">
      <c r="B111" s="32" t="s">
        <v>285</v>
      </c>
      <c r="C111">
        <f>COUNTIF(EDITABLE!C:C,B111)</f>
        <v>1</v>
      </c>
    </row>
    <row r="112" spans="2:3">
      <c r="B112" s="646" t="s">
        <v>286</v>
      </c>
      <c r="C112">
        <f>COUNTIF(EDITABLE!C:C,B112)</f>
        <v>1</v>
      </c>
    </row>
    <row r="113" spans="2:3">
      <c r="B113" s="32" t="s">
        <v>475</v>
      </c>
      <c r="C113">
        <f>COUNTIF(EDITABLE!C:C,B113)</f>
        <v>1</v>
      </c>
    </row>
    <row r="114" spans="2:3">
      <c r="B114" s="32" t="s">
        <v>287</v>
      </c>
      <c r="C114">
        <f>COUNTIF(EDITABLE!C:C,B114)</f>
        <v>1</v>
      </c>
    </row>
    <row r="115" spans="2:3">
      <c r="B115" s="32" t="s">
        <v>288</v>
      </c>
      <c r="C115">
        <f>COUNTIF(EDITABLE!C:C,B115)</f>
        <v>1</v>
      </c>
    </row>
    <row r="116" spans="2:3">
      <c r="B116" s="32" t="s">
        <v>289</v>
      </c>
      <c r="C116">
        <f>COUNTIF(EDITABLE!C:C,B116)</f>
        <v>1</v>
      </c>
    </row>
    <row r="117" spans="2:3">
      <c r="B117" s="32" t="s">
        <v>290</v>
      </c>
      <c r="C117">
        <f>COUNTIF(EDITABLE!C:C,B117)</f>
        <v>1</v>
      </c>
    </row>
    <row r="118" spans="2:3">
      <c r="B118" s="32" t="s">
        <v>451</v>
      </c>
      <c r="C118">
        <f>COUNTIF(EDITABLE!C:C,B118)</f>
        <v>1</v>
      </c>
    </row>
    <row r="119" spans="2:3">
      <c r="B119" s="32" t="s">
        <v>291</v>
      </c>
      <c r="C119">
        <f>COUNTIF(EDITABLE!C:C,B119)</f>
        <v>1</v>
      </c>
    </row>
    <row r="120" spans="2:3">
      <c r="B120" s="32" t="s">
        <v>476</v>
      </c>
      <c r="C120">
        <f>COUNTIF(EDITABLE!C:C,B120)</f>
        <v>1</v>
      </c>
    </row>
    <row r="121" spans="2:3">
      <c r="B121" s="646" t="s">
        <v>452</v>
      </c>
      <c r="C121">
        <f>COUNTIF(EDITABLE!C:C,B121)</f>
        <v>1</v>
      </c>
    </row>
    <row r="122" spans="2:3">
      <c r="B122" s="32" t="s">
        <v>292</v>
      </c>
      <c r="C122">
        <f>COUNTIF(EDITABLE!C:C,B122)</f>
        <v>1</v>
      </c>
    </row>
    <row r="123" spans="2:3">
      <c r="B123" s="646" t="s">
        <v>293</v>
      </c>
      <c r="C123">
        <f>COUNTIF(EDITABLE!C:C,B123)</f>
        <v>1</v>
      </c>
    </row>
    <row r="124" spans="2:3">
      <c r="B124" t="s">
        <v>294</v>
      </c>
      <c r="C124">
        <f>COUNTIF(EDITABLE!C:C,B124)</f>
        <v>1</v>
      </c>
    </row>
    <row r="125" spans="2:3">
      <c r="B125" t="s">
        <v>295</v>
      </c>
      <c r="C125">
        <f>COUNTIF(EDITABLE!C:C,B125)</f>
        <v>1</v>
      </c>
    </row>
    <row r="126" spans="2:3">
      <c r="B126" t="s">
        <v>453</v>
      </c>
      <c r="C126">
        <f>COUNTIF(EDITABLE!C:C,B126)</f>
        <v>1</v>
      </c>
    </row>
    <row r="127" spans="2:3">
      <c r="B127" t="s">
        <v>296</v>
      </c>
      <c r="C127">
        <f>COUNTIF(EDITABLE!C:C,B127)</f>
        <v>1</v>
      </c>
    </row>
    <row r="128" spans="2:3">
      <c r="B128" t="s">
        <v>297</v>
      </c>
      <c r="C128">
        <f>COUNTIF(EDITABLE!C:C,B128)</f>
        <v>1</v>
      </c>
    </row>
    <row r="129" spans="2:3">
      <c r="B129" s="648" t="s">
        <v>299</v>
      </c>
      <c r="C129">
        <f>COUNTIF(EDITABLE!C:C,B129)</f>
        <v>1</v>
      </c>
    </row>
    <row r="130" spans="2:3">
      <c r="B130" t="s">
        <v>300</v>
      </c>
      <c r="C130">
        <f>COUNTIF(EDITABLE!C:C,B130)</f>
        <v>1</v>
      </c>
    </row>
    <row r="131" spans="2:3">
      <c r="B131" t="s">
        <v>301</v>
      </c>
      <c r="C131">
        <f>COUNTIF(EDITABLE!C:C,B131)</f>
        <v>1</v>
      </c>
    </row>
    <row r="132" spans="2:3">
      <c r="B132" t="s">
        <v>302</v>
      </c>
      <c r="C132">
        <f>COUNTIF(EDITABLE!C:C,B132)</f>
        <v>1</v>
      </c>
    </row>
    <row r="133" spans="2:3">
      <c r="B133" s="648" t="s">
        <v>303</v>
      </c>
      <c r="C133">
        <f>COUNTIF(EDITABLE!C:C,B133)</f>
        <v>1</v>
      </c>
    </row>
    <row r="134" spans="2:3">
      <c r="B134" s="648" t="s">
        <v>304</v>
      </c>
      <c r="C134">
        <f>COUNTIF(EDITABLE!C:C,B134)</f>
        <v>1</v>
      </c>
    </row>
    <row r="135" spans="2:3">
      <c r="B135" s="648" t="s">
        <v>305</v>
      </c>
      <c r="C135">
        <f>COUNTIF(EDITABLE!C:C,B135)</f>
        <v>1</v>
      </c>
    </row>
    <row r="136" spans="2:3">
      <c r="B136" t="s">
        <v>455</v>
      </c>
      <c r="C136">
        <f>COUNTIF(EDITABLE!C:C,B136)</f>
        <v>1</v>
      </c>
    </row>
    <row r="137" spans="2:3">
      <c r="B137" t="s">
        <v>477</v>
      </c>
      <c r="C137">
        <f>COUNTIF(EDITABLE!C:C,B137)</f>
        <v>1</v>
      </c>
    </row>
    <row r="138" spans="2:3">
      <c r="B138" t="s">
        <v>306</v>
      </c>
      <c r="C138">
        <f>COUNTIF(EDITABLE!C:C,B138)</f>
        <v>1</v>
      </c>
    </row>
    <row r="139" spans="2:3">
      <c r="B139" t="s">
        <v>487</v>
      </c>
      <c r="C139">
        <f>COUNTIF(EDITABLE!C:C,B139)</f>
        <v>1</v>
      </c>
    </row>
    <row r="140" spans="2:3">
      <c r="B140" t="s">
        <v>307</v>
      </c>
      <c r="C140">
        <f>COUNTIF(EDITABLE!C:C,B140)</f>
        <v>1</v>
      </c>
    </row>
    <row r="141" spans="2:3">
      <c r="B141" t="s">
        <v>309</v>
      </c>
      <c r="C141">
        <f>COUNTIF(EDITABLE!C:C,B141)</f>
        <v>1</v>
      </c>
    </row>
    <row r="142" spans="2:3">
      <c r="B142" t="s">
        <v>310</v>
      </c>
      <c r="C142">
        <f>COUNTIF(EDITABLE!C:C,B142)</f>
        <v>1</v>
      </c>
    </row>
    <row r="143" spans="2:3">
      <c r="B143" t="s">
        <v>495</v>
      </c>
      <c r="C143">
        <f>COUNTIF(EDITABLE!C:C,B143)</f>
        <v>1</v>
      </c>
    </row>
    <row r="144" spans="2:3">
      <c r="B144" t="s">
        <v>311</v>
      </c>
      <c r="C144">
        <f>COUNTIF(EDITABLE!C:C,B144)</f>
        <v>1</v>
      </c>
    </row>
    <row r="145" spans="2:3">
      <c r="B145" t="s">
        <v>478</v>
      </c>
      <c r="C145">
        <f>COUNTIF(EDITABLE!C:C,B145)</f>
        <v>1</v>
      </c>
    </row>
    <row r="146" spans="2:3">
      <c r="B146" t="s">
        <v>456</v>
      </c>
      <c r="C146">
        <f>COUNTIF(EDITABLE!C:C,B146)</f>
        <v>1</v>
      </c>
    </row>
    <row r="147" spans="2:3">
      <c r="B147" t="s">
        <v>479</v>
      </c>
      <c r="C147">
        <f>COUNTIF(EDITABLE!C:C,B147)</f>
        <v>1</v>
      </c>
    </row>
    <row r="148" spans="2:3">
      <c r="B148" t="s">
        <v>312</v>
      </c>
      <c r="C148">
        <f>COUNTIF(EDITABLE!C:C,B148)</f>
        <v>1</v>
      </c>
    </row>
    <row r="149" spans="2:3">
      <c r="B149" t="s">
        <v>313</v>
      </c>
      <c r="C149">
        <f>COUNTIF(EDITABLE!C:C,B149)</f>
        <v>1</v>
      </c>
    </row>
    <row r="150" spans="2:3">
      <c r="B150" s="648" t="s">
        <v>314</v>
      </c>
      <c r="C150">
        <f>COUNTIF(EDITABLE!C:C,B150)</f>
        <v>1</v>
      </c>
    </row>
    <row r="151" spans="2:3">
      <c r="B151" t="s">
        <v>315</v>
      </c>
      <c r="C151">
        <f>COUNTIF(EDITABLE!C:C,B151)</f>
        <v>1</v>
      </c>
    </row>
    <row r="152" spans="2:3">
      <c r="B152" t="s">
        <v>316</v>
      </c>
      <c r="C152">
        <f>COUNTIF(EDITABLE!C:C,B152)</f>
        <v>1</v>
      </c>
    </row>
    <row r="153" spans="2:3">
      <c r="B153" t="s">
        <v>457</v>
      </c>
      <c r="C153">
        <f>COUNTIF(EDITABLE!C:C,B153)</f>
        <v>1</v>
      </c>
    </row>
    <row r="154" spans="2:3">
      <c r="B154" t="s">
        <v>317</v>
      </c>
      <c r="C154">
        <f>COUNTIF(EDITABLE!C:C,B154)</f>
        <v>1</v>
      </c>
    </row>
    <row r="155" spans="2:3">
      <c r="B155" t="s">
        <v>318</v>
      </c>
      <c r="C155">
        <f>COUNTIF(EDITABLE!C:C,B155)</f>
        <v>1</v>
      </c>
    </row>
    <row r="156" spans="2:3">
      <c r="B156" s="648" t="s">
        <v>458</v>
      </c>
      <c r="C156">
        <f>COUNTIF(EDITABLE!C:C,B156)</f>
        <v>1</v>
      </c>
    </row>
    <row r="157" spans="2:3">
      <c r="B157" t="s">
        <v>319</v>
      </c>
      <c r="C157">
        <f>COUNTIF(EDITABLE!C:C,B157)</f>
        <v>1</v>
      </c>
    </row>
    <row r="158" spans="2:3">
      <c r="B158" t="s">
        <v>320</v>
      </c>
      <c r="C158">
        <f>COUNTIF(EDITABLE!C:C,B158)</f>
        <v>1</v>
      </c>
    </row>
    <row r="159" spans="2:3">
      <c r="B159" t="s">
        <v>460</v>
      </c>
      <c r="C159">
        <f>COUNTIF(EDITABLE!C:C,B159)</f>
        <v>1</v>
      </c>
    </row>
    <row r="160" spans="2:3">
      <c r="B160" t="s">
        <v>531</v>
      </c>
      <c r="C160">
        <f>COUNTIF(EDITABLE!C:C,B160)</f>
        <v>0</v>
      </c>
    </row>
    <row r="161" spans="2:3">
      <c r="B161" t="s">
        <v>321</v>
      </c>
      <c r="C161">
        <f>COUNTIF(EDITABLE!C:C,B161)</f>
        <v>1</v>
      </c>
    </row>
    <row r="162" spans="2:3">
      <c r="B162" t="s">
        <v>461</v>
      </c>
      <c r="C162">
        <f>COUNTIF(EDITABLE!C:C,B162)</f>
        <v>1</v>
      </c>
    </row>
    <row r="163" spans="2:3">
      <c r="B163" s="648" t="s">
        <v>322</v>
      </c>
      <c r="C163">
        <f>COUNTIF(EDITABLE!C:C,B163)</f>
        <v>1</v>
      </c>
    </row>
    <row r="164" spans="2:3">
      <c r="B164" t="s">
        <v>323</v>
      </c>
      <c r="C164">
        <f>COUNTIF(EDITABLE!C:C,B164)</f>
        <v>1</v>
      </c>
    </row>
    <row r="165" spans="2:3">
      <c r="B165" t="s">
        <v>324</v>
      </c>
      <c r="C165">
        <f>COUNTIF(EDITABLE!C:C,B165)</f>
        <v>1</v>
      </c>
    </row>
    <row r="166" spans="2:3">
      <c r="B166" t="s">
        <v>480</v>
      </c>
      <c r="C166">
        <f>COUNTIF(EDITABLE!C:C,B166)</f>
        <v>1</v>
      </c>
    </row>
    <row r="167" spans="2:3">
      <c r="B167" t="s">
        <v>462</v>
      </c>
      <c r="C167">
        <f>COUNTIF(EDITABLE!C:C,B167)</f>
        <v>1</v>
      </c>
    </row>
    <row r="168" spans="2:3">
      <c r="B168" t="s">
        <v>325</v>
      </c>
      <c r="C168">
        <f>COUNTIF(EDITABLE!C:C,B168)</f>
        <v>1</v>
      </c>
    </row>
    <row r="169" spans="2:3">
      <c r="B169" t="s">
        <v>496</v>
      </c>
      <c r="C169">
        <f>COUNTIF(EDITABLE!C:C,B169)</f>
        <v>1</v>
      </c>
    </row>
    <row r="170" spans="2:3">
      <c r="B170" t="s">
        <v>326</v>
      </c>
      <c r="C170">
        <f>COUNTIF(EDITABLE!C:C,B170)</f>
        <v>1</v>
      </c>
    </row>
    <row r="171" spans="2:3">
      <c r="B171" t="s">
        <v>327</v>
      </c>
      <c r="C171">
        <f>COUNTIF(EDITABLE!C:C,B171)</f>
        <v>1</v>
      </c>
    </row>
    <row r="172" spans="2:3">
      <c r="B172" t="s">
        <v>328</v>
      </c>
      <c r="C172">
        <f>COUNTIF(EDITABLE!C:C,B172)</f>
        <v>1</v>
      </c>
    </row>
    <row r="173" spans="2:3">
      <c r="B173" s="648" t="s">
        <v>463</v>
      </c>
      <c r="C173">
        <f>COUNTIF(EDITABLE!C:C,B173)</f>
        <v>1</v>
      </c>
    </row>
    <row r="174" spans="2:3">
      <c r="B174" t="s">
        <v>329</v>
      </c>
      <c r="C174">
        <f>COUNTIF(EDITABLE!C:C,B174)</f>
        <v>1</v>
      </c>
    </row>
    <row r="175" spans="2:3">
      <c r="B175" s="648" t="s">
        <v>330</v>
      </c>
      <c r="C175">
        <f>COUNTIF(EDITABLE!C:C,B175)</f>
        <v>1</v>
      </c>
    </row>
    <row r="176" spans="2:3">
      <c r="B176" t="s">
        <v>331</v>
      </c>
      <c r="C176">
        <f>COUNTIF(EDITABLE!C:C,B176)</f>
        <v>1</v>
      </c>
    </row>
    <row r="177" spans="2:3">
      <c r="B177" t="s">
        <v>332</v>
      </c>
      <c r="C177">
        <f>COUNTIF(EDITABLE!C:C,B177)</f>
        <v>1</v>
      </c>
    </row>
    <row r="178" spans="2:3">
      <c r="B178" t="s">
        <v>333</v>
      </c>
      <c r="C178">
        <f>COUNTIF(EDITABLE!C:C,B178)</f>
        <v>1</v>
      </c>
    </row>
    <row r="179" spans="2:3">
      <c r="B179" t="s">
        <v>334</v>
      </c>
      <c r="C179">
        <f>COUNTIF(EDITABLE!C:C,B179)</f>
        <v>1</v>
      </c>
    </row>
    <row r="180" spans="2:3">
      <c r="B180" t="s">
        <v>335</v>
      </c>
      <c r="C180">
        <f>COUNTIF(EDITABLE!C:C,B180)</f>
        <v>1</v>
      </c>
    </row>
    <row r="181" spans="2:3">
      <c r="B181" t="s">
        <v>336</v>
      </c>
      <c r="C181">
        <f>COUNTIF(EDITABLE!C:C,B181)</f>
        <v>1</v>
      </c>
    </row>
    <row r="182" spans="2:3">
      <c r="B182" t="s">
        <v>337</v>
      </c>
      <c r="C182">
        <f>COUNTIF(EDITABLE!C:C,B182)</f>
        <v>1</v>
      </c>
    </row>
    <row r="183" spans="2:3">
      <c r="B183" t="s">
        <v>512</v>
      </c>
      <c r="C183">
        <f>COUNTIF(EDITABLE!C:C,B183)</f>
        <v>1</v>
      </c>
    </row>
    <row r="184" spans="2:3">
      <c r="B184" t="s">
        <v>338</v>
      </c>
      <c r="C184">
        <f>COUNTIF(EDITABLE!C:C,B184)</f>
        <v>1</v>
      </c>
    </row>
    <row r="185" spans="2:3">
      <c r="B185" t="s">
        <v>508</v>
      </c>
      <c r="C185">
        <f>COUNTIF(EDITABLE!C:C,B185)</f>
        <v>1</v>
      </c>
    </row>
    <row r="186" spans="2:3">
      <c r="B186" t="s">
        <v>339</v>
      </c>
      <c r="C186">
        <f>COUNTIF(EDITABLE!C:C,B186)</f>
        <v>1</v>
      </c>
    </row>
    <row r="187" spans="2:3">
      <c r="B187" t="s">
        <v>340</v>
      </c>
      <c r="C187">
        <f>COUNTIF(EDITABLE!C:C,B187)</f>
        <v>1</v>
      </c>
    </row>
    <row r="188" spans="2:3">
      <c r="B188" t="s">
        <v>341</v>
      </c>
      <c r="C188">
        <f>COUNTIF(EDITABLE!C:C,B188)</f>
        <v>1</v>
      </c>
    </row>
    <row r="189" spans="2:3">
      <c r="B189" t="s">
        <v>342</v>
      </c>
      <c r="C189">
        <f>COUNTIF(EDITABLE!C:C,B189)</f>
        <v>1</v>
      </c>
    </row>
    <row r="190" spans="2:3">
      <c r="B190" t="s">
        <v>343</v>
      </c>
      <c r="C190">
        <f>COUNTIF(EDITABLE!C:C,B190)</f>
        <v>1</v>
      </c>
    </row>
    <row r="191" spans="2:3">
      <c r="B191" t="s">
        <v>464</v>
      </c>
      <c r="C191">
        <f>COUNTIF(EDITABLE!C:C,B191)</f>
        <v>1</v>
      </c>
    </row>
    <row r="192" spans="2:3">
      <c r="B192" t="s">
        <v>344</v>
      </c>
      <c r="C192">
        <f>COUNTIF(EDITABLE!C:C,B192)</f>
        <v>1</v>
      </c>
    </row>
    <row r="193" spans="2:3">
      <c r="B193" t="s">
        <v>345</v>
      </c>
      <c r="C193">
        <f>COUNTIF(EDITABLE!C:C,B193)</f>
        <v>1</v>
      </c>
    </row>
    <row r="194" spans="2:3">
      <c r="B194" s="648" t="s">
        <v>346</v>
      </c>
      <c r="C194">
        <f>COUNTIF(EDITABLE!C:C,B194)</f>
        <v>1</v>
      </c>
    </row>
    <row r="195" spans="2:3">
      <c r="B195" t="s">
        <v>513</v>
      </c>
      <c r="C195">
        <f>COUNTIF(EDITABLE!C:C,B195)</f>
        <v>1</v>
      </c>
    </row>
    <row r="196" spans="2:3">
      <c r="B196" t="s">
        <v>347</v>
      </c>
      <c r="C196">
        <f>COUNTIF(EDITABLE!C:C,B196)</f>
        <v>1</v>
      </c>
    </row>
    <row r="197" spans="2:3">
      <c r="B197" t="s">
        <v>348</v>
      </c>
      <c r="C197">
        <f>COUNTIF(EDITABLE!C:C,B197)</f>
        <v>1</v>
      </c>
    </row>
    <row r="198" spans="2:3">
      <c r="B198" t="s">
        <v>349</v>
      </c>
      <c r="C198">
        <f>COUNTIF(EDITABLE!C:C,B198)</f>
        <v>1</v>
      </c>
    </row>
    <row r="199" spans="2:3">
      <c r="B199" s="648" t="s">
        <v>350</v>
      </c>
      <c r="C199">
        <f>COUNTIF(EDITABLE!C:C,B199)</f>
        <v>1</v>
      </c>
    </row>
    <row r="200" spans="2:3">
      <c r="B200" s="648" t="s">
        <v>351</v>
      </c>
      <c r="C200">
        <f>COUNTIF(EDITABLE!C:C,B200)</f>
        <v>1</v>
      </c>
    </row>
    <row r="201" spans="2:3">
      <c r="B201" t="s">
        <v>352</v>
      </c>
      <c r="C201">
        <f>COUNTIF(EDITABLE!C:C,B201)</f>
        <v>1</v>
      </c>
    </row>
    <row r="202" spans="2:3">
      <c r="B202" s="648" t="s">
        <v>353</v>
      </c>
      <c r="C202">
        <f>COUNTIF(EDITABLE!C:C,B202)</f>
        <v>1</v>
      </c>
    </row>
    <row r="203" spans="2:3">
      <c r="B203" t="s">
        <v>354</v>
      </c>
      <c r="C203">
        <f>COUNTIF(EDITABLE!C:C,B203)</f>
        <v>1</v>
      </c>
    </row>
    <row r="204" spans="2:3">
      <c r="B204" t="s">
        <v>355</v>
      </c>
      <c r="C204">
        <f>COUNTIF(EDITABLE!C:C,B204)</f>
        <v>1</v>
      </c>
    </row>
    <row r="205" spans="2:3">
      <c r="B205" t="s">
        <v>356</v>
      </c>
      <c r="C205">
        <f>COUNTIF(EDITABLE!C:C,B205)</f>
        <v>1</v>
      </c>
    </row>
    <row r="206" spans="2:3">
      <c r="B206" s="648" t="s">
        <v>357</v>
      </c>
      <c r="C206">
        <f>COUNTIF(EDITABLE!C:C,B206)</f>
        <v>1</v>
      </c>
    </row>
    <row r="207" spans="2:3">
      <c r="B207" s="648" t="s">
        <v>358</v>
      </c>
      <c r="C207">
        <f>COUNTIF(EDITABLE!C:C,B207)</f>
        <v>1</v>
      </c>
    </row>
    <row r="208" spans="2:3">
      <c r="B208" t="s">
        <v>359</v>
      </c>
      <c r="C208">
        <f>COUNTIF(EDITABLE!C:C,B208)</f>
        <v>1</v>
      </c>
    </row>
    <row r="209" spans="2:3">
      <c r="B209" t="s">
        <v>497</v>
      </c>
      <c r="C209">
        <f>COUNTIF(EDITABLE!C:C,B209)</f>
        <v>1</v>
      </c>
    </row>
    <row r="210" spans="2:3">
      <c r="B210" t="s">
        <v>360</v>
      </c>
      <c r="C210">
        <f>COUNTIF(EDITABLE!C:C,B210)</f>
        <v>1</v>
      </c>
    </row>
    <row r="211" spans="2:3">
      <c r="B211" s="648" t="s">
        <v>361</v>
      </c>
      <c r="C211">
        <f>COUNTIF(EDITABLE!C:C,B211)</f>
        <v>1</v>
      </c>
    </row>
    <row r="212" spans="2:3">
      <c r="B212" t="s">
        <v>362</v>
      </c>
      <c r="C212">
        <f>COUNTIF(EDITABLE!C:C,B212)</f>
        <v>1</v>
      </c>
    </row>
    <row r="213" spans="2:3">
      <c r="B213" t="s">
        <v>489</v>
      </c>
      <c r="C213">
        <f>COUNTIF(EDITABLE!C:C,B213)</f>
        <v>1</v>
      </c>
    </row>
    <row r="214" spans="2:3">
      <c r="B214" t="s">
        <v>363</v>
      </c>
      <c r="C214">
        <f>COUNTIF(EDITABLE!C:C,B214)</f>
        <v>1</v>
      </c>
    </row>
    <row r="215" spans="2:3">
      <c r="B215" t="s">
        <v>364</v>
      </c>
      <c r="C215">
        <f>COUNTIF(EDITABLE!C:C,B215)</f>
        <v>1</v>
      </c>
    </row>
    <row r="216" spans="2:3">
      <c r="B216" s="648" t="s">
        <v>465</v>
      </c>
      <c r="C216">
        <f>COUNTIF(EDITABLE!C:C,B216)</f>
        <v>1</v>
      </c>
    </row>
    <row r="217" spans="2:3">
      <c r="B217" t="s">
        <v>365</v>
      </c>
      <c r="C217">
        <f>COUNTIF(EDITABLE!C:C,B217)</f>
        <v>1</v>
      </c>
    </row>
    <row r="218" spans="2:3">
      <c r="B218" t="s">
        <v>366</v>
      </c>
      <c r="C218">
        <f>COUNTIF(EDITABLE!C:C,B218)</f>
        <v>1</v>
      </c>
    </row>
    <row r="219" spans="2:3">
      <c r="B219" t="s">
        <v>367</v>
      </c>
      <c r="C219">
        <f>COUNTIF(EDITABLE!C:C,B219)</f>
        <v>1</v>
      </c>
    </row>
    <row r="220" spans="2:3">
      <c r="B220" t="s">
        <v>368</v>
      </c>
      <c r="C220">
        <f>COUNTIF(EDITABLE!C:C,B220)</f>
        <v>1</v>
      </c>
    </row>
    <row r="221" spans="2:3">
      <c r="B221" t="s">
        <v>369</v>
      </c>
      <c r="C221">
        <f>COUNTIF(EDITABLE!C:C,B221)</f>
        <v>1</v>
      </c>
    </row>
    <row r="222" spans="2:3">
      <c r="B222" t="s">
        <v>370</v>
      </c>
      <c r="C222">
        <f>COUNTIF(EDITABLE!C:C,B222)</f>
        <v>1</v>
      </c>
    </row>
    <row r="223" spans="2:3">
      <c r="B223" t="s">
        <v>371</v>
      </c>
      <c r="C223">
        <f>COUNTIF(EDITABLE!C:C,B223)</f>
        <v>1</v>
      </c>
    </row>
    <row r="224" spans="2:3">
      <c r="B224" t="s">
        <v>372</v>
      </c>
      <c r="C224">
        <f>COUNTIF(EDITABLE!C:C,B224)</f>
        <v>1</v>
      </c>
    </row>
    <row r="225" spans="2:3">
      <c r="B225" s="648" t="s">
        <v>373</v>
      </c>
      <c r="C225">
        <f>COUNTIF(EDITABLE!C:C,B225)</f>
        <v>1</v>
      </c>
    </row>
    <row r="226" spans="2:3">
      <c r="B226" t="s">
        <v>374</v>
      </c>
      <c r="C226">
        <f>COUNTIF(EDITABLE!C:C,B226)</f>
        <v>1</v>
      </c>
    </row>
    <row r="227" spans="2:3">
      <c r="B227" t="s">
        <v>375</v>
      </c>
      <c r="C227">
        <f>COUNTIF(EDITABLE!C:C,B227)</f>
        <v>1</v>
      </c>
    </row>
    <row r="228" spans="2:3">
      <c r="B228" t="s">
        <v>532</v>
      </c>
      <c r="C228">
        <f>COUNTIF(EDITABLE!C:C,B228)</f>
        <v>0</v>
      </c>
    </row>
    <row r="229" spans="2:3">
      <c r="B229" t="s">
        <v>376</v>
      </c>
      <c r="C229">
        <f>COUNTIF(EDITABLE!C:C,B229)</f>
        <v>1</v>
      </c>
    </row>
    <row r="230" spans="2:3">
      <c r="B230" t="s">
        <v>377</v>
      </c>
      <c r="C230">
        <f>COUNTIF(EDITABLE!C:C,B230)</f>
        <v>1</v>
      </c>
    </row>
    <row r="231" spans="2:3">
      <c r="B231" t="s">
        <v>466</v>
      </c>
      <c r="C231">
        <f>COUNTIF(EDITABLE!C:C,B231)</f>
        <v>1</v>
      </c>
    </row>
    <row r="232" spans="2:3">
      <c r="B232" t="s">
        <v>378</v>
      </c>
      <c r="C232">
        <f>COUNTIF(EDITABLE!C:C,B232)</f>
        <v>1</v>
      </c>
    </row>
    <row r="233" spans="2:3">
      <c r="B233" t="s">
        <v>379</v>
      </c>
      <c r="C233">
        <f>COUNTIF(EDITABLE!C:C,B233)</f>
        <v>1</v>
      </c>
    </row>
    <row r="234" spans="2:3">
      <c r="B234" s="648" t="s">
        <v>380</v>
      </c>
      <c r="C234">
        <f>COUNTIF(EDITABLE!C:C,B234)</f>
        <v>1</v>
      </c>
    </row>
    <row r="235" spans="2:3">
      <c r="B235" s="648" t="s">
        <v>381</v>
      </c>
      <c r="C235">
        <f>COUNTIF(EDITABLE!C:C,B235)</f>
        <v>1</v>
      </c>
    </row>
    <row r="236" spans="2:3">
      <c r="B236" s="648" t="s">
        <v>382</v>
      </c>
      <c r="C236">
        <f>COUNTIF(EDITABLE!C:C,B236)</f>
        <v>1</v>
      </c>
    </row>
    <row r="237" spans="2:3">
      <c r="B237" t="s">
        <v>467</v>
      </c>
      <c r="C237">
        <f>COUNTIF(EDITABLE!C:C,B237)</f>
        <v>1</v>
      </c>
    </row>
    <row r="238" spans="2:3">
      <c r="B238" t="s">
        <v>498</v>
      </c>
      <c r="C238">
        <f>COUNTIF(EDITABLE!C:C,B238)</f>
        <v>1</v>
      </c>
    </row>
    <row r="239" spans="2:3">
      <c r="B239" t="s">
        <v>383</v>
      </c>
      <c r="C239">
        <f>COUNTIF(EDITABLE!C:C,B239)</f>
        <v>1</v>
      </c>
    </row>
    <row r="240" spans="2:3">
      <c r="B240" t="s">
        <v>384</v>
      </c>
      <c r="C240">
        <f>COUNTIF(EDITABLE!C:C,B240)</f>
        <v>1</v>
      </c>
    </row>
    <row r="241" spans="2:3">
      <c r="B241" s="648" t="s">
        <v>385</v>
      </c>
      <c r="C241">
        <f>COUNTIF(EDITABLE!C:C,B241)</f>
        <v>1</v>
      </c>
    </row>
    <row r="242" spans="2:3">
      <c r="B242" t="s">
        <v>486</v>
      </c>
      <c r="C242">
        <f>COUNTIF(EDITABLE!C:C,B242)</f>
        <v>1</v>
      </c>
    </row>
    <row r="243" spans="2:3">
      <c r="B243" t="s">
        <v>386</v>
      </c>
      <c r="C243">
        <f>COUNTIF(EDITABLE!C:C,B243)</f>
        <v>1</v>
      </c>
    </row>
    <row r="244" spans="2:3">
      <c r="B244" t="s">
        <v>387</v>
      </c>
      <c r="C244">
        <f>COUNTIF(EDITABLE!C:C,B244)</f>
        <v>1</v>
      </c>
    </row>
    <row r="245" spans="2:3">
      <c r="B245" t="s">
        <v>388</v>
      </c>
      <c r="C245">
        <f>COUNTIF(EDITABLE!C:C,B245)</f>
        <v>1</v>
      </c>
    </row>
    <row r="246" spans="2:3">
      <c r="B246" t="s">
        <v>468</v>
      </c>
      <c r="C246">
        <f>COUNTIF(EDITABLE!C:C,B246)</f>
        <v>1</v>
      </c>
    </row>
    <row r="247" spans="2:3">
      <c r="B247" t="s">
        <v>389</v>
      </c>
      <c r="C247">
        <f>COUNTIF(EDITABLE!C:C,B247)</f>
        <v>1</v>
      </c>
    </row>
    <row r="248" spans="2:3">
      <c r="B248" s="648" t="s">
        <v>390</v>
      </c>
      <c r="C248">
        <f>COUNTIF(EDITABLE!C:C,B248)</f>
        <v>1</v>
      </c>
    </row>
    <row r="249" spans="2:3">
      <c r="B249" t="s">
        <v>391</v>
      </c>
      <c r="C249">
        <f>COUNTIF(EDITABLE!C:C,B249)</f>
        <v>1</v>
      </c>
    </row>
    <row r="250" spans="2:3">
      <c r="B250" t="s">
        <v>392</v>
      </c>
      <c r="C250">
        <f>COUNTIF(EDITABLE!C:C,B250)</f>
        <v>1</v>
      </c>
    </row>
    <row r="251" spans="2:3">
      <c r="B251" t="s">
        <v>533</v>
      </c>
      <c r="C251">
        <f>COUNTIF(EDITABLE!C:C,B251)</f>
        <v>0</v>
      </c>
    </row>
    <row r="252" spans="2:3">
      <c r="B252" t="s">
        <v>469</v>
      </c>
      <c r="C252">
        <f>COUNTIF(EDITABLE!C:C,B252)</f>
        <v>1</v>
      </c>
    </row>
    <row r="253" spans="2:3">
      <c r="B253" t="s">
        <v>393</v>
      </c>
      <c r="C253">
        <f>COUNTIF(EDITABLE!C:C,B253)</f>
        <v>1</v>
      </c>
    </row>
    <row r="254" spans="2:3">
      <c r="B254" t="s">
        <v>485</v>
      </c>
      <c r="C254">
        <f>COUNTIF(EDITABLE!C:C,B254)</f>
        <v>1</v>
      </c>
    </row>
    <row r="255" spans="2:3">
      <c r="B255" t="s">
        <v>499</v>
      </c>
      <c r="C255">
        <f>COUNTIF(EDITABLE!C:C,B255)</f>
        <v>1</v>
      </c>
    </row>
    <row r="256" spans="2:3">
      <c r="B256" t="s">
        <v>470</v>
      </c>
      <c r="C256">
        <f>COUNTIF(EDITABLE!C:C,B256)</f>
        <v>1</v>
      </c>
    </row>
    <row r="257" spans="2:3">
      <c r="B257" t="s">
        <v>394</v>
      </c>
      <c r="C257">
        <f>COUNTIF(EDITABLE!C:C,B257)</f>
        <v>1</v>
      </c>
    </row>
    <row r="258" spans="2:3">
      <c r="B258" t="s">
        <v>534</v>
      </c>
      <c r="C258">
        <f>COUNTIF(EDITABLE!C:C,B258)</f>
        <v>0</v>
      </c>
    </row>
    <row r="259" spans="2:3">
      <c r="B259" t="s">
        <v>395</v>
      </c>
      <c r="C259">
        <f>COUNTIF(EDITABLE!C:C,B259)</f>
        <v>1</v>
      </c>
    </row>
    <row r="260" spans="2:3">
      <c r="B260" s="648" t="s">
        <v>396</v>
      </c>
      <c r="C260">
        <f>COUNTIF(EDITABLE!C:C,B260)</f>
        <v>1</v>
      </c>
    </row>
    <row r="261" spans="2:3">
      <c r="B261" s="648" t="s">
        <v>397</v>
      </c>
      <c r="C261">
        <f>COUNTIF(EDITABLE!C:C,B261)</f>
        <v>1</v>
      </c>
    </row>
    <row r="262" spans="2:3">
      <c r="B262" t="s">
        <v>505</v>
      </c>
      <c r="C262">
        <f>COUNTIF(EDITABLE!C:C,B262)</f>
        <v>1</v>
      </c>
    </row>
    <row r="263" spans="2:3">
      <c r="B263" t="s">
        <v>398</v>
      </c>
      <c r="C263">
        <f>COUNTIF(EDITABLE!C:C,B263)</f>
        <v>1</v>
      </c>
    </row>
    <row r="264" spans="2:3">
      <c r="B264" t="s">
        <v>535</v>
      </c>
      <c r="C264">
        <f>COUNTIF(EDITABLE!C:C,B264)</f>
        <v>0</v>
      </c>
    </row>
    <row r="265" spans="2:3">
      <c r="B265" t="s">
        <v>399</v>
      </c>
      <c r="C265">
        <f>COUNTIF(EDITABLE!C:C,B265)</f>
        <v>1</v>
      </c>
    </row>
    <row r="266" spans="2:3">
      <c r="B266" t="s">
        <v>500</v>
      </c>
      <c r="C266">
        <f>COUNTIF(EDITABLE!C:C,B266)</f>
        <v>1</v>
      </c>
    </row>
    <row r="267" spans="2:3">
      <c r="B267" t="s">
        <v>481</v>
      </c>
      <c r="C267">
        <f>COUNTIF(EDITABLE!C:C,B267)</f>
        <v>1</v>
      </c>
    </row>
    <row r="268" spans="2:3">
      <c r="B268" t="s">
        <v>400</v>
      </c>
      <c r="C268">
        <f>COUNTIF(EDITABLE!C:C,B268)</f>
        <v>1</v>
      </c>
    </row>
    <row r="269" spans="2:3">
      <c r="B269" t="s">
        <v>484</v>
      </c>
      <c r="C269">
        <f>COUNTIF(EDITABLE!C:C,B269)</f>
        <v>1</v>
      </c>
    </row>
    <row r="270" spans="2:3">
      <c r="B270" t="s">
        <v>401</v>
      </c>
      <c r="C270">
        <f>COUNTIF(EDITABLE!C:C,B270)</f>
        <v>1</v>
      </c>
    </row>
    <row r="271" spans="2:3">
      <c r="B271" s="648" t="s">
        <v>402</v>
      </c>
      <c r="C271">
        <f>COUNTIF(EDITABLE!C:C,B271)</f>
        <v>1</v>
      </c>
    </row>
    <row r="272" spans="2:3">
      <c r="B272" t="s">
        <v>403</v>
      </c>
      <c r="C272">
        <f>COUNTIF(EDITABLE!C:C,B272)</f>
        <v>1</v>
      </c>
    </row>
    <row r="273" spans="2:3">
      <c r="B273" t="s">
        <v>404</v>
      </c>
      <c r="C273">
        <f>COUNTIF(EDITABLE!C:C,B273)</f>
        <v>1</v>
      </c>
    </row>
    <row r="274" spans="2:3">
      <c r="B274" t="s">
        <v>405</v>
      </c>
      <c r="C274">
        <f>COUNTIF(EDITABLE!C:C,B274)</f>
        <v>1</v>
      </c>
    </row>
    <row r="275" spans="2:3">
      <c r="B275" s="648" t="s">
        <v>406</v>
      </c>
      <c r="C275">
        <f>COUNTIF(EDITABLE!C:C,B275)</f>
        <v>1</v>
      </c>
    </row>
    <row r="276" spans="2:3">
      <c r="B276" t="s">
        <v>471</v>
      </c>
      <c r="C276">
        <f>COUNTIF(EDITABLE!C:C,B276)</f>
        <v>1</v>
      </c>
    </row>
    <row r="277" spans="2:3">
      <c r="B277" t="s">
        <v>472</v>
      </c>
      <c r="C277">
        <f>COUNTIF(EDITABLE!C:C,B277)</f>
        <v>1</v>
      </c>
    </row>
    <row r="278" spans="2:3">
      <c r="B278" s="648" t="s">
        <v>407</v>
      </c>
      <c r="C278">
        <f>COUNTIF(EDITABLE!C:C,B278)</f>
        <v>1</v>
      </c>
    </row>
    <row r="279" spans="2:3">
      <c r="B279" t="s">
        <v>501</v>
      </c>
      <c r="C279">
        <f>COUNTIF(EDITABLE!C:C,B279)</f>
        <v>1</v>
      </c>
    </row>
    <row r="280" spans="2:3">
      <c r="B280" t="s">
        <v>514</v>
      </c>
      <c r="C280">
        <f>COUNTIF(EDITABLE!C:C,B280)</f>
        <v>1</v>
      </c>
    </row>
    <row r="281" spans="2:3">
      <c r="B281" s="648" t="s">
        <v>502</v>
      </c>
      <c r="C281">
        <f>COUNTIF(EDITABLE!C:C,B281)</f>
        <v>1</v>
      </c>
    </row>
    <row r="282" spans="2:3">
      <c r="B282" t="s">
        <v>408</v>
      </c>
      <c r="C282">
        <f>COUNTIF(EDITABLE!C:C,B282)</f>
        <v>1</v>
      </c>
    </row>
    <row r="283" spans="2:3">
      <c r="B283" s="648" t="s">
        <v>409</v>
      </c>
      <c r="C283">
        <f>COUNTIF(EDITABLE!C:C,B283)</f>
        <v>1</v>
      </c>
    </row>
    <row r="284" spans="2:3">
      <c r="B284" t="s">
        <v>410</v>
      </c>
      <c r="C284">
        <f>COUNTIF(EDITABLE!C:C,B284)</f>
        <v>1</v>
      </c>
    </row>
    <row r="285" spans="2:3">
      <c r="B285" s="648" t="s">
        <v>411</v>
      </c>
      <c r="C285">
        <f>COUNTIF(EDITABLE!C:C,B285)</f>
        <v>1</v>
      </c>
    </row>
    <row r="286" spans="2:3">
      <c r="B286" t="s">
        <v>412</v>
      </c>
      <c r="C286">
        <f>COUNTIF(EDITABLE!C:C,B286)</f>
        <v>1</v>
      </c>
    </row>
    <row r="287" spans="2:3">
      <c r="B287" t="s">
        <v>503</v>
      </c>
      <c r="C287">
        <f>COUNTIF(EDITABLE!C:C,B287)</f>
        <v>1</v>
      </c>
    </row>
    <row r="288" spans="2:3">
      <c r="B288" s="648" t="s">
        <v>413</v>
      </c>
      <c r="C288">
        <f>COUNTIF(EDITABLE!C:C,B288)</f>
        <v>1</v>
      </c>
    </row>
    <row r="289" spans="2:3">
      <c r="B289" t="s">
        <v>504</v>
      </c>
      <c r="C289">
        <f>COUNTIF(EDITABLE!C:C,B289)</f>
        <v>1</v>
      </c>
    </row>
    <row r="290" spans="2:3">
      <c r="B290" t="s">
        <v>414</v>
      </c>
      <c r="C290">
        <f>COUNTIF(EDITABLE!C:C,B290)</f>
        <v>1</v>
      </c>
    </row>
    <row r="291" spans="2:3">
      <c r="B291" t="s">
        <v>415</v>
      </c>
      <c r="C291">
        <f>COUNTIF(EDITABLE!C:C,B291)</f>
        <v>1</v>
      </c>
    </row>
    <row r="292" spans="2:3">
      <c r="B292" t="s">
        <v>416</v>
      </c>
      <c r="C292">
        <f>COUNTIF(EDITABLE!C:C,B292)</f>
        <v>1</v>
      </c>
    </row>
    <row r="293" spans="2:3">
      <c r="B293" t="s">
        <v>536</v>
      </c>
      <c r="C293">
        <f>COUNTIF(EDITABLE!C:C,B293)</f>
        <v>0</v>
      </c>
    </row>
    <row r="294" spans="2:3">
      <c r="B294" t="s">
        <v>417</v>
      </c>
      <c r="C294">
        <f>COUNTIF(EDITABLE!C:C,B294)</f>
        <v>1</v>
      </c>
    </row>
    <row r="295" spans="2:3">
      <c r="B295" t="s">
        <v>418</v>
      </c>
      <c r="C295">
        <f>COUNTIF(EDITABLE!C:C,B295)</f>
        <v>1</v>
      </c>
    </row>
    <row r="296" spans="2:3">
      <c r="B296" t="s">
        <v>419</v>
      </c>
      <c r="C296">
        <f>COUNTIF(EDITABLE!C:C,B296)</f>
        <v>1</v>
      </c>
    </row>
    <row r="297" spans="2:3">
      <c r="B297" s="648" t="s">
        <v>420</v>
      </c>
      <c r="C297">
        <f>COUNTIF(EDITABLE!C:C,B297)</f>
        <v>1</v>
      </c>
    </row>
    <row r="298" spans="2:3">
      <c r="B298" t="s">
        <v>421</v>
      </c>
      <c r="C298">
        <f>COUNTIF(EDITABLE!C:C,B298)</f>
        <v>1</v>
      </c>
    </row>
    <row r="299" spans="2:3">
      <c r="B299" t="s">
        <v>422</v>
      </c>
      <c r="C299">
        <f>COUNTIF(EDITABLE!C:C,B299)</f>
        <v>1</v>
      </c>
    </row>
    <row r="300" spans="2:3">
      <c r="B300" t="s">
        <v>473</v>
      </c>
      <c r="C300">
        <f>COUNTIF(EDITABLE!C:C,B300)</f>
        <v>1</v>
      </c>
    </row>
    <row r="301" spans="2:3">
      <c r="B301" t="s">
        <v>423</v>
      </c>
      <c r="C301">
        <f>COUNTIF(EDITABLE!C:C,B301)</f>
        <v>1</v>
      </c>
    </row>
    <row r="302" spans="2:3">
      <c r="B302" t="s">
        <v>424</v>
      </c>
      <c r="C302">
        <f>COUNTIF(EDITABLE!C:C,B302)</f>
        <v>1</v>
      </c>
    </row>
    <row r="303" spans="2:3">
      <c r="B303" t="s">
        <v>515</v>
      </c>
      <c r="C303">
        <f>COUNTIF(EDITABLE!C:C,B303)</f>
        <v>1</v>
      </c>
    </row>
    <row r="304" spans="2:3">
      <c r="B304" t="s">
        <v>425</v>
      </c>
      <c r="C304">
        <f>COUNTIF(EDITABLE!C:C,B304)</f>
        <v>1</v>
      </c>
    </row>
    <row r="305" spans="2:3">
      <c r="B305" t="s">
        <v>426</v>
      </c>
      <c r="C305">
        <f>COUNTIF(EDITABLE!C:C,B305)</f>
        <v>1</v>
      </c>
    </row>
    <row r="306" spans="2:3">
      <c r="B306" t="s">
        <v>427</v>
      </c>
      <c r="C306">
        <f>COUNTIF(EDITABLE!C:C,B306)</f>
        <v>1</v>
      </c>
    </row>
    <row r="307" spans="2:3">
      <c r="B307" s="648" t="s">
        <v>428</v>
      </c>
      <c r="C307">
        <f>COUNTIF(EDITABLE!C:C,B307)</f>
        <v>1</v>
      </c>
    </row>
    <row r="308" spans="2:3">
      <c r="B308" t="s">
        <v>429</v>
      </c>
      <c r="C308">
        <f>COUNTIF(EDITABLE!C:C,B308)</f>
        <v>1</v>
      </c>
    </row>
    <row r="309" spans="2:3">
      <c r="B309" t="s">
        <v>430</v>
      </c>
      <c r="C309">
        <f>COUNTIF(EDITABLE!C:C,B309)</f>
        <v>1</v>
      </c>
    </row>
    <row r="310" spans="2:3">
      <c r="B310" t="s">
        <v>482</v>
      </c>
      <c r="C310">
        <f>COUNTIF(EDITABLE!C:C,B310)</f>
        <v>1</v>
      </c>
    </row>
    <row r="311" spans="2:3">
      <c r="B311" t="s">
        <v>431</v>
      </c>
      <c r="C311">
        <f>COUNTIF(EDITABLE!C:C,B311)</f>
        <v>1</v>
      </c>
    </row>
    <row r="312" spans="2:3">
      <c r="B312" t="s">
        <v>432</v>
      </c>
      <c r="C312">
        <f>COUNTIF(EDITABLE!C:C,B312)</f>
        <v>1</v>
      </c>
    </row>
  </sheetData>
  <sortState xmlns:xlrd2="http://schemas.microsoft.com/office/spreadsheetml/2017/richdata2" ref="B2:C312">
    <sortCondition ref="C2:C3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439"/>
  <sheetViews>
    <sheetView showGridLines="0" tabSelected="1" topLeftCell="Z1" zoomScale="55" zoomScaleNormal="55" workbookViewId="0">
      <selection activeCell="J818" sqref="J818"/>
    </sheetView>
  </sheetViews>
  <sheetFormatPr defaultColWidth="9.140625" defaultRowHeight="15.6" customHeight="1"/>
  <cols>
    <col min="1" max="1" width="2.42578125" style="19" customWidth="1"/>
    <col min="2" max="2" width="2.28515625" style="19" customWidth="1"/>
    <col min="3" max="3" width="5.5703125" style="2" bestFit="1" customWidth="1"/>
    <col min="4" max="4" width="20.5703125" style="4" bestFit="1" customWidth="1"/>
    <col min="5" max="5" width="7.140625" style="25" bestFit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8.5703125" style="25" customWidth="1"/>
    <col min="26" max="26" width="12.140625" style="2" customWidth="1"/>
    <col min="27" max="27" width="13" style="2" customWidth="1"/>
    <col min="28" max="30" width="12" style="2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4" width="19.5703125" style="2" customWidth="1"/>
    <col min="45" max="45" width="14.85546875" style="2" customWidth="1"/>
    <col min="46" max="46" width="17.42578125" style="2" customWidth="1"/>
    <col min="47" max="16384" width="9.140625" style="19"/>
  </cols>
  <sheetData>
    <row r="1" spans="3:46" s="5" customFormat="1" ht="15.6" customHeight="1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46" s="5" customFormat="1" ht="15.6" customHeight="1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537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46" s="5" customFormat="1" ht="20.100000000000001" customHeight="1">
      <c r="C3" s="669" t="s">
        <v>538</v>
      </c>
      <c r="D3" s="669"/>
      <c r="E3" s="669"/>
      <c r="F3" s="670"/>
      <c r="G3" s="670"/>
      <c r="H3" s="670"/>
      <c r="I3" s="669"/>
      <c r="J3" s="670"/>
      <c r="K3" s="670"/>
      <c r="L3" s="669"/>
      <c r="M3" s="670"/>
      <c r="N3" s="669"/>
      <c r="O3" s="669"/>
      <c r="P3" s="669"/>
      <c r="Q3" s="669"/>
      <c r="R3" s="669"/>
      <c r="S3" s="669"/>
      <c r="T3" s="669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46" s="5" customFormat="1" ht="15.6" customHeight="1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</row>
    <row r="5" spans="3:46" ht="39.6" customHeight="1">
      <c r="L5" s="671" t="s">
        <v>539</v>
      </c>
      <c r="M5" s="671"/>
      <c r="N5" s="671"/>
      <c r="O5" s="671"/>
      <c r="P5" s="671"/>
      <c r="Q5" s="671"/>
      <c r="R5" s="671"/>
      <c r="S5" s="671"/>
      <c r="T5" s="671"/>
      <c r="AE5" s="4"/>
    </row>
    <row r="6" spans="3:46" s="9" customFormat="1" ht="81">
      <c r="C6" s="456" t="s">
        <v>28</v>
      </c>
      <c r="D6" s="457" t="s">
        <v>29</v>
      </c>
      <c r="E6" s="456" t="s">
        <v>30</v>
      </c>
      <c r="F6" s="458" t="s">
        <v>31</v>
      </c>
      <c r="G6" s="458" t="s">
        <v>540</v>
      </c>
      <c r="H6" s="456" t="s">
        <v>33</v>
      </c>
      <c r="I6" s="456" t="s">
        <v>34</v>
      </c>
      <c r="J6" s="456" t="s">
        <v>35</v>
      </c>
      <c r="K6" s="456" t="s">
        <v>541</v>
      </c>
      <c r="L6" s="459" t="s">
        <v>542</v>
      </c>
      <c r="M6" s="460" t="s">
        <v>543</v>
      </c>
      <c r="N6" s="461" t="s">
        <v>544</v>
      </c>
      <c r="O6" s="461" t="s">
        <v>545</v>
      </c>
      <c r="P6" s="462" t="s">
        <v>546</v>
      </c>
      <c r="Q6" s="463" t="s">
        <v>547</v>
      </c>
      <c r="R6" s="463" t="s">
        <v>548</v>
      </c>
      <c r="S6" s="463" t="s">
        <v>549</v>
      </c>
      <c r="T6" s="463" t="s">
        <v>550</v>
      </c>
      <c r="U6" s="2"/>
      <c r="V6" s="464" t="s">
        <v>551</v>
      </c>
      <c r="W6" s="464" t="s">
        <v>126</v>
      </c>
      <c r="X6" s="465" t="s">
        <v>552</v>
      </c>
      <c r="Y6" s="464" t="s">
        <v>553</v>
      </c>
      <c r="Z6" s="464" t="s">
        <v>554</v>
      </c>
      <c r="AA6" s="464" t="s">
        <v>555</v>
      </c>
      <c r="AB6" s="456" t="s">
        <v>556</v>
      </c>
      <c r="AC6" s="456" t="s">
        <v>557</v>
      </c>
      <c r="AD6" s="456" t="s">
        <v>558</v>
      </c>
      <c r="AE6" s="466" t="s">
        <v>559</v>
      </c>
      <c r="AF6" s="456" t="s">
        <v>560</v>
      </c>
      <c r="AG6" s="467" t="s">
        <v>561</v>
      </c>
      <c r="AH6" s="456" t="s">
        <v>545</v>
      </c>
      <c r="AI6" s="456" t="s">
        <v>562</v>
      </c>
      <c r="AJ6" s="456" t="s">
        <v>563</v>
      </c>
      <c r="AK6" s="456" t="s">
        <v>564</v>
      </c>
      <c r="AL6" s="456" t="s">
        <v>565</v>
      </c>
      <c r="AM6" s="456" t="s">
        <v>566</v>
      </c>
      <c r="AN6" s="456" t="s">
        <v>567</v>
      </c>
      <c r="AO6" s="456" t="s">
        <v>563</v>
      </c>
      <c r="AP6" s="456" t="s">
        <v>565</v>
      </c>
      <c r="AQ6" s="456" t="s">
        <v>568</v>
      </c>
      <c r="AR6" s="456" t="s">
        <v>569</v>
      </c>
      <c r="AS6" s="456" t="s">
        <v>570</v>
      </c>
      <c r="AT6" s="456" t="s">
        <v>571</v>
      </c>
    </row>
    <row r="7" spans="3:46" s="9" customFormat="1" ht="18.75" hidden="1" customHeight="1">
      <c r="C7" s="492" t="s">
        <v>572</v>
      </c>
      <c r="D7" s="478" t="s">
        <v>573</v>
      </c>
      <c r="E7" s="478">
        <v>20261</v>
      </c>
      <c r="F7" s="493" t="s">
        <v>38</v>
      </c>
      <c r="G7" s="493" t="s">
        <v>80</v>
      </c>
      <c r="H7" s="493" t="s">
        <v>63</v>
      </c>
      <c r="I7" s="493">
        <v>1</v>
      </c>
      <c r="J7" s="494" t="s">
        <v>574</v>
      </c>
      <c r="K7" s="493" t="s">
        <v>41</v>
      </c>
      <c r="L7" s="495" t="s">
        <v>575</v>
      </c>
      <c r="M7" s="532" t="s">
        <v>576</v>
      </c>
      <c r="N7" s="478" t="s">
        <v>577</v>
      </c>
      <c r="O7" s="478" t="s">
        <v>578</v>
      </c>
      <c r="P7" s="493" t="s">
        <v>579</v>
      </c>
      <c r="Q7" s="524">
        <v>0</v>
      </c>
      <c r="R7" s="524">
        <v>2</v>
      </c>
      <c r="S7" s="478">
        <v>2</v>
      </c>
      <c r="T7" s="478">
        <v>3</v>
      </c>
      <c r="U7" s="469"/>
      <c r="V7" s="545">
        <v>15</v>
      </c>
      <c r="W7" s="493">
        <v>21440811</v>
      </c>
      <c r="X7" s="561" t="s">
        <v>230</v>
      </c>
      <c r="Y7" s="478" t="s">
        <v>579</v>
      </c>
      <c r="Z7" s="478"/>
      <c r="AA7" s="493"/>
      <c r="AB7" s="493"/>
      <c r="AC7" s="493"/>
      <c r="AD7" s="493"/>
      <c r="AE7" s="478" t="s">
        <v>580</v>
      </c>
      <c r="AF7" s="493"/>
      <c r="AG7" s="493"/>
      <c r="AH7" s="493" t="s">
        <v>100</v>
      </c>
      <c r="AI7" s="478">
        <v>4</v>
      </c>
      <c r="AJ7" s="478">
        <v>7</v>
      </c>
      <c r="AK7" s="478">
        <v>40</v>
      </c>
      <c r="AL7" s="478">
        <v>9</v>
      </c>
      <c r="AM7" s="478">
        <v>20</v>
      </c>
      <c r="AN7" s="490">
        <f>IF(AJ7="",S7,ROUND(((((AL7/24)+(AM7/1440))-((AJ7/24)+(AK7/1440)))*1440/50),5))</f>
        <v>2</v>
      </c>
      <c r="AO7" s="491">
        <f>AJ7/24+AK7/1440</f>
        <v>0.31944444444444448</v>
      </c>
      <c r="AP7" s="491">
        <f>AL7/24+AM7/1440</f>
        <v>0.3888888888888889</v>
      </c>
      <c r="AQ7" s="23" t="str" cm="1">
        <f t="array" ref="AQ7">IF(X7="","",IF(SUMPRODUCT((X7=$X$7:$X$2085)*(AI7=$AI$7:$AI$2085)*(AO7=$AO$7:$AO$2085)*(AP7=$AP$7:$AP$2085)*(ROW($X$7:$X$2085)&lt;&gt;ROW(X7))*((S7=0)*($S$7:$S$2085&gt;0)+(S7&gt;0)*($S$7:$S$2085=0)))&gt;0,"SALONES UNIDOS",IF(SUMPRODUCT((X7=$X$7:$X$2085)*(AI7=$AI$7:$AI$2085)*((AO7&lt;$AP$7:$AP$2085)*(AP7&gt;$AO$7:$AO$2085))*(ROW($X$7:$X$2085)&lt;&gt;ROW(X7)))&gt;0,"Cruzado","Sin cruce")))</f>
        <v>Sin cruce</v>
      </c>
      <c r="AR7" s="23" t="str" cm="1">
        <f t="array" ref="AR7">IF(AE7="","",IF(SUMPRODUCT((AE7=$AE$7:$AE$2085)*(AI7=$AI$7:$AI$2085)*(AO7=$AO$7:$AO$2085)*(AP7=$AP$7:$AP$2085)*(ROW($AE$7:$AE$2085)&lt;&gt;ROW(AE7))*((S7=0)*($S$7:$S$2085&gt;0)+(S7&gt;0)*($S$7:$S$2085=0)))&gt;0,"SALONES UNIDOS",IF(SUMPRODUCT((AE7=$AE$7:$AE$2085)*(AI7=$AI$7:$AI$2085)*((AO7&lt;$AP$7:$AP$2085)*(AP7&gt;$AO$7:$AO$2085))*(ROW($AE$7:$AE$2085)&lt;&gt;ROW(AE7)))&gt;0,"Cruzado","Sin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IF(AS7="","",IF(SUMPRODUCT((AS7=$AS$7:$AS$2085)*(AI7=$AI$7:$AI$2085)*(AO7=$AO$7:$AO$2085)*(AP7=$AP$7:$AP$2085)*(ROW($AS$7:$AS$2085)&lt;&gt;ROW(AS7))*((S7=0)*($S$7:$S$2085&gt;0)+(S7&gt;0)*($S$7:$S$2085=0)))&gt;0,"SALONES UNIDOS",IF(SUMPRODUCT((AS7=$AS$7:$AS$2085)*(AI7=$AI$7:$AI$2085)*((AO7&lt;$AP$7:$AP$2085)*(AP7&gt;$AO$7:$AO$2085))*(ROW($AS$7:$AS$2085)&lt;&gt;ROW(AS7)))&gt;0,"Cruzado","Sin cruce")))</f>
        <v>Sin cruce</v>
      </c>
    </row>
    <row r="8" spans="3:46" s="9" customFormat="1" ht="18.75" hidden="1" customHeight="1">
      <c r="C8" s="496" t="s">
        <v>572</v>
      </c>
      <c r="D8" s="479" t="s">
        <v>573</v>
      </c>
      <c r="E8" s="479">
        <v>20261</v>
      </c>
      <c r="F8" s="497" t="s">
        <v>38</v>
      </c>
      <c r="G8" s="497" t="s">
        <v>80</v>
      </c>
      <c r="H8" s="497" t="s">
        <v>63</v>
      </c>
      <c r="I8" s="497">
        <v>1</v>
      </c>
      <c r="J8" s="498" t="s">
        <v>41</v>
      </c>
      <c r="K8" s="497" t="s">
        <v>41</v>
      </c>
      <c r="L8" s="499" t="s">
        <v>575</v>
      </c>
      <c r="M8" s="533" t="s">
        <v>576</v>
      </c>
      <c r="N8" s="479" t="s">
        <v>577</v>
      </c>
      <c r="O8" s="479" t="s">
        <v>578</v>
      </c>
      <c r="P8" s="497" t="s">
        <v>579</v>
      </c>
      <c r="Q8" s="488">
        <v>2</v>
      </c>
      <c r="R8" s="488">
        <v>0</v>
      </c>
      <c r="S8" s="479">
        <v>2</v>
      </c>
      <c r="T8" s="479">
        <v>3</v>
      </c>
      <c r="U8" s="469"/>
      <c r="V8" s="546">
        <v>30</v>
      </c>
      <c r="W8" s="497">
        <v>21440811</v>
      </c>
      <c r="X8" s="562" t="s">
        <v>230</v>
      </c>
      <c r="Y8" s="479" t="s">
        <v>579</v>
      </c>
      <c r="Z8" s="479"/>
      <c r="AA8" s="497"/>
      <c r="AB8" s="497"/>
      <c r="AC8" s="497" t="s">
        <v>581</v>
      </c>
      <c r="AD8" s="497"/>
      <c r="AE8" s="479"/>
      <c r="AF8" s="497"/>
      <c r="AG8" s="497"/>
      <c r="AH8" s="497" t="s">
        <v>582</v>
      </c>
      <c r="AI8" s="479">
        <v>4</v>
      </c>
      <c r="AJ8" s="479">
        <v>9</v>
      </c>
      <c r="AK8" s="479">
        <v>20</v>
      </c>
      <c r="AL8" s="479">
        <v>11</v>
      </c>
      <c r="AM8" s="479">
        <v>0</v>
      </c>
      <c r="AN8" s="490">
        <f>IF(AJ8="",S8,ROUND(((((AL8/24)+(AM8/1440))-((AJ8/24)+(AK8/1440)))*1440/50),5))</f>
        <v>2</v>
      </c>
      <c r="AO8" s="491">
        <f>AJ8/24+AK8/1440</f>
        <v>0.3888888888888889</v>
      </c>
      <c r="AP8" s="491">
        <f>AL8/24+AM8/1440</f>
        <v>0.45833333333333331</v>
      </c>
      <c r="AQ8" s="23" t="str" cm="1">
        <f t="array" ref="AQ8">IF(X8="","",IF(SUMPRODUCT((X8=$X$7:$X$2085)*(AI8=$AI$7:$AI$2085)*(AO8=$AO$7:$AO$2085)*(AP8=$AP$7:$AP$2085)*(ROW($X$7:$X$2085)&lt;&gt;ROW(X8))*((S8=0)*($S$7:$S$2085&gt;0)+(S8&gt;0)*($S$7:$S$2085=0)))&gt;0,"SALONES UNIDOS",IF(SUMPRODUCT((X8=$X$7:$X$2085)*(AI8=$AI$7:$AI$2085)*((AO8&lt;$AP$7:$AP$2085)*(AP8&gt;$AO$7:$AO$2085))*(ROW($X$7:$X$2085)&lt;&gt;ROW(X8)))&gt;0,"Cruzado","Sin cruce")))</f>
        <v>Sin cruce</v>
      </c>
      <c r="AR8" s="23" t="str" cm="1">
        <f t="array" ref="AR8">IF(AE8="","",IF(SUMPRODUCT((AE8=$AE$7:$AE$2085)*(AI8=$AI$7:$AI$2085)*(AO8=$AO$7:$AO$2085)*(AP8=$AP$7:$AP$2085)*(ROW($AE$7:$AE$2085)&lt;&gt;ROW(AE8))*((S8=0)*($S$7:$S$2085&gt;0)+(S8&gt;0)*($S$7:$S$2085=0)))&gt;0,"SALONES UNIDOS",IF(SUMPRODUCT((AE8=$AE$7:$AE$2085)*(AI8=$AI$7:$AI$2085)*((AO8&lt;$AP$7:$AP$2085)*(AP8&gt;$AO$7:$AO$2085))*(ROW($AE$7:$AE$2085)&lt;&gt;ROW(AE8)))&gt;0,"Cruzado","Sin cruce")))</f>
        <v/>
      </c>
      <c r="AS8" s="94" t="str">
        <f t="shared" ref="AS8:AS71" si="0">TRIM(CONCATENATE(H8,I8,F8,K8))</f>
        <v>EN1FILIALA</v>
      </c>
      <c r="AT8" s="94" t="str" cm="1">
        <f t="array" ref="AT8">IF(AS8="","",IF(SUMPRODUCT((AS8=$AS$7:$AS$2085)*(AI8=$AI$7:$AI$2085)*(AO8=$AO$7:$AO$2085)*(AP8=$AP$7:$AP$2085)*(ROW($AS$7:$AS$2085)&lt;&gt;ROW(AS8))*((S8=0)*($S$7:$S$2085&gt;0)+(S8&gt;0)*($S$7:$S$2085=0)))&gt;0,"SALONES UNIDOS",IF(SUMPRODUCT((AS8=$AS$7:$AS$2085)*(AI8=$AI$7:$AI$2085)*((AO8&lt;$AP$7:$AP$2085)*(AP8&gt;$AO$7:$AO$2085))*(ROW($AS$7:$AS$2085)&lt;&gt;ROW(AS8)))&gt;0,"Cruzado","Sin cruce")))</f>
        <v>Sin cruce</v>
      </c>
    </row>
    <row r="9" spans="3:46" s="9" customFormat="1" ht="18.75" hidden="1" customHeight="1">
      <c r="C9" s="496" t="s">
        <v>572</v>
      </c>
      <c r="D9" s="479" t="s">
        <v>573</v>
      </c>
      <c r="E9" s="479">
        <v>20261</v>
      </c>
      <c r="F9" s="497" t="s">
        <v>38</v>
      </c>
      <c r="G9" s="497" t="s">
        <v>80</v>
      </c>
      <c r="H9" s="497" t="s">
        <v>63</v>
      </c>
      <c r="I9" s="497">
        <v>1</v>
      </c>
      <c r="J9" s="498" t="s">
        <v>583</v>
      </c>
      <c r="K9" s="497" t="s">
        <v>41</v>
      </c>
      <c r="L9" s="499" t="s">
        <v>575</v>
      </c>
      <c r="M9" s="533" t="s">
        <v>576</v>
      </c>
      <c r="N9" s="479" t="s">
        <v>577</v>
      </c>
      <c r="O9" s="479" t="s">
        <v>578</v>
      </c>
      <c r="P9" s="497" t="s">
        <v>579</v>
      </c>
      <c r="Q9" s="479">
        <v>0</v>
      </c>
      <c r="R9" s="479">
        <v>2</v>
      </c>
      <c r="S9" s="479">
        <v>2</v>
      </c>
      <c r="T9" s="479">
        <v>3</v>
      </c>
      <c r="U9" s="469"/>
      <c r="V9" s="547">
        <v>15</v>
      </c>
      <c r="W9" s="497">
        <v>21440811</v>
      </c>
      <c r="X9" s="562" t="s">
        <v>230</v>
      </c>
      <c r="Y9" s="479" t="s">
        <v>579</v>
      </c>
      <c r="Z9" s="479"/>
      <c r="AA9" s="497"/>
      <c r="AB9" s="497"/>
      <c r="AC9" s="493"/>
      <c r="AD9" s="497"/>
      <c r="AE9" s="479" t="s">
        <v>580</v>
      </c>
      <c r="AF9" s="497"/>
      <c r="AG9" s="497"/>
      <c r="AH9" s="497" t="s">
        <v>100</v>
      </c>
      <c r="AI9" s="479">
        <v>5</v>
      </c>
      <c r="AJ9" s="479">
        <v>13</v>
      </c>
      <c r="AK9" s="479">
        <v>30</v>
      </c>
      <c r="AL9" s="479">
        <v>15</v>
      </c>
      <c r="AM9" s="479">
        <v>10</v>
      </c>
      <c r="AN9" s="490">
        <f>IF(AJ9="",S9,ROUND(((((AL9/24)+(AM9/1440))-((AJ9/24)+(AK9/1440)))*1440/50),5))</f>
        <v>2</v>
      </c>
      <c r="AO9" s="491">
        <f>AJ9/24+AK9/1440</f>
        <v>0.5625</v>
      </c>
      <c r="AP9" s="491">
        <f>AL9/24+AM9/1440</f>
        <v>0.63194444444444442</v>
      </c>
      <c r="AQ9" s="23" t="str" cm="1">
        <f t="array" ref="AQ9">IF(X9="","",IF(SUMPRODUCT((X9=$X$7:$X$2085)*(AI9=$AI$7:$AI$2085)*(AO9=$AO$7:$AO$2085)*(AP9=$AP$7:$AP$2085)*(ROW($X$7:$X$2085)&lt;&gt;ROW(X9))*((S9=0)*($S$7:$S$2085&gt;0)+(S9&gt;0)*($S$7:$S$2085=0)))&gt;0,"SALONES UNIDOS",IF(SUMPRODUCT((X9=$X$7:$X$2085)*(AI9=$AI$7:$AI$2085)*((AO9&lt;$AP$7:$AP$2085)*(AP9&gt;$AO$7:$AO$2085))*(ROW($X$7:$X$2085)&lt;&gt;ROW(X9)))&gt;0,"Cruzado","Sin cruce")))</f>
        <v>Sin cruce</v>
      </c>
      <c r="AR9" s="23" t="str" cm="1">
        <f t="array" ref="AR9">IF(AE9="","",IF(SUMPRODUCT((AE9=$AE$7:$AE$2085)*(AI9=$AI$7:$AI$2085)*(AO9=$AO$7:$AO$2085)*(AP9=$AP$7:$AP$2085)*(ROW($AE$7:$AE$2085)&lt;&gt;ROW(AE9))*((S9=0)*($S$7:$S$2085&gt;0)+(S9&gt;0)*($S$7:$S$2085=0)))&gt;0,"SALONES UNIDOS",IF(SUMPRODUCT((AE9=$AE$7:$AE$2085)*(AI9=$AI$7:$AI$2085)*((AO9&lt;$AP$7:$AP$2085)*(AP9&gt;$AO$7:$AO$2085))*(ROW($AE$7:$AE$2085)&lt;&gt;ROW(AE9)))&gt;0,"Cruzado","Sin cruce")))</f>
        <v>Sin cruce</v>
      </c>
      <c r="AS9" s="94" t="str">
        <f t="shared" si="0"/>
        <v>EN1FILIALA</v>
      </c>
      <c r="AT9" s="94" t="str" cm="1">
        <f t="array" ref="AT9">IF(AS9="","",IF(SUMPRODUCT((AS9=$AS$7:$AS$2085)*(AI9=$AI$7:$AI$2085)*(AO9=$AO$7:$AO$2085)*(AP9=$AP$7:$AP$2085)*(ROW($AS$7:$AS$2085)&lt;&gt;ROW(AS9))*((S9=0)*($S$7:$S$2085&gt;0)+(S9&gt;0)*($S$7:$S$2085=0)))&gt;0,"SALONES UNIDOS",IF(SUMPRODUCT((AS9=$AS$7:$AS$2085)*(AI9=$AI$7:$AI$2085)*((AO9&lt;$AP$7:$AP$2085)*(AP9&gt;$AO$7:$AO$2085))*(ROW($AS$7:$AS$2085)&lt;&gt;ROW(AS9)))&gt;0,"Cruzado","Sin cruce")))</f>
        <v>Sin cruce</v>
      </c>
    </row>
    <row r="10" spans="3:46" s="9" customFormat="1" ht="18.75" hidden="1" customHeight="1">
      <c r="C10" s="496" t="s">
        <v>572</v>
      </c>
      <c r="D10" s="479" t="s">
        <v>573</v>
      </c>
      <c r="E10" s="479">
        <v>20261</v>
      </c>
      <c r="F10" s="497" t="s">
        <v>38</v>
      </c>
      <c r="G10" s="497" t="s">
        <v>80</v>
      </c>
      <c r="H10" s="497" t="s">
        <v>63</v>
      </c>
      <c r="I10" s="497">
        <v>1</v>
      </c>
      <c r="J10" s="497" t="s">
        <v>41</v>
      </c>
      <c r="K10" s="497" t="s">
        <v>41</v>
      </c>
      <c r="L10" s="499" t="s">
        <v>584</v>
      </c>
      <c r="M10" s="533" t="s">
        <v>585</v>
      </c>
      <c r="N10" s="479" t="s">
        <v>586</v>
      </c>
      <c r="O10" s="479" t="s">
        <v>578</v>
      </c>
      <c r="P10" s="497" t="s">
        <v>579</v>
      </c>
      <c r="Q10" s="479">
        <v>2</v>
      </c>
      <c r="R10" s="479">
        <v>2</v>
      </c>
      <c r="S10" s="479">
        <v>4</v>
      </c>
      <c r="T10" s="479">
        <v>3</v>
      </c>
      <c r="U10" s="469"/>
      <c r="V10" s="547">
        <v>30</v>
      </c>
      <c r="W10" s="497">
        <v>75375310</v>
      </c>
      <c r="X10" s="562" t="s">
        <v>406</v>
      </c>
      <c r="Y10" s="479" t="s">
        <v>579</v>
      </c>
      <c r="Z10" s="479"/>
      <c r="AA10" s="497"/>
      <c r="AB10" s="497"/>
      <c r="AC10" s="497" t="s">
        <v>581</v>
      </c>
      <c r="AD10" s="497"/>
      <c r="AE10" s="479"/>
      <c r="AF10" s="497"/>
      <c r="AG10" s="497"/>
      <c r="AH10" s="497" t="s">
        <v>203</v>
      </c>
      <c r="AI10" s="479">
        <v>1</v>
      </c>
      <c r="AJ10" s="479">
        <v>14</v>
      </c>
      <c r="AK10" s="479">
        <v>20</v>
      </c>
      <c r="AL10" s="479">
        <v>17</v>
      </c>
      <c r="AM10" s="479">
        <v>40</v>
      </c>
      <c r="AN10" s="490">
        <f>IF(AJ10="",S10,ROUND(((((AL10/24)+(AM10/1440))-((AJ10/24)+(AK10/1440)))*1440/50),5))</f>
        <v>4</v>
      </c>
      <c r="AO10" s="491">
        <f>AJ10/24+AK10/1440</f>
        <v>0.59722222222222221</v>
      </c>
      <c r="AP10" s="491">
        <f>AL10/24+AM10/1440</f>
        <v>0.73611111111111116</v>
      </c>
      <c r="AQ10" s="23" t="str" cm="1">
        <f t="array" ref="AQ10">IF(X10="","",IF(SUMPRODUCT((X10=$X$7:$X$2085)*(AI10=$AI$7:$AI$2085)*(AO10=$AO$7:$AO$2085)*(AP10=$AP$7:$AP$2085)*(ROW($X$7:$X$2085)&lt;&gt;ROW(X10))*((S10=0)*($S$7:$S$2085&gt;0)+(S10&gt;0)*($S$7:$S$2085=0)))&gt;0,"SALONES UNIDOS",IF(SUMPRODUCT((X10=$X$7:$X$2085)*(AI10=$AI$7:$AI$2085)*((AO10&lt;$AP$7:$AP$2085)*(AP10&gt;$AO$7:$AO$2085))*(ROW($X$7:$X$2085)&lt;&gt;ROW(X10)))&gt;0,"Cruzado","Sin cruce")))</f>
        <v>Sin cruce</v>
      </c>
      <c r="AR10" s="23" t="str" cm="1">
        <f t="array" ref="AR10">IF(AE10="","",IF(SUMPRODUCT((AE10=$AE$7:$AE$2085)*(AI10=$AI$7:$AI$2085)*(AO10=$AO$7:$AO$2085)*(AP10=$AP$7:$AP$2085)*(ROW($AE$7:$AE$2085)&lt;&gt;ROW(AE10))*((S10=0)*($S$7:$S$2085&gt;0)+(S10&gt;0)*($S$7:$S$2085=0)))&gt;0,"SALONES UNIDOS",IF(SUMPRODUCT((AE10=$AE$7:$AE$2085)*(AI10=$AI$7:$AI$2085)*((AO10&lt;$AP$7:$AP$2085)*(AP10&gt;$AO$7:$AO$2085))*(ROW($AE$7:$AE$2085)&lt;&gt;ROW(AE10)))&gt;0,"Cruzado","Sin cruce")))</f>
        <v/>
      </c>
      <c r="AS10" s="94" t="str">
        <f t="shared" si="0"/>
        <v>EN1FILIALA</v>
      </c>
      <c r="AT10" s="94" t="str" cm="1">
        <f t="array" ref="AT10">IF(AS10="","",IF(SUMPRODUCT((AS10=$AS$7:$AS$2085)*(AI10=$AI$7:$AI$2085)*(AO10=$AO$7:$AO$2085)*(AP10=$AP$7:$AP$2085)*(ROW($AS$7:$AS$2085)&lt;&gt;ROW(AS10))*((S10=0)*($S$7:$S$2085&gt;0)+(S10&gt;0)*($S$7:$S$2085=0)))&gt;0,"SALONES UNIDOS",IF(SUMPRODUCT((AS10=$AS$7:$AS$2085)*(AI10=$AI$7:$AI$2085)*((AO10&lt;$AP$7:$AP$2085)*(AP10&gt;$AO$7:$AO$2085))*(ROW($AS$7:$AS$2085)&lt;&gt;ROW(AS10)))&gt;0,"Cruzado","Sin cruce")))</f>
        <v>Sin cruce</v>
      </c>
    </row>
    <row r="11" spans="3:46" s="9" customFormat="1" ht="18.75" hidden="1" customHeight="1">
      <c r="C11" s="496" t="s">
        <v>572</v>
      </c>
      <c r="D11" s="479" t="s">
        <v>573</v>
      </c>
      <c r="E11" s="479">
        <v>20261</v>
      </c>
      <c r="F11" s="497" t="s">
        <v>38</v>
      </c>
      <c r="G11" s="497" t="s">
        <v>80</v>
      </c>
      <c r="H11" s="497" t="s">
        <v>63</v>
      </c>
      <c r="I11" s="497">
        <v>1</v>
      </c>
      <c r="J11" s="497" t="s">
        <v>41</v>
      </c>
      <c r="K11" s="497" t="s">
        <v>41</v>
      </c>
      <c r="L11" s="499" t="s">
        <v>587</v>
      </c>
      <c r="M11" s="533" t="s">
        <v>588</v>
      </c>
      <c r="N11" s="479" t="s">
        <v>577</v>
      </c>
      <c r="O11" s="479" t="s">
        <v>578</v>
      </c>
      <c r="P11" s="497" t="s">
        <v>579</v>
      </c>
      <c r="Q11" s="479">
        <v>2</v>
      </c>
      <c r="R11" s="479">
        <v>2</v>
      </c>
      <c r="S11" s="479">
        <v>4</v>
      </c>
      <c r="T11" s="479">
        <v>3</v>
      </c>
      <c r="U11" s="469"/>
      <c r="V11" s="547">
        <v>30</v>
      </c>
      <c r="W11" s="616">
        <v>40857567</v>
      </c>
      <c r="X11" s="617" t="s">
        <v>413</v>
      </c>
      <c r="Y11" s="479" t="s">
        <v>579</v>
      </c>
      <c r="Z11" s="479"/>
      <c r="AA11" s="497"/>
      <c r="AB11" s="497"/>
      <c r="AC11" s="583" t="s">
        <v>589</v>
      </c>
      <c r="AD11" s="497"/>
      <c r="AE11" s="479"/>
      <c r="AF11" s="497"/>
      <c r="AG11" s="497"/>
      <c r="AH11" s="497" t="s">
        <v>203</v>
      </c>
      <c r="AI11" s="584">
        <v>3</v>
      </c>
      <c r="AJ11" s="584">
        <v>15</v>
      </c>
      <c r="AK11" s="584">
        <v>10</v>
      </c>
      <c r="AL11" s="584">
        <v>18</v>
      </c>
      <c r="AM11" s="584">
        <v>30</v>
      </c>
      <c r="AN11" s="490">
        <f>IF(AJ11="",S11,ROUND(((((AL11/24)+(AM11/1440))-((AJ11/24)+(AK11/1440)))*1440/50),5))</f>
        <v>4</v>
      </c>
      <c r="AO11" s="491">
        <f>AJ11/24+AK11/1440</f>
        <v>0.63194444444444442</v>
      </c>
      <c r="AP11" s="491">
        <f>AL11/24+AM11/1440</f>
        <v>0.77083333333333337</v>
      </c>
      <c r="AQ11" s="23" t="str" cm="1">
        <f t="array" ref="AQ11">IF(X11="","",IF(SUMPRODUCT((X11=$X$7:$X$2085)*(AI11=$AI$7:$AI$2085)*(AO11=$AO$7:$AO$2085)*(AP11=$AP$7:$AP$2085)*(ROW($X$7:$X$2085)&lt;&gt;ROW(X11))*((S11=0)*($S$7:$S$2085&gt;0)+(S11&gt;0)*($S$7:$S$2085=0)))&gt;0,"SALONES UNIDOS",IF(SUMPRODUCT((X11=$X$7:$X$2085)*(AI11=$AI$7:$AI$2085)*((AO11&lt;$AP$7:$AP$2085)*(AP11&gt;$AO$7:$AO$2085))*(ROW($X$7:$X$2085)&lt;&gt;ROW(X11)))&gt;0,"Cruzado","Sin cruce")))</f>
        <v>Sin cruce</v>
      </c>
      <c r="AR11" s="23" t="str" cm="1">
        <f t="array" ref="AR11">IF(AE11="","",IF(SUMPRODUCT((AE11=$AE$7:$AE$2085)*(AI11=$AI$7:$AI$2085)*(AO11=$AO$7:$AO$2085)*(AP11=$AP$7:$AP$2085)*(ROW($AE$7:$AE$2085)&lt;&gt;ROW(AE11))*((S11=0)*($S$7:$S$2085&gt;0)+(S11&gt;0)*($S$7:$S$2085=0)))&gt;0,"SALONES UNIDOS",IF(SUMPRODUCT((AE11=$AE$7:$AE$2085)*(AI11=$AI$7:$AI$2085)*((AO11&lt;$AP$7:$AP$2085)*(AP11&gt;$AO$7:$AO$2085))*(ROW($AE$7:$AE$2085)&lt;&gt;ROW(AE11)))&gt;0,"Cruzado","Sin cruce")))</f>
        <v/>
      </c>
      <c r="AS11" s="94" t="str">
        <f t="shared" si="0"/>
        <v>EN1FILIALA</v>
      </c>
      <c r="AT11" s="94" t="str" cm="1">
        <f t="array" ref="AT11">IF(AS11="","",IF(SUMPRODUCT((AS11=$AS$7:$AS$2085)*(AI11=$AI$7:$AI$2085)*(AO11=$AO$7:$AO$2085)*(AP11=$AP$7:$AP$2085)*(ROW($AS$7:$AS$2085)&lt;&gt;ROW(AS11))*((S11=0)*($S$7:$S$2085&gt;0)+(S11&gt;0)*($S$7:$S$2085=0)))&gt;0,"SALONES UNIDOS",IF(SUMPRODUCT((AS11=$AS$7:$AS$2085)*(AI11=$AI$7:$AI$2085)*((AO11&lt;$AP$7:$AP$2085)*(AP11&gt;$AO$7:$AO$2085))*(ROW($AS$7:$AS$2085)&lt;&gt;ROW(AS11)))&gt;0,"Cruzado","Sin cruce")))</f>
        <v>Sin cruce</v>
      </c>
    </row>
    <row r="12" spans="3:46" s="9" customFormat="1" ht="18.75" hidden="1" customHeight="1">
      <c r="C12" s="496" t="s">
        <v>572</v>
      </c>
      <c r="D12" s="479" t="s">
        <v>573</v>
      </c>
      <c r="E12" s="479">
        <v>20261</v>
      </c>
      <c r="F12" s="497" t="s">
        <v>38</v>
      </c>
      <c r="G12" s="497" t="s">
        <v>80</v>
      </c>
      <c r="H12" s="497" t="s">
        <v>63</v>
      </c>
      <c r="I12" s="497">
        <v>1</v>
      </c>
      <c r="J12" s="497" t="s">
        <v>41</v>
      </c>
      <c r="K12" s="497" t="s">
        <v>41</v>
      </c>
      <c r="L12" s="499" t="s">
        <v>590</v>
      </c>
      <c r="M12" s="533" t="s">
        <v>591</v>
      </c>
      <c r="N12" s="479" t="s">
        <v>586</v>
      </c>
      <c r="O12" s="479" t="s">
        <v>578</v>
      </c>
      <c r="P12" s="497" t="s">
        <v>579</v>
      </c>
      <c r="Q12" s="479">
        <v>3</v>
      </c>
      <c r="R12" s="479">
        <v>2</v>
      </c>
      <c r="S12" s="479">
        <v>5</v>
      </c>
      <c r="T12" s="479">
        <v>4</v>
      </c>
      <c r="U12" s="469"/>
      <c r="V12" s="547">
        <v>30</v>
      </c>
      <c r="W12" s="497">
        <v>46614264</v>
      </c>
      <c r="X12" s="562" t="s">
        <v>428</v>
      </c>
      <c r="Y12" s="479" t="s">
        <v>579</v>
      </c>
      <c r="Z12" s="479"/>
      <c r="AA12" s="497"/>
      <c r="AB12" s="497"/>
      <c r="AC12" s="497" t="s">
        <v>581</v>
      </c>
      <c r="AD12" s="497"/>
      <c r="AE12" s="479"/>
      <c r="AF12" s="497"/>
      <c r="AG12" s="497"/>
      <c r="AH12" s="497" t="s">
        <v>203</v>
      </c>
      <c r="AI12" s="479">
        <v>2</v>
      </c>
      <c r="AJ12" s="479">
        <v>7</v>
      </c>
      <c r="AK12" s="479">
        <v>40</v>
      </c>
      <c r="AL12" s="479">
        <v>11</v>
      </c>
      <c r="AM12" s="479">
        <v>50</v>
      </c>
      <c r="AN12" s="490">
        <f>IF(AJ12="",S12,ROUND(((((AL12/24)+(AM12/1440))-((AJ12/24)+(AK12/1440)))*1440/50),5))</f>
        <v>5</v>
      </c>
      <c r="AO12" s="491">
        <f>AJ12/24+AK12/1440</f>
        <v>0.31944444444444448</v>
      </c>
      <c r="AP12" s="491">
        <f>AL12/24+AM12/1440</f>
        <v>0.49305555555555552</v>
      </c>
      <c r="AQ12" s="23" t="str" cm="1">
        <f t="array" ref="AQ12">IF(X12="","",IF(SUMPRODUCT((X12=$X$7:$X$2085)*(AI12=$AI$7:$AI$2085)*(AO12=$AO$7:$AO$2085)*(AP12=$AP$7:$AP$2085)*(ROW($X$7:$X$2085)&lt;&gt;ROW(X12))*((S12=0)*($S$7:$S$2085&gt;0)+(S12&gt;0)*($S$7:$S$2085=0)))&gt;0,"SALONES UNIDOS",IF(SUMPRODUCT((X12=$X$7:$X$2085)*(AI12=$AI$7:$AI$2085)*((AO12&lt;$AP$7:$AP$2085)*(AP12&gt;$AO$7:$AO$2085))*(ROW($X$7:$X$2085)&lt;&gt;ROW(X12)))&gt;0,"Cruzado","Sin cruce")))</f>
        <v>Sin cruce</v>
      </c>
      <c r="AR12" s="23" t="str" cm="1">
        <f t="array" ref="AR12">IF(AE12="","",IF(SUMPRODUCT((AE12=$AE$7:$AE$2085)*(AI12=$AI$7:$AI$2085)*(AO12=$AO$7:$AO$2085)*(AP12=$AP$7:$AP$2085)*(ROW($AE$7:$AE$2085)&lt;&gt;ROW(AE12))*((S12=0)*($S$7:$S$2085&gt;0)+(S12&gt;0)*($S$7:$S$2085=0)))&gt;0,"SALONES UNIDOS",IF(SUMPRODUCT((AE12=$AE$7:$AE$2085)*(AI12=$AI$7:$AI$2085)*((AO12&lt;$AP$7:$AP$2085)*(AP12&gt;$AO$7:$AO$2085))*(ROW($AE$7:$AE$2085)&lt;&gt;ROW(AE12)))&gt;0,"Cruzado","Sin cruce")))</f>
        <v/>
      </c>
      <c r="AS12" s="94" t="str">
        <f t="shared" si="0"/>
        <v>EN1FILIALA</v>
      </c>
      <c r="AT12" s="94" t="str" cm="1">
        <f t="array" ref="AT12">IF(AS12="","",IF(SUMPRODUCT((AS12=$AS$7:$AS$2085)*(AI12=$AI$7:$AI$2085)*(AO12=$AO$7:$AO$2085)*(AP12=$AP$7:$AP$2085)*(ROW($AS$7:$AS$2085)&lt;&gt;ROW(AS12))*((S12=0)*($S$7:$S$2085&gt;0)+(S12&gt;0)*($S$7:$S$2085=0)))&gt;0,"SALONES UNIDOS",IF(SUMPRODUCT((AS12=$AS$7:$AS$2085)*(AI12=$AI$7:$AI$2085)*((AO12&lt;$AP$7:$AP$2085)*(AP12&gt;$AO$7:$AO$2085))*(ROW($AS$7:$AS$2085)&lt;&gt;ROW(AS12)))&gt;0,"Cruzado","Sin cruce")))</f>
        <v>Sin cruce</v>
      </c>
    </row>
    <row r="13" spans="3:46" s="9" customFormat="1" ht="18.75" hidden="1" customHeight="1">
      <c r="C13" s="496" t="s">
        <v>572</v>
      </c>
      <c r="D13" s="479" t="s">
        <v>573</v>
      </c>
      <c r="E13" s="479">
        <v>20261</v>
      </c>
      <c r="F13" s="497" t="s">
        <v>38</v>
      </c>
      <c r="G13" s="497" t="s">
        <v>80</v>
      </c>
      <c r="H13" s="497" t="s">
        <v>63</v>
      </c>
      <c r="I13" s="497">
        <v>1</v>
      </c>
      <c r="J13" s="497" t="s">
        <v>41</v>
      </c>
      <c r="K13" s="497" t="s">
        <v>41</v>
      </c>
      <c r="L13" s="499" t="s">
        <v>592</v>
      </c>
      <c r="M13" s="533" t="s">
        <v>593</v>
      </c>
      <c r="N13" s="479" t="s">
        <v>586</v>
      </c>
      <c r="O13" s="479" t="s">
        <v>578</v>
      </c>
      <c r="P13" s="497" t="s">
        <v>579</v>
      </c>
      <c r="Q13" s="479">
        <v>3</v>
      </c>
      <c r="R13" s="479">
        <v>2</v>
      </c>
      <c r="S13" s="479">
        <v>5</v>
      </c>
      <c r="T13" s="479">
        <v>4</v>
      </c>
      <c r="U13" s="469"/>
      <c r="V13" s="547">
        <v>30</v>
      </c>
      <c r="W13" s="497">
        <v>21440811</v>
      </c>
      <c r="X13" s="562" t="s">
        <v>230</v>
      </c>
      <c r="Y13" s="479" t="s">
        <v>579</v>
      </c>
      <c r="Z13" s="479"/>
      <c r="AA13" s="497"/>
      <c r="AB13" s="497"/>
      <c r="AC13" s="497" t="s">
        <v>581</v>
      </c>
      <c r="AD13" s="497"/>
      <c r="AE13" s="479"/>
      <c r="AF13" s="497"/>
      <c r="AG13" s="497"/>
      <c r="AH13" s="497" t="s">
        <v>203</v>
      </c>
      <c r="AI13" s="479">
        <v>2</v>
      </c>
      <c r="AJ13" s="479">
        <v>11</v>
      </c>
      <c r="AK13" s="479">
        <v>50</v>
      </c>
      <c r="AL13" s="479">
        <v>16</v>
      </c>
      <c r="AM13" s="479">
        <v>0</v>
      </c>
      <c r="AN13" s="490">
        <f>IF(AJ13="",S13,ROUND(((((AL13/24)+(AM13/1440))-((AJ13/24)+(AK13/1440)))*1440/50),5))</f>
        <v>5</v>
      </c>
      <c r="AO13" s="491">
        <f>AJ13/24+AK13/1440</f>
        <v>0.49305555555555552</v>
      </c>
      <c r="AP13" s="491">
        <f>AL13/24+AM13/1440</f>
        <v>0.66666666666666663</v>
      </c>
      <c r="AQ13" s="23" t="str" cm="1">
        <f t="array" ref="AQ13">IF(X13="","",IF(SUMPRODUCT((X13=$X$7:$X$2085)*(AI13=$AI$7:$AI$2085)*(AO13=$AO$7:$AO$2085)*(AP13=$AP$7:$AP$2085)*(ROW($X$7:$X$2085)&lt;&gt;ROW(X13))*((S13=0)*($S$7:$S$2085&gt;0)+(S13&gt;0)*($S$7:$S$2085=0)))&gt;0,"SALONES UNIDOS",IF(SUMPRODUCT((X13=$X$7:$X$2085)*(AI13=$AI$7:$AI$2085)*((AO13&lt;$AP$7:$AP$2085)*(AP13&gt;$AO$7:$AO$2085))*(ROW($X$7:$X$2085)&lt;&gt;ROW(X13)))&gt;0,"Cruzado","Sin cruce")))</f>
        <v>Sin cruce</v>
      </c>
      <c r="AR13" s="23" t="str" cm="1">
        <f t="array" ref="AR13">IF(AE13="","",IF(SUMPRODUCT((AE13=$AE$7:$AE$2085)*(AI13=$AI$7:$AI$2085)*(AO13=$AO$7:$AO$2085)*(AP13=$AP$7:$AP$2085)*(ROW($AE$7:$AE$2085)&lt;&gt;ROW(AE13))*((S13=0)*($S$7:$S$2085&gt;0)+(S13&gt;0)*($S$7:$S$2085=0)))&gt;0,"SALONES UNIDOS",IF(SUMPRODUCT((AE13=$AE$7:$AE$2085)*(AI13=$AI$7:$AI$2085)*((AO13&lt;$AP$7:$AP$2085)*(AP13&gt;$AO$7:$AO$2085))*(ROW($AE$7:$AE$2085)&lt;&gt;ROW(AE13)))&gt;0,"Cruzado","Sin cruce")))</f>
        <v/>
      </c>
      <c r="AS13" s="94" t="str">
        <f t="shared" si="0"/>
        <v>EN1FILIALA</v>
      </c>
      <c r="AT13" s="94" t="str" cm="1">
        <f t="array" ref="AT13">IF(AS13="","",IF(SUMPRODUCT((AS13=$AS$7:$AS$2085)*(AI13=$AI$7:$AI$2085)*(AO13=$AO$7:$AO$2085)*(AP13=$AP$7:$AP$2085)*(ROW($AS$7:$AS$2085)&lt;&gt;ROW(AS13))*((S13=0)*($S$7:$S$2085&gt;0)+(S13&gt;0)*($S$7:$S$2085=0)))&gt;0,"SALONES UNIDOS",IF(SUMPRODUCT((AS13=$AS$7:$AS$2085)*(AI13=$AI$7:$AI$2085)*((AO13&lt;$AP$7:$AP$2085)*(AP13&gt;$AO$7:$AO$2085))*(ROW($AS$7:$AS$2085)&lt;&gt;ROW(AS13)))&gt;0,"Cruzado","Sin cruce")))</f>
        <v>Sin cruce</v>
      </c>
    </row>
    <row r="14" spans="3:46" s="9" customFormat="1" ht="18.75" hidden="1" customHeight="1">
      <c r="C14" s="496" t="s">
        <v>572</v>
      </c>
      <c r="D14" s="479" t="s">
        <v>573</v>
      </c>
      <c r="E14" s="479">
        <v>20261</v>
      </c>
      <c r="F14" s="497" t="s">
        <v>38</v>
      </c>
      <c r="G14" s="497" t="s">
        <v>80</v>
      </c>
      <c r="H14" s="497" t="s">
        <v>63</v>
      </c>
      <c r="I14" s="497">
        <v>1</v>
      </c>
      <c r="J14" s="497" t="s">
        <v>41</v>
      </c>
      <c r="K14" s="497" t="s">
        <v>41</v>
      </c>
      <c r="L14" s="499" t="s">
        <v>594</v>
      </c>
      <c r="M14" s="533" t="s">
        <v>595</v>
      </c>
      <c r="N14" s="479" t="s">
        <v>586</v>
      </c>
      <c r="O14" s="479" t="s">
        <v>578</v>
      </c>
      <c r="P14" s="497" t="s">
        <v>579</v>
      </c>
      <c r="Q14" s="479">
        <v>3</v>
      </c>
      <c r="R14" s="479">
        <v>2</v>
      </c>
      <c r="S14" s="479">
        <v>5</v>
      </c>
      <c r="T14" s="479">
        <v>4</v>
      </c>
      <c r="U14" s="469"/>
      <c r="V14" s="547">
        <v>30</v>
      </c>
      <c r="W14" s="497">
        <v>7757185</v>
      </c>
      <c r="X14" s="562" t="s">
        <v>380</v>
      </c>
      <c r="Y14" s="479" t="s">
        <v>579</v>
      </c>
      <c r="Z14" s="479"/>
      <c r="AA14" s="497"/>
      <c r="AB14" s="497"/>
      <c r="AC14" s="497" t="s">
        <v>581</v>
      </c>
      <c r="AD14" s="497"/>
      <c r="AE14" s="479"/>
      <c r="AF14" s="497"/>
      <c r="AG14" s="497"/>
      <c r="AH14" s="497" t="s">
        <v>203</v>
      </c>
      <c r="AI14" s="479">
        <v>1</v>
      </c>
      <c r="AJ14" s="479">
        <v>7</v>
      </c>
      <c r="AK14" s="479">
        <v>40</v>
      </c>
      <c r="AL14" s="479">
        <v>11</v>
      </c>
      <c r="AM14" s="479">
        <v>50</v>
      </c>
      <c r="AN14" s="490">
        <f>IF(AJ14="",S14,ROUND(((((AL14/24)+(AM14/1440))-((AJ14/24)+(AK14/1440)))*1440/50),5))</f>
        <v>5</v>
      </c>
      <c r="AO14" s="491">
        <f>AJ14/24+AK14/1440</f>
        <v>0.31944444444444448</v>
      </c>
      <c r="AP14" s="491">
        <f>AL14/24+AM14/1440</f>
        <v>0.49305555555555552</v>
      </c>
      <c r="AQ14" s="23" t="str" cm="1">
        <f t="array" ref="AQ14">IF(X14="","",IF(SUMPRODUCT((X14=$X$7:$X$2085)*(AI14=$AI$7:$AI$2085)*(AO14=$AO$7:$AO$2085)*(AP14=$AP$7:$AP$2085)*(ROW($X$7:$X$2085)&lt;&gt;ROW(X14))*((S14=0)*($S$7:$S$2085&gt;0)+(S14&gt;0)*($S$7:$S$2085=0)))&gt;0,"SALONES UNIDOS",IF(SUMPRODUCT((X14=$X$7:$X$2085)*(AI14=$AI$7:$AI$2085)*((AO14&lt;$AP$7:$AP$2085)*(AP14&gt;$AO$7:$AO$2085))*(ROW($X$7:$X$2085)&lt;&gt;ROW(X14)))&gt;0,"Cruzado","Sin cruce")))</f>
        <v>Sin cruce</v>
      </c>
      <c r="AR14" s="23" t="str" cm="1">
        <f t="array" ref="AR14">IF(AE14="","",IF(SUMPRODUCT((AE14=$AE$7:$AE$2085)*(AI14=$AI$7:$AI$2085)*(AO14=$AO$7:$AO$2085)*(AP14=$AP$7:$AP$2085)*(ROW($AE$7:$AE$2085)&lt;&gt;ROW(AE14))*((S14=0)*($S$7:$S$2085&gt;0)+(S14&gt;0)*($S$7:$S$2085=0)))&gt;0,"SALONES UNIDOS",IF(SUMPRODUCT((AE14=$AE$7:$AE$2085)*(AI14=$AI$7:$AI$2085)*((AO14&lt;$AP$7:$AP$2085)*(AP14&gt;$AO$7:$AO$2085))*(ROW($AE$7:$AE$2085)&lt;&gt;ROW(AE14)))&gt;0,"Cruzado","Sin cruce")))</f>
        <v/>
      </c>
      <c r="AS14" s="94" t="str">
        <f t="shared" si="0"/>
        <v>EN1FILIALA</v>
      </c>
      <c r="AT14" s="94" t="str" cm="1">
        <f t="array" ref="AT14">IF(AS14="","",IF(SUMPRODUCT((AS14=$AS$7:$AS$2085)*(AI14=$AI$7:$AI$2085)*(AO14=$AO$7:$AO$2085)*(AP14=$AP$7:$AP$2085)*(ROW($AS$7:$AS$2085)&lt;&gt;ROW(AS14))*((S14=0)*($S$7:$S$2085&gt;0)+(S14&gt;0)*($S$7:$S$2085=0)))&gt;0,"SALONES UNIDOS",IF(SUMPRODUCT((AS14=$AS$7:$AS$2085)*(AI14=$AI$7:$AI$2085)*((AO14&lt;$AP$7:$AP$2085)*(AP14&gt;$AO$7:$AO$2085))*(ROW($AS$7:$AS$2085)&lt;&gt;ROW(AS14)))&gt;0,"Cruzado","Sin cruce")))</f>
        <v>Sin cruce</v>
      </c>
    </row>
    <row r="15" spans="3:46" s="9" customFormat="1" ht="18.75" hidden="1" customHeight="1">
      <c r="C15" s="496" t="s">
        <v>572</v>
      </c>
      <c r="D15" s="479" t="s">
        <v>573</v>
      </c>
      <c r="E15" s="479">
        <v>20261</v>
      </c>
      <c r="F15" s="497" t="s">
        <v>38</v>
      </c>
      <c r="G15" s="497" t="s">
        <v>80</v>
      </c>
      <c r="H15" s="497" t="s">
        <v>63</v>
      </c>
      <c r="I15" s="497">
        <v>1</v>
      </c>
      <c r="J15" s="497" t="s">
        <v>51</v>
      </c>
      <c r="K15" s="497" t="s">
        <v>51</v>
      </c>
      <c r="L15" s="499" t="s">
        <v>575</v>
      </c>
      <c r="M15" s="533" t="s">
        <v>576</v>
      </c>
      <c r="N15" s="479" t="s">
        <v>577</v>
      </c>
      <c r="O15" s="479" t="s">
        <v>578</v>
      </c>
      <c r="P15" s="497" t="s">
        <v>579</v>
      </c>
      <c r="Q15" s="479">
        <v>2</v>
      </c>
      <c r="R15" s="479">
        <v>0</v>
      </c>
      <c r="S15" s="479">
        <v>2</v>
      </c>
      <c r="T15" s="479">
        <v>3</v>
      </c>
      <c r="U15" s="469"/>
      <c r="V15" s="547">
        <v>30</v>
      </c>
      <c r="W15" s="497">
        <v>40639051</v>
      </c>
      <c r="X15" s="562" t="s">
        <v>361</v>
      </c>
      <c r="Y15" s="479" t="s">
        <v>579</v>
      </c>
      <c r="Z15" s="479"/>
      <c r="AA15" s="497"/>
      <c r="AB15" s="497"/>
      <c r="AC15" s="497" t="s">
        <v>596</v>
      </c>
      <c r="AD15" s="497"/>
      <c r="AE15" s="479"/>
      <c r="AF15" s="497"/>
      <c r="AG15" s="497"/>
      <c r="AH15" s="497" t="s">
        <v>582</v>
      </c>
      <c r="AI15" s="479">
        <v>2</v>
      </c>
      <c r="AJ15" s="479">
        <v>9</v>
      </c>
      <c r="AK15" s="479">
        <v>20</v>
      </c>
      <c r="AL15" s="479">
        <v>11</v>
      </c>
      <c r="AM15" s="479">
        <v>0</v>
      </c>
      <c r="AN15" s="490">
        <f>IF(AJ15="",S15,ROUND(((((AL15/24)+(AM15/1440))-((AJ15/24)+(AK15/1440)))*1440/50),5))</f>
        <v>2</v>
      </c>
      <c r="AO15" s="491">
        <f>AJ15/24+AK15/1440</f>
        <v>0.3888888888888889</v>
      </c>
      <c r="AP15" s="491">
        <f>AL15/24+AM15/1440</f>
        <v>0.45833333333333331</v>
      </c>
      <c r="AQ15" s="23" t="str" cm="1">
        <f t="array" ref="AQ15">IF(X15="","",IF(SUMPRODUCT((X15=$X$7:$X$2085)*(AI15=$AI$7:$AI$2085)*(AO15=$AO$7:$AO$2085)*(AP15=$AP$7:$AP$2085)*(ROW($X$7:$X$2085)&lt;&gt;ROW(X15))*((S15=0)*($S$7:$S$2085&gt;0)+(S15&gt;0)*($S$7:$S$2085=0)))&gt;0,"SALONES UNIDOS",IF(SUMPRODUCT((X15=$X$7:$X$2085)*(AI15=$AI$7:$AI$2085)*((AO15&lt;$AP$7:$AP$2085)*(AP15&gt;$AO$7:$AO$2085))*(ROW($X$7:$X$2085)&lt;&gt;ROW(X15)))&gt;0,"Cruzado","Sin cruce")))</f>
        <v>Sin cruce</v>
      </c>
      <c r="AR15" s="23" t="str" cm="1">
        <f t="array" ref="AR15">IF(AE15="","",IF(SUMPRODUCT((AE15=$AE$7:$AE$2085)*(AI15=$AI$7:$AI$2085)*(AO15=$AO$7:$AO$2085)*(AP15=$AP$7:$AP$2085)*(ROW($AE$7:$AE$2085)&lt;&gt;ROW(AE15))*((S15=0)*($S$7:$S$2085&gt;0)+(S15&gt;0)*($S$7:$S$2085=0)))&gt;0,"SALONES UNIDOS",IF(SUMPRODUCT((AE15=$AE$7:$AE$2085)*(AI15=$AI$7:$AI$2085)*((AO15&lt;$AP$7:$AP$2085)*(AP15&gt;$AO$7:$AO$2085))*(ROW($AE$7:$AE$2085)&lt;&gt;ROW(AE15)))&gt;0,"Cruzado","Sin cruce")))</f>
        <v/>
      </c>
      <c r="AS15" s="94" t="str">
        <f t="shared" si="0"/>
        <v>EN1FILIALB</v>
      </c>
      <c r="AT15" s="94" t="str" cm="1">
        <f t="array" ref="AT15">IF(AS15="","",IF(SUMPRODUCT((AS15=$AS$7:$AS$2085)*(AI15=$AI$7:$AI$2085)*(AO15=$AO$7:$AO$2085)*(AP15=$AP$7:$AP$2085)*(ROW($AS$7:$AS$2085)&lt;&gt;ROW(AS15))*((S15=0)*($S$7:$S$2085&gt;0)+(S15&gt;0)*($S$7:$S$2085=0)))&gt;0,"SALONES UNIDOS",IF(SUMPRODUCT((AS15=$AS$7:$AS$2085)*(AI15=$AI$7:$AI$2085)*((AO15&lt;$AP$7:$AP$2085)*(AP15&gt;$AO$7:$AO$2085))*(ROW($AS$7:$AS$2085)&lt;&gt;ROW(AS15)))&gt;0,"Cruzado","Sin cruce")))</f>
        <v>Sin cruce</v>
      </c>
    </row>
    <row r="16" spans="3:46" s="9" customFormat="1" ht="18.75" hidden="1" customHeight="1">
      <c r="C16" s="496" t="s">
        <v>572</v>
      </c>
      <c r="D16" s="479" t="s">
        <v>573</v>
      </c>
      <c r="E16" s="479">
        <v>20261</v>
      </c>
      <c r="F16" s="497" t="s">
        <v>38</v>
      </c>
      <c r="G16" s="497" t="s">
        <v>80</v>
      </c>
      <c r="H16" s="497" t="s">
        <v>63</v>
      </c>
      <c r="I16" s="497">
        <v>1</v>
      </c>
      <c r="J16" s="497" t="s">
        <v>597</v>
      </c>
      <c r="K16" s="497" t="s">
        <v>51</v>
      </c>
      <c r="L16" s="499" t="s">
        <v>575</v>
      </c>
      <c r="M16" s="533" t="s">
        <v>576</v>
      </c>
      <c r="N16" s="479" t="s">
        <v>577</v>
      </c>
      <c r="O16" s="479" t="s">
        <v>578</v>
      </c>
      <c r="P16" s="497" t="s">
        <v>579</v>
      </c>
      <c r="Q16" s="479">
        <v>0</v>
      </c>
      <c r="R16" s="479">
        <v>2</v>
      </c>
      <c r="S16" s="479">
        <v>2</v>
      </c>
      <c r="T16" s="479">
        <v>3</v>
      </c>
      <c r="U16" s="469"/>
      <c r="V16" s="547">
        <v>15</v>
      </c>
      <c r="W16" s="497">
        <v>40639051</v>
      </c>
      <c r="X16" s="562" t="s">
        <v>361</v>
      </c>
      <c r="Y16" s="479" t="s">
        <v>579</v>
      </c>
      <c r="Z16" s="479"/>
      <c r="AA16" s="497"/>
      <c r="AB16" s="497"/>
      <c r="AC16" s="493"/>
      <c r="AD16" s="497"/>
      <c r="AE16" s="479" t="s">
        <v>580</v>
      </c>
      <c r="AF16" s="497"/>
      <c r="AG16" s="497"/>
      <c r="AH16" s="497" t="s">
        <v>100</v>
      </c>
      <c r="AI16" s="479">
        <v>2</v>
      </c>
      <c r="AJ16" s="479">
        <v>11</v>
      </c>
      <c r="AK16" s="479">
        <v>0</v>
      </c>
      <c r="AL16" s="479">
        <v>12</v>
      </c>
      <c r="AM16" s="479">
        <v>40</v>
      </c>
      <c r="AN16" s="490">
        <f>IF(AJ16="",S16,ROUND(((((AL16/24)+(AM16/1440))-((AJ16/24)+(AK16/1440)))*1440/50),5))</f>
        <v>2</v>
      </c>
      <c r="AO16" s="491">
        <f>AJ16/24+AK16/1440</f>
        <v>0.45833333333333331</v>
      </c>
      <c r="AP16" s="491">
        <f>AL16/24+AM16/1440</f>
        <v>0.52777777777777779</v>
      </c>
      <c r="AQ16" s="23" t="str" cm="1">
        <f t="array" ref="AQ16">IF(X16="","",IF(SUMPRODUCT((X16=$X$7:$X$2085)*(AI16=$AI$7:$AI$2085)*(AO16=$AO$7:$AO$2085)*(AP16=$AP$7:$AP$2085)*(ROW($X$7:$X$2085)&lt;&gt;ROW(X16))*((S16=0)*($S$7:$S$2085&gt;0)+(S16&gt;0)*($S$7:$S$2085=0)))&gt;0,"SALONES UNIDOS",IF(SUMPRODUCT((X16=$X$7:$X$2085)*(AI16=$AI$7:$AI$2085)*((AO16&lt;$AP$7:$AP$2085)*(AP16&gt;$AO$7:$AO$2085))*(ROW($X$7:$X$2085)&lt;&gt;ROW(X16)))&gt;0,"Cruzado","Sin cruce")))</f>
        <v>Sin cruce</v>
      </c>
      <c r="AR16" s="23" t="str" cm="1">
        <f t="array" ref="AR16">IF(AE16="","",IF(SUMPRODUCT((AE16=$AE$7:$AE$2085)*(AI16=$AI$7:$AI$2085)*(AO16=$AO$7:$AO$2085)*(AP16=$AP$7:$AP$2085)*(ROW($AE$7:$AE$2085)&lt;&gt;ROW(AE16))*((S16=0)*($S$7:$S$2085&gt;0)+(S16&gt;0)*($S$7:$S$2085=0)))&gt;0,"SALONES UNIDOS",IF(SUMPRODUCT((AE16=$AE$7:$AE$2085)*(AI16=$AI$7:$AI$2085)*((AO16&lt;$AP$7:$AP$2085)*(AP16&gt;$AO$7:$AO$2085))*(ROW($AE$7:$AE$2085)&lt;&gt;ROW(AE16)))&gt;0,"Cruzado","Sin cruce")))</f>
        <v>Sin cruce</v>
      </c>
      <c r="AS16" s="94" t="str">
        <f t="shared" si="0"/>
        <v>EN1FILIALB</v>
      </c>
      <c r="AT16" s="94" t="str" cm="1">
        <f t="array" ref="AT16">IF(AS16="","",IF(SUMPRODUCT((AS16=$AS$7:$AS$2085)*(AI16=$AI$7:$AI$2085)*(AO16=$AO$7:$AO$2085)*(AP16=$AP$7:$AP$2085)*(ROW($AS$7:$AS$2085)&lt;&gt;ROW(AS16))*((S16=0)*($S$7:$S$2085&gt;0)+(S16&gt;0)*($S$7:$S$2085=0)))&gt;0,"SALONES UNIDOS",IF(SUMPRODUCT((AS16=$AS$7:$AS$2085)*(AI16=$AI$7:$AI$2085)*((AO16&lt;$AP$7:$AP$2085)*(AP16&gt;$AO$7:$AO$2085))*(ROW($AS$7:$AS$2085)&lt;&gt;ROW(AS16)))&gt;0,"Cruzado","Sin cruce")))</f>
        <v>Sin cruce</v>
      </c>
    </row>
    <row r="17" spans="1:77" s="9" customFormat="1" ht="18.75" hidden="1" customHeight="1">
      <c r="C17" s="496" t="s">
        <v>572</v>
      </c>
      <c r="D17" s="479" t="s">
        <v>573</v>
      </c>
      <c r="E17" s="479">
        <v>20261</v>
      </c>
      <c r="F17" s="497" t="s">
        <v>38</v>
      </c>
      <c r="G17" s="497" t="s">
        <v>80</v>
      </c>
      <c r="H17" s="497" t="s">
        <v>63</v>
      </c>
      <c r="I17" s="497">
        <v>1</v>
      </c>
      <c r="J17" s="497" t="s">
        <v>598</v>
      </c>
      <c r="K17" s="497" t="s">
        <v>51</v>
      </c>
      <c r="L17" s="499" t="s">
        <v>575</v>
      </c>
      <c r="M17" s="533" t="s">
        <v>576</v>
      </c>
      <c r="N17" s="479" t="s">
        <v>577</v>
      </c>
      <c r="O17" s="479" t="s">
        <v>578</v>
      </c>
      <c r="P17" s="497" t="s">
        <v>579</v>
      </c>
      <c r="Q17" s="479">
        <v>0</v>
      </c>
      <c r="R17" s="479">
        <v>2</v>
      </c>
      <c r="S17" s="479">
        <v>2</v>
      </c>
      <c r="T17" s="479">
        <v>3</v>
      </c>
      <c r="U17" s="469"/>
      <c r="V17" s="547">
        <v>15</v>
      </c>
      <c r="W17" s="497">
        <v>40639051</v>
      </c>
      <c r="X17" s="562" t="s">
        <v>361</v>
      </c>
      <c r="Y17" s="479" t="s">
        <v>579</v>
      </c>
      <c r="Z17" s="479"/>
      <c r="AA17" s="497"/>
      <c r="AB17" s="497"/>
      <c r="AC17" s="493"/>
      <c r="AD17" s="497"/>
      <c r="AE17" s="479" t="s">
        <v>580</v>
      </c>
      <c r="AF17" s="497"/>
      <c r="AG17" s="497"/>
      <c r="AH17" s="497" t="s">
        <v>100</v>
      </c>
      <c r="AI17" s="479">
        <v>2</v>
      </c>
      <c r="AJ17" s="479">
        <v>12</v>
      </c>
      <c r="AK17" s="479">
        <v>40</v>
      </c>
      <c r="AL17" s="479">
        <v>14</v>
      </c>
      <c r="AM17" s="479">
        <v>20</v>
      </c>
      <c r="AN17" s="490">
        <f>IF(AJ17="",S17,ROUND(((((AL17/24)+(AM17/1440))-((AJ17/24)+(AK17/1440)))*1440/50),5))</f>
        <v>2</v>
      </c>
      <c r="AO17" s="491">
        <f>AJ17/24+AK17/1440</f>
        <v>0.52777777777777779</v>
      </c>
      <c r="AP17" s="491">
        <f>AL17/24+AM17/1440</f>
        <v>0.59722222222222221</v>
      </c>
      <c r="AQ17" s="23" t="str" cm="1">
        <f t="array" ref="AQ17">IF(X17="","",IF(SUMPRODUCT((X17=$X$7:$X$2085)*(AI17=$AI$7:$AI$2085)*(AO17=$AO$7:$AO$2085)*(AP17=$AP$7:$AP$2085)*(ROW($X$7:$X$2085)&lt;&gt;ROW(X17))*((S17=0)*($S$7:$S$2085&gt;0)+(S17&gt;0)*($S$7:$S$2085=0)))&gt;0,"SALONES UNIDOS",IF(SUMPRODUCT((X17=$X$7:$X$2085)*(AI17=$AI$7:$AI$2085)*((AO17&lt;$AP$7:$AP$2085)*(AP17&gt;$AO$7:$AO$2085))*(ROW($X$7:$X$2085)&lt;&gt;ROW(X17)))&gt;0,"Cruzado","Sin cruce")))</f>
        <v>Sin cruce</v>
      </c>
      <c r="AR17" s="23" t="str" cm="1">
        <f t="array" ref="AR17">IF(AE17="","",IF(SUMPRODUCT((AE17=$AE$7:$AE$2085)*(AI17=$AI$7:$AI$2085)*(AO17=$AO$7:$AO$2085)*(AP17=$AP$7:$AP$2085)*(ROW($AE$7:$AE$2085)&lt;&gt;ROW(AE17))*((S17=0)*($S$7:$S$2085&gt;0)+(S17&gt;0)*($S$7:$S$2085=0)))&gt;0,"SALONES UNIDOS",IF(SUMPRODUCT((AE17=$AE$7:$AE$2085)*(AI17=$AI$7:$AI$2085)*((AO17&lt;$AP$7:$AP$2085)*(AP17&gt;$AO$7:$AO$2085))*(ROW($AE$7:$AE$2085)&lt;&gt;ROW(AE17)))&gt;0,"Cruzado","Sin cruce")))</f>
        <v>Sin cruce</v>
      </c>
      <c r="AS17" s="94" t="str">
        <f t="shared" si="0"/>
        <v>EN1FILIALB</v>
      </c>
      <c r="AT17" s="94" t="str" cm="1">
        <f t="array" ref="AT17">IF(AS17="","",IF(SUMPRODUCT((AS17=$AS$7:$AS$2085)*(AI17=$AI$7:$AI$2085)*(AO17=$AO$7:$AO$2085)*(AP17=$AP$7:$AP$2085)*(ROW($AS$7:$AS$2085)&lt;&gt;ROW(AS17))*((S17=0)*($S$7:$S$2085&gt;0)+(S17&gt;0)*($S$7:$S$2085=0)))&gt;0,"SALONES UNIDOS",IF(SUMPRODUCT((AS17=$AS$7:$AS$2085)*(AI17=$AI$7:$AI$2085)*((AO17&lt;$AP$7:$AP$2085)*(AP17&gt;$AO$7:$AO$2085))*(ROW($AS$7:$AS$2085)&lt;&gt;ROW(AS17)))&gt;0,"Cruzado","Sin cruce")))</f>
        <v>Sin cruce</v>
      </c>
    </row>
    <row r="18" spans="1:77" s="9" customFormat="1" ht="18.75" hidden="1" customHeight="1">
      <c r="C18" s="496" t="s">
        <v>572</v>
      </c>
      <c r="D18" s="479" t="s">
        <v>573</v>
      </c>
      <c r="E18" s="479">
        <v>20261</v>
      </c>
      <c r="F18" s="497" t="s">
        <v>38</v>
      </c>
      <c r="G18" s="497" t="s">
        <v>80</v>
      </c>
      <c r="H18" s="497" t="s">
        <v>63</v>
      </c>
      <c r="I18" s="497">
        <v>1</v>
      </c>
      <c r="J18" s="497" t="s">
        <v>51</v>
      </c>
      <c r="K18" s="497" t="s">
        <v>51</v>
      </c>
      <c r="L18" s="499" t="s">
        <v>584</v>
      </c>
      <c r="M18" s="533" t="s">
        <v>585</v>
      </c>
      <c r="N18" s="479" t="s">
        <v>586</v>
      </c>
      <c r="O18" s="479" t="s">
        <v>578</v>
      </c>
      <c r="P18" s="497" t="s">
        <v>579</v>
      </c>
      <c r="Q18" s="479">
        <v>2</v>
      </c>
      <c r="R18" s="479">
        <v>2</v>
      </c>
      <c r="S18" s="479">
        <v>4</v>
      </c>
      <c r="T18" s="479">
        <v>3</v>
      </c>
      <c r="U18" s="469"/>
      <c r="V18" s="547">
        <v>30</v>
      </c>
      <c r="W18" s="497">
        <v>75375310</v>
      </c>
      <c r="X18" s="562" t="s">
        <v>406</v>
      </c>
      <c r="Y18" s="479" t="s">
        <v>579</v>
      </c>
      <c r="Z18" s="479"/>
      <c r="AA18" s="497"/>
      <c r="AB18" s="497"/>
      <c r="AC18" s="497" t="s">
        <v>596</v>
      </c>
      <c r="AD18" s="497"/>
      <c r="AE18" s="479"/>
      <c r="AF18" s="497"/>
      <c r="AG18" s="497"/>
      <c r="AH18" s="497" t="s">
        <v>203</v>
      </c>
      <c r="AI18" s="479">
        <v>2</v>
      </c>
      <c r="AJ18" s="479">
        <v>14</v>
      </c>
      <c r="AK18" s="479">
        <v>20</v>
      </c>
      <c r="AL18" s="479">
        <v>17</v>
      </c>
      <c r="AM18" s="479">
        <v>40</v>
      </c>
      <c r="AN18" s="490">
        <f>IF(AJ18="",S18,ROUND(((((AL18/24)+(AM18/1440))-((AJ18/24)+(AK18/1440)))*1440/50),5))</f>
        <v>4</v>
      </c>
      <c r="AO18" s="491">
        <f>AJ18/24+AK18/1440</f>
        <v>0.59722222222222221</v>
      </c>
      <c r="AP18" s="491">
        <f>AL18/24+AM18/1440</f>
        <v>0.73611111111111116</v>
      </c>
      <c r="AQ18" s="23" t="str" cm="1">
        <f t="array" ref="AQ18">IF(X18="","",IF(SUMPRODUCT((X18=$X$7:$X$2085)*(AI18=$AI$7:$AI$2085)*(AO18=$AO$7:$AO$2085)*(AP18=$AP$7:$AP$2085)*(ROW($X$7:$X$2085)&lt;&gt;ROW(X18))*((S18=0)*($S$7:$S$2085&gt;0)+(S18&gt;0)*($S$7:$S$2085=0)))&gt;0,"SALONES UNIDOS",IF(SUMPRODUCT((X18=$X$7:$X$2085)*(AI18=$AI$7:$AI$2085)*((AO18&lt;$AP$7:$AP$2085)*(AP18&gt;$AO$7:$AO$2085))*(ROW($X$7:$X$2085)&lt;&gt;ROW(X18)))&gt;0,"Cruzado","Sin cruce")))</f>
        <v>Sin cruce</v>
      </c>
      <c r="AR18" s="23" t="str" cm="1">
        <f t="array" ref="AR18">IF(AE18="","",IF(SUMPRODUCT((AE18=$AE$7:$AE$2085)*(AI18=$AI$7:$AI$2085)*(AO18=$AO$7:$AO$2085)*(AP18=$AP$7:$AP$2085)*(ROW($AE$7:$AE$2085)&lt;&gt;ROW(AE18))*((S18=0)*($S$7:$S$2085&gt;0)+(S18&gt;0)*($S$7:$S$2085=0)))&gt;0,"SALONES UNIDOS",IF(SUMPRODUCT((AE18=$AE$7:$AE$2085)*(AI18=$AI$7:$AI$2085)*((AO18&lt;$AP$7:$AP$2085)*(AP18&gt;$AO$7:$AO$2085))*(ROW($AE$7:$AE$2085)&lt;&gt;ROW(AE18)))&gt;0,"Cruzado","Sin cruce")))</f>
        <v/>
      </c>
      <c r="AS18" s="94" t="str">
        <f t="shared" si="0"/>
        <v>EN1FILIALB</v>
      </c>
      <c r="AT18" s="94" t="str" cm="1">
        <f t="array" ref="AT18">IF(AS18="","",IF(SUMPRODUCT((AS18=$AS$7:$AS$2085)*(AI18=$AI$7:$AI$2085)*(AO18=$AO$7:$AO$2085)*(AP18=$AP$7:$AP$2085)*(ROW($AS$7:$AS$2085)&lt;&gt;ROW(AS18))*((S18=0)*($S$7:$S$2085&gt;0)+(S18&gt;0)*($S$7:$S$2085=0)))&gt;0,"SALONES UNIDOS",IF(SUMPRODUCT((AS18=$AS$7:$AS$2085)*(AI18=$AI$7:$AI$2085)*((AO18&lt;$AP$7:$AP$2085)*(AP18&gt;$AO$7:$AO$2085))*(ROW($AS$7:$AS$2085)&lt;&gt;ROW(AS18)))&gt;0,"Cruzado","Sin cruce")))</f>
        <v>Sin cruce</v>
      </c>
    </row>
    <row r="19" spans="1:77" s="9" customFormat="1" ht="18.75" hidden="1" customHeight="1">
      <c r="C19" s="496" t="s">
        <v>572</v>
      </c>
      <c r="D19" s="479" t="s">
        <v>573</v>
      </c>
      <c r="E19" s="479">
        <v>20261</v>
      </c>
      <c r="F19" s="497" t="s">
        <v>38</v>
      </c>
      <c r="G19" s="497" t="s">
        <v>80</v>
      </c>
      <c r="H19" s="497" t="s">
        <v>63</v>
      </c>
      <c r="I19" s="497">
        <v>1</v>
      </c>
      <c r="J19" s="497" t="s">
        <v>51</v>
      </c>
      <c r="K19" s="497" t="s">
        <v>51</v>
      </c>
      <c r="L19" s="499" t="s">
        <v>587</v>
      </c>
      <c r="M19" s="533" t="s">
        <v>588</v>
      </c>
      <c r="N19" s="479" t="s">
        <v>577</v>
      </c>
      <c r="O19" s="479" t="s">
        <v>578</v>
      </c>
      <c r="P19" s="497" t="s">
        <v>579</v>
      </c>
      <c r="Q19" s="479">
        <v>2</v>
      </c>
      <c r="R19" s="479">
        <v>2</v>
      </c>
      <c r="S19" s="479">
        <v>4</v>
      </c>
      <c r="T19" s="479">
        <v>3</v>
      </c>
      <c r="U19" s="469"/>
      <c r="V19" s="547">
        <v>30</v>
      </c>
      <c r="W19" s="497">
        <v>44995918</v>
      </c>
      <c r="X19" s="562" t="s">
        <v>346</v>
      </c>
      <c r="Y19" s="479" t="s">
        <v>579</v>
      </c>
      <c r="Z19" s="479"/>
      <c r="AA19" s="497"/>
      <c r="AB19" s="497"/>
      <c r="AC19" s="497" t="s">
        <v>596</v>
      </c>
      <c r="AD19" s="497"/>
      <c r="AE19" s="479"/>
      <c r="AF19" s="497"/>
      <c r="AG19" s="497"/>
      <c r="AH19" s="497" t="s">
        <v>203</v>
      </c>
      <c r="AI19" s="479">
        <v>1</v>
      </c>
      <c r="AJ19" s="479">
        <v>13</v>
      </c>
      <c r="AK19" s="479">
        <v>30</v>
      </c>
      <c r="AL19" s="479">
        <v>16</v>
      </c>
      <c r="AM19" s="479">
        <v>50</v>
      </c>
      <c r="AN19" s="490">
        <f>IF(AJ19="",S19,ROUND(((((AL19/24)+(AM19/1440))-((AJ19/24)+(AK19/1440)))*1440/50),5))</f>
        <v>4</v>
      </c>
      <c r="AO19" s="491">
        <f>AJ19/24+AK19/1440</f>
        <v>0.5625</v>
      </c>
      <c r="AP19" s="491">
        <f>AL19/24+AM19/1440</f>
        <v>0.70138888888888884</v>
      </c>
      <c r="AQ19" s="23" t="str" cm="1">
        <f t="array" ref="AQ19">IF(X19="","",IF(SUMPRODUCT((X19=$X$7:$X$2085)*(AI19=$AI$7:$AI$2085)*(AO19=$AO$7:$AO$2085)*(AP19=$AP$7:$AP$2085)*(ROW($X$7:$X$2085)&lt;&gt;ROW(X19))*((S19=0)*($S$7:$S$2085&gt;0)+(S19&gt;0)*($S$7:$S$2085=0)))&gt;0,"SALONES UNIDOS",IF(SUMPRODUCT((X19=$X$7:$X$2085)*(AI19=$AI$7:$AI$2085)*((AO19&lt;$AP$7:$AP$2085)*(AP19&gt;$AO$7:$AO$2085))*(ROW($X$7:$X$2085)&lt;&gt;ROW(X19)))&gt;0,"Cruzado","Sin cruce")))</f>
        <v>Sin cruce</v>
      </c>
      <c r="AR19" s="23" t="str" cm="1">
        <f t="array" ref="AR19">IF(AE19="","",IF(SUMPRODUCT((AE19=$AE$7:$AE$2085)*(AI19=$AI$7:$AI$2085)*(AO19=$AO$7:$AO$2085)*(AP19=$AP$7:$AP$2085)*(ROW($AE$7:$AE$2085)&lt;&gt;ROW(AE19))*((S19=0)*($S$7:$S$2085&gt;0)+(S19&gt;0)*($S$7:$S$2085=0)))&gt;0,"SALONES UNIDOS",IF(SUMPRODUCT((AE19=$AE$7:$AE$2085)*(AI19=$AI$7:$AI$2085)*((AO19&lt;$AP$7:$AP$2085)*(AP19&gt;$AO$7:$AO$2085))*(ROW($AE$7:$AE$2085)&lt;&gt;ROW(AE19)))&gt;0,"Cruzado","Sin cruce")))</f>
        <v/>
      </c>
      <c r="AS19" s="94" t="str">
        <f t="shared" si="0"/>
        <v>EN1FILIALB</v>
      </c>
      <c r="AT19" s="94" t="str" cm="1">
        <f t="array" ref="AT19">IF(AS19="","",IF(SUMPRODUCT((AS19=$AS$7:$AS$2085)*(AI19=$AI$7:$AI$2085)*(AO19=$AO$7:$AO$2085)*(AP19=$AP$7:$AP$2085)*(ROW($AS$7:$AS$2085)&lt;&gt;ROW(AS19))*((S19=0)*($S$7:$S$2085&gt;0)+(S19&gt;0)*($S$7:$S$2085=0)))&gt;0,"SALONES UNIDOS",IF(SUMPRODUCT((AS19=$AS$7:$AS$2085)*(AI19=$AI$7:$AI$2085)*((AO19&lt;$AP$7:$AP$2085)*(AP19&gt;$AO$7:$AO$2085))*(ROW($AS$7:$AS$2085)&lt;&gt;ROW(AS19)))&gt;0,"Cruzado","Sin cruce")))</f>
        <v>Sin cruce</v>
      </c>
    </row>
    <row r="20" spans="1:77" s="9" customFormat="1" ht="18.75" hidden="1" customHeight="1">
      <c r="C20" s="496" t="s">
        <v>572</v>
      </c>
      <c r="D20" s="479" t="s">
        <v>573</v>
      </c>
      <c r="E20" s="479">
        <v>20261</v>
      </c>
      <c r="F20" s="497" t="s">
        <v>38</v>
      </c>
      <c r="G20" s="497" t="s">
        <v>80</v>
      </c>
      <c r="H20" s="497" t="s">
        <v>63</v>
      </c>
      <c r="I20" s="497">
        <v>1</v>
      </c>
      <c r="J20" s="497" t="s">
        <v>51</v>
      </c>
      <c r="K20" s="497" t="s">
        <v>51</v>
      </c>
      <c r="L20" s="499" t="s">
        <v>590</v>
      </c>
      <c r="M20" s="533" t="s">
        <v>591</v>
      </c>
      <c r="N20" s="479" t="s">
        <v>586</v>
      </c>
      <c r="O20" s="479" t="s">
        <v>578</v>
      </c>
      <c r="P20" s="497" t="s">
        <v>579</v>
      </c>
      <c r="Q20" s="479">
        <v>3</v>
      </c>
      <c r="R20" s="479">
        <v>2</v>
      </c>
      <c r="S20" s="479">
        <v>5</v>
      </c>
      <c r="T20" s="479">
        <v>4</v>
      </c>
      <c r="U20" s="469"/>
      <c r="V20" s="547">
        <v>30</v>
      </c>
      <c r="W20" s="497">
        <v>21416373</v>
      </c>
      <c r="X20" s="562" t="s">
        <v>222</v>
      </c>
      <c r="Y20" s="479" t="s">
        <v>579</v>
      </c>
      <c r="Z20" s="479"/>
      <c r="AA20" s="497"/>
      <c r="AB20" s="497"/>
      <c r="AC20" s="497" t="s">
        <v>596</v>
      </c>
      <c r="AD20" s="497"/>
      <c r="AE20" s="479"/>
      <c r="AF20" s="497"/>
      <c r="AG20" s="497"/>
      <c r="AH20" s="497" t="s">
        <v>203</v>
      </c>
      <c r="AI20" s="479">
        <v>3</v>
      </c>
      <c r="AJ20" s="479">
        <v>13</v>
      </c>
      <c r="AK20" s="479">
        <v>30</v>
      </c>
      <c r="AL20" s="479">
        <v>17</v>
      </c>
      <c r="AM20" s="479">
        <v>40</v>
      </c>
      <c r="AN20" s="490">
        <f>IF(AJ20="",S20,ROUND(((((AL20/24)+(AM20/1440))-((AJ20/24)+(AK20/1440)))*1440/50),5))</f>
        <v>5</v>
      </c>
      <c r="AO20" s="491">
        <f>AJ20/24+AK20/1440</f>
        <v>0.5625</v>
      </c>
      <c r="AP20" s="491">
        <f>AL20/24+AM20/1440</f>
        <v>0.73611111111111116</v>
      </c>
      <c r="AQ20" s="23" t="str" cm="1">
        <f t="array" ref="AQ20">IF(X20="","",IF(SUMPRODUCT((X20=$X$7:$X$2085)*(AI20=$AI$7:$AI$2085)*(AO20=$AO$7:$AO$2085)*(AP20=$AP$7:$AP$2085)*(ROW($X$7:$X$2085)&lt;&gt;ROW(X20))*((S20=0)*($S$7:$S$2085&gt;0)+(S20&gt;0)*($S$7:$S$2085=0)))&gt;0,"SALONES UNIDOS",IF(SUMPRODUCT((X20=$X$7:$X$2085)*(AI20=$AI$7:$AI$2085)*((AO20&lt;$AP$7:$AP$2085)*(AP20&gt;$AO$7:$AO$2085))*(ROW($X$7:$X$2085)&lt;&gt;ROW(X20)))&gt;0,"Cruzado","Sin cruce")))</f>
        <v>Sin cruce</v>
      </c>
      <c r="AR20" s="23" t="str" cm="1">
        <f t="array" ref="AR20">IF(AE20="","",IF(SUMPRODUCT((AE20=$AE$7:$AE$2085)*(AI20=$AI$7:$AI$2085)*(AO20=$AO$7:$AO$2085)*(AP20=$AP$7:$AP$2085)*(ROW($AE$7:$AE$2085)&lt;&gt;ROW(AE20))*((S20=0)*($S$7:$S$2085&gt;0)+(S20&gt;0)*($S$7:$S$2085=0)))&gt;0,"SALONES UNIDOS",IF(SUMPRODUCT((AE20=$AE$7:$AE$2085)*(AI20=$AI$7:$AI$2085)*((AO20&lt;$AP$7:$AP$2085)*(AP20&gt;$AO$7:$AO$2085))*(ROW($AE$7:$AE$2085)&lt;&gt;ROW(AE20)))&gt;0,"Cruzado","Sin cruce")))</f>
        <v/>
      </c>
      <c r="AS20" s="94" t="str">
        <f t="shared" si="0"/>
        <v>EN1FILIALB</v>
      </c>
      <c r="AT20" s="94" t="str" cm="1">
        <f t="array" ref="AT20">IF(AS20="","",IF(SUMPRODUCT((AS20=$AS$7:$AS$2085)*(AI20=$AI$7:$AI$2085)*(AO20=$AO$7:$AO$2085)*(AP20=$AP$7:$AP$2085)*(ROW($AS$7:$AS$2085)&lt;&gt;ROW(AS20))*((S20=0)*($S$7:$S$2085&gt;0)+(S20&gt;0)*($S$7:$S$2085=0)))&gt;0,"SALONES UNIDOS",IF(SUMPRODUCT((AS20=$AS$7:$AS$2085)*(AI20=$AI$7:$AI$2085)*((AO20&lt;$AP$7:$AP$2085)*(AP20&gt;$AO$7:$AO$2085))*(ROW($AS$7:$AS$2085)&lt;&gt;ROW(AS20)))&gt;0,"Cruzado","Sin cruce")))</f>
        <v>Sin cruce</v>
      </c>
    </row>
    <row r="21" spans="1:77" s="9" customFormat="1" ht="18.75" hidden="1" customHeight="1">
      <c r="C21" s="496" t="s">
        <v>572</v>
      </c>
      <c r="D21" s="479" t="s">
        <v>573</v>
      </c>
      <c r="E21" s="479">
        <v>20261</v>
      </c>
      <c r="F21" s="497" t="s">
        <v>38</v>
      </c>
      <c r="G21" s="497" t="s">
        <v>80</v>
      </c>
      <c r="H21" s="497" t="s">
        <v>63</v>
      </c>
      <c r="I21" s="497">
        <v>1</v>
      </c>
      <c r="J21" s="497" t="s">
        <v>51</v>
      </c>
      <c r="K21" s="497" t="s">
        <v>51</v>
      </c>
      <c r="L21" s="499" t="s">
        <v>592</v>
      </c>
      <c r="M21" s="533" t="s">
        <v>593</v>
      </c>
      <c r="N21" s="479" t="s">
        <v>586</v>
      </c>
      <c r="O21" s="479" t="s">
        <v>578</v>
      </c>
      <c r="P21" s="497" t="s">
        <v>579</v>
      </c>
      <c r="Q21" s="479">
        <v>3</v>
      </c>
      <c r="R21" s="479">
        <v>2</v>
      </c>
      <c r="S21" s="479">
        <v>5</v>
      </c>
      <c r="T21" s="479">
        <v>4</v>
      </c>
      <c r="U21" s="469"/>
      <c r="V21" s="547">
        <v>30</v>
      </c>
      <c r="W21" s="497">
        <v>21440811</v>
      </c>
      <c r="X21" s="562" t="s">
        <v>230</v>
      </c>
      <c r="Y21" s="479" t="s">
        <v>579</v>
      </c>
      <c r="Z21" s="479"/>
      <c r="AA21" s="497"/>
      <c r="AB21" s="497"/>
      <c r="AC21" s="497" t="s">
        <v>596</v>
      </c>
      <c r="AD21" s="497"/>
      <c r="AE21" s="479"/>
      <c r="AF21" s="497"/>
      <c r="AG21" s="497"/>
      <c r="AH21" s="497" t="s">
        <v>203</v>
      </c>
      <c r="AI21" s="479">
        <v>1</v>
      </c>
      <c r="AJ21" s="479">
        <v>7</v>
      </c>
      <c r="AK21" s="479">
        <v>40</v>
      </c>
      <c r="AL21" s="479">
        <v>11</v>
      </c>
      <c r="AM21" s="479">
        <v>50</v>
      </c>
      <c r="AN21" s="490">
        <f>IF(AJ21="",S21,ROUND(((((AL21/24)+(AM21/1440))-((AJ21/24)+(AK21/1440)))*1440/50),5))</f>
        <v>5</v>
      </c>
      <c r="AO21" s="491">
        <f>AJ21/24+AK21/1440</f>
        <v>0.31944444444444448</v>
      </c>
      <c r="AP21" s="491">
        <f>AL21/24+AM21/1440</f>
        <v>0.49305555555555552</v>
      </c>
      <c r="AQ21" s="23" t="str" cm="1">
        <f t="array" ref="AQ21">IF(X21="","",IF(SUMPRODUCT((X21=$X$7:$X$2085)*(AI21=$AI$7:$AI$2085)*(AO21=$AO$7:$AO$2085)*(AP21=$AP$7:$AP$2085)*(ROW($X$7:$X$2085)&lt;&gt;ROW(X21))*((S21=0)*($S$7:$S$2085&gt;0)+(S21&gt;0)*($S$7:$S$2085=0)))&gt;0,"SALONES UNIDOS",IF(SUMPRODUCT((X21=$X$7:$X$2085)*(AI21=$AI$7:$AI$2085)*((AO21&lt;$AP$7:$AP$2085)*(AP21&gt;$AO$7:$AO$2085))*(ROW($X$7:$X$2085)&lt;&gt;ROW(X21)))&gt;0,"Cruzado","Sin cruce")))</f>
        <v>Sin cruce</v>
      </c>
      <c r="AR21" s="23" t="str" cm="1">
        <f t="array" ref="AR21">IF(AE21="","",IF(SUMPRODUCT((AE21=$AE$7:$AE$2085)*(AI21=$AI$7:$AI$2085)*(AO21=$AO$7:$AO$2085)*(AP21=$AP$7:$AP$2085)*(ROW($AE$7:$AE$2085)&lt;&gt;ROW(AE21))*((S21=0)*($S$7:$S$2085&gt;0)+(S21&gt;0)*($S$7:$S$2085=0)))&gt;0,"SALONES UNIDOS",IF(SUMPRODUCT((AE21=$AE$7:$AE$2085)*(AI21=$AI$7:$AI$2085)*((AO21&lt;$AP$7:$AP$2085)*(AP21&gt;$AO$7:$AO$2085))*(ROW($AE$7:$AE$2085)&lt;&gt;ROW(AE21)))&gt;0,"Cruzado","Sin cruce")))</f>
        <v/>
      </c>
      <c r="AS21" s="94" t="str">
        <f t="shared" si="0"/>
        <v>EN1FILIALB</v>
      </c>
      <c r="AT21" s="94" t="str" cm="1">
        <f t="array" ref="AT21">IF(AS21="","",IF(SUMPRODUCT((AS21=$AS$7:$AS$2085)*(AI21=$AI$7:$AI$2085)*(AO21=$AO$7:$AO$2085)*(AP21=$AP$7:$AP$2085)*(ROW($AS$7:$AS$2085)&lt;&gt;ROW(AS21))*((S21=0)*($S$7:$S$2085&gt;0)+(S21&gt;0)*($S$7:$S$2085=0)))&gt;0,"SALONES UNIDOS",IF(SUMPRODUCT((AS21=$AS$7:$AS$2085)*(AI21=$AI$7:$AI$2085)*((AO21&lt;$AP$7:$AP$2085)*(AP21&gt;$AO$7:$AO$2085))*(ROW($AS$7:$AS$2085)&lt;&gt;ROW(AS21)))&gt;0,"Cruzado","Sin cruce")))</f>
        <v>Sin cruce</v>
      </c>
    </row>
    <row r="22" spans="1:77" s="9" customFormat="1" ht="18.75" hidden="1" customHeight="1">
      <c r="C22" s="496" t="s">
        <v>572</v>
      </c>
      <c r="D22" s="479" t="s">
        <v>573</v>
      </c>
      <c r="E22" s="479">
        <v>20261</v>
      </c>
      <c r="F22" s="497" t="s">
        <v>38</v>
      </c>
      <c r="G22" s="497" t="s">
        <v>80</v>
      </c>
      <c r="H22" s="497" t="s">
        <v>63</v>
      </c>
      <c r="I22" s="497">
        <v>1</v>
      </c>
      <c r="J22" s="497" t="s">
        <v>51</v>
      </c>
      <c r="K22" s="497" t="s">
        <v>51</v>
      </c>
      <c r="L22" s="499" t="s">
        <v>594</v>
      </c>
      <c r="M22" s="533" t="s">
        <v>595</v>
      </c>
      <c r="N22" s="479" t="s">
        <v>586</v>
      </c>
      <c r="O22" s="479" t="s">
        <v>578</v>
      </c>
      <c r="P22" s="497" t="s">
        <v>579</v>
      </c>
      <c r="Q22" s="479">
        <v>3</v>
      </c>
      <c r="R22" s="479">
        <v>2</v>
      </c>
      <c r="S22" s="479">
        <v>5</v>
      </c>
      <c r="T22" s="479">
        <v>4</v>
      </c>
      <c r="U22" s="469"/>
      <c r="V22" s="547">
        <v>30</v>
      </c>
      <c r="W22" s="497">
        <v>7757185</v>
      </c>
      <c r="X22" s="562" t="s">
        <v>380</v>
      </c>
      <c r="Y22" s="479" t="s">
        <v>579</v>
      </c>
      <c r="Z22" s="479"/>
      <c r="AA22" s="497"/>
      <c r="AB22" s="497"/>
      <c r="AC22" s="497" t="s">
        <v>596</v>
      </c>
      <c r="AD22" s="497"/>
      <c r="AE22" s="479"/>
      <c r="AF22" s="497"/>
      <c r="AG22" s="497"/>
      <c r="AH22" s="497" t="s">
        <v>203</v>
      </c>
      <c r="AI22" s="479">
        <v>3</v>
      </c>
      <c r="AJ22" s="479">
        <v>9</v>
      </c>
      <c r="AK22" s="479">
        <v>20</v>
      </c>
      <c r="AL22" s="479">
        <v>13</v>
      </c>
      <c r="AM22" s="479">
        <v>30</v>
      </c>
      <c r="AN22" s="490">
        <f>IF(AJ22="",S22,ROUND(((((AL22/24)+(AM22/1440))-((AJ22/24)+(AK22/1440)))*1440/50),5))</f>
        <v>5</v>
      </c>
      <c r="AO22" s="491">
        <f>AJ22/24+AK22/1440</f>
        <v>0.3888888888888889</v>
      </c>
      <c r="AP22" s="491">
        <f>AL22/24+AM22/1440</f>
        <v>0.5625</v>
      </c>
      <c r="AQ22" s="23" t="str" cm="1">
        <f t="array" ref="AQ22">IF(X22="","",IF(SUMPRODUCT((X22=$X$7:$X$2085)*(AI22=$AI$7:$AI$2085)*(AO22=$AO$7:$AO$2085)*(AP22=$AP$7:$AP$2085)*(ROW($X$7:$X$2085)&lt;&gt;ROW(X22))*((S22=0)*($S$7:$S$2085&gt;0)+(S22&gt;0)*($S$7:$S$2085=0)))&gt;0,"SALONES UNIDOS",IF(SUMPRODUCT((X22=$X$7:$X$2085)*(AI22=$AI$7:$AI$2085)*((AO22&lt;$AP$7:$AP$2085)*(AP22&gt;$AO$7:$AO$2085))*(ROW($X$7:$X$2085)&lt;&gt;ROW(X22)))&gt;0,"Cruzado","Sin cruce")))</f>
        <v>Sin cruce</v>
      </c>
      <c r="AR22" s="23" t="str" cm="1">
        <f t="array" ref="AR22">IF(AE22="","",IF(SUMPRODUCT((AE22=$AE$7:$AE$2085)*(AI22=$AI$7:$AI$2085)*(AO22=$AO$7:$AO$2085)*(AP22=$AP$7:$AP$2085)*(ROW($AE$7:$AE$2085)&lt;&gt;ROW(AE22))*((S22=0)*($S$7:$S$2085&gt;0)+(S22&gt;0)*($S$7:$S$2085=0)))&gt;0,"SALONES UNIDOS",IF(SUMPRODUCT((AE22=$AE$7:$AE$2085)*(AI22=$AI$7:$AI$2085)*((AO22&lt;$AP$7:$AP$2085)*(AP22&gt;$AO$7:$AO$2085))*(ROW($AE$7:$AE$2085)&lt;&gt;ROW(AE22)))&gt;0,"Cruzado","Sin cruce")))</f>
        <v/>
      </c>
      <c r="AS22" s="94" t="str">
        <f t="shared" si="0"/>
        <v>EN1FILIALB</v>
      </c>
      <c r="AT22" s="94" t="str" cm="1">
        <f t="array" ref="AT22">IF(AS22="","",IF(SUMPRODUCT((AS22=$AS$7:$AS$2085)*(AI22=$AI$7:$AI$2085)*(AO22=$AO$7:$AO$2085)*(AP22=$AP$7:$AP$2085)*(ROW($AS$7:$AS$2085)&lt;&gt;ROW(AS22))*((S22=0)*($S$7:$S$2085&gt;0)+(S22&gt;0)*($S$7:$S$2085=0)))&gt;0,"SALONES UNIDOS",IF(SUMPRODUCT((AS22=$AS$7:$AS$2085)*(AI22=$AI$7:$AI$2085)*((AO22&lt;$AP$7:$AP$2085)*(AP22&gt;$AO$7:$AO$2085))*(ROW($AS$7:$AS$2085)&lt;&gt;ROW(AS22)))&gt;0,"Cruzado","Sin cruce")))</f>
        <v>Sin cruce</v>
      </c>
    </row>
    <row r="23" spans="1:77" s="9" customFormat="1" ht="18.75" hidden="1" customHeight="1">
      <c r="C23" s="496" t="s">
        <v>572</v>
      </c>
      <c r="D23" s="479" t="s">
        <v>573</v>
      </c>
      <c r="E23" s="479">
        <v>20261</v>
      </c>
      <c r="F23" s="497" t="s">
        <v>38</v>
      </c>
      <c r="G23" s="497" t="s">
        <v>80</v>
      </c>
      <c r="H23" s="497" t="s">
        <v>63</v>
      </c>
      <c r="I23" s="497">
        <v>1</v>
      </c>
      <c r="J23" s="497" t="s">
        <v>599</v>
      </c>
      <c r="K23" s="497" t="s">
        <v>57</v>
      </c>
      <c r="L23" s="499" t="s">
        <v>575</v>
      </c>
      <c r="M23" s="533" t="s">
        <v>576</v>
      </c>
      <c r="N23" s="479" t="s">
        <v>577</v>
      </c>
      <c r="O23" s="479" t="s">
        <v>578</v>
      </c>
      <c r="P23" s="497" t="s">
        <v>579</v>
      </c>
      <c r="Q23" s="488">
        <v>0</v>
      </c>
      <c r="R23" s="488">
        <v>2</v>
      </c>
      <c r="S23" s="479">
        <v>2</v>
      </c>
      <c r="T23" s="479">
        <v>3</v>
      </c>
      <c r="U23" s="469"/>
      <c r="V23" s="546">
        <v>15</v>
      </c>
      <c r="W23" s="497">
        <v>21463227</v>
      </c>
      <c r="X23" s="562" t="s">
        <v>314</v>
      </c>
      <c r="Y23" s="479" t="s">
        <v>579</v>
      </c>
      <c r="Z23" s="479"/>
      <c r="AA23" s="497"/>
      <c r="AB23" s="497"/>
      <c r="AC23" s="493"/>
      <c r="AD23" s="497"/>
      <c r="AE23" s="479" t="s">
        <v>580</v>
      </c>
      <c r="AF23" s="497"/>
      <c r="AG23" s="497"/>
      <c r="AH23" s="497" t="s">
        <v>100</v>
      </c>
      <c r="AI23" s="479">
        <v>4</v>
      </c>
      <c r="AJ23" s="479">
        <v>13</v>
      </c>
      <c r="AK23" s="479">
        <v>30</v>
      </c>
      <c r="AL23" s="479">
        <v>15</v>
      </c>
      <c r="AM23" s="479">
        <v>10</v>
      </c>
      <c r="AN23" s="490">
        <f>IF(AJ23="",S23,ROUND(((((AL23/24)+(AM23/1440))-((AJ23/24)+(AK23/1440)))*1440/50),5))</f>
        <v>2</v>
      </c>
      <c r="AO23" s="491">
        <f>AJ23/24+AK23/1440</f>
        <v>0.5625</v>
      </c>
      <c r="AP23" s="491">
        <f>AL23/24+AM23/1440</f>
        <v>0.63194444444444442</v>
      </c>
      <c r="AQ23" s="23" t="str" cm="1">
        <f t="array" ref="AQ23">IF(X23="","",IF(SUMPRODUCT((X23=$X$7:$X$2085)*(AI23=$AI$7:$AI$2085)*(AO23=$AO$7:$AO$2085)*(AP23=$AP$7:$AP$2085)*(ROW($X$7:$X$2085)&lt;&gt;ROW(X23))*((S23=0)*($S$7:$S$2085&gt;0)+(S23&gt;0)*($S$7:$S$2085=0)))&gt;0,"SALONES UNIDOS",IF(SUMPRODUCT((X23=$X$7:$X$2085)*(AI23=$AI$7:$AI$2085)*((AO23&lt;$AP$7:$AP$2085)*(AP23&gt;$AO$7:$AO$2085))*(ROW($X$7:$X$2085)&lt;&gt;ROW(X23)))&gt;0,"Cruzado","Sin cruce")))</f>
        <v>Sin cruce</v>
      </c>
      <c r="AR23" s="23" t="str" cm="1">
        <f t="array" ref="AR23">IF(AE23="","",IF(SUMPRODUCT((AE23=$AE$7:$AE$2085)*(AI23=$AI$7:$AI$2085)*(AO23=$AO$7:$AO$2085)*(AP23=$AP$7:$AP$2085)*(ROW($AE$7:$AE$2085)&lt;&gt;ROW(AE23))*((S23=0)*($S$7:$S$2085&gt;0)+(S23&gt;0)*($S$7:$S$2085=0)))&gt;0,"SALONES UNIDOS",IF(SUMPRODUCT((AE23=$AE$7:$AE$2085)*(AI23=$AI$7:$AI$2085)*((AO23&lt;$AP$7:$AP$2085)*(AP23&gt;$AO$7:$AO$2085))*(ROW($AE$7:$AE$2085)&lt;&gt;ROW(AE23)))&gt;0,"Cruzado","Sin cruce")))</f>
        <v>Sin cruce</v>
      </c>
      <c r="AS23" s="94" t="str">
        <f t="shared" si="0"/>
        <v>EN1FILIALC</v>
      </c>
      <c r="AT23" s="94" t="str" cm="1">
        <f t="array" ref="AT23">IF(AS23="","",IF(SUMPRODUCT((AS23=$AS$7:$AS$2085)*(AI23=$AI$7:$AI$2085)*(AO23=$AO$7:$AO$2085)*(AP23=$AP$7:$AP$2085)*(ROW($AS$7:$AS$2085)&lt;&gt;ROW(AS23))*((S23=0)*($S$7:$S$2085&gt;0)+(S23&gt;0)*($S$7:$S$2085=0)))&gt;0,"SALONES UNIDOS",IF(SUMPRODUCT((AS23=$AS$7:$AS$2085)*(AI23=$AI$7:$AI$2085)*((AO23&lt;$AP$7:$AP$2085)*(AP23&gt;$AO$7:$AO$2085))*(ROW($AS$7:$AS$2085)&lt;&gt;ROW(AS23)))&gt;0,"Cruzado","Sin cruce")))</f>
        <v>Sin cruce</v>
      </c>
    </row>
    <row r="24" spans="1:77" s="9" customFormat="1" ht="18.75" hidden="1" customHeight="1">
      <c r="C24" s="496" t="s">
        <v>572</v>
      </c>
      <c r="D24" s="479" t="s">
        <v>573</v>
      </c>
      <c r="E24" s="479">
        <v>20261</v>
      </c>
      <c r="F24" s="497" t="s">
        <v>38</v>
      </c>
      <c r="G24" s="497" t="s">
        <v>80</v>
      </c>
      <c r="H24" s="497" t="s">
        <v>63</v>
      </c>
      <c r="I24" s="497">
        <v>1</v>
      </c>
      <c r="J24" s="497" t="s">
        <v>600</v>
      </c>
      <c r="K24" s="497" t="s">
        <v>57</v>
      </c>
      <c r="L24" s="499" t="s">
        <v>575</v>
      </c>
      <c r="M24" s="533" t="s">
        <v>576</v>
      </c>
      <c r="N24" s="479" t="s">
        <v>577</v>
      </c>
      <c r="O24" s="479" t="s">
        <v>578</v>
      </c>
      <c r="P24" s="497" t="s">
        <v>579</v>
      </c>
      <c r="Q24" s="479">
        <v>0</v>
      </c>
      <c r="R24" s="479">
        <v>2</v>
      </c>
      <c r="S24" s="479">
        <v>2</v>
      </c>
      <c r="T24" s="479">
        <v>3</v>
      </c>
      <c r="U24" s="469"/>
      <c r="V24" s="547">
        <v>15</v>
      </c>
      <c r="W24" s="497">
        <v>21463227</v>
      </c>
      <c r="X24" s="562" t="s">
        <v>314</v>
      </c>
      <c r="Y24" s="479" t="s">
        <v>579</v>
      </c>
      <c r="Z24" s="479"/>
      <c r="AA24" s="497"/>
      <c r="AB24" s="497"/>
      <c r="AC24" s="493"/>
      <c r="AD24" s="497"/>
      <c r="AE24" s="479" t="s">
        <v>580</v>
      </c>
      <c r="AF24" s="497"/>
      <c r="AG24" s="497"/>
      <c r="AH24" s="497" t="s">
        <v>100</v>
      </c>
      <c r="AI24" s="479">
        <v>4</v>
      </c>
      <c r="AJ24" s="479">
        <v>15</v>
      </c>
      <c r="AK24" s="479">
        <v>10</v>
      </c>
      <c r="AL24" s="479">
        <v>16</v>
      </c>
      <c r="AM24" s="479">
        <v>50</v>
      </c>
      <c r="AN24" s="490">
        <f>IF(AJ24="",S24,ROUND(((((AL24/24)+(AM24/1440))-((AJ24/24)+(AK24/1440)))*1440/50),5))</f>
        <v>2</v>
      </c>
      <c r="AO24" s="491">
        <f>AJ24/24+AK24/1440</f>
        <v>0.63194444444444442</v>
      </c>
      <c r="AP24" s="491">
        <f>AL24/24+AM24/1440</f>
        <v>0.70138888888888884</v>
      </c>
      <c r="AQ24" s="23" t="str" cm="1">
        <f t="array" ref="AQ24">IF(X24="","",IF(SUMPRODUCT((X24=$X$7:$X$2085)*(AI24=$AI$7:$AI$2085)*(AO24=$AO$7:$AO$2085)*(AP24=$AP$7:$AP$2085)*(ROW($X$7:$X$2085)&lt;&gt;ROW(X24))*((S24=0)*($S$7:$S$2085&gt;0)+(S24&gt;0)*($S$7:$S$2085=0)))&gt;0,"SALONES UNIDOS",IF(SUMPRODUCT((X24=$X$7:$X$2085)*(AI24=$AI$7:$AI$2085)*((AO24&lt;$AP$7:$AP$2085)*(AP24&gt;$AO$7:$AO$2085))*(ROW($X$7:$X$2085)&lt;&gt;ROW(X24)))&gt;0,"Cruzado","Sin cruce")))</f>
        <v>Sin cruce</v>
      </c>
      <c r="AR24" s="23" t="str" cm="1">
        <f t="array" ref="AR24">IF(AE24="","",IF(SUMPRODUCT((AE24=$AE$7:$AE$2085)*(AI24=$AI$7:$AI$2085)*(AO24=$AO$7:$AO$2085)*(AP24=$AP$7:$AP$2085)*(ROW($AE$7:$AE$2085)&lt;&gt;ROW(AE24))*((S24=0)*($S$7:$S$2085&gt;0)+(S24&gt;0)*($S$7:$S$2085=0)))&gt;0,"SALONES UNIDOS",IF(SUMPRODUCT((AE24=$AE$7:$AE$2085)*(AI24=$AI$7:$AI$2085)*((AO24&lt;$AP$7:$AP$2085)*(AP24&gt;$AO$7:$AO$2085))*(ROW($AE$7:$AE$2085)&lt;&gt;ROW(AE24)))&gt;0,"Cruzado","Sin cruce")))</f>
        <v>Sin cruce</v>
      </c>
      <c r="AS24" s="94" t="str">
        <f t="shared" si="0"/>
        <v>EN1FILIALC</v>
      </c>
      <c r="AT24" s="94" t="str" cm="1">
        <f t="array" ref="AT24">IF(AS24="","",IF(SUMPRODUCT((AS24=$AS$7:$AS$2085)*(AI24=$AI$7:$AI$2085)*(AO24=$AO$7:$AO$2085)*(AP24=$AP$7:$AP$2085)*(ROW($AS$7:$AS$2085)&lt;&gt;ROW(AS24))*((S24=0)*($S$7:$S$2085&gt;0)+(S24&gt;0)*($S$7:$S$2085=0)))&gt;0,"SALONES UNIDOS",IF(SUMPRODUCT((AS24=$AS$7:$AS$2085)*(AI24=$AI$7:$AI$2085)*((AO24&lt;$AP$7:$AP$2085)*(AP24&gt;$AO$7:$AO$2085))*(ROW($AS$7:$AS$2085)&lt;&gt;ROW(AS24)))&gt;0,"Cruzado","Sin cruce")))</f>
        <v>Sin cruce</v>
      </c>
    </row>
    <row r="25" spans="1:77" s="9" customFormat="1" ht="18.75" hidden="1" customHeight="1">
      <c r="C25" s="496" t="s">
        <v>572</v>
      </c>
      <c r="D25" s="479" t="s">
        <v>573</v>
      </c>
      <c r="E25" s="479">
        <v>20261</v>
      </c>
      <c r="F25" s="497" t="s">
        <v>38</v>
      </c>
      <c r="G25" s="497" t="s">
        <v>80</v>
      </c>
      <c r="H25" s="497" t="s">
        <v>63</v>
      </c>
      <c r="I25" s="497">
        <v>1</v>
      </c>
      <c r="J25" s="497" t="s">
        <v>57</v>
      </c>
      <c r="K25" s="497" t="s">
        <v>57</v>
      </c>
      <c r="L25" s="499" t="s">
        <v>575</v>
      </c>
      <c r="M25" s="533" t="s">
        <v>576</v>
      </c>
      <c r="N25" s="479" t="s">
        <v>577</v>
      </c>
      <c r="O25" s="479" t="s">
        <v>578</v>
      </c>
      <c r="P25" s="497" t="s">
        <v>579</v>
      </c>
      <c r="Q25" s="488">
        <v>2</v>
      </c>
      <c r="R25" s="488">
        <v>0</v>
      </c>
      <c r="S25" s="479">
        <v>2</v>
      </c>
      <c r="T25" s="479">
        <v>3</v>
      </c>
      <c r="U25" s="469"/>
      <c r="V25" s="546">
        <v>30</v>
      </c>
      <c r="W25" s="497">
        <v>21463227</v>
      </c>
      <c r="X25" s="562" t="s">
        <v>314</v>
      </c>
      <c r="Y25" s="479" t="s">
        <v>579</v>
      </c>
      <c r="Z25" s="479"/>
      <c r="AA25" s="497"/>
      <c r="AB25" s="497"/>
      <c r="AC25" s="497" t="s">
        <v>601</v>
      </c>
      <c r="AD25" s="497"/>
      <c r="AE25" s="479"/>
      <c r="AF25" s="497"/>
      <c r="AG25" s="497"/>
      <c r="AH25" s="497" t="s">
        <v>582</v>
      </c>
      <c r="AI25" s="479">
        <v>4</v>
      </c>
      <c r="AJ25" s="479">
        <v>16</v>
      </c>
      <c r="AK25" s="479">
        <v>50</v>
      </c>
      <c r="AL25" s="479">
        <v>18</v>
      </c>
      <c r="AM25" s="479">
        <v>30</v>
      </c>
      <c r="AN25" s="490">
        <f>IF(AJ25="",S25,ROUND(((((AL25/24)+(AM25/1440))-((AJ25/24)+(AK25/1440)))*1440/50),5))</f>
        <v>2</v>
      </c>
      <c r="AO25" s="491">
        <f>AJ25/24+AK25/1440</f>
        <v>0.70138888888888884</v>
      </c>
      <c r="AP25" s="491">
        <f>AL25/24+AM25/1440</f>
        <v>0.77083333333333337</v>
      </c>
      <c r="AQ25" s="23" t="str" cm="1">
        <f t="array" ref="AQ25">IF(X25="","",IF(SUMPRODUCT((X25=$X$7:$X$2085)*(AI25=$AI$7:$AI$2085)*(AO25=$AO$7:$AO$2085)*(AP25=$AP$7:$AP$2085)*(ROW($X$7:$X$2085)&lt;&gt;ROW(X25))*((S25=0)*($S$7:$S$2085&gt;0)+(S25&gt;0)*($S$7:$S$2085=0)))&gt;0,"SALONES UNIDOS",IF(SUMPRODUCT((X25=$X$7:$X$2085)*(AI25=$AI$7:$AI$2085)*((AO25&lt;$AP$7:$AP$2085)*(AP25&gt;$AO$7:$AO$2085))*(ROW($X$7:$X$2085)&lt;&gt;ROW(X25)))&gt;0,"Cruzado","Sin cruce")))</f>
        <v>Sin cruce</v>
      </c>
      <c r="AR25" s="23" t="str" cm="1">
        <f t="array" ref="AR25">IF(AE25="","",IF(SUMPRODUCT((AE25=$AE$7:$AE$2085)*(AI25=$AI$7:$AI$2085)*(AO25=$AO$7:$AO$2085)*(AP25=$AP$7:$AP$2085)*(ROW($AE$7:$AE$2085)&lt;&gt;ROW(AE25))*((S25=0)*($S$7:$S$2085&gt;0)+(S25&gt;0)*($S$7:$S$2085=0)))&gt;0,"SALONES UNIDOS",IF(SUMPRODUCT((AE25=$AE$7:$AE$2085)*(AI25=$AI$7:$AI$2085)*((AO25&lt;$AP$7:$AP$2085)*(AP25&gt;$AO$7:$AO$2085))*(ROW($AE$7:$AE$2085)&lt;&gt;ROW(AE25)))&gt;0,"Cruzado","Sin cruce")))</f>
        <v/>
      </c>
      <c r="AS25" s="94" t="str">
        <f t="shared" si="0"/>
        <v>EN1FILIALC</v>
      </c>
      <c r="AT25" s="94" t="str" cm="1">
        <f t="array" ref="AT25">IF(AS25="","",IF(SUMPRODUCT((AS25=$AS$7:$AS$2085)*(AI25=$AI$7:$AI$2085)*(AO25=$AO$7:$AO$2085)*(AP25=$AP$7:$AP$2085)*(ROW($AS$7:$AS$2085)&lt;&gt;ROW(AS25))*((S25=0)*($S$7:$S$2085&gt;0)+(S25&gt;0)*($S$7:$S$2085=0)))&gt;0,"SALONES UNIDOS",IF(SUMPRODUCT((AS25=$AS$7:$AS$2085)*(AI25=$AI$7:$AI$2085)*((AO25&lt;$AP$7:$AP$2085)*(AP25&gt;$AO$7:$AO$2085))*(ROW($AS$7:$AS$2085)&lt;&gt;ROW(AS25)))&gt;0,"Cruzado","Sin cruce")))</f>
        <v>Sin cruce</v>
      </c>
    </row>
    <row r="26" spans="1:77" s="9" customFormat="1" ht="18.75" hidden="1" customHeight="1">
      <c r="C26" s="496" t="s">
        <v>572</v>
      </c>
      <c r="D26" s="479" t="s">
        <v>573</v>
      </c>
      <c r="E26" s="479">
        <v>20261</v>
      </c>
      <c r="F26" s="497" t="s">
        <v>38</v>
      </c>
      <c r="G26" s="497" t="s">
        <v>80</v>
      </c>
      <c r="H26" s="497" t="s">
        <v>63</v>
      </c>
      <c r="I26" s="497">
        <v>1</v>
      </c>
      <c r="J26" s="497" t="s">
        <v>57</v>
      </c>
      <c r="K26" s="497" t="s">
        <v>57</v>
      </c>
      <c r="L26" s="499" t="s">
        <v>584</v>
      </c>
      <c r="M26" s="533" t="s">
        <v>585</v>
      </c>
      <c r="N26" s="479" t="s">
        <v>586</v>
      </c>
      <c r="O26" s="479" t="s">
        <v>578</v>
      </c>
      <c r="P26" s="497" t="s">
        <v>579</v>
      </c>
      <c r="Q26" s="479">
        <v>2</v>
      </c>
      <c r="R26" s="479">
        <v>2</v>
      </c>
      <c r="S26" s="479">
        <v>4</v>
      </c>
      <c r="T26" s="479">
        <v>3</v>
      </c>
      <c r="U26" s="469"/>
      <c r="V26" s="547">
        <v>30</v>
      </c>
      <c r="W26" s="580">
        <v>42657141</v>
      </c>
      <c r="X26" s="581" t="s">
        <v>260</v>
      </c>
      <c r="Y26" s="479" t="s">
        <v>579</v>
      </c>
      <c r="Z26" s="479"/>
      <c r="AA26" s="497"/>
      <c r="AB26" s="497"/>
      <c r="AC26" s="497" t="s">
        <v>601</v>
      </c>
      <c r="AD26" s="497"/>
      <c r="AE26" s="479"/>
      <c r="AF26" s="497"/>
      <c r="AG26" s="497"/>
      <c r="AH26" s="497" t="s">
        <v>203</v>
      </c>
      <c r="AI26" s="479">
        <v>3</v>
      </c>
      <c r="AJ26" s="479">
        <v>8</v>
      </c>
      <c r="AK26" s="479">
        <v>30</v>
      </c>
      <c r="AL26" s="479">
        <v>11</v>
      </c>
      <c r="AM26" s="479">
        <v>50</v>
      </c>
      <c r="AN26" s="490">
        <f>IF(AJ26="",S26,ROUND(((((AL26/24)+(AM26/1440))-((AJ26/24)+(AK26/1440)))*1440/50),5))</f>
        <v>4</v>
      </c>
      <c r="AO26" s="491">
        <f>AJ26/24+AK26/1440</f>
        <v>0.35416666666666663</v>
      </c>
      <c r="AP26" s="491">
        <f>AL26/24+AM26/1440</f>
        <v>0.49305555555555552</v>
      </c>
      <c r="AQ26" s="23" t="str" cm="1">
        <f t="array" ref="AQ26">IF(X26="","",IF(SUMPRODUCT((X26=$X$7:$X$2085)*(AI26=$AI$7:$AI$2085)*(AO26=$AO$7:$AO$2085)*(AP26=$AP$7:$AP$2085)*(ROW($X$7:$X$2085)&lt;&gt;ROW(X26))*((S26=0)*($S$7:$S$2085&gt;0)+(S26&gt;0)*($S$7:$S$2085=0)))&gt;0,"SALONES UNIDOS",IF(SUMPRODUCT((X26=$X$7:$X$2085)*(AI26=$AI$7:$AI$2085)*((AO26&lt;$AP$7:$AP$2085)*(AP26&gt;$AO$7:$AO$2085))*(ROW($X$7:$X$2085)&lt;&gt;ROW(X26)))&gt;0,"Cruzado","Sin cruce")))</f>
        <v>Sin cruce</v>
      </c>
      <c r="AR26" s="23" t="str" cm="1">
        <f t="array" ref="AR26">IF(AE26="","",IF(SUMPRODUCT((AE26=$AE$7:$AE$2085)*(AI26=$AI$7:$AI$2085)*(AO26=$AO$7:$AO$2085)*(AP26=$AP$7:$AP$2085)*(ROW($AE$7:$AE$2085)&lt;&gt;ROW(AE26))*((S26=0)*($S$7:$S$2085&gt;0)+(S26&gt;0)*($S$7:$S$2085=0)))&gt;0,"SALONES UNIDOS",IF(SUMPRODUCT((AE26=$AE$7:$AE$2085)*(AI26=$AI$7:$AI$2085)*((AO26&lt;$AP$7:$AP$2085)*(AP26&gt;$AO$7:$AO$2085))*(ROW($AE$7:$AE$2085)&lt;&gt;ROW(AE26)))&gt;0,"Cruzado","Sin cruce")))</f>
        <v/>
      </c>
      <c r="AS26" s="94" t="str">
        <f t="shared" si="0"/>
        <v>EN1FILIALC</v>
      </c>
      <c r="AT26" s="94" t="str" cm="1">
        <f t="array" ref="AT26">IF(AS26="","",IF(SUMPRODUCT((AS26=$AS$7:$AS$2085)*(AI26=$AI$7:$AI$2085)*(AO26=$AO$7:$AO$2085)*(AP26=$AP$7:$AP$2085)*(ROW($AS$7:$AS$2085)&lt;&gt;ROW(AS26))*((S26=0)*($S$7:$S$2085&gt;0)+(S26&gt;0)*($S$7:$S$2085=0)))&gt;0,"SALONES UNIDOS",IF(SUMPRODUCT((AS26=$AS$7:$AS$2085)*(AI26=$AI$7:$AI$2085)*((AO26&lt;$AP$7:$AP$2085)*(AP26&gt;$AO$7:$AO$2085))*(ROW($AS$7:$AS$2085)&lt;&gt;ROW(AS26)))&gt;0,"Cruzado","Sin cruce")))</f>
        <v>Sin cruce</v>
      </c>
    </row>
    <row r="27" spans="1:77" s="9" customFormat="1" ht="18.75" hidden="1" customHeight="1">
      <c r="C27" s="496" t="s">
        <v>572</v>
      </c>
      <c r="D27" s="479" t="s">
        <v>573</v>
      </c>
      <c r="E27" s="479">
        <v>20261</v>
      </c>
      <c r="F27" s="497" t="s">
        <v>38</v>
      </c>
      <c r="G27" s="497" t="s">
        <v>80</v>
      </c>
      <c r="H27" s="497" t="s">
        <v>63</v>
      </c>
      <c r="I27" s="497">
        <v>1</v>
      </c>
      <c r="J27" s="497" t="s">
        <v>57</v>
      </c>
      <c r="K27" s="497" t="s">
        <v>57</v>
      </c>
      <c r="L27" s="499" t="s">
        <v>587</v>
      </c>
      <c r="M27" s="533" t="s">
        <v>588</v>
      </c>
      <c r="N27" s="479" t="s">
        <v>577</v>
      </c>
      <c r="O27" s="479" t="s">
        <v>578</v>
      </c>
      <c r="P27" s="497" t="s">
        <v>579</v>
      </c>
      <c r="Q27" s="479">
        <v>2</v>
      </c>
      <c r="R27" s="479">
        <v>2</v>
      </c>
      <c r="S27" s="479">
        <v>4</v>
      </c>
      <c r="T27" s="479">
        <v>3</v>
      </c>
      <c r="U27" s="469"/>
      <c r="V27" s="547">
        <v>30</v>
      </c>
      <c r="W27" s="497">
        <v>44995918</v>
      </c>
      <c r="X27" s="562" t="s">
        <v>346</v>
      </c>
      <c r="Y27" s="479" t="s">
        <v>579</v>
      </c>
      <c r="Z27" s="479"/>
      <c r="AA27" s="497"/>
      <c r="AB27" s="497"/>
      <c r="AC27" s="497" t="s">
        <v>601</v>
      </c>
      <c r="AD27" s="497"/>
      <c r="AE27" s="479"/>
      <c r="AF27" s="497"/>
      <c r="AG27" s="497"/>
      <c r="AH27" s="497" t="s">
        <v>203</v>
      </c>
      <c r="AI27" s="479">
        <v>1</v>
      </c>
      <c r="AJ27" s="479">
        <v>8</v>
      </c>
      <c r="AK27" s="479">
        <v>30</v>
      </c>
      <c r="AL27" s="479">
        <v>11</v>
      </c>
      <c r="AM27" s="479">
        <v>50</v>
      </c>
      <c r="AN27" s="490">
        <f>IF(AJ27="",S27,ROUND(((((AL27/24)+(AM27/1440))-((AJ27/24)+(AK27/1440)))*1440/50),5))</f>
        <v>4</v>
      </c>
      <c r="AO27" s="491">
        <f>AJ27/24+AK27/1440</f>
        <v>0.35416666666666663</v>
      </c>
      <c r="AP27" s="491">
        <f>AL27/24+AM27/1440</f>
        <v>0.49305555555555552</v>
      </c>
      <c r="AQ27" s="23" t="str" cm="1">
        <f t="array" ref="AQ27">IF(X27="","",IF(SUMPRODUCT((X27=$X$7:$X$2085)*(AI27=$AI$7:$AI$2085)*(AO27=$AO$7:$AO$2085)*(AP27=$AP$7:$AP$2085)*(ROW($X$7:$X$2085)&lt;&gt;ROW(X27))*((S27=0)*($S$7:$S$2085&gt;0)+(S27&gt;0)*($S$7:$S$2085=0)))&gt;0,"SALONES UNIDOS",IF(SUMPRODUCT((X27=$X$7:$X$2085)*(AI27=$AI$7:$AI$2085)*((AO27&lt;$AP$7:$AP$2085)*(AP27&gt;$AO$7:$AO$2085))*(ROW($X$7:$X$2085)&lt;&gt;ROW(X27)))&gt;0,"Cruzado","Sin cruce")))</f>
        <v>Sin cruce</v>
      </c>
      <c r="AR27" s="23" t="str" cm="1">
        <f t="array" ref="AR27">IF(AE27="","",IF(SUMPRODUCT((AE27=$AE$7:$AE$2085)*(AI27=$AI$7:$AI$2085)*(AO27=$AO$7:$AO$2085)*(AP27=$AP$7:$AP$2085)*(ROW($AE$7:$AE$2085)&lt;&gt;ROW(AE27))*((S27=0)*($S$7:$S$2085&gt;0)+(S27&gt;0)*($S$7:$S$2085=0)))&gt;0,"SALONES UNIDOS",IF(SUMPRODUCT((AE27=$AE$7:$AE$2085)*(AI27=$AI$7:$AI$2085)*((AO27&lt;$AP$7:$AP$2085)*(AP27&gt;$AO$7:$AO$2085))*(ROW($AE$7:$AE$2085)&lt;&gt;ROW(AE27)))&gt;0,"Cruzado","Sin cruce")))</f>
        <v/>
      </c>
      <c r="AS27" s="94" t="str">
        <f t="shared" si="0"/>
        <v>EN1FILIALC</v>
      </c>
      <c r="AT27" s="94" t="str" cm="1">
        <f t="array" ref="AT27">IF(AS27="","",IF(SUMPRODUCT((AS27=$AS$7:$AS$2085)*(AI27=$AI$7:$AI$2085)*(AO27=$AO$7:$AO$2085)*(AP27=$AP$7:$AP$2085)*(ROW($AS$7:$AS$2085)&lt;&gt;ROW(AS27))*((S27=0)*($S$7:$S$2085&gt;0)+(S27&gt;0)*($S$7:$S$2085=0)))&gt;0,"SALONES UNIDOS",IF(SUMPRODUCT((AS27=$AS$7:$AS$2085)*(AI27=$AI$7:$AI$2085)*((AO27&lt;$AP$7:$AP$2085)*(AP27&gt;$AO$7:$AO$2085))*(ROW($AS$7:$AS$2085)&lt;&gt;ROW(AS27)))&gt;0,"Cruzado","Sin cruce")))</f>
        <v>Sin cruce</v>
      </c>
    </row>
    <row r="28" spans="1:77" s="9" customFormat="1" ht="18.75" hidden="1" customHeight="1">
      <c r="C28" s="496" t="s">
        <v>572</v>
      </c>
      <c r="D28" s="479" t="s">
        <v>573</v>
      </c>
      <c r="E28" s="479">
        <v>20261</v>
      </c>
      <c r="F28" s="497" t="s">
        <v>38</v>
      </c>
      <c r="G28" s="497" t="s">
        <v>80</v>
      </c>
      <c r="H28" s="497" t="s">
        <v>63</v>
      </c>
      <c r="I28" s="497">
        <v>1</v>
      </c>
      <c r="J28" s="497" t="s">
        <v>57</v>
      </c>
      <c r="K28" s="497" t="s">
        <v>57</v>
      </c>
      <c r="L28" s="499" t="s">
        <v>590</v>
      </c>
      <c r="M28" s="533" t="s">
        <v>591</v>
      </c>
      <c r="N28" s="479" t="s">
        <v>586</v>
      </c>
      <c r="O28" s="479" t="s">
        <v>578</v>
      </c>
      <c r="P28" s="497" t="s">
        <v>579</v>
      </c>
      <c r="Q28" s="479">
        <v>3</v>
      </c>
      <c r="R28" s="479">
        <v>2</v>
      </c>
      <c r="S28" s="479">
        <v>5</v>
      </c>
      <c r="T28" s="479">
        <v>4</v>
      </c>
      <c r="U28" s="469"/>
      <c r="V28" s="547">
        <v>30</v>
      </c>
      <c r="W28" s="497">
        <v>46614264</v>
      </c>
      <c r="X28" s="562" t="s">
        <v>428</v>
      </c>
      <c r="Y28" s="479" t="s">
        <v>579</v>
      </c>
      <c r="Z28" s="479"/>
      <c r="AA28" s="497"/>
      <c r="AB28" s="497"/>
      <c r="AC28" s="497" t="s">
        <v>601</v>
      </c>
      <c r="AD28" s="497"/>
      <c r="AE28" s="479"/>
      <c r="AF28" s="497"/>
      <c r="AG28" s="497"/>
      <c r="AH28" s="497" t="s">
        <v>203</v>
      </c>
      <c r="AI28" s="479">
        <v>4</v>
      </c>
      <c r="AJ28" s="479">
        <v>8</v>
      </c>
      <c r="AK28" s="479">
        <v>30</v>
      </c>
      <c r="AL28" s="479">
        <v>12</v>
      </c>
      <c r="AM28" s="479">
        <v>40</v>
      </c>
      <c r="AN28" s="490">
        <f>IF(AJ28="",S28,ROUND(((((AL28/24)+(AM28/1440))-((AJ28/24)+(AK28/1440)))*1440/50),5))</f>
        <v>5</v>
      </c>
      <c r="AO28" s="491">
        <f>AJ28/24+AK28/1440</f>
        <v>0.35416666666666663</v>
      </c>
      <c r="AP28" s="491">
        <f>AL28/24+AM28/1440</f>
        <v>0.52777777777777779</v>
      </c>
      <c r="AQ28" s="23" t="str" cm="1">
        <f t="array" ref="AQ28">IF(X28="","",IF(SUMPRODUCT((X28=$X$7:$X$2085)*(AI28=$AI$7:$AI$2085)*(AO28=$AO$7:$AO$2085)*(AP28=$AP$7:$AP$2085)*(ROW($X$7:$X$2085)&lt;&gt;ROW(X28))*((S28=0)*($S$7:$S$2085&gt;0)+(S28&gt;0)*($S$7:$S$2085=0)))&gt;0,"SALONES UNIDOS",IF(SUMPRODUCT((X28=$X$7:$X$2085)*(AI28=$AI$7:$AI$2085)*((AO28&lt;$AP$7:$AP$2085)*(AP28&gt;$AO$7:$AO$2085))*(ROW($X$7:$X$2085)&lt;&gt;ROW(X28)))&gt;0,"Cruzado","Sin cruce")))</f>
        <v>Sin cruce</v>
      </c>
      <c r="AR28" s="23" t="str" cm="1">
        <f t="array" ref="AR28">IF(AE28="","",IF(SUMPRODUCT((AE28=$AE$7:$AE$2085)*(AI28=$AI$7:$AI$2085)*(AO28=$AO$7:$AO$2085)*(AP28=$AP$7:$AP$2085)*(ROW($AE$7:$AE$2085)&lt;&gt;ROW(AE28))*((S28=0)*($S$7:$S$2085&gt;0)+(S28&gt;0)*($S$7:$S$2085=0)))&gt;0,"SALONES UNIDOS",IF(SUMPRODUCT((AE28=$AE$7:$AE$2085)*(AI28=$AI$7:$AI$2085)*((AO28&lt;$AP$7:$AP$2085)*(AP28&gt;$AO$7:$AO$2085))*(ROW($AE$7:$AE$2085)&lt;&gt;ROW(AE28)))&gt;0,"Cruzado","Sin cruce")))</f>
        <v/>
      </c>
      <c r="AS28" s="94" t="str">
        <f t="shared" si="0"/>
        <v>EN1FILIALC</v>
      </c>
      <c r="AT28" s="94" t="str" cm="1">
        <f t="array" ref="AT28">IF(AS28="","",IF(SUMPRODUCT((AS28=$AS$7:$AS$2085)*(AI28=$AI$7:$AI$2085)*(AO28=$AO$7:$AO$2085)*(AP28=$AP$7:$AP$2085)*(ROW($AS$7:$AS$2085)&lt;&gt;ROW(AS28))*((S28=0)*($S$7:$S$2085&gt;0)+(S28&gt;0)*($S$7:$S$2085=0)))&gt;0,"SALONES UNIDOS",IF(SUMPRODUCT((AS28=$AS$7:$AS$2085)*(AI28=$AI$7:$AI$2085)*((AO28&lt;$AP$7:$AP$2085)*(AP28&gt;$AO$7:$AO$2085))*(ROW($AS$7:$AS$2085)&lt;&gt;ROW(AS28)))&gt;0,"Cruzado","Sin cruce")))</f>
        <v>Sin cruce</v>
      </c>
    </row>
    <row r="29" spans="1:77" s="9" customFormat="1" ht="18.75" hidden="1" customHeight="1">
      <c r="C29" s="496" t="s">
        <v>572</v>
      </c>
      <c r="D29" s="479" t="s">
        <v>573</v>
      </c>
      <c r="E29" s="479">
        <v>20261</v>
      </c>
      <c r="F29" s="497" t="s">
        <v>38</v>
      </c>
      <c r="G29" s="497" t="s">
        <v>80</v>
      </c>
      <c r="H29" s="497" t="s">
        <v>63</v>
      </c>
      <c r="I29" s="497">
        <v>1</v>
      </c>
      <c r="J29" s="497" t="s">
        <v>57</v>
      </c>
      <c r="K29" s="497" t="s">
        <v>57</v>
      </c>
      <c r="L29" s="499" t="s">
        <v>592</v>
      </c>
      <c r="M29" s="533" t="s">
        <v>593</v>
      </c>
      <c r="N29" s="479" t="s">
        <v>586</v>
      </c>
      <c r="O29" s="479" t="s">
        <v>578</v>
      </c>
      <c r="P29" s="497" t="s">
        <v>579</v>
      </c>
      <c r="Q29" s="479">
        <v>3</v>
      </c>
      <c r="R29" s="479">
        <v>2</v>
      </c>
      <c r="S29" s="479">
        <v>5</v>
      </c>
      <c r="T29" s="479">
        <v>4</v>
      </c>
      <c r="U29" s="469"/>
      <c r="V29" s="547">
        <v>30</v>
      </c>
      <c r="W29" s="497">
        <v>71819567</v>
      </c>
      <c r="X29" s="562" t="s">
        <v>226</v>
      </c>
      <c r="Y29" s="479" t="s">
        <v>579</v>
      </c>
      <c r="Z29" s="479"/>
      <c r="AA29" s="497"/>
      <c r="AB29" s="497"/>
      <c r="AC29" s="497" t="s">
        <v>601</v>
      </c>
      <c r="AD29" s="497"/>
      <c r="AE29" s="479"/>
      <c r="AF29" s="497"/>
      <c r="AG29" s="497"/>
      <c r="AH29" s="497" t="s">
        <v>203</v>
      </c>
      <c r="AI29" s="479">
        <v>2</v>
      </c>
      <c r="AJ29" s="479">
        <v>7</v>
      </c>
      <c r="AK29" s="479">
        <v>40</v>
      </c>
      <c r="AL29" s="479">
        <v>11</v>
      </c>
      <c r="AM29" s="479">
        <v>50</v>
      </c>
      <c r="AN29" s="490">
        <f>IF(AJ29="",S29,ROUND(((((AL29/24)+(AM29/1440))-((AJ29/24)+(AK29/1440)))*1440/50),5))</f>
        <v>5</v>
      </c>
      <c r="AO29" s="491">
        <f>AJ29/24+AK29/1440</f>
        <v>0.31944444444444448</v>
      </c>
      <c r="AP29" s="491">
        <f>AL29/24+AM29/1440</f>
        <v>0.49305555555555552</v>
      </c>
      <c r="AQ29" s="23" t="str" cm="1">
        <f t="array" ref="AQ29">IF(X29="","",IF(SUMPRODUCT((X29=$X$7:$X$2085)*(AI29=$AI$7:$AI$2085)*(AO29=$AO$7:$AO$2085)*(AP29=$AP$7:$AP$2085)*(ROW($X$7:$X$2085)&lt;&gt;ROW(X29))*((S29=0)*($S$7:$S$2085&gt;0)+(S29&gt;0)*($S$7:$S$2085=0)))&gt;0,"SALONES UNIDOS",IF(SUMPRODUCT((X29=$X$7:$X$2085)*(AI29=$AI$7:$AI$2085)*((AO29&lt;$AP$7:$AP$2085)*(AP29&gt;$AO$7:$AO$2085))*(ROW($X$7:$X$2085)&lt;&gt;ROW(X29)))&gt;0,"Cruzado","Sin cruce")))</f>
        <v>Sin cruce</v>
      </c>
      <c r="AR29" s="23" t="str" cm="1">
        <f t="array" ref="AR29">IF(AE29="","",IF(SUMPRODUCT((AE29=$AE$7:$AE$2085)*(AI29=$AI$7:$AI$2085)*(AO29=$AO$7:$AO$2085)*(AP29=$AP$7:$AP$2085)*(ROW($AE$7:$AE$2085)&lt;&gt;ROW(AE29))*((S29=0)*($S$7:$S$2085&gt;0)+(S29&gt;0)*($S$7:$S$2085=0)))&gt;0,"SALONES UNIDOS",IF(SUMPRODUCT((AE29=$AE$7:$AE$2085)*(AI29=$AI$7:$AI$2085)*((AO29&lt;$AP$7:$AP$2085)*(AP29&gt;$AO$7:$AO$2085))*(ROW($AE$7:$AE$2085)&lt;&gt;ROW(AE29)))&gt;0,"Cruzado","Sin cruce")))</f>
        <v/>
      </c>
      <c r="AS29" s="94" t="str">
        <f t="shared" si="0"/>
        <v>EN1FILIALC</v>
      </c>
      <c r="AT29" s="94" t="str" cm="1">
        <f t="array" ref="AT29">IF(AS29="","",IF(SUMPRODUCT((AS29=$AS$7:$AS$2085)*(AI29=$AI$7:$AI$2085)*(AO29=$AO$7:$AO$2085)*(AP29=$AP$7:$AP$2085)*(ROW($AS$7:$AS$2085)&lt;&gt;ROW(AS29))*((S29=0)*($S$7:$S$2085&gt;0)+(S29&gt;0)*($S$7:$S$2085=0)))&gt;0,"SALONES UNIDOS",IF(SUMPRODUCT((AS29=$AS$7:$AS$2085)*(AI29=$AI$7:$AI$2085)*((AO29&lt;$AP$7:$AP$2085)*(AP29&gt;$AO$7:$AO$2085))*(ROW($AS$7:$AS$2085)&lt;&gt;ROW(AS29)))&gt;0,"Cruzado","Sin cruce")))</f>
        <v>Sin cruce</v>
      </c>
    </row>
    <row r="30" spans="1:77" s="9" customFormat="1" ht="18.75" hidden="1" customHeight="1">
      <c r="A30" s="116"/>
      <c r="B30" s="116"/>
      <c r="C30" s="496" t="s">
        <v>572</v>
      </c>
      <c r="D30" s="479" t="s">
        <v>573</v>
      </c>
      <c r="E30" s="479">
        <v>20261</v>
      </c>
      <c r="F30" s="497" t="s">
        <v>38</v>
      </c>
      <c r="G30" s="497" t="s">
        <v>80</v>
      </c>
      <c r="H30" s="497" t="s">
        <v>63</v>
      </c>
      <c r="I30" s="497">
        <v>1</v>
      </c>
      <c r="J30" s="497" t="s">
        <v>57</v>
      </c>
      <c r="K30" s="497" t="s">
        <v>57</v>
      </c>
      <c r="L30" s="499" t="s">
        <v>594</v>
      </c>
      <c r="M30" s="533" t="s">
        <v>595</v>
      </c>
      <c r="N30" s="479" t="s">
        <v>586</v>
      </c>
      <c r="O30" s="479" t="s">
        <v>578</v>
      </c>
      <c r="P30" s="497" t="s">
        <v>579</v>
      </c>
      <c r="Q30" s="479">
        <v>3</v>
      </c>
      <c r="R30" s="479">
        <v>2</v>
      </c>
      <c r="S30" s="479">
        <v>5</v>
      </c>
      <c r="T30" s="479">
        <v>4</v>
      </c>
      <c r="U30" s="469"/>
      <c r="V30" s="547">
        <v>30</v>
      </c>
      <c r="W30" s="497">
        <v>7757185</v>
      </c>
      <c r="X30" s="562" t="s">
        <v>380</v>
      </c>
      <c r="Y30" s="479" t="s">
        <v>579</v>
      </c>
      <c r="Z30" s="479"/>
      <c r="AA30" s="497"/>
      <c r="AB30" s="497"/>
      <c r="AC30" s="497" t="s">
        <v>601</v>
      </c>
      <c r="AD30" s="497"/>
      <c r="AE30" s="479"/>
      <c r="AF30" s="497"/>
      <c r="AG30" s="497"/>
      <c r="AH30" s="497" t="s">
        <v>203</v>
      </c>
      <c r="AI30" s="479">
        <v>1</v>
      </c>
      <c r="AJ30" s="479">
        <v>12</v>
      </c>
      <c r="AK30" s="479">
        <v>40</v>
      </c>
      <c r="AL30" s="479">
        <v>16</v>
      </c>
      <c r="AM30" s="479">
        <v>50</v>
      </c>
      <c r="AN30" s="490">
        <f>IF(AJ30="",S30,ROUND(((((AL30/24)+(AM30/1440))-((AJ30/24)+(AK30/1440)))*1440/50),5))</f>
        <v>5</v>
      </c>
      <c r="AO30" s="491">
        <f>AJ30/24+AK30/1440</f>
        <v>0.52777777777777779</v>
      </c>
      <c r="AP30" s="491">
        <f>AL30/24+AM30/1440</f>
        <v>0.70138888888888884</v>
      </c>
      <c r="AQ30" s="23" t="str" cm="1">
        <f t="array" ref="AQ30">IF(X30="","",IF(SUMPRODUCT((X30=$X$7:$X$2085)*(AI30=$AI$7:$AI$2085)*(AO30=$AO$7:$AO$2085)*(AP30=$AP$7:$AP$2085)*(ROW($X$7:$X$2085)&lt;&gt;ROW(X30))*((S30=0)*($S$7:$S$2085&gt;0)+(S30&gt;0)*($S$7:$S$2085=0)))&gt;0,"SALONES UNIDOS",IF(SUMPRODUCT((X30=$X$7:$X$2085)*(AI30=$AI$7:$AI$2085)*((AO30&lt;$AP$7:$AP$2085)*(AP30&gt;$AO$7:$AO$2085))*(ROW($X$7:$X$2085)&lt;&gt;ROW(X30)))&gt;0,"Cruzado","Sin cruce")))</f>
        <v>Sin cruce</v>
      </c>
      <c r="AR30" s="23" t="str" cm="1">
        <f t="array" ref="AR30">IF(AE30="","",IF(SUMPRODUCT((AE30=$AE$7:$AE$2085)*(AI30=$AI$7:$AI$2085)*(AO30=$AO$7:$AO$2085)*(AP30=$AP$7:$AP$2085)*(ROW($AE$7:$AE$2085)&lt;&gt;ROW(AE30))*((S30=0)*($S$7:$S$2085&gt;0)+(S30&gt;0)*($S$7:$S$2085=0)))&gt;0,"SALONES UNIDOS",IF(SUMPRODUCT((AE30=$AE$7:$AE$2085)*(AI30=$AI$7:$AI$2085)*((AO30&lt;$AP$7:$AP$2085)*(AP30&gt;$AO$7:$AO$2085))*(ROW($AE$7:$AE$2085)&lt;&gt;ROW(AE30)))&gt;0,"Cruzado","Sin cruce")))</f>
        <v/>
      </c>
      <c r="AS30" s="94" t="str">
        <f t="shared" si="0"/>
        <v>EN1FILIALC</v>
      </c>
      <c r="AT30" s="94" t="str" cm="1">
        <f t="array" ref="AT30">IF(AS30="","",IF(SUMPRODUCT((AS30=$AS$7:$AS$2085)*(AI30=$AI$7:$AI$2085)*(AO30=$AO$7:$AO$2085)*(AP30=$AP$7:$AP$2085)*(ROW($AS$7:$AS$2085)&lt;&gt;ROW(AS30))*((S30=0)*($S$7:$S$2085&gt;0)+(S30&gt;0)*($S$7:$S$2085=0)))&gt;0,"SALONES UNIDOS",IF(SUMPRODUCT((AS30=$AS$7:$AS$2085)*(AI30=$AI$7:$AI$2085)*((AO30&lt;$AP$7:$AP$2085)*(AP30&gt;$AO$7:$AO$2085))*(ROW($AS$7:$AS$2085)&lt;&gt;ROW(AS30)))&gt;0,"Cruzado","Sin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hidden="1" customHeight="1">
      <c r="A31" s="116"/>
      <c r="B31" s="116"/>
      <c r="C31" s="496" t="s">
        <v>572</v>
      </c>
      <c r="D31" s="479" t="s">
        <v>573</v>
      </c>
      <c r="E31" s="479">
        <v>20261</v>
      </c>
      <c r="F31" s="497" t="s">
        <v>38</v>
      </c>
      <c r="G31" s="497" t="s">
        <v>80</v>
      </c>
      <c r="H31" s="497" t="s">
        <v>63</v>
      </c>
      <c r="I31" s="497">
        <v>1</v>
      </c>
      <c r="J31" s="498" t="s">
        <v>602</v>
      </c>
      <c r="K31" s="497" t="s">
        <v>66</v>
      </c>
      <c r="L31" s="499" t="s">
        <v>575</v>
      </c>
      <c r="M31" s="533" t="s">
        <v>576</v>
      </c>
      <c r="N31" s="479" t="s">
        <v>577</v>
      </c>
      <c r="O31" s="479" t="s">
        <v>578</v>
      </c>
      <c r="P31" s="497" t="s">
        <v>579</v>
      </c>
      <c r="Q31" s="488">
        <v>0</v>
      </c>
      <c r="R31" s="488">
        <v>2</v>
      </c>
      <c r="S31" s="479">
        <v>2</v>
      </c>
      <c r="T31" s="479">
        <v>3</v>
      </c>
      <c r="U31" s="469"/>
      <c r="V31" s="546">
        <v>15</v>
      </c>
      <c r="W31" s="481">
        <v>42714271</v>
      </c>
      <c r="X31" s="563" t="s">
        <v>304</v>
      </c>
      <c r="Y31" s="479" t="s">
        <v>579</v>
      </c>
      <c r="Z31" s="479"/>
      <c r="AA31" s="497"/>
      <c r="AB31" s="497"/>
      <c r="AC31" s="493"/>
      <c r="AD31" s="497"/>
      <c r="AE31" s="479" t="s">
        <v>580</v>
      </c>
      <c r="AF31" s="497"/>
      <c r="AG31" s="497"/>
      <c r="AH31" s="497" t="s">
        <v>100</v>
      </c>
      <c r="AI31" s="480">
        <v>3</v>
      </c>
      <c r="AJ31" s="480">
        <v>18</v>
      </c>
      <c r="AK31" s="480">
        <v>30</v>
      </c>
      <c r="AL31" s="480">
        <v>20</v>
      </c>
      <c r="AM31" s="480">
        <v>10</v>
      </c>
      <c r="AN31" s="490">
        <f>IF(AJ31="",S31,ROUND(((((AL31/24)+(AM31/1440))-((AJ31/24)+(AK31/1440)))*1440/50),5))</f>
        <v>2</v>
      </c>
      <c r="AO31" s="491">
        <f>AJ31/24+AK31/1440</f>
        <v>0.77083333333333337</v>
      </c>
      <c r="AP31" s="491">
        <f>AL31/24+AM31/1440</f>
        <v>0.84027777777777779</v>
      </c>
      <c r="AQ31" s="23" t="str" cm="1">
        <f t="array" ref="AQ31">IF(X31="","",IF(SUMPRODUCT((X31=$X$7:$X$2085)*(AI31=$AI$7:$AI$2085)*(AO31=$AO$7:$AO$2085)*(AP31=$AP$7:$AP$2085)*(ROW($X$7:$X$2085)&lt;&gt;ROW(X31))*((S31=0)*($S$7:$S$2085&gt;0)+(S31&gt;0)*($S$7:$S$2085=0)))&gt;0,"SALONES UNIDOS",IF(SUMPRODUCT((X31=$X$7:$X$2085)*(AI31=$AI$7:$AI$2085)*((AO31&lt;$AP$7:$AP$2085)*(AP31&gt;$AO$7:$AO$2085))*(ROW($X$7:$X$2085)&lt;&gt;ROW(X31)))&gt;0,"Cruzado","Sin cruce")))</f>
        <v>Sin cruce</v>
      </c>
      <c r="AR31" s="23" t="str" cm="1">
        <f t="array" ref="AR31">IF(AE31="","",IF(SUMPRODUCT((AE31=$AE$7:$AE$2085)*(AI31=$AI$7:$AI$2085)*(AO31=$AO$7:$AO$2085)*(AP31=$AP$7:$AP$2085)*(ROW($AE$7:$AE$2085)&lt;&gt;ROW(AE31))*((S31=0)*($S$7:$S$2085&gt;0)+(S31&gt;0)*($S$7:$S$2085=0)))&gt;0,"SALONES UNIDOS",IF(SUMPRODUCT((AE31=$AE$7:$AE$2085)*(AI31=$AI$7:$AI$2085)*((AO31&lt;$AP$7:$AP$2085)*(AP31&gt;$AO$7:$AO$2085))*(ROW($AE$7:$AE$2085)&lt;&gt;ROW(AE31)))&gt;0,"Cruzado","Sin cruce")))</f>
        <v>Sin cruce</v>
      </c>
      <c r="AS31" s="94" t="str">
        <f t="shared" si="0"/>
        <v>EN1FILIALD</v>
      </c>
      <c r="AT31" s="94" t="str" cm="1">
        <f t="array" ref="AT31">IF(AS31="","",IF(SUMPRODUCT((AS31=$AS$7:$AS$2085)*(AI31=$AI$7:$AI$2085)*(AO31=$AO$7:$AO$2085)*(AP31=$AP$7:$AP$2085)*(ROW($AS$7:$AS$2085)&lt;&gt;ROW(AS31))*((S31=0)*($S$7:$S$2085&gt;0)+(S31&gt;0)*($S$7:$S$2085=0)))&gt;0,"SALONES UNIDOS",IF(SUMPRODUCT((AS31=$AS$7:$AS$2085)*(AI31=$AI$7:$AI$2085)*((AO31&lt;$AP$7:$AP$2085)*(AP31&gt;$AO$7:$AO$2085))*(ROW($AS$7:$AS$2085)&lt;&gt;ROW(AS31)))&gt;0,"Cruzado","Sin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hidden="1" customHeight="1">
      <c r="A32" s="116"/>
      <c r="B32" s="116"/>
      <c r="C32" s="496" t="s">
        <v>572</v>
      </c>
      <c r="D32" s="479" t="s">
        <v>573</v>
      </c>
      <c r="E32" s="479">
        <v>20261</v>
      </c>
      <c r="F32" s="497" t="s">
        <v>38</v>
      </c>
      <c r="G32" s="497" t="s">
        <v>80</v>
      </c>
      <c r="H32" s="497" t="s">
        <v>63</v>
      </c>
      <c r="I32" s="497">
        <v>1</v>
      </c>
      <c r="J32" s="498" t="s">
        <v>603</v>
      </c>
      <c r="K32" s="497" t="s">
        <v>66</v>
      </c>
      <c r="L32" s="499" t="s">
        <v>575</v>
      </c>
      <c r="M32" s="533" t="s">
        <v>576</v>
      </c>
      <c r="N32" s="479" t="s">
        <v>577</v>
      </c>
      <c r="O32" s="479" t="s">
        <v>578</v>
      </c>
      <c r="P32" s="497" t="s">
        <v>579</v>
      </c>
      <c r="Q32" s="479">
        <v>0</v>
      </c>
      <c r="R32" s="479">
        <v>2</v>
      </c>
      <c r="S32" s="479">
        <v>2</v>
      </c>
      <c r="T32" s="479">
        <v>3</v>
      </c>
      <c r="U32" s="469"/>
      <c r="V32" s="547">
        <v>15</v>
      </c>
      <c r="W32" s="481">
        <v>42714271</v>
      </c>
      <c r="X32" s="563" t="s">
        <v>304</v>
      </c>
      <c r="Y32" s="479" t="s">
        <v>579</v>
      </c>
      <c r="Z32" s="479"/>
      <c r="AA32" s="497"/>
      <c r="AB32" s="497"/>
      <c r="AC32" s="493"/>
      <c r="AD32" s="497"/>
      <c r="AE32" s="479" t="s">
        <v>580</v>
      </c>
      <c r="AF32" s="497"/>
      <c r="AG32" s="497"/>
      <c r="AH32" s="497" t="s">
        <v>100</v>
      </c>
      <c r="AI32" s="480">
        <v>3</v>
      </c>
      <c r="AJ32" s="480">
        <v>20</v>
      </c>
      <c r="AK32" s="480">
        <v>10</v>
      </c>
      <c r="AL32" s="480">
        <v>21</v>
      </c>
      <c r="AM32" s="480">
        <v>50</v>
      </c>
      <c r="AN32" s="490">
        <f>IF(AJ32="",S32,ROUND(((((AL32/24)+(AM32/1440))-((AJ32/24)+(AK32/1440)))*1440/50),5))</f>
        <v>2</v>
      </c>
      <c r="AO32" s="491">
        <f>AJ32/24+AK32/1440</f>
        <v>0.84027777777777779</v>
      </c>
      <c r="AP32" s="491">
        <f>AL32/24+AM32/1440</f>
        <v>0.90972222222222221</v>
      </c>
      <c r="AQ32" s="23" t="str" cm="1">
        <f t="array" ref="AQ32">IF(X32="","",IF(SUMPRODUCT((X32=$X$7:$X$2085)*(AI32=$AI$7:$AI$2085)*(AO32=$AO$7:$AO$2085)*(AP32=$AP$7:$AP$2085)*(ROW($X$7:$X$2085)&lt;&gt;ROW(X32))*((S32=0)*($S$7:$S$2085&gt;0)+(S32&gt;0)*($S$7:$S$2085=0)))&gt;0,"SALONES UNIDOS",IF(SUMPRODUCT((X32=$X$7:$X$2085)*(AI32=$AI$7:$AI$2085)*((AO32&lt;$AP$7:$AP$2085)*(AP32&gt;$AO$7:$AO$2085))*(ROW($X$7:$X$2085)&lt;&gt;ROW(X32)))&gt;0,"Cruzado","Sin cruce")))</f>
        <v>Sin cruce</v>
      </c>
      <c r="AR32" s="23" t="str" cm="1">
        <f t="array" ref="AR32">IF(AE32="","",IF(SUMPRODUCT((AE32=$AE$7:$AE$2085)*(AI32=$AI$7:$AI$2085)*(AO32=$AO$7:$AO$2085)*(AP32=$AP$7:$AP$2085)*(ROW($AE$7:$AE$2085)&lt;&gt;ROW(AE32))*((S32=0)*($S$7:$S$2085&gt;0)+(S32&gt;0)*($S$7:$S$2085=0)))&gt;0,"SALONES UNIDOS",IF(SUMPRODUCT((AE32=$AE$7:$AE$2085)*(AI32=$AI$7:$AI$2085)*((AO32&lt;$AP$7:$AP$2085)*(AP32&gt;$AO$7:$AO$2085))*(ROW($AE$7:$AE$2085)&lt;&gt;ROW(AE32)))&gt;0,"Cruzado","Sin cruce")))</f>
        <v>Sin cruce</v>
      </c>
      <c r="AS32" s="94" t="str">
        <f t="shared" si="0"/>
        <v>EN1FILIALD</v>
      </c>
      <c r="AT32" s="94" t="str" cm="1">
        <f t="array" ref="AT32">IF(AS32="","",IF(SUMPRODUCT((AS32=$AS$7:$AS$2085)*(AI32=$AI$7:$AI$2085)*(AO32=$AO$7:$AO$2085)*(AP32=$AP$7:$AP$2085)*(ROW($AS$7:$AS$2085)&lt;&gt;ROW(AS32))*((S32=0)*($S$7:$S$2085&gt;0)+(S32&gt;0)*($S$7:$S$2085=0)))&gt;0,"SALONES UNIDOS",IF(SUMPRODUCT((AS32=$AS$7:$AS$2085)*(AI32=$AI$7:$AI$2085)*((AO32&lt;$AP$7:$AP$2085)*(AP32&gt;$AO$7:$AO$2085))*(ROW($AS$7:$AS$2085)&lt;&gt;ROW(AS32)))&gt;0,"Cruzado","Sin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hidden="1" customHeight="1">
      <c r="C33" s="496" t="s">
        <v>572</v>
      </c>
      <c r="D33" s="479" t="s">
        <v>573</v>
      </c>
      <c r="E33" s="479">
        <v>20261</v>
      </c>
      <c r="F33" s="497" t="s">
        <v>38</v>
      </c>
      <c r="G33" s="497" t="s">
        <v>80</v>
      </c>
      <c r="H33" s="497" t="s">
        <v>63</v>
      </c>
      <c r="I33" s="497">
        <v>1</v>
      </c>
      <c r="J33" s="498" t="s">
        <v>66</v>
      </c>
      <c r="K33" s="497" t="s">
        <v>66</v>
      </c>
      <c r="L33" s="499" t="s">
        <v>575</v>
      </c>
      <c r="M33" s="533" t="s">
        <v>576</v>
      </c>
      <c r="N33" s="479" t="s">
        <v>577</v>
      </c>
      <c r="O33" s="479" t="s">
        <v>578</v>
      </c>
      <c r="P33" s="497" t="s">
        <v>579</v>
      </c>
      <c r="Q33" s="488">
        <v>2</v>
      </c>
      <c r="R33" s="488">
        <v>0</v>
      </c>
      <c r="S33" s="479">
        <v>2</v>
      </c>
      <c r="T33" s="479">
        <v>3</v>
      </c>
      <c r="U33" s="469"/>
      <c r="V33" s="546">
        <v>30</v>
      </c>
      <c r="W33" s="481">
        <v>42714271</v>
      </c>
      <c r="X33" s="563" t="s">
        <v>304</v>
      </c>
      <c r="Y33" s="479" t="s">
        <v>579</v>
      </c>
      <c r="Z33" s="479"/>
      <c r="AA33" s="497"/>
      <c r="AB33" s="497"/>
      <c r="AC33" s="497" t="s">
        <v>601</v>
      </c>
      <c r="AD33" s="497"/>
      <c r="AE33" s="479"/>
      <c r="AF33" s="497"/>
      <c r="AG33" s="497"/>
      <c r="AH33" s="497" t="s">
        <v>582</v>
      </c>
      <c r="AI33" s="480">
        <v>3</v>
      </c>
      <c r="AJ33" s="481">
        <v>21</v>
      </c>
      <c r="AK33" s="481">
        <v>50</v>
      </c>
      <c r="AL33" s="481">
        <v>23</v>
      </c>
      <c r="AM33" s="481">
        <v>30</v>
      </c>
      <c r="AN33" s="490">
        <f>IF(AJ33="",S33,ROUND(((((AL33/24)+(AM33/1440))-((AJ33/24)+(AK33/1440)))*1440/50),5))</f>
        <v>2</v>
      </c>
      <c r="AO33" s="491">
        <f>AJ33/24+AK33/1440</f>
        <v>0.90972222222222221</v>
      </c>
      <c r="AP33" s="491">
        <f>AL33/24+AM33/1440</f>
        <v>0.97916666666666674</v>
      </c>
      <c r="AQ33" s="23" t="str" cm="1">
        <f t="array" ref="AQ33">IF(X33="","",IF(SUMPRODUCT((X33=$X$7:$X$2085)*(AI33=$AI$7:$AI$2085)*(AO33=$AO$7:$AO$2085)*(AP33=$AP$7:$AP$2085)*(ROW($X$7:$X$2085)&lt;&gt;ROW(X33))*((S33=0)*($S$7:$S$2085&gt;0)+(S33&gt;0)*($S$7:$S$2085=0)))&gt;0,"SALONES UNIDOS",IF(SUMPRODUCT((X33=$X$7:$X$2085)*(AI33=$AI$7:$AI$2085)*((AO33&lt;$AP$7:$AP$2085)*(AP33&gt;$AO$7:$AO$2085))*(ROW($X$7:$X$2085)&lt;&gt;ROW(X33)))&gt;0,"Cruzado","Sin cruce")))</f>
        <v>Sin cruce</v>
      </c>
      <c r="AR33" s="23" t="str" cm="1">
        <f t="array" ref="AR33">IF(AE33="","",IF(SUMPRODUCT((AE33=$AE$7:$AE$2085)*(AI33=$AI$7:$AI$2085)*(AO33=$AO$7:$AO$2085)*(AP33=$AP$7:$AP$2085)*(ROW($AE$7:$AE$2085)&lt;&gt;ROW(AE33))*((S33=0)*($S$7:$S$2085&gt;0)+(S33&gt;0)*($S$7:$S$2085=0)))&gt;0,"SALONES UNIDOS",IF(SUMPRODUCT((AE33=$AE$7:$AE$2085)*(AI33=$AI$7:$AI$2085)*((AO33&lt;$AP$7:$AP$2085)*(AP33&gt;$AO$7:$AO$2085))*(ROW($AE$7:$AE$2085)&lt;&gt;ROW(AE33)))&gt;0,"Cruzado","Sin cruce")))</f>
        <v/>
      </c>
      <c r="AS33" s="94" t="str">
        <f t="shared" si="0"/>
        <v>EN1FILIALD</v>
      </c>
      <c r="AT33" s="94" t="str" cm="1">
        <f t="array" ref="AT33">IF(AS33="","",IF(SUMPRODUCT((AS33=$AS$7:$AS$2085)*(AI33=$AI$7:$AI$2085)*(AO33=$AO$7:$AO$2085)*(AP33=$AP$7:$AP$2085)*(ROW($AS$7:$AS$2085)&lt;&gt;ROW(AS33))*((S33=0)*($S$7:$S$2085&gt;0)+(S33&gt;0)*($S$7:$S$2085=0)))&gt;0,"SALONES UNIDOS",IF(SUMPRODUCT((AS33=$AS$7:$AS$2085)*(AI33=$AI$7:$AI$2085)*((AO33&lt;$AP$7:$AP$2085)*(AP33&gt;$AO$7:$AO$2085))*(ROW($AS$7:$AS$2085)&lt;&gt;ROW(AS33)))&gt;0,"Cruzado","Sin cruce")))</f>
        <v>Sin cruce</v>
      </c>
    </row>
    <row r="34" spans="3:46" s="9" customFormat="1" ht="18.75" hidden="1" customHeight="1">
      <c r="C34" s="496" t="s">
        <v>572</v>
      </c>
      <c r="D34" s="479" t="s">
        <v>573</v>
      </c>
      <c r="E34" s="479">
        <v>20261</v>
      </c>
      <c r="F34" s="497" t="s">
        <v>38</v>
      </c>
      <c r="G34" s="497" t="s">
        <v>80</v>
      </c>
      <c r="H34" s="497" t="s">
        <v>63</v>
      </c>
      <c r="I34" s="497">
        <v>1</v>
      </c>
      <c r="J34" s="497" t="s">
        <v>66</v>
      </c>
      <c r="K34" s="497" t="s">
        <v>66</v>
      </c>
      <c r="L34" s="499" t="s">
        <v>584</v>
      </c>
      <c r="M34" s="533" t="s">
        <v>585</v>
      </c>
      <c r="N34" s="479" t="s">
        <v>586</v>
      </c>
      <c r="O34" s="479" t="s">
        <v>578</v>
      </c>
      <c r="P34" s="497" t="s">
        <v>579</v>
      </c>
      <c r="Q34" s="479">
        <v>2</v>
      </c>
      <c r="R34" s="479">
        <v>2</v>
      </c>
      <c r="S34" s="479">
        <v>4</v>
      </c>
      <c r="T34" s="479">
        <v>3</v>
      </c>
      <c r="U34" s="469"/>
      <c r="V34" s="547">
        <v>30</v>
      </c>
      <c r="W34" s="497">
        <v>45971048</v>
      </c>
      <c r="X34" s="562" t="s">
        <v>463</v>
      </c>
      <c r="Y34" s="479" t="s">
        <v>579</v>
      </c>
      <c r="Z34" s="479"/>
      <c r="AA34" s="497"/>
      <c r="AB34" s="497"/>
      <c r="AC34" s="497" t="s">
        <v>601</v>
      </c>
      <c r="AD34" s="497"/>
      <c r="AE34" s="479"/>
      <c r="AF34" s="497"/>
      <c r="AG34" s="497"/>
      <c r="AH34" s="497" t="s">
        <v>203</v>
      </c>
      <c r="AI34" s="479">
        <v>2</v>
      </c>
      <c r="AJ34" s="479">
        <v>18</v>
      </c>
      <c r="AK34" s="479">
        <v>30</v>
      </c>
      <c r="AL34" s="479">
        <v>21</v>
      </c>
      <c r="AM34" s="479">
        <v>50</v>
      </c>
      <c r="AN34" s="490">
        <f>IF(AJ34="",S34,ROUND(((((AL34/24)+(AM34/1440))-((AJ34/24)+(AK34/1440)))*1440/50),5))</f>
        <v>4</v>
      </c>
      <c r="AO34" s="491">
        <f>AJ34/24+AK34/1440</f>
        <v>0.77083333333333337</v>
      </c>
      <c r="AP34" s="491">
        <f>AL34/24+AM34/1440</f>
        <v>0.90972222222222221</v>
      </c>
      <c r="AQ34" s="23" t="str" cm="1">
        <f t="array" ref="AQ34">IF(X34="","",IF(SUMPRODUCT((X34=$X$7:$X$2085)*(AI34=$AI$7:$AI$2085)*(AO34=$AO$7:$AO$2085)*(AP34=$AP$7:$AP$2085)*(ROW($X$7:$X$2085)&lt;&gt;ROW(X34))*((S34=0)*($S$7:$S$2085&gt;0)+(S34&gt;0)*($S$7:$S$2085=0)))&gt;0,"SALONES UNIDOS",IF(SUMPRODUCT((X34=$X$7:$X$2085)*(AI34=$AI$7:$AI$2085)*((AO34&lt;$AP$7:$AP$2085)*(AP34&gt;$AO$7:$AO$2085))*(ROW($X$7:$X$2085)&lt;&gt;ROW(X34)))&gt;0,"Cruzado","Sin cruce")))</f>
        <v>Sin cruce</v>
      </c>
      <c r="AR34" s="23" t="str" cm="1">
        <f t="array" ref="AR34">IF(AE34="","",IF(SUMPRODUCT((AE34=$AE$7:$AE$2085)*(AI34=$AI$7:$AI$2085)*(AO34=$AO$7:$AO$2085)*(AP34=$AP$7:$AP$2085)*(ROW($AE$7:$AE$2085)&lt;&gt;ROW(AE34))*((S34=0)*($S$7:$S$2085&gt;0)+(S34&gt;0)*($S$7:$S$2085=0)))&gt;0,"SALONES UNIDOS",IF(SUMPRODUCT((AE34=$AE$7:$AE$2085)*(AI34=$AI$7:$AI$2085)*((AO34&lt;$AP$7:$AP$2085)*(AP34&gt;$AO$7:$AO$2085))*(ROW($AE$7:$AE$2085)&lt;&gt;ROW(AE34)))&gt;0,"Cruzado","Sin cruce")))</f>
        <v/>
      </c>
      <c r="AS34" s="94" t="str">
        <f t="shared" si="0"/>
        <v>EN1FILIALD</v>
      </c>
      <c r="AT34" s="94" t="str" cm="1">
        <f t="array" ref="AT34">IF(AS34="","",IF(SUMPRODUCT((AS34=$AS$7:$AS$2085)*(AI34=$AI$7:$AI$2085)*(AO34=$AO$7:$AO$2085)*(AP34=$AP$7:$AP$2085)*(ROW($AS$7:$AS$2085)&lt;&gt;ROW(AS34))*((S34=0)*($S$7:$S$2085&gt;0)+(S34&gt;0)*($S$7:$S$2085=0)))&gt;0,"SALONES UNIDOS",IF(SUMPRODUCT((AS34=$AS$7:$AS$2085)*(AI34=$AI$7:$AI$2085)*((AO34&lt;$AP$7:$AP$2085)*(AP34&gt;$AO$7:$AO$2085))*(ROW($AS$7:$AS$2085)&lt;&gt;ROW(AS34)))&gt;0,"Cruzado","Sin cruce")))</f>
        <v>Sin cruce</v>
      </c>
    </row>
    <row r="35" spans="3:46" s="9" customFormat="1" ht="18.75" hidden="1" customHeight="1">
      <c r="C35" s="496" t="s">
        <v>572</v>
      </c>
      <c r="D35" s="479" t="s">
        <v>573</v>
      </c>
      <c r="E35" s="479">
        <v>20261</v>
      </c>
      <c r="F35" s="497" t="s">
        <v>38</v>
      </c>
      <c r="G35" s="497" t="s">
        <v>80</v>
      </c>
      <c r="H35" s="497" t="s">
        <v>63</v>
      </c>
      <c r="I35" s="497">
        <v>1</v>
      </c>
      <c r="J35" s="497" t="s">
        <v>66</v>
      </c>
      <c r="K35" s="497" t="s">
        <v>66</v>
      </c>
      <c r="L35" s="499" t="s">
        <v>587</v>
      </c>
      <c r="M35" s="533" t="s">
        <v>588</v>
      </c>
      <c r="N35" s="479" t="s">
        <v>577</v>
      </c>
      <c r="O35" s="479" t="s">
        <v>578</v>
      </c>
      <c r="P35" s="497" t="s">
        <v>579</v>
      </c>
      <c r="Q35" s="479">
        <v>2</v>
      </c>
      <c r="R35" s="479">
        <v>2</v>
      </c>
      <c r="S35" s="479">
        <v>4</v>
      </c>
      <c r="T35" s="479">
        <v>3</v>
      </c>
      <c r="U35" s="469"/>
      <c r="V35" s="547">
        <v>30</v>
      </c>
      <c r="W35" s="497">
        <v>41622614</v>
      </c>
      <c r="X35" s="562" t="s">
        <v>411</v>
      </c>
      <c r="Y35" s="479" t="s">
        <v>579</v>
      </c>
      <c r="Z35" s="479"/>
      <c r="AA35" s="497"/>
      <c r="AB35" s="497"/>
      <c r="AC35" s="497" t="s">
        <v>601</v>
      </c>
      <c r="AD35" s="497"/>
      <c r="AE35" s="479"/>
      <c r="AF35" s="497"/>
      <c r="AG35" s="497"/>
      <c r="AH35" s="497" t="s">
        <v>203</v>
      </c>
      <c r="AI35" s="479">
        <v>6</v>
      </c>
      <c r="AJ35" s="479">
        <v>16</v>
      </c>
      <c r="AK35" s="479">
        <v>50</v>
      </c>
      <c r="AL35" s="479">
        <v>20</v>
      </c>
      <c r="AM35" s="479">
        <v>10</v>
      </c>
      <c r="AN35" s="490">
        <f>IF(AJ35="",S35,ROUND(((((AL35/24)+(AM35/1440))-((AJ35/24)+(AK35/1440)))*1440/50),5))</f>
        <v>4</v>
      </c>
      <c r="AO35" s="491">
        <f>AJ35/24+AK35/1440</f>
        <v>0.70138888888888884</v>
      </c>
      <c r="AP35" s="491">
        <f>AL35/24+AM35/1440</f>
        <v>0.84027777777777779</v>
      </c>
      <c r="AQ35" s="23" t="str" cm="1">
        <f t="array" ref="AQ35">IF(X35="","",IF(SUMPRODUCT((X35=$X$7:$X$2085)*(AI35=$AI$7:$AI$2085)*(AO35=$AO$7:$AO$2085)*(AP35=$AP$7:$AP$2085)*(ROW($X$7:$X$2085)&lt;&gt;ROW(X35))*((S35=0)*($S$7:$S$2085&gt;0)+(S35&gt;0)*($S$7:$S$2085=0)))&gt;0,"SALONES UNIDOS",IF(SUMPRODUCT((X35=$X$7:$X$2085)*(AI35=$AI$7:$AI$2085)*((AO35&lt;$AP$7:$AP$2085)*(AP35&gt;$AO$7:$AO$2085))*(ROW($X$7:$X$2085)&lt;&gt;ROW(X35)))&gt;0,"Cruzado","Sin cruce")))</f>
        <v>Sin cruce</v>
      </c>
      <c r="AR35" s="23" t="str" cm="1">
        <f t="array" ref="AR35">IF(AE35="","",IF(SUMPRODUCT((AE35=$AE$7:$AE$2085)*(AI35=$AI$7:$AI$2085)*(AO35=$AO$7:$AO$2085)*(AP35=$AP$7:$AP$2085)*(ROW($AE$7:$AE$2085)&lt;&gt;ROW(AE35))*((S35=0)*($S$7:$S$2085&gt;0)+(S35&gt;0)*($S$7:$S$2085=0)))&gt;0,"SALONES UNIDOS",IF(SUMPRODUCT((AE35=$AE$7:$AE$2085)*(AI35=$AI$7:$AI$2085)*((AO35&lt;$AP$7:$AP$2085)*(AP35&gt;$AO$7:$AO$2085))*(ROW($AE$7:$AE$2085)&lt;&gt;ROW(AE35)))&gt;0,"Cruzado","Sin cruce")))</f>
        <v/>
      </c>
      <c r="AS35" s="94" t="str">
        <f t="shared" si="0"/>
        <v>EN1FILIALD</v>
      </c>
      <c r="AT35" s="94" t="str" cm="1">
        <f t="array" ref="AT35">IF(AS35="","",IF(SUMPRODUCT((AS35=$AS$7:$AS$2085)*(AI35=$AI$7:$AI$2085)*(AO35=$AO$7:$AO$2085)*(AP35=$AP$7:$AP$2085)*(ROW($AS$7:$AS$2085)&lt;&gt;ROW(AS35))*((S35=0)*($S$7:$S$2085&gt;0)+(S35&gt;0)*($S$7:$S$2085=0)))&gt;0,"SALONES UNIDOS",IF(SUMPRODUCT((AS35=$AS$7:$AS$2085)*(AI35=$AI$7:$AI$2085)*((AO35&lt;$AP$7:$AP$2085)*(AP35&gt;$AO$7:$AO$2085))*(ROW($AS$7:$AS$2085)&lt;&gt;ROW(AS35)))&gt;0,"Cruzado","Sin cruce")))</f>
        <v>Sin cruce</v>
      </c>
    </row>
    <row r="36" spans="3:46" s="9" customFormat="1" ht="18.75" hidden="1" customHeight="1">
      <c r="C36" s="496" t="s">
        <v>572</v>
      </c>
      <c r="D36" s="479" t="s">
        <v>573</v>
      </c>
      <c r="E36" s="479">
        <v>20261</v>
      </c>
      <c r="F36" s="497" t="s">
        <v>38</v>
      </c>
      <c r="G36" s="497" t="s">
        <v>80</v>
      </c>
      <c r="H36" s="497" t="s">
        <v>63</v>
      </c>
      <c r="I36" s="497">
        <v>1</v>
      </c>
      <c r="J36" s="497" t="s">
        <v>66</v>
      </c>
      <c r="K36" s="497" t="s">
        <v>66</v>
      </c>
      <c r="L36" s="499" t="s">
        <v>590</v>
      </c>
      <c r="M36" s="533" t="s">
        <v>591</v>
      </c>
      <c r="N36" s="479" t="s">
        <v>586</v>
      </c>
      <c r="O36" s="479" t="s">
        <v>578</v>
      </c>
      <c r="P36" s="497" t="s">
        <v>579</v>
      </c>
      <c r="Q36" s="479">
        <v>3</v>
      </c>
      <c r="R36" s="479">
        <v>2</v>
      </c>
      <c r="S36" s="479">
        <v>5</v>
      </c>
      <c r="T36" s="479">
        <v>4</v>
      </c>
      <c r="U36" s="469"/>
      <c r="V36" s="547">
        <v>30</v>
      </c>
      <c r="W36" s="548">
        <v>21815423</v>
      </c>
      <c r="X36" s="564" t="s">
        <v>511</v>
      </c>
      <c r="Y36" s="479" t="s">
        <v>579</v>
      </c>
      <c r="Z36" s="479"/>
      <c r="AA36" s="497"/>
      <c r="AB36" s="497"/>
      <c r="AC36" s="497" t="s">
        <v>601</v>
      </c>
      <c r="AD36" s="497"/>
      <c r="AE36" s="479"/>
      <c r="AF36" s="497"/>
      <c r="AG36" s="497"/>
      <c r="AH36" s="497" t="s">
        <v>203</v>
      </c>
      <c r="AI36" s="479">
        <v>4</v>
      </c>
      <c r="AJ36" s="479">
        <v>18</v>
      </c>
      <c r="AK36" s="479">
        <v>30</v>
      </c>
      <c r="AL36" s="479">
        <v>22</v>
      </c>
      <c r="AM36" s="479">
        <v>40</v>
      </c>
      <c r="AN36" s="490">
        <f>IF(AJ36="",S36,ROUND(((((AL36/24)+(AM36/1440))-((AJ36/24)+(AK36/1440)))*1440/50),5))</f>
        <v>5</v>
      </c>
      <c r="AO36" s="491">
        <f>AJ36/24+AK36/1440</f>
        <v>0.77083333333333337</v>
      </c>
      <c r="AP36" s="491">
        <f>AL36/24+AM36/1440</f>
        <v>0.94444444444444442</v>
      </c>
      <c r="AQ36" s="23" t="str" cm="1">
        <f t="array" ref="AQ36">IF(X36="","",IF(SUMPRODUCT((X36=$X$7:$X$2085)*(AI36=$AI$7:$AI$2085)*(AO36=$AO$7:$AO$2085)*(AP36=$AP$7:$AP$2085)*(ROW($X$7:$X$2085)&lt;&gt;ROW(X36))*((S36=0)*($S$7:$S$2085&gt;0)+(S36&gt;0)*($S$7:$S$2085=0)))&gt;0,"SALONES UNIDOS",IF(SUMPRODUCT((X36=$X$7:$X$2085)*(AI36=$AI$7:$AI$2085)*((AO36&lt;$AP$7:$AP$2085)*(AP36&gt;$AO$7:$AO$2085))*(ROW($X$7:$X$2085)&lt;&gt;ROW(X36)))&gt;0,"Cruzado","Sin cruce")))</f>
        <v>Sin cruce</v>
      </c>
      <c r="AR36" s="23" t="str" cm="1">
        <f t="array" ref="AR36">IF(AE36="","",IF(SUMPRODUCT((AE36=$AE$7:$AE$2085)*(AI36=$AI$7:$AI$2085)*(AO36=$AO$7:$AO$2085)*(AP36=$AP$7:$AP$2085)*(ROW($AE$7:$AE$2085)&lt;&gt;ROW(AE36))*((S36=0)*($S$7:$S$2085&gt;0)+(S36&gt;0)*($S$7:$S$2085=0)))&gt;0,"SALONES UNIDOS",IF(SUMPRODUCT((AE36=$AE$7:$AE$2085)*(AI36=$AI$7:$AI$2085)*((AO36&lt;$AP$7:$AP$2085)*(AP36&gt;$AO$7:$AO$2085))*(ROW($AE$7:$AE$2085)&lt;&gt;ROW(AE36)))&gt;0,"Cruzado","Sin cruce")))</f>
        <v/>
      </c>
      <c r="AS36" s="94" t="str">
        <f t="shared" si="0"/>
        <v>EN1FILIALD</v>
      </c>
      <c r="AT36" s="94" t="str" cm="1">
        <f t="array" ref="AT36">IF(AS36="","",IF(SUMPRODUCT((AS36=$AS$7:$AS$2085)*(AI36=$AI$7:$AI$2085)*(AO36=$AO$7:$AO$2085)*(AP36=$AP$7:$AP$2085)*(ROW($AS$7:$AS$2085)&lt;&gt;ROW(AS36))*((S36=0)*($S$7:$S$2085&gt;0)+(S36&gt;0)*($S$7:$S$2085=0)))&gt;0,"SALONES UNIDOS",IF(SUMPRODUCT((AS36=$AS$7:$AS$2085)*(AI36=$AI$7:$AI$2085)*((AO36&lt;$AP$7:$AP$2085)*(AP36&gt;$AO$7:$AO$2085))*(ROW($AS$7:$AS$2085)&lt;&gt;ROW(AS36)))&gt;0,"Cruzado","Sin cruce")))</f>
        <v>Sin cruce</v>
      </c>
    </row>
    <row r="37" spans="3:46" s="9" customFormat="1" ht="18.75" hidden="1" customHeight="1">
      <c r="C37" s="496" t="s">
        <v>572</v>
      </c>
      <c r="D37" s="479" t="s">
        <v>573</v>
      </c>
      <c r="E37" s="479">
        <v>20261</v>
      </c>
      <c r="F37" s="497" t="s">
        <v>38</v>
      </c>
      <c r="G37" s="497" t="s">
        <v>80</v>
      </c>
      <c r="H37" s="497" t="s">
        <v>63</v>
      </c>
      <c r="I37" s="497">
        <v>1</v>
      </c>
      <c r="J37" s="497" t="s">
        <v>66</v>
      </c>
      <c r="K37" s="497" t="s">
        <v>66</v>
      </c>
      <c r="L37" s="499" t="s">
        <v>592</v>
      </c>
      <c r="M37" s="533" t="s">
        <v>593</v>
      </c>
      <c r="N37" s="479" t="s">
        <v>586</v>
      </c>
      <c r="O37" s="479" t="s">
        <v>578</v>
      </c>
      <c r="P37" s="497" t="s">
        <v>579</v>
      </c>
      <c r="Q37" s="479">
        <v>3</v>
      </c>
      <c r="R37" s="479">
        <v>2</v>
      </c>
      <c r="S37" s="479">
        <v>5</v>
      </c>
      <c r="T37" s="479">
        <v>4</v>
      </c>
      <c r="U37" s="469"/>
      <c r="V37" s="547">
        <v>30</v>
      </c>
      <c r="W37" s="497">
        <v>70768072</v>
      </c>
      <c r="X37" s="562" t="s">
        <v>385</v>
      </c>
      <c r="Y37" s="479" t="s">
        <v>579</v>
      </c>
      <c r="Z37" s="479"/>
      <c r="AA37" s="497"/>
      <c r="AB37" s="497"/>
      <c r="AC37" s="497" t="s">
        <v>601</v>
      </c>
      <c r="AD37" s="497"/>
      <c r="AE37" s="479"/>
      <c r="AF37" s="497"/>
      <c r="AG37" s="497"/>
      <c r="AH37" s="497" t="s">
        <v>203</v>
      </c>
      <c r="AI37" s="479">
        <v>1</v>
      </c>
      <c r="AJ37" s="479">
        <v>18</v>
      </c>
      <c r="AK37" s="479">
        <v>30</v>
      </c>
      <c r="AL37" s="479">
        <v>22</v>
      </c>
      <c r="AM37" s="479">
        <v>40</v>
      </c>
      <c r="AN37" s="490">
        <f>IF(AJ37="",S37,ROUND(((((AL37/24)+(AM37/1440))-((AJ37/24)+(AK37/1440)))*1440/50),5))</f>
        <v>5</v>
      </c>
      <c r="AO37" s="491">
        <f>AJ37/24+AK37/1440</f>
        <v>0.77083333333333337</v>
      </c>
      <c r="AP37" s="491">
        <f>AL37/24+AM37/1440</f>
        <v>0.94444444444444442</v>
      </c>
      <c r="AQ37" s="23" t="str" cm="1">
        <f t="array" ref="AQ37">IF(X37="","",IF(SUMPRODUCT((X37=$X$7:$X$2085)*(AI37=$AI$7:$AI$2085)*(AO37=$AO$7:$AO$2085)*(AP37=$AP$7:$AP$2085)*(ROW($X$7:$X$2085)&lt;&gt;ROW(X37))*((S37=0)*($S$7:$S$2085&gt;0)+(S37&gt;0)*($S$7:$S$2085=0)))&gt;0,"SALONES UNIDOS",IF(SUMPRODUCT((X37=$X$7:$X$2085)*(AI37=$AI$7:$AI$2085)*((AO37&lt;$AP$7:$AP$2085)*(AP37&gt;$AO$7:$AO$2085))*(ROW($X$7:$X$2085)&lt;&gt;ROW(X37)))&gt;0,"Cruzado","Sin cruce")))</f>
        <v>Sin cruce</v>
      </c>
      <c r="AR37" s="23" t="str" cm="1">
        <f t="array" ref="AR37">IF(AE37="","",IF(SUMPRODUCT((AE37=$AE$7:$AE$2085)*(AI37=$AI$7:$AI$2085)*(AO37=$AO$7:$AO$2085)*(AP37=$AP$7:$AP$2085)*(ROW($AE$7:$AE$2085)&lt;&gt;ROW(AE37))*((S37=0)*($S$7:$S$2085&gt;0)+(S37&gt;0)*($S$7:$S$2085=0)))&gt;0,"SALONES UNIDOS",IF(SUMPRODUCT((AE37=$AE$7:$AE$2085)*(AI37=$AI$7:$AI$2085)*((AO37&lt;$AP$7:$AP$2085)*(AP37&gt;$AO$7:$AO$2085))*(ROW($AE$7:$AE$2085)&lt;&gt;ROW(AE37)))&gt;0,"Cruzado","Sin cruce")))</f>
        <v/>
      </c>
      <c r="AS37" s="94" t="str">
        <f t="shared" si="0"/>
        <v>EN1FILIALD</v>
      </c>
      <c r="AT37" s="94" t="str" cm="1">
        <f t="array" ref="AT37">IF(AS37="","",IF(SUMPRODUCT((AS37=$AS$7:$AS$2085)*(AI37=$AI$7:$AI$2085)*(AO37=$AO$7:$AO$2085)*(AP37=$AP$7:$AP$2085)*(ROW($AS$7:$AS$2085)&lt;&gt;ROW(AS37))*((S37=0)*($S$7:$S$2085&gt;0)+(S37&gt;0)*($S$7:$S$2085=0)))&gt;0,"SALONES UNIDOS",IF(SUMPRODUCT((AS37=$AS$7:$AS$2085)*(AI37=$AI$7:$AI$2085)*((AO37&lt;$AP$7:$AP$2085)*(AP37&gt;$AO$7:$AO$2085))*(ROW($AS$7:$AS$2085)&lt;&gt;ROW(AS37)))&gt;0,"Cruzado","Sin cruce")))</f>
        <v>Sin cruce</v>
      </c>
    </row>
    <row r="38" spans="3:46" s="9" customFormat="1" ht="18.75" hidden="1" customHeight="1">
      <c r="C38" s="496" t="s">
        <v>572</v>
      </c>
      <c r="D38" s="479" t="s">
        <v>573</v>
      </c>
      <c r="E38" s="479">
        <v>20261</v>
      </c>
      <c r="F38" s="497" t="s">
        <v>38</v>
      </c>
      <c r="G38" s="497" t="s">
        <v>80</v>
      </c>
      <c r="H38" s="497" t="s">
        <v>63</v>
      </c>
      <c r="I38" s="497">
        <v>1</v>
      </c>
      <c r="J38" s="497" t="s">
        <v>66</v>
      </c>
      <c r="K38" s="497" t="s">
        <v>66</v>
      </c>
      <c r="L38" s="499" t="s">
        <v>594</v>
      </c>
      <c r="M38" s="533" t="s">
        <v>595</v>
      </c>
      <c r="N38" s="479" t="s">
        <v>586</v>
      </c>
      <c r="O38" s="479" t="s">
        <v>578</v>
      </c>
      <c r="P38" s="497" t="s">
        <v>579</v>
      </c>
      <c r="Q38" s="479">
        <v>3</v>
      </c>
      <c r="R38" s="479">
        <v>2</v>
      </c>
      <c r="S38" s="479">
        <v>5</v>
      </c>
      <c r="T38" s="479">
        <v>4</v>
      </c>
      <c r="U38" s="469"/>
      <c r="V38" s="547">
        <v>30</v>
      </c>
      <c r="W38" s="497">
        <v>43071752</v>
      </c>
      <c r="X38" s="562" t="s">
        <v>465</v>
      </c>
      <c r="Y38" s="479" t="s">
        <v>579</v>
      </c>
      <c r="Z38" s="479"/>
      <c r="AA38" s="497"/>
      <c r="AB38" s="497"/>
      <c r="AC38" s="497" t="s">
        <v>601</v>
      </c>
      <c r="AD38" s="497"/>
      <c r="AE38" s="479"/>
      <c r="AF38" s="497"/>
      <c r="AG38" s="497"/>
      <c r="AH38" s="497" t="s">
        <v>203</v>
      </c>
      <c r="AI38" s="479">
        <v>5</v>
      </c>
      <c r="AJ38" s="479">
        <v>18</v>
      </c>
      <c r="AK38" s="479">
        <v>30</v>
      </c>
      <c r="AL38" s="479">
        <v>22</v>
      </c>
      <c r="AM38" s="479">
        <v>40</v>
      </c>
      <c r="AN38" s="490">
        <f>IF(AJ38="",S38,ROUND(((((AL38/24)+(AM38/1440))-((AJ38/24)+(AK38/1440)))*1440/50),5))</f>
        <v>5</v>
      </c>
      <c r="AO38" s="491">
        <f>AJ38/24+AK38/1440</f>
        <v>0.77083333333333337</v>
      </c>
      <c r="AP38" s="491">
        <f>AL38/24+AM38/1440</f>
        <v>0.94444444444444442</v>
      </c>
      <c r="AQ38" s="23" t="str" cm="1">
        <f t="array" ref="AQ38">IF(X38="","",IF(SUMPRODUCT((X38=$X$7:$X$2085)*(AI38=$AI$7:$AI$2085)*(AO38=$AO$7:$AO$2085)*(AP38=$AP$7:$AP$2085)*(ROW($X$7:$X$2085)&lt;&gt;ROW(X38))*((S38=0)*($S$7:$S$2085&gt;0)+(S38&gt;0)*($S$7:$S$2085=0)))&gt;0,"SALONES UNIDOS",IF(SUMPRODUCT((X38=$X$7:$X$2085)*(AI38=$AI$7:$AI$2085)*((AO38&lt;$AP$7:$AP$2085)*(AP38&gt;$AO$7:$AO$2085))*(ROW($X$7:$X$2085)&lt;&gt;ROW(X38)))&gt;0,"Cruzado","Sin cruce")))</f>
        <v>Sin cruce</v>
      </c>
      <c r="AR38" s="23" t="str" cm="1">
        <f t="array" ref="AR38">IF(AE38="","",IF(SUMPRODUCT((AE38=$AE$7:$AE$2085)*(AI38=$AI$7:$AI$2085)*(AO38=$AO$7:$AO$2085)*(AP38=$AP$7:$AP$2085)*(ROW($AE$7:$AE$2085)&lt;&gt;ROW(AE38))*((S38=0)*($S$7:$S$2085&gt;0)+(S38&gt;0)*($S$7:$S$2085=0)))&gt;0,"SALONES UNIDOS",IF(SUMPRODUCT((AE38=$AE$7:$AE$2085)*(AI38=$AI$7:$AI$2085)*((AO38&lt;$AP$7:$AP$2085)*(AP38&gt;$AO$7:$AO$2085))*(ROW($AE$7:$AE$2085)&lt;&gt;ROW(AE38)))&gt;0,"Cruzado","Sin cruce")))</f>
        <v/>
      </c>
      <c r="AS38" s="94" t="str">
        <f t="shared" si="0"/>
        <v>EN1FILIALD</v>
      </c>
      <c r="AT38" s="94" t="str" cm="1">
        <f t="array" ref="AT38">IF(AS38="","",IF(SUMPRODUCT((AS38=$AS$7:$AS$2085)*(AI38=$AI$7:$AI$2085)*(AO38=$AO$7:$AO$2085)*(AP38=$AP$7:$AP$2085)*(ROW($AS$7:$AS$2085)&lt;&gt;ROW(AS38))*((S38=0)*($S$7:$S$2085&gt;0)+(S38&gt;0)*($S$7:$S$2085=0)))&gt;0,"SALONES UNIDOS",IF(SUMPRODUCT((AS38=$AS$7:$AS$2085)*(AI38=$AI$7:$AI$2085)*((AO38&lt;$AP$7:$AP$2085)*(AP38&gt;$AO$7:$AO$2085))*(ROW($AS$7:$AS$2085)&lt;&gt;ROW(AS38)))&gt;0,"Cruzado","Sin cruce")))</f>
        <v>Sin cruce</v>
      </c>
    </row>
    <row r="39" spans="3:46" s="9" customFormat="1" ht="18.75" hidden="1" customHeight="1">
      <c r="C39" s="496" t="s">
        <v>572</v>
      </c>
      <c r="D39" s="479" t="s">
        <v>573</v>
      </c>
      <c r="E39" s="479">
        <v>20261</v>
      </c>
      <c r="F39" s="497" t="s">
        <v>38</v>
      </c>
      <c r="G39" s="497" t="s">
        <v>80</v>
      </c>
      <c r="H39" s="497" t="s">
        <v>63</v>
      </c>
      <c r="I39" s="497">
        <v>1</v>
      </c>
      <c r="J39" s="497" t="s">
        <v>77</v>
      </c>
      <c r="K39" s="497" t="s">
        <v>77</v>
      </c>
      <c r="L39" s="499" t="s">
        <v>575</v>
      </c>
      <c r="M39" s="533" t="s">
        <v>576</v>
      </c>
      <c r="N39" s="479" t="s">
        <v>577</v>
      </c>
      <c r="O39" s="479" t="s">
        <v>578</v>
      </c>
      <c r="P39" s="497" t="s">
        <v>579</v>
      </c>
      <c r="Q39" s="479">
        <v>2</v>
      </c>
      <c r="R39" s="479">
        <v>0</v>
      </c>
      <c r="S39" s="479">
        <v>2</v>
      </c>
      <c r="T39" s="479">
        <v>3</v>
      </c>
      <c r="U39" s="469"/>
      <c r="V39" s="547">
        <v>30</v>
      </c>
      <c r="W39" s="481">
        <v>22096438</v>
      </c>
      <c r="X39" s="563" t="s">
        <v>397</v>
      </c>
      <c r="Y39" s="479" t="s">
        <v>579</v>
      </c>
      <c r="Z39" s="479"/>
      <c r="AA39" s="479"/>
      <c r="AB39" s="479"/>
      <c r="AC39" s="479" t="s">
        <v>604</v>
      </c>
      <c r="AD39" s="479"/>
      <c r="AE39" s="479"/>
      <c r="AF39" s="497"/>
      <c r="AG39" s="497"/>
      <c r="AH39" s="497" t="s">
        <v>582</v>
      </c>
      <c r="AI39" s="480">
        <v>4</v>
      </c>
      <c r="AJ39" s="480">
        <v>21</v>
      </c>
      <c r="AK39" s="480">
        <v>50</v>
      </c>
      <c r="AL39" s="480">
        <v>23</v>
      </c>
      <c r="AM39" s="480">
        <v>30</v>
      </c>
      <c r="AN39" s="490">
        <f>IF(AJ39="",S39,ROUND(((((AL39/24)+(AM39/1440))-((AJ39/24)+(AK39/1440)))*1440/50),5))</f>
        <v>2</v>
      </c>
      <c r="AO39" s="491">
        <f>AJ39/24+AK39/1440</f>
        <v>0.90972222222222221</v>
      </c>
      <c r="AP39" s="491">
        <f>AL39/24+AM39/1440</f>
        <v>0.97916666666666674</v>
      </c>
      <c r="AQ39" s="23" t="str" cm="1">
        <f t="array" ref="AQ39">IF(X39="","",IF(SUMPRODUCT((X39=$X$7:$X$2085)*(AI39=$AI$7:$AI$2085)*(AO39=$AO$7:$AO$2085)*(AP39=$AP$7:$AP$2085)*(ROW($X$7:$X$2085)&lt;&gt;ROW(X39))*((S39=0)*($S$7:$S$2085&gt;0)+(S39&gt;0)*($S$7:$S$2085=0)))&gt;0,"SALONES UNIDOS",IF(SUMPRODUCT((X39=$X$7:$X$2085)*(AI39=$AI$7:$AI$2085)*((AO39&lt;$AP$7:$AP$2085)*(AP39&gt;$AO$7:$AO$2085))*(ROW($X$7:$X$2085)&lt;&gt;ROW(X39)))&gt;0,"Cruzado","Sin cruce")))</f>
        <v>Sin cruce</v>
      </c>
      <c r="AR39" s="23" t="str" cm="1">
        <f t="array" ref="AR39">IF(AE39="","",IF(SUMPRODUCT((AE39=$AE$7:$AE$2085)*(AI39=$AI$7:$AI$2085)*(AO39=$AO$7:$AO$2085)*(AP39=$AP$7:$AP$2085)*(ROW($AE$7:$AE$2085)&lt;&gt;ROW(AE39))*((S39=0)*($S$7:$S$2085&gt;0)+(S39&gt;0)*($S$7:$S$2085=0)))&gt;0,"SALONES UNIDOS",IF(SUMPRODUCT((AE39=$AE$7:$AE$2085)*(AI39=$AI$7:$AI$2085)*((AO39&lt;$AP$7:$AP$2085)*(AP39&gt;$AO$7:$AO$2085))*(ROW($AE$7:$AE$2085)&lt;&gt;ROW(AE39)))&gt;0,"Cruzado","Sin cruce")))</f>
        <v/>
      </c>
      <c r="AS39" s="94" t="str">
        <f t="shared" si="0"/>
        <v>EN1FILIALE</v>
      </c>
      <c r="AT39" s="94" t="str" cm="1">
        <f t="array" ref="AT39">IF(AS39="","",IF(SUMPRODUCT((AS39=$AS$7:$AS$2085)*(AI39=$AI$7:$AI$2085)*(AO39=$AO$7:$AO$2085)*(AP39=$AP$7:$AP$2085)*(ROW($AS$7:$AS$2085)&lt;&gt;ROW(AS39))*((S39=0)*($S$7:$S$2085&gt;0)+(S39&gt;0)*($S$7:$S$2085=0)))&gt;0,"SALONES UNIDOS",IF(SUMPRODUCT((AS39=$AS$7:$AS$2085)*(AI39=$AI$7:$AI$2085)*((AO39&lt;$AP$7:$AP$2085)*(AP39&gt;$AO$7:$AO$2085))*(ROW($AS$7:$AS$2085)&lt;&gt;ROW(AS39)))&gt;0,"Cruzado","Sin cruce")))</f>
        <v>Sin cruce</v>
      </c>
    </row>
    <row r="40" spans="3:46" s="9" customFormat="1" ht="18.75" hidden="1" customHeight="1">
      <c r="C40" s="496" t="s">
        <v>572</v>
      </c>
      <c r="D40" s="479" t="s">
        <v>573</v>
      </c>
      <c r="E40" s="479">
        <v>20261</v>
      </c>
      <c r="F40" s="497" t="s">
        <v>38</v>
      </c>
      <c r="G40" s="497" t="s">
        <v>80</v>
      </c>
      <c r="H40" s="497" t="s">
        <v>63</v>
      </c>
      <c r="I40" s="497">
        <v>1</v>
      </c>
      <c r="J40" s="497" t="s">
        <v>605</v>
      </c>
      <c r="K40" s="497" t="s">
        <v>77</v>
      </c>
      <c r="L40" s="499" t="s">
        <v>575</v>
      </c>
      <c r="M40" s="533" t="s">
        <v>576</v>
      </c>
      <c r="N40" s="479" t="s">
        <v>577</v>
      </c>
      <c r="O40" s="479" t="s">
        <v>578</v>
      </c>
      <c r="P40" s="497" t="s">
        <v>579</v>
      </c>
      <c r="Q40" s="479">
        <v>0</v>
      </c>
      <c r="R40" s="479">
        <v>2</v>
      </c>
      <c r="S40" s="479">
        <v>2</v>
      </c>
      <c r="T40" s="479">
        <v>3</v>
      </c>
      <c r="U40" s="469"/>
      <c r="V40" s="547">
        <v>15</v>
      </c>
      <c r="W40" s="481">
        <v>22096438</v>
      </c>
      <c r="X40" s="563" t="s">
        <v>397</v>
      </c>
      <c r="Y40" s="479" t="s">
        <v>579</v>
      </c>
      <c r="Z40" s="479"/>
      <c r="AA40" s="479"/>
      <c r="AB40" s="479"/>
      <c r="AC40" s="493"/>
      <c r="AD40" s="479"/>
      <c r="AE40" s="479" t="s">
        <v>580</v>
      </c>
      <c r="AF40" s="497"/>
      <c r="AG40" s="497"/>
      <c r="AH40" s="497" t="s">
        <v>100</v>
      </c>
      <c r="AI40" s="480">
        <v>5</v>
      </c>
      <c r="AJ40" s="480">
        <v>20</v>
      </c>
      <c r="AK40" s="480">
        <v>10</v>
      </c>
      <c r="AL40" s="480">
        <v>21</v>
      </c>
      <c r="AM40" s="480">
        <v>50</v>
      </c>
      <c r="AN40" s="490">
        <f>IF(AJ40="",S40,ROUND(((((AL40/24)+(AM40/1440))-((AJ40/24)+(AK40/1440)))*1440/50),5))</f>
        <v>2</v>
      </c>
      <c r="AO40" s="491">
        <f>AJ40/24+AK40/1440</f>
        <v>0.84027777777777779</v>
      </c>
      <c r="AP40" s="491">
        <f>AL40/24+AM40/1440</f>
        <v>0.90972222222222221</v>
      </c>
      <c r="AQ40" s="23" t="str" cm="1">
        <f t="array" ref="AQ40">IF(X40="","",IF(SUMPRODUCT((X40=$X$7:$X$2085)*(AI40=$AI$7:$AI$2085)*(AO40=$AO$7:$AO$2085)*(AP40=$AP$7:$AP$2085)*(ROW($X$7:$X$2085)&lt;&gt;ROW(X40))*((S40=0)*($S$7:$S$2085&gt;0)+(S40&gt;0)*($S$7:$S$2085=0)))&gt;0,"SALONES UNIDOS",IF(SUMPRODUCT((X40=$X$7:$X$2085)*(AI40=$AI$7:$AI$2085)*((AO40&lt;$AP$7:$AP$2085)*(AP40&gt;$AO$7:$AO$2085))*(ROW($X$7:$X$2085)&lt;&gt;ROW(X40)))&gt;0,"Cruzado","Sin cruce")))</f>
        <v>Sin cruce</v>
      </c>
      <c r="AR40" s="23" t="str" cm="1">
        <f t="array" ref="AR40">IF(AE40="","",IF(SUMPRODUCT((AE40=$AE$7:$AE$2085)*(AI40=$AI$7:$AI$2085)*(AO40=$AO$7:$AO$2085)*(AP40=$AP$7:$AP$2085)*(ROW($AE$7:$AE$2085)&lt;&gt;ROW(AE40))*((S40=0)*($S$7:$S$2085&gt;0)+(S40&gt;0)*($S$7:$S$2085=0)))&gt;0,"SALONES UNIDOS",IF(SUMPRODUCT((AE40=$AE$7:$AE$2085)*(AI40=$AI$7:$AI$2085)*((AO40&lt;$AP$7:$AP$2085)*(AP40&gt;$AO$7:$AO$2085))*(ROW($AE$7:$AE$2085)&lt;&gt;ROW(AE40)))&gt;0,"Cruzado","Sin cruce")))</f>
        <v>Sin cruce</v>
      </c>
      <c r="AS40" s="94" t="str">
        <f t="shared" si="0"/>
        <v>EN1FILIALE</v>
      </c>
      <c r="AT40" s="94" t="str" cm="1">
        <f t="array" ref="AT40">IF(AS40="","",IF(SUMPRODUCT((AS40=$AS$7:$AS$2085)*(AI40=$AI$7:$AI$2085)*(AO40=$AO$7:$AO$2085)*(AP40=$AP$7:$AP$2085)*(ROW($AS$7:$AS$2085)&lt;&gt;ROW(AS40))*((S40=0)*($S$7:$S$2085&gt;0)+(S40&gt;0)*($S$7:$S$2085=0)))&gt;0,"SALONES UNIDOS",IF(SUMPRODUCT((AS40=$AS$7:$AS$2085)*(AI40=$AI$7:$AI$2085)*((AO40&lt;$AP$7:$AP$2085)*(AP40&gt;$AO$7:$AO$2085))*(ROW($AS$7:$AS$2085)&lt;&gt;ROW(AS40)))&gt;0,"Cruzado","Sin cruce")))</f>
        <v>Sin cruce</v>
      </c>
    </row>
    <row r="41" spans="3:46" s="9" customFormat="1" ht="18.75" hidden="1" customHeight="1">
      <c r="C41" s="496" t="s">
        <v>572</v>
      </c>
      <c r="D41" s="479" t="s">
        <v>573</v>
      </c>
      <c r="E41" s="479">
        <v>20261</v>
      </c>
      <c r="F41" s="497" t="s">
        <v>38</v>
      </c>
      <c r="G41" s="497" t="s">
        <v>80</v>
      </c>
      <c r="H41" s="497" t="s">
        <v>63</v>
      </c>
      <c r="I41" s="497">
        <v>1</v>
      </c>
      <c r="J41" s="497" t="s">
        <v>606</v>
      </c>
      <c r="K41" s="497" t="s">
        <v>77</v>
      </c>
      <c r="L41" s="499" t="s">
        <v>575</v>
      </c>
      <c r="M41" s="533" t="s">
        <v>576</v>
      </c>
      <c r="N41" s="479" t="s">
        <v>577</v>
      </c>
      <c r="O41" s="479" t="s">
        <v>578</v>
      </c>
      <c r="P41" s="497" t="s">
        <v>579</v>
      </c>
      <c r="Q41" s="479">
        <v>0</v>
      </c>
      <c r="R41" s="479">
        <v>2</v>
      </c>
      <c r="S41" s="479">
        <v>2</v>
      </c>
      <c r="T41" s="479">
        <v>3</v>
      </c>
      <c r="U41" s="469"/>
      <c r="V41" s="547">
        <v>15</v>
      </c>
      <c r="W41" s="481">
        <v>22096438</v>
      </c>
      <c r="X41" s="563" t="s">
        <v>397</v>
      </c>
      <c r="Y41" s="479" t="s">
        <v>579</v>
      </c>
      <c r="Z41" s="479"/>
      <c r="AA41" s="479"/>
      <c r="AB41" s="479"/>
      <c r="AC41" s="493"/>
      <c r="AD41" s="479"/>
      <c r="AE41" s="479" t="s">
        <v>580</v>
      </c>
      <c r="AF41" s="497"/>
      <c r="AG41" s="497"/>
      <c r="AH41" s="497" t="s">
        <v>100</v>
      </c>
      <c r="AI41" s="480">
        <v>5</v>
      </c>
      <c r="AJ41" s="480">
        <v>21</v>
      </c>
      <c r="AK41" s="480">
        <v>50</v>
      </c>
      <c r="AL41" s="480">
        <v>23</v>
      </c>
      <c r="AM41" s="480">
        <v>30</v>
      </c>
      <c r="AN41" s="490">
        <f>IF(AJ41="",S41,ROUND(((((AL41/24)+(AM41/1440))-((AJ41/24)+(AK41/1440)))*1440/50),5))</f>
        <v>2</v>
      </c>
      <c r="AO41" s="491">
        <f>AJ41/24+AK41/1440</f>
        <v>0.90972222222222221</v>
      </c>
      <c r="AP41" s="491">
        <f>AL41/24+AM41/1440</f>
        <v>0.97916666666666674</v>
      </c>
      <c r="AQ41" s="23" t="str" cm="1">
        <f t="array" ref="AQ41">IF(X41="","",IF(SUMPRODUCT((X41=$X$7:$X$2085)*(AI41=$AI$7:$AI$2085)*(AO41=$AO$7:$AO$2085)*(AP41=$AP$7:$AP$2085)*(ROW($X$7:$X$2085)&lt;&gt;ROW(X41))*((S41=0)*($S$7:$S$2085&gt;0)+(S41&gt;0)*($S$7:$S$2085=0)))&gt;0,"SALONES UNIDOS",IF(SUMPRODUCT((X41=$X$7:$X$2085)*(AI41=$AI$7:$AI$2085)*((AO41&lt;$AP$7:$AP$2085)*(AP41&gt;$AO$7:$AO$2085))*(ROW($X$7:$X$2085)&lt;&gt;ROW(X41)))&gt;0,"Cruzado","Sin cruce")))</f>
        <v>Sin cruce</v>
      </c>
      <c r="AR41" s="23" t="str" cm="1">
        <f t="array" ref="AR41">IF(AE41="","",IF(SUMPRODUCT((AE41=$AE$7:$AE$2085)*(AI41=$AI$7:$AI$2085)*(AO41=$AO$7:$AO$2085)*(AP41=$AP$7:$AP$2085)*(ROW($AE$7:$AE$2085)&lt;&gt;ROW(AE41))*((S41=0)*($S$7:$S$2085&gt;0)+(S41&gt;0)*($S$7:$S$2085=0)))&gt;0,"SALONES UNIDOS",IF(SUMPRODUCT((AE41=$AE$7:$AE$2085)*(AI41=$AI$7:$AI$2085)*((AO41&lt;$AP$7:$AP$2085)*(AP41&gt;$AO$7:$AO$2085))*(ROW($AE$7:$AE$2085)&lt;&gt;ROW(AE41)))&gt;0,"Cruzado","Sin cruce")))</f>
        <v>Sin cruce</v>
      </c>
      <c r="AS41" s="94" t="str">
        <f t="shared" si="0"/>
        <v>EN1FILIALE</v>
      </c>
      <c r="AT41" s="94" t="str" cm="1">
        <f t="array" ref="AT41">IF(AS41="","",IF(SUMPRODUCT((AS41=$AS$7:$AS$2085)*(AI41=$AI$7:$AI$2085)*(AO41=$AO$7:$AO$2085)*(AP41=$AP$7:$AP$2085)*(ROW($AS$7:$AS$2085)&lt;&gt;ROW(AS41))*((S41=0)*($S$7:$S$2085&gt;0)+(S41&gt;0)*($S$7:$S$2085=0)))&gt;0,"SALONES UNIDOS",IF(SUMPRODUCT((AS41=$AS$7:$AS$2085)*(AI41=$AI$7:$AI$2085)*((AO41&lt;$AP$7:$AP$2085)*(AP41&gt;$AO$7:$AO$2085))*(ROW($AS$7:$AS$2085)&lt;&gt;ROW(AS41)))&gt;0,"Cruzado","Sin cruce")))</f>
        <v>Sin cruce</v>
      </c>
    </row>
    <row r="42" spans="3:46" s="9" customFormat="1" ht="18.75" hidden="1" customHeight="1">
      <c r="C42" s="496" t="s">
        <v>572</v>
      </c>
      <c r="D42" s="479" t="s">
        <v>573</v>
      </c>
      <c r="E42" s="479">
        <v>20261</v>
      </c>
      <c r="F42" s="497" t="s">
        <v>38</v>
      </c>
      <c r="G42" s="497" t="s">
        <v>80</v>
      </c>
      <c r="H42" s="497" t="s">
        <v>63</v>
      </c>
      <c r="I42" s="497">
        <v>1</v>
      </c>
      <c r="J42" s="497" t="s">
        <v>77</v>
      </c>
      <c r="K42" s="497" t="s">
        <v>77</v>
      </c>
      <c r="L42" s="499" t="s">
        <v>584</v>
      </c>
      <c r="M42" s="533" t="s">
        <v>585</v>
      </c>
      <c r="N42" s="479" t="s">
        <v>586</v>
      </c>
      <c r="O42" s="479" t="s">
        <v>578</v>
      </c>
      <c r="P42" s="497" t="s">
        <v>579</v>
      </c>
      <c r="Q42" s="479">
        <v>2</v>
      </c>
      <c r="R42" s="479">
        <v>2</v>
      </c>
      <c r="S42" s="479">
        <v>4</v>
      </c>
      <c r="T42" s="479">
        <v>3</v>
      </c>
      <c r="U42" s="469"/>
      <c r="V42" s="547">
        <v>30</v>
      </c>
      <c r="W42" s="497">
        <v>43071752</v>
      </c>
      <c r="X42" s="562" t="s">
        <v>465</v>
      </c>
      <c r="Y42" s="479" t="s">
        <v>579</v>
      </c>
      <c r="Z42" s="479"/>
      <c r="AA42" s="479"/>
      <c r="AB42" s="479"/>
      <c r="AC42" s="479" t="s">
        <v>607</v>
      </c>
      <c r="AD42" s="479"/>
      <c r="AE42" s="479"/>
      <c r="AF42" s="497"/>
      <c r="AG42" s="497"/>
      <c r="AH42" s="497" t="s">
        <v>203</v>
      </c>
      <c r="AI42" s="479">
        <v>2</v>
      </c>
      <c r="AJ42" s="479">
        <v>18</v>
      </c>
      <c r="AK42" s="479">
        <v>30</v>
      </c>
      <c r="AL42" s="479">
        <v>21</v>
      </c>
      <c r="AM42" s="479">
        <v>50</v>
      </c>
      <c r="AN42" s="490">
        <f>IF(AJ42="",S42,ROUND(((((AL42/24)+(AM42/1440))-((AJ42/24)+(AK42/1440)))*1440/50),5))</f>
        <v>4</v>
      </c>
      <c r="AO42" s="491">
        <f>AJ42/24+AK42/1440</f>
        <v>0.77083333333333337</v>
      </c>
      <c r="AP42" s="491">
        <f>AL42/24+AM42/1440</f>
        <v>0.90972222222222221</v>
      </c>
      <c r="AQ42" s="23" t="str" cm="1">
        <f t="array" ref="AQ42">IF(X42="","",IF(SUMPRODUCT((X42=$X$7:$X$2085)*(AI42=$AI$7:$AI$2085)*(AO42=$AO$7:$AO$2085)*(AP42=$AP$7:$AP$2085)*(ROW($X$7:$X$2085)&lt;&gt;ROW(X42))*((S42=0)*($S$7:$S$2085&gt;0)+(S42&gt;0)*($S$7:$S$2085=0)))&gt;0,"SALONES UNIDOS",IF(SUMPRODUCT((X42=$X$7:$X$2085)*(AI42=$AI$7:$AI$2085)*((AO42&lt;$AP$7:$AP$2085)*(AP42&gt;$AO$7:$AO$2085))*(ROW($X$7:$X$2085)&lt;&gt;ROW(X42)))&gt;0,"Cruzado","Sin cruce")))</f>
        <v>Sin cruce</v>
      </c>
      <c r="AR42" s="23" t="str" cm="1">
        <f t="array" ref="AR42">IF(AE42="","",IF(SUMPRODUCT((AE42=$AE$7:$AE$2085)*(AI42=$AI$7:$AI$2085)*(AO42=$AO$7:$AO$2085)*(AP42=$AP$7:$AP$2085)*(ROW($AE$7:$AE$2085)&lt;&gt;ROW(AE42))*((S42=0)*($S$7:$S$2085&gt;0)+(S42&gt;0)*($S$7:$S$2085=0)))&gt;0,"SALONES UNIDOS",IF(SUMPRODUCT((AE42=$AE$7:$AE$2085)*(AI42=$AI$7:$AI$2085)*((AO42&lt;$AP$7:$AP$2085)*(AP42&gt;$AO$7:$AO$2085))*(ROW($AE$7:$AE$2085)&lt;&gt;ROW(AE42)))&gt;0,"Cruzado","Sin cruce")))</f>
        <v/>
      </c>
      <c r="AS42" s="94" t="str">
        <f t="shared" si="0"/>
        <v>EN1FILIALE</v>
      </c>
      <c r="AT42" s="94" t="str" cm="1">
        <f t="array" ref="AT42">IF(AS42="","",IF(SUMPRODUCT((AS42=$AS$7:$AS$2085)*(AI42=$AI$7:$AI$2085)*(AO42=$AO$7:$AO$2085)*(AP42=$AP$7:$AP$2085)*(ROW($AS$7:$AS$2085)&lt;&gt;ROW(AS42))*((S42=0)*($S$7:$S$2085&gt;0)+(S42&gt;0)*($S$7:$S$2085=0)))&gt;0,"SALONES UNIDOS",IF(SUMPRODUCT((AS42=$AS$7:$AS$2085)*(AI42=$AI$7:$AI$2085)*((AO42&lt;$AP$7:$AP$2085)*(AP42&gt;$AO$7:$AO$2085))*(ROW($AS$7:$AS$2085)&lt;&gt;ROW(AS42)))&gt;0,"Cruzado","Sin cruce")))</f>
        <v>Sin cruce</v>
      </c>
    </row>
    <row r="43" spans="3:46" s="9" customFormat="1" ht="18.75" hidden="1" customHeight="1">
      <c r="C43" s="496" t="s">
        <v>572</v>
      </c>
      <c r="D43" s="479" t="s">
        <v>573</v>
      </c>
      <c r="E43" s="479">
        <v>20261</v>
      </c>
      <c r="F43" s="497" t="s">
        <v>38</v>
      </c>
      <c r="G43" s="497" t="s">
        <v>80</v>
      </c>
      <c r="H43" s="497" t="s">
        <v>63</v>
      </c>
      <c r="I43" s="497">
        <v>1</v>
      </c>
      <c r="J43" s="497" t="s">
        <v>77</v>
      </c>
      <c r="K43" s="497" t="s">
        <v>77</v>
      </c>
      <c r="L43" s="499" t="s">
        <v>587</v>
      </c>
      <c r="M43" s="533" t="s">
        <v>588</v>
      </c>
      <c r="N43" s="479" t="s">
        <v>577</v>
      </c>
      <c r="O43" s="479" t="s">
        <v>578</v>
      </c>
      <c r="P43" s="497" t="s">
        <v>579</v>
      </c>
      <c r="Q43" s="479">
        <v>2</v>
      </c>
      <c r="R43" s="479">
        <v>2</v>
      </c>
      <c r="S43" s="479">
        <v>4</v>
      </c>
      <c r="T43" s="479">
        <v>3</v>
      </c>
      <c r="U43" s="469"/>
      <c r="V43" s="547">
        <v>30</v>
      </c>
      <c r="W43" s="481">
        <v>40857567</v>
      </c>
      <c r="X43" s="563" t="s">
        <v>413</v>
      </c>
      <c r="Y43" s="479" t="s">
        <v>579</v>
      </c>
      <c r="Z43" s="479"/>
      <c r="AA43" s="479"/>
      <c r="AB43" s="479"/>
      <c r="AC43" s="479" t="s">
        <v>607</v>
      </c>
      <c r="AD43" s="479"/>
      <c r="AE43" s="479"/>
      <c r="AF43" s="497"/>
      <c r="AG43" s="497"/>
      <c r="AH43" s="497" t="s">
        <v>203</v>
      </c>
      <c r="AI43" s="480">
        <v>3</v>
      </c>
      <c r="AJ43" s="480">
        <v>18</v>
      </c>
      <c r="AK43" s="480">
        <v>30</v>
      </c>
      <c r="AL43" s="480">
        <v>21</v>
      </c>
      <c r="AM43" s="480">
        <v>50</v>
      </c>
      <c r="AN43" s="490">
        <f>IF(AJ43="",S43,ROUND(((((AL43/24)+(AM43/1440))-((AJ43/24)+(AK43/1440)))*1440/50),5))</f>
        <v>4</v>
      </c>
      <c r="AO43" s="491">
        <f>AJ43/24+AK43/1440</f>
        <v>0.77083333333333337</v>
      </c>
      <c r="AP43" s="491">
        <f>AL43/24+AM43/1440</f>
        <v>0.90972222222222221</v>
      </c>
      <c r="AQ43" s="23" t="str" cm="1">
        <f t="array" ref="AQ43">IF(X43="","",IF(SUMPRODUCT((X43=$X$7:$X$2085)*(AI43=$AI$7:$AI$2085)*(AO43=$AO$7:$AO$2085)*(AP43=$AP$7:$AP$2085)*(ROW($X$7:$X$2085)&lt;&gt;ROW(X43))*((S43=0)*($S$7:$S$2085&gt;0)+(S43&gt;0)*($S$7:$S$2085=0)))&gt;0,"SALONES UNIDOS",IF(SUMPRODUCT((X43=$X$7:$X$2085)*(AI43=$AI$7:$AI$2085)*((AO43&lt;$AP$7:$AP$2085)*(AP43&gt;$AO$7:$AO$2085))*(ROW($X$7:$X$2085)&lt;&gt;ROW(X43)))&gt;0,"Cruzado","Sin cruce")))</f>
        <v>Sin cruce</v>
      </c>
      <c r="AR43" s="23" t="str" cm="1">
        <f t="array" ref="AR43">IF(AE43="","",IF(SUMPRODUCT((AE43=$AE$7:$AE$2085)*(AI43=$AI$7:$AI$2085)*(AO43=$AO$7:$AO$2085)*(AP43=$AP$7:$AP$2085)*(ROW($AE$7:$AE$2085)&lt;&gt;ROW(AE43))*((S43=0)*($S$7:$S$2085&gt;0)+(S43&gt;0)*($S$7:$S$2085=0)))&gt;0,"SALONES UNIDOS",IF(SUMPRODUCT((AE43=$AE$7:$AE$2085)*(AI43=$AI$7:$AI$2085)*((AO43&lt;$AP$7:$AP$2085)*(AP43&gt;$AO$7:$AO$2085))*(ROW($AE$7:$AE$2085)&lt;&gt;ROW(AE43)))&gt;0,"Cruzado","Sin cruce")))</f>
        <v/>
      </c>
      <c r="AS43" s="94" t="str">
        <f t="shared" si="0"/>
        <v>EN1FILIALE</v>
      </c>
      <c r="AT43" s="94" t="str" cm="1">
        <f t="array" ref="AT43">IF(AS43="","",IF(SUMPRODUCT((AS43=$AS$7:$AS$2085)*(AI43=$AI$7:$AI$2085)*(AO43=$AO$7:$AO$2085)*(AP43=$AP$7:$AP$2085)*(ROW($AS$7:$AS$2085)&lt;&gt;ROW(AS43))*((S43=0)*($S$7:$S$2085&gt;0)+(S43&gt;0)*($S$7:$S$2085=0)))&gt;0,"SALONES UNIDOS",IF(SUMPRODUCT((AS43=$AS$7:$AS$2085)*(AI43=$AI$7:$AI$2085)*((AO43&lt;$AP$7:$AP$2085)*(AP43&gt;$AO$7:$AO$2085))*(ROW($AS$7:$AS$2085)&lt;&gt;ROW(AS43)))&gt;0,"Cruzado","Sin cruce")))</f>
        <v>Sin cruce</v>
      </c>
    </row>
    <row r="44" spans="3:46" s="9" customFormat="1" ht="18.75" hidden="1" customHeight="1">
      <c r="C44" s="496" t="s">
        <v>572</v>
      </c>
      <c r="D44" s="479" t="s">
        <v>573</v>
      </c>
      <c r="E44" s="479">
        <v>20261</v>
      </c>
      <c r="F44" s="497" t="s">
        <v>38</v>
      </c>
      <c r="G44" s="497" t="s">
        <v>80</v>
      </c>
      <c r="H44" s="497" t="s">
        <v>63</v>
      </c>
      <c r="I44" s="497">
        <v>1</v>
      </c>
      <c r="J44" s="497" t="s">
        <v>77</v>
      </c>
      <c r="K44" s="497" t="s">
        <v>77</v>
      </c>
      <c r="L44" s="499" t="s">
        <v>590</v>
      </c>
      <c r="M44" s="533" t="s">
        <v>591</v>
      </c>
      <c r="N44" s="479" t="s">
        <v>586</v>
      </c>
      <c r="O44" s="479" t="s">
        <v>578</v>
      </c>
      <c r="P44" s="497" t="s">
        <v>579</v>
      </c>
      <c r="Q44" s="479">
        <v>0</v>
      </c>
      <c r="R44" s="479">
        <v>2</v>
      </c>
      <c r="S44" s="479">
        <v>2</v>
      </c>
      <c r="T44" s="479">
        <v>4</v>
      </c>
      <c r="U44" s="469"/>
      <c r="V44" s="547">
        <v>30</v>
      </c>
      <c r="W44" s="548">
        <v>21815423</v>
      </c>
      <c r="X44" s="564" t="s">
        <v>511</v>
      </c>
      <c r="Y44" s="479" t="s">
        <v>579</v>
      </c>
      <c r="Z44" s="479"/>
      <c r="AA44" s="479"/>
      <c r="AB44" s="479"/>
      <c r="AC44" s="480" t="s">
        <v>607</v>
      </c>
      <c r="AD44" s="479"/>
      <c r="AE44" s="479"/>
      <c r="AF44" s="497"/>
      <c r="AG44" s="497"/>
      <c r="AH44" s="497" t="s">
        <v>100</v>
      </c>
      <c r="AI44" s="480">
        <v>3</v>
      </c>
      <c r="AJ44" s="480">
        <v>21</v>
      </c>
      <c r="AK44" s="480">
        <v>50</v>
      </c>
      <c r="AL44" s="480">
        <v>23</v>
      </c>
      <c r="AM44" s="480">
        <v>30</v>
      </c>
      <c r="AN44" s="490">
        <f>IF(AJ44="",S44,ROUND(((((AL44/24)+(AM44/1440))-((AJ44/24)+(AK44/1440)))*1440/50),5))</f>
        <v>2</v>
      </c>
      <c r="AO44" s="491">
        <f>AJ44/24+AK44/1440</f>
        <v>0.90972222222222221</v>
      </c>
      <c r="AP44" s="491">
        <f>AL44/24+AM44/1440</f>
        <v>0.97916666666666674</v>
      </c>
      <c r="AQ44" s="23" t="str" cm="1">
        <f t="array" ref="AQ44">IF(X44="","",IF(SUMPRODUCT((X44=$X$7:$X$2085)*(AI44=$AI$7:$AI$2085)*(AO44=$AO$7:$AO$2085)*(AP44=$AP$7:$AP$2085)*(ROW($X$7:$X$2085)&lt;&gt;ROW(X44))*((S44=0)*($S$7:$S$2085&gt;0)+(S44&gt;0)*($S$7:$S$2085=0)))&gt;0,"SALONES UNIDOS",IF(SUMPRODUCT((X44=$X$7:$X$2085)*(AI44=$AI$7:$AI$2085)*((AO44&lt;$AP$7:$AP$2085)*(AP44&gt;$AO$7:$AO$2085))*(ROW($X$7:$X$2085)&lt;&gt;ROW(X44)))&gt;0,"Cruzado","Sin cruce")))</f>
        <v>Sin cruce</v>
      </c>
      <c r="AR44" s="23" t="str" cm="1">
        <f t="array" ref="AR44">IF(AE44="","",IF(SUMPRODUCT((AE44=$AE$7:$AE$2085)*(AI44=$AI$7:$AI$2085)*(AO44=$AO$7:$AO$2085)*(AP44=$AP$7:$AP$2085)*(ROW($AE$7:$AE$2085)&lt;&gt;ROW(AE44))*((S44=0)*($S$7:$S$2085&gt;0)+(S44&gt;0)*($S$7:$S$2085=0)))&gt;0,"SALONES UNIDOS",IF(SUMPRODUCT((AE44=$AE$7:$AE$2085)*(AI44=$AI$7:$AI$2085)*((AO44&lt;$AP$7:$AP$2085)*(AP44&gt;$AO$7:$AO$2085))*(ROW($AE$7:$AE$2085)&lt;&gt;ROW(AE44)))&gt;0,"Cruzado","Sin cruce")))</f>
        <v/>
      </c>
      <c r="AS44" s="94" t="str">
        <f t="shared" si="0"/>
        <v>EN1FILIALE</v>
      </c>
      <c r="AT44" s="94" t="str" cm="1">
        <f t="array" ref="AT44">IF(AS44="","",IF(SUMPRODUCT((AS44=$AS$7:$AS$2085)*(AI44=$AI$7:$AI$2085)*(AO44=$AO$7:$AO$2085)*(AP44=$AP$7:$AP$2085)*(ROW($AS$7:$AS$2085)&lt;&gt;ROW(AS44))*((S44=0)*($S$7:$S$2085&gt;0)+(S44&gt;0)*($S$7:$S$2085=0)))&gt;0,"SALONES UNIDOS",IF(SUMPRODUCT((AS44=$AS$7:$AS$2085)*(AI44=$AI$7:$AI$2085)*((AO44&lt;$AP$7:$AP$2085)*(AP44&gt;$AO$7:$AO$2085))*(ROW($AS$7:$AS$2085)&lt;&gt;ROW(AS44)))&gt;0,"Cruzado","Sin cruce")))</f>
        <v>Sin cruce</v>
      </c>
    </row>
    <row r="45" spans="3:46" s="9" customFormat="1" ht="18.75" hidden="1" customHeight="1">
      <c r="C45" s="496" t="s">
        <v>572</v>
      </c>
      <c r="D45" s="479" t="s">
        <v>573</v>
      </c>
      <c r="E45" s="479">
        <v>20261</v>
      </c>
      <c r="F45" s="497" t="s">
        <v>38</v>
      </c>
      <c r="G45" s="497" t="s">
        <v>80</v>
      </c>
      <c r="H45" s="497" t="s">
        <v>63</v>
      </c>
      <c r="I45" s="497">
        <v>1</v>
      </c>
      <c r="J45" s="497" t="s">
        <v>77</v>
      </c>
      <c r="K45" s="497" t="s">
        <v>77</v>
      </c>
      <c r="L45" s="499" t="s">
        <v>590</v>
      </c>
      <c r="M45" s="533" t="s">
        <v>591</v>
      </c>
      <c r="N45" s="479" t="s">
        <v>586</v>
      </c>
      <c r="O45" s="479" t="s">
        <v>578</v>
      </c>
      <c r="P45" s="497" t="s">
        <v>579</v>
      </c>
      <c r="Q45" s="479">
        <v>3</v>
      </c>
      <c r="R45" s="479">
        <v>0</v>
      </c>
      <c r="S45" s="479">
        <v>3</v>
      </c>
      <c r="T45" s="479">
        <v>4</v>
      </c>
      <c r="U45" s="469"/>
      <c r="V45" s="547">
        <v>30</v>
      </c>
      <c r="W45" s="548">
        <v>21815423</v>
      </c>
      <c r="X45" s="564" t="s">
        <v>511</v>
      </c>
      <c r="Y45" s="479" t="s">
        <v>579</v>
      </c>
      <c r="Z45" s="479"/>
      <c r="AA45" s="479"/>
      <c r="AB45" s="479"/>
      <c r="AC45" s="479" t="s">
        <v>604</v>
      </c>
      <c r="AD45" s="479"/>
      <c r="AE45" s="479"/>
      <c r="AF45" s="497"/>
      <c r="AG45" s="497"/>
      <c r="AH45" s="497" t="s">
        <v>582</v>
      </c>
      <c r="AI45" s="479">
        <v>5</v>
      </c>
      <c r="AJ45" s="479">
        <v>17</v>
      </c>
      <c r="AK45" s="479">
        <v>40</v>
      </c>
      <c r="AL45" s="479">
        <v>20</v>
      </c>
      <c r="AM45" s="479">
        <v>10</v>
      </c>
      <c r="AN45" s="490">
        <f>IF(AJ45="",S45,ROUND(((((AL45/24)+(AM45/1440))-((AJ45/24)+(AK45/1440)))*1440/50),5))</f>
        <v>3</v>
      </c>
      <c r="AO45" s="491">
        <f>AJ45/24+AK45/1440</f>
        <v>0.73611111111111116</v>
      </c>
      <c r="AP45" s="491">
        <f>AL45/24+AM45/1440</f>
        <v>0.84027777777777779</v>
      </c>
      <c r="AQ45" s="23" t="str" cm="1">
        <f t="array" ref="AQ45">IF(X45="","",IF(SUMPRODUCT((X45=$X$7:$X$2085)*(AI45=$AI$7:$AI$2085)*(AO45=$AO$7:$AO$2085)*(AP45=$AP$7:$AP$2085)*(ROW($X$7:$X$2085)&lt;&gt;ROW(X45))*((S45=0)*($S$7:$S$2085&gt;0)+(S45&gt;0)*($S$7:$S$2085=0)))&gt;0,"SALONES UNIDOS",IF(SUMPRODUCT((X45=$X$7:$X$2085)*(AI45=$AI$7:$AI$2085)*((AO45&lt;$AP$7:$AP$2085)*(AP45&gt;$AO$7:$AO$2085))*(ROW($X$7:$X$2085)&lt;&gt;ROW(X45)))&gt;0,"Cruzado","Sin cruce")))</f>
        <v>Sin cruce</v>
      </c>
      <c r="AR45" s="23" t="str" cm="1">
        <f t="array" ref="AR45">IF(AE45="","",IF(SUMPRODUCT((AE45=$AE$7:$AE$2085)*(AI45=$AI$7:$AI$2085)*(AO45=$AO$7:$AO$2085)*(AP45=$AP$7:$AP$2085)*(ROW($AE$7:$AE$2085)&lt;&gt;ROW(AE45))*((S45=0)*($S$7:$S$2085&gt;0)+(S45&gt;0)*($S$7:$S$2085=0)))&gt;0,"SALONES UNIDOS",IF(SUMPRODUCT((AE45=$AE$7:$AE$2085)*(AI45=$AI$7:$AI$2085)*((AO45&lt;$AP$7:$AP$2085)*(AP45&gt;$AO$7:$AO$2085))*(ROW($AE$7:$AE$2085)&lt;&gt;ROW(AE45)))&gt;0,"Cruzado","Sin cruce")))</f>
        <v/>
      </c>
      <c r="AS45" s="94" t="str">
        <f t="shared" si="0"/>
        <v>EN1FILIALE</v>
      </c>
      <c r="AT45" s="94" t="str" cm="1">
        <f t="array" ref="AT45">IF(AS45="","",IF(SUMPRODUCT((AS45=$AS$7:$AS$2085)*(AI45=$AI$7:$AI$2085)*(AO45=$AO$7:$AO$2085)*(AP45=$AP$7:$AP$2085)*(ROW($AS$7:$AS$2085)&lt;&gt;ROW(AS45))*((S45=0)*($S$7:$S$2085&gt;0)+(S45&gt;0)*($S$7:$S$2085=0)))&gt;0,"SALONES UNIDOS",IF(SUMPRODUCT((AS45=$AS$7:$AS$2085)*(AI45=$AI$7:$AI$2085)*((AO45&lt;$AP$7:$AP$2085)*(AP45&gt;$AO$7:$AO$2085))*(ROW($AS$7:$AS$2085)&lt;&gt;ROW(AS45)))&gt;0,"Cruzado","Sin cruce")))</f>
        <v>Sin cruce</v>
      </c>
    </row>
    <row r="46" spans="3:46" s="9" customFormat="1" ht="18.75" hidden="1" customHeight="1">
      <c r="C46" s="496" t="s">
        <v>572</v>
      </c>
      <c r="D46" s="479" t="s">
        <v>573</v>
      </c>
      <c r="E46" s="479">
        <v>20261</v>
      </c>
      <c r="F46" s="497" t="s">
        <v>38</v>
      </c>
      <c r="G46" s="497" t="s">
        <v>80</v>
      </c>
      <c r="H46" s="497" t="s">
        <v>63</v>
      </c>
      <c r="I46" s="497">
        <v>1</v>
      </c>
      <c r="J46" s="497" t="s">
        <v>77</v>
      </c>
      <c r="K46" s="497" t="s">
        <v>77</v>
      </c>
      <c r="L46" s="499" t="s">
        <v>592</v>
      </c>
      <c r="M46" s="533" t="s">
        <v>593</v>
      </c>
      <c r="N46" s="479" t="s">
        <v>586</v>
      </c>
      <c r="O46" s="479" t="s">
        <v>578</v>
      </c>
      <c r="P46" s="497" t="s">
        <v>579</v>
      </c>
      <c r="Q46" s="479">
        <v>3</v>
      </c>
      <c r="R46" s="479">
        <v>2</v>
      </c>
      <c r="S46" s="479">
        <v>5</v>
      </c>
      <c r="T46" s="479">
        <v>4</v>
      </c>
      <c r="U46" s="469"/>
      <c r="V46" s="547">
        <v>30</v>
      </c>
      <c r="W46" s="481">
        <v>44371485</v>
      </c>
      <c r="X46" s="563" t="s">
        <v>205</v>
      </c>
      <c r="Y46" s="479" t="s">
        <v>579</v>
      </c>
      <c r="Z46" s="479"/>
      <c r="AA46" s="479"/>
      <c r="AB46" s="479"/>
      <c r="AC46" s="479" t="s">
        <v>607</v>
      </c>
      <c r="AD46" s="479"/>
      <c r="AE46" s="479"/>
      <c r="AF46" s="497"/>
      <c r="AG46" s="497"/>
      <c r="AH46" s="497" t="s">
        <v>203</v>
      </c>
      <c r="AI46" s="480">
        <v>1</v>
      </c>
      <c r="AJ46" s="480">
        <v>18</v>
      </c>
      <c r="AK46" s="480">
        <v>30</v>
      </c>
      <c r="AL46" s="480">
        <v>22</v>
      </c>
      <c r="AM46" s="480">
        <v>40</v>
      </c>
      <c r="AN46" s="490">
        <f>IF(AJ46="",S46,ROUND(((((AL46/24)+(AM46/1440))-((AJ46/24)+(AK46/1440)))*1440/50),5))</f>
        <v>5</v>
      </c>
      <c r="AO46" s="491">
        <f>AJ46/24+AK46/1440</f>
        <v>0.77083333333333337</v>
      </c>
      <c r="AP46" s="491">
        <f>AL46/24+AM46/1440</f>
        <v>0.94444444444444442</v>
      </c>
      <c r="AQ46" s="23" t="str" cm="1">
        <f t="array" ref="AQ46">IF(X46="","",IF(SUMPRODUCT((X46=$X$7:$X$2085)*(AI46=$AI$7:$AI$2085)*(AO46=$AO$7:$AO$2085)*(AP46=$AP$7:$AP$2085)*(ROW($X$7:$X$2085)&lt;&gt;ROW(X46))*((S46=0)*($S$7:$S$2085&gt;0)+(S46&gt;0)*($S$7:$S$2085=0)))&gt;0,"SALONES UNIDOS",IF(SUMPRODUCT((X46=$X$7:$X$2085)*(AI46=$AI$7:$AI$2085)*((AO46&lt;$AP$7:$AP$2085)*(AP46&gt;$AO$7:$AO$2085))*(ROW($X$7:$X$2085)&lt;&gt;ROW(X46)))&gt;0,"Cruzado","Sin cruce")))</f>
        <v>Sin cruce</v>
      </c>
      <c r="AR46" s="23" t="str" cm="1">
        <f t="array" ref="AR46">IF(AE46="","",IF(SUMPRODUCT((AE46=$AE$7:$AE$2085)*(AI46=$AI$7:$AI$2085)*(AO46=$AO$7:$AO$2085)*(AP46=$AP$7:$AP$2085)*(ROW($AE$7:$AE$2085)&lt;&gt;ROW(AE46))*((S46=0)*($S$7:$S$2085&gt;0)+(S46&gt;0)*($S$7:$S$2085=0)))&gt;0,"SALONES UNIDOS",IF(SUMPRODUCT((AE46=$AE$7:$AE$2085)*(AI46=$AI$7:$AI$2085)*((AO46&lt;$AP$7:$AP$2085)*(AP46&gt;$AO$7:$AO$2085))*(ROW($AE$7:$AE$2085)&lt;&gt;ROW(AE46)))&gt;0,"Cruzado","Sin cruce")))</f>
        <v/>
      </c>
      <c r="AS46" s="94" t="str">
        <f t="shared" si="0"/>
        <v>EN1FILIALE</v>
      </c>
      <c r="AT46" s="94" t="str" cm="1">
        <f t="array" ref="AT46">IF(AS46="","",IF(SUMPRODUCT((AS46=$AS$7:$AS$2085)*(AI46=$AI$7:$AI$2085)*(AO46=$AO$7:$AO$2085)*(AP46=$AP$7:$AP$2085)*(ROW($AS$7:$AS$2085)&lt;&gt;ROW(AS46))*((S46=0)*($S$7:$S$2085&gt;0)+(S46&gt;0)*($S$7:$S$2085=0)))&gt;0,"SALONES UNIDOS",IF(SUMPRODUCT((AS46=$AS$7:$AS$2085)*(AI46=$AI$7:$AI$2085)*((AO46&lt;$AP$7:$AP$2085)*(AP46&gt;$AO$7:$AO$2085))*(ROW($AS$7:$AS$2085)&lt;&gt;ROW(AS46)))&gt;0,"Cruzado","Sin cruce")))</f>
        <v>Sin cruce</v>
      </c>
    </row>
    <row r="47" spans="3:46" s="9" customFormat="1" ht="18.75" hidden="1" customHeight="1">
      <c r="C47" s="496" t="s">
        <v>572</v>
      </c>
      <c r="D47" s="479" t="s">
        <v>573</v>
      </c>
      <c r="E47" s="479">
        <v>20261</v>
      </c>
      <c r="F47" s="497" t="s">
        <v>38</v>
      </c>
      <c r="G47" s="497" t="s">
        <v>80</v>
      </c>
      <c r="H47" s="497" t="s">
        <v>63</v>
      </c>
      <c r="I47" s="497">
        <v>1</v>
      </c>
      <c r="J47" s="497" t="s">
        <v>77</v>
      </c>
      <c r="K47" s="497" t="s">
        <v>77</v>
      </c>
      <c r="L47" s="499" t="s">
        <v>594</v>
      </c>
      <c r="M47" s="533" t="s">
        <v>595</v>
      </c>
      <c r="N47" s="479" t="s">
        <v>586</v>
      </c>
      <c r="O47" s="479" t="s">
        <v>578</v>
      </c>
      <c r="P47" s="497" t="s">
        <v>579</v>
      </c>
      <c r="Q47" s="479">
        <v>3</v>
      </c>
      <c r="R47" s="479">
        <v>2</v>
      </c>
      <c r="S47" s="479">
        <v>5</v>
      </c>
      <c r="T47" s="479">
        <v>4</v>
      </c>
      <c r="U47" s="469"/>
      <c r="V47" s="547">
        <v>30</v>
      </c>
      <c r="W47" s="481">
        <v>41222348</v>
      </c>
      <c r="X47" s="563" t="s">
        <v>253</v>
      </c>
      <c r="Y47" s="479" t="s">
        <v>579</v>
      </c>
      <c r="Z47" s="479"/>
      <c r="AA47" s="479"/>
      <c r="AB47" s="479"/>
      <c r="AC47" s="479" t="s">
        <v>608</v>
      </c>
      <c r="AD47" s="479"/>
      <c r="AE47" s="479"/>
      <c r="AF47" s="497"/>
      <c r="AG47" s="497"/>
      <c r="AH47" s="497" t="s">
        <v>203</v>
      </c>
      <c r="AI47" s="480">
        <v>4</v>
      </c>
      <c r="AJ47" s="480">
        <v>17</v>
      </c>
      <c r="AK47" s="480">
        <v>40</v>
      </c>
      <c r="AL47" s="480">
        <v>21</v>
      </c>
      <c r="AM47" s="480">
        <v>50</v>
      </c>
      <c r="AN47" s="490">
        <f>IF(AJ47="",S47,ROUND(((((AL47/24)+(AM47/1440))-((AJ47/24)+(AK47/1440)))*1440/50),5))</f>
        <v>5</v>
      </c>
      <c r="AO47" s="491">
        <f>AJ47/24+AK47/1440</f>
        <v>0.73611111111111116</v>
      </c>
      <c r="AP47" s="491">
        <f>AL47/24+AM47/1440</f>
        <v>0.90972222222222221</v>
      </c>
      <c r="AQ47" s="23" t="str" cm="1">
        <f t="array" ref="AQ47">IF(X47="","",IF(SUMPRODUCT((X47=$X$7:$X$2085)*(AI47=$AI$7:$AI$2085)*(AO47=$AO$7:$AO$2085)*(AP47=$AP$7:$AP$2085)*(ROW($X$7:$X$2085)&lt;&gt;ROW(X47))*((S47=0)*($S$7:$S$2085&gt;0)+(S47&gt;0)*($S$7:$S$2085=0)))&gt;0,"SALONES UNIDOS",IF(SUMPRODUCT((X47=$X$7:$X$2085)*(AI47=$AI$7:$AI$2085)*((AO47&lt;$AP$7:$AP$2085)*(AP47&gt;$AO$7:$AO$2085))*(ROW($X$7:$X$2085)&lt;&gt;ROW(X47)))&gt;0,"Cruzado","Sin cruce")))</f>
        <v>Sin cruce</v>
      </c>
      <c r="AR47" s="23" t="str" cm="1">
        <f t="array" ref="AR47">IF(AE47="","",IF(SUMPRODUCT((AE47=$AE$7:$AE$2085)*(AI47=$AI$7:$AI$2085)*(AO47=$AO$7:$AO$2085)*(AP47=$AP$7:$AP$2085)*(ROW($AE$7:$AE$2085)&lt;&gt;ROW(AE47))*((S47=0)*($S$7:$S$2085&gt;0)+(S47&gt;0)*($S$7:$S$2085=0)))&gt;0,"SALONES UNIDOS",IF(SUMPRODUCT((AE47=$AE$7:$AE$2085)*(AI47=$AI$7:$AI$2085)*((AO47&lt;$AP$7:$AP$2085)*(AP47&gt;$AO$7:$AO$2085))*(ROW($AE$7:$AE$2085)&lt;&gt;ROW(AE47)))&gt;0,"Cruzado","Sin cruce")))</f>
        <v/>
      </c>
      <c r="AS47" s="94" t="str">
        <f t="shared" si="0"/>
        <v>EN1FILIALE</v>
      </c>
      <c r="AT47" s="94" t="str" cm="1">
        <f t="array" ref="AT47">IF(AS47="","",IF(SUMPRODUCT((AS47=$AS$7:$AS$2085)*(AI47=$AI$7:$AI$2085)*(AO47=$AO$7:$AO$2085)*(AP47=$AP$7:$AP$2085)*(ROW($AS$7:$AS$2085)&lt;&gt;ROW(AS47))*((S47=0)*($S$7:$S$2085&gt;0)+(S47&gt;0)*($S$7:$S$2085=0)))&gt;0,"SALONES UNIDOS",IF(SUMPRODUCT((AS47=$AS$7:$AS$2085)*(AI47=$AI$7:$AI$2085)*((AO47&lt;$AP$7:$AP$2085)*(AP47&gt;$AO$7:$AO$2085))*(ROW($AS$7:$AS$2085)&lt;&gt;ROW(AS47)))&gt;0,"Cruzado","Sin cruce")))</f>
        <v>Sin cruce</v>
      </c>
    </row>
    <row r="48" spans="3:46" s="9" customFormat="1" ht="18.75" hidden="1" customHeight="1">
      <c r="C48" s="496" t="s">
        <v>572</v>
      </c>
      <c r="D48" s="479" t="s">
        <v>573</v>
      </c>
      <c r="E48" s="479">
        <v>20261</v>
      </c>
      <c r="F48" s="497" t="s">
        <v>38</v>
      </c>
      <c r="G48" s="497" t="s">
        <v>80</v>
      </c>
      <c r="H48" s="497" t="s">
        <v>63</v>
      </c>
      <c r="I48" s="497">
        <v>2</v>
      </c>
      <c r="J48" s="497" t="s">
        <v>41</v>
      </c>
      <c r="K48" s="497" t="s">
        <v>41</v>
      </c>
      <c r="L48" s="499" t="s">
        <v>609</v>
      </c>
      <c r="M48" s="533" t="s">
        <v>610</v>
      </c>
      <c r="N48" s="479" t="s">
        <v>586</v>
      </c>
      <c r="O48" s="479" t="s">
        <v>578</v>
      </c>
      <c r="P48" s="497" t="s">
        <v>579</v>
      </c>
      <c r="Q48" s="479">
        <v>2</v>
      </c>
      <c r="R48" s="479">
        <v>2</v>
      </c>
      <c r="S48" s="479">
        <v>4</v>
      </c>
      <c r="T48" s="479">
        <v>3</v>
      </c>
      <c r="U48" s="469"/>
      <c r="V48" s="547">
        <v>34</v>
      </c>
      <c r="W48" s="497">
        <v>492535</v>
      </c>
      <c r="X48" s="562" t="s">
        <v>452</v>
      </c>
      <c r="Y48" s="479" t="s">
        <v>579</v>
      </c>
      <c r="Z48" s="479"/>
      <c r="AA48" s="497"/>
      <c r="AB48" s="497"/>
      <c r="AC48" s="497" t="s">
        <v>611</v>
      </c>
      <c r="AD48" s="497"/>
      <c r="AE48" s="479"/>
      <c r="AF48" s="497"/>
      <c r="AG48" s="497"/>
      <c r="AH48" s="497" t="s">
        <v>203</v>
      </c>
      <c r="AI48" s="479">
        <v>4</v>
      </c>
      <c r="AJ48" s="479">
        <v>14</v>
      </c>
      <c r="AK48" s="479">
        <v>20</v>
      </c>
      <c r="AL48" s="479">
        <v>17</v>
      </c>
      <c r="AM48" s="479">
        <v>40</v>
      </c>
      <c r="AN48" s="490">
        <f>IF(AJ48="",S48,ROUND(((((AL48/24)+(AM48/1440))-((AJ48/24)+(AK48/1440)))*1440/50),5))</f>
        <v>4</v>
      </c>
      <c r="AO48" s="491">
        <f>AJ48/24+AK48/1440</f>
        <v>0.59722222222222221</v>
      </c>
      <c r="AP48" s="491">
        <f>AL48/24+AM48/1440</f>
        <v>0.73611111111111116</v>
      </c>
      <c r="AQ48" s="23" t="str" cm="1">
        <f t="array" ref="AQ48">IF(X48="","",IF(SUMPRODUCT((X48=$X$7:$X$2085)*(AI48=$AI$7:$AI$2085)*(AO48=$AO$7:$AO$2085)*(AP48=$AP$7:$AP$2085)*(ROW($X$7:$X$2085)&lt;&gt;ROW(X48))*((S48=0)*($S$7:$S$2085&gt;0)+(S48&gt;0)*($S$7:$S$2085=0)))&gt;0,"SALONES UNIDOS",IF(SUMPRODUCT((X48=$X$7:$X$2085)*(AI48=$AI$7:$AI$2085)*((AO48&lt;$AP$7:$AP$2085)*(AP48&gt;$AO$7:$AO$2085))*(ROW($X$7:$X$2085)&lt;&gt;ROW(X48)))&gt;0,"Cruzado","Sin cruce")))</f>
        <v>Sin cruce</v>
      </c>
      <c r="AR48" s="23" t="str" cm="1">
        <f t="array" ref="AR48">IF(AE48="","",IF(SUMPRODUCT((AE48=$AE$7:$AE$2085)*(AI48=$AI$7:$AI$2085)*(AO48=$AO$7:$AO$2085)*(AP48=$AP$7:$AP$2085)*(ROW($AE$7:$AE$2085)&lt;&gt;ROW(AE48))*((S48=0)*($S$7:$S$2085&gt;0)+(S48&gt;0)*($S$7:$S$2085=0)))&gt;0,"SALONES UNIDOS",IF(SUMPRODUCT((AE48=$AE$7:$AE$2085)*(AI48=$AI$7:$AI$2085)*((AO48&lt;$AP$7:$AP$2085)*(AP48&gt;$AO$7:$AO$2085))*(ROW($AE$7:$AE$2085)&lt;&gt;ROW(AE48)))&gt;0,"Cruzado","Sin cruce")))</f>
        <v/>
      </c>
      <c r="AS48" s="94" t="str">
        <f t="shared" si="0"/>
        <v>EN2FILIALA</v>
      </c>
      <c r="AT48" s="94" t="str" cm="1">
        <f t="array" ref="AT48">IF(AS48="","",IF(SUMPRODUCT((AS48=$AS$7:$AS$2085)*(AI48=$AI$7:$AI$2085)*(AO48=$AO$7:$AO$2085)*(AP48=$AP$7:$AP$2085)*(ROW($AS$7:$AS$2085)&lt;&gt;ROW(AS48))*((S48=0)*($S$7:$S$2085&gt;0)+(S48&gt;0)*($S$7:$S$2085=0)))&gt;0,"SALONES UNIDOS",IF(SUMPRODUCT((AS48=$AS$7:$AS$2085)*(AI48=$AI$7:$AI$2085)*((AO48&lt;$AP$7:$AP$2085)*(AP48&gt;$AO$7:$AO$2085))*(ROW($AS$7:$AS$2085)&lt;&gt;ROW(AS48)))&gt;0,"Cruzado","Sin cruce")))</f>
        <v>Sin cruce</v>
      </c>
    </row>
    <row r="49" spans="3:46" s="9" customFormat="1" ht="18.75" hidden="1" customHeight="1">
      <c r="C49" s="496" t="s">
        <v>572</v>
      </c>
      <c r="D49" s="479" t="s">
        <v>573</v>
      </c>
      <c r="E49" s="479">
        <v>20261</v>
      </c>
      <c r="F49" s="497" t="s">
        <v>38</v>
      </c>
      <c r="G49" s="497" t="s">
        <v>80</v>
      </c>
      <c r="H49" s="497" t="s">
        <v>63</v>
      </c>
      <c r="I49" s="497">
        <v>2</v>
      </c>
      <c r="J49" s="497" t="s">
        <v>41</v>
      </c>
      <c r="K49" s="497" t="s">
        <v>41</v>
      </c>
      <c r="L49" s="499" t="s">
        <v>612</v>
      </c>
      <c r="M49" s="533" t="s">
        <v>613</v>
      </c>
      <c r="N49" s="479" t="s">
        <v>577</v>
      </c>
      <c r="O49" s="479" t="s">
        <v>578</v>
      </c>
      <c r="P49" s="497" t="s">
        <v>579</v>
      </c>
      <c r="Q49" s="479">
        <v>3</v>
      </c>
      <c r="R49" s="479">
        <v>0</v>
      </c>
      <c r="S49" s="479">
        <v>3</v>
      </c>
      <c r="T49" s="479">
        <v>4</v>
      </c>
      <c r="U49" s="469"/>
      <c r="V49" s="547">
        <v>30</v>
      </c>
      <c r="W49" s="497">
        <v>21558261</v>
      </c>
      <c r="X49" s="562" t="s">
        <v>303</v>
      </c>
      <c r="Y49" s="479" t="s">
        <v>579</v>
      </c>
      <c r="Z49" s="479"/>
      <c r="AA49" s="497"/>
      <c r="AB49" s="497"/>
      <c r="AC49" s="497" t="s">
        <v>611</v>
      </c>
      <c r="AD49" s="497"/>
      <c r="AE49" s="479"/>
      <c r="AF49" s="497"/>
      <c r="AG49" s="497"/>
      <c r="AH49" s="497" t="s">
        <v>582</v>
      </c>
      <c r="AI49" s="479">
        <v>2</v>
      </c>
      <c r="AJ49" s="479">
        <v>7</v>
      </c>
      <c r="AK49" s="479">
        <v>40</v>
      </c>
      <c r="AL49" s="479">
        <v>10</v>
      </c>
      <c r="AM49" s="479">
        <v>10</v>
      </c>
      <c r="AN49" s="490">
        <f>IF(AJ49="",S49,ROUND(((((AL49/24)+(AM49/1440))-((AJ49/24)+(AK49/1440)))*1440/50),5))</f>
        <v>3</v>
      </c>
      <c r="AO49" s="491">
        <f>AJ49/24+AK49/1440</f>
        <v>0.31944444444444448</v>
      </c>
      <c r="AP49" s="491">
        <f>AL49/24+AM49/1440</f>
        <v>0.4236111111111111</v>
      </c>
      <c r="AQ49" s="23" t="str" cm="1">
        <f t="array" ref="AQ49">IF(X49="","",IF(SUMPRODUCT((X49=$X$7:$X$2085)*(AI49=$AI$7:$AI$2085)*(AO49=$AO$7:$AO$2085)*(AP49=$AP$7:$AP$2085)*(ROW($X$7:$X$2085)&lt;&gt;ROW(X49))*((S49=0)*($S$7:$S$2085&gt;0)+(S49&gt;0)*($S$7:$S$2085=0)))&gt;0,"SALONES UNIDOS",IF(SUMPRODUCT((X49=$X$7:$X$2085)*(AI49=$AI$7:$AI$2085)*((AO49&lt;$AP$7:$AP$2085)*(AP49&gt;$AO$7:$AO$2085))*(ROW($X$7:$X$2085)&lt;&gt;ROW(X49)))&gt;0,"Cruzado","Sin cruce")))</f>
        <v>Sin cruce</v>
      </c>
      <c r="AR49" s="23" t="str" cm="1">
        <f t="array" ref="AR49">IF(AE49="","",IF(SUMPRODUCT((AE49=$AE$7:$AE$2085)*(AI49=$AI$7:$AI$2085)*(AO49=$AO$7:$AO$2085)*(AP49=$AP$7:$AP$2085)*(ROW($AE$7:$AE$2085)&lt;&gt;ROW(AE49))*((S49=0)*($S$7:$S$2085&gt;0)+(S49&gt;0)*($S$7:$S$2085=0)))&gt;0,"SALONES UNIDOS",IF(SUMPRODUCT((AE49=$AE$7:$AE$2085)*(AI49=$AI$7:$AI$2085)*((AO49&lt;$AP$7:$AP$2085)*(AP49&gt;$AO$7:$AO$2085))*(ROW($AE$7:$AE$2085)&lt;&gt;ROW(AE49)))&gt;0,"Cruzado","Sin cruce")))</f>
        <v/>
      </c>
      <c r="AS49" s="94" t="str">
        <f t="shared" si="0"/>
        <v>EN2FILIALA</v>
      </c>
      <c r="AT49" s="94" t="str" cm="1">
        <f t="array" ref="AT49">IF(AS49="","",IF(SUMPRODUCT((AS49=$AS$7:$AS$2085)*(AI49=$AI$7:$AI$2085)*(AO49=$AO$7:$AO$2085)*(AP49=$AP$7:$AP$2085)*(ROW($AS$7:$AS$2085)&lt;&gt;ROW(AS49))*((S49=0)*($S$7:$S$2085&gt;0)+(S49&gt;0)*($S$7:$S$2085=0)))&gt;0,"SALONES UNIDOS",IF(SUMPRODUCT((AS49=$AS$7:$AS$2085)*(AI49=$AI$7:$AI$2085)*((AO49&lt;$AP$7:$AP$2085)*(AP49&gt;$AO$7:$AO$2085))*(ROW($AS$7:$AS$2085)&lt;&gt;ROW(AS49)))&gt;0,"Cruzado","Sin cruce")))</f>
        <v>Sin cruce</v>
      </c>
    </row>
    <row r="50" spans="3:46" s="9" customFormat="1" ht="18.75" hidden="1" customHeight="1">
      <c r="C50" s="496" t="s">
        <v>572</v>
      </c>
      <c r="D50" s="479" t="s">
        <v>573</v>
      </c>
      <c r="E50" s="479">
        <v>20261</v>
      </c>
      <c r="F50" s="497" t="s">
        <v>38</v>
      </c>
      <c r="G50" s="497" t="s">
        <v>80</v>
      </c>
      <c r="H50" s="497" t="s">
        <v>63</v>
      </c>
      <c r="I50" s="497">
        <v>2</v>
      </c>
      <c r="J50" s="497" t="s">
        <v>574</v>
      </c>
      <c r="K50" s="497" t="s">
        <v>41</v>
      </c>
      <c r="L50" s="499" t="s">
        <v>612</v>
      </c>
      <c r="M50" s="533" t="s">
        <v>613</v>
      </c>
      <c r="N50" s="479" t="s">
        <v>577</v>
      </c>
      <c r="O50" s="479" t="s">
        <v>578</v>
      </c>
      <c r="P50" s="497" t="s">
        <v>579</v>
      </c>
      <c r="Q50" s="479">
        <v>0</v>
      </c>
      <c r="R50" s="479">
        <v>2</v>
      </c>
      <c r="S50" s="479">
        <v>2</v>
      </c>
      <c r="T50" s="479">
        <v>4</v>
      </c>
      <c r="U50" s="469"/>
      <c r="V50" s="547">
        <v>15</v>
      </c>
      <c r="W50" s="497">
        <v>21558261</v>
      </c>
      <c r="X50" s="562" t="s">
        <v>303</v>
      </c>
      <c r="Y50" s="479" t="s">
        <v>579</v>
      </c>
      <c r="Z50" s="479"/>
      <c r="AA50" s="497"/>
      <c r="AB50" s="497"/>
      <c r="AC50" s="493"/>
      <c r="AD50" s="497"/>
      <c r="AE50" s="479" t="s">
        <v>614</v>
      </c>
      <c r="AF50" s="497"/>
      <c r="AG50" s="497"/>
      <c r="AH50" s="497" t="s">
        <v>100</v>
      </c>
      <c r="AI50" s="479">
        <v>2</v>
      </c>
      <c r="AJ50" s="479">
        <v>10</v>
      </c>
      <c r="AK50" s="479">
        <v>10</v>
      </c>
      <c r="AL50" s="479">
        <v>11</v>
      </c>
      <c r="AM50" s="479">
        <v>50</v>
      </c>
      <c r="AN50" s="490">
        <f>IF(AJ50="",S50,ROUND(((((AL50/24)+(AM50/1440))-((AJ50/24)+(AK50/1440)))*1440/50),5))</f>
        <v>2</v>
      </c>
      <c r="AO50" s="491">
        <f>AJ50/24+AK50/1440</f>
        <v>0.4236111111111111</v>
      </c>
      <c r="AP50" s="491">
        <f>AL50/24+AM50/1440</f>
        <v>0.49305555555555552</v>
      </c>
      <c r="AQ50" s="23" t="str" cm="1">
        <f t="array" ref="AQ50">IF(X50="","",IF(SUMPRODUCT((X50=$X$7:$X$2085)*(AI50=$AI$7:$AI$2085)*(AO50=$AO$7:$AO$2085)*(AP50=$AP$7:$AP$2085)*(ROW($X$7:$X$2085)&lt;&gt;ROW(X50))*((S50=0)*($S$7:$S$2085&gt;0)+(S50&gt;0)*($S$7:$S$2085=0)))&gt;0,"SALONES UNIDOS",IF(SUMPRODUCT((X50=$X$7:$X$2085)*(AI50=$AI$7:$AI$2085)*((AO50&lt;$AP$7:$AP$2085)*(AP50&gt;$AO$7:$AO$2085))*(ROW($X$7:$X$2085)&lt;&gt;ROW(X50)))&gt;0,"Cruzado","Sin cruce")))</f>
        <v>Sin cruce</v>
      </c>
      <c r="AR50" s="23" t="str" cm="1">
        <f t="array" ref="AR50">IF(AE50="","",IF(SUMPRODUCT((AE50=$AE$7:$AE$2085)*(AI50=$AI$7:$AI$2085)*(AO50=$AO$7:$AO$2085)*(AP50=$AP$7:$AP$2085)*(ROW($AE$7:$AE$2085)&lt;&gt;ROW(AE50))*((S50=0)*($S$7:$S$2085&gt;0)+(S50&gt;0)*($S$7:$S$2085=0)))&gt;0,"SALONES UNIDOS",IF(SUMPRODUCT((AE50=$AE$7:$AE$2085)*(AI50=$AI$7:$AI$2085)*((AO50&lt;$AP$7:$AP$2085)*(AP50&gt;$AO$7:$AO$2085))*(ROW($AE$7:$AE$2085)&lt;&gt;ROW(AE50)))&gt;0,"Cruzado","Sin cruce")))</f>
        <v>Sin cruce</v>
      </c>
      <c r="AS50" s="94" t="str">
        <f t="shared" si="0"/>
        <v>EN2FILIALA</v>
      </c>
      <c r="AT50" s="94" t="str" cm="1">
        <f t="array" ref="AT50">IF(AS50="","",IF(SUMPRODUCT((AS50=$AS$7:$AS$2085)*(AI50=$AI$7:$AI$2085)*(AO50=$AO$7:$AO$2085)*(AP50=$AP$7:$AP$2085)*(ROW($AS$7:$AS$2085)&lt;&gt;ROW(AS50))*((S50=0)*($S$7:$S$2085&gt;0)+(S50&gt;0)*($S$7:$S$2085=0)))&gt;0,"SALONES UNIDOS",IF(SUMPRODUCT((AS50=$AS$7:$AS$2085)*(AI50=$AI$7:$AI$2085)*((AO50&lt;$AP$7:$AP$2085)*(AP50&gt;$AO$7:$AO$2085))*(ROW($AS$7:$AS$2085)&lt;&gt;ROW(AS50)))&gt;0,"Cruzado","Sin cruce")))</f>
        <v>Sin cruce</v>
      </c>
    </row>
    <row r="51" spans="3:46" s="9" customFormat="1" ht="18.75" hidden="1" customHeight="1">
      <c r="C51" s="496" t="s">
        <v>572</v>
      </c>
      <c r="D51" s="479" t="s">
        <v>573</v>
      </c>
      <c r="E51" s="479">
        <v>20261</v>
      </c>
      <c r="F51" s="497" t="s">
        <v>38</v>
      </c>
      <c r="G51" s="497" t="s">
        <v>80</v>
      </c>
      <c r="H51" s="497" t="s">
        <v>63</v>
      </c>
      <c r="I51" s="497">
        <v>2</v>
      </c>
      <c r="J51" s="497" t="s">
        <v>583</v>
      </c>
      <c r="K51" s="497" t="s">
        <v>41</v>
      </c>
      <c r="L51" s="499" t="s">
        <v>612</v>
      </c>
      <c r="M51" s="533" t="s">
        <v>613</v>
      </c>
      <c r="N51" s="479" t="s">
        <v>577</v>
      </c>
      <c r="O51" s="479" t="s">
        <v>578</v>
      </c>
      <c r="P51" s="497" t="s">
        <v>579</v>
      </c>
      <c r="Q51" s="479">
        <v>0</v>
      </c>
      <c r="R51" s="479">
        <v>2</v>
      </c>
      <c r="S51" s="479">
        <v>2</v>
      </c>
      <c r="T51" s="479">
        <v>4</v>
      </c>
      <c r="U51" s="469"/>
      <c r="V51" s="547">
        <v>15</v>
      </c>
      <c r="W51" s="497">
        <v>21558261</v>
      </c>
      <c r="X51" s="562" t="s">
        <v>303</v>
      </c>
      <c r="Y51" s="479" t="s">
        <v>579</v>
      </c>
      <c r="Z51" s="479"/>
      <c r="AA51" s="497"/>
      <c r="AB51" s="497"/>
      <c r="AC51" s="493"/>
      <c r="AD51" s="497"/>
      <c r="AE51" s="479" t="s">
        <v>614</v>
      </c>
      <c r="AF51" s="497"/>
      <c r="AG51" s="497"/>
      <c r="AH51" s="497" t="s">
        <v>100</v>
      </c>
      <c r="AI51" s="479">
        <v>2</v>
      </c>
      <c r="AJ51" s="479">
        <v>11</v>
      </c>
      <c r="AK51" s="479">
        <v>50</v>
      </c>
      <c r="AL51" s="479">
        <v>13</v>
      </c>
      <c r="AM51" s="479">
        <v>30</v>
      </c>
      <c r="AN51" s="490">
        <f>IF(AJ51="",S51,ROUND(((((AL51/24)+(AM51/1440))-((AJ51/24)+(AK51/1440)))*1440/50),5))</f>
        <v>2</v>
      </c>
      <c r="AO51" s="491">
        <f>AJ51/24+AK51/1440</f>
        <v>0.49305555555555552</v>
      </c>
      <c r="AP51" s="491">
        <f>AL51/24+AM51/1440</f>
        <v>0.5625</v>
      </c>
      <c r="AQ51" s="23" t="str" cm="1">
        <f t="array" ref="AQ51">IF(X51="","",IF(SUMPRODUCT((X51=$X$7:$X$2085)*(AI51=$AI$7:$AI$2085)*(AO51=$AO$7:$AO$2085)*(AP51=$AP$7:$AP$2085)*(ROW($X$7:$X$2085)&lt;&gt;ROW(X51))*((S51=0)*($S$7:$S$2085&gt;0)+(S51&gt;0)*($S$7:$S$2085=0)))&gt;0,"SALONES UNIDOS",IF(SUMPRODUCT((X51=$X$7:$X$2085)*(AI51=$AI$7:$AI$2085)*((AO51&lt;$AP$7:$AP$2085)*(AP51&gt;$AO$7:$AO$2085))*(ROW($X$7:$X$2085)&lt;&gt;ROW(X51)))&gt;0,"Cruzado","Sin cruce")))</f>
        <v>Sin cruce</v>
      </c>
      <c r="AR51" s="23" t="str" cm="1">
        <f t="array" ref="AR51">IF(AE51="","",IF(SUMPRODUCT((AE51=$AE$7:$AE$2085)*(AI51=$AI$7:$AI$2085)*(AO51=$AO$7:$AO$2085)*(AP51=$AP$7:$AP$2085)*(ROW($AE$7:$AE$2085)&lt;&gt;ROW(AE51))*((S51=0)*($S$7:$S$2085&gt;0)+(S51&gt;0)*($S$7:$S$2085=0)))&gt;0,"SALONES UNIDOS",IF(SUMPRODUCT((AE51=$AE$7:$AE$2085)*(AI51=$AI$7:$AI$2085)*((AO51&lt;$AP$7:$AP$2085)*(AP51&gt;$AO$7:$AO$2085))*(ROW($AE$7:$AE$2085)&lt;&gt;ROW(AE51)))&gt;0,"Cruzado","Sin cruce")))</f>
        <v>Sin cruce</v>
      </c>
      <c r="AS51" s="94" t="str">
        <f t="shared" si="0"/>
        <v>EN2FILIALA</v>
      </c>
      <c r="AT51" s="94" t="str" cm="1">
        <f t="array" ref="AT51">IF(AS51="","",IF(SUMPRODUCT((AS51=$AS$7:$AS$2085)*(AI51=$AI$7:$AI$2085)*(AO51=$AO$7:$AO$2085)*(AP51=$AP$7:$AP$2085)*(ROW($AS$7:$AS$2085)&lt;&gt;ROW(AS51))*((S51=0)*($S$7:$S$2085&gt;0)+(S51&gt;0)*($S$7:$S$2085=0)))&gt;0,"SALONES UNIDOS",IF(SUMPRODUCT((AS51=$AS$7:$AS$2085)*(AI51=$AI$7:$AI$2085)*((AO51&lt;$AP$7:$AP$2085)*(AP51&gt;$AO$7:$AO$2085))*(ROW($AS$7:$AS$2085)&lt;&gt;ROW(AS51)))&gt;0,"Cruzado","Sin cruce")))</f>
        <v>Sin cruce</v>
      </c>
    </row>
    <row r="52" spans="3:46" s="9" customFormat="1" ht="18.75" hidden="1" customHeight="1">
      <c r="C52" s="496" t="s">
        <v>572</v>
      </c>
      <c r="D52" s="479" t="s">
        <v>573</v>
      </c>
      <c r="E52" s="479">
        <v>20261</v>
      </c>
      <c r="F52" s="497" t="s">
        <v>38</v>
      </c>
      <c r="G52" s="497" t="s">
        <v>80</v>
      </c>
      <c r="H52" s="497" t="s">
        <v>63</v>
      </c>
      <c r="I52" s="497">
        <v>2</v>
      </c>
      <c r="J52" s="497" t="s">
        <v>41</v>
      </c>
      <c r="K52" s="497" t="s">
        <v>41</v>
      </c>
      <c r="L52" s="499" t="s">
        <v>615</v>
      </c>
      <c r="M52" s="533" t="s">
        <v>616</v>
      </c>
      <c r="N52" s="479" t="s">
        <v>586</v>
      </c>
      <c r="O52" s="479" t="s">
        <v>578</v>
      </c>
      <c r="P52" s="497" t="s">
        <v>579</v>
      </c>
      <c r="Q52" s="479">
        <v>2</v>
      </c>
      <c r="R52" s="479">
        <v>2</v>
      </c>
      <c r="S52" s="479">
        <v>4</v>
      </c>
      <c r="T52" s="479">
        <v>3</v>
      </c>
      <c r="U52" s="469"/>
      <c r="V52" s="547">
        <v>34</v>
      </c>
      <c r="W52" s="497">
        <v>70768072</v>
      </c>
      <c r="X52" s="562" t="s">
        <v>385</v>
      </c>
      <c r="Y52" s="479" t="s">
        <v>579</v>
      </c>
      <c r="Z52" s="479"/>
      <c r="AA52" s="497"/>
      <c r="AB52" s="497"/>
      <c r="AC52" s="497" t="s">
        <v>611</v>
      </c>
      <c r="AD52" s="497"/>
      <c r="AE52" s="479"/>
      <c r="AF52" s="497"/>
      <c r="AG52" s="497"/>
      <c r="AH52" s="497" t="s">
        <v>203</v>
      </c>
      <c r="AI52" s="479">
        <v>1</v>
      </c>
      <c r="AJ52" s="479">
        <v>12</v>
      </c>
      <c r="AK52" s="479">
        <v>40</v>
      </c>
      <c r="AL52" s="479">
        <v>16</v>
      </c>
      <c r="AM52" s="479">
        <v>0</v>
      </c>
      <c r="AN52" s="490">
        <f>IF(AJ52="",S52,ROUND(((((AL52/24)+(AM52/1440))-((AJ52/24)+(AK52/1440)))*1440/50),5))</f>
        <v>4</v>
      </c>
      <c r="AO52" s="491">
        <f>AJ52/24+AK52/1440</f>
        <v>0.52777777777777779</v>
      </c>
      <c r="AP52" s="491">
        <f>AL52/24+AM52/1440</f>
        <v>0.66666666666666663</v>
      </c>
      <c r="AQ52" s="23" t="str" cm="1">
        <f t="array" ref="AQ52">IF(X52="","",IF(SUMPRODUCT((X52=$X$7:$X$2085)*(AI52=$AI$7:$AI$2085)*(AO52=$AO$7:$AO$2085)*(AP52=$AP$7:$AP$2085)*(ROW($X$7:$X$2085)&lt;&gt;ROW(X52))*((S52=0)*($S$7:$S$2085&gt;0)+(S52&gt;0)*($S$7:$S$2085=0)))&gt;0,"SALONES UNIDOS",IF(SUMPRODUCT((X52=$X$7:$X$2085)*(AI52=$AI$7:$AI$2085)*((AO52&lt;$AP$7:$AP$2085)*(AP52&gt;$AO$7:$AO$2085))*(ROW($X$7:$X$2085)&lt;&gt;ROW(X52)))&gt;0,"Cruzado","Sin cruce")))</f>
        <v>Sin cruce</v>
      </c>
      <c r="AR52" s="23" t="str" cm="1">
        <f t="array" ref="AR52">IF(AE52="","",IF(SUMPRODUCT((AE52=$AE$7:$AE$2085)*(AI52=$AI$7:$AI$2085)*(AO52=$AO$7:$AO$2085)*(AP52=$AP$7:$AP$2085)*(ROW($AE$7:$AE$2085)&lt;&gt;ROW(AE52))*((S52=0)*($S$7:$S$2085&gt;0)+(S52&gt;0)*($S$7:$S$2085=0)))&gt;0,"SALONES UNIDOS",IF(SUMPRODUCT((AE52=$AE$7:$AE$2085)*(AI52=$AI$7:$AI$2085)*((AO52&lt;$AP$7:$AP$2085)*(AP52&gt;$AO$7:$AO$2085))*(ROW($AE$7:$AE$2085)&lt;&gt;ROW(AE52)))&gt;0,"Cruzado","Sin cruce")))</f>
        <v/>
      </c>
      <c r="AS52" s="94" t="str">
        <f t="shared" si="0"/>
        <v>EN2FILIALA</v>
      </c>
      <c r="AT52" s="94" t="str" cm="1">
        <f t="array" ref="AT52">IF(AS52="","",IF(SUMPRODUCT((AS52=$AS$7:$AS$2085)*(AI52=$AI$7:$AI$2085)*(AO52=$AO$7:$AO$2085)*(AP52=$AP$7:$AP$2085)*(ROW($AS$7:$AS$2085)&lt;&gt;ROW(AS52))*((S52=0)*($S$7:$S$2085&gt;0)+(S52&gt;0)*($S$7:$S$2085=0)))&gt;0,"SALONES UNIDOS",IF(SUMPRODUCT((AS52=$AS$7:$AS$2085)*(AI52=$AI$7:$AI$2085)*((AO52&lt;$AP$7:$AP$2085)*(AP52&gt;$AO$7:$AO$2085))*(ROW($AS$7:$AS$2085)&lt;&gt;ROW(AS52)))&gt;0,"Cruzado","Sin cruce")))</f>
        <v>Sin cruce</v>
      </c>
    </row>
    <row r="53" spans="3:46" s="9" customFormat="1" ht="18.75" hidden="1" customHeight="1">
      <c r="C53" s="496" t="s">
        <v>572</v>
      </c>
      <c r="D53" s="479" t="s">
        <v>573</v>
      </c>
      <c r="E53" s="479">
        <v>20261</v>
      </c>
      <c r="F53" s="497" t="s">
        <v>38</v>
      </c>
      <c r="G53" s="497" t="s">
        <v>80</v>
      </c>
      <c r="H53" s="497" t="s">
        <v>63</v>
      </c>
      <c r="I53" s="497">
        <v>2</v>
      </c>
      <c r="J53" s="497" t="s">
        <v>41</v>
      </c>
      <c r="K53" s="497" t="s">
        <v>41</v>
      </c>
      <c r="L53" s="499" t="s">
        <v>617</v>
      </c>
      <c r="M53" s="533" t="s">
        <v>618</v>
      </c>
      <c r="N53" s="479" t="s">
        <v>586</v>
      </c>
      <c r="O53" s="479" t="s">
        <v>578</v>
      </c>
      <c r="P53" s="497" t="s">
        <v>579</v>
      </c>
      <c r="Q53" s="479">
        <v>3</v>
      </c>
      <c r="R53" s="479">
        <v>2</v>
      </c>
      <c r="S53" s="479">
        <v>5</v>
      </c>
      <c r="T53" s="479">
        <v>4</v>
      </c>
      <c r="U53" s="469"/>
      <c r="V53" s="547">
        <v>34</v>
      </c>
      <c r="W53" s="497">
        <v>42670596</v>
      </c>
      <c r="X53" s="562" t="s">
        <v>286</v>
      </c>
      <c r="Y53" s="479" t="s">
        <v>579</v>
      </c>
      <c r="Z53" s="479"/>
      <c r="AA53" s="497"/>
      <c r="AB53" s="497"/>
      <c r="AC53" s="497" t="s">
        <v>619</v>
      </c>
      <c r="AD53" s="497"/>
      <c r="AE53" s="479"/>
      <c r="AF53" s="497"/>
      <c r="AG53" s="497"/>
      <c r="AH53" s="497" t="s">
        <v>203</v>
      </c>
      <c r="AI53" s="479">
        <v>3</v>
      </c>
      <c r="AJ53" s="479">
        <v>13</v>
      </c>
      <c r="AK53" s="479">
        <v>30</v>
      </c>
      <c r="AL53" s="479">
        <v>17</v>
      </c>
      <c r="AM53" s="479">
        <v>40</v>
      </c>
      <c r="AN53" s="490">
        <f>IF(AJ53="",S53,ROUND(((((AL53/24)+(AM53/1440))-((AJ53/24)+(AK53/1440)))*1440/50),5))</f>
        <v>5</v>
      </c>
      <c r="AO53" s="491">
        <f>AJ53/24+AK53/1440</f>
        <v>0.5625</v>
      </c>
      <c r="AP53" s="491">
        <f>AL53/24+AM53/1440</f>
        <v>0.73611111111111116</v>
      </c>
      <c r="AQ53" s="23" t="str" cm="1">
        <f t="array" ref="AQ53">IF(X53="","",IF(SUMPRODUCT((X53=$X$7:$X$2085)*(AI53=$AI$7:$AI$2085)*(AO53=$AO$7:$AO$2085)*(AP53=$AP$7:$AP$2085)*(ROW($X$7:$X$2085)&lt;&gt;ROW(X53))*((S53=0)*($S$7:$S$2085&gt;0)+(S53&gt;0)*($S$7:$S$2085=0)))&gt;0,"SALONES UNIDOS",IF(SUMPRODUCT((X53=$X$7:$X$2085)*(AI53=$AI$7:$AI$2085)*((AO53&lt;$AP$7:$AP$2085)*(AP53&gt;$AO$7:$AO$2085))*(ROW($X$7:$X$2085)&lt;&gt;ROW(X53)))&gt;0,"Cruzado","Sin cruce")))</f>
        <v>Sin cruce</v>
      </c>
      <c r="AR53" s="23" t="str" cm="1">
        <f t="array" ref="AR53">IF(AE53="","",IF(SUMPRODUCT((AE53=$AE$7:$AE$2085)*(AI53=$AI$7:$AI$2085)*(AO53=$AO$7:$AO$2085)*(AP53=$AP$7:$AP$2085)*(ROW($AE$7:$AE$2085)&lt;&gt;ROW(AE53))*((S53=0)*($S$7:$S$2085&gt;0)+(S53&gt;0)*($S$7:$S$2085=0)))&gt;0,"SALONES UNIDOS",IF(SUMPRODUCT((AE53=$AE$7:$AE$2085)*(AI53=$AI$7:$AI$2085)*((AO53&lt;$AP$7:$AP$2085)*(AP53&gt;$AO$7:$AO$2085))*(ROW($AE$7:$AE$2085)&lt;&gt;ROW(AE53)))&gt;0,"Cruzado","Sin cruce")))</f>
        <v/>
      </c>
      <c r="AS53" s="94" t="str">
        <f t="shared" si="0"/>
        <v>EN2FILIALA</v>
      </c>
      <c r="AT53" s="94" t="str" cm="1">
        <f t="array" ref="AT53">IF(AS53="","",IF(SUMPRODUCT((AS53=$AS$7:$AS$2085)*(AI53=$AI$7:$AI$2085)*(AO53=$AO$7:$AO$2085)*(AP53=$AP$7:$AP$2085)*(ROW($AS$7:$AS$2085)&lt;&gt;ROW(AS53))*((S53=0)*($S$7:$S$2085&gt;0)+(S53&gt;0)*($S$7:$S$2085=0)))&gt;0,"SALONES UNIDOS",IF(SUMPRODUCT((AS53=$AS$7:$AS$2085)*(AI53=$AI$7:$AI$2085)*((AO53&lt;$AP$7:$AP$2085)*(AP53&gt;$AO$7:$AO$2085))*(ROW($AS$7:$AS$2085)&lt;&gt;ROW(AS53)))&gt;0,"Cruzado","Sin cruce")))</f>
        <v>Sin cruce</v>
      </c>
    </row>
    <row r="54" spans="3:46" s="9" customFormat="1" ht="18.75" hidden="1" customHeight="1">
      <c r="C54" s="496" t="s">
        <v>572</v>
      </c>
      <c r="D54" s="479" t="s">
        <v>573</v>
      </c>
      <c r="E54" s="479">
        <v>20261</v>
      </c>
      <c r="F54" s="497" t="s">
        <v>38</v>
      </c>
      <c r="G54" s="497" t="s">
        <v>80</v>
      </c>
      <c r="H54" s="497" t="s">
        <v>63</v>
      </c>
      <c r="I54" s="497">
        <v>2</v>
      </c>
      <c r="J54" s="497" t="s">
        <v>41</v>
      </c>
      <c r="K54" s="497" t="s">
        <v>41</v>
      </c>
      <c r="L54" s="499" t="s">
        <v>620</v>
      </c>
      <c r="M54" s="533" t="s">
        <v>621</v>
      </c>
      <c r="N54" s="479" t="s">
        <v>586</v>
      </c>
      <c r="O54" s="479" t="s">
        <v>578</v>
      </c>
      <c r="P54" s="497" t="s">
        <v>579</v>
      </c>
      <c r="Q54" s="479">
        <v>3</v>
      </c>
      <c r="R54" s="479">
        <v>2</v>
      </c>
      <c r="S54" s="479">
        <v>5</v>
      </c>
      <c r="T54" s="479">
        <v>4</v>
      </c>
      <c r="U54" s="469"/>
      <c r="V54" s="547">
        <v>34</v>
      </c>
      <c r="W54" s="497">
        <v>21452959</v>
      </c>
      <c r="X54" s="562" t="s">
        <v>358</v>
      </c>
      <c r="Y54" s="479" t="s">
        <v>579</v>
      </c>
      <c r="Z54" s="479"/>
      <c r="AA54" s="497"/>
      <c r="AB54" s="497"/>
      <c r="AC54" s="497" t="s">
        <v>611</v>
      </c>
      <c r="AD54" s="497"/>
      <c r="AE54" s="479"/>
      <c r="AF54" s="497"/>
      <c r="AG54" s="497"/>
      <c r="AH54" s="497" t="s">
        <v>203</v>
      </c>
      <c r="AI54" s="479">
        <v>3</v>
      </c>
      <c r="AJ54" s="479">
        <v>7</v>
      </c>
      <c r="AK54" s="479">
        <v>40</v>
      </c>
      <c r="AL54" s="479">
        <v>11</v>
      </c>
      <c r="AM54" s="479">
        <v>50</v>
      </c>
      <c r="AN54" s="490">
        <f>IF(AJ54="",S54,ROUND(((((AL54/24)+(AM54/1440))-((AJ54/24)+(AK54/1440)))*1440/50),5))</f>
        <v>5</v>
      </c>
      <c r="AO54" s="491">
        <f>AJ54/24+AK54/1440</f>
        <v>0.31944444444444448</v>
      </c>
      <c r="AP54" s="491">
        <f>AL54/24+AM54/1440</f>
        <v>0.49305555555555552</v>
      </c>
      <c r="AQ54" s="23" t="str" cm="1">
        <f t="array" ref="AQ54">IF(X54="","",IF(SUMPRODUCT((X54=$X$7:$X$2085)*(AI54=$AI$7:$AI$2085)*(AO54=$AO$7:$AO$2085)*(AP54=$AP$7:$AP$2085)*(ROW($X$7:$X$2085)&lt;&gt;ROW(X54))*((S54=0)*($S$7:$S$2085&gt;0)+(S54&gt;0)*($S$7:$S$2085=0)))&gt;0,"SALONES UNIDOS",IF(SUMPRODUCT((X54=$X$7:$X$2085)*(AI54=$AI$7:$AI$2085)*((AO54&lt;$AP$7:$AP$2085)*(AP54&gt;$AO$7:$AO$2085))*(ROW($X$7:$X$2085)&lt;&gt;ROW(X54)))&gt;0,"Cruzado","Sin cruce")))</f>
        <v>Sin cruce</v>
      </c>
      <c r="AR54" s="23" t="str" cm="1">
        <f t="array" ref="AR54">IF(AE54="","",IF(SUMPRODUCT((AE54=$AE$7:$AE$2085)*(AI54=$AI$7:$AI$2085)*(AO54=$AO$7:$AO$2085)*(AP54=$AP$7:$AP$2085)*(ROW($AE$7:$AE$2085)&lt;&gt;ROW(AE54))*((S54=0)*($S$7:$S$2085&gt;0)+(S54&gt;0)*($S$7:$S$2085=0)))&gt;0,"SALONES UNIDOS",IF(SUMPRODUCT((AE54=$AE$7:$AE$2085)*(AI54=$AI$7:$AI$2085)*((AO54&lt;$AP$7:$AP$2085)*(AP54&gt;$AO$7:$AO$2085))*(ROW($AE$7:$AE$2085)&lt;&gt;ROW(AE54)))&gt;0,"Cruzado","Sin cruce")))</f>
        <v/>
      </c>
      <c r="AS54" s="94" t="str">
        <f t="shared" si="0"/>
        <v>EN2FILIALA</v>
      </c>
      <c r="AT54" s="94" t="str" cm="1">
        <f t="array" ref="AT54">IF(AS54="","",IF(SUMPRODUCT((AS54=$AS$7:$AS$2085)*(AI54=$AI$7:$AI$2085)*(AO54=$AO$7:$AO$2085)*(AP54=$AP$7:$AP$2085)*(ROW($AS$7:$AS$2085)&lt;&gt;ROW(AS54))*((S54=0)*($S$7:$S$2085&gt;0)+(S54&gt;0)*($S$7:$S$2085=0)))&gt;0,"SALONES UNIDOS",IF(SUMPRODUCT((AS54=$AS$7:$AS$2085)*(AI54=$AI$7:$AI$2085)*((AO54&lt;$AP$7:$AP$2085)*(AP54&gt;$AO$7:$AO$2085))*(ROW($AS$7:$AS$2085)&lt;&gt;ROW(AS54)))&gt;0,"Cruzado","Sin cruce")))</f>
        <v>Sin cruce</v>
      </c>
    </row>
    <row r="55" spans="3:46" s="9" customFormat="1" ht="18.75" hidden="1" customHeight="1">
      <c r="C55" s="496" t="s">
        <v>572</v>
      </c>
      <c r="D55" s="479" t="s">
        <v>573</v>
      </c>
      <c r="E55" s="479">
        <v>20261</v>
      </c>
      <c r="F55" s="497" t="s">
        <v>38</v>
      </c>
      <c r="G55" s="497" t="s">
        <v>80</v>
      </c>
      <c r="H55" s="497" t="s">
        <v>63</v>
      </c>
      <c r="I55" s="497">
        <v>2</v>
      </c>
      <c r="J55" s="497" t="s">
        <v>41</v>
      </c>
      <c r="K55" s="497" t="s">
        <v>41</v>
      </c>
      <c r="L55" s="499" t="s">
        <v>622</v>
      </c>
      <c r="M55" s="533" t="s">
        <v>623</v>
      </c>
      <c r="N55" s="479" t="s">
        <v>586</v>
      </c>
      <c r="O55" s="479" t="s">
        <v>578</v>
      </c>
      <c r="P55" s="497" t="s">
        <v>624</v>
      </c>
      <c r="Q55" s="479">
        <v>2</v>
      </c>
      <c r="R55" s="479">
        <v>2</v>
      </c>
      <c r="S55" s="479">
        <v>4</v>
      </c>
      <c r="T55" s="479">
        <v>3</v>
      </c>
      <c r="U55" s="469"/>
      <c r="V55" s="547">
        <v>34</v>
      </c>
      <c r="W55" s="497">
        <v>45877750</v>
      </c>
      <c r="X55" s="562" t="s">
        <v>502</v>
      </c>
      <c r="Y55" s="571" t="s">
        <v>624</v>
      </c>
      <c r="Z55" s="479"/>
      <c r="AA55" s="497"/>
      <c r="AB55" s="497"/>
      <c r="AC55" s="493"/>
      <c r="AD55" s="497"/>
      <c r="AE55" s="479"/>
      <c r="AF55" s="497"/>
      <c r="AG55" s="497"/>
      <c r="AH55" s="497" t="s">
        <v>203</v>
      </c>
      <c r="AI55" s="479">
        <v>5</v>
      </c>
      <c r="AJ55" s="479">
        <v>7</v>
      </c>
      <c r="AK55" s="479">
        <v>40</v>
      </c>
      <c r="AL55" s="479">
        <v>11</v>
      </c>
      <c r="AM55" s="479">
        <v>0</v>
      </c>
      <c r="AN55" s="490">
        <f>IF(AJ55="",S55,ROUND(((((AL55/24)+(AM55/1440))-((AJ55/24)+(AK55/1440)))*1440/50),5))</f>
        <v>4</v>
      </c>
      <c r="AO55" s="491">
        <f>AJ55/24+AK55/1440</f>
        <v>0.31944444444444448</v>
      </c>
      <c r="AP55" s="491">
        <f>AL55/24+AM55/1440</f>
        <v>0.45833333333333331</v>
      </c>
      <c r="AQ55" s="23" t="str" cm="1">
        <f t="array" ref="AQ55">IF(X55="","",IF(SUMPRODUCT((X55=$X$7:$X$2085)*(AI55=$AI$7:$AI$2085)*(AO55=$AO$7:$AO$2085)*(AP55=$AP$7:$AP$2085)*(ROW($X$7:$X$2085)&lt;&gt;ROW(X55))*((S55=0)*($S$7:$S$2085&gt;0)+(S55&gt;0)*($S$7:$S$2085=0)))&gt;0,"SALONES UNIDOS",IF(SUMPRODUCT((X55=$X$7:$X$2085)*(AI55=$AI$7:$AI$2085)*((AO55&lt;$AP$7:$AP$2085)*(AP55&gt;$AO$7:$AO$2085))*(ROW($X$7:$X$2085)&lt;&gt;ROW(X55)))&gt;0,"Cruzado","Sin cruce")))</f>
        <v>Sin cruce</v>
      </c>
      <c r="AR55" s="23" t="str" cm="1">
        <f t="array" ref="AR55">IF(AE55="","",IF(SUMPRODUCT((AE55=$AE$7:$AE$2085)*(AI55=$AI$7:$AI$2085)*(AO55=$AO$7:$AO$2085)*(AP55=$AP$7:$AP$2085)*(ROW($AE$7:$AE$2085)&lt;&gt;ROW(AE55))*((S55=0)*($S$7:$S$2085&gt;0)+(S55&gt;0)*($S$7:$S$2085=0)))&gt;0,"SALONES UNIDOS",IF(SUMPRODUCT((AE55=$AE$7:$AE$2085)*(AI55=$AI$7:$AI$2085)*((AO55&lt;$AP$7:$AP$2085)*(AP55&gt;$AO$7:$AO$2085))*(ROW($AE$7:$AE$2085)&lt;&gt;ROW(AE55)))&gt;0,"Cruzado","Sin cruce")))</f>
        <v/>
      </c>
      <c r="AS55" s="94" t="str">
        <f t="shared" si="0"/>
        <v>EN2FILIALA</v>
      </c>
      <c r="AT55" s="94" t="str" cm="1">
        <f t="array" ref="AT55">IF(AS55="","",IF(SUMPRODUCT((AS55=$AS$7:$AS$2085)*(AI55=$AI$7:$AI$2085)*(AO55=$AO$7:$AO$2085)*(AP55=$AP$7:$AP$2085)*(ROW($AS$7:$AS$2085)&lt;&gt;ROW(AS55))*((S55=0)*($S$7:$S$2085&gt;0)+(S55&gt;0)*($S$7:$S$2085=0)))&gt;0,"SALONES UNIDOS",IF(SUMPRODUCT((AS55=$AS$7:$AS$2085)*(AI55=$AI$7:$AI$2085)*((AO55&lt;$AP$7:$AP$2085)*(AP55&gt;$AO$7:$AO$2085))*(ROW($AS$7:$AS$2085)&lt;&gt;ROW(AS55)))&gt;0,"Cruzado","Sin cruce")))</f>
        <v>Sin cruce</v>
      </c>
    </row>
    <row r="56" spans="3:46" s="9" customFormat="1" ht="18.75" hidden="1" customHeight="1">
      <c r="C56" s="496" t="s">
        <v>572</v>
      </c>
      <c r="D56" s="479" t="s">
        <v>573</v>
      </c>
      <c r="E56" s="479">
        <v>20261</v>
      </c>
      <c r="F56" s="497" t="s">
        <v>38</v>
      </c>
      <c r="G56" s="497" t="s">
        <v>80</v>
      </c>
      <c r="H56" s="497" t="s">
        <v>63</v>
      </c>
      <c r="I56" s="497">
        <v>2</v>
      </c>
      <c r="J56" s="497" t="s">
        <v>51</v>
      </c>
      <c r="K56" s="497" t="s">
        <v>51</v>
      </c>
      <c r="L56" s="499" t="s">
        <v>609</v>
      </c>
      <c r="M56" s="533" t="s">
        <v>610</v>
      </c>
      <c r="N56" s="479" t="s">
        <v>586</v>
      </c>
      <c r="O56" s="479" t="s">
        <v>578</v>
      </c>
      <c r="P56" s="497" t="s">
        <v>579</v>
      </c>
      <c r="Q56" s="479">
        <v>2</v>
      </c>
      <c r="R56" s="479">
        <v>2</v>
      </c>
      <c r="S56" s="479">
        <v>4</v>
      </c>
      <c r="T56" s="479">
        <v>3</v>
      </c>
      <c r="U56" s="469"/>
      <c r="V56" s="547">
        <v>20</v>
      </c>
      <c r="W56" s="643">
        <v>45971048</v>
      </c>
      <c r="X56" s="644" t="s">
        <v>463</v>
      </c>
      <c r="Y56" s="479" t="s">
        <v>579</v>
      </c>
      <c r="Z56" s="479"/>
      <c r="AA56" s="497"/>
      <c r="AB56" s="497"/>
      <c r="AC56" s="643" t="s">
        <v>625</v>
      </c>
      <c r="AD56" s="497"/>
      <c r="AE56" s="479"/>
      <c r="AF56" s="497"/>
      <c r="AG56" s="497"/>
      <c r="AH56" s="497" t="s">
        <v>203</v>
      </c>
      <c r="AI56" s="479">
        <v>3</v>
      </c>
      <c r="AJ56" s="479">
        <v>18</v>
      </c>
      <c r="AK56" s="479">
        <v>30</v>
      </c>
      <c r="AL56" s="479">
        <v>21</v>
      </c>
      <c r="AM56" s="479">
        <v>50</v>
      </c>
      <c r="AN56" s="490">
        <f>IF(AJ56="",S56,ROUND(((((AL56/24)+(AM56/1440))-((AJ56/24)+(AK56/1440)))*1440/50),5))</f>
        <v>4</v>
      </c>
      <c r="AO56" s="491">
        <f>AJ56/24+AK56/1440</f>
        <v>0.77083333333333337</v>
      </c>
      <c r="AP56" s="491">
        <f>AL56/24+AM56/1440</f>
        <v>0.90972222222222221</v>
      </c>
      <c r="AQ56" s="23" t="str" cm="1">
        <f t="array" ref="AQ56">IF(X56="","",IF(SUMPRODUCT((X56=$X$7:$X$2085)*(AI56=$AI$7:$AI$2085)*(AO56=$AO$7:$AO$2085)*(AP56=$AP$7:$AP$2085)*(ROW($X$7:$X$2085)&lt;&gt;ROW(X56))*((S56=0)*($S$7:$S$2085&gt;0)+(S56&gt;0)*($S$7:$S$2085=0)))&gt;0,"SALONES UNIDOS",IF(SUMPRODUCT((X56=$X$7:$X$2085)*(AI56=$AI$7:$AI$2085)*((AO56&lt;$AP$7:$AP$2085)*(AP56&gt;$AO$7:$AO$2085))*(ROW($X$7:$X$2085)&lt;&gt;ROW(X56)))&gt;0,"Cruzado","Sin cruce")))</f>
        <v>Sin cruce</v>
      </c>
      <c r="AR56" s="23" t="str" cm="1">
        <f t="array" ref="AR56">IF(AE56="","",IF(SUMPRODUCT((AE56=$AE$7:$AE$2085)*(AI56=$AI$7:$AI$2085)*(AO56=$AO$7:$AO$2085)*(AP56=$AP$7:$AP$2085)*(ROW($AE$7:$AE$2085)&lt;&gt;ROW(AE56))*((S56=0)*($S$7:$S$2085&gt;0)+(S56&gt;0)*($S$7:$S$2085=0)))&gt;0,"SALONES UNIDOS",IF(SUMPRODUCT((AE56=$AE$7:$AE$2085)*(AI56=$AI$7:$AI$2085)*((AO56&lt;$AP$7:$AP$2085)*(AP56&gt;$AO$7:$AO$2085))*(ROW($AE$7:$AE$2085)&lt;&gt;ROW(AE56)))&gt;0,"Cruzado","Sin cruce")))</f>
        <v/>
      </c>
      <c r="AS56" s="94" t="str">
        <f t="shared" si="0"/>
        <v>EN2FILIALB</v>
      </c>
      <c r="AT56" s="94" t="str" cm="1">
        <f t="array" ref="AT56">IF(AS56="","",IF(SUMPRODUCT((AS56=$AS$7:$AS$2085)*(AI56=$AI$7:$AI$2085)*(AO56=$AO$7:$AO$2085)*(AP56=$AP$7:$AP$2085)*(ROW($AS$7:$AS$2085)&lt;&gt;ROW(AS56))*((S56=0)*($S$7:$S$2085&gt;0)+(S56&gt;0)*($S$7:$S$2085=0)))&gt;0,"SALONES UNIDOS",IF(SUMPRODUCT((AS56=$AS$7:$AS$2085)*(AI56=$AI$7:$AI$2085)*((AO56&lt;$AP$7:$AP$2085)*(AP56&gt;$AO$7:$AO$2085))*(ROW($AS$7:$AS$2085)&lt;&gt;ROW(AS56)))&gt;0,"Cruzado","Sin cruce")))</f>
        <v>Sin cruce</v>
      </c>
    </row>
    <row r="57" spans="3:46" s="9" customFormat="1" ht="18.75" hidden="1" customHeight="1">
      <c r="C57" s="496" t="s">
        <v>572</v>
      </c>
      <c r="D57" s="479" t="s">
        <v>573</v>
      </c>
      <c r="E57" s="479">
        <v>20261</v>
      </c>
      <c r="F57" s="497" t="s">
        <v>38</v>
      </c>
      <c r="G57" s="497" t="s">
        <v>80</v>
      </c>
      <c r="H57" s="497" t="s">
        <v>63</v>
      </c>
      <c r="I57" s="497">
        <v>2</v>
      </c>
      <c r="J57" s="497" t="s">
        <v>51</v>
      </c>
      <c r="K57" s="497" t="s">
        <v>51</v>
      </c>
      <c r="L57" s="499" t="s">
        <v>612</v>
      </c>
      <c r="M57" s="533" t="s">
        <v>613</v>
      </c>
      <c r="N57" s="479" t="s">
        <v>577</v>
      </c>
      <c r="O57" s="479" t="s">
        <v>578</v>
      </c>
      <c r="P57" s="497" t="s">
        <v>579</v>
      </c>
      <c r="Q57" s="479">
        <v>3</v>
      </c>
      <c r="R57" s="479">
        <v>0</v>
      </c>
      <c r="S57" s="479">
        <v>3</v>
      </c>
      <c r="T57" s="479">
        <v>4</v>
      </c>
      <c r="U57" s="469"/>
      <c r="V57" s="547">
        <v>20</v>
      </c>
      <c r="W57" s="643">
        <v>42714271</v>
      </c>
      <c r="X57" s="644" t="s">
        <v>304</v>
      </c>
      <c r="Y57" s="479" t="s">
        <v>579</v>
      </c>
      <c r="Z57" s="479"/>
      <c r="AA57" s="497"/>
      <c r="AB57" s="497"/>
      <c r="AC57" s="643" t="s">
        <v>625</v>
      </c>
      <c r="AD57" s="497"/>
      <c r="AE57" s="479"/>
      <c r="AF57" s="497"/>
      <c r="AG57" s="497"/>
      <c r="AH57" s="497" t="s">
        <v>203</v>
      </c>
      <c r="AI57" s="479">
        <v>2</v>
      </c>
      <c r="AJ57" s="479">
        <v>18</v>
      </c>
      <c r="AK57" s="479">
        <v>30</v>
      </c>
      <c r="AL57" s="479">
        <v>21</v>
      </c>
      <c r="AM57" s="479">
        <v>0</v>
      </c>
      <c r="AN57" s="490">
        <f>IF(AJ57="",S57,ROUND(((((AL57/24)+(AM57/1440))-((AJ57/24)+(AK57/1440)))*1440/50),5))</f>
        <v>3</v>
      </c>
      <c r="AO57" s="491">
        <f>AJ57/24+AK57/1440</f>
        <v>0.77083333333333337</v>
      </c>
      <c r="AP57" s="491">
        <f>AL57/24+AM57/1440</f>
        <v>0.875</v>
      </c>
      <c r="AQ57" s="23" t="str" cm="1">
        <f t="array" ref="AQ57">IF(X57="","",IF(SUMPRODUCT((X57=$X$7:$X$2085)*(AI57=$AI$7:$AI$2085)*(AO57=$AO$7:$AO$2085)*(AP57=$AP$7:$AP$2085)*(ROW($X$7:$X$2085)&lt;&gt;ROW(X57))*((S57=0)*($S$7:$S$2085&gt;0)+(S57&gt;0)*($S$7:$S$2085=0)))&gt;0,"SALONES UNIDOS",IF(SUMPRODUCT((X57=$X$7:$X$2085)*(AI57=$AI$7:$AI$2085)*((AO57&lt;$AP$7:$AP$2085)*(AP57&gt;$AO$7:$AO$2085))*(ROW($X$7:$X$2085)&lt;&gt;ROW(X57)))&gt;0,"Cruzado","Sin cruce")))</f>
        <v>Sin cruce</v>
      </c>
      <c r="AR57" s="23" t="str" cm="1">
        <f t="array" ref="AR57">IF(AE57="","",IF(SUMPRODUCT((AE57=$AE$7:$AE$2085)*(AI57=$AI$7:$AI$2085)*(AO57=$AO$7:$AO$2085)*(AP57=$AP$7:$AP$2085)*(ROW($AE$7:$AE$2085)&lt;&gt;ROW(AE57))*((S57=0)*($S$7:$S$2085&gt;0)+(S57&gt;0)*($S$7:$S$2085=0)))&gt;0,"SALONES UNIDOS",IF(SUMPRODUCT((AE57=$AE$7:$AE$2085)*(AI57=$AI$7:$AI$2085)*((AO57&lt;$AP$7:$AP$2085)*(AP57&gt;$AO$7:$AO$2085))*(ROW($AE$7:$AE$2085)&lt;&gt;ROW(AE57)))&gt;0,"Cruzado","Sin cruce")))</f>
        <v/>
      </c>
      <c r="AS57" s="94" t="str">
        <f t="shared" si="0"/>
        <v>EN2FILIALB</v>
      </c>
      <c r="AT57" s="94" t="str" cm="1">
        <f t="array" ref="AT57">IF(AS57="","",IF(SUMPRODUCT((AS57=$AS$7:$AS$2085)*(AI57=$AI$7:$AI$2085)*(AO57=$AO$7:$AO$2085)*(AP57=$AP$7:$AP$2085)*(ROW($AS$7:$AS$2085)&lt;&gt;ROW(AS57))*((S57=0)*($S$7:$S$2085&gt;0)+(S57&gt;0)*($S$7:$S$2085=0)))&gt;0,"SALONES UNIDOS",IF(SUMPRODUCT((AS57=$AS$7:$AS$2085)*(AI57=$AI$7:$AI$2085)*((AO57&lt;$AP$7:$AP$2085)*(AP57&gt;$AO$7:$AO$2085))*(ROW($AS$7:$AS$2085)&lt;&gt;ROW(AS57)))&gt;0,"Cruzado","Sin cruce")))</f>
        <v>Sin cruce</v>
      </c>
    </row>
    <row r="58" spans="3:46" s="9" customFormat="1" ht="18.75" hidden="1" customHeight="1">
      <c r="C58" s="496" t="s">
        <v>572</v>
      </c>
      <c r="D58" s="479" t="s">
        <v>573</v>
      </c>
      <c r="E58" s="479">
        <v>20261</v>
      </c>
      <c r="F58" s="497" t="s">
        <v>38</v>
      </c>
      <c r="G58" s="497" t="s">
        <v>80</v>
      </c>
      <c r="H58" s="497" t="s">
        <v>63</v>
      </c>
      <c r="I58" s="497">
        <v>2</v>
      </c>
      <c r="J58" s="497" t="s">
        <v>51</v>
      </c>
      <c r="K58" s="497" t="s">
        <v>51</v>
      </c>
      <c r="L58" s="499" t="s">
        <v>612</v>
      </c>
      <c r="M58" s="533" t="s">
        <v>613</v>
      </c>
      <c r="N58" s="479" t="s">
        <v>577</v>
      </c>
      <c r="O58" s="479" t="s">
        <v>578</v>
      </c>
      <c r="P58" s="497" t="s">
        <v>579</v>
      </c>
      <c r="Q58" s="479">
        <v>0</v>
      </c>
      <c r="R58" s="479">
        <v>2</v>
      </c>
      <c r="S58" s="479">
        <v>2</v>
      </c>
      <c r="T58" s="479">
        <v>4</v>
      </c>
      <c r="U58" s="469"/>
      <c r="V58" s="547">
        <v>20</v>
      </c>
      <c r="W58" s="497">
        <v>42714271</v>
      </c>
      <c r="X58" s="562" t="s">
        <v>304</v>
      </c>
      <c r="Y58" s="479" t="s">
        <v>579</v>
      </c>
      <c r="Z58" s="479"/>
      <c r="AA58" s="497"/>
      <c r="AB58" s="497"/>
      <c r="AC58" s="493"/>
      <c r="AD58" s="497"/>
      <c r="AE58" s="479" t="s">
        <v>614</v>
      </c>
      <c r="AF58" s="497"/>
      <c r="AG58" s="497"/>
      <c r="AH58" s="497" t="s">
        <v>203</v>
      </c>
      <c r="AI58" s="479">
        <v>2</v>
      </c>
      <c r="AJ58" s="479">
        <v>21</v>
      </c>
      <c r="AK58" s="479">
        <v>0</v>
      </c>
      <c r="AL58" s="479">
        <v>22</v>
      </c>
      <c r="AM58" s="479">
        <v>40</v>
      </c>
      <c r="AN58" s="490">
        <f>IF(AJ58="",S58,ROUND(((((AL58/24)+(AM58/1440))-((AJ58/24)+(AK58/1440)))*1440/50),5))</f>
        <v>2</v>
      </c>
      <c r="AO58" s="491">
        <f>AJ58/24+AK58/1440</f>
        <v>0.875</v>
      </c>
      <c r="AP58" s="491">
        <f>AL58/24+AM58/1440</f>
        <v>0.94444444444444442</v>
      </c>
      <c r="AQ58" s="23" t="str" cm="1">
        <f t="array" ref="AQ58">IF(X58="","",IF(SUMPRODUCT((X58=$X$7:$X$2085)*(AI58=$AI$7:$AI$2085)*(AO58=$AO$7:$AO$2085)*(AP58=$AP$7:$AP$2085)*(ROW($X$7:$X$2085)&lt;&gt;ROW(X58))*((S58=0)*($S$7:$S$2085&gt;0)+(S58&gt;0)*($S$7:$S$2085=0)))&gt;0,"SALONES UNIDOS",IF(SUMPRODUCT((X58=$X$7:$X$2085)*(AI58=$AI$7:$AI$2085)*((AO58&lt;$AP$7:$AP$2085)*(AP58&gt;$AO$7:$AO$2085))*(ROW($X$7:$X$2085)&lt;&gt;ROW(X58)))&gt;0,"Cruzado","Sin cruce")))</f>
        <v>Sin cruce</v>
      </c>
      <c r="AR58" s="23" t="str" cm="1">
        <f t="array" ref="AR58">IF(AE58="","",IF(SUMPRODUCT((AE58=$AE$7:$AE$2085)*(AI58=$AI$7:$AI$2085)*(AO58=$AO$7:$AO$2085)*(AP58=$AP$7:$AP$2085)*(ROW($AE$7:$AE$2085)&lt;&gt;ROW(AE58))*((S58=0)*($S$7:$S$2085&gt;0)+(S58&gt;0)*($S$7:$S$2085=0)))&gt;0,"SALONES UNIDOS",IF(SUMPRODUCT((AE58=$AE$7:$AE$2085)*(AI58=$AI$7:$AI$2085)*((AO58&lt;$AP$7:$AP$2085)*(AP58&gt;$AO$7:$AO$2085))*(ROW($AE$7:$AE$2085)&lt;&gt;ROW(AE58)))&gt;0,"Cruzado","Sin cruce")))</f>
        <v>Sin cruce</v>
      </c>
      <c r="AS58" s="94" t="str">
        <f t="shared" si="0"/>
        <v>EN2FILIALB</v>
      </c>
      <c r="AT58" s="94" t="str" cm="1">
        <f t="array" ref="AT58">IF(AS58="","",IF(SUMPRODUCT((AS58=$AS$7:$AS$2085)*(AI58=$AI$7:$AI$2085)*(AO58=$AO$7:$AO$2085)*(AP58=$AP$7:$AP$2085)*(ROW($AS$7:$AS$2085)&lt;&gt;ROW(AS58))*((S58=0)*($S$7:$S$2085&gt;0)+(S58&gt;0)*($S$7:$S$2085=0)))&gt;0,"SALONES UNIDOS",IF(SUMPRODUCT((AS58=$AS$7:$AS$2085)*(AI58=$AI$7:$AI$2085)*((AO58&lt;$AP$7:$AP$2085)*(AP58&gt;$AO$7:$AO$2085))*(ROW($AS$7:$AS$2085)&lt;&gt;ROW(AS58)))&gt;0,"Cruzado","Sin cruce")))</f>
        <v>Sin cruce</v>
      </c>
    </row>
    <row r="59" spans="3:46" s="9" customFormat="1" ht="18.75" hidden="1" customHeight="1">
      <c r="C59" s="496" t="s">
        <v>572</v>
      </c>
      <c r="D59" s="479" t="s">
        <v>573</v>
      </c>
      <c r="E59" s="479">
        <v>20261</v>
      </c>
      <c r="F59" s="497" t="s">
        <v>38</v>
      </c>
      <c r="G59" s="497" t="s">
        <v>80</v>
      </c>
      <c r="H59" s="497" t="s">
        <v>63</v>
      </c>
      <c r="I59" s="497">
        <v>2</v>
      </c>
      <c r="J59" s="497" t="s">
        <v>51</v>
      </c>
      <c r="K59" s="497" t="s">
        <v>51</v>
      </c>
      <c r="L59" s="499" t="s">
        <v>615</v>
      </c>
      <c r="M59" s="533" t="s">
        <v>616</v>
      </c>
      <c r="N59" s="479" t="s">
        <v>586</v>
      </c>
      <c r="O59" s="479" t="s">
        <v>578</v>
      </c>
      <c r="P59" s="497" t="s">
        <v>579</v>
      </c>
      <c r="Q59" s="479">
        <v>2</v>
      </c>
      <c r="R59" s="479">
        <v>2</v>
      </c>
      <c r="S59" s="479">
        <v>4</v>
      </c>
      <c r="T59" s="479">
        <v>3</v>
      </c>
      <c r="U59" s="469"/>
      <c r="V59" s="547">
        <v>20</v>
      </c>
      <c r="W59" s="643">
        <v>43071752</v>
      </c>
      <c r="X59" s="644" t="s">
        <v>465</v>
      </c>
      <c r="Y59" s="479" t="s">
        <v>579</v>
      </c>
      <c r="Z59" s="479"/>
      <c r="AA59" s="497"/>
      <c r="AB59" s="497"/>
      <c r="AC59" s="643" t="s">
        <v>625</v>
      </c>
      <c r="AD59" s="497"/>
      <c r="AE59" s="479"/>
      <c r="AF59" s="497"/>
      <c r="AG59" s="497"/>
      <c r="AH59" s="497" t="s">
        <v>203</v>
      </c>
      <c r="AI59" s="479">
        <v>6</v>
      </c>
      <c r="AJ59" s="479">
        <v>18</v>
      </c>
      <c r="AK59" s="479">
        <v>30</v>
      </c>
      <c r="AL59" s="479">
        <v>21</v>
      </c>
      <c r="AM59" s="479">
        <v>50</v>
      </c>
      <c r="AN59" s="490">
        <f>IF(AJ59="",S59,ROUND(((((AL59/24)+(AM59/1440))-((AJ59/24)+(AK59/1440)))*1440/50),5))</f>
        <v>4</v>
      </c>
      <c r="AO59" s="491">
        <f>AJ59/24+AK59/1440</f>
        <v>0.77083333333333337</v>
      </c>
      <c r="AP59" s="491">
        <f>AL59/24+AM59/1440</f>
        <v>0.90972222222222221</v>
      </c>
      <c r="AQ59" s="23" t="str" cm="1">
        <f t="array" ref="AQ59">IF(X59="","",IF(SUMPRODUCT((X59=$X$7:$X$2085)*(AI59=$AI$7:$AI$2085)*(AO59=$AO$7:$AO$2085)*(AP59=$AP$7:$AP$2085)*(ROW($X$7:$X$2085)&lt;&gt;ROW(X59))*((S59=0)*($S$7:$S$2085&gt;0)+(S59&gt;0)*($S$7:$S$2085=0)))&gt;0,"SALONES UNIDOS",IF(SUMPRODUCT((X59=$X$7:$X$2085)*(AI59=$AI$7:$AI$2085)*((AO59&lt;$AP$7:$AP$2085)*(AP59&gt;$AO$7:$AO$2085))*(ROW($X$7:$X$2085)&lt;&gt;ROW(X59)))&gt;0,"Cruzado","Sin cruce")))</f>
        <v>Sin cruce</v>
      </c>
      <c r="AR59" s="23" t="str" cm="1">
        <f t="array" ref="AR59">IF(AE59="","",IF(SUMPRODUCT((AE59=$AE$7:$AE$2085)*(AI59=$AI$7:$AI$2085)*(AO59=$AO$7:$AO$2085)*(AP59=$AP$7:$AP$2085)*(ROW($AE$7:$AE$2085)&lt;&gt;ROW(AE59))*((S59=0)*($S$7:$S$2085&gt;0)+(S59&gt;0)*($S$7:$S$2085=0)))&gt;0,"SALONES UNIDOS",IF(SUMPRODUCT((AE59=$AE$7:$AE$2085)*(AI59=$AI$7:$AI$2085)*((AO59&lt;$AP$7:$AP$2085)*(AP59&gt;$AO$7:$AO$2085))*(ROW($AE$7:$AE$2085)&lt;&gt;ROW(AE59)))&gt;0,"Cruzado","Sin cruce")))</f>
        <v/>
      </c>
      <c r="AS59" s="94" t="str">
        <f t="shared" si="0"/>
        <v>EN2FILIALB</v>
      </c>
      <c r="AT59" s="94" t="str" cm="1">
        <f t="array" ref="AT59">IF(AS59="","",IF(SUMPRODUCT((AS59=$AS$7:$AS$2085)*(AI59=$AI$7:$AI$2085)*(AO59=$AO$7:$AO$2085)*(AP59=$AP$7:$AP$2085)*(ROW($AS$7:$AS$2085)&lt;&gt;ROW(AS59))*((S59=0)*($S$7:$S$2085&gt;0)+(S59&gt;0)*($S$7:$S$2085=0)))&gt;0,"SALONES UNIDOS",IF(SUMPRODUCT((AS59=$AS$7:$AS$2085)*(AI59=$AI$7:$AI$2085)*((AO59&lt;$AP$7:$AP$2085)*(AP59&gt;$AO$7:$AO$2085))*(ROW($AS$7:$AS$2085)&lt;&gt;ROW(AS59)))&gt;0,"Cruzado","Sin cruce")))</f>
        <v>Sin cruce</v>
      </c>
    </row>
    <row r="60" spans="3:46" s="9" customFormat="1" ht="18.75" hidden="1" customHeight="1">
      <c r="C60" s="496" t="s">
        <v>572</v>
      </c>
      <c r="D60" s="479" t="s">
        <v>573</v>
      </c>
      <c r="E60" s="479">
        <v>20261</v>
      </c>
      <c r="F60" s="497" t="s">
        <v>38</v>
      </c>
      <c r="G60" s="497" t="s">
        <v>80</v>
      </c>
      <c r="H60" s="497" t="s">
        <v>63</v>
      </c>
      <c r="I60" s="497">
        <v>2</v>
      </c>
      <c r="J60" s="497" t="s">
        <v>51</v>
      </c>
      <c r="K60" s="497" t="s">
        <v>51</v>
      </c>
      <c r="L60" s="499" t="s">
        <v>617</v>
      </c>
      <c r="M60" s="533" t="s">
        <v>618</v>
      </c>
      <c r="N60" s="479" t="s">
        <v>586</v>
      </c>
      <c r="O60" s="479" t="s">
        <v>578</v>
      </c>
      <c r="P60" s="497" t="s">
        <v>579</v>
      </c>
      <c r="Q60" s="479">
        <v>3</v>
      </c>
      <c r="R60" s="479">
        <v>2</v>
      </c>
      <c r="S60" s="479">
        <v>5</v>
      </c>
      <c r="T60" s="479">
        <v>4</v>
      </c>
      <c r="U60" s="469"/>
      <c r="V60" s="547">
        <v>20</v>
      </c>
      <c r="W60" s="643">
        <v>21569878</v>
      </c>
      <c r="X60" s="644" t="s">
        <v>382</v>
      </c>
      <c r="Y60" s="479" t="s">
        <v>579</v>
      </c>
      <c r="Z60" s="479"/>
      <c r="AA60" s="497"/>
      <c r="AB60" s="497"/>
      <c r="AC60" s="643" t="s">
        <v>625</v>
      </c>
      <c r="AD60" s="497"/>
      <c r="AE60" s="479"/>
      <c r="AF60" s="497"/>
      <c r="AG60" s="497"/>
      <c r="AH60" s="497" t="s">
        <v>203</v>
      </c>
      <c r="AI60" s="479">
        <v>1</v>
      </c>
      <c r="AJ60" s="479">
        <v>17</v>
      </c>
      <c r="AK60" s="479">
        <v>40</v>
      </c>
      <c r="AL60" s="479">
        <v>21</v>
      </c>
      <c r="AM60" s="479">
        <v>50</v>
      </c>
      <c r="AN60" s="490">
        <f>IF(AJ60="",S60,ROUND(((((AL60/24)+(AM60/1440))-((AJ60/24)+(AK60/1440)))*1440/50),5))</f>
        <v>5</v>
      </c>
      <c r="AO60" s="491">
        <f>AJ60/24+AK60/1440</f>
        <v>0.73611111111111116</v>
      </c>
      <c r="AP60" s="491">
        <f>AL60/24+AM60/1440</f>
        <v>0.90972222222222221</v>
      </c>
      <c r="AQ60" s="23" t="str" cm="1">
        <f t="array" ref="AQ60">IF(X60="","",IF(SUMPRODUCT((X60=$X$7:$X$2085)*(AI60=$AI$7:$AI$2085)*(AO60=$AO$7:$AO$2085)*(AP60=$AP$7:$AP$2085)*(ROW($X$7:$X$2085)&lt;&gt;ROW(X60))*((S60=0)*($S$7:$S$2085&gt;0)+(S60&gt;0)*($S$7:$S$2085=0)))&gt;0,"SALONES UNIDOS",IF(SUMPRODUCT((X60=$X$7:$X$2085)*(AI60=$AI$7:$AI$2085)*((AO60&lt;$AP$7:$AP$2085)*(AP60&gt;$AO$7:$AO$2085))*(ROW($X$7:$X$2085)&lt;&gt;ROW(X60)))&gt;0,"Cruzado","Sin cruce")))</f>
        <v>Sin cruce</v>
      </c>
      <c r="AR60" s="23" t="str" cm="1">
        <f t="array" ref="AR60">IF(AE60="","",IF(SUMPRODUCT((AE60=$AE$7:$AE$2085)*(AI60=$AI$7:$AI$2085)*(AO60=$AO$7:$AO$2085)*(AP60=$AP$7:$AP$2085)*(ROW($AE$7:$AE$2085)&lt;&gt;ROW(AE60))*((S60=0)*($S$7:$S$2085&gt;0)+(S60&gt;0)*($S$7:$S$2085=0)))&gt;0,"SALONES UNIDOS",IF(SUMPRODUCT((AE60=$AE$7:$AE$2085)*(AI60=$AI$7:$AI$2085)*((AO60&lt;$AP$7:$AP$2085)*(AP60&gt;$AO$7:$AO$2085))*(ROW($AE$7:$AE$2085)&lt;&gt;ROW(AE60)))&gt;0,"Cruzado","Sin cruce")))</f>
        <v/>
      </c>
      <c r="AS60" s="94" t="str">
        <f t="shared" si="0"/>
        <v>EN2FILIALB</v>
      </c>
      <c r="AT60" s="94" t="str" cm="1">
        <f t="array" ref="AT60">IF(AS60="","",IF(SUMPRODUCT((AS60=$AS$7:$AS$2085)*(AI60=$AI$7:$AI$2085)*(AO60=$AO$7:$AO$2085)*(AP60=$AP$7:$AP$2085)*(ROW($AS$7:$AS$2085)&lt;&gt;ROW(AS60))*((S60=0)*($S$7:$S$2085&gt;0)+(S60&gt;0)*($S$7:$S$2085=0)))&gt;0,"SALONES UNIDOS",IF(SUMPRODUCT((AS60=$AS$7:$AS$2085)*(AI60=$AI$7:$AI$2085)*((AO60&lt;$AP$7:$AP$2085)*(AP60&gt;$AO$7:$AO$2085))*(ROW($AS$7:$AS$2085)&lt;&gt;ROW(AS60)))&gt;0,"Cruzado","Sin cruce")))</f>
        <v>Sin cruce</v>
      </c>
    </row>
    <row r="61" spans="3:46" s="9" customFormat="1" ht="18.75" hidden="1" customHeight="1">
      <c r="C61" s="496" t="s">
        <v>572</v>
      </c>
      <c r="D61" s="479" t="s">
        <v>573</v>
      </c>
      <c r="E61" s="479">
        <v>20261</v>
      </c>
      <c r="F61" s="497" t="s">
        <v>38</v>
      </c>
      <c r="G61" s="497" t="s">
        <v>80</v>
      </c>
      <c r="H61" s="497" t="s">
        <v>63</v>
      </c>
      <c r="I61" s="497">
        <v>2</v>
      </c>
      <c r="J61" s="497" t="s">
        <v>51</v>
      </c>
      <c r="K61" s="497" t="s">
        <v>51</v>
      </c>
      <c r="L61" s="499" t="s">
        <v>620</v>
      </c>
      <c r="M61" s="533" t="s">
        <v>621</v>
      </c>
      <c r="N61" s="479" t="s">
        <v>586</v>
      </c>
      <c r="O61" s="479" t="s">
        <v>578</v>
      </c>
      <c r="P61" s="497" t="s">
        <v>579</v>
      </c>
      <c r="Q61" s="479">
        <v>3</v>
      </c>
      <c r="R61" s="479">
        <v>2</v>
      </c>
      <c r="S61" s="479">
        <v>5</v>
      </c>
      <c r="T61" s="479">
        <v>4</v>
      </c>
      <c r="U61" s="469"/>
      <c r="V61" s="547">
        <v>20</v>
      </c>
      <c r="W61" s="643">
        <v>21452959</v>
      </c>
      <c r="X61" s="644" t="s">
        <v>358</v>
      </c>
      <c r="Y61" s="479" t="s">
        <v>579</v>
      </c>
      <c r="Z61" s="479"/>
      <c r="AA61" s="497"/>
      <c r="AB61" s="497"/>
      <c r="AC61" s="643" t="s">
        <v>625</v>
      </c>
      <c r="AD61" s="497"/>
      <c r="AE61" s="479"/>
      <c r="AF61" s="497"/>
      <c r="AG61" s="497"/>
      <c r="AH61" s="497" t="s">
        <v>203</v>
      </c>
      <c r="AI61" s="479">
        <v>5</v>
      </c>
      <c r="AJ61" s="479">
        <v>18</v>
      </c>
      <c r="AK61" s="479">
        <v>30</v>
      </c>
      <c r="AL61" s="479">
        <v>22</v>
      </c>
      <c r="AM61" s="479">
        <v>40</v>
      </c>
      <c r="AN61" s="490">
        <f>IF(AJ61="",S61,ROUND(((((AL61/24)+(AM61/1440))-((AJ61/24)+(AK61/1440)))*1440/50),5))</f>
        <v>5</v>
      </c>
      <c r="AO61" s="491">
        <f>AJ61/24+AK61/1440</f>
        <v>0.77083333333333337</v>
      </c>
      <c r="AP61" s="491">
        <f>AL61/24+AM61/1440</f>
        <v>0.94444444444444442</v>
      </c>
      <c r="AQ61" s="23" t="str" cm="1">
        <f t="array" ref="AQ61">IF(X61="","",IF(SUMPRODUCT((X61=$X$7:$X$2085)*(AI61=$AI$7:$AI$2085)*(AO61=$AO$7:$AO$2085)*(AP61=$AP$7:$AP$2085)*(ROW($X$7:$X$2085)&lt;&gt;ROW(X61))*((S61=0)*($S$7:$S$2085&gt;0)+(S61&gt;0)*($S$7:$S$2085=0)))&gt;0,"SALONES UNIDOS",IF(SUMPRODUCT((X61=$X$7:$X$2085)*(AI61=$AI$7:$AI$2085)*((AO61&lt;$AP$7:$AP$2085)*(AP61&gt;$AO$7:$AO$2085))*(ROW($X$7:$X$2085)&lt;&gt;ROW(X61)))&gt;0,"Cruzado","Sin cruce")))</f>
        <v>Sin cruce</v>
      </c>
      <c r="AR61" s="23" t="str" cm="1">
        <f t="array" ref="AR61">IF(AE61="","",IF(SUMPRODUCT((AE61=$AE$7:$AE$2085)*(AI61=$AI$7:$AI$2085)*(AO61=$AO$7:$AO$2085)*(AP61=$AP$7:$AP$2085)*(ROW($AE$7:$AE$2085)&lt;&gt;ROW(AE61))*((S61=0)*($S$7:$S$2085&gt;0)+(S61&gt;0)*($S$7:$S$2085=0)))&gt;0,"SALONES UNIDOS",IF(SUMPRODUCT((AE61=$AE$7:$AE$2085)*(AI61=$AI$7:$AI$2085)*((AO61&lt;$AP$7:$AP$2085)*(AP61&gt;$AO$7:$AO$2085))*(ROW($AE$7:$AE$2085)&lt;&gt;ROW(AE61)))&gt;0,"Cruzado","Sin cruce")))</f>
        <v/>
      </c>
      <c r="AS61" s="94" t="str">
        <f t="shared" si="0"/>
        <v>EN2FILIALB</v>
      </c>
      <c r="AT61" s="94" t="str" cm="1">
        <f t="array" ref="AT61">IF(AS61="","",IF(SUMPRODUCT((AS61=$AS$7:$AS$2085)*(AI61=$AI$7:$AI$2085)*(AO61=$AO$7:$AO$2085)*(AP61=$AP$7:$AP$2085)*(ROW($AS$7:$AS$2085)&lt;&gt;ROW(AS61))*((S61=0)*($S$7:$S$2085&gt;0)+(S61&gt;0)*($S$7:$S$2085=0)))&gt;0,"SALONES UNIDOS",IF(SUMPRODUCT((AS61=$AS$7:$AS$2085)*(AI61=$AI$7:$AI$2085)*((AO61&lt;$AP$7:$AP$2085)*(AP61&gt;$AO$7:$AO$2085))*(ROW($AS$7:$AS$2085)&lt;&gt;ROW(AS61)))&gt;0,"Cruzado","Sin cruce")))</f>
        <v>Sin cruce</v>
      </c>
    </row>
    <row r="62" spans="3:46" s="9" customFormat="1" ht="18.75" hidden="1" customHeight="1">
      <c r="C62" s="496" t="s">
        <v>572</v>
      </c>
      <c r="D62" s="479" t="s">
        <v>573</v>
      </c>
      <c r="E62" s="479">
        <v>20261</v>
      </c>
      <c r="F62" s="497" t="s">
        <v>38</v>
      </c>
      <c r="G62" s="497" t="s">
        <v>80</v>
      </c>
      <c r="H62" s="497" t="s">
        <v>63</v>
      </c>
      <c r="I62" s="497">
        <v>2</v>
      </c>
      <c r="J62" s="497" t="s">
        <v>51</v>
      </c>
      <c r="K62" s="497" t="s">
        <v>51</v>
      </c>
      <c r="L62" s="499" t="s">
        <v>622</v>
      </c>
      <c r="M62" s="533" t="s">
        <v>623</v>
      </c>
      <c r="N62" s="479" t="s">
        <v>586</v>
      </c>
      <c r="O62" s="479" t="s">
        <v>578</v>
      </c>
      <c r="P62" s="497" t="s">
        <v>624</v>
      </c>
      <c r="Q62" s="479">
        <v>2</v>
      </c>
      <c r="R62" s="479">
        <v>2</v>
      </c>
      <c r="S62" s="479">
        <v>4</v>
      </c>
      <c r="T62" s="479">
        <v>3</v>
      </c>
      <c r="U62" s="469"/>
      <c r="V62" s="547">
        <v>20</v>
      </c>
      <c r="W62" s="497">
        <v>492535</v>
      </c>
      <c r="X62" s="562" t="s">
        <v>452</v>
      </c>
      <c r="Y62" s="571" t="s">
        <v>624</v>
      </c>
      <c r="Z62" s="479"/>
      <c r="AA62" s="497"/>
      <c r="AB62" s="497"/>
      <c r="AC62" s="493"/>
      <c r="AD62" s="497"/>
      <c r="AE62" s="479"/>
      <c r="AF62" s="497"/>
      <c r="AG62" s="497"/>
      <c r="AH62" s="497" t="s">
        <v>203</v>
      </c>
      <c r="AI62" s="479">
        <v>4</v>
      </c>
      <c r="AJ62" s="479">
        <v>18</v>
      </c>
      <c r="AK62" s="479">
        <v>30</v>
      </c>
      <c r="AL62" s="479">
        <v>21</v>
      </c>
      <c r="AM62" s="479">
        <v>50</v>
      </c>
      <c r="AN62" s="490">
        <f>IF(AJ62="",S62,ROUND(((((AL62/24)+(AM62/1440))-((AJ62/24)+(AK62/1440)))*1440/50),5))</f>
        <v>4</v>
      </c>
      <c r="AO62" s="491">
        <f>AJ62/24+AK62/1440</f>
        <v>0.77083333333333337</v>
      </c>
      <c r="AP62" s="491">
        <f>AL62/24+AM62/1440</f>
        <v>0.90972222222222221</v>
      </c>
      <c r="AQ62" s="23" t="str" cm="1">
        <f t="array" ref="AQ62">IF(X62="","",IF(SUMPRODUCT((X62=$X$7:$X$2085)*(AI62=$AI$7:$AI$2085)*(AO62=$AO$7:$AO$2085)*(AP62=$AP$7:$AP$2085)*(ROW($X$7:$X$2085)&lt;&gt;ROW(X62))*((S62=0)*($S$7:$S$2085&gt;0)+(S62&gt;0)*($S$7:$S$2085=0)))&gt;0,"SALONES UNIDOS",IF(SUMPRODUCT((X62=$X$7:$X$2085)*(AI62=$AI$7:$AI$2085)*((AO62&lt;$AP$7:$AP$2085)*(AP62&gt;$AO$7:$AO$2085))*(ROW($X$7:$X$2085)&lt;&gt;ROW(X62)))&gt;0,"Cruzado","Sin cruce")))</f>
        <v>Sin cruce</v>
      </c>
      <c r="AR62" s="23" t="str" cm="1">
        <f t="array" ref="AR62">IF(AE62="","",IF(SUMPRODUCT((AE62=$AE$7:$AE$2085)*(AI62=$AI$7:$AI$2085)*(AO62=$AO$7:$AO$2085)*(AP62=$AP$7:$AP$2085)*(ROW($AE$7:$AE$2085)&lt;&gt;ROW(AE62))*((S62=0)*($S$7:$S$2085&gt;0)+(S62&gt;0)*($S$7:$S$2085=0)))&gt;0,"SALONES UNIDOS",IF(SUMPRODUCT((AE62=$AE$7:$AE$2085)*(AI62=$AI$7:$AI$2085)*((AO62&lt;$AP$7:$AP$2085)*(AP62&gt;$AO$7:$AO$2085))*(ROW($AE$7:$AE$2085)&lt;&gt;ROW(AE62)))&gt;0,"Cruzado","Sin cruce")))</f>
        <v/>
      </c>
      <c r="AS62" s="94" t="str">
        <f t="shared" si="0"/>
        <v>EN2FILIALB</v>
      </c>
      <c r="AT62" s="94" t="str" cm="1">
        <f t="array" ref="AT62">IF(AS62="","",IF(SUMPRODUCT((AS62=$AS$7:$AS$2085)*(AI62=$AI$7:$AI$2085)*(AO62=$AO$7:$AO$2085)*(AP62=$AP$7:$AP$2085)*(ROW($AS$7:$AS$2085)&lt;&gt;ROW(AS62))*((S62=0)*($S$7:$S$2085&gt;0)+(S62&gt;0)*($S$7:$S$2085=0)))&gt;0,"SALONES UNIDOS",IF(SUMPRODUCT((AS62=$AS$7:$AS$2085)*(AI62=$AI$7:$AI$2085)*((AO62&lt;$AP$7:$AP$2085)*(AP62&gt;$AO$7:$AO$2085))*(ROW($AS$7:$AS$2085)&lt;&gt;ROW(AS62)))&gt;0,"Cruzado","Sin cruce")))</f>
        <v>Sin cruce</v>
      </c>
    </row>
    <row r="63" spans="3:46" s="9" customFormat="1" ht="18.75" hidden="1" customHeight="1">
      <c r="C63" s="500" t="s">
        <v>572</v>
      </c>
      <c r="D63" s="482" t="s">
        <v>573</v>
      </c>
      <c r="E63" s="482">
        <v>20261</v>
      </c>
      <c r="F63" s="501" t="s">
        <v>38</v>
      </c>
      <c r="G63" s="501" t="s">
        <v>80</v>
      </c>
      <c r="H63" s="501" t="s">
        <v>63</v>
      </c>
      <c r="I63" s="501">
        <v>2</v>
      </c>
      <c r="J63" s="501" t="s">
        <v>57</v>
      </c>
      <c r="K63" s="501" t="s">
        <v>57</v>
      </c>
      <c r="L63" s="502" t="s">
        <v>615</v>
      </c>
      <c r="M63" s="534" t="s">
        <v>616</v>
      </c>
      <c r="N63" s="482" t="s">
        <v>586</v>
      </c>
      <c r="O63" s="482" t="s">
        <v>578</v>
      </c>
      <c r="P63" s="501" t="s">
        <v>579</v>
      </c>
      <c r="Q63" s="482">
        <v>2</v>
      </c>
      <c r="R63" s="482">
        <v>2</v>
      </c>
      <c r="S63" s="482">
        <v>4</v>
      </c>
      <c r="T63" s="482">
        <v>3</v>
      </c>
      <c r="U63" s="470" t="s">
        <v>520</v>
      </c>
      <c r="V63" s="549">
        <v>40</v>
      </c>
      <c r="W63" s="501">
        <v>21870533</v>
      </c>
      <c r="X63" s="565" t="s">
        <v>396</v>
      </c>
      <c r="Y63" s="482" t="s">
        <v>624</v>
      </c>
      <c r="Z63" s="482"/>
      <c r="AA63" s="501"/>
      <c r="AB63" s="501"/>
      <c r="AC63" s="493"/>
      <c r="AD63" s="501"/>
      <c r="AE63" s="479"/>
      <c r="AF63" s="501"/>
      <c r="AG63" s="501"/>
      <c r="AH63" s="501" t="s">
        <v>203</v>
      </c>
      <c r="AI63" s="482">
        <v>7</v>
      </c>
      <c r="AJ63" s="482">
        <v>11</v>
      </c>
      <c r="AK63" s="482">
        <v>0</v>
      </c>
      <c r="AL63" s="482">
        <v>14</v>
      </c>
      <c r="AM63" s="482">
        <v>20</v>
      </c>
      <c r="AN63" s="490">
        <f>IF(AJ63="",S63,ROUND(((((AL63/24)+(AM63/1440))-((AJ63/24)+(AK63/1440)))*1440/50),5))</f>
        <v>4</v>
      </c>
      <c r="AO63" s="491">
        <f>AJ63/24+AK63/1440</f>
        <v>0.45833333333333331</v>
      </c>
      <c r="AP63" s="491">
        <f>AL63/24+AM63/1440</f>
        <v>0.59722222222222221</v>
      </c>
      <c r="AQ63" s="23" t="str" cm="1">
        <f t="array" ref="AQ63">IF(X63="","",IF(SUMPRODUCT((X63=$X$7:$X$2085)*(AI63=$AI$7:$AI$2085)*(AO63=$AO$7:$AO$2085)*(AP63=$AP$7:$AP$2085)*(ROW($X$7:$X$2085)&lt;&gt;ROW(X63))*((S63=0)*($S$7:$S$2085&gt;0)+(S63&gt;0)*($S$7:$S$2085=0)))&gt;0,"SALONES UNIDOS",IF(SUMPRODUCT((X63=$X$7:$X$2085)*(AI63=$AI$7:$AI$2085)*((AO63&lt;$AP$7:$AP$2085)*(AP63&gt;$AO$7:$AO$2085))*(ROW($X$7:$X$2085)&lt;&gt;ROW(X63)))&gt;0,"Cruzado","Sin cruce")))</f>
        <v>Sin cruce</v>
      </c>
      <c r="AR63" s="23" t="str" cm="1">
        <f t="array" ref="AR63">IF(AE63="","",IF(SUMPRODUCT((AE63=$AE$7:$AE$2085)*(AI63=$AI$7:$AI$2085)*(AO63=$AO$7:$AO$2085)*(AP63=$AP$7:$AP$2085)*(ROW($AE$7:$AE$2085)&lt;&gt;ROW(AE63))*((S63=0)*($S$7:$S$2085&gt;0)+(S63&gt;0)*($S$7:$S$2085=0)))&gt;0,"SALONES UNIDOS",IF(SUMPRODUCT((AE63=$AE$7:$AE$2085)*(AI63=$AI$7:$AI$2085)*((AO63&lt;$AP$7:$AP$2085)*(AP63&gt;$AO$7:$AO$2085))*(ROW($AE$7:$AE$2085)&lt;&gt;ROW(AE63)))&gt;0,"Cruzado","Sin cruce")))</f>
        <v/>
      </c>
      <c r="AS63" s="94" t="str">
        <f t="shared" si="0"/>
        <v>EN2FILIALC</v>
      </c>
      <c r="AT63" s="94" t="str" cm="1">
        <f t="array" ref="AT63">IF(AS63="","",IF(SUMPRODUCT((AS63=$AS$7:$AS$2085)*(AI63=$AI$7:$AI$2085)*(AO63=$AO$7:$AO$2085)*(AP63=$AP$7:$AP$2085)*(ROW($AS$7:$AS$2085)&lt;&gt;ROW(AS63))*((S63=0)*($S$7:$S$2085&gt;0)+(S63&gt;0)*($S$7:$S$2085=0)))&gt;0,"SALONES UNIDOS",IF(SUMPRODUCT((AS63=$AS$7:$AS$2085)*(AI63=$AI$7:$AI$2085)*((AO63&lt;$AP$7:$AP$2085)*(AP63&gt;$AO$7:$AO$2085))*(ROW($AS$7:$AS$2085)&lt;&gt;ROW(AS63)))&gt;0,"Cruzado","Sin cruce")))</f>
        <v>Sin cruce</v>
      </c>
    </row>
    <row r="64" spans="3:46" s="9" customFormat="1" ht="18.75" hidden="1" customHeight="1">
      <c r="C64" s="496" t="s">
        <v>572</v>
      </c>
      <c r="D64" s="479" t="s">
        <v>573</v>
      </c>
      <c r="E64" s="479">
        <v>20261</v>
      </c>
      <c r="F64" s="503" t="s">
        <v>38</v>
      </c>
      <c r="G64" s="497" t="s">
        <v>80</v>
      </c>
      <c r="H64" s="503" t="s">
        <v>63</v>
      </c>
      <c r="I64" s="503">
        <v>3</v>
      </c>
      <c r="J64" s="503" t="s">
        <v>41</v>
      </c>
      <c r="K64" s="503" t="s">
        <v>41</v>
      </c>
      <c r="L64" s="499" t="s">
        <v>626</v>
      </c>
      <c r="M64" s="535" t="s">
        <v>627</v>
      </c>
      <c r="N64" s="15" t="s">
        <v>577</v>
      </c>
      <c r="O64" s="15" t="s">
        <v>578</v>
      </c>
      <c r="P64" s="503" t="s">
        <v>579</v>
      </c>
      <c r="Q64" s="15">
        <v>2</v>
      </c>
      <c r="R64" s="15">
        <v>2</v>
      </c>
      <c r="S64" s="479">
        <v>4</v>
      </c>
      <c r="T64" s="15">
        <v>3</v>
      </c>
      <c r="U64" s="471"/>
      <c r="V64" s="550">
        <v>30</v>
      </c>
      <c r="W64" s="497">
        <v>72580385</v>
      </c>
      <c r="X64" s="566" t="s">
        <v>225</v>
      </c>
      <c r="Y64" s="15" t="s">
        <v>579</v>
      </c>
      <c r="Z64" s="15"/>
      <c r="AA64" s="15"/>
      <c r="AB64" s="15"/>
      <c r="AC64" s="15" t="s">
        <v>604</v>
      </c>
      <c r="AD64" s="15"/>
      <c r="AE64" s="479"/>
      <c r="AF64" s="497"/>
      <c r="AG64" s="497"/>
      <c r="AH64" s="497" t="s">
        <v>203</v>
      </c>
      <c r="AI64" s="15">
        <v>4</v>
      </c>
      <c r="AJ64" s="15">
        <v>11</v>
      </c>
      <c r="AK64" s="15">
        <v>50</v>
      </c>
      <c r="AL64" s="15">
        <v>15</v>
      </c>
      <c r="AM64" s="15">
        <v>10</v>
      </c>
      <c r="AN64" s="490">
        <f>IF(AJ64="",S64,ROUND(((((AL64/24)+(AM64/1440))-((AJ64/24)+(AK64/1440)))*1440/50),5))</f>
        <v>4</v>
      </c>
      <c r="AO64" s="491">
        <f>AJ64/24+AK64/1440</f>
        <v>0.49305555555555552</v>
      </c>
      <c r="AP64" s="491">
        <f>AL64/24+AM64/1440</f>
        <v>0.63194444444444442</v>
      </c>
      <c r="AQ64" s="23" t="str" cm="1">
        <f t="array" ref="AQ64">IF(X64="","",IF(SUMPRODUCT((X64=$X$7:$X$2085)*(AI64=$AI$7:$AI$2085)*(AO64=$AO$7:$AO$2085)*(AP64=$AP$7:$AP$2085)*(ROW($X$7:$X$2085)&lt;&gt;ROW(X64))*((S64=0)*($S$7:$S$2085&gt;0)+(S64&gt;0)*($S$7:$S$2085=0)))&gt;0,"SALONES UNIDOS",IF(SUMPRODUCT((X64=$X$7:$X$2085)*(AI64=$AI$7:$AI$2085)*((AO64&lt;$AP$7:$AP$2085)*(AP64&gt;$AO$7:$AO$2085))*(ROW($X$7:$X$2085)&lt;&gt;ROW(X64)))&gt;0,"Cruzado","Sin cruce")))</f>
        <v>Sin cruce</v>
      </c>
      <c r="AR64" s="23" t="str" cm="1">
        <f t="array" ref="AR64">IF(AE64="","",IF(SUMPRODUCT((AE64=$AE$7:$AE$2085)*(AI64=$AI$7:$AI$2085)*(AO64=$AO$7:$AO$2085)*(AP64=$AP$7:$AP$2085)*(ROW($AE$7:$AE$2085)&lt;&gt;ROW(AE64))*((S64=0)*($S$7:$S$2085&gt;0)+(S64&gt;0)*($S$7:$S$2085=0)))&gt;0,"SALONES UNIDOS",IF(SUMPRODUCT((AE64=$AE$7:$AE$2085)*(AI64=$AI$7:$AI$2085)*((AO64&lt;$AP$7:$AP$2085)*(AP64&gt;$AO$7:$AO$2085))*(ROW($AE$7:$AE$2085)&lt;&gt;ROW(AE64)))&gt;0,"Cruzado","Sin cruce")))</f>
        <v/>
      </c>
      <c r="AS64" s="94" t="str">
        <f t="shared" si="0"/>
        <v>EN3FILIALA</v>
      </c>
      <c r="AT64" s="94" t="str" cm="1">
        <f t="array" ref="AT64">IF(AS64="","",IF(SUMPRODUCT((AS64=$AS$7:$AS$2085)*(AI64=$AI$7:$AI$2085)*(AO64=$AO$7:$AO$2085)*(AP64=$AP$7:$AP$2085)*(ROW($AS$7:$AS$2085)&lt;&gt;ROW(AS64))*((S64=0)*($S$7:$S$2085&gt;0)+(S64&gt;0)*($S$7:$S$2085=0)))&gt;0,"SALONES UNIDOS",IF(SUMPRODUCT((AS64=$AS$7:$AS$2085)*(AI64=$AI$7:$AI$2085)*((AO64&lt;$AP$7:$AP$2085)*(AP64&gt;$AO$7:$AO$2085))*(ROW($AS$7:$AS$2085)&lt;&gt;ROW(AS64)))&gt;0,"Cruzado","Sin cruce")))</f>
        <v>Sin cruce</v>
      </c>
    </row>
    <row r="65" spans="3:46" s="9" customFormat="1" ht="18.75" hidden="1" customHeight="1">
      <c r="C65" s="496" t="s">
        <v>572</v>
      </c>
      <c r="D65" s="479" t="s">
        <v>573</v>
      </c>
      <c r="E65" s="479">
        <v>20261</v>
      </c>
      <c r="F65" s="503" t="s">
        <v>38</v>
      </c>
      <c r="G65" s="497" t="s">
        <v>80</v>
      </c>
      <c r="H65" s="503" t="s">
        <v>63</v>
      </c>
      <c r="I65" s="503">
        <v>3</v>
      </c>
      <c r="J65" s="503" t="s">
        <v>41</v>
      </c>
      <c r="K65" s="503" t="s">
        <v>41</v>
      </c>
      <c r="L65" s="499" t="s">
        <v>628</v>
      </c>
      <c r="M65" s="535" t="s">
        <v>629</v>
      </c>
      <c r="N65" s="15" t="s">
        <v>577</v>
      </c>
      <c r="O65" s="15" t="s">
        <v>578</v>
      </c>
      <c r="P65" s="503" t="s">
        <v>624</v>
      </c>
      <c r="Q65" s="15">
        <v>2</v>
      </c>
      <c r="R65" s="15">
        <v>2</v>
      </c>
      <c r="S65" s="479">
        <v>4</v>
      </c>
      <c r="T65" s="15">
        <v>3</v>
      </c>
      <c r="U65" s="471"/>
      <c r="V65" s="550">
        <v>40</v>
      </c>
      <c r="W65" s="497">
        <v>21547326</v>
      </c>
      <c r="X65" s="566" t="s">
        <v>268</v>
      </c>
      <c r="Y65" s="15" t="s">
        <v>624</v>
      </c>
      <c r="Z65" s="15"/>
      <c r="AA65" s="15"/>
      <c r="AB65" s="15"/>
      <c r="AC65" s="493"/>
      <c r="AD65" s="15"/>
      <c r="AE65" s="479"/>
      <c r="AF65" s="497"/>
      <c r="AG65" s="497"/>
      <c r="AH65" s="15" t="s">
        <v>203</v>
      </c>
      <c r="AI65" s="15">
        <v>5</v>
      </c>
      <c r="AJ65" s="15">
        <v>13</v>
      </c>
      <c r="AK65" s="15">
        <v>30</v>
      </c>
      <c r="AL65" s="15">
        <v>16</v>
      </c>
      <c r="AM65" s="15">
        <v>50</v>
      </c>
      <c r="AN65" s="490">
        <f>IF(AJ65="",S65,ROUND(((((AL65/24)+(AM65/1440))-((AJ65/24)+(AK65/1440)))*1440/50),5))</f>
        <v>4</v>
      </c>
      <c r="AO65" s="491">
        <f>AJ65/24+AK65/1440</f>
        <v>0.5625</v>
      </c>
      <c r="AP65" s="491">
        <f>AL65/24+AM65/1440</f>
        <v>0.70138888888888884</v>
      </c>
      <c r="AQ65" s="23" t="str" cm="1">
        <f t="array" ref="AQ65">IF(X65="","",IF(SUMPRODUCT((X65=$X$7:$X$2085)*(AI65=$AI$7:$AI$2085)*(AO65=$AO$7:$AO$2085)*(AP65=$AP$7:$AP$2085)*(ROW($X$7:$X$2085)&lt;&gt;ROW(X65))*((S65=0)*($S$7:$S$2085&gt;0)+(S65&gt;0)*($S$7:$S$2085=0)))&gt;0,"SALONES UNIDOS",IF(SUMPRODUCT((X65=$X$7:$X$2085)*(AI65=$AI$7:$AI$2085)*((AO65&lt;$AP$7:$AP$2085)*(AP65&gt;$AO$7:$AO$2085))*(ROW($X$7:$X$2085)&lt;&gt;ROW(X65)))&gt;0,"Cruzado","Sin cruce")))</f>
        <v>Sin cruce</v>
      </c>
      <c r="AR65" s="23" t="str" cm="1">
        <f t="array" ref="AR65">IF(AE65="","",IF(SUMPRODUCT((AE65=$AE$7:$AE$2085)*(AI65=$AI$7:$AI$2085)*(AO65=$AO$7:$AO$2085)*(AP65=$AP$7:$AP$2085)*(ROW($AE$7:$AE$2085)&lt;&gt;ROW(AE65))*((S65=0)*($S$7:$S$2085&gt;0)+(S65&gt;0)*($S$7:$S$2085=0)))&gt;0,"SALONES UNIDOS",IF(SUMPRODUCT((AE65=$AE$7:$AE$2085)*(AI65=$AI$7:$AI$2085)*((AO65&lt;$AP$7:$AP$2085)*(AP65&gt;$AO$7:$AO$2085))*(ROW($AE$7:$AE$2085)&lt;&gt;ROW(AE65)))&gt;0,"Cruzado","Sin cruce")))</f>
        <v/>
      </c>
      <c r="AS65" s="94" t="str">
        <f t="shared" si="0"/>
        <v>EN3FILIALA</v>
      </c>
      <c r="AT65" s="94" t="str" cm="1">
        <f t="array" ref="AT65">IF(AS65="","",IF(SUMPRODUCT((AS65=$AS$7:$AS$2085)*(AI65=$AI$7:$AI$2085)*(AO65=$AO$7:$AO$2085)*(AP65=$AP$7:$AP$2085)*(ROW($AS$7:$AS$2085)&lt;&gt;ROW(AS65))*((S65=0)*($S$7:$S$2085&gt;0)+(S65&gt;0)*($S$7:$S$2085=0)))&gt;0,"SALONES UNIDOS",IF(SUMPRODUCT((AS65=$AS$7:$AS$2085)*(AI65=$AI$7:$AI$2085)*((AO65&lt;$AP$7:$AP$2085)*(AP65&gt;$AO$7:$AO$2085))*(ROW($AS$7:$AS$2085)&lt;&gt;ROW(AS65)))&gt;0,"Cruzado","Sin cruce")))</f>
        <v>Sin cruce</v>
      </c>
    </row>
    <row r="66" spans="3:46" s="9" customFormat="1" ht="18.75" hidden="1" customHeight="1">
      <c r="C66" s="496" t="s">
        <v>572</v>
      </c>
      <c r="D66" s="479" t="s">
        <v>573</v>
      </c>
      <c r="E66" s="479">
        <v>20261</v>
      </c>
      <c r="F66" s="503" t="s">
        <v>38</v>
      </c>
      <c r="G66" s="497" t="s">
        <v>80</v>
      </c>
      <c r="H66" s="503" t="s">
        <v>63</v>
      </c>
      <c r="I66" s="503">
        <v>3</v>
      </c>
      <c r="J66" s="503" t="s">
        <v>41</v>
      </c>
      <c r="K66" s="503" t="s">
        <v>41</v>
      </c>
      <c r="L66" s="499" t="s">
        <v>630</v>
      </c>
      <c r="M66" s="535" t="s">
        <v>631</v>
      </c>
      <c r="N66" s="15" t="s">
        <v>586</v>
      </c>
      <c r="O66" s="15" t="s">
        <v>578</v>
      </c>
      <c r="P66" s="497" t="s">
        <v>624</v>
      </c>
      <c r="Q66" s="15">
        <v>2</v>
      </c>
      <c r="R66" s="15">
        <v>2</v>
      </c>
      <c r="S66" s="479">
        <v>4</v>
      </c>
      <c r="T66" s="15">
        <v>3</v>
      </c>
      <c r="U66" s="471"/>
      <c r="V66" s="550">
        <v>30</v>
      </c>
      <c r="W66" s="497">
        <v>10508584</v>
      </c>
      <c r="X66" s="566" t="s">
        <v>322</v>
      </c>
      <c r="Y66" s="571" t="s">
        <v>624</v>
      </c>
      <c r="Z66" s="15"/>
      <c r="AA66" s="15"/>
      <c r="AB66" s="15"/>
      <c r="AC66" s="493"/>
      <c r="AD66" s="497"/>
      <c r="AE66" s="479"/>
      <c r="AF66" s="497"/>
      <c r="AG66" s="497"/>
      <c r="AH66" s="497" t="s">
        <v>203</v>
      </c>
      <c r="AI66" s="15">
        <v>1</v>
      </c>
      <c r="AJ66" s="15">
        <v>8</v>
      </c>
      <c r="AK66" s="15">
        <v>30</v>
      </c>
      <c r="AL66" s="15">
        <v>11</v>
      </c>
      <c r="AM66" s="15">
        <v>50</v>
      </c>
      <c r="AN66" s="490">
        <f>IF(AJ66="",S66,ROUND(((((AL66/24)+(AM66/1440))-((AJ66/24)+(AK66/1440)))*1440/50),5))</f>
        <v>4</v>
      </c>
      <c r="AO66" s="491">
        <f>AJ66/24+AK66/1440</f>
        <v>0.35416666666666663</v>
      </c>
      <c r="AP66" s="491">
        <f>AL66/24+AM66/1440</f>
        <v>0.49305555555555552</v>
      </c>
      <c r="AQ66" s="23" t="str" cm="1">
        <f t="array" ref="AQ66">IF(X66="","",IF(SUMPRODUCT((X66=$X$7:$X$2085)*(AI66=$AI$7:$AI$2085)*(AO66=$AO$7:$AO$2085)*(AP66=$AP$7:$AP$2085)*(ROW($X$7:$X$2085)&lt;&gt;ROW(X66))*((S66=0)*($S$7:$S$2085&gt;0)+(S66&gt;0)*($S$7:$S$2085=0)))&gt;0,"SALONES UNIDOS",IF(SUMPRODUCT((X66=$X$7:$X$2085)*(AI66=$AI$7:$AI$2085)*((AO66&lt;$AP$7:$AP$2085)*(AP66&gt;$AO$7:$AO$2085))*(ROW($X$7:$X$2085)&lt;&gt;ROW(X66)))&gt;0,"Cruzado","Sin cruce")))</f>
        <v>Sin cruce</v>
      </c>
      <c r="AR66" s="23" t="str" cm="1">
        <f t="array" ref="AR66">IF(AE66="","",IF(SUMPRODUCT((AE66=$AE$7:$AE$2085)*(AI66=$AI$7:$AI$2085)*(AO66=$AO$7:$AO$2085)*(AP66=$AP$7:$AP$2085)*(ROW($AE$7:$AE$2085)&lt;&gt;ROW(AE66))*((S66=0)*($S$7:$S$2085&gt;0)+(S66&gt;0)*($S$7:$S$2085=0)))&gt;0,"SALONES UNIDOS",IF(SUMPRODUCT((AE66=$AE$7:$AE$2085)*(AI66=$AI$7:$AI$2085)*((AO66&lt;$AP$7:$AP$2085)*(AP66&gt;$AO$7:$AO$2085))*(ROW($AE$7:$AE$2085)&lt;&gt;ROW(AE66)))&gt;0,"Cruzado","Sin cruce")))</f>
        <v/>
      </c>
      <c r="AS66" s="94" t="str">
        <f t="shared" si="0"/>
        <v>EN3FILIALA</v>
      </c>
      <c r="AT66" s="94" t="str" cm="1">
        <f t="array" ref="AT66">IF(AS66="","",IF(SUMPRODUCT((AS66=$AS$7:$AS$2085)*(AI66=$AI$7:$AI$2085)*(AO66=$AO$7:$AO$2085)*(AP66=$AP$7:$AP$2085)*(ROW($AS$7:$AS$2085)&lt;&gt;ROW(AS66))*((S66=0)*($S$7:$S$2085&gt;0)+(S66&gt;0)*($S$7:$S$2085=0)))&gt;0,"SALONES UNIDOS",IF(SUMPRODUCT((AS66=$AS$7:$AS$2085)*(AI66=$AI$7:$AI$2085)*((AO66&lt;$AP$7:$AP$2085)*(AP66&gt;$AO$7:$AO$2085))*(ROW($AS$7:$AS$2085)&lt;&gt;ROW(AS66)))&gt;0,"Cruzado","Sin cruce")))</f>
        <v>Sin cruce</v>
      </c>
    </row>
    <row r="67" spans="3:46" s="9" customFormat="1" ht="18.75" hidden="1" customHeight="1">
      <c r="C67" s="496" t="s">
        <v>572</v>
      </c>
      <c r="D67" s="479" t="s">
        <v>573</v>
      </c>
      <c r="E67" s="479">
        <v>20261</v>
      </c>
      <c r="F67" s="503" t="s">
        <v>38</v>
      </c>
      <c r="G67" s="497" t="s">
        <v>80</v>
      </c>
      <c r="H67" s="503" t="s">
        <v>63</v>
      </c>
      <c r="I67" s="503">
        <v>3</v>
      </c>
      <c r="J67" s="503" t="s">
        <v>41</v>
      </c>
      <c r="K67" s="503" t="s">
        <v>41</v>
      </c>
      <c r="L67" s="499" t="s">
        <v>632</v>
      </c>
      <c r="M67" s="535" t="s">
        <v>633</v>
      </c>
      <c r="N67" s="15" t="s">
        <v>577</v>
      </c>
      <c r="O67" s="15" t="s">
        <v>578</v>
      </c>
      <c r="P67" s="503" t="s">
        <v>579</v>
      </c>
      <c r="Q67" s="15">
        <v>2</v>
      </c>
      <c r="R67" s="15">
        <v>0</v>
      </c>
      <c r="S67" s="479">
        <v>2</v>
      </c>
      <c r="T67" s="15">
        <v>3</v>
      </c>
      <c r="U67" s="471"/>
      <c r="V67" s="550">
        <v>30</v>
      </c>
      <c r="W67" s="497">
        <v>22309302</v>
      </c>
      <c r="X67" s="566" t="s">
        <v>407</v>
      </c>
      <c r="Y67" s="15" t="s">
        <v>579</v>
      </c>
      <c r="Z67" s="15"/>
      <c r="AA67" s="15"/>
      <c r="AB67" s="15"/>
      <c r="AC67" s="15" t="s">
        <v>604</v>
      </c>
      <c r="AD67" s="15"/>
      <c r="AE67" s="479"/>
      <c r="AF67" s="497"/>
      <c r="AG67" s="497"/>
      <c r="AH67" s="497" t="s">
        <v>582</v>
      </c>
      <c r="AI67" s="15">
        <v>5</v>
      </c>
      <c r="AJ67" s="15">
        <v>7</v>
      </c>
      <c r="AK67" s="15">
        <v>40</v>
      </c>
      <c r="AL67" s="15">
        <v>9</v>
      </c>
      <c r="AM67" s="15">
        <v>20</v>
      </c>
      <c r="AN67" s="490">
        <f>IF(AJ67="",S67,ROUND(((((AL67/24)+(AM67/1440))-((AJ67/24)+(AK67/1440)))*1440/50),5))</f>
        <v>2</v>
      </c>
      <c r="AO67" s="491">
        <f>AJ67/24+AK67/1440</f>
        <v>0.31944444444444448</v>
      </c>
      <c r="AP67" s="491">
        <f>AL67/24+AM67/1440</f>
        <v>0.3888888888888889</v>
      </c>
      <c r="AQ67" s="23" t="str" cm="1">
        <f t="array" ref="AQ67">IF(X67="","",IF(SUMPRODUCT((X67=$X$7:$X$2085)*(AI67=$AI$7:$AI$2085)*(AO67=$AO$7:$AO$2085)*(AP67=$AP$7:$AP$2085)*(ROW($X$7:$X$2085)&lt;&gt;ROW(X67))*((S67=0)*($S$7:$S$2085&gt;0)+(S67&gt;0)*($S$7:$S$2085=0)))&gt;0,"SALONES UNIDOS",IF(SUMPRODUCT((X67=$X$7:$X$2085)*(AI67=$AI$7:$AI$2085)*((AO67&lt;$AP$7:$AP$2085)*(AP67&gt;$AO$7:$AO$2085))*(ROW($X$7:$X$2085)&lt;&gt;ROW(X67)))&gt;0,"Cruzado","Sin cruce")))</f>
        <v>Sin cruce</v>
      </c>
      <c r="AR67" s="23" t="str" cm="1">
        <f t="array" ref="AR67">IF(AE67="","",IF(SUMPRODUCT((AE67=$AE$7:$AE$2085)*(AI67=$AI$7:$AI$2085)*(AO67=$AO$7:$AO$2085)*(AP67=$AP$7:$AP$2085)*(ROW($AE$7:$AE$2085)&lt;&gt;ROW(AE67))*((S67=0)*($S$7:$S$2085&gt;0)+(S67&gt;0)*($S$7:$S$2085=0)))&gt;0,"SALONES UNIDOS",IF(SUMPRODUCT((AE67=$AE$7:$AE$2085)*(AI67=$AI$7:$AI$2085)*((AO67&lt;$AP$7:$AP$2085)*(AP67&gt;$AO$7:$AO$2085))*(ROW($AE$7:$AE$2085)&lt;&gt;ROW(AE67)))&gt;0,"Cruzado","Sin cruce")))</f>
        <v/>
      </c>
      <c r="AS67" s="94" t="str">
        <f t="shared" si="0"/>
        <v>EN3FILIALA</v>
      </c>
      <c r="AT67" s="94" t="str" cm="1">
        <f t="array" ref="AT67">IF(AS67="","",IF(SUMPRODUCT((AS67=$AS$7:$AS$2085)*(AI67=$AI$7:$AI$2085)*(AO67=$AO$7:$AO$2085)*(AP67=$AP$7:$AP$2085)*(ROW($AS$7:$AS$2085)&lt;&gt;ROW(AS67))*((S67=0)*($S$7:$S$2085&gt;0)+(S67&gt;0)*($S$7:$S$2085=0)))&gt;0,"SALONES UNIDOS",IF(SUMPRODUCT((AS67=$AS$7:$AS$2085)*(AI67=$AI$7:$AI$2085)*((AO67&lt;$AP$7:$AP$2085)*(AP67&gt;$AO$7:$AO$2085))*(ROW($AS$7:$AS$2085)&lt;&gt;ROW(AS67)))&gt;0,"Cruzado","Sin cruce")))</f>
        <v>Sin cruce</v>
      </c>
    </row>
    <row r="68" spans="3:46" s="9" customFormat="1" ht="18.75" hidden="1" customHeight="1">
      <c r="C68" s="496" t="s">
        <v>572</v>
      </c>
      <c r="D68" s="479" t="s">
        <v>573</v>
      </c>
      <c r="E68" s="479">
        <v>20261</v>
      </c>
      <c r="F68" s="503" t="s">
        <v>38</v>
      </c>
      <c r="G68" s="497" t="s">
        <v>80</v>
      </c>
      <c r="H68" s="503" t="s">
        <v>63</v>
      </c>
      <c r="I68" s="503">
        <v>3</v>
      </c>
      <c r="J68" s="503" t="s">
        <v>574</v>
      </c>
      <c r="K68" s="503" t="s">
        <v>41</v>
      </c>
      <c r="L68" s="499" t="s">
        <v>632</v>
      </c>
      <c r="M68" s="535" t="s">
        <v>633</v>
      </c>
      <c r="N68" s="15" t="s">
        <v>577</v>
      </c>
      <c r="O68" s="15" t="s">
        <v>578</v>
      </c>
      <c r="P68" s="503" t="s">
        <v>579</v>
      </c>
      <c r="Q68" s="15">
        <v>0</v>
      </c>
      <c r="R68" s="15">
        <v>2</v>
      </c>
      <c r="S68" s="479">
        <v>2</v>
      </c>
      <c r="T68" s="15">
        <v>3</v>
      </c>
      <c r="U68" s="471"/>
      <c r="V68" s="550">
        <v>15</v>
      </c>
      <c r="W68" s="497">
        <v>22309302</v>
      </c>
      <c r="X68" s="566" t="s">
        <v>407</v>
      </c>
      <c r="Y68" s="15" t="s">
        <v>579</v>
      </c>
      <c r="Z68" s="15"/>
      <c r="AA68" s="15"/>
      <c r="AB68" s="15"/>
      <c r="AC68" s="493"/>
      <c r="AD68" s="15"/>
      <c r="AE68" s="15" t="s">
        <v>634</v>
      </c>
      <c r="AF68" s="497"/>
      <c r="AG68" s="497"/>
      <c r="AH68" s="497" t="s">
        <v>100</v>
      </c>
      <c r="AI68" s="15">
        <v>5</v>
      </c>
      <c r="AJ68" s="15">
        <v>9</v>
      </c>
      <c r="AK68" s="15">
        <v>20</v>
      </c>
      <c r="AL68" s="15">
        <v>11</v>
      </c>
      <c r="AM68" s="15">
        <v>0</v>
      </c>
      <c r="AN68" s="490">
        <f>IF(AJ68="",S68,ROUND(((((AL68/24)+(AM68/1440))-((AJ68/24)+(AK68/1440)))*1440/50),5))</f>
        <v>2</v>
      </c>
      <c r="AO68" s="491">
        <f>AJ68/24+AK68/1440</f>
        <v>0.3888888888888889</v>
      </c>
      <c r="AP68" s="491">
        <f>AL68/24+AM68/1440</f>
        <v>0.45833333333333331</v>
      </c>
      <c r="AQ68" s="23" t="str" cm="1">
        <f t="array" ref="AQ68">IF(X68="","",IF(SUMPRODUCT((X68=$X$7:$X$2085)*(AI68=$AI$7:$AI$2085)*(AO68=$AO$7:$AO$2085)*(AP68=$AP$7:$AP$2085)*(ROW($X$7:$X$2085)&lt;&gt;ROW(X68))*((S68=0)*($S$7:$S$2085&gt;0)+(S68&gt;0)*($S$7:$S$2085=0)))&gt;0,"SALONES UNIDOS",IF(SUMPRODUCT((X68=$X$7:$X$2085)*(AI68=$AI$7:$AI$2085)*((AO68&lt;$AP$7:$AP$2085)*(AP68&gt;$AO$7:$AO$2085))*(ROW($X$7:$X$2085)&lt;&gt;ROW(X68)))&gt;0,"Cruzado","Sin cruce")))</f>
        <v>Sin cruce</v>
      </c>
      <c r="AR68" s="23" t="str" cm="1">
        <f t="array" ref="AR68">IF(AE68="","",IF(SUMPRODUCT((AE68=$AE$7:$AE$2085)*(AI68=$AI$7:$AI$2085)*(AO68=$AO$7:$AO$2085)*(AP68=$AP$7:$AP$2085)*(ROW($AE$7:$AE$2085)&lt;&gt;ROW(AE68))*((S68=0)*($S$7:$S$2085&gt;0)+(S68&gt;0)*($S$7:$S$2085=0)))&gt;0,"SALONES UNIDOS",IF(SUMPRODUCT((AE68=$AE$7:$AE$2085)*(AI68=$AI$7:$AI$2085)*((AO68&lt;$AP$7:$AP$2085)*(AP68&gt;$AO$7:$AO$2085))*(ROW($AE$7:$AE$2085)&lt;&gt;ROW(AE68)))&gt;0,"Cruzado","Sin cruce")))</f>
        <v>Sin cruce</v>
      </c>
      <c r="AS68" s="94" t="str">
        <f t="shared" si="0"/>
        <v>EN3FILIALA</v>
      </c>
      <c r="AT68" s="94" t="str" cm="1">
        <f t="array" ref="AT68">IF(AS68="","",IF(SUMPRODUCT((AS68=$AS$7:$AS$2085)*(AI68=$AI$7:$AI$2085)*(AO68=$AO$7:$AO$2085)*(AP68=$AP$7:$AP$2085)*(ROW($AS$7:$AS$2085)&lt;&gt;ROW(AS68))*((S68=0)*($S$7:$S$2085&gt;0)+(S68&gt;0)*($S$7:$S$2085=0)))&gt;0,"SALONES UNIDOS",IF(SUMPRODUCT((AS68=$AS$7:$AS$2085)*(AI68=$AI$7:$AI$2085)*((AO68&lt;$AP$7:$AP$2085)*(AP68&gt;$AO$7:$AO$2085))*(ROW($AS$7:$AS$2085)&lt;&gt;ROW(AS68)))&gt;0,"Cruzado","Sin cruce")))</f>
        <v>Sin cruce</v>
      </c>
    </row>
    <row r="69" spans="3:46" s="9" customFormat="1" ht="18.75" hidden="1" customHeight="1">
      <c r="C69" s="496" t="s">
        <v>572</v>
      </c>
      <c r="D69" s="479" t="s">
        <v>573</v>
      </c>
      <c r="E69" s="479">
        <v>20261</v>
      </c>
      <c r="F69" s="503" t="s">
        <v>38</v>
      </c>
      <c r="G69" s="497" t="s">
        <v>80</v>
      </c>
      <c r="H69" s="503" t="s">
        <v>63</v>
      </c>
      <c r="I69" s="503">
        <v>3</v>
      </c>
      <c r="J69" s="503" t="s">
        <v>583</v>
      </c>
      <c r="K69" s="503" t="s">
        <v>41</v>
      </c>
      <c r="L69" s="499" t="s">
        <v>632</v>
      </c>
      <c r="M69" s="535" t="s">
        <v>633</v>
      </c>
      <c r="N69" s="15" t="s">
        <v>577</v>
      </c>
      <c r="O69" s="15" t="s">
        <v>578</v>
      </c>
      <c r="P69" s="503" t="s">
        <v>579</v>
      </c>
      <c r="Q69" s="15">
        <v>0</v>
      </c>
      <c r="R69" s="15">
        <v>2</v>
      </c>
      <c r="S69" s="479">
        <v>2</v>
      </c>
      <c r="T69" s="15">
        <v>3</v>
      </c>
      <c r="U69" s="471"/>
      <c r="V69" s="550">
        <v>15</v>
      </c>
      <c r="W69" s="497">
        <v>22309302</v>
      </c>
      <c r="X69" s="566" t="s">
        <v>407</v>
      </c>
      <c r="Y69" s="15" t="s">
        <v>579</v>
      </c>
      <c r="Z69" s="15"/>
      <c r="AA69" s="15"/>
      <c r="AB69" s="15"/>
      <c r="AC69" s="493"/>
      <c r="AD69" s="15"/>
      <c r="AE69" s="15" t="s">
        <v>634</v>
      </c>
      <c r="AF69" s="497"/>
      <c r="AG69" s="497"/>
      <c r="AH69" s="497" t="s">
        <v>100</v>
      </c>
      <c r="AI69" s="15">
        <v>5</v>
      </c>
      <c r="AJ69" s="15">
        <v>11</v>
      </c>
      <c r="AK69" s="15">
        <v>0</v>
      </c>
      <c r="AL69" s="15">
        <v>12</v>
      </c>
      <c r="AM69" s="15">
        <v>40</v>
      </c>
      <c r="AN69" s="490">
        <f>IF(AJ69="",S69,ROUND(((((AL69/24)+(AM69/1440))-((AJ69/24)+(AK69/1440)))*1440/50),5))</f>
        <v>2</v>
      </c>
      <c r="AO69" s="491">
        <f>AJ69/24+AK69/1440</f>
        <v>0.45833333333333331</v>
      </c>
      <c r="AP69" s="491">
        <f>AL69/24+AM69/1440</f>
        <v>0.52777777777777779</v>
      </c>
      <c r="AQ69" s="23" t="str" cm="1">
        <f t="array" ref="AQ69">IF(X69="","",IF(SUMPRODUCT((X69=$X$7:$X$2085)*(AI69=$AI$7:$AI$2085)*(AO69=$AO$7:$AO$2085)*(AP69=$AP$7:$AP$2085)*(ROW($X$7:$X$2085)&lt;&gt;ROW(X69))*((S69=0)*($S$7:$S$2085&gt;0)+(S69&gt;0)*($S$7:$S$2085=0)))&gt;0,"SALONES UNIDOS",IF(SUMPRODUCT((X69=$X$7:$X$2085)*(AI69=$AI$7:$AI$2085)*((AO69&lt;$AP$7:$AP$2085)*(AP69&gt;$AO$7:$AO$2085))*(ROW($X$7:$X$2085)&lt;&gt;ROW(X69)))&gt;0,"Cruzado","Sin cruce")))</f>
        <v>Sin cruce</v>
      </c>
      <c r="AR69" s="23" t="str" cm="1">
        <f t="array" ref="AR69">IF(AE69="","",IF(SUMPRODUCT((AE69=$AE$7:$AE$2085)*(AI69=$AI$7:$AI$2085)*(AO69=$AO$7:$AO$2085)*(AP69=$AP$7:$AP$2085)*(ROW($AE$7:$AE$2085)&lt;&gt;ROW(AE69))*((S69=0)*($S$7:$S$2085&gt;0)+(S69&gt;0)*($S$7:$S$2085=0)))&gt;0,"SALONES UNIDOS",IF(SUMPRODUCT((AE69=$AE$7:$AE$2085)*(AI69=$AI$7:$AI$2085)*((AO69&lt;$AP$7:$AP$2085)*(AP69&gt;$AO$7:$AO$2085))*(ROW($AE$7:$AE$2085)&lt;&gt;ROW(AE69)))&gt;0,"Cruzado","Sin cruce")))</f>
        <v>Sin cruce</v>
      </c>
      <c r="AS69" s="94" t="str">
        <f t="shared" si="0"/>
        <v>EN3FILIALA</v>
      </c>
      <c r="AT69" s="94" t="str" cm="1">
        <f t="array" ref="AT69">IF(AS69="","",IF(SUMPRODUCT((AS69=$AS$7:$AS$2085)*(AI69=$AI$7:$AI$2085)*(AO69=$AO$7:$AO$2085)*(AP69=$AP$7:$AP$2085)*(ROW($AS$7:$AS$2085)&lt;&gt;ROW(AS69))*((S69=0)*($S$7:$S$2085&gt;0)+(S69&gt;0)*($S$7:$S$2085=0)))&gt;0,"SALONES UNIDOS",IF(SUMPRODUCT((AS69=$AS$7:$AS$2085)*(AI69=$AI$7:$AI$2085)*((AO69&lt;$AP$7:$AP$2085)*(AP69&gt;$AO$7:$AO$2085))*(ROW($AS$7:$AS$2085)&lt;&gt;ROW(AS69)))&gt;0,"Cruzado","Sin cruce")))</f>
        <v>Sin cruce</v>
      </c>
    </row>
    <row r="70" spans="3:46" s="9" customFormat="1" ht="18.75" hidden="1" customHeight="1">
      <c r="C70" s="496" t="s">
        <v>572</v>
      </c>
      <c r="D70" s="479" t="s">
        <v>573</v>
      </c>
      <c r="E70" s="479">
        <v>20261</v>
      </c>
      <c r="F70" s="503" t="s">
        <v>38</v>
      </c>
      <c r="G70" s="497" t="s">
        <v>80</v>
      </c>
      <c r="H70" s="503" t="s">
        <v>63</v>
      </c>
      <c r="I70" s="503">
        <v>3</v>
      </c>
      <c r="J70" s="503" t="s">
        <v>41</v>
      </c>
      <c r="K70" s="503" t="s">
        <v>41</v>
      </c>
      <c r="L70" s="499" t="s">
        <v>635</v>
      </c>
      <c r="M70" s="535" t="s">
        <v>636</v>
      </c>
      <c r="N70" s="15" t="s">
        <v>637</v>
      </c>
      <c r="O70" s="15" t="s">
        <v>578</v>
      </c>
      <c r="P70" s="503" t="s">
        <v>579</v>
      </c>
      <c r="Q70" s="15">
        <v>4</v>
      </c>
      <c r="R70" s="15">
        <v>4</v>
      </c>
      <c r="S70" s="479">
        <v>8</v>
      </c>
      <c r="T70" s="15">
        <v>6</v>
      </c>
      <c r="U70" s="471"/>
      <c r="V70" s="550">
        <v>30</v>
      </c>
      <c r="W70" s="497">
        <v>42825709</v>
      </c>
      <c r="X70" s="566" t="s">
        <v>228</v>
      </c>
      <c r="Y70" s="15" t="s">
        <v>579</v>
      </c>
      <c r="Z70" s="15"/>
      <c r="AA70" s="15"/>
      <c r="AB70" s="15"/>
      <c r="AC70" s="15" t="s">
        <v>604</v>
      </c>
      <c r="AD70" s="15"/>
      <c r="AE70" s="479"/>
      <c r="AF70" s="497"/>
      <c r="AG70" s="497"/>
      <c r="AH70" s="497" t="s">
        <v>203</v>
      </c>
      <c r="AI70" s="15">
        <v>3</v>
      </c>
      <c r="AJ70" s="15">
        <v>16</v>
      </c>
      <c r="AK70" s="15">
        <v>0</v>
      </c>
      <c r="AL70" s="15">
        <v>22</v>
      </c>
      <c r="AM70" s="15">
        <v>40</v>
      </c>
      <c r="AN70" s="490">
        <f>IF(AJ70="",S70,ROUND(((((AL70/24)+(AM70/1440))-((AJ70/24)+(AK70/1440)))*1440/50),5))</f>
        <v>8</v>
      </c>
      <c r="AO70" s="491">
        <f>AJ70/24+AK70/1440</f>
        <v>0.66666666666666663</v>
      </c>
      <c r="AP70" s="491">
        <f>AL70/24+AM70/1440</f>
        <v>0.94444444444444442</v>
      </c>
      <c r="AQ70" s="23" t="str" cm="1">
        <f t="array" ref="AQ70">IF(X70="","",IF(SUMPRODUCT((X70=$X$7:$X$2085)*(AI70=$AI$7:$AI$2085)*(AO70=$AO$7:$AO$2085)*(AP70=$AP$7:$AP$2085)*(ROW($X$7:$X$2085)&lt;&gt;ROW(X70))*((S70=0)*($S$7:$S$2085&gt;0)+(S70&gt;0)*($S$7:$S$2085=0)))&gt;0,"SALONES UNIDOS",IF(SUMPRODUCT((X70=$X$7:$X$2085)*(AI70=$AI$7:$AI$2085)*((AO70&lt;$AP$7:$AP$2085)*(AP70&gt;$AO$7:$AO$2085))*(ROW($X$7:$X$2085)&lt;&gt;ROW(X70)))&gt;0,"Cruzado","Sin cruce")))</f>
        <v>Sin cruce</v>
      </c>
      <c r="AR70" s="23" t="str" cm="1">
        <f t="array" ref="AR70">IF(AE70="","",IF(SUMPRODUCT((AE70=$AE$7:$AE$2085)*(AI70=$AI$7:$AI$2085)*(AO70=$AO$7:$AO$2085)*(AP70=$AP$7:$AP$2085)*(ROW($AE$7:$AE$2085)&lt;&gt;ROW(AE70))*((S70=0)*($S$7:$S$2085&gt;0)+(S70&gt;0)*($S$7:$S$2085=0)))&gt;0,"SALONES UNIDOS",IF(SUMPRODUCT((AE70=$AE$7:$AE$2085)*(AI70=$AI$7:$AI$2085)*((AO70&lt;$AP$7:$AP$2085)*(AP70&gt;$AO$7:$AO$2085))*(ROW($AE$7:$AE$2085)&lt;&gt;ROW(AE70)))&gt;0,"Cruzado","Sin cruce")))</f>
        <v/>
      </c>
      <c r="AS70" s="94" t="str">
        <f t="shared" si="0"/>
        <v>EN3FILIALA</v>
      </c>
      <c r="AT70" s="94" t="str" cm="1">
        <f t="array" ref="AT70">IF(AS70="","",IF(SUMPRODUCT((AS70=$AS$7:$AS$2085)*(AI70=$AI$7:$AI$2085)*(AO70=$AO$7:$AO$2085)*(AP70=$AP$7:$AP$2085)*(ROW($AS$7:$AS$2085)&lt;&gt;ROW(AS70))*((S70=0)*($S$7:$S$2085&gt;0)+(S70&gt;0)*($S$7:$S$2085=0)))&gt;0,"SALONES UNIDOS",IF(SUMPRODUCT((AS70=$AS$7:$AS$2085)*(AI70=$AI$7:$AI$2085)*((AO70&lt;$AP$7:$AP$2085)*(AP70&gt;$AO$7:$AO$2085))*(ROW($AS$7:$AS$2085)&lt;&gt;ROW(AS70)))&gt;0,"Cruzado","Sin cruce")))</f>
        <v>Sin cruce</v>
      </c>
    </row>
    <row r="71" spans="3:46" s="9" customFormat="1" ht="18.75" hidden="1" customHeight="1">
      <c r="C71" s="496" t="s">
        <v>572</v>
      </c>
      <c r="D71" s="479" t="s">
        <v>573</v>
      </c>
      <c r="E71" s="479">
        <v>20261</v>
      </c>
      <c r="F71" s="503" t="s">
        <v>38</v>
      </c>
      <c r="G71" s="497" t="s">
        <v>80</v>
      </c>
      <c r="H71" s="503" t="s">
        <v>63</v>
      </c>
      <c r="I71" s="503">
        <v>3</v>
      </c>
      <c r="J71" s="504" t="s">
        <v>574</v>
      </c>
      <c r="K71" s="503" t="s">
        <v>41</v>
      </c>
      <c r="L71" s="499" t="s">
        <v>638</v>
      </c>
      <c r="M71" s="535" t="s">
        <v>639</v>
      </c>
      <c r="N71" s="15" t="s">
        <v>577</v>
      </c>
      <c r="O71" s="15" t="s">
        <v>578</v>
      </c>
      <c r="P71" s="503" t="s">
        <v>579</v>
      </c>
      <c r="Q71" s="483">
        <v>0</v>
      </c>
      <c r="R71" s="483">
        <v>2</v>
      </c>
      <c r="S71" s="479">
        <v>2</v>
      </c>
      <c r="T71" s="15">
        <v>3</v>
      </c>
      <c r="U71" s="471"/>
      <c r="V71" s="550">
        <v>15</v>
      </c>
      <c r="W71" s="497">
        <v>21533626</v>
      </c>
      <c r="X71" s="566" t="s">
        <v>265</v>
      </c>
      <c r="Y71" s="15" t="s">
        <v>579</v>
      </c>
      <c r="Z71" s="15"/>
      <c r="AA71" s="15"/>
      <c r="AB71" s="15"/>
      <c r="AC71" s="493"/>
      <c r="AD71" s="15"/>
      <c r="AE71" s="15" t="s">
        <v>640</v>
      </c>
      <c r="AF71" s="497"/>
      <c r="AG71" s="497"/>
      <c r="AH71" s="497" t="s">
        <v>100</v>
      </c>
      <c r="AI71" s="15">
        <v>6</v>
      </c>
      <c r="AJ71" s="15">
        <v>7</v>
      </c>
      <c r="AK71" s="15">
        <v>40</v>
      </c>
      <c r="AL71" s="15">
        <v>9</v>
      </c>
      <c r="AM71" s="15">
        <v>20</v>
      </c>
      <c r="AN71" s="490">
        <f>IF(AJ71="",S71,ROUND(((((AL71/24)+(AM71/1440))-((AJ71/24)+(AK71/1440)))*1440/50),5))</f>
        <v>2</v>
      </c>
      <c r="AO71" s="491">
        <f>AJ71/24+AK71/1440</f>
        <v>0.31944444444444448</v>
      </c>
      <c r="AP71" s="491">
        <f>AL71/24+AM71/1440</f>
        <v>0.3888888888888889</v>
      </c>
      <c r="AQ71" s="23" t="str" cm="1">
        <f t="array" ref="AQ71">IF(X71="","",IF(SUMPRODUCT((X71=$X$7:$X$2085)*(AI71=$AI$7:$AI$2085)*(AO71=$AO$7:$AO$2085)*(AP71=$AP$7:$AP$2085)*(ROW($X$7:$X$2085)&lt;&gt;ROW(X71))*((S71=0)*($S$7:$S$2085&gt;0)+(S71&gt;0)*($S$7:$S$2085=0)))&gt;0,"SALONES UNIDOS",IF(SUMPRODUCT((X71=$X$7:$X$2085)*(AI71=$AI$7:$AI$2085)*((AO71&lt;$AP$7:$AP$2085)*(AP71&gt;$AO$7:$AO$2085))*(ROW($X$7:$X$2085)&lt;&gt;ROW(X71)))&gt;0,"Cruzado","Sin cruce")))</f>
        <v>Sin cruce</v>
      </c>
      <c r="AR71" s="23" t="str" cm="1">
        <f t="array" ref="AR71">IF(AE71="","",IF(SUMPRODUCT((AE71=$AE$7:$AE$2085)*(AI71=$AI$7:$AI$2085)*(AO71=$AO$7:$AO$2085)*(AP71=$AP$7:$AP$2085)*(ROW($AE$7:$AE$2085)&lt;&gt;ROW(AE71))*((S71=0)*($S$7:$S$2085&gt;0)+(S71&gt;0)*($S$7:$S$2085=0)))&gt;0,"SALONES UNIDOS",IF(SUMPRODUCT((AE71=$AE$7:$AE$2085)*(AI71=$AI$7:$AI$2085)*((AO71&lt;$AP$7:$AP$2085)*(AP71&gt;$AO$7:$AO$2085))*(ROW($AE$7:$AE$2085)&lt;&gt;ROW(AE71)))&gt;0,"Cruzado","Sin cruce")))</f>
        <v>Sin cruce</v>
      </c>
      <c r="AS71" s="94" t="str">
        <f t="shared" si="0"/>
        <v>EN3FILIALA</v>
      </c>
      <c r="AT71" s="94" t="str" cm="1">
        <f t="array" ref="AT71">IF(AS71="","",IF(SUMPRODUCT((AS71=$AS$7:$AS$2085)*(AI71=$AI$7:$AI$2085)*(AO71=$AO$7:$AO$2085)*(AP71=$AP$7:$AP$2085)*(ROW($AS$7:$AS$2085)&lt;&gt;ROW(AS71))*((S71=0)*($S$7:$S$2085&gt;0)+(S71&gt;0)*($S$7:$S$2085=0)))&gt;0,"SALONES UNIDOS",IF(SUMPRODUCT((AS71=$AS$7:$AS$2085)*(AI71=$AI$7:$AI$2085)*((AO71&lt;$AP$7:$AP$2085)*(AP71&gt;$AO$7:$AO$2085))*(ROW($AS$7:$AS$2085)&lt;&gt;ROW(AS71)))&gt;0,"Cruzado","Sin cruce")))</f>
        <v>Sin cruce</v>
      </c>
    </row>
    <row r="72" spans="3:46" s="9" customFormat="1" ht="18.75" hidden="1" customHeight="1">
      <c r="C72" s="496" t="s">
        <v>572</v>
      </c>
      <c r="D72" s="479" t="s">
        <v>573</v>
      </c>
      <c r="E72" s="479">
        <v>20261</v>
      </c>
      <c r="F72" s="503" t="s">
        <v>38</v>
      </c>
      <c r="G72" s="497" t="s">
        <v>80</v>
      </c>
      <c r="H72" s="503" t="s">
        <v>63</v>
      </c>
      <c r="I72" s="503">
        <v>3</v>
      </c>
      <c r="J72" s="504" t="s">
        <v>583</v>
      </c>
      <c r="K72" s="503" t="s">
        <v>41</v>
      </c>
      <c r="L72" s="499" t="s">
        <v>638</v>
      </c>
      <c r="M72" s="535" t="s">
        <v>639</v>
      </c>
      <c r="N72" s="15" t="s">
        <v>577</v>
      </c>
      <c r="O72" s="15" t="s">
        <v>578</v>
      </c>
      <c r="P72" s="503" t="s">
        <v>579</v>
      </c>
      <c r="Q72" s="15">
        <v>0</v>
      </c>
      <c r="R72" s="15">
        <v>2</v>
      </c>
      <c r="S72" s="479">
        <v>2</v>
      </c>
      <c r="T72" s="15">
        <v>3</v>
      </c>
      <c r="U72" s="471"/>
      <c r="V72" s="550">
        <v>15</v>
      </c>
      <c r="W72" s="497">
        <v>21533626</v>
      </c>
      <c r="X72" s="566" t="s">
        <v>265</v>
      </c>
      <c r="Y72" s="15" t="s">
        <v>579</v>
      </c>
      <c r="Z72" s="15"/>
      <c r="AA72" s="15"/>
      <c r="AB72" s="15"/>
      <c r="AC72" s="493"/>
      <c r="AD72" s="15"/>
      <c r="AE72" s="15" t="s">
        <v>640</v>
      </c>
      <c r="AF72" s="497"/>
      <c r="AG72" s="497"/>
      <c r="AH72" s="497" t="s">
        <v>100</v>
      </c>
      <c r="AI72" s="15">
        <v>6</v>
      </c>
      <c r="AJ72" s="15">
        <v>9</v>
      </c>
      <c r="AK72" s="15">
        <v>20</v>
      </c>
      <c r="AL72" s="15">
        <v>11</v>
      </c>
      <c r="AM72" s="15">
        <v>0</v>
      </c>
      <c r="AN72" s="490">
        <f>IF(AJ72="",S72,ROUND(((((AL72/24)+(AM72/1440))-((AJ72/24)+(AK72/1440)))*1440/50),5))</f>
        <v>2</v>
      </c>
      <c r="AO72" s="491">
        <f>AJ72/24+AK72/1440</f>
        <v>0.3888888888888889</v>
      </c>
      <c r="AP72" s="491">
        <f>AL72/24+AM72/1440</f>
        <v>0.45833333333333331</v>
      </c>
      <c r="AQ72" s="23" t="str" cm="1">
        <f t="array" ref="AQ72">IF(X72="","",IF(SUMPRODUCT((X72=$X$7:$X$2085)*(AI72=$AI$7:$AI$2085)*(AO72=$AO$7:$AO$2085)*(AP72=$AP$7:$AP$2085)*(ROW($X$7:$X$2085)&lt;&gt;ROW(X72))*((S72=0)*($S$7:$S$2085&gt;0)+(S72&gt;0)*($S$7:$S$2085=0)))&gt;0,"SALONES UNIDOS",IF(SUMPRODUCT((X72=$X$7:$X$2085)*(AI72=$AI$7:$AI$2085)*((AO72&lt;$AP$7:$AP$2085)*(AP72&gt;$AO$7:$AO$2085))*(ROW($X$7:$X$2085)&lt;&gt;ROW(X72)))&gt;0,"Cruzado","Sin cruce")))</f>
        <v>Sin cruce</v>
      </c>
      <c r="AR72" s="23" t="str" cm="1">
        <f t="array" ref="AR72">IF(AE72="","",IF(SUMPRODUCT((AE72=$AE$7:$AE$2085)*(AI72=$AI$7:$AI$2085)*(AO72=$AO$7:$AO$2085)*(AP72=$AP$7:$AP$2085)*(ROW($AE$7:$AE$2085)&lt;&gt;ROW(AE72))*((S72=0)*($S$7:$S$2085&gt;0)+(S72&gt;0)*($S$7:$S$2085=0)))&gt;0,"SALONES UNIDOS",IF(SUMPRODUCT((AE72=$AE$7:$AE$2085)*(AI72=$AI$7:$AI$2085)*((AO72&lt;$AP$7:$AP$2085)*(AP72&gt;$AO$7:$AO$2085))*(ROW($AE$7:$AE$2085)&lt;&gt;ROW(AE72)))&gt;0,"Cruzado","Sin cruce")))</f>
        <v>Sin cruce</v>
      </c>
      <c r="AS72" s="94" t="str">
        <f t="shared" ref="AS72:AS136" si="1">TRIM(CONCATENATE(H72,I72,F72,K72))</f>
        <v>EN3FILIALA</v>
      </c>
      <c r="AT72" s="94" t="str" cm="1">
        <f t="array" ref="AT72">IF(AS72="","",IF(SUMPRODUCT((AS72=$AS$7:$AS$2085)*(AI72=$AI$7:$AI$2085)*(AO72=$AO$7:$AO$2085)*(AP72=$AP$7:$AP$2085)*(ROW($AS$7:$AS$2085)&lt;&gt;ROW(AS72))*((S72=0)*($S$7:$S$2085&gt;0)+(S72&gt;0)*($S$7:$S$2085=0)))&gt;0,"SALONES UNIDOS",IF(SUMPRODUCT((AS72=$AS$7:$AS$2085)*(AI72=$AI$7:$AI$2085)*((AO72&lt;$AP$7:$AP$2085)*(AP72&gt;$AO$7:$AO$2085))*(ROW($AS$7:$AS$2085)&lt;&gt;ROW(AS72)))&gt;0,"Cruzado","Sin cruce")))</f>
        <v>Sin cruce</v>
      </c>
    </row>
    <row r="73" spans="3:46" s="9" customFormat="1" ht="18.75" hidden="1" customHeight="1">
      <c r="C73" s="496" t="s">
        <v>572</v>
      </c>
      <c r="D73" s="479" t="s">
        <v>573</v>
      </c>
      <c r="E73" s="479">
        <v>20261</v>
      </c>
      <c r="F73" s="503" t="s">
        <v>38</v>
      </c>
      <c r="G73" s="497" t="s">
        <v>80</v>
      </c>
      <c r="H73" s="503" t="s">
        <v>63</v>
      </c>
      <c r="I73" s="503">
        <v>3</v>
      </c>
      <c r="J73" s="504" t="s">
        <v>41</v>
      </c>
      <c r="K73" s="503" t="s">
        <v>41</v>
      </c>
      <c r="L73" s="499" t="s">
        <v>638</v>
      </c>
      <c r="M73" s="535" t="s">
        <v>639</v>
      </c>
      <c r="N73" s="15" t="s">
        <v>577</v>
      </c>
      <c r="O73" s="15" t="s">
        <v>578</v>
      </c>
      <c r="P73" s="503" t="s">
        <v>579</v>
      </c>
      <c r="Q73" s="483">
        <v>2</v>
      </c>
      <c r="R73" s="483">
        <v>0</v>
      </c>
      <c r="S73" s="479">
        <v>2</v>
      </c>
      <c r="T73" s="15">
        <v>3</v>
      </c>
      <c r="U73" s="471"/>
      <c r="V73" s="550">
        <v>30</v>
      </c>
      <c r="W73" s="497">
        <v>21533626</v>
      </c>
      <c r="X73" s="566" t="s">
        <v>265</v>
      </c>
      <c r="Y73" s="15" t="s">
        <v>579</v>
      </c>
      <c r="Z73" s="15"/>
      <c r="AA73" s="15"/>
      <c r="AB73" s="15"/>
      <c r="AC73" s="15" t="s">
        <v>604</v>
      </c>
      <c r="AD73" s="15"/>
      <c r="AE73" s="479"/>
      <c r="AF73" s="497"/>
      <c r="AG73" s="497"/>
      <c r="AH73" s="497" t="s">
        <v>582</v>
      </c>
      <c r="AI73" s="15">
        <v>6</v>
      </c>
      <c r="AJ73" s="15">
        <v>11</v>
      </c>
      <c r="AK73" s="15">
        <v>0</v>
      </c>
      <c r="AL73" s="15">
        <v>12</v>
      </c>
      <c r="AM73" s="15">
        <v>40</v>
      </c>
      <c r="AN73" s="490">
        <f>IF(AJ73="",S73,ROUND(((((AL73/24)+(AM73/1440))-((AJ73/24)+(AK73/1440)))*1440/50),5))</f>
        <v>2</v>
      </c>
      <c r="AO73" s="491">
        <f>AJ73/24+AK73/1440</f>
        <v>0.45833333333333331</v>
      </c>
      <c r="AP73" s="491">
        <f>AL73/24+AM73/1440</f>
        <v>0.52777777777777779</v>
      </c>
      <c r="AQ73" s="23" t="str" cm="1">
        <f t="array" ref="AQ73">IF(X73="","",IF(SUMPRODUCT((X73=$X$7:$X$2085)*(AI73=$AI$7:$AI$2085)*(AO73=$AO$7:$AO$2085)*(AP73=$AP$7:$AP$2085)*(ROW($X$7:$X$2085)&lt;&gt;ROW(X73))*((S73=0)*($S$7:$S$2085&gt;0)+(S73&gt;0)*($S$7:$S$2085=0)))&gt;0,"SALONES UNIDOS",IF(SUMPRODUCT((X73=$X$7:$X$2085)*(AI73=$AI$7:$AI$2085)*((AO73&lt;$AP$7:$AP$2085)*(AP73&gt;$AO$7:$AO$2085))*(ROW($X$7:$X$2085)&lt;&gt;ROW(X73)))&gt;0,"Cruzado","Sin cruce")))</f>
        <v>Sin cruce</v>
      </c>
      <c r="AR73" s="23" t="str" cm="1">
        <f t="array" ref="AR73">IF(AE73="","",IF(SUMPRODUCT((AE73=$AE$7:$AE$2085)*(AI73=$AI$7:$AI$2085)*(AO73=$AO$7:$AO$2085)*(AP73=$AP$7:$AP$2085)*(ROW($AE$7:$AE$2085)&lt;&gt;ROW(AE73))*((S73=0)*($S$7:$S$2085&gt;0)+(S73&gt;0)*($S$7:$S$2085=0)))&gt;0,"SALONES UNIDOS",IF(SUMPRODUCT((AE73=$AE$7:$AE$2085)*(AI73=$AI$7:$AI$2085)*((AO73&lt;$AP$7:$AP$2085)*(AP73&gt;$AO$7:$AO$2085))*(ROW($AE$7:$AE$2085)&lt;&gt;ROW(AE73)))&gt;0,"Cruzado","Sin cruce")))</f>
        <v/>
      </c>
      <c r="AS73" s="94" t="str">
        <f t="shared" si="1"/>
        <v>EN3FILIALA</v>
      </c>
      <c r="AT73" s="94" t="str" cm="1">
        <f t="array" ref="AT73">IF(AS73="","",IF(SUMPRODUCT((AS73=$AS$7:$AS$2085)*(AI73=$AI$7:$AI$2085)*(AO73=$AO$7:$AO$2085)*(AP73=$AP$7:$AP$2085)*(ROW($AS$7:$AS$2085)&lt;&gt;ROW(AS73))*((S73=0)*($S$7:$S$2085&gt;0)+(S73&gt;0)*($S$7:$S$2085=0)))&gt;0,"SALONES UNIDOS",IF(SUMPRODUCT((AS73=$AS$7:$AS$2085)*(AI73=$AI$7:$AI$2085)*((AO73&lt;$AP$7:$AP$2085)*(AP73&gt;$AO$7:$AO$2085))*(ROW($AS$7:$AS$2085)&lt;&gt;ROW(AS73)))&gt;0,"Cruzado","Sin cruce")))</f>
        <v>Sin cruce</v>
      </c>
    </row>
    <row r="74" spans="3:46" s="9" customFormat="1" ht="18.75" hidden="1" customHeight="1">
      <c r="C74" s="496" t="s">
        <v>572</v>
      </c>
      <c r="D74" s="479" t="s">
        <v>573</v>
      </c>
      <c r="E74" s="479">
        <v>20261</v>
      </c>
      <c r="F74" s="503" t="s">
        <v>38</v>
      </c>
      <c r="G74" s="497" t="s">
        <v>80</v>
      </c>
      <c r="H74" s="503" t="s">
        <v>63</v>
      </c>
      <c r="I74" s="503">
        <v>3</v>
      </c>
      <c r="J74" s="503" t="s">
        <v>51</v>
      </c>
      <c r="K74" s="503" t="s">
        <v>51</v>
      </c>
      <c r="L74" s="499" t="s">
        <v>626</v>
      </c>
      <c r="M74" s="535" t="s">
        <v>627</v>
      </c>
      <c r="N74" s="15" t="s">
        <v>577</v>
      </c>
      <c r="O74" s="15" t="s">
        <v>578</v>
      </c>
      <c r="P74" s="503" t="s">
        <v>579</v>
      </c>
      <c r="Q74" s="15">
        <v>2</v>
      </c>
      <c r="R74" s="15">
        <v>2</v>
      </c>
      <c r="S74" s="479">
        <v>4</v>
      </c>
      <c r="T74" s="15">
        <v>3</v>
      </c>
      <c r="U74" s="471"/>
      <c r="V74" s="550">
        <v>30</v>
      </c>
      <c r="W74" s="497">
        <v>21556265</v>
      </c>
      <c r="X74" s="566" t="s">
        <v>330</v>
      </c>
      <c r="Y74" s="15" t="s">
        <v>579</v>
      </c>
      <c r="Z74" s="15"/>
      <c r="AA74" s="15"/>
      <c r="AB74" s="15"/>
      <c r="AC74" s="15" t="s">
        <v>619</v>
      </c>
      <c r="AD74" s="15"/>
      <c r="AE74" s="479"/>
      <c r="AF74" s="497"/>
      <c r="AG74" s="497"/>
      <c r="AH74" s="497" t="s">
        <v>203</v>
      </c>
      <c r="AI74" s="15">
        <v>1</v>
      </c>
      <c r="AJ74" s="15">
        <v>15</v>
      </c>
      <c r="AK74" s="15">
        <v>10</v>
      </c>
      <c r="AL74" s="15">
        <v>18</v>
      </c>
      <c r="AM74" s="15">
        <v>30</v>
      </c>
      <c r="AN74" s="490">
        <f>IF(AJ74="",S74,ROUND(((((AL74/24)+(AM74/1440))-((AJ74/24)+(AK74/1440)))*1440/50),5))</f>
        <v>4</v>
      </c>
      <c r="AO74" s="491">
        <f>AJ74/24+AK74/1440</f>
        <v>0.63194444444444442</v>
      </c>
      <c r="AP74" s="491">
        <f>AL74/24+AM74/1440</f>
        <v>0.77083333333333337</v>
      </c>
      <c r="AQ74" s="23" t="str" cm="1">
        <f t="array" ref="AQ74">IF(X74="","",IF(SUMPRODUCT((X74=$X$7:$X$2085)*(AI74=$AI$7:$AI$2085)*(AO74=$AO$7:$AO$2085)*(AP74=$AP$7:$AP$2085)*(ROW($X$7:$X$2085)&lt;&gt;ROW(X74))*((S74=0)*($S$7:$S$2085&gt;0)+(S74&gt;0)*($S$7:$S$2085=0)))&gt;0,"SALONES UNIDOS",IF(SUMPRODUCT((X74=$X$7:$X$2085)*(AI74=$AI$7:$AI$2085)*((AO74&lt;$AP$7:$AP$2085)*(AP74&gt;$AO$7:$AO$2085))*(ROW($X$7:$X$2085)&lt;&gt;ROW(X74)))&gt;0,"Cruzado","Sin cruce")))</f>
        <v>Sin cruce</v>
      </c>
      <c r="AR74" s="23" t="str" cm="1">
        <f t="array" ref="AR74">IF(AE74="","",IF(SUMPRODUCT((AE74=$AE$7:$AE$2085)*(AI74=$AI$7:$AI$2085)*(AO74=$AO$7:$AO$2085)*(AP74=$AP$7:$AP$2085)*(ROW($AE$7:$AE$2085)&lt;&gt;ROW(AE74))*((S74=0)*($S$7:$S$2085&gt;0)+(S74&gt;0)*($S$7:$S$2085=0)))&gt;0,"SALONES UNIDOS",IF(SUMPRODUCT((AE74=$AE$7:$AE$2085)*(AI74=$AI$7:$AI$2085)*((AO74&lt;$AP$7:$AP$2085)*(AP74&gt;$AO$7:$AO$2085))*(ROW($AE$7:$AE$2085)&lt;&gt;ROW(AE74)))&gt;0,"Cruzado","Sin cruce")))</f>
        <v/>
      </c>
      <c r="AS74" s="94" t="str">
        <f t="shared" si="1"/>
        <v>EN3FILIALB</v>
      </c>
      <c r="AT74" s="94" t="str" cm="1">
        <f t="array" ref="AT74">IF(AS74="","",IF(SUMPRODUCT((AS74=$AS$7:$AS$2085)*(AI74=$AI$7:$AI$2085)*(AO74=$AO$7:$AO$2085)*(AP74=$AP$7:$AP$2085)*(ROW($AS$7:$AS$2085)&lt;&gt;ROW(AS74))*((S74=0)*($S$7:$S$2085&gt;0)+(S74&gt;0)*($S$7:$S$2085=0)))&gt;0,"SALONES UNIDOS",IF(SUMPRODUCT((AS74=$AS$7:$AS$2085)*(AI74=$AI$7:$AI$2085)*((AO74&lt;$AP$7:$AP$2085)*(AP74&gt;$AO$7:$AO$2085))*(ROW($AS$7:$AS$2085)&lt;&gt;ROW(AS74)))&gt;0,"Cruzado","Sin cruce")))</f>
        <v>Sin cruce</v>
      </c>
    </row>
    <row r="75" spans="3:46" s="9" customFormat="1" ht="18.75" hidden="1" customHeight="1">
      <c r="C75" s="496" t="s">
        <v>572</v>
      </c>
      <c r="D75" s="479" t="s">
        <v>573</v>
      </c>
      <c r="E75" s="479">
        <v>20261</v>
      </c>
      <c r="F75" s="503" t="s">
        <v>38</v>
      </c>
      <c r="G75" s="497" t="s">
        <v>80</v>
      </c>
      <c r="H75" s="503" t="s">
        <v>63</v>
      </c>
      <c r="I75" s="503">
        <v>3</v>
      </c>
      <c r="J75" s="503" t="s">
        <v>51</v>
      </c>
      <c r="K75" s="503" t="s">
        <v>51</v>
      </c>
      <c r="L75" s="499" t="s">
        <v>628</v>
      </c>
      <c r="M75" s="535" t="s">
        <v>629</v>
      </c>
      <c r="N75" s="15" t="s">
        <v>577</v>
      </c>
      <c r="O75" s="15" t="s">
        <v>578</v>
      </c>
      <c r="P75" s="503" t="s">
        <v>624</v>
      </c>
      <c r="Q75" s="15">
        <v>2</v>
      </c>
      <c r="R75" s="15">
        <v>2</v>
      </c>
      <c r="S75" s="479">
        <v>4</v>
      </c>
      <c r="T75" s="15">
        <v>3</v>
      </c>
      <c r="U75" s="471"/>
      <c r="V75" s="550">
        <v>40</v>
      </c>
      <c r="W75" s="497">
        <v>18160918</v>
      </c>
      <c r="X75" s="566" t="s">
        <v>293</v>
      </c>
      <c r="Y75" s="15" t="s">
        <v>624</v>
      </c>
      <c r="Z75" s="15"/>
      <c r="AA75" s="15"/>
      <c r="AB75" s="15"/>
      <c r="AC75" s="493"/>
      <c r="AD75" s="15"/>
      <c r="AE75" s="479"/>
      <c r="AF75" s="497"/>
      <c r="AG75" s="497"/>
      <c r="AH75" s="15" t="s">
        <v>203</v>
      </c>
      <c r="AI75" s="15">
        <v>5</v>
      </c>
      <c r="AJ75" s="15">
        <v>15</v>
      </c>
      <c r="AK75" s="15">
        <v>10</v>
      </c>
      <c r="AL75" s="15">
        <v>18</v>
      </c>
      <c r="AM75" s="15">
        <v>30</v>
      </c>
      <c r="AN75" s="490">
        <f>IF(AJ75="",S75,ROUND(((((AL75/24)+(AM75/1440))-((AJ75/24)+(AK75/1440)))*1440/50),5))</f>
        <v>4</v>
      </c>
      <c r="AO75" s="491">
        <f>AJ75/24+AK75/1440</f>
        <v>0.63194444444444442</v>
      </c>
      <c r="AP75" s="491">
        <f>AL75/24+AM75/1440</f>
        <v>0.77083333333333337</v>
      </c>
      <c r="AQ75" s="23" t="str" cm="1">
        <f t="array" ref="AQ75">IF(X75="","",IF(SUMPRODUCT((X75=$X$7:$X$2085)*(AI75=$AI$7:$AI$2085)*(AO75=$AO$7:$AO$2085)*(AP75=$AP$7:$AP$2085)*(ROW($X$7:$X$2085)&lt;&gt;ROW(X75))*((S75=0)*($S$7:$S$2085&gt;0)+(S75&gt;0)*($S$7:$S$2085=0)))&gt;0,"SALONES UNIDOS",IF(SUMPRODUCT((X75=$X$7:$X$2085)*(AI75=$AI$7:$AI$2085)*((AO75&lt;$AP$7:$AP$2085)*(AP75&gt;$AO$7:$AO$2085))*(ROW($X$7:$X$2085)&lt;&gt;ROW(X75)))&gt;0,"Cruzado","Sin cruce")))</f>
        <v>Sin cruce</v>
      </c>
      <c r="AR75" s="23" t="str" cm="1">
        <f t="array" ref="AR75">IF(AE75="","",IF(SUMPRODUCT((AE75=$AE$7:$AE$2085)*(AI75=$AI$7:$AI$2085)*(AO75=$AO$7:$AO$2085)*(AP75=$AP$7:$AP$2085)*(ROW($AE$7:$AE$2085)&lt;&gt;ROW(AE75))*((S75=0)*($S$7:$S$2085&gt;0)+(S75&gt;0)*($S$7:$S$2085=0)))&gt;0,"SALONES UNIDOS",IF(SUMPRODUCT((AE75=$AE$7:$AE$2085)*(AI75=$AI$7:$AI$2085)*((AO75&lt;$AP$7:$AP$2085)*(AP75&gt;$AO$7:$AO$2085))*(ROW($AE$7:$AE$2085)&lt;&gt;ROW(AE75)))&gt;0,"Cruzado","Sin cruce")))</f>
        <v/>
      </c>
      <c r="AS75" s="94" t="str">
        <f t="shared" si="1"/>
        <v>EN3FILIALB</v>
      </c>
      <c r="AT75" s="94" t="str" cm="1">
        <f t="array" ref="AT75">IF(AS75="","",IF(SUMPRODUCT((AS75=$AS$7:$AS$2085)*(AI75=$AI$7:$AI$2085)*(AO75=$AO$7:$AO$2085)*(AP75=$AP$7:$AP$2085)*(ROW($AS$7:$AS$2085)&lt;&gt;ROW(AS75))*((S75=0)*($S$7:$S$2085&gt;0)+(S75&gt;0)*($S$7:$S$2085=0)))&gt;0,"SALONES UNIDOS",IF(SUMPRODUCT((AS75=$AS$7:$AS$2085)*(AI75=$AI$7:$AI$2085)*((AO75&lt;$AP$7:$AP$2085)*(AP75&gt;$AO$7:$AO$2085))*(ROW($AS$7:$AS$2085)&lt;&gt;ROW(AS75)))&gt;0,"Cruzado","Sin cruce")))</f>
        <v>Sin cruce</v>
      </c>
    </row>
    <row r="76" spans="3:46" s="9" customFormat="1" ht="18.75" hidden="1" customHeight="1">
      <c r="C76" s="496" t="s">
        <v>572</v>
      </c>
      <c r="D76" s="479" t="s">
        <v>573</v>
      </c>
      <c r="E76" s="479">
        <v>20261</v>
      </c>
      <c r="F76" s="503" t="s">
        <v>38</v>
      </c>
      <c r="G76" s="497" t="s">
        <v>80</v>
      </c>
      <c r="H76" s="503" t="s">
        <v>63</v>
      </c>
      <c r="I76" s="503">
        <v>3</v>
      </c>
      <c r="J76" s="503" t="s">
        <v>51</v>
      </c>
      <c r="K76" s="503" t="s">
        <v>51</v>
      </c>
      <c r="L76" s="499" t="s">
        <v>630</v>
      </c>
      <c r="M76" s="535" t="s">
        <v>631</v>
      </c>
      <c r="N76" s="15" t="s">
        <v>586</v>
      </c>
      <c r="O76" s="15" t="s">
        <v>578</v>
      </c>
      <c r="P76" s="497" t="s">
        <v>624</v>
      </c>
      <c r="Q76" s="15">
        <v>2</v>
      </c>
      <c r="R76" s="15">
        <v>2</v>
      </c>
      <c r="S76" s="479">
        <v>4</v>
      </c>
      <c r="T76" s="15">
        <v>3</v>
      </c>
      <c r="U76" s="471"/>
      <c r="V76" s="550">
        <v>30</v>
      </c>
      <c r="W76" s="497">
        <v>21487056</v>
      </c>
      <c r="X76" s="566" t="s">
        <v>357</v>
      </c>
      <c r="Y76" s="571" t="s">
        <v>624</v>
      </c>
      <c r="Z76" s="15"/>
      <c r="AA76" s="15"/>
      <c r="AB76" s="15"/>
      <c r="AC76" s="493"/>
      <c r="AD76" s="497"/>
      <c r="AE76" s="479"/>
      <c r="AF76" s="497"/>
      <c r="AG76" s="497"/>
      <c r="AH76" s="497" t="s">
        <v>203</v>
      </c>
      <c r="AI76" s="15">
        <v>7</v>
      </c>
      <c r="AJ76" s="15">
        <v>16</v>
      </c>
      <c r="AK76" s="15">
        <v>0</v>
      </c>
      <c r="AL76" s="15">
        <v>19</v>
      </c>
      <c r="AM76" s="15">
        <v>20</v>
      </c>
      <c r="AN76" s="490">
        <f>IF(AJ76="",S76,ROUND(((((AL76/24)+(AM76/1440))-((AJ76/24)+(AK76/1440)))*1440/50),5))</f>
        <v>4</v>
      </c>
      <c r="AO76" s="491">
        <f>AJ76/24+AK76/1440</f>
        <v>0.66666666666666663</v>
      </c>
      <c r="AP76" s="491">
        <f>AL76/24+AM76/1440</f>
        <v>0.80555555555555547</v>
      </c>
      <c r="AQ76" s="23" t="str" cm="1">
        <f t="array" ref="AQ76">IF(X76="","",IF(SUMPRODUCT((X76=$X$7:$X$2085)*(AI76=$AI$7:$AI$2085)*(AO76=$AO$7:$AO$2085)*(AP76=$AP$7:$AP$2085)*(ROW($X$7:$X$2085)&lt;&gt;ROW(X76))*((S76=0)*($S$7:$S$2085&gt;0)+(S76&gt;0)*($S$7:$S$2085=0)))&gt;0,"SALONES UNIDOS",IF(SUMPRODUCT((X76=$X$7:$X$2085)*(AI76=$AI$7:$AI$2085)*((AO76&lt;$AP$7:$AP$2085)*(AP76&gt;$AO$7:$AO$2085))*(ROW($X$7:$X$2085)&lt;&gt;ROW(X76)))&gt;0,"Cruzado","Sin cruce")))</f>
        <v>Sin cruce</v>
      </c>
      <c r="AR76" s="23" t="str" cm="1">
        <f t="array" ref="AR76">IF(AE76="","",IF(SUMPRODUCT((AE76=$AE$7:$AE$2085)*(AI76=$AI$7:$AI$2085)*(AO76=$AO$7:$AO$2085)*(AP76=$AP$7:$AP$2085)*(ROW($AE$7:$AE$2085)&lt;&gt;ROW(AE76))*((S76=0)*($S$7:$S$2085&gt;0)+(S76&gt;0)*($S$7:$S$2085=0)))&gt;0,"SALONES UNIDOS",IF(SUMPRODUCT((AE76=$AE$7:$AE$2085)*(AI76=$AI$7:$AI$2085)*((AO76&lt;$AP$7:$AP$2085)*(AP76&gt;$AO$7:$AO$2085))*(ROW($AE$7:$AE$2085)&lt;&gt;ROW(AE76)))&gt;0,"Cruzado","Sin cruce")))</f>
        <v/>
      </c>
      <c r="AS76" s="94" t="str">
        <f t="shared" si="1"/>
        <v>EN3FILIALB</v>
      </c>
      <c r="AT76" s="94" t="str" cm="1">
        <f t="array" ref="AT76">IF(AS76="","",IF(SUMPRODUCT((AS76=$AS$7:$AS$2085)*(AI76=$AI$7:$AI$2085)*(AO76=$AO$7:$AO$2085)*(AP76=$AP$7:$AP$2085)*(ROW($AS$7:$AS$2085)&lt;&gt;ROW(AS76))*((S76=0)*($S$7:$S$2085&gt;0)+(S76&gt;0)*($S$7:$S$2085=0)))&gt;0,"SALONES UNIDOS",IF(SUMPRODUCT((AS76=$AS$7:$AS$2085)*(AI76=$AI$7:$AI$2085)*((AO76&lt;$AP$7:$AP$2085)*(AP76&gt;$AO$7:$AO$2085))*(ROW($AS$7:$AS$2085)&lt;&gt;ROW(AS76)))&gt;0,"Cruzado","Sin cruce")))</f>
        <v>Sin cruce</v>
      </c>
    </row>
    <row r="77" spans="3:46" s="9" customFormat="1" ht="18.75" hidden="1" customHeight="1">
      <c r="C77" s="496" t="s">
        <v>572</v>
      </c>
      <c r="D77" s="479" t="s">
        <v>573</v>
      </c>
      <c r="E77" s="479">
        <v>20261</v>
      </c>
      <c r="F77" s="503" t="s">
        <v>38</v>
      </c>
      <c r="G77" s="497" t="s">
        <v>80</v>
      </c>
      <c r="H77" s="503" t="s">
        <v>63</v>
      </c>
      <c r="I77" s="503">
        <v>3</v>
      </c>
      <c r="J77" s="503" t="s">
        <v>51</v>
      </c>
      <c r="K77" s="503" t="s">
        <v>51</v>
      </c>
      <c r="L77" s="499" t="s">
        <v>632</v>
      </c>
      <c r="M77" s="535" t="s">
        <v>633</v>
      </c>
      <c r="N77" s="15" t="s">
        <v>577</v>
      </c>
      <c r="O77" s="15" t="s">
        <v>578</v>
      </c>
      <c r="P77" s="503" t="s">
        <v>579</v>
      </c>
      <c r="Q77" s="15">
        <v>2</v>
      </c>
      <c r="R77" s="15">
        <v>0</v>
      </c>
      <c r="S77" s="479">
        <v>2</v>
      </c>
      <c r="T77" s="15">
        <v>3</v>
      </c>
      <c r="U77" s="471"/>
      <c r="V77" s="550">
        <v>30</v>
      </c>
      <c r="W77" s="497">
        <v>22309302</v>
      </c>
      <c r="X77" s="566" t="s">
        <v>407</v>
      </c>
      <c r="Y77" s="15" t="s">
        <v>579</v>
      </c>
      <c r="Z77" s="15"/>
      <c r="AA77" s="15"/>
      <c r="AB77" s="15"/>
      <c r="AC77" s="15" t="s">
        <v>619</v>
      </c>
      <c r="AD77" s="15"/>
      <c r="AE77" s="479"/>
      <c r="AF77" s="497"/>
      <c r="AG77" s="497"/>
      <c r="AH77" s="497" t="s">
        <v>582</v>
      </c>
      <c r="AI77" s="15">
        <v>3</v>
      </c>
      <c r="AJ77" s="15">
        <v>10</v>
      </c>
      <c r="AK77" s="15">
        <v>10</v>
      </c>
      <c r="AL77" s="15">
        <v>11</v>
      </c>
      <c r="AM77" s="15">
        <v>50</v>
      </c>
      <c r="AN77" s="490">
        <f>IF(AJ77="",S77,ROUND(((((AL77/24)+(AM77/1440))-((AJ77/24)+(AK77/1440)))*1440/50),5))</f>
        <v>2</v>
      </c>
      <c r="AO77" s="491">
        <f>AJ77/24+AK77/1440</f>
        <v>0.4236111111111111</v>
      </c>
      <c r="AP77" s="491">
        <f>AL77/24+AM77/1440</f>
        <v>0.49305555555555552</v>
      </c>
      <c r="AQ77" s="23" t="str" cm="1">
        <f t="array" ref="AQ77">IF(X77="","",IF(SUMPRODUCT((X77=$X$7:$X$2085)*(AI77=$AI$7:$AI$2085)*(AO77=$AO$7:$AO$2085)*(AP77=$AP$7:$AP$2085)*(ROW($X$7:$X$2085)&lt;&gt;ROW(X77))*((S77=0)*($S$7:$S$2085&gt;0)+(S77&gt;0)*($S$7:$S$2085=0)))&gt;0,"SALONES UNIDOS",IF(SUMPRODUCT((X77=$X$7:$X$2085)*(AI77=$AI$7:$AI$2085)*((AO77&lt;$AP$7:$AP$2085)*(AP77&gt;$AO$7:$AO$2085))*(ROW($X$7:$X$2085)&lt;&gt;ROW(X77)))&gt;0,"Cruzado","Sin cruce")))</f>
        <v>Sin cruce</v>
      </c>
      <c r="AR77" s="23" t="str" cm="1">
        <f t="array" ref="AR77">IF(AE77="","",IF(SUMPRODUCT((AE77=$AE$7:$AE$2085)*(AI77=$AI$7:$AI$2085)*(AO77=$AO$7:$AO$2085)*(AP77=$AP$7:$AP$2085)*(ROW($AE$7:$AE$2085)&lt;&gt;ROW(AE77))*((S77=0)*($S$7:$S$2085&gt;0)+(S77&gt;0)*($S$7:$S$2085=0)))&gt;0,"SALONES UNIDOS",IF(SUMPRODUCT((AE77=$AE$7:$AE$2085)*(AI77=$AI$7:$AI$2085)*((AO77&lt;$AP$7:$AP$2085)*(AP77&gt;$AO$7:$AO$2085))*(ROW($AE$7:$AE$2085)&lt;&gt;ROW(AE77)))&gt;0,"Cruzado","Sin cruce")))</f>
        <v/>
      </c>
      <c r="AS77" s="94" t="str">
        <f t="shared" si="1"/>
        <v>EN3FILIALB</v>
      </c>
      <c r="AT77" s="94" t="str" cm="1">
        <f t="array" ref="AT77">IF(AS77="","",IF(SUMPRODUCT((AS77=$AS$7:$AS$2085)*(AI77=$AI$7:$AI$2085)*(AO77=$AO$7:$AO$2085)*(AP77=$AP$7:$AP$2085)*(ROW($AS$7:$AS$2085)&lt;&gt;ROW(AS77))*((S77=0)*($S$7:$S$2085&gt;0)+(S77&gt;0)*($S$7:$S$2085=0)))&gt;0,"SALONES UNIDOS",IF(SUMPRODUCT((AS77=$AS$7:$AS$2085)*(AI77=$AI$7:$AI$2085)*((AO77&lt;$AP$7:$AP$2085)*(AP77&gt;$AO$7:$AO$2085))*(ROW($AS$7:$AS$2085)&lt;&gt;ROW(AS77)))&gt;0,"Cruzado","Sin cruce")))</f>
        <v>Sin cruce</v>
      </c>
    </row>
    <row r="78" spans="3:46" s="9" customFormat="1" ht="18.75" hidden="1" customHeight="1">
      <c r="C78" s="496" t="s">
        <v>572</v>
      </c>
      <c r="D78" s="479" t="s">
        <v>573</v>
      </c>
      <c r="E78" s="479">
        <v>20261</v>
      </c>
      <c r="F78" s="503" t="s">
        <v>38</v>
      </c>
      <c r="G78" s="497" t="s">
        <v>80</v>
      </c>
      <c r="H78" s="503" t="s">
        <v>63</v>
      </c>
      <c r="I78" s="503">
        <v>3</v>
      </c>
      <c r="J78" s="503" t="s">
        <v>597</v>
      </c>
      <c r="K78" s="503" t="s">
        <v>51</v>
      </c>
      <c r="L78" s="499" t="s">
        <v>632</v>
      </c>
      <c r="M78" s="535" t="s">
        <v>633</v>
      </c>
      <c r="N78" s="15" t="s">
        <v>577</v>
      </c>
      <c r="O78" s="15" t="s">
        <v>578</v>
      </c>
      <c r="P78" s="503" t="s">
        <v>579</v>
      </c>
      <c r="Q78" s="15">
        <v>0</v>
      </c>
      <c r="R78" s="15">
        <v>2</v>
      </c>
      <c r="S78" s="479">
        <v>2</v>
      </c>
      <c r="T78" s="15">
        <v>3</v>
      </c>
      <c r="U78" s="471"/>
      <c r="V78" s="550">
        <v>15</v>
      </c>
      <c r="W78" s="497">
        <v>22309302</v>
      </c>
      <c r="X78" s="566" t="s">
        <v>407</v>
      </c>
      <c r="Y78" s="15" t="s">
        <v>579</v>
      </c>
      <c r="Z78" s="15"/>
      <c r="AA78" s="15"/>
      <c r="AB78" s="15"/>
      <c r="AC78" s="493"/>
      <c r="AD78" s="15"/>
      <c r="AE78" s="15" t="s">
        <v>634</v>
      </c>
      <c r="AF78" s="497"/>
      <c r="AG78" s="497"/>
      <c r="AH78" s="497" t="s">
        <v>100</v>
      </c>
      <c r="AI78" s="15">
        <v>3</v>
      </c>
      <c r="AJ78" s="15">
        <v>11</v>
      </c>
      <c r="AK78" s="15">
        <v>50</v>
      </c>
      <c r="AL78" s="15">
        <v>13</v>
      </c>
      <c r="AM78" s="15">
        <v>30</v>
      </c>
      <c r="AN78" s="490">
        <f>IF(AJ78="",S78,ROUND(((((AL78/24)+(AM78/1440))-((AJ78/24)+(AK78/1440)))*1440/50),5))</f>
        <v>2</v>
      </c>
      <c r="AO78" s="491">
        <f>AJ78/24+AK78/1440</f>
        <v>0.49305555555555552</v>
      </c>
      <c r="AP78" s="491">
        <f>AL78/24+AM78/1440</f>
        <v>0.5625</v>
      </c>
      <c r="AQ78" s="23" t="str" cm="1">
        <f t="array" ref="AQ78">IF(X78="","",IF(SUMPRODUCT((X78=$X$7:$X$2085)*(AI78=$AI$7:$AI$2085)*(AO78=$AO$7:$AO$2085)*(AP78=$AP$7:$AP$2085)*(ROW($X$7:$X$2085)&lt;&gt;ROW(X78))*((S78=0)*($S$7:$S$2085&gt;0)+(S78&gt;0)*($S$7:$S$2085=0)))&gt;0,"SALONES UNIDOS",IF(SUMPRODUCT((X78=$X$7:$X$2085)*(AI78=$AI$7:$AI$2085)*((AO78&lt;$AP$7:$AP$2085)*(AP78&gt;$AO$7:$AO$2085))*(ROW($X$7:$X$2085)&lt;&gt;ROW(X78)))&gt;0,"Cruzado","Sin cruce")))</f>
        <v>Sin cruce</v>
      </c>
      <c r="AR78" s="23" t="str" cm="1">
        <f t="array" ref="AR78">IF(AE78="","",IF(SUMPRODUCT((AE78=$AE$7:$AE$2085)*(AI78=$AI$7:$AI$2085)*(AO78=$AO$7:$AO$2085)*(AP78=$AP$7:$AP$2085)*(ROW($AE$7:$AE$2085)&lt;&gt;ROW(AE78))*((S78=0)*($S$7:$S$2085&gt;0)+(S78&gt;0)*($S$7:$S$2085=0)))&gt;0,"SALONES UNIDOS",IF(SUMPRODUCT((AE78=$AE$7:$AE$2085)*(AI78=$AI$7:$AI$2085)*((AO78&lt;$AP$7:$AP$2085)*(AP78&gt;$AO$7:$AO$2085))*(ROW($AE$7:$AE$2085)&lt;&gt;ROW(AE78)))&gt;0,"Cruzado","Sin cruce")))</f>
        <v>Sin cruce</v>
      </c>
      <c r="AS78" s="94" t="str">
        <f t="shared" si="1"/>
        <v>EN3FILIALB</v>
      </c>
      <c r="AT78" s="94" t="str" cm="1">
        <f t="array" ref="AT78">IF(AS78="","",IF(SUMPRODUCT((AS78=$AS$7:$AS$2085)*(AI78=$AI$7:$AI$2085)*(AO78=$AO$7:$AO$2085)*(AP78=$AP$7:$AP$2085)*(ROW($AS$7:$AS$2085)&lt;&gt;ROW(AS78))*((S78=0)*($S$7:$S$2085&gt;0)+(S78&gt;0)*($S$7:$S$2085=0)))&gt;0,"SALONES UNIDOS",IF(SUMPRODUCT((AS78=$AS$7:$AS$2085)*(AI78=$AI$7:$AI$2085)*((AO78&lt;$AP$7:$AP$2085)*(AP78&gt;$AO$7:$AO$2085))*(ROW($AS$7:$AS$2085)&lt;&gt;ROW(AS78)))&gt;0,"Cruzado","Sin cruce")))</f>
        <v>Sin cruce</v>
      </c>
    </row>
    <row r="79" spans="3:46" s="9" customFormat="1" ht="18.75" hidden="1" customHeight="1">
      <c r="C79" s="496" t="s">
        <v>572</v>
      </c>
      <c r="D79" s="479" t="s">
        <v>573</v>
      </c>
      <c r="E79" s="479">
        <v>20261</v>
      </c>
      <c r="F79" s="503" t="s">
        <v>38</v>
      </c>
      <c r="G79" s="497" t="s">
        <v>80</v>
      </c>
      <c r="H79" s="503" t="s">
        <v>63</v>
      </c>
      <c r="I79" s="503">
        <v>3</v>
      </c>
      <c r="J79" s="503" t="s">
        <v>598</v>
      </c>
      <c r="K79" s="503" t="s">
        <v>51</v>
      </c>
      <c r="L79" s="499" t="s">
        <v>632</v>
      </c>
      <c r="M79" s="535" t="s">
        <v>633</v>
      </c>
      <c r="N79" s="15" t="s">
        <v>577</v>
      </c>
      <c r="O79" s="15" t="s">
        <v>578</v>
      </c>
      <c r="P79" s="503" t="s">
        <v>579</v>
      </c>
      <c r="Q79" s="15">
        <v>0</v>
      </c>
      <c r="R79" s="15">
        <v>2</v>
      </c>
      <c r="S79" s="479">
        <v>2</v>
      </c>
      <c r="T79" s="15">
        <v>3</v>
      </c>
      <c r="U79" s="471"/>
      <c r="V79" s="550">
        <v>15</v>
      </c>
      <c r="W79" s="497">
        <v>22309302</v>
      </c>
      <c r="X79" s="566" t="s">
        <v>407</v>
      </c>
      <c r="Y79" s="15" t="s">
        <v>579</v>
      </c>
      <c r="Z79" s="15"/>
      <c r="AA79" s="15"/>
      <c r="AB79" s="15"/>
      <c r="AC79" s="493"/>
      <c r="AD79" s="15"/>
      <c r="AE79" s="15" t="s">
        <v>634</v>
      </c>
      <c r="AF79" s="497"/>
      <c r="AG79" s="497"/>
      <c r="AH79" s="497" t="s">
        <v>100</v>
      </c>
      <c r="AI79" s="15">
        <v>3</v>
      </c>
      <c r="AJ79" s="15">
        <v>13</v>
      </c>
      <c r="AK79" s="15">
        <v>30</v>
      </c>
      <c r="AL79" s="15">
        <v>15</v>
      </c>
      <c r="AM79" s="15">
        <v>10</v>
      </c>
      <c r="AN79" s="490">
        <f>IF(AJ79="",S79,ROUND(((((AL79/24)+(AM79/1440))-((AJ79/24)+(AK79/1440)))*1440/50),5))</f>
        <v>2</v>
      </c>
      <c r="AO79" s="491">
        <f>AJ79/24+AK79/1440</f>
        <v>0.5625</v>
      </c>
      <c r="AP79" s="491">
        <f>AL79/24+AM79/1440</f>
        <v>0.63194444444444442</v>
      </c>
      <c r="AQ79" s="23" t="str" cm="1">
        <f t="array" ref="AQ79">IF(X79="","",IF(SUMPRODUCT((X79=$X$7:$X$2085)*(AI79=$AI$7:$AI$2085)*(AO79=$AO$7:$AO$2085)*(AP79=$AP$7:$AP$2085)*(ROW($X$7:$X$2085)&lt;&gt;ROW(X79))*((S79=0)*($S$7:$S$2085&gt;0)+(S79&gt;0)*($S$7:$S$2085=0)))&gt;0,"SALONES UNIDOS",IF(SUMPRODUCT((X79=$X$7:$X$2085)*(AI79=$AI$7:$AI$2085)*((AO79&lt;$AP$7:$AP$2085)*(AP79&gt;$AO$7:$AO$2085))*(ROW($X$7:$X$2085)&lt;&gt;ROW(X79)))&gt;0,"Cruzado","Sin cruce")))</f>
        <v>Sin cruce</v>
      </c>
      <c r="AR79" s="23" t="str" cm="1">
        <f t="array" ref="AR79">IF(AE79="","",IF(SUMPRODUCT((AE79=$AE$7:$AE$2085)*(AI79=$AI$7:$AI$2085)*(AO79=$AO$7:$AO$2085)*(AP79=$AP$7:$AP$2085)*(ROW($AE$7:$AE$2085)&lt;&gt;ROW(AE79))*((S79=0)*($S$7:$S$2085&gt;0)+(S79&gt;0)*($S$7:$S$2085=0)))&gt;0,"SALONES UNIDOS",IF(SUMPRODUCT((AE79=$AE$7:$AE$2085)*(AI79=$AI$7:$AI$2085)*((AO79&lt;$AP$7:$AP$2085)*(AP79&gt;$AO$7:$AO$2085))*(ROW($AE$7:$AE$2085)&lt;&gt;ROW(AE79)))&gt;0,"Cruzado","Sin cruce")))</f>
        <v>Sin cruce</v>
      </c>
      <c r="AS79" s="94" t="str">
        <f t="shared" si="1"/>
        <v>EN3FILIALB</v>
      </c>
      <c r="AT79" s="94" t="str" cm="1">
        <f t="array" ref="AT79">IF(AS79="","",IF(SUMPRODUCT((AS79=$AS$7:$AS$2085)*(AI79=$AI$7:$AI$2085)*(AO79=$AO$7:$AO$2085)*(AP79=$AP$7:$AP$2085)*(ROW($AS$7:$AS$2085)&lt;&gt;ROW(AS79))*((S79=0)*($S$7:$S$2085&gt;0)+(S79&gt;0)*($S$7:$S$2085=0)))&gt;0,"SALONES UNIDOS",IF(SUMPRODUCT((AS79=$AS$7:$AS$2085)*(AI79=$AI$7:$AI$2085)*((AO79&lt;$AP$7:$AP$2085)*(AP79&gt;$AO$7:$AO$2085))*(ROW($AS$7:$AS$2085)&lt;&gt;ROW(AS79)))&gt;0,"Cruzado","Sin cruce")))</f>
        <v>Sin cruce</v>
      </c>
    </row>
    <row r="80" spans="3:46" s="9" customFormat="1" ht="18.75" hidden="1" customHeight="1">
      <c r="C80" s="496" t="s">
        <v>572</v>
      </c>
      <c r="D80" s="479" t="s">
        <v>573</v>
      </c>
      <c r="E80" s="479">
        <v>20261</v>
      </c>
      <c r="F80" s="503" t="s">
        <v>38</v>
      </c>
      <c r="G80" s="497" t="s">
        <v>80</v>
      </c>
      <c r="H80" s="503" t="s">
        <v>63</v>
      </c>
      <c r="I80" s="503">
        <v>3</v>
      </c>
      <c r="J80" s="503" t="s">
        <v>51</v>
      </c>
      <c r="K80" s="503" t="s">
        <v>51</v>
      </c>
      <c r="L80" s="499" t="s">
        <v>635</v>
      </c>
      <c r="M80" s="535" t="s">
        <v>636</v>
      </c>
      <c r="N80" s="15" t="s">
        <v>637</v>
      </c>
      <c r="O80" s="15" t="s">
        <v>578</v>
      </c>
      <c r="P80" s="503" t="s">
        <v>579</v>
      </c>
      <c r="Q80" s="15">
        <v>4</v>
      </c>
      <c r="R80" s="15">
        <v>4</v>
      </c>
      <c r="S80" s="479">
        <v>8</v>
      </c>
      <c r="T80" s="15">
        <v>6</v>
      </c>
      <c r="U80" s="471"/>
      <c r="V80" s="550">
        <v>30</v>
      </c>
      <c r="W80" s="497">
        <v>21556265</v>
      </c>
      <c r="X80" s="566" t="s">
        <v>330</v>
      </c>
      <c r="Y80" s="15" t="s">
        <v>579</v>
      </c>
      <c r="Z80" s="15"/>
      <c r="AA80" s="15"/>
      <c r="AB80" s="15"/>
      <c r="AC80" s="15" t="s">
        <v>619</v>
      </c>
      <c r="AD80" s="15"/>
      <c r="AE80" s="479"/>
      <c r="AF80" s="497"/>
      <c r="AG80" s="497"/>
      <c r="AH80" s="497" t="s">
        <v>203</v>
      </c>
      <c r="AI80" s="15">
        <v>1</v>
      </c>
      <c r="AJ80" s="15">
        <v>7</v>
      </c>
      <c r="AK80" s="15">
        <v>40</v>
      </c>
      <c r="AL80" s="15">
        <v>14</v>
      </c>
      <c r="AM80" s="15">
        <v>20</v>
      </c>
      <c r="AN80" s="490">
        <f>IF(AJ80="",S80,ROUND(((((AL80/24)+(AM80/1440))-((AJ80/24)+(AK80/1440)))*1440/50),5))</f>
        <v>8</v>
      </c>
      <c r="AO80" s="491">
        <f>AJ80/24+AK80/1440</f>
        <v>0.31944444444444448</v>
      </c>
      <c r="AP80" s="491">
        <f>AL80/24+AM80/1440</f>
        <v>0.59722222222222221</v>
      </c>
      <c r="AQ80" s="23" t="str" cm="1">
        <f t="array" ref="AQ80">IF(X80="","",IF(SUMPRODUCT((X80=$X$7:$X$2085)*(AI80=$AI$7:$AI$2085)*(AO80=$AO$7:$AO$2085)*(AP80=$AP$7:$AP$2085)*(ROW($X$7:$X$2085)&lt;&gt;ROW(X80))*((S80=0)*($S$7:$S$2085&gt;0)+(S80&gt;0)*($S$7:$S$2085=0)))&gt;0,"SALONES UNIDOS",IF(SUMPRODUCT((X80=$X$7:$X$2085)*(AI80=$AI$7:$AI$2085)*((AO80&lt;$AP$7:$AP$2085)*(AP80&gt;$AO$7:$AO$2085))*(ROW($X$7:$X$2085)&lt;&gt;ROW(X80)))&gt;0,"Cruzado","Sin cruce")))</f>
        <v>Sin cruce</v>
      </c>
      <c r="AR80" s="23" t="str" cm="1">
        <f t="array" ref="AR80">IF(AE80="","",IF(SUMPRODUCT((AE80=$AE$7:$AE$2085)*(AI80=$AI$7:$AI$2085)*(AO80=$AO$7:$AO$2085)*(AP80=$AP$7:$AP$2085)*(ROW($AE$7:$AE$2085)&lt;&gt;ROW(AE80))*((S80=0)*($S$7:$S$2085&gt;0)+(S80&gt;0)*($S$7:$S$2085=0)))&gt;0,"SALONES UNIDOS",IF(SUMPRODUCT((AE80=$AE$7:$AE$2085)*(AI80=$AI$7:$AI$2085)*((AO80&lt;$AP$7:$AP$2085)*(AP80&gt;$AO$7:$AO$2085))*(ROW($AE$7:$AE$2085)&lt;&gt;ROW(AE80)))&gt;0,"Cruzado","Sin cruce")))</f>
        <v/>
      </c>
      <c r="AS80" s="94" t="str">
        <f t="shared" si="1"/>
        <v>EN3FILIALB</v>
      </c>
      <c r="AT80" s="94" t="str" cm="1">
        <f t="array" ref="AT80">IF(AS80="","",IF(SUMPRODUCT((AS80=$AS$7:$AS$2085)*(AI80=$AI$7:$AI$2085)*(AO80=$AO$7:$AO$2085)*(AP80=$AP$7:$AP$2085)*(ROW($AS$7:$AS$2085)&lt;&gt;ROW(AS80))*((S80=0)*($S$7:$S$2085&gt;0)+(S80&gt;0)*($S$7:$S$2085=0)))&gt;0,"SALONES UNIDOS",IF(SUMPRODUCT((AS80=$AS$7:$AS$2085)*(AI80=$AI$7:$AI$2085)*((AO80&lt;$AP$7:$AP$2085)*(AP80&gt;$AO$7:$AO$2085))*(ROW($AS$7:$AS$2085)&lt;&gt;ROW(AS80)))&gt;0,"Cruzado","Sin cruce")))</f>
        <v>Sin cruce</v>
      </c>
    </row>
    <row r="81" spans="3:46" s="9" customFormat="1" ht="18.75" hidden="1" customHeight="1">
      <c r="C81" s="496" t="s">
        <v>572</v>
      </c>
      <c r="D81" s="479" t="s">
        <v>573</v>
      </c>
      <c r="E81" s="479">
        <v>20261</v>
      </c>
      <c r="F81" s="503" t="s">
        <v>38</v>
      </c>
      <c r="G81" s="497" t="s">
        <v>80</v>
      </c>
      <c r="H81" s="503" t="s">
        <v>63</v>
      </c>
      <c r="I81" s="503">
        <v>3</v>
      </c>
      <c r="J81" s="503" t="s">
        <v>51</v>
      </c>
      <c r="K81" s="503" t="s">
        <v>51</v>
      </c>
      <c r="L81" s="499" t="s">
        <v>638</v>
      </c>
      <c r="M81" s="535" t="s">
        <v>639</v>
      </c>
      <c r="N81" s="15" t="s">
        <v>577</v>
      </c>
      <c r="O81" s="15" t="s">
        <v>578</v>
      </c>
      <c r="P81" s="503" t="s">
        <v>579</v>
      </c>
      <c r="Q81" s="15">
        <v>2</v>
      </c>
      <c r="R81" s="15">
        <v>0</v>
      </c>
      <c r="S81" s="479">
        <v>2</v>
      </c>
      <c r="T81" s="15">
        <v>3</v>
      </c>
      <c r="U81" s="471"/>
      <c r="V81" s="550">
        <v>30</v>
      </c>
      <c r="W81" s="497">
        <v>21422320</v>
      </c>
      <c r="X81" s="566" t="s">
        <v>390</v>
      </c>
      <c r="Y81" s="15" t="s">
        <v>579</v>
      </c>
      <c r="Z81" s="15"/>
      <c r="AA81" s="15"/>
      <c r="AB81" s="15"/>
      <c r="AC81" s="15" t="s">
        <v>619</v>
      </c>
      <c r="AD81" s="15"/>
      <c r="AE81" s="479"/>
      <c r="AF81" s="497"/>
      <c r="AG81" s="497"/>
      <c r="AH81" s="497" t="s">
        <v>582</v>
      </c>
      <c r="AI81" s="15">
        <v>6</v>
      </c>
      <c r="AJ81" s="15">
        <v>15</v>
      </c>
      <c r="AK81" s="15">
        <v>10</v>
      </c>
      <c r="AL81" s="15">
        <v>16</v>
      </c>
      <c r="AM81" s="15">
        <v>50</v>
      </c>
      <c r="AN81" s="490">
        <f>IF(AJ81="",S81,ROUND(((((AL81/24)+(AM81/1440))-((AJ81/24)+(AK81/1440)))*1440/50),5))</f>
        <v>2</v>
      </c>
      <c r="AO81" s="491">
        <f>AJ81/24+AK81/1440</f>
        <v>0.63194444444444442</v>
      </c>
      <c r="AP81" s="491">
        <f>AL81/24+AM81/1440</f>
        <v>0.70138888888888884</v>
      </c>
      <c r="AQ81" s="23" t="str" cm="1">
        <f t="array" ref="AQ81">IF(X81="","",IF(SUMPRODUCT((X81=$X$7:$X$2085)*(AI81=$AI$7:$AI$2085)*(AO81=$AO$7:$AO$2085)*(AP81=$AP$7:$AP$2085)*(ROW($X$7:$X$2085)&lt;&gt;ROW(X81))*((S81=0)*($S$7:$S$2085&gt;0)+(S81&gt;0)*($S$7:$S$2085=0)))&gt;0,"SALONES UNIDOS",IF(SUMPRODUCT((X81=$X$7:$X$2085)*(AI81=$AI$7:$AI$2085)*((AO81&lt;$AP$7:$AP$2085)*(AP81&gt;$AO$7:$AO$2085))*(ROW($X$7:$X$2085)&lt;&gt;ROW(X81)))&gt;0,"Cruzado","Sin cruce")))</f>
        <v>Sin cruce</v>
      </c>
      <c r="AR81" s="23" t="str" cm="1">
        <f t="array" ref="AR81">IF(AE81="","",IF(SUMPRODUCT((AE81=$AE$7:$AE$2085)*(AI81=$AI$7:$AI$2085)*(AO81=$AO$7:$AO$2085)*(AP81=$AP$7:$AP$2085)*(ROW($AE$7:$AE$2085)&lt;&gt;ROW(AE81))*((S81=0)*($S$7:$S$2085&gt;0)+(S81&gt;0)*($S$7:$S$2085=0)))&gt;0,"SALONES UNIDOS",IF(SUMPRODUCT((AE81=$AE$7:$AE$2085)*(AI81=$AI$7:$AI$2085)*((AO81&lt;$AP$7:$AP$2085)*(AP81&gt;$AO$7:$AO$2085))*(ROW($AE$7:$AE$2085)&lt;&gt;ROW(AE81)))&gt;0,"Cruzado","Sin cruce")))</f>
        <v/>
      </c>
      <c r="AS81" s="94" t="str">
        <f t="shared" si="1"/>
        <v>EN3FILIALB</v>
      </c>
      <c r="AT81" s="94" t="str" cm="1">
        <f t="array" ref="AT81">IF(AS81="","",IF(SUMPRODUCT((AS81=$AS$7:$AS$2085)*(AI81=$AI$7:$AI$2085)*(AO81=$AO$7:$AO$2085)*(AP81=$AP$7:$AP$2085)*(ROW($AS$7:$AS$2085)&lt;&gt;ROW(AS81))*((S81=0)*($S$7:$S$2085&gt;0)+(S81&gt;0)*($S$7:$S$2085=0)))&gt;0,"SALONES UNIDOS",IF(SUMPRODUCT((AS81=$AS$7:$AS$2085)*(AI81=$AI$7:$AI$2085)*((AO81&lt;$AP$7:$AP$2085)*(AP81&gt;$AO$7:$AO$2085))*(ROW($AS$7:$AS$2085)&lt;&gt;ROW(AS81)))&gt;0,"Cruzado","Sin cruce")))</f>
        <v>Sin cruce</v>
      </c>
    </row>
    <row r="82" spans="3:46" s="9" customFormat="1" ht="18.75" hidden="1" customHeight="1">
      <c r="C82" s="496" t="s">
        <v>572</v>
      </c>
      <c r="D82" s="479" t="s">
        <v>573</v>
      </c>
      <c r="E82" s="479">
        <v>20261</v>
      </c>
      <c r="F82" s="503" t="s">
        <v>38</v>
      </c>
      <c r="G82" s="497" t="s">
        <v>80</v>
      </c>
      <c r="H82" s="503" t="s">
        <v>63</v>
      </c>
      <c r="I82" s="503">
        <v>3</v>
      </c>
      <c r="J82" s="503" t="s">
        <v>597</v>
      </c>
      <c r="K82" s="503" t="s">
        <v>51</v>
      </c>
      <c r="L82" s="499" t="s">
        <v>638</v>
      </c>
      <c r="M82" s="535" t="s">
        <v>639</v>
      </c>
      <c r="N82" s="15" t="s">
        <v>577</v>
      </c>
      <c r="O82" s="15" t="s">
        <v>578</v>
      </c>
      <c r="P82" s="503" t="s">
        <v>579</v>
      </c>
      <c r="Q82" s="15">
        <v>0</v>
      </c>
      <c r="R82" s="15">
        <v>2</v>
      </c>
      <c r="S82" s="479">
        <v>2</v>
      </c>
      <c r="T82" s="15">
        <v>3</v>
      </c>
      <c r="U82" s="471"/>
      <c r="V82" s="550">
        <v>15</v>
      </c>
      <c r="W82" s="497">
        <v>21422320</v>
      </c>
      <c r="X82" s="566" t="s">
        <v>390</v>
      </c>
      <c r="Y82" s="15" t="s">
        <v>579</v>
      </c>
      <c r="Z82" s="15"/>
      <c r="AA82" s="15"/>
      <c r="AB82" s="15"/>
      <c r="AC82" s="493"/>
      <c r="AD82" s="15"/>
      <c r="AE82" s="15" t="s">
        <v>640</v>
      </c>
      <c r="AF82" s="497"/>
      <c r="AG82" s="497"/>
      <c r="AH82" s="497" t="s">
        <v>100</v>
      </c>
      <c r="AI82" s="15">
        <v>6</v>
      </c>
      <c r="AJ82" s="15">
        <v>16</v>
      </c>
      <c r="AK82" s="15">
        <v>50</v>
      </c>
      <c r="AL82" s="15">
        <v>18</v>
      </c>
      <c r="AM82" s="15">
        <v>30</v>
      </c>
      <c r="AN82" s="490">
        <f>IF(AJ82="",S82,ROUND(((((AL82/24)+(AM82/1440))-((AJ82/24)+(AK82/1440)))*1440/50),5))</f>
        <v>2</v>
      </c>
      <c r="AO82" s="491">
        <f>AJ82/24+AK82/1440</f>
        <v>0.70138888888888884</v>
      </c>
      <c r="AP82" s="491">
        <f>AL82/24+AM82/1440</f>
        <v>0.77083333333333337</v>
      </c>
      <c r="AQ82" s="23" t="str" cm="1">
        <f t="array" ref="AQ82">IF(X82="","",IF(SUMPRODUCT((X82=$X$7:$X$2085)*(AI82=$AI$7:$AI$2085)*(AO82=$AO$7:$AO$2085)*(AP82=$AP$7:$AP$2085)*(ROW($X$7:$X$2085)&lt;&gt;ROW(X82))*((S82=0)*($S$7:$S$2085&gt;0)+(S82&gt;0)*($S$7:$S$2085=0)))&gt;0,"SALONES UNIDOS",IF(SUMPRODUCT((X82=$X$7:$X$2085)*(AI82=$AI$7:$AI$2085)*((AO82&lt;$AP$7:$AP$2085)*(AP82&gt;$AO$7:$AO$2085))*(ROW($X$7:$X$2085)&lt;&gt;ROW(X82)))&gt;0,"Cruzado","Sin cruce")))</f>
        <v>Sin cruce</v>
      </c>
      <c r="AR82" s="23" t="str" cm="1">
        <f t="array" ref="AR82">IF(AE82="","",IF(SUMPRODUCT((AE82=$AE$7:$AE$2085)*(AI82=$AI$7:$AI$2085)*(AO82=$AO$7:$AO$2085)*(AP82=$AP$7:$AP$2085)*(ROW($AE$7:$AE$2085)&lt;&gt;ROW(AE82))*((S82=0)*($S$7:$S$2085&gt;0)+(S82&gt;0)*($S$7:$S$2085=0)))&gt;0,"SALONES UNIDOS",IF(SUMPRODUCT((AE82=$AE$7:$AE$2085)*(AI82=$AI$7:$AI$2085)*((AO82&lt;$AP$7:$AP$2085)*(AP82&gt;$AO$7:$AO$2085))*(ROW($AE$7:$AE$2085)&lt;&gt;ROW(AE82)))&gt;0,"Cruzado","Sin cruce")))</f>
        <v>Sin cruce</v>
      </c>
      <c r="AS82" s="94" t="str">
        <f t="shared" si="1"/>
        <v>EN3FILIALB</v>
      </c>
      <c r="AT82" s="94" t="str" cm="1">
        <f t="array" ref="AT82">IF(AS82="","",IF(SUMPRODUCT((AS82=$AS$7:$AS$2085)*(AI82=$AI$7:$AI$2085)*(AO82=$AO$7:$AO$2085)*(AP82=$AP$7:$AP$2085)*(ROW($AS$7:$AS$2085)&lt;&gt;ROW(AS82))*((S82=0)*($S$7:$S$2085&gt;0)+(S82&gt;0)*($S$7:$S$2085=0)))&gt;0,"SALONES UNIDOS",IF(SUMPRODUCT((AS82=$AS$7:$AS$2085)*(AI82=$AI$7:$AI$2085)*((AO82&lt;$AP$7:$AP$2085)*(AP82&gt;$AO$7:$AO$2085))*(ROW($AS$7:$AS$2085)&lt;&gt;ROW(AS82)))&gt;0,"Cruzado","Sin cruce")))</f>
        <v>Sin cruce</v>
      </c>
    </row>
    <row r="83" spans="3:46" s="9" customFormat="1" ht="18.75" hidden="1" customHeight="1">
      <c r="C83" s="496" t="s">
        <v>572</v>
      </c>
      <c r="D83" s="479" t="s">
        <v>573</v>
      </c>
      <c r="E83" s="479">
        <v>20261</v>
      </c>
      <c r="F83" s="503" t="s">
        <v>38</v>
      </c>
      <c r="G83" s="497" t="s">
        <v>80</v>
      </c>
      <c r="H83" s="503" t="s">
        <v>63</v>
      </c>
      <c r="I83" s="503">
        <v>3</v>
      </c>
      <c r="J83" s="503" t="s">
        <v>598</v>
      </c>
      <c r="K83" s="503" t="s">
        <v>51</v>
      </c>
      <c r="L83" s="499" t="s">
        <v>638</v>
      </c>
      <c r="M83" s="535" t="s">
        <v>639</v>
      </c>
      <c r="N83" s="15" t="s">
        <v>577</v>
      </c>
      <c r="O83" s="15" t="s">
        <v>578</v>
      </c>
      <c r="P83" s="503" t="s">
        <v>579</v>
      </c>
      <c r="Q83" s="15">
        <v>0</v>
      </c>
      <c r="R83" s="15">
        <v>2</v>
      </c>
      <c r="S83" s="479">
        <v>2</v>
      </c>
      <c r="T83" s="15">
        <v>3</v>
      </c>
      <c r="U83" s="471"/>
      <c r="V83" s="550">
        <v>15</v>
      </c>
      <c r="W83" s="497">
        <v>21422320</v>
      </c>
      <c r="X83" s="566" t="s">
        <v>390</v>
      </c>
      <c r="Y83" s="15" t="s">
        <v>579</v>
      </c>
      <c r="Z83" s="15"/>
      <c r="AA83" s="15"/>
      <c r="AB83" s="15"/>
      <c r="AC83" s="493"/>
      <c r="AD83" s="15"/>
      <c r="AE83" s="15" t="s">
        <v>640</v>
      </c>
      <c r="AF83" s="497"/>
      <c r="AG83" s="497"/>
      <c r="AH83" s="497" t="s">
        <v>100</v>
      </c>
      <c r="AI83" s="15">
        <v>6</v>
      </c>
      <c r="AJ83" s="15">
        <v>18</v>
      </c>
      <c r="AK83" s="15">
        <v>30</v>
      </c>
      <c r="AL83" s="15">
        <v>20</v>
      </c>
      <c r="AM83" s="15">
        <v>10</v>
      </c>
      <c r="AN83" s="490">
        <f>IF(AJ83="",S83,ROUND(((((AL83/24)+(AM83/1440))-((AJ83/24)+(AK83/1440)))*1440/50),5))</f>
        <v>2</v>
      </c>
      <c r="AO83" s="491">
        <f>AJ83/24+AK83/1440</f>
        <v>0.77083333333333337</v>
      </c>
      <c r="AP83" s="491">
        <f>AL83/24+AM83/1440</f>
        <v>0.84027777777777779</v>
      </c>
      <c r="AQ83" s="23" t="str" cm="1">
        <f t="array" ref="AQ83">IF(X83="","",IF(SUMPRODUCT((X83=$X$7:$X$2085)*(AI83=$AI$7:$AI$2085)*(AO83=$AO$7:$AO$2085)*(AP83=$AP$7:$AP$2085)*(ROW($X$7:$X$2085)&lt;&gt;ROW(X83))*((S83=0)*($S$7:$S$2085&gt;0)+(S83&gt;0)*($S$7:$S$2085=0)))&gt;0,"SALONES UNIDOS",IF(SUMPRODUCT((X83=$X$7:$X$2085)*(AI83=$AI$7:$AI$2085)*((AO83&lt;$AP$7:$AP$2085)*(AP83&gt;$AO$7:$AO$2085))*(ROW($X$7:$X$2085)&lt;&gt;ROW(X83)))&gt;0,"Cruzado","Sin cruce")))</f>
        <v>Sin cruce</v>
      </c>
      <c r="AR83" s="23" t="str" cm="1">
        <f t="array" ref="AR83">IF(AE83="","",IF(SUMPRODUCT((AE83=$AE$7:$AE$2085)*(AI83=$AI$7:$AI$2085)*(AO83=$AO$7:$AO$2085)*(AP83=$AP$7:$AP$2085)*(ROW($AE$7:$AE$2085)&lt;&gt;ROW(AE83))*((S83=0)*($S$7:$S$2085&gt;0)+(S83&gt;0)*($S$7:$S$2085=0)))&gt;0,"SALONES UNIDOS",IF(SUMPRODUCT((AE83=$AE$7:$AE$2085)*(AI83=$AI$7:$AI$2085)*((AO83&lt;$AP$7:$AP$2085)*(AP83&gt;$AO$7:$AO$2085))*(ROW($AE$7:$AE$2085)&lt;&gt;ROW(AE83)))&gt;0,"Cruzado","Sin cruce")))</f>
        <v>Sin cruce</v>
      </c>
      <c r="AS83" s="94" t="str">
        <f t="shared" si="1"/>
        <v>EN3FILIALB</v>
      </c>
      <c r="AT83" s="94" t="str" cm="1">
        <f t="array" ref="AT83">IF(AS83="","",IF(SUMPRODUCT((AS83=$AS$7:$AS$2085)*(AI83=$AI$7:$AI$2085)*(AO83=$AO$7:$AO$2085)*(AP83=$AP$7:$AP$2085)*(ROW($AS$7:$AS$2085)&lt;&gt;ROW(AS83))*((S83=0)*($S$7:$S$2085&gt;0)+(S83&gt;0)*($S$7:$S$2085=0)))&gt;0,"SALONES UNIDOS",IF(SUMPRODUCT((AS83=$AS$7:$AS$2085)*(AI83=$AI$7:$AI$2085)*((AO83&lt;$AP$7:$AP$2085)*(AP83&gt;$AO$7:$AO$2085))*(ROW($AS$7:$AS$2085)&lt;&gt;ROW(AS83)))&gt;0,"Cruzado","Sin cruce")))</f>
        <v>Sin cruce</v>
      </c>
    </row>
    <row r="84" spans="3:46" s="9" customFormat="1" ht="18.75" hidden="1" customHeight="1">
      <c r="C84" s="496" t="s">
        <v>572</v>
      </c>
      <c r="D84" s="479" t="s">
        <v>573</v>
      </c>
      <c r="E84" s="479">
        <v>20261</v>
      </c>
      <c r="F84" s="503" t="s">
        <v>38</v>
      </c>
      <c r="G84" s="497" t="s">
        <v>80</v>
      </c>
      <c r="H84" s="503" t="s">
        <v>63</v>
      </c>
      <c r="I84" s="503">
        <v>3</v>
      </c>
      <c r="J84" s="503" t="s">
        <v>57</v>
      </c>
      <c r="K84" s="503" t="s">
        <v>57</v>
      </c>
      <c r="L84" s="499" t="s">
        <v>626</v>
      </c>
      <c r="M84" s="535" t="s">
        <v>627</v>
      </c>
      <c r="N84" s="15" t="s">
        <v>577</v>
      </c>
      <c r="O84" s="15" t="s">
        <v>578</v>
      </c>
      <c r="P84" s="503" t="s">
        <v>579</v>
      </c>
      <c r="Q84" s="15">
        <v>2</v>
      </c>
      <c r="R84" s="15">
        <v>2</v>
      </c>
      <c r="S84" s="479">
        <v>4</v>
      </c>
      <c r="T84" s="15">
        <v>3</v>
      </c>
      <c r="U84" s="471"/>
      <c r="V84" s="550">
        <v>50</v>
      </c>
      <c r="W84" s="497">
        <v>21556265</v>
      </c>
      <c r="X84" s="566" t="s">
        <v>330</v>
      </c>
      <c r="Y84" s="15" t="s">
        <v>624</v>
      </c>
      <c r="Z84" s="15"/>
      <c r="AA84" s="15"/>
      <c r="AB84" s="15"/>
      <c r="AC84" s="493"/>
      <c r="AD84" s="15"/>
      <c r="AE84" s="479"/>
      <c r="AF84" s="497"/>
      <c r="AG84" s="497"/>
      <c r="AH84" s="15" t="s">
        <v>203</v>
      </c>
      <c r="AI84" s="15">
        <v>1</v>
      </c>
      <c r="AJ84" s="15">
        <v>20</v>
      </c>
      <c r="AK84" s="15">
        <v>10</v>
      </c>
      <c r="AL84" s="15">
        <v>23</v>
      </c>
      <c r="AM84" s="15">
        <v>30</v>
      </c>
      <c r="AN84" s="490">
        <f>IF(AJ84="",S84,ROUND(((((AL84/24)+(AM84/1440))-((AJ84/24)+(AK84/1440)))*1440/50),5))</f>
        <v>4</v>
      </c>
      <c r="AO84" s="491">
        <f>AJ84/24+AK84/1440</f>
        <v>0.84027777777777779</v>
      </c>
      <c r="AP84" s="491">
        <f>AL84/24+AM84/1440</f>
        <v>0.97916666666666674</v>
      </c>
      <c r="AQ84" s="23" t="str" cm="1">
        <f t="array" ref="AQ84">IF(X84="","",IF(SUMPRODUCT((X84=$X$7:$X$2085)*(AI84=$AI$7:$AI$2085)*(AO84=$AO$7:$AO$2085)*(AP84=$AP$7:$AP$2085)*(ROW($X$7:$X$2085)&lt;&gt;ROW(X84))*((S84=0)*($S$7:$S$2085&gt;0)+(S84&gt;0)*($S$7:$S$2085=0)))&gt;0,"SALONES UNIDOS",IF(SUMPRODUCT((X84=$X$7:$X$2085)*(AI84=$AI$7:$AI$2085)*((AO84&lt;$AP$7:$AP$2085)*(AP84&gt;$AO$7:$AO$2085))*(ROW($X$7:$X$2085)&lt;&gt;ROW(X84)))&gt;0,"Cruzado","Sin cruce")))</f>
        <v>Sin cruce</v>
      </c>
      <c r="AR84" s="23" t="str" cm="1">
        <f t="array" ref="AR84">IF(AE84="","",IF(SUMPRODUCT((AE84=$AE$7:$AE$2085)*(AI84=$AI$7:$AI$2085)*(AO84=$AO$7:$AO$2085)*(AP84=$AP$7:$AP$2085)*(ROW($AE$7:$AE$2085)&lt;&gt;ROW(AE84))*((S84=0)*($S$7:$S$2085&gt;0)+(S84&gt;0)*($S$7:$S$2085=0)))&gt;0,"SALONES UNIDOS",IF(SUMPRODUCT((AE84=$AE$7:$AE$2085)*(AI84=$AI$7:$AI$2085)*((AO84&lt;$AP$7:$AP$2085)*(AP84&gt;$AO$7:$AO$2085))*(ROW($AE$7:$AE$2085)&lt;&gt;ROW(AE84)))&gt;0,"Cruzado","Sin cruce")))</f>
        <v/>
      </c>
      <c r="AS84" s="94" t="str">
        <f t="shared" si="1"/>
        <v>EN3FILIALC</v>
      </c>
      <c r="AT84" s="94" t="str" cm="1">
        <f t="array" ref="AT84">IF(AS84="","",IF(SUMPRODUCT((AS84=$AS$7:$AS$2085)*(AI84=$AI$7:$AI$2085)*(AO84=$AO$7:$AO$2085)*(AP84=$AP$7:$AP$2085)*(ROW($AS$7:$AS$2085)&lt;&gt;ROW(AS84))*((S84=0)*($S$7:$S$2085&gt;0)+(S84&gt;0)*($S$7:$S$2085=0)))&gt;0,"SALONES UNIDOS",IF(SUMPRODUCT((AS84=$AS$7:$AS$2085)*(AI84=$AI$7:$AI$2085)*((AO84&lt;$AP$7:$AP$2085)*(AP84&gt;$AO$7:$AO$2085))*(ROW($AS$7:$AS$2085)&lt;&gt;ROW(AS84)))&gt;0,"Cruzado","Sin cruce")))</f>
        <v>Sin cruce</v>
      </c>
    </row>
    <row r="85" spans="3:46" s="9" customFormat="1" ht="18.75" hidden="1" customHeight="1">
      <c r="C85" s="496" t="s">
        <v>572</v>
      </c>
      <c r="D85" s="479" t="s">
        <v>573</v>
      </c>
      <c r="E85" s="479">
        <v>20261</v>
      </c>
      <c r="F85" s="503" t="s">
        <v>38</v>
      </c>
      <c r="G85" s="497" t="s">
        <v>80</v>
      </c>
      <c r="H85" s="503" t="s">
        <v>63</v>
      </c>
      <c r="I85" s="503">
        <v>3</v>
      </c>
      <c r="J85" s="503" t="s">
        <v>57</v>
      </c>
      <c r="K85" s="503" t="s">
        <v>57</v>
      </c>
      <c r="L85" s="499" t="s">
        <v>630</v>
      </c>
      <c r="M85" s="535" t="s">
        <v>631</v>
      </c>
      <c r="N85" s="15" t="s">
        <v>586</v>
      </c>
      <c r="O85" s="15" t="s">
        <v>578</v>
      </c>
      <c r="P85" s="503" t="s">
        <v>624</v>
      </c>
      <c r="Q85" s="15">
        <v>2</v>
      </c>
      <c r="R85" s="15">
        <v>2</v>
      </c>
      <c r="S85" s="479">
        <v>4</v>
      </c>
      <c r="T85" s="15">
        <v>3</v>
      </c>
      <c r="U85" s="471"/>
      <c r="V85" s="550">
        <v>50</v>
      </c>
      <c r="W85" s="497">
        <v>10636904</v>
      </c>
      <c r="X85" s="566" t="s">
        <v>458</v>
      </c>
      <c r="Y85" s="15" t="s">
        <v>624</v>
      </c>
      <c r="Z85" s="15"/>
      <c r="AA85" s="15"/>
      <c r="AB85" s="15"/>
      <c r="AC85" s="493"/>
      <c r="AD85" s="15"/>
      <c r="AE85" s="479"/>
      <c r="AF85" s="497"/>
      <c r="AG85" s="497"/>
      <c r="AH85" s="15" t="s">
        <v>203</v>
      </c>
      <c r="AI85" s="15">
        <v>2</v>
      </c>
      <c r="AJ85" s="15">
        <v>20</v>
      </c>
      <c r="AK85" s="15">
        <v>10</v>
      </c>
      <c r="AL85" s="15">
        <v>23</v>
      </c>
      <c r="AM85" s="15">
        <v>30</v>
      </c>
      <c r="AN85" s="490">
        <f>IF(AJ85="",S85,ROUND(((((AL85/24)+(AM85/1440))-((AJ85/24)+(AK85/1440)))*1440/50),5))</f>
        <v>4</v>
      </c>
      <c r="AO85" s="491">
        <f>AJ85/24+AK85/1440</f>
        <v>0.84027777777777779</v>
      </c>
      <c r="AP85" s="491">
        <f>AL85/24+AM85/1440</f>
        <v>0.97916666666666674</v>
      </c>
      <c r="AQ85" s="23" t="str" cm="1">
        <f t="array" ref="AQ85">IF(X85="","",IF(SUMPRODUCT((X85=$X$7:$X$2085)*(AI85=$AI$7:$AI$2085)*(AO85=$AO$7:$AO$2085)*(AP85=$AP$7:$AP$2085)*(ROW($X$7:$X$2085)&lt;&gt;ROW(X85))*((S85=0)*($S$7:$S$2085&gt;0)+(S85&gt;0)*($S$7:$S$2085=0)))&gt;0,"SALONES UNIDOS",IF(SUMPRODUCT((X85=$X$7:$X$2085)*(AI85=$AI$7:$AI$2085)*((AO85&lt;$AP$7:$AP$2085)*(AP85&gt;$AO$7:$AO$2085))*(ROW($X$7:$X$2085)&lt;&gt;ROW(X85)))&gt;0,"Cruzado","Sin cruce")))</f>
        <v>Sin cruce</v>
      </c>
      <c r="AR85" s="23" t="str" cm="1">
        <f t="array" ref="AR85">IF(AE85="","",IF(SUMPRODUCT((AE85=$AE$7:$AE$2085)*(AI85=$AI$7:$AI$2085)*(AO85=$AO$7:$AO$2085)*(AP85=$AP$7:$AP$2085)*(ROW($AE$7:$AE$2085)&lt;&gt;ROW(AE85))*((S85=0)*($S$7:$S$2085&gt;0)+(S85&gt;0)*($S$7:$S$2085=0)))&gt;0,"SALONES UNIDOS",IF(SUMPRODUCT((AE85=$AE$7:$AE$2085)*(AI85=$AI$7:$AI$2085)*((AO85&lt;$AP$7:$AP$2085)*(AP85&gt;$AO$7:$AO$2085))*(ROW($AE$7:$AE$2085)&lt;&gt;ROW(AE85)))&gt;0,"Cruzado","Sin cruce")))</f>
        <v/>
      </c>
      <c r="AS85" s="94" t="str">
        <f t="shared" si="1"/>
        <v>EN3FILIALC</v>
      </c>
      <c r="AT85" s="94" t="str" cm="1">
        <f t="array" ref="AT85">IF(AS85="","",IF(SUMPRODUCT((AS85=$AS$7:$AS$2085)*(AI85=$AI$7:$AI$2085)*(AO85=$AO$7:$AO$2085)*(AP85=$AP$7:$AP$2085)*(ROW($AS$7:$AS$2085)&lt;&gt;ROW(AS85))*((S85=0)*($S$7:$S$2085&gt;0)+(S85&gt;0)*($S$7:$S$2085=0)))&gt;0,"SALONES UNIDOS",IF(SUMPRODUCT((AS85=$AS$7:$AS$2085)*(AI85=$AI$7:$AI$2085)*((AO85&lt;$AP$7:$AP$2085)*(AP85&gt;$AO$7:$AO$2085))*(ROW($AS$7:$AS$2085)&lt;&gt;ROW(AS85)))&gt;0,"Cruzado","Sin cruce")))</f>
        <v>Sin cruce</v>
      </c>
    </row>
    <row r="86" spans="3:46" s="9" customFormat="1" ht="18.75" hidden="1" customHeight="1">
      <c r="C86" s="496" t="s">
        <v>572</v>
      </c>
      <c r="D86" s="479" t="s">
        <v>573</v>
      </c>
      <c r="E86" s="479">
        <v>20261</v>
      </c>
      <c r="F86" s="503" t="s">
        <v>38</v>
      </c>
      <c r="G86" s="497" t="s">
        <v>80</v>
      </c>
      <c r="H86" s="503" t="s">
        <v>63</v>
      </c>
      <c r="I86" s="503">
        <v>3</v>
      </c>
      <c r="J86" s="503" t="s">
        <v>57</v>
      </c>
      <c r="K86" s="503" t="s">
        <v>57</v>
      </c>
      <c r="L86" s="499" t="s">
        <v>632</v>
      </c>
      <c r="M86" s="535" t="s">
        <v>633</v>
      </c>
      <c r="N86" s="15" t="s">
        <v>577</v>
      </c>
      <c r="O86" s="15" t="s">
        <v>578</v>
      </c>
      <c r="P86" s="503" t="s">
        <v>579</v>
      </c>
      <c r="Q86" s="15">
        <v>2</v>
      </c>
      <c r="R86" s="15">
        <v>2</v>
      </c>
      <c r="S86" s="479">
        <v>4</v>
      </c>
      <c r="T86" s="15">
        <v>3</v>
      </c>
      <c r="U86" s="471"/>
      <c r="V86" s="550">
        <v>50</v>
      </c>
      <c r="W86" s="497">
        <v>22309302</v>
      </c>
      <c r="X86" s="566" t="s">
        <v>407</v>
      </c>
      <c r="Y86" s="15" t="s">
        <v>624</v>
      </c>
      <c r="Z86" s="15"/>
      <c r="AA86" s="15"/>
      <c r="AB86" s="15"/>
      <c r="AC86" s="493"/>
      <c r="AD86" s="15"/>
      <c r="AE86" s="479"/>
      <c r="AF86" s="497"/>
      <c r="AG86" s="497"/>
      <c r="AH86" s="15" t="s">
        <v>203</v>
      </c>
      <c r="AI86" s="15">
        <v>3</v>
      </c>
      <c r="AJ86" s="15">
        <v>16</v>
      </c>
      <c r="AK86" s="15">
        <v>0</v>
      </c>
      <c r="AL86" s="15">
        <v>19</v>
      </c>
      <c r="AM86" s="15">
        <v>20</v>
      </c>
      <c r="AN86" s="490">
        <f>IF(AJ86="",S86,ROUND(((((AL86/24)+(AM86/1440))-((AJ86/24)+(AK86/1440)))*1440/50),5))</f>
        <v>4</v>
      </c>
      <c r="AO86" s="491">
        <f>AJ86/24+AK86/1440</f>
        <v>0.66666666666666663</v>
      </c>
      <c r="AP86" s="491">
        <f>AL86/24+AM86/1440</f>
        <v>0.80555555555555547</v>
      </c>
      <c r="AQ86" s="23" t="str" cm="1">
        <f t="array" ref="AQ86">IF(X86="","",IF(SUMPRODUCT((X86=$X$7:$X$2085)*(AI86=$AI$7:$AI$2085)*(AO86=$AO$7:$AO$2085)*(AP86=$AP$7:$AP$2085)*(ROW($X$7:$X$2085)&lt;&gt;ROW(X86))*((S86=0)*($S$7:$S$2085&gt;0)+(S86&gt;0)*($S$7:$S$2085=0)))&gt;0,"SALONES UNIDOS",IF(SUMPRODUCT((X86=$X$7:$X$2085)*(AI86=$AI$7:$AI$2085)*((AO86&lt;$AP$7:$AP$2085)*(AP86&gt;$AO$7:$AO$2085))*(ROW($X$7:$X$2085)&lt;&gt;ROW(X86)))&gt;0,"Cruzado","Sin cruce")))</f>
        <v>Sin cruce</v>
      </c>
      <c r="AR86" s="23" t="str" cm="1">
        <f t="array" ref="AR86">IF(AE86="","",IF(SUMPRODUCT((AE86=$AE$7:$AE$2085)*(AI86=$AI$7:$AI$2085)*(AO86=$AO$7:$AO$2085)*(AP86=$AP$7:$AP$2085)*(ROW($AE$7:$AE$2085)&lt;&gt;ROW(AE86))*((S86=0)*($S$7:$S$2085&gt;0)+(S86&gt;0)*($S$7:$S$2085=0)))&gt;0,"SALONES UNIDOS",IF(SUMPRODUCT((AE86=$AE$7:$AE$2085)*(AI86=$AI$7:$AI$2085)*((AO86&lt;$AP$7:$AP$2085)*(AP86&gt;$AO$7:$AO$2085))*(ROW($AE$7:$AE$2085)&lt;&gt;ROW(AE86)))&gt;0,"Cruzado","Sin cruce")))</f>
        <v/>
      </c>
      <c r="AS86" s="94" t="str">
        <f t="shared" si="1"/>
        <v>EN3FILIALC</v>
      </c>
      <c r="AT86" s="94" t="str" cm="1">
        <f t="array" ref="AT86">IF(AS86="","",IF(SUMPRODUCT((AS86=$AS$7:$AS$2085)*(AI86=$AI$7:$AI$2085)*(AO86=$AO$7:$AO$2085)*(AP86=$AP$7:$AP$2085)*(ROW($AS$7:$AS$2085)&lt;&gt;ROW(AS86))*((S86=0)*($S$7:$S$2085&gt;0)+(S86&gt;0)*($S$7:$S$2085=0)))&gt;0,"SALONES UNIDOS",IF(SUMPRODUCT((AS86=$AS$7:$AS$2085)*(AI86=$AI$7:$AI$2085)*((AO86&lt;$AP$7:$AP$2085)*(AP86&gt;$AO$7:$AO$2085))*(ROW($AS$7:$AS$2085)&lt;&gt;ROW(AS86)))&gt;0,"Cruzado","Sin cruce")))</f>
        <v>Sin cruce</v>
      </c>
    </row>
    <row r="87" spans="3:46" s="9" customFormat="1" ht="18.75" hidden="1" customHeight="1">
      <c r="C87" s="496" t="s">
        <v>572</v>
      </c>
      <c r="D87" s="479" t="s">
        <v>573</v>
      </c>
      <c r="E87" s="479">
        <v>20261</v>
      </c>
      <c r="F87" s="503" t="s">
        <v>38</v>
      </c>
      <c r="G87" s="497" t="s">
        <v>80</v>
      </c>
      <c r="H87" s="503" t="s">
        <v>63</v>
      </c>
      <c r="I87" s="503">
        <v>3</v>
      </c>
      <c r="J87" s="503" t="s">
        <v>57</v>
      </c>
      <c r="K87" s="503" t="s">
        <v>57</v>
      </c>
      <c r="L87" s="499" t="s">
        <v>635</v>
      </c>
      <c r="M87" s="535" t="s">
        <v>636</v>
      </c>
      <c r="N87" s="15" t="s">
        <v>637</v>
      </c>
      <c r="O87" s="15" t="s">
        <v>578</v>
      </c>
      <c r="P87" s="503" t="s">
        <v>579</v>
      </c>
      <c r="Q87" s="15">
        <v>4</v>
      </c>
      <c r="R87" s="15">
        <v>4</v>
      </c>
      <c r="S87" s="479">
        <v>8</v>
      </c>
      <c r="T87" s="15">
        <v>6</v>
      </c>
      <c r="U87" s="471"/>
      <c r="V87" s="550">
        <v>50</v>
      </c>
      <c r="W87" s="497">
        <v>21556265</v>
      </c>
      <c r="X87" s="566" t="s">
        <v>330</v>
      </c>
      <c r="Y87" s="15" t="s">
        <v>624</v>
      </c>
      <c r="Z87" s="15"/>
      <c r="AA87" s="15"/>
      <c r="AB87" s="15"/>
      <c r="AC87" s="493"/>
      <c r="AD87" s="15"/>
      <c r="AE87" s="479"/>
      <c r="AF87" s="497"/>
      <c r="AG87" s="497"/>
      <c r="AH87" s="15" t="s">
        <v>203</v>
      </c>
      <c r="AI87" s="15">
        <v>2</v>
      </c>
      <c r="AJ87" s="15">
        <v>7</v>
      </c>
      <c r="AK87" s="15">
        <v>40</v>
      </c>
      <c r="AL87" s="15">
        <v>14</v>
      </c>
      <c r="AM87" s="15">
        <v>20</v>
      </c>
      <c r="AN87" s="490">
        <f>IF(AJ87="",S87,ROUND(((((AL87/24)+(AM87/1440))-((AJ87/24)+(AK87/1440)))*1440/50),5))</f>
        <v>8</v>
      </c>
      <c r="AO87" s="491">
        <f>AJ87/24+AK87/1440</f>
        <v>0.31944444444444448</v>
      </c>
      <c r="AP87" s="491">
        <f>AL87/24+AM87/1440</f>
        <v>0.59722222222222221</v>
      </c>
      <c r="AQ87" s="23" t="str" cm="1">
        <f t="array" ref="AQ87">IF(X87="","",IF(SUMPRODUCT((X87=$X$7:$X$2085)*(AI87=$AI$7:$AI$2085)*(AO87=$AO$7:$AO$2085)*(AP87=$AP$7:$AP$2085)*(ROW($X$7:$X$2085)&lt;&gt;ROW(X87))*((S87=0)*($S$7:$S$2085&gt;0)+(S87&gt;0)*($S$7:$S$2085=0)))&gt;0,"SALONES UNIDOS",IF(SUMPRODUCT((X87=$X$7:$X$2085)*(AI87=$AI$7:$AI$2085)*((AO87&lt;$AP$7:$AP$2085)*(AP87&gt;$AO$7:$AO$2085))*(ROW($X$7:$X$2085)&lt;&gt;ROW(X87)))&gt;0,"Cruzado","Sin cruce")))</f>
        <v>Sin cruce</v>
      </c>
      <c r="AR87" s="23" t="str" cm="1">
        <f t="array" ref="AR87">IF(AE87="","",IF(SUMPRODUCT((AE87=$AE$7:$AE$2085)*(AI87=$AI$7:$AI$2085)*(AO87=$AO$7:$AO$2085)*(AP87=$AP$7:$AP$2085)*(ROW($AE$7:$AE$2085)&lt;&gt;ROW(AE87))*((S87=0)*($S$7:$S$2085&gt;0)+(S87&gt;0)*($S$7:$S$2085=0)))&gt;0,"SALONES UNIDOS",IF(SUMPRODUCT((AE87=$AE$7:$AE$2085)*(AI87=$AI$7:$AI$2085)*((AO87&lt;$AP$7:$AP$2085)*(AP87&gt;$AO$7:$AO$2085))*(ROW($AE$7:$AE$2085)&lt;&gt;ROW(AE87)))&gt;0,"Cruzado","Sin cruce")))</f>
        <v/>
      </c>
      <c r="AS87" s="94" t="str">
        <f t="shared" si="1"/>
        <v>EN3FILIALC</v>
      </c>
      <c r="AT87" s="94" t="str" cm="1">
        <f t="array" ref="AT87">IF(AS87="","",IF(SUMPRODUCT((AS87=$AS$7:$AS$2085)*(AI87=$AI$7:$AI$2085)*(AO87=$AO$7:$AO$2085)*(AP87=$AP$7:$AP$2085)*(ROW($AS$7:$AS$2085)&lt;&gt;ROW(AS87))*((S87=0)*($S$7:$S$2085&gt;0)+(S87&gt;0)*($S$7:$S$2085=0)))&gt;0,"SALONES UNIDOS",IF(SUMPRODUCT((AS87=$AS$7:$AS$2085)*(AI87=$AI$7:$AI$2085)*((AO87&lt;$AP$7:$AP$2085)*(AP87&gt;$AO$7:$AO$2085))*(ROW($AS$7:$AS$2085)&lt;&gt;ROW(AS87)))&gt;0,"Cruzado","Sin cruce")))</f>
        <v>Sin cruce</v>
      </c>
    </row>
    <row r="88" spans="3:46" s="9" customFormat="1" ht="18.75" hidden="1" customHeight="1">
      <c r="C88" s="496" t="s">
        <v>572</v>
      </c>
      <c r="D88" s="479" t="s">
        <v>573</v>
      </c>
      <c r="E88" s="479">
        <v>20261</v>
      </c>
      <c r="F88" s="503" t="s">
        <v>38</v>
      </c>
      <c r="G88" s="497" t="s">
        <v>80</v>
      </c>
      <c r="H88" s="503" t="s">
        <v>63</v>
      </c>
      <c r="I88" s="503">
        <v>3</v>
      </c>
      <c r="J88" s="503" t="s">
        <v>57</v>
      </c>
      <c r="K88" s="503" t="s">
        <v>57</v>
      </c>
      <c r="L88" s="499" t="s">
        <v>638</v>
      </c>
      <c r="M88" s="535" t="s">
        <v>639</v>
      </c>
      <c r="N88" s="15" t="s">
        <v>577</v>
      </c>
      <c r="O88" s="15" t="s">
        <v>578</v>
      </c>
      <c r="P88" s="503" t="s">
        <v>579</v>
      </c>
      <c r="Q88" s="15">
        <v>2</v>
      </c>
      <c r="R88" s="15">
        <v>2</v>
      </c>
      <c r="S88" s="479">
        <v>4</v>
      </c>
      <c r="T88" s="15">
        <v>3</v>
      </c>
      <c r="U88" s="471"/>
      <c r="V88" s="550">
        <v>50</v>
      </c>
      <c r="W88" s="497">
        <v>21533626</v>
      </c>
      <c r="X88" s="566" t="s">
        <v>265</v>
      </c>
      <c r="Y88" s="15" t="s">
        <v>624</v>
      </c>
      <c r="Z88" s="15"/>
      <c r="AA88" s="15"/>
      <c r="AB88" s="15"/>
      <c r="AC88" s="493"/>
      <c r="AD88" s="15"/>
      <c r="AE88" s="479"/>
      <c r="AF88" s="497"/>
      <c r="AG88" s="497"/>
      <c r="AH88" s="15" t="s">
        <v>203</v>
      </c>
      <c r="AI88" s="15">
        <v>4</v>
      </c>
      <c r="AJ88" s="15">
        <v>14</v>
      </c>
      <c r="AK88" s="15">
        <v>20</v>
      </c>
      <c r="AL88" s="15">
        <v>17</v>
      </c>
      <c r="AM88" s="15">
        <v>40</v>
      </c>
      <c r="AN88" s="490">
        <f>IF(AJ88="",S88,ROUND(((((AL88/24)+(AM88/1440))-((AJ88/24)+(AK88/1440)))*1440/50),5))</f>
        <v>4</v>
      </c>
      <c r="AO88" s="491">
        <f>AJ88/24+AK88/1440</f>
        <v>0.59722222222222221</v>
      </c>
      <c r="AP88" s="491">
        <f>AL88/24+AM88/1440</f>
        <v>0.73611111111111116</v>
      </c>
      <c r="AQ88" s="23" t="str" cm="1">
        <f t="array" ref="AQ88">IF(X88="","",IF(SUMPRODUCT((X88=$X$7:$X$2085)*(AI88=$AI$7:$AI$2085)*(AO88=$AO$7:$AO$2085)*(AP88=$AP$7:$AP$2085)*(ROW($X$7:$X$2085)&lt;&gt;ROW(X88))*((S88=0)*($S$7:$S$2085&gt;0)+(S88&gt;0)*($S$7:$S$2085=0)))&gt;0,"SALONES UNIDOS",IF(SUMPRODUCT((X88=$X$7:$X$2085)*(AI88=$AI$7:$AI$2085)*((AO88&lt;$AP$7:$AP$2085)*(AP88&gt;$AO$7:$AO$2085))*(ROW($X$7:$X$2085)&lt;&gt;ROW(X88)))&gt;0,"Cruzado","Sin cruce")))</f>
        <v>Sin cruce</v>
      </c>
      <c r="AR88" s="23" t="str" cm="1">
        <f t="array" ref="AR88">IF(AE88="","",IF(SUMPRODUCT((AE88=$AE$7:$AE$2085)*(AI88=$AI$7:$AI$2085)*(AO88=$AO$7:$AO$2085)*(AP88=$AP$7:$AP$2085)*(ROW($AE$7:$AE$2085)&lt;&gt;ROW(AE88))*((S88=0)*($S$7:$S$2085&gt;0)+(S88&gt;0)*($S$7:$S$2085=0)))&gt;0,"SALONES UNIDOS",IF(SUMPRODUCT((AE88=$AE$7:$AE$2085)*(AI88=$AI$7:$AI$2085)*((AO88&lt;$AP$7:$AP$2085)*(AP88&gt;$AO$7:$AO$2085))*(ROW($AE$7:$AE$2085)&lt;&gt;ROW(AE88)))&gt;0,"Cruzado","Sin cruce")))</f>
        <v/>
      </c>
      <c r="AS88" s="94" t="str">
        <f t="shared" si="1"/>
        <v>EN3FILIALC</v>
      </c>
      <c r="AT88" s="94" t="str" cm="1">
        <f t="array" ref="AT88">IF(AS88="","",IF(SUMPRODUCT((AS88=$AS$7:$AS$2085)*(AI88=$AI$7:$AI$2085)*(AO88=$AO$7:$AO$2085)*(AP88=$AP$7:$AP$2085)*(ROW($AS$7:$AS$2085)&lt;&gt;ROW(AS88))*((S88=0)*($S$7:$S$2085&gt;0)+(S88&gt;0)*($S$7:$S$2085=0)))&gt;0,"SALONES UNIDOS",IF(SUMPRODUCT((AS88=$AS$7:$AS$2085)*(AI88=$AI$7:$AI$2085)*((AO88&lt;$AP$7:$AP$2085)*(AP88&gt;$AO$7:$AO$2085))*(ROW($AS$7:$AS$2085)&lt;&gt;ROW(AS88)))&gt;0,"Cruzado","Sin cruce")))</f>
        <v>Sin cruce</v>
      </c>
    </row>
    <row r="89" spans="3:46" s="9" customFormat="1" ht="18.75" hidden="1" customHeight="1">
      <c r="C89" s="496" t="s">
        <v>572</v>
      </c>
      <c r="D89" s="479" t="s">
        <v>573</v>
      </c>
      <c r="E89" s="479">
        <v>20261</v>
      </c>
      <c r="F89" s="503" t="s">
        <v>38</v>
      </c>
      <c r="G89" s="497" t="s">
        <v>80</v>
      </c>
      <c r="H89" s="503" t="s">
        <v>63</v>
      </c>
      <c r="I89" s="503">
        <v>3</v>
      </c>
      <c r="J89" s="503" t="s">
        <v>71</v>
      </c>
      <c r="K89" s="503" t="s">
        <v>71</v>
      </c>
      <c r="L89" s="499" t="s">
        <v>628</v>
      </c>
      <c r="M89" s="535" t="s">
        <v>629</v>
      </c>
      <c r="N89" s="15" t="s">
        <v>577</v>
      </c>
      <c r="O89" s="15" t="s">
        <v>578</v>
      </c>
      <c r="P89" s="503" t="s">
        <v>624</v>
      </c>
      <c r="Q89" s="15">
        <v>2</v>
      </c>
      <c r="R89" s="15">
        <v>2</v>
      </c>
      <c r="S89" s="479">
        <v>4</v>
      </c>
      <c r="T89" s="15">
        <v>3</v>
      </c>
      <c r="U89" s="471"/>
      <c r="V89" s="550">
        <v>50</v>
      </c>
      <c r="W89" s="497">
        <v>44893085</v>
      </c>
      <c r="X89" s="566" t="s">
        <v>409</v>
      </c>
      <c r="Y89" s="15" t="s">
        <v>624</v>
      </c>
      <c r="Z89" s="15"/>
      <c r="AA89" s="15"/>
      <c r="AB89" s="15"/>
      <c r="AC89" s="493"/>
      <c r="AD89" s="15"/>
      <c r="AE89" s="479"/>
      <c r="AF89" s="497"/>
      <c r="AG89" s="497"/>
      <c r="AH89" s="15" t="s">
        <v>203</v>
      </c>
      <c r="AI89" s="15">
        <v>1</v>
      </c>
      <c r="AJ89" s="15">
        <v>7</v>
      </c>
      <c r="AK89" s="15">
        <v>40</v>
      </c>
      <c r="AL89" s="15">
        <v>11</v>
      </c>
      <c r="AM89" s="15">
        <v>0</v>
      </c>
      <c r="AN89" s="490">
        <f>IF(AJ89="",S89,ROUND(((((AL89/24)+(AM89/1440))-((AJ89/24)+(AK89/1440)))*1440/50),5))</f>
        <v>4</v>
      </c>
      <c r="AO89" s="491">
        <f>AJ89/24+AK89/1440</f>
        <v>0.31944444444444448</v>
      </c>
      <c r="AP89" s="491">
        <f>AL89/24+AM89/1440</f>
        <v>0.45833333333333331</v>
      </c>
      <c r="AQ89" s="23" t="str" cm="1">
        <f t="array" ref="AQ89">IF(X89="","",IF(SUMPRODUCT((X89=$X$7:$X$2085)*(AI89=$AI$7:$AI$2085)*(AO89=$AO$7:$AO$2085)*(AP89=$AP$7:$AP$2085)*(ROW($X$7:$X$2085)&lt;&gt;ROW(X89))*((S89=0)*($S$7:$S$2085&gt;0)+(S89&gt;0)*($S$7:$S$2085=0)))&gt;0,"SALONES UNIDOS",IF(SUMPRODUCT((X89=$X$7:$X$2085)*(AI89=$AI$7:$AI$2085)*((AO89&lt;$AP$7:$AP$2085)*(AP89&gt;$AO$7:$AO$2085))*(ROW($X$7:$X$2085)&lt;&gt;ROW(X89)))&gt;0,"Cruzado","Sin cruce")))</f>
        <v>Sin cruce</v>
      </c>
      <c r="AR89" s="23" t="str" cm="1">
        <f t="array" ref="AR89">IF(AE89="","",IF(SUMPRODUCT((AE89=$AE$7:$AE$2085)*(AI89=$AI$7:$AI$2085)*(AO89=$AO$7:$AO$2085)*(AP89=$AP$7:$AP$2085)*(ROW($AE$7:$AE$2085)&lt;&gt;ROW(AE89))*((S89=0)*($S$7:$S$2085&gt;0)+(S89&gt;0)*($S$7:$S$2085=0)))&gt;0,"SALONES UNIDOS",IF(SUMPRODUCT((AE89=$AE$7:$AE$2085)*(AI89=$AI$7:$AI$2085)*((AO89&lt;$AP$7:$AP$2085)*(AP89&gt;$AO$7:$AO$2085))*(ROW($AE$7:$AE$2085)&lt;&gt;ROW(AE89)))&gt;0,"Cruzado","Sin cruce")))</f>
        <v/>
      </c>
      <c r="AS89" s="94" t="str">
        <f t="shared" si="1"/>
        <v>EN3FILIALX</v>
      </c>
      <c r="AT89" s="94" t="str" cm="1">
        <f t="array" ref="AT89">IF(AS89="","",IF(SUMPRODUCT((AS89=$AS$7:$AS$2085)*(AI89=$AI$7:$AI$2085)*(AO89=$AO$7:$AO$2085)*(AP89=$AP$7:$AP$2085)*(ROW($AS$7:$AS$2085)&lt;&gt;ROW(AS89))*((S89=0)*($S$7:$S$2085&gt;0)+(S89&gt;0)*($S$7:$S$2085=0)))&gt;0,"SALONES UNIDOS",IF(SUMPRODUCT((AS89=$AS$7:$AS$2085)*(AI89=$AI$7:$AI$2085)*((AO89&lt;$AP$7:$AP$2085)*(AP89&gt;$AO$7:$AO$2085))*(ROW($AS$7:$AS$2085)&lt;&gt;ROW(AS89)))&gt;0,"Cruzado","Sin cruce")))</f>
        <v>Sin cruce</v>
      </c>
    </row>
    <row r="90" spans="3:46" s="9" customFormat="1" ht="18.75" hidden="1" customHeight="1">
      <c r="C90" s="496" t="s">
        <v>572</v>
      </c>
      <c r="D90" s="479" t="s">
        <v>573</v>
      </c>
      <c r="E90" s="479">
        <v>20261</v>
      </c>
      <c r="F90" s="503" t="s">
        <v>38</v>
      </c>
      <c r="G90" s="497" t="s">
        <v>80</v>
      </c>
      <c r="H90" s="503" t="s">
        <v>63</v>
      </c>
      <c r="I90" s="503">
        <v>3</v>
      </c>
      <c r="J90" s="503" t="s">
        <v>71</v>
      </c>
      <c r="K90" s="503" t="s">
        <v>71</v>
      </c>
      <c r="L90" s="499" t="s">
        <v>630</v>
      </c>
      <c r="M90" s="535" t="s">
        <v>631</v>
      </c>
      <c r="N90" s="15" t="s">
        <v>586</v>
      </c>
      <c r="O90" s="15" t="s">
        <v>578</v>
      </c>
      <c r="P90" s="503" t="s">
        <v>624</v>
      </c>
      <c r="Q90" s="15">
        <v>2</v>
      </c>
      <c r="R90" s="15">
        <v>2</v>
      </c>
      <c r="S90" s="479">
        <v>4</v>
      </c>
      <c r="T90" s="15">
        <v>3</v>
      </c>
      <c r="U90" s="471"/>
      <c r="V90" s="550">
        <v>50</v>
      </c>
      <c r="W90" s="497">
        <v>10508584</v>
      </c>
      <c r="X90" s="566" t="s">
        <v>322</v>
      </c>
      <c r="Y90" s="15" t="s">
        <v>624</v>
      </c>
      <c r="Z90" s="15"/>
      <c r="AA90" s="15"/>
      <c r="AB90" s="15"/>
      <c r="AC90" s="493"/>
      <c r="AD90" s="15"/>
      <c r="AE90" s="479"/>
      <c r="AF90" s="497"/>
      <c r="AG90" s="497"/>
      <c r="AH90" s="15" t="s">
        <v>203</v>
      </c>
      <c r="AI90" s="15">
        <v>1</v>
      </c>
      <c r="AJ90" s="15">
        <v>13</v>
      </c>
      <c r="AK90" s="15">
        <v>30</v>
      </c>
      <c r="AL90" s="15">
        <v>16</v>
      </c>
      <c r="AM90" s="15">
        <v>50</v>
      </c>
      <c r="AN90" s="490">
        <f>IF(AJ90="",S90,ROUND(((((AL90/24)+(AM90/1440))-((AJ90/24)+(AK90/1440)))*1440/50),5))</f>
        <v>4</v>
      </c>
      <c r="AO90" s="491">
        <f>AJ90/24+AK90/1440</f>
        <v>0.5625</v>
      </c>
      <c r="AP90" s="491">
        <f>AL90/24+AM90/1440</f>
        <v>0.70138888888888884</v>
      </c>
      <c r="AQ90" s="23" t="str" cm="1">
        <f t="array" ref="AQ90">IF(X90="","",IF(SUMPRODUCT((X90=$X$7:$X$2085)*(AI90=$AI$7:$AI$2085)*(AO90=$AO$7:$AO$2085)*(AP90=$AP$7:$AP$2085)*(ROW($X$7:$X$2085)&lt;&gt;ROW(X90))*((S90=0)*($S$7:$S$2085&gt;0)+(S90&gt;0)*($S$7:$S$2085=0)))&gt;0,"SALONES UNIDOS",IF(SUMPRODUCT((X90=$X$7:$X$2085)*(AI90=$AI$7:$AI$2085)*((AO90&lt;$AP$7:$AP$2085)*(AP90&gt;$AO$7:$AO$2085))*(ROW($X$7:$X$2085)&lt;&gt;ROW(X90)))&gt;0,"Cruzado","Sin cruce")))</f>
        <v>Sin cruce</v>
      </c>
      <c r="AR90" s="23" t="str" cm="1">
        <f t="array" ref="AR90">IF(AE90="","",IF(SUMPRODUCT((AE90=$AE$7:$AE$2085)*(AI90=$AI$7:$AI$2085)*(AO90=$AO$7:$AO$2085)*(AP90=$AP$7:$AP$2085)*(ROW($AE$7:$AE$2085)&lt;&gt;ROW(AE90))*((S90=0)*($S$7:$S$2085&gt;0)+(S90&gt;0)*($S$7:$S$2085=0)))&gt;0,"SALONES UNIDOS",IF(SUMPRODUCT((AE90=$AE$7:$AE$2085)*(AI90=$AI$7:$AI$2085)*((AO90&lt;$AP$7:$AP$2085)*(AP90&gt;$AO$7:$AO$2085))*(ROW($AE$7:$AE$2085)&lt;&gt;ROW(AE90)))&gt;0,"Cruzado","Sin cruce")))</f>
        <v/>
      </c>
      <c r="AS90" s="94" t="str">
        <f t="shared" si="1"/>
        <v>EN3FILIALX</v>
      </c>
      <c r="AT90" s="94" t="str" cm="1">
        <f t="array" ref="AT90">IF(AS90="","",IF(SUMPRODUCT((AS90=$AS$7:$AS$2085)*(AI90=$AI$7:$AI$2085)*(AO90=$AO$7:$AO$2085)*(AP90=$AP$7:$AP$2085)*(ROW($AS$7:$AS$2085)&lt;&gt;ROW(AS90))*((S90=0)*($S$7:$S$2085&gt;0)+(S90&gt;0)*($S$7:$S$2085=0)))&gt;0,"SALONES UNIDOS",IF(SUMPRODUCT((AS90=$AS$7:$AS$2085)*(AI90=$AI$7:$AI$2085)*((AO90&lt;$AP$7:$AP$2085)*(AP90&gt;$AO$7:$AO$2085))*(ROW($AS$7:$AS$2085)&lt;&gt;ROW(AS90)))&gt;0,"Cruzado","Sin cruce")))</f>
        <v>Sin cruce</v>
      </c>
    </row>
    <row r="91" spans="3:46" s="9" customFormat="1" ht="18.75" hidden="1" customHeight="1">
      <c r="C91" s="496" t="s">
        <v>572</v>
      </c>
      <c r="D91" s="479" t="s">
        <v>573</v>
      </c>
      <c r="E91" s="479">
        <v>20261</v>
      </c>
      <c r="F91" s="503" t="s">
        <v>38</v>
      </c>
      <c r="G91" s="497" t="s">
        <v>80</v>
      </c>
      <c r="H91" s="503" t="s">
        <v>63</v>
      </c>
      <c r="I91" s="503">
        <v>3</v>
      </c>
      <c r="J91" s="503" t="s">
        <v>71</v>
      </c>
      <c r="K91" s="503" t="s">
        <v>71</v>
      </c>
      <c r="L91" s="499" t="s">
        <v>638</v>
      </c>
      <c r="M91" s="535" t="s">
        <v>639</v>
      </c>
      <c r="N91" s="15" t="s">
        <v>577</v>
      </c>
      <c r="O91" s="15" t="s">
        <v>578</v>
      </c>
      <c r="P91" s="503" t="s">
        <v>579</v>
      </c>
      <c r="Q91" s="15">
        <v>2</v>
      </c>
      <c r="R91" s="15">
        <v>2</v>
      </c>
      <c r="S91" s="479">
        <v>4</v>
      </c>
      <c r="T91" s="15">
        <v>3</v>
      </c>
      <c r="U91" s="471"/>
      <c r="V91" s="550">
        <v>50</v>
      </c>
      <c r="W91" s="497">
        <v>21533626</v>
      </c>
      <c r="X91" s="566" t="s">
        <v>265</v>
      </c>
      <c r="Y91" s="15" t="s">
        <v>624</v>
      </c>
      <c r="Z91" s="15"/>
      <c r="AA91" s="15"/>
      <c r="AB91" s="15"/>
      <c r="AC91" s="493"/>
      <c r="AD91" s="15"/>
      <c r="AE91" s="479"/>
      <c r="AF91" s="497"/>
      <c r="AG91" s="497"/>
      <c r="AH91" s="15" t="s">
        <v>203</v>
      </c>
      <c r="AI91" s="15">
        <v>2</v>
      </c>
      <c r="AJ91" s="15">
        <v>19</v>
      </c>
      <c r="AK91" s="15">
        <v>20</v>
      </c>
      <c r="AL91" s="15">
        <v>22</v>
      </c>
      <c r="AM91" s="15">
        <v>40</v>
      </c>
      <c r="AN91" s="490">
        <f>IF(AJ91="",S91,ROUND(((((AL91/24)+(AM91/1440))-((AJ91/24)+(AK91/1440)))*1440/50),5))</f>
        <v>4</v>
      </c>
      <c r="AO91" s="491">
        <f>AJ91/24+AK91/1440</f>
        <v>0.80555555555555547</v>
      </c>
      <c r="AP91" s="491">
        <f>AL91/24+AM91/1440</f>
        <v>0.94444444444444442</v>
      </c>
      <c r="AQ91" s="23" t="str" cm="1">
        <f t="array" ref="AQ91">IF(X91="","",IF(SUMPRODUCT((X91=$X$7:$X$2085)*(AI91=$AI$7:$AI$2085)*(AO91=$AO$7:$AO$2085)*(AP91=$AP$7:$AP$2085)*(ROW($X$7:$X$2085)&lt;&gt;ROW(X91))*((S91=0)*($S$7:$S$2085&gt;0)+(S91&gt;0)*($S$7:$S$2085=0)))&gt;0,"SALONES UNIDOS",IF(SUMPRODUCT((X91=$X$7:$X$2085)*(AI91=$AI$7:$AI$2085)*((AO91&lt;$AP$7:$AP$2085)*(AP91&gt;$AO$7:$AO$2085))*(ROW($X$7:$X$2085)&lt;&gt;ROW(X91)))&gt;0,"Cruzado","Sin cruce")))</f>
        <v>Sin cruce</v>
      </c>
      <c r="AR91" s="23" t="str" cm="1">
        <f t="array" ref="AR91">IF(AE91="","",IF(SUMPRODUCT((AE91=$AE$7:$AE$2085)*(AI91=$AI$7:$AI$2085)*(AO91=$AO$7:$AO$2085)*(AP91=$AP$7:$AP$2085)*(ROW($AE$7:$AE$2085)&lt;&gt;ROW(AE91))*((S91=0)*($S$7:$S$2085&gt;0)+(S91&gt;0)*($S$7:$S$2085=0)))&gt;0,"SALONES UNIDOS",IF(SUMPRODUCT((AE91=$AE$7:$AE$2085)*(AI91=$AI$7:$AI$2085)*((AO91&lt;$AP$7:$AP$2085)*(AP91&gt;$AO$7:$AO$2085))*(ROW($AE$7:$AE$2085)&lt;&gt;ROW(AE91)))&gt;0,"Cruzado","Sin cruce")))</f>
        <v/>
      </c>
      <c r="AS91" s="94" t="str">
        <f t="shared" si="1"/>
        <v>EN3FILIALX</v>
      </c>
      <c r="AT91" s="94" t="str" cm="1">
        <f t="array" ref="AT91">IF(AS91="","",IF(SUMPRODUCT((AS91=$AS$7:$AS$2085)*(AI91=$AI$7:$AI$2085)*(AO91=$AO$7:$AO$2085)*(AP91=$AP$7:$AP$2085)*(ROW($AS$7:$AS$2085)&lt;&gt;ROW(AS91))*((S91=0)*($S$7:$S$2085&gt;0)+(S91&gt;0)*($S$7:$S$2085=0)))&gt;0,"SALONES UNIDOS",IF(SUMPRODUCT((AS91=$AS$7:$AS$2085)*(AI91=$AI$7:$AI$2085)*((AO91&lt;$AP$7:$AP$2085)*(AP91&gt;$AO$7:$AO$2085))*(ROW($AS$7:$AS$2085)&lt;&gt;ROW(AS91)))&gt;0,"Cruzado","Sin cruce")))</f>
        <v>Sin cruce</v>
      </c>
    </row>
    <row r="92" spans="3:46" s="9" customFormat="1" ht="18.75" hidden="1" customHeight="1">
      <c r="C92" s="496" t="s">
        <v>572</v>
      </c>
      <c r="D92" s="479" t="s">
        <v>573</v>
      </c>
      <c r="E92" s="479">
        <v>20261</v>
      </c>
      <c r="F92" s="503" t="s">
        <v>38</v>
      </c>
      <c r="G92" s="497" t="s">
        <v>80</v>
      </c>
      <c r="H92" s="503" t="s">
        <v>63</v>
      </c>
      <c r="I92" s="503">
        <v>4</v>
      </c>
      <c r="J92" s="503" t="s">
        <v>41</v>
      </c>
      <c r="K92" s="503" t="s">
        <v>41</v>
      </c>
      <c r="L92" s="499" t="s">
        <v>641</v>
      </c>
      <c r="M92" s="535" t="s">
        <v>642</v>
      </c>
      <c r="N92" s="15" t="s">
        <v>577</v>
      </c>
      <c r="O92" s="15" t="s">
        <v>578</v>
      </c>
      <c r="P92" s="503" t="s">
        <v>579</v>
      </c>
      <c r="Q92" s="15">
        <v>2</v>
      </c>
      <c r="R92" s="15">
        <v>2</v>
      </c>
      <c r="S92" s="479">
        <v>4</v>
      </c>
      <c r="T92" s="15">
        <v>3</v>
      </c>
      <c r="U92" s="471"/>
      <c r="V92" s="550">
        <v>45</v>
      </c>
      <c r="W92" s="497">
        <v>10508584</v>
      </c>
      <c r="X92" s="566" t="s">
        <v>322</v>
      </c>
      <c r="Y92" s="15" t="s">
        <v>579</v>
      </c>
      <c r="Z92" s="15"/>
      <c r="AA92" s="15"/>
      <c r="AB92" s="15"/>
      <c r="AC92" s="485" t="s">
        <v>643</v>
      </c>
      <c r="AD92" s="15"/>
      <c r="AE92" s="479"/>
      <c r="AF92" s="497"/>
      <c r="AG92" s="497"/>
      <c r="AH92" s="497" t="s">
        <v>203</v>
      </c>
      <c r="AI92" s="15">
        <v>1</v>
      </c>
      <c r="AJ92" s="15">
        <v>19</v>
      </c>
      <c r="AK92" s="15">
        <v>20</v>
      </c>
      <c r="AL92" s="15">
        <v>22</v>
      </c>
      <c r="AM92" s="15">
        <v>40</v>
      </c>
      <c r="AN92" s="490">
        <f>IF(AJ92="",S92,ROUND(((((AL92/24)+(AM92/1440))-((AJ92/24)+(AK92/1440)))*1440/50),5))</f>
        <v>4</v>
      </c>
      <c r="AO92" s="491">
        <f>AJ92/24+AK92/1440</f>
        <v>0.80555555555555547</v>
      </c>
      <c r="AP92" s="491">
        <f>AL92/24+AM92/1440</f>
        <v>0.94444444444444442</v>
      </c>
      <c r="AQ92" s="23" t="str" cm="1">
        <f t="array" ref="AQ92">IF(X92="","",IF(SUMPRODUCT((X92=$X$7:$X$2085)*(AI92=$AI$7:$AI$2085)*(AO92=$AO$7:$AO$2085)*(AP92=$AP$7:$AP$2085)*(ROW($X$7:$X$2085)&lt;&gt;ROW(X92))*((S92=0)*($S$7:$S$2085&gt;0)+(S92&gt;0)*($S$7:$S$2085=0)))&gt;0,"SALONES UNIDOS",IF(SUMPRODUCT((X92=$X$7:$X$2085)*(AI92=$AI$7:$AI$2085)*((AO92&lt;$AP$7:$AP$2085)*(AP92&gt;$AO$7:$AO$2085))*(ROW($X$7:$X$2085)&lt;&gt;ROW(X92)))&gt;0,"Cruzado","Sin cruce")))</f>
        <v>Sin cruce</v>
      </c>
      <c r="AR92" s="23" t="str" cm="1">
        <f t="array" ref="AR92">IF(AE92="","",IF(SUMPRODUCT((AE92=$AE$7:$AE$2085)*(AI92=$AI$7:$AI$2085)*(AO92=$AO$7:$AO$2085)*(AP92=$AP$7:$AP$2085)*(ROW($AE$7:$AE$2085)&lt;&gt;ROW(AE92))*((S92=0)*($S$7:$S$2085&gt;0)+(S92&gt;0)*($S$7:$S$2085=0)))&gt;0,"SALONES UNIDOS",IF(SUMPRODUCT((AE92=$AE$7:$AE$2085)*(AI92=$AI$7:$AI$2085)*((AO92&lt;$AP$7:$AP$2085)*(AP92&gt;$AO$7:$AO$2085))*(ROW($AE$7:$AE$2085)&lt;&gt;ROW(AE92)))&gt;0,"Cruzado","Sin cruce")))</f>
        <v/>
      </c>
      <c r="AS92" s="94" t="str">
        <f t="shared" si="1"/>
        <v>EN4FILIALA</v>
      </c>
      <c r="AT92" s="94" t="str" cm="1">
        <f t="array" ref="AT92">IF(AS92="","",IF(SUMPRODUCT((AS92=$AS$7:$AS$2085)*(AI92=$AI$7:$AI$2085)*(AO92=$AO$7:$AO$2085)*(AP92=$AP$7:$AP$2085)*(ROW($AS$7:$AS$2085)&lt;&gt;ROW(AS92))*((S92=0)*($S$7:$S$2085&gt;0)+(S92&gt;0)*($S$7:$S$2085=0)))&gt;0,"SALONES UNIDOS",IF(SUMPRODUCT((AS92=$AS$7:$AS$2085)*(AI92=$AI$7:$AI$2085)*((AO92&lt;$AP$7:$AP$2085)*(AP92&gt;$AO$7:$AO$2085))*(ROW($AS$7:$AS$2085)&lt;&gt;ROW(AS92)))&gt;0,"Cruzado","Sin cruce")))</f>
        <v>Sin cruce</v>
      </c>
    </row>
    <row r="93" spans="3:46" s="9" customFormat="1" ht="18.75" hidden="1" customHeight="1">
      <c r="C93" s="496" t="s">
        <v>572</v>
      </c>
      <c r="D93" s="479" t="s">
        <v>573</v>
      </c>
      <c r="E93" s="479">
        <v>20261</v>
      </c>
      <c r="F93" s="503" t="s">
        <v>38</v>
      </c>
      <c r="G93" s="497" t="s">
        <v>80</v>
      </c>
      <c r="H93" s="503" t="s">
        <v>63</v>
      </c>
      <c r="I93" s="503">
        <v>4</v>
      </c>
      <c r="J93" s="503" t="s">
        <v>41</v>
      </c>
      <c r="K93" s="503" t="s">
        <v>41</v>
      </c>
      <c r="L93" s="499" t="s">
        <v>644</v>
      </c>
      <c r="M93" s="535" t="s">
        <v>645</v>
      </c>
      <c r="N93" s="15" t="s">
        <v>637</v>
      </c>
      <c r="O93" s="15" t="s">
        <v>578</v>
      </c>
      <c r="P93" s="503" t="s">
        <v>579</v>
      </c>
      <c r="Q93" s="15">
        <v>2</v>
      </c>
      <c r="R93" s="15">
        <v>0</v>
      </c>
      <c r="S93" s="479">
        <v>2</v>
      </c>
      <c r="T93" s="15">
        <v>5</v>
      </c>
      <c r="U93" s="471"/>
      <c r="V93" s="550">
        <v>45</v>
      </c>
      <c r="W93" s="497">
        <v>21524698</v>
      </c>
      <c r="X93" s="566" t="s">
        <v>305</v>
      </c>
      <c r="Y93" s="15" t="s">
        <v>579</v>
      </c>
      <c r="Z93" s="15"/>
      <c r="AA93" s="15"/>
      <c r="AB93" s="15"/>
      <c r="AC93" s="485" t="s">
        <v>581</v>
      </c>
      <c r="AD93" s="15"/>
      <c r="AE93" s="479"/>
      <c r="AF93" s="497"/>
      <c r="AG93" s="497"/>
      <c r="AH93" s="497" t="s">
        <v>582</v>
      </c>
      <c r="AI93" s="15">
        <v>4</v>
      </c>
      <c r="AJ93" s="15">
        <v>7</v>
      </c>
      <c r="AK93" s="15">
        <v>40</v>
      </c>
      <c r="AL93" s="15">
        <v>9</v>
      </c>
      <c r="AM93" s="15">
        <v>20</v>
      </c>
      <c r="AN93" s="490">
        <f>IF(AJ93="",S93,ROUND(((((AL93/24)+(AM93/1440))-((AJ93/24)+(AK93/1440)))*1440/50),5))</f>
        <v>2</v>
      </c>
      <c r="AO93" s="491">
        <f>AJ93/24+AK93/1440</f>
        <v>0.31944444444444448</v>
      </c>
      <c r="AP93" s="491">
        <f>AL93/24+AM93/1440</f>
        <v>0.3888888888888889</v>
      </c>
      <c r="AQ93" s="23" t="str" cm="1">
        <f t="array" ref="AQ93">IF(X93="","",IF(SUMPRODUCT((X93=$X$7:$X$2085)*(AI93=$AI$7:$AI$2085)*(AO93=$AO$7:$AO$2085)*(AP93=$AP$7:$AP$2085)*(ROW($X$7:$X$2085)&lt;&gt;ROW(X93))*((S93=0)*($S$7:$S$2085&gt;0)+(S93&gt;0)*($S$7:$S$2085=0)))&gt;0,"SALONES UNIDOS",IF(SUMPRODUCT((X93=$X$7:$X$2085)*(AI93=$AI$7:$AI$2085)*((AO93&lt;$AP$7:$AP$2085)*(AP93&gt;$AO$7:$AO$2085))*(ROW($X$7:$X$2085)&lt;&gt;ROW(X93)))&gt;0,"Cruzado","Sin cruce")))</f>
        <v>Sin cruce</v>
      </c>
      <c r="AR93" s="23" t="str" cm="1">
        <f t="array" ref="AR93">IF(AE93="","",IF(SUMPRODUCT((AE93=$AE$7:$AE$2085)*(AI93=$AI$7:$AI$2085)*(AO93=$AO$7:$AO$2085)*(AP93=$AP$7:$AP$2085)*(ROW($AE$7:$AE$2085)&lt;&gt;ROW(AE93))*((S93=0)*($S$7:$S$2085&gt;0)+(S93&gt;0)*($S$7:$S$2085=0)))&gt;0,"SALONES UNIDOS",IF(SUMPRODUCT((AE93=$AE$7:$AE$2085)*(AI93=$AI$7:$AI$2085)*((AO93&lt;$AP$7:$AP$2085)*(AP93&gt;$AO$7:$AO$2085))*(ROW($AE$7:$AE$2085)&lt;&gt;ROW(AE93)))&gt;0,"Cruzado","Sin cruce")))</f>
        <v/>
      </c>
      <c r="AS93" s="94" t="str">
        <f t="shared" si="1"/>
        <v>EN4FILIALA</v>
      </c>
      <c r="AT93" s="94" t="str" cm="1">
        <f t="array" ref="AT93">IF(AS93="","",IF(SUMPRODUCT((AS93=$AS$7:$AS$2085)*(AI93=$AI$7:$AI$2085)*(AO93=$AO$7:$AO$2085)*(AP93=$AP$7:$AP$2085)*(ROW($AS$7:$AS$2085)&lt;&gt;ROW(AS93))*((S93=0)*($S$7:$S$2085&gt;0)+(S93&gt;0)*($S$7:$S$2085=0)))&gt;0,"SALONES UNIDOS",IF(SUMPRODUCT((AS93=$AS$7:$AS$2085)*(AI93=$AI$7:$AI$2085)*((AO93&lt;$AP$7:$AP$2085)*(AP93&gt;$AO$7:$AO$2085))*(ROW($AS$7:$AS$2085)&lt;&gt;ROW(AS93)))&gt;0,"Cruzado","Sin cruce")))</f>
        <v>Sin cruce</v>
      </c>
    </row>
    <row r="94" spans="3:46" s="9" customFormat="1" ht="18.75" hidden="1" customHeight="1">
      <c r="C94" s="496" t="s">
        <v>572</v>
      </c>
      <c r="D94" s="479" t="s">
        <v>573</v>
      </c>
      <c r="E94" s="479">
        <v>20261</v>
      </c>
      <c r="F94" s="503" t="s">
        <v>38</v>
      </c>
      <c r="G94" s="497" t="s">
        <v>80</v>
      </c>
      <c r="H94" s="503" t="s">
        <v>63</v>
      </c>
      <c r="I94" s="503">
        <v>4</v>
      </c>
      <c r="J94" s="503" t="s">
        <v>574</v>
      </c>
      <c r="K94" s="503" t="s">
        <v>41</v>
      </c>
      <c r="L94" s="499" t="s">
        <v>644</v>
      </c>
      <c r="M94" s="535" t="s">
        <v>645</v>
      </c>
      <c r="N94" s="15" t="s">
        <v>637</v>
      </c>
      <c r="O94" s="15" t="s">
        <v>578</v>
      </c>
      <c r="P94" s="503" t="s">
        <v>579</v>
      </c>
      <c r="Q94" s="15">
        <v>0</v>
      </c>
      <c r="R94" s="15">
        <v>6</v>
      </c>
      <c r="S94" s="479">
        <v>6</v>
      </c>
      <c r="T94" s="15">
        <v>5</v>
      </c>
      <c r="U94" s="471"/>
      <c r="V94" s="550">
        <v>23</v>
      </c>
      <c r="W94" s="497">
        <v>21524698</v>
      </c>
      <c r="X94" s="566" t="s">
        <v>305</v>
      </c>
      <c r="Y94" s="15" t="s">
        <v>579</v>
      </c>
      <c r="Z94" s="15"/>
      <c r="AA94" s="15"/>
      <c r="AB94" s="15"/>
      <c r="AC94" s="493"/>
      <c r="AD94" s="15"/>
      <c r="AE94" s="15" t="s">
        <v>646</v>
      </c>
      <c r="AF94" s="497"/>
      <c r="AG94" s="497"/>
      <c r="AH94" s="497" t="s">
        <v>100</v>
      </c>
      <c r="AI94" s="15">
        <v>4</v>
      </c>
      <c r="AJ94" s="15">
        <v>10</v>
      </c>
      <c r="AK94" s="15">
        <v>10</v>
      </c>
      <c r="AL94" s="15">
        <v>15</v>
      </c>
      <c r="AM94" s="15">
        <v>10</v>
      </c>
      <c r="AN94" s="490">
        <f>IF(AJ94="",S94,ROUND(((((AL94/24)+(AM94/1440))-((AJ94/24)+(AK94/1440)))*1440/50),5))</f>
        <v>6</v>
      </c>
      <c r="AO94" s="491">
        <f>AJ94/24+AK94/1440</f>
        <v>0.4236111111111111</v>
      </c>
      <c r="AP94" s="491">
        <f>AL94/24+AM94/1440</f>
        <v>0.63194444444444442</v>
      </c>
      <c r="AQ94" s="23" t="str" cm="1">
        <f t="array" ref="AQ94">IF(X94="","",IF(SUMPRODUCT((X94=$X$7:$X$2085)*(AI94=$AI$7:$AI$2085)*(AO94=$AO$7:$AO$2085)*(AP94=$AP$7:$AP$2085)*(ROW($X$7:$X$2085)&lt;&gt;ROW(X94))*((S94=0)*($S$7:$S$2085&gt;0)+(S94&gt;0)*($S$7:$S$2085=0)))&gt;0,"SALONES UNIDOS",IF(SUMPRODUCT((X94=$X$7:$X$2085)*(AI94=$AI$7:$AI$2085)*((AO94&lt;$AP$7:$AP$2085)*(AP94&gt;$AO$7:$AO$2085))*(ROW($X$7:$X$2085)&lt;&gt;ROW(X94)))&gt;0,"Cruzado","Sin cruce")))</f>
        <v>Sin cruce</v>
      </c>
      <c r="AR94" s="23" t="str" cm="1">
        <f t="array" ref="AR94">IF(AE94="","",IF(SUMPRODUCT((AE94=$AE$7:$AE$2085)*(AI94=$AI$7:$AI$2085)*(AO94=$AO$7:$AO$2085)*(AP94=$AP$7:$AP$2085)*(ROW($AE$7:$AE$2085)&lt;&gt;ROW(AE94))*((S94=0)*($S$7:$S$2085&gt;0)+(S94&gt;0)*($S$7:$S$2085=0)))&gt;0,"SALONES UNIDOS",IF(SUMPRODUCT((AE94=$AE$7:$AE$2085)*(AI94=$AI$7:$AI$2085)*((AO94&lt;$AP$7:$AP$2085)*(AP94&gt;$AO$7:$AO$2085))*(ROW($AE$7:$AE$2085)&lt;&gt;ROW(AE94)))&gt;0,"Cruzado","Sin cruce")))</f>
        <v>Sin cruce</v>
      </c>
      <c r="AS94" s="94" t="str">
        <f t="shared" si="1"/>
        <v>EN4FILIALA</v>
      </c>
      <c r="AT94" s="94" t="str" cm="1">
        <f t="array" ref="AT94">IF(AS94="","",IF(SUMPRODUCT((AS94=$AS$7:$AS$2085)*(AI94=$AI$7:$AI$2085)*(AO94=$AO$7:$AO$2085)*(AP94=$AP$7:$AP$2085)*(ROW($AS$7:$AS$2085)&lt;&gt;ROW(AS94))*((S94=0)*($S$7:$S$2085&gt;0)+(S94&gt;0)*($S$7:$S$2085=0)))&gt;0,"SALONES UNIDOS",IF(SUMPRODUCT((AS94=$AS$7:$AS$2085)*(AI94=$AI$7:$AI$2085)*((AO94&lt;$AP$7:$AP$2085)*(AP94&gt;$AO$7:$AO$2085))*(ROW($AS$7:$AS$2085)&lt;&gt;ROW(AS94)))&gt;0,"Cruzado","Sin cruce")))</f>
        <v>Sin cruce</v>
      </c>
    </row>
    <row r="95" spans="3:46" s="9" customFormat="1" ht="18.75" hidden="1" customHeight="1">
      <c r="C95" s="496" t="s">
        <v>572</v>
      </c>
      <c r="D95" s="479" t="s">
        <v>573</v>
      </c>
      <c r="E95" s="479">
        <v>20261</v>
      </c>
      <c r="F95" s="503" t="s">
        <v>38</v>
      </c>
      <c r="G95" s="497" t="s">
        <v>80</v>
      </c>
      <c r="H95" s="503" t="s">
        <v>63</v>
      </c>
      <c r="I95" s="503">
        <v>4</v>
      </c>
      <c r="J95" s="503" t="s">
        <v>583</v>
      </c>
      <c r="K95" s="503" t="s">
        <v>41</v>
      </c>
      <c r="L95" s="499" t="s">
        <v>644</v>
      </c>
      <c r="M95" s="535" t="s">
        <v>645</v>
      </c>
      <c r="N95" s="15" t="s">
        <v>637</v>
      </c>
      <c r="O95" s="15" t="s">
        <v>578</v>
      </c>
      <c r="P95" s="503" t="s">
        <v>579</v>
      </c>
      <c r="Q95" s="15">
        <v>0</v>
      </c>
      <c r="R95" s="15">
        <v>6</v>
      </c>
      <c r="S95" s="479">
        <v>6</v>
      </c>
      <c r="T95" s="15">
        <v>5</v>
      </c>
      <c r="U95" s="471"/>
      <c r="V95" s="550">
        <v>22</v>
      </c>
      <c r="W95" s="497">
        <v>21524698</v>
      </c>
      <c r="X95" s="566" t="s">
        <v>305</v>
      </c>
      <c r="Y95" s="15" t="s">
        <v>579</v>
      </c>
      <c r="Z95" s="15"/>
      <c r="AA95" s="15"/>
      <c r="AB95" s="15"/>
      <c r="AC95" s="493"/>
      <c r="AD95" s="15"/>
      <c r="AE95" s="15" t="s">
        <v>646</v>
      </c>
      <c r="AF95" s="497"/>
      <c r="AG95" s="497"/>
      <c r="AH95" s="497" t="s">
        <v>100</v>
      </c>
      <c r="AI95" s="15">
        <v>4</v>
      </c>
      <c r="AJ95" s="15">
        <v>16</v>
      </c>
      <c r="AK95" s="15">
        <v>0</v>
      </c>
      <c r="AL95" s="15">
        <v>21</v>
      </c>
      <c r="AM95" s="15">
        <v>0</v>
      </c>
      <c r="AN95" s="490">
        <f>IF(AJ95="",S95,ROUND(((((AL95/24)+(AM95/1440))-((AJ95/24)+(AK95/1440)))*1440/50),5))</f>
        <v>6</v>
      </c>
      <c r="AO95" s="491">
        <f>AJ95/24+AK95/1440</f>
        <v>0.66666666666666663</v>
      </c>
      <c r="AP95" s="491">
        <f>AL95/24+AM95/1440</f>
        <v>0.875</v>
      </c>
      <c r="AQ95" s="23" t="str" cm="1">
        <f t="array" ref="AQ95">IF(X95="","",IF(SUMPRODUCT((X95=$X$7:$X$2085)*(AI95=$AI$7:$AI$2085)*(AO95=$AO$7:$AO$2085)*(AP95=$AP$7:$AP$2085)*(ROW($X$7:$X$2085)&lt;&gt;ROW(X95))*((S95=0)*($S$7:$S$2085&gt;0)+(S95&gt;0)*($S$7:$S$2085=0)))&gt;0,"SALONES UNIDOS",IF(SUMPRODUCT((X95=$X$7:$X$2085)*(AI95=$AI$7:$AI$2085)*((AO95&lt;$AP$7:$AP$2085)*(AP95&gt;$AO$7:$AO$2085))*(ROW($X$7:$X$2085)&lt;&gt;ROW(X95)))&gt;0,"Cruzado","Sin cruce")))</f>
        <v>Sin cruce</v>
      </c>
      <c r="AR95" s="23" t="str" cm="1">
        <f t="array" ref="AR95">IF(AE95="","",IF(SUMPRODUCT((AE95=$AE$7:$AE$2085)*(AI95=$AI$7:$AI$2085)*(AO95=$AO$7:$AO$2085)*(AP95=$AP$7:$AP$2085)*(ROW($AE$7:$AE$2085)&lt;&gt;ROW(AE95))*((S95=0)*($S$7:$S$2085&gt;0)+(S95&gt;0)*($S$7:$S$2085=0)))&gt;0,"SALONES UNIDOS",IF(SUMPRODUCT((AE95=$AE$7:$AE$2085)*(AI95=$AI$7:$AI$2085)*((AO95&lt;$AP$7:$AP$2085)*(AP95&gt;$AO$7:$AO$2085))*(ROW($AE$7:$AE$2085)&lt;&gt;ROW(AE95)))&gt;0,"Cruzado","Sin cruce")))</f>
        <v>Sin cruce</v>
      </c>
      <c r="AS95" s="94" t="str">
        <f t="shared" si="1"/>
        <v>EN4FILIALA</v>
      </c>
      <c r="AT95" s="94" t="str" cm="1">
        <f t="array" ref="AT95">IF(AS95="","",IF(SUMPRODUCT((AS95=$AS$7:$AS$2085)*(AI95=$AI$7:$AI$2085)*(AO95=$AO$7:$AO$2085)*(AP95=$AP$7:$AP$2085)*(ROW($AS$7:$AS$2085)&lt;&gt;ROW(AS95))*((S95=0)*($S$7:$S$2085&gt;0)+(S95&gt;0)*($S$7:$S$2085=0)))&gt;0,"SALONES UNIDOS",IF(SUMPRODUCT((AS95=$AS$7:$AS$2085)*(AI95=$AI$7:$AI$2085)*((AO95&lt;$AP$7:$AP$2085)*(AP95&gt;$AO$7:$AO$2085))*(ROW($AS$7:$AS$2085)&lt;&gt;ROW(AS95)))&gt;0,"Cruzado","Sin cruce")))</f>
        <v>Sin cruce</v>
      </c>
    </row>
    <row r="96" spans="3:46" s="9" customFormat="1" ht="18.75" hidden="1" customHeight="1">
      <c r="C96" s="496" t="s">
        <v>572</v>
      </c>
      <c r="D96" s="479" t="s">
        <v>573</v>
      </c>
      <c r="E96" s="479">
        <v>20261</v>
      </c>
      <c r="F96" s="503" t="s">
        <v>38</v>
      </c>
      <c r="G96" s="497" t="s">
        <v>80</v>
      </c>
      <c r="H96" s="503" t="s">
        <v>63</v>
      </c>
      <c r="I96" s="503">
        <v>4</v>
      </c>
      <c r="J96" s="503" t="s">
        <v>41</v>
      </c>
      <c r="K96" s="503" t="s">
        <v>41</v>
      </c>
      <c r="L96" s="499" t="s">
        <v>647</v>
      </c>
      <c r="M96" s="535" t="s">
        <v>648</v>
      </c>
      <c r="N96" s="15" t="s">
        <v>637</v>
      </c>
      <c r="O96" s="15" t="s">
        <v>578</v>
      </c>
      <c r="P96" s="503" t="s">
        <v>579</v>
      </c>
      <c r="Q96" s="15">
        <v>2</v>
      </c>
      <c r="R96" s="15">
        <v>0</v>
      </c>
      <c r="S96" s="479">
        <v>2</v>
      </c>
      <c r="T96" s="15">
        <v>5</v>
      </c>
      <c r="U96" s="471"/>
      <c r="V96" s="550">
        <v>45</v>
      </c>
      <c r="W96" s="497">
        <v>44407156</v>
      </c>
      <c r="X96" s="566" t="s">
        <v>350</v>
      </c>
      <c r="Y96" s="15" t="s">
        <v>579</v>
      </c>
      <c r="Z96" s="15"/>
      <c r="AA96" s="15"/>
      <c r="AB96" s="15"/>
      <c r="AC96" s="485" t="s">
        <v>643</v>
      </c>
      <c r="AD96" s="15"/>
      <c r="AE96" s="479"/>
      <c r="AF96" s="497"/>
      <c r="AG96" s="497"/>
      <c r="AH96" s="497" t="s">
        <v>582</v>
      </c>
      <c r="AI96" s="15">
        <v>7</v>
      </c>
      <c r="AJ96" s="15">
        <v>9</v>
      </c>
      <c r="AK96" s="15">
        <v>20</v>
      </c>
      <c r="AL96" s="15">
        <v>11</v>
      </c>
      <c r="AM96" s="15">
        <v>0</v>
      </c>
      <c r="AN96" s="490">
        <f>IF(AJ96="",S96,ROUND(((((AL96/24)+(AM96/1440))-((AJ96/24)+(AK96/1440)))*1440/50),5))</f>
        <v>2</v>
      </c>
      <c r="AO96" s="491">
        <f>AJ96/24+AK96/1440</f>
        <v>0.3888888888888889</v>
      </c>
      <c r="AP96" s="491">
        <f>AL96/24+AM96/1440</f>
        <v>0.45833333333333331</v>
      </c>
      <c r="AQ96" s="23" t="str" cm="1">
        <f t="array" ref="AQ96">IF(X96="","",IF(SUMPRODUCT((X96=$X$7:$X$2085)*(AI96=$AI$7:$AI$2085)*(AO96=$AO$7:$AO$2085)*(AP96=$AP$7:$AP$2085)*(ROW($X$7:$X$2085)&lt;&gt;ROW(X96))*((S96=0)*($S$7:$S$2085&gt;0)+(S96&gt;0)*($S$7:$S$2085=0)))&gt;0,"SALONES UNIDOS",IF(SUMPRODUCT((X96=$X$7:$X$2085)*(AI96=$AI$7:$AI$2085)*((AO96&lt;$AP$7:$AP$2085)*(AP96&gt;$AO$7:$AO$2085))*(ROW($X$7:$X$2085)&lt;&gt;ROW(X96)))&gt;0,"Cruzado","Sin cruce")))</f>
        <v>Sin cruce</v>
      </c>
      <c r="AR96" s="23" t="str" cm="1">
        <f t="array" ref="AR96">IF(AE96="","",IF(SUMPRODUCT((AE96=$AE$7:$AE$2085)*(AI96=$AI$7:$AI$2085)*(AO96=$AO$7:$AO$2085)*(AP96=$AP$7:$AP$2085)*(ROW($AE$7:$AE$2085)&lt;&gt;ROW(AE96))*((S96=0)*($S$7:$S$2085&gt;0)+(S96&gt;0)*($S$7:$S$2085=0)))&gt;0,"SALONES UNIDOS",IF(SUMPRODUCT((AE96=$AE$7:$AE$2085)*(AI96=$AI$7:$AI$2085)*((AO96&lt;$AP$7:$AP$2085)*(AP96&gt;$AO$7:$AO$2085))*(ROW($AE$7:$AE$2085)&lt;&gt;ROW(AE96)))&gt;0,"Cruzado","Sin cruce")))</f>
        <v/>
      </c>
      <c r="AS96" s="94" t="str">
        <f t="shared" si="1"/>
        <v>EN4FILIALA</v>
      </c>
      <c r="AT96" s="94" t="str" cm="1">
        <f t="array" ref="AT96">IF(AS96="","",IF(SUMPRODUCT((AS96=$AS$7:$AS$2085)*(AI96=$AI$7:$AI$2085)*(AO96=$AO$7:$AO$2085)*(AP96=$AP$7:$AP$2085)*(ROW($AS$7:$AS$2085)&lt;&gt;ROW(AS96))*((S96=0)*($S$7:$S$2085&gt;0)+(S96&gt;0)*($S$7:$S$2085=0)))&gt;0,"SALONES UNIDOS",IF(SUMPRODUCT((AS96=$AS$7:$AS$2085)*(AI96=$AI$7:$AI$2085)*((AO96&lt;$AP$7:$AP$2085)*(AP96&gt;$AO$7:$AO$2085))*(ROW($AS$7:$AS$2085)&lt;&gt;ROW(AS96)))&gt;0,"Cruzado","Sin cruce")))</f>
        <v>Sin cruce</v>
      </c>
    </row>
    <row r="97" spans="3:46" s="9" customFormat="1" ht="18.75" hidden="1" customHeight="1">
      <c r="C97" s="496" t="s">
        <v>572</v>
      </c>
      <c r="D97" s="479" t="s">
        <v>573</v>
      </c>
      <c r="E97" s="479">
        <v>20261</v>
      </c>
      <c r="F97" s="503" t="s">
        <v>38</v>
      </c>
      <c r="G97" s="497" t="s">
        <v>80</v>
      </c>
      <c r="H97" s="503" t="s">
        <v>63</v>
      </c>
      <c r="I97" s="503">
        <v>4</v>
      </c>
      <c r="J97" s="587" t="s">
        <v>41</v>
      </c>
      <c r="K97" s="503" t="s">
        <v>41</v>
      </c>
      <c r="L97" s="499" t="s">
        <v>647</v>
      </c>
      <c r="M97" s="535" t="s">
        <v>648</v>
      </c>
      <c r="N97" s="15" t="s">
        <v>637</v>
      </c>
      <c r="O97" s="15" t="s">
        <v>578</v>
      </c>
      <c r="P97" s="503" t="s">
        <v>579</v>
      </c>
      <c r="Q97" s="15">
        <v>0</v>
      </c>
      <c r="R97" s="15">
        <v>6</v>
      </c>
      <c r="S97" s="479">
        <v>6</v>
      </c>
      <c r="T97" s="15">
        <v>5</v>
      </c>
      <c r="U97" s="471"/>
      <c r="V97" s="550">
        <v>45</v>
      </c>
      <c r="W97" s="497">
        <v>44407156</v>
      </c>
      <c r="X97" s="566" t="s">
        <v>350</v>
      </c>
      <c r="Y97" s="15" t="s">
        <v>579</v>
      </c>
      <c r="Z97" s="15"/>
      <c r="AA97" s="15"/>
      <c r="AB97" s="15"/>
      <c r="AC97" s="493"/>
      <c r="AD97" s="15"/>
      <c r="AE97" s="15" t="s">
        <v>649</v>
      </c>
      <c r="AF97" s="497"/>
      <c r="AG97" s="497"/>
      <c r="AH97" s="497" t="s">
        <v>100</v>
      </c>
      <c r="AI97" s="15">
        <v>7</v>
      </c>
      <c r="AJ97" s="15">
        <v>11</v>
      </c>
      <c r="AK97" s="15">
        <v>0</v>
      </c>
      <c r="AL97" s="15">
        <v>16</v>
      </c>
      <c r="AM97" s="15">
        <v>0</v>
      </c>
      <c r="AN97" s="490">
        <f>IF(AJ97="",S97,ROUND(((((AL97/24)+(AM97/1440))-((AJ97/24)+(AK97/1440)))*1440/50),5))</f>
        <v>6</v>
      </c>
      <c r="AO97" s="491">
        <f>AJ97/24+AK97/1440</f>
        <v>0.45833333333333331</v>
      </c>
      <c r="AP97" s="491">
        <f>AL97/24+AM97/1440</f>
        <v>0.66666666666666663</v>
      </c>
      <c r="AQ97" s="23" t="str" cm="1">
        <f t="array" ref="AQ97">IF(X97="","",IF(SUMPRODUCT((X97=$X$7:$X$2085)*(AI97=$AI$7:$AI$2085)*(AO97=$AO$7:$AO$2085)*(AP97=$AP$7:$AP$2085)*(ROW($X$7:$X$2085)&lt;&gt;ROW(X97))*((S97=0)*($S$7:$S$2085&gt;0)+(S97&gt;0)*($S$7:$S$2085=0)))&gt;0,"SALONES UNIDOS",IF(SUMPRODUCT((X97=$X$7:$X$2085)*(AI97=$AI$7:$AI$2085)*((AO97&lt;$AP$7:$AP$2085)*(AP97&gt;$AO$7:$AO$2085))*(ROW($X$7:$X$2085)&lt;&gt;ROW(X97)))&gt;0,"Cruzado","Sin cruce")))</f>
        <v>Sin cruce</v>
      </c>
      <c r="AR97" s="23" t="str" cm="1">
        <f t="array" ref="AR97">IF(AE97="","",IF(SUMPRODUCT((AE97=$AE$7:$AE$2085)*(AI97=$AI$7:$AI$2085)*(AO97=$AO$7:$AO$2085)*(AP97=$AP$7:$AP$2085)*(ROW($AE$7:$AE$2085)&lt;&gt;ROW(AE97))*((S97=0)*($S$7:$S$2085&gt;0)+(S97&gt;0)*($S$7:$S$2085=0)))&gt;0,"SALONES UNIDOS",IF(SUMPRODUCT((AE97=$AE$7:$AE$2085)*(AI97=$AI$7:$AI$2085)*((AO97&lt;$AP$7:$AP$2085)*(AP97&gt;$AO$7:$AO$2085))*(ROW($AE$7:$AE$2085)&lt;&gt;ROW(AE97)))&gt;0,"Cruzado","Sin cruce")))</f>
        <v>Sin cruce</v>
      </c>
      <c r="AS97" s="94" t="str">
        <f t="shared" si="1"/>
        <v>EN4FILIALA</v>
      </c>
      <c r="AT97" s="94" t="str" cm="1">
        <f t="array" ref="AT97">IF(AS97="","",IF(SUMPRODUCT((AS97=$AS$7:$AS$2085)*(AI97=$AI$7:$AI$2085)*(AO97=$AO$7:$AO$2085)*(AP97=$AP$7:$AP$2085)*(ROW($AS$7:$AS$2085)&lt;&gt;ROW(AS97))*((S97=0)*($S$7:$S$2085&gt;0)+(S97&gt;0)*($S$7:$S$2085=0)))&gt;0,"SALONES UNIDOS",IF(SUMPRODUCT((AS97=$AS$7:$AS$2085)*(AI97=$AI$7:$AI$2085)*((AO97&lt;$AP$7:$AP$2085)*(AP97&gt;$AO$7:$AO$2085))*(ROW($AS$7:$AS$2085)&lt;&gt;ROW(AS97)))&gt;0,"Cruzado","Sin cruce")))</f>
        <v>Sin cruce</v>
      </c>
    </row>
    <row r="98" spans="3:46" s="9" customFormat="1" ht="18.75" hidden="1" customHeight="1">
      <c r="C98" s="496" t="s">
        <v>572</v>
      </c>
      <c r="D98" s="479" t="s">
        <v>573</v>
      </c>
      <c r="E98" s="479">
        <v>20261</v>
      </c>
      <c r="F98" s="503" t="s">
        <v>38</v>
      </c>
      <c r="G98" s="497" t="s">
        <v>80</v>
      </c>
      <c r="H98" s="503" t="s">
        <v>63</v>
      </c>
      <c r="I98" s="503">
        <v>4</v>
      </c>
      <c r="J98" s="503" t="s">
        <v>41</v>
      </c>
      <c r="K98" s="503" t="s">
        <v>41</v>
      </c>
      <c r="L98" s="499" t="s">
        <v>650</v>
      </c>
      <c r="M98" s="535" t="s">
        <v>651</v>
      </c>
      <c r="N98" s="15" t="s">
        <v>637</v>
      </c>
      <c r="O98" s="15" t="s">
        <v>578</v>
      </c>
      <c r="P98" s="503" t="s">
        <v>579</v>
      </c>
      <c r="Q98" s="15">
        <v>3</v>
      </c>
      <c r="R98" s="15">
        <v>0</v>
      </c>
      <c r="S98" s="479">
        <v>3</v>
      </c>
      <c r="T98" s="15">
        <v>4</v>
      </c>
      <c r="U98" s="471"/>
      <c r="V98" s="550">
        <v>45</v>
      </c>
      <c r="W98" s="497">
        <v>70431834</v>
      </c>
      <c r="X98" s="566" t="s">
        <v>224</v>
      </c>
      <c r="Y98" s="15" t="s">
        <v>579</v>
      </c>
      <c r="Z98" s="15"/>
      <c r="AA98" s="15"/>
      <c r="AB98" s="15"/>
      <c r="AC98" s="485" t="s">
        <v>643</v>
      </c>
      <c r="AD98" s="15"/>
      <c r="AE98" s="479"/>
      <c r="AF98" s="497"/>
      <c r="AG98" s="497"/>
      <c r="AH98" s="497" t="s">
        <v>582</v>
      </c>
      <c r="AI98" s="15">
        <v>3</v>
      </c>
      <c r="AJ98" s="15">
        <v>9</v>
      </c>
      <c r="AK98" s="15">
        <v>20</v>
      </c>
      <c r="AL98" s="15">
        <v>11</v>
      </c>
      <c r="AM98" s="15">
        <v>50</v>
      </c>
      <c r="AN98" s="490">
        <f>IF(AJ98="",S98,ROUND(((((AL98/24)+(AM98/1440))-((AJ98/24)+(AK98/1440)))*1440/50),5))</f>
        <v>3</v>
      </c>
      <c r="AO98" s="491">
        <f>AJ98/24+AK98/1440</f>
        <v>0.3888888888888889</v>
      </c>
      <c r="AP98" s="491">
        <f>AL98/24+AM98/1440</f>
        <v>0.49305555555555552</v>
      </c>
      <c r="AQ98" s="23" t="str" cm="1">
        <f t="array" ref="AQ98">IF(X98="","",IF(SUMPRODUCT((X98=$X$7:$X$2085)*(AI98=$AI$7:$AI$2085)*(AO98=$AO$7:$AO$2085)*(AP98=$AP$7:$AP$2085)*(ROW($X$7:$X$2085)&lt;&gt;ROW(X98))*((S98=0)*($S$7:$S$2085&gt;0)+(S98&gt;0)*($S$7:$S$2085=0)))&gt;0,"SALONES UNIDOS",IF(SUMPRODUCT((X98=$X$7:$X$2085)*(AI98=$AI$7:$AI$2085)*((AO98&lt;$AP$7:$AP$2085)*(AP98&gt;$AO$7:$AO$2085))*(ROW($X$7:$X$2085)&lt;&gt;ROW(X98)))&gt;0,"Cruzado","Sin cruce")))</f>
        <v>Sin cruce</v>
      </c>
      <c r="AR98" s="23" t="str" cm="1">
        <f t="array" ref="AR98">IF(AE98="","",IF(SUMPRODUCT((AE98=$AE$7:$AE$2085)*(AI98=$AI$7:$AI$2085)*(AO98=$AO$7:$AO$2085)*(AP98=$AP$7:$AP$2085)*(ROW($AE$7:$AE$2085)&lt;&gt;ROW(AE98))*((S98=0)*($S$7:$S$2085&gt;0)+(S98&gt;0)*($S$7:$S$2085=0)))&gt;0,"SALONES UNIDOS",IF(SUMPRODUCT((AE98=$AE$7:$AE$2085)*(AI98=$AI$7:$AI$2085)*((AO98&lt;$AP$7:$AP$2085)*(AP98&gt;$AO$7:$AO$2085))*(ROW($AE$7:$AE$2085)&lt;&gt;ROW(AE98)))&gt;0,"Cruzado","Sin cruce")))</f>
        <v/>
      </c>
      <c r="AS98" s="94" t="str">
        <f t="shared" si="1"/>
        <v>EN4FILIALA</v>
      </c>
      <c r="AT98" s="94" t="str" cm="1">
        <f t="array" ref="AT98">IF(AS98="","",IF(SUMPRODUCT((AS98=$AS$7:$AS$2085)*(AI98=$AI$7:$AI$2085)*(AO98=$AO$7:$AO$2085)*(AP98=$AP$7:$AP$2085)*(ROW($AS$7:$AS$2085)&lt;&gt;ROW(AS98))*((S98=0)*($S$7:$S$2085&gt;0)+(S98&gt;0)*($S$7:$S$2085=0)))&gt;0,"SALONES UNIDOS",IF(SUMPRODUCT((AS98=$AS$7:$AS$2085)*(AI98=$AI$7:$AI$2085)*((AO98&lt;$AP$7:$AP$2085)*(AP98&gt;$AO$7:$AO$2085))*(ROW($AS$7:$AS$2085)&lt;&gt;ROW(AS98)))&gt;0,"Cruzado","Sin cruce")))</f>
        <v>Sin cruce</v>
      </c>
    </row>
    <row r="99" spans="3:46" s="9" customFormat="1" ht="18.75" hidden="1" customHeight="1">
      <c r="C99" s="496" t="s">
        <v>572</v>
      </c>
      <c r="D99" s="479" t="s">
        <v>573</v>
      </c>
      <c r="E99" s="479">
        <v>20261</v>
      </c>
      <c r="F99" s="503" t="s">
        <v>38</v>
      </c>
      <c r="G99" s="497" t="s">
        <v>80</v>
      </c>
      <c r="H99" s="503" t="s">
        <v>63</v>
      </c>
      <c r="I99" s="503">
        <v>4</v>
      </c>
      <c r="J99" s="503" t="s">
        <v>574</v>
      </c>
      <c r="K99" s="503" t="s">
        <v>41</v>
      </c>
      <c r="L99" s="499" t="s">
        <v>650</v>
      </c>
      <c r="M99" s="535" t="s">
        <v>651</v>
      </c>
      <c r="N99" s="15" t="s">
        <v>637</v>
      </c>
      <c r="O99" s="15" t="s">
        <v>578</v>
      </c>
      <c r="P99" s="503" t="s">
        <v>579</v>
      </c>
      <c r="Q99" s="15">
        <v>0</v>
      </c>
      <c r="R99" s="15">
        <v>2</v>
      </c>
      <c r="S99" s="479">
        <v>2</v>
      </c>
      <c r="T99" s="15">
        <v>4</v>
      </c>
      <c r="U99" s="471"/>
      <c r="V99" s="550">
        <v>23</v>
      </c>
      <c r="W99" s="497">
        <v>70431834</v>
      </c>
      <c r="X99" s="566" t="s">
        <v>224</v>
      </c>
      <c r="Y99" s="15" t="s">
        <v>579</v>
      </c>
      <c r="Z99" s="15"/>
      <c r="AA99" s="15"/>
      <c r="AB99" s="15"/>
      <c r="AC99" s="493"/>
      <c r="AD99" s="15"/>
      <c r="AE99" s="15" t="s">
        <v>640</v>
      </c>
      <c r="AF99" s="497"/>
      <c r="AG99" s="497"/>
      <c r="AH99" s="497" t="s">
        <v>100</v>
      </c>
      <c r="AI99" s="15">
        <v>3</v>
      </c>
      <c r="AJ99" s="15">
        <v>11</v>
      </c>
      <c r="AK99" s="15">
        <v>50</v>
      </c>
      <c r="AL99" s="15">
        <v>13</v>
      </c>
      <c r="AM99" s="15">
        <v>30</v>
      </c>
      <c r="AN99" s="490">
        <f>IF(AJ99="",S99,ROUND(((((AL99/24)+(AM99/1440))-((AJ99/24)+(AK99/1440)))*1440/50),5))</f>
        <v>2</v>
      </c>
      <c r="AO99" s="491">
        <f>AJ99/24+AK99/1440</f>
        <v>0.49305555555555552</v>
      </c>
      <c r="AP99" s="491">
        <f>AL99/24+AM99/1440</f>
        <v>0.5625</v>
      </c>
      <c r="AQ99" s="23" t="str" cm="1">
        <f t="array" ref="AQ99">IF(X99="","",IF(SUMPRODUCT((X99=$X$7:$X$2085)*(AI99=$AI$7:$AI$2085)*(AO99=$AO$7:$AO$2085)*(AP99=$AP$7:$AP$2085)*(ROW($X$7:$X$2085)&lt;&gt;ROW(X99))*((S99=0)*($S$7:$S$2085&gt;0)+(S99&gt;0)*($S$7:$S$2085=0)))&gt;0,"SALONES UNIDOS",IF(SUMPRODUCT((X99=$X$7:$X$2085)*(AI99=$AI$7:$AI$2085)*((AO99&lt;$AP$7:$AP$2085)*(AP99&gt;$AO$7:$AO$2085))*(ROW($X$7:$X$2085)&lt;&gt;ROW(X99)))&gt;0,"Cruzado","Sin cruce")))</f>
        <v>Sin cruce</v>
      </c>
      <c r="AR99" s="23" t="str" cm="1">
        <f t="array" ref="AR99">IF(AE99="","",IF(SUMPRODUCT((AE99=$AE$7:$AE$2085)*(AI99=$AI$7:$AI$2085)*(AO99=$AO$7:$AO$2085)*(AP99=$AP$7:$AP$2085)*(ROW($AE$7:$AE$2085)&lt;&gt;ROW(AE99))*((S99=0)*($S$7:$S$2085&gt;0)+(S99&gt;0)*($S$7:$S$2085=0)))&gt;0,"SALONES UNIDOS",IF(SUMPRODUCT((AE99=$AE$7:$AE$2085)*(AI99=$AI$7:$AI$2085)*((AO99&lt;$AP$7:$AP$2085)*(AP99&gt;$AO$7:$AO$2085))*(ROW($AE$7:$AE$2085)&lt;&gt;ROW(AE99)))&gt;0,"Cruzado","Sin cruce")))</f>
        <v>Sin cruce</v>
      </c>
      <c r="AS99" s="94" t="str">
        <f t="shared" si="1"/>
        <v>EN4FILIALA</v>
      </c>
      <c r="AT99" s="94" t="str" cm="1">
        <f t="array" ref="AT99">IF(AS99="","",IF(SUMPRODUCT((AS99=$AS$7:$AS$2085)*(AI99=$AI$7:$AI$2085)*(AO99=$AO$7:$AO$2085)*(AP99=$AP$7:$AP$2085)*(ROW($AS$7:$AS$2085)&lt;&gt;ROW(AS99))*((S99=0)*($S$7:$S$2085&gt;0)+(S99&gt;0)*($S$7:$S$2085=0)))&gt;0,"SALONES UNIDOS",IF(SUMPRODUCT((AS99=$AS$7:$AS$2085)*(AI99=$AI$7:$AI$2085)*((AO99&lt;$AP$7:$AP$2085)*(AP99&gt;$AO$7:$AO$2085))*(ROW($AS$7:$AS$2085)&lt;&gt;ROW(AS99)))&gt;0,"Cruzado","Sin cruce")))</f>
        <v>Sin cruce</v>
      </c>
    </row>
    <row r="100" spans="3:46" s="9" customFormat="1" ht="18.75" hidden="1" customHeight="1">
      <c r="C100" s="496" t="s">
        <v>572</v>
      </c>
      <c r="D100" s="479" t="s">
        <v>573</v>
      </c>
      <c r="E100" s="479">
        <v>20261</v>
      </c>
      <c r="F100" s="503" t="s">
        <v>38</v>
      </c>
      <c r="G100" s="497" t="s">
        <v>80</v>
      </c>
      <c r="H100" s="503" t="s">
        <v>63</v>
      </c>
      <c r="I100" s="503">
        <v>4</v>
      </c>
      <c r="J100" s="503" t="s">
        <v>583</v>
      </c>
      <c r="K100" s="503" t="s">
        <v>41</v>
      </c>
      <c r="L100" s="499" t="s">
        <v>650</v>
      </c>
      <c r="M100" s="535" t="s">
        <v>651</v>
      </c>
      <c r="N100" s="15" t="s">
        <v>637</v>
      </c>
      <c r="O100" s="15" t="s">
        <v>578</v>
      </c>
      <c r="P100" s="503" t="s">
        <v>579</v>
      </c>
      <c r="Q100" s="15">
        <v>0</v>
      </c>
      <c r="R100" s="15">
        <v>2</v>
      </c>
      <c r="S100" s="479">
        <v>2</v>
      </c>
      <c r="T100" s="15">
        <v>4</v>
      </c>
      <c r="U100" s="471"/>
      <c r="V100" s="550">
        <v>22</v>
      </c>
      <c r="W100" s="497">
        <v>70431834</v>
      </c>
      <c r="X100" s="566" t="s">
        <v>224</v>
      </c>
      <c r="Y100" s="15" t="s">
        <v>579</v>
      </c>
      <c r="Z100" s="15"/>
      <c r="AA100" s="15"/>
      <c r="AB100" s="15"/>
      <c r="AC100" s="493"/>
      <c r="AD100" s="15"/>
      <c r="AE100" s="15" t="s">
        <v>640</v>
      </c>
      <c r="AF100" s="497"/>
      <c r="AG100" s="497"/>
      <c r="AH100" s="497" t="s">
        <v>100</v>
      </c>
      <c r="AI100" s="15">
        <v>3</v>
      </c>
      <c r="AJ100" s="15">
        <v>14</v>
      </c>
      <c r="AK100" s="15">
        <v>20</v>
      </c>
      <c r="AL100" s="15">
        <v>16</v>
      </c>
      <c r="AM100" s="15">
        <v>0</v>
      </c>
      <c r="AN100" s="490">
        <f>IF(AJ100="",S100,ROUND(((((AL100/24)+(AM100/1440))-((AJ100/24)+(AK100/1440)))*1440/50),5))</f>
        <v>2</v>
      </c>
      <c r="AO100" s="491">
        <f>AJ100/24+AK100/1440</f>
        <v>0.59722222222222221</v>
      </c>
      <c r="AP100" s="491">
        <f>AL100/24+AM100/1440</f>
        <v>0.66666666666666663</v>
      </c>
      <c r="AQ100" s="23" t="str" cm="1">
        <f t="array" ref="AQ100">IF(X100="","",IF(SUMPRODUCT((X100=$X$7:$X$2085)*(AI100=$AI$7:$AI$2085)*(AO100=$AO$7:$AO$2085)*(AP100=$AP$7:$AP$2085)*(ROW($X$7:$X$2085)&lt;&gt;ROW(X100))*((S100=0)*($S$7:$S$2085&gt;0)+(S100&gt;0)*($S$7:$S$2085=0)))&gt;0,"SALONES UNIDOS",IF(SUMPRODUCT((X100=$X$7:$X$2085)*(AI100=$AI$7:$AI$2085)*((AO100&lt;$AP$7:$AP$2085)*(AP100&gt;$AO$7:$AO$2085))*(ROW($X$7:$X$2085)&lt;&gt;ROW(X100)))&gt;0,"Cruzado","Sin cruce")))</f>
        <v>Sin cruce</v>
      </c>
      <c r="AR100" s="23" t="str" cm="1">
        <f t="array" ref="AR100">IF(AE100="","",IF(SUMPRODUCT((AE100=$AE$7:$AE$2085)*(AI100=$AI$7:$AI$2085)*(AO100=$AO$7:$AO$2085)*(AP100=$AP$7:$AP$2085)*(ROW($AE$7:$AE$2085)&lt;&gt;ROW(AE100))*((S100=0)*($S$7:$S$2085&gt;0)+(S100&gt;0)*($S$7:$S$2085=0)))&gt;0,"SALONES UNIDOS",IF(SUMPRODUCT((AE100=$AE$7:$AE$2085)*(AI100=$AI$7:$AI$2085)*((AO100&lt;$AP$7:$AP$2085)*(AP100&gt;$AO$7:$AO$2085))*(ROW($AE$7:$AE$2085)&lt;&gt;ROW(AE100)))&gt;0,"Cruzado","Sin cruce")))</f>
        <v>Sin cruce</v>
      </c>
      <c r="AS100" s="94" t="str">
        <f t="shared" si="1"/>
        <v>EN4FILIALA</v>
      </c>
      <c r="AT100" s="94" t="str" cm="1">
        <f t="array" ref="AT100">IF(AS100="","",IF(SUMPRODUCT((AS100=$AS$7:$AS$2085)*(AI100=$AI$7:$AI$2085)*(AO100=$AO$7:$AO$2085)*(AP100=$AP$7:$AP$2085)*(ROW($AS$7:$AS$2085)&lt;&gt;ROW(AS100))*((S100=0)*($S$7:$S$2085&gt;0)+(S100&gt;0)*($S$7:$S$2085=0)))&gt;0,"SALONES UNIDOS",IF(SUMPRODUCT((AS100=$AS$7:$AS$2085)*(AI100=$AI$7:$AI$2085)*((AO100&lt;$AP$7:$AP$2085)*(AP100&gt;$AO$7:$AO$2085))*(ROW($AS$7:$AS$2085)&lt;&gt;ROW(AS100)))&gt;0,"Cruzado","Sin cruce")))</f>
        <v>Sin cruce</v>
      </c>
    </row>
    <row r="101" spans="3:46" s="9" customFormat="1" ht="18.75" hidden="1" customHeight="1">
      <c r="C101" s="496" t="s">
        <v>572</v>
      </c>
      <c r="D101" s="479" t="s">
        <v>573</v>
      </c>
      <c r="E101" s="479">
        <v>20261</v>
      </c>
      <c r="F101" s="503" t="s">
        <v>38</v>
      </c>
      <c r="G101" s="497" t="s">
        <v>80</v>
      </c>
      <c r="H101" s="503" t="s">
        <v>63</v>
      </c>
      <c r="I101" s="503">
        <v>4</v>
      </c>
      <c r="J101" s="503" t="s">
        <v>41</v>
      </c>
      <c r="K101" s="503" t="s">
        <v>41</v>
      </c>
      <c r="L101" s="499" t="s">
        <v>652</v>
      </c>
      <c r="M101" s="535" t="s">
        <v>653</v>
      </c>
      <c r="N101" s="15" t="s">
        <v>577</v>
      </c>
      <c r="O101" s="15" t="s">
        <v>578</v>
      </c>
      <c r="P101" s="503" t="s">
        <v>579</v>
      </c>
      <c r="Q101" s="15">
        <v>2</v>
      </c>
      <c r="R101" s="15">
        <v>0</v>
      </c>
      <c r="S101" s="479">
        <v>2</v>
      </c>
      <c r="T101" s="15">
        <v>3</v>
      </c>
      <c r="U101" s="471"/>
      <c r="V101" s="550">
        <v>45</v>
      </c>
      <c r="W101" s="497">
        <v>40639051</v>
      </c>
      <c r="X101" s="566" t="s">
        <v>361</v>
      </c>
      <c r="Y101" s="15" t="s">
        <v>579</v>
      </c>
      <c r="Z101" s="15"/>
      <c r="AA101" s="15"/>
      <c r="AB101" s="15"/>
      <c r="AC101" s="15" t="s">
        <v>654</v>
      </c>
      <c r="AD101" s="15"/>
      <c r="AE101" s="479"/>
      <c r="AF101" s="497"/>
      <c r="AG101" s="497"/>
      <c r="AH101" s="497" t="s">
        <v>582</v>
      </c>
      <c r="AI101" s="15">
        <v>1</v>
      </c>
      <c r="AJ101" s="15">
        <v>8</v>
      </c>
      <c r="AK101" s="15">
        <v>30</v>
      </c>
      <c r="AL101" s="15">
        <v>10</v>
      </c>
      <c r="AM101" s="15">
        <v>10</v>
      </c>
      <c r="AN101" s="490">
        <f>IF(AJ101="",S101,ROUND(((((AL101/24)+(AM101/1440))-((AJ101/24)+(AK101/1440)))*1440/50),5))</f>
        <v>2</v>
      </c>
      <c r="AO101" s="491">
        <f>AJ101/24+AK101/1440</f>
        <v>0.35416666666666663</v>
      </c>
      <c r="AP101" s="491">
        <f>AL101/24+AM101/1440</f>
        <v>0.4236111111111111</v>
      </c>
      <c r="AQ101" s="23" t="str" cm="1">
        <f t="array" ref="AQ101">IF(X101="","",IF(SUMPRODUCT((X101=$X$7:$X$2085)*(AI101=$AI$7:$AI$2085)*(AO101=$AO$7:$AO$2085)*(AP101=$AP$7:$AP$2085)*(ROW($X$7:$X$2085)&lt;&gt;ROW(X101))*((S101=0)*($S$7:$S$2085&gt;0)+(S101&gt;0)*($S$7:$S$2085=0)))&gt;0,"SALONES UNIDOS",IF(SUMPRODUCT((X101=$X$7:$X$2085)*(AI101=$AI$7:$AI$2085)*((AO101&lt;$AP$7:$AP$2085)*(AP101&gt;$AO$7:$AO$2085))*(ROW($X$7:$X$2085)&lt;&gt;ROW(X101)))&gt;0,"Cruzado","Sin cruce")))</f>
        <v>Sin cruce</v>
      </c>
      <c r="AR101" s="23" t="str" cm="1">
        <f t="array" ref="AR101">IF(AE101="","",IF(SUMPRODUCT((AE101=$AE$7:$AE$2085)*(AI101=$AI$7:$AI$2085)*(AO101=$AO$7:$AO$2085)*(AP101=$AP$7:$AP$2085)*(ROW($AE$7:$AE$2085)&lt;&gt;ROW(AE101))*((S101=0)*($S$7:$S$2085&gt;0)+(S101&gt;0)*($S$7:$S$2085=0)))&gt;0,"SALONES UNIDOS",IF(SUMPRODUCT((AE101=$AE$7:$AE$2085)*(AI101=$AI$7:$AI$2085)*((AO101&lt;$AP$7:$AP$2085)*(AP101&gt;$AO$7:$AO$2085))*(ROW($AE$7:$AE$2085)&lt;&gt;ROW(AE101)))&gt;0,"Cruzado","Sin cruce")))</f>
        <v/>
      </c>
      <c r="AS101" s="94" t="str">
        <f t="shared" si="1"/>
        <v>EN4FILIALA</v>
      </c>
      <c r="AT101" s="94" t="str" cm="1">
        <f t="array" ref="AT101">IF(AS101="","",IF(SUMPRODUCT((AS101=$AS$7:$AS$2085)*(AI101=$AI$7:$AI$2085)*(AO101=$AO$7:$AO$2085)*(AP101=$AP$7:$AP$2085)*(ROW($AS$7:$AS$2085)&lt;&gt;ROW(AS101))*((S101=0)*($S$7:$S$2085&gt;0)+(S101&gt;0)*($S$7:$S$2085=0)))&gt;0,"SALONES UNIDOS",IF(SUMPRODUCT((AS101=$AS$7:$AS$2085)*(AI101=$AI$7:$AI$2085)*((AO101&lt;$AP$7:$AP$2085)*(AP101&gt;$AO$7:$AO$2085))*(ROW($AS$7:$AS$2085)&lt;&gt;ROW(AS101)))&gt;0,"Cruzado","Sin cruce")))</f>
        <v>Sin cruce</v>
      </c>
    </row>
    <row r="102" spans="3:46" s="9" customFormat="1" ht="18.75" hidden="1" customHeight="1">
      <c r="C102" s="496" t="s">
        <v>572</v>
      </c>
      <c r="D102" s="479" t="s">
        <v>573</v>
      </c>
      <c r="E102" s="479">
        <v>20261</v>
      </c>
      <c r="F102" s="503" t="s">
        <v>38</v>
      </c>
      <c r="G102" s="497" t="s">
        <v>80</v>
      </c>
      <c r="H102" s="503" t="s">
        <v>63</v>
      </c>
      <c r="I102" s="503">
        <v>4</v>
      </c>
      <c r="J102" s="503" t="s">
        <v>574</v>
      </c>
      <c r="K102" s="503" t="s">
        <v>41</v>
      </c>
      <c r="L102" s="499" t="s">
        <v>652</v>
      </c>
      <c r="M102" s="535" t="s">
        <v>653</v>
      </c>
      <c r="N102" s="15" t="s">
        <v>577</v>
      </c>
      <c r="O102" s="15" t="s">
        <v>578</v>
      </c>
      <c r="P102" s="503" t="s">
        <v>579</v>
      </c>
      <c r="Q102" s="15">
        <v>0</v>
      </c>
      <c r="R102" s="15">
        <v>2</v>
      </c>
      <c r="S102" s="479">
        <v>2</v>
      </c>
      <c r="T102" s="15">
        <v>3</v>
      </c>
      <c r="U102" s="471"/>
      <c r="V102" s="550">
        <v>23</v>
      </c>
      <c r="W102" s="497">
        <v>40639051</v>
      </c>
      <c r="X102" s="566" t="s">
        <v>361</v>
      </c>
      <c r="Y102" s="15" t="s">
        <v>579</v>
      </c>
      <c r="Z102" s="15"/>
      <c r="AA102" s="15"/>
      <c r="AB102" s="15"/>
      <c r="AC102" s="493"/>
      <c r="AD102" s="15"/>
      <c r="AE102" s="15" t="s">
        <v>580</v>
      </c>
      <c r="AF102" s="497"/>
      <c r="AG102" s="497"/>
      <c r="AH102" s="497" t="s">
        <v>100</v>
      </c>
      <c r="AI102" s="15">
        <v>1</v>
      </c>
      <c r="AJ102" s="15">
        <v>10</v>
      </c>
      <c r="AK102" s="15">
        <v>10</v>
      </c>
      <c r="AL102" s="15">
        <v>11</v>
      </c>
      <c r="AM102" s="15">
        <v>50</v>
      </c>
      <c r="AN102" s="490">
        <f>IF(AJ102="",S102,ROUND(((((AL102/24)+(AM102/1440))-((AJ102/24)+(AK102/1440)))*1440/50),5))</f>
        <v>2</v>
      </c>
      <c r="AO102" s="491">
        <f>AJ102/24+AK102/1440</f>
        <v>0.4236111111111111</v>
      </c>
      <c r="AP102" s="491">
        <f>AL102/24+AM102/1440</f>
        <v>0.49305555555555552</v>
      </c>
      <c r="AQ102" s="23" t="str" cm="1">
        <f t="array" ref="AQ102">IF(X102="","",IF(SUMPRODUCT((X102=$X$7:$X$2085)*(AI102=$AI$7:$AI$2085)*(AO102=$AO$7:$AO$2085)*(AP102=$AP$7:$AP$2085)*(ROW($X$7:$X$2085)&lt;&gt;ROW(X102))*((S102=0)*($S$7:$S$2085&gt;0)+(S102&gt;0)*($S$7:$S$2085=0)))&gt;0,"SALONES UNIDOS",IF(SUMPRODUCT((X102=$X$7:$X$2085)*(AI102=$AI$7:$AI$2085)*((AO102&lt;$AP$7:$AP$2085)*(AP102&gt;$AO$7:$AO$2085))*(ROW($X$7:$X$2085)&lt;&gt;ROW(X102)))&gt;0,"Cruzado","Sin cruce")))</f>
        <v>Sin cruce</v>
      </c>
      <c r="AR102" s="23" t="str" cm="1">
        <f t="array" ref="AR102">IF(AE102="","",IF(SUMPRODUCT((AE102=$AE$7:$AE$2085)*(AI102=$AI$7:$AI$2085)*(AO102=$AO$7:$AO$2085)*(AP102=$AP$7:$AP$2085)*(ROW($AE$7:$AE$2085)&lt;&gt;ROW(AE102))*((S102=0)*($S$7:$S$2085&gt;0)+(S102&gt;0)*($S$7:$S$2085=0)))&gt;0,"SALONES UNIDOS",IF(SUMPRODUCT((AE102=$AE$7:$AE$2085)*(AI102=$AI$7:$AI$2085)*((AO102&lt;$AP$7:$AP$2085)*(AP102&gt;$AO$7:$AO$2085))*(ROW($AE$7:$AE$2085)&lt;&gt;ROW(AE102)))&gt;0,"Cruzado","Sin cruce")))</f>
        <v>Sin cruce</v>
      </c>
      <c r="AS102" s="94" t="str">
        <f t="shared" si="1"/>
        <v>EN4FILIALA</v>
      </c>
      <c r="AT102" s="94" t="str" cm="1">
        <f t="array" ref="AT102">IF(AS102="","",IF(SUMPRODUCT((AS102=$AS$7:$AS$2085)*(AI102=$AI$7:$AI$2085)*(AO102=$AO$7:$AO$2085)*(AP102=$AP$7:$AP$2085)*(ROW($AS$7:$AS$2085)&lt;&gt;ROW(AS102))*((S102=0)*($S$7:$S$2085&gt;0)+(S102&gt;0)*($S$7:$S$2085=0)))&gt;0,"SALONES UNIDOS",IF(SUMPRODUCT((AS102=$AS$7:$AS$2085)*(AI102=$AI$7:$AI$2085)*((AO102&lt;$AP$7:$AP$2085)*(AP102&gt;$AO$7:$AO$2085))*(ROW($AS$7:$AS$2085)&lt;&gt;ROW(AS102)))&gt;0,"Cruzado","Sin cruce")))</f>
        <v>Sin cruce</v>
      </c>
    </row>
    <row r="103" spans="3:46" s="9" customFormat="1" ht="18.75" hidden="1" customHeight="1">
      <c r="C103" s="496" t="s">
        <v>572</v>
      </c>
      <c r="D103" s="479" t="s">
        <v>573</v>
      </c>
      <c r="E103" s="479">
        <v>20261</v>
      </c>
      <c r="F103" s="503" t="s">
        <v>38</v>
      </c>
      <c r="G103" s="497" t="s">
        <v>80</v>
      </c>
      <c r="H103" s="503" t="s">
        <v>63</v>
      </c>
      <c r="I103" s="503">
        <v>4</v>
      </c>
      <c r="J103" s="503" t="s">
        <v>583</v>
      </c>
      <c r="K103" s="503" t="s">
        <v>41</v>
      </c>
      <c r="L103" s="499" t="s">
        <v>652</v>
      </c>
      <c r="M103" s="535" t="s">
        <v>653</v>
      </c>
      <c r="N103" s="15" t="s">
        <v>577</v>
      </c>
      <c r="O103" s="15" t="s">
        <v>578</v>
      </c>
      <c r="P103" s="503" t="s">
        <v>579</v>
      </c>
      <c r="Q103" s="15">
        <v>0</v>
      </c>
      <c r="R103" s="15">
        <v>2</v>
      </c>
      <c r="S103" s="479">
        <v>2</v>
      </c>
      <c r="T103" s="15">
        <v>3</v>
      </c>
      <c r="U103" s="471"/>
      <c r="V103" s="550">
        <v>22</v>
      </c>
      <c r="W103" s="497">
        <v>40639051</v>
      </c>
      <c r="X103" s="566" t="s">
        <v>361</v>
      </c>
      <c r="Y103" s="15" t="s">
        <v>579</v>
      </c>
      <c r="Z103" s="15"/>
      <c r="AA103" s="15"/>
      <c r="AB103" s="15"/>
      <c r="AC103" s="493"/>
      <c r="AD103" s="15"/>
      <c r="AE103" s="15" t="s">
        <v>580</v>
      </c>
      <c r="AF103" s="497"/>
      <c r="AG103" s="497"/>
      <c r="AH103" s="497" t="s">
        <v>100</v>
      </c>
      <c r="AI103" s="15">
        <v>1</v>
      </c>
      <c r="AJ103" s="15">
        <v>11</v>
      </c>
      <c r="AK103" s="15">
        <v>50</v>
      </c>
      <c r="AL103" s="15">
        <v>13</v>
      </c>
      <c r="AM103" s="15">
        <v>30</v>
      </c>
      <c r="AN103" s="490">
        <f>IF(AJ103="",S103,ROUND(((((AL103/24)+(AM103/1440))-((AJ103/24)+(AK103/1440)))*1440/50),5))</f>
        <v>2</v>
      </c>
      <c r="AO103" s="491">
        <f>AJ103/24+AK103/1440</f>
        <v>0.49305555555555552</v>
      </c>
      <c r="AP103" s="491">
        <f>AL103/24+AM103/1440</f>
        <v>0.5625</v>
      </c>
      <c r="AQ103" s="23" t="str" cm="1">
        <f t="array" ref="AQ103">IF(X103="","",IF(SUMPRODUCT((X103=$X$7:$X$2085)*(AI103=$AI$7:$AI$2085)*(AO103=$AO$7:$AO$2085)*(AP103=$AP$7:$AP$2085)*(ROW($X$7:$X$2085)&lt;&gt;ROW(X103))*((S103=0)*($S$7:$S$2085&gt;0)+(S103&gt;0)*($S$7:$S$2085=0)))&gt;0,"SALONES UNIDOS",IF(SUMPRODUCT((X103=$X$7:$X$2085)*(AI103=$AI$7:$AI$2085)*((AO103&lt;$AP$7:$AP$2085)*(AP103&gt;$AO$7:$AO$2085))*(ROW($X$7:$X$2085)&lt;&gt;ROW(X103)))&gt;0,"Cruzado","Sin cruce")))</f>
        <v>Sin cruce</v>
      </c>
      <c r="AR103" s="23" t="str" cm="1">
        <f t="array" ref="AR103">IF(AE103="","",IF(SUMPRODUCT((AE103=$AE$7:$AE$2085)*(AI103=$AI$7:$AI$2085)*(AO103=$AO$7:$AO$2085)*(AP103=$AP$7:$AP$2085)*(ROW($AE$7:$AE$2085)&lt;&gt;ROW(AE103))*((S103=0)*($S$7:$S$2085&gt;0)+(S103&gt;0)*($S$7:$S$2085=0)))&gt;0,"SALONES UNIDOS",IF(SUMPRODUCT((AE103=$AE$7:$AE$2085)*(AI103=$AI$7:$AI$2085)*((AO103&lt;$AP$7:$AP$2085)*(AP103&gt;$AO$7:$AO$2085))*(ROW($AE$7:$AE$2085)&lt;&gt;ROW(AE103)))&gt;0,"Cruzado","Sin cruce")))</f>
        <v>Sin cruce</v>
      </c>
      <c r="AS103" s="94" t="str">
        <f t="shared" si="1"/>
        <v>EN4FILIALA</v>
      </c>
      <c r="AT103" s="94" t="str" cm="1">
        <f t="array" ref="AT103">IF(AS103="","",IF(SUMPRODUCT((AS103=$AS$7:$AS$2085)*(AI103=$AI$7:$AI$2085)*(AO103=$AO$7:$AO$2085)*(AP103=$AP$7:$AP$2085)*(ROW($AS$7:$AS$2085)&lt;&gt;ROW(AS103))*((S103=0)*($S$7:$S$2085&gt;0)+(S103&gt;0)*($S$7:$S$2085=0)))&gt;0,"SALONES UNIDOS",IF(SUMPRODUCT((AS103=$AS$7:$AS$2085)*(AI103=$AI$7:$AI$2085)*((AO103&lt;$AP$7:$AP$2085)*(AP103&gt;$AO$7:$AO$2085))*(ROW($AS$7:$AS$2085)&lt;&gt;ROW(AS103)))&gt;0,"Cruzado","Sin cruce")))</f>
        <v>Sin cruce</v>
      </c>
    </row>
    <row r="104" spans="3:46" s="9" customFormat="1" ht="18.75" hidden="1" customHeight="1">
      <c r="C104" s="496" t="s">
        <v>572</v>
      </c>
      <c r="D104" s="479" t="s">
        <v>573</v>
      </c>
      <c r="E104" s="479">
        <v>20261</v>
      </c>
      <c r="F104" s="503" t="s">
        <v>38</v>
      </c>
      <c r="G104" s="497" t="s">
        <v>80</v>
      </c>
      <c r="H104" s="503" t="s">
        <v>63</v>
      </c>
      <c r="I104" s="503">
        <v>4</v>
      </c>
      <c r="J104" s="503" t="s">
        <v>41</v>
      </c>
      <c r="K104" s="503" t="s">
        <v>41</v>
      </c>
      <c r="L104" s="499" t="s">
        <v>655</v>
      </c>
      <c r="M104" s="535" t="s">
        <v>656</v>
      </c>
      <c r="N104" s="15" t="s">
        <v>577</v>
      </c>
      <c r="O104" s="15" t="s">
        <v>578</v>
      </c>
      <c r="P104" s="503" t="s">
        <v>579</v>
      </c>
      <c r="Q104" s="15">
        <v>2</v>
      </c>
      <c r="R104" s="15">
        <v>0</v>
      </c>
      <c r="S104" s="479">
        <v>2</v>
      </c>
      <c r="T104" s="15">
        <v>4</v>
      </c>
      <c r="U104" s="471"/>
      <c r="V104" s="550">
        <v>45</v>
      </c>
      <c r="W104" s="497">
        <v>21405273</v>
      </c>
      <c r="X104" s="566" t="s">
        <v>381</v>
      </c>
      <c r="Y104" s="15" t="s">
        <v>579</v>
      </c>
      <c r="Z104" s="15"/>
      <c r="AA104" s="15"/>
      <c r="AB104" s="15"/>
      <c r="AC104" s="485" t="s">
        <v>643</v>
      </c>
      <c r="AD104" s="15"/>
      <c r="AE104" s="479"/>
      <c r="AF104" s="497"/>
      <c r="AG104" s="497"/>
      <c r="AH104" s="497" t="s">
        <v>582</v>
      </c>
      <c r="AI104" s="15">
        <v>1</v>
      </c>
      <c r="AJ104" s="15">
        <v>14</v>
      </c>
      <c r="AK104" s="15">
        <v>20</v>
      </c>
      <c r="AL104" s="15">
        <v>16</v>
      </c>
      <c r="AM104" s="15">
        <v>0</v>
      </c>
      <c r="AN104" s="490">
        <f>IF(AJ104="",S104,ROUND(((((AL104/24)+(AM104/1440))-((AJ104/24)+(AK104/1440)))*1440/50),5))</f>
        <v>2</v>
      </c>
      <c r="AO104" s="491">
        <f>AJ104/24+AK104/1440</f>
        <v>0.59722222222222221</v>
      </c>
      <c r="AP104" s="491">
        <f>AL104/24+AM104/1440</f>
        <v>0.66666666666666663</v>
      </c>
      <c r="AQ104" s="23" t="str" cm="1">
        <f t="array" ref="AQ104">IF(X104="","",IF(SUMPRODUCT((X104=$X$7:$X$2085)*(AI104=$AI$7:$AI$2085)*(AO104=$AO$7:$AO$2085)*(AP104=$AP$7:$AP$2085)*(ROW($X$7:$X$2085)&lt;&gt;ROW(X104))*((S104=0)*($S$7:$S$2085&gt;0)+(S104&gt;0)*($S$7:$S$2085=0)))&gt;0,"SALONES UNIDOS",IF(SUMPRODUCT((X104=$X$7:$X$2085)*(AI104=$AI$7:$AI$2085)*((AO104&lt;$AP$7:$AP$2085)*(AP104&gt;$AO$7:$AO$2085))*(ROW($X$7:$X$2085)&lt;&gt;ROW(X104)))&gt;0,"Cruzado","Sin cruce")))</f>
        <v>Sin cruce</v>
      </c>
      <c r="AR104" s="23" t="str" cm="1">
        <f t="array" ref="AR104">IF(AE104="","",IF(SUMPRODUCT((AE104=$AE$7:$AE$2085)*(AI104=$AI$7:$AI$2085)*(AO104=$AO$7:$AO$2085)*(AP104=$AP$7:$AP$2085)*(ROW($AE$7:$AE$2085)&lt;&gt;ROW(AE104))*((S104=0)*($S$7:$S$2085&gt;0)+(S104&gt;0)*($S$7:$S$2085=0)))&gt;0,"SALONES UNIDOS",IF(SUMPRODUCT((AE104=$AE$7:$AE$2085)*(AI104=$AI$7:$AI$2085)*((AO104&lt;$AP$7:$AP$2085)*(AP104&gt;$AO$7:$AO$2085))*(ROW($AE$7:$AE$2085)&lt;&gt;ROW(AE104)))&gt;0,"Cruzado","Sin cruce")))</f>
        <v/>
      </c>
      <c r="AS104" s="94" t="str">
        <f t="shared" si="1"/>
        <v>EN4FILIALA</v>
      </c>
      <c r="AT104" s="94" t="str" cm="1">
        <f t="array" ref="AT104">IF(AS104="","",IF(SUMPRODUCT((AS104=$AS$7:$AS$2085)*(AI104=$AI$7:$AI$2085)*(AO104=$AO$7:$AO$2085)*(AP104=$AP$7:$AP$2085)*(ROW($AS$7:$AS$2085)&lt;&gt;ROW(AS104))*((S104=0)*($S$7:$S$2085&gt;0)+(S104&gt;0)*($S$7:$S$2085=0)))&gt;0,"SALONES UNIDOS",IF(SUMPRODUCT((AS104=$AS$7:$AS$2085)*(AI104=$AI$7:$AI$2085)*((AO104&lt;$AP$7:$AP$2085)*(AP104&gt;$AO$7:$AO$2085))*(ROW($AS$7:$AS$2085)&lt;&gt;ROW(AS104)))&gt;0,"Cruzado","Sin cruce")))</f>
        <v>Sin cruce</v>
      </c>
    </row>
    <row r="105" spans="3:46" s="9" customFormat="1" ht="18.75" hidden="1" customHeight="1">
      <c r="C105" s="496" t="s">
        <v>572</v>
      </c>
      <c r="D105" s="479" t="s">
        <v>573</v>
      </c>
      <c r="E105" s="479">
        <v>20261</v>
      </c>
      <c r="F105" s="503" t="s">
        <v>38</v>
      </c>
      <c r="G105" s="497" t="s">
        <v>80</v>
      </c>
      <c r="H105" s="503" t="s">
        <v>63</v>
      </c>
      <c r="I105" s="503">
        <v>4</v>
      </c>
      <c r="J105" s="503" t="s">
        <v>574</v>
      </c>
      <c r="K105" s="503" t="s">
        <v>41</v>
      </c>
      <c r="L105" s="499" t="s">
        <v>655</v>
      </c>
      <c r="M105" s="535" t="s">
        <v>656</v>
      </c>
      <c r="N105" s="15" t="s">
        <v>577</v>
      </c>
      <c r="O105" s="15" t="s">
        <v>578</v>
      </c>
      <c r="P105" s="503" t="s">
        <v>579</v>
      </c>
      <c r="Q105" s="15">
        <v>0</v>
      </c>
      <c r="R105" s="15">
        <v>4</v>
      </c>
      <c r="S105" s="479">
        <v>4</v>
      </c>
      <c r="T105" s="15">
        <v>4</v>
      </c>
      <c r="U105" s="471"/>
      <c r="V105" s="550">
        <v>23</v>
      </c>
      <c r="W105" s="497">
        <v>21405273</v>
      </c>
      <c r="X105" s="566" t="s">
        <v>381</v>
      </c>
      <c r="Y105" s="15" t="s">
        <v>579</v>
      </c>
      <c r="Z105" s="15"/>
      <c r="AA105" s="15"/>
      <c r="AB105" s="15"/>
      <c r="AC105" s="493"/>
      <c r="AD105" s="15"/>
      <c r="AE105" s="15" t="s">
        <v>614</v>
      </c>
      <c r="AF105" s="497"/>
      <c r="AG105" s="497"/>
      <c r="AH105" s="497" t="s">
        <v>100</v>
      </c>
      <c r="AI105" s="15">
        <v>2</v>
      </c>
      <c r="AJ105" s="15">
        <v>14</v>
      </c>
      <c r="AK105" s="15">
        <v>20</v>
      </c>
      <c r="AL105" s="15">
        <v>17</v>
      </c>
      <c r="AM105" s="15">
        <v>40</v>
      </c>
      <c r="AN105" s="490">
        <f>IF(AJ105="",S105,ROUND(((((AL105/24)+(AM105/1440))-((AJ105/24)+(AK105/1440)))*1440/50),5))</f>
        <v>4</v>
      </c>
      <c r="AO105" s="491">
        <f>AJ105/24+AK105/1440</f>
        <v>0.59722222222222221</v>
      </c>
      <c r="AP105" s="491">
        <f>AL105/24+AM105/1440</f>
        <v>0.73611111111111116</v>
      </c>
      <c r="AQ105" s="23" t="str" cm="1">
        <f t="array" ref="AQ105">IF(X105="","",IF(SUMPRODUCT((X105=$X$7:$X$2085)*(AI105=$AI$7:$AI$2085)*(AO105=$AO$7:$AO$2085)*(AP105=$AP$7:$AP$2085)*(ROW($X$7:$X$2085)&lt;&gt;ROW(X105))*((S105=0)*($S$7:$S$2085&gt;0)+(S105&gt;0)*($S$7:$S$2085=0)))&gt;0,"SALONES UNIDOS",IF(SUMPRODUCT((X105=$X$7:$X$2085)*(AI105=$AI$7:$AI$2085)*((AO105&lt;$AP$7:$AP$2085)*(AP105&gt;$AO$7:$AO$2085))*(ROW($X$7:$X$2085)&lt;&gt;ROW(X105)))&gt;0,"Cruzado","Sin cruce")))</f>
        <v>Sin cruce</v>
      </c>
      <c r="AR105" s="23" t="str" cm="1">
        <f t="array" ref="AR105">IF(AE105="","",IF(SUMPRODUCT((AE105=$AE$7:$AE$2085)*(AI105=$AI$7:$AI$2085)*(AO105=$AO$7:$AO$2085)*(AP105=$AP$7:$AP$2085)*(ROW($AE$7:$AE$2085)&lt;&gt;ROW(AE105))*((S105=0)*($S$7:$S$2085&gt;0)+(S105&gt;0)*($S$7:$S$2085=0)))&gt;0,"SALONES UNIDOS",IF(SUMPRODUCT((AE105=$AE$7:$AE$2085)*(AI105=$AI$7:$AI$2085)*((AO105&lt;$AP$7:$AP$2085)*(AP105&gt;$AO$7:$AO$2085))*(ROW($AE$7:$AE$2085)&lt;&gt;ROW(AE105)))&gt;0,"Cruzado","Sin cruce")))</f>
        <v>Cruzado</v>
      </c>
      <c r="AS105" s="94" t="str">
        <f t="shared" si="1"/>
        <v>EN4FILIALA</v>
      </c>
      <c r="AT105" s="94" t="str" cm="1">
        <f t="array" ref="AT105">IF(AS105="","",IF(SUMPRODUCT((AS105=$AS$7:$AS$2085)*(AI105=$AI$7:$AI$2085)*(AO105=$AO$7:$AO$2085)*(AP105=$AP$7:$AP$2085)*(ROW($AS$7:$AS$2085)&lt;&gt;ROW(AS105))*((S105=0)*($S$7:$S$2085&gt;0)+(S105&gt;0)*($S$7:$S$2085=0)))&gt;0,"SALONES UNIDOS",IF(SUMPRODUCT((AS105=$AS$7:$AS$2085)*(AI105=$AI$7:$AI$2085)*((AO105&lt;$AP$7:$AP$2085)*(AP105&gt;$AO$7:$AO$2085))*(ROW($AS$7:$AS$2085)&lt;&gt;ROW(AS105)))&gt;0,"Cruzado","Sin cruce")))</f>
        <v>Sin cruce</v>
      </c>
    </row>
    <row r="106" spans="3:46" s="9" customFormat="1" ht="18.75" hidden="1" customHeight="1">
      <c r="C106" s="496" t="s">
        <v>572</v>
      </c>
      <c r="D106" s="479" t="s">
        <v>573</v>
      </c>
      <c r="E106" s="479">
        <v>20261</v>
      </c>
      <c r="F106" s="503" t="s">
        <v>38</v>
      </c>
      <c r="G106" s="497" t="s">
        <v>80</v>
      </c>
      <c r="H106" s="503" t="s">
        <v>63</v>
      </c>
      <c r="I106" s="503">
        <v>4</v>
      </c>
      <c r="J106" s="503" t="s">
        <v>583</v>
      </c>
      <c r="K106" s="503" t="s">
        <v>41</v>
      </c>
      <c r="L106" s="499" t="s">
        <v>655</v>
      </c>
      <c r="M106" s="535" t="s">
        <v>656</v>
      </c>
      <c r="N106" s="15" t="s">
        <v>577</v>
      </c>
      <c r="O106" s="15" t="s">
        <v>578</v>
      </c>
      <c r="P106" s="503" t="s">
        <v>579</v>
      </c>
      <c r="Q106" s="15">
        <v>0</v>
      </c>
      <c r="R106" s="15">
        <v>4</v>
      </c>
      <c r="S106" s="479">
        <v>4</v>
      </c>
      <c r="T106" s="15">
        <v>4</v>
      </c>
      <c r="U106" s="471"/>
      <c r="V106" s="550">
        <v>22</v>
      </c>
      <c r="W106" s="497">
        <v>21405273</v>
      </c>
      <c r="X106" s="566" t="s">
        <v>381</v>
      </c>
      <c r="Y106" s="15" t="s">
        <v>579</v>
      </c>
      <c r="Z106" s="15"/>
      <c r="AA106" s="15"/>
      <c r="AB106" s="15"/>
      <c r="AC106" s="493"/>
      <c r="AD106" s="15"/>
      <c r="AE106" s="15" t="s">
        <v>614</v>
      </c>
      <c r="AF106" s="497"/>
      <c r="AG106" s="497"/>
      <c r="AH106" s="497" t="s">
        <v>100</v>
      </c>
      <c r="AI106" s="15">
        <v>5</v>
      </c>
      <c r="AJ106" s="15">
        <v>14</v>
      </c>
      <c r="AK106" s="15">
        <v>20</v>
      </c>
      <c r="AL106" s="15">
        <v>17</v>
      </c>
      <c r="AM106" s="15">
        <v>40</v>
      </c>
      <c r="AN106" s="490">
        <f>IF(AJ106="",S106,ROUND(((((AL106/24)+(AM106/1440))-((AJ106/24)+(AK106/1440)))*1440/50),5))</f>
        <v>4</v>
      </c>
      <c r="AO106" s="491">
        <f>AJ106/24+AK106/1440</f>
        <v>0.59722222222222221</v>
      </c>
      <c r="AP106" s="491">
        <f>AL106/24+AM106/1440</f>
        <v>0.73611111111111116</v>
      </c>
      <c r="AQ106" s="23" t="str" cm="1">
        <f t="array" ref="AQ106">IF(X106="","",IF(SUMPRODUCT((X106=$X$7:$X$2085)*(AI106=$AI$7:$AI$2085)*(AO106=$AO$7:$AO$2085)*(AP106=$AP$7:$AP$2085)*(ROW($X$7:$X$2085)&lt;&gt;ROW(X106))*((S106=0)*($S$7:$S$2085&gt;0)+(S106&gt;0)*($S$7:$S$2085=0)))&gt;0,"SALONES UNIDOS",IF(SUMPRODUCT((X106=$X$7:$X$2085)*(AI106=$AI$7:$AI$2085)*((AO106&lt;$AP$7:$AP$2085)*(AP106&gt;$AO$7:$AO$2085))*(ROW($X$7:$X$2085)&lt;&gt;ROW(X106)))&gt;0,"Cruzado","Sin cruce")))</f>
        <v>Sin cruce</v>
      </c>
      <c r="AR106" s="23" t="str" cm="1">
        <f t="array" ref="AR106">IF(AE106="","",IF(SUMPRODUCT((AE106=$AE$7:$AE$2085)*(AI106=$AI$7:$AI$2085)*(AO106=$AO$7:$AO$2085)*(AP106=$AP$7:$AP$2085)*(ROW($AE$7:$AE$2085)&lt;&gt;ROW(AE106))*((S106=0)*($S$7:$S$2085&gt;0)+(S106&gt;0)*($S$7:$S$2085=0)))&gt;0,"SALONES UNIDOS",IF(SUMPRODUCT((AE106=$AE$7:$AE$2085)*(AI106=$AI$7:$AI$2085)*((AO106&lt;$AP$7:$AP$2085)*(AP106&gt;$AO$7:$AO$2085))*(ROW($AE$7:$AE$2085)&lt;&gt;ROW(AE106)))&gt;0,"Cruzado","Sin cruce")))</f>
        <v>Sin cruce</v>
      </c>
      <c r="AS106" s="94" t="str">
        <f t="shared" si="1"/>
        <v>EN4FILIALA</v>
      </c>
      <c r="AT106" s="94" t="str" cm="1">
        <f t="array" ref="AT106">IF(AS106="","",IF(SUMPRODUCT((AS106=$AS$7:$AS$2085)*(AI106=$AI$7:$AI$2085)*(AO106=$AO$7:$AO$2085)*(AP106=$AP$7:$AP$2085)*(ROW($AS$7:$AS$2085)&lt;&gt;ROW(AS106))*((S106=0)*($S$7:$S$2085&gt;0)+(S106&gt;0)*($S$7:$S$2085=0)))&gt;0,"SALONES UNIDOS",IF(SUMPRODUCT((AS106=$AS$7:$AS$2085)*(AI106=$AI$7:$AI$2085)*((AO106&lt;$AP$7:$AP$2085)*(AP106&gt;$AO$7:$AO$2085))*(ROW($AS$7:$AS$2085)&lt;&gt;ROW(AS106)))&gt;0,"Cruzado","Sin cruce")))</f>
        <v>Sin cruce</v>
      </c>
    </row>
    <row r="107" spans="3:46" s="9" customFormat="1" ht="18.75" hidden="1" customHeight="1">
      <c r="C107" s="496" t="s">
        <v>572</v>
      </c>
      <c r="D107" s="479" t="s">
        <v>573</v>
      </c>
      <c r="E107" s="479">
        <v>20261</v>
      </c>
      <c r="F107" s="503" t="s">
        <v>38</v>
      </c>
      <c r="G107" s="497" t="s">
        <v>80</v>
      </c>
      <c r="H107" s="503" t="s">
        <v>63</v>
      </c>
      <c r="I107" s="503">
        <v>4</v>
      </c>
      <c r="J107" s="503" t="s">
        <v>71</v>
      </c>
      <c r="K107" s="503" t="s">
        <v>71</v>
      </c>
      <c r="L107" s="499" t="s">
        <v>644</v>
      </c>
      <c r="M107" s="535" t="s">
        <v>645</v>
      </c>
      <c r="N107" s="15" t="s">
        <v>637</v>
      </c>
      <c r="O107" s="15" t="s">
        <v>578</v>
      </c>
      <c r="P107" s="503" t="s">
        <v>579</v>
      </c>
      <c r="Q107" s="15">
        <v>2</v>
      </c>
      <c r="R107" s="15">
        <v>6</v>
      </c>
      <c r="S107" s="479">
        <v>8</v>
      </c>
      <c r="T107" s="15">
        <v>5</v>
      </c>
      <c r="U107" s="471"/>
      <c r="V107" s="550">
        <v>50</v>
      </c>
      <c r="W107" s="497">
        <v>42781566</v>
      </c>
      <c r="X107" s="566" t="s">
        <v>353</v>
      </c>
      <c r="Y107" s="15" t="s">
        <v>624</v>
      </c>
      <c r="Z107" s="15"/>
      <c r="AA107" s="15"/>
      <c r="AB107" s="15"/>
      <c r="AC107" s="493"/>
      <c r="AD107" s="15"/>
      <c r="AE107" s="479"/>
      <c r="AF107" s="497"/>
      <c r="AG107" s="497"/>
      <c r="AH107" s="15" t="s">
        <v>203</v>
      </c>
      <c r="AI107" s="15">
        <v>5</v>
      </c>
      <c r="AJ107" s="15">
        <v>16</v>
      </c>
      <c r="AK107" s="15">
        <v>50</v>
      </c>
      <c r="AL107" s="15">
        <v>23</v>
      </c>
      <c r="AM107" s="15">
        <v>30</v>
      </c>
      <c r="AN107" s="490">
        <f>IF(AJ107="",S107,ROUND(((((AL107/24)+(AM107/1440))-((AJ107/24)+(AK107/1440)))*1440/50),5))</f>
        <v>8</v>
      </c>
      <c r="AO107" s="491">
        <f>AJ107/24+AK107/1440</f>
        <v>0.70138888888888884</v>
      </c>
      <c r="AP107" s="491">
        <f>AL107/24+AM107/1440</f>
        <v>0.97916666666666674</v>
      </c>
      <c r="AQ107" s="23" t="str" cm="1">
        <f t="array" ref="AQ107">IF(X107="","",IF(SUMPRODUCT((X107=$X$7:$X$2085)*(AI107=$AI$7:$AI$2085)*(AO107=$AO$7:$AO$2085)*(AP107=$AP$7:$AP$2085)*(ROW($X$7:$X$2085)&lt;&gt;ROW(X107))*((S107=0)*($S$7:$S$2085&gt;0)+(S107&gt;0)*($S$7:$S$2085=0)))&gt;0,"SALONES UNIDOS",IF(SUMPRODUCT((X107=$X$7:$X$2085)*(AI107=$AI$7:$AI$2085)*((AO107&lt;$AP$7:$AP$2085)*(AP107&gt;$AO$7:$AO$2085))*(ROW($X$7:$X$2085)&lt;&gt;ROW(X107)))&gt;0,"Cruzado","Sin cruce")))</f>
        <v>Sin cruce</v>
      </c>
      <c r="AR107" s="23" t="str" cm="1">
        <f t="array" ref="AR107">IF(AE107="","",IF(SUMPRODUCT((AE107=$AE$7:$AE$2085)*(AI107=$AI$7:$AI$2085)*(AO107=$AO$7:$AO$2085)*(AP107=$AP$7:$AP$2085)*(ROW($AE$7:$AE$2085)&lt;&gt;ROW(AE107))*((S107=0)*($S$7:$S$2085&gt;0)+(S107&gt;0)*($S$7:$S$2085=0)))&gt;0,"SALONES UNIDOS",IF(SUMPRODUCT((AE107=$AE$7:$AE$2085)*(AI107=$AI$7:$AI$2085)*((AO107&lt;$AP$7:$AP$2085)*(AP107&gt;$AO$7:$AO$2085))*(ROW($AE$7:$AE$2085)&lt;&gt;ROW(AE107)))&gt;0,"Cruzado","Sin cruce")))</f>
        <v/>
      </c>
      <c r="AS107" s="94" t="str">
        <f t="shared" si="1"/>
        <v>EN4FILIALX</v>
      </c>
      <c r="AT107" s="94" t="str" cm="1">
        <f t="array" ref="AT107">IF(AS107="","",IF(SUMPRODUCT((AS107=$AS$7:$AS$2085)*(AI107=$AI$7:$AI$2085)*(AO107=$AO$7:$AO$2085)*(AP107=$AP$7:$AP$2085)*(ROW($AS$7:$AS$2085)&lt;&gt;ROW(AS107))*((S107=0)*($S$7:$S$2085&gt;0)+(S107&gt;0)*($S$7:$S$2085=0)))&gt;0,"SALONES UNIDOS",IF(SUMPRODUCT((AS107=$AS$7:$AS$2085)*(AI107=$AI$7:$AI$2085)*((AO107&lt;$AP$7:$AP$2085)*(AP107&gt;$AO$7:$AO$2085))*(ROW($AS$7:$AS$2085)&lt;&gt;ROW(AS107)))&gt;0,"Cruzado","Sin cruce")))</f>
        <v>Sin cruce</v>
      </c>
    </row>
    <row r="108" spans="3:46" s="9" customFormat="1" ht="18.75" hidden="1" customHeight="1">
      <c r="C108" s="496" t="s">
        <v>572</v>
      </c>
      <c r="D108" s="479" t="s">
        <v>573</v>
      </c>
      <c r="E108" s="479">
        <v>20261</v>
      </c>
      <c r="F108" s="503" t="s">
        <v>38</v>
      </c>
      <c r="G108" s="497" t="s">
        <v>80</v>
      </c>
      <c r="H108" s="503" t="s">
        <v>63</v>
      </c>
      <c r="I108" s="503">
        <v>4</v>
      </c>
      <c r="J108" s="503" t="s">
        <v>71</v>
      </c>
      <c r="K108" s="503" t="s">
        <v>71</v>
      </c>
      <c r="L108" s="499" t="s">
        <v>652</v>
      </c>
      <c r="M108" s="535" t="s">
        <v>653</v>
      </c>
      <c r="N108" s="15" t="s">
        <v>577</v>
      </c>
      <c r="O108" s="15" t="s">
        <v>578</v>
      </c>
      <c r="P108" s="503" t="s">
        <v>579</v>
      </c>
      <c r="Q108" s="15">
        <v>2</v>
      </c>
      <c r="R108" s="15">
        <v>2</v>
      </c>
      <c r="S108" s="479">
        <v>4</v>
      </c>
      <c r="T108" s="15">
        <v>3</v>
      </c>
      <c r="U108" s="471"/>
      <c r="V108" s="550">
        <v>50</v>
      </c>
      <c r="W108" s="575">
        <v>40639051</v>
      </c>
      <c r="X108" s="576" t="s">
        <v>361</v>
      </c>
      <c r="Y108" s="15" t="s">
        <v>624</v>
      </c>
      <c r="Z108" s="15"/>
      <c r="AA108" s="15"/>
      <c r="AB108" s="15"/>
      <c r="AC108" s="493"/>
      <c r="AD108" s="15"/>
      <c r="AE108" s="479"/>
      <c r="AF108" s="497"/>
      <c r="AG108" s="497"/>
      <c r="AH108" s="15" t="s">
        <v>203</v>
      </c>
      <c r="AI108" s="15">
        <v>1</v>
      </c>
      <c r="AJ108" s="15">
        <v>14</v>
      </c>
      <c r="AK108" s="15">
        <v>20</v>
      </c>
      <c r="AL108" s="15">
        <v>17</v>
      </c>
      <c r="AM108" s="15">
        <v>40</v>
      </c>
      <c r="AN108" s="490">
        <f>IF(AJ108="",S108,ROUND(((((AL108/24)+(AM108/1440))-((AJ108/24)+(AK108/1440)))*1440/50),5))</f>
        <v>4</v>
      </c>
      <c r="AO108" s="491">
        <f>AJ108/24+AK108/1440</f>
        <v>0.59722222222222221</v>
      </c>
      <c r="AP108" s="491">
        <f>AL108/24+AM108/1440</f>
        <v>0.73611111111111116</v>
      </c>
      <c r="AQ108" s="23" t="str" cm="1">
        <f t="array" ref="AQ108">IF(X108="","",IF(SUMPRODUCT((X108=$X$7:$X$2085)*(AI108=$AI$7:$AI$2085)*(AO108=$AO$7:$AO$2085)*(AP108=$AP$7:$AP$2085)*(ROW($X$7:$X$2085)&lt;&gt;ROW(X108))*((S108=0)*($S$7:$S$2085&gt;0)+(S108&gt;0)*($S$7:$S$2085=0)))&gt;0,"SALONES UNIDOS",IF(SUMPRODUCT((X108=$X$7:$X$2085)*(AI108=$AI$7:$AI$2085)*((AO108&lt;$AP$7:$AP$2085)*(AP108&gt;$AO$7:$AO$2085))*(ROW($X$7:$X$2085)&lt;&gt;ROW(X108)))&gt;0,"Cruzado","Sin cruce")))</f>
        <v>Sin cruce</v>
      </c>
      <c r="AR108" s="23" t="str" cm="1">
        <f t="array" ref="AR108">IF(AE108="","",IF(SUMPRODUCT((AE108=$AE$7:$AE$2085)*(AI108=$AI$7:$AI$2085)*(AO108=$AO$7:$AO$2085)*(AP108=$AP$7:$AP$2085)*(ROW($AE$7:$AE$2085)&lt;&gt;ROW(AE108))*((S108=0)*($S$7:$S$2085&gt;0)+(S108&gt;0)*($S$7:$S$2085=0)))&gt;0,"SALONES UNIDOS",IF(SUMPRODUCT((AE108=$AE$7:$AE$2085)*(AI108=$AI$7:$AI$2085)*((AO108&lt;$AP$7:$AP$2085)*(AP108&gt;$AO$7:$AO$2085))*(ROW($AE$7:$AE$2085)&lt;&gt;ROW(AE108)))&gt;0,"Cruzado","Sin cruce")))</f>
        <v/>
      </c>
      <c r="AS108" s="94" t="str">
        <f t="shared" si="1"/>
        <v>EN4FILIALX</v>
      </c>
      <c r="AT108" s="94" t="str" cm="1">
        <f t="array" ref="AT108">IF(AS108="","",IF(SUMPRODUCT((AS108=$AS$7:$AS$2085)*(AI108=$AI$7:$AI$2085)*(AO108=$AO$7:$AO$2085)*(AP108=$AP$7:$AP$2085)*(ROW($AS$7:$AS$2085)&lt;&gt;ROW(AS108))*((S108=0)*($S$7:$S$2085&gt;0)+(S108&gt;0)*($S$7:$S$2085=0)))&gt;0,"SALONES UNIDOS",IF(SUMPRODUCT((AS108=$AS$7:$AS$2085)*(AI108=$AI$7:$AI$2085)*((AO108&lt;$AP$7:$AP$2085)*(AP108&gt;$AO$7:$AO$2085))*(ROW($AS$7:$AS$2085)&lt;&gt;ROW(AS108)))&gt;0,"Cruzado","Sin cruce")))</f>
        <v>Sin cruce</v>
      </c>
    </row>
    <row r="109" spans="3:46" s="9" customFormat="1" ht="18.75" hidden="1" customHeight="1">
      <c r="C109" s="496" t="s">
        <v>572</v>
      </c>
      <c r="D109" s="479" t="s">
        <v>573</v>
      </c>
      <c r="E109" s="479">
        <v>20261</v>
      </c>
      <c r="F109" s="503" t="s">
        <v>38</v>
      </c>
      <c r="G109" s="497" t="s">
        <v>80</v>
      </c>
      <c r="H109" s="503" t="s">
        <v>63</v>
      </c>
      <c r="I109" s="503">
        <v>4</v>
      </c>
      <c r="J109" s="503" t="s">
        <v>71</v>
      </c>
      <c r="K109" s="503" t="s">
        <v>71</v>
      </c>
      <c r="L109" s="499" t="s">
        <v>655</v>
      </c>
      <c r="M109" s="535" t="s">
        <v>656</v>
      </c>
      <c r="N109" s="15" t="s">
        <v>577</v>
      </c>
      <c r="O109" s="15" t="s">
        <v>578</v>
      </c>
      <c r="P109" s="503" t="s">
        <v>579</v>
      </c>
      <c r="Q109" s="15">
        <v>2</v>
      </c>
      <c r="R109" s="15">
        <v>0</v>
      </c>
      <c r="S109" s="479">
        <v>2</v>
      </c>
      <c r="T109" s="15">
        <v>4</v>
      </c>
      <c r="U109" s="471"/>
      <c r="V109" s="550">
        <v>50</v>
      </c>
      <c r="W109" s="497">
        <v>45228093</v>
      </c>
      <c r="X109" s="566" t="s">
        <v>299</v>
      </c>
      <c r="Y109" s="15" t="s">
        <v>579</v>
      </c>
      <c r="Z109" s="15"/>
      <c r="AA109" s="15"/>
      <c r="AB109" s="15"/>
      <c r="AC109" s="485" t="s">
        <v>657</v>
      </c>
      <c r="AD109" s="15"/>
      <c r="AE109" s="479"/>
      <c r="AF109" s="497"/>
      <c r="AG109" s="497"/>
      <c r="AH109" s="497" t="s">
        <v>582</v>
      </c>
      <c r="AI109" s="15">
        <v>4</v>
      </c>
      <c r="AJ109" s="483">
        <v>10</v>
      </c>
      <c r="AK109" s="483">
        <v>10</v>
      </c>
      <c r="AL109" s="483">
        <v>11</v>
      </c>
      <c r="AM109" s="483">
        <v>50</v>
      </c>
      <c r="AN109" s="490">
        <f>IF(AJ109="",S109,ROUND(((((AL109/24)+(AM109/1440))-((AJ109/24)+(AK109/1440)))*1440/50),5))</f>
        <v>2</v>
      </c>
      <c r="AO109" s="491">
        <f>AJ109/24+AK109/1440</f>
        <v>0.4236111111111111</v>
      </c>
      <c r="AP109" s="491">
        <f>AL109/24+AM109/1440</f>
        <v>0.49305555555555552</v>
      </c>
      <c r="AQ109" s="23" t="str" cm="1">
        <f t="array" ref="AQ109">IF(X109="","",IF(SUMPRODUCT((X109=$X$7:$X$2085)*(AI109=$AI$7:$AI$2085)*(AO109=$AO$7:$AO$2085)*(AP109=$AP$7:$AP$2085)*(ROW($X$7:$X$2085)&lt;&gt;ROW(X109))*((S109=0)*($S$7:$S$2085&gt;0)+(S109&gt;0)*($S$7:$S$2085=0)))&gt;0,"SALONES UNIDOS",IF(SUMPRODUCT((X109=$X$7:$X$2085)*(AI109=$AI$7:$AI$2085)*((AO109&lt;$AP$7:$AP$2085)*(AP109&gt;$AO$7:$AO$2085))*(ROW($X$7:$X$2085)&lt;&gt;ROW(X109)))&gt;0,"Cruzado","Sin cruce")))</f>
        <v>Sin cruce</v>
      </c>
      <c r="AR109" s="23" t="str" cm="1">
        <f t="array" ref="AR109">IF(AE109="","",IF(SUMPRODUCT((AE109=$AE$7:$AE$2085)*(AI109=$AI$7:$AI$2085)*(AO109=$AO$7:$AO$2085)*(AP109=$AP$7:$AP$2085)*(ROW($AE$7:$AE$2085)&lt;&gt;ROW(AE109))*((S109=0)*($S$7:$S$2085&gt;0)+(S109&gt;0)*($S$7:$S$2085=0)))&gt;0,"SALONES UNIDOS",IF(SUMPRODUCT((AE109=$AE$7:$AE$2085)*(AI109=$AI$7:$AI$2085)*((AO109&lt;$AP$7:$AP$2085)*(AP109&gt;$AO$7:$AO$2085))*(ROW($AE$7:$AE$2085)&lt;&gt;ROW(AE109)))&gt;0,"Cruzado","Sin cruce")))</f>
        <v/>
      </c>
      <c r="AS109" s="94" t="str">
        <f t="shared" si="1"/>
        <v>EN4FILIALX</v>
      </c>
      <c r="AT109" s="94" t="str" cm="1">
        <f t="array" ref="AT109">IF(AS109="","",IF(SUMPRODUCT((AS109=$AS$7:$AS$2085)*(AI109=$AI$7:$AI$2085)*(AO109=$AO$7:$AO$2085)*(AP109=$AP$7:$AP$2085)*(ROW($AS$7:$AS$2085)&lt;&gt;ROW(AS109))*((S109=0)*($S$7:$S$2085&gt;0)+(S109&gt;0)*($S$7:$S$2085=0)))&gt;0,"SALONES UNIDOS",IF(SUMPRODUCT((AS109=$AS$7:$AS$2085)*(AI109=$AI$7:$AI$2085)*((AO109&lt;$AP$7:$AP$2085)*(AP109&gt;$AO$7:$AO$2085))*(ROW($AS$7:$AS$2085)&lt;&gt;ROW(AS109)))&gt;0,"Cruzado","Sin cruce")))</f>
        <v>Sin cruce</v>
      </c>
    </row>
    <row r="110" spans="3:46" s="9" customFormat="1" ht="18.75" hidden="1" customHeight="1">
      <c r="C110" s="496" t="s">
        <v>572</v>
      </c>
      <c r="D110" s="479" t="s">
        <v>573</v>
      </c>
      <c r="E110" s="479">
        <v>20261</v>
      </c>
      <c r="F110" s="503" t="s">
        <v>38</v>
      </c>
      <c r="G110" s="497" t="s">
        <v>80</v>
      </c>
      <c r="H110" s="503" t="s">
        <v>63</v>
      </c>
      <c r="I110" s="503">
        <v>4</v>
      </c>
      <c r="J110" s="503" t="s">
        <v>658</v>
      </c>
      <c r="K110" s="503" t="s">
        <v>71</v>
      </c>
      <c r="L110" s="499" t="s">
        <v>655</v>
      </c>
      <c r="M110" s="535" t="s">
        <v>656</v>
      </c>
      <c r="N110" s="15" t="s">
        <v>577</v>
      </c>
      <c r="O110" s="15" t="s">
        <v>578</v>
      </c>
      <c r="P110" s="503" t="s">
        <v>579</v>
      </c>
      <c r="Q110" s="15">
        <v>0</v>
      </c>
      <c r="R110" s="15">
        <v>4</v>
      </c>
      <c r="S110" s="479">
        <v>4</v>
      </c>
      <c r="T110" s="15">
        <v>4</v>
      </c>
      <c r="U110" s="471"/>
      <c r="V110" s="550">
        <v>25</v>
      </c>
      <c r="W110" s="497">
        <v>45228093</v>
      </c>
      <c r="X110" s="566" t="s">
        <v>299</v>
      </c>
      <c r="Y110" s="15" t="s">
        <v>579</v>
      </c>
      <c r="Z110" s="15"/>
      <c r="AA110" s="15"/>
      <c r="AB110" s="15"/>
      <c r="AC110" s="493"/>
      <c r="AD110" s="15"/>
      <c r="AE110" s="15" t="s">
        <v>614</v>
      </c>
      <c r="AF110" s="497"/>
      <c r="AG110" s="497"/>
      <c r="AH110" s="497" t="s">
        <v>100</v>
      </c>
      <c r="AI110" s="15">
        <v>4</v>
      </c>
      <c r="AJ110" s="483">
        <v>11</v>
      </c>
      <c r="AK110" s="483">
        <v>50</v>
      </c>
      <c r="AL110" s="483">
        <v>15</v>
      </c>
      <c r="AM110" s="483">
        <v>10</v>
      </c>
      <c r="AN110" s="490">
        <f>IF(AJ110="",S110,ROUND(((((AL110/24)+(AM110/1440))-((AJ110/24)+(AK110/1440)))*1440/50),5))</f>
        <v>4</v>
      </c>
      <c r="AO110" s="491">
        <f>AJ110/24+AK110/1440</f>
        <v>0.49305555555555552</v>
      </c>
      <c r="AP110" s="491">
        <f>AL110/24+AM110/1440</f>
        <v>0.63194444444444442</v>
      </c>
      <c r="AQ110" s="23" t="str" cm="1">
        <f t="array" ref="AQ110">IF(X110="","",IF(SUMPRODUCT((X110=$X$7:$X$2085)*(AI110=$AI$7:$AI$2085)*(AO110=$AO$7:$AO$2085)*(AP110=$AP$7:$AP$2085)*(ROW($X$7:$X$2085)&lt;&gt;ROW(X110))*((S110=0)*($S$7:$S$2085&gt;0)+(S110&gt;0)*($S$7:$S$2085=0)))&gt;0,"SALONES UNIDOS",IF(SUMPRODUCT((X110=$X$7:$X$2085)*(AI110=$AI$7:$AI$2085)*((AO110&lt;$AP$7:$AP$2085)*(AP110&gt;$AO$7:$AO$2085))*(ROW($X$7:$X$2085)&lt;&gt;ROW(X110)))&gt;0,"Cruzado","Sin cruce")))</f>
        <v>Sin cruce</v>
      </c>
      <c r="AR110" s="23" t="str" cm="1">
        <f t="array" ref="AR110">IF(AE110="","",IF(SUMPRODUCT((AE110=$AE$7:$AE$2085)*(AI110=$AI$7:$AI$2085)*(AO110=$AO$7:$AO$2085)*(AP110=$AP$7:$AP$2085)*(ROW($AE$7:$AE$2085)&lt;&gt;ROW(AE110))*((S110=0)*($S$7:$S$2085&gt;0)+(S110&gt;0)*($S$7:$S$2085=0)))&gt;0,"SALONES UNIDOS",IF(SUMPRODUCT((AE110=$AE$7:$AE$2085)*(AI110=$AI$7:$AI$2085)*((AO110&lt;$AP$7:$AP$2085)*(AP110&gt;$AO$7:$AO$2085))*(ROW($AE$7:$AE$2085)&lt;&gt;ROW(AE110)))&gt;0,"Cruzado","Sin cruce")))</f>
        <v>Sin cruce</v>
      </c>
      <c r="AS110" s="94" t="str">
        <f t="shared" si="1"/>
        <v>EN4FILIALX</v>
      </c>
      <c r="AT110" s="94" t="str" cm="1">
        <f t="array" ref="AT110">IF(AS110="","",IF(SUMPRODUCT((AS110=$AS$7:$AS$2085)*(AI110=$AI$7:$AI$2085)*(AO110=$AO$7:$AO$2085)*(AP110=$AP$7:$AP$2085)*(ROW($AS$7:$AS$2085)&lt;&gt;ROW(AS110))*((S110=0)*($S$7:$S$2085&gt;0)+(S110&gt;0)*($S$7:$S$2085=0)))&gt;0,"SALONES UNIDOS",IF(SUMPRODUCT((AS110=$AS$7:$AS$2085)*(AI110=$AI$7:$AI$2085)*((AO110&lt;$AP$7:$AP$2085)*(AP110&gt;$AO$7:$AO$2085))*(ROW($AS$7:$AS$2085)&lt;&gt;ROW(AS110)))&gt;0,"Cruzado","Sin cruce")))</f>
        <v>Sin cruce</v>
      </c>
    </row>
    <row r="111" spans="3:46" s="9" customFormat="1" ht="18.75" hidden="1" customHeight="1">
      <c r="C111" s="496" t="s">
        <v>572</v>
      </c>
      <c r="D111" s="479" t="s">
        <v>573</v>
      </c>
      <c r="E111" s="479">
        <v>20261</v>
      </c>
      <c r="F111" s="503" t="s">
        <v>38</v>
      </c>
      <c r="G111" s="497" t="s">
        <v>80</v>
      </c>
      <c r="H111" s="503" t="s">
        <v>63</v>
      </c>
      <c r="I111" s="503">
        <v>4</v>
      </c>
      <c r="J111" s="503" t="s">
        <v>659</v>
      </c>
      <c r="K111" s="503" t="s">
        <v>71</v>
      </c>
      <c r="L111" s="499" t="s">
        <v>655</v>
      </c>
      <c r="M111" s="535" t="s">
        <v>656</v>
      </c>
      <c r="N111" s="15" t="s">
        <v>577</v>
      </c>
      <c r="O111" s="15" t="s">
        <v>578</v>
      </c>
      <c r="P111" s="503" t="s">
        <v>579</v>
      </c>
      <c r="Q111" s="15">
        <v>0</v>
      </c>
      <c r="R111" s="15">
        <v>4</v>
      </c>
      <c r="S111" s="479">
        <v>4</v>
      </c>
      <c r="T111" s="15">
        <v>4</v>
      </c>
      <c r="U111" s="471"/>
      <c r="V111" s="550">
        <v>25</v>
      </c>
      <c r="W111" s="497">
        <v>45228093</v>
      </c>
      <c r="X111" s="566" t="s">
        <v>299</v>
      </c>
      <c r="Y111" s="15" t="s">
        <v>579</v>
      </c>
      <c r="Z111" s="15"/>
      <c r="AA111" s="15"/>
      <c r="AB111" s="15"/>
      <c r="AC111" s="493"/>
      <c r="AD111" s="15"/>
      <c r="AE111" s="15" t="s">
        <v>614</v>
      </c>
      <c r="AF111" s="497"/>
      <c r="AG111" s="497"/>
      <c r="AH111" s="497" t="s">
        <v>100</v>
      </c>
      <c r="AI111" s="15">
        <v>4</v>
      </c>
      <c r="AJ111" s="483">
        <v>15</v>
      </c>
      <c r="AK111" s="483">
        <v>10</v>
      </c>
      <c r="AL111" s="483">
        <v>18</v>
      </c>
      <c r="AM111" s="483">
        <v>30</v>
      </c>
      <c r="AN111" s="490">
        <f>IF(AJ111="",S111,ROUND(((((AL111/24)+(AM111/1440))-((AJ111/24)+(AK111/1440)))*1440/50),5))</f>
        <v>4</v>
      </c>
      <c r="AO111" s="491">
        <f>AJ111/24+AK111/1440</f>
        <v>0.63194444444444442</v>
      </c>
      <c r="AP111" s="491">
        <f>AL111/24+AM111/1440</f>
        <v>0.77083333333333337</v>
      </c>
      <c r="AQ111" s="23" t="str" cm="1">
        <f t="array" ref="AQ111">IF(X111="","",IF(SUMPRODUCT((X111=$X$7:$X$2085)*(AI111=$AI$7:$AI$2085)*(AO111=$AO$7:$AO$2085)*(AP111=$AP$7:$AP$2085)*(ROW($X$7:$X$2085)&lt;&gt;ROW(X111))*((S111=0)*($S$7:$S$2085&gt;0)+(S111&gt;0)*($S$7:$S$2085=0)))&gt;0,"SALONES UNIDOS",IF(SUMPRODUCT((X111=$X$7:$X$2085)*(AI111=$AI$7:$AI$2085)*((AO111&lt;$AP$7:$AP$2085)*(AP111&gt;$AO$7:$AO$2085))*(ROW($X$7:$X$2085)&lt;&gt;ROW(X111)))&gt;0,"Cruzado","Sin cruce")))</f>
        <v>Sin cruce</v>
      </c>
      <c r="AR111" s="23" t="str" cm="1">
        <f t="array" ref="AR111">IF(AE111="","",IF(SUMPRODUCT((AE111=$AE$7:$AE$2085)*(AI111=$AI$7:$AI$2085)*(AO111=$AO$7:$AO$2085)*(AP111=$AP$7:$AP$2085)*(ROW($AE$7:$AE$2085)&lt;&gt;ROW(AE111))*((S111=0)*($S$7:$S$2085&gt;0)+(S111&gt;0)*($S$7:$S$2085=0)))&gt;0,"SALONES UNIDOS",IF(SUMPRODUCT((AE111=$AE$7:$AE$2085)*(AI111=$AI$7:$AI$2085)*((AO111&lt;$AP$7:$AP$2085)*(AP111&gt;$AO$7:$AO$2085))*(ROW($AE$7:$AE$2085)&lt;&gt;ROW(AE111)))&gt;0,"Cruzado","Sin cruce")))</f>
        <v>Sin cruce</v>
      </c>
      <c r="AS111" s="94" t="str">
        <f t="shared" si="1"/>
        <v>EN4FILIALX</v>
      </c>
      <c r="AT111" s="94" t="str" cm="1">
        <f t="array" ref="AT111">IF(AS111="","",IF(SUMPRODUCT((AS111=$AS$7:$AS$2085)*(AI111=$AI$7:$AI$2085)*(AO111=$AO$7:$AO$2085)*(AP111=$AP$7:$AP$2085)*(ROW($AS$7:$AS$2085)&lt;&gt;ROW(AS111))*((S111=0)*($S$7:$S$2085&gt;0)+(S111&gt;0)*($S$7:$S$2085=0)))&gt;0,"SALONES UNIDOS",IF(SUMPRODUCT((AS111=$AS$7:$AS$2085)*(AI111=$AI$7:$AI$2085)*((AO111&lt;$AP$7:$AP$2085)*(AP111&gt;$AO$7:$AO$2085))*(ROW($AS$7:$AS$2085)&lt;&gt;ROW(AS111)))&gt;0,"Cruzado","Sin cruce")))</f>
        <v>Sin cruce</v>
      </c>
    </row>
    <row r="112" spans="3:46" s="9" customFormat="1" ht="18.75" hidden="1" customHeight="1">
      <c r="C112" s="586" t="s">
        <v>572</v>
      </c>
      <c r="D112" s="584" t="s">
        <v>573</v>
      </c>
      <c r="E112" s="584">
        <v>20261</v>
      </c>
      <c r="F112" s="587" t="s">
        <v>38</v>
      </c>
      <c r="G112" s="583" t="s">
        <v>80</v>
      </c>
      <c r="H112" s="587" t="s">
        <v>63</v>
      </c>
      <c r="I112" s="587">
        <v>4</v>
      </c>
      <c r="J112" s="587" t="s">
        <v>660</v>
      </c>
      <c r="K112" s="587" t="s">
        <v>99</v>
      </c>
      <c r="L112" s="588" t="s">
        <v>644</v>
      </c>
      <c r="M112" s="589" t="s">
        <v>645</v>
      </c>
      <c r="N112" s="590" t="s">
        <v>637</v>
      </c>
      <c r="O112" s="590" t="s">
        <v>578</v>
      </c>
      <c r="P112" s="587" t="s">
        <v>579</v>
      </c>
      <c r="Q112" s="590">
        <v>0</v>
      </c>
      <c r="R112" s="590">
        <v>6</v>
      </c>
      <c r="S112" s="584">
        <v>6</v>
      </c>
      <c r="T112" s="590">
        <v>5</v>
      </c>
      <c r="U112" s="591"/>
      <c r="V112" s="627">
        <v>22</v>
      </c>
      <c r="W112" s="631">
        <v>45440179</v>
      </c>
      <c r="X112" s="632" t="s">
        <v>249</v>
      </c>
      <c r="Y112" s="590" t="s">
        <v>579</v>
      </c>
      <c r="Z112" s="590"/>
      <c r="AA112" s="590"/>
      <c r="AB112" s="590"/>
      <c r="AC112" s="493"/>
      <c r="AD112" s="590"/>
      <c r="AE112" s="590" t="s">
        <v>649</v>
      </c>
      <c r="AF112" s="583"/>
      <c r="AG112" s="583"/>
      <c r="AH112" s="583" t="s">
        <v>100</v>
      </c>
      <c r="AI112" s="590">
        <v>4</v>
      </c>
      <c r="AJ112" s="590">
        <v>16</v>
      </c>
      <c r="AK112" s="590">
        <v>0</v>
      </c>
      <c r="AL112" s="590">
        <v>21</v>
      </c>
      <c r="AM112" s="590">
        <v>0</v>
      </c>
      <c r="AN112" s="592">
        <f>IF(AJ112="",S112,ROUND(((((AL112/24)+(AM112/1440))-((AJ112/24)+(AK112/1440)))*1440/50),5))</f>
        <v>6</v>
      </c>
      <c r="AO112" s="593">
        <f>AJ112/24+AK112/1440</f>
        <v>0.66666666666666663</v>
      </c>
      <c r="AP112" s="593">
        <f>AL112/24+AM112/1440</f>
        <v>0.875</v>
      </c>
      <c r="AQ112" s="594" t="str" cm="1">
        <f t="array" ref="AQ112">IF(X112="","",IF(SUMPRODUCT((X112=$X$7:$X$2085)*(AI112=$AI$7:$AI$2085)*(AO112=$AO$7:$AO$2085)*(AP112=$AP$7:$AP$2085)*(ROW($X$7:$X$2085)&lt;&gt;ROW(X112))*((S112=0)*($S$7:$S$2085&gt;0)+(S112&gt;0)*($S$7:$S$2085=0)))&gt;0,"SALONES UNIDOS",IF(SUMPRODUCT((X112=$X$7:$X$2085)*(AI112=$AI$7:$AI$2085)*((AO112&lt;$AP$7:$AP$2085)*(AP112&gt;$AO$7:$AO$2085))*(ROW($X$7:$X$2085)&lt;&gt;ROW(X112)))&gt;0,"Cruzado","Sin cruce")))</f>
        <v>Sin cruce</v>
      </c>
      <c r="AR112" s="594" t="str" cm="1">
        <f t="array" ref="AR112">IF(AE112="","",IF(SUMPRODUCT((AE112=$AE$7:$AE$2085)*(AI112=$AI$7:$AI$2085)*(AO112=$AO$7:$AO$2085)*(AP112=$AP$7:$AP$2085)*(ROW($AE$7:$AE$2085)&lt;&gt;ROW(AE112))*((S112=0)*($S$7:$S$2085&gt;0)+(S112&gt;0)*($S$7:$S$2085=0)))&gt;0,"SALONES UNIDOS",IF(SUMPRODUCT((AE112=$AE$7:$AE$2085)*(AI112=$AI$7:$AI$2085)*((AO112&lt;$AP$7:$AP$2085)*(AP112&gt;$AO$7:$AO$2085))*(ROW($AE$7:$AE$2085)&lt;&gt;ROW(AE112)))&gt;0,"Cruzado","Sin cruce")))</f>
        <v>Sin cruce</v>
      </c>
      <c r="AS112" s="595" t="str">
        <f t="shared" ref="AS112" si="2">TRIM(CONCATENATE(H112,I112,F112,K112))</f>
        <v>EN4FILIALM</v>
      </c>
      <c r="AT112" s="595" t="str" cm="1">
        <f t="array" ref="AT112">IF(AS112="","",IF(SUMPRODUCT((AS112=$AS$7:$AS$2085)*(AI112=$AI$7:$AI$2085)*(AO112=$AO$7:$AO$2085)*(AP112=$AP$7:$AP$2085)*(ROW($AS$7:$AS$2085)&lt;&gt;ROW(AS112))*((S112=0)*($S$7:$S$2085&gt;0)+(S112&gt;0)*($S$7:$S$2085=0)))&gt;0,"SALONES UNIDOS",IF(SUMPRODUCT((AS112=$AS$7:$AS$2085)*(AI112=$AI$7:$AI$2085)*((AO112&lt;$AP$7:$AP$2085)*(AP112&gt;$AO$7:$AO$2085))*(ROW($AS$7:$AS$2085)&lt;&gt;ROW(AS112)))&gt;0,"Cruzado","Sin cruce")))</f>
        <v>Sin cruce</v>
      </c>
    </row>
    <row r="113" spans="3:46" s="9" customFormat="1" ht="18.75" hidden="1" customHeight="1">
      <c r="C113" s="496" t="s">
        <v>572</v>
      </c>
      <c r="D113" s="479" t="s">
        <v>573</v>
      </c>
      <c r="E113" s="479">
        <v>20261</v>
      </c>
      <c r="F113" s="503" t="s">
        <v>38</v>
      </c>
      <c r="G113" s="497" t="s">
        <v>80</v>
      </c>
      <c r="H113" s="503" t="s">
        <v>63</v>
      </c>
      <c r="I113" s="503">
        <v>5</v>
      </c>
      <c r="J113" s="503" t="s">
        <v>41</v>
      </c>
      <c r="K113" s="503" t="s">
        <v>41</v>
      </c>
      <c r="L113" s="499" t="s">
        <v>661</v>
      </c>
      <c r="M113" s="535" t="s">
        <v>662</v>
      </c>
      <c r="N113" s="15" t="s">
        <v>577</v>
      </c>
      <c r="O113" s="15" t="s">
        <v>578</v>
      </c>
      <c r="P113" s="503" t="s">
        <v>579</v>
      </c>
      <c r="Q113" s="15">
        <v>2</v>
      </c>
      <c r="R113" s="15">
        <v>2</v>
      </c>
      <c r="S113" s="479">
        <v>4</v>
      </c>
      <c r="T113" s="15">
        <v>3</v>
      </c>
      <c r="U113" s="471"/>
      <c r="V113" s="550">
        <v>35</v>
      </c>
      <c r="W113" s="497">
        <v>72580385</v>
      </c>
      <c r="X113" s="566" t="s">
        <v>225</v>
      </c>
      <c r="Y113" s="15" t="s">
        <v>579</v>
      </c>
      <c r="Z113" s="15"/>
      <c r="AA113" s="15"/>
      <c r="AB113" s="15"/>
      <c r="AC113" s="15" t="s">
        <v>607</v>
      </c>
      <c r="AD113" s="15"/>
      <c r="AE113" s="479"/>
      <c r="AF113" s="497"/>
      <c r="AG113" s="497"/>
      <c r="AH113" s="497" t="s">
        <v>203</v>
      </c>
      <c r="AI113" s="15">
        <v>3</v>
      </c>
      <c r="AJ113" s="15">
        <v>11</v>
      </c>
      <c r="AK113" s="15">
        <v>50</v>
      </c>
      <c r="AL113" s="15">
        <v>15</v>
      </c>
      <c r="AM113" s="15">
        <v>10</v>
      </c>
      <c r="AN113" s="490">
        <f>IF(AJ113="",S113,ROUND(((((AL113/24)+(AM113/1440))-((AJ113/24)+(AK113/1440)))*1440/50),5))</f>
        <v>4</v>
      </c>
      <c r="AO113" s="491">
        <f>AJ113/24+AK113/1440</f>
        <v>0.49305555555555552</v>
      </c>
      <c r="AP113" s="491">
        <f>AL113/24+AM113/1440</f>
        <v>0.63194444444444442</v>
      </c>
      <c r="AQ113" s="23" t="str" cm="1">
        <f t="array" ref="AQ113">IF(X113="","",IF(SUMPRODUCT((X113=$X$7:$X$2085)*(AI113=$AI$7:$AI$2085)*(AO113=$AO$7:$AO$2085)*(AP113=$AP$7:$AP$2085)*(ROW($X$7:$X$2085)&lt;&gt;ROW(X113))*((S113=0)*($S$7:$S$2085&gt;0)+(S113&gt;0)*($S$7:$S$2085=0)))&gt;0,"SALONES UNIDOS",IF(SUMPRODUCT((X113=$X$7:$X$2085)*(AI113=$AI$7:$AI$2085)*((AO113&lt;$AP$7:$AP$2085)*(AP113&gt;$AO$7:$AO$2085))*(ROW($X$7:$X$2085)&lt;&gt;ROW(X113)))&gt;0,"Cruzado","Sin cruce")))</f>
        <v>Sin cruce</v>
      </c>
      <c r="AR113" s="23" t="str" cm="1">
        <f t="array" ref="AR113">IF(AE113="","",IF(SUMPRODUCT((AE113=$AE$7:$AE$2085)*(AI113=$AI$7:$AI$2085)*(AO113=$AO$7:$AO$2085)*(AP113=$AP$7:$AP$2085)*(ROW($AE$7:$AE$2085)&lt;&gt;ROW(AE113))*((S113=0)*($S$7:$S$2085&gt;0)+(S113&gt;0)*($S$7:$S$2085=0)))&gt;0,"SALONES UNIDOS",IF(SUMPRODUCT((AE113=$AE$7:$AE$2085)*(AI113=$AI$7:$AI$2085)*((AO113&lt;$AP$7:$AP$2085)*(AP113&gt;$AO$7:$AO$2085))*(ROW($AE$7:$AE$2085)&lt;&gt;ROW(AE113)))&gt;0,"Cruzado","Sin cruce")))</f>
        <v/>
      </c>
      <c r="AS113" s="94" t="str">
        <f t="shared" si="1"/>
        <v>EN5FILIALA</v>
      </c>
      <c r="AT113" s="94" t="str" cm="1">
        <f t="array" ref="AT113">IF(AS113="","",IF(SUMPRODUCT((AS113=$AS$7:$AS$2085)*(AI113=$AI$7:$AI$2085)*(AO113=$AO$7:$AO$2085)*(AP113=$AP$7:$AP$2085)*(ROW($AS$7:$AS$2085)&lt;&gt;ROW(AS113))*((S113=0)*($S$7:$S$2085&gt;0)+(S113&gt;0)*($S$7:$S$2085=0)))&gt;0,"SALONES UNIDOS",IF(SUMPRODUCT((AS113=$AS$7:$AS$2085)*(AI113=$AI$7:$AI$2085)*((AO113&lt;$AP$7:$AP$2085)*(AP113&gt;$AO$7:$AO$2085))*(ROW($AS$7:$AS$2085)&lt;&gt;ROW(AS113)))&gt;0,"Cruzado","Sin cruce")))</f>
        <v>Sin cruce</v>
      </c>
    </row>
    <row r="114" spans="3:46" s="9" customFormat="1" ht="18.75" hidden="1" customHeight="1">
      <c r="C114" s="496" t="s">
        <v>572</v>
      </c>
      <c r="D114" s="479" t="s">
        <v>573</v>
      </c>
      <c r="E114" s="479">
        <v>20261</v>
      </c>
      <c r="F114" s="503" t="s">
        <v>38</v>
      </c>
      <c r="G114" s="497" t="s">
        <v>80</v>
      </c>
      <c r="H114" s="503" t="s">
        <v>63</v>
      </c>
      <c r="I114" s="503">
        <v>5</v>
      </c>
      <c r="J114" s="503" t="s">
        <v>41</v>
      </c>
      <c r="K114" s="503" t="s">
        <v>41</v>
      </c>
      <c r="L114" s="499" t="s">
        <v>663</v>
      </c>
      <c r="M114" s="535" t="s">
        <v>664</v>
      </c>
      <c r="N114" s="15" t="s">
        <v>637</v>
      </c>
      <c r="O114" s="15" t="s">
        <v>578</v>
      </c>
      <c r="P114" s="497" t="s">
        <v>624</v>
      </c>
      <c r="Q114" s="15">
        <v>2</v>
      </c>
      <c r="R114" s="15">
        <v>4</v>
      </c>
      <c r="S114" s="479">
        <v>6</v>
      </c>
      <c r="T114" s="15">
        <v>4</v>
      </c>
      <c r="U114" s="471"/>
      <c r="V114" s="550">
        <v>35</v>
      </c>
      <c r="W114" s="497">
        <v>44995918</v>
      </c>
      <c r="X114" s="566" t="s">
        <v>346</v>
      </c>
      <c r="Y114" s="571" t="s">
        <v>624</v>
      </c>
      <c r="Z114" s="15"/>
      <c r="AA114" s="15"/>
      <c r="AB114" s="15"/>
      <c r="AC114" s="493"/>
      <c r="AD114" s="497"/>
      <c r="AE114" s="479"/>
      <c r="AF114" s="497"/>
      <c r="AG114" s="497"/>
      <c r="AH114" s="497" t="s">
        <v>203</v>
      </c>
      <c r="AI114" s="15">
        <v>2</v>
      </c>
      <c r="AJ114" s="15">
        <v>7</v>
      </c>
      <c r="AK114" s="15">
        <v>40</v>
      </c>
      <c r="AL114" s="15">
        <v>12</v>
      </c>
      <c r="AM114" s="15">
        <v>40</v>
      </c>
      <c r="AN114" s="490">
        <f>IF(AJ114="",S114,ROUND(((((AL114/24)+(AM114/1440))-((AJ114/24)+(AK114/1440)))*1440/50),5))</f>
        <v>6</v>
      </c>
      <c r="AO114" s="491">
        <f>AJ114/24+AK114/1440</f>
        <v>0.31944444444444448</v>
      </c>
      <c r="AP114" s="491">
        <f>AL114/24+AM114/1440</f>
        <v>0.52777777777777779</v>
      </c>
      <c r="AQ114" s="23" t="str" cm="1">
        <f t="array" ref="AQ114">IF(X114="","",IF(SUMPRODUCT((X114=$X$7:$X$2085)*(AI114=$AI$7:$AI$2085)*(AO114=$AO$7:$AO$2085)*(AP114=$AP$7:$AP$2085)*(ROW($X$7:$X$2085)&lt;&gt;ROW(X114))*((S114=0)*($S$7:$S$2085&gt;0)+(S114&gt;0)*($S$7:$S$2085=0)))&gt;0,"SALONES UNIDOS",IF(SUMPRODUCT((X114=$X$7:$X$2085)*(AI114=$AI$7:$AI$2085)*((AO114&lt;$AP$7:$AP$2085)*(AP114&gt;$AO$7:$AO$2085))*(ROW($X$7:$X$2085)&lt;&gt;ROW(X114)))&gt;0,"Cruzado","Sin cruce")))</f>
        <v>Sin cruce</v>
      </c>
      <c r="AR114" s="23" t="str" cm="1">
        <f t="array" ref="AR114">IF(AE114="","",IF(SUMPRODUCT((AE114=$AE$7:$AE$2085)*(AI114=$AI$7:$AI$2085)*(AO114=$AO$7:$AO$2085)*(AP114=$AP$7:$AP$2085)*(ROW($AE$7:$AE$2085)&lt;&gt;ROW(AE114))*((S114=0)*($S$7:$S$2085&gt;0)+(S114&gt;0)*($S$7:$S$2085=0)))&gt;0,"SALONES UNIDOS",IF(SUMPRODUCT((AE114=$AE$7:$AE$2085)*(AI114=$AI$7:$AI$2085)*((AO114&lt;$AP$7:$AP$2085)*(AP114&gt;$AO$7:$AO$2085))*(ROW($AE$7:$AE$2085)&lt;&gt;ROW(AE114)))&gt;0,"Cruzado","Sin cruce")))</f>
        <v/>
      </c>
      <c r="AS114" s="94" t="str">
        <f t="shared" si="1"/>
        <v>EN5FILIALA</v>
      </c>
      <c r="AT114" s="94" t="str" cm="1">
        <f t="array" ref="AT114">IF(AS114="","",IF(SUMPRODUCT((AS114=$AS$7:$AS$2085)*(AI114=$AI$7:$AI$2085)*(AO114=$AO$7:$AO$2085)*(AP114=$AP$7:$AP$2085)*(ROW($AS$7:$AS$2085)&lt;&gt;ROW(AS114))*((S114=0)*($S$7:$S$2085&gt;0)+(S114&gt;0)*($S$7:$S$2085=0)))&gt;0,"SALONES UNIDOS",IF(SUMPRODUCT((AS114=$AS$7:$AS$2085)*(AI114=$AI$7:$AI$2085)*((AO114&lt;$AP$7:$AP$2085)*(AP114&gt;$AO$7:$AO$2085))*(ROW($AS$7:$AS$2085)&lt;&gt;ROW(AS114)))&gt;0,"Cruzado","Sin cruce")))</f>
        <v>Sin cruce</v>
      </c>
    </row>
    <row r="115" spans="3:46" s="9" customFormat="1" ht="18.75" hidden="1" customHeight="1">
      <c r="C115" s="496" t="s">
        <v>572</v>
      </c>
      <c r="D115" s="479" t="s">
        <v>573</v>
      </c>
      <c r="E115" s="479">
        <v>20261</v>
      </c>
      <c r="F115" s="503" t="s">
        <v>38</v>
      </c>
      <c r="G115" s="497" t="s">
        <v>80</v>
      </c>
      <c r="H115" s="503" t="s">
        <v>63</v>
      </c>
      <c r="I115" s="503">
        <v>5</v>
      </c>
      <c r="J115" s="503" t="s">
        <v>41</v>
      </c>
      <c r="K115" s="503" t="s">
        <v>41</v>
      </c>
      <c r="L115" s="499" t="s">
        <v>665</v>
      </c>
      <c r="M115" s="535" t="s">
        <v>666</v>
      </c>
      <c r="N115" s="15" t="s">
        <v>637</v>
      </c>
      <c r="O115" s="15" t="s">
        <v>578</v>
      </c>
      <c r="P115" s="503" t="s">
        <v>579</v>
      </c>
      <c r="Q115" s="15">
        <v>2</v>
      </c>
      <c r="R115" s="15">
        <v>0</v>
      </c>
      <c r="S115" s="479">
        <v>2</v>
      </c>
      <c r="T115" s="15">
        <v>6</v>
      </c>
      <c r="U115" s="471"/>
      <c r="V115" s="550">
        <v>35</v>
      </c>
      <c r="W115" s="497">
        <v>44867656</v>
      </c>
      <c r="X115" s="566" t="s">
        <v>373</v>
      </c>
      <c r="Y115" s="15" t="s">
        <v>579</v>
      </c>
      <c r="Z115" s="15"/>
      <c r="AA115" s="15"/>
      <c r="AB115" s="15"/>
      <c r="AC115" s="485" t="s">
        <v>657</v>
      </c>
      <c r="AD115" s="15"/>
      <c r="AE115" s="479"/>
      <c r="AF115" s="497"/>
      <c r="AG115" s="497"/>
      <c r="AH115" s="497" t="s">
        <v>582</v>
      </c>
      <c r="AI115" s="15">
        <v>4</v>
      </c>
      <c r="AJ115" s="15">
        <v>7</v>
      </c>
      <c r="AK115" s="15">
        <v>40</v>
      </c>
      <c r="AL115" s="15">
        <v>9</v>
      </c>
      <c r="AM115" s="15">
        <v>20</v>
      </c>
      <c r="AN115" s="490">
        <f>IF(AJ115="",S115,ROUND(((((AL115/24)+(AM115/1440))-((AJ115/24)+(AK115/1440)))*1440/50),5))</f>
        <v>2</v>
      </c>
      <c r="AO115" s="491">
        <f>AJ115/24+AK115/1440</f>
        <v>0.31944444444444448</v>
      </c>
      <c r="AP115" s="491">
        <f>AL115/24+AM115/1440</f>
        <v>0.3888888888888889</v>
      </c>
      <c r="AQ115" s="23" t="str" cm="1">
        <f t="array" ref="AQ115">IF(X115="","",IF(SUMPRODUCT((X115=$X$7:$X$2085)*(AI115=$AI$7:$AI$2085)*(AO115=$AO$7:$AO$2085)*(AP115=$AP$7:$AP$2085)*(ROW($X$7:$X$2085)&lt;&gt;ROW(X115))*((S115=0)*($S$7:$S$2085&gt;0)+(S115&gt;0)*($S$7:$S$2085=0)))&gt;0,"SALONES UNIDOS",IF(SUMPRODUCT((X115=$X$7:$X$2085)*(AI115=$AI$7:$AI$2085)*((AO115&lt;$AP$7:$AP$2085)*(AP115&gt;$AO$7:$AO$2085))*(ROW($X$7:$X$2085)&lt;&gt;ROW(X115)))&gt;0,"Cruzado","Sin cruce")))</f>
        <v>Sin cruce</v>
      </c>
      <c r="AR115" s="23" t="str" cm="1">
        <f t="array" ref="AR115">IF(AE115="","",IF(SUMPRODUCT((AE115=$AE$7:$AE$2085)*(AI115=$AI$7:$AI$2085)*(AO115=$AO$7:$AO$2085)*(AP115=$AP$7:$AP$2085)*(ROW($AE$7:$AE$2085)&lt;&gt;ROW(AE115))*((S115=0)*($S$7:$S$2085&gt;0)+(S115&gt;0)*($S$7:$S$2085=0)))&gt;0,"SALONES UNIDOS",IF(SUMPRODUCT((AE115=$AE$7:$AE$2085)*(AI115=$AI$7:$AI$2085)*((AO115&lt;$AP$7:$AP$2085)*(AP115&gt;$AO$7:$AO$2085))*(ROW($AE$7:$AE$2085)&lt;&gt;ROW(AE115)))&gt;0,"Cruzado","Sin cruce")))</f>
        <v/>
      </c>
      <c r="AS115" s="94" t="str">
        <f t="shared" si="1"/>
        <v>EN5FILIALA</v>
      </c>
      <c r="AT115" s="94" t="str" cm="1">
        <f t="array" ref="AT115">IF(AS115="","",IF(SUMPRODUCT((AS115=$AS$7:$AS$2085)*(AI115=$AI$7:$AI$2085)*(AO115=$AO$7:$AO$2085)*(AP115=$AP$7:$AP$2085)*(ROW($AS$7:$AS$2085)&lt;&gt;ROW(AS115))*((S115=0)*($S$7:$S$2085&gt;0)+(S115&gt;0)*($S$7:$S$2085=0)))&gt;0,"SALONES UNIDOS",IF(SUMPRODUCT((AS115=$AS$7:$AS$2085)*(AI115=$AI$7:$AI$2085)*((AO115&lt;$AP$7:$AP$2085)*(AP115&gt;$AO$7:$AO$2085))*(ROW($AS$7:$AS$2085)&lt;&gt;ROW(AS115)))&gt;0,"Cruzado","Sin cruce")))</f>
        <v>Sin cruce</v>
      </c>
    </row>
    <row r="116" spans="3:46" s="9" customFormat="1" ht="18.75" hidden="1" customHeight="1">
      <c r="C116" s="496" t="s">
        <v>572</v>
      </c>
      <c r="D116" s="479" t="s">
        <v>573</v>
      </c>
      <c r="E116" s="479">
        <v>20261</v>
      </c>
      <c r="F116" s="503" t="s">
        <v>38</v>
      </c>
      <c r="G116" s="497" t="s">
        <v>80</v>
      </c>
      <c r="H116" s="503" t="s">
        <v>63</v>
      </c>
      <c r="I116" s="503">
        <v>5</v>
      </c>
      <c r="J116" s="503" t="s">
        <v>574</v>
      </c>
      <c r="K116" s="503" t="s">
        <v>41</v>
      </c>
      <c r="L116" s="499" t="s">
        <v>665</v>
      </c>
      <c r="M116" s="535" t="s">
        <v>666</v>
      </c>
      <c r="N116" s="15" t="s">
        <v>637</v>
      </c>
      <c r="O116" s="15" t="s">
        <v>578</v>
      </c>
      <c r="P116" s="503" t="s">
        <v>579</v>
      </c>
      <c r="Q116" s="15">
        <v>0</v>
      </c>
      <c r="R116" s="15">
        <v>2</v>
      </c>
      <c r="S116" s="479">
        <v>2</v>
      </c>
      <c r="T116" s="15">
        <v>6</v>
      </c>
      <c r="U116" s="471"/>
      <c r="V116" s="550">
        <v>17</v>
      </c>
      <c r="W116" s="497">
        <v>44867656</v>
      </c>
      <c r="X116" s="566" t="s">
        <v>373</v>
      </c>
      <c r="Y116" s="15" t="s">
        <v>579</v>
      </c>
      <c r="Z116" s="15"/>
      <c r="AA116" s="15"/>
      <c r="AB116" s="15"/>
      <c r="AC116" s="493"/>
      <c r="AD116" s="15"/>
      <c r="AE116" s="15" t="s">
        <v>667</v>
      </c>
      <c r="AF116" s="497"/>
      <c r="AG116" s="497"/>
      <c r="AH116" s="497" t="s">
        <v>100</v>
      </c>
      <c r="AI116" s="15">
        <v>4</v>
      </c>
      <c r="AJ116" s="15">
        <v>9</v>
      </c>
      <c r="AK116" s="15">
        <v>20</v>
      </c>
      <c r="AL116" s="15">
        <v>11</v>
      </c>
      <c r="AM116" s="15">
        <v>0</v>
      </c>
      <c r="AN116" s="490">
        <f>IF(AJ116="",S116,ROUND(((((AL116/24)+(AM116/1440))-((AJ116/24)+(AK116/1440)))*1440/50),5))</f>
        <v>2</v>
      </c>
      <c r="AO116" s="491">
        <f>AJ116/24+AK116/1440</f>
        <v>0.3888888888888889</v>
      </c>
      <c r="AP116" s="491">
        <f>AL116/24+AM116/1440</f>
        <v>0.45833333333333331</v>
      </c>
      <c r="AQ116" s="23" t="str" cm="1">
        <f t="array" ref="AQ116">IF(X116="","",IF(SUMPRODUCT((X116=$X$7:$X$2085)*(AI116=$AI$7:$AI$2085)*(AO116=$AO$7:$AO$2085)*(AP116=$AP$7:$AP$2085)*(ROW($X$7:$X$2085)&lt;&gt;ROW(X116))*((S116=0)*($S$7:$S$2085&gt;0)+(S116&gt;0)*($S$7:$S$2085=0)))&gt;0,"SALONES UNIDOS",IF(SUMPRODUCT((X116=$X$7:$X$2085)*(AI116=$AI$7:$AI$2085)*((AO116&lt;$AP$7:$AP$2085)*(AP116&gt;$AO$7:$AO$2085))*(ROW($X$7:$X$2085)&lt;&gt;ROW(X116)))&gt;0,"Cruzado","Sin cruce")))</f>
        <v>Sin cruce</v>
      </c>
      <c r="AR116" s="23" t="str" cm="1">
        <f t="array" ref="AR116">IF(AE116="","",IF(SUMPRODUCT((AE116=$AE$7:$AE$2085)*(AI116=$AI$7:$AI$2085)*(AO116=$AO$7:$AO$2085)*(AP116=$AP$7:$AP$2085)*(ROW($AE$7:$AE$2085)&lt;&gt;ROW(AE116))*((S116=0)*($S$7:$S$2085&gt;0)+(S116&gt;0)*($S$7:$S$2085=0)))&gt;0,"SALONES UNIDOS",IF(SUMPRODUCT((AE116=$AE$7:$AE$2085)*(AI116=$AI$7:$AI$2085)*((AO116&lt;$AP$7:$AP$2085)*(AP116&gt;$AO$7:$AO$2085))*(ROW($AE$7:$AE$2085)&lt;&gt;ROW(AE116)))&gt;0,"Cruzado","Sin cruce")))</f>
        <v>Sin cruce</v>
      </c>
      <c r="AS116" s="94" t="str">
        <f t="shared" si="1"/>
        <v>EN5FILIALA</v>
      </c>
      <c r="AT116" s="94" t="str" cm="1">
        <f t="array" ref="AT116">IF(AS116="","",IF(SUMPRODUCT((AS116=$AS$7:$AS$2085)*(AI116=$AI$7:$AI$2085)*(AO116=$AO$7:$AO$2085)*(AP116=$AP$7:$AP$2085)*(ROW($AS$7:$AS$2085)&lt;&gt;ROW(AS116))*((S116=0)*($S$7:$S$2085&gt;0)+(S116&gt;0)*($S$7:$S$2085=0)))&gt;0,"SALONES UNIDOS",IF(SUMPRODUCT((AS116=$AS$7:$AS$2085)*(AI116=$AI$7:$AI$2085)*((AO116&lt;$AP$7:$AP$2085)*(AP116&gt;$AO$7:$AO$2085))*(ROW($AS$7:$AS$2085)&lt;&gt;ROW(AS116)))&gt;0,"Cruzado","Sin cruce")))</f>
        <v>Sin cruce</v>
      </c>
    </row>
    <row r="117" spans="3:46" s="9" customFormat="1" ht="18.75" hidden="1" customHeight="1">
      <c r="C117" s="496" t="s">
        <v>572</v>
      </c>
      <c r="D117" s="479" t="s">
        <v>573</v>
      </c>
      <c r="E117" s="479">
        <v>20261</v>
      </c>
      <c r="F117" s="503" t="s">
        <v>38</v>
      </c>
      <c r="G117" s="497" t="s">
        <v>80</v>
      </c>
      <c r="H117" s="503" t="s">
        <v>63</v>
      </c>
      <c r="I117" s="503">
        <v>5</v>
      </c>
      <c r="J117" s="503" t="s">
        <v>583</v>
      </c>
      <c r="K117" s="503" t="s">
        <v>41</v>
      </c>
      <c r="L117" s="499" t="s">
        <v>665</v>
      </c>
      <c r="M117" s="535" t="s">
        <v>666</v>
      </c>
      <c r="N117" s="15" t="s">
        <v>637</v>
      </c>
      <c r="O117" s="15" t="s">
        <v>578</v>
      </c>
      <c r="P117" s="503" t="s">
        <v>579</v>
      </c>
      <c r="Q117" s="15">
        <v>0</v>
      </c>
      <c r="R117" s="15">
        <v>2</v>
      </c>
      <c r="S117" s="479">
        <v>2</v>
      </c>
      <c r="T117" s="15">
        <v>6</v>
      </c>
      <c r="U117" s="471"/>
      <c r="V117" s="550">
        <v>18</v>
      </c>
      <c r="W117" s="497">
        <v>44867656</v>
      </c>
      <c r="X117" s="566" t="s">
        <v>373</v>
      </c>
      <c r="Y117" s="15" t="s">
        <v>579</v>
      </c>
      <c r="Z117" s="15"/>
      <c r="AA117" s="15"/>
      <c r="AB117" s="15"/>
      <c r="AC117" s="493"/>
      <c r="AD117" s="15"/>
      <c r="AE117" s="15" t="s">
        <v>667</v>
      </c>
      <c r="AF117" s="497"/>
      <c r="AG117" s="497"/>
      <c r="AH117" s="497" t="s">
        <v>100</v>
      </c>
      <c r="AI117" s="15">
        <v>4</v>
      </c>
      <c r="AJ117" s="15">
        <v>11</v>
      </c>
      <c r="AK117" s="15">
        <v>0</v>
      </c>
      <c r="AL117" s="15">
        <v>12</v>
      </c>
      <c r="AM117" s="15">
        <v>40</v>
      </c>
      <c r="AN117" s="490">
        <f>IF(AJ117="",S117,ROUND(((((AL117/24)+(AM117/1440))-((AJ117/24)+(AK117/1440)))*1440/50),5))</f>
        <v>2</v>
      </c>
      <c r="AO117" s="491">
        <f>AJ117/24+AK117/1440</f>
        <v>0.45833333333333331</v>
      </c>
      <c r="AP117" s="491">
        <f>AL117/24+AM117/1440</f>
        <v>0.52777777777777779</v>
      </c>
      <c r="AQ117" s="23" t="str" cm="1">
        <f t="array" ref="AQ117">IF(X117="","",IF(SUMPRODUCT((X117=$X$7:$X$2085)*(AI117=$AI$7:$AI$2085)*(AO117=$AO$7:$AO$2085)*(AP117=$AP$7:$AP$2085)*(ROW($X$7:$X$2085)&lt;&gt;ROW(X117))*((S117=0)*($S$7:$S$2085&gt;0)+(S117&gt;0)*($S$7:$S$2085=0)))&gt;0,"SALONES UNIDOS",IF(SUMPRODUCT((X117=$X$7:$X$2085)*(AI117=$AI$7:$AI$2085)*((AO117&lt;$AP$7:$AP$2085)*(AP117&gt;$AO$7:$AO$2085))*(ROW($X$7:$X$2085)&lt;&gt;ROW(X117)))&gt;0,"Cruzado","Sin cruce")))</f>
        <v>Sin cruce</v>
      </c>
      <c r="AR117" s="23" t="str" cm="1">
        <f t="array" ref="AR117">IF(AE117="","",IF(SUMPRODUCT((AE117=$AE$7:$AE$2085)*(AI117=$AI$7:$AI$2085)*(AO117=$AO$7:$AO$2085)*(AP117=$AP$7:$AP$2085)*(ROW($AE$7:$AE$2085)&lt;&gt;ROW(AE117))*((S117=0)*($S$7:$S$2085&gt;0)+(S117&gt;0)*($S$7:$S$2085=0)))&gt;0,"SALONES UNIDOS",IF(SUMPRODUCT((AE117=$AE$7:$AE$2085)*(AI117=$AI$7:$AI$2085)*((AO117&lt;$AP$7:$AP$2085)*(AP117&gt;$AO$7:$AO$2085))*(ROW($AE$7:$AE$2085)&lt;&gt;ROW(AE117)))&gt;0,"Cruzado","Sin cruce")))</f>
        <v>Sin cruce</v>
      </c>
      <c r="AS117" s="94" t="str">
        <f t="shared" si="1"/>
        <v>EN5FILIALA</v>
      </c>
      <c r="AT117" s="94" t="str" cm="1">
        <f t="array" ref="AT117">IF(AS117="","",IF(SUMPRODUCT((AS117=$AS$7:$AS$2085)*(AI117=$AI$7:$AI$2085)*(AO117=$AO$7:$AO$2085)*(AP117=$AP$7:$AP$2085)*(ROW($AS$7:$AS$2085)&lt;&gt;ROW(AS117))*((S117=0)*($S$7:$S$2085&gt;0)+(S117&gt;0)*($S$7:$S$2085=0)))&gt;0,"SALONES UNIDOS",IF(SUMPRODUCT((AS117=$AS$7:$AS$2085)*(AI117=$AI$7:$AI$2085)*((AO117&lt;$AP$7:$AP$2085)*(AP117&gt;$AO$7:$AO$2085))*(ROW($AS$7:$AS$2085)&lt;&gt;ROW(AS117)))&gt;0,"Cruzado","Sin cruce")))</f>
        <v>Sin cruce</v>
      </c>
    </row>
    <row r="118" spans="3:46" s="9" customFormat="1" ht="18.75" hidden="1" customHeight="1">
      <c r="C118" s="496" t="s">
        <v>572</v>
      </c>
      <c r="D118" s="479" t="s">
        <v>573</v>
      </c>
      <c r="E118" s="479">
        <v>20261</v>
      </c>
      <c r="F118" s="503" t="s">
        <v>38</v>
      </c>
      <c r="G118" s="497" t="s">
        <v>80</v>
      </c>
      <c r="H118" s="503" t="s">
        <v>63</v>
      </c>
      <c r="I118" s="503">
        <v>5</v>
      </c>
      <c r="J118" s="503" t="s">
        <v>41</v>
      </c>
      <c r="K118" s="503" t="s">
        <v>41</v>
      </c>
      <c r="L118" s="499" t="s">
        <v>665</v>
      </c>
      <c r="M118" s="535" t="s">
        <v>666</v>
      </c>
      <c r="N118" s="15" t="s">
        <v>637</v>
      </c>
      <c r="O118" s="15" t="s">
        <v>578</v>
      </c>
      <c r="P118" s="503" t="s">
        <v>579</v>
      </c>
      <c r="Q118" s="15">
        <v>0</v>
      </c>
      <c r="R118" s="15">
        <v>6</v>
      </c>
      <c r="S118" s="479">
        <v>6</v>
      </c>
      <c r="T118" s="15">
        <v>6</v>
      </c>
      <c r="U118" s="471"/>
      <c r="V118" s="550">
        <v>35</v>
      </c>
      <c r="W118" s="497">
        <v>44867656</v>
      </c>
      <c r="X118" s="566" t="s">
        <v>373</v>
      </c>
      <c r="Y118" s="15" t="s">
        <v>579</v>
      </c>
      <c r="Z118" s="15"/>
      <c r="AA118" s="15"/>
      <c r="AB118" s="15"/>
      <c r="AC118" s="485" t="s">
        <v>657</v>
      </c>
      <c r="AD118" s="15"/>
      <c r="AE118" s="479"/>
      <c r="AF118" s="497"/>
      <c r="AG118" s="497"/>
      <c r="AH118" s="497" t="s">
        <v>100</v>
      </c>
      <c r="AI118" s="15">
        <v>4</v>
      </c>
      <c r="AJ118" s="15">
        <v>13</v>
      </c>
      <c r="AK118" s="15">
        <v>30</v>
      </c>
      <c r="AL118" s="15">
        <v>18</v>
      </c>
      <c r="AM118" s="15">
        <v>30</v>
      </c>
      <c r="AN118" s="490">
        <f>IF(AJ118="",S118,ROUND(((((AL118/24)+(AM118/1440))-((AJ118/24)+(AK118/1440)))*1440/50),5))</f>
        <v>6</v>
      </c>
      <c r="AO118" s="491">
        <f>AJ118/24+AK118/1440</f>
        <v>0.5625</v>
      </c>
      <c r="AP118" s="491">
        <f>AL118/24+AM118/1440</f>
        <v>0.77083333333333337</v>
      </c>
      <c r="AQ118" s="23" t="str" cm="1">
        <f t="array" ref="AQ118">IF(X118="","",IF(SUMPRODUCT((X118=$X$7:$X$2085)*(AI118=$AI$7:$AI$2085)*(AO118=$AO$7:$AO$2085)*(AP118=$AP$7:$AP$2085)*(ROW($X$7:$X$2085)&lt;&gt;ROW(X118))*((S118=0)*($S$7:$S$2085&gt;0)+(S118&gt;0)*($S$7:$S$2085=0)))&gt;0,"SALONES UNIDOS",IF(SUMPRODUCT((X118=$X$7:$X$2085)*(AI118=$AI$7:$AI$2085)*((AO118&lt;$AP$7:$AP$2085)*(AP118&gt;$AO$7:$AO$2085))*(ROW($X$7:$X$2085)&lt;&gt;ROW(X118)))&gt;0,"Cruzado","Sin cruce")))</f>
        <v>Sin cruce</v>
      </c>
      <c r="AR118" s="23" t="str" cm="1">
        <f t="array" ref="AR118">IF(AE118="","",IF(SUMPRODUCT((AE118=$AE$7:$AE$2085)*(AI118=$AI$7:$AI$2085)*(AO118=$AO$7:$AO$2085)*(AP118=$AP$7:$AP$2085)*(ROW($AE$7:$AE$2085)&lt;&gt;ROW(AE118))*((S118=0)*($S$7:$S$2085&gt;0)+(S118&gt;0)*($S$7:$S$2085=0)))&gt;0,"SALONES UNIDOS",IF(SUMPRODUCT((AE118=$AE$7:$AE$2085)*(AI118=$AI$7:$AI$2085)*((AO118&lt;$AP$7:$AP$2085)*(AP118&gt;$AO$7:$AO$2085))*(ROW($AE$7:$AE$2085)&lt;&gt;ROW(AE118)))&gt;0,"Cruzado","Sin cruce")))</f>
        <v/>
      </c>
      <c r="AS118" s="94" t="str">
        <f t="shared" si="1"/>
        <v>EN5FILIALA</v>
      </c>
      <c r="AT118" s="94" t="str" cm="1">
        <f t="array" ref="AT118">IF(AS118="","",IF(SUMPRODUCT((AS118=$AS$7:$AS$2085)*(AI118=$AI$7:$AI$2085)*(AO118=$AO$7:$AO$2085)*(AP118=$AP$7:$AP$2085)*(ROW($AS$7:$AS$2085)&lt;&gt;ROW(AS118))*((S118=0)*($S$7:$S$2085&gt;0)+(S118&gt;0)*($S$7:$S$2085=0)))&gt;0,"SALONES UNIDOS",IF(SUMPRODUCT((AS118=$AS$7:$AS$2085)*(AI118=$AI$7:$AI$2085)*((AO118&lt;$AP$7:$AP$2085)*(AP118&gt;$AO$7:$AO$2085))*(ROW($AS$7:$AS$2085)&lt;&gt;ROW(AS118)))&gt;0,"Cruzado","Sin cruce")))</f>
        <v>Sin cruce</v>
      </c>
    </row>
    <row r="119" spans="3:46" s="9" customFormat="1" ht="18.75" hidden="1" customHeight="1">
      <c r="C119" s="496" t="s">
        <v>572</v>
      </c>
      <c r="D119" s="479" t="s">
        <v>573</v>
      </c>
      <c r="E119" s="479">
        <v>20261</v>
      </c>
      <c r="F119" s="503" t="s">
        <v>38</v>
      </c>
      <c r="G119" s="497" t="s">
        <v>80</v>
      </c>
      <c r="H119" s="503" t="s">
        <v>63</v>
      </c>
      <c r="I119" s="503">
        <v>5</v>
      </c>
      <c r="J119" s="503" t="s">
        <v>41</v>
      </c>
      <c r="K119" s="503" t="s">
        <v>41</v>
      </c>
      <c r="L119" s="499" t="s">
        <v>668</v>
      </c>
      <c r="M119" s="535" t="s">
        <v>669</v>
      </c>
      <c r="N119" s="15" t="s">
        <v>637</v>
      </c>
      <c r="O119" s="15" t="s">
        <v>578</v>
      </c>
      <c r="P119" s="503" t="s">
        <v>579</v>
      </c>
      <c r="Q119" s="15">
        <v>3</v>
      </c>
      <c r="R119" s="15">
        <v>2</v>
      </c>
      <c r="S119" s="479">
        <v>5</v>
      </c>
      <c r="T119" s="15">
        <v>4</v>
      </c>
      <c r="U119" s="471"/>
      <c r="V119" s="550">
        <v>35</v>
      </c>
      <c r="W119" s="497">
        <v>21558762</v>
      </c>
      <c r="X119" s="566" t="s">
        <v>402</v>
      </c>
      <c r="Y119" s="15" t="s">
        <v>579</v>
      </c>
      <c r="Z119" s="15"/>
      <c r="AA119" s="15"/>
      <c r="AB119" s="15"/>
      <c r="AC119" s="15" t="s">
        <v>607</v>
      </c>
      <c r="AD119" s="15"/>
      <c r="AE119" s="479"/>
      <c r="AF119" s="497"/>
      <c r="AG119" s="497"/>
      <c r="AH119" s="497" t="s">
        <v>203</v>
      </c>
      <c r="AI119" s="15">
        <v>1</v>
      </c>
      <c r="AJ119" s="15">
        <v>7</v>
      </c>
      <c r="AK119" s="15">
        <v>40</v>
      </c>
      <c r="AL119" s="15">
        <v>11</v>
      </c>
      <c r="AM119" s="15">
        <v>50</v>
      </c>
      <c r="AN119" s="490">
        <f>IF(AJ119="",S119,ROUND(((((AL119/24)+(AM119/1440))-((AJ119/24)+(AK119/1440)))*1440/50),5))</f>
        <v>5</v>
      </c>
      <c r="AO119" s="491">
        <f>AJ119/24+AK119/1440</f>
        <v>0.31944444444444448</v>
      </c>
      <c r="AP119" s="491">
        <f>AL119/24+AM119/1440</f>
        <v>0.49305555555555552</v>
      </c>
      <c r="AQ119" s="23" t="str" cm="1">
        <f t="array" ref="AQ119">IF(X119="","",IF(SUMPRODUCT((X119=$X$7:$X$2085)*(AI119=$AI$7:$AI$2085)*(AO119=$AO$7:$AO$2085)*(AP119=$AP$7:$AP$2085)*(ROW($X$7:$X$2085)&lt;&gt;ROW(X119))*((S119=0)*($S$7:$S$2085&gt;0)+(S119&gt;0)*($S$7:$S$2085=0)))&gt;0,"SALONES UNIDOS",IF(SUMPRODUCT((X119=$X$7:$X$2085)*(AI119=$AI$7:$AI$2085)*((AO119&lt;$AP$7:$AP$2085)*(AP119&gt;$AO$7:$AO$2085))*(ROW($X$7:$X$2085)&lt;&gt;ROW(X119)))&gt;0,"Cruzado","Sin cruce")))</f>
        <v>Sin cruce</v>
      </c>
      <c r="AR119" s="23" t="str" cm="1">
        <f t="array" ref="AR119">IF(AE119="","",IF(SUMPRODUCT((AE119=$AE$7:$AE$2085)*(AI119=$AI$7:$AI$2085)*(AO119=$AO$7:$AO$2085)*(AP119=$AP$7:$AP$2085)*(ROW($AE$7:$AE$2085)&lt;&gt;ROW(AE119))*((S119=0)*($S$7:$S$2085&gt;0)+(S119&gt;0)*($S$7:$S$2085=0)))&gt;0,"SALONES UNIDOS",IF(SUMPRODUCT((AE119=$AE$7:$AE$2085)*(AI119=$AI$7:$AI$2085)*((AO119&lt;$AP$7:$AP$2085)*(AP119&gt;$AO$7:$AO$2085))*(ROW($AE$7:$AE$2085)&lt;&gt;ROW(AE119)))&gt;0,"Cruzado","Sin cruce")))</f>
        <v/>
      </c>
      <c r="AS119" s="94" t="str">
        <f t="shared" si="1"/>
        <v>EN5FILIALA</v>
      </c>
      <c r="AT119" s="94" t="str" cm="1">
        <f t="array" ref="AT119">IF(AS119="","",IF(SUMPRODUCT((AS119=$AS$7:$AS$2085)*(AI119=$AI$7:$AI$2085)*(AO119=$AO$7:$AO$2085)*(AP119=$AP$7:$AP$2085)*(ROW($AS$7:$AS$2085)&lt;&gt;ROW(AS119))*((S119=0)*($S$7:$S$2085&gt;0)+(S119&gt;0)*($S$7:$S$2085=0)))&gt;0,"SALONES UNIDOS",IF(SUMPRODUCT((AS119=$AS$7:$AS$2085)*(AI119=$AI$7:$AI$2085)*((AO119&lt;$AP$7:$AP$2085)*(AP119&gt;$AO$7:$AO$2085))*(ROW($AS$7:$AS$2085)&lt;&gt;ROW(AS119)))&gt;0,"Cruzado","Sin cruce")))</f>
        <v>Sin cruce</v>
      </c>
    </row>
    <row r="120" spans="3:46" s="9" customFormat="1" ht="18.75" hidden="1" customHeight="1">
      <c r="C120" s="496" t="s">
        <v>572</v>
      </c>
      <c r="D120" s="479" t="s">
        <v>573</v>
      </c>
      <c r="E120" s="479">
        <v>20261</v>
      </c>
      <c r="F120" s="503" t="s">
        <v>38</v>
      </c>
      <c r="G120" s="497" t="s">
        <v>80</v>
      </c>
      <c r="H120" s="503" t="s">
        <v>63</v>
      </c>
      <c r="I120" s="503">
        <v>5</v>
      </c>
      <c r="J120" s="503" t="s">
        <v>41</v>
      </c>
      <c r="K120" s="503" t="s">
        <v>41</v>
      </c>
      <c r="L120" s="499" t="s">
        <v>670</v>
      </c>
      <c r="M120" s="535" t="s">
        <v>671</v>
      </c>
      <c r="N120" s="15" t="s">
        <v>637</v>
      </c>
      <c r="O120" s="15" t="s">
        <v>578</v>
      </c>
      <c r="P120" s="497" t="s">
        <v>624</v>
      </c>
      <c r="Q120" s="15">
        <v>2</v>
      </c>
      <c r="R120" s="15">
        <v>2</v>
      </c>
      <c r="S120" s="479">
        <v>4</v>
      </c>
      <c r="T120" s="15">
        <v>3</v>
      </c>
      <c r="U120" s="471"/>
      <c r="V120" s="550">
        <v>35</v>
      </c>
      <c r="W120" s="497">
        <v>45629797</v>
      </c>
      <c r="X120" s="566" t="s">
        <v>351</v>
      </c>
      <c r="Y120" s="571" t="s">
        <v>624</v>
      </c>
      <c r="Z120" s="15"/>
      <c r="AA120" s="15"/>
      <c r="AB120" s="15"/>
      <c r="AC120" s="493"/>
      <c r="AD120" s="497"/>
      <c r="AE120" s="479"/>
      <c r="AF120" s="497"/>
      <c r="AG120" s="497"/>
      <c r="AH120" s="497" t="s">
        <v>203</v>
      </c>
      <c r="AI120" s="15">
        <v>6</v>
      </c>
      <c r="AJ120" s="15">
        <v>8</v>
      </c>
      <c r="AK120" s="15">
        <v>30</v>
      </c>
      <c r="AL120" s="15">
        <v>11</v>
      </c>
      <c r="AM120" s="15">
        <v>50</v>
      </c>
      <c r="AN120" s="490">
        <f>IF(AJ120="",S120,ROUND(((((AL120/24)+(AM120/1440))-((AJ120/24)+(AK120/1440)))*1440/50),5))</f>
        <v>4</v>
      </c>
      <c r="AO120" s="491">
        <f>AJ120/24+AK120/1440</f>
        <v>0.35416666666666663</v>
      </c>
      <c r="AP120" s="491">
        <f>AL120/24+AM120/1440</f>
        <v>0.49305555555555552</v>
      </c>
      <c r="AQ120" s="23" t="str" cm="1">
        <f t="array" ref="AQ120">IF(X120="","",IF(SUMPRODUCT((X120=$X$7:$X$2085)*(AI120=$AI$7:$AI$2085)*(AO120=$AO$7:$AO$2085)*(AP120=$AP$7:$AP$2085)*(ROW($X$7:$X$2085)&lt;&gt;ROW(X120))*((S120=0)*($S$7:$S$2085&gt;0)+(S120&gt;0)*($S$7:$S$2085=0)))&gt;0,"SALONES UNIDOS",IF(SUMPRODUCT((X120=$X$7:$X$2085)*(AI120=$AI$7:$AI$2085)*((AO120&lt;$AP$7:$AP$2085)*(AP120&gt;$AO$7:$AO$2085))*(ROW($X$7:$X$2085)&lt;&gt;ROW(X120)))&gt;0,"Cruzado","Sin cruce")))</f>
        <v>Sin cruce</v>
      </c>
      <c r="AR120" s="23" t="str" cm="1">
        <f t="array" ref="AR120">IF(AE120="","",IF(SUMPRODUCT((AE120=$AE$7:$AE$2085)*(AI120=$AI$7:$AI$2085)*(AO120=$AO$7:$AO$2085)*(AP120=$AP$7:$AP$2085)*(ROW($AE$7:$AE$2085)&lt;&gt;ROW(AE120))*((S120=0)*($S$7:$S$2085&gt;0)+(S120&gt;0)*($S$7:$S$2085=0)))&gt;0,"SALONES UNIDOS",IF(SUMPRODUCT((AE120=$AE$7:$AE$2085)*(AI120=$AI$7:$AI$2085)*((AO120&lt;$AP$7:$AP$2085)*(AP120&gt;$AO$7:$AO$2085))*(ROW($AE$7:$AE$2085)&lt;&gt;ROW(AE120)))&gt;0,"Cruzado","Sin cruce")))</f>
        <v/>
      </c>
      <c r="AS120" s="94" t="str">
        <f t="shared" si="1"/>
        <v>EN5FILIALA</v>
      </c>
      <c r="AT120" s="94" t="str" cm="1">
        <f t="array" ref="AT120">IF(AS120="","",IF(SUMPRODUCT((AS120=$AS$7:$AS$2085)*(AI120=$AI$7:$AI$2085)*(AO120=$AO$7:$AO$2085)*(AP120=$AP$7:$AP$2085)*(ROW($AS$7:$AS$2085)&lt;&gt;ROW(AS120))*((S120=0)*($S$7:$S$2085&gt;0)+(S120&gt;0)*($S$7:$S$2085=0)))&gt;0,"SALONES UNIDOS",IF(SUMPRODUCT((AS120=$AS$7:$AS$2085)*(AI120=$AI$7:$AI$2085)*((AO120&lt;$AP$7:$AP$2085)*(AP120&gt;$AO$7:$AO$2085))*(ROW($AS$7:$AS$2085)&lt;&gt;ROW(AS120)))&gt;0,"Cruzado","Sin cruce")))</f>
        <v>Sin cruce</v>
      </c>
    </row>
    <row r="121" spans="3:46" s="9" customFormat="1" ht="18.75" hidden="1" customHeight="1">
      <c r="C121" s="496" t="s">
        <v>572</v>
      </c>
      <c r="D121" s="479" t="s">
        <v>573</v>
      </c>
      <c r="E121" s="479">
        <v>20261</v>
      </c>
      <c r="F121" s="503" t="s">
        <v>38</v>
      </c>
      <c r="G121" s="497" t="s">
        <v>80</v>
      </c>
      <c r="H121" s="503" t="s">
        <v>63</v>
      </c>
      <c r="I121" s="503">
        <v>5</v>
      </c>
      <c r="J121" s="503" t="s">
        <v>41</v>
      </c>
      <c r="K121" s="503" t="s">
        <v>41</v>
      </c>
      <c r="L121" s="499" t="s">
        <v>672</v>
      </c>
      <c r="M121" s="535" t="s">
        <v>673</v>
      </c>
      <c r="N121" s="15" t="s">
        <v>637</v>
      </c>
      <c r="O121" s="15" t="s">
        <v>578</v>
      </c>
      <c r="P121" s="503" t="s">
        <v>579</v>
      </c>
      <c r="Q121" s="15">
        <v>3</v>
      </c>
      <c r="R121" s="15">
        <v>0</v>
      </c>
      <c r="S121" s="479">
        <v>3</v>
      </c>
      <c r="T121" s="15">
        <v>4</v>
      </c>
      <c r="U121" s="471"/>
      <c r="V121" s="550">
        <v>35</v>
      </c>
      <c r="W121" s="497">
        <v>21533395</v>
      </c>
      <c r="X121" s="566" t="s">
        <v>420</v>
      </c>
      <c r="Y121" s="15" t="s">
        <v>579</v>
      </c>
      <c r="Z121" s="15"/>
      <c r="AA121" s="15"/>
      <c r="AB121" s="15"/>
      <c r="AC121" s="15" t="s">
        <v>607</v>
      </c>
      <c r="AD121" s="15"/>
      <c r="AE121" s="479"/>
      <c r="AF121" s="497"/>
      <c r="AG121" s="497"/>
      <c r="AH121" s="497" t="s">
        <v>582</v>
      </c>
      <c r="AI121" s="15">
        <v>1</v>
      </c>
      <c r="AJ121" s="15">
        <v>14</v>
      </c>
      <c r="AK121" s="15">
        <v>20</v>
      </c>
      <c r="AL121" s="15">
        <v>16</v>
      </c>
      <c r="AM121" s="15">
        <v>50</v>
      </c>
      <c r="AN121" s="490">
        <f>IF(AJ121="",S121,ROUND(((((AL121/24)+(AM121/1440))-((AJ121/24)+(AK121/1440)))*1440/50),5))</f>
        <v>3</v>
      </c>
      <c r="AO121" s="491">
        <f>AJ121/24+AK121/1440</f>
        <v>0.59722222222222221</v>
      </c>
      <c r="AP121" s="491">
        <f>AL121/24+AM121/1440</f>
        <v>0.70138888888888884</v>
      </c>
      <c r="AQ121" s="23" t="str" cm="1">
        <f t="array" ref="AQ121">IF(X121="","",IF(SUMPRODUCT((X121=$X$7:$X$2085)*(AI121=$AI$7:$AI$2085)*(AO121=$AO$7:$AO$2085)*(AP121=$AP$7:$AP$2085)*(ROW($X$7:$X$2085)&lt;&gt;ROW(X121))*((S121=0)*($S$7:$S$2085&gt;0)+(S121&gt;0)*($S$7:$S$2085=0)))&gt;0,"SALONES UNIDOS",IF(SUMPRODUCT((X121=$X$7:$X$2085)*(AI121=$AI$7:$AI$2085)*((AO121&lt;$AP$7:$AP$2085)*(AP121&gt;$AO$7:$AO$2085))*(ROW($X$7:$X$2085)&lt;&gt;ROW(X121)))&gt;0,"Cruzado","Sin cruce")))</f>
        <v>Sin cruce</v>
      </c>
      <c r="AR121" s="23" t="str" cm="1">
        <f t="array" ref="AR121">IF(AE121="","",IF(SUMPRODUCT((AE121=$AE$7:$AE$2085)*(AI121=$AI$7:$AI$2085)*(AO121=$AO$7:$AO$2085)*(AP121=$AP$7:$AP$2085)*(ROW($AE$7:$AE$2085)&lt;&gt;ROW(AE121))*((S121=0)*($S$7:$S$2085&gt;0)+(S121&gt;0)*($S$7:$S$2085=0)))&gt;0,"SALONES UNIDOS",IF(SUMPRODUCT((AE121=$AE$7:$AE$2085)*(AI121=$AI$7:$AI$2085)*((AO121&lt;$AP$7:$AP$2085)*(AP121&gt;$AO$7:$AO$2085))*(ROW($AE$7:$AE$2085)&lt;&gt;ROW(AE121)))&gt;0,"Cruzado","Sin cruce")))</f>
        <v/>
      </c>
      <c r="AS121" s="94" t="str">
        <f t="shared" si="1"/>
        <v>EN5FILIALA</v>
      </c>
      <c r="AT121" s="94" t="str" cm="1">
        <f t="array" ref="AT121">IF(AS121="","",IF(SUMPRODUCT((AS121=$AS$7:$AS$2085)*(AI121=$AI$7:$AI$2085)*(AO121=$AO$7:$AO$2085)*(AP121=$AP$7:$AP$2085)*(ROW($AS$7:$AS$2085)&lt;&gt;ROW(AS121))*((S121=0)*($S$7:$S$2085&gt;0)+(S121&gt;0)*($S$7:$S$2085=0)))&gt;0,"SALONES UNIDOS",IF(SUMPRODUCT((AS121=$AS$7:$AS$2085)*(AI121=$AI$7:$AI$2085)*((AO121&lt;$AP$7:$AP$2085)*(AP121&gt;$AO$7:$AO$2085))*(ROW($AS$7:$AS$2085)&lt;&gt;ROW(AS121)))&gt;0,"Cruzado","Sin cruce")))</f>
        <v>Sin cruce</v>
      </c>
    </row>
    <row r="122" spans="3:46" s="9" customFormat="1" ht="18.75" hidden="1" customHeight="1">
      <c r="C122" s="496" t="s">
        <v>572</v>
      </c>
      <c r="D122" s="479" t="s">
        <v>573</v>
      </c>
      <c r="E122" s="479">
        <v>20261</v>
      </c>
      <c r="F122" s="503" t="s">
        <v>38</v>
      </c>
      <c r="G122" s="497" t="s">
        <v>80</v>
      </c>
      <c r="H122" s="503" t="s">
        <v>63</v>
      </c>
      <c r="I122" s="503">
        <v>5</v>
      </c>
      <c r="J122" s="503" t="s">
        <v>574</v>
      </c>
      <c r="K122" s="503" t="s">
        <v>41</v>
      </c>
      <c r="L122" s="499" t="s">
        <v>672</v>
      </c>
      <c r="M122" s="535" t="s">
        <v>673</v>
      </c>
      <c r="N122" s="15" t="s">
        <v>637</v>
      </c>
      <c r="O122" s="15" t="s">
        <v>578</v>
      </c>
      <c r="P122" s="503" t="s">
        <v>579</v>
      </c>
      <c r="Q122" s="15">
        <v>0</v>
      </c>
      <c r="R122" s="15">
        <v>2</v>
      </c>
      <c r="S122" s="479">
        <v>2</v>
      </c>
      <c r="T122" s="15">
        <v>4</v>
      </c>
      <c r="U122" s="471"/>
      <c r="V122" s="550">
        <v>17</v>
      </c>
      <c r="W122" s="497">
        <v>21533395</v>
      </c>
      <c r="X122" s="566" t="s">
        <v>420</v>
      </c>
      <c r="Y122" s="15" t="s">
        <v>579</v>
      </c>
      <c r="Z122" s="15"/>
      <c r="AA122" s="15"/>
      <c r="AB122" s="15"/>
      <c r="AC122" s="493"/>
      <c r="AD122" s="15"/>
      <c r="AE122" s="15" t="s">
        <v>634</v>
      </c>
      <c r="AF122" s="497"/>
      <c r="AG122" s="497"/>
      <c r="AH122" s="497" t="s">
        <v>100</v>
      </c>
      <c r="AI122" s="15">
        <v>1</v>
      </c>
      <c r="AJ122" s="15">
        <v>16</v>
      </c>
      <c r="AK122" s="15">
        <v>50</v>
      </c>
      <c r="AL122" s="15">
        <v>18</v>
      </c>
      <c r="AM122" s="15">
        <v>30</v>
      </c>
      <c r="AN122" s="490">
        <f>IF(AJ122="",S122,ROUND(((((AL122/24)+(AM122/1440))-((AJ122/24)+(AK122/1440)))*1440/50),5))</f>
        <v>2</v>
      </c>
      <c r="AO122" s="491">
        <f>AJ122/24+AK122/1440</f>
        <v>0.70138888888888884</v>
      </c>
      <c r="AP122" s="491">
        <f>AL122/24+AM122/1440</f>
        <v>0.77083333333333337</v>
      </c>
      <c r="AQ122" s="23" t="str" cm="1">
        <f t="array" ref="AQ122">IF(X122="","",IF(SUMPRODUCT((X122=$X$7:$X$2085)*(AI122=$AI$7:$AI$2085)*(AO122=$AO$7:$AO$2085)*(AP122=$AP$7:$AP$2085)*(ROW($X$7:$X$2085)&lt;&gt;ROW(X122))*((S122=0)*($S$7:$S$2085&gt;0)+(S122&gt;0)*($S$7:$S$2085=0)))&gt;0,"SALONES UNIDOS",IF(SUMPRODUCT((X122=$X$7:$X$2085)*(AI122=$AI$7:$AI$2085)*((AO122&lt;$AP$7:$AP$2085)*(AP122&gt;$AO$7:$AO$2085))*(ROW($X$7:$X$2085)&lt;&gt;ROW(X122)))&gt;0,"Cruzado","Sin cruce")))</f>
        <v>Sin cruce</v>
      </c>
      <c r="AR122" s="23" t="str" cm="1">
        <f t="array" ref="AR122">IF(AE122="","",IF(SUMPRODUCT((AE122=$AE$7:$AE$2085)*(AI122=$AI$7:$AI$2085)*(AO122=$AO$7:$AO$2085)*(AP122=$AP$7:$AP$2085)*(ROW($AE$7:$AE$2085)&lt;&gt;ROW(AE122))*((S122=0)*($S$7:$S$2085&gt;0)+(S122&gt;0)*($S$7:$S$2085=0)))&gt;0,"SALONES UNIDOS",IF(SUMPRODUCT((AE122=$AE$7:$AE$2085)*(AI122=$AI$7:$AI$2085)*((AO122&lt;$AP$7:$AP$2085)*(AP122&gt;$AO$7:$AO$2085))*(ROW($AE$7:$AE$2085)&lt;&gt;ROW(AE122)))&gt;0,"Cruzado","Sin cruce")))</f>
        <v>Sin cruce</v>
      </c>
      <c r="AS122" s="94" t="str">
        <f t="shared" si="1"/>
        <v>EN5FILIALA</v>
      </c>
      <c r="AT122" s="94" t="str" cm="1">
        <f t="array" ref="AT122">IF(AS122="","",IF(SUMPRODUCT((AS122=$AS$7:$AS$2085)*(AI122=$AI$7:$AI$2085)*(AO122=$AO$7:$AO$2085)*(AP122=$AP$7:$AP$2085)*(ROW($AS$7:$AS$2085)&lt;&gt;ROW(AS122))*((S122=0)*($S$7:$S$2085&gt;0)+(S122&gt;0)*($S$7:$S$2085=0)))&gt;0,"SALONES UNIDOS",IF(SUMPRODUCT((AS122=$AS$7:$AS$2085)*(AI122=$AI$7:$AI$2085)*((AO122&lt;$AP$7:$AP$2085)*(AP122&gt;$AO$7:$AO$2085))*(ROW($AS$7:$AS$2085)&lt;&gt;ROW(AS122)))&gt;0,"Cruzado","Sin cruce")))</f>
        <v>Sin cruce</v>
      </c>
    </row>
    <row r="123" spans="3:46" s="9" customFormat="1" ht="18.600000000000001" hidden="1" customHeight="1">
      <c r="C123" s="496" t="s">
        <v>572</v>
      </c>
      <c r="D123" s="479" t="s">
        <v>573</v>
      </c>
      <c r="E123" s="479">
        <v>20261</v>
      </c>
      <c r="F123" s="503" t="s">
        <v>38</v>
      </c>
      <c r="G123" s="497" t="s">
        <v>80</v>
      </c>
      <c r="H123" s="503" t="s">
        <v>63</v>
      </c>
      <c r="I123" s="503">
        <v>5</v>
      </c>
      <c r="J123" s="503" t="s">
        <v>583</v>
      </c>
      <c r="K123" s="503" t="s">
        <v>41</v>
      </c>
      <c r="L123" s="499" t="s">
        <v>672</v>
      </c>
      <c r="M123" s="535" t="s">
        <v>673</v>
      </c>
      <c r="N123" s="15" t="s">
        <v>637</v>
      </c>
      <c r="O123" s="15" t="s">
        <v>578</v>
      </c>
      <c r="P123" s="503" t="s">
        <v>579</v>
      </c>
      <c r="Q123" s="15">
        <v>0</v>
      </c>
      <c r="R123" s="15">
        <v>2</v>
      </c>
      <c r="S123" s="479">
        <v>2</v>
      </c>
      <c r="T123" s="15">
        <v>4</v>
      </c>
      <c r="U123" s="471"/>
      <c r="V123" s="550">
        <v>18</v>
      </c>
      <c r="W123" s="497">
        <v>21533395</v>
      </c>
      <c r="X123" s="566" t="s">
        <v>420</v>
      </c>
      <c r="Y123" s="15" t="s">
        <v>579</v>
      </c>
      <c r="Z123" s="15"/>
      <c r="AA123" s="15"/>
      <c r="AB123" s="15"/>
      <c r="AC123" s="493"/>
      <c r="AD123" s="15"/>
      <c r="AE123" s="15" t="s">
        <v>634</v>
      </c>
      <c r="AF123" s="497"/>
      <c r="AG123" s="497"/>
      <c r="AH123" s="497" t="s">
        <v>100</v>
      </c>
      <c r="AI123" s="15">
        <v>1</v>
      </c>
      <c r="AJ123" s="15">
        <v>19</v>
      </c>
      <c r="AK123" s="15">
        <v>20</v>
      </c>
      <c r="AL123" s="15">
        <v>21</v>
      </c>
      <c r="AM123" s="15">
        <v>0</v>
      </c>
      <c r="AN123" s="490">
        <f>IF(AJ123="",S123,ROUND(((((AL123/24)+(AM123/1440))-((AJ123/24)+(AK123/1440)))*1440/50),5))</f>
        <v>2</v>
      </c>
      <c r="AO123" s="491">
        <f>AJ123/24+AK123/1440</f>
        <v>0.80555555555555547</v>
      </c>
      <c r="AP123" s="491">
        <f>AL123/24+AM123/1440</f>
        <v>0.875</v>
      </c>
      <c r="AQ123" s="23" t="str" cm="1">
        <f t="array" ref="AQ123">IF(X123="","",IF(SUMPRODUCT((X123=$X$7:$X$2085)*(AI123=$AI$7:$AI$2085)*(AO123=$AO$7:$AO$2085)*(AP123=$AP$7:$AP$2085)*(ROW($X$7:$X$2085)&lt;&gt;ROW(X123))*((S123=0)*($S$7:$S$2085&gt;0)+(S123&gt;0)*($S$7:$S$2085=0)))&gt;0,"SALONES UNIDOS",IF(SUMPRODUCT((X123=$X$7:$X$2085)*(AI123=$AI$7:$AI$2085)*((AO123&lt;$AP$7:$AP$2085)*(AP123&gt;$AO$7:$AO$2085))*(ROW($X$7:$X$2085)&lt;&gt;ROW(X123)))&gt;0,"Cruzado","Sin cruce")))</f>
        <v>Sin cruce</v>
      </c>
      <c r="AR123" s="23" t="str" cm="1">
        <f t="array" ref="AR123">IF(AE123="","",IF(SUMPRODUCT((AE123=$AE$7:$AE$2085)*(AI123=$AI$7:$AI$2085)*(AO123=$AO$7:$AO$2085)*(AP123=$AP$7:$AP$2085)*(ROW($AE$7:$AE$2085)&lt;&gt;ROW(AE123))*((S123=0)*($S$7:$S$2085&gt;0)+(S123&gt;0)*($S$7:$S$2085=0)))&gt;0,"SALONES UNIDOS",IF(SUMPRODUCT((AE123=$AE$7:$AE$2085)*(AI123=$AI$7:$AI$2085)*((AO123&lt;$AP$7:$AP$2085)*(AP123&gt;$AO$7:$AO$2085))*(ROW($AE$7:$AE$2085)&lt;&gt;ROW(AE123)))&gt;0,"Cruzado","Sin cruce")))</f>
        <v>Sin cruce</v>
      </c>
      <c r="AS123" s="94" t="str">
        <f t="shared" si="1"/>
        <v>EN5FILIALA</v>
      </c>
      <c r="AT123" s="94" t="str" cm="1">
        <f t="array" ref="AT123">IF(AS123="","",IF(SUMPRODUCT((AS123=$AS$7:$AS$2085)*(AI123=$AI$7:$AI$2085)*(AO123=$AO$7:$AO$2085)*(AP123=$AP$7:$AP$2085)*(ROW($AS$7:$AS$2085)&lt;&gt;ROW(AS123))*((S123=0)*($S$7:$S$2085&gt;0)+(S123&gt;0)*($S$7:$S$2085=0)))&gt;0,"SALONES UNIDOS",IF(SUMPRODUCT((AS123=$AS$7:$AS$2085)*(AI123=$AI$7:$AI$2085)*((AO123&lt;$AP$7:$AP$2085)*(AP123&gt;$AO$7:$AO$2085))*(ROW($AS$7:$AS$2085)&lt;&gt;ROW(AS123)))&gt;0,"Cruzado","Sin cruce")))</f>
        <v>Sin cruce</v>
      </c>
    </row>
    <row r="124" spans="3:46" s="9" customFormat="1" ht="18.75" hidden="1" customHeight="1">
      <c r="C124" s="496" t="s">
        <v>572</v>
      </c>
      <c r="D124" s="479" t="s">
        <v>573</v>
      </c>
      <c r="E124" s="479">
        <v>20261</v>
      </c>
      <c r="F124" s="503" t="s">
        <v>38</v>
      </c>
      <c r="G124" s="497" t="s">
        <v>80</v>
      </c>
      <c r="H124" s="503" t="s">
        <v>63</v>
      </c>
      <c r="I124" s="503">
        <v>5</v>
      </c>
      <c r="J124" s="503" t="s">
        <v>51</v>
      </c>
      <c r="K124" s="503" t="s">
        <v>51</v>
      </c>
      <c r="L124" s="499" t="s">
        <v>661</v>
      </c>
      <c r="M124" s="535" t="s">
        <v>662</v>
      </c>
      <c r="N124" s="15" t="s">
        <v>577</v>
      </c>
      <c r="O124" s="15" t="s">
        <v>578</v>
      </c>
      <c r="P124" s="503" t="s">
        <v>579</v>
      </c>
      <c r="Q124" s="15">
        <v>2</v>
      </c>
      <c r="R124" s="15">
        <v>2</v>
      </c>
      <c r="S124" s="479">
        <v>4</v>
      </c>
      <c r="T124" s="15">
        <v>3</v>
      </c>
      <c r="U124" s="471"/>
      <c r="V124" s="550">
        <v>35</v>
      </c>
      <c r="W124" s="497">
        <v>72580385</v>
      </c>
      <c r="X124" s="566" t="s">
        <v>225</v>
      </c>
      <c r="Y124" s="15" t="s">
        <v>579</v>
      </c>
      <c r="Z124" s="15"/>
      <c r="AA124" s="15"/>
      <c r="AB124" s="15"/>
      <c r="AC124" s="15" t="s">
        <v>674</v>
      </c>
      <c r="AD124" s="15"/>
      <c r="AE124" s="479"/>
      <c r="AF124" s="497"/>
      <c r="AG124" s="497"/>
      <c r="AH124" s="497" t="s">
        <v>203</v>
      </c>
      <c r="AI124" s="15">
        <v>2</v>
      </c>
      <c r="AJ124" s="15">
        <v>7</v>
      </c>
      <c r="AK124" s="15">
        <v>40</v>
      </c>
      <c r="AL124" s="15">
        <v>11</v>
      </c>
      <c r="AM124" s="15">
        <v>0</v>
      </c>
      <c r="AN124" s="490">
        <f>IF(AJ124="",S124,ROUND(((((AL124/24)+(AM124/1440))-((AJ124/24)+(AK124/1440)))*1440/50),5))</f>
        <v>4</v>
      </c>
      <c r="AO124" s="491">
        <f>AJ124/24+AK124/1440</f>
        <v>0.31944444444444448</v>
      </c>
      <c r="AP124" s="491">
        <f>AL124/24+AM124/1440</f>
        <v>0.45833333333333331</v>
      </c>
      <c r="AQ124" s="23" t="str" cm="1">
        <f t="array" ref="AQ124">IF(X124="","",IF(SUMPRODUCT((X124=$X$7:$X$2085)*(AI124=$AI$7:$AI$2085)*(AO124=$AO$7:$AO$2085)*(AP124=$AP$7:$AP$2085)*(ROW($X$7:$X$2085)&lt;&gt;ROW(X124))*((S124=0)*($S$7:$S$2085&gt;0)+(S124&gt;0)*($S$7:$S$2085=0)))&gt;0,"SALONES UNIDOS",IF(SUMPRODUCT((X124=$X$7:$X$2085)*(AI124=$AI$7:$AI$2085)*((AO124&lt;$AP$7:$AP$2085)*(AP124&gt;$AO$7:$AO$2085))*(ROW($X$7:$X$2085)&lt;&gt;ROW(X124)))&gt;0,"Cruzado","Sin cruce")))</f>
        <v>Sin cruce</v>
      </c>
      <c r="AR124" s="23" t="str" cm="1">
        <f t="array" ref="AR124">IF(AE124="","",IF(SUMPRODUCT((AE124=$AE$7:$AE$2085)*(AI124=$AI$7:$AI$2085)*(AO124=$AO$7:$AO$2085)*(AP124=$AP$7:$AP$2085)*(ROW($AE$7:$AE$2085)&lt;&gt;ROW(AE124))*((S124=0)*($S$7:$S$2085&gt;0)+(S124&gt;0)*($S$7:$S$2085=0)))&gt;0,"SALONES UNIDOS",IF(SUMPRODUCT((AE124=$AE$7:$AE$2085)*(AI124=$AI$7:$AI$2085)*((AO124&lt;$AP$7:$AP$2085)*(AP124&gt;$AO$7:$AO$2085))*(ROW($AE$7:$AE$2085)&lt;&gt;ROW(AE124)))&gt;0,"Cruzado","Sin cruce")))</f>
        <v/>
      </c>
      <c r="AS124" s="94" t="str">
        <f t="shared" si="1"/>
        <v>EN5FILIALB</v>
      </c>
      <c r="AT124" s="94" t="str" cm="1">
        <f t="array" ref="AT124">IF(AS124="","",IF(SUMPRODUCT((AS124=$AS$7:$AS$2085)*(AI124=$AI$7:$AI$2085)*(AO124=$AO$7:$AO$2085)*(AP124=$AP$7:$AP$2085)*(ROW($AS$7:$AS$2085)&lt;&gt;ROW(AS124))*((S124=0)*($S$7:$S$2085&gt;0)+(S124&gt;0)*($S$7:$S$2085=0)))&gt;0,"SALONES UNIDOS",IF(SUMPRODUCT((AS124=$AS$7:$AS$2085)*(AI124=$AI$7:$AI$2085)*((AO124&lt;$AP$7:$AP$2085)*(AP124&gt;$AO$7:$AO$2085))*(ROW($AS$7:$AS$2085)&lt;&gt;ROW(AS124)))&gt;0,"Cruzado","Sin cruce")))</f>
        <v>Sin cruce</v>
      </c>
    </row>
    <row r="125" spans="3:46" s="9" customFormat="1" ht="18.75" hidden="1" customHeight="1">
      <c r="C125" s="496" t="s">
        <v>572</v>
      </c>
      <c r="D125" s="479" t="s">
        <v>573</v>
      </c>
      <c r="E125" s="479">
        <v>20261</v>
      </c>
      <c r="F125" s="503" t="s">
        <v>38</v>
      </c>
      <c r="G125" s="497" t="s">
        <v>80</v>
      </c>
      <c r="H125" s="503" t="s">
        <v>63</v>
      </c>
      <c r="I125" s="503">
        <v>5</v>
      </c>
      <c r="J125" s="503" t="s">
        <v>51</v>
      </c>
      <c r="K125" s="503" t="s">
        <v>51</v>
      </c>
      <c r="L125" s="499" t="s">
        <v>663</v>
      </c>
      <c r="M125" s="535" t="s">
        <v>664</v>
      </c>
      <c r="N125" s="15" t="s">
        <v>637</v>
      </c>
      <c r="O125" s="15" t="s">
        <v>578</v>
      </c>
      <c r="P125" s="497" t="s">
        <v>624</v>
      </c>
      <c r="Q125" s="15">
        <v>2</v>
      </c>
      <c r="R125" s="15">
        <v>4</v>
      </c>
      <c r="S125" s="479">
        <v>6</v>
      </c>
      <c r="T125" s="15">
        <v>4</v>
      </c>
      <c r="U125" s="471"/>
      <c r="V125" s="550">
        <v>35</v>
      </c>
      <c r="W125" s="497">
        <v>44995918</v>
      </c>
      <c r="X125" s="566" t="s">
        <v>346</v>
      </c>
      <c r="Y125" s="571" t="s">
        <v>624</v>
      </c>
      <c r="Z125" s="15"/>
      <c r="AA125" s="15"/>
      <c r="AB125" s="15"/>
      <c r="AC125" s="493"/>
      <c r="AD125" s="497"/>
      <c r="AE125" s="479"/>
      <c r="AF125" s="497"/>
      <c r="AG125" s="497"/>
      <c r="AH125" s="497" t="s">
        <v>203</v>
      </c>
      <c r="AI125" s="15">
        <v>4</v>
      </c>
      <c r="AJ125" s="15">
        <v>7</v>
      </c>
      <c r="AK125" s="15">
        <v>40</v>
      </c>
      <c r="AL125" s="15">
        <v>12</v>
      </c>
      <c r="AM125" s="15">
        <v>40</v>
      </c>
      <c r="AN125" s="490">
        <f>IF(AJ125="",S125,ROUND(((((AL125/24)+(AM125/1440))-((AJ125/24)+(AK125/1440)))*1440/50),5))</f>
        <v>6</v>
      </c>
      <c r="AO125" s="491">
        <f>AJ125/24+AK125/1440</f>
        <v>0.31944444444444448</v>
      </c>
      <c r="AP125" s="491">
        <f>AL125/24+AM125/1440</f>
        <v>0.52777777777777779</v>
      </c>
      <c r="AQ125" s="23" t="str" cm="1">
        <f t="array" ref="AQ125">IF(X125="","",IF(SUMPRODUCT((X125=$X$7:$X$2085)*(AI125=$AI$7:$AI$2085)*(AO125=$AO$7:$AO$2085)*(AP125=$AP$7:$AP$2085)*(ROW($X$7:$X$2085)&lt;&gt;ROW(X125))*((S125=0)*($S$7:$S$2085&gt;0)+(S125&gt;0)*($S$7:$S$2085=0)))&gt;0,"SALONES UNIDOS",IF(SUMPRODUCT((X125=$X$7:$X$2085)*(AI125=$AI$7:$AI$2085)*((AO125&lt;$AP$7:$AP$2085)*(AP125&gt;$AO$7:$AO$2085))*(ROW($X$7:$X$2085)&lt;&gt;ROW(X125)))&gt;0,"Cruzado","Sin cruce")))</f>
        <v>Sin cruce</v>
      </c>
      <c r="AR125" s="23" t="str" cm="1">
        <f t="array" ref="AR125">IF(AE125="","",IF(SUMPRODUCT((AE125=$AE$7:$AE$2085)*(AI125=$AI$7:$AI$2085)*(AO125=$AO$7:$AO$2085)*(AP125=$AP$7:$AP$2085)*(ROW($AE$7:$AE$2085)&lt;&gt;ROW(AE125))*((S125=0)*($S$7:$S$2085&gt;0)+(S125&gt;0)*($S$7:$S$2085=0)))&gt;0,"SALONES UNIDOS",IF(SUMPRODUCT((AE125=$AE$7:$AE$2085)*(AI125=$AI$7:$AI$2085)*((AO125&lt;$AP$7:$AP$2085)*(AP125&gt;$AO$7:$AO$2085))*(ROW($AE$7:$AE$2085)&lt;&gt;ROW(AE125)))&gt;0,"Cruzado","Sin cruce")))</f>
        <v/>
      </c>
      <c r="AS125" s="94" t="str">
        <f t="shared" si="1"/>
        <v>EN5FILIALB</v>
      </c>
      <c r="AT125" s="94" t="str" cm="1">
        <f t="array" ref="AT125">IF(AS125="","",IF(SUMPRODUCT((AS125=$AS$7:$AS$2085)*(AI125=$AI$7:$AI$2085)*(AO125=$AO$7:$AO$2085)*(AP125=$AP$7:$AP$2085)*(ROW($AS$7:$AS$2085)&lt;&gt;ROW(AS125))*((S125=0)*($S$7:$S$2085&gt;0)+(S125&gt;0)*($S$7:$S$2085=0)))&gt;0,"SALONES UNIDOS",IF(SUMPRODUCT((AS125=$AS$7:$AS$2085)*(AI125=$AI$7:$AI$2085)*((AO125&lt;$AP$7:$AP$2085)*(AP125&gt;$AO$7:$AO$2085))*(ROW($AS$7:$AS$2085)&lt;&gt;ROW(AS125)))&gt;0,"Cruzado","Sin cruce")))</f>
        <v>Sin cruce</v>
      </c>
    </row>
    <row r="126" spans="3:46" s="9" customFormat="1" ht="18.75" hidden="1" customHeight="1">
      <c r="C126" s="496" t="s">
        <v>572</v>
      </c>
      <c r="D126" s="479" t="s">
        <v>573</v>
      </c>
      <c r="E126" s="479">
        <v>20261</v>
      </c>
      <c r="F126" s="503" t="s">
        <v>38</v>
      </c>
      <c r="G126" s="497" t="s">
        <v>80</v>
      </c>
      <c r="H126" s="503" t="s">
        <v>63</v>
      </c>
      <c r="I126" s="503">
        <v>5</v>
      </c>
      <c r="J126" s="503" t="s">
        <v>51</v>
      </c>
      <c r="K126" s="503" t="s">
        <v>51</v>
      </c>
      <c r="L126" s="499" t="s">
        <v>665</v>
      </c>
      <c r="M126" s="535" t="s">
        <v>666</v>
      </c>
      <c r="N126" s="15" t="s">
        <v>637</v>
      </c>
      <c r="O126" s="15" t="s">
        <v>578</v>
      </c>
      <c r="P126" s="503" t="s">
        <v>579</v>
      </c>
      <c r="Q126" s="15">
        <v>2</v>
      </c>
      <c r="R126" s="15">
        <v>0</v>
      </c>
      <c r="S126" s="479">
        <v>2</v>
      </c>
      <c r="T126" s="15">
        <v>6</v>
      </c>
      <c r="U126" s="471"/>
      <c r="V126" s="550">
        <v>35</v>
      </c>
      <c r="W126" s="497">
        <v>21529591</v>
      </c>
      <c r="X126" s="566" t="s">
        <v>281</v>
      </c>
      <c r="Y126" s="15" t="s">
        <v>579</v>
      </c>
      <c r="Z126" s="15"/>
      <c r="AA126" s="15"/>
      <c r="AB126" s="15"/>
      <c r="AC126" s="15" t="s">
        <v>674</v>
      </c>
      <c r="AD126" s="15"/>
      <c r="AE126" s="479"/>
      <c r="AF126" s="497"/>
      <c r="AG126" s="497"/>
      <c r="AH126" s="497" t="s">
        <v>582</v>
      </c>
      <c r="AI126" s="15">
        <v>1</v>
      </c>
      <c r="AJ126" s="15">
        <v>7</v>
      </c>
      <c r="AK126" s="15">
        <v>40</v>
      </c>
      <c r="AL126" s="15">
        <v>9</v>
      </c>
      <c r="AM126" s="15">
        <v>20</v>
      </c>
      <c r="AN126" s="490">
        <f>IF(AJ126="",S126,ROUND(((((AL126/24)+(AM126/1440))-((AJ126/24)+(AK126/1440)))*1440/50),5))</f>
        <v>2</v>
      </c>
      <c r="AO126" s="491">
        <f>AJ126/24+AK126/1440</f>
        <v>0.31944444444444448</v>
      </c>
      <c r="AP126" s="491">
        <f>AL126/24+AM126/1440</f>
        <v>0.3888888888888889</v>
      </c>
      <c r="AQ126" s="23" t="str" cm="1">
        <f t="array" ref="AQ126">IF(X126="","",IF(SUMPRODUCT((X126=$X$7:$X$2085)*(AI126=$AI$7:$AI$2085)*(AO126=$AO$7:$AO$2085)*(AP126=$AP$7:$AP$2085)*(ROW($X$7:$X$2085)&lt;&gt;ROW(X126))*((S126=0)*($S$7:$S$2085&gt;0)+(S126&gt;0)*($S$7:$S$2085=0)))&gt;0,"SALONES UNIDOS",IF(SUMPRODUCT((X126=$X$7:$X$2085)*(AI126=$AI$7:$AI$2085)*((AO126&lt;$AP$7:$AP$2085)*(AP126&gt;$AO$7:$AO$2085))*(ROW($X$7:$X$2085)&lt;&gt;ROW(X126)))&gt;0,"Cruzado","Sin cruce")))</f>
        <v>Sin cruce</v>
      </c>
      <c r="AR126" s="23" t="str" cm="1">
        <f t="array" ref="AR126">IF(AE126="","",IF(SUMPRODUCT((AE126=$AE$7:$AE$2085)*(AI126=$AI$7:$AI$2085)*(AO126=$AO$7:$AO$2085)*(AP126=$AP$7:$AP$2085)*(ROW($AE$7:$AE$2085)&lt;&gt;ROW(AE126))*((S126=0)*($S$7:$S$2085&gt;0)+(S126&gt;0)*($S$7:$S$2085=0)))&gt;0,"SALONES UNIDOS",IF(SUMPRODUCT((AE126=$AE$7:$AE$2085)*(AI126=$AI$7:$AI$2085)*((AO126&lt;$AP$7:$AP$2085)*(AP126&gt;$AO$7:$AO$2085))*(ROW($AE$7:$AE$2085)&lt;&gt;ROW(AE126)))&gt;0,"Cruzado","Sin cruce")))</f>
        <v/>
      </c>
      <c r="AS126" s="94" t="str">
        <f t="shared" si="1"/>
        <v>EN5FILIALB</v>
      </c>
      <c r="AT126" s="94" t="str" cm="1">
        <f t="array" ref="AT126">IF(AS126="","",IF(SUMPRODUCT((AS126=$AS$7:$AS$2085)*(AI126=$AI$7:$AI$2085)*(AO126=$AO$7:$AO$2085)*(AP126=$AP$7:$AP$2085)*(ROW($AS$7:$AS$2085)&lt;&gt;ROW(AS126))*((S126=0)*($S$7:$S$2085&gt;0)+(S126&gt;0)*($S$7:$S$2085=0)))&gt;0,"SALONES UNIDOS",IF(SUMPRODUCT((AS126=$AS$7:$AS$2085)*(AI126=$AI$7:$AI$2085)*((AO126&lt;$AP$7:$AP$2085)*(AP126&gt;$AO$7:$AO$2085))*(ROW($AS$7:$AS$2085)&lt;&gt;ROW(AS126)))&gt;0,"Cruzado","Sin cruce")))</f>
        <v>Sin cruce</v>
      </c>
    </row>
    <row r="127" spans="3:46" s="9" customFormat="1" ht="18.75" hidden="1" customHeight="1">
      <c r="C127" s="496" t="s">
        <v>572</v>
      </c>
      <c r="D127" s="479" t="s">
        <v>573</v>
      </c>
      <c r="E127" s="479">
        <v>20261</v>
      </c>
      <c r="F127" s="503" t="s">
        <v>38</v>
      </c>
      <c r="G127" s="497" t="s">
        <v>80</v>
      </c>
      <c r="H127" s="503" t="s">
        <v>63</v>
      </c>
      <c r="I127" s="503">
        <v>5</v>
      </c>
      <c r="J127" s="503" t="s">
        <v>597</v>
      </c>
      <c r="K127" s="503" t="s">
        <v>51</v>
      </c>
      <c r="L127" s="499" t="s">
        <v>665</v>
      </c>
      <c r="M127" s="535" t="s">
        <v>666</v>
      </c>
      <c r="N127" s="15" t="s">
        <v>637</v>
      </c>
      <c r="O127" s="15" t="s">
        <v>578</v>
      </c>
      <c r="P127" s="503" t="s">
        <v>579</v>
      </c>
      <c r="Q127" s="15">
        <v>0</v>
      </c>
      <c r="R127" s="15">
        <v>2</v>
      </c>
      <c r="S127" s="479">
        <v>2</v>
      </c>
      <c r="T127" s="15">
        <v>6</v>
      </c>
      <c r="U127" s="471"/>
      <c r="V127" s="550">
        <v>17</v>
      </c>
      <c r="W127" s="497">
        <v>21529591</v>
      </c>
      <c r="X127" s="566" t="s">
        <v>281</v>
      </c>
      <c r="Y127" s="15" t="s">
        <v>579</v>
      </c>
      <c r="Z127" s="15"/>
      <c r="AA127" s="15"/>
      <c r="AB127" s="15"/>
      <c r="AC127" s="493"/>
      <c r="AD127" s="15"/>
      <c r="AE127" s="15" t="s">
        <v>667</v>
      </c>
      <c r="AF127" s="497"/>
      <c r="AG127" s="497"/>
      <c r="AH127" s="497" t="s">
        <v>100</v>
      </c>
      <c r="AI127" s="15">
        <v>1</v>
      </c>
      <c r="AJ127" s="15">
        <v>9</v>
      </c>
      <c r="AK127" s="15">
        <v>20</v>
      </c>
      <c r="AL127" s="15">
        <v>11</v>
      </c>
      <c r="AM127" s="15">
        <v>0</v>
      </c>
      <c r="AN127" s="490">
        <f>IF(AJ127="",S127,ROUND(((((AL127/24)+(AM127/1440))-((AJ127/24)+(AK127/1440)))*1440/50),5))</f>
        <v>2</v>
      </c>
      <c r="AO127" s="491">
        <f>AJ127/24+AK127/1440</f>
        <v>0.3888888888888889</v>
      </c>
      <c r="AP127" s="491">
        <f>AL127/24+AM127/1440</f>
        <v>0.45833333333333331</v>
      </c>
      <c r="AQ127" s="23" t="str" cm="1">
        <f t="array" ref="AQ127">IF(X127="","",IF(SUMPRODUCT((X127=$X$7:$X$2085)*(AI127=$AI$7:$AI$2085)*(AO127=$AO$7:$AO$2085)*(AP127=$AP$7:$AP$2085)*(ROW($X$7:$X$2085)&lt;&gt;ROW(X127))*((S127=0)*($S$7:$S$2085&gt;0)+(S127&gt;0)*($S$7:$S$2085=0)))&gt;0,"SALONES UNIDOS",IF(SUMPRODUCT((X127=$X$7:$X$2085)*(AI127=$AI$7:$AI$2085)*((AO127&lt;$AP$7:$AP$2085)*(AP127&gt;$AO$7:$AO$2085))*(ROW($X$7:$X$2085)&lt;&gt;ROW(X127)))&gt;0,"Cruzado","Sin cruce")))</f>
        <v>Sin cruce</v>
      </c>
      <c r="AR127" s="23" t="str" cm="1">
        <f t="array" ref="AR127">IF(AE127="","",IF(SUMPRODUCT((AE127=$AE$7:$AE$2085)*(AI127=$AI$7:$AI$2085)*(AO127=$AO$7:$AO$2085)*(AP127=$AP$7:$AP$2085)*(ROW($AE$7:$AE$2085)&lt;&gt;ROW(AE127))*((S127=0)*($S$7:$S$2085&gt;0)+(S127&gt;0)*($S$7:$S$2085=0)))&gt;0,"SALONES UNIDOS",IF(SUMPRODUCT((AE127=$AE$7:$AE$2085)*(AI127=$AI$7:$AI$2085)*((AO127&lt;$AP$7:$AP$2085)*(AP127&gt;$AO$7:$AO$2085))*(ROW($AE$7:$AE$2085)&lt;&gt;ROW(AE127)))&gt;0,"Cruzado","Sin cruce")))</f>
        <v>Sin cruce</v>
      </c>
      <c r="AS127" s="94" t="str">
        <f t="shared" si="1"/>
        <v>EN5FILIALB</v>
      </c>
      <c r="AT127" s="94" t="str" cm="1">
        <f t="array" ref="AT127">IF(AS127="","",IF(SUMPRODUCT((AS127=$AS$7:$AS$2085)*(AI127=$AI$7:$AI$2085)*(AO127=$AO$7:$AO$2085)*(AP127=$AP$7:$AP$2085)*(ROW($AS$7:$AS$2085)&lt;&gt;ROW(AS127))*((S127=0)*($S$7:$S$2085&gt;0)+(S127&gt;0)*($S$7:$S$2085=0)))&gt;0,"SALONES UNIDOS",IF(SUMPRODUCT((AS127=$AS$7:$AS$2085)*(AI127=$AI$7:$AI$2085)*((AO127&lt;$AP$7:$AP$2085)*(AP127&gt;$AO$7:$AO$2085))*(ROW($AS$7:$AS$2085)&lt;&gt;ROW(AS127)))&gt;0,"Cruzado","Sin cruce")))</f>
        <v>Sin cruce</v>
      </c>
    </row>
    <row r="128" spans="3:46" s="9" customFormat="1" ht="18.75" hidden="1" customHeight="1">
      <c r="C128" s="496" t="s">
        <v>572</v>
      </c>
      <c r="D128" s="479" t="s">
        <v>573</v>
      </c>
      <c r="E128" s="479">
        <v>20261</v>
      </c>
      <c r="F128" s="503" t="s">
        <v>38</v>
      </c>
      <c r="G128" s="497" t="s">
        <v>80</v>
      </c>
      <c r="H128" s="503" t="s">
        <v>63</v>
      </c>
      <c r="I128" s="503">
        <v>5</v>
      </c>
      <c r="J128" s="503" t="s">
        <v>598</v>
      </c>
      <c r="K128" s="503" t="s">
        <v>51</v>
      </c>
      <c r="L128" s="499" t="s">
        <v>665</v>
      </c>
      <c r="M128" s="535" t="s">
        <v>666</v>
      </c>
      <c r="N128" s="15" t="s">
        <v>637</v>
      </c>
      <c r="O128" s="15" t="s">
        <v>578</v>
      </c>
      <c r="P128" s="503" t="s">
        <v>579</v>
      </c>
      <c r="Q128" s="15">
        <v>0</v>
      </c>
      <c r="R128" s="15">
        <v>2</v>
      </c>
      <c r="S128" s="479">
        <v>2</v>
      </c>
      <c r="T128" s="15">
        <v>6</v>
      </c>
      <c r="U128" s="471"/>
      <c r="V128" s="550">
        <v>18</v>
      </c>
      <c r="W128" s="497">
        <v>21529591</v>
      </c>
      <c r="X128" s="566" t="s">
        <v>281</v>
      </c>
      <c r="Y128" s="15" t="s">
        <v>579</v>
      </c>
      <c r="Z128" s="15"/>
      <c r="AA128" s="15"/>
      <c r="AB128" s="15"/>
      <c r="AC128" s="493"/>
      <c r="AD128" s="15"/>
      <c r="AE128" s="15" t="s">
        <v>667</v>
      </c>
      <c r="AF128" s="497"/>
      <c r="AG128" s="497"/>
      <c r="AH128" s="497" t="s">
        <v>100</v>
      </c>
      <c r="AI128" s="15">
        <v>1</v>
      </c>
      <c r="AJ128" s="15">
        <v>11</v>
      </c>
      <c r="AK128" s="15">
        <v>0</v>
      </c>
      <c r="AL128" s="15">
        <v>12</v>
      </c>
      <c r="AM128" s="15">
        <v>40</v>
      </c>
      <c r="AN128" s="490">
        <f>IF(AJ128="",S128,ROUND(((((AL128/24)+(AM128/1440))-((AJ128/24)+(AK128/1440)))*1440/50),5))</f>
        <v>2</v>
      </c>
      <c r="AO128" s="491">
        <f>AJ128/24+AK128/1440</f>
        <v>0.45833333333333331</v>
      </c>
      <c r="AP128" s="491">
        <f>AL128/24+AM128/1440</f>
        <v>0.52777777777777779</v>
      </c>
      <c r="AQ128" s="23" t="str" cm="1">
        <f t="array" ref="AQ128">IF(X128="","",IF(SUMPRODUCT((X128=$X$7:$X$2085)*(AI128=$AI$7:$AI$2085)*(AO128=$AO$7:$AO$2085)*(AP128=$AP$7:$AP$2085)*(ROW($X$7:$X$2085)&lt;&gt;ROW(X128))*((S128=0)*($S$7:$S$2085&gt;0)+(S128&gt;0)*($S$7:$S$2085=0)))&gt;0,"SALONES UNIDOS",IF(SUMPRODUCT((X128=$X$7:$X$2085)*(AI128=$AI$7:$AI$2085)*((AO128&lt;$AP$7:$AP$2085)*(AP128&gt;$AO$7:$AO$2085))*(ROW($X$7:$X$2085)&lt;&gt;ROW(X128)))&gt;0,"Cruzado","Sin cruce")))</f>
        <v>Sin cruce</v>
      </c>
      <c r="AR128" s="23" t="str" cm="1">
        <f t="array" ref="AR128">IF(AE128="","",IF(SUMPRODUCT((AE128=$AE$7:$AE$2085)*(AI128=$AI$7:$AI$2085)*(AO128=$AO$7:$AO$2085)*(AP128=$AP$7:$AP$2085)*(ROW($AE$7:$AE$2085)&lt;&gt;ROW(AE128))*((S128=0)*($S$7:$S$2085&gt;0)+(S128&gt;0)*($S$7:$S$2085=0)))&gt;0,"SALONES UNIDOS",IF(SUMPRODUCT((AE128=$AE$7:$AE$2085)*(AI128=$AI$7:$AI$2085)*((AO128&lt;$AP$7:$AP$2085)*(AP128&gt;$AO$7:$AO$2085))*(ROW($AE$7:$AE$2085)&lt;&gt;ROW(AE128)))&gt;0,"Cruzado","Sin cruce")))</f>
        <v>Sin cruce</v>
      </c>
      <c r="AS128" s="94" t="str">
        <f t="shared" si="1"/>
        <v>EN5FILIALB</v>
      </c>
      <c r="AT128" s="94" t="str" cm="1">
        <f t="array" ref="AT128">IF(AS128="","",IF(SUMPRODUCT((AS128=$AS$7:$AS$2085)*(AI128=$AI$7:$AI$2085)*(AO128=$AO$7:$AO$2085)*(AP128=$AP$7:$AP$2085)*(ROW($AS$7:$AS$2085)&lt;&gt;ROW(AS128))*((S128=0)*($S$7:$S$2085&gt;0)+(S128&gt;0)*($S$7:$S$2085=0)))&gt;0,"SALONES UNIDOS",IF(SUMPRODUCT((AS128=$AS$7:$AS$2085)*(AI128=$AI$7:$AI$2085)*((AO128&lt;$AP$7:$AP$2085)*(AP128&gt;$AO$7:$AO$2085))*(ROW($AS$7:$AS$2085)&lt;&gt;ROW(AS128)))&gt;0,"Cruzado","Sin cruce")))</f>
        <v>Sin cruce</v>
      </c>
    </row>
    <row r="129" spans="3:46" s="9" customFormat="1" ht="18.75" hidden="1" customHeight="1">
      <c r="C129" s="496" t="s">
        <v>572</v>
      </c>
      <c r="D129" s="479" t="s">
        <v>573</v>
      </c>
      <c r="E129" s="479">
        <v>20261</v>
      </c>
      <c r="F129" s="503" t="s">
        <v>38</v>
      </c>
      <c r="G129" s="497" t="s">
        <v>80</v>
      </c>
      <c r="H129" s="503" t="s">
        <v>63</v>
      </c>
      <c r="I129" s="503">
        <v>5</v>
      </c>
      <c r="J129" s="503" t="s">
        <v>51</v>
      </c>
      <c r="K129" s="503" t="s">
        <v>51</v>
      </c>
      <c r="L129" s="499" t="s">
        <v>665</v>
      </c>
      <c r="M129" s="535" t="s">
        <v>666</v>
      </c>
      <c r="N129" s="15" t="s">
        <v>637</v>
      </c>
      <c r="O129" s="15" t="s">
        <v>578</v>
      </c>
      <c r="P129" s="503" t="s">
        <v>579</v>
      </c>
      <c r="Q129" s="15">
        <v>0</v>
      </c>
      <c r="R129" s="15">
        <v>6</v>
      </c>
      <c r="S129" s="479">
        <v>6</v>
      </c>
      <c r="T129" s="15">
        <v>6</v>
      </c>
      <c r="U129" s="471"/>
      <c r="V129" s="550">
        <v>35</v>
      </c>
      <c r="W129" s="497">
        <v>21529591</v>
      </c>
      <c r="X129" s="566" t="s">
        <v>281</v>
      </c>
      <c r="Y129" s="15" t="s">
        <v>579</v>
      </c>
      <c r="Z129" s="15"/>
      <c r="AA129" s="15"/>
      <c r="AB129" s="15"/>
      <c r="AC129" s="15" t="s">
        <v>674</v>
      </c>
      <c r="AD129" s="15"/>
      <c r="AE129" s="479"/>
      <c r="AF129" s="497"/>
      <c r="AG129" s="497"/>
      <c r="AH129" s="497" t="s">
        <v>100</v>
      </c>
      <c r="AI129" s="15">
        <v>1</v>
      </c>
      <c r="AJ129" s="15">
        <v>13</v>
      </c>
      <c r="AK129" s="15">
        <v>30</v>
      </c>
      <c r="AL129" s="15">
        <v>18</v>
      </c>
      <c r="AM129" s="15">
        <v>30</v>
      </c>
      <c r="AN129" s="490">
        <f>IF(AJ129="",S129,ROUND(((((AL129/24)+(AM129/1440))-((AJ129/24)+(AK129/1440)))*1440/50),5))</f>
        <v>6</v>
      </c>
      <c r="AO129" s="491">
        <f>AJ129/24+AK129/1440</f>
        <v>0.5625</v>
      </c>
      <c r="AP129" s="491">
        <f>AL129/24+AM129/1440</f>
        <v>0.77083333333333337</v>
      </c>
      <c r="AQ129" s="23" t="str" cm="1">
        <f t="array" ref="AQ129">IF(X129="","",IF(SUMPRODUCT((X129=$X$7:$X$2085)*(AI129=$AI$7:$AI$2085)*(AO129=$AO$7:$AO$2085)*(AP129=$AP$7:$AP$2085)*(ROW($X$7:$X$2085)&lt;&gt;ROW(X129))*((S129=0)*($S$7:$S$2085&gt;0)+(S129&gt;0)*($S$7:$S$2085=0)))&gt;0,"SALONES UNIDOS",IF(SUMPRODUCT((X129=$X$7:$X$2085)*(AI129=$AI$7:$AI$2085)*((AO129&lt;$AP$7:$AP$2085)*(AP129&gt;$AO$7:$AO$2085))*(ROW($X$7:$X$2085)&lt;&gt;ROW(X129)))&gt;0,"Cruzado","Sin cruce")))</f>
        <v>Sin cruce</v>
      </c>
      <c r="AR129" s="23" t="str" cm="1">
        <f t="array" ref="AR129">IF(AE129="","",IF(SUMPRODUCT((AE129=$AE$7:$AE$2085)*(AI129=$AI$7:$AI$2085)*(AO129=$AO$7:$AO$2085)*(AP129=$AP$7:$AP$2085)*(ROW($AE$7:$AE$2085)&lt;&gt;ROW(AE129))*((S129=0)*($S$7:$S$2085&gt;0)+(S129&gt;0)*($S$7:$S$2085=0)))&gt;0,"SALONES UNIDOS",IF(SUMPRODUCT((AE129=$AE$7:$AE$2085)*(AI129=$AI$7:$AI$2085)*((AO129&lt;$AP$7:$AP$2085)*(AP129&gt;$AO$7:$AO$2085))*(ROW($AE$7:$AE$2085)&lt;&gt;ROW(AE129)))&gt;0,"Cruzado","Sin cruce")))</f>
        <v/>
      </c>
      <c r="AS129" s="94" t="str">
        <f t="shared" si="1"/>
        <v>EN5FILIALB</v>
      </c>
      <c r="AT129" s="94" t="str" cm="1">
        <f t="array" ref="AT129">IF(AS129="","",IF(SUMPRODUCT((AS129=$AS$7:$AS$2085)*(AI129=$AI$7:$AI$2085)*(AO129=$AO$7:$AO$2085)*(AP129=$AP$7:$AP$2085)*(ROW($AS$7:$AS$2085)&lt;&gt;ROW(AS129))*((S129=0)*($S$7:$S$2085&gt;0)+(S129&gt;0)*($S$7:$S$2085=0)))&gt;0,"SALONES UNIDOS",IF(SUMPRODUCT((AS129=$AS$7:$AS$2085)*(AI129=$AI$7:$AI$2085)*((AO129&lt;$AP$7:$AP$2085)*(AP129&gt;$AO$7:$AO$2085))*(ROW($AS$7:$AS$2085)&lt;&gt;ROW(AS129)))&gt;0,"Cruzado","Sin cruce")))</f>
        <v>Sin cruce</v>
      </c>
    </row>
    <row r="130" spans="3:46" s="9" customFormat="1" ht="18.75" hidden="1" customHeight="1">
      <c r="C130" s="496" t="s">
        <v>572</v>
      </c>
      <c r="D130" s="479" t="s">
        <v>573</v>
      </c>
      <c r="E130" s="479">
        <v>20261</v>
      </c>
      <c r="F130" s="503" t="s">
        <v>38</v>
      </c>
      <c r="G130" s="497" t="s">
        <v>80</v>
      </c>
      <c r="H130" s="503" t="s">
        <v>63</v>
      </c>
      <c r="I130" s="503">
        <v>5</v>
      </c>
      <c r="J130" s="503" t="s">
        <v>51</v>
      </c>
      <c r="K130" s="503" t="s">
        <v>51</v>
      </c>
      <c r="L130" s="499" t="s">
        <v>668</v>
      </c>
      <c r="M130" s="535" t="s">
        <v>669</v>
      </c>
      <c r="N130" s="15" t="s">
        <v>637</v>
      </c>
      <c r="O130" s="15" t="s">
        <v>578</v>
      </c>
      <c r="P130" s="503" t="s">
        <v>579</v>
      </c>
      <c r="Q130" s="15">
        <v>3</v>
      </c>
      <c r="R130" s="15">
        <v>2</v>
      </c>
      <c r="S130" s="479">
        <v>5</v>
      </c>
      <c r="T130" s="15">
        <v>4</v>
      </c>
      <c r="U130" s="471"/>
      <c r="V130" s="550">
        <v>35</v>
      </c>
      <c r="W130" s="497">
        <v>21558762</v>
      </c>
      <c r="X130" s="566" t="s">
        <v>402</v>
      </c>
      <c r="Y130" s="15" t="s">
        <v>579</v>
      </c>
      <c r="Z130" s="15"/>
      <c r="AA130" s="15"/>
      <c r="AB130" s="15"/>
      <c r="AC130" s="15" t="s">
        <v>674</v>
      </c>
      <c r="AD130" s="15"/>
      <c r="AE130" s="479"/>
      <c r="AF130" s="497"/>
      <c r="AG130" s="497"/>
      <c r="AH130" s="497" t="s">
        <v>203</v>
      </c>
      <c r="AI130" s="15">
        <v>3</v>
      </c>
      <c r="AJ130" s="15">
        <v>7</v>
      </c>
      <c r="AK130" s="15">
        <v>40</v>
      </c>
      <c r="AL130" s="15">
        <v>11</v>
      </c>
      <c r="AM130" s="15">
        <v>50</v>
      </c>
      <c r="AN130" s="490">
        <f>IF(AJ130="",S130,ROUND(((((AL130/24)+(AM130/1440))-((AJ130/24)+(AK130/1440)))*1440/50),5))</f>
        <v>5</v>
      </c>
      <c r="AO130" s="491">
        <f>AJ130/24+AK130/1440</f>
        <v>0.31944444444444448</v>
      </c>
      <c r="AP130" s="491">
        <f>AL130/24+AM130/1440</f>
        <v>0.49305555555555552</v>
      </c>
      <c r="AQ130" s="23" t="str" cm="1">
        <f t="array" ref="AQ130">IF(X130="","",IF(SUMPRODUCT((X130=$X$7:$X$2085)*(AI130=$AI$7:$AI$2085)*(AO130=$AO$7:$AO$2085)*(AP130=$AP$7:$AP$2085)*(ROW($X$7:$X$2085)&lt;&gt;ROW(X130))*((S130=0)*($S$7:$S$2085&gt;0)+(S130&gt;0)*($S$7:$S$2085=0)))&gt;0,"SALONES UNIDOS",IF(SUMPRODUCT((X130=$X$7:$X$2085)*(AI130=$AI$7:$AI$2085)*((AO130&lt;$AP$7:$AP$2085)*(AP130&gt;$AO$7:$AO$2085))*(ROW($X$7:$X$2085)&lt;&gt;ROW(X130)))&gt;0,"Cruzado","Sin cruce")))</f>
        <v>Sin cruce</v>
      </c>
      <c r="AR130" s="23" t="str" cm="1">
        <f t="array" ref="AR130">IF(AE130="","",IF(SUMPRODUCT((AE130=$AE$7:$AE$2085)*(AI130=$AI$7:$AI$2085)*(AO130=$AO$7:$AO$2085)*(AP130=$AP$7:$AP$2085)*(ROW($AE$7:$AE$2085)&lt;&gt;ROW(AE130))*((S130=0)*($S$7:$S$2085&gt;0)+(S130&gt;0)*($S$7:$S$2085=0)))&gt;0,"SALONES UNIDOS",IF(SUMPRODUCT((AE130=$AE$7:$AE$2085)*(AI130=$AI$7:$AI$2085)*((AO130&lt;$AP$7:$AP$2085)*(AP130&gt;$AO$7:$AO$2085))*(ROW($AE$7:$AE$2085)&lt;&gt;ROW(AE130)))&gt;0,"Cruzado","Sin cruce")))</f>
        <v/>
      </c>
      <c r="AS130" s="94" t="str">
        <f t="shared" si="1"/>
        <v>EN5FILIALB</v>
      </c>
      <c r="AT130" s="94" t="str" cm="1">
        <f t="array" ref="AT130">IF(AS130="","",IF(SUMPRODUCT((AS130=$AS$7:$AS$2085)*(AI130=$AI$7:$AI$2085)*(AO130=$AO$7:$AO$2085)*(AP130=$AP$7:$AP$2085)*(ROW($AS$7:$AS$2085)&lt;&gt;ROW(AS130))*((S130=0)*($S$7:$S$2085&gt;0)+(S130&gt;0)*($S$7:$S$2085=0)))&gt;0,"SALONES UNIDOS",IF(SUMPRODUCT((AS130=$AS$7:$AS$2085)*(AI130=$AI$7:$AI$2085)*((AO130&lt;$AP$7:$AP$2085)*(AP130&gt;$AO$7:$AO$2085))*(ROW($AS$7:$AS$2085)&lt;&gt;ROW(AS130)))&gt;0,"Cruzado","Sin cruce")))</f>
        <v>Sin cruce</v>
      </c>
    </row>
    <row r="131" spans="3:46" s="9" customFormat="1" ht="18.75" hidden="1" customHeight="1">
      <c r="C131" s="496" t="s">
        <v>572</v>
      </c>
      <c r="D131" s="479" t="s">
        <v>573</v>
      </c>
      <c r="E131" s="479">
        <v>20261</v>
      </c>
      <c r="F131" s="503" t="s">
        <v>38</v>
      </c>
      <c r="G131" s="497" t="s">
        <v>80</v>
      </c>
      <c r="H131" s="503" t="s">
        <v>63</v>
      </c>
      <c r="I131" s="503">
        <v>5</v>
      </c>
      <c r="J131" s="503" t="s">
        <v>51</v>
      </c>
      <c r="K131" s="503" t="s">
        <v>51</v>
      </c>
      <c r="L131" s="499" t="s">
        <v>670</v>
      </c>
      <c r="M131" s="535" t="s">
        <v>671</v>
      </c>
      <c r="N131" s="15" t="s">
        <v>637</v>
      </c>
      <c r="O131" s="15" t="s">
        <v>578</v>
      </c>
      <c r="P131" s="497" t="s">
        <v>624</v>
      </c>
      <c r="Q131" s="15">
        <v>2</v>
      </c>
      <c r="R131" s="15">
        <v>2</v>
      </c>
      <c r="S131" s="479">
        <v>4</v>
      </c>
      <c r="T131" s="15">
        <v>3</v>
      </c>
      <c r="U131" s="471"/>
      <c r="V131" s="550">
        <v>35</v>
      </c>
      <c r="W131" s="497">
        <v>45629797</v>
      </c>
      <c r="X131" s="566" t="s">
        <v>351</v>
      </c>
      <c r="Y131" s="571" t="s">
        <v>624</v>
      </c>
      <c r="Z131" s="15"/>
      <c r="AA131" s="15"/>
      <c r="AB131" s="15"/>
      <c r="AC131" s="493"/>
      <c r="AD131" s="497"/>
      <c r="AE131" s="479"/>
      <c r="AF131" s="497"/>
      <c r="AG131" s="497"/>
      <c r="AH131" s="497" t="s">
        <v>203</v>
      </c>
      <c r="AI131" s="15">
        <v>6</v>
      </c>
      <c r="AJ131" s="15">
        <v>12</v>
      </c>
      <c r="AK131" s="15">
        <v>40</v>
      </c>
      <c r="AL131" s="15">
        <v>16</v>
      </c>
      <c r="AM131" s="15">
        <v>0</v>
      </c>
      <c r="AN131" s="490">
        <f>IF(AJ131="",S131,ROUND(((((AL131/24)+(AM131/1440))-((AJ131/24)+(AK131/1440)))*1440/50),5))</f>
        <v>4</v>
      </c>
      <c r="AO131" s="491">
        <f>AJ131/24+AK131/1440</f>
        <v>0.52777777777777779</v>
      </c>
      <c r="AP131" s="491">
        <f>AL131/24+AM131/1440</f>
        <v>0.66666666666666663</v>
      </c>
      <c r="AQ131" s="23" t="str" cm="1">
        <f t="array" ref="AQ131">IF(X131="","",IF(SUMPRODUCT((X131=$X$7:$X$2085)*(AI131=$AI$7:$AI$2085)*(AO131=$AO$7:$AO$2085)*(AP131=$AP$7:$AP$2085)*(ROW($X$7:$X$2085)&lt;&gt;ROW(X131))*((S131=0)*($S$7:$S$2085&gt;0)+(S131&gt;0)*($S$7:$S$2085=0)))&gt;0,"SALONES UNIDOS",IF(SUMPRODUCT((X131=$X$7:$X$2085)*(AI131=$AI$7:$AI$2085)*((AO131&lt;$AP$7:$AP$2085)*(AP131&gt;$AO$7:$AO$2085))*(ROW($X$7:$X$2085)&lt;&gt;ROW(X131)))&gt;0,"Cruzado","Sin cruce")))</f>
        <v>Sin cruce</v>
      </c>
      <c r="AR131" s="23" t="str" cm="1">
        <f t="array" ref="AR131">IF(AE131="","",IF(SUMPRODUCT((AE131=$AE$7:$AE$2085)*(AI131=$AI$7:$AI$2085)*(AO131=$AO$7:$AO$2085)*(AP131=$AP$7:$AP$2085)*(ROW($AE$7:$AE$2085)&lt;&gt;ROW(AE131))*((S131=0)*($S$7:$S$2085&gt;0)+(S131&gt;0)*($S$7:$S$2085=0)))&gt;0,"SALONES UNIDOS",IF(SUMPRODUCT((AE131=$AE$7:$AE$2085)*(AI131=$AI$7:$AI$2085)*((AO131&lt;$AP$7:$AP$2085)*(AP131&gt;$AO$7:$AO$2085))*(ROW($AE$7:$AE$2085)&lt;&gt;ROW(AE131)))&gt;0,"Cruzado","Sin cruce")))</f>
        <v/>
      </c>
      <c r="AS131" s="94" t="str">
        <f t="shared" si="1"/>
        <v>EN5FILIALB</v>
      </c>
      <c r="AT131" s="94" t="str" cm="1">
        <f t="array" ref="AT131">IF(AS131="","",IF(SUMPRODUCT((AS131=$AS$7:$AS$2085)*(AI131=$AI$7:$AI$2085)*(AO131=$AO$7:$AO$2085)*(AP131=$AP$7:$AP$2085)*(ROW($AS$7:$AS$2085)&lt;&gt;ROW(AS131))*((S131=0)*($S$7:$S$2085&gt;0)+(S131&gt;0)*($S$7:$S$2085=0)))&gt;0,"SALONES UNIDOS",IF(SUMPRODUCT((AS131=$AS$7:$AS$2085)*(AI131=$AI$7:$AI$2085)*((AO131&lt;$AP$7:$AP$2085)*(AP131&gt;$AO$7:$AO$2085))*(ROW($AS$7:$AS$2085)&lt;&gt;ROW(AS131)))&gt;0,"Cruzado","Sin cruce")))</f>
        <v>Sin cruce</v>
      </c>
    </row>
    <row r="132" spans="3:46" s="9" customFormat="1" ht="18.75" hidden="1" customHeight="1">
      <c r="C132" s="496" t="s">
        <v>572</v>
      </c>
      <c r="D132" s="479" t="s">
        <v>573</v>
      </c>
      <c r="E132" s="479">
        <v>20261</v>
      </c>
      <c r="F132" s="503" t="s">
        <v>38</v>
      </c>
      <c r="G132" s="497" t="s">
        <v>80</v>
      </c>
      <c r="H132" s="503" t="s">
        <v>63</v>
      </c>
      <c r="I132" s="503">
        <v>5</v>
      </c>
      <c r="J132" s="503" t="s">
        <v>51</v>
      </c>
      <c r="K132" s="503" t="s">
        <v>51</v>
      </c>
      <c r="L132" s="499" t="s">
        <v>672</v>
      </c>
      <c r="M132" s="535" t="s">
        <v>673</v>
      </c>
      <c r="N132" s="15" t="s">
        <v>637</v>
      </c>
      <c r="O132" s="15" t="s">
        <v>578</v>
      </c>
      <c r="P132" s="503" t="s">
        <v>579</v>
      </c>
      <c r="Q132" s="15">
        <v>3</v>
      </c>
      <c r="R132" s="15">
        <v>0</v>
      </c>
      <c r="S132" s="479">
        <v>3</v>
      </c>
      <c r="T132" s="15">
        <v>4</v>
      </c>
      <c r="U132" s="471"/>
      <c r="V132" s="550">
        <v>35</v>
      </c>
      <c r="W132" s="497">
        <v>21533395</v>
      </c>
      <c r="X132" s="566" t="s">
        <v>420</v>
      </c>
      <c r="Y132" s="15" t="s">
        <v>579</v>
      </c>
      <c r="Z132" s="15"/>
      <c r="AA132" s="15"/>
      <c r="AB132" s="15"/>
      <c r="AC132" s="15" t="s">
        <v>674</v>
      </c>
      <c r="AD132" s="15"/>
      <c r="AE132" s="479"/>
      <c r="AF132" s="497"/>
      <c r="AG132" s="497"/>
      <c r="AH132" s="497" t="s">
        <v>582</v>
      </c>
      <c r="AI132" s="15">
        <v>2</v>
      </c>
      <c r="AJ132" s="15">
        <v>14</v>
      </c>
      <c r="AK132" s="15">
        <v>20</v>
      </c>
      <c r="AL132" s="15">
        <v>16</v>
      </c>
      <c r="AM132" s="15">
        <v>50</v>
      </c>
      <c r="AN132" s="490">
        <f>IF(AJ132="",S132,ROUND(((((AL132/24)+(AM132/1440))-((AJ132/24)+(AK132/1440)))*1440/50),5))</f>
        <v>3</v>
      </c>
      <c r="AO132" s="491">
        <f>AJ132/24+AK132/1440</f>
        <v>0.59722222222222221</v>
      </c>
      <c r="AP132" s="491">
        <f>AL132/24+AM132/1440</f>
        <v>0.70138888888888884</v>
      </c>
      <c r="AQ132" s="23" t="str" cm="1">
        <f t="array" ref="AQ132">IF(X132="","",IF(SUMPRODUCT((X132=$X$7:$X$2085)*(AI132=$AI$7:$AI$2085)*(AO132=$AO$7:$AO$2085)*(AP132=$AP$7:$AP$2085)*(ROW($X$7:$X$2085)&lt;&gt;ROW(X132))*((S132=0)*($S$7:$S$2085&gt;0)+(S132&gt;0)*($S$7:$S$2085=0)))&gt;0,"SALONES UNIDOS",IF(SUMPRODUCT((X132=$X$7:$X$2085)*(AI132=$AI$7:$AI$2085)*((AO132&lt;$AP$7:$AP$2085)*(AP132&gt;$AO$7:$AO$2085))*(ROW($X$7:$X$2085)&lt;&gt;ROW(X132)))&gt;0,"Cruzado","Sin cruce")))</f>
        <v>Sin cruce</v>
      </c>
      <c r="AR132" s="23" t="str" cm="1">
        <f t="array" ref="AR132">IF(AE132="","",IF(SUMPRODUCT((AE132=$AE$7:$AE$2085)*(AI132=$AI$7:$AI$2085)*(AO132=$AO$7:$AO$2085)*(AP132=$AP$7:$AP$2085)*(ROW($AE$7:$AE$2085)&lt;&gt;ROW(AE132))*((S132=0)*($S$7:$S$2085&gt;0)+(S132&gt;0)*($S$7:$S$2085=0)))&gt;0,"SALONES UNIDOS",IF(SUMPRODUCT((AE132=$AE$7:$AE$2085)*(AI132=$AI$7:$AI$2085)*((AO132&lt;$AP$7:$AP$2085)*(AP132&gt;$AO$7:$AO$2085))*(ROW($AE$7:$AE$2085)&lt;&gt;ROW(AE132)))&gt;0,"Cruzado","Sin cruce")))</f>
        <v/>
      </c>
      <c r="AS132" s="94" t="str">
        <f t="shared" si="1"/>
        <v>EN5FILIALB</v>
      </c>
      <c r="AT132" s="94" t="str" cm="1">
        <f t="array" ref="AT132">IF(AS132="","",IF(SUMPRODUCT((AS132=$AS$7:$AS$2085)*(AI132=$AI$7:$AI$2085)*(AO132=$AO$7:$AO$2085)*(AP132=$AP$7:$AP$2085)*(ROW($AS$7:$AS$2085)&lt;&gt;ROW(AS132))*((S132=0)*($S$7:$S$2085&gt;0)+(S132&gt;0)*($S$7:$S$2085=0)))&gt;0,"SALONES UNIDOS",IF(SUMPRODUCT((AS132=$AS$7:$AS$2085)*(AI132=$AI$7:$AI$2085)*((AO132&lt;$AP$7:$AP$2085)*(AP132&gt;$AO$7:$AO$2085))*(ROW($AS$7:$AS$2085)&lt;&gt;ROW(AS132)))&gt;0,"Cruzado","Sin cruce")))</f>
        <v>Sin cruce</v>
      </c>
    </row>
    <row r="133" spans="3:46" s="9" customFormat="1" ht="18.75" hidden="1" customHeight="1">
      <c r="C133" s="496" t="s">
        <v>572</v>
      </c>
      <c r="D133" s="479" t="s">
        <v>573</v>
      </c>
      <c r="E133" s="479">
        <v>20261</v>
      </c>
      <c r="F133" s="503" t="s">
        <v>38</v>
      </c>
      <c r="G133" s="497" t="s">
        <v>80</v>
      </c>
      <c r="H133" s="503" t="s">
        <v>63</v>
      </c>
      <c r="I133" s="503">
        <v>5</v>
      </c>
      <c r="J133" s="503" t="s">
        <v>597</v>
      </c>
      <c r="K133" s="503" t="s">
        <v>51</v>
      </c>
      <c r="L133" s="499" t="s">
        <v>672</v>
      </c>
      <c r="M133" s="535" t="s">
        <v>673</v>
      </c>
      <c r="N133" s="15" t="s">
        <v>637</v>
      </c>
      <c r="O133" s="15" t="s">
        <v>578</v>
      </c>
      <c r="P133" s="503" t="s">
        <v>579</v>
      </c>
      <c r="Q133" s="15">
        <v>0</v>
      </c>
      <c r="R133" s="15">
        <v>2</v>
      </c>
      <c r="S133" s="479">
        <v>2</v>
      </c>
      <c r="T133" s="15">
        <v>4</v>
      </c>
      <c r="U133" s="471"/>
      <c r="V133" s="550">
        <v>17</v>
      </c>
      <c r="W133" s="497">
        <v>21533395</v>
      </c>
      <c r="X133" s="566" t="s">
        <v>420</v>
      </c>
      <c r="Y133" s="15" t="s">
        <v>579</v>
      </c>
      <c r="Z133" s="15"/>
      <c r="AA133" s="15"/>
      <c r="AB133" s="15"/>
      <c r="AC133" s="493"/>
      <c r="AD133" s="15"/>
      <c r="AE133" s="15" t="s">
        <v>634</v>
      </c>
      <c r="AF133" s="497"/>
      <c r="AG133" s="497"/>
      <c r="AH133" s="497" t="s">
        <v>100</v>
      </c>
      <c r="AI133" s="15">
        <v>2</v>
      </c>
      <c r="AJ133" s="15">
        <v>16</v>
      </c>
      <c r="AK133" s="15">
        <v>50</v>
      </c>
      <c r="AL133" s="15">
        <v>18</v>
      </c>
      <c r="AM133" s="15">
        <v>30</v>
      </c>
      <c r="AN133" s="490">
        <f>IF(AJ133="",S133,ROUND(((((AL133/24)+(AM133/1440))-((AJ133/24)+(AK133/1440)))*1440/50),5))</f>
        <v>2</v>
      </c>
      <c r="AO133" s="491">
        <f>AJ133/24+AK133/1440</f>
        <v>0.70138888888888884</v>
      </c>
      <c r="AP133" s="491">
        <f>AL133/24+AM133/1440</f>
        <v>0.77083333333333337</v>
      </c>
      <c r="AQ133" s="23" t="str" cm="1">
        <f t="array" ref="AQ133">IF(X133="","",IF(SUMPRODUCT((X133=$X$7:$X$2085)*(AI133=$AI$7:$AI$2085)*(AO133=$AO$7:$AO$2085)*(AP133=$AP$7:$AP$2085)*(ROW($X$7:$X$2085)&lt;&gt;ROW(X133))*((S133=0)*($S$7:$S$2085&gt;0)+(S133&gt;0)*($S$7:$S$2085=0)))&gt;0,"SALONES UNIDOS",IF(SUMPRODUCT((X133=$X$7:$X$2085)*(AI133=$AI$7:$AI$2085)*((AO133&lt;$AP$7:$AP$2085)*(AP133&gt;$AO$7:$AO$2085))*(ROW($X$7:$X$2085)&lt;&gt;ROW(X133)))&gt;0,"Cruzado","Sin cruce")))</f>
        <v>Sin cruce</v>
      </c>
      <c r="AR133" s="23" t="str" cm="1">
        <f t="array" ref="AR133">IF(AE133="","",IF(SUMPRODUCT((AE133=$AE$7:$AE$2085)*(AI133=$AI$7:$AI$2085)*(AO133=$AO$7:$AO$2085)*(AP133=$AP$7:$AP$2085)*(ROW($AE$7:$AE$2085)&lt;&gt;ROW(AE133))*((S133=0)*($S$7:$S$2085&gt;0)+(S133&gt;0)*($S$7:$S$2085=0)))&gt;0,"SALONES UNIDOS",IF(SUMPRODUCT((AE133=$AE$7:$AE$2085)*(AI133=$AI$7:$AI$2085)*((AO133&lt;$AP$7:$AP$2085)*(AP133&gt;$AO$7:$AO$2085))*(ROW($AE$7:$AE$2085)&lt;&gt;ROW(AE133)))&gt;0,"Cruzado","Sin cruce")))</f>
        <v>Sin cruce</v>
      </c>
      <c r="AS133" s="94" t="str">
        <f t="shared" si="1"/>
        <v>EN5FILIALB</v>
      </c>
      <c r="AT133" s="94" t="str" cm="1">
        <f t="array" ref="AT133">IF(AS133="","",IF(SUMPRODUCT((AS133=$AS$7:$AS$2085)*(AI133=$AI$7:$AI$2085)*(AO133=$AO$7:$AO$2085)*(AP133=$AP$7:$AP$2085)*(ROW($AS$7:$AS$2085)&lt;&gt;ROW(AS133))*((S133=0)*($S$7:$S$2085&gt;0)+(S133&gt;0)*($S$7:$S$2085=0)))&gt;0,"SALONES UNIDOS",IF(SUMPRODUCT((AS133=$AS$7:$AS$2085)*(AI133=$AI$7:$AI$2085)*((AO133&lt;$AP$7:$AP$2085)*(AP133&gt;$AO$7:$AO$2085))*(ROW($AS$7:$AS$2085)&lt;&gt;ROW(AS133)))&gt;0,"Cruzado","Sin cruce")))</f>
        <v>Sin cruce</v>
      </c>
    </row>
    <row r="134" spans="3:46" s="9" customFormat="1" ht="18.75" hidden="1" customHeight="1">
      <c r="C134" s="496" t="s">
        <v>572</v>
      </c>
      <c r="D134" s="479" t="s">
        <v>573</v>
      </c>
      <c r="E134" s="479">
        <v>20261</v>
      </c>
      <c r="F134" s="503" t="s">
        <v>38</v>
      </c>
      <c r="G134" s="497" t="s">
        <v>80</v>
      </c>
      <c r="H134" s="503" t="s">
        <v>63</v>
      </c>
      <c r="I134" s="503">
        <v>5</v>
      </c>
      <c r="J134" s="503" t="s">
        <v>598</v>
      </c>
      <c r="K134" s="503" t="s">
        <v>51</v>
      </c>
      <c r="L134" s="499" t="s">
        <v>672</v>
      </c>
      <c r="M134" s="535" t="s">
        <v>673</v>
      </c>
      <c r="N134" s="15" t="s">
        <v>637</v>
      </c>
      <c r="O134" s="15" t="s">
        <v>578</v>
      </c>
      <c r="P134" s="503" t="s">
        <v>579</v>
      </c>
      <c r="Q134" s="15">
        <v>0</v>
      </c>
      <c r="R134" s="15">
        <v>2</v>
      </c>
      <c r="S134" s="479">
        <v>2</v>
      </c>
      <c r="T134" s="15">
        <v>4</v>
      </c>
      <c r="U134" s="471"/>
      <c r="V134" s="550">
        <v>18</v>
      </c>
      <c r="W134" s="497">
        <v>21533395</v>
      </c>
      <c r="X134" s="566" t="s">
        <v>420</v>
      </c>
      <c r="Y134" s="15" t="s">
        <v>579</v>
      </c>
      <c r="Z134" s="15"/>
      <c r="AA134" s="15"/>
      <c r="AB134" s="15"/>
      <c r="AC134" s="493"/>
      <c r="AD134" s="15"/>
      <c r="AE134" s="15" t="s">
        <v>634</v>
      </c>
      <c r="AF134" s="497"/>
      <c r="AG134" s="497"/>
      <c r="AH134" s="497" t="s">
        <v>100</v>
      </c>
      <c r="AI134" s="15">
        <v>2</v>
      </c>
      <c r="AJ134" s="15">
        <v>19</v>
      </c>
      <c r="AK134" s="15">
        <v>20</v>
      </c>
      <c r="AL134" s="15">
        <v>21</v>
      </c>
      <c r="AM134" s="15">
        <v>0</v>
      </c>
      <c r="AN134" s="490">
        <f>IF(AJ134="",S134,ROUND(((((AL134/24)+(AM134/1440))-((AJ134/24)+(AK134/1440)))*1440/50),5))</f>
        <v>2</v>
      </c>
      <c r="AO134" s="491">
        <f>AJ134/24+AK134/1440</f>
        <v>0.80555555555555547</v>
      </c>
      <c r="AP134" s="491">
        <f>AL134/24+AM134/1440</f>
        <v>0.875</v>
      </c>
      <c r="AQ134" s="23" t="str" cm="1">
        <f t="array" ref="AQ134">IF(X134="","",IF(SUMPRODUCT((X134=$X$7:$X$2085)*(AI134=$AI$7:$AI$2085)*(AO134=$AO$7:$AO$2085)*(AP134=$AP$7:$AP$2085)*(ROW($X$7:$X$2085)&lt;&gt;ROW(X134))*((S134=0)*($S$7:$S$2085&gt;0)+(S134&gt;0)*($S$7:$S$2085=0)))&gt;0,"SALONES UNIDOS",IF(SUMPRODUCT((X134=$X$7:$X$2085)*(AI134=$AI$7:$AI$2085)*((AO134&lt;$AP$7:$AP$2085)*(AP134&gt;$AO$7:$AO$2085))*(ROW($X$7:$X$2085)&lt;&gt;ROW(X134)))&gt;0,"Cruzado","Sin cruce")))</f>
        <v>Sin cruce</v>
      </c>
      <c r="AR134" s="23" t="str" cm="1">
        <f t="array" ref="AR134">IF(AE134="","",IF(SUMPRODUCT((AE134=$AE$7:$AE$2085)*(AI134=$AI$7:$AI$2085)*(AO134=$AO$7:$AO$2085)*(AP134=$AP$7:$AP$2085)*(ROW($AE$7:$AE$2085)&lt;&gt;ROW(AE134))*((S134=0)*($S$7:$S$2085&gt;0)+(S134&gt;0)*($S$7:$S$2085=0)))&gt;0,"SALONES UNIDOS",IF(SUMPRODUCT((AE134=$AE$7:$AE$2085)*(AI134=$AI$7:$AI$2085)*((AO134&lt;$AP$7:$AP$2085)*(AP134&gt;$AO$7:$AO$2085))*(ROW($AE$7:$AE$2085)&lt;&gt;ROW(AE134)))&gt;0,"Cruzado","Sin cruce")))</f>
        <v>Sin cruce</v>
      </c>
      <c r="AS134" s="94" t="str">
        <f t="shared" si="1"/>
        <v>EN5FILIALB</v>
      </c>
      <c r="AT134" s="94" t="str" cm="1">
        <f t="array" ref="AT134">IF(AS134="","",IF(SUMPRODUCT((AS134=$AS$7:$AS$2085)*(AI134=$AI$7:$AI$2085)*(AO134=$AO$7:$AO$2085)*(AP134=$AP$7:$AP$2085)*(ROW($AS$7:$AS$2085)&lt;&gt;ROW(AS134))*((S134=0)*($S$7:$S$2085&gt;0)+(S134&gt;0)*($S$7:$S$2085=0)))&gt;0,"SALONES UNIDOS",IF(SUMPRODUCT((AS134=$AS$7:$AS$2085)*(AI134=$AI$7:$AI$2085)*((AO134&lt;$AP$7:$AP$2085)*(AP134&gt;$AO$7:$AO$2085))*(ROW($AS$7:$AS$2085)&lt;&gt;ROW(AS134)))&gt;0,"Cruzado","Sin cruce")))</f>
        <v>Sin cruce</v>
      </c>
    </row>
    <row r="135" spans="3:46" s="9" customFormat="1" ht="18.75" hidden="1" customHeight="1">
      <c r="C135" s="496" t="s">
        <v>572</v>
      </c>
      <c r="D135" s="479" t="s">
        <v>573</v>
      </c>
      <c r="E135" s="479">
        <v>20261</v>
      </c>
      <c r="F135" s="503" t="s">
        <v>38</v>
      </c>
      <c r="G135" s="497" t="s">
        <v>80</v>
      </c>
      <c r="H135" s="503" t="s">
        <v>63</v>
      </c>
      <c r="I135" s="503">
        <v>5</v>
      </c>
      <c r="J135" s="503" t="s">
        <v>57</v>
      </c>
      <c r="K135" s="503" t="s">
        <v>57</v>
      </c>
      <c r="L135" s="499" t="s">
        <v>663</v>
      </c>
      <c r="M135" s="535" t="s">
        <v>664</v>
      </c>
      <c r="N135" s="15" t="s">
        <v>637</v>
      </c>
      <c r="O135" s="15" t="s">
        <v>578</v>
      </c>
      <c r="P135" s="503" t="s">
        <v>624</v>
      </c>
      <c r="Q135" s="15">
        <v>2</v>
      </c>
      <c r="R135" s="15">
        <v>4</v>
      </c>
      <c r="S135" s="479">
        <v>6</v>
      </c>
      <c r="T135" s="15">
        <v>4</v>
      </c>
      <c r="U135" s="471"/>
      <c r="V135" s="550">
        <v>50</v>
      </c>
      <c r="W135" s="497">
        <v>21558762</v>
      </c>
      <c r="X135" s="566" t="s">
        <v>402</v>
      </c>
      <c r="Y135" s="15" t="s">
        <v>624</v>
      </c>
      <c r="Z135" s="15"/>
      <c r="AA135" s="15"/>
      <c r="AB135" s="15"/>
      <c r="AC135" s="493"/>
      <c r="AD135" s="15"/>
      <c r="AE135" s="479"/>
      <c r="AF135" s="497"/>
      <c r="AG135" s="497"/>
      <c r="AH135" s="15" t="s">
        <v>203</v>
      </c>
      <c r="AI135" s="15">
        <v>1</v>
      </c>
      <c r="AJ135" s="15">
        <v>17</v>
      </c>
      <c r="AK135" s="15">
        <v>40</v>
      </c>
      <c r="AL135" s="15">
        <v>22</v>
      </c>
      <c r="AM135" s="15">
        <v>40</v>
      </c>
      <c r="AN135" s="490">
        <f>IF(AJ135="",S135,ROUND(((((AL135/24)+(AM135/1440))-((AJ135/24)+(AK135/1440)))*1440/50),5))</f>
        <v>6</v>
      </c>
      <c r="AO135" s="491">
        <f>AJ135/24+AK135/1440</f>
        <v>0.73611111111111116</v>
      </c>
      <c r="AP135" s="491">
        <f>AL135/24+AM135/1440</f>
        <v>0.94444444444444442</v>
      </c>
      <c r="AQ135" s="23" t="str" cm="1">
        <f t="array" ref="AQ135">IF(X135="","",IF(SUMPRODUCT((X135=$X$7:$X$2085)*(AI135=$AI$7:$AI$2085)*(AO135=$AO$7:$AO$2085)*(AP135=$AP$7:$AP$2085)*(ROW($X$7:$X$2085)&lt;&gt;ROW(X135))*((S135=0)*($S$7:$S$2085&gt;0)+(S135&gt;0)*($S$7:$S$2085=0)))&gt;0,"SALONES UNIDOS",IF(SUMPRODUCT((X135=$X$7:$X$2085)*(AI135=$AI$7:$AI$2085)*((AO135&lt;$AP$7:$AP$2085)*(AP135&gt;$AO$7:$AO$2085))*(ROW($X$7:$X$2085)&lt;&gt;ROW(X135)))&gt;0,"Cruzado","Sin cruce")))</f>
        <v>Sin cruce</v>
      </c>
      <c r="AR135" s="23" t="str" cm="1">
        <f t="array" ref="AR135">IF(AE135="","",IF(SUMPRODUCT((AE135=$AE$7:$AE$2085)*(AI135=$AI$7:$AI$2085)*(AO135=$AO$7:$AO$2085)*(AP135=$AP$7:$AP$2085)*(ROW($AE$7:$AE$2085)&lt;&gt;ROW(AE135))*((S135=0)*($S$7:$S$2085&gt;0)+(S135&gt;0)*($S$7:$S$2085=0)))&gt;0,"SALONES UNIDOS",IF(SUMPRODUCT((AE135=$AE$7:$AE$2085)*(AI135=$AI$7:$AI$2085)*((AO135&lt;$AP$7:$AP$2085)*(AP135&gt;$AO$7:$AO$2085))*(ROW($AE$7:$AE$2085)&lt;&gt;ROW(AE135)))&gt;0,"Cruzado","Sin cruce")))</f>
        <v/>
      </c>
      <c r="AS135" s="94" t="str">
        <f t="shared" si="1"/>
        <v>EN5FILIALC</v>
      </c>
      <c r="AT135" s="94" t="str" cm="1">
        <f t="array" ref="AT135">IF(AS135="","",IF(SUMPRODUCT((AS135=$AS$7:$AS$2085)*(AI135=$AI$7:$AI$2085)*(AO135=$AO$7:$AO$2085)*(AP135=$AP$7:$AP$2085)*(ROW($AS$7:$AS$2085)&lt;&gt;ROW(AS135))*((S135=0)*($S$7:$S$2085&gt;0)+(S135&gt;0)*($S$7:$S$2085=0)))&gt;0,"SALONES UNIDOS",IF(SUMPRODUCT((AS135=$AS$7:$AS$2085)*(AI135=$AI$7:$AI$2085)*((AO135&lt;$AP$7:$AP$2085)*(AP135&gt;$AO$7:$AO$2085))*(ROW($AS$7:$AS$2085)&lt;&gt;ROW(AS135)))&gt;0,"Cruzado","Sin cruce")))</f>
        <v>Sin cruce</v>
      </c>
    </row>
    <row r="136" spans="3:46" s="9" customFormat="1" ht="18.75" hidden="1" customHeight="1">
      <c r="C136" s="496" t="s">
        <v>572</v>
      </c>
      <c r="D136" s="479" t="s">
        <v>573</v>
      </c>
      <c r="E136" s="479">
        <v>20261</v>
      </c>
      <c r="F136" s="503" t="s">
        <v>38</v>
      </c>
      <c r="G136" s="497" t="s">
        <v>80</v>
      </c>
      <c r="H136" s="503" t="s">
        <v>63</v>
      </c>
      <c r="I136" s="503">
        <v>5</v>
      </c>
      <c r="J136" s="503" t="s">
        <v>57</v>
      </c>
      <c r="K136" s="503" t="s">
        <v>57</v>
      </c>
      <c r="L136" s="499" t="s">
        <v>665</v>
      </c>
      <c r="M136" s="535" t="s">
        <v>666</v>
      </c>
      <c r="N136" s="15" t="s">
        <v>637</v>
      </c>
      <c r="O136" s="15" t="s">
        <v>578</v>
      </c>
      <c r="P136" s="503" t="s">
        <v>579</v>
      </c>
      <c r="Q136" s="15">
        <v>2</v>
      </c>
      <c r="R136" s="15">
        <v>8</v>
      </c>
      <c r="S136" s="479">
        <v>10</v>
      </c>
      <c r="T136" s="15">
        <v>6</v>
      </c>
      <c r="U136" s="471"/>
      <c r="V136" s="550">
        <v>50</v>
      </c>
      <c r="W136" s="497">
        <v>44867656</v>
      </c>
      <c r="X136" s="566" t="s">
        <v>373</v>
      </c>
      <c r="Y136" s="15" t="s">
        <v>624</v>
      </c>
      <c r="Z136" s="15"/>
      <c r="AA136" s="15"/>
      <c r="AB136" s="15"/>
      <c r="AC136" s="493"/>
      <c r="AD136" s="15"/>
      <c r="AE136" s="479"/>
      <c r="AF136" s="497"/>
      <c r="AG136" s="497"/>
      <c r="AH136" s="15" t="s">
        <v>203</v>
      </c>
      <c r="AI136" s="15">
        <v>7</v>
      </c>
      <c r="AJ136" s="15">
        <v>15</v>
      </c>
      <c r="AK136" s="15">
        <v>10</v>
      </c>
      <c r="AL136" s="15">
        <v>23</v>
      </c>
      <c r="AM136" s="15">
        <v>30</v>
      </c>
      <c r="AN136" s="490">
        <f>IF(AJ136="",S136,ROUND(((((AL136/24)+(AM136/1440))-((AJ136/24)+(AK136/1440)))*1440/50),5))</f>
        <v>10</v>
      </c>
      <c r="AO136" s="491">
        <f>AJ136/24+AK136/1440</f>
        <v>0.63194444444444442</v>
      </c>
      <c r="AP136" s="491">
        <f>AL136/24+AM136/1440</f>
        <v>0.97916666666666674</v>
      </c>
      <c r="AQ136" s="23" t="str" cm="1">
        <f t="array" ref="AQ136">IF(X136="","",IF(SUMPRODUCT((X136=$X$7:$X$2085)*(AI136=$AI$7:$AI$2085)*(AO136=$AO$7:$AO$2085)*(AP136=$AP$7:$AP$2085)*(ROW($X$7:$X$2085)&lt;&gt;ROW(X136))*((S136=0)*($S$7:$S$2085&gt;0)+(S136&gt;0)*($S$7:$S$2085=0)))&gt;0,"SALONES UNIDOS",IF(SUMPRODUCT((X136=$X$7:$X$2085)*(AI136=$AI$7:$AI$2085)*((AO136&lt;$AP$7:$AP$2085)*(AP136&gt;$AO$7:$AO$2085))*(ROW($X$7:$X$2085)&lt;&gt;ROW(X136)))&gt;0,"Cruzado","Sin cruce")))</f>
        <v>Sin cruce</v>
      </c>
      <c r="AR136" s="23" t="str" cm="1">
        <f t="array" ref="AR136">IF(AE136="","",IF(SUMPRODUCT((AE136=$AE$7:$AE$2085)*(AI136=$AI$7:$AI$2085)*(AO136=$AO$7:$AO$2085)*(AP136=$AP$7:$AP$2085)*(ROW($AE$7:$AE$2085)&lt;&gt;ROW(AE136))*((S136=0)*($S$7:$S$2085&gt;0)+(S136&gt;0)*($S$7:$S$2085=0)))&gt;0,"SALONES UNIDOS",IF(SUMPRODUCT((AE136=$AE$7:$AE$2085)*(AI136=$AI$7:$AI$2085)*((AO136&lt;$AP$7:$AP$2085)*(AP136&gt;$AO$7:$AO$2085))*(ROW($AE$7:$AE$2085)&lt;&gt;ROW(AE136)))&gt;0,"Cruzado","Sin cruce")))</f>
        <v/>
      </c>
      <c r="AS136" s="94" t="str">
        <f t="shared" si="1"/>
        <v>EN5FILIALC</v>
      </c>
      <c r="AT136" s="94" t="str" cm="1">
        <f t="array" ref="AT136">IF(AS136="","",IF(SUMPRODUCT((AS136=$AS$7:$AS$2085)*(AI136=$AI$7:$AI$2085)*(AO136=$AO$7:$AO$2085)*(AP136=$AP$7:$AP$2085)*(ROW($AS$7:$AS$2085)&lt;&gt;ROW(AS136))*((S136=0)*($S$7:$S$2085&gt;0)+(S136&gt;0)*($S$7:$S$2085=0)))&gt;0,"SALONES UNIDOS",IF(SUMPRODUCT((AS136=$AS$7:$AS$2085)*(AI136=$AI$7:$AI$2085)*((AO136&lt;$AP$7:$AP$2085)*(AP136&gt;$AO$7:$AO$2085))*(ROW($AS$7:$AS$2085)&lt;&gt;ROW(AS136)))&gt;0,"Cruzado","Sin cruce")))</f>
        <v>Sin cruce</v>
      </c>
    </row>
    <row r="137" spans="3:46" s="9" customFormat="1" ht="18.75" hidden="1" customHeight="1">
      <c r="C137" s="496" t="s">
        <v>572</v>
      </c>
      <c r="D137" s="479" t="s">
        <v>573</v>
      </c>
      <c r="E137" s="479">
        <v>20261</v>
      </c>
      <c r="F137" s="503" t="s">
        <v>38</v>
      </c>
      <c r="G137" s="497" t="s">
        <v>80</v>
      </c>
      <c r="H137" s="503" t="s">
        <v>63</v>
      </c>
      <c r="I137" s="503">
        <v>5</v>
      </c>
      <c r="J137" s="503" t="s">
        <v>57</v>
      </c>
      <c r="K137" s="503" t="s">
        <v>57</v>
      </c>
      <c r="L137" s="499" t="s">
        <v>668</v>
      </c>
      <c r="M137" s="535" t="s">
        <v>669</v>
      </c>
      <c r="N137" s="15" t="s">
        <v>637</v>
      </c>
      <c r="O137" s="15" t="s">
        <v>578</v>
      </c>
      <c r="P137" s="503" t="s">
        <v>579</v>
      </c>
      <c r="Q137" s="15">
        <v>3</v>
      </c>
      <c r="R137" s="15">
        <v>2</v>
      </c>
      <c r="S137" s="479">
        <v>5</v>
      </c>
      <c r="T137" s="15">
        <v>4</v>
      </c>
      <c r="U137" s="471"/>
      <c r="V137" s="550">
        <v>50</v>
      </c>
      <c r="W137" s="497">
        <v>21558762</v>
      </c>
      <c r="X137" s="566" t="s">
        <v>402</v>
      </c>
      <c r="Y137" s="15" t="s">
        <v>624</v>
      </c>
      <c r="Z137" s="15"/>
      <c r="AA137" s="15"/>
      <c r="AB137" s="15"/>
      <c r="AC137" s="493"/>
      <c r="AD137" s="15"/>
      <c r="AE137" s="479"/>
      <c r="AF137" s="497"/>
      <c r="AG137" s="497"/>
      <c r="AH137" s="15" t="s">
        <v>203</v>
      </c>
      <c r="AI137" s="15">
        <v>1</v>
      </c>
      <c r="AJ137" s="15">
        <v>12</v>
      </c>
      <c r="AK137" s="15">
        <v>40</v>
      </c>
      <c r="AL137" s="15">
        <v>16</v>
      </c>
      <c r="AM137" s="15">
        <v>50</v>
      </c>
      <c r="AN137" s="490">
        <f>IF(AJ137="",S137,ROUND(((((AL137/24)+(AM137/1440))-((AJ137/24)+(AK137/1440)))*1440/50),5))</f>
        <v>5</v>
      </c>
      <c r="AO137" s="491">
        <f>AJ137/24+AK137/1440</f>
        <v>0.52777777777777779</v>
      </c>
      <c r="AP137" s="491">
        <f>AL137/24+AM137/1440</f>
        <v>0.70138888888888884</v>
      </c>
      <c r="AQ137" s="23" t="str" cm="1">
        <f t="array" ref="AQ137">IF(X137="","",IF(SUMPRODUCT((X137=$X$7:$X$2085)*(AI137=$AI$7:$AI$2085)*(AO137=$AO$7:$AO$2085)*(AP137=$AP$7:$AP$2085)*(ROW($X$7:$X$2085)&lt;&gt;ROW(X137))*((S137=0)*($S$7:$S$2085&gt;0)+(S137&gt;0)*($S$7:$S$2085=0)))&gt;0,"SALONES UNIDOS",IF(SUMPRODUCT((X137=$X$7:$X$2085)*(AI137=$AI$7:$AI$2085)*((AO137&lt;$AP$7:$AP$2085)*(AP137&gt;$AO$7:$AO$2085))*(ROW($X$7:$X$2085)&lt;&gt;ROW(X137)))&gt;0,"Cruzado","Sin cruce")))</f>
        <v>Sin cruce</v>
      </c>
      <c r="AR137" s="23" t="str" cm="1">
        <f t="array" ref="AR137">IF(AE137="","",IF(SUMPRODUCT((AE137=$AE$7:$AE$2085)*(AI137=$AI$7:$AI$2085)*(AO137=$AO$7:$AO$2085)*(AP137=$AP$7:$AP$2085)*(ROW($AE$7:$AE$2085)&lt;&gt;ROW(AE137))*((S137=0)*($S$7:$S$2085&gt;0)+(S137&gt;0)*($S$7:$S$2085=0)))&gt;0,"SALONES UNIDOS",IF(SUMPRODUCT((AE137=$AE$7:$AE$2085)*(AI137=$AI$7:$AI$2085)*((AO137&lt;$AP$7:$AP$2085)*(AP137&gt;$AO$7:$AO$2085))*(ROW($AE$7:$AE$2085)&lt;&gt;ROW(AE137)))&gt;0,"Cruzado","Sin cruce")))</f>
        <v/>
      </c>
      <c r="AS137" s="94" t="str">
        <f t="shared" ref="AS137:AS200" si="3">TRIM(CONCATENATE(H137,I137,F137,K137))</f>
        <v>EN5FILIALC</v>
      </c>
      <c r="AT137" s="94" t="str" cm="1">
        <f t="array" ref="AT137">IF(AS137="","",IF(SUMPRODUCT((AS137=$AS$7:$AS$2085)*(AI137=$AI$7:$AI$2085)*(AO137=$AO$7:$AO$2085)*(AP137=$AP$7:$AP$2085)*(ROW($AS$7:$AS$2085)&lt;&gt;ROW(AS137))*((S137=0)*($S$7:$S$2085&gt;0)+(S137&gt;0)*($S$7:$S$2085=0)))&gt;0,"SALONES UNIDOS",IF(SUMPRODUCT((AS137=$AS$7:$AS$2085)*(AI137=$AI$7:$AI$2085)*((AO137&lt;$AP$7:$AP$2085)*(AP137&gt;$AO$7:$AO$2085))*(ROW($AS$7:$AS$2085)&lt;&gt;ROW(AS137)))&gt;0,"Cruzado","Sin cruce")))</f>
        <v>Sin cruce</v>
      </c>
    </row>
    <row r="138" spans="3:46" s="9" customFormat="1" ht="18.75" hidden="1" customHeight="1">
      <c r="C138" s="496" t="s">
        <v>572</v>
      </c>
      <c r="D138" s="479" t="s">
        <v>573</v>
      </c>
      <c r="E138" s="479">
        <v>20261</v>
      </c>
      <c r="F138" s="503" t="s">
        <v>38</v>
      </c>
      <c r="G138" s="497" t="s">
        <v>80</v>
      </c>
      <c r="H138" s="503" t="s">
        <v>63</v>
      </c>
      <c r="I138" s="503">
        <v>5</v>
      </c>
      <c r="J138" s="503" t="s">
        <v>57</v>
      </c>
      <c r="K138" s="503" t="s">
        <v>57</v>
      </c>
      <c r="L138" s="499" t="s">
        <v>670</v>
      </c>
      <c r="M138" s="535" t="s">
        <v>671</v>
      </c>
      <c r="N138" s="15" t="s">
        <v>637</v>
      </c>
      <c r="O138" s="15" t="s">
        <v>578</v>
      </c>
      <c r="P138" s="503" t="s">
        <v>624</v>
      </c>
      <c r="Q138" s="15">
        <v>2</v>
      </c>
      <c r="R138" s="15">
        <v>2</v>
      </c>
      <c r="S138" s="479">
        <v>4</v>
      </c>
      <c r="T138" s="15">
        <v>3</v>
      </c>
      <c r="U138" s="471"/>
      <c r="V138" s="550">
        <v>50</v>
      </c>
      <c r="W138" s="497">
        <v>45629797</v>
      </c>
      <c r="X138" s="566" t="s">
        <v>351</v>
      </c>
      <c r="Y138" s="15" t="s">
        <v>624</v>
      </c>
      <c r="Z138" s="15"/>
      <c r="AA138" s="15"/>
      <c r="AB138" s="15"/>
      <c r="AC138" s="493"/>
      <c r="AD138" s="15"/>
      <c r="AE138" s="479"/>
      <c r="AF138" s="497"/>
      <c r="AG138" s="497"/>
      <c r="AH138" s="15" t="s">
        <v>203</v>
      </c>
      <c r="AI138" s="15">
        <v>5</v>
      </c>
      <c r="AJ138" s="15">
        <v>17</v>
      </c>
      <c r="AK138" s="15">
        <v>40</v>
      </c>
      <c r="AL138" s="15">
        <v>21</v>
      </c>
      <c r="AM138" s="15">
        <v>0</v>
      </c>
      <c r="AN138" s="490">
        <f>IF(AJ138="",S138,ROUND(((((AL138/24)+(AM138/1440))-((AJ138/24)+(AK138/1440)))*1440/50),5))</f>
        <v>4</v>
      </c>
      <c r="AO138" s="491">
        <f>AJ138/24+AK138/1440</f>
        <v>0.73611111111111116</v>
      </c>
      <c r="AP138" s="491">
        <f>AL138/24+AM138/1440</f>
        <v>0.875</v>
      </c>
      <c r="AQ138" s="23" t="str" cm="1">
        <f t="array" ref="AQ138">IF(X138="","",IF(SUMPRODUCT((X138=$X$7:$X$2085)*(AI138=$AI$7:$AI$2085)*(AO138=$AO$7:$AO$2085)*(AP138=$AP$7:$AP$2085)*(ROW($X$7:$X$2085)&lt;&gt;ROW(X138))*((S138=0)*($S$7:$S$2085&gt;0)+(S138&gt;0)*($S$7:$S$2085=0)))&gt;0,"SALONES UNIDOS",IF(SUMPRODUCT((X138=$X$7:$X$2085)*(AI138=$AI$7:$AI$2085)*((AO138&lt;$AP$7:$AP$2085)*(AP138&gt;$AO$7:$AO$2085))*(ROW($X$7:$X$2085)&lt;&gt;ROW(X138)))&gt;0,"Cruzado","Sin cruce")))</f>
        <v>Sin cruce</v>
      </c>
      <c r="AR138" s="23" t="str" cm="1">
        <f t="array" ref="AR138">IF(AE138="","",IF(SUMPRODUCT((AE138=$AE$7:$AE$2085)*(AI138=$AI$7:$AI$2085)*(AO138=$AO$7:$AO$2085)*(AP138=$AP$7:$AP$2085)*(ROW($AE$7:$AE$2085)&lt;&gt;ROW(AE138))*((S138=0)*($S$7:$S$2085&gt;0)+(S138&gt;0)*($S$7:$S$2085=0)))&gt;0,"SALONES UNIDOS",IF(SUMPRODUCT((AE138=$AE$7:$AE$2085)*(AI138=$AI$7:$AI$2085)*((AO138&lt;$AP$7:$AP$2085)*(AP138&gt;$AO$7:$AO$2085))*(ROW($AE$7:$AE$2085)&lt;&gt;ROW(AE138)))&gt;0,"Cruzado","Sin cruce")))</f>
        <v/>
      </c>
      <c r="AS138" s="94" t="str">
        <f t="shared" si="3"/>
        <v>EN5FILIALC</v>
      </c>
      <c r="AT138" s="94" t="str" cm="1">
        <f t="array" ref="AT138">IF(AS138="","",IF(SUMPRODUCT((AS138=$AS$7:$AS$2085)*(AI138=$AI$7:$AI$2085)*(AO138=$AO$7:$AO$2085)*(AP138=$AP$7:$AP$2085)*(ROW($AS$7:$AS$2085)&lt;&gt;ROW(AS138))*((S138=0)*($S$7:$S$2085&gt;0)+(S138&gt;0)*($S$7:$S$2085=0)))&gt;0,"SALONES UNIDOS",IF(SUMPRODUCT((AS138=$AS$7:$AS$2085)*(AI138=$AI$7:$AI$2085)*((AO138&lt;$AP$7:$AP$2085)*(AP138&gt;$AO$7:$AO$2085))*(ROW($AS$7:$AS$2085)&lt;&gt;ROW(AS138)))&gt;0,"Cruzado","Sin cruce")))</f>
        <v>Sin cruce</v>
      </c>
    </row>
    <row r="139" spans="3:46" s="9" customFormat="1" ht="18.75" hidden="1" customHeight="1">
      <c r="C139" s="496" t="s">
        <v>572</v>
      </c>
      <c r="D139" s="479" t="s">
        <v>573</v>
      </c>
      <c r="E139" s="479">
        <v>20261</v>
      </c>
      <c r="F139" s="503" t="s">
        <v>38</v>
      </c>
      <c r="G139" s="497" t="s">
        <v>80</v>
      </c>
      <c r="H139" s="503" t="s">
        <v>63</v>
      </c>
      <c r="I139" s="503">
        <v>5</v>
      </c>
      <c r="J139" s="503" t="s">
        <v>57</v>
      </c>
      <c r="K139" s="503" t="s">
        <v>57</v>
      </c>
      <c r="L139" s="499" t="s">
        <v>672</v>
      </c>
      <c r="M139" s="535" t="s">
        <v>673</v>
      </c>
      <c r="N139" s="15" t="s">
        <v>637</v>
      </c>
      <c r="O139" s="15" t="s">
        <v>578</v>
      </c>
      <c r="P139" s="503" t="s">
        <v>579</v>
      </c>
      <c r="Q139" s="15">
        <v>3</v>
      </c>
      <c r="R139" s="15">
        <v>2</v>
      </c>
      <c r="S139" s="479">
        <v>5</v>
      </c>
      <c r="T139" s="15">
        <v>4</v>
      </c>
      <c r="U139" s="471"/>
      <c r="V139" s="550">
        <v>50</v>
      </c>
      <c r="W139" s="497">
        <v>44407156</v>
      </c>
      <c r="X139" s="566" t="s">
        <v>350</v>
      </c>
      <c r="Y139" s="15" t="s">
        <v>624</v>
      </c>
      <c r="Z139" s="15"/>
      <c r="AA139" s="15"/>
      <c r="AB139" s="15"/>
      <c r="AC139" s="493"/>
      <c r="AD139" s="15"/>
      <c r="AE139" s="479"/>
      <c r="AF139" s="497"/>
      <c r="AG139" s="497"/>
      <c r="AH139" s="15" t="s">
        <v>203</v>
      </c>
      <c r="AI139" s="15">
        <v>5</v>
      </c>
      <c r="AJ139" s="15">
        <v>9</v>
      </c>
      <c r="AK139" s="15">
        <v>20</v>
      </c>
      <c r="AL139" s="15">
        <v>13</v>
      </c>
      <c r="AM139" s="15">
        <v>30</v>
      </c>
      <c r="AN139" s="490">
        <f>IF(AJ139="",S139,ROUND(((((AL139/24)+(AM139/1440))-((AJ139/24)+(AK139/1440)))*1440/50),5))</f>
        <v>5</v>
      </c>
      <c r="AO139" s="491">
        <f>AJ139/24+AK139/1440</f>
        <v>0.3888888888888889</v>
      </c>
      <c r="AP139" s="491">
        <f>AL139/24+AM139/1440</f>
        <v>0.5625</v>
      </c>
      <c r="AQ139" s="23" t="str" cm="1">
        <f t="array" ref="AQ139">IF(X139="","",IF(SUMPRODUCT((X139=$X$7:$X$2085)*(AI139=$AI$7:$AI$2085)*(AO139=$AO$7:$AO$2085)*(AP139=$AP$7:$AP$2085)*(ROW($X$7:$X$2085)&lt;&gt;ROW(X139))*((S139=0)*($S$7:$S$2085&gt;0)+(S139&gt;0)*($S$7:$S$2085=0)))&gt;0,"SALONES UNIDOS",IF(SUMPRODUCT((X139=$X$7:$X$2085)*(AI139=$AI$7:$AI$2085)*((AO139&lt;$AP$7:$AP$2085)*(AP139&gt;$AO$7:$AO$2085))*(ROW($X$7:$X$2085)&lt;&gt;ROW(X139)))&gt;0,"Cruzado","Sin cruce")))</f>
        <v>Sin cruce</v>
      </c>
      <c r="AR139" s="23" t="str" cm="1">
        <f t="array" ref="AR139">IF(AE139="","",IF(SUMPRODUCT((AE139=$AE$7:$AE$2085)*(AI139=$AI$7:$AI$2085)*(AO139=$AO$7:$AO$2085)*(AP139=$AP$7:$AP$2085)*(ROW($AE$7:$AE$2085)&lt;&gt;ROW(AE139))*((S139=0)*($S$7:$S$2085&gt;0)+(S139&gt;0)*($S$7:$S$2085=0)))&gt;0,"SALONES UNIDOS",IF(SUMPRODUCT((AE139=$AE$7:$AE$2085)*(AI139=$AI$7:$AI$2085)*((AO139&lt;$AP$7:$AP$2085)*(AP139&gt;$AO$7:$AO$2085))*(ROW($AE$7:$AE$2085)&lt;&gt;ROW(AE139)))&gt;0,"Cruzado","Sin cruce")))</f>
        <v/>
      </c>
      <c r="AS139" s="94" t="str">
        <f t="shared" si="3"/>
        <v>EN5FILIALC</v>
      </c>
      <c r="AT139" s="94" t="str" cm="1">
        <f t="array" ref="AT139">IF(AS139="","",IF(SUMPRODUCT((AS139=$AS$7:$AS$2085)*(AI139=$AI$7:$AI$2085)*(AO139=$AO$7:$AO$2085)*(AP139=$AP$7:$AP$2085)*(ROW($AS$7:$AS$2085)&lt;&gt;ROW(AS139))*((S139=0)*($S$7:$S$2085&gt;0)+(S139&gt;0)*($S$7:$S$2085=0)))&gt;0,"SALONES UNIDOS",IF(SUMPRODUCT((AS139=$AS$7:$AS$2085)*(AI139=$AI$7:$AI$2085)*((AO139&lt;$AP$7:$AP$2085)*(AP139&gt;$AO$7:$AO$2085))*(ROW($AS$7:$AS$2085)&lt;&gt;ROW(AS139)))&gt;0,"Cruzado","Sin cruce")))</f>
        <v>Sin cruce</v>
      </c>
    </row>
    <row r="140" spans="3:46" s="9" customFormat="1" ht="18.75" hidden="1" customHeight="1">
      <c r="C140" s="496" t="s">
        <v>572</v>
      </c>
      <c r="D140" s="479" t="s">
        <v>573</v>
      </c>
      <c r="E140" s="479">
        <v>20261</v>
      </c>
      <c r="F140" s="503" t="s">
        <v>38</v>
      </c>
      <c r="G140" s="497" t="s">
        <v>80</v>
      </c>
      <c r="H140" s="503" t="s">
        <v>63</v>
      </c>
      <c r="I140" s="503">
        <v>5</v>
      </c>
      <c r="J140" s="503" t="s">
        <v>675</v>
      </c>
      <c r="K140" s="503" t="s">
        <v>675</v>
      </c>
      <c r="L140" s="499" t="s">
        <v>661</v>
      </c>
      <c r="M140" s="535" t="s">
        <v>662</v>
      </c>
      <c r="N140" s="15" t="s">
        <v>577</v>
      </c>
      <c r="O140" s="15" t="s">
        <v>578</v>
      </c>
      <c r="P140" s="503" t="s">
        <v>579</v>
      </c>
      <c r="Q140" s="15">
        <v>2</v>
      </c>
      <c r="R140" s="15">
        <v>2</v>
      </c>
      <c r="S140" s="479">
        <v>4</v>
      </c>
      <c r="T140" s="15">
        <v>3</v>
      </c>
      <c r="U140" s="471"/>
      <c r="V140" s="550">
        <v>50</v>
      </c>
      <c r="W140" s="497">
        <v>21541988</v>
      </c>
      <c r="X140" s="566" t="s">
        <v>278</v>
      </c>
      <c r="Y140" s="15" t="s">
        <v>624</v>
      </c>
      <c r="Z140" s="15"/>
      <c r="AA140" s="15"/>
      <c r="AB140" s="15"/>
      <c r="AC140" s="493"/>
      <c r="AD140" s="15"/>
      <c r="AE140" s="479"/>
      <c r="AF140" s="497"/>
      <c r="AG140" s="497"/>
      <c r="AH140" s="15" t="s">
        <v>203</v>
      </c>
      <c r="AI140" s="15">
        <v>1</v>
      </c>
      <c r="AJ140" s="15">
        <v>20</v>
      </c>
      <c r="AK140" s="15">
        <v>10</v>
      </c>
      <c r="AL140" s="15">
        <v>23</v>
      </c>
      <c r="AM140" s="15">
        <v>30</v>
      </c>
      <c r="AN140" s="490">
        <f>IF(AJ140="",S140,ROUND(((((AL140/24)+(AM140/1440))-((AJ140/24)+(AK140/1440)))*1440/50),5))</f>
        <v>4</v>
      </c>
      <c r="AO140" s="491">
        <f>AJ140/24+AK140/1440</f>
        <v>0.84027777777777779</v>
      </c>
      <c r="AP140" s="491">
        <f>AL140/24+AM140/1440</f>
        <v>0.97916666666666674</v>
      </c>
      <c r="AQ140" s="23" t="str" cm="1">
        <f t="array" ref="AQ140">IF(X140="","",IF(SUMPRODUCT((X140=$X$7:$X$2085)*(AI140=$AI$7:$AI$2085)*(AO140=$AO$7:$AO$2085)*(AP140=$AP$7:$AP$2085)*(ROW($X$7:$X$2085)&lt;&gt;ROW(X140))*((S140=0)*($S$7:$S$2085&gt;0)+(S140&gt;0)*($S$7:$S$2085=0)))&gt;0,"SALONES UNIDOS",IF(SUMPRODUCT((X140=$X$7:$X$2085)*(AI140=$AI$7:$AI$2085)*((AO140&lt;$AP$7:$AP$2085)*(AP140&gt;$AO$7:$AO$2085))*(ROW($X$7:$X$2085)&lt;&gt;ROW(X140)))&gt;0,"Cruzado","Sin cruce")))</f>
        <v>Sin cruce</v>
      </c>
      <c r="AR140" s="23" t="str" cm="1">
        <f t="array" ref="AR140">IF(AE140="","",IF(SUMPRODUCT((AE140=$AE$7:$AE$2085)*(AI140=$AI$7:$AI$2085)*(AO140=$AO$7:$AO$2085)*(AP140=$AP$7:$AP$2085)*(ROW($AE$7:$AE$2085)&lt;&gt;ROW(AE140))*((S140=0)*($S$7:$S$2085&gt;0)+(S140&gt;0)*($S$7:$S$2085=0)))&gt;0,"SALONES UNIDOS",IF(SUMPRODUCT((AE140=$AE$7:$AE$2085)*(AI140=$AI$7:$AI$2085)*((AO140&lt;$AP$7:$AP$2085)*(AP140&gt;$AO$7:$AO$2085))*(ROW($AE$7:$AE$2085)&lt;&gt;ROW(AE140)))&gt;0,"Cruzado","Sin cruce")))</f>
        <v/>
      </c>
      <c r="AS140" s="94" t="str">
        <f t="shared" si="3"/>
        <v>EN5FILIALJ</v>
      </c>
      <c r="AT140" s="94" t="str" cm="1">
        <f t="array" ref="AT140">IF(AS140="","",IF(SUMPRODUCT((AS140=$AS$7:$AS$2085)*(AI140=$AI$7:$AI$2085)*(AO140=$AO$7:$AO$2085)*(AP140=$AP$7:$AP$2085)*(ROW($AS$7:$AS$2085)&lt;&gt;ROW(AS140))*((S140=0)*($S$7:$S$2085&gt;0)+(S140&gt;0)*($S$7:$S$2085=0)))&gt;0,"SALONES UNIDOS",IF(SUMPRODUCT((AS140=$AS$7:$AS$2085)*(AI140=$AI$7:$AI$2085)*((AO140&lt;$AP$7:$AP$2085)*(AP140&gt;$AO$7:$AO$2085))*(ROW($AS$7:$AS$2085)&lt;&gt;ROW(AS140)))&gt;0,"Cruzado","Sin cruce")))</f>
        <v>Sin cruce</v>
      </c>
    </row>
    <row r="141" spans="3:46" s="9" customFormat="1" ht="18.75" hidden="1" customHeight="1">
      <c r="C141" s="496" t="s">
        <v>572</v>
      </c>
      <c r="D141" s="479" t="s">
        <v>573</v>
      </c>
      <c r="E141" s="479">
        <v>20261</v>
      </c>
      <c r="F141" s="503" t="s">
        <v>38</v>
      </c>
      <c r="G141" s="497" t="s">
        <v>80</v>
      </c>
      <c r="H141" s="503" t="s">
        <v>63</v>
      </c>
      <c r="I141" s="503">
        <v>5</v>
      </c>
      <c r="J141" s="503" t="s">
        <v>675</v>
      </c>
      <c r="K141" s="503" t="s">
        <v>675</v>
      </c>
      <c r="L141" s="499" t="s">
        <v>663</v>
      </c>
      <c r="M141" s="535" t="s">
        <v>664</v>
      </c>
      <c r="N141" s="15" t="s">
        <v>637</v>
      </c>
      <c r="O141" s="15" t="s">
        <v>578</v>
      </c>
      <c r="P141" s="503" t="s">
        <v>624</v>
      </c>
      <c r="Q141" s="15">
        <v>2</v>
      </c>
      <c r="R141" s="15">
        <v>4</v>
      </c>
      <c r="S141" s="479">
        <v>6</v>
      </c>
      <c r="T141" s="15">
        <v>4</v>
      </c>
      <c r="U141" s="471"/>
      <c r="V141" s="550">
        <v>50</v>
      </c>
      <c r="W141" s="497">
        <v>21556265</v>
      </c>
      <c r="X141" s="566" t="s">
        <v>330</v>
      </c>
      <c r="Y141" s="15" t="s">
        <v>624</v>
      </c>
      <c r="Z141" s="15"/>
      <c r="AA141" s="15"/>
      <c r="AB141" s="15"/>
      <c r="AC141" s="493"/>
      <c r="AD141" s="15"/>
      <c r="AE141" s="479"/>
      <c r="AF141" s="497"/>
      <c r="AG141" s="497"/>
      <c r="AH141" s="15" t="s">
        <v>203</v>
      </c>
      <c r="AI141" s="15">
        <v>5</v>
      </c>
      <c r="AJ141" s="15">
        <v>18</v>
      </c>
      <c r="AK141" s="15">
        <v>30</v>
      </c>
      <c r="AL141" s="15">
        <v>23</v>
      </c>
      <c r="AM141" s="15">
        <v>30</v>
      </c>
      <c r="AN141" s="490">
        <f>IF(AJ141="",S141,ROUND(((((AL141/24)+(AM141/1440))-((AJ141/24)+(AK141/1440)))*1440/50),5))</f>
        <v>6</v>
      </c>
      <c r="AO141" s="491">
        <f>AJ141/24+AK141/1440</f>
        <v>0.77083333333333337</v>
      </c>
      <c r="AP141" s="491">
        <f>AL141/24+AM141/1440</f>
        <v>0.97916666666666674</v>
      </c>
      <c r="AQ141" s="23" t="str" cm="1">
        <f t="array" ref="AQ141">IF(X141="","",IF(SUMPRODUCT((X141=$X$7:$X$2085)*(AI141=$AI$7:$AI$2085)*(AO141=$AO$7:$AO$2085)*(AP141=$AP$7:$AP$2085)*(ROW($X$7:$X$2085)&lt;&gt;ROW(X141))*((S141=0)*($S$7:$S$2085&gt;0)+(S141&gt;0)*($S$7:$S$2085=0)))&gt;0,"SALONES UNIDOS",IF(SUMPRODUCT((X141=$X$7:$X$2085)*(AI141=$AI$7:$AI$2085)*((AO141&lt;$AP$7:$AP$2085)*(AP141&gt;$AO$7:$AO$2085))*(ROW($X$7:$X$2085)&lt;&gt;ROW(X141)))&gt;0,"Cruzado","Sin cruce")))</f>
        <v>Sin cruce</v>
      </c>
      <c r="AR141" s="23" t="str" cm="1">
        <f t="array" ref="AR141">IF(AE141="","",IF(SUMPRODUCT((AE141=$AE$7:$AE$2085)*(AI141=$AI$7:$AI$2085)*(AO141=$AO$7:$AO$2085)*(AP141=$AP$7:$AP$2085)*(ROW($AE$7:$AE$2085)&lt;&gt;ROW(AE141))*((S141=0)*($S$7:$S$2085&gt;0)+(S141&gt;0)*($S$7:$S$2085=0)))&gt;0,"SALONES UNIDOS",IF(SUMPRODUCT((AE141=$AE$7:$AE$2085)*(AI141=$AI$7:$AI$2085)*((AO141&lt;$AP$7:$AP$2085)*(AP141&gt;$AO$7:$AO$2085))*(ROW($AE$7:$AE$2085)&lt;&gt;ROW(AE141)))&gt;0,"Cruzado","Sin cruce")))</f>
        <v/>
      </c>
      <c r="AS141" s="94" t="str">
        <f t="shared" si="3"/>
        <v>EN5FILIALJ</v>
      </c>
      <c r="AT141" s="94" t="str" cm="1">
        <f t="array" ref="AT141">IF(AS141="","",IF(SUMPRODUCT((AS141=$AS$7:$AS$2085)*(AI141=$AI$7:$AI$2085)*(AO141=$AO$7:$AO$2085)*(AP141=$AP$7:$AP$2085)*(ROW($AS$7:$AS$2085)&lt;&gt;ROW(AS141))*((S141=0)*($S$7:$S$2085&gt;0)+(S141&gt;0)*($S$7:$S$2085=0)))&gt;0,"SALONES UNIDOS",IF(SUMPRODUCT((AS141=$AS$7:$AS$2085)*(AI141=$AI$7:$AI$2085)*((AO141&lt;$AP$7:$AP$2085)*(AP141&gt;$AO$7:$AO$2085))*(ROW($AS$7:$AS$2085)&lt;&gt;ROW(AS141)))&gt;0,"Cruzado","Sin cruce")))</f>
        <v>Sin cruce</v>
      </c>
    </row>
    <row r="142" spans="3:46" s="9" customFormat="1" ht="18.75" hidden="1" customHeight="1">
      <c r="C142" s="496" t="s">
        <v>572</v>
      </c>
      <c r="D142" s="479" t="s">
        <v>573</v>
      </c>
      <c r="E142" s="479">
        <v>20261</v>
      </c>
      <c r="F142" s="503" t="s">
        <v>38</v>
      </c>
      <c r="G142" s="497" t="s">
        <v>80</v>
      </c>
      <c r="H142" s="503" t="s">
        <v>63</v>
      </c>
      <c r="I142" s="503">
        <v>5</v>
      </c>
      <c r="J142" s="503" t="s">
        <v>675</v>
      </c>
      <c r="K142" s="503" t="s">
        <v>675</v>
      </c>
      <c r="L142" s="499" t="s">
        <v>665</v>
      </c>
      <c r="M142" s="535" t="s">
        <v>666</v>
      </c>
      <c r="N142" s="15" t="s">
        <v>637</v>
      </c>
      <c r="O142" s="15" t="s">
        <v>578</v>
      </c>
      <c r="P142" s="503" t="s">
        <v>579</v>
      </c>
      <c r="Q142" s="15">
        <v>2</v>
      </c>
      <c r="R142" s="15">
        <v>8</v>
      </c>
      <c r="S142" s="479">
        <v>10</v>
      </c>
      <c r="T142" s="15">
        <v>6</v>
      </c>
      <c r="U142" s="471"/>
      <c r="V142" s="550">
        <v>50</v>
      </c>
      <c r="W142" s="497">
        <v>21418654</v>
      </c>
      <c r="X142" s="566" t="s">
        <v>248</v>
      </c>
      <c r="Y142" s="15" t="s">
        <v>624</v>
      </c>
      <c r="Z142" s="15"/>
      <c r="AA142" s="15"/>
      <c r="AB142" s="15"/>
      <c r="AC142" s="493"/>
      <c r="AD142" s="15"/>
      <c r="AE142" s="479"/>
      <c r="AF142" s="497"/>
      <c r="AG142" s="497"/>
      <c r="AH142" s="15" t="s">
        <v>203</v>
      </c>
      <c r="AI142" s="15">
        <v>2</v>
      </c>
      <c r="AJ142" s="15">
        <v>11</v>
      </c>
      <c r="AK142" s="15">
        <v>50</v>
      </c>
      <c r="AL142" s="15">
        <v>20</v>
      </c>
      <c r="AM142" s="15">
        <v>10</v>
      </c>
      <c r="AN142" s="490">
        <f>IF(AJ142="",S142,ROUND(((((AL142/24)+(AM142/1440))-((AJ142/24)+(AK142/1440)))*1440/50),5))</f>
        <v>10</v>
      </c>
      <c r="AO142" s="491">
        <f>AJ142/24+AK142/1440</f>
        <v>0.49305555555555552</v>
      </c>
      <c r="AP142" s="491">
        <f>AL142/24+AM142/1440</f>
        <v>0.84027777777777779</v>
      </c>
      <c r="AQ142" s="23" t="str" cm="1">
        <f t="array" ref="AQ142">IF(X142="","",IF(SUMPRODUCT((X142=$X$7:$X$2085)*(AI142=$AI$7:$AI$2085)*(AO142=$AO$7:$AO$2085)*(AP142=$AP$7:$AP$2085)*(ROW($X$7:$X$2085)&lt;&gt;ROW(X142))*((S142=0)*($S$7:$S$2085&gt;0)+(S142&gt;0)*($S$7:$S$2085=0)))&gt;0,"SALONES UNIDOS",IF(SUMPRODUCT((X142=$X$7:$X$2085)*(AI142=$AI$7:$AI$2085)*((AO142&lt;$AP$7:$AP$2085)*(AP142&gt;$AO$7:$AO$2085))*(ROW($X$7:$X$2085)&lt;&gt;ROW(X142)))&gt;0,"Cruzado","Sin cruce")))</f>
        <v>Sin cruce</v>
      </c>
      <c r="AR142" s="23" t="str" cm="1">
        <f t="array" ref="AR142">IF(AE142="","",IF(SUMPRODUCT((AE142=$AE$7:$AE$2085)*(AI142=$AI$7:$AI$2085)*(AO142=$AO$7:$AO$2085)*(AP142=$AP$7:$AP$2085)*(ROW($AE$7:$AE$2085)&lt;&gt;ROW(AE142))*((S142=0)*($S$7:$S$2085&gt;0)+(S142&gt;0)*($S$7:$S$2085=0)))&gt;0,"SALONES UNIDOS",IF(SUMPRODUCT((AE142=$AE$7:$AE$2085)*(AI142=$AI$7:$AI$2085)*((AO142&lt;$AP$7:$AP$2085)*(AP142&gt;$AO$7:$AO$2085))*(ROW($AE$7:$AE$2085)&lt;&gt;ROW(AE142)))&gt;0,"Cruzado","Sin cruce")))</f>
        <v/>
      </c>
      <c r="AS142" s="94" t="str">
        <f t="shared" si="3"/>
        <v>EN5FILIALJ</v>
      </c>
      <c r="AT142" s="94" t="str" cm="1">
        <f t="array" ref="AT142">IF(AS142="","",IF(SUMPRODUCT((AS142=$AS$7:$AS$2085)*(AI142=$AI$7:$AI$2085)*(AO142=$AO$7:$AO$2085)*(AP142=$AP$7:$AP$2085)*(ROW($AS$7:$AS$2085)&lt;&gt;ROW(AS142))*((S142=0)*($S$7:$S$2085&gt;0)+(S142&gt;0)*($S$7:$S$2085=0)))&gt;0,"SALONES UNIDOS",IF(SUMPRODUCT((AS142=$AS$7:$AS$2085)*(AI142=$AI$7:$AI$2085)*((AO142&lt;$AP$7:$AP$2085)*(AP142&gt;$AO$7:$AO$2085))*(ROW($AS$7:$AS$2085)&lt;&gt;ROW(AS142)))&gt;0,"Cruzado","Sin cruce")))</f>
        <v>Sin cruce</v>
      </c>
    </row>
    <row r="143" spans="3:46" s="9" customFormat="1" ht="18.75" hidden="1" customHeight="1">
      <c r="C143" s="496" t="s">
        <v>572</v>
      </c>
      <c r="D143" s="479" t="s">
        <v>573</v>
      </c>
      <c r="E143" s="479">
        <v>20261</v>
      </c>
      <c r="F143" s="503" t="s">
        <v>38</v>
      </c>
      <c r="G143" s="497" t="s">
        <v>80</v>
      </c>
      <c r="H143" s="503" t="s">
        <v>63</v>
      </c>
      <c r="I143" s="503">
        <v>5</v>
      </c>
      <c r="J143" s="503" t="s">
        <v>675</v>
      </c>
      <c r="K143" s="503" t="s">
        <v>675</v>
      </c>
      <c r="L143" s="499" t="s">
        <v>668</v>
      </c>
      <c r="M143" s="535" t="s">
        <v>669</v>
      </c>
      <c r="N143" s="15" t="s">
        <v>637</v>
      </c>
      <c r="O143" s="15" t="s">
        <v>578</v>
      </c>
      <c r="P143" s="503" t="s">
        <v>579</v>
      </c>
      <c r="Q143" s="15">
        <v>3</v>
      </c>
      <c r="R143" s="15">
        <v>2</v>
      </c>
      <c r="S143" s="479">
        <v>5</v>
      </c>
      <c r="T143" s="15">
        <v>4</v>
      </c>
      <c r="U143" s="471"/>
      <c r="V143" s="550">
        <v>50</v>
      </c>
      <c r="W143" s="497">
        <v>21558762</v>
      </c>
      <c r="X143" s="566" t="s">
        <v>402</v>
      </c>
      <c r="Y143" s="15" t="s">
        <v>624</v>
      </c>
      <c r="Z143" s="15"/>
      <c r="AA143" s="15"/>
      <c r="AB143" s="15"/>
      <c r="AC143" s="493"/>
      <c r="AD143" s="15"/>
      <c r="AE143" s="479"/>
      <c r="AF143" s="497"/>
      <c r="AG143" s="497"/>
      <c r="AH143" s="15" t="s">
        <v>203</v>
      </c>
      <c r="AI143" s="15">
        <v>3</v>
      </c>
      <c r="AJ143" s="15">
        <v>12</v>
      </c>
      <c r="AK143" s="15">
        <v>40</v>
      </c>
      <c r="AL143" s="15">
        <v>16</v>
      </c>
      <c r="AM143" s="15">
        <v>50</v>
      </c>
      <c r="AN143" s="490">
        <f>IF(AJ143="",S143,ROUND(((((AL143/24)+(AM143/1440))-((AJ143/24)+(AK143/1440)))*1440/50),5))</f>
        <v>5</v>
      </c>
      <c r="AO143" s="491">
        <f>AJ143/24+AK143/1440</f>
        <v>0.52777777777777779</v>
      </c>
      <c r="AP143" s="491">
        <f>AL143/24+AM143/1440</f>
        <v>0.70138888888888884</v>
      </c>
      <c r="AQ143" s="23" t="str" cm="1">
        <f t="array" ref="AQ143">IF(X143="","",IF(SUMPRODUCT((X143=$X$7:$X$2085)*(AI143=$AI$7:$AI$2085)*(AO143=$AO$7:$AO$2085)*(AP143=$AP$7:$AP$2085)*(ROW($X$7:$X$2085)&lt;&gt;ROW(X143))*((S143=0)*($S$7:$S$2085&gt;0)+(S143&gt;0)*($S$7:$S$2085=0)))&gt;0,"SALONES UNIDOS",IF(SUMPRODUCT((X143=$X$7:$X$2085)*(AI143=$AI$7:$AI$2085)*((AO143&lt;$AP$7:$AP$2085)*(AP143&gt;$AO$7:$AO$2085))*(ROW($X$7:$X$2085)&lt;&gt;ROW(X143)))&gt;0,"Cruzado","Sin cruce")))</f>
        <v>Sin cruce</v>
      </c>
      <c r="AR143" s="23" t="str" cm="1">
        <f t="array" ref="AR143">IF(AE143="","",IF(SUMPRODUCT((AE143=$AE$7:$AE$2085)*(AI143=$AI$7:$AI$2085)*(AO143=$AO$7:$AO$2085)*(AP143=$AP$7:$AP$2085)*(ROW($AE$7:$AE$2085)&lt;&gt;ROW(AE143))*((S143=0)*($S$7:$S$2085&gt;0)+(S143&gt;0)*($S$7:$S$2085=0)))&gt;0,"SALONES UNIDOS",IF(SUMPRODUCT((AE143=$AE$7:$AE$2085)*(AI143=$AI$7:$AI$2085)*((AO143&lt;$AP$7:$AP$2085)*(AP143&gt;$AO$7:$AO$2085))*(ROW($AE$7:$AE$2085)&lt;&gt;ROW(AE143)))&gt;0,"Cruzado","Sin cruce")))</f>
        <v/>
      </c>
      <c r="AS143" s="94" t="str">
        <f t="shared" si="3"/>
        <v>EN5FILIALJ</v>
      </c>
      <c r="AT143" s="94" t="str" cm="1">
        <f t="array" ref="AT143">IF(AS143="","",IF(SUMPRODUCT((AS143=$AS$7:$AS$2085)*(AI143=$AI$7:$AI$2085)*(AO143=$AO$7:$AO$2085)*(AP143=$AP$7:$AP$2085)*(ROW($AS$7:$AS$2085)&lt;&gt;ROW(AS143))*((S143=0)*($S$7:$S$2085&gt;0)+(S143&gt;0)*($S$7:$S$2085=0)))&gt;0,"SALONES UNIDOS",IF(SUMPRODUCT((AS143=$AS$7:$AS$2085)*(AI143=$AI$7:$AI$2085)*((AO143&lt;$AP$7:$AP$2085)*(AP143&gt;$AO$7:$AO$2085))*(ROW($AS$7:$AS$2085)&lt;&gt;ROW(AS143)))&gt;0,"Cruzado","Sin cruce")))</f>
        <v>Sin cruce</v>
      </c>
    </row>
    <row r="144" spans="3:46" s="9" customFormat="1" ht="18.75" hidden="1" customHeight="1">
      <c r="C144" s="496" t="s">
        <v>572</v>
      </c>
      <c r="D144" s="479" t="s">
        <v>573</v>
      </c>
      <c r="E144" s="479">
        <v>20261</v>
      </c>
      <c r="F144" s="503" t="s">
        <v>38</v>
      </c>
      <c r="G144" s="497" t="s">
        <v>80</v>
      </c>
      <c r="H144" s="503" t="s">
        <v>63</v>
      </c>
      <c r="I144" s="503">
        <v>5</v>
      </c>
      <c r="J144" s="503" t="s">
        <v>675</v>
      </c>
      <c r="K144" s="503" t="s">
        <v>675</v>
      </c>
      <c r="L144" s="499" t="s">
        <v>672</v>
      </c>
      <c r="M144" s="535" t="s">
        <v>673</v>
      </c>
      <c r="N144" s="15" t="s">
        <v>637</v>
      </c>
      <c r="O144" s="15" t="s">
        <v>578</v>
      </c>
      <c r="P144" s="503" t="s">
        <v>579</v>
      </c>
      <c r="Q144" s="15">
        <v>3</v>
      </c>
      <c r="R144" s="15">
        <v>2</v>
      </c>
      <c r="S144" s="479">
        <v>5</v>
      </c>
      <c r="T144" s="15">
        <v>4</v>
      </c>
      <c r="U144" s="471"/>
      <c r="V144" s="550">
        <v>50</v>
      </c>
      <c r="W144" s="497">
        <v>44407156</v>
      </c>
      <c r="X144" s="566" t="s">
        <v>350</v>
      </c>
      <c r="Y144" s="15" t="s">
        <v>624</v>
      </c>
      <c r="Z144" s="15"/>
      <c r="AA144" s="15"/>
      <c r="AB144" s="15"/>
      <c r="AC144" s="493"/>
      <c r="AD144" s="15"/>
      <c r="AE144" s="479"/>
      <c r="AF144" s="497"/>
      <c r="AG144" s="497"/>
      <c r="AH144" s="15" t="s">
        <v>203</v>
      </c>
      <c r="AI144" s="15">
        <v>5</v>
      </c>
      <c r="AJ144" s="15">
        <v>13</v>
      </c>
      <c r="AK144" s="15">
        <v>30</v>
      </c>
      <c r="AL144" s="15">
        <v>17</v>
      </c>
      <c r="AM144" s="15">
        <v>40</v>
      </c>
      <c r="AN144" s="490">
        <f>IF(AJ144="",S144,ROUND(((((AL144/24)+(AM144/1440))-((AJ144/24)+(AK144/1440)))*1440/50),5))</f>
        <v>5</v>
      </c>
      <c r="AO144" s="491">
        <f>AJ144/24+AK144/1440</f>
        <v>0.5625</v>
      </c>
      <c r="AP144" s="491">
        <f>AL144/24+AM144/1440</f>
        <v>0.73611111111111116</v>
      </c>
      <c r="AQ144" s="23" t="str" cm="1">
        <f t="array" ref="AQ144">IF(X144="","",IF(SUMPRODUCT((X144=$X$7:$X$2085)*(AI144=$AI$7:$AI$2085)*(AO144=$AO$7:$AO$2085)*(AP144=$AP$7:$AP$2085)*(ROW($X$7:$X$2085)&lt;&gt;ROW(X144))*((S144=0)*($S$7:$S$2085&gt;0)+(S144&gt;0)*($S$7:$S$2085=0)))&gt;0,"SALONES UNIDOS",IF(SUMPRODUCT((X144=$X$7:$X$2085)*(AI144=$AI$7:$AI$2085)*((AO144&lt;$AP$7:$AP$2085)*(AP144&gt;$AO$7:$AO$2085))*(ROW($X$7:$X$2085)&lt;&gt;ROW(X144)))&gt;0,"Cruzado","Sin cruce")))</f>
        <v>Sin cruce</v>
      </c>
      <c r="AR144" s="23" t="str" cm="1">
        <f t="array" ref="AR144">IF(AE144="","",IF(SUMPRODUCT((AE144=$AE$7:$AE$2085)*(AI144=$AI$7:$AI$2085)*(AO144=$AO$7:$AO$2085)*(AP144=$AP$7:$AP$2085)*(ROW($AE$7:$AE$2085)&lt;&gt;ROW(AE144))*((S144=0)*($S$7:$S$2085&gt;0)+(S144&gt;0)*($S$7:$S$2085=0)))&gt;0,"SALONES UNIDOS",IF(SUMPRODUCT((AE144=$AE$7:$AE$2085)*(AI144=$AI$7:$AI$2085)*((AO144&lt;$AP$7:$AP$2085)*(AP144&gt;$AO$7:$AO$2085))*(ROW($AE$7:$AE$2085)&lt;&gt;ROW(AE144)))&gt;0,"Cruzado","Sin cruce")))</f>
        <v/>
      </c>
      <c r="AS144" s="94" t="str">
        <f t="shared" si="3"/>
        <v>EN5FILIALJ</v>
      </c>
      <c r="AT144" s="94" t="str" cm="1">
        <f t="array" ref="AT144">IF(AS144="","",IF(SUMPRODUCT((AS144=$AS$7:$AS$2085)*(AI144=$AI$7:$AI$2085)*(AO144=$AO$7:$AO$2085)*(AP144=$AP$7:$AP$2085)*(ROW($AS$7:$AS$2085)&lt;&gt;ROW(AS144))*((S144=0)*($S$7:$S$2085&gt;0)+(S144&gt;0)*($S$7:$S$2085=0)))&gt;0,"SALONES UNIDOS",IF(SUMPRODUCT((AS144=$AS$7:$AS$2085)*(AI144=$AI$7:$AI$2085)*((AO144&lt;$AP$7:$AP$2085)*(AP144&gt;$AO$7:$AO$2085))*(ROW($AS$7:$AS$2085)&lt;&gt;ROW(AS144)))&gt;0,"Cruzado","Sin cruce")))</f>
        <v>Sin cruce</v>
      </c>
    </row>
    <row r="145" spans="3:46" s="9" customFormat="1" ht="18.75" hidden="1" customHeight="1">
      <c r="C145" s="496" t="s">
        <v>572</v>
      </c>
      <c r="D145" s="479" t="s">
        <v>573</v>
      </c>
      <c r="E145" s="479">
        <v>20261</v>
      </c>
      <c r="F145" s="503" t="s">
        <v>38</v>
      </c>
      <c r="G145" s="497" t="s">
        <v>80</v>
      </c>
      <c r="H145" s="503" t="s">
        <v>63</v>
      </c>
      <c r="I145" s="503">
        <v>6</v>
      </c>
      <c r="J145" s="503" t="s">
        <v>41</v>
      </c>
      <c r="K145" s="503" t="s">
        <v>41</v>
      </c>
      <c r="L145" s="499" t="s">
        <v>676</v>
      </c>
      <c r="M145" s="535" t="s">
        <v>677</v>
      </c>
      <c r="N145" s="15" t="s">
        <v>637</v>
      </c>
      <c r="O145" s="15" t="s">
        <v>678</v>
      </c>
      <c r="P145" s="503" t="s">
        <v>624</v>
      </c>
      <c r="Q145" s="15">
        <v>2</v>
      </c>
      <c r="R145" s="15">
        <v>0</v>
      </c>
      <c r="S145" s="479">
        <v>2</v>
      </c>
      <c r="T145" s="15">
        <v>2</v>
      </c>
      <c r="U145" s="471"/>
      <c r="V145" s="550">
        <v>55</v>
      </c>
      <c r="W145" s="497">
        <v>42825709</v>
      </c>
      <c r="X145" s="566" t="s">
        <v>228</v>
      </c>
      <c r="Y145" s="15" t="s">
        <v>624</v>
      </c>
      <c r="Z145" s="15"/>
      <c r="AA145" s="15"/>
      <c r="AB145" s="15"/>
      <c r="AC145" s="493"/>
      <c r="AD145" s="15"/>
      <c r="AE145" s="479"/>
      <c r="AF145" s="497"/>
      <c r="AG145" s="497"/>
      <c r="AH145" s="15" t="s">
        <v>582</v>
      </c>
      <c r="AI145" s="15">
        <v>5</v>
      </c>
      <c r="AJ145" s="15">
        <v>20</v>
      </c>
      <c r="AK145" s="15">
        <v>10</v>
      </c>
      <c r="AL145" s="15">
        <v>21</v>
      </c>
      <c r="AM145" s="15">
        <v>50</v>
      </c>
      <c r="AN145" s="490">
        <f>IF(AJ145="",S145,ROUND(((((AL145/24)+(AM145/1440))-((AJ145/24)+(AK145/1440)))*1440/50),5))</f>
        <v>2</v>
      </c>
      <c r="AO145" s="491">
        <f>AJ145/24+AK145/1440</f>
        <v>0.84027777777777779</v>
      </c>
      <c r="AP145" s="491">
        <f>AL145/24+AM145/1440</f>
        <v>0.90972222222222221</v>
      </c>
      <c r="AQ145" s="23" t="str" cm="1">
        <f t="array" ref="AQ145">IF(X145="","",IF(SUMPRODUCT((X145=$X$7:$X$2085)*(AI145=$AI$7:$AI$2085)*(AO145=$AO$7:$AO$2085)*(AP145=$AP$7:$AP$2085)*(ROW($X$7:$X$2085)&lt;&gt;ROW(X145))*((S145=0)*($S$7:$S$2085&gt;0)+(S145&gt;0)*($S$7:$S$2085=0)))&gt;0,"SALONES UNIDOS",IF(SUMPRODUCT((X145=$X$7:$X$2085)*(AI145=$AI$7:$AI$2085)*((AO145&lt;$AP$7:$AP$2085)*(AP145&gt;$AO$7:$AO$2085))*(ROW($X$7:$X$2085)&lt;&gt;ROW(X145)))&gt;0,"Cruzado","Sin cruce")))</f>
        <v>Sin cruce</v>
      </c>
      <c r="AR145" s="23" t="str" cm="1">
        <f t="array" ref="AR145">IF(AE145="","",IF(SUMPRODUCT((AE145=$AE$7:$AE$2085)*(AI145=$AI$7:$AI$2085)*(AO145=$AO$7:$AO$2085)*(AP145=$AP$7:$AP$2085)*(ROW($AE$7:$AE$2085)&lt;&gt;ROW(AE145))*((S145=0)*($S$7:$S$2085&gt;0)+(S145&gt;0)*($S$7:$S$2085=0)))&gt;0,"SALONES UNIDOS",IF(SUMPRODUCT((AE145=$AE$7:$AE$2085)*(AI145=$AI$7:$AI$2085)*((AO145&lt;$AP$7:$AP$2085)*(AP145&gt;$AO$7:$AO$2085))*(ROW($AE$7:$AE$2085)&lt;&gt;ROW(AE145)))&gt;0,"Cruzado","Sin cruce")))</f>
        <v/>
      </c>
      <c r="AS145" s="94" t="str">
        <f t="shared" si="3"/>
        <v>EN6FILIALA</v>
      </c>
      <c r="AT145" s="94" t="str" cm="1">
        <f t="array" ref="AT145">IF(AS145="","",IF(SUMPRODUCT((AS145=$AS$7:$AS$2085)*(AI145=$AI$7:$AI$2085)*(AO145=$AO$7:$AO$2085)*(AP145=$AP$7:$AP$2085)*(ROW($AS$7:$AS$2085)&lt;&gt;ROW(AS145))*((S145=0)*($S$7:$S$2085&gt;0)+(S145&gt;0)*($S$7:$S$2085=0)))&gt;0,"SALONES UNIDOS",IF(SUMPRODUCT((AS145=$AS$7:$AS$2085)*(AI145=$AI$7:$AI$2085)*((AO145&lt;$AP$7:$AP$2085)*(AP145&gt;$AO$7:$AO$2085))*(ROW($AS$7:$AS$2085)&lt;&gt;ROW(AS145)))&gt;0,"Cruzado","Sin cruce")))</f>
        <v>Sin cruce</v>
      </c>
    </row>
    <row r="146" spans="3:46" s="9" customFormat="1" ht="18.75" hidden="1" customHeight="1">
      <c r="C146" s="496" t="s">
        <v>572</v>
      </c>
      <c r="D146" s="479" t="s">
        <v>573</v>
      </c>
      <c r="E146" s="479">
        <v>20261</v>
      </c>
      <c r="F146" s="503" t="s">
        <v>38</v>
      </c>
      <c r="G146" s="497" t="s">
        <v>80</v>
      </c>
      <c r="H146" s="503" t="s">
        <v>63</v>
      </c>
      <c r="I146" s="503">
        <v>6</v>
      </c>
      <c r="J146" s="503" t="s">
        <v>41</v>
      </c>
      <c r="K146" s="503" t="s">
        <v>41</v>
      </c>
      <c r="L146" s="499" t="s">
        <v>679</v>
      </c>
      <c r="M146" s="535" t="s">
        <v>680</v>
      </c>
      <c r="N146" s="15" t="s">
        <v>637</v>
      </c>
      <c r="O146" s="15" t="s">
        <v>578</v>
      </c>
      <c r="P146" s="503" t="s">
        <v>624</v>
      </c>
      <c r="Q146" s="15">
        <v>3</v>
      </c>
      <c r="R146" s="15">
        <v>0</v>
      </c>
      <c r="S146" s="479">
        <v>3</v>
      </c>
      <c r="T146" s="15">
        <v>3</v>
      </c>
      <c r="U146" s="471"/>
      <c r="V146" s="550">
        <v>55</v>
      </c>
      <c r="W146" s="497">
        <v>45440179</v>
      </c>
      <c r="X146" s="566" t="s">
        <v>249</v>
      </c>
      <c r="Y146" s="15" t="s">
        <v>624</v>
      </c>
      <c r="Z146" s="15"/>
      <c r="AA146" s="15"/>
      <c r="AB146" s="15"/>
      <c r="AC146" s="493"/>
      <c r="AD146" s="15"/>
      <c r="AE146" s="479"/>
      <c r="AF146" s="497"/>
      <c r="AG146" s="497"/>
      <c r="AH146" s="15" t="s">
        <v>582</v>
      </c>
      <c r="AI146" s="15">
        <v>4</v>
      </c>
      <c r="AJ146" s="15">
        <v>7</v>
      </c>
      <c r="AK146" s="15">
        <v>40</v>
      </c>
      <c r="AL146" s="15">
        <v>10</v>
      </c>
      <c r="AM146" s="15">
        <v>10</v>
      </c>
      <c r="AN146" s="490">
        <f>IF(AJ146="",S146,ROUND(((((AL146/24)+(AM146/1440))-((AJ146/24)+(AK146/1440)))*1440/50),5))</f>
        <v>3</v>
      </c>
      <c r="AO146" s="491">
        <f>AJ146/24+AK146/1440</f>
        <v>0.31944444444444448</v>
      </c>
      <c r="AP146" s="491">
        <f>AL146/24+AM146/1440</f>
        <v>0.4236111111111111</v>
      </c>
      <c r="AQ146" s="23" t="str" cm="1">
        <f t="array" ref="AQ146">IF(X146="","",IF(SUMPRODUCT((X146=$X$7:$X$2085)*(AI146=$AI$7:$AI$2085)*(AO146=$AO$7:$AO$2085)*(AP146=$AP$7:$AP$2085)*(ROW($X$7:$X$2085)&lt;&gt;ROW(X146))*((S146=0)*($S$7:$S$2085&gt;0)+(S146&gt;0)*($S$7:$S$2085=0)))&gt;0,"SALONES UNIDOS",IF(SUMPRODUCT((X146=$X$7:$X$2085)*(AI146=$AI$7:$AI$2085)*((AO146&lt;$AP$7:$AP$2085)*(AP146&gt;$AO$7:$AO$2085))*(ROW($X$7:$X$2085)&lt;&gt;ROW(X146)))&gt;0,"Cruzado","Sin cruce")))</f>
        <v>Sin cruce</v>
      </c>
      <c r="AR146" s="23" t="str" cm="1">
        <f t="array" ref="AR146">IF(AE146="","",IF(SUMPRODUCT((AE146=$AE$7:$AE$2085)*(AI146=$AI$7:$AI$2085)*(AO146=$AO$7:$AO$2085)*(AP146=$AP$7:$AP$2085)*(ROW($AE$7:$AE$2085)&lt;&gt;ROW(AE146))*((S146=0)*($S$7:$S$2085&gt;0)+(S146&gt;0)*($S$7:$S$2085=0)))&gt;0,"SALONES UNIDOS",IF(SUMPRODUCT((AE146=$AE$7:$AE$2085)*(AI146=$AI$7:$AI$2085)*((AO146&lt;$AP$7:$AP$2085)*(AP146&gt;$AO$7:$AO$2085))*(ROW($AE$7:$AE$2085)&lt;&gt;ROW(AE146)))&gt;0,"Cruzado","Sin cruce")))</f>
        <v/>
      </c>
      <c r="AS146" s="94" t="str">
        <f t="shared" si="3"/>
        <v>EN6FILIALA</v>
      </c>
      <c r="AT146" s="94" t="str" cm="1">
        <f t="array" ref="AT146">IF(AS146="","",IF(SUMPRODUCT((AS146=$AS$7:$AS$2085)*(AI146=$AI$7:$AI$2085)*(AO146=$AO$7:$AO$2085)*(AP146=$AP$7:$AP$2085)*(ROW($AS$7:$AS$2085)&lt;&gt;ROW(AS146))*((S146=0)*($S$7:$S$2085&gt;0)+(S146&gt;0)*($S$7:$S$2085=0)))&gt;0,"SALONES UNIDOS",IF(SUMPRODUCT((AS146=$AS$7:$AS$2085)*(AI146=$AI$7:$AI$2085)*((AO146&lt;$AP$7:$AP$2085)*(AP146&gt;$AO$7:$AO$2085))*(ROW($AS$7:$AS$2085)&lt;&gt;ROW(AS146)))&gt;0,"Cruzado","Sin cruce")))</f>
        <v>Sin cruce</v>
      </c>
    </row>
    <row r="147" spans="3:46" s="9" customFormat="1" ht="18.75" hidden="1" customHeight="1">
      <c r="C147" s="496" t="s">
        <v>572</v>
      </c>
      <c r="D147" s="479" t="s">
        <v>573</v>
      </c>
      <c r="E147" s="479">
        <v>20261</v>
      </c>
      <c r="F147" s="503" t="s">
        <v>38</v>
      </c>
      <c r="G147" s="497" t="s">
        <v>80</v>
      </c>
      <c r="H147" s="503" t="s">
        <v>63</v>
      </c>
      <c r="I147" s="503">
        <v>6</v>
      </c>
      <c r="J147" s="503" t="s">
        <v>41</v>
      </c>
      <c r="K147" s="503" t="s">
        <v>41</v>
      </c>
      <c r="L147" s="499" t="s">
        <v>681</v>
      </c>
      <c r="M147" s="535" t="s">
        <v>682</v>
      </c>
      <c r="N147" s="15" t="s">
        <v>637</v>
      </c>
      <c r="O147" s="15" t="s">
        <v>578</v>
      </c>
      <c r="P147" s="503" t="s">
        <v>579</v>
      </c>
      <c r="Q147" s="15">
        <v>2</v>
      </c>
      <c r="R147" s="15">
        <v>0</v>
      </c>
      <c r="S147" s="479">
        <v>2</v>
      </c>
      <c r="T147" s="15">
        <v>6</v>
      </c>
      <c r="U147" s="471"/>
      <c r="V147" s="550">
        <v>48</v>
      </c>
      <c r="W147" s="497">
        <v>45228093</v>
      </c>
      <c r="X147" s="566" t="s">
        <v>299</v>
      </c>
      <c r="Y147" s="15" t="s">
        <v>579</v>
      </c>
      <c r="Z147" s="15"/>
      <c r="AA147" s="15"/>
      <c r="AB147" s="15"/>
      <c r="AC147" s="574" t="s">
        <v>654</v>
      </c>
      <c r="AD147" s="15"/>
      <c r="AE147" s="479"/>
      <c r="AF147" s="497"/>
      <c r="AG147" s="497"/>
      <c r="AH147" s="497" t="s">
        <v>582</v>
      </c>
      <c r="AI147" s="15">
        <v>6</v>
      </c>
      <c r="AJ147" s="15">
        <v>7</v>
      </c>
      <c r="AK147" s="15">
        <v>40</v>
      </c>
      <c r="AL147" s="15">
        <v>9</v>
      </c>
      <c r="AM147" s="15">
        <v>20</v>
      </c>
      <c r="AN147" s="490">
        <f>IF(AJ147="",S147,ROUND(((((AL147/24)+(AM147/1440))-((AJ147/24)+(AK147/1440)))*1440/50),5))</f>
        <v>2</v>
      </c>
      <c r="AO147" s="491">
        <f>AJ147/24+AK147/1440</f>
        <v>0.31944444444444448</v>
      </c>
      <c r="AP147" s="491">
        <f>AL147/24+AM147/1440</f>
        <v>0.3888888888888889</v>
      </c>
      <c r="AQ147" s="23" t="str" cm="1">
        <f t="array" ref="AQ147">IF(X147="","",IF(SUMPRODUCT((X147=$X$7:$X$2085)*(AI147=$AI$7:$AI$2085)*(AO147=$AO$7:$AO$2085)*(AP147=$AP$7:$AP$2085)*(ROW($X$7:$X$2085)&lt;&gt;ROW(X147))*((S147=0)*($S$7:$S$2085&gt;0)+(S147&gt;0)*($S$7:$S$2085=0)))&gt;0,"SALONES UNIDOS",IF(SUMPRODUCT((X147=$X$7:$X$2085)*(AI147=$AI$7:$AI$2085)*((AO147&lt;$AP$7:$AP$2085)*(AP147&gt;$AO$7:$AO$2085))*(ROW($X$7:$X$2085)&lt;&gt;ROW(X147)))&gt;0,"Cruzado","Sin cruce")))</f>
        <v>Sin cruce</v>
      </c>
      <c r="AR147" s="23" t="str" cm="1">
        <f t="array" ref="AR147">IF(AE147="","",IF(SUMPRODUCT((AE147=$AE$7:$AE$2085)*(AI147=$AI$7:$AI$2085)*(AO147=$AO$7:$AO$2085)*(AP147=$AP$7:$AP$2085)*(ROW($AE$7:$AE$2085)&lt;&gt;ROW(AE147))*((S147=0)*($S$7:$S$2085&gt;0)+(S147&gt;0)*($S$7:$S$2085=0)))&gt;0,"SALONES UNIDOS",IF(SUMPRODUCT((AE147=$AE$7:$AE$2085)*(AI147=$AI$7:$AI$2085)*((AO147&lt;$AP$7:$AP$2085)*(AP147&gt;$AO$7:$AO$2085))*(ROW($AE$7:$AE$2085)&lt;&gt;ROW(AE147)))&gt;0,"Cruzado","Sin cruce")))</f>
        <v/>
      </c>
      <c r="AS147" s="94" t="str">
        <f t="shared" si="3"/>
        <v>EN6FILIALA</v>
      </c>
      <c r="AT147" s="94" t="str" cm="1">
        <f t="array" ref="AT147">IF(AS147="","",IF(SUMPRODUCT((AS147=$AS$7:$AS$2085)*(AI147=$AI$7:$AI$2085)*(AO147=$AO$7:$AO$2085)*(AP147=$AP$7:$AP$2085)*(ROW($AS$7:$AS$2085)&lt;&gt;ROW(AS147))*((S147=0)*($S$7:$S$2085&gt;0)+(S147&gt;0)*($S$7:$S$2085=0)))&gt;0,"SALONES UNIDOS",IF(SUMPRODUCT((AS147=$AS$7:$AS$2085)*(AI147=$AI$7:$AI$2085)*((AO147&lt;$AP$7:$AP$2085)*(AP147&gt;$AO$7:$AO$2085))*(ROW($AS$7:$AS$2085)&lt;&gt;ROW(AS147)))&gt;0,"Cruzado","Sin cruce")))</f>
        <v>Sin cruce</v>
      </c>
    </row>
    <row r="148" spans="3:46" s="9" customFormat="1" ht="18.75" hidden="1" customHeight="1">
      <c r="C148" s="496" t="s">
        <v>572</v>
      </c>
      <c r="D148" s="479" t="s">
        <v>573</v>
      </c>
      <c r="E148" s="479">
        <v>20261</v>
      </c>
      <c r="F148" s="503" t="s">
        <v>38</v>
      </c>
      <c r="G148" s="497" t="s">
        <v>80</v>
      </c>
      <c r="H148" s="503" t="s">
        <v>63</v>
      </c>
      <c r="I148" s="503">
        <v>6</v>
      </c>
      <c r="J148" s="503" t="s">
        <v>574</v>
      </c>
      <c r="K148" s="503" t="s">
        <v>41</v>
      </c>
      <c r="L148" s="499" t="s">
        <v>681</v>
      </c>
      <c r="M148" s="535" t="s">
        <v>682</v>
      </c>
      <c r="N148" s="15" t="s">
        <v>637</v>
      </c>
      <c r="O148" s="15" t="s">
        <v>578</v>
      </c>
      <c r="P148" s="503" t="s">
        <v>579</v>
      </c>
      <c r="Q148" s="15">
        <v>0</v>
      </c>
      <c r="R148" s="15">
        <v>2</v>
      </c>
      <c r="S148" s="479">
        <v>2</v>
      </c>
      <c r="T148" s="15">
        <v>6</v>
      </c>
      <c r="U148" s="471"/>
      <c r="V148" s="550">
        <v>24</v>
      </c>
      <c r="W148" s="497">
        <v>45228093</v>
      </c>
      <c r="X148" s="566" t="s">
        <v>299</v>
      </c>
      <c r="Y148" s="15" t="s">
        <v>579</v>
      </c>
      <c r="Z148" s="15"/>
      <c r="AA148" s="15"/>
      <c r="AB148" s="15"/>
      <c r="AC148" s="493"/>
      <c r="AD148" s="15"/>
      <c r="AE148" s="15" t="s">
        <v>667</v>
      </c>
      <c r="AF148" s="497"/>
      <c r="AG148" s="497"/>
      <c r="AH148" s="497" t="s">
        <v>100</v>
      </c>
      <c r="AI148" s="15">
        <v>6</v>
      </c>
      <c r="AJ148" s="15">
        <v>9</v>
      </c>
      <c r="AK148" s="15">
        <v>20</v>
      </c>
      <c r="AL148" s="15">
        <v>11</v>
      </c>
      <c r="AM148" s="15">
        <v>0</v>
      </c>
      <c r="AN148" s="490">
        <f>IF(AJ148="",S148,ROUND(((((AL148/24)+(AM148/1440))-((AJ148/24)+(AK148/1440)))*1440/50),5))</f>
        <v>2</v>
      </c>
      <c r="AO148" s="491">
        <f>AJ148/24+AK148/1440</f>
        <v>0.3888888888888889</v>
      </c>
      <c r="AP148" s="491">
        <f>AL148/24+AM148/1440</f>
        <v>0.45833333333333331</v>
      </c>
      <c r="AQ148" s="23" t="str" cm="1">
        <f t="array" ref="AQ148">IF(X148="","",IF(SUMPRODUCT((X148=$X$7:$X$2085)*(AI148=$AI$7:$AI$2085)*(AO148=$AO$7:$AO$2085)*(AP148=$AP$7:$AP$2085)*(ROW($X$7:$X$2085)&lt;&gt;ROW(X148))*((S148=0)*($S$7:$S$2085&gt;0)+(S148&gt;0)*($S$7:$S$2085=0)))&gt;0,"SALONES UNIDOS",IF(SUMPRODUCT((X148=$X$7:$X$2085)*(AI148=$AI$7:$AI$2085)*((AO148&lt;$AP$7:$AP$2085)*(AP148&gt;$AO$7:$AO$2085))*(ROW($X$7:$X$2085)&lt;&gt;ROW(X148)))&gt;0,"Cruzado","Sin cruce")))</f>
        <v>Sin cruce</v>
      </c>
      <c r="AR148" s="23" t="str" cm="1">
        <f t="array" ref="AR148">IF(AE148="","",IF(SUMPRODUCT((AE148=$AE$7:$AE$2085)*(AI148=$AI$7:$AI$2085)*(AO148=$AO$7:$AO$2085)*(AP148=$AP$7:$AP$2085)*(ROW($AE$7:$AE$2085)&lt;&gt;ROW(AE148))*((S148=0)*($S$7:$S$2085&gt;0)+(S148&gt;0)*($S$7:$S$2085=0)))&gt;0,"SALONES UNIDOS",IF(SUMPRODUCT((AE148=$AE$7:$AE$2085)*(AI148=$AI$7:$AI$2085)*((AO148&lt;$AP$7:$AP$2085)*(AP148&gt;$AO$7:$AO$2085))*(ROW($AE$7:$AE$2085)&lt;&gt;ROW(AE148)))&gt;0,"Cruzado","Sin cruce")))</f>
        <v>Sin cruce</v>
      </c>
      <c r="AS148" s="94" t="str">
        <f t="shared" si="3"/>
        <v>EN6FILIALA</v>
      </c>
      <c r="AT148" s="94" t="str" cm="1">
        <f t="array" ref="AT148">IF(AS148="","",IF(SUMPRODUCT((AS148=$AS$7:$AS$2085)*(AI148=$AI$7:$AI$2085)*(AO148=$AO$7:$AO$2085)*(AP148=$AP$7:$AP$2085)*(ROW($AS$7:$AS$2085)&lt;&gt;ROW(AS148))*((S148=0)*($S$7:$S$2085&gt;0)+(S148&gt;0)*($S$7:$S$2085=0)))&gt;0,"SALONES UNIDOS",IF(SUMPRODUCT((AS148=$AS$7:$AS$2085)*(AI148=$AI$7:$AI$2085)*((AO148&lt;$AP$7:$AP$2085)*(AP148&gt;$AO$7:$AO$2085))*(ROW($AS$7:$AS$2085)&lt;&gt;ROW(AS148)))&gt;0,"Cruzado","Sin cruce")))</f>
        <v>Sin cruce</v>
      </c>
    </row>
    <row r="149" spans="3:46" s="9" customFormat="1" ht="18.75" hidden="1" customHeight="1">
      <c r="C149" s="496" t="s">
        <v>572</v>
      </c>
      <c r="D149" s="479" t="s">
        <v>573</v>
      </c>
      <c r="E149" s="479">
        <v>20261</v>
      </c>
      <c r="F149" s="503" t="s">
        <v>38</v>
      </c>
      <c r="G149" s="497" t="s">
        <v>80</v>
      </c>
      <c r="H149" s="503" t="s">
        <v>63</v>
      </c>
      <c r="I149" s="503">
        <v>6</v>
      </c>
      <c r="J149" s="503" t="s">
        <v>583</v>
      </c>
      <c r="K149" s="503" t="s">
        <v>41</v>
      </c>
      <c r="L149" s="499" t="s">
        <v>681</v>
      </c>
      <c r="M149" s="535" t="s">
        <v>682</v>
      </c>
      <c r="N149" s="15" t="s">
        <v>637</v>
      </c>
      <c r="O149" s="15" t="s">
        <v>578</v>
      </c>
      <c r="P149" s="503" t="s">
        <v>579</v>
      </c>
      <c r="Q149" s="15">
        <v>0</v>
      </c>
      <c r="R149" s="15">
        <v>2</v>
      </c>
      <c r="S149" s="479">
        <v>2</v>
      </c>
      <c r="T149" s="15">
        <v>6</v>
      </c>
      <c r="U149" s="471"/>
      <c r="V149" s="550">
        <v>24</v>
      </c>
      <c r="W149" s="497">
        <v>45228093</v>
      </c>
      <c r="X149" s="566" t="s">
        <v>299</v>
      </c>
      <c r="Y149" s="15" t="s">
        <v>579</v>
      </c>
      <c r="Z149" s="15"/>
      <c r="AA149" s="15"/>
      <c r="AB149" s="15"/>
      <c r="AC149" s="493"/>
      <c r="AD149" s="15"/>
      <c r="AE149" s="15" t="s">
        <v>667</v>
      </c>
      <c r="AF149" s="497"/>
      <c r="AG149" s="497"/>
      <c r="AH149" s="497" t="s">
        <v>100</v>
      </c>
      <c r="AI149" s="15">
        <v>6</v>
      </c>
      <c r="AJ149" s="15">
        <v>11</v>
      </c>
      <c r="AK149" s="15">
        <v>0</v>
      </c>
      <c r="AL149" s="15">
        <v>12</v>
      </c>
      <c r="AM149" s="15">
        <v>40</v>
      </c>
      <c r="AN149" s="490">
        <f>IF(AJ149="",S149,ROUND(((((AL149/24)+(AM149/1440))-((AJ149/24)+(AK149/1440)))*1440/50),5))</f>
        <v>2</v>
      </c>
      <c r="AO149" s="491">
        <f>AJ149/24+AK149/1440</f>
        <v>0.45833333333333331</v>
      </c>
      <c r="AP149" s="491">
        <f>AL149/24+AM149/1440</f>
        <v>0.52777777777777779</v>
      </c>
      <c r="AQ149" s="23" t="str" cm="1">
        <f t="array" ref="AQ149">IF(X149="","",IF(SUMPRODUCT((X149=$X$7:$X$2085)*(AI149=$AI$7:$AI$2085)*(AO149=$AO$7:$AO$2085)*(AP149=$AP$7:$AP$2085)*(ROW($X$7:$X$2085)&lt;&gt;ROW(X149))*((S149=0)*($S$7:$S$2085&gt;0)+(S149&gt;0)*($S$7:$S$2085=0)))&gt;0,"SALONES UNIDOS",IF(SUMPRODUCT((X149=$X$7:$X$2085)*(AI149=$AI$7:$AI$2085)*((AO149&lt;$AP$7:$AP$2085)*(AP149&gt;$AO$7:$AO$2085))*(ROW($X$7:$X$2085)&lt;&gt;ROW(X149)))&gt;0,"Cruzado","Sin cruce")))</f>
        <v>Sin cruce</v>
      </c>
      <c r="AR149" s="23" t="str" cm="1">
        <f t="array" ref="AR149">IF(AE149="","",IF(SUMPRODUCT((AE149=$AE$7:$AE$2085)*(AI149=$AI$7:$AI$2085)*(AO149=$AO$7:$AO$2085)*(AP149=$AP$7:$AP$2085)*(ROW($AE$7:$AE$2085)&lt;&gt;ROW(AE149))*((S149=0)*($S$7:$S$2085&gt;0)+(S149&gt;0)*($S$7:$S$2085=0)))&gt;0,"SALONES UNIDOS",IF(SUMPRODUCT((AE149=$AE$7:$AE$2085)*(AI149=$AI$7:$AI$2085)*((AO149&lt;$AP$7:$AP$2085)*(AP149&gt;$AO$7:$AO$2085))*(ROW($AE$7:$AE$2085)&lt;&gt;ROW(AE149)))&gt;0,"Cruzado","Sin cruce")))</f>
        <v>Sin cruce</v>
      </c>
      <c r="AS149" s="94" t="str">
        <f t="shared" si="3"/>
        <v>EN6FILIALA</v>
      </c>
      <c r="AT149" s="94" t="str" cm="1">
        <f t="array" ref="AT149">IF(AS149="","",IF(SUMPRODUCT((AS149=$AS$7:$AS$2085)*(AI149=$AI$7:$AI$2085)*(AO149=$AO$7:$AO$2085)*(AP149=$AP$7:$AP$2085)*(ROW($AS$7:$AS$2085)&lt;&gt;ROW(AS149))*((S149=0)*($S$7:$S$2085&gt;0)+(S149&gt;0)*($S$7:$S$2085=0)))&gt;0,"SALONES UNIDOS",IF(SUMPRODUCT((AS149=$AS$7:$AS$2085)*(AI149=$AI$7:$AI$2085)*((AO149&lt;$AP$7:$AP$2085)*(AP149&gt;$AO$7:$AO$2085))*(ROW($AS$7:$AS$2085)&lt;&gt;ROW(AS149)))&gt;0,"Cruzado","Sin cruce")))</f>
        <v>Sin cruce</v>
      </c>
    </row>
    <row r="150" spans="3:46" s="9" customFormat="1" ht="18.75" hidden="1" customHeight="1">
      <c r="C150" s="496" t="s">
        <v>572</v>
      </c>
      <c r="D150" s="479" t="s">
        <v>573</v>
      </c>
      <c r="E150" s="479">
        <v>20261</v>
      </c>
      <c r="F150" s="503" t="s">
        <v>38</v>
      </c>
      <c r="G150" s="497" t="s">
        <v>80</v>
      </c>
      <c r="H150" s="503" t="s">
        <v>63</v>
      </c>
      <c r="I150" s="503">
        <v>6</v>
      </c>
      <c r="J150" s="503" t="s">
        <v>41</v>
      </c>
      <c r="K150" s="503" t="s">
        <v>41</v>
      </c>
      <c r="L150" s="499" t="s">
        <v>681</v>
      </c>
      <c r="M150" s="535" t="s">
        <v>682</v>
      </c>
      <c r="N150" s="15" t="s">
        <v>637</v>
      </c>
      <c r="O150" s="15" t="s">
        <v>578</v>
      </c>
      <c r="P150" s="503" t="s">
        <v>579</v>
      </c>
      <c r="Q150" s="15">
        <v>0</v>
      </c>
      <c r="R150" s="15">
        <v>6</v>
      </c>
      <c r="S150" s="479">
        <v>6</v>
      </c>
      <c r="T150" s="15">
        <v>6</v>
      </c>
      <c r="U150" s="471"/>
      <c r="V150" s="550">
        <v>48</v>
      </c>
      <c r="W150" s="497">
        <v>45228093</v>
      </c>
      <c r="X150" s="566" t="s">
        <v>299</v>
      </c>
      <c r="Y150" s="15" t="s">
        <v>579</v>
      </c>
      <c r="Z150" s="15"/>
      <c r="AA150" s="15"/>
      <c r="AB150" s="15"/>
      <c r="AC150" s="574" t="s">
        <v>654</v>
      </c>
      <c r="AD150" s="15"/>
      <c r="AE150" s="479"/>
      <c r="AF150" s="497"/>
      <c r="AG150" s="497"/>
      <c r="AH150" s="497" t="s">
        <v>100</v>
      </c>
      <c r="AI150" s="15">
        <v>6</v>
      </c>
      <c r="AJ150" s="15">
        <v>13</v>
      </c>
      <c r="AK150" s="15">
        <v>30</v>
      </c>
      <c r="AL150" s="15">
        <v>18</v>
      </c>
      <c r="AM150" s="15">
        <v>30</v>
      </c>
      <c r="AN150" s="490">
        <f>IF(AJ150="",S150,ROUND(((((AL150/24)+(AM150/1440))-((AJ150/24)+(AK150/1440)))*1440/50),5))</f>
        <v>6</v>
      </c>
      <c r="AO150" s="491">
        <f>AJ150/24+AK150/1440</f>
        <v>0.5625</v>
      </c>
      <c r="AP150" s="491">
        <f>AL150/24+AM150/1440</f>
        <v>0.77083333333333337</v>
      </c>
      <c r="AQ150" s="23" t="str" cm="1">
        <f t="array" ref="AQ150">IF(X150="","",IF(SUMPRODUCT((X150=$X$7:$X$2085)*(AI150=$AI$7:$AI$2085)*(AO150=$AO$7:$AO$2085)*(AP150=$AP$7:$AP$2085)*(ROW($X$7:$X$2085)&lt;&gt;ROW(X150))*((S150=0)*($S$7:$S$2085&gt;0)+(S150&gt;0)*($S$7:$S$2085=0)))&gt;0,"SALONES UNIDOS",IF(SUMPRODUCT((X150=$X$7:$X$2085)*(AI150=$AI$7:$AI$2085)*((AO150&lt;$AP$7:$AP$2085)*(AP150&gt;$AO$7:$AO$2085))*(ROW($X$7:$X$2085)&lt;&gt;ROW(X150)))&gt;0,"Cruzado","Sin cruce")))</f>
        <v>Sin cruce</v>
      </c>
      <c r="AR150" s="23" t="str" cm="1">
        <f t="array" ref="AR150">IF(AE150="","",IF(SUMPRODUCT((AE150=$AE$7:$AE$2085)*(AI150=$AI$7:$AI$2085)*(AO150=$AO$7:$AO$2085)*(AP150=$AP$7:$AP$2085)*(ROW($AE$7:$AE$2085)&lt;&gt;ROW(AE150))*((S150=0)*($S$7:$S$2085&gt;0)+(S150&gt;0)*($S$7:$S$2085=0)))&gt;0,"SALONES UNIDOS",IF(SUMPRODUCT((AE150=$AE$7:$AE$2085)*(AI150=$AI$7:$AI$2085)*((AO150&lt;$AP$7:$AP$2085)*(AP150&gt;$AO$7:$AO$2085))*(ROW($AE$7:$AE$2085)&lt;&gt;ROW(AE150)))&gt;0,"Cruzado","Sin cruce")))</f>
        <v/>
      </c>
      <c r="AS150" s="94" t="str">
        <f t="shared" si="3"/>
        <v>EN6FILIALA</v>
      </c>
      <c r="AT150" s="94" t="str" cm="1">
        <f t="array" ref="AT150">IF(AS150="","",IF(SUMPRODUCT((AS150=$AS$7:$AS$2085)*(AI150=$AI$7:$AI$2085)*(AO150=$AO$7:$AO$2085)*(AP150=$AP$7:$AP$2085)*(ROW($AS$7:$AS$2085)&lt;&gt;ROW(AS150))*((S150=0)*($S$7:$S$2085&gt;0)+(S150&gt;0)*($S$7:$S$2085=0)))&gt;0,"SALONES UNIDOS",IF(SUMPRODUCT((AS150=$AS$7:$AS$2085)*(AI150=$AI$7:$AI$2085)*((AO150&lt;$AP$7:$AP$2085)*(AP150&gt;$AO$7:$AO$2085))*(ROW($AS$7:$AS$2085)&lt;&gt;ROW(AS150)))&gt;0,"Cruzado","Sin cruce")))</f>
        <v>Sin cruce</v>
      </c>
    </row>
    <row r="151" spans="3:46" s="9" customFormat="1" ht="18.75" hidden="1" customHeight="1">
      <c r="C151" s="496" t="s">
        <v>572</v>
      </c>
      <c r="D151" s="479" t="s">
        <v>573</v>
      </c>
      <c r="E151" s="479">
        <v>20261</v>
      </c>
      <c r="F151" s="503" t="s">
        <v>38</v>
      </c>
      <c r="G151" s="497" t="s">
        <v>80</v>
      </c>
      <c r="H151" s="503" t="s">
        <v>63</v>
      </c>
      <c r="I151" s="503">
        <v>6</v>
      </c>
      <c r="J151" s="503" t="s">
        <v>41</v>
      </c>
      <c r="K151" s="503" t="s">
        <v>41</v>
      </c>
      <c r="L151" s="499" t="s">
        <v>683</v>
      </c>
      <c r="M151" s="535" t="s">
        <v>684</v>
      </c>
      <c r="N151" s="15" t="s">
        <v>637</v>
      </c>
      <c r="O151" s="15" t="s">
        <v>578</v>
      </c>
      <c r="P151" s="503" t="s">
        <v>579</v>
      </c>
      <c r="Q151" s="15">
        <v>2</v>
      </c>
      <c r="R151" s="15">
        <v>4</v>
      </c>
      <c r="S151" s="479">
        <v>6</v>
      </c>
      <c r="T151" s="15">
        <v>4</v>
      </c>
      <c r="U151" s="471"/>
      <c r="V151" s="550">
        <v>48</v>
      </c>
      <c r="W151" s="497">
        <v>45629797</v>
      </c>
      <c r="X151" s="566" t="s">
        <v>351</v>
      </c>
      <c r="Y151" s="15" t="s">
        <v>579</v>
      </c>
      <c r="Z151" s="15"/>
      <c r="AA151" s="15"/>
      <c r="AB151" s="15"/>
      <c r="AC151" s="574" t="s">
        <v>654</v>
      </c>
      <c r="AD151" s="15"/>
      <c r="AE151" s="479"/>
      <c r="AF151" s="497"/>
      <c r="AG151" s="497"/>
      <c r="AH151" s="497" t="s">
        <v>203</v>
      </c>
      <c r="AI151" s="15">
        <v>2</v>
      </c>
      <c r="AJ151" s="15">
        <v>13</v>
      </c>
      <c r="AK151" s="15">
        <v>30</v>
      </c>
      <c r="AL151" s="15">
        <v>18</v>
      </c>
      <c r="AM151" s="15">
        <v>30</v>
      </c>
      <c r="AN151" s="490">
        <f>IF(AJ151="",S151,ROUND(((((AL151/24)+(AM151/1440))-((AJ151/24)+(AK151/1440)))*1440/50),5))</f>
        <v>6</v>
      </c>
      <c r="AO151" s="491">
        <f>AJ151/24+AK151/1440</f>
        <v>0.5625</v>
      </c>
      <c r="AP151" s="491">
        <f>AL151/24+AM151/1440</f>
        <v>0.77083333333333337</v>
      </c>
      <c r="AQ151" s="23" t="str" cm="1">
        <f t="array" ref="AQ151">IF(X151="","",IF(SUMPRODUCT((X151=$X$7:$X$2085)*(AI151=$AI$7:$AI$2085)*(AO151=$AO$7:$AO$2085)*(AP151=$AP$7:$AP$2085)*(ROW($X$7:$X$2085)&lt;&gt;ROW(X151))*((S151=0)*($S$7:$S$2085&gt;0)+(S151&gt;0)*($S$7:$S$2085=0)))&gt;0,"SALONES UNIDOS",IF(SUMPRODUCT((X151=$X$7:$X$2085)*(AI151=$AI$7:$AI$2085)*((AO151&lt;$AP$7:$AP$2085)*(AP151&gt;$AO$7:$AO$2085))*(ROW($X$7:$X$2085)&lt;&gt;ROW(X151)))&gt;0,"Cruzado","Sin cruce")))</f>
        <v>Sin cruce</v>
      </c>
      <c r="AR151" s="23" t="str" cm="1">
        <f t="array" ref="AR151">IF(AE151="","",IF(SUMPRODUCT((AE151=$AE$7:$AE$2085)*(AI151=$AI$7:$AI$2085)*(AO151=$AO$7:$AO$2085)*(AP151=$AP$7:$AP$2085)*(ROW($AE$7:$AE$2085)&lt;&gt;ROW(AE151))*((S151=0)*($S$7:$S$2085&gt;0)+(S151&gt;0)*($S$7:$S$2085=0)))&gt;0,"SALONES UNIDOS",IF(SUMPRODUCT((AE151=$AE$7:$AE$2085)*(AI151=$AI$7:$AI$2085)*((AO151&lt;$AP$7:$AP$2085)*(AP151&gt;$AO$7:$AO$2085))*(ROW($AE$7:$AE$2085)&lt;&gt;ROW(AE151)))&gt;0,"Cruzado","Sin cruce")))</f>
        <v/>
      </c>
      <c r="AS151" s="94" t="str">
        <f t="shared" si="3"/>
        <v>EN6FILIALA</v>
      </c>
      <c r="AT151" s="94" t="str" cm="1">
        <f t="array" ref="AT151">IF(AS151="","",IF(SUMPRODUCT((AS151=$AS$7:$AS$2085)*(AI151=$AI$7:$AI$2085)*(AO151=$AO$7:$AO$2085)*(AP151=$AP$7:$AP$2085)*(ROW($AS$7:$AS$2085)&lt;&gt;ROW(AS151))*((S151=0)*($S$7:$S$2085&gt;0)+(S151&gt;0)*($S$7:$S$2085=0)))&gt;0,"SALONES UNIDOS",IF(SUMPRODUCT((AS151=$AS$7:$AS$2085)*(AI151=$AI$7:$AI$2085)*((AO151&lt;$AP$7:$AP$2085)*(AP151&gt;$AO$7:$AO$2085))*(ROW($AS$7:$AS$2085)&lt;&gt;ROW(AS151)))&gt;0,"Cruzado","Sin cruce")))</f>
        <v>Sin cruce</v>
      </c>
    </row>
    <row r="152" spans="3:46" s="9" customFormat="1" ht="18.75" hidden="1" customHeight="1">
      <c r="C152" s="496" t="s">
        <v>572</v>
      </c>
      <c r="D152" s="479" t="s">
        <v>573</v>
      </c>
      <c r="E152" s="479">
        <v>20261</v>
      </c>
      <c r="F152" s="503" t="s">
        <v>38</v>
      </c>
      <c r="G152" s="497" t="s">
        <v>80</v>
      </c>
      <c r="H152" s="503" t="s">
        <v>63</v>
      </c>
      <c r="I152" s="503">
        <v>6</v>
      </c>
      <c r="J152" s="503" t="s">
        <v>41</v>
      </c>
      <c r="K152" s="503" t="s">
        <v>41</v>
      </c>
      <c r="L152" s="499" t="s">
        <v>685</v>
      </c>
      <c r="M152" s="535" t="s">
        <v>686</v>
      </c>
      <c r="N152" s="15" t="s">
        <v>637</v>
      </c>
      <c r="O152" s="15" t="s">
        <v>578</v>
      </c>
      <c r="P152" s="503" t="s">
        <v>579</v>
      </c>
      <c r="Q152" s="15">
        <v>2</v>
      </c>
      <c r="R152" s="15">
        <v>4</v>
      </c>
      <c r="S152" s="479">
        <v>6</v>
      </c>
      <c r="T152" s="15">
        <v>4</v>
      </c>
      <c r="U152" s="471"/>
      <c r="V152" s="550">
        <v>48</v>
      </c>
      <c r="W152" s="497">
        <v>21427721</v>
      </c>
      <c r="X152" s="566" t="s">
        <v>212</v>
      </c>
      <c r="Y152" s="15" t="s">
        <v>579</v>
      </c>
      <c r="Z152" s="15"/>
      <c r="AA152" s="15"/>
      <c r="AB152" s="15"/>
      <c r="AC152" s="574" t="s">
        <v>654</v>
      </c>
      <c r="AD152" s="15"/>
      <c r="AE152" s="479"/>
      <c r="AF152" s="497"/>
      <c r="AG152" s="497"/>
      <c r="AH152" s="497" t="s">
        <v>203</v>
      </c>
      <c r="AI152" s="15">
        <v>2</v>
      </c>
      <c r="AJ152" s="15">
        <v>7</v>
      </c>
      <c r="AK152" s="15">
        <v>40</v>
      </c>
      <c r="AL152" s="15">
        <v>12</v>
      </c>
      <c r="AM152" s="15">
        <v>40</v>
      </c>
      <c r="AN152" s="490">
        <f>IF(AJ152="",S152,ROUND(((((AL152/24)+(AM152/1440))-((AJ152/24)+(AK152/1440)))*1440/50),5))</f>
        <v>6</v>
      </c>
      <c r="AO152" s="491">
        <f>AJ152/24+AK152/1440</f>
        <v>0.31944444444444448</v>
      </c>
      <c r="AP152" s="491">
        <f>AL152/24+AM152/1440</f>
        <v>0.52777777777777779</v>
      </c>
      <c r="AQ152" s="23" t="str" cm="1">
        <f t="array" ref="AQ152">IF(X152="","",IF(SUMPRODUCT((X152=$X$7:$X$2085)*(AI152=$AI$7:$AI$2085)*(AO152=$AO$7:$AO$2085)*(AP152=$AP$7:$AP$2085)*(ROW($X$7:$X$2085)&lt;&gt;ROW(X152))*((S152=0)*($S$7:$S$2085&gt;0)+(S152&gt;0)*($S$7:$S$2085=0)))&gt;0,"SALONES UNIDOS",IF(SUMPRODUCT((X152=$X$7:$X$2085)*(AI152=$AI$7:$AI$2085)*((AO152&lt;$AP$7:$AP$2085)*(AP152&gt;$AO$7:$AO$2085))*(ROW($X$7:$X$2085)&lt;&gt;ROW(X152)))&gt;0,"Cruzado","Sin cruce")))</f>
        <v>Sin cruce</v>
      </c>
      <c r="AR152" s="23" t="str" cm="1">
        <f t="array" ref="AR152">IF(AE152="","",IF(SUMPRODUCT((AE152=$AE$7:$AE$2085)*(AI152=$AI$7:$AI$2085)*(AO152=$AO$7:$AO$2085)*(AP152=$AP$7:$AP$2085)*(ROW($AE$7:$AE$2085)&lt;&gt;ROW(AE152))*((S152=0)*($S$7:$S$2085&gt;0)+(S152&gt;0)*($S$7:$S$2085=0)))&gt;0,"SALONES UNIDOS",IF(SUMPRODUCT((AE152=$AE$7:$AE$2085)*(AI152=$AI$7:$AI$2085)*((AO152&lt;$AP$7:$AP$2085)*(AP152&gt;$AO$7:$AO$2085))*(ROW($AE$7:$AE$2085)&lt;&gt;ROW(AE152)))&gt;0,"Cruzado","Sin cruce")))</f>
        <v/>
      </c>
      <c r="AS152" s="94" t="str">
        <f t="shared" si="3"/>
        <v>EN6FILIALA</v>
      </c>
      <c r="AT152" s="94" t="str" cm="1">
        <f t="array" ref="AT152">IF(AS152="","",IF(SUMPRODUCT((AS152=$AS$7:$AS$2085)*(AI152=$AI$7:$AI$2085)*(AO152=$AO$7:$AO$2085)*(AP152=$AP$7:$AP$2085)*(ROW($AS$7:$AS$2085)&lt;&gt;ROW(AS152))*((S152=0)*($S$7:$S$2085&gt;0)+(S152&gt;0)*($S$7:$S$2085=0)))&gt;0,"SALONES UNIDOS",IF(SUMPRODUCT((AS152=$AS$7:$AS$2085)*(AI152=$AI$7:$AI$2085)*((AO152&lt;$AP$7:$AP$2085)*(AP152&gt;$AO$7:$AO$2085))*(ROW($AS$7:$AS$2085)&lt;&gt;ROW(AS152)))&gt;0,"Cruzado","Sin cruce")))</f>
        <v>Sin cruce</v>
      </c>
    </row>
    <row r="153" spans="3:46" s="9" customFormat="1" ht="18.75" hidden="1" customHeight="1">
      <c r="C153" s="496" t="s">
        <v>572</v>
      </c>
      <c r="D153" s="479" t="s">
        <v>573</v>
      </c>
      <c r="E153" s="479">
        <v>20261</v>
      </c>
      <c r="F153" s="503" t="s">
        <v>38</v>
      </c>
      <c r="G153" s="497" t="s">
        <v>80</v>
      </c>
      <c r="H153" s="503" t="s">
        <v>63</v>
      </c>
      <c r="I153" s="503">
        <v>6</v>
      </c>
      <c r="J153" s="503" t="s">
        <v>41</v>
      </c>
      <c r="K153" s="503" t="s">
        <v>41</v>
      </c>
      <c r="L153" s="499" t="s">
        <v>687</v>
      </c>
      <c r="M153" s="535" t="s">
        <v>688</v>
      </c>
      <c r="N153" s="15" t="s">
        <v>637</v>
      </c>
      <c r="O153" s="15" t="s">
        <v>578</v>
      </c>
      <c r="P153" s="503" t="s">
        <v>579</v>
      </c>
      <c r="Q153" s="15">
        <v>2</v>
      </c>
      <c r="R153" s="15">
        <v>2</v>
      </c>
      <c r="S153" s="479">
        <v>4</v>
      </c>
      <c r="T153" s="15">
        <v>3</v>
      </c>
      <c r="U153" s="471"/>
      <c r="V153" s="550">
        <v>48</v>
      </c>
      <c r="W153" s="497">
        <v>41282651</v>
      </c>
      <c r="X153" s="566" t="s">
        <v>432</v>
      </c>
      <c r="Y153" s="15" t="s">
        <v>579</v>
      </c>
      <c r="Z153" s="15"/>
      <c r="AA153" s="15"/>
      <c r="AB153" s="15"/>
      <c r="AC153" s="574" t="s">
        <v>654</v>
      </c>
      <c r="AD153" s="15"/>
      <c r="AE153" s="479"/>
      <c r="AF153" s="497"/>
      <c r="AG153" s="497"/>
      <c r="AH153" s="497" t="s">
        <v>203</v>
      </c>
      <c r="AI153" s="15">
        <v>1</v>
      </c>
      <c r="AJ153" s="15">
        <v>15</v>
      </c>
      <c r="AK153" s="15">
        <v>10</v>
      </c>
      <c r="AL153" s="15">
        <v>18</v>
      </c>
      <c r="AM153" s="15">
        <v>30</v>
      </c>
      <c r="AN153" s="490">
        <f>IF(AJ153="",S153,ROUND(((((AL153/24)+(AM153/1440))-((AJ153/24)+(AK153/1440)))*1440/50),5))</f>
        <v>4</v>
      </c>
      <c r="AO153" s="491">
        <f>AJ153/24+AK153/1440</f>
        <v>0.63194444444444442</v>
      </c>
      <c r="AP153" s="491">
        <f>AL153/24+AM153/1440</f>
        <v>0.77083333333333337</v>
      </c>
      <c r="AQ153" s="23" t="str" cm="1">
        <f t="array" ref="AQ153">IF(X153="","",IF(SUMPRODUCT((X153=$X$7:$X$2085)*(AI153=$AI$7:$AI$2085)*(AO153=$AO$7:$AO$2085)*(AP153=$AP$7:$AP$2085)*(ROW($X$7:$X$2085)&lt;&gt;ROW(X153))*((S153=0)*($S$7:$S$2085&gt;0)+(S153&gt;0)*($S$7:$S$2085=0)))&gt;0,"SALONES UNIDOS",IF(SUMPRODUCT((X153=$X$7:$X$2085)*(AI153=$AI$7:$AI$2085)*((AO153&lt;$AP$7:$AP$2085)*(AP153&gt;$AO$7:$AO$2085))*(ROW($X$7:$X$2085)&lt;&gt;ROW(X153)))&gt;0,"Cruzado","Sin cruce")))</f>
        <v>Sin cruce</v>
      </c>
      <c r="AR153" s="23" t="str" cm="1">
        <f t="array" ref="AR153">IF(AE153="","",IF(SUMPRODUCT((AE153=$AE$7:$AE$2085)*(AI153=$AI$7:$AI$2085)*(AO153=$AO$7:$AO$2085)*(AP153=$AP$7:$AP$2085)*(ROW($AE$7:$AE$2085)&lt;&gt;ROW(AE153))*((S153=0)*($S$7:$S$2085&gt;0)+(S153&gt;0)*($S$7:$S$2085=0)))&gt;0,"SALONES UNIDOS",IF(SUMPRODUCT((AE153=$AE$7:$AE$2085)*(AI153=$AI$7:$AI$2085)*((AO153&lt;$AP$7:$AP$2085)*(AP153&gt;$AO$7:$AO$2085))*(ROW($AE$7:$AE$2085)&lt;&gt;ROW(AE153)))&gt;0,"Cruzado","Sin cruce")))</f>
        <v/>
      </c>
      <c r="AS153" s="94" t="str">
        <f t="shared" si="3"/>
        <v>EN6FILIALA</v>
      </c>
      <c r="AT153" s="94" t="str" cm="1">
        <f t="array" ref="AT153">IF(AS153="","",IF(SUMPRODUCT((AS153=$AS$7:$AS$2085)*(AI153=$AI$7:$AI$2085)*(AO153=$AO$7:$AO$2085)*(AP153=$AP$7:$AP$2085)*(ROW($AS$7:$AS$2085)&lt;&gt;ROW(AS153))*((S153=0)*($S$7:$S$2085&gt;0)+(S153&gt;0)*($S$7:$S$2085=0)))&gt;0,"SALONES UNIDOS",IF(SUMPRODUCT((AS153=$AS$7:$AS$2085)*(AI153=$AI$7:$AI$2085)*((AO153&lt;$AP$7:$AP$2085)*(AP153&gt;$AO$7:$AO$2085))*(ROW($AS$7:$AS$2085)&lt;&gt;ROW(AS153)))&gt;0,"Cruzado","Sin cruce")))</f>
        <v>Sin cruce</v>
      </c>
    </row>
    <row r="154" spans="3:46" s="9" customFormat="1" ht="18.75" hidden="1" customHeight="1">
      <c r="C154" s="496" t="s">
        <v>572</v>
      </c>
      <c r="D154" s="479" t="s">
        <v>573</v>
      </c>
      <c r="E154" s="479">
        <v>20261</v>
      </c>
      <c r="F154" s="503" t="s">
        <v>38</v>
      </c>
      <c r="G154" s="497" t="s">
        <v>80</v>
      </c>
      <c r="H154" s="503" t="s">
        <v>63</v>
      </c>
      <c r="I154" s="503">
        <v>6</v>
      </c>
      <c r="J154" s="503" t="s">
        <v>51</v>
      </c>
      <c r="K154" s="503" t="s">
        <v>51</v>
      </c>
      <c r="L154" s="499" t="s">
        <v>676</v>
      </c>
      <c r="M154" s="535" t="s">
        <v>677</v>
      </c>
      <c r="N154" s="15" t="s">
        <v>637</v>
      </c>
      <c r="O154" s="15" t="s">
        <v>678</v>
      </c>
      <c r="P154" s="503" t="s">
        <v>624</v>
      </c>
      <c r="Q154" s="15">
        <v>2</v>
      </c>
      <c r="R154" s="15">
        <v>0</v>
      </c>
      <c r="S154" s="479">
        <v>2</v>
      </c>
      <c r="T154" s="15">
        <v>2</v>
      </c>
      <c r="U154" s="471"/>
      <c r="V154" s="550">
        <v>40</v>
      </c>
      <c r="W154" s="497">
        <v>42825709</v>
      </c>
      <c r="X154" s="566" t="s">
        <v>228</v>
      </c>
      <c r="Y154" s="15" t="s">
        <v>624</v>
      </c>
      <c r="Z154" s="15"/>
      <c r="AA154" s="15"/>
      <c r="AB154" s="15"/>
      <c r="AC154" s="493"/>
      <c r="AD154" s="15"/>
      <c r="AE154" s="479"/>
      <c r="AF154" s="497"/>
      <c r="AG154" s="497"/>
      <c r="AH154" s="15" t="s">
        <v>582</v>
      </c>
      <c r="AI154" s="15">
        <v>6</v>
      </c>
      <c r="AJ154" s="15">
        <v>18</v>
      </c>
      <c r="AK154" s="15">
        <v>30</v>
      </c>
      <c r="AL154" s="15">
        <v>20</v>
      </c>
      <c r="AM154" s="15">
        <v>10</v>
      </c>
      <c r="AN154" s="490">
        <f>IF(AJ154="",S154,ROUND(((((AL154/24)+(AM154/1440))-((AJ154/24)+(AK154/1440)))*1440/50),5))</f>
        <v>2</v>
      </c>
      <c r="AO154" s="491">
        <f>AJ154/24+AK154/1440</f>
        <v>0.77083333333333337</v>
      </c>
      <c r="AP154" s="491">
        <f>AL154/24+AM154/1440</f>
        <v>0.84027777777777779</v>
      </c>
      <c r="AQ154" s="23" t="str" cm="1">
        <f t="array" ref="AQ154">IF(X154="","",IF(SUMPRODUCT((X154=$X$7:$X$2085)*(AI154=$AI$7:$AI$2085)*(AO154=$AO$7:$AO$2085)*(AP154=$AP$7:$AP$2085)*(ROW($X$7:$X$2085)&lt;&gt;ROW(X154))*((S154=0)*($S$7:$S$2085&gt;0)+(S154&gt;0)*($S$7:$S$2085=0)))&gt;0,"SALONES UNIDOS",IF(SUMPRODUCT((X154=$X$7:$X$2085)*(AI154=$AI$7:$AI$2085)*((AO154&lt;$AP$7:$AP$2085)*(AP154&gt;$AO$7:$AO$2085))*(ROW($X$7:$X$2085)&lt;&gt;ROW(X154)))&gt;0,"Cruzado","Sin cruce")))</f>
        <v>Sin cruce</v>
      </c>
      <c r="AR154" s="23" t="str" cm="1">
        <f t="array" ref="AR154">IF(AE154="","",IF(SUMPRODUCT((AE154=$AE$7:$AE$2085)*(AI154=$AI$7:$AI$2085)*(AO154=$AO$7:$AO$2085)*(AP154=$AP$7:$AP$2085)*(ROW($AE$7:$AE$2085)&lt;&gt;ROW(AE154))*((S154=0)*($S$7:$S$2085&gt;0)+(S154&gt;0)*($S$7:$S$2085=0)))&gt;0,"SALONES UNIDOS",IF(SUMPRODUCT((AE154=$AE$7:$AE$2085)*(AI154=$AI$7:$AI$2085)*((AO154&lt;$AP$7:$AP$2085)*(AP154&gt;$AO$7:$AO$2085))*(ROW($AE$7:$AE$2085)&lt;&gt;ROW(AE154)))&gt;0,"Cruzado","Sin cruce")))</f>
        <v/>
      </c>
      <c r="AS154" s="94" t="str">
        <f t="shared" si="3"/>
        <v>EN6FILIALB</v>
      </c>
      <c r="AT154" s="94" t="str" cm="1">
        <f t="array" ref="AT154">IF(AS154="","",IF(SUMPRODUCT((AS154=$AS$7:$AS$2085)*(AI154=$AI$7:$AI$2085)*(AO154=$AO$7:$AO$2085)*(AP154=$AP$7:$AP$2085)*(ROW($AS$7:$AS$2085)&lt;&gt;ROW(AS154))*((S154=0)*($S$7:$S$2085&gt;0)+(S154&gt;0)*($S$7:$S$2085=0)))&gt;0,"SALONES UNIDOS",IF(SUMPRODUCT((AS154=$AS$7:$AS$2085)*(AI154=$AI$7:$AI$2085)*((AO154&lt;$AP$7:$AP$2085)*(AP154&gt;$AO$7:$AO$2085))*(ROW($AS$7:$AS$2085)&lt;&gt;ROW(AS154)))&gt;0,"Cruzado","Sin cruce")))</f>
        <v>Sin cruce</v>
      </c>
    </row>
    <row r="155" spans="3:46" s="9" customFormat="1" ht="18.75" hidden="1" customHeight="1">
      <c r="C155" s="496" t="s">
        <v>572</v>
      </c>
      <c r="D155" s="479" t="s">
        <v>573</v>
      </c>
      <c r="E155" s="479">
        <v>20261</v>
      </c>
      <c r="F155" s="503" t="s">
        <v>38</v>
      </c>
      <c r="G155" s="497" t="s">
        <v>80</v>
      </c>
      <c r="H155" s="503" t="s">
        <v>63</v>
      </c>
      <c r="I155" s="503">
        <v>6</v>
      </c>
      <c r="J155" s="503" t="s">
        <v>51</v>
      </c>
      <c r="K155" s="503" t="s">
        <v>51</v>
      </c>
      <c r="L155" s="499" t="s">
        <v>679</v>
      </c>
      <c r="M155" s="535" t="s">
        <v>680</v>
      </c>
      <c r="N155" s="15" t="s">
        <v>637</v>
      </c>
      <c r="O155" s="15" t="s">
        <v>578</v>
      </c>
      <c r="P155" s="503" t="s">
        <v>624</v>
      </c>
      <c r="Q155" s="15">
        <v>3</v>
      </c>
      <c r="R155" s="15">
        <v>0</v>
      </c>
      <c r="S155" s="479">
        <v>3</v>
      </c>
      <c r="T155" s="15">
        <v>3</v>
      </c>
      <c r="U155" s="471"/>
      <c r="V155" s="550">
        <v>40</v>
      </c>
      <c r="W155" s="497">
        <v>45440179</v>
      </c>
      <c r="X155" s="566" t="s">
        <v>249</v>
      </c>
      <c r="Y155" s="15" t="s">
        <v>624</v>
      </c>
      <c r="Z155" s="15"/>
      <c r="AA155" s="15"/>
      <c r="AB155" s="15"/>
      <c r="AC155" s="493"/>
      <c r="AD155" s="15"/>
      <c r="AE155" s="479"/>
      <c r="AF155" s="497"/>
      <c r="AG155" s="497"/>
      <c r="AH155" s="15" t="s">
        <v>582</v>
      </c>
      <c r="AI155" s="15">
        <v>4</v>
      </c>
      <c r="AJ155" s="15">
        <v>11</v>
      </c>
      <c r="AK155" s="15">
        <v>0</v>
      </c>
      <c r="AL155" s="15">
        <v>13</v>
      </c>
      <c r="AM155" s="15">
        <v>30</v>
      </c>
      <c r="AN155" s="490">
        <f>IF(AJ155="",S155,ROUND(((((AL155/24)+(AM155/1440))-((AJ155/24)+(AK155/1440)))*1440/50),5))</f>
        <v>3</v>
      </c>
      <c r="AO155" s="491">
        <f>AJ155/24+AK155/1440</f>
        <v>0.45833333333333331</v>
      </c>
      <c r="AP155" s="491">
        <f>AL155/24+AM155/1440</f>
        <v>0.5625</v>
      </c>
      <c r="AQ155" s="23" t="str" cm="1">
        <f t="array" ref="AQ155">IF(X155="","",IF(SUMPRODUCT((X155=$X$7:$X$2085)*(AI155=$AI$7:$AI$2085)*(AO155=$AO$7:$AO$2085)*(AP155=$AP$7:$AP$2085)*(ROW($X$7:$X$2085)&lt;&gt;ROW(X155))*((S155=0)*($S$7:$S$2085&gt;0)+(S155&gt;0)*($S$7:$S$2085=0)))&gt;0,"SALONES UNIDOS",IF(SUMPRODUCT((X155=$X$7:$X$2085)*(AI155=$AI$7:$AI$2085)*((AO155&lt;$AP$7:$AP$2085)*(AP155&gt;$AO$7:$AO$2085))*(ROW($X$7:$X$2085)&lt;&gt;ROW(X155)))&gt;0,"Cruzado","Sin cruce")))</f>
        <v>Sin cruce</v>
      </c>
      <c r="AR155" s="23" t="str" cm="1">
        <f t="array" ref="AR155">IF(AE155="","",IF(SUMPRODUCT((AE155=$AE$7:$AE$2085)*(AI155=$AI$7:$AI$2085)*(AO155=$AO$7:$AO$2085)*(AP155=$AP$7:$AP$2085)*(ROW($AE$7:$AE$2085)&lt;&gt;ROW(AE155))*((S155=0)*($S$7:$S$2085&gt;0)+(S155&gt;0)*($S$7:$S$2085=0)))&gt;0,"SALONES UNIDOS",IF(SUMPRODUCT((AE155=$AE$7:$AE$2085)*(AI155=$AI$7:$AI$2085)*((AO155&lt;$AP$7:$AP$2085)*(AP155&gt;$AO$7:$AO$2085))*(ROW($AE$7:$AE$2085)&lt;&gt;ROW(AE155)))&gt;0,"Cruzado","Sin cruce")))</f>
        <v/>
      </c>
      <c r="AS155" s="94" t="str">
        <f t="shared" si="3"/>
        <v>EN6FILIALB</v>
      </c>
      <c r="AT155" s="94" t="str" cm="1">
        <f t="array" ref="AT155">IF(AS155="","",IF(SUMPRODUCT((AS155=$AS$7:$AS$2085)*(AI155=$AI$7:$AI$2085)*(AO155=$AO$7:$AO$2085)*(AP155=$AP$7:$AP$2085)*(ROW($AS$7:$AS$2085)&lt;&gt;ROW(AS155))*((S155=0)*($S$7:$S$2085&gt;0)+(S155&gt;0)*($S$7:$S$2085=0)))&gt;0,"SALONES UNIDOS",IF(SUMPRODUCT((AS155=$AS$7:$AS$2085)*(AI155=$AI$7:$AI$2085)*((AO155&lt;$AP$7:$AP$2085)*(AP155&gt;$AO$7:$AO$2085))*(ROW($AS$7:$AS$2085)&lt;&gt;ROW(AS155)))&gt;0,"Cruzado","Sin cruce")))</f>
        <v>Sin cruce</v>
      </c>
    </row>
    <row r="156" spans="3:46" s="9" customFormat="1" ht="18.75" hidden="1" customHeight="1">
      <c r="C156" s="496" t="s">
        <v>572</v>
      </c>
      <c r="D156" s="479" t="s">
        <v>573</v>
      </c>
      <c r="E156" s="479">
        <v>20261</v>
      </c>
      <c r="F156" s="503" t="s">
        <v>38</v>
      </c>
      <c r="G156" s="497" t="s">
        <v>80</v>
      </c>
      <c r="H156" s="503" t="s">
        <v>63</v>
      </c>
      <c r="I156" s="503">
        <v>6</v>
      </c>
      <c r="J156" s="503" t="s">
        <v>51</v>
      </c>
      <c r="K156" s="503" t="s">
        <v>51</v>
      </c>
      <c r="L156" s="499" t="s">
        <v>681</v>
      </c>
      <c r="M156" s="535" t="s">
        <v>682</v>
      </c>
      <c r="N156" s="15" t="s">
        <v>637</v>
      </c>
      <c r="O156" s="15" t="s">
        <v>578</v>
      </c>
      <c r="P156" s="503" t="s">
        <v>579</v>
      </c>
      <c r="Q156" s="15">
        <v>2</v>
      </c>
      <c r="R156" s="15">
        <v>0</v>
      </c>
      <c r="S156" s="479">
        <v>2</v>
      </c>
      <c r="T156" s="15">
        <v>6</v>
      </c>
      <c r="U156" s="471"/>
      <c r="V156" s="550">
        <v>35</v>
      </c>
      <c r="W156" s="497">
        <v>21418654</v>
      </c>
      <c r="X156" s="566" t="s">
        <v>248</v>
      </c>
      <c r="Y156" s="15" t="s">
        <v>579</v>
      </c>
      <c r="Z156" s="15"/>
      <c r="AA156" s="15"/>
      <c r="AB156" s="15"/>
      <c r="AC156" s="15" t="s">
        <v>689</v>
      </c>
      <c r="AD156" s="15"/>
      <c r="AE156" s="479"/>
      <c r="AF156" s="497"/>
      <c r="AG156" s="497"/>
      <c r="AH156" s="497" t="s">
        <v>582</v>
      </c>
      <c r="AI156" s="15">
        <v>1</v>
      </c>
      <c r="AJ156" s="15">
        <v>7</v>
      </c>
      <c r="AK156" s="15">
        <v>40</v>
      </c>
      <c r="AL156" s="15">
        <v>9</v>
      </c>
      <c r="AM156" s="15">
        <v>20</v>
      </c>
      <c r="AN156" s="490">
        <f>IF(AJ156="",S156,ROUND(((((AL156/24)+(AM156/1440))-((AJ156/24)+(AK156/1440)))*1440/50),5))</f>
        <v>2</v>
      </c>
      <c r="AO156" s="491">
        <f>AJ156/24+AK156/1440</f>
        <v>0.31944444444444448</v>
      </c>
      <c r="AP156" s="491">
        <f>AL156/24+AM156/1440</f>
        <v>0.3888888888888889</v>
      </c>
      <c r="AQ156" s="23" t="str" cm="1">
        <f t="array" ref="AQ156">IF(X156="","",IF(SUMPRODUCT((X156=$X$7:$X$2085)*(AI156=$AI$7:$AI$2085)*(AO156=$AO$7:$AO$2085)*(AP156=$AP$7:$AP$2085)*(ROW($X$7:$X$2085)&lt;&gt;ROW(X156))*((S156=0)*($S$7:$S$2085&gt;0)+(S156&gt;0)*($S$7:$S$2085=0)))&gt;0,"SALONES UNIDOS",IF(SUMPRODUCT((X156=$X$7:$X$2085)*(AI156=$AI$7:$AI$2085)*((AO156&lt;$AP$7:$AP$2085)*(AP156&gt;$AO$7:$AO$2085))*(ROW($X$7:$X$2085)&lt;&gt;ROW(X156)))&gt;0,"Cruzado","Sin cruce")))</f>
        <v>Sin cruce</v>
      </c>
      <c r="AR156" s="23" t="str" cm="1">
        <f t="array" ref="AR156">IF(AE156="","",IF(SUMPRODUCT((AE156=$AE$7:$AE$2085)*(AI156=$AI$7:$AI$2085)*(AO156=$AO$7:$AO$2085)*(AP156=$AP$7:$AP$2085)*(ROW($AE$7:$AE$2085)&lt;&gt;ROW(AE156))*((S156=0)*($S$7:$S$2085&gt;0)+(S156&gt;0)*($S$7:$S$2085=0)))&gt;0,"SALONES UNIDOS",IF(SUMPRODUCT((AE156=$AE$7:$AE$2085)*(AI156=$AI$7:$AI$2085)*((AO156&lt;$AP$7:$AP$2085)*(AP156&gt;$AO$7:$AO$2085))*(ROW($AE$7:$AE$2085)&lt;&gt;ROW(AE156)))&gt;0,"Cruzado","Sin cruce")))</f>
        <v/>
      </c>
      <c r="AS156" s="94" t="str">
        <f t="shared" si="3"/>
        <v>EN6FILIALB</v>
      </c>
      <c r="AT156" s="94" t="str" cm="1">
        <f t="array" ref="AT156">IF(AS156="","",IF(SUMPRODUCT((AS156=$AS$7:$AS$2085)*(AI156=$AI$7:$AI$2085)*(AO156=$AO$7:$AO$2085)*(AP156=$AP$7:$AP$2085)*(ROW($AS$7:$AS$2085)&lt;&gt;ROW(AS156))*((S156=0)*($S$7:$S$2085&gt;0)+(S156&gt;0)*($S$7:$S$2085=0)))&gt;0,"SALONES UNIDOS",IF(SUMPRODUCT((AS156=$AS$7:$AS$2085)*(AI156=$AI$7:$AI$2085)*((AO156&lt;$AP$7:$AP$2085)*(AP156&gt;$AO$7:$AO$2085))*(ROW($AS$7:$AS$2085)&lt;&gt;ROW(AS156)))&gt;0,"Cruzado","Sin cruce")))</f>
        <v>Sin cruce</v>
      </c>
    </row>
    <row r="157" spans="3:46" s="9" customFormat="1" ht="18.75" hidden="1" customHeight="1">
      <c r="C157" s="496" t="s">
        <v>572</v>
      </c>
      <c r="D157" s="479" t="s">
        <v>573</v>
      </c>
      <c r="E157" s="479">
        <v>20261</v>
      </c>
      <c r="F157" s="503" t="s">
        <v>38</v>
      </c>
      <c r="G157" s="497" t="s">
        <v>80</v>
      </c>
      <c r="H157" s="503" t="s">
        <v>63</v>
      </c>
      <c r="I157" s="503">
        <v>6</v>
      </c>
      <c r="J157" s="503" t="s">
        <v>597</v>
      </c>
      <c r="K157" s="503" t="s">
        <v>51</v>
      </c>
      <c r="L157" s="499" t="s">
        <v>681</v>
      </c>
      <c r="M157" s="535" t="s">
        <v>682</v>
      </c>
      <c r="N157" s="15" t="s">
        <v>637</v>
      </c>
      <c r="O157" s="15" t="s">
        <v>578</v>
      </c>
      <c r="P157" s="503" t="s">
        <v>579</v>
      </c>
      <c r="Q157" s="15">
        <v>0</v>
      </c>
      <c r="R157" s="15">
        <v>2</v>
      </c>
      <c r="S157" s="479">
        <v>2</v>
      </c>
      <c r="T157" s="15">
        <v>6</v>
      </c>
      <c r="U157" s="471"/>
      <c r="V157" s="550">
        <v>17</v>
      </c>
      <c r="W157" s="497">
        <v>21418654</v>
      </c>
      <c r="X157" s="566" t="s">
        <v>248</v>
      </c>
      <c r="Y157" s="15" t="s">
        <v>579</v>
      </c>
      <c r="Z157" s="15"/>
      <c r="AA157" s="15"/>
      <c r="AB157" s="15"/>
      <c r="AC157" s="493"/>
      <c r="AD157" s="15"/>
      <c r="AE157" s="15" t="s">
        <v>649</v>
      </c>
      <c r="AF157" s="497"/>
      <c r="AG157" s="497"/>
      <c r="AH157" s="497" t="s">
        <v>100</v>
      </c>
      <c r="AI157" s="15">
        <v>1</v>
      </c>
      <c r="AJ157" s="15">
        <v>9</v>
      </c>
      <c r="AK157" s="15">
        <v>20</v>
      </c>
      <c r="AL157" s="15">
        <v>11</v>
      </c>
      <c r="AM157" s="15">
        <v>0</v>
      </c>
      <c r="AN157" s="490">
        <f>IF(AJ157="",S157,ROUND(((((AL157/24)+(AM157/1440))-((AJ157/24)+(AK157/1440)))*1440/50),5))</f>
        <v>2</v>
      </c>
      <c r="AO157" s="491">
        <f>AJ157/24+AK157/1440</f>
        <v>0.3888888888888889</v>
      </c>
      <c r="AP157" s="491">
        <f>AL157/24+AM157/1440</f>
        <v>0.45833333333333331</v>
      </c>
      <c r="AQ157" s="23" t="str" cm="1">
        <f t="array" ref="AQ157">IF(X157="","",IF(SUMPRODUCT((X157=$X$7:$X$2085)*(AI157=$AI$7:$AI$2085)*(AO157=$AO$7:$AO$2085)*(AP157=$AP$7:$AP$2085)*(ROW($X$7:$X$2085)&lt;&gt;ROW(X157))*((S157=0)*($S$7:$S$2085&gt;0)+(S157&gt;0)*($S$7:$S$2085=0)))&gt;0,"SALONES UNIDOS",IF(SUMPRODUCT((X157=$X$7:$X$2085)*(AI157=$AI$7:$AI$2085)*((AO157&lt;$AP$7:$AP$2085)*(AP157&gt;$AO$7:$AO$2085))*(ROW($X$7:$X$2085)&lt;&gt;ROW(X157)))&gt;0,"Cruzado","Sin cruce")))</f>
        <v>Sin cruce</v>
      </c>
      <c r="AR157" s="23" t="str" cm="1">
        <f t="array" ref="AR157">IF(AE157="","",IF(SUMPRODUCT((AE157=$AE$7:$AE$2085)*(AI157=$AI$7:$AI$2085)*(AO157=$AO$7:$AO$2085)*(AP157=$AP$7:$AP$2085)*(ROW($AE$7:$AE$2085)&lt;&gt;ROW(AE157))*((S157=0)*($S$7:$S$2085&gt;0)+(S157&gt;0)*($S$7:$S$2085=0)))&gt;0,"SALONES UNIDOS",IF(SUMPRODUCT((AE157=$AE$7:$AE$2085)*(AI157=$AI$7:$AI$2085)*((AO157&lt;$AP$7:$AP$2085)*(AP157&gt;$AO$7:$AO$2085))*(ROW($AE$7:$AE$2085)&lt;&gt;ROW(AE157)))&gt;0,"Cruzado","Sin cruce")))</f>
        <v>Sin cruce</v>
      </c>
      <c r="AS157" s="94" t="str">
        <f t="shared" si="3"/>
        <v>EN6FILIALB</v>
      </c>
      <c r="AT157" s="94" t="str" cm="1">
        <f t="array" ref="AT157">IF(AS157="","",IF(SUMPRODUCT((AS157=$AS$7:$AS$2085)*(AI157=$AI$7:$AI$2085)*(AO157=$AO$7:$AO$2085)*(AP157=$AP$7:$AP$2085)*(ROW($AS$7:$AS$2085)&lt;&gt;ROW(AS157))*((S157=0)*($S$7:$S$2085&gt;0)+(S157&gt;0)*($S$7:$S$2085=0)))&gt;0,"SALONES UNIDOS",IF(SUMPRODUCT((AS157=$AS$7:$AS$2085)*(AI157=$AI$7:$AI$2085)*((AO157&lt;$AP$7:$AP$2085)*(AP157&gt;$AO$7:$AO$2085))*(ROW($AS$7:$AS$2085)&lt;&gt;ROW(AS157)))&gt;0,"Cruzado","Sin cruce")))</f>
        <v>Sin cruce</v>
      </c>
    </row>
    <row r="158" spans="3:46" s="9" customFormat="1" ht="18.75" hidden="1" customHeight="1">
      <c r="C158" s="496" t="s">
        <v>572</v>
      </c>
      <c r="D158" s="479" t="s">
        <v>573</v>
      </c>
      <c r="E158" s="479">
        <v>20261</v>
      </c>
      <c r="F158" s="503" t="s">
        <v>38</v>
      </c>
      <c r="G158" s="497" t="s">
        <v>80</v>
      </c>
      <c r="H158" s="503" t="s">
        <v>63</v>
      </c>
      <c r="I158" s="503">
        <v>6</v>
      </c>
      <c r="J158" s="503" t="s">
        <v>598</v>
      </c>
      <c r="K158" s="503" t="s">
        <v>51</v>
      </c>
      <c r="L158" s="499" t="s">
        <v>681</v>
      </c>
      <c r="M158" s="535" t="s">
        <v>682</v>
      </c>
      <c r="N158" s="15" t="s">
        <v>637</v>
      </c>
      <c r="O158" s="15" t="s">
        <v>578</v>
      </c>
      <c r="P158" s="503" t="s">
        <v>579</v>
      </c>
      <c r="Q158" s="15">
        <v>0</v>
      </c>
      <c r="R158" s="15">
        <v>2</v>
      </c>
      <c r="S158" s="479">
        <v>2</v>
      </c>
      <c r="T158" s="15">
        <v>6</v>
      </c>
      <c r="U158" s="471"/>
      <c r="V158" s="550">
        <v>18</v>
      </c>
      <c r="W158" s="497">
        <v>21418654</v>
      </c>
      <c r="X158" s="566" t="s">
        <v>248</v>
      </c>
      <c r="Y158" s="15" t="s">
        <v>579</v>
      </c>
      <c r="Z158" s="15"/>
      <c r="AA158" s="15"/>
      <c r="AB158" s="15"/>
      <c r="AC158" s="493"/>
      <c r="AD158" s="15"/>
      <c r="AE158" s="15" t="s">
        <v>649</v>
      </c>
      <c r="AF158" s="497"/>
      <c r="AG158" s="497"/>
      <c r="AH158" s="497" t="s">
        <v>100</v>
      </c>
      <c r="AI158" s="15">
        <v>1</v>
      </c>
      <c r="AJ158" s="15">
        <v>11</v>
      </c>
      <c r="AK158" s="15">
        <v>0</v>
      </c>
      <c r="AL158" s="15">
        <v>12</v>
      </c>
      <c r="AM158" s="15">
        <v>40</v>
      </c>
      <c r="AN158" s="490">
        <f>IF(AJ158="",S158,ROUND(((((AL158/24)+(AM158/1440))-((AJ158/24)+(AK158/1440)))*1440/50),5))</f>
        <v>2</v>
      </c>
      <c r="AO158" s="491">
        <f>AJ158/24+AK158/1440</f>
        <v>0.45833333333333331</v>
      </c>
      <c r="AP158" s="491">
        <f>AL158/24+AM158/1440</f>
        <v>0.52777777777777779</v>
      </c>
      <c r="AQ158" s="23" t="str" cm="1">
        <f t="array" ref="AQ158">IF(X158="","",IF(SUMPRODUCT((X158=$X$7:$X$2085)*(AI158=$AI$7:$AI$2085)*(AO158=$AO$7:$AO$2085)*(AP158=$AP$7:$AP$2085)*(ROW($X$7:$X$2085)&lt;&gt;ROW(X158))*((S158=0)*($S$7:$S$2085&gt;0)+(S158&gt;0)*($S$7:$S$2085=0)))&gt;0,"SALONES UNIDOS",IF(SUMPRODUCT((X158=$X$7:$X$2085)*(AI158=$AI$7:$AI$2085)*((AO158&lt;$AP$7:$AP$2085)*(AP158&gt;$AO$7:$AO$2085))*(ROW($X$7:$X$2085)&lt;&gt;ROW(X158)))&gt;0,"Cruzado","Sin cruce")))</f>
        <v>Sin cruce</v>
      </c>
      <c r="AR158" s="23" t="str" cm="1">
        <f t="array" ref="AR158">IF(AE158="","",IF(SUMPRODUCT((AE158=$AE$7:$AE$2085)*(AI158=$AI$7:$AI$2085)*(AO158=$AO$7:$AO$2085)*(AP158=$AP$7:$AP$2085)*(ROW($AE$7:$AE$2085)&lt;&gt;ROW(AE158))*((S158=0)*($S$7:$S$2085&gt;0)+(S158&gt;0)*($S$7:$S$2085=0)))&gt;0,"SALONES UNIDOS",IF(SUMPRODUCT((AE158=$AE$7:$AE$2085)*(AI158=$AI$7:$AI$2085)*((AO158&lt;$AP$7:$AP$2085)*(AP158&gt;$AO$7:$AO$2085))*(ROW($AE$7:$AE$2085)&lt;&gt;ROW(AE158)))&gt;0,"Cruzado","Sin cruce")))</f>
        <v>Sin cruce</v>
      </c>
      <c r="AS158" s="94" t="str">
        <f t="shared" si="3"/>
        <v>EN6FILIALB</v>
      </c>
      <c r="AT158" s="94" t="str" cm="1">
        <f t="array" ref="AT158">IF(AS158="","",IF(SUMPRODUCT((AS158=$AS$7:$AS$2085)*(AI158=$AI$7:$AI$2085)*(AO158=$AO$7:$AO$2085)*(AP158=$AP$7:$AP$2085)*(ROW($AS$7:$AS$2085)&lt;&gt;ROW(AS158))*((S158=0)*($S$7:$S$2085&gt;0)+(S158&gt;0)*($S$7:$S$2085=0)))&gt;0,"SALONES UNIDOS",IF(SUMPRODUCT((AS158=$AS$7:$AS$2085)*(AI158=$AI$7:$AI$2085)*((AO158&lt;$AP$7:$AP$2085)*(AP158&gt;$AO$7:$AO$2085))*(ROW($AS$7:$AS$2085)&lt;&gt;ROW(AS158)))&gt;0,"Cruzado","Sin cruce")))</f>
        <v>Sin cruce</v>
      </c>
    </row>
    <row r="159" spans="3:46" s="9" customFormat="1" ht="18.75" hidden="1" customHeight="1">
      <c r="C159" s="496" t="s">
        <v>572</v>
      </c>
      <c r="D159" s="479" t="s">
        <v>573</v>
      </c>
      <c r="E159" s="479">
        <v>20261</v>
      </c>
      <c r="F159" s="503" t="s">
        <v>38</v>
      </c>
      <c r="G159" s="497" t="s">
        <v>80</v>
      </c>
      <c r="H159" s="503" t="s">
        <v>63</v>
      </c>
      <c r="I159" s="503">
        <v>6</v>
      </c>
      <c r="J159" s="503" t="s">
        <v>51</v>
      </c>
      <c r="K159" s="503" t="s">
        <v>51</v>
      </c>
      <c r="L159" s="499" t="s">
        <v>681</v>
      </c>
      <c r="M159" s="535" t="s">
        <v>682</v>
      </c>
      <c r="N159" s="15" t="s">
        <v>637</v>
      </c>
      <c r="O159" s="15" t="s">
        <v>578</v>
      </c>
      <c r="P159" s="503" t="s">
        <v>579</v>
      </c>
      <c r="Q159" s="15">
        <v>0</v>
      </c>
      <c r="R159" s="15">
        <v>6</v>
      </c>
      <c r="S159" s="479">
        <v>6</v>
      </c>
      <c r="T159" s="15">
        <v>6</v>
      </c>
      <c r="U159" s="471"/>
      <c r="V159" s="550">
        <v>35</v>
      </c>
      <c r="W159" s="497">
        <v>21418654</v>
      </c>
      <c r="X159" s="566" t="s">
        <v>248</v>
      </c>
      <c r="Y159" s="15" t="s">
        <v>579</v>
      </c>
      <c r="Z159" s="15"/>
      <c r="AA159" s="15"/>
      <c r="AB159" s="15"/>
      <c r="AC159" s="15" t="s">
        <v>690</v>
      </c>
      <c r="AD159" s="15"/>
      <c r="AE159" s="479"/>
      <c r="AF159" s="497"/>
      <c r="AG159" s="497"/>
      <c r="AH159" s="497" t="s">
        <v>100</v>
      </c>
      <c r="AI159" s="15">
        <v>1</v>
      </c>
      <c r="AJ159" s="15">
        <v>13</v>
      </c>
      <c r="AK159" s="15">
        <v>30</v>
      </c>
      <c r="AL159" s="15">
        <v>18</v>
      </c>
      <c r="AM159" s="15">
        <v>30</v>
      </c>
      <c r="AN159" s="490">
        <f>IF(AJ159="",S159,ROUND(((((AL159/24)+(AM159/1440))-((AJ159/24)+(AK159/1440)))*1440/50),5))</f>
        <v>6</v>
      </c>
      <c r="AO159" s="491">
        <f>AJ159/24+AK159/1440</f>
        <v>0.5625</v>
      </c>
      <c r="AP159" s="491">
        <f>AL159/24+AM159/1440</f>
        <v>0.77083333333333337</v>
      </c>
      <c r="AQ159" s="23" t="str" cm="1">
        <f t="array" ref="AQ159">IF(X159="","",IF(SUMPRODUCT((X159=$X$7:$X$2085)*(AI159=$AI$7:$AI$2085)*(AO159=$AO$7:$AO$2085)*(AP159=$AP$7:$AP$2085)*(ROW($X$7:$X$2085)&lt;&gt;ROW(X159))*((S159=0)*($S$7:$S$2085&gt;0)+(S159&gt;0)*($S$7:$S$2085=0)))&gt;0,"SALONES UNIDOS",IF(SUMPRODUCT((X159=$X$7:$X$2085)*(AI159=$AI$7:$AI$2085)*((AO159&lt;$AP$7:$AP$2085)*(AP159&gt;$AO$7:$AO$2085))*(ROW($X$7:$X$2085)&lt;&gt;ROW(X159)))&gt;0,"Cruzado","Sin cruce")))</f>
        <v>Sin cruce</v>
      </c>
      <c r="AR159" s="23" t="str" cm="1">
        <f t="array" ref="AR159">IF(AE159="","",IF(SUMPRODUCT((AE159=$AE$7:$AE$2085)*(AI159=$AI$7:$AI$2085)*(AO159=$AO$7:$AO$2085)*(AP159=$AP$7:$AP$2085)*(ROW($AE$7:$AE$2085)&lt;&gt;ROW(AE159))*((S159=0)*($S$7:$S$2085&gt;0)+(S159&gt;0)*($S$7:$S$2085=0)))&gt;0,"SALONES UNIDOS",IF(SUMPRODUCT((AE159=$AE$7:$AE$2085)*(AI159=$AI$7:$AI$2085)*((AO159&lt;$AP$7:$AP$2085)*(AP159&gt;$AO$7:$AO$2085))*(ROW($AE$7:$AE$2085)&lt;&gt;ROW(AE159)))&gt;0,"Cruzado","Sin cruce")))</f>
        <v/>
      </c>
      <c r="AS159" s="94" t="str">
        <f t="shared" si="3"/>
        <v>EN6FILIALB</v>
      </c>
      <c r="AT159" s="94" t="str" cm="1">
        <f t="array" ref="AT159">IF(AS159="","",IF(SUMPRODUCT((AS159=$AS$7:$AS$2085)*(AI159=$AI$7:$AI$2085)*(AO159=$AO$7:$AO$2085)*(AP159=$AP$7:$AP$2085)*(ROW($AS$7:$AS$2085)&lt;&gt;ROW(AS159))*((S159=0)*($S$7:$S$2085&gt;0)+(S159&gt;0)*($S$7:$S$2085=0)))&gt;0,"SALONES UNIDOS",IF(SUMPRODUCT((AS159=$AS$7:$AS$2085)*(AI159=$AI$7:$AI$2085)*((AO159&lt;$AP$7:$AP$2085)*(AP159&gt;$AO$7:$AO$2085))*(ROW($AS$7:$AS$2085)&lt;&gt;ROW(AS159)))&gt;0,"Cruzado","Sin cruce")))</f>
        <v>Sin cruce</v>
      </c>
    </row>
    <row r="160" spans="3:46" s="9" customFormat="1" ht="18.75" hidden="1" customHeight="1">
      <c r="C160" s="496" t="s">
        <v>572</v>
      </c>
      <c r="D160" s="479" t="s">
        <v>573</v>
      </c>
      <c r="E160" s="479">
        <v>20261</v>
      </c>
      <c r="F160" s="503" t="s">
        <v>38</v>
      </c>
      <c r="G160" s="497" t="s">
        <v>80</v>
      </c>
      <c r="H160" s="503" t="s">
        <v>63</v>
      </c>
      <c r="I160" s="503">
        <v>6</v>
      </c>
      <c r="J160" s="503" t="s">
        <v>51</v>
      </c>
      <c r="K160" s="503" t="s">
        <v>51</v>
      </c>
      <c r="L160" s="499" t="s">
        <v>683</v>
      </c>
      <c r="M160" s="535" t="s">
        <v>684</v>
      </c>
      <c r="N160" s="15" t="s">
        <v>637</v>
      </c>
      <c r="O160" s="15" t="s">
        <v>578</v>
      </c>
      <c r="P160" s="503" t="s">
        <v>579</v>
      </c>
      <c r="Q160" s="15">
        <v>2</v>
      </c>
      <c r="R160" s="15">
        <v>4</v>
      </c>
      <c r="S160" s="479">
        <v>6</v>
      </c>
      <c r="T160" s="15">
        <v>4</v>
      </c>
      <c r="U160" s="471"/>
      <c r="V160" s="550">
        <v>35</v>
      </c>
      <c r="W160" s="497">
        <v>21529591</v>
      </c>
      <c r="X160" s="566" t="s">
        <v>281</v>
      </c>
      <c r="Y160" s="15" t="s">
        <v>579</v>
      </c>
      <c r="Z160" s="15"/>
      <c r="AA160" s="15"/>
      <c r="AB160" s="15"/>
      <c r="AC160" s="15" t="s">
        <v>691</v>
      </c>
      <c r="AD160" s="15"/>
      <c r="AE160" s="479"/>
      <c r="AF160" s="497"/>
      <c r="AG160" s="497"/>
      <c r="AH160" s="497" t="s">
        <v>203</v>
      </c>
      <c r="AI160" s="15">
        <v>2</v>
      </c>
      <c r="AJ160" s="15">
        <v>14</v>
      </c>
      <c r="AK160" s="15">
        <v>20</v>
      </c>
      <c r="AL160" s="15">
        <v>19</v>
      </c>
      <c r="AM160" s="15">
        <v>20</v>
      </c>
      <c r="AN160" s="490">
        <f>IF(AJ160="",S160,ROUND(((((AL160/24)+(AM160/1440))-((AJ160/24)+(AK160/1440)))*1440/50),5))</f>
        <v>6</v>
      </c>
      <c r="AO160" s="491">
        <f>AJ160/24+AK160/1440</f>
        <v>0.59722222222222221</v>
      </c>
      <c r="AP160" s="491">
        <f>AL160/24+AM160/1440</f>
        <v>0.80555555555555547</v>
      </c>
      <c r="AQ160" s="23" t="str" cm="1">
        <f t="array" ref="AQ160">IF(X160="","",IF(SUMPRODUCT((X160=$X$7:$X$2085)*(AI160=$AI$7:$AI$2085)*(AO160=$AO$7:$AO$2085)*(AP160=$AP$7:$AP$2085)*(ROW($X$7:$X$2085)&lt;&gt;ROW(X160))*((S160=0)*($S$7:$S$2085&gt;0)+(S160&gt;0)*($S$7:$S$2085=0)))&gt;0,"SALONES UNIDOS",IF(SUMPRODUCT((X160=$X$7:$X$2085)*(AI160=$AI$7:$AI$2085)*((AO160&lt;$AP$7:$AP$2085)*(AP160&gt;$AO$7:$AO$2085))*(ROW($X$7:$X$2085)&lt;&gt;ROW(X160)))&gt;0,"Cruzado","Sin cruce")))</f>
        <v>Sin cruce</v>
      </c>
      <c r="AR160" s="23" t="str" cm="1">
        <f t="array" ref="AR160">IF(AE160="","",IF(SUMPRODUCT((AE160=$AE$7:$AE$2085)*(AI160=$AI$7:$AI$2085)*(AO160=$AO$7:$AO$2085)*(AP160=$AP$7:$AP$2085)*(ROW($AE$7:$AE$2085)&lt;&gt;ROW(AE160))*((S160=0)*($S$7:$S$2085&gt;0)+(S160&gt;0)*($S$7:$S$2085=0)))&gt;0,"SALONES UNIDOS",IF(SUMPRODUCT((AE160=$AE$7:$AE$2085)*(AI160=$AI$7:$AI$2085)*((AO160&lt;$AP$7:$AP$2085)*(AP160&gt;$AO$7:$AO$2085))*(ROW($AE$7:$AE$2085)&lt;&gt;ROW(AE160)))&gt;0,"Cruzado","Sin cruce")))</f>
        <v/>
      </c>
      <c r="AS160" s="94" t="str">
        <f t="shared" si="3"/>
        <v>EN6FILIALB</v>
      </c>
      <c r="AT160" s="94" t="str" cm="1">
        <f t="array" ref="AT160">IF(AS160="","",IF(SUMPRODUCT((AS160=$AS$7:$AS$2085)*(AI160=$AI$7:$AI$2085)*(AO160=$AO$7:$AO$2085)*(AP160=$AP$7:$AP$2085)*(ROW($AS$7:$AS$2085)&lt;&gt;ROW(AS160))*((S160=0)*($S$7:$S$2085&gt;0)+(S160&gt;0)*($S$7:$S$2085=0)))&gt;0,"SALONES UNIDOS",IF(SUMPRODUCT((AS160=$AS$7:$AS$2085)*(AI160=$AI$7:$AI$2085)*((AO160&lt;$AP$7:$AP$2085)*(AP160&gt;$AO$7:$AO$2085))*(ROW($AS$7:$AS$2085)&lt;&gt;ROW(AS160)))&gt;0,"Cruzado","Sin cruce")))</f>
        <v>Sin cruce</v>
      </c>
    </row>
    <row r="161" spans="3:46" s="9" customFormat="1" ht="18.75" hidden="1" customHeight="1">
      <c r="C161" s="496" t="s">
        <v>572</v>
      </c>
      <c r="D161" s="479" t="s">
        <v>573</v>
      </c>
      <c r="E161" s="479">
        <v>20261</v>
      </c>
      <c r="F161" s="503" t="s">
        <v>38</v>
      </c>
      <c r="G161" s="497" t="s">
        <v>80</v>
      </c>
      <c r="H161" s="503" t="s">
        <v>63</v>
      </c>
      <c r="I161" s="503">
        <v>6</v>
      </c>
      <c r="J161" s="503" t="s">
        <v>51</v>
      </c>
      <c r="K161" s="503" t="s">
        <v>51</v>
      </c>
      <c r="L161" s="499" t="s">
        <v>685</v>
      </c>
      <c r="M161" s="535" t="s">
        <v>686</v>
      </c>
      <c r="N161" s="15" t="s">
        <v>637</v>
      </c>
      <c r="O161" s="15" t="s">
        <v>578</v>
      </c>
      <c r="P161" s="503" t="s">
        <v>579</v>
      </c>
      <c r="Q161" s="15">
        <v>2</v>
      </c>
      <c r="R161" s="15">
        <v>4</v>
      </c>
      <c r="S161" s="479">
        <v>6</v>
      </c>
      <c r="T161" s="15">
        <v>4</v>
      </c>
      <c r="U161" s="471"/>
      <c r="V161" s="550">
        <v>35</v>
      </c>
      <c r="W161" s="497">
        <v>21487056</v>
      </c>
      <c r="X161" s="566" t="s">
        <v>357</v>
      </c>
      <c r="Y161" s="15" t="s">
        <v>579</v>
      </c>
      <c r="Z161" s="15"/>
      <c r="AA161" s="15"/>
      <c r="AB161" s="15"/>
      <c r="AC161" s="15" t="s">
        <v>689</v>
      </c>
      <c r="AD161" s="15"/>
      <c r="AE161" s="479"/>
      <c r="AF161" s="497"/>
      <c r="AG161" s="497"/>
      <c r="AH161" s="497" t="s">
        <v>203</v>
      </c>
      <c r="AI161" s="15">
        <v>3</v>
      </c>
      <c r="AJ161" s="15">
        <v>7</v>
      </c>
      <c r="AK161" s="15">
        <v>40</v>
      </c>
      <c r="AL161" s="15">
        <v>12</v>
      </c>
      <c r="AM161" s="15">
        <v>40</v>
      </c>
      <c r="AN161" s="490">
        <f>IF(AJ161="",S161,ROUND(((((AL161/24)+(AM161/1440))-((AJ161/24)+(AK161/1440)))*1440/50),5))</f>
        <v>6</v>
      </c>
      <c r="AO161" s="491">
        <f>AJ161/24+AK161/1440</f>
        <v>0.31944444444444448</v>
      </c>
      <c r="AP161" s="491">
        <f>AL161/24+AM161/1440</f>
        <v>0.52777777777777779</v>
      </c>
      <c r="AQ161" s="23" t="str" cm="1">
        <f t="array" ref="AQ161">IF(X161="","",IF(SUMPRODUCT((X161=$X$7:$X$2085)*(AI161=$AI$7:$AI$2085)*(AO161=$AO$7:$AO$2085)*(AP161=$AP$7:$AP$2085)*(ROW($X$7:$X$2085)&lt;&gt;ROW(X161))*((S161=0)*($S$7:$S$2085&gt;0)+(S161&gt;0)*($S$7:$S$2085=0)))&gt;0,"SALONES UNIDOS",IF(SUMPRODUCT((X161=$X$7:$X$2085)*(AI161=$AI$7:$AI$2085)*((AO161&lt;$AP$7:$AP$2085)*(AP161&gt;$AO$7:$AO$2085))*(ROW($X$7:$X$2085)&lt;&gt;ROW(X161)))&gt;0,"Cruzado","Sin cruce")))</f>
        <v>Sin cruce</v>
      </c>
      <c r="AR161" s="23" t="str" cm="1">
        <f t="array" ref="AR161">IF(AE161="","",IF(SUMPRODUCT((AE161=$AE$7:$AE$2085)*(AI161=$AI$7:$AI$2085)*(AO161=$AO$7:$AO$2085)*(AP161=$AP$7:$AP$2085)*(ROW($AE$7:$AE$2085)&lt;&gt;ROW(AE161))*((S161=0)*($S$7:$S$2085&gt;0)+(S161&gt;0)*($S$7:$S$2085=0)))&gt;0,"SALONES UNIDOS",IF(SUMPRODUCT((AE161=$AE$7:$AE$2085)*(AI161=$AI$7:$AI$2085)*((AO161&lt;$AP$7:$AP$2085)*(AP161&gt;$AO$7:$AO$2085))*(ROW($AE$7:$AE$2085)&lt;&gt;ROW(AE161)))&gt;0,"Cruzado","Sin cruce")))</f>
        <v/>
      </c>
      <c r="AS161" s="94" t="str">
        <f t="shared" si="3"/>
        <v>EN6FILIALB</v>
      </c>
      <c r="AT161" s="94" t="str" cm="1">
        <f t="array" ref="AT161">IF(AS161="","",IF(SUMPRODUCT((AS161=$AS$7:$AS$2085)*(AI161=$AI$7:$AI$2085)*(AO161=$AO$7:$AO$2085)*(AP161=$AP$7:$AP$2085)*(ROW($AS$7:$AS$2085)&lt;&gt;ROW(AS161))*((S161=0)*($S$7:$S$2085&gt;0)+(S161&gt;0)*($S$7:$S$2085=0)))&gt;0,"SALONES UNIDOS",IF(SUMPRODUCT((AS161=$AS$7:$AS$2085)*(AI161=$AI$7:$AI$2085)*((AO161&lt;$AP$7:$AP$2085)*(AP161&gt;$AO$7:$AO$2085))*(ROW($AS$7:$AS$2085)&lt;&gt;ROW(AS161)))&gt;0,"Cruzado","Sin cruce")))</f>
        <v>Sin cruce</v>
      </c>
    </row>
    <row r="162" spans="3:46" s="9" customFormat="1" ht="18.75" hidden="1" customHeight="1">
      <c r="C162" s="496" t="s">
        <v>572</v>
      </c>
      <c r="D162" s="479" t="s">
        <v>573</v>
      </c>
      <c r="E162" s="479">
        <v>20261</v>
      </c>
      <c r="F162" s="503" t="s">
        <v>38</v>
      </c>
      <c r="G162" s="497" t="s">
        <v>80</v>
      </c>
      <c r="H162" s="503" t="s">
        <v>63</v>
      </c>
      <c r="I162" s="503">
        <v>6</v>
      </c>
      <c r="J162" s="503" t="s">
        <v>51</v>
      </c>
      <c r="K162" s="503" t="s">
        <v>51</v>
      </c>
      <c r="L162" s="499" t="s">
        <v>687</v>
      </c>
      <c r="M162" s="535" t="s">
        <v>688</v>
      </c>
      <c r="N162" s="15" t="s">
        <v>637</v>
      </c>
      <c r="O162" s="15" t="s">
        <v>578</v>
      </c>
      <c r="P162" s="503" t="s">
        <v>579</v>
      </c>
      <c r="Q162" s="15">
        <v>2</v>
      </c>
      <c r="R162" s="15">
        <v>2</v>
      </c>
      <c r="S162" s="479">
        <v>4</v>
      </c>
      <c r="T162" s="15">
        <v>3</v>
      </c>
      <c r="U162" s="471"/>
      <c r="V162" s="550">
        <v>35</v>
      </c>
      <c r="W162" s="497">
        <v>41282651</v>
      </c>
      <c r="X162" s="566" t="s">
        <v>432</v>
      </c>
      <c r="Y162" s="15" t="s">
        <v>579</v>
      </c>
      <c r="Z162" s="15"/>
      <c r="AA162" s="15"/>
      <c r="AB162" s="15"/>
      <c r="AC162" s="15" t="s">
        <v>690</v>
      </c>
      <c r="AD162" s="15"/>
      <c r="AE162" s="479"/>
      <c r="AF162" s="497"/>
      <c r="AG162" s="497"/>
      <c r="AH162" s="497" t="s">
        <v>203</v>
      </c>
      <c r="AI162" s="15">
        <v>1</v>
      </c>
      <c r="AJ162" s="15">
        <v>18</v>
      </c>
      <c r="AK162" s="15">
        <v>30</v>
      </c>
      <c r="AL162" s="15">
        <v>21</v>
      </c>
      <c r="AM162" s="15">
        <v>50</v>
      </c>
      <c r="AN162" s="490">
        <f>IF(AJ162="",S162,ROUND(((((AL162/24)+(AM162/1440))-((AJ162/24)+(AK162/1440)))*1440/50),5))</f>
        <v>4</v>
      </c>
      <c r="AO162" s="491">
        <f>AJ162/24+AK162/1440</f>
        <v>0.77083333333333337</v>
      </c>
      <c r="AP162" s="491">
        <f>AL162/24+AM162/1440</f>
        <v>0.90972222222222221</v>
      </c>
      <c r="AQ162" s="23" t="str" cm="1">
        <f t="array" ref="AQ162">IF(X162="","",IF(SUMPRODUCT((X162=$X$7:$X$2085)*(AI162=$AI$7:$AI$2085)*(AO162=$AO$7:$AO$2085)*(AP162=$AP$7:$AP$2085)*(ROW($X$7:$X$2085)&lt;&gt;ROW(X162))*((S162=0)*($S$7:$S$2085&gt;0)+(S162&gt;0)*($S$7:$S$2085=0)))&gt;0,"SALONES UNIDOS",IF(SUMPRODUCT((X162=$X$7:$X$2085)*(AI162=$AI$7:$AI$2085)*((AO162&lt;$AP$7:$AP$2085)*(AP162&gt;$AO$7:$AO$2085))*(ROW($X$7:$X$2085)&lt;&gt;ROW(X162)))&gt;0,"Cruzado","Sin cruce")))</f>
        <v>Sin cruce</v>
      </c>
      <c r="AR162" s="23" t="str" cm="1">
        <f t="array" ref="AR162">IF(AE162="","",IF(SUMPRODUCT((AE162=$AE$7:$AE$2085)*(AI162=$AI$7:$AI$2085)*(AO162=$AO$7:$AO$2085)*(AP162=$AP$7:$AP$2085)*(ROW($AE$7:$AE$2085)&lt;&gt;ROW(AE162))*((S162=0)*($S$7:$S$2085&gt;0)+(S162&gt;0)*($S$7:$S$2085=0)))&gt;0,"SALONES UNIDOS",IF(SUMPRODUCT((AE162=$AE$7:$AE$2085)*(AI162=$AI$7:$AI$2085)*((AO162&lt;$AP$7:$AP$2085)*(AP162&gt;$AO$7:$AO$2085))*(ROW($AE$7:$AE$2085)&lt;&gt;ROW(AE162)))&gt;0,"Cruzado","Sin cruce")))</f>
        <v/>
      </c>
      <c r="AS162" s="94" t="str">
        <f t="shared" si="3"/>
        <v>EN6FILIALB</v>
      </c>
      <c r="AT162" s="94" t="str" cm="1">
        <f t="array" ref="AT162">IF(AS162="","",IF(SUMPRODUCT((AS162=$AS$7:$AS$2085)*(AI162=$AI$7:$AI$2085)*(AO162=$AO$7:$AO$2085)*(AP162=$AP$7:$AP$2085)*(ROW($AS$7:$AS$2085)&lt;&gt;ROW(AS162))*((S162=0)*($S$7:$S$2085&gt;0)+(S162&gt;0)*($S$7:$S$2085=0)))&gt;0,"SALONES UNIDOS",IF(SUMPRODUCT((AS162=$AS$7:$AS$2085)*(AI162=$AI$7:$AI$2085)*((AO162&lt;$AP$7:$AP$2085)*(AP162&gt;$AO$7:$AO$2085))*(ROW($AS$7:$AS$2085)&lt;&gt;ROW(AS162)))&gt;0,"Cruzado","Sin cruce")))</f>
        <v>Sin cruce</v>
      </c>
    </row>
    <row r="163" spans="3:46" s="9" customFormat="1" ht="18.75" hidden="1" customHeight="1">
      <c r="C163" s="496" t="s">
        <v>572</v>
      </c>
      <c r="D163" s="479" t="s">
        <v>573</v>
      </c>
      <c r="E163" s="479">
        <v>20261</v>
      </c>
      <c r="F163" s="503" t="s">
        <v>38</v>
      </c>
      <c r="G163" s="497" t="s">
        <v>80</v>
      </c>
      <c r="H163" s="503" t="s">
        <v>63</v>
      </c>
      <c r="I163" s="503">
        <v>6</v>
      </c>
      <c r="J163" s="503" t="s">
        <v>57</v>
      </c>
      <c r="K163" s="503" t="s">
        <v>57</v>
      </c>
      <c r="L163" s="499" t="s">
        <v>676</v>
      </c>
      <c r="M163" s="535" t="s">
        <v>677</v>
      </c>
      <c r="N163" s="15" t="s">
        <v>637</v>
      </c>
      <c r="O163" s="15" t="s">
        <v>678</v>
      </c>
      <c r="P163" s="503" t="s">
        <v>624</v>
      </c>
      <c r="Q163" s="15">
        <v>2</v>
      </c>
      <c r="R163" s="15">
        <v>0</v>
      </c>
      <c r="S163" s="479">
        <v>2</v>
      </c>
      <c r="T163" s="15">
        <v>2</v>
      </c>
      <c r="U163" s="471"/>
      <c r="V163" s="550">
        <v>50</v>
      </c>
      <c r="W163" s="497">
        <v>42825709</v>
      </c>
      <c r="X163" s="566" t="s">
        <v>228</v>
      </c>
      <c r="Y163" s="15" t="s">
        <v>624</v>
      </c>
      <c r="Z163" s="15"/>
      <c r="AA163" s="15"/>
      <c r="AB163" s="15"/>
      <c r="AC163" s="493"/>
      <c r="AD163" s="15"/>
      <c r="AE163" s="479"/>
      <c r="AF163" s="497"/>
      <c r="AG163" s="497"/>
      <c r="AH163" s="15" t="s">
        <v>582</v>
      </c>
      <c r="AI163" s="15">
        <v>3</v>
      </c>
      <c r="AJ163" s="15">
        <v>13</v>
      </c>
      <c r="AK163" s="15">
        <v>30</v>
      </c>
      <c r="AL163" s="15">
        <v>15</v>
      </c>
      <c r="AM163" s="15">
        <v>10</v>
      </c>
      <c r="AN163" s="490">
        <f>IF(AJ163="",S163,ROUND(((((AL163/24)+(AM163/1440))-((AJ163/24)+(AK163/1440)))*1440/50),5))</f>
        <v>2</v>
      </c>
      <c r="AO163" s="491">
        <f>AJ163/24+AK163/1440</f>
        <v>0.5625</v>
      </c>
      <c r="AP163" s="491">
        <f>AL163/24+AM163/1440</f>
        <v>0.63194444444444442</v>
      </c>
      <c r="AQ163" s="23" t="str" cm="1">
        <f t="array" ref="AQ163">IF(X163="","",IF(SUMPRODUCT((X163=$X$7:$X$2085)*(AI163=$AI$7:$AI$2085)*(AO163=$AO$7:$AO$2085)*(AP163=$AP$7:$AP$2085)*(ROW($X$7:$X$2085)&lt;&gt;ROW(X163))*((S163=0)*($S$7:$S$2085&gt;0)+(S163&gt;0)*($S$7:$S$2085=0)))&gt;0,"SALONES UNIDOS",IF(SUMPRODUCT((X163=$X$7:$X$2085)*(AI163=$AI$7:$AI$2085)*((AO163&lt;$AP$7:$AP$2085)*(AP163&gt;$AO$7:$AO$2085))*(ROW($X$7:$X$2085)&lt;&gt;ROW(X163)))&gt;0,"Cruzado","Sin cruce")))</f>
        <v>Sin cruce</v>
      </c>
      <c r="AR163" s="23" t="str" cm="1">
        <f t="array" ref="AR163">IF(AE163="","",IF(SUMPRODUCT((AE163=$AE$7:$AE$2085)*(AI163=$AI$7:$AI$2085)*(AO163=$AO$7:$AO$2085)*(AP163=$AP$7:$AP$2085)*(ROW($AE$7:$AE$2085)&lt;&gt;ROW(AE163))*((S163=0)*($S$7:$S$2085&gt;0)+(S163&gt;0)*($S$7:$S$2085=0)))&gt;0,"SALONES UNIDOS",IF(SUMPRODUCT((AE163=$AE$7:$AE$2085)*(AI163=$AI$7:$AI$2085)*((AO163&lt;$AP$7:$AP$2085)*(AP163&gt;$AO$7:$AO$2085))*(ROW($AE$7:$AE$2085)&lt;&gt;ROW(AE163)))&gt;0,"Cruzado","Sin cruce")))</f>
        <v/>
      </c>
      <c r="AS163" s="94" t="str">
        <f t="shared" si="3"/>
        <v>EN6FILIALC</v>
      </c>
      <c r="AT163" s="94" t="str" cm="1">
        <f t="array" ref="AT163">IF(AS163="","",IF(SUMPRODUCT((AS163=$AS$7:$AS$2085)*(AI163=$AI$7:$AI$2085)*(AO163=$AO$7:$AO$2085)*(AP163=$AP$7:$AP$2085)*(ROW($AS$7:$AS$2085)&lt;&gt;ROW(AS163))*((S163=0)*($S$7:$S$2085&gt;0)+(S163&gt;0)*($S$7:$S$2085=0)))&gt;0,"SALONES UNIDOS",IF(SUMPRODUCT((AS163=$AS$7:$AS$2085)*(AI163=$AI$7:$AI$2085)*((AO163&lt;$AP$7:$AP$2085)*(AP163&gt;$AO$7:$AO$2085))*(ROW($AS$7:$AS$2085)&lt;&gt;ROW(AS163)))&gt;0,"Cruzado","Sin cruce")))</f>
        <v>Sin cruce</v>
      </c>
    </row>
    <row r="164" spans="3:46" s="9" customFormat="1" ht="18.75" hidden="1" customHeight="1">
      <c r="C164" s="496" t="s">
        <v>572</v>
      </c>
      <c r="D164" s="479" t="s">
        <v>573</v>
      </c>
      <c r="E164" s="479">
        <v>20261</v>
      </c>
      <c r="F164" s="503" t="s">
        <v>38</v>
      </c>
      <c r="G164" s="497" t="s">
        <v>80</v>
      </c>
      <c r="H164" s="503" t="s">
        <v>63</v>
      </c>
      <c r="I164" s="503">
        <v>6</v>
      </c>
      <c r="J164" s="503" t="s">
        <v>57</v>
      </c>
      <c r="K164" s="503" t="s">
        <v>57</v>
      </c>
      <c r="L164" s="499" t="s">
        <v>679</v>
      </c>
      <c r="M164" s="535" t="s">
        <v>680</v>
      </c>
      <c r="N164" s="15" t="s">
        <v>637</v>
      </c>
      <c r="O164" s="15" t="s">
        <v>578</v>
      </c>
      <c r="P164" s="503" t="s">
        <v>624</v>
      </c>
      <c r="Q164" s="15">
        <v>3</v>
      </c>
      <c r="R164" s="15">
        <v>0</v>
      </c>
      <c r="S164" s="479">
        <v>3</v>
      </c>
      <c r="T164" s="15">
        <v>3</v>
      </c>
      <c r="U164" s="471"/>
      <c r="V164" s="550">
        <v>50</v>
      </c>
      <c r="W164" s="497">
        <v>72373220</v>
      </c>
      <c r="X164" s="566" t="s">
        <v>343</v>
      </c>
      <c r="Y164" s="15" t="s">
        <v>624</v>
      </c>
      <c r="Z164" s="15"/>
      <c r="AA164" s="15"/>
      <c r="AB164" s="15"/>
      <c r="AC164" s="493"/>
      <c r="AD164" s="15"/>
      <c r="AE164" s="479"/>
      <c r="AF164" s="497"/>
      <c r="AG164" s="497"/>
      <c r="AH164" s="15" t="s">
        <v>582</v>
      </c>
      <c r="AI164" s="15">
        <v>5</v>
      </c>
      <c r="AJ164" s="15">
        <v>16</v>
      </c>
      <c r="AK164" s="15">
        <v>0</v>
      </c>
      <c r="AL164" s="15">
        <v>18</v>
      </c>
      <c r="AM164" s="15">
        <v>30</v>
      </c>
      <c r="AN164" s="490">
        <f>IF(AJ164="",S164,ROUND(((((AL164/24)+(AM164/1440))-((AJ164/24)+(AK164/1440)))*1440/50),5))</f>
        <v>3</v>
      </c>
      <c r="AO164" s="491">
        <f>AJ164/24+AK164/1440</f>
        <v>0.66666666666666663</v>
      </c>
      <c r="AP164" s="491">
        <f>AL164/24+AM164/1440</f>
        <v>0.77083333333333337</v>
      </c>
      <c r="AQ164" s="23" t="str" cm="1">
        <f t="array" ref="AQ164">IF(X164="","",IF(SUMPRODUCT((X164=$X$7:$X$2085)*(AI164=$AI$7:$AI$2085)*(AO164=$AO$7:$AO$2085)*(AP164=$AP$7:$AP$2085)*(ROW($X$7:$X$2085)&lt;&gt;ROW(X164))*((S164=0)*($S$7:$S$2085&gt;0)+(S164&gt;0)*($S$7:$S$2085=0)))&gt;0,"SALONES UNIDOS",IF(SUMPRODUCT((X164=$X$7:$X$2085)*(AI164=$AI$7:$AI$2085)*((AO164&lt;$AP$7:$AP$2085)*(AP164&gt;$AO$7:$AO$2085))*(ROW($X$7:$X$2085)&lt;&gt;ROW(X164)))&gt;0,"Cruzado","Sin cruce")))</f>
        <v>Sin cruce</v>
      </c>
      <c r="AR164" s="23" t="str" cm="1">
        <f t="array" ref="AR164">IF(AE164="","",IF(SUMPRODUCT((AE164=$AE$7:$AE$2085)*(AI164=$AI$7:$AI$2085)*(AO164=$AO$7:$AO$2085)*(AP164=$AP$7:$AP$2085)*(ROW($AE$7:$AE$2085)&lt;&gt;ROW(AE164))*((S164=0)*($S$7:$S$2085&gt;0)+(S164&gt;0)*($S$7:$S$2085=0)))&gt;0,"SALONES UNIDOS",IF(SUMPRODUCT((AE164=$AE$7:$AE$2085)*(AI164=$AI$7:$AI$2085)*((AO164&lt;$AP$7:$AP$2085)*(AP164&gt;$AO$7:$AO$2085))*(ROW($AE$7:$AE$2085)&lt;&gt;ROW(AE164)))&gt;0,"Cruzado","Sin cruce")))</f>
        <v/>
      </c>
      <c r="AS164" s="94" t="str">
        <f t="shared" si="3"/>
        <v>EN6FILIALC</v>
      </c>
      <c r="AT164" s="94" t="str" cm="1">
        <f t="array" ref="AT164">IF(AS164="","",IF(SUMPRODUCT((AS164=$AS$7:$AS$2085)*(AI164=$AI$7:$AI$2085)*(AO164=$AO$7:$AO$2085)*(AP164=$AP$7:$AP$2085)*(ROW($AS$7:$AS$2085)&lt;&gt;ROW(AS164))*((S164=0)*($S$7:$S$2085&gt;0)+(S164&gt;0)*($S$7:$S$2085=0)))&gt;0,"SALONES UNIDOS",IF(SUMPRODUCT((AS164=$AS$7:$AS$2085)*(AI164=$AI$7:$AI$2085)*((AO164&lt;$AP$7:$AP$2085)*(AP164&gt;$AO$7:$AO$2085))*(ROW($AS$7:$AS$2085)&lt;&gt;ROW(AS164)))&gt;0,"Cruzado","Sin cruce")))</f>
        <v>Sin cruce</v>
      </c>
    </row>
    <row r="165" spans="3:46" s="9" customFormat="1" ht="18.75" hidden="1" customHeight="1">
      <c r="C165" s="496" t="s">
        <v>572</v>
      </c>
      <c r="D165" s="479" t="s">
        <v>573</v>
      </c>
      <c r="E165" s="479">
        <v>20261</v>
      </c>
      <c r="F165" s="503" t="s">
        <v>38</v>
      </c>
      <c r="G165" s="497" t="s">
        <v>80</v>
      </c>
      <c r="H165" s="503" t="s">
        <v>63</v>
      </c>
      <c r="I165" s="503">
        <v>6</v>
      </c>
      <c r="J165" s="503" t="s">
        <v>57</v>
      </c>
      <c r="K165" s="503" t="s">
        <v>57</v>
      </c>
      <c r="L165" s="499" t="s">
        <v>681</v>
      </c>
      <c r="M165" s="535" t="s">
        <v>682</v>
      </c>
      <c r="N165" s="15" t="s">
        <v>637</v>
      </c>
      <c r="O165" s="15" t="s">
        <v>578</v>
      </c>
      <c r="P165" s="503" t="s">
        <v>579</v>
      </c>
      <c r="Q165" s="15">
        <v>2</v>
      </c>
      <c r="R165" s="15">
        <v>8</v>
      </c>
      <c r="S165" s="479">
        <v>10</v>
      </c>
      <c r="T165" s="15">
        <v>6</v>
      </c>
      <c r="U165" s="471"/>
      <c r="V165" s="550">
        <v>50</v>
      </c>
      <c r="W165" s="497">
        <v>21427721</v>
      </c>
      <c r="X165" s="566" t="s">
        <v>212</v>
      </c>
      <c r="Y165" s="15" t="s">
        <v>624</v>
      </c>
      <c r="Z165" s="15"/>
      <c r="AA165" s="15"/>
      <c r="AB165" s="15"/>
      <c r="AC165" s="493"/>
      <c r="AD165" s="15"/>
      <c r="AE165" s="479"/>
      <c r="AF165" s="497"/>
      <c r="AG165" s="497"/>
      <c r="AH165" s="15" t="s">
        <v>203</v>
      </c>
      <c r="AI165" s="15">
        <v>6</v>
      </c>
      <c r="AJ165" s="15">
        <v>7</v>
      </c>
      <c r="AK165" s="15">
        <v>40</v>
      </c>
      <c r="AL165" s="15">
        <v>16</v>
      </c>
      <c r="AM165" s="15">
        <v>0</v>
      </c>
      <c r="AN165" s="490">
        <f>IF(AJ165="",S165,ROUND(((((AL165/24)+(AM165/1440))-((AJ165/24)+(AK165/1440)))*1440/50),5))</f>
        <v>10</v>
      </c>
      <c r="AO165" s="491">
        <f>AJ165/24+AK165/1440</f>
        <v>0.31944444444444448</v>
      </c>
      <c r="AP165" s="491">
        <f>AL165/24+AM165/1440</f>
        <v>0.66666666666666663</v>
      </c>
      <c r="AQ165" s="23" t="str" cm="1">
        <f t="array" ref="AQ165">IF(X165="","",IF(SUMPRODUCT((X165=$X$7:$X$2085)*(AI165=$AI$7:$AI$2085)*(AO165=$AO$7:$AO$2085)*(AP165=$AP$7:$AP$2085)*(ROW($X$7:$X$2085)&lt;&gt;ROW(X165))*((S165=0)*($S$7:$S$2085&gt;0)+(S165&gt;0)*($S$7:$S$2085=0)))&gt;0,"SALONES UNIDOS",IF(SUMPRODUCT((X165=$X$7:$X$2085)*(AI165=$AI$7:$AI$2085)*((AO165&lt;$AP$7:$AP$2085)*(AP165&gt;$AO$7:$AO$2085))*(ROW($X$7:$X$2085)&lt;&gt;ROW(X165)))&gt;0,"Cruzado","Sin cruce")))</f>
        <v>Sin cruce</v>
      </c>
      <c r="AR165" s="23" t="str" cm="1">
        <f t="array" ref="AR165">IF(AE165="","",IF(SUMPRODUCT((AE165=$AE$7:$AE$2085)*(AI165=$AI$7:$AI$2085)*(AO165=$AO$7:$AO$2085)*(AP165=$AP$7:$AP$2085)*(ROW($AE$7:$AE$2085)&lt;&gt;ROW(AE165))*((S165=0)*($S$7:$S$2085&gt;0)+(S165&gt;0)*($S$7:$S$2085=0)))&gt;0,"SALONES UNIDOS",IF(SUMPRODUCT((AE165=$AE$7:$AE$2085)*(AI165=$AI$7:$AI$2085)*((AO165&lt;$AP$7:$AP$2085)*(AP165&gt;$AO$7:$AO$2085))*(ROW($AE$7:$AE$2085)&lt;&gt;ROW(AE165)))&gt;0,"Cruzado","Sin cruce")))</f>
        <v/>
      </c>
      <c r="AS165" s="94" t="str">
        <f t="shared" si="3"/>
        <v>EN6FILIALC</v>
      </c>
      <c r="AT165" s="94" t="str" cm="1">
        <f t="array" ref="AT165">IF(AS165="","",IF(SUMPRODUCT((AS165=$AS$7:$AS$2085)*(AI165=$AI$7:$AI$2085)*(AO165=$AO$7:$AO$2085)*(AP165=$AP$7:$AP$2085)*(ROW($AS$7:$AS$2085)&lt;&gt;ROW(AS165))*((S165=0)*($S$7:$S$2085&gt;0)+(S165&gt;0)*($S$7:$S$2085=0)))&gt;0,"SALONES UNIDOS",IF(SUMPRODUCT((AS165=$AS$7:$AS$2085)*(AI165=$AI$7:$AI$2085)*((AO165&lt;$AP$7:$AP$2085)*(AP165&gt;$AO$7:$AO$2085))*(ROW($AS$7:$AS$2085)&lt;&gt;ROW(AS165)))&gt;0,"Cruzado","Sin cruce")))</f>
        <v>Sin cruce</v>
      </c>
    </row>
    <row r="166" spans="3:46" s="9" customFormat="1" ht="18.75" hidden="1" customHeight="1">
      <c r="C166" s="496" t="s">
        <v>572</v>
      </c>
      <c r="D166" s="479" t="s">
        <v>573</v>
      </c>
      <c r="E166" s="479">
        <v>20261</v>
      </c>
      <c r="F166" s="503" t="s">
        <v>38</v>
      </c>
      <c r="G166" s="497" t="s">
        <v>80</v>
      </c>
      <c r="H166" s="503" t="s">
        <v>63</v>
      </c>
      <c r="I166" s="503">
        <v>6</v>
      </c>
      <c r="J166" s="503" t="s">
        <v>57</v>
      </c>
      <c r="K166" s="503" t="s">
        <v>57</v>
      </c>
      <c r="L166" s="499" t="s">
        <v>683</v>
      </c>
      <c r="M166" s="535" t="s">
        <v>684</v>
      </c>
      <c r="N166" s="15" t="s">
        <v>637</v>
      </c>
      <c r="O166" s="15" t="s">
        <v>578</v>
      </c>
      <c r="P166" s="503" t="s">
        <v>579</v>
      </c>
      <c r="Q166" s="15">
        <v>2</v>
      </c>
      <c r="R166" s="15">
        <v>4</v>
      </c>
      <c r="S166" s="479">
        <v>6</v>
      </c>
      <c r="T166" s="15">
        <v>4</v>
      </c>
      <c r="U166" s="471"/>
      <c r="V166" s="550">
        <v>50</v>
      </c>
      <c r="W166" s="497">
        <v>45629797</v>
      </c>
      <c r="X166" s="566" t="s">
        <v>351</v>
      </c>
      <c r="Y166" s="15" t="s">
        <v>624</v>
      </c>
      <c r="Z166" s="15"/>
      <c r="AA166" s="15"/>
      <c r="AB166" s="15"/>
      <c r="AC166" s="493"/>
      <c r="AD166" s="15"/>
      <c r="AE166" s="479"/>
      <c r="AF166" s="497"/>
      <c r="AG166" s="497"/>
      <c r="AH166" s="15" t="s">
        <v>203</v>
      </c>
      <c r="AI166" s="15">
        <v>5</v>
      </c>
      <c r="AJ166" s="15">
        <v>8</v>
      </c>
      <c r="AK166" s="15">
        <v>30</v>
      </c>
      <c r="AL166" s="15">
        <v>13</v>
      </c>
      <c r="AM166" s="15">
        <v>30</v>
      </c>
      <c r="AN166" s="490">
        <f>IF(AJ166="",S166,ROUND(((((AL166/24)+(AM166/1440))-((AJ166/24)+(AK166/1440)))*1440/50),5))</f>
        <v>6</v>
      </c>
      <c r="AO166" s="491">
        <f>AJ166/24+AK166/1440</f>
        <v>0.35416666666666663</v>
      </c>
      <c r="AP166" s="491">
        <f>AL166/24+AM166/1440</f>
        <v>0.5625</v>
      </c>
      <c r="AQ166" s="23" t="str" cm="1">
        <f t="array" ref="AQ166">IF(X166="","",IF(SUMPRODUCT((X166=$X$7:$X$2085)*(AI166=$AI$7:$AI$2085)*(AO166=$AO$7:$AO$2085)*(AP166=$AP$7:$AP$2085)*(ROW($X$7:$X$2085)&lt;&gt;ROW(X166))*((S166=0)*($S$7:$S$2085&gt;0)+(S166&gt;0)*($S$7:$S$2085=0)))&gt;0,"SALONES UNIDOS",IF(SUMPRODUCT((X166=$X$7:$X$2085)*(AI166=$AI$7:$AI$2085)*((AO166&lt;$AP$7:$AP$2085)*(AP166&gt;$AO$7:$AO$2085))*(ROW($X$7:$X$2085)&lt;&gt;ROW(X166)))&gt;0,"Cruzado","Sin cruce")))</f>
        <v>Sin cruce</v>
      </c>
      <c r="AR166" s="23" t="str" cm="1">
        <f t="array" ref="AR166">IF(AE166="","",IF(SUMPRODUCT((AE166=$AE$7:$AE$2085)*(AI166=$AI$7:$AI$2085)*(AO166=$AO$7:$AO$2085)*(AP166=$AP$7:$AP$2085)*(ROW($AE$7:$AE$2085)&lt;&gt;ROW(AE166))*((S166=0)*($S$7:$S$2085&gt;0)+(S166&gt;0)*($S$7:$S$2085=0)))&gt;0,"SALONES UNIDOS",IF(SUMPRODUCT((AE166=$AE$7:$AE$2085)*(AI166=$AI$7:$AI$2085)*((AO166&lt;$AP$7:$AP$2085)*(AP166&gt;$AO$7:$AO$2085))*(ROW($AE$7:$AE$2085)&lt;&gt;ROW(AE166)))&gt;0,"Cruzado","Sin cruce")))</f>
        <v/>
      </c>
      <c r="AS166" s="94" t="str">
        <f t="shared" si="3"/>
        <v>EN6FILIALC</v>
      </c>
      <c r="AT166" s="94" t="str" cm="1">
        <f t="array" ref="AT166">IF(AS166="","",IF(SUMPRODUCT((AS166=$AS$7:$AS$2085)*(AI166=$AI$7:$AI$2085)*(AO166=$AO$7:$AO$2085)*(AP166=$AP$7:$AP$2085)*(ROW($AS$7:$AS$2085)&lt;&gt;ROW(AS166))*((S166=0)*($S$7:$S$2085&gt;0)+(S166&gt;0)*($S$7:$S$2085=0)))&gt;0,"SALONES UNIDOS",IF(SUMPRODUCT((AS166=$AS$7:$AS$2085)*(AI166=$AI$7:$AI$2085)*((AO166&lt;$AP$7:$AP$2085)*(AP166&gt;$AO$7:$AO$2085))*(ROW($AS$7:$AS$2085)&lt;&gt;ROW(AS166)))&gt;0,"Cruzado","Sin cruce")))</f>
        <v>Sin cruce</v>
      </c>
    </row>
    <row r="167" spans="3:46" s="9" customFormat="1" ht="18.75" hidden="1" customHeight="1">
      <c r="C167" s="496" t="s">
        <v>572</v>
      </c>
      <c r="D167" s="479" t="s">
        <v>573</v>
      </c>
      <c r="E167" s="479">
        <v>20261</v>
      </c>
      <c r="F167" s="503" t="s">
        <v>38</v>
      </c>
      <c r="G167" s="497" t="s">
        <v>80</v>
      </c>
      <c r="H167" s="503" t="s">
        <v>63</v>
      </c>
      <c r="I167" s="503">
        <v>6</v>
      </c>
      <c r="J167" s="503" t="s">
        <v>57</v>
      </c>
      <c r="K167" s="503" t="s">
        <v>57</v>
      </c>
      <c r="L167" s="499" t="s">
        <v>685</v>
      </c>
      <c r="M167" s="535" t="s">
        <v>686</v>
      </c>
      <c r="N167" s="15" t="s">
        <v>637</v>
      </c>
      <c r="O167" s="15" t="s">
        <v>578</v>
      </c>
      <c r="P167" s="503" t="s">
        <v>579</v>
      </c>
      <c r="Q167" s="15">
        <v>2</v>
      </c>
      <c r="R167" s="15">
        <v>4</v>
      </c>
      <c r="S167" s="479">
        <v>6</v>
      </c>
      <c r="T167" s="15">
        <v>4</v>
      </c>
      <c r="U167" s="471"/>
      <c r="V167" s="550">
        <v>50</v>
      </c>
      <c r="W167" s="497">
        <v>43359675</v>
      </c>
      <c r="X167" s="566" t="s">
        <v>295</v>
      </c>
      <c r="Y167" s="15" t="s">
        <v>624</v>
      </c>
      <c r="Z167" s="15"/>
      <c r="AA167" s="15"/>
      <c r="AB167" s="15"/>
      <c r="AC167" s="493"/>
      <c r="AD167" s="15"/>
      <c r="AE167" s="479"/>
      <c r="AF167" s="497"/>
      <c r="AG167" s="497"/>
      <c r="AH167" s="15" t="s">
        <v>203</v>
      </c>
      <c r="AI167" s="15">
        <v>2</v>
      </c>
      <c r="AJ167" s="15">
        <v>7</v>
      </c>
      <c r="AK167" s="15">
        <v>40</v>
      </c>
      <c r="AL167" s="15">
        <v>12</v>
      </c>
      <c r="AM167" s="15">
        <v>40</v>
      </c>
      <c r="AN167" s="490">
        <f>IF(AJ167="",S167,ROUND(((((AL167/24)+(AM167/1440))-((AJ167/24)+(AK167/1440)))*1440/50),5))</f>
        <v>6</v>
      </c>
      <c r="AO167" s="491">
        <f>AJ167/24+AK167/1440</f>
        <v>0.31944444444444448</v>
      </c>
      <c r="AP167" s="491">
        <f>AL167/24+AM167/1440</f>
        <v>0.52777777777777779</v>
      </c>
      <c r="AQ167" s="23" t="str" cm="1">
        <f t="array" ref="AQ167">IF(X167="","",IF(SUMPRODUCT((X167=$X$7:$X$2085)*(AI167=$AI$7:$AI$2085)*(AO167=$AO$7:$AO$2085)*(AP167=$AP$7:$AP$2085)*(ROW($X$7:$X$2085)&lt;&gt;ROW(X167))*((S167=0)*($S$7:$S$2085&gt;0)+(S167&gt;0)*($S$7:$S$2085=0)))&gt;0,"SALONES UNIDOS",IF(SUMPRODUCT((X167=$X$7:$X$2085)*(AI167=$AI$7:$AI$2085)*((AO167&lt;$AP$7:$AP$2085)*(AP167&gt;$AO$7:$AO$2085))*(ROW($X$7:$X$2085)&lt;&gt;ROW(X167)))&gt;0,"Cruzado","Sin cruce")))</f>
        <v>Sin cruce</v>
      </c>
      <c r="AR167" s="23" t="str" cm="1">
        <f t="array" ref="AR167">IF(AE167="","",IF(SUMPRODUCT((AE167=$AE$7:$AE$2085)*(AI167=$AI$7:$AI$2085)*(AO167=$AO$7:$AO$2085)*(AP167=$AP$7:$AP$2085)*(ROW($AE$7:$AE$2085)&lt;&gt;ROW(AE167))*((S167=0)*($S$7:$S$2085&gt;0)+(S167&gt;0)*($S$7:$S$2085=0)))&gt;0,"SALONES UNIDOS",IF(SUMPRODUCT((AE167=$AE$7:$AE$2085)*(AI167=$AI$7:$AI$2085)*((AO167&lt;$AP$7:$AP$2085)*(AP167&gt;$AO$7:$AO$2085))*(ROW($AE$7:$AE$2085)&lt;&gt;ROW(AE167)))&gt;0,"Cruzado","Sin cruce")))</f>
        <v/>
      </c>
      <c r="AS167" s="94" t="str">
        <f t="shared" si="3"/>
        <v>EN6FILIALC</v>
      </c>
      <c r="AT167" s="94" t="str" cm="1">
        <f t="array" ref="AT167">IF(AS167="","",IF(SUMPRODUCT((AS167=$AS$7:$AS$2085)*(AI167=$AI$7:$AI$2085)*(AO167=$AO$7:$AO$2085)*(AP167=$AP$7:$AP$2085)*(ROW($AS$7:$AS$2085)&lt;&gt;ROW(AS167))*((S167=0)*($S$7:$S$2085&gt;0)+(S167&gt;0)*($S$7:$S$2085=0)))&gt;0,"SALONES UNIDOS",IF(SUMPRODUCT((AS167=$AS$7:$AS$2085)*(AI167=$AI$7:$AI$2085)*((AO167&lt;$AP$7:$AP$2085)*(AP167&gt;$AO$7:$AO$2085))*(ROW($AS$7:$AS$2085)&lt;&gt;ROW(AS167)))&gt;0,"Cruzado","Sin cruce")))</f>
        <v>Sin cruce</v>
      </c>
    </row>
    <row r="168" spans="3:46" s="9" customFormat="1" ht="18.75" hidden="1" customHeight="1">
      <c r="C168" s="496" t="s">
        <v>572</v>
      </c>
      <c r="D168" s="479" t="s">
        <v>573</v>
      </c>
      <c r="E168" s="479">
        <v>20261</v>
      </c>
      <c r="F168" s="503" t="s">
        <v>38</v>
      </c>
      <c r="G168" s="497" t="s">
        <v>80</v>
      </c>
      <c r="H168" s="503" t="s">
        <v>63</v>
      </c>
      <c r="I168" s="503">
        <v>6</v>
      </c>
      <c r="J168" s="503" t="s">
        <v>57</v>
      </c>
      <c r="K168" s="503" t="s">
        <v>57</v>
      </c>
      <c r="L168" s="499" t="s">
        <v>687</v>
      </c>
      <c r="M168" s="535" t="s">
        <v>688</v>
      </c>
      <c r="N168" s="15" t="s">
        <v>637</v>
      </c>
      <c r="O168" s="15" t="s">
        <v>578</v>
      </c>
      <c r="P168" s="503" t="s">
        <v>579</v>
      </c>
      <c r="Q168" s="15">
        <v>2</v>
      </c>
      <c r="R168" s="15">
        <v>2</v>
      </c>
      <c r="S168" s="479">
        <v>4</v>
      </c>
      <c r="T168" s="15">
        <v>3</v>
      </c>
      <c r="U168" s="471"/>
      <c r="V168" s="550">
        <v>50</v>
      </c>
      <c r="W168" s="497">
        <v>45228093</v>
      </c>
      <c r="X168" s="566" t="s">
        <v>299</v>
      </c>
      <c r="Y168" s="15" t="s">
        <v>624</v>
      </c>
      <c r="Z168" s="15"/>
      <c r="AA168" s="15"/>
      <c r="AB168" s="15"/>
      <c r="AC168" s="493"/>
      <c r="AD168" s="15"/>
      <c r="AE168" s="479"/>
      <c r="AF168" s="497"/>
      <c r="AG168" s="497"/>
      <c r="AH168" s="15" t="s">
        <v>203</v>
      </c>
      <c r="AI168" s="15">
        <v>7</v>
      </c>
      <c r="AJ168" s="15">
        <v>7</v>
      </c>
      <c r="AK168" s="15">
        <v>40</v>
      </c>
      <c r="AL168" s="15">
        <v>11</v>
      </c>
      <c r="AM168" s="15">
        <v>0</v>
      </c>
      <c r="AN168" s="490">
        <f>IF(AJ168="",S168,ROUND(((((AL168/24)+(AM168/1440))-((AJ168/24)+(AK168/1440)))*1440/50),5))</f>
        <v>4</v>
      </c>
      <c r="AO168" s="491">
        <f>AJ168/24+AK168/1440</f>
        <v>0.31944444444444448</v>
      </c>
      <c r="AP168" s="491">
        <f>AL168/24+AM168/1440</f>
        <v>0.45833333333333331</v>
      </c>
      <c r="AQ168" s="23" t="str" cm="1">
        <f t="array" ref="AQ168">IF(X168="","",IF(SUMPRODUCT((X168=$X$7:$X$2085)*(AI168=$AI$7:$AI$2085)*(AO168=$AO$7:$AO$2085)*(AP168=$AP$7:$AP$2085)*(ROW($X$7:$X$2085)&lt;&gt;ROW(X168))*((S168=0)*($S$7:$S$2085&gt;0)+(S168&gt;0)*($S$7:$S$2085=0)))&gt;0,"SALONES UNIDOS",IF(SUMPRODUCT((X168=$X$7:$X$2085)*(AI168=$AI$7:$AI$2085)*((AO168&lt;$AP$7:$AP$2085)*(AP168&gt;$AO$7:$AO$2085))*(ROW($X$7:$X$2085)&lt;&gt;ROW(X168)))&gt;0,"Cruzado","Sin cruce")))</f>
        <v>Sin cruce</v>
      </c>
      <c r="AR168" s="23" t="str" cm="1">
        <f t="array" ref="AR168">IF(AE168="","",IF(SUMPRODUCT((AE168=$AE$7:$AE$2085)*(AI168=$AI$7:$AI$2085)*(AO168=$AO$7:$AO$2085)*(AP168=$AP$7:$AP$2085)*(ROW($AE$7:$AE$2085)&lt;&gt;ROW(AE168))*((S168=0)*($S$7:$S$2085&gt;0)+(S168&gt;0)*($S$7:$S$2085=0)))&gt;0,"SALONES UNIDOS",IF(SUMPRODUCT((AE168=$AE$7:$AE$2085)*(AI168=$AI$7:$AI$2085)*((AO168&lt;$AP$7:$AP$2085)*(AP168&gt;$AO$7:$AO$2085))*(ROW($AE$7:$AE$2085)&lt;&gt;ROW(AE168)))&gt;0,"Cruzado","Sin cruce")))</f>
        <v/>
      </c>
      <c r="AS168" s="94" t="str">
        <f t="shared" si="3"/>
        <v>EN6FILIALC</v>
      </c>
      <c r="AT168" s="94" t="str" cm="1">
        <f t="array" ref="AT168">IF(AS168="","",IF(SUMPRODUCT((AS168=$AS$7:$AS$2085)*(AI168=$AI$7:$AI$2085)*(AO168=$AO$7:$AO$2085)*(AP168=$AP$7:$AP$2085)*(ROW($AS$7:$AS$2085)&lt;&gt;ROW(AS168))*((S168=0)*($S$7:$S$2085&gt;0)+(S168&gt;0)*($S$7:$S$2085=0)))&gt;0,"SALONES UNIDOS",IF(SUMPRODUCT((AS168=$AS$7:$AS$2085)*(AI168=$AI$7:$AI$2085)*((AO168&lt;$AP$7:$AP$2085)*(AP168&gt;$AO$7:$AO$2085))*(ROW($AS$7:$AS$2085)&lt;&gt;ROW(AS168)))&gt;0,"Cruzado","Sin cruce")))</f>
        <v>Sin cruce</v>
      </c>
    </row>
    <row r="169" spans="3:46" s="9" customFormat="1" ht="18.75" hidden="1" customHeight="1">
      <c r="C169" s="496" t="s">
        <v>572</v>
      </c>
      <c r="D169" s="479" t="s">
        <v>573</v>
      </c>
      <c r="E169" s="479">
        <v>20261</v>
      </c>
      <c r="F169" s="503" t="s">
        <v>38</v>
      </c>
      <c r="G169" s="497" t="s">
        <v>80</v>
      </c>
      <c r="H169" s="503" t="s">
        <v>63</v>
      </c>
      <c r="I169" s="503">
        <v>6</v>
      </c>
      <c r="J169" s="503" t="s">
        <v>675</v>
      </c>
      <c r="K169" s="503" t="s">
        <v>675</v>
      </c>
      <c r="L169" s="499" t="s">
        <v>685</v>
      </c>
      <c r="M169" s="535" t="s">
        <v>686</v>
      </c>
      <c r="N169" s="15" t="s">
        <v>637</v>
      </c>
      <c r="O169" s="15" t="s">
        <v>578</v>
      </c>
      <c r="P169" s="503" t="s">
        <v>579</v>
      </c>
      <c r="Q169" s="15">
        <v>2</v>
      </c>
      <c r="R169" s="15">
        <v>4</v>
      </c>
      <c r="S169" s="479">
        <v>6</v>
      </c>
      <c r="T169" s="15">
        <v>4</v>
      </c>
      <c r="U169" s="471"/>
      <c r="V169" s="550">
        <v>50</v>
      </c>
      <c r="W169" s="497">
        <v>21558762</v>
      </c>
      <c r="X169" s="566" t="s">
        <v>402</v>
      </c>
      <c r="Y169" s="15" t="s">
        <v>624</v>
      </c>
      <c r="Z169" s="15"/>
      <c r="AA169" s="15"/>
      <c r="AB169" s="15"/>
      <c r="AC169" s="493"/>
      <c r="AD169" s="15"/>
      <c r="AE169" s="479"/>
      <c r="AF169" s="497"/>
      <c r="AG169" s="497"/>
      <c r="AH169" s="15" t="s">
        <v>203</v>
      </c>
      <c r="AI169" s="15">
        <v>2</v>
      </c>
      <c r="AJ169" s="15">
        <v>18</v>
      </c>
      <c r="AK169" s="15">
        <v>30</v>
      </c>
      <c r="AL169" s="15">
        <v>23</v>
      </c>
      <c r="AM169" s="15">
        <v>30</v>
      </c>
      <c r="AN169" s="490">
        <f>IF(AJ169="",S169,ROUND(((((AL169/24)+(AM169/1440))-((AJ169/24)+(AK169/1440)))*1440/50),5))</f>
        <v>6</v>
      </c>
      <c r="AO169" s="491">
        <f>AJ169/24+AK169/1440</f>
        <v>0.77083333333333337</v>
      </c>
      <c r="AP169" s="491">
        <f>AL169/24+AM169/1440</f>
        <v>0.97916666666666674</v>
      </c>
      <c r="AQ169" s="23" t="str" cm="1">
        <f t="array" ref="AQ169">IF(X169="","",IF(SUMPRODUCT((X169=$X$7:$X$2085)*(AI169=$AI$7:$AI$2085)*(AO169=$AO$7:$AO$2085)*(AP169=$AP$7:$AP$2085)*(ROW($X$7:$X$2085)&lt;&gt;ROW(X169))*((S169=0)*($S$7:$S$2085&gt;0)+(S169&gt;0)*($S$7:$S$2085=0)))&gt;0,"SALONES UNIDOS",IF(SUMPRODUCT((X169=$X$7:$X$2085)*(AI169=$AI$7:$AI$2085)*((AO169&lt;$AP$7:$AP$2085)*(AP169&gt;$AO$7:$AO$2085))*(ROW($X$7:$X$2085)&lt;&gt;ROW(X169)))&gt;0,"Cruzado","Sin cruce")))</f>
        <v>Sin cruce</v>
      </c>
      <c r="AR169" s="23" t="str" cm="1">
        <f t="array" ref="AR169">IF(AE169="","",IF(SUMPRODUCT((AE169=$AE$7:$AE$2085)*(AI169=$AI$7:$AI$2085)*(AO169=$AO$7:$AO$2085)*(AP169=$AP$7:$AP$2085)*(ROW($AE$7:$AE$2085)&lt;&gt;ROW(AE169))*((S169=0)*($S$7:$S$2085&gt;0)+(S169&gt;0)*($S$7:$S$2085=0)))&gt;0,"SALONES UNIDOS",IF(SUMPRODUCT((AE169=$AE$7:$AE$2085)*(AI169=$AI$7:$AI$2085)*((AO169&lt;$AP$7:$AP$2085)*(AP169&gt;$AO$7:$AO$2085))*(ROW($AE$7:$AE$2085)&lt;&gt;ROW(AE169)))&gt;0,"Cruzado","Sin cruce")))</f>
        <v/>
      </c>
      <c r="AS169" s="94" t="str">
        <f t="shared" si="3"/>
        <v>EN6FILIALJ</v>
      </c>
      <c r="AT169" s="94" t="str" cm="1">
        <f t="array" ref="AT169">IF(AS169="","",IF(SUMPRODUCT((AS169=$AS$7:$AS$2085)*(AI169=$AI$7:$AI$2085)*(AO169=$AO$7:$AO$2085)*(AP169=$AP$7:$AP$2085)*(ROW($AS$7:$AS$2085)&lt;&gt;ROW(AS169))*((S169=0)*($S$7:$S$2085&gt;0)+(S169&gt;0)*($S$7:$S$2085=0)))&gt;0,"SALONES UNIDOS",IF(SUMPRODUCT((AS169=$AS$7:$AS$2085)*(AI169=$AI$7:$AI$2085)*((AO169&lt;$AP$7:$AP$2085)*(AP169&gt;$AO$7:$AO$2085))*(ROW($AS$7:$AS$2085)&lt;&gt;ROW(AS169)))&gt;0,"Cruzado","Sin cruce")))</f>
        <v>Sin cruce</v>
      </c>
    </row>
    <row r="170" spans="3:46" s="9" customFormat="1" ht="18.75" hidden="1" customHeight="1">
      <c r="C170" s="496" t="s">
        <v>572</v>
      </c>
      <c r="D170" s="479" t="s">
        <v>573</v>
      </c>
      <c r="E170" s="479">
        <v>20261</v>
      </c>
      <c r="F170" s="503" t="s">
        <v>38</v>
      </c>
      <c r="G170" s="497" t="s">
        <v>80</v>
      </c>
      <c r="H170" s="503" t="s">
        <v>63</v>
      </c>
      <c r="I170" s="503">
        <v>7</v>
      </c>
      <c r="J170" s="503" t="s">
        <v>41</v>
      </c>
      <c r="K170" s="503" t="s">
        <v>41</v>
      </c>
      <c r="L170" s="499" t="s">
        <v>692</v>
      </c>
      <c r="M170" s="535" t="s">
        <v>693</v>
      </c>
      <c r="N170" s="15" t="s">
        <v>637</v>
      </c>
      <c r="O170" s="15" t="s">
        <v>678</v>
      </c>
      <c r="P170" s="503" t="s">
        <v>624</v>
      </c>
      <c r="Q170" s="15">
        <v>2</v>
      </c>
      <c r="R170" s="15">
        <v>0</v>
      </c>
      <c r="S170" s="479">
        <v>2</v>
      </c>
      <c r="T170" s="15">
        <v>2</v>
      </c>
      <c r="U170" s="471"/>
      <c r="V170" s="550">
        <v>45</v>
      </c>
      <c r="W170" s="497">
        <v>45440179</v>
      </c>
      <c r="X170" s="566" t="s">
        <v>249</v>
      </c>
      <c r="Y170" s="15" t="s">
        <v>624</v>
      </c>
      <c r="Z170" s="15"/>
      <c r="AA170" s="15"/>
      <c r="AB170" s="15"/>
      <c r="AC170" s="493"/>
      <c r="AD170" s="15"/>
      <c r="AE170" s="479"/>
      <c r="AF170" s="497"/>
      <c r="AG170" s="497"/>
      <c r="AH170" s="15" t="s">
        <v>582</v>
      </c>
      <c r="AI170" s="15">
        <v>4</v>
      </c>
      <c r="AJ170" s="15">
        <v>14</v>
      </c>
      <c r="AK170" s="15">
        <v>20</v>
      </c>
      <c r="AL170" s="15">
        <v>16</v>
      </c>
      <c r="AM170" s="15">
        <v>0</v>
      </c>
      <c r="AN170" s="490">
        <f>IF(AJ170="",S170,ROUND(((((AL170/24)+(AM170/1440))-((AJ170/24)+(AK170/1440)))*1440/50),5))</f>
        <v>2</v>
      </c>
      <c r="AO170" s="491">
        <f>AJ170/24+AK170/1440</f>
        <v>0.59722222222222221</v>
      </c>
      <c r="AP170" s="491">
        <f>AL170/24+AM170/1440</f>
        <v>0.66666666666666663</v>
      </c>
      <c r="AQ170" s="23" t="str" cm="1">
        <f t="array" ref="AQ170">IF(X170="","",IF(SUMPRODUCT((X170=$X$7:$X$2085)*(AI170=$AI$7:$AI$2085)*(AO170=$AO$7:$AO$2085)*(AP170=$AP$7:$AP$2085)*(ROW($X$7:$X$2085)&lt;&gt;ROW(X170))*((S170=0)*($S$7:$S$2085&gt;0)+(S170&gt;0)*($S$7:$S$2085=0)))&gt;0,"SALONES UNIDOS",IF(SUMPRODUCT((X170=$X$7:$X$2085)*(AI170=$AI$7:$AI$2085)*((AO170&lt;$AP$7:$AP$2085)*(AP170&gt;$AO$7:$AO$2085))*(ROW($X$7:$X$2085)&lt;&gt;ROW(X170)))&gt;0,"Cruzado","Sin cruce")))</f>
        <v>Sin cruce</v>
      </c>
      <c r="AR170" s="23" t="str" cm="1">
        <f t="array" ref="AR170">IF(AE170="","",IF(SUMPRODUCT((AE170=$AE$7:$AE$2085)*(AI170=$AI$7:$AI$2085)*(AO170=$AO$7:$AO$2085)*(AP170=$AP$7:$AP$2085)*(ROW($AE$7:$AE$2085)&lt;&gt;ROW(AE170))*((S170=0)*($S$7:$S$2085&gt;0)+(S170&gt;0)*($S$7:$S$2085=0)))&gt;0,"SALONES UNIDOS",IF(SUMPRODUCT((AE170=$AE$7:$AE$2085)*(AI170=$AI$7:$AI$2085)*((AO170&lt;$AP$7:$AP$2085)*(AP170&gt;$AO$7:$AO$2085))*(ROW($AE$7:$AE$2085)&lt;&gt;ROW(AE170)))&gt;0,"Cruzado","Sin cruce")))</f>
        <v/>
      </c>
      <c r="AS170" s="94" t="str">
        <f t="shared" si="3"/>
        <v>EN7FILIALA</v>
      </c>
      <c r="AT170" s="94" t="str" cm="1">
        <f t="array" ref="AT170">IF(AS170="","",IF(SUMPRODUCT((AS170=$AS$7:$AS$2085)*(AI170=$AI$7:$AI$2085)*(AO170=$AO$7:$AO$2085)*(AP170=$AP$7:$AP$2085)*(ROW($AS$7:$AS$2085)&lt;&gt;ROW(AS170))*((S170=0)*($S$7:$S$2085&gt;0)+(S170&gt;0)*($S$7:$S$2085=0)))&gt;0,"SALONES UNIDOS",IF(SUMPRODUCT((AS170=$AS$7:$AS$2085)*(AI170=$AI$7:$AI$2085)*((AO170&lt;$AP$7:$AP$2085)*(AP170&gt;$AO$7:$AO$2085))*(ROW($AS$7:$AS$2085)&lt;&gt;ROW(AS170)))&gt;0,"Cruzado","Sin cruce")))</f>
        <v>Sin cruce</v>
      </c>
    </row>
    <row r="171" spans="3:46" s="9" customFormat="1" ht="18.75" hidden="1" customHeight="1">
      <c r="C171" s="496" t="s">
        <v>572</v>
      </c>
      <c r="D171" s="479" t="s">
        <v>573</v>
      </c>
      <c r="E171" s="479">
        <v>20261</v>
      </c>
      <c r="F171" s="503" t="s">
        <v>38</v>
      </c>
      <c r="G171" s="497" t="s">
        <v>80</v>
      </c>
      <c r="H171" s="503" t="s">
        <v>63</v>
      </c>
      <c r="I171" s="503">
        <v>7</v>
      </c>
      <c r="J171" s="503" t="s">
        <v>41</v>
      </c>
      <c r="K171" s="503" t="s">
        <v>41</v>
      </c>
      <c r="L171" s="499" t="s">
        <v>694</v>
      </c>
      <c r="M171" s="535" t="s">
        <v>695</v>
      </c>
      <c r="N171" s="15" t="s">
        <v>637</v>
      </c>
      <c r="O171" s="15" t="s">
        <v>578</v>
      </c>
      <c r="P171" s="503" t="s">
        <v>579</v>
      </c>
      <c r="Q171" s="15">
        <v>3</v>
      </c>
      <c r="R171" s="15">
        <v>4</v>
      </c>
      <c r="S171" s="479">
        <v>7</v>
      </c>
      <c r="T171" s="15">
        <v>5</v>
      </c>
      <c r="U171" s="471"/>
      <c r="V171" s="550">
        <v>35</v>
      </c>
      <c r="W171" s="497">
        <v>21529591</v>
      </c>
      <c r="X171" s="566" t="s">
        <v>281</v>
      </c>
      <c r="Y171" s="15" t="s">
        <v>579</v>
      </c>
      <c r="Z171" s="15"/>
      <c r="AA171" s="15"/>
      <c r="AB171" s="15"/>
      <c r="AC171" s="15" t="s">
        <v>696</v>
      </c>
      <c r="AD171" s="15"/>
      <c r="AE171" s="479"/>
      <c r="AF171" s="497"/>
      <c r="AG171" s="497"/>
      <c r="AH171" s="497" t="s">
        <v>203</v>
      </c>
      <c r="AI171" s="15">
        <v>5</v>
      </c>
      <c r="AJ171" s="15">
        <v>14</v>
      </c>
      <c r="AK171" s="15">
        <v>20</v>
      </c>
      <c r="AL171" s="15">
        <v>20</v>
      </c>
      <c r="AM171" s="15">
        <v>10</v>
      </c>
      <c r="AN171" s="490">
        <f>IF(AJ171="",S171,ROUND(((((AL171/24)+(AM171/1440))-((AJ171/24)+(AK171/1440)))*1440/50),5))</f>
        <v>7</v>
      </c>
      <c r="AO171" s="491">
        <f>AJ171/24+AK171/1440</f>
        <v>0.59722222222222221</v>
      </c>
      <c r="AP171" s="491">
        <f>AL171/24+AM171/1440</f>
        <v>0.84027777777777779</v>
      </c>
      <c r="AQ171" s="23" t="str" cm="1">
        <f t="array" ref="AQ171">IF(X171="","",IF(SUMPRODUCT((X171=$X$7:$X$2085)*(AI171=$AI$7:$AI$2085)*(AO171=$AO$7:$AO$2085)*(AP171=$AP$7:$AP$2085)*(ROW($X$7:$X$2085)&lt;&gt;ROW(X171))*((S171=0)*($S$7:$S$2085&gt;0)+(S171&gt;0)*($S$7:$S$2085=0)))&gt;0,"SALONES UNIDOS",IF(SUMPRODUCT((X171=$X$7:$X$2085)*(AI171=$AI$7:$AI$2085)*((AO171&lt;$AP$7:$AP$2085)*(AP171&gt;$AO$7:$AO$2085))*(ROW($X$7:$X$2085)&lt;&gt;ROW(X171)))&gt;0,"Cruzado","Sin cruce")))</f>
        <v>Sin cruce</v>
      </c>
      <c r="AR171" s="23" t="str" cm="1">
        <f t="array" ref="AR171">IF(AE171="","",IF(SUMPRODUCT((AE171=$AE$7:$AE$2085)*(AI171=$AI$7:$AI$2085)*(AO171=$AO$7:$AO$2085)*(AP171=$AP$7:$AP$2085)*(ROW($AE$7:$AE$2085)&lt;&gt;ROW(AE171))*((S171=0)*($S$7:$S$2085&gt;0)+(S171&gt;0)*($S$7:$S$2085=0)))&gt;0,"SALONES UNIDOS",IF(SUMPRODUCT((AE171=$AE$7:$AE$2085)*(AI171=$AI$7:$AI$2085)*((AO171&lt;$AP$7:$AP$2085)*(AP171&gt;$AO$7:$AO$2085))*(ROW($AE$7:$AE$2085)&lt;&gt;ROW(AE171)))&gt;0,"Cruzado","Sin cruce")))</f>
        <v/>
      </c>
      <c r="AS171" s="94" t="str">
        <f t="shared" si="3"/>
        <v>EN7FILIALA</v>
      </c>
      <c r="AT171" s="94" t="str" cm="1">
        <f t="array" ref="AT171">IF(AS171="","",IF(SUMPRODUCT((AS171=$AS$7:$AS$2085)*(AI171=$AI$7:$AI$2085)*(AO171=$AO$7:$AO$2085)*(AP171=$AP$7:$AP$2085)*(ROW($AS$7:$AS$2085)&lt;&gt;ROW(AS171))*((S171=0)*($S$7:$S$2085&gt;0)+(S171&gt;0)*($S$7:$S$2085=0)))&gt;0,"SALONES UNIDOS",IF(SUMPRODUCT((AS171=$AS$7:$AS$2085)*(AI171=$AI$7:$AI$2085)*((AO171&lt;$AP$7:$AP$2085)*(AP171&gt;$AO$7:$AO$2085))*(ROW($AS$7:$AS$2085)&lt;&gt;ROW(AS171)))&gt;0,"Cruzado","Sin cruce")))</f>
        <v>Sin cruce</v>
      </c>
    </row>
    <row r="172" spans="3:46" s="9" customFormat="1" ht="18.75" hidden="1" customHeight="1">
      <c r="C172" s="496" t="s">
        <v>572</v>
      </c>
      <c r="D172" s="479" t="s">
        <v>573</v>
      </c>
      <c r="E172" s="479">
        <v>20261</v>
      </c>
      <c r="F172" s="503" t="s">
        <v>38</v>
      </c>
      <c r="G172" s="497" t="s">
        <v>80</v>
      </c>
      <c r="H172" s="503" t="s">
        <v>63</v>
      </c>
      <c r="I172" s="503">
        <v>7</v>
      </c>
      <c r="J172" s="504" t="s">
        <v>574</v>
      </c>
      <c r="K172" s="503" t="s">
        <v>41</v>
      </c>
      <c r="L172" s="499" t="s">
        <v>697</v>
      </c>
      <c r="M172" s="535" t="s">
        <v>698</v>
      </c>
      <c r="N172" s="15" t="s">
        <v>637</v>
      </c>
      <c r="O172" s="15" t="s">
        <v>578</v>
      </c>
      <c r="P172" s="503" t="s">
        <v>579</v>
      </c>
      <c r="Q172" s="483">
        <v>0</v>
      </c>
      <c r="R172" s="483">
        <v>2</v>
      </c>
      <c r="S172" s="479">
        <v>2</v>
      </c>
      <c r="T172" s="15">
        <v>6</v>
      </c>
      <c r="U172" s="471"/>
      <c r="V172" s="551">
        <v>18</v>
      </c>
      <c r="W172" s="497">
        <v>45440179</v>
      </c>
      <c r="X172" s="566" t="s">
        <v>249</v>
      </c>
      <c r="Y172" s="15" t="s">
        <v>579</v>
      </c>
      <c r="Z172" s="15"/>
      <c r="AA172" s="15"/>
      <c r="AB172" s="15"/>
      <c r="AC172" s="493"/>
      <c r="AD172" s="15"/>
      <c r="AE172" s="15" t="s">
        <v>699</v>
      </c>
      <c r="AF172" s="497"/>
      <c r="AG172" s="497"/>
      <c r="AH172" s="497" t="s">
        <v>100</v>
      </c>
      <c r="AI172" s="15">
        <v>2</v>
      </c>
      <c r="AJ172" s="15">
        <v>7</v>
      </c>
      <c r="AK172" s="15">
        <v>40</v>
      </c>
      <c r="AL172" s="15">
        <v>9</v>
      </c>
      <c r="AM172" s="15">
        <v>20</v>
      </c>
      <c r="AN172" s="490">
        <f>IF(AJ172="",S172,ROUND(((((AL172/24)+(AM172/1440))-((AJ172/24)+(AK172/1440)))*1440/50),5))</f>
        <v>2</v>
      </c>
      <c r="AO172" s="491">
        <f>AJ172/24+AK172/1440</f>
        <v>0.31944444444444448</v>
      </c>
      <c r="AP172" s="491">
        <f>AL172/24+AM172/1440</f>
        <v>0.3888888888888889</v>
      </c>
      <c r="AQ172" s="23" t="str" cm="1">
        <f t="array" ref="AQ172">IF(X172="","",IF(SUMPRODUCT((X172=$X$7:$X$2085)*(AI172=$AI$7:$AI$2085)*(AO172=$AO$7:$AO$2085)*(AP172=$AP$7:$AP$2085)*(ROW($X$7:$X$2085)&lt;&gt;ROW(X172))*((S172=0)*($S$7:$S$2085&gt;0)+(S172&gt;0)*($S$7:$S$2085=0)))&gt;0,"SALONES UNIDOS",IF(SUMPRODUCT((X172=$X$7:$X$2085)*(AI172=$AI$7:$AI$2085)*((AO172&lt;$AP$7:$AP$2085)*(AP172&gt;$AO$7:$AO$2085))*(ROW($X$7:$X$2085)&lt;&gt;ROW(X172)))&gt;0,"Cruzado","Sin cruce")))</f>
        <v>Sin cruce</v>
      </c>
      <c r="AR172" s="23" t="str" cm="1">
        <f t="array" ref="AR172">IF(AE172="","",IF(SUMPRODUCT((AE172=$AE$7:$AE$2085)*(AI172=$AI$7:$AI$2085)*(AO172=$AO$7:$AO$2085)*(AP172=$AP$7:$AP$2085)*(ROW($AE$7:$AE$2085)&lt;&gt;ROW(AE172))*((S172=0)*($S$7:$S$2085&gt;0)+(S172&gt;0)*($S$7:$S$2085=0)))&gt;0,"SALONES UNIDOS",IF(SUMPRODUCT((AE172=$AE$7:$AE$2085)*(AI172=$AI$7:$AI$2085)*((AO172&lt;$AP$7:$AP$2085)*(AP172&gt;$AO$7:$AO$2085))*(ROW($AE$7:$AE$2085)&lt;&gt;ROW(AE172)))&gt;0,"Cruzado","Sin cruce")))</f>
        <v>Sin cruce</v>
      </c>
      <c r="AS172" s="94" t="str">
        <f t="shared" si="3"/>
        <v>EN7FILIALA</v>
      </c>
      <c r="AT172" s="94" t="str" cm="1">
        <f t="array" ref="AT172">IF(AS172="","",IF(SUMPRODUCT((AS172=$AS$7:$AS$2085)*(AI172=$AI$7:$AI$2085)*(AO172=$AO$7:$AO$2085)*(AP172=$AP$7:$AP$2085)*(ROW($AS$7:$AS$2085)&lt;&gt;ROW(AS172))*((S172=0)*($S$7:$S$2085&gt;0)+(S172&gt;0)*($S$7:$S$2085=0)))&gt;0,"SALONES UNIDOS",IF(SUMPRODUCT((AS172=$AS$7:$AS$2085)*(AI172=$AI$7:$AI$2085)*((AO172&lt;$AP$7:$AP$2085)*(AP172&gt;$AO$7:$AO$2085))*(ROW($AS$7:$AS$2085)&lt;&gt;ROW(AS172)))&gt;0,"Cruzado","Sin cruce")))</f>
        <v>Sin cruce</v>
      </c>
    </row>
    <row r="173" spans="3:46" s="9" customFormat="1" ht="18.75" hidden="1" customHeight="1">
      <c r="C173" s="496" t="s">
        <v>572</v>
      </c>
      <c r="D173" s="479" t="s">
        <v>573</v>
      </c>
      <c r="E173" s="479">
        <v>20261</v>
      </c>
      <c r="F173" s="503" t="s">
        <v>38</v>
      </c>
      <c r="G173" s="497" t="s">
        <v>80</v>
      </c>
      <c r="H173" s="503" t="s">
        <v>63</v>
      </c>
      <c r="I173" s="503">
        <v>7</v>
      </c>
      <c r="J173" s="504" t="s">
        <v>583</v>
      </c>
      <c r="K173" s="503" t="s">
        <v>41</v>
      </c>
      <c r="L173" s="499" t="s">
        <v>697</v>
      </c>
      <c r="M173" s="535" t="s">
        <v>698</v>
      </c>
      <c r="N173" s="15" t="s">
        <v>637</v>
      </c>
      <c r="O173" s="15" t="s">
        <v>578</v>
      </c>
      <c r="P173" s="503" t="s">
        <v>579</v>
      </c>
      <c r="Q173" s="15">
        <v>0</v>
      </c>
      <c r="R173" s="15">
        <v>2</v>
      </c>
      <c r="S173" s="479">
        <v>2</v>
      </c>
      <c r="T173" s="15">
        <v>6</v>
      </c>
      <c r="U173" s="471"/>
      <c r="V173" s="551">
        <v>17</v>
      </c>
      <c r="W173" s="497">
        <v>45440179</v>
      </c>
      <c r="X173" s="566" t="s">
        <v>249</v>
      </c>
      <c r="Y173" s="15" t="s">
        <v>579</v>
      </c>
      <c r="Z173" s="15"/>
      <c r="AA173" s="15"/>
      <c r="AB173" s="15"/>
      <c r="AC173" s="493"/>
      <c r="AD173" s="15"/>
      <c r="AE173" s="15" t="s">
        <v>699</v>
      </c>
      <c r="AF173" s="497"/>
      <c r="AG173" s="497"/>
      <c r="AH173" s="497" t="s">
        <v>100</v>
      </c>
      <c r="AI173" s="15">
        <v>2</v>
      </c>
      <c r="AJ173" s="15">
        <v>9</v>
      </c>
      <c r="AK173" s="15">
        <v>20</v>
      </c>
      <c r="AL173" s="15">
        <v>11</v>
      </c>
      <c r="AM173" s="15">
        <v>0</v>
      </c>
      <c r="AN173" s="490">
        <f>IF(AJ173="",S173,ROUND(((((AL173/24)+(AM173/1440))-((AJ173/24)+(AK173/1440)))*1440/50),5))</f>
        <v>2</v>
      </c>
      <c r="AO173" s="491">
        <f>AJ173/24+AK173/1440</f>
        <v>0.3888888888888889</v>
      </c>
      <c r="AP173" s="491">
        <f>AL173/24+AM173/1440</f>
        <v>0.45833333333333331</v>
      </c>
      <c r="AQ173" s="23" t="str" cm="1">
        <f t="array" ref="AQ173">IF(X173="","",IF(SUMPRODUCT((X173=$X$7:$X$2085)*(AI173=$AI$7:$AI$2085)*(AO173=$AO$7:$AO$2085)*(AP173=$AP$7:$AP$2085)*(ROW($X$7:$X$2085)&lt;&gt;ROW(X173))*((S173=0)*($S$7:$S$2085&gt;0)+(S173&gt;0)*($S$7:$S$2085=0)))&gt;0,"SALONES UNIDOS",IF(SUMPRODUCT((X173=$X$7:$X$2085)*(AI173=$AI$7:$AI$2085)*((AO173&lt;$AP$7:$AP$2085)*(AP173&gt;$AO$7:$AO$2085))*(ROW($X$7:$X$2085)&lt;&gt;ROW(X173)))&gt;0,"Cruzado","Sin cruce")))</f>
        <v>Sin cruce</v>
      </c>
      <c r="AR173" s="23" t="str" cm="1">
        <f t="array" ref="AR173">IF(AE173="","",IF(SUMPRODUCT((AE173=$AE$7:$AE$2085)*(AI173=$AI$7:$AI$2085)*(AO173=$AO$7:$AO$2085)*(AP173=$AP$7:$AP$2085)*(ROW($AE$7:$AE$2085)&lt;&gt;ROW(AE173))*((S173=0)*($S$7:$S$2085&gt;0)+(S173&gt;0)*($S$7:$S$2085=0)))&gt;0,"SALONES UNIDOS",IF(SUMPRODUCT((AE173=$AE$7:$AE$2085)*(AI173=$AI$7:$AI$2085)*((AO173&lt;$AP$7:$AP$2085)*(AP173&gt;$AO$7:$AO$2085))*(ROW($AE$7:$AE$2085)&lt;&gt;ROW(AE173)))&gt;0,"Cruzado","Sin cruce")))</f>
        <v>Sin cruce</v>
      </c>
      <c r="AS173" s="94" t="str">
        <f t="shared" si="3"/>
        <v>EN7FILIALA</v>
      </c>
      <c r="AT173" s="94" t="str" cm="1">
        <f t="array" ref="AT173">IF(AS173="","",IF(SUMPRODUCT((AS173=$AS$7:$AS$2085)*(AI173=$AI$7:$AI$2085)*(AO173=$AO$7:$AO$2085)*(AP173=$AP$7:$AP$2085)*(ROW($AS$7:$AS$2085)&lt;&gt;ROW(AS173))*((S173=0)*($S$7:$S$2085&gt;0)+(S173&gt;0)*($S$7:$S$2085=0)))&gt;0,"SALONES UNIDOS",IF(SUMPRODUCT((AS173=$AS$7:$AS$2085)*(AI173=$AI$7:$AI$2085)*((AO173&lt;$AP$7:$AP$2085)*(AP173&gt;$AO$7:$AO$2085))*(ROW($AS$7:$AS$2085)&lt;&gt;ROW(AS173)))&gt;0,"Cruzado","Sin cruce")))</f>
        <v>Sin cruce</v>
      </c>
    </row>
    <row r="174" spans="3:46" s="9" customFormat="1" ht="18.75" hidden="1" customHeight="1">
      <c r="C174" s="496" t="s">
        <v>572</v>
      </c>
      <c r="D174" s="479" t="s">
        <v>573</v>
      </c>
      <c r="E174" s="479">
        <v>20261</v>
      </c>
      <c r="F174" s="503" t="s">
        <v>38</v>
      </c>
      <c r="G174" s="497" t="s">
        <v>80</v>
      </c>
      <c r="H174" s="503" t="s">
        <v>63</v>
      </c>
      <c r="I174" s="503">
        <v>7</v>
      </c>
      <c r="J174" s="504" t="s">
        <v>41</v>
      </c>
      <c r="K174" s="503" t="s">
        <v>41</v>
      </c>
      <c r="L174" s="499" t="s">
        <v>697</v>
      </c>
      <c r="M174" s="535" t="s">
        <v>698</v>
      </c>
      <c r="N174" s="15" t="s">
        <v>637</v>
      </c>
      <c r="O174" s="15" t="s">
        <v>578</v>
      </c>
      <c r="P174" s="503" t="s">
        <v>579</v>
      </c>
      <c r="Q174" s="483">
        <v>2</v>
      </c>
      <c r="R174" s="483">
        <v>0</v>
      </c>
      <c r="S174" s="479">
        <v>2</v>
      </c>
      <c r="T174" s="15">
        <v>6</v>
      </c>
      <c r="U174" s="471"/>
      <c r="V174" s="551">
        <v>35</v>
      </c>
      <c r="W174" s="497">
        <v>45440179</v>
      </c>
      <c r="X174" s="566" t="s">
        <v>249</v>
      </c>
      <c r="Y174" s="15" t="s">
        <v>579</v>
      </c>
      <c r="Z174" s="15"/>
      <c r="AA174" s="15"/>
      <c r="AB174" s="15"/>
      <c r="AC174" s="15" t="s">
        <v>696</v>
      </c>
      <c r="AD174" s="15"/>
      <c r="AE174" s="479"/>
      <c r="AF174" s="497"/>
      <c r="AG174" s="497"/>
      <c r="AH174" s="497" t="s">
        <v>582</v>
      </c>
      <c r="AI174" s="15">
        <v>2</v>
      </c>
      <c r="AJ174" s="15">
        <v>11</v>
      </c>
      <c r="AK174" s="15">
        <v>0</v>
      </c>
      <c r="AL174" s="15">
        <v>12</v>
      </c>
      <c r="AM174" s="15">
        <v>40</v>
      </c>
      <c r="AN174" s="490">
        <f>IF(AJ174="",S174,ROUND(((((AL174/24)+(AM174/1440))-((AJ174/24)+(AK174/1440)))*1440/50),5))</f>
        <v>2</v>
      </c>
      <c r="AO174" s="491">
        <f>AJ174/24+AK174/1440</f>
        <v>0.45833333333333331</v>
      </c>
      <c r="AP174" s="491">
        <f>AL174/24+AM174/1440</f>
        <v>0.52777777777777779</v>
      </c>
      <c r="AQ174" s="23" t="str" cm="1">
        <f t="array" ref="AQ174">IF(X174="","",IF(SUMPRODUCT((X174=$X$7:$X$2085)*(AI174=$AI$7:$AI$2085)*(AO174=$AO$7:$AO$2085)*(AP174=$AP$7:$AP$2085)*(ROW($X$7:$X$2085)&lt;&gt;ROW(X174))*((S174=0)*($S$7:$S$2085&gt;0)+(S174&gt;0)*($S$7:$S$2085=0)))&gt;0,"SALONES UNIDOS",IF(SUMPRODUCT((X174=$X$7:$X$2085)*(AI174=$AI$7:$AI$2085)*((AO174&lt;$AP$7:$AP$2085)*(AP174&gt;$AO$7:$AO$2085))*(ROW($X$7:$X$2085)&lt;&gt;ROW(X174)))&gt;0,"Cruzado","Sin cruce")))</f>
        <v>Sin cruce</v>
      </c>
      <c r="AR174" s="23" t="str" cm="1">
        <f t="array" ref="AR174">IF(AE174="","",IF(SUMPRODUCT((AE174=$AE$7:$AE$2085)*(AI174=$AI$7:$AI$2085)*(AO174=$AO$7:$AO$2085)*(AP174=$AP$7:$AP$2085)*(ROW($AE$7:$AE$2085)&lt;&gt;ROW(AE174))*((S174=0)*($S$7:$S$2085&gt;0)+(S174&gt;0)*($S$7:$S$2085=0)))&gt;0,"SALONES UNIDOS",IF(SUMPRODUCT((AE174=$AE$7:$AE$2085)*(AI174=$AI$7:$AI$2085)*((AO174&lt;$AP$7:$AP$2085)*(AP174&gt;$AO$7:$AO$2085))*(ROW($AE$7:$AE$2085)&lt;&gt;ROW(AE174)))&gt;0,"Cruzado","Sin cruce")))</f>
        <v/>
      </c>
      <c r="AS174" s="94" t="str">
        <f t="shared" si="3"/>
        <v>EN7FILIALA</v>
      </c>
      <c r="AT174" s="94" t="str" cm="1">
        <f t="array" ref="AT174">IF(AS174="","",IF(SUMPRODUCT((AS174=$AS$7:$AS$2085)*(AI174=$AI$7:$AI$2085)*(AO174=$AO$7:$AO$2085)*(AP174=$AP$7:$AP$2085)*(ROW($AS$7:$AS$2085)&lt;&gt;ROW(AS174))*((S174=0)*($S$7:$S$2085&gt;0)+(S174&gt;0)*($S$7:$S$2085=0)))&gt;0,"SALONES UNIDOS",IF(SUMPRODUCT((AS174=$AS$7:$AS$2085)*(AI174=$AI$7:$AI$2085)*((AO174&lt;$AP$7:$AP$2085)*(AP174&gt;$AO$7:$AO$2085))*(ROW($AS$7:$AS$2085)&lt;&gt;ROW(AS174)))&gt;0,"Cruzado","Sin cruce")))</f>
        <v>Sin cruce</v>
      </c>
    </row>
    <row r="175" spans="3:46" s="9" customFormat="1" ht="18.75" hidden="1" customHeight="1">
      <c r="C175" s="496" t="s">
        <v>572</v>
      </c>
      <c r="D175" s="479" t="s">
        <v>573</v>
      </c>
      <c r="E175" s="479">
        <v>20261</v>
      </c>
      <c r="F175" s="503" t="s">
        <v>38</v>
      </c>
      <c r="G175" s="497" t="s">
        <v>80</v>
      </c>
      <c r="H175" s="503" t="s">
        <v>63</v>
      </c>
      <c r="I175" s="503">
        <v>7</v>
      </c>
      <c r="J175" s="503" t="s">
        <v>41</v>
      </c>
      <c r="K175" s="503" t="s">
        <v>41</v>
      </c>
      <c r="L175" s="499" t="s">
        <v>697</v>
      </c>
      <c r="M175" s="535" t="s">
        <v>698</v>
      </c>
      <c r="N175" s="15" t="s">
        <v>637</v>
      </c>
      <c r="O175" s="15" t="s">
        <v>578</v>
      </c>
      <c r="P175" s="503" t="s">
        <v>579</v>
      </c>
      <c r="Q175" s="15">
        <v>0</v>
      </c>
      <c r="R175" s="15">
        <v>6</v>
      </c>
      <c r="S175" s="479">
        <v>6</v>
      </c>
      <c r="T175" s="15">
        <v>6</v>
      </c>
      <c r="U175" s="471"/>
      <c r="V175" s="550">
        <v>35</v>
      </c>
      <c r="W175" s="497">
        <v>45440179</v>
      </c>
      <c r="X175" s="566" t="s">
        <v>249</v>
      </c>
      <c r="Y175" s="15" t="s">
        <v>579</v>
      </c>
      <c r="Z175" s="15"/>
      <c r="AA175" s="15"/>
      <c r="AB175" s="15"/>
      <c r="AC175" s="15" t="s">
        <v>691</v>
      </c>
      <c r="AD175" s="15"/>
      <c r="AE175" s="479"/>
      <c r="AF175" s="497"/>
      <c r="AG175" s="497"/>
      <c r="AH175" s="497" t="s">
        <v>100</v>
      </c>
      <c r="AI175" s="15">
        <v>5</v>
      </c>
      <c r="AJ175" s="15">
        <v>7</v>
      </c>
      <c r="AK175" s="15">
        <v>40</v>
      </c>
      <c r="AL175" s="15">
        <v>12</v>
      </c>
      <c r="AM175" s="15">
        <v>40</v>
      </c>
      <c r="AN175" s="490">
        <f>IF(AJ175="",S175,ROUND(((((AL175/24)+(AM175/1440))-((AJ175/24)+(AK175/1440)))*1440/50),5))</f>
        <v>6</v>
      </c>
      <c r="AO175" s="491">
        <f>AJ175/24+AK175/1440</f>
        <v>0.31944444444444448</v>
      </c>
      <c r="AP175" s="491">
        <f>AL175/24+AM175/1440</f>
        <v>0.52777777777777779</v>
      </c>
      <c r="AQ175" s="23" t="str" cm="1">
        <f t="array" ref="AQ175">IF(X175="","",IF(SUMPRODUCT((X175=$X$7:$X$2085)*(AI175=$AI$7:$AI$2085)*(AO175=$AO$7:$AO$2085)*(AP175=$AP$7:$AP$2085)*(ROW($X$7:$X$2085)&lt;&gt;ROW(X175))*((S175=0)*($S$7:$S$2085&gt;0)+(S175&gt;0)*($S$7:$S$2085=0)))&gt;0,"SALONES UNIDOS",IF(SUMPRODUCT((X175=$X$7:$X$2085)*(AI175=$AI$7:$AI$2085)*((AO175&lt;$AP$7:$AP$2085)*(AP175&gt;$AO$7:$AO$2085))*(ROW($X$7:$X$2085)&lt;&gt;ROW(X175)))&gt;0,"Cruzado","Sin cruce")))</f>
        <v>Sin cruce</v>
      </c>
      <c r="AR175" s="23" t="str" cm="1">
        <f t="array" ref="AR175">IF(AE175="","",IF(SUMPRODUCT((AE175=$AE$7:$AE$2085)*(AI175=$AI$7:$AI$2085)*(AO175=$AO$7:$AO$2085)*(AP175=$AP$7:$AP$2085)*(ROW($AE$7:$AE$2085)&lt;&gt;ROW(AE175))*((S175=0)*($S$7:$S$2085&gt;0)+(S175&gt;0)*($S$7:$S$2085=0)))&gt;0,"SALONES UNIDOS",IF(SUMPRODUCT((AE175=$AE$7:$AE$2085)*(AI175=$AI$7:$AI$2085)*((AO175&lt;$AP$7:$AP$2085)*(AP175&gt;$AO$7:$AO$2085))*(ROW($AE$7:$AE$2085)&lt;&gt;ROW(AE175)))&gt;0,"Cruzado","Sin cruce")))</f>
        <v/>
      </c>
      <c r="AS175" s="94" t="str">
        <f t="shared" si="3"/>
        <v>EN7FILIALA</v>
      </c>
      <c r="AT175" s="94" t="str" cm="1">
        <f t="array" ref="AT175">IF(AS175="","",IF(SUMPRODUCT((AS175=$AS$7:$AS$2085)*(AI175=$AI$7:$AI$2085)*(AO175=$AO$7:$AO$2085)*(AP175=$AP$7:$AP$2085)*(ROW($AS$7:$AS$2085)&lt;&gt;ROW(AS175))*((S175=0)*($S$7:$S$2085&gt;0)+(S175&gt;0)*($S$7:$S$2085=0)))&gt;0,"SALONES UNIDOS",IF(SUMPRODUCT((AS175=$AS$7:$AS$2085)*(AI175=$AI$7:$AI$2085)*((AO175&lt;$AP$7:$AP$2085)*(AP175&gt;$AO$7:$AO$2085))*(ROW($AS$7:$AS$2085)&lt;&gt;ROW(AS175)))&gt;0,"Cruzado","Sin cruce")))</f>
        <v>Sin cruce</v>
      </c>
    </row>
    <row r="176" spans="3:46" s="9" customFormat="1" ht="18.75" hidden="1" customHeight="1">
      <c r="C176" s="496" t="s">
        <v>572</v>
      </c>
      <c r="D176" s="479" t="s">
        <v>573</v>
      </c>
      <c r="E176" s="479">
        <v>20261</v>
      </c>
      <c r="F176" s="503" t="s">
        <v>38</v>
      </c>
      <c r="G176" s="497" t="s">
        <v>80</v>
      </c>
      <c r="H176" s="503" t="s">
        <v>63</v>
      </c>
      <c r="I176" s="503">
        <v>7</v>
      </c>
      <c r="J176" s="503" t="s">
        <v>41</v>
      </c>
      <c r="K176" s="503" t="s">
        <v>41</v>
      </c>
      <c r="L176" s="499" t="s">
        <v>700</v>
      </c>
      <c r="M176" s="535" t="s">
        <v>701</v>
      </c>
      <c r="N176" s="15" t="s">
        <v>577</v>
      </c>
      <c r="O176" s="15" t="s">
        <v>578</v>
      </c>
      <c r="P176" s="503" t="s">
        <v>624</v>
      </c>
      <c r="Q176" s="15">
        <v>3</v>
      </c>
      <c r="R176" s="15">
        <v>0</v>
      </c>
      <c r="S176" s="479">
        <v>3</v>
      </c>
      <c r="T176" s="15">
        <v>3</v>
      </c>
      <c r="U176" s="471"/>
      <c r="V176" s="550">
        <v>50</v>
      </c>
      <c r="W176" s="497">
        <v>40689619</v>
      </c>
      <c r="X176" s="566" t="s">
        <v>269</v>
      </c>
      <c r="Y176" s="15" t="s">
        <v>624</v>
      </c>
      <c r="Z176" s="15"/>
      <c r="AA176" s="15"/>
      <c r="AB176" s="15"/>
      <c r="AC176" s="493"/>
      <c r="AD176" s="15"/>
      <c r="AE176" s="479"/>
      <c r="AF176" s="497"/>
      <c r="AG176" s="497"/>
      <c r="AH176" s="15" t="s">
        <v>582</v>
      </c>
      <c r="AI176" s="15">
        <v>3</v>
      </c>
      <c r="AJ176" s="15">
        <v>16</v>
      </c>
      <c r="AK176" s="15">
        <v>50</v>
      </c>
      <c r="AL176" s="15">
        <v>19</v>
      </c>
      <c r="AM176" s="15">
        <v>20</v>
      </c>
      <c r="AN176" s="490">
        <f>IF(AJ176="",S176,ROUND(((((AL176/24)+(AM176/1440))-((AJ176/24)+(AK176/1440)))*1440/50),5))</f>
        <v>3</v>
      </c>
      <c r="AO176" s="491">
        <f>AJ176/24+AK176/1440</f>
        <v>0.70138888888888884</v>
      </c>
      <c r="AP176" s="491">
        <f>AL176/24+AM176/1440</f>
        <v>0.80555555555555547</v>
      </c>
      <c r="AQ176" s="23" t="str" cm="1">
        <f t="array" ref="AQ176">IF(X176="","",IF(SUMPRODUCT((X176=$X$7:$X$2085)*(AI176=$AI$7:$AI$2085)*(AO176=$AO$7:$AO$2085)*(AP176=$AP$7:$AP$2085)*(ROW($X$7:$X$2085)&lt;&gt;ROW(X176))*((S176=0)*($S$7:$S$2085&gt;0)+(S176&gt;0)*($S$7:$S$2085=0)))&gt;0,"SALONES UNIDOS",IF(SUMPRODUCT((X176=$X$7:$X$2085)*(AI176=$AI$7:$AI$2085)*((AO176&lt;$AP$7:$AP$2085)*(AP176&gt;$AO$7:$AO$2085))*(ROW($X$7:$X$2085)&lt;&gt;ROW(X176)))&gt;0,"Cruzado","Sin cruce")))</f>
        <v>Sin cruce</v>
      </c>
      <c r="AR176" s="23" t="str" cm="1">
        <f t="array" ref="AR176">IF(AE176="","",IF(SUMPRODUCT((AE176=$AE$7:$AE$2085)*(AI176=$AI$7:$AI$2085)*(AO176=$AO$7:$AO$2085)*(AP176=$AP$7:$AP$2085)*(ROW($AE$7:$AE$2085)&lt;&gt;ROW(AE176))*((S176=0)*($S$7:$S$2085&gt;0)+(S176&gt;0)*($S$7:$S$2085=0)))&gt;0,"SALONES UNIDOS",IF(SUMPRODUCT((AE176=$AE$7:$AE$2085)*(AI176=$AI$7:$AI$2085)*((AO176&lt;$AP$7:$AP$2085)*(AP176&gt;$AO$7:$AO$2085))*(ROW($AE$7:$AE$2085)&lt;&gt;ROW(AE176)))&gt;0,"Cruzado","Sin cruce")))</f>
        <v/>
      </c>
      <c r="AS176" s="94" t="str">
        <f t="shared" si="3"/>
        <v>EN7FILIALA</v>
      </c>
      <c r="AT176" s="94" t="str" cm="1">
        <f t="array" ref="AT176">IF(AS176="","",IF(SUMPRODUCT((AS176=$AS$7:$AS$2085)*(AI176=$AI$7:$AI$2085)*(AO176=$AO$7:$AO$2085)*(AP176=$AP$7:$AP$2085)*(ROW($AS$7:$AS$2085)&lt;&gt;ROW(AS176))*((S176=0)*($S$7:$S$2085&gt;0)+(S176&gt;0)*($S$7:$S$2085=0)))&gt;0,"SALONES UNIDOS",IF(SUMPRODUCT((AS176=$AS$7:$AS$2085)*(AI176=$AI$7:$AI$2085)*((AO176&lt;$AP$7:$AP$2085)*(AP176&gt;$AO$7:$AO$2085))*(ROW($AS$7:$AS$2085)&lt;&gt;ROW(AS176)))&gt;0,"Cruzado","Sin cruce")))</f>
        <v>Sin cruce</v>
      </c>
    </row>
    <row r="177" spans="3:46" s="9" customFormat="1" ht="18.75" hidden="1" customHeight="1">
      <c r="C177" s="496" t="s">
        <v>572</v>
      </c>
      <c r="D177" s="479" t="s">
        <v>573</v>
      </c>
      <c r="E177" s="479">
        <v>20261</v>
      </c>
      <c r="F177" s="503" t="s">
        <v>38</v>
      </c>
      <c r="G177" s="497" t="s">
        <v>80</v>
      </c>
      <c r="H177" s="503" t="s">
        <v>63</v>
      </c>
      <c r="I177" s="503">
        <v>7</v>
      </c>
      <c r="J177" s="503" t="s">
        <v>41</v>
      </c>
      <c r="K177" s="503" t="s">
        <v>41</v>
      </c>
      <c r="L177" s="499" t="s">
        <v>702</v>
      </c>
      <c r="M177" s="535" t="s">
        <v>703</v>
      </c>
      <c r="N177" s="15" t="s">
        <v>637</v>
      </c>
      <c r="O177" s="15" t="s">
        <v>578</v>
      </c>
      <c r="P177" s="503" t="s">
        <v>579</v>
      </c>
      <c r="Q177" s="15">
        <v>2</v>
      </c>
      <c r="R177" s="15">
        <v>0</v>
      </c>
      <c r="S177" s="479">
        <v>2</v>
      </c>
      <c r="T177" s="15">
        <v>2</v>
      </c>
      <c r="U177" s="471"/>
      <c r="V177" s="550">
        <v>35</v>
      </c>
      <c r="W177" s="497">
        <v>42825709</v>
      </c>
      <c r="X177" s="566" t="s">
        <v>228</v>
      </c>
      <c r="Y177" s="15" t="s">
        <v>579</v>
      </c>
      <c r="Z177" s="15"/>
      <c r="AA177" s="15"/>
      <c r="AB177" s="15"/>
      <c r="AC177" s="15" t="s">
        <v>696</v>
      </c>
      <c r="AD177" s="15"/>
      <c r="AE177" s="479"/>
      <c r="AF177" s="497"/>
      <c r="AG177" s="497"/>
      <c r="AH177" s="497" t="s">
        <v>582</v>
      </c>
      <c r="AI177" s="15">
        <v>2</v>
      </c>
      <c r="AJ177" s="15">
        <v>14</v>
      </c>
      <c r="AK177" s="15">
        <v>20</v>
      </c>
      <c r="AL177" s="15">
        <v>16</v>
      </c>
      <c r="AM177" s="15">
        <v>0</v>
      </c>
      <c r="AN177" s="490">
        <f>IF(AJ177="",S177,ROUND(((((AL177/24)+(AM177/1440))-((AJ177/24)+(AK177/1440)))*1440/50),5))</f>
        <v>2</v>
      </c>
      <c r="AO177" s="491">
        <f>AJ177/24+AK177/1440</f>
        <v>0.59722222222222221</v>
      </c>
      <c r="AP177" s="491">
        <f>AL177/24+AM177/1440</f>
        <v>0.66666666666666663</v>
      </c>
      <c r="AQ177" s="23" t="str" cm="1">
        <f t="array" ref="AQ177">IF(X177="","",IF(SUMPRODUCT((X177=$X$7:$X$2085)*(AI177=$AI$7:$AI$2085)*(AO177=$AO$7:$AO$2085)*(AP177=$AP$7:$AP$2085)*(ROW($X$7:$X$2085)&lt;&gt;ROW(X177))*((S177=0)*($S$7:$S$2085&gt;0)+(S177&gt;0)*($S$7:$S$2085=0)))&gt;0,"SALONES UNIDOS",IF(SUMPRODUCT((X177=$X$7:$X$2085)*(AI177=$AI$7:$AI$2085)*((AO177&lt;$AP$7:$AP$2085)*(AP177&gt;$AO$7:$AO$2085))*(ROW($X$7:$X$2085)&lt;&gt;ROW(X177)))&gt;0,"Cruzado","Sin cruce")))</f>
        <v>Sin cruce</v>
      </c>
      <c r="AR177" s="23" t="str" cm="1">
        <f t="array" ref="AR177">IF(AE177="","",IF(SUMPRODUCT((AE177=$AE$7:$AE$2085)*(AI177=$AI$7:$AI$2085)*(AO177=$AO$7:$AO$2085)*(AP177=$AP$7:$AP$2085)*(ROW($AE$7:$AE$2085)&lt;&gt;ROW(AE177))*((S177=0)*($S$7:$S$2085&gt;0)+(S177&gt;0)*($S$7:$S$2085=0)))&gt;0,"SALONES UNIDOS",IF(SUMPRODUCT((AE177=$AE$7:$AE$2085)*(AI177=$AI$7:$AI$2085)*((AO177&lt;$AP$7:$AP$2085)*(AP177&gt;$AO$7:$AO$2085))*(ROW($AE$7:$AE$2085)&lt;&gt;ROW(AE177)))&gt;0,"Cruzado","Sin cruce")))</f>
        <v/>
      </c>
      <c r="AS177" s="94" t="str">
        <f t="shared" si="3"/>
        <v>EN7FILIALA</v>
      </c>
      <c r="AT177" s="94" t="str" cm="1">
        <f t="array" ref="AT177">IF(AS177="","",IF(SUMPRODUCT((AS177=$AS$7:$AS$2085)*(AI177=$AI$7:$AI$2085)*(AO177=$AO$7:$AO$2085)*(AP177=$AP$7:$AP$2085)*(ROW($AS$7:$AS$2085)&lt;&gt;ROW(AS177))*((S177=0)*($S$7:$S$2085&gt;0)+(S177&gt;0)*($S$7:$S$2085=0)))&gt;0,"SALONES UNIDOS",IF(SUMPRODUCT((AS177=$AS$7:$AS$2085)*(AI177=$AI$7:$AI$2085)*((AO177&lt;$AP$7:$AP$2085)*(AP177&gt;$AO$7:$AO$2085))*(ROW($AS$7:$AS$2085)&lt;&gt;ROW(AS177)))&gt;0,"Cruzado","Sin cruce")))</f>
        <v>Sin cruce</v>
      </c>
    </row>
    <row r="178" spans="3:46" s="9" customFormat="1" ht="18.75" hidden="1" customHeight="1">
      <c r="C178" s="496" t="s">
        <v>572</v>
      </c>
      <c r="D178" s="479" t="s">
        <v>573</v>
      </c>
      <c r="E178" s="479">
        <v>20261</v>
      </c>
      <c r="F178" s="503" t="s">
        <v>38</v>
      </c>
      <c r="G178" s="497" t="s">
        <v>80</v>
      </c>
      <c r="H178" s="503" t="s">
        <v>63</v>
      </c>
      <c r="I178" s="503">
        <v>7</v>
      </c>
      <c r="J178" s="503" t="s">
        <v>41</v>
      </c>
      <c r="K178" s="503" t="s">
        <v>41</v>
      </c>
      <c r="L178" s="499" t="s">
        <v>704</v>
      </c>
      <c r="M178" s="535" t="s">
        <v>705</v>
      </c>
      <c r="N178" s="15" t="s">
        <v>577</v>
      </c>
      <c r="O178" s="15" t="s">
        <v>578</v>
      </c>
      <c r="P178" s="503" t="s">
        <v>624</v>
      </c>
      <c r="Q178" s="15">
        <v>3</v>
      </c>
      <c r="R178" s="15">
        <v>2</v>
      </c>
      <c r="S178" s="479">
        <v>5</v>
      </c>
      <c r="T178" s="15">
        <v>4</v>
      </c>
      <c r="U178" s="471"/>
      <c r="V178" s="550">
        <v>20</v>
      </c>
      <c r="W178" s="497">
        <v>21462854</v>
      </c>
      <c r="X178" s="566" t="s">
        <v>221</v>
      </c>
      <c r="Y178" s="15" t="s">
        <v>624</v>
      </c>
      <c r="Z178" s="15"/>
      <c r="AA178" s="15"/>
      <c r="AB178" s="15"/>
      <c r="AC178" s="493"/>
      <c r="AD178" s="15"/>
      <c r="AE178" s="479"/>
      <c r="AF178" s="497"/>
      <c r="AG178" s="497"/>
      <c r="AH178" s="15" t="s">
        <v>203</v>
      </c>
      <c r="AI178" s="15">
        <v>1</v>
      </c>
      <c r="AJ178" s="15">
        <v>19</v>
      </c>
      <c r="AK178" s="15">
        <v>20</v>
      </c>
      <c r="AL178" s="15">
        <v>23</v>
      </c>
      <c r="AM178" s="15">
        <v>30</v>
      </c>
      <c r="AN178" s="490">
        <f>IF(AJ178="",S178,ROUND(((((AL178/24)+(AM178/1440))-((AJ178/24)+(AK178/1440)))*1440/50),5))</f>
        <v>5</v>
      </c>
      <c r="AO178" s="491">
        <f>AJ178/24+AK178/1440</f>
        <v>0.80555555555555547</v>
      </c>
      <c r="AP178" s="491">
        <f>AL178/24+AM178/1440</f>
        <v>0.97916666666666674</v>
      </c>
      <c r="AQ178" s="23" t="str" cm="1">
        <f t="array" ref="AQ178">IF(X178="","",IF(SUMPRODUCT((X178=$X$7:$X$2085)*(AI178=$AI$7:$AI$2085)*(AO178=$AO$7:$AO$2085)*(AP178=$AP$7:$AP$2085)*(ROW($X$7:$X$2085)&lt;&gt;ROW(X178))*((S178=0)*($S$7:$S$2085&gt;0)+(S178&gt;0)*($S$7:$S$2085=0)))&gt;0,"SALONES UNIDOS",IF(SUMPRODUCT((X178=$X$7:$X$2085)*(AI178=$AI$7:$AI$2085)*((AO178&lt;$AP$7:$AP$2085)*(AP178&gt;$AO$7:$AO$2085))*(ROW($X$7:$X$2085)&lt;&gt;ROW(X178)))&gt;0,"Cruzado","Sin cruce")))</f>
        <v>Sin cruce</v>
      </c>
      <c r="AR178" s="23" t="str" cm="1">
        <f t="array" ref="AR178">IF(AE178="","",IF(SUMPRODUCT((AE178=$AE$7:$AE$2085)*(AI178=$AI$7:$AI$2085)*(AO178=$AO$7:$AO$2085)*(AP178=$AP$7:$AP$2085)*(ROW($AE$7:$AE$2085)&lt;&gt;ROW(AE178))*((S178=0)*($S$7:$S$2085&gt;0)+(S178&gt;0)*($S$7:$S$2085=0)))&gt;0,"SALONES UNIDOS",IF(SUMPRODUCT((AE178=$AE$7:$AE$2085)*(AI178=$AI$7:$AI$2085)*((AO178&lt;$AP$7:$AP$2085)*(AP178&gt;$AO$7:$AO$2085))*(ROW($AE$7:$AE$2085)&lt;&gt;ROW(AE178)))&gt;0,"Cruzado","Sin cruce")))</f>
        <v/>
      </c>
      <c r="AS178" s="94" t="str">
        <f t="shared" si="3"/>
        <v>EN7FILIALA</v>
      </c>
      <c r="AT178" s="94" t="str" cm="1">
        <f t="array" ref="AT178">IF(AS178="","",IF(SUMPRODUCT((AS178=$AS$7:$AS$2085)*(AI178=$AI$7:$AI$2085)*(AO178=$AO$7:$AO$2085)*(AP178=$AP$7:$AP$2085)*(ROW($AS$7:$AS$2085)&lt;&gt;ROW(AS178))*((S178=0)*($S$7:$S$2085&gt;0)+(S178&gt;0)*($S$7:$S$2085=0)))&gt;0,"SALONES UNIDOS",IF(SUMPRODUCT((AS178=$AS$7:$AS$2085)*(AI178=$AI$7:$AI$2085)*((AO178&lt;$AP$7:$AP$2085)*(AP178&gt;$AO$7:$AO$2085))*(ROW($AS$7:$AS$2085)&lt;&gt;ROW(AS178)))&gt;0,"Cruzado","Sin cruce")))</f>
        <v>Sin cruce</v>
      </c>
    </row>
    <row r="179" spans="3:46" s="9" customFormat="1" ht="18.75" hidden="1" customHeight="1">
      <c r="C179" s="496" t="s">
        <v>572</v>
      </c>
      <c r="D179" s="479" t="s">
        <v>573</v>
      </c>
      <c r="E179" s="479">
        <v>20261</v>
      </c>
      <c r="F179" s="503" t="s">
        <v>38</v>
      </c>
      <c r="G179" s="497" t="s">
        <v>80</v>
      </c>
      <c r="H179" s="503" t="s">
        <v>63</v>
      </c>
      <c r="I179" s="503">
        <v>7</v>
      </c>
      <c r="J179" s="503" t="s">
        <v>51</v>
      </c>
      <c r="K179" s="503" t="s">
        <v>51</v>
      </c>
      <c r="L179" s="499" t="s">
        <v>692</v>
      </c>
      <c r="M179" s="535" t="s">
        <v>693</v>
      </c>
      <c r="N179" s="15" t="s">
        <v>637</v>
      </c>
      <c r="O179" s="15" t="s">
        <v>678</v>
      </c>
      <c r="P179" s="503" t="s">
        <v>624</v>
      </c>
      <c r="Q179" s="15">
        <v>2</v>
      </c>
      <c r="R179" s="15">
        <v>0</v>
      </c>
      <c r="S179" s="479">
        <v>2</v>
      </c>
      <c r="T179" s="15">
        <v>2</v>
      </c>
      <c r="U179" s="471"/>
      <c r="V179" s="550">
        <v>50</v>
      </c>
      <c r="W179" s="497">
        <v>18135807</v>
      </c>
      <c r="X179" s="566" t="s">
        <v>404</v>
      </c>
      <c r="Y179" s="15" t="s">
        <v>624</v>
      </c>
      <c r="Z179" s="15"/>
      <c r="AA179" s="15"/>
      <c r="AB179" s="15"/>
      <c r="AC179" s="493"/>
      <c r="AD179" s="15"/>
      <c r="AE179" s="479"/>
      <c r="AF179" s="497"/>
      <c r="AG179" s="497"/>
      <c r="AH179" s="15" t="s">
        <v>582</v>
      </c>
      <c r="AI179" s="15">
        <v>4</v>
      </c>
      <c r="AJ179" s="15">
        <v>19</v>
      </c>
      <c r="AK179" s="15">
        <v>20</v>
      </c>
      <c r="AL179" s="15">
        <v>21</v>
      </c>
      <c r="AM179" s="15">
        <v>0</v>
      </c>
      <c r="AN179" s="490">
        <f>IF(AJ179="",S179,ROUND(((((AL179/24)+(AM179/1440))-((AJ179/24)+(AK179/1440)))*1440/50),5))</f>
        <v>2</v>
      </c>
      <c r="AO179" s="491">
        <f>AJ179/24+AK179/1440</f>
        <v>0.80555555555555547</v>
      </c>
      <c r="AP179" s="491">
        <f>AL179/24+AM179/1440</f>
        <v>0.875</v>
      </c>
      <c r="AQ179" s="23" t="str" cm="1">
        <f t="array" ref="AQ179">IF(X179="","",IF(SUMPRODUCT((X179=$X$7:$X$2085)*(AI179=$AI$7:$AI$2085)*(AO179=$AO$7:$AO$2085)*(AP179=$AP$7:$AP$2085)*(ROW($X$7:$X$2085)&lt;&gt;ROW(X179))*((S179=0)*($S$7:$S$2085&gt;0)+(S179&gt;0)*($S$7:$S$2085=0)))&gt;0,"SALONES UNIDOS",IF(SUMPRODUCT((X179=$X$7:$X$2085)*(AI179=$AI$7:$AI$2085)*((AO179&lt;$AP$7:$AP$2085)*(AP179&gt;$AO$7:$AO$2085))*(ROW($X$7:$X$2085)&lt;&gt;ROW(X179)))&gt;0,"Cruzado","Sin cruce")))</f>
        <v>Sin cruce</v>
      </c>
      <c r="AR179" s="23" t="str" cm="1">
        <f t="array" ref="AR179">IF(AE179="","",IF(SUMPRODUCT((AE179=$AE$7:$AE$2085)*(AI179=$AI$7:$AI$2085)*(AO179=$AO$7:$AO$2085)*(AP179=$AP$7:$AP$2085)*(ROW($AE$7:$AE$2085)&lt;&gt;ROW(AE179))*((S179=0)*($S$7:$S$2085&gt;0)+(S179&gt;0)*($S$7:$S$2085=0)))&gt;0,"SALONES UNIDOS",IF(SUMPRODUCT((AE179=$AE$7:$AE$2085)*(AI179=$AI$7:$AI$2085)*((AO179&lt;$AP$7:$AP$2085)*(AP179&gt;$AO$7:$AO$2085))*(ROW($AE$7:$AE$2085)&lt;&gt;ROW(AE179)))&gt;0,"Cruzado","Sin cruce")))</f>
        <v/>
      </c>
      <c r="AS179" s="94" t="str">
        <f t="shared" si="3"/>
        <v>EN7FILIALB</v>
      </c>
      <c r="AT179" s="94" t="str" cm="1">
        <f t="array" ref="AT179">IF(AS179="","",IF(SUMPRODUCT((AS179=$AS$7:$AS$2085)*(AI179=$AI$7:$AI$2085)*(AO179=$AO$7:$AO$2085)*(AP179=$AP$7:$AP$2085)*(ROW($AS$7:$AS$2085)&lt;&gt;ROW(AS179))*((S179=0)*($S$7:$S$2085&gt;0)+(S179&gt;0)*($S$7:$S$2085=0)))&gt;0,"SALONES UNIDOS",IF(SUMPRODUCT((AS179=$AS$7:$AS$2085)*(AI179=$AI$7:$AI$2085)*((AO179&lt;$AP$7:$AP$2085)*(AP179&gt;$AO$7:$AO$2085))*(ROW($AS$7:$AS$2085)&lt;&gt;ROW(AS179)))&gt;0,"Cruzado","Sin cruce")))</f>
        <v>Sin cruce</v>
      </c>
    </row>
    <row r="180" spans="3:46" s="9" customFormat="1" ht="18.75" hidden="1" customHeight="1">
      <c r="C180" s="496" t="s">
        <v>572</v>
      </c>
      <c r="D180" s="479" t="s">
        <v>573</v>
      </c>
      <c r="E180" s="479">
        <v>20261</v>
      </c>
      <c r="F180" s="503" t="s">
        <v>38</v>
      </c>
      <c r="G180" s="497" t="s">
        <v>80</v>
      </c>
      <c r="H180" s="503" t="s">
        <v>63</v>
      </c>
      <c r="I180" s="503">
        <v>7</v>
      </c>
      <c r="J180" s="503" t="s">
        <v>51</v>
      </c>
      <c r="K180" s="503" t="s">
        <v>51</v>
      </c>
      <c r="L180" s="499" t="s">
        <v>694</v>
      </c>
      <c r="M180" s="535" t="s">
        <v>695</v>
      </c>
      <c r="N180" s="15" t="s">
        <v>637</v>
      </c>
      <c r="O180" s="15" t="s">
        <v>578</v>
      </c>
      <c r="P180" s="503" t="s">
        <v>579</v>
      </c>
      <c r="Q180" s="15">
        <v>3</v>
      </c>
      <c r="R180" s="15">
        <v>4</v>
      </c>
      <c r="S180" s="479">
        <v>7</v>
      </c>
      <c r="T180" s="15">
        <v>5</v>
      </c>
      <c r="U180" s="471"/>
      <c r="V180" s="550">
        <v>35</v>
      </c>
      <c r="W180" s="497">
        <v>21529591</v>
      </c>
      <c r="X180" s="566" t="s">
        <v>281</v>
      </c>
      <c r="Y180" s="15" t="s">
        <v>579</v>
      </c>
      <c r="Z180" s="15"/>
      <c r="AA180" s="15"/>
      <c r="AB180" s="15"/>
      <c r="AC180" s="15" t="s">
        <v>706</v>
      </c>
      <c r="AD180" s="15"/>
      <c r="AE180" s="479"/>
      <c r="AF180" s="497"/>
      <c r="AG180" s="497"/>
      <c r="AH180" s="497" t="s">
        <v>203</v>
      </c>
      <c r="AI180" s="15">
        <v>2</v>
      </c>
      <c r="AJ180" s="15">
        <v>7</v>
      </c>
      <c r="AK180" s="15">
        <v>40</v>
      </c>
      <c r="AL180" s="15">
        <v>13</v>
      </c>
      <c r="AM180" s="15">
        <v>30</v>
      </c>
      <c r="AN180" s="490">
        <f>IF(AJ180="",S180,ROUND(((((AL180/24)+(AM180/1440))-((AJ180/24)+(AK180/1440)))*1440/50),5))</f>
        <v>7</v>
      </c>
      <c r="AO180" s="491">
        <f>AJ180/24+AK180/1440</f>
        <v>0.31944444444444448</v>
      </c>
      <c r="AP180" s="491">
        <f>AL180/24+AM180/1440</f>
        <v>0.5625</v>
      </c>
      <c r="AQ180" s="23" t="str" cm="1">
        <f t="array" ref="AQ180">IF(X180="","",IF(SUMPRODUCT((X180=$X$7:$X$2085)*(AI180=$AI$7:$AI$2085)*(AO180=$AO$7:$AO$2085)*(AP180=$AP$7:$AP$2085)*(ROW($X$7:$X$2085)&lt;&gt;ROW(X180))*((S180=0)*($S$7:$S$2085&gt;0)+(S180&gt;0)*($S$7:$S$2085=0)))&gt;0,"SALONES UNIDOS",IF(SUMPRODUCT((X180=$X$7:$X$2085)*(AI180=$AI$7:$AI$2085)*((AO180&lt;$AP$7:$AP$2085)*(AP180&gt;$AO$7:$AO$2085))*(ROW($X$7:$X$2085)&lt;&gt;ROW(X180)))&gt;0,"Cruzado","Sin cruce")))</f>
        <v>Sin cruce</v>
      </c>
      <c r="AR180" s="23" t="str" cm="1">
        <f t="array" ref="AR180">IF(AE180="","",IF(SUMPRODUCT((AE180=$AE$7:$AE$2085)*(AI180=$AI$7:$AI$2085)*(AO180=$AO$7:$AO$2085)*(AP180=$AP$7:$AP$2085)*(ROW($AE$7:$AE$2085)&lt;&gt;ROW(AE180))*((S180=0)*($S$7:$S$2085&gt;0)+(S180&gt;0)*($S$7:$S$2085=0)))&gt;0,"SALONES UNIDOS",IF(SUMPRODUCT((AE180=$AE$7:$AE$2085)*(AI180=$AI$7:$AI$2085)*((AO180&lt;$AP$7:$AP$2085)*(AP180&gt;$AO$7:$AO$2085))*(ROW($AE$7:$AE$2085)&lt;&gt;ROW(AE180)))&gt;0,"Cruzado","Sin cruce")))</f>
        <v/>
      </c>
      <c r="AS180" s="94" t="str">
        <f t="shared" si="3"/>
        <v>EN7FILIALB</v>
      </c>
      <c r="AT180" s="94" t="str" cm="1">
        <f t="array" ref="AT180">IF(AS180="","",IF(SUMPRODUCT((AS180=$AS$7:$AS$2085)*(AI180=$AI$7:$AI$2085)*(AO180=$AO$7:$AO$2085)*(AP180=$AP$7:$AP$2085)*(ROW($AS$7:$AS$2085)&lt;&gt;ROW(AS180))*((S180=0)*($S$7:$S$2085&gt;0)+(S180&gt;0)*($S$7:$S$2085=0)))&gt;0,"SALONES UNIDOS",IF(SUMPRODUCT((AS180=$AS$7:$AS$2085)*(AI180=$AI$7:$AI$2085)*((AO180&lt;$AP$7:$AP$2085)*(AP180&gt;$AO$7:$AO$2085))*(ROW($AS$7:$AS$2085)&lt;&gt;ROW(AS180)))&gt;0,"Cruzado","Sin cruce")))</f>
        <v>Sin cruce</v>
      </c>
    </row>
    <row r="181" spans="3:46" s="9" customFormat="1" ht="18.75" hidden="1" customHeight="1">
      <c r="C181" s="496" t="s">
        <v>572</v>
      </c>
      <c r="D181" s="479" t="s">
        <v>573</v>
      </c>
      <c r="E181" s="479">
        <v>20261</v>
      </c>
      <c r="F181" s="503" t="s">
        <v>38</v>
      </c>
      <c r="G181" s="497" t="s">
        <v>80</v>
      </c>
      <c r="H181" s="503" t="s">
        <v>63</v>
      </c>
      <c r="I181" s="503">
        <v>7</v>
      </c>
      <c r="J181" s="503" t="s">
        <v>51</v>
      </c>
      <c r="K181" s="503" t="s">
        <v>51</v>
      </c>
      <c r="L181" s="499" t="s">
        <v>697</v>
      </c>
      <c r="M181" s="535" t="s">
        <v>698</v>
      </c>
      <c r="N181" s="15" t="s">
        <v>637</v>
      </c>
      <c r="O181" s="15" t="s">
        <v>578</v>
      </c>
      <c r="P181" s="503" t="s">
        <v>579</v>
      </c>
      <c r="Q181" s="15">
        <v>2</v>
      </c>
      <c r="R181" s="15">
        <v>0</v>
      </c>
      <c r="S181" s="479">
        <v>2</v>
      </c>
      <c r="T181" s="15">
        <v>6</v>
      </c>
      <c r="U181" s="471"/>
      <c r="V181" s="550">
        <v>35</v>
      </c>
      <c r="W181" s="497">
        <v>45440179</v>
      </c>
      <c r="X181" s="566" t="s">
        <v>249</v>
      </c>
      <c r="Y181" s="15" t="s">
        <v>579</v>
      </c>
      <c r="Z181" s="15"/>
      <c r="AA181" s="15"/>
      <c r="AB181" s="15"/>
      <c r="AC181" s="15" t="s">
        <v>706</v>
      </c>
      <c r="AD181" s="15"/>
      <c r="AE181" s="479"/>
      <c r="AF181" s="497"/>
      <c r="AG181" s="497"/>
      <c r="AH181" s="497" t="s">
        <v>582</v>
      </c>
      <c r="AI181" s="15">
        <v>2</v>
      </c>
      <c r="AJ181" s="15">
        <v>13</v>
      </c>
      <c r="AK181" s="15">
        <v>30</v>
      </c>
      <c r="AL181" s="15">
        <v>15</v>
      </c>
      <c r="AM181" s="15">
        <v>10</v>
      </c>
      <c r="AN181" s="490">
        <f>IF(AJ181="",S181,ROUND(((((AL181/24)+(AM181/1440))-((AJ181/24)+(AK181/1440)))*1440/50),5))</f>
        <v>2</v>
      </c>
      <c r="AO181" s="491">
        <f>AJ181/24+AK181/1440</f>
        <v>0.5625</v>
      </c>
      <c r="AP181" s="491">
        <f>AL181/24+AM181/1440</f>
        <v>0.63194444444444442</v>
      </c>
      <c r="AQ181" s="23" t="str" cm="1">
        <f t="array" ref="AQ181">IF(X181="","",IF(SUMPRODUCT((X181=$X$7:$X$2085)*(AI181=$AI$7:$AI$2085)*(AO181=$AO$7:$AO$2085)*(AP181=$AP$7:$AP$2085)*(ROW($X$7:$X$2085)&lt;&gt;ROW(X181))*((S181=0)*($S$7:$S$2085&gt;0)+(S181&gt;0)*($S$7:$S$2085=0)))&gt;0,"SALONES UNIDOS",IF(SUMPRODUCT((X181=$X$7:$X$2085)*(AI181=$AI$7:$AI$2085)*((AO181&lt;$AP$7:$AP$2085)*(AP181&gt;$AO$7:$AO$2085))*(ROW($X$7:$X$2085)&lt;&gt;ROW(X181)))&gt;0,"Cruzado","Sin cruce")))</f>
        <v>Sin cruce</v>
      </c>
      <c r="AR181" s="23" t="str" cm="1">
        <f t="array" ref="AR181">IF(AE181="","",IF(SUMPRODUCT((AE181=$AE$7:$AE$2085)*(AI181=$AI$7:$AI$2085)*(AO181=$AO$7:$AO$2085)*(AP181=$AP$7:$AP$2085)*(ROW($AE$7:$AE$2085)&lt;&gt;ROW(AE181))*((S181=0)*($S$7:$S$2085&gt;0)+(S181&gt;0)*($S$7:$S$2085=0)))&gt;0,"SALONES UNIDOS",IF(SUMPRODUCT((AE181=$AE$7:$AE$2085)*(AI181=$AI$7:$AI$2085)*((AO181&lt;$AP$7:$AP$2085)*(AP181&gt;$AO$7:$AO$2085))*(ROW($AE$7:$AE$2085)&lt;&gt;ROW(AE181)))&gt;0,"Cruzado","Sin cruce")))</f>
        <v/>
      </c>
      <c r="AS181" s="94" t="str">
        <f t="shared" si="3"/>
        <v>EN7FILIALB</v>
      </c>
      <c r="AT181" s="94" t="str" cm="1">
        <f t="array" ref="AT181">IF(AS181="","",IF(SUMPRODUCT((AS181=$AS$7:$AS$2085)*(AI181=$AI$7:$AI$2085)*(AO181=$AO$7:$AO$2085)*(AP181=$AP$7:$AP$2085)*(ROW($AS$7:$AS$2085)&lt;&gt;ROW(AS181))*((S181=0)*($S$7:$S$2085&gt;0)+(S181&gt;0)*($S$7:$S$2085=0)))&gt;0,"SALONES UNIDOS",IF(SUMPRODUCT((AS181=$AS$7:$AS$2085)*(AI181=$AI$7:$AI$2085)*((AO181&lt;$AP$7:$AP$2085)*(AP181&gt;$AO$7:$AO$2085))*(ROW($AS$7:$AS$2085)&lt;&gt;ROW(AS181)))&gt;0,"Cruzado","Sin cruce")))</f>
        <v>Sin cruce</v>
      </c>
    </row>
    <row r="182" spans="3:46" s="9" customFormat="1" ht="18.75" hidden="1" customHeight="1">
      <c r="C182" s="496" t="s">
        <v>572</v>
      </c>
      <c r="D182" s="479" t="s">
        <v>573</v>
      </c>
      <c r="E182" s="479">
        <v>20261</v>
      </c>
      <c r="F182" s="503" t="s">
        <v>38</v>
      </c>
      <c r="G182" s="497" t="s">
        <v>80</v>
      </c>
      <c r="H182" s="503" t="s">
        <v>63</v>
      </c>
      <c r="I182" s="503">
        <v>7</v>
      </c>
      <c r="J182" s="503" t="s">
        <v>597</v>
      </c>
      <c r="K182" s="503" t="s">
        <v>51</v>
      </c>
      <c r="L182" s="499" t="s">
        <v>697</v>
      </c>
      <c r="M182" s="535" t="s">
        <v>698</v>
      </c>
      <c r="N182" s="15" t="s">
        <v>637</v>
      </c>
      <c r="O182" s="15" t="s">
        <v>578</v>
      </c>
      <c r="P182" s="503" t="s">
        <v>579</v>
      </c>
      <c r="Q182" s="15">
        <v>0</v>
      </c>
      <c r="R182" s="15">
        <v>2</v>
      </c>
      <c r="S182" s="479">
        <v>2</v>
      </c>
      <c r="T182" s="15">
        <v>6</v>
      </c>
      <c r="U182" s="471"/>
      <c r="V182" s="550">
        <v>17</v>
      </c>
      <c r="W182" s="497">
        <v>45440179</v>
      </c>
      <c r="X182" s="566" t="s">
        <v>249</v>
      </c>
      <c r="Y182" s="15" t="s">
        <v>579</v>
      </c>
      <c r="Z182" s="15"/>
      <c r="AA182" s="15"/>
      <c r="AB182" s="15"/>
      <c r="AC182" s="493"/>
      <c r="AD182" s="15"/>
      <c r="AE182" s="15" t="s">
        <v>699</v>
      </c>
      <c r="AF182" s="497"/>
      <c r="AG182" s="497"/>
      <c r="AH182" s="497" t="s">
        <v>100</v>
      </c>
      <c r="AI182" s="15">
        <v>2</v>
      </c>
      <c r="AJ182" s="15">
        <v>15</v>
      </c>
      <c r="AK182" s="15">
        <v>10</v>
      </c>
      <c r="AL182" s="15">
        <v>16</v>
      </c>
      <c r="AM182" s="15">
        <v>50</v>
      </c>
      <c r="AN182" s="490">
        <f>IF(AJ182="",S182,ROUND(((((AL182/24)+(AM182/1440))-((AJ182/24)+(AK182/1440)))*1440/50),5))</f>
        <v>2</v>
      </c>
      <c r="AO182" s="491">
        <f>AJ182/24+AK182/1440</f>
        <v>0.63194444444444442</v>
      </c>
      <c r="AP182" s="491">
        <f>AL182/24+AM182/1440</f>
        <v>0.70138888888888884</v>
      </c>
      <c r="AQ182" s="23" t="str" cm="1">
        <f t="array" ref="AQ182">IF(X182="","",IF(SUMPRODUCT((X182=$X$7:$X$2085)*(AI182=$AI$7:$AI$2085)*(AO182=$AO$7:$AO$2085)*(AP182=$AP$7:$AP$2085)*(ROW($X$7:$X$2085)&lt;&gt;ROW(X182))*((S182=0)*($S$7:$S$2085&gt;0)+(S182&gt;0)*($S$7:$S$2085=0)))&gt;0,"SALONES UNIDOS",IF(SUMPRODUCT((X182=$X$7:$X$2085)*(AI182=$AI$7:$AI$2085)*((AO182&lt;$AP$7:$AP$2085)*(AP182&gt;$AO$7:$AO$2085))*(ROW($X$7:$X$2085)&lt;&gt;ROW(X182)))&gt;0,"Cruzado","Sin cruce")))</f>
        <v>Sin cruce</v>
      </c>
      <c r="AR182" s="23" t="str" cm="1">
        <f t="array" ref="AR182">IF(AE182="","",IF(SUMPRODUCT((AE182=$AE$7:$AE$2085)*(AI182=$AI$7:$AI$2085)*(AO182=$AO$7:$AO$2085)*(AP182=$AP$7:$AP$2085)*(ROW($AE$7:$AE$2085)&lt;&gt;ROW(AE182))*((S182=0)*($S$7:$S$2085&gt;0)+(S182&gt;0)*($S$7:$S$2085=0)))&gt;0,"SALONES UNIDOS",IF(SUMPRODUCT((AE182=$AE$7:$AE$2085)*(AI182=$AI$7:$AI$2085)*((AO182&lt;$AP$7:$AP$2085)*(AP182&gt;$AO$7:$AO$2085))*(ROW($AE$7:$AE$2085)&lt;&gt;ROW(AE182)))&gt;0,"Cruzado","Sin cruce")))</f>
        <v>Sin cruce</v>
      </c>
      <c r="AS182" s="94" t="str">
        <f t="shared" si="3"/>
        <v>EN7FILIALB</v>
      </c>
      <c r="AT182" s="94" t="str" cm="1">
        <f t="array" ref="AT182">IF(AS182="","",IF(SUMPRODUCT((AS182=$AS$7:$AS$2085)*(AI182=$AI$7:$AI$2085)*(AO182=$AO$7:$AO$2085)*(AP182=$AP$7:$AP$2085)*(ROW($AS$7:$AS$2085)&lt;&gt;ROW(AS182))*((S182=0)*($S$7:$S$2085&gt;0)+(S182&gt;0)*($S$7:$S$2085=0)))&gt;0,"SALONES UNIDOS",IF(SUMPRODUCT((AS182=$AS$7:$AS$2085)*(AI182=$AI$7:$AI$2085)*((AO182&lt;$AP$7:$AP$2085)*(AP182&gt;$AO$7:$AO$2085))*(ROW($AS$7:$AS$2085)&lt;&gt;ROW(AS182)))&gt;0,"Cruzado","Sin cruce")))</f>
        <v>Sin cruce</v>
      </c>
    </row>
    <row r="183" spans="3:46" s="9" customFormat="1" ht="18.75" hidden="1" customHeight="1">
      <c r="C183" s="496" t="s">
        <v>572</v>
      </c>
      <c r="D183" s="479" t="s">
        <v>573</v>
      </c>
      <c r="E183" s="479">
        <v>20261</v>
      </c>
      <c r="F183" s="503" t="s">
        <v>38</v>
      </c>
      <c r="G183" s="497" t="s">
        <v>80</v>
      </c>
      <c r="H183" s="503" t="s">
        <v>63</v>
      </c>
      <c r="I183" s="503">
        <v>7</v>
      </c>
      <c r="J183" s="503" t="s">
        <v>598</v>
      </c>
      <c r="K183" s="503" t="s">
        <v>51</v>
      </c>
      <c r="L183" s="499" t="s">
        <v>697</v>
      </c>
      <c r="M183" s="535" t="s">
        <v>698</v>
      </c>
      <c r="N183" s="15" t="s">
        <v>637</v>
      </c>
      <c r="O183" s="15" t="s">
        <v>578</v>
      </c>
      <c r="P183" s="503" t="s">
        <v>579</v>
      </c>
      <c r="Q183" s="15">
        <v>0</v>
      </c>
      <c r="R183" s="15">
        <v>2</v>
      </c>
      <c r="S183" s="479">
        <v>2</v>
      </c>
      <c r="T183" s="15">
        <v>6</v>
      </c>
      <c r="U183" s="471"/>
      <c r="V183" s="550">
        <v>18</v>
      </c>
      <c r="W183" s="497">
        <v>45440179</v>
      </c>
      <c r="X183" s="566" t="s">
        <v>249</v>
      </c>
      <c r="Y183" s="15" t="s">
        <v>579</v>
      </c>
      <c r="Z183" s="15"/>
      <c r="AA183" s="15"/>
      <c r="AB183" s="15"/>
      <c r="AC183" s="493"/>
      <c r="AD183" s="15"/>
      <c r="AE183" s="15" t="s">
        <v>699</v>
      </c>
      <c r="AF183" s="497"/>
      <c r="AG183" s="497"/>
      <c r="AH183" s="497" t="s">
        <v>100</v>
      </c>
      <c r="AI183" s="15">
        <v>2</v>
      </c>
      <c r="AJ183" s="15">
        <v>16</v>
      </c>
      <c r="AK183" s="15">
        <v>50</v>
      </c>
      <c r="AL183" s="15">
        <v>18</v>
      </c>
      <c r="AM183" s="15">
        <v>30</v>
      </c>
      <c r="AN183" s="490">
        <f>IF(AJ183="",S183,ROUND(((((AL183/24)+(AM183/1440))-((AJ183/24)+(AK183/1440)))*1440/50),5))</f>
        <v>2</v>
      </c>
      <c r="AO183" s="491">
        <f>AJ183/24+AK183/1440</f>
        <v>0.70138888888888884</v>
      </c>
      <c r="AP183" s="491">
        <f>AL183/24+AM183/1440</f>
        <v>0.77083333333333337</v>
      </c>
      <c r="AQ183" s="23" t="str" cm="1">
        <f t="array" ref="AQ183">IF(X183="","",IF(SUMPRODUCT((X183=$X$7:$X$2085)*(AI183=$AI$7:$AI$2085)*(AO183=$AO$7:$AO$2085)*(AP183=$AP$7:$AP$2085)*(ROW($X$7:$X$2085)&lt;&gt;ROW(X183))*((S183=0)*($S$7:$S$2085&gt;0)+(S183&gt;0)*($S$7:$S$2085=0)))&gt;0,"SALONES UNIDOS",IF(SUMPRODUCT((X183=$X$7:$X$2085)*(AI183=$AI$7:$AI$2085)*((AO183&lt;$AP$7:$AP$2085)*(AP183&gt;$AO$7:$AO$2085))*(ROW($X$7:$X$2085)&lt;&gt;ROW(X183)))&gt;0,"Cruzado","Sin cruce")))</f>
        <v>Sin cruce</v>
      </c>
      <c r="AR183" s="23" t="str" cm="1">
        <f t="array" ref="AR183">IF(AE183="","",IF(SUMPRODUCT((AE183=$AE$7:$AE$2085)*(AI183=$AI$7:$AI$2085)*(AO183=$AO$7:$AO$2085)*(AP183=$AP$7:$AP$2085)*(ROW($AE$7:$AE$2085)&lt;&gt;ROW(AE183))*((S183=0)*($S$7:$S$2085&gt;0)+(S183&gt;0)*($S$7:$S$2085=0)))&gt;0,"SALONES UNIDOS",IF(SUMPRODUCT((AE183=$AE$7:$AE$2085)*(AI183=$AI$7:$AI$2085)*((AO183&lt;$AP$7:$AP$2085)*(AP183&gt;$AO$7:$AO$2085))*(ROW($AE$7:$AE$2085)&lt;&gt;ROW(AE183)))&gt;0,"Cruzado","Sin cruce")))</f>
        <v>Sin cruce</v>
      </c>
      <c r="AS183" s="94" t="str">
        <f t="shared" si="3"/>
        <v>EN7FILIALB</v>
      </c>
      <c r="AT183" s="94" t="str" cm="1">
        <f t="array" ref="AT183">IF(AS183="","",IF(SUMPRODUCT((AS183=$AS$7:$AS$2085)*(AI183=$AI$7:$AI$2085)*(AO183=$AO$7:$AO$2085)*(AP183=$AP$7:$AP$2085)*(ROW($AS$7:$AS$2085)&lt;&gt;ROW(AS183))*((S183=0)*($S$7:$S$2085&gt;0)+(S183&gt;0)*($S$7:$S$2085=0)))&gt;0,"SALONES UNIDOS",IF(SUMPRODUCT((AS183=$AS$7:$AS$2085)*(AI183=$AI$7:$AI$2085)*((AO183&lt;$AP$7:$AP$2085)*(AP183&gt;$AO$7:$AO$2085))*(ROW($AS$7:$AS$2085)&lt;&gt;ROW(AS183)))&gt;0,"Cruzado","Sin cruce")))</f>
        <v>Sin cruce</v>
      </c>
    </row>
    <row r="184" spans="3:46" s="9" customFormat="1" ht="18.75" hidden="1" customHeight="1">
      <c r="C184" s="496" t="s">
        <v>572</v>
      </c>
      <c r="D184" s="479" t="s">
        <v>573</v>
      </c>
      <c r="E184" s="479">
        <v>20261</v>
      </c>
      <c r="F184" s="503" t="s">
        <v>38</v>
      </c>
      <c r="G184" s="497" t="s">
        <v>80</v>
      </c>
      <c r="H184" s="503" t="s">
        <v>63</v>
      </c>
      <c r="I184" s="503">
        <v>7</v>
      </c>
      <c r="J184" s="503" t="s">
        <v>51</v>
      </c>
      <c r="K184" s="503" t="s">
        <v>51</v>
      </c>
      <c r="L184" s="499" t="s">
        <v>697</v>
      </c>
      <c r="M184" s="535" t="s">
        <v>698</v>
      </c>
      <c r="N184" s="15" t="s">
        <v>637</v>
      </c>
      <c r="O184" s="15" t="s">
        <v>578</v>
      </c>
      <c r="P184" s="503" t="s">
        <v>579</v>
      </c>
      <c r="Q184" s="15">
        <v>0</v>
      </c>
      <c r="R184" s="15">
        <v>6</v>
      </c>
      <c r="S184" s="479">
        <v>6</v>
      </c>
      <c r="T184" s="15">
        <v>6</v>
      </c>
      <c r="U184" s="471"/>
      <c r="V184" s="550">
        <v>35</v>
      </c>
      <c r="W184" s="497">
        <v>45440179</v>
      </c>
      <c r="X184" s="566" t="s">
        <v>249</v>
      </c>
      <c r="Y184" s="15" t="s">
        <v>579</v>
      </c>
      <c r="Z184" s="15"/>
      <c r="AA184" s="15"/>
      <c r="AB184" s="15"/>
      <c r="AC184" s="15" t="s">
        <v>706</v>
      </c>
      <c r="AD184" s="15"/>
      <c r="AE184" s="479"/>
      <c r="AF184" s="497"/>
      <c r="AG184" s="497"/>
      <c r="AH184" s="497" t="s">
        <v>100</v>
      </c>
      <c r="AI184" s="15">
        <v>5</v>
      </c>
      <c r="AJ184" s="15">
        <v>14</v>
      </c>
      <c r="AK184" s="15">
        <v>20</v>
      </c>
      <c r="AL184" s="15">
        <v>19</v>
      </c>
      <c r="AM184" s="15">
        <v>20</v>
      </c>
      <c r="AN184" s="490">
        <f>IF(AJ184="",S184,ROUND(((((AL184/24)+(AM184/1440))-((AJ184/24)+(AK184/1440)))*1440/50),5))</f>
        <v>6</v>
      </c>
      <c r="AO184" s="491">
        <f>AJ184/24+AK184/1440</f>
        <v>0.59722222222222221</v>
      </c>
      <c r="AP184" s="491">
        <f>AL184/24+AM184/1440</f>
        <v>0.80555555555555547</v>
      </c>
      <c r="AQ184" s="23" t="str" cm="1">
        <f t="array" ref="AQ184">IF(X184="","",IF(SUMPRODUCT((X184=$X$7:$X$2085)*(AI184=$AI$7:$AI$2085)*(AO184=$AO$7:$AO$2085)*(AP184=$AP$7:$AP$2085)*(ROW($X$7:$X$2085)&lt;&gt;ROW(X184))*((S184=0)*($S$7:$S$2085&gt;0)+(S184&gt;0)*($S$7:$S$2085=0)))&gt;0,"SALONES UNIDOS",IF(SUMPRODUCT((X184=$X$7:$X$2085)*(AI184=$AI$7:$AI$2085)*((AO184&lt;$AP$7:$AP$2085)*(AP184&gt;$AO$7:$AO$2085))*(ROW($X$7:$X$2085)&lt;&gt;ROW(X184)))&gt;0,"Cruzado","Sin cruce")))</f>
        <v>Sin cruce</v>
      </c>
      <c r="AR184" s="23" t="str" cm="1">
        <f t="array" ref="AR184">IF(AE184="","",IF(SUMPRODUCT((AE184=$AE$7:$AE$2085)*(AI184=$AI$7:$AI$2085)*(AO184=$AO$7:$AO$2085)*(AP184=$AP$7:$AP$2085)*(ROW($AE$7:$AE$2085)&lt;&gt;ROW(AE184))*((S184=0)*($S$7:$S$2085&gt;0)+(S184&gt;0)*($S$7:$S$2085=0)))&gt;0,"SALONES UNIDOS",IF(SUMPRODUCT((AE184=$AE$7:$AE$2085)*(AI184=$AI$7:$AI$2085)*((AO184&lt;$AP$7:$AP$2085)*(AP184&gt;$AO$7:$AO$2085))*(ROW($AE$7:$AE$2085)&lt;&gt;ROW(AE184)))&gt;0,"Cruzado","Sin cruce")))</f>
        <v/>
      </c>
      <c r="AS184" s="94" t="str">
        <f t="shared" si="3"/>
        <v>EN7FILIALB</v>
      </c>
      <c r="AT184" s="94" t="str" cm="1">
        <f t="array" ref="AT184">IF(AS184="","",IF(SUMPRODUCT((AS184=$AS$7:$AS$2085)*(AI184=$AI$7:$AI$2085)*(AO184=$AO$7:$AO$2085)*(AP184=$AP$7:$AP$2085)*(ROW($AS$7:$AS$2085)&lt;&gt;ROW(AS184))*((S184=0)*($S$7:$S$2085&gt;0)+(S184&gt;0)*($S$7:$S$2085=0)))&gt;0,"SALONES UNIDOS",IF(SUMPRODUCT((AS184=$AS$7:$AS$2085)*(AI184=$AI$7:$AI$2085)*((AO184&lt;$AP$7:$AP$2085)*(AP184&gt;$AO$7:$AO$2085))*(ROW($AS$7:$AS$2085)&lt;&gt;ROW(AS184)))&gt;0,"Cruzado","Sin cruce")))</f>
        <v>Sin cruce</v>
      </c>
    </row>
    <row r="185" spans="3:46" s="9" customFormat="1" ht="18.75" hidden="1" customHeight="1">
      <c r="C185" s="496" t="s">
        <v>572</v>
      </c>
      <c r="D185" s="479" t="s">
        <v>573</v>
      </c>
      <c r="E185" s="479">
        <v>20261</v>
      </c>
      <c r="F185" s="503" t="s">
        <v>38</v>
      </c>
      <c r="G185" s="497" t="s">
        <v>80</v>
      </c>
      <c r="H185" s="503" t="s">
        <v>63</v>
      </c>
      <c r="I185" s="503">
        <v>7</v>
      </c>
      <c r="J185" s="503" t="s">
        <v>51</v>
      </c>
      <c r="K185" s="503" t="s">
        <v>51</v>
      </c>
      <c r="L185" s="499" t="s">
        <v>700</v>
      </c>
      <c r="M185" s="535" t="s">
        <v>701</v>
      </c>
      <c r="N185" s="15" t="s">
        <v>577</v>
      </c>
      <c r="O185" s="15" t="s">
        <v>578</v>
      </c>
      <c r="P185" s="503" t="s">
        <v>624</v>
      </c>
      <c r="Q185" s="15">
        <v>3</v>
      </c>
      <c r="R185" s="15">
        <v>0</v>
      </c>
      <c r="S185" s="479">
        <v>3</v>
      </c>
      <c r="T185" s="15">
        <v>3</v>
      </c>
      <c r="U185" s="471"/>
      <c r="V185" s="550">
        <v>50</v>
      </c>
      <c r="W185" s="497">
        <v>40689619</v>
      </c>
      <c r="X185" s="566" t="s">
        <v>269</v>
      </c>
      <c r="Y185" s="15" t="s">
        <v>624</v>
      </c>
      <c r="Z185" s="15"/>
      <c r="AA185" s="15"/>
      <c r="AB185" s="15"/>
      <c r="AC185" s="493"/>
      <c r="AD185" s="15"/>
      <c r="AE185" s="479"/>
      <c r="AF185" s="497"/>
      <c r="AG185" s="497"/>
      <c r="AH185" s="15" t="s">
        <v>582</v>
      </c>
      <c r="AI185" s="15">
        <v>4</v>
      </c>
      <c r="AJ185" s="15">
        <v>16</v>
      </c>
      <c r="AK185" s="15">
        <v>50</v>
      </c>
      <c r="AL185" s="15">
        <v>19</v>
      </c>
      <c r="AM185" s="15">
        <v>20</v>
      </c>
      <c r="AN185" s="490">
        <f>IF(AJ185="",S185,ROUND(((((AL185/24)+(AM185/1440))-((AJ185/24)+(AK185/1440)))*1440/50),5))</f>
        <v>3</v>
      </c>
      <c r="AO185" s="491">
        <f>AJ185/24+AK185/1440</f>
        <v>0.70138888888888884</v>
      </c>
      <c r="AP185" s="491">
        <f>AL185/24+AM185/1440</f>
        <v>0.80555555555555547</v>
      </c>
      <c r="AQ185" s="23" t="str" cm="1">
        <f t="array" ref="AQ185">IF(X185="","",IF(SUMPRODUCT((X185=$X$7:$X$2085)*(AI185=$AI$7:$AI$2085)*(AO185=$AO$7:$AO$2085)*(AP185=$AP$7:$AP$2085)*(ROW($X$7:$X$2085)&lt;&gt;ROW(X185))*((S185=0)*($S$7:$S$2085&gt;0)+(S185&gt;0)*($S$7:$S$2085=0)))&gt;0,"SALONES UNIDOS",IF(SUMPRODUCT((X185=$X$7:$X$2085)*(AI185=$AI$7:$AI$2085)*((AO185&lt;$AP$7:$AP$2085)*(AP185&gt;$AO$7:$AO$2085))*(ROW($X$7:$X$2085)&lt;&gt;ROW(X185)))&gt;0,"Cruzado","Sin cruce")))</f>
        <v>Sin cruce</v>
      </c>
      <c r="AR185" s="23" t="str" cm="1">
        <f t="array" ref="AR185">IF(AE185="","",IF(SUMPRODUCT((AE185=$AE$7:$AE$2085)*(AI185=$AI$7:$AI$2085)*(AO185=$AO$7:$AO$2085)*(AP185=$AP$7:$AP$2085)*(ROW($AE$7:$AE$2085)&lt;&gt;ROW(AE185))*((S185=0)*($S$7:$S$2085&gt;0)+(S185&gt;0)*($S$7:$S$2085=0)))&gt;0,"SALONES UNIDOS",IF(SUMPRODUCT((AE185=$AE$7:$AE$2085)*(AI185=$AI$7:$AI$2085)*((AO185&lt;$AP$7:$AP$2085)*(AP185&gt;$AO$7:$AO$2085))*(ROW($AE$7:$AE$2085)&lt;&gt;ROW(AE185)))&gt;0,"Cruzado","Sin cruce")))</f>
        <v/>
      </c>
      <c r="AS185" s="94" t="str">
        <f t="shared" si="3"/>
        <v>EN7FILIALB</v>
      </c>
      <c r="AT185" s="94" t="str" cm="1">
        <f t="array" ref="AT185">IF(AS185="","",IF(SUMPRODUCT((AS185=$AS$7:$AS$2085)*(AI185=$AI$7:$AI$2085)*(AO185=$AO$7:$AO$2085)*(AP185=$AP$7:$AP$2085)*(ROW($AS$7:$AS$2085)&lt;&gt;ROW(AS185))*((S185=0)*($S$7:$S$2085&gt;0)+(S185&gt;0)*($S$7:$S$2085=0)))&gt;0,"SALONES UNIDOS",IF(SUMPRODUCT((AS185=$AS$7:$AS$2085)*(AI185=$AI$7:$AI$2085)*((AO185&lt;$AP$7:$AP$2085)*(AP185&gt;$AO$7:$AO$2085))*(ROW($AS$7:$AS$2085)&lt;&gt;ROW(AS185)))&gt;0,"Cruzado","Sin cruce")))</f>
        <v>Sin cruce</v>
      </c>
    </row>
    <row r="186" spans="3:46" s="9" customFormat="1" ht="18.75" hidden="1" customHeight="1">
      <c r="C186" s="496" t="s">
        <v>572</v>
      </c>
      <c r="D186" s="479" t="s">
        <v>573</v>
      </c>
      <c r="E186" s="479">
        <v>20261</v>
      </c>
      <c r="F186" s="503" t="s">
        <v>38</v>
      </c>
      <c r="G186" s="497" t="s">
        <v>80</v>
      </c>
      <c r="H186" s="503" t="s">
        <v>63</v>
      </c>
      <c r="I186" s="503">
        <v>7</v>
      </c>
      <c r="J186" s="503" t="s">
        <v>51</v>
      </c>
      <c r="K186" s="503" t="s">
        <v>51</v>
      </c>
      <c r="L186" s="499" t="s">
        <v>702</v>
      </c>
      <c r="M186" s="535" t="s">
        <v>703</v>
      </c>
      <c r="N186" s="15" t="s">
        <v>637</v>
      </c>
      <c r="O186" s="15" t="s">
        <v>578</v>
      </c>
      <c r="P186" s="503" t="s">
        <v>579</v>
      </c>
      <c r="Q186" s="15">
        <v>2</v>
      </c>
      <c r="R186" s="15">
        <v>0</v>
      </c>
      <c r="S186" s="479">
        <v>2</v>
      </c>
      <c r="T186" s="15">
        <v>2</v>
      </c>
      <c r="U186" s="471"/>
      <c r="V186" s="550">
        <v>35</v>
      </c>
      <c r="W186" s="497">
        <v>42825709</v>
      </c>
      <c r="X186" s="566" t="s">
        <v>228</v>
      </c>
      <c r="Y186" s="15" t="s">
        <v>579</v>
      </c>
      <c r="Z186" s="15"/>
      <c r="AA186" s="15"/>
      <c r="AB186" s="15"/>
      <c r="AC186" s="15" t="s">
        <v>706</v>
      </c>
      <c r="AD186" s="15"/>
      <c r="AE186" s="479"/>
      <c r="AF186" s="497"/>
      <c r="AG186" s="497"/>
      <c r="AH186" s="497" t="s">
        <v>582</v>
      </c>
      <c r="AI186" s="15">
        <v>5</v>
      </c>
      <c r="AJ186" s="15">
        <v>11</v>
      </c>
      <c r="AK186" s="15">
        <v>50</v>
      </c>
      <c r="AL186" s="15">
        <v>13</v>
      </c>
      <c r="AM186" s="15">
        <v>30</v>
      </c>
      <c r="AN186" s="490">
        <f>IF(AJ186="",S186,ROUND(((((AL186/24)+(AM186/1440))-((AJ186/24)+(AK186/1440)))*1440/50),5))</f>
        <v>2</v>
      </c>
      <c r="AO186" s="491">
        <f>AJ186/24+AK186/1440</f>
        <v>0.49305555555555552</v>
      </c>
      <c r="AP186" s="491">
        <f>AL186/24+AM186/1440</f>
        <v>0.5625</v>
      </c>
      <c r="AQ186" s="23" t="str" cm="1">
        <f t="array" ref="AQ186">IF(X186="","",IF(SUMPRODUCT((X186=$X$7:$X$2085)*(AI186=$AI$7:$AI$2085)*(AO186=$AO$7:$AO$2085)*(AP186=$AP$7:$AP$2085)*(ROW($X$7:$X$2085)&lt;&gt;ROW(X186))*((S186=0)*($S$7:$S$2085&gt;0)+(S186&gt;0)*($S$7:$S$2085=0)))&gt;0,"SALONES UNIDOS",IF(SUMPRODUCT((X186=$X$7:$X$2085)*(AI186=$AI$7:$AI$2085)*((AO186&lt;$AP$7:$AP$2085)*(AP186&gt;$AO$7:$AO$2085))*(ROW($X$7:$X$2085)&lt;&gt;ROW(X186)))&gt;0,"Cruzado","Sin cruce")))</f>
        <v>Sin cruce</v>
      </c>
      <c r="AR186" s="23" t="str" cm="1">
        <f t="array" ref="AR186">IF(AE186="","",IF(SUMPRODUCT((AE186=$AE$7:$AE$2085)*(AI186=$AI$7:$AI$2085)*(AO186=$AO$7:$AO$2085)*(AP186=$AP$7:$AP$2085)*(ROW($AE$7:$AE$2085)&lt;&gt;ROW(AE186))*((S186=0)*($S$7:$S$2085&gt;0)+(S186&gt;0)*($S$7:$S$2085=0)))&gt;0,"SALONES UNIDOS",IF(SUMPRODUCT((AE186=$AE$7:$AE$2085)*(AI186=$AI$7:$AI$2085)*((AO186&lt;$AP$7:$AP$2085)*(AP186&gt;$AO$7:$AO$2085))*(ROW($AE$7:$AE$2085)&lt;&gt;ROW(AE186)))&gt;0,"Cruzado","Sin cruce")))</f>
        <v/>
      </c>
      <c r="AS186" s="94" t="str">
        <f t="shared" si="3"/>
        <v>EN7FILIALB</v>
      </c>
      <c r="AT186" s="94" t="str" cm="1">
        <f t="array" ref="AT186">IF(AS186="","",IF(SUMPRODUCT((AS186=$AS$7:$AS$2085)*(AI186=$AI$7:$AI$2085)*(AO186=$AO$7:$AO$2085)*(AP186=$AP$7:$AP$2085)*(ROW($AS$7:$AS$2085)&lt;&gt;ROW(AS186))*((S186=0)*($S$7:$S$2085&gt;0)+(S186&gt;0)*($S$7:$S$2085=0)))&gt;0,"SALONES UNIDOS",IF(SUMPRODUCT((AS186=$AS$7:$AS$2085)*(AI186=$AI$7:$AI$2085)*((AO186&lt;$AP$7:$AP$2085)*(AP186&gt;$AO$7:$AO$2085))*(ROW($AS$7:$AS$2085)&lt;&gt;ROW(AS186)))&gt;0,"Cruzado","Sin cruce")))</f>
        <v>Sin cruce</v>
      </c>
    </row>
    <row r="187" spans="3:46" s="9" customFormat="1" ht="18.75" hidden="1" customHeight="1">
      <c r="C187" s="496" t="s">
        <v>572</v>
      </c>
      <c r="D187" s="479" t="s">
        <v>573</v>
      </c>
      <c r="E187" s="479">
        <v>20261</v>
      </c>
      <c r="F187" s="503" t="s">
        <v>38</v>
      </c>
      <c r="G187" s="497" t="s">
        <v>80</v>
      </c>
      <c r="H187" s="503" t="s">
        <v>63</v>
      </c>
      <c r="I187" s="503">
        <v>7</v>
      </c>
      <c r="J187" s="503" t="s">
        <v>51</v>
      </c>
      <c r="K187" s="503" t="s">
        <v>51</v>
      </c>
      <c r="L187" s="499" t="s">
        <v>704</v>
      </c>
      <c r="M187" s="535" t="s">
        <v>705</v>
      </c>
      <c r="N187" s="15" t="s">
        <v>577</v>
      </c>
      <c r="O187" s="15" t="s">
        <v>578</v>
      </c>
      <c r="P187" s="503" t="s">
        <v>624</v>
      </c>
      <c r="Q187" s="15">
        <v>3</v>
      </c>
      <c r="R187" s="15">
        <v>2</v>
      </c>
      <c r="S187" s="479">
        <v>5</v>
      </c>
      <c r="T187" s="15">
        <v>4</v>
      </c>
      <c r="U187" s="471"/>
      <c r="V187" s="550">
        <v>20</v>
      </c>
      <c r="W187" s="497">
        <v>21462854</v>
      </c>
      <c r="X187" s="566" t="s">
        <v>221</v>
      </c>
      <c r="Y187" s="15" t="s">
        <v>624</v>
      </c>
      <c r="Z187" s="15"/>
      <c r="AA187" s="15"/>
      <c r="AB187" s="15"/>
      <c r="AC187" s="493"/>
      <c r="AD187" s="15"/>
      <c r="AE187" s="479"/>
      <c r="AF187" s="497"/>
      <c r="AG187" s="497"/>
      <c r="AH187" s="15" t="s">
        <v>203</v>
      </c>
      <c r="AI187" s="15">
        <v>5</v>
      </c>
      <c r="AJ187" s="15">
        <v>19</v>
      </c>
      <c r="AK187" s="15">
        <v>20</v>
      </c>
      <c r="AL187" s="15">
        <v>23</v>
      </c>
      <c r="AM187" s="15">
        <v>30</v>
      </c>
      <c r="AN187" s="490">
        <f>IF(AJ187="",S187,ROUND(((((AL187/24)+(AM187/1440))-((AJ187/24)+(AK187/1440)))*1440/50),5))</f>
        <v>5</v>
      </c>
      <c r="AO187" s="491">
        <f>AJ187/24+AK187/1440</f>
        <v>0.80555555555555547</v>
      </c>
      <c r="AP187" s="491">
        <f>AL187/24+AM187/1440</f>
        <v>0.97916666666666674</v>
      </c>
      <c r="AQ187" s="23" t="str" cm="1">
        <f t="array" ref="AQ187">IF(X187="","",IF(SUMPRODUCT((X187=$X$7:$X$2085)*(AI187=$AI$7:$AI$2085)*(AO187=$AO$7:$AO$2085)*(AP187=$AP$7:$AP$2085)*(ROW($X$7:$X$2085)&lt;&gt;ROW(X187))*((S187=0)*($S$7:$S$2085&gt;0)+(S187&gt;0)*($S$7:$S$2085=0)))&gt;0,"SALONES UNIDOS",IF(SUMPRODUCT((X187=$X$7:$X$2085)*(AI187=$AI$7:$AI$2085)*((AO187&lt;$AP$7:$AP$2085)*(AP187&gt;$AO$7:$AO$2085))*(ROW($X$7:$X$2085)&lt;&gt;ROW(X187)))&gt;0,"Cruzado","Sin cruce")))</f>
        <v>Sin cruce</v>
      </c>
      <c r="AR187" s="23" t="str" cm="1">
        <f t="array" ref="AR187">IF(AE187="","",IF(SUMPRODUCT((AE187=$AE$7:$AE$2085)*(AI187=$AI$7:$AI$2085)*(AO187=$AO$7:$AO$2085)*(AP187=$AP$7:$AP$2085)*(ROW($AE$7:$AE$2085)&lt;&gt;ROW(AE187))*((S187=0)*($S$7:$S$2085&gt;0)+(S187&gt;0)*($S$7:$S$2085=0)))&gt;0,"SALONES UNIDOS",IF(SUMPRODUCT((AE187=$AE$7:$AE$2085)*(AI187=$AI$7:$AI$2085)*((AO187&lt;$AP$7:$AP$2085)*(AP187&gt;$AO$7:$AO$2085))*(ROW($AE$7:$AE$2085)&lt;&gt;ROW(AE187)))&gt;0,"Cruzado","Sin cruce")))</f>
        <v/>
      </c>
      <c r="AS187" s="94" t="str">
        <f t="shared" si="3"/>
        <v>EN7FILIALB</v>
      </c>
      <c r="AT187" s="94" t="str" cm="1">
        <f t="array" ref="AT187">IF(AS187="","",IF(SUMPRODUCT((AS187=$AS$7:$AS$2085)*(AI187=$AI$7:$AI$2085)*(AO187=$AO$7:$AO$2085)*(AP187=$AP$7:$AP$2085)*(ROW($AS$7:$AS$2085)&lt;&gt;ROW(AS187))*((S187=0)*($S$7:$S$2085&gt;0)+(S187&gt;0)*($S$7:$S$2085=0)))&gt;0,"SALONES UNIDOS",IF(SUMPRODUCT((AS187=$AS$7:$AS$2085)*(AI187=$AI$7:$AI$2085)*((AO187&lt;$AP$7:$AP$2085)*(AP187&gt;$AO$7:$AO$2085))*(ROW($AS$7:$AS$2085)&lt;&gt;ROW(AS187)))&gt;0,"Cruzado","Sin cruce")))</f>
        <v>Sin cruce</v>
      </c>
    </row>
    <row r="188" spans="3:46" s="9" customFormat="1" ht="18.75" hidden="1" customHeight="1">
      <c r="C188" s="496" t="s">
        <v>572</v>
      </c>
      <c r="D188" s="479" t="s">
        <v>573</v>
      </c>
      <c r="E188" s="479">
        <v>20261</v>
      </c>
      <c r="F188" s="503" t="s">
        <v>38</v>
      </c>
      <c r="G188" s="497" t="s">
        <v>80</v>
      </c>
      <c r="H188" s="503" t="s">
        <v>63</v>
      </c>
      <c r="I188" s="503">
        <v>7</v>
      </c>
      <c r="J188" s="503" t="s">
        <v>57</v>
      </c>
      <c r="K188" s="503" t="s">
        <v>57</v>
      </c>
      <c r="L188" s="499" t="s">
        <v>692</v>
      </c>
      <c r="M188" s="535" t="s">
        <v>693</v>
      </c>
      <c r="N188" s="15" t="s">
        <v>637</v>
      </c>
      <c r="O188" s="15" t="s">
        <v>678</v>
      </c>
      <c r="P188" s="503" t="s">
        <v>624</v>
      </c>
      <c r="Q188" s="15">
        <v>2</v>
      </c>
      <c r="R188" s="15">
        <v>0</v>
      </c>
      <c r="S188" s="479">
        <v>2</v>
      </c>
      <c r="T188" s="15">
        <v>2</v>
      </c>
      <c r="U188" s="471"/>
      <c r="V188" s="550">
        <v>50</v>
      </c>
      <c r="W188" s="497">
        <v>41622614</v>
      </c>
      <c r="X188" s="566" t="s">
        <v>411</v>
      </c>
      <c r="Y188" s="15" t="s">
        <v>624</v>
      </c>
      <c r="Z188" s="15"/>
      <c r="AA188" s="15"/>
      <c r="AB188" s="15"/>
      <c r="AC188" s="493"/>
      <c r="AD188" s="15"/>
      <c r="AE188" s="479"/>
      <c r="AF188" s="497"/>
      <c r="AG188" s="497"/>
      <c r="AH188" s="15" t="s">
        <v>582</v>
      </c>
      <c r="AI188" s="15">
        <v>7</v>
      </c>
      <c r="AJ188" s="15">
        <v>21</v>
      </c>
      <c r="AK188" s="15">
        <v>0</v>
      </c>
      <c r="AL188" s="15">
        <v>22</v>
      </c>
      <c r="AM188" s="15">
        <v>40</v>
      </c>
      <c r="AN188" s="490">
        <f>IF(AJ188="",S188,ROUND(((((AL188/24)+(AM188/1440))-((AJ188/24)+(AK188/1440)))*1440/50),5))</f>
        <v>2</v>
      </c>
      <c r="AO188" s="491">
        <f>AJ188/24+AK188/1440</f>
        <v>0.875</v>
      </c>
      <c r="AP188" s="491">
        <f>AL188/24+AM188/1440</f>
        <v>0.94444444444444442</v>
      </c>
      <c r="AQ188" s="23" t="str" cm="1">
        <f t="array" ref="AQ188">IF(X188="","",IF(SUMPRODUCT((X188=$X$7:$X$2085)*(AI188=$AI$7:$AI$2085)*(AO188=$AO$7:$AO$2085)*(AP188=$AP$7:$AP$2085)*(ROW($X$7:$X$2085)&lt;&gt;ROW(X188))*((S188=0)*($S$7:$S$2085&gt;0)+(S188&gt;0)*($S$7:$S$2085=0)))&gt;0,"SALONES UNIDOS",IF(SUMPRODUCT((X188=$X$7:$X$2085)*(AI188=$AI$7:$AI$2085)*((AO188&lt;$AP$7:$AP$2085)*(AP188&gt;$AO$7:$AO$2085))*(ROW($X$7:$X$2085)&lt;&gt;ROW(X188)))&gt;0,"Cruzado","Sin cruce")))</f>
        <v>Sin cruce</v>
      </c>
      <c r="AR188" s="23" t="str" cm="1">
        <f t="array" ref="AR188">IF(AE188="","",IF(SUMPRODUCT((AE188=$AE$7:$AE$2085)*(AI188=$AI$7:$AI$2085)*(AO188=$AO$7:$AO$2085)*(AP188=$AP$7:$AP$2085)*(ROW($AE$7:$AE$2085)&lt;&gt;ROW(AE188))*((S188=0)*($S$7:$S$2085&gt;0)+(S188&gt;0)*($S$7:$S$2085=0)))&gt;0,"SALONES UNIDOS",IF(SUMPRODUCT((AE188=$AE$7:$AE$2085)*(AI188=$AI$7:$AI$2085)*((AO188&lt;$AP$7:$AP$2085)*(AP188&gt;$AO$7:$AO$2085))*(ROW($AE$7:$AE$2085)&lt;&gt;ROW(AE188)))&gt;0,"Cruzado","Sin cruce")))</f>
        <v/>
      </c>
      <c r="AS188" s="94" t="str">
        <f t="shared" si="3"/>
        <v>EN7FILIALC</v>
      </c>
      <c r="AT188" s="94" t="str" cm="1">
        <f t="array" ref="AT188">IF(AS188="","",IF(SUMPRODUCT((AS188=$AS$7:$AS$2085)*(AI188=$AI$7:$AI$2085)*(AO188=$AO$7:$AO$2085)*(AP188=$AP$7:$AP$2085)*(ROW($AS$7:$AS$2085)&lt;&gt;ROW(AS188))*((S188=0)*($S$7:$S$2085&gt;0)+(S188&gt;0)*($S$7:$S$2085=0)))&gt;0,"SALONES UNIDOS",IF(SUMPRODUCT((AS188=$AS$7:$AS$2085)*(AI188=$AI$7:$AI$2085)*((AO188&lt;$AP$7:$AP$2085)*(AP188&gt;$AO$7:$AO$2085))*(ROW($AS$7:$AS$2085)&lt;&gt;ROW(AS188)))&gt;0,"Cruzado","Sin cruce")))</f>
        <v>Sin cruce</v>
      </c>
    </row>
    <row r="189" spans="3:46" s="9" customFormat="1" ht="18.75" hidden="1" customHeight="1">
      <c r="C189" s="496" t="s">
        <v>572</v>
      </c>
      <c r="D189" s="479" t="s">
        <v>573</v>
      </c>
      <c r="E189" s="479">
        <v>20261</v>
      </c>
      <c r="F189" s="503" t="s">
        <v>38</v>
      </c>
      <c r="G189" s="497" t="s">
        <v>80</v>
      </c>
      <c r="H189" s="503" t="s">
        <v>63</v>
      </c>
      <c r="I189" s="503">
        <v>7</v>
      </c>
      <c r="J189" s="503" t="s">
        <v>57</v>
      </c>
      <c r="K189" s="503" t="s">
        <v>57</v>
      </c>
      <c r="L189" s="499" t="s">
        <v>694</v>
      </c>
      <c r="M189" s="535" t="s">
        <v>695</v>
      </c>
      <c r="N189" s="15" t="s">
        <v>637</v>
      </c>
      <c r="O189" s="15" t="s">
        <v>578</v>
      </c>
      <c r="P189" s="503" t="s">
        <v>579</v>
      </c>
      <c r="Q189" s="15">
        <v>3</v>
      </c>
      <c r="R189" s="15">
        <v>4</v>
      </c>
      <c r="S189" s="479">
        <v>7</v>
      </c>
      <c r="T189" s="15">
        <v>5</v>
      </c>
      <c r="U189" s="471"/>
      <c r="V189" s="550">
        <v>35</v>
      </c>
      <c r="W189" s="497">
        <v>21427721</v>
      </c>
      <c r="X189" s="566" t="s">
        <v>212</v>
      </c>
      <c r="Y189" s="15" t="s">
        <v>579</v>
      </c>
      <c r="Z189" s="15"/>
      <c r="AA189" s="15"/>
      <c r="AB189" s="15"/>
      <c r="AC189" s="15" t="s">
        <v>691</v>
      </c>
      <c r="AD189" s="15"/>
      <c r="AE189" s="479"/>
      <c r="AF189" s="497"/>
      <c r="AG189" s="497"/>
      <c r="AH189" s="497" t="s">
        <v>203</v>
      </c>
      <c r="AI189" s="15">
        <v>1</v>
      </c>
      <c r="AJ189" s="15">
        <v>14</v>
      </c>
      <c r="AK189" s="15">
        <v>20</v>
      </c>
      <c r="AL189" s="15">
        <v>20</v>
      </c>
      <c r="AM189" s="15">
        <v>10</v>
      </c>
      <c r="AN189" s="490">
        <f>IF(AJ189="",S189,ROUND(((((AL189/24)+(AM189/1440))-((AJ189/24)+(AK189/1440)))*1440/50),5))</f>
        <v>7</v>
      </c>
      <c r="AO189" s="491">
        <f>AJ189/24+AK189/1440</f>
        <v>0.59722222222222221</v>
      </c>
      <c r="AP189" s="491">
        <f>AL189/24+AM189/1440</f>
        <v>0.84027777777777779</v>
      </c>
      <c r="AQ189" s="23" t="str" cm="1">
        <f t="array" ref="AQ189">IF(X189="","",IF(SUMPRODUCT((X189=$X$7:$X$2085)*(AI189=$AI$7:$AI$2085)*(AO189=$AO$7:$AO$2085)*(AP189=$AP$7:$AP$2085)*(ROW($X$7:$X$2085)&lt;&gt;ROW(X189))*((S189=0)*($S$7:$S$2085&gt;0)+(S189&gt;0)*($S$7:$S$2085=0)))&gt;0,"SALONES UNIDOS",IF(SUMPRODUCT((X189=$X$7:$X$2085)*(AI189=$AI$7:$AI$2085)*((AO189&lt;$AP$7:$AP$2085)*(AP189&gt;$AO$7:$AO$2085))*(ROW($X$7:$X$2085)&lt;&gt;ROW(X189)))&gt;0,"Cruzado","Sin cruce")))</f>
        <v>Sin cruce</v>
      </c>
      <c r="AR189" s="23" t="str" cm="1">
        <f t="array" ref="AR189">IF(AE189="","",IF(SUMPRODUCT((AE189=$AE$7:$AE$2085)*(AI189=$AI$7:$AI$2085)*(AO189=$AO$7:$AO$2085)*(AP189=$AP$7:$AP$2085)*(ROW($AE$7:$AE$2085)&lt;&gt;ROW(AE189))*((S189=0)*($S$7:$S$2085&gt;0)+(S189&gt;0)*($S$7:$S$2085=0)))&gt;0,"SALONES UNIDOS",IF(SUMPRODUCT((AE189=$AE$7:$AE$2085)*(AI189=$AI$7:$AI$2085)*((AO189&lt;$AP$7:$AP$2085)*(AP189&gt;$AO$7:$AO$2085))*(ROW($AE$7:$AE$2085)&lt;&gt;ROW(AE189)))&gt;0,"Cruzado","Sin cruce")))</f>
        <v/>
      </c>
      <c r="AS189" s="94" t="str">
        <f t="shared" si="3"/>
        <v>EN7FILIALC</v>
      </c>
      <c r="AT189" s="94" t="str" cm="1">
        <f t="array" ref="AT189">IF(AS189="","",IF(SUMPRODUCT((AS189=$AS$7:$AS$2085)*(AI189=$AI$7:$AI$2085)*(AO189=$AO$7:$AO$2085)*(AP189=$AP$7:$AP$2085)*(ROW($AS$7:$AS$2085)&lt;&gt;ROW(AS189))*((S189=0)*($S$7:$S$2085&gt;0)+(S189&gt;0)*($S$7:$S$2085=0)))&gt;0,"SALONES UNIDOS",IF(SUMPRODUCT((AS189=$AS$7:$AS$2085)*(AI189=$AI$7:$AI$2085)*((AO189&lt;$AP$7:$AP$2085)*(AP189&gt;$AO$7:$AO$2085))*(ROW($AS$7:$AS$2085)&lt;&gt;ROW(AS189)))&gt;0,"Cruzado","Sin cruce")))</f>
        <v>Sin cruce</v>
      </c>
    </row>
    <row r="190" spans="3:46" s="9" customFormat="1" ht="18.75" hidden="1" customHeight="1">
      <c r="C190" s="496" t="s">
        <v>572</v>
      </c>
      <c r="D190" s="479" t="s">
        <v>573</v>
      </c>
      <c r="E190" s="479">
        <v>20261</v>
      </c>
      <c r="F190" s="503" t="s">
        <v>38</v>
      </c>
      <c r="G190" s="497" t="s">
        <v>80</v>
      </c>
      <c r="H190" s="503" t="s">
        <v>63</v>
      </c>
      <c r="I190" s="503">
        <v>7</v>
      </c>
      <c r="J190" s="503" t="s">
        <v>57</v>
      </c>
      <c r="K190" s="503" t="s">
        <v>57</v>
      </c>
      <c r="L190" s="499" t="s">
        <v>697</v>
      </c>
      <c r="M190" s="535" t="s">
        <v>698</v>
      </c>
      <c r="N190" s="15" t="s">
        <v>637</v>
      </c>
      <c r="O190" s="15" t="s">
        <v>578</v>
      </c>
      <c r="P190" s="503" t="s">
        <v>579</v>
      </c>
      <c r="Q190" s="15">
        <v>2</v>
      </c>
      <c r="R190" s="15">
        <v>0</v>
      </c>
      <c r="S190" s="479">
        <v>2</v>
      </c>
      <c r="T190" s="15">
        <v>6</v>
      </c>
      <c r="U190" s="471"/>
      <c r="V190" s="550">
        <v>35</v>
      </c>
      <c r="W190" s="497">
        <v>42684701</v>
      </c>
      <c r="X190" s="566" t="s">
        <v>280</v>
      </c>
      <c r="Y190" s="15" t="s">
        <v>579</v>
      </c>
      <c r="Z190" s="15"/>
      <c r="AA190" s="15"/>
      <c r="AB190" s="15"/>
      <c r="AC190" s="15" t="s">
        <v>691</v>
      </c>
      <c r="AD190" s="15"/>
      <c r="AE190" s="479"/>
      <c r="AF190" s="497"/>
      <c r="AG190" s="497"/>
      <c r="AH190" s="497" t="s">
        <v>582</v>
      </c>
      <c r="AI190" s="15">
        <v>4</v>
      </c>
      <c r="AJ190" s="15">
        <v>7</v>
      </c>
      <c r="AK190" s="15">
        <v>40</v>
      </c>
      <c r="AL190" s="15">
        <v>9</v>
      </c>
      <c r="AM190" s="15">
        <v>20</v>
      </c>
      <c r="AN190" s="490">
        <f>IF(AJ190="",S190,ROUND(((((AL190/24)+(AM190/1440))-((AJ190/24)+(AK190/1440)))*1440/50),5))</f>
        <v>2</v>
      </c>
      <c r="AO190" s="491">
        <f>AJ190/24+AK190/1440</f>
        <v>0.31944444444444448</v>
      </c>
      <c r="AP190" s="491">
        <f>AL190/24+AM190/1440</f>
        <v>0.3888888888888889</v>
      </c>
      <c r="AQ190" s="23" t="str" cm="1">
        <f t="array" ref="AQ190">IF(X190="","",IF(SUMPRODUCT((X190=$X$7:$X$2085)*(AI190=$AI$7:$AI$2085)*(AO190=$AO$7:$AO$2085)*(AP190=$AP$7:$AP$2085)*(ROW($X$7:$X$2085)&lt;&gt;ROW(X190))*((S190=0)*($S$7:$S$2085&gt;0)+(S190&gt;0)*($S$7:$S$2085=0)))&gt;0,"SALONES UNIDOS",IF(SUMPRODUCT((X190=$X$7:$X$2085)*(AI190=$AI$7:$AI$2085)*((AO190&lt;$AP$7:$AP$2085)*(AP190&gt;$AO$7:$AO$2085))*(ROW($X$7:$X$2085)&lt;&gt;ROW(X190)))&gt;0,"Cruzado","Sin cruce")))</f>
        <v>Sin cruce</v>
      </c>
      <c r="AR190" s="23" t="str" cm="1">
        <f t="array" ref="AR190">IF(AE190="","",IF(SUMPRODUCT((AE190=$AE$7:$AE$2085)*(AI190=$AI$7:$AI$2085)*(AO190=$AO$7:$AO$2085)*(AP190=$AP$7:$AP$2085)*(ROW($AE$7:$AE$2085)&lt;&gt;ROW(AE190))*((S190=0)*($S$7:$S$2085&gt;0)+(S190&gt;0)*($S$7:$S$2085=0)))&gt;0,"SALONES UNIDOS",IF(SUMPRODUCT((AE190=$AE$7:$AE$2085)*(AI190=$AI$7:$AI$2085)*((AO190&lt;$AP$7:$AP$2085)*(AP190&gt;$AO$7:$AO$2085))*(ROW($AE$7:$AE$2085)&lt;&gt;ROW(AE190)))&gt;0,"Cruzado","Sin cruce")))</f>
        <v/>
      </c>
      <c r="AS190" s="94" t="str">
        <f t="shared" si="3"/>
        <v>EN7FILIALC</v>
      </c>
      <c r="AT190" s="94" t="str" cm="1">
        <f t="array" ref="AT190">IF(AS190="","",IF(SUMPRODUCT((AS190=$AS$7:$AS$2085)*(AI190=$AI$7:$AI$2085)*(AO190=$AO$7:$AO$2085)*(AP190=$AP$7:$AP$2085)*(ROW($AS$7:$AS$2085)&lt;&gt;ROW(AS190))*((S190=0)*($S$7:$S$2085&gt;0)+(S190&gt;0)*($S$7:$S$2085=0)))&gt;0,"SALONES UNIDOS",IF(SUMPRODUCT((AS190=$AS$7:$AS$2085)*(AI190=$AI$7:$AI$2085)*((AO190&lt;$AP$7:$AP$2085)*(AP190&gt;$AO$7:$AO$2085))*(ROW($AS$7:$AS$2085)&lt;&gt;ROW(AS190)))&gt;0,"Cruzado","Sin cruce")))</f>
        <v>Sin cruce</v>
      </c>
    </row>
    <row r="191" spans="3:46" s="9" customFormat="1" ht="18.75" hidden="1" customHeight="1">
      <c r="C191" s="496" t="s">
        <v>572</v>
      </c>
      <c r="D191" s="479" t="s">
        <v>573</v>
      </c>
      <c r="E191" s="479">
        <v>20261</v>
      </c>
      <c r="F191" s="503" t="s">
        <v>38</v>
      </c>
      <c r="G191" s="497" t="s">
        <v>80</v>
      </c>
      <c r="H191" s="503" t="s">
        <v>63</v>
      </c>
      <c r="I191" s="503">
        <v>7</v>
      </c>
      <c r="J191" s="503" t="s">
        <v>599</v>
      </c>
      <c r="K191" s="503" t="s">
        <v>57</v>
      </c>
      <c r="L191" s="499" t="s">
        <v>697</v>
      </c>
      <c r="M191" s="535" t="s">
        <v>698</v>
      </c>
      <c r="N191" s="15" t="s">
        <v>637</v>
      </c>
      <c r="O191" s="15" t="s">
        <v>578</v>
      </c>
      <c r="P191" s="503" t="s">
        <v>579</v>
      </c>
      <c r="Q191" s="15">
        <v>0</v>
      </c>
      <c r="R191" s="15">
        <v>2</v>
      </c>
      <c r="S191" s="479">
        <v>2</v>
      </c>
      <c r="T191" s="15">
        <v>6</v>
      </c>
      <c r="U191" s="471"/>
      <c r="V191" s="550">
        <v>17</v>
      </c>
      <c r="W191" s="497">
        <v>42684701</v>
      </c>
      <c r="X191" s="566" t="s">
        <v>280</v>
      </c>
      <c r="Y191" s="15" t="s">
        <v>579</v>
      </c>
      <c r="Z191" s="15"/>
      <c r="AA191" s="15"/>
      <c r="AB191" s="15"/>
      <c r="AC191" s="493"/>
      <c r="AD191" s="15"/>
      <c r="AE191" s="15" t="s">
        <v>699</v>
      </c>
      <c r="AF191" s="497"/>
      <c r="AG191" s="497"/>
      <c r="AH191" s="497" t="s">
        <v>100</v>
      </c>
      <c r="AI191" s="15">
        <v>4</v>
      </c>
      <c r="AJ191" s="15">
        <v>9</v>
      </c>
      <c r="AK191" s="15">
        <v>20</v>
      </c>
      <c r="AL191" s="15">
        <v>11</v>
      </c>
      <c r="AM191" s="15">
        <v>0</v>
      </c>
      <c r="AN191" s="490">
        <f>IF(AJ191="",S191,ROUND(((((AL191/24)+(AM191/1440))-((AJ191/24)+(AK191/1440)))*1440/50),5))</f>
        <v>2</v>
      </c>
      <c r="AO191" s="491">
        <f>AJ191/24+AK191/1440</f>
        <v>0.3888888888888889</v>
      </c>
      <c r="AP191" s="491">
        <f>AL191/24+AM191/1440</f>
        <v>0.45833333333333331</v>
      </c>
      <c r="AQ191" s="23" t="str" cm="1">
        <f t="array" ref="AQ191">IF(X191="","",IF(SUMPRODUCT((X191=$X$7:$X$2085)*(AI191=$AI$7:$AI$2085)*(AO191=$AO$7:$AO$2085)*(AP191=$AP$7:$AP$2085)*(ROW($X$7:$X$2085)&lt;&gt;ROW(X191))*((S191=0)*($S$7:$S$2085&gt;0)+(S191&gt;0)*($S$7:$S$2085=0)))&gt;0,"SALONES UNIDOS",IF(SUMPRODUCT((X191=$X$7:$X$2085)*(AI191=$AI$7:$AI$2085)*((AO191&lt;$AP$7:$AP$2085)*(AP191&gt;$AO$7:$AO$2085))*(ROW($X$7:$X$2085)&lt;&gt;ROW(X191)))&gt;0,"Cruzado","Sin cruce")))</f>
        <v>Sin cruce</v>
      </c>
      <c r="AR191" s="23" t="str" cm="1">
        <f t="array" ref="AR191">IF(AE191="","",IF(SUMPRODUCT((AE191=$AE$7:$AE$2085)*(AI191=$AI$7:$AI$2085)*(AO191=$AO$7:$AO$2085)*(AP191=$AP$7:$AP$2085)*(ROW($AE$7:$AE$2085)&lt;&gt;ROW(AE191))*((S191=0)*($S$7:$S$2085&gt;0)+(S191&gt;0)*($S$7:$S$2085=0)))&gt;0,"SALONES UNIDOS",IF(SUMPRODUCT((AE191=$AE$7:$AE$2085)*(AI191=$AI$7:$AI$2085)*((AO191&lt;$AP$7:$AP$2085)*(AP191&gt;$AO$7:$AO$2085))*(ROW($AE$7:$AE$2085)&lt;&gt;ROW(AE191)))&gt;0,"Cruzado","Sin cruce")))</f>
        <v>Sin cruce</v>
      </c>
      <c r="AS191" s="94" t="str">
        <f t="shared" si="3"/>
        <v>EN7FILIALC</v>
      </c>
      <c r="AT191" s="94" t="str" cm="1">
        <f t="array" ref="AT191">IF(AS191="","",IF(SUMPRODUCT((AS191=$AS$7:$AS$2085)*(AI191=$AI$7:$AI$2085)*(AO191=$AO$7:$AO$2085)*(AP191=$AP$7:$AP$2085)*(ROW($AS$7:$AS$2085)&lt;&gt;ROW(AS191))*((S191=0)*($S$7:$S$2085&gt;0)+(S191&gt;0)*($S$7:$S$2085=0)))&gt;0,"SALONES UNIDOS",IF(SUMPRODUCT((AS191=$AS$7:$AS$2085)*(AI191=$AI$7:$AI$2085)*((AO191&lt;$AP$7:$AP$2085)*(AP191&gt;$AO$7:$AO$2085))*(ROW($AS$7:$AS$2085)&lt;&gt;ROW(AS191)))&gt;0,"Cruzado","Sin cruce")))</f>
        <v>Sin cruce</v>
      </c>
    </row>
    <row r="192" spans="3:46" s="9" customFormat="1" ht="18.75" hidden="1" customHeight="1">
      <c r="C192" s="496" t="s">
        <v>572</v>
      </c>
      <c r="D192" s="479" t="s">
        <v>573</v>
      </c>
      <c r="E192" s="479">
        <v>20261</v>
      </c>
      <c r="F192" s="503" t="s">
        <v>38</v>
      </c>
      <c r="G192" s="497" t="s">
        <v>80</v>
      </c>
      <c r="H192" s="503" t="s">
        <v>63</v>
      </c>
      <c r="I192" s="503">
        <v>7</v>
      </c>
      <c r="J192" s="503" t="s">
        <v>600</v>
      </c>
      <c r="K192" s="503" t="s">
        <v>57</v>
      </c>
      <c r="L192" s="499" t="s">
        <v>697</v>
      </c>
      <c r="M192" s="535" t="s">
        <v>698</v>
      </c>
      <c r="N192" s="15" t="s">
        <v>637</v>
      </c>
      <c r="O192" s="15" t="s">
        <v>578</v>
      </c>
      <c r="P192" s="503" t="s">
        <v>579</v>
      </c>
      <c r="Q192" s="15">
        <v>0</v>
      </c>
      <c r="R192" s="15">
        <v>2</v>
      </c>
      <c r="S192" s="479">
        <v>2</v>
      </c>
      <c r="T192" s="15">
        <v>6</v>
      </c>
      <c r="U192" s="471"/>
      <c r="V192" s="550">
        <v>18</v>
      </c>
      <c r="W192" s="497">
        <v>42684701</v>
      </c>
      <c r="X192" s="566" t="s">
        <v>280</v>
      </c>
      <c r="Y192" s="15" t="s">
        <v>579</v>
      </c>
      <c r="Z192" s="15"/>
      <c r="AA192" s="15"/>
      <c r="AB192" s="15"/>
      <c r="AC192" s="493"/>
      <c r="AD192" s="15"/>
      <c r="AE192" s="15" t="s">
        <v>699</v>
      </c>
      <c r="AF192" s="497"/>
      <c r="AG192" s="497"/>
      <c r="AH192" s="497" t="s">
        <v>100</v>
      </c>
      <c r="AI192" s="15">
        <v>4</v>
      </c>
      <c r="AJ192" s="15">
        <v>11</v>
      </c>
      <c r="AK192" s="15">
        <v>0</v>
      </c>
      <c r="AL192" s="15">
        <v>12</v>
      </c>
      <c r="AM192" s="15">
        <v>40</v>
      </c>
      <c r="AN192" s="490">
        <f>IF(AJ192="",S192,ROUND(((((AL192/24)+(AM192/1440))-((AJ192/24)+(AK192/1440)))*1440/50),5))</f>
        <v>2</v>
      </c>
      <c r="AO192" s="491">
        <f>AJ192/24+AK192/1440</f>
        <v>0.45833333333333331</v>
      </c>
      <c r="AP192" s="491">
        <f>AL192/24+AM192/1440</f>
        <v>0.52777777777777779</v>
      </c>
      <c r="AQ192" s="23" t="str" cm="1">
        <f t="array" ref="AQ192">IF(X192="","",IF(SUMPRODUCT((X192=$X$7:$X$2085)*(AI192=$AI$7:$AI$2085)*(AO192=$AO$7:$AO$2085)*(AP192=$AP$7:$AP$2085)*(ROW($X$7:$X$2085)&lt;&gt;ROW(X192))*((S192=0)*($S$7:$S$2085&gt;0)+(S192&gt;0)*($S$7:$S$2085=0)))&gt;0,"SALONES UNIDOS",IF(SUMPRODUCT((X192=$X$7:$X$2085)*(AI192=$AI$7:$AI$2085)*((AO192&lt;$AP$7:$AP$2085)*(AP192&gt;$AO$7:$AO$2085))*(ROW($X$7:$X$2085)&lt;&gt;ROW(X192)))&gt;0,"Cruzado","Sin cruce")))</f>
        <v>Sin cruce</v>
      </c>
      <c r="AR192" s="23" t="str" cm="1">
        <f t="array" ref="AR192">IF(AE192="","",IF(SUMPRODUCT((AE192=$AE$7:$AE$2085)*(AI192=$AI$7:$AI$2085)*(AO192=$AO$7:$AO$2085)*(AP192=$AP$7:$AP$2085)*(ROW($AE$7:$AE$2085)&lt;&gt;ROW(AE192))*((S192=0)*($S$7:$S$2085&gt;0)+(S192&gt;0)*($S$7:$S$2085=0)))&gt;0,"SALONES UNIDOS",IF(SUMPRODUCT((AE192=$AE$7:$AE$2085)*(AI192=$AI$7:$AI$2085)*((AO192&lt;$AP$7:$AP$2085)*(AP192&gt;$AO$7:$AO$2085))*(ROW($AE$7:$AE$2085)&lt;&gt;ROW(AE192)))&gt;0,"Cruzado","Sin cruce")))</f>
        <v>Sin cruce</v>
      </c>
      <c r="AS192" s="94" t="str">
        <f t="shared" si="3"/>
        <v>EN7FILIALC</v>
      </c>
      <c r="AT192" s="94" t="str" cm="1">
        <f t="array" ref="AT192">IF(AS192="","",IF(SUMPRODUCT((AS192=$AS$7:$AS$2085)*(AI192=$AI$7:$AI$2085)*(AO192=$AO$7:$AO$2085)*(AP192=$AP$7:$AP$2085)*(ROW($AS$7:$AS$2085)&lt;&gt;ROW(AS192))*((S192=0)*($S$7:$S$2085&gt;0)+(S192&gt;0)*($S$7:$S$2085=0)))&gt;0,"SALONES UNIDOS",IF(SUMPRODUCT((AS192=$AS$7:$AS$2085)*(AI192=$AI$7:$AI$2085)*((AO192&lt;$AP$7:$AP$2085)*(AP192&gt;$AO$7:$AO$2085))*(ROW($AS$7:$AS$2085)&lt;&gt;ROW(AS192)))&gt;0,"Cruzado","Sin cruce")))</f>
        <v>Sin cruce</v>
      </c>
    </row>
    <row r="193" spans="3:46" s="9" customFormat="1" ht="18.75" hidden="1" customHeight="1">
      <c r="C193" s="496" t="s">
        <v>572</v>
      </c>
      <c r="D193" s="479" t="s">
        <v>573</v>
      </c>
      <c r="E193" s="479">
        <v>20261</v>
      </c>
      <c r="F193" s="503" t="s">
        <v>38</v>
      </c>
      <c r="G193" s="497" t="s">
        <v>80</v>
      </c>
      <c r="H193" s="503" t="s">
        <v>63</v>
      </c>
      <c r="I193" s="503">
        <v>7</v>
      </c>
      <c r="J193" s="503" t="s">
        <v>57</v>
      </c>
      <c r="K193" s="503" t="s">
        <v>57</v>
      </c>
      <c r="L193" s="499" t="s">
        <v>697</v>
      </c>
      <c r="M193" s="535" t="s">
        <v>698</v>
      </c>
      <c r="N193" s="15" t="s">
        <v>637</v>
      </c>
      <c r="O193" s="15" t="s">
        <v>578</v>
      </c>
      <c r="P193" s="503" t="s">
        <v>579</v>
      </c>
      <c r="Q193" s="15">
        <v>0</v>
      </c>
      <c r="R193" s="15">
        <v>6</v>
      </c>
      <c r="S193" s="479">
        <v>6</v>
      </c>
      <c r="T193" s="15">
        <v>6</v>
      </c>
      <c r="U193" s="471"/>
      <c r="V193" s="550">
        <v>35</v>
      </c>
      <c r="W193" s="497">
        <v>42684701</v>
      </c>
      <c r="X193" s="566" t="s">
        <v>280</v>
      </c>
      <c r="Y193" s="15" t="s">
        <v>579</v>
      </c>
      <c r="Z193" s="15"/>
      <c r="AA193" s="15"/>
      <c r="AB193" s="15"/>
      <c r="AC193" s="15" t="s">
        <v>691</v>
      </c>
      <c r="AD193" s="15"/>
      <c r="AE193" s="479"/>
      <c r="AF193" s="497"/>
      <c r="AG193" s="497"/>
      <c r="AH193" s="497" t="s">
        <v>100</v>
      </c>
      <c r="AI193" s="15">
        <v>4</v>
      </c>
      <c r="AJ193" s="15">
        <v>13</v>
      </c>
      <c r="AK193" s="15">
        <v>30</v>
      </c>
      <c r="AL193" s="15">
        <v>18</v>
      </c>
      <c r="AM193" s="15">
        <v>30</v>
      </c>
      <c r="AN193" s="490">
        <f>IF(AJ193="",S193,ROUND(((((AL193/24)+(AM193/1440))-((AJ193/24)+(AK193/1440)))*1440/50),5))</f>
        <v>6</v>
      </c>
      <c r="AO193" s="491">
        <f>AJ193/24+AK193/1440</f>
        <v>0.5625</v>
      </c>
      <c r="AP193" s="491">
        <f>AL193/24+AM193/1440</f>
        <v>0.77083333333333337</v>
      </c>
      <c r="AQ193" s="23" t="str" cm="1">
        <f t="array" ref="AQ193">IF(X193="","",IF(SUMPRODUCT((X193=$X$7:$X$2085)*(AI193=$AI$7:$AI$2085)*(AO193=$AO$7:$AO$2085)*(AP193=$AP$7:$AP$2085)*(ROW($X$7:$X$2085)&lt;&gt;ROW(X193))*((S193=0)*($S$7:$S$2085&gt;0)+(S193&gt;0)*($S$7:$S$2085=0)))&gt;0,"SALONES UNIDOS",IF(SUMPRODUCT((X193=$X$7:$X$2085)*(AI193=$AI$7:$AI$2085)*((AO193&lt;$AP$7:$AP$2085)*(AP193&gt;$AO$7:$AO$2085))*(ROW($X$7:$X$2085)&lt;&gt;ROW(X193)))&gt;0,"Cruzado","Sin cruce")))</f>
        <v>Sin cruce</v>
      </c>
      <c r="AR193" s="23" t="str" cm="1">
        <f t="array" ref="AR193">IF(AE193="","",IF(SUMPRODUCT((AE193=$AE$7:$AE$2085)*(AI193=$AI$7:$AI$2085)*(AO193=$AO$7:$AO$2085)*(AP193=$AP$7:$AP$2085)*(ROW($AE$7:$AE$2085)&lt;&gt;ROW(AE193))*((S193=0)*($S$7:$S$2085&gt;0)+(S193&gt;0)*($S$7:$S$2085=0)))&gt;0,"SALONES UNIDOS",IF(SUMPRODUCT((AE193=$AE$7:$AE$2085)*(AI193=$AI$7:$AI$2085)*((AO193&lt;$AP$7:$AP$2085)*(AP193&gt;$AO$7:$AO$2085))*(ROW($AE$7:$AE$2085)&lt;&gt;ROW(AE193)))&gt;0,"Cruzado","Sin cruce")))</f>
        <v/>
      </c>
      <c r="AS193" s="94" t="str">
        <f t="shared" si="3"/>
        <v>EN7FILIALC</v>
      </c>
      <c r="AT193" s="94" t="str" cm="1">
        <f t="array" ref="AT193">IF(AS193="","",IF(SUMPRODUCT((AS193=$AS$7:$AS$2085)*(AI193=$AI$7:$AI$2085)*(AO193=$AO$7:$AO$2085)*(AP193=$AP$7:$AP$2085)*(ROW($AS$7:$AS$2085)&lt;&gt;ROW(AS193))*((S193=0)*($S$7:$S$2085&gt;0)+(S193&gt;0)*($S$7:$S$2085=0)))&gt;0,"SALONES UNIDOS",IF(SUMPRODUCT((AS193=$AS$7:$AS$2085)*(AI193=$AI$7:$AI$2085)*((AO193&lt;$AP$7:$AP$2085)*(AP193&gt;$AO$7:$AO$2085))*(ROW($AS$7:$AS$2085)&lt;&gt;ROW(AS193)))&gt;0,"Cruzado","Sin cruce")))</f>
        <v>Sin cruce</v>
      </c>
    </row>
    <row r="194" spans="3:46" s="9" customFormat="1" ht="18.75" hidden="1" customHeight="1">
      <c r="C194" s="496" t="s">
        <v>572</v>
      </c>
      <c r="D194" s="479" t="s">
        <v>573</v>
      </c>
      <c r="E194" s="479">
        <v>20261</v>
      </c>
      <c r="F194" s="503" t="s">
        <v>38</v>
      </c>
      <c r="G194" s="497" t="s">
        <v>80</v>
      </c>
      <c r="H194" s="503" t="s">
        <v>63</v>
      </c>
      <c r="I194" s="503">
        <v>7</v>
      </c>
      <c r="J194" s="503" t="s">
        <v>57</v>
      </c>
      <c r="K194" s="503" t="s">
        <v>57</v>
      </c>
      <c r="L194" s="499" t="s">
        <v>700</v>
      </c>
      <c r="M194" s="535" t="s">
        <v>701</v>
      </c>
      <c r="N194" s="15" t="s">
        <v>577</v>
      </c>
      <c r="O194" s="15" t="s">
        <v>578</v>
      </c>
      <c r="P194" s="503" t="s">
        <v>624</v>
      </c>
      <c r="Q194" s="15">
        <v>3</v>
      </c>
      <c r="R194" s="15">
        <v>0</v>
      </c>
      <c r="S194" s="479">
        <v>3</v>
      </c>
      <c r="T194" s="15">
        <v>3</v>
      </c>
      <c r="U194" s="471"/>
      <c r="V194" s="550">
        <v>50</v>
      </c>
      <c r="W194" s="497">
        <v>40689619</v>
      </c>
      <c r="X194" s="566" t="s">
        <v>269</v>
      </c>
      <c r="Y194" s="15" t="s">
        <v>624</v>
      </c>
      <c r="Z194" s="15"/>
      <c r="AA194" s="15"/>
      <c r="AB194" s="15"/>
      <c r="AC194" s="493"/>
      <c r="AD194" s="15"/>
      <c r="AE194" s="479"/>
      <c r="AF194" s="497"/>
      <c r="AG194" s="497"/>
      <c r="AH194" s="15" t="s">
        <v>582</v>
      </c>
      <c r="AI194" s="15">
        <v>6</v>
      </c>
      <c r="AJ194" s="15">
        <v>20</v>
      </c>
      <c r="AK194" s="15">
        <v>10</v>
      </c>
      <c r="AL194" s="15">
        <v>22</v>
      </c>
      <c r="AM194" s="15">
        <v>40</v>
      </c>
      <c r="AN194" s="490">
        <f>IF(AJ194="",S194,ROUND(((((AL194/24)+(AM194/1440))-((AJ194/24)+(AK194/1440)))*1440/50),5))</f>
        <v>3</v>
      </c>
      <c r="AO194" s="491">
        <f>AJ194/24+AK194/1440</f>
        <v>0.84027777777777779</v>
      </c>
      <c r="AP194" s="491">
        <f>AL194/24+AM194/1440</f>
        <v>0.94444444444444442</v>
      </c>
      <c r="AQ194" s="23" t="str" cm="1">
        <f t="array" ref="AQ194">IF(X194="","",IF(SUMPRODUCT((X194=$X$7:$X$2085)*(AI194=$AI$7:$AI$2085)*(AO194=$AO$7:$AO$2085)*(AP194=$AP$7:$AP$2085)*(ROW($X$7:$X$2085)&lt;&gt;ROW(X194))*((S194=0)*($S$7:$S$2085&gt;0)+(S194&gt;0)*($S$7:$S$2085=0)))&gt;0,"SALONES UNIDOS",IF(SUMPRODUCT((X194=$X$7:$X$2085)*(AI194=$AI$7:$AI$2085)*((AO194&lt;$AP$7:$AP$2085)*(AP194&gt;$AO$7:$AO$2085))*(ROW($X$7:$X$2085)&lt;&gt;ROW(X194)))&gt;0,"Cruzado","Sin cruce")))</f>
        <v>Sin cruce</v>
      </c>
      <c r="AR194" s="23" t="str" cm="1">
        <f t="array" ref="AR194">IF(AE194="","",IF(SUMPRODUCT((AE194=$AE$7:$AE$2085)*(AI194=$AI$7:$AI$2085)*(AO194=$AO$7:$AO$2085)*(AP194=$AP$7:$AP$2085)*(ROW($AE$7:$AE$2085)&lt;&gt;ROW(AE194))*((S194=0)*($S$7:$S$2085&gt;0)+(S194&gt;0)*($S$7:$S$2085=0)))&gt;0,"SALONES UNIDOS",IF(SUMPRODUCT((AE194=$AE$7:$AE$2085)*(AI194=$AI$7:$AI$2085)*((AO194&lt;$AP$7:$AP$2085)*(AP194&gt;$AO$7:$AO$2085))*(ROW($AE$7:$AE$2085)&lt;&gt;ROW(AE194)))&gt;0,"Cruzado","Sin cruce")))</f>
        <v/>
      </c>
      <c r="AS194" s="94" t="str">
        <f t="shared" si="3"/>
        <v>EN7FILIALC</v>
      </c>
      <c r="AT194" s="94" t="str" cm="1">
        <f t="array" ref="AT194">IF(AS194="","",IF(SUMPRODUCT((AS194=$AS$7:$AS$2085)*(AI194=$AI$7:$AI$2085)*(AO194=$AO$7:$AO$2085)*(AP194=$AP$7:$AP$2085)*(ROW($AS$7:$AS$2085)&lt;&gt;ROW(AS194))*((S194=0)*($S$7:$S$2085&gt;0)+(S194&gt;0)*($S$7:$S$2085=0)))&gt;0,"SALONES UNIDOS",IF(SUMPRODUCT((AS194=$AS$7:$AS$2085)*(AI194=$AI$7:$AI$2085)*((AO194&lt;$AP$7:$AP$2085)*(AP194&gt;$AO$7:$AO$2085))*(ROW($AS$7:$AS$2085)&lt;&gt;ROW(AS194)))&gt;0,"Cruzado","Sin cruce")))</f>
        <v>Sin cruce</v>
      </c>
    </row>
    <row r="195" spans="3:46" s="9" customFormat="1" ht="18.75" hidden="1" customHeight="1">
      <c r="C195" s="496" t="s">
        <v>572</v>
      </c>
      <c r="D195" s="479" t="s">
        <v>573</v>
      </c>
      <c r="E195" s="479">
        <v>20261</v>
      </c>
      <c r="F195" s="503" t="s">
        <v>38</v>
      </c>
      <c r="G195" s="497" t="s">
        <v>80</v>
      </c>
      <c r="H195" s="503" t="s">
        <v>63</v>
      </c>
      <c r="I195" s="503">
        <v>7</v>
      </c>
      <c r="J195" s="503" t="s">
        <v>57</v>
      </c>
      <c r="K195" s="503" t="s">
        <v>57</v>
      </c>
      <c r="L195" s="499" t="s">
        <v>702</v>
      </c>
      <c r="M195" s="535" t="s">
        <v>703</v>
      </c>
      <c r="N195" s="15" t="s">
        <v>637</v>
      </c>
      <c r="O195" s="15" t="s">
        <v>578</v>
      </c>
      <c r="P195" s="503" t="s">
        <v>579</v>
      </c>
      <c r="Q195" s="15">
        <v>2</v>
      </c>
      <c r="R195" s="15">
        <v>0</v>
      </c>
      <c r="S195" s="479">
        <v>2</v>
      </c>
      <c r="T195" s="15">
        <v>2</v>
      </c>
      <c r="U195" s="471"/>
      <c r="V195" s="550">
        <v>35</v>
      </c>
      <c r="W195" s="497">
        <v>42825709</v>
      </c>
      <c r="X195" s="566" t="s">
        <v>228</v>
      </c>
      <c r="Y195" s="15" t="s">
        <v>579</v>
      </c>
      <c r="Z195" s="15"/>
      <c r="AA195" s="15"/>
      <c r="AB195" s="15"/>
      <c r="AC195" s="15" t="s">
        <v>691</v>
      </c>
      <c r="AD195" s="15"/>
      <c r="AE195" s="479"/>
      <c r="AF195" s="497"/>
      <c r="AG195" s="497"/>
      <c r="AH195" s="497" t="s">
        <v>582</v>
      </c>
      <c r="AI195" s="15">
        <v>5</v>
      </c>
      <c r="AJ195" s="15">
        <v>13</v>
      </c>
      <c r="AK195" s="15">
        <v>30</v>
      </c>
      <c r="AL195" s="15">
        <v>15</v>
      </c>
      <c r="AM195" s="15">
        <v>10</v>
      </c>
      <c r="AN195" s="490">
        <f>IF(AJ195="",S195,ROUND(((((AL195/24)+(AM195/1440))-((AJ195/24)+(AK195/1440)))*1440/50),5))</f>
        <v>2</v>
      </c>
      <c r="AO195" s="491">
        <f>AJ195/24+AK195/1440</f>
        <v>0.5625</v>
      </c>
      <c r="AP195" s="491">
        <f>AL195/24+AM195/1440</f>
        <v>0.63194444444444442</v>
      </c>
      <c r="AQ195" s="23" t="str" cm="1">
        <f t="array" ref="AQ195">IF(X195="","",IF(SUMPRODUCT((X195=$X$7:$X$2085)*(AI195=$AI$7:$AI$2085)*(AO195=$AO$7:$AO$2085)*(AP195=$AP$7:$AP$2085)*(ROW($X$7:$X$2085)&lt;&gt;ROW(X195))*((S195=0)*($S$7:$S$2085&gt;0)+(S195&gt;0)*($S$7:$S$2085=0)))&gt;0,"SALONES UNIDOS",IF(SUMPRODUCT((X195=$X$7:$X$2085)*(AI195=$AI$7:$AI$2085)*((AO195&lt;$AP$7:$AP$2085)*(AP195&gt;$AO$7:$AO$2085))*(ROW($X$7:$X$2085)&lt;&gt;ROW(X195)))&gt;0,"Cruzado","Sin cruce")))</f>
        <v>Sin cruce</v>
      </c>
      <c r="AR195" s="23" t="str" cm="1">
        <f t="array" ref="AR195">IF(AE195="","",IF(SUMPRODUCT((AE195=$AE$7:$AE$2085)*(AI195=$AI$7:$AI$2085)*(AO195=$AO$7:$AO$2085)*(AP195=$AP$7:$AP$2085)*(ROW($AE$7:$AE$2085)&lt;&gt;ROW(AE195))*((S195=0)*($S$7:$S$2085&gt;0)+(S195&gt;0)*($S$7:$S$2085=0)))&gt;0,"SALONES UNIDOS",IF(SUMPRODUCT((AE195=$AE$7:$AE$2085)*(AI195=$AI$7:$AI$2085)*((AO195&lt;$AP$7:$AP$2085)*(AP195&gt;$AO$7:$AO$2085))*(ROW($AE$7:$AE$2085)&lt;&gt;ROW(AE195)))&gt;0,"Cruzado","Sin cruce")))</f>
        <v/>
      </c>
      <c r="AS195" s="94" t="str">
        <f t="shared" si="3"/>
        <v>EN7FILIALC</v>
      </c>
      <c r="AT195" s="94" t="str" cm="1">
        <f t="array" ref="AT195">IF(AS195="","",IF(SUMPRODUCT((AS195=$AS$7:$AS$2085)*(AI195=$AI$7:$AI$2085)*(AO195=$AO$7:$AO$2085)*(AP195=$AP$7:$AP$2085)*(ROW($AS$7:$AS$2085)&lt;&gt;ROW(AS195))*((S195=0)*($S$7:$S$2085&gt;0)+(S195&gt;0)*($S$7:$S$2085=0)))&gt;0,"SALONES UNIDOS",IF(SUMPRODUCT((AS195=$AS$7:$AS$2085)*(AI195=$AI$7:$AI$2085)*((AO195&lt;$AP$7:$AP$2085)*(AP195&gt;$AO$7:$AO$2085))*(ROW($AS$7:$AS$2085)&lt;&gt;ROW(AS195)))&gt;0,"Cruzado","Sin cruce")))</f>
        <v>Sin cruce</v>
      </c>
    </row>
    <row r="196" spans="3:46" s="9" customFormat="1" ht="18.75" hidden="1" customHeight="1">
      <c r="C196" s="496" t="s">
        <v>572</v>
      </c>
      <c r="D196" s="479" t="s">
        <v>573</v>
      </c>
      <c r="E196" s="479">
        <v>20261</v>
      </c>
      <c r="F196" s="503" t="s">
        <v>38</v>
      </c>
      <c r="G196" s="497" t="s">
        <v>80</v>
      </c>
      <c r="H196" s="503" t="s">
        <v>63</v>
      </c>
      <c r="I196" s="503">
        <v>7</v>
      </c>
      <c r="J196" s="503" t="s">
        <v>57</v>
      </c>
      <c r="K196" s="503" t="s">
        <v>57</v>
      </c>
      <c r="L196" s="499" t="s">
        <v>704</v>
      </c>
      <c r="M196" s="535" t="s">
        <v>705</v>
      </c>
      <c r="N196" s="15" t="s">
        <v>577</v>
      </c>
      <c r="O196" s="15" t="s">
        <v>578</v>
      </c>
      <c r="P196" s="503" t="s">
        <v>624</v>
      </c>
      <c r="Q196" s="15">
        <v>3</v>
      </c>
      <c r="R196" s="15">
        <v>2</v>
      </c>
      <c r="S196" s="479">
        <v>5</v>
      </c>
      <c r="T196" s="15">
        <v>4</v>
      </c>
      <c r="U196" s="471"/>
      <c r="V196" s="550">
        <v>20</v>
      </c>
      <c r="W196" s="497">
        <v>20048536</v>
      </c>
      <c r="X196" s="566" t="s">
        <v>394</v>
      </c>
      <c r="Y196" s="15" t="s">
        <v>624</v>
      </c>
      <c r="Z196" s="15"/>
      <c r="AA196" s="15"/>
      <c r="AB196" s="15"/>
      <c r="AC196" s="493"/>
      <c r="AD196" s="15"/>
      <c r="AE196" s="479"/>
      <c r="AF196" s="497"/>
      <c r="AG196" s="497"/>
      <c r="AH196" s="15" t="s">
        <v>203</v>
      </c>
      <c r="AI196" s="15">
        <v>1</v>
      </c>
      <c r="AJ196" s="15">
        <v>7</v>
      </c>
      <c r="AK196" s="15">
        <v>40</v>
      </c>
      <c r="AL196" s="15">
        <v>11</v>
      </c>
      <c r="AM196" s="15">
        <v>50</v>
      </c>
      <c r="AN196" s="490">
        <f>IF(AJ196="",S196,ROUND(((((AL196/24)+(AM196/1440))-((AJ196/24)+(AK196/1440)))*1440/50),5))</f>
        <v>5</v>
      </c>
      <c r="AO196" s="491">
        <f>AJ196/24+AK196/1440</f>
        <v>0.31944444444444448</v>
      </c>
      <c r="AP196" s="491">
        <f>AL196/24+AM196/1440</f>
        <v>0.49305555555555552</v>
      </c>
      <c r="AQ196" s="23" t="str" cm="1">
        <f t="array" ref="AQ196">IF(X196="","",IF(SUMPRODUCT((X196=$X$7:$X$2085)*(AI196=$AI$7:$AI$2085)*(AO196=$AO$7:$AO$2085)*(AP196=$AP$7:$AP$2085)*(ROW($X$7:$X$2085)&lt;&gt;ROW(X196))*((S196=0)*($S$7:$S$2085&gt;0)+(S196&gt;0)*($S$7:$S$2085=0)))&gt;0,"SALONES UNIDOS",IF(SUMPRODUCT((X196=$X$7:$X$2085)*(AI196=$AI$7:$AI$2085)*((AO196&lt;$AP$7:$AP$2085)*(AP196&gt;$AO$7:$AO$2085))*(ROW($X$7:$X$2085)&lt;&gt;ROW(X196)))&gt;0,"Cruzado","Sin cruce")))</f>
        <v>Sin cruce</v>
      </c>
      <c r="AR196" s="23" t="str" cm="1">
        <f t="array" ref="AR196">IF(AE196="","",IF(SUMPRODUCT((AE196=$AE$7:$AE$2085)*(AI196=$AI$7:$AI$2085)*(AO196=$AO$7:$AO$2085)*(AP196=$AP$7:$AP$2085)*(ROW($AE$7:$AE$2085)&lt;&gt;ROW(AE196))*((S196=0)*($S$7:$S$2085&gt;0)+(S196&gt;0)*($S$7:$S$2085=0)))&gt;0,"SALONES UNIDOS",IF(SUMPRODUCT((AE196=$AE$7:$AE$2085)*(AI196=$AI$7:$AI$2085)*((AO196&lt;$AP$7:$AP$2085)*(AP196&gt;$AO$7:$AO$2085))*(ROW($AE$7:$AE$2085)&lt;&gt;ROW(AE196)))&gt;0,"Cruzado","Sin cruce")))</f>
        <v/>
      </c>
      <c r="AS196" s="94" t="str">
        <f t="shared" si="3"/>
        <v>EN7FILIALC</v>
      </c>
      <c r="AT196" s="94" t="str" cm="1">
        <f t="array" ref="AT196">IF(AS196="","",IF(SUMPRODUCT((AS196=$AS$7:$AS$2085)*(AI196=$AI$7:$AI$2085)*(AO196=$AO$7:$AO$2085)*(AP196=$AP$7:$AP$2085)*(ROW($AS$7:$AS$2085)&lt;&gt;ROW(AS196))*((S196=0)*($S$7:$S$2085&gt;0)+(S196&gt;0)*($S$7:$S$2085=0)))&gt;0,"SALONES UNIDOS",IF(SUMPRODUCT((AS196=$AS$7:$AS$2085)*(AI196=$AI$7:$AI$2085)*((AO196&lt;$AP$7:$AP$2085)*(AP196&gt;$AO$7:$AO$2085))*(ROW($AS$7:$AS$2085)&lt;&gt;ROW(AS196)))&gt;0,"Cruzado","Sin cruce")))</f>
        <v>Sin cruce</v>
      </c>
    </row>
    <row r="197" spans="3:46" s="9" customFormat="1" ht="18.75" hidden="1" customHeight="1">
      <c r="C197" s="496" t="s">
        <v>572</v>
      </c>
      <c r="D197" s="479" t="s">
        <v>573</v>
      </c>
      <c r="E197" s="479">
        <v>20261</v>
      </c>
      <c r="F197" s="503" t="s">
        <v>38</v>
      </c>
      <c r="G197" s="497" t="s">
        <v>80</v>
      </c>
      <c r="H197" s="503" t="s">
        <v>63</v>
      </c>
      <c r="I197" s="503">
        <v>7</v>
      </c>
      <c r="J197" s="503" t="s">
        <v>66</v>
      </c>
      <c r="K197" s="503" t="s">
        <v>66</v>
      </c>
      <c r="L197" s="499" t="s">
        <v>692</v>
      </c>
      <c r="M197" s="535" t="s">
        <v>693</v>
      </c>
      <c r="N197" s="15" t="s">
        <v>637</v>
      </c>
      <c r="O197" s="15" t="s">
        <v>678</v>
      </c>
      <c r="P197" s="503" t="s">
        <v>624</v>
      </c>
      <c r="Q197" s="15">
        <v>2</v>
      </c>
      <c r="R197" s="15">
        <v>0</v>
      </c>
      <c r="S197" s="479">
        <v>2</v>
      </c>
      <c r="T197" s="15">
        <v>2</v>
      </c>
      <c r="U197" s="471"/>
      <c r="V197" s="550">
        <v>50</v>
      </c>
      <c r="W197" s="497">
        <v>41622614</v>
      </c>
      <c r="X197" s="566" t="s">
        <v>411</v>
      </c>
      <c r="Y197" s="15" t="s">
        <v>624</v>
      </c>
      <c r="Z197" s="15"/>
      <c r="AA197" s="15"/>
      <c r="AB197" s="15"/>
      <c r="AC197" s="493"/>
      <c r="AD197" s="15"/>
      <c r="AE197" s="479"/>
      <c r="AF197" s="497"/>
      <c r="AG197" s="497"/>
      <c r="AH197" s="15" t="s">
        <v>582</v>
      </c>
      <c r="AI197" s="15">
        <v>6</v>
      </c>
      <c r="AJ197" s="15">
        <v>20</v>
      </c>
      <c r="AK197" s="15">
        <v>10</v>
      </c>
      <c r="AL197" s="15">
        <v>21</v>
      </c>
      <c r="AM197" s="15">
        <v>50</v>
      </c>
      <c r="AN197" s="490">
        <f>IF(AJ197="",S197,ROUND(((((AL197/24)+(AM197/1440))-((AJ197/24)+(AK197/1440)))*1440/50),5))</f>
        <v>2</v>
      </c>
      <c r="AO197" s="491">
        <f>AJ197/24+AK197/1440</f>
        <v>0.84027777777777779</v>
      </c>
      <c r="AP197" s="491">
        <f>AL197/24+AM197/1440</f>
        <v>0.90972222222222221</v>
      </c>
      <c r="AQ197" s="23" t="str" cm="1">
        <f t="array" ref="AQ197">IF(X197="","",IF(SUMPRODUCT((X197=$X$7:$X$2085)*(AI197=$AI$7:$AI$2085)*(AO197=$AO$7:$AO$2085)*(AP197=$AP$7:$AP$2085)*(ROW($X$7:$X$2085)&lt;&gt;ROW(X197))*((S197=0)*($S$7:$S$2085&gt;0)+(S197&gt;0)*($S$7:$S$2085=0)))&gt;0,"SALONES UNIDOS",IF(SUMPRODUCT((X197=$X$7:$X$2085)*(AI197=$AI$7:$AI$2085)*((AO197&lt;$AP$7:$AP$2085)*(AP197&gt;$AO$7:$AO$2085))*(ROW($X$7:$X$2085)&lt;&gt;ROW(X197)))&gt;0,"Cruzado","Sin cruce")))</f>
        <v>Sin cruce</v>
      </c>
      <c r="AR197" s="23" t="str" cm="1">
        <f t="array" ref="AR197">IF(AE197="","",IF(SUMPRODUCT((AE197=$AE$7:$AE$2085)*(AI197=$AI$7:$AI$2085)*(AO197=$AO$7:$AO$2085)*(AP197=$AP$7:$AP$2085)*(ROW($AE$7:$AE$2085)&lt;&gt;ROW(AE197))*((S197=0)*($S$7:$S$2085&gt;0)+(S197&gt;0)*($S$7:$S$2085=0)))&gt;0,"SALONES UNIDOS",IF(SUMPRODUCT((AE197=$AE$7:$AE$2085)*(AI197=$AI$7:$AI$2085)*((AO197&lt;$AP$7:$AP$2085)*(AP197&gt;$AO$7:$AO$2085))*(ROW($AE$7:$AE$2085)&lt;&gt;ROW(AE197)))&gt;0,"Cruzado","Sin cruce")))</f>
        <v/>
      </c>
      <c r="AS197" s="94" t="str">
        <f t="shared" si="3"/>
        <v>EN7FILIALD</v>
      </c>
      <c r="AT197" s="94" t="str" cm="1">
        <f t="array" ref="AT197">IF(AS197="","",IF(SUMPRODUCT((AS197=$AS$7:$AS$2085)*(AI197=$AI$7:$AI$2085)*(AO197=$AO$7:$AO$2085)*(AP197=$AP$7:$AP$2085)*(ROW($AS$7:$AS$2085)&lt;&gt;ROW(AS197))*((S197=0)*($S$7:$S$2085&gt;0)+(S197&gt;0)*($S$7:$S$2085=0)))&gt;0,"SALONES UNIDOS",IF(SUMPRODUCT((AS197=$AS$7:$AS$2085)*(AI197=$AI$7:$AI$2085)*((AO197&lt;$AP$7:$AP$2085)*(AP197&gt;$AO$7:$AO$2085))*(ROW($AS$7:$AS$2085)&lt;&gt;ROW(AS197)))&gt;0,"Cruzado","Sin cruce")))</f>
        <v>Sin cruce</v>
      </c>
    </row>
    <row r="198" spans="3:46" s="9" customFormat="1" ht="18.75" hidden="1" customHeight="1">
      <c r="C198" s="496" t="s">
        <v>572</v>
      </c>
      <c r="D198" s="479" t="s">
        <v>573</v>
      </c>
      <c r="E198" s="479">
        <v>20261</v>
      </c>
      <c r="F198" s="503" t="s">
        <v>38</v>
      </c>
      <c r="G198" s="497" t="s">
        <v>80</v>
      </c>
      <c r="H198" s="503" t="s">
        <v>63</v>
      </c>
      <c r="I198" s="503">
        <v>7</v>
      </c>
      <c r="J198" s="503" t="s">
        <v>66</v>
      </c>
      <c r="K198" s="503" t="s">
        <v>66</v>
      </c>
      <c r="L198" s="499" t="s">
        <v>694</v>
      </c>
      <c r="M198" s="535" t="s">
        <v>695</v>
      </c>
      <c r="N198" s="15" t="s">
        <v>637</v>
      </c>
      <c r="O198" s="15" t="s">
        <v>578</v>
      </c>
      <c r="P198" s="503" t="s">
        <v>579</v>
      </c>
      <c r="Q198" s="15">
        <v>3</v>
      </c>
      <c r="R198" s="15">
        <v>4</v>
      </c>
      <c r="S198" s="479">
        <v>7</v>
      </c>
      <c r="T198" s="15">
        <v>5</v>
      </c>
      <c r="U198" s="471"/>
      <c r="V198" s="550">
        <v>50</v>
      </c>
      <c r="W198" s="497">
        <v>21524698</v>
      </c>
      <c r="X198" s="566" t="s">
        <v>305</v>
      </c>
      <c r="Y198" s="15" t="s">
        <v>624</v>
      </c>
      <c r="Z198" s="15"/>
      <c r="AA198" s="15"/>
      <c r="AB198" s="15"/>
      <c r="AC198" s="493"/>
      <c r="AD198" s="15"/>
      <c r="AE198" s="479"/>
      <c r="AF198" s="497"/>
      <c r="AG198" s="497"/>
      <c r="AH198" s="15" t="s">
        <v>203</v>
      </c>
      <c r="AI198" s="15">
        <v>1</v>
      </c>
      <c r="AJ198" s="15">
        <v>7</v>
      </c>
      <c r="AK198" s="15">
        <v>40</v>
      </c>
      <c r="AL198" s="15">
        <v>13</v>
      </c>
      <c r="AM198" s="15">
        <v>30</v>
      </c>
      <c r="AN198" s="490">
        <f>IF(AJ198="",S198,ROUND(((((AL198/24)+(AM198/1440))-((AJ198/24)+(AK198/1440)))*1440/50),5))</f>
        <v>7</v>
      </c>
      <c r="AO198" s="491">
        <f>AJ198/24+AK198/1440</f>
        <v>0.31944444444444448</v>
      </c>
      <c r="AP198" s="491">
        <f>AL198/24+AM198/1440</f>
        <v>0.5625</v>
      </c>
      <c r="AQ198" s="23" t="str" cm="1">
        <f t="array" ref="AQ198">IF(X198="","",IF(SUMPRODUCT((X198=$X$7:$X$2085)*(AI198=$AI$7:$AI$2085)*(AO198=$AO$7:$AO$2085)*(AP198=$AP$7:$AP$2085)*(ROW($X$7:$X$2085)&lt;&gt;ROW(X198))*((S198=0)*($S$7:$S$2085&gt;0)+(S198&gt;0)*($S$7:$S$2085=0)))&gt;0,"SALONES UNIDOS",IF(SUMPRODUCT((X198=$X$7:$X$2085)*(AI198=$AI$7:$AI$2085)*((AO198&lt;$AP$7:$AP$2085)*(AP198&gt;$AO$7:$AO$2085))*(ROW($X$7:$X$2085)&lt;&gt;ROW(X198)))&gt;0,"Cruzado","Sin cruce")))</f>
        <v>Sin cruce</v>
      </c>
      <c r="AR198" s="23" t="str" cm="1">
        <f t="array" ref="AR198">IF(AE198="","",IF(SUMPRODUCT((AE198=$AE$7:$AE$2085)*(AI198=$AI$7:$AI$2085)*(AO198=$AO$7:$AO$2085)*(AP198=$AP$7:$AP$2085)*(ROW($AE$7:$AE$2085)&lt;&gt;ROW(AE198))*((S198=0)*($S$7:$S$2085&gt;0)+(S198&gt;0)*($S$7:$S$2085=0)))&gt;0,"SALONES UNIDOS",IF(SUMPRODUCT((AE198=$AE$7:$AE$2085)*(AI198=$AI$7:$AI$2085)*((AO198&lt;$AP$7:$AP$2085)*(AP198&gt;$AO$7:$AO$2085))*(ROW($AE$7:$AE$2085)&lt;&gt;ROW(AE198)))&gt;0,"Cruzado","Sin cruce")))</f>
        <v/>
      </c>
      <c r="AS198" s="94" t="str">
        <f t="shared" si="3"/>
        <v>EN7FILIALD</v>
      </c>
      <c r="AT198" s="94" t="str" cm="1">
        <f t="array" ref="AT198">IF(AS198="","",IF(SUMPRODUCT((AS198=$AS$7:$AS$2085)*(AI198=$AI$7:$AI$2085)*(AO198=$AO$7:$AO$2085)*(AP198=$AP$7:$AP$2085)*(ROW($AS$7:$AS$2085)&lt;&gt;ROW(AS198))*((S198=0)*($S$7:$S$2085&gt;0)+(S198&gt;0)*($S$7:$S$2085=0)))&gt;0,"SALONES UNIDOS",IF(SUMPRODUCT((AS198=$AS$7:$AS$2085)*(AI198=$AI$7:$AI$2085)*((AO198&lt;$AP$7:$AP$2085)*(AP198&gt;$AO$7:$AO$2085))*(ROW($AS$7:$AS$2085)&lt;&gt;ROW(AS198)))&gt;0,"Cruzado","Sin cruce")))</f>
        <v>Sin cruce</v>
      </c>
    </row>
    <row r="199" spans="3:46" s="9" customFormat="1" ht="18.75" hidden="1" customHeight="1">
      <c r="C199" s="496" t="s">
        <v>572</v>
      </c>
      <c r="D199" s="479" t="s">
        <v>573</v>
      </c>
      <c r="E199" s="479">
        <v>20261</v>
      </c>
      <c r="F199" s="503" t="s">
        <v>38</v>
      </c>
      <c r="G199" s="497" t="s">
        <v>80</v>
      </c>
      <c r="H199" s="503" t="s">
        <v>63</v>
      </c>
      <c r="I199" s="503">
        <v>7</v>
      </c>
      <c r="J199" s="503" t="s">
        <v>66</v>
      </c>
      <c r="K199" s="503" t="s">
        <v>66</v>
      </c>
      <c r="L199" s="499" t="s">
        <v>697</v>
      </c>
      <c r="M199" s="535" t="s">
        <v>698</v>
      </c>
      <c r="N199" s="15" t="s">
        <v>637</v>
      </c>
      <c r="O199" s="15" t="s">
        <v>578</v>
      </c>
      <c r="P199" s="503" t="s">
        <v>579</v>
      </c>
      <c r="Q199" s="15">
        <v>2</v>
      </c>
      <c r="R199" s="15">
        <v>8</v>
      </c>
      <c r="S199" s="479">
        <v>10</v>
      </c>
      <c r="T199" s="15">
        <v>6</v>
      </c>
      <c r="U199" s="471"/>
      <c r="V199" s="550">
        <v>50</v>
      </c>
      <c r="W199" s="497">
        <v>21524698</v>
      </c>
      <c r="X199" s="566" t="s">
        <v>305</v>
      </c>
      <c r="Y199" s="15" t="s">
        <v>624</v>
      </c>
      <c r="Z199" s="15"/>
      <c r="AA199" s="15"/>
      <c r="AB199" s="15"/>
      <c r="AC199" s="493"/>
      <c r="AD199" s="15"/>
      <c r="AE199" s="479"/>
      <c r="AF199" s="497"/>
      <c r="AG199" s="497"/>
      <c r="AH199" s="15" t="s">
        <v>203</v>
      </c>
      <c r="AI199" s="15">
        <v>5</v>
      </c>
      <c r="AJ199" s="15">
        <v>13</v>
      </c>
      <c r="AK199" s="15">
        <v>30</v>
      </c>
      <c r="AL199" s="15">
        <v>21</v>
      </c>
      <c r="AM199" s="15">
        <v>50</v>
      </c>
      <c r="AN199" s="490">
        <f>IF(AJ199="",S199,ROUND(((((AL199/24)+(AM199/1440))-((AJ199/24)+(AK199/1440)))*1440/50),5))</f>
        <v>10</v>
      </c>
      <c r="AO199" s="491">
        <f>AJ199/24+AK199/1440</f>
        <v>0.5625</v>
      </c>
      <c r="AP199" s="491">
        <f>AL199/24+AM199/1440</f>
        <v>0.90972222222222221</v>
      </c>
      <c r="AQ199" s="23" t="str" cm="1">
        <f t="array" ref="AQ199">IF(X199="","",IF(SUMPRODUCT((X199=$X$7:$X$2085)*(AI199=$AI$7:$AI$2085)*(AO199=$AO$7:$AO$2085)*(AP199=$AP$7:$AP$2085)*(ROW($X$7:$X$2085)&lt;&gt;ROW(X199))*((S199=0)*($S$7:$S$2085&gt;0)+(S199&gt;0)*($S$7:$S$2085=0)))&gt;0,"SALONES UNIDOS",IF(SUMPRODUCT((X199=$X$7:$X$2085)*(AI199=$AI$7:$AI$2085)*((AO199&lt;$AP$7:$AP$2085)*(AP199&gt;$AO$7:$AO$2085))*(ROW($X$7:$X$2085)&lt;&gt;ROW(X199)))&gt;0,"Cruzado","Sin cruce")))</f>
        <v>Sin cruce</v>
      </c>
      <c r="AR199" s="23" t="str" cm="1">
        <f t="array" ref="AR199">IF(AE199="","",IF(SUMPRODUCT((AE199=$AE$7:$AE$2085)*(AI199=$AI$7:$AI$2085)*(AO199=$AO$7:$AO$2085)*(AP199=$AP$7:$AP$2085)*(ROW($AE$7:$AE$2085)&lt;&gt;ROW(AE199))*((S199=0)*($S$7:$S$2085&gt;0)+(S199&gt;0)*($S$7:$S$2085=0)))&gt;0,"SALONES UNIDOS",IF(SUMPRODUCT((AE199=$AE$7:$AE$2085)*(AI199=$AI$7:$AI$2085)*((AO199&lt;$AP$7:$AP$2085)*(AP199&gt;$AO$7:$AO$2085))*(ROW($AE$7:$AE$2085)&lt;&gt;ROW(AE199)))&gt;0,"Cruzado","Sin cruce")))</f>
        <v/>
      </c>
      <c r="AS199" s="94" t="str">
        <f t="shared" si="3"/>
        <v>EN7FILIALD</v>
      </c>
      <c r="AT199" s="94" t="str" cm="1">
        <f t="array" ref="AT199">IF(AS199="","",IF(SUMPRODUCT((AS199=$AS$7:$AS$2085)*(AI199=$AI$7:$AI$2085)*(AO199=$AO$7:$AO$2085)*(AP199=$AP$7:$AP$2085)*(ROW($AS$7:$AS$2085)&lt;&gt;ROW(AS199))*((S199=0)*($S$7:$S$2085&gt;0)+(S199&gt;0)*($S$7:$S$2085=0)))&gt;0,"SALONES UNIDOS",IF(SUMPRODUCT((AS199=$AS$7:$AS$2085)*(AI199=$AI$7:$AI$2085)*((AO199&lt;$AP$7:$AP$2085)*(AP199&gt;$AO$7:$AO$2085))*(ROW($AS$7:$AS$2085)&lt;&gt;ROW(AS199)))&gt;0,"Cruzado","Sin cruce")))</f>
        <v>Sin cruce</v>
      </c>
    </row>
    <row r="200" spans="3:46" s="9" customFormat="1" ht="18.75" hidden="1" customHeight="1">
      <c r="C200" s="496" t="s">
        <v>572</v>
      </c>
      <c r="D200" s="479" t="s">
        <v>573</v>
      </c>
      <c r="E200" s="479">
        <v>20261</v>
      </c>
      <c r="F200" s="503" t="s">
        <v>38</v>
      </c>
      <c r="G200" s="497" t="s">
        <v>80</v>
      </c>
      <c r="H200" s="503" t="s">
        <v>63</v>
      </c>
      <c r="I200" s="503">
        <v>7</v>
      </c>
      <c r="J200" s="503" t="s">
        <v>66</v>
      </c>
      <c r="K200" s="503" t="s">
        <v>66</v>
      </c>
      <c r="L200" s="499" t="s">
        <v>700</v>
      </c>
      <c r="M200" s="535" t="s">
        <v>701</v>
      </c>
      <c r="N200" s="15" t="s">
        <v>577</v>
      </c>
      <c r="O200" s="15" t="s">
        <v>578</v>
      </c>
      <c r="P200" s="503" t="s">
        <v>624</v>
      </c>
      <c r="Q200" s="15">
        <v>3</v>
      </c>
      <c r="R200" s="15">
        <v>0</v>
      </c>
      <c r="S200" s="479">
        <v>3</v>
      </c>
      <c r="T200" s="15">
        <v>3</v>
      </c>
      <c r="U200" s="471"/>
      <c r="V200" s="550">
        <v>50</v>
      </c>
      <c r="W200" s="497">
        <v>40689619</v>
      </c>
      <c r="X200" s="566" t="s">
        <v>269</v>
      </c>
      <c r="Y200" s="15" t="s">
        <v>624</v>
      </c>
      <c r="Z200" s="15"/>
      <c r="AA200" s="15"/>
      <c r="AB200" s="15"/>
      <c r="AC200" s="493"/>
      <c r="AD200" s="15"/>
      <c r="AE200" s="479"/>
      <c r="AF200" s="497"/>
      <c r="AG200" s="497"/>
      <c r="AH200" s="15" t="s">
        <v>582</v>
      </c>
      <c r="AI200" s="15">
        <v>6</v>
      </c>
      <c r="AJ200" s="15">
        <v>16</v>
      </c>
      <c r="AK200" s="15">
        <v>50</v>
      </c>
      <c r="AL200" s="15">
        <v>19</v>
      </c>
      <c r="AM200" s="15">
        <v>20</v>
      </c>
      <c r="AN200" s="490">
        <f>IF(AJ200="",S200,ROUND(((((AL200/24)+(AM200/1440))-((AJ200/24)+(AK200/1440)))*1440/50),5))</f>
        <v>3</v>
      </c>
      <c r="AO200" s="491">
        <f>AJ200/24+AK200/1440</f>
        <v>0.70138888888888884</v>
      </c>
      <c r="AP200" s="491">
        <f>AL200/24+AM200/1440</f>
        <v>0.80555555555555547</v>
      </c>
      <c r="AQ200" s="23" t="str" cm="1">
        <f t="array" ref="AQ200">IF(X200="","",IF(SUMPRODUCT((X200=$X$7:$X$2085)*(AI200=$AI$7:$AI$2085)*(AO200=$AO$7:$AO$2085)*(AP200=$AP$7:$AP$2085)*(ROW($X$7:$X$2085)&lt;&gt;ROW(X200))*((S200=0)*($S$7:$S$2085&gt;0)+(S200&gt;0)*($S$7:$S$2085=0)))&gt;0,"SALONES UNIDOS",IF(SUMPRODUCT((X200=$X$7:$X$2085)*(AI200=$AI$7:$AI$2085)*((AO200&lt;$AP$7:$AP$2085)*(AP200&gt;$AO$7:$AO$2085))*(ROW($X$7:$X$2085)&lt;&gt;ROW(X200)))&gt;0,"Cruzado","Sin cruce")))</f>
        <v>Sin cruce</v>
      </c>
      <c r="AR200" s="23" t="str" cm="1">
        <f t="array" ref="AR200">IF(AE200="","",IF(SUMPRODUCT((AE200=$AE$7:$AE$2085)*(AI200=$AI$7:$AI$2085)*(AO200=$AO$7:$AO$2085)*(AP200=$AP$7:$AP$2085)*(ROW($AE$7:$AE$2085)&lt;&gt;ROW(AE200))*((S200=0)*($S$7:$S$2085&gt;0)+(S200&gt;0)*($S$7:$S$2085=0)))&gt;0,"SALONES UNIDOS",IF(SUMPRODUCT((AE200=$AE$7:$AE$2085)*(AI200=$AI$7:$AI$2085)*((AO200&lt;$AP$7:$AP$2085)*(AP200&gt;$AO$7:$AO$2085))*(ROW($AE$7:$AE$2085)&lt;&gt;ROW(AE200)))&gt;0,"Cruzado","Sin cruce")))</f>
        <v/>
      </c>
      <c r="AS200" s="94" t="str">
        <f t="shared" si="3"/>
        <v>EN7FILIALD</v>
      </c>
      <c r="AT200" s="94" t="str" cm="1">
        <f t="array" ref="AT200">IF(AS200="","",IF(SUMPRODUCT((AS200=$AS$7:$AS$2085)*(AI200=$AI$7:$AI$2085)*(AO200=$AO$7:$AO$2085)*(AP200=$AP$7:$AP$2085)*(ROW($AS$7:$AS$2085)&lt;&gt;ROW(AS200))*((S200=0)*($S$7:$S$2085&gt;0)+(S200&gt;0)*($S$7:$S$2085=0)))&gt;0,"SALONES UNIDOS",IF(SUMPRODUCT((AS200=$AS$7:$AS$2085)*(AI200=$AI$7:$AI$2085)*((AO200&lt;$AP$7:$AP$2085)*(AP200&gt;$AO$7:$AO$2085))*(ROW($AS$7:$AS$2085)&lt;&gt;ROW(AS200)))&gt;0,"Cruzado","Sin cruce")))</f>
        <v>Sin cruce</v>
      </c>
    </row>
    <row r="201" spans="3:46" s="9" customFormat="1" ht="18.75" hidden="1" customHeight="1">
      <c r="C201" s="496" t="s">
        <v>572</v>
      </c>
      <c r="D201" s="479" t="s">
        <v>573</v>
      </c>
      <c r="E201" s="479">
        <v>20261</v>
      </c>
      <c r="F201" s="503" t="s">
        <v>38</v>
      </c>
      <c r="G201" s="497" t="s">
        <v>80</v>
      </c>
      <c r="H201" s="503" t="s">
        <v>63</v>
      </c>
      <c r="I201" s="503">
        <v>7</v>
      </c>
      <c r="J201" s="503" t="s">
        <v>66</v>
      </c>
      <c r="K201" s="503" t="s">
        <v>66</v>
      </c>
      <c r="L201" s="499" t="s">
        <v>702</v>
      </c>
      <c r="M201" s="535" t="s">
        <v>703</v>
      </c>
      <c r="N201" s="15" t="s">
        <v>637</v>
      </c>
      <c r="O201" s="15" t="s">
        <v>578</v>
      </c>
      <c r="P201" s="503" t="s">
        <v>579</v>
      </c>
      <c r="Q201" s="15">
        <v>2</v>
      </c>
      <c r="R201" s="15">
        <v>0</v>
      </c>
      <c r="S201" s="479">
        <v>2</v>
      </c>
      <c r="T201" s="15">
        <v>2</v>
      </c>
      <c r="U201" s="471"/>
      <c r="V201" s="550">
        <v>50</v>
      </c>
      <c r="W201" s="497">
        <v>41622614</v>
      </c>
      <c r="X201" s="566" t="s">
        <v>411</v>
      </c>
      <c r="Y201" s="15" t="s">
        <v>579</v>
      </c>
      <c r="Z201" s="15"/>
      <c r="AA201" s="15"/>
      <c r="AB201" s="15"/>
      <c r="AC201" s="15" t="s">
        <v>707</v>
      </c>
      <c r="AD201" s="15"/>
      <c r="AE201" s="479"/>
      <c r="AF201" s="497"/>
      <c r="AG201" s="497"/>
      <c r="AH201" s="497" t="s">
        <v>582</v>
      </c>
      <c r="AI201" s="15">
        <v>2</v>
      </c>
      <c r="AJ201" s="15">
        <v>19</v>
      </c>
      <c r="AK201" s="15">
        <v>20</v>
      </c>
      <c r="AL201" s="15">
        <v>21</v>
      </c>
      <c r="AM201" s="15">
        <v>0</v>
      </c>
      <c r="AN201" s="490">
        <f>IF(AJ201="",S201,ROUND(((((AL201/24)+(AM201/1440))-((AJ201/24)+(AK201/1440)))*1440/50),5))</f>
        <v>2</v>
      </c>
      <c r="AO201" s="491">
        <f>AJ201/24+AK201/1440</f>
        <v>0.80555555555555547</v>
      </c>
      <c r="AP201" s="491">
        <f>AL201/24+AM201/1440</f>
        <v>0.875</v>
      </c>
      <c r="AQ201" s="23" t="str" cm="1">
        <f t="array" ref="AQ201">IF(X201="","",IF(SUMPRODUCT((X201=$X$7:$X$2085)*(AI201=$AI$7:$AI$2085)*(AO201=$AO$7:$AO$2085)*(AP201=$AP$7:$AP$2085)*(ROW($X$7:$X$2085)&lt;&gt;ROW(X201))*((S201=0)*($S$7:$S$2085&gt;0)+(S201&gt;0)*($S$7:$S$2085=0)))&gt;0,"SALONES UNIDOS",IF(SUMPRODUCT((X201=$X$7:$X$2085)*(AI201=$AI$7:$AI$2085)*((AO201&lt;$AP$7:$AP$2085)*(AP201&gt;$AO$7:$AO$2085))*(ROW($X$7:$X$2085)&lt;&gt;ROW(X201)))&gt;0,"Cruzado","Sin cruce")))</f>
        <v>Sin cruce</v>
      </c>
      <c r="AR201" s="23" t="str" cm="1">
        <f t="array" ref="AR201">IF(AE201="","",IF(SUMPRODUCT((AE201=$AE$7:$AE$2085)*(AI201=$AI$7:$AI$2085)*(AO201=$AO$7:$AO$2085)*(AP201=$AP$7:$AP$2085)*(ROW($AE$7:$AE$2085)&lt;&gt;ROW(AE201))*((S201=0)*($S$7:$S$2085&gt;0)+(S201&gt;0)*($S$7:$S$2085=0)))&gt;0,"SALONES UNIDOS",IF(SUMPRODUCT((AE201=$AE$7:$AE$2085)*(AI201=$AI$7:$AI$2085)*((AO201&lt;$AP$7:$AP$2085)*(AP201&gt;$AO$7:$AO$2085))*(ROW($AE$7:$AE$2085)&lt;&gt;ROW(AE201)))&gt;0,"Cruzado","Sin cruce")))</f>
        <v/>
      </c>
      <c r="AS201" s="94" t="str">
        <f t="shared" ref="AS201:AS264" si="4">TRIM(CONCATENATE(H201,I201,F201,K201))</f>
        <v>EN7FILIALD</v>
      </c>
      <c r="AT201" s="94" t="str" cm="1">
        <f t="array" ref="AT201">IF(AS201="","",IF(SUMPRODUCT((AS201=$AS$7:$AS$2085)*(AI201=$AI$7:$AI$2085)*(AO201=$AO$7:$AO$2085)*(AP201=$AP$7:$AP$2085)*(ROW($AS$7:$AS$2085)&lt;&gt;ROW(AS201))*((S201=0)*($S$7:$S$2085&gt;0)+(S201&gt;0)*($S$7:$S$2085=0)))&gt;0,"SALONES UNIDOS",IF(SUMPRODUCT((AS201=$AS$7:$AS$2085)*(AI201=$AI$7:$AI$2085)*((AO201&lt;$AP$7:$AP$2085)*(AP201&gt;$AO$7:$AO$2085))*(ROW($AS$7:$AS$2085)&lt;&gt;ROW(AS201)))&gt;0,"Cruzado","Sin cruce")))</f>
        <v>Sin cruce</v>
      </c>
    </row>
    <row r="202" spans="3:46" s="9" customFormat="1" ht="18.75" hidden="1" customHeight="1">
      <c r="C202" s="496" t="s">
        <v>572</v>
      </c>
      <c r="D202" s="479" t="s">
        <v>573</v>
      </c>
      <c r="E202" s="479">
        <v>20261</v>
      </c>
      <c r="F202" s="503" t="s">
        <v>38</v>
      </c>
      <c r="G202" s="497" t="s">
        <v>80</v>
      </c>
      <c r="H202" s="503" t="s">
        <v>63</v>
      </c>
      <c r="I202" s="503">
        <v>7</v>
      </c>
      <c r="J202" s="503" t="s">
        <v>66</v>
      </c>
      <c r="K202" s="503" t="s">
        <v>66</v>
      </c>
      <c r="L202" s="499" t="s">
        <v>704</v>
      </c>
      <c r="M202" s="535" t="s">
        <v>705</v>
      </c>
      <c r="N202" s="15" t="s">
        <v>577</v>
      </c>
      <c r="O202" s="15" t="s">
        <v>578</v>
      </c>
      <c r="P202" s="503" t="s">
        <v>624</v>
      </c>
      <c r="Q202" s="15">
        <v>3</v>
      </c>
      <c r="R202" s="15">
        <v>2</v>
      </c>
      <c r="S202" s="479">
        <v>5</v>
      </c>
      <c r="T202" s="15">
        <v>4</v>
      </c>
      <c r="U202" s="471"/>
      <c r="V202" s="550">
        <v>20</v>
      </c>
      <c r="W202" s="497">
        <v>20048536</v>
      </c>
      <c r="X202" s="566" t="s">
        <v>394</v>
      </c>
      <c r="Y202" s="15" t="s">
        <v>624</v>
      </c>
      <c r="Z202" s="15"/>
      <c r="AA202" s="15"/>
      <c r="AB202" s="15"/>
      <c r="AC202" s="493"/>
      <c r="AD202" s="15"/>
      <c r="AE202" s="479"/>
      <c r="AF202" s="497"/>
      <c r="AG202" s="497"/>
      <c r="AH202" s="15" t="s">
        <v>203</v>
      </c>
      <c r="AI202" s="15">
        <v>4</v>
      </c>
      <c r="AJ202" s="15">
        <v>19</v>
      </c>
      <c r="AK202" s="15">
        <v>20</v>
      </c>
      <c r="AL202" s="15">
        <v>23</v>
      </c>
      <c r="AM202" s="15">
        <v>30</v>
      </c>
      <c r="AN202" s="490">
        <f>IF(AJ202="",S202,ROUND(((((AL202/24)+(AM202/1440))-((AJ202/24)+(AK202/1440)))*1440/50),5))</f>
        <v>5</v>
      </c>
      <c r="AO202" s="491">
        <f>AJ202/24+AK202/1440</f>
        <v>0.80555555555555547</v>
      </c>
      <c r="AP202" s="491">
        <f>AL202/24+AM202/1440</f>
        <v>0.97916666666666674</v>
      </c>
      <c r="AQ202" s="23" t="str" cm="1">
        <f t="array" ref="AQ202">IF(X202="","",IF(SUMPRODUCT((X202=$X$7:$X$2085)*(AI202=$AI$7:$AI$2085)*(AO202=$AO$7:$AO$2085)*(AP202=$AP$7:$AP$2085)*(ROW($X$7:$X$2085)&lt;&gt;ROW(X202))*((S202=0)*($S$7:$S$2085&gt;0)+(S202&gt;0)*($S$7:$S$2085=0)))&gt;0,"SALONES UNIDOS",IF(SUMPRODUCT((X202=$X$7:$X$2085)*(AI202=$AI$7:$AI$2085)*((AO202&lt;$AP$7:$AP$2085)*(AP202&gt;$AO$7:$AO$2085))*(ROW($X$7:$X$2085)&lt;&gt;ROW(X202)))&gt;0,"Cruzado","Sin cruce")))</f>
        <v>Sin cruce</v>
      </c>
      <c r="AR202" s="23" t="str" cm="1">
        <f t="array" ref="AR202">IF(AE202="","",IF(SUMPRODUCT((AE202=$AE$7:$AE$2085)*(AI202=$AI$7:$AI$2085)*(AO202=$AO$7:$AO$2085)*(AP202=$AP$7:$AP$2085)*(ROW($AE$7:$AE$2085)&lt;&gt;ROW(AE202))*((S202=0)*($S$7:$S$2085&gt;0)+(S202&gt;0)*($S$7:$S$2085=0)))&gt;0,"SALONES UNIDOS",IF(SUMPRODUCT((AE202=$AE$7:$AE$2085)*(AI202=$AI$7:$AI$2085)*((AO202&lt;$AP$7:$AP$2085)*(AP202&gt;$AO$7:$AO$2085))*(ROW($AE$7:$AE$2085)&lt;&gt;ROW(AE202)))&gt;0,"Cruzado","Sin cruce")))</f>
        <v/>
      </c>
      <c r="AS202" s="94" t="str">
        <f t="shared" si="4"/>
        <v>EN7FILIALD</v>
      </c>
      <c r="AT202" s="94" t="str" cm="1">
        <f t="array" ref="AT202">IF(AS202="","",IF(SUMPRODUCT((AS202=$AS$7:$AS$2085)*(AI202=$AI$7:$AI$2085)*(AO202=$AO$7:$AO$2085)*(AP202=$AP$7:$AP$2085)*(ROW($AS$7:$AS$2085)&lt;&gt;ROW(AS202))*((S202=0)*($S$7:$S$2085&gt;0)+(S202&gt;0)*($S$7:$S$2085=0)))&gt;0,"SALONES UNIDOS",IF(SUMPRODUCT((AS202=$AS$7:$AS$2085)*(AI202=$AI$7:$AI$2085)*((AO202&lt;$AP$7:$AP$2085)*(AP202&gt;$AO$7:$AO$2085))*(ROW($AS$7:$AS$2085)&lt;&gt;ROW(AS202)))&gt;0,"Cruzado","Sin cruce")))</f>
        <v>Sin cruce</v>
      </c>
    </row>
    <row r="203" spans="3:46" s="9" customFormat="1" ht="18.75" hidden="1" customHeight="1">
      <c r="C203" s="496" t="s">
        <v>572</v>
      </c>
      <c r="D203" s="479" t="s">
        <v>573</v>
      </c>
      <c r="E203" s="479">
        <v>20261</v>
      </c>
      <c r="F203" s="503" t="s">
        <v>38</v>
      </c>
      <c r="G203" s="497" t="s">
        <v>80</v>
      </c>
      <c r="H203" s="503" t="s">
        <v>63</v>
      </c>
      <c r="I203" s="503">
        <v>7</v>
      </c>
      <c r="J203" s="503" t="s">
        <v>77</v>
      </c>
      <c r="K203" s="503" t="s">
        <v>77</v>
      </c>
      <c r="L203" s="499" t="s">
        <v>704</v>
      </c>
      <c r="M203" s="535" t="s">
        <v>705</v>
      </c>
      <c r="N203" s="15" t="s">
        <v>577</v>
      </c>
      <c r="O203" s="15" t="s">
        <v>578</v>
      </c>
      <c r="P203" s="503" t="s">
        <v>624</v>
      </c>
      <c r="Q203" s="15">
        <v>3</v>
      </c>
      <c r="R203" s="15">
        <v>2</v>
      </c>
      <c r="S203" s="479">
        <v>5</v>
      </c>
      <c r="T203" s="15">
        <v>4</v>
      </c>
      <c r="U203" s="471"/>
      <c r="V203" s="550">
        <v>20</v>
      </c>
      <c r="W203" s="497">
        <v>21404829</v>
      </c>
      <c r="X203" s="566" t="s">
        <v>341</v>
      </c>
      <c r="Y203" s="15" t="s">
        <v>624</v>
      </c>
      <c r="Z203" s="15"/>
      <c r="AA203" s="15"/>
      <c r="AB203" s="15"/>
      <c r="AC203" s="493"/>
      <c r="AD203" s="15"/>
      <c r="AE203" s="479"/>
      <c r="AF203" s="497"/>
      <c r="AG203" s="497"/>
      <c r="AH203" s="15" t="s">
        <v>203</v>
      </c>
      <c r="AI203" s="15">
        <v>5</v>
      </c>
      <c r="AJ203" s="15">
        <v>12</v>
      </c>
      <c r="AK203" s="15">
        <v>40</v>
      </c>
      <c r="AL203" s="15">
        <v>16</v>
      </c>
      <c r="AM203" s="15">
        <v>50</v>
      </c>
      <c r="AN203" s="490">
        <f>IF(AJ203="",S203,ROUND(((((AL203/24)+(AM203/1440))-((AJ203/24)+(AK203/1440)))*1440/50),5))</f>
        <v>5</v>
      </c>
      <c r="AO203" s="491">
        <f>AJ203/24+AK203/1440</f>
        <v>0.52777777777777779</v>
      </c>
      <c r="AP203" s="491">
        <f>AL203/24+AM203/1440</f>
        <v>0.70138888888888884</v>
      </c>
      <c r="AQ203" s="23" t="str" cm="1">
        <f t="array" ref="AQ203">IF(X203="","",IF(SUMPRODUCT((X203=$X$7:$X$2085)*(AI203=$AI$7:$AI$2085)*(AO203=$AO$7:$AO$2085)*(AP203=$AP$7:$AP$2085)*(ROW($X$7:$X$2085)&lt;&gt;ROW(X203))*((S203=0)*($S$7:$S$2085&gt;0)+(S203&gt;0)*($S$7:$S$2085=0)))&gt;0,"SALONES UNIDOS",IF(SUMPRODUCT((X203=$X$7:$X$2085)*(AI203=$AI$7:$AI$2085)*((AO203&lt;$AP$7:$AP$2085)*(AP203&gt;$AO$7:$AO$2085))*(ROW($X$7:$X$2085)&lt;&gt;ROW(X203)))&gt;0,"Cruzado","Sin cruce")))</f>
        <v>Sin cruce</v>
      </c>
      <c r="AR203" s="23" t="str" cm="1">
        <f t="array" ref="AR203">IF(AE203="","",IF(SUMPRODUCT((AE203=$AE$7:$AE$2085)*(AI203=$AI$7:$AI$2085)*(AO203=$AO$7:$AO$2085)*(AP203=$AP$7:$AP$2085)*(ROW($AE$7:$AE$2085)&lt;&gt;ROW(AE203))*((S203=0)*($S$7:$S$2085&gt;0)+(S203&gt;0)*($S$7:$S$2085=0)))&gt;0,"SALONES UNIDOS",IF(SUMPRODUCT((AE203=$AE$7:$AE$2085)*(AI203=$AI$7:$AI$2085)*((AO203&lt;$AP$7:$AP$2085)*(AP203&gt;$AO$7:$AO$2085))*(ROW($AE$7:$AE$2085)&lt;&gt;ROW(AE203)))&gt;0,"Cruzado","Sin cruce")))</f>
        <v/>
      </c>
      <c r="AS203" s="94" t="str">
        <f t="shared" si="4"/>
        <v>EN7FILIALE</v>
      </c>
      <c r="AT203" s="94" t="str" cm="1">
        <f t="array" ref="AT203">IF(AS203="","",IF(SUMPRODUCT((AS203=$AS$7:$AS$2085)*(AI203=$AI$7:$AI$2085)*(AO203=$AO$7:$AO$2085)*(AP203=$AP$7:$AP$2085)*(ROW($AS$7:$AS$2085)&lt;&gt;ROW(AS203))*((S203=0)*($S$7:$S$2085&gt;0)+(S203&gt;0)*($S$7:$S$2085=0)))&gt;0,"SALONES UNIDOS",IF(SUMPRODUCT((AS203=$AS$7:$AS$2085)*(AI203=$AI$7:$AI$2085)*((AO203&lt;$AP$7:$AP$2085)*(AP203&gt;$AO$7:$AO$2085))*(ROW($AS$7:$AS$2085)&lt;&gt;ROW(AS203)))&gt;0,"Cruzado","Sin cruce")))</f>
        <v>Sin cruce</v>
      </c>
    </row>
    <row r="204" spans="3:46" s="9" customFormat="1" ht="18.75" hidden="1" customHeight="1">
      <c r="C204" s="496" t="s">
        <v>572</v>
      </c>
      <c r="D204" s="479" t="s">
        <v>573</v>
      </c>
      <c r="E204" s="479">
        <v>20261</v>
      </c>
      <c r="F204" s="503" t="s">
        <v>38</v>
      </c>
      <c r="G204" s="497" t="s">
        <v>80</v>
      </c>
      <c r="H204" s="503" t="s">
        <v>63</v>
      </c>
      <c r="I204" s="503">
        <v>7</v>
      </c>
      <c r="J204" s="503" t="s">
        <v>85</v>
      </c>
      <c r="K204" s="503" t="s">
        <v>85</v>
      </c>
      <c r="L204" s="499" t="s">
        <v>704</v>
      </c>
      <c r="M204" s="535" t="s">
        <v>705</v>
      </c>
      <c r="N204" s="15" t="s">
        <v>577</v>
      </c>
      <c r="O204" s="15" t="s">
        <v>578</v>
      </c>
      <c r="P204" s="503" t="s">
        <v>624</v>
      </c>
      <c r="Q204" s="15">
        <v>3</v>
      </c>
      <c r="R204" s="15">
        <v>2</v>
      </c>
      <c r="S204" s="479">
        <v>5</v>
      </c>
      <c r="T204" s="15">
        <v>4</v>
      </c>
      <c r="U204" s="471"/>
      <c r="V204" s="550">
        <v>20</v>
      </c>
      <c r="W204" s="497">
        <v>21404829</v>
      </c>
      <c r="X204" s="566" t="s">
        <v>341</v>
      </c>
      <c r="Y204" s="15" t="s">
        <v>624</v>
      </c>
      <c r="Z204" s="15"/>
      <c r="AA204" s="15"/>
      <c r="AB204" s="15"/>
      <c r="AC204" s="493"/>
      <c r="AD204" s="15"/>
      <c r="AE204" s="479"/>
      <c r="AF204" s="497"/>
      <c r="AG204" s="497"/>
      <c r="AH204" s="15" t="s">
        <v>203</v>
      </c>
      <c r="AI204" s="15">
        <v>6</v>
      </c>
      <c r="AJ204" s="15">
        <v>12</v>
      </c>
      <c r="AK204" s="15">
        <v>40</v>
      </c>
      <c r="AL204" s="15">
        <v>16</v>
      </c>
      <c r="AM204" s="15">
        <v>50</v>
      </c>
      <c r="AN204" s="490">
        <f>IF(AJ204="",S204,ROUND(((((AL204/24)+(AM204/1440))-((AJ204/24)+(AK204/1440)))*1440/50),5))</f>
        <v>5</v>
      </c>
      <c r="AO204" s="491">
        <f>AJ204/24+AK204/1440</f>
        <v>0.52777777777777779</v>
      </c>
      <c r="AP204" s="491">
        <f>AL204/24+AM204/1440</f>
        <v>0.70138888888888884</v>
      </c>
      <c r="AQ204" s="23" t="str" cm="1">
        <f t="array" ref="AQ204">IF(X204="","",IF(SUMPRODUCT((X204=$X$7:$X$2085)*(AI204=$AI$7:$AI$2085)*(AO204=$AO$7:$AO$2085)*(AP204=$AP$7:$AP$2085)*(ROW($X$7:$X$2085)&lt;&gt;ROW(X204))*((S204=0)*($S$7:$S$2085&gt;0)+(S204&gt;0)*($S$7:$S$2085=0)))&gt;0,"SALONES UNIDOS",IF(SUMPRODUCT((X204=$X$7:$X$2085)*(AI204=$AI$7:$AI$2085)*((AO204&lt;$AP$7:$AP$2085)*(AP204&gt;$AO$7:$AO$2085))*(ROW($X$7:$X$2085)&lt;&gt;ROW(X204)))&gt;0,"Cruzado","Sin cruce")))</f>
        <v>Sin cruce</v>
      </c>
      <c r="AR204" s="23" t="str" cm="1">
        <f t="array" ref="AR204">IF(AE204="","",IF(SUMPRODUCT((AE204=$AE$7:$AE$2085)*(AI204=$AI$7:$AI$2085)*(AO204=$AO$7:$AO$2085)*(AP204=$AP$7:$AP$2085)*(ROW($AE$7:$AE$2085)&lt;&gt;ROW(AE204))*((S204=0)*($S$7:$S$2085&gt;0)+(S204&gt;0)*($S$7:$S$2085=0)))&gt;0,"SALONES UNIDOS",IF(SUMPRODUCT((AE204=$AE$7:$AE$2085)*(AI204=$AI$7:$AI$2085)*((AO204&lt;$AP$7:$AP$2085)*(AP204&gt;$AO$7:$AO$2085))*(ROW($AE$7:$AE$2085)&lt;&gt;ROW(AE204)))&gt;0,"Cruzado","Sin cruce")))</f>
        <v/>
      </c>
      <c r="AS204" s="94" t="str">
        <f t="shared" si="4"/>
        <v>EN7FILIALF</v>
      </c>
      <c r="AT204" s="94" t="str" cm="1">
        <f t="array" ref="AT204">IF(AS204="","",IF(SUMPRODUCT((AS204=$AS$7:$AS$2085)*(AI204=$AI$7:$AI$2085)*(AO204=$AO$7:$AO$2085)*(AP204=$AP$7:$AP$2085)*(ROW($AS$7:$AS$2085)&lt;&gt;ROW(AS204))*((S204=0)*($S$7:$S$2085&gt;0)+(S204&gt;0)*($S$7:$S$2085=0)))&gt;0,"SALONES UNIDOS",IF(SUMPRODUCT((AS204=$AS$7:$AS$2085)*(AI204=$AI$7:$AI$2085)*((AO204&lt;$AP$7:$AP$2085)*(AP204&gt;$AO$7:$AO$2085))*(ROW($AS$7:$AS$2085)&lt;&gt;ROW(AS204)))&gt;0,"Cruzado","Sin cruce")))</f>
        <v>Sin cruce</v>
      </c>
    </row>
    <row r="205" spans="3:46" s="9" customFormat="1" ht="18.75" hidden="1" customHeight="1">
      <c r="C205" s="496" t="s">
        <v>572</v>
      </c>
      <c r="D205" s="479" t="s">
        <v>573</v>
      </c>
      <c r="E205" s="479">
        <v>20261</v>
      </c>
      <c r="F205" s="503" t="s">
        <v>38</v>
      </c>
      <c r="G205" s="497" t="s">
        <v>80</v>
      </c>
      <c r="H205" s="503" t="s">
        <v>63</v>
      </c>
      <c r="I205" s="503">
        <v>7</v>
      </c>
      <c r="J205" s="503" t="s">
        <v>86</v>
      </c>
      <c r="K205" s="503" t="s">
        <v>86</v>
      </c>
      <c r="L205" s="499" t="s">
        <v>704</v>
      </c>
      <c r="M205" s="535" t="s">
        <v>705</v>
      </c>
      <c r="N205" s="15" t="s">
        <v>577</v>
      </c>
      <c r="O205" s="15" t="s">
        <v>578</v>
      </c>
      <c r="P205" s="503" t="s">
        <v>624</v>
      </c>
      <c r="Q205" s="15">
        <v>3</v>
      </c>
      <c r="R205" s="15">
        <v>2</v>
      </c>
      <c r="S205" s="479">
        <v>5</v>
      </c>
      <c r="T205" s="15">
        <v>4</v>
      </c>
      <c r="U205" s="471"/>
      <c r="V205" s="550">
        <v>20</v>
      </c>
      <c r="W205" s="497">
        <v>41282651</v>
      </c>
      <c r="X205" s="566" t="s">
        <v>432</v>
      </c>
      <c r="Y205" s="15" t="s">
        <v>624</v>
      </c>
      <c r="Z205" s="15"/>
      <c r="AA205" s="15"/>
      <c r="AB205" s="15"/>
      <c r="AC205" s="493"/>
      <c r="AD205" s="15"/>
      <c r="AE205" s="479"/>
      <c r="AF205" s="497"/>
      <c r="AG205" s="497"/>
      <c r="AH205" s="15" t="s">
        <v>203</v>
      </c>
      <c r="AI205" s="15">
        <v>6</v>
      </c>
      <c r="AJ205" s="15">
        <v>13</v>
      </c>
      <c r="AK205" s="15">
        <v>30</v>
      </c>
      <c r="AL205" s="15">
        <v>17</v>
      </c>
      <c r="AM205" s="15">
        <v>40</v>
      </c>
      <c r="AN205" s="490">
        <f>IF(AJ205="",S205,ROUND(((((AL205/24)+(AM205/1440))-((AJ205/24)+(AK205/1440)))*1440/50),5))</f>
        <v>5</v>
      </c>
      <c r="AO205" s="491">
        <f>AJ205/24+AK205/1440</f>
        <v>0.5625</v>
      </c>
      <c r="AP205" s="491">
        <f>AL205/24+AM205/1440</f>
        <v>0.73611111111111116</v>
      </c>
      <c r="AQ205" s="23" t="str" cm="1">
        <f t="array" ref="AQ205">IF(X205="","",IF(SUMPRODUCT((X205=$X$7:$X$2085)*(AI205=$AI$7:$AI$2085)*(AO205=$AO$7:$AO$2085)*(AP205=$AP$7:$AP$2085)*(ROW($X$7:$X$2085)&lt;&gt;ROW(X205))*((S205=0)*($S$7:$S$2085&gt;0)+(S205&gt;0)*($S$7:$S$2085=0)))&gt;0,"SALONES UNIDOS",IF(SUMPRODUCT((X205=$X$7:$X$2085)*(AI205=$AI$7:$AI$2085)*((AO205&lt;$AP$7:$AP$2085)*(AP205&gt;$AO$7:$AO$2085))*(ROW($X$7:$X$2085)&lt;&gt;ROW(X205)))&gt;0,"Cruzado","Sin cruce")))</f>
        <v>Sin cruce</v>
      </c>
      <c r="AR205" s="23" t="str" cm="1">
        <f t="array" ref="AR205">IF(AE205="","",IF(SUMPRODUCT((AE205=$AE$7:$AE$2085)*(AI205=$AI$7:$AI$2085)*(AO205=$AO$7:$AO$2085)*(AP205=$AP$7:$AP$2085)*(ROW($AE$7:$AE$2085)&lt;&gt;ROW(AE205))*((S205=0)*($S$7:$S$2085&gt;0)+(S205&gt;0)*($S$7:$S$2085=0)))&gt;0,"SALONES UNIDOS",IF(SUMPRODUCT((AE205=$AE$7:$AE$2085)*(AI205=$AI$7:$AI$2085)*((AO205&lt;$AP$7:$AP$2085)*(AP205&gt;$AO$7:$AO$2085))*(ROW($AE$7:$AE$2085)&lt;&gt;ROW(AE205)))&gt;0,"Cruzado","Sin cruce")))</f>
        <v/>
      </c>
      <c r="AS205" s="94" t="str">
        <f t="shared" si="4"/>
        <v>EN7FILIALG</v>
      </c>
      <c r="AT205" s="94" t="str" cm="1">
        <f t="array" ref="AT205">IF(AS205="","",IF(SUMPRODUCT((AS205=$AS$7:$AS$2085)*(AI205=$AI$7:$AI$2085)*(AO205=$AO$7:$AO$2085)*(AP205=$AP$7:$AP$2085)*(ROW($AS$7:$AS$2085)&lt;&gt;ROW(AS205))*((S205=0)*($S$7:$S$2085&gt;0)+(S205&gt;0)*($S$7:$S$2085=0)))&gt;0,"SALONES UNIDOS",IF(SUMPRODUCT((AS205=$AS$7:$AS$2085)*(AI205=$AI$7:$AI$2085)*((AO205&lt;$AP$7:$AP$2085)*(AP205&gt;$AO$7:$AO$2085))*(ROW($AS$7:$AS$2085)&lt;&gt;ROW(AS205)))&gt;0,"Cruzado","Sin cruce")))</f>
        <v>Sin cruce</v>
      </c>
    </row>
    <row r="206" spans="3:46" s="9" customFormat="1" ht="18.75" hidden="1" customHeight="1">
      <c r="C206" s="496" t="s">
        <v>572</v>
      </c>
      <c r="D206" s="479" t="s">
        <v>573</v>
      </c>
      <c r="E206" s="479">
        <v>20261</v>
      </c>
      <c r="F206" s="503" t="s">
        <v>38</v>
      </c>
      <c r="G206" s="497" t="s">
        <v>80</v>
      </c>
      <c r="H206" s="503" t="s">
        <v>63</v>
      </c>
      <c r="I206" s="503">
        <v>7</v>
      </c>
      <c r="J206" s="503" t="s">
        <v>98</v>
      </c>
      <c r="K206" s="503" t="s">
        <v>98</v>
      </c>
      <c r="L206" s="499" t="s">
        <v>704</v>
      </c>
      <c r="M206" s="535" t="s">
        <v>705</v>
      </c>
      <c r="N206" s="15" t="s">
        <v>577</v>
      </c>
      <c r="O206" s="15" t="s">
        <v>578</v>
      </c>
      <c r="P206" s="503" t="s">
        <v>624</v>
      </c>
      <c r="Q206" s="15">
        <v>3</v>
      </c>
      <c r="R206" s="15">
        <v>2</v>
      </c>
      <c r="S206" s="479">
        <v>5</v>
      </c>
      <c r="T206" s="15">
        <v>4</v>
      </c>
      <c r="U206" s="471"/>
      <c r="V206" s="550">
        <v>20</v>
      </c>
      <c r="W206" s="497">
        <v>22299955</v>
      </c>
      <c r="X206" s="566" t="s">
        <v>209</v>
      </c>
      <c r="Y206" s="15" t="s">
        <v>624</v>
      </c>
      <c r="Z206" s="15"/>
      <c r="AA206" s="15"/>
      <c r="AB206" s="15"/>
      <c r="AC206" s="493"/>
      <c r="AD206" s="15"/>
      <c r="AE206" s="479"/>
      <c r="AF206" s="497"/>
      <c r="AG206" s="497"/>
      <c r="AH206" s="15" t="s">
        <v>203</v>
      </c>
      <c r="AI206" s="15">
        <v>1</v>
      </c>
      <c r="AJ206" s="15">
        <v>19</v>
      </c>
      <c r="AK206" s="15">
        <v>20</v>
      </c>
      <c r="AL206" s="15">
        <v>23</v>
      </c>
      <c r="AM206" s="15">
        <v>30</v>
      </c>
      <c r="AN206" s="490">
        <f>IF(AJ206="",S206,ROUND(((((AL206/24)+(AM206/1440))-((AJ206/24)+(AK206/1440)))*1440/50),5))</f>
        <v>5</v>
      </c>
      <c r="AO206" s="491">
        <f>AJ206/24+AK206/1440</f>
        <v>0.80555555555555547</v>
      </c>
      <c r="AP206" s="491">
        <f>AL206/24+AM206/1440</f>
        <v>0.97916666666666674</v>
      </c>
      <c r="AQ206" s="23" t="str" cm="1">
        <f t="array" ref="AQ206">IF(X206="","",IF(SUMPRODUCT((X206=$X$7:$X$2085)*(AI206=$AI$7:$AI$2085)*(AO206=$AO$7:$AO$2085)*(AP206=$AP$7:$AP$2085)*(ROW($X$7:$X$2085)&lt;&gt;ROW(X206))*((S206=0)*($S$7:$S$2085&gt;0)+(S206&gt;0)*($S$7:$S$2085=0)))&gt;0,"SALONES UNIDOS",IF(SUMPRODUCT((X206=$X$7:$X$2085)*(AI206=$AI$7:$AI$2085)*((AO206&lt;$AP$7:$AP$2085)*(AP206&gt;$AO$7:$AO$2085))*(ROW($X$7:$X$2085)&lt;&gt;ROW(X206)))&gt;0,"Cruzado","Sin cruce")))</f>
        <v>Sin cruce</v>
      </c>
      <c r="AR206" s="23" t="str" cm="1">
        <f t="array" ref="AR206">IF(AE206="","",IF(SUMPRODUCT((AE206=$AE$7:$AE$2085)*(AI206=$AI$7:$AI$2085)*(AO206=$AO$7:$AO$2085)*(AP206=$AP$7:$AP$2085)*(ROW($AE$7:$AE$2085)&lt;&gt;ROW(AE206))*((S206=0)*($S$7:$S$2085&gt;0)+(S206&gt;0)*($S$7:$S$2085=0)))&gt;0,"SALONES UNIDOS",IF(SUMPRODUCT((AE206=$AE$7:$AE$2085)*(AI206=$AI$7:$AI$2085)*((AO206&lt;$AP$7:$AP$2085)*(AP206&gt;$AO$7:$AO$2085))*(ROW($AE$7:$AE$2085)&lt;&gt;ROW(AE206)))&gt;0,"Cruzado","Sin cruce")))</f>
        <v/>
      </c>
      <c r="AS206" s="94" t="str">
        <f t="shared" si="4"/>
        <v>EN7FILIALH</v>
      </c>
      <c r="AT206" s="94" t="str" cm="1">
        <f t="array" ref="AT206">IF(AS206="","",IF(SUMPRODUCT((AS206=$AS$7:$AS$2085)*(AI206=$AI$7:$AI$2085)*(AO206=$AO$7:$AO$2085)*(AP206=$AP$7:$AP$2085)*(ROW($AS$7:$AS$2085)&lt;&gt;ROW(AS206))*((S206=0)*($S$7:$S$2085&gt;0)+(S206&gt;0)*($S$7:$S$2085=0)))&gt;0,"SALONES UNIDOS",IF(SUMPRODUCT((AS206=$AS$7:$AS$2085)*(AI206=$AI$7:$AI$2085)*((AO206&lt;$AP$7:$AP$2085)*(AP206&gt;$AO$7:$AO$2085))*(ROW($AS$7:$AS$2085)&lt;&gt;ROW(AS206)))&gt;0,"Cruzado","Sin cruce")))</f>
        <v>Sin cruce</v>
      </c>
    </row>
    <row r="207" spans="3:46" s="9" customFormat="1" ht="18.75" hidden="1" customHeight="1">
      <c r="C207" s="496" t="s">
        <v>572</v>
      </c>
      <c r="D207" s="479" t="s">
        <v>573</v>
      </c>
      <c r="E207" s="479">
        <v>20261</v>
      </c>
      <c r="F207" s="503" t="s">
        <v>38</v>
      </c>
      <c r="G207" s="497" t="s">
        <v>80</v>
      </c>
      <c r="H207" s="503" t="s">
        <v>63</v>
      </c>
      <c r="I207" s="503">
        <v>7</v>
      </c>
      <c r="J207" s="503" t="s">
        <v>39</v>
      </c>
      <c r="K207" s="503" t="s">
        <v>39</v>
      </c>
      <c r="L207" s="499" t="s">
        <v>704</v>
      </c>
      <c r="M207" s="535" t="s">
        <v>705</v>
      </c>
      <c r="N207" s="15" t="s">
        <v>577</v>
      </c>
      <c r="O207" s="15" t="s">
        <v>578</v>
      </c>
      <c r="P207" s="503" t="s">
        <v>624</v>
      </c>
      <c r="Q207" s="15">
        <v>3</v>
      </c>
      <c r="R207" s="15">
        <v>2</v>
      </c>
      <c r="S207" s="479">
        <v>5</v>
      </c>
      <c r="T207" s="15">
        <v>4</v>
      </c>
      <c r="U207" s="471"/>
      <c r="V207" s="550">
        <v>20</v>
      </c>
      <c r="W207" s="497">
        <v>10860253</v>
      </c>
      <c r="X207" s="566" t="s">
        <v>365</v>
      </c>
      <c r="Y207" s="15" t="s">
        <v>624</v>
      </c>
      <c r="Z207" s="15"/>
      <c r="AA207" s="15"/>
      <c r="AB207" s="15"/>
      <c r="AC207" s="493"/>
      <c r="AD207" s="15"/>
      <c r="AE207" s="479"/>
      <c r="AF207" s="497"/>
      <c r="AG207" s="497"/>
      <c r="AH207" s="15" t="s">
        <v>203</v>
      </c>
      <c r="AI207" s="15">
        <v>3</v>
      </c>
      <c r="AJ207" s="15">
        <v>18</v>
      </c>
      <c r="AK207" s="15">
        <v>30</v>
      </c>
      <c r="AL207" s="15">
        <v>22</v>
      </c>
      <c r="AM207" s="15">
        <v>40</v>
      </c>
      <c r="AN207" s="490">
        <f>IF(AJ207="",S207,ROUND(((((AL207/24)+(AM207/1440))-((AJ207/24)+(AK207/1440)))*1440/50),5))</f>
        <v>5</v>
      </c>
      <c r="AO207" s="491">
        <f>AJ207/24+AK207/1440</f>
        <v>0.77083333333333337</v>
      </c>
      <c r="AP207" s="491">
        <f>AL207/24+AM207/1440</f>
        <v>0.94444444444444442</v>
      </c>
      <c r="AQ207" s="23" t="str" cm="1">
        <f t="array" ref="AQ207">IF(X207="","",IF(SUMPRODUCT((X207=$X$7:$X$2085)*(AI207=$AI$7:$AI$2085)*(AO207=$AO$7:$AO$2085)*(AP207=$AP$7:$AP$2085)*(ROW($X$7:$X$2085)&lt;&gt;ROW(X207))*((S207=0)*($S$7:$S$2085&gt;0)+(S207&gt;0)*($S$7:$S$2085=0)))&gt;0,"SALONES UNIDOS",IF(SUMPRODUCT((X207=$X$7:$X$2085)*(AI207=$AI$7:$AI$2085)*((AO207&lt;$AP$7:$AP$2085)*(AP207&gt;$AO$7:$AO$2085))*(ROW($X$7:$X$2085)&lt;&gt;ROW(X207)))&gt;0,"Cruzado","Sin cruce")))</f>
        <v>Sin cruce</v>
      </c>
      <c r="AR207" s="23" t="str" cm="1">
        <f t="array" ref="AR207">IF(AE207="","",IF(SUMPRODUCT((AE207=$AE$7:$AE$2085)*(AI207=$AI$7:$AI$2085)*(AO207=$AO$7:$AO$2085)*(AP207=$AP$7:$AP$2085)*(ROW($AE$7:$AE$2085)&lt;&gt;ROW(AE207))*((S207=0)*($S$7:$S$2085&gt;0)+(S207&gt;0)*($S$7:$S$2085=0)))&gt;0,"SALONES UNIDOS",IF(SUMPRODUCT((AE207=$AE$7:$AE$2085)*(AI207=$AI$7:$AI$2085)*((AO207&lt;$AP$7:$AP$2085)*(AP207&gt;$AO$7:$AO$2085))*(ROW($AE$7:$AE$2085)&lt;&gt;ROW(AE207)))&gt;0,"Cruzado","Sin cruce")))</f>
        <v/>
      </c>
      <c r="AS207" s="94" t="str">
        <f t="shared" si="4"/>
        <v>EN7FILIALI</v>
      </c>
      <c r="AT207" s="94" t="str" cm="1">
        <f t="array" ref="AT207">IF(AS207="","",IF(SUMPRODUCT((AS207=$AS$7:$AS$2085)*(AI207=$AI$7:$AI$2085)*(AO207=$AO$7:$AO$2085)*(AP207=$AP$7:$AP$2085)*(ROW($AS$7:$AS$2085)&lt;&gt;ROW(AS207))*((S207=0)*($S$7:$S$2085&gt;0)+(S207&gt;0)*($S$7:$S$2085=0)))&gt;0,"SALONES UNIDOS",IF(SUMPRODUCT((AS207=$AS$7:$AS$2085)*(AI207=$AI$7:$AI$2085)*((AO207&lt;$AP$7:$AP$2085)*(AP207&gt;$AO$7:$AO$2085))*(ROW($AS$7:$AS$2085)&lt;&gt;ROW(AS207)))&gt;0,"Cruzado","Sin cruce")))</f>
        <v>Sin cruce</v>
      </c>
    </row>
    <row r="208" spans="3:46" s="9" customFormat="1" ht="18.75" hidden="1" customHeight="1">
      <c r="C208" s="496" t="s">
        <v>572</v>
      </c>
      <c r="D208" s="479" t="s">
        <v>573</v>
      </c>
      <c r="E208" s="479">
        <v>20261</v>
      </c>
      <c r="F208" s="503" t="s">
        <v>38</v>
      </c>
      <c r="G208" s="497" t="s">
        <v>80</v>
      </c>
      <c r="H208" s="503" t="s">
        <v>63</v>
      </c>
      <c r="I208" s="503">
        <v>7</v>
      </c>
      <c r="J208" s="503" t="s">
        <v>675</v>
      </c>
      <c r="K208" s="503" t="s">
        <v>675</v>
      </c>
      <c r="L208" s="499" t="s">
        <v>704</v>
      </c>
      <c r="M208" s="535" t="s">
        <v>705</v>
      </c>
      <c r="N208" s="15" t="s">
        <v>577</v>
      </c>
      <c r="O208" s="15" t="s">
        <v>578</v>
      </c>
      <c r="P208" s="503" t="s">
        <v>624</v>
      </c>
      <c r="Q208" s="15">
        <v>3</v>
      </c>
      <c r="R208" s="15">
        <v>2</v>
      </c>
      <c r="S208" s="479">
        <v>5</v>
      </c>
      <c r="T208" s="15">
        <v>4</v>
      </c>
      <c r="U208" s="471"/>
      <c r="V208" s="550">
        <v>20</v>
      </c>
      <c r="W208" s="497">
        <v>10860253</v>
      </c>
      <c r="X208" s="566" t="s">
        <v>365</v>
      </c>
      <c r="Y208" s="15" t="s">
        <v>624</v>
      </c>
      <c r="Z208" s="15"/>
      <c r="AA208" s="15"/>
      <c r="AB208" s="15"/>
      <c r="AC208" s="493"/>
      <c r="AD208" s="15"/>
      <c r="AE208" s="479"/>
      <c r="AF208" s="497"/>
      <c r="AG208" s="497"/>
      <c r="AH208" s="15" t="s">
        <v>203</v>
      </c>
      <c r="AI208" s="15">
        <v>4</v>
      </c>
      <c r="AJ208" s="15">
        <v>18</v>
      </c>
      <c r="AK208" s="15">
        <v>30</v>
      </c>
      <c r="AL208" s="15">
        <v>22</v>
      </c>
      <c r="AM208" s="15">
        <v>40</v>
      </c>
      <c r="AN208" s="490">
        <f>IF(AJ208="",S208,ROUND(((((AL208/24)+(AM208/1440))-((AJ208/24)+(AK208/1440)))*1440/50),5))</f>
        <v>5</v>
      </c>
      <c r="AO208" s="491">
        <f>AJ208/24+AK208/1440</f>
        <v>0.77083333333333337</v>
      </c>
      <c r="AP208" s="491">
        <f>AL208/24+AM208/1440</f>
        <v>0.94444444444444442</v>
      </c>
      <c r="AQ208" s="23" t="str" cm="1">
        <f t="array" ref="AQ208">IF(X208="","",IF(SUMPRODUCT((X208=$X$7:$X$2085)*(AI208=$AI$7:$AI$2085)*(AO208=$AO$7:$AO$2085)*(AP208=$AP$7:$AP$2085)*(ROW($X$7:$X$2085)&lt;&gt;ROW(X208))*((S208=0)*($S$7:$S$2085&gt;0)+(S208&gt;0)*($S$7:$S$2085=0)))&gt;0,"SALONES UNIDOS",IF(SUMPRODUCT((X208=$X$7:$X$2085)*(AI208=$AI$7:$AI$2085)*((AO208&lt;$AP$7:$AP$2085)*(AP208&gt;$AO$7:$AO$2085))*(ROW($X$7:$X$2085)&lt;&gt;ROW(X208)))&gt;0,"Cruzado","Sin cruce")))</f>
        <v>Sin cruce</v>
      </c>
      <c r="AR208" s="23" t="str" cm="1">
        <f t="array" ref="AR208">IF(AE208="","",IF(SUMPRODUCT((AE208=$AE$7:$AE$2085)*(AI208=$AI$7:$AI$2085)*(AO208=$AO$7:$AO$2085)*(AP208=$AP$7:$AP$2085)*(ROW($AE$7:$AE$2085)&lt;&gt;ROW(AE208))*((S208=0)*($S$7:$S$2085&gt;0)+(S208&gt;0)*($S$7:$S$2085=0)))&gt;0,"SALONES UNIDOS",IF(SUMPRODUCT((AE208=$AE$7:$AE$2085)*(AI208=$AI$7:$AI$2085)*((AO208&lt;$AP$7:$AP$2085)*(AP208&gt;$AO$7:$AO$2085))*(ROW($AE$7:$AE$2085)&lt;&gt;ROW(AE208)))&gt;0,"Cruzado","Sin cruce")))</f>
        <v/>
      </c>
      <c r="AS208" s="94" t="str">
        <f t="shared" si="4"/>
        <v>EN7FILIALJ</v>
      </c>
      <c r="AT208" s="94" t="str" cm="1">
        <f t="array" ref="AT208">IF(AS208="","",IF(SUMPRODUCT((AS208=$AS$7:$AS$2085)*(AI208=$AI$7:$AI$2085)*(AO208=$AO$7:$AO$2085)*(AP208=$AP$7:$AP$2085)*(ROW($AS$7:$AS$2085)&lt;&gt;ROW(AS208))*((S208=0)*($S$7:$S$2085&gt;0)+(S208&gt;0)*($S$7:$S$2085=0)))&gt;0,"SALONES UNIDOS",IF(SUMPRODUCT((AS208=$AS$7:$AS$2085)*(AI208=$AI$7:$AI$2085)*((AO208&lt;$AP$7:$AP$2085)*(AP208&gt;$AO$7:$AO$2085))*(ROW($AS$7:$AS$2085)&lt;&gt;ROW(AS208)))&gt;0,"Cruzado","Sin cruce")))</f>
        <v>Sin cruce</v>
      </c>
    </row>
    <row r="209" spans="3:46" s="9" customFormat="1" ht="18.75" hidden="1" customHeight="1">
      <c r="C209" s="496" t="s">
        <v>572</v>
      </c>
      <c r="D209" s="479" t="s">
        <v>573</v>
      </c>
      <c r="E209" s="479">
        <v>20261</v>
      </c>
      <c r="F209" s="503" t="s">
        <v>38</v>
      </c>
      <c r="G209" s="497" t="s">
        <v>80</v>
      </c>
      <c r="H209" s="503" t="s">
        <v>63</v>
      </c>
      <c r="I209" s="503">
        <v>7</v>
      </c>
      <c r="J209" s="503" t="s">
        <v>71</v>
      </c>
      <c r="K209" s="503" t="s">
        <v>71</v>
      </c>
      <c r="L209" s="499" t="s">
        <v>694</v>
      </c>
      <c r="M209" s="535" t="s">
        <v>695</v>
      </c>
      <c r="N209" s="15" t="s">
        <v>637</v>
      </c>
      <c r="O209" s="15" t="s">
        <v>578</v>
      </c>
      <c r="P209" s="503" t="s">
        <v>579</v>
      </c>
      <c r="Q209" s="15">
        <v>3</v>
      </c>
      <c r="R209" s="15">
        <v>4</v>
      </c>
      <c r="S209" s="479">
        <v>7</v>
      </c>
      <c r="T209" s="15">
        <v>5</v>
      </c>
      <c r="U209" s="471"/>
      <c r="V209" s="550">
        <v>40</v>
      </c>
      <c r="W209" s="497">
        <v>10508584</v>
      </c>
      <c r="X209" s="566" t="s">
        <v>322</v>
      </c>
      <c r="Y209" s="15" t="s">
        <v>579</v>
      </c>
      <c r="Z209" s="15"/>
      <c r="AA209" s="15"/>
      <c r="AB209" s="15"/>
      <c r="AC209" s="15" t="s">
        <v>601</v>
      </c>
      <c r="AD209" s="15"/>
      <c r="AE209" s="479"/>
      <c r="AF209" s="497"/>
      <c r="AG209" s="497"/>
      <c r="AH209" s="497" t="s">
        <v>203</v>
      </c>
      <c r="AI209" s="15">
        <v>6</v>
      </c>
      <c r="AJ209" s="15">
        <v>8</v>
      </c>
      <c r="AK209" s="15">
        <v>30</v>
      </c>
      <c r="AL209" s="15">
        <v>14</v>
      </c>
      <c r="AM209" s="15">
        <v>20</v>
      </c>
      <c r="AN209" s="490">
        <f>IF(AJ209="",S209,ROUND(((((AL209/24)+(AM209/1440))-((AJ209/24)+(AK209/1440)))*1440/50),5))</f>
        <v>7</v>
      </c>
      <c r="AO209" s="491">
        <f>AJ209/24+AK209/1440</f>
        <v>0.35416666666666663</v>
      </c>
      <c r="AP209" s="491">
        <f>AL209/24+AM209/1440</f>
        <v>0.59722222222222221</v>
      </c>
      <c r="AQ209" s="23" t="str" cm="1">
        <f t="array" ref="AQ209">IF(X209="","",IF(SUMPRODUCT((X209=$X$7:$X$2085)*(AI209=$AI$7:$AI$2085)*(AO209=$AO$7:$AO$2085)*(AP209=$AP$7:$AP$2085)*(ROW($X$7:$X$2085)&lt;&gt;ROW(X209))*((S209=0)*($S$7:$S$2085&gt;0)+(S209&gt;0)*($S$7:$S$2085=0)))&gt;0,"SALONES UNIDOS",IF(SUMPRODUCT((X209=$X$7:$X$2085)*(AI209=$AI$7:$AI$2085)*((AO209&lt;$AP$7:$AP$2085)*(AP209&gt;$AO$7:$AO$2085))*(ROW($X$7:$X$2085)&lt;&gt;ROW(X209)))&gt;0,"Cruzado","Sin cruce")))</f>
        <v>Sin cruce</v>
      </c>
      <c r="AR209" s="23" t="str" cm="1">
        <f t="array" ref="AR209">IF(AE209="","",IF(SUMPRODUCT((AE209=$AE$7:$AE$2085)*(AI209=$AI$7:$AI$2085)*(AO209=$AO$7:$AO$2085)*(AP209=$AP$7:$AP$2085)*(ROW($AE$7:$AE$2085)&lt;&gt;ROW(AE209))*((S209=0)*($S$7:$S$2085&gt;0)+(S209&gt;0)*($S$7:$S$2085=0)))&gt;0,"SALONES UNIDOS",IF(SUMPRODUCT((AE209=$AE$7:$AE$2085)*(AI209=$AI$7:$AI$2085)*((AO209&lt;$AP$7:$AP$2085)*(AP209&gt;$AO$7:$AO$2085))*(ROW($AE$7:$AE$2085)&lt;&gt;ROW(AE209)))&gt;0,"Cruzado","Sin cruce")))</f>
        <v/>
      </c>
      <c r="AS209" s="94" t="str">
        <f t="shared" si="4"/>
        <v>EN7FILIALX</v>
      </c>
      <c r="AT209" s="94" t="str" cm="1">
        <f t="array" ref="AT209">IF(AS209="","",IF(SUMPRODUCT((AS209=$AS$7:$AS$2085)*(AI209=$AI$7:$AI$2085)*(AO209=$AO$7:$AO$2085)*(AP209=$AP$7:$AP$2085)*(ROW($AS$7:$AS$2085)&lt;&gt;ROW(AS209))*((S209=0)*($S$7:$S$2085&gt;0)+(S209&gt;0)*($S$7:$S$2085=0)))&gt;0,"SALONES UNIDOS",IF(SUMPRODUCT((AS209=$AS$7:$AS$2085)*(AI209=$AI$7:$AI$2085)*((AO209&lt;$AP$7:$AP$2085)*(AP209&gt;$AO$7:$AO$2085))*(ROW($AS$7:$AS$2085)&lt;&gt;ROW(AS209)))&gt;0,"Cruzado","Sin cruce")))</f>
        <v>Sin cruce</v>
      </c>
    </row>
    <row r="210" spans="3:46" s="9" customFormat="1" ht="18.75" hidden="1" customHeight="1">
      <c r="C210" s="496" t="s">
        <v>572</v>
      </c>
      <c r="D210" s="479" t="s">
        <v>573</v>
      </c>
      <c r="E210" s="479">
        <v>20261</v>
      </c>
      <c r="F210" s="503" t="s">
        <v>38</v>
      </c>
      <c r="G210" s="497" t="s">
        <v>80</v>
      </c>
      <c r="H210" s="503" t="s">
        <v>63</v>
      </c>
      <c r="I210" s="503">
        <v>7</v>
      </c>
      <c r="J210" s="503" t="s">
        <v>72</v>
      </c>
      <c r="K210" s="503" t="s">
        <v>72</v>
      </c>
      <c r="L210" s="499" t="s">
        <v>697</v>
      </c>
      <c r="M210" s="535" t="s">
        <v>698</v>
      </c>
      <c r="N210" s="15" t="s">
        <v>637</v>
      </c>
      <c r="O210" s="15" t="s">
        <v>578</v>
      </c>
      <c r="P210" s="503" t="s">
        <v>579</v>
      </c>
      <c r="Q210" s="15">
        <v>2</v>
      </c>
      <c r="R210" s="15">
        <v>8</v>
      </c>
      <c r="S210" s="479">
        <v>10</v>
      </c>
      <c r="T210" s="15">
        <v>6</v>
      </c>
      <c r="U210" s="471"/>
      <c r="V210" s="550">
        <v>40</v>
      </c>
      <c r="W210" s="497">
        <v>72887149</v>
      </c>
      <c r="X210" s="566" t="s">
        <v>418</v>
      </c>
      <c r="Y210" s="15" t="s">
        <v>624</v>
      </c>
      <c r="Z210" s="15"/>
      <c r="AA210" s="15"/>
      <c r="AB210" s="15"/>
      <c r="AC210" s="493"/>
      <c r="AD210" s="15"/>
      <c r="AE210" s="479"/>
      <c r="AF210" s="497"/>
      <c r="AG210" s="497"/>
      <c r="AH210" s="15" t="s">
        <v>203</v>
      </c>
      <c r="AI210" s="15">
        <v>1</v>
      </c>
      <c r="AJ210" s="15">
        <v>15</v>
      </c>
      <c r="AK210" s="15">
        <v>10</v>
      </c>
      <c r="AL210" s="15">
        <v>23</v>
      </c>
      <c r="AM210" s="15">
        <v>30</v>
      </c>
      <c r="AN210" s="490">
        <f>IF(AJ210="",S210,ROUND(((((AL210/24)+(AM210/1440))-((AJ210/24)+(AK210/1440)))*1440/50),5))</f>
        <v>10</v>
      </c>
      <c r="AO210" s="491">
        <f>AJ210/24+AK210/1440</f>
        <v>0.63194444444444442</v>
      </c>
      <c r="AP210" s="491">
        <f>AL210/24+AM210/1440</f>
        <v>0.97916666666666674</v>
      </c>
      <c r="AQ210" s="23" t="str" cm="1">
        <f t="array" ref="AQ210">IF(X210="","",IF(SUMPRODUCT((X210=$X$7:$X$2085)*(AI210=$AI$7:$AI$2085)*(AO210=$AO$7:$AO$2085)*(AP210=$AP$7:$AP$2085)*(ROW($X$7:$X$2085)&lt;&gt;ROW(X210))*((S210=0)*($S$7:$S$2085&gt;0)+(S210&gt;0)*($S$7:$S$2085=0)))&gt;0,"SALONES UNIDOS",IF(SUMPRODUCT((X210=$X$7:$X$2085)*(AI210=$AI$7:$AI$2085)*((AO210&lt;$AP$7:$AP$2085)*(AP210&gt;$AO$7:$AO$2085))*(ROW($X$7:$X$2085)&lt;&gt;ROW(X210)))&gt;0,"Cruzado","Sin cruce")))</f>
        <v>Sin cruce</v>
      </c>
      <c r="AR210" s="23" t="str" cm="1">
        <f t="array" ref="AR210">IF(AE210="","",IF(SUMPRODUCT((AE210=$AE$7:$AE$2085)*(AI210=$AI$7:$AI$2085)*(AO210=$AO$7:$AO$2085)*(AP210=$AP$7:$AP$2085)*(ROW($AE$7:$AE$2085)&lt;&gt;ROW(AE210))*((S210=0)*($S$7:$S$2085&gt;0)+(S210&gt;0)*($S$7:$S$2085=0)))&gt;0,"SALONES UNIDOS",IF(SUMPRODUCT((AE210=$AE$7:$AE$2085)*(AI210=$AI$7:$AI$2085)*((AO210&lt;$AP$7:$AP$2085)*(AP210&gt;$AO$7:$AO$2085))*(ROW($AE$7:$AE$2085)&lt;&gt;ROW(AE210)))&gt;0,"Cruzado","Sin cruce")))</f>
        <v/>
      </c>
      <c r="AS210" s="94" t="str">
        <f t="shared" si="4"/>
        <v>EN7FILIALY</v>
      </c>
      <c r="AT210" s="94" t="str" cm="1">
        <f t="array" ref="AT210">IF(AS210="","",IF(SUMPRODUCT((AS210=$AS$7:$AS$2085)*(AI210=$AI$7:$AI$2085)*(AO210=$AO$7:$AO$2085)*(AP210=$AP$7:$AP$2085)*(ROW($AS$7:$AS$2085)&lt;&gt;ROW(AS210))*((S210=0)*($S$7:$S$2085&gt;0)+(S210&gt;0)*($S$7:$S$2085=0)))&gt;0,"SALONES UNIDOS",IF(SUMPRODUCT((AS210=$AS$7:$AS$2085)*(AI210=$AI$7:$AI$2085)*((AO210&lt;$AP$7:$AP$2085)*(AP210&gt;$AO$7:$AO$2085))*(ROW($AS$7:$AS$2085)&lt;&gt;ROW(AS210)))&gt;0,"Cruzado","Sin cruce")))</f>
        <v>Sin cruce</v>
      </c>
    </row>
    <row r="211" spans="3:46" s="9" customFormat="1" ht="18.75" hidden="1" customHeight="1">
      <c r="C211" s="496" t="s">
        <v>572</v>
      </c>
      <c r="D211" s="479" t="s">
        <v>573</v>
      </c>
      <c r="E211" s="479">
        <v>20261</v>
      </c>
      <c r="F211" s="503" t="s">
        <v>38</v>
      </c>
      <c r="G211" s="497" t="s">
        <v>80</v>
      </c>
      <c r="H211" s="503" t="s">
        <v>63</v>
      </c>
      <c r="I211" s="503">
        <v>7</v>
      </c>
      <c r="J211" s="503" t="s">
        <v>72</v>
      </c>
      <c r="K211" s="503" t="s">
        <v>72</v>
      </c>
      <c r="L211" s="499" t="s">
        <v>702</v>
      </c>
      <c r="M211" s="535" t="s">
        <v>703</v>
      </c>
      <c r="N211" s="15" t="s">
        <v>637</v>
      </c>
      <c r="O211" s="15" t="s">
        <v>578</v>
      </c>
      <c r="P211" s="503" t="s">
        <v>579</v>
      </c>
      <c r="Q211" s="15">
        <v>2</v>
      </c>
      <c r="R211" s="15">
        <v>0</v>
      </c>
      <c r="S211" s="479">
        <v>2</v>
      </c>
      <c r="T211" s="15">
        <v>2</v>
      </c>
      <c r="U211" s="471"/>
      <c r="V211" s="550">
        <v>40</v>
      </c>
      <c r="W211" s="497">
        <v>42825709</v>
      </c>
      <c r="X211" s="566" t="s">
        <v>228</v>
      </c>
      <c r="Y211" s="15" t="s">
        <v>624</v>
      </c>
      <c r="Z211" s="15"/>
      <c r="AA211" s="15"/>
      <c r="AB211" s="15"/>
      <c r="AC211" s="493"/>
      <c r="AD211" s="15"/>
      <c r="AE211" s="479"/>
      <c r="AF211" s="497"/>
      <c r="AG211" s="497"/>
      <c r="AH211" s="15" t="s">
        <v>582</v>
      </c>
      <c r="AI211" s="15">
        <v>5</v>
      </c>
      <c r="AJ211" s="15">
        <v>18</v>
      </c>
      <c r="AK211" s="15">
        <v>30</v>
      </c>
      <c r="AL211" s="15">
        <v>20</v>
      </c>
      <c r="AM211" s="15">
        <v>10</v>
      </c>
      <c r="AN211" s="490">
        <f>IF(AJ211="",S211,ROUND(((((AL211/24)+(AM211/1440))-((AJ211/24)+(AK211/1440)))*1440/50),5))</f>
        <v>2</v>
      </c>
      <c r="AO211" s="491">
        <f>AJ211/24+AK211/1440</f>
        <v>0.77083333333333337</v>
      </c>
      <c r="AP211" s="491">
        <f>AL211/24+AM211/1440</f>
        <v>0.84027777777777779</v>
      </c>
      <c r="AQ211" s="23" t="str" cm="1">
        <f t="array" ref="AQ211">IF(X211="","",IF(SUMPRODUCT((X211=$X$7:$X$2085)*(AI211=$AI$7:$AI$2085)*(AO211=$AO$7:$AO$2085)*(AP211=$AP$7:$AP$2085)*(ROW($X$7:$X$2085)&lt;&gt;ROW(X211))*((S211=0)*($S$7:$S$2085&gt;0)+(S211&gt;0)*($S$7:$S$2085=0)))&gt;0,"SALONES UNIDOS",IF(SUMPRODUCT((X211=$X$7:$X$2085)*(AI211=$AI$7:$AI$2085)*((AO211&lt;$AP$7:$AP$2085)*(AP211&gt;$AO$7:$AO$2085))*(ROW($X$7:$X$2085)&lt;&gt;ROW(X211)))&gt;0,"Cruzado","Sin cruce")))</f>
        <v>Sin cruce</v>
      </c>
      <c r="AR211" s="23" t="str" cm="1">
        <f t="array" ref="AR211">IF(AE211="","",IF(SUMPRODUCT((AE211=$AE$7:$AE$2085)*(AI211=$AI$7:$AI$2085)*(AO211=$AO$7:$AO$2085)*(AP211=$AP$7:$AP$2085)*(ROW($AE$7:$AE$2085)&lt;&gt;ROW(AE211))*((S211=0)*($S$7:$S$2085&gt;0)+(S211&gt;0)*($S$7:$S$2085=0)))&gt;0,"SALONES UNIDOS",IF(SUMPRODUCT((AE211=$AE$7:$AE$2085)*(AI211=$AI$7:$AI$2085)*((AO211&lt;$AP$7:$AP$2085)*(AP211&gt;$AO$7:$AO$2085))*(ROW($AE$7:$AE$2085)&lt;&gt;ROW(AE211)))&gt;0,"Cruzado","Sin cruce")))</f>
        <v/>
      </c>
      <c r="AS211" s="94" t="str">
        <f t="shared" si="4"/>
        <v>EN7FILIALY</v>
      </c>
      <c r="AT211" s="94" t="str" cm="1">
        <f t="array" ref="AT211">IF(AS211="","",IF(SUMPRODUCT((AS211=$AS$7:$AS$2085)*(AI211=$AI$7:$AI$2085)*(AO211=$AO$7:$AO$2085)*(AP211=$AP$7:$AP$2085)*(ROW($AS$7:$AS$2085)&lt;&gt;ROW(AS211))*((S211=0)*($S$7:$S$2085&gt;0)+(S211&gt;0)*($S$7:$S$2085=0)))&gt;0,"SALONES UNIDOS",IF(SUMPRODUCT((AS211=$AS$7:$AS$2085)*(AI211=$AI$7:$AI$2085)*((AO211&lt;$AP$7:$AP$2085)*(AP211&gt;$AO$7:$AO$2085))*(ROW($AS$7:$AS$2085)&lt;&gt;ROW(AS211)))&gt;0,"Cruzado","Sin cruce")))</f>
        <v>Sin cruce</v>
      </c>
    </row>
    <row r="212" spans="3:46" s="9" customFormat="1" ht="18.75" hidden="1" customHeight="1">
      <c r="C212" s="496" t="s">
        <v>572</v>
      </c>
      <c r="D212" s="15" t="s">
        <v>59</v>
      </c>
      <c r="E212" s="15">
        <v>202011</v>
      </c>
      <c r="F212" s="503" t="s">
        <v>38</v>
      </c>
      <c r="G212" s="497" t="s">
        <v>80</v>
      </c>
      <c r="H212" s="503" t="s">
        <v>63</v>
      </c>
      <c r="I212" s="503">
        <v>8</v>
      </c>
      <c r="J212" s="503" t="s">
        <v>41</v>
      </c>
      <c r="K212" s="503" t="s">
        <v>41</v>
      </c>
      <c r="L212" s="499" t="s">
        <v>708</v>
      </c>
      <c r="M212" s="535" t="s">
        <v>709</v>
      </c>
      <c r="N212" s="15" t="s">
        <v>710</v>
      </c>
      <c r="O212" s="15" t="s">
        <v>678</v>
      </c>
      <c r="P212" s="503" t="s">
        <v>624</v>
      </c>
      <c r="Q212" s="15">
        <v>2</v>
      </c>
      <c r="R212" s="15">
        <v>0</v>
      </c>
      <c r="S212" s="479">
        <v>2</v>
      </c>
      <c r="T212" s="15">
        <v>2</v>
      </c>
      <c r="U212" s="471"/>
      <c r="V212" s="550">
        <v>50</v>
      </c>
      <c r="W212" s="497">
        <v>40857567</v>
      </c>
      <c r="X212" s="566" t="s">
        <v>413</v>
      </c>
      <c r="Y212" s="15" t="s">
        <v>624</v>
      </c>
      <c r="Z212" s="15"/>
      <c r="AA212" s="15"/>
      <c r="AB212" s="15"/>
      <c r="AC212" s="493"/>
      <c r="AD212" s="15"/>
      <c r="AE212" s="479"/>
      <c r="AF212" s="497"/>
      <c r="AG212" s="497"/>
      <c r="AH212" s="15" t="s">
        <v>582</v>
      </c>
      <c r="AI212" s="15">
        <v>6</v>
      </c>
      <c r="AJ212" s="15">
        <v>7</v>
      </c>
      <c r="AK212" s="15">
        <v>40</v>
      </c>
      <c r="AL212" s="15">
        <v>9</v>
      </c>
      <c r="AM212" s="15">
        <v>20</v>
      </c>
      <c r="AN212" s="490">
        <f>IF(AJ212="",S212,ROUND(((((AL212/24)+(AM212/1440))-((AJ212/24)+(AK212/1440)))*1440/50),5))</f>
        <v>2</v>
      </c>
      <c r="AO212" s="491">
        <f>AJ212/24+AK212/1440</f>
        <v>0.31944444444444448</v>
      </c>
      <c r="AP212" s="491">
        <f>AL212/24+AM212/1440</f>
        <v>0.3888888888888889</v>
      </c>
      <c r="AQ212" s="23" t="str" cm="1">
        <f t="array" ref="AQ212">IF(X212="","",IF(SUMPRODUCT((X212=$X$7:$X$2085)*(AI212=$AI$7:$AI$2085)*(AO212=$AO$7:$AO$2085)*(AP212=$AP$7:$AP$2085)*(ROW($X$7:$X$2085)&lt;&gt;ROW(X212))*((S212=0)*($S$7:$S$2085&gt;0)+(S212&gt;0)*($S$7:$S$2085=0)))&gt;0,"SALONES UNIDOS",IF(SUMPRODUCT((X212=$X$7:$X$2085)*(AI212=$AI$7:$AI$2085)*((AO212&lt;$AP$7:$AP$2085)*(AP212&gt;$AO$7:$AO$2085))*(ROW($X$7:$X$2085)&lt;&gt;ROW(X212)))&gt;0,"Cruzado","Sin cruce")))</f>
        <v>Sin cruce</v>
      </c>
      <c r="AR212" s="23" t="str" cm="1">
        <f t="array" ref="AR212">IF(AE212="","",IF(SUMPRODUCT((AE212=$AE$7:$AE$2085)*(AI212=$AI$7:$AI$2085)*(AO212=$AO$7:$AO$2085)*(AP212=$AP$7:$AP$2085)*(ROW($AE$7:$AE$2085)&lt;&gt;ROW(AE212))*((S212=0)*($S$7:$S$2085&gt;0)+(S212&gt;0)*($S$7:$S$2085=0)))&gt;0,"SALONES UNIDOS",IF(SUMPRODUCT((AE212=$AE$7:$AE$2085)*(AI212=$AI$7:$AI$2085)*((AO212&lt;$AP$7:$AP$2085)*(AP212&gt;$AO$7:$AO$2085))*(ROW($AE$7:$AE$2085)&lt;&gt;ROW(AE212)))&gt;0,"Cruzado","Sin cruce")))</f>
        <v/>
      </c>
      <c r="AS212" s="94" t="str">
        <f t="shared" si="4"/>
        <v>EN8FILIALA</v>
      </c>
      <c r="AT212" s="94" t="str" cm="1">
        <f t="array" ref="AT212">IF(AS212="","",IF(SUMPRODUCT((AS212=$AS$7:$AS$2085)*(AI212=$AI$7:$AI$2085)*(AO212=$AO$7:$AO$2085)*(AP212=$AP$7:$AP$2085)*(ROW($AS$7:$AS$2085)&lt;&gt;ROW(AS212))*((S212=0)*($S$7:$S$2085&gt;0)+(S212&gt;0)*($S$7:$S$2085=0)))&gt;0,"SALONES UNIDOS",IF(SUMPRODUCT((AS212=$AS$7:$AS$2085)*(AI212=$AI$7:$AI$2085)*((AO212&lt;$AP$7:$AP$2085)*(AP212&gt;$AO$7:$AO$2085))*(ROW($AS$7:$AS$2085)&lt;&gt;ROW(AS212)))&gt;0,"Cruzado","Sin cruce")))</f>
        <v>Sin cruce</v>
      </c>
    </row>
    <row r="213" spans="3:46" s="9" customFormat="1" ht="18.75" hidden="1" customHeight="1">
      <c r="C213" s="496" t="s">
        <v>572</v>
      </c>
      <c r="D213" s="15" t="s">
        <v>59</v>
      </c>
      <c r="E213" s="15">
        <v>202011</v>
      </c>
      <c r="F213" s="503" t="s">
        <v>38</v>
      </c>
      <c r="G213" s="497" t="s">
        <v>80</v>
      </c>
      <c r="H213" s="503" t="s">
        <v>63</v>
      </c>
      <c r="I213" s="503">
        <v>8</v>
      </c>
      <c r="J213" s="503" t="s">
        <v>41</v>
      </c>
      <c r="K213" s="503" t="s">
        <v>41</v>
      </c>
      <c r="L213" s="499" t="s">
        <v>711</v>
      </c>
      <c r="M213" s="535" t="s">
        <v>712</v>
      </c>
      <c r="N213" s="15" t="s">
        <v>710</v>
      </c>
      <c r="O213" s="15" t="s">
        <v>578</v>
      </c>
      <c r="P213" s="503" t="s">
        <v>579</v>
      </c>
      <c r="Q213" s="15">
        <v>2</v>
      </c>
      <c r="R213" s="15">
        <v>2</v>
      </c>
      <c r="S213" s="479">
        <v>4</v>
      </c>
      <c r="T213" s="15">
        <v>3</v>
      </c>
      <c r="U213" s="471"/>
      <c r="V213" s="550">
        <v>30</v>
      </c>
      <c r="W213" s="497">
        <v>40857567</v>
      </c>
      <c r="X213" s="566" t="s">
        <v>413</v>
      </c>
      <c r="Y213" s="15" t="s">
        <v>579</v>
      </c>
      <c r="Z213" s="15"/>
      <c r="AA213" s="15"/>
      <c r="AB213" s="15"/>
      <c r="AC213" s="15" t="s">
        <v>604</v>
      </c>
      <c r="AD213" s="15"/>
      <c r="AE213" s="479"/>
      <c r="AF213" s="497"/>
      <c r="AG213" s="497"/>
      <c r="AH213" s="497" t="s">
        <v>203</v>
      </c>
      <c r="AI213" s="15">
        <v>4</v>
      </c>
      <c r="AJ213" s="15">
        <v>8</v>
      </c>
      <c r="AK213" s="15">
        <v>30</v>
      </c>
      <c r="AL213" s="15">
        <v>11</v>
      </c>
      <c r="AM213" s="15">
        <v>50</v>
      </c>
      <c r="AN213" s="490">
        <f>IF(AJ213="",S213,ROUND(((((AL213/24)+(AM213/1440))-((AJ213/24)+(AK213/1440)))*1440/50),5))</f>
        <v>4</v>
      </c>
      <c r="AO213" s="491">
        <f>AJ213/24+AK213/1440</f>
        <v>0.35416666666666663</v>
      </c>
      <c r="AP213" s="491">
        <f>AL213/24+AM213/1440</f>
        <v>0.49305555555555552</v>
      </c>
      <c r="AQ213" s="23" t="str" cm="1">
        <f t="array" ref="AQ213">IF(X213="","",IF(SUMPRODUCT((X213=$X$7:$X$2085)*(AI213=$AI$7:$AI$2085)*(AO213=$AO$7:$AO$2085)*(AP213=$AP$7:$AP$2085)*(ROW($X$7:$X$2085)&lt;&gt;ROW(X213))*((S213=0)*($S$7:$S$2085&gt;0)+(S213&gt;0)*($S$7:$S$2085=0)))&gt;0,"SALONES UNIDOS",IF(SUMPRODUCT((X213=$X$7:$X$2085)*(AI213=$AI$7:$AI$2085)*((AO213&lt;$AP$7:$AP$2085)*(AP213&gt;$AO$7:$AO$2085))*(ROW($X$7:$X$2085)&lt;&gt;ROW(X213)))&gt;0,"Cruzado","Sin cruce")))</f>
        <v>Sin cruce</v>
      </c>
      <c r="AR213" s="23" t="str" cm="1">
        <f t="array" ref="AR213">IF(AE213="","",IF(SUMPRODUCT((AE213=$AE$7:$AE$2085)*(AI213=$AI$7:$AI$2085)*(AO213=$AO$7:$AO$2085)*(AP213=$AP$7:$AP$2085)*(ROW($AE$7:$AE$2085)&lt;&gt;ROW(AE213))*((S213=0)*($S$7:$S$2085&gt;0)+(S213&gt;0)*($S$7:$S$2085=0)))&gt;0,"SALONES UNIDOS",IF(SUMPRODUCT((AE213=$AE$7:$AE$2085)*(AI213=$AI$7:$AI$2085)*((AO213&lt;$AP$7:$AP$2085)*(AP213&gt;$AO$7:$AO$2085))*(ROW($AE$7:$AE$2085)&lt;&gt;ROW(AE213)))&gt;0,"Cruzado","Sin cruce")))</f>
        <v/>
      </c>
      <c r="AS213" s="94" t="str">
        <f t="shared" si="4"/>
        <v>EN8FILIALA</v>
      </c>
      <c r="AT213" s="94" t="str" cm="1">
        <f t="array" ref="AT213">IF(AS213="","",IF(SUMPRODUCT((AS213=$AS$7:$AS$2085)*(AI213=$AI$7:$AI$2085)*(AO213=$AO$7:$AO$2085)*(AP213=$AP$7:$AP$2085)*(ROW($AS$7:$AS$2085)&lt;&gt;ROW(AS213))*((S213=0)*($S$7:$S$2085&gt;0)+(S213&gt;0)*($S$7:$S$2085=0)))&gt;0,"SALONES UNIDOS",IF(SUMPRODUCT((AS213=$AS$7:$AS$2085)*(AI213=$AI$7:$AI$2085)*((AO213&lt;$AP$7:$AP$2085)*(AP213&gt;$AO$7:$AO$2085))*(ROW($AS$7:$AS$2085)&lt;&gt;ROW(AS213)))&gt;0,"Cruzado","Sin cruce")))</f>
        <v>Sin cruce</v>
      </c>
    </row>
    <row r="214" spans="3:46" s="9" customFormat="1" ht="18.75" hidden="1" customHeight="1">
      <c r="C214" s="496" t="s">
        <v>572</v>
      </c>
      <c r="D214" s="15" t="s">
        <v>59</v>
      </c>
      <c r="E214" s="15">
        <v>202011</v>
      </c>
      <c r="F214" s="503" t="s">
        <v>38</v>
      </c>
      <c r="G214" s="497" t="s">
        <v>80</v>
      </c>
      <c r="H214" s="503" t="s">
        <v>63</v>
      </c>
      <c r="I214" s="503">
        <v>8</v>
      </c>
      <c r="J214" s="503" t="s">
        <v>41</v>
      </c>
      <c r="K214" s="503" t="s">
        <v>41</v>
      </c>
      <c r="L214" s="499" t="s">
        <v>713</v>
      </c>
      <c r="M214" s="535" t="s">
        <v>714</v>
      </c>
      <c r="N214" s="15" t="s">
        <v>577</v>
      </c>
      <c r="O214" s="15" t="s">
        <v>578</v>
      </c>
      <c r="P214" s="503" t="s">
        <v>624</v>
      </c>
      <c r="Q214" s="15">
        <v>3</v>
      </c>
      <c r="R214" s="15">
        <v>0</v>
      </c>
      <c r="S214" s="479">
        <v>3</v>
      </c>
      <c r="T214" s="15">
        <v>3</v>
      </c>
      <c r="U214" s="471"/>
      <c r="V214" s="550">
        <v>50</v>
      </c>
      <c r="W214" s="497">
        <v>40689619</v>
      </c>
      <c r="X214" s="566" t="s">
        <v>269</v>
      </c>
      <c r="Y214" s="15" t="s">
        <v>624</v>
      </c>
      <c r="Z214" s="15"/>
      <c r="AA214" s="15"/>
      <c r="AB214" s="15"/>
      <c r="AC214" s="493"/>
      <c r="AD214" s="15"/>
      <c r="AE214" s="479"/>
      <c r="AF214" s="497"/>
      <c r="AG214" s="497"/>
      <c r="AH214" s="15" t="s">
        <v>582</v>
      </c>
      <c r="AI214" s="15">
        <v>2</v>
      </c>
      <c r="AJ214" s="15">
        <v>16</v>
      </c>
      <c r="AK214" s="15">
        <v>50</v>
      </c>
      <c r="AL214" s="15">
        <v>19</v>
      </c>
      <c r="AM214" s="15">
        <v>20</v>
      </c>
      <c r="AN214" s="490">
        <f>IF(AJ214="",S214,ROUND(((((AL214/24)+(AM214/1440))-((AJ214/24)+(AK214/1440)))*1440/50),5))</f>
        <v>3</v>
      </c>
      <c r="AO214" s="491">
        <f>AJ214/24+AK214/1440</f>
        <v>0.70138888888888884</v>
      </c>
      <c r="AP214" s="491">
        <f>AL214/24+AM214/1440</f>
        <v>0.80555555555555547</v>
      </c>
      <c r="AQ214" s="23" t="str" cm="1">
        <f t="array" ref="AQ214">IF(X214="","",IF(SUMPRODUCT((X214=$X$7:$X$2085)*(AI214=$AI$7:$AI$2085)*(AO214=$AO$7:$AO$2085)*(AP214=$AP$7:$AP$2085)*(ROW($X$7:$X$2085)&lt;&gt;ROW(X214))*((S214=0)*($S$7:$S$2085&gt;0)+(S214&gt;0)*($S$7:$S$2085=0)))&gt;0,"SALONES UNIDOS",IF(SUMPRODUCT((X214=$X$7:$X$2085)*(AI214=$AI$7:$AI$2085)*((AO214&lt;$AP$7:$AP$2085)*(AP214&gt;$AO$7:$AO$2085))*(ROW($X$7:$X$2085)&lt;&gt;ROW(X214)))&gt;0,"Cruzado","Sin cruce")))</f>
        <v>Sin cruce</v>
      </c>
      <c r="AR214" s="23" t="str" cm="1">
        <f t="array" ref="AR214">IF(AE214="","",IF(SUMPRODUCT((AE214=$AE$7:$AE$2085)*(AI214=$AI$7:$AI$2085)*(AO214=$AO$7:$AO$2085)*(AP214=$AP$7:$AP$2085)*(ROW($AE$7:$AE$2085)&lt;&gt;ROW(AE214))*((S214=0)*($S$7:$S$2085&gt;0)+(S214&gt;0)*($S$7:$S$2085=0)))&gt;0,"SALONES UNIDOS",IF(SUMPRODUCT((AE214=$AE$7:$AE$2085)*(AI214=$AI$7:$AI$2085)*((AO214&lt;$AP$7:$AP$2085)*(AP214&gt;$AO$7:$AO$2085))*(ROW($AE$7:$AE$2085)&lt;&gt;ROW(AE214)))&gt;0,"Cruzado","Sin cruce")))</f>
        <v/>
      </c>
      <c r="AS214" s="94" t="str">
        <f t="shared" si="4"/>
        <v>EN8FILIALA</v>
      </c>
      <c r="AT214" s="94" t="str" cm="1">
        <f t="array" ref="AT214">IF(AS214="","",IF(SUMPRODUCT((AS214=$AS$7:$AS$2085)*(AI214=$AI$7:$AI$2085)*(AO214=$AO$7:$AO$2085)*(AP214=$AP$7:$AP$2085)*(ROW($AS$7:$AS$2085)&lt;&gt;ROW(AS214))*((S214=0)*($S$7:$S$2085&gt;0)+(S214&gt;0)*($S$7:$S$2085=0)))&gt;0,"SALONES UNIDOS",IF(SUMPRODUCT((AS214=$AS$7:$AS$2085)*(AI214=$AI$7:$AI$2085)*((AO214&lt;$AP$7:$AP$2085)*(AP214&gt;$AO$7:$AO$2085))*(ROW($AS$7:$AS$2085)&lt;&gt;ROW(AS214)))&gt;0,"Cruzado","Sin cruce")))</f>
        <v>Sin cruce</v>
      </c>
    </row>
    <row r="215" spans="3:46" s="9" customFormat="1" ht="18.75" hidden="1" customHeight="1">
      <c r="C215" s="496" t="s">
        <v>572</v>
      </c>
      <c r="D215" s="15" t="s">
        <v>59</v>
      </c>
      <c r="E215" s="15">
        <v>202011</v>
      </c>
      <c r="F215" s="503" t="s">
        <v>38</v>
      </c>
      <c r="G215" s="497" t="s">
        <v>80</v>
      </c>
      <c r="H215" s="503" t="s">
        <v>63</v>
      </c>
      <c r="I215" s="503">
        <v>8</v>
      </c>
      <c r="J215" s="503" t="s">
        <v>41</v>
      </c>
      <c r="K215" s="503" t="s">
        <v>41</v>
      </c>
      <c r="L215" s="499" t="s">
        <v>715</v>
      </c>
      <c r="M215" s="535" t="s">
        <v>716</v>
      </c>
      <c r="N215" s="15" t="s">
        <v>710</v>
      </c>
      <c r="O215" s="15" t="s">
        <v>578</v>
      </c>
      <c r="P215" s="503" t="s">
        <v>579</v>
      </c>
      <c r="Q215" s="15">
        <v>0</v>
      </c>
      <c r="R215" s="15">
        <v>20</v>
      </c>
      <c r="S215" s="479">
        <v>20</v>
      </c>
      <c r="T215" s="15">
        <v>10</v>
      </c>
      <c r="U215" s="471"/>
      <c r="V215" s="550">
        <v>110</v>
      </c>
      <c r="W215" s="497"/>
      <c r="X215" s="566"/>
      <c r="Y215" s="15" t="s">
        <v>579</v>
      </c>
      <c r="Z215" s="15"/>
      <c r="AA215" s="15"/>
      <c r="AB215" s="15"/>
      <c r="AC215" s="493"/>
      <c r="AD215" s="15"/>
      <c r="AE215" s="479"/>
      <c r="AF215" s="497"/>
      <c r="AG215" s="497"/>
      <c r="AH215" s="15" t="s">
        <v>100</v>
      </c>
      <c r="AI215" s="15"/>
      <c r="AJ215" s="15"/>
      <c r="AK215" s="15"/>
      <c r="AL215" s="15"/>
      <c r="AM215" s="15"/>
      <c r="AN215" s="490">
        <f>IF(AJ215="",S215,ROUND(((((AL215/24)+(AM215/1440))-((AJ215/24)+(AK215/1440)))*1440/50),5))</f>
        <v>20</v>
      </c>
      <c r="AO215" s="491">
        <f>AJ215/24+AK215/1440</f>
        <v>0</v>
      </c>
      <c r="AP215" s="491">
        <f>AL215/24+AM215/1440</f>
        <v>0</v>
      </c>
      <c r="AQ215" s="23" t="str" cm="1">
        <f t="array" ref="AQ215">IF(X215="","",IF(SUMPRODUCT((X215=$X$7:$X$2085)*(AI215=$AI$7:$AI$2085)*(AO215=$AO$7:$AO$2085)*(AP215=$AP$7:$AP$2085)*(ROW($X$7:$X$2085)&lt;&gt;ROW(X215))*((S215=0)*($S$7:$S$2085&gt;0)+(S215&gt;0)*($S$7:$S$2085=0)))&gt;0,"SALONES UNIDOS",IF(SUMPRODUCT((X215=$X$7:$X$2085)*(AI215=$AI$7:$AI$2085)*((AO215&lt;$AP$7:$AP$2085)*(AP215&gt;$AO$7:$AO$2085))*(ROW($X$7:$X$2085)&lt;&gt;ROW(X215)))&gt;0,"Cruzado","Sin cruce")))</f>
        <v/>
      </c>
      <c r="AR215" s="23" t="str" cm="1">
        <f t="array" ref="AR215">IF(AE215="","",IF(SUMPRODUCT((AE215=$AE$7:$AE$2085)*(AI215=$AI$7:$AI$2085)*(AO215=$AO$7:$AO$2085)*(AP215=$AP$7:$AP$2085)*(ROW($AE$7:$AE$2085)&lt;&gt;ROW(AE215))*((S215=0)*($S$7:$S$2085&gt;0)+(S215&gt;0)*($S$7:$S$2085=0)))&gt;0,"SALONES UNIDOS",IF(SUMPRODUCT((AE215=$AE$7:$AE$2085)*(AI215=$AI$7:$AI$2085)*((AO215&lt;$AP$7:$AP$2085)*(AP215&gt;$AO$7:$AO$2085))*(ROW($AE$7:$AE$2085)&lt;&gt;ROW(AE215)))&gt;0,"Cruzado","Sin cruce")))</f>
        <v/>
      </c>
      <c r="AS215" s="94" t="str">
        <f t="shared" si="4"/>
        <v>EN8FILIALA</v>
      </c>
      <c r="AT215" s="94" t="str" cm="1">
        <f t="array" ref="AT215">IF(AS215="","",IF(SUMPRODUCT((AS215=$AS$7:$AS$2085)*(AI215=$AI$7:$AI$2085)*(AO215=$AO$7:$AO$2085)*(AP215=$AP$7:$AP$2085)*(ROW($AS$7:$AS$2085)&lt;&gt;ROW(AS215))*((S215=0)*($S$7:$S$2085&gt;0)+(S215&gt;0)*($S$7:$S$2085=0)))&gt;0,"SALONES UNIDOS",IF(SUMPRODUCT((AS215=$AS$7:$AS$2085)*(AI215=$AI$7:$AI$2085)*((AO215&lt;$AP$7:$AP$2085)*(AP215&gt;$AO$7:$AO$2085))*(ROW($AS$7:$AS$2085)&lt;&gt;ROW(AS215)))&gt;0,"Cruzado","Sin cruce")))</f>
        <v>Sin cruce</v>
      </c>
    </row>
    <row r="216" spans="3:46" s="9" customFormat="1" ht="18.75" hidden="1" customHeight="1">
      <c r="C216" s="496" t="s">
        <v>572</v>
      </c>
      <c r="D216" s="15" t="s">
        <v>59</v>
      </c>
      <c r="E216" s="15">
        <v>202011</v>
      </c>
      <c r="F216" s="503" t="s">
        <v>38</v>
      </c>
      <c r="G216" s="497" t="s">
        <v>80</v>
      </c>
      <c r="H216" s="503" t="s">
        <v>63</v>
      </c>
      <c r="I216" s="503">
        <v>8</v>
      </c>
      <c r="J216" s="503" t="s">
        <v>41</v>
      </c>
      <c r="K216" s="503" t="s">
        <v>41</v>
      </c>
      <c r="L216" s="499" t="s">
        <v>717</v>
      </c>
      <c r="M216" s="535" t="s">
        <v>718</v>
      </c>
      <c r="N216" s="15" t="s">
        <v>577</v>
      </c>
      <c r="O216" s="15" t="s">
        <v>578</v>
      </c>
      <c r="P216" s="503" t="s">
        <v>624</v>
      </c>
      <c r="Q216" s="15">
        <v>3</v>
      </c>
      <c r="R216" s="15">
        <v>2</v>
      </c>
      <c r="S216" s="479">
        <v>5</v>
      </c>
      <c r="T216" s="15">
        <v>4</v>
      </c>
      <c r="U216" s="471"/>
      <c r="V216" s="550">
        <v>20</v>
      </c>
      <c r="W216" s="497">
        <v>21462854</v>
      </c>
      <c r="X216" s="566" t="s">
        <v>221</v>
      </c>
      <c r="Y216" s="15" t="s">
        <v>624</v>
      </c>
      <c r="Z216" s="15"/>
      <c r="AA216" s="15"/>
      <c r="AB216" s="15"/>
      <c r="AC216" s="493"/>
      <c r="AD216" s="15"/>
      <c r="AE216" s="479"/>
      <c r="AF216" s="497"/>
      <c r="AG216" s="497"/>
      <c r="AH216" s="15" t="s">
        <v>203</v>
      </c>
      <c r="AI216" s="15">
        <v>3</v>
      </c>
      <c r="AJ216" s="15">
        <v>19</v>
      </c>
      <c r="AK216" s="15">
        <v>20</v>
      </c>
      <c r="AL216" s="15">
        <v>23</v>
      </c>
      <c r="AM216" s="15">
        <v>30</v>
      </c>
      <c r="AN216" s="490">
        <f>IF(AJ216="",S216,ROUND(((((AL216/24)+(AM216/1440))-((AJ216/24)+(AK216/1440)))*1440/50),5))</f>
        <v>5</v>
      </c>
      <c r="AO216" s="491">
        <f>AJ216/24+AK216/1440</f>
        <v>0.80555555555555547</v>
      </c>
      <c r="AP216" s="491">
        <f>AL216/24+AM216/1440</f>
        <v>0.97916666666666674</v>
      </c>
      <c r="AQ216" s="23" t="str" cm="1">
        <f t="array" ref="AQ216">IF(X216="","",IF(SUMPRODUCT((X216=$X$7:$X$2085)*(AI216=$AI$7:$AI$2085)*(AO216=$AO$7:$AO$2085)*(AP216=$AP$7:$AP$2085)*(ROW($X$7:$X$2085)&lt;&gt;ROW(X216))*((S216=0)*($S$7:$S$2085&gt;0)+(S216&gt;0)*($S$7:$S$2085=0)))&gt;0,"SALONES UNIDOS",IF(SUMPRODUCT((X216=$X$7:$X$2085)*(AI216=$AI$7:$AI$2085)*((AO216&lt;$AP$7:$AP$2085)*(AP216&gt;$AO$7:$AO$2085))*(ROW($X$7:$X$2085)&lt;&gt;ROW(X216)))&gt;0,"Cruzado","Sin cruce")))</f>
        <v>Sin cruce</v>
      </c>
      <c r="AR216" s="23" t="str" cm="1">
        <f t="array" ref="AR216">IF(AE216="","",IF(SUMPRODUCT((AE216=$AE$7:$AE$2085)*(AI216=$AI$7:$AI$2085)*(AO216=$AO$7:$AO$2085)*(AP216=$AP$7:$AP$2085)*(ROW($AE$7:$AE$2085)&lt;&gt;ROW(AE216))*((S216=0)*($S$7:$S$2085&gt;0)+(S216&gt;0)*($S$7:$S$2085=0)))&gt;0,"SALONES UNIDOS",IF(SUMPRODUCT((AE216=$AE$7:$AE$2085)*(AI216=$AI$7:$AI$2085)*((AO216&lt;$AP$7:$AP$2085)*(AP216&gt;$AO$7:$AO$2085))*(ROW($AE$7:$AE$2085)&lt;&gt;ROW(AE216)))&gt;0,"Cruzado","Sin cruce")))</f>
        <v/>
      </c>
      <c r="AS216" s="94" t="str">
        <f t="shared" si="4"/>
        <v>EN8FILIALA</v>
      </c>
      <c r="AT216" s="94" t="str" cm="1">
        <f t="array" ref="AT216">IF(AS216="","",IF(SUMPRODUCT((AS216=$AS$7:$AS$2085)*(AI216=$AI$7:$AI$2085)*(AO216=$AO$7:$AO$2085)*(AP216=$AP$7:$AP$2085)*(ROW($AS$7:$AS$2085)&lt;&gt;ROW(AS216))*((S216=0)*($S$7:$S$2085&gt;0)+(S216&gt;0)*($S$7:$S$2085=0)))&gt;0,"SALONES UNIDOS",IF(SUMPRODUCT((AS216=$AS$7:$AS$2085)*(AI216=$AI$7:$AI$2085)*((AO216&lt;$AP$7:$AP$2085)*(AP216&gt;$AO$7:$AO$2085))*(ROW($AS$7:$AS$2085)&lt;&gt;ROW(AS216)))&gt;0,"Cruzado","Sin cruce")))</f>
        <v>Sin cruce</v>
      </c>
    </row>
    <row r="217" spans="3:46" s="9" customFormat="1" ht="18.75" hidden="1" customHeight="1">
      <c r="C217" s="496" t="s">
        <v>572</v>
      </c>
      <c r="D217" s="15" t="s">
        <v>59</v>
      </c>
      <c r="E217" s="15">
        <v>202011</v>
      </c>
      <c r="F217" s="503" t="s">
        <v>38</v>
      </c>
      <c r="G217" s="497" t="s">
        <v>80</v>
      </c>
      <c r="H217" s="503" t="s">
        <v>63</v>
      </c>
      <c r="I217" s="503">
        <v>8</v>
      </c>
      <c r="J217" s="503" t="s">
        <v>51</v>
      </c>
      <c r="K217" s="503" t="s">
        <v>51</v>
      </c>
      <c r="L217" s="499" t="s">
        <v>708</v>
      </c>
      <c r="M217" s="535" t="s">
        <v>709</v>
      </c>
      <c r="N217" s="15" t="s">
        <v>710</v>
      </c>
      <c r="O217" s="15" t="s">
        <v>678</v>
      </c>
      <c r="P217" s="503" t="s">
        <v>624</v>
      </c>
      <c r="Q217" s="15">
        <v>2</v>
      </c>
      <c r="R217" s="15">
        <v>0</v>
      </c>
      <c r="S217" s="479">
        <v>2</v>
      </c>
      <c r="T217" s="15">
        <v>2</v>
      </c>
      <c r="U217" s="471"/>
      <c r="V217" s="550">
        <v>50</v>
      </c>
      <c r="W217" s="497">
        <v>42684701</v>
      </c>
      <c r="X217" s="566" t="s">
        <v>280</v>
      </c>
      <c r="Y217" s="15" t="s">
        <v>624</v>
      </c>
      <c r="Z217" s="15"/>
      <c r="AA217" s="15"/>
      <c r="AB217" s="15"/>
      <c r="AC217" s="493"/>
      <c r="AD217" s="15"/>
      <c r="AE217" s="479"/>
      <c r="AF217" s="497"/>
      <c r="AG217" s="497"/>
      <c r="AH217" s="15" t="s">
        <v>582</v>
      </c>
      <c r="AI217" s="15">
        <v>3</v>
      </c>
      <c r="AJ217" s="15">
        <v>7</v>
      </c>
      <c r="AK217" s="15">
        <v>40</v>
      </c>
      <c r="AL217" s="15">
        <v>9</v>
      </c>
      <c r="AM217" s="15">
        <v>20</v>
      </c>
      <c r="AN217" s="490">
        <f>IF(AJ217="",S217,ROUND(((((AL217/24)+(AM217/1440))-((AJ217/24)+(AK217/1440)))*1440/50),5))</f>
        <v>2</v>
      </c>
      <c r="AO217" s="491">
        <f>AJ217/24+AK217/1440</f>
        <v>0.31944444444444448</v>
      </c>
      <c r="AP217" s="491">
        <f>AL217/24+AM217/1440</f>
        <v>0.3888888888888889</v>
      </c>
      <c r="AQ217" s="23" t="str" cm="1">
        <f t="array" ref="AQ217">IF(X217="","",IF(SUMPRODUCT((X217=$X$7:$X$2085)*(AI217=$AI$7:$AI$2085)*(AO217=$AO$7:$AO$2085)*(AP217=$AP$7:$AP$2085)*(ROW($X$7:$X$2085)&lt;&gt;ROW(X217))*((S217=0)*($S$7:$S$2085&gt;0)+(S217&gt;0)*($S$7:$S$2085=0)))&gt;0,"SALONES UNIDOS",IF(SUMPRODUCT((X217=$X$7:$X$2085)*(AI217=$AI$7:$AI$2085)*((AO217&lt;$AP$7:$AP$2085)*(AP217&gt;$AO$7:$AO$2085))*(ROW($X$7:$X$2085)&lt;&gt;ROW(X217)))&gt;0,"Cruzado","Sin cruce")))</f>
        <v>Sin cruce</v>
      </c>
      <c r="AR217" s="23" t="str" cm="1">
        <f t="array" ref="AR217">IF(AE217="","",IF(SUMPRODUCT((AE217=$AE$7:$AE$2085)*(AI217=$AI$7:$AI$2085)*(AO217=$AO$7:$AO$2085)*(AP217=$AP$7:$AP$2085)*(ROW($AE$7:$AE$2085)&lt;&gt;ROW(AE217))*((S217=0)*($S$7:$S$2085&gt;0)+(S217&gt;0)*($S$7:$S$2085=0)))&gt;0,"SALONES UNIDOS",IF(SUMPRODUCT((AE217=$AE$7:$AE$2085)*(AI217=$AI$7:$AI$2085)*((AO217&lt;$AP$7:$AP$2085)*(AP217&gt;$AO$7:$AO$2085))*(ROW($AE$7:$AE$2085)&lt;&gt;ROW(AE217)))&gt;0,"Cruzado","Sin cruce")))</f>
        <v/>
      </c>
      <c r="AS217" s="94" t="str">
        <f t="shared" si="4"/>
        <v>EN8FILIALB</v>
      </c>
      <c r="AT217" s="94" t="str" cm="1">
        <f t="array" ref="AT217">IF(AS217="","",IF(SUMPRODUCT((AS217=$AS$7:$AS$2085)*(AI217=$AI$7:$AI$2085)*(AO217=$AO$7:$AO$2085)*(AP217=$AP$7:$AP$2085)*(ROW($AS$7:$AS$2085)&lt;&gt;ROW(AS217))*((S217=0)*($S$7:$S$2085&gt;0)+(S217&gt;0)*($S$7:$S$2085=0)))&gt;0,"SALONES UNIDOS",IF(SUMPRODUCT((AS217=$AS$7:$AS$2085)*(AI217=$AI$7:$AI$2085)*((AO217&lt;$AP$7:$AP$2085)*(AP217&gt;$AO$7:$AO$2085))*(ROW($AS$7:$AS$2085)&lt;&gt;ROW(AS217)))&gt;0,"Cruzado","Sin cruce")))</f>
        <v>Sin cruce</v>
      </c>
    </row>
    <row r="218" spans="3:46" s="9" customFormat="1" ht="18.75" hidden="1" customHeight="1">
      <c r="C218" s="496" t="s">
        <v>572</v>
      </c>
      <c r="D218" s="15" t="s">
        <v>59</v>
      </c>
      <c r="E218" s="15">
        <v>202011</v>
      </c>
      <c r="F218" s="503" t="s">
        <v>38</v>
      </c>
      <c r="G218" s="497" t="s">
        <v>80</v>
      </c>
      <c r="H218" s="503" t="s">
        <v>63</v>
      </c>
      <c r="I218" s="503">
        <v>8</v>
      </c>
      <c r="J218" s="503" t="s">
        <v>51</v>
      </c>
      <c r="K218" s="503" t="s">
        <v>51</v>
      </c>
      <c r="L218" s="499" t="s">
        <v>711</v>
      </c>
      <c r="M218" s="535" t="s">
        <v>712</v>
      </c>
      <c r="N218" s="15" t="s">
        <v>710</v>
      </c>
      <c r="O218" s="15" t="s">
        <v>578</v>
      </c>
      <c r="P218" s="503" t="s">
        <v>579</v>
      </c>
      <c r="Q218" s="15">
        <v>2</v>
      </c>
      <c r="R218" s="15">
        <v>2</v>
      </c>
      <c r="S218" s="479">
        <v>4</v>
      </c>
      <c r="T218" s="15">
        <v>3</v>
      </c>
      <c r="U218" s="471"/>
      <c r="V218" s="550">
        <v>30</v>
      </c>
      <c r="W218" s="616">
        <v>40857567</v>
      </c>
      <c r="X218" s="617" t="s">
        <v>413</v>
      </c>
      <c r="Y218" s="15" t="s">
        <v>579</v>
      </c>
      <c r="Z218" s="15"/>
      <c r="AA218" s="15"/>
      <c r="AB218" s="15"/>
      <c r="AC218" s="590" t="s">
        <v>690</v>
      </c>
      <c r="AD218" s="15"/>
      <c r="AE218" s="479"/>
      <c r="AF218" s="497"/>
      <c r="AG218" s="497"/>
      <c r="AH218" s="497" t="s">
        <v>203</v>
      </c>
      <c r="AI218" s="15">
        <v>4</v>
      </c>
      <c r="AJ218" s="15">
        <v>13</v>
      </c>
      <c r="AK218" s="15">
        <v>30</v>
      </c>
      <c r="AL218" s="15">
        <v>16</v>
      </c>
      <c r="AM218" s="15">
        <v>50</v>
      </c>
      <c r="AN218" s="490">
        <f>IF(AJ218="",S218,ROUND(((((AL218/24)+(AM218/1440))-((AJ218/24)+(AK218/1440)))*1440/50),5))</f>
        <v>4</v>
      </c>
      <c r="AO218" s="491">
        <f>AJ218/24+AK218/1440</f>
        <v>0.5625</v>
      </c>
      <c r="AP218" s="491">
        <f>AL218/24+AM218/1440</f>
        <v>0.70138888888888884</v>
      </c>
      <c r="AQ218" s="23" t="str" cm="1">
        <f t="array" ref="AQ218">IF(X218="","",IF(SUMPRODUCT((X218=$X$7:$X$2085)*(AI218=$AI$7:$AI$2085)*(AO218=$AO$7:$AO$2085)*(AP218=$AP$7:$AP$2085)*(ROW($X$7:$X$2085)&lt;&gt;ROW(X218))*((S218=0)*($S$7:$S$2085&gt;0)+(S218&gt;0)*($S$7:$S$2085=0)))&gt;0,"SALONES UNIDOS",IF(SUMPRODUCT((X218=$X$7:$X$2085)*(AI218=$AI$7:$AI$2085)*((AO218&lt;$AP$7:$AP$2085)*(AP218&gt;$AO$7:$AO$2085))*(ROW($X$7:$X$2085)&lt;&gt;ROW(X218)))&gt;0,"Cruzado","Sin cruce")))</f>
        <v>Sin cruce</v>
      </c>
      <c r="AR218" s="23" t="str" cm="1">
        <f t="array" ref="AR218">IF(AE218="","",IF(SUMPRODUCT((AE218=$AE$7:$AE$2085)*(AI218=$AI$7:$AI$2085)*(AO218=$AO$7:$AO$2085)*(AP218=$AP$7:$AP$2085)*(ROW($AE$7:$AE$2085)&lt;&gt;ROW(AE218))*((S218=0)*($S$7:$S$2085&gt;0)+(S218&gt;0)*($S$7:$S$2085=0)))&gt;0,"SALONES UNIDOS",IF(SUMPRODUCT((AE218=$AE$7:$AE$2085)*(AI218=$AI$7:$AI$2085)*((AO218&lt;$AP$7:$AP$2085)*(AP218&gt;$AO$7:$AO$2085))*(ROW($AE$7:$AE$2085)&lt;&gt;ROW(AE218)))&gt;0,"Cruzado","Sin cruce")))</f>
        <v/>
      </c>
      <c r="AS218" s="94" t="str">
        <f t="shared" si="4"/>
        <v>EN8FILIALB</v>
      </c>
      <c r="AT218" s="94" t="str" cm="1">
        <f t="array" ref="AT218">IF(AS218="","",IF(SUMPRODUCT((AS218=$AS$7:$AS$2085)*(AI218=$AI$7:$AI$2085)*(AO218=$AO$7:$AO$2085)*(AP218=$AP$7:$AP$2085)*(ROW($AS$7:$AS$2085)&lt;&gt;ROW(AS218))*((S218=0)*($S$7:$S$2085&gt;0)+(S218&gt;0)*($S$7:$S$2085=0)))&gt;0,"SALONES UNIDOS",IF(SUMPRODUCT((AS218=$AS$7:$AS$2085)*(AI218=$AI$7:$AI$2085)*((AO218&lt;$AP$7:$AP$2085)*(AP218&gt;$AO$7:$AO$2085))*(ROW($AS$7:$AS$2085)&lt;&gt;ROW(AS218)))&gt;0,"Cruzado","Sin cruce")))</f>
        <v>Sin cruce</v>
      </c>
    </row>
    <row r="219" spans="3:46" s="9" customFormat="1" ht="18.75" hidden="1" customHeight="1">
      <c r="C219" s="496" t="s">
        <v>572</v>
      </c>
      <c r="D219" s="15" t="s">
        <v>59</v>
      </c>
      <c r="E219" s="15">
        <v>202011</v>
      </c>
      <c r="F219" s="503" t="s">
        <v>38</v>
      </c>
      <c r="G219" s="497" t="s">
        <v>80</v>
      </c>
      <c r="H219" s="503" t="s">
        <v>63</v>
      </c>
      <c r="I219" s="503">
        <v>8</v>
      </c>
      <c r="J219" s="503" t="s">
        <v>51</v>
      </c>
      <c r="K219" s="503" t="s">
        <v>51</v>
      </c>
      <c r="L219" s="499" t="s">
        <v>713</v>
      </c>
      <c r="M219" s="535" t="s">
        <v>714</v>
      </c>
      <c r="N219" s="15" t="s">
        <v>577</v>
      </c>
      <c r="O219" s="15" t="s">
        <v>578</v>
      </c>
      <c r="P219" s="503" t="s">
        <v>624</v>
      </c>
      <c r="Q219" s="15">
        <v>3</v>
      </c>
      <c r="R219" s="15">
        <v>0</v>
      </c>
      <c r="S219" s="479">
        <v>3</v>
      </c>
      <c r="T219" s="15">
        <v>3</v>
      </c>
      <c r="U219" s="471"/>
      <c r="V219" s="550">
        <v>50</v>
      </c>
      <c r="W219" s="497">
        <v>40689619</v>
      </c>
      <c r="X219" s="566" t="s">
        <v>269</v>
      </c>
      <c r="Y219" s="15" t="s">
        <v>624</v>
      </c>
      <c r="Z219" s="15"/>
      <c r="AA219" s="15"/>
      <c r="AB219" s="15"/>
      <c r="AC219" s="493"/>
      <c r="AD219" s="15"/>
      <c r="AE219" s="479"/>
      <c r="AF219" s="497"/>
      <c r="AG219" s="497"/>
      <c r="AH219" s="15" t="s">
        <v>582</v>
      </c>
      <c r="AI219" s="15">
        <v>1</v>
      </c>
      <c r="AJ219" s="15">
        <v>20</v>
      </c>
      <c r="AK219" s="15">
        <v>10</v>
      </c>
      <c r="AL219" s="15">
        <v>22</v>
      </c>
      <c r="AM219" s="15">
        <v>40</v>
      </c>
      <c r="AN219" s="490">
        <f>IF(AJ219="",S219,ROUND(((((AL219/24)+(AM219/1440))-((AJ219/24)+(AK219/1440)))*1440/50),5))</f>
        <v>3</v>
      </c>
      <c r="AO219" s="491">
        <f>AJ219/24+AK219/1440</f>
        <v>0.84027777777777779</v>
      </c>
      <c r="AP219" s="491">
        <f>AL219/24+AM219/1440</f>
        <v>0.94444444444444442</v>
      </c>
      <c r="AQ219" s="23" t="str" cm="1">
        <f t="array" ref="AQ219">IF(X219="","",IF(SUMPRODUCT((X219=$X$7:$X$2085)*(AI219=$AI$7:$AI$2085)*(AO219=$AO$7:$AO$2085)*(AP219=$AP$7:$AP$2085)*(ROW($X$7:$X$2085)&lt;&gt;ROW(X219))*((S219=0)*($S$7:$S$2085&gt;0)+(S219&gt;0)*($S$7:$S$2085=0)))&gt;0,"SALONES UNIDOS",IF(SUMPRODUCT((X219=$X$7:$X$2085)*(AI219=$AI$7:$AI$2085)*((AO219&lt;$AP$7:$AP$2085)*(AP219&gt;$AO$7:$AO$2085))*(ROW($X$7:$X$2085)&lt;&gt;ROW(X219)))&gt;0,"Cruzado","Sin cruce")))</f>
        <v>Sin cruce</v>
      </c>
      <c r="AR219" s="23" t="str" cm="1">
        <f t="array" ref="AR219">IF(AE219="","",IF(SUMPRODUCT((AE219=$AE$7:$AE$2085)*(AI219=$AI$7:$AI$2085)*(AO219=$AO$7:$AO$2085)*(AP219=$AP$7:$AP$2085)*(ROW($AE$7:$AE$2085)&lt;&gt;ROW(AE219))*((S219=0)*($S$7:$S$2085&gt;0)+(S219&gt;0)*($S$7:$S$2085=0)))&gt;0,"SALONES UNIDOS",IF(SUMPRODUCT((AE219=$AE$7:$AE$2085)*(AI219=$AI$7:$AI$2085)*((AO219&lt;$AP$7:$AP$2085)*(AP219&gt;$AO$7:$AO$2085))*(ROW($AE$7:$AE$2085)&lt;&gt;ROW(AE219)))&gt;0,"Cruzado","Sin cruce")))</f>
        <v/>
      </c>
      <c r="AS219" s="94" t="str">
        <f t="shared" si="4"/>
        <v>EN8FILIALB</v>
      </c>
      <c r="AT219" s="94" t="str" cm="1">
        <f t="array" ref="AT219">IF(AS219="","",IF(SUMPRODUCT((AS219=$AS$7:$AS$2085)*(AI219=$AI$7:$AI$2085)*(AO219=$AO$7:$AO$2085)*(AP219=$AP$7:$AP$2085)*(ROW($AS$7:$AS$2085)&lt;&gt;ROW(AS219))*((S219=0)*($S$7:$S$2085&gt;0)+(S219&gt;0)*($S$7:$S$2085=0)))&gt;0,"SALONES UNIDOS",IF(SUMPRODUCT((AS219=$AS$7:$AS$2085)*(AI219=$AI$7:$AI$2085)*((AO219&lt;$AP$7:$AP$2085)*(AP219&gt;$AO$7:$AO$2085))*(ROW($AS$7:$AS$2085)&lt;&gt;ROW(AS219)))&gt;0,"Cruzado","Sin cruce")))</f>
        <v>Sin cruce</v>
      </c>
    </row>
    <row r="220" spans="3:46" s="9" customFormat="1" ht="18.75" hidden="1" customHeight="1">
      <c r="C220" s="496" t="s">
        <v>572</v>
      </c>
      <c r="D220" s="15" t="s">
        <v>59</v>
      </c>
      <c r="E220" s="15">
        <v>202011</v>
      </c>
      <c r="F220" s="503" t="s">
        <v>38</v>
      </c>
      <c r="G220" s="497" t="s">
        <v>80</v>
      </c>
      <c r="H220" s="503" t="s">
        <v>63</v>
      </c>
      <c r="I220" s="503">
        <v>8</v>
      </c>
      <c r="J220" s="503" t="s">
        <v>51</v>
      </c>
      <c r="K220" s="503" t="s">
        <v>51</v>
      </c>
      <c r="L220" s="499" t="s">
        <v>717</v>
      </c>
      <c r="M220" s="535" t="s">
        <v>718</v>
      </c>
      <c r="N220" s="15" t="s">
        <v>577</v>
      </c>
      <c r="O220" s="15" t="s">
        <v>578</v>
      </c>
      <c r="P220" s="503" t="s">
        <v>624</v>
      </c>
      <c r="Q220" s="15">
        <v>3</v>
      </c>
      <c r="R220" s="15">
        <v>2</v>
      </c>
      <c r="S220" s="479">
        <v>5</v>
      </c>
      <c r="T220" s="15">
        <v>4</v>
      </c>
      <c r="U220" s="471"/>
      <c r="V220" s="550">
        <v>20</v>
      </c>
      <c r="W220" s="497">
        <v>21404829</v>
      </c>
      <c r="X220" s="566" t="s">
        <v>341</v>
      </c>
      <c r="Y220" s="15" t="s">
        <v>624</v>
      </c>
      <c r="Z220" s="15"/>
      <c r="AA220" s="15"/>
      <c r="AB220" s="15"/>
      <c r="AC220" s="493"/>
      <c r="AD220" s="15"/>
      <c r="AE220" s="479"/>
      <c r="AF220" s="497"/>
      <c r="AG220" s="497"/>
      <c r="AH220" s="15" t="s">
        <v>203</v>
      </c>
      <c r="AI220" s="15">
        <v>6</v>
      </c>
      <c r="AJ220" s="15">
        <v>7</v>
      </c>
      <c r="AK220" s="15">
        <v>40</v>
      </c>
      <c r="AL220" s="15">
        <v>11</v>
      </c>
      <c r="AM220" s="15">
        <v>50</v>
      </c>
      <c r="AN220" s="490">
        <f>IF(AJ220="",S220,ROUND(((((AL220/24)+(AM220/1440))-((AJ220/24)+(AK220/1440)))*1440/50),5))</f>
        <v>5</v>
      </c>
      <c r="AO220" s="491">
        <f>AJ220/24+AK220/1440</f>
        <v>0.31944444444444448</v>
      </c>
      <c r="AP220" s="491">
        <f>AL220/24+AM220/1440</f>
        <v>0.49305555555555552</v>
      </c>
      <c r="AQ220" s="23" t="str" cm="1">
        <f t="array" ref="AQ220">IF(X220="","",IF(SUMPRODUCT((X220=$X$7:$X$2085)*(AI220=$AI$7:$AI$2085)*(AO220=$AO$7:$AO$2085)*(AP220=$AP$7:$AP$2085)*(ROW($X$7:$X$2085)&lt;&gt;ROW(X220))*((S220=0)*($S$7:$S$2085&gt;0)+(S220&gt;0)*($S$7:$S$2085=0)))&gt;0,"SALONES UNIDOS",IF(SUMPRODUCT((X220=$X$7:$X$2085)*(AI220=$AI$7:$AI$2085)*((AO220&lt;$AP$7:$AP$2085)*(AP220&gt;$AO$7:$AO$2085))*(ROW($X$7:$X$2085)&lt;&gt;ROW(X220)))&gt;0,"Cruzado","Sin cruce")))</f>
        <v>Sin cruce</v>
      </c>
      <c r="AR220" s="23" t="str" cm="1">
        <f t="array" ref="AR220">IF(AE220="","",IF(SUMPRODUCT((AE220=$AE$7:$AE$2085)*(AI220=$AI$7:$AI$2085)*(AO220=$AO$7:$AO$2085)*(AP220=$AP$7:$AP$2085)*(ROW($AE$7:$AE$2085)&lt;&gt;ROW(AE220))*((S220=0)*($S$7:$S$2085&gt;0)+(S220&gt;0)*($S$7:$S$2085=0)))&gt;0,"SALONES UNIDOS",IF(SUMPRODUCT((AE220=$AE$7:$AE$2085)*(AI220=$AI$7:$AI$2085)*((AO220&lt;$AP$7:$AP$2085)*(AP220&gt;$AO$7:$AO$2085))*(ROW($AE$7:$AE$2085)&lt;&gt;ROW(AE220)))&gt;0,"Cruzado","Sin cruce")))</f>
        <v/>
      </c>
      <c r="AS220" s="94" t="str">
        <f t="shared" si="4"/>
        <v>EN8FILIALB</v>
      </c>
      <c r="AT220" s="94" t="str" cm="1">
        <f t="array" ref="AT220">IF(AS220="","",IF(SUMPRODUCT((AS220=$AS$7:$AS$2085)*(AI220=$AI$7:$AI$2085)*(AO220=$AO$7:$AO$2085)*(AP220=$AP$7:$AP$2085)*(ROW($AS$7:$AS$2085)&lt;&gt;ROW(AS220))*((S220=0)*($S$7:$S$2085&gt;0)+(S220&gt;0)*($S$7:$S$2085=0)))&gt;0,"SALONES UNIDOS",IF(SUMPRODUCT((AS220=$AS$7:$AS$2085)*(AI220=$AI$7:$AI$2085)*((AO220&lt;$AP$7:$AP$2085)*(AP220&gt;$AO$7:$AO$2085))*(ROW($AS$7:$AS$2085)&lt;&gt;ROW(AS220)))&gt;0,"Cruzado","Sin cruce")))</f>
        <v>Sin cruce</v>
      </c>
    </row>
    <row r="221" spans="3:46" s="9" customFormat="1" ht="18.75" hidden="1" customHeight="1">
      <c r="C221" s="496" t="s">
        <v>572</v>
      </c>
      <c r="D221" s="15" t="s">
        <v>59</v>
      </c>
      <c r="E221" s="15">
        <v>202011</v>
      </c>
      <c r="F221" s="503" t="s">
        <v>38</v>
      </c>
      <c r="G221" s="497" t="s">
        <v>80</v>
      </c>
      <c r="H221" s="503" t="s">
        <v>63</v>
      </c>
      <c r="I221" s="503">
        <v>8</v>
      </c>
      <c r="J221" s="503" t="s">
        <v>57</v>
      </c>
      <c r="K221" s="503" t="s">
        <v>57</v>
      </c>
      <c r="L221" s="499" t="s">
        <v>708</v>
      </c>
      <c r="M221" s="535" t="s">
        <v>709</v>
      </c>
      <c r="N221" s="15" t="s">
        <v>710</v>
      </c>
      <c r="O221" s="15" t="s">
        <v>678</v>
      </c>
      <c r="P221" s="503" t="s">
        <v>624</v>
      </c>
      <c r="Q221" s="15">
        <v>2</v>
      </c>
      <c r="R221" s="15">
        <v>0</v>
      </c>
      <c r="S221" s="479">
        <v>2</v>
      </c>
      <c r="T221" s="15">
        <v>2</v>
      </c>
      <c r="U221" s="471"/>
      <c r="V221" s="550">
        <v>50</v>
      </c>
      <c r="W221" s="497">
        <v>40857567</v>
      </c>
      <c r="X221" s="566" t="s">
        <v>413</v>
      </c>
      <c r="Y221" s="15" t="s">
        <v>624</v>
      </c>
      <c r="Z221" s="15"/>
      <c r="AA221" s="15"/>
      <c r="AB221" s="15"/>
      <c r="AC221" s="493"/>
      <c r="AD221" s="15"/>
      <c r="AE221" s="479"/>
      <c r="AF221" s="497"/>
      <c r="AG221" s="497"/>
      <c r="AH221" s="15" t="s">
        <v>582</v>
      </c>
      <c r="AI221" s="15">
        <v>6</v>
      </c>
      <c r="AJ221" s="15">
        <v>10</v>
      </c>
      <c r="AK221" s="15">
        <v>10</v>
      </c>
      <c r="AL221" s="15">
        <v>11</v>
      </c>
      <c r="AM221" s="15">
        <v>50</v>
      </c>
      <c r="AN221" s="490">
        <f>IF(AJ221="",S221,ROUND(((((AL221/24)+(AM221/1440))-((AJ221/24)+(AK221/1440)))*1440/50),5))</f>
        <v>2</v>
      </c>
      <c r="AO221" s="491">
        <f>AJ221/24+AK221/1440</f>
        <v>0.4236111111111111</v>
      </c>
      <c r="AP221" s="491">
        <f>AL221/24+AM221/1440</f>
        <v>0.49305555555555552</v>
      </c>
      <c r="AQ221" s="23" t="str" cm="1">
        <f t="array" ref="AQ221">IF(X221="","",IF(SUMPRODUCT((X221=$X$7:$X$2085)*(AI221=$AI$7:$AI$2085)*(AO221=$AO$7:$AO$2085)*(AP221=$AP$7:$AP$2085)*(ROW($X$7:$X$2085)&lt;&gt;ROW(X221))*((S221=0)*($S$7:$S$2085&gt;0)+(S221&gt;0)*($S$7:$S$2085=0)))&gt;0,"SALONES UNIDOS",IF(SUMPRODUCT((X221=$X$7:$X$2085)*(AI221=$AI$7:$AI$2085)*((AO221&lt;$AP$7:$AP$2085)*(AP221&gt;$AO$7:$AO$2085))*(ROW($X$7:$X$2085)&lt;&gt;ROW(X221)))&gt;0,"Cruzado","Sin cruce")))</f>
        <v>Sin cruce</v>
      </c>
      <c r="AR221" s="23" t="str" cm="1">
        <f t="array" ref="AR221">IF(AE221="","",IF(SUMPRODUCT((AE221=$AE$7:$AE$2085)*(AI221=$AI$7:$AI$2085)*(AO221=$AO$7:$AO$2085)*(AP221=$AP$7:$AP$2085)*(ROW($AE$7:$AE$2085)&lt;&gt;ROW(AE221))*((S221=0)*($S$7:$S$2085&gt;0)+(S221&gt;0)*($S$7:$S$2085=0)))&gt;0,"SALONES UNIDOS",IF(SUMPRODUCT((AE221=$AE$7:$AE$2085)*(AI221=$AI$7:$AI$2085)*((AO221&lt;$AP$7:$AP$2085)*(AP221&gt;$AO$7:$AO$2085))*(ROW($AE$7:$AE$2085)&lt;&gt;ROW(AE221)))&gt;0,"Cruzado","Sin cruce")))</f>
        <v/>
      </c>
      <c r="AS221" s="94" t="str">
        <f t="shared" si="4"/>
        <v>EN8FILIALC</v>
      </c>
      <c r="AT221" s="94" t="str" cm="1">
        <f t="array" ref="AT221">IF(AS221="","",IF(SUMPRODUCT((AS221=$AS$7:$AS$2085)*(AI221=$AI$7:$AI$2085)*(AO221=$AO$7:$AO$2085)*(AP221=$AP$7:$AP$2085)*(ROW($AS$7:$AS$2085)&lt;&gt;ROW(AS221))*((S221=0)*($S$7:$S$2085&gt;0)+(S221&gt;0)*($S$7:$S$2085=0)))&gt;0,"SALONES UNIDOS",IF(SUMPRODUCT((AS221=$AS$7:$AS$2085)*(AI221=$AI$7:$AI$2085)*((AO221&lt;$AP$7:$AP$2085)*(AP221&gt;$AO$7:$AO$2085))*(ROW($AS$7:$AS$2085)&lt;&gt;ROW(AS221)))&gt;0,"Cruzado","Sin cruce")))</f>
        <v>Sin cruce</v>
      </c>
    </row>
    <row r="222" spans="3:46" s="9" customFormat="1" ht="18.75" hidden="1" customHeight="1">
      <c r="C222" s="496" t="s">
        <v>572</v>
      </c>
      <c r="D222" s="15" t="s">
        <v>59</v>
      </c>
      <c r="E222" s="15">
        <v>202011</v>
      </c>
      <c r="F222" s="503" t="s">
        <v>38</v>
      </c>
      <c r="G222" s="497" t="s">
        <v>80</v>
      </c>
      <c r="H222" s="503" t="s">
        <v>63</v>
      </c>
      <c r="I222" s="503">
        <v>8</v>
      </c>
      <c r="J222" s="503" t="s">
        <v>57</v>
      </c>
      <c r="K222" s="503" t="s">
        <v>57</v>
      </c>
      <c r="L222" s="499" t="s">
        <v>711</v>
      </c>
      <c r="M222" s="535" t="s">
        <v>712</v>
      </c>
      <c r="N222" s="15" t="s">
        <v>710</v>
      </c>
      <c r="O222" s="15" t="s">
        <v>578</v>
      </c>
      <c r="P222" s="503" t="s">
        <v>579</v>
      </c>
      <c r="Q222" s="15">
        <v>2</v>
      </c>
      <c r="R222" s="15">
        <v>2</v>
      </c>
      <c r="S222" s="479">
        <v>4</v>
      </c>
      <c r="T222" s="15">
        <v>3</v>
      </c>
      <c r="U222" s="471"/>
      <c r="V222" s="550">
        <v>30</v>
      </c>
      <c r="W222" s="497">
        <v>21487056</v>
      </c>
      <c r="X222" s="566" t="s">
        <v>357</v>
      </c>
      <c r="Y222" s="15" t="s">
        <v>579</v>
      </c>
      <c r="Z222" s="15"/>
      <c r="AA222" s="15"/>
      <c r="AB222" s="15"/>
      <c r="AC222" s="15" t="s">
        <v>604</v>
      </c>
      <c r="AD222" s="15"/>
      <c r="AE222" s="479"/>
      <c r="AF222" s="497"/>
      <c r="AG222" s="497"/>
      <c r="AH222" s="497" t="s">
        <v>203</v>
      </c>
      <c r="AI222" s="15">
        <v>2</v>
      </c>
      <c r="AJ222" s="15">
        <v>8</v>
      </c>
      <c r="AK222" s="15">
        <v>30</v>
      </c>
      <c r="AL222" s="15">
        <v>11</v>
      </c>
      <c r="AM222" s="15">
        <v>50</v>
      </c>
      <c r="AN222" s="490">
        <f>IF(AJ222="",S222,ROUND(((((AL222/24)+(AM222/1440))-((AJ222/24)+(AK222/1440)))*1440/50),5))</f>
        <v>4</v>
      </c>
      <c r="AO222" s="491">
        <f>AJ222/24+AK222/1440</f>
        <v>0.35416666666666663</v>
      </c>
      <c r="AP222" s="491">
        <f>AL222/24+AM222/1440</f>
        <v>0.49305555555555552</v>
      </c>
      <c r="AQ222" s="23" t="str" cm="1">
        <f t="array" ref="AQ222">IF(X222="","",IF(SUMPRODUCT((X222=$X$7:$X$2085)*(AI222=$AI$7:$AI$2085)*(AO222=$AO$7:$AO$2085)*(AP222=$AP$7:$AP$2085)*(ROW($X$7:$X$2085)&lt;&gt;ROW(X222))*((S222=0)*($S$7:$S$2085&gt;0)+(S222&gt;0)*($S$7:$S$2085=0)))&gt;0,"SALONES UNIDOS",IF(SUMPRODUCT((X222=$X$7:$X$2085)*(AI222=$AI$7:$AI$2085)*((AO222&lt;$AP$7:$AP$2085)*(AP222&gt;$AO$7:$AO$2085))*(ROW($X$7:$X$2085)&lt;&gt;ROW(X222)))&gt;0,"Cruzado","Sin cruce")))</f>
        <v>Sin cruce</v>
      </c>
      <c r="AR222" s="23" t="str" cm="1">
        <f t="array" ref="AR222">IF(AE222="","",IF(SUMPRODUCT((AE222=$AE$7:$AE$2085)*(AI222=$AI$7:$AI$2085)*(AO222=$AO$7:$AO$2085)*(AP222=$AP$7:$AP$2085)*(ROW($AE$7:$AE$2085)&lt;&gt;ROW(AE222))*((S222=0)*($S$7:$S$2085&gt;0)+(S222&gt;0)*($S$7:$S$2085=0)))&gt;0,"SALONES UNIDOS",IF(SUMPRODUCT((AE222=$AE$7:$AE$2085)*(AI222=$AI$7:$AI$2085)*((AO222&lt;$AP$7:$AP$2085)*(AP222&gt;$AO$7:$AO$2085))*(ROW($AE$7:$AE$2085)&lt;&gt;ROW(AE222)))&gt;0,"Cruzado","Sin cruce")))</f>
        <v/>
      </c>
      <c r="AS222" s="94" t="str">
        <f t="shared" si="4"/>
        <v>EN8FILIALC</v>
      </c>
      <c r="AT222" s="94" t="str" cm="1">
        <f t="array" ref="AT222">IF(AS222="","",IF(SUMPRODUCT((AS222=$AS$7:$AS$2085)*(AI222=$AI$7:$AI$2085)*(AO222=$AO$7:$AO$2085)*(AP222=$AP$7:$AP$2085)*(ROW($AS$7:$AS$2085)&lt;&gt;ROW(AS222))*((S222=0)*($S$7:$S$2085&gt;0)+(S222&gt;0)*($S$7:$S$2085=0)))&gt;0,"SALONES UNIDOS",IF(SUMPRODUCT((AS222=$AS$7:$AS$2085)*(AI222=$AI$7:$AI$2085)*((AO222&lt;$AP$7:$AP$2085)*(AP222&gt;$AO$7:$AO$2085))*(ROW($AS$7:$AS$2085)&lt;&gt;ROW(AS222)))&gt;0,"Cruzado","Sin cruce")))</f>
        <v>Sin cruce</v>
      </c>
    </row>
    <row r="223" spans="3:46" s="9" customFormat="1" ht="18.75" hidden="1" customHeight="1">
      <c r="C223" s="496" t="s">
        <v>572</v>
      </c>
      <c r="D223" s="15" t="s">
        <v>59</v>
      </c>
      <c r="E223" s="15">
        <v>202011</v>
      </c>
      <c r="F223" s="503" t="s">
        <v>38</v>
      </c>
      <c r="G223" s="497" t="s">
        <v>80</v>
      </c>
      <c r="H223" s="503" t="s">
        <v>63</v>
      </c>
      <c r="I223" s="503">
        <v>8</v>
      </c>
      <c r="J223" s="503" t="s">
        <v>57</v>
      </c>
      <c r="K223" s="503" t="s">
        <v>57</v>
      </c>
      <c r="L223" s="499" t="s">
        <v>713</v>
      </c>
      <c r="M223" s="535" t="s">
        <v>714</v>
      </c>
      <c r="N223" s="15" t="s">
        <v>577</v>
      </c>
      <c r="O223" s="15" t="s">
        <v>578</v>
      </c>
      <c r="P223" s="503" t="s">
        <v>624</v>
      </c>
      <c r="Q223" s="15">
        <v>3</v>
      </c>
      <c r="R223" s="15">
        <v>0</v>
      </c>
      <c r="S223" s="479">
        <v>3</v>
      </c>
      <c r="T223" s="15">
        <v>3</v>
      </c>
      <c r="U223" s="471"/>
      <c r="V223" s="550">
        <v>50</v>
      </c>
      <c r="W223" s="497">
        <v>40689619</v>
      </c>
      <c r="X223" s="566" t="s">
        <v>269</v>
      </c>
      <c r="Y223" s="15" t="s">
        <v>624</v>
      </c>
      <c r="Z223" s="15"/>
      <c r="AA223" s="15"/>
      <c r="AB223" s="15"/>
      <c r="AC223" s="493"/>
      <c r="AD223" s="15"/>
      <c r="AE223" s="479"/>
      <c r="AF223" s="497"/>
      <c r="AG223" s="497"/>
      <c r="AH223" s="15" t="s">
        <v>582</v>
      </c>
      <c r="AI223" s="15">
        <v>3</v>
      </c>
      <c r="AJ223" s="15">
        <v>20</v>
      </c>
      <c r="AK223" s="15">
        <v>10</v>
      </c>
      <c r="AL223" s="15">
        <v>22</v>
      </c>
      <c r="AM223" s="15">
        <v>40</v>
      </c>
      <c r="AN223" s="490">
        <f>IF(AJ223="",S223,ROUND(((((AL223/24)+(AM223/1440))-((AJ223/24)+(AK223/1440)))*1440/50),5))</f>
        <v>3</v>
      </c>
      <c r="AO223" s="491">
        <f>AJ223/24+AK223/1440</f>
        <v>0.84027777777777779</v>
      </c>
      <c r="AP223" s="491">
        <f>AL223/24+AM223/1440</f>
        <v>0.94444444444444442</v>
      </c>
      <c r="AQ223" s="23" t="str" cm="1">
        <f t="array" ref="AQ223">IF(X223="","",IF(SUMPRODUCT((X223=$X$7:$X$2085)*(AI223=$AI$7:$AI$2085)*(AO223=$AO$7:$AO$2085)*(AP223=$AP$7:$AP$2085)*(ROW($X$7:$X$2085)&lt;&gt;ROW(X223))*((S223=0)*($S$7:$S$2085&gt;0)+(S223&gt;0)*($S$7:$S$2085=0)))&gt;0,"SALONES UNIDOS",IF(SUMPRODUCT((X223=$X$7:$X$2085)*(AI223=$AI$7:$AI$2085)*((AO223&lt;$AP$7:$AP$2085)*(AP223&gt;$AO$7:$AO$2085))*(ROW($X$7:$X$2085)&lt;&gt;ROW(X223)))&gt;0,"Cruzado","Sin cruce")))</f>
        <v>Sin cruce</v>
      </c>
      <c r="AR223" s="23" t="str" cm="1">
        <f t="array" ref="AR223">IF(AE223="","",IF(SUMPRODUCT((AE223=$AE$7:$AE$2085)*(AI223=$AI$7:$AI$2085)*(AO223=$AO$7:$AO$2085)*(AP223=$AP$7:$AP$2085)*(ROW($AE$7:$AE$2085)&lt;&gt;ROW(AE223))*((S223=0)*($S$7:$S$2085&gt;0)+(S223&gt;0)*($S$7:$S$2085=0)))&gt;0,"SALONES UNIDOS",IF(SUMPRODUCT((AE223=$AE$7:$AE$2085)*(AI223=$AI$7:$AI$2085)*((AO223&lt;$AP$7:$AP$2085)*(AP223&gt;$AO$7:$AO$2085))*(ROW($AE$7:$AE$2085)&lt;&gt;ROW(AE223)))&gt;0,"Cruzado","Sin cruce")))</f>
        <v/>
      </c>
      <c r="AS223" s="94" t="str">
        <f t="shared" si="4"/>
        <v>EN8FILIALC</v>
      </c>
      <c r="AT223" s="94" t="str" cm="1">
        <f t="array" ref="AT223">IF(AS223="","",IF(SUMPRODUCT((AS223=$AS$7:$AS$2085)*(AI223=$AI$7:$AI$2085)*(AO223=$AO$7:$AO$2085)*(AP223=$AP$7:$AP$2085)*(ROW($AS$7:$AS$2085)&lt;&gt;ROW(AS223))*((S223=0)*($S$7:$S$2085&gt;0)+(S223&gt;0)*($S$7:$S$2085=0)))&gt;0,"SALONES UNIDOS",IF(SUMPRODUCT((AS223=$AS$7:$AS$2085)*(AI223=$AI$7:$AI$2085)*((AO223&lt;$AP$7:$AP$2085)*(AP223&gt;$AO$7:$AO$2085))*(ROW($AS$7:$AS$2085)&lt;&gt;ROW(AS223)))&gt;0,"Cruzado","Sin cruce")))</f>
        <v>Sin cruce</v>
      </c>
    </row>
    <row r="224" spans="3:46" s="9" customFormat="1" ht="18.75" hidden="1" customHeight="1">
      <c r="C224" s="496" t="s">
        <v>572</v>
      </c>
      <c r="D224" s="15" t="s">
        <v>59</v>
      </c>
      <c r="E224" s="15">
        <v>202011</v>
      </c>
      <c r="F224" s="503" t="s">
        <v>38</v>
      </c>
      <c r="G224" s="497" t="s">
        <v>80</v>
      </c>
      <c r="H224" s="503" t="s">
        <v>63</v>
      </c>
      <c r="I224" s="503">
        <v>8</v>
      </c>
      <c r="J224" s="503" t="s">
        <v>57</v>
      </c>
      <c r="K224" s="503" t="s">
        <v>57</v>
      </c>
      <c r="L224" s="499" t="s">
        <v>717</v>
      </c>
      <c r="M224" s="535" t="s">
        <v>718</v>
      </c>
      <c r="N224" s="15" t="s">
        <v>577</v>
      </c>
      <c r="O224" s="15" t="s">
        <v>578</v>
      </c>
      <c r="P224" s="503" t="s">
        <v>624</v>
      </c>
      <c r="Q224" s="15">
        <v>3</v>
      </c>
      <c r="R224" s="15">
        <v>2</v>
      </c>
      <c r="S224" s="479">
        <v>5</v>
      </c>
      <c r="T224" s="15">
        <v>4</v>
      </c>
      <c r="U224" s="471"/>
      <c r="V224" s="550">
        <v>20</v>
      </c>
      <c r="W224" s="497">
        <v>21404829</v>
      </c>
      <c r="X224" s="566" t="s">
        <v>341</v>
      </c>
      <c r="Y224" s="15" t="s">
        <v>624</v>
      </c>
      <c r="Z224" s="15"/>
      <c r="AA224" s="15"/>
      <c r="AB224" s="15"/>
      <c r="AC224" s="493"/>
      <c r="AD224" s="15"/>
      <c r="AE224" s="479"/>
      <c r="AF224" s="497"/>
      <c r="AG224" s="497"/>
      <c r="AH224" s="15" t="s">
        <v>203</v>
      </c>
      <c r="AI224" s="15">
        <v>6</v>
      </c>
      <c r="AJ224" s="15">
        <v>17</v>
      </c>
      <c r="AK224" s="15">
        <v>40</v>
      </c>
      <c r="AL224" s="15">
        <v>21</v>
      </c>
      <c r="AM224" s="15">
        <v>50</v>
      </c>
      <c r="AN224" s="490">
        <f>IF(AJ224="",S224,ROUND(((((AL224/24)+(AM224/1440))-((AJ224/24)+(AK224/1440)))*1440/50),5))</f>
        <v>5</v>
      </c>
      <c r="AO224" s="491">
        <f>AJ224/24+AK224/1440</f>
        <v>0.73611111111111116</v>
      </c>
      <c r="AP224" s="491">
        <f>AL224/24+AM224/1440</f>
        <v>0.90972222222222221</v>
      </c>
      <c r="AQ224" s="23" t="str" cm="1">
        <f t="array" ref="AQ224">IF(X224="","",IF(SUMPRODUCT((X224=$X$7:$X$2085)*(AI224=$AI$7:$AI$2085)*(AO224=$AO$7:$AO$2085)*(AP224=$AP$7:$AP$2085)*(ROW($X$7:$X$2085)&lt;&gt;ROW(X224))*((S224=0)*($S$7:$S$2085&gt;0)+(S224&gt;0)*($S$7:$S$2085=0)))&gt;0,"SALONES UNIDOS",IF(SUMPRODUCT((X224=$X$7:$X$2085)*(AI224=$AI$7:$AI$2085)*((AO224&lt;$AP$7:$AP$2085)*(AP224&gt;$AO$7:$AO$2085))*(ROW($X$7:$X$2085)&lt;&gt;ROW(X224)))&gt;0,"Cruzado","Sin cruce")))</f>
        <v>Sin cruce</v>
      </c>
      <c r="AR224" s="23" t="str" cm="1">
        <f t="array" ref="AR224">IF(AE224="","",IF(SUMPRODUCT((AE224=$AE$7:$AE$2085)*(AI224=$AI$7:$AI$2085)*(AO224=$AO$7:$AO$2085)*(AP224=$AP$7:$AP$2085)*(ROW($AE$7:$AE$2085)&lt;&gt;ROW(AE224))*((S224=0)*($S$7:$S$2085&gt;0)+(S224&gt;0)*($S$7:$S$2085=0)))&gt;0,"SALONES UNIDOS",IF(SUMPRODUCT((AE224=$AE$7:$AE$2085)*(AI224=$AI$7:$AI$2085)*((AO224&lt;$AP$7:$AP$2085)*(AP224&gt;$AO$7:$AO$2085))*(ROW($AE$7:$AE$2085)&lt;&gt;ROW(AE224)))&gt;0,"Cruzado","Sin cruce")))</f>
        <v/>
      </c>
      <c r="AS224" s="94" t="str">
        <f t="shared" si="4"/>
        <v>EN8FILIALC</v>
      </c>
      <c r="AT224" s="94" t="str" cm="1">
        <f t="array" ref="AT224">IF(AS224="","",IF(SUMPRODUCT((AS224=$AS$7:$AS$2085)*(AI224=$AI$7:$AI$2085)*(AO224=$AO$7:$AO$2085)*(AP224=$AP$7:$AP$2085)*(ROW($AS$7:$AS$2085)&lt;&gt;ROW(AS224))*((S224=0)*($S$7:$S$2085&gt;0)+(S224&gt;0)*($S$7:$S$2085=0)))&gt;0,"SALONES UNIDOS",IF(SUMPRODUCT((AS224=$AS$7:$AS$2085)*(AI224=$AI$7:$AI$2085)*((AO224&lt;$AP$7:$AP$2085)*(AP224&gt;$AO$7:$AO$2085))*(ROW($AS$7:$AS$2085)&lt;&gt;ROW(AS224)))&gt;0,"Cruzado","Sin cruce")))</f>
        <v>Sin cruce</v>
      </c>
    </row>
    <row r="225" spans="3:46" s="9" customFormat="1" ht="18.75" hidden="1" customHeight="1">
      <c r="C225" s="496" t="s">
        <v>572</v>
      </c>
      <c r="D225" s="15" t="s">
        <v>59</v>
      </c>
      <c r="E225" s="15">
        <v>202011</v>
      </c>
      <c r="F225" s="503" t="s">
        <v>38</v>
      </c>
      <c r="G225" s="497" t="s">
        <v>80</v>
      </c>
      <c r="H225" s="503" t="s">
        <v>63</v>
      </c>
      <c r="I225" s="503">
        <v>8</v>
      </c>
      <c r="J225" s="503" t="s">
        <v>66</v>
      </c>
      <c r="K225" s="503" t="s">
        <v>66</v>
      </c>
      <c r="L225" s="499" t="s">
        <v>711</v>
      </c>
      <c r="M225" s="535" t="s">
        <v>712</v>
      </c>
      <c r="N225" s="15" t="s">
        <v>710</v>
      </c>
      <c r="O225" s="15" t="s">
        <v>578</v>
      </c>
      <c r="P225" s="503" t="s">
        <v>624</v>
      </c>
      <c r="Q225" s="15">
        <v>2</v>
      </c>
      <c r="R225" s="15">
        <v>2</v>
      </c>
      <c r="S225" s="479">
        <v>4</v>
      </c>
      <c r="T225" s="15">
        <v>3</v>
      </c>
      <c r="U225" s="471"/>
      <c r="V225" s="550">
        <v>50</v>
      </c>
      <c r="W225" s="497">
        <v>44407156</v>
      </c>
      <c r="X225" s="566" t="s">
        <v>350</v>
      </c>
      <c r="Y225" s="15" t="s">
        <v>624</v>
      </c>
      <c r="Z225" s="15"/>
      <c r="AA225" s="15"/>
      <c r="AB225" s="15"/>
      <c r="AC225" s="493"/>
      <c r="AD225" s="15"/>
      <c r="AE225" s="479"/>
      <c r="AF225" s="497"/>
      <c r="AG225" s="497"/>
      <c r="AH225" s="15" t="s">
        <v>203</v>
      </c>
      <c r="AI225" s="15">
        <v>4</v>
      </c>
      <c r="AJ225" s="15">
        <v>10</v>
      </c>
      <c r="AK225" s="15">
        <v>10</v>
      </c>
      <c r="AL225" s="15">
        <v>13</v>
      </c>
      <c r="AM225" s="15">
        <v>30</v>
      </c>
      <c r="AN225" s="490">
        <f>IF(AJ225="",S225,ROUND(((((AL225/24)+(AM225/1440))-((AJ225/24)+(AK225/1440)))*1440/50),5))</f>
        <v>4</v>
      </c>
      <c r="AO225" s="491">
        <f>AJ225/24+AK225/1440</f>
        <v>0.4236111111111111</v>
      </c>
      <c r="AP225" s="491">
        <f>AL225/24+AM225/1440</f>
        <v>0.5625</v>
      </c>
      <c r="AQ225" s="23" t="str" cm="1">
        <f t="array" ref="AQ225">IF(X225="","",IF(SUMPRODUCT((X225=$X$7:$X$2085)*(AI225=$AI$7:$AI$2085)*(AO225=$AO$7:$AO$2085)*(AP225=$AP$7:$AP$2085)*(ROW($X$7:$X$2085)&lt;&gt;ROW(X225))*((S225=0)*($S$7:$S$2085&gt;0)+(S225&gt;0)*($S$7:$S$2085=0)))&gt;0,"SALONES UNIDOS",IF(SUMPRODUCT((X225=$X$7:$X$2085)*(AI225=$AI$7:$AI$2085)*((AO225&lt;$AP$7:$AP$2085)*(AP225&gt;$AO$7:$AO$2085))*(ROW($X$7:$X$2085)&lt;&gt;ROW(X225)))&gt;0,"Cruzado","Sin cruce")))</f>
        <v>Sin cruce</v>
      </c>
      <c r="AR225" s="23" t="str" cm="1">
        <f t="array" ref="AR225">IF(AE225="","",IF(SUMPRODUCT((AE225=$AE$7:$AE$2085)*(AI225=$AI$7:$AI$2085)*(AO225=$AO$7:$AO$2085)*(AP225=$AP$7:$AP$2085)*(ROW($AE$7:$AE$2085)&lt;&gt;ROW(AE225))*((S225=0)*($S$7:$S$2085&gt;0)+(S225&gt;0)*($S$7:$S$2085=0)))&gt;0,"SALONES UNIDOS",IF(SUMPRODUCT((AE225=$AE$7:$AE$2085)*(AI225=$AI$7:$AI$2085)*((AO225&lt;$AP$7:$AP$2085)*(AP225&gt;$AO$7:$AO$2085))*(ROW($AE$7:$AE$2085)&lt;&gt;ROW(AE225)))&gt;0,"Cruzado","Sin cruce")))</f>
        <v/>
      </c>
      <c r="AS225" s="94" t="str">
        <f t="shared" si="4"/>
        <v>EN8FILIALD</v>
      </c>
      <c r="AT225" s="94" t="str" cm="1">
        <f t="array" ref="AT225">IF(AS225="","",IF(SUMPRODUCT((AS225=$AS$7:$AS$2085)*(AI225=$AI$7:$AI$2085)*(AO225=$AO$7:$AO$2085)*(AP225=$AP$7:$AP$2085)*(ROW($AS$7:$AS$2085)&lt;&gt;ROW(AS225))*((S225=0)*($S$7:$S$2085&gt;0)+(S225&gt;0)*($S$7:$S$2085=0)))&gt;0,"SALONES UNIDOS",IF(SUMPRODUCT((AS225=$AS$7:$AS$2085)*(AI225=$AI$7:$AI$2085)*((AO225&lt;$AP$7:$AP$2085)*(AP225&gt;$AO$7:$AO$2085))*(ROW($AS$7:$AS$2085)&lt;&gt;ROW(AS225)))&gt;0,"Cruzado","Sin cruce")))</f>
        <v>Sin cruce</v>
      </c>
    </row>
    <row r="226" spans="3:46" s="9" customFormat="1" ht="18.75" hidden="1" customHeight="1">
      <c r="C226" s="496" t="s">
        <v>572</v>
      </c>
      <c r="D226" s="15" t="s">
        <v>59</v>
      </c>
      <c r="E226" s="15">
        <v>202011</v>
      </c>
      <c r="F226" s="503" t="s">
        <v>38</v>
      </c>
      <c r="G226" s="497" t="s">
        <v>80</v>
      </c>
      <c r="H226" s="503" t="s">
        <v>63</v>
      </c>
      <c r="I226" s="503">
        <v>8</v>
      </c>
      <c r="J226" s="503" t="s">
        <v>66</v>
      </c>
      <c r="K226" s="503" t="s">
        <v>66</v>
      </c>
      <c r="L226" s="499" t="s">
        <v>717</v>
      </c>
      <c r="M226" s="535" t="s">
        <v>718</v>
      </c>
      <c r="N226" s="15" t="s">
        <v>577</v>
      </c>
      <c r="O226" s="15" t="s">
        <v>578</v>
      </c>
      <c r="P226" s="503" t="s">
        <v>624</v>
      </c>
      <c r="Q226" s="15">
        <v>3</v>
      </c>
      <c r="R226" s="15">
        <v>2</v>
      </c>
      <c r="S226" s="479">
        <v>5</v>
      </c>
      <c r="T226" s="15">
        <v>4</v>
      </c>
      <c r="U226" s="471"/>
      <c r="V226" s="550">
        <v>20</v>
      </c>
      <c r="W226" s="497">
        <v>19327263</v>
      </c>
      <c r="X226" s="566" t="s">
        <v>467</v>
      </c>
      <c r="Y226" s="15" t="s">
        <v>624</v>
      </c>
      <c r="Z226" s="15"/>
      <c r="AA226" s="15"/>
      <c r="AB226" s="15"/>
      <c r="AC226" s="493"/>
      <c r="AD226" s="15"/>
      <c r="AE226" s="479"/>
      <c r="AF226" s="497"/>
      <c r="AG226" s="497"/>
      <c r="AH226" s="15" t="s">
        <v>203</v>
      </c>
      <c r="AI226" s="15">
        <v>5</v>
      </c>
      <c r="AJ226" s="15">
        <v>19</v>
      </c>
      <c r="AK226" s="15">
        <v>20</v>
      </c>
      <c r="AL226" s="15">
        <v>23</v>
      </c>
      <c r="AM226" s="15">
        <v>30</v>
      </c>
      <c r="AN226" s="490">
        <f>IF(AJ226="",S226,ROUND(((((AL226/24)+(AM226/1440))-((AJ226/24)+(AK226/1440)))*1440/50),5))</f>
        <v>5</v>
      </c>
      <c r="AO226" s="491">
        <f>AJ226/24+AK226/1440</f>
        <v>0.80555555555555547</v>
      </c>
      <c r="AP226" s="491">
        <f>AL226/24+AM226/1440</f>
        <v>0.97916666666666674</v>
      </c>
      <c r="AQ226" s="23" t="str" cm="1">
        <f t="array" ref="AQ226">IF(X226="","",IF(SUMPRODUCT((X226=$X$7:$X$2085)*(AI226=$AI$7:$AI$2085)*(AO226=$AO$7:$AO$2085)*(AP226=$AP$7:$AP$2085)*(ROW($X$7:$X$2085)&lt;&gt;ROW(X226))*((S226=0)*($S$7:$S$2085&gt;0)+(S226&gt;0)*($S$7:$S$2085=0)))&gt;0,"SALONES UNIDOS",IF(SUMPRODUCT((X226=$X$7:$X$2085)*(AI226=$AI$7:$AI$2085)*((AO226&lt;$AP$7:$AP$2085)*(AP226&gt;$AO$7:$AO$2085))*(ROW($X$7:$X$2085)&lt;&gt;ROW(X226)))&gt;0,"Cruzado","Sin cruce")))</f>
        <v>Sin cruce</v>
      </c>
      <c r="AR226" s="23" t="str" cm="1">
        <f t="array" ref="AR226">IF(AE226="","",IF(SUMPRODUCT((AE226=$AE$7:$AE$2085)*(AI226=$AI$7:$AI$2085)*(AO226=$AO$7:$AO$2085)*(AP226=$AP$7:$AP$2085)*(ROW($AE$7:$AE$2085)&lt;&gt;ROW(AE226))*((S226=0)*($S$7:$S$2085&gt;0)+(S226&gt;0)*($S$7:$S$2085=0)))&gt;0,"SALONES UNIDOS",IF(SUMPRODUCT((AE226=$AE$7:$AE$2085)*(AI226=$AI$7:$AI$2085)*((AO226&lt;$AP$7:$AP$2085)*(AP226&gt;$AO$7:$AO$2085))*(ROW($AE$7:$AE$2085)&lt;&gt;ROW(AE226)))&gt;0,"Cruzado","Sin cruce")))</f>
        <v/>
      </c>
      <c r="AS226" s="94" t="str">
        <f t="shared" si="4"/>
        <v>EN8FILIALD</v>
      </c>
      <c r="AT226" s="94" t="str" cm="1">
        <f t="array" ref="AT226">IF(AS226="","",IF(SUMPRODUCT((AS226=$AS$7:$AS$2085)*(AI226=$AI$7:$AI$2085)*(AO226=$AO$7:$AO$2085)*(AP226=$AP$7:$AP$2085)*(ROW($AS$7:$AS$2085)&lt;&gt;ROW(AS226))*((S226=0)*($S$7:$S$2085&gt;0)+(S226&gt;0)*($S$7:$S$2085=0)))&gt;0,"SALONES UNIDOS",IF(SUMPRODUCT((AS226=$AS$7:$AS$2085)*(AI226=$AI$7:$AI$2085)*((AO226&lt;$AP$7:$AP$2085)*(AP226&gt;$AO$7:$AO$2085))*(ROW($AS$7:$AS$2085)&lt;&gt;ROW(AS226)))&gt;0,"Cruzado","Sin cruce")))</f>
        <v>Sin cruce</v>
      </c>
    </row>
    <row r="227" spans="3:46" s="9" customFormat="1" ht="18.75" hidden="1" customHeight="1">
      <c r="C227" s="496" t="s">
        <v>572</v>
      </c>
      <c r="D227" s="15" t="s">
        <v>59</v>
      </c>
      <c r="E227" s="15">
        <v>202011</v>
      </c>
      <c r="F227" s="503" t="s">
        <v>38</v>
      </c>
      <c r="G227" s="497" t="s">
        <v>80</v>
      </c>
      <c r="H227" s="503" t="s">
        <v>63</v>
      </c>
      <c r="I227" s="503">
        <v>8</v>
      </c>
      <c r="J227" s="503" t="s">
        <v>77</v>
      </c>
      <c r="K227" s="503" t="s">
        <v>77</v>
      </c>
      <c r="L227" s="499" t="s">
        <v>717</v>
      </c>
      <c r="M227" s="535" t="s">
        <v>718</v>
      </c>
      <c r="N227" s="15" t="s">
        <v>577</v>
      </c>
      <c r="O227" s="15" t="s">
        <v>578</v>
      </c>
      <c r="P227" s="503" t="s">
        <v>624</v>
      </c>
      <c r="Q227" s="15">
        <v>3</v>
      </c>
      <c r="R227" s="15">
        <v>2</v>
      </c>
      <c r="S227" s="479">
        <v>5</v>
      </c>
      <c r="T227" s="15">
        <v>4</v>
      </c>
      <c r="U227" s="471"/>
      <c r="V227" s="550">
        <v>20</v>
      </c>
      <c r="W227" s="497">
        <v>19327263</v>
      </c>
      <c r="X227" s="566" t="s">
        <v>467</v>
      </c>
      <c r="Y227" s="15" t="s">
        <v>624</v>
      </c>
      <c r="Z227" s="15"/>
      <c r="AA227" s="15"/>
      <c r="AB227" s="15"/>
      <c r="AC227" s="493"/>
      <c r="AD227" s="15"/>
      <c r="AE227" s="479"/>
      <c r="AF227" s="497"/>
      <c r="AG227" s="497"/>
      <c r="AH227" s="15" t="s">
        <v>203</v>
      </c>
      <c r="AI227" s="15">
        <v>1</v>
      </c>
      <c r="AJ227" s="15">
        <v>18</v>
      </c>
      <c r="AK227" s="15">
        <v>30</v>
      </c>
      <c r="AL227" s="15">
        <v>22</v>
      </c>
      <c r="AM227" s="15">
        <v>40</v>
      </c>
      <c r="AN227" s="490">
        <f>IF(AJ227="",S227,ROUND(((((AL227/24)+(AM227/1440))-((AJ227/24)+(AK227/1440)))*1440/50),5))</f>
        <v>5</v>
      </c>
      <c r="AO227" s="491">
        <f>AJ227/24+AK227/1440</f>
        <v>0.77083333333333337</v>
      </c>
      <c r="AP227" s="491">
        <f>AL227/24+AM227/1440</f>
        <v>0.94444444444444442</v>
      </c>
      <c r="AQ227" s="23" t="str" cm="1">
        <f t="array" ref="AQ227">IF(X227="","",IF(SUMPRODUCT((X227=$X$7:$X$2085)*(AI227=$AI$7:$AI$2085)*(AO227=$AO$7:$AO$2085)*(AP227=$AP$7:$AP$2085)*(ROW($X$7:$X$2085)&lt;&gt;ROW(X227))*((S227=0)*($S$7:$S$2085&gt;0)+(S227&gt;0)*($S$7:$S$2085=0)))&gt;0,"SALONES UNIDOS",IF(SUMPRODUCT((X227=$X$7:$X$2085)*(AI227=$AI$7:$AI$2085)*((AO227&lt;$AP$7:$AP$2085)*(AP227&gt;$AO$7:$AO$2085))*(ROW($X$7:$X$2085)&lt;&gt;ROW(X227)))&gt;0,"Cruzado","Sin cruce")))</f>
        <v>Sin cruce</v>
      </c>
      <c r="AR227" s="23" t="str" cm="1">
        <f t="array" ref="AR227">IF(AE227="","",IF(SUMPRODUCT((AE227=$AE$7:$AE$2085)*(AI227=$AI$7:$AI$2085)*(AO227=$AO$7:$AO$2085)*(AP227=$AP$7:$AP$2085)*(ROW($AE$7:$AE$2085)&lt;&gt;ROW(AE227))*((S227=0)*($S$7:$S$2085&gt;0)+(S227&gt;0)*($S$7:$S$2085=0)))&gt;0,"SALONES UNIDOS",IF(SUMPRODUCT((AE227=$AE$7:$AE$2085)*(AI227=$AI$7:$AI$2085)*((AO227&lt;$AP$7:$AP$2085)*(AP227&gt;$AO$7:$AO$2085))*(ROW($AE$7:$AE$2085)&lt;&gt;ROW(AE227)))&gt;0,"Cruzado","Sin cruce")))</f>
        <v/>
      </c>
      <c r="AS227" s="94" t="str">
        <f t="shared" si="4"/>
        <v>EN8FILIALE</v>
      </c>
      <c r="AT227" s="94" t="str" cm="1">
        <f t="array" ref="AT227">IF(AS227="","",IF(SUMPRODUCT((AS227=$AS$7:$AS$2085)*(AI227=$AI$7:$AI$2085)*(AO227=$AO$7:$AO$2085)*(AP227=$AP$7:$AP$2085)*(ROW($AS$7:$AS$2085)&lt;&gt;ROW(AS227))*((S227=0)*($S$7:$S$2085&gt;0)+(S227&gt;0)*($S$7:$S$2085=0)))&gt;0,"SALONES UNIDOS",IF(SUMPRODUCT((AS227=$AS$7:$AS$2085)*(AI227=$AI$7:$AI$2085)*((AO227&lt;$AP$7:$AP$2085)*(AP227&gt;$AO$7:$AO$2085))*(ROW($AS$7:$AS$2085)&lt;&gt;ROW(AS227)))&gt;0,"Cruzado","Sin cruce")))</f>
        <v>Sin cruce</v>
      </c>
    </row>
    <row r="228" spans="3:46" s="9" customFormat="1" ht="18.75" hidden="1" customHeight="1">
      <c r="C228" s="496" t="s">
        <v>572</v>
      </c>
      <c r="D228" s="15" t="s">
        <v>59</v>
      </c>
      <c r="E228" s="15">
        <v>202011</v>
      </c>
      <c r="F228" s="503" t="s">
        <v>38</v>
      </c>
      <c r="G228" s="497" t="s">
        <v>80</v>
      </c>
      <c r="H228" s="503" t="s">
        <v>63</v>
      </c>
      <c r="I228" s="503">
        <v>8</v>
      </c>
      <c r="J228" s="503" t="s">
        <v>85</v>
      </c>
      <c r="K228" s="503" t="s">
        <v>85</v>
      </c>
      <c r="L228" s="499" t="s">
        <v>717</v>
      </c>
      <c r="M228" s="535" t="s">
        <v>718</v>
      </c>
      <c r="N228" s="15" t="s">
        <v>577</v>
      </c>
      <c r="O228" s="15" t="s">
        <v>578</v>
      </c>
      <c r="P228" s="503" t="s">
        <v>624</v>
      </c>
      <c r="Q228" s="15">
        <v>3</v>
      </c>
      <c r="R228" s="15">
        <v>2</v>
      </c>
      <c r="S228" s="479">
        <v>5</v>
      </c>
      <c r="T228" s="15">
        <v>4</v>
      </c>
      <c r="U228" s="471"/>
      <c r="V228" s="550">
        <v>20</v>
      </c>
      <c r="W228" s="497">
        <v>15764680</v>
      </c>
      <c r="X228" s="566" t="s">
        <v>427</v>
      </c>
      <c r="Y228" s="15" t="s">
        <v>624</v>
      </c>
      <c r="Z228" s="15"/>
      <c r="AA228" s="15"/>
      <c r="AB228" s="15"/>
      <c r="AC228" s="493"/>
      <c r="AD228" s="15"/>
      <c r="AE228" s="479"/>
      <c r="AF228" s="497"/>
      <c r="AG228" s="497"/>
      <c r="AH228" s="15" t="s">
        <v>203</v>
      </c>
      <c r="AI228" s="15">
        <v>1</v>
      </c>
      <c r="AJ228" s="15">
        <v>18</v>
      </c>
      <c r="AK228" s="15">
        <v>30</v>
      </c>
      <c r="AL228" s="15">
        <v>22</v>
      </c>
      <c r="AM228" s="15">
        <v>40</v>
      </c>
      <c r="AN228" s="490">
        <f>IF(AJ228="",S228,ROUND(((((AL228/24)+(AM228/1440))-((AJ228/24)+(AK228/1440)))*1440/50),5))</f>
        <v>5</v>
      </c>
      <c r="AO228" s="491">
        <f>AJ228/24+AK228/1440</f>
        <v>0.77083333333333337</v>
      </c>
      <c r="AP228" s="491">
        <f>AL228/24+AM228/1440</f>
        <v>0.94444444444444442</v>
      </c>
      <c r="AQ228" s="23" t="str" cm="1">
        <f t="array" ref="AQ228">IF(X228="","",IF(SUMPRODUCT((X228=$X$7:$X$2085)*(AI228=$AI$7:$AI$2085)*(AO228=$AO$7:$AO$2085)*(AP228=$AP$7:$AP$2085)*(ROW($X$7:$X$2085)&lt;&gt;ROW(X228))*((S228=0)*($S$7:$S$2085&gt;0)+(S228&gt;0)*($S$7:$S$2085=0)))&gt;0,"SALONES UNIDOS",IF(SUMPRODUCT((X228=$X$7:$X$2085)*(AI228=$AI$7:$AI$2085)*((AO228&lt;$AP$7:$AP$2085)*(AP228&gt;$AO$7:$AO$2085))*(ROW($X$7:$X$2085)&lt;&gt;ROW(X228)))&gt;0,"Cruzado","Sin cruce")))</f>
        <v>Sin cruce</v>
      </c>
      <c r="AR228" s="23" t="str" cm="1">
        <f t="array" ref="AR228">IF(AE228="","",IF(SUMPRODUCT((AE228=$AE$7:$AE$2085)*(AI228=$AI$7:$AI$2085)*(AO228=$AO$7:$AO$2085)*(AP228=$AP$7:$AP$2085)*(ROW($AE$7:$AE$2085)&lt;&gt;ROW(AE228))*((S228=0)*($S$7:$S$2085&gt;0)+(S228&gt;0)*($S$7:$S$2085=0)))&gt;0,"SALONES UNIDOS",IF(SUMPRODUCT((AE228=$AE$7:$AE$2085)*(AI228=$AI$7:$AI$2085)*((AO228&lt;$AP$7:$AP$2085)*(AP228&gt;$AO$7:$AO$2085))*(ROW($AE$7:$AE$2085)&lt;&gt;ROW(AE228)))&gt;0,"Cruzado","Sin cruce")))</f>
        <v/>
      </c>
      <c r="AS228" s="94" t="str">
        <f t="shared" si="4"/>
        <v>EN8FILIALF</v>
      </c>
      <c r="AT228" s="94" t="str" cm="1">
        <f t="array" ref="AT228">IF(AS228="","",IF(SUMPRODUCT((AS228=$AS$7:$AS$2085)*(AI228=$AI$7:$AI$2085)*(AO228=$AO$7:$AO$2085)*(AP228=$AP$7:$AP$2085)*(ROW($AS$7:$AS$2085)&lt;&gt;ROW(AS228))*((S228=0)*($S$7:$S$2085&gt;0)+(S228&gt;0)*($S$7:$S$2085=0)))&gt;0,"SALONES UNIDOS",IF(SUMPRODUCT((AS228=$AS$7:$AS$2085)*(AI228=$AI$7:$AI$2085)*((AO228&lt;$AP$7:$AP$2085)*(AP228&gt;$AO$7:$AO$2085))*(ROW($AS$7:$AS$2085)&lt;&gt;ROW(AS228)))&gt;0,"Cruzado","Sin cruce")))</f>
        <v>Sin cruce</v>
      </c>
    </row>
    <row r="229" spans="3:46" s="9" customFormat="1" ht="18.75" hidden="1" customHeight="1">
      <c r="C229" s="496" t="s">
        <v>572</v>
      </c>
      <c r="D229" s="15" t="s">
        <v>59</v>
      </c>
      <c r="E229" s="15">
        <v>202011</v>
      </c>
      <c r="F229" s="503" t="s">
        <v>38</v>
      </c>
      <c r="G229" s="497" t="s">
        <v>80</v>
      </c>
      <c r="H229" s="503" t="s">
        <v>63</v>
      </c>
      <c r="I229" s="503">
        <v>8</v>
      </c>
      <c r="J229" s="503" t="s">
        <v>86</v>
      </c>
      <c r="K229" s="503" t="s">
        <v>86</v>
      </c>
      <c r="L229" s="499" t="s">
        <v>717</v>
      </c>
      <c r="M229" s="535" t="s">
        <v>718</v>
      </c>
      <c r="N229" s="15" t="s">
        <v>577</v>
      </c>
      <c r="O229" s="15" t="s">
        <v>578</v>
      </c>
      <c r="P229" s="503" t="s">
        <v>624</v>
      </c>
      <c r="Q229" s="15">
        <v>3</v>
      </c>
      <c r="R229" s="15">
        <v>2</v>
      </c>
      <c r="S229" s="479">
        <v>5</v>
      </c>
      <c r="T229" s="15">
        <v>4</v>
      </c>
      <c r="U229" s="471"/>
      <c r="V229" s="550">
        <v>20</v>
      </c>
      <c r="W229" s="497">
        <v>15764680</v>
      </c>
      <c r="X229" s="566" t="s">
        <v>427</v>
      </c>
      <c r="Y229" s="15" t="s">
        <v>624</v>
      </c>
      <c r="Z229" s="15"/>
      <c r="AA229" s="15"/>
      <c r="AB229" s="15"/>
      <c r="AC229" s="493"/>
      <c r="AD229" s="15"/>
      <c r="AE229" s="479"/>
      <c r="AF229" s="497"/>
      <c r="AG229" s="497"/>
      <c r="AH229" s="15" t="s">
        <v>203</v>
      </c>
      <c r="AI229" s="15">
        <v>1</v>
      </c>
      <c r="AJ229" s="15">
        <v>13</v>
      </c>
      <c r="AK229" s="15">
        <v>30</v>
      </c>
      <c r="AL229" s="15">
        <v>17</v>
      </c>
      <c r="AM229" s="15">
        <v>40</v>
      </c>
      <c r="AN229" s="490">
        <f>IF(AJ229="",S229,ROUND(((((AL229/24)+(AM229/1440))-((AJ229/24)+(AK229/1440)))*1440/50),5))</f>
        <v>5</v>
      </c>
      <c r="AO229" s="491">
        <f>AJ229/24+AK229/1440</f>
        <v>0.5625</v>
      </c>
      <c r="AP229" s="491">
        <f>AL229/24+AM229/1440</f>
        <v>0.73611111111111116</v>
      </c>
      <c r="AQ229" s="23" t="str" cm="1">
        <f t="array" ref="AQ229">IF(X229="","",IF(SUMPRODUCT((X229=$X$7:$X$2085)*(AI229=$AI$7:$AI$2085)*(AO229=$AO$7:$AO$2085)*(AP229=$AP$7:$AP$2085)*(ROW($X$7:$X$2085)&lt;&gt;ROW(X229))*((S229=0)*($S$7:$S$2085&gt;0)+(S229&gt;0)*($S$7:$S$2085=0)))&gt;0,"SALONES UNIDOS",IF(SUMPRODUCT((X229=$X$7:$X$2085)*(AI229=$AI$7:$AI$2085)*((AO229&lt;$AP$7:$AP$2085)*(AP229&gt;$AO$7:$AO$2085))*(ROW($X$7:$X$2085)&lt;&gt;ROW(X229)))&gt;0,"Cruzado","Sin cruce")))</f>
        <v>Sin cruce</v>
      </c>
      <c r="AR229" s="23" t="str" cm="1">
        <f t="array" ref="AR229">IF(AE229="","",IF(SUMPRODUCT((AE229=$AE$7:$AE$2085)*(AI229=$AI$7:$AI$2085)*(AO229=$AO$7:$AO$2085)*(AP229=$AP$7:$AP$2085)*(ROW($AE$7:$AE$2085)&lt;&gt;ROW(AE229))*((S229=0)*($S$7:$S$2085&gt;0)+(S229&gt;0)*($S$7:$S$2085=0)))&gt;0,"SALONES UNIDOS",IF(SUMPRODUCT((AE229=$AE$7:$AE$2085)*(AI229=$AI$7:$AI$2085)*((AO229&lt;$AP$7:$AP$2085)*(AP229&gt;$AO$7:$AO$2085))*(ROW($AE$7:$AE$2085)&lt;&gt;ROW(AE229)))&gt;0,"Cruzado","Sin cruce")))</f>
        <v/>
      </c>
      <c r="AS229" s="94" t="str">
        <f t="shared" si="4"/>
        <v>EN8FILIALG</v>
      </c>
      <c r="AT229" s="94" t="str" cm="1">
        <f t="array" ref="AT229">IF(AS229="","",IF(SUMPRODUCT((AS229=$AS$7:$AS$2085)*(AI229=$AI$7:$AI$2085)*(AO229=$AO$7:$AO$2085)*(AP229=$AP$7:$AP$2085)*(ROW($AS$7:$AS$2085)&lt;&gt;ROW(AS229))*((S229=0)*($S$7:$S$2085&gt;0)+(S229&gt;0)*($S$7:$S$2085=0)))&gt;0,"SALONES UNIDOS",IF(SUMPRODUCT((AS229=$AS$7:$AS$2085)*(AI229=$AI$7:$AI$2085)*((AO229&lt;$AP$7:$AP$2085)*(AP229&gt;$AO$7:$AO$2085))*(ROW($AS$7:$AS$2085)&lt;&gt;ROW(AS229)))&gt;0,"Cruzado","Sin cruce")))</f>
        <v>Sin cruce</v>
      </c>
    </row>
    <row r="230" spans="3:46" s="9" customFormat="1" ht="18.75" hidden="1" customHeight="1">
      <c r="C230" s="496" t="s">
        <v>572</v>
      </c>
      <c r="D230" s="15" t="s">
        <v>59</v>
      </c>
      <c r="E230" s="15">
        <v>202011</v>
      </c>
      <c r="F230" s="503" t="s">
        <v>38</v>
      </c>
      <c r="G230" s="497" t="s">
        <v>80</v>
      </c>
      <c r="H230" s="503" t="s">
        <v>63</v>
      </c>
      <c r="I230" s="503">
        <v>9</v>
      </c>
      <c r="J230" s="503" t="s">
        <v>41</v>
      </c>
      <c r="K230" s="503" t="s">
        <v>41</v>
      </c>
      <c r="L230" s="499" t="s">
        <v>719</v>
      </c>
      <c r="M230" s="535" t="s">
        <v>720</v>
      </c>
      <c r="N230" s="15" t="s">
        <v>710</v>
      </c>
      <c r="O230" s="15" t="s">
        <v>578</v>
      </c>
      <c r="P230" s="503" t="s">
        <v>579</v>
      </c>
      <c r="Q230" s="15">
        <v>0</v>
      </c>
      <c r="R230" s="15">
        <v>30</v>
      </c>
      <c r="S230" s="479">
        <v>30</v>
      </c>
      <c r="T230" s="15">
        <v>15</v>
      </c>
      <c r="U230" s="471"/>
      <c r="V230" s="550">
        <v>120</v>
      </c>
      <c r="W230" s="497"/>
      <c r="X230" s="566"/>
      <c r="Y230" s="15" t="s">
        <v>579</v>
      </c>
      <c r="Z230" s="15"/>
      <c r="AA230" s="15"/>
      <c r="AB230" s="15"/>
      <c r="AC230" s="493"/>
      <c r="AD230" s="15"/>
      <c r="AE230" s="479"/>
      <c r="AF230" s="497"/>
      <c r="AG230" s="497"/>
      <c r="AH230" s="15" t="s">
        <v>100</v>
      </c>
      <c r="AI230" s="15"/>
      <c r="AJ230" s="15"/>
      <c r="AK230" s="15"/>
      <c r="AL230" s="15"/>
      <c r="AM230" s="15"/>
      <c r="AN230" s="490">
        <f>IF(AJ230="",S230,ROUND(((((AL230/24)+(AM230/1440))-((AJ230/24)+(AK230/1440)))*1440/50),5))</f>
        <v>30</v>
      </c>
      <c r="AO230" s="491">
        <f>AJ230/24+AK230/1440</f>
        <v>0</v>
      </c>
      <c r="AP230" s="491">
        <f>AL230/24+AM230/1440</f>
        <v>0</v>
      </c>
      <c r="AQ230" s="23" t="str" cm="1">
        <f t="array" ref="AQ230">IF(X230="","",IF(SUMPRODUCT((X230=$X$7:$X$2085)*(AI230=$AI$7:$AI$2085)*(AO230=$AO$7:$AO$2085)*(AP230=$AP$7:$AP$2085)*(ROW($X$7:$X$2085)&lt;&gt;ROW(X230))*((S230=0)*($S$7:$S$2085&gt;0)+(S230&gt;0)*($S$7:$S$2085=0)))&gt;0,"SALONES UNIDOS",IF(SUMPRODUCT((X230=$X$7:$X$2085)*(AI230=$AI$7:$AI$2085)*((AO230&lt;$AP$7:$AP$2085)*(AP230&gt;$AO$7:$AO$2085))*(ROW($X$7:$X$2085)&lt;&gt;ROW(X230)))&gt;0,"Cruzado","Sin cruce")))</f>
        <v/>
      </c>
      <c r="AR230" s="23" t="str" cm="1">
        <f t="array" ref="AR230">IF(AE230="","",IF(SUMPRODUCT((AE230=$AE$7:$AE$2085)*(AI230=$AI$7:$AI$2085)*(AO230=$AO$7:$AO$2085)*(AP230=$AP$7:$AP$2085)*(ROW($AE$7:$AE$2085)&lt;&gt;ROW(AE230))*((S230=0)*($S$7:$S$2085&gt;0)+(S230&gt;0)*($S$7:$S$2085=0)))&gt;0,"SALONES UNIDOS",IF(SUMPRODUCT((AE230=$AE$7:$AE$2085)*(AI230=$AI$7:$AI$2085)*((AO230&lt;$AP$7:$AP$2085)*(AP230&gt;$AO$7:$AO$2085))*(ROW($AE$7:$AE$2085)&lt;&gt;ROW(AE230)))&gt;0,"Cruzado","Sin cruce")))</f>
        <v/>
      </c>
      <c r="AS230" s="94" t="str">
        <f t="shared" si="4"/>
        <v>EN9FILIALA</v>
      </c>
      <c r="AT230" s="94" t="str" cm="1">
        <f t="array" ref="AT230">IF(AS230="","",IF(SUMPRODUCT((AS230=$AS$7:$AS$2085)*(AI230=$AI$7:$AI$2085)*(AO230=$AO$7:$AO$2085)*(AP230=$AP$7:$AP$2085)*(ROW($AS$7:$AS$2085)&lt;&gt;ROW(AS230))*((S230=0)*($S$7:$S$2085&gt;0)+(S230&gt;0)*($S$7:$S$2085=0)))&gt;0,"SALONES UNIDOS",IF(SUMPRODUCT((AS230=$AS$7:$AS$2085)*(AI230=$AI$7:$AI$2085)*((AO230&lt;$AP$7:$AP$2085)*(AP230&gt;$AO$7:$AO$2085))*(ROW($AS$7:$AS$2085)&lt;&gt;ROW(AS230)))&gt;0,"Cruzado","Sin cruce")))</f>
        <v>Sin cruce</v>
      </c>
    </row>
    <row r="231" spans="3:46" s="9" customFormat="1" ht="18.75" hidden="1" customHeight="1">
      <c r="C231" s="496" t="s">
        <v>572</v>
      </c>
      <c r="D231" s="15" t="s">
        <v>59</v>
      </c>
      <c r="E231" s="15">
        <v>202011</v>
      </c>
      <c r="F231" s="505" t="s">
        <v>38</v>
      </c>
      <c r="G231" s="497" t="s">
        <v>80</v>
      </c>
      <c r="H231" s="503" t="s">
        <v>63</v>
      </c>
      <c r="I231" s="503">
        <v>9</v>
      </c>
      <c r="J231" s="503" t="s">
        <v>41</v>
      </c>
      <c r="K231" s="503" t="s">
        <v>41</v>
      </c>
      <c r="L231" s="499" t="s">
        <v>721</v>
      </c>
      <c r="M231" s="535" t="s">
        <v>722</v>
      </c>
      <c r="N231" s="15" t="s">
        <v>577</v>
      </c>
      <c r="O231" s="15" t="s">
        <v>578</v>
      </c>
      <c r="P231" s="503" t="s">
        <v>624</v>
      </c>
      <c r="Q231" s="15">
        <v>4</v>
      </c>
      <c r="R231" s="15">
        <v>4</v>
      </c>
      <c r="S231" s="479">
        <v>8</v>
      </c>
      <c r="T231" s="15">
        <v>6</v>
      </c>
      <c r="U231" s="471"/>
      <c r="V231" s="550">
        <v>20</v>
      </c>
      <c r="W231" s="497">
        <v>45549528</v>
      </c>
      <c r="X231" s="566" t="s">
        <v>198</v>
      </c>
      <c r="Y231" s="15" t="s">
        <v>624</v>
      </c>
      <c r="Z231" s="15"/>
      <c r="AA231" s="15"/>
      <c r="AB231" s="15"/>
      <c r="AC231" s="493"/>
      <c r="AD231" s="15"/>
      <c r="AE231" s="479"/>
      <c r="AF231" s="497"/>
      <c r="AG231" s="497"/>
      <c r="AH231" s="15" t="s">
        <v>203</v>
      </c>
      <c r="AI231" s="15">
        <v>1</v>
      </c>
      <c r="AJ231" s="15">
        <v>16</v>
      </c>
      <c r="AK231" s="15">
        <v>50</v>
      </c>
      <c r="AL231" s="15">
        <v>23</v>
      </c>
      <c r="AM231" s="15">
        <v>30</v>
      </c>
      <c r="AN231" s="490">
        <f>IF(AJ231="",S231,ROUND(((((AL231/24)+(AM231/1440))-((AJ231/24)+(AK231/1440)))*1440/50),5))</f>
        <v>8</v>
      </c>
      <c r="AO231" s="491">
        <f>AJ231/24+AK231/1440</f>
        <v>0.70138888888888884</v>
      </c>
      <c r="AP231" s="491">
        <f>AL231/24+AM231/1440</f>
        <v>0.97916666666666674</v>
      </c>
      <c r="AQ231" s="23" t="str" cm="1">
        <f t="array" ref="AQ231">IF(X231="","",IF(SUMPRODUCT((X231=$X$7:$X$2085)*(AI231=$AI$7:$AI$2085)*(AO231=$AO$7:$AO$2085)*(AP231=$AP$7:$AP$2085)*(ROW($X$7:$X$2085)&lt;&gt;ROW(X231))*((S231=0)*($S$7:$S$2085&gt;0)+(S231&gt;0)*($S$7:$S$2085=0)))&gt;0,"SALONES UNIDOS",IF(SUMPRODUCT((X231=$X$7:$X$2085)*(AI231=$AI$7:$AI$2085)*((AO231&lt;$AP$7:$AP$2085)*(AP231&gt;$AO$7:$AO$2085))*(ROW($X$7:$X$2085)&lt;&gt;ROW(X231)))&gt;0,"Cruzado","Sin cruce")))</f>
        <v>Sin cruce</v>
      </c>
      <c r="AR231" s="23" t="str" cm="1">
        <f t="array" ref="AR231">IF(AE231="","",IF(SUMPRODUCT((AE231=$AE$7:$AE$2085)*(AI231=$AI$7:$AI$2085)*(AO231=$AO$7:$AO$2085)*(AP231=$AP$7:$AP$2085)*(ROW($AE$7:$AE$2085)&lt;&gt;ROW(AE231))*((S231=0)*($S$7:$S$2085&gt;0)+(S231&gt;0)*($S$7:$S$2085=0)))&gt;0,"SALONES UNIDOS",IF(SUMPRODUCT((AE231=$AE$7:$AE$2085)*(AI231=$AI$7:$AI$2085)*((AO231&lt;$AP$7:$AP$2085)*(AP231&gt;$AO$7:$AO$2085))*(ROW($AE$7:$AE$2085)&lt;&gt;ROW(AE231)))&gt;0,"Cruzado","Sin cruce")))</f>
        <v/>
      </c>
      <c r="AS231" s="94" t="str">
        <f t="shared" si="4"/>
        <v>EN9FILIALA</v>
      </c>
      <c r="AT231" s="94" t="str" cm="1">
        <f t="array" ref="AT231">IF(AS231="","",IF(SUMPRODUCT((AS231=$AS$7:$AS$2085)*(AI231=$AI$7:$AI$2085)*(AO231=$AO$7:$AO$2085)*(AP231=$AP$7:$AP$2085)*(ROW($AS$7:$AS$2085)&lt;&gt;ROW(AS231))*((S231=0)*($S$7:$S$2085&gt;0)+(S231&gt;0)*($S$7:$S$2085=0)))&gt;0,"SALONES UNIDOS",IF(SUMPRODUCT((AS231=$AS$7:$AS$2085)*(AI231=$AI$7:$AI$2085)*((AO231&lt;$AP$7:$AP$2085)*(AP231&gt;$AO$7:$AO$2085))*(ROW($AS$7:$AS$2085)&lt;&gt;ROW(AS231)))&gt;0,"Cruzado","Sin cruce")))</f>
        <v>Sin cruce</v>
      </c>
    </row>
    <row r="232" spans="3:46" s="9" customFormat="1" ht="18.75" hidden="1" customHeight="1">
      <c r="C232" s="496" t="s">
        <v>572</v>
      </c>
      <c r="D232" s="15" t="s">
        <v>59</v>
      </c>
      <c r="E232" s="15">
        <v>202011</v>
      </c>
      <c r="F232" s="505" t="s">
        <v>38</v>
      </c>
      <c r="G232" s="497" t="s">
        <v>80</v>
      </c>
      <c r="H232" s="503" t="s">
        <v>63</v>
      </c>
      <c r="I232" s="503">
        <v>9</v>
      </c>
      <c r="J232" s="503" t="s">
        <v>51</v>
      </c>
      <c r="K232" s="503" t="s">
        <v>51</v>
      </c>
      <c r="L232" s="499" t="s">
        <v>721</v>
      </c>
      <c r="M232" s="535" t="s">
        <v>722</v>
      </c>
      <c r="N232" s="15" t="s">
        <v>577</v>
      </c>
      <c r="O232" s="15" t="s">
        <v>578</v>
      </c>
      <c r="P232" s="503" t="s">
        <v>624</v>
      </c>
      <c r="Q232" s="15">
        <v>4</v>
      </c>
      <c r="R232" s="15">
        <v>4</v>
      </c>
      <c r="S232" s="479"/>
      <c r="T232" s="15">
        <v>6</v>
      </c>
      <c r="U232" s="471"/>
      <c r="V232" s="550">
        <v>20</v>
      </c>
      <c r="W232" s="634">
        <v>46475398</v>
      </c>
      <c r="X232" s="635" t="s">
        <v>238</v>
      </c>
      <c r="Y232" s="15" t="s">
        <v>624</v>
      </c>
      <c r="Z232" s="15"/>
      <c r="AA232" s="15"/>
      <c r="AB232" s="15"/>
      <c r="AC232" s="493"/>
      <c r="AD232" s="15"/>
      <c r="AE232" s="479"/>
      <c r="AF232" s="497"/>
      <c r="AG232" s="497"/>
      <c r="AH232" s="15" t="s">
        <v>203</v>
      </c>
      <c r="AI232" s="15">
        <v>1</v>
      </c>
      <c r="AJ232" s="15">
        <v>16</v>
      </c>
      <c r="AK232" s="15">
        <v>50</v>
      </c>
      <c r="AL232" s="15">
        <v>23</v>
      </c>
      <c r="AM232" s="15">
        <v>30</v>
      </c>
      <c r="AN232" s="490">
        <f>IF(AJ232="",S232,ROUND(((((AL232/24)+(AM232/1440))-((AJ232/24)+(AK232/1440)))*1440/50),5))</f>
        <v>8</v>
      </c>
      <c r="AO232" s="491">
        <f>AJ232/24+AK232/1440</f>
        <v>0.70138888888888884</v>
      </c>
      <c r="AP232" s="491">
        <f>AL232/24+AM232/1440</f>
        <v>0.97916666666666674</v>
      </c>
      <c r="AQ232" s="23" t="str" cm="1">
        <f t="array" ref="AQ232">IF(X232="","",IF(SUMPRODUCT((X232=$X$7:$X$2085)*(AI232=$AI$7:$AI$2085)*(AO232=$AO$7:$AO$2085)*(AP232=$AP$7:$AP$2085)*(ROW($X$7:$X$2085)&lt;&gt;ROW(X232))*((S232=0)*($S$7:$S$2085&gt;0)+(S232&gt;0)*($S$7:$S$2085=0)))&gt;0,"SALONES UNIDOS",IF(SUMPRODUCT((X232=$X$7:$X$2085)*(AI232=$AI$7:$AI$2085)*((AO232&lt;$AP$7:$AP$2085)*(AP232&gt;$AO$7:$AO$2085))*(ROW($X$7:$X$2085)&lt;&gt;ROW(X232)))&gt;0,"Cruzado","Sin cruce")))</f>
        <v>Sin cruce</v>
      </c>
      <c r="AR232" s="23" t="str" cm="1">
        <f t="array" ref="AR232">IF(AE232="","",IF(SUMPRODUCT((AE232=$AE$7:$AE$2085)*(AI232=$AI$7:$AI$2085)*(AO232=$AO$7:$AO$2085)*(AP232=$AP$7:$AP$2085)*(ROW($AE$7:$AE$2085)&lt;&gt;ROW(AE232))*((S232=0)*($S$7:$S$2085&gt;0)+(S232&gt;0)*($S$7:$S$2085=0)))&gt;0,"SALONES UNIDOS",IF(SUMPRODUCT((AE232=$AE$7:$AE$2085)*(AI232=$AI$7:$AI$2085)*((AO232&lt;$AP$7:$AP$2085)*(AP232&gt;$AO$7:$AO$2085))*(ROW($AE$7:$AE$2085)&lt;&gt;ROW(AE232)))&gt;0,"Cruzado","Sin cruce")))</f>
        <v/>
      </c>
      <c r="AS232" s="94" t="str">
        <f t="shared" si="4"/>
        <v>EN9FILIALB</v>
      </c>
      <c r="AT232" s="94" t="str" cm="1">
        <f t="array" ref="AT232">IF(AS232="","",IF(SUMPRODUCT((AS232=$AS$7:$AS$2085)*(AI232=$AI$7:$AI$2085)*(AO232=$AO$7:$AO$2085)*(AP232=$AP$7:$AP$2085)*(ROW($AS$7:$AS$2085)&lt;&gt;ROW(AS232))*((S232=0)*($S$7:$S$2085&gt;0)+(S232&gt;0)*($S$7:$S$2085=0)))&gt;0,"SALONES UNIDOS",IF(SUMPRODUCT((AS232=$AS$7:$AS$2085)*(AI232=$AI$7:$AI$2085)*((AO232&lt;$AP$7:$AP$2085)*(AP232&gt;$AO$7:$AO$2085))*(ROW($AS$7:$AS$2085)&lt;&gt;ROW(AS232)))&gt;0,"Cruzado","Sin cruce")))</f>
        <v>Sin cruce</v>
      </c>
    </row>
    <row r="233" spans="3:46" s="9" customFormat="1" ht="18.75" hidden="1" customHeight="1">
      <c r="C233" s="496" t="s">
        <v>572</v>
      </c>
      <c r="D233" s="15" t="s">
        <v>59</v>
      </c>
      <c r="E233" s="15">
        <v>202011</v>
      </c>
      <c r="F233" s="505" t="s">
        <v>38</v>
      </c>
      <c r="G233" s="497" t="s">
        <v>80</v>
      </c>
      <c r="H233" s="503" t="s">
        <v>63</v>
      </c>
      <c r="I233" s="503">
        <v>9</v>
      </c>
      <c r="J233" s="503" t="s">
        <v>57</v>
      </c>
      <c r="K233" s="503" t="s">
        <v>57</v>
      </c>
      <c r="L233" s="499" t="s">
        <v>721</v>
      </c>
      <c r="M233" s="535" t="s">
        <v>722</v>
      </c>
      <c r="N233" s="15" t="s">
        <v>577</v>
      </c>
      <c r="O233" s="15" t="s">
        <v>578</v>
      </c>
      <c r="P233" s="503" t="s">
        <v>624</v>
      </c>
      <c r="Q233" s="15">
        <v>4</v>
      </c>
      <c r="R233" s="15">
        <v>4</v>
      </c>
      <c r="S233" s="479">
        <v>8</v>
      </c>
      <c r="T233" s="15">
        <v>6</v>
      </c>
      <c r="U233" s="471"/>
      <c r="V233" s="550">
        <v>20</v>
      </c>
      <c r="W233" s="497">
        <v>21534061</v>
      </c>
      <c r="X233" s="566" t="s">
        <v>290</v>
      </c>
      <c r="Y233" s="15" t="s">
        <v>624</v>
      </c>
      <c r="Z233" s="15"/>
      <c r="AA233" s="15"/>
      <c r="AB233" s="15"/>
      <c r="AC233" s="493"/>
      <c r="AD233" s="15"/>
      <c r="AE233" s="479"/>
      <c r="AF233" s="497"/>
      <c r="AG233" s="497"/>
      <c r="AH233" s="15" t="s">
        <v>203</v>
      </c>
      <c r="AI233" s="15">
        <v>3</v>
      </c>
      <c r="AJ233" s="15">
        <v>16</v>
      </c>
      <c r="AK233" s="15">
        <v>50</v>
      </c>
      <c r="AL233" s="15">
        <v>23</v>
      </c>
      <c r="AM233" s="15">
        <v>30</v>
      </c>
      <c r="AN233" s="490">
        <f>IF(AJ233="",S233,ROUND(((((AL233/24)+(AM233/1440))-((AJ233/24)+(AK233/1440)))*1440/50),5))</f>
        <v>8</v>
      </c>
      <c r="AO233" s="491">
        <f>AJ233/24+AK233/1440</f>
        <v>0.70138888888888884</v>
      </c>
      <c r="AP233" s="491">
        <f>AL233/24+AM233/1440</f>
        <v>0.97916666666666674</v>
      </c>
      <c r="AQ233" s="23" t="str" cm="1">
        <f t="array" ref="AQ233">IF(X233="","",IF(SUMPRODUCT((X233=$X$7:$X$2085)*(AI233=$AI$7:$AI$2085)*(AO233=$AO$7:$AO$2085)*(AP233=$AP$7:$AP$2085)*(ROW($X$7:$X$2085)&lt;&gt;ROW(X233))*((S233=0)*($S$7:$S$2085&gt;0)+(S233&gt;0)*($S$7:$S$2085=0)))&gt;0,"SALONES UNIDOS",IF(SUMPRODUCT((X233=$X$7:$X$2085)*(AI233=$AI$7:$AI$2085)*((AO233&lt;$AP$7:$AP$2085)*(AP233&gt;$AO$7:$AO$2085))*(ROW($X$7:$X$2085)&lt;&gt;ROW(X233)))&gt;0,"Cruzado","Sin cruce")))</f>
        <v>Sin cruce</v>
      </c>
      <c r="AR233" s="23" t="str" cm="1">
        <f t="array" ref="AR233">IF(AE233="","",IF(SUMPRODUCT((AE233=$AE$7:$AE$2085)*(AI233=$AI$7:$AI$2085)*(AO233=$AO$7:$AO$2085)*(AP233=$AP$7:$AP$2085)*(ROW($AE$7:$AE$2085)&lt;&gt;ROW(AE233))*((S233=0)*($S$7:$S$2085&gt;0)+(S233&gt;0)*($S$7:$S$2085=0)))&gt;0,"SALONES UNIDOS",IF(SUMPRODUCT((AE233=$AE$7:$AE$2085)*(AI233=$AI$7:$AI$2085)*((AO233&lt;$AP$7:$AP$2085)*(AP233&gt;$AO$7:$AO$2085))*(ROW($AE$7:$AE$2085)&lt;&gt;ROW(AE233)))&gt;0,"Cruzado","Sin cruce")))</f>
        <v/>
      </c>
      <c r="AS233" s="94" t="str">
        <f t="shared" si="4"/>
        <v>EN9FILIALC</v>
      </c>
      <c r="AT233" s="94" t="str" cm="1">
        <f t="array" ref="AT233">IF(AS233="","",IF(SUMPRODUCT((AS233=$AS$7:$AS$2085)*(AI233=$AI$7:$AI$2085)*(AO233=$AO$7:$AO$2085)*(AP233=$AP$7:$AP$2085)*(ROW($AS$7:$AS$2085)&lt;&gt;ROW(AS233))*((S233=0)*($S$7:$S$2085&gt;0)+(S233&gt;0)*($S$7:$S$2085=0)))&gt;0,"SALONES UNIDOS",IF(SUMPRODUCT((AS233=$AS$7:$AS$2085)*(AI233=$AI$7:$AI$2085)*((AO233&lt;$AP$7:$AP$2085)*(AP233&gt;$AO$7:$AO$2085))*(ROW($AS$7:$AS$2085)&lt;&gt;ROW(AS233)))&gt;0,"Cruzado","Sin cruce")))</f>
        <v>Sin cruce</v>
      </c>
    </row>
    <row r="234" spans="3:46" s="9" customFormat="1" ht="18.75" hidden="1" customHeight="1">
      <c r="C234" s="496" t="s">
        <v>572</v>
      </c>
      <c r="D234" s="15" t="s">
        <v>59</v>
      </c>
      <c r="E234" s="15">
        <v>202011</v>
      </c>
      <c r="F234" s="505" t="s">
        <v>38</v>
      </c>
      <c r="G234" s="497" t="s">
        <v>80</v>
      </c>
      <c r="H234" s="503" t="s">
        <v>63</v>
      </c>
      <c r="I234" s="503">
        <v>9</v>
      </c>
      <c r="J234" s="503" t="s">
        <v>66</v>
      </c>
      <c r="K234" s="503" t="s">
        <v>66</v>
      </c>
      <c r="L234" s="499" t="s">
        <v>721</v>
      </c>
      <c r="M234" s="535" t="s">
        <v>722</v>
      </c>
      <c r="N234" s="15" t="s">
        <v>577</v>
      </c>
      <c r="O234" s="15" t="s">
        <v>578</v>
      </c>
      <c r="P234" s="503" t="s">
        <v>624</v>
      </c>
      <c r="Q234" s="15">
        <v>4</v>
      </c>
      <c r="R234" s="15">
        <v>4</v>
      </c>
      <c r="S234" s="479">
        <v>8</v>
      </c>
      <c r="T234" s="15">
        <v>6</v>
      </c>
      <c r="U234" s="471"/>
      <c r="V234" s="550">
        <v>20</v>
      </c>
      <c r="W234" s="497">
        <v>46475398</v>
      </c>
      <c r="X234" s="566" t="s">
        <v>238</v>
      </c>
      <c r="Y234" s="15" t="s">
        <v>624</v>
      </c>
      <c r="Z234" s="15"/>
      <c r="AA234" s="15"/>
      <c r="AB234" s="15"/>
      <c r="AC234" s="493"/>
      <c r="AD234" s="15"/>
      <c r="AE234" s="479"/>
      <c r="AF234" s="497"/>
      <c r="AG234" s="497"/>
      <c r="AH234" s="15" t="s">
        <v>203</v>
      </c>
      <c r="AI234" s="15">
        <v>4</v>
      </c>
      <c r="AJ234" s="15">
        <v>16</v>
      </c>
      <c r="AK234" s="15">
        <v>50</v>
      </c>
      <c r="AL234" s="15">
        <v>23</v>
      </c>
      <c r="AM234" s="15">
        <v>30</v>
      </c>
      <c r="AN234" s="490">
        <f>IF(AJ234="",S234,ROUND(((((AL234/24)+(AM234/1440))-((AJ234/24)+(AK234/1440)))*1440/50),5))</f>
        <v>8</v>
      </c>
      <c r="AO234" s="491">
        <f>AJ234/24+AK234/1440</f>
        <v>0.70138888888888884</v>
      </c>
      <c r="AP234" s="491">
        <f>AL234/24+AM234/1440</f>
        <v>0.97916666666666674</v>
      </c>
      <c r="AQ234" s="23" t="str" cm="1">
        <f t="array" ref="AQ234">IF(X234="","",IF(SUMPRODUCT((X234=$X$7:$X$2085)*(AI234=$AI$7:$AI$2085)*(AO234=$AO$7:$AO$2085)*(AP234=$AP$7:$AP$2085)*(ROW($X$7:$X$2085)&lt;&gt;ROW(X234))*((S234=0)*($S$7:$S$2085&gt;0)+(S234&gt;0)*($S$7:$S$2085=0)))&gt;0,"SALONES UNIDOS",IF(SUMPRODUCT((X234=$X$7:$X$2085)*(AI234=$AI$7:$AI$2085)*((AO234&lt;$AP$7:$AP$2085)*(AP234&gt;$AO$7:$AO$2085))*(ROW($X$7:$X$2085)&lt;&gt;ROW(X234)))&gt;0,"Cruzado","Sin cruce")))</f>
        <v>Sin cruce</v>
      </c>
      <c r="AR234" s="23" t="str" cm="1">
        <f t="array" ref="AR234">IF(AE234="","",IF(SUMPRODUCT((AE234=$AE$7:$AE$2085)*(AI234=$AI$7:$AI$2085)*(AO234=$AO$7:$AO$2085)*(AP234=$AP$7:$AP$2085)*(ROW($AE$7:$AE$2085)&lt;&gt;ROW(AE234))*((S234=0)*($S$7:$S$2085&gt;0)+(S234&gt;0)*($S$7:$S$2085=0)))&gt;0,"SALONES UNIDOS",IF(SUMPRODUCT((AE234=$AE$7:$AE$2085)*(AI234=$AI$7:$AI$2085)*((AO234&lt;$AP$7:$AP$2085)*(AP234&gt;$AO$7:$AO$2085))*(ROW($AE$7:$AE$2085)&lt;&gt;ROW(AE234)))&gt;0,"Cruzado","Sin cruce")))</f>
        <v/>
      </c>
      <c r="AS234" s="94" t="str">
        <f t="shared" si="4"/>
        <v>EN9FILIALD</v>
      </c>
      <c r="AT234" s="94" t="str" cm="1">
        <f t="array" ref="AT234">IF(AS234="","",IF(SUMPRODUCT((AS234=$AS$7:$AS$2085)*(AI234=$AI$7:$AI$2085)*(AO234=$AO$7:$AO$2085)*(AP234=$AP$7:$AP$2085)*(ROW($AS$7:$AS$2085)&lt;&gt;ROW(AS234))*((S234=0)*($S$7:$S$2085&gt;0)+(S234&gt;0)*($S$7:$S$2085=0)))&gt;0,"SALONES UNIDOS",IF(SUMPRODUCT((AS234=$AS$7:$AS$2085)*(AI234=$AI$7:$AI$2085)*((AO234&lt;$AP$7:$AP$2085)*(AP234&gt;$AO$7:$AO$2085))*(ROW($AS$7:$AS$2085)&lt;&gt;ROW(AS234)))&gt;0,"Cruzado","Sin cruce")))</f>
        <v>Sin cruce</v>
      </c>
    </row>
    <row r="235" spans="3:46" s="9" customFormat="1" ht="18.75" hidden="1" customHeight="1">
      <c r="C235" s="496" t="s">
        <v>572</v>
      </c>
      <c r="D235" s="15" t="s">
        <v>59</v>
      </c>
      <c r="E235" s="15">
        <v>202011</v>
      </c>
      <c r="F235" s="505" t="s">
        <v>38</v>
      </c>
      <c r="G235" s="497" t="s">
        <v>80</v>
      </c>
      <c r="H235" s="503" t="s">
        <v>63</v>
      </c>
      <c r="I235" s="503">
        <v>9</v>
      </c>
      <c r="J235" s="503" t="s">
        <v>77</v>
      </c>
      <c r="K235" s="503" t="s">
        <v>77</v>
      </c>
      <c r="L235" s="499" t="s">
        <v>721</v>
      </c>
      <c r="M235" s="535" t="s">
        <v>722</v>
      </c>
      <c r="N235" s="15" t="s">
        <v>577</v>
      </c>
      <c r="O235" s="15" t="s">
        <v>578</v>
      </c>
      <c r="P235" s="503" t="s">
        <v>624</v>
      </c>
      <c r="Q235" s="15">
        <v>4</v>
      </c>
      <c r="R235" s="15">
        <v>4</v>
      </c>
      <c r="S235" s="479">
        <v>8</v>
      </c>
      <c r="T235" s="15">
        <v>6</v>
      </c>
      <c r="U235" s="471"/>
      <c r="V235" s="550">
        <v>20</v>
      </c>
      <c r="W235" s="497">
        <v>46475398</v>
      </c>
      <c r="X235" s="566" t="s">
        <v>238</v>
      </c>
      <c r="Y235" s="15" t="s">
        <v>624</v>
      </c>
      <c r="Z235" s="15"/>
      <c r="AA235" s="15"/>
      <c r="AB235" s="15"/>
      <c r="AC235" s="493"/>
      <c r="AD235" s="15"/>
      <c r="AE235" s="479"/>
      <c r="AF235" s="497"/>
      <c r="AG235" s="497"/>
      <c r="AH235" s="15" t="s">
        <v>203</v>
      </c>
      <c r="AI235" s="15">
        <v>3</v>
      </c>
      <c r="AJ235" s="15">
        <v>16</v>
      </c>
      <c r="AK235" s="15">
        <v>50</v>
      </c>
      <c r="AL235" s="15">
        <v>23</v>
      </c>
      <c r="AM235" s="15">
        <v>30</v>
      </c>
      <c r="AN235" s="490">
        <f>IF(AJ235="",S235,ROUND(((((AL235/24)+(AM235/1440))-((AJ235/24)+(AK235/1440)))*1440/50),5))</f>
        <v>8</v>
      </c>
      <c r="AO235" s="491">
        <f>AJ235/24+AK235/1440</f>
        <v>0.70138888888888884</v>
      </c>
      <c r="AP235" s="491">
        <f>AL235/24+AM235/1440</f>
        <v>0.97916666666666674</v>
      </c>
      <c r="AQ235" s="23" t="str" cm="1">
        <f t="array" ref="AQ235">IF(X235="","",IF(SUMPRODUCT((X235=$X$7:$X$2085)*(AI235=$AI$7:$AI$2085)*(AO235=$AO$7:$AO$2085)*(AP235=$AP$7:$AP$2085)*(ROW($X$7:$X$2085)&lt;&gt;ROW(X235))*((S235=0)*($S$7:$S$2085&gt;0)+(S235&gt;0)*($S$7:$S$2085=0)))&gt;0,"SALONES UNIDOS",IF(SUMPRODUCT((X235=$X$7:$X$2085)*(AI235=$AI$7:$AI$2085)*((AO235&lt;$AP$7:$AP$2085)*(AP235&gt;$AO$7:$AO$2085))*(ROW($X$7:$X$2085)&lt;&gt;ROW(X235)))&gt;0,"Cruzado","Sin cruce")))</f>
        <v>Sin cruce</v>
      </c>
      <c r="AR235" s="23" t="str" cm="1">
        <f t="array" ref="AR235">IF(AE235="","",IF(SUMPRODUCT((AE235=$AE$7:$AE$2085)*(AI235=$AI$7:$AI$2085)*(AO235=$AO$7:$AO$2085)*(AP235=$AP$7:$AP$2085)*(ROW($AE$7:$AE$2085)&lt;&gt;ROW(AE235))*((S235=0)*($S$7:$S$2085&gt;0)+(S235&gt;0)*($S$7:$S$2085=0)))&gt;0,"SALONES UNIDOS",IF(SUMPRODUCT((AE235=$AE$7:$AE$2085)*(AI235=$AI$7:$AI$2085)*((AO235&lt;$AP$7:$AP$2085)*(AP235&gt;$AO$7:$AO$2085))*(ROW($AE$7:$AE$2085)&lt;&gt;ROW(AE235)))&gt;0,"Cruzado","Sin cruce")))</f>
        <v/>
      </c>
      <c r="AS235" s="94" t="str">
        <f t="shared" si="4"/>
        <v>EN9FILIALE</v>
      </c>
      <c r="AT235" s="94" t="str" cm="1">
        <f t="array" ref="AT235">IF(AS235="","",IF(SUMPRODUCT((AS235=$AS$7:$AS$2085)*(AI235=$AI$7:$AI$2085)*(AO235=$AO$7:$AO$2085)*(AP235=$AP$7:$AP$2085)*(ROW($AS$7:$AS$2085)&lt;&gt;ROW(AS235))*((S235=0)*($S$7:$S$2085&gt;0)+(S235&gt;0)*($S$7:$S$2085=0)))&gt;0,"SALONES UNIDOS",IF(SUMPRODUCT((AS235=$AS$7:$AS$2085)*(AI235=$AI$7:$AI$2085)*((AO235&lt;$AP$7:$AP$2085)*(AP235&gt;$AO$7:$AO$2085))*(ROW($AS$7:$AS$2085)&lt;&gt;ROW(AS235)))&gt;0,"Cruzado","Sin cruce")))</f>
        <v>Sin cruce</v>
      </c>
    </row>
    <row r="236" spans="3:46" s="9" customFormat="1" ht="18.75" hidden="1" customHeight="1">
      <c r="C236" s="496" t="s">
        <v>572</v>
      </c>
      <c r="D236" s="15" t="s">
        <v>59</v>
      </c>
      <c r="E236" s="15">
        <v>202011</v>
      </c>
      <c r="F236" s="505" t="s">
        <v>38</v>
      </c>
      <c r="G236" s="497" t="s">
        <v>80</v>
      </c>
      <c r="H236" s="503" t="s">
        <v>63</v>
      </c>
      <c r="I236" s="503">
        <v>9</v>
      </c>
      <c r="J236" s="503" t="s">
        <v>85</v>
      </c>
      <c r="K236" s="503" t="s">
        <v>85</v>
      </c>
      <c r="L236" s="499" t="s">
        <v>721</v>
      </c>
      <c r="M236" s="535" t="s">
        <v>722</v>
      </c>
      <c r="N236" s="15" t="s">
        <v>577</v>
      </c>
      <c r="O236" s="15" t="s">
        <v>578</v>
      </c>
      <c r="P236" s="503" t="s">
        <v>624</v>
      </c>
      <c r="Q236" s="15">
        <v>4</v>
      </c>
      <c r="R236" s="15">
        <v>4</v>
      </c>
      <c r="S236" s="479">
        <v>8</v>
      </c>
      <c r="T236" s="15">
        <v>6</v>
      </c>
      <c r="U236" s="471"/>
      <c r="V236" s="550">
        <v>20</v>
      </c>
      <c r="W236" s="548">
        <v>9575456</v>
      </c>
      <c r="X236" s="564" t="s">
        <v>374</v>
      </c>
      <c r="Y236" s="15" t="s">
        <v>624</v>
      </c>
      <c r="Z236" s="15"/>
      <c r="AA236" s="15"/>
      <c r="AB236" s="15"/>
      <c r="AC236" s="493"/>
      <c r="AD236" s="15"/>
      <c r="AE236" s="479"/>
      <c r="AF236" s="497"/>
      <c r="AG236" s="497"/>
      <c r="AH236" s="15" t="s">
        <v>203</v>
      </c>
      <c r="AI236" s="15">
        <v>4</v>
      </c>
      <c r="AJ236" s="15">
        <v>16</v>
      </c>
      <c r="AK236" s="15">
        <v>0</v>
      </c>
      <c r="AL236" s="15">
        <v>22</v>
      </c>
      <c r="AM236" s="15">
        <v>40</v>
      </c>
      <c r="AN236" s="490">
        <f>IF(AJ236="",S236,ROUND(((((AL236/24)+(AM236/1440))-((AJ236/24)+(AK236/1440)))*1440/50),5))</f>
        <v>8</v>
      </c>
      <c r="AO236" s="491">
        <f>AJ236/24+AK236/1440</f>
        <v>0.66666666666666663</v>
      </c>
      <c r="AP236" s="491">
        <f>AL236/24+AM236/1440</f>
        <v>0.94444444444444442</v>
      </c>
      <c r="AQ236" s="23" t="str" cm="1">
        <f t="array" ref="AQ236">IF(X236="","",IF(SUMPRODUCT((X236=$X$7:$X$2085)*(AI236=$AI$7:$AI$2085)*(AO236=$AO$7:$AO$2085)*(AP236=$AP$7:$AP$2085)*(ROW($X$7:$X$2085)&lt;&gt;ROW(X236))*((S236=0)*($S$7:$S$2085&gt;0)+(S236&gt;0)*($S$7:$S$2085=0)))&gt;0,"SALONES UNIDOS",IF(SUMPRODUCT((X236=$X$7:$X$2085)*(AI236=$AI$7:$AI$2085)*((AO236&lt;$AP$7:$AP$2085)*(AP236&gt;$AO$7:$AO$2085))*(ROW($X$7:$X$2085)&lt;&gt;ROW(X236)))&gt;0,"Cruzado","Sin cruce")))</f>
        <v>Sin cruce</v>
      </c>
      <c r="AR236" s="23" t="str" cm="1">
        <f t="array" ref="AR236">IF(AE236="","",IF(SUMPRODUCT((AE236=$AE$7:$AE$2085)*(AI236=$AI$7:$AI$2085)*(AO236=$AO$7:$AO$2085)*(AP236=$AP$7:$AP$2085)*(ROW($AE$7:$AE$2085)&lt;&gt;ROW(AE236))*((S236=0)*($S$7:$S$2085&gt;0)+(S236&gt;0)*($S$7:$S$2085=0)))&gt;0,"SALONES UNIDOS",IF(SUMPRODUCT((AE236=$AE$7:$AE$2085)*(AI236=$AI$7:$AI$2085)*((AO236&lt;$AP$7:$AP$2085)*(AP236&gt;$AO$7:$AO$2085))*(ROW($AE$7:$AE$2085)&lt;&gt;ROW(AE236)))&gt;0,"Cruzado","Sin cruce")))</f>
        <v/>
      </c>
      <c r="AS236" s="94" t="str">
        <f t="shared" si="4"/>
        <v>EN9FILIALF</v>
      </c>
      <c r="AT236" s="94" t="str" cm="1">
        <f t="array" ref="AT236">IF(AS236="","",IF(SUMPRODUCT((AS236=$AS$7:$AS$2085)*(AI236=$AI$7:$AI$2085)*(AO236=$AO$7:$AO$2085)*(AP236=$AP$7:$AP$2085)*(ROW($AS$7:$AS$2085)&lt;&gt;ROW(AS236))*((S236=0)*($S$7:$S$2085&gt;0)+(S236&gt;0)*($S$7:$S$2085=0)))&gt;0,"SALONES UNIDOS",IF(SUMPRODUCT((AS236=$AS$7:$AS$2085)*(AI236=$AI$7:$AI$2085)*((AO236&lt;$AP$7:$AP$2085)*(AP236&gt;$AO$7:$AO$2085))*(ROW($AS$7:$AS$2085)&lt;&gt;ROW(AS236)))&gt;0,"Cruzado","Sin cruce")))</f>
        <v>Sin cruce</v>
      </c>
    </row>
    <row r="237" spans="3:46" s="9" customFormat="1" ht="18.75" hidden="1" customHeight="1">
      <c r="C237" s="496" t="s">
        <v>572</v>
      </c>
      <c r="D237" s="15" t="s">
        <v>59</v>
      </c>
      <c r="E237" s="15">
        <v>202011</v>
      </c>
      <c r="F237" s="503" t="s">
        <v>38</v>
      </c>
      <c r="G237" s="497" t="s">
        <v>80</v>
      </c>
      <c r="H237" s="503" t="s">
        <v>63</v>
      </c>
      <c r="I237" s="503">
        <v>10</v>
      </c>
      <c r="J237" s="503" t="s">
        <v>41</v>
      </c>
      <c r="K237" s="503" t="s">
        <v>41</v>
      </c>
      <c r="L237" s="499" t="s">
        <v>723</v>
      </c>
      <c r="M237" s="535" t="s">
        <v>724</v>
      </c>
      <c r="N237" s="15" t="s">
        <v>710</v>
      </c>
      <c r="O237" s="15" t="s">
        <v>578</v>
      </c>
      <c r="P237" s="503" t="s">
        <v>579</v>
      </c>
      <c r="Q237" s="15">
        <v>0</v>
      </c>
      <c r="R237" s="15">
        <v>30</v>
      </c>
      <c r="S237" s="479">
        <v>30</v>
      </c>
      <c r="T237" s="15">
        <v>15</v>
      </c>
      <c r="U237" s="471"/>
      <c r="V237" s="550">
        <v>80</v>
      </c>
      <c r="W237" s="497"/>
      <c r="X237" s="566"/>
      <c r="Y237" s="15" t="s">
        <v>579</v>
      </c>
      <c r="Z237" s="15"/>
      <c r="AA237" s="15"/>
      <c r="AB237" s="15"/>
      <c r="AC237" s="493"/>
      <c r="AD237" s="15"/>
      <c r="AE237" s="479"/>
      <c r="AF237" s="497"/>
      <c r="AG237" s="497"/>
      <c r="AH237" s="15" t="s">
        <v>100</v>
      </c>
      <c r="AI237" s="15"/>
      <c r="AJ237" s="15"/>
      <c r="AK237" s="15"/>
      <c r="AL237" s="15"/>
      <c r="AM237" s="15"/>
      <c r="AN237" s="490">
        <f>IF(AJ237="",S237,ROUND(((((AL237/24)+(AM237/1440))-((AJ237/24)+(AK237/1440)))*1440/50),5))</f>
        <v>30</v>
      </c>
      <c r="AO237" s="491">
        <f>AJ237/24+AK237/1440</f>
        <v>0</v>
      </c>
      <c r="AP237" s="491">
        <f>AL237/24+AM237/1440</f>
        <v>0</v>
      </c>
      <c r="AQ237" s="23" t="str" cm="1">
        <f t="array" ref="AQ237">IF(X237="","",IF(SUMPRODUCT((X237=$X$7:$X$2085)*(AI237=$AI$7:$AI$2085)*(AO237=$AO$7:$AO$2085)*(AP237=$AP$7:$AP$2085)*(ROW($X$7:$X$2085)&lt;&gt;ROW(X237))*((S237=0)*($S$7:$S$2085&gt;0)+(S237&gt;0)*($S$7:$S$2085=0)))&gt;0,"SALONES UNIDOS",IF(SUMPRODUCT((X237=$X$7:$X$2085)*(AI237=$AI$7:$AI$2085)*((AO237&lt;$AP$7:$AP$2085)*(AP237&gt;$AO$7:$AO$2085))*(ROW($X$7:$X$2085)&lt;&gt;ROW(X237)))&gt;0,"Cruzado","Sin cruce")))</f>
        <v/>
      </c>
      <c r="AR237" s="23" t="str" cm="1">
        <f t="array" ref="AR237">IF(AE237="","",IF(SUMPRODUCT((AE237=$AE$7:$AE$2085)*(AI237=$AI$7:$AI$2085)*(AO237=$AO$7:$AO$2085)*(AP237=$AP$7:$AP$2085)*(ROW($AE$7:$AE$2085)&lt;&gt;ROW(AE237))*((S237=0)*($S$7:$S$2085&gt;0)+(S237&gt;0)*($S$7:$S$2085=0)))&gt;0,"SALONES UNIDOS",IF(SUMPRODUCT((AE237=$AE$7:$AE$2085)*(AI237=$AI$7:$AI$2085)*((AO237&lt;$AP$7:$AP$2085)*(AP237&gt;$AO$7:$AO$2085))*(ROW($AE$7:$AE$2085)&lt;&gt;ROW(AE237)))&gt;0,"Cruzado","Sin cruce")))</f>
        <v/>
      </c>
      <c r="AS237" s="94" t="str">
        <f t="shared" si="4"/>
        <v>EN10FILIALA</v>
      </c>
      <c r="AT237" s="94" t="str" cm="1">
        <f t="array" ref="AT237">IF(AS237="","",IF(SUMPRODUCT((AS237=$AS$7:$AS$2085)*(AI237=$AI$7:$AI$2085)*(AO237=$AO$7:$AO$2085)*(AP237=$AP$7:$AP$2085)*(ROW($AS$7:$AS$2085)&lt;&gt;ROW(AS237))*((S237=0)*($S$7:$S$2085&gt;0)+(S237&gt;0)*($S$7:$S$2085=0)))&gt;0,"SALONES UNIDOS",IF(SUMPRODUCT((AS237=$AS$7:$AS$2085)*(AI237=$AI$7:$AI$2085)*((AO237&lt;$AP$7:$AP$2085)*(AP237&gt;$AO$7:$AO$2085))*(ROW($AS$7:$AS$2085)&lt;&gt;ROW(AS237)))&gt;0,"Cruzado","Sin cruce")))</f>
        <v>Sin cruce</v>
      </c>
    </row>
    <row r="238" spans="3:46" s="9" customFormat="1" ht="18.75" hidden="1" customHeight="1">
      <c r="C238" s="496" t="s">
        <v>572</v>
      </c>
      <c r="D238" s="15" t="s">
        <v>59</v>
      </c>
      <c r="E238" s="15">
        <v>202011</v>
      </c>
      <c r="F238" s="503" t="s">
        <v>38</v>
      </c>
      <c r="G238" s="497" t="s">
        <v>80</v>
      </c>
      <c r="H238" s="503" t="s">
        <v>63</v>
      </c>
      <c r="I238" s="503">
        <v>10</v>
      </c>
      <c r="J238" s="503" t="s">
        <v>41</v>
      </c>
      <c r="K238" s="503" t="s">
        <v>41</v>
      </c>
      <c r="L238" s="499" t="s">
        <v>725</v>
      </c>
      <c r="M238" s="535" t="s">
        <v>726</v>
      </c>
      <c r="N238" s="15" t="s">
        <v>577</v>
      </c>
      <c r="O238" s="15" t="s">
        <v>578</v>
      </c>
      <c r="P238" s="503" t="s">
        <v>624</v>
      </c>
      <c r="Q238" s="15">
        <v>4</v>
      </c>
      <c r="R238" s="15">
        <v>4</v>
      </c>
      <c r="S238" s="479">
        <v>8</v>
      </c>
      <c r="T238" s="15">
        <v>6</v>
      </c>
      <c r="U238" s="471"/>
      <c r="V238" s="550">
        <v>20</v>
      </c>
      <c r="W238" s="497">
        <v>21819720</v>
      </c>
      <c r="X238" s="566" t="s">
        <v>395</v>
      </c>
      <c r="Y238" s="15" t="s">
        <v>624</v>
      </c>
      <c r="Z238" s="15"/>
      <c r="AA238" s="15"/>
      <c r="AB238" s="15"/>
      <c r="AC238" s="493"/>
      <c r="AD238" s="15"/>
      <c r="AE238" s="479"/>
      <c r="AF238" s="497"/>
      <c r="AG238" s="497"/>
      <c r="AH238" s="15" t="s">
        <v>203</v>
      </c>
      <c r="AI238" s="15">
        <v>2</v>
      </c>
      <c r="AJ238" s="15">
        <v>8</v>
      </c>
      <c r="AK238" s="15">
        <v>30</v>
      </c>
      <c r="AL238" s="15">
        <v>15</v>
      </c>
      <c r="AM238" s="15">
        <v>10</v>
      </c>
      <c r="AN238" s="490">
        <f>IF(AJ238="",S238,ROUND(((((AL238/24)+(AM238/1440))-((AJ238/24)+(AK238/1440)))*1440/50),5))</f>
        <v>8</v>
      </c>
      <c r="AO238" s="491">
        <f>AJ238/24+AK238/1440</f>
        <v>0.35416666666666663</v>
      </c>
      <c r="AP238" s="491">
        <f>AL238/24+AM238/1440</f>
        <v>0.63194444444444442</v>
      </c>
      <c r="AQ238" s="23" t="str" cm="1">
        <f t="array" ref="AQ238">IF(X238="","",IF(SUMPRODUCT((X238=$X$7:$X$2085)*(AI238=$AI$7:$AI$2085)*(AO238=$AO$7:$AO$2085)*(AP238=$AP$7:$AP$2085)*(ROW($X$7:$X$2085)&lt;&gt;ROW(X238))*((S238=0)*($S$7:$S$2085&gt;0)+(S238&gt;0)*($S$7:$S$2085=0)))&gt;0,"SALONES UNIDOS",IF(SUMPRODUCT((X238=$X$7:$X$2085)*(AI238=$AI$7:$AI$2085)*((AO238&lt;$AP$7:$AP$2085)*(AP238&gt;$AO$7:$AO$2085))*(ROW($X$7:$X$2085)&lt;&gt;ROW(X238)))&gt;0,"Cruzado","Sin cruce")))</f>
        <v>Sin cruce</v>
      </c>
      <c r="AR238" s="23" t="str" cm="1">
        <f t="array" ref="AR238">IF(AE238="","",IF(SUMPRODUCT((AE238=$AE$7:$AE$2085)*(AI238=$AI$7:$AI$2085)*(AO238=$AO$7:$AO$2085)*(AP238=$AP$7:$AP$2085)*(ROW($AE$7:$AE$2085)&lt;&gt;ROW(AE238))*((S238=0)*($S$7:$S$2085&gt;0)+(S238&gt;0)*($S$7:$S$2085=0)))&gt;0,"SALONES UNIDOS",IF(SUMPRODUCT((AE238=$AE$7:$AE$2085)*(AI238=$AI$7:$AI$2085)*((AO238&lt;$AP$7:$AP$2085)*(AP238&gt;$AO$7:$AO$2085))*(ROW($AE$7:$AE$2085)&lt;&gt;ROW(AE238)))&gt;0,"Cruzado","Sin cruce")))</f>
        <v/>
      </c>
      <c r="AS238" s="94" t="str">
        <f t="shared" si="4"/>
        <v>EN10FILIALA</v>
      </c>
      <c r="AT238" s="94" t="str" cm="1">
        <f t="array" ref="AT238">IF(AS238="","",IF(SUMPRODUCT((AS238=$AS$7:$AS$2085)*(AI238=$AI$7:$AI$2085)*(AO238=$AO$7:$AO$2085)*(AP238=$AP$7:$AP$2085)*(ROW($AS$7:$AS$2085)&lt;&gt;ROW(AS238))*((S238=0)*($S$7:$S$2085&gt;0)+(S238&gt;0)*($S$7:$S$2085=0)))&gt;0,"SALONES UNIDOS",IF(SUMPRODUCT((AS238=$AS$7:$AS$2085)*(AI238=$AI$7:$AI$2085)*((AO238&lt;$AP$7:$AP$2085)*(AP238&gt;$AO$7:$AO$2085))*(ROW($AS$7:$AS$2085)&lt;&gt;ROW(AS238)))&gt;0,"Cruzado","Sin cruce")))</f>
        <v>Sin cruce</v>
      </c>
    </row>
    <row r="239" spans="3:46" s="9" customFormat="1" ht="18.75" hidden="1" customHeight="1">
      <c r="C239" s="496" t="s">
        <v>572</v>
      </c>
      <c r="D239" s="15" t="s">
        <v>59</v>
      </c>
      <c r="E239" s="15">
        <v>202011</v>
      </c>
      <c r="F239" s="503" t="s">
        <v>38</v>
      </c>
      <c r="G239" s="497" t="s">
        <v>80</v>
      </c>
      <c r="H239" s="503" t="s">
        <v>63</v>
      </c>
      <c r="I239" s="503">
        <v>10</v>
      </c>
      <c r="J239" s="503" t="s">
        <v>51</v>
      </c>
      <c r="K239" s="503" t="s">
        <v>51</v>
      </c>
      <c r="L239" s="499" t="s">
        <v>725</v>
      </c>
      <c r="M239" s="535" t="s">
        <v>726</v>
      </c>
      <c r="N239" s="15" t="s">
        <v>577</v>
      </c>
      <c r="O239" s="15" t="s">
        <v>578</v>
      </c>
      <c r="P239" s="503" t="s">
        <v>624</v>
      </c>
      <c r="Q239" s="15">
        <v>4</v>
      </c>
      <c r="R239" s="15">
        <v>4</v>
      </c>
      <c r="S239" s="479">
        <v>8</v>
      </c>
      <c r="T239" s="15">
        <v>6</v>
      </c>
      <c r="U239" s="471"/>
      <c r="V239" s="550">
        <v>20</v>
      </c>
      <c r="W239" s="497">
        <v>41282651</v>
      </c>
      <c r="X239" s="566" t="s">
        <v>432</v>
      </c>
      <c r="Y239" s="15" t="s">
        <v>624</v>
      </c>
      <c r="Z239" s="15"/>
      <c r="AA239" s="15"/>
      <c r="AB239" s="15"/>
      <c r="AC239" s="493"/>
      <c r="AD239" s="15"/>
      <c r="AE239" s="479"/>
      <c r="AF239" s="497"/>
      <c r="AG239" s="497"/>
      <c r="AH239" s="15" t="s">
        <v>203</v>
      </c>
      <c r="AI239" s="15">
        <v>2</v>
      </c>
      <c r="AJ239" s="15">
        <v>8</v>
      </c>
      <c r="AK239" s="15">
        <v>30</v>
      </c>
      <c r="AL239" s="15">
        <v>15</v>
      </c>
      <c r="AM239" s="15">
        <v>10</v>
      </c>
      <c r="AN239" s="490">
        <f>IF(AJ239="",S239,ROUND(((((AL239/24)+(AM239/1440))-((AJ239/24)+(AK239/1440)))*1440/50),5))</f>
        <v>8</v>
      </c>
      <c r="AO239" s="491">
        <f>AJ239/24+AK239/1440</f>
        <v>0.35416666666666663</v>
      </c>
      <c r="AP239" s="491">
        <f>AL239/24+AM239/1440</f>
        <v>0.63194444444444442</v>
      </c>
      <c r="AQ239" s="23" t="str" cm="1">
        <f t="array" ref="AQ239">IF(X239="","",IF(SUMPRODUCT((X239=$X$7:$X$2085)*(AI239=$AI$7:$AI$2085)*(AO239=$AO$7:$AO$2085)*(AP239=$AP$7:$AP$2085)*(ROW($X$7:$X$2085)&lt;&gt;ROW(X239))*((S239=0)*($S$7:$S$2085&gt;0)+(S239&gt;0)*($S$7:$S$2085=0)))&gt;0,"SALONES UNIDOS",IF(SUMPRODUCT((X239=$X$7:$X$2085)*(AI239=$AI$7:$AI$2085)*((AO239&lt;$AP$7:$AP$2085)*(AP239&gt;$AO$7:$AO$2085))*(ROW($X$7:$X$2085)&lt;&gt;ROW(X239)))&gt;0,"Cruzado","Sin cruce")))</f>
        <v>Sin cruce</v>
      </c>
      <c r="AR239" s="23" t="str" cm="1">
        <f t="array" ref="AR239">IF(AE239="","",IF(SUMPRODUCT((AE239=$AE$7:$AE$2085)*(AI239=$AI$7:$AI$2085)*(AO239=$AO$7:$AO$2085)*(AP239=$AP$7:$AP$2085)*(ROW($AE$7:$AE$2085)&lt;&gt;ROW(AE239))*((S239=0)*($S$7:$S$2085&gt;0)+(S239&gt;0)*($S$7:$S$2085=0)))&gt;0,"SALONES UNIDOS",IF(SUMPRODUCT((AE239=$AE$7:$AE$2085)*(AI239=$AI$7:$AI$2085)*((AO239&lt;$AP$7:$AP$2085)*(AP239&gt;$AO$7:$AO$2085))*(ROW($AE$7:$AE$2085)&lt;&gt;ROW(AE239)))&gt;0,"Cruzado","Sin cruce")))</f>
        <v/>
      </c>
      <c r="AS239" s="94" t="str">
        <f t="shared" si="4"/>
        <v>EN10FILIALB</v>
      </c>
      <c r="AT239" s="94" t="str" cm="1">
        <f t="array" ref="AT239">IF(AS239="","",IF(SUMPRODUCT((AS239=$AS$7:$AS$2085)*(AI239=$AI$7:$AI$2085)*(AO239=$AO$7:$AO$2085)*(AP239=$AP$7:$AP$2085)*(ROW($AS$7:$AS$2085)&lt;&gt;ROW(AS239))*((S239=0)*($S$7:$S$2085&gt;0)+(S239&gt;0)*($S$7:$S$2085=0)))&gt;0,"SALONES UNIDOS",IF(SUMPRODUCT((AS239=$AS$7:$AS$2085)*(AI239=$AI$7:$AI$2085)*((AO239&lt;$AP$7:$AP$2085)*(AP239&gt;$AO$7:$AO$2085))*(ROW($AS$7:$AS$2085)&lt;&gt;ROW(AS239)))&gt;0,"Cruzado","Sin cruce")))</f>
        <v>Sin cruce</v>
      </c>
    </row>
    <row r="240" spans="3:46" s="9" customFormat="1" ht="18.75" hidden="1" customHeight="1">
      <c r="C240" s="496" t="s">
        <v>572</v>
      </c>
      <c r="D240" s="15" t="s">
        <v>59</v>
      </c>
      <c r="E240" s="15">
        <v>202011</v>
      </c>
      <c r="F240" s="503" t="s">
        <v>38</v>
      </c>
      <c r="G240" s="497" t="s">
        <v>80</v>
      </c>
      <c r="H240" s="503" t="s">
        <v>63</v>
      </c>
      <c r="I240" s="503">
        <v>10</v>
      </c>
      <c r="J240" s="503" t="s">
        <v>57</v>
      </c>
      <c r="K240" s="503" t="s">
        <v>57</v>
      </c>
      <c r="L240" s="499" t="s">
        <v>725</v>
      </c>
      <c r="M240" s="535" t="s">
        <v>726</v>
      </c>
      <c r="N240" s="15" t="s">
        <v>577</v>
      </c>
      <c r="O240" s="15" t="s">
        <v>578</v>
      </c>
      <c r="P240" s="503" t="s">
        <v>624</v>
      </c>
      <c r="Q240" s="15">
        <v>4</v>
      </c>
      <c r="R240" s="15">
        <v>4</v>
      </c>
      <c r="S240" s="479">
        <v>8</v>
      </c>
      <c r="T240" s="15">
        <v>6</v>
      </c>
      <c r="U240" s="471"/>
      <c r="V240" s="550">
        <v>20</v>
      </c>
      <c r="W240" s="497">
        <v>41898208</v>
      </c>
      <c r="X240" s="566" t="s">
        <v>466</v>
      </c>
      <c r="Y240" s="15" t="s">
        <v>624</v>
      </c>
      <c r="Z240" s="15"/>
      <c r="AA240" s="15"/>
      <c r="AB240" s="15"/>
      <c r="AC240" s="493"/>
      <c r="AD240" s="15"/>
      <c r="AE240" s="479"/>
      <c r="AF240" s="497"/>
      <c r="AG240" s="497"/>
      <c r="AH240" s="15" t="s">
        <v>203</v>
      </c>
      <c r="AI240" s="15">
        <v>4</v>
      </c>
      <c r="AJ240" s="15">
        <v>7</v>
      </c>
      <c r="AK240" s="15">
        <v>40</v>
      </c>
      <c r="AL240" s="15">
        <v>14</v>
      </c>
      <c r="AM240" s="15">
        <v>20</v>
      </c>
      <c r="AN240" s="490">
        <f>IF(AJ240="",S240,ROUND(((((AL240/24)+(AM240/1440))-((AJ240/24)+(AK240/1440)))*1440/50),5))</f>
        <v>8</v>
      </c>
      <c r="AO240" s="491">
        <f>AJ240/24+AK240/1440</f>
        <v>0.31944444444444448</v>
      </c>
      <c r="AP240" s="491">
        <f>AL240/24+AM240/1440</f>
        <v>0.59722222222222221</v>
      </c>
      <c r="AQ240" s="23" t="str" cm="1">
        <f t="array" ref="AQ240">IF(X240="","",IF(SUMPRODUCT((X240=$X$7:$X$2085)*(AI240=$AI$7:$AI$2085)*(AO240=$AO$7:$AO$2085)*(AP240=$AP$7:$AP$2085)*(ROW($X$7:$X$2085)&lt;&gt;ROW(X240))*((S240=0)*($S$7:$S$2085&gt;0)+(S240&gt;0)*($S$7:$S$2085=0)))&gt;0,"SALONES UNIDOS",IF(SUMPRODUCT((X240=$X$7:$X$2085)*(AI240=$AI$7:$AI$2085)*((AO240&lt;$AP$7:$AP$2085)*(AP240&gt;$AO$7:$AO$2085))*(ROW($X$7:$X$2085)&lt;&gt;ROW(X240)))&gt;0,"Cruzado","Sin cruce")))</f>
        <v>Sin cruce</v>
      </c>
      <c r="AR240" s="23" t="str" cm="1">
        <f t="array" ref="AR240">IF(AE240="","",IF(SUMPRODUCT((AE240=$AE$7:$AE$2085)*(AI240=$AI$7:$AI$2085)*(AO240=$AO$7:$AO$2085)*(AP240=$AP$7:$AP$2085)*(ROW($AE$7:$AE$2085)&lt;&gt;ROW(AE240))*((S240=0)*($S$7:$S$2085&gt;0)+(S240&gt;0)*($S$7:$S$2085=0)))&gt;0,"SALONES UNIDOS",IF(SUMPRODUCT((AE240=$AE$7:$AE$2085)*(AI240=$AI$7:$AI$2085)*((AO240&lt;$AP$7:$AP$2085)*(AP240&gt;$AO$7:$AO$2085))*(ROW($AE$7:$AE$2085)&lt;&gt;ROW(AE240)))&gt;0,"Cruzado","Sin cruce")))</f>
        <v/>
      </c>
      <c r="AS240" s="94" t="str">
        <f t="shared" si="4"/>
        <v>EN10FILIALC</v>
      </c>
      <c r="AT240" s="94" t="str" cm="1">
        <f t="array" ref="AT240">IF(AS240="","",IF(SUMPRODUCT((AS240=$AS$7:$AS$2085)*(AI240=$AI$7:$AI$2085)*(AO240=$AO$7:$AO$2085)*(AP240=$AP$7:$AP$2085)*(ROW($AS$7:$AS$2085)&lt;&gt;ROW(AS240))*((S240=0)*($S$7:$S$2085&gt;0)+(S240&gt;0)*($S$7:$S$2085=0)))&gt;0,"SALONES UNIDOS",IF(SUMPRODUCT((AS240=$AS$7:$AS$2085)*(AI240=$AI$7:$AI$2085)*((AO240&lt;$AP$7:$AP$2085)*(AP240&gt;$AO$7:$AO$2085))*(ROW($AS$7:$AS$2085)&lt;&gt;ROW(AS240)))&gt;0,"Cruzado","Sin cruce")))</f>
        <v>Sin cruce</v>
      </c>
    </row>
    <row r="241" spans="3:46" s="9" customFormat="1" ht="18.75" hidden="1" customHeight="1">
      <c r="C241" s="496" t="s">
        <v>572</v>
      </c>
      <c r="D241" s="15" t="s">
        <v>59</v>
      </c>
      <c r="E241" s="15">
        <v>202011</v>
      </c>
      <c r="F241" s="503" t="s">
        <v>38</v>
      </c>
      <c r="G241" s="497" t="s">
        <v>80</v>
      </c>
      <c r="H241" s="503" t="s">
        <v>63</v>
      </c>
      <c r="I241" s="503">
        <v>10</v>
      </c>
      <c r="J241" s="503" t="s">
        <v>66</v>
      </c>
      <c r="K241" s="503" t="s">
        <v>66</v>
      </c>
      <c r="L241" s="499" t="s">
        <v>725</v>
      </c>
      <c r="M241" s="535" t="s">
        <v>726</v>
      </c>
      <c r="N241" s="15" t="s">
        <v>577</v>
      </c>
      <c r="O241" s="15" t="s">
        <v>578</v>
      </c>
      <c r="P241" s="503" t="s">
        <v>624</v>
      </c>
      <c r="Q241" s="15">
        <v>4</v>
      </c>
      <c r="R241" s="15">
        <v>4</v>
      </c>
      <c r="S241" s="479">
        <v>8</v>
      </c>
      <c r="T241" s="15">
        <v>6</v>
      </c>
      <c r="U241" s="471"/>
      <c r="V241" s="550">
        <v>20</v>
      </c>
      <c r="W241" s="497">
        <v>70306751</v>
      </c>
      <c r="X241" s="566" t="s">
        <v>301</v>
      </c>
      <c r="Y241" s="15" t="s">
        <v>624</v>
      </c>
      <c r="Z241" s="15"/>
      <c r="AA241" s="15"/>
      <c r="AB241" s="15"/>
      <c r="AC241" s="493"/>
      <c r="AD241" s="15"/>
      <c r="AE241" s="479"/>
      <c r="AF241" s="497"/>
      <c r="AG241" s="497"/>
      <c r="AH241" s="15" t="s">
        <v>203</v>
      </c>
      <c r="AI241" s="15">
        <v>2</v>
      </c>
      <c r="AJ241" s="15">
        <v>16</v>
      </c>
      <c r="AK241" s="15">
        <v>50</v>
      </c>
      <c r="AL241" s="15">
        <v>23</v>
      </c>
      <c r="AM241" s="15">
        <v>30</v>
      </c>
      <c r="AN241" s="490">
        <f>IF(AJ241="",S241,ROUND(((((AL241/24)+(AM241/1440))-((AJ241/24)+(AK241/1440)))*1440/50),5))</f>
        <v>8</v>
      </c>
      <c r="AO241" s="491">
        <f>AJ241/24+AK241/1440</f>
        <v>0.70138888888888884</v>
      </c>
      <c r="AP241" s="491">
        <f>AL241/24+AM241/1440</f>
        <v>0.97916666666666674</v>
      </c>
      <c r="AQ241" s="23" t="str" cm="1">
        <f t="array" ref="AQ241">IF(X241="","",IF(SUMPRODUCT((X241=$X$7:$X$2085)*(AI241=$AI$7:$AI$2085)*(AO241=$AO$7:$AO$2085)*(AP241=$AP$7:$AP$2085)*(ROW($X$7:$X$2085)&lt;&gt;ROW(X241))*((S241=0)*($S$7:$S$2085&gt;0)+(S241&gt;0)*($S$7:$S$2085=0)))&gt;0,"SALONES UNIDOS",IF(SUMPRODUCT((X241=$X$7:$X$2085)*(AI241=$AI$7:$AI$2085)*((AO241&lt;$AP$7:$AP$2085)*(AP241&gt;$AO$7:$AO$2085))*(ROW($X$7:$X$2085)&lt;&gt;ROW(X241)))&gt;0,"Cruzado","Sin cruce")))</f>
        <v>Sin cruce</v>
      </c>
      <c r="AR241" s="23" t="str" cm="1">
        <f t="array" ref="AR241">IF(AE241="","",IF(SUMPRODUCT((AE241=$AE$7:$AE$2085)*(AI241=$AI$7:$AI$2085)*(AO241=$AO$7:$AO$2085)*(AP241=$AP$7:$AP$2085)*(ROW($AE$7:$AE$2085)&lt;&gt;ROW(AE241))*((S241=0)*($S$7:$S$2085&gt;0)+(S241&gt;0)*($S$7:$S$2085=0)))&gt;0,"SALONES UNIDOS",IF(SUMPRODUCT((AE241=$AE$7:$AE$2085)*(AI241=$AI$7:$AI$2085)*((AO241&lt;$AP$7:$AP$2085)*(AP241&gt;$AO$7:$AO$2085))*(ROW($AE$7:$AE$2085)&lt;&gt;ROW(AE241)))&gt;0,"Cruzado","Sin cruce")))</f>
        <v/>
      </c>
      <c r="AS241" s="94" t="str">
        <f t="shared" si="4"/>
        <v>EN10FILIALD</v>
      </c>
      <c r="AT241" s="94" t="str" cm="1">
        <f t="array" ref="AT241">IF(AS241="","",IF(SUMPRODUCT((AS241=$AS$7:$AS$2085)*(AI241=$AI$7:$AI$2085)*(AO241=$AO$7:$AO$2085)*(AP241=$AP$7:$AP$2085)*(ROW($AS$7:$AS$2085)&lt;&gt;ROW(AS241))*((S241=0)*($S$7:$S$2085&gt;0)+(S241&gt;0)*($S$7:$S$2085=0)))&gt;0,"SALONES UNIDOS",IF(SUMPRODUCT((AS241=$AS$7:$AS$2085)*(AI241=$AI$7:$AI$2085)*((AO241&lt;$AP$7:$AP$2085)*(AP241&gt;$AO$7:$AO$2085))*(ROW($AS$7:$AS$2085)&lt;&gt;ROW(AS241)))&gt;0,"Cruzado","Sin cruce")))</f>
        <v>Sin cruce</v>
      </c>
    </row>
    <row r="242" spans="3:46" s="9" customFormat="1" ht="18.75" hidden="1" customHeight="1">
      <c r="C242" s="496" t="s">
        <v>572</v>
      </c>
      <c r="D242" s="479" t="s">
        <v>727</v>
      </c>
      <c r="E242" s="479">
        <v>20261</v>
      </c>
      <c r="F242" s="497" t="s">
        <v>38</v>
      </c>
      <c r="G242" s="497" t="s">
        <v>80</v>
      </c>
      <c r="H242" s="497" t="s">
        <v>88</v>
      </c>
      <c r="I242" s="497">
        <v>1</v>
      </c>
      <c r="J242" s="497" t="s">
        <v>41</v>
      </c>
      <c r="K242" s="497" t="s">
        <v>41</v>
      </c>
      <c r="L242" s="499" t="s">
        <v>728</v>
      </c>
      <c r="M242" s="533" t="s">
        <v>729</v>
      </c>
      <c r="N242" s="479" t="s">
        <v>586</v>
      </c>
      <c r="O242" s="479" t="s">
        <v>578</v>
      </c>
      <c r="P242" s="497" t="s">
        <v>579</v>
      </c>
      <c r="Q242" s="479">
        <v>4</v>
      </c>
      <c r="R242" s="479">
        <v>0</v>
      </c>
      <c r="S242" s="479">
        <v>4</v>
      </c>
      <c r="T242" s="479">
        <v>4</v>
      </c>
      <c r="U242" s="469"/>
      <c r="V242" s="547">
        <v>40</v>
      </c>
      <c r="W242" s="497">
        <v>21558261</v>
      </c>
      <c r="X242" s="562" t="s">
        <v>303</v>
      </c>
      <c r="Y242" s="479" t="s">
        <v>579</v>
      </c>
      <c r="Z242" s="479"/>
      <c r="AA242" s="497"/>
      <c r="AB242" s="497"/>
      <c r="AC242" s="497" t="s">
        <v>643</v>
      </c>
      <c r="AD242" s="497"/>
      <c r="AE242" s="479"/>
      <c r="AF242" s="497"/>
      <c r="AG242" s="497"/>
      <c r="AH242" s="497" t="s">
        <v>582</v>
      </c>
      <c r="AI242" s="479">
        <v>5</v>
      </c>
      <c r="AJ242" s="479">
        <v>8</v>
      </c>
      <c r="AK242" s="479">
        <v>30</v>
      </c>
      <c r="AL242" s="479">
        <v>11</v>
      </c>
      <c r="AM242" s="479">
        <v>50</v>
      </c>
      <c r="AN242" s="490">
        <f>IF(AJ242="",S242,ROUND(((((AL242/24)+(AM242/1440))-((AJ242/24)+(AK242/1440)))*1440/50),5))</f>
        <v>4</v>
      </c>
      <c r="AO242" s="491">
        <f>AJ242/24+AK242/1440</f>
        <v>0.35416666666666663</v>
      </c>
      <c r="AP242" s="491">
        <f>AL242/24+AM242/1440</f>
        <v>0.49305555555555552</v>
      </c>
      <c r="AQ242" s="23" t="str" cm="1">
        <f t="array" ref="AQ242">IF(X242="","",IF(SUMPRODUCT((X242=$X$7:$X$2085)*(AI242=$AI$7:$AI$2085)*(AO242=$AO$7:$AO$2085)*(AP242=$AP$7:$AP$2085)*(ROW($X$7:$X$2085)&lt;&gt;ROW(X242))*((S242=0)*($S$7:$S$2085&gt;0)+(S242&gt;0)*($S$7:$S$2085=0)))&gt;0,"SALONES UNIDOS",IF(SUMPRODUCT((X242=$X$7:$X$2085)*(AI242=$AI$7:$AI$2085)*((AO242&lt;$AP$7:$AP$2085)*(AP242&gt;$AO$7:$AO$2085))*(ROW($X$7:$X$2085)&lt;&gt;ROW(X242)))&gt;0,"Cruzado","Sin cruce")))</f>
        <v>Sin cruce</v>
      </c>
      <c r="AR242" s="23" t="str" cm="1">
        <f t="array" ref="AR242">IF(AE242="","",IF(SUMPRODUCT((AE242=$AE$7:$AE$2085)*(AI242=$AI$7:$AI$2085)*(AO242=$AO$7:$AO$2085)*(AP242=$AP$7:$AP$2085)*(ROW($AE$7:$AE$2085)&lt;&gt;ROW(AE242))*((S242=0)*($S$7:$S$2085&gt;0)+(S242&gt;0)*($S$7:$S$2085=0)))&gt;0,"SALONES UNIDOS",IF(SUMPRODUCT((AE242=$AE$7:$AE$2085)*(AI242=$AI$7:$AI$2085)*((AO242&lt;$AP$7:$AP$2085)*(AP242&gt;$AO$7:$AO$2085))*(ROW($AE$7:$AE$2085)&lt;&gt;ROW(AE242)))&gt;0,"Cruzado","Sin cruce")))</f>
        <v/>
      </c>
      <c r="AS242" s="94" t="str">
        <f t="shared" si="4"/>
        <v>OB1FILIALA</v>
      </c>
      <c r="AT242" s="94" t="str" cm="1">
        <f t="array" ref="AT242">IF(AS242="","",IF(SUMPRODUCT((AS242=$AS$7:$AS$2085)*(AI242=$AI$7:$AI$2085)*(AO242=$AO$7:$AO$2085)*(AP242=$AP$7:$AP$2085)*(ROW($AS$7:$AS$2085)&lt;&gt;ROW(AS242))*((S242=0)*($S$7:$S$2085&gt;0)+(S242&gt;0)*($S$7:$S$2085=0)))&gt;0,"SALONES UNIDOS",IF(SUMPRODUCT((AS242=$AS$7:$AS$2085)*(AI242=$AI$7:$AI$2085)*((AO242&lt;$AP$7:$AP$2085)*(AP242&gt;$AO$7:$AO$2085))*(ROW($AS$7:$AS$2085)&lt;&gt;ROW(AS242)))&gt;0,"Cruzado","Sin cruce")))</f>
        <v>Sin cruce</v>
      </c>
    </row>
    <row r="243" spans="3:46" s="9" customFormat="1" ht="18.75" hidden="1" customHeight="1">
      <c r="C243" s="496" t="s">
        <v>572</v>
      </c>
      <c r="D243" s="479" t="s">
        <v>727</v>
      </c>
      <c r="E243" s="479">
        <v>20261</v>
      </c>
      <c r="F243" s="497" t="s">
        <v>38</v>
      </c>
      <c r="G243" s="497" t="s">
        <v>80</v>
      </c>
      <c r="H243" s="497" t="s">
        <v>88</v>
      </c>
      <c r="I243" s="497">
        <v>1</v>
      </c>
      <c r="J243" s="497" t="s">
        <v>41</v>
      </c>
      <c r="K243" s="497" t="s">
        <v>41</v>
      </c>
      <c r="L243" s="499" t="s">
        <v>730</v>
      </c>
      <c r="M243" s="533" t="s">
        <v>585</v>
      </c>
      <c r="N243" s="479" t="s">
        <v>586</v>
      </c>
      <c r="O243" s="479" t="s">
        <v>578</v>
      </c>
      <c r="P243" s="497" t="s">
        <v>579</v>
      </c>
      <c r="Q243" s="479">
        <v>4</v>
      </c>
      <c r="R243" s="479">
        <v>0</v>
      </c>
      <c r="S243" s="479">
        <v>4</v>
      </c>
      <c r="T243" s="479">
        <v>4</v>
      </c>
      <c r="U243" s="469"/>
      <c r="V243" s="547">
        <v>40</v>
      </c>
      <c r="W243" s="497">
        <v>70768072</v>
      </c>
      <c r="X243" s="562" t="s">
        <v>385</v>
      </c>
      <c r="Y243" s="479" t="s">
        <v>579</v>
      </c>
      <c r="Z243" s="479"/>
      <c r="AA243" s="497"/>
      <c r="AB243" s="497"/>
      <c r="AC243" s="497" t="s">
        <v>643</v>
      </c>
      <c r="AD243" s="497"/>
      <c r="AE243" s="479"/>
      <c r="AF243" s="497"/>
      <c r="AG243" s="497"/>
      <c r="AH243" s="497" t="s">
        <v>582</v>
      </c>
      <c r="AI243" s="479">
        <v>3</v>
      </c>
      <c r="AJ243" s="479">
        <v>14</v>
      </c>
      <c r="AK243" s="479">
        <v>20</v>
      </c>
      <c r="AL243" s="479">
        <v>17</v>
      </c>
      <c r="AM243" s="479">
        <v>40</v>
      </c>
      <c r="AN243" s="490">
        <f>IF(AJ243="",S243,ROUND(((((AL243/24)+(AM243/1440))-((AJ243/24)+(AK243/1440)))*1440/50),5))</f>
        <v>4</v>
      </c>
      <c r="AO243" s="491">
        <f>AJ243/24+AK243/1440</f>
        <v>0.59722222222222221</v>
      </c>
      <c r="AP243" s="491">
        <f>AL243/24+AM243/1440</f>
        <v>0.73611111111111116</v>
      </c>
      <c r="AQ243" s="23" t="str" cm="1">
        <f t="array" ref="AQ243">IF(X243="","",IF(SUMPRODUCT((X243=$X$7:$X$2085)*(AI243=$AI$7:$AI$2085)*(AO243=$AO$7:$AO$2085)*(AP243=$AP$7:$AP$2085)*(ROW($X$7:$X$2085)&lt;&gt;ROW(X243))*((S243=0)*($S$7:$S$2085&gt;0)+(S243&gt;0)*($S$7:$S$2085=0)))&gt;0,"SALONES UNIDOS",IF(SUMPRODUCT((X243=$X$7:$X$2085)*(AI243=$AI$7:$AI$2085)*((AO243&lt;$AP$7:$AP$2085)*(AP243&gt;$AO$7:$AO$2085))*(ROW($X$7:$X$2085)&lt;&gt;ROW(X243)))&gt;0,"Cruzado","Sin cruce")))</f>
        <v>Sin cruce</v>
      </c>
      <c r="AR243" s="23" t="str" cm="1">
        <f t="array" ref="AR243">IF(AE243="","",IF(SUMPRODUCT((AE243=$AE$7:$AE$2085)*(AI243=$AI$7:$AI$2085)*(AO243=$AO$7:$AO$2085)*(AP243=$AP$7:$AP$2085)*(ROW($AE$7:$AE$2085)&lt;&gt;ROW(AE243))*((S243=0)*($S$7:$S$2085&gt;0)+(S243&gt;0)*($S$7:$S$2085=0)))&gt;0,"SALONES UNIDOS",IF(SUMPRODUCT((AE243=$AE$7:$AE$2085)*(AI243=$AI$7:$AI$2085)*((AO243&lt;$AP$7:$AP$2085)*(AP243&gt;$AO$7:$AO$2085))*(ROW($AE$7:$AE$2085)&lt;&gt;ROW(AE243)))&gt;0,"Cruzado","Sin cruce")))</f>
        <v/>
      </c>
      <c r="AS243" s="94" t="str">
        <f t="shared" si="4"/>
        <v>OB1FILIALA</v>
      </c>
      <c r="AT243" s="94" t="str" cm="1">
        <f t="array" ref="AT243">IF(AS243="","",IF(SUMPRODUCT((AS243=$AS$7:$AS$2085)*(AI243=$AI$7:$AI$2085)*(AO243=$AO$7:$AO$2085)*(AP243=$AP$7:$AP$2085)*(ROW($AS$7:$AS$2085)&lt;&gt;ROW(AS243))*((S243=0)*($S$7:$S$2085&gt;0)+(S243&gt;0)*($S$7:$S$2085=0)))&gt;0,"SALONES UNIDOS",IF(SUMPRODUCT((AS243=$AS$7:$AS$2085)*(AI243=$AI$7:$AI$2085)*((AO243&lt;$AP$7:$AP$2085)*(AP243&gt;$AO$7:$AO$2085))*(ROW($AS$7:$AS$2085)&lt;&gt;ROW(AS243)))&gt;0,"Cruzado","Sin cruce")))</f>
        <v>Sin cruce</v>
      </c>
    </row>
    <row r="244" spans="3:46" s="9" customFormat="1" ht="18.75" hidden="1" customHeight="1">
      <c r="C244" s="496" t="s">
        <v>572</v>
      </c>
      <c r="D244" s="479" t="s">
        <v>727</v>
      </c>
      <c r="E244" s="479">
        <v>20261</v>
      </c>
      <c r="F244" s="497" t="s">
        <v>38</v>
      </c>
      <c r="G244" s="497" t="s">
        <v>80</v>
      </c>
      <c r="H244" s="497" t="s">
        <v>88</v>
      </c>
      <c r="I244" s="497">
        <v>1</v>
      </c>
      <c r="J244" s="497" t="s">
        <v>41</v>
      </c>
      <c r="K244" s="497" t="s">
        <v>41</v>
      </c>
      <c r="L244" s="499" t="s">
        <v>731</v>
      </c>
      <c r="M244" s="533" t="s">
        <v>732</v>
      </c>
      <c r="N244" s="479" t="s">
        <v>577</v>
      </c>
      <c r="O244" s="479" t="s">
        <v>578</v>
      </c>
      <c r="P244" s="497" t="s">
        <v>579</v>
      </c>
      <c r="Q244" s="479">
        <v>3</v>
      </c>
      <c r="R244" s="479">
        <v>2</v>
      </c>
      <c r="S244" s="479">
        <v>5</v>
      </c>
      <c r="T244" s="479">
        <v>4</v>
      </c>
      <c r="U244" s="469"/>
      <c r="V244" s="547">
        <v>40</v>
      </c>
      <c r="W244" s="497">
        <v>42709906</v>
      </c>
      <c r="X244" s="562" t="s">
        <v>282</v>
      </c>
      <c r="Y244" s="479" t="s">
        <v>579</v>
      </c>
      <c r="Z244" s="479"/>
      <c r="AA244" s="497"/>
      <c r="AB244" s="497"/>
      <c r="AC244" s="497" t="s">
        <v>643</v>
      </c>
      <c r="AD244" s="497"/>
      <c r="AE244" s="479"/>
      <c r="AF244" s="497"/>
      <c r="AG244" s="497"/>
      <c r="AH244" s="497" t="s">
        <v>203</v>
      </c>
      <c r="AI244" s="479">
        <v>1</v>
      </c>
      <c r="AJ244" s="479">
        <v>7</v>
      </c>
      <c r="AK244" s="479">
        <v>40</v>
      </c>
      <c r="AL244" s="479">
        <v>11</v>
      </c>
      <c r="AM244" s="479">
        <v>50</v>
      </c>
      <c r="AN244" s="490">
        <f>IF(AJ244="",S244,ROUND(((((AL244/24)+(AM244/1440))-((AJ244/24)+(AK244/1440)))*1440/50),5))</f>
        <v>5</v>
      </c>
      <c r="AO244" s="491">
        <f>AJ244/24+AK244/1440</f>
        <v>0.31944444444444448</v>
      </c>
      <c r="AP244" s="491">
        <f>AL244/24+AM244/1440</f>
        <v>0.49305555555555552</v>
      </c>
      <c r="AQ244" s="23" t="str" cm="1">
        <f t="array" ref="AQ244">IF(X244="","",IF(SUMPRODUCT((X244=$X$7:$X$2085)*(AI244=$AI$7:$AI$2085)*(AO244=$AO$7:$AO$2085)*(AP244=$AP$7:$AP$2085)*(ROW($X$7:$X$2085)&lt;&gt;ROW(X244))*((S244=0)*($S$7:$S$2085&gt;0)+(S244&gt;0)*($S$7:$S$2085=0)))&gt;0,"SALONES UNIDOS",IF(SUMPRODUCT((X244=$X$7:$X$2085)*(AI244=$AI$7:$AI$2085)*((AO244&lt;$AP$7:$AP$2085)*(AP244&gt;$AO$7:$AO$2085))*(ROW($X$7:$X$2085)&lt;&gt;ROW(X244)))&gt;0,"Cruzado","Sin cruce")))</f>
        <v>Sin cruce</v>
      </c>
      <c r="AR244" s="23" t="str" cm="1">
        <f t="array" ref="AR244">IF(AE244="","",IF(SUMPRODUCT((AE244=$AE$7:$AE$2085)*(AI244=$AI$7:$AI$2085)*(AO244=$AO$7:$AO$2085)*(AP244=$AP$7:$AP$2085)*(ROW($AE$7:$AE$2085)&lt;&gt;ROW(AE244))*((S244=0)*($S$7:$S$2085&gt;0)+(S244&gt;0)*($S$7:$S$2085=0)))&gt;0,"SALONES UNIDOS",IF(SUMPRODUCT((AE244=$AE$7:$AE$2085)*(AI244=$AI$7:$AI$2085)*((AO244&lt;$AP$7:$AP$2085)*(AP244&gt;$AO$7:$AO$2085))*(ROW($AE$7:$AE$2085)&lt;&gt;ROW(AE244)))&gt;0,"Cruzado","Sin cruce")))</f>
        <v/>
      </c>
      <c r="AS244" s="94" t="str">
        <f t="shared" si="4"/>
        <v>OB1FILIALA</v>
      </c>
      <c r="AT244" s="94" t="str" cm="1">
        <f t="array" ref="AT244">IF(AS244="","",IF(SUMPRODUCT((AS244=$AS$7:$AS$2085)*(AI244=$AI$7:$AI$2085)*(AO244=$AO$7:$AO$2085)*(AP244=$AP$7:$AP$2085)*(ROW($AS$7:$AS$2085)&lt;&gt;ROW(AS244))*((S244=0)*($S$7:$S$2085&gt;0)+(S244&gt;0)*($S$7:$S$2085=0)))&gt;0,"SALONES UNIDOS",IF(SUMPRODUCT((AS244=$AS$7:$AS$2085)*(AI244=$AI$7:$AI$2085)*((AO244&lt;$AP$7:$AP$2085)*(AP244&gt;$AO$7:$AO$2085))*(ROW($AS$7:$AS$2085)&lt;&gt;ROW(AS244)))&gt;0,"Cruzado","Sin cruce")))</f>
        <v>Sin cruce</v>
      </c>
    </row>
    <row r="245" spans="3:46" s="9" customFormat="1" ht="18.75" hidden="1" customHeight="1">
      <c r="C245" s="496" t="s">
        <v>572</v>
      </c>
      <c r="D245" s="479" t="s">
        <v>727</v>
      </c>
      <c r="E245" s="479">
        <v>20261</v>
      </c>
      <c r="F245" s="497" t="s">
        <v>38</v>
      </c>
      <c r="G245" s="497" t="s">
        <v>80</v>
      </c>
      <c r="H245" s="497" t="s">
        <v>88</v>
      </c>
      <c r="I245" s="497">
        <v>1</v>
      </c>
      <c r="J245" s="497" t="s">
        <v>41</v>
      </c>
      <c r="K245" s="497" t="s">
        <v>41</v>
      </c>
      <c r="L245" s="499" t="s">
        <v>733</v>
      </c>
      <c r="M245" s="533" t="s">
        <v>591</v>
      </c>
      <c r="N245" s="479" t="s">
        <v>586</v>
      </c>
      <c r="O245" s="479" t="s">
        <v>578</v>
      </c>
      <c r="P245" s="497" t="s">
        <v>579</v>
      </c>
      <c r="Q245" s="479">
        <v>3</v>
      </c>
      <c r="R245" s="479">
        <v>0</v>
      </c>
      <c r="S245" s="479">
        <v>3</v>
      </c>
      <c r="T245" s="479">
        <v>4</v>
      </c>
      <c r="U245" s="469"/>
      <c r="V245" s="547">
        <v>40</v>
      </c>
      <c r="W245" s="497">
        <v>21416373</v>
      </c>
      <c r="X245" s="562" t="s">
        <v>222</v>
      </c>
      <c r="Y245" s="479" t="s">
        <v>579</v>
      </c>
      <c r="Z245" s="479"/>
      <c r="AA245" s="497"/>
      <c r="AB245" s="497"/>
      <c r="AC245" s="497" t="s">
        <v>643</v>
      </c>
      <c r="AD245" s="497"/>
      <c r="AE245" s="479"/>
      <c r="AF245" s="497"/>
      <c r="AG245" s="497"/>
      <c r="AH245" s="497" t="s">
        <v>582</v>
      </c>
      <c r="AI245" s="479">
        <v>4</v>
      </c>
      <c r="AJ245" s="479">
        <v>14</v>
      </c>
      <c r="AK245" s="479">
        <v>20</v>
      </c>
      <c r="AL245" s="479">
        <v>16</v>
      </c>
      <c r="AM245" s="479">
        <v>50</v>
      </c>
      <c r="AN245" s="490">
        <f>IF(AJ245="",S245,ROUND(((((AL245/24)+(AM245/1440))-((AJ245/24)+(AK245/1440)))*1440/50),5))</f>
        <v>3</v>
      </c>
      <c r="AO245" s="491">
        <f>AJ245/24+AK245/1440</f>
        <v>0.59722222222222221</v>
      </c>
      <c r="AP245" s="491">
        <f>AL245/24+AM245/1440</f>
        <v>0.70138888888888884</v>
      </c>
      <c r="AQ245" s="23" t="str" cm="1">
        <f t="array" ref="AQ245">IF(X245="","",IF(SUMPRODUCT((X245=$X$7:$X$2085)*(AI245=$AI$7:$AI$2085)*(AO245=$AO$7:$AO$2085)*(AP245=$AP$7:$AP$2085)*(ROW($X$7:$X$2085)&lt;&gt;ROW(X245))*((S245=0)*($S$7:$S$2085&gt;0)+(S245&gt;0)*($S$7:$S$2085=0)))&gt;0,"SALONES UNIDOS",IF(SUMPRODUCT((X245=$X$7:$X$2085)*(AI245=$AI$7:$AI$2085)*((AO245&lt;$AP$7:$AP$2085)*(AP245&gt;$AO$7:$AO$2085))*(ROW($X$7:$X$2085)&lt;&gt;ROW(X245)))&gt;0,"Cruzado","Sin cruce")))</f>
        <v>Sin cruce</v>
      </c>
      <c r="AR245" s="23" t="str" cm="1">
        <f t="array" ref="AR245">IF(AE245="","",IF(SUMPRODUCT((AE245=$AE$7:$AE$2085)*(AI245=$AI$7:$AI$2085)*(AO245=$AO$7:$AO$2085)*(AP245=$AP$7:$AP$2085)*(ROW($AE$7:$AE$2085)&lt;&gt;ROW(AE245))*((S245=0)*($S$7:$S$2085&gt;0)+(S245&gt;0)*($S$7:$S$2085=0)))&gt;0,"SALONES UNIDOS",IF(SUMPRODUCT((AE245=$AE$7:$AE$2085)*(AI245=$AI$7:$AI$2085)*((AO245&lt;$AP$7:$AP$2085)*(AP245&gt;$AO$7:$AO$2085))*(ROW($AE$7:$AE$2085)&lt;&gt;ROW(AE245)))&gt;0,"Cruzado","Sin cruce")))</f>
        <v/>
      </c>
      <c r="AS245" s="94" t="str">
        <f t="shared" si="4"/>
        <v>OB1FILIALA</v>
      </c>
      <c r="AT245" s="94" t="str" cm="1">
        <f t="array" ref="AT245">IF(AS245="","",IF(SUMPRODUCT((AS245=$AS$7:$AS$2085)*(AI245=$AI$7:$AI$2085)*(AO245=$AO$7:$AO$2085)*(AP245=$AP$7:$AP$2085)*(ROW($AS$7:$AS$2085)&lt;&gt;ROW(AS245))*((S245=0)*($S$7:$S$2085&gt;0)+(S245&gt;0)*($S$7:$S$2085=0)))&gt;0,"SALONES UNIDOS",IF(SUMPRODUCT((AS245=$AS$7:$AS$2085)*(AI245=$AI$7:$AI$2085)*((AO245&lt;$AP$7:$AP$2085)*(AP245&gt;$AO$7:$AO$2085))*(ROW($AS$7:$AS$2085)&lt;&gt;ROW(AS245)))&gt;0,"Cruzado","Sin cruce")))</f>
        <v>Sin cruce</v>
      </c>
    </row>
    <row r="246" spans="3:46" s="9" customFormat="1" ht="18.75" hidden="1" customHeight="1">
      <c r="C246" s="496" t="s">
        <v>572</v>
      </c>
      <c r="D246" s="479" t="s">
        <v>727</v>
      </c>
      <c r="E246" s="479">
        <v>20261</v>
      </c>
      <c r="F246" s="497" t="s">
        <v>38</v>
      </c>
      <c r="G246" s="497" t="s">
        <v>80</v>
      </c>
      <c r="H246" s="497" t="s">
        <v>88</v>
      </c>
      <c r="I246" s="497">
        <v>1</v>
      </c>
      <c r="J246" s="497" t="s">
        <v>41</v>
      </c>
      <c r="K246" s="497" t="s">
        <v>41</v>
      </c>
      <c r="L246" s="499" t="s">
        <v>733</v>
      </c>
      <c r="M246" s="533" t="s">
        <v>591</v>
      </c>
      <c r="N246" s="479" t="s">
        <v>586</v>
      </c>
      <c r="O246" s="479" t="s">
        <v>578</v>
      </c>
      <c r="P246" s="479" t="s">
        <v>579</v>
      </c>
      <c r="Q246" s="479">
        <v>0</v>
      </c>
      <c r="R246" s="479">
        <v>2</v>
      </c>
      <c r="S246" s="479">
        <v>2</v>
      </c>
      <c r="T246" s="479">
        <v>4</v>
      </c>
      <c r="U246" s="469"/>
      <c r="V246" s="547">
        <v>40</v>
      </c>
      <c r="W246" s="497">
        <v>21416373</v>
      </c>
      <c r="X246" s="562" t="s">
        <v>222</v>
      </c>
      <c r="Y246" s="479" t="s">
        <v>579</v>
      </c>
      <c r="Z246" s="479"/>
      <c r="AA246" s="497"/>
      <c r="AB246" s="497"/>
      <c r="AC246" s="497" t="s">
        <v>643</v>
      </c>
      <c r="AD246" s="497"/>
      <c r="AE246" s="479"/>
      <c r="AF246" s="497"/>
      <c r="AG246" s="497"/>
      <c r="AH246" s="497" t="s">
        <v>100</v>
      </c>
      <c r="AI246" s="479">
        <v>4</v>
      </c>
      <c r="AJ246" s="479">
        <v>16</v>
      </c>
      <c r="AK246" s="479">
        <v>50</v>
      </c>
      <c r="AL246" s="479">
        <v>18</v>
      </c>
      <c r="AM246" s="479">
        <v>30</v>
      </c>
      <c r="AN246" s="490">
        <f>IF(AJ246="",S246,ROUND(((((AL246/24)+(AM246/1440))-((AJ246/24)+(AK246/1440)))*1440/50),5))</f>
        <v>2</v>
      </c>
      <c r="AO246" s="491">
        <f>AJ246/24+AK246/1440</f>
        <v>0.70138888888888884</v>
      </c>
      <c r="AP246" s="491">
        <f>AL246/24+AM246/1440</f>
        <v>0.77083333333333337</v>
      </c>
      <c r="AQ246" s="23" t="str" cm="1">
        <f t="array" ref="AQ246">IF(X246="","",IF(SUMPRODUCT((X246=$X$7:$X$2085)*(AI246=$AI$7:$AI$2085)*(AO246=$AO$7:$AO$2085)*(AP246=$AP$7:$AP$2085)*(ROW($X$7:$X$2085)&lt;&gt;ROW(X246))*((S246=0)*($S$7:$S$2085&gt;0)+(S246&gt;0)*($S$7:$S$2085=0)))&gt;0,"SALONES UNIDOS",IF(SUMPRODUCT((X246=$X$7:$X$2085)*(AI246=$AI$7:$AI$2085)*((AO246&lt;$AP$7:$AP$2085)*(AP246&gt;$AO$7:$AO$2085))*(ROW($X$7:$X$2085)&lt;&gt;ROW(X246)))&gt;0,"Cruzado","Sin cruce")))</f>
        <v>Sin cruce</v>
      </c>
      <c r="AR246" s="23" t="str" cm="1">
        <f t="array" ref="AR246">IF(AE246="","",IF(SUMPRODUCT((AE246=$AE$7:$AE$2085)*(AI246=$AI$7:$AI$2085)*(AO246=$AO$7:$AO$2085)*(AP246=$AP$7:$AP$2085)*(ROW($AE$7:$AE$2085)&lt;&gt;ROW(AE246))*((S246=0)*($S$7:$S$2085&gt;0)+(S246&gt;0)*($S$7:$S$2085=0)))&gt;0,"SALONES UNIDOS",IF(SUMPRODUCT((AE246=$AE$7:$AE$2085)*(AI246=$AI$7:$AI$2085)*((AO246&lt;$AP$7:$AP$2085)*(AP246&gt;$AO$7:$AO$2085))*(ROW($AE$7:$AE$2085)&lt;&gt;ROW(AE246)))&gt;0,"Cruzado","Sin cruce")))</f>
        <v/>
      </c>
      <c r="AS246" s="94" t="str">
        <f t="shared" si="4"/>
        <v>OB1FILIALA</v>
      </c>
      <c r="AT246" s="94" t="str" cm="1">
        <f t="array" ref="AT246">IF(AS246="","",IF(SUMPRODUCT((AS246=$AS$7:$AS$2085)*(AI246=$AI$7:$AI$2085)*(AO246=$AO$7:$AO$2085)*(AP246=$AP$7:$AP$2085)*(ROW($AS$7:$AS$2085)&lt;&gt;ROW(AS246))*((S246=0)*($S$7:$S$2085&gt;0)+(S246&gt;0)*($S$7:$S$2085=0)))&gt;0,"SALONES UNIDOS",IF(SUMPRODUCT((AS246=$AS$7:$AS$2085)*(AI246=$AI$7:$AI$2085)*((AO246&lt;$AP$7:$AP$2085)*(AP246&gt;$AO$7:$AO$2085))*(ROW($AS$7:$AS$2085)&lt;&gt;ROW(AS246)))&gt;0,"Cruzado","Sin cruce")))</f>
        <v>Sin cruce</v>
      </c>
    </row>
    <row r="247" spans="3:46" s="9" customFormat="1" ht="18.75" hidden="1" customHeight="1">
      <c r="C247" s="496" t="s">
        <v>572</v>
      </c>
      <c r="D247" s="479" t="s">
        <v>727</v>
      </c>
      <c r="E247" s="479">
        <v>20261</v>
      </c>
      <c r="F247" s="497" t="s">
        <v>38</v>
      </c>
      <c r="G247" s="497" t="s">
        <v>80</v>
      </c>
      <c r="H247" s="497" t="s">
        <v>88</v>
      </c>
      <c r="I247" s="497">
        <v>1</v>
      </c>
      <c r="J247" s="497" t="s">
        <v>41</v>
      </c>
      <c r="K247" s="497" t="s">
        <v>41</v>
      </c>
      <c r="L247" s="499" t="s">
        <v>734</v>
      </c>
      <c r="M247" s="533" t="s">
        <v>593</v>
      </c>
      <c r="N247" s="479" t="s">
        <v>586</v>
      </c>
      <c r="O247" s="479" t="s">
        <v>578</v>
      </c>
      <c r="P247" s="497" t="s">
        <v>579</v>
      </c>
      <c r="Q247" s="479">
        <v>4</v>
      </c>
      <c r="R247" s="479">
        <v>0</v>
      </c>
      <c r="S247" s="479">
        <v>4</v>
      </c>
      <c r="T247" s="479">
        <v>4</v>
      </c>
      <c r="U247" s="469"/>
      <c r="V247" s="547">
        <v>40</v>
      </c>
      <c r="W247" s="497">
        <v>7757185</v>
      </c>
      <c r="X247" s="562" t="s">
        <v>380</v>
      </c>
      <c r="Y247" s="479" t="s">
        <v>579</v>
      </c>
      <c r="Z247" s="479"/>
      <c r="AA247" s="497"/>
      <c r="AB247" s="497"/>
      <c r="AC247" s="497" t="s">
        <v>643</v>
      </c>
      <c r="AD247" s="497"/>
      <c r="AE247" s="479"/>
      <c r="AF247" s="497"/>
      <c r="AG247" s="497"/>
      <c r="AH247" s="497" t="s">
        <v>582</v>
      </c>
      <c r="AI247" s="479">
        <v>4</v>
      </c>
      <c r="AJ247" s="479">
        <v>8</v>
      </c>
      <c r="AK247" s="479">
        <v>30</v>
      </c>
      <c r="AL247" s="479">
        <v>11</v>
      </c>
      <c r="AM247" s="479">
        <v>50</v>
      </c>
      <c r="AN247" s="490">
        <f>IF(AJ247="",S247,ROUND(((((AL247/24)+(AM247/1440))-((AJ247/24)+(AK247/1440)))*1440/50),5))</f>
        <v>4</v>
      </c>
      <c r="AO247" s="491">
        <f>AJ247/24+AK247/1440</f>
        <v>0.35416666666666663</v>
      </c>
      <c r="AP247" s="491">
        <f>AL247/24+AM247/1440</f>
        <v>0.49305555555555552</v>
      </c>
      <c r="AQ247" s="23" t="str" cm="1">
        <f t="array" ref="AQ247">IF(X247="","",IF(SUMPRODUCT((X247=$X$7:$X$2085)*(AI247=$AI$7:$AI$2085)*(AO247=$AO$7:$AO$2085)*(AP247=$AP$7:$AP$2085)*(ROW($X$7:$X$2085)&lt;&gt;ROW(X247))*((S247=0)*($S$7:$S$2085&gt;0)+(S247&gt;0)*($S$7:$S$2085=0)))&gt;0,"SALONES UNIDOS",IF(SUMPRODUCT((X247=$X$7:$X$2085)*(AI247=$AI$7:$AI$2085)*((AO247&lt;$AP$7:$AP$2085)*(AP247&gt;$AO$7:$AO$2085))*(ROW($X$7:$X$2085)&lt;&gt;ROW(X247)))&gt;0,"Cruzado","Sin cruce")))</f>
        <v>Sin cruce</v>
      </c>
      <c r="AR247" s="23" t="str" cm="1">
        <f t="array" ref="AR247">IF(AE247="","",IF(SUMPRODUCT((AE247=$AE$7:$AE$2085)*(AI247=$AI$7:$AI$2085)*(AO247=$AO$7:$AO$2085)*(AP247=$AP$7:$AP$2085)*(ROW($AE$7:$AE$2085)&lt;&gt;ROW(AE247))*((S247=0)*($S$7:$S$2085&gt;0)+(S247&gt;0)*($S$7:$S$2085=0)))&gt;0,"SALONES UNIDOS",IF(SUMPRODUCT((AE247=$AE$7:$AE$2085)*(AI247=$AI$7:$AI$2085)*((AO247&lt;$AP$7:$AP$2085)*(AP247&gt;$AO$7:$AO$2085))*(ROW($AE$7:$AE$2085)&lt;&gt;ROW(AE247)))&gt;0,"Cruzado","Sin cruce")))</f>
        <v/>
      </c>
      <c r="AS247" s="94" t="str">
        <f t="shared" si="4"/>
        <v>OB1FILIALA</v>
      </c>
      <c r="AT247" s="94" t="str" cm="1">
        <f t="array" ref="AT247">IF(AS247="","",IF(SUMPRODUCT((AS247=$AS$7:$AS$2085)*(AI247=$AI$7:$AI$2085)*(AO247=$AO$7:$AO$2085)*(AP247=$AP$7:$AP$2085)*(ROW($AS$7:$AS$2085)&lt;&gt;ROW(AS247))*((S247=0)*($S$7:$S$2085&gt;0)+(S247&gt;0)*($S$7:$S$2085=0)))&gt;0,"SALONES UNIDOS",IF(SUMPRODUCT((AS247=$AS$7:$AS$2085)*(AI247=$AI$7:$AI$2085)*((AO247&lt;$AP$7:$AP$2085)*(AP247&gt;$AO$7:$AO$2085))*(ROW($AS$7:$AS$2085)&lt;&gt;ROW(AS247)))&gt;0,"Cruzado","Sin cruce")))</f>
        <v>Sin cruce</v>
      </c>
    </row>
    <row r="248" spans="3:46" s="9" customFormat="1" ht="18.75" hidden="1" customHeight="1">
      <c r="C248" s="496" t="s">
        <v>572</v>
      </c>
      <c r="D248" s="479" t="s">
        <v>727</v>
      </c>
      <c r="E248" s="479">
        <v>20261</v>
      </c>
      <c r="F248" s="497" t="s">
        <v>38</v>
      </c>
      <c r="G248" s="497" t="s">
        <v>80</v>
      </c>
      <c r="H248" s="497" t="s">
        <v>88</v>
      </c>
      <c r="I248" s="497">
        <v>1</v>
      </c>
      <c r="J248" s="497" t="s">
        <v>41</v>
      </c>
      <c r="K248" s="497" t="s">
        <v>41</v>
      </c>
      <c r="L248" s="499" t="s">
        <v>735</v>
      </c>
      <c r="M248" s="533" t="s">
        <v>595</v>
      </c>
      <c r="N248" s="479" t="s">
        <v>586</v>
      </c>
      <c r="O248" s="479" t="s">
        <v>578</v>
      </c>
      <c r="P248" s="497" t="s">
        <v>579</v>
      </c>
      <c r="Q248" s="479">
        <v>3</v>
      </c>
      <c r="R248" s="479">
        <v>2</v>
      </c>
      <c r="S248" s="479">
        <v>5</v>
      </c>
      <c r="T248" s="479">
        <v>4</v>
      </c>
      <c r="U248" s="469"/>
      <c r="V248" s="547">
        <v>40</v>
      </c>
      <c r="W248" s="616">
        <v>71819567</v>
      </c>
      <c r="X248" s="617" t="s">
        <v>226</v>
      </c>
      <c r="Y248" s="479" t="s">
        <v>579</v>
      </c>
      <c r="Z248" s="479"/>
      <c r="AA248" s="497"/>
      <c r="AB248" s="497"/>
      <c r="AC248" s="583" t="s">
        <v>589</v>
      </c>
      <c r="AD248" s="497"/>
      <c r="AE248" s="479"/>
      <c r="AF248" s="497"/>
      <c r="AG248" s="497"/>
      <c r="AH248" s="497" t="s">
        <v>203</v>
      </c>
      <c r="AI248" s="584">
        <v>2</v>
      </c>
      <c r="AJ248" s="584">
        <v>12</v>
      </c>
      <c r="AK248" s="584">
        <v>40</v>
      </c>
      <c r="AL248" s="584">
        <v>16</v>
      </c>
      <c r="AM248" s="584">
        <v>50</v>
      </c>
      <c r="AN248" s="490">
        <f>IF(AJ248="",S248,ROUND(((((AL248/24)+(AM248/1440))-((AJ248/24)+(AK248/1440)))*1440/50),5))</f>
        <v>5</v>
      </c>
      <c r="AO248" s="491">
        <f>AJ248/24+AK248/1440</f>
        <v>0.52777777777777779</v>
      </c>
      <c r="AP248" s="491">
        <f>AL248/24+AM248/1440</f>
        <v>0.70138888888888884</v>
      </c>
      <c r="AQ248" s="23" t="str" cm="1">
        <f t="array" ref="AQ248">IF(X248="","",IF(SUMPRODUCT((X248=$X$7:$X$2085)*(AI248=$AI$7:$AI$2085)*(AO248=$AO$7:$AO$2085)*(AP248=$AP$7:$AP$2085)*(ROW($X$7:$X$2085)&lt;&gt;ROW(X248))*((S248=0)*($S$7:$S$2085&gt;0)+(S248&gt;0)*($S$7:$S$2085=0)))&gt;0,"SALONES UNIDOS",IF(SUMPRODUCT((X248=$X$7:$X$2085)*(AI248=$AI$7:$AI$2085)*((AO248&lt;$AP$7:$AP$2085)*(AP248&gt;$AO$7:$AO$2085))*(ROW($X$7:$X$2085)&lt;&gt;ROW(X248)))&gt;0,"Cruzado","Sin cruce")))</f>
        <v>Sin cruce</v>
      </c>
      <c r="AR248" s="23" t="str" cm="1">
        <f t="array" ref="AR248">IF(AE248="","",IF(SUMPRODUCT((AE248=$AE$7:$AE$2085)*(AI248=$AI$7:$AI$2085)*(AO248=$AO$7:$AO$2085)*(AP248=$AP$7:$AP$2085)*(ROW($AE$7:$AE$2085)&lt;&gt;ROW(AE248))*((S248=0)*($S$7:$S$2085&gt;0)+(S248&gt;0)*($S$7:$S$2085=0)))&gt;0,"SALONES UNIDOS",IF(SUMPRODUCT((AE248=$AE$7:$AE$2085)*(AI248=$AI$7:$AI$2085)*((AO248&lt;$AP$7:$AP$2085)*(AP248&gt;$AO$7:$AO$2085))*(ROW($AE$7:$AE$2085)&lt;&gt;ROW(AE248)))&gt;0,"Cruzado","Sin cruce")))</f>
        <v/>
      </c>
      <c r="AS248" s="94" t="str">
        <f t="shared" si="4"/>
        <v>OB1FILIALA</v>
      </c>
      <c r="AT248" s="94" t="str" cm="1">
        <f t="array" ref="AT248">IF(AS248="","",IF(SUMPRODUCT((AS248=$AS$7:$AS$2085)*(AI248=$AI$7:$AI$2085)*(AO248=$AO$7:$AO$2085)*(AP248=$AP$7:$AP$2085)*(ROW($AS$7:$AS$2085)&lt;&gt;ROW(AS248))*((S248=0)*($S$7:$S$2085&gt;0)+(S248&gt;0)*($S$7:$S$2085=0)))&gt;0,"SALONES UNIDOS",IF(SUMPRODUCT((AS248=$AS$7:$AS$2085)*(AI248=$AI$7:$AI$2085)*((AO248&lt;$AP$7:$AP$2085)*(AP248&gt;$AO$7:$AO$2085))*(ROW($AS$7:$AS$2085)&lt;&gt;ROW(AS248)))&gt;0,"Cruzado","Sin cruce")))</f>
        <v>Sin cruce</v>
      </c>
    </row>
    <row r="249" spans="3:46" s="9" customFormat="1" ht="18.75" hidden="1" customHeight="1">
      <c r="C249" s="496" t="s">
        <v>572</v>
      </c>
      <c r="D249" s="479" t="s">
        <v>727</v>
      </c>
      <c r="E249" s="479">
        <v>20261</v>
      </c>
      <c r="F249" s="497" t="s">
        <v>38</v>
      </c>
      <c r="G249" s="497" t="s">
        <v>80</v>
      </c>
      <c r="H249" s="497" t="s">
        <v>88</v>
      </c>
      <c r="I249" s="497">
        <v>1</v>
      </c>
      <c r="J249" s="497" t="s">
        <v>51</v>
      </c>
      <c r="K249" s="497" t="s">
        <v>51</v>
      </c>
      <c r="L249" s="499" t="s">
        <v>728</v>
      </c>
      <c r="M249" s="533" t="s">
        <v>729</v>
      </c>
      <c r="N249" s="479" t="s">
        <v>586</v>
      </c>
      <c r="O249" s="479" t="s">
        <v>578</v>
      </c>
      <c r="P249" s="497" t="s">
        <v>579</v>
      </c>
      <c r="Q249" s="479">
        <v>4</v>
      </c>
      <c r="R249" s="479">
        <v>0</v>
      </c>
      <c r="S249" s="479">
        <v>4</v>
      </c>
      <c r="T249" s="479">
        <v>4</v>
      </c>
      <c r="U249" s="469"/>
      <c r="V249" s="547">
        <v>40</v>
      </c>
      <c r="W249" s="497">
        <v>70089866</v>
      </c>
      <c r="X249" s="562" t="s">
        <v>339</v>
      </c>
      <c r="Y249" s="479" t="s">
        <v>579</v>
      </c>
      <c r="Z249" s="479"/>
      <c r="AA249" s="497"/>
      <c r="AB249" s="497"/>
      <c r="AC249" s="497" t="s">
        <v>589</v>
      </c>
      <c r="AD249" s="497"/>
      <c r="AE249" s="479"/>
      <c r="AF249" s="497"/>
      <c r="AG249" s="497"/>
      <c r="AH249" s="497" t="s">
        <v>582</v>
      </c>
      <c r="AI249" s="479">
        <v>1</v>
      </c>
      <c r="AJ249" s="479">
        <v>15</v>
      </c>
      <c r="AK249" s="479">
        <v>10</v>
      </c>
      <c r="AL249" s="479">
        <v>18</v>
      </c>
      <c r="AM249" s="479">
        <v>30</v>
      </c>
      <c r="AN249" s="490">
        <f>IF(AJ249="",S249,ROUND(((((AL249/24)+(AM249/1440))-((AJ249/24)+(AK249/1440)))*1440/50),5))</f>
        <v>4</v>
      </c>
      <c r="AO249" s="491">
        <f>AJ249/24+AK249/1440</f>
        <v>0.63194444444444442</v>
      </c>
      <c r="AP249" s="491">
        <f>AL249/24+AM249/1440</f>
        <v>0.77083333333333337</v>
      </c>
      <c r="AQ249" s="23" t="str" cm="1">
        <f t="array" ref="AQ249">IF(X249="","",IF(SUMPRODUCT((X249=$X$7:$X$2085)*(AI249=$AI$7:$AI$2085)*(AO249=$AO$7:$AO$2085)*(AP249=$AP$7:$AP$2085)*(ROW($X$7:$X$2085)&lt;&gt;ROW(X249))*((S249=0)*($S$7:$S$2085&gt;0)+(S249&gt;0)*($S$7:$S$2085=0)))&gt;0,"SALONES UNIDOS",IF(SUMPRODUCT((X249=$X$7:$X$2085)*(AI249=$AI$7:$AI$2085)*((AO249&lt;$AP$7:$AP$2085)*(AP249&gt;$AO$7:$AO$2085))*(ROW($X$7:$X$2085)&lt;&gt;ROW(X249)))&gt;0,"Cruzado","Sin cruce")))</f>
        <v>Sin cruce</v>
      </c>
      <c r="AR249" s="23" t="str" cm="1">
        <f t="array" ref="AR249">IF(AE249="","",IF(SUMPRODUCT((AE249=$AE$7:$AE$2085)*(AI249=$AI$7:$AI$2085)*(AO249=$AO$7:$AO$2085)*(AP249=$AP$7:$AP$2085)*(ROW($AE$7:$AE$2085)&lt;&gt;ROW(AE249))*((S249=0)*($S$7:$S$2085&gt;0)+(S249&gt;0)*($S$7:$S$2085=0)))&gt;0,"SALONES UNIDOS",IF(SUMPRODUCT((AE249=$AE$7:$AE$2085)*(AI249=$AI$7:$AI$2085)*((AO249&lt;$AP$7:$AP$2085)*(AP249&gt;$AO$7:$AO$2085))*(ROW($AE$7:$AE$2085)&lt;&gt;ROW(AE249)))&gt;0,"Cruzado","Sin cruce")))</f>
        <v/>
      </c>
      <c r="AS249" s="94" t="str">
        <f t="shared" si="4"/>
        <v>OB1FILIALB</v>
      </c>
      <c r="AT249" s="94" t="str" cm="1">
        <f t="array" ref="AT249">IF(AS249="","",IF(SUMPRODUCT((AS249=$AS$7:$AS$2085)*(AI249=$AI$7:$AI$2085)*(AO249=$AO$7:$AO$2085)*(AP249=$AP$7:$AP$2085)*(ROW($AS$7:$AS$2085)&lt;&gt;ROW(AS249))*((S249=0)*($S$7:$S$2085&gt;0)+(S249&gt;0)*($S$7:$S$2085=0)))&gt;0,"SALONES UNIDOS",IF(SUMPRODUCT((AS249=$AS$7:$AS$2085)*(AI249=$AI$7:$AI$2085)*((AO249&lt;$AP$7:$AP$2085)*(AP249&gt;$AO$7:$AO$2085))*(ROW($AS$7:$AS$2085)&lt;&gt;ROW(AS249)))&gt;0,"Cruzado","Sin cruce")))</f>
        <v>Sin cruce</v>
      </c>
    </row>
    <row r="250" spans="3:46" s="9" customFormat="1" ht="18.75" hidden="1" customHeight="1">
      <c r="C250" s="496" t="s">
        <v>572</v>
      </c>
      <c r="D250" s="479" t="s">
        <v>727</v>
      </c>
      <c r="E250" s="479">
        <v>20261</v>
      </c>
      <c r="F250" s="497" t="s">
        <v>38</v>
      </c>
      <c r="G250" s="497" t="s">
        <v>80</v>
      </c>
      <c r="H250" s="497" t="s">
        <v>88</v>
      </c>
      <c r="I250" s="497">
        <v>1</v>
      </c>
      <c r="J250" s="497" t="s">
        <v>51</v>
      </c>
      <c r="K250" s="497" t="s">
        <v>51</v>
      </c>
      <c r="L250" s="499" t="s">
        <v>730</v>
      </c>
      <c r="M250" s="533" t="s">
        <v>585</v>
      </c>
      <c r="N250" s="479" t="s">
        <v>586</v>
      </c>
      <c r="O250" s="479" t="s">
        <v>578</v>
      </c>
      <c r="P250" s="497" t="s">
        <v>579</v>
      </c>
      <c r="Q250" s="479">
        <v>4</v>
      </c>
      <c r="R250" s="479">
        <v>0</v>
      </c>
      <c r="S250" s="479">
        <v>4</v>
      </c>
      <c r="T250" s="479">
        <v>4</v>
      </c>
      <c r="U250" s="469"/>
      <c r="V250" s="547">
        <v>40</v>
      </c>
      <c r="W250" s="580">
        <v>75375310</v>
      </c>
      <c r="X250" s="581" t="s">
        <v>406</v>
      </c>
      <c r="Y250" s="479" t="s">
        <v>579</v>
      </c>
      <c r="Z250" s="479"/>
      <c r="AA250" s="497"/>
      <c r="AB250" s="497"/>
      <c r="AC250" s="497" t="s">
        <v>589</v>
      </c>
      <c r="AD250" s="497"/>
      <c r="AE250" s="479"/>
      <c r="AF250" s="497"/>
      <c r="AG250" s="497"/>
      <c r="AH250" s="497" t="s">
        <v>582</v>
      </c>
      <c r="AI250" s="479">
        <v>4</v>
      </c>
      <c r="AJ250" s="479">
        <v>7</v>
      </c>
      <c r="AK250" s="479">
        <v>40</v>
      </c>
      <c r="AL250" s="479">
        <v>11</v>
      </c>
      <c r="AM250" s="479">
        <v>0</v>
      </c>
      <c r="AN250" s="490">
        <f>IF(AJ250="",S250,ROUND(((((AL250/24)+(AM250/1440))-((AJ250/24)+(AK250/1440)))*1440/50),5))</f>
        <v>4</v>
      </c>
      <c r="AO250" s="491">
        <f>AJ250/24+AK250/1440</f>
        <v>0.31944444444444448</v>
      </c>
      <c r="AP250" s="491">
        <f>AL250/24+AM250/1440</f>
        <v>0.45833333333333331</v>
      </c>
      <c r="AQ250" s="23" t="str" cm="1">
        <f t="array" ref="AQ250">IF(X250="","",IF(SUMPRODUCT((X250=$X$7:$X$2085)*(AI250=$AI$7:$AI$2085)*(AO250=$AO$7:$AO$2085)*(AP250=$AP$7:$AP$2085)*(ROW($X$7:$X$2085)&lt;&gt;ROW(X250))*((S250=0)*($S$7:$S$2085&gt;0)+(S250&gt;0)*($S$7:$S$2085=0)))&gt;0,"SALONES UNIDOS",IF(SUMPRODUCT((X250=$X$7:$X$2085)*(AI250=$AI$7:$AI$2085)*((AO250&lt;$AP$7:$AP$2085)*(AP250&gt;$AO$7:$AO$2085))*(ROW($X$7:$X$2085)&lt;&gt;ROW(X250)))&gt;0,"Cruzado","Sin cruce")))</f>
        <v>Sin cruce</v>
      </c>
      <c r="AR250" s="23" t="str" cm="1">
        <f t="array" ref="AR250">IF(AE250="","",IF(SUMPRODUCT((AE250=$AE$7:$AE$2085)*(AI250=$AI$7:$AI$2085)*(AO250=$AO$7:$AO$2085)*(AP250=$AP$7:$AP$2085)*(ROW($AE$7:$AE$2085)&lt;&gt;ROW(AE250))*((S250=0)*($S$7:$S$2085&gt;0)+(S250&gt;0)*($S$7:$S$2085=0)))&gt;0,"SALONES UNIDOS",IF(SUMPRODUCT((AE250=$AE$7:$AE$2085)*(AI250=$AI$7:$AI$2085)*((AO250&lt;$AP$7:$AP$2085)*(AP250&gt;$AO$7:$AO$2085))*(ROW($AE$7:$AE$2085)&lt;&gt;ROW(AE250)))&gt;0,"Cruzado","Sin cruce")))</f>
        <v/>
      </c>
      <c r="AS250" s="94" t="str">
        <f t="shared" si="4"/>
        <v>OB1FILIALB</v>
      </c>
      <c r="AT250" s="94" t="str" cm="1">
        <f t="array" ref="AT250">IF(AS250="","",IF(SUMPRODUCT((AS250=$AS$7:$AS$2085)*(AI250=$AI$7:$AI$2085)*(AO250=$AO$7:$AO$2085)*(AP250=$AP$7:$AP$2085)*(ROW($AS$7:$AS$2085)&lt;&gt;ROW(AS250))*((S250=0)*($S$7:$S$2085&gt;0)+(S250&gt;0)*($S$7:$S$2085=0)))&gt;0,"SALONES UNIDOS",IF(SUMPRODUCT((AS250=$AS$7:$AS$2085)*(AI250=$AI$7:$AI$2085)*((AO250&lt;$AP$7:$AP$2085)*(AP250&gt;$AO$7:$AO$2085))*(ROW($AS$7:$AS$2085)&lt;&gt;ROW(AS250)))&gt;0,"Cruzado","Sin cruce")))</f>
        <v>Sin cruce</v>
      </c>
    </row>
    <row r="251" spans="3:46" s="9" customFormat="1" ht="18.75" hidden="1" customHeight="1">
      <c r="C251" s="496" t="s">
        <v>572</v>
      </c>
      <c r="D251" s="479" t="s">
        <v>727</v>
      </c>
      <c r="E251" s="479">
        <v>20261</v>
      </c>
      <c r="F251" s="497" t="s">
        <v>38</v>
      </c>
      <c r="G251" s="497" t="s">
        <v>80</v>
      </c>
      <c r="H251" s="497" t="s">
        <v>88</v>
      </c>
      <c r="I251" s="497">
        <v>1</v>
      </c>
      <c r="J251" s="497" t="s">
        <v>51</v>
      </c>
      <c r="K251" s="497" t="s">
        <v>51</v>
      </c>
      <c r="L251" s="499" t="s">
        <v>731</v>
      </c>
      <c r="M251" s="533" t="s">
        <v>732</v>
      </c>
      <c r="N251" s="479" t="s">
        <v>577</v>
      </c>
      <c r="O251" s="479" t="s">
        <v>578</v>
      </c>
      <c r="P251" s="497" t="s">
        <v>579</v>
      </c>
      <c r="Q251" s="479">
        <v>3</v>
      </c>
      <c r="R251" s="479">
        <v>2</v>
      </c>
      <c r="S251" s="479">
        <v>5</v>
      </c>
      <c r="T251" s="479">
        <v>4</v>
      </c>
      <c r="U251" s="469"/>
      <c r="V251" s="547">
        <v>40</v>
      </c>
      <c r="W251" s="497">
        <v>42709906</v>
      </c>
      <c r="X251" s="562" t="s">
        <v>282</v>
      </c>
      <c r="Y251" s="479" t="s">
        <v>579</v>
      </c>
      <c r="Z251" s="479"/>
      <c r="AA251" s="497"/>
      <c r="AB251" s="497"/>
      <c r="AC251" s="497" t="s">
        <v>589</v>
      </c>
      <c r="AD251" s="497"/>
      <c r="AE251" s="479"/>
      <c r="AF251" s="497"/>
      <c r="AG251" s="497"/>
      <c r="AH251" s="497" t="s">
        <v>203</v>
      </c>
      <c r="AI251" s="479">
        <v>3</v>
      </c>
      <c r="AJ251" s="479">
        <v>7</v>
      </c>
      <c r="AK251" s="479">
        <v>40</v>
      </c>
      <c r="AL251" s="479">
        <v>11</v>
      </c>
      <c r="AM251" s="479">
        <v>50</v>
      </c>
      <c r="AN251" s="490">
        <f>IF(AJ251="",S251,ROUND(((((AL251/24)+(AM251/1440))-((AJ251/24)+(AK251/1440)))*1440/50),5))</f>
        <v>5</v>
      </c>
      <c r="AO251" s="491">
        <f>AJ251/24+AK251/1440</f>
        <v>0.31944444444444448</v>
      </c>
      <c r="AP251" s="491">
        <f>AL251/24+AM251/1440</f>
        <v>0.49305555555555552</v>
      </c>
      <c r="AQ251" s="23" t="str" cm="1">
        <f t="array" ref="AQ251">IF(X251="","",IF(SUMPRODUCT((X251=$X$7:$X$2085)*(AI251=$AI$7:$AI$2085)*(AO251=$AO$7:$AO$2085)*(AP251=$AP$7:$AP$2085)*(ROW($X$7:$X$2085)&lt;&gt;ROW(X251))*((S251=0)*($S$7:$S$2085&gt;0)+(S251&gt;0)*($S$7:$S$2085=0)))&gt;0,"SALONES UNIDOS",IF(SUMPRODUCT((X251=$X$7:$X$2085)*(AI251=$AI$7:$AI$2085)*((AO251&lt;$AP$7:$AP$2085)*(AP251&gt;$AO$7:$AO$2085))*(ROW($X$7:$X$2085)&lt;&gt;ROW(X251)))&gt;0,"Cruzado","Sin cruce")))</f>
        <v>Sin cruce</v>
      </c>
      <c r="AR251" s="23" t="str" cm="1">
        <f t="array" ref="AR251">IF(AE251="","",IF(SUMPRODUCT((AE251=$AE$7:$AE$2085)*(AI251=$AI$7:$AI$2085)*(AO251=$AO$7:$AO$2085)*(AP251=$AP$7:$AP$2085)*(ROW($AE$7:$AE$2085)&lt;&gt;ROW(AE251))*((S251=0)*($S$7:$S$2085&gt;0)+(S251&gt;0)*($S$7:$S$2085=0)))&gt;0,"SALONES UNIDOS",IF(SUMPRODUCT((AE251=$AE$7:$AE$2085)*(AI251=$AI$7:$AI$2085)*((AO251&lt;$AP$7:$AP$2085)*(AP251&gt;$AO$7:$AO$2085))*(ROW($AE$7:$AE$2085)&lt;&gt;ROW(AE251)))&gt;0,"Cruzado","Sin cruce")))</f>
        <v/>
      </c>
      <c r="AS251" s="94" t="str">
        <f t="shared" si="4"/>
        <v>OB1FILIALB</v>
      </c>
      <c r="AT251" s="94" t="str" cm="1">
        <f t="array" ref="AT251">IF(AS251="","",IF(SUMPRODUCT((AS251=$AS$7:$AS$2085)*(AI251=$AI$7:$AI$2085)*(AO251=$AO$7:$AO$2085)*(AP251=$AP$7:$AP$2085)*(ROW($AS$7:$AS$2085)&lt;&gt;ROW(AS251))*((S251=0)*($S$7:$S$2085&gt;0)+(S251&gt;0)*($S$7:$S$2085=0)))&gt;0,"SALONES UNIDOS",IF(SUMPRODUCT((AS251=$AS$7:$AS$2085)*(AI251=$AI$7:$AI$2085)*((AO251&lt;$AP$7:$AP$2085)*(AP251&gt;$AO$7:$AO$2085))*(ROW($AS$7:$AS$2085)&lt;&gt;ROW(AS251)))&gt;0,"Cruzado","Sin cruce")))</f>
        <v>Sin cruce</v>
      </c>
    </row>
    <row r="252" spans="3:46" s="9" customFormat="1" ht="18.75" hidden="1" customHeight="1">
      <c r="C252" s="496" t="s">
        <v>572</v>
      </c>
      <c r="D252" s="479" t="s">
        <v>727</v>
      </c>
      <c r="E252" s="479">
        <v>20261</v>
      </c>
      <c r="F252" s="497" t="s">
        <v>38</v>
      </c>
      <c r="G252" s="497" t="s">
        <v>80</v>
      </c>
      <c r="H252" s="497" t="s">
        <v>88</v>
      </c>
      <c r="I252" s="497">
        <v>1</v>
      </c>
      <c r="J252" s="497" t="s">
        <v>51</v>
      </c>
      <c r="K252" s="497" t="s">
        <v>51</v>
      </c>
      <c r="L252" s="499" t="s">
        <v>733</v>
      </c>
      <c r="M252" s="533" t="s">
        <v>591</v>
      </c>
      <c r="N252" s="479" t="s">
        <v>586</v>
      </c>
      <c r="O252" s="479" t="s">
        <v>578</v>
      </c>
      <c r="P252" s="497" t="s">
        <v>579</v>
      </c>
      <c r="Q252" s="479">
        <v>3</v>
      </c>
      <c r="R252" s="479">
        <v>2</v>
      </c>
      <c r="S252" s="479">
        <v>5</v>
      </c>
      <c r="T252" s="479">
        <v>4</v>
      </c>
      <c r="U252" s="469"/>
      <c r="V252" s="547">
        <v>40</v>
      </c>
      <c r="W252" s="497">
        <v>21416373</v>
      </c>
      <c r="X252" s="562" t="s">
        <v>222</v>
      </c>
      <c r="Y252" s="479" t="s">
        <v>579</v>
      </c>
      <c r="Z252" s="479"/>
      <c r="AA252" s="497"/>
      <c r="AB252" s="497"/>
      <c r="AC252" s="497" t="s">
        <v>589</v>
      </c>
      <c r="AD252" s="497"/>
      <c r="AE252" s="479"/>
      <c r="AF252" s="497"/>
      <c r="AG252" s="497"/>
      <c r="AH252" s="497" t="s">
        <v>203</v>
      </c>
      <c r="AI252" s="479">
        <v>1</v>
      </c>
      <c r="AJ252" s="479">
        <v>8</v>
      </c>
      <c r="AK252" s="479">
        <v>30</v>
      </c>
      <c r="AL252" s="479">
        <v>12</v>
      </c>
      <c r="AM252" s="479">
        <v>40</v>
      </c>
      <c r="AN252" s="490">
        <f>IF(AJ252="",S252,ROUND(((((AL252/24)+(AM252/1440))-((AJ252/24)+(AK252/1440)))*1440/50),5))</f>
        <v>5</v>
      </c>
      <c r="AO252" s="491">
        <f>AJ252/24+AK252/1440</f>
        <v>0.35416666666666663</v>
      </c>
      <c r="AP252" s="491">
        <f>AL252/24+AM252/1440</f>
        <v>0.52777777777777779</v>
      </c>
      <c r="AQ252" s="23" t="str" cm="1">
        <f t="array" ref="AQ252">IF(X252="","",IF(SUMPRODUCT((X252=$X$7:$X$2085)*(AI252=$AI$7:$AI$2085)*(AO252=$AO$7:$AO$2085)*(AP252=$AP$7:$AP$2085)*(ROW($X$7:$X$2085)&lt;&gt;ROW(X252))*((S252=0)*($S$7:$S$2085&gt;0)+(S252&gt;0)*($S$7:$S$2085=0)))&gt;0,"SALONES UNIDOS",IF(SUMPRODUCT((X252=$X$7:$X$2085)*(AI252=$AI$7:$AI$2085)*((AO252&lt;$AP$7:$AP$2085)*(AP252&gt;$AO$7:$AO$2085))*(ROW($X$7:$X$2085)&lt;&gt;ROW(X252)))&gt;0,"Cruzado","Sin cruce")))</f>
        <v>Sin cruce</v>
      </c>
      <c r="AR252" s="23" t="str" cm="1">
        <f t="array" ref="AR252">IF(AE252="","",IF(SUMPRODUCT((AE252=$AE$7:$AE$2085)*(AI252=$AI$7:$AI$2085)*(AO252=$AO$7:$AO$2085)*(AP252=$AP$7:$AP$2085)*(ROW($AE$7:$AE$2085)&lt;&gt;ROW(AE252))*((S252=0)*($S$7:$S$2085&gt;0)+(S252&gt;0)*($S$7:$S$2085=0)))&gt;0,"SALONES UNIDOS",IF(SUMPRODUCT((AE252=$AE$7:$AE$2085)*(AI252=$AI$7:$AI$2085)*((AO252&lt;$AP$7:$AP$2085)*(AP252&gt;$AO$7:$AO$2085))*(ROW($AE$7:$AE$2085)&lt;&gt;ROW(AE252)))&gt;0,"Cruzado","Sin cruce")))</f>
        <v/>
      </c>
      <c r="AS252" s="94" t="str">
        <f t="shared" si="4"/>
        <v>OB1FILIALB</v>
      </c>
      <c r="AT252" s="94" t="str" cm="1">
        <f t="array" ref="AT252">IF(AS252="","",IF(SUMPRODUCT((AS252=$AS$7:$AS$2085)*(AI252=$AI$7:$AI$2085)*(AO252=$AO$7:$AO$2085)*(AP252=$AP$7:$AP$2085)*(ROW($AS$7:$AS$2085)&lt;&gt;ROW(AS252))*((S252=0)*($S$7:$S$2085&gt;0)+(S252&gt;0)*($S$7:$S$2085=0)))&gt;0,"SALONES UNIDOS",IF(SUMPRODUCT((AS252=$AS$7:$AS$2085)*(AI252=$AI$7:$AI$2085)*((AO252&lt;$AP$7:$AP$2085)*(AP252&gt;$AO$7:$AO$2085))*(ROW($AS$7:$AS$2085)&lt;&gt;ROW(AS252)))&gt;0,"Cruzado","Sin cruce")))</f>
        <v>Sin cruce</v>
      </c>
    </row>
    <row r="253" spans="3:46" s="9" customFormat="1" ht="18.75" hidden="1" customHeight="1">
      <c r="C253" s="496" t="s">
        <v>572</v>
      </c>
      <c r="D253" s="479" t="s">
        <v>727</v>
      </c>
      <c r="E253" s="479">
        <v>20261</v>
      </c>
      <c r="F253" s="497" t="s">
        <v>38</v>
      </c>
      <c r="G253" s="497" t="s">
        <v>80</v>
      </c>
      <c r="H253" s="497" t="s">
        <v>88</v>
      </c>
      <c r="I253" s="497">
        <v>1</v>
      </c>
      <c r="J253" s="497" t="s">
        <v>51</v>
      </c>
      <c r="K253" s="497" t="s">
        <v>51</v>
      </c>
      <c r="L253" s="499" t="s">
        <v>734</v>
      </c>
      <c r="M253" s="533" t="s">
        <v>593</v>
      </c>
      <c r="N253" s="479" t="s">
        <v>586</v>
      </c>
      <c r="O253" s="479" t="s">
        <v>578</v>
      </c>
      <c r="P253" s="497" t="s">
        <v>579</v>
      </c>
      <c r="Q253" s="479">
        <v>4</v>
      </c>
      <c r="R253" s="479">
        <v>0</v>
      </c>
      <c r="S253" s="479">
        <v>4</v>
      </c>
      <c r="T253" s="479">
        <v>4</v>
      </c>
      <c r="U253" s="469"/>
      <c r="V253" s="547">
        <v>40</v>
      </c>
      <c r="W253" s="497">
        <v>21440811</v>
      </c>
      <c r="X253" s="562" t="s">
        <v>230</v>
      </c>
      <c r="Y253" s="479" t="s">
        <v>579</v>
      </c>
      <c r="Z253" s="479"/>
      <c r="AA253" s="497"/>
      <c r="AB253" s="497"/>
      <c r="AC253" s="497" t="s">
        <v>589</v>
      </c>
      <c r="AD253" s="497"/>
      <c r="AE253" s="479"/>
      <c r="AF253" s="497"/>
      <c r="AG253" s="497"/>
      <c r="AH253" s="497" t="s">
        <v>582</v>
      </c>
      <c r="AI253" s="479">
        <v>5</v>
      </c>
      <c r="AJ253" s="479">
        <v>7</v>
      </c>
      <c r="AK253" s="479">
        <v>40</v>
      </c>
      <c r="AL253" s="479">
        <v>11</v>
      </c>
      <c r="AM253" s="479">
        <v>0</v>
      </c>
      <c r="AN253" s="490">
        <f>IF(AJ253="",S253,ROUND(((((AL253/24)+(AM253/1440))-((AJ253/24)+(AK253/1440)))*1440/50),5))</f>
        <v>4</v>
      </c>
      <c r="AO253" s="491">
        <f>AJ253/24+AK253/1440</f>
        <v>0.31944444444444448</v>
      </c>
      <c r="AP253" s="491">
        <f>AL253/24+AM253/1440</f>
        <v>0.45833333333333331</v>
      </c>
      <c r="AQ253" s="23" t="str" cm="1">
        <f t="array" ref="AQ253">IF(X253="","",IF(SUMPRODUCT((X253=$X$7:$X$2085)*(AI253=$AI$7:$AI$2085)*(AO253=$AO$7:$AO$2085)*(AP253=$AP$7:$AP$2085)*(ROW($X$7:$X$2085)&lt;&gt;ROW(X253))*((S253=0)*($S$7:$S$2085&gt;0)+(S253&gt;0)*($S$7:$S$2085=0)))&gt;0,"SALONES UNIDOS",IF(SUMPRODUCT((X253=$X$7:$X$2085)*(AI253=$AI$7:$AI$2085)*((AO253&lt;$AP$7:$AP$2085)*(AP253&gt;$AO$7:$AO$2085))*(ROW($X$7:$X$2085)&lt;&gt;ROW(X253)))&gt;0,"Cruzado","Sin cruce")))</f>
        <v>Sin cruce</v>
      </c>
      <c r="AR253" s="23" t="str" cm="1">
        <f t="array" ref="AR253">IF(AE253="","",IF(SUMPRODUCT((AE253=$AE$7:$AE$2085)*(AI253=$AI$7:$AI$2085)*(AO253=$AO$7:$AO$2085)*(AP253=$AP$7:$AP$2085)*(ROW($AE$7:$AE$2085)&lt;&gt;ROW(AE253))*((S253=0)*($S$7:$S$2085&gt;0)+(S253&gt;0)*($S$7:$S$2085=0)))&gt;0,"SALONES UNIDOS",IF(SUMPRODUCT((AE253=$AE$7:$AE$2085)*(AI253=$AI$7:$AI$2085)*((AO253&lt;$AP$7:$AP$2085)*(AP253&gt;$AO$7:$AO$2085))*(ROW($AE$7:$AE$2085)&lt;&gt;ROW(AE253)))&gt;0,"Cruzado","Sin cruce")))</f>
        <v/>
      </c>
      <c r="AS253" s="94" t="str">
        <f t="shared" si="4"/>
        <v>OB1FILIALB</v>
      </c>
      <c r="AT253" s="94" t="str" cm="1">
        <f t="array" ref="AT253">IF(AS253="","",IF(SUMPRODUCT((AS253=$AS$7:$AS$2085)*(AI253=$AI$7:$AI$2085)*(AO253=$AO$7:$AO$2085)*(AP253=$AP$7:$AP$2085)*(ROW($AS$7:$AS$2085)&lt;&gt;ROW(AS253))*((S253=0)*($S$7:$S$2085&gt;0)+(S253&gt;0)*($S$7:$S$2085=0)))&gt;0,"SALONES UNIDOS",IF(SUMPRODUCT((AS253=$AS$7:$AS$2085)*(AI253=$AI$7:$AI$2085)*((AO253&lt;$AP$7:$AP$2085)*(AP253&gt;$AO$7:$AO$2085))*(ROW($AS$7:$AS$2085)&lt;&gt;ROW(AS253)))&gt;0,"Cruzado","Sin cruce")))</f>
        <v>Sin cruce</v>
      </c>
    </row>
    <row r="254" spans="3:46" s="9" customFormat="1" ht="18.75" hidden="1" customHeight="1">
      <c r="C254" s="496" t="s">
        <v>572</v>
      </c>
      <c r="D254" s="479" t="s">
        <v>727</v>
      </c>
      <c r="E254" s="479">
        <v>20261</v>
      </c>
      <c r="F254" s="497" t="s">
        <v>38</v>
      </c>
      <c r="G254" s="497" t="s">
        <v>80</v>
      </c>
      <c r="H254" s="497" t="s">
        <v>88</v>
      </c>
      <c r="I254" s="497">
        <v>1</v>
      </c>
      <c r="J254" s="497" t="s">
        <v>51</v>
      </c>
      <c r="K254" s="497" t="s">
        <v>51</v>
      </c>
      <c r="L254" s="499" t="s">
        <v>735</v>
      </c>
      <c r="M254" s="533" t="s">
        <v>595</v>
      </c>
      <c r="N254" s="479" t="s">
        <v>586</v>
      </c>
      <c r="O254" s="479" t="s">
        <v>578</v>
      </c>
      <c r="P254" s="497" t="s">
        <v>579</v>
      </c>
      <c r="Q254" s="479">
        <v>3</v>
      </c>
      <c r="R254" s="479">
        <v>2</v>
      </c>
      <c r="S254" s="479">
        <v>5</v>
      </c>
      <c r="T254" s="479">
        <v>4</v>
      </c>
      <c r="U254" s="469"/>
      <c r="V254" s="547">
        <v>40</v>
      </c>
      <c r="W254" s="580">
        <v>41222348</v>
      </c>
      <c r="X254" s="581" t="s">
        <v>253</v>
      </c>
      <c r="Y254" s="479" t="s">
        <v>579</v>
      </c>
      <c r="Z254" s="479"/>
      <c r="AA254" s="497"/>
      <c r="AB254" s="497"/>
      <c r="AC254" s="497" t="s">
        <v>589</v>
      </c>
      <c r="AD254" s="497"/>
      <c r="AE254" s="479"/>
      <c r="AF254" s="497"/>
      <c r="AG254" s="497"/>
      <c r="AH254" s="497" t="s">
        <v>203</v>
      </c>
      <c r="AI254" s="479">
        <v>2</v>
      </c>
      <c r="AJ254" s="479">
        <v>8</v>
      </c>
      <c r="AK254" s="479">
        <v>30</v>
      </c>
      <c r="AL254" s="479">
        <v>12</v>
      </c>
      <c r="AM254" s="479">
        <v>40</v>
      </c>
      <c r="AN254" s="490">
        <f>IF(AJ254="",S254,ROUND(((((AL254/24)+(AM254/1440))-((AJ254/24)+(AK254/1440)))*1440/50),5))</f>
        <v>5</v>
      </c>
      <c r="AO254" s="491">
        <f>AJ254/24+AK254/1440</f>
        <v>0.35416666666666663</v>
      </c>
      <c r="AP254" s="491">
        <f>AL254/24+AM254/1440</f>
        <v>0.52777777777777779</v>
      </c>
      <c r="AQ254" s="23" t="str" cm="1">
        <f t="array" ref="AQ254">IF(X254="","",IF(SUMPRODUCT((X254=$X$7:$X$2085)*(AI254=$AI$7:$AI$2085)*(AO254=$AO$7:$AO$2085)*(AP254=$AP$7:$AP$2085)*(ROW($X$7:$X$2085)&lt;&gt;ROW(X254))*((S254=0)*($S$7:$S$2085&gt;0)+(S254&gt;0)*($S$7:$S$2085=0)))&gt;0,"SALONES UNIDOS",IF(SUMPRODUCT((X254=$X$7:$X$2085)*(AI254=$AI$7:$AI$2085)*((AO254&lt;$AP$7:$AP$2085)*(AP254&gt;$AO$7:$AO$2085))*(ROW($X$7:$X$2085)&lt;&gt;ROW(X254)))&gt;0,"Cruzado","Sin cruce")))</f>
        <v>Sin cruce</v>
      </c>
      <c r="AR254" s="23" t="str" cm="1">
        <f t="array" ref="AR254">IF(AE254="","",IF(SUMPRODUCT((AE254=$AE$7:$AE$2085)*(AI254=$AI$7:$AI$2085)*(AO254=$AO$7:$AO$2085)*(AP254=$AP$7:$AP$2085)*(ROW($AE$7:$AE$2085)&lt;&gt;ROW(AE254))*((S254=0)*($S$7:$S$2085&gt;0)+(S254&gt;0)*($S$7:$S$2085=0)))&gt;0,"SALONES UNIDOS",IF(SUMPRODUCT((AE254=$AE$7:$AE$2085)*(AI254=$AI$7:$AI$2085)*((AO254&lt;$AP$7:$AP$2085)*(AP254&gt;$AO$7:$AO$2085))*(ROW($AE$7:$AE$2085)&lt;&gt;ROW(AE254)))&gt;0,"Cruzado","Sin cruce")))</f>
        <v/>
      </c>
      <c r="AS254" s="94" t="str">
        <f t="shared" si="4"/>
        <v>OB1FILIALB</v>
      </c>
      <c r="AT254" s="94" t="str" cm="1">
        <f t="array" ref="AT254">IF(AS254="","",IF(SUMPRODUCT((AS254=$AS$7:$AS$2085)*(AI254=$AI$7:$AI$2085)*(AO254=$AO$7:$AO$2085)*(AP254=$AP$7:$AP$2085)*(ROW($AS$7:$AS$2085)&lt;&gt;ROW(AS254))*((S254=0)*($S$7:$S$2085&gt;0)+(S254&gt;0)*($S$7:$S$2085=0)))&gt;0,"SALONES UNIDOS",IF(SUMPRODUCT((AS254=$AS$7:$AS$2085)*(AI254=$AI$7:$AI$2085)*((AO254&lt;$AP$7:$AP$2085)*(AP254&gt;$AO$7:$AO$2085))*(ROW($AS$7:$AS$2085)&lt;&gt;ROW(AS254)))&gt;0,"Cruzado","Sin cruce")))</f>
        <v>Sin cruce</v>
      </c>
    </row>
    <row r="255" spans="3:46" s="9" customFormat="1" ht="18.75" hidden="1" customHeight="1">
      <c r="C255" s="496" t="s">
        <v>572</v>
      </c>
      <c r="D255" s="479" t="s">
        <v>727</v>
      </c>
      <c r="E255" s="479">
        <v>20261</v>
      </c>
      <c r="F255" s="497" t="s">
        <v>38</v>
      </c>
      <c r="G255" s="497" t="s">
        <v>80</v>
      </c>
      <c r="H255" s="497" t="s">
        <v>88</v>
      </c>
      <c r="I255" s="497">
        <v>2</v>
      </c>
      <c r="J255" s="497" t="s">
        <v>41</v>
      </c>
      <c r="K255" s="497" t="s">
        <v>41</v>
      </c>
      <c r="L255" s="499" t="s">
        <v>736</v>
      </c>
      <c r="M255" s="533" t="s">
        <v>737</v>
      </c>
      <c r="N255" s="479" t="s">
        <v>586</v>
      </c>
      <c r="O255" s="479" t="s">
        <v>578</v>
      </c>
      <c r="P255" s="497" t="s">
        <v>579</v>
      </c>
      <c r="Q255" s="479">
        <v>4</v>
      </c>
      <c r="R255" s="479">
        <v>0</v>
      </c>
      <c r="S255" s="479">
        <v>4</v>
      </c>
      <c r="T255" s="479">
        <v>4</v>
      </c>
      <c r="U255" s="469"/>
      <c r="V255" s="547">
        <v>20</v>
      </c>
      <c r="W255" s="497">
        <v>45971048</v>
      </c>
      <c r="X255" s="562" t="s">
        <v>463</v>
      </c>
      <c r="Y255" s="479" t="s">
        <v>579</v>
      </c>
      <c r="Z255" s="479"/>
      <c r="AA255" s="497"/>
      <c r="AB255" s="497"/>
      <c r="AC255" s="497" t="s">
        <v>608</v>
      </c>
      <c r="AD255" s="497"/>
      <c r="AE255" s="479"/>
      <c r="AF255" s="497"/>
      <c r="AG255" s="497"/>
      <c r="AH255" s="497" t="s">
        <v>582</v>
      </c>
      <c r="AI255" s="479">
        <v>4</v>
      </c>
      <c r="AJ255" s="479">
        <v>12</v>
      </c>
      <c r="AK255" s="479">
        <v>40</v>
      </c>
      <c r="AL255" s="479">
        <v>16</v>
      </c>
      <c r="AM255" s="479">
        <v>0</v>
      </c>
      <c r="AN255" s="490">
        <f>IF(AJ255="",S255,ROUND(((((AL255/24)+(AM255/1440))-((AJ255/24)+(AK255/1440)))*1440/50),5))</f>
        <v>4</v>
      </c>
      <c r="AO255" s="491">
        <f>AJ255/24+AK255/1440</f>
        <v>0.52777777777777779</v>
      </c>
      <c r="AP255" s="491">
        <f>AL255/24+AM255/1440</f>
        <v>0.66666666666666663</v>
      </c>
      <c r="AQ255" s="23" t="str" cm="1">
        <f t="array" ref="AQ255">IF(X255="","",IF(SUMPRODUCT((X255=$X$7:$X$2085)*(AI255=$AI$7:$AI$2085)*(AO255=$AO$7:$AO$2085)*(AP255=$AP$7:$AP$2085)*(ROW($X$7:$X$2085)&lt;&gt;ROW(X255))*((S255=0)*($S$7:$S$2085&gt;0)+(S255&gt;0)*($S$7:$S$2085=0)))&gt;0,"SALONES UNIDOS",IF(SUMPRODUCT((X255=$X$7:$X$2085)*(AI255=$AI$7:$AI$2085)*((AO255&lt;$AP$7:$AP$2085)*(AP255&gt;$AO$7:$AO$2085))*(ROW($X$7:$X$2085)&lt;&gt;ROW(X255)))&gt;0,"Cruzado","Sin cruce")))</f>
        <v>Sin cruce</v>
      </c>
      <c r="AR255" s="23" t="str" cm="1">
        <f t="array" ref="AR255">IF(AE255="","",IF(SUMPRODUCT((AE255=$AE$7:$AE$2085)*(AI255=$AI$7:$AI$2085)*(AO255=$AO$7:$AO$2085)*(AP255=$AP$7:$AP$2085)*(ROW($AE$7:$AE$2085)&lt;&gt;ROW(AE255))*((S255=0)*($S$7:$S$2085&gt;0)+(S255&gt;0)*($S$7:$S$2085=0)))&gt;0,"SALONES UNIDOS",IF(SUMPRODUCT((AE255=$AE$7:$AE$2085)*(AI255=$AI$7:$AI$2085)*((AO255&lt;$AP$7:$AP$2085)*(AP255&gt;$AO$7:$AO$2085))*(ROW($AE$7:$AE$2085)&lt;&gt;ROW(AE255)))&gt;0,"Cruzado","Sin cruce")))</f>
        <v/>
      </c>
      <c r="AS255" s="94" t="str">
        <f t="shared" si="4"/>
        <v>OB2FILIALA</v>
      </c>
      <c r="AT255" s="94" t="str" cm="1">
        <f t="array" ref="AT255">IF(AS255="","",IF(SUMPRODUCT((AS255=$AS$7:$AS$2085)*(AI255=$AI$7:$AI$2085)*(AO255=$AO$7:$AO$2085)*(AP255=$AP$7:$AP$2085)*(ROW($AS$7:$AS$2085)&lt;&gt;ROW(AS255))*((S255=0)*($S$7:$S$2085&gt;0)+(S255&gt;0)*($S$7:$S$2085=0)))&gt;0,"SALONES UNIDOS",IF(SUMPRODUCT((AS255=$AS$7:$AS$2085)*(AI255=$AI$7:$AI$2085)*((AO255&lt;$AP$7:$AP$2085)*(AP255&gt;$AO$7:$AO$2085))*(ROW($AS$7:$AS$2085)&lt;&gt;ROW(AS255)))&gt;0,"Cruzado","Sin cruce")))</f>
        <v>Sin cruce</v>
      </c>
    </row>
    <row r="256" spans="3:46" s="9" customFormat="1" ht="18.75" hidden="1" customHeight="1">
      <c r="C256" s="496" t="s">
        <v>572</v>
      </c>
      <c r="D256" s="479" t="s">
        <v>727</v>
      </c>
      <c r="E256" s="479">
        <v>20261</v>
      </c>
      <c r="F256" s="497" t="s">
        <v>38</v>
      </c>
      <c r="G256" s="497" t="s">
        <v>80</v>
      </c>
      <c r="H256" s="497" t="s">
        <v>88</v>
      </c>
      <c r="I256" s="497">
        <v>2</v>
      </c>
      <c r="J256" s="497" t="s">
        <v>41</v>
      </c>
      <c r="K256" s="497" t="s">
        <v>41</v>
      </c>
      <c r="L256" s="499" t="s">
        <v>738</v>
      </c>
      <c r="M256" s="533" t="s">
        <v>739</v>
      </c>
      <c r="N256" s="479" t="s">
        <v>577</v>
      </c>
      <c r="O256" s="479" t="s">
        <v>578</v>
      </c>
      <c r="P256" s="497" t="s">
        <v>579</v>
      </c>
      <c r="Q256" s="479">
        <v>3</v>
      </c>
      <c r="R256" s="479">
        <v>0</v>
      </c>
      <c r="S256" s="479">
        <v>3</v>
      </c>
      <c r="T256" s="479">
        <v>4</v>
      </c>
      <c r="U256" s="469"/>
      <c r="V256" s="547">
        <v>22</v>
      </c>
      <c r="W256" s="497">
        <v>44893085</v>
      </c>
      <c r="X256" s="562" t="s">
        <v>409</v>
      </c>
      <c r="Y256" s="479" t="s">
        <v>579</v>
      </c>
      <c r="Z256" s="479"/>
      <c r="AA256" s="497"/>
      <c r="AB256" s="497"/>
      <c r="AC256" s="497" t="s">
        <v>608</v>
      </c>
      <c r="AD256" s="497"/>
      <c r="AE256" s="479"/>
      <c r="AF256" s="497"/>
      <c r="AG256" s="497"/>
      <c r="AH256" s="497" t="s">
        <v>203</v>
      </c>
      <c r="AI256" s="479">
        <v>5</v>
      </c>
      <c r="AJ256" s="479">
        <v>7</v>
      </c>
      <c r="AK256" s="479">
        <v>40</v>
      </c>
      <c r="AL256" s="479">
        <v>10</v>
      </c>
      <c r="AM256" s="479">
        <v>10</v>
      </c>
      <c r="AN256" s="490">
        <f>IF(AJ256="",S256,ROUND(((((AL256/24)+(AM256/1440))-((AJ256/24)+(AK256/1440)))*1440/50),5))</f>
        <v>3</v>
      </c>
      <c r="AO256" s="491">
        <f>AJ256/24+AK256/1440</f>
        <v>0.31944444444444448</v>
      </c>
      <c r="AP256" s="491">
        <f>AL256/24+AM256/1440</f>
        <v>0.4236111111111111</v>
      </c>
      <c r="AQ256" s="23" t="str" cm="1">
        <f t="array" ref="AQ256">IF(X256="","",IF(SUMPRODUCT((X256=$X$7:$X$2085)*(AI256=$AI$7:$AI$2085)*(AO256=$AO$7:$AO$2085)*(AP256=$AP$7:$AP$2085)*(ROW($X$7:$X$2085)&lt;&gt;ROW(X256))*((S256=0)*($S$7:$S$2085&gt;0)+(S256&gt;0)*($S$7:$S$2085=0)))&gt;0,"SALONES UNIDOS",IF(SUMPRODUCT((X256=$X$7:$X$2085)*(AI256=$AI$7:$AI$2085)*((AO256&lt;$AP$7:$AP$2085)*(AP256&gt;$AO$7:$AO$2085))*(ROW($X$7:$X$2085)&lt;&gt;ROW(X256)))&gt;0,"Cruzado","Sin cruce")))</f>
        <v>Sin cruce</v>
      </c>
      <c r="AR256" s="23" t="str" cm="1">
        <f t="array" ref="AR256">IF(AE256="","",IF(SUMPRODUCT((AE256=$AE$7:$AE$2085)*(AI256=$AI$7:$AI$2085)*(AO256=$AO$7:$AO$2085)*(AP256=$AP$7:$AP$2085)*(ROW($AE$7:$AE$2085)&lt;&gt;ROW(AE256))*((S256=0)*($S$7:$S$2085&gt;0)+(S256&gt;0)*($S$7:$S$2085=0)))&gt;0,"SALONES UNIDOS",IF(SUMPRODUCT((AE256=$AE$7:$AE$2085)*(AI256=$AI$7:$AI$2085)*((AO256&lt;$AP$7:$AP$2085)*(AP256&gt;$AO$7:$AO$2085))*(ROW($AE$7:$AE$2085)&lt;&gt;ROW(AE256)))&gt;0,"Cruzado","Sin cruce")))</f>
        <v/>
      </c>
      <c r="AS256" s="94" t="str">
        <f t="shared" si="4"/>
        <v>OB2FILIALA</v>
      </c>
      <c r="AT256" s="94" t="str" cm="1">
        <f t="array" ref="AT256">IF(AS256="","",IF(SUMPRODUCT((AS256=$AS$7:$AS$2085)*(AI256=$AI$7:$AI$2085)*(AO256=$AO$7:$AO$2085)*(AP256=$AP$7:$AP$2085)*(ROW($AS$7:$AS$2085)&lt;&gt;ROW(AS256))*((S256=0)*($S$7:$S$2085&gt;0)+(S256&gt;0)*($S$7:$S$2085=0)))&gt;0,"SALONES UNIDOS",IF(SUMPRODUCT((AS256=$AS$7:$AS$2085)*(AI256=$AI$7:$AI$2085)*((AO256&lt;$AP$7:$AP$2085)*(AP256&gt;$AO$7:$AO$2085))*(ROW($AS$7:$AS$2085)&lt;&gt;ROW(AS256)))&gt;0,"Cruzado","Sin cruce")))</f>
        <v>Sin cruce</v>
      </c>
    </row>
    <row r="257" spans="1:46" s="9" customFormat="1" ht="18.75" hidden="1" customHeight="1">
      <c r="C257" s="496" t="s">
        <v>572</v>
      </c>
      <c r="D257" s="479" t="s">
        <v>727</v>
      </c>
      <c r="E257" s="479">
        <v>20261</v>
      </c>
      <c r="F257" s="497" t="s">
        <v>38</v>
      </c>
      <c r="G257" s="497" t="s">
        <v>80</v>
      </c>
      <c r="H257" s="497" t="s">
        <v>88</v>
      </c>
      <c r="I257" s="497">
        <v>2</v>
      </c>
      <c r="J257" s="497" t="s">
        <v>41</v>
      </c>
      <c r="K257" s="497" t="s">
        <v>41</v>
      </c>
      <c r="L257" s="499" t="s">
        <v>738</v>
      </c>
      <c r="M257" s="533" t="s">
        <v>739</v>
      </c>
      <c r="N257" s="479" t="s">
        <v>577</v>
      </c>
      <c r="O257" s="479" t="s">
        <v>578</v>
      </c>
      <c r="P257" s="497" t="s">
        <v>579</v>
      </c>
      <c r="Q257" s="479">
        <v>0</v>
      </c>
      <c r="R257" s="479">
        <v>2</v>
      </c>
      <c r="S257" s="479">
        <v>2</v>
      </c>
      <c r="T257" s="479">
        <v>4</v>
      </c>
      <c r="U257" s="469"/>
      <c r="V257" s="547">
        <v>22</v>
      </c>
      <c r="W257" s="497">
        <v>44893085</v>
      </c>
      <c r="X257" s="562" t="s">
        <v>409</v>
      </c>
      <c r="Y257" s="479" t="s">
        <v>579</v>
      </c>
      <c r="Z257" s="479"/>
      <c r="AA257" s="497"/>
      <c r="AB257" s="497"/>
      <c r="AC257" s="493"/>
      <c r="AD257" s="497"/>
      <c r="AE257" s="479" t="s">
        <v>614</v>
      </c>
      <c r="AF257" s="497"/>
      <c r="AG257" s="497"/>
      <c r="AH257" s="497" t="s">
        <v>203</v>
      </c>
      <c r="AI257" s="479">
        <v>5</v>
      </c>
      <c r="AJ257" s="479">
        <v>10</v>
      </c>
      <c r="AK257" s="479">
        <v>10</v>
      </c>
      <c r="AL257" s="479">
        <v>11</v>
      </c>
      <c r="AM257" s="479">
        <v>50</v>
      </c>
      <c r="AN257" s="490">
        <f>IF(AJ257="",S257,ROUND(((((AL257/24)+(AM257/1440))-((AJ257/24)+(AK257/1440)))*1440/50),5))</f>
        <v>2</v>
      </c>
      <c r="AO257" s="491">
        <f>AJ257/24+AK257/1440</f>
        <v>0.4236111111111111</v>
      </c>
      <c r="AP257" s="491">
        <f>AL257/24+AM257/1440</f>
        <v>0.49305555555555552</v>
      </c>
      <c r="AQ257" s="23" t="str" cm="1">
        <f t="array" ref="AQ257">IF(X257="","",IF(SUMPRODUCT((X257=$X$7:$X$2085)*(AI257=$AI$7:$AI$2085)*(AO257=$AO$7:$AO$2085)*(AP257=$AP$7:$AP$2085)*(ROW($X$7:$X$2085)&lt;&gt;ROW(X257))*((S257=0)*($S$7:$S$2085&gt;0)+(S257&gt;0)*($S$7:$S$2085=0)))&gt;0,"SALONES UNIDOS",IF(SUMPRODUCT((X257=$X$7:$X$2085)*(AI257=$AI$7:$AI$2085)*((AO257&lt;$AP$7:$AP$2085)*(AP257&gt;$AO$7:$AO$2085))*(ROW($X$7:$X$2085)&lt;&gt;ROW(X257)))&gt;0,"Cruzado","Sin cruce")))</f>
        <v>Sin cruce</v>
      </c>
      <c r="AR257" s="23" t="str" cm="1">
        <f t="array" ref="AR257">IF(AE257="","",IF(SUMPRODUCT((AE257=$AE$7:$AE$2085)*(AI257=$AI$7:$AI$2085)*(AO257=$AO$7:$AO$2085)*(AP257=$AP$7:$AP$2085)*(ROW($AE$7:$AE$2085)&lt;&gt;ROW(AE257))*((S257=0)*($S$7:$S$2085&gt;0)+(S257&gt;0)*($S$7:$S$2085=0)))&gt;0,"SALONES UNIDOS",IF(SUMPRODUCT((AE257=$AE$7:$AE$2085)*(AI257=$AI$7:$AI$2085)*((AO257&lt;$AP$7:$AP$2085)*(AP257&gt;$AO$7:$AO$2085))*(ROW($AE$7:$AE$2085)&lt;&gt;ROW(AE257)))&gt;0,"Cruzado","Sin cruce")))</f>
        <v>Cruzado</v>
      </c>
      <c r="AS257" s="94" t="str">
        <f t="shared" si="4"/>
        <v>OB2FILIALA</v>
      </c>
      <c r="AT257" s="94" t="str" cm="1">
        <f t="array" ref="AT257">IF(AS257="","",IF(SUMPRODUCT((AS257=$AS$7:$AS$2085)*(AI257=$AI$7:$AI$2085)*(AO257=$AO$7:$AO$2085)*(AP257=$AP$7:$AP$2085)*(ROW($AS$7:$AS$2085)&lt;&gt;ROW(AS257))*((S257=0)*($S$7:$S$2085&gt;0)+(S257&gt;0)*($S$7:$S$2085=0)))&gt;0,"SALONES UNIDOS",IF(SUMPRODUCT((AS257=$AS$7:$AS$2085)*(AI257=$AI$7:$AI$2085)*((AO257&lt;$AP$7:$AP$2085)*(AP257&gt;$AO$7:$AO$2085))*(ROW($AS$7:$AS$2085)&lt;&gt;ROW(AS257)))&gt;0,"Cruzado","Sin cruce")))</f>
        <v>Sin cruce</v>
      </c>
    </row>
    <row r="258" spans="1:46" s="9" customFormat="1" ht="18.75" hidden="1" customHeight="1">
      <c r="C258" s="496" t="s">
        <v>572</v>
      </c>
      <c r="D258" s="479" t="s">
        <v>727</v>
      </c>
      <c r="E258" s="479">
        <v>20261</v>
      </c>
      <c r="F258" s="497" t="s">
        <v>38</v>
      </c>
      <c r="G258" s="497" t="s">
        <v>80</v>
      </c>
      <c r="H258" s="497" t="s">
        <v>88</v>
      </c>
      <c r="I258" s="497">
        <v>2</v>
      </c>
      <c r="J258" s="497" t="s">
        <v>41</v>
      </c>
      <c r="K258" s="497" t="s">
        <v>41</v>
      </c>
      <c r="L258" s="499" t="s">
        <v>740</v>
      </c>
      <c r="M258" s="533" t="s">
        <v>616</v>
      </c>
      <c r="N258" s="479" t="s">
        <v>586</v>
      </c>
      <c r="O258" s="479" t="s">
        <v>578</v>
      </c>
      <c r="P258" s="497" t="s">
        <v>579</v>
      </c>
      <c r="Q258" s="479">
        <v>2</v>
      </c>
      <c r="R258" s="479">
        <v>2</v>
      </c>
      <c r="S258" s="479">
        <v>4</v>
      </c>
      <c r="T258" s="479">
        <v>3</v>
      </c>
      <c r="U258" s="469"/>
      <c r="V258" s="547">
        <v>20</v>
      </c>
      <c r="W258" s="497">
        <v>42709906</v>
      </c>
      <c r="X258" s="562" t="s">
        <v>282</v>
      </c>
      <c r="Y258" s="479" t="s">
        <v>579</v>
      </c>
      <c r="Z258" s="479"/>
      <c r="AA258" s="497"/>
      <c r="AB258" s="497"/>
      <c r="AC258" s="497" t="s">
        <v>608</v>
      </c>
      <c r="AD258" s="497"/>
      <c r="AE258" s="479"/>
      <c r="AF258" s="497"/>
      <c r="AG258" s="497"/>
      <c r="AH258" s="497" t="s">
        <v>203</v>
      </c>
      <c r="AI258" s="479">
        <v>3</v>
      </c>
      <c r="AJ258" s="479">
        <v>12</v>
      </c>
      <c r="AK258" s="479">
        <v>40</v>
      </c>
      <c r="AL258" s="479">
        <v>16</v>
      </c>
      <c r="AM258" s="479">
        <v>0</v>
      </c>
      <c r="AN258" s="490">
        <f>IF(AJ258="",S258,ROUND(((((AL258/24)+(AM258/1440))-((AJ258/24)+(AK258/1440)))*1440/50),5))</f>
        <v>4</v>
      </c>
      <c r="AO258" s="491">
        <f>AJ258/24+AK258/1440</f>
        <v>0.52777777777777779</v>
      </c>
      <c r="AP258" s="491">
        <f>AL258/24+AM258/1440</f>
        <v>0.66666666666666663</v>
      </c>
      <c r="AQ258" s="23" t="str" cm="1">
        <f t="array" ref="AQ258">IF(X258="","",IF(SUMPRODUCT((X258=$X$7:$X$2085)*(AI258=$AI$7:$AI$2085)*(AO258=$AO$7:$AO$2085)*(AP258=$AP$7:$AP$2085)*(ROW($X$7:$X$2085)&lt;&gt;ROW(X258))*((S258=0)*($S$7:$S$2085&gt;0)+(S258&gt;0)*($S$7:$S$2085=0)))&gt;0,"SALONES UNIDOS",IF(SUMPRODUCT((X258=$X$7:$X$2085)*(AI258=$AI$7:$AI$2085)*((AO258&lt;$AP$7:$AP$2085)*(AP258&gt;$AO$7:$AO$2085))*(ROW($X$7:$X$2085)&lt;&gt;ROW(X258)))&gt;0,"Cruzado","Sin cruce")))</f>
        <v>Sin cruce</v>
      </c>
      <c r="AR258" s="23" t="str" cm="1">
        <f t="array" ref="AR258">IF(AE258="","",IF(SUMPRODUCT((AE258=$AE$7:$AE$2085)*(AI258=$AI$7:$AI$2085)*(AO258=$AO$7:$AO$2085)*(AP258=$AP$7:$AP$2085)*(ROW($AE$7:$AE$2085)&lt;&gt;ROW(AE258))*((S258=0)*($S$7:$S$2085&gt;0)+(S258&gt;0)*($S$7:$S$2085=0)))&gt;0,"SALONES UNIDOS",IF(SUMPRODUCT((AE258=$AE$7:$AE$2085)*(AI258=$AI$7:$AI$2085)*((AO258&lt;$AP$7:$AP$2085)*(AP258&gt;$AO$7:$AO$2085))*(ROW($AE$7:$AE$2085)&lt;&gt;ROW(AE258)))&gt;0,"Cruzado","Sin cruce")))</f>
        <v/>
      </c>
      <c r="AS258" s="94" t="str">
        <f t="shared" si="4"/>
        <v>OB2FILIALA</v>
      </c>
      <c r="AT258" s="94" t="str" cm="1">
        <f t="array" ref="AT258">IF(AS258="","",IF(SUMPRODUCT((AS258=$AS$7:$AS$2085)*(AI258=$AI$7:$AI$2085)*(AO258=$AO$7:$AO$2085)*(AP258=$AP$7:$AP$2085)*(ROW($AS$7:$AS$2085)&lt;&gt;ROW(AS258))*((S258=0)*($S$7:$S$2085&gt;0)+(S258&gt;0)*($S$7:$S$2085=0)))&gt;0,"SALONES UNIDOS",IF(SUMPRODUCT((AS258=$AS$7:$AS$2085)*(AI258=$AI$7:$AI$2085)*((AO258&lt;$AP$7:$AP$2085)*(AP258&gt;$AO$7:$AO$2085))*(ROW($AS$7:$AS$2085)&lt;&gt;ROW(AS258)))&gt;0,"Cruzado","Sin cruce")))</f>
        <v>Sin cruce</v>
      </c>
    </row>
    <row r="259" spans="1:46" s="9" customFormat="1" ht="18.75" hidden="1" customHeight="1">
      <c r="C259" s="496" t="s">
        <v>572</v>
      </c>
      <c r="D259" s="479" t="s">
        <v>727</v>
      </c>
      <c r="E259" s="479">
        <v>20261</v>
      </c>
      <c r="F259" s="497" t="s">
        <v>38</v>
      </c>
      <c r="G259" s="497" t="s">
        <v>80</v>
      </c>
      <c r="H259" s="497" t="s">
        <v>88</v>
      </c>
      <c r="I259" s="497">
        <v>2</v>
      </c>
      <c r="J259" s="497" t="s">
        <v>41</v>
      </c>
      <c r="K259" s="497" t="s">
        <v>41</v>
      </c>
      <c r="L259" s="499" t="s">
        <v>741</v>
      </c>
      <c r="M259" s="533" t="s">
        <v>618</v>
      </c>
      <c r="N259" s="479" t="s">
        <v>586</v>
      </c>
      <c r="O259" s="479" t="s">
        <v>578</v>
      </c>
      <c r="P259" s="497" t="s">
        <v>579</v>
      </c>
      <c r="Q259" s="479">
        <v>3</v>
      </c>
      <c r="R259" s="479">
        <v>2</v>
      </c>
      <c r="S259" s="479">
        <v>5</v>
      </c>
      <c r="T259" s="479">
        <v>4</v>
      </c>
      <c r="U259" s="469"/>
      <c r="V259" s="547">
        <v>35</v>
      </c>
      <c r="W259" s="497">
        <v>21553238</v>
      </c>
      <c r="X259" s="562" t="s">
        <v>408</v>
      </c>
      <c r="Y259" s="479" t="s">
        <v>579</v>
      </c>
      <c r="Z259" s="479"/>
      <c r="AA259" s="497"/>
      <c r="AB259" s="497"/>
      <c r="AC259" s="497" t="s">
        <v>608</v>
      </c>
      <c r="AD259" s="497"/>
      <c r="AE259" s="479"/>
      <c r="AF259" s="497"/>
      <c r="AG259" s="497"/>
      <c r="AH259" s="497" t="s">
        <v>203</v>
      </c>
      <c r="AI259" s="479">
        <v>1</v>
      </c>
      <c r="AJ259" s="479">
        <v>7</v>
      </c>
      <c r="AK259" s="479">
        <v>40</v>
      </c>
      <c r="AL259" s="479">
        <v>11</v>
      </c>
      <c r="AM259" s="479">
        <v>50</v>
      </c>
      <c r="AN259" s="490">
        <f>IF(AJ259="",S259,ROUND(((((AL259/24)+(AM259/1440))-((AJ259/24)+(AK259/1440)))*1440/50),5))</f>
        <v>5</v>
      </c>
      <c r="AO259" s="491">
        <f>AJ259/24+AK259/1440</f>
        <v>0.31944444444444448</v>
      </c>
      <c r="AP259" s="491">
        <f>AL259/24+AM259/1440</f>
        <v>0.49305555555555552</v>
      </c>
      <c r="AQ259" s="23" t="str" cm="1">
        <f t="array" ref="AQ259">IF(X259="","",IF(SUMPRODUCT((X259=$X$7:$X$2085)*(AI259=$AI$7:$AI$2085)*(AO259=$AO$7:$AO$2085)*(AP259=$AP$7:$AP$2085)*(ROW($X$7:$X$2085)&lt;&gt;ROW(X259))*((S259=0)*($S$7:$S$2085&gt;0)+(S259&gt;0)*($S$7:$S$2085=0)))&gt;0,"SALONES UNIDOS",IF(SUMPRODUCT((X259=$X$7:$X$2085)*(AI259=$AI$7:$AI$2085)*((AO259&lt;$AP$7:$AP$2085)*(AP259&gt;$AO$7:$AO$2085))*(ROW($X$7:$X$2085)&lt;&gt;ROW(X259)))&gt;0,"Cruzado","Sin cruce")))</f>
        <v>Sin cruce</v>
      </c>
      <c r="AR259" s="23" t="str" cm="1">
        <f t="array" ref="AR259">IF(AE259="","",IF(SUMPRODUCT((AE259=$AE$7:$AE$2085)*(AI259=$AI$7:$AI$2085)*(AO259=$AO$7:$AO$2085)*(AP259=$AP$7:$AP$2085)*(ROW($AE$7:$AE$2085)&lt;&gt;ROW(AE259))*((S259=0)*($S$7:$S$2085&gt;0)+(S259&gt;0)*($S$7:$S$2085=0)))&gt;0,"SALONES UNIDOS",IF(SUMPRODUCT((AE259=$AE$7:$AE$2085)*(AI259=$AI$7:$AI$2085)*((AO259&lt;$AP$7:$AP$2085)*(AP259&gt;$AO$7:$AO$2085))*(ROW($AE$7:$AE$2085)&lt;&gt;ROW(AE259)))&gt;0,"Cruzado","Sin cruce")))</f>
        <v/>
      </c>
      <c r="AS259" s="94" t="str">
        <f t="shared" si="4"/>
        <v>OB2FILIALA</v>
      </c>
      <c r="AT259" s="94" t="str" cm="1">
        <f t="array" ref="AT259">IF(AS259="","",IF(SUMPRODUCT((AS259=$AS$7:$AS$2085)*(AI259=$AI$7:$AI$2085)*(AO259=$AO$7:$AO$2085)*(AP259=$AP$7:$AP$2085)*(ROW($AS$7:$AS$2085)&lt;&gt;ROW(AS259))*((S259=0)*($S$7:$S$2085&gt;0)+(S259&gt;0)*($S$7:$S$2085=0)))&gt;0,"SALONES UNIDOS",IF(SUMPRODUCT((AS259=$AS$7:$AS$2085)*(AI259=$AI$7:$AI$2085)*((AO259&lt;$AP$7:$AP$2085)*(AP259&gt;$AO$7:$AO$2085))*(ROW($AS$7:$AS$2085)&lt;&gt;ROW(AS259)))&gt;0,"Cruzado","Sin cruce")))</f>
        <v>Sin cruce</v>
      </c>
    </row>
    <row r="260" spans="1:46" s="9" customFormat="1" ht="18.75" hidden="1" customHeight="1">
      <c r="C260" s="496" t="s">
        <v>572</v>
      </c>
      <c r="D260" s="479" t="s">
        <v>727</v>
      </c>
      <c r="E260" s="479">
        <v>20261</v>
      </c>
      <c r="F260" s="497" t="s">
        <v>38</v>
      </c>
      <c r="G260" s="497" t="s">
        <v>80</v>
      </c>
      <c r="H260" s="497" t="s">
        <v>88</v>
      </c>
      <c r="I260" s="497">
        <v>2</v>
      </c>
      <c r="J260" s="497" t="s">
        <v>41</v>
      </c>
      <c r="K260" s="497" t="s">
        <v>41</v>
      </c>
      <c r="L260" s="499" t="s">
        <v>742</v>
      </c>
      <c r="M260" s="533" t="s">
        <v>743</v>
      </c>
      <c r="N260" s="479" t="s">
        <v>586</v>
      </c>
      <c r="O260" s="479" t="s">
        <v>578</v>
      </c>
      <c r="P260" s="497" t="s">
        <v>579</v>
      </c>
      <c r="Q260" s="479">
        <v>4</v>
      </c>
      <c r="R260" s="479">
        <v>0</v>
      </c>
      <c r="S260" s="479">
        <v>4</v>
      </c>
      <c r="T260" s="479">
        <v>4</v>
      </c>
      <c r="U260" s="469"/>
      <c r="V260" s="547">
        <v>20</v>
      </c>
      <c r="W260" s="497">
        <v>21452959</v>
      </c>
      <c r="X260" s="562" t="s">
        <v>358</v>
      </c>
      <c r="Y260" s="479" t="s">
        <v>579</v>
      </c>
      <c r="Z260" s="479"/>
      <c r="AA260" s="497"/>
      <c r="AB260" s="497"/>
      <c r="AC260" s="497" t="s">
        <v>608</v>
      </c>
      <c r="AD260" s="497"/>
      <c r="AE260" s="479"/>
      <c r="AF260" s="497"/>
      <c r="AG260" s="497"/>
      <c r="AH260" s="497" t="s">
        <v>582</v>
      </c>
      <c r="AI260" s="479">
        <v>5</v>
      </c>
      <c r="AJ260" s="479">
        <v>15</v>
      </c>
      <c r="AK260" s="479">
        <v>10</v>
      </c>
      <c r="AL260" s="479">
        <v>18</v>
      </c>
      <c r="AM260" s="479">
        <v>30</v>
      </c>
      <c r="AN260" s="490">
        <f>IF(AJ260="",S260,ROUND(((((AL260/24)+(AM260/1440))-((AJ260/24)+(AK260/1440)))*1440/50),5))</f>
        <v>4</v>
      </c>
      <c r="AO260" s="491">
        <f>AJ260/24+AK260/1440</f>
        <v>0.63194444444444442</v>
      </c>
      <c r="AP260" s="491">
        <f>AL260/24+AM260/1440</f>
        <v>0.77083333333333337</v>
      </c>
      <c r="AQ260" s="23" t="str" cm="1">
        <f t="array" ref="AQ260">IF(X260="","",IF(SUMPRODUCT((X260=$X$7:$X$2085)*(AI260=$AI$7:$AI$2085)*(AO260=$AO$7:$AO$2085)*(AP260=$AP$7:$AP$2085)*(ROW($X$7:$X$2085)&lt;&gt;ROW(X260))*((S260=0)*($S$7:$S$2085&gt;0)+(S260&gt;0)*($S$7:$S$2085=0)))&gt;0,"SALONES UNIDOS",IF(SUMPRODUCT((X260=$X$7:$X$2085)*(AI260=$AI$7:$AI$2085)*((AO260&lt;$AP$7:$AP$2085)*(AP260&gt;$AO$7:$AO$2085))*(ROW($X$7:$X$2085)&lt;&gt;ROW(X260)))&gt;0,"Cruzado","Sin cruce")))</f>
        <v>Sin cruce</v>
      </c>
      <c r="AR260" s="23" t="str" cm="1">
        <f t="array" ref="AR260">IF(AE260="","",IF(SUMPRODUCT((AE260=$AE$7:$AE$2085)*(AI260=$AI$7:$AI$2085)*(AO260=$AO$7:$AO$2085)*(AP260=$AP$7:$AP$2085)*(ROW($AE$7:$AE$2085)&lt;&gt;ROW(AE260))*((S260=0)*($S$7:$S$2085&gt;0)+(S260&gt;0)*($S$7:$S$2085=0)))&gt;0,"SALONES UNIDOS",IF(SUMPRODUCT((AE260=$AE$7:$AE$2085)*(AI260=$AI$7:$AI$2085)*((AO260&lt;$AP$7:$AP$2085)*(AP260&gt;$AO$7:$AO$2085))*(ROW($AE$7:$AE$2085)&lt;&gt;ROW(AE260)))&gt;0,"Cruzado","Sin cruce")))</f>
        <v/>
      </c>
      <c r="AS260" s="94" t="str">
        <f t="shared" si="4"/>
        <v>OB2FILIALA</v>
      </c>
      <c r="AT260" s="94" t="str" cm="1">
        <f t="array" ref="AT260">IF(AS260="","",IF(SUMPRODUCT((AS260=$AS$7:$AS$2085)*(AI260=$AI$7:$AI$2085)*(AO260=$AO$7:$AO$2085)*(AP260=$AP$7:$AP$2085)*(ROW($AS$7:$AS$2085)&lt;&gt;ROW(AS260))*((S260=0)*($S$7:$S$2085&gt;0)+(S260&gt;0)*($S$7:$S$2085=0)))&gt;0,"SALONES UNIDOS",IF(SUMPRODUCT((AS260=$AS$7:$AS$2085)*(AI260=$AI$7:$AI$2085)*((AO260&lt;$AP$7:$AP$2085)*(AP260&gt;$AO$7:$AO$2085))*(ROW($AS$7:$AS$2085)&lt;&gt;ROW(AS260)))&gt;0,"Cruzado","Sin cruce")))</f>
        <v>Sin cruce</v>
      </c>
    </row>
    <row r="261" spans="1:46" s="9" customFormat="1" ht="18.75" hidden="1" customHeight="1">
      <c r="C261" s="496" t="s">
        <v>572</v>
      </c>
      <c r="D261" s="479" t="s">
        <v>727</v>
      </c>
      <c r="E261" s="479">
        <v>20261</v>
      </c>
      <c r="F261" s="497" t="s">
        <v>38</v>
      </c>
      <c r="G261" s="497" t="s">
        <v>80</v>
      </c>
      <c r="H261" s="497" t="s">
        <v>88</v>
      </c>
      <c r="I261" s="497">
        <v>2</v>
      </c>
      <c r="J261" s="497" t="s">
        <v>41</v>
      </c>
      <c r="K261" s="497" t="s">
        <v>41</v>
      </c>
      <c r="L261" s="499" t="s">
        <v>744</v>
      </c>
      <c r="M261" s="533" t="s">
        <v>745</v>
      </c>
      <c r="N261" s="479" t="s">
        <v>586</v>
      </c>
      <c r="O261" s="479" t="s">
        <v>578</v>
      </c>
      <c r="P261" s="497" t="s">
        <v>624</v>
      </c>
      <c r="Q261" s="479">
        <v>4</v>
      </c>
      <c r="R261" s="479">
        <v>0</v>
      </c>
      <c r="S261" s="479">
        <v>4</v>
      </c>
      <c r="T261" s="479">
        <v>4</v>
      </c>
      <c r="U261" s="469"/>
      <c r="V261" s="547">
        <v>20</v>
      </c>
      <c r="W261" s="497">
        <v>492535</v>
      </c>
      <c r="X261" s="562" t="s">
        <v>452</v>
      </c>
      <c r="Y261" s="571" t="s">
        <v>624</v>
      </c>
      <c r="Z261" s="479"/>
      <c r="AA261" s="497"/>
      <c r="AB261" s="497"/>
      <c r="AC261" s="493"/>
      <c r="AD261" s="497"/>
      <c r="AE261" s="479"/>
      <c r="AF261" s="497"/>
      <c r="AG261" s="497"/>
      <c r="AH261" s="497" t="s">
        <v>582</v>
      </c>
      <c r="AI261" s="479">
        <v>4</v>
      </c>
      <c r="AJ261" s="479">
        <v>8</v>
      </c>
      <c r="AK261" s="479">
        <v>30</v>
      </c>
      <c r="AL261" s="479">
        <v>11</v>
      </c>
      <c r="AM261" s="479">
        <v>50</v>
      </c>
      <c r="AN261" s="490">
        <f>IF(AJ261="",S261,ROUND(((((AL261/24)+(AM261/1440))-((AJ261/24)+(AK261/1440)))*1440/50),5))</f>
        <v>4</v>
      </c>
      <c r="AO261" s="491">
        <f>AJ261/24+AK261/1440</f>
        <v>0.35416666666666663</v>
      </c>
      <c r="AP261" s="491">
        <f>AL261/24+AM261/1440</f>
        <v>0.49305555555555552</v>
      </c>
      <c r="AQ261" s="23" t="str" cm="1">
        <f t="array" ref="AQ261">IF(X261="","",IF(SUMPRODUCT((X261=$X$7:$X$2085)*(AI261=$AI$7:$AI$2085)*(AO261=$AO$7:$AO$2085)*(AP261=$AP$7:$AP$2085)*(ROW($X$7:$X$2085)&lt;&gt;ROW(X261))*((S261=0)*($S$7:$S$2085&gt;0)+(S261&gt;0)*($S$7:$S$2085=0)))&gt;0,"SALONES UNIDOS",IF(SUMPRODUCT((X261=$X$7:$X$2085)*(AI261=$AI$7:$AI$2085)*((AO261&lt;$AP$7:$AP$2085)*(AP261&gt;$AO$7:$AO$2085))*(ROW($X$7:$X$2085)&lt;&gt;ROW(X261)))&gt;0,"Cruzado","Sin cruce")))</f>
        <v>Sin cruce</v>
      </c>
      <c r="AR261" s="23" t="str" cm="1">
        <f t="array" ref="AR261">IF(AE261="","",IF(SUMPRODUCT((AE261=$AE$7:$AE$2085)*(AI261=$AI$7:$AI$2085)*(AO261=$AO$7:$AO$2085)*(AP261=$AP$7:$AP$2085)*(ROW($AE$7:$AE$2085)&lt;&gt;ROW(AE261))*((S261=0)*($S$7:$S$2085&gt;0)+(S261&gt;0)*($S$7:$S$2085=0)))&gt;0,"SALONES UNIDOS",IF(SUMPRODUCT((AE261=$AE$7:$AE$2085)*(AI261=$AI$7:$AI$2085)*((AO261&lt;$AP$7:$AP$2085)*(AP261&gt;$AO$7:$AO$2085))*(ROW($AE$7:$AE$2085)&lt;&gt;ROW(AE261)))&gt;0,"Cruzado","Sin cruce")))</f>
        <v/>
      </c>
      <c r="AS261" s="94" t="str">
        <f t="shared" si="4"/>
        <v>OB2FILIALA</v>
      </c>
      <c r="AT261" s="94" t="str" cm="1">
        <f t="array" ref="AT261">IF(AS261="","",IF(SUMPRODUCT((AS261=$AS$7:$AS$2085)*(AI261=$AI$7:$AI$2085)*(AO261=$AO$7:$AO$2085)*(AP261=$AP$7:$AP$2085)*(ROW($AS$7:$AS$2085)&lt;&gt;ROW(AS261))*((S261=0)*($S$7:$S$2085&gt;0)+(S261&gt;0)*($S$7:$S$2085=0)))&gt;0,"SALONES UNIDOS",IF(SUMPRODUCT((AS261=$AS$7:$AS$2085)*(AI261=$AI$7:$AI$2085)*((AO261&lt;$AP$7:$AP$2085)*(AP261&gt;$AO$7:$AO$2085))*(ROW($AS$7:$AS$2085)&lt;&gt;ROW(AS261)))&gt;0,"Cruzado","Sin cruce")))</f>
        <v>Sin cruce</v>
      </c>
    </row>
    <row r="262" spans="1:46" s="9" customFormat="1" ht="18.75" hidden="1" customHeight="1">
      <c r="C262" s="496" t="s">
        <v>572</v>
      </c>
      <c r="D262" s="479" t="s">
        <v>727</v>
      </c>
      <c r="E262" s="479">
        <v>20261</v>
      </c>
      <c r="F262" s="503" t="s">
        <v>38</v>
      </c>
      <c r="G262" s="497" t="s">
        <v>80</v>
      </c>
      <c r="H262" s="503" t="s">
        <v>88</v>
      </c>
      <c r="I262" s="503">
        <v>3</v>
      </c>
      <c r="J262" s="503" t="s">
        <v>41</v>
      </c>
      <c r="K262" s="503" t="s">
        <v>41</v>
      </c>
      <c r="L262" s="499" t="s">
        <v>746</v>
      </c>
      <c r="M262" s="535" t="s">
        <v>747</v>
      </c>
      <c r="N262" s="15" t="s">
        <v>577</v>
      </c>
      <c r="O262" s="15" t="s">
        <v>578</v>
      </c>
      <c r="P262" s="503" t="s">
        <v>579</v>
      </c>
      <c r="Q262" s="15">
        <v>2</v>
      </c>
      <c r="R262" s="15">
        <v>4</v>
      </c>
      <c r="S262" s="479">
        <v>6</v>
      </c>
      <c r="T262" s="15">
        <v>4</v>
      </c>
      <c r="U262" s="471"/>
      <c r="V262" s="550">
        <v>20</v>
      </c>
      <c r="W262" s="497">
        <v>46200886</v>
      </c>
      <c r="X262" s="566" t="s">
        <v>316</v>
      </c>
      <c r="Y262" s="15" t="s">
        <v>579</v>
      </c>
      <c r="Z262" s="15"/>
      <c r="AA262" s="15"/>
      <c r="AB262" s="15"/>
      <c r="AC262" s="15" t="s">
        <v>748</v>
      </c>
      <c r="AD262" s="15"/>
      <c r="AE262" s="479"/>
      <c r="AF262" s="497"/>
      <c r="AG262" s="497"/>
      <c r="AH262" s="497" t="s">
        <v>203</v>
      </c>
      <c r="AI262" s="15">
        <v>3</v>
      </c>
      <c r="AJ262" s="15">
        <v>9</v>
      </c>
      <c r="AK262" s="15">
        <v>20</v>
      </c>
      <c r="AL262" s="15">
        <v>14</v>
      </c>
      <c r="AM262" s="15">
        <v>20</v>
      </c>
      <c r="AN262" s="490">
        <f>IF(AJ262="",S262,ROUND(((((AL262/24)+(AM262/1440))-((AJ262/24)+(AK262/1440)))*1440/50),5))</f>
        <v>6</v>
      </c>
      <c r="AO262" s="491">
        <f>AJ262/24+AK262/1440</f>
        <v>0.3888888888888889</v>
      </c>
      <c r="AP262" s="491">
        <f>AL262/24+AM262/1440</f>
        <v>0.59722222222222221</v>
      </c>
      <c r="AQ262" s="23" t="str" cm="1">
        <f t="array" ref="AQ262">IF(X262="","",IF(SUMPRODUCT((X262=$X$7:$X$2085)*(AI262=$AI$7:$AI$2085)*(AO262=$AO$7:$AO$2085)*(AP262=$AP$7:$AP$2085)*(ROW($X$7:$X$2085)&lt;&gt;ROW(X262))*((S262=0)*($S$7:$S$2085&gt;0)+(S262&gt;0)*($S$7:$S$2085=0)))&gt;0,"SALONES UNIDOS",IF(SUMPRODUCT((X262=$X$7:$X$2085)*(AI262=$AI$7:$AI$2085)*((AO262&lt;$AP$7:$AP$2085)*(AP262&gt;$AO$7:$AO$2085))*(ROW($X$7:$X$2085)&lt;&gt;ROW(X262)))&gt;0,"Cruzado","Sin cruce")))</f>
        <v>Sin cruce</v>
      </c>
      <c r="AR262" s="23" t="str" cm="1">
        <f t="array" ref="AR262">IF(AE262="","",IF(SUMPRODUCT((AE262=$AE$7:$AE$2085)*(AI262=$AI$7:$AI$2085)*(AO262=$AO$7:$AO$2085)*(AP262=$AP$7:$AP$2085)*(ROW($AE$7:$AE$2085)&lt;&gt;ROW(AE262))*((S262=0)*($S$7:$S$2085&gt;0)+(S262&gt;0)*($S$7:$S$2085=0)))&gt;0,"SALONES UNIDOS",IF(SUMPRODUCT((AE262=$AE$7:$AE$2085)*(AI262=$AI$7:$AI$2085)*((AO262&lt;$AP$7:$AP$2085)*(AP262&gt;$AO$7:$AO$2085))*(ROW($AE$7:$AE$2085)&lt;&gt;ROW(AE262)))&gt;0,"Cruzado","Sin cruce")))</f>
        <v/>
      </c>
      <c r="AS262" s="94" t="str">
        <f t="shared" si="4"/>
        <v>OB3FILIALA</v>
      </c>
      <c r="AT262" s="94" t="str" cm="1">
        <f t="array" ref="AT262">IF(AS262="","",IF(SUMPRODUCT((AS262=$AS$7:$AS$2085)*(AI262=$AI$7:$AI$2085)*(AO262=$AO$7:$AO$2085)*(AP262=$AP$7:$AP$2085)*(ROW($AS$7:$AS$2085)&lt;&gt;ROW(AS262))*((S262=0)*($S$7:$S$2085&gt;0)+(S262&gt;0)*($S$7:$S$2085=0)))&gt;0,"SALONES UNIDOS",IF(SUMPRODUCT((AS262=$AS$7:$AS$2085)*(AI262=$AI$7:$AI$2085)*((AO262&lt;$AP$7:$AP$2085)*(AP262&gt;$AO$7:$AO$2085))*(ROW($AS$7:$AS$2085)&lt;&gt;ROW(AS262)))&gt;0,"Cruzado","Sin cruce")))</f>
        <v>Sin cruce</v>
      </c>
    </row>
    <row r="263" spans="1:46" s="9" customFormat="1" ht="18.75" hidden="1" customHeight="1">
      <c r="C263" s="496" t="s">
        <v>572</v>
      </c>
      <c r="D263" s="479" t="s">
        <v>727</v>
      </c>
      <c r="E263" s="479">
        <v>20261</v>
      </c>
      <c r="F263" s="503" t="s">
        <v>38</v>
      </c>
      <c r="G263" s="497" t="s">
        <v>80</v>
      </c>
      <c r="H263" s="503" t="s">
        <v>88</v>
      </c>
      <c r="I263" s="503">
        <v>3</v>
      </c>
      <c r="J263" s="503" t="s">
        <v>41</v>
      </c>
      <c r="K263" s="503" t="s">
        <v>41</v>
      </c>
      <c r="L263" s="499" t="s">
        <v>749</v>
      </c>
      <c r="M263" s="535" t="s">
        <v>629</v>
      </c>
      <c r="N263" s="15" t="s">
        <v>577</v>
      </c>
      <c r="O263" s="15" t="s">
        <v>578</v>
      </c>
      <c r="P263" s="503" t="s">
        <v>624</v>
      </c>
      <c r="Q263" s="15">
        <v>3</v>
      </c>
      <c r="R263" s="15">
        <v>0</v>
      </c>
      <c r="S263" s="479">
        <v>3</v>
      </c>
      <c r="T263" s="15">
        <v>3</v>
      </c>
      <c r="U263" s="471"/>
      <c r="V263" s="550">
        <v>20</v>
      </c>
      <c r="W263" s="497">
        <v>46200886</v>
      </c>
      <c r="X263" s="566" t="s">
        <v>316</v>
      </c>
      <c r="Y263" s="15" t="s">
        <v>196</v>
      </c>
      <c r="Z263" s="15"/>
      <c r="AA263" s="15"/>
      <c r="AB263" s="15"/>
      <c r="AC263" s="493"/>
      <c r="AD263" s="15"/>
      <c r="AE263" s="479"/>
      <c r="AF263" s="497"/>
      <c r="AG263" s="497"/>
      <c r="AH263" s="15" t="s">
        <v>582</v>
      </c>
      <c r="AI263" s="15">
        <v>5</v>
      </c>
      <c r="AJ263" s="15">
        <v>9</v>
      </c>
      <c r="AK263" s="15">
        <v>20</v>
      </c>
      <c r="AL263" s="15">
        <v>11</v>
      </c>
      <c r="AM263" s="15">
        <v>50</v>
      </c>
      <c r="AN263" s="490">
        <f>IF(AJ263="",S263,ROUND(((((AL263/24)+(AM263/1440))-((AJ263/24)+(AK263/1440)))*1440/50),5))</f>
        <v>3</v>
      </c>
      <c r="AO263" s="491">
        <f>AJ263/24+AK263/1440</f>
        <v>0.3888888888888889</v>
      </c>
      <c r="AP263" s="491">
        <f>AL263/24+AM263/1440</f>
        <v>0.49305555555555552</v>
      </c>
      <c r="AQ263" s="23" t="str" cm="1">
        <f t="array" ref="AQ263">IF(X263="","",IF(SUMPRODUCT((X263=$X$7:$X$2085)*(AI263=$AI$7:$AI$2085)*(AO263=$AO$7:$AO$2085)*(AP263=$AP$7:$AP$2085)*(ROW($X$7:$X$2085)&lt;&gt;ROW(X263))*((S263=0)*($S$7:$S$2085&gt;0)+(S263&gt;0)*($S$7:$S$2085=0)))&gt;0,"SALONES UNIDOS",IF(SUMPRODUCT((X263=$X$7:$X$2085)*(AI263=$AI$7:$AI$2085)*((AO263&lt;$AP$7:$AP$2085)*(AP263&gt;$AO$7:$AO$2085))*(ROW($X$7:$X$2085)&lt;&gt;ROW(X263)))&gt;0,"Cruzado","Sin cruce")))</f>
        <v>Sin cruce</v>
      </c>
      <c r="AR263" s="23" t="str" cm="1">
        <f t="array" ref="AR263">IF(AE263="","",IF(SUMPRODUCT((AE263=$AE$7:$AE$2085)*(AI263=$AI$7:$AI$2085)*(AO263=$AO$7:$AO$2085)*(AP263=$AP$7:$AP$2085)*(ROW($AE$7:$AE$2085)&lt;&gt;ROW(AE263))*((S263=0)*($S$7:$S$2085&gt;0)+(S263&gt;0)*($S$7:$S$2085=0)))&gt;0,"SALONES UNIDOS",IF(SUMPRODUCT((AE263=$AE$7:$AE$2085)*(AI263=$AI$7:$AI$2085)*((AO263&lt;$AP$7:$AP$2085)*(AP263&gt;$AO$7:$AO$2085))*(ROW($AE$7:$AE$2085)&lt;&gt;ROW(AE263)))&gt;0,"Cruzado","Sin cruce")))</f>
        <v/>
      </c>
      <c r="AS263" s="94" t="str">
        <f t="shared" si="4"/>
        <v>OB3FILIALA</v>
      </c>
      <c r="AT263" s="94" t="str" cm="1">
        <f t="array" ref="AT263">IF(AS263="","",IF(SUMPRODUCT((AS263=$AS$7:$AS$2085)*(AI263=$AI$7:$AI$2085)*(AO263=$AO$7:$AO$2085)*(AP263=$AP$7:$AP$2085)*(ROW($AS$7:$AS$2085)&lt;&gt;ROW(AS263))*((S263=0)*($S$7:$S$2085&gt;0)+(S263&gt;0)*($S$7:$S$2085=0)))&gt;0,"SALONES UNIDOS",IF(SUMPRODUCT((AS263=$AS$7:$AS$2085)*(AI263=$AI$7:$AI$2085)*((AO263&lt;$AP$7:$AP$2085)*(AP263&gt;$AO$7:$AO$2085))*(ROW($AS$7:$AS$2085)&lt;&gt;ROW(AS263)))&gt;0,"Cruzado","Sin cruce")))</f>
        <v>Sin cruce</v>
      </c>
    </row>
    <row r="264" spans="1:46" s="9" customFormat="1" ht="18.75" hidden="1" customHeight="1">
      <c r="C264" s="496" t="s">
        <v>572</v>
      </c>
      <c r="D264" s="479" t="s">
        <v>727</v>
      </c>
      <c r="E264" s="479">
        <v>20261</v>
      </c>
      <c r="F264" s="503" t="s">
        <v>38</v>
      </c>
      <c r="G264" s="497" t="s">
        <v>80</v>
      </c>
      <c r="H264" s="503" t="s">
        <v>88</v>
      </c>
      <c r="I264" s="503">
        <v>3</v>
      </c>
      <c r="J264" s="503" t="s">
        <v>41</v>
      </c>
      <c r="K264" s="503" t="s">
        <v>41</v>
      </c>
      <c r="L264" s="499" t="s">
        <v>750</v>
      </c>
      <c r="M264" s="535" t="s">
        <v>751</v>
      </c>
      <c r="N264" s="15" t="s">
        <v>710</v>
      </c>
      <c r="O264" s="15" t="s">
        <v>578</v>
      </c>
      <c r="P264" s="503" t="s">
        <v>579</v>
      </c>
      <c r="Q264" s="15">
        <v>2</v>
      </c>
      <c r="R264" s="15">
        <v>0</v>
      </c>
      <c r="S264" s="479">
        <v>2</v>
      </c>
      <c r="T264" s="15">
        <v>3</v>
      </c>
      <c r="U264" s="471"/>
      <c r="V264" s="550">
        <v>20</v>
      </c>
      <c r="W264" s="497">
        <v>21522829</v>
      </c>
      <c r="X264" s="566" t="s">
        <v>250</v>
      </c>
      <c r="Y264" s="15" t="s">
        <v>579</v>
      </c>
      <c r="Z264" s="15"/>
      <c r="AA264" s="15"/>
      <c r="AB264" s="15"/>
      <c r="AC264" s="15" t="s">
        <v>748</v>
      </c>
      <c r="AD264" s="15"/>
      <c r="AE264" s="479"/>
      <c r="AF264" s="497"/>
      <c r="AG264" s="497"/>
      <c r="AH264" s="497" t="s">
        <v>582</v>
      </c>
      <c r="AI264" s="15">
        <v>6</v>
      </c>
      <c r="AJ264" s="15">
        <v>14</v>
      </c>
      <c r="AK264" s="15">
        <v>20</v>
      </c>
      <c r="AL264" s="15">
        <v>16</v>
      </c>
      <c r="AM264" s="15">
        <v>0</v>
      </c>
      <c r="AN264" s="490">
        <f>IF(AJ264="",S264,ROUND(((((AL264/24)+(AM264/1440))-((AJ264/24)+(AK264/1440)))*1440/50),5))</f>
        <v>2</v>
      </c>
      <c r="AO264" s="491">
        <f>AJ264/24+AK264/1440</f>
        <v>0.59722222222222221</v>
      </c>
      <c r="AP264" s="491">
        <f>AL264/24+AM264/1440</f>
        <v>0.66666666666666663</v>
      </c>
      <c r="AQ264" s="23" t="str" cm="1">
        <f t="array" ref="AQ264">IF(X264="","",IF(SUMPRODUCT((X264=$X$7:$X$2085)*(AI264=$AI$7:$AI$2085)*(AO264=$AO$7:$AO$2085)*(AP264=$AP$7:$AP$2085)*(ROW($X$7:$X$2085)&lt;&gt;ROW(X264))*((S264=0)*($S$7:$S$2085&gt;0)+(S264&gt;0)*($S$7:$S$2085=0)))&gt;0,"SALONES UNIDOS",IF(SUMPRODUCT((X264=$X$7:$X$2085)*(AI264=$AI$7:$AI$2085)*((AO264&lt;$AP$7:$AP$2085)*(AP264&gt;$AO$7:$AO$2085))*(ROW($X$7:$X$2085)&lt;&gt;ROW(X264)))&gt;0,"Cruzado","Sin cruce")))</f>
        <v>Sin cruce</v>
      </c>
      <c r="AR264" s="23" t="str" cm="1">
        <f t="array" ref="AR264">IF(AE264="","",IF(SUMPRODUCT((AE264=$AE$7:$AE$2085)*(AI264=$AI$7:$AI$2085)*(AO264=$AO$7:$AO$2085)*(AP264=$AP$7:$AP$2085)*(ROW($AE$7:$AE$2085)&lt;&gt;ROW(AE264))*((S264=0)*($S$7:$S$2085&gt;0)+(S264&gt;0)*($S$7:$S$2085=0)))&gt;0,"SALONES UNIDOS",IF(SUMPRODUCT((AE264=$AE$7:$AE$2085)*(AI264=$AI$7:$AI$2085)*((AO264&lt;$AP$7:$AP$2085)*(AP264&gt;$AO$7:$AO$2085))*(ROW($AE$7:$AE$2085)&lt;&gt;ROW(AE264)))&gt;0,"Cruzado","Sin cruce")))</f>
        <v/>
      </c>
      <c r="AS264" s="94" t="str">
        <f t="shared" si="4"/>
        <v>OB3FILIALA</v>
      </c>
      <c r="AT264" s="94" t="str" cm="1">
        <f t="array" ref="AT264">IF(AS264="","",IF(SUMPRODUCT((AS264=$AS$7:$AS$2085)*(AI264=$AI$7:$AI$2085)*(AO264=$AO$7:$AO$2085)*(AP264=$AP$7:$AP$2085)*(ROW($AS$7:$AS$2085)&lt;&gt;ROW(AS264))*((S264=0)*($S$7:$S$2085&gt;0)+(S264&gt;0)*($S$7:$S$2085=0)))&gt;0,"SALONES UNIDOS",IF(SUMPRODUCT((AS264=$AS$7:$AS$2085)*(AI264=$AI$7:$AI$2085)*((AO264&lt;$AP$7:$AP$2085)*(AP264&gt;$AO$7:$AO$2085))*(ROW($AS$7:$AS$2085)&lt;&gt;ROW(AS264)))&gt;0,"Cruzado","Sin cruce")))</f>
        <v>Sin cruce</v>
      </c>
    </row>
    <row r="265" spans="1:46" s="114" customFormat="1" ht="18.75" hidden="1" customHeight="1">
      <c r="C265" s="496" t="s">
        <v>572</v>
      </c>
      <c r="D265" s="479" t="s">
        <v>727</v>
      </c>
      <c r="E265" s="479">
        <v>20261</v>
      </c>
      <c r="F265" s="503" t="s">
        <v>38</v>
      </c>
      <c r="G265" s="497" t="s">
        <v>80</v>
      </c>
      <c r="H265" s="503" t="s">
        <v>88</v>
      </c>
      <c r="I265" s="503">
        <v>3</v>
      </c>
      <c r="J265" s="587" t="s">
        <v>41</v>
      </c>
      <c r="K265" s="503" t="s">
        <v>41</v>
      </c>
      <c r="L265" s="499" t="s">
        <v>750</v>
      </c>
      <c r="M265" s="535" t="s">
        <v>751</v>
      </c>
      <c r="N265" s="15" t="s">
        <v>710</v>
      </c>
      <c r="O265" s="15" t="s">
        <v>578</v>
      </c>
      <c r="P265" s="503" t="s">
        <v>579</v>
      </c>
      <c r="Q265" s="15">
        <v>0</v>
      </c>
      <c r="R265" s="15">
        <v>2</v>
      </c>
      <c r="S265" s="479">
        <v>2</v>
      </c>
      <c r="T265" s="15">
        <v>3</v>
      </c>
      <c r="U265" s="471"/>
      <c r="V265" s="550">
        <v>20</v>
      </c>
      <c r="W265" s="497">
        <v>21522829</v>
      </c>
      <c r="X265" s="566" t="s">
        <v>250</v>
      </c>
      <c r="Y265" s="15" t="s">
        <v>579</v>
      </c>
      <c r="Z265" s="15"/>
      <c r="AA265" s="15"/>
      <c r="AB265" s="15"/>
      <c r="AC265" s="493"/>
      <c r="AD265" s="15"/>
      <c r="AE265" s="15" t="s">
        <v>752</v>
      </c>
      <c r="AF265" s="497"/>
      <c r="AG265" s="497"/>
      <c r="AH265" s="497" t="s">
        <v>100</v>
      </c>
      <c r="AI265" s="15">
        <v>6</v>
      </c>
      <c r="AJ265" s="15">
        <v>16</v>
      </c>
      <c r="AK265" s="15">
        <v>0</v>
      </c>
      <c r="AL265" s="15">
        <v>17</v>
      </c>
      <c r="AM265" s="15">
        <v>40</v>
      </c>
      <c r="AN265" s="490">
        <f>IF(AJ265="",S265,ROUND(((((AL265/24)+(AM265/1440))-((AJ265/24)+(AK265/1440)))*1440/50),5))</f>
        <v>2</v>
      </c>
      <c r="AO265" s="491">
        <f>AJ265/24+AK265/1440</f>
        <v>0.66666666666666663</v>
      </c>
      <c r="AP265" s="491">
        <f>AL265/24+AM265/1440</f>
        <v>0.73611111111111116</v>
      </c>
      <c r="AQ265" s="23" t="str" cm="1">
        <f t="array" ref="AQ265">IF(X265="","",IF(SUMPRODUCT((X265=$X$7:$X$2085)*(AI265=$AI$7:$AI$2085)*(AO265=$AO$7:$AO$2085)*(AP265=$AP$7:$AP$2085)*(ROW($X$7:$X$2085)&lt;&gt;ROW(X265))*((S265=0)*($S$7:$S$2085&gt;0)+(S265&gt;0)*($S$7:$S$2085=0)))&gt;0,"SALONES UNIDOS",IF(SUMPRODUCT((X265=$X$7:$X$2085)*(AI265=$AI$7:$AI$2085)*((AO265&lt;$AP$7:$AP$2085)*(AP265&gt;$AO$7:$AO$2085))*(ROW($X$7:$X$2085)&lt;&gt;ROW(X265)))&gt;0,"Cruzado","Sin cruce")))</f>
        <v>Sin cruce</v>
      </c>
      <c r="AR265" s="23" t="str" cm="1">
        <f t="array" ref="AR265">IF(AE265="","",IF(SUMPRODUCT((AE265=$AE$7:$AE$2085)*(AI265=$AI$7:$AI$2085)*(AO265=$AO$7:$AO$2085)*(AP265=$AP$7:$AP$2085)*(ROW($AE$7:$AE$2085)&lt;&gt;ROW(AE265))*((S265=0)*($S$7:$S$2085&gt;0)+(S265&gt;0)*($S$7:$S$2085=0)))&gt;0,"SALONES UNIDOS",IF(SUMPRODUCT((AE265=$AE$7:$AE$2085)*(AI265=$AI$7:$AI$2085)*((AO265&lt;$AP$7:$AP$2085)*(AP265&gt;$AO$7:$AO$2085))*(ROW($AE$7:$AE$2085)&lt;&gt;ROW(AE265)))&gt;0,"Cruzado","Sin cruce")))</f>
        <v>Sin cruce</v>
      </c>
      <c r="AS265" s="94" t="str">
        <f t="shared" ref="AS265:AS328" si="5">TRIM(CONCATENATE(H265,I265,F265,K265))</f>
        <v>OB3FILIALA</v>
      </c>
      <c r="AT265" s="94" t="str" cm="1">
        <f t="array" ref="AT265">IF(AS265="","",IF(SUMPRODUCT((AS265=$AS$7:$AS$2085)*(AI265=$AI$7:$AI$2085)*(AO265=$AO$7:$AO$2085)*(AP265=$AP$7:$AP$2085)*(ROW($AS$7:$AS$2085)&lt;&gt;ROW(AS265))*((S265=0)*($S$7:$S$2085&gt;0)+(S265&gt;0)*($S$7:$S$2085=0)))&gt;0,"SALONES UNIDOS",IF(SUMPRODUCT((AS265=$AS$7:$AS$2085)*(AI265=$AI$7:$AI$2085)*((AO265&lt;$AP$7:$AP$2085)*(AP265&gt;$AO$7:$AO$2085))*(ROW($AS$7:$AS$2085)&lt;&gt;ROW(AS265)))&gt;0,"Cruzado","Sin cruce")))</f>
        <v>Sin cruce</v>
      </c>
    </row>
    <row r="266" spans="1:46" s="114" customFormat="1" ht="18.75" hidden="1" customHeight="1">
      <c r="C266" s="496" t="s">
        <v>572</v>
      </c>
      <c r="D266" s="479" t="s">
        <v>727</v>
      </c>
      <c r="E266" s="479">
        <v>20261</v>
      </c>
      <c r="F266" s="503" t="s">
        <v>38</v>
      </c>
      <c r="G266" s="497" t="s">
        <v>80</v>
      </c>
      <c r="H266" s="503" t="s">
        <v>88</v>
      </c>
      <c r="I266" s="503">
        <v>3</v>
      </c>
      <c r="J266" s="587" t="s">
        <v>41</v>
      </c>
      <c r="K266" s="503" t="s">
        <v>41</v>
      </c>
      <c r="L266" s="499" t="s">
        <v>753</v>
      </c>
      <c r="M266" s="535" t="s">
        <v>754</v>
      </c>
      <c r="N266" s="15" t="s">
        <v>577</v>
      </c>
      <c r="O266" s="15" t="s">
        <v>578</v>
      </c>
      <c r="P266" s="503" t="s">
        <v>579</v>
      </c>
      <c r="Q266" s="483">
        <v>0</v>
      </c>
      <c r="R266" s="483">
        <v>2</v>
      </c>
      <c r="S266" s="479">
        <v>2</v>
      </c>
      <c r="T266" s="15">
        <v>3</v>
      </c>
      <c r="U266" s="471"/>
      <c r="V266" s="550">
        <v>20</v>
      </c>
      <c r="W266" s="497">
        <v>43471072</v>
      </c>
      <c r="X266" s="566" t="s">
        <v>429</v>
      </c>
      <c r="Y266" s="15" t="s">
        <v>579</v>
      </c>
      <c r="Z266" s="15"/>
      <c r="AA266" s="15"/>
      <c r="AB266" s="15"/>
      <c r="AC266" s="493"/>
      <c r="AD266" s="15"/>
      <c r="AE266" s="15" t="s">
        <v>580</v>
      </c>
      <c r="AF266" s="497"/>
      <c r="AG266" s="497"/>
      <c r="AH266" s="497" t="s">
        <v>100</v>
      </c>
      <c r="AI266" s="15">
        <v>1</v>
      </c>
      <c r="AJ266" s="15">
        <v>7</v>
      </c>
      <c r="AK266" s="15">
        <v>40</v>
      </c>
      <c r="AL266" s="15">
        <v>9</v>
      </c>
      <c r="AM266" s="15">
        <v>20</v>
      </c>
      <c r="AN266" s="490">
        <f>IF(AJ266="",S266,ROUND(((((AL266/24)+(AM266/1440))-((AJ266/24)+(AK266/1440)))*1440/50),5))</f>
        <v>2</v>
      </c>
      <c r="AO266" s="491">
        <f>AJ266/24+AK266/1440</f>
        <v>0.31944444444444448</v>
      </c>
      <c r="AP266" s="491">
        <f>AL266/24+AM266/1440</f>
        <v>0.3888888888888889</v>
      </c>
      <c r="AQ266" s="23" t="str" cm="1">
        <f t="array" ref="AQ266">IF(X266="","",IF(SUMPRODUCT((X266=$X$7:$X$2085)*(AI266=$AI$7:$AI$2085)*(AO266=$AO$7:$AO$2085)*(AP266=$AP$7:$AP$2085)*(ROW($X$7:$X$2085)&lt;&gt;ROW(X266))*((S266=0)*($S$7:$S$2085&gt;0)+(S266&gt;0)*($S$7:$S$2085=0)))&gt;0,"SALONES UNIDOS",IF(SUMPRODUCT((X266=$X$7:$X$2085)*(AI266=$AI$7:$AI$2085)*((AO266&lt;$AP$7:$AP$2085)*(AP266&gt;$AO$7:$AO$2085))*(ROW($X$7:$X$2085)&lt;&gt;ROW(X266)))&gt;0,"Cruzado","Sin cruce")))</f>
        <v>Sin cruce</v>
      </c>
      <c r="AR266" s="23" t="str" cm="1">
        <f t="array" ref="AR266">IF(AE266="","",IF(SUMPRODUCT((AE266=$AE$7:$AE$2085)*(AI266=$AI$7:$AI$2085)*(AO266=$AO$7:$AO$2085)*(AP266=$AP$7:$AP$2085)*(ROW($AE$7:$AE$2085)&lt;&gt;ROW(AE266))*((S266=0)*($S$7:$S$2085&gt;0)+(S266&gt;0)*($S$7:$S$2085=0)))&gt;0,"SALONES UNIDOS",IF(SUMPRODUCT((AE266=$AE$7:$AE$2085)*(AI266=$AI$7:$AI$2085)*((AO266&lt;$AP$7:$AP$2085)*(AP266&gt;$AO$7:$AO$2085))*(ROW($AE$7:$AE$2085)&lt;&gt;ROW(AE266)))&gt;0,"Cruzado","Sin cruce")))</f>
        <v>Sin cruce</v>
      </c>
      <c r="AS266" s="94" t="str">
        <f t="shared" si="5"/>
        <v>OB3FILIALA</v>
      </c>
      <c r="AT266" s="94" t="str" cm="1">
        <f t="array" ref="AT266">IF(AS266="","",IF(SUMPRODUCT((AS266=$AS$7:$AS$2085)*(AI266=$AI$7:$AI$2085)*(AO266=$AO$7:$AO$2085)*(AP266=$AP$7:$AP$2085)*(ROW($AS$7:$AS$2085)&lt;&gt;ROW(AS266))*((S266=0)*($S$7:$S$2085&gt;0)+(S266&gt;0)*($S$7:$S$2085=0)))&gt;0,"SALONES UNIDOS",IF(SUMPRODUCT((AS266=$AS$7:$AS$2085)*(AI266=$AI$7:$AI$2085)*((AO266&lt;$AP$7:$AP$2085)*(AP266&gt;$AO$7:$AO$2085))*(ROW($AS$7:$AS$2085)&lt;&gt;ROW(AS266)))&gt;0,"Cruzado","Sin cruce")))</f>
        <v>Sin cruce</v>
      </c>
    </row>
    <row r="267" spans="1:46" s="114" customFormat="1" ht="18.75" hidden="1" customHeight="1">
      <c r="C267" s="496" t="s">
        <v>572</v>
      </c>
      <c r="D267" s="479" t="s">
        <v>727</v>
      </c>
      <c r="E267" s="479">
        <v>20261</v>
      </c>
      <c r="F267" s="503" t="s">
        <v>38</v>
      </c>
      <c r="G267" s="497" t="s">
        <v>80</v>
      </c>
      <c r="H267" s="503" t="s">
        <v>88</v>
      </c>
      <c r="I267" s="503">
        <v>3</v>
      </c>
      <c r="J267" s="504" t="s">
        <v>41</v>
      </c>
      <c r="K267" s="503" t="s">
        <v>41</v>
      </c>
      <c r="L267" s="499" t="s">
        <v>753</v>
      </c>
      <c r="M267" s="535" t="s">
        <v>754</v>
      </c>
      <c r="N267" s="15" t="s">
        <v>577</v>
      </c>
      <c r="O267" s="15" t="s">
        <v>578</v>
      </c>
      <c r="P267" s="503" t="s">
        <v>579</v>
      </c>
      <c r="Q267" s="483">
        <v>2</v>
      </c>
      <c r="R267" s="483">
        <v>0</v>
      </c>
      <c r="S267" s="479">
        <v>2</v>
      </c>
      <c r="T267" s="15">
        <v>3</v>
      </c>
      <c r="U267" s="471"/>
      <c r="V267" s="550">
        <v>20</v>
      </c>
      <c r="W267" s="497">
        <v>43471072</v>
      </c>
      <c r="X267" s="566" t="s">
        <v>429</v>
      </c>
      <c r="Y267" s="15" t="s">
        <v>579</v>
      </c>
      <c r="Z267" s="15"/>
      <c r="AA267" s="15"/>
      <c r="AB267" s="15"/>
      <c r="AC267" s="15" t="s">
        <v>748</v>
      </c>
      <c r="AD267" s="15"/>
      <c r="AE267" s="479"/>
      <c r="AF267" s="497"/>
      <c r="AG267" s="497"/>
      <c r="AH267" s="497" t="s">
        <v>582</v>
      </c>
      <c r="AI267" s="15">
        <v>1</v>
      </c>
      <c r="AJ267" s="15">
        <v>9</v>
      </c>
      <c r="AK267" s="15">
        <v>20</v>
      </c>
      <c r="AL267" s="15">
        <v>11</v>
      </c>
      <c r="AM267" s="15">
        <v>0</v>
      </c>
      <c r="AN267" s="490">
        <f>IF(AJ267="",S267,ROUND(((((AL267/24)+(AM267/1440))-((AJ267/24)+(AK267/1440)))*1440/50),5))</f>
        <v>2</v>
      </c>
      <c r="AO267" s="491">
        <f>AJ267/24+AK267/1440</f>
        <v>0.3888888888888889</v>
      </c>
      <c r="AP267" s="491">
        <f>AL267/24+AM267/1440</f>
        <v>0.45833333333333331</v>
      </c>
      <c r="AQ267" s="23" t="str" cm="1">
        <f t="array" ref="AQ267">IF(X267="","",IF(SUMPRODUCT((X267=$X$7:$X$2085)*(AI267=$AI$7:$AI$2085)*(AO267=$AO$7:$AO$2085)*(AP267=$AP$7:$AP$2085)*(ROW($X$7:$X$2085)&lt;&gt;ROW(X267))*((S267=0)*($S$7:$S$2085&gt;0)+(S267&gt;0)*($S$7:$S$2085=0)))&gt;0,"SALONES UNIDOS",IF(SUMPRODUCT((X267=$X$7:$X$2085)*(AI267=$AI$7:$AI$2085)*((AO267&lt;$AP$7:$AP$2085)*(AP267&gt;$AO$7:$AO$2085))*(ROW($X$7:$X$2085)&lt;&gt;ROW(X267)))&gt;0,"Cruzado","Sin cruce")))</f>
        <v>Sin cruce</v>
      </c>
      <c r="AR267" s="23" t="str" cm="1">
        <f t="array" ref="AR267">IF(AE267="","",IF(SUMPRODUCT((AE267=$AE$7:$AE$2085)*(AI267=$AI$7:$AI$2085)*(AO267=$AO$7:$AO$2085)*(AP267=$AP$7:$AP$2085)*(ROW($AE$7:$AE$2085)&lt;&gt;ROW(AE267))*((S267=0)*($S$7:$S$2085&gt;0)+(S267&gt;0)*($S$7:$S$2085=0)))&gt;0,"SALONES UNIDOS",IF(SUMPRODUCT((AE267=$AE$7:$AE$2085)*(AI267=$AI$7:$AI$2085)*((AO267&lt;$AP$7:$AP$2085)*(AP267&gt;$AO$7:$AO$2085))*(ROW($AE$7:$AE$2085)&lt;&gt;ROW(AE267)))&gt;0,"Cruzado","Sin cruce")))</f>
        <v/>
      </c>
      <c r="AS267" s="94" t="str">
        <f t="shared" si="5"/>
        <v>OB3FILIALA</v>
      </c>
      <c r="AT267" s="94" t="str" cm="1">
        <f t="array" ref="AT267">IF(AS267="","",IF(SUMPRODUCT((AS267=$AS$7:$AS$2085)*(AI267=$AI$7:$AI$2085)*(AO267=$AO$7:$AO$2085)*(AP267=$AP$7:$AP$2085)*(ROW($AS$7:$AS$2085)&lt;&gt;ROW(AS267))*((S267=0)*($S$7:$S$2085&gt;0)+(S267&gt;0)*($S$7:$S$2085=0)))&gt;0,"SALONES UNIDOS",IF(SUMPRODUCT((AS267=$AS$7:$AS$2085)*(AI267=$AI$7:$AI$2085)*((AO267&lt;$AP$7:$AP$2085)*(AP267&gt;$AO$7:$AO$2085))*(ROW($AS$7:$AS$2085)&lt;&gt;ROW(AS267)))&gt;0,"Cruzado","Sin cruce")))</f>
        <v>Sin cruce</v>
      </c>
    </row>
    <row r="268" spans="1:46" s="9" customFormat="1" ht="18.75" hidden="1" customHeight="1">
      <c r="A268" s="114"/>
      <c r="B268" s="114"/>
      <c r="C268" s="496" t="s">
        <v>572</v>
      </c>
      <c r="D268" s="479" t="s">
        <v>727</v>
      </c>
      <c r="E268" s="479">
        <v>20261</v>
      </c>
      <c r="F268" s="503" t="s">
        <v>38</v>
      </c>
      <c r="G268" s="497" t="s">
        <v>80</v>
      </c>
      <c r="H268" s="503" t="s">
        <v>88</v>
      </c>
      <c r="I268" s="503">
        <v>3</v>
      </c>
      <c r="J268" s="503" t="s">
        <v>41</v>
      </c>
      <c r="K268" s="503" t="s">
        <v>41</v>
      </c>
      <c r="L268" s="499" t="s">
        <v>755</v>
      </c>
      <c r="M268" s="535" t="s">
        <v>756</v>
      </c>
      <c r="N268" s="15" t="s">
        <v>710</v>
      </c>
      <c r="O268" s="15" t="s">
        <v>578</v>
      </c>
      <c r="P268" s="503" t="s">
        <v>579</v>
      </c>
      <c r="Q268" s="15">
        <v>3</v>
      </c>
      <c r="R268" s="15">
        <v>0</v>
      </c>
      <c r="S268" s="479">
        <v>3</v>
      </c>
      <c r="T268" s="15">
        <v>4</v>
      </c>
      <c r="U268" s="471"/>
      <c r="V268" s="550">
        <v>25</v>
      </c>
      <c r="W268" s="497">
        <v>43757708</v>
      </c>
      <c r="X268" s="566" t="s">
        <v>296</v>
      </c>
      <c r="Y268" s="15" t="s">
        <v>579</v>
      </c>
      <c r="Z268" s="15"/>
      <c r="AA268" s="15"/>
      <c r="AB268" s="15"/>
      <c r="AC268" s="15" t="s">
        <v>748</v>
      </c>
      <c r="AD268" s="15"/>
      <c r="AE268" s="479"/>
      <c r="AF268" s="497"/>
      <c r="AG268" s="497"/>
      <c r="AH268" s="497" t="s">
        <v>582</v>
      </c>
      <c r="AI268" s="15">
        <v>2</v>
      </c>
      <c r="AJ268" s="15">
        <v>7</v>
      </c>
      <c r="AK268" s="15">
        <v>40</v>
      </c>
      <c r="AL268" s="15">
        <v>10</v>
      </c>
      <c r="AM268" s="15">
        <v>10</v>
      </c>
      <c r="AN268" s="490">
        <f>IF(AJ268="",S268,ROUND(((((AL268/24)+(AM268/1440))-((AJ268/24)+(AK268/1440)))*1440/50),5))</f>
        <v>3</v>
      </c>
      <c r="AO268" s="491">
        <f>AJ268/24+AK268/1440</f>
        <v>0.31944444444444448</v>
      </c>
      <c r="AP268" s="491">
        <f>AL268/24+AM268/1440</f>
        <v>0.4236111111111111</v>
      </c>
      <c r="AQ268" s="23" t="str" cm="1">
        <f t="array" ref="AQ268">IF(X268="","",IF(SUMPRODUCT((X268=$X$7:$X$2085)*(AI268=$AI$7:$AI$2085)*(AO268=$AO$7:$AO$2085)*(AP268=$AP$7:$AP$2085)*(ROW($X$7:$X$2085)&lt;&gt;ROW(X268))*((S268=0)*($S$7:$S$2085&gt;0)+(S268&gt;0)*($S$7:$S$2085=0)))&gt;0,"SALONES UNIDOS",IF(SUMPRODUCT((X268=$X$7:$X$2085)*(AI268=$AI$7:$AI$2085)*((AO268&lt;$AP$7:$AP$2085)*(AP268&gt;$AO$7:$AO$2085))*(ROW($X$7:$X$2085)&lt;&gt;ROW(X268)))&gt;0,"Cruzado","Sin cruce")))</f>
        <v>Sin cruce</v>
      </c>
      <c r="AR268" s="23" t="str" cm="1">
        <f t="array" ref="AR268">IF(AE268="","",IF(SUMPRODUCT((AE268=$AE$7:$AE$2085)*(AI268=$AI$7:$AI$2085)*(AO268=$AO$7:$AO$2085)*(AP268=$AP$7:$AP$2085)*(ROW($AE$7:$AE$2085)&lt;&gt;ROW(AE268))*((S268=0)*($S$7:$S$2085&gt;0)+(S268&gt;0)*($S$7:$S$2085=0)))&gt;0,"SALONES UNIDOS",IF(SUMPRODUCT((AE268=$AE$7:$AE$2085)*(AI268=$AI$7:$AI$2085)*((AO268&lt;$AP$7:$AP$2085)*(AP268&gt;$AO$7:$AO$2085))*(ROW($AE$7:$AE$2085)&lt;&gt;ROW(AE268)))&gt;0,"Cruzado","Sin cruce")))</f>
        <v/>
      </c>
      <c r="AS268" s="94" t="str">
        <f t="shared" si="5"/>
        <v>OB3FILIALA</v>
      </c>
      <c r="AT268" s="94" t="str" cm="1">
        <f t="array" ref="AT268">IF(AS268="","",IF(SUMPRODUCT((AS268=$AS$7:$AS$2085)*(AI268=$AI$7:$AI$2085)*(AO268=$AO$7:$AO$2085)*(AP268=$AP$7:$AP$2085)*(ROW($AS$7:$AS$2085)&lt;&gt;ROW(AS268))*((S268=0)*($S$7:$S$2085&gt;0)+(S268&gt;0)*($S$7:$S$2085=0)))&gt;0,"SALONES UNIDOS",IF(SUMPRODUCT((AS268=$AS$7:$AS$2085)*(AI268=$AI$7:$AI$2085)*((AO268&lt;$AP$7:$AP$2085)*(AP268&gt;$AO$7:$AO$2085))*(ROW($AS$7:$AS$2085)&lt;&gt;ROW(AS268)))&gt;0,"Cruzado","Sin cruce")))</f>
        <v>Sin cruce</v>
      </c>
    </row>
    <row r="269" spans="1:46" s="9" customFormat="1" ht="18.75" hidden="1" customHeight="1">
      <c r="A269" s="114"/>
      <c r="B269" s="114"/>
      <c r="C269" s="496" t="s">
        <v>572</v>
      </c>
      <c r="D269" s="479" t="s">
        <v>727</v>
      </c>
      <c r="E269" s="479">
        <v>20261</v>
      </c>
      <c r="F269" s="503" t="s">
        <v>38</v>
      </c>
      <c r="G269" s="497" t="s">
        <v>80</v>
      </c>
      <c r="H269" s="503" t="s">
        <v>88</v>
      </c>
      <c r="I269" s="503">
        <v>3</v>
      </c>
      <c r="J269" s="587" t="s">
        <v>41</v>
      </c>
      <c r="K269" s="503" t="s">
        <v>41</v>
      </c>
      <c r="L269" s="499" t="s">
        <v>755</v>
      </c>
      <c r="M269" s="535" t="s">
        <v>756</v>
      </c>
      <c r="N269" s="15" t="s">
        <v>710</v>
      </c>
      <c r="O269" s="15" t="s">
        <v>578</v>
      </c>
      <c r="P269" s="503" t="s">
        <v>579</v>
      </c>
      <c r="Q269" s="15">
        <v>0</v>
      </c>
      <c r="R269" s="15">
        <v>2</v>
      </c>
      <c r="S269" s="479">
        <v>2</v>
      </c>
      <c r="T269" s="15">
        <v>4</v>
      </c>
      <c r="U269" s="471"/>
      <c r="V269" s="550">
        <v>25</v>
      </c>
      <c r="W269" s="497">
        <v>43757708</v>
      </c>
      <c r="X269" s="566" t="s">
        <v>296</v>
      </c>
      <c r="Y269" s="15" t="s">
        <v>579</v>
      </c>
      <c r="Z269" s="15"/>
      <c r="AA269" s="15"/>
      <c r="AB269" s="15"/>
      <c r="AC269" s="493"/>
      <c r="AD269" s="15"/>
      <c r="AE269" s="15" t="s">
        <v>646</v>
      </c>
      <c r="AF269" s="497"/>
      <c r="AG269" s="497"/>
      <c r="AH269" s="497" t="s">
        <v>100</v>
      </c>
      <c r="AI269" s="15">
        <v>2</v>
      </c>
      <c r="AJ269" s="15">
        <v>10</v>
      </c>
      <c r="AK269" s="15">
        <v>10</v>
      </c>
      <c r="AL269" s="15">
        <v>11</v>
      </c>
      <c r="AM269" s="15">
        <v>50</v>
      </c>
      <c r="AN269" s="490">
        <f>IF(AJ269="",S269,ROUND(((((AL269/24)+(AM269/1440))-((AJ269/24)+(AK269/1440)))*1440/50),5))</f>
        <v>2</v>
      </c>
      <c r="AO269" s="491">
        <f>AJ269/24+AK269/1440</f>
        <v>0.4236111111111111</v>
      </c>
      <c r="AP269" s="491">
        <f>AL269/24+AM269/1440</f>
        <v>0.49305555555555552</v>
      </c>
      <c r="AQ269" s="23" t="str" cm="1">
        <f t="array" ref="AQ269">IF(X269="","",IF(SUMPRODUCT((X269=$X$7:$X$2085)*(AI269=$AI$7:$AI$2085)*(AO269=$AO$7:$AO$2085)*(AP269=$AP$7:$AP$2085)*(ROW($X$7:$X$2085)&lt;&gt;ROW(X269))*((S269=0)*($S$7:$S$2085&gt;0)+(S269&gt;0)*($S$7:$S$2085=0)))&gt;0,"SALONES UNIDOS",IF(SUMPRODUCT((X269=$X$7:$X$2085)*(AI269=$AI$7:$AI$2085)*((AO269&lt;$AP$7:$AP$2085)*(AP269&gt;$AO$7:$AO$2085))*(ROW($X$7:$X$2085)&lt;&gt;ROW(X269)))&gt;0,"Cruzado","Sin cruce")))</f>
        <v>Sin cruce</v>
      </c>
      <c r="AR269" s="23" t="str" cm="1">
        <f t="array" ref="AR269">IF(AE269="","",IF(SUMPRODUCT((AE269=$AE$7:$AE$2085)*(AI269=$AI$7:$AI$2085)*(AO269=$AO$7:$AO$2085)*(AP269=$AP$7:$AP$2085)*(ROW($AE$7:$AE$2085)&lt;&gt;ROW(AE269))*((S269=0)*($S$7:$S$2085&gt;0)+(S269&gt;0)*($S$7:$S$2085=0)))&gt;0,"SALONES UNIDOS",IF(SUMPRODUCT((AE269=$AE$7:$AE$2085)*(AI269=$AI$7:$AI$2085)*((AO269&lt;$AP$7:$AP$2085)*(AP269&gt;$AO$7:$AO$2085))*(ROW($AE$7:$AE$2085)&lt;&gt;ROW(AE269)))&gt;0,"Cruzado","Sin cruce")))</f>
        <v>Sin cruce</v>
      </c>
      <c r="AS269" s="94" t="str">
        <f t="shared" si="5"/>
        <v>OB3FILIALA</v>
      </c>
      <c r="AT269" s="94" t="str" cm="1">
        <f t="array" ref="AT269">IF(AS269="","",IF(SUMPRODUCT((AS269=$AS$7:$AS$2085)*(AI269=$AI$7:$AI$2085)*(AO269=$AO$7:$AO$2085)*(AP269=$AP$7:$AP$2085)*(ROW($AS$7:$AS$2085)&lt;&gt;ROW(AS269))*((S269=0)*($S$7:$S$2085&gt;0)+(S269&gt;0)*($S$7:$S$2085=0)))&gt;0,"SALONES UNIDOS",IF(SUMPRODUCT((AS269=$AS$7:$AS$2085)*(AI269=$AI$7:$AI$2085)*((AO269&lt;$AP$7:$AP$2085)*(AP269&gt;$AO$7:$AO$2085))*(ROW($AS$7:$AS$2085)&lt;&gt;ROW(AS269)))&gt;0,"Cruzado","Sin cruce")))</f>
        <v>Sin cruce</v>
      </c>
    </row>
    <row r="270" spans="1:46" s="9" customFormat="1" ht="18.75" hidden="1" customHeight="1">
      <c r="A270" s="114"/>
      <c r="B270" s="114"/>
      <c r="C270" s="496" t="s">
        <v>572</v>
      </c>
      <c r="D270" s="479" t="s">
        <v>727</v>
      </c>
      <c r="E270" s="479">
        <v>20261</v>
      </c>
      <c r="F270" s="503" t="s">
        <v>38</v>
      </c>
      <c r="G270" s="497" t="s">
        <v>80</v>
      </c>
      <c r="H270" s="503" t="s">
        <v>88</v>
      </c>
      <c r="I270" s="503">
        <v>3</v>
      </c>
      <c r="J270" s="503" t="s">
        <v>41</v>
      </c>
      <c r="K270" s="503" t="s">
        <v>41</v>
      </c>
      <c r="L270" s="499" t="s">
        <v>757</v>
      </c>
      <c r="M270" s="535" t="s">
        <v>758</v>
      </c>
      <c r="N270" s="15" t="s">
        <v>710</v>
      </c>
      <c r="O270" s="15" t="s">
        <v>578</v>
      </c>
      <c r="P270" s="503" t="s">
        <v>579</v>
      </c>
      <c r="Q270" s="15">
        <v>2</v>
      </c>
      <c r="R270" s="15">
        <v>0</v>
      </c>
      <c r="S270" s="479">
        <v>2</v>
      </c>
      <c r="T270" s="15">
        <v>3</v>
      </c>
      <c r="U270" s="471"/>
      <c r="V270" s="550">
        <v>20</v>
      </c>
      <c r="W270" s="497">
        <v>21463142</v>
      </c>
      <c r="X270" s="566" t="s">
        <v>243</v>
      </c>
      <c r="Y270" s="15" t="s">
        <v>579</v>
      </c>
      <c r="Z270" s="15"/>
      <c r="AA270" s="15"/>
      <c r="AB270" s="15"/>
      <c r="AC270" s="15" t="s">
        <v>748</v>
      </c>
      <c r="AD270" s="15"/>
      <c r="AE270" s="479"/>
      <c r="AF270" s="497"/>
      <c r="AG270" s="497"/>
      <c r="AH270" s="497" t="s">
        <v>582</v>
      </c>
      <c r="AI270" s="15">
        <v>6</v>
      </c>
      <c r="AJ270" s="15">
        <v>7</v>
      </c>
      <c r="AK270" s="15">
        <v>40</v>
      </c>
      <c r="AL270" s="15">
        <v>9</v>
      </c>
      <c r="AM270" s="15">
        <v>20</v>
      </c>
      <c r="AN270" s="490">
        <f>IF(AJ270="",S270,ROUND(((((AL270/24)+(AM270/1440))-((AJ270/24)+(AK270/1440)))*1440/50),5))</f>
        <v>2</v>
      </c>
      <c r="AO270" s="491">
        <f>AJ270/24+AK270/1440</f>
        <v>0.31944444444444448</v>
      </c>
      <c r="AP270" s="491">
        <f>AL270/24+AM270/1440</f>
        <v>0.3888888888888889</v>
      </c>
      <c r="AQ270" s="23" t="str" cm="1">
        <f t="array" ref="AQ270">IF(X270="","",IF(SUMPRODUCT((X270=$X$7:$X$2085)*(AI270=$AI$7:$AI$2085)*(AO270=$AO$7:$AO$2085)*(AP270=$AP$7:$AP$2085)*(ROW($X$7:$X$2085)&lt;&gt;ROW(X270))*((S270=0)*($S$7:$S$2085&gt;0)+(S270&gt;0)*($S$7:$S$2085=0)))&gt;0,"SALONES UNIDOS",IF(SUMPRODUCT((X270=$X$7:$X$2085)*(AI270=$AI$7:$AI$2085)*((AO270&lt;$AP$7:$AP$2085)*(AP270&gt;$AO$7:$AO$2085))*(ROW($X$7:$X$2085)&lt;&gt;ROW(X270)))&gt;0,"Cruzado","Sin cruce")))</f>
        <v>Sin cruce</v>
      </c>
      <c r="AR270" s="23" t="str" cm="1">
        <f t="array" ref="AR270">IF(AE270="","",IF(SUMPRODUCT((AE270=$AE$7:$AE$2085)*(AI270=$AI$7:$AI$2085)*(AO270=$AO$7:$AO$2085)*(AP270=$AP$7:$AP$2085)*(ROW($AE$7:$AE$2085)&lt;&gt;ROW(AE270))*((S270=0)*($S$7:$S$2085&gt;0)+(S270&gt;0)*($S$7:$S$2085=0)))&gt;0,"SALONES UNIDOS",IF(SUMPRODUCT((AE270=$AE$7:$AE$2085)*(AI270=$AI$7:$AI$2085)*((AO270&lt;$AP$7:$AP$2085)*(AP270&gt;$AO$7:$AO$2085))*(ROW($AE$7:$AE$2085)&lt;&gt;ROW(AE270)))&gt;0,"Cruzado","Sin cruce")))</f>
        <v/>
      </c>
      <c r="AS270" s="94" t="str">
        <f t="shared" si="5"/>
        <v>OB3FILIALA</v>
      </c>
      <c r="AT270" s="94" t="str" cm="1">
        <f t="array" ref="AT270">IF(AS270="","",IF(SUMPRODUCT((AS270=$AS$7:$AS$2085)*(AI270=$AI$7:$AI$2085)*(AO270=$AO$7:$AO$2085)*(AP270=$AP$7:$AP$2085)*(ROW($AS$7:$AS$2085)&lt;&gt;ROW(AS270))*((S270=0)*($S$7:$S$2085&gt;0)+(S270&gt;0)*($S$7:$S$2085=0)))&gt;0,"SALONES UNIDOS",IF(SUMPRODUCT((AS270=$AS$7:$AS$2085)*(AI270=$AI$7:$AI$2085)*((AO270&lt;$AP$7:$AP$2085)*(AP270&gt;$AO$7:$AO$2085))*(ROW($AS$7:$AS$2085)&lt;&gt;ROW(AS270)))&gt;0,"Cruzado","Sin cruce")))</f>
        <v>Sin cruce</v>
      </c>
    </row>
    <row r="271" spans="1:46" s="114" customFormat="1" ht="18.75" hidden="1" customHeight="1">
      <c r="C271" s="496" t="s">
        <v>572</v>
      </c>
      <c r="D271" s="479" t="s">
        <v>727</v>
      </c>
      <c r="E271" s="479">
        <v>20261</v>
      </c>
      <c r="F271" s="503" t="s">
        <v>38</v>
      </c>
      <c r="G271" s="497" t="s">
        <v>80</v>
      </c>
      <c r="H271" s="503" t="s">
        <v>88</v>
      </c>
      <c r="I271" s="503">
        <v>3</v>
      </c>
      <c r="J271" s="587" t="s">
        <v>41</v>
      </c>
      <c r="K271" s="503" t="s">
        <v>41</v>
      </c>
      <c r="L271" s="499" t="s">
        <v>757</v>
      </c>
      <c r="M271" s="535" t="s">
        <v>758</v>
      </c>
      <c r="N271" s="15" t="s">
        <v>710</v>
      </c>
      <c r="O271" s="15" t="s">
        <v>578</v>
      </c>
      <c r="P271" s="503" t="s">
        <v>579</v>
      </c>
      <c r="Q271" s="15">
        <v>0</v>
      </c>
      <c r="R271" s="15">
        <v>2</v>
      </c>
      <c r="S271" s="479">
        <v>2</v>
      </c>
      <c r="T271" s="15">
        <v>3</v>
      </c>
      <c r="U271" s="471"/>
      <c r="V271" s="550">
        <v>20</v>
      </c>
      <c r="W271" s="497">
        <v>21463142</v>
      </c>
      <c r="X271" s="566" t="s">
        <v>243</v>
      </c>
      <c r="Y271" s="15" t="s">
        <v>579</v>
      </c>
      <c r="Z271" s="15"/>
      <c r="AA271" s="15"/>
      <c r="AB271" s="15"/>
      <c r="AC271" s="493"/>
      <c r="AD271" s="15"/>
      <c r="AE271" s="15" t="s">
        <v>580</v>
      </c>
      <c r="AF271" s="497"/>
      <c r="AG271" s="497"/>
      <c r="AH271" s="497" t="s">
        <v>100</v>
      </c>
      <c r="AI271" s="15">
        <v>6</v>
      </c>
      <c r="AJ271" s="15">
        <v>9</v>
      </c>
      <c r="AK271" s="15">
        <v>20</v>
      </c>
      <c r="AL271" s="15">
        <v>11</v>
      </c>
      <c r="AM271" s="15">
        <v>0</v>
      </c>
      <c r="AN271" s="490">
        <f>IF(AJ271="",S271,ROUND(((((AL271/24)+(AM271/1440))-((AJ271/24)+(AK271/1440)))*1440/50),5))</f>
        <v>2</v>
      </c>
      <c r="AO271" s="491">
        <f>AJ271/24+AK271/1440</f>
        <v>0.3888888888888889</v>
      </c>
      <c r="AP271" s="491">
        <f>AL271/24+AM271/1440</f>
        <v>0.45833333333333331</v>
      </c>
      <c r="AQ271" s="23" t="str" cm="1">
        <f t="array" ref="AQ271">IF(X271="","",IF(SUMPRODUCT((X271=$X$7:$X$2085)*(AI271=$AI$7:$AI$2085)*(AO271=$AO$7:$AO$2085)*(AP271=$AP$7:$AP$2085)*(ROW($X$7:$X$2085)&lt;&gt;ROW(X271))*((S271=0)*($S$7:$S$2085&gt;0)+(S271&gt;0)*($S$7:$S$2085=0)))&gt;0,"SALONES UNIDOS",IF(SUMPRODUCT((X271=$X$7:$X$2085)*(AI271=$AI$7:$AI$2085)*((AO271&lt;$AP$7:$AP$2085)*(AP271&gt;$AO$7:$AO$2085))*(ROW($X$7:$X$2085)&lt;&gt;ROW(X271)))&gt;0,"Cruzado","Sin cruce")))</f>
        <v>Sin cruce</v>
      </c>
      <c r="AR271" s="23" t="str" cm="1">
        <f t="array" ref="AR271">IF(AE271="","",IF(SUMPRODUCT((AE271=$AE$7:$AE$2085)*(AI271=$AI$7:$AI$2085)*(AO271=$AO$7:$AO$2085)*(AP271=$AP$7:$AP$2085)*(ROW($AE$7:$AE$2085)&lt;&gt;ROW(AE271))*((S271=0)*($S$7:$S$2085&gt;0)+(S271&gt;0)*($S$7:$S$2085=0)))&gt;0,"SALONES UNIDOS",IF(SUMPRODUCT((AE271=$AE$7:$AE$2085)*(AI271=$AI$7:$AI$2085)*((AO271&lt;$AP$7:$AP$2085)*(AP271&gt;$AO$7:$AO$2085))*(ROW($AE$7:$AE$2085)&lt;&gt;ROW(AE271)))&gt;0,"Cruzado","Sin cruce")))</f>
        <v>Sin cruce</v>
      </c>
      <c r="AS271" s="94" t="str">
        <f t="shared" si="5"/>
        <v>OB3FILIALA</v>
      </c>
      <c r="AT271" s="94" t="str" cm="1">
        <f t="array" ref="AT271">IF(AS271="","",IF(SUMPRODUCT((AS271=$AS$7:$AS$2085)*(AI271=$AI$7:$AI$2085)*(AO271=$AO$7:$AO$2085)*(AP271=$AP$7:$AP$2085)*(ROW($AS$7:$AS$2085)&lt;&gt;ROW(AS271))*((S271=0)*($S$7:$S$2085&gt;0)+(S271&gt;0)*($S$7:$S$2085=0)))&gt;0,"SALONES UNIDOS",IF(SUMPRODUCT((AS271=$AS$7:$AS$2085)*(AI271=$AI$7:$AI$2085)*((AO271&lt;$AP$7:$AP$2085)*(AP271&gt;$AO$7:$AO$2085))*(ROW($AS$7:$AS$2085)&lt;&gt;ROW(AS271)))&gt;0,"Cruzado","Sin cruce")))</f>
        <v>Sin cruce</v>
      </c>
    </row>
    <row r="272" spans="1:46" s="114" customFormat="1" ht="18.75" hidden="1" customHeight="1">
      <c r="C272" s="496" t="s">
        <v>572</v>
      </c>
      <c r="D272" s="479" t="s">
        <v>727</v>
      </c>
      <c r="E272" s="479">
        <v>20261</v>
      </c>
      <c r="F272" s="503" t="s">
        <v>38</v>
      </c>
      <c r="G272" s="497" t="s">
        <v>80</v>
      </c>
      <c r="H272" s="503" t="s">
        <v>88</v>
      </c>
      <c r="I272" s="503">
        <v>3</v>
      </c>
      <c r="J272" s="587" t="s">
        <v>51</v>
      </c>
      <c r="K272" s="503" t="s">
        <v>51</v>
      </c>
      <c r="L272" s="499" t="s">
        <v>746</v>
      </c>
      <c r="M272" s="535" t="s">
        <v>747</v>
      </c>
      <c r="N272" s="15" t="s">
        <v>577</v>
      </c>
      <c r="O272" s="15" t="s">
        <v>578</v>
      </c>
      <c r="P272" s="503" t="s">
        <v>579</v>
      </c>
      <c r="Q272" s="15">
        <v>2</v>
      </c>
      <c r="R272" s="15">
        <v>4</v>
      </c>
      <c r="S272" s="479">
        <v>6</v>
      </c>
      <c r="T272" s="15">
        <v>4</v>
      </c>
      <c r="U272" s="471"/>
      <c r="V272" s="550">
        <v>20</v>
      </c>
      <c r="W272" s="643">
        <v>44893085</v>
      </c>
      <c r="X272" s="644" t="s">
        <v>409</v>
      </c>
      <c r="Y272" s="15" t="s">
        <v>579</v>
      </c>
      <c r="Z272" s="15"/>
      <c r="AA272" s="15"/>
      <c r="AB272" s="15"/>
      <c r="AC272" s="643" t="s">
        <v>625</v>
      </c>
      <c r="AD272" s="15"/>
      <c r="AE272" s="479"/>
      <c r="AF272" s="497"/>
      <c r="AG272" s="497"/>
      <c r="AH272" s="497" t="s">
        <v>203</v>
      </c>
      <c r="AI272" s="15">
        <v>3</v>
      </c>
      <c r="AJ272" s="15">
        <v>7</v>
      </c>
      <c r="AK272" s="15">
        <v>40</v>
      </c>
      <c r="AL272" s="15">
        <v>12</v>
      </c>
      <c r="AM272" s="15">
        <v>40</v>
      </c>
      <c r="AN272" s="490">
        <f>IF(AJ272="",S272,ROUND(((((AL272/24)+(AM272/1440))-((AJ272/24)+(AK272/1440)))*1440/50),5))</f>
        <v>6</v>
      </c>
      <c r="AO272" s="491">
        <f>AJ272/24+AK272/1440</f>
        <v>0.31944444444444448</v>
      </c>
      <c r="AP272" s="491">
        <f>AL272/24+AM272/1440</f>
        <v>0.52777777777777779</v>
      </c>
      <c r="AQ272" s="23" t="str" cm="1">
        <f t="array" ref="AQ272">IF(X272="","",IF(SUMPRODUCT((X272=$X$7:$X$2085)*(AI272=$AI$7:$AI$2085)*(AO272=$AO$7:$AO$2085)*(AP272=$AP$7:$AP$2085)*(ROW($X$7:$X$2085)&lt;&gt;ROW(X272))*((S272=0)*($S$7:$S$2085&gt;0)+(S272&gt;0)*($S$7:$S$2085=0)))&gt;0,"SALONES UNIDOS",IF(SUMPRODUCT((X272=$X$7:$X$2085)*(AI272=$AI$7:$AI$2085)*((AO272&lt;$AP$7:$AP$2085)*(AP272&gt;$AO$7:$AO$2085))*(ROW($X$7:$X$2085)&lt;&gt;ROW(X272)))&gt;0,"Cruzado","Sin cruce")))</f>
        <v>Sin cruce</v>
      </c>
      <c r="AR272" s="23" t="str" cm="1">
        <f t="array" ref="AR272">IF(AE272="","",IF(SUMPRODUCT((AE272=$AE$7:$AE$2085)*(AI272=$AI$7:$AI$2085)*(AO272=$AO$7:$AO$2085)*(AP272=$AP$7:$AP$2085)*(ROW($AE$7:$AE$2085)&lt;&gt;ROW(AE272))*((S272=0)*($S$7:$S$2085&gt;0)+(S272&gt;0)*($S$7:$S$2085=0)))&gt;0,"SALONES UNIDOS",IF(SUMPRODUCT((AE272=$AE$7:$AE$2085)*(AI272=$AI$7:$AI$2085)*((AO272&lt;$AP$7:$AP$2085)*(AP272&gt;$AO$7:$AO$2085))*(ROW($AE$7:$AE$2085)&lt;&gt;ROW(AE272)))&gt;0,"Cruzado","Sin cruce")))</f>
        <v/>
      </c>
      <c r="AS272" s="94" t="str">
        <f t="shared" si="5"/>
        <v>OB3FILIALB</v>
      </c>
      <c r="AT272" s="94" t="str" cm="1">
        <f t="array" ref="AT272">IF(AS272="","",IF(SUMPRODUCT((AS272=$AS$7:$AS$2085)*(AI272=$AI$7:$AI$2085)*(AO272=$AO$7:$AO$2085)*(AP272=$AP$7:$AP$2085)*(ROW($AS$7:$AS$2085)&lt;&gt;ROW(AS272))*((S272=0)*($S$7:$S$2085&gt;0)+(S272&gt;0)*($S$7:$S$2085=0)))&gt;0,"SALONES UNIDOS",IF(SUMPRODUCT((AS272=$AS$7:$AS$2085)*(AI272=$AI$7:$AI$2085)*((AO272&lt;$AP$7:$AP$2085)*(AP272&gt;$AO$7:$AO$2085))*(ROW($AS$7:$AS$2085)&lt;&gt;ROW(AS272)))&gt;0,"Cruzado","Sin cruce")))</f>
        <v>Sin cruce</v>
      </c>
    </row>
    <row r="273" spans="3:46" s="114" customFormat="1" ht="18.75" hidden="1" customHeight="1">
      <c r="C273" s="496" t="s">
        <v>572</v>
      </c>
      <c r="D273" s="479" t="s">
        <v>727</v>
      </c>
      <c r="E273" s="479">
        <v>20261</v>
      </c>
      <c r="F273" s="503" t="s">
        <v>38</v>
      </c>
      <c r="G273" s="497" t="s">
        <v>80</v>
      </c>
      <c r="H273" s="503" t="s">
        <v>88</v>
      </c>
      <c r="I273" s="503">
        <v>3</v>
      </c>
      <c r="J273" s="503" t="s">
        <v>51</v>
      </c>
      <c r="K273" s="503" t="s">
        <v>51</v>
      </c>
      <c r="L273" s="499" t="s">
        <v>749</v>
      </c>
      <c r="M273" s="535" t="s">
        <v>629</v>
      </c>
      <c r="N273" s="15" t="s">
        <v>577</v>
      </c>
      <c r="O273" s="15" t="s">
        <v>578</v>
      </c>
      <c r="P273" s="503" t="s">
        <v>624</v>
      </c>
      <c r="Q273" s="15">
        <v>3</v>
      </c>
      <c r="R273" s="15">
        <v>0</v>
      </c>
      <c r="S273" s="479">
        <v>3</v>
      </c>
      <c r="T273" s="15">
        <v>3</v>
      </c>
      <c r="U273" s="471"/>
      <c r="V273" s="550">
        <v>20</v>
      </c>
      <c r="W273" s="497">
        <v>46200886</v>
      </c>
      <c r="X273" s="566" t="s">
        <v>316</v>
      </c>
      <c r="Y273" s="15" t="s">
        <v>196</v>
      </c>
      <c r="Z273" s="15"/>
      <c r="AA273" s="15"/>
      <c r="AB273" s="15"/>
      <c r="AC273" s="493"/>
      <c r="AD273" s="15"/>
      <c r="AE273" s="479"/>
      <c r="AF273" s="497"/>
      <c r="AG273" s="497"/>
      <c r="AH273" s="15" t="s">
        <v>582</v>
      </c>
      <c r="AI273" s="15">
        <v>2</v>
      </c>
      <c r="AJ273" s="15">
        <v>9</v>
      </c>
      <c r="AK273" s="15">
        <v>20</v>
      </c>
      <c r="AL273" s="15">
        <v>11</v>
      </c>
      <c r="AM273" s="15">
        <v>50</v>
      </c>
      <c r="AN273" s="490">
        <f>IF(AJ273="",S273,ROUND(((((AL273/24)+(AM273/1440))-((AJ273/24)+(AK273/1440)))*1440/50),5))</f>
        <v>3</v>
      </c>
      <c r="AO273" s="491">
        <f>AJ273/24+AK273/1440</f>
        <v>0.3888888888888889</v>
      </c>
      <c r="AP273" s="491">
        <f>AL273/24+AM273/1440</f>
        <v>0.49305555555555552</v>
      </c>
      <c r="AQ273" s="23" t="str" cm="1">
        <f t="array" ref="AQ273">IF(X273="","",IF(SUMPRODUCT((X273=$X$7:$X$2085)*(AI273=$AI$7:$AI$2085)*(AO273=$AO$7:$AO$2085)*(AP273=$AP$7:$AP$2085)*(ROW($X$7:$X$2085)&lt;&gt;ROW(X273))*((S273=0)*($S$7:$S$2085&gt;0)+(S273&gt;0)*($S$7:$S$2085=0)))&gt;0,"SALONES UNIDOS",IF(SUMPRODUCT((X273=$X$7:$X$2085)*(AI273=$AI$7:$AI$2085)*((AO273&lt;$AP$7:$AP$2085)*(AP273&gt;$AO$7:$AO$2085))*(ROW($X$7:$X$2085)&lt;&gt;ROW(X273)))&gt;0,"Cruzado","Sin cruce")))</f>
        <v>Sin cruce</v>
      </c>
      <c r="AR273" s="23" t="str" cm="1">
        <f t="array" ref="AR273">IF(AE273="","",IF(SUMPRODUCT((AE273=$AE$7:$AE$2085)*(AI273=$AI$7:$AI$2085)*(AO273=$AO$7:$AO$2085)*(AP273=$AP$7:$AP$2085)*(ROW($AE$7:$AE$2085)&lt;&gt;ROW(AE273))*((S273=0)*($S$7:$S$2085&gt;0)+(S273&gt;0)*($S$7:$S$2085=0)))&gt;0,"SALONES UNIDOS",IF(SUMPRODUCT((AE273=$AE$7:$AE$2085)*(AI273=$AI$7:$AI$2085)*((AO273&lt;$AP$7:$AP$2085)*(AP273&gt;$AO$7:$AO$2085))*(ROW($AE$7:$AE$2085)&lt;&gt;ROW(AE273)))&gt;0,"Cruzado","Sin cruce")))</f>
        <v/>
      </c>
      <c r="AS273" s="94" t="str">
        <f t="shared" si="5"/>
        <v>OB3FILIALB</v>
      </c>
      <c r="AT273" s="94" t="str" cm="1">
        <f t="array" ref="AT273">IF(AS273="","",IF(SUMPRODUCT((AS273=$AS$7:$AS$2085)*(AI273=$AI$7:$AI$2085)*(AO273=$AO$7:$AO$2085)*(AP273=$AP$7:$AP$2085)*(ROW($AS$7:$AS$2085)&lt;&gt;ROW(AS273))*((S273=0)*($S$7:$S$2085&gt;0)+(S273&gt;0)*($S$7:$S$2085=0)))&gt;0,"SALONES UNIDOS",IF(SUMPRODUCT((AS273=$AS$7:$AS$2085)*(AI273=$AI$7:$AI$2085)*((AO273&lt;$AP$7:$AP$2085)*(AP273&gt;$AO$7:$AO$2085))*(ROW($AS$7:$AS$2085)&lt;&gt;ROW(AS273)))&gt;0,"Cruzado","Sin cruce")))</f>
        <v>Sin cruce</v>
      </c>
    </row>
    <row r="274" spans="3:46" s="9" customFormat="1" ht="18.75" hidden="1" customHeight="1">
      <c r="C274" s="496" t="s">
        <v>572</v>
      </c>
      <c r="D274" s="479" t="s">
        <v>727</v>
      </c>
      <c r="E274" s="479">
        <v>20261</v>
      </c>
      <c r="F274" s="503" t="s">
        <v>38</v>
      </c>
      <c r="G274" s="497" t="s">
        <v>80</v>
      </c>
      <c r="H274" s="503" t="s">
        <v>88</v>
      </c>
      <c r="I274" s="503">
        <v>3</v>
      </c>
      <c r="J274" s="503" t="s">
        <v>51</v>
      </c>
      <c r="K274" s="503" t="s">
        <v>51</v>
      </c>
      <c r="L274" s="499" t="s">
        <v>750</v>
      </c>
      <c r="M274" s="535" t="s">
        <v>751</v>
      </c>
      <c r="N274" s="15" t="s">
        <v>710</v>
      </c>
      <c r="O274" s="15" t="s">
        <v>578</v>
      </c>
      <c r="P274" s="503" t="s">
        <v>579</v>
      </c>
      <c r="Q274" s="15">
        <v>2</v>
      </c>
      <c r="R274" s="15">
        <v>0</v>
      </c>
      <c r="S274" s="479">
        <v>2</v>
      </c>
      <c r="T274" s="15">
        <v>3</v>
      </c>
      <c r="U274" s="471"/>
      <c r="V274" s="550">
        <v>20</v>
      </c>
      <c r="W274" s="497">
        <v>21461803</v>
      </c>
      <c r="X274" s="566" t="s">
        <v>306</v>
      </c>
      <c r="Y274" s="15" t="s">
        <v>579</v>
      </c>
      <c r="Z274" s="15"/>
      <c r="AA274" s="15"/>
      <c r="AB274" s="15"/>
      <c r="AC274" s="15" t="s">
        <v>748</v>
      </c>
      <c r="AD274" s="15"/>
      <c r="AE274" s="479"/>
      <c r="AF274" s="497"/>
      <c r="AG274" s="497"/>
      <c r="AH274" s="497" t="s">
        <v>582</v>
      </c>
      <c r="AI274" s="15">
        <v>4</v>
      </c>
      <c r="AJ274" s="15">
        <v>8</v>
      </c>
      <c r="AK274" s="15">
        <v>30</v>
      </c>
      <c r="AL274" s="15">
        <v>10</v>
      </c>
      <c r="AM274" s="15">
        <v>10</v>
      </c>
      <c r="AN274" s="490">
        <f>IF(AJ274="",S274,ROUND(((((AL274/24)+(AM274/1440))-((AJ274/24)+(AK274/1440)))*1440/50),5))</f>
        <v>2</v>
      </c>
      <c r="AO274" s="491">
        <f>AJ274/24+AK274/1440</f>
        <v>0.35416666666666663</v>
      </c>
      <c r="AP274" s="491">
        <f>AL274/24+AM274/1440</f>
        <v>0.4236111111111111</v>
      </c>
      <c r="AQ274" s="23" t="str" cm="1">
        <f t="array" ref="AQ274">IF(X274="","",IF(SUMPRODUCT((X274=$X$7:$X$2085)*(AI274=$AI$7:$AI$2085)*(AO274=$AO$7:$AO$2085)*(AP274=$AP$7:$AP$2085)*(ROW($X$7:$X$2085)&lt;&gt;ROW(X274))*((S274=0)*($S$7:$S$2085&gt;0)+(S274&gt;0)*($S$7:$S$2085=0)))&gt;0,"SALONES UNIDOS",IF(SUMPRODUCT((X274=$X$7:$X$2085)*(AI274=$AI$7:$AI$2085)*((AO274&lt;$AP$7:$AP$2085)*(AP274&gt;$AO$7:$AO$2085))*(ROW($X$7:$X$2085)&lt;&gt;ROW(X274)))&gt;0,"Cruzado","Sin cruce")))</f>
        <v>Sin cruce</v>
      </c>
      <c r="AR274" s="23" t="str" cm="1">
        <f t="array" ref="AR274">IF(AE274="","",IF(SUMPRODUCT((AE274=$AE$7:$AE$2085)*(AI274=$AI$7:$AI$2085)*(AO274=$AO$7:$AO$2085)*(AP274=$AP$7:$AP$2085)*(ROW($AE$7:$AE$2085)&lt;&gt;ROW(AE274))*((S274=0)*($S$7:$S$2085&gt;0)+(S274&gt;0)*($S$7:$S$2085=0)))&gt;0,"SALONES UNIDOS",IF(SUMPRODUCT((AE274=$AE$7:$AE$2085)*(AI274=$AI$7:$AI$2085)*((AO274&lt;$AP$7:$AP$2085)*(AP274&gt;$AO$7:$AO$2085))*(ROW($AE$7:$AE$2085)&lt;&gt;ROW(AE274)))&gt;0,"Cruzado","Sin cruce")))</f>
        <v/>
      </c>
      <c r="AS274" s="94" t="str">
        <f t="shared" si="5"/>
        <v>OB3FILIALB</v>
      </c>
      <c r="AT274" s="94" t="str" cm="1">
        <f t="array" ref="AT274">IF(AS274="","",IF(SUMPRODUCT((AS274=$AS$7:$AS$2085)*(AI274=$AI$7:$AI$2085)*(AO274=$AO$7:$AO$2085)*(AP274=$AP$7:$AP$2085)*(ROW($AS$7:$AS$2085)&lt;&gt;ROW(AS274))*((S274=0)*($S$7:$S$2085&gt;0)+(S274&gt;0)*($S$7:$S$2085=0)))&gt;0,"SALONES UNIDOS",IF(SUMPRODUCT((AS274=$AS$7:$AS$2085)*(AI274=$AI$7:$AI$2085)*((AO274&lt;$AP$7:$AP$2085)*(AP274&gt;$AO$7:$AO$2085))*(ROW($AS$7:$AS$2085)&lt;&gt;ROW(AS274)))&gt;0,"Cruzado","Sin cruce")))</f>
        <v>Sin cruce</v>
      </c>
    </row>
    <row r="275" spans="3:46" s="9" customFormat="1" ht="18.75" hidden="1" customHeight="1">
      <c r="C275" s="496" t="s">
        <v>572</v>
      </c>
      <c r="D275" s="479" t="s">
        <v>727</v>
      </c>
      <c r="E275" s="479">
        <v>20261</v>
      </c>
      <c r="F275" s="503" t="s">
        <v>38</v>
      </c>
      <c r="G275" s="497" t="s">
        <v>80</v>
      </c>
      <c r="H275" s="503" t="s">
        <v>88</v>
      </c>
      <c r="I275" s="503">
        <v>3</v>
      </c>
      <c r="J275" s="587" t="s">
        <v>51</v>
      </c>
      <c r="K275" s="503" t="s">
        <v>51</v>
      </c>
      <c r="L275" s="499" t="s">
        <v>750</v>
      </c>
      <c r="M275" s="535" t="s">
        <v>751</v>
      </c>
      <c r="N275" s="15" t="s">
        <v>710</v>
      </c>
      <c r="O275" s="15" t="s">
        <v>578</v>
      </c>
      <c r="P275" s="503" t="s">
        <v>579</v>
      </c>
      <c r="Q275" s="15">
        <v>0</v>
      </c>
      <c r="R275" s="15">
        <v>2</v>
      </c>
      <c r="S275" s="479">
        <v>2</v>
      </c>
      <c r="T275" s="15">
        <v>3</v>
      </c>
      <c r="U275" s="471"/>
      <c r="V275" s="550">
        <v>20</v>
      </c>
      <c r="W275" s="497">
        <v>21461803</v>
      </c>
      <c r="X275" s="566" t="s">
        <v>306</v>
      </c>
      <c r="Y275" s="15" t="s">
        <v>579</v>
      </c>
      <c r="Z275" s="15"/>
      <c r="AA275" s="15"/>
      <c r="AB275" s="15"/>
      <c r="AC275" s="493"/>
      <c r="AD275" s="15"/>
      <c r="AE275" s="582" t="s">
        <v>759</v>
      </c>
      <c r="AF275" s="497"/>
      <c r="AG275" s="497"/>
      <c r="AH275" s="497" t="s">
        <v>100</v>
      </c>
      <c r="AI275" s="15">
        <v>4</v>
      </c>
      <c r="AJ275" s="15">
        <v>10</v>
      </c>
      <c r="AK275" s="15">
        <v>10</v>
      </c>
      <c r="AL275" s="15">
        <v>11</v>
      </c>
      <c r="AM275" s="15">
        <v>50</v>
      </c>
      <c r="AN275" s="490">
        <f>IF(AJ275="",S275,ROUND(((((AL275/24)+(AM275/1440))-((AJ275/24)+(AK275/1440)))*1440/50),5))</f>
        <v>2</v>
      </c>
      <c r="AO275" s="491">
        <f>AJ275/24+AK275/1440</f>
        <v>0.4236111111111111</v>
      </c>
      <c r="AP275" s="491">
        <f>AL275/24+AM275/1440</f>
        <v>0.49305555555555552</v>
      </c>
      <c r="AQ275" s="23" t="str" cm="1">
        <f t="array" ref="AQ275">IF(X275="","",IF(SUMPRODUCT((X275=$X$7:$X$2085)*(AI275=$AI$7:$AI$2085)*(AO275=$AO$7:$AO$2085)*(AP275=$AP$7:$AP$2085)*(ROW($X$7:$X$2085)&lt;&gt;ROW(X275))*((S275=0)*($S$7:$S$2085&gt;0)+(S275&gt;0)*($S$7:$S$2085=0)))&gt;0,"SALONES UNIDOS",IF(SUMPRODUCT((X275=$X$7:$X$2085)*(AI275=$AI$7:$AI$2085)*((AO275&lt;$AP$7:$AP$2085)*(AP275&gt;$AO$7:$AO$2085))*(ROW($X$7:$X$2085)&lt;&gt;ROW(X275)))&gt;0,"Cruzado","Sin cruce")))</f>
        <v>Sin cruce</v>
      </c>
      <c r="AR275" s="23" t="str" cm="1">
        <f t="array" ref="AR275">IF(AE275="","",IF(SUMPRODUCT((AE275=$AE$7:$AE$2085)*(AI275=$AI$7:$AI$2085)*(AO275=$AO$7:$AO$2085)*(AP275=$AP$7:$AP$2085)*(ROW($AE$7:$AE$2085)&lt;&gt;ROW(AE275))*((S275=0)*($S$7:$S$2085&gt;0)+(S275&gt;0)*($S$7:$S$2085=0)))&gt;0,"SALONES UNIDOS",IF(SUMPRODUCT((AE275=$AE$7:$AE$2085)*(AI275=$AI$7:$AI$2085)*((AO275&lt;$AP$7:$AP$2085)*(AP275&gt;$AO$7:$AO$2085))*(ROW($AE$7:$AE$2085)&lt;&gt;ROW(AE275)))&gt;0,"Cruzado","Sin cruce")))</f>
        <v>Sin cruce</v>
      </c>
      <c r="AS275" s="94" t="str">
        <f t="shared" si="5"/>
        <v>OB3FILIALB</v>
      </c>
      <c r="AT275" s="94" t="str" cm="1">
        <f t="array" ref="AT275">IF(AS275="","",IF(SUMPRODUCT((AS275=$AS$7:$AS$2085)*(AI275=$AI$7:$AI$2085)*(AO275=$AO$7:$AO$2085)*(AP275=$AP$7:$AP$2085)*(ROW($AS$7:$AS$2085)&lt;&gt;ROW(AS275))*((S275=0)*($S$7:$S$2085&gt;0)+(S275&gt;0)*($S$7:$S$2085=0)))&gt;0,"SALONES UNIDOS",IF(SUMPRODUCT((AS275=$AS$7:$AS$2085)*(AI275=$AI$7:$AI$2085)*((AO275&lt;$AP$7:$AP$2085)*(AP275&gt;$AO$7:$AO$2085))*(ROW($AS$7:$AS$2085)&lt;&gt;ROW(AS275)))&gt;0,"Cruzado","Sin cruce")))</f>
        <v>Sin cruce</v>
      </c>
    </row>
    <row r="276" spans="3:46" s="9" customFormat="1" ht="18.75" hidden="1" customHeight="1">
      <c r="C276" s="496" t="s">
        <v>572</v>
      </c>
      <c r="D276" s="479" t="s">
        <v>727</v>
      </c>
      <c r="E276" s="479">
        <v>20261</v>
      </c>
      <c r="F276" s="503" t="s">
        <v>38</v>
      </c>
      <c r="G276" s="497" t="s">
        <v>80</v>
      </c>
      <c r="H276" s="503" t="s">
        <v>88</v>
      </c>
      <c r="I276" s="503">
        <v>3</v>
      </c>
      <c r="J276" s="503" t="s">
        <v>51</v>
      </c>
      <c r="K276" s="503" t="s">
        <v>51</v>
      </c>
      <c r="L276" s="499" t="s">
        <v>753</v>
      </c>
      <c r="M276" s="535" t="s">
        <v>754</v>
      </c>
      <c r="N276" s="15" t="s">
        <v>577</v>
      </c>
      <c r="O276" s="15" t="s">
        <v>578</v>
      </c>
      <c r="P276" s="503" t="s">
        <v>579</v>
      </c>
      <c r="Q276" s="15">
        <v>2</v>
      </c>
      <c r="R276" s="15">
        <v>0</v>
      </c>
      <c r="S276" s="479">
        <v>2</v>
      </c>
      <c r="T276" s="15">
        <v>3</v>
      </c>
      <c r="U276" s="471"/>
      <c r="V276" s="550">
        <v>20</v>
      </c>
      <c r="W276" s="497">
        <v>43471072</v>
      </c>
      <c r="X276" s="566" t="s">
        <v>429</v>
      </c>
      <c r="Y276" s="15" t="s">
        <v>579</v>
      </c>
      <c r="Z276" s="15"/>
      <c r="AA276" s="15"/>
      <c r="AB276" s="15"/>
      <c r="AC276" s="15" t="s">
        <v>748</v>
      </c>
      <c r="AD276" s="15"/>
      <c r="AE276" s="479"/>
      <c r="AF276" s="497"/>
      <c r="AG276" s="497"/>
      <c r="AH276" s="497" t="s">
        <v>582</v>
      </c>
      <c r="AI276" s="15">
        <v>1</v>
      </c>
      <c r="AJ276" s="15">
        <v>12</v>
      </c>
      <c r="AK276" s="15">
        <v>40</v>
      </c>
      <c r="AL276" s="15">
        <v>14</v>
      </c>
      <c r="AM276" s="15">
        <v>20</v>
      </c>
      <c r="AN276" s="490">
        <f>IF(AJ276="",S276,ROUND(((((AL276/24)+(AM276/1440))-((AJ276/24)+(AK276/1440)))*1440/50),5))</f>
        <v>2</v>
      </c>
      <c r="AO276" s="491">
        <f>AJ276/24+AK276/1440</f>
        <v>0.52777777777777779</v>
      </c>
      <c r="AP276" s="491">
        <f>AL276/24+AM276/1440</f>
        <v>0.59722222222222221</v>
      </c>
      <c r="AQ276" s="23" t="str" cm="1">
        <f t="array" ref="AQ276">IF(X276="","",IF(SUMPRODUCT((X276=$X$7:$X$2085)*(AI276=$AI$7:$AI$2085)*(AO276=$AO$7:$AO$2085)*(AP276=$AP$7:$AP$2085)*(ROW($X$7:$X$2085)&lt;&gt;ROW(X276))*((S276=0)*($S$7:$S$2085&gt;0)+(S276&gt;0)*($S$7:$S$2085=0)))&gt;0,"SALONES UNIDOS",IF(SUMPRODUCT((X276=$X$7:$X$2085)*(AI276=$AI$7:$AI$2085)*((AO276&lt;$AP$7:$AP$2085)*(AP276&gt;$AO$7:$AO$2085))*(ROW($X$7:$X$2085)&lt;&gt;ROW(X276)))&gt;0,"Cruzado","Sin cruce")))</f>
        <v>Sin cruce</v>
      </c>
      <c r="AR276" s="23" t="str" cm="1">
        <f t="array" ref="AR276">IF(AE276="","",IF(SUMPRODUCT((AE276=$AE$7:$AE$2085)*(AI276=$AI$7:$AI$2085)*(AO276=$AO$7:$AO$2085)*(AP276=$AP$7:$AP$2085)*(ROW($AE$7:$AE$2085)&lt;&gt;ROW(AE276))*((S276=0)*($S$7:$S$2085&gt;0)+(S276&gt;0)*($S$7:$S$2085=0)))&gt;0,"SALONES UNIDOS",IF(SUMPRODUCT((AE276=$AE$7:$AE$2085)*(AI276=$AI$7:$AI$2085)*((AO276&lt;$AP$7:$AP$2085)*(AP276&gt;$AO$7:$AO$2085))*(ROW($AE$7:$AE$2085)&lt;&gt;ROW(AE276)))&gt;0,"Cruzado","Sin cruce")))</f>
        <v/>
      </c>
      <c r="AS276" s="94" t="str">
        <f t="shared" si="5"/>
        <v>OB3FILIALB</v>
      </c>
      <c r="AT276" s="94" t="str" cm="1">
        <f t="array" ref="AT276">IF(AS276="","",IF(SUMPRODUCT((AS276=$AS$7:$AS$2085)*(AI276=$AI$7:$AI$2085)*(AO276=$AO$7:$AO$2085)*(AP276=$AP$7:$AP$2085)*(ROW($AS$7:$AS$2085)&lt;&gt;ROW(AS276))*((S276=0)*($S$7:$S$2085&gt;0)+(S276&gt;0)*($S$7:$S$2085=0)))&gt;0,"SALONES UNIDOS",IF(SUMPRODUCT((AS276=$AS$7:$AS$2085)*(AI276=$AI$7:$AI$2085)*((AO276&lt;$AP$7:$AP$2085)*(AP276&gt;$AO$7:$AO$2085))*(ROW($AS$7:$AS$2085)&lt;&gt;ROW(AS276)))&gt;0,"Cruzado","Sin cruce")))</f>
        <v>Sin cruce</v>
      </c>
    </row>
    <row r="277" spans="3:46" s="9" customFormat="1" ht="18.75" hidden="1" customHeight="1">
      <c r="C277" s="496" t="s">
        <v>572</v>
      </c>
      <c r="D277" s="479" t="s">
        <v>727</v>
      </c>
      <c r="E277" s="479">
        <v>20261</v>
      </c>
      <c r="F277" s="503" t="s">
        <v>38</v>
      </c>
      <c r="G277" s="497" t="s">
        <v>80</v>
      </c>
      <c r="H277" s="503" t="s">
        <v>88</v>
      </c>
      <c r="I277" s="503">
        <v>3</v>
      </c>
      <c r="J277" s="587" t="s">
        <v>51</v>
      </c>
      <c r="K277" s="503" t="s">
        <v>51</v>
      </c>
      <c r="L277" s="499" t="s">
        <v>753</v>
      </c>
      <c r="M277" s="535" t="s">
        <v>754</v>
      </c>
      <c r="N277" s="15" t="s">
        <v>577</v>
      </c>
      <c r="O277" s="15" t="s">
        <v>578</v>
      </c>
      <c r="P277" s="503" t="s">
        <v>579</v>
      </c>
      <c r="Q277" s="15">
        <v>0</v>
      </c>
      <c r="R277" s="15">
        <v>2</v>
      </c>
      <c r="S277" s="479">
        <v>2</v>
      </c>
      <c r="T277" s="15">
        <v>3</v>
      </c>
      <c r="U277" s="471"/>
      <c r="V277" s="550">
        <v>20</v>
      </c>
      <c r="W277" s="497">
        <v>43471072</v>
      </c>
      <c r="X277" s="566" t="s">
        <v>429</v>
      </c>
      <c r="Y277" s="15" t="s">
        <v>579</v>
      </c>
      <c r="Z277" s="15"/>
      <c r="AA277" s="15"/>
      <c r="AB277" s="15"/>
      <c r="AC277" s="493"/>
      <c r="AD277" s="15"/>
      <c r="AE277" s="15" t="s">
        <v>580</v>
      </c>
      <c r="AF277" s="497"/>
      <c r="AG277" s="497"/>
      <c r="AH277" s="497" t="s">
        <v>100</v>
      </c>
      <c r="AI277" s="15">
        <v>1</v>
      </c>
      <c r="AJ277" s="15">
        <v>14</v>
      </c>
      <c r="AK277" s="15">
        <v>20</v>
      </c>
      <c r="AL277" s="15">
        <v>16</v>
      </c>
      <c r="AM277" s="15">
        <v>0</v>
      </c>
      <c r="AN277" s="490">
        <f>IF(AJ277="",S277,ROUND(((((AL277/24)+(AM277/1440))-((AJ277/24)+(AK277/1440)))*1440/50),5))</f>
        <v>2</v>
      </c>
      <c r="AO277" s="491">
        <f>AJ277/24+AK277/1440</f>
        <v>0.59722222222222221</v>
      </c>
      <c r="AP277" s="491">
        <f>AL277/24+AM277/1440</f>
        <v>0.66666666666666663</v>
      </c>
      <c r="AQ277" s="23" t="str" cm="1">
        <f t="array" ref="AQ277">IF(X277="","",IF(SUMPRODUCT((X277=$X$7:$X$2085)*(AI277=$AI$7:$AI$2085)*(AO277=$AO$7:$AO$2085)*(AP277=$AP$7:$AP$2085)*(ROW($X$7:$X$2085)&lt;&gt;ROW(X277))*((S277=0)*($S$7:$S$2085&gt;0)+(S277&gt;0)*($S$7:$S$2085=0)))&gt;0,"SALONES UNIDOS",IF(SUMPRODUCT((X277=$X$7:$X$2085)*(AI277=$AI$7:$AI$2085)*((AO277&lt;$AP$7:$AP$2085)*(AP277&gt;$AO$7:$AO$2085))*(ROW($X$7:$X$2085)&lt;&gt;ROW(X277)))&gt;0,"Cruzado","Sin cruce")))</f>
        <v>Sin cruce</v>
      </c>
      <c r="AR277" s="23" t="str" cm="1">
        <f t="array" ref="AR277">IF(AE277="","",IF(SUMPRODUCT((AE277=$AE$7:$AE$2085)*(AI277=$AI$7:$AI$2085)*(AO277=$AO$7:$AO$2085)*(AP277=$AP$7:$AP$2085)*(ROW($AE$7:$AE$2085)&lt;&gt;ROW(AE277))*((S277=0)*($S$7:$S$2085&gt;0)+(S277&gt;0)*($S$7:$S$2085=0)))&gt;0,"SALONES UNIDOS",IF(SUMPRODUCT((AE277=$AE$7:$AE$2085)*(AI277=$AI$7:$AI$2085)*((AO277&lt;$AP$7:$AP$2085)*(AP277&gt;$AO$7:$AO$2085))*(ROW($AE$7:$AE$2085)&lt;&gt;ROW(AE277)))&gt;0,"Cruzado","Sin cruce")))</f>
        <v>Sin cruce</v>
      </c>
      <c r="AS277" s="94" t="str">
        <f t="shared" si="5"/>
        <v>OB3FILIALB</v>
      </c>
      <c r="AT277" s="94" t="str" cm="1">
        <f t="array" ref="AT277">IF(AS277="","",IF(SUMPRODUCT((AS277=$AS$7:$AS$2085)*(AI277=$AI$7:$AI$2085)*(AO277=$AO$7:$AO$2085)*(AP277=$AP$7:$AP$2085)*(ROW($AS$7:$AS$2085)&lt;&gt;ROW(AS277))*((S277=0)*($S$7:$S$2085&gt;0)+(S277&gt;0)*($S$7:$S$2085=0)))&gt;0,"SALONES UNIDOS",IF(SUMPRODUCT((AS277=$AS$7:$AS$2085)*(AI277=$AI$7:$AI$2085)*((AO277&lt;$AP$7:$AP$2085)*(AP277&gt;$AO$7:$AO$2085))*(ROW($AS$7:$AS$2085)&lt;&gt;ROW(AS277)))&gt;0,"Cruzado","Sin cruce")))</f>
        <v>Sin cruce</v>
      </c>
    </row>
    <row r="278" spans="3:46" s="9" customFormat="1" ht="18.75" hidden="1" customHeight="1">
      <c r="C278" s="496" t="s">
        <v>572</v>
      </c>
      <c r="D278" s="479" t="s">
        <v>727</v>
      </c>
      <c r="E278" s="479">
        <v>20261</v>
      </c>
      <c r="F278" s="503" t="s">
        <v>38</v>
      </c>
      <c r="G278" s="497" t="s">
        <v>80</v>
      </c>
      <c r="H278" s="503" t="s">
        <v>88</v>
      </c>
      <c r="I278" s="503">
        <v>3</v>
      </c>
      <c r="J278" s="503" t="s">
        <v>51</v>
      </c>
      <c r="K278" s="503" t="s">
        <v>51</v>
      </c>
      <c r="L278" s="499" t="s">
        <v>755</v>
      </c>
      <c r="M278" s="535" t="s">
        <v>756</v>
      </c>
      <c r="N278" s="15" t="s">
        <v>710</v>
      </c>
      <c r="O278" s="15" t="s">
        <v>578</v>
      </c>
      <c r="P278" s="503" t="s">
        <v>579</v>
      </c>
      <c r="Q278" s="15">
        <v>3</v>
      </c>
      <c r="R278" s="15">
        <v>0</v>
      </c>
      <c r="S278" s="479">
        <v>3</v>
      </c>
      <c r="T278" s="15">
        <v>4</v>
      </c>
      <c r="U278" s="471"/>
      <c r="V278" s="550">
        <v>25</v>
      </c>
      <c r="W278" s="497">
        <v>43757708</v>
      </c>
      <c r="X278" s="566" t="s">
        <v>296</v>
      </c>
      <c r="Y278" s="15" t="s">
        <v>579</v>
      </c>
      <c r="Z278" s="15"/>
      <c r="AA278" s="15"/>
      <c r="AB278" s="15"/>
      <c r="AC278" s="15" t="s">
        <v>748</v>
      </c>
      <c r="AD278" s="15"/>
      <c r="AE278" s="479"/>
      <c r="AF278" s="497"/>
      <c r="AG278" s="497"/>
      <c r="AH278" s="497" t="s">
        <v>582</v>
      </c>
      <c r="AI278" s="15">
        <v>2</v>
      </c>
      <c r="AJ278" s="15">
        <v>14</v>
      </c>
      <c r="AK278" s="15">
        <v>20</v>
      </c>
      <c r="AL278" s="15">
        <v>16</v>
      </c>
      <c r="AM278" s="15">
        <v>50</v>
      </c>
      <c r="AN278" s="490">
        <f>IF(AJ278="",S278,ROUND(((((AL278/24)+(AM278/1440))-((AJ278/24)+(AK278/1440)))*1440/50),5))</f>
        <v>3</v>
      </c>
      <c r="AO278" s="491">
        <f>AJ278/24+AK278/1440</f>
        <v>0.59722222222222221</v>
      </c>
      <c r="AP278" s="491">
        <f>AL278/24+AM278/1440</f>
        <v>0.70138888888888884</v>
      </c>
      <c r="AQ278" s="23" t="str" cm="1">
        <f t="array" ref="AQ278">IF(X278="","",IF(SUMPRODUCT((X278=$X$7:$X$2085)*(AI278=$AI$7:$AI$2085)*(AO278=$AO$7:$AO$2085)*(AP278=$AP$7:$AP$2085)*(ROW($X$7:$X$2085)&lt;&gt;ROW(X278))*((S278=0)*($S$7:$S$2085&gt;0)+(S278&gt;0)*($S$7:$S$2085=0)))&gt;0,"SALONES UNIDOS",IF(SUMPRODUCT((X278=$X$7:$X$2085)*(AI278=$AI$7:$AI$2085)*((AO278&lt;$AP$7:$AP$2085)*(AP278&gt;$AO$7:$AO$2085))*(ROW($X$7:$X$2085)&lt;&gt;ROW(X278)))&gt;0,"Cruzado","Sin cruce")))</f>
        <v>Sin cruce</v>
      </c>
      <c r="AR278" s="23" t="str" cm="1">
        <f t="array" ref="AR278">IF(AE278="","",IF(SUMPRODUCT((AE278=$AE$7:$AE$2085)*(AI278=$AI$7:$AI$2085)*(AO278=$AO$7:$AO$2085)*(AP278=$AP$7:$AP$2085)*(ROW($AE$7:$AE$2085)&lt;&gt;ROW(AE278))*((S278=0)*($S$7:$S$2085&gt;0)+(S278&gt;0)*($S$7:$S$2085=0)))&gt;0,"SALONES UNIDOS",IF(SUMPRODUCT((AE278=$AE$7:$AE$2085)*(AI278=$AI$7:$AI$2085)*((AO278&lt;$AP$7:$AP$2085)*(AP278&gt;$AO$7:$AO$2085))*(ROW($AE$7:$AE$2085)&lt;&gt;ROW(AE278)))&gt;0,"Cruzado","Sin cruce")))</f>
        <v/>
      </c>
      <c r="AS278" s="94" t="str">
        <f t="shared" si="5"/>
        <v>OB3FILIALB</v>
      </c>
      <c r="AT278" s="94" t="str" cm="1">
        <f t="array" ref="AT278">IF(AS278="","",IF(SUMPRODUCT((AS278=$AS$7:$AS$2085)*(AI278=$AI$7:$AI$2085)*(AO278=$AO$7:$AO$2085)*(AP278=$AP$7:$AP$2085)*(ROW($AS$7:$AS$2085)&lt;&gt;ROW(AS278))*((S278=0)*($S$7:$S$2085&gt;0)+(S278&gt;0)*($S$7:$S$2085=0)))&gt;0,"SALONES UNIDOS",IF(SUMPRODUCT((AS278=$AS$7:$AS$2085)*(AI278=$AI$7:$AI$2085)*((AO278&lt;$AP$7:$AP$2085)*(AP278&gt;$AO$7:$AO$2085))*(ROW($AS$7:$AS$2085)&lt;&gt;ROW(AS278)))&gt;0,"Cruzado","Sin cruce")))</f>
        <v>Sin cruce</v>
      </c>
    </row>
    <row r="279" spans="3:46" s="9" customFormat="1" ht="18.75" hidden="1" customHeight="1">
      <c r="C279" s="496" t="s">
        <v>572</v>
      </c>
      <c r="D279" s="479" t="s">
        <v>727</v>
      </c>
      <c r="E279" s="479">
        <v>20261</v>
      </c>
      <c r="F279" s="503" t="s">
        <v>38</v>
      </c>
      <c r="G279" s="497" t="s">
        <v>80</v>
      </c>
      <c r="H279" s="503" t="s">
        <v>88</v>
      </c>
      <c r="I279" s="503">
        <v>3</v>
      </c>
      <c r="J279" s="587" t="s">
        <v>51</v>
      </c>
      <c r="K279" s="503" t="s">
        <v>51</v>
      </c>
      <c r="L279" s="499" t="s">
        <v>755</v>
      </c>
      <c r="M279" s="535" t="s">
        <v>756</v>
      </c>
      <c r="N279" s="15" t="s">
        <v>710</v>
      </c>
      <c r="O279" s="15" t="s">
        <v>578</v>
      </c>
      <c r="P279" s="503" t="s">
        <v>579</v>
      </c>
      <c r="Q279" s="15">
        <v>0</v>
      </c>
      <c r="R279" s="15">
        <v>2</v>
      </c>
      <c r="S279" s="479">
        <v>2</v>
      </c>
      <c r="T279" s="15">
        <v>4</v>
      </c>
      <c r="U279" s="471"/>
      <c r="V279" s="550">
        <v>25</v>
      </c>
      <c r="W279" s="497">
        <v>43757708</v>
      </c>
      <c r="X279" s="566" t="s">
        <v>296</v>
      </c>
      <c r="Y279" s="15" t="s">
        <v>579</v>
      </c>
      <c r="Z279" s="15"/>
      <c r="AA279" s="15"/>
      <c r="AB279" s="15"/>
      <c r="AC279" s="493"/>
      <c r="AD279" s="15"/>
      <c r="AE279" s="15" t="s">
        <v>646</v>
      </c>
      <c r="AF279" s="497"/>
      <c r="AG279" s="497"/>
      <c r="AH279" s="497" t="s">
        <v>100</v>
      </c>
      <c r="AI279" s="15">
        <v>2</v>
      </c>
      <c r="AJ279" s="15">
        <v>16</v>
      </c>
      <c r="AK279" s="15">
        <v>50</v>
      </c>
      <c r="AL279" s="15">
        <v>18</v>
      </c>
      <c r="AM279" s="15">
        <v>30</v>
      </c>
      <c r="AN279" s="490">
        <f>IF(AJ279="",S279,ROUND(((((AL279/24)+(AM279/1440))-((AJ279/24)+(AK279/1440)))*1440/50),5))</f>
        <v>2</v>
      </c>
      <c r="AO279" s="491">
        <f>AJ279/24+AK279/1440</f>
        <v>0.70138888888888884</v>
      </c>
      <c r="AP279" s="491">
        <f>AL279/24+AM279/1440</f>
        <v>0.77083333333333337</v>
      </c>
      <c r="AQ279" s="23" t="str" cm="1">
        <f t="array" ref="AQ279">IF(X279="","",IF(SUMPRODUCT((X279=$X$7:$X$2085)*(AI279=$AI$7:$AI$2085)*(AO279=$AO$7:$AO$2085)*(AP279=$AP$7:$AP$2085)*(ROW($X$7:$X$2085)&lt;&gt;ROW(X279))*((S279=0)*($S$7:$S$2085&gt;0)+(S279&gt;0)*($S$7:$S$2085=0)))&gt;0,"SALONES UNIDOS",IF(SUMPRODUCT((X279=$X$7:$X$2085)*(AI279=$AI$7:$AI$2085)*((AO279&lt;$AP$7:$AP$2085)*(AP279&gt;$AO$7:$AO$2085))*(ROW($X$7:$X$2085)&lt;&gt;ROW(X279)))&gt;0,"Cruzado","Sin cruce")))</f>
        <v>Sin cruce</v>
      </c>
      <c r="AR279" s="23" t="str" cm="1">
        <f t="array" ref="AR279">IF(AE279="","",IF(SUMPRODUCT((AE279=$AE$7:$AE$2085)*(AI279=$AI$7:$AI$2085)*(AO279=$AO$7:$AO$2085)*(AP279=$AP$7:$AP$2085)*(ROW($AE$7:$AE$2085)&lt;&gt;ROW(AE279))*((S279=0)*($S$7:$S$2085&gt;0)+(S279&gt;0)*($S$7:$S$2085=0)))&gt;0,"SALONES UNIDOS",IF(SUMPRODUCT((AE279=$AE$7:$AE$2085)*(AI279=$AI$7:$AI$2085)*((AO279&lt;$AP$7:$AP$2085)*(AP279&gt;$AO$7:$AO$2085))*(ROW($AE$7:$AE$2085)&lt;&gt;ROW(AE279)))&gt;0,"Cruzado","Sin cruce")))</f>
        <v>Sin cruce</v>
      </c>
      <c r="AS279" s="94" t="str">
        <f t="shared" si="5"/>
        <v>OB3FILIALB</v>
      </c>
      <c r="AT279" s="94" t="str" cm="1">
        <f t="array" ref="AT279">IF(AS279="","",IF(SUMPRODUCT((AS279=$AS$7:$AS$2085)*(AI279=$AI$7:$AI$2085)*(AO279=$AO$7:$AO$2085)*(AP279=$AP$7:$AP$2085)*(ROW($AS$7:$AS$2085)&lt;&gt;ROW(AS279))*((S279=0)*($S$7:$S$2085&gt;0)+(S279&gt;0)*($S$7:$S$2085=0)))&gt;0,"SALONES UNIDOS",IF(SUMPRODUCT((AS279=$AS$7:$AS$2085)*(AI279=$AI$7:$AI$2085)*((AO279&lt;$AP$7:$AP$2085)*(AP279&gt;$AO$7:$AO$2085))*(ROW($AS$7:$AS$2085)&lt;&gt;ROW(AS279)))&gt;0,"Cruzado","Sin cruce")))</f>
        <v>Sin cruce</v>
      </c>
    </row>
    <row r="280" spans="3:46" s="9" customFormat="1" ht="18.75" hidden="1" customHeight="1">
      <c r="C280" s="496" t="s">
        <v>572</v>
      </c>
      <c r="D280" s="479" t="s">
        <v>727</v>
      </c>
      <c r="E280" s="479">
        <v>20261</v>
      </c>
      <c r="F280" s="503" t="s">
        <v>38</v>
      </c>
      <c r="G280" s="497" t="s">
        <v>80</v>
      </c>
      <c r="H280" s="503" t="s">
        <v>88</v>
      </c>
      <c r="I280" s="503">
        <v>3</v>
      </c>
      <c r="J280" s="503" t="s">
        <v>51</v>
      </c>
      <c r="K280" s="503" t="s">
        <v>51</v>
      </c>
      <c r="L280" s="499" t="s">
        <v>757</v>
      </c>
      <c r="M280" s="535" t="s">
        <v>758</v>
      </c>
      <c r="N280" s="15" t="s">
        <v>710</v>
      </c>
      <c r="O280" s="15" t="s">
        <v>578</v>
      </c>
      <c r="P280" s="503" t="s">
        <v>579</v>
      </c>
      <c r="Q280" s="15">
        <v>2</v>
      </c>
      <c r="R280" s="15">
        <v>0</v>
      </c>
      <c r="S280" s="479">
        <v>2</v>
      </c>
      <c r="T280" s="15">
        <v>3</v>
      </c>
      <c r="U280" s="471"/>
      <c r="V280" s="550">
        <v>20</v>
      </c>
      <c r="W280" s="497">
        <v>21463142</v>
      </c>
      <c r="X280" s="566" t="s">
        <v>243</v>
      </c>
      <c r="Y280" s="15" t="s">
        <v>579</v>
      </c>
      <c r="Z280" s="15"/>
      <c r="AA280" s="15"/>
      <c r="AB280" s="15"/>
      <c r="AC280" s="15" t="s">
        <v>748</v>
      </c>
      <c r="AD280" s="15"/>
      <c r="AE280" s="479"/>
      <c r="AF280" s="497"/>
      <c r="AG280" s="497"/>
      <c r="AH280" s="497" t="s">
        <v>582</v>
      </c>
      <c r="AI280" s="15">
        <v>6</v>
      </c>
      <c r="AJ280" s="15">
        <v>11</v>
      </c>
      <c r="AK280" s="15">
        <v>50</v>
      </c>
      <c r="AL280" s="15">
        <v>13</v>
      </c>
      <c r="AM280" s="15">
        <v>30</v>
      </c>
      <c r="AN280" s="490">
        <f>IF(AJ280="",S280,ROUND(((((AL280/24)+(AM280/1440))-((AJ280/24)+(AK280/1440)))*1440/50),5))</f>
        <v>2</v>
      </c>
      <c r="AO280" s="491">
        <f>AJ280/24+AK280/1440</f>
        <v>0.49305555555555552</v>
      </c>
      <c r="AP280" s="491">
        <f>AL280/24+AM280/1440</f>
        <v>0.5625</v>
      </c>
      <c r="AQ280" s="23" t="str" cm="1">
        <f t="array" ref="AQ280">IF(X280="","",IF(SUMPRODUCT((X280=$X$7:$X$2085)*(AI280=$AI$7:$AI$2085)*(AO280=$AO$7:$AO$2085)*(AP280=$AP$7:$AP$2085)*(ROW($X$7:$X$2085)&lt;&gt;ROW(X280))*((S280=0)*($S$7:$S$2085&gt;0)+(S280&gt;0)*($S$7:$S$2085=0)))&gt;0,"SALONES UNIDOS",IF(SUMPRODUCT((X280=$X$7:$X$2085)*(AI280=$AI$7:$AI$2085)*((AO280&lt;$AP$7:$AP$2085)*(AP280&gt;$AO$7:$AO$2085))*(ROW($X$7:$X$2085)&lt;&gt;ROW(X280)))&gt;0,"Cruzado","Sin cruce")))</f>
        <v>Sin cruce</v>
      </c>
      <c r="AR280" s="23" t="str" cm="1">
        <f t="array" ref="AR280">IF(AE280="","",IF(SUMPRODUCT((AE280=$AE$7:$AE$2085)*(AI280=$AI$7:$AI$2085)*(AO280=$AO$7:$AO$2085)*(AP280=$AP$7:$AP$2085)*(ROW($AE$7:$AE$2085)&lt;&gt;ROW(AE280))*((S280=0)*($S$7:$S$2085&gt;0)+(S280&gt;0)*($S$7:$S$2085=0)))&gt;0,"SALONES UNIDOS",IF(SUMPRODUCT((AE280=$AE$7:$AE$2085)*(AI280=$AI$7:$AI$2085)*((AO280&lt;$AP$7:$AP$2085)*(AP280&gt;$AO$7:$AO$2085))*(ROW($AE$7:$AE$2085)&lt;&gt;ROW(AE280)))&gt;0,"Cruzado","Sin cruce")))</f>
        <v/>
      </c>
      <c r="AS280" s="94" t="str">
        <f t="shared" si="5"/>
        <v>OB3FILIALB</v>
      </c>
      <c r="AT280" s="94" t="str" cm="1">
        <f t="array" ref="AT280">IF(AS280="","",IF(SUMPRODUCT((AS280=$AS$7:$AS$2085)*(AI280=$AI$7:$AI$2085)*(AO280=$AO$7:$AO$2085)*(AP280=$AP$7:$AP$2085)*(ROW($AS$7:$AS$2085)&lt;&gt;ROW(AS280))*((S280=0)*($S$7:$S$2085&gt;0)+(S280&gt;0)*($S$7:$S$2085=0)))&gt;0,"SALONES UNIDOS",IF(SUMPRODUCT((AS280=$AS$7:$AS$2085)*(AI280=$AI$7:$AI$2085)*((AO280&lt;$AP$7:$AP$2085)*(AP280&gt;$AO$7:$AO$2085))*(ROW($AS$7:$AS$2085)&lt;&gt;ROW(AS280)))&gt;0,"Cruzado","Sin cruce")))</f>
        <v>Sin cruce</v>
      </c>
    </row>
    <row r="281" spans="3:46" s="9" customFormat="1" ht="18.75" hidden="1" customHeight="1">
      <c r="C281" s="496" t="s">
        <v>572</v>
      </c>
      <c r="D281" s="479" t="s">
        <v>727</v>
      </c>
      <c r="E281" s="479">
        <v>20261</v>
      </c>
      <c r="F281" s="503" t="s">
        <v>38</v>
      </c>
      <c r="G281" s="497" t="s">
        <v>80</v>
      </c>
      <c r="H281" s="503" t="s">
        <v>88</v>
      </c>
      <c r="I281" s="503">
        <v>3</v>
      </c>
      <c r="J281" s="587" t="s">
        <v>51</v>
      </c>
      <c r="K281" s="503" t="s">
        <v>51</v>
      </c>
      <c r="L281" s="499" t="s">
        <v>757</v>
      </c>
      <c r="M281" s="535" t="s">
        <v>758</v>
      </c>
      <c r="N281" s="15" t="s">
        <v>710</v>
      </c>
      <c r="O281" s="15" t="s">
        <v>578</v>
      </c>
      <c r="P281" s="503" t="s">
        <v>579</v>
      </c>
      <c r="Q281" s="15">
        <v>0</v>
      </c>
      <c r="R281" s="15">
        <v>2</v>
      </c>
      <c r="S281" s="479">
        <v>2</v>
      </c>
      <c r="T281" s="15">
        <v>3</v>
      </c>
      <c r="U281" s="471"/>
      <c r="V281" s="550">
        <v>20</v>
      </c>
      <c r="W281" s="497">
        <v>21463142</v>
      </c>
      <c r="X281" s="566" t="s">
        <v>243</v>
      </c>
      <c r="Y281" s="15" t="s">
        <v>579</v>
      </c>
      <c r="Z281" s="15"/>
      <c r="AA281" s="15"/>
      <c r="AB281" s="15"/>
      <c r="AC281" s="493"/>
      <c r="AD281" s="15"/>
      <c r="AE281" s="15" t="s">
        <v>580</v>
      </c>
      <c r="AF281" s="497"/>
      <c r="AG281" s="497"/>
      <c r="AH281" s="497" t="s">
        <v>100</v>
      </c>
      <c r="AI281" s="15">
        <v>6</v>
      </c>
      <c r="AJ281" s="15">
        <v>13</v>
      </c>
      <c r="AK281" s="15">
        <v>30</v>
      </c>
      <c r="AL281" s="15">
        <v>15</v>
      </c>
      <c r="AM281" s="15">
        <v>10</v>
      </c>
      <c r="AN281" s="490">
        <f>IF(AJ281="",S281,ROUND(((((AL281/24)+(AM281/1440))-((AJ281/24)+(AK281/1440)))*1440/50),5))</f>
        <v>2</v>
      </c>
      <c r="AO281" s="491">
        <f>AJ281/24+AK281/1440</f>
        <v>0.5625</v>
      </c>
      <c r="AP281" s="491">
        <f>AL281/24+AM281/1440</f>
        <v>0.63194444444444442</v>
      </c>
      <c r="AQ281" s="23" t="str" cm="1">
        <f t="array" ref="AQ281">IF(X281="","",IF(SUMPRODUCT((X281=$X$7:$X$2085)*(AI281=$AI$7:$AI$2085)*(AO281=$AO$7:$AO$2085)*(AP281=$AP$7:$AP$2085)*(ROW($X$7:$X$2085)&lt;&gt;ROW(X281))*((S281=0)*($S$7:$S$2085&gt;0)+(S281&gt;0)*($S$7:$S$2085=0)))&gt;0,"SALONES UNIDOS",IF(SUMPRODUCT((X281=$X$7:$X$2085)*(AI281=$AI$7:$AI$2085)*((AO281&lt;$AP$7:$AP$2085)*(AP281&gt;$AO$7:$AO$2085))*(ROW($X$7:$X$2085)&lt;&gt;ROW(X281)))&gt;0,"Cruzado","Sin cruce")))</f>
        <v>Sin cruce</v>
      </c>
      <c r="AR281" s="23" t="str" cm="1">
        <f t="array" ref="AR281">IF(AE281="","",IF(SUMPRODUCT((AE281=$AE$7:$AE$2085)*(AI281=$AI$7:$AI$2085)*(AO281=$AO$7:$AO$2085)*(AP281=$AP$7:$AP$2085)*(ROW($AE$7:$AE$2085)&lt;&gt;ROW(AE281))*((S281=0)*($S$7:$S$2085&gt;0)+(S281&gt;0)*($S$7:$S$2085=0)))&gt;0,"SALONES UNIDOS",IF(SUMPRODUCT((AE281=$AE$7:$AE$2085)*(AI281=$AI$7:$AI$2085)*((AO281&lt;$AP$7:$AP$2085)*(AP281&gt;$AO$7:$AO$2085))*(ROW($AE$7:$AE$2085)&lt;&gt;ROW(AE281)))&gt;0,"Cruzado","Sin cruce")))</f>
        <v>Sin cruce</v>
      </c>
      <c r="AS281" s="94" t="str">
        <f t="shared" si="5"/>
        <v>OB3FILIALB</v>
      </c>
      <c r="AT281" s="94" t="str" cm="1">
        <f t="array" ref="AT281">IF(AS281="","",IF(SUMPRODUCT((AS281=$AS$7:$AS$2085)*(AI281=$AI$7:$AI$2085)*(AO281=$AO$7:$AO$2085)*(AP281=$AP$7:$AP$2085)*(ROW($AS$7:$AS$2085)&lt;&gt;ROW(AS281))*((S281=0)*($S$7:$S$2085&gt;0)+(S281&gt;0)*($S$7:$S$2085=0)))&gt;0,"SALONES UNIDOS",IF(SUMPRODUCT((AS281=$AS$7:$AS$2085)*(AI281=$AI$7:$AI$2085)*((AO281&lt;$AP$7:$AP$2085)*(AP281&gt;$AO$7:$AO$2085))*(ROW($AS$7:$AS$2085)&lt;&gt;ROW(AS281)))&gt;0,"Cruzado","Sin cruce")))</f>
        <v>Sin cruce</v>
      </c>
    </row>
    <row r="282" spans="3:46" s="9" customFormat="1" ht="18.75" hidden="1" customHeight="1">
      <c r="C282" s="496" t="s">
        <v>572</v>
      </c>
      <c r="D282" s="479" t="s">
        <v>727</v>
      </c>
      <c r="E282" s="479">
        <v>20261</v>
      </c>
      <c r="F282" s="503" t="s">
        <v>38</v>
      </c>
      <c r="G282" s="497" t="s">
        <v>80</v>
      </c>
      <c r="H282" s="503" t="s">
        <v>88</v>
      </c>
      <c r="I282" s="503">
        <v>4</v>
      </c>
      <c r="J282" s="503" t="s">
        <v>41</v>
      </c>
      <c r="K282" s="503" t="s">
        <v>41</v>
      </c>
      <c r="L282" s="499" t="s">
        <v>760</v>
      </c>
      <c r="M282" s="535" t="s">
        <v>761</v>
      </c>
      <c r="N282" s="15" t="s">
        <v>577</v>
      </c>
      <c r="O282" s="15" t="s">
        <v>578</v>
      </c>
      <c r="P282" s="503" t="s">
        <v>579</v>
      </c>
      <c r="Q282" s="15">
        <v>2</v>
      </c>
      <c r="R282" s="15">
        <v>4</v>
      </c>
      <c r="S282" s="479">
        <v>6</v>
      </c>
      <c r="T282" s="15">
        <v>4</v>
      </c>
      <c r="U282" s="471"/>
      <c r="V282" s="550">
        <v>40</v>
      </c>
      <c r="W282" s="497">
        <v>73213273</v>
      </c>
      <c r="X282" s="566" t="s">
        <v>370</v>
      </c>
      <c r="Y282" s="15" t="s">
        <v>579</v>
      </c>
      <c r="Z282" s="15"/>
      <c r="AA282" s="15"/>
      <c r="AB282" s="15"/>
      <c r="AC282" s="15" t="s">
        <v>762</v>
      </c>
      <c r="AD282" s="15"/>
      <c r="AE282" s="479"/>
      <c r="AF282" s="497"/>
      <c r="AG282" s="497"/>
      <c r="AH282" s="497" t="s">
        <v>203</v>
      </c>
      <c r="AI282" s="15">
        <v>2</v>
      </c>
      <c r="AJ282" s="15">
        <v>7</v>
      </c>
      <c r="AK282" s="15">
        <v>40</v>
      </c>
      <c r="AL282" s="15">
        <v>12</v>
      </c>
      <c r="AM282" s="15">
        <v>40</v>
      </c>
      <c r="AN282" s="490">
        <f>IF(AJ282="",S282,ROUND(((((AL282/24)+(AM282/1440))-((AJ282/24)+(AK282/1440)))*1440/50),5))</f>
        <v>6</v>
      </c>
      <c r="AO282" s="491">
        <f>AJ282/24+AK282/1440</f>
        <v>0.31944444444444448</v>
      </c>
      <c r="AP282" s="491">
        <f>AL282/24+AM282/1440</f>
        <v>0.52777777777777779</v>
      </c>
      <c r="AQ282" s="23" t="str" cm="1">
        <f t="array" ref="AQ282">IF(X282="","",IF(SUMPRODUCT((X282=$X$7:$X$2085)*(AI282=$AI$7:$AI$2085)*(AO282=$AO$7:$AO$2085)*(AP282=$AP$7:$AP$2085)*(ROW($X$7:$X$2085)&lt;&gt;ROW(X282))*((S282=0)*($S$7:$S$2085&gt;0)+(S282&gt;0)*($S$7:$S$2085=0)))&gt;0,"SALONES UNIDOS",IF(SUMPRODUCT((X282=$X$7:$X$2085)*(AI282=$AI$7:$AI$2085)*((AO282&lt;$AP$7:$AP$2085)*(AP282&gt;$AO$7:$AO$2085))*(ROW($X$7:$X$2085)&lt;&gt;ROW(X282)))&gt;0,"Cruzado","Sin cruce")))</f>
        <v>Sin cruce</v>
      </c>
      <c r="AR282" s="23" t="str" cm="1">
        <f t="array" ref="AR282">IF(AE282="","",IF(SUMPRODUCT((AE282=$AE$7:$AE$2085)*(AI282=$AI$7:$AI$2085)*(AO282=$AO$7:$AO$2085)*(AP282=$AP$7:$AP$2085)*(ROW($AE$7:$AE$2085)&lt;&gt;ROW(AE282))*((S282=0)*($S$7:$S$2085&gt;0)+(S282&gt;0)*($S$7:$S$2085=0)))&gt;0,"SALONES UNIDOS",IF(SUMPRODUCT((AE282=$AE$7:$AE$2085)*(AI282=$AI$7:$AI$2085)*((AO282&lt;$AP$7:$AP$2085)*(AP282&gt;$AO$7:$AO$2085))*(ROW($AE$7:$AE$2085)&lt;&gt;ROW(AE282)))&gt;0,"Cruzado","Sin cruce")))</f>
        <v/>
      </c>
      <c r="AS282" s="94" t="str">
        <f t="shared" si="5"/>
        <v>OB4FILIALA</v>
      </c>
      <c r="AT282" s="94" t="str" cm="1">
        <f t="array" ref="AT282">IF(AS282="","",IF(SUMPRODUCT((AS282=$AS$7:$AS$2085)*(AI282=$AI$7:$AI$2085)*(AO282=$AO$7:$AO$2085)*(AP282=$AP$7:$AP$2085)*(ROW($AS$7:$AS$2085)&lt;&gt;ROW(AS282))*((S282=0)*($S$7:$S$2085&gt;0)+(S282&gt;0)*($S$7:$S$2085=0)))&gt;0,"SALONES UNIDOS",IF(SUMPRODUCT((AS282=$AS$7:$AS$2085)*(AI282=$AI$7:$AI$2085)*((AO282&lt;$AP$7:$AP$2085)*(AP282&gt;$AO$7:$AO$2085))*(ROW($AS$7:$AS$2085)&lt;&gt;ROW(AS282)))&gt;0,"Cruzado","Sin cruce")))</f>
        <v>Sin cruce</v>
      </c>
    </row>
    <row r="283" spans="3:46" s="9" customFormat="1" ht="18.75" hidden="1" customHeight="1">
      <c r="C283" s="496" t="s">
        <v>572</v>
      </c>
      <c r="D283" s="479" t="s">
        <v>727</v>
      </c>
      <c r="E283" s="479">
        <v>20261</v>
      </c>
      <c r="F283" s="503" t="s">
        <v>38</v>
      </c>
      <c r="G283" s="497" t="s">
        <v>80</v>
      </c>
      <c r="H283" s="503" t="s">
        <v>88</v>
      </c>
      <c r="I283" s="503">
        <v>4</v>
      </c>
      <c r="J283" s="503" t="s">
        <v>41</v>
      </c>
      <c r="K283" s="503" t="s">
        <v>41</v>
      </c>
      <c r="L283" s="499" t="s">
        <v>763</v>
      </c>
      <c r="M283" s="535" t="s">
        <v>764</v>
      </c>
      <c r="N283" s="15" t="s">
        <v>765</v>
      </c>
      <c r="O283" s="15" t="s">
        <v>578</v>
      </c>
      <c r="P283" s="497" t="s">
        <v>624</v>
      </c>
      <c r="Q283" s="15">
        <v>3</v>
      </c>
      <c r="R283" s="15">
        <v>2</v>
      </c>
      <c r="S283" s="479">
        <v>5</v>
      </c>
      <c r="T283" s="15">
        <v>4</v>
      </c>
      <c r="U283" s="471"/>
      <c r="V283" s="550">
        <v>40</v>
      </c>
      <c r="W283" s="497">
        <v>72676034</v>
      </c>
      <c r="X283" s="566" t="s">
        <v>231</v>
      </c>
      <c r="Y283" s="571" t="s">
        <v>624</v>
      </c>
      <c r="Z283" s="15"/>
      <c r="AA283" s="15"/>
      <c r="AB283" s="15"/>
      <c r="AC283" s="493"/>
      <c r="AD283" s="497"/>
      <c r="AE283" s="479"/>
      <c r="AF283" s="497"/>
      <c r="AG283" s="497"/>
      <c r="AH283" s="497" t="s">
        <v>203</v>
      </c>
      <c r="AI283" s="15">
        <v>2</v>
      </c>
      <c r="AJ283" s="15">
        <v>15</v>
      </c>
      <c r="AK283" s="15">
        <v>10</v>
      </c>
      <c r="AL283" s="15">
        <v>19</v>
      </c>
      <c r="AM283" s="15">
        <v>20</v>
      </c>
      <c r="AN283" s="490">
        <f>IF(AJ283="",S283,ROUND(((((AL283/24)+(AM283/1440))-((AJ283/24)+(AK283/1440)))*1440/50),5))</f>
        <v>5</v>
      </c>
      <c r="AO283" s="491">
        <f>AJ283/24+AK283/1440</f>
        <v>0.63194444444444442</v>
      </c>
      <c r="AP283" s="491">
        <f>AL283/24+AM283/1440</f>
        <v>0.80555555555555547</v>
      </c>
      <c r="AQ283" s="23" t="str" cm="1">
        <f t="array" ref="AQ283">IF(X283="","",IF(SUMPRODUCT((X283=$X$7:$X$2085)*(AI283=$AI$7:$AI$2085)*(AO283=$AO$7:$AO$2085)*(AP283=$AP$7:$AP$2085)*(ROW($X$7:$X$2085)&lt;&gt;ROW(X283))*((S283=0)*($S$7:$S$2085&gt;0)+(S283&gt;0)*($S$7:$S$2085=0)))&gt;0,"SALONES UNIDOS",IF(SUMPRODUCT((X283=$X$7:$X$2085)*(AI283=$AI$7:$AI$2085)*((AO283&lt;$AP$7:$AP$2085)*(AP283&gt;$AO$7:$AO$2085))*(ROW($X$7:$X$2085)&lt;&gt;ROW(X283)))&gt;0,"Cruzado","Sin cruce")))</f>
        <v>Sin cruce</v>
      </c>
      <c r="AR283" s="23" t="str" cm="1">
        <f t="array" ref="AR283">IF(AE283="","",IF(SUMPRODUCT((AE283=$AE$7:$AE$2085)*(AI283=$AI$7:$AI$2085)*(AO283=$AO$7:$AO$2085)*(AP283=$AP$7:$AP$2085)*(ROW($AE$7:$AE$2085)&lt;&gt;ROW(AE283))*((S283=0)*($S$7:$S$2085&gt;0)+(S283&gt;0)*($S$7:$S$2085=0)))&gt;0,"SALONES UNIDOS",IF(SUMPRODUCT((AE283=$AE$7:$AE$2085)*(AI283=$AI$7:$AI$2085)*((AO283&lt;$AP$7:$AP$2085)*(AP283&gt;$AO$7:$AO$2085))*(ROW($AE$7:$AE$2085)&lt;&gt;ROW(AE283)))&gt;0,"Cruzado","Sin cruce")))</f>
        <v/>
      </c>
      <c r="AS283" s="94" t="str">
        <f t="shared" si="5"/>
        <v>OB4FILIALA</v>
      </c>
      <c r="AT283" s="94" t="str" cm="1">
        <f t="array" ref="AT283">IF(AS283="","",IF(SUMPRODUCT((AS283=$AS$7:$AS$2085)*(AI283=$AI$7:$AI$2085)*(AO283=$AO$7:$AO$2085)*(AP283=$AP$7:$AP$2085)*(ROW($AS$7:$AS$2085)&lt;&gt;ROW(AS283))*((S283=0)*($S$7:$S$2085&gt;0)+(S283&gt;0)*($S$7:$S$2085=0)))&gt;0,"SALONES UNIDOS",IF(SUMPRODUCT((AS283=$AS$7:$AS$2085)*(AI283=$AI$7:$AI$2085)*((AO283&lt;$AP$7:$AP$2085)*(AP283&gt;$AO$7:$AO$2085))*(ROW($AS$7:$AS$2085)&lt;&gt;ROW(AS283)))&gt;0,"Cruzado","Sin cruce")))</f>
        <v>Sin cruce</v>
      </c>
    </row>
    <row r="284" spans="3:46" s="9" customFormat="1" ht="18.75" hidden="1" customHeight="1">
      <c r="C284" s="496" t="s">
        <v>572</v>
      </c>
      <c r="D284" s="479" t="s">
        <v>727</v>
      </c>
      <c r="E284" s="479">
        <v>20261</v>
      </c>
      <c r="F284" s="503" t="s">
        <v>38</v>
      </c>
      <c r="G284" s="497" t="s">
        <v>80</v>
      </c>
      <c r="H284" s="503" t="s">
        <v>88</v>
      </c>
      <c r="I284" s="503">
        <v>4</v>
      </c>
      <c r="J284" s="503" t="s">
        <v>41</v>
      </c>
      <c r="K284" s="503" t="s">
        <v>41</v>
      </c>
      <c r="L284" s="499" t="s">
        <v>766</v>
      </c>
      <c r="M284" s="535" t="s">
        <v>767</v>
      </c>
      <c r="N284" s="15" t="s">
        <v>577</v>
      </c>
      <c r="O284" s="15" t="s">
        <v>578</v>
      </c>
      <c r="P284" s="503" t="s">
        <v>579</v>
      </c>
      <c r="Q284" s="15">
        <v>2</v>
      </c>
      <c r="R284" s="15">
        <v>0</v>
      </c>
      <c r="S284" s="479">
        <v>2</v>
      </c>
      <c r="T284" s="15">
        <v>3</v>
      </c>
      <c r="U284" s="471"/>
      <c r="V284" s="550">
        <v>40</v>
      </c>
      <c r="W284" s="497">
        <v>43471072</v>
      </c>
      <c r="X284" s="566" t="s">
        <v>429</v>
      </c>
      <c r="Y284" s="15" t="s">
        <v>579</v>
      </c>
      <c r="Z284" s="15"/>
      <c r="AA284" s="15"/>
      <c r="AB284" s="15"/>
      <c r="AC284" s="15" t="s">
        <v>762</v>
      </c>
      <c r="AD284" s="15"/>
      <c r="AE284" s="479"/>
      <c r="AF284" s="497"/>
      <c r="AG284" s="497"/>
      <c r="AH284" s="497" t="s">
        <v>582</v>
      </c>
      <c r="AI284" s="15">
        <v>1</v>
      </c>
      <c r="AJ284" s="15">
        <v>16</v>
      </c>
      <c r="AK284" s="15">
        <v>50</v>
      </c>
      <c r="AL284" s="15">
        <v>18</v>
      </c>
      <c r="AM284" s="15">
        <v>30</v>
      </c>
      <c r="AN284" s="490">
        <f>IF(AJ284="",S284,ROUND(((((AL284/24)+(AM284/1440))-((AJ284/24)+(AK284/1440)))*1440/50),5))</f>
        <v>2</v>
      </c>
      <c r="AO284" s="491">
        <f>AJ284/24+AK284/1440</f>
        <v>0.70138888888888884</v>
      </c>
      <c r="AP284" s="491">
        <f>AL284/24+AM284/1440</f>
        <v>0.77083333333333337</v>
      </c>
      <c r="AQ284" s="23" t="str" cm="1">
        <f t="array" ref="AQ284">IF(X284="","",IF(SUMPRODUCT((X284=$X$7:$X$2085)*(AI284=$AI$7:$AI$2085)*(AO284=$AO$7:$AO$2085)*(AP284=$AP$7:$AP$2085)*(ROW($X$7:$X$2085)&lt;&gt;ROW(X284))*((S284=0)*($S$7:$S$2085&gt;0)+(S284&gt;0)*($S$7:$S$2085=0)))&gt;0,"SALONES UNIDOS",IF(SUMPRODUCT((X284=$X$7:$X$2085)*(AI284=$AI$7:$AI$2085)*((AO284&lt;$AP$7:$AP$2085)*(AP284&gt;$AO$7:$AO$2085))*(ROW($X$7:$X$2085)&lt;&gt;ROW(X284)))&gt;0,"Cruzado","Sin cruce")))</f>
        <v>Sin cruce</v>
      </c>
      <c r="AR284" s="23" t="str" cm="1">
        <f t="array" ref="AR284">IF(AE284="","",IF(SUMPRODUCT((AE284=$AE$7:$AE$2085)*(AI284=$AI$7:$AI$2085)*(AO284=$AO$7:$AO$2085)*(AP284=$AP$7:$AP$2085)*(ROW($AE$7:$AE$2085)&lt;&gt;ROW(AE284))*((S284=0)*($S$7:$S$2085&gt;0)+(S284&gt;0)*($S$7:$S$2085=0)))&gt;0,"SALONES UNIDOS",IF(SUMPRODUCT((AE284=$AE$7:$AE$2085)*(AI284=$AI$7:$AI$2085)*((AO284&lt;$AP$7:$AP$2085)*(AP284&gt;$AO$7:$AO$2085))*(ROW($AE$7:$AE$2085)&lt;&gt;ROW(AE284)))&gt;0,"Cruzado","Sin cruce")))</f>
        <v/>
      </c>
      <c r="AS284" s="94" t="str">
        <f t="shared" si="5"/>
        <v>OB4FILIALA</v>
      </c>
      <c r="AT284" s="94" t="str" cm="1">
        <f t="array" ref="AT284">IF(AS284="","",IF(SUMPRODUCT((AS284=$AS$7:$AS$2085)*(AI284=$AI$7:$AI$2085)*(AO284=$AO$7:$AO$2085)*(AP284=$AP$7:$AP$2085)*(ROW($AS$7:$AS$2085)&lt;&gt;ROW(AS284))*((S284=0)*($S$7:$S$2085&gt;0)+(S284&gt;0)*($S$7:$S$2085=0)))&gt;0,"SALONES UNIDOS",IF(SUMPRODUCT((AS284=$AS$7:$AS$2085)*(AI284=$AI$7:$AI$2085)*((AO284&lt;$AP$7:$AP$2085)*(AP284&gt;$AO$7:$AO$2085))*(ROW($AS$7:$AS$2085)&lt;&gt;ROW(AS284)))&gt;0,"Cruzado","Sin cruce")))</f>
        <v>Sin cruce</v>
      </c>
    </row>
    <row r="285" spans="3:46" s="114" customFormat="1" ht="18.75" hidden="1" customHeight="1">
      <c r="C285" s="496" t="s">
        <v>572</v>
      </c>
      <c r="D285" s="479" t="s">
        <v>727</v>
      </c>
      <c r="E285" s="479">
        <v>20261</v>
      </c>
      <c r="F285" s="503" t="s">
        <v>38</v>
      </c>
      <c r="G285" s="497" t="s">
        <v>80</v>
      </c>
      <c r="H285" s="503" t="s">
        <v>88</v>
      </c>
      <c r="I285" s="503">
        <v>4</v>
      </c>
      <c r="J285" s="503" t="s">
        <v>574</v>
      </c>
      <c r="K285" s="503" t="s">
        <v>41</v>
      </c>
      <c r="L285" s="499" t="s">
        <v>766</v>
      </c>
      <c r="M285" s="535" t="s">
        <v>767</v>
      </c>
      <c r="N285" s="15" t="s">
        <v>577</v>
      </c>
      <c r="O285" s="15" t="s">
        <v>578</v>
      </c>
      <c r="P285" s="503" t="s">
        <v>579</v>
      </c>
      <c r="Q285" s="15">
        <v>0</v>
      </c>
      <c r="R285" s="15">
        <v>2</v>
      </c>
      <c r="S285" s="479">
        <v>2</v>
      </c>
      <c r="T285" s="15">
        <v>3</v>
      </c>
      <c r="U285" s="471"/>
      <c r="V285" s="550">
        <v>20</v>
      </c>
      <c r="W285" s="497">
        <v>43471072</v>
      </c>
      <c r="X285" s="566" t="s">
        <v>429</v>
      </c>
      <c r="Y285" s="15" t="s">
        <v>579</v>
      </c>
      <c r="Z285" s="15"/>
      <c r="AA285" s="15"/>
      <c r="AB285" s="15"/>
      <c r="AC285" s="493"/>
      <c r="AD285" s="15"/>
      <c r="AE285" s="15" t="s">
        <v>580</v>
      </c>
      <c r="AF285" s="497"/>
      <c r="AG285" s="497"/>
      <c r="AH285" s="497" t="s">
        <v>100</v>
      </c>
      <c r="AI285" s="15">
        <v>1</v>
      </c>
      <c r="AJ285" s="15">
        <v>18</v>
      </c>
      <c r="AK285" s="15">
        <v>30</v>
      </c>
      <c r="AL285" s="15">
        <v>20</v>
      </c>
      <c r="AM285" s="15">
        <v>10</v>
      </c>
      <c r="AN285" s="490">
        <f>IF(AJ285="",S285,ROUND(((((AL285/24)+(AM285/1440))-((AJ285/24)+(AK285/1440)))*1440/50),5))</f>
        <v>2</v>
      </c>
      <c r="AO285" s="491">
        <f>AJ285/24+AK285/1440</f>
        <v>0.77083333333333337</v>
      </c>
      <c r="AP285" s="491">
        <f>AL285/24+AM285/1440</f>
        <v>0.84027777777777779</v>
      </c>
      <c r="AQ285" s="23" t="str" cm="1">
        <f t="array" ref="AQ285">IF(X285="","",IF(SUMPRODUCT((X285=$X$7:$X$2085)*(AI285=$AI$7:$AI$2085)*(AO285=$AO$7:$AO$2085)*(AP285=$AP$7:$AP$2085)*(ROW($X$7:$X$2085)&lt;&gt;ROW(X285))*((S285=0)*($S$7:$S$2085&gt;0)+(S285&gt;0)*($S$7:$S$2085=0)))&gt;0,"SALONES UNIDOS",IF(SUMPRODUCT((X285=$X$7:$X$2085)*(AI285=$AI$7:$AI$2085)*((AO285&lt;$AP$7:$AP$2085)*(AP285&gt;$AO$7:$AO$2085))*(ROW($X$7:$X$2085)&lt;&gt;ROW(X285)))&gt;0,"Cruzado","Sin cruce")))</f>
        <v>Sin cruce</v>
      </c>
      <c r="AR285" s="23" t="str" cm="1">
        <f t="array" ref="AR285">IF(AE285="","",IF(SUMPRODUCT((AE285=$AE$7:$AE$2085)*(AI285=$AI$7:$AI$2085)*(AO285=$AO$7:$AO$2085)*(AP285=$AP$7:$AP$2085)*(ROW($AE$7:$AE$2085)&lt;&gt;ROW(AE285))*((S285=0)*($S$7:$S$2085&gt;0)+(S285&gt;0)*($S$7:$S$2085=0)))&gt;0,"SALONES UNIDOS",IF(SUMPRODUCT((AE285=$AE$7:$AE$2085)*(AI285=$AI$7:$AI$2085)*((AO285&lt;$AP$7:$AP$2085)*(AP285&gt;$AO$7:$AO$2085))*(ROW($AE$7:$AE$2085)&lt;&gt;ROW(AE285)))&gt;0,"Cruzado","Sin cruce")))</f>
        <v>Sin cruce</v>
      </c>
      <c r="AS285" s="94" t="str">
        <f t="shared" si="5"/>
        <v>OB4FILIALA</v>
      </c>
      <c r="AT285" s="94" t="str" cm="1">
        <f t="array" ref="AT285">IF(AS285="","",IF(SUMPRODUCT((AS285=$AS$7:$AS$2085)*(AI285=$AI$7:$AI$2085)*(AO285=$AO$7:$AO$2085)*(AP285=$AP$7:$AP$2085)*(ROW($AS$7:$AS$2085)&lt;&gt;ROW(AS285))*((S285=0)*($S$7:$S$2085&gt;0)+(S285&gt;0)*($S$7:$S$2085=0)))&gt;0,"SALONES UNIDOS",IF(SUMPRODUCT((AS285=$AS$7:$AS$2085)*(AI285=$AI$7:$AI$2085)*((AO285&lt;$AP$7:$AP$2085)*(AP285&gt;$AO$7:$AO$2085))*(ROW($AS$7:$AS$2085)&lt;&gt;ROW(AS285)))&gt;0,"Cruzado","Sin cruce")))</f>
        <v>Sin cruce</v>
      </c>
    </row>
    <row r="286" spans="3:46" s="114" customFormat="1" ht="18.75" hidden="1" customHeight="1">
      <c r="C286" s="496" t="s">
        <v>572</v>
      </c>
      <c r="D286" s="479" t="s">
        <v>727</v>
      </c>
      <c r="E286" s="479">
        <v>20261</v>
      </c>
      <c r="F286" s="503" t="s">
        <v>38</v>
      </c>
      <c r="G286" s="497" t="s">
        <v>80</v>
      </c>
      <c r="H286" s="503" t="s">
        <v>88</v>
      </c>
      <c r="I286" s="503">
        <v>4</v>
      </c>
      <c r="J286" s="503" t="s">
        <v>583</v>
      </c>
      <c r="K286" s="503" t="s">
        <v>41</v>
      </c>
      <c r="L286" s="499" t="s">
        <v>766</v>
      </c>
      <c r="M286" s="535" t="s">
        <v>767</v>
      </c>
      <c r="N286" s="15" t="s">
        <v>577</v>
      </c>
      <c r="O286" s="15" t="s">
        <v>578</v>
      </c>
      <c r="P286" s="503" t="s">
        <v>579</v>
      </c>
      <c r="Q286" s="15">
        <v>0</v>
      </c>
      <c r="R286" s="15">
        <v>2</v>
      </c>
      <c r="S286" s="479">
        <v>2</v>
      </c>
      <c r="T286" s="15">
        <v>3</v>
      </c>
      <c r="U286" s="471"/>
      <c r="V286" s="550">
        <v>20</v>
      </c>
      <c r="W286" s="497">
        <v>43471072</v>
      </c>
      <c r="X286" s="566" t="s">
        <v>429</v>
      </c>
      <c r="Y286" s="15" t="s">
        <v>579</v>
      </c>
      <c r="Z286" s="15"/>
      <c r="AA286" s="15"/>
      <c r="AB286" s="15"/>
      <c r="AC286" s="493"/>
      <c r="AD286" s="15"/>
      <c r="AE286" s="15" t="s">
        <v>580</v>
      </c>
      <c r="AF286" s="497"/>
      <c r="AG286" s="497"/>
      <c r="AH286" s="497" t="s">
        <v>100</v>
      </c>
      <c r="AI286" s="15">
        <v>1</v>
      </c>
      <c r="AJ286" s="15">
        <v>20</v>
      </c>
      <c r="AK286" s="15">
        <v>10</v>
      </c>
      <c r="AL286" s="15">
        <v>21</v>
      </c>
      <c r="AM286" s="15">
        <v>50</v>
      </c>
      <c r="AN286" s="490">
        <f>IF(AJ286="",S286,ROUND(((((AL286/24)+(AM286/1440))-((AJ286/24)+(AK286/1440)))*1440/50),5))</f>
        <v>2</v>
      </c>
      <c r="AO286" s="491">
        <f>AJ286/24+AK286/1440</f>
        <v>0.84027777777777779</v>
      </c>
      <c r="AP286" s="491">
        <f>AL286/24+AM286/1440</f>
        <v>0.90972222222222221</v>
      </c>
      <c r="AQ286" s="23" t="str" cm="1">
        <f t="array" ref="AQ286">IF(X286="","",IF(SUMPRODUCT((X286=$X$7:$X$2085)*(AI286=$AI$7:$AI$2085)*(AO286=$AO$7:$AO$2085)*(AP286=$AP$7:$AP$2085)*(ROW($X$7:$X$2085)&lt;&gt;ROW(X286))*((S286=0)*($S$7:$S$2085&gt;0)+(S286&gt;0)*($S$7:$S$2085=0)))&gt;0,"SALONES UNIDOS",IF(SUMPRODUCT((X286=$X$7:$X$2085)*(AI286=$AI$7:$AI$2085)*((AO286&lt;$AP$7:$AP$2085)*(AP286&gt;$AO$7:$AO$2085))*(ROW($X$7:$X$2085)&lt;&gt;ROW(X286)))&gt;0,"Cruzado","Sin cruce")))</f>
        <v>Sin cruce</v>
      </c>
      <c r="AR286" s="23" t="str" cm="1">
        <f t="array" ref="AR286">IF(AE286="","",IF(SUMPRODUCT((AE286=$AE$7:$AE$2085)*(AI286=$AI$7:$AI$2085)*(AO286=$AO$7:$AO$2085)*(AP286=$AP$7:$AP$2085)*(ROW($AE$7:$AE$2085)&lt;&gt;ROW(AE286))*((S286=0)*($S$7:$S$2085&gt;0)+(S286&gt;0)*($S$7:$S$2085=0)))&gt;0,"SALONES UNIDOS",IF(SUMPRODUCT((AE286=$AE$7:$AE$2085)*(AI286=$AI$7:$AI$2085)*((AO286&lt;$AP$7:$AP$2085)*(AP286&gt;$AO$7:$AO$2085))*(ROW($AE$7:$AE$2085)&lt;&gt;ROW(AE286)))&gt;0,"Cruzado","Sin cruce")))</f>
        <v>Sin cruce</v>
      </c>
      <c r="AS286" s="94" t="str">
        <f t="shared" si="5"/>
        <v>OB4FILIALA</v>
      </c>
      <c r="AT286" s="94" t="str" cm="1">
        <f t="array" ref="AT286">IF(AS286="","",IF(SUMPRODUCT((AS286=$AS$7:$AS$2085)*(AI286=$AI$7:$AI$2085)*(AO286=$AO$7:$AO$2085)*(AP286=$AP$7:$AP$2085)*(ROW($AS$7:$AS$2085)&lt;&gt;ROW(AS286))*((S286=0)*($S$7:$S$2085&gt;0)+(S286&gt;0)*($S$7:$S$2085=0)))&gt;0,"SALONES UNIDOS",IF(SUMPRODUCT((AS286=$AS$7:$AS$2085)*(AI286=$AI$7:$AI$2085)*((AO286&lt;$AP$7:$AP$2085)*(AP286&gt;$AO$7:$AO$2085))*(ROW($AS$7:$AS$2085)&lt;&gt;ROW(AS286)))&gt;0,"Cruzado","Sin cruce")))</f>
        <v>Sin cruce</v>
      </c>
    </row>
    <row r="287" spans="3:46" s="114" customFormat="1" ht="18.75" hidden="1" customHeight="1">
      <c r="C287" s="496" t="s">
        <v>572</v>
      </c>
      <c r="D287" s="479" t="s">
        <v>727</v>
      </c>
      <c r="E287" s="479">
        <v>20261</v>
      </c>
      <c r="F287" s="503" t="s">
        <v>38</v>
      </c>
      <c r="G287" s="497" t="s">
        <v>80</v>
      </c>
      <c r="H287" s="503" t="s">
        <v>88</v>
      </c>
      <c r="I287" s="503">
        <v>4</v>
      </c>
      <c r="J287" s="503" t="s">
        <v>41</v>
      </c>
      <c r="K287" s="503" t="s">
        <v>41</v>
      </c>
      <c r="L287" s="499" t="s">
        <v>768</v>
      </c>
      <c r="M287" s="535" t="s">
        <v>769</v>
      </c>
      <c r="N287" s="15" t="s">
        <v>577</v>
      </c>
      <c r="O287" s="15" t="s">
        <v>578</v>
      </c>
      <c r="P287" s="503" t="s">
        <v>579</v>
      </c>
      <c r="Q287" s="15">
        <v>2</v>
      </c>
      <c r="R287" s="15">
        <v>0</v>
      </c>
      <c r="S287" s="479">
        <v>2</v>
      </c>
      <c r="T287" s="15">
        <v>3</v>
      </c>
      <c r="U287" s="471"/>
      <c r="V287" s="550">
        <v>30</v>
      </c>
      <c r="W287" s="497">
        <v>21422320</v>
      </c>
      <c r="X287" s="566" t="s">
        <v>390</v>
      </c>
      <c r="Y287" s="15" t="s">
        <v>579</v>
      </c>
      <c r="Z287" s="15"/>
      <c r="AA287" s="15"/>
      <c r="AB287" s="15"/>
      <c r="AC287" s="15" t="s">
        <v>762</v>
      </c>
      <c r="AD287" s="15"/>
      <c r="AE287" s="479"/>
      <c r="AF287" s="497"/>
      <c r="AG287" s="497"/>
      <c r="AH287" s="497" t="s">
        <v>582</v>
      </c>
      <c r="AI287" s="15">
        <v>6</v>
      </c>
      <c r="AJ287" s="15">
        <v>9</v>
      </c>
      <c r="AK287" s="15">
        <v>20</v>
      </c>
      <c r="AL287" s="15">
        <v>11</v>
      </c>
      <c r="AM287" s="15">
        <v>0</v>
      </c>
      <c r="AN287" s="490">
        <f>IF(AJ287="",S287,ROUND(((((AL287/24)+(AM287/1440))-((AJ287/24)+(AK287/1440)))*1440/50),5))</f>
        <v>2</v>
      </c>
      <c r="AO287" s="491">
        <f>AJ287/24+AK287/1440</f>
        <v>0.3888888888888889</v>
      </c>
      <c r="AP287" s="491">
        <f>AL287/24+AM287/1440</f>
        <v>0.45833333333333331</v>
      </c>
      <c r="AQ287" s="23" t="str" cm="1">
        <f t="array" ref="AQ287">IF(X287="","",IF(SUMPRODUCT((X287=$X$7:$X$2085)*(AI287=$AI$7:$AI$2085)*(AO287=$AO$7:$AO$2085)*(AP287=$AP$7:$AP$2085)*(ROW($X$7:$X$2085)&lt;&gt;ROW(X287))*((S287=0)*($S$7:$S$2085&gt;0)+(S287&gt;0)*($S$7:$S$2085=0)))&gt;0,"SALONES UNIDOS",IF(SUMPRODUCT((X287=$X$7:$X$2085)*(AI287=$AI$7:$AI$2085)*((AO287&lt;$AP$7:$AP$2085)*(AP287&gt;$AO$7:$AO$2085))*(ROW($X$7:$X$2085)&lt;&gt;ROW(X287)))&gt;0,"Cruzado","Sin cruce")))</f>
        <v>Sin cruce</v>
      </c>
      <c r="AR287" s="23" t="str" cm="1">
        <f t="array" ref="AR287">IF(AE287="","",IF(SUMPRODUCT((AE287=$AE$7:$AE$2085)*(AI287=$AI$7:$AI$2085)*(AO287=$AO$7:$AO$2085)*(AP287=$AP$7:$AP$2085)*(ROW($AE$7:$AE$2085)&lt;&gt;ROW(AE287))*((S287=0)*($S$7:$S$2085&gt;0)+(S287&gt;0)*($S$7:$S$2085=0)))&gt;0,"SALONES UNIDOS",IF(SUMPRODUCT((AE287=$AE$7:$AE$2085)*(AI287=$AI$7:$AI$2085)*((AO287&lt;$AP$7:$AP$2085)*(AP287&gt;$AO$7:$AO$2085))*(ROW($AE$7:$AE$2085)&lt;&gt;ROW(AE287)))&gt;0,"Cruzado","Sin cruce")))</f>
        <v/>
      </c>
      <c r="AS287" s="94" t="str">
        <f t="shared" si="5"/>
        <v>OB4FILIALA</v>
      </c>
      <c r="AT287" s="94" t="str" cm="1">
        <f t="array" ref="AT287">IF(AS287="","",IF(SUMPRODUCT((AS287=$AS$7:$AS$2085)*(AI287=$AI$7:$AI$2085)*(AO287=$AO$7:$AO$2085)*(AP287=$AP$7:$AP$2085)*(ROW($AS$7:$AS$2085)&lt;&gt;ROW(AS287))*((S287=0)*($S$7:$S$2085&gt;0)+(S287&gt;0)*($S$7:$S$2085=0)))&gt;0,"SALONES UNIDOS",IF(SUMPRODUCT((AS287=$AS$7:$AS$2085)*(AI287=$AI$7:$AI$2085)*((AO287&lt;$AP$7:$AP$2085)*(AP287&gt;$AO$7:$AO$2085))*(ROW($AS$7:$AS$2085)&lt;&gt;ROW(AS287)))&gt;0,"Cruzado","Sin cruce")))</f>
        <v>Sin cruce</v>
      </c>
    </row>
    <row r="288" spans="3:46" s="9" customFormat="1" ht="18.75" hidden="1" customHeight="1">
      <c r="C288" s="496" t="s">
        <v>572</v>
      </c>
      <c r="D288" s="479" t="s">
        <v>727</v>
      </c>
      <c r="E288" s="479">
        <v>20261</v>
      </c>
      <c r="F288" s="503" t="s">
        <v>38</v>
      </c>
      <c r="G288" s="497" t="s">
        <v>80</v>
      </c>
      <c r="H288" s="503" t="s">
        <v>88</v>
      </c>
      <c r="I288" s="503">
        <v>4</v>
      </c>
      <c r="J288" s="503" t="s">
        <v>574</v>
      </c>
      <c r="K288" s="503" t="s">
        <v>41</v>
      </c>
      <c r="L288" s="499" t="s">
        <v>768</v>
      </c>
      <c r="M288" s="535" t="s">
        <v>769</v>
      </c>
      <c r="N288" s="15" t="s">
        <v>577</v>
      </c>
      <c r="O288" s="15" t="s">
        <v>578</v>
      </c>
      <c r="P288" s="503" t="s">
        <v>579</v>
      </c>
      <c r="Q288" s="15">
        <v>0</v>
      </c>
      <c r="R288" s="15">
        <v>2</v>
      </c>
      <c r="S288" s="479">
        <v>2</v>
      </c>
      <c r="T288" s="15">
        <v>3</v>
      </c>
      <c r="U288" s="471"/>
      <c r="V288" s="550">
        <v>15</v>
      </c>
      <c r="W288" s="497">
        <v>21422320</v>
      </c>
      <c r="X288" s="566" t="s">
        <v>390</v>
      </c>
      <c r="Y288" s="15" t="s">
        <v>579</v>
      </c>
      <c r="Z288" s="15"/>
      <c r="AA288" s="15"/>
      <c r="AB288" s="15"/>
      <c r="AC288" s="493"/>
      <c r="AD288" s="15"/>
      <c r="AE288" s="15" t="s">
        <v>640</v>
      </c>
      <c r="AF288" s="497"/>
      <c r="AG288" s="497"/>
      <c r="AH288" s="497" t="s">
        <v>100</v>
      </c>
      <c r="AI288" s="15">
        <v>6</v>
      </c>
      <c r="AJ288" s="15">
        <v>11</v>
      </c>
      <c r="AK288" s="15">
        <v>0</v>
      </c>
      <c r="AL288" s="15">
        <v>12</v>
      </c>
      <c r="AM288" s="15">
        <v>40</v>
      </c>
      <c r="AN288" s="490">
        <f>IF(AJ288="",S288,ROUND(((((AL288/24)+(AM288/1440))-((AJ288/24)+(AK288/1440)))*1440/50),5))</f>
        <v>2</v>
      </c>
      <c r="AO288" s="491">
        <f>AJ288/24+AK288/1440</f>
        <v>0.45833333333333331</v>
      </c>
      <c r="AP288" s="491">
        <f>AL288/24+AM288/1440</f>
        <v>0.52777777777777779</v>
      </c>
      <c r="AQ288" s="23" t="str" cm="1">
        <f t="array" ref="AQ288">IF(X288="","",IF(SUMPRODUCT((X288=$X$7:$X$2085)*(AI288=$AI$7:$AI$2085)*(AO288=$AO$7:$AO$2085)*(AP288=$AP$7:$AP$2085)*(ROW($X$7:$X$2085)&lt;&gt;ROW(X288))*((S288=0)*($S$7:$S$2085&gt;0)+(S288&gt;0)*($S$7:$S$2085=0)))&gt;0,"SALONES UNIDOS",IF(SUMPRODUCT((X288=$X$7:$X$2085)*(AI288=$AI$7:$AI$2085)*((AO288&lt;$AP$7:$AP$2085)*(AP288&gt;$AO$7:$AO$2085))*(ROW($X$7:$X$2085)&lt;&gt;ROW(X288)))&gt;0,"Cruzado","Sin cruce")))</f>
        <v>Sin cruce</v>
      </c>
      <c r="AR288" s="23" t="str" cm="1">
        <f t="array" ref="AR288">IF(AE288="","",IF(SUMPRODUCT((AE288=$AE$7:$AE$2085)*(AI288=$AI$7:$AI$2085)*(AO288=$AO$7:$AO$2085)*(AP288=$AP$7:$AP$2085)*(ROW($AE$7:$AE$2085)&lt;&gt;ROW(AE288))*((S288=0)*($S$7:$S$2085&gt;0)+(S288&gt;0)*($S$7:$S$2085=0)))&gt;0,"SALONES UNIDOS",IF(SUMPRODUCT((AE288=$AE$7:$AE$2085)*(AI288=$AI$7:$AI$2085)*((AO288&lt;$AP$7:$AP$2085)*(AP288&gt;$AO$7:$AO$2085))*(ROW($AE$7:$AE$2085)&lt;&gt;ROW(AE288)))&gt;0,"Cruzado","Sin cruce")))</f>
        <v>Sin cruce</v>
      </c>
      <c r="AS288" s="94" t="str">
        <f t="shared" si="5"/>
        <v>OB4FILIALA</v>
      </c>
      <c r="AT288" s="94" t="str" cm="1">
        <f t="array" ref="AT288">IF(AS288="","",IF(SUMPRODUCT((AS288=$AS$7:$AS$2085)*(AI288=$AI$7:$AI$2085)*(AO288=$AO$7:$AO$2085)*(AP288=$AP$7:$AP$2085)*(ROW($AS$7:$AS$2085)&lt;&gt;ROW(AS288))*((S288=0)*($S$7:$S$2085&gt;0)+(S288&gt;0)*($S$7:$S$2085=0)))&gt;0,"SALONES UNIDOS",IF(SUMPRODUCT((AS288=$AS$7:$AS$2085)*(AI288=$AI$7:$AI$2085)*((AO288&lt;$AP$7:$AP$2085)*(AP288&gt;$AO$7:$AO$2085))*(ROW($AS$7:$AS$2085)&lt;&gt;ROW(AS288)))&gt;0,"Cruzado","Sin cruce")))</f>
        <v>Sin cruce</v>
      </c>
    </row>
    <row r="289" spans="1:46" s="114" customFormat="1" ht="18.75" hidden="1" customHeight="1">
      <c r="C289" s="496" t="s">
        <v>572</v>
      </c>
      <c r="D289" s="479" t="s">
        <v>727</v>
      </c>
      <c r="E289" s="479">
        <v>20261</v>
      </c>
      <c r="F289" s="503" t="s">
        <v>38</v>
      </c>
      <c r="G289" s="497" t="s">
        <v>80</v>
      </c>
      <c r="H289" s="503" t="s">
        <v>88</v>
      </c>
      <c r="I289" s="503">
        <v>4</v>
      </c>
      <c r="J289" s="503" t="s">
        <v>583</v>
      </c>
      <c r="K289" s="503" t="s">
        <v>41</v>
      </c>
      <c r="L289" s="499" t="s">
        <v>768</v>
      </c>
      <c r="M289" s="535" t="s">
        <v>769</v>
      </c>
      <c r="N289" s="15" t="s">
        <v>577</v>
      </c>
      <c r="O289" s="15" t="s">
        <v>578</v>
      </c>
      <c r="P289" s="503" t="s">
        <v>579</v>
      </c>
      <c r="Q289" s="15">
        <v>0</v>
      </c>
      <c r="R289" s="15">
        <v>2</v>
      </c>
      <c r="S289" s="479">
        <v>2</v>
      </c>
      <c r="T289" s="15">
        <v>3</v>
      </c>
      <c r="U289" s="471"/>
      <c r="V289" s="550">
        <v>15</v>
      </c>
      <c r="W289" s="497">
        <v>21422320</v>
      </c>
      <c r="X289" s="566" t="s">
        <v>390</v>
      </c>
      <c r="Y289" s="15" t="s">
        <v>579</v>
      </c>
      <c r="Z289" s="15"/>
      <c r="AA289" s="15"/>
      <c r="AB289" s="15"/>
      <c r="AC289" s="493"/>
      <c r="AD289" s="15"/>
      <c r="AE289" s="15" t="s">
        <v>640</v>
      </c>
      <c r="AF289" s="497"/>
      <c r="AG289" s="497"/>
      <c r="AH289" s="497" t="s">
        <v>100</v>
      </c>
      <c r="AI289" s="15">
        <v>6</v>
      </c>
      <c r="AJ289" s="15">
        <v>12</v>
      </c>
      <c r="AK289" s="15">
        <v>40</v>
      </c>
      <c r="AL289" s="15">
        <v>14</v>
      </c>
      <c r="AM289" s="15">
        <v>20</v>
      </c>
      <c r="AN289" s="490">
        <f>IF(AJ289="",S289,ROUND(((((AL289/24)+(AM289/1440))-((AJ289/24)+(AK289/1440)))*1440/50),5))</f>
        <v>2</v>
      </c>
      <c r="AO289" s="491">
        <f>AJ289/24+AK289/1440</f>
        <v>0.52777777777777779</v>
      </c>
      <c r="AP289" s="491">
        <f>AL289/24+AM289/1440</f>
        <v>0.59722222222222221</v>
      </c>
      <c r="AQ289" s="23" t="str" cm="1">
        <f t="array" ref="AQ289">IF(X289="","",IF(SUMPRODUCT((X289=$X$7:$X$2085)*(AI289=$AI$7:$AI$2085)*(AO289=$AO$7:$AO$2085)*(AP289=$AP$7:$AP$2085)*(ROW($X$7:$X$2085)&lt;&gt;ROW(X289))*((S289=0)*($S$7:$S$2085&gt;0)+(S289&gt;0)*($S$7:$S$2085=0)))&gt;0,"SALONES UNIDOS",IF(SUMPRODUCT((X289=$X$7:$X$2085)*(AI289=$AI$7:$AI$2085)*((AO289&lt;$AP$7:$AP$2085)*(AP289&gt;$AO$7:$AO$2085))*(ROW($X$7:$X$2085)&lt;&gt;ROW(X289)))&gt;0,"Cruzado","Sin cruce")))</f>
        <v>Sin cruce</v>
      </c>
      <c r="AR289" s="23" t="str" cm="1">
        <f t="array" ref="AR289">IF(AE289="","",IF(SUMPRODUCT((AE289=$AE$7:$AE$2085)*(AI289=$AI$7:$AI$2085)*(AO289=$AO$7:$AO$2085)*(AP289=$AP$7:$AP$2085)*(ROW($AE$7:$AE$2085)&lt;&gt;ROW(AE289))*((S289=0)*($S$7:$S$2085&gt;0)+(S289&gt;0)*($S$7:$S$2085=0)))&gt;0,"SALONES UNIDOS",IF(SUMPRODUCT((AE289=$AE$7:$AE$2085)*(AI289=$AI$7:$AI$2085)*((AO289&lt;$AP$7:$AP$2085)*(AP289&gt;$AO$7:$AO$2085))*(ROW($AE$7:$AE$2085)&lt;&gt;ROW(AE289)))&gt;0,"Cruzado","Sin cruce")))</f>
        <v>Sin cruce</v>
      </c>
      <c r="AS289" s="94" t="str">
        <f t="shared" si="5"/>
        <v>OB4FILIALA</v>
      </c>
      <c r="AT289" s="94" t="str" cm="1">
        <f t="array" ref="AT289">IF(AS289="","",IF(SUMPRODUCT((AS289=$AS$7:$AS$2085)*(AI289=$AI$7:$AI$2085)*(AO289=$AO$7:$AO$2085)*(AP289=$AP$7:$AP$2085)*(ROW($AS$7:$AS$2085)&lt;&gt;ROW(AS289))*((S289=0)*($S$7:$S$2085&gt;0)+(S289&gt;0)*($S$7:$S$2085=0)))&gt;0,"SALONES UNIDOS",IF(SUMPRODUCT((AS289=$AS$7:$AS$2085)*(AI289=$AI$7:$AI$2085)*((AO289&lt;$AP$7:$AP$2085)*(AP289&gt;$AO$7:$AO$2085))*(ROW($AS$7:$AS$2085)&lt;&gt;ROW(AS289)))&gt;0,"Cruzado","Sin cruce")))</f>
        <v>Sin cruce</v>
      </c>
    </row>
    <row r="290" spans="1:46" s="114" customFormat="1" ht="18.75" hidden="1" customHeight="1">
      <c r="C290" s="496" t="s">
        <v>572</v>
      </c>
      <c r="D290" s="479" t="s">
        <v>727</v>
      </c>
      <c r="E290" s="479">
        <v>20261</v>
      </c>
      <c r="F290" s="503" t="s">
        <v>38</v>
      </c>
      <c r="G290" s="497" t="s">
        <v>80</v>
      </c>
      <c r="H290" s="503" t="s">
        <v>88</v>
      </c>
      <c r="I290" s="503">
        <v>4</v>
      </c>
      <c r="J290" s="503" t="s">
        <v>41</v>
      </c>
      <c r="K290" s="503" t="s">
        <v>41</v>
      </c>
      <c r="L290" s="499" t="s">
        <v>770</v>
      </c>
      <c r="M290" s="535" t="s">
        <v>771</v>
      </c>
      <c r="N290" s="15" t="s">
        <v>710</v>
      </c>
      <c r="O290" s="15" t="s">
        <v>578</v>
      </c>
      <c r="P290" s="503" t="s">
        <v>579</v>
      </c>
      <c r="Q290" s="15">
        <v>2</v>
      </c>
      <c r="R290" s="15">
        <v>0</v>
      </c>
      <c r="S290" s="479">
        <v>2</v>
      </c>
      <c r="T290" s="15">
        <v>3</v>
      </c>
      <c r="U290" s="471"/>
      <c r="V290" s="550">
        <v>40</v>
      </c>
      <c r="W290" s="497">
        <v>21534238</v>
      </c>
      <c r="X290" s="566" t="s">
        <v>401</v>
      </c>
      <c r="Y290" s="15" t="s">
        <v>579</v>
      </c>
      <c r="Z290" s="15"/>
      <c r="AA290" s="15"/>
      <c r="AB290" s="15"/>
      <c r="AC290" s="15" t="s">
        <v>762</v>
      </c>
      <c r="AD290" s="15"/>
      <c r="AE290" s="479"/>
      <c r="AF290" s="497"/>
      <c r="AG290" s="497"/>
      <c r="AH290" s="497" t="s">
        <v>582</v>
      </c>
      <c r="AI290" s="15">
        <v>5</v>
      </c>
      <c r="AJ290" s="15">
        <v>17</v>
      </c>
      <c r="AK290" s="15">
        <v>40</v>
      </c>
      <c r="AL290" s="15">
        <v>19</v>
      </c>
      <c r="AM290" s="15">
        <v>20</v>
      </c>
      <c r="AN290" s="490">
        <f>IF(AJ290="",S290,ROUND(((((AL290/24)+(AM290/1440))-((AJ290/24)+(AK290/1440)))*1440/50),5))</f>
        <v>2</v>
      </c>
      <c r="AO290" s="491">
        <f>AJ290/24+AK290/1440</f>
        <v>0.73611111111111116</v>
      </c>
      <c r="AP290" s="491">
        <f>AL290/24+AM290/1440</f>
        <v>0.80555555555555547</v>
      </c>
      <c r="AQ290" s="23" t="str" cm="1">
        <f t="array" ref="AQ290">IF(X290="","",IF(SUMPRODUCT((X290=$X$7:$X$2085)*(AI290=$AI$7:$AI$2085)*(AO290=$AO$7:$AO$2085)*(AP290=$AP$7:$AP$2085)*(ROW($X$7:$X$2085)&lt;&gt;ROW(X290))*((S290=0)*($S$7:$S$2085&gt;0)+(S290&gt;0)*($S$7:$S$2085=0)))&gt;0,"SALONES UNIDOS",IF(SUMPRODUCT((X290=$X$7:$X$2085)*(AI290=$AI$7:$AI$2085)*((AO290&lt;$AP$7:$AP$2085)*(AP290&gt;$AO$7:$AO$2085))*(ROW($X$7:$X$2085)&lt;&gt;ROW(X290)))&gt;0,"Cruzado","Sin cruce")))</f>
        <v>Sin cruce</v>
      </c>
      <c r="AR290" s="23" t="str" cm="1">
        <f t="array" ref="AR290">IF(AE290="","",IF(SUMPRODUCT((AE290=$AE$7:$AE$2085)*(AI290=$AI$7:$AI$2085)*(AO290=$AO$7:$AO$2085)*(AP290=$AP$7:$AP$2085)*(ROW($AE$7:$AE$2085)&lt;&gt;ROW(AE290))*((S290=0)*($S$7:$S$2085&gt;0)+(S290&gt;0)*($S$7:$S$2085=0)))&gt;0,"SALONES UNIDOS",IF(SUMPRODUCT((AE290=$AE$7:$AE$2085)*(AI290=$AI$7:$AI$2085)*((AO290&lt;$AP$7:$AP$2085)*(AP290&gt;$AO$7:$AO$2085))*(ROW($AE$7:$AE$2085)&lt;&gt;ROW(AE290)))&gt;0,"Cruzado","Sin cruce")))</f>
        <v/>
      </c>
      <c r="AS290" s="94" t="str">
        <f t="shared" si="5"/>
        <v>OB4FILIALA</v>
      </c>
      <c r="AT290" s="94" t="str" cm="1">
        <f t="array" ref="AT290">IF(AS290="","",IF(SUMPRODUCT((AS290=$AS$7:$AS$2085)*(AI290=$AI$7:$AI$2085)*(AO290=$AO$7:$AO$2085)*(AP290=$AP$7:$AP$2085)*(ROW($AS$7:$AS$2085)&lt;&gt;ROW(AS290))*((S290=0)*($S$7:$S$2085&gt;0)+(S290&gt;0)*($S$7:$S$2085=0)))&gt;0,"SALONES UNIDOS",IF(SUMPRODUCT((AS290=$AS$7:$AS$2085)*(AI290=$AI$7:$AI$2085)*((AO290&lt;$AP$7:$AP$2085)*(AP290&gt;$AO$7:$AO$2085))*(ROW($AS$7:$AS$2085)&lt;&gt;ROW(AS290)))&gt;0,"Cruzado","Sin cruce")))</f>
        <v>Sin cruce</v>
      </c>
    </row>
    <row r="291" spans="1:46" s="114" customFormat="1" ht="18.75" hidden="1" customHeight="1">
      <c r="C291" s="496" t="s">
        <v>572</v>
      </c>
      <c r="D291" s="479" t="s">
        <v>727</v>
      </c>
      <c r="E291" s="479">
        <v>20261</v>
      </c>
      <c r="F291" s="503" t="s">
        <v>38</v>
      </c>
      <c r="G291" s="497" t="s">
        <v>80</v>
      </c>
      <c r="H291" s="503" t="s">
        <v>88</v>
      </c>
      <c r="I291" s="503">
        <v>4</v>
      </c>
      <c r="J291" s="503" t="s">
        <v>574</v>
      </c>
      <c r="K291" s="503" t="s">
        <v>41</v>
      </c>
      <c r="L291" s="499" t="s">
        <v>770</v>
      </c>
      <c r="M291" s="535" t="s">
        <v>771</v>
      </c>
      <c r="N291" s="15" t="s">
        <v>710</v>
      </c>
      <c r="O291" s="15" t="s">
        <v>578</v>
      </c>
      <c r="P291" s="503" t="s">
        <v>579</v>
      </c>
      <c r="Q291" s="15">
        <v>0</v>
      </c>
      <c r="R291" s="15">
        <v>2</v>
      </c>
      <c r="S291" s="479">
        <v>2</v>
      </c>
      <c r="T291" s="15">
        <v>3</v>
      </c>
      <c r="U291" s="471"/>
      <c r="V291" s="550">
        <v>20</v>
      </c>
      <c r="W291" s="497">
        <v>21534238</v>
      </c>
      <c r="X291" s="566" t="s">
        <v>401</v>
      </c>
      <c r="Y291" s="15" t="s">
        <v>579</v>
      </c>
      <c r="Z291" s="15"/>
      <c r="AA291" s="15"/>
      <c r="AB291" s="15"/>
      <c r="AC291" s="493"/>
      <c r="AD291" s="15"/>
      <c r="AE291" s="15" t="s">
        <v>699</v>
      </c>
      <c r="AF291" s="497"/>
      <c r="AG291" s="497"/>
      <c r="AH291" s="497" t="s">
        <v>100</v>
      </c>
      <c r="AI291" s="15">
        <v>5</v>
      </c>
      <c r="AJ291" s="15">
        <v>19</v>
      </c>
      <c r="AK291" s="15">
        <v>20</v>
      </c>
      <c r="AL291" s="15">
        <v>21</v>
      </c>
      <c r="AM291" s="15">
        <v>0</v>
      </c>
      <c r="AN291" s="490">
        <f>IF(AJ291="",S291,ROUND(((((AL291/24)+(AM291/1440))-((AJ291/24)+(AK291/1440)))*1440/50),5))</f>
        <v>2</v>
      </c>
      <c r="AO291" s="491">
        <f>AJ291/24+AK291/1440</f>
        <v>0.80555555555555547</v>
      </c>
      <c r="AP291" s="491">
        <f>AL291/24+AM291/1440</f>
        <v>0.875</v>
      </c>
      <c r="AQ291" s="23" t="str" cm="1">
        <f t="array" ref="AQ291">IF(X291="","",IF(SUMPRODUCT((X291=$X$7:$X$2085)*(AI291=$AI$7:$AI$2085)*(AO291=$AO$7:$AO$2085)*(AP291=$AP$7:$AP$2085)*(ROW($X$7:$X$2085)&lt;&gt;ROW(X291))*((S291=0)*($S$7:$S$2085&gt;0)+(S291&gt;0)*($S$7:$S$2085=0)))&gt;0,"SALONES UNIDOS",IF(SUMPRODUCT((X291=$X$7:$X$2085)*(AI291=$AI$7:$AI$2085)*((AO291&lt;$AP$7:$AP$2085)*(AP291&gt;$AO$7:$AO$2085))*(ROW($X$7:$X$2085)&lt;&gt;ROW(X291)))&gt;0,"Cruzado","Sin cruce")))</f>
        <v>Sin cruce</v>
      </c>
      <c r="AR291" s="23" t="str" cm="1">
        <f t="array" ref="AR291">IF(AE291="","",IF(SUMPRODUCT((AE291=$AE$7:$AE$2085)*(AI291=$AI$7:$AI$2085)*(AO291=$AO$7:$AO$2085)*(AP291=$AP$7:$AP$2085)*(ROW($AE$7:$AE$2085)&lt;&gt;ROW(AE291))*((S291=0)*($S$7:$S$2085&gt;0)+(S291&gt;0)*($S$7:$S$2085=0)))&gt;0,"SALONES UNIDOS",IF(SUMPRODUCT((AE291=$AE$7:$AE$2085)*(AI291=$AI$7:$AI$2085)*((AO291&lt;$AP$7:$AP$2085)*(AP291&gt;$AO$7:$AO$2085))*(ROW($AE$7:$AE$2085)&lt;&gt;ROW(AE291)))&gt;0,"Cruzado","Sin cruce")))</f>
        <v>Sin cruce</v>
      </c>
      <c r="AS291" s="94" t="str">
        <f t="shared" si="5"/>
        <v>OB4FILIALA</v>
      </c>
      <c r="AT291" s="94" t="str" cm="1">
        <f t="array" ref="AT291">IF(AS291="","",IF(SUMPRODUCT((AS291=$AS$7:$AS$2085)*(AI291=$AI$7:$AI$2085)*(AO291=$AO$7:$AO$2085)*(AP291=$AP$7:$AP$2085)*(ROW($AS$7:$AS$2085)&lt;&gt;ROW(AS291))*((S291=0)*($S$7:$S$2085&gt;0)+(S291&gt;0)*($S$7:$S$2085=0)))&gt;0,"SALONES UNIDOS",IF(SUMPRODUCT((AS291=$AS$7:$AS$2085)*(AI291=$AI$7:$AI$2085)*((AO291&lt;$AP$7:$AP$2085)*(AP291&gt;$AO$7:$AO$2085))*(ROW($AS$7:$AS$2085)&lt;&gt;ROW(AS291)))&gt;0,"Cruzado","Sin cruce")))</f>
        <v>Sin cruce</v>
      </c>
    </row>
    <row r="292" spans="1:46" s="9" customFormat="1" ht="18.75" hidden="1" customHeight="1">
      <c r="A292" s="114"/>
      <c r="B292" s="114"/>
      <c r="C292" s="496" t="s">
        <v>572</v>
      </c>
      <c r="D292" s="479" t="s">
        <v>727</v>
      </c>
      <c r="E292" s="479">
        <v>20261</v>
      </c>
      <c r="F292" s="503" t="s">
        <v>38</v>
      </c>
      <c r="G292" s="497" t="s">
        <v>80</v>
      </c>
      <c r="H292" s="503" t="s">
        <v>88</v>
      </c>
      <c r="I292" s="503">
        <v>4</v>
      </c>
      <c r="J292" s="503" t="s">
        <v>583</v>
      </c>
      <c r="K292" s="503" t="s">
        <v>41</v>
      </c>
      <c r="L292" s="499" t="s">
        <v>770</v>
      </c>
      <c r="M292" s="535" t="s">
        <v>771</v>
      </c>
      <c r="N292" s="15" t="s">
        <v>710</v>
      </c>
      <c r="O292" s="15" t="s">
        <v>578</v>
      </c>
      <c r="P292" s="503" t="s">
        <v>579</v>
      </c>
      <c r="Q292" s="15">
        <v>0</v>
      </c>
      <c r="R292" s="15">
        <v>2</v>
      </c>
      <c r="S292" s="479">
        <v>2</v>
      </c>
      <c r="T292" s="15">
        <v>3</v>
      </c>
      <c r="U292" s="471"/>
      <c r="V292" s="550">
        <v>20</v>
      </c>
      <c r="W292" s="497">
        <v>21534238</v>
      </c>
      <c r="X292" s="566" t="s">
        <v>401</v>
      </c>
      <c r="Y292" s="15" t="s">
        <v>579</v>
      </c>
      <c r="Z292" s="15"/>
      <c r="AA292" s="15"/>
      <c r="AB292" s="15"/>
      <c r="AC292" s="493"/>
      <c r="AD292" s="15"/>
      <c r="AE292" s="15" t="s">
        <v>699</v>
      </c>
      <c r="AF292" s="497"/>
      <c r="AG292" s="497"/>
      <c r="AH292" s="497" t="s">
        <v>100</v>
      </c>
      <c r="AI292" s="15">
        <v>5</v>
      </c>
      <c r="AJ292" s="15">
        <v>21</v>
      </c>
      <c r="AK292" s="15">
        <v>0</v>
      </c>
      <c r="AL292" s="15">
        <v>22</v>
      </c>
      <c r="AM292" s="15">
        <v>40</v>
      </c>
      <c r="AN292" s="490">
        <f>IF(AJ292="",S292,ROUND(((((AL292/24)+(AM292/1440))-((AJ292/24)+(AK292/1440)))*1440/50),5))</f>
        <v>2</v>
      </c>
      <c r="AO292" s="491">
        <f>AJ292/24+AK292/1440</f>
        <v>0.875</v>
      </c>
      <c r="AP292" s="491">
        <f>AL292/24+AM292/1440</f>
        <v>0.94444444444444442</v>
      </c>
      <c r="AQ292" s="23" t="str" cm="1">
        <f t="array" ref="AQ292">IF(X292="","",IF(SUMPRODUCT((X292=$X$7:$X$2085)*(AI292=$AI$7:$AI$2085)*(AO292=$AO$7:$AO$2085)*(AP292=$AP$7:$AP$2085)*(ROW($X$7:$X$2085)&lt;&gt;ROW(X292))*((S292=0)*($S$7:$S$2085&gt;0)+(S292&gt;0)*($S$7:$S$2085=0)))&gt;0,"SALONES UNIDOS",IF(SUMPRODUCT((X292=$X$7:$X$2085)*(AI292=$AI$7:$AI$2085)*((AO292&lt;$AP$7:$AP$2085)*(AP292&gt;$AO$7:$AO$2085))*(ROW($X$7:$X$2085)&lt;&gt;ROW(X292)))&gt;0,"Cruzado","Sin cruce")))</f>
        <v>Sin cruce</v>
      </c>
      <c r="AR292" s="23" t="str" cm="1">
        <f t="array" ref="AR292">IF(AE292="","",IF(SUMPRODUCT((AE292=$AE$7:$AE$2085)*(AI292=$AI$7:$AI$2085)*(AO292=$AO$7:$AO$2085)*(AP292=$AP$7:$AP$2085)*(ROW($AE$7:$AE$2085)&lt;&gt;ROW(AE292))*((S292=0)*($S$7:$S$2085&gt;0)+(S292&gt;0)*($S$7:$S$2085=0)))&gt;0,"SALONES UNIDOS",IF(SUMPRODUCT((AE292=$AE$7:$AE$2085)*(AI292=$AI$7:$AI$2085)*((AO292&lt;$AP$7:$AP$2085)*(AP292&gt;$AO$7:$AO$2085))*(ROW($AE$7:$AE$2085)&lt;&gt;ROW(AE292)))&gt;0,"Cruzado","Sin cruce")))</f>
        <v>Sin cruce</v>
      </c>
      <c r="AS292" s="94" t="str">
        <f t="shared" si="5"/>
        <v>OB4FILIALA</v>
      </c>
      <c r="AT292" s="94" t="str" cm="1">
        <f t="array" ref="AT292">IF(AS292="","",IF(SUMPRODUCT((AS292=$AS$7:$AS$2085)*(AI292=$AI$7:$AI$2085)*(AO292=$AO$7:$AO$2085)*(AP292=$AP$7:$AP$2085)*(ROW($AS$7:$AS$2085)&lt;&gt;ROW(AS292))*((S292=0)*($S$7:$S$2085&gt;0)+(S292&gt;0)*($S$7:$S$2085=0)))&gt;0,"SALONES UNIDOS",IF(SUMPRODUCT((AS292=$AS$7:$AS$2085)*(AI292=$AI$7:$AI$2085)*((AO292&lt;$AP$7:$AP$2085)*(AP292&gt;$AO$7:$AO$2085))*(ROW($AS$7:$AS$2085)&lt;&gt;ROW(AS292)))&gt;0,"Cruzado","Sin cruce")))</f>
        <v>Sin cruce</v>
      </c>
    </row>
    <row r="293" spans="1:46" s="9" customFormat="1" ht="18.75" hidden="1" customHeight="1">
      <c r="A293" s="114"/>
      <c r="B293" s="114"/>
      <c r="C293" s="496" t="s">
        <v>572</v>
      </c>
      <c r="D293" s="479" t="s">
        <v>727</v>
      </c>
      <c r="E293" s="479">
        <v>20261</v>
      </c>
      <c r="F293" s="503" t="s">
        <v>38</v>
      </c>
      <c r="G293" s="497" t="s">
        <v>80</v>
      </c>
      <c r="H293" s="503" t="s">
        <v>88</v>
      </c>
      <c r="I293" s="503">
        <v>4</v>
      </c>
      <c r="J293" s="503" t="s">
        <v>574</v>
      </c>
      <c r="K293" s="503" t="s">
        <v>41</v>
      </c>
      <c r="L293" s="499" t="s">
        <v>772</v>
      </c>
      <c r="M293" s="535" t="s">
        <v>773</v>
      </c>
      <c r="N293" s="15" t="s">
        <v>577</v>
      </c>
      <c r="O293" s="15" t="s">
        <v>578</v>
      </c>
      <c r="P293" s="503" t="s">
        <v>579</v>
      </c>
      <c r="Q293" s="15">
        <v>0</v>
      </c>
      <c r="R293" s="15">
        <v>4</v>
      </c>
      <c r="S293" s="479">
        <v>4</v>
      </c>
      <c r="T293" s="15">
        <v>4</v>
      </c>
      <c r="U293" s="471"/>
      <c r="V293" s="550">
        <v>20</v>
      </c>
      <c r="W293" s="497">
        <v>43757708</v>
      </c>
      <c r="X293" s="566" t="s">
        <v>296</v>
      </c>
      <c r="Y293" s="15" t="s">
        <v>579</v>
      </c>
      <c r="Z293" s="15"/>
      <c r="AA293" s="15"/>
      <c r="AB293" s="15"/>
      <c r="AC293" s="493"/>
      <c r="AD293" s="15"/>
      <c r="AE293" s="15" t="s">
        <v>699</v>
      </c>
      <c r="AF293" s="497"/>
      <c r="AG293" s="497"/>
      <c r="AH293" s="497" t="s">
        <v>100</v>
      </c>
      <c r="AI293" s="15">
        <v>5</v>
      </c>
      <c r="AJ293" s="15">
        <v>7</v>
      </c>
      <c r="AK293" s="15">
        <v>40</v>
      </c>
      <c r="AL293" s="15">
        <v>11</v>
      </c>
      <c r="AM293" s="15">
        <v>0</v>
      </c>
      <c r="AN293" s="490">
        <f>IF(AJ293="",S293,ROUND(((((AL293/24)+(AM293/1440))-((AJ293/24)+(AK293/1440)))*1440/50),5))</f>
        <v>4</v>
      </c>
      <c r="AO293" s="491">
        <f>AJ293/24+AK293/1440</f>
        <v>0.31944444444444448</v>
      </c>
      <c r="AP293" s="491">
        <f>AL293/24+AM293/1440</f>
        <v>0.45833333333333331</v>
      </c>
      <c r="AQ293" s="23" t="str" cm="1">
        <f t="array" ref="AQ293">IF(X293="","",IF(SUMPRODUCT((X293=$X$7:$X$2085)*(AI293=$AI$7:$AI$2085)*(AO293=$AO$7:$AO$2085)*(AP293=$AP$7:$AP$2085)*(ROW($X$7:$X$2085)&lt;&gt;ROW(X293))*((S293=0)*($S$7:$S$2085&gt;0)+(S293&gt;0)*($S$7:$S$2085=0)))&gt;0,"SALONES UNIDOS",IF(SUMPRODUCT((X293=$X$7:$X$2085)*(AI293=$AI$7:$AI$2085)*((AO293&lt;$AP$7:$AP$2085)*(AP293&gt;$AO$7:$AO$2085))*(ROW($X$7:$X$2085)&lt;&gt;ROW(X293)))&gt;0,"Cruzado","Sin cruce")))</f>
        <v>Sin cruce</v>
      </c>
      <c r="AR293" s="23" t="str" cm="1">
        <f t="array" ref="AR293">IF(AE293="","",IF(SUMPRODUCT((AE293=$AE$7:$AE$2085)*(AI293=$AI$7:$AI$2085)*(AO293=$AO$7:$AO$2085)*(AP293=$AP$7:$AP$2085)*(ROW($AE$7:$AE$2085)&lt;&gt;ROW(AE293))*((S293=0)*($S$7:$S$2085&gt;0)+(S293&gt;0)*($S$7:$S$2085=0)))&gt;0,"SALONES UNIDOS",IF(SUMPRODUCT((AE293=$AE$7:$AE$2085)*(AI293=$AI$7:$AI$2085)*((AO293&lt;$AP$7:$AP$2085)*(AP293&gt;$AO$7:$AO$2085))*(ROW($AE$7:$AE$2085)&lt;&gt;ROW(AE293)))&gt;0,"Cruzado","Sin cruce")))</f>
        <v>Sin cruce</v>
      </c>
      <c r="AS293" s="94" t="str">
        <f t="shared" si="5"/>
        <v>OB4FILIALA</v>
      </c>
      <c r="AT293" s="94" t="str" cm="1">
        <f t="array" ref="AT293">IF(AS293="","",IF(SUMPRODUCT((AS293=$AS$7:$AS$2085)*(AI293=$AI$7:$AI$2085)*(AO293=$AO$7:$AO$2085)*(AP293=$AP$7:$AP$2085)*(ROW($AS$7:$AS$2085)&lt;&gt;ROW(AS293))*((S293=0)*($S$7:$S$2085&gt;0)+(S293&gt;0)*($S$7:$S$2085=0)))&gt;0,"SALONES UNIDOS",IF(SUMPRODUCT((AS293=$AS$7:$AS$2085)*(AI293=$AI$7:$AI$2085)*((AO293&lt;$AP$7:$AP$2085)*(AP293&gt;$AO$7:$AO$2085))*(ROW($AS$7:$AS$2085)&lt;&gt;ROW(AS293)))&gt;0,"Cruzado","Sin cruce")))</f>
        <v>Sin cruce</v>
      </c>
    </row>
    <row r="294" spans="1:46" s="9" customFormat="1" ht="18.75" hidden="1" customHeight="1">
      <c r="C294" s="496" t="s">
        <v>572</v>
      </c>
      <c r="D294" s="479" t="s">
        <v>727</v>
      </c>
      <c r="E294" s="479">
        <v>20261</v>
      </c>
      <c r="F294" s="503" t="s">
        <v>38</v>
      </c>
      <c r="G294" s="497" t="s">
        <v>80</v>
      </c>
      <c r="H294" s="503" t="s">
        <v>88</v>
      </c>
      <c r="I294" s="503">
        <v>4</v>
      </c>
      <c r="J294" s="503" t="s">
        <v>583</v>
      </c>
      <c r="K294" s="503" t="s">
        <v>41</v>
      </c>
      <c r="L294" s="499" t="s">
        <v>772</v>
      </c>
      <c r="M294" s="535" t="s">
        <v>773</v>
      </c>
      <c r="N294" s="15" t="s">
        <v>577</v>
      </c>
      <c r="O294" s="15" t="s">
        <v>578</v>
      </c>
      <c r="P294" s="503" t="s">
        <v>579</v>
      </c>
      <c r="Q294" s="15">
        <v>0</v>
      </c>
      <c r="R294" s="15">
        <v>4</v>
      </c>
      <c r="S294" s="479">
        <v>4</v>
      </c>
      <c r="T294" s="15">
        <v>4</v>
      </c>
      <c r="U294" s="471"/>
      <c r="V294" s="550">
        <v>20</v>
      </c>
      <c r="W294" s="497">
        <v>43757708</v>
      </c>
      <c r="X294" s="566" t="s">
        <v>296</v>
      </c>
      <c r="Y294" s="15" t="s">
        <v>579</v>
      </c>
      <c r="Z294" s="15"/>
      <c r="AA294" s="15"/>
      <c r="AB294" s="15"/>
      <c r="AC294" s="493"/>
      <c r="AD294" s="15"/>
      <c r="AE294" s="15" t="s">
        <v>699</v>
      </c>
      <c r="AF294" s="497"/>
      <c r="AG294" s="497"/>
      <c r="AH294" s="497" t="s">
        <v>100</v>
      </c>
      <c r="AI294" s="15">
        <v>5</v>
      </c>
      <c r="AJ294" s="15">
        <v>11</v>
      </c>
      <c r="AK294" s="15">
        <v>0</v>
      </c>
      <c r="AL294" s="15">
        <v>14</v>
      </c>
      <c r="AM294" s="15">
        <v>20</v>
      </c>
      <c r="AN294" s="490">
        <f>IF(AJ294="",S294,ROUND(((((AL294/24)+(AM294/1440))-((AJ294/24)+(AK294/1440)))*1440/50),5))</f>
        <v>4</v>
      </c>
      <c r="AO294" s="491">
        <f>AJ294/24+AK294/1440</f>
        <v>0.45833333333333331</v>
      </c>
      <c r="AP294" s="491">
        <f>AL294/24+AM294/1440</f>
        <v>0.59722222222222221</v>
      </c>
      <c r="AQ294" s="23" t="str" cm="1">
        <f t="array" ref="AQ294">IF(X294="","",IF(SUMPRODUCT((X294=$X$7:$X$2085)*(AI294=$AI$7:$AI$2085)*(AO294=$AO$7:$AO$2085)*(AP294=$AP$7:$AP$2085)*(ROW($X$7:$X$2085)&lt;&gt;ROW(X294))*((S294=0)*($S$7:$S$2085&gt;0)+(S294&gt;0)*($S$7:$S$2085=0)))&gt;0,"SALONES UNIDOS",IF(SUMPRODUCT((X294=$X$7:$X$2085)*(AI294=$AI$7:$AI$2085)*((AO294&lt;$AP$7:$AP$2085)*(AP294&gt;$AO$7:$AO$2085))*(ROW($X$7:$X$2085)&lt;&gt;ROW(X294)))&gt;0,"Cruzado","Sin cruce")))</f>
        <v>Sin cruce</v>
      </c>
      <c r="AR294" s="23" t="str" cm="1">
        <f t="array" ref="AR294">IF(AE294="","",IF(SUMPRODUCT((AE294=$AE$7:$AE$2085)*(AI294=$AI$7:$AI$2085)*(AO294=$AO$7:$AO$2085)*(AP294=$AP$7:$AP$2085)*(ROW($AE$7:$AE$2085)&lt;&gt;ROW(AE294))*((S294=0)*($S$7:$S$2085&gt;0)+(S294&gt;0)*($S$7:$S$2085=0)))&gt;0,"SALONES UNIDOS",IF(SUMPRODUCT((AE294=$AE$7:$AE$2085)*(AI294=$AI$7:$AI$2085)*((AO294&lt;$AP$7:$AP$2085)*(AP294&gt;$AO$7:$AO$2085))*(ROW($AE$7:$AE$2085)&lt;&gt;ROW(AE294)))&gt;0,"Cruzado","Sin cruce")))</f>
        <v>Sin cruce</v>
      </c>
      <c r="AS294" s="94" t="str">
        <f t="shared" si="5"/>
        <v>OB4FILIALA</v>
      </c>
      <c r="AT294" s="94" t="str" cm="1">
        <f t="array" ref="AT294">IF(AS294="","",IF(SUMPRODUCT((AS294=$AS$7:$AS$2085)*(AI294=$AI$7:$AI$2085)*(AO294=$AO$7:$AO$2085)*(AP294=$AP$7:$AP$2085)*(ROW($AS$7:$AS$2085)&lt;&gt;ROW(AS294))*((S294=0)*($S$7:$S$2085&gt;0)+(S294&gt;0)*($S$7:$S$2085=0)))&gt;0,"SALONES UNIDOS",IF(SUMPRODUCT((AS294=$AS$7:$AS$2085)*(AI294=$AI$7:$AI$2085)*((AO294&lt;$AP$7:$AP$2085)*(AP294&gt;$AO$7:$AO$2085))*(ROW($AS$7:$AS$2085)&lt;&gt;ROW(AS294)))&gt;0,"Cruzado","Sin cruce")))</f>
        <v>Sin cruce</v>
      </c>
    </row>
    <row r="295" spans="1:46" s="9" customFormat="1" ht="18.75" hidden="1" customHeight="1">
      <c r="A295" s="114"/>
      <c r="B295" s="114"/>
      <c r="C295" s="496" t="s">
        <v>572</v>
      </c>
      <c r="D295" s="479" t="s">
        <v>727</v>
      </c>
      <c r="E295" s="479">
        <v>20261</v>
      </c>
      <c r="F295" s="503" t="s">
        <v>38</v>
      </c>
      <c r="G295" s="497" t="s">
        <v>80</v>
      </c>
      <c r="H295" s="503" t="s">
        <v>88</v>
      </c>
      <c r="I295" s="503">
        <v>4</v>
      </c>
      <c r="J295" s="503" t="s">
        <v>41</v>
      </c>
      <c r="K295" s="503" t="s">
        <v>41</v>
      </c>
      <c r="L295" s="499" t="s">
        <v>772</v>
      </c>
      <c r="M295" s="535" t="s">
        <v>773</v>
      </c>
      <c r="N295" s="15" t="s">
        <v>577</v>
      </c>
      <c r="O295" s="15" t="s">
        <v>578</v>
      </c>
      <c r="P295" s="503" t="s">
        <v>579</v>
      </c>
      <c r="Q295" s="15">
        <v>2</v>
      </c>
      <c r="R295" s="15">
        <v>0</v>
      </c>
      <c r="S295" s="479">
        <v>2</v>
      </c>
      <c r="T295" s="15">
        <v>4</v>
      </c>
      <c r="U295" s="471"/>
      <c r="V295" s="550">
        <v>40</v>
      </c>
      <c r="W295" s="497">
        <v>43757708</v>
      </c>
      <c r="X295" s="566" t="s">
        <v>296</v>
      </c>
      <c r="Y295" s="15" t="s">
        <v>579</v>
      </c>
      <c r="Z295" s="15"/>
      <c r="AA295" s="15"/>
      <c r="AB295" s="15"/>
      <c r="AC295" s="15" t="s">
        <v>762</v>
      </c>
      <c r="AD295" s="15"/>
      <c r="AE295" s="479"/>
      <c r="AF295" s="497"/>
      <c r="AG295" s="497"/>
      <c r="AH295" s="497" t="s">
        <v>582</v>
      </c>
      <c r="AI295" s="15">
        <v>5</v>
      </c>
      <c r="AJ295" s="15">
        <v>15</v>
      </c>
      <c r="AK295" s="15">
        <v>10</v>
      </c>
      <c r="AL295" s="15">
        <v>16</v>
      </c>
      <c r="AM295" s="15">
        <v>50</v>
      </c>
      <c r="AN295" s="490">
        <f>IF(AJ295="",S295,ROUND(((((AL295/24)+(AM295/1440))-((AJ295/24)+(AK295/1440)))*1440/50),5))</f>
        <v>2</v>
      </c>
      <c r="AO295" s="491">
        <f>AJ295/24+AK295/1440</f>
        <v>0.63194444444444442</v>
      </c>
      <c r="AP295" s="491">
        <f>AL295/24+AM295/1440</f>
        <v>0.70138888888888884</v>
      </c>
      <c r="AQ295" s="23" t="str" cm="1">
        <f t="array" ref="AQ295">IF(X295="","",IF(SUMPRODUCT((X295=$X$7:$X$2085)*(AI295=$AI$7:$AI$2085)*(AO295=$AO$7:$AO$2085)*(AP295=$AP$7:$AP$2085)*(ROW($X$7:$X$2085)&lt;&gt;ROW(X295))*((S295=0)*($S$7:$S$2085&gt;0)+(S295&gt;0)*($S$7:$S$2085=0)))&gt;0,"SALONES UNIDOS",IF(SUMPRODUCT((X295=$X$7:$X$2085)*(AI295=$AI$7:$AI$2085)*((AO295&lt;$AP$7:$AP$2085)*(AP295&gt;$AO$7:$AO$2085))*(ROW($X$7:$X$2085)&lt;&gt;ROW(X295)))&gt;0,"Cruzado","Sin cruce")))</f>
        <v>Sin cruce</v>
      </c>
      <c r="AR295" s="23" t="str" cm="1">
        <f t="array" ref="AR295">IF(AE295="","",IF(SUMPRODUCT((AE295=$AE$7:$AE$2085)*(AI295=$AI$7:$AI$2085)*(AO295=$AO$7:$AO$2085)*(AP295=$AP$7:$AP$2085)*(ROW($AE$7:$AE$2085)&lt;&gt;ROW(AE295))*((S295=0)*($S$7:$S$2085&gt;0)+(S295&gt;0)*($S$7:$S$2085=0)))&gt;0,"SALONES UNIDOS",IF(SUMPRODUCT((AE295=$AE$7:$AE$2085)*(AI295=$AI$7:$AI$2085)*((AO295&lt;$AP$7:$AP$2085)*(AP295&gt;$AO$7:$AO$2085))*(ROW($AE$7:$AE$2085)&lt;&gt;ROW(AE295)))&gt;0,"Cruzado","Sin cruce")))</f>
        <v/>
      </c>
      <c r="AS295" s="94" t="str">
        <f t="shared" si="5"/>
        <v>OB4FILIALA</v>
      </c>
      <c r="AT295" s="94" t="str" cm="1">
        <f t="array" ref="AT295">IF(AS295="","",IF(SUMPRODUCT((AS295=$AS$7:$AS$2085)*(AI295=$AI$7:$AI$2085)*(AO295=$AO$7:$AO$2085)*(AP295=$AP$7:$AP$2085)*(ROW($AS$7:$AS$2085)&lt;&gt;ROW(AS295))*((S295=0)*($S$7:$S$2085&gt;0)+(S295&gt;0)*($S$7:$S$2085=0)))&gt;0,"SALONES UNIDOS",IF(SUMPRODUCT((AS295=$AS$7:$AS$2085)*(AI295=$AI$7:$AI$2085)*((AO295&lt;$AP$7:$AP$2085)*(AP295&gt;$AO$7:$AO$2085))*(ROW($AS$7:$AS$2085)&lt;&gt;ROW(AS295)))&gt;0,"Cruzado","Sin cruce")))</f>
        <v>Sin cruce</v>
      </c>
    </row>
    <row r="296" spans="1:46" s="9" customFormat="1" ht="18.75" hidden="1" customHeight="1">
      <c r="A296" s="114"/>
      <c r="B296" s="114"/>
      <c r="C296" s="496" t="s">
        <v>572</v>
      </c>
      <c r="D296" s="479" t="s">
        <v>727</v>
      </c>
      <c r="E296" s="479">
        <v>20261</v>
      </c>
      <c r="F296" s="503" t="s">
        <v>38</v>
      </c>
      <c r="G296" s="497" t="s">
        <v>80</v>
      </c>
      <c r="H296" s="503" t="s">
        <v>88</v>
      </c>
      <c r="I296" s="503">
        <v>5</v>
      </c>
      <c r="J296" s="503" t="s">
        <v>41</v>
      </c>
      <c r="K296" s="503" t="s">
        <v>41</v>
      </c>
      <c r="L296" s="499" t="s">
        <v>774</v>
      </c>
      <c r="M296" s="535" t="s">
        <v>775</v>
      </c>
      <c r="N296" s="15" t="s">
        <v>577</v>
      </c>
      <c r="O296" s="15" t="s">
        <v>578</v>
      </c>
      <c r="P296" s="503" t="s">
        <v>579</v>
      </c>
      <c r="Q296" s="15">
        <v>2</v>
      </c>
      <c r="R296" s="15">
        <v>4</v>
      </c>
      <c r="S296" s="479">
        <v>6</v>
      </c>
      <c r="T296" s="15">
        <v>4</v>
      </c>
      <c r="U296" s="471"/>
      <c r="V296" s="550">
        <v>40</v>
      </c>
      <c r="W296" s="497">
        <v>73213273</v>
      </c>
      <c r="X296" s="566" t="s">
        <v>370</v>
      </c>
      <c r="Y296" s="15" t="s">
        <v>579</v>
      </c>
      <c r="Z296" s="15"/>
      <c r="AA296" s="15"/>
      <c r="AB296" s="15"/>
      <c r="AC296" s="485" t="s">
        <v>581</v>
      </c>
      <c r="AD296" s="15"/>
      <c r="AE296" s="479"/>
      <c r="AF296" s="497"/>
      <c r="AG296" s="497"/>
      <c r="AH296" s="497" t="s">
        <v>203</v>
      </c>
      <c r="AI296" s="15">
        <v>3</v>
      </c>
      <c r="AJ296" s="15">
        <v>13</v>
      </c>
      <c r="AK296" s="15">
        <v>30</v>
      </c>
      <c r="AL296" s="15">
        <v>18</v>
      </c>
      <c r="AM296" s="15">
        <v>30</v>
      </c>
      <c r="AN296" s="490">
        <f>IF(AJ296="",S296,ROUND(((((AL296/24)+(AM296/1440))-((AJ296/24)+(AK296/1440)))*1440/50),5))</f>
        <v>6</v>
      </c>
      <c r="AO296" s="491">
        <f>AJ296/24+AK296/1440</f>
        <v>0.5625</v>
      </c>
      <c r="AP296" s="491">
        <f>AL296/24+AM296/1440</f>
        <v>0.77083333333333337</v>
      </c>
      <c r="AQ296" s="23" t="str" cm="1">
        <f t="array" ref="AQ296">IF(X296="","",IF(SUMPRODUCT((X296=$X$7:$X$2085)*(AI296=$AI$7:$AI$2085)*(AO296=$AO$7:$AO$2085)*(AP296=$AP$7:$AP$2085)*(ROW($X$7:$X$2085)&lt;&gt;ROW(X296))*((S296=0)*($S$7:$S$2085&gt;0)+(S296&gt;0)*($S$7:$S$2085=0)))&gt;0,"SALONES UNIDOS",IF(SUMPRODUCT((X296=$X$7:$X$2085)*(AI296=$AI$7:$AI$2085)*((AO296&lt;$AP$7:$AP$2085)*(AP296&gt;$AO$7:$AO$2085))*(ROW($X$7:$X$2085)&lt;&gt;ROW(X296)))&gt;0,"Cruzado","Sin cruce")))</f>
        <v>Sin cruce</v>
      </c>
      <c r="AR296" s="23" t="str" cm="1">
        <f t="array" ref="AR296">IF(AE296="","",IF(SUMPRODUCT((AE296=$AE$7:$AE$2085)*(AI296=$AI$7:$AI$2085)*(AO296=$AO$7:$AO$2085)*(AP296=$AP$7:$AP$2085)*(ROW($AE$7:$AE$2085)&lt;&gt;ROW(AE296))*((S296=0)*($S$7:$S$2085&gt;0)+(S296&gt;0)*($S$7:$S$2085=0)))&gt;0,"SALONES UNIDOS",IF(SUMPRODUCT((AE296=$AE$7:$AE$2085)*(AI296=$AI$7:$AI$2085)*((AO296&lt;$AP$7:$AP$2085)*(AP296&gt;$AO$7:$AO$2085))*(ROW($AE$7:$AE$2085)&lt;&gt;ROW(AE296)))&gt;0,"Cruzado","Sin cruce")))</f>
        <v/>
      </c>
      <c r="AS296" s="94" t="str">
        <f t="shared" si="5"/>
        <v>OB5FILIALA</v>
      </c>
      <c r="AT296" s="94" t="str" cm="1">
        <f t="array" ref="AT296">IF(AS296="","",IF(SUMPRODUCT((AS296=$AS$7:$AS$2085)*(AI296=$AI$7:$AI$2085)*(AO296=$AO$7:$AO$2085)*(AP296=$AP$7:$AP$2085)*(ROW($AS$7:$AS$2085)&lt;&gt;ROW(AS296))*((S296=0)*($S$7:$S$2085&gt;0)+(S296&gt;0)*($S$7:$S$2085=0)))&gt;0,"SALONES UNIDOS",IF(SUMPRODUCT((AS296=$AS$7:$AS$2085)*(AI296=$AI$7:$AI$2085)*((AO296&lt;$AP$7:$AP$2085)*(AP296&gt;$AO$7:$AO$2085))*(ROW($AS$7:$AS$2085)&lt;&gt;ROW(AS296)))&gt;0,"Cruzado","Sin cruce")))</f>
        <v>Sin cruce</v>
      </c>
    </row>
    <row r="297" spans="1:46" s="9" customFormat="1" ht="18.75" hidden="1" customHeight="1">
      <c r="C297" s="496" t="s">
        <v>572</v>
      </c>
      <c r="D297" s="479" t="s">
        <v>727</v>
      </c>
      <c r="E297" s="479">
        <v>20261</v>
      </c>
      <c r="F297" s="503" t="s">
        <v>38</v>
      </c>
      <c r="G297" s="497" t="s">
        <v>80</v>
      </c>
      <c r="H297" s="503" t="s">
        <v>88</v>
      </c>
      <c r="I297" s="503">
        <v>5</v>
      </c>
      <c r="J297" s="503" t="s">
        <v>41</v>
      </c>
      <c r="K297" s="503" t="s">
        <v>41</v>
      </c>
      <c r="L297" s="499" t="s">
        <v>776</v>
      </c>
      <c r="M297" s="535" t="s">
        <v>777</v>
      </c>
      <c r="N297" s="15" t="s">
        <v>710</v>
      </c>
      <c r="O297" s="15" t="s">
        <v>578</v>
      </c>
      <c r="P297" s="503" t="s">
        <v>624</v>
      </c>
      <c r="Q297" s="15">
        <v>4</v>
      </c>
      <c r="R297" s="15">
        <v>0</v>
      </c>
      <c r="S297" s="479">
        <v>4</v>
      </c>
      <c r="T297" s="15">
        <v>4</v>
      </c>
      <c r="U297" s="471"/>
      <c r="V297" s="550">
        <v>40</v>
      </c>
      <c r="W297" s="497">
        <v>70539299</v>
      </c>
      <c r="X297" s="566" t="s">
        <v>264</v>
      </c>
      <c r="Y297" s="15" t="s">
        <v>579</v>
      </c>
      <c r="Z297" s="15"/>
      <c r="AA297" s="15"/>
      <c r="AB297" s="15"/>
      <c r="AC297" s="15" t="s">
        <v>707</v>
      </c>
      <c r="AD297" s="15"/>
      <c r="AE297" s="479"/>
      <c r="AF297" s="497"/>
      <c r="AG297" s="497"/>
      <c r="AH297" s="497" t="s">
        <v>582</v>
      </c>
      <c r="AI297" s="15">
        <v>1</v>
      </c>
      <c r="AJ297" s="15">
        <v>16</v>
      </c>
      <c r="AK297" s="15">
        <v>0</v>
      </c>
      <c r="AL297" s="15">
        <v>19</v>
      </c>
      <c r="AM297" s="15">
        <v>20</v>
      </c>
      <c r="AN297" s="490">
        <f>IF(AJ297="",S297,ROUND(((((AL297/24)+(AM297/1440))-((AJ297/24)+(AK297/1440)))*1440/50),5))</f>
        <v>4</v>
      </c>
      <c r="AO297" s="491">
        <f>AJ297/24+AK297/1440</f>
        <v>0.66666666666666663</v>
      </c>
      <c r="AP297" s="491">
        <f>AL297/24+AM297/1440</f>
        <v>0.80555555555555547</v>
      </c>
      <c r="AQ297" s="23" t="str" cm="1">
        <f t="array" ref="AQ297">IF(X297="","",IF(SUMPRODUCT((X297=$X$7:$X$2085)*(AI297=$AI$7:$AI$2085)*(AO297=$AO$7:$AO$2085)*(AP297=$AP$7:$AP$2085)*(ROW($X$7:$X$2085)&lt;&gt;ROW(X297))*((S297=0)*($S$7:$S$2085&gt;0)+(S297&gt;0)*($S$7:$S$2085=0)))&gt;0,"SALONES UNIDOS",IF(SUMPRODUCT((X297=$X$7:$X$2085)*(AI297=$AI$7:$AI$2085)*((AO297&lt;$AP$7:$AP$2085)*(AP297&gt;$AO$7:$AO$2085))*(ROW($X$7:$X$2085)&lt;&gt;ROW(X297)))&gt;0,"Cruzado","Sin cruce")))</f>
        <v>Sin cruce</v>
      </c>
      <c r="AR297" s="23" t="str" cm="1">
        <f t="array" ref="AR297">IF(AE297="","",IF(SUMPRODUCT((AE297=$AE$7:$AE$2085)*(AI297=$AI$7:$AI$2085)*(AO297=$AO$7:$AO$2085)*(AP297=$AP$7:$AP$2085)*(ROW($AE$7:$AE$2085)&lt;&gt;ROW(AE297))*((S297=0)*($S$7:$S$2085&gt;0)+(S297&gt;0)*($S$7:$S$2085=0)))&gt;0,"SALONES UNIDOS",IF(SUMPRODUCT((AE297=$AE$7:$AE$2085)*(AI297=$AI$7:$AI$2085)*((AO297&lt;$AP$7:$AP$2085)*(AP297&gt;$AO$7:$AO$2085))*(ROW($AE$7:$AE$2085)&lt;&gt;ROW(AE297)))&gt;0,"Cruzado","Sin cruce")))</f>
        <v/>
      </c>
      <c r="AS297" s="94" t="str">
        <f t="shared" si="5"/>
        <v>OB5FILIALA</v>
      </c>
      <c r="AT297" s="94" t="str" cm="1">
        <f t="array" ref="AT297">IF(AS297="","",IF(SUMPRODUCT((AS297=$AS$7:$AS$2085)*(AI297=$AI$7:$AI$2085)*(AO297=$AO$7:$AO$2085)*(AP297=$AP$7:$AP$2085)*(ROW($AS$7:$AS$2085)&lt;&gt;ROW(AS297))*((S297=0)*($S$7:$S$2085&gt;0)+(S297&gt;0)*($S$7:$S$2085=0)))&gt;0,"SALONES UNIDOS",IF(SUMPRODUCT((AS297=$AS$7:$AS$2085)*(AI297=$AI$7:$AI$2085)*((AO297&lt;$AP$7:$AP$2085)*(AP297&gt;$AO$7:$AO$2085))*(ROW($AS$7:$AS$2085)&lt;&gt;ROW(AS297)))&gt;0,"Cruzado","Sin cruce")))</f>
        <v>Sin cruce</v>
      </c>
    </row>
    <row r="298" spans="1:46" s="9" customFormat="1" ht="18.75" hidden="1" customHeight="1">
      <c r="C298" s="496" t="s">
        <v>572</v>
      </c>
      <c r="D298" s="479" t="s">
        <v>727</v>
      </c>
      <c r="E298" s="479">
        <v>20261</v>
      </c>
      <c r="F298" s="503" t="s">
        <v>38</v>
      </c>
      <c r="G298" s="497" t="s">
        <v>80</v>
      </c>
      <c r="H298" s="503" t="s">
        <v>88</v>
      </c>
      <c r="I298" s="503">
        <v>5</v>
      </c>
      <c r="J298" s="503" t="s">
        <v>41</v>
      </c>
      <c r="K298" s="503" t="s">
        <v>41</v>
      </c>
      <c r="L298" s="499" t="s">
        <v>778</v>
      </c>
      <c r="M298" s="535" t="s">
        <v>779</v>
      </c>
      <c r="N298" s="15" t="s">
        <v>710</v>
      </c>
      <c r="O298" s="15" t="s">
        <v>578</v>
      </c>
      <c r="P298" s="503" t="s">
        <v>579</v>
      </c>
      <c r="Q298" s="15">
        <v>2</v>
      </c>
      <c r="R298" s="15">
        <v>2</v>
      </c>
      <c r="S298" s="479">
        <v>4</v>
      </c>
      <c r="T298" s="15">
        <v>3</v>
      </c>
      <c r="U298" s="471"/>
      <c r="V298" s="550">
        <v>40</v>
      </c>
      <c r="W298" s="497">
        <v>21567738</v>
      </c>
      <c r="X298" s="566" t="s">
        <v>232</v>
      </c>
      <c r="Y298" s="15" t="s">
        <v>579</v>
      </c>
      <c r="Z298" s="15"/>
      <c r="AA298" s="15"/>
      <c r="AB298" s="15"/>
      <c r="AC298" s="15" t="s">
        <v>707</v>
      </c>
      <c r="AD298" s="15"/>
      <c r="AE298" s="479"/>
      <c r="AF298" s="497"/>
      <c r="AG298" s="497"/>
      <c r="AH298" s="497" t="s">
        <v>203</v>
      </c>
      <c r="AI298" s="15">
        <v>1</v>
      </c>
      <c r="AJ298" s="15">
        <v>8</v>
      </c>
      <c r="AK298" s="15">
        <v>30</v>
      </c>
      <c r="AL298" s="15">
        <v>11</v>
      </c>
      <c r="AM298" s="15">
        <v>50</v>
      </c>
      <c r="AN298" s="490">
        <f>IF(AJ298="",S298,ROUND(((((AL298/24)+(AM298/1440))-((AJ298/24)+(AK298/1440)))*1440/50),5))</f>
        <v>4</v>
      </c>
      <c r="AO298" s="491">
        <f>AJ298/24+AK298/1440</f>
        <v>0.35416666666666663</v>
      </c>
      <c r="AP298" s="491">
        <f>AL298/24+AM298/1440</f>
        <v>0.49305555555555552</v>
      </c>
      <c r="AQ298" s="23" t="str" cm="1">
        <f t="array" ref="AQ298">IF(X298="","",IF(SUMPRODUCT((X298=$X$7:$X$2085)*(AI298=$AI$7:$AI$2085)*(AO298=$AO$7:$AO$2085)*(AP298=$AP$7:$AP$2085)*(ROW($X$7:$X$2085)&lt;&gt;ROW(X298))*((S298=0)*($S$7:$S$2085&gt;0)+(S298&gt;0)*($S$7:$S$2085=0)))&gt;0,"SALONES UNIDOS",IF(SUMPRODUCT((X298=$X$7:$X$2085)*(AI298=$AI$7:$AI$2085)*((AO298&lt;$AP$7:$AP$2085)*(AP298&gt;$AO$7:$AO$2085))*(ROW($X$7:$X$2085)&lt;&gt;ROW(X298)))&gt;0,"Cruzado","Sin cruce")))</f>
        <v>Sin cruce</v>
      </c>
      <c r="AR298" s="23" t="str" cm="1">
        <f t="array" ref="AR298">IF(AE298="","",IF(SUMPRODUCT((AE298=$AE$7:$AE$2085)*(AI298=$AI$7:$AI$2085)*(AO298=$AO$7:$AO$2085)*(AP298=$AP$7:$AP$2085)*(ROW($AE$7:$AE$2085)&lt;&gt;ROW(AE298))*((S298=0)*($S$7:$S$2085&gt;0)+(S298&gt;0)*($S$7:$S$2085=0)))&gt;0,"SALONES UNIDOS",IF(SUMPRODUCT((AE298=$AE$7:$AE$2085)*(AI298=$AI$7:$AI$2085)*((AO298&lt;$AP$7:$AP$2085)*(AP298&gt;$AO$7:$AO$2085))*(ROW($AE$7:$AE$2085)&lt;&gt;ROW(AE298)))&gt;0,"Cruzado","Sin cruce")))</f>
        <v/>
      </c>
      <c r="AS298" s="94" t="str">
        <f t="shared" si="5"/>
        <v>OB5FILIALA</v>
      </c>
      <c r="AT298" s="94" t="str" cm="1">
        <f t="array" ref="AT298">IF(AS298="","",IF(SUMPRODUCT((AS298=$AS$7:$AS$2085)*(AI298=$AI$7:$AI$2085)*(AO298=$AO$7:$AO$2085)*(AP298=$AP$7:$AP$2085)*(ROW($AS$7:$AS$2085)&lt;&gt;ROW(AS298))*((S298=0)*($S$7:$S$2085&gt;0)+(S298&gt;0)*($S$7:$S$2085=0)))&gt;0,"SALONES UNIDOS",IF(SUMPRODUCT((AS298=$AS$7:$AS$2085)*(AI298=$AI$7:$AI$2085)*((AO298&lt;$AP$7:$AP$2085)*(AP298&gt;$AO$7:$AO$2085))*(ROW($AS$7:$AS$2085)&lt;&gt;ROW(AS298)))&gt;0,"Cruzado","Sin cruce")))</f>
        <v>Sin cruce</v>
      </c>
    </row>
    <row r="299" spans="1:46" s="9" customFormat="1" ht="18.75" hidden="1" customHeight="1">
      <c r="C299" s="496" t="s">
        <v>572</v>
      </c>
      <c r="D299" s="479" t="s">
        <v>727</v>
      </c>
      <c r="E299" s="479">
        <v>20261</v>
      </c>
      <c r="F299" s="503" t="s">
        <v>38</v>
      </c>
      <c r="G299" s="497" t="s">
        <v>80</v>
      </c>
      <c r="H299" s="503" t="s">
        <v>88</v>
      </c>
      <c r="I299" s="503">
        <v>5</v>
      </c>
      <c r="J299" s="504" t="s">
        <v>574</v>
      </c>
      <c r="K299" s="503" t="s">
        <v>41</v>
      </c>
      <c r="L299" s="499" t="s">
        <v>780</v>
      </c>
      <c r="M299" s="535" t="s">
        <v>781</v>
      </c>
      <c r="N299" s="15" t="s">
        <v>710</v>
      </c>
      <c r="O299" s="15" t="s">
        <v>578</v>
      </c>
      <c r="P299" s="503" t="s">
        <v>579</v>
      </c>
      <c r="Q299" s="483">
        <v>0</v>
      </c>
      <c r="R299" s="483">
        <v>2</v>
      </c>
      <c r="S299" s="479">
        <v>2</v>
      </c>
      <c r="T299" s="15">
        <v>6</v>
      </c>
      <c r="U299" s="471"/>
      <c r="V299" s="551">
        <v>20</v>
      </c>
      <c r="W299" s="497">
        <v>22520828</v>
      </c>
      <c r="X299" s="566" t="s">
        <v>398</v>
      </c>
      <c r="Y299" s="15" t="s">
        <v>579</v>
      </c>
      <c r="Z299" s="15"/>
      <c r="AA299" s="15"/>
      <c r="AB299" s="15"/>
      <c r="AC299" s="493"/>
      <c r="AD299" s="15"/>
      <c r="AE299" s="15" t="s">
        <v>699</v>
      </c>
      <c r="AF299" s="497"/>
      <c r="AG299" s="497"/>
      <c r="AH299" s="497" t="s">
        <v>100</v>
      </c>
      <c r="AI299" s="15">
        <v>3</v>
      </c>
      <c r="AJ299" s="15">
        <v>7</v>
      </c>
      <c r="AK299" s="15">
        <v>40</v>
      </c>
      <c r="AL299" s="15">
        <v>9</v>
      </c>
      <c r="AM299" s="15">
        <v>20</v>
      </c>
      <c r="AN299" s="490">
        <f>IF(AJ299="",S299,ROUND(((((AL299/24)+(AM299/1440))-((AJ299/24)+(AK299/1440)))*1440/50),5))</f>
        <v>2</v>
      </c>
      <c r="AO299" s="491">
        <f>AJ299/24+AK299/1440</f>
        <v>0.31944444444444448</v>
      </c>
      <c r="AP299" s="491">
        <f>AL299/24+AM299/1440</f>
        <v>0.3888888888888889</v>
      </c>
      <c r="AQ299" s="23" t="str" cm="1">
        <f t="array" ref="AQ299">IF(X299="","",IF(SUMPRODUCT((X299=$X$7:$X$2085)*(AI299=$AI$7:$AI$2085)*(AO299=$AO$7:$AO$2085)*(AP299=$AP$7:$AP$2085)*(ROW($X$7:$X$2085)&lt;&gt;ROW(X299))*((S299=0)*($S$7:$S$2085&gt;0)+(S299&gt;0)*($S$7:$S$2085=0)))&gt;0,"SALONES UNIDOS",IF(SUMPRODUCT((X299=$X$7:$X$2085)*(AI299=$AI$7:$AI$2085)*((AO299&lt;$AP$7:$AP$2085)*(AP299&gt;$AO$7:$AO$2085))*(ROW($X$7:$X$2085)&lt;&gt;ROW(X299)))&gt;0,"Cruzado","Sin cruce")))</f>
        <v>Sin cruce</v>
      </c>
      <c r="AR299" s="23" t="str" cm="1">
        <f t="array" ref="AR299">IF(AE299="","",IF(SUMPRODUCT((AE299=$AE$7:$AE$2085)*(AI299=$AI$7:$AI$2085)*(AO299=$AO$7:$AO$2085)*(AP299=$AP$7:$AP$2085)*(ROW($AE$7:$AE$2085)&lt;&gt;ROW(AE299))*((S299=0)*($S$7:$S$2085&gt;0)+(S299&gt;0)*($S$7:$S$2085=0)))&gt;0,"SALONES UNIDOS",IF(SUMPRODUCT((AE299=$AE$7:$AE$2085)*(AI299=$AI$7:$AI$2085)*((AO299&lt;$AP$7:$AP$2085)*(AP299&gt;$AO$7:$AO$2085))*(ROW($AE$7:$AE$2085)&lt;&gt;ROW(AE299)))&gt;0,"Cruzado","Sin cruce")))</f>
        <v>Sin cruce</v>
      </c>
      <c r="AS299" s="94" t="str">
        <f t="shared" si="5"/>
        <v>OB5FILIALA</v>
      </c>
      <c r="AT299" s="94" t="str" cm="1">
        <f t="array" ref="AT299">IF(AS299="","",IF(SUMPRODUCT((AS299=$AS$7:$AS$2085)*(AI299=$AI$7:$AI$2085)*(AO299=$AO$7:$AO$2085)*(AP299=$AP$7:$AP$2085)*(ROW($AS$7:$AS$2085)&lt;&gt;ROW(AS299))*((S299=0)*($S$7:$S$2085&gt;0)+(S299&gt;0)*($S$7:$S$2085=0)))&gt;0,"SALONES UNIDOS",IF(SUMPRODUCT((AS299=$AS$7:$AS$2085)*(AI299=$AI$7:$AI$2085)*((AO299&lt;$AP$7:$AP$2085)*(AP299&gt;$AO$7:$AO$2085))*(ROW($AS$7:$AS$2085)&lt;&gt;ROW(AS299)))&gt;0,"Cruzado","Sin cruce")))</f>
        <v>Sin cruce</v>
      </c>
    </row>
    <row r="300" spans="1:46" s="9" customFormat="1" ht="18.75" hidden="1" customHeight="1">
      <c r="C300" s="496" t="s">
        <v>572</v>
      </c>
      <c r="D300" s="479" t="s">
        <v>727</v>
      </c>
      <c r="E300" s="479">
        <v>20261</v>
      </c>
      <c r="F300" s="503" t="s">
        <v>38</v>
      </c>
      <c r="G300" s="497" t="s">
        <v>80</v>
      </c>
      <c r="H300" s="503" t="s">
        <v>88</v>
      </c>
      <c r="I300" s="503">
        <v>5</v>
      </c>
      <c r="J300" s="504" t="s">
        <v>583</v>
      </c>
      <c r="K300" s="503" t="s">
        <v>41</v>
      </c>
      <c r="L300" s="499" t="s">
        <v>780</v>
      </c>
      <c r="M300" s="535" t="s">
        <v>781</v>
      </c>
      <c r="N300" s="15" t="s">
        <v>710</v>
      </c>
      <c r="O300" s="15" t="s">
        <v>578</v>
      </c>
      <c r="P300" s="503" t="s">
        <v>579</v>
      </c>
      <c r="Q300" s="15">
        <v>0</v>
      </c>
      <c r="R300" s="15">
        <v>2</v>
      </c>
      <c r="S300" s="479">
        <v>2</v>
      </c>
      <c r="T300" s="15">
        <v>6</v>
      </c>
      <c r="U300" s="471"/>
      <c r="V300" s="550">
        <v>20</v>
      </c>
      <c r="W300" s="497">
        <v>22520828</v>
      </c>
      <c r="X300" s="566" t="s">
        <v>398</v>
      </c>
      <c r="Y300" s="15" t="s">
        <v>579</v>
      </c>
      <c r="Z300" s="15"/>
      <c r="AA300" s="15"/>
      <c r="AB300" s="15"/>
      <c r="AC300" s="493"/>
      <c r="AD300" s="15"/>
      <c r="AE300" s="15" t="s">
        <v>699</v>
      </c>
      <c r="AF300" s="497"/>
      <c r="AG300" s="497"/>
      <c r="AH300" s="497" t="s">
        <v>100</v>
      </c>
      <c r="AI300" s="15">
        <v>3</v>
      </c>
      <c r="AJ300" s="15">
        <v>9</v>
      </c>
      <c r="AK300" s="15">
        <v>20</v>
      </c>
      <c r="AL300" s="15">
        <v>11</v>
      </c>
      <c r="AM300" s="15">
        <v>0</v>
      </c>
      <c r="AN300" s="490">
        <f>IF(AJ300="",S300,ROUND(((((AL300/24)+(AM300/1440))-((AJ300/24)+(AK300/1440)))*1440/50),5))</f>
        <v>2</v>
      </c>
      <c r="AO300" s="491">
        <f>AJ300/24+AK300/1440</f>
        <v>0.3888888888888889</v>
      </c>
      <c r="AP300" s="491">
        <f>AL300/24+AM300/1440</f>
        <v>0.45833333333333331</v>
      </c>
      <c r="AQ300" s="23" t="str" cm="1">
        <f t="array" ref="AQ300">IF(X300="","",IF(SUMPRODUCT((X300=$X$7:$X$2085)*(AI300=$AI$7:$AI$2085)*(AO300=$AO$7:$AO$2085)*(AP300=$AP$7:$AP$2085)*(ROW($X$7:$X$2085)&lt;&gt;ROW(X300))*((S300=0)*($S$7:$S$2085&gt;0)+(S300&gt;0)*($S$7:$S$2085=0)))&gt;0,"SALONES UNIDOS",IF(SUMPRODUCT((X300=$X$7:$X$2085)*(AI300=$AI$7:$AI$2085)*((AO300&lt;$AP$7:$AP$2085)*(AP300&gt;$AO$7:$AO$2085))*(ROW($X$7:$X$2085)&lt;&gt;ROW(X300)))&gt;0,"Cruzado","Sin cruce")))</f>
        <v>Sin cruce</v>
      </c>
      <c r="AR300" s="23" t="str" cm="1">
        <f t="array" ref="AR300">IF(AE300="","",IF(SUMPRODUCT((AE300=$AE$7:$AE$2085)*(AI300=$AI$7:$AI$2085)*(AO300=$AO$7:$AO$2085)*(AP300=$AP$7:$AP$2085)*(ROW($AE$7:$AE$2085)&lt;&gt;ROW(AE300))*((S300=0)*($S$7:$S$2085&gt;0)+(S300&gt;0)*($S$7:$S$2085=0)))&gt;0,"SALONES UNIDOS",IF(SUMPRODUCT((AE300=$AE$7:$AE$2085)*(AI300=$AI$7:$AI$2085)*((AO300&lt;$AP$7:$AP$2085)*(AP300&gt;$AO$7:$AO$2085))*(ROW($AE$7:$AE$2085)&lt;&gt;ROW(AE300)))&gt;0,"Cruzado","Sin cruce")))</f>
        <v>Sin cruce</v>
      </c>
      <c r="AS300" s="94" t="str">
        <f t="shared" si="5"/>
        <v>OB5FILIALA</v>
      </c>
      <c r="AT300" s="94" t="str" cm="1">
        <f t="array" ref="AT300">IF(AS300="","",IF(SUMPRODUCT((AS300=$AS$7:$AS$2085)*(AI300=$AI$7:$AI$2085)*(AO300=$AO$7:$AO$2085)*(AP300=$AP$7:$AP$2085)*(ROW($AS$7:$AS$2085)&lt;&gt;ROW(AS300))*((S300=0)*($S$7:$S$2085&gt;0)+(S300&gt;0)*($S$7:$S$2085=0)))&gt;0,"SALONES UNIDOS",IF(SUMPRODUCT((AS300=$AS$7:$AS$2085)*(AI300=$AI$7:$AI$2085)*((AO300&lt;$AP$7:$AP$2085)*(AP300&gt;$AO$7:$AO$2085))*(ROW($AS$7:$AS$2085)&lt;&gt;ROW(AS300)))&gt;0,"Cruzado","Sin cruce")))</f>
        <v>Sin cruce</v>
      </c>
    </row>
    <row r="301" spans="1:46" s="9" customFormat="1" ht="18.75" hidden="1" customHeight="1">
      <c r="A301" s="118"/>
      <c r="B301" s="118"/>
      <c r="C301" s="496" t="s">
        <v>572</v>
      </c>
      <c r="D301" s="479" t="s">
        <v>727</v>
      </c>
      <c r="E301" s="479">
        <v>20261</v>
      </c>
      <c r="F301" s="503" t="s">
        <v>38</v>
      </c>
      <c r="G301" s="497" t="s">
        <v>80</v>
      </c>
      <c r="H301" s="503" t="s">
        <v>88</v>
      </c>
      <c r="I301" s="503">
        <v>5</v>
      </c>
      <c r="J301" s="504" t="s">
        <v>41</v>
      </c>
      <c r="K301" s="503" t="s">
        <v>41</v>
      </c>
      <c r="L301" s="499" t="s">
        <v>780</v>
      </c>
      <c r="M301" s="535" t="s">
        <v>781</v>
      </c>
      <c r="N301" s="15" t="s">
        <v>710</v>
      </c>
      <c r="O301" s="15" t="s">
        <v>578</v>
      </c>
      <c r="P301" s="503" t="s">
        <v>579</v>
      </c>
      <c r="Q301" s="483">
        <v>2</v>
      </c>
      <c r="R301" s="483">
        <v>0</v>
      </c>
      <c r="S301" s="479">
        <v>2</v>
      </c>
      <c r="T301" s="15">
        <v>6</v>
      </c>
      <c r="U301" s="471"/>
      <c r="V301" s="551">
        <v>40</v>
      </c>
      <c r="W301" s="497">
        <v>22520828</v>
      </c>
      <c r="X301" s="566" t="s">
        <v>398</v>
      </c>
      <c r="Y301" s="15" t="s">
        <v>579</v>
      </c>
      <c r="Z301" s="15"/>
      <c r="AA301" s="15"/>
      <c r="AB301" s="15"/>
      <c r="AC301" s="485" t="s">
        <v>782</v>
      </c>
      <c r="AD301" s="15"/>
      <c r="AE301" s="479"/>
      <c r="AF301" s="497"/>
      <c r="AG301" s="497"/>
      <c r="AH301" s="497" t="s">
        <v>582</v>
      </c>
      <c r="AI301" s="15">
        <v>3</v>
      </c>
      <c r="AJ301" s="15">
        <v>11</v>
      </c>
      <c r="AK301" s="15">
        <v>0</v>
      </c>
      <c r="AL301" s="15">
        <v>12</v>
      </c>
      <c r="AM301" s="15">
        <v>40</v>
      </c>
      <c r="AN301" s="490">
        <f>IF(AJ301="",S301,ROUND(((((AL301/24)+(AM301/1440))-((AJ301/24)+(AK301/1440)))*1440/50),5))</f>
        <v>2</v>
      </c>
      <c r="AO301" s="491">
        <f>AJ301/24+AK301/1440</f>
        <v>0.45833333333333331</v>
      </c>
      <c r="AP301" s="491">
        <f>AL301/24+AM301/1440</f>
        <v>0.52777777777777779</v>
      </c>
      <c r="AQ301" s="23" t="str" cm="1">
        <f t="array" ref="AQ301">IF(X301="","",IF(SUMPRODUCT((X301=$X$7:$X$2085)*(AI301=$AI$7:$AI$2085)*(AO301=$AO$7:$AO$2085)*(AP301=$AP$7:$AP$2085)*(ROW($X$7:$X$2085)&lt;&gt;ROW(X301))*((S301=0)*($S$7:$S$2085&gt;0)+(S301&gt;0)*($S$7:$S$2085=0)))&gt;0,"SALONES UNIDOS",IF(SUMPRODUCT((X301=$X$7:$X$2085)*(AI301=$AI$7:$AI$2085)*((AO301&lt;$AP$7:$AP$2085)*(AP301&gt;$AO$7:$AO$2085))*(ROW($X$7:$X$2085)&lt;&gt;ROW(X301)))&gt;0,"Cruzado","Sin cruce")))</f>
        <v>Sin cruce</v>
      </c>
      <c r="AR301" s="23" t="str" cm="1">
        <f t="array" ref="AR301">IF(AE301="","",IF(SUMPRODUCT((AE301=$AE$7:$AE$2085)*(AI301=$AI$7:$AI$2085)*(AO301=$AO$7:$AO$2085)*(AP301=$AP$7:$AP$2085)*(ROW($AE$7:$AE$2085)&lt;&gt;ROW(AE301))*((S301=0)*($S$7:$S$2085&gt;0)+(S301&gt;0)*($S$7:$S$2085=0)))&gt;0,"SALONES UNIDOS",IF(SUMPRODUCT((AE301=$AE$7:$AE$2085)*(AI301=$AI$7:$AI$2085)*((AO301&lt;$AP$7:$AP$2085)*(AP301&gt;$AO$7:$AO$2085))*(ROW($AE$7:$AE$2085)&lt;&gt;ROW(AE301)))&gt;0,"Cruzado","Sin cruce")))</f>
        <v/>
      </c>
      <c r="AS301" s="94" t="str">
        <f t="shared" si="5"/>
        <v>OB5FILIALA</v>
      </c>
      <c r="AT301" s="94" t="str" cm="1">
        <f t="array" ref="AT301">IF(AS301="","",IF(SUMPRODUCT((AS301=$AS$7:$AS$2085)*(AI301=$AI$7:$AI$2085)*(AO301=$AO$7:$AO$2085)*(AP301=$AP$7:$AP$2085)*(ROW($AS$7:$AS$2085)&lt;&gt;ROW(AS301))*((S301=0)*($S$7:$S$2085&gt;0)+(S301&gt;0)*($S$7:$S$2085=0)))&gt;0,"SALONES UNIDOS",IF(SUMPRODUCT((AS301=$AS$7:$AS$2085)*(AI301=$AI$7:$AI$2085)*((AO301&lt;$AP$7:$AP$2085)*(AP301&gt;$AO$7:$AO$2085))*(ROW($AS$7:$AS$2085)&lt;&gt;ROW(AS301)))&gt;0,"Cruzado","Sin cruce")))</f>
        <v>Sin cruce</v>
      </c>
    </row>
    <row r="302" spans="1:46" s="9" customFormat="1" ht="18.75" hidden="1" customHeight="1">
      <c r="A302" s="118"/>
      <c r="B302" s="118"/>
      <c r="C302" s="496" t="s">
        <v>572</v>
      </c>
      <c r="D302" s="479" t="s">
        <v>727</v>
      </c>
      <c r="E302" s="479">
        <v>20261</v>
      </c>
      <c r="F302" s="503" t="s">
        <v>38</v>
      </c>
      <c r="G302" s="497" t="s">
        <v>80</v>
      </c>
      <c r="H302" s="503" t="s">
        <v>88</v>
      </c>
      <c r="I302" s="503">
        <v>5</v>
      </c>
      <c r="J302" s="503" t="s">
        <v>41</v>
      </c>
      <c r="K302" s="503" t="s">
        <v>41</v>
      </c>
      <c r="L302" s="499" t="s">
        <v>780</v>
      </c>
      <c r="M302" s="535" t="s">
        <v>781</v>
      </c>
      <c r="N302" s="15" t="s">
        <v>710</v>
      </c>
      <c r="O302" s="15" t="s">
        <v>578</v>
      </c>
      <c r="P302" s="503" t="s">
        <v>579</v>
      </c>
      <c r="Q302" s="15">
        <v>0</v>
      </c>
      <c r="R302" s="15">
        <v>6</v>
      </c>
      <c r="S302" s="479">
        <v>6</v>
      </c>
      <c r="T302" s="15">
        <v>6</v>
      </c>
      <c r="U302" s="471"/>
      <c r="V302" s="550">
        <v>40</v>
      </c>
      <c r="W302" s="497">
        <v>22520828</v>
      </c>
      <c r="X302" s="566" t="s">
        <v>398</v>
      </c>
      <c r="Y302" s="15" t="s">
        <v>579</v>
      </c>
      <c r="Z302" s="15"/>
      <c r="AA302" s="15"/>
      <c r="AB302" s="15"/>
      <c r="AC302" s="15" t="s">
        <v>707</v>
      </c>
      <c r="AD302" s="15"/>
      <c r="AE302" s="479"/>
      <c r="AF302" s="497"/>
      <c r="AG302" s="497"/>
      <c r="AH302" s="497" t="s">
        <v>100</v>
      </c>
      <c r="AI302" s="15">
        <v>2</v>
      </c>
      <c r="AJ302" s="15">
        <v>14</v>
      </c>
      <c r="AK302" s="15">
        <v>20</v>
      </c>
      <c r="AL302" s="15">
        <v>19</v>
      </c>
      <c r="AM302" s="15">
        <v>20</v>
      </c>
      <c r="AN302" s="490">
        <f>IF(AJ302="",S302,ROUND(((((AL302/24)+(AM302/1440))-((AJ302/24)+(AK302/1440)))*1440/50),5))</f>
        <v>6</v>
      </c>
      <c r="AO302" s="491">
        <f>AJ302/24+AK302/1440</f>
        <v>0.59722222222222221</v>
      </c>
      <c r="AP302" s="491">
        <f>AL302/24+AM302/1440</f>
        <v>0.80555555555555547</v>
      </c>
      <c r="AQ302" s="23" t="str" cm="1">
        <f t="array" ref="AQ302">IF(X302="","",IF(SUMPRODUCT((X302=$X$7:$X$2085)*(AI302=$AI$7:$AI$2085)*(AO302=$AO$7:$AO$2085)*(AP302=$AP$7:$AP$2085)*(ROW($X$7:$X$2085)&lt;&gt;ROW(X302))*((S302=0)*($S$7:$S$2085&gt;0)+(S302&gt;0)*($S$7:$S$2085=0)))&gt;0,"SALONES UNIDOS",IF(SUMPRODUCT((X302=$X$7:$X$2085)*(AI302=$AI$7:$AI$2085)*((AO302&lt;$AP$7:$AP$2085)*(AP302&gt;$AO$7:$AO$2085))*(ROW($X$7:$X$2085)&lt;&gt;ROW(X302)))&gt;0,"Cruzado","Sin cruce")))</f>
        <v>Sin cruce</v>
      </c>
      <c r="AR302" s="23" t="str" cm="1">
        <f t="array" ref="AR302">IF(AE302="","",IF(SUMPRODUCT((AE302=$AE$7:$AE$2085)*(AI302=$AI$7:$AI$2085)*(AO302=$AO$7:$AO$2085)*(AP302=$AP$7:$AP$2085)*(ROW($AE$7:$AE$2085)&lt;&gt;ROW(AE302))*((S302=0)*($S$7:$S$2085&gt;0)+(S302&gt;0)*($S$7:$S$2085=0)))&gt;0,"SALONES UNIDOS",IF(SUMPRODUCT((AE302=$AE$7:$AE$2085)*(AI302=$AI$7:$AI$2085)*((AO302&lt;$AP$7:$AP$2085)*(AP302&gt;$AO$7:$AO$2085))*(ROW($AE$7:$AE$2085)&lt;&gt;ROW(AE302)))&gt;0,"Cruzado","Sin cruce")))</f>
        <v/>
      </c>
      <c r="AS302" s="94" t="str">
        <f t="shared" si="5"/>
        <v>OB5FILIALA</v>
      </c>
      <c r="AT302" s="94" t="str" cm="1">
        <f t="array" ref="AT302">IF(AS302="","",IF(SUMPRODUCT((AS302=$AS$7:$AS$2085)*(AI302=$AI$7:$AI$2085)*(AO302=$AO$7:$AO$2085)*(AP302=$AP$7:$AP$2085)*(ROW($AS$7:$AS$2085)&lt;&gt;ROW(AS302))*((S302=0)*($S$7:$S$2085&gt;0)+(S302&gt;0)*($S$7:$S$2085=0)))&gt;0,"SALONES UNIDOS",IF(SUMPRODUCT((AS302=$AS$7:$AS$2085)*(AI302=$AI$7:$AI$2085)*((AO302&lt;$AP$7:$AP$2085)*(AP302&gt;$AO$7:$AO$2085))*(ROW($AS$7:$AS$2085)&lt;&gt;ROW(AS302)))&gt;0,"Cruzado","Sin cruce")))</f>
        <v>Sin cruce</v>
      </c>
    </row>
    <row r="303" spans="1:46" s="9" customFormat="1" ht="18.75" hidden="1" customHeight="1">
      <c r="A303" s="118"/>
      <c r="B303" s="118"/>
      <c r="C303" s="496" t="s">
        <v>572</v>
      </c>
      <c r="D303" s="479" t="s">
        <v>727</v>
      </c>
      <c r="E303" s="479">
        <v>20261</v>
      </c>
      <c r="F303" s="503" t="s">
        <v>38</v>
      </c>
      <c r="G303" s="497" t="s">
        <v>80</v>
      </c>
      <c r="H303" s="503" t="s">
        <v>88</v>
      </c>
      <c r="I303" s="503">
        <v>5</v>
      </c>
      <c r="J303" s="503" t="s">
        <v>41</v>
      </c>
      <c r="K303" s="503" t="s">
        <v>41</v>
      </c>
      <c r="L303" s="499" t="s">
        <v>783</v>
      </c>
      <c r="M303" s="535" t="s">
        <v>784</v>
      </c>
      <c r="N303" s="15" t="s">
        <v>710</v>
      </c>
      <c r="O303" s="15" t="s">
        <v>578</v>
      </c>
      <c r="P303" s="503" t="s">
        <v>579</v>
      </c>
      <c r="Q303" s="15">
        <v>2</v>
      </c>
      <c r="R303" s="15">
        <v>0</v>
      </c>
      <c r="S303" s="479">
        <v>2</v>
      </c>
      <c r="T303" s="15">
        <v>3</v>
      </c>
      <c r="U303" s="471"/>
      <c r="V303" s="550">
        <v>40</v>
      </c>
      <c r="W303" s="497">
        <v>7469293</v>
      </c>
      <c r="X303" s="566" t="s">
        <v>246</v>
      </c>
      <c r="Y303" s="15" t="s">
        <v>579</v>
      </c>
      <c r="Z303" s="15"/>
      <c r="AA303" s="15"/>
      <c r="AB303" s="15"/>
      <c r="AC303" s="485" t="s">
        <v>581</v>
      </c>
      <c r="AD303" s="15"/>
      <c r="AE303" s="479"/>
      <c r="AF303" s="497"/>
      <c r="AG303" s="497"/>
      <c r="AH303" s="497" t="s">
        <v>582</v>
      </c>
      <c r="AI303" s="15">
        <v>4</v>
      </c>
      <c r="AJ303" s="15">
        <v>16</v>
      </c>
      <c r="AK303" s="15">
        <v>0</v>
      </c>
      <c r="AL303" s="15">
        <v>17</v>
      </c>
      <c r="AM303" s="15">
        <v>40</v>
      </c>
      <c r="AN303" s="490">
        <f>IF(AJ303="",S303,ROUND(((((AL303/24)+(AM303/1440))-((AJ303/24)+(AK303/1440)))*1440/50),5))</f>
        <v>2</v>
      </c>
      <c r="AO303" s="491">
        <f>AJ303/24+AK303/1440</f>
        <v>0.66666666666666663</v>
      </c>
      <c r="AP303" s="491">
        <f>AL303/24+AM303/1440</f>
        <v>0.73611111111111116</v>
      </c>
      <c r="AQ303" s="23" t="str" cm="1">
        <f t="array" ref="AQ303">IF(X303="","",IF(SUMPRODUCT((X303=$X$7:$X$2085)*(AI303=$AI$7:$AI$2085)*(AO303=$AO$7:$AO$2085)*(AP303=$AP$7:$AP$2085)*(ROW($X$7:$X$2085)&lt;&gt;ROW(X303))*((S303=0)*($S$7:$S$2085&gt;0)+(S303&gt;0)*($S$7:$S$2085=0)))&gt;0,"SALONES UNIDOS",IF(SUMPRODUCT((X303=$X$7:$X$2085)*(AI303=$AI$7:$AI$2085)*((AO303&lt;$AP$7:$AP$2085)*(AP303&gt;$AO$7:$AO$2085))*(ROW($X$7:$X$2085)&lt;&gt;ROW(X303)))&gt;0,"Cruzado","Sin cruce")))</f>
        <v>Sin cruce</v>
      </c>
      <c r="AR303" s="23" t="str" cm="1">
        <f t="array" ref="AR303">IF(AE303="","",IF(SUMPRODUCT((AE303=$AE$7:$AE$2085)*(AI303=$AI$7:$AI$2085)*(AO303=$AO$7:$AO$2085)*(AP303=$AP$7:$AP$2085)*(ROW($AE$7:$AE$2085)&lt;&gt;ROW(AE303))*((S303=0)*($S$7:$S$2085&gt;0)+(S303&gt;0)*($S$7:$S$2085=0)))&gt;0,"SALONES UNIDOS",IF(SUMPRODUCT((AE303=$AE$7:$AE$2085)*(AI303=$AI$7:$AI$2085)*((AO303&lt;$AP$7:$AP$2085)*(AP303&gt;$AO$7:$AO$2085))*(ROW($AE$7:$AE$2085)&lt;&gt;ROW(AE303)))&gt;0,"Cruzado","Sin cruce")))</f>
        <v/>
      </c>
      <c r="AS303" s="94" t="str">
        <f t="shared" si="5"/>
        <v>OB5FILIALA</v>
      </c>
      <c r="AT303" s="94" t="str" cm="1">
        <f t="array" ref="AT303">IF(AS303="","",IF(SUMPRODUCT((AS303=$AS$7:$AS$2085)*(AI303=$AI$7:$AI$2085)*(AO303=$AO$7:$AO$2085)*(AP303=$AP$7:$AP$2085)*(ROW($AS$7:$AS$2085)&lt;&gt;ROW(AS303))*((S303=0)*($S$7:$S$2085&gt;0)+(S303&gt;0)*($S$7:$S$2085=0)))&gt;0,"SALONES UNIDOS",IF(SUMPRODUCT((AS303=$AS$7:$AS$2085)*(AI303=$AI$7:$AI$2085)*((AO303&lt;$AP$7:$AP$2085)*(AP303&gt;$AO$7:$AO$2085))*(ROW($AS$7:$AS$2085)&lt;&gt;ROW(AS303)))&gt;0,"Cruzado","Sin cruce")))</f>
        <v>Sin cruce</v>
      </c>
    </row>
    <row r="304" spans="1:46" s="9" customFormat="1" ht="18.75" hidden="1" customHeight="1">
      <c r="A304" s="118"/>
      <c r="B304" s="118"/>
      <c r="C304" s="496" t="s">
        <v>572</v>
      </c>
      <c r="D304" s="479" t="s">
        <v>727</v>
      </c>
      <c r="E304" s="479">
        <v>20261</v>
      </c>
      <c r="F304" s="503" t="s">
        <v>38</v>
      </c>
      <c r="G304" s="497" t="s">
        <v>80</v>
      </c>
      <c r="H304" s="503" t="s">
        <v>88</v>
      </c>
      <c r="I304" s="503">
        <v>5</v>
      </c>
      <c r="J304" s="503" t="s">
        <v>574</v>
      </c>
      <c r="K304" s="503" t="s">
        <v>41</v>
      </c>
      <c r="L304" s="499" t="s">
        <v>783</v>
      </c>
      <c r="M304" s="535" t="s">
        <v>784</v>
      </c>
      <c r="N304" s="15" t="s">
        <v>710</v>
      </c>
      <c r="O304" s="15" t="s">
        <v>578</v>
      </c>
      <c r="P304" s="503" t="s">
        <v>579</v>
      </c>
      <c r="Q304" s="15">
        <v>0</v>
      </c>
      <c r="R304" s="15">
        <v>2</v>
      </c>
      <c r="S304" s="479">
        <v>2</v>
      </c>
      <c r="T304" s="15">
        <v>3</v>
      </c>
      <c r="U304" s="471"/>
      <c r="V304" s="550">
        <v>20</v>
      </c>
      <c r="W304" s="497">
        <v>7469293</v>
      </c>
      <c r="X304" s="566" t="s">
        <v>246</v>
      </c>
      <c r="Y304" s="15" t="s">
        <v>579</v>
      </c>
      <c r="Z304" s="15"/>
      <c r="AA304" s="15"/>
      <c r="AB304" s="15"/>
      <c r="AC304" s="493"/>
      <c r="AD304" s="15"/>
      <c r="AE304" s="15" t="s">
        <v>785</v>
      </c>
      <c r="AF304" s="497"/>
      <c r="AG304" s="497"/>
      <c r="AH304" s="497" t="s">
        <v>100</v>
      </c>
      <c r="AI304" s="15">
        <v>4</v>
      </c>
      <c r="AJ304" s="15">
        <v>17</v>
      </c>
      <c r="AK304" s="15">
        <v>40</v>
      </c>
      <c r="AL304" s="15">
        <v>19</v>
      </c>
      <c r="AM304" s="15">
        <v>20</v>
      </c>
      <c r="AN304" s="490">
        <f>IF(AJ304="",S304,ROUND(((((AL304/24)+(AM304/1440))-((AJ304/24)+(AK304/1440)))*1440/50),5))</f>
        <v>2</v>
      </c>
      <c r="AO304" s="491">
        <f>AJ304/24+AK304/1440</f>
        <v>0.73611111111111116</v>
      </c>
      <c r="AP304" s="491">
        <f>AL304/24+AM304/1440</f>
        <v>0.80555555555555547</v>
      </c>
      <c r="AQ304" s="23" t="str" cm="1">
        <f t="array" ref="AQ304">IF(X304="","",IF(SUMPRODUCT((X304=$X$7:$X$2085)*(AI304=$AI$7:$AI$2085)*(AO304=$AO$7:$AO$2085)*(AP304=$AP$7:$AP$2085)*(ROW($X$7:$X$2085)&lt;&gt;ROW(X304))*((S304=0)*($S$7:$S$2085&gt;0)+(S304&gt;0)*($S$7:$S$2085=0)))&gt;0,"SALONES UNIDOS",IF(SUMPRODUCT((X304=$X$7:$X$2085)*(AI304=$AI$7:$AI$2085)*((AO304&lt;$AP$7:$AP$2085)*(AP304&gt;$AO$7:$AO$2085))*(ROW($X$7:$X$2085)&lt;&gt;ROW(X304)))&gt;0,"Cruzado","Sin cruce")))</f>
        <v>Sin cruce</v>
      </c>
      <c r="AR304" s="23" t="str" cm="1">
        <f t="array" ref="AR304">IF(AE304="","",IF(SUMPRODUCT((AE304=$AE$7:$AE$2085)*(AI304=$AI$7:$AI$2085)*(AO304=$AO$7:$AO$2085)*(AP304=$AP$7:$AP$2085)*(ROW($AE$7:$AE$2085)&lt;&gt;ROW(AE304))*((S304=0)*($S$7:$S$2085&gt;0)+(S304&gt;0)*($S$7:$S$2085=0)))&gt;0,"SALONES UNIDOS",IF(SUMPRODUCT((AE304=$AE$7:$AE$2085)*(AI304=$AI$7:$AI$2085)*((AO304&lt;$AP$7:$AP$2085)*(AP304&gt;$AO$7:$AO$2085))*(ROW($AE$7:$AE$2085)&lt;&gt;ROW(AE304)))&gt;0,"Cruzado","Sin cruce")))</f>
        <v>Sin cruce</v>
      </c>
      <c r="AS304" s="94" t="str">
        <f t="shared" si="5"/>
        <v>OB5FILIALA</v>
      </c>
      <c r="AT304" s="94" t="str" cm="1">
        <f t="array" ref="AT304">IF(AS304="","",IF(SUMPRODUCT((AS304=$AS$7:$AS$2085)*(AI304=$AI$7:$AI$2085)*(AO304=$AO$7:$AO$2085)*(AP304=$AP$7:$AP$2085)*(ROW($AS$7:$AS$2085)&lt;&gt;ROW(AS304))*((S304=0)*($S$7:$S$2085&gt;0)+(S304&gt;0)*($S$7:$S$2085=0)))&gt;0,"SALONES UNIDOS",IF(SUMPRODUCT((AS304=$AS$7:$AS$2085)*(AI304=$AI$7:$AI$2085)*((AO304&lt;$AP$7:$AP$2085)*(AP304&gt;$AO$7:$AO$2085))*(ROW($AS$7:$AS$2085)&lt;&gt;ROW(AS304)))&gt;0,"Cruzado","Sin cruce")))</f>
        <v>Sin cruce</v>
      </c>
    </row>
    <row r="305" spans="1:46" s="9" customFormat="1" ht="18.75" hidden="1" customHeight="1">
      <c r="C305" s="496" t="s">
        <v>572</v>
      </c>
      <c r="D305" s="479" t="s">
        <v>727</v>
      </c>
      <c r="E305" s="479">
        <v>20261</v>
      </c>
      <c r="F305" s="503" t="s">
        <v>38</v>
      </c>
      <c r="G305" s="497" t="s">
        <v>80</v>
      </c>
      <c r="H305" s="503" t="s">
        <v>88</v>
      </c>
      <c r="I305" s="503">
        <v>5</v>
      </c>
      <c r="J305" s="503" t="s">
        <v>583</v>
      </c>
      <c r="K305" s="503" t="s">
        <v>41</v>
      </c>
      <c r="L305" s="499" t="s">
        <v>783</v>
      </c>
      <c r="M305" s="535" t="s">
        <v>784</v>
      </c>
      <c r="N305" s="15" t="s">
        <v>710</v>
      </c>
      <c r="O305" s="15" t="s">
        <v>578</v>
      </c>
      <c r="P305" s="503" t="s">
        <v>579</v>
      </c>
      <c r="Q305" s="15">
        <v>0</v>
      </c>
      <c r="R305" s="15">
        <v>2</v>
      </c>
      <c r="S305" s="479">
        <v>2</v>
      </c>
      <c r="T305" s="15">
        <v>3</v>
      </c>
      <c r="U305" s="471"/>
      <c r="V305" s="550">
        <v>20</v>
      </c>
      <c r="W305" s="497">
        <v>7469293</v>
      </c>
      <c r="X305" s="566" t="s">
        <v>246</v>
      </c>
      <c r="Y305" s="15" t="s">
        <v>579</v>
      </c>
      <c r="Z305" s="15"/>
      <c r="AA305" s="15"/>
      <c r="AB305" s="15"/>
      <c r="AC305" s="493"/>
      <c r="AD305" s="15"/>
      <c r="AE305" s="15" t="s">
        <v>785</v>
      </c>
      <c r="AF305" s="497"/>
      <c r="AG305" s="497"/>
      <c r="AH305" s="497" t="s">
        <v>100</v>
      </c>
      <c r="AI305" s="15">
        <v>4</v>
      </c>
      <c r="AJ305" s="15">
        <v>19</v>
      </c>
      <c r="AK305" s="15">
        <v>20</v>
      </c>
      <c r="AL305" s="15">
        <v>21</v>
      </c>
      <c r="AM305" s="15">
        <v>0</v>
      </c>
      <c r="AN305" s="490">
        <f>IF(AJ305="",S305,ROUND(((((AL305/24)+(AM305/1440))-((AJ305/24)+(AK305/1440)))*1440/50),5))</f>
        <v>2</v>
      </c>
      <c r="AO305" s="491">
        <f>AJ305/24+AK305/1440</f>
        <v>0.80555555555555547</v>
      </c>
      <c r="AP305" s="491">
        <f>AL305/24+AM305/1440</f>
        <v>0.875</v>
      </c>
      <c r="AQ305" s="23" t="str" cm="1">
        <f t="array" ref="AQ305">IF(X305="","",IF(SUMPRODUCT((X305=$X$7:$X$2085)*(AI305=$AI$7:$AI$2085)*(AO305=$AO$7:$AO$2085)*(AP305=$AP$7:$AP$2085)*(ROW($X$7:$X$2085)&lt;&gt;ROW(X305))*((S305=0)*($S$7:$S$2085&gt;0)+(S305&gt;0)*($S$7:$S$2085=0)))&gt;0,"SALONES UNIDOS",IF(SUMPRODUCT((X305=$X$7:$X$2085)*(AI305=$AI$7:$AI$2085)*((AO305&lt;$AP$7:$AP$2085)*(AP305&gt;$AO$7:$AO$2085))*(ROW($X$7:$X$2085)&lt;&gt;ROW(X305)))&gt;0,"Cruzado","Sin cruce")))</f>
        <v>Sin cruce</v>
      </c>
      <c r="AR305" s="23" t="str" cm="1">
        <f t="array" ref="AR305">IF(AE305="","",IF(SUMPRODUCT((AE305=$AE$7:$AE$2085)*(AI305=$AI$7:$AI$2085)*(AO305=$AO$7:$AO$2085)*(AP305=$AP$7:$AP$2085)*(ROW($AE$7:$AE$2085)&lt;&gt;ROW(AE305))*((S305=0)*($S$7:$S$2085&gt;0)+(S305&gt;0)*($S$7:$S$2085=0)))&gt;0,"SALONES UNIDOS",IF(SUMPRODUCT((AE305=$AE$7:$AE$2085)*(AI305=$AI$7:$AI$2085)*((AO305&lt;$AP$7:$AP$2085)*(AP305&gt;$AO$7:$AO$2085))*(ROW($AE$7:$AE$2085)&lt;&gt;ROW(AE305)))&gt;0,"Cruzado","Sin cruce")))</f>
        <v>Sin cruce</v>
      </c>
      <c r="AS305" s="94" t="str">
        <f t="shared" si="5"/>
        <v>OB5FILIALA</v>
      </c>
      <c r="AT305" s="94" t="str" cm="1">
        <f t="array" ref="AT305">IF(AS305="","",IF(SUMPRODUCT((AS305=$AS$7:$AS$2085)*(AI305=$AI$7:$AI$2085)*(AO305=$AO$7:$AO$2085)*(AP305=$AP$7:$AP$2085)*(ROW($AS$7:$AS$2085)&lt;&gt;ROW(AS305))*((S305=0)*($S$7:$S$2085&gt;0)+(S305&gt;0)*($S$7:$S$2085=0)))&gt;0,"SALONES UNIDOS",IF(SUMPRODUCT((AS305=$AS$7:$AS$2085)*(AI305=$AI$7:$AI$2085)*((AO305&lt;$AP$7:$AP$2085)*(AP305&gt;$AO$7:$AO$2085))*(ROW($AS$7:$AS$2085)&lt;&gt;ROW(AS305)))&gt;0,"Cruzado","Sin cruce")))</f>
        <v>Sin cruce</v>
      </c>
    </row>
    <row r="306" spans="1:46" s="9" customFormat="1" ht="18.75" hidden="1" customHeight="1">
      <c r="A306" s="118"/>
      <c r="B306" s="118"/>
      <c r="C306" s="496" t="s">
        <v>572</v>
      </c>
      <c r="D306" s="479" t="s">
        <v>727</v>
      </c>
      <c r="E306" s="479">
        <v>20261</v>
      </c>
      <c r="F306" s="503" t="s">
        <v>38</v>
      </c>
      <c r="G306" s="497" t="s">
        <v>80</v>
      </c>
      <c r="H306" s="503" t="s">
        <v>88</v>
      </c>
      <c r="I306" s="503">
        <v>5</v>
      </c>
      <c r="J306" s="503" t="s">
        <v>41</v>
      </c>
      <c r="K306" s="503" t="s">
        <v>41</v>
      </c>
      <c r="L306" s="499" t="s">
        <v>786</v>
      </c>
      <c r="M306" s="535" t="s">
        <v>673</v>
      </c>
      <c r="N306" s="15" t="s">
        <v>710</v>
      </c>
      <c r="O306" s="15" t="s">
        <v>578</v>
      </c>
      <c r="P306" s="503" t="s">
        <v>579</v>
      </c>
      <c r="Q306" s="15">
        <v>3</v>
      </c>
      <c r="R306" s="15">
        <v>0</v>
      </c>
      <c r="S306" s="479">
        <v>3</v>
      </c>
      <c r="T306" s="15">
        <v>4</v>
      </c>
      <c r="U306" s="471"/>
      <c r="V306" s="550">
        <v>40</v>
      </c>
      <c r="W306" s="497">
        <v>9100625</v>
      </c>
      <c r="X306" s="566" t="s">
        <v>227</v>
      </c>
      <c r="Y306" s="15" t="s">
        <v>579</v>
      </c>
      <c r="Z306" s="15"/>
      <c r="AA306" s="15"/>
      <c r="AB306" s="15"/>
      <c r="AC306" s="15" t="s">
        <v>707</v>
      </c>
      <c r="AD306" s="15"/>
      <c r="AE306" s="479"/>
      <c r="AF306" s="497"/>
      <c r="AG306" s="497"/>
      <c r="AH306" s="497" t="s">
        <v>582</v>
      </c>
      <c r="AI306" s="15">
        <v>2</v>
      </c>
      <c r="AJ306" s="15">
        <v>7</v>
      </c>
      <c r="AK306" s="15">
        <v>40</v>
      </c>
      <c r="AL306" s="15">
        <v>10</v>
      </c>
      <c r="AM306" s="15">
        <v>10</v>
      </c>
      <c r="AN306" s="490">
        <f>IF(AJ306="",S306,ROUND(((((AL306/24)+(AM306/1440))-((AJ306/24)+(AK306/1440)))*1440/50),5))</f>
        <v>3</v>
      </c>
      <c r="AO306" s="491">
        <f>AJ306/24+AK306/1440</f>
        <v>0.31944444444444448</v>
      </c>
      <c r="AP306" s="491">
        <f>AL306/24+AM306/1440</f>
        <v>0.4236111111111111</v>
      </c>
      <c r="AQ306" s="23" t="str" cm="1">
        <f t="array" ref="AQ306">IF(X306="","",IF(SUMPRODUCT((X306=$X$7:$X$2085)*(AI306=$AI$7:$AI$2085)*(AO306=$AO$7:$AO$2085)*(AP306=$AP$7:$AP$2085)*(ROW($X$7:$X$2085)&lt;&gt;ROW(X306))*((S306=0)*($S$7:$S$2085&gt;0)+(S306&gt;0)*($S$7:$S$2085=0)))&gt;0,"SALONES UNIDOS",IF(SUMPRODUCT((X306=$X$7:$X$2085)*(AI306=$AI$7:$AI$2085)*((AO306&lt;$AP$7:$AP$2085)*(AP306&gt;$AO$7:$AO$2085))*(ROW($X$7:$X$2085)&lt;&gt;ROW(X306)))&gt;0,"Cruzado","Sin cruce")))</f>
        <v>Sin cruce</v>
      </c>
      <c r="AR306" s="23" t="str" cm="1">
        <f t="array" ref="AR306">IF(AE306="","",IF(SUMPRODUCT((AE306=$AE$7:$AE$2085)*(AI306=$AI$7:$AI$2085)*(AO306=$AO$7:$AO$2085)*(AP306=$AP$7:$AP$2085)*(ROW($AE$7:$AE$2085)&lt;&gt;ROW(AE306))*((S306=0)*($S$7:$S$2085&gt;0)+(S306&gt;0)*($S$7:$S$2085=0)))&gt;0,"SALONES UNIDOS",IF(SUMPRODUCT((AE306=$AE$7:$AE$2085)*(AI306=$AI$7:$AI$2085)*((AO306&lt;$AP$7:$AP$2085)*(AP306&gt;$AO$7:$AO$2085))*(ROW($AE$7:$AE$2085)&lt;&gt;ROW(AE306)))&gt;0,"Cruzado","Sin cruce")))</f>
        <v/>
      </c>
      <c r="AS306" s="94" t="str">
        <f t="shared" si="5"/>
        <v>OB5FILIALA</v>
      </c>
      <c r="AT306" s="94" t="str" cm="1">
        <f t="array" ref="AT306">IF(AS306="","",IF(SUMPRODUCT((AS306=$AS$7:$AS$2085)*(AI306=$AI$7:$AI$2085)*(AO306=$AO$7:$AO$2085)*(AP306=$AP$7:$AP$2085)*(ROW($AS$7:$AS$2085)&lt;&gt;ROW(AS306))*((S306=0)*($S$7:$S$2085&gt;0)+(S306&gt;0)*($S$7:$S$2085=0)))&gt;0,"SALONES UNIDOS",IF(SUMPRODUCT((AS306=$AS$7:$AS$2085)*(AI306=$AI$7:$AI$2085)*((AO306&lt;$AP$7:$AP$2085)*(AP306&gt;$AO$7:$AO$2085))*(ROW($AS$7:$AS$2085)&lt;&gt;ROW(AS306)))&gt;0,"Cruzado","Sin cruce")))</f>
        <v>Sin cruce</v>
      </c>
    </row>
    <row r="307" spans="1:46" s="9" customFormat="1" ht="18.75" hidden="1" customHeight="1">
      <c r="C307" s="496" t="s">
        <v>572</v>
      </c>
      <c r="D307" s="479" t="s">
        <v>727</v>
      </c>
      <c r="E307" s="479">
        <v>20261</v>
      </c>
      <c r="F307" s="503" t="s">
        <v>38</v>
      </c>
      <c r="G307" s="497" t="s">
        <v>80</v>
      </c>
      <c r="H307" s="503" t="s">
        <v>88</v>
      </c>
      <c r="I307" s="503">
        <v>5</v>
      </c>
      <c r="J307" s="503" t="s">
        <v>574</v>
      </c>
      <c r="K307" s="503" t="s">
        <v>41</v>
      </c>
      <c r="L307" s="499" t="s">
        <v>786</v>
      </c>
      <c r="M307" s="535" t="s">
        <v>673</v>
      </c>
      <c r="N307" s="15" t="s">
        <v>710</v>
      </c>
      <c r="O307" s="15" t="s">
        <v>578</v>
      </c>
      <c r="P307" s="503" t="s">
        <v>579</v>
      </c>
      <c r="Q307" s="15">
        <v>0</v>
      </c>
      <c r="R307" s="15">
        <v>2</v>
      </c>
      <c r="S307" s="479">
        <v>2</v>
      </c>
      <c r="T307" s="15">
        <v>4</v>
      </c>
      <c r="U307" s="471"/>
      <c r="V307" s="550">
        <v>20</v>
      </c>
      <c r="W307" s="497">
        <v>9100625</v>
      </c>
      <c r="X307" s="566" t="s">
        <v>227</v>
      </c>
      <c r="Y307" s="15" t="s">
        <v>579</v>
      </c>
      <c r="Z307" s="15"/>
      <c r="AA307" s="15"/>
      <c r="AB307" s="15"/>
      <c r="AC307" s="493"/>
      <c r="AD307" s="15"/>
      <c r="AE307" s="15" t="s">
        <v>634</v>
      </c>
      <c r="AF307" s="497"/>
      <c r="AG307" s="497"/>
      <c r="AH307" s="497" t="s">
        <v>100</v>
      </c>
      <c r="AI307" s="15">
        <v>2</v>
      </c>
      <c r="AJ307" s="15">
        <v>10</v>
      </c>
      <c r="AK307" s="15">
        <v>10</v>
      </c>
      <c r="AL307" s="15">
        <v>11</v>
      </c>
      <c r="AM307" s="15">
        <v>50</v>
      </c>
      <c r="AN307" s="490">
        <f>IF(AJ307="",S307,ROUND(((((AL307/24)+(AM307/1440))-((AJ307/24)+(AK307/1440)))*1440/50),5))</f>
        <v>2</v>
      </c>
      <c r="AO307" s="491">
        <f>AJ307/24+AK307/1440</f>
        <v>0.4236111111111111</v>
      </c>
      <c r="AP307" s="491">
        <f>AL307/24+AM307/1440</f>
        <v>0.49305555555555552</v>
      </c>
      <c r="AQ307" s="23" t="str" cm="1">
        <f t="array" ref="AQ307">IF(X307="","",IF(SUMPRODUCT((X307=$X$7:$X$2085)*(AI307=$AI$7:$AI$2085)*(AO307=$AO$7:$AO$2085)*(AP307=$AP$7:$AP$2085)*(ROW($X$7:$X$2085)&lt;&gt;ROW(X307))*((S307=0)*($S$7:$S$2085&gt;0)+(S307&gt;0)*($S$7:$S$2085=0)))&gt;0,"SALONES UNIDOS",IF(SUMPRODUCT((X307=$X$7:$X$2085)*(AI307=$AI$7:$AI$2085)*((AO307&lt;$AP$7:$AP$2085)*(AP307&gt;$AO$7:$AO$2085))*(ROW($X$7:$X$2085)&lt;&gt;ROW(X307)))&gt;0,"Cruzado","Sin cruce")))</f>
        <v>Sin cruce</v>
      </c>
      <c r="AR307" s="23" t="str" cm="1">
        <f t="array" ref="AR307">IF(AE307="","",IF(SUMPRODUCT((AE307=$AE$7:$AE$2085)*(AI307=$AI$7:$AI$2085)*(AO307=$AO$7:$AO$2085)*(AP307=$AP$7:$AP$2085)*(ROW($AE$7:$AE$2085)&lt;&gt;ROW(AE307))*((S307=0)*($S$7:$S$2085&gt;0)+(S307&gt;0)*($S$7:$S$2085=0)))&gt;0,"SALONES UNIDOS",IF(SUMPRODUCT((AE307=$AE$7:$AE$2085)*(AI307=$AI$7:$AI$2085)*((AO307&lt;$AP$7:$AP$2085)*(AP307&gt;$AO$7:$AO$2085))*(ROW($AE$7:$AE$2085)&lt;&gt;ROW(AE307)))&gt;0,"Cruzado","Sin cruce")))</f>
        <v>Sin cruce</v>
      </c>
      <c r="AS307" s="94" t="str">
        <f t="shared" si="5"/>
        <v>OB5FILIALA</v>
      </c>
      <c r="AT307" s="94" t="str" cm="1">
        <f t="array" ref="AT307">IF(AS307="","",IF(SUMPRODUCT((AS307=$AS$7:$AS$2085)*(AI307=$AI$7:$AI$2085)*(AO307=$AO$7:$AO$2085)*(AP307=$AP$7:$AP$2085)*(ROW($AS$7:$AS$2085)&lt;&gt;ROW(AS307))*((S307=0)*($S$7:$S$2085&gt;0)+(S307&gt;0)*($S$7:$S$2085=0)))&gt;0,"SALONES UNIDOS",IF(SUMPRODUCT((AS307=$AS$7:$AS$2085)*(AI307=$AI$7:$AI$2085)*((AO307&lt;$AP$7:$AP$2085)*(AP307&gt;$AO$7:$AO$2085))*(ROW($AS$7:$AS$2085)&lt;&gt;ROW(AS307)))&gt;0,"Cruzado","Sin cruce")))</f>
        <v>Sin cruce</v>
      </c>
    </row>
    <row r="308" spans="1:46" s="118" customFormat="1" ht="18.75" hidden="1" customHeight="1">
      <c r="C308" s="496" t="s">
        <v>572</v>
      </c>
      <c r="D308" s="479" t="s">
        <v>727</v>
      </c>
      <c r="E308" s="479">
        <v>20261</v>
      </c>
      <c r="F308" s="503" t="s">
        <v>38</v>
      </c>
      <c r="G308" s="497" t="s">
        <v>80</v>
      </c>
      <c r="H308" s="503" t="s">
        <v>88</v>
      </c>
      <c r="I308" s="503">
        <v>5</v>
      </c>
      <c r="J308" s="503" t="s">
        <v>583</v>
      </c>
      <c r="K308" s="503" t="s">
        <v>41</v>
      </c>
      <c r="L308" s="499" t="s">
        <v>786</v>
      </c>
      <c r="M308" s="535" t="s">
        <v>673</v>
      </c>
      <c r="N308" s="15" t="s">
        <v>710</v>
      </c>
      <c r="O308" s="15" t="s">
        <v>578</v>
      </c>
      <c r="P308" s="503" t="s">
        <v>579</v>
      </c>
      <c r="Q308" s="15">
        <v>0</v>
      </c>
      <c r="R308" s="15">
        <v>2</v>
      </c>
      <c r="S308" s="479">
        <v>2</v>
      </c>
      <c r="T308" s="15">
        <v>4</v>
      </c>
      <c r="U308" s="471"/>
      <c r="V308" s="550">
        <v>20</v>
      </c>
      <c r="W308" s="497">
        <v>9100625</v>
      </c>
      <c r="X308" s="566" t="s">
        <v>227</v>
      </c>
      <c r="Y308" s="15" t="s">
        <v>579</v>
      </c>
      <c r="Z308" s="15"/>
      <c r="AA308" s="15"/>
      <c r="AB308" s="15"/>
      <c r="AC308" s="493"/>
      <c r="AD308" s="15"/>
      <c r="AE308" s="15" t="s">
        <v>634</v>
      </c>
      <c r="AF308" s="497"/>
      <c r="AG308" s="497"/>
      <c r="AH308" s="497" t="s">
        <v>100</v>
      </c>
      <c r="AI308" s="15">
        <v>2</v>
      </c>
      <c r="AJ308" s="15">
        <v>11</v>
      </c>
      <c r="AK308" s="15">
        <v>50</v>
      </c>
      <c r="AL308" s="15">
        <v>13</v>
      </c>
      <c r="AM308" s="15">
        <v>30</v>
      </c>
      <c r="AN308" s="490">
        <f>IF(AJ308="",S308,ROUND(((((AL308/24)+(AM308/1440))-((AJ308/24)+(AK308/1440)))*1440/50),5))</f>
        <v>2</v>
      </c>
      <c r="AO308" s="491">
        <f>AJ308/24+AK308/1440</f>
        <v>0.49305555555555552</v>
      </c>
      <c r="AP308" s="491">
        <f>AL308/24+AM308/1440</f>
        <v>0.5625</v>
      </c>
      <c r="AQ308" s="23" t="str" cm="1">
        <f t="array" ref="AQ308">IF(X308="","",IF(SUMPRODUCT((X308=$X$7:$X$2085)*(AI308=$AI$7:$AI$2085)*(AO308=$AO$7:$AO$2085)*(AP308=$AP$7:$AP$2085)*(ROW($X$7:$X$2085)&lt;&gt;ROW(X308))*((S308=0)*($S$7:$S$2085&gt;0)+(S308&gt;0)*($S$7:$S$2085=0)))&gt;0,"SALONES UNIDOS",IF(SUMPRODUCT((X308=$X$7:$X$2085)*(AI308=$AI$7:$AI$2085)*((AO308&lt;$AP$7:$AP$2085)*(AP308&gt;$AO$7:$AO$2085))*(ROW($X$7:$X$2085)&lt;&gt;ROW(X308)))&gt;0,"Cruzado","Sin cruce")))</f>
        <v>Sin cruce</v>
      </c>
      <c r="AR308" s="23" t="str" cm="1">
        <f t="array" ref="AR308">IF(AE308="","",IF(SUMPRODUCT((AE308=$AE$7:$AE$2085)*(AI308=$AI$7:$AI$2085)*(AO308=$AO$7:$AO$2085)*(AP308=$AP$7:$AP$2085)*(ROW($AE$7:$AE$2085)&lt;&gt;ROW(AE308))*((S308=0)*($S$7:$S$2085&gt;0)+(S308&gt;0)*($S$7:$S$2085=0)))&gt;0,"SALONES UNIDOS",IF(SUMPRODUCT((AE308=$AE$7:$AE$2085)*(AI308=$AI$7:$AI$2085)*((AO308&lt;$AP$7:$AP$2085)*(AP308&gt;$AO$7:$AO$2085))*(ROW($AE$7:$AE$2085)&lt;&gt;ROW(AE308)))&gt;0,"Cruzado","Sin cruce")))</f>
        <v>Sin cruce</v>
      </c>
      <c r="AS308" s="94" t="str">
        <f t="shared" si="5"/>
        <v>OB5FILIALA</v>
      </c>
      <c r="AT308" s="94" t="str" cm="1">
        <f t="array" ref="AT308">IF(AS308="","",IF(SUMPRODUCT((AS308=$AS$7:$AS$2085)*(AI308=$AI$7:$AI$2085)*(AO308=$AO$7:$AO$2085)*(AP308=$AP$7:$AP$2085)*(ROW($AS$7:$AS$2085)&lt;&gt;ROW(AS308))*((S308=0)*($S$7:$S$2085&gt;0)+(S308&gt;0)*($S$7:$S$2085=0)))&gt;0,"SALONES UNIDOS",IF(SUMPRODUCT((AS308=$AS$7:$AS$2085)*(AI308=$AI$7:$AI$2085)*((AO308&lt;$AP$7:$AP$2085)*(AP308&gt;$AO$7:$AO$2085))*(ROW($AS$7:$AS$2085)&lt;&gt;ROW(AS308)))&gt;0,"Cruzado","Sin cruce")))</f>
        <v>Sin cruce</v>
      </c>
    </row>
    <row r="309" spans="1:46" s="118" customFormat="1" ht="18.75" hidden="1" customHeight="1">
      <c r="C309" s="496" t="s">
        <v>572</v>
      </c>
      <c r="D309" s="479" t="s">
        <v>727</v>
      </c>
      <c r="E309" s="479">
        <v>20261</v>
      </c>
      <c r="F309" s="503" t="s">
        <v>38</v>
      </c>
      <c r="G309" s="497" t="s">
        <v>80</v>
      </c>
      <c r="H309" s="503" t="s">
        <v>88</v>
      </c>
      <c r="I309" s="503">
        <v>5</v>
      </c>
      <c r="J309" s="503" t="s">
        <v>51</v>
      </c>
      <c r="K309" s="503" t="s">
        <v>51</v>
      </c>
      <c r="L309" s="499" t="s">
        <v>774</v>
      </c>
      <c r="M309" s="535" t="s">
        <v>775</v>
      </c>
      <c r="N309" s="15" t="s">
        <v>577</v>
      </c>
      <c r="O309" s="15" t="s">
        <v>578</v>
      </c>
      <c r="P309" s="503" t="s">
        <v>579</v>
      </c>
      <c r="Q309" s="15">
        <v>2</v>
      </c>
      <c r="R309" s="15">
        <v>4</v>
      </c>
      <c r="S309" s="479">
        <v>6</v>
      </c>
      <c r="T309" s="15">
        <v>4</v>
      </c>
      <c r="U309" s="471"/>
      <c r="V309" s="550">
        <v>40</v>
      </c>
      <c r="W309" s="497">
        <v>73213273</v>
      </c>
      <c r="X309" s="566" t="s">
        <v>370</v>
      </c>
      <c r="Y309" s="15" t="s">
        <v>579</v>
      </c>
      <c r="Z309" s="15"/>
      <c r="AA309" s="15"/>
      <c r="AB309" s="15"/>
      <c r="AC309" s="15" t="s">
        <v>787</v>
      </c>
      <c r="AD309" s="15"/>
      <c r="AE309" s="479"/>
      <c r="AF309" s="497"/>
      <c r="AG309" s="497"/>
      <c r="AH309" s="497" t="s">
        <v>203</v>
      </c>
      <c r="AI309" s="15">
        <v>4</v>
      </c>
      <c r="AJ309" s="15">
        <v>13</v>
      </c>
      <c r="AK309" s="15">
        <v>30</v>
      </c>
      <c r="AL309" s="15">
        <v>18</v>
      </c>
      <c r="AM309" s="15">
        <v>30</v>
      </c>
      <c r="AN309" s="490">
        <f>IF(AJ309="",S309,ROUND(((((AL309/24)+(AM309/1440))-((AJ309/24)+(AK309/1440)))*1440/50),5))</f>
        <v>6</v>
      </c>
      <c r="AO309" s="491">
        <f>AJ309/24+AK309/1440</f>
        <v>0.5625</v>
      </c>
      <c r="AP309" s="491">
        <f>AL309/24+AM309/1440</f>
        <v>0.77083333333333337</v>
      </c>
      <c r="AQ309" s="23" t="str" cm="1">
        <f t="array" ref="AQ309">IF(X309="","",IF(SUMPRODUCT((X309=$X$7:$X$2085)*(AI309=$AI$7:$AI$2085)*(AO309=$AO$7:$AO$2085)*(AP309=$AP$7:$AP$2085)*(ROW($X$7:$X$2085)&lt;&gt;ROW(X309))*((S309=0)*($S$7:$S$2085&gt;0)+(S309&gt;0)*($S$7:$S$2085=0)))&gt;0,"SALONES UNIDOS",IF(SUMPRODUCT((X309=$X$7:$X$2085)*(AI309=$AI$7:$AI$2085)*((AO309&lt;$AP$7:$AP$2085)*(AP309&gt;$AO$7:$AO$2085))*(ROW($X$7:$X$2085)&lt;&gt;ROW(X309)))&gt;0,"Cruzado","Sin cruce")))</f>
        <v>Sin cruce</v>
      </c>
      <c r="AR309" s="23" t="str" cm="1">
        <f t="array" ref="AR309">IF(AE309="","",IF(SUMPRODUCT((AE309=$AE$7:$AE$2085)*(AI309=$AI$7:$AI$2085)*(AO309=$AO$7:$AO$2085)*(AP309=$AP$7:$AP$2085)*(ROW($AE$7:$AE$2085)&lt;&gt;ROW(AE309))*((S309=0)*($S$7:$S$2085&gt;0)+(S309&gt;0)*($S$7:$S$2085=0)))&gt;0,"SALONES UNIDOS",IF(SUMPRODUCT((AE309=$AE$7:$AE$2085)*(AI309=$AI$7:$AI$2085)*((AO309&lt;$AP$7:$AP$2085)*(AP309&gt;$AO$7:$AO$2085))*(ROW($AE$7:$AE$2085)&lt;&gt;ROW(AE309)))&gt;0,"Cruzado","Sin cruce")))</f>
        <v/>
      </c>
      <c r="AS309" s="94" t="str">
        <f t="shared" si="5"/>
        <v>OB5FILIALB</v>
      </c>
      <c r="AT309" s="94" t="str" cm="1">
        <f t="array" ref="AT309">IF(AS309="","",IF(SUMPRODUCT((AS309=$AS$7:$AS$2085)*(AI309=$AI$7:$AI$2085)*(AO309=$AO$7:$AO$2085)*(AP309=$AP$7:$AP$2085)*(ROW($AS$7:$AS$2085)&lt;&gt;ROW(AS309))*((S309=0)*($S$7:$S$2085&gt;0)+(S309&gt;0)*($S$7:$S$2085=0)))&gt;0,"SALONES UNIDOS",IF(SUMPRODUCT((AS309=$AS$7:$AS$2085)*(AI309=$AI$7:$AI$2085)*((AO309&lt;$AP$7:$AP$2085)*(AP309&gt;$AO$7:$AO$2085))*(ROW($AS$7:$AS$2085)&lt;&gt;ROW(AS309)))&gt;0,"Cruzado","Sin cruce")))</f>
        <v>Sin cruce</v>
      </c>
    </row>
    <row r="310" spans="1:46" s="9" customFormat="1" ht="18.75" hidden="1" customHeight="1">
      <c r="C310" s="496" t="s">
        <v>572</v>
      </c>
      <c r="D310" s="479" t="s">
        <v>727</v>
      </c>
      <c r="E310" s="479">
        <v>20261</v>
      </c>
      <c r="F310" s="503" t="s">
        <v>38</v>
      </c>
      <c r="G310" s="497" t="s">
        <v>80</v>
      </c>
      <c r="H310" s="503" t="s">
        <v>88</v>
      </c>
      <c r="I310" s="503">
        <v>5</v>
      </c>
      <c r="J310" s="503" t="s">
        <v>51</v>
      </c>
      <c r="K310" s="503" t="s">
        <v>51</v>
      </c>
      <c r="L310" s="499" t="s">
        <v>776</v>
      </c>
      <c r="M310" s="535" t="s">
        <v>777</v>
      </c>
      <c r="N310" s="15" t="s">
        <v>710</v>
      </c>
      <c r="O310" s="15" t="s">
        <v>578</v>
      </c>
      <c r="P310" s="503" t="s">
        <v>624</v>
      </c>
      <c r="Q310" s="15">
        <v>4</v>
      </c>
      <c r="R310" s="15">
        <v>0</v>
      </c>
      <c r="S310" s="479">
        <v>4</v>
      </c>
      <c r="T310" s="15">
        <v>4</v>
      </c>
      <c r="U310" s="471"/>
      <c r="V310" s="550">
        <v>40</v>
      </c>
      <c r="W310" s="497">
        <v>45944273</v>
      </c>
      <c r="X310" s="566" t="s">
        <v>379</v>
      </c>
      <c r="Y310" s="15" t="s">
        <v>579</v>
      </c>
      <c r="Z310" s="15"/>
      <c r="AA310" s="15"/>
      <c r="AB310" s="15"/>
      <c r="AC310" s="15" t="s">
        <v>787</v>
      </c>
      <c r="AD310" s="15"/>
      <c r="AE310" s="479"/>
      <c r="AF310" s="497"/>
      <c r="AG310" s="497"/>
      <c r="AH310" s="497" t="s">
        <v>582</v>
      </c>
      <c r="AI310" s="15">
        <v>3</v>
      </c>
      <c r="AJ310" s="15">
        <v>8</v>
      </c>
      <c r="AK310" s="15">
        <v>30</v>
      </c>
      <c r="AL310" s="15">
        <v>11</v>
      </c>
      <c r="AM310" s="15">
        <v>50</v>
      </c>
      <c r="AN310" s="490">
        <f>IF(AJ310="",S310,ROUND(((((AL310/24)+(AM310/1440))-((AJ310/24)+(AK310/1440)))*1440/50),5))</f>
        <v>4</v>
      </c>
      <c r="AO310" s="491">
        <f>AJ310/24+AK310/1440</f>
        <v>0.35416666666666663</v>
      </c>
      <c r="AP310" s="491">
        <f>AL310/24+AM310/1440</f>
        <v>0.49305555555555552</v>
      </c>
      <c r="AQ310" s="23" t="str" cm="1">
        <f t="array" ref="AQ310">IF(X310="","",IF(SUMPRODUCT((X310=$X$7:$X$2085)*(AI310=$AI$7:$AI$2085)*(AO310=$AO$7:$AO$2085)*(AP310=$AP$7:$AP$2085)*(ROW($X$7:$X$2085)&lt;&gt;ROW(X310))*((S310=0)*($S$7:$S$2085&gt;0)+(S310&gt;0)*($S$7:$S$2085=0)))&gt;0,"SALONES UNIDOS",IF(SUMPRODUCT((X310=$X$7:$X$2085)*(AI310=$AI$7:$AI$2085)*((AO310&lt;$AP$7:$AP$2085)*(AP310&gt;$AO$7:$AO$2085))*(ROW($X$7:$X$2085)&lt;&gt;ROW(X310)))&gt;0,"Cruzado","Sin cruce")))</f>
        <v>Sin cruce</v>
      </c>
      <c r="AR310" s="23" t="str" cm="1">
        <f t="array" ref="AR310">IF(AE310="","",IF(SUMPRODUCT((AE310=$AE$7:$AE$2085)*(AI310=$AI$7:$AI$2085)*(AO310=$AO$7:$AO$2085)*(AP310=$AP$7:$AP$2085)*(ROW($AE$7:$AE$2085)&lt;&gt;ROW(AE310))*((S310=0)*($S$7:$S$2085&gt;0)+(S310&gt;0)*($S$7:$S$2085=0)))&gt;0,"SALONES UNIDOS",IF(SUMPRODUCT((AE310=$AE$7:$AE$2085)*(AI310=$AI$7:$AI$2085)*((AO310&lt;$AP$7:$AP$2085)*(AP310&gt;$AO$7:$AO$2085))*(ROW($AE$7:$AE$2085)&lt;&gt;ROW(AE310)))&gt;0,"Cruzado","Sin cruce")))</f>
        <v/>
      </c>
      <c r="AS310" s="94" t="str">
        <f t="shared" si="5"/>
        <v>OB5FILIALB</v>
      </c>
      <c r="AT310" s="94" t="str" cm="1">
        <f t="array" ref="AT310">IF(AS310="","",IF(SUMPRODUCT((AS310=$AS$7:$AS$2085)*(AI310=$AI$7:$AI$2085)*(AO310=$AO$7:$AO$2085)*(AP310=$AP$7:$AP$2085)*(ROW($AS$7:$AS$2085)&lt;&gt;ROW(AS310))*((S310=0)*($S$7:$S$2085&gt;0)+(S310&gt;0)*($S$7:$S$2085=0)))&gt;0,"SALONES UNIDOS",IF(SUMPRODUCT((AS310=$AS$7:$AS$2085)*(AI310=$AI$7:$AI$2085)*((AO310&lt;$AP$7:$AP$2085)*(AP310&gt;$AO$7:$AO$2085))*(ROW($AS$7:$AS$2085)&lt;&gt;ROW(AS310)))&gt;0,"Cruzado","Sin cruce")))</f>
        <v>Sin cruce</v>
      </c>
    </row>
    <row r="311" spans="1:46" s="9" customFormat="1" ht="18.75" hidden="1" customHeight="1">
      <c r="C311" s="496" t="s">
        <v>572</v>
      </c>
      <c r="D311" s="479" t="s">
        <v>727</v>
      </c>
      <c r="E311" s="479">
        <v>20261</v>
      </c>
      <c r="F311" s="503" t="s">
        <v>38</v>
      </c>
      <c r="G311" s="497" t="s">
        <v>80</v>
      </c>
      <c r="H311" s="503" t="s">
        <v>88</v>
      </c>
      <c r="I311" s="503">
        <v>5</v>
      </c>
      <c r="J311" s="503" t="s">
        <v>51</v>
      </c>
      <c r="K311" s="503" t="s">
        <v>51</v>
      </c>
      <c r="L311" s="499" t="s">
        <v>778</v>
      </c>
      <c r="M311" s="535" t="s">
        <v>779</v>
      </c>
      <c r="N311" s="15" t="s">
        <v>710</v>
      </c>
      <c r="O311" s="15" t="s">
        <v>578</v>
      </c>
      <c r="P311" s="503" t="s">
        <v>579</v>
      </c>
      <c r="Q311" s="15">
        <v>2</v>
      </c>
      <c r="R311" s="15">
        <v>2</v>
      </c>
      <c r="S311" s="479">
        <v>4</v>
      </c>
      <c r="T311" s="15">
        <v>3</v>
      </c>
      <c r="U311" s="471"/>
      <c r="V311" s="550">
        <v>40</v>
      </c>
      <c r="W311" s="497">
        <v>21567738</v>
      </c>
      <c r="X311" s="566" t="s">
        <v>232</v>
      </c>
      <c r="Y311" s="15" t="s">
        <v>579</v>
      </c>
      <c r="Z311" s="15"/>
      <c r="AA311" s="15"/>
      <c r="AB311" s="15"/>
      <c r="AC311" s="15" t="s">
        <v>787</v>
      </c>
      <c r="AD311" s="15"/>
      <c r="AE311" s="479"/>
      <c r="AF311" s="497"/>
      <c r="AG311" s="497"/>
      <c r="AH311" s="497" t="s">
        <v>203</v>
      </c>
      <c r="AI311" s="15">
        <v>5</v>
      </c>
      <c r="AJ311" s="15">
        <v>14</v>
      </c>
      <c r="AK311" s="15">
        <v>20</v>
      </c>
      <c r="AL311" s="15">
        <v>17</v>
      </c>
      <c r="AM311" s="15">
        <v>40</v>
      </c>
      <c r="AN311" s="490">
        <f>IF(AJ311="",S311,ROUND(((((AL311/24)+(AM311/1440))-((AJ311/24)+(AK311/1440)))*1440/50),5))</f>
        <v>4</v>
      </c>
      <c r="AO311" s="491">
        <f>AJ311/24+AK311/1440</f>
        <v>0.59722222222222221</v>
      </c>
      <c r="AP311" s="491">
        <f>AL311/24+AM311/1440</f>
        <v>0.73611111111111116</v>
      </c>
      <c r="AQ311" s="23" t="str" cm="1">
        <f t="array" ref="AQ311">IF(X311="","",IF(SUMPRODUCT((X311=$X$7:$X$2085)*(AI311=$AI$7:$AI$2085)*(AO311=$AO$7:$AO$2085)*(AP311=$AP$7:$AP$2085)*(ROW($X$7:$X$2085)&lt;&gt;ROW(X311))*((S311=0)*($S$7:$S$2085&gt;0)+(S311&gt;0)*($S$7:$S$2085=0)))&gt;0,"SALONES UNIDOS",IF(SUMPRODUCT((X311=$X$7:$X$2085)*(AI311=$AI$7:$AI$2085)*((AO311&lt;$AP$7:$AP$2085)*(AP311&gt;$AO$7:$AO$2085))*(ROW($X$7:$X$2085)&lt;&gt;ROW(X311)))&gt;0,"Cruzado","Sin cruce")))</f>
        <v>Sin cruce</v>
      </c>
      <c r="AR311" s="23" t="str" cm="1">
        <f t="array" ref="AR311">IF(AE311="","",IF(SUMPRODUCT((AE311=$AE$7:$AE$2085)*(AI311=$AI$7:$AI$2085)*(AO311=$AO$7:$AO$2085)*(AP311=$AP$7:$AP$2085)*(ROW($AE$7:$AE$2085)&lt;&gt;ROW(AE311))*((S311=0)*($S$7:$S$2085&gt;0)+(S311&gt;0)*($S$7:$S$2085=0)))&gt;0,"SALONES UNIDOS",IF(SUMPRODUCT((AE311=$AE$7:$AE$2085)*(AI311=$AI$7:$AI$2085)*((AO311&lt;$AP$7:$AP$2085)*(AP311&gt;$AO$7:$AO$2085))*(ROW($AE$7:$AE$2085)&lt;&gt;ROW(AE311)))&gt;0,"Cruzado","Sin cruce")))</f>
        <v/>
      </c>
      <c r="AS311" s="94" t="str">
        <f t="shared" si="5"/>
        <v>OB5FILIALB</v>
      </c>
      <c r="AT311" s="94" t="str" cm="1">
        <f t="array" ref="AT311">IF(AS311="","",IF(SUMPRODUCT((AS311=$AS$7:$AS$2085)*(AI311=$AI$7:$AI$2085)*(AO311=$AO$7:$AO$2085)*(AP311=$AP$7:$AP$2085)*(ROW($AS$7:$AS$2085)&lt;&gt;ROW(AS311))*((S311=0)*($S$7:$S$2085&gt;0)+(S311&gt;0)*($S$7:$S$2085=0)))&gt;0,"SALONES UNIDOS",IF(SUMPRODUCT((AS311=$AS$7:$AS$2085)*(AI311=$AI$7:$AI$2085)*((AO311&lt;$AP$7:$AP$2085)*(AP311&gt;$AO$7:$AO$2085))*(ROW($AS$7:$AS$2085)&lt;&gt;ROW(AS311)))&gt;0,"Cruzado","Sin cruce")))</f>
        <v>Sin cruce</v>
      </c>
    </row>
    <row r="312" spans="1:46" s="9" customFormat="1" ht="18.75" hidden="1" customHeight="1">
      <c r="C312" s="496" t="s">
        <v>572</v>
      </c>
      <c r="D312" s="479" t="s">
        <v>727</v>
      </c>
      <c r="E312" s="479">
        <v>20261</v>
      </c>
      <c r="F312" s="503" t="s">
        <v>38</v>
      </c>
      <c r="G312" s="497" t="s">
        <v>80</v>
      </c>
      <c r="H312" s="503" t="s">
        <v>88</v>
      </c>
      <c r="I312" s="503">
        <v>5</v>
      </c>
      <c r="J312" s="503" t="s">
        <v>51</v>
      </c>
      <c r="K312" s="503" t="s">
        <v>51</v>
      </c>
      <c r="L312" s="499" t="s">
        <v>780</v>
      </c>
      <c r="M312" s="535" t="s">
        <v>781</v>
      </c>
      <c r="N312" s="15" t="s">
        <v>710</v>
      </c>
      <c r="O312" s="15" t="s">
        <v>578</v>
      </c>
      <c r="P312" s="503" t="s">
        <v>579</v>
      </c>
      <c r="Q312" s="15">
        <v>2</v>
      </c>
      <c r="R312" s="15">
        <v>0</v>
      </c>
      <c r="S312" s="479">
        <v>2</v>
      </c>
      <c r="T312" s="15">
        <v>6</v>
      </c>
      <c r="U312" s="471"/>
      <c r="V312" s="550">
        <v>40</v>
      </c>
      <c r="W312" s="497">
        <v>22520828</v>
      </c>
      <c r="X312" s="566" t="s">
        <v>398</v>
      </c>
      <c r="Y312" s="15" t="s">
        <v>579</v>
      </c>
      <c r="Z312" s="15"/>
      <c r="AA312" s="15"/>
      <c r="AB312" s="15"/>
      <c r="AC312" s="15" t="s">
        <v>787</v>
      </c>
      <c r="AD312" s="15"/>
      <c r="AE312" s="479"/>
      <c r="AF312" s="497"/>
      <c r="AG312" s="497"/>
      <c r="AH312" s="497" t="s">
        <v>582</v>
      </c>
      <c r="AI312" s="15">
        <v>3</v>
      </c>
      <c r="AJ312" s="15">
        <v>15</v>
      </c>
      <c r="AK312" s="15">
        <v>10</v>
      </c>
      <c r="AL312" s="15">
        <v>16</v>
      </c>
      <c r="AM312" s="15">
        <v>50</v>
      </c>
      <c r="AN312" s="490">
        <f>IF(AJ312="",S312,ROUND(((((AL312/24)+(AM312/1440))-((AJ312/24)+(AK312/1440)))*1440/50),5))</f>
        <v>2</v>
      </c>
      <c r="AO312" s="491">
        <f>AJ312/24+AK312/1440</f>
        <v>0.63194444444444442</v>
      </c>
      <c r="AP312" s="491">
        <f>AL312/24+AM312/1440</f>
        <v>0.70138888888888884</v>
      </c>
      <c r="AQ312" s="23" t="str" cm="1">
        <f t="array" ref="AQ312">IF(X312="","",IF(SUMPRODUCT((X312=$X$7:$X$2085)*(AI312=$AI$7:$AI$2085)*(AO312=$AO$7:$AO$2085)*(AP312=$AP$7:$AP$2085)*(ROW($X$7:$X$2085)&lt;&gt;ROW(X312))*((S312=0)*($S$7:$S$2085&gt;0)+(S312&gt;0)*($S$7:$S$2085=0)))&gt;0,"SALONES UNIDOS",IF(SUMPRODUCT((X312=$X$7:$X$2085)*(AI312=$AI$7:$AI$2085)*((AO312&lt;$AP$7:$AP$2085)*(AP312&gt;$AO$7:$AO$2085))*(ROW($X$7:$X$2085)&lt;&gt;ROW(X312)))&gt;0,"Cruzado","Sin cruce")))</f>
        <v>Sin cruce</v>
      </c>
      <c r="AR312" s="23" t="str" cm="1">
        <f t="array" ref="AR312">IF(AE312="","",IF(SUMPRODUCT((AE312=$AE$7:$AE$2085)*(AI312=$AI$7:$AI$2085)*(AO312=$AO$7:$AO$2085)*(AP312=$AP$7:$AP$2085)*(ROW($AE$7:$AE$2085)&lt;&gt;ROW(AE312))*((S312=0)*($S$7:$S$2085&gt;0)+(S312&gt;0)*($S$7:$S$2085=0)))&gt;0,"SALONES UNIDOS",IF(SUMPRODUCT((AE312=$AE$7:$AE$2085)*(AI312=$AI$7:$AI$2085)*((AO312&lt;$AP$7:$AP$2085)*(AP312&gt;$AO$7:$AO$2085))*(ROW($AE$7:$AE$2085)&lt;&gt;ROW(AE312)))&gt;0,"Cruzado","Sin cruce")))</f>
        <v/>
      </c>
      <c r="AS312" s="94" t="str">
        <f t="shared" si="5"/>
        <v>OB5FILIALB</v>
      </c>
      <c r="AT312" s="94" t="str" cm="1">
        <f t="array" ref="AT312">IF(AS312="","",IF(SUMPRODUCT((AS312=$AS$7:$AS$2085)*(AI312=$AI$7:$AI$2085)*(AO312=$AO$7:$AO$2085)*(AP312=$AP$7:$AP$2085)*(ROW($AS$7:$AS$2085)&lt;&gt;ROW(AS312))*((S312=0)*($S$7:$S$2085&gt;0)+(S312&gt;0)*($S$7:$S$2085=0)))&gt;0,"SALONES UNIDOS",IF(SUMPRODUCT((AS312=$AS$7:$AS$2085)*(AI312=$AI$7:$AI$2085)*((AO312&lt;$AP$7:$AP$2085)*(AP312&gt;$AO$7:$AO$2085))*(ROW($AS$7:$AS$2085)&lt;&gt;ROW(AS312)))&gt;0,"Cruzado","Sin cruce")))</f>
        <v>Sin cruce</v>
      </c>
    </row>
    <row r="313" spans="1:46" s="9" customFormat="1" ht="18.75" hidden="1" customHeight="1">
      <c r="C313" s="496" t="s">
        <v>572</v>
      </c>
      <c r="D313" s="479" t="s">
        <v>727</v>
      </c>
      <c r="E313" s="479">
        <v>20261</v>
      </c>
      <c r="F313" s="503" t="s">
        <v>38</v>
      </c>
      <c r="G313" s="497" t="s">
        <v>80</v>
      </c>
      <c r="H313" s="503" t="s">
        <v>88</v>
      </c>
      <c r="I313" s="503">
        <v>5</v>
      </c>
      <c r="J313" s="503" t="s">
        <v>597</v>
      </c>
      <c r="K313" s="503" t="s">
        <v>51</v>
      </c>
      <c r="L313" s="499" t="s">
        <v>780</v>
      </c>
      <c r="M313" s="535" t="s">
        <v>781</v>
      </c>
      <c r="N313" s="15" t="s">
        <v>710</v>
      </c>
      <c r="O313" s="15" t="s">
        <v>578</v>
      </c>
      <c r="P313" s="503" t="s">
        <v>579</v>
      </c>
      <c r="Q313" s="15">
        <v>0</v>
      </c>
      <c r="R313" s="15">
        <v>2</v>
      </c>
      <c r="S313" s="479">
        <v>2</v>
      </c>
      <c r="T313" s="15">
        <v>6</v>
      </c>
      <c r="U313" s="471"/>
      <c r="V313" s="550">
        <v>20</v>
      </c>
      <c r="W313" s="497">
        <v>22520828</v>
      </c>
      <c r="X313" s="566" t="s">
        <v>398</v>
      </c>
      <c r="Y313" s="15" t="s">
        <v>579</v>
      </c>
      <c r="Z313" s="15"/>
      <c r="AA313" s="15"/>
      <c r="AB313" s="15"/>
      <c r="AC313" s="493"/>
      <c r="AD313" s="15"/>
      <c r="AE313" s="15" t="s">
        <v>699</v>
      </c>
      <c r="AF313" s="497"/>
      <c r="AG313" s="497"/>
      <c r="AH313" s="497" t="s">
        <v>100</v>
      </c>
      <c r="AI313" s="15">
        <v>3</v>
      </c>
      <c r="AJ313" s="15">
        <v>16</v>
      </c>
      <c r="AK313" s="15">
        <v>50</v>
      </c>
      <c r="AL313" s="15">
        <v>18</v>
      </c>
      <c r="AM313" s="15">
        <v>30</v>
      </c>
      <c r="AN313" s="490">
        <f>IF(AJ313="",S313,ROUND(((((AL313/24)+(AM313/1440))-((AJ313/24)+(AK313/1440)))*1440/50),5))</f>
        <v>2</v>
      </c>
      <c r="AO313" s="491">
        <f>AJ313/24+AK313/1440</f>
        <v>0.70138888888888884</v>
      </c>
      <c r="AP313" s="491">
        <f>AL313/24+AM313/1440</f>
        <v>0.77083333333333337</v>
      </c>
      <c r="AQ313" s="23" t="str" cm="1">
        <f t="array" ref="AQ313">IF(X313="","",IF(SUMPRODUCT((X313=$X$7:$X$2085)*(AI313=$AI$7:$AI$2085)*(AO313=$AO$7:$AO$2085)*(AP313=$AP$7:$AP$2085)*(ROW($X$7:$X$2085)&lt;&gt;ROW(X313))*((S313=0)*($S$7:$S$2085&gt;0)+(S313&gt;0)*($S$7:$S$2085=0)))&gt;0,"SALONES UNIDOS",IF(SUMPRODUCT((X313=$X$7:$X$2085)*(AI313=$AI$7:$AI$2085)*((AO313&lt;$AP$7:$AP$2085)*(AP313&gt;$AO$7:$AO$2085))*(ROW($X$7:$X$2085)&lt;&gt;ROW(X313)))&gt;0,"Cruzado","Sin cruce")))</f>
        <v>Sin cruce</v>
      </c>
      <c r="AR313" s="23" t="str" cm="1">
        <f t="array" ref="AR313">IF(AE313="","",IF(SUMPRODUCT((AE313=$AE$7:$AE$2085)*(AI313=$AI$7:$AI$2085)*(AO313=$AO$7:$AO$2085)*(AP313=$AP$7:$AP$2085)*(ROW($AE$7:$AE$2085)&lt;&gt;ROW(AE313))*((S313=0)*($S$7:$S$2085&gt;0)+(S313&gt;0)*($S$7:$S$2085=0)))&gt;0,"SALONES UNIDOS",IF(SUMPRODUCT((AE313=$AE$7:$AE$2085)*(AI313=$AI$7:$AI$2085)*((AO313&lt;$AP$7:$AP$2085)*(AP313&gt;$AO$7:$AO$2085))*(ROW($AE$7:$AE$2085)&lt;&gt;ROW(AE313)))&gt;0,"Cruzado","Sin cruce")))</f>
        <v>Sin cruce</v>
      </c>
      <c r="AS313" s="94" t="str">
        <f t="shared" si="5"/>
        <v>OB5FILIALB</v>
      </c>
      <c r="AT313" s="94" t="str" cm="1">
        <f t="array" ref="AT313">IF(AS313="","",IF(SUMPRODUCT((AS313=$AS$7:$AS$2085)*(AI313=$AI$7:$AI$2085)*(AO313=$AO$7:$AO$2085)*(AP313=$AP$7:$AP$2085)*(ROW($AS$7:$AS$2085)&lt;&gt;ROW(AS313))*((S313=0)*($S$7:$S$2085&gt;0)+(S313&gt;0)*($S$7:$S$2085=0)))&gt;0,"SALONES UNIDOS",IF(SUMPRODUCT((AS313=$AS$7:$AS$2085)*(AI313=$AI$7:$AI$2085)*((AO313&lt;$AP$7:$AP$2085)*(AP313&gt;$AO$7:$AO$2085))*(ROW($AS$7:$AS$2085)&lt;&gt;ROW(AS313)))&gt;0,"Cruzado","Sin cruce")))</f>
        <v>Sin cruce</v>
      </c>
    </row>
    <row r="314" spans="1:46" s="9" customFormat="1" ht="18.75" hidden="1" customHeight="1">
      <c r="C314" s="496" t="s">
        <v>572</v>
      </c>
      <c r="D314" s="479" t="s">
        <v>727</v>
      </c>
      <c r="E314" s="479">
        <v>20261</v>
      </c>
      <c r="F314" s="503" t="s">
        <v>38</v>
      </c>
      <c r="G314" s="497" t="s">
        <v>80</v>
      </c>
      <c r="H314" s="503" t="s">
        <v>88</v>
      </c>
      <c r="I314" s="503">
        <v>5</v>
      </c>
      <c r="J314" s="503" t="s">
        <v>598</v>
      </c>
      <c r="K314" s="503" t="s">
        <v>51</v>
      </c>
      <c r="L314" s="499" t="s">
        <v>780</v>
      </c>
      <c r="M314" s="535" t="s">
        <v>781</v>
      </c>
      <c r="N314" s="15" t="s">
        <v>710</v>
      </c>
      <c r="O314" s="15" t="s">
        <v>578</v>
      </c>
      <c r="P314" s="503" t="s">
        <v>579</v>
      </c>
      <c r="Q314" s="15">
        <v>0</v>
      </c>
      <c r="R314" s="15">
        <v>2</v>
      </c>
      <c r="S314" s="479">
        <v>2</v>
      </c>
      <c r="T314" s="15">
        <v>6</v>
      </c>
      <c r="U314" s="471"/>
      <c r="V314" s="550">
        <v>20</v>
      </c>
      <c r="W314" s="497">
        <v>22520828</v>
      </c>
      <c r="X314" s="566" t="s">
        <v>398</v>
      </c>
      <c r="Y314" s="15" t="s">
        <v>579</v>
      </c>
      <c r="Z314" s="15"/>
      <c r="AA314" s="15"/>
      <c r="AB314" s="15"/>
      <c r="AC314" s="493"/>
      <c r="AD314" s="15"/>
      <c r="AE314" s="15" t="s">
        <v>699</v>
      </c>
      <c r="AF314" s="497"/>
      <c r="AG314" s="497"/>
      <c r="AH314" s="497" t="s">
        <v>100</v>
      </c>
      <c r="AI314" s="15">
        <v>3</v>
      </c>
      <c r="AJ314" s="15">
        <v>18</v>
      </c>
      <c r="AK314" s="15">
        <v>30</v>
      </c>
      <c r="AL314" s="15">
        <v>20</v>
      </c>
      <c r="AM314" s="15">
        <v>10</v>
      </c>
      <c r="AN314" s="490">
        <f>IF(AJ314="",S314,ROUND(((((AL314/24)+(AM314/1440))-((AJ314/24)+(AK314/1440)))*1440/50),5))</f>
        <v>2</v>
      </c>
      <c r="AO314" s="491">
        <f>AJ314/24+AK314/1440</f>
        <v>0.77083333333333337</v>
      </c>
      <c r="AP314" s="491">
        <f>AL314/24+AM314/1440</f>
        <v>0.84027777777777779</v>
      </c>
      <c r="AQ314" s="23" t="str" cm="1">
        <f t="array" ref="AQ314">IF(X314="","",IF(SUMPRODUCT((X314=$X$7:$X$2085)*(AI314=$AI$7:$AI$2085)*(AO314=$AO$7:$AO$2085)*(AP314=$AP$7:$AP$2085)*(ROW($X$7:$X$2085)&lt;&gt;ROW(X314))*((S314=0)*($S$7:$S$2085&gt;0)+(S314&gt;0)*($S$7:$S$2085=0)))&gt;0,"SALONES UNIDOS",IF(SUMPRODUCT((X314=$X$7:$X$2085)*(AI314=$AI$7:$AI$2085)*((AO314&lt;$AP$7:$AP$2085)*(AP314&gt;$AO$7:$AO$2085))*(ROW($X$7:$X$2085)&lt;&gt;ROW(X314)))&gt;0,"Cruzado","Sin cruce")))</f>
        <v>Sin cruce</v>
      </c>
      <c r="AR314" s="23" t="str" cm="1">
        <f t="array" ref="AR314">IF(AE314="","",IF(SUMPRODUCT((AE314=$AE$7:$AE$2085)*(AI314=$AI$7:$AI$2085)*(AO314=$AO$7:$AO$2085)*(AP314=$AP$7:$AP$2085)*(ROW($AE$7:$AE$2085)&lt;&gt;ROW(AE314))*((S314=0)*($S$7:$S$2085&gt;0)+(S314&gt;0)*($S$7:$S$2085=0)))&gt;0,"SALONES UNIDOS",IF(SUMPRODUCT((AE314=$AE$7:$AE$2085)*(AI314=$AI$7:$AI$2085)*((AO314&lt;$AP$7:$AP$2085)*(AP314&gt;$AO$7:$AO$2085))*(ROW($AE$7:$AE$2085)&lt;&gt;ROW(AE314)))&gt;0,"Cruzado","Sin cruce")))</f>
        <v>Sin cruce</v>
      </c>
      <c r="AS314" s="94" t="str">
        <f t="shared" si="5"/>
        <v>OB5FILIALB</v>
      </c>
      <c r="AT314" s="94" t="str" cm="1">
        <f t="array" ref="AT314">IF(AS314="","",IF(SUMPRODUCT((AS314=$AS$7:$AS$2085)*(AI314=$AI$7:$AI$2085)*(AO314=$AO$7:$AO$2085)*(AP314=$AP$7:$AP$2085)*(ROW($AS$7:$AS$2085)&lt;&gt;ROW(AS314))*((S314=0)*($S$7:$S$2085&gt;0)+(S314&gt;0)*($S$7:$S$2085=0)))&gt;0,"SALONES UNIDOS",IF(SUMPRODUCT((AS314=$AS$7:$AS$2085)*(AI314=$AI$7:$AI$2085)*((AO314&lt;$AP$7:$AP$2085)*(AP314&gt;$AO$7:$AO$2085))*(ROW($AS$7:$AS$2085)&lt;&gt;ROW(AS314)))&gt;0,"Cruzado","Sin cruce")))</f>
        <v>Sin cruce</v>
      </c>
    </row>
    <row r="315" spans="1:46" s="9" customFormat="1" ht="18.75" hidden="1" customHeight="1">
      <c r="C315" s="496" t="s">
        <v>572</v>
      </c>
      <c r="D315" s="479" t="s">
        <v>727</v>
      </c>
      <c r="E315" s="479">
        <v>20261</v>
      </c>
      <c r="F315" s="503" t="s">
        <v>38</v>
      </c>
      <c r="G315" s="497" t="s">
        <v>80</v>
      </c>
      <c r="H315" s="503" t="s">
        <v>88</v>
      </c>
      <c r="I315" s="503">
        <v>5</v>
      </c>
      <c r="J315" s="503" t="s">
        <v>51</v>
      </c>
      <c r="K315" s="503" t="s">
        <v>51</v>
      </c>
      <c r="L315" s="499" t="s">
        <v>780</v>
      </c>
      <c r="M315" s="535" t="s">
        <v>781</v>
      </c>
      <c r="N315" s="15" t="s">
        <v>710</v>
      </c>
      <c r="O315" s="15" t="s">
        <v>578</v>
      </c>
      <c r="P315" s="503" t="s">
        <v>579</v>
      </c>
      <c r="Q315" s="15">
        <v>0</v>
      </c>
      <c r="R315" s="15">
        <v>6</v>
      </c>
      <c r="S315" s="479">
        <v>6</v>
      </c>
      <c r="T315" s="15">
        <v>6</v>
      </c>
      <c r="U315" s="471"/>
      <c r="V315" s="550">
        <v>40</v>
      </c>
      <c r="W315" s="497">
        <v>22520828</v>
      </c>
      <c r="X315" s="566" t="s">
        <v>398</v>
      </c>
      <c r="Y315" s="15" t="s">
        <v>579</v>
      </c>
      <c r="Z315" s="15"/>
      <c r="AA315" s="15"/>
      <c r="AB315" s="15"/>
      <c r="AC315" s="15" t="s">
        <v>643</v>
      </c>
      <c r="AD315" s="15"/>
      <c r="AE315" s="479"/>
      <c r="AF315" s="497"/>
      <c r="AG315" s="497"/>
      <c r="AH315" s="497" t="s">
        <v>100</v>
      </c>
      <c r="AI315" s="15">
        <v>2</v>
      </c>
      <c r="AJ315" s="15">
        <v>8</v>
      </c>
      <c r="AK315" s="15">
        <v>30</v>
      </c>
      <c r="AL315" s="15">
        <v>13</v>
      </c>
      <c r="AM315" s="15">
        <v>30</v>
      </c>
      <c r="AN315" s="490">
        <f>IF(AJ315="",S315,ROUND(((((AL315/24)+(AM315/1440))-((AJ315/24)+(AK315/1440)))*1440/50),5))</f>
        <v>6</v>
      </c>
      <c r="AO315" s="491">
        <f>AJ315/24+AK315/1440</f>
        <v>0.35416666666666663</v>
      </c>
      <c r="AP315" s="491">
        <f>AL315/24+AM315/1440</f>
        <v>0.5625</v>
      </c>
      <c r="AQ315" s="23" t="str" cm="1">
        <f t="array" ref="AQ315">IF(X315="","",IF(SUMPRODUCT((X315=$X$7:$X$2085)*(AI315=$AI$7:$AI$2085)*(AO315=$AO$7:$AO$2085)*(AP315=$AP$7:$AP$2085)*(ROW($X$7:$X$2085)&lt;&gt;ROW(X315))*((S315=0)*($S$7:$S$2085&gt;0)+(S315&gt;0)*($S$7:$S$2085=0)))&gt;0,"SALONES UNIDOS",IF(SUMPRODUCT((X315=$X$7:$X$2085)*(AI315=$AI$7:$AI$2085)*((AO315&lt;$AP$7:$AP$2085)*(AP315&gt;$AO$7:$AO$2085))*(ROW($X$7:$X$2085)&lt;&gt;ROW(X315)))&gt;0,"Cruzado","Sin cruce")))</f>
        <v>Sin cruce</v>
      </c>
      <c r="AR315" s="23" t="str" cm="1">
        <f t="array" ref="AR315">IF(AE315="","",IF(SUMPRODUCT((AE315=$AE$7:$AE$2085)*(AI315=$AI$7:$AI$2085)*(AO315=$AO$7:$AO$2085)*(AP315=$AP$7:$AP$2085)*(ROW($AE$7:$AE$2085)&lt;&gt;ROW(AE315))*((S315=0)*($S$7:$S$2085&gt;0)+(S315&gt;0)*($S$7:$S$2085=0)))&gt;0,"SALONES UNIDOS",IF(SUMPRODUCT((AE315=$AE$7:$AE$2085)*(AI315=$AI$7:$AI$2085)*((AO315&lt;$AP$7:$AP$2085)*(AP315&gt;$AO$7:$AO$2085))*(ROW($AE$7:$AE$2085)&lt;&gt;ROW(AE315)))&gt;0,"Cruzado","Sin cruce")))</f>
        <v/>
      </c>
      <c r="AS315" s="94" t="str">
        <f t="shared" si="5"/>
        <v>OB5FILIALB</v>
      </c>
      <c r="AT315" s="94" t="str" cm="1">
        <f t="array" ref="AT315">IF(AS315="","",IF(SUMPRODUCT((AS315=$AS$7:$AS$2085)*(AI315=$AI$7:$AI$2085)*(AO315=$AO$7:$AO$2085)*(AP315=$AP$7:$AP$2085)*(ROW($AS$7:$AS$2085)&lt;&gt;ROW(AS315))*((S315=0)*($S$7:$S$2085&gt;0)+(S315&gt;0)*($S$7:$S$2085=0)))&gt;0,"SALONES UNIDOS",IF(SUMPRODUCT((AS315=$AS$7:$AS$2085)*(AI315=$AI$7:$AI$2085)*((AO315&lt;$AP$7:$AP$2085)*(AP315&gt;$AO$7:$AO$2085))*(ROW($AS$7:$AS$2085)&lt;&gt;ROW(AS315)))&gt;0,"Cruzado","Sin cruce")))</f>
        <v>Sin cruce</v>
      </c>
    </row>
    <row r="316" spans="1:46" s="9" customFormat="1" ht="18.75" hidden="1" customHeight="1">
      <c r="C316" s="496" t="s">
        <v>572</v>
      </c>
      <c r="D316" s="479" t="s">
        <v>727</v>
      </c>
      <c r="E316" s="479">
        <v>20261</v>
      </c>
      <c r="F316" s="503" t="s">
        <v>38</v>
      </c>
      <c r="G316" s="497" t="s">
        <v>80</v>
      </c>
      <c r="H316" s="503" t="s">
        <v>88</v>
      </c>
      <c r="I316" s="503">
        <v>5</v>
      </c>
      <c r="J316" s="503" t="s">
        <v>51</v>
      </c>
      <c r="K316" s="503" t="s">
        <v>51</v>
      </c>
      <c r="L316" s="499" t="s">
        <v>783</v>
      </c>
      <c r="M316" s="535" t="s">
        <v>784</v>
      </c>
      <c r="N316" s="15" t="s">
        <v>710</v>
      </c>
      <c r="O316" s="15" t="s">
        <v>578</v>
      </c>
      <c r="P316" s="503" t="s">
        <v>579</v>
      </c>
      <c r="Q316" s="15">
        <v>2</v>
      </c>
      <c r="R316" s="15">
        <v>0</v>
      </c>
      <c r="S316" s="479">
        <v>2</v>
      </c>
      <c r="T316" s="15">
        <v>3</v>
      </c>
      <c r="U316" s="471"/>
      <c r="V316" s="550">
        <v>40</v>
      </c>
      <c r="W316" s="497">
        <v>7469293</v>
      </c>
      <c r="X316" s="566" t="s">
        <v>246</v>
      </c>
      <c r="Y316" s="15" t="s">
        <v>579</v>
      </c>
      <c r="Z316" s="15"/>
      <c r="AA316" s="15"/>
      <c r="AB316" s="15"/>
      <c r="AC316" s="15" t="s">
        <v>787</v>
      </c>
      <c r="AD316" s="15"/>
      <c r="AE316" s="479"/>
      <c r="AF316" s="497"/>
      <c r="AG316" s="497"/>
      <c r="AH316" s="497" t="s">
        <v>582</v>
      </c>
      <c r="AI316" s="15">
        <v>1</v>
      </c>
      <c r="AJ316" s="15">
        <v>16</v>
      </c>
      <c r="AK316" s="15">
        <v>0</v>
      </c>
      <c r="AL316" s="15">
        <v>17</v>
      </c>
      <c r="AM316" s="15">
        <v>40</v>
      </c>
      <c r="AN316" s="490">
        <f>IF(AJ316="",S316,ROUND(((((AL316/24)+(AM316/1440))-((AJ316/24)+(AK316/1440)))*1440/50),5))</f>
        <v>2</v>
      </c>
      <c r="AO316" s="491">
        <f>AJ316/24+AK316/1440</f>
        <v>0.66666666666666663</v>
      </c>
      <c r="AP316" s="491">
        <f>AL316/24+AM316/1440</f>
        <v>0.73611111111111116</v>
      </c>
      <c r="AQ316" s="23" t="str" cm="1">
        <f t="array" ref="AQ316">IF(X316="","",IF(SUMPRODUCT((X316=$X$7:$X$2085)*(AI316=$AI$7:$AI$2085)*(AO316=$AO$7:$AO$2085)*(AP316=$AP$7:$AP$2085)*(ROW($X$7:$X$2085)&lt;&gt;ROW(X316))*((S316=0)*($S$7:$S$2085&gt;0)+(S316&gt;0)*($S$7:$S$2085=0)))&gt;0,"SALONES UNIDOS",IF(SUMPRODUCT((X316=$X$7:$X$2085)*(AI316=$AI$7:$AI$2085)*((AO316&lt;$AP$7:$AP$2085)*(AP316&gt;$AO$7:$AO$2085))*(ROW($X$7:$X$2085)&lt;&gt;ROW(X316)))&gt;0,"Cruzado","Sin cruce")))</f>
        <v>Sin cruce</v>
      </c>
      <c r="AR316" s="23" t="str" cm="1">
        <f t="array" ref="AR316">IF(AE316="","",IF(SUMPRODUCT((AE316=$AE$7:$AE$2085)*(AI316=$AI$7:$AI$2085)*(AO316=$AO$7:$AO$2085)*(AP316=$AP$7:$AP$2085)*(ROW($AE$7:$AE$2085)&lt;&gt;ROW(AE316))*((S316=0)*($S$7:$S$2085&gt;0)+(S316&gt;0)*($S$7:$S$2085=0)))&gt;0,"SALONES UNIDOS",IF(SUMPRODUCT((AE316=$AE$7:$AE$2085)*(AI316=$AI$7:$AI$2085)*((AO316&lt;$AP$7:$AP$2085)*(AP316&gt;$AO$7:$AO$2085))*(ROW($AE$7:$AE$2085)&lt;&gt;ROW(AE316)))&gt;0,"Cruzado","Sin cruce")))</f>
        <v/>
      </c>
      <c r="AS316" s="94" t="str">
        <f t="shared" si="5"/>
        <v>OB5FILIALB</v>
      </c>
      <c r="AT316" s="94" t="str" cm="1">
        <f t="array" ref="AT316">IF(AS316="","",IF(SUMPRODUCT((AS316=$AS$7:$AS$2085)*(AI316=$AI$7:$AI$2085)*(AO316=$AO$7:$AO$2085)*(AP316=$AP$7:$AP$2085)*(ROW($AS$7:$AS$2085)&lt;&gt;ROW(AS316))*((S316=0)*($S$7:$S$2085&gt;0)+(S316&gt;0)*($S$7:$S$2085=0)))&gt;0,"SALONES UNIDOS",IF(SUMPRODUCT((AS316=$AS$7:$AS$2085)*(AI316=$AI$7:$AI$2085)*((AO316&lt;$AP$7:$AP$2085)*(AP316&gt;$AO$7:$AO$2085))*(ROW($AS$7:$AS$2085)&lt;&gt;ROW(AS316)))&gt;0,"Cruzado","Sin cruce")))</f>
        <v>Sin cruce</v>
      </c>
    </row>
    <row r="317" spans="1:46" s="9" customFormat="1" ht="18.75" hidden="1" customHeight="1">
      <c r="C317" s="496" t="s">
        <v>572</v>
      </c>
      <c r="D317" s="479" t="s">
        <v>727</v>
      </c>
      <c r="E317" s="479">
        <v>20261</v>
      </c>
      <c r="F317" s="503" t="s">
        <v>38</v>
      </c>
      <c r="G317" s="497" t="s">
        <v>80</v>
      </c>
      <c r="H317" s="503" t="s">
        <v>88</v>
      </c>
      <c r="I317" s="503">
        <v>5</v>
      </c>
      <c r="J317" s="503" t="s">
        <v>597</v>
      </c>
      <c r="K317" s="503" t="s">
        <v>51</v>
      </c>
      <c r="L317" s="499" t="s">
        <v>783</v>
      </c>
      <c r="M317" s="535" t="s">
        <v>784</v>
      </c>
      <c r="N317" s="15" t="s">
        <v>710</v>
      </c>
      <c r="O317" s="15" t="s">
        <v>578</v>
      </c>
      <c r="P317" s="503" t="s">
        <v>579</v>
      </c>
      <c r="Q317" s="15">
        <v>0</v>
      </c>
      <c r="R317" s="15">
        <v>2</v>
      </c>
      <c r="S317" s="479">
        <v>2</v>
      </c>
      <c r="T317" s="15">
        <v>3</v>
      </c>
      <c r="U317" s="471"/>
      <c r="V317" s="550">
        <v>20</v>
      </c>
      <c r="W317" s="497">
        <v>7469293</v>
      </c>
      <c r="X317" s="566" t="s">
        <v>246</v>
      </c>
      <c r="Y317" s="15" t="s">
        <v>579</v>
      </c>
      <c r="Z317" s="15"/>
      <c r="AA317" s="15"/>
      <c r="AB317" s="15"/>
      <c r="AC317" s="493"/>
      <c r="AD317" s="15"/>
      <c r="AE317" s="15" t="s">
        <v>785</v>
      </c>
      <c r="AF317" s="497"/>
      <c r="AG317" s="497"/>
      <c r="AH317" s="497" t="s">
        <v>100</v>
      </c>
      <c r="AI317" s="15">
        <v>1</v>
      </c>
      <c r="AJ317" s="15">
        <v>17</v>
      </c>
      <c r="AK317" s="15">
        <v>40</v>
      </c>
      <c r="AL317" s="15">
        <v>19</v>
      </c>
      <c r="AM317" s="15">
        <v>20</v>
      </c>
      <c r="AN317" s="490">
        <f>IF(AJ317="",S317,ROUND(((((AL317/24)+(AM317/1440))-((AJ317/24)+(AK317/1440)))*1440/50),5))</f>
        <v>2</v>
      </c>
      <c r="AO317" s="491">
        <f>AJ317/24+AK317/1440</f>
        <v>0.73611111111111116</v>
      </c>
      <c r="AP317" s="491">
        <f>AL317/24+AM317/1440</f>
        <v>0.80555555555555547</v>
      </c>
      <c r="AQ317" s="23" t="str" cm="1">
        <f t="array" ref="AQ317">IF(X317="","",IF(SUMPRODUCT((X317=$X$7:$X$2085)*(AI317=$AI$7:$AI$2085)*(AO317=$AO$7:$AO$2085)*(AP317=$AP$7:$AP$2085)*(ROW($X$7:$X$2085)&lt;&gt;ROW(X317))*((S317=0)*($S$7:$S$2085&gt;0)+(S317&gt;0)*($S$7:$S$2085=0)))&gt;0,"SALONES UNIDOS",IF(SUMPRODUCT((X317=$X$7:$X$2085)*(AI317=$AI$7:$AI$2085)*((AO317&lt;$AP$7:$AP$2085)*(AP317&gt;$AO$7:$AO$2085))*(ROW($X$7:$X$2085)&lt;&gt;ROW(X317)))&gt;0,"Cruzado","Sin cruce")))</f>
        <v>Sin cruce</v>
      </c>
      <c r="AR317" s="23" t="str" cm="1">
        <f t="array" ref="AR317">IF(AE317="","",IF(SUMPRODUCT((AE317=$AE$7:$AE$2085)*(AI317=$AI$7:$AI$2085)*(AO317=$AO$7:$AO$2085)*(AP317=$AP$7:$AP$2085)*(ROW($AE$7:$AE$2085)&lt;&gt;ROW(AE317))*((S317=0)*($S$7:$S$2085&gt;0)+(S317&gt;0)*($S$7:$S$2085=0)))&gt;0,"SALONES UNIDOS",IF(SUMPRODUCT((AE317=$AE$7:$AE$2085)*(AI317=$AI$7:$AI$2085)*((AO317&lt;$AP$7:$AP$2085)*(AP317&gt;$AO$7:$AO$2085))*(ROW($AE$7:$AE$2085)&lt;&gt;ROW(AE317)))&gt;0,"Cruzado","Sin cruce")))</f>
        <v>Sin cruce</v>
      </c>
      <c r="AS317" s="94" t="str">
        <f t="shared" si="5"/>
        <v>OB5FILIALB</v>
      </c>
      <c r="AT317" s="94" t="str" cm="1">
        <f t="array" ref="AT317">IF(AS317="","",IF(SUMPRODUCT((AS317=$AS$7:$AS$2085)*(AI317=$AI$7:$AI$2085)*(AO317=$AO$7:$AO$2085)*(AP317=$AP$7:$AP$2085)*(ROW($AS$7:$AS$2085)&lt;&gt;ROW(AS317))*((S317=0)*($S$7:$S$2085&gt;0)+(S317&gt;0)*($S$7:$S$2085=0)))&gt;0,"SALONES UNIDOS",IF(SUMPRODUCT((AS317=$AS$7:$AS$2085)*(AI317=$AI$7:$AI$2085)*((AO317&lt;$AP$7:$AP$2085)*(AP317&gt;$AO$7:$AO$2085))*(ROW($AS$7:$AS$2085)&lt;&gt;ROW(AS317)))&gt;0,"Cruzado","Sin cruce")))</f>
        <v>Sin cruce</v>
      </c>
    </row>
    <row r="318" spans="1:46" s="9" customFormat="1" ht="18.75" hidden="1" customHeight="1">
      <c r="C318" s="496" t="s">
        <v>572</v>
      </c>
      <c r="D318" s="479" t="s">
        <v>727</v>
      </c>
      <c r="E318" s="479">
        <v>20261</v>
      </c>
      <c r="F318" s="503" t="s">
        <v>38</v>
      </c>
      <c r="G318" s="497" t="s">
        <v>80</v>
      </c>
      <c r="H318" s="503" t="s">
        <v>88</v>
      </c>
      <c r="I318" s="503">
        <v>5</v>
      </c>
      <c r="J318" s="503" t="s">
        <v>598</v>
      </c>
      <c r="K318" s="503" t="s">
        <v>51</v>
      </c>
      <c r="L318" s="499" t="s">
        <v>783</v>
      </c>
      <c r="M318" s="535" t="s">
        <v>784</v>
      </c>
      <c r="N318" s="15" t="s">
        <v>710</v>
      </c>
      <c r="O318" s="15" t="s">
        <v>578</v>
      </c>
      <c r="P318" s="503" t="s">
        <v>579</v>
      </c>
      <c r="Q318" s="15">
        <v>0</v>
      </c>
      <c r="R318" s="15">
        <v>2</v>
      </c>
      <c r="S318" s="479">
        <v>2</v>
      </c>
      <c r="T318" s="15">
        <v>3</v>
      </c>
      <c r="U318" s="471"/>
      <c r="V318" s="550">
        <v>20</v>
      </c>
      <c r="W318" s="497">
        <v>7469293</v>
      </c>
      <c r="X318" s="566" t="s">
        <v>246</v>
      </c>
      <c r="Y318" s="15" t="s">
        <v>579</v>
      </c>
      <c r="Z318" s="15"/>
      <c r="AA318" s="15"/>
      <c r="AB318" s="15"/>
      <c r="AC318" s="493"/>
      <c r="AD318" s="15"/>
      <c r="AE318" s="15" t="s">
        <v>785</v>
      </c>
      <c r="AF318" s="497"/>
      <c r="AG318" s="497"/>
      <c r="AH318" s="497" t="s">
        <v>100</v>
      </c>
      <c r="AI318" s="15">
        <v>1</v>
      </c>
      <c r="AJ318" s="15">
        <v>19</v>
      </c>
      <c r="AK318" s="15">
        <v>20</v>
      </c>
      <c r="AL318" s="15">
        <v>21</v>
      </c>
      <c r="AM318" s="15">
        <v>0</v>
      </c>
      <c r="AN318" s="490">
        <f>IF(AJ318="",S318,ROUND(((((AL318/24)+(AM318/1440))-((AJ318/24)+(AK318/1440)))*1440/50),5))</f>
        <v>2</v>
      </c>
      <c r="AO318" s="491">
        <f>AJ318/24+AK318/1440</f>
        <v>0.80555555555555547</v>
      </c>
      <c r="AP318" s="491">
        <f>AL318/24+AM318/1440</f>
        <v>0.875</v>
      </c>
      <c r="AQ318" s="23" t="str" cm="1">
        <f t="array" ref="AQ318">IF(X318="","",IF(SUMPRODUCT((X318=$X$7:$X$2085)*(AI318=$AI$7:$AI$2085)*(AO318=$AO$7:$AO$2085)*(AP318=$AP$7:$AP$2085)*(ROW($X$7:$X$2085)&lt;&gt;ROW(X318))*((S318=0)*($S$7:$S$2085&gt;0)+(S318&gt;0)*($S$7:$S$2085=0)))&gt;0,"SALONES UNIDOS",IF(SUMPRODUCT((X318=$X$7:$X$2085)*(AI318=$AI$7:$AI$2085)*((AO318&lt;$AP$7:$AP$2085)*(AP318&gt;$AO$7:$AO$2085))*(ROW($X$7:$X$2085)&lt;&gt;ROW(X318)))&gt;0,"Cruzado","Sin cruce")))</f>
        <v>Sin cruce</v>
      </c>
      <c r="AR318" s="23" t="str" cm="1">
        <f t="array" ref="AR318">IF(AE318="","",IF(SUMPRODUCT((AE318=$AE$7:$AE$2085)*(AI318=$AI$7:$AI$2085)*(AO318=$AO$7:$AO$2085)*(AP318=$AP$7:$AP$2085)*(ROW($AE$7:$AE$2085)&lt;&gt;ROW(AE318))*((S318=0)*($S$7:$S$2085&gt;0)+(S318&gt;0)*($S$7:$S$2085=0)))&gt;0,"SALONES UNIDOS",IF(SUMPRODUCT((AE318=$AE$7:$AE$2085)*(AI318=$AI$7:$AI$2085)*((AO318&lt;$AP$7:$AP$2085)*(AP318&gt;$AO$7:$AO$2085))*(ROW($AE$7:$AE$2085)&lt;&gt;ROW(AE318)))&gt;0,"Cruzado","Sin cruce")))</f>
        <v>Sin cruce</v>
      </c>
      <c r="AS318" s="94" t="str">
        <f t="shared" si="5"/>
        <v>OB5FILIALB</v>
      </c>
      <c r="AT318" s="94" t="str" cm="1">
        <f t="array" ref="AT318">IF(AS318="","",IF(SUMPRODUCT((AS318=$AS$7:$AS$2085)*(AI318=$AI$7:$AI$2085)*(AO318=$AO$7:$AO$2085)*(AP318=$AP$7:$AP$2085)*(ROW($AS$7:$AS$2085)&lt;&gt;ROW(AS318))*((S318=0)*($S$7:$S$2085&gt;0)+(S318&gt;0)*($S$7:$S$2085=0)))&gt;0,"SALONES UNIDOS",IF(SUMPRODUCT((AS318=$AS$7:$AS$2085)*(AI318=$AI$7:$AI$2085)*((AO318&lt;$AP$7:$AP$2085)*(AP318&gt;$AO$7:$AO$2085))*(ROW($AS$7:$AS$2085)&lt;&gt;ROW(AS318)))&gt;0,"Cruzado","Sin cruce")))</f>
        <v>Sin cruce</v>
      </c>
    </row>
    <row r="319" spans="1:46" s="9" customFormat="1" ht="18.75" hidden="1" customHeight="1">
      <c r="C319" s="496" t="s">
        <v>572</v>
      </c>
      <c r="D319" s="479" t="s">
        <v>727</v>
      </c>
      <c r="E319" s="479">
        <v>20261</v>
      </c>
      <c r="F319" s="503" t="s">
        <v>38</v>
      </c>
      <c r="G319" s="497" t="s">
        <v>80</v>
      </c>
      <c r="H319" s="503" t="s">
        <v>88</v>
      </c>
      <c r="I319" s="503">
        <v>5</v>
      </c>
      <c r="J319" s="503" t="s">
        <v>51</v>
      </c>
      <c r="K319" s="503" t="s">
        <v>51</v>
      </c>
      <c r="L319" s="499" t="s">
        <v>786</v>
      </c>
      <c r="M319" s="535" t="s">
        <v>673</v>
      </c>
      <c r="N319" s="15" t="s">
        <v>710</v>
      </c>
      <c r="O319" s="15" t="s">
        <v>578</v>
      </c>
      <c r="P319" s="503" t="s">
        <v>579</v>
      </c>
      <c r="Q319" s="15">
        <v>3</v>
      </c>
      <c r="R319" s="15">
        <v>0</v>
      </c>
      <c r="S319" s="479">
        <v>3</v>
      </c>
      <c r="T319" s="15">
        <v>4</v>
      </c>
      <c r="U319" s="471"/>
      <c r="V319" s="550">
        <v>40</v>
      </c>
      <c r="W319" s="497">
        <v>9100625</v>
      </c>
      <c r="X319" s="566" t="s">
        <v>227</v>
      </c>
      <c r="Y319" s="15" t="s">
        <v>579</v>
      </c>
      <c r="Z319" s="15"/>
      <c r="AA319" s="15"/>
      <c r="AB319" s="15"/>
      <c r="AC319" s="15" t="s">
        <v>787</v>
      </c>
      <c r="AD319" s="15"/>
      <c r="AE319" s="479"/>
      <c r="AF319" s="497"/>
      <c r="AG319" s="497"/>
      <c r="AH319" s="497" t="s">
        <v>582</v>
      </c>
      <c r="AI319" s="15">
        <v>4</v>
      </c>
      <c r="AJ319" s="15">
        <v>7</v>
      </c>
      <c r="AK319" s="15">
        <v>40</v>
      </c>
      <c r="AL319" s="15">
        <v>10</v>
      </c>
      <c r="AM319" s="15">
        <v>10</v>
      </c>
      <c r="AN319" s="490">
        <f>IF(AJ319="",S319,ROUND(((((AL319/24)+(AM319/1440))-((AJ319/24)+(AK319/1440)))*1440/50),5))</f>
        <v>3</v>
      </c>
      <c r="AO319" s="491">
        <f>AJ319/24+AK319/1440</f>
        <v>0.31944444444444448</v>
      </c>
      <c r="AP319" s="491">
        <f>AL319/24+AM319/1440</f>
        <v>0.4236111111111111</v>
      </c>
      <c r="AQ319" s="23" t="str" cm="1">
        <f t="array" ref="AQ319">IF(X319="","",IF(SUMPRODUCT((X319=$X$7:$X$2085)*(AI319=$AI$7:$AI$2085)*(AO319=$AO$7:$AO$2085)*(AP319=$AP$7:$AP$2085)*(ROW($X$7:$X$2085)&lt;&gt;ROW(X319))*((S319=0)*($S$7:$S$2085&gt;0)+(S319&gt;0)*($S$7:$S$2085=0)))&gt;0,"SALONES UNIDOS",IF(SUMPRODUCT((X319=$X$7:$X$2085)*(AI319=$AI$7:$AI$2085)*((AO319&lt;$AP$7:$AP$2085)*(AP319&gt;$AO$7:$AO$2085))*(ROW($X$7:$X$2085)&lt;&gt;ROW(X319)))&gt;0,"Cruzado","Sin cruce")))</f>
        <v>Sin cruce</v>
      </c>
      <c r="AR319" s="23" t="str" cm="1">
        <f t="array" ref="AR319">IF(AE319="","",IF(SUMPRODUCT((AE319=$AE$7:$AE$2085)*(AI319=$AI$7:$AI$2085)*(AO319=$AO$7:$AO$2085)*(AP319=$AP$7:$AP$2085)*(ROW($AE$7:$AE$2085)&lt;&gt;ROW(AE319))*((S319=0)*($S$7:$S$2085&gt;0)+(S319&gt;0)*($S$7:$S$2085=0)))&gt;0,"SALONES UNIDOS",IF(SUMPRODUCT((AE319=$AE$7:$AE$2085)*(AI319=$AI$7:$AI$2085)*((AO319&lt;$AP$7:$AP$2085)*(AP319&gt;$AO$7:$AO$2085))*(ROW($AE$7:$AE$2085)&lt;&gt;ROW(AE319)))&gt;0,"Cruzado","Sin cruce")))</f>
        <v/>
      </c>
      <c r="AS319" s="94" t="str">
        <f t="shared" si="5"/>
        <v>OB5FILIALB</v>
      </c>
      <c r="AT319" s="94" t="str" cm="1">
        <f t="array" ref="AT319">IF(AS319="","",IF(SUMPRODUCT((AS319=$AS$7:$AS$2085)*(AI319=$AI$7:$AI$2085)*(AO319=$AO$7:$AO$2085)*(AP319=$AP$7:$AP$2085)*(ROW($AS$7:$AS$2085)&lt;&gt;ROW(AS319))*((S319=0)*($S$7:$S$2085&gt;0)+(S319&gt;0)*($S$7:$S$2085=0)))&gt;0,"SALONES UNIDOS",IF(SUMPRODUCT((AS319=$AS$7:$AS$2085)*(AI319=$AI$7:$AI$2085)*((AO319&lt;$AP$7:$AP$2085)*(AP319&gt;$AO$7:$AO$2085))*(ROW($AS$7:$AS$2085)&lt;&gt;ROW(AS319)))&gt;0,"Cruzado","Sin cruce")))</f>
        <v>Sin cruce</v>
      </c>
    </row>
    <row r="320" spans="1:46" s="9" customFormat="1" ht="18.75" hidden="1" customHeight="1">
      <c r="C320" s="496" t="s">
        <v>572</v>
      </c>
      <c r="D320" s="479" t="s">
        <v>727</v>
      </c>
      <c r="E320" s="479">
        <v>20261</v>
      </c>
      <c r="F320" s="503" t="s">
        <v>38</v>
      </c>
      <c r="G320" s="497" t="s">
        <v>80</v>
      </c>
      <c r="H320" s="503" t="s">
        <v>88</v>
      </c>
      <c r="I320" s="503">
        <v>5</v>
      </c>
      <c r="J320" s="503" t="s">
        <v>597</v>
      </c>
      <c r="K320" s="503" t="s">
        <v>51</v>
      </c>
      <c r="L320" s="499" t="s">
        <v>786</v>
      </c>
      <c r="M320" s="535" t="s">
        <v>673</v>
      </c>
      <c r="N320" s="15" t="s">
        <v>710</v>
      </c>
      <c r="O320" s="15" t="s">
        <v>578</v>
      </c>
      <c r="P320" s="503" t="s">
        <v>579</v>
      </c>
      <c r="Q320" s="15">
        <v>0</v>
      </c>
      <c r="R320" s="15">
        <v>2</v>
      </c>
      <c r="S320" s="479">
        <v>2</v>
      </c>
      <c r="T320" s="15">
        <v>4</v>
      </c>
      <c r="U320" s="471"/>
      <c r="V320" s="550">
        <v>20</v>
      </c>
      <c r="W320" s="497">
        <v>9100625</v>
      </c>
      <c r="X320" s="566" t="s">
        <v>227</v>
      </c>
      <c r="Y320" s="15" t="s">
        <v>579</v>
      </c>
      <c r="Z320" s="15"/>
      <c r="AA320" s="15"/>
      <c r="AB320" s="15"/>
      <c r="AC320" s="493"/>
      <c r="AD320" s="15"/>
      <c r="AE320" s="15" t="s">
        <v>634</v>
      </c>
      <c r="AF320" s="497"/>
      <c r="AG320" s="497"/>
      <c r="AH320" s="497" t="s">
        <v>100</v>
      </c>
      <c r="AI320" s="15">
        <v>4</v>
      </c>
      <c r="AJ320" s="15">
        <v>10</v>
      </c>
      <c r="AK320" s="15">
        <v>10</v>
      </c>
      <c r="AL320" s="15">
        <v>11</v>
      </c>
      <c r="AM320" s="15">
        <v>50</v>
      </c>
      <c r="AN320" s="490">
        <f>IF(AJ320="",S320,ROUND(((((AL320/24)+(AM320/1440))-((AJ320/24)+(AK320/1440)))*1440/50),5))</f>
        <v>2</v>
      </c>
      <c r="AO320" s="491">
        <f>AJ320/24+AK320/1440</f>
        <v>0.4236111111111111</v>
      </c>
      <c r="AP320" s="491">
        <f>AL320/24+AM320/1440</f>
        <v>0.49305555555555552</v>
      </c>
      <c r="AQ320" s="23" t="str" cm="1">
        <f t="array" ref="AQ320">IF(X320="","",IF(SUMPRODUCT((X320=$X$7:$X$2085)*(AI320=$AI$7:$AI$2085)*(AO320=$AO$7:$AO$2085)*(AP320=$AP$7:$AP$2085)*(ROW($X$7:$X$2085)&lt;&gt;ROW(X320))*((S320=0)*($S$7:$S$2085&gt;0)+(S320&gt;0)*($S$7:$S$2085=0)))&gt;0,"SALONES UNIDOS",IF(SUMPRODUCT((X320=$X$7:$X$2085)*(AI320=$AI$7:$AI$2085)*((AO320&lt;$AP$7:$AP$2085)*(AP320&gt;$AO$7:$AO$2085))*(ROW($X$7:$X$2085)&lt;&gt;ROW(X320)))&gt;0,"Cruzado","Sin cruce")))</f>
        <v>Sin cruce</v>
      </c>
      <c r="AR320" s="23" t="str" cm="1">
        <f t="array" ref="AR320">IF(AE320="","",IF(SUMPRODUCT((AE320=$AE$7:$AE$2085)*(AI320=$AI$7:$AI$2085)*(AO320=$AO$7:$AO$2085)*(AP320=$AP$7:$AP$2085)*(ROW($AE$7:$AE$2085)&lt;&gt;ROW(AE320))*((S320=0)*($S$7:$S$2085&gt;0)+(S320&gt;0)*($S$7:$S$2085=0)))&gt;0,"SALONES UNIDOS",IF(SUMPRODUCT((AE320=$AE$7:$AE$2085)*(AI320=$AI$7:$AI$2085)*((AO320&lt;$AP$7:$AP$2085)*(AP320&gt;$AO$7:$AO$2085))*(ROW($AE$7:$AE$2085)&lt;&gt;ROW(AE320)))&gt;0,"Cruzado","Sin cruce")))</f>
        <v>Sin cruce</v>
      </c>
      <c r="AS320" s="94" t="str">
        <f t="shared" si="5"/>
        <v>OB5FILIALB</v>
      </c>
      <c r="AT320" s="94" t="str" cm="1">
        <f t="array" ref="AT320">IF(AS320="","",IF(SUMPRODUCT((AS320=$AS$7:$AS$2085)*(AI320=$AI$7:$AI$2085)*(AO320=$AO$7:$AO$2085)*(AP320=$AP$7:$AP$2085)*(ROW($AS$7:$AS$2085)&lt;&gt;ROW(AS320))*((S320=0)*($S$7:$S$2085&gt;0)+(S320&gt;0)*($S$7:$S$2085=0)))&gt;0,"SALONES UNIDOS",IF(SUMPRODUCT((AS320=$AS$7:$AS$2085)*(AI320=$AI$7:$AI$2085)*((AO320&lt;$AP$7:$AP$2085)*(AP320&gt;$AO$7:$AO$2085))*(ROW($AS$7:$AS$2085)&lt;&gt;ROW(AS320)))&gt;0,"Cruzado","Sin cruce")))</f>
        <v>Sin cruce</v>
      </c>
    </row>
    <row r="321" spans="1:46" s="9" customFormat="1" ht="18.75" hidden="1" customHeight="1">
      <c r="C321" s="496" t="s">
        <v>572</v>
      </c>
      <c r="D321" s="479" t="s">
        <v>727</v>
      </c>
      <c r="E321" s="479">
        <v>20261</v>
      </c>
      <c r="F321" s="503" t="s">
        <v>38</v>
      </c>
      <c r="G321" s="497" t="s">
        <v>80</v>
      </c>
      <c r="H321" s="503" t="s">
        <v>88</v>
      </c>
      <c r="I321" s="503">
        <v>5</v>
      </c>
      <c r="J321" s="503" t="s">
        <v>598</v>
      </c>
      <c r="K321" s="503" t="s">
        <v>51</v>
      </c>
      <c r="L321" s="499" t="s">
        <v>786</v>
      </c>
      <c r="M321" s="535" t="s">
        <v>673</v>
      </c>
      <c r="N321" s="15" t="s">
        <v>710</v>
      </c>
      <c r="O321" s="15" t="s">
        <v>578</v>
      </c>
      <c r="P321" s="503" t="s">
        <v>579</v>
      </c>
      <c r="Q321" s="15">
        <v>0</v>
      </c>
      <c r="R321" s="15">
        <v>2</v>
      </c>
      <c r="S321" s="479">
        <v>2</v>
      </c>
      <c r="T321" s="15">
        <v>4</v>
      </c>
      <c r="U321" s="471"/>
      <c r="V321" s="550">
        <v>20</v>
      </c>
      <c r="W321" s="497">
        <v>9100625</v>
      </c>
      <c r="X321" s="566" t="s">
        <v>227</v>
      </c>
      <c r="Y321" s="15" t="s">
        <v>579</v>
      </c>
      <c r="Z321" s="15"/>
      <c r="AA321" s="15"/>
      <c r="AB321" s="15"/>
      <c r="AC321" s="493"/>
      <c r="AD321" s="15"/>
      <c r="AE321" s="15" t="s">
        <v>634</v>
      </c>
      <c r="AF321" s="497"/>
      <c r="AG321" s="497"/>
      <c r="AH321" s="497" t="s">
        <v>100</v>
      </c>
      <c r="AI321" s="15">
        <v>4</v>
      </c>
      <c r="AJ321" s="15">
        <v>11</v>
      </c>
      <c r="AK321" s="15">
        <v>50</v>
      </c>
      <c r="AL321" s="15">
        <v>13</v>
      </c>
      <c r="AM321" s="15">
        <v>30</v>
      </c>
      <c r="AN321" s="490">
        <f>IF(AJ321="",S321,ROUND(((((AL321/24)+(AM321/1440))-((AJ321/24)+(AK321/1440)))*1440/50),5))</f>
        <v>2</v>
      </c>
      <c r="AO321" s="491">
        <f>AJ321/24+AK321/1440</f>
        <v>0.49305555555555552</v>
      </c>
      <c r="AP321" s="491">
        <f>AL321/24+AM321/1440</f>
        <v>0.5625</v>
      </c>
      <c r="AQ321" s="23" t="str" cm="1">
        <f t="array" ref="AQ321">IF(X321="","",IF(SUMPRODUCT((X321=$X$7:$X$2085)*(AI321=$AI$7:$AI$2085)*(AO321=$AO$7:$AO$2085)*(AP321=$AP$7:$AP$2085)*(ROW($X$7:$X$2085)&lt;&gt;ROW(X321))*((S321=0)*($S$7:$S$2085&gt;0)+(S321&gt;0)*($S$7:$S$2085=0)))&gt;0,"SALONES UNIDOS",IF(SUMPRODUCT((X321=$X$7:$X$2085)*(AI321=$AI$7:$AI$2085)*((AO321&lt;$AP$7:$AP$2085)*(AP321&gt;$AO$7:$AO$2085))*(ROW($X$7:$X$2085)&lt;&gt;ROW(X321)))&gt;0,"Cruzado","Sin cruce")))</f>
        <v>Sin cruce</v>
      </c>
      <c r="AR321" s="23" t="str" cm="1">
        <f t="array" ref="AR321">IF(AE321="","",IF(SUMPRODUCT((AE321=$AE$7:$AE$2085)*(AI321=$AI$7:$AI$2085)*(AO321=$AO$7:$AO$2085)*(AP321=$AP$7:$AP$2085)*(ROW($AE$7:$AE$2085)&lt;&gt;ROW(AE321))*((S321=0)*($S$7:$S$2085&gt;0)+(S321&gt;0)*($S$7:$S$2085=0)))&gt;0,"SALONES UNIDOS",IF(SUMPRODUCT((AE321=$AE$7:$AE$2085)*(AI321=$AI$7:$AI$2085)*((AO321&lt;$AP$7:$AP$2085)*(AP321&gt;$AO$7:$AO$2085))*(ROW($AE$7:$AE$2085)&lt;&gt;ROW(AE321)))&gt;0,"Cruzado","Sin cruce")))</f>
        <v>Sin cruce</v>
      </c>
      <c r="AS321" s="94" t="str">
        <f t="shared" si="5"/>
        <v>OB5FILIALB</v>
      </c>
      <c r="AT321" s="94" t="str" cm="1">
        <f t="array" ref="AT321">IF(AS321="","",IF(SUMPRODUCT((AS321=$AS$7:$AS$2085)*(AI321=$AI$7:$AI$2085)*(AO321=$AO$7:$AO$2085)*(AP321=$AP$7:$AP$2085)*(ROW($AS$7:$AS$2085)&lt;&gt;ROW(AS321))*((S321=0)*($S$7:$S$2085&gt;0)+(S321&gt;0)*($S$7:$S$2085=0)))&gt;0,"SALONES UNIDOS",IF(SUMPRODUCT((AS321=$AS$7:$AS$2085)*(AI321=$AI$7:$AI$2085)*((AO321&lt;$AP$7:$AP$2085)*(AP321&gt;$AO$7:$AO$2085))*(ROW($AS$7:$AS$2085)&lt;&gt;ROW(AS321)))&gt;0,"Cruzado","Sin cruce")))</f>
        <v>Sin cruce</v>
      </c>
    </row>
    <row r="322" spans="1:46" s="9" customFormat="1" ht="18.75" hidden="1" customHeight="1">
      <c r="A322" s="118"/>
      <c r="B322" s="118"/>
      <c r="C322" s="496" t="s">
        <v>572</v>
      </c>
      <c r="D322" s="479" t="s">
        <v>727</v>
      </c>
      <c r="E322" s="479">
        <v>20261</v>
      </c>
      <c r="F322" s="503" t="s">
        <v>38</v>
      </c>
      <c r="G322" s="497" t="s">
        <v>80</v>
      </c>
      <c r="H322" s="503" t="s">
        <v>88</v>
      </c>
      <c r="I322" s="503">
        <v>6</v>
      </c>
      <c r="J322" s="503" t="s">
        <v>41</v>
      </c>
      <c r="K322" s="503" t="s">
        <v>41</v>
      </c>
      <c r="L322" s="499" t="s">
        <v>788</v>
      </c>
      <c r="M322" s="535" t="s">
        <v>789</v>
      </c>
      <c r="N322" s="15" t="s">
        <v>577</v>
      </c>
      <c r="O322" s="15" t="s">
        <v>578</v>
      </c>
      <c r="P322" s="497" t="s">
        <v>624</v>
      </c>
      <c r="Q322" s="15">
        <v>2</v>
      </c>
      <c r="R322" s="15">
        <v>0</v>
      </c>
      <c r="S322" s="479">
        <v>2</v>
      </c>
      <c r="T322" s="15">
        <v>3</v>
      </c>
      <c r="U322" s="471"/>
      <c r="V322" s="550">
        <v>30</v>
      </c>
      <c r="W322" s="497">
        <v>21461803</v>
      </c>
      <c r="X322" s="566" t="s">
        <v>306</v>
      </c>
      <c r="Y322" s="571" t="s">
        <v>624</v>
      </c>
      <c r="Z322" s="15"/>
      <c r="AA322" s="15"/>
      <c r="AB322" s="15"/>
      <c r="AC322" s="493"/>
      <c r="AD322" s="497"/>
      <c r="AE322" s="479"/>
      <c r="AF322" s="497"/>
      <c r="AG322" s="497"/>
      <c r="AH322" s="497" t="s">
        <v>582</v>
      </c>
      <c r="AI322" s="15">
        <v>5</v>
      </c>
      <c r="AJ322" s="15">
        <v>13</v>
      </c>
      <c r="AK322" s="15">
        <v>30</v>
      </c>
      <c r="AL322" s="15">
        <v>15</v>
      </c>
      <c r="AM322" s="15">
        <v>10</v>
      </c>
      <c r="AN322" s="490">
        <f>IF(AJ322="",S322,ROUND(((((AL322/24)+(AM322/1440))-((AJ322/24)+(AK322/1440)))*1440/50),5))</f>
        <v>2</v>
      </c>
      <c r="AO322" s="491">
        <f>AJ322/24+AK322/1440</f>
        <v>0.5625</v>
      </c>
      <c r="AP322" s="491">
        <f>AL322/24+AM322/1440</f>
        <v>0.63194444444444442</v>
      </c>
      <c r="AQ322" s="23" t="str" cm="1">
        <f t="array" ref="AQ322">IF(X322="","",IF(SUMPRODUCT((X322=$X$7:$X$2085)*(AI322=$AI$7:$AI$2085)*(AO322=$AO$7:$AO$2085)*(AP322=$AP$7:$AP$2085)*(ROW($X$7:$X$2085)&lt;&gt;ROW(X322))*((S322=0)*($S$7:$S$2085&gt;0)+(S322&gt;0)*($S$7:$S$2085=0)))&gt;0,"SALONES UNIDOS",IF(SUMPRODUCT((X322=$X$7:$X$2085)*(AI322=$AI$7:$AI$2085)*((AO322&lt;$AP$7:$AP$2085)*(AP322&gt;$AO$7:$AO$2085))*(ROW($X$7:$X$2085)&lt;&gt;ROW(X322)))&gt;0,"Cruzado","Sin cruce")))</f>
        <v>Sin cruce</v>
      </c>
      <c r="AR322" s="23" t="str" cm="1">
        <f t="array" ref="AR322">IF(AE322="","",IF(SUMPRODUCT((AE322=$AE$7:$AE$2085)*(AI322=$AI$7:$AI$2085)*(AO322=$AO$7:$AO$2085)*(AP322=$AP$7:$AP$2085)*(ROW($AE$7:$AE$2085)&lt;&gt;ROW(AE322))*((S322=0)*($S$7:$S$2085&gt;0)+(S322&gt;0)*($S$7:$S$2085=0)))&gt;0,"SALONES UNIDOS",IF(SUMPRODUCT((AE322=$AE$7:$AE$2085)*(AI322=$AI$7:$AI$2085)*((AO322&lt;$AP$7:$AP$2085)*(AP322&gt;$AO$7:$AO$2085))*(ROW($AE$7:$AE$2085)&lt;&gt;ROW(AE322)))&gt;0,"Cruzado","Sin cruce")))</f>
        <v/>
      </c>
      <c r="AS322" s="94" t="str">
        <f t="shared" si="5"/>
        <v>OB6FILIALA</v>
      </c>
      <c r="AT322" s="94" t="str" cm="1">
        <f t="array" ref="AT322">IF(AS322="","",IF(SUMPRODUCT((AS322=$AS$7:$AS$2085)*(AI322=$AI$7:$AI$2085)*(AO322=$AO$7:$AO$2085)*(AP322=$AP$7:$AP$2085)*(ROW($AS$7:$AS$2085)&lt;&gt;ROW(AS322))*((S322=0)*($S$7:$S$2085&gt;0)+(S322&gt;0)*($S$7:$S$2085=0)))&gt;0,"SALONES UNIDOS",IF(SUMPRODUCT((AS322=$AS$7:$AS$2085)*(AI322=$AI$7:$AI$2085)*((AO322&lt;$AP$7:$AP$2085)*(AP322&gt;$AO$7:$AO$2085))*(ROW($AS$7:$AS$2085)&lt;&gt;ROW(AS322)))&gt;0,"Cruzado","Sin cruce")))</f>
        <v>Sin cruce</v>
      </c>
    </row>
    <row r="323" spans="1:46" s="9" customFormat="1" ht="18.75" hidden="1" customHeight="1">
      <c r="A323" s="118"/>
      <c r="B323" s="118"/>
      <c r="C323" s="496" t="s">
        <v>572</v>
      </c>
      <c r="D323" s="479" t="s">
        <v>727</v>
      </c>
      <c r="E323" s="479">
        <v>20261</v>
      </c>
      <c r="F323" s="503" t="s">
        <v>38</v>
      </c>
      <c r="G323" s="497" t="s">
        <v>80</v>
      </c>
      <c r="H323" s="503" t="s">
        <v>88</v>
      </c>
      <c r="I323" s="503">
        <v>6</v>
      </c>
      <c r="J323" s="503" t="s">
        <v>574</v>
      </c>
      <c r="K323" s="503" t="s">
        <v>41</v>
      </c>
      <c r="L323" s="499" t="s">
        <v>788</v>
      </c>
      <c r="M323" s="535" t="s">
        <v>789</v>
      </c>
      <c r="N323" s="15" t="s">
        <v>577</v>
      </c>
      <c r="O323" s="15" t="s">
        <v>578</v>
      </c>
      <c r="P323" s="497" t="s">
        <v>624</v>
      </c>
      <c r="Q323" s="15">
        <v>0</v>
      </c>
      <c r="R323" s="15">
        <v>2</v>
      </c>
      <c r="S323" s="479">
        <v>2</v>
      </c>
      <c r="T323" s="15">
        <v>3</v>
      </c>
      <c r="U323" s="471"/>
      <c r="V323" s="550">
        <v>15</v>
      </c>
      <c r="W323" s="497">
        <v>21461803</v>
      </c>
      <c r="X323" s="566" t="s">
        <v>306</v>
      </c>
      <c r="Y323" s="571" t="s">
        <v>624</v>
      </c>
      <c r="Z323" s="15"/>
      <c r="AA323" s="15"/>
      <c r="AB323" s="15"/>
      <c r="AC323" s="493"/>
      <c r="AD323" s="497"/>
      <c r="AE323" s="479"/>
      <c r="AF323" s="497"/>
      <c r="AG323" s="497"/>
      <c r="AH323" s="497" t="s">
        <v>100</v>
      </c>
      <c r="AI323" s="15">
        <v>5</v>
      </c>
      <c r="AJ323" s="15">
        <v>15</v>
      </c>
      <c r="AK323" s="15">
        <v>10</v>
      </c>
      <c r="AL323" s="15">
        <v>16</v>
      </c>
      <c r="AM323" s="15">
        <v>50</v>
      </c>
      <c r="AN323" s="490">
        <f>IF(AJ323="",S323,ROUND(((((AL323/24)+(AM323/1440))-((AJ323/24)+(AK323/1440)))*1440/50),5))</f>
        <v>2</v>
      </c>
      <c r="AO323" s="491">
        <f>AJ323/24+AK323/1440</f>
        <v>0.63194444444444442</v>
      </c>
      <c r="AP323" s="491">
        <f>AL323/24+AM323/1440</f>
        <v>0.70138888888888884</v>
      </c>
      <c r="AQ323" s="23" t="str" cm="1">
        <f t="array" ref="AQ323">IF(X323="","",IF(SUMPRODUCT((X323=$X$7:$X$2085)*(AI323=$AI$7:$AI$2085)*(AO323=$AO$7:$AO$2085)*(AP323=$AP$7:$AP$2085)*(ROW($X$7:$X$2085)&lt;&gt;ROW(X323))*((S323=0)*($S$7:$S$2085&gt;0)+(S323&gt;0)*($S$7:$S$2085=0)))&gt;0,"SALONES UNIDOS",IF(SUMPRODUCT((X323=$X$7:$X$2085)*(AI323=$AI$7:$AI$2085)*((AO323&lt;$AP$7:$AP$2085)*(AP323&gt;$AO$7:$AO$2085))*(ROW($X$7:$X$2085)&lt;&gt;ROW(X323)))&gt;0,"Cruzado","Sin cruce")))</f>
        <v>Sin cruce</v>
      </c>
      <c r="AR323" s="23" t="str" cm="1">
        <f t="array" ref="AR323">IF(AE323="","",IF(SUMPRODUCT((AE323=$AE$7:$AE$2085)*(AI323=$AI$7:$AI$2085)*(AO323=$AO$7:$AO$2085)*(AP323=$AP$7:$AP$2085)*(ROW($AE$7:$AE$2085)&lt;&gt;ROW(AE323))*((S323=0)*($S$7:$S$2085&gt;0)+(S323&gt;0)*($S$7:$S$2085=0)))&gt;0,"SALONES UNIDOS",IF(SUMPRODUCT((AE323=$AE$7:$AE$2085)*(AI323=$AI$7:$AI$2085)*((AO323&lt;$AP$7:$AP$2085)*(AP323&gt;$AO$7:$AO$2085))*(ROW($AE$7:$AE$2085)&lt;&gt;ROW(AE323)))&gt;0,"Cruzado","Sin cruce")))</f>
        <v/>
      </c>
      <c r="AS323" s="94" t="str">
        <f t="shared" si="5"/>
        <v>OB6FILIALA</v>
      </c>
      <c r="AT323" s="94" t="str" cm="1">
        <f t="array" ref="AT323">IF(AS323="","",IF(SUMPRODUCT((AS323=$AS$7:$AS$2085)*(AI323=$AI$7:$AI$2085)*(AO323=$AO$7:$AO$2085)*(AP323=$AP$7:$AP$2085)*(ROW($AS$7:$AS$2085)&lt;&gt;ROW(AS323))*((S323=0)*($S$7:$S$2085&gt;0)+(S323&gt;0)*($S$7:$S$2085=0)))&gt;0,"SALONES UNIDOS",IF(SUMPRODUCT((AS323=$AS$7:$AS$2085)*(AI323=$AI$7:$AI$2085)*((AO323&lt;$AP$7:$AP$2085)*(AP323&gt;$AO$7:$AO$2085))*(ROW($AS$7:$AS$2085)&lt;&gt;ROW(AS323)))&gt;0,"Cruzado","Sin cruce")))</f>
        <v>Sin cruce</v>
      </c>
    </row>
    <row r="324" spans="1:46" s="9" customFormat="1" ht="18.75" hidden="1" customHeight="1">
      <c r="A324" s="118"/>
      <c r="B324" s="118"/>
      <c r="C324" s="496" t="s">
        <v>572</v>
      </c>
      <c r="D324" s="479" t="s">
        <v>727</v>
      </c>
      <c r="E324" s="479">
        <v>20261</v>
      </c>
      <c r="F324" s="503" t="s">
        <v>38</v>
      </c>
      <c r="G324" s="497" t="s">
        <v>80</v>
      </c>
      <c r="H324" s="503" t="s">
        <v>88</v>
      </c>
      <c r="I324" s="503">
        <v>6</v>
      </c>
      <c r="J324" s="503" t="s">
        <v>583</v>
      </c>
      <c r="K324" s="503" t="s">
        <v>41</v>
      </c>
      <c r="L324" s="499" t="s">
        <v>788</v>
      </c>
      <c r="M324" s="535" t="s">
        <v>789</v>
      </c>
      <c r="N324" s="15" t="s">
        <v>577</v>
      </c>
      <c r="O324" s="15" t="s">
        <v>578</v>
      </c>
      <c r="P324" s="497" t="s">
        <v>624</v>
      </c>
      <c r="Q324" s="15">
        <v>0</v>
      </c>
      <c r="R324" s="15">
        <v>2</v>
      </c>
      <c r="S324" s="479">
        <v>2</v>
      </c>
      <c r="T324" s="15">
        <v>3</v>
      </c>
      <c r="U324" s="471"/>
      <c r="V324" s="550">
        <v>15</v>
      </c>
      <c r="W324" s="497">
        <v>21461803</v>
      </c>
      <c r="X324" s="566" t="s">
        <v>306</v>
      </c>
      <c r="Y324" s="571" t="s">
        <v>624</v>
      </c>
      <c r="Z324" s="15"/>
      <c r="AA324" s="15"/>
      <c r="AB324" s="15"/>
      <c r="AC324" s="493"/>
      <c r="AD324" s="497"/>
      <c r="AE324" s="479"/>
      <c r="AF324" s="497"/>
      <c r="AG324" s="497"/>
      <c r="AH324" s="497" t="s">
        <v>100</v>
      </c>
      <c r="AI324" s="15">
        <v>5</v>
      </c>
      <c r="AJ324" s="15">
        <v>16</v>
      </c>
      <c r="AK324" s="15">
        <v>50</v>
      </c>
      <c r="AL324" s="15">
        <v>18</v>
      </c>
      <c r="AM324" s="15">
        <v>30</v>
      </c>
      <c r="AN324" s="490">
        <f>IF(AJ324="",S324,ROUND(((((AL324/24)+(AM324/1440))-((AJ324/24)+(AK324/1440)))*1440/50),5))</f>
        <v>2</v>
      </c>
      <c r="AO324" s="491">
        <f>AJ324/24+AK324/1440</f>
        <v>0.70138888888888884</v>
      </c>
      <c r="AP324" s="491">
        <f>AL324/24+AM324/1440</f>
        <v>0.77083333333333337</v>
      </c>
      <c r="AQ324" s="23" t="str" cm="1">
        <f t="array" ref="AQ324">IF(X324="","",IF(SUMPRODUCT((X324=$X$7:$X$2085)*(AI324=$AI$7:$AI$2085)*(AO324=$AO$7:$AO$2085)*(AP324=$AP$7:$AP$2085)*(ROW($X$7:$X$2085)&lt;&gt;ROW(X324))*((S324=0)*($S$7:$S$2085&gt;0)+(S324&gt;0)*($S$7:$S$2085=0)))&gt;0,"SALONES UNIDOS",IF(SUMPRODUCT((X324=$X$7:$X$2085)*(AI324=$AI$7:$AI$2085)*((AO324&lt;$AP$7:$AP$2085)*(AP324&gt;$AO$7:$AO$2085))*(ROW($X$7:$X$2085)&lt;&gt;ROW(X324)))&gt;0,"Cruzado","Sin cruce")))</f>
        <v>Sin cruce</v>
      </c>
      <c r="AR324" s="23" t="str" cm="1">
        <f t="array" ref="AR324">IF(AE324="","",IF(SUMPRODUCT((AE324=$AE$7:$AE$2085)*(AI324=$AI$7:$AI$2085)*(AO324=$AO$7:$AO$2085)*(AP324=$AP$7:$AP$2085)*(ROW($AE$7:$AE$2085)&lt;&gt;ROW(AE324))*((S324=0)*($S$7:$S$2085&gt;0)+(S324&gt;0)*($S$7:$S$2085=0)))&gt;0,"SALONES UNIDOS",IF(SUMPRODUCT((AE324=$AE$7:$AE$2085)*(AI324=$AI$7:$AI$2085)*((AO324&lt;$AP$7:$AP$2085)*(AP324&gt;$AO$7:$AO$2085))*(ROW($AE$7:$AE$2085)&lt;&gt;ROW(AE324)))&gt;0,"Cruzado","Sin cruce")))</f>
        <v/>
      </c>
      <c r="AS324" s="94" t="str">
        <f t="shared" si="5"/>
        <v>OB6FILIALA</v>
      </c>
      <c r="AT324" s="94" t="str" cm="1">
        <f t="array" ref="AT324">IF(AS324="","",IF(SUMPRODUCT((AS324=$AS$7:$AS$2085)*(AI324=$AI$7:$AI$2085)*(AO324=$AO$7:$AO$2085)*(AP324=$AP$7:$AP$2085)*(ROW($AS$7:$AS$2085)&lt;&gt;ROW(AS324))*((S324=0)*($S$7:$S$2085&gt;0)+(S324&gt;0)*($S$7:$S$2085=0)))&gt;0,"SALONES UNIDOS",IF(SUMPRODUCT((AS324=$AS$7:$AS$2085)*(AI324=$AI$7:$AI$2085)*((AO324&lt;$AP$7:$AP$2085)*(AP324&gt;$AO$7:$AO$2085))*(ROW($AS$7:$AS$2085)&lt;&gt;ROW(AS324)))&gt;0,"Cruzado","Sin cruce")))</f>
        <v>Sin cruce</v>
      </c>
    </row>
    <row r="325" spans="1:46" s="9" customFormat="1" ht="18.75" hidden="1" customHeight="1">
      <c r="C325" s="496" t="s">
        <v>572</v>
      </c>
      <c r="D325" s="479" t="s">
        <v>727</v>
      </c>
      <c r="E325" s="479">
        <v>20261</v>
      </c>
      <c r="F325" s="503" t="s">
        <v>38</v>
      </c>
      <c r="G325" s="497" t="s">
        <v>80</v>
      </c>
      <c r="H325" s="503" t="s">
        <v>88</v>
      </c>
      <c r="I325" s="503">
        <v>6</v>
      </c>
      <c r="J325" s="503" t="s">
        <v>41</v>
      </c>
      <c r="K325" s="503" t="s">
        <v>41</v>
      </c>
      <c r="L325" s="499" t="s">
        <v>790</v>
      </c>
      <c r="M325" s="535" t="s">
        <v>791</v>
      </c>
      <c r="N325" s="15" t="s">
        <v>710</v>
      </c>
      <c r="O325" s="15" t="s">
        <v>578</v>
      </c>
      <c r="P325" s="497" t="s">
        <v>624</v>
      </c>
      <c r="Q325" s="15">
        <v>4</v>
      </c>
      <c r="R325" s="15">
        <v>0</v>
      </c>
      <c r="S325" s="479">
        <v>4</v>
      </c>
      <c r="T325" s="15">
        <v>4</v>
      </c>
      <c r="U325" s="471"/>
      <c r="V325" s="550">
        <v>30</v>
      </c>
      <c r="W325" s="497">
        <v>45944273</v>
      </c>
      <c r="X325" s="566" t="s">
        <v>379</v>
      </c>
      <c r="Y325" s="571" t="s">
        <v>624</v>
      </c>
      <c r="Z325" s="15"/>
      <c r="AA325" s="15"/>
      <c r="AB325" s="15"/>
      <c r="AC325" s="493"/>
      <c r="AD325" s="497"/>
      <c r="AE325" s="479"/>
      <c r="AF325" s="497"/>
      <c r="AG325" s="497"/>
      <c r="AH325" s="497" t="s">
        <v>582</v>
      </c>
      <c r="AI325" s="15">
        <v>1</v>
      </c>
      <c r="AJ325" s="15">
        <v>8</v>
      </c>
      <c r="AK325" s="15">
        <v>30</v>
      </c>
      <c r="AL325" s="15">
        <v>11</v>
      </c>
      <c r="AM325" s="15">
        <v>50</v>
      </c>
      <c r="AN325" s="490">
        <f>IF(AJ325="",S325,ROUND(((((AL325/24)+(AM325/1440))-((AJ325/24)+(AK325/1440)))*1440/50),5))</f>
        <v>4</v>
      </c>
      <c r="AO325" s="491">
        <f>AJ325/24+AK325/1440</f>
        <v>0.35416666666666663</v>
      </c>
      <c r="AP325" s="491">
        <f>AL325/24+AM325/1440</f>
        <v>0.49305555555555552</v>
      </c>
      <c r="AQ325" s="23" t="str" cm="1">
        <f t="array" ref="AQ325">IF(X325="","",IF(SUMPRODUCT((X325=$X$7:$X$2085)*(AI325=$AI$7:$AI$2085)*(AO325=$AO$7:$AO$2085)*(AP325=$AP$7:$AP$2085)*(ROW($X$7:$X$2085)&lt;&gt;ROW(X325))*((S325=0)*($S$7:$S$2085&gt;0)+(S325&gt;0)*($S$7:$S$2085=0)))&gt;0,"SALONES UNIDOS",IF(SUMPRODUCT((X325=$X$7:$X$2085)*(AI325=$AI$7:$AI$2085)*((AO325&lt;$AP$7:$AP$2085)*(AP325&gt;$AO$7:$AO$2085))*(ROW($X$7:$X$2085)&lt;&gt;ROW(X325)))&gt;0,"Cruzado","Sin cruce")))</f>
        <v>Sin cruce</v>
      </c>
      <c r="AR325" s="23" t="str" cm="1">
        <f t="array" ref="AR325">IF(AE325="","",IF(SUMPRODUCT((AE325=$AE$7:$AE$2085)*(AI325=$AI$7:$AI$2085)*(AO325=$AO$7:$AO$2085)*(AP325=$AP$7:$AP$2085)*(ROW($AE$7:$AE$2085)&lt;&gt;ROW(AE325))*((S325=0)*($S$7:$S$2085&gt;0)+(S325&gt;0)*($S$7:$S$2085=0)))&gt;0,"SALONES UNIDOS",IF(SUMPRODUCT((AE325=$AE$7:$AE$2085)*(AI325=$AI$7:$AI$2085)*((AO325&lt;$AP$7:$AP$2085)*(AP325&gt;$AO$7:$AO$2085))*(ROW($AE$7:$AE$2085)&lt;&gt;ROW(AE325)))&gt;0,"Cruzado","Sin cruce")))</f>
        <v/>
      </c>
      <c r="AS325" s="94" t="str">
        <f t="shared" si="5"/>
        <v>OB6FILIALA</v>
      </c>
      <c r="AT325" s="94" t="str" cm="1">
        <f t="array" ref="AT325">IF(AS325="","",IF(SUMPRODUCT((AS325=$AS$7:$AS$2085)*(AI325=$AI$7:$AI$2085)*(AO325=$AO$7:$AO$2085)*(AP325=$AP$7:$AP$2085)*(ROW($AS$7:$AS$2085)&lt;&gt;ROW(AS325))*((S325=0)*($S$7:$S$2085&gt;0)+(S325&gt;0)*($S$7:$S$2085=0)))&gt;0,"SALONES UNIDOS",IF(SUMPRODUCT((AS325=$AS$7:$AS$2085)*(AI325=$AI$7:$AI$2085)*((AO325&lt;$AP$7:$AP$2085)*(AP325&gt;$AO$7:$AO$2085))*(ROW($AS$7:$AS$2085)&lt;&gt;ROW(AS325)))&gt;0,"Cruzado","Sin cruce")))</f>
        <v>Sin cruce</v>
      </c>
    </row>
    <row r="326" spans="1:46" s="9" customFormat="1" ht="18.75" hidden="1" customHeight="1">
      <c r="C326" s="496" t="s">
        <v>572</v>
      </c>
      <c r="D326" s="479" t="s">
        <v>727</v>
      </c>
      <c r="E326" s="479">
        <v>20261</v>
      </c>
      <c r="F326" s="503" t="s">
        <v>38</v>
      </c>
      <c r="G326" s="497" t="s">
        <v>80</v>
      </c>
      <c r="H326" s="503" t="s">
        <v>88</v>
      </c>
      <c r="I326" s="503">
        <v>6</v>
      </c>
      <c r="J326" s="503" t="s">
        <v>41</v>
      </c>
      <c r="K326" s="503" t="s">
        <v>41</v>
      </c>
      <c r="L326" s="499" t="s">
        <v>792</v>
      </c>
      <c r="M326" s="535" t="s">
        <v>793</v>
      </c>
      <c r="N326" s="15" t="s">
        <v>710</v>
      </c>
      <c r="O326" s="15" t="s">
        <v>578</v>
      </c>
      <c r="P326" s="503" t="s">
        <v>579</v>
      </c>
      <c r="Q326" s="15">
        <v>2</v>
      </c>
      <c r="R326" s="15">
        <v>0</v>
      </c>
      <c r="S326" s="479">
        <v>2</v>
      </c>
      <c r="T326" s="15">
        <v>3</v>
      </c>
      <c r="U326" s="471"/>
      <c r="V326" s="550">
        <v>30</v>
      </c>
      <c r="W326" s="497">
        <v>21400786</v>
      </c>
      <c r="X326" s="566" t="s">
        <v>424</v>
      </c>
      <c r="Y326" s="15" t="s">
        <v>579</v>
      </c>
      <c r="Z326" s="15"/>
      <c r="AA326" s="15"/>
      <c r="AB326" s="15"/>
      <c r="AC326" s="15" t="s">
        <v>611</v>
      </c>
      <c r="AD326" s="15"/>
      <c r="AE326" s="479"/>
      <c r="AF326" s="497"/>
      <c r="AG326" s="497"/>
      <c r="AH326" s="497" t="s">
        <v>582</v>
      </c>
      <c r="AI326" s="15">
        <v>1</v>
      </c>
      <c r="AJ326" s="15">
        <v>16</v>
      </c>
      <c r="AK326" s="15">
        <v>0</v>
      </c>
      <c r="AL326" s="15">
        <v>17</v>
      </c>
      <c r="AM326" s="15">
        <v>40</v>
      </c>
      <c r="AN326" s="490">
        <f>IF(AJ326="",S326,ROUND(((((AL326/24)+(AM326/1440))-((AJ326/24)+(AK326/1440)))*1440/50),5))</f>
        <v>2</v>
      </c>
      <c r="AO326" s="491">
        <f>AJ326/24+AK326/1440</f>
        <v>0.66666666666666663</v>
      </c>
      <c r="AP326" s="491">
        <f>AL326/24+AM326/1440</f>
        <v>0.73611111111111116</v>
      </c>
      <c r="AQ326" s="23" t="str" cm="1">
        <f t="array" ref="AQ326">IF(X326="","",IF(SUMPRODUCT((X326=$X$7:$X$2085)*(AI326=$AI$7:$AI$2085)*(AO326=$AO$7:$AO$2085)*(AP326=$AP$7:$AP$2085)*(ROW($X$7:$X$2085)&lt;&gt;ROW(X326))*((S326=0)*($S$7:$S$2085&gt;0)+(S326&gt;0)*($S$7:$S$2085=0)))&gt;0,"SALONES UNIDOS",IF(SUMPRODUCT((X326=$X$7:$X$2085)*(AI326=$AI$7:$AI$2085)*((AO326&lt;$AP$7:$AP$2085)*(AP326&gt;$AO$7:$AO$2085))*(ROW($X$7:$X$2085)&lt;&gt;ROW(X326)))&gt;0,"Cruzado","Sin cruce")))</f>
        <v>Sin cruce</v>
      </c>
      <c r="AR326" s="23" t="str" cm="1">
        <f t="array" ref="AR326">IF(AE326="","",IF(SUMPRODUCT((AE326=$AE$7:$AE$2085)*(AI326=$AI$7:$AI$2085)*(AO326=$AO$7:$AO$2085)*(AP326=$AP$7:$AP$2085)*(ROW($AE$7:$AE$2085)&lt;&gt;ROW(AE326))*((S326=0)*($S$7:$S$2085&gt;0)+(S326&gt;0)*($S$7:$S$2085=0)))&gt;0,"SALONES UNIDOS",IF(SUMPRODUCT((AE326=$AE$7:$AE$2085)*(AI326=$AI$7:$AI$2085)*((AO326&lt;$AP$7:$AP$2085)*(AP326&gt;$AO$7:$AO$2085))*(ROW($AE$7:$AE$2085)&lt;&gt;ROW(AE326)))&gt;0,"Cruzado","Sin cruce")))</f>
        <v/>
      </c>
      <c r="AS326" s="94" t="str">
        <f t="shared" si="5"/>
        <v>OB6FILIALA</v>
      </c>
      <c r="AT326" s="94" t="str" cm="1">
        <f t="array" ref="AT326">IF(AS326="","",IF(SUMPRODUCT((AS326=$AS$7:$AS$2085)*(AI326=$AI$7:$AI$2085)*(AO326=$AO$7:$AO$2085)*(AP326=$AP$7:$AP$2085)*(ROW($AS$7:$AS$2085)&lt;&gt;ROW(AS326))*((S326=0)*($S$7:$S$2085&gt;0)+(S326&gt;0)*($S$7:$S$2085=0)))&gt;0,"SALONES UNIDOS",IF(SUMPRODUCT((AS326=$AS$7:$AS$2085)*(AI326=$AI$7:$AI$2085)*((AO326&lt;$AP$7:$AP$2085)*(AP326&gt;$AO$7:$AO$2085))*(ROW($AS$7:$AS$2085)&lt;&gt;ROW(AS326)))&gt;0,"Cruzado","Sin cruce")))</f>
        <v>Sin cruce</v>
      </c>
    </row>
    <row r="327" spans="1:46" s="9" customFormat="1" ht="18.75" hidden="1" customHeight="1">
      <c r="C327" s="496" t="s">
        <v>572</v>
      </c>
      <c r="D327" s="479" t="s">
        <v>727</v>
      </c>
      <c r="E327" s="479">
        <v>20261</v>
      </c>
      <c r="F327" s="503" t="s">
        <v>38</v>
      </c>
      <c r="G327" s="497" t="s">
        <v>80</v>
      </c>
      <c r="H327" s="503" t="s">
        <v>88</v>
      </c>
      <c r="I327" s="503">
        <v>6</v>
      </c>
      <c r="J327" s="503" t="s">
        <v>574</v>
      </c>
      <c r="K327" s="503" t="s">
        <v>41</v>
      </c>
      <c r="L327" s="499" t="s">
        <v>792</v>
      </c>
      <c r="M327" s="535" t="s">
        <v>793</v>
      </c>
      <c r="N327" s="15" t="s">
        <v>710</v>
      </c>
      <c r="O327" s="15" t="s">
        <v>578</v>
      </c>
      <c r="P327" s="503" t="s">
        <v>579</v>
      </c>
      <c r="Q327" s="15">
        <v>0</v>
      </c>
      <c r="R327" s="15">
        <v>2</v>
      </c>
      <c r="S327" s="479">
        <v>2</v>
      </c>
      <c r="T327" s="15">
        <v>3</v>
      </c>
      <c r="U327" s="471"/>
      <c r="V327" s="550">
        <v>15</v>
      </c>
      <c r="W327" s="497">
        <v>21400786</v>
      </c>
      <c r="X327" s="566" t="s">
        <v>424</v>
      </c>
      <c r="Y327" s="15" t="s">
        <v>579</v>
      </c>
      <c r="Z327" s="15"/>
      <c r="AA327" s="15"/>
      <c r="AB327" s="15"/>
      <c r="AC327" s="493"/>
      <c r="AD327" s="15"/>
      <c r="AE327" s="15" t="s">
        <v>699</v>
      </c>
      <c r="AF327" s="497"/>
      <c r="AG327" s="497"/>
      <c r="AH327" s="497" t="s">
        <v>100</v>
      </c>
      <c r="AI327" s="15">
        <v>1</v>
      </c>
      <c r="AJ327" s="15">
        <v>17</v>
      </c>
      <c r="AK327" s="15">
        <v>40</v>
      </c>
      <c r="AL327" s="15">
        <v>19</v>
      </c>
      <c r="AM327" s="15">
        <v>20</v>
      </c>
      <c r="AN327" s="490">
        <f>IF(AJ327="",S327,ROUND(((((AL327/24)+(AM327/1440))-((AJ327/24)+(AK327/1440)))*1440/50),5))</f>
        <v>2</v>
      </c>
      <c r="AO327" s="491">
        <f>AJ327/24+AK327/1440</f>
        <v>0.73611111111111116</v>
      </c>
      <c r="AP327" s="491">
        <f>AL327/24+AM327/1440</f>
        <v>0.80555555555555547</v>
      </c>
      <c r="AQ327" s="23" t="str" cm="1">
        <f t="array" ref="AQ327">IF(X327="","",IF(SUMPRODUCT((X327=$X$7:$X$2085)*(AI327=$AI$7:$AI$2085)*(AO327=$AO$7:$AO$2085)*(AP327=$AP$7:$AP$2085)*(ROW($X$7:$X$2085)&lt;&gt;ROW(X327))*((S327=0)*($S$7:$S$2085&gt;0)+(S327&gt;0)*($S$7:$S$2085=0)))&gt;0,"SALONES UNIDOS",IF(SUMPRODUCT((X327=$X$7:$X$2085)*(AI327=$AI$7:$AI$2085)*((AO327&lt;$AP$7:$AP$2085)*(AP327&gt;$AO$7:$AO$2085))*(ROW($X$7:$X$2085)&lt;&gt;ROW(X327)))&gt;0,"Cruzado","Sin cruce")))</f>
        <v>Sin cruce</v>
      </c>
      <c r="AR327" s="23" t="str" cm="1">
        <f t="array" ref="AR327">IF(AE327="","",IF(SUMPRODUCT((AE327=$AE$7:$AE$2085)*(AI327=$AI$7:$AI$2085)*(AO327=$AO$7:$AO$2085)*(AP327=$AP$7:$AP$2085)*(ROW($AE$7:$AE$2085)&lt;&gt;ROW(AE327))*((S327=0)*($S$7:$S$2085&gt;0)+(S327&gt;0)*($S$7:$S$2085=0)))&gt;0,"SALONES UNIDOS",IF(SUMPRODUCT((AE327=$AE$7:$AE$2085)*(AI327=$AI$7:$AI$2085)*((AO327&lt;$AP$7:$AP$2085)*(AP327&gt;$AO$7:$AO$2085))*(ROW($AE$7:$AE$2085)&lt;&gt;ROW(AE327)))&gt;0,"Cruzado","Sin cruce")))</f>
        <v>Sin cruce</v>
      </c>
      <c r="AS327" s="94" t="str">
        <f t="shared" si="5"/>
        <v>OB6FILIALA</v>
      </c>
      <c r="AT327" s="94" t="str" cm="1">
        <f t="array" ref="AT327">IF(AS327="","",IF(SUMPRODUCT((AS327=$AS$7:$AS$2085)*(AI327=$AI$7:$AI$2085)*(AO327=$AO$7:$AO$2085)*(AP327=$AP$7:$AP$2085)*(ROW($AS$7:$AS$2085)&lt;&gt;ROW(AS327))*((S327=0)*($S$7:$S$2085&gt;0)+(S327&gt;0)*($S$7:$S$2085=0)))&gt;0,"SALONES UNIDOS",IF(SUMPRODUCT((AS327=$AS$7:$AS$2085)*(AI327=$AI$7:$AI$2085)*((AO327&lt;$AP$7:$AP$2085)*(AP327&gt;$AO$7:$AO$2085))*(ROW($AS$7:$AS$2085)&lt;&gt;ROW(AS327)))&gt;0,"Cruzado","Sin cruce")))</f>
        <v>Sin cruce</v>
      </c>
    </row>
    <row r="328" spans="1:46" s="9" customFormat="1" ht="18.75" hidden="1" customHeight="1">
      <c r="C328" s="496" t="s">
        <v>572</v>
      </c>
      <c r="D328" s="479" t="s">
        <v>727</v>
      </c>
      <c r="E328" s="479">
        <v>20261</v>
      </c>
      <c r="F328" s="503" t="s">
        <v>38</v>
      </c>
      <c r="G328" s="497" t="s">
        <v>80</v>
      </c>
      <c r="H328" s="503" t="s">
        <v>88</v>
      </c>
      <c r="I328" s="503">
        <v>6</v>
      </c>
      <c r="J328" s="503" t="s">
        <v>583</v>
      </c>
      <c r="K328" s="503" t="s">
        <v>41</v>
      </c>
      <c r="L328" s="499" t="s">
        <v>792</v>
      </c>
      <c r="M328" s="535" t="s">
        <v>793</v>
      </c>
      <c r="N328" s="15" t="s">
        <v>710</v>
      </c>
      <c r="O328" s="15" t="s">
        <v>578</v>
      </c>
      <c r="P328" s="503" t="s">
        <v>579</v>
      </c>
      <c r="Q328" s="15">
        <v>0</v>
      </c>
      <c r="R328" s="15">
        <v>2</v>
      </c>
      <c r="S328" s="479">
        <v>2</v>
      </c>
      <c r="T328" s="15">
        <v>3</v>
      </c>
      <c r="U328" s="471"/>
      <c r="V328" s="550">
        <v>15</v>
      </c>
      <c r="W328" s="497">
        <v>21400786</v>
      </c>
      <c r="X328" s="566" t="s">
        <v>424</v>
      </c>
      <c r="Y328" s="15" t="s">
        <v>579</v>
      </c>
      <c r="Z328" s="15"/>
      <c r="AA328" s="15"/>
      <c r="AB328" s="15"/>
      <c r="AC328" s="493"/>
      <c r="AD328" s="15"/>
      <c r="AE328" s="15" t="s">
        <v>699</v>
      </c>
      <c r="AF328" s="497"/>
      <c r="AG328" s="497"/>
      <c r="AH328" s="497" t="s">
        <v>100</v>
      </c>
      <c r="AI328" s="15">
        <v>1</v>
      </c>
      <c r="AJ328" s="15">
        <v>19</v>
      </c>
      <c r="AK328" s="15">
        <v>20</v>
      </c>
      <c r="AL328" s="15">
        <v>21</v>
      </c>
      <c r="AM328" s="15">
        <v>0</v>
      </c>
      <c r="AN328" s="490">
        <f>IF(AJ328="",S328,ROUND(((((AL328/24)+(AM328/1440))-((AJ328/24)+(AK328/1440)))*1440/50),5))</f>
        <v>2</v>
      </c>
      <c r="AO328" s="491">
        <f>AJ328/24+AK328/1440</f>
        <v>0.80555555555555547</v>
      </c>
      <c r="AP328" s="491">
        <f>AL328/24+AM328/1440</f>
        <v>0.875</v>
      </c>
      <c r="AQ328" s="23" t="str" cm="1">
        <f t="array" ref="AQ328">IF(X328="","",IF(SUMPRODUCT((X328=$X$7:$X$2085)*(AI328=$AI$7:$AI$2085)*(AO328=$AO$7:$AO$2085)*(AP328=$AP$7:$AP$2085)*(ROW($X$7:$X$2085)&lt;&gt;ROW(X328))*((S328=0)*($S$7:$S$2085&gt;0)+(S328&gt;0)*($S$7:$S$2085=0)))&gt;0,"SALONES UNIDOS",IF(SUMPRODUCT((X328=$X$7:$X$2085)*(AI328=$AI$7:$AI$2085)*((AO328&lt;$AP$7:$AP$2085)*(AP328&gt;$AO$7:$AO$2085))*(ROW($X$7:$X$2085)&lt;&gt;ROW(X328)))&gt;0,"Cruzado","Sin cruce")))</f>
        <v>Sin cruce</v>
      </c>
      <c r="AR328" s="23" t="str" cm="1">
        <f t="array" ref="AR328">IF(AE328="","",IF(SUMPRODUCT((AE328=$AE$7:$AE$2085)*(AI328=$AI$7:$AI$2085)*(AO328=$AO$7:$AO$2085)*(AP328=$AP$7:$AP$2085)*(ROW($AE$7:$AE$2085)&lt;&gt;ROW(AE328))*((S328=0)*($S$7:$S$2085&gt;0)+(S328&gt;0)*($S$7:$S$2085=0)))&gt;0,"SALONES UNIDOS",IF(SUMPRODUCT((AE328=$AE$7:$AE$2085)*(AI328=$AI$7:$AI$2085)*((AO328&lt;$AP$7:$AP$2085)*(AP328&gt;$AO$7:$AO$2085))*(ROW($AE$7:$AE$2085)&lt;&gt;ROW(AE328)))&gt;0,"Cruzado","Sin cruce")))</f>
        <v>Sin cruce</v>
      </c>
      <c r="AS328" s="94" t="str">
        <f t="shared" si="5"/>
        <v>OB6FILIALA</v>
      </c>
      <c r="AT328" s="94" t="str" cm="1">
        <f t="array" ref="AT328">IF(AS328="","",IF(SUMPRODUCT((AS328=$AS$7:$AS$2085)*(AI328=$AI$7:$AI$2085)*(AO328=$AO$7:$AO$2085)*(AP328=$AP$7:$AP$2085)*(ROW($AS$7:$AS$2085)&lt;&gt;ROW(AS328))*((S328=0)*($S$7:$S$2085&gt;0)+(S328&gt;0)*($S$7:$S$2085=0)))&gt;0,"SALONES UNIDOS",IF(SUMPRODUCT((AS328=$AS$7:$AS$2085)*(AI328=$AI$7:$AI$2085)*((AO328&lt;$AP$7:$AP$2085)*(AP328&gt;$AO$7:$AO$2085))*(ROW($AS$7:$AS$2085)&lt;&gt;ROW(AS328)))&gt;0,"Cruzado","Sin cruce")))</f>
        <v>Sin cruce</v>
      </c>
    </row>
    <row r="329" spans="1:46" s="9" customFormat="1" ht="18.75" hidden="1" customHeight="1">
      <c r="C329" s="496" t="s">
        <v>572</v>
      </c>
      <c r="D329" s="479" t="s">
        <v>727</v>
      </c>
      <c r="E329" s="479">
        <v>20261</v>
      </c>
      <c r="F329" s="503" t="s">
        <v>38</v>
      </c>
      <c r="G329" s="497" t="s">
        <v>80</v>
      </c>
      <c r="H329" s="503" t="s">
        <v>88</v>
      </c>
      <c r="I329" s="503">
        <v>6</v>
      </c>
      <c r="J329" s="503" t="s">
        <v>41</v>
      </c>
      <c r="K329" s="503" t="s">
        <v>41</v>
      </c>
      <c r="L329" s="499" t="s">
        <v>794</v>
      </c>
      <c r="M329" s="535" t="s">
        <v>795</v>
      </c>
      <c r="N329" s="15" t="s">
        <v>710</v>
      </c>
      <c r="O329" s="15" t="s">
        <v>578</v>
      </c>
      <c r="P329" s="503" t="s">
        <v>579</v>
      </c>
      <c r="Q329" s="15">
        <v>2</v>
      </c>
      <c r="R329" s="15">
        <v>4</v>
      </c>
      <c r="S329" s="479">
        <v>6</v>
      </c>
      <c r="T329" s="15">
        <v>4</v>
      </c>
      <c r="U329" s="471"/>
      <c r="V329" s="550">
        <v>30</v>
      </c>
      <c r="W329" s="629">
        <v>70539299</v>
      </c>
      <c r="X329" s="630" t="s">
        <v>264</v>
      </c>
      <c r="Y329" s="15" t="s">
        <v>579</v>
      </c>
      <c r="Z329" s="15"/>
      <c r="AA329" s="15"/>
      <c r="AB329" s="15"/>
      <c r="AC329" s="590" t="s">
        <v>643</v>
      </c>
      <c r="AD329" s="15"/>
      <c r="AE329" s="479"/>
      <c r="AF329" s="497"/>
      <c r="AG329" s="497"/>
      <c r="AH329" s="497" t="s">
        <v>203</v>
      </c>
      <c r="AI329" s="15">
        <v>2</v>
      </c>
      <c r="AJ329" s="15">
        <v>16</v>
      </c>
      <c r="AK329" s="15">
        <v>0</v>
      </c>
      <c r="AL329" s="15">
        <v>21</v>
      </c>
      <c r="AM329" s="15">
        <v>0</v>
      </c>
      <c r="AN329" s="490">
        <f>IF(AJ329="",S329,ROUND(((((AL329/24)+(AM329/1440))-((AJ329/24)+(AK329/1440)))*1440/50),5))</f>
        <v>6</v>
      </c>
      <c r="AO329" s="491">
        <f>AJ329/24+AK329/1440</f>
        <v>0.66666666666666663</v>
      </c>
      <c r="AP329" s="491">
        <f>AL329/24+AM329/1440</f>
        <v>0.875</v>
      </c>
      <c r="AQ329" s="23" t="str" cm="1">
        <f t="array" ref="AQ329">IF(X329="","",IF(SUMPRODUCT((X329=$X$7:$X$2085)*(AI329=$AI$7:$AI$2085)*(AO329=$AO$7:$AO$2085)*(AP329=$AP$7:$AP$2085)*(ROW($X$7:$X$2085)&lt;&gt;ROW(X329))*((S329=0)*($S$7:$S$2085&gt;0)+(S329&gt;0)*($S$7:$S$2085=0)))&gt;0,"SALONES UNIDOS",IF(SUMPRODUCT((X329=$X$7:$X$2085)*(AI329=$AI$7:$AI$2085)*((AO329&lt;$AP$7:$AP$2085)*(AP329&gt;$AO$7:$AO$2085))*(ROW($X$7:$X$2085)&lt;&gt;ROW(X329)))&gt;0,"Cruzado","Sin cruce")))</f>
        <v>Sin cruce</v>
      </c>
      <c r="AR329" s="23" t="str" cm="1">
        <f t="array" ref="AR329">IF(AE329="","",IF(SUMPRODUCT((AE329=$AE$7:$AE$2085)*(AI329=$AI$7:$AI$2085)*(AO329=$AO$7:$AO$2085)*(AP329=$AP$7:$AP$2085)*(ROW($AE$7:$AE$2085)&lt;&gt;ROW(AE329))*((S329=0)*($S$7:$S$2085&gt;0)+(S329&gt;0)*($S$7:$S$2085=0)))&gt;0,"SALONES UNIDOS",IF(SUMPRODUCT((AE329=$AE$7:$AE$2085)*(AI329=$AI$7:$AI$2085)*((AO329&lt;$AP$7:$AP$2085)*(AP329&gt;$AO$7:$AO$2085))*(ROW($AE$7:$AE$2085)&lt;&gt;ROW(AE329)))&gt;0,"Cruzado","Sin cruce")))</f>
        <v/>
      </c>
      <c r="AS329" s="94" t="str">
        <f t="shared" ref="AS329:AS392" si="6">TRIM(CONCATENATE(H329,I329,F329,K329))</f>
        <v>OB6FILIALA</v>
      </c>
      <c r="AT329" s="94" t="str" cm="1">
        <f t="array" ref="AT329">IF(AS329="","",IF(SUMPRODUCT((AS329=$AS$7:$AS$2085)*(AI329=$AI$7:$AI$2085)*(AO329=$AO$7:$AO$2085)*(AP329=$AP$7:$AP$2085)*(ROW($AS$7:$AS$2085)&lt;&gt;ROW(AS329))*((S329=0)*($S$7:$S$2085&gt;0)+(S329&gt;0)*($S$7:$S$2085=0)))&gt;0,"SALONES UNIDOS",IF(SUMPRODUCT((AS329=$AS$7:$AS$2085)*(AI329=$AI$7:$AI$2085)*((AO329&lt;$AP$7:$AP$2085)*(AP329&gt;$AO$7:$AO$2085))*(ROW($AS$7:$AS$2085)&lt;&gt;ROW(AS329)))&gt;0,"Cruzado","Sin cruce")))</f>
        <v>Sin cruce</v>
      </c>
    </row>
    <row r="330" spans="1:46" s="9" customFormat="1" ht="18.75" hidden="1" customHeight="1">
      <c r="C330" s="496" t="s">
        <v>572</v>
      </c>
      <c r="D330" s="479" t="s">
        <v>727</v>
      </c>
      <c r="E330" s="479">
        <v>20261</v>
      </c>
      <c r="F330" s="503" t="s">
        <v>38</v>
      </c>
      <c r="G330" s="497" t="s">
        <v>80</v>
      </c>
      <c r="H330" s="503" t="s">
        <v>88</v>
      </c>
      <c r="I330" s="503">
        <v>6</v>
      </c>
      <c r="J330" s="503" t="s">
        <v>41</v>
      </c>
      <c r="K330" s="503" t="s">
        <v>41</v>
      </c>
      <c r="L330" s="499" t="s">
        <v>796</v>
      </c>
      <c r="M330" s="535" t="s">
        <v>797</v>
      </c>
      <c r="N330" s="15" t="s">
        <v>710</v>
      </c>
      <c r="O330" s="15" t="s">
        <v>578</v>
      </c>
      <c r="P330" s="503" t="s">
        <v>579</v>
      </c>
      <c r="Q330" s="15">
        <v>2</v>
      </c>
      <c r="R330" s="15">
        <v>0</v>
      </c>
      <c r="S330" s="479">
        <v>2</v>
      </c>
      <c r="T330" s="15">
        <v>6</v>
      </c>
      <c r="U330" s="471"/>
      <c r="V330" s="550">
        <v>30</v>
      </c>
      <c r="W330" s="497">
        <v>21567738</v>
      </c>
      <c r="X330" s="566" t="s">
        <v>232</v>
      </c>
      <c r="Y330" s="15" t="s">
        <v>579</v>
      </c>
      <c r="Z330" s="15"/>
      <c r="AA330" s="15"/>
      <c r="AB330" s="15"/>
      <c r="AC330" s="15" t="s">
        <v>619</v>
      </c>
      <c r="AD330" s="15"/>
      <c r="AE330" s="479"/>
      <c r="AF330" s="497"/>
      <c r="AG330" s="497"/>
      <c r="AH330" s="497" t="s">
        <v>582</v>
      </c>
      <c r="AI330" s="15">
        <v>2</v>
      </c>
      <c r="AJ330" s="15">
        <v>9</v>
      </c>
      <c r="AK330" s="15">
        <v>20</v>
      </c>
      <c r="AL330" s="15">
        <v>11</v>
      </c>
      <c r="AM330" s="15">
        <v>0</v>
      </c>
      <c r="AN330" s="490">
        <f>IF(AJ330="",S330,ROUND(((((AL330/24)+(AM330/1440))-((AJ330/24)+(AK330/1440)))*1440/50),5))</f>
        <v>2</v>
      </c>
      <c r="AO330" s="491">
        <f>AJ330/24+AK330/1440</f>
        <v>0.3888888888888889</v>
      </c>
      <c r="AP330" s="491">
        <f>AL330/24+AM330/1440</f>
        <v>0.45833333333333331</v>
      </c>
      <c r="AQ330" s="23" t="str" cm="1">
        <f t="array" ref="AQ330">IF(X330="","",IF(SUMPRODUCT((X330=$X$7:$X$2085)*(AI330=$AI$7:$AI$2085)*(AO330=$AO$7:$AO$2085)*(AP330=$AP$7:$AP$2085)*(ROW($X$7:$X$2085)&lt;&gt;ROW(X330))*((S330=0)*($S$7:$S$2085&gt;0)+(S330&gt;0)*($S$7:$S$2085=0)))&gt;0,"SALONES UNIDOS",IF(SUMPRODUCT((X330=$X$7:$X$2085)*(AI330=$AI$7:$AI$2085)*((AO330&lt;$AP$7:$AP$2085)*(AP330&gt;$AO$7:$AO$2085))*(ROW($X$7:$X$2085)&lt;&gt;ROW(X330)))&gt;0,"Cruzado","Sin cruce")))</f>
        <v>Sin cruce</v>
      </c>
      <c r="AR330" s="23" t="str" cm="1">
        <f t="array" ref="AR330">IF(AE330="","",IF(SUMPRODUCT((AE330=$AE$7:$AE$2085)*(AI330=$AI$7:$AI$2085)*(AO330=$AO$7:$AO$2085)*(AP330=$AP$7:$AP$2085)*(ROW($AE$7:$AE$2085)&lt;&gt;ROW(AE330))*((S330=0)*($S$7:$S$2085&gt;0)+(S330&gt;0)*($S$7:$S$2085=0)))&gt;0,"SALONES UNIDOS",IF(SUMPRODUCT((AE330=$AE$7:$AE$2085)*(AI330=$AI$7:$AI$2085)*((AO330&lt;$AP$7:$AP$2085)*(AP330&gt;$AO$7:$AO$2085))*(ROW($AE$7:$AE$2085)&lt;&gt;ROW(AE330)))&gt;0,"Cruzado","Sin cruce")))</f>
        <v/>
      </c>
      <c r="AS330" s="94" t="str">
        <f t="shared" si="6"/>
        <v>OB6FILIALA</v>
      </c>
      <c r="AT330" s="94" t="str" cm="1">
        <f t="array" ref="AT330">IF(AS330="","",IF(SUMPRODUCT((AS330=$AS$7:$AS$2085)*(AI330=$AI$7:$AI$2085)*(AO330=$AO$7:$AO$2085)*(AP330=$AP$7:$AP$2085)*(ROW($AS$7:$AS$2085)&lt;&gt;ROW(AS330))*((S330=0)*($S$7:$S$2085&gt;0)+(S330&gt;0)*($S$7:$S$2085=0)))&gt;0,"SALONES UNIDOS",IF(SUMPRODUCT((AS330=$AS$7:$AS$2085)*(AI330=$AI$7:$AI$2085)*((AO330&lt;$AP$7:$AP$2085)*(AP330&gt;$AO$7:$AO$2085))*(ROW($AS$7:$AS$2085)&lt;&gt;ROW(AS330)))&gt;0,"Cruzado","Sin cruce")))</f>
        <v>Sin cruce</v>
      </c>
    </row>
    <row r="331" spans="1:46" s="9" customFormat="1" ht="18.75" hidden="1" customHeight="1">
      <c r="C331" s="496" t="s">
        <v>572</v>
      </c>
      <c r="D331" s="479" t="s">
        <v>727</v>
      </c>
      <c r="E331" s="479">
        <v>20261</v>
      </c>
      <c r="F331" s="503" t="s">
        <v>38</v>
      </c>
      <c r="G331" s="497" t="s">
        <v>80</v>
      </c>
      <c r="H331" s="503" t="s">
        <v>88</v>
      </c>
      <c r="I331" s="503">
        <v>6</v>
      </c>
      <c r="J331" s="503" t="s">
        <v>574</v>
      </c>
      <c r="K331" s="503" t="s">
        <v>41</v>
      </c>
      <c r="L331" s="499" t="s">
        <v>796</v>
      </c>
      <c r="M331" s="535" t="s">
        <v>797</v>
      </c>
      <c r="N331" s="15" t="s">
        <v>710</v>
      </c>
      <c r="O331" s="15" t="s">
        <v>578</v>
      </c>
      <c r="P331" s="503" t="s">
        <v>579</v>
      </c>
      <c r="Q331" s="15">
        <v>0</v>
      </c>
      <c r="R331" s="15">
        <v>2</v>
      </c>
      <c r="S331" s="479">
        <v>2</v>
      </c>
      <c r="T331" s="15">
        <v>6</v>
      </c>
      <c r="U331" s="471"/>
      <c r="V331" s="550">
        <v>15</v>
      </c>
      <c r="W331" s="497">
        <v>21567738</v>
      </c>
      <c r="X331" s="566" t="s">
        <v>232</v>
      </c>
      <c r="Y331" s="15" t="s">
        <v>579</v>
      </c>
      <c r="Z331" s="15"/>
      <c r="AA331" s="15"/>
      <c r="AB331" s="15"/>
      <c r="AC331" s="493"/>
      <c r="AD331" s="15"/>
      <c r="AE331" s="15" t="s">
        <v>699</v>
      </c>
      <c r="AF331" s="497"/>
      <c r="AG331" s="497"/>
      <c r="AH331" s="497" t="s">
        <v>100</v>
      </c>
      <c r="AI331" s="15">
        <v>2</v>
      </c>
      <c r="AJ331" s="15">
        <v>11</v>
      </c>
      <c r="AK331" s="15">
        <v>0</v>
      </c>
      <c r="AL331" s="15">
        <v>12</v>
      </c>
      <c r="AM331" s="15">
        <v>40</v>
      </c>
      <c r="AN331" s="490">
        <f>IF(AJ331="",S331,ROUND(((((AL331/24)+(AM331/1440))-((AJ331/24)+(AK331/1440)))*1440/50),5))</f>
        <v>2</v>
      </c>
      <c r="AO331" s="491">
        <f>AJ331/24+AK331/1440</f>
        <v>0.45833333333333331</v>
      </c>
      <c r="AP331" s="491">
        <f>AL331/24+AM331/1440</f>
        <v>0.52777777777777779</v>
      </c>
      <c r="AQ331" s="23" t="str" cm="1">
        <f t="array" ref="AQ331">IF(X331="","",IF(SUMPRODUCT((X331=$X$7:$X$2085)*(AI331=$AI$7:$AI$2085)*(AO331=$AO$7:$AO$2085)*(AP331=$AP$7:$AP$2085)*(ROW($X$7:$X$2085)&lt;&gt;ROW(X331))*((S331=0)*($S$7:$S$2085&gt;0)+(S331&gt;0)*($S$7:$S$2085=0)))&gt;0,"SALONES UNIDOS",IF(SUMPRODUCT((X331=$X$7:$X$2085)*(AI331=$AI$7:$AI$2085)*((AO331&lt;$AP$7:$AP$2085)*(AP331&gt;$AO$7:$AO$2085))*(ROW($X$7:$X$2085)&lt;&gt;ROW(X331)))&gt;0,"Cruzado","Sin cruce")))</f>
        <v>Sin cruce</v>
      </c>
      <c r="AR331" s="23" t="str" cm="1">
        <f t="array" ref="AR331">IF(AE331="","",IF(SUMPRODUCT((AE331=$AE$7:$AE$2085)*(AI331=$AI$7:$AI$2085)*(AO331=$AO$7:$AO$2085)*(AP331=$AP$7:$AP$2085)*(ROW($AE$7:$AE$2085)&lt;&gt;ROW(AE331))*((S331=0)*($S$7:$S$2085&gt;0)+(S331&gt;0)*($S$7:$S$2085=0)))&gt;0,"SALONES UNIDOS",IF(SUMPRODUCT((AE331=$AE$7:$AE$2085)*(AI331=$AI$7:$AI$2085)*((AO331&lt;$AP$7:$AP$2085)*(AP331&gt;$AO$7:$AO$2085))*(ROW($AE$7:$AE$2085)&lt;&gt;ROW(AE331)))&gt;0,"Cruzado","Sin cruce")))</f>
        <v>Sin cruce</v>
      </c>
      <c r="AS331" s="94" t="str">
        <f t="shared" si="6"/>
        <v>OB6FILIALA</v>
      </c>
      <c r="AT331" s="94" t="str" cm="1">
        <f t="array" ref="AT331">IF(AS331="","",IF(SUMPRODUCT((AS331=$AS$7:$AS$2085)*(AI331=$AI$7:$AI$2085)*(AO331=$AO$7:$AO$2085)*(AP331=$AP$7:$AP$2085)*(ROW($AS$7:$AS$2085)&lt;&gt;ROW(AS331))*((S331=0)*($S$7:$S$2085&gt;0)+(S331&gt;0)*($S$7:$S$2085=0)))&gt;0,"SALONES UNIDOS",IF(SUMPRODUCT((AS331=$AS$7:$AS$2085)*(AI331=$AI$7:$AI$2085)*((AO331&lt;$AP$7:$AP$2085)*(AP331&gt;$AO$7:$AO$2085))*(ROW($AS$7:$AS$2085)&lt;&gt;ROW(AS331)))&gt;0,"Cruzado","Sin cruce")))</f>
        <v>Sin cruce</v>
      </c>
    </row>
    <row r="332" spans="1:46" s="9" customFormat="1" ht="18.75" hidden="1" customHeight="1">
      <c r="C332" s="496" t="s">
        <v>572</v>
      </c>
      <c r="D332" s="479" t="s">
        <v>727</v>
      </c>
      <c r="E332" s="479">
        <v>20261</v>
      </c>
      <c r="F332" s="503" t="s">
        <v>38</v>
      </c>
      <c r="G332" s="497" t="s">
        <v>80</v>
      </c>
      <c r="H332" s="503" t="s">
        <v>88</v>
      </c>
      <c r="I332" s="503">
        <v>6</v>
      </c>
      <c r="J332" s="503" t="s">
        <v>583</v>
      </c>
      <c r="K332" s="503" t="s">
        <v>41</v>
      </c>
      <c r="L332" s="499" t="s">
        <v>796</v>
      </c>
      <c r="M332" s="535" t="s">
        <v>797</v>
      </c>
      <c r="N332" s="15" t="s">
        <v>710</v>
      </c>
      <c r="O332" s="15" t="s">
        <v>578</v>
      </c>
      <c r="P332" s="503" t="s">
        <v>579</v>
      </c>
      <c r="Q332" s="15">
        <v>0</v>
      </c>
      <c r="R332" s="15">
        <v>2</v>
      </c>
      <c r="S332" s="479">
        <v>2</v>
      </c>
      <c r="T332" s="15">
        <v>6</v>
      </c>
      <c r="U332" s="471"/>
      <c r="V332" s="550">
        <v>15</v>
      </c>
      <c r="W332" s="497">
        <v>21567738</v>
      </c>
      <c r="X332" s="566" t="s">
        <v>232</v>
      </c>
      <c r="Y332" s="15" t="s">
        <v>579</v>
      </c>
      <c r="Z332" s="15"/>
      <c r="AA332" s="15"/>
      <c r="AB332" s="15"/>
      <c r="AC332" s="493"/>
      <c r="AD332" s="15"/>
      <c r="AE332" s="15" t="s">
        <v>699</v>
      </c>
      <c r="AF332" s="497"/>
      <c r="AG332" s="497"/>
      <c r="AH332" s="497" t="s">
        <v>100</v>
      </c>
      <c r="AI332" s="15">
        <v>2</v>
      </c>
      <c r="AJ332" s="15">
        <v>12</v>
      </c>
      <c r="AK332" s="15">
        <v>40</v>
      </c>
      <c r="AL332" s="15">
        <v>14</v>
      </c>
      <c r="AM332" s="15">
        <v>20</v>
      </c>
      <c r="AN332" s="490">
        <f>IF(AJ332="",S332,ROUND(((((AL332/24)+(AM332/1440))-((AJ332/24)+(AK332/1440)))*1440/50),5))</f>
        <v>2</v>
      </c>
      <c r="AO332" s="491">
        <f>AJ332/24+AK332/1440</f>
        <v>0.52777777777777779</v>
      </c>
      <c r="AP332" s="491">
        <f>AL332/24+AM332/1440</f>
        <v>0.59722222222222221</v>
      </c>
      <c r="AQ332" s="23" t="str" cm="1">
        <f t="array" ref="AQ332">IF(X332="","",IF(SUMPRODUCT((X332=$X$7:$X$2085)*(AI332=$AI$7:$AI$2085)*(AO332=$AO$7:$AO$2085)*(AP332=$AP$7:$AP$2085)*(ROW($X$7:$X$2085)&lt;&gt;ROW(X332))*((S332=0)*($S$7:$S$2085&gt;0)+(S332&gt;0)*($S$7:$S$2085=0)))&gt;0,"SALONES UNIDOS",IF(SUMPRODUCT((X332=$X$7:$X$2085)*(AI332=$AI$7:$AI$2085)*((AO332&lt;$AP$7:$AP$2085)*(AP332&gt;$AO$7:$AO$2085))*(ROW($X$7:$X$2085)&lt;&gt;ROW(X332)))&gt;0,"Cruzado","Sin cruce")))</f>
        <v>Sin cruce</v>
      </c>
      <c r="AR332" s="23" t="str" cm="1">
        <f t="array" ref="AR332">IF(AE332="","",IF(SUMPRODUCT((AE332=$AE$7:$AE$2085)*(AI332=$AI$7:$AI$2085)*(AO332=$AO$7:$AO$2085)*(AP332=$AP$7:$AP$2085)*(ROW($AE$7:$AE$2085)&lt;&gt;ROW(AE332))*((S332=0)*($S$7:$S$2085&gt;0)+(S332&gt;0)*($S$7:$S$2085=0)))&gt;0,"SALONES UNIDOS",IF(SUMPRODUCT((AE332=$AE$7:$AE$2085)*(AI332=$AI$7:$AI$2085)*((AO332&lt;$AP$7:$AP$2085)*(AP332&gt;$AO$7:$AO$2085))*(ROW($AE$7:$AE$2085)&lt;&gt;ROW(AE332)))&gt;0,"Cruzado","Sin cruce")))</f>
        <v>Sin cruce</v>
      </c>
      <c r="AS332" s="94" t="str">
        <f t="shared" si="6"/>
        <v>OB6FILIALA</v>
      </c>
      <c r="AT332" s="94" t="str" cm="1">
        <f t="array" ref="AT332">IF(AS332="","",IF(SUMPRODUCT((AS332=$AS$7:$AS$2085)*(AI332=$AI$7:$AI$2085)*(AO332=$AO$7:$AO$2085)*(AP332=$AP$7:$AP$2085)*(ROW($AS$7:$AS$2085)&lt;&gt;ROW(AS332))*((S332=0)*($S$7:$S$2085&gt;0)+(S332&gt;0)*($S$7:$S$2085=0)))&gt;0,"SALONES UNIDOS",IF(SUMPRODUCT((AS332=$AS$7:$AS$2085)*(AI332=$AI$7:$AI$2085)*((AO332&lt;$AP$7:$AP$2085)*(AP332&gt;$AO$7:$AO$2085))*(ROW($AS$7:$AS$2085)&lt;&gt;ROW(AS332)))&gt;0,"Cruzado","Sin cruce")))</f>
        <v>Sin cruce</v>
      </c>
    </row>
    <row r="333" spans="1:46" s="9" customFormat="1" ht="18.75" hidden="1" customHeight="1">
      <c r="C333" s="496" t="s">
        <v>572</v>
      </c>
      <c r="D333" s="479" t="s">
        <v>727</v>
      </c>
      <c r="E333" s="479">
        <v>20261</v>
      </c>
      <c r="F333" s="503" t="s">
        <v>38</v>
      </c>
      <c r="G333" s="497" t="s">
        <v>80</v>
      </c>
      <c r="H333" s="503" t="s">
        <v>88</v>
      </c>
      <c r="I333" s="503">
        <v>6</v>
      </c>
      <c r="J333" s="503" t="s">
        <v>41</v>
      </c>
      <c r="K333" s="503" t="s">
        <v>41</v>
      </c>
      <c r="L333" s="499" t="s">
        <v>796</v>
      </c>
      <c r="M333" s="535" t="s">
        <v>797</v>
      </c>
      <c r="N333" s="15" t="s">
        <v>710</v>
      </c>
      <c r="O333" s="15" t="s">
        <v>578</v>
      </c>
      <c r="P333" s="503" t="s">
        <v>579</v>
      </c>
      <c r="Q333" s="15">
        <v>0</v>
      </c>
      <c r="R333" s="15">
        <v>6</v>
      </c>
      <c r="S333" s="479">
        <v>6</v>
      </c>
      <c r="T333" s="15">
        <v>6</v>
      </c>
      <c r="U333" s="471"/>
      <c r="V333" s="550">
        <v>30</v>
      </c>
      <c r="W333" s="497">
        <v>21567738</v>
      </c>
      <c r="X333" s="566" t="s">
        <v>232</v>
      </c>
      <c r="Y333" s="15" t="s">
        <v>579</v>
      </c>
      <c r="Z333" s="15"/>
      <c r="AA333" s="15"/>
      <c r="AB333" s="15"/>
      <c r="AC333" s="15" t="s">
        <v>608</v>
      </c>
      <c r="AD333" s="15"/>
      <c r="AE333" s="479"/>
      <c r="AF333" s="497"/>
      <c r="AG333" s="497"/>
      <c r="AH333" s="497" t="s">
        <v>100</v>
      </c>
      <c r="AI333" s="15">
        <v>6</v>
      </c>
      <c r="AJ333" s="15">
        <v>8</v>
      </c>
      <c r="AK333" s="15">
        <v>30</v>
      </c>
      <c r="AL333" s="15">
        <v>13</v>
      </c>
      <c r="AM333" s="15">
        <v>30</v>
      </c>
      <c r="AN333" s="490">
        <f>IF(AJ333="",S333,ROUND(((((AL333/24)+(AM333/1440))-((AJ333/24)+(AK333/1440)))*1440/50),5))</f>
        <v>6</v>
      </c>
      <c r="AO333" s="491">
        <f>AJ333/24+AK333/1440</f>
        <v>0.35416666666666663</v>
      </c>
      <c r="AP333" s="491">
        <f>AL333/24+AM333/1440</f>
        <v>0.5625</v>
      </c>
      <c r="AQ333" s="23" t="str" cm="1">
        <f t="array" ref="AQ333">IF(X333="","",IF(SUMPRODUCT((X333=$X$7:$X$2085)*(AI333=$AI$7:$AI$2085)*(AO333=$AO$7:$AO$2085)*(AP333=$AP$7:$AP$2085)*(ROW($X$7:$X$2085)&lt;&gt;ROW(X333))*((S333=0)*($S$7:$S$2085&gt;0)+(S333&gt;0)*($S$7:$S$2085=0)))&gt;0,"SALONES UNIDOS",IF(SUMPRODUCT((X333=$X$7:$X$2085)*(AI333=$AI$7:$AI$2085)*((AO333&lt;$AP$7:$AP$2085)*(AP333&gt;$AO$7:$AO$2085))*(ROW($X$7:$X$2085)&lt;&gt;ROW(X333)))&gt;0,"Cruzado","Sin cruce")))</f>
        <v>Sin cruce</v>
      </c>
      <c r="AR333" s="23" t="str" cm="1">
        <f t="array" ref="AR333">IF(AE333="","",IF(SUMPRODUCT((AE333=$AE$7:$AE$2085)*(AI333=$AI$7:$AI$2085)*(AO333=$AO$7:$AO$2085)*(AP333=$AP$7:$AP$2085)*(ROW($AE$7:$AE$2085)&lt;&gt;ROW(AE333))*((S333=0)*($S$7:$S$2085&gt;0)+(S333&gt;0)*($S$7:$S$2085=0)))&gt;0,"SALONES UNIDOS",IF(SUMPRODUCT((AE333=$AE$7:$AE$2085)*(AI333=$AI$7:$AI$2085)*((AO333&lt;$AP$7:$AP$2085)*(AP333&gt;$AO$7:$AO$2085))*(ROW($AE$7:$AE$2085)&lt;&gt;ROW(AE333)))&gt;0,"Cruzado","Sin cruce")))</f>
        <v/>
      </c>
      <c r="AS333" s="94" t="str">
        <f t="shared" si="6"/>
        <v>OB6FILIALA</v>
      </c>
      <c r="AT333" s="94" t="str" cm="1">
        <f t="array" ref="AT333">IF(AS333="","",IF(SUMPRODUCT((AS333=$AS$7:$AS$2085)*(AI333=$AI$7:$AI$2085)*(AO333=$AO$7:$AO$2085)*(AP333=$AP$7:$AP$2085)*(ROW($AS$7:$AS$2085)&lt;&gt;ROW(AS333))*((S333=0)*($S$7:$S$2085&gt;0)+(S333&gt;0)*($S$7:$S$2085=0)))&gt;0,"SALONES UNIDOS",IF(SUMPRODUCT((AS333=$AS$7:$AS$2085)*(AI333=$AI$7:$AI$2085)*((AO333&lt;$AP$7:$AP$2085)*(AP333&gt;$AO$7:$AO$2085))*(ROW($AS$7:$AS$2085)&lt;&gt;ROW(AS333)))&gt;0,"Cruzado","Sin cruce")))</f>
        <v>Sin cruce</v>
      </c>
    </row>
    <row r="334" spans="1:46" s="9" customFormat="1" ht="18.75" hidden="1" customHeight="1">
      <c r="C334" s="496" t="s">
        <v>572</v>
      </c>
      <c r="D334" s="479" t="s">
        <v>727</v>
      </c>
      <c r="E334" s="479">
        <v>20261</v>
      </c>
      <c r="F334" s="503" t="s">
        <v>38</v>
      </c>
      <c r="G334" s="497" t="s">
        <v>80</v>
      </c>
      <c r="H334" s="503" t="s">
        <v>88</v>
      </c>
      <c r="I334" s="503">
        <v>6</v>
      </c>
      <c r="J334" s="503" t="s">
        <v>41</v>
      </c>
      <c r="K334" s="503" t="s">
        <v>41</v>
      </c>
      <c r="L334" s="499" t="s">
        <v>798</v>
      </c>
      <c r="M334" s="535" t="s">
        <v>799</v>
      </c>
      <c r="N334" s="15" t="s">
        <v>710</v>
      </c>
      <c r="O334" s="15" t="s">
        <v>578</v>
      </c>
      <c r="P334" s="503" t="s">
        <v>579</v>
      </c>
      <c r="Q334" s="15">
        <v>3</v>
      </c>
      <c r="R334" s="15">
        <v>0</v>
      </c>
      <c r="S334" s="479">
        <v>3</v>
      </c>
      <c r="T334" s="15">
        <v>4</v>
      </c>
      <c r="U334" s="471"/>
      <c r="V334" s="550">
        <v>30</v>
      </c>
      <c r="W334" s="497">
        <v>72676034</v>
      </c>
      <c r="X334" s="566" t="s">
        <v>231</v>
      </c>
      <c r="Y334" s="15" t="s">
        <v>579</v>
      </c>
      <c r="Z334" s="15"/>
      <c r="AA334" s="15"/>
      <c r="AB334" s="15"/>
      <c r="AC334" s="15" t="s">
        <v>611</v>
      </c>
      <c r="AD334" s="15"/>
      <c r="AE334" s="479"/>
      <c r="AF334" s="497"/>
      <c r="AG334" s="497"/>
      <c r="AH334" s="497" t="s">
        <v>582</v>
      </c>
      <c r="AI334" s="15">
        <v>3</v>
      </c>
      <c r="AJ334" s="15">
        <v>15</v>
      </c>
      <c r="AK334" s="15">
        <v>10</v>
      </c>
      <c r="AL334" s="15">
        <v>17</v>
      </c>
      <c r="AM334" s="15">
        <v>40</v>
      </c>
      <c r="AN334" s="490">
        <f>IF(AJ334="",S334,ROUND(((((AL334/24)+(AM334/1440))-((AJ334/24)+(AK334/1440)))*1440/50),5))</f>
        <v>3</v>
      </c>
      <c r="AO334" s="491">
        <f>AJ334/24+AK334/1440</f>
        <v>0.63194444444444442</v>
      </c>
      <c r="AP334" s="491">
        <f>AL334/24+AM334/1440</f>
        <v>0.73611111111111116</v>
      </c>
      <c r="AQ334" s="23" t="str" cm="1">
        <f t="array" ref="AQ334">IF(X334="","",IF(SUMPRODUCT((X334=$X$7:$X$2085)*(AI334=$AI$7:$AI$2085)*(AO334=$AO$7:$AO$2085)*(AP334=$AP$7:$AP$2085)*(ROW($X$7:$X$2085)&lt;&gt;ROW(X334))*((S334=0)*($S$7:$S$2085&gt;0)+(S334&gt;0)*($S$7:$S$2085=0)))&gt;0,"SALONES UNIDOS",IF(SUMPRODUCT((X334=$X$7:$X$2085)*(AI334=$AI$7:$AI$2085)*((AO334&lt;$AP$7:$AP$2085)*(AP334&gt;$AO$7:$AO$2085))*(ROW($X$7:$X$2085)&lt;&gt;ROW(X334)))&gt;0,"Cruzado","Sin cruce")))</f>
        <v>Sin cruce</v>
      </c>
      <c r="AR334" s="23" t="str" cm="1">
        <f t="array" ref="AR334">IF(AE334="","",IF(SUMPRODUCT((AE334=$AE$7:$AE$2085)*(AI334=$AI$7:$AI$2085)*(AO334=$AO$7:$AO$2085)*(AP334=$AP$7:$AP$2085)*(ROW($AE$7:$AE$2085)&lt;&gt;ROW(AE334))*((S334=0)*($S$7:$S$2085&gt;0)+(S334&gt;0)*($S$7:$S$2085=0)))&gt;0,"SALONES UNIDOS",IF(SUMPRODUCT((AE334=$AE$7:$AE$2085)*(AI334=$AI$7:$AI$2085)*((AO334&lt;$AP$7:$AP$2085)*(AP334&gt;$AO$7:$AO$2085))*(ROW($AE$7:$AE$2085)&lt;&gt;ROW(AE334)))&gt;0,"Cruzado","Sin cruce")))</f>
        <v/>
      </c>
      <c r="AS334" s="94" t="str">
        <f t="shared" si="6"/>
        <v>OB6FILIALA</v>
      </c>
      <c r="AT334" s="94" t="str" cm="1">
        <f t="array" ref="AT334">IF(AS334="","",IF(SUMPRODUCT((AS334=$AS$7:$AS$2085)*(AI334=$AI$7:$AI$2085)*(AO334=$AO$7:$AO$2085)*(AP334=$AP$7:$AP$2085)*(ROW($AS$7:$AS$2085)&lt;&gt;ROW(AS334))*((S334=0)*($S$7:$S$2085&gt;0)+(S334&gt;0)*($S$7:$S$2085=0)))&gt;0,"SALONES UNIDOS",IF(SUMPRODUCT((AS334=$AS$7:$AS$2085)*(AI334=$AI$7:$AI$2085)*((AO334&lt;$AP$7:$AP$2085)*(AP334&gt;$AO$7:$AO$2085))*(ROW($AS$7:$AS$2085)&lt;&gt;ROW(AS334)))&gt;0,"Cruzado","Sin cruce")))</f>
        <v>Sin cruce</v>
      </c>
    </row>
    <row r="335" spans="1:46" s="9" customFormat="1" ht="18.75" hidden="1" customHeight="1">
      <c r="C335" s="496" t="s">
        <v>572</v>
      </c>
      <c r="D335" s="479" t="s">
        <v>727</v>
      </c>
      <c r="E335" s="479">
        <v>20261</v>
      </c>
      <c r="F335" s="503" t="s">
        <v>38</v>
      </c>
      <c r="G335" s="497" t="s">
        <v>80</v>
      </c>
      <c r="H335" s="503" t="s">
        <v>88</v>
      </c>
      <c r="I335" s="503">
        <v>6</v>
      </c>
      <c r="J335" s="503" t="s">
        <v>574</v>
      </c>
      <c r="K335" s="503" t="s">
        <v>41</v>
      </c>
      <c r="L335" s="499" t="s">
        <v>798</v>
      </c>
      <c r="M335" s="535" t="s">
        <v>799</v>
      </c>
      <c r="N335" s="15" t="s">
        <v>710</v>
      </c>
      <c r="O335" s="15" t="s">
        <v>578</v>
      </c>
      <c r="P335" s="503" t="s">
        <v>579</v>
      </c>
      <c r="Q335" s="15">
        <v>0</v>
      </c>
      <c r="R335" s="15">
        <v>2</v>
      </c>
      <c r="S335" s="479">
        <v>2</v>
      </c>
      <c r="T335" s="15">
        <v>4</v>
      </c>
      <c r="U335" s="471"/>
      <c r="V335" s="550">
        <v>15</v>
      </c>
      <c r="W335" s="497">
        <v>72676034</v>
      </c>
      <c r="X335" s="566" t="s">
        <v>231</v>
      </c>
      <c r="Y335" s="15" t="s">
        <v>579</v>
      </c>
      <c r="Z335" s="15"/>
      <c r="AA335" s="15"/>
      <c r="AB335" s="15"/>
      <c r="AC335" s="493"/>
      <c r="AD335" s="15"/>
      <c r="AE335" s="15" t="s">
        <v>800</v>
      </c>
      <c r="AF335" s="497"/>
      <c r="AG335" s="497"/>
      <c r="AH335" s="497" t="s">
        <v>100</v>
      </c>
      <c r="AI335" s="15">
        <v>3</v>
      </c>
      <c r="AJ335" s="15">
        <v>17</v>
      </c>
      <c r="AK335" s="15">
        <v>40</v>
      </c>
      <c r="AL335" s="15">
        <v>19</v>
      </c>
      <c r="AM335" s="15">
        <v>20</v>
      </c>
      <c r="AN335" s="490">
        <f>IF(AJ335="",S335,ROUND(((((AL335/24)+(AM335/1440))-((AJ335/24)+(AK335/1440)))*1440/50),5))</f>
        <v>2</v>
      </c>
      <c r="AO335" s="491">
        <f>AJ335/24+AK335/1440</f>
        <v>0.73611111111111116</v>
      </c>
      <c r="AP335" s="491">
        <f>AL335/24+AM335/1440</f>
        <v>0.80555555555555547</v>
      </c>
      <c r="AQ335" s="23" t="str" cm="1">
        <f t="array" ref="AQ335">IF(X335="","",IF(SUMPRODUCT((X335=$X$7:$X$2085)*(AI335=$AI$7:$AI$2085)*(AO335=$AO$7:$AO$2085)*(AP335=$AP$7:$AP$2085)*(ROW($X$7:$X$2085)&lt;&gt;ROW(X335))*((S335=0)*($S$7:$S$2085&gt;0)+(S335&gt;0)*($S$7:$S$2085=0)))&gt;0,"SALONES UNIDOS",IF(SUMPRODUCT((X335=$X$7:$X$2085)*(AI335=$AI$7:$AI$2085)*((AO335&lt;$AP$7:$AP$2085)*(AP335&gt;$AO$7:$AO$2085))*(ROW($X$7:$X$2085)&lt;&gt;ROW(X335)))&gt;0,"Cruzado","Sin cruce")))</f>
        <v>Sin cruce</v>
      </c>
      <c r="AR335" s="23" t="str" cm="1">
        <f t="array" ref="AR335">IF(AE335="","",IF(SUMPRODUCT((AE335=$AE$7:$AE$2085)*(AI335=$AI$7:$AI$2085)*(AO335=$AO$7:$AO$2085)*(AP335=$AP$7:$AP$2085)*(ROW($AE$7:$AE$2085)&lt;&gt;ROW(AE335))*((S335=0)*($S$7:$S$2085&gt;0)+(S335&gt;0)*($S$7:$S$2085=0)))&gt;0,"SALONES UNIDOS",IF(SUMPRODUCT((AE335=$AE$7:$AE$2085)*(AI335=$AI$7:$AI$2085)*((AO335&lt;$AP$7:$AP$2085)*(AP335&gt;$AO$7:$AO$2085))*(ROW($AE$7:$AE$2085)&lt;&gt;ROW(AE335)))&gt;0,"Cruzado","Sin cruce")))</f>
        <v>Sin cruce</v>
      </c>
      <c r="AS335" s="94" t="str">
        <f t="shared" si="6"/>
        <v>OB6FILIALA</v>
      </c>
      <c r="AT335" s="94" t="str" cm="1">
        <f t="array" ref="AT335">IF(AS335="","",IF(SUMPRODUCT((AS335=$AS$7:$AS$2085)*(AI335=$AI$7:$AI$2085)*(AO335=$AO$7:$AO$2085)*(AP335=$AP$7:$AP$2085)*(ROW($AS$7:$AS$2085)&lt;&gt;ROW(AS335))*((S335=0)*($S$7:$S$2085&gt;0)+(S335&gt;0)*($S$7:$S$2085=0)))&gt;0,"SALONES UNIDOS",IF(SUMPRODUCT((AS335=$AS$7:$AS$2085)*(AI335=$AI$7:$AI$2085)*((AO335&lt;$AP$7:$AP$2085)*(AP335&gt;$AO$7:$AO$2085))*(ROW($AS$7:$AS$2085)&lt;&gt;ROW(AS335)))&gt;0,"Cruzado","Sin cruce")))</f>
        <v>Sin cruce</v>
      </c>
    </row>
    <row r="336" spans="1:46" s="118" customFormat="1" ht="18.75" hidden="1" customHeight="1">
      <c r="C336" s="496" t="s">
        <v>572</v>
      </c>
      <c r="D336" s="479" t="s">
        <v>727</v>
      </c>
      <c r="E336" s="479">
        <v>20261</v>
      </c>
      <c r="F336" s="503" t="s">
        <v>38</v>
      </c>
      <c r="G336" s="497" t="s">
        <v>80</v>
      </c>
      <c r="H336" s="503" t="s">
        <v>88</v>
      </c>
      <c r="I336" s="503">
        <v>6</v>
      </c>
      <c r="J336" s="503" t="s">
        <v>583</v>
      </c>
      <c r="K336" s="503" t="s">
        <v>41</v>
      </c>
      <c r="L336" s="499" t="s">
        <v>798</v>
      </c>
      <c r="M336" s="535" t="s">
        <v>799</v>
      </c>
      <c r="N336" s="15" t="s">
        <v>710</v>
      </c>
      <c r="O336" s="15" t="s">
        <v>578</v>
      </c>
      <c r="P336" s="503" t="s">
        <v>579</v>
      </c>
      <c r="Q336" s="15">
        <v>0</v>
      </c>
      <c r="R336" s="15">
        <v>2</v>
      </c>
      <c r="S336" s="479">
        <v>2</v>
      </c>
      <c r="T336" s="15">
        <v>4</v>
      </c>
      <c r="U336" s="471"/>
      <c r="V336" s="550">
        <v>15</v>
      </c>
      <c r="W336" s="497">
        <v>72676034</v>
      </c>
      <c r="X336" s="566" t="s">
        <v>231</v>
      </c>
      <c r="Y336" s="15" t="s">
        <v>579</v>
      </c>
      <c r="Z336" s="15"/>
      <c r="AA336" s="15"/>
      <c r="AB336" s="15"/>
      <c r="AC336" s="493"/>
      <c r="AD336" s="15"/>
      <c r="AE336" s="15" t="s">
        <v>800</v>
      </c>
      <c r="AF336" s="497"/>
      <c r="AG336" s="497"/>
      <c r="AH336" s="497" t="s">
        <v>100</v>
      </c>
      <c r="AI336" s="15">
        <v>3</v>
      </c>
      <c r="AJ336" s="15">
        <v>19</v>
      </c>
      <c r="AK336" s="15">
        <v>20</v>
      </c>
      <c r="AL336" s="15">
        <v>21</v>
      </c>
      <c r="AM336" s="15">
        <v>0</v>
      </c>
      <c r="AN336" s="490">
        <f>IF(AJ336="",S336,ROUND(((((AL336/24)+(AM336/1440))-((AJ336/24)+(AK336/1440)))*1440/50),5))</f>
        <v>2</v>
      </c>
      <c r="AO336" s="491">
        <f>AJ336/24+AK336/1440</f>
        <v>0.80555555555555547</v>
      </c>
      <c r="AP336" s="491">
        <f>AL336/24+AM336/1440</f>
        <v>0.875</v>
      </c>
      <c r="AQ336" s="23" t="str" cm="1">
        <f t="array" ref="AQ336">IF(X336="","",IF(SUMPRODUCT((X336=$X$7:$X$2085)*(AI336=$AI$7:$AI$2085)*(AO336=$AO$7:$AO$2085)*(AP336=$AP$7:$AP$2085)*(ROW($X$7:$X$2085)&lt;&gt;ROW(X336))*((S336=0)*($S$7:$S$2085&gt;0)+(S336&gt;0)*($S$7:$S$2085=0)))&gt;0,"SALONES UNIDOS",IF(SUMPRODUCT((X336=$X$7:$X$2085)*(AI336=$AI$7:$AI$2085)*((AO336&lt;$AP$7:$AP$2085)*(AP336&gt;$AO$7:$AO$2085))*(ROW($X$7:$X$2085)&lt;&gt;ROW(X336)))&gt;0,"Cruzado","Sin cruce")))</f>
        <v>Sin cruce</v>
      </c>
      <c r="AR336" s="23" t="str" cm="1">
        <f t="array" ref="AR336">IF(AE336="","",IF(SUMPRODUCT((AE336=$AE$7:$AE$2085)*(AI336=$AI$7:$AI$2085)*(AO336=$AO$7:$AO$2085)*(AP336=$AP$7:$AP$2085)*(ROW($AE$7:$AE$2085)&lt;&gt;ROW(AE336))*((S336=0)*($S$7:$S$2085&gt;0)+(S336&gt;0)*($S$7:$S$2085=0)))&gt;0,"SALONES UNIDOS",IF(SUMPRODUCT((AE336=$AE$7:$AE$2085)*(AI336=$AI$7:$AI$2085)*((AO336&lt;$AP$7:$AP$2085)*(AP336&gt;$AO$7:$AO$2085))*(ROW($AE$7:$AE$2085)&lt;&gt;ROW(AE336)))&gt;0,"Cruzado","Sin cruce")))</f>
        <v>Sin cruce</v>
      </c>
      <c r="AS336" s="94" t="str">
        <f t="shared" si="6"/>
        <v>OB6FILIALA</v>
      </c>
      <c r="AT336" s="94" t="str" cm="1">
        <f t="array" ref="AT336">IF(AS336="","",IF(SUMPRODUCT((AS336=$AS$7:$AS$2085)*(AI336=$AI$7:$AI$2085)*(AO336=$AO$7:$AO$2085)*(AP336=$AP$7:$AP$2085)*(ROW($AS$7:$AS$2085)&lt;&gt;ROW(AS336))*((S336=0)*($S$7:$S$2085&gt;0)+(S336&gt;0)*($S$7:$S$2085=0)))&gt;0,"SALONES UNIDOS",IF(SUMPRODUCT((AS336=$AS$7:$AS$2085)*(AI336=$AI$7:$AI$2085)*((AO336&lt;$AP$7:$AP$2085)*(AP336&gt;$AO$7:$AO$2085))*(ROW($AS$7:$AS$2085)&lt;&gt;ROW(AS336)))&gt;0,"Cruzado","Sin cruce")))</f>
        <v>Sin cruce</v>
      </c>
    </row>
    <row r="337" spans="3:46" s="118" customFormat="1" ht="18.75" hidden="1" customHeight="1">
      <c r="C337" s="496" t="s">
        <v>572</v>
      </c>
      <c r="D337" s="479" t="s">
        <v>727</v>
      </c>
      <c r="E337" s="479">
        <v>20261</v>
      </c>
      <c r="F337" s="503" t="s">
        <v>38</v>
      </c>
      <c r="G337" s="497" t="s">
        <v>80</v>
      </c>
      <c r="H337" s="503" t="s">
        <v>88</v>
      </c>
      <c r="I337" s="503">
        <v>7</v>
      </c>
      <c r="J337" s="504" t="s">
        <v>574</v>
      </c>
      <c r="K337" s="503" t="s">
        <v>41</v>
      </c>
      <c r="L337" s="499" t="s">
        <v>801</v>
      </c>
      <c r="M337" s="535" t="s">
        <v>802</v>
      </c>
      <c r="N337" s="15" t="s">
        <v>710</v>
      </c>
      <c r="O337" s="15" t="s">
        <v>578</v>
      </c>
      <c r="P337" s="503" t="s">
        <v>579</v>
      </c>
      <c r="Q337" s="483">
        <v>0</v>
      </c>
      <c r="R337" s="483">
        <v>2</v>
      </c>
      <c r="S337" s="479">
        <v>2</v>
      </c>
      <c r="T337" s="15">
        <v>3</v>
      </c>
      <c r="U337" s="471"/>
      <c r="V337" s="551">
        <v>18</v>
      </c>
      <c r="W337" s="497">
        <v>22520828</v>
      </c>
      <c r="X337" s="566" t="s">
        <v>398</v>
      </c>
      <c r="Y337" s="15" t="s">
        <v>579</v>
      </c>
      <c r="Z337" s="15"/>
      <c r="AA337" s="15"/>
      <c r="AB337" s="15"/>
      <c r="AC337" s="493"/>
      <c r="AD337" s="15"/>
      <c r="AE337" s="15" t="s">
        <v>614</v>
      </c>
      <c r="AF337" s="497"/>
      <c r="AG337" s="497"/>
      <c r="AH337" s="497" t="s">
        <v>100</v>
      </c>
      <c r="AI337" s="15">
        <v>4</v>
      </c>
      <c r="AJ337" s="15">
        <v>8</v>
      </c>
      <c r="AK337" s="15">
        <v>30</v>
      </c>
      <c r="AL337" s="15">
        <v>10</v>
      </c>
      <c r="AM337" s="15">
        <v>10</v>
      </c>
      <c r="AN337" s="490">
        <f>IF(AJ337="",S337,ROUND(((((AL337/24)+(AM337/1440))-((AJ337/24)+(AK337/1440)))*1440/50),5))</f>
        <v>2</v>
      </c>
      <c r="AO337" s="491">
        <f>AJ337/24+AK337/1440</f>
        <v>0.35416666666666663</v>
      </c>
      <c r="AP337" s="491">
        <f>AL337/24+AM337/1440</f>
        <v>0.4236111111111111</v>
      </c>
      <c r="AQ337" s="23" t="str" cm="1">
        <f t="array" ref="AQ337">IF(X337="","",IF(SUMPRODUCT((X337=$X$7:$X$2085)*(AI337=$AI$7:$AI$2085)*(AO337=$AO$7:$AO$2085)*(AP337=$AP$7:$AP$2085)*(ROW($X$7:$X$2085)&lt;&gt;ROW(X337))*((S337=0)*($S$7:$S$2085&gt;0)+(S337&gt;0)*($S$7:$S$2085=0)))&gt;0,"SALONES UNIDOS",IF(SUMPRODUCT((X337=$X$7:$X$2085)*(AI337=$AI$7:$AI$2085)*((AO337&lt;$AP$7:$AP$2085)*(AP337&gt;$AO$7:$AO$2085))*(ROW($X$7:$X$2085)&lt;&gt;ROW(X337)))&gt;0,"Cruzado","Sin cruce")))</f>
        <v>Sin cruce</v>
      </c>
      <c r="AR337" s="23" t="str" cm="1">
        <f t="array" ref="AR337">IF(AE337="","",IF(SUMPRODUCT((AE337=$AE$7:$AE$2085)*(AI337=$AI$7:$AI$2085)*(AO337=$AO$7:$AO$2085)*(AP337=$AP$7:$AP$2085)*(ROW($AE$7:$AE$2085)&lt;&gt;ROW(AE337))*((S337=0)*($S$7:$S$2085&gt;0)+(S337&gt;0)*($S$7:$S$2085=0)))&gt;0,"SALONES UNIDOS",IF(SUMPRODUCT((AE337=$AE$7:$AE$2085)*(AI337=$AI$7:$AI$2085)*((AO337&lt;$AP$7:$AP$2085)*(AP337&gt;$AO$7:$AO$2085))*(ROW($AE$7:$AE$2085)&lt;&gt;ROW(AE337)))&gt;0,"Cruzado","Sin cruce")))</f>
        <v>Sin cruce</v>
      </c>
      <c r="AS337" s="94" t="str">
        <f t="shared" si="6"/>
        <v>OB7FILIALA</v>
      </c>
      <c r="AT337" s="94" t="str" cm="1">
        <f t="array" ref="AT337">IF(AS337="","",IF(SUMPRODUCT((AS337=$AS$7:$AS$2085)*(AI337=$AI$7:$AI$2085)*(AO337=$AO$7:$AO$2085)*(AP337=$AP$7:$AP$2085)*(ROW($AS$7:$AS$2085)&lt;&gt;ROW(AS337))*((S337=0)*($S$7:$S$2085&gt;0)+(S337&gt;0)*($S$7:$S$2085=0)))&gt;0,"SALONES UNIDOS",IF(SUMPRODUCT((AS337=$AS$7:$AS$2085)*(AI337=$AI$7:$AI$2085)*((AO337&lt;$AP$7:$AP$2085)*(AP337&gt;$AO$7:$AO$2085))*(ROW($AS$7:$AS$2085)&lt;&gt;ROW(AS337)))&gt;0,"Cruzado","Sin cruce")))</f>
        <v>Sin cruce</v>
      </c>
    </row>
    <row r="338" spans="3:46" s="118" customFormat="1" ht="18.75" hidden="1" customHeight="1">
      <c r="C338" s="496" t="s">
        <v>572</v>
      </c>
      <c r="D338" s="479" t="s">
        <v>727</v>
      </c>
      <c r="E338" s="479">
        <v>20261</v>
      </c>
      <c r="F338" s="503" t="s">
        <v>38</v>
      </c>
      <c r="G338" s="497" t="s">
        <v>80</v>
      </c>
      <c r="H338" s="503" t="s">
        <v>88</v>
      </c>
      <c r="I338" s="503">
        <v>7</v>
      </c>
      <c r="J338" s="504" t="s">
        <v>583</v>
      </c>
      <c r="K338" s="503" t="s">
        <v>41</v>
      </c>
      <c r="L338" s="499" t="s">
        <v>801</v>
      </c>
      <c r="M338" s="535" t="s">
        <v>802</v>
      </c>
      <c r="N338" s="15" t="s">
        <v>710</v>
      </c>
      <c r="O338" s="15" t="s">
        <v>578</v>
      </c>
      <c r="P338" s="503" t="s">
        <v>579</v>
      </c>
      <c r="Q338" s="15">
        <v>0</v>
      </c>
      <c r="R338" s="15">
        <v>2</v>
      </c>
      <c r="S338" s="479">
        <v>2</v>
      </c>
      <c r="T338" s="15">
        <v>3</v>
      </c>
      <c r="U338" s="471"/>
      <c r="V338" s="551">
        <v>17</v>
      </c>
      <c r="W338" s="497">
        <v>22520828</v>
      </c>
      <c r="X338" s="566" t="s">
        <v>398</v>
      </c>
      <c r="Y338" s="15" t="s">
        <v>579</v>
      </c>
      <c r="Z338" s="15"/>
      <c r="AA338" s="15"/>
      <c r="AB338" s="15"/>
      <c r="AC338" s="493"/>
      <c r="AD338" s="15"/>
      <c r="AE338" s="15" t="s">
        <v>614</v>
      </c>
      <c r="AF338" s="497"/>
      <c r="AG338" s="497"/>
      <c r="AH338" s="497" t="s">
        <v>100</v>
      </c>
      <c r="AI338" s="15">
        <v>4</v>
      </c>
      <c r="AJ338" s="15">
        <v>10</v>
      </c>
      <c r="AK338" s="15">
        <v>10</v>
      </c>
      <c r="AL338" s="15">
        <v>11</v>
      </c>
      <c r="AM338" s="15">
        <v>50</v>
      </c>
      <c r="AN338" s="490">
        <f>IF(AJ338="",S338,ROUND(((((AL338/24)+(AM338/1440))-((AJ338/24)+(AK338/1440)))*1440/50),5))</f>
        <v>2</v>
      </c>
      <c r="AO338" s="491">
        <f>AJ338/24+AK338/1440</f>
        <v>0.4236111111111111</v>
      </c>
      <c r="AP338" s="491">
        <f>AL338/24+AM338/1440</f>
        <v>0.49305555555555552</v>
      </c>
      <c r="AQ338" s="23" t="str" cm="1">
        <f t="array" ref="AQ338">IF(X338="","",IF(SUMPRODUCT((X338=$X$7:$X$2085)*(AI338=$AI$7:$AI$2085)*(AO338=$AO$7:$AO$2085)*(AP338=$AP$7:$AP$2085)*(ROW($X$7:$X$2085)&lt;&gt;ROW(X338))*((S338=0)*($S$7:$S$2085&gt;0)+(S338&gt;0)*($S$7:$S$2085=0)))&gt;0,"SALONES UNIDOS",IF(SUMPRODUCT((X338=$X$7:$X$2085)*(AI338=$AI$7:$AI$2085)*((AO338&lt;$AP$7:$AP$2085)*(AP338&gt;$AO$7:$AO$2085))*(ROW($X$7:$X$2085)&lt;&gt;ROW(X338)))&gt;0,"Cruzado","Sin cruce")))</f>
        <v>Sin cruce</v>
      </c>
      <c r="AR338" s="23" t="str" cm="1">
        <f t="array" ref="AR338">IF(AE338="","",IF(SUMPRODUCT((AE338=$AE$7:$AE$2085)*(AI338=$AI$7:$AI$2085)*(AO338=$AO$7:$AO$2085)*(AP338=$AP$7:$AP$2085)*(ROW($AE$7:$AE$2085)&lt;&gt;ROW(AE338))*((S338=0)*($S$7:$S$2085&gt;0)+(S338&gt;0)*($S$7:$S$2085=0)))&gt;0,"SALONES UNIDOS",IF(SUMPRODUCT((AE338=$AE$7:$AE$2085)*(AI338=$AI$7:$AI$2085)*((AO338&lt;$AP$7:$AP$2085)*(AP338&gt;$AO$7:$AO$2085))*(ROW($AE$7:$AE$2085)&lt;&gt;ROW(AE338)))&gt;0,"Cruzado","Sin cruce")))</f>
        <v>Sin cruce</v>
      </c>
      <c r="AS338" s="94" t="str">
        <f t="shared" si="6"/>
        <v>OB7FILIALA</v>
      </c>
      <c r="AT338" s="94" t="str" cm="1">
        <f t="array" ref="AT338">IF(AS338="","",IF(SUMPRODUCT((AS338=$AS$7:$AS$2085)*(AI338=$AI$7:$AI$2085)*(AO338=$AO$7:$AO$2085)*(AP338=$AP$7:$AP$2085)*(ROW($AS$7:$AS$2085)&lt;&gt;ROW(AS338))*((S338=0)*($S$7:$S$2085&gt;0)+(S338&gt;0)*($S$7:$S$2085=0)))&gt;0,"SALONES UNIDOS",IF(SUMPRODUCT((AS338=$AS$7:$AS$2085)*(AI338=$AI$7:$AI$2085)*((AO338&lt;$AP$7:$AP$2085)*(AP338&gt;$AO$7:$AO$2085))*(ROW($AS$7:$AS$2085)&lt;&gt;ROW(AS338)))&gt;0,"Cruzado","Sin cruce")))</f>
        <v>Sin cruce</v>
      </c>
    </row>
    <row r="339" spans="3:46" s="9" customFormat="1" ht="18.75" hidden="1" customHeight="1">
      <c r="C339" s="496" t="s">
        <v>572</v>
      </c>
      <c r="D339" s="479" t="s">
        <v>727</v>
      </c>
      <c r="E339" s="479">
        <v>20261</v>
      </c>
      <c r="F339" s="503" t="s">
        <v>38</v>
      </c>
      <c r="G339" s="497" t="s">
        <v>80</v>
      </c>
      <c r="H339" s="503" t="s">
        <v>88</v>
      </c>
      <c r="I339" s="503">
        <v>7</v>
      </c>
      <c r="J339" s="504" t="s">
        <v>41</v>
      </c>
      <c r="K339" s="503" t="s">
        <v>41</v>
      </c>
      <c r="L339" s="499" t="s">
        <v>801</v>
      </c>
      <c r="M339" s="535" t="s">
        <v>802</v>
      </c>
      <c r="N339" s="15" t="s">
        <v>710</v>
      </c>
      <c r="O339" s="15" t="s">
        <v>578</v>
      </c>
      <c r="P339" s="503" t="s">
        <v>579</v>
      </c>
      <c r="Q339" s="483">
        <v>2</v>
      </c>
      <c r="R339" s="483">
        <v>0</v>
      </c>
      <c r="S339" s="479">
        <v>2</v>
      </c>
      <c r="T339" s="15">
        <v>3</v>
      </c>
      <c r="U339" s="471"/>
      <c r="V339" s="551">
        <v>35</v>
      </c>
      <c r="W339" s="497">
        <v>22520828</v>
      </c>
      <c r="X339" s="566" t="s">
        <v>398</v>
      </c>
      <c r="Y339" s="15" t="s">
        <v>579</v>
      </c>
      <c r="Z339" s="15"/>
      <c r="AA339" s="15"/>
      <c r="AB339" s="15"/>
      <c r="AC339" s="15" t="s">
        <v>696</v>
      </c>
      <c r="AD339" s="15"/>
      <c r="AE339" s="479"/>
      <c r="AF339" s="497"/>
      <c r="AG339" s="497"/>
      <c r="AH339" s="497" t="s">
        <v>582</v>
      </c>
      <c r="AI339" s="15">
        <v>4</v>
      </c>
      <c r="AJ339" s="15">
        <v>11</v>
      </c>
      <c r="AK339" s="15">
        <v>50</v>
      </c>
      <c r="AL339" s="15">
        <v>13</v>
      </c>
      <c r="AM339" s="15">
        <v>30</v>
      </c>
      <c r="AN339" s="490">
        <f>IF(AJ339="",S339,ROUND(((((AL339/24)+(AM339/1440))-((AJ339/24)+(AK339/1440)))*1440/50),5))</f>
        <v>2</v>
      </c>
      <c r="AO339" s="491">
        <f>AJ339/24+AK339/1440</f>
        <v>0.49305555555555552</v>
      </c>
      <c r="AP339" s="491">
        <f>AL339/24+AM339/1440</f>
        <v>0.5625</v>
      </c>
      <c r="AQ339" s="23" t="str" cm="1">
        <f t="array" ref="AQ339">IF(X339="","",IF(SUMPRODUCT((X339=$X$7:$X$2085)*(AI339=$AI$7:$AI$2085)*(AO339=$AO$7:$AO$2085)*(AP339=$AP$7:$AP$2085)*(ROW($X$7:$X$2085)&lt;&gt;ROW(X339))*((S339=0)*($S$7:$S$2085&gt;0)+(S339&gt;0)*($S$7:$S$2085=0)))&gt;0,"SALONES UNIDOS",IF(SUMPRODUCT((X339=$X$7:$X$2085)*(AI339=$AI$7:$AI$2085)*((AO339&lt;$AP$7:$AP$2085)*(AP339&gt;$AO$7:$AO$2085))*(ROW($X$7:$X$2085)&lt;&gt;ROW(X339)))&gt;0,"Cruzado","Sin cruce")))</f>
        <v>Sin cruce</v>
      </c>
      <c r="AR339" s="23" t="str" cm="1">
        <f t="array" ref="AR339">IF(AE339="","",IF(SUMPRODUCT((AE339=$AE$7:$AE$2085)*(AI339=$AI$7:$AI$2085)*(AO339=$AO$7:$AO$2085)*(AP339=$AP$7:$AP$2085)*(ROW($AE$7:$AE$2085)&lt;&gt;ROW(AE339))*((S339=0)*($S$7:$S$2085&gt;0)+(S339&gt;0)*($S$7:$S$2085=0)))&gt;0,"SALONES UNIDOS",IF(SUMPRODUCT((AE339=$AE$7:$AE$2085)*(AI339=$AI$7:$AI$2085)*((AO339&lt;$AP$7:$AP$2085)*(AP339&gt;$AO$7:$AO$2085))*(ROW($AE$7:$AE$2085)&lt;&gt;ROW(AE339)))&gt;0,"Cruzado","Sin cruce")))</f>
        <v/>
      </c>
      <c r="AS339" s="94" t="str">
        <f t="shared" si="6"/>
        <v>OB7FILIALA</v>
      </c>
      <c r="AT339" s="94" t="str" cm="1">
        <f t="array" ref="AT339">IF(AS339="","",IF(SUMPRODUCT((AS339=$AS$7:$AS$2085)*(AI339=$AI$7:$AI$2085)*(AO339=$AO$7:$AO$2085)*(AP339=$AP$7:$AP$2085)*(ROW($AS$7:$AS$2085)&lt;&gt;ROW(AS339))*((S339=0)*($S$7:$S$2085&gt;0)+(S339&gt;0)*($S$7:$S$2085=0)))&gt;0,"SALONES UNIDOS",IF(SUMPRODUCT((AS339=$AS$7:$AS$2085)*(AI339=$AI$7:$AI$2085)*((AO339&lt;$AP$7:$AP$2085)*(AP339&gt;$AO$7:$AO$2085))*(ROW($AS$7:$AS$2085)&lt;&gt;ROW(AS339)))&gt;0,"Cruzado","Sin cruce")))</f>
        <v>Sin cruce</v>
      </c>
    </row>
    <row r="340" spans="3:46" s="9" customFormat="1" ht="18.75" hidden="1" customHeight="1">
      <c r="C340" s="496" t="s">
        <v>572</v>
      </c>
      <c r="D340" s="479" t="s">
        <v>727</v>
      </c>
      <c r="E340" s="479">
        <v>20261</v>
      </c>
      <c r="F340" s="503" t="s">
        <v>38</v>
      </c>
      <c r="G340" s="497" t="s">
        <v>80</v>
      </c>
      <c r="H340" s="503" t="s">
        <v>88</v>
      </c>
      <c r="I340" s="503">
        <v>7</v>
      </c>
      <c r="J340" s="503" t="s">
        <v>41</v>
      </c>
      <c r="K340" s="503" t="s">
        <v>41</v>
      </c>
      <c r="L340" s="499" t="s">
        <v>803</v>
      </c>
      <c r="M340" s="535" t="s">
        <v>804</v>
      </c>
      <c r="N340" s="15" t="s">
        <v>710</v>
      </c>
      <c r="O340" s="15" t="s">
        <v>678</v>
      </c>
      <c r="P340" s="503" t="s">
        <v>624</v>
      </c>
      <c r="Q340" s="15">
        <v>2</v>
      </c>
      <c r="R340" s="15">
        <v>2</v>
      </c>
      <c r="S340" s="479">
        <v>4</v>
      </c>
      <c r="T340" s="15">
        <v>3</v>
      </c>
      <c r="U340" s="471"/>
      <c r="V340" s="550">
        <v>35</v>
      </c>
      <c r="W340" s="497">
        <v>43757708</v>
      </c>
      <c r="X340" s="566" t="s">
        <v>296</v>
      </c>
      <c r="Y340" s="15" t="s">
        <v>196</v>
      </c>
      <c r="Z340" s="15"/>
      <c r="AA340" s="15"/>
      <c r="AB340" s="15"/>
      <c r="AC340" s="493"/>
      <c r="AD340" s="15"/>
      <c r="AE340" s="479"/>
      <c r="AF340" s="497"/>
      <c r="AG340" s="497"/>
      <c r="AH340" s="15" t="s">
        <v>203</v>
      </c>
      <c r="AI340" s="15">
        <v>4</v>
      </c>
      <c r="AJ340" s="15">
        <v>16</v>
      </c>
      <c r="AK340" s="15">
        <v>50</v>
      </c>
      <c r="AL340" s="15">
        <v>20</v>
      </c>
      <c r="AM340" s="15">
        <v>10</v>
      </c>
      <c r="AN340" s="490">
        <f>IF(AJ340="",S340,ROUND(((((AL340/24)+(AM340/1440))-((AJ340/24)+(AK340/1440)))*1440/50),5))</f>
        <v>4</v>
      </c>
      <c r="AO340" s="491">
        <f>AJ340/24+AK340/1440</f>
        <v>0.70138888888888884</v>
      </c>
      <c r="AP340" s="491">
        <f>AL340/24+AM340/1440</f>
        <v>0.84027777777777779</v>
      </c>
      <c r="AQ340" s="23" t="str" cm="1">
        <f t="array" ref="AQ340">IF(X340="","",IF(SUMPRODUCT((X340=$X$7:$X$2085)*(AI340=$AI$7:$AI$2085)*(AO340=$AO$7:$AO$2085)*(AP340=$AP$7:$AP$2085)*(ROW($X$7:$X$2085)&lt;&gt;ROW(X340))*((S340=0)*($S$7:$S$2085&gt;0)+(S340&gt;0)*($S$7:$S$2085=0)))&gt;0,"SALONES UNIDOS",IF(SUMPRODUCT((X340=$X$7:$X$2085)*(AI340=$AI$7:$AI$2085)*((AO340&lt;$AP$7:$AP$2085)*(AP340&gt;$AO$7:$AO$2085))*(ROW($X$7:$X$2085)&lt;&gt;ROW(X340)))&gt;0,"Cruzado","Sin cruce")))</f>
        <v>Sin cruce</v>
      </c>
      <c r="AR340" s="23" t="str" cm="1">
        <f t="array" ref="AR340">IF(AE340="","",IF(SUMPRODUCT((AE340=$AE$7:$AE$2085)*(AI340=$AI$7:$AI$2085)*(AO340=$AO$7:$AO$2085)*(AP340=$AP$7:$AP$2085)*(ROW($AE$7:$AE$2085)&lt;&gt;ROW(AE340))*((S340=0)*($S$7:$S$2085&gt;0)+(S340&gt;0)*($S$7:$S$2085=0)))&gt;0,"SALONES UNIDOS",IF(SUMPRODUCT((AE340=$AE$7:$AE$2085)*(AI340=$AI$7:$AI$2085)*((AO340&lt;$AP$7:$AP$2085)*(AP340&gt;$AO$7:$AO$2085))*(ROW($AE$7:$AE$2085)&lt;&gt;ROW(AE340)))&gt;0,"Cruzado","Sin cruce")))</f>
        <v/>
      </c>
      <c r="AS340" s="94" t="str">
        <f t="shared" si="6"/>
        <v>OB7FILIALA</v>
      </c>
      <c r="AT340" s="94" t="str" cm="1">
        <f t="array" ref="AT340">IF(AS340="","",IF(SUMPRODUCT((AS340=$AS$7:$AS$2085)*(AI340=$AI$7:$AI$2085)*(AO340=$AO$7:$AO$2085)*(AP340=$AP$7:$AP$2085)*(ROW($AS$7:$AS$2085)&lt;&gt;ROW(AS340))*((S340=0)*($S$7:$S$2085&gt;0)+(S340&gt;0)*($S$7:$S$2085=0)))&gt;0,"SALONES UNIDOS",IF(SUMPRODUCT((AS340=$AS$7:$AS$2085)*(AI340=$AI$7:$AI$2085)*((AO340&lt;$AP$7:$AP$2085)*(AP340&gt;$AO$7:$AO$2085))*(ROW($AS$7:$AS$2085)&lt;&gt;ROW(AS340)))&gt;0,"Cruzado","Sin cruce")))</f>
        <v>Sin cruce</v>
      </c>
    </row>
    <row r="341" spans="3:46" s="9" customFormat="1" ht="18.75" hidden="1" customHeight="1">
      <c r="C341" s="496" t="s">
        <v>572</v>
      </c>
      <c r="D341" s="479" t="s">
        <v>727</v>
      </c>
      <c r="E341" s="479">
        <v>20261</v>
      </c>
      <c r="F341" s="503" t="s">
        <v>38</v>
      </c>
      <c r="G341" s="497" t="s">
        <v>80</v>
      </c>
      <c r="H341" s="503" t="s">
        <v>88</v>
      </c>
      <c r="I341" s="503">
        <v>7</v>
      </c>
      <c r="J341" s="503" t="s">
        <v>41</v>
      </c>
      <c r="K341" s="503" t="s">
        <v>41</v>
      </c>
      <c r="L341" s="499" t="s">
        <v>805</v>
      </c>
      <c r="M341" s="535" t="s">
        <v>806</v>
      </c>
      <c r="N341" s="15" t="s">
        <v>577</v>
      </c>
      <c r="O341" s="15" t="s">
        <v>578</v>
      </c>
      <c r="P341" s="503" t="s">
        <v>624</v>
      </c>
      <c r="Q341" s="15">
        <v>2</v>
      </c>
      <c r="R341" s="15">
        <v>2</v>
      </c>
      <c r="S341" s="479">
        <v>4</v>
      </c>
      <c r="T341" s="15">
        <v>3</v>
      </c>
      <c r="U341" s="471"/>
      <c r="V341" s="550">
        <v>35</v>
      </c>
      <c r="W341" s="497">
        <v>21435456</v>
      </c>
      <c r="X341" s="566" t="s">
        <v>315</v>
      </c>
      <c r="Y341" s="15" t="s">
        <v>196</v>
      </c>
      <c r="Z341" s="15"/>
      <c r="AA341" s="15"/>
      <c r="AB341" s="15"/>
      <c r="AC341" s="493"/>
      <c r="AD341" s="15"/>
      <c r="AE341" s="479"/>
      <c r="AF341" s="497"/>
      <c r="AG341" s="497"/>
      <c r="AH341" s="15" t="s">
        <v>203</v>
      </c>
      <c r="AI341" s="15">
        <v>6</v>
      </c>
      <c r="AJ341" s="15">
        <v>7</v>
      </c>
      <c r="AK341" s="15">
        <v>40</v>
      </c>
      <c r="AL341" s="15">
        <v>11</v>
      </c>
      <c r="AM341" s="15">
        <v>0</v>
      </c>
      <c r="AN341" s="490">
        <f>IF(AJ341="",S341,ROUND(((((AL341/24)+(AM341/1440))-((AJ341/24)+(AK341/1440)))*1440/50),5))</f>
        <v>4</v>
      </c>
      <c r="AO341" s="491">
        <f>AJ341/24+AK341/1440</f>
        <v>0.31944444444444448</v>
      </c>
      <c r="AP341" s="491">
        <f>AL341/24+AM341/1440</f>
        <v>0.45833333333333331</v>
      </c>
      <c r="AQ341" s="23" t="str" cm="1">
        <f t="array" ref="AQ341">IF(X341="","",IF(SUMPRODUCT((X341=$X$7:$X$2085)*(AI341=$AI$7:$AI$2085)*(AO341=$AO$7:$AO$2085)*(AP341=$AP$7:$AP$2085)*(ROW($X$7:$X$2085)&lt;&gt;ROW(X341))*((S341=0)*($S$7:$S$2085&gt;0)+(S341&gt;0)*($S$7:$S$2085=0)))&gt;0,"SALONES UNIDOS",IF(SUMPRODUCT((X341=$X$7:$X$2085)*(AI341=$AI$7:$AI$2085)*((AO341&lt;$AP$7:$AP$2085)*(AP341&gt;$AO$7:$AO$2085))*(ROW($X$7:$X$2085)&lt;&gt;ROW(X341)))&gt;0,"Cruzado","Sin cruce")))</f>
        <v>Sin cruce</v>
      </c>
      <c r="AR341" s="23" t="str" cm="1">
        <f t="array" ref="AR341">IF(AE341="","",IF(SUMPRODUCT((AE341=$AE$7:$AE$2085)*(AI341=$AI$7:$AI$2085)*(AO341=$AO$7:$AO$2085)*(AP341=$AP$7:$AP$2085)*(ROW($AE$7:$AE$2085)&lt;&gt;ROW(AE341))*((S341=0)*($S$7:$S$2085&gt;0)+(S341&gt;0)*($S$7:$S$2085=0)))&gt;0,"SALONES UNIDOS",IF(SUMPRODUCT((AE341=$AE$7:$AE$2085)*(AI341=$AI$7:$AI$2085)*((AO341&lt;$AP$7:$AP$2085)*(AP341&gt;$AO$7:$AO$2085))*(ROW($AE$7:$AE$2085)&lt;&gt;ROW(AE341)))&gt;0,"Cruzado","Sin cruce")))</f>
        <v/>
      </c>
      <c r="AS341" s="94" t="str">
        <f t="shared" si="6"/>
        <v>OB7FILIALA</v>
      </c>
      <c r="AT341" s="94" t="str" cm="1">
        <f t="array" ref="AT341">IF(AS341="","",IF(SUMPRODUCT((AS341=$AS$7:$AS$2085)*(AI341=$AI$7:$AI$2085)*(AO341=$AO$7:$AO$2085)*(AP341=$AP$7:$AP$2085)*(ROW($AS$7:$AS$2085)&lt;&gt;ROW(AS341))*((S341=0)*($S$7:$S$2085&gt;0)+(S341&gt;0)*($S$7:$S$2085=0)))&gt;0,"SALONES UNIDOS",IF(SUMPRODUCT((AS341=$AS$7:$AS$2085)*(AI341=$AI$7:$AI$2085)*((AO341&lt;$AP$7:$AP$2085)*(AP341&gt;$AO$7:$AO$2085))*(ROW($AS$7:$AS$2085)&lt;&gt;ROW(AS341)))&gt;0,"Cruzado","Sin cruce")))</f>
        <v>Sin cruce</v>
      </c>
    </row>
    <row r="342" spans="3:46" s="9" customFormat="1" ht="18.75" hidden="1" customHeight="1">
      <c r="C342" s="496" t="s">
        <v>572</v>
      </c>
      <c r="D342" s="479" t="s">
        <v>727</v>
      </c>
      <c r="E342" s="479">
        <v>20261</v>
      </c>
      <c r="F342" s="503" t="s">
        <v>38</v>
      </c>
      <c r="G342" s="497" t="s">
        <v>80</v>
      </c>
      <c r="H342" s="503" t="s">
        <v>88</v>
      </c>
      <c r="I342" s="503">
        <v>7</v>
      </c>
      <c r="J342" s="503" t="s">
        <v>41</v>
      </c>
      <c r="K342" s="503" t="s">
        <v>41</v>
      </c>
      <c r="L342" s="499" t="s">
        <v>807</v>
      </c>
      <c r="M342" s="535" t="s">
        <v>808</v>
      </c>
      <c r="N342" s="15" t="s">
        <v>710</v>
      </c>
      <c r="O342" s="15" t="s">
        <v>578</v>
      </c>
      <c r="P342" s="503" t="s">
        <v>579</v>
      </c>
      <c r="Q342" s="15">
        <v>2</v>
      </c>
      <c r="R342" s="15">
        <v>0</v>
      </c>
      <c r="S342" s="479">
        <v>2</v>
      </c>
      <c r="T342" s="15">
        <v>3</v>
      </c>
      <c r="U342" s="471"/>
      <c r="V342" s="550">
        <v>35</v>
      </c>
      <c r="W342" s="497">
        <v>21567738</v>
      </c>
      <c r="X342" s="566" t="s">
        <v>232</v>
      </c>
      <c r="Y342" s="15" t="s">
        <v>579</v>
      </c>
      <c r="Z342" s="15"/>
      <c r="AA342" s="15"/>
      <c r="AB342" s="15"/>
      <c r="AC342" s="15" t="s">
        <v>696</v>
      </c>
      <c r="AD342" s="15"/>
      <c r="AE342" s="479"/>
      <c r="AF342" s="497"/>
      <c r="AG342" s="497"/>
      <c r="AH342" s="497" t="s">
        <v>582</v>
      </c>
      <c r="AI342" s="15">
        <v>6</v>
      </c>
      <c r="AJ342" s="15">
        <v>14</v>
      </c>
      <c r="AK342" s="15">
        <v>20</v>
      </c>
      <c r="AL342" s="15">
        <v>16</v>
      </c>
      <c r="AM342" s="15">
        <v>0</v>
      </c>
      <c r="AN342" s="490">
        <f>IF(AJ342="",S342,ROUND(((((AL342/24)+(AM342/1440))-((AJ342/24)+(AK342/1440)))*1440/50),5))</f>
        <v>2</v>
      </c>
      <c r="AO342" s="491">
        <f>AJ342/24+AK342/1440</f>
        <v>0.59722222222222221</v>
      </c>
      <c r="AP342" s="491">
        <f>AL342/24+AM342/1440</f>
        <v>0.66666666666666663</v>
      </c>
      <c r="AQ342" s="23" t="str" cm="1">
        <f t="array" ref="AQ342">IF(X342="","",IF(SUMPRODUCT((X342=$X$7:$X$2085)*(AI342=$AI$7:$AI$2085)*(AO342=$AO$7:$AO$2085)*(AP342=$AP$7:$AP$2085)*(ROW($X$7:$X$2085)&lt;&gt;ROW(X342))*((S342=0)*($S$7:$S$2085&gt;0)+(S342&gt;0)*($S$7:$S$2085=0)))&gt;0,"SALONES UNIDOS",IF(SUMPRODUCT((X342=$X$7:$X$2085)*(AI342=$AI$7:$AI$2085)*((AO342&lt;$AP$7:$AP$2085)*(AP342&gt;$AO$7:$AO$2085))*(ROW($X$7:$X$2085)&lt;&gt;ROW(X342)))&gt;0,"Cruzado","Sin cruce")))</f>
        <v>Sin cruce</v>
      </c>
      <c r="AR342" s="23" t="str" cm="1">
        <f t="array" ref="AR342">IF(AE342="","",IF(SUMPRODUCT((AE342=$AE$7:$AE$2085)*(AI342=$AI$7:$AI$2085)*(AO342=$AO$7:$AO$2085)*(AP342=$AP$7:$AP$2085)*(ROW($AE$7:$AE$2085)&lt;&gt;ROW(AE342))*((S342=0)*($S$7:$S$2085&gt;0)+(S342&gt;0)*($S$7:$S$2085=0)))&gt;0,"SALONES UNIDOS",IF(SUMPRODUCT((AE342=$AE$7:$AE$2085)*(AI342=$AI$7:$AI$2085)*((AO342&lt;$AP$7:$AP$2085)*(AP342&gt;$AO$7:$AO$2085))*(ROW($AE$7:$AE$2085)&lt;&gt;ROW(AE342)))&gt;0,"Cruzado","Sin cruce")))</f>
        <v/>
      </c>
      <c r="AS342" s="94" t="str">
        <f t="shared" si="6"/>
        <v>OB7FILIALA</v>
      </c>
      <c r="AT342" s="94" t="str" cm="1">
        <f t="array" ref="AT342">IF(AS342="","",IF(SUMPRODUCT((AS342=$AS$7:$AS$2085)*(AI342=$AI$7:$AI$2085)*(AO342=$AO$7:$AO$2085)*(AP342=$AP$7:$AP$2085)*(ROW($AS$7:$AS$2085)&lt;&gt;ROW(AS342))*((S342=0)*($S$7:$S$2085&gt;0)+(S342&gt;0)*($S$7:$S$2085=0)))&gt;0,"SALONES UNIDOS",IF(SUMPRODUCT((AS342=$AS$7:$AS$2085)*(AI342=$AI$7:$AI$2085)*((AO342&lt;$AP$7:$AP$2085)*(AP342&gt;$AO$7:$AO$2085))*(ROW($AS$7:$AS$2085)&lt;&gt;ROW(AS342)))&gt;0,"Cruzado","Sin cruce")))</f>
        <v>Sin cruce</v>
      </c>
    </row>
    <row r="343" spans="3:46" s="9" customFormat="1" ht="18.75" hidden="1" customHeight="1">
      <c r="C343" s="496" t="s">
        <v>572</v>
      </c>
      <c r="D343" s="479" t="s">
        <v>727</v>
      </c>
      <c r="E343" s="479">
        <v>20261</v>
      </c>
      <c r="F343" s="503" t="s">
        <v>38</v>
      </c>
      <c r="G343" s="497" t="s">
        <v>80</v>
      </c>
      <c r="H343" s="503" t="s">
        <v>88</v>
      </c>
      <c r="I343" s="503">
        <v>7</v>
      </c>
      <c r="J343" s="503" t="s">
        <v>574</v>
      </c>
      <c r="K343" s="503" t="s">
        <v>41</v>
      </c>
      <c r="L343" s="499" t="s">
        <v>807</v>
      </c>
      <c r="M343" s="535" t="s">
        <v>808</v>
      </c>
      <c r="N343" s="15" t="s">
        <v>710</v>
      </c>
      <c r="O343" s="15" t="s">
        <v>578</v>
      </c>
      <c r="P343" s="503" t="s">
        <v>579</v>
      </c>
      <c r="Q343" s="15">
        <v>0</v>
      </c>
      <c r="R343" s="15">
        <v>2</v>
      </c>
      <c r="S343" s="479">
        <v>2</v>
      </c>
      <c r="T343" s="15">
        <v>3</v>
      </c>
      <c r="U343" s="471"/>
      <c r="V343" s="550">
        <v>18</v>
      </c>
      <c r="W343" s="497">
        <v>21567738</v>
      </c>
      <c r="X343" s="566" t="s">
        <v>232</v>
      </c>
      <c r="Y343" s="15" t="s">
        <v>579</v>
      </c>
      <c r="Z343" s="15"/>
      <c r="AA343" s="15"/>
      <c r="AB343" s="15"/>
      <c r="AC343" s="493"/>
      <c r="AD343" s="15"/>
      <c r="AE343" s="15" t="s">
        <v>699</v>
      </c>
      <c r="AF343" s="497"/>
      <c r="AG343" s="497"/>
      <c r="AH343" s="497" t="s">
        <v>100</v>
      </c>
      <c r="AI343" s="15">
        <v>6</v>
      </c>
      <c r="AJ343" s="15">
        <v>16</v>
      </c>
      <c r="AK343" s="15">
        <v>0</v>
      </c>
      <c r="AL343" s="15">
        <v>17</v>
      </c>
      <c r="AM343" s="15">
        <v>40</v>
      </c>
      <c r="AN343" s="490">
        <f>IF(AJ343="",S343,ROUND(((((AL343/24)+(AM343/1440))-((AJ343/24)+(AK343/1440)))*1440/50),5))</f>
        <v>2</v>
      </c>
      <c r="AO343" s="491">
        <f>AJ343/24+AK343/1440</f>
        <v>0.66666666666666663</v>
      </c>
      <c r="AP343" s="491">
        <f>AL343/24+AM343/1440</f>
        <v>0.73611111111111116</v>
      </c>
      <c r="AQ343" s="23" t="str" cm="1">
        <f t="array" ref="AQ343">IF(X343="","",IF(SUMPRODUCT((X343=$X$7:$X$2085)*(AI343=$AI$7:$AI$2085)*(AO343=$AO$7:$AO$2085)*(AP343=$AP$7:$AP$2085)*(ROW($X$7:$X$2085)&lt;&gt;ROW(X343))*((S343=0)*($S$7:$S$2085&gt;0)+(S343&gt;0)*($S$7:$S$2085=0)))&gt;0,"SALONES UNIDOS",IF(SUMPRODUCT((X343=$X$7:$X$2085)*(AI343=$AI$7:$AI$2085)*((AO343&lt;$AP$7:$AP$2085)*(AP343&gt;$AO$7:$AO$2085))*(ROW($X$7:$X$2085)&lt;&gt;ROW(X343)))&gt;0,"Cruzado","Sin cruce")))</f>
        <v>Sin cruce</v>
      </c>
      <c r="AR343" s="23" t="str" cm="1">
        <f t="array" ref="AR343">IF(AE343="","",IF(SUMPRODUCT((AE343=$AE$7:$AE$2085)*(AI343=$AI$7:$AI$2085)*(AO343=$AO$7:$AO$2085)*(AP343=$AP$7:$AP$2085)*(ROW($AE$7:$AE$2085)&lt;&gt;ROW(AE343))*((S343=0)*($S$7:$S$2085&gt;0)+(S343&gt;0)*($S$7:$S$2085=0)))&gt;0,"SALONES UNIDOS",IF(SUMPRODUCT((AE343=$AE$7:$AE$2085)*(AI343=$AI$7:$AI$2085)*((AO343&lt;$AP$7:$AP$2085)*(AP343&gt;$AO$7:$AO$2085))*(ROW($AE$7:$AE$2085)&lt;&gt;ROW(AE343)))&gt;0,"Cruzado","Sin cruce")))</f>
        <v>Sin cruce</v>
      </c>
      <c r="AS343" s="94" t="str">
        <f t="shared" si="6"/>
        <v>OB7FILIALA</v>
      </c>
      <c r="AT343" s="94" t="str" cm="1">
        <f t="array" ref="AT343">IF(AS343="","",IF(SUMPRODUCT((AS343=$AS$7:$AS$2085)*(AI343=$AI$7:$AI$2085)*(AO343=$AO$7:$AO$2085)*(AP343=$AP$7:$AP$2085)*(ROW($AS$7:$AS$2085)&lt;&gt;ROW(AS343))*((S343=0)*($S$7:$S$2085&gt;0)+(S343&gt;0)*($S$7:$S$2085=0)))&gt;0,"SALONES UNIDOS",IF(SUMPRODUCT((AS343=$AS$7:$AS$2085)*(AI343=$AI$7:$AI$2085)*((AO343&lt;$AP$7:$AP$2085)*(AP343&gt;$AO$7:$AO$2085))*(ROW($AS$7:$AS$2085)&lt;&gt;ROW(AS343)))&gt;0,"Cruzado","Sin cruce")))</f>
        <v>Sin cruce</v>
      </c>
    </row>
    <row r="344" spans="3:46" s="9" customFormat="1" ht="18.75" hidden="1" customHeight="1">
      <c r="C344" s="496" t="s">
        <v>572</v>
      </c>
      <c r="D344" s="479" t="s">
        <v>727</v>
      </c>
      <c r="E344" s="479">
        <v>20261</v>
      </c>
      <c r="F344" s="503" t="s">
        <v>38</v>
      </c>
      <c r="G344" s="497" t="s">
        <v>80</v>
      </c>
      <c r="H344" s="503" t="s">
        <v>88</v>
      </c>
      <c r="I344" s="503">
        <v>7</v>
      </c>
      <c r="J344" s="503" t="s">
        <v>583</v>
      </c>
      <c r="K344" s="503" t="s">
        <v>41</v>
      </c>
      <c r="L344" s="499" t="s">
        <v>807</v>
      </c>
      <c r="M344" s="535" t="s">
        <v>808</v>
      </c>
      <c r="N344" s="15" t="s">
        <v>710</v>
      </c>
      <c r="O344" s="15" t="s">
        <v>578</v>
      </c>
      <c r="P344" s="503" t="s">
        <v>579</v>
      </c>
      <c r="Q344" s="15">
        <v>0</v>
      </c>
      <c r="R344" s="15">
        <v>2</v>
      </c>
      <c r="S344" s="479">
        <v>2</v>
      </c>
      <c r="T344" s="15">
        <v>3</v>
      </c>
      <c r="U344" s="471"/>
      <c r="V344" s="550">
        <v>17</v>
      </c>
      <c r="W344" s="497">
        <v>21567738</v>
      </c>
      <c r="X344" s="566" t="s">
        <v>232</v>
      </c>
      <c r="Y344" s="15" t="s">
        <v>579</v>
      </c>
      <c r="Z344" s="15"/>
      <c r="AA344" s="15"/>
      <c r="AB344" s="15"/>
      <c r="AC344" s="493"/>
      <c r="AD344" s="15"/>
      <c r="AE344" s="15" t="s">
        <v>699</v>
      </c>
      <c r="AF344" s="497"/>
      <c r="AG344" s="497"/>
      <c r="AH344" s="497" t="s">
        <v>100</v>
      </c>
      <c r="AI344" s="15">
        <v>6</v>
      </c>
      <c r="AJ344" s="15">
        <v>17</v>
      </c>
      <c r="AK344" s="15">
        <v>40</v>
      </c>
      <c r="AL344" s="15">
        <v>19</v>
      </c>
      <c r="AM344" s="15">
        <v>20</v>
      </c>
      <c r="AN344" s="490">
        <f>IF(AJ344="",S344,ROUND(((((AL344/24)+(AM344/1440))-((AJ344/24)+(AK344/1440)))*1440/50),5))</f>
        <v>2</v>
      </c>
      <c r="AO344" s="491">
        <f>AJ344/24+AK344/1440</f>
        <v>0.73611111111111116</v>
      </c>
      <c r="AP344" s="491">
        <f>AL344/24+AM344/1440</f>
        <v>0.80555555555555547</v>
      </c>
      <c r="AQ344" s="23" t="str" cm="1">
        <f t="array" ref="AQ344">IF(X344="","",IF(SUMPRODUCT((X344=$X$7:$X$2085)*(AI344=$AI$7:$AI$2085)*(AO344=$AO$7:$AO$2085)*(AP344=$AP$7:$AP$2085)*(ROW($X$7:$X$2085)&lt;&gt;ROW(X344))*((S344=0)*($S$7:$S$2085&gt;0)+(S344&gt;0)*($S$7:$S$2085=0)))&gt;0,"SALONES UNIDOS",IF(SUMPRODUCT((X344=$X$7:$X$2085)*(AI344=$AI$7:$AI$2085)*((AO344&lt;$AP$7:$AP$2085)*(AP344&gt;$AO$7:$AO$2085))*(ROW($X$7:$X$2085)&lt;&gt;ROW(X344)))&gt;0,"Cruzado","Sin cruce")))</f>
        <v>Sin cruce</v>
      </c>
      <c r="AR344" s="23" t="str" cm="1">
        <f t="array" ref="AR344">IF(AE344="","",IF(SUMPRODUCT((AE344=$AE$7:$AE$2085)*(AI344=$AI$7:$AI$2085)*(AO344=$AO$7:$AO$2085)*(AP344=$AP$7:$AP$2085)*(ROW($AE$7:$AE$2085)&lt;&gt;ROW(AE344))*((S344=0)*($S$7:$S$2085&gt;0)+(S344&gt;0)*($S$7:$S$2085=0)))&gt;0,"SALONES UNIDOS",IF(SUMPRODUCT((AE344=$AE$7:$AE$2085)*(AI344=$AI$7:$AI$2085)*((AO344&lt;$AP$7:$AP$2085)*(AP344&gt;$AO$7:$AO$2085))*(ROW($AE$7:$AE$2085)&lt;&gt;ROW(AE344)))&gt;0,"Cruzado","Sin cruce")))</f>
        <v>Sin cruce</v>
      </c>
      <c r="AS344" s="94" t="str">
        <f t="shared" si="6"/>
        <v>OB7FILIALA</v>
      </c>
      <c r="AT344" s="94" t="str" cm="1">
        <f t="array" ref="AT344">IF(AS344="","",IF(SUMPRODUCT((AS344=$AS$7:$AS$2085)*(AI344=$AI$7:$AI$2085)*(AO344=$AO$7:$AO$2085)*(AP344=$AP$7:$AP$2085)*(ROW($AS$7:$AS$2085)&lt;&gt;ROW(AS344))*((S344=0)*($S$7:$S$2085&gt;0)+(S344&gt;0)*($S$7:$S$2085=0)))&gt;0,"SALONES UNIDOS",IF(SUMPRODUCT((AS344=$AS$7:$AS$2085)*(AI344=$AI$7:$AI$2085)*((AO344&lt;$AP$7:$AP$2085)*(AP344&gt;$AO$7:$AO$2085))*(ROW($AS$7:$AS$2085)&lt;&gt;ROW(AS344)))&gt;0,"Cruzado","Sin cruce")))</f>
        <v>Sin cruce</v>
      </c>
    </row>
    <row r="345" spans="3:46" s="9" customFormat="1" ht="18.600000000000001" hidden="1" customHeight="1">
      <c r="C345" s="496" t="s">
        <v>572</v>
      </c>
      <c r="D345" s="479" t="s">
        <v>727</v>
      </c>
      <c r="E345" s="479">
        <v>20261</v>
      </c>
      <c r="F345" s="503" t="s">
        <v>38</v>
      </c>
      <c r="G345" s="497" t="s">
        <v>80</v>
      </c>
      <c r="H345" s="503" t="s">
        <v>88</v>
      </c>
      <c r="I345" s="503">
        <v>7</v>
      </c>
      <c r="J345" s="503" t="s">
        <v>41</v>
      </c>
      <c r="K345" s="503" t="s">
        <v>41</v>
      </c>
      <c r="L345" s="499" t="s">
        <v>809</v>
      </c>
      <c r="M345" s="535" t="s">
        <v>810</v>
      </c>
      <c r="N345" s="15" t="s">
        <v>710</v>
      </c>
      <c r="O345" s="15" t="s">
        <v>578</v>
      </c>
      <c r="P345" s="503" t="s">
        <v>579</v>
      </c>
      <c r="Q345" s="15">
        <v>2</v>
      </c>
      <c r="R345" s="15">
        <v>0</v>
      </c>
      <c r="S345" s="479">
        <v>2</v>
      </c>
      <c r="T345" s="15">
        <v>6</v>
      </c>
      <c r="U345" s="471"/>
      <c r="V345" s="550">
        <v>35</v>
      </c>
      <c r="W345" s="497">
        <v>21522829</v>
      </c>
      <c r="X345" s="566" t="s">
        <v>250</v>
      </c>
      <c r="Y345" s="15" t="s">
        <v>579</v>
      </c>
      <c r="Z345" s="15"/>
      <c r="AA345" s="15"/>
      <c r="AB345" s="15"/>
      <c r="AC345" s="15" t="s">
        <v>607</v>
      </c>
      <c r="AD345" s="15"/>
      <c r="AE345" s="479"/>
      <c r="AF345" s="497"/>
      <c r="AG345" s="497"/>
      <c r="AH345" s="497" t="s">
        <v>582</v>
      </c>
      <c r="AI345" s="15">
        <v>5</v>
      </c>
      <c r="AJ345" s="483">
        <v>14</v>
      </c>
      <c r="AK345" s="483">
        <v>20</v>
      </c>
      <c r="AL345" s="483">
        <v>16</v>
      </c>
      <c r="AM345" s="483">
        <v>0</v>
      </c>
      <c r="AN345" s="490">
        <f>IF(AJ345="",S345,ROUND(((((AL345/24)+(AM345/1440))-((AJ345/24)+(AK345/1440)))*1440/50),5))</f>
        <v>2</v>
      </c>
      <c r="AO345" s="491">
        <f>AJ345/24+AK345/1440</f>
        <v>0.59722222222222221</v>
      </c>
      <c r="AP345" s="491">
        <f>AL345/24+AM345/1440</f>
        <v>0.66666666666666663</v>
      </c>
      <c r="AQ345" s="23" t="str" cm="1">
        <f t="array" ref="AQ345">IF(X345="","",IF(SUMPRODUCT((X345=$X$7:$X$2085)*(AI345=$AI$7:$AI$2085)*(AO345=$AO$7:$AO$2085)*(AP345=$AP$7:$AP$2085)*(ROW($X$7:$X$2085)&lt;&gt;ROW(X345))*((S345=0)*($S$7:$S$2085&gt;0)+(S345&gt;0)*($S$7:$S$2085=0)))&gt;0,"SALONES UNIDOS",IF(SUMPRODUCT((X345=$X$7:$X$2085)*(AI345=$AI$7:$AI$2085)*((AO345&lt;$AP$7:$AP$2085)*(AP345&gt;$AO$7:$AO$2085))*(ROW($X$7:$X$2085)&lt;&gt;ROW(X345)))&gt;0,"Cruzado","Sin cruce")))</f>
        <v>Sin cruce</v>
      </c>
      <c r="AR345" s="23" t="str" cm="1">
        <f t="array" ref="AR345">IF(AE345="","",IF(SUMPRODUCT((AE345=$AE$7:$AE$2085)*(AI345=$AI$7:$AI$2085)*(AO345=$AO$7:$AO$2085)*(AP345=$AP$7:$AP$2085)*(ROW($AE$7:$AE$2085)&lt;&gt;ROW(AE345))*((S345=0)*($S$7:$S$2085&gt;0)+(S345&gt;0)*($S$7:$S$2085=0)))&gt;0,"SALONES UNIDOS",IF(SUMPRODUCT((AE345=$AE$7:$AE$2085)*(AI345=$AI$7:$AI$2085)*((AO345&lt;$AP$7:$AP$2085)*(AP345&gt;$AO$7:$AO$2085))*(ROW($AE$7:$AE$2085)&lt;&gt;ROW(AE345)))&gt;0,"Cruzado","Sin cruce")))</f>
        <v/>
      </c>
      <c r="AS345" s="94" t="str">
        <f t="shared" si="6"/>
        <v>OB7FILIALA</v>
      </c>
      <c r="AT345" s="94" t="str" cm="1">
        <f t="array" ref="AT345">IF(AS345="","",IF(SUMPRODUCT((AS345=$AS$7:$AS$2085)*(AI345=$AI$7:$AI$2085)*(AO345=$AO$7:$AO$2085)*(AP345=$AP$7:$AP$2085)*(ROW($AS$7:$AS$2085)&lt;&gt;ROW(AS345))*((S345=0)*($S$7:$S$2085&gt;0)+(S345&gt;0)*($S$7:$S$2085=0)))&gt;0,"SALONES UNIDOS",IF(SUMPRODUCT((AS345=$AS$7:$AS$2085)*(AI345=$AI$7:$AI$2085)*((AO345&lt;$AP$7:$AP$2085)*(AP345&gt;$AO$7:$AO$2085))*(ROW($AS$7:$AS$2085)&lt;&gt;ROW(AS345)))&gt;0,"Cruzado","Sin cruce")))</f>
        <v>Sin cruce</v>
      </c>
    </row>
    <row r="346" spans="3:46" s="9" customFormat="1" ht="18.75" hidden="1" customHeight="1">
      <c r="C346" s="496" t="s">
        <v>572</v>
      </c>
      <c r="D346" s="479" t="s">
        <v>727</v>
      </c>
      <c r="E346" s="479">
        <v>20261</v>
      </c>
      <c r="F346" s="503" t="s">
        <v>38</v>
      </c>
      <c r="G346" s="497" t="s">
        <v>80</v>
      </c>
      <c r="H346" s="503" t="s">
        <v>88</v>
      </c>
      <c r="I346" s="503">
        <v>7</v>
      </c>
      <c r="J346" s="503" t="s">
        <v>574</v>
      </c>
      <c r="K346" s="503" t="s">
        <v>41</v>
      </c>
      <c r="L346" s="499" t="s">
        <v>809</v>
      </c>
      <c r="M346" s="535" t="s">
        <v>810</v>
      </c>
      <c r="N346" s="15" t="s">
        <v>710</v>
      </c>
      <c r="O346" s="15" t="s">
        <v>578</v>
      </c>
      <c r="P346" s="503" t="s">
        <v>579</v>
      </c>
      <c r="Q346" s="15">
        <v>0</v>
      </c>
      <c r="R346" s="15">
        <v>2</v>
      </c>
      <c r="S346" s="479">
        <v>2</v>
      </c>
      <c r="T346" s="15">
        <v>6</v>
      </c>
      <c r="U346" s="471"/>
      <c r="V346" s="550">
        <v>18</v>
      </c>
      <c r="W346" s="497">
        <v>21522829</v>
      </c>
      <c r="X346" s="566" t="s">
        <v>250</v>
      </c>
      <c r="Y346" s="15" t="s">
        <v>579</v>
      </c>
      <c r="Z346" s="15"/>
      <c r="AA346" s="15"/>
      <c r="AB346" s="15"/>
      <c r="AC346" s="493"/>
      <c r="AD346" s="15"/>
      <c r="AE346" s="15" t="s">
        <v>699</v>
      </c>
      <c r="AF346" s="497"/>
      <c r="AG346" s="497"/>
      <c r="AH346" s="497" t="s">
        <v>100</v>
      </c>
      <c r="AI346" s="15">
        <v>5</v>
      </c>
      <c r="AJ346" s="483">
        <v>16</v>
      </c>
      <c r="AK346" s="483">
        <v>0</v>
      </c>
      <c r="AL346" s="483">
        <v>17</v>
      </c>
      <c r="AM346" s="483">
        <v>40</v>
      </c>
      <c r="AN346" s="490">
        <f>IF(AJ346="",S346,ROUND(((((AL346/24)+(AM346/1440))-((AJ346/24)+(AK346/1440)))*1440/50),5))</f>
        <v>2</v>
      </c>
      <c r="AO346" s="491">
        <f>AJ346/24+AK346/1440</f>
        <v>0.66666666666666663</v>
      </c>
      <c r="AP346" s="491">
        <f>AL346/24+AM346/1440</f>
        <v>0.73611111111111116</v>
      </c>
      <c r="AQ346" s="23" t="str" cm="1">
        <f t="array" ref="AQ346">IF(X346="","",IF(SUMPRODUCT((X346=$X$7:$X$2085)*(AI346=$AI$7:$AI$2085)*(AO346=$AO$7:$AO$2085)*(AP346=$AP$7:$AP$2085)*(ROW($X$7:$X$2085)&lt;&gt;ROW(X346))*((S346=0)*($S$7:$S$2085&gt;0)+(S346&gt;0)*($S$7:$S$2085=0)))&gt;0,"SALONES UNIDOS",IF(SUMPRODUCT((X346=$X$7:$X$2085)*(AI346=$AI$7:$AI$2085)*((AO346&lt;$AP$7:$AP$2085)*(AP346&gt;$AO$7:$AO$2085))*(ROW($X$7:$X$2085)&lt;&gt;ROW(X346)))&gt;0,"Cruzado","Sin cruce")))</f>
        <v>Sin cruce</v>
      </c>
      <c r="AR346" s="23" t="str" cm="1">
        <f t="array" ref="AR346">IF(AE346="","",IF(SUMPRODUCT((AE346=$AE$7:$AE$2085)*(AI346=$AI$7:$AI$2085)*(AO346=$AO$7:$AO$2085)*(AP346=$AP$7:$AP$2085)*(ROW($AE$7:$AE$2085)&lt;&gt;ROW(AE346))*((S346=0)*($S$7:$S$2085&gt;0)+(S346&gt;0)*($S$7:$S$2085=0)))&gt;0,"SALONES UNIDOS",IF(SUMPRODUCT((AE346=$AE$7:$AE$2085)*(AI346=$AI$7:$AI$2085)*((AO346&lt;$AP$7:$AP$2085)*(AP346&gt;$AO$7:$AO$2085))*(ROW($AE$7:$AE$2085)&lt;&gt;ROW(AE346)))&gt;0,"Cruzado","Sin cruce")))</f>
        <v>Sin cruce</v>
      </c>
      <c r="AS346" s="94" t="str">
        <f t="shared" si="6"/>
        <v>OB7FILIALA</v>
      </c>
      <c r="AT346" s="94" t="str" cm="1">
        <f t="array" ref="AT346">IF(AS346="","",IF(SUMPRODUCT((AS346=$AS$7:$AS$2085)*(AI346=$AI$7:$AI$2085)*(AO346=$AO$7:$AO$2085)*(AP346=$AP$7:$AP$2085)*(ROW($AS$7:$AS$2085)&lt;&gt;ROW(AS346))*((S346=0)*($S$7:$S$2085&gt;0)+(S346&gt;0)*($S$7:$S$2085=0)))&gt;0,"SALONES UNIDOS",IF(SUMPRODUCT((AS346=$AS$7:$AS$2085)*(AI346=$AI$7:$AI$2085)*((AO346&lt;$AP$7:$AP$2085)*(AP346&gt;$AO$7:$AO$2085))*(ROW($AS$7:$AS$2085)&lt;&gt;ROW(AS346)))&gt;0,"Cruzado","Sin cruce")))</f>
        <v>Sin cruce</v>
      </c>
    </row>
    <row r="347" spans="3:46" s="9" customFormat="1" ht="18.75" hidden="1" customHeight="1">
      <c r="C347" s="496" t="s">
        <v>572</v>
      </c>
      <c r="D347" s="479" t="s">
        <v>727</v>
      </c>
      <c r="E347" s="479">
        <v>20261</v>
      </c>
      <c r="F347" s="503" t="s">
        <v>38</v>
      </c>
      <c r="G347" s="497" t="s">
        <v>80</v>
      </c>
      <c r="H347" s="503" t="s">
        <v>88</v>
      </c>
      <c r="I347" s="503">
        <v>7</v>
      </c>
      <c r="J347" s="503" t="s">
        <v>583</v>
      </c>
      <c r="K347" s="503" t="s">
        <v>41</v>
      </c>
      <c r="L347" s="499" t="s">
        <v>809</v>
      </c>
      <c r="M347" s="535" t="s">
        <v>810</v>
      </c>
      <c r="N347" s="15" t="s">
        <v>710</v>
      </c>
      <c r="O347" s="15" t="s">
        <v>578</v>
      </c>
      <c r="P347" s="503" t="s">
        <v>579</v>
      </c>
      <c r="Q347" s="15">
        <v>0</v>
      </c>
      <c r="R347" s="15">
        <v>2</v>
      </c>
      <c r="S347" s="479">
        <v>2</v>
      </c>
      <c r="T347" s="15">
        <v>6</v>
      </c>
      <c r="U347" s="471"/>
      <c r="V347" s="550">
        <v>17</v>
      </c>
      <c r="W347" s="497">
        <v>21522829</v>
      </c>
      <c r="X347" s="566" t="s">
        <v>250</v>
      </c>
      <c r="Y347" s="15" t="s">
        <v>579</v>
      </c>
      <c r="Z347" s="15"/>
      <c r="AA347" s="15"/>
      <c r="AB347" s="15"/>
      <c r="AC347" s="493"/>
      <c r="AD347" s="15"/>
      <c r="AE347" s="15" t="s">
        <v>699</v>
      </c>
      <c r="AF347" s="497"/>
      <c r="AG347" s="497"/>
      <c r="AH347" s="497" t="s">
        <v>100</v>
      </c>
      <c r="AI347" s="15">
        <v>5</v>
      </c>
      <c r="AJ347" s="483">
        <v>17</v>
      </c>
      <c r="AK347" s="483">
        <v>40</v>
      </c>
      <c r="AL347" s="483">
        <v>19</v>
      </c>
      <c r="AM347" s="483">
        <v>20</v>
      </c>
      <c r="AN347" s="490">
        <f>IF(AJ347="",S347,ROUND(((((AL347/24)+(AM347/1440))-((AJ347/24)+(AK347/1440)))*1440/50),5))</f>
        <v>2</v>
      </c>
      <c r="AO347" s="491">
        <f>AJ347/24+AK347/1440</f>
        <v>0.73611111111111116</v>
      </c>
      <c r="AP347" s="491">
        <f>AL347/24+AM347/1440</f>
        <v>0.80555555555555547</v>
      </c>
      <c r="AQ347" s="23" t="str" cm="1">
        <f t="array" ref="AQ347">IF(X347="","",IF(SUMPRODUCT((X347=$X$7:$X$2085)*(AI347=$AI$7:$AI$2085)*(AO347=$AO$7:$AO$2085)*(AP347=$AP$7:$AP$2085)*(ROW($X$7:$X$2085)&lt;&gt;ROW(X347))*((S347=0)*($S$7:$S$2085&gt;0)+(S347&gt;0)*($S$7:$S$2085=0)))&gt;0,"SALONES UNIDOS",IF(SUMPRODUCT((X347=$X$7:$X$2085)*(AI347=$AI$7:$AI$2085)*((AO347&lt;$AP$7:$AP$2085)*(AP347&gt;$AO$7:$AO$2085))*(ROW($X$7:$X$2085)&lt;&gt;ROW(X347)))&gt;0,"Cruzado","Sin cruce")))</f>
        <v>Sin cruce</v>
      </c>
      <c r="AR347" s="23" t="str" cm="1">
        <f t="array" ref="AR347">IF(AE347="","",IF(SUMPRODUCT((AE347=$AE$7:$AE$2085)*(AI347=$AI$7:$AI$2085)*(AO347=$AO$7:$AO$2085)*(AP347=$AP$7:$AP$2085)*(ROW($AE$7:$AE$2085)&lt;&gt;ROW(AE347))*((S347=0)*($S$7:$S$2085&gt;0)+(S347&gt;0)*($S$7:$S$2085=0)))&gt;0,"SALONES UNIDOS",IF(SUMPRODUCT((AE347=$AE$7:$AE$2085)*(AI347=$AI$7:$AI$2085)*((AO347&lt;$AP$7:$AP$2085)*(AP347&gt;$AO$7:$AO$2085))*(ROW($AE$7:$AE$2085)&lt;&gt;ROW(AE347)))&gt;0,"Cruzado","Sin cruce")))</f>
        <v>Sin cruce</v>
      </c>
      <c r="AS347" s="94" t="str">
        <f t="shared" si="6"/>
        <v>OB7FILIALA</v>
      </c>
      <c r="AT347" s="94" t="str" cm="1">
        <f t="array" ref="AT347">IF(AS347="","",IF(SUMPRODUCT((AS347=$AS$7:$AS$2085)*(AI347=$AI$7:$AI$2085)*(AO347=$AO$7:$AO$2085)*(AP347=$AP$7:$AP$2085)*(ROW($AS$7:$AS$2085)&lt;&gt;ROW(AS347))*((S347=0)*($S$7:$S$2085&gt;0)+(S347&gt;0)*($S$7:$S$2085=0)))&gt;0,"SALONES UNIDOS",IF(SUMPRODUCT((AS347=$AS$7:$AS$2085)*(AI347=$AI$7:$AI$2085)*((AO347&lt;$AP$7:$AP$2085)*(AP347&gt;$AO$7:$AO$2085))*(ROW($AS$7:$AS$2085)&lt;&gt;ROW(AS347)))&gt;0,"Cruzado","Sin cruce")))</f>
        <v>Sin cruce</v>
      </c>
    </row>
    <row r="348" spans="3:46" s="9" customFormat="1" ht="18.75" hidden="1" customHeight="1">
      <c r="C348" s="496" t="s">
        <v>572</v>
      </c>
      <c r="D348" s="479" t="s">
        <v>727</v>
      </c>
      <c r="E348" s="479">
        <v>20261</v>
      </c>
      <c r="F348" s="503" t="s">
        <v>38</v>
      </c>
      <c r="G348" s="497" t="s">
        <v>80</v>
      </c>
      <c r="H348" s="503" t="s">
        <v>88</v>
      </c>
      <c r="I348" s="503">
        <v>7</v>
      </c>
      <c r="J348" s="503" t="s">
        <v>41</v>
      </c>
      <c r="K348" s="503" t="s">
        <v>41</v>
      </c>
      <c r="L348" s="499" t="s">
        <v>809</v>
      </c>
      <c r="M348" s="535" t="s">
        <v>810</v>
      </c>
      <c r="N348" s="15" t="s">
        <v>710</v>
      </c>
      <c r="O348" s="15" t="s">
        <v>578</v>
      </c>
      <c r="P348" s="503" t="s">
        <v>579</v>
      </c>
      <c r="Q348" s="15">
        <v>0</v>
      </c>
      <c r="R348" s="15">
        <v>6</v>
      </c>
      <c r="S348" s="479">
        <v>6</v>
      </c>
      <c r="T348" s="15">
        <v>6</v>
      </c>
      <c r="U348" s="471"/>
      <c r="V348" s="550">
        <v>35</v>
      </c>
      <c r="W348" s="497">
        <v>21522829</v>
      </c>
      <c r="X348" s="566" t="s">
        <v>250</v>
      </c>
      <c r="Y348" s="15" t="s">
        <v>579</v>
      </c>
      <c r="Z348" s="15"/>
      <c r="AA348" s="15"/>
      <c r="AB348" s="15"/>
      <c r="AC348" s="15" t="s">
        <v>696</v>
      </c>
      <c r="AD348" s="15"/>
      <c r="AE348" s="479"/>
      <c r="AF348" s="497"/>
      <c r="AG348" s="497"/>
      <c r="AH348" s="497" t="s">
        <v>100</v>
      </c>
      <c r="AI348" s="15">
        <v>5</v>
      </c>
      <c r="AJ348" s="483">
        <v>8</v>
      </c>
      <c r="AK348" s="483">
        <v>30</v>
      </c>
      <c r="AL348" s="483">
        <v>13</v>
      </c>
      <c r="AM348" s="483">
        <v>30</v>
      </c>
      <c r="AN348" s="490">
        <f>IF(AJ348="",S348,ROUND(((((AL348/24)+(AM348/1440))-((AJ348/24)+(AK348/1440)))*1440/50),5))</f>
        <v>6</v>
      </c>
      <c r="AO348" s="491">
        <f>AJ348/24+AK348/1440</f>
        <v>0.35416666666666663</v>
      </c>
      <c r="AP348" s="491">
        <f>AL348/24+AM348/1440</f>
        <v>0.5625</v>
      </c>
      <c r="AQ348" s="23" t="str" cm="1">
        <f t="array" ref="AQ348">IF(X348="","",IF(SUMPRODUCT((X348=$X$7:$X$2085)*(AI348=$AI$7:$AI$2085)*(AO348=$AO$7:$AO$2085)*(AP348=$AP$7:$AP$2085)*(ROW($X$7:$X$2085)&lt;&gt;ROW(X348))*((S348=0)*($S$7:$S$2085&gt;0)+(S348&gt;0)*($S$7:$S$2085=0)))&gt;0,"SALONES UNIDOS",IF(SUMPRODUCT((X348=$X$7:$X$2085)*(AI348=$AI$7:$AI$2085)*((AO348&lt;$AP$7:$AP$2085)*(AP348&gt;$AO$7:$AO$2085))*(ROW($X$7:$X$2085)&lt;&gt;ROW(X348)))&gt;0,"Cruzado","Sin cruce")))</f>
        <v>Sin cruce</v>
      </c>
      <c r="AR348" s="23" t="str" cm="1">
        <f t="array" ref="AR348">IF(AE348="","",IF(SUMPRODUCT((AE348=$AE$7:$AE$2085)*(AI348=$AI$7:$AI$2085)*(AO348=$AO$7:$AO$2085)*(AP348=$AP$7:$AP$2085)*(ROW($AE$7:$AE$2085)&lt;&gt;ROW(AE348))*((S348=0)*($S$7:$S$2085&gt;0)+(S348&gt;0)*($S$7:$S$2085=0)))&gt;0,"SALONES UNIDOS",IF(SUMPRODUCT((AE348=$AE$7:$AE$2085)*(AI348=$AI$7:$AI$2085)*((AO348&lt;$AP$7:$AP$2085)*(AP348&gt;$AO$7:$AO$2085))*(ROW($AE$7:$AE$2085)&lt;&gt;ROW(AE348)))&gt;0,"Cruzado","Sin cruce")))</f>
        <v/>
      </c>
      <c r="AS348" s="94" t="str">
        <f t="shared" si="6"/>
        <v>OB7FILIALA</v>
      </c>
      <c r="AT348" s="94" t="str" cm="1">
        <f t="array" ref="AT348">IF(AS348="","",IF(SUMPRODUCT((AS348=$AS$7:$AS$2085)*(AI348=$AI$7:$AI$2085)*(AO348=$AO$7:$AO$2085)*(AP348=$AP$7:$AP$2085)*(ROW($AS$7:$AS$2085)&lt;&gt;ROW(AS348))*((S348=0)*($S$7:$S$2085&gt;0)+(S348&gt;0)*($S$7:$S$2085=0)))&gt;0,"SALONES UNIDOS",IF(SUMPRODUCT((AS348=$AS$7:$AS$2085)*(AI348=$AI$7:$AI$2085)*((AO348&lt;$AP$7:$AP$2085)*(AP348&gt;$AO$7:$AO$2085))*(ROW($AS$7:$AS$2085)&lt;&gt;ROW(AS348)))&gt;0,"Cruzado","Sin cruce")))</f>
        <v>Sin cruce</v>
      </c>
    </row>
    <row r="349" spans="3:46" s="9" customFormat="1" ht="18.75" hidden="1" customHeight="1">
      <c r="C349" s="496" t="s">
        <v>572</v>
      </c>
      <c r="D349" s="479" t="s">
        <v>727</v>
      </c>
      <c r="E349" s="479">
        <v>20261</v>
      </c>
      <c r="F349" s="503" t="s">
        <v>38</v>
      </c>
      <c r="G349" s="497" t="s">
        <v>80</v>
      </c>
      <c r="H349" s="503" t="s">
        <v>88</v>
      </c>
      <c r="I349" s="503">
        <v>7</v>
      </c>
      <c r="J349" s="503" t="s">
        <v>41</v>
      </c>
      <c r="K349" s="503" t="s">
        <v>41</v>
      </c>
      <c r="L349" s="499" t="s">
        <v>811</v>
      </c>
      <c r="M349" s="535" t="s">
        <v>812</v>
      </c>
      <c r="N349" s="15" t="s">
        <v>577</v>
      </c>
      <c r="O349" s="15" t="s">
        <v>578</v>
      </c>
      <c r="P349" s="503" t="s">
        <v>624</v>
      </c>
      <c r="Q349" s="15">
        <v>3</v>
      </c>
      <c r="R349" s="15">
        <v>2</v>
      </c>
      <c r="S349" s="479">
        <v>5</v>
      </c>
      <c r="T349" s="15">
        <v>4</v>
      </c>
      <c r="U349" s="471"/>
      <c r="V349" s="550">
        <v>20</v>
      </c>
      <c r="W349" s="497">
        <v>46200886</v>
      </c>
      <c r="X349" s="566" t="s">
        <v>316</v>
      </c>
      <c r="Y349" s="15" t="s">
        <v>196</v>
      </c>
      <c r="Z349" s="15"/>
      <c r="AA349" s="15"/>
      <c r="AB349" s="15"/>
      <c r="AC349" s="493"/>
      <c r="AD349" s="15"/>
      <c r="AE349" s="479"/>
      <c r="AF349" s="497"/>
      <c r="AG349" s="497"/>
      <c r="AH349" s="15" t="s">
        <v>203</v>
      </c>
      <c r="AI349" s="15">
        <v>1</v>
      </c>
      <c r="AJ349" s="15">
        <v>16</v>
      </c>
      <c r="AK349" s="15">
        <v>50</v>
      </c>
      <c r="AL349" s="15">
        <v>21</v>
      </c>
      <c r="AM349" s="15">
        <v>0</v>
      </c>
      <c r="AN349" s="490">
        <f>IF(AJ349="",S349,ROUND(((((AL349/24)+(AM349/1440))-((AJ349/24)+(AK349/1440)))*1440/50),5))</f>
        <v>5</v>
      </c>
      <c r="AO349" s="491">
        <f>AJ349/24+AK349/1440</f>
        <v>0.70138888888888884</v>
      </c>
      <c r="AP349" s="491">
        <f>AL349/24+AM349/1440</f>
        <v>0.875</v>
      </c>
      <c r="AQ349" s="23" t="str" cm="1">
        <f t="array" ref="AQ349">IF(X349="","",IF(SUMPRODUCT((X349=$X$7:$X$2085)*(AI349=$AI$7:$AI$2085)*(AO349=$AO$7:$AO$2085)*(AP349=$AP$7:$AP$2085)*(ROW($X$7:$X$2085)&lt;&gt;ROW(X349))*((S349=0)*($S$7:$S$2085&gt;0)+(S349&gt;0)*($S$7:$S$2085=0)))&gt;0,"SALONES UNIDOS",IF(SUMPRODUCT((X349=$X$7:$X$2085)*(AI349=$AI$7:$AI$2085)*((AO349&lt;$AP$7:$AP$2085)*(AP349&gt;$AO$7:$AO$2085))*(ROW($X$7:$X$2085)&lt;&gt;ROW(X349)))&gt;0,"Cruzado","Sin cruce")))</f>
        <v>Sin cruce</v>
      </c>
      <c r="AR349" s="23" t="str" cm="1">
        <f t="array" ref="AR349">IF(AE349="","",IF(SUMPRODUCT((AE349=$AE$7:$AE$2085)*(AI349=$AI$7:$AI$2085)*(AO349=$AO$7:$AO$2085)*(AP349=$AP$7:$AP$2085)*(ROW($AE$7:$AE$2085)&lt;&gt;ROW(AE349))*((S349=0)*($S$7:$S$2085&gt;0)+(S349&gt;0)*($S$7:$S$2085=0)))&gt;0,"SALONES UNIDOS",IF(SUMPRODUCT((AE349=$AE$7:$AE$2085)*(AI349=$AI$7:$AI$2085)*((AO349&lt;$AP$7:$AP$2085)*(AP349&gt;$AO$7:$AO$2085))*(ROW($AE$7:$AE$2085)&lt;&gt;ROW(AE349)))&gt;0,"Cruzado","Sin cruce")))</f>
        <v/>
      </c>
      <c r="AS349" s="94" t="str">
        <f t="shared" si="6"/>
        <v>OB7FILIALA</v>
      </c>
      <c r="AT349" s="94" t="str" cm="1">
        <f t="array" ref="AT349">IF(AS349="","",IF(SUMPRODUCT((AS349=$AS$7:$AS$2085)*(AI349=$AI$7:$AI$2085)*(AO349=$AO$7:$AO$2085)*(AP349=$AP$7:$AP$2085)*(ROW($AS$7:$AS$2085)&lt;&gt;ROW(AS349))*((S349=0)*($S$7:$S$2085&gt;0)+(S349&gt;0)*($S$7:$S$2085=0)))&gt;0,"SALONES UNIDOS",IF(SUMPRODUCT((AS349=$AS$7:$AS$2085)*(AI349=$AI$7:$AI$2085)*((AO349&lt;$AP$7:$AP$2085)*(AP349&gt;$AO$7:$AO$2085))*(ROW($AS$7:$AS$2085)&lt;&gt;ROW(AS349)))&gt;0,"Cruzado","Sin cruce")))</f>
        <v>Sin cruce</v>
      </c>
    </row>
    <row r="350" spans="3:46" s="9" customFormat="1" ht="18.75" hidden="1" customHeight="1">
      <c r="C350" s="496" t="s">
        <v>572</v>
      </c>
      <c r="D350" s="479" t="s">
        <v>727</v>
      </c>
      <c r="E350" s="479">
        <v>20261</v>
      </c>
      <c r="F350" s="503" t="s">
        <v>38</v>
      </c>
      <c r="G350" s="497" t="s">
        <v>80</v>
      </c>
      <c r="H350" s="503" t="s">
        <v>88</v>
      </c>
      <c r="I350" s="503">
        <v>7</v>
      </c>
      <c r="J350" s="503" t="s">
        <v>813</v>
      </c>
      <c r="K350" s="503" t="s">
        <v>41</v>
      </c>
      <c r="L350" s="499" t="s">
        <v>811</v>
      </c>
      <c r="M350" s="535" t="s">
        <v>812</v>
      </c>
      <c r="N350" s="15" t="s">
        <v>577</v>
      </c>
      <c r="O350" s="15" t="s">
        <v>578</v>
      </c>
      <c r="P350" s="503" t="s">
        <v>624</v>
      </c>
      <c r="Q350" s="15">
        <v>3</v>
      </c>
      <c r="R350" s="15">
        <v>2</v>
      </c>
      <c r="S350" s="479">
        <v>5</v>
      </c>
      <c r="T350" s="15">
        <v>4</v>
      </c>
      <c r="U350" s="471"/>
      <c r="V350" s="550">
        <v>15</v>
      </c>
      <c r="W350" s="497">
        <v>46200886</v>
      </c>
      <c r="X350" s="566" t="s">
        <v>316</v>
      </c>
      <c r="Y350" s="15" t="s">
        <v>196</v>
      </c>
      <c r="Z350" s="15"/>
      <c r="AA350" s="15"/>
      <c r="AB350" s="15"/>
      <c r="AC350" s="493"/>
      <c r="AD350" s="15"/>
      <c r="AE350" s="479"/>
      <c r="AF350" s="497"/>
      <c r="AG350" s="497"/>
      <c r="AH350" s="15" t="s">
        <v>203</v>
      </c>
      <c r="AI350" s="15">
        <v>2</v>
      </c>
      <c r="AJ350" s="15">
        <v>16</v>
      </c>
      <c r="AK350" s="15">
        <v>50</v>
      </c>
      <c r="AL350" s="15">
        <v>21</v>
      </c>
      <c r="AM350" s="15">
        <v>0</v>
      </c>
      <c r="AN350" s="490">
        <f>IF(AJ350="",S350,ROUND(((((AL350/24)+(AM350/1440))-((AJ350/24)+(AK350/1440)))*1440/50),5))</f>
        <v>5</v>
      </c>
      <c r="AO350" s="491">
        <f>AJ350/24+AK350/1440</f>
        <v>0.70138888888888884</v>
      </c>
      <c r="AP350" s="491">
        <f>AL350/24+AM350/1440</f>
        <v>0.875</v>
      </c>
      <c r="AQ350" s="23" t="str" cm="1">
        <f t="array" ref="AQ350">IF(X350="","",IF(SUMPRODUCT((X350=$X$7:$X$2085)*(AI350=$AI$7:$AI$2085)*(AO350=$AO$7:$AO$2085)*(AP350=$AP$7:$AP$2085)*(ROW($X$7:$X$2085)&lt;&gt;ROW(X350))*((S350=0)*($S$7:$S$2085&gt;0)+(S350&gt;0)*($S$7:$S$2085=0)))&gt;0,"SALONES UNIDOS",IF(SUMPRODUCT((X350=$X$7:$X$2085)*(AI350=$AI$7:$AI$2085)*((AO350&lt;$AP$7:$AP$2085)*(AP350&gt;$AO$7:$AO$2085))*(ROW($X$7:$X$2085)&lt;&gt;ROW(X350)))&gt;0,"Cruzado","Sin cruce")))</f>
        <v>Sin cruce</v>
      </c>
      <c r="AR350" s="23" t="str" cm="1">
        <f t="array" ref="AR350">IF(AE350="","",IF(SUMPRODUCT((AE350=$AE$7:$AE$2085)*(AI350=$AI$7:$AI$2085)*(AO350=$AO$7:$AO$2085)*(AP350=$AP$7:$AP$2085)*(ROW($AE$7:$AE$2085)&lt;&gt;ROW(AE350))*((S350=0)*($S$7:$S$2085&gt;0)+(S350&gt;0)*($S$7:$S$2085=0)))&gt;0,"SALONES UNIDOS",IF(SUMPRODUCT((AE350=$AE$7:$AE$2085)*(AI350=$AI$7:$AI$2085)*((AO350&lt;$AP$7:$AP$2085)*(AP350&gt;$AO$7:$AO$2085))*(ROW($AE$7:$AE$2085)&lt;&gt;ROW(AE350)))&gt;0,"Cruzado","Sin cruce")))</f>
        <v/>
      </c>
      <c r="AS350" s="94" t="str">
        <f t="shared" si="6"/>
        <v>OB7FILIALA</v>
      </c>
      <c r="AT350" s="94" t="str" cm="1">
        <f t="array" ref="AT350">IF(AS350="","",IF(SUMPRODUCT((AS350=$AS$7:$AS$2085)*(AI350=$AI$7:$AI$2085)*(AO350=$AO$7:$AO$2085)*(AP350=$AP$7:$AP$2085)*(ROW($AS$7:$AS$2085)&lt;&gt;ROW(AS350))*((S350=0)*($S$7:$S$2085&gt;0)+(S350&gt;0)*($S$7:$S$2085=0)))&gt;0,"SALONES UNIDOS",IF(SUMPRODUCT((AS350=$AS$7:$AS$2085)*(AI350=$AI$7:$AI$2085)*((AO350&lt;$AP$7:$AP$2085)*(AP350&gt;$AO$7:$AO$2085))*(ROW($AS$7:$AS$2085)&lt;&gt;ROW(AS350)))&gt;0,"Cruzado","Sin cruce")))</f>
        <v>Sin cruce</v>
      </c>
    </row>
    <row r="351" spans="3:46" s="9" customFormat="1" ht="18.75" hidden="1" customHeight="1">
      <c r="C351" s="496" t="s">
        <v>572</v>
      </c>
      <c r="D351" s="479" t="s">
        <v>727</v>
      </c>
      <c r="E351" s="479">
        <v>20261</v>
      </c>
      <c r="F351" s="503" t="s">
        <v>38</v>
      </c>
      <c r="G351" s="497" t="s">
        <v>80</v>
      </c>
      <c r="H351" s="503" t="s">
        <v>88</v>
      </c>
      <c r="I351" s="503">
        <v>7</v>
      </c>
      <c r="J351" s="504" t="s">
        <v>597</v>
      </c>
      <c r="K351" s="503" t="s">
        <v>51</v>
      </c>
      <c r="L351" s="499" t="s">
        <v>801</v>
      </c>
      <c r="M351" s="535" t="s">
        <v>802</v>
      </c>
      <c r="N351" s="15" t="s">
        <v>710</v>
      </c>
      <c r="O351" s="15" t="s">
        <v>578</v>
      </c>
      <c r="P351" s="503" t="s">
        <v>579</v>
      </c>
      <c r="Q351" s="483">
        <v>0</v>
      </c>
      <c r="R351" s="483">
        <v>2</v>
      </c>
      <c r="S351" s="479">
        <v>2</v>
      </c>
      <c r="T351" s="15">
        <v>3</v>
      </c>
      <c r="U351" s="471"/>
      <c r="V351" s="551">
        <v>18</v>
      </c>
      <c r="W351" s="497">
        <v>22520828</v>
      </c>
      <c r="X351" s="566" t="s">
        <v>398</v>
      </c>
      <c r="Y351" s="15" t="s">
        <v>579</v>
      </c>
      <c r="Z351" s="15"/>
      <c r="AA351" s="15"/>
      <c r="AB351" s="15"/>
      <c r="AC351" s="493"/>
      <c r="AD351" s="15"/>
      <c r="AE351" s="15" t="s">
        <v>614</v>
      </c>
      <c r="AF351" s="497"/>
      <c r="AG351" s="497"/>
      <c r="AH351" s="497" t="s">
        <v>100</v>
      </c>
      <c r="AI351" s="15">
        <v>1</v>
      </c>
      <c r="AJ351" s="15">
        <v>7</v>
      </c>
      <c r="AK351" s="15">
        <v>40</v>
      </c>
      <c r="AL351" s="15">
        <v>9</v>
      </c>
      <c r="AM351" s="15">
        <v>20</v>
      </c>
      <c r="AN351" s="490">
        <f>IF(AJ351="",S351,ROUND(((((AL351/24)+(AM351/1440))-((AJ351/24)+(AK351/1440)))*1440/50),5))</f>
        <v>2</v>
      </c>
      <c r="AO351" s="491">
        <f>AJ351/24+AK351/1440</f>
        <v>0.31944444444444448</v>
      </c>
      <c r="AP351" s="491">
        <f>AL351/24+AM351/1440</f>
        <v>0.3888888888888889</v>
      </c>
      <c r="AQ351" s="23" t="str" cm="1">
        <f t="array" ref="AQ351">IF(X351="","",IF(SUMPRODUCT((X351=$X$7:$X$2085)*(AI351=$AI$7:$AI$2085)*(AO351=$AO$7:$AO$2085)*(AP351=$AP$7:$AP$2085)*(ROW($X$7:$X$2085)&lt;&gt;ROW(X351))*((S351=0)*($S$7:$S$2085&gt;0)+(S351&gt;0)*($S$7:$S$2085=0)))&gt;0,"SALONES UNIDOS",IF(SUMPRODUCT((X351=$X$7:$X$2085)*(AI351=$AI$7:$AI$2085)*((AO351&lt;$AP$7:$AP$2085)*(AP351&gt;$AO$7:$AO$2085))*(ROW($X$7:$X$2085)&lt;&gt;ROW(X351)))&gt;0,"Cruzado","Sin cruce")))</f>
        <v>Sin cruce</v>
      </c>
      <c r="AR351" s="23" t="str" cm="1">
        <f t="array" ref="AR351">IF(AE351="","",IF(SUMPRODUCT((AE351=$AE$7:$AE$2085)*(AI351=$AI$7:$AI$2085)*(AO351=$AO$7:$AO$2085)*(AP351=$AP$7:$AP$2085)*(ROW($AE$7:$AE$2085)&lt;&gt;ROW(AE351))*((S351=0)*($S$7:$S$2085&gt;0)+(S351&gt;0)*($S$7:$S$2085=0)))&gt;0,"SALONES UNIDOS",IF(SUMPRODUCT((AE351=$AE$7:$AE$2085)*(AI351=$AI$7:$AI$2085)*((AO351&lt;$AP$7:$AP$2085)*(AP351&gt;$AO$7:$AO$2085))*(ROW($AE$7:$AE$2085)&lt;&gt;ROW(AE351)))&gt;0,"Cruzado","Sin cruce")))</f>
        <v>Sin cruce</v>
      </c>
      <c r="AS351" s="94" t="str">
        <f t="shared" si="6"/>
        <v>OB7FILIALB</v>
      </c>
      <c r="AT351" s="94" t="str" cm="1">
        <f t="array" ref="AT351">IF(AS351="","",IF(SUMPRODUCT((AS351=$AS$7:$AS$2085)*(AI351=$AI$7:$AI$2085)*(AO351=$AO$7:$AO$2085)*(AP351=$AP$7:$AP$2085)*(ROW($AS$7:$AS$2085)&lt;&gt;ROW(AS351))*((S351=0)*($S$7:$S$2085&gt;0)+(S351&gt;0)*($S$7:$S$2085=0)))&gt;0,"SALONES UNIDOS",IF(SUMPRODUCT((AS351=$AS$7:$AS$2085)*(AI351=$AI$7:$AI$2085)*((AO351&lt;$AP$7:$AP$2085)*(AP351&gt;$AO$7:$AO$2085))*(ROW($AS$7:$AS$2085)&lt;&gt;ROW(AS351)))&gt;0,"Cruzado","Sin cruce")))</f>
        <v>Sin cruce</v>
      </c>
    </row>
    <row r="352" spans="3:46" s="9" customFormat="1" ht="18.75" hidden="1" customHeight="1">
      <c r="C352" s="496" t="s">
        <v>572</v>
      </c>
      <c r="D352" s="479" t="s">
        <v>727</v>
      </c>
      <c r="E352" s="479">
        <v>20261</v>
      </c>
      <c r="F352" s="503" t="s">
        <v>38</v>
      </c>
      <c r="G352" s="497" t="s">
        <v>80</v>
      </c>
      <c r="H352" s="503" t="s">
        <v>88</v>
      </c>
      <c r="I352" s="503">
        <v>7</v>
      </c>
      <c r="J352" s="504" t="s">
        <v>598</v>
      </c>
      <c r="K352" s="503" t="s">
        <v>51</v>
      </c>
      <c r="L352" s="499" t="s">
        <v>801</v>
      </c>
      <c r="M352" s="535" t="s">
        <v>802</v>
      </c>
      <c r="N352" s="15" t="s">
        <v>710</v>
      </c>
      <c r="O352" s="15" t="s">
        <v>578</v>
      </c>
      <c r="P352" s="503" t="s">
        <v>579</v>
      </c>
      <c r="Q352" s="15">
        <v>0</v>
      </c>
      <c r="R352" s="15">
        <v>2</v>
      </c>
      <c r="S352" s="479">
        <v>2</v>
      </c>
      <c r="T352" s="15">
        <v>3</v>
      </c>
      <c r="U352" s="471"/>
      <c r="V352" s="551">
        <v>17</v>
      </c>
      <c r="W352" s="497">
        <v>22520828</v>
      </c>
      <c r="X352" s="566" t="s">
        <v>398</v>
      </c>
      <c r="Y352" s="15" t="s">
        <v>579</v>
      </c>
      <c r="Z352" s="15"/>
      <c r="AA352" s="15"/>
      <c r="AB352" s="15"/>
      <c r="AC352" s="493"/>
      <c r="AD352" s="15"/>
      <c r="AE352" s="15" t="s">
        <v>614</v>
      </c>
      <c r="AF352" s="497"/>
      <c r="AG352" s="497"/>
      <c r="AH352" s="497" t="s">
        <v>100</v>
      </c>
      <c r="AI352" s="15">
        <v>1</v>
      </c>
      <c r="AJ352" s="15">
        <v>9</v>
      </c>
      <c r="AK352" s="15">
        <v>20</v>
      </c>
      <c r="AL352" s="15">
        <v>11</v>
      </c>
      <c r="AM352" s="15">
        <v>0</v>
      </c>
      <c r="AN352" s="490">
        <f>IF(AJ352="",S352,ROUND(((((AL352/24)+(AM352/1440))-((AJ352/24)+(AK352/1440)))*1440/50),5))</f>
        <v>2</v>
      </c>
      <c r="AO352" s="491">
        <f>AJ352/24+AK352/1440</f>
        <v>0.3888888888888889</v>
      </c>
      <c r="AP352" s="491">
        <f>AL352/24+AM352/1440</f>
        <v>0.45833333333333331</v>
      </c>
      <c r="AQ352" s="23" t="str" cm="1">
        <f t="array" ref="AQ352">IF(X352="","",IF(SUMPRODUCT((X352=$X$7:$X$2085)*(AI352=$AI$7:$AI$2085)*(AO352=$AO$7:$AO$2085)*(AP352=$AP$7:$AP$2085)*(ROW($X$7:$X$2085)&lt;&gt;ROW(X352))*((S352=0)*($S$7:$S$2085&gt;0)+(S352&gt;0)*($S$7:$S$2085=0)))&gt;0,"SALONES UNIDOS",IF(SUMPRODUCT((X352=$X$7:$X$2085)*(AI352=$AI$7:$AI$2085)*((AO352&lt;$AP$7:$AP$2085)*(AP352&gt;$AO$7:$AO$2085))*(ROW($X$7:$X$2085)&lt;&gt;ROW(X352)))&gt;0,"Cruzado","Sin cruce")))</f>
        <v>Sin cruce</v>
      </c>
      <c r="AR352" s="23" t="str" cm="1">
        <f t="array" ref="AR352">IF(AE352="","",IF(SUMPRODUCT((AE352=$AE$7:$AE$2085)*(AI352=$AI$7:$AI$2085)*(AO352=$AO$7:$AO$2085)*(AP352=$AP$7:$AP$2085)*(ROW($AE$7:$AE$2085)&lt;&gt;ROW(AE352))*((S352=0)*($S$7:$S$2085&gt;0)+(S352&gt;0)*($S$7:$S$2085=0)))&gt;0,"SALONES UNIDOS",IF(SUMPRODUCT((AE352=$AE$7:$AE$2085)*(AI352=$AI$7:$AI$2085)*((AO352&lt;$AP$7:$AP$2085)*(AP352&gt;$AO$7:$AO$2085))*(ROW($AE$7:$AE$2085)&lt;&gt;ROW(AE352)))&gt;0,"Cruzado","Sin cruce")))</f>
        <v>Sin cruce</v>
      </c>
      <c r="AS352" s="94" t="str">
        <f t="shared" si="6"/>
        <v>OB7FILIALB</v>
      </c>
      <c r="AT352" s="94" t="str" cm="1">
        <f t="array" ref="AT352">IF(AS352="","",IF(SUMPRODUCT((AS352=$AS$7:$AS$2085)*(AI352=$AI$7:$AI$2085)*(AO352=$AO$7:$AO$2085)*(AP352=$AP$7:$AP$2085)*(ROW($AS$7:$AS$2085)&lt;&gt;ROW(AS352))*((S352=0)*($S$7:$S$2085&gt;0)+(S352&gt;0)*($S$7:$S$2085=0)))&gt;0,"SALONES UNIDOS",IF(SUMPRODUCT((AS352=$AS$7:$AS$2085)*(AI352=$AI$7:$AI$2085)*((AO352&lt;$AP$7:$AP$2085)*(AP352&gt;$AO$7:$AO$2085))*(ROW($AS$7:$AS$2085)&lt;&gt;ROW(AS352)))&gt;0,"Cruzado","Sin cruce")))</f>
        <v>Sin cruce</v>
      </c>
    </row>
    <row r="353" spans="3:46" s="9" customFormat="1" ht="18.75" hidden="1" customHeight="1">
      <c r="C353" s="496" t="s">
        <v>572</v>
      </c>
      <c r="D353" s="479" t="s">
        <v>727</v>
      </c>
      <c r="E353" s="479">
        <v>20261</v>
      </c>
      <c r="F353" s="503" t="s">
        <v>38</v>
      </c>
      <c r="G353" s="497" t="s">
        <v>80</v>
      </c>
      <c r="H353" s="503" t="s">
        <v>88</v>
      </c>
      <c r="I353" s="503">
        <v>7</v>
      </c>
      <c r="J353" s="504" t="s">
        <v>51</v>
      </c>
      <c r="K353" s="503" t="s">
        <v>51</v>
      </c>
      <c r="L353" s="499" t="s">
        <v>801</v>
      </c>
      <c r="M353" s="535" t="s">
        <v>802</v>
      </c>
      <c r="N353" s="15" t="s">
        <v>710</v>
      </c>
      <c r="O353" s="15" t="s">
        <v>578</v>
      </c>
      <c r="P353" s="503" t="s">
        <v>579</v>
      </c>
      <c r="Q353" s="483">
        <v>2</v>
      </c>
      <c r="R353" s="483">
        <v>0</v>
      </c>
      <c r="S353" s="479">
        <v>2</v>
      </c>
      <c r="T353" s="15">
        <v>3</v>
      </c>
      <c r="U353" s="471"/>
      <c r="V353" s="551">
        <v>35</v>
      </c>
      <c r="W353" s="497">
        <v>22520828</v>
      </c>
      <c r="X353" s="566" t="s">
        <v>398</v>
      </c>
      <c r="Y353" s="15" t="s">
        <v>579</v>
      </c>
      <c r="Z353" s="15"/>
      <c r="AA353" s="15"/>
      <c r="AB353" s="15"/>
      <c r="AC353" s="15" t="s">
        <v>696</v>
      </c>
      <c r="AD353" s="15"/>
      <c r="AE353" s="479"/>
      <c r="AF353" s="497"/>
      <c r="AG353" s="497"/>
      <c r="AH353" s="497" t="s">
        <v>582</v>
      </c>
      <c r="AI353" s="15">
        <v>1</v>
      </c>
      <c r="AJ353" s="15">
        <v>11</v>
      </c>
      <c r="AK353" s="15">
        <v>0</v>
      </c>
      <c r="AL353" s="15">
        <v>12</v>
      </c>
      <c r="AM353" s="15">
        <v>40</v>
      </c>
      <c r="AN353" s="490">
        <f>IF(AJ353="",S353,ROUND(((((AL353/24)+(AM353/1440))-((AJ353/24)+(AK353/1440)))*1440/50),5))</f>
        <v>2</v>
      </c>
      <c r="AO353" s="491">
        <f>AJ353/24+AK353/1440</f>
        <v>0.45833333333333331</v>
      </c>
      <c r="AP353" s="491">
        <f>AL353/24+AM353/1440</f>
        <v>0.52777777777777779</v>
      </c>
      <c r="AQ353" s="23" t="str" cm="1">
        <f t="array" ref="AQ353">IF(X353="","",IF(SUMPRODUCT((X353=$X$7:$X$2085)*(AI353=$AI$7:$AI$2085)*(AO353=$AO$7:$AO$2085)*(AP353=$AP$7:$AP$2085)*(ROW($X$7:$X$2085)&lt;&gt;ROW(X353))*((S353=0)*($S$7:$S$2085&gt;0)+(S353&gt;0)*($S$7:$S$2085=0)))&gt;0,"SALONES UNIDOS",IF(SUMPRODUCT((X353=$X$7:$X$2085)*(AI353=$AI$7:$AI$2085)*((AO353&lt;$AP$7:$AP$2085)*(AP353&gt;$AO$7:$AO$2085))*(ROW($X$7:$X$2085)&lt;&gt;ROW(X353)))&gt;0,"Cruzado","Sin cruce")))</f>
        <v>Sin cruce</v>
      </c>
      <c r="AR353" s="23" t="str" cm="1">
        <f t="array" ref="AR353">IF(AE353="","",IF(SUMPRODUCT((AE353=$AE$7:$AE$2085)*(AI353=$AI$7:$AI$2085)*(AO353=$AO$7:$AO$2085)*(AP353=$AP$7:$AP$2085)*(ROW($AE$7:$AE$2085)&lt;&gt;ROW(AE353))*((S353=0)*($S$7:$S$2085&gt;0)+(S353&gt;0)*($S$7:$S$2085=0)))&gt;0,"SALONES UNIDOS",IF(SUMPRODUCT((AE353=$AE$7:$AE$2085)*(AI353=$AI$7:$AI$2085)*((AO353&lt;$AP$7:$AP$2085)*(AP353&gt;$AO$7:$AO$2085))*(ROW($AE$7:$AE$2085)&lt;&gt;ROW(AE353)))&gt;0,"Cruzado","Sin cruce")))</f>
        <v/>
      </c>
      <c r="AS353" s="94" t="str">
        <f t="shared" si="6"/>
        <v>OB7FILIALB</v>
      </c>
      <c r="AT353" s="94" t="str" cm="1">
        <f t="array" ref="AT353">IF(AS353="","",IF(SUMPRODUCT((AS353=$AS$7:$AS$2085)*(AI353=$AI$7:$AI$2085)*(AO353=$AO$7:$AO$2085)*(AP353=$AP$7:$AP$2085)*(ROW($AS$7:$AS$2085)&lt;&gt;ROW(AS353))*((S353=0)*($S$7:$S$2085&gt;0)+(S353&gt;0)*($S$7:$S$2085=0)))&gt;0,"SALONES UNIDOS",IF(SUMPRODUCT((AS353=$AS$7:$AS$2085)*(AI353=$AI$7:$AI$2085)*((AO353&lt;$AP$7:$AP$2085)*(AP353&gt;$AO$7:$AO$2085))*(ROW($AS$7:$AS$2085)&lt;&gt;ROW(AS353)))&gt;0,"Cruzado","Sin cruce")))</f>
        <v>Sin cruce</v>
      </c>
    </row>
    <row r="354" spans="3:46" s="9" customFormat="1" ht="18.75" hidden="1" customHeight="1">
      <c r="C354" s="496" t="s">
        <v>572</v>
      </c>
      <c r="D354" s="479" t="s">
        <v>727</v>
      </c>
      <c r="E354" s="479">
        <v>20261</v>
      </c>
      <c r="F354" s="503" t="s">
        <v>38</v>
      </c>
      <c r="G354" s="497" t="s">
        <v>80</v>
      </c>
      <c r="H354" s="503" t="s">
        <v>88</v>
      </c>
      <c r="I354" s="503">
        <v>7</v>
      </c>
      <c r="J354" s="503" t="s">
        <v>51</v>
      </c>
      <c r="K354" s="503" t="s">
        <v>51</v>
      </c>
      <c r="L354" s="499" t="s">
        <v>803</v>
      </c>
      <c r="M354" s="535" t="s">
        <v>804</v>
      </c>
      <c r="N354" s="15" t="s">
        <v>710</v>
      </c>
      <c r="O354" s="15" t="s">
        <v>678</v>
      </c>
      <c r="P354" s="503" t="s">
        <v>624</v>
      </c>
      <c r="Q354" s="15">
        <v>2</v>
      </c>
      <c r="R354" s="15">
        <v>2</v>
      </c>
      <c r="S354" s="479">
        <v>4</v>
      </c>
      <c r="T354" s="15">
        <v>3</v>
      </c>
      <c r="U354" s="471"/>
      <c r="V354" s="550">
        <v>35</v>
      </c>
      <c r="W354" s="497">
        <v>9100625</v>
      </c>
      <c r="X354" s="566" t="s">
        <v>227</v>
      </c>
      <c r="Y354" s="15" t="s">
        <v>196</v>
      </c>
      <c r="Z354" s="15"/>
      <c r="AA354" s="15"/>
      <c r="AB354" s="15"/>
      <c r="AC354" s="493"/>
      <c r="AD354" s="15"/>
      <c r="AE354" s="479"/>
      <c r="AF354" s="497"/>
      <c r="AG354" s="497"/>
      <c r="AH354" s="15" t="s">
        <v>203</v>
      </c>
      <c r="AI354" s="15">
        <v>1</v>
      </c>
      <c r="AJ354" s="15">
        <v>18</v>
      </c>
      <c r="AK354" s="15">
        <v>30</v>
      </c>
      <c r="AL354" s="15">
        <v>21</v>
      </c>
      <c r="AM354" s="15">
        <v>50</v>
      </c>
      <c r="AN354" s="490">
        <f>IF(AJ354="",S354,ROUND(((((AL354/24)+(AM354/1440))-((AJ354/24)+(AK354/1440)))*1440/50),5))</f>
        <v>4</v>
      </c>
      <c r="AO354" s="491">
        <f>AJ354/24+AK354/1440</f>
        <v>0.77083333333333337</v>
      </c>
      <c r="AP354" s="491">
        <f>AL354/24+AM354/1440</f>
        <v>0.90972222222222221</v>
      </c>
      <c r="AQ354" s="23" t="str" cm="1">
        <f t="array" ref="AQ354">IF(X354="","",IF(SUMPRODUCT((X354=$X$7:$X$2085)*(AI354=$AI$7:$AI$2085)*(AO354=$AO$7:$AO$2085)*(AP354=$AP$7:$AP$2085)*(ROW($X$7:$X$2085)&lt;&gt;ROW(X354))*((S354=0)*($S$7:$S$2085&gt;0)+(S354&gt;0)*($S$7:$S$2085=0)))&gt;0,"SALONES UNIDOS",IF(SUMPRODUCT((X354=$X$7:$X$2085)*(AI354=$AI$7:$AI$2085)*((AO354&lt;$AP$7:$AP$2085)*(AP354&gt;$AO$7:$AO$2085))*(ROW($X$7:$X$2085)&lt;&gt;ROW(X354)))&gt;0,"Cruzado","Sin cruce")))</f>
        <v>Sin cruce</v>
      </c>
      <c r="AR354" s="23" t="str" cm="1">
        <f t="array" ref="AR354">IF(AE354="","",IF(SUMPRODUCT((AE354=$AE$7:$AE$2085)*(AI354=$AI$7:$AI$2085)*(AO354=$AO$7:$AO$2085)*(AP354=$AP$7:$AP$2085)*(ROW($AE$7:$AE$2085)&lt;&gt;ROW(AE354))*((S354=0)*($S$7:$S$2085&gt;0)+(S354&gt;0)*($S$7:$S$2085=0)))&gt;0,"SALONES UNIDOS",IF(SUMPRODUCT((AE354=$AE$7:$AE$2085)*(AI354=$AI$7:$AI$2085)*((AO354&lt;$AP$7:$AP$2085)*(AP354&gt;$AO$7:$AO$2085))*(ROW($AE$7:$AE$2085)&lt;&gt;ROW(AE354)))&gt;0,"Cruzado","Sin cruce")))</f>
        <v/>
      </c>
      <c r="AS354" s="94" t="str">
        <f t="shared" si="6"/>
        <v>OB7FILIALB</v>
      </c>
      <c r="AT354" s="94" t="str" cm="1">
        <f t="array" ref="AT354">IF(AS354="","",IF(SUMPRODUCT((AS354=$AS$7:$AS$2085)*(AI354=$AI$7:$AI$2085)*(AO354=$AO$7:$AO$2085)*(AP354=$AP$7:$AP$2085)*(ROW($AS$7:$AS$2085)&lt;&gt;ROW(AS354))*((S354=0)*($S$7:$S$2085&gt;0)+(S354&gt;0)*($S$7:$S$2085=0)))&gt;0,"SALONES UNIDOS",IF(SUMPRODUCT((AS354=$AS$7:$AS$2085)*(AI354=$AI$7:$AI$2085)*((AO354&lt;$AP$7:$AP$2085)*(AP354&gt;$AO$7:$AO$2085))*(ROW($AS$7:$AS$2085)&lt;&gt;ROW(AS354)))&gt;0,"Cruzado","Sin cruce")))</f>
        <v>Sin cruce</v>
      </c>
    </row>
    <row r="355" spans="3:46" s="9" customFormat="1" ht="18.75" hidden="1" customHeight="1">
      <c r="C355" s="496" t="s">
        <v>572</v>
      </c>
      <c r="D355" s="479" t="s">
        <v>727</v>
      </c>
      <c r="E355" s="479">
        <v>20261</v>
      </c>
      <c r="F355" s="503" t="s">
        <v>38</v>
      </c>
      <c r="G355" s="497" t="s">
        <v>80</v>
      </c>
      <c r="H355" s="503" t="s">
        <v>88</v>
      </c>
      <c r="I355" s="503">
        <v>7</v>
      </c>
      <c r="J355" s="503" t="s">
        <v>51</v>
      </c>
      <c r="K355" s="503" t="s">
        <v>51</v>
      </c>
      <c r="L355" s="499" t="s">
        <v>805</v>
      </c>
      <c r="M355" s="535" t="s">
        <v>806</v>
      </c>
      <c r="N355" s="15" t="s">
        <v>577</v>
      </c>
      <c r="O355" s="15" t="s">
        <v>578</v>
      </c>
      <c r="P355" s="503" t="s">
        <v>624</v>
      </c>
      <c r="Q355" s="15">
        <v>2</v>
      </c>
      <c r="R355" s="15">
        <v>2</v>
      </c>
      <c r="S355" s="479">
        <v>4</v>
      </c>
      <c r="T355" s="15">
        <v>3</v>
      </c>
      <c r="U355" s="471"/>
      <c r="V355" s="550">
        <v>35</v>
      </c>
      <c r="W355" s="497">
        <v>21435456</v>
      </c>
      <c r="X355" s="566" t="s">
        <v>315</v>
      </c>
      <c r="Y355" s="15" t="s">
        <v>196</v>
      </c>
      <c r="Z355" s="15"/>
      <c r="AA355" s="15"/>
      <c r="AB355" s="15"/>
      <c r="AC355" s="493"/>
      <c r="AD355" s="15"/>
      <c r="AE355" s="479"/>
      <c r="AF355" s="497"/>
      <c r="AG355" s="497"/>
      <c r="AH355" s="15" t="s">
        <v>203</v>
      </c>
      <c r="AI355" s="15">
        <v>5</v>
      </c>
      <c r="AJ355" s="15">
        <v>19</v>
      </c>
      <c r="AK355" s="15">
        <v>20</v>
      </c>
      <c r="AL355" s="15">
        <v>22</v>
      </c>
      <c r="AM355" s="15">
        <v>40</v>
      </c>
      <c r="AN355" s="490">
        <f>IF(AJ355="",S355,ROUND(((((AL355/24)+(AM355/1440))-((AJ355/24)+(AK355/1440)))*1440/50),5))</f>
        <v>4</v>
      </c>
      <c r="AO355" s="491">
        <f>AJ355/24+AK355/1440</f>
        <v>0.80555555555555547</v>
      </c>
      <c r="AP355" s="491">
        <f>AL355/24+AM355/1440</f>
        <v>0.94444444444444442</v>
      </c>
      <c r="AQ355" s="23" t="str" cm="1">
        <f t="array" ref="AQ355">IF(X355="","",IF(SUMPRODUCT((X355=$X$7:$X$2085)*(AI355=$AI$7:$AI$2085)*(AO355=$AO$7:$AO$2085)*(AP355=$AP$7:$AP$2085)*(ROW($X$7:$X$2085)&lt;&gt;ROW(X355))*((S355=0)*($S$7:$S$2085&gt;0)+(S355&gt;0)*($S$7:$S$2085=0)))&gt;0,"SALONES UNIDOS",IF(SUMPRODUCT((X355=$X$7:$X$2085)*(AI355=$AI$7:$AI$2085)*((AO355&lt;$AP$7:$AP$2085)*(AP355&gt;$AO$7:$AO$2085))*(ROW($X$7:$X$2085)&lt;&gt;ROW(X355)))&gt;0,"Cruzado","Sin cruce")))</f>
        <v>Sin cruce</v>
      </c>
      <c r="AR355" s="23" t="str" cm="1">
        <f t="array" ref="AR355">IF(AE355="","",IF(SUMPRODUCT((AE355=$AE$7:$AE$2085)*(AI355=$AI$7:$AI$2085)*(AO355=$AO$7:$AO$2085)*(AP355=$AP$7:$AP$2085)*(ROW($AE$7:$AE$2085)&lt;&gt;ROW(AE355))*((S355=0)*($S$7:$S$2085&gt;0)+(S355&gt;0)*($S$7:$S$2085=0)))&gt;0,"SALONES UNIDOS",IF(SUMPRODUCT((AE355=$AE$7:$AE$2085)*(AI355=$AI$7:$AI$2085)*((AO355&lt;$AP$7:$AP$2085)*(AP355&gt;$AO$7:$AO$2085))*(ROW($AE$7:$AE$2085)&lt;&gt;ROW(AE355)))&gt;0,"Cruzado","Sin cruce")))</f>
        <v/>
      </c>
      <c r="AS355" s="94" t="str">
        <f t="shared" si="6"/>
        <v>OB7FILIALB</v>
      </c>
      <c r="AT355" s="94" t="str" cm="1">
        <f t="array" ref="AT355">IF(AS355="","",IF(SUMPRODUCT((AS355=$AS$7:$AS$2085)*(AI355=$AI$7:$AI$2085)*(AO355=$AO$7:$AO$2085)*(AP355=$AP$7:$AP$2085)*(ROW($AS$7:$AS$2085)&lt;&gt;ROW(AS355))*((S355=0)*($S$7:$S$2085&gt;0)+(S355&gt;0)*($S$7:$S$2085=0)))&gt;0,"SALONES UNIDOS",IF(SUMPRODUCT((AS355=$AS$7:$AS$2085)*(AI355=$AI$7:$AI$2085)*((AO355&lt;$AP$7:$AP$2085)*(AP355&gt;$AO$7:$AO$2085))*(ROW($AS$7:$AS$2085)&lt;&gt;ROW(AS355)))&gt;0,"Cruzado","Sin cruce")))</f>
        <v>Sin cruce</v>
      </c>
    </row>
    <row r="356" spans="3:46" s="9" customFormat="1" ht="18.75" hidden="1" customHeight="1">
      <c r="C356" s="496" t="s">
        <v>572</v>
      </c>
      <c r="D356" s="479" t="s">
        <v>727</v>
      </c>
      <c r="E356" s="479">
        <v>20261</v>
      </c>
      <c r="F356" s="503" t="s">
        <v>38</v>
      </c>
      <c r="G356" s="497" t="s">
        <v>80</v>
      </c>
      <c r="H356" s="503" t="s">
        <v>88</v>
      </c>
      <c r="I356" s="503">
        <v>7</v>
      </c>
      <c r="J356" s="503" t="s">
        <v>597</v>
      </c>
      <c r="K356" s="503" t="s">
        <v>51</v>
      </c>
      <c r="L356" s="499" t="s">
        <v>807</v>
      </c>
      <c r="M356" s="535" t="s">
        <v>808</v>
      </c>
      <c r="N356" s="15" t="s">
        <v>710</v>
      </c>
      <c r="O356" s="15" t="s">
        <v>578</v>
      </c>
      <c r="P356" s="503" t="s">
        <v>579</v>
      </c>
      <c r="Q356" s="15">
        <v>0</v>
      </c>
      <c r="R356" s="15">
        <v>2</v>
      </c>
      <c r="S356" s="479">
        <v>2</v>
      </c>
      <c r="T356" s="15">
        <v>3</v>
      </c>
      <c r="U356" s="471"/>
      <c r="V356" s="550">
        <v>18</v>
      </c>
      <c r="W356" s="497">
        <v>21567738</v>
      </c>
      <c r="X356" s="566" t="s">
        <v>232</v>
      </c>
      <c r="Y356" s="15" t="s">
        <v>579</v>
      </c>
      <c r="Z356" s="15"/>
      <c r="AA356" s="15"/>
      <c r="AB356" s="15"/>
      <c r="AC356" s="493"/>
      <c r="AD356" s="15"/>
      <c r="AE356" s="15" t="s">
        <v>699</v>
      </c>
      <c r="AF356" s="497"/>
      <c r="AG356" s="497"/>
      <c r="AH356" s="497" t="s">
        <v>100</v>
      </c>
      <c r="AI356" s="15">
        <v>1</v>
      </c>
      <c r="AJ356" s="15">
        <v>13</v>
      </c>
      <c r="AK356" s="15">
        <v>30</v>
      </c>
      <c r="AL356" s="15">
        <v>15</v>
      </c>
      <c r="AM356" s="15">
        <v>10</v>
      </c>
      <c r="AN356" s="490">
        <f>IF(AJ356="",S356,ROUND(((((AL356/24)+(AM356/1440))-((AJ356/24)+(AK356/1440)))*1440/50),5))</f>
        <v>2</v>
      </c>
      <c r="AO356" s="491">
        <f>AJ356/24+AK356/1440</f>
        <v>0.5625</v>
      </c>
      <c r="AP356" s="491">
        <f>AL356/24+AM356/1440</f>
        <v>0.63194444444444442</v>
      </c>
      <c r="AQ356" s="23" t="str" cm="1">
        <f t="array" ref="AQ356">IF(X356="","",IF(SUMPRODUCT((X356=$X$7:$X$2085)*(AI356=$AI$7:$AI$2085)*(AO356=$AO$7:$AO$2085)*(AP356=$AP$7:$AP$2085)*(ROW($X$7:$X$2085)&lt;&gt;ROW(X356))*((S356=0)*($S$7:$S$2085&gt;0)+(S356&gt;0)*($S$7:$S$2085=0)))&gt;0,"SALONES UNIDOS",IF(SUMPRODUCT((X356=$X$7:$X$2085)*(AI356=$AI$7:$AI$2085)*((AO356&lt;$AP$7:$AP$2085)*(AP356&gt;$AO$7:$AO$2085))*(ROW($X$7:$X$2085)&lt;&gt;ROW(X356)))&gt;0,"Cruzado","Sin cruce")))</f>
        <v>Sin cruce</v>
      </c>
      <c r="AR356" s="23" t="str" cm="1">
        <f t="array" ref="AR356">IF(AE356="","",IF(SUMPRODUCT((AE356=$AE$7:$AE$2085)*(AI356=$AI$7:$AI$2085)*(AO356=$AO$7:$AO$2085)*(AP356=$AP$7:$AP$2085)*(ROW($AE$7:$AE$2085)&lt;&gt;ROW(AE356))*((S356=0)*($S$7:$S$2085&gt;0)+(S356&gt;0)*($S$7:$S$2085=0)))&gt;0,"SALONES UNIDOS",IF(SUMPRODUCT((AE356=$AE$7:$AE$2085)*(AI356=$AI$7:$AI$2085)*((AO356&lt;$AP$7:$AP$2085)*(AP356&gt;$AO$7:$AO$2085))*(ROW($AE$7:$AE$2085)&lt;&gt;ROW(AE356)))&gt;0,"Cruzado","Sin cruce")))</f>
        <v>Sin cruce</v>
      </c>
      <c r="AS356" s="94" t="str">
        <f t="shared" si="6"/>
        <v>OB7FILIALB</v>
      </c>
      <c r="AT356" s="94" t="str" cm="1">
        <f t="array" ref="AT356">IF(AS356="","",IF(SUMPRODUCT((AS356=$AS$7:$AS$2085)*(AI356=$AI$7:$AI$2085)*(AO356=$AO$7:$AO$2085)*(AP356=$AP$7:$AP$2085)*(ROW($AS$7:$AS$2085)&lt;&gt;ROW(AS356))*((S356=0)*($S$7:$S$2085&gt;0)+(S356&gt;0)*($S$7:$S$2085=0)))&gt;0,"SALONES UNIDOS",IF(SUMPRODUCT((AS356=$AS$7:$AS$2085)*(AI356=$AI$7:$AI$2085)*((AO356&lt;$AP$7:$AP$2085)*(AP356&gt;$AO$7:$AO$2085))*(ROW($AS$7:$AS$2085)&lt;&gt;ROW(AS356)))&gt;0,"Cruzado","Sin cruce")))</f>
        <v>Sin cruce</v>
      </c>
    </row>
    <row r="357" spans="3:46" s="9" customFormat="1" ht="18.75" hidden="1" customHeight="1">
      <c r="C357" s="496" t="s">
        <v>572</v>
      </c>
      <c r="D357" s="479" t="s">
        <v>727</v>
      </c>
      <c r="E357" s="479">
        <v>20261</v>
      </c>
      <c r="F357" s="503" t="s">
        <v>38</v>
      </c>
      <c r="G357" s="497" t="s">
        <v>80</v>
      </c>
      <c r="H357" s="503" t="s">
        <v>88</v>
      </c>
      <c r="I357" s="503">
        <v>7</v>
      </c>
      <c r="J357" s="503" t="s">
        <v>598</v>
      </c>
      <c r="K357" s="503" t="s">
        <v>51</v>
      </c>
      <c r="L357" s="499" t="s">
        <v>807</v>
      </c>
      <c r="M357" s="535" t="s">
        <v>808</v>
      </c>
      <c r="N357" s="15" t="s">
        <v>710</v>
      </c>
      <c r="O357" s="15" t="s">
        <v>578</v>
      </c>
      <c r="P357" s="503" t="s">
        <v>579</v>
      </c>
      <c r="Q357" s="15">
        <v>0</v>
      </c>
      <c r="R357" s="15">
        <v>2</v>
      </c>
      <c r="S357" s="479">
        <v>2</v>
      </c>
      <c r="T357" s="15">
        <v>3</v>
      </c>
      <c r="U357" s="471"/>
      <c r="V357" s="550">
        <v>17</v>
      </c>
      <c r="W357" s="497">
        <v>21567738</v>
      </c>
      <c r="X357" s="566" t="s">
        <v>232</v>
      </c>
      <c r="Y357" s="15" t="s">
        <v>579</v>
      </c>
      <c r="Z357" s="15"/>
      <c r="AA357" s="15"/>
      <c r="AB357" s="15"/>
      <c r="AC357" s="493"/>
      <c r="AD357" s="15"/>
      <c r="AE357" s="15" t="s">
        <v>699</v>
      </c>
      <c r="AF357" s="497"/>
      <c r="AG357" s="497"/>
      <c r="AH357" s="497" t="s">
        <v>100</v>
      </c>
      <c r="AI357" s="15">
        <v>1</v>
      </c>
      <c r="AJ357" s="15">
        <v>15</v>
      </c>
      <c r="AK357" s="15">
        <v>10</v>
      </c>
      <c r="AL357" s="15">
        <v>16</v>
      </c>
      <c r="AM357" s="15">
        <v>50</v>
      </c>
      <c r="AN357" s="490">
        <f>IF(AJ357="",S357,ROUND(((((AL357/24)+(AM357/1440))-((AJ357/24)+(AK357/1440)))*1440/50),5))</f>
        <v>2</v>
      </c>
      <c r="AO357" s="491">
        <f>AJ357/24+AK357/1440</f>
        <v>0.63194444444444442</v>
      </c>
      <c r="AP357" s="491">
        <f>AL357/24+AM357/1440</f>
        <v>0.70138888888888884</v>
      </c>
      <c r="AQ357" s="23" t="str" cm="1">
        <f t="array" ref="AQ357">IF(X357="","",IF(SUMPRODUCT((X357=$X$7:$X$2085)*(AI357=$AI$7:$AI$2085)*(AO357=$AO$7:$AO$2085)*(AP357=$AP$7:$AP$2085)*(ROW($X$7:$X$2085)&lt;&gt;ROW(X357))*((S357=0)*($S$7:$S$2085&gt;0)+(S357&gt;0)*($S$7:$S$2085=0)))&gt;0,"SALONES UNIDOS",IF(SUMPRODUCT((X357=$X$7:$X$2085)*(AI357=$AI$7:$AI$2085)*((AO357&lt;$AP$7:$AP$2085)*(AP357&gt;$AO$7:$AO$2085))*(ROW($X$7:$X$2085)&lt;&gt;ROW(X357)))&gt;0,"Cruzado","Sin cruce")))</f>
        <v>Sin cruce</v>
      </c>
      <c r="AR357" s="23" t="str" cm="1">
        <f t="array" ref="AR357">IF(AE357="","",IF(SUMPRODUCT((AE357=$AE$7:$AE$2085)*(AI357=$AI$7:$AI$2085)*(AO357=$AO$7:$AO$2085)*(AP357=$AP$7:$AP$2085)*(ROW($AE$7:$AE$2085)&lt;&gt;ROW(AE357))*((S357=0)*($S$7:$S$2085&gt;0)+(S357&gt;0)*($S$7:$S$2085=0)))&gt;0,"SALONES UNIDOS",IF(SUMPRODUCT((AE357=$AE$7:$AE$2085)*(AI357=$AI$7:$AI$2085)*((AO357&lt;$AP$7:$AP$2085)*(AP357&gt;$AO$7:$AO$2085))*(ROW($AE$7:$AE$2085)&lt;&gt;ROW(AE357)))&gt;0,"Cruzado","Sin cruce")))</f>
        <v>Sin cruce</v>
      </c>
      <c r="AS357" s="94" t="str">
        <f t="shared" si="6"/>
        <v>OB7FILIALB</v>
      </c>
      <c r="AT357" s="94" t="str" cm="1">
        <f t="array" ref="AT357">IF(AS357="","",IF(SUMPRODUCT((AS357=$AS$7:$AS$2085)*(AI357=$AI$7:$AI$2085)*(AO357=$AO$7:$AO$2085)*(AP357=$AP$7:$AP$2085)*(ROW($AS$7:$AS$2085)&lt;&gt;ROW(AS357))*((S357=0)*($S$7:$S$2085&gt;0)+(S357&gt;0)*($S$7:$S$2085=0)))&gt;0,"SALONES UNIDOS",IF(SUMPRODUCT((AS357=$AS$7:$AS$2085)*(AI357=$AI$7:$AI$2085)*((AO357&lt;$AP$7:$AP$2085)*(AP357&gt;$AO$7:$AO$2085))*(ROW($AS$7:$AS$2085)&lt;&gt;ROW(AS357)))&gt;0,"Cruzado","Sin cruce")))</f>
        <v>Sin cruce</v>
      </c>
    </row>
    <row r="358" spans="3:46" s="9" customFormat="1" ht="18.75" hidden="1" customHeight="1">
      <c r="C358" s="496" t="s">
        <v>572</v>
      </c>
      <c r="D358" s="479" t="s">
        <v>727</v>
      </c>
      <c r="E358" s="479">
        <v>20261</v>
      </c>
      <c r="F358" s="503" t="s">
        <v>38</v>
      </c>
      <c r="G358" s="497" t="s">
        <v>80</v>
      </c>
      <c r="H358" s="503" t="s">
        <v>88</v>
      </c>
      <c r="I358" s="503">
        <v>7</v>
      </c>
      <c r="J358" s="503" t="s">
        <v>51</v>
      </c>
      <c r="K358" s="503" t="s">
        <v>51</v>
      </c>
      <c r="L358" s="499" t="s">
        <v>807</v>
      </c>
      <c r="M358" s="535" t="s">
        <v>808</v>
      </c>
      <c r="N358" s="15" t="s">
        <v>710</v>
      </c>
      <c r="O358" s="15" t="s">
        <v>578</v>
      </c>
      <c r="P358" s="503" t="s">
        <v>579</v>
      </c>
      <c r="Q358" s="15">
        <v>2</v>
      </c>
      <c r="R358" s="15">
        <v>0</v>
      </c>
      <c r="S358" s="479">
        <v>2</v>
      </c>
      <c r="T358" s="15">
        <v>3</v>
      </c>
      <c r="U358" s="471"/>
      <c r="V358" s="550">
        <v>35</v>
      </c>
      <c r="W358" s="497">
        <v>21567738</v>
      </c>
      <c r="X358" s="566" t="s">
        <v>232</v>
      </c>
      <c r="Y358" s="15" t="s">
        <v>579</v>
      </c>
      <c r="Z358" s="15"/>
      <c r="AA358" s="15"/>
      <c r="AB358" s="15"/>
      <c r="AC358" s="15" t="s">
        <v>696</v>
      </c>
      <c r="AD358" s="15"/>
      <c r="AE358" s="479"/>
      <c r="AF358" s="497"/>
      <c r="AG358" s="497"/>
      <c r="AH358" s="497" t="s">
        <v>582</v>
      </c>
      <c r="AI358" s="15">
        <v>1</v>
      </c>
      <c r="AJ358" s="15">
        <v>16</v>
      </c>
      <c r="AK358" s="15">
        <v>50</v>
      </c>
      <c r="AL358" s="15">
        <v>18</v>
      </c>
      <c r="AM358" s="15">
        <v>30</v>
      </c>
      <c r="AN358" s="490">
        <f>IF(AJ358="",S358,ROUND(((((AL358/24)+(AM358/1440))-((AJ358/24)+(AK358/1440)))*1440/50),5))</f>
        <v>2</v>
      </c>
      <c r="AO358" s="491">
        <f>AJ358/24+AK358/1440</f>
        <v>0.70138888888888884</v>
      </c>
      <c r="AP358" s="491">
        <f>AL358/24+AM358/1440</f>
        <v>0.77083333333333337</v>
      </c>
      <c r="AQ358" s="23" t="str" cm="1">
        <f t="array" ref="AQ358">IF(X358="","",IF(SUMPRODUCT((X358=$X$7:$X$2085)*(AI358=$AI$7:$AI$2085)*(AO358=$AO$7:$AO$2085)*(AP358=$AP$7:$AP$2085)*(ROW($X$7:$X$2085)&lt;&gt;ROW(X358))*((S358=0)*($S$7:$S$2085&gt;0)+(S358&gt;0)*($S$7:$S$2085=0)))&gt;0,"SALONES UNIDOS",IF(SUMPRODUCT((X358=$X$7:$X$2085)*(AI358=$AI$7:$AI$2085)*((AO358&lt;$AP$7:$AP$2085)*(AP358&gt;$AO$7:$AO$2085))*(ROW($X$7:$X$2085)&lt;&gt;ROW(X358)))&gt;0,"Cruzado","Sin cruce")))</f>
        <v>Sin cruce</v>
      </c>
      <c r="AR358" s="23" t="str" cm="1">
        <f t="array" ref="AR358">IF(AE358="","",IF(SUMPRODUCT((AE358=$AE$7:$AE$2085)*(AI358=$AI$7:$AI$2085)*(AO358=$AO$7:$AO$2085)*(AP358=$AP$7:$AP$2085)*(ROW($AE$7:$AE$2085)&lt;&gt;ROW(AE358))*((S358=0)*($S$7:$S$2085&gt;0)+(S358&gt;0)*($S$7:$S$2085=0)))&gt;0,"SALONES UNIDOS",IF(SUMPRODUCT((AE358=$AE$7:$AE$2085)*(AI358=$AI$7:$AI$2085)*((AO358&lt;$AP$7:$AP$2085)*(AP358&gt;$AO$7:$AO$2085))*(ROW($AE$7:$AE$2085)&lt;&gt;ROW(AE358)))&gt;0,"Cruzado","Sin cruce")))</f>
        <v/>
      </c>
      <c r="AS358" s="94" t="str">
        <f t="shared" si="6"/>
        <v>OB7FILIALB</v>
      </c>
      <c r="AT358" s="94" t="str" cm="1">
        <f t="array" ref="AT358">IF(AS358="","",IF(SUMPRODUCT((AS358=$AS$7:$AS$2085)*(AI358=$AI$7:$AI$2085)*(AO358=$AO$7:$AO$2085)*(AP358=$AP$7:$AP$2085)*(ROW($AS$7:$AS$2085)&lt;&gt;ROW(AS358))*((S358=0)*($S$7:$S$2085&gt;0)+(S358&gt;0)*($S$7:$S$2085=0)))&gt;0,"SALONES UNIDOS",IF(SUMPRODUCT((AS358=$AS$7:$AS$2085)*(AI358=$AI$7:$AI$2085)*((AO358&lt;$AP$7:$AP$2085)*(AP358&gt;$AO$7:$AO$2085))*(ROW($AS$7:$AS$2085)&lt;&gt;ROW(AS358)))&gt;0,"Cruzado","Sin cruce")))</f>
        <v>Sin cruce</v>
      </c>
    </row>
    <row r="359" spans="3:46" s="9" customFormat="1" ht="18.75" hidden="1" customHeight="1">
      <c r="C359" s="496" t="s">
        <v>572</v>
      </c>
      <c r="D359" s="479" t="s">
        <v>727</v>
      </c>
      <c r="E359" s="479">
        <v>20261</v>
      </c>
      <c r="F359" s="503" t="s">
        <v>38</v>
      </c>
      <c r="G359" s="497" t="s">
        <v>80</v>
      </c>
      <c r="H359" s="503" t="s">
        <v>88</v>
      </c>
      <c r="I359" s="503">
        <v>7</v>
      </c>
      <c r="J359" s="503" t="s">
        <v>51</v>
      </c>
      <c r="K359" s="503" t="s">
        <v>51</v>
      </c>
      <c r="L359" s="499" t="s">
        <v>809</v>
      </c>
      <c r="M359" s="535" t="s">
        <v>810</v>
      </c>
      <c r="N359" s="15" t="s">
        <v>710</v>
      </c>
      <c r="O359" s="15" t="s">
        <v>578</v>
      </c>
      <c r="P359" s="503" t="s">
        <v>579</v>
      </c>
      <c r="Q359" s="15">
        <v>2</v>
      </c>
      <c r="R359" s="15">
        <v>0</v>
      </c>
      <c r="S359" s="479">
        <v>2</v>
      </c>
      <c r="T359" s="15">
        <v>6</v>
      </c>
      <c r="U359" s="471"/>
      <c r="V359" s="550">
        <v>35</v>
      </c>
      <c r="W359" s="497">
        <v>21400786</v>
      </c>
      <c r="X359" s="566" t="s">
        <v>424</v>
      </c>
      <c r="Y359" s="15" t="s">
        <v>579</v>
      </c>
      <c r="Z359" s="15"/>
      <c r="AA359" s="15"/>
      <c r="AB359" s="15"/>
      <c r="AC359" s="15" t="s">
        <v>696</v>
      </c>
      <c r="AD359" s="15"/>
      <c r="AE359" s="479"/>
      <c r="AF359" s="497"/>
      <c r="AG359" s="497"/>
      <c r="AH359" s="497" t="s">
        <v>582</v>
      </c>
      <c r="AI359" s="15">
        <v>3</v>
      </c>
      <c r="AJ359" s="15">
        <v>9</v>
      </c>
      <c r="AK359" s="15">
        <v>20</v>
      </c>
      <c r="AL359" s="15">
        <v>11</v>
      </c>
      <c r="AM359" s="15">
        <v>0</v>
      </c>
      <c r="AN359" s="490">
        <f>IF(AJ359="",S359,ROUND(((((AL359/24)+(AM359/1440))-((AJ359/24)+(AK359/1440)))*1440/50),5))</f>
        <v>2</v>
      </c>
      <c r="AO359" s="491">
        <f>AJ359/24+AK359/1440</f>
        <v>0.3888888888888889</v>
      </c>
      <c r="AP359" s="491">
        <f>AL359/24+AM359/1440</f>
        <v>0.45833333333333331</v>
      </c>
      <c r="AQ359" s="23" t="str" cm="1">
        <f t="array" ref="AQ359">IF(X359="","",IF(SUMPRODUCT((X359=$X$7:$X$2085)*(AI359=$AI$7:$AI$2085)*(AO359=$AO$7:$AO$2085)*(AP359=$AP$7:$AP$2085)*(ROW($X$7:$X$2085)&lt;&gt;ROW(X359))*((S359=0)*($S$7:$S$2085&gt;0)+(S359&gt;0)*($S$7:$S$2085=0)))&gt;0,"SALONES UNIDOS",IF(SUMPRODUCT((X359=$X$7:$X$2085)*(AI359=$AI$7:$AI$2085)*((AO359&lt;$AP$7:$AP$2085)*(AP359&gt;$AO$7:$AO$2085))*(ROW($X$7:$X$2085)&lt;&gt;ROW(X359)))&gt;0,"Cruzado","Sin cruce")))</f>
        <v>Sin cruce</v>
      </c>
      <c r="AR359" s="23" t="str" cm="1">
        <f t="array" ref="AR359">IF(AE359="","",IF(SUMPRODUCT((AE359=$AE$7:$AE$2085)*(AI359=$AI$7:$AI$2085)*(AO359=$AO$7:$AO$2085)*(AP359=$AP$7:$AP$2085)*(ROW($AE$7:$AE$2085)&lt;&gt;ROW(AE359))*((S359=0)*($S$7:$S$2085&gt;0)+(S359&gt;0)*($S$7:$S$2085=0)))&gt;0,"SALONES UNIDOS",IF(SUMPRODUCT((AE359=$AE$7:$AE$2085)*(AI359=$AI$7:$AI$2085)*((AO359&lt;$AP$7:$AP$2085)*(AP359&gt;$AO$7:$AO$2085))*(ROW($AE$7:$AE$2085)&lt;&gt;ROW(AE359)))&gt;0,"Cruzado","Sin cruce")))</f>
        <v/>
      </c>
      <c r="AS359" s="94" t="str">
        <f t="shared" si="6"/>
        <v>OB7FILIALB</v>
      </c>
      <c r="AT359" s="94" t="str" cm="1">
        <f t="array" ref="AT359">IF(AS359="","",IF(SUMPRODUCT((AS359=$AS$7:$AS$2085)*(AI359=$AI$7:$AI$2085)*(AO359=$AO$7:$AO$2085)*(AP359=$AP$7:$AP$2085)*(ROW($AS$7:$AS$2085)&lt;&gt;ROW(AS359))*((S359=0)*($S$7:$S$2085&gt;0)+(S359&gt;0)*($S$7:$S$2085=0)))&gt;0,"SALONES UNIDOS",IF(SUMPRODUCT((AS359=$AS$7:$AS$2085)*(AI359=$AI$7:$AI$2085)*((AO359&lt;$AP$7:$AP$2085)*(AP359&gt;$AO$7:$AO$2085))*(ROW($AS$7:$AS$2085)&lt;&gt;ROW(AS359)))&gt;0,"Cruzado","Sin cruce")))</f>
        <v>Sin cruce</v>
      </c>
    </row>
    <row r="360" spans="3:46" s="9" customFormat="1" ht="18.75" hidden="1" customHeight="1">
      <c r="C360" s="496" t="s">
        <v>572</v>
      </c>
      <c r="D360" s="479" t="s">
        <v>727</v>
      </c>
      <c r="E360" s="479">
        <v>20261</v>
      </c>
      <c r="F360" s="503" t="s">
        <v>38</v>
      </c>
      <c r="G360" s="497" t="s">
        <v>80</v>
      </c>
      <c r="H360" s="503" t="s">
        <v>88</v>
      </c>
      <c r="I360" s="503">
        <v>7</v>
      </c>
      <c r="J360" s="503" t="s">
        <v>597</v>
      </c>
      <c r="K360" s="503" t="s">
        <v>51</v>
      </c>
      <c r="L360" s="499" t="s">
        <v>809</v>
      </c>
      <c r="M360" s="535" t="s">
        <v>810</v>
      </c>
      <c r="N360" s="15" t="s">
        <v>710</v>
      </c>
      <c r="O360" s="15" t="s">
        <v>578</v>
      </c>
      <c r="P360" s="503" t="s">
        <v>579</v>
      </c>
      <c r="Q360" s="15">
        <v>0</v>
      </c>
      <c r="R360" s="15">
        <v>2</v>
      </c>
      <c r="S360" s="479">
        <v>2</v>
      </c>
      <c r="T360" s="15">
        <v>6</v>
      </c>
      <c r="U360" s="471"/>
      <c r="V360" s="550">
        <v>18</v>
      </c>
      <c r="W360" s="497">
        <v>21400786</v>
      </c>
      <c r="X360" s="566" t="s">
        <v>424</v>
      </c>
      <c r="Y360" s="15" t="s">
        <v>579</v>
      </c>
      <c r="Z360" s="15"/>
      <c r="AA360" s="15"/>
      <c r="AB360" s="15"/>
      <c r="AC360" s="493"/>
      <c r="AD360" s="15"/>
      <c r="AE360" s="15" t="s">
        <v>699</v>
      </c>
      <c r="AF360" s="497"/>
      <c r="AG360" s="497"/>
      <c r="AH360" s="497" t="s">
        <v>100</v>
      </c>
      <c r="AI360" s="15">
        <v>3</v>
      </c>
      <c r="AJ360" s="15">
        <v>11</v>
      </c>
      <c r="AK360" s="15">
        <v>0</v>
      </c>
      <c r="AL360" s="15">
        <v>12</v>
      </c>
      <c r="AM360" s="15">
        <v>40</v>
      </c>
      <c r="AN360" s="490">
        <f>IF(AJ360="",S360,ROUND(((((AL360/24)+(AM360/1440))-((AJ360/24)+(AK360/1440)))*1440/50),5))</f>
        <v>2</v>
      </c>
      <c r="AO360" s="491">
        <f>AJ360/24+AK360/1440</f>
        <v>0.45833333333333331</v>
      </c>
      <c r="AP360" s="491">
        <f>AL360/24+AM360/1440</f>
        <v>0.52777777777777779</v>
      </c>
      <c r="AQ360" s="23" t="str" cm="1">
        <f t="array" ref="AQ360">IF(X360="","",IF(SUMPRODUCT((X360=$X$7:$X$2085)*(AI360=$AI$7:$AI$2085)*(AO360=$AO$7:$AO$2085)*(AP360=$AP$7:$AP$2085)*(ROW($X$7:$X$2085)&lt;&gt;ROW(X360))*((S360=0)*($S$7:$S$2085&gt;0)+(S360&gt;0)*($S$7:$S$2085=0)))&gt;0,"SALONES UNIDOS",IF(SUMPRODUCT((X360=$X$7:$X$2085)*(AI360=$AI$7:$AI$2085)*((AO360&lt;$AP$7:$AP$2085)*(AP360&gt;$AO$7:$AO$2085))*(ROW($X$7:$X$2085)&lt;&gt;ROW(X360)))&gt;0,"Cruzado","Sin cruce")))</f>
        <v>Sin cruce</v>
      </c>
      <c r="AR360" s="23" t="str" cm="1">
        <f t="array" ref="AR360">IF(AE360="","",IF(SUMPRODUCT((AE360=$AE$7:$AE$2085)*(AI360=$AI$7:$AI$2085)*(AO360=$AO$7:$AO$2085)*(AP360=$AP$7:$AP$2085)*(ROW($AE$7:$AE$2085)&lt;&gt;ROW(AE360))*((S360=0)*($S$7:$S$2085&gt;0)+(S360&gt;0)*($S$7:$S$2085=0)))&gt;0,"SALONES UNIDOS",IF(SUMPRODUCT((AE360=$AE$7:$AE$2085)*(AI360=$AI$7:$AI$2085)*((AO360&lt;$AP$7:$AP$2085)*(AP360&gt;$AO$7:$AO$2085))*(ROW($AE$7:$AE$2085)&lt;&gt;ROW(AE360)))&gt;0,"Cruzado","Sin cruce")))</f>
        <v>Sin cruce</v>
      </c>
      <c r="AS360" s="94" t="str">
        <f t="shared" si="6"/>
        <v>OB7FILIALB</v>
      </c>
      <c r="AT360" s="94" t="str" cm="1">
        <f t="array" ref="AT360">IF(AS360="","",IF(SUMPRODUCT((AS360=$AS$7:$AS$2085)*(AI360=$AI$7:$AI$2085)*(AO360=$AO$7:$AO$2085)*(AP360=$AP$7:$AP$2085)*(ROW($AS$7:$AS$2085)&lt;&gt;ROW(AS360))*((S360=0)*($S$7:$S$2085&gt;0)+(S360&gt;0)*($S$7:$S$2085=0)))&gt;0,"SALONES UNIDOS",IF(SUMPRODUCT((AS360=$AS$7:$AS$2085)*(AI360=$AI$7:$AI$2085)*((AO360&lt;$AP$7:$AP$2085)*(AP360&gt;$AO$7:$AO$2085))*(ROW($AS$7:$AS$2085)&lt;&gt;ROW(AS360)))&gt;0,"Cruzado","Sin cruce")))</f>
        <v>Sin cruce</v>
      </c>
    </row>
    <row r="361" spans="3:46" s="9" customFormat="1" ht="18.75" hidden="1" customHeight="1">
      <c r="C361" s="496" t="s">
        <v>572</v>
      </c>
      <c r="D361" s="479" t="s">
        <v>727</v>
      </c>
      <c r="E361" s="479">
        <v>20261</v>
      </c>
      <c r="F361" s="503" t="s">
        <v>38</v>
      </c>
      <c r="G361" s="497" t="s">
        <v>80</v>
      </c>
      <c r="H361" s="503" t="s">
        <v>88</v>
      </c>
      <c r="I361" s="503">
        <v>7</v>
      </c>
      <c r="J361" s="503" t="s">
        <v>598</v>
      </c>
      <c r="K361" s="503" t="s">
        <v>51</v>
      </c>
      <c r="L361" s="499" t="s">
        <v>809</v>
      </c>
      <c r="M361" s="535" t="s">
        <v>810</v>
      </c>
      <c r="N361" s="15" t="s">
        <v>710</v>
      </c>
      <c r="O361" s="15" t="s">
        <v>578</v>
      </c>
      <c r="P361" s="503" t="s">
        <v>579</v>
      </c>
      <c r="Q361" s="15">
        <v>0</v>
      </c>
      <c r="R361" s="15">
        <v>2</v>
      </c>
      <c r="S361" s="479">
        <v>2</v>
      </c>
      <c r="T361" s="15">
        <v>6</v>
      </c>
      <c r="U361" s="471"/>
      <c r="V361" s="550">
        <v>17</v>
      </c>
      <c r="W361" s="497">
        <v>21400786</v>
      </c>
      <c r="X361" s="566" t="s">
        <v>424</v>
      </c>
      <c r="Y361" s="15" t="s">
        <v>579</v>
      </c>
      <c r="Z361" s="15"/>
      <c r="AA361" s="15"/>
      <c r="AB361" s="15"/>
      <c r="AC361" s="493"/>
      <c r="AD361" s="15"/>
      <c r="AE361" s="15" t="s">
        <v>699</v>
      </c>
      <c r="AF361" s="497"/>
      <c r="AG361" s="497"/>
      <c r="AH361" s="497" t="s">
        <v>100</v>
      </c>
      <c r="AI361" s="15">
        <v>3</v>
      </c>
      <c r="AJ361" s="15">
        <v>12</v>
      </c>
      <c r="AK361" s="15">
        <v>40</v>
      </c>
      <c r="AL361" s="15">
        <v>14</v>
      </c>
      <c r="AM361" s="15">
        <v>20</v>
      </c>
      <c r="AN361" s="490">
        <f>IF(AJ361="",S361,ROUND(((((AL361/24)+(AM361/1440))-((AJ361/24)+(AK361/1440)))*1440/50),5))</f>
        <v>2</v>
      </c>
      <c r="AO361" s="491">
        <f>AJ361/24+AK361/1440</f>
        <v>0.52777777777777779</v>
      </c>
      <c r="AP361" s="491">
        <f>AL361/24+AM361/1440</f>
        <v>0.59722222222222221</v>
      </c>
      <c r="AQ361" s="23" t="str" cm="1">
        <f t="array" ref="AQ361">IF(X361="","",IF(SUMPRODUCT((X361=$X$7:$X$2085)*(AI361=$AI$7:$AI$2085)*(AO361=$AO$7:$AO$2085)*(AP361=$AP$7:$AP$2085)*(ROW($X$7:$X$2085)&lt;&gt;ROW(X361))*((S361=0)*($S$7:$S$2085&gt;0)+(S361&gt;0)*($S$7:$S$2085=0)))&gt;0,"SALONES UNIDOS",IF(SUMPRODUCT((X361=$X$7:$X$2085)*(AI361=$AI$7:$AI$2085)*((AO361&lt;$AP$7:$AP$2085)*(AP361&gt;$AO$7:$AO$2085))*(ROW($X$7:$X$2085)&lt;&gt;ROW(X361)))&gt;0,"Cruzado","Sin cruce")))</f>
        <v>Sin cruce</v>
      </c>
      <c r="AR361" s="23" t="str" cm="1">
        <f t="array" ref="AR361">IF(AE361="","",IF(SUMPRODUCT((AE361=$AE$7:$AE$2085)*(AI361=$AI$7:$AI$2085)*(AO361=$AO$7:$AO$2085)*(AP361=$AP$7:$AP$2085)*(ROW($AE$7:$AE$2085)&lt;&gt;ROW(AE361))*((S361=0)*($S$7:$S$2085&gt;0)+(S361&gt;0)*($S$7:$S$2085=0)))&gt;0,"SALONES UNIDOS",IF(SUMPRODUCT((AE361=$AE$7:$AE$2085)*(AI361=$AI$7:$AI$2085)*((AO361&lt;$AP$7:$AP$2085)*(AP361&gt;$AO$7:$AO$2085))*(ROW($AE$7:$AE$2085)&lt;&gt;ROW(AE361)))&gt;0,"Cruzado","Sin cruce")))</f>
        <v>Sin cruce</v>
      </c>
      <c r="AS361" s="94" t="str">
        <f t="shared" si="6"/>
        <v>OB7FILIALB</v>
      </c>
      <c r="AT361" s="94" t="str" cm="1">
        <f t="array" ref="AT361">IF(AS361="","",IF(SUMPRODUCT((AS361=$AS$7:$AS$2085)*(AI361=$AI$7:$AI$2085)*(AO361=$AO$7:$AO$2085)*(AP361=$AP$7:$AP$2085)*(ROW($AS$7:$AS$2085)&lt;&gt;ROW(AS361))*((S361=0)*($S$7:$S$2085&gt;0)+(S361&gt;0)*($S$7:$S$2085=0)))&gt;0,"SALONES UNIDOS",IF(SUMPRODUCT((AS361=$AS$7:$AS$2085)*(AI361=$AI$7:$AI$2085)*((AO361&lt;$AP$7:$AP$2085)*(AP361&gt;$AO$7:$AO$2085))*(ROW($AS$7:$AS$2085)&lt;&gt;ROW(AS361)))&gt;0,"Cruzado","Sin cruce")))</f>
        <v>Sin cruce</v>
      </c>
    </row>
    <row r="362" spans="3:46" s="9" customFormat="1" ht="18.75" hidden="1" customHeight="1">
      <c r="C362" s="496" t="s">
        <v>572</v>
      </c>
      <c r="D362" s="479" t="s">
        <v>727</v>
      </c>
      <c r="E362" s="479">
        <v>20261</v>
      </c>
      <c r="F362" s="503" t="s">
        <v>38</v>
      </c>
      <c r="G362" s="497" t="s">
        <v>80</v>
      </c>
      <c r="H362" s="503" t="s">
        <v>88</v>
      </c>
      <c r="I362" s="503">
        <v>7</v>
      </c>
      <c r="J362" s="503" t="s">
        <v>51</v>
      </c>
      <c r="K362" s="503" t="s">
        <v>51</v>
      </c>
      <c r="L362" s="499" t="s">
        <v>809</v>
      </c>
      <c r="M362" s="535" t="s">
        <v>810</v>
      </c>
      <c r="N362" s="15" t="s">
        <v>710</v>
      </c>
      <c r="O362" s="15" t="s">
        <v>578</v>
      </c>
      <c r="P362" s="503" t="s">
        <v>579</v>
      </c>
      <c r="Q362" s="15">
        <v>0</v>
      </c>
      <c r="R362" s="15">
        <v>6</v>
      </c>
      <c r="S362" s="479">
        <v>6</v>
      </c>
      <c r="T362" s="15">
        <v>6</v>
      </c>
      <c r="U362" s="471"/>
      <c r="V362" s="550">
        <v>35</v>
      </c>
      <c r="W362" s="497">
        <v>21400786</v>
      </c>
      <c r="X362" s="566" t="s">
        <v>424</v>
      </c>
      <c r="Y362" s="15" t="s">
        <v>579</v>
      </c>
      <c r="Z362" s="15"/>
      <c r="AA362" s="15"/>
      <c r="AB362" s="15"/>
      <c r="AC362" s="485" t="s">
        <v>787</v>
      </c>
      <c r="AD362" s="15"/>
      <c r="AE362" s="479"/>
      <c r="AF362" s="497"/>
      <c r="AG362" s="497"/>
      <c r="AH362" s="497" t="s">
        <v>100</v>
      </c>
      <c r="AI362" s="15">
        <v>2</v>
      </c>
      <c r="AJ362" s="15">
        <v>8</v>
      </c>
      <c r="AK362" s="15">
        <v>30</v>
      </c>
      <c r="AL362" s="15">
        <v>13</v>
      </c>
      <c r="AM362" s="15">
        <v>30</v>
      </c>
      <c r="AN362" s="490">
        <f>IF(AJ362="",S362,ROUND(((((AL362/24)+(AM362/1440))-((AJ362/24)+(AK362/1440)))*1440/50),5))</f>
        <v>6</v>
      </c>
      <c r="AO362" s="491">
        <f>AJ362/24+AK362/1440</f>
        <v>0.35416666666666663</v>
      </c>
      <c r="AP362" s="491">
        <f>AL362/24+AM362/1440</f>
        <v>0.5625</v>
      </c>
      <c r="AQ362" s="23" t="str" cm="1">
        <f t="array" ref="AQ362">IF(X362="","",IF(SUMPRODUCT((X362=$X$7:$X$2085)*(AI362=$AI$7:$AI$2085)*(AO362=$AO$7:$AO$2085)*(AP362=$AP$7:$AP$2085)*(ROW($X$7:$X$2085)&lt;&gt;ROW(X362))*((S362=0)*($S$7:$S$2085&gt;0)+(S362&gt;0)*($S$7:$S$2085=0)))&gt;0,"SALONES UNIDOS",IF(SUMPRODUCT((X362=$X$7:$X$2085)*(AI362=$AI$7:$AI$2085)*((AO362&lt;$AP$7:$AP$2085)*(AP362&gt;$AO$7:$AO$2085))*(ROW($X$7:$X$2085)&lt;&gt;ROW(X362)))&gt;0,"Cruzado","Sin cruce")))</f>
        <v>Sin cruce</v>
      </c>
      <c r="AR362" s="23" t="str" cm="1">
        <f t="array" ref="AR362">IF(AE362="","",IF(SUMPRODUCT((AE362=$AE$7:$AE$2085)*(AI362=$AI$7:$AI$2085)*(AO362=$AO$7:$AO$2085)*(AP362=$AP$7:$AP$2085)*(ROW($AE$7:$AE$2085)&lt;&gt;ROW(AE362))*((S362=0)*($S$7:$S$2085&gt;0)+(S362&gt;0)*($S$7:$S$2085=0)))&gt;0,"SALONES UNIDOS",IF(SUMPRODUCT((AE362=$AE$7:$AE$2085)*(AI362=$AI$7:$AI$2085)*((AO362&lt;$AP$7:$AP$2085)*(AP362&gt;$AO$7:$AO$2085))*(ROW($AE$7:$AE$2085)&lt;&gt;ROW(AE362)))&gt;0,"Cruzado","Sin cruce")))</f>
        <v/>
      </c>
      <c r="AS362" s="94" t="str">
        <f t="shared" si="6"/>
        <v>OB7FILIALB</v>
      </c>
      <c r="AT362" s="94" t="str" cm="1">
        <f t="array" ref="AT362">IF(AS362="","",IF(SUMPRODUCT((AS362=$AS$7:$AS$2085)*(AI362=$AI$7:$AI$2085)*(AO362=$AO$7:$AO$2085)*(AP362=$AP$7:$AP$2085)*(ROW($AS$7:$AS$2085)&lt;&gt;ROW(AS362))*((S362=0)*($S$7:$S$2085&gt;0)+(S362&gt;0)*($S$7:$S$2085=0)))&gt;0,"SALONES UNIDOS",IF(SUMPRODUCT((AS362=$AS$7:$AS$2085)*(AI362=$AI$7:$AI$2085)*((AO362&lt;$AP$7:$AP$2085)*(AP362&gt;$AO$7:$AO$2085))*(ROW($AS$7:$AS$2085)&lt;&gt;ROW(AS362)))&gt;0,"Cruzado","Sin cruce")))</f>
        <v>Sin cruce</v>
      </c>
    </row>
    <row r="363" spans="3:46" s="9" customFormat="1" ht="18.75" hidden="1" customHeight="1">
      <c r="C363" s="496" t="s">
        <v>572</v>
      </c>
      <c r="D363" s="479" t="s">
        <v>727</v>
      </c>
      <c r="E363" s="479">
        <v>20261</v>
      </c>
      <c r="F363" s="503" t="s">
        <v>38</v>
      </c>
      <c r="G363" s="497" t="s">
        <v>80</v>
      </c>
      <c r="H363" s="503" t="s">
        <v>88</v>
      </c>
      <c r="I363" s="503">
        <v>7</v>
      </c>
      <c r="J363" s="503" t="s">
        <v>51</v>
      </c>
      <c r="K363" s="503" t="s">
        <v>51</v>
      </c>
      <c r="L363" s="499" t="s">
        <v>811</v>
      </c>
      <c r="M363" s="535" t="s">
        <v>812</v>
      </c>
      <c r="N363" s="15" t="s">
        <v>577</v>
      </c>
      <c r="O363" s="15" t="s">
        <v>578</v>
      </c>
      <c r="P363" s="503" t="s">
        <v>624</v>
      </c>
      <c r="Q363" s="15">
        <v>3</v>
      </c>
      <c r="R363" s="15">
        <v>2</v>
      </c>
      <c r="S363" s="479">
        <v>5</v>
      </c>
      <c r="T363" s="15">
        <v>4</v>
      </c>
      <c r="U363" s="471"/>
      <c r="V363" s="550">
        <v>20</v>
      </c>
      <c r="W363" s="497">
        <v>46200886</v>
      </c>
      <c r="X363" s="566" t="s">
        <v>316</v>
      </c>
      <c r="Y363" s="15" t="s">
        <v>196</v>
      </c>
      <c r="Z363" s="15"/>
      <c r="AA363" s="15"/>
      <c r="AB363" s="15"/>
      <c r="AC363" s="493"/>
      <c r="AD363" s="15"/>
      <c r="AE363" s="479"/>
      <c r="AF363" s="497"/>
      <c r="AG363" s="497"/>
      <c r="AH363" s="15" t="s">
        <v>203</v>
      </c>
      <c r="AI363" s="15">
        <v>3</v>
      </c>
      <c r="AJ363" s="15">
        <v>16</v>
      </c>
      <c r="AK363" s="15">
        <v>50</v>
      </c>
      <c r="AL363" s="15">
        <v>21</v>
      </c>
      <c r="AM363" s="15">
        <v>0</v>
      </c>
      <c r="AN363" s="490">
        <f>IF(AJ363="",S363,ROUND(((((AL363/24)+(AM363/1440))-((AJ363/24)+(AK363/1440)))*1440/50),5))</f>
        <v>5</v>
      </c>
      <c r="AO363" s="491">
        <f>AJ363/24+AK363/1440</f>
        <v>0.70138888888888884</v>
      </c>
      <c r="AP363" s="491">
        <f>AL363/24+AM363/1440</f>
        <v>0.875</v>
      </c>
      <c r="AQ363" s="23" t="str" cm="1">
        <f t="array" ref="AQ363">IF(X363="","",IF(SUMPRODUCT((X363=$X$7:$X$2085)*(AI363=$AI$7:$AI$2085)*(AO363=$AO$7:$AO$2085)*(AP363=$AP$7:$AP$2085)*(ROW($X$7:$X$2085)&lt;&gt;ROW(X363))*((S363=0)*($S$7:$S$2085&gt;0)+(S363&gt;0)*($S$7:$S$2085=0)))&gt;0,"SALONES UNIDOS",IF(SUMPRODUCT((X363=$X$7:$X$2085)*(AI363=$AI$7:$AI$2085)*((AO363&lt;$AP$7:$AP$2085)*(AP363&gt;$AO$7:$AO$2085))*(ROW($X$7:$X$2085)&lt;&gt;ROW(X363)))&gt;0,"Cruzado","Sin cruce")))</f>
        <v>Sin cruce</v>
      </c>
      <c r="AR363" s="23" t="str" cm="1">
        <f t="array" ref="AR363">IF(AE363="","",IF(SUMPRODUCT((AE363=$AE$7:$AE$2085)*(AI363=$AI$7:$AI$2085)*(AO363=$AO$7:$AO$2085)*(AP363=$AP$7:$AP$2085)*(ROW($AE$7:$AE$2085)&lt;&gt;ROW(AE363))*((S363=0)*($S$7:$S$2085&gt;0)+(S363&gt;0)*($S$7:$S$2085=0)))&gt;0,"SALONES UNIDOS",IF(SUMPRODUCT((AE363=$AE$7:$AE$2085)*(AI363=$AI$7:$AI$2085)*((AO363&lt;$AP$7:$AP$2085)*(AP363&gt;$AO$7:$AO$2085))*(ROW($AE$7:$AE$2085)&lt;&gt;ROW(AE363)))&gt;0,"Cruzado","Sin cruce")))</f>
        <v/>
      </c>
      <c r="AS363" s="94" t="str">
        <f t="shared" si="6"/>
        <v>OB7FILIALB</v>
      </c>
      <c r="AT363" s="94" t="str" cm="1">
        <f t="array" ref="AT363">IF(AS363="","",IF(SUMPRODUCT((AS363=$AS$7:$AS$2085)*(AI363=$AI$7:$AI$2085)*(AO363=$AO$7:$AO$2085)*(AP363=$AP$7:$AP$2085)*(ROW($AS$7:$AS$2085)&lt;&gt;ROW(AS363))*((S363=0)*($S$7:$S$2085&gt;0)+(S363&gt;0)*($S$7:$S$2085=0)))&gt;0,"SALONES UNIDOS",IF(SUMPRODUCT((AS363=$AS$7:$AS$2085)*(AI363=$AI$7:$AI$2085)*((AO363&lt;$AP$7:$AP$2085)*(AP363&gt;$AO$7:$AO$2085))*(ROW($AS$7:$AS$2085)&lt;&gt;ROW(AS363)))&gt;0,"Cruzado","Sin cruce")))</f>
        <v>Sin cruce</v>
      </c>
    </row>
    <row r="364" spans="3:46" s="9" customFormat="1" ht="18.75" hidden="1" customHeight="1">
      <c r="C364" s="496" t="s">
        <v>572</v>
      </c>
      <c r="D364" s="479" t="s">
        <v>727</v>
      </c>
      <c r="E364" s="479">
        <v>20261</v>
      </c>
      <c r="F364" s="503" t="s">
        <v>38</v>
      </c>
      <c r="G364" s="497" t="s">
        <v>80</v>
      </c>
      <c r="H364" s="503" t="s">
        <v>88</v>
      </c>
      <c r="I364" s="503">
        <v>7</v>
      </c>
      <c r="J364" s="503" t="s">
        <v>814</v>
      </c>
      <c r="K364" s="503" t="s">
        <v>51</v>
      </c>
      <c r="L364" s="499" t="s">
        <v>811</v>
      </c>
      <c r="M364" s="535" t="s">
        <v>812</v>
      </c>
      <c r="N364" s="15" t="s">
        <v>577</v>
      </c>
      <c r="O364" s="15" t="s">
        <v>578</v>
      </c>
      <c r="P364" s="503" t="s">
        <v>624</v>
      </c>
      <c r="Q364" s="15">
        <v>3</v>
      </c>
      <c r="R364" s="15">
        <v>2</v>
      </c>
      <c r="S364" s="479">
        <v>5</v>
      </c>
      <c r="T364" s="15">
        <v>4</v>
      </c>
      <c r="U364" s="471"/>
      <c r="V364" s="550">
        <v>15</v>
      </c>
      <c r="W364" s="497">
        <v>46200886</v>
      </c>
      <c r="X364" s="566" t="s">
        <v>316</v>
      </c>
      <c r="Y364" s="15" t="s">
        <v>196</v>
      </c>
      <c r="Z364" s="15"/>
      <c r="AA364" s="15"/>
      <c r="AB364" s="15"/>
      <c r="AC364" s="493"/>
      <c r="AD364" s="15"/>
      <c r="AE364" s="479"/>
      <c r="AF364" s="497"/>
      <c r="AG364" s="497"/>
      <c r="AH364" s="15" t="s">
        <v>203</v>
      </c>
      <c r="AI364" s="15">
        <v>4</v>
      </c>
      <c r="AJ364" s="15">
        <v>16</v>
      </c>
      <c r="AK364" s="15">
        <v>0</v>
      </c>
      <c r="AL364" s="15">
        <v>20</v>
      </c>
      <c r="AM364" s="15">
        <v>10</v>
      </c>
      <c r="AN364" s="490">
        <f>IF(AJ364="",S364,ROUND(((((AL364/24)+(AM364/1440))-((AJ364/24)+(AK364/1440)))*1440/50),5))</f>
        <v>5</v>
      </c>
      <c r="AO364" s="491">
        <f>AJ364/24+AK364/1440</f>
        <v>0.66666666666666663</v>
      </c>
      <c r="AP364" s="491">
        <f>AL364/24+AM364/1440</f>
        <v>0.84027777777777779</v>
      </c>
      <c r="AQ364" s="23" t="str" cm="1">
        <f t="array" ref="AQ364">IF(X364="","",IF(SUMPRODUCT((X364=$X$7:$X$2085)*(AI364=$AI$7:$AI$2085)*(AO364=$AO$7:$AO$2085)*(AP364=$AP$7:$AP$2085)*(ROW($X$7:$X$2085)&lt;&gt;ROW(X364))*((S364=0)*($S$7:$S$2085&gt;0)+(S364&gt;0)*($S$7:$S$2085=0)))&gt;0,"SALONES UNIDOS",IF(SUMPRODUCT((X364=$X$7:$X$2085)*(AI364=$AI$7:$AI$2085)*((AO364&lt;$AP$7:$AP$2085)*(AP364&gt;$AO$7:$AO$2085))*(ROW($X$7:$X$2085)&lt;&gt;ROW(X364)))&gt;0,"Cruzado","Sin cruce")))</f>
        <v>Sin cruce</v>
      </c>
      <c r="AR364" s="23" t="str" cm="1">
        <f t="array" ref="AR364">IF(AE364="","",IF(SUMPRODUCT((AE364=$AE$7:$AE$2085)*(AI364=$AI$7:$AI$2085)*(AO364=$AO$7:$AO$2085)*(AP364=$AP$7:$AP$2085)*(ROW($AE$7:$AE$2085)&lt;&gt;ROW(AE364))*((S364=0)*($S$7:$S$2085&gt;0)+(S364&gt;0)*($S$7:$S$2085=0)))&gt;0,"SALONES UNIDOS",IF(SUMPRODUCT((AE364=$AE$7:$AE$2085)*(AI364=$AI$7:$AI$2085)*((AO364&lt;$AP$7:$AP$2085)*(AP364&gt;$AO$7:$AO$2085))*(ROW($AE$7:$AE$2085)&lt;&gt;ROW(AE364)))&gt;0,"Cruzado","Sin cruce")))</f>
        <v/>
      </c>
      <c r="AS364" s="94" t="str">
        <f t="shared" si="6"/>
        <v>OB7FILIALB</v>
      </c>
      <c r="AT364" s="94" t="str" cm="1">
        <f t="array" ref="AT364">IF(AS364="","",IF(SUMPRODUCT((AS364=$AS$7:$AS$2085)*(AI364=$AI$7:$AI$2085)*(AO364=$AO$7:$AO$2085)*(AP364=$AP$7:$AP$2085)*(ROW($AS$7:$AS$2085)&lt;&gt;ROW(AS364))*((S364=0)*($S$7:$S$2085&gt;0)+(S364&gt;0)*($S$7:$S$2085=0)))&gt;0,"SALONES UNIDOS",IF(SUMPRODUCT((AS364=$AS$7:$AS$2085)*(AI364=$AI$7:$AI$2085)*((AO364&lt;$AP$7:$AP$2085)*(AP364&gt;$AO$7:$AO$2085))*(ROW($AS$7:$AS$2085)&lt;&gt;ROW(AS364)))&gt;0,"Cruzado","Sin cruce")))</f>
        <v>Sin cruce</v>
      </c>
    </row>
    <row r="365" spans="3:46" s="9" customFormat="1" ht="18.75" hidden="1" customHeight="1">
      <c r="C365" s="496" t="s">
        <v>572</v>
      </c>
      <c r="D365" s="479" t="s">
        <v>727</v>
      </c>
      <c r="E365" s="479">
        <v>20261</v>
      </c>
      <c r="F365" s="503" t="s">
        <v>38</v>
      </c>
      <c r="G365" s="497" t="s">
        <v>80</v>
      </c>
      <c r="H365" s="503" t="s">
        <v>88</v>
      </c>
      <c r="I365" s="503">
        <v>8</v>
      </c>
      <c r="J365" s="503" t="s">
        <v>41</v>
      </c>
      <c r="K365" s="503" t="s">
        <v>41</v>
      </c>
      <c r="L365" s="499" t="s">
        <v>815</v>
      </c>
      <c r="M365" s="535" t="s">
        <v>816</v>
      </c>
      <c r="N365" s="15" t="s">
        <v>710</v>
      </c>
      <c r="O365" s="15" t="s">
        <v>678</v>
      </c>
      <c r="P365" s="503" t="s">
        <v>624</v>
      </c>
      <c r="Q365" s="15">
        <v>2</v>
      </c>
      <c r="R365" s="15">
        <v>2</v>
      </c>
      <c r="S365" s="479">
        <v>4</v>
      </c>
      <c r="T365" s="15">
        <v>3</v>
      </c>
      <c r="U365" s="471"/>
      <c r="V365" s="550">
        <v>40</v>
      </c>
      <c r="W365" s="497">
        <v>21534238</v>
      </c>
      <c r="X365" s="566" t="s">
        <v>401</v>
      </c>
      <c r="Y365" s="15" t="s">
        <v>196</v>
      </c>
      <c r="Z365" s="15"/>
      <c r="AA365" s="15"/>
      <c r="AB365" s="15"/>
      <c r="AC365" s="493"/>
      <c r="AD365" s="15"/>
      <c r="AE365" s="479"/>
      <c r="AF365" s="497"/>
      <c r="AG365" s="497"/>
      <c r="AH365" s="15" t="s">
        <v>203</v>
      </c>
      <c r="AI365" s="15">
        <v>1</v>
      </c>
      <c r="AJ365" s="15">
        <v>17</v>
      </c>
      <c r="AK365" s="15">
        <v>40</v>
      </c>
      <c r="AL365" s="15">
        <v>21</v>
      </c>
      <c r="AM365" s="15">
        <v>0</v>
      </c>
      <c r="AN365" s="490">
        <f>IF(AJ365="",S365,ROUND(((((AL365/24)+(AM365/1440))-((AJ365/24)+(AK365/1440)))*1440/50),5))</f>
        <v>4</v>
      </c>
      <c r="AO365" s="491">
        <f>AJ365/24+AK365/1440</f>
        <v>0.73611111111111116</v>
      </c>
      <c r="AP365" s="491">
        <f>AL365/24+AM365/1440</f>
        <v>0.875</v>
      </c>
      <c r="AQ365" s="23" t="str" cm="1">
        <f t="array" ref="AQ365">IF(X365="","",IF(SUMPRODUCT((X365=$X$7:$X$2085)*(AI365=$AI$7:$AI$2085)*(AO365=$AO$7:$AO$2085)*(AP365=$AP$7:$AP$2085)*(ROW($X$7:$X$2085)&lt;&gt;ROW(X365))*((S365=0)*($S$7:$S$2085&gt;0)+(S365&gt;0)*($S$7:$S$2085=0)))&gt;0,"SALONES UNIDOS",IF(SUMPRODUCT((X365=$X$7:$X$2085)*(AI365=$AI$7:$AI$2085)*((AO365&lt;$AP$7:$AP$2085)*(AP365&gt;$AO$7:$AO$2085))*(ROW($X$7:$X$2085)&lt;&gt;ROW(X365)))&gt;0,"Cruzado","Sin cruce")))</f>
        <v>Sin cruce</v>
      </c>
      <c r="AR365" s="23" t="str" cm="1">
        <f t="array" ref="AR365">IF(AE365="","",IF(SUMPRODUCT((AE365=$AE$7:$AE$2085)*(AI365=$AI$7:$AI$2085)*(AO365=$AO$7:$AO$2085)*(AP365=$AP$7:$AP$2085)*(ROW($AE$7:$AE$2085)&lt;&gt;ROW(AE365))*((S365=0)*($S$7:$S$2085&gt;0)+(S365&gt;0)*($S$7:$S$2085=0)))&gt;0,"SALONES UNIDOS",IF(SUMPRODUCT((AE365=$AE$7:$AE$2085)*(AI365=$AI$7:$AI$2085)*((AO365&lt;$AP$7:$AP$2085)*(AP365&gt;$AO$7:$AO$2085))*(ROW($AE$7:$AE$2085)&lt;&gt;ROW(AE365)))&gt;0,"Cruzado","Sin cruce")))</f>
        <v/>
      </c>
      <c r="AS365" s="94" t="str">
        <f t="shared" si="6"/>
        <v>OB8FILIALA</v>
      </c>
      <c r="AT365" s="94" t="str" cm="1">
        <f t="array" ref="AT365">IF(AS365="","",IF(SUMPRODUCT((AS365=$AS$7:$AS$2085)*(AI365=$AI$7:$AI$2085)*(AO365=$AO$7:$AO$2085)*(AP365=$AP$7:$AP$2085)*(ROW($AS$7:$AS$2085)&lt;&gt;ROW(AS365))*((S365=0)*($S$7:$S$2085&gt;0)+(S365&gt;0)*($S$7:$S$2085=0)))&gt;0,"SALONES UNIDOS",IF(SUMPRODUCT((AS365=$AS$7:$AS$2085)*(AI365=$AI$7:$AI$2085)*((AO365&lt;$AP$7:$AP$2085)*(AP365&gt;$AO$7:$AO$2085))*(ROW($AS$7:$AS$2085)&lt;&gt;ROW(AS365)))&gt;0,"Cruzado","Sin cruce")))</f>
        <v>Sin cruce</v>
      </c>
    </row>
    <row r="366" spans="3:46" s="9" customFormat="1" ht="18.75" hidden="1" customHeight="1">
      <c r="C366" s="496" t="s">
        <v>572</v>
      </c>
      <c r="D366" s="479" t="s">
        <v>727</v>
      </c>
      <c r="E366" s="479">
        <v>20261</v>
      </c>
      <c r="F366" s="503" t="s">
        <v>38</v>
      </c>
      <c r="G366" s="497" t="s">
        <v>80</v>
      </c>
      <c r="H366" s="503" t="s">
        <v>88</v>
      </c>
      <c r="I366" s="503">
        <v>8</v>
      </c>
      <c r="J366" s="503" t="s">
        <v>41</v>
      </c>
      <c r="K366" s="503" t="s">
        <v>41</v>
      </c>
      <c r="L366" s="499" t="s">
        <v>817</v>
      </c>
      <c r="M366" s="535" t="s">
        <v>714</v>
      </c>
      <c r="N366" s="15" t="s">
        <v>577</v>
      </c>
      <c r="O366" s="15" t="s">
        <v>578</v>
      </c>
      <c r="P366" s="503" t="s">
        <v>624</v>
      </c>
      <c r="Q366" s="15">
        <v>2</v>
      </c>
      <c r="R366" s="15">
        <v>2</v>
      </c>
      <c r="S366" s="479">
        <v>4</v>
      </c>
      <c r="T366" s="15">
        <v>3</v>
      </c>
      <c r="U366" s="471"/>
      <c r="V366" s="550">
        <v>40</v>
      </c>
      <c r="W366" s="497">
        <v>21435456</v>
      </c>
      <c r="X366" s="566" t="s">
        <v>315</v>
      </c>
      <c r="Y366" s="15" t="s">
        <v>196</v>
      </c>
      <c r="Z366" s="15"/>
      <c r="AA366" s="15"/>
      <c r="AB366" s="15"/>
      <c r="AC366" s="493"/>
      <c r="AD366" s="15"/>
      <c r="AE366" s="479"/>
      <c r="AF366" s="497"/>
      <c r="AG366" s="497"/>
      <c r="AH366" s="15" t="s">
        <v>203</v>
      </c>
      <c r="AI366" s="15">
        <v>6</v>
      </c>
      <c r="AJ366" s="15">
        <v>11</v>
      </c>
      <c r="AK366" s="15">
        <v>0</v>
      </c>
      <c r="AL366" s="15">
        <v>14</v>
      </c>
      <c r="AM366" s="15">
        <v>20</v>
      </c>
      <c r="AN366" s="490">
        <f>IF(AJ366="",S366,ROUND(((((AL366/24)+(AM366/1440))-((AJ366/24)+(AK366/1440)))*1440/50),5))</f>
        <v>4</v>
      </c>
      <c r="AO366" s="491">
        <f>AJ366/24+AK366/1440</f>
        <v>0.45833333333333331</v>
      </c>
      <c r="AP366" s="491">
        <f>AL366/24+AM366/1440</f>
        <v>0.59722222222222221</v>
      </c>
      <c r="AQ366" s="23" t="str" cm="1">
        <f t="array" ref="AQ366">IF(X366="","",IF(SUMPRODUCT((X366=$X$7:$X$2085)*(AI366=$AI$7:$AI$2085)*(AO366=$AO$7:$AO$2085)*(AP366=$AP$7:$AP$2085)*(ROW($X$7:$X$2085)&lt;&gt;ROW(X366))*((S366=0)*($S$7:$S$2085&gt;0)+(S366&gt;0)*($S$7:$S$2085=0)))&gt;0,"SALONES UNIDOS",IF(SUMPRODUCT((X366=$X$7:$X$2085)*(AI366=$AI$7:$AI$2085)*((AO366&lt;$AP$7:$AP$2085)*(AP366&gt;$AO$7:$AO$2085))*(ROW($X$7:$X$2085)&lt;&gt;ROW(X366)))&gt;0,"Cruzado","Sin cruce")))</f>
        <v>Sin cruce</v>
      </c>
      <c r="AR366" s="23" t="str" cm="1">
        <f t="array" ref="AR366">IF(AE366="","",IF(SUMPRODUCT((AE366=$AE$7:$AE$2085)*(AI366=$AI$7:$AI$2085)*(AO366=$AO$7:$AO$2085)*(AP366=$AP$7:$AP$2085)*(ROW($AE$7:$AE$2085)&lt;&gt;ROW(AE366))*((S366=0)*($S$7:$S$2085&gt;0)+(S366&gt;0)*($S$7:$S$2085=0)))&gt;0,"SALONES UNIDOS",IF(SUMPRODUCT((AE366=$AE$7:$AE$2085)*(AI366=$AI$7:$AI$2085)*((AO366&lt;$AP$7:$AP$2085)*(AP366&gt;$AO$7:$AO$2085))*(ROW($AE$7:$AE$2085)&lt;&gt;ROW(AE366)))&gt;0,"Cruzado","Sin cruce")))</f>
        <v/>
      </c>
      <c r="AS366" s="94" t="str">
        <f t="shared" si="6"/>
        <v>OB8FILIALA</v>
      </c>
      <c r="AT366" s="94" t="str" cm="1">
        <f t="array" ref="AT366">IF(AS366="","",IF(SUMPRODUCT((AS366=$AS$7:$AS$2085)*(AI366=$AI$7:$AI$2085)*(AO366=$AO$7:$AO$2085)*(AP366=$AP$7:$AP$2085)*(ROW($AS$7:$AS$2085)&lt;&gt;ROW(AS366))*((S366=0)*($S$7:$S$2085&gt;0)+(S366&gt;0)*($S$7:$S$2085=0)))&gt;0,"SALONES UNIDOS",IF(SUMPRODUCT((AS366=$AS$7:$AS$2085)*(AI366=$AI$7:$AI$2085)*((AO366&lt;$AP$7:$AP$2085)*(AP366&gt;$AO$7:$AO$2085))*(ROW($AS$7:$AS$2085)&lt;&gt;ROW(AS366)))&gt;0,"Cruzado","Sin cruce")))</f>
        <v>Sin cruce</v>
      </c>
    </row>
    <row r="367" spans="3:46" s="9" customFormat="1" ht="18.75" hidden="1" customHeight="1">
      <c r="C367" s="496" t="s">
        <v>572</v>
      </c>
      <c r="D367" s="479" t="s">
        <v>727</v>
      </c>
      <c r="E367" s="479">
        <v>20261</v>
      </c>
      <c r="F367" s="503" t="s">
        <v>38</v>
      </c>
      <c r="G367" s="497" t="s">
        <v>80</v>
      </c>
      <c r="H367" s="503" t="s">
        <v>88</v>
      </c>
      <c r="I367" s="503">
        <v>8</v>
      </c>
      <c r="J367" s="503" t="s">
        <v>41</v>
      </c>
      <c r="K367" s="503" t="s">
        <v>41</v>
      </c>
      <c r="L367" s="499" t="s">
        <v>818</v>
      </c>
      <c r="M367" s="535" t="s">
        <v>716</v>
      </c>
      <c r="N367" s="15" t="s">
        <v>710</v>
      </c>
      <c r="O367" s="15" t="s">
        <v>578</v>
      </c>
      <c r="P367" s="503" t="s">
        <v>579</v>
      </c>
      <c r="Q367" s="15">
        <v>0</v>
      </c>
      <c r="R367" s="15">
        <v>20</v>
      </c>
      <c r="S367" s="479">
        <v>20</v>
      </c>
      <c r="T367" s="15">
        <v>10</v>
      </c>
      <c r="U367" s="471"/>
      <c r="V367" s="550">
        <v>40</v>
      </c>
      <c r="W367" s="497"/>
      <c r="X367" s="566"/>
      <c r="Y367" s="15" t="s">
        <v>579</v>
      </c>
      <c r="Z367" s="15"/>
      <c r="AA367" s="15"/>
      <c r="AB367" s="15"/>
      <c r="AC367" s="493"/>
      <c r="AD367" s="15"/>
      <c r="AE367" s="479"/>
      <c r="AF367" s="497"/>
      <c r="AG367" s="497"/>
      <c r="AH367" s="15" t="s">
        <v>100</v>
      </c>
      <c r="AI367" s="15"/>
      <c r="AJ367" s="15"/>
      <c r="AK367" s="15"/>
      <c r="AL367" s="15"/>
      <c r="AM367" s="15"/>
      <c r="AN367" s="490">
        <f>IF(AJ367="",S367,ROUND(((((AL367/24)+(AM367/1440))-((AJ367/24)+(AK367/1440)))*1440/50),5))</f>
        <v>20</v>
      </c>
      <c r="AO367" s="491">
        <f>AJ367/24+AK367/1440</f>
        <v>0</v>
      </c>
      <c r="AP367" s="491">
        <f>AL367/24+AM367/1440</f>
        <v>0</v>
      </c>
      <c r="AQ367" s="23" t="str" cm="1">
        <f t="array" ref="AQ367">IF(X367="","",IF(SUMPRODUCT((X367=$X$7:$X$2085)*(AI367=$AI$7:$AI$2085)*(AO367=$AO$7:$AO$2085)*(AP367=$AP$7:$AP$2085)*(ROW($X$7:$X$2085)&lt;&gt;ROW(X367))*((S367=0)*($S$7:$S$2085&gt;0)+(S367&gt;0)*($S$7:$S$2085=0)))&gt;0,"SALONES UNIDOS",IF(SUMPRODUCT((X367=$X$7:$X$2085)*(AI367=$AI$7:$AI$2085)*((AO367&lt;$AP$7:$AP$2085)*(AP367&gt;$AO$7:$AO$2085))*(ROW($X$7:$X$2085)&lt;&gt;ROW(X367)))&gt;0,"Cruzado","Sin cruce")))</f>
        <v/>
      </c>
      <c r="AR367" s="23" t="str" cm="1">
        <f t="array" ref="AR367">IF(AE367="","",IF(SUMPRODUCT((AE367=$AE$7:$AE$2085)*(AI367=$AI$7:$AI$2085)*(AO367=$AO$7:$AO$2085)*(AP367=$AP$7:$AP$2085)*(ROW($AE$7:$AE$2085)&lt;&gt;ROW(AE367))*((S367=0)*($S$7:$S$2085&gt;0)+(S367&gt;0)*($S$7:$S$2085=0)))&gt;0,"SALONES UNIDOS",IF(SUMPRODUCT((AE367=$AE$7:$AE$2085)*(AI367=$AI$7:$AI$2085)*((AO367&lt;$AP$7:$AP$2085)*(AP367&gt;$AO$7:$AO$2085))*(ROW($AE$7:$AE$2085)&lt;&gt;ROW(AE367)))&gt;0,"Cruzado","Sin cruce")))</f>
        <v/>
      </c>
      <c r="AS367" s="94" t="str">
        <f t="shared" si="6"/>
        <v>OB8FILIALA</v>
      </c>
      <c r="AT367" s="94" t="str" cm="1">
        <f t="array" ref="AT367">IF(AS367="","",IF(SUMPRODUCT((AS367=$AS$7:$AS$2085)*(AI367=$AI$7:$AI$2085)*(AO367=$AO$7:$AO$2085)*(AP367=$AP$7:$AP$2085)*(ROW($AS$7:$AS$2085)&lt;&gt;ROW(AS367))*((S367=0)*($S$7:$S$2085&gt;0)+(S367&gt;0)*($S$7:$S$2085=0)))&gt;0,"SALONES UNIDOS",IF(SUMPRODUCT((AS367=$AS$7:$AS$2085)*(AI367=$AI$7:$AI$2085)*((AO367&lt;$AP$7:$AP$2085)*(AP367&gt;$AO$7:$AO$2085))*(ROW($AS$7:$AS$2085)&lt;&gt;ROW(AS367)))&gt;0,"Cruzado","Sin cruce")))</f>
        <v>Sin cruce</v>
      </c>
    </row>
    <row r="368" spans="3:46" s="9" customFormat="1" ht="18.75" hidden="1" customHeight="1">
      <c r="C368" s="496" t="s">
        <v>572</v>
      </c>
      <c r="D368" s="479" t="s">
        <v>727</v>
      </c>
      <c r="E368" s="479">
        <v>20261</v>
      </c>
      <c r="F368" s="503" t="s">
        <v>38</v>
      </c>
      <c r="G368" s="497" t="s">
        <v>80</v>
      </c>
      <c r="H368" s="503" t="s">
        <v>88</v>
      </c>
      <c r="I368" s="503">
        <v>8</v>
      </c>
      <c r="J368" s="503" t="s">
        <v>41</v>
      </c>
      <c r="K368" s="503" t="s">
        <v>41</v>
      </c>
      <c r="L368" s="499" t="s">
        <v>819</v>
      </c>
      <c r="M368" s="535" t="s">
        <v>820</v>
      </c>
      <c r="N368" s="15" t="s">
        <v>710</v>
      </c>
      <c r="O368" s="15" t="s">
        <v>578</v>
      </c>
      <c r="P368" s="497" t="s">
        <v>624</v>
      </c>
      <c r="Q368" s="15">
        <v>1</v>
      </c>
      <c r="R368" s="15">
        <v>2</v>
      </c>
      <c r="S368" s="479">
        <v>3</v>
      </c>
      <c r="T368" s="15">
        <v>2</v>
      </c>
      <c r="U368" s="471"/>
      <c r="V368" s="550">
        <v>40</v>
      </c>
      <c r="W368" s="497">
        <v>45944273</v>
      </c>
      <c r="X368" s="566" t="s">
        <v>379</v>
      </c>
      <c r="Y368" s="571" t="s">
        <v>624</v>
      </c>
      <c r="Z368" s="15"/>
      <c r="AA368" s="15"/>
      <c r="AB368" s="15"/>
      <c r="AC368" s="493"/>
      <c r="AD368" s="497"/>
      <c r="AE368" s="479"/>
      <c r="AF368" s="497"/>
      <c r="AG368" s="497"/>
      <c r="AH368" s="497" t="s">
        <v>203</v>
      </c>
      <c r="AI368" s="15">
        <v>4</v>
      </c>
      <c r="AJ368" s="15">
        <v>8</v>
      </c>
      <c r="AK368" s="15">
        <v>30</v>
      </c>
      <c r="AL368" s="15">
        <v>11</v>
      </c>
      <c r="AM368" s="15">
        <v>0</v>
      </c>
      <c r="AN368" s="490">
        <f>IF(AJ368="",S368,ROUND(((((AL368/24)+(AM368/1440))-((AJ368/24)+(AK368/1440)))*1440/50),5))</f>
        <v>3</v>
      </c>
      <c r="AO368" s="491">
        <f>AJ368/24+AK368/1440</f>
        <v>0.35416666666666663</v>
      </c>
      <c r="AP368" s="491">
        <f>AL368/24+AM368/1440</f>
        <v>0.45833333333333331</v>
      </c>
      <c r="AQ368" s="23" t="str" cm="1">
        <f t="array" ref="AQ368">IF(X368="","",IF(SUMPRODUCT((X368=$X$7:$X$2085)*(AI368=$AI$7:$AI$2085)*(AO368=$AO$7:$AO$2085)*(AP368=$AP$7:$AP$2085)*(ROW($X$7:$X$2085)&lt;&gt;ROW(X368))*((S368=0)*($S$7:$S$2085&gt;0)+(S368&gt;0)*($S$7:$S$2085=0)))&gt;0,"SALONES UNIDOS",IF(SUMPRODUCT((X368=$X$7:$X$2085)*(AI368=$AI$7:$AI$2085)*((AO368&lt;$AP$7:$AP$2085)*(AP368&gt;$AO$7:$AO$2085))*(ROW($X$7:$X$2085)&lt;&gt;ROW(X368)))&gt;0,"Cruzado","Sin cruce")))</f>
        <v>Sin cruce</v>
      </c>
      <c r="AR368" s="23" t="str" cm="1">
        <f t="array" ref="AR368">IF(AE368="","",IF(SUMPRODUCT((AE368=$AE$7:$AE$2085)*(AI368=$AI$7:$AI$2085)*(AO368=$AO$7:$AO$2085)*(AP368=$AP$7:$AP$2085)*(ROW($AE$7:$AE$2085)&lt;&gt;ROW(AE368))*((S368=0)*($S$7:$S$2085&gt;0)+(S368&gt;0)*($S$7:$S$2085=0)))&gt;0,"SALONES UNIDOS",IF(SUMPRODUCT((AE368=$AE$7:$AE$2085)*(AI368=$AI$7:$AI$2085)*((AO368&lt;$AP$7:$AP$2085)*(AP368&gt;$AO$7:$AO$2085))*(ROW($AE$7:$AE$2085)&lt;&gt;ROW(AE368)))&gt;0,"Cruzado","Sin cruce")))</f>
        <v/>
      </c>
      <c r="AS368" s="94" t="str">
        <f t="shared" si="6"/>
        <v>OB8FILIALA</v>
      </c>
      <c r="AT368" s="94" t="str" cm="1">
        <f t="array" ref="AT368">IF(AS368="","",IF(SUMPRODUCT((AS368=$AS$7:$AS$2085)*(AI368=$AI$7:$AI$2085)*(AO368=$AO$7:$AO$2085)*(AP368=$AP$7:$AP$2085)*(ROW($AS$7:$AS$2085)&lt;&gt;ROW(AS368))*((S368=0)*($S$7:$S$2085&gt;0)+(S368&gt;0)*($S$7:$S$2085=0)))&gt;0,"SALONES UNIDOS",IF(SUMPRODUCT((AS368=$AS$7:$AS$2085)*(AI368=$AI$7:$AI$2085)*((AO368&lt;$AP$7:$AP$2085)*(AP368&gt;$AO$7:$AO$2085))*(ROW($AS$7:$AS$2085)&lt;&gt;ROW(AS368)))&gt;0,"Cruzado","Sin cruce")))</f>
        <v>Sin cruce</v>
      </c>
    </row>
    <row r="369" spans="3:46" s="9" customFormat="1" ht="18.75" hidden="1" customHeight="1">
      <c r="C369" s="496" t="s">
        <v>572</v>
      </c>
      <c r="D369" s="479" t="s">
        <v>727</v>
      </c>
      <c r="E369" s="479">
        <v>20261</v>
      </c>
      <c r="F369" s="503" t="s">
        <v>38</v>
      </c>
      <c r="G369" s="497" t="s">
        <v>80</v>
      </c>
      <c r="H369" s="503" t="s">
        <v>88</v>
      </c>
      <c r="I369" s="503">
        <v>8</v>
      </c>
      <c r="J369" s="503" t="s">
        <v>574</v>
      </c>
      <c r="K369" s="503" t="s">
        <v>41</v>
      </c>
      <c r="L369" s="499" t="s">
        <v>821</v>
      </c>
      <c r="M369" s="535" t="s">
        <v>718</v>
      </c>
      <c r="N369" s="15" t="s">
        <v>577</v>
      </c>
      <c r="O369" s="15" t="s">
        <v>578</v>
      </c>
      <c r="P369" s="503" t="s">
        <v>624</v>
      </c>
      <c r="Q369" s="15">
        <v>3</v>
      </c>
      <c r="R369" s="15">
        <v>2</v>
      </c>
      <c r="S369" s="479">
        <v>5</v>
      </c>
      <c r="T369" s="15">
        <v>4</v>
      </c>
      <c r="U369" s="471"/>
      <c r="V369" s="550">
        <v>20</v>
      </c>
      <c r="W369" s="497">
        <v>44745020</v>
      </c>
      <c r="X369" s="566" t="s">
        <v>438</v>
      </c>
      <c r="Y369" s="15" t="s">
        <v>196</v>
      </c>
      <c r="Z369" s="15"/>
      <c r="AA369" s="15"/>
      <c r="AB369" s="15"/>
      <c r="AC369" s="493"/>
      <c r="AD369" s="15"/>
      <c r="AE369" s="479"/>
      <c r="AF369" s="497"/>
      <c r="AG369" s="497"/>
      <c r="AH369" s="15" t="s">
        <v>203</v>
      </c>
      <c r="AI369" s="15">
        <v>2</v>
      </c>
      <c r="AJ369" s="15">
        <v>19</v>
      </c>
      <c r="AK369" s="15">
        <v>20</v>
      </c>
      <c r="AL369" s="15">
        <v>23</v>
      </c>
      <c r="AM369" s="15">
        <v>30</v>
      </c>
      <c r="AN369" s="490">
        <f>IF(AJ369="",S369,ROUND(((((AL369/24)+(AM369/1440))-((AJ369/24)+(AK369/1440)))*1440/50),5))</f>
        <v>5</v>
      </c>
      <c r="AO369" s="491">
        <f>AJ369/24+AK369/1440</f>
        <v>0.80555555555555547</v>
      </c>
      <c r="AP369" s="491">
        <f>AL369/24+AM369/1440</f>
        <v>0.97916666666666674</v>
      </c>
      <c r="AQ369" s="23" t="str" cm="1">
        <f t="array" ref="AQ369">IF(X369="","",IF(SUMPRODUCT((X369=$X$7:$X$2085)*(AI369=$AI$7:$AI$2085)*(AO369=$AO$7:$AO$2085)*(AP369=$AP$7:$AP$2085)*(ROW($X$7:$X$2085)&lt;&gt;ROW(X369))*((S369=0)*($S$7:$S$2085&gt;0)+(S369&gt;0)*($S$7:$S$2085=0)))&gt;0,"SALONES UNIDOS",IF(SUMPRODUCT((X369=$X$7:$X$2085)*(AI369=$AI$7:$AI$2085)*((AO369&lt;$AP$7:$AP$2085)*(AP369&gt;$AO$7:$AO$2085))*(ROW($X$7:$X$2085)&lt;&gt;ROW(X369)))&gt;0,"Cruzado","Sin cruce")))</f>
        <v>Sin cruce</v>
      </c>
      <c r="AR369" s="23" t="str" cm="1">
        <f t="array" ref="AR369">IF(AE369="","",IF(SUMPRODUCT((AE369=$AE$7:$AE$2085)*(AI369=$AI$7:$AI$2085)*(AO369=$AO$7:$AO$2085)*(AP369=$AP$7:$AP$2085)*(ROW($AE$7:$AE$2085)&lt;&gt;ROW(AE369))*((S369=0)*($S$7:$S$2085&gt;0)+(S369&gt;0)*($S$7:$S$2085=0)))&gt;0,"SALONES UNIDOS",IF(SUMPRODUCT((AE369=$AE$7:$AE$2085)*(AI369=$AI$7:$AI$2085)*((AO369&lt;$AP$7:$AP$2085)*(AP369&gt;$AO$7:$AO$2085))*(ROW($AE$7:$AE$2085)&lt;&gt;ROW(AE369)))&gt;0,"Cruzado","Sin cruce")))</f>
        <v/>
      </c>
      <c r="AS369" s="94" t="str">
        <f t="shared" si="6"/>
        <v>OB8FILIALA</v>
      </c>
      <c r="AT369" s="94" t="str" cm="1">
        <f t="array" ref="AT369">IF(AS369="","",IF(SUMPRODUCT((AS369=$AS$7:$AS$2085)*(AI369=$AI$7:$AI$2085)*(AO369=$AO$7:$AO$2085)*(AP369=$AP$7:$AP$2085)*(ROW($AS$7:$AS$2085)&lt;&gt;ROW(AS369))*((S369=0)*($S$7:$S$2085&gt;0)+(S369&gt;0)*($S$7:$S$2085=0)))&gt;0,"SALONES UNIDOS",IF(SUMPRODUCT((AS369=$AS$7:$AS$2085)*(AI369=$AI$7:$AI$2085)*((AO369&lt;$AP$7:$AP$2085)*(AP369&gt;$AO$7:$AO$2085))*(ROW($AS$7:$AS$2085)&lt;&gt;ROW(AS369)))&gt;0,"Cruzado","Sin cruce")))</f>
        <v>Sin cruce</v>
      </c>
    </row>
    <row r="370" spans="3:46" s="9" customFormat="1" ht="18.75" hidden="1" customHeight="1">
      <c r="C370" s="496" t="s">
        <v>572</v>
      </c>
      <c r="D370" s="479" t="s">
        <v>727</v>
      </c>
      <c r="E370" s="479">
        <v>20261</v>
      </c>
      <c r="F370" s="503" t="s">
        <v>38</v>
      </c>
      <c r="G370" s="497" t="s">
        <v>80</v>
      </c>
      <c r="H370" s="503" t="s">
        <v>88</v>
      </c>
      <c r="I370" s="503">
        <v>8</v>
      </c>
      <c r="J370" s="503" t="s">
        <v>583</v>
      </c>
      <c r="K370" s="503" t="s">
        <v>41</v>
      </c>
      <c r="L370" s="499" t="s">
        <v>821</v>
      </c>
      <c r="M370" s="535" t="s">
        <v>718</v>
      </c>
      <c r="N370" s="15" t="s">
        <v>577</v>
      </c>
      <c r="O370" s="15" t="s">
        <v>578</v>
      </c>
      <c r="P370" s="503" t="s">
        <v>624</v>
      </c>
      <c r="Q370" s="15">
        <v>3</v>
      </c>
      <c r="R370" s="15">
        <v>2</v>
      </c>
      <c r="S370" s="479">
        <v>5</v>
      </c>
      <c r="T370" s="15">
        <v>4</v>
      </c>
      <c r="U370" s="471"/>
      <c r="V370" s="550">
        <v>20</v>
      </c>
      <c r="W370" s="497">
        <v>44745020</v>
      </c>
      <c r="X370" s="566" t="s">
        <v>438</v>
      </c>
      <c r="Y370" s="15" t="s">
        <v>196</v>
      </c>
      <c r="Z370" s="15"/>
      <c r="AA370" s="15"/>
      <c r="AB370" s="15"/>
      <c r="AC370" s="493"/>
      <c r="AD370" s="15"/>
      <c r="AE370" s="479"/>
      <c r="AF370" s="497"/>
      <c r="AG370" s="497"/>
      <c r="AH370" s="15" t="s">
        <v>203</v>
      </c>
      <c r="AI370" s="15">
        <v>3</v>
      </c>
      <c r="AJ370" s="15">
        <v>19</v>
      </c>
      <c r="AK370" s="15">
        <v>20</v>
      </c>
      <c r="AL370" s="15">
        <v>23</v>
      </c>
      <c r="AM370" s="15">
        <v>30</v>
      </c>
      <c r="AN370" s="490">
        <f>IF(AJ370="",S370,ROUND(((((AL370/24)+(AM370/1440))-((AJ370/24)+(AK370/1440)))*1440/50),5))</f>
        <v>5</v>
      </c>
      <c r="AO370" s="491">
        <f>AJ370/24+AK370/1440</f>
        <v>0.80555555555555547</v>
      </c>
      <c r="AP370" s="491">
        <f>AL370/24+AM370/1440</f>
        <v>0.97916666666666674</v>
      </c>
      <c r="AQ370" s="23" t="str" cm="1">
        <f t="array" ref="AQ370">IF(X370="","",IF(SUMPRODUCT((X370=$X$7:$X$2085)*(AI370=$AI$7:$AI$2085)*(AO370=$AO$7:$AO$2085)*(AP370=$AP$7:$AP$2085)*(ROW($X$7:$X$2085)&lt;&gt;ROW(X370))*((S370=0)*($S$7:$S$2085&gt;0)+(S370&gt;0)*($S$7:$S$2085=0)))&gt;0,"SALONES UNIDOS",IF(SUMPRODUCT((X370=$X$7:$X$2085)*(AI370=$AI$7:$AI$2085)*((AO370&lt;$AP$7:$AP$2085)*(AP370&gt;$AO$7:$AO$2085))*(ROW($X$7:$X$2085)&lt;&gt;ROW(X370)))&gt;0,"Cruzado","Sin cruce")))</f>
        <v>Sin cruce</v>
      </c>
      <c r="AR370" s="23" t="str" cm="1">
        <f t="array" ref="AR370">IF(AE370="","",IF(SUMPRODUCT((AE370=$AE$7:$AE$2085)*(AI370=$AI$7:$AI$2085)*(AO370=$AO$7:$AO$2085)*(AP370=$AP$7:$AP$2085)*(ROW($AE$7:$AE$2085)&lt;&gt;ROW(AE370))*((S370=0)*($S$7:$S$2085&gt;0)+(S370&gt;0)*($S$7:$S$2085=0)))&gt;0,"SALONES UNIDOS",IF(SUMPRODUCT((AE370=$AE$7:$AE$2085)*(AI370=$AI$7:$AI$2085)*((AO370&lt;$AP$7:$AP$2085)*(AP370&gt;$AO$7:$AO$2085))*(ROW($AE$7:$AE$2085)&lt;&gt;ROW(AE370)))&gt;0,"Cruzado","Sin cruce")))</f>
        <v/>
      </c>
      <c r="AS370" s="94" t="str">
        <f t="shared" si="6"/>
        <v>OB8FILIALA</v>
      </c>
      <c r="AT370" s="94" t="str" cm="1">
        <f t="array" ref="AT370">IF(AS370="","",IF(SUMPRODUCT((AS370=$AS$7:$AS$2085)*(AI370=$AI$7:$AI$2085)*(AO370=$AO$7:$AO$2085)*(AP370=$AP$7:$AP$2085)*(ROW($AS$7:$AS$2085)&lt;&gt;ROW(AS370))*((S370=0)*($S$7:$S$2085&gt;0)+(S370&gt;0)*($S$7:$S$2085=0)))&gt;0,"SALONES UNIDOS",IF(SUMPRODUCT((AS370=$AS$7:$AS$2085)*(AI370=$AI$7:$AI$2085)*((AO370&lt;$AP$7:$AP$2085)*(AP370&gt;$AO$7:$AO$2085))*(ROW($AS$7:$AS$2085)&lt;&gt;ROW(AS370)))&gt;0,"Cruzado","Sin cruce")))</f>
        <v>Sin cruce</v>
      </c>
    </row>
    <row r="371" spans="3:46" s="9" customFormat="1" ht="18.75" hidden="1" customHeight="1">
      <c r="C371" s="496" t="s">
        <v>572</v>
      </c>
      <c r="D371" s="479" t="s">
        <v>727</v>
      </c>
      <c r="E371" s="479">
        <v>20261</v>
      </c>
      <c r="F371" s="503" t="s">
        <v>38</v>
      </c>
      <c r="G371" s="497" t="s">
        <v>80</v>
      </c>
      <c r="H371" s="503" t="s">
        <v>88</v>
      </c>
      <c r="I371" s="503">
        <v>9</v>
      </c>
      <c r="J371" s="503" t="s">
        <v>41</v>
      </c>
      <c r="K371" s="503" t="s">
        <v>41</v>
      </c>
      <c r="L371" s="499" t="s">
        <v>822</v>
      </c>
      <c r="M371" s="535" t="s">
        <v>720</v>
      </c>
      <c r="N371" s="15" t="s">
        <v>710</v>
      </c>
      <c r="O371" s="15" t="s">
        <v>578</v>
      </c>
      <c r="P371" s="503" t="s">
        <v>579</v>
      </c>
      <c r="Q371" s="15">
        <v>0</v>
      </c>
      <c r="R371" s="15">
        <v>30</v>
      </c>
      <c r="S371" s="479">
        <v>30</v>
      </c>
      <c r="T371" s="15">
        <v>15</v>
      </c>
      <c r="U371" s="471"/>
      <c r="V371" s="550">
        <v>55</v>
      </c>
      <c r="W371" s="497"/>
      <c r="X371" s="566"/>
      <c r="Y371" s="15" t="s">
        <v>579</v>
      </c>
      <c r="Z371" s="15"/>
      <c r="AA371" s="15"/>
      <c r="AB371" s="15"/>
      <c r="AC371" s="493"/>
      <c r="AD371" s="15"/>
      <c r="AE371" s="479"/>
      <c r="AF371" s="497"/>
      <c r="AG371" s="497"/>
      <c r="AH371" s="15" t="s">
        <v>100</v>
      </c>
      <c r="AI371" s="15"/>
      <c r="AJ371" s="15"/>
      <c r="AK371" s="15"/>
      <c r="AL371" s="15"/>
      <c r="AM371" s="15"/>
      <c r="AN371" s="490">
        <f>IF(AJ371="",S371,ROUND(((((AL371/24)+(AM371/1440))-((AJ371/24)+(AK371/1440)))*1440/50),5))</f>
        <v>30</v>
      </c>
      <c r="AO371" s="491">
        <f>AJ371/24+AK371/1440</f>
        <v>0</v>
      </c>
      <c r="AP371" s="491">
        <f>AL371/24+AM371/1440</f>
        <v>0</v>
      </c>
      <c r="AQ371" s="23" t="str" cm="1">
        <f t="array" ref="AQ371">IF(X371="","",IF(SUMPRODUCT((X371=$X$7:$X$2085)*(AI371=$AI$7:$AI$2085)*(AO371=$AO$7:$AO$2085)*(AP371=$AP$7:$AP$2085)*(ROW($X$7:$X$2085)&lt;&gt;ROW(X371))*((S371=0)*($S$7:$S$2085&gt;0)+(S371&gt;0)*($S$7:$S$2085=0)))&gt;0,"SALONES UNIDOS",IF(SUMPRODUCT((X371=$X$7:$X$2085)*(AI371=$AI$7:$AI$2085)*((AO371&lt;$AP$7:$AP$2085)*(AP371&gt;$AO$7:$AO$2085))*(ROW($X$7:$X$2085)&lt;&gt;ROW(X371)))&gt;0,"Cruzado","Sin cruce")))</f>
        <v/>
      </c>
      <c r="AR371" s="23" t="str" cm="1">
        <f t="array" ref="AR371">IF(AE371="","",IF(SUMPRODUCT((AE371=$AE$7:$AE$2085)*(AI371=$AI$7:$AI$2085)*(AO371=$AO$7:$AO$2085)*(AP371=$AP$7:$AP$2085)*(ROW($AE$7:$AE$2085)&lt;&gt;ROW(AE371))*((S371=0)*($S$7:$S$2085&gt;0)+(S371&gt;0)*($S$7:$S$2085=0)))&gt;0,"SALONES UNIDOS",IF(SUMPRODUCT((AE371=$AE$7:$AE$2085)*(AI371=$AI$7:$AI$2085)*((AO371&lt;$AP$7:$AP$2085)*(AP371&gt;$AO$7:$AO$2085))*(ROW($AE$7:$AE$2085)&lt;&gt;ROW(AE371)))&gt;0,"Cruzado","Sin cruce")))</f>
        <v/>
      </c>
      <c r="AS371" s="94" t="str">
        <f t="shared" si="6"/>
        <v>OB9FILIALA</v>
      </c>
      <c r="AT371" s="94" t="str" cm="1">
        <f t="array" ref="AT371">IF(AS371="","",IF(SUMPRODUCT((AS371=$AS$7:$AS$2085)*(AI371=$AI$7:$AI$2085)*(AO371=$AO$7:$AO$2085)*(AP371=$AP$7:$AP$2085)*(ROW($AS$7:$AS$2085)&lt;&gt;ROW(AS371))*((S371=0)*($S$7:$S$2085&gt;0)+(S371&gt;0)*($S$7:$S$2085=0)))&gt;0,"SALONES UNIDOS",IF(SUMPRODUCT((AS371=$AS$7:$AS$2085)*(AI371=$AI$7:$AI$2085)*((AO371&lt;$AP$7:$AP$2085)*(AP371&gt;$AO$7:$AO$2085))*(ROW($AS$7:$AS$2085)&lt;&gt;ROW(AS371)))&gt;0,"Cruzado","Sin cruce")))</f>
        <v>Sin cruce</v>
      </c>
    </row>
    <row r="372" spans="3:46" s="9" customFormat="1" ht="18.75" hidden="1" customHeight="1">
      <c r="C372" s="496" t="s">
        <v>572</v>
      </c>
      <c r="D372" s="479" t="s">
        <v>727</v>
      </c>
      <c r="E372" s="479">
        <v>20261</v>
      </c>
      <c r="F372" s="503" t="s">
        <v>38</v>
      </c>
      <c r="G372" s="497" t="s">
        <v>80</v>
      </c>
      <c r="H372" s="503" t="s">
        <v>88</v>
      </c>
      <c r="I372" s="503">
        <v>9</v>
      </c>
      <c r="J372" s="503" t="s">
        <v>574</v>
      </c>
      <c r="K372" s="503" t="s">
        <v>41</v>
      </c>
      <c r="L372" s="499" t="s">
        <v>823</v>
      </c>
      <c r="M372" s="535" t="s">
        <v>824</v>
      </c>
      <c r="N372" s="15" t="s">
        <v>577</v>
      </c>
      <c r="O372" s="15" t="s">
        <v>578</v>
      </c>
      <c r="P372" s="503" t="s">
        <v>624</v>
      </c>
      <c r="Q372" s="15">
        <v>4</v>
      </c>
      <c r="R372" s="15">
        <v>0</v>
      </c>
      <c r="S372" s="479">
        <v>4</v>
      </c>
      <c r="T372" s="15">
        <v>6</v>
      </c>
      <c r="U372" s="471"/>
      <c r="V372" s="550">
        <v>23</v>
      </c>
      <c r="W372" s="497">
        <v>42508963</v>
      </c>
      <c r="X372" s="566" t="s">
        <v>208</v>
      </c>
      <c r="Y372" s="15" t="s">
        <v>196</v>
      </c>
      <c r="Z372" s="15"/>
      <c r="AA372" s="15"/>
      <c r="AB372" s="15"/>
      <c r="AC372" s="493"/>
      <c r="AD372" s="15"/>
      <c r="AE372" s="479"/>
      <c r="AF372" s="497"/>
      <c r="AG372" s="497"/>
      <c r="AH372" s="15" t="s">
        <v>582</v>
      </c>
      <c r="AI372" s="15">
        <v>1</v>
      </c>
      <c r="AJ372" s="15">
        <v>20</v>
      </c>
      <c r="AK372" s="15">
        <v>10</v>
      </c>
      <c r="AL372" s="15">
        <v>23</v>
      </c>
      <c r="AM372" s="15">
        <v>30</v>
      </c>
      <c r="AN372" s="490">
        <f>IF(AJ372="",S372,ROUND(((((AL372/24)+(AM372/1440))-((AJ372/24)+(AK372/1440)))*1440/50),5))</f>
        <v>4</v>
      </c>
      <c r="AO372" s="491">
        <f>AJ372/24+AK372/1440</f>
        <v>0.84027777777777779</v>
      </c>
      <c r="AP372" s="491">
        <f>AL372/24+AM372/1440</f>
        <v>0.97916666666666674</v>
      </c>
      <c r="AQ372" s="23" t="str" cm="1">
        <f t="array" ref="AQ372">IF(X372="","",IF(SUMPRODUCT((X372=$X$7:$X$2085)*(AI372=$AI$7:$AI$2085)*(AO372=$AO$7:$AO$2085)*(AP372=$AP$7:$AP$2085)*(ROW($X$7:$X$2085)&lt;&gt;ROW(X372))*((S372=0)*($S$7:$S$2085&gt;0)+(S372&gt;0)*($S$7:$S$2085=0)))&gt;0,"SALONES UNIDOS",IF(SUMPRODUCT((X372=$X$7:$X$2085)*(AI372=$AI$7:$AI$2085)*((AO372&lt;$AP$7:$AP$2085)*(AP372&gt;$AO$7:$AO$2085))*(ROW($X$7:$X$2085)&lt;&gt;ROW(X372)))&gt;0,"Cruzado","Sin cruce")))</f>
        <v>Sin cruce</v>
      </c>
      <c r="AR372" s="23" t="str" cm="1">
        <f t="array" ref="AR372">IF(AE372="","",IF(SUMPRODUCT((AE372=$AE$7:$AE$2085)*(AI372=$AI$7:$AI$2085)*(AO372=$AO$7:$AO$2085)*(AP372=$AP$7:$AP$2085)*(ROW($AE$7:$AE$2085)&lt;&gt;ROW(AE372))*((S372=0)*($S$7:$S$2085&gt;0)+(S372&gt;0)*($S$7:$S$2085=0)))&gt;0,"SALONES UNIDOS",IF(SUMPRODUCT((AE372=$AE$7:$AE$2085)*(AI372=$AI$7:$AI$2085)*((AO372&lt;$AP$7:$AP$2085)*(AP372&gt;$AO$7:$AO$2085))*(ROW($AE$7:$AE$2085)&lt;&gt;ROW(AE372)))&gt;0,"Cruzado","Sin cruce")))</f>
        <v/>
      </c>
      <c r="AS372" s="94" t="str">
        <f t="shared" si="6"/>
        <v>OB9FILIALA</v>
      </c>
      <c r="AT372" s="94" t="str" cm="1">
        <f t="array" ref="AT372">IF(AS372="","",IF(SUMPRODUCT((AS372=$AS$7:$AS$2085)*(AI372=$AI$7:$AI$2085)*(AO372=$AO$7:$AO$2085)*(AP372=$AP$7:$AP$2085)*(ROW($AS$7:$AS$2085)&lt;&gt;ROW(AS372))*((S372=0)*($S$7:$S$2085&gt;0)+(S372&gt;0)*($S$7:$S$2085=0)))&gt;0,"SALONES UNIDOS",IF(SUMPRODUCT((AS372=$AS$7:$AS$2085)*(AI372=$AI$7:$AI$2085)*((AO372&lt;$AP$7:$AP$2085)*(AP372&gt;$AO$7:$AO$2085))*(ROW($AS$7:$AS$2085)&lt;&gt;ROW(AS372)))&gt;0,"Cruzado","Sin cruce")))</f>
        <v>Cruzado</v>
      </c>
    </row>
    <row r="373" spans="3:46" s="9" customFormat="1" ht="18.75" hidden="1" customHeight="1">
      <c r="C373" s="496" t="s">
        <v>572</v>
      </c>
      <c r="D373" s="479" t="s">
        <v>727</v>
      </c>
      <c r="E373" s="479">
        <v>20261</v>
      </c>
      <c r="F373" s="503" t="s">
        <v>38</v>
      </c>
      <c r="G373" s="497" t="s">
        <v>80</v>
      </c>
      <c r="H373" s="503" t="s">
        <v>88</v>
      </c>
      <c r="I373" s="503">
        <v>9</v>
      </c>
      <c r="J373" s="503" t="s">
        <v>574</v>
      </c>
      <c r="K373" s="503" t="s">
        <v>41</v>
      </c>
      <c r="L373" s="499" t="s">
        <v>823</v>
      </c>
      <c r="M373" s="535" t="s">
        <v>824</v>
      </c>
      <c r="N373" s="15" t="s">
        <v>577</v>
      </c>
      <c r="O373" s="15" t="s">
        <v>578</v>
      </c>
      <c r="P373" s="503" t="s">
        <v>624</v>
      </c>
      <c r="Q373" s="15">
        <v>0</v>
      </c>
      <c r="R373" s="15">
        <v>4</v>
      </c>
      <c r="S373" s="479">
        <v>4</v>
      </c>
      <c r="T373" s="15">
        <v>6</v>
      </c>
      <c r="U373" s="471"/>
      <c r="V373" s="550">
        <v>23</v>
      </c>
      <c r="W373" s="497">
        <v>42508963</v>
      </c>
      <c r="X373" s="566" t="s">
        <v>208</v>
      </c>
      <c r="Y373" s="15" t="s">
        <v>196</v>
      </c>
      <c r="Z373" s="15"/>
      <c r="AA373" s="15"/>
      <c r="AB373" s="15"/>
      <c r="AC373" s="493"/>
      <c r="AD373" s="15"/>
      <c r="AE373" s="479"/>
      <c r="AF373" s="497"/>
      <c r="AG373" s="497"/>
      <c r="AH373" s="15" t="s">
        <v>100</v>
      </c>
      <c r="AI373" s="15">
        <v>3</v>
      </c>
      <c r="AJ373" s="15">
        <v>20</v>
      </c>
      <c r="AK373" s="15">
        <v>10</v>
      </c>
      <c r="AL373" s="15">
        <v>23</v>
      </c>
      <c r="AM373" s="15">
        <v>30</v>
      </c>
      <c r="AN373" s="490">
        <f>IF(AJ373="",S373,ROUND(((((AL373/24)+(AM373/1440))-((AJ373/24)+(AK373/1440)))*1440/50),5))</f>
        <v>4</v>
      </c>
      <c r="AO373" s="491">
        <f>AJ373/24+AK373/1440</f>
        <v>0.84027777777777779</v>
      </c>
      <c r="AP373" s="491">
        <f>AL373/24+AM373/1440</f>
        <v>0.97916666666666674</v>
      </c>
      <c r="AQ373" s="23" t="str" cm="1">
        <f t="array" ref="AQ373">IF(X373="","",IF(SUMPRODUCT((X373=$X$7:$X$2085)*(AI373=$AI$7:$AI$2085)*(AO373=$AO$7:$AO$2085)*(AP373=$AP$7:$AP$2085)*(ROW($X$7:$X$2085)&lt;&gt;ROW(X373))*((S373=0)*($S$7:$S$2085&gt;0)+(S373&gt;0)*($S$7:$S$2085=0)))&gt;0,"SALONES UNIDOS",IF(SUMPRODUCT((X373=$X$7:$X$2085)*(AI373=$AI$7:$AI$2085)*((AO373&lt;$AP$7:$AP$2085)*(AP373&gt;$AO$7:$AO$2085))*(ROW($X$7:$X$2085)&lt;&gt;ROW(X373)))&gt;0,"Cruzado","Sin cruce")))</f>
        <v>Sin cruce</v>
      </c>
      <c r="AR373" s="23" t="str" cm="1">
        <f t="array" ref="AR373">IF(AE373="","",IF(SUMPRODUCT((AE373=$AE$7:$AE$2085)*(AI373=$AI$7:$AI$2085)*(AO373=$AO$7:$AO$2085)*(AP373=$AP$7:$AP$2085)*(ROW($AE$7:$AE$2085)&lt;&gt;ROW(AE373))*((S373=0)*($S$7:$S$2085&gt;0)+(S373&gt;0)*($S$7:$S$2085=0)))&gt;0,"SALONES UNIDOS",IF(SUMPRODUCT((AE373=$AE$7:$AE$2085)*(AI373=$AI$7:$AI$2085)*((AO373&lt;$AP$7:$AP$2085)*(AP373&gt;$AO$7:$AO$2085))*(ROW($AE$7:$AE$2085)&lt;&gt;ROW(AE373)))&gt;0,"Cruzado","Sin cruce")))</f>
        <v/>
      </c>
      <c r="AS373" s="94" t="str">
        <f t="shared" si="6"/>
        <v>OB9FILIALA</v>
      </c>
      <c r="AT373" s="94" t="str" cm="1">
        <f t="array" ref="AT373">IF(AS373="","",IF(SUMPRODUCT((AS373=$AS$7:$AS$2085)*(AI373=$AI$7:$AI$2085)*(AO373=$AO$7:$AO$2085)*(AP373=$AP$7:$AP$2085)*(ROW($AS$7:$AS$2085)&lt;&gt;ROW(AS373))*((S373=0)*($S$7:$S$2085&gt;0)+(S373&gt;0)*($S$7:$S$2085=0)))&gt;0,"SALONES UNIDOS",IF(SUMPRODUCT((AS373=$AS$7:$AS$2085)*(AI373=$AI$7:$AI$2085)*((AO373&lt;$AP$7:$AP$2085)*(AP373&gt;$AO$7:$AO$2085))*(ROW($AS$7:$AS$2085)&lt;&gt;ROW(AS373)))&gt;0,"Cruzado","Sin cruce")))</f>
        <v>Sin cruce</v>
      </c>
    </row>
    <row r="374" spans="3:46" s="9" customFormat="1" ht="18.75" hidden="1" customHeight="1">
      <c r="C374" s="496" t="s">
        <v>572</v>
      </c>
      <c r="D374" s="479" t="s">
        <v>727</v>
      </c>
      <c r="E374" s="479">
        <v>20261</v>
      </c>
      <c r="F374" s="503" t="s">
        <v>38</v>
      </c>
      <c r="G374" s="497" t="s">
        <v>80</v>
      </c>
      <c r="H374" s="503" t="s">
        <v>88</v>
      </c>
      <c r="I374" s="503">
        <v>9</v>
      </c>
      <c r="J374" s="503" t="s">
        <v>583</v>
      </c>
      <c r="K374" s="503" t="s">
        <v>41</v>
      </c>
      <c r="L374" s="499" t="s">
        <v>823</v>
      </c>
      <c r="M374" s="535" t="s">
        <v>824</v>
      </c>
      <c r="N374" s="15" t="s">
        <v>577</v>
      </c>
      <c r="O374" s="15" t="s">
        <v>578</v>
      </c>
      <c r="P374" s="503" t="s">
        <v>624</v>
      </c>
      <c r="Q374" s="15">
        <v>0</v>
      </c>
      <c r="R374" s="15">
        <v>4</v>
      </c>
      <c r="S374" s="479">
        <v>4</v>
      </c>
      <c r="T374" s="15">
        <v>6</v>
      </c>
      <c r="U374" s="471"/>
      <c r="V374" s="550">
        <v>22</v>
      </c>
      <c r="W374" s="497">
        <v>73213273</v>
      </c>
      <c r="X374" s="566" t="s">
        <v>370</v>
      </c>
      <c r="Y374" s="15" t="s">
        <v>196</v>
      </c>
      <c r="Z374" s="15"/>
      <c r="AA374" s="15"/>
      <c r="AB374" s="15"/>
      <c r="AC374" s="493"/>
      <c r="AD374" s="15"/>
      <c r="AE374" s="479"/>
      <c r="AF374" s="497"/>
      <c r="AG374" s="497"/>
      <c r="AH374" s="15" t="s">
        <v>100</v>
      </c>
      <c r="AI374" s="15">
        <v>2</v>
      </c>
      <c r="AJ374" s="15">
        <v>18</v>
      </c>
      <c r="AK374" s="15">
        <v>30</v>
      </c>
      <c r="AL374" s="15">
        <v>21</v>
      </c>
      <c r="AM374" s="15">
        <v>50</v>
      </c>
      <c r="AN374" s="490">
        <f>IF(AJ374="",S374,ROUND(((((AL374/24)+(AM374/1440))-((AJ374/24)+(AK374/1440)))*1440/50),5))</f>
        <v>4</v>
      </c>
      <c r="AO374" s="491">
        <f>AJ374/24+AK374/1440</f>
        <v>0.77083333333333337</v>
      </c>
      <c r="AP374" s="491">
        <f>AL374/24+AM374/1440</f>
        <v>0.90972222222222221</v>
      </c>
      <c r="AQ374" s="23" t="str" cm="1">
        <f t="array" ref="AQ374">IF(X374="","",IF(SUMPRODUCT((X374=$X$7:$X$2085)*(AI374=$AI$7:$AI$2085)*(AO374=$AO$7:$AO$2085)*(AP374=$AP$7:$AP$2085)*(ROW($X$7:$X$2085)&lt;&gt;ROW(X374))*((S374=0)*($S$7:$S$2085&gt;0)+(S374&gt;0)*($S$7:$S$2085=0)))&gt;0,"SALONES UNIDOS",IF(SUMPRODUCT((X374=$X$7:$X$2085)*(AI374=$AI$7:$AI$2085)*((AO374&lt;$AP$7:$AP$2085)*(AP374&gt;$AO$7:$AO$2085))*(ROW($X$7:$X$2085)&lt;&gt;ROW(X374)))&gt;0,"Cruzado","Sin cruce")))</f>
        <v>Sin cruce</v>
      </c>
      <c r="AR374" s="23" t="str" cm="1">
        <f t="array" ref="AR374">IF(AE374="","",IF(SUMPRODUCT((AE374=$AE$7:$AE$2085)*(AI374=$AI$7:$AI$2085)*(AO374=$AO$7:$AO$2085)*(AP374=$AP$7:$AP$2085)*(ROW($AE$7:$AE$2085)&lt;&gt;ROW(AE374))*((S374=0)*($S$7:$S$2085&gt;0)+(S374&gt;0)*($S$7:$S$2085=0)))&gt;0,"SALONES UNIDOS",IF(SUMPRODUCT((AE374=$AE$7:$AE$2085)*(AI374=$AI$7:$AI$2085)*((AO374&lt;$AP$7:$AP$2085)*(AP374&gt;$AO$7:$AO$2085))*(ROW($AE$7:$AE$2085)&lt;&gt;ROW(AE374)))&gt;0,"Cruzado","Sin cruce")))</f>
        <v/>
      </c>
      <c r="AS374" s="94" t="str">
        <f t="shared" si="6"/>
        <v>OB9FILIALA</v>
      </c>
      <c r="AT374" s="94" t="str" cm="1">
        <f t="array" ref="AT374">IF(AS374="","",IF(SUMPRODUCT((AS374=$AS$7:$AS$2085)*(AI374=$AI$7:$AI$2085)*(AO374=$AO$7:$AO$2085)*(AP374=$AP$7:$AP$2085)*(ROW($AS$7:$AS$2085)&lt;&gt;ROW(AS374))*((S374=0)*($S$7:$S$2085&gt;0)+(S374&gt;0)*($S$7:$S$2085=0)))&gt;0,"SALONES UNIDOS",IF(SUMPRODUCT((AS374=$AS$7:$AS$2085)*(AI374=$AI$7:$AI$2085)*((AO374&lt;$AP$7:$AP$2085)*(AP374&gt;$AO$7:$AO$2085))*(ROW($AS$7:$AS$2085)&lt;&gt;ROW(AS374)))&gt;0,"Cruzado","Sin cruce")))</f>
        <v>Sin cruce</v>
      </c>
    </row>
    <row r="375" spans="3:46" s="9" customFormat="1" ht="18.75" hidden="1" customHeight="1">
      <c r="C375" s="496" t="s">
        <v>572</v>
      </c>
      <c r="D375" s="479" t="s">
        <v>727</v>
      </c>
      <c r="E375" s="479">
        <v>20261</v>
      </c>
      <c r="F375" s="503" t="s">
        <v>38</v>
      </c>
      <c r="G375" s="497" t="s">
        <v>80</v>
      </c>
      <c r="H375" s="503" t="s">
        <v>88</v>
      </c>
      <c r="I375" s="503">
        <v>9</v>
      </c>
      <c r="J375" s="503" t="s">
        <v>583</v>
      </c>
      <c r="K375" s="503" t="s">
        <v>41</v>
      </c>
      <c r="L375" s="499" t="s">
        <v>823</v>
      </c>
      <c r="M375" s="535" t="s">
        <v>824</v>
      </c>
      <c r="N375" s="15" t="s">
        <v>577</v>
      </c>
      <c r="O375" s="15" t="s">
        <v>578</v>
      </c>
      <c r="P375" s="503" t="s">
        <v>624</v>
      </c>
      <c r="Q375" s="15">
        <v>4</v>
      </c>
      <c r="R375" s="15">
        <v>0</v>
      </c>
      <c r="S375" s="479">
        <v>4</v>
      </c>
      <c r="T375" s="15">
        <v>6</v>
      </c>
      <c r="U375" s="471"/>
      <c r="V375" s="550">
        <v>22</v>
      </c>
      <c r="W375" s="497">
        <v>73213273</v>
      </c>
      <c r="X375" s="566" t="s">
        <v>370</v>
      </c>
      <c r="Y375" s="15" t="s">
        <v>196</v>
      </c>
      <c r="Z375" s="15"/>
      <c r="AA375" s="15"/>
      <c r="AB375" s="15"/>
      <c r="AC375" s="493"/>
      <c r="AD375" s="15"/>
      <c r="AE375" s="479"/>
      <c r="AF375" s="497"/>
      <c r="AG375" s="497"/>
      <c r="AH375" s="15" t="s">
        <v>582</v>
      </c>
      <c r="AI375" s="15">
        <v>1</v>
      </c>
      <c r="AJ375" s="15">
        <v>18</v>
      </c>
      <c r="AK375" s="15">
        <v>30</v>
      </c>
      <c r="AL375" s="15">
        <v>21</v>
      </c>
      <c r="AM375" s="15">
        <v>50</v>
      </c>
      <c r="AN375" s="490">
        <f>IF(AJ375="",S375,ROUND(((((AL375/24)+(AM375/1440))-((AJ375/24)+(AK375/1440)))*1440/50),5))</f>
        <v>4</v>
      </c>
      <c r="AO375" s="491">
        <f>AJ375/24+AK375/1440</f>
        <v>0.77083333333333337</v>
      </c>
      <c r="AP375" s="491">
        <f>AL375/24+AM375/1440</f>
        <v>0.90972222222222221</v>
      </c>
      <c r="AQ375" s="23" t="str" cm="1">
        <f t="array" ref="AQ375">IF(X375="","",IF(SUMPRODUCT((X375=$X$7:$X$2085)*(AI375=$AI$7:$AI$2085)*(AO375=$AO$7:$AO$2085)*(AP375=$AP$7:$AP$2085)*(ROW($X$7:$X$2085)&lt;&gt;ROW(X375))*((S375=0)*($S$7:$S$2085&gt;0)+(S375&gt;0)*($S$7:$S$2085=0)))&gt;0,"SALONES UNIDOS",IF(SUMPRODUCT((X375=$X$7:$X$2085)*(AI375=$AI$7:$AI$2085)*((AO375&lt;$AP$7:$AP$2085)*(AP375&gt;$AO$7:$AO$2085))*(ROW($X$7:$X$2085)&lt;&gt;ROW(X375)))&gt;0,"Cruzado","Sin cruce")))</f>
        <v>Sin cruce</v>
      </c>
      <c r="AR375" s="23" t="str" cm="1">
        <f t="array" ref="AR375">IF(AE375="","",IF(SUMPRODUCT((AE375=$AE$7:$AE$2085)*(AI375=$AI$7:$AI$2085)*(AO375=$AO$7:$AO$2085)*(AP375=$AP$7:$AP$2085)*(ROW($AE$7:$AE$2085)&lt;&gt;ROW(AE375))*((S375=0)*($S$7:$S$2085&gt;0)+(S375&gt;0)*($S$7:$S$2085=0)))&gt;0,"SALONES UNIDOS",IF(SUMPRODUCT((AE375=$AE$7:$AE$2085)*(AI375=$AI$7:$AI$2085)*((AO375&lt;$AP$7:$AP$2085)*(AP375&gt;$AO$7:$AO$2085))*(ROW($AE$7:$AE$2085)&lt;&gt;ROW(AE375)))&gt;0,"Cruzado","Sin cruce")))</f>
        <v/>
      </c>
      <c r="AS375" s="94" t="str">
        <f t="shared" si="6"/>
        <v>OB9FILIALA</v>
      </c>
      <c r="AT375" s="94" t="str" cm="1">
        <f t="array" ref="AT375">IF(AS375="","",IF(SUMPRODUCT((AS375=$AS$7:$AS$2085)*(AI375=$AI$7:$AI$2085)*(AO375=$AO$7:$AO$2085)*(AP375=$AP$7:$AP$2085)*(ROW($AS$7:$AS$2085)&lt;&gt;ROW(AS375))*((S375=0)*($S$7:$S$2085&gt;0)+(S375&gt;0)*($S$7:$S$2085=0)))&gt;0,"SALONES UNIDOS",IF(SUMPRODUCT((AS375=$AS$7:$AS$2085)*(AI375=$AI$7:$AI$2085)*((AO375&lt;$AP$7:$AP$2085)*(AP375&gt;$AO$7:$AO$2085))*(ROW($AS$7:$AS$2085)&lt;&gt;ROW(AS375)))&gt;0,"Cruzado","Sin cruce")))</f>
        <v>Cruzado</v>
      </c>
    </row>
    <row r="376" spans="3:46" s="9" customFormat="1" ht="15.75" hidden="1" customHeight="1">
      <c r="C376" s="496" t="s">
        <v>572</v>
      </c>
      <c r="D376" s="479" t="s">
        <v>727</v>
      </c>
      <c r="E376" s="479">
        <v>20261</v>
      </c>
      <c r="F376" s="503" t="s">
        <v>38</v>
      </c>
      <c r="G376" s="497" t="s">
        <v>80</v>
      </c>
      <c r="H376" s="503" t="s">
        <v>88</v>
      </c>
      <c r="I376" s="503">
        <v>10</v>
      </c>
      <c r="J376" s="503" t="s">
        <v>41</v>
      </c>
      <c r="K376" s="503" t="s">
        <v>41</v>
      </c>
      <c r="L376" s="499" t="s">
        <v>825</v>
      </c>
      <c r="M376" s="535" t="s">
        <v>724</v>
      </c>
      <c r="N376" s="15" t="s">
        <v>710</v>
      </c>
      <c r="O376" s="15" t="s">
        <v>578</v>
      </c>
      <c r="P376" s="503" t="s">
        <v>579</v>
      </c>
      <c r="Q376" s="15">
        <v>0</v>
      </c>
      <c r="R376" s="15">
        <v>30</v>
      </c>
      <c r="S376" s="479">
        <v>30</v>
      </c>
      <c r="T376" s="15">
        <v>15</v>
      </c>
      <c r="U376" s="471"/>
      <c r="V376" s="550">
        <v>25</v>
      </c>
      <c r="W376" s="497"/>
      <c r="X376" s="566"/>
      <c r="Y376" s="15" t="s">
        <v>579</v>
      </c>
      <c r="Z376" s="15"/>
      <c r="AA376" s="15"/>
      <c r="AB376" s="15"/>
      <c r="AC376" s="493"/>
      <c r="AD376" s="15"/>
      <c r="AE376" s="479"/>
      <c r="AF376" s="497"/>
      <c r="AG376" s="497"/>
      <c r="AH376" s="15" t="s">
        <v>100</v>
      </c>
      <c r="AI376" s="15"/>
      <c r="AJ376" s="15"/>
      <c r="AK376" s="15"/>
      <c r="AL376" s="15"/>
      <c r="AM376" s="15"/>
      <c r="AN376" s="490">
        <f>IF(AJ376="",S376,ROUND(((((AL376/24)+(AM376/1440))-((AJ376/24)+(AK376/1440)))*1440/50),5))</f>
        <v>30</v>
      </c>
      <c r="AO376" s="491">
        <f>AJ376/24+AK376/1440</f>
        <v>0</v>
      </c>
      <c r="AP376" s="491">
        <f>AL376/24+AM376/1440</f>
        <v>0</v>
      </c>
      <c r="AQ376" s="23" t="str" cm="1">
        <f t="array" ref="AQ376">IF(X376="","",IF(SUMPRODUCT((X376=$X$7:$X$2085)*(AI376=$AI$7:$AI$2085)*(AO376=$AO$7:$AO$2085)*(AP376=$AP$7:$AP$2085)*(ROW($X$7:$X$2085)&lt;&gt;ROW(X376))*((S376=0)*($S$7:$S$2085&gt;0)+(S376&gt;0)*($S$7:$S$2085=0)))&gt;0,"SALONES UNIDOS",IF(SUMPRODUCT((X376=$X$7:$X$2085)*(AI376=$AI$7:$AI$2085)*((AO376&lt;$AP$7:$AP$2085)*(AP376&gt;$AO$7:$AO$2085))*(ROW($X$7:$X$2085)&lt;&gt;ROW(X376)))&gt;0,"Cruzado","Sin cruce")))</f>
        <v/>
      </c>
      <c r="AR376" s="23" t="str" cm="1">
        <f t="array" ref="AR376">IF(AE376="","",IF(SUMPRODUCT((AE376=$AE$7:$AE$2085)*(AI376=$AI$7:$AI$2085)*(AO376=$AO$7:$AO$2085)*(AP376=$AP$7:$AP$2085)*(ROW($AE$7:$AE$2085)&lt;&gt;ROW(AE376))*((S376=0)*($S$7:$S$2085&gt;0)+(S376&gt;0)*($S$7:$S$2085=0)))&gt;0,"SALONES UNIDOS",IF(SUMPRODUCT((AE376=$AE$7:$AE$2085)*(AI376=$AI$7:$AI$2085)*((AO376&lt;$AP$7:$AP$2085)*(AP376&gt;$AO$7:$AO$2085))*(ROW($AE$7:$AE$2085)&lt;&gt;ROW(AE376)))&gt;0,"Cruzado","Sin cruce")))</f>
        <v/>
      </c>
      <c r="AS376" s="94" t="str">
        <f t="shared" si="6"/>
        <v>OB10FILIALA</v>
      </c>
      <c r="AT376" s="94" t="str" cm="1">
        <f t="array" ref="AT376">IF(AS376="","",IF(SUMPRODUCT((AS376=$AS$7:$AS$2085)*(AI376=$AI$7:$AI$2085)*(AO376=$AO$7:$AO$2085)*(AP376=$AP$7:$AP$2085)*(ROW($AS$7:$AS$2085)&lt;&gt;ROW(AS376))*((S376=0)*($S$7:$S$2085&gt;0)+(S376&gt;0)*($S$7:$S$2085=0)))&gt;0,"SALONES UNIDOS",IF(SUMPRODUCT((AS376=$AS$7:$AS$2085)*(AI376=$AI$7:$AI$2085)*((AO376&lt;$AP$7:$AP$2085)*(AP376&gt;$AO$7:$AO$2085))*(ROW($AS$7:$AS$2085)&lt;&gt;ROW(AS376)))&gt;0,"Cruzado","Sin cruce")))</f>
        <v>Sin cruce</v>
      </c>
    </row>
    <row r="377" spans="3:46" s="9" customFormat="1" ht="18.75" hidden="1" customHeight="1">
      <c r="C377" s="496" t="s">
        <v>572</v>
      </c>
      <c r="D377" s="479" t="s">
        <v>727</v>
      </c>
      <c r="E377" s="479">
        <v>20261</v>
      </c>
      <c r="F377" s="503" t="s">
        <v>38</v>
      </c>
      <c r="G377" s="497" t="s">
        <v>80</v>
      </c>
      <c r="H377" s="503" t="s">
        <v>88</v>
      </c>
      <c r="I377" s="503">
        <v>10</v>
      </c>
      <c r="J377" s="503" t="s">
        <v>41</v>
      </c>
      <c r="K377" s="503" t="s">
        <v>41</v>
      </c>
      <c r="L377" s="499" t="s">
        <v>826</v>
      </c>
      <c r="M377" s="535" t="s">
        <v>827</v>
      </c>
      <c r="N377" s="15" t="s">
        <v>577</v>
      </c>
      <c r="O377" s="15" t="s">
        <v>578</v>
      </c>
      <c r="P377" s="503" t="s">
        <v>624</v>
      </c>
      <c r="Q377" s="15">
        <v>4</v>
      </c>
      <c r="R377" s="15">
        <v>0</v>
      </c>
      <c r="S377" s="479">
        <v>4</v>
      </c>
      <c r="T377" s="15">
        <v>6</v>
      </c>
      <c r="U377" s="471"/>
      <c r="V377" s="550">
        <v>20</v>
      </c>
      <c r="W377" s="497">
        <v>22299955</v>
      </c>
      <c r="X377" s="566" t="s">
        <v>209</v>
      </c>
      <c r="Y377" s="15" t="s">
        <v>196</v>
      </c>
      <c r="Z377" s="15"/>
      <c r="AA377" s="15"/>
      <c r="AB377" s="15"/>
      <c r="AC377" s="493"/>
      <c r="AD377" s="15"/>
      <c r="AE377" s="479"/>
      <c r="AF377" s="497"/>
      <c r="AG377" s="497"/>
      <c r="AH377" s="15" t="s">
        <v>582</v>
      </c>
      <c r="AI377" s="15">
        <v>2</v>
      </c>
      <c r="AJ377" s="15">
        <v>20</v>
      </c>
      <c r="AK377" s="15">
        <v>10</v>
      </c>
      <c r="AL377" s="15">
        <v>23</v>
      </c>
      <c r="AM377" s="15">
        <v>30</v>
      </c>
      <c r="AN377" s="490">
        <f>IF(AJ377="",S377,ROUND(((((AL377/24)+(AM377/1440))-((AJ377/24)+(AK377/1440)))*1440/50),5))</f>
        <v>4</v>
      </c>
      <c r="AO377" s="491">
        <f>AJ377/24+AK377/1440</f>
        <v>0.84027777777777779</v>
      </c>
      <c r="AP377" s="491">
        <f>AL377/24+AM377/1440</f>
        <v>0.97916666666666674</v>
      </c>
      <c r="AQ377" s="23" t="str" cm="1">
        <f t="array" ref="AQ377">IF(X377="","",IF(SUMPRODUCT((X377=$X$7:$X$2085)*(AI377=$AI$7:$AI$2085)*(AO377=$AO$7:$AO$2085)*(AP377=$AP$7:$AP$2085)*(ROW($X$7:$X$2085)&lt;&gt;ROW(X377))*((S377=0)*($S$7:$S$2085&gt;0)+(S377&gt;0)*($S$7:$S$2085=0)))&gt;0,"SALONES UNIDOS",IF(SUMPRODUCT((X377=$X$7:$X$2085)*(AI377=$AI$7:$AI$2085)*((AO377&lt;$AP$7:$AP$2085)*(AP377&gt;$AO$7:$AO$2085))*(ROW($X$7:$X$2085)&lt;&gt;ROW(X377)))&gt;0,"Cruzado","Sin cruce")))</f>
        <v>Sin cruce</v>
      </c>
      <c r="AR377" s="23" t="str" cm="1">
        <f t="array" ref="AR377">IF(AE377="","",IF(SUMPRODUCT((AE377=$AE$7:$AE$2085)*(AI377=$AI$7:$AI$2085)*(AO377=$AO$7:$AO$2085)*(AP377=$AP$7:$AP$2085)*(ROW($AE$7:$AE$2085)&lt;&gt;ROW(AE377))*((S377=0)*($S$7:$S$2085&gt;0)+(S377&gt;0)*($S$7:$S$2085=0)))&gt;0,"SALONES UNIDOS",IF(SUMPRODUCT((AE377=$AE$7:$AE$2085)*(AI377=$AI$7:$AI$2085)*((AO377&lt;$AP$7:$AP$2085)*(AP377&gt;$AO$7:$AO$2085))*(ROW($AE$7:$AE$2085)&lt;&gt;ROW(AE377)))&gt;0,"Cruzado","Sin cruce")))</f>
        <v/>
      </c>
      <c r="AS377" s="94" t="str">
        <f t="shared" si="6"/>
        <v>OB10FILIALA</v>
      </c>
      <c r="AT377" s="94" t="str" cm="1">
        <f t="array" ref="AT377">IF(AS377="","",IF(SUMPRODUCT((AS377=$AS$7:$AS$2085)*(AI377=$AI$7:$AI$2085)*(AO377=$AO$7:$AO$2085)*(AP377=$AP$7:$AP$2085)*(ROW($AS$7:$AS$2085)&lt;&gt;ROW(AS377))*((S377=0)*($S$7:$S$2085&gt;0)+(S377&gt;0)*($S$7:$S$2085=0)))&gt;0,"SALONES UNIDOS",IF(SUMPRODUCT((AS377=$AS$7:$AS$2085)*(AI377=$AI$7:$AI$2085)*((AO377&lt;$AP$7:$AP$2085)*(AP377&gt;$AO$7:$AO$2085))*(ROW($AS$7:$AS$2085)&lt;&gt;ROW(AS377)))&gt;0,"Cruzado","Sin cruce")))</f>
        <v>Sin cruce</v>
      </c>
    </row>
    <row r="378" spans="3:46" s="9" customFormat="1" ht="18.75" hidden="1" customHeight="1">
      <c r="C378" s="496" t="s">
        <v>572</v>
      </c>
      <c r="D378" s="479" t="s">
        <v>727</v>
      </c>
      <c r="E378" s="479">
        <v>20261</v>
      </c>
      <c r="F378" s="503" t="s">
        <v>38</v>
      </c>
      <c r="G378" s="497" t="s">
        <v>80</v>
      </c>
      <c r="H378" s="503" t="s">
        <v>88</v>
      </c>
      <c r="I378" s="503">
        <v>10</v>
      </c>
      <c r="J378" s="503" t="s">
        <v>41</v>
      </c>
      <c r="K378" s="503" t="s">
        <v>41</v>
      </c>
      <c r="L378" s="499" t="s">
        <v>826</v>
      </c>
      <c r="M378" s="535" t="s">
        <v>827</v>
      </c>
      <c r="N378" s="15" t="s">
        <v>577</v>
      </c>
      <c r="O378" s="15" t="s">
        <v>578</v>
      </c>
      <c r="P378" s="503" t="s">
        <v>624</v>
      </c>
      <c r="Q378" s="15">
        <v>0</v>
      </c>
      <c r="R378" s="15">
        <v>4</v>
      </c>
      <c r="S378" s="479">
        <v>4</v>
      </c>
      <c r="T378" s="15">
        <v>6</v>
      </c>
      <c r="U378" s="471"/>
      <c r="V378" s="550">
        <v>20</v>
      </c>
      <c r="W378" s="497">
        <v>22299955</v>
      </c>
      <c r="X378" s="566" t="s">
        <v>209</v>
      </c>
      <c r="Y378" s="15" t="s">
        <v>196</v>
      </c>
      <c r="Z378" s="15"/>
      <c r="AA378" s="15"/>
      <c r="AB378" s="15"/>
      <c r="AC378" s="493"/>
      <c r="AD378" s="15"/>
      <c r="AE378" s="479"/>
      <c r="AF378" s="497"/>
      <c r="AG378" s="497"/>
      <c r="AH378" s="15" t="s">
        <v>100</v>
      </c>
      <c r="AI378" s="15">
        <v>4</v>
      </c>
      <c r="AJ378" s="15">
        <v>20</v>
      </c>
      <c r="AK378" s="15">
        <v>10</v>
      </c>
      <c r="AL378" s="15">
        <v>23</v>
      </c>
      <c r="AM378" s="15">
        <v>30</v>
      </c>
      <c r="AN378" s="490">
        <f>IF(AJ378="",S378,ROUND(((((AL378/24)+(AM378/1440))-((AJ378/24)+(AK378/1440)))*1440/50),5))</f>
        <v>4</v>
      </c>
      <c r="AO378" s="491">
        <f>AJ378/24+AK378/1440</f>
        <v>0.84027777777777779</v>
      </c>
      <c r="AP378" s="491">
        <f>AL378/24+AM378/1440</f>
        <v>0.97916666666666674</v>
      </c>
      <c r="AQ378" s="23" t="str" cm="1">
        <f t="array" ref="AQ378">IF(X378="","",IF(SUMPRODUCT((X378=$X$7:$X$2085)*(AI378=$AI$7:$AI$2085)*(AO378=$AO$7:$AO$2085)*(AP378=$AP$7:$AP$2085)*(ROW($X$7:$X$2085)&lt;&gt;ROW(X378))*((S378=0)*($S$7:$S$2085&gt;0)+(S378&gt;0)*($S$7:$S$2085=0)))&gt;0,"SALONES UNIDOS",IF(SUMPRODUCT((X378=$X$7:$X$2085)*(AI378=$AI$7:$AI$2085)*((AO378&lt;$AP$7:$AP$2085)*(AP378&gt;$AO$7:$AO$2085))*(ROW($X$7:$X$2085)&lt;&gt;ROW(X378)))&gt;0,"Cruzado","Sin cruce")))</f>
        <v>Sin cruce</v>
      </c>
      <c r="AR378" s="23" t="str" cm="1">
        <f t="array" ref="AR378">IF(AE378="","",IF(SUMPRODUCT((AE378=$AE$7:$AE$2085)*(AI378=$AI$7:$AI$2085)*(AO378=$AO$7:$AO$2085)*(AP378=$AP$7:$AP$2085)*(ROW($AE$7:$AE$2085)&lt;&gt;ROW(AE378))*((S378=0)*($S$7:$S$2085&gt;0)+(S378&gt;0)*($S$7:$S$2085=0)))&gt;0,"SALONES UNIDOS",IF(SUMPRODUCT((AE378=$AE$7:$AE$2085)*(AI378=$AI$7:$AI$2085)*((AO378&lt;$AP$7:$AP$2085)*(AP378&gt;$AO$7:$AO$2085))*(ROW($AE$7:$AE$2085)&lt;&gt;ROW(AE378)))&gt;0,"Cruzado","Sin cruce")))</f>
        <v/>
      </c>
      <c r="AS378" s="94" t="str">
        <f t="shared" si="6"/>
        <v>OB10FILIALA</v>
      </c>
      <c r="AT378" s="94" t="str" cm="1">
        <f t="array" ref="AT378">IF(AS378="","",IF(SUMPRODUCT((AS378=$AS$7:$AS$2085)*(AI378=$AI$7:$AI$2085)*(AO378=$AO$7:$AO$2085)*(AP378=$AP$7:$AP$2085)*(ROW($AS$7:$AS$2085)&lt;&gt;ROW(AS378))*((S378=0)*($S$7:$S$2085&gt;0)+(S378&gt;0)*($S$7:$S$2085=0)))&gt;0,"SALONES UNIDOS",IF(SUMPRODUCT((AS378=$AS$7:$AS$2085)*(AI378=$AI$7:$AI$2085)*((AO378&lt;$AP$7:$AP$2085)*(AP378&gt;$AO$7:$AO$2085))*(ROW($AS$7:$AS$2085)&lt;&gt;ROW(AS378)))&gt;0,"Cruzado","Sin cruce")))</f>
        <v>Sin cruce</v>
      </c>
    </row>
    <row r="379" spans="3:46" s="9" customFormat="1" ht="18.75" hidden="1" customHeight="1">
      <c r="C379" s="496" t="s">
        <v>572</v>
      </c>
      <c r="D379" s="479" t="s">
        <v>828</v>
      </c>
      <c r="E379" s="479">
        <v>20261</v>
      </c>
      <c r="F379" s="497" t="s">
        <v>38</v>
      </c>
      <c r="G379" s="497" t="s">
        <v>80</v>
      </c>
      <c r="H379" s="497" t="s">
        <v>90</v>
      </c>
      <c r="I379" s="497">
        <v>1</v>
      </c>
      <c r="J379" s="498" t="s">
        <v>574</v>
      </c>
      <c r="K379" s="497" t="s">
        <v>41</v>
      </c>
      <c r="L379" s="499" t="s">
        <v>829</v>
      </c>
      <c r="M379" s="533" t="s">
        <v>754</v>
      </c>
      <c r="N379" s="479" t="s">
        <v>830</v>
      </c>
      <c r="O379" s="479" t="s">
        <v>831</v>
      </c>
      <c r="P379" s="497" t="s">
        <v>579</v>
      </c>
      <c r="Q379" s="488">
        <v>0</v>
      </c>
      <c r="R379" s="488">
        <v>2</v>
      </c>
      <c r="S379" s="479">
        <v>2</v>
      </c>
      <c r="T379" s="479">
        <v>3</v>
      </c>
      <c r="U379" s="469"/>
      <c r="V379" s="546">
        <v>20</v>
      </c>
      <c r="W379" s="481">
        <v>42714271</v>
      </c>
      <c r="X379" s="563" t="s">
        <v>304</v>
      </c>
      <c r="Y379" s="479" t="s">
        <v>579</v>
      </c>
      <c r="Z379" s="479"/>
      <c r="AA379" s="497"/>
      <c r="AB379" s="497"/>
      <c r="AC379" s="493"/>
      <c r="AD379" s="497"/>
      <c r="AE379" s="480" t="s">
        <v>640</v>
      </c>
      <c r="AF379" s="497"/>
      <c r="AG379" s="497"/>
      <c r="AH379" s="497" t="s">
        <v>100</v>
      </c>
      <c r="AI379" s="480">
        <v>1</v>
      </c>
      <c r="AJ379" s="480">
        <v>11</v>
      </c>
      <c r="AK379" s="480">
        <v>50</v>
      </c>
      <c r="AL379" s="480">
        <v>13</v>
      </c>
      <c r="AM379" s="480">
        <v>30</v>
      </c>
      <c r="AN379" s="490">
        <f>IF(AJ379="",S379,ROUND(((((AL379/24)+(AM379/1440))-((AJ379/24)+(AK379/1440)))*1440/50),5))</f>
        <v>2</v>
      </c>
      <c r="AO379" s="491">
        <f>AJ379/24+AK379/1440</f>
        <v>0.49305555555555552</v>
      </c>
      <c r="AP379" s="491">
        <f>AL379/24+AM379/1440</f>
        <v>0.5625</v>
      </c>
      <c r="AQ379" s="23" t="str" cm="1">
        <f t="array" ref="AQ379">IF(X379="","",IF(SUMPRODUCT((X379=$X$7:$X$2085)*(AI379=$AI$7:$AI$2085)*(AO379=$AO$7:$AO$2085)*(AP379=$AP$7:$AP$2085)*(ROW($X$7:$X$2085)&lt;&gt;ROW(X379))*((S379=0)*($S$7:$S$2085&gt;0)+(S379&gt;0)*($S$7:$S$2085=0)))&gt;0,"SALONES UNIDOS",IF(SUMPRODUCT((X379=$X$7:$X$2085)*(AI379=$AI$7:$AI$2085)*((AO379&lt;$AP$7:$AP$2085)*(AP379&gt;$AO$7:$AO$2085))*(ROW($X$7:$X$2085)&lt;&gt;ROW(X379)))&gt;0,"Cruzado","Sin cruce")))</f>
        <v>Sin cruce</v>
      </c>
      <c r="AR379" s="23" t="str" cm="1">
        <f t="array" ref="AR379">IF(AE379="","",IF(SUMPRODUCT((AE379=$AE$7:$AE$2085)*(AI379=$AI$7:$AI$2085)*(AO379=$AO$7:$AO$2085)*(AP379=$AP$7:$AP$2085)*(ROW($AE$7:$AE$2085)&lt;&gt;ROW(AE379))*((S379=0)*($S$7:$S$2085&gt;0)+(S379&gt;0)*($S$7:$S$2085=0)))&gt;0,"SALONES UNIDOS",IF(SUMPRODUCT((AE379=$AE$7:$AE$2085)*(AI379=$AI$7:$AI$2085)*((AO379&lt;$AP$7:$AP$2085)*(AP379&gt;$AO$7:$AO$2085))*(ROW($AE$7:$AE$2085)&lt;&gt;ROW(AE379)))&gt;0,"Cruzado","Sin cruce")))</f>
        <v>Sin cruce</v>
      </c>
      <c r="AS379" s="94" t="str">
        <f t="shared" si="6"/>
        <v>PS1FILIALA</v>
      </c>
      <c r="AT379" s="94" t="str" cm="1">
        <f t="array" ref="AT379">IF(AS379="","",IF(SUMPRODUCT((AS379=$AS$7:$AS$2085)*(AI379=$AI$7:$AI$2085)*(AO379=$AO$7:$AO$2085)*(AP379=$AP$7:$AP$2085)*(ROW($AS$7:$AS$2085)&lt;&gt;ROW(AS379))*((S379=0)*($S$7:$S$2085&gt;0)+(S379&gt;0)*($S$7:$S$2085=0)))&gt;0,"SALONES UNIDOS",IF(SUMPRODUCT((AS379=$AS$7:$AS$2085)*(AI379=$AI$7:$AI$2085)*((AO379&lt;$AP$7:$AP$2085)*(AP379&gt;$AO$7:$AO$2085))*(ROW($AS$7:$AS$2085)&lt;&gt;ROW(AS379)))&gt;0,"Cruzado","Sin cruce")))</f>
        <v>Sin cruce</v>
      </c>
    </row>
    <row r="380" spans="3:46" s="9" customFormat="1" ht="18.75" hidden="1" customHeight="1">
      <c r="C380" s="496" t="s">
        <v>572</v>
      </c>
      <c r="D380" s="479" t="s">
        <v>828</v>
      </c>
      <c r="E380" s="479">
        <v>20261</v>
      </c>
      <c r="F380" s="497" t="s">
        <v>38</v>
      </c>
      <c r="G380" s="497" t="s">
        <v>80</v>
      </c>
      <c r="H380" s="497" t="s">
        <v>90</v>
      </c>
      <c r="I380" s="497">
        <v>1</v>
      </c>
      <c r="J380" s="498" t="s">
        <v>583</v>
      </c>
      <c r="K380" s="497" t="s">
        <v>41</v>
      </c>
      <c r="L380" s="499" t="s">
        <v>829</v>
      </c>
      <c r="M380" s="533" t="s">
        <v>754</v>
      </c>
      <c r="N380" s="479" t="s">
        <v>830</v>
      </c>
      <c r="O380" s="479" t="s">
        <v>831</v>
      </c>
      <c r="P380" s="497" t="s">
        <v>579</v>
      </c>
      <c r="Q380" s="479">
        <v>0</v>
      </c>
      <c r="R380" s="479">
        <v>2</v>
      </c>
      <c r="S380" s="479">
        <v>2</v>
      </c>
      <c r="T380" s="479">
        <v>3</v>
      </c>
      <c r="U380" s="469"/>
      <c r="V380" s="547">
        <v>20</v>
      </c>
      <c r="W380" s="481">
        <v>42714271</v>
      </c>
      <c r="X380" s="563" t="s">
        <v>304</v>
      </c>
      <c r="Y380" s="479" t="s">
        <v>579</v>
      </c>
      <c r="Z380" s="479"/>
      <c r="AA380" s="497"/>
      <c r="AB380" s="497"/>
      <c r="AC380" s="493"/>
      <c r="AD380" s="497"/>
      <c r="AE380" s="480" t="s">
        <v>640</v>
      </c>
      <c r="AF380" s="497"/>
      <c r="AG380" s="497"/>
      <c r="AH380" s="497" t="s">
        <v>100</v>
      </c>
      <c r="AI380" s="480">
        <v>1</v>
      </c>
      <c r="AJ380" s="480">
        <v>13</v>
      </c>
      <c r="AK380" s="480">
        <v>30</v>
      </c>
      <c r="AL380" s="480">
        <v>15</v>
      </c>
      <c r="AM380" s="480">
        <v>10</v>
      </c>
      <c r="AN380" s="490">
        <f>IF(AJ380="",S380,ROUND(((((AL380/24)+(AM380/1440))-((AJ380/24)+(AK380/1440)))*1440/50),5))</f>
        <v>2</v>
      </c>
      <c r="AO380" s="491">
        <f>AJ380/24+AK380/1440</f>
        <v>0.5625</v>
      </c>
      <c r="AP380" s="491">
        <f>AL380/24+AM380/1440</f>
        <v>0.63194444444444442</v>
      </c>
      <c r="AQ380" s="23" t="str" cm="1">
        <f t="array" ref="AQ380">IF(X380="","",IF(SUMPRODUCT((X380=$X$7:$X$2085)*(AI380=$AI$7:$AI$2085)*(AO380=$AO$7:$AO$2085)*(AP380=$AP$7:$AP$2085)*(ROW($X$7:$X$2085)&lt;&gt;ROW(X380))*((S380=0)*($S$7:$S$2085&gt;0)+(S380&gt;0)*($S$7:$S$2085=0)))&gt;0,"SALONES UNIDOS",IF(SUMPRODUCT((X380=$X$7:$X$2085)*(AI380=$AI$7:$AI$2085)*((AO380&lt;$AP$7:$AP$2085)*(AP380&gt;$AO$7:$AO$2085))*(ROW($X$7:$X$2085)&lt;&gt;ROW(X380)))&gt;0,"Cruzado","Sin cruce")))</f>
        <v>Sin cruce</v>
      </c>
      <c r="AR380" s="23" t="str" cm="1">
        <f t="array" ref="AR380">IF(AE380="","",IF(SUMPRODUCT((AE380=$AE$7:$AE$2085)*(AI380=$AI$7:$AI$2085)*(AO380=$AO$7:$AO$2085)*(AP380=$AP$7:$AP$2085)*(ROW($AE$7:$AE$2085)&lt;&gt;ROW(AE380))*((S380=0)*($S$7:$S$2085&gt;0)+(S380&gt;0)*($S$7:$S$2085=0)))&gt;0,"SALONES UNIDOS",IF(SUMPRODUCT((AE380=$AE$7:$AE$2085)*(AI380=$AI$7:$AI$2085)*((AO380&lt;$AP$7:$AP$2085)*(AP380&gt;$AO$7:$AO$2085))*(ROW($AE$7:$AE$2085)&lt;&gt;ROW(AE380)))&gt;0,"Cruzado","Sin cruce")))</f>
        <v>Sin cruce</v>
      </c>
      <c r="AS380" s="94" t="str">
        <f t="shared" si="6"/>
        <v>PS1FILIALA</v>
      </c>
      <c r="AT380" s="94" t="str" cm="1">
        <f t="array" ref="AT380">IF(AS380="","",IF(SUMPRODUCT((AS380=$AS$7:$AS$2085)*(AI380=$AI$7:$AI$2085)*(AO380=$AO$7:$AO$2085)*(AP380=$AP$7:$AP$2085)*(ROW($AS$7:$AS$2085)&lt;&gt;ROW(AS380))*((S380=0)*($S$7:$S$2085&gt;0)+(S380&gt;0)*($S$7:$S$2085=0)))&gt;0,"SALONES UNIDOS",IF(SUMPRODUCT((AS380=$AS$7:$AS$2085)*(AI380=$AI$7:$AI$2085)*((AO380&lt;$AP$7:$AP$2085)*(AP380&gt;$AO$7:$AO$2085))*(ROW($AS$7:$AS$2085)&lt;&gt;ROW(AS380)))&gt;0,"Cruzado","Sin cruce")))</f>
        <v>Sin cruce</v>
      </c>
    </row>
    <row r="381" spans="3:46" s="9" customFormat="1" ht="18.75" hidden="1" customHeight="1">
      <c r="C381" s="496" t="s">
        <v>572</v>
      </c>
      <c r="D381" s="479" t="s">
        <v>828</v>
      </c>
      <c r="E381" s="479">
        <v>20261</v>
      </c>
      <c r="F381" s="497" t="s">
        <v>38</v>
      </c>
      <c r="G381" s="497" t="s">
        <v>80</v>
      </c>
      <c r="H381" s="497" t="s">
        <v>90</v>
      </c>
      <c r="I381" s="497">
        <v>1</v>
      </c>
      <c r="J381" s="498" t="s">
        <v>41</v>
      </c>
      <c r="K381" s="497" t="s">
        <v>41</v>
      </c>
      <c r="L381" s="499" t="s">
        <v>829</v>
      </c>
      <c r="M381" s="533" t="s">
        <v>754</v>
      </c>
      <c r="N381" s="479" t="s">
        <v>830</v>
      </c>
      <c r="O381" s="479" t="s">
        <v>831</v>
      </c>
      <c r="P381" s="497" t="s">
        <v>579</v>
      </c>
      <c r="Q381" s="488">
        <v>2</v>
      </c>
      <c r="R381" s="488">
        <v>0</v>
      </c>
      <c r="S381" s="479">
        <v>2</v>
      </c>
      <c r="T381" s="479">
        <v>3</v>
      </c>
      <c r="U381" s="469"/>
      <c r="V381" s="546">
        <v>40</v>
      </c>
      <c r="W381" s="481">
        <v>42714271</v>
      </c>
      <c r="X381" s="563" t="s">
        <v>304</v>
      </c>
      <c r="Y381" s="479" t="s">
        <v>579</v>
      </c>
      <c r="Z381" s="479"/>
      <c r="AA381" s="497"/>
      <c r="AB381" s="497"/>
      <c r="AC381" s="481" t="s">
        <v>762</v>
      </c>
      <c r="AD381" s="497"/>
      <c r="AE381" s="479"/>
      <c r="AF381" s="497"/>
      <c r="AG381" s="497"/>
      <c r="AH381" s="497" t="s">
        <v>582</v>
      </c>
      <c r="AI381" s="480">
        <v>1</v>
      </c>
      <c r="AJ381" s="480">
        <v>15</v>
      </c>
      <c r="AK381" s="480">
        <v>10</v>
      </c>
      <c r="AL381" s="480">
        <v>16</v>
      </c>
      <c r="AM381" s="480">
        <v>50</v>
      </c>
      <c r="AN381" s="490">
        <f>IF(AJ381="",S381,ROUND(((((AL381/24)+(AM381/1440))-((AJ381/24)+(AK381/1440)))*1440/50),5))</f>
        <v>2</v>
      </c>
      <c r="AO381" s="491">
        <f>AJ381/24+AK381/1440</f>
        <v>0.63194444444444442</v>
      </c>
      <c r="AP381" s="491">
        <f>AL381/24+AM381/1440</f>
        <v>0.70138888888888884</v>
      </c>
      <c r="AQ381" s="23" t="str" cm="1">
        <f t="array" ref="AQ381">IF(X381="","",IF(SUMPRODUCT((X381=$X$7:$X$2085)*(AI381=$AI$7:$AI$2085)*(AO381=$AO$7:$AO$2085)*(AP381=$AP$7:$AP$2085)*(ROW($X$7:$X$2085)&lt;&gt;ROW(X381))*((S381=0)*($S$7:$S$2085&gt;0)+(S381&gt;0)*($S$7:$S$2085=0)))&gt;0,"SALONES UNIDOS",IF(SUMPRODUCT((X381=$X$7:$X$2085)*(AI381=$AI$7:$AI$2085)*((AO381&lt;$AP$7:$AP$2085)*(AP381&gt;$AO$7:$AO$2085))*(ROW($X$7:$X$2085)&lt;&gt;ROW(X381)))&gt;0,"Cruzado","Sin cruce")))</f>
        <v>Sin cruce</v>
      </c>
      <c r="AR381" s="23" t="str" cm="1">
        <f t="array" ref="AR381">IF(AE381="","",IF(SUMPRODUCT((AE381=$AE$7:$AE$2085)*(AI381=$AI$7:$AI$2085)*(AO381=$AO$7:$AO$2085)*(AP381=$AP$7:$AP$2085)*(ROW($AE$7:$AE$2085)&lt;&gt;ROW(AE381))*((S381=0)*($S$7:$S$2085&gt;0)+(S381&gt;0)*($S$7:$S$2085=0)))&gt;0,"SALONES UNIDOS",IF(SUMPRODUCT((AE381=$AE$7:$AE$2085)*(AI381=$AI$7:$AI$2085)*((AO381&lt;$AP$7:$AP$2085)*(AP381&gt;$AO$7:$AO$2085))*(ROW($AE$7:$AE$2085)&lt;&gt;ROW(AE381)))&gt;0,"Cruzado","Sin cruce")))</f>
        <v/>
      </c>
      <c r="AS381" s="94" t="str">
        <f t="shared" si="6"/>
        <v>PS1FILIALA</v>
      </c>
      <c r="AT381" s="94" t="str" cm="1">
        <f t="array" ref="AT381">IF(AS381="","",IF(SUMPRODUCT((AS381=$AS$7:$AS$2085)*(AI381=$AI$7:$AI$2085)*(AO381=$AO$7:$AO$2085)*(AP381=$AP$7:$AP$2085)*(ROW($AS$7:$AS$2085)&lt;&gt;ROW(AS381))*((S381=0)*($S$7:$S$2085&gt;0)+(S381&gt;0)*($S$7:$S$2085=0)))&gt;0,"SALONES UNIDOS",IF(SUMPRODUCT((AS381=$AS$7:$AS$2085)*(AI381=$AI$7:$AI$2085)*((AO381&lt;$AP$7:$AP$2085)*(AP381&gt;$AO$7:$AO$2085))*(ROW($AS$7:$AS$2085)&lt;&gt;ROW(AS381)))&gt;0,"Cruzado","Sin cruce")))</f>
        <v>Sin cruce</v>
      </c>
    </row>
    <row r="382" spans="3:46" s="9" customFormat="1" ht="18.75" hidden="1" customHeight="1">
      <c r="C382" s="496" t="s">
        <v>572</v>
      </c>
      <c r="D382" s="479" t="s">
        <v>828</v>
      </c>
      <c r="E382" s="479">
        <v>20261</v>
      </c>
      <c r="F382" s="497" t="s">
        <v>38</v>
      </c>
      <c r="G382" s="497" t="s">
        <v>80</v>
      </c>
      <c r="H382" s="497" t="s">
        <v>90</v>
      </c>
      <c r="I382" s="497">
        <v>1</v>
      </c>
      <c r="J382" s="497" t="s">
        <v>41</v>
      </c>
      <c r="K382" s="497" t="s">
        <v>41</v>
      </c>
      <c r="L382" s="499" t="s">
        <v>832</v>
      </c>
      <c r="M382" s="533" t="s">
        <v>585</v>
      </c>
      <c r="N382" s="479" t="s">
        <v>586</v>
      </c>
      <c r="O382" s="479" t="s">
        <v>831</v>
      </c>
      <c r="P382" s="497" t="s">
        <v>579</v>
      </c>
      <c r="Q382" s="479">
        <v>2</v>
      </c>
      <c r="R382" s="479">
        <v>2</v>
      </c>
      <c r="S382" s="479">
        <v>4</v>
      </c>
      <c r="T382" s="479">
        <v>3</v>
      </c>
      <c r="U382" s="469"/>
      <c r="V382" s="547">
        <v>40</v>
      </c>
      <c r="W382" s="497">
        <v>42657141</v>
      </c>
      <c r="X382" s="562" t="s">
        <v>260</v>
      </c>
      <c r="Y382" s="479" t="s">
        <v>579</v>
      </c>
      <c r="Z382" s="479"/>
      <c r="AA382" s="497"/>
      <c r="AB382" s="497"/>
      <c r="AC382" s="497" t="s">
        <v>787</v>
      </c>
      <c r="AD382" s="497"/>
      <c r="AE382" s="479"/>
      <c r="AF382" s="497"/>
      <c r="AG382" s="497"/>
      <c r="AH382" s="497" t="s">
        <v>203</v>
      </c>
      <c r="AI382" s="479">
        <v>5</v>
      </c>
      <c r="AJ382" s="479">
        <v>7</v>
      </c>
      <c r="AK382" s="479">
        <v>40</v>
      </c>
      <c r="AL382" s="479">
        <v>11</v>
      </c>
      <c r="AM382" s="479">
        <v>0</v>
      </c>
      <c r="AN382" s="490">
        <f>IF(AJ382="",S382,ROUND(((((AL382/24)+(AM382/1440))-((AJ382/24)+(AK382/1440)))*1440/50),5))</f>
        <v>4</v>
      </c>
      <c r="AO382" s="491">
        <f>AJ382/24+AK382/1440</f>
        <v>0.31944444444444448</v>
      </c>
      <c r="AP382" s="491">
        <f>AL382/24+AM382/1440</f>
        <v>0.45833333333333331</v>
      </c>
      <c r="AQ382" s="23" t="str" cm="1">
        <f t="array" ref="AQ382">IF(X382="","",IF(SUMPRODUCT((X382=$X$7:$X$2085)*(AI382=$AI$7:$AI$2085)*(AO382=$AO$7:$AO$2085)*(AP382=$AP$7:$AP$2085)*(ROW($X$7:$X$2085)&lt;&gt;ROW(X382))*((S382=0)*($S$7:$S$2085&gt;0)+(S382&gt;0)*($S$7:$S$2085=0)))&gt;0,"SALONES UNIDOS",IF(SUMPRODUCT((X382=$X$7:$X$2085)*(AI382=$AI$7:$AI$2085)*((AO382&lt;$AP$7:$AP$2085)*(AP382&gt;$AO$7:$AO$2085))*(ROW($X$7:$X$2085)&lt;&gt;ROW(X382)))&gt;0,"Cruzado","Sin cruce")))</f>
        <v>Sin cruce</v>
      </c>
      <c r="AR382" s="23" t="str" cm="1">
        <f t="array" ref="AR382">IF(AE382="","",IF(SUMPRODUCT((AE382=$AE$7:$AE$2085)*(AI382=$AI$7:$AI$2085)*(AO382=$AO$7:$AO$2085)*(AP382=$AP$7:$AP$2085)*(ROW($AE$7:$AE$2085)&lt;&gt;ROW(AE382))*((S382=0)*($S$7:$S$2085&gt;0)+(S382&gt;0)*($S$7:$S$2085=0)))&gt;0,"SALONES UNIDOS",IF(SUMPRODUCT((AE382=$AE$7:$AE$2085)*(AI382=$AI$7:$AI$2085)*((AO382&lt;$AP$7:$AP$2085)*(AP382&gt;$AO$7:$AO$2085))*(ROW($AE$7:$AE$2085)&lt;&gt;ROW(AE382)))&gt;0,"Cruzado","Sin cruce")))</f>
        <v/>
      </c>
      <c r="AS382" s="94" t="str">
        <f t="shared" si="6"/>
        <v>PS1FILIALA</v>
      </c>
      <c r="AT382" s="94" t="str" cm="1">
        <f t="array" ref="AT382">IF(AS382="","",IF(SUMPRODUCT((AS382=$AS$7:$AS$2085)*(AI382=$AI$7:$AI$2085)*(AO382=$AO$7:$AO$2085)*(AP382=$AP$7:$AP$2085)*(ROW($AS$7:$AS$2085)&lt;&gt;ROW(AS382))*((S382=0)*($S$7:$S$2085&gt;0)+(S382&gt;0)*($S$7:$S$2085=0)))&gt;0,"SALONES UNIDOS",IF(SUMPRODUCT((AS382=$AS$7:$AS$2085)*(AI382=$AI$7:$AI$2085)*((AO382&lt;$AP$7:$AP$2085)*(AP382&gt;$AO$7:$AO$2085))*(ROW($AS$7:$AS$2085)&lt;&gt;ROW(AS382)))&gt;0,"Cruzado","Sin cruce")))</f>
        <v>Sin cruce</v>
      </c>
    </row>
    <row r="383" spans="3:46" s="9" customFormat="1" ht="18.75" hidden="1" customHeight="1">
      <c r="C383" s="496" t="s">
        <v>572</v>
      </c>
      <c r="D383" s="479" t="s">
        <v>828</v>
      </c>
      <c r="E383" s="479">
        <v>20261</v>
      </c>
      <c r="F383" s="497" t="s">
        <v>38</v>
      </c>
      <c r="G383" s="497" t="s">
        <v>80</v>
      </c>
      <c r="H383" s="497" t="s">
        <v>90</v>
      </c>
      <c r="I383" s="497">
        <v>1</v>
      </c>
      <c r="J383" s="497" t="s">
        <v>41</v>
      </c>
      <c r="K383" s="497" t="s">
        <v>41</v>
      </c>
      <c r="L383" s="499" t="s">
        <v>833</v>
      </c>
      <c r="M383" s="533" t="s">
        <v>834</v>
      </c>
      <c r="N383" s="479" t="s">
        <v>830</v>
      </c>
      <c r="O383" s="479" t="s">
        <v>831</v>
      </c>
      <c r="P383" s="497" t="s">
        <v>579</v>
      </c>
      <c r="Q383" s="479">
        <v>2</v>
      </c>
      <c r="R383" s="479">
        <v>2</v>
      </c>
      <c r="S383" s="479">
        <v>4</v>
      </c>
      <c r="T383" s="479">
        <v>3</v>
      </c>
      <c r="U383" s="469"/>
      <c r="V383" s="547">
        <v>40</v>
      </c>
      <c r="W383" s="497">
        <v>71472171</v>
      </c>
      <c r="X383" s="562" t="s">
        <v>262</v>
      </c>
      <c r="Y383" s="479" t="s">
        <v>579</v>
      </c>
      <c r="Z383" s="479"/>
      <c r="AA383" s="497"/>
      <c r="AB383" s="497"/>
      <c r="AC383" s="497" t="s">
        <v>762</v>
      </c>
      <c r="AD383" s="497"/>
      <c r="AE383" s="479"/>
      <c r="AF383" s="497"/>
      <c r="AG383" s="497"/>
      <c r="AH383" s="497" t="s">
        <v>203</v>
      </c>
      <c r="AI383" s="479">
        <v>1</v>
      </c>
      <c r="AJ383" s="479">
        <v>7</v>
      </c>
      <c r="AK383" s="479">
        <v>40</v>
      </c>
      <c r="AL383" s="479">
        <v>11</v>
      </c>
      <c r="AM383" s="479">
        <v>0</v>
      </c>
      <c r="AN383" s="490">
        <f>IF(AJ383="",S383,ROUND(((((AL383/24)+(AM383/1440))-((AJ383/24)+(AK383/1440)))*1440/50),5))</f>
        <v>4</v>
      </c>
      <c r="AO383" s="491">
        <f>AJ383/24+AK383/1440</f>
        <v>0.31944444444444448</v>
      </c>
      <c r="AP383" s="491">
        <f>AL383/24+AM383/1440</f>
        <v>0.45833333333333331</v>
      </c>
      <c r="AQ383" s="23" t="str" cm="1">
        <f t="array" ref="AQ383">IF(X383="","",IF(SUMPRODUCT((X383=$X$7:$X$2085)*(AI383=$AI$7:$AI$2085)*(AO383=$AO$7:$AO$2085)*(AP383=$AP$7:$AP$2085)*(ROW($X$7:$X$2085)&lt;&gt;ROW(X383))*((S383=0)*($S$7:$S$2085&gt;0)+(S383&gt;0)*($S$7:$S$2085=0)))&gt;0,"SALONES UNIDOS",IF(SUMPRODUCT((X383=$X$7:$X$2085)*(AI383=$AI$7:$AI$2085)*((AO383&lt;$AP$7:$AP$2085)*(AP383&gt;$AO$7:$AO$2085))*(ROW($X$7:$X$2085)&lt;&gt;ROW(X383)))&gt;0,"Cruzado","Sin cruce")))</f>
        <v>Sin cruce</v>
      </c>
      <c r="AR383" s="23" t="str" cm="1">
        <f t="array" ref="AR383">IF(AE383="","",IF(SUMPRODUCT((AE383=$AE$7:$AE$2085)*(AI383=$AI$7:$AI$2085)*(AO383=$AO$7:$AO$2085)*(AP383=$AP$7:$AP$2085)*(ROW($AE$7:$AE$2085)&lt;&gt;ROW(AE383))*((S383=0)*($S$7:$S$2085&gt;0)+(S383&gt;0)*($S$7:$S$2085=0)))&gt;0,"SALONES UNIDOS",IF(SUMPRODUCT((AE383=$AE$7:$AE$2085)*(AI383=$AI$7:$AI$2085)*((AO383&lt;$AP$7:$AP$2085)*(AP383&gt;$AO$7:$AO$2085))*(ROW($AE$7:$AE$2085)&lt;&gt;ROW(AE383)))&gt;0,"Cruzado","Sin cruce")))</f>
        <v/>
      </c>
      <c r="AS383" s="94" t="str">
        <f t="shared" si="6"/>
        <v>PS1FILIALA</v>
      </c>
      <c r="AT383" s="94" t="str" cm="1">
        <f t="array" ref="AT383">IF(AS383="","",IF(SUMPRODUCT((AS383=$AS$7:$AS$2085)*(AI383=$AI$7:$AI$2085)*(AO383=$AO$7:$AO$2085)*(AP383=$AP$7:$AP$2085)*(ROW($AS$7:$AS$2085)&lt;&gt;ROW(AS383))*((S383=0)*($S$7:$S$2085&gt;0)+(S383&gt;0)*($S$7:$S$2085=0)))&gt;0,"SALONES UNIDOS",IF(SUMPRODUCT((AS383=$AS$7:$AS$2085)*(AI383=$AI$7:$AI$2085)*((AO383&lt;$AP$7:$AP$2085)*(AP383&gt;$AO$7:$AO$2085))*(ROW($AS$7:$AS$2085)&lt;&gt;ROW(AS383)))&gt;0,"Cruzado","Sin cruce")))</f>
        <v>Sin cruce</v>
      </c>
    </row>
    <row r="384" spans="3:46" s="9" customFormat="1" ht="18.75" hidden="1" customHeight="1">
      <c r="C384" s="496" t="s">
        <v>572</v>
      </c>
      <c r="D384" s="479" t="s">
        <v>828</v>
      </c>
      <c r="E384" s="479">
        <v>20261</v>
      </c>
      <c r="F384" s="497" t="s">
        <v>38</v>
      </c>
      <c r="G384" s="497" t="s">
        <v>80</v>
      </c>
      <c r="H384" s="497" t="s">
        <v>90</v>
      </c>
      <c r="I384" s="497">
        <v>1</v>
      </c>
      <c r="J384" s="497" t="s">
        <v>41</v>
      </c>
      <c r="K384" s="497" t="s">
        <v>41</v>
      </c>
      <c r="L384" s="499" t="s">
        <v>835</v>
      </c>
      <c r="M384" s="533" t="s">
        <v>591</v>
      </c>
      <c r="N384" s="479" t="s">
        <v>586</v>
      </c>
      <c r="O384" s="479" t="s">
        <v>831</v>
      </c>
      <c r="P384" s="497" t="s">
        <v>579</v>
      </c>
      <c r="Q384" s="479">
        <v>3</v>
      </c>
      <c r="R384" s="479">
        <v>2</v>
      </c>
      <c r="S384" s="479">
        <v>5</v>
      </c>
      <c r="T384" s="479">
        <v>4</v>
      </c>
      <c r="U384" s="469"/>
      <c r="V384" s="547">
        <v>40</v>
      </c>
      <c r="W384" s="497">
        <v>21416373</v>
      </c>
      <c r="X384" s="562" t="s">
        <v>222</v>
      </c>
      <c r="Y384" s="479" t="s">
        <v>579</v>
      </c>
      <c r="Z384" s="479"/>
      <c r="AA384" s="497"/>
      <c r="AB384" s="497"/>
      <c r="AC384" s="497" t="s">
        <v>762</v>
      </c>
      <c r="AD384" s="497"/>
      <c r="AE384" s="479"/>
      <c r="AF384" s="497"/>
      <c r="AG384" s="497"/>
      <c r="AH384" s="497" t="s">
        <v>203</v>
      </c>
      <c r="AI384" s="479">
        <v>4</v>
      </c>
      <c r="AJ384" s="479">
        <v>7</v>
      </c>
      <c r="AK384" s="479">
        <v>40</v>
      </c>
      <c r="AL384" s="479">
        <v>11</v>
      </c>
      <c r="AM384" s="479">
        <v>50</v>
      </c>
      <c r="AN384" s="490">
        <f>IF(AJ384="",S384,ROUND(((((AL384/24)+(AM384/1440))-((AJ384/24)+(AK384/1440)))*1440/50),5))</f>
        <v>5</v>
      </c>
      <c r="AO384" s="491">
        <f>AJ384/24+AK384/1440</f>
        <v>0.31944444444444448</v>
      </c>
      <c r="AP384" s="491">
        <f>AL384/24+AM384/1440</f>
        <v>0.49305555555555552</v>
      </c>
      <c r="AQ384" s="23" t="str" cm="1">
        <f t="array" ref="AQ384">IF(X384="","",IF(SUMPRODUCT((X384=$X$7:$X$2085)*(AI384=$AI$7:$AI$2085)*(AO384=$AO$7:$AO$2085)*(AP384=$AP$7:$AP$2085)*(ROW($X$7:$X$2085)&lt;&gt;ROW(X384))*((S384=0)*($S$7:$S$2085&gt;0)+(S384&gt;0)*($S$7:$S$2085=0)))&gt;0,"SALONES UNIDOS",IF(SUMPRODUCT((X384=$X$7:$X$2085)*(AI384=$AI$7:$AI$2085)*((AO384&lt;$AP$7:$AP$2085)*(AP384&gt;$AO$7:$AO$2085))*(ROW($X$7:$X$2085)&lt;&gt;ROW(X384)))&gt;0,"Cruzado","Sin cruce")))</f>
        <v>Sin cruce</v>
      </c>
      <c r="AR384" s="23" t="str" cm="1">
        <f t="array" ref="AR384">IF(AE384="","",IF(SUMPRODUCT((AE384=$AE$7:$AE$2085)*(AI384=$AI$7:$AI$2085)*(AO384=$AO$7:$AO$2085)*(AP384=$AP$7:$AP$2085)*(ROW($AE$7:$AE$2085)&lt;&gt;ROW(AE384))*((S384=0)*($S$7:$S$2085&gt;0)+(S384&gt;0)*($S$7:$S$2085=0)))&gt;0,"SALONES UNIDOS",IF(SUMPRODUCT((AE384=$AE$7:$AE$2085)*(AI384=$AI$7:$AI$2085)*((AO384&lt;$AP$7:$AP$2085)*(AP384&gt;$AO$7:$AO$2085))*(ROW($AE$7:$AE$2085)&lt;&gt;ROW(AE384)))&gt;0,"Cruzado","Sin cruce")))</f>
        <v/>
      </c>
      <c r="AS384" s="94" t="str">
        <f t="shared" si="6"/>
        <v>PS1FILIALA</v>
      </c>
      <c r="AT384" s="94" t="str" cm="1">
        <f t="array" ref="AT384">IF(AS384="","",IF(SUMPRODUCT((AS384=$AS$7:$AS$2085)*(AI384=$AI$7:$AI$2085)*(AO384=$AO$7:$AO$2085)*(AP384=$AP$7:$AP$2085)*(ROW($AS$7:$AS$2085)&lt;&gt;ROW(AS384))*((S384=0)*($S$7:$S$2085&gt;0)+(S384&gt;0)*($S$7:$S$2085=0)))&gt;0,"SALONES UNIDOS",IF(SUMPRODUCT((AS384=$AS$7:$AS$2085)*(AI384=$AI$7:$AI$2085)*((AO384&lt;$AP$7:$AP$2085)*(AP384&gt;$AO$7:$AO$2085))*(ROW($AS$7:$AS$2085)&lt;&gt;ROW(AS384)))&gt;0,"Cruzado","Sin cruce")))</f>
        <v>Sin cruce</v>
      </c>
    </row>
    <row r="385" spans="3:46" s="9" customFormat="1" ht="18.75" hidden="1" customHeight="1">
      <c r="C385" s="496" t="s">
        <v>572</v>
      </c>
      <c r="D385" s="479" t="s">
        <v>828</v>
      </c>
      <c r="E385" s="479">
        <v>20261</v>
      </c>
      <c r="F385" s="497" t="s">
        <v>38</v>
      </c>
      <c r="G385" s="497" t="s">
        <v>80</v>
      </c>
      <c r="H385" s="497" t="s">
        <v>90</v>
      </c>
      <c r="I385" s="497">
        <v>1</v>
      </c>
      <c r="J385" s="497" t="s">
        <v>41</v>
      </c>
      <c r="K385" s="497" t="s">
        <v>41</v>
      </c>
      <c r="L385" s="499" t="s">
        <v>836</v>
      </c>
      <c r="M385" s="533" t="s">
        <v>593</v>
      </c>
      <c r="N385" s="479" t="s">
        <v>586</v>
      </c>
      <c r="O385" s="479" t="s">
        <v>831</v>
      </c>
      <c r="P385" s="497" t="s">
        <v>579</v>
      </c>
      <c r="Q385" s="479">
        <v>3</v>
      </c>
      <c r="R385" s="479">
        <v>2</v>
      </c>
      <c r="S385" s="479">
        <v>5</v>
      </c>
      <c r="T385" s="479">
        <v>4</v>
      </c>
      <c r="U385" s="469"/>
      <c r="V385" s="547">
        <v>40</v>
      </c>
      <c r="W385" s="497">
        <v>7757185</v>
      </c>
      <c r="X385" s="562" t="s">
        <v>380</v>
      </c>
      <c r="Y385" s="479" t="s">
        <v>579</v>
      </c>
      <c r="Z385" s="479"/>
      <c r="AA385" s="497"/>
      <c r="AB385" s="497"/>
      <c r="AC385" s="497" t="s">
        <v>762</v>
      </c>
      <c r="AD385" s="497"/>
      <c r="AE385" s="479"/>
      <c r="AF385" s="497"/>
      <c r="AG385" s="497"/>
      <c r="AH385" s="497" t="s">
        <v>203</v>
      </c>
      <c r="AI385" s="479">
        <v>4</v>
      </c>
      <c r="AJ385" s="479">
        <v>12</v>
      </c>
      <c r="AK385" s="479">
        <v>40</v>
      </c>
      <c r="AL385" s="479">
        <v>16</v>
      </c>
      <c r="AM385" s="479">
        <v>50</v>
      </c>
      <c r="AN385" s="490">
        <f>IF(AJ385="",S385,ROUND(((((AL385/24)+(AM385/1440))-((AJ385/24)+(AK385/1440)))*1440/50),5))</f>
        <v>5</v>
      </c>
      <c r="AO385" s="491">
        <f>AJ385/24+AK385/1440</f>
        <v>0.52777777777777779</v>
      </c>
      <c r="AP385" s="491">
        <f>AL385/24+AM385/1440</f>
        <v>0.70138888888888884</v>
      </c>
      <c r="AQ385" s="23" t="str" cm="1">
        <f t="array" ref="AQ385">IF(X385="","",IF(SUMPRODUCT((X385=$X$7:$X$2085)*(AI385=$AI$7:$AI$2085)*(AO385=$AO$7:$AO$2085)*(AP385=$AP$7:$AP$2085)*(ROW($X$7:$X$2085)&lt;&gt;ROW(X385))*((S385=0)*($S$7:$S$2085&gt;0)+(S385&gt;0)*($S$7:$S$2085=0)))&gt;0,"SALONES UNIDOS",IF(SUMPRODUCT((X385=$X$7:$X$2085)*(AI385=$AI$7:$AI$2085)*((AO385&lt;$AP$7:$AP$2085)*(AP385&gt;$AO$7:$AO$2085))*(ROW($X$7:$X$2085)&lt;&gt;ROW(X385)))&gt;0,"Cruzado","Sin cruce")))</f>
        <v>Sin cruce</v>
      </c>
      <c r="AR385" s="23" t="str" cm="1">
        <f t="array" ref="AR385">IF(AE385="","",IF(SUMPRODUCT((AE385=$AE$7:$AE$2085)*(AI385=$AI$7:$AI$2085)*(AO385=$AO$7:$AO$2085)*(AP385=$AP$7:$AP$2085)*(ROW($AE$7:$AE$2085)&lt;&gt;ROW(AE385))*((S385=0)*($S$7:$S$2085&gt;0)+(S385&gt;0)*($S$7:$S$2085=0)))&gt;0,"SALONES UNIDOS",IF(SUMPRODUCT((AE385=$AE$7:$AE$2085)*(AI385=$AI$7:$AI$2085)*((AO385&lt;$AP$7:$AP$2085)*(AP385&gt;$AO$7:$AO$2085))*(ROW($AE$7:$AE$2085)&lt;&gt;ROW(AE385)))&gt;0,"Cruzado","Sin cruce")))</f>
        <v/>
      </c>
      <c r="AS385" s="94" t="str">
        <f t="shared" si="6"/>
        <v>PS1FILIALA</v>
      </c>
      <c r="AT385" s="94" t="str" cm="1">
        <f t="array" ref="AT385">IF(AS385="","",IF(SUMPRODUCT((AS385=$AS$7:$AS$2085)*(AI385=$AI$7:$AI$2085)*(AO385=$AO$7:$AO$2085)*(AP385=$AP$7:$AP$2085)*(ROW($AS$7:$AS$2085)&lt;&gt;ROW(AS385))*((S385=0)*($S$7:$S$2085&gt;0)+(S385&gt;0)*($S$7:$S$2085=0)))&gt;0,"SALONES UNIDOS",IF(SUMPRODUCT((AS385=$AS$7:$AS$2085)*(AI385=$AI$7:$AI$2085)*((AO385&lt;$AP$7:$AP$2085)*(AP385&gt;$AO$7:$AO$2085))*(ROW($AS$7:$AS$2085)&lt;&gt;ROW(AS385)))&gt;0,"Cruzado","Sin cruce")))</f>
        <v>Sin cruce</v>
      </c>
    </row>
    <row r="386" spans="3:46" s="9" customFormat="1" ht="18.75" hidden="1" customHeight="1">
      <c r="C386" s="496" t="s">
        <v>572</v>
      </c>
      <c r="D386" s="479" t="s">
        <v>828</v>
      </c>
      <c r="E386" s="479">
        <v>20261</v>
      </c>
      <c r="F386" s="497" t="s">
        <v>38</v>
      </c>
      <c r="G386" s="497" t="s">
        <v>80</v>
      </c>
      <c r="H386" s="497" t="s">
        <v>90</v>
      </c>
      <c r="I386" s="497">
        <v>1</v>
      </c>
      <c r="J386" s="497" t="s">
        <v>41</v>
      </c>
      <c r="K386" s="497" t="s">
        <v>41</v>
      </c>
      <c r="L386" s="499" t="s">
        <v>837</v>
      </c>
      <c r="M386" s="533" t="s">
        <v>595</v>
      </c>
      <c r="N386" s="479" t="s">
        <v>586</v>
      </c>
      <c r="O386" s="479" t="s">
        <v>831</v>
      </c>
      <c r="P386" s="497" t="s">
        <v>579</v>
      </c>
      <c r="Q386" s="479">
        <v>3</v>
      </c>
      <c r="R386" s="479">
        <v>2</v>
      </c>
      <c r="S386" s="479">
        <v>5</v>
      </c>
      <c r="T386" s="479">
        <v>4</v>
      </c>
      <c r="U386" s="469"/>
      <c r="V386" s="547">
        <v>40</v>
      </c>
      <c r="W386" s="497">
        <v>71819567</v>
      </c>
      <c r="X386" s="562" t="s">
        <v>226</v>
      </c>
      <c r="Y386" s="479" t="s">
        <v>579</v>
      </c>
      <c r="Z386" s="479"/>
      <c r="AA386" s="497"/>
      <c r="AB386" s="497"/>
      <c r="AC386" s="497" t="s">
        <v>762</v>
      </c>
      <c r="AD386" s="497"/>
      <c r="AE386" s="479"/>
      <c r="AF386" s="497"/>
      <c r="AG386" s="497"/>
      <c r="AH386" s="497" t="s">
        <v>203</v>
      </c>
      <c r="AI386" s="479">
        <v>3</v>
      </c>
      <c r="AJ386" s="479">
        <v>14</v>
      </c>
      <c r="AK386" s="479">
        <v>20</v>
      </c>
      <c r="AL386" s="479">
        <v>18</v>
      </c>
      <c r="AM386" s="479">
        <v>30</v>
      </c>
      <c r="AN386" s="490">
        <f>IF(AJ386="",S386,ROUND(((((AL386/24)+(AM386/1440))-((AJ386/24)+(AK386/1440)))*1440/50),5))</f>
        <v>5</v>
      </c>
      <c r="AO386" s="491">
        <f>AJ386/24+AK386/1440</f>
        <v>0.59722222222222221</v>
      </c>
      <c r="AP386" s="491">
        <f>AL386/24+AM386/1440</f>
        <v>0.77083333333333337</v>
      </c>
      <c r="AQ386" s="23" t="str" cm="1">
        <f t="array" ref="AQ386">IF(X386="","",IF(SUMPRODUCT((X386=$X$7:$X$2085)*(AI386=$AI$7:$AI$2085)*(AO386=$AO$7:$AO$2085)*(AP386=$AP$7:$AP$2085)*(ROW($X$7:$X$2085)&lt;&gt;ROW(X386))*((S386=0)*($S$7:$S$2085&gt;0)+(S386&gt;0)*($S$7:$S$2085=0)))&gt;0,"SALONES UNIDOS",IF(SUMPRODUCT((X386=$X$7:$X$2085)*(AI386=$AI$7:$AI$2085)*((AO386&lt;$AP$7:$AP$2085)*(AP386&gt;$AO$7:$AO$2085))*(ROW($X$7:$X$2085)&lt;&gt;ROW(X386)))&gt;0,"Cruzado","Sin cruce")))</f>
        <v>Sin cruce</v>
      </c>
      <c r="AR386" s="23" t="str" cm="1">
        <f t="array" ref="AR386">IF(AE386="","",IF(SUMPRODUCT((AE386=$AE$7:$AE$2085)*(AI386=$AI$7:$AI$2085)*(AO386=$AO$7:$AO$2085)*(AP386=$AP$7:$AP$2085)*(ROW($AE$7:$AE$2085)&lt;&gt;ROW(AE386))*((S386=0)*($S$7:$S$2085&gt;0)+(S386&gt;0)*($S$7:$S$2085=0)))&gt;0,"SALONES UNIDOS",IF(SUMPRODUCT((AE386=$AE$7:$AE$2085)*(AI386=$AI$7:$AI$2085)*((AO386&lt;$AP$7:$AP$2085)*(AP386&gt;$AO$7:$AO$2085))*(ROW($AE$7:$AE$2085)&lt;&gt;ROW(AE386)))&gt;0,"Cruzado","Sin cruce")))</f>
        <v/>
      </c>
      <c r="AS386" s="94" t="str">
        <f t="shared" si="6"/>
        <v>PS1FILIALA</v>
      </c>
      <c r="AT386" s="94" t="str" cm="1">
        <f t="array" ref="AT386">IF(AS386="","",IF(SUMPRODUCT((AS386=$AS$7:$AS$2085)*(AI386=$AI$7:$AI$2085)*(AO386=$AO$7:$AO$2085)*(AP386=$AP$7:$AP$2085)*(ROW($AS$7:$AS$2085)&lt;&gt;ROW(AS386))*((S386=0)*($S$7:$S$2085&gt;0)+(S386&gt;0)*($S$7:$S$2085=0)))&gt;0,"SALONES UNIDOS",IF(SUMPRODUCT((AS386=$AS$7:$AS$2085)*(AI386=$AI$7:$AI$2085)*((AO386&lt;$AP$7:$AP$2085)*(AP386&gt;$AO$7:$AO$2085))*(ROW($AS$7:$AS$2085)&lt;&gt;ROW(AS386)))&gt;0,"Cruzado","Sin cruce")))</f>
        <v>Sin cruce</v>
      </c>
    </row>
    <row r="387" spans="3:46" s="9" customFormat="1" ht="18.75" hidden="1" customHeight="1">
      <c r="C387" s="496" t="s">
        <v>572</v>
      </c>
      <c r="D387" s="479" t="s">
        <v>828</v>
      </c>
      <c r="E387" s="479">
        <v>20261</v>
      </c>
      <c r="F387" s="497" t="s">
        <v>38</v>
      </c>
      <c r="G387" s="497" t="s">
        <v>80</v>
      </c>
      <c r="H387" s="497" t="s">
        <v>90</v>
      </c>
      <c r="I387" s="497">
        <v>1</v>
      </c>
      <c r="J387" s="497" t="s">
        <v>51</v>
      </c>
      <c r="K387" s="497" t="s">
        <v>51</v>
      </c>
      <c r="L387" s="499" t="s">
        <v>829</v>
      </c>
      <c r="M387" s="533" t="s">
        <v>754</v>
      </c>
      <c r="N387" s="479" t="s">
        <v>830</v>
      </c>
      <c r="O387" s="479" t="s">
        <v>831</v>
      </c>
      <c r="P387" s="497" t="s">
        <v>579</v>
      </c>
      <c r="Q387" s="479">
        <v>2</v>
      </c>
      <c r="R387" s="479">
        <v>0</v>
      </c>
      <c r="S387" s="479">
        <v>2</v>
      </c>
      <c r="T387" s="479">
        <v>3</v>
      </c>
      <c r="U387" s="469"/>
      <c r="V387" s="547">
        <v>40</v>
      </c>
      <c r="W387" s="481">
        <v>70306751</v>
      </c>
      <c r="X387" s="563" t="s">
        <v>301</v>
      </c>
      <c r="Y387" s="479" t="s">
        <v>579</v>
      </c>
      <c r="Z387" s="479"/>
      <c r="AA387" s="497"/>
      <c r="AB387" s="497"/>
      <c r="AC387" s="497" t="s">
        <v>581</v>
      </c>
      <c r="AD387" s="497"/>
      <c r="AE387" s="479"/>
      <c r="AF387" s="497"/>
      <c r="AG387" s="497"/>
      <c r="AH387" s="497" t="s">
        <v>582</v>
      </c>
      <c r="AI387" s="480">
        <v>1</v>
      </c>
      <c r="AJ387" s="480">
        <v>21</v>
      </c>
      <c r="AK387" s="480">
        <v>50</v>
      </c>
      <c r="AL387" s="480">
        <v>23</v>
      </c>
      <c r="AM387" s="480">
        <v>30</v>
      </c>
      <c r="AN387" s="490">
        <f>IF(AJ387="",S387,ROUND(((((AL387/24)+(AM387/1440))-((AJ387/24)+(AK387/1440)))*1440/50),5))</f>
        <v>2</v>
      </c>
      <c r="AO387" s="491">
        <f>AJ387/24+AK387/1440</f>
        <v>0.90972222222222221</v>
      </c>
      <c r="AP387" s="491">
        <f>AL387/24+AM387/1440</f>
        <v>0.97916666666666674</v>
      </c>
      <c r="AQ387" s="23" t="str" cm="1">
        <f t="array" ref="AQ387">IF(X387="","",IF(SUMPRODUCT((X387=$X$7:$X$2085)*(AI387=$AI$7:$AI$2085)*(AO387=$AO$7:$AO$2085)*(AP387=$AP$7:$AP$2085)*(ROW($X$7:$X$2085)&lt;&gt;ROW(X387))*((S387=0)*($S$7:$S$2085&gt;0)+(S387&gt;0)*($S$7:$S$2085=0)))&gt;0,"SALONES UNIDOS",IF(SUMPRODUCT((X387=$X$7:$X$2085)*(AI387=$AI$7:$AI$2085)*((AO387&lt;$AP$7:$AP$2085)*(AP387&gt;$AO$7:$AO$2085))*(ROW($X$7:$X$2085)&lt;&gt;ROW(X387)))&gt;0,"Cruzado","Sin cruce")))</f>
        <v>Sin cruce</v>
      </c>
      <c r="AR387" s="23" t="str" cm="1">
        <f t="array" ref="AR387">IF(AE387="","",IF(SUMPRODUCT((AE387=$AE$7:$AE$2085)*(AI387=$AI$7:$AI$2085)*(AO387=$AO$7:$AO$2085)*(AP387=$AP$7:$AP$2085)*(ROW($AE$7:$AE$2085)&lt;&gt;ROW(AE387))*((S387=0)*($S$7:$S$2085&gt;0)+(S387&gt;0)*($S$7:$S$2085=0)))&gt;0,"SALONES UNIDOS",IF(SUMPRODUCT((AE387=$AE$7:$AE$2085)*(AI387=$AI$7:$AI$2085)*((AO387&lt;$AP$7:$AP$2085)*(AP387&gt;$AO$7:$AO$2085))*(ROW($AE$7:$AE$2085)&lt;&gt;ROW(AE387)))&gt;0,"Cruzado","Sin cruce")))</f>
        <v/>
      </c>
      <c r="AS387" s="94" t="str">
        <f t="shared" si="6"/>
        <v>PS1FILIALB</v>
      </c>
      <c r="AT387" s="94" t="str" cm="1">
        <f t="array" ref="AT387">IF(AS387="","",IF(SUMPRODUCT((AS387=$AS$7:$AS$2085)*(AI387=$AI$7:$AI$2085)*(AO387=$AO$7:$AO$2085)*(AP387=$AP$7:$AP$2085)*(ROW($AS$7:$AS$2085)&lt;&gt;ROW(AS387))*((S387=0)*($S$7:$S$2085&gt;0)+(S387&gt;0)*($S$7:$S$2085=0)))&gt;0,"SALONES UNIDOS",IF(SUMPRODUCT((AS387=$AS$7:$AS$2085)*(AI387=$AI$7:$AI$2085)*((AO387&lt;$AP$7:$AP$2085)*(AP387&gt;$AO$7:$AO$2085))*(ROW($AS$7:$AS$2085)&lt;&gt;ROW(AS387)))&gt;0,"Cruzado","Sin cruce")))</f>
        <v>Sin cruce</v>
      </c>
    </row>
    <row r="388" spans="3:46" s="9" customFormat="1" ht="18.75" hidden="1" customHeight="1">
      <c r="C388" s="496" t="s">
        <v>572</v>
      </c>
      <c r="D388" s="479" t="s">
        <v>828</v>
      </c>
      <c r="E388" s="479">
        <v>20261</v>
      </c>
      <c r="F388" s="497" t="s">
        <v>38</v>
      </c>
      <c r="G388" s="497" t="s">
        <v>80</v>
      </c>
      <c r="H388" s="497" t="s">
        <v>90</v>
      </c>
      <c r="I388" s="497">
        <v>1</v>
      </c>
      <c r="J388" s="497" t="s">
        <v>597</v>
      </c>
      <c r="K388" s="497" t="s">
        <v>51</v>
      </c>
      <c r="L388" s="499" t="s">
        <v>829</v>
      </c>
      <c r="M388" s="533" t="s">
        <v>754</v>
      </c>
      <c r="N388" s="479" t="s">
        <v>830</v>
      </c>
      <c r="O388" s="479" t="s">
        <v>831</v>
      </c>
      <c r="P388" s="497" t="s">
        <v>579</v>
      </c>
      <c r="Q388" s="479">
        <v>0</v>
      </c>
      <c r="R388" s="479">
        <v>2</v>
      </c>
      <c r="S388" s="479">
        <v>2</v>
      </c>
      <c r="T388" s="479">
        <v>3</v>
      </c>
      <c r="U388" s="469"/>
      <c r="V388" s="547">
        <v>20</v>
      </c>
      <c r="W388" s="481">
        <v>70306751</v>
      </c>
      <c r="X388" s="563" t="s">
        <v>301</v>
      </c>
      <c r="Y388" s="479" t="s">
        <v>579</v>
      </c>
      <c r="Z388" s="479"/>
      <c r="AA388" s="497"/>
      <c r="AB388" s="497"/>
      <c r="AC388" s="493"/>
      <c r="AD388" s="497"/>
      <c r="AE388" s="479" t="s">
        <v>580</v>
      </c>
      <c r="AF388" s="497"/>
      <c r="AG388" s="497"/>
      <c r="AH388" s="497" t="s">
        <v>100</v>
      </c>
      <c r="AI388" s="480">
        <v>3</v>
      </c>
      <c r="AJ388" s="480">
        <v>21</v>
      </c>
      <c r="AK388" s="480">
        <v>50</v>
      </c>
      <c r="AL388" s="480">
        <v>23</v>
      </c>
      <c r="AM388" s="480">
        <v>30</v>
      </c>
      <c r="AN388" s="490">
        <f>IF(AJ388="",S388,ROUND(((((AL388/24)+(AM388/1440))-((AJ388/24)+(AK388/1440)))*1440/50),5))</f>
        <v>2</v>
      </c>
      <c r="AO388" s="491">
        <f>AJ388/24+AK388/1440</f>
        <v>0.90972222222222221</v>
      </c>
      <c r="AP388" s="491">
        <f>AL388/24+AM388/1440</f>
        <v>0.97916666666666674</v>
      </c>
      <c r="AQ388" s="23" t="str" cm="1">
        <f t="array" ref="AQ388">IF(X388="","",IF(SUMPRODUCT((X388=$X$7:$X$2085)*(AI388=$AI$7:$AI$2085)*(AO388=$AO$7:$AO$2085)*(AP388=$AP$7:$AP$2085)*(ROW($X$7:$X$2085)&lt;&gt;ROW(X388))*((S388=0)*($S$7:$S$2085&gt;0)+(S388&gt;0)*($S$7:$S$2085=0)))&gt;0,"SALONES UNIDOS",IF(SUMPRODUCT((X388=$X$7:$X$2085)*(AI388=$AI$7:$AI$2085)*((AO388&lt;$AP$7:$AP$2085)*(AP388&gt;$AO$7:$AO$2085))*(ROW($X$7:$X$2085)&lt;&gt;ROW(X388)))&gt;0,"Cruzado","Sin cruce")))</f>
        <v>Sin cruce</v>
      </c>
      <c r="AR388" s="23" t="str" cm="1">
        <f t="array" ref="AR388">IF(AE388="","",IF(SUMPRODUCT((AE388=$AE$7:$AE$2085)*(AI388=$AI$7:$AI$2085)*(AO388=$AO$7:$AO$2085)*(AP388=$AP$7:$AP$2085)*(ROW($AE$7:$AE$2085)&lt;&gt;ROW(AE388))*((S388=0)*($S$7:$S$2085&gt;0)+(S388&gt;0)*($S$7:$S$2085=0)))&gt;0,"SALONES UNIDOS",IF(SUMPRODUCT((AE388=$AE$7:$AE$2085)*(AI388=$AI$7:$AI$2085)*((AO388&lt;$AP$7:$AP$2085)*(AP388&gt;$AO$7:$AO$2085))*(ROW($AE$7:$AE$2085)&lt;&gt;ROW(AE388)))&gt;0,"Cruzado","Sin cruce")))</f>
        <v>Sin cruce</v>
      </c>
      <c r="AS388" s="94" t="str">
        <f t="shared" si="6"/>
        <v>PS1FILIALB</v>
      </c>
      <c r="AT388" s="94" t="str" cm="1">
        <f t="array" ref="AT388">IF(AS388="","",IF(SUMPRODUCT((AS388=$AS$7:$AS$2085)*(AI388=$AI$7:$AI$2085)*(AO388=$AO$7:$AO$2085)*(AP388=$AP$7:$AP$2085)*(ROW($AS$7:$AS$2085)&lt;&gt;ROW(AS388))*((S388=0)*($S$7:$S$2085&gt;0)+(S388&gt;0)*($S$7:$S$2085=0)))&gt;0,"SALONES UNIDOS",IF(SUMPRODUCT((AS388=$AS$7:$AS$2085)*(AI388=$AI$7:$AI$2085)*((AO388&lt;$AP$7:$AP$2085)*(AP388&gt;$AO$7:$AO$2085))*(ROW($AS$7:$AS$2085)&lt;&gt;ROW(AS388)))&gt;0,"Cruzado","Sin cruce")))</f>
        <v>Sin cruce</v>
      </c>
    </row>
    <row r="389" spans="3:46" s="9" customFormat="1" ht="18.75" hidden="1" customHeight="1">
      <c r="C389" s="496" t="s">
        <v>572</v>
      </c>
      <c r="D389" s="479" t="s">
        <v>828</v>
      </c>
      <c r="E389" s="479">
        <v>20261</v>
      </c>
      <c r="F389" s="497" t="s">
        <v>38</v>
      </c>
      <c r="G389" s="497" t="s">
        <v>80</v>
      </c>
      <c r="H389" s="497" t="s">
        <v>90</v>
      </c>
      <c r="I389" s="497">
        <v>1</v>
      </c>
      <c r="J389" s="497" t="s">
        <v>598</v>
      </c>
      <c r="K389" s="497" t="s">
        <v>51</v>
      </c>
      <c r="L389" s="499" t="s">
        <v>829</v>
      </c>
      <c r="M389" s="533" t="s">
        <v>754</v>
      </c>
      <c r="N389" s="479" t="s">
        <v>830</v>
      </c>
      <c r="O389" s="479" t="s">
        <v>831</v>
      </c>
      <c r="P389" s="497" t="s">
        <v>579</v>
      </c>
      <c r="Q389" s="479">
        <v>0</v>
      </c>
      <c r="R389" s="479">
        <v>2</v>
      </c>
      <c r="S389" s="479">
        <v>2</v>
      </c>
      <c r="T389" s="479">
        <v>3</v>
      </c>
      <c r="U389" s="469"/>
      <c r="V389" s="547">
        <v>20</v>
      </c>
      <c r="W389" s="481">
        <v>70306751</v>
      </c>
      <c r="X389" s="563" t="s">
        <v>301</v>
      </c>
      <c r="Y389" s="479" t="s">
        <v>579</v>
      </c>
      <c r="Z389" s="479"/>
      <c r="AA389" s="497"/>
      <c r="AB389" s="497"/>
      <c r="AC389" s="493"/>
      <c r="AD389" s="497"/>
      <c r="AE389" s="479" t="s">
        <v>580</v>
      </c>
      <c r="AF389" s="497"/>
      <c r="AG389" s="497"/>
      <c r="AH389" s="497" t="s">
        <v>100</v>
      </c>
      <c r="AI389" s="480">
        <v>4</v>
      </c>
      <c r="AJ389" s="480">
        <v>21</v>
      </c>
      <c r="AK389" s="480">
        <v>50</v>
      </c>
      <c r="AL389" s="480">
        <v>23</v>
      </c>
      <c r="AM389" s="480">
        <v>30</v>
      </c>
      <c r="AN389" s="490">
        <f>IF(AJ389="",S389,ROUND(((((AL389/24)+(AM389/1440))-((AJ389/24)+(AK389/1440)))*1440/50),5))</f>
        <v>2</v>
      </c>
      <c r="AO389" s="491">
        <f>AJ389/24+AK389/1440</f>
        <v>0.90972222222222221</v>
      </c>
      <c r="AP389" s="491">
        <f>AL389/24+AM389/1440</f>
        <v>0.97916666666666674</v>
      </c>
      <c r="AQ389" s="23" t="str" cm="1">
        <f t="array" ref="AQ389">IF(X389="","",IF(SUMPRODUCT((X389=$X$7:$X$2085)*(AI389=$AI$7:$AI$2085)*(AO389=$AO$7:$AO$2085)*(AP389=$AP$7:$AP$2085)*(ROW($X$7:$X$2085)&lt;&gt;ROW(X389))*((S389=0)*($S$7:$S$2085&gt;0)+(S389&gt;0)*($S$7:$S$2085=0)))&gt;0,"SALONES UNIDOS",IF(SUMPRODUCT((X389=$X$7:$X$2085)*(AI389=$AI$7:$AI$2085)*((AO389&lt;$AP$7:$AP$2085)*(AP389&gt;$AO$7:$AO$2085))*(ROW($X$7:$X$2085)&lt;&gt;ROW(X389)))&gt;0,"Cruzado","Sin cruce")))</f>
        <v>Sin cruce</v>
      </c>
      <c r="AR389" s="23" t="str" cm="1">
        <f t="array" ref="AR389">IF(AE389="","",IF(SUMPRODUCT((AE389=$AE$7:$AE$2085)*(AI389=$AI$7:$AI$2085)*(AO389=$AO$7:$AO$2085)*(AP389=$AP$7:$AP$2085)*(ROW($AE$7:$AE$2085)&lt;&gt;ROW(AE389))*((S389=0)*($S$7:$S$2085&gt;0)+(S389&gt;0)*($S$7:$S$2085=0)))&gt;0,"SALONES UNIDOS",IF(SUMPRODUCT((AE389=$AE$7:$AE$2085)*(AI389=$AI$7:$AI$2085)*((AO389&lt;$AP$7:$AP$2085)*(AP389&gt;$AO$7:$AO$2085))*(ROW($AE$7:$AE$2085)&lt;&gt;ROW(AE389)))&gt;0,"Cruzado","Sin cruce")))</f>
        <v>Sin cruce</v>
      </c>
      <c r="AS389" s="94" t="str">
        <f t="shared" si="6"/>
        <v>PS1FILIALB</v>
      </c>
      <c r="AT389" s="94" t="str" cm="1">
        <f t="array" ref="AT389">IF(AS389="","",IF(SUMPRODUCT((AS389=$AS$7:$AS$2085)*(AI389=$AI$7:$AI$2085)*(AO389=$AO$7:$AO$2085)*(AP389=$AP$7:$AP$2085)*(ROW($AS$7:$AS$2085)&lt;&gt;ROW(AS389))*((S389=0)*($S$7:$S$2085&gt;0)+(S389&gt;0)*($S$7:$S$2085=0)))&gt;0,"SALONES UNIDOS",IF(SUMPRODUCT((AS389=$AS$7:$AS$2085)*(AI389=$AI$7:$AI$2085)*((AO389&lt;$AP$7:$AP$2085)*(AP389&gt;$AO$7:$AO$2085))*(ROW($AS$7:$AS$2085)&lt;&gt;ROW(AS389)))&gt;0,"Cruzado","Sin cruce")))</f>
        <v>Sin cruce</v>
      </c>
    </row>
    <row r="390" spans="3:46" s="9" customFormat="1" ht="18.75" hidden="1" customHeight="1">
      <c r="C390" s="496" t="s">
        <v>572</v>
      </c>
      <c r="D390" s="479" t="s">
        <v>828</v>
      </c>
      <c r="E390" s="479">
        <v>20261</v>
      </c>
      <c r="F390" s="497" t="s">
        <v>38</v>
      </c>
      <c r="G390" s="497" t="s">
        <v>80</v>
      </c>
      <c r="H390" s="497" t="s">
        <v>90</v>
      </c>
      <c r="I390" s="497">
        <v>1</v>
      </c>
      <c r="J390" s="497" t="s">
        <v>51</v>
      </c>
      <c r="K390" s="497" t="s">
        <v>51</v>
      </c>
      <c r="L390" s="499" t="s">
        <v>832</v>
      </c>
      <c r="M390" s="533" t="s">
        <v>585</v>
      </c>
      <c r="N390" s="479" t="s">
        <v>586</v>
      </c>
      <c r="O390" s="479" t="s">
        <v>831</v>
      </c>
      <c r="P390" s="497" t="s">
        <v>579</v>
      </c>
      <c r="Q390" s="479">
        <v>2</v>
      </c>
      <c r="R390" s="479">
        <v>2</v>
      </c>
      <c r="S390" s="479">
        <v>4</v>
      </c>
      <c r="T390" s="479">
        <v>3</v>
      </c>
      <c r="U390" s="469"/>
      <c r="V390" s="547">
        <v>40</v>
      </c>
      <c r="W390" s="497">
        <v>75375310</v>
      </c>
      <c r="X390" s="562" t="s">
        <v>406</v>
      </c>
      <c r="Y390" s="479" t="s">
        <v>579</v>
      </c>
      <c r="Z390" s="479"/>
      <c r="AA390" s="497"/>
      <c r="AB390" s="497"/>
      <c r="AC390" s="497" t="s">
        <v>581</v>
      </c>
      <c r="AD390" s="497"/>
      <c r="AE390" s="479"/>
      <c r="AF390" s="497"/>
      <c r="AG390" s="497"/>
      <c r="AH390" s="497" t="s">
        <v>203</v>
      </c>
      <c r="AI390" s="479">
        <v>3</v>
      </c>
      <c r="AJ390" s="479">
        <v>18</v>
      </c>
      <c r="AK390" s="479">
        <v>30</v>
      </c>
      <c r="AL390" s="479">
        <v>21</v>
      </c>
      <c r="AM390" s="479">
        <v>50</v>
      </c>
      <c r="AN390" s="490">
        <f>IF(AJ390="",S390,ROUND(((((AL390/24)+(AM390/1440))-((AJ390/24)+(AK390/1440)))*1440/50),5))</f>
        <v>4</v>
      </c>
      <c r="AO390" s="491">
        <f>AJ390/24+AK390/1440</f>
        <v>0.77083333333333337</v>
      </c>
      <c r="AP390" s="491">
        <f>AL390/24+AM390/1440</f>
        <v>0.90972222222222221</v>
      </c>
      <c r="AQ390" s="23" t="str" cm="1">
        <f t="array" ref="AQ390">IF(X390="","",IF(SUMPRODUCT((X390=$X$7:$X$2085)*(AI390=$AI$7:$AI$2085)*(AO390=$AO$7:$AO$2085)*(AP390=$AP$7:$AP$2085)*(ROW($X$7:$X$2085)&lt;&gt;ROW(X390))*((S390=0)*($S$7:$S$2085&gt;0)+(S390&gt;0)*($S$7:$S$2085=0)))&gt;0,"SALONES UNIDOS",IF(SUMPRODUCT((X390=$X$7:$X$2085)*(AI390=$AI$7:$AI$2085)*((AO390&lt;$AP$7:$AP$2085)*(AP390&gt;$AO$7:$AO$2085))*(ROW($X$7:$X$2085)&lt;&gt;ROW(X390)))&gt;0,"Cruzado","Sin cruce")))</f>
        <v>Sin cruce</v>
      </c>
      <c r="AR390" s="23" t="str" cm="1">
        <f t="array" ref="AR390">IF(AE390="","",IF(SUMPRODUCT((AE390=$AE$7:$AE$2085)*(AI390=$AI$7:$AI$2085)*(AO390=$AO$7:$AO$2085)*(AP390=$AP$7:$AP$2085)*(ROW($AE$7:$AE$2085)&lt;&gt;ROW(AE390))*((S390=0)*($S$7:$S$2085&gt;0)+(S390&gt;0)*($S$7:$S$2085=0)))&gt;0,"SALONES UNIDOS",IF(SUMPRODUCT((AE390=$AE$7:$AE$2085)*(AI390=$AI$7:$AI$2085)*((AO390&lt;$AP$7:$AP$2085)*(AP390&gt;$AO$7:$AO$2085))*(ROW($AE$7:$AE$2085)&lt;&gt;ROW(AE390)))&gt;0,"Cruzado","Sin cruce")))</f>
        <v/>
      </c>
      <c r="AS390" s="94" t="str">
        <f t="shared" si="6"/>
        <v>PS1FILIALB</v>
      </c>
      <c r="AT390" s="94" t="str" cm="1">
        <f t="array" ref="AT390">IF(AS390="","",IF(SUMPRODUCT((AS390=$AS$7:$AS$2085)*(AI390=$AI$7:$AI$2085)*(AO390=$AO$7:$AO$2085)*(AP390=$AP$7:$AP$2085)*(ROW($AS$7:$AS$2085)&lt;&gt;ROW(AS390))*((S390=0)*($S$7:$S$2085&gt;0)+(S390&gt;0)*($S$7:$S$2085=0)))&gt;0,"SALONES UNIDOS",IF(SUMPRODUCT((AS390=$AS$7:$AS$2085)*(AI390=$AI$7:$AI$2085)*((AO390&lt;$AP$7:$AP$2085)*(AP390&gt;$AO$7:$AO$2085))*(ROW($AS$7:$AS$2085)&lt;&gt;ROW(AS390)))&gt;0,"Cruzado","Sin cruce")))</f>
        <v>Sin cruce</v>
      </c>
    </row>
    <row r="391" spans="3:46" s="9" customFormat="1" ht="18.75" hidden="1" customHeight="1">
      <c r="C391" s="496" t="s">
        <v>572</v>
      </c>
      <c r="D391" s="479" t="s">
        <v>828</v>
      </c>
      <c r="E391" s="479">
        <v>20261</v>
      </c>
      <c r="F391" s="497" t="s">
        <v>38</v>
      </c>
      <c r="G391" s="497" t="s">
        <v>80</v>
      </c>
      <c r="H391" s="497" t="s">
        <v>90</v>
      </c>
      <c r="I391" s="497">
        <v>1</v>
      </c>
      <c r="J391" s="497" t="s">
        <v>51</v>
      </c>
      <c r="K391" s="497" t="s">
        <v>51</v>
      </c>
      <c r="L391" s="499" t="s">
        <v>833</v>
      </c>
      <c r="M391" s="533" t="s">
        <v>834</v>
      </c>
      <c r="N391" s="479" t="s">
        <v>830</v>
      </c>
      <c r="O391" s="479" t="s">
        <v>831</v>
      </c>
      <c r="P391" s="497" t="s">
        <v>579</v>
      </c>
      <c r="Q391" s="479">
        <v>2</v>
      </c>
      <c r="R391" s="479">
        <v>2</v>
      </c>
      <c r="S391" s="479">
        <v>4</v>
      </c>
      <c r="T391" s="479">
        <v>3</v>
      </c>
      <c r="U391" s="469"/>
      <c r="V391" s="547">
        <v>40</v>
      </c>
      <c r="W391" s="497">
        <v>71472171</v>
      </c>
      <c r="X391" s="562" t="s">
        <v>262</v>
      </c>
      <c r="Y391" s="479" t="s">
        <v>579</v>
      </c>
      <c r="Z391" s="479"/>
      <c r="AA391" s="497"/>
      <c r="AB391" s="497"/>
      <c r="AC391" s="497" t="s">
        <v>581</v>
      </c>
      <c r="AD391" s="497"/>
      <c r="AE391" s="479"/>
      <c r="AF391" s="497"/>
      <c r="AG391" s="497"/>
      <c r="AH391" s="497" t="s">
        <v>203</v>
      </c>
      <c r="AI391" s="479">
        <v>1</v>
      </c>
      <c r="AJ391" s="479">
        <v>18</v>
      </c>
      <c r="AK391" s="479">
        <v>30</v>
      </c>
      <c r="AL391" s="479">
        <v>21</v>
      </c>
      <c r="AM391" s="479">
        <v>50</v>
      </c>
      <c r="AN391" s="490">
        <f>IF(AJ391="",S391,ROUND(((((AL391/24)+(AM391/1440))-((AJ391/24)+(AK391/1440)))*1440/50),5))</f>
        <v>4</v>
      </c>
      <c r="AO391" s="491">
        <f>AJ391/24+AK391/1440</f>
        <v>0.77083333333333337</v>
      </c>
      <c r="AP391" s="491">
        <f>AL391/24+AM391/1440</f>
        <v>0.90972222222222221</v>
      </c>
      <c r="AQ391" s="23" t="str" cm="1">
        <f t="array" ref="AQ391">IF(X391="","",IF(SUMPRODUCT((X391=$X$7:$X$2085)*(AI391=$AI$7:$AI$2085)*(AO391=$AO$7:$AO$2085)*(AP391=$AP$7:$AP$2085)*(ROW($X$7:$X$2085)&lt;&gt;ROW(X391))*((S391=0)*($S$7:$S$2085&gt;0)+(S391&gt;0)*($S$7:$S$2085=0)))&gt;0,"SALONES UNIDOS",IF(SUMPRODUCT((X391=$X$7:$X$2085)*(AI391=$AI$7:$AI$2085)*((AO391&lt;$AP$7:$AP$2085)*(AP391&gt;$AO$7:$AO$2085))*(ROW($X$7:$X$2085)&lt;&gt;ROW(X391)))&gt;0,"Cruzado","Sin cruce")))</f>
        <v>Sin cruce</v>
      </c>
      <c r="AR391" s="23" t="str" cm="1">
        <f t="array" ref="AR391">IF(AE391="","",IF(SUMPRODUCT((AE391=$AE$7:$AE$2085)*(AI391=$AI$7:$AI$2085)*(AO391=$AO$7:$AO$2085)*(AP391=$AP$7:$AP$2085)*(ROW($AE$7:$AE$2085)&lt;&gt;ROW(AE391))*((S391=0)*($S$7:$S$2085&gt;0)+(S391&gt;0)*($S$7:$S$2085=0)))&gt;0,"SALONES UNIDOS",IF(SUMPRODUCT((AE391=$AE$7:$AE$2085)*(AI391=$AI$7:$AI$2085)*((AO391&lt;$AP$7:$AP$2085)*(AP391&gt;$AO$7:$AO$2085))*(ROW($AE$7:$AE$2085)&lt;&gt;ROW(AE391)))&gt;0,"Cruzado","Sin cruce")))</f>
        <v/>
      </c>
      <c r="AS391" s="94" t="str">
        <f t="shared" si="6"/>
        <v>PS1FILIALB</v>
      </c>
      <c r="AT391" s="94" t="str" cm="1">
        <f t="array" ref="AT391">IF(AS391="","",IF(SUMPRODUCT((AS391=$AS$7:$AS$2085)*(AI391=$AI$7:$AI$2085)*(AO391=$AO$7:$AO$2085)*(AP391=$AP$7:$AP$2085)*(ROW($AS$7:$AS$2085)&lt;&gt;ROW(AS391))*((S391=0)*($S$7:$S$2085&gt;0)+(S391&gt;0)*($S$7:$S$2085=0)))&gt;0,"SALONES UNIDOS",IF(SUMPRODUCT((AS391=$AS$7:$AS$2085)*(AI391=$AI$7:$AI$2085)*((AO391&lt;$AP$7:$AP$2085)*(AP391&gt;$AO$7:$AO$2085))*(ROW($AS$7:$AS$2085)&lt;&gt;ROW(AS391)))&gt;0,"Cruzado","Sin cruce")))</f>
        <v>Sin cruce</v>
      </c>
    </row>
    <row r="392" spans="3:46" s="9" customFormat="1" ht="18.75" hidden="1" customHeight="1">
      <c r="C392" s="496" t="s">
        <v>572</v>
      </c>
      <c r="D392" s="479" t="s">
        <v>828</v>
      </c>
      <c r="E392" s="479">
        <v>20261</v>
      </c>
      <c r="F392" s="497" t="s">
        <v>38</v>
      </c>
      <c r="G392" s="497" t="s">
        <v>80</v>
      </c>
      <c r="H392" s="497" t="s">
        <v>90</v>
      </c>
      <c r="I392" s="497">
        <v>1</v>
      </c>
      <c r="J392" s="497" t="s">
        <v>51</v>
      </c>
      <c r="K392" s="497" t="s">
        <v>51</v>
      </c>
      <c r="L392" s="499" t="s">
        <v>835</v>
      </c>
      <c r="M392" s="533" t="s">
        <v>591</v>
      </c>
      <c r="N392" s="479" t="s">
        <v>586</v>
      </c>
      <c r="O392" s="479" t="s">
        <v>831</v>
      </c>
      <c r="P392" s="497" t="s">
        <v>579</v>
      </c>
      <c r="Q392" s="479">
        <v>3</v>
      </c>
      <c r="R392" s="479">
        <v>2</v>
      </c>
      <c r="S392" s="479">
        <v>5</v>
      </c>
      <c r="T392" s="479">
        <v>4</v>
      </c>
      <c r="U392" s="469"/>
      <c r="V392" s="547">
        <v>40</v>
      </c>
      <c r="W392" s="497">
        <v>42670596</v>
      </c>
      <c r="X392" s="566" t="s">
        <v>286</v>
      </c>
      <c r="Y392" s="479" t="s">
        <v>579</v>
      </c>
      <c r="Z392" s="479"/>
      <c r="AA392" s="497"/>
      <c r="AB392" s="497"/>
      <c r="AC392" s="510" t="s">
        <v>643</v>
      </c>
      <c r="AD392" s="497"/>
      <c r="AE392" s="479"/>
      <c r="AF392" s="497"/>
      <c r="AG392" s="497"/>
      <c r="AH392" s="497" t="s">
        <v>203</v>
      </c>
      <c r="AI392" s="479">
        <v>5</v>
      </c>
      <c r="AJ392" s="479">
        <v>18</v>
      </c>
      <c r="AK392" s="479">
        <v>30</v>
      </c>
      <c r="AL392" s="479">
        <v>22</v>
      </c>
      <c r="AM392" s="479">
        <v>40</v>
      </c>
      <c r="AN392" s="490">
        <f>IF(AJ392="",S392,ROUND(((((AL392/24)+(AM392/1440))-((AJ392/24)+(AK392/1440)))*1440/50),5))</f>
        <v>5</v>
      </c>
      <c r="AO392" s="491">
        <f>AJ392/24+AK392/1440</f>
        <v>0.77083333333333337</v>
      </c>
      <c r="AP392" s="491">
        <f>AL392/24+AM392/1440</f>
        <v>0.94444444444444442</v>
      </c>
      <c r="AQ392" s="23" t="str" cm="1">
        <f t="array" ref="AQ392">IF(X392="","",IF(SUMPRODUCT((X392=$X$7:$X$2085)*(AI392=$AI$7:$AI$2085)*(AO392=$AO$7:$AO$2085)*(AP392=$AP$7:$AP$2085)*(ROW($X$7:$X$2085)&lt;&gt;ROW(X392))*((S392=0)*($S$7:$S$2085&gt;0)+(S392&gt;0)*($S$7:$S$2085=0)))&gt;0,"SALONES UNIDOS",IF(SUMPRODUCT((X392=$X$7:$X$2085)*(AI392=$AI$7:$AI$2085)*((AO392&lt;$AP$7:$AP$2085)*(AP392&gt;$AO$7:$AO$2085))*(ROW($X$7:$X$2085)&lt;&gt;ROW(X392)))&gt;0,"Cruzado","Sin cruce")))</f>
        <v>Sin cruce</v>
      </c>
      <c r="AR392" s="23" t="str" cm="1">
        <f t="array" ref="AR392">IF(AE392="","",IF(SUMPRODUCT((AE392=$AE$7:$AE$2085)*(AI392=$AI$7:$AI$2085)*(AO392=$AO$7:$AO$2085)*(AP392=$AP$7:$AP$2085)*(ROW($AE$7:$AE$2085)&lt;&gt;ROW(AE392))*((S392=0)*($S$7:$S$2085&gt;0)+(S392&gt;0)*($S$7:$S$2085=0)))&gt;0,"SALONES UNIDOS",IF(SUMPRODUCT((AE392=$AE$7:$AE$2085)*(AI392=$AI$7:$AI$2085)*((AO392&lt;$AP$7:$AP$2085)*(AP392&gt;$AO$7:$AO$2085))*(ROW($AE$7:$AE$2085)&lt;&gt;ROW(AE392)))&gt;0,"Cruzado","Sin cruce")))</f>
        <v/>
      </c>
      <c r="AS392" s="94" t="str">
        <f t="shared" si="6"/>
        <v>PS1FILIALB</v>
      </c>
      <c r="AT392" s="94" t="str" cm="1">
        <f t="array" ref="AT392">IF(AS392="","",IF(SUMPRODUCT((AS392=$AS$7:$AS$2085)*(AI392=$AI$7:$AI$2085)*(AO392=$AO$7:$AO$2085)*(AP392=$AP$7:$AP$2085)*(ROW($AS$7:$AS$2085)&lt;&gt;ROW(AS392))*((S392=0)*($S$7:$S$2085&gt;0)+(S392&gt;0)*($S$7:$S$2085=0)))&gt;0,"SALONES UNIDOS",IF(SUMPRODUCT((AS392=$AS$7:$AS$2085)*(AI392=$AI$7:$AI$2085)*((AO392&lt;$AP$7:$AP$2085)*(AP392&gt;$AO$7:$AO$2085))*(ROW($AS$7:$AS$2085)&lt;&gt;ROW(AS392)))&gt;0,"Cruzado","Sin cruce")))</f>
        <v>Sin cruce</v>
      </c>
    </row>
    <row r="393" spans="3:46" s="9" customFormat="1" ht="18.75" hidden="1" customHeight="1">
      <c r="C393" s="496" t="s">
        <v>572</v>
      </c>
      <c r="D393" s="479" t="s">
        <v>828</v>
      </c>
      <c r="E393" s="479">
        <v>20261</v>
      </c>
      <c r="F393" s="497" t="s">
        <v>38</v>
      </c>
      <c r="G393" s="497" t="s">
        <v>80</v>
      </c>
      <c r="H393" s="497" t="s">
        <v>90</v>
      </c>
      <c r="I393" s="497">
        <v>1</v>
      </c>
      <c r="J393" s="497" t="s">
        <v>51</v>
      </c>
      <c r="K393" s="497" t="s">
        <v>51</v>
      </c>
      <c r="L393" s="499" t="s">
        <v>836</v>
      </c>
      <c r="M393" s="533" t="s">
        <v>593</v>
      </c>
      <c r="N393" s="479" t="s">
        <v>586</v>
      </c>
      <c r="O393" s="479" t="s">
        <v>831</v>
      </c>
      <c r="P393" s="497" t="s">
        <v>579</v>
      </c>
      <c r="Q393" s="479">
        <v>3</v>
      </c>
      <c r="R393" s="479">
        <v>2</v>
      </c>
      <c r="S393" s="479">
        <v>5</v>
      </c>
      <c r="T393" s="479">
        <v>4</v>
      </c>
      <c r="U393" s="469"/>
      <c r="V393" s="547">
        <v>40</v>
      </c>
      <c r="W393" s="481">
        <v>41222348</v>
      </c>
      <c r="X393" s="563" t="s">
        <v>253</v>
      </c>
      <c r="Y393" s="479" t="s">
        <v>579</v>
      </c>
      <c r="Z393" s="479"/>
      <c r="AA393" s="497"/>
      <c r="AB393" s="497"/>
      <c r="AC393" s="497" t="s">
        <v>581</v>
      </c>
      <c r="AD393" s="497"/>
      <c r="AE393" s="479"/>
      <c r="AF393" s="497"/>
      <c r="AG393" s="497"/>
      <c r="AH393" s="497" t="s">
        <v>203</v>
      </c>
      <c r="AI393" s="480">
        <v>2</v>
      </c>
      <c r="AJ393" s="480">
        <v>18</v>
      </c>
      <c r="AK393" s="480">
        <v>30</v>
      </c>
      <c r="AL393" s="480">
        <v>22</v>
      </c>
      <c r="AM393" s="480">
        <v>40</v>
      </c>
      <c r="AN393" s="490">
        <f>IF(AJ393="",S393,ROUND(((((AL393/24)+(AM393/1440))-((AJ393/24)+(AK393/1440)))*1440/50),5))</f>
        <v>5</v>
      </c>
      <c r="AO393" s="491">
        <f>AJ393/24+AK393/1440</f>
        <v>0.77083333333333337</v>
      </c>
      <c r="AP393" s="491">
        <f>AL393/24+AM393/1440</f>
        <v>0.94444444444444442</v>
      </c>
      <c r="AQ393" s="23" t="str" cm="1">
        <f t="array" ref="AQ393">IF(X393="","",IF(SUMPRODUCT((X393=$X$7:$X$2085)*(AI393=$AI$7:$AI$2085)*(AO393=$AO$7:$AO$2085)*(AP393=$AP$7:$AP$2085)*(ROW($X$7:$X$2085)&lt;&gt;ROW(X393))*((S393=0)*($S$7:$S$2085&gt;0)+(S393&gt;0)*($S$7:$S$2085=0)))&gt;0,"SALONES UNIDOS",IF(SUMPRODUCT((X393=$X$7:$X$2085)*(AI393=$AI$7:$AI$2085)*((AO393&lt;$AP$7:$AP$2085)*(AP393&gt;$AO$7:$AO$2085))*(ROW($X$7:$X$2085)&lt;&gt;ROW(X393)))&gt;0,"Cruzado","Sin cruce")))</f>
        <v>Sin cruce</v>
      </c>
      <c r="AR393" s="23" t="str" cm="1">
        <f t="array" ref="AR393">IF(AE393="","",IF(SUMPRODUCT((AE393=$AE$7:$AE$2085)*(AI393=$AI$7:$AI$2085)*(AO393=$AO$7:$AO$2085)*(AP393=$AP$7:$AP$2085)*(ROW($AE$7:$AE$2085)&lt;&gt;ROW(AE393))*((S393=0)*($S$7:$S$2085&gt;0)+(S393&gt;0)*($S$7:$S$2085=0)))&gt;0,"SALONES UNIDOS",IF(SUMPRODUCT((AE393=$AE$7:$AE$2085)*(AI393=$AI$7:$AI$2085)*((AO393&lt;$AP$7:$AP$2085)*(AP393&gt;$AO$7:$AO$2085))*(ROW($AE$7:$AE$2085)&lt;&gt;ROW(AE393)))&gt;0,"Cruzado","Sin cruce")))</f>
        <v/>
      </c>
      <c r="AS393" s="94" t="str">
        <f t="shared" ref="AS393:AS456" si="7">TRIM(CONCATENATE(H393,I393,F393,K393))</f>
        <v>PS1FILIALB</v>
      </c>
      <c r="AT393" s="94" t="str" cm="1">
        <f t="array" ref="AT393">IF(AS393="","",IF(SUMPRODUCT((AS393=$AS$7:$AS$2085)*(AI393=$AI$7:$AI$2085)*(AO393=$AO$7:$AO$2085)*(AP393=$AP$7:$AP$2085)*(ROW($AS$7:$AS$2085)&lt;&gt;ROW(AS393))*((S393=0)*($S$7:$S$2085&gt;0)+(S393&gt;0)*($S$7:$S$2085=0)))&gt;0,"SALONES UNIDOS",IF(SUMPRODUCT((AS393=$AS$7:$AS$2085)*(AI393=$AI$7:$AI$2085)*((AO393&lt;$AP$7:$AP$2085)*(AP393&gt;$AO$7:$AO$2085))*(ROW($AS$7:$AS$2085)&lt;&gt;ROW(AS393)))&gt;0,"Cruzado","Sin cruce")))</f>
        <v>Sin cruce</v>
      </c>
    </row>
    <row r="394" spans="3:46" s="9" customFormat="1" ht="18.75" hidden="1" customHeight="1">
      <c r="C394" s="496" t="s">
        <v>572</v>
      </c>
      <c r="D394" s="479" t="s">
        <v>828</v>
      </c>
      <c r="E394" s="479">
        <v>20261</v>
      </c>
      <c r="F394" s="497" t="s">
        <v>38</v>
      </c>
      <c r="G394" s="497" t="s">
        <v>80</v>
      </c>
      <c r="H394" s="497" t="s">
        <v>90</v>
      </c>
      <c r="I394" s="497">
        <v>1</v>
      </c>
      <c r="J394" s="497" t="s">
        <v>51</v>
      </c>
      <c r="K394" s="497" t="s">
        <v>51</v>
      </c>
      <c r="L394" s="499" t="s">
        <v>837</v>
      </c>
      <c r="M394" s="533" t="s">
        <v>595</v>
      </c>
      <c r="N394" s="479" t="s">
        <v>586</v>
      </c>
      <c r="O394" s="479" t="s">
        <v>831</v>
      </c>
      <c r="P394" s="497" t="s">
        <v>579</v>
      </c>
      <c r="Q394" s="479">
        <v>3</v>
      </c>
      <c r="R394" s="479">
        <v>2</v>
      </c>
      <c r="S394" s="479">
        <v>5</v>
      </c>
      <c r="T394" s="479">
        <v>4</v>
      </c>
      <c r="U394" s="469"/>
      <c r="V394" s="547">
        <v>40</v>
      </c>
      <c r="W394" s="481">
        <v>44371485</v>
      </c>
      <c r="X394" s="563" t="s">
        <v>205</v>
      </c>
      <c r="Y394" s="479" t="s">
        <v>579</v>
      </c>
      <c r="Z394" s="479"/>
      <c r="AA394" s="497"/>
      <c r="AB394" s="497"/>
      <c r="AC394" s="497" t="s">
        <v>581</v>
      </c>
      <c r="AD394" s="497"/>
      <c r="AE394" s="479"/>
      <c r="AF394" s="497"/>
      <c r="AG394" s="497"/>
      <c r="AH394" s="497" t="s">
        <v>203</v>
      </c>
      <c r="AI394" s="480">
        <v>4</v>
      </c>
      <c r="AJ394" s="480">
        <v>17</v>
      </c>
      <c r="AK394" s="480">
        <v>40</v>
      </c>
      <c r="AL394" s="480">
        <v>21</v>
      </c>
      <c r="AM394" s="480">
        <v>50</v>
      </c>
      <c r="AN394" s="490">
        <f>IF(AJ394="",S394,ROUND(((((AL394/24)+(AM394/1440))-((AJ394/24)+(AK394/1440)))*1440/50),5))</f>
        <v>5</v>
      </c>
      <c r="AO394" s="491">
        <f>AJ394/24+AK394/1440</f>
        <v>0.73611111111111116</v>
      </c>
      <c r="AP394" s="491">
        <f>AL394/24+AM394/1440</f>
        <v>0.90972222222222221</v>
      </c>
      <c r="AQ394" s="23" t="str" cm="1">
        <f t="array" ref="AQ394">IF(X394="","",IF(SUMPRODUCT((X394=$X$7:$X$2085)*(AI394=$AI$7:$AI$2085)*(AO394=$AO$7:$AO$2085)*(AP394=$AP$7:$AP$2085)*(ROW($X$7:$X$2085)&lt;&gt;ROW(X394))*((S394=0)*($S$7:$S$2085&gt;0)+(S394&gt;0)*($S$7:$S$2085=0)))&gt;0,"SALONES UNIDOS",IF(SUMPRODUCT((X394=$X$7:$X$2085)*(AI394=$AI$7:$AI$2085)*((AO394&lt;$AP$7:$AP$2085)*(AP394&gt;$AO$7:$AO$2085))*(ROW($X$7:$X$2085)&lt;&gt;ROW(X394)))&gt;0,"Cruzado","Sin cruce")))</f>
        <v>Sin cruce</v>
      </c>
      <c r="AR394" s="23" t="str" cm="1">
        <f t="array" ref="AR394">IF(AE394="","",IF(SUMPRODUCT((AE394=$AE$7:$AE$2085)*(AI394=$AI$7:$AI$2085)*(AO394=$AO$7:$AO$2085)*(AP394=$AP$7:$AP$2085)*(ROW($AE$7:$AE$2085)&lt;&gt;ROW(AE394))*((S394=0)*($S$7:$S$2085&gt;0)+(S394&gt;0)*($S$7:$S$2085=0)))&gt;0,"SALONES UNIDOS",IF(SUMPRODUCT((AE394=$AE$7:$AE$2085)*(AI394=$AI$7:$AI$2085)*((AO394&lt;$AP$7:$AP$2085)*(AP394&gt;$AO$7:$AO$2085))*(ROW($AE$7:$AE$2085)&lt;&gt;ROW(AE394)))&gt;0,"Cruzado","Sin cruce")))</f>
        <v/>
      </c>
      <c r="AS394" s="94" t="str">
        <f t="shared" si="7"/>
        <v>PS1FILIALB</v>
      </c>
      <c r="AT394" s="94" t="str" cm="1">
        <f t="array" ref="AT394">IF(AS394="","",IF(SUMPRODUCT((AS394=$AS$7:$AS$2085)*(AI394=$AI$7:$AI$2085)*(AO394=$AO$7:$AO$2085)*(AP394=$AP$7:$AP$2085)*(ROW($AS$7:$AS$2085)&lt;&gt;ROW(AS394))*((S394=0)*($S$7:$S$2085&gt;0)+(S394&gt;0)*($S$7:$S$2085=0)))&gt;0,"SALONES UNIDOS",IF(SUMPRODUCT((AS394=$AS$7:$AS$2085)*(AI394=$AI$7:$AI$2085)*((AO394&lt;$AP$7:$AP$2085)*(AP394&gt;$AO$7:$AO$2085))*(ROW($AS$7:$AS$2085)&lt;&gt;ROW(AS394)))&gt;0,"Cruzado","Sin cruce")))</f>
        <v>Sin cruce</v>
      </c>
    </row>
    <row r="395" spans="3:46" s="9" customFormat="1" ht="18.75" hidden="1" customHeight="1">
      <c r="C395" s="496" t="s">
        <v>572</v>
      </c>
      <c r="D395" s="479" t="s">
        <v>838</v>
      </c>
      <c r="E395" s="479">
        <v>20261</v>
      </c>
      <c r="F395" s="497" t="s">
        <v>38</v>
      </c>
      <c r="G395" s="497" t="s">
        <v>80</v>
      </c>
      <c r="H395" s="497" t="s">
        <v>90</v>
      </c>
      <c r="I395" s="497">
        <v>1</v>
      </c>
      <c r="J395" s="497" t="s">
        <v>57</v>
      </c>
      <c r="K395" s="497" t="s">
        <v>57</v>
      </c>
      <c r="L395" s="499" t="s">
        <v>839</v>
      </c>
      <c r="M395" s="533" t="s">
        <v>754</v>
      </c>
      <c r="N395" s="479" t="s">
        <v>830</v>
      </c>
      <c r="O395" s="479" t="s">
        <v>578</v>
      </c>
      <c r="P395" s="497" t="s">
        <v>579</v>
      </c>
      <c r="Q395" s="479">
        <v>2</v>
      </c>
      <c r="R395" s="479">
        <v>0</v>
      </c>
      <c r="S395" s="479">
        <v>2</v>
      </c>
      <c r="T395" s="479">
        <v>3</v>
      </c>
      <c r="U395" s="469"/>
      <c r="V395" s="547">
        <v>30</v>
      </c>
      <c r="W395" s="481">
        <v>21463227</v>
      </c>
      <c r="X395" s="563" t="s">
        <v>314</v>
      </c>
      <c r="Y395" s="479" t="s">
        <v>579</v>
      </c>
      <c r="Z395" s="479"/>
      <c r="AA395" s="479"/>
      <c r="AB395" s="479"/>
      <c r="AC395" s="510" t="s">
        <v>643</v>
      </c>
      <c r="AD395" s="479"/>
      <c r="AE395" s="479"/>
      <c r="AF395" s="497"/>
      <c r="AG395" s="497"/>
      <c r="AH395" s="497" t="s">
        <v>582</v>
      </c>
      <c r="AI395" s="480">
        <v>6</v>
      </c>
      <c r="AJ395" s="480">
        <v>16</v>
      </c>
      <c r="AK395" s="480">
        <v>50</v>
      </c>
      <c r="AL395" s="480">
        <v>18</v>
      </c>
      <c r="AM395" s="480">
        <v>30</v>
      </c>
      <c r="AN395" s="490">
        <f>IF(AJ395="",S395,ROUND(((((AL395/24)+(AM395/1440))-((AJ395/24)+(AK395/1440)))*1440/50),5))</f>
        <v>2</v>
      </c>
      <c r="AO395" s="491">
        <f>AJ395/24+AK395/1440</f>
        <v>0.70138888888888884</v>
      </c>
      <c r="AP395" s="491">
        <f>AL395/24+AM395/1440</f>
        <v>0.77083333333333337</v>
      </c>
      <c r="AQ395" s="23" t="str" cm="1">
        <f t="array" ref="AQ395">IF(X395="","",IF(SUMPRODUCT((X395=$X$7:$X$2085)*(AI395=$AI$7:$AI$2085)*(AO395=$AO$7:$AO$2085)*(AP395=$AP$7:$AP$2085)*(ROW($X$7:$X$2085)&lt;&gt;ROW(X395))*((S395=0)*($S$7:$S$2085&gt;0)+(S395&gt;0)*($S$7:$S$2085=0)))&gt;0,"SALONES UNIDOS",IF(SUMPRODUCT((X395=$X$7:$X$2085)*(AI395=$AI$7:$AI$2085)*((AO395&lt;$AP$7:$AP$2085)*(AP395&gt;$AO$7:$AO$2085))*(ROW($X$7:$X$2085)&lt;&gt;ROW(X395)))&gt;0,"Cruzado","Sin cruce")))</f>
        <v>Sin cruce</v>
      </c>
      <c r="AR395" s="23" t="str" cm="1">
        <f t="array" ref="AR395">IF(AE395="","",IF(SUMPRODUCT((AE395=$AE$7:$AE$2085)*(AI395=$AI$7:$AI$2085)*(AO395=$AO$7:$AO$2085)*(AP395=$AP$7:$AP$2085)*(ROW($AE$7:$AE$2085)&lt;&gt;ROW(AE395))*((S395=0)*($S$7:$S$2085&gt;0)+(S395&gt;0)*($S$7:$S$2085=0)))&gt;0,"SALONES UNIDOS",IF(SUMPRODUCT((AE395=$AE$7:$AE$2085)*(AI395=$AI$7:$AI$2085)*((AO395&lt;$AP$7:$AP$2085)*(AP395&gt;$AO$7:$AO$2085))*(ROW($AE$7:$AE$2085)&lt;&gt;ROW(AE395)))&gt;0,"Cruzado","Sin cruce")))</f>
        <v/>
      </c>
      <c r="AS395" s="94" t="str">
        <f t="shared" si="7"/>
        <v>PS1FILIALC</v>
      </c>
      <c r="AT395" s="94" t="str" cm="1">
        <f t="array" ref="AT395">IF(AS395="","",IF(SUMPRODUCT((AS395=$AS$7:$AS$2085)*(AI395=$AI$7:$AI$2085)*(AO395=$AO$7:$AO$2085)*(AP395=$AP$7:$AP$2085)*(ROW($AS$7:$AS$2085)&lt;&gt;ROW(AS395))*((S395=0)*($S$7:$S$2085&gt;0)+(S395&gt;0)*($S$7:$S$2085=0)))&gt;0,"SALONES UNIDOS",IF(SUMPRODUCT((AS395=$AS$7:$AS$2085)*(AI395=$AI$7:$AI$2085)*((AO395&lt;$AP$7:$AP$2085)*(AP395&gt;$AO$7:$AO$2085))*(ROW($AS$7:$AS$2085)&lt;&gt;ROW(AS395)))&gt;0,"Cruzado","Sin cruce")))</f>
        <v>Sin cruce</v>
      </c>
    </row>
    <row r="396" spans="3:46" s="9" customFormat="1" ht="18.75" hidden="1" customHeight="1">
      <c r="C396" s="496" t="s">
        <v>572</v>
      </c>
      <c r="D396" s="479" t="s">
        <v>838</v>
      </c>
      <c r="E396" s="479">
        <v>20261</v>
      </c>
      <c r="F396" s="497" t="s">
        <v>38</v>
      </c>
      <c r="G396" s="497" t="s">
        <v>80</v>
      </c>
      <c r="H396" s="497" t="s">
        <v>90</v>
      </c>
      <c r="I396" s="497">
        <v>1</v>
      </c>
      <c r="J396" s="497" t="s">
        <v>599</v>
      </c>
      <c r="K396" s="497" t="s">
        <v>57</v>
      </c>
      <c r="L396" s="499" t="s">
        <v>839</v>
      </c>
      <c r="M396" s="533" t="s">
        <v>754</v>
      </c>
      <c r="N396" s="479" t="s">
        <v>830</v>
      </c>
      <c r="O396" s="479" t="s">
        <v>578</v>
      </c>
      <c r="P396" s="497" t="s">
        <v>579</v>
      </c>
      <c r="Q396" s="479">
        <v>0</v>
      </c>
      <c r="R396" s="479">
        <v>2</v>
      </c>
      <c r="S396" s="479">
        <v>2</v>
      </c>
      <c r="T396" s="479">
        <v>3</v>
      </c>
      <c r="U396" s="469"/>
      <c r="V396" s="547">
        <v>15</v>
      </c>
      <c r="W396" s="481">
        <v>21463227</v>
      </c>
      <c r="X396" s="563" t="s">
        <v>314</v>
      </c>
      <c r="Y396" s="479" t="s">
        <v>579</v>
      </c>
      <c r="Z396" s="479"/>
      <c r="AA396" s="479"/>
      <c r="AB396" s="479"/>
      <c r="AC396" s="493"/>
      <c r="AD396" s="479"/>
      <c r="AE396" s="479" t="s">
        <v>580</v>
      </c>
      <c r="AF396" s="497"/>
      <c r="AG396" s="497"/>
      <c r="AH396" s="497" t="s">
        <v>100</v>
      </c>
      <c r="AI396" s="480">
        <v>6</v>
      </c>
      <c r="AJ396" s="480">
        <v>18</v>
      </c>
      <c r="AK396" s="480">
        <v>30</v>
      </c>
      <c r="AL396" s="480">
        <v>20</v>
      </c>
      <c r="AM396" s="480">
        <v>10</v>
      </c>
      <c r="AN396" s="490">
        <f>IF(AJ396="",S396,ROUND(((((AL396/24)+(AM396/1440))-((AJ396/24)+(AK396/1440)))*1440/50),5))</f>
        <v>2</v>
      </c>
      <c r="AO396" s="491">
        <f>AJ396/24+AK396/1440</f>
        <v>0.77083333333333337</v>
      </c>
      <c r="AP396" s="491">
        <f>AL396/24+AM396/1440</f>
        <v>0.84027777777777779</v>
      </c>
      <c r="AQ396" s="23" t="str" cm="1">
        <f t="array" ref="AQ396">IF(X396="","",IF(SUMPRODUCT((X396=$X$7:$X$2085)*(AI396=$AI$7:$AI$2085)*(AO396=$AO$7:$AO$2085)*(AP396=$AP$7:$AP$2085)*(ROW($X$7:$X$2085)&lt;&gt;ROW(X396))*((S396=0)*($S$7:$S$2085&gt;0)+(S396&gt;0)*($S$7:$S$2085=0)))&gt;0,"SALONES UNIDOS",IF(SUMPRODUCT((X396=$X$7:$X$2085)*(AI396=$AI$7:$AI$2085)*((AO396&lt;$AP$7:$AP$2085)*(AP396&gt;$AO$7:$AO$2085))*(ROW($X$7:$X$2085)&lt;&gt;ROW(X396)))&gt;0,"Cruzado","Sin cruce")))</f>
        <v>Sin cruce</v>
      </c>
      <c r="AR396" s="23" t="str" cm="1">
        <f t="array" ref="AR396">IF(AE396="","",IF(SUMPRODUCT((AE396=$AE$7:$AE$2085)*(AI396=$AI$7:$AI$2085)*(AO396=$AO$7:$AO$2085)*(AP396=$AP$7:$AP$2085)*(ROW($AE$7:$AE$2085)&lt;&gt;ROW(AE396))*((S396=0)*($S$7:$S$2085&gt;0)+(S396&gt;0)*($S$7:$S$2085=0)))&gt;0,"SALONES UNIDOS",IF(SUMPRODUCT((AE396=$AE$7:$AE$2085)*(AI396=$AI$7:$AI$2085)*((AO396&lt;$AP$7:$AP$2085)*(AP396&gt;$AO$7:$AO$2085))*(ROW($AE$7:$AE$2085)&lt;&gt;ROW(AE396)))&gt;0,"Cruzado","Sin cruce")))</f>
        <v>Sin cruce</v>
      </c>
      <c r="AS396" s="94" t="str">
        <f t="shared" si="7"/>
        <v>PS1FILIALC</v>
      </c>
      <c r="AT396" s="94" t="str" cm="1">
        <f t="array" ref="AT396">IF(AS396="","",IF(SUMPRODUCT((AS396=$AS$7:$AS$2085)*(AI396=$AI$7:$AI$2085)*(AO396=$AO$7:$AO$2085)*(AP396=$AP$7:$AP$2085)*(ROW($AS$7:$AS$2085)&lt;&gt;ROW(AS396))*((S396=0)*($S$7:$S$2085&gt;0)+(S396&gt;0)*($S$7:$S$2085=0)))&gt;0,"SALONES UNIDOS",IF(SUMPRODUCT((AS396=$AS$7:$AS$2085)*(AI396=$AI$7:$AI$2085)*((AO396&lt;$AP$7:$AP$2085)*(AP396&gt;$AO$7:$AO$2085))*(ROW($AS$7:$AS$2085)&lt;&gt;ROW(AS396)))&gt;0,"Cruzado","Sin cruce")))</f>
        <v>Sin cruce</v>
      </c>
    </row>
    <row r="397" spans="3:46" s="9" customFormat="1" ht="18.75" hidden="1" customHeight="1">
      <c r="C397" s="496" t="s">
        <v>572</v>
      </c>
      <c r="D397" s="479" t="s">
        <v>838</v>
      </c>
      <c r="E397" s="479">
        <v>20261</v>
      </c>
      <c r="F397" s="497" t="s">
        <v>38</v>
      </c>
      <c r="G397" s="497" t="s">
        <v>80</v>
      </c>
      <c r="H397" s="497" t="s">
        <v>90</v>
      </c>
      <c r="I397" s="497">
        <v>1</v>
      </c>
      <c r="J397" s="497" t="s">
        <v>600</v>
      </c>
      <c r="K397" s="497" t="s">
        <v>57</v>
      </c>
      <c r="L397" s="499" t="s">
        <v>839</v>
      </c>
      <c r="M397" s="533" t="s">
        <v>754</v>
      </c>
      <c r="N397" s="479" t="s">
        <v>830</v>
      </c>
      <c r="O397" s="479" t="s">
        <v>578</v>
      </c>
      <c r="P397" s="497" t="s">
        <v>579</v>
      </c>
      <c r="Q397" s="479">
        <v>0</v>
      </c>
      <c r="R397" s="479">
        <v>2</v>
      </c>
      <c r="S397" s="479">
        <v>2</v>
      </c>
      <c r="T397" s="479">
        <v>3</v>
      </c>
      <c r="U397" s="469"/>
      <c r="V397" s="547">
        <v>15</v>
      </c>
      <c r="W397" s="481">
        <v>21463227</v>
      </c>
      <c r="X397" s="563" t="s">
        <v>314</v>
      </c>
      <c r="Y397" s="479" t="s">
        <v>579</v>
      </c>
      <c r="Z397" s="479"/>
      <c r="AA397" s="479"/>
      <c r="AB397" s="479"/>
      <c r="AC397" s="493"/>
      <c r="AD397" s="479"/>
      <c r="AE397" s="479" t="s">
        <v>580</v>
      </c>
      <c r="AF397" s="497"/>
      <c r="AG397" s="497"/>
      <c r="AH397" s="497" t="s">
        <v>100</v>
      </c>
      <c r="AI397" s="480">
        <v>6</v>
      </c>
      <c r="AJ397" s="480">
        <v>20</v>
      </c>
      <c r="AK397" s="480">
        <v>10</v>
      </c>
      <c r="AL397" s="480">
        <v>21</v>
      </c>
      <c r="AM397" s="480">
        <v>50</v>
      </c>
      <c r="AN397" s="490">
        <f>IF(AJ397="",S397,ROUND(((((AL397/24)+(AM397/1440))-((AJ397/24)+(AK397/1440)))*1440/50),5))</f>
        <v>2</v>
      </c>
      <c r="AO397" s="491">
        <f>AJ397/24+AK397/1440</f>
        <v>0.84027777777777779</v>
      </c>
      <c r="AP397" s="491">
        <f>AL397/24+AM397/1440</f>
        <v>0.90972222222222221</v>
      </c>
      <c r="AQ397" s="23" t="str" cm="1">
        <f t="array" ref="AQ397">IF(X397="","",IF(SUMPRODUCT((X397=$X$7:$X$2085)*(AI397=$AI$7:$AI$2085)*(AO397=$AO$7:$AO$2085)*(AP397=$AP$7:$AP$2085)*(ROW($X$7:$X$2085)&lt;&gt;ROW(X397))*((S397=0)*($S$7:$S$2085&gt;0)+(S397&gt;0)*($S$7:$S$2085=0)))&gt;0,"SALONES UNIDOS",IF(SUMPRODUCT((X397=$X$7:$X$2085)*(AI397=$AI$7:$AI$2085)*((AO397&lt;$AP$7:$AP$2085)*(AP397&gt;$AO$7:$AO$2085))*(ROW($X$7:$X$2085)&lt;&gt;ROW(X397)))&gt;0,"Cruzado","Sin cruce")))</f>
        <v>Sin cruce</v>
      </c>
      <c r="AR397" s="23" t="str" cm="1">
        <f t="array" ref="AR397">IF(AE397="","",IF(SUMPRODUCT((AE397=$AE$7:$AE$2085)*(AI397=$AI$7:$AI$2085)*(AO397=$AO$7:$AO$2085)*(AP397=$AP$7:$AP$2085)*(ROW($AE$7:$AE$2085)&lt;&gt;ROW(AE397))*((S397=0)*($S$7:$S$2085&gt;0)+(S397&gt;0)*($S$7:$S$2085=0)))&gt;0,"SALONES UNIDOS",IF(SUMPRODUCT((AE397=$AE$7:$AE$2085)*(AI397=$AI$7:$AI$2085)*((AO397&lt;$AP$7:$AP$2085)*(AP397&gt;$AO$7:$AO$2085))*(ROW($AE$7:$AE$2085)&lt;&gt;ROW(AE397)))&gt;0,"Cruzado","Sin cruce")))</f>
        <v>Sin cruce</v>
      </c>
      <c r="AS397" s="94" t="str">
        <f t="shared" si="7"/>
        <v>PS1FILIALC</v>
      </c>
      <c r="AT397" s="94" t="str" cm="1">
        <f t="array" ref="AT397">IF(AS397="","",IF(SUMPRODUCT((AS397=$AS$7:$AS$2085)*(AI397=$AI$7:$AI$2085)*(AO397=$AO$7:$AO$2085)*(AP397=$AP$7:$AP$2085)*(ROW($AS$7:$AS$2085)&lt;&gt;ROW(AS397))*((S397=0)*($S$7:$S$2085&gt;0)+(S397&gt;0)*($S$7:$S$2085=0)))&gt;0,"SALONES UNIDOS",IF(SUMPRODUCT((AS397=$AS$7:$AS$2085)*(AI397=$AI$7:$AI$2085)*((AO397&lt;$AP$7:$AP$2085)*(AP397&gt;$AO$7:$AO$2085))*(ROW($AS$7:$AS$2085)&lt;&gt;ROW(AS397)))&gt;0,"Cruzado","Sin cruce")))</f>
        <v>Sin cruce</v>
      </c>
    </row>
    <row r="398" spans="3:46" s="9" customFormat="1" ht="18.75" hidden="1" customHeight="1">
      <c r="C398" s="496" t="s">
        <v>572</v>
      </c>
      <c r="D398" s="479" t="s">
        <v>838</v>
      </c>
      <c r="E398" s="479">
        <v>20261</v>
      </c>
      <c r="F398" s="497" t="s">
        <v>38</v>
      </c>
      <c r="G398" s="497" t="s">
        <v>80</v>
      </c>
      <c r="H398" s="497" t="s">
        <v>90</v>
      </c>
      <c r="I398" s="497">
        <v>1</v>
      </c>
      <c r="J398" s="497" t="s">
        <v>57</v>
      </c>
      <c r="K398" s="497" t="s">
        <v>57</v>
      </c>
      <c r="L398" s="499" t="s">
        <v>840</v>
      </c>
      <c r="M398" s="533" t="s">
        <v>585</v>
      </c>
      <c r="N398" s="479" t="s">
        <v>586</v>
      </c>
      <c r="O398" s="479" t="s">
        <v>578</v>
      </c>
      <c r="P398" s="497" t="s">
        <v>196</v>
      </c>
      <c r="Q398" s="479">
        <v>3</v>
      </c>
      <c r="R398" s="479">
        <v>2</v>
      </c>
      <c r="S398" s="479">
        <v>5</v>
      </c>
      <c r="T398" s="479">
        <v>3</v>
      </c>
      <c r="U398" s="469"/>
      <c r="V398" s="547">
        <v>30</v>
      </c>
      <c r="W398" s="497">
        <v>75375310</v>
      </c>
      <c r="X398" s="562" t="s">
        <v>406</v>
      </c>
      <c r="Y398" s="479" t="s">
        <v>196</v>
      </c>
      <c r="Z398" s="479"/>
      <c r="AA398" s="479"/>
      <c r="AB398" s="479"/>
      <c r="AC398" s="493"/>
      <c r="AD398" s="479"/>
      <c r="AE398" s="479"/>
      <c r="AF398" s="497"/>
      <c r="AG398" s="497"/>
      <c r="AH398" s="15" t="s">
        <v>203</v>
      </c>
      <c r="AI398" s="479">
        <v>1</v>
      </c>
      <c r="AJ398" s="479">
        <v>17</v>
      </c>
      <c r="AK398" s="479">
        <v>40</v>
      </c>
      <c r="AL398" s="479">
        <v>21</v>
      </c>
      <c r="AM398" s="479">
        <v>50</v>
      </c>
      <c r="AN398" s="490">
        <f>IF(AJ398="",S398,ROUND(((((AL398/24)+(AM398/1440))-((AJ398/24)+(AK398/1440)))*1440/50),5))</f>
        <v>5</v>
      </c>
      <c r="AO398" s="491">
        <f>AJ398/24+AK398/1440</f>
        <v>0.73611111111111116</v>
      </c>
      <c r="AP398" s="491">
        <f>AL398/24+AM398/1440</f>
        <v>0.90972222222222221</v>
      </c>
      <c r="AQ398" s="23" t="str" cm="1">
        <f t="array" ref="AQ398">IF(X398="","",IF(SUMPRODUCT((X398=$X$7:$X$2085)*(AI398=$AI$7:$AI$2085)*(AO398=$AO$7:$AO$2085)*(AP398=$AP$7:$AP$2085)*(ROW($X$7:$X$2085)&lt;&gt;ROW(X398))*((S398=0)*($S$7:$S$2085&gt;0)+(S398&gt;0)*($S$7:$S$2085=0)))&gt;0,"SALONES UNIDOS",IF(SUMPRODUCT((X398=$X$7:$X$2085)*(AI398=$AI$7:$AI$2085)*((AO398&lt;$AP$7:$AP$2085)*(AP398&gt;$AO$7:$AO$2085))*(ROW($X$7:$X$2085)&lt;&gt;ROW(X398)))&gt;0,"Cruzado","Sin cruce")))</f>
        <v>Sin cruce</v>
      </c>
      <c r="AR398" s="23" t="str" cm="1">
        <f t="array" ref="AR398">IF(AE398="","",IF(SUMPRODUCT((AE398=$AE$7:$AE$2085)*(AI398=$AI$7:$AI$2085)*(AO398=$AO$7:$AO$2085)*(AP398=$AP$7:$AP$2085)*(ROW($AE$7:$AE$2085)&lt;&gt;ROW(AE398))*((S398=0)*($S$7:$S$2085&gt;0)+(S398&gt;0)*($S$7:$S$2085=0)))&gt;0,"SALONES UNIDOS",IF(SUMPRODUCT((AE398=$AE$7:$AE$2085)*(AI398=$AI$7:$AI$2085)*((AO398&lt;$AP$7:$AP$2085)*(AP398&gt;$AO$7:$AO$2085))*(ROW($AE$7:$AE$2085)&lt;&gt;ROW(AE398)))&gt;0,"Cruzado","Sin cruce")))</f>
        <v/>
      </c>
      <c r="AS398" s="94" t="str">
        <f t="shared" si="7"/>
        <v>PS1FILIALC</v>
      </c>
      <c r="AT398" s="94" t="str" cm="1">
        <f t="array" ref="AT398">IF(AS398="","",IF(SUMPRODUCT((AS398=$AS$7:$AS$2085)*(AI398=$AI$7:$AI$2085)*(AO398=$AO$7:$AO$2085)*(AP398=$AP$7:$AP$2085)*(ROW($AS$7:$AS$2085)&lt;&gt;ROW(AS398))*((S398=0)*($S$7:$S$2085&gt;0)+(S398&gt;0)*($S$7:$S$2085=0)))&gt;0,"SALONES UNIDOS",IF(SUMPRODUCT((AS398=$AS$7:$AS$2085)*(AI398=$AI$7:$AI$2085)*((AO398&lt;$AP$7:$AP$2085)*(AP398&gt;$AO$7:$AO$2085))*(ROW($AS$7:$AS$2085)&lt;&gt;ROW(AS398)))&gt;0,"Cruzado","Sin cruce")))</f>
        <v>Sin cruce</v>
      </c>
    </row>
    <row r="399" spans="3:46" s="9" customFormat="1" ht="18.75" hidden="1" customHeight="1">
      <c r="C399" s="496" t="s">
        <v>572</v>
      </c>
      <c r="D399" s="479" t="s">
        <v>838</v>
      </c>
      <c r="E399" s="479">
        <v>20261</v>
      </c>
      <c r="F399" s="497" t="s">
        <v>38</v>
      </c>
      <c r="G399" s="497" t="s">
        <v>80</v>
      </c>
      <c r="H399" s="497" t="s">
        <v>90</v>
      </c>
      <c r="I399" s="497">
        <v>1</v>
      </c>
      <c r="J399" s="497" t="s">
        <v>57</v>
      </c>
      <c r="K399" s="497" t="s">
        <v>57</v>
      </c>
      <c r="L399" s="499" t="s">
        <v>841</v>
      </c>
      <c r="M399" s="533" t="s">
        <v>834</v>
      </c>
      <c r="N399" s="479" t="s">
        <v>577</v>
      </c>
      <c r="O399" s="479" t="s">
        <v>578</v>
      </c>
      <c r="P399" s="497" t="s">
        <v>196</v>
      </c>
      <c r="Q399" s="479">
        <v>2</v>
      </c>
      <c r="R399" s="479">
        <v>2</v>
      </c>
      <c r="S399" s="479">
        <v>4</v>
      </c>
      <c r="T399" s="479">
        <v>3</v>
      </c>
      <c r="U399" s="469"/>
      <c r="V399" s="547">
        <v>30</v>
      </c>
      <c r="W399" s="497">
        <v>71472171</v>
      </c>
      <c r="X399" s="562" t="s">
        <v>262</v>
      </c>
      <c r="Y399" s="479" t="s">
        <v>196</v>
      </c>
      <c r="Z399" s="479"/>
      <c r="AA399" s="479"/>
      <c r="AB399" s="479"/>
      <c r="AC399" s="493"/>
      <c r="AD399" s="479"/>
      <c r="AE399" s="479"/>
      <c r="AF399" s="497"/>
      <c r="AG399" s="497"/>
      <c r="AH399" s="15" t="s">
        <v>203</v>
      </c>
      <c r="AI399" s="479">
        <v>4</v>
      </c>
      <c r="AJ399" s="479">
        <v>18</v>
      </c>
      <c r="AK399" s="479">
        <v>30</v>
      </c>
      <c r="AL399" s="479">
        <v>21</v>
      </c>
      <c r="AM399" s="479">
        <v>50</v>
      </c>
      <c r="AN399" s="490">
        <f>IF(AJ399="",S399,ROUND(((((AL399/24)+(AM399/1440))-((AJ399/24)+(AK399/1440)))*1440/50),5))</f>
        <v>4</v>
      </c>
      <c r="AO399" s="491">
        <f>AJ399/24+AK399/1440</f>
        <v>0.77083333333333337</v>
      </c>
      <c r="AP399" s="491">
        <f>AL399/24+AM399/1440</f>
        <v>0.90972222222222221</v>
      </c>
      <c r="AQ399" s="23" t="str" cm="1">
        <f t="array" ref="AQ399">IF(X399="","",IF(SUMPRODUCT((X399=$X$7:$X$2085)*(AI399=$AI$7:$AI$2085)*(AO399=$AO$7:$AO$2085)*(AP399=$AP$7:$AP$2085)*(ROW($X$7:$X$2085)&lt;&gt;ROW(X399))*((S399=0)*($S$7:$S$2085&gt;0)+(S399&gt;0)*($S$7:$S$2085=0)))&gt;0,"SALONES UNIDOS",IF(SUMPRODUCT((X399=$X$7:$X$2085)*(AI399=$AI$7:$AI$2085)*((AO399&lt;$AP$7:$AP$2085)*(AP399&gt;$AO$7:$AO$2085))*(ROW($X$7:$X$2085)&lt;&gt;ROW(X399)))&gt;0,"Cruzado","Sin cruce")))</f>
        <v>Sin cruce</v>
      </c>
      <c r="AR399" s="23" t="str" cm="1">
        <f t="array" ref="AR399">IF(AE399="","",IF(SUMPRODUCT((AE399=$AE$7:$AE$2085)*(AI399=$AI$7:$AI$2085)*(AO399=$AO$7:$AO$2085)*(AP399=$AP$7:$AP$2085)*(ROW($AE$7:$AE$2085)&lt;&gt;ROW(AE399))*((S399=0)*($S$7:$S$2085&gt;0)+(S399&gt;0)*($S$7:$S$2085=0)))&gt;0,"SALONES UNIDOS",IF(SUMPRODUCT((AE399=$AE$7:$AE$2085)*(AI399=$AI$7:$AI$2085)*((AO399&lt;$AP$7:$AP$2085)*(AP399&gt;$AO$7:$AO$2085))*(ROW($AE$7:$AE$2085)&lt;&gt;ROW(AE399)))&gt;0,"Cruzado","Sin cruce")))</f>
        <v/>
      </c>
      <c r="AS399" s="94" t="str">
        <f t="shared" si="7"/>
        <v>PS1FILIALC</v>
      </c>
      <c r="AT399" s="94" t="str" cm="1">
        <f t="array" ref="AT399">IF(AS399="","",IF(SUMPRODUCT((AS399=$AS$7:$AS$2085)*(AI399=$AI$7:$AI$2085)*(AO399=$AO$7:$AO$2085)*(AP399=$AP$7:$AP$2085)*(ROW($AS$7:$AS$2085)&lt;&gt;ROW(AS399))*((S399=0)*($S$7:$S$2085&gt;0)+(S399&gt;0)*($S$7:$S$2085=0)))&gt;0,"SALONES UNIDOS",IF(SUMPRODUCT((AS399=$AS$7:$AS$2085)*(AI399=$AI$7:$AI$2085)*((AO399&lt;$AP$7:$AP$2085)*(AP399&gt;$AO$7:$AO$2085))*(ROW($AS$7:$AS$2085)&lt;&gt;ROW(AS399)))&gt;0,"Cruzado","Sin cruce")))</f>
        <v>Sin cruce</v>
      </c>
    </row>
    <row r="400" spans="3:46" s="9" customFormat="1" ht="18.75" hidden="1" customHeight="1">
      <c r="C400" s="496" t="s">
        <v>572</v>
      </c>
      <c r="D400" s="479" t="s">
        <v>838</v>
      </c>
      <c r="E400" s="479">
        <v>20261</v>
      </c>
      <c r="F400" s="497" t="s">
        <v>38</v>
      </c>
      <c r="G400" s="497" t="s">
        <v>80</v>
      </c>
      <c r="H400" s="497" t="s">
        <v>90</v>
      </c>
      <c r="I400" s="497">
        <v>1</v>
      </c>
      <c r="J400" s="497" t="s">
        <v>57</v>
      </c>
      <c r="K400" s="497" t="s">
        <v>57</v>
      </c>
      <c r="L400" s="499" t="s">
        <v>842</v>
      </c>
      <c r="M400" s="533" t="s">
        <v>591</v>
      </c>
      <c r="N400" s="479" t="s">
        <v>586</v>
      </c>
      <c r="O400" s="479" t="s">
        <v>578</v>
      </c>
      <c r="P400" s="497" t="s">
        <v>196</v>
      </c>
      <c r="Q400" s="479">
        <v>3</v>
      </c>
      <c r="R400" s="479">
        <v>0</v>
      </c>
      <c r="S400" s="479">
        <v>3</v>
      </c>
      <c r="T400" s="479">
        <v>4</v>
      </c>
      <c r="U400" s="469"/>
      <c r="V400" s="547">
        <v>30</v>
      </c>
      <c r="W400" s="497">
        <v>21569878</v>
      </c>
      <c r="X400" s="562" t="s">
        <v>382</v>
      </c>
      <c r="Y400" s="479" t="s">
        <v>196</v>
      </c>
      <c r="Z400" s="479"/>
      <c r="AA400" s="479"/>
      <c r="AB400" s="479"/>
      <c r="AC400" s="493"/>
      <c r="AD400" s="479"/>
      <c r="AE400" s="479"/>
      <c r="AF400" s="497"/>
      <c r="AG400" s="497"/>
      <c r="AH400" s="15" t="s">
        <v>582</v>
      </c>
      <c r="AI400" s="479">
        <v>5</v>
      </c>
      <c r="AJ400" s="479">
        <v>18</v>
      </c>
      <c r="AK400" s="479">
        <v>30</v>
      </c>
      <c r="AL400" s="479">
        <v>21</v>
      </c>
      <c r="AM400" s="479">
        <v>0</v>
      </c>
      <c r="AN400" s="490">
        <f>IF(AJ400="",S400,ROUND(((((AL400/24)+(AM400/1440))-((AJ400/24)+(AK400/1440)))*1440/50),5))</f>
        <v>3</v>
      </c>
      <c r="AO400" s="491">
        <f>AJ400/24+AK400/1440</f>
        <v>0.77083333333333337</v>
      </c>
      <c r="AP400" s="491">
        <f>AL400/24+AM400/1440</f>
        <v>0.875</v>
      </c>
      <c r="AQ400" s="23" t="str" cm="1">
        <f t="array" ref="AQ400">IF(X400="","",IF(SUMPRODUCT((X400=$X$7:$X$2085)*(AI400=$AI$7:$AI$2085)*(AO400=$AO$7:$AO$2085)*(AP400=$AP$7:$AP$2085)*(ROW($X$7:$X$2085)&lt;&gt;ROW(X400))*((S400=0)*($S$7:$S$2085&gt;0)+(S400&gt;0)*($S$7:$S$2085=0)))&gt;0,"SALONES UNIDOS",IF(SUMPRODUCT((X400=$X$7:$X$2085)*(AI400=$AI$7:$AI$2085)*((AO400&lt;$AP$7:$AP$2085)*(AP400&gt;$AO$7:$AO$2085))*(ROW($X$7:$X$2085)&lt;&gt;ROW(X400)))&gt;0,"Cruzado","Sin cruce")))</f>
        <v>Sin cruce</v>
      </c>
      <c r="AR400" s="23" t="str" cm="1">
        <f t="array" ref="AR400">IF(AE400="","",IF(SUMPRODUCT((AE400=$AE$7:$AE$2085)*(AI400=$AI$7:$AI$2085)*(AO400=$AO$7:$AO$2085)*(AP400=$AP$7:$AP$2085)*(ROW($AE$7:$AE$2085)&lt;&gt;ROW(AE400))*((S400=0)*($S$7:$S$2085&gt;0)+(S400&gt;0)*($S$7:$S$2085=0)))&gt;0,"SALONES UNIDOS",IF(SUMPRODUCT((AE400=$AE$7:$AE$2085)*(AI400=$AI$7:$AI$2085)*((AO400&lt;$AP$7:$AP$2085)*(AP400&gt;$AO$7:$AO$2085))*(ROW($AE$7:$AE$2085)&lt;&gt;ROW(AE400)))&gt;0,"Cruzado","Sin cruce")))</f>
        <v/>
      </c>
      <c r="AS400" s="94" t="str">
        <f t="shared" si="7"/>
        <v>PS1FILIALC</v>
      </c>
      <c r="AT400" s="94" t="str" cm="1">
        <f t="array" ref="AT400">IF(AS400="","",IF(SUMPRODUCT((AS400=$AS$7:$AS$2085)*(AI400=$AI$7:$AI$2085)*(AO400=$AO$7:$AO$2085)*(AP400=$AP$7:$AP$2085)*(ROW($AS$7:$AS$2085)&lt;&gt;ROW(AS400))*((S400=0)*($S$7:$S$2085&gt;0)+(S400&gt;0)*($S$7:$S$2085=0)))&gt;0,"SALONES UNIDOS",IF(SUMPRODUCT((AS400=$AS$7:$AS$2085)*(AI400=$AI$7:$AI$2085)*((AO400&lt;$AP$7:$AP$2085)*(AP400&gt;$AO$7:$AO$2085))*(ROW($AS$7:$AS$2085)&lt;&gt;ROW(AS400)))&gt;0,"Cruzado","Sin cruce")))</f>
        <v>Sin cruce</v>
      </c>
    </row>
    <row r="401" spans="3:46" s="9" customFormat="1" ht="18.75" hidden="1" customHeight="1">
      <c r="C401" s="496" t="s">
        <v>572</v>
      </c>
      <c r="D401" s="479" t="s">
        <v>838</v>
      </c>
      <c r="E401" s="479">
        <v>20261</v>
      </c>
      <c r="F401" s="497" t="s">
        <v>38</v>
      </c>
      <c r="G401" s="497" t="s">
        <v>80</v>
      </c>
      <c r="H401" s="497" t="s">
        <v>90</v>
      </c>
      <c r="I401" s="497">
        <v>1</v>
      </c>
      <c r="J401" s="497" t="s">
        <v>57</v>
      </c>
      <c r="K401" s="497" t="s">
        <v>57</v>
      </c>
      <c r="L401" s="499" t="s">
        <v>842</v>
      </c>
      <c r="M401" s="533" t="s">
        <v>591</v>
      </c>
      <c r="N401" s="479" t="s">
        <v>586</v>
      </c>
      <c r="O401" s="479" t="s">
        <v>578</v>
      </c>
      <c r="P401" s="497" t="s">
        <v>196</v>
      </c>
      <c r="Q401" s="479">
        <v>0</v>
      </c>
      <c r="R401" s="479">
        <v>2</v>
      </c>
      <c r="S401" s="479">
        <v>2</v>
      </c>
      <c r="T401" s="479">
        <v>4</v>
      </c>
      <c r="U401" s="469"/>
      <c r="V401" s="547">
        <v>30</v>
      </c>
      <c r="W401" s="497">
        <v>21569878</v>
      </c>
      <c r="X401" s="562" t="s">
        <v>382</v>
      </c>
      <c r="Y401" s="479" t="s">
        <v>196</v>
      </c>
      <c r="Z401" s="479"/>
      <c r="AA401" s="479"/>
      <c r="AB401" s="479"/>
      <c r="AC401" s="493"/>
      <c r="AD401" s="479"/>
      <c r="AE401" s="479"/>
      <c r="AF401" s="497"/>
      <c r="AG401" s="497"/>
      <c r="AH401" s="15" t="s">
        <v>100</v>
      </c>
      <c r="AI401" s="479">
        <v>1</v>
      </c>
      <c r="AJ401" s="479">
        <v>21</v>
      </c>
      <c r="AK401" s="479">
        <v>50</v>
      </c>
      <c r="AL401" s="479">
        <v>23</v>
      </c>
      <c r="AM401" s="479">
        <v>30</v>
      </c>
      <c r="AN401" s="490">
        <f>IF(AJ401="",S401,ROUND(((((AL401/24)+(AM401/1440))-((AJ401/24)+(AK401/1440)))*1440/50),5))</f>
        <v>2</v>
      </c>
      <c r="AO401" s="491">
        <f>AJ401/24+AK401/1440</f>
        <v>0.90972222222222221</v>
      </c>
      <c r="AP401" s="491">
        <f>AL401/24+AM401/1440</f>
        <v>0.97916666666666674</v>
      </c>
      <c r="AQ401" s="23" t="str" cm="1">
        <f t="array" ref="AQ401">IF(X401="","",IF(SUMPRODUCT((X401=$X$7:$X$2085)*(AI401=$AI$7:$AI$2085)*(AO401=$AO$7:$AO$2085)*(AP401=$AP$7:$AP$2085)*(ROW($X$7:$X$2085)&lt;&gt;ROW(X401))*((S401=0)*($S$7:$S$2085&gt;0)+(S401&gt;0)*($S$7:$S$2085=0)))&gt;0,"SALONES UNIDOS",IF(SUMPRODUCT((X401=$X$7:$X$2085)*(AI401=$AI$7:$AI$2085)*((AO401&lt;$AP$7:$AP$2085)*(AP401&gt;$AO$7:$AO$2085))*(ROW($X$7:$X$2085)&lt;&gt;ROW(X401)))&gt;0,"Cruzado","Sin cruce")))</f>
        <v>Sin cruce</v>
      </c>
      <c r="AR401" s="23" t="str" cm="1">
        <f t="array" ref="AR401">IF(AE401="","",IF(SUMPRODUCT((AE401=$AE$7:$AE$2085)*(AI401=$AI$7:$AI$2085)*(AO401=$AO$7:$AO$2085)*(AP401=$AP$7:$AP$2085)*(ROW($AE$7:$AE$2085)&lt;&gt;ROW(AE401))*((S401=0)*($S$7:$S$2085&gt;0)+(S401&gt;0)*($S$7:$S$2085=0)))&gt;0,"SALONES UNIDOS",IF(SUMPRODUCT((AE401=$AE$7:$AE$2085)*(AI401=$AI$7:$AI$2085)*((AO401&lt;$AP$7:$AP$2085)*(AP401&gt;$AO$7:$AO$2085))*(ROW($AE$7:$AE$2085)&lt;&gt;ROW(AE401)))&gt;0,"Cruzado","Sin cruce")))</f>
        <v/>
      </c>
      <c r="AS401" s="94" t="str">
        <f t="shared" si="7"/>
        <v>PS1FILIALC</v>
      </c>
      <c r="AT401" s="94" t="str" cm="1">
        <f t="array" ref="AT401">IF(AS401="","",IF(SUMPRODUCT((AS401=$AS$7:$AS$2085)*(AI401=$AI$7:$AI$2085)*(AO401=$AO$7:$AO$2085)*(AP401=$AP$7:$AP$2085)*(ROW($AS$7:$AS$2085)&lt;&gt;ROW(AS401))*((S401=0)*($S$7:$S$2085&gt;0)+(S401&gt;0)*($S$7:$S$2085=0)))&gt;0,"SALONES UNIDOS",IF(SUMPRODUCT((AS401=$AS$7:$AS$2085)*(AI401=$AI$7:$AI$2085)*((AO401&lt;$AP$7:$AP$2085)*(AP401&gt;$AO$7:$AO$2085))*(ROW($AS$7:$AS$2085)&lt;&gt;ROW(AS401)))&gt;0,"Cruzado","Sin cruce")))</f>
        <v>Sin cruce</v>
      </c>
    </row>
    <row r="402" spans="3:46" s="9" customFormat="1" ht="18.75" hidden="1" customHeight="1">
      <c r="C402" s="496" t="s">
        <v>572</v>
      </c>
      <c r="D402" s="479" t="s">
        <v>838</v>
      </c>
      <c r="E402" s="479">
        <v>20261</v>
      </c>
      <c r="F402" s="497" t="s">
        <v>38</v>
      </c>
      <c r="G402" s="497" t="s">
        <v>80</v>
      </c>
      <c r="H402" s="497" t="s">
        <v>90</v>
      </c>
      <c r="I402" s="497">
        <v>1</v>
      </c>
      <c r="J402" s="497" t="s">
        <v>57</v>
      </c>
      <c r="K402" s="497" t="s">
        <v>57</v>
      </c>
      <c r="L402" s="499" t="s">
        <v>843</v>
      </c>
      <c r="M402" s="533" t="s">
        <v>593</v>
      </c>
      <c r="N402" s="479" t="s">
        <v>586</v>
      </c>
      <c r="O402" s="479" t="s">
        <v>578</v>
      </c>
      <c r="P402" s="497" t="s">
        <v>196</v>
      </c>
      <c r="Q402" s="479">
        <v>3</v>
      </c>
      <c r="R402" s="479">
        <v>2</v>
      </c>
      <c r="S402" s="479">
        <v>5</v>
      </c>
      <c r="T402" s="479">
        <v>4</v>
      </c>
      <c r="U402" s="469"/>
      <c r="V402" s="547">
        <v>30</v>
      </c>
      <c r="W402" s="481">
        <v>70089866</v>
      </c>
      <c r="X402" s="563" t="s">
        <v>339</v>
      </c>
      <c r="Y402" s="479" t="s">
        <v>196</v>
      </c>
      <c r="Z402" s="479"/>
      <c r="AA402" s="479"/>
      <c r="AB402" s="479"/>
      <c r="AC402" s="493"/>
      <c r="AD402" s="479"/>
      <c r="AE402" s="479"/>
      <c r="AF402" s="497"/>
      <c r="AG402" s="497"/>
      <c r="AH402" s="15" t="s">
        <v>203</v>
      </c>
      <c r="AI402" s="480">
        <v>2</v>
      </c>
      <c r="AJ402" s="480">
        <v>18</v>
      </c>
      <c r="AK402" s="480">
        <v>30</v>
      </c>
      <c r="AL402" s="480">
        <v>22</v>
      </c>
      <c r="AM402" s="480">
        <v>40</v>
      </c>
      <c r="AN402" s="490">
        <f>IF(AJ402="",S402,ROUND(((((AL402/24)+(AM402/1440))-((AJ402/24)+(AK402/1440)))*1440/50),5))</f>
        <v>5</v>
      </c>
      <c r="AO402" s="491">
        <f>AJ402/24+AK402/1440</f>
        <v>0.77083333333333337</v>
      </c>
      <c r="AP402" s="491">
        <f>AL402/24+AM402/1440</f>
        <v>0.94444444444444442</v>
      </c>
      <c r="AQ402" s="23" t="str" cm="1">
        <f t="array" ref="AQ402">IF(X402="","",IF(SUMPRODUCT((X402=$X$7:$X$2085)*(AI402=$AI$7:$AI$2085)*(AO402=$AO$7:$AO$2085)*(AP402=$AP$7:$AP$2085)*(ROW($X$7:$X$2085)&lt;&gt;ROW(X402))*((S402=0)*($S$7:$S$2085&gt;0)+(S402&gt;0)*($S$7:$S$2085=0)))&gt;0,"SALONES UNIDOS",IF(SUMPRODUCT((X402=$X$7:$X$2085)*(AI402=$AI$7:$AI$2085)*((AO402&lt;$AP$7:$AP$2085)*(AP402&gt;$AO$7:$AO$2085))*(ROW($X$7:$X$2085)&lt;&gt;ROW(X402)))&gt;0,"Cruzado","Sin cruce")))</f>
        <v>Sin cruce</v>
      </c>
      <c r="AR402" s="23" t="str" cm="1">
        <f t="array" ref="AR402">IF(AE402="","",IF(SUMPRODUCT((AE402=$AE$7:$AE$2085)*(AI402=$AI$7:$AI$2085)*(AO402=$AO$7:$AO$2085)*(AP402=$AP$7:$AP$2085)*(ROW($AE$7:$AE$2085)&lt;&gt;ROW(AE402))*((S402=0)*($S$7:$S$2085&gt;0)+(S402&gt;0)*($S$7:$S$2085=0)))&gt;0,"SALONES UNIDOS",IF(SUMPRODUCT((AE402=$AE$7:$AE$2085)*(AI402=$AI$7:$AI$2085)*((AO402&lt;$AP$7:$AP$2085)*(AP402&gt;$AO$7:$AO$2085))*(ROW($AE$7:$AE$2085)&lt;&gt;ROW(AE402)))&gt;0,"Cruzado","Sin cruce")))</f>
        <v/>
      </c>
      <c r="AS402" s="94" t="str">
        <f t="shared" si="7"/>
        <v>PS1FILIALC</v>
      </c>
      <c r="AT402" s="94" t="str" cm="1">
        <f t="array" ref="AT402">IF(AS402="","",IF(SUMPRODUCT((AS402=$AS$7:$AS$2085)*(AI402=$AI$7:$AI$2085)*(AO402=$AO$7:$AO$2085)*(AP402=$AP$7:$AP$2085)*(ROW($AS$7:$AS$2085)&lt;&gt;ROW(AS402))*((S402=0)*($S$7:$S$2085&gt;0)+(S402&gt;0)*($S$7:$S$2085=0)))&gt;0,"SALONES UNIDOS",IF(SUMPRODUCT((AS402=$AS$7:$AS$2085)*(AI402=$AI$7:$AI$2085)*((AO402&lt;$AP$7:$AP$2085)*(AP402&gt;$AO$7:$AO$2085))*(ROW($AS$7:$AS$2085)&lt;&gt;ROW(AS402)))&gt;0,"Cruzado","Sin cruce")))</f>
        <v>Sin cruce</v>
      </c>
    </row>
    <row r="403" spans="3:46" s="9" customFormat="1" ht="18.75" hidden="1" customHeight="1">
      <c r="C403" s="496" t="s">
        <v>572</v>
      </c>
      <c r="D403" s="479" t="s">
        <v>838</v>
      </c>
      <c r="E403" s="479">
        <v>20261</v>
      </c>
      <c r="F403" s="497" t="s">
        <v>38</v>
      </c>
      <c r="G403" s="497" t="s">
        <v>80</v>
      </c>
      <c r="H403" s="497" t="s">
        <v>90</v>
      </c>
      <c r="I403" s="497">
        <v>1</v>
      </c>
      <c r="J403" s="497" t="s">
        <v>57</v>
      </c>
      <c r="K403" s="497" t="s">
        <v>57</v>
      </c>
      <c r="L403" s="499" t="s">
        <v>844</v>
      </c>
      <c r="M403" s="533" t="s">
        <v>595</v>
      </c>
      <c r="N403" s="479" t="s">
        <v>586</v>
      </c>
      <c r="O403" s="479" t="s">
        <v>578</v>
      </c>
      <c r="P403" s="497" t="s">
        <v>196</v>
      </c>
      <c r="Q403" s="479">
        <v>3</v>
      </c>
      <c r="R403" s="479">
        <v>2</v>
      </c>
      <c r="S403" s="479">
        <v>5</v>
      </c>
      <c r="T403" s="479">
        <v>4</v>
      </c>
      <c r="U403" s="469"/>
      <c r="V403" s="547">
        <v>30</v>
      </c>
      <c r="W403" s="481">
        <v>7757185</v>
      </c>
      <c r="X403" s="563" t="s">
        <v>380</v>
      </c>
      <c r="Y403" s="479" t="s">
        <v>196</v>
      </c>
      <c r="Z403" s="479"/>
      <c r="AA403" s="479"/>
      <c r="AB403" s="479"/>
      <c r="AC403" s="493"/>
      <c r="AD403" s="479"/>
      <c r="AE403" s="479"/>
      <c r="AF403" s="497"/>
      <c r="AG403" s="497"/>
      <c r="AH403" s="15" t="s">
        <v>203</v>
      </c>
      <c r="AI403" s="480">
        <v>3</v>
      </c>
      <c r="AJ403" s="480">
        <v>18</v>
      </c>
      <c r="AK403" s="480">
        <v>30</v>
      </c>
      <c r="AL403" s="480">
        <v>22</v>
      </c>
      <c r="AM403" s="480">
        <v>40</v>
      </c>
      <c r="AN403" s="490">
        <f>IF(AJ403="",S403,ROUND(((((AL403/24)+(AM403/1440))-((AJ403/24)+(AK403/1440)))*1440/50),5))</f>
        <v>5</v>
      </c>
      <c r="AO403" s="491">
        <f>AJ403/24+AK403/1440</f>
        <v>0.77083333333333337</v>
      </c>
      <c r="AP403" s="491">
        <f>AL403/24+AM403/1440</f>
        <v>0.94444444444444442</v>
      </c>
      <c r="AQ403" s="23" t="str" cm="1">
        <f t="array" ref="AQ403">IF(X403="","",IF(SUMPRODUCT((X403=$X$7:$X$2085)*(AI403=$AI$7:$AI$2085)*(AO403=$AO$7:$AO$2085)*(AP403=$AP$7:$AP$2085)*(ROW($X$7:$X$2085)&lt;&gt;ROW(X403))*((S403=0)*($S$7:$S$2085&gt;0)+(S403&gt;0)*($S$7:$S$2085=0)))&gt;0,"SALONES UNIDOS",IF(SUMPRODUCT((X403=$X$7:$X$2085)*(AI403=$AI$7:$AI$2085)*((AO403&lt;$AP$7:$AP$2085)*(AP403&gt;$AO$7:$AO$2085))*(ROW($X$7:$X$2085)&lt;&gt;ROW(X403)))&gt;0,"Cruzado","Sin cruce")))</f>
        <v>Sin cruce</v>
      </c>
      <c r="AR403" s="23" t="str" cm="1">
        <f t="array" ref="AR403">IF(AE403="","",IF(SUMPRODUCT((AE403=$AE$7:$AE$2085)*(AI403=$AI$7:$AI$2085)*(AO403=$AO$7:$AO$2085)*(AP403=$AP$7:$AP$2085)*(ROW($AE$7:$AE$2085)&lt;&gt;ROW(AE403))*((S403=0)*($S$7:$S$2085&gt;0)+(S403&gt;0)*($S$7:$S$2085=0)))&gt;0,"SALONES UNIDOS",IF(SUMPRODUCT((AE403=$AE$7:$AE$2085)*(AI403=$AI$7:$AI$2085)*((AO403&lt;$AP$7:$AP$2085)*(AP403&gt;$AO$7:$AO$2085))*(ROW($AE$7:$AE$2085)&lt;&gt;ROW(AE403)))&gt;0,"Cruzado","Sin cruce")))</f>
        <v/>
      </c>
      <c r="AS403" s="94" t="str">
        <f t="shared" si="7"/>
        <v>PS1FILIALC</v>
      </c>
      <c r="AT403" s="94" t="str" cm="1">
        <f t="array" ref="AT403">IF(AS403="","",IF(SUMPRODUCT((AS403=$AS$7:$AS$2085)*(AI403=$AI$7:$AI$2085)*(AO403=$AO$7:$AO$2085)*(AP403=$AP$7:$AP$2085)*(ROW($AS$7:$AS$2085)&lt;&gt;ROW(AS403))*((S403=0)*($S$7:$S$2085&gt;0)+(S403&gt;0)*($S$7:$S$2085=0)))&gt;0,"SALONES UNIDOS",IF(SUMPRODUCT((AS403=$AS$7:$AS$2085)*(AI403=$AI$7:$AI$2085)*((AO403&lt;$AP$7:$AP$2085)*(AP403&gt;$AO$7:$AO$2085))*(ROW($AS$7:$AS$2085)&lt;&gt;ROW(AS403)))&gt;0,"Cruzado","Sin cruce")))</f>
        <v>Sin cruce</v>
      </c>
    </row>
    <row r="404" spans="3:46" s="9" customFormat="1" ht="18.75" hidden="1" customHeight="1">
      <c r="C404" s="496" t="s">
        <v>572</v>
      </c>
      <c r="D404" s="479" t="s">
        <v>828</v>
      </c>
      <c r="E404" s="479">
        <v>20261</v>
      </c>
      <c r="F404" s="497" t="s">
        <v>38</v>
      </c>
      <c r="G404" s="497" t="s">
        <v>80</v>
      </c>
      <c r="H404" s="497" t="s">
        <v>90</v>
      </c>
      <c r="I404" s="497">
        <v>2</v>
      </c>
      <c r="J404" s="497" t="s">
        <v>41</v>
      </c>
      <c r="K404" s="497" t="s">
        <v>41</v>
      </c>
      <c r="L404" s="499" t="s">
        <v>845</v>
      </c>
      <c r="M404" s="533" t="s">
        <v>610</v>
      </c>
      <c r="N404" s="479" t="s">
        <v>586</v>
      </c>
      <c r="O404" s="479" t="s">
        <v>831</v>
      </c>
      <c r="P404" s="497" t="s">
        <v>579</v>
      </c>
      <c r="Q404" s="479">
        <v>2</v>
      </c>
      <c r="R404" s="479">
        <v>2</v>
      </c>
      <c r="S404" s="479">
        <v>4</v>
      </c>
      <c r="T404" s="479">
        <v>3</v>
      </c>
      <c r="U404" s="469"/>
      <c r="V404" s="547">
        <v>28</v>
      </c>
      <c r="W404" s="497">
        <v>492535</v>
      </c>
      <c r="X404" s="562" t="s">
        <v>452</v>
      </c>
      <c r="Y404" s="479" t="s">
        <v>579</v>
      </c>
      <c r="Z404" s="479"/>
      <c r="AA404" s="497"/>
      <c r="AB404" s="497"/>
      <c r="AC404" s="497" t="s">
        <v>608</v>
      </c>
      <c r="AD404" s="497"/>
      <c r="AE404" s="479"/>
      <c r="AF404" s="497"/>
      <c r="AG404" s="497"/>
      <c r="AH404" s="497" t="s">
        <v>203</v>
      </c>
      <c r="AI404" s="479">
        <v>2</v>
      </c>
      <c r="AJ404" s="479">
        <v>13</v>
      </c>
      <c r="AK404" s="479">
        <v>30</v>
      </c>
      <c r="AL404" s="479">
        <v>16</v>
      </c>
      <c r="AM404" s="479">
        <v>50</v>
      </c>
      <c r="AN404" s="490">
        <f>IF(AJ404="",S404,ROUND(((((AL404/24)+(AM404/1440))-((AJ404/24)+(AK404/1440)))*1440/50),5))</f>
        <v>4</v>
      </c>
      <c r="AO404" s="491">
        <f>AJ404/24+AK404/1440</f>
        <v>0.5625</v>
      </c>
      <c r="AP404" s="491">
        <f>AL404/24+AM404/1440</f>
        <v>0.70138888888888884</v>
      </c>
      <c r="AQ404" s="23" t="str" cm="1">
        <f t="array" ref="AQ404">IF(X404="","",IF(SUMPRODUCT((X404=$X$7:$X$2085)*(AI404=$AI$7:$AI$2085)*(AO404=$AO$7:$AO$2085)*(AP404=$AP$7:$AP$2085)*(ROW($X$7:$X$2085)&lt;&gt;ROW(X404))*((S404=0)*($S$7:$S$2085&gt;0)+(S404&gt;0)*($S$7:$S$2085=0)))&gt;0,"SALONES UNIDOS",IF(SUMPRODUCT((X404=$X$7:$X$2085)*(AI404=$AI$7:$AI$2085)*((AO404&lt;$AP$7:$AP$2085)*(AP404&gt;$AO$7:$AO$2085))*(ROW($X$7:$X$2085)&lt;&gt;ROW(X404)))&gt;0,"Cruzado","Sin cruce")))</f>
        <v>Sin cruce</v>
      </c>
      <c r="AR404" s="23" t="str" cm="1">
        <f t="array" ref="AR404">IF(AE404="","",IF(SUMPRODUCT((AE404=$AE$7:$AE$2085)*(AI404=$AI$7:$AI$2085)*(AO404=$AO$7:$AO$2085)*(AP404=$AP$7:$AP$2085)*(ROW($AE$7:$AE$2085)&lt;&gt;ROW(AE404))*((S404=0)*($S$7:$S$2085&gt;0)+(S404&gt;0)*($S$7:$S$2085=0)))&gt;0,"SALONES UNIDOS",IF(SUMPRODUCT((AE404=$AE$7:$AE$2085)*(AI404=$AI$7:$AI$2085)*((AO404&lt;$AP$7:$AP$2085)*(AP404&gt;$AO$7:$AO$2085))*(ROW($AE$7:$AE$2085)&lt;&gt;ROW(AE404)))&gt;0,"Cruzado","Sin cruce")))</f>
        <v/>
      </c>
      <c r="AS404" s="94" t="str">
        <f t="shared" si="7"/>
        <v>PS2FILIALA</v>
      </c>
      <c r="AT404" s="94" t="str" cm="1">
        <f t="array" ref="AT404">IF(AS404="","",IF(SUMPRODUCT((AS404=$AS$7:$AS$2085)*(AI404=$AI$7:$AI$2085)*(AO404=$AO$7:$AO$2085)*(AP404=$AP$7:$AP$2085)*(ROW($AS$7:$AS$2085)&lt;&gt;ROW(AS404))*((S404=0)*($S$7:$S$2085&gt;0)+(S404&gt;0)*($S$7:$S$2085=0)))&gt;0,"SALONES UNIDOS",IF(SUMPRODUCT((AS404=$AS$7:$AS$2085)*(AI404=$AI$7:$AI$2085)*((AO404&lt;$AP$7:$AP$2085)*(AP404&gt;$AO$7:$AO$2085))*(ROW($AS$7:$AS$2085)&lt;&gt;ROW(AS404)))&gt;0,"Cruzado","Sin cruce")))</f>
        <v>Sin cruce</v>
      </c>
    </row>
    <row r="405" spans="3:46" s="9" customFormat="1" ht="18.75" hidden="1" customHeight="1">
      <c r="C405" s="496" t="s">
        <v>572</v>
      </c>
      <c r="D405" s="479" t="s">
        <v>828</v>
      </c>
      <c r="E405" s="479">
        <v>20261</v>
      </c>
      <c r="F405" s="497" t="s">
        <v>38</v>
      </c>
      <c r="G405" s="497" t="s">
        <v>80</v>
      </c>
      <c r="H405" s="497" t="s">
        <v>90</v>
      </c>
      <c r="I405" s="497">
        <v>2</v>
      </c>
      <c r="J405" s="497" t="s">
        <v>41</v>
      </c>
      <c r="K405" s="497" t="s">
        <v>41</v>
      </c>
      <c r="L405" s="499" t="s">
        <v>846</v>
      </c>
      <c r="M405" s="533" t="s">
        <v>739</v>
      </c>
      <c r="N405" s="479" t="s">
        <v>830</v>
      </c>
      <c r="O405" s="479" t="s">
        <v>831</v>
      </c>
      <c r="P405" s="497" t="s">
        <v>579</v>
      </c>
      <c r="Q405" s="479">
        <v>3</v>
      </c>
      <c r="R405" s="479">
        <v>0</v>
      </c>
      <c r="S405" s="479">
        <v>3</v>
      </c>
      <c r="T405" s="479">
        <v>4</v>
      </c>
      <c r="U405" s="469"/>
      <c r="V405" s="547">
        <v>30</v>
      </c>
      <c r="W405" s="497">
        <v>21558261</v>
      </c>
      <c r="X405" s="562" t="s">
        <v>303</v>
      </c>
      <c r="Y405" s="479" t="s">
        <v>579</v>
      </c>
      <c r="Z405" s="479"/>
      <c r="AA405" s="497"/>
      <c r="AB405" s="497"/>
      <c r="AC405" s="497" t="s">
        <v>847</v>
      </c>
      <c r="AD405" s="497"/>
      <c r="AE405" s="479"/>
      <c r="AF405" s="497"/>
      <c r="AG405" s="497"/>
      <c r="AH405" s="497" t="s">
        <v>582</v>
      </c>
      <c r="AI405" s="479">
        <v>1</v>
      </c>
      <c r="AJ405" s="479">
        <v>8</v>
      </c>
      <c r="AK405" s="479">
        <v>30</v>
      </c>
      <c r="AL405" s="479">
        <v>11</v>
      </c>
      <c r="AM405" s="479">
        <v>0</v>
      </c>
      <c r="AN405" s="490">
        <f>IF(AJ405="",S405,ROUND(((((AL405/24)+(AM405/1440))-((AJ405/24)+(AK405/1440)))*1440/50),5))</f>
        <v>3</v>
      </c>
      <c r="AO405" s="491">
        <f>AJ405/24+AK405/1440</f>
        <v>0.35416666666666663</v>
      </c>
      <c r="AP405" s="491">
        <f>AL405/24+AM405/1440</f>
        <v>0.45833333333333331</v>
      </c>
      <c r="AQ405" s="23" t="str" cm="1">
        <f t="array" ref="AQ405">IF(X405="","",IF(SUMPRODUCT((X405=$X$7:$X$2085)*(AI405=$AI$7:$AI$2085)*(AO405=$AO$7:$AO$2085)*(AP405=$AP$7:$AP$2085)*(ROW($X$7:$X$2085)&lt;&gt;ROW(X405))*((S405=0)*($S$7:$S$2085&gt;0)+(S405&gt;0)*($S$7:$S$2085=0)))&gt;0,"SALONES UNIDOS",IF(SUMPRODUCT((X405=$X$7:$X$2085)*(AI405=$AI$7:$AI$2085)*((AO405&lt;$AP$7:$AP$2085)*(AP405&gt;$AO$7:$AO$2085))*(ROW($X$7:$X$2085)&lt;&gt;ROW(X405)))&gt;0,"Cruzado","Sin cruce")))</f>
        <v>Sin cruce</v>
      </c>
      <c r="AR405" s="23" t="str" cm="1">
        <f t="array" ref="AR405">IF(AE405="","",IF(SUMPRODUCT((AE405=$AE$7:$AE$2085)*(AI405=$AI$7:$AI$2085)*(AO405=$AO$7:$AO$2085)*(AP405=$AP$7:$AP$2085)*(ROW($AE$7:$AE$2085)&lt;&gt;ROW(AE405))*((S405=0)*($S$7:$S$2085&gt;0)+(S405&gt;0)*($S$7:$S$2085=0)))&gt;0,"SALONES UNIDOS",IF(SUMPRODUCT((AE405=$AE$7:$AE$2085)*(AI405=$AI$7:$AI$2085)*((AO405&lt;$AP$7:$AP$2085)*(AP405&gt;$AO$7:$AO$2085))*(ROW($AE$7:$AE$2085)&lt;&gt;ROW(AE405)))&gt;0,"Cruzado","Sin cruce")))</f>
        <v/>
      </c>
      <c r="AS405" s="94" t="str">
        <f t="shared" si="7"/>
        <v>PS2FILIALA</v>
      </c>
      <c r="AT405" s="94" t="str" cm="1">
        <f t="array" ref="AT405">IF(AS405="","",IF(SUMPRODUCT((AS405=$AS$7:$AS$2085)*(AI405=$AI$7:$AI$2085)*(AO405=$AO$7:$AO$2085)*(AP405=$AP$7:$AP$2085)*(ROW($AS$7:$AS$2085)&lt;&gt;ROW(AS405))*((S405=0)*($S$7:$S$2085&gt;0)+(S405&gt;0)*($S$7:$S$2085=0)))&gt;0,"SALONES UNIDOS",IF(SUMPRODUCT((AS405=$AS$7:$AS$2085)*(AI405=$AI$7:$AI$2085)*((AO405&lt;$AP$7:$AP$2085)*(AP405&gt;$AO$7:$AO$2085))*(ROW($AS$7:$AS$2085)&lt;&gt;ROW(AS405)))&gt;0,"Cruzado","Sin cruce")))</f>
        <v>Sin cruce</v>
      </c>
    </row>
    <row r="406" spans="3:46" s="9" customFormat="1" ht="18.75" hidden="1" customHeight="1">
      <c r="C406" s="496" t="s">
        <v>572</v>
      </c>
      <c r="D406" s="479" t="s">
        <v>828</v>
      </c>
      <c r="E406" s="479">
        <v>20261</v>
      </c>
      <c r="F406" s="497" t="s">
        <v>38</v>
      </c>
      <c r="G406" s="497" t="s">
        <v>80</v>
      </c>
      <c r="H406" s="497" t="s">
        <v>90</v>
      </c>
      <c r="I406" s="497">
        <v>2</v>
      </c>
      <c r="J406" s="497" t="s">
        <v>574</v>
      </c>
      <c r="K406" s="497" t="s">
        <v>41</v>
      </c>
      <c r="L406" s="499" t="s">
        <v>846</v>
      </c>
      <c r="M406" s="533" t="s">
        <v>739</v>
      </c>
      <c r="N406" s="479" t="s">
        <v>830</v>
      </c>
      <c r="O406" s="479" t="s">
        <v>831</v>
      </c>
      <c r="P406" s="497" t="s">
        <v>579</v>
      </c>
      <c r="Q406" s="479">
        <v>0</v>
      </c>
      <c r="R406" s="479">
        <v>2</v>
      </c>
      <c r="S406" s="479">
        <v>2</v>
      </c>
      <c r="T406" s="479">
        <v>4</v>
      </c>
      <c r="U406" s="469"/>
      <c r="V406" s="547">
        <v>15</v>
      </c>
      <c r="W406" s="497">
        <v>21558261</v>
      </c>
      <c r="X406" s="562" t="s">
        <v>303</v>
      </c>
      <c r="Y406" s="479" t="s">
        <v>579</v>
      </c>
      <c r="Z406" s="479"/>
      <c r="AA406" s="497"/>
      <c r="AB406" s="497"/>
      <c r="AC406" s="493"/>
      <c r="AD406" s="497"/>
      <c r="AE406" s="479" t="s">
        <v>614</v>
      </c>
      <c r="AF406" s="497"/>
      <c r="AG406" s="497"/>
      <c r="AH406" s="497" t="s">
        <v>100</v>
      </c>
      <c r="AI406" s="479">
        <v>1</v>
      </c>
      <c r="AJ406" s="479">
        <v>11</v>
      </c>
      <c r="AK406" s="479">
        <v>0</v>
      </c>
      <c r="AL406" s="479">
        <v>12</v>
      </c>
      <c r="AM406" s="479">
        <v>40</v>
      </c>
      <c r="AN406" s="490">
        <f>IF(AJ406="",S406,ROUND(((((AL406/24)+(AM406/1440))-((AJ406/24)+(AK406/1440)))*1440/50),5))</f>
        <v>2</v>
      </c>
      <c r="AO406" s="491">
        <f>AJ406/24+AK406/1440</f>
        <v>0.45833333333333331</v>
      </c>
      <c r="AP406" s="491">
        <f>AL406/24+AM406/1440</f>
        <v>0.52777777777777779</v>
      </c>
      <c r="AQ406" s="23" t="str" cm="1">
        <f t="array" ref="AQ406">IF(X406="","",IF(SUMPRODUCT((X406=$X$7:$X$2085)*(AI406=$AI$7:$AI$2085)*(AO406=$AO$7:$AO$2085)*(AP406=$AP$7:$AP$2085)*(ROW($X$7:$X$2085)&lt;&gt;ROW(X406))*((S406=0)*($S$7:$S$2085&gt;0)+(S406&gt;0)*($S$7:$S$2085=0)))&gt;0,"SALONES UNIDOS",IF(SUMPRODUCT((X406=$X$7:$X$2085)*(AI406=$AI$7:$AI$2085)*((AO406&lt;$AP$7:$AP$2085)*(AP406&gt;$AO$7:$AO$2085))*(ROW($X$7:$X$2085)&lt;&gt;ROW(X406)))&gt;0,"Cruzado","Sin cruce")))</f>
        <v>Sin cruce</v>
      </c>
      <c r="AR406" s="23" t="str" cm="1">
        <f t="array" ref="AR406">IF(AE406="","",IF(SUMPRODUCT((AE406=$AE$7:$AE$2085)*(AI406=$AI$7:$AI$2085)*(AO406=$AO$7:$AO$2085)*(AP406=$AP$7:$AP$2085)*(ROW($AE$7:$AE$2085)&lt;&gt;ROW(AE406))*((S406=0)*($S$7:$S$2085&gt;0)+(S406&gt;0)*($S$7:$S$2085=0)))&gt;0,"SALONES UNIDOS",IF(SUMPRODUCT((AE406=$AE$7:$AE$2085)*(AI406=$AI$7:$AI$2085)*((AO406&lt;$AP$7:$AP$2085)*(AP406&gt;$AO$7:$AO$2085))*(ROW($AE$7:$AE$2085)&lt;&gt;ROW(AE406)))&gt;0,"Cruzado","Sin cruce")))</f>
        <v>Sin cruce</v>
      </c>
      <c r="AS406" s="94" t="str">
        <f t="shared" si="7"/>
        <v>PS2FILIALA</v>
      </c>
      <c r="AT406" s="94" t="str" cm="1">
        <f t="array" ref="AT406">IF(AS406="","",IF(SUMPRODUCT((AS406=$AS$7:$AS$2085)*(AI406=$AI$7:$AI$2085)*(AO406=$AO$7:$AO$2085)*(AP406=$AP$7:$AP$2085)*(ROW($AS$7:$AS$2085)&lt;&gt;ROW(AS406))*((S406=0)*($S$7:$S$2085&gt;0)+(S406&gt;0)*($S$7:$S$2085=0)))&gt;0,"SALONES UNIDOS",IF(SUMPRODUCT((AS406=$AS$7:$AS$2085)*(AI406=$AI$7:$AI$2085)*((AO406&lt;$AP$7:$AP$2085)*(AP406&gt;$AO$7:$AO$2085))*(ROW($AS$7:$AS$2085)&lt;&gt;ROW(AS406)))&gt;0,"Cruzado","Sin cruce")))</f>
        <v>Sin cruce</v>
      </c>
    </row>
    <row r="407" spans="3:46" s="9" customFormat="1" ht="18.75" hidden="1" customHeight="1">
      <c r="C407" s="496" t="s">
        <v>572</v>
      </c>
      <c r="D407" s="479" t="s">
        <v>828</v>
      </c>
      <c r="E407" s="479">
        <v>20261</v>
      </c>
      <c r="F407" s="497" t="s">
        <v>38</v>
      </c>
      <c r="G407" s="497" t="s">
        <v>80</v>
      </c>
      <c r="H407" s="497" t="s">
        <v>90</v>
      </c>
      <c r="I407" s="497">
        <v>2</v>
      </c>
      <c r="J407" s="497" t="s">
        <v>583</v>
      </c>
      <c r="K407" s="497" t="s">
        <v>41</v>
      </c>
      <c r="L407" s="499" t="s">
        <v>846</v>
      </c>
      <c r="M407" s="533" t="s">
        <v>739</v>
      </c>
      <c r="N407" s="479" t="s">
        <v>830</v>
      </c>
      <c r="O407" s="479" t="s">
        <v>831</v>
      </c>
      <c r="P407" s="497" t="s">
        <v>579</v>
      </c>
      <c r="Q407" s="479">
        <v>0</v>
      </c>
      <c r="R407" s="479">
        <v>2</v>
      </c>
      <c r="S407" s="479">
        <v>2</v>
      </c>
      <c r="T407" s="479">
        <v>4</v>
      </c>
      <c r="U407" s="469"/>
      <c r="V407" s="547">
        <v>15</v>
      </c>
      <c r="W407" s="497">
        <v>21558261</v>
      </c>
      <c r="X407" s="562" t="s">
        <v>303</v>
      </c>
      <c r="Y407" s="479" t="s">
        <v>579</v>
      </c>
      <c r="Z407" s="479"/>
      <c r="AA407" s="497"/>
      <c r="AB407" s="497"/>
      <c r="AC407" s="493"/>
      <c r="AD407" s="497"/>
      <c r="AE407" s="479" t="s">
        <v>614</v>
      </c>
      <c r="AF407" s="497"/>
      <c r="AG407" s="497"/>
      <c r="AH407" s="497" t="s">
        <v>100</v>
      </c>
      <c r="AI407" s="479">
        <v>3</v>
      </c>
      <c r="AJ407" s="479">
        <v>12</v>
      </c>
      <c r="AK407" s="479">
        <v>40</v>
      </c>
      <c r="AL407" s="479">
        <v>14</v>
      </c>
      <c r="AM407" s="479">
        <v>20</v>
      </c>
      <c r="AN407" s="490">
        <f>IF(AJ407="",S407,ROUND(((((AL407/24)+(AM407/1440))-((AJ407/24)+(AK407/1440)))*1440/50),5))</f>
        <v>2</v>
      </c>
      <c r="AO407" s="491">
        <f>AJ407/24+AK407/1440</f>
        <v>0.52777777777777779</v>
      </c>
      <c r="AP407" s="491">
        <f>AL407/24+AM407/1440</f>
        <v>0.59722222222222221</v>
      </c>
      <c r="AQ407" s="23" t="str" cm="1">
        <f t="array" ref="AQ407">IF(X407="","",IF(SUMPRODUCT((X407=$X$7:$X$2085)*(AI407=$AI$7:$AI$2085)*(AO407=$AO$7:$AO$2085)*(AP407=$AP$7:$AP$2085)*(ROW($X$7:$X$2085)&lt;&gt;ROW(X407))*((S407=0)*($S$7:$S$2085&gt;0)+(S407&gt;0)*($S$7:$S$2085=0)))&gt;0,"SALONES UNIDOS",IF(SUMPRODUCT((X407=$X$7:$X$2085)*(AI407=$AI$7:$AI$2085)*((AO407&lt;$AP$7:$AP$2085)*(AP407&gt;$AO$7:$AO$2085))*(ROW($X$7:$X$2085)&lt;&gt;ROW(X407)))&gt;0,"Cruzado","Sin cruce")))</f>
        <v>Sin cruce</v>
      </c>
      <c r="AR407" s="23" t="str" cm="1">
        <f t="array" ref="AR407">IF(AE407="","",IF(SUMPRODUCT((AE407=$AE$7:$AE$2085)*(AI407=$AI$7:$AI$2085)*(AO407=$AO$7:$AO$2085)*(AP407=$AP$7:$AP$2085)*(ROW($AE$7:$AE$2085)&lt;&gt;ROW(AE407))*((S407=0)*($S$7:$S$2085&gt;0)+(S407&gt;0)*($S$7:$S$2085=0)))&gt;0,"SALONES UNIDOS",IF(SUMPRODUCT((AE407=$AE$7:$AE$2085)*(AI407=$AI$7:$AI$2085)*((AO407&lt;$AP$7:$AP$2085)*(AP407&gt;$AO$7:$AO$2085))*(ROW($AE$7:$AE$2085)&lt;&gt;ROW(AE407)))&gt;0,"Cruzado","Sin cruce")))</f>
        <v>Cruzado</v>
      </c>
      <c r="AS407" s="94" t="str">
        <f t="shared" si="7"/>
        <v>PS2FILIALA</v>
      </c>
      <c r="AT407" s="94" t="str" cm="1">
        <f t="array" ref="AT407">IF(AS407="","",IF(SUMPRODUCT((AS407=$AS$7:$AS$2085)*(AI407=$AI$7:$AI$2085)*(AO407=$AO$7:$AO$2085)*(AP407=$AP$7:$AP$2085)*(ROW($AS$7:$AS$2085)&lt;&gt;ROW(AS407))*((S407=0)*($S$7:$S$2085&gt;0)+(S407&gt;0)*($S$7:$S$2085=0)))&gt;0,"SALONES UNIDOS",IF(SUMPRODUCT((AS407=$AS$7:$AS$2085)*(AI407=$AI$7:$AI$2085)*((AO407&lt;$AP$7:$AP$2085)*(AP407&gt;$AO$7:$AO$2085))*(ROW($AS$7:$AS$2085)&lt;&gt;ROW(AS407)))&gt;0,"Cruzado","Sin cruce")))</f>
        <v>Sin cruce</v>
      </c>
    </row>
    <row r="408" spans="3:46" s="9" customFormat="1" ht="18.75" hidden="1" customHeight="1">
      <c r="C408" s="496" t="s">
        <v>572</v>
      </c>
      <c r="D408" s="479" t="s">
        <v>828</v>
      </c>
      <c r="E408" s="479">
        <v>20261</v>
      </c>
      <c r="F408" s="497" t="s">
        <v>38</v>
      </c>
      <c r="G408" s="497" t="s">
        <v>80</v>
      </c>
      <c r="H408" s="497" t="s">
        <v>90</v>
      </c>
      <c r="I408" s="497">
        <v>2</v>
      </c>
      <c r="J408" s="497" t="s">
        <v>41</v>
      </c>
      <c r="K408" s="497" t="s">
        <v>41</v>
      </c>
      <c r="L408" s="499" t="s">
        <v>848</v>
      </c>
      <c r="M408" s="533" t="s">
        <v>616</v>
      </c>
      <c r="N408" s="479" t="s">
        <v>586</v>
      </c>
      <c r="O408" s="479" t="s">
        <v>831</v>
      </c>
      <c r="P408" s="497" t="s">
        <v>579</v>
      </c>
      <c r="Q408" s="479">
        <v>2</v>
      </c>
      <c r="R408" s="479">
        <v>2</v>
      </c>
      <c r="S408" s="479">
        <v>4</v>
      </c>
      <c r="T408" s="479">
        <v>3</v>
      </c>
      <c r="U408" s="469"/>
      <c r="V408" s="547">
        <v>28</v>
      </c>
      <c r="W408" s="497">
        <v>70089866</v>
      </c>
      <c r="X408" s="562" t="s">
        <v>339</v>
      </c>
      <c r="Y408" s="479" t="s">
        <v>579</v>
      </c>
      <c r="Z408" s="479"/>
      <c r="AA408" s="497"/>
      <c r="AB408" s="497"/>
      <c r="AC408" s="497" t="s">
        <v>608</v>
      </c>
      <c r="AD408" s="497"/>
      <c r="AE408" s="479"/>
      <c r="AF408" s="497"/>
      <c r="AG408" s="497"/>
      <c r="AH408" s="497" t="s">
        <v>203</v>
      </c>
      <c r="AI408" s="479">
        <v>4</v>
      </c>
      <c r="AJ408" s="479">
        <v>7</v>
      </c>
      <c r="AK408" s="479">
        <v>40</v>
      </c>
      <c r="AL408" s="479">
        <v>11</v>
      </c>
      <c r="AM408" s="479">
        <v>0</v>
      </c>
      <c r="AN408" s="490">
        <f>IF(AJ408="",S408,ROUND(((((AL408/24)+(AM408/1440))-((AJ408/24)+(AK408/1440)))*1440/50),5))</f>
        <v>4</v>
      </c>
      <c r="AO408" s="491">
        <f>AJ408/24+AK408/1440</f>
        <v>0.31944444444444448</v>
      </c>
      <c r="AP408" s="491">
        <f>AL408/24+AM408/1440</f>
        <v>0.45833333333333331</v>
      </c>
      <c r="AQ408" s="23" t="str" cm="1">
        <f t="array" ref="AQ408">IF(X408="","",IF(SUMPRODUCT((X408=$X$7:$X$2085)*(AI408=$AI$7:$AI$2085)*(AO408=$AO$7:$AO$2085)*(AP408=$AP$7:$AP$2085)*(ROW($X$7:$X$2085)&lt;&gt;ROW(X408))*((S408=0)*($S$7:$S$2085&gt;0)+(S408&gt;0)*($S$7:$S$2085=0)))&gt;0,"SALONES UNIDOS",IF(SUMPRODUCT((X408=$X$7:$X$2085)*(AI408=$AI$7:$AI$2085)*((AO408&lt;$AP$7:$AP$2085)*(AP408&gt;$AO$7:$AO$2085))*(ROW($X$7:$X$2085)&lt;&gt;ROW(X408)))&gt;0,"Cruzado","Sin cruce")))</f>
        <v>Sin cruce</v>
      </c>
      <c r="AR408" s="23" t="str" cm="1">
        <f t="array" ref="AR408">IF(AE408="","",IF(SUMPRODUCT((AE408=$AE$7:$AE$2085)*(AI408=$AI$7:$AI$2085)*(AO408=$AO$7:$AO$2085)*(AP408=$AP$7:$AP$2085)*(ROW($AE$7:$AE$2085)&lt;&gt;ROW(AE408))*((S408=0)*($S$7:$S$2085&gt;0)+(S408&gt;0)*($S$7:$S$2085=0)))&gt;0,"SALONES UNIDOS",IF(SUMPRODUCT((AE408=$AE$7:$AE$2085)*(AI408=$AI$7:$AI$2085)*((AO408&lt;$AP$7:$AP$2085)*(AP408&gt;$AO$7:$AO$2085))*(ROW($AE$7:$AE$2085)&lt;&gt;ROW(AE408)))&gt;0,"Cruzado","Sin cruce")))</f>
        <v/>
      </c>
      <c r="AS408" s="94" t="str">
        <f t="shared" si="7"/>
        <v>PS2FILIALA</v>
      </c>
      <c r="AT408" s="94" t="str" cm="1">
        <f t="array" ref="AT408">IF(AS408="","",IF(SUMPRODUCT((AS408=$AS$7:$AS$2085)*(AI408=$AI$7:$AI$2085)*(AO408=$AO$7:$AO$2085)*(AP408=$AP$7:$AP$2085)*(ROW($AS$7:$AS$2085)&lt;&gt;ROW(AS408))*((S408=0)*($S$7:$S$2085&gt;0)+(S408&gt;0)*($S$7:$S$2085=0)))&gt;0,"SALONES UNIDOS",IF(SUMPRODUCT((AS408=$AS$7:$AS$2085)*(AI408=$AI$7:$AI$2085)*((AO408&lt;$AP$7:$AP$2085)*(AP408&gt;$AO$7:$AO$2085))*(ROW($AS$7:$AS$2085)&lt;&gt;ROW(AS408)))&gt;0,"Cruzado","Sin cruce")))</f>
        <v>Sin cruce</v>
      </c>
    </row>
    <row r="409" spans="3:46" s="9" customFormat="1" ht="18.75" hidden="1" customHeight="1">
      <c r="C409" s="496" t="s">
        <v>572</v>
      </c>
      <c r="D409" s="479" t="s">
        <v>828</v>
      </c>
      <c r="E409" s="479">
        <v>20261</v>
      </c>
      <c r="F409" s="497" t="s">
        <v>38</v>
      </c>
      <c r="G409" s="497" t="s">
        <v>80</v>
      </c>
      <c r="H409" s="497" t="s">
        <v>90</v>
      </c>
      <c r="I409" s="497">
        <v>2</v>
      </c>
      <c r="J409" s="497" t="s">
        <v>41</v>
      </c>
      <c r="K409" s="497" t="s">
        <v>41</v>
      </c>
      <c r="L409" s="499" t="s">
        <v>849</v>
      </c>
      <c r="M409" s="533" t="s">
        <v>618</v>
      </c>
      <c r="N409" s="479" t="s">
        <v>586</v>
      </c>
      <c r="O409" s="479" t="s">
        <v>831</v>
      </c>
      <c r="P409" s="497" t="s">
        <v>579</v>
      </c>
      <c r="Q409" s="479">
        <v>3</v>
      </c>
      <c r="R409" s="479">
        <v>2</v>
      </c>
      <c r="S409" s="479">
        <v>5</v>
      </c>
      <c r="T409" s="479">
        <v>4</v>
      </c>
      <c r="U409" s="469"/>
      <c r="V409" s="547">
        <v>28</v>
      </c>
      <c r="W409" s="497">
        <v>46614264</v>
      </c>
      <c r="X409" s="562" t="s">
        <v>428</v>
      </c>
      <c r="Y409" s="479" t="s">
        <v>579</v>
      </c>
      <c r="Z409" s="479"/>
      <c r="AA409" s="497"/>
      <c r="AB409" s="497"/>
      <c r="AC409" s="497" t="s">
        <v>850</v>
      </c>
      <c r="AD409" s="497"/>
      <c r="AE409" s="479"/>
      <c r="AF409" s="497"/>
      <c r="AG409" s="497"/>
      <c r="AH409" s="497" t="s">
        <v>203</v>
      </c>
      <c r="AI409" s="479">
        <v>5</v>
      </c>
      <c r="AJ409" s="479">
        <v>7</v>
      </c>
      <c r="AK409" s="479">
        <v>40</v>
      </c>
      <c r="AL409" s="479">
        <v>11</v>
      </c>
      <c r="AM409" s="479">
        <v>50</v>
      </c>
      <c r="AN409" s="490">
        <f>IF(AJ409="",S409,ROUND(((((AL409/24)+(AM409/1440))-((AJ409/24)+(AK409/1440)))*1440/50),5))</f>
        <v>5</v>
      </c>
      <c r="AO409" s="491">
        <f>AJ409/24+AK409/1440</f>
        <v>0.31944444444444448</v>
      </c>
      <c r="AP409" s="491">
        <f>AL409/24+AM409/1440</f>
        <v>0.49305555555555552</v>
      </c>
      <c r="AQ409" s="23" t="str" cm="1">
        <f t="array" ref="AQ409">IF(X409="","",IF(SUMPRODUCT((X409=$X$7:$X$2085)*(AI409=$AI$7:$AI$2085)*(AO409=$AO$7:$AO$2085)*(AP409=$AP$7:$AP$2085)*(ROW($X$7:$X$2085)&lt;&gt;ROW(X409))*((S409=0)*($S$7:$S$2085&gt;0)+(S409&gt;0)*($S$7:$S$2085=0)))&gt;0,"SALONES UNIDOS",IF(SUMPRODUCT((X409=$X$7:$X$2085)*(AI409=$AI$7:$AI$2085)*((AO409&lt;$AP$7:$AP$2085)*(AP409&gt;$AO$7:$AO$2085))*(ROW($X$7:$X$2085)&lt;&gt;ROW(X409)))&gt;0,"Cruzado","Sin cruce")))</f>
        <v>Sin cruce</v>
      </c>
      <c r="AR409" s="23" t="str" cm="1">
        <f t="array" ref="AR409">IF(AE409="","",IF(SUMPRODUCT((AE409=$AE$7:$AE$2085)*(AI409=$AI$7:$AI$2085)*(AO409=$AO$7:$AO$2085)*(AP409=$AP$7:$AP$2085)*(ROW($AE$7:$AE$2085)&lt;&gt;ROW(AE409))*((S409=0)*($S$7:$S$2085&gt;0)+(S409&gt;0)*($S$7:$S$2085=0)))&gt;0,"SALONES UNIDOS",IF(SUMPRODUCT((AE409=$AE$7:$AE$2085)*(AI409=$AI$7:$AI$2085)*((AO409&lt;$AP$7:$AP$2085)*(AP409&gt;$AO$7:$AO$2085))*(ROW($AE$7:$AE$2085)&lt;&gt;ROW(AE409)))&gt;0,"Cruzado","Sin cruce")))</f>
        <v/>
      </c>
      <c r="AS409" s="94" t="str">
        <f t="shared" si="7"/>
        <v>PS2FILIALA</v>
      </c>
      <c r="AT409" s="94" t="str" cm="1">
        <f t="array" ref="AT409">IF(AS409="","",IF(SUMPRODUCT((AS409=$AS$7:$AS$2085)*(AI409=$AI$7:$AI$2085)*(AO409=$AO$7:$AO$2085)*(AP409=$AP$7:$AP$2085)*(ROW($AS$7:$AS$2085)&lt;&gt;ROW(AS409))*((S409=0)*($S$7:$S$2085&gt;0)+(S409&gt;0)*($S$7:$S$2085=0)))&gt;0,"SALONES UNIDOS",IF(SUMPRODUCT((AS409=$AS$7:$AS$2085)*(AI409=$AI$7:$AI$2085)*((AO409&lt;$AP$7:$AP$2085)*(AP409&gt;$AO$7:$AO$2085))*(ROW($AS$7:$AS$2085)&lt;&gt;ROW(AS409)))&gt;0,"Cruzado","Sin cruce")))</f>
        <v>Sin cruce</v>
      </c>
    </row>
    <row r="410" spans="3:46" s="9" customFormat="1" ht="18.75" hidden="1" customHeight="1">
      <c r="C410" s="496" t="s">
        <v>572</v>
      </c>
      <c r="D410" s="479" t="s">
        <v>828</v>
      </c>
      <c r="E410" s="479">
        <v>20261</v>
      </c>
      <c r="F410" s="497" t="s">
        <v>38</v>
      </c>
      <c r="G410" s="497" t="s">
        <v>80</v>
      </c>
      <c r="H410" s="497" t="s">
        <v>90</v>
      </c>
      <c r="I410" s="497">
        <v>2</v>
      </c>
      <c r="J410" s="497" t="s">
        <v>41</v>
      </c>
      <c r="K410" s="497" t="s">
        <v>41</v>
      </c>
      <c r="L410" s="499" t="s">
        <v>851</v>
      </c>
      <c r="M410" s="533" t="s">
        <v>743</v>
      </c>
      <c r="N410" s="479" t="s">
        <v>586</v>
      </c>
      <c r="O410" s="479" t="s">
        <v>831</v>
      </c>
      <c r="P410" s="497" t="s">
        <v>579</v>
      </c>
      <c r="Q410" s="479">
        <v>3</v>
      </c>
      <c r="R410" s="479">
        <v>2</v>
      </c>
      <c r="S410" s="479">
        <v>5</v>
      </c>
      <c r="T410" s="479">
        <v>4</v>
      </c>
      <c r="U410" s="469"/>
      <c r="V410" s="547">
        <v>28</v>
      </c>
      <c r="W410" s="497">
        <v>21463227</v>
      </c>
      <c r="X410" s="562" t="s">
        <v>314</v>
      </c>
      <c r="Y410" s="479" t="s">
        <v>579</v>
      </c>
      <c r="Z410" s="479"/>
      <c r="AA410" s="497"/>
      <c r="AB410" s="497"/>
      <c r="AC410" s="497" t="s">
        <v>608</v>
      </c>
      <c r="AD410" s="497"/>
      <c r="AE410" s="479"/>
      <c r="AF410" s="497"/>
      <c r="AG410" s="497"/>
      <c r="AH410" s="497" t="s">
        <v>203</v>
      </c>
      <c r="AI410" s="479">
        <v>1</v>
      </c>
      <c r="AJ410" s="479">
        <v>12</v>
      </c>
      <c r="AK410" s="479">
        <v>40</v>
      </c>
      <c r="AL410" s="479">
        <v>16</v>
      </c>
      <c r="AM410" s="479">
        <v>50</v>
      </c>
      <c r="AN410" s="490">
        <f>IF(AJ410="",S410,ROUND(((((AL410/24)+(AM410/1440))-((AJ410/24)+(AK410/1440)))*1440/50),5))</f>
        <v>5</v>
      </c>
      <c r="AO410" s="491">
        <f>AJ410/24+AK410/1440</f>
        <v>0.52777777777777779</v>
      </c>
      <c r="AP410" s="491">
        <f>AL410/24+AM410/1440</f>
        <v>0.70138888888888884</v>
      </c>
      <c r="AQ410" s="23" t="str" cm="1">
        <f t="array" ref="AQ410">IF(X410="","",IF(SUMPRODUCT((X410=$X$7:$X$2085)*(AI410=$AI$7:$AI$2085)*(AO410=$AO$7:$AO$2085)*(AP410=$AP$7:$AP$2085)*(ROW($X$7:$X$2085)&lt;&gt;ROW(X410))*((S410=0)*($S$7:$S$2085&gt;0)+(S410&gt;0)*($S$7:$S$2085=0)))&gt;0,"SALONES UNIDOS",IF(SUMPRODUCT((X410=$X$7:$X$2085)*(AI410=$AI$7:$AI$2085)*((AO410&lt;$AP$7:$AP$2085)*(AP410&gt;$AO$7:$AO$2085))*(ROW($X$7:$X$2085)&lt;&gt;ROW(X410)))&gt;0,"Cruzado","Sin cruce")))</f>
        <v>Sin cruce</v>
      </c>
      <c r="AR410" s="23" t="str" cm="1">
        <f t="array" ref="AR410">IF(AE410="","",IF(SUMPRODUCT((AE410=$AE$7:$AE$2085)*(AI410=$AI$7:$AI$2085)*(AO410=$AO$7:$AO$2085)*(AP410=$AP$7:$AP$2085)*(ROW($AE$7:$AE$2085)&lt;&gt;ROW(AE410))*((S410=0)*($S$7:$S$2085&gt;0)+(S410&gt;0)*($S$7:$S$2085=0)))&gt;0,"SALONES UNIDOS",IF(SUMPRODUCT((AE410=$AE$7:$AE$2085)*(AI410=$AI$7:$AI$2085)*((AO410&lt;$AP$7:$AP$2085)*(AP410&gt;$AO$7:$AO$2085))*(ROW($AE$7:$AE$2085)&lt;&gt;ROW(AE410)))&gt;0,"Cruzado","Sin cruce")))</f>
        <v/>
      </c>
      <c r="AS410" s="94" t="str">
        <f t="shared" si="7"/>
        <v>PS2FILIALA</v>
      </c>
      <c r="AT410" s="94" t="str" cm="1">
        <f t="array" ref="AT410">IF(AS410="","",IF(SUMPRODUCT((AS410=$AS$7:$AS$2085)*(AI410=$AI$7:$AI$2085)*(AO410=$AO$7:$AO$2085)*(AP410=$AP$7:$AP$2085)*(ROW($AS$7:$AS$2085)&lt;&gt;ROW(AS410))*((S410=0)*($S$7:$S$2085&gt;0)+(S410&gt;0)*($S$7:$S$2085=0)))&gt;0,"SALONES UNIDOS",IF(SUMPRODUCT((AS410=$AS$7:$AS$2085)*(AI410=$AI$7:$AI$2085)*((AO410&lt;$AP$7:$AP$2085)*(AP410&gt;$AO$7:$AO$2085))*(ROW($AS$7:$AS$2085)&lt;&gt;ROW(AS410)))&gt;0,"Cruzado","Sin cruce")))</f>
        <v>Sin cruce</v>
      </c>
    </row>
    <row r="411" spans="3:46" s="9" customFormat="1" ht="18.75" hidden="1" customHeight="1">
      <c r="C411" s="496" t="s">
        <v>572</v>
      </c>
      <c r="D411" s="479" t="s">
        <v>828</v>
      </c>
      <c r="E411" s="479">
        <v>20261</v>
      </c>
      <c r="F411" s="497" t="s">
        <v>38</v>
      </c>
      <c r="G411" s="497" t="s">
        <v>80</v>
      </c>
      <c r="H411" s="497" t="s">
        <v>90</v>
      </c>
      <c r="I411" s="497">
        <v>2</v>
      </c>
      <c r="J411" s="497" t="s">
        <v>41</v>
      </c>
      <c r="K411" s="497" t="s">
        <v>41</v>
      </c>
      <c r="L411" s="499" t="s">
        <v>852</v>
      </c>
      <c r="M411" s="533" t="s">
        <v>745</v>
      </c>
      <c r="N411" s="479" t="s">
        <v>586</v>
      </c>
      <c r="O411" s="479" t="s">
        <v>831</v>
      </c>
      <c r="P411" s="497" t="s">
        <v>624</v>
      </c>
      <c r="Q411" s="479">
        <v>2</v>
      </c>
      <c r="R411" s="479">
        <v>2</v>
      </c>
      <c r="S411" s="479">
        <v>4</v>
      </c>
      <c r="T411" s="479">
        <v>3</v>
      </c>
      <c r="U411" s="469"/>
      <c r="V411" s="547">
        <v>28</v>
      </c>
      <c r="W411" s="497">
        <v>7757185</v>
      </c>
      <c r="X411" s="562" t="s">
        <v>380</v>
      </c>
      <c r="Y411" s="571" t="s">
        <v>624</v>
      </c>
      <c r="Z411" s="479"/>
      <c r="AA411" s="497"/>
      <c r="AB411" s="497"/>
      <c r="AC411" s="493"/>
      <c r="AD411" s="497"/>
      <c r="AE411" s="479"/>
      <c r="AF411" s="497"/>
      <c r="AG411" s="497"/>
      <c r="AH411" s="497" t="s">
        <v>203</v>
      </c>
      <c r="AI411" s="479">
        <v>2</v>
      </c>
      <c r="AJ411" s="479">
        <v>9</v>
      </c>
      <c r="AK411" s="479">
        <v>20</v>
      </c>
      <c r="AL411" s="479">
        <v>12</v>
      </c>
      <c r="AM411" s="479">
        <v>40</v>
      </c>
      <c r="AN411" s="490">
        <f>IF(AJ411="",S411,ROUND(((((AL411/24)+(AM411/1440))-((AJ411/24)+(AK411/1440)))*1440/50),5))</f>
        <v>4</v>
      </c>
      <c r="AO411" s="491">
        <f>AJ411/24+AK411/1440</f>
        <v>0.3888888888888889</v>
      </c>
      <c r="AP411" s="491">
        <f>AL411/24+AM411/1440</f>
        <v>0.52777777777777779</v>
      </c>
      <c r="AQ411" s="23" t="str" cm="1">
        <f t="array" ref="AQ411">IF(X411="","",IF(SUMPRODUCT((X411=$X$7:$X$2085)*(AI411=$AI$7:$AI$2085)*(AO411=$AO$7:$AO$2085)*(AP411=$AP$7:$AP$2085)*(ROW($X$7:$X$2085)&lt;&gt;ROW(X411))*((S411=0)*($S$7:$S$2085&gt;0)+(S411&gt;0)*($S$7:$S$2085=0)))&gt;0,"SALONES UNIDOS",IF(SUMPRODUCT((X411=$X$7:$X$2085)*(AI411=$AI$7:$AI$2085)*((AO411&lt;$AP$7:$AP$2085)*(AP411&gt;$AO$7:$AO$2085))*(ROW($X$7:$X$2085)&lt;&gt;ROW(X411)))&gt;0,"Cruzado","Sin cruce")))</f>
        <v>Sin cruce</v>
      </c>
      <c r="AR411" s="23" t="str" cm="1">
        <f t="array" ref="AR411">IF(AE411="","",IF(SUMPRODUCT((AE411=$AE$7:$AE$2085)*(AI411=$AI$7:$AI$2085)*(AO411=$AO$7:$AO$2085)*(AP411=$AP$7:$AP$2085)*(ROW($AE$7:$AE$2085)&lt;&gt;ROW(AE411))*((S411=0)*($S$7:$S$2085&gt;0)+(S411&gt;0)*($S$7:$S$2085=0)))&gt;0,"SALONES UNIDOS",IF(SUMPRODUCT((AE411=$AE$7:$AE$2085)*(AI411=$AI$7:$AI$2085)*((AO411&lt;$AP$7:$AP$2085)*(AP411&gt;$AO$7:$AO$2085))*(ROW($AE$7:$AE$2085)&lt;&gt;ROW(AE411)))&gt;0,"Cruzado","Sin cruce")))</f>
        <v/>
      </c>
      <c r="AS411" s="94" t="str">
        <f t="shared" si="7"/>
        <v>PS2FILIALA</v>
      </c>
      <c r="AT411" s="94" t="str" cm="1">
        <f t="array" ref="AT411">IF(AS411="","",IF(SUMPRODUCT((AS411=$AS$7:$AS$2085)*(AI411=$AI$7:$AI$2085)*(AO411=$AO$7:$AO$2085)*(AP411=$AP$7:$AP$2085)*(ROW($AS$7:$AS$2085)&lt;&gt;ROW(AS411))*((S411=0)*($S$7:$S$2085&gt;0)+(S411&gt;0)*($S$7:$S$2085=0)))&gt;0,"SALONES UNIDOS",IF(SUMPRODUCT((AS411=$AS$7:$AS$2085)*(AI411=$AI$7:$AI$2085)*((AO411&lt;$AP$7:$AP$2085)*(AP411&gt;$AO$7:$AO$2085))*(ROW($AS$7:$AS$2085)&lt;&gt;ROW(AS411)))&gt;0,"Cruzado","Sin cruce")))</f>
        <v>Sin cruce</v>
      </c>
    </row>
    <row r="412" spans="3:46" s="9" customFormat="1" ht="18.75" hidden="1" customHeight="1">
      <c r="C412" s="496" t="s">
        <v>572</v>
      </c>
      <c r="D412" s="479" t="s">
        <v>828</v>
      </c>
      <c r="E412" s="479">
        <v>20261</v>
      </c>
      <c r="F412" s="503" t="s">
        <v>38</v>
      </c>
      <c r="G412" s="497" t="s">
        <v>80</v>
      </c>
      <c r="H412" s="503" t="s">
        <v>90</v>
      </c>
      <c r="I412" s="503">
        <v>3</v>
      </c>
      <c r="J412" s="503" t="s">
        <v>41</v>
      </c>
      <c r="K412" s="503" t="s">
        <v>41</v>
      </c>
      <c r="L412" s="499" t="s">
        <v>853</v>
      </c>
      <c r="M412" s="535" t="s">
        <v>854</v>
      </c>
      <c r="N412" s="15" t="s">
        <v>830</v>
      </c>
      <c r="O412" s="15" t="s">
        <v>831</v>
      </c>
      <c r="P412" s="503" t="s">
        <v>579</v>
      </c>
      <c r="Q412" s="15">
        <v>1</v>
      </c>
      <c r="R412" s="15">
        <v>4</v>
      </c>
      <c r="S412" s="479">
        <v>5</v>
      </c>
      <c r="T412" s="15">
        <v>3</v>
      </c>
      <c r="U412" s="471"/>
      <c r="V412" s="550">
        <v>30</v>
      </c>
      <c r="W412" s="497">
        <v>43456897</v>
      </c>
      <c r="X412" s="566" t="s">
        <v>242</v>
      </c>
      <c r="Y412" s="15" t="s">
        <v>579</v>
      </c>
      <c r="Z412" s="15"/>
      <c r="AA412" s="15"/>
      <c r="AB412" s="15"/>
      <c r="AC412" s="15" t="s">
        <v>847</v>
      </c>
      <c r="AD412" s="15"/>
      <c r="AE412" s="479"/>
      <c r="AF412" s="497"/>
      <c r="AG412" s="497"/>
      <c r="AH412" s="497" t="s">
        <v>203</v>
      </c>
      <c r="AI412" s="15">
        <v>6</v>
      </c>
      <c r="AJ412" s="15">
        <v>13</v>
      </c>
      <c r="AK412" s="15">
        <v>30</v>
      </c>
      <c r="AL412" s="15">
        <v>17</v>
      </c>
      <c r="AM412" s="15">
        <v>40</v>
      </c>
      <c r="AN412" s="490">
        <f>IF(AJ412="",S412,ROUND(((((AL412/24)+(AM412/1440))-((AJ412/24)+(AK412/1440)))*1440/50),5))</f>
        <v>5</v>
      </c>
      <c r="AO412" s="491">
        <f>AJ412/24+AK412/1440</f>
        <v>0.5625</v>
      </c>
      <c r="AP412" s="491">
        <f>AL412/24+AM412/1440</f>
        <v>0.73611111111111116</v>
      </c>
      <c r="AQ412" s="23" t="str" cm="1">
        <f t="array" ref="AQ412">IF(X412="","",IF(SUMPRODUCT((X412=$X$7:$X$2085)*(AI412=$AI$7:$AI$2085)*(AO412=$AO$7:$AO$2085)*(AP412=$AP$7:$AP$2085)*(ROW($X$7:$X$2085)&lt;&gt;ROW(X412))*((S412=0)*($S$7:$S$2085&gt;0)+(S412&gt;0)*($S$7:$S$2085=0)))&gt;0,"SALONES UNIDOS",IF(SUMPRODUCT((X412=$X$7:$X$2085)*(AI412=$AI$7:$AI$2085)*((AO412&lt;$AP$7:$AP$2085)*(AP412&gt;$AO$7:$AO$2085))*(ROW($X$7:$X$2085)&lt;&gt;ROW(X412)))&gt;0,"Cruzado","Sin cruce")))</f>
        <v>Sin cruce</v>
      </c>
      <c r="AR412" s="23" t="str" cm="1">
        <f t="array" ref="AR412">IF(AE412="","",IF(SUMPRODUCT((AE412=$AE$7:$AE$2085)*(AI412=$AI$7:$AI$2085)*(AO412=$AO$7:$AO$2085)*(AP412=$AP$7:$AP$2085)*(ROW($AE$7:$AE$2085)&lt;&gt;ROW(AE412))*((S412=0)*($S$7:$S$2085&gt;0)+(S412&gt;0)*($S$7:$S$2085=0)))&gt;0,"SALONES UNIDOS",IF(SUMPRODUCT((AE412=$AE$7:$AE$2085)*(AI412=$AI$7:$AI$2085)*((AO412&lt;$AP$7:$AP$2085)*(AP412&gt;$AO$7:$AO$2085))*(ROW($AE$7:$AE$2085)&lt;&gt;ROW(AE412)))&gt;0,"Cruzado","Sin cruce")))</f>
        <v/>
      </c>
      <c r="AS412" s="94" t="str">
        <f t="shared" si="7"/>
        <v>PS3FILIALA</v>
      </c>
      <c r="AT412" s="94" t="str" cm="1">
        <f t="array" ref="AT412">IF(AS412="","",IF(SUMPRODUCT((AS412=$AS$7:$AS$2085)*(AI412=$AI$7:$AI$2085)*(AO412=$AO$7:$AO$2085)*(AP412=$AP$7:$AP$2085)*(ROW($AS$7:$AS$2085)&lt;&gt;ROW(AS412))*((S412=0)*($S$7:$S$2085&gt;0)+(S412&gt;0)*($S$7:$S$2085=0)))&gt;0,"SALONES UNIDOS",IF(SUMPRODUCT((AS412=$AS$7:$AS$2085)*(AI412=$AI$7:$AI$2085)*((AO412&lt;$AP$7:$AP$2085)*(AP412&gt;$AO$7:$AO$2085))*(ROW($AS$7:$AS$2085)&lt;&gt;ROW(AS412)))&gt;0,"Cruzado","Sin cruce")))</f>
        <v>Sin cruce</v>
      </c>
    </row>
    <row r="413" spans="3:46" s="9" customFormat="1" ht="18.75" hidden="1" customHeight="1">
      <c r="C413" s="496" t="s">
        <v>572</v>
      </c>
      <c r="D413" s="479" t="s">
        <v>828</v>
      </c>
      <c r="E413" s="479">
        <v>20261</v>
      </c>
      <c r="F413" s="503" t="s">
        <v>38</v>
      </c>
      <c r="G413" s="497" t="s">
        <v>80</v>
      </c>
      <c r="H413" s="503" t="s">
        <v>90</v>
      </c>
      <c r="I413" s="503">
        <v>3</v>
      </c>
      <c r="J413" s="503" t="s">
        <v>41</v>
      </c>
      <c r="K413" s="503" t="s">
        <v>41</v>
      </c>
      <c r="L413" s="499" t="s">
        <v>855</v>
      </c>
      <c r="M413" s="535" t="s">
        <v>629</v>
      </c>
      <c r="N413" s="15" t="s">
        <v>830</v>
      </c>
      <c r="O413" s="15" t="s">
        <v>831</v>
      </c>
      <c r="P413" s="503" t="s">
        <v>624</v>
      </c>
      <c r="Q413" s="15">
        <v>3</v>
      </c>
      <c r="R413" s="15">
        <v>2</v>
      </c>
      <c r="S413" s="479">
        <v>5</v>
      </c>
      <c r="T413" s="15">
        <v>4</v>
      </c>
      <c r="U413" s="471"/>
      <c r="V413" s="550">
        <v>30</v>
      </c>
      <c r="W413" s="497">
        <v>21547326</v>
      </c>
      <c r="X413" s="566" t="s">
        <v>268</v>
      </c>
      <c r="Y413" s="15" t="s">
        <v>624</v>
      </c>
      <c r="Z413" s="15"/>
      <c r="AA413" s="15"/>
      <c r="AB413" s="15"/>
      <c r="AC413" s="493"/>
      <c r="AD413" s="15"/>
      <c r="AE413" s="479"/>
      <c r="AF413" s="497"/>
      <c r="AG413" s="497"/>
      <c r="AH413" s="15" t="s">
        <v>203</v>
      </c>
      <c r="AI413" s="15">
        <v>4</v>
      </c>
      <c r="AJ413" s="15">
        <v>18</v>
      </c>
      <c r="AK413" s="15">
        <v>30</v>
      </c>
      <c r="AL413" s="15">
        <v>22</v>
      </c>
      <c r="AM413" s="15">
        <v>40</v>
      </c>
      <c r="AN413" s="490">
        <f>IF(AJ413="",S413,ROUND(((((AL413/24)+(AM413/1440))-((AJ413/24)+(AK413/1440)))*1440/50),5))</f>
        <v>5</v>
      </c>
      <c r="AO413" s="491">
        <f>AJ413/24+AK413/1440</f>
        <v>0.77083333333333337</v>
      </c>
      <c r="AP413" s="491">
        <f>AL413/24+AM413/1440</f>
        <v>0.94444444444444442</v>
      </c>
      <c r="AQ413" s="23" t="str" cm="1">
        <f t="array" ref="AQ413">IF(X413="","",IF(SUMPRODUCT((X413=$X$7:$X$2085)*(AI413=$AI$7:$AI$2085)*(AO413=$AO$7:$AO$2085)*(AP413=$AP$7:$AP$2085)*(ROW($X$7:$X$2085)&lt;&gt;ROW(X413))*((S413=0)*($S$7:$S$2085&gt;0)+(S413&gt;0)*($S$7:$S$2085=0)))&gt;0,"SALONES UNIDOS",IF(SUMPRODUCT((X413=$X$7:$X$2085)*(AI413=$AI$7:$AI$2085)*((AO413&lt;$AP$7:$AP$2085)*(AP413&gt;$AO$7:$AO$2085))*(ROW($X$7:$X$2085)&lt;&gt;ROW(X413)))&gt;0,"Cruzado","Sin cruce")))</f>
        <v>Sin cruce</v>
      </c>
      <c r="AR413" s="23" t="str" cm="1">
        <f t="array" ref="AR413">IF(AE413="","",IF(SUMPRODUCT((AE413=$AE$7:$AE$2085)*(AI413=$AI$7:$AI$2085)*(AO413=$AO$7:$AO$2085)*(AP413=$AP$7:$AP$2085)*(ROW($AE$7:$AE$2085)&lt;&gt;ROW(AE413))*((S413=0)*($S$7:$S$2085&gt;0)+(S413&gt;0)*($S$7:$S$2085=0)))&gt;0,"SALONES UNIDOS",IF(SUMPRODUCT((AE413=$AE$7:$AE$2085)*(AI413=$AI$7:$AI$2085)*((AO413&lt;$AP$7:$AP$2085)*(AP413&gt;$AO$7:$AO$2085))*(ROW($AE$7:$AE$2085)&lt;&gt;ROW(AE413)))&gt;0,"Cruzado","Sin cruce")))</f>
        <v/>
      </c>
      <c r="AS413" s="94" t="str">
        <f t="shared" si="7"/>
        <v>PS3FILIALA</v>
      </c>
      <c r="AT413" s="94" t="str" cm="1">
        <f t="array" ref="AT413">IF(AS413="","",IF(SUMPRODUCT((AS413=$AS$7:$AS$2085)*(AI413=$AI$7:$AI$2085)*(AO413=$AO$7:$AO$2085)*(AP413=$AP$7:$AP$2085)*(ROW($AS$7:$AS$2085)&lt;&gt;ROW(AS413))*((S413=0)*($S$7:$S$2085&gt;0)+(S413&gt;0)*($S$7:$S$2085=0)))&gt;0,"SALONES UNIDOS",IF(SUMPRODUCT((AS413=$AS$7:$AS$2085)*(AI413=$AI$7:$AI$2085)*((AO413&lt;$AP$7:$AP$2085)*(AP413&gt;$AO$7:$AO$2085))*(ROW($AS$7:$AS$2085)&lt;&gt;ROW(AS413)))&gt;0,"Cruzado","Sin cruce")))</f>
        <v>Sin cruce</v>
      </c>
    </row>
    <row r="414" spans="3:46" s="9" customFormat="1" ht="18.75" hidden="1" customHeight="1">
      <c r="C414" s="496" t="s">
        <v>572</v>
      </c>
      <c r="D414" s="479" t="s">
        <v>828</v>
      </c>
      <c r="E414" s="479">
        <v>20261</v>
      </c>
      <c r="F414" s="503" t="s">
        <v>38</v>
      </c>
      <c r="G414" s="497" t="s">
        <v>80</v>
      </c>
      <c r="H414" s="503" t="s">
        <v>90</v>
      </c>
      <c r="I414" s="503">
        <v>3</v>
      </c>
      <c r="J414" s="503" t="s">
        <v>41</v>
      </c>
      <c r="K414" s="503" t="s">
        <v>41</v>
      </c>
      <c r="L414" s="499" t="s">
        <v>856</v>
      </c>
      <c r="M414" s="535" t="s">
        <v>631</v>
      </c>
      <c r="N414" s="15" t="s">
        <v>586</v>
      </c>
      <c r="O414" s="15" t="s">
        <v>831</v>
      </c>
      <c r="P414" s="503" t="s">
        <v>624</v>
      </c>
      <c r="Q414" s="15">
        <v>2</v>
      </c>
      <c r="R414" s="15">
        <v>2</v>
      </c>
      <c r="S414" s="479">
        <v>4</v>
      </c>
      <c r="T414" s="15">
        <v>3</v>
      </c>
      <c r="U414" s="471"/>
      <c r="V414" s="550">
        <v>30</v>
      </c>
      <c r="W414" s="497">
        <v>45813502</v>
      </c>
      <c r="X414" s="566" t="s">
        <v>275</v>
      </c>
      <c r="Y414" s="15" t="s">
        <v>196</v>
      </c>
      <c r="Z414" s="15"/>
      <c r="AA414" s="15"/>
      <c r="AB414" s="15"/>
      <c r="AC414" s="493"/>
      <c r="AD414" s="15"/>
      <c r="AE414" s="479"/>
      <c r="AF414" s="497"/>
      <c r="AG414" s="497"/>
      <c r="AH414" s="497" t="s">
        <v>203</v>
      </c>
      <c r="AI414" s="15">
        <v>1</v>
      </c>
      <c r="AJ414" s="15">
        <v>14</v>
      </c>
      <c r="AK414" s="15">
        <v>20</v>
      </c>
      <c r="AL414" s="15">
        <v>17</v>
      </c>
      <c r="AM414" s="15">
        <v>40</v>
      </c>
      <c r="AN414" s="490">
        <f>IF(AJ414="",S414,ROUND(((((AL414/24)+(AM414/1440))-((AJ414/24)+(AK414/1440)))*1440/50),5))</f>
        <v>4</v>
      </c>
      <c r="AO414" s="491">
        <f>AJ414/24+AK414/1440</f>
        <v>0.59722222222222221</v>
      </c>
      <c r="AP414" s="491">
        <f>AL414/24+AM414/1440</f>
        <v>0.73611111111111116</v>
      </c>
      <c r="AQ414" s="23" t="str" cm="1">
        <f t="array" ref="AQ414">IF(X414="","",IF(SUMPRODUCT((X414=$X$7:$X$2085)*(AI414=$AI$7:$AI$2085)*(AO414=$AO$7:$AO$2085)*(AP414=$AP$7:$AP$2085)*(ROW($X$7:$X$2085)&lt;&gt;ROW(X414))*((S414=0)*($S$7:$S$2085&gt;0)+(S414&gt;0)*($S$7:$S$2085=0)))&gt;0,"SALONES UNIDOS",IF(SUMPRODUCT((X414=$X$7:$X$2085)*(AI414=$AI$7:$AI$2085)*((AO414&lt;$AP$7:$AP$2085)*(AP414&gt;$AO$7:$AO$2085))*(ROW($X$7:$X$2085)&lt;&gt;ROW(X414)))&gt;0,"Cruzado","Sin cruce")))</f>
        <v>Sin cruce</v>
      </c>
      <c r="AR414" s="23" t="str" cm="1">
        <f t="array" ref="AR414">IF(AE414="","",IF(SUMPRODUCT((AE414=$AE$7:$AE$2085)*(AI414=$AI$7:$AI$2085)*(AO414=$AO$7:$AO$2085)*(AP414=$AP$7:$AP$2085)*(ROW($AE$7:$AE$2085)&lt;&gt;ROW(AE414))*((S414=0)*($S$7:$S$2085&gt;0)+(S414&gt;0)*($S$7:$S$2085=0)))&gt;0,"SALONES UNIDOS",IF(SUMPRODUCT((AE414=$AE$7:$AE$2085)*(AI414=$AI$7:$AI$2085)*((AO414&lt;$AP$7:$AP$2085)*(AP414&gt;$AO$7:$AO$2085))*(ROW($AE$7:$AE$2085)&lt;&gt;ROW(AE414)))&gt;0,"Cruzado","Sin cruce")))</f>
        <v/>
      </c>
      <c r="AS414" s="94" t="str">
        <f t="shared" si="7"/>
        <v>PS3FILIALA</v>
      </c>
      <c r="AT414" s="94" t="str" cm="1">
        <f t="array" ref="AT414">IF(AS414="","",IF(SUMPRODUCT((AS414=$AS$7:$AS$2085)*(AI414=$AI$7:$AI$2085)*(AO414=$AO$7:$AO$2085)*(AP414=$AP$7:$AP$2085)*(ROW($AS$7:$AS$2085)&lt;&gt;ROW(AS414))*((S414=0)*($S$7:$S$2085&gt;0)+(S414&gt;0)*($S$7:$S$2085=0)))&gt;0,"SALONES UNIDOS",IF(SUMPRODUCT((AS414=$AS$7:$AS$2085)*(AI414=$AI$7:$AI$2085)*((AO414&lt;$AP$7:$AP$2085)*(AP414&gt;$AO$7:$AO$2085))*(ROW($AS$7:$AS$2085)&lt;&gt;ROW(AS414)))&gt;0,"Cruzado","Sin cruce")))</f>
        <v>Sin cruce</v>
      </c>
    </row>
    <row r="415" spans="3:46" s="9" customFormat="1" ht="18.75" hidden="1" customHeight="1">
      <c r="C415" s="496" t="s">
        <v>572</v>
      </c>
      <c r="D415" s="479" t="s">
        <v>828</v>
      </c>
      <c r="E415" s="479">
        <v>20261</v>
      </c>
      <c r="F415" s="503" t="s">
        <v>38</v>
      </c>
      <c r="G415" s="497" t="s">
        <v>80</v>
      </c>
      <c r="H415" s="503" t="s">
        <v>90</v>
      </c>
      <c r="I415" s="503">
        <v>3</v>
      </c>
      <c r="J415" s="503" t="s">
        <v>41</v>
      </c>
      <c r="K415" s="503" t="s">
        <v>41</v>
      </c>
      <c r="L415" s="499" t="s">
        <v>857</v>
      </c>
      <c r="M415" s="535" t="s">
        <v>858</v>
      </c>
      <c r="N415" s="15" t="s">
        <v>830</v>
      </c>
      <c r="O415" s="15" t="s">
        <v>831</v>
      </c>
      <c r="P415" s="503" t="s">
        <v>579</v>
      </c>
      <c r="Q415" s="15">
        <v>2</v>
      </c>
      <c r="R415" s="15">
        <v>0</v>
      </c>
      <c r="S415" s="479">
        <v>2</v>
      </c>
      <c r="T415" s="15">
        <v>3</v>
      </c>
      <c r="U415" s="471"/>
      <c r="V415" s="550">
        <v>30</v>
      </c>
      <c r="W415" s="497">
        <v>40572937</v>
      </c>
      <c r="X415" s="566" t="s">
        <v>403</v>
      </c>
      <c r="Y415" s="15" t="s">
        <v>579</v>
      </c>
      <c r="Z415" s="15"/>
      <c r="AA415" s="15"/>
      <c r="AB415" s="15"/>
      <c r="AC415" s="15" t="s">
        <v>847</v>
      </c>
      <c r="AD415" s="15"/>
      <c r="AE415" s="479"/>
      <c r="AF415" s="497"/>
      <c r="AG415" s="497"/>
      <c r="AH415" s="497" t="s">
        <v>582</v>
      </c>
      <c r="AI415" s="15">
        <v>4</v>
      </c>
      <c r="AJ415" s="15">
        <v>13</v>
      </c>
      <c r="AK415" s="15">
        <v>30</v>
      </c>
      <c r="AL415" s="15">
        <v>15</v>
      </c>
      <c r="AM415" s="15">
        <v>10</v>
      </c>
      <c r="AN415" s="490">
        <f>IF(AJ415="",S415,ROUND(((((AL415/24)+(AM415/1440))-((AJ415/24)+(AK415/1440)))*1440/50),5))</f>
        <v>2</v>
      </c>
      <c r="AO415" s="491">
        <f>AJ415/24+AK415/1440</f>
        <v>0.5625</v>
      </c>
      <c r="AP415" s="491">
        <f>AL415/24+AM415/1440</f>
        <v>0.63194444444444442</v>
      </c>
      <c r="AQ415" s="23" t="str" cm="1">
        <f t="array" ref="AQ415">IF(X415="","",IF(SUMPRODUCT((X415=$X$7:$X$2085)*(AI415=$AI$7:$AI$2085)*(AO415=$AO$7:$AO$2085)*(AP415=$AP$7:$AP$2085)*(ROW($X$7:$X$2085)&lt;&gt;ROW(X415))*((S415=0)*($S$7:$S$2085&gt;0)+(S415&gt;0)*($S$7:$S$2085=0)))&gt;0,"SALONES UNIDOS",IF(SUMPRODUCT((X415=$X$7:$X$2085)*(AI415=$AI$7:$AI$2085)*((AO415&lt;$AP$7:$AP$2085)*(AP415&gt;$AO$7:$AO$2085))*(ROW($X$7:$X$2085)&lt;&gt;ROW(X415)))&gt;0,"Cruzado","Sin cruce")))</f>
        <v>Sin cruce</v>
      </c>
      <c r="AR415" s="23" t="str" cm="1">
        <f t="array" ref="AR415">IF(AE415="","",IF(SUMPRODUCT((AE415=$AE$7:$AE$2085)*(AI415=$AI$7:$AI$2085)*(AO415=$AO$7:$AO$2085)*(AP415=$AP$7:$AP$2085)*(ROW($AE$7:$AE$2085)&lt;&gt;ROW(AE415))*((S415=0)*($S$7:$S$2085&gt;0)+(S415&gt;0)*($S$7:$S$2085=0)))&gt;0,"SALONES UNIDOS",IF(SUMPRODUCT((AE415=$AE$7:$AE$2085)*(AI415=$AI$7:$AI$2085)*((AO415&lt;$AP$7:$AP$2085)*(AP415&gt;$AO$7:$AO$2085))*(ROW($AE$7:$AE$2085)&lt;&gt;ROW(AE415)))&gt;0,"Cruzado","Sin cruce")))</f>
        <v/>
      </c>
      <c r="AS415" s="94" t="str">
        <f t="shared" si="7"/>
        <v>PS3FILIALA</v>
      </c>
      <c r="AT415" s="94" t="str" cm="1">
        <f t="array" ref="AT415">IF(AS415="","",IF(SUMPRODUCT((AS415=$AS$7:$AS$2085)*(AI415=$AI$7:$AI$2085)*(AO415=$AO$7:$AO$2085)*(AP415=$AP$7:$AP$2085)*(ROW($AS$7:$AS$2085)&lt;&gt;ROW(AS415))*((S415=0)*($S$7:$S$2085&gt;0)+(S415&gt;0)*($S$7:$S$2085=0)))&gt;0,"SALONES UNIDOS",IF(SUMPRODUCT((AS415=$AS$7:$AS$2085)*(AI415=$AI$7:$AI$2085)*((AO415&lt;$AP$7:$AP$2085)*(AP415&gt;$AO$7:$AO$2085))*(ROW($AS$7:$AS$2085)&lt;&gt;ROW(AS415)))&gt;0,"Cruzado","Sin cruce")))</f>
        <v>Sin cruce</v>
      </c>
    </row>
    <row r="416" spans="3:46" s="9" customFormat="1" ht="18.75" hidden="1" customHeight="1">
      <c r="C416" s="496" t="s">
        <v>572</v>
      </c>
      <c r="D416" s="479" t="s">
        <v>828</v>
      </c>
      <c r="E416" s="479">
        <v>20261</v>
      </c>
      <c r="F416" s="503" t="s">
        <v>38</v>
      </c>
      <c r="G416" s="497" t="s">
        <v>80</v>
      </c>
      <c r="H416" s="503" t="s">
        <v>90</v>
      </c>
      <c r="I416" s="503">
        <v>3</v>
      </c>
      <c r="J416" s="503" t="s">
        <v>574</v>
      </c>
      <c r="K416" s="503" t="s">
        <v>41</v>
      </c>
      <c r="L416" s="499" t="s">
        <v>857</v>
      </c>
      <c r="M416" s="535" t="s">
        <v>858</v>
      </c>
      <c r="N416" s="15" t="s">
        <v>830</v>
      </c>
      <c r="O416" s="15" t="s">
        <v>831</v>
      </c>
      <c r="P416" s="503" t="s">
        <v>579</v>
      </c>
      <c r="Q416" s="15">
        <v>0</v>
      </c>
      <c r="R416" s="15">
        <v>2</v>
      </c>
      <c r="S416" s="479">
        <v>2</v>
      </c>
      <c r="T416" s="15">
        <v>3</v>
      </c>
      <c r="U416" s="471"/>
      <c r="V416" s="550">
        <v>15</v>
      </c>
      <c r="W416" s="497">
        <v>40572937</v>
      </c>
      <c r="X416" s="566" t="s">
        <v>403</v>
      </c>
      <c r="Y416" s="15" t="s">
        <v>579</v>
      </c>
      <c r="Z416" s="15"/>
      <c r="AA416" s="15"/>
      <c r="AB416" s="15"/>
      <c r="AC416" s="493"/>
      <c r="AD416" s="15"/>
      <c r="AE416" s="15" t="s">
        <v>859</v>
      </c>
      <c r="AF416" s="497"/>
      <c r="AG416" s="497"/>
      <c r="AH416" s="497" t="s">
        <v>100</v>
      </c>
      <c r="AI416" s="15">
        <v>4</v>
      </c>
      <c r="AJ416" s="15">
        <v>15</v>
      </c>
      <c r="AK416" s="15">
        <v>10</v>
      </c>
      <c r="AL416" s="15">
        <v>16</v>
      </c>
      <c r="AM416" s="15">
        <v>50</v>
      </c>
      <c r="AN416" s="490">
        <f>IF(AJ416="",S416,ROUND(((((AL416/24)+(AM416/1440))-((AJ416/24)+(AK416/1440)))*1440/50),5))</f>
        <v>2</v>
      </c>
      <c r="AO416" s="491">
        <f>AJ416/24+AK416/1440</f>
        <v>0.63194444444444442</v>
      </c>
      <c r="AP416" s="491">
        <f>AL416/24+AM416/1440</f>
        <v>0.70138888888888884</v>
      </c>
      <c r="AQ416" s="23" t="str" cm="1">
        <f t="array" ref="AQ416">IF(X416="","",IF(SUMPRODUCT((X416=$X$7:$X$2085)*(AI416=$AI$7:$AI$2085)*(AO416=$AO$7:$AO$2085)*(AP416=$AP$7:$AP$2085)*(ROW($X$7:$X$2085)&lt;&gt;ROW(X416))*((S416=0)*($S$7:$S$2085&gt;0)+(S416&gt;0)*($S$7:$S$2085=0)))&gt;0,"SALONES UNIDOS",IF(SUMPRODUCT((X416=$X$7:$X$2085)*(AI416=$AI$7:$AI$2085)*((AO416&lt;$AP$7:$AP$2085)*(AP416&gt;$AO$7:$AO$2085))*(ROW($X$7:$X$2085)&lt;&gt;ROW(X416)))&gt;0,"Cruzado","Sin cruce")))</f>
        <v>Sin cruce</v>
      </c>
      <c r="AR416" s="23" t="str" cm="1">
        <f t="array" ref="AR416">IF(AE416="","",IF(SUMPRODUCT((AE416=$AE$7:$AE$2085)*(AI416=$AI$7:$AI$2085)*(AO416=$AO$7:$AO$2085)*(AP416=$AP$7:$AP$2085)*(ROW($AE$7:$AE$2085)&lt;&gt;ROW(AE416))*((S416=0)*($S$7:$S$2085&gt;0)+(S416&gt;0)*($S$7:$S$2085=0)))&gt;0,"SALONES UNIDOS",IF(SUMPRODUCT((AE416=$AE$7:$AE$2085)*(AI416=$AI$7:$AI$2085)*((AO416&lt;$AP$7:$AP$2085)*(AP416&gt;$AO$7:$AO$2085))*(ROW($AE$7:$AE$2085)&lt;&gt;ROW(AE416)))&gt;0,"Cruzado","Sin cruce")))</f>
        <v>Sin cruce</v>
      </c>
      <c r="AS416" s="94" t="str">
        <f t="shared" si="7"/>
        <v>PS3FILIALA</v>
      </c>
      <c r="AT416" s="94" t="str" cm="1">
        <f t="array" ref="AT416">IF(AS416="","",IF(SUMPRODUCT((AS416=$AS$7:$AS$2085)*(AI416=$AI$7:$AI$2085)*(AO416=$AO$7:$AO$2085)*(AP416=$AP$7:$AP$2085)*(ROW($AS$7:$AS$2085)&lt;&gt;ROW(AS416))*((S416=0)*($S$7:$S$2085&gt;0)+(S416&gt;0)*($S$7:$S$2085=0)))&gt;0,"SALONES UNIDOS",IF(SUMPRODUCT((AS416=$AS$7:$AS$2085)*(AI416=$AI$7:$AI$2085)*((AO416&lt;$AP$7:$AP$2085)*(AP416&gt;$AO$7:$AO$2085))*(ROW($AS$7:$AS$2085)&lt;&gt;ROW(AS416)))&gt;0,"Cruzado","Sin cruce")))</f>
        <v>Sin cruce</v>
      </c>
    </row>
    <row r="417" spans="3:46" s="9" customFormat="1" ht="18.75" hidden="1" customHeight="1">
      <c r="C417" s="496" t="s">
        <v>572</v>
      </c>
      <c r="D417" s="479" t="s">
        <v>828</v>
      </c>
      <c r="E417" s="479">
        <v>20261</v>
      </c>
      <c r="F417" s="503" t="s">
        <v>38</v>
      </c>
      <c r="G417" s="497" t="s">
        <v>80</v>
      </c>
      <c r="H417" s="503" t="s">
        <v>90</v>
      </c>
      <c r="I417" s="503">
        <v>3</v>
      </c>
      <c r="J417" s="503" t="s">
        <v>583</v>
      </c>
      <c r="K417" s="503" t="s">
        <v>41</v>
      </c>
      <c r="L417" s="499" t="s">
        <v>857</v>
      </c>
      <c r="M417" s="535" t="s">
        <v>858</v>
      </c>
      <c r="N417" s="15" t="s">
        <v>830</v>
      </c>
      <c r="O417" s="15" t="s">
        <v>831</v>
      </c>
      <c r="P417" s="503" t="s">
        <v>579</v>
      </c>
      <c r="Q417" s="15">
        <v>0</v>
      </c>
      <c r="R417" s="15">
        <v>2</v>
      </c>
      <c r="S417" s="479">
        <v>2</v>
      </c>
      <c r="T417" s="15">
        <v>3</v>
      </c>
      <c r="U417" s="471"/>
      <c r="V417" s="550">
        <v>15</v>
      </c>
      <c r="W417" s="497">
        <v>40572937</v>
      </c>
      <c r="X417" s="566" t="s">
        <v>403</v>
      </c>
      <c r="Y417" s="15" t="s">
        <v>579</v>
      </c>
      <c r="Z417" s="15"/>
      <c r="AA417" s="15"/>
      <c r="AB417" s="15"/>
      <c r="AC417" s="493"/>
      <c r="AD417" s="15"/>
      <c r="AE417" s="15" t="s">
        <v>859</v>
      </c>
      <c r="AF417" s="497"/>
      <c r="AG417" s="497"/>
      <c r="AH417" s="497" t="s">
        <v>100</v>
      </c>
      <c r="AI417" s="15">
        <v>4</v>
      </c>
      <c r="AJ417" s="15">
        <v>16</v>
      </c>
      <c r="AK417" s="15">
        <v>50</v>
      </c>
      <c r="AL417" s="15">
        <v>18</v>
      </c>
      <c r="AM417" s="15">
        <v>30</v>
      </c>
      <c r="AN417" s="490">
        <f>IF(AJ417="",S417,ROUND(((((AL417/24)+(AM417/1440))-((AJ417/24)+(AK417/1440)))*1440/50),5))</f>
        <v>2</v>
      </c>
      <c r="AO417" s="491">
        <f>AJ417/24+AK417/1440</f>
        <v>0.70138888888888884</v>
      </c>
      <c r="AP417" s="491">
        <f>AL417/24+AM417/1440</f>
        <v>0.77083333333333337</v>
      </c>
      <c r="AQ417" s="23" t="str" cm="1">
        <f t="array" ref="AQ417">IF(X417="","",IF(SUMPRODUCT((X417=$X$7:$X$2085)*(AI417=$AI$7:$AI$2085)*(AO417=$AO$7:$AO$2085)*(AP417=$AP$7:$AP$2085)*(ROW($X$7:$X$2085)&lt;&gt;ROW(X417))*((S417=0)*($S$7:$S$2085&gt;0)+(S417&gt;0)*($S$7:$S$2085=0)))&gt;0,"SALONES UNIDOS",IF(SUMPRODUCT((X417=$X$7:$X$2085)*(AI417=$AI$7:$AI$2085)*((AO417&lt;$AP$7:$AP$2085)*(AP417&gt;$AO$7:$AO$2085))*(ROW($X$7:$X$2085)&lt;&gt;ROW(X417)))&gt;0,"Cruzado","Sin cruce")))</f>
        <v>Sin cruce</v>
      </c>
      <c r="AR417" s="23" t="str" cm="1">
        <f t="array" ref="AR417">IF(AE417="","",IF(SUMPRODUCT((AE417=$AE$7:$AE$2085)*(AI417=$AI$7:$AI$2085)*(AO417=$AO$7:$AO$2085)*(AP417=$AP$7:$AP$2085)*(ROW($AE$7:$AE$2085)&lt;&gt;ROW(AE417))*((S417=0)*($S$7:$S$2085&gt;0)+(S417&gt;0)*($S$7:$S$2085=0)))&gt;0,"SALONES UNIDOS",IF(SUMPRODUCT((AE417=$AE$7:$AE$2085)*(AI417=$AI$7:$AI$2085)*((AO417&lt;$AP$7:$AP$2085)*(AP417&gt;$AO$7:$AO$2085))*(ROW($AE$7:$AE$2085)&lt;&gt;ROW(AE417)))&gt;0,"Cruzado","Sin cruce")))</f>
        <v>Sin cruce</v>
      </c>
      <c r="AS417" s="94" t="str">
        <f t="shared" si="7"/>
        <v>PS3FILIALA</v>
      </c>
      <c r="AT417" s="94" t="str" cm="1">
        <f t="array" ref="AT417">IF(AS417="","",IF(SUMPRODUCT((AS417=$AS$7:$AS$2085)*(AI417=$AI$7:$AI$2085)*(AO417=$AO$7:$AO$2085)*(AP417=$AP$7:$AP$2085)*(ROW($AS$7:$AS$2085)&lt;&gt;ROW(AS417))*((S417=0)*($S$7:$S$2085&gt;0)+(S417&gt;0)*($S$7:$S$2085=0)))&gt;0,"SALONES UNIDOS",IF(SUMPRODUCT((AS417=$AS$7:$AS$2085)*(AI417=$AI$7:$AI$2085)*((AO417&lt;$AP$7:$AP$2085)*(AP417&gt;$AO$7:$AO$2085))*(ROW($AS$7:$AS$2085)&lt;&gt;ROW(AS417)))&gt;0,"Cruzado","Sin cruce")))</f>
        <v>Sin cruce</v>
      </c>
    </row>
    <row r="418" spans="3:46" s="9" customFormat="1" ht="18.75" hidden="1" customHeight="1">
      <c r="C418" s="496" t="s">
        <v>572</v>
      </c>
      <c r="D418" s="479" t="s">
        <v>828</v>
      </c>
      <c r="E418" s="479">
        <v>20261</v>
      </c>
      <c r="F418" s="503" t="s">
        <v>38</v>
      </c>
      <c r="G418" s="497" t="s">
        <v>80</v>
      </c>
      <c r="H418" s="503" t="s">
        <v>90</v>
      </c>
      <c r="I418" s="503">
        <v>3</v>
      </c>
      <c r="J418" s="503" t="s">
        <v>41</v>
      </c>
      <c r="K418" s="503" t="s">
        <v>41</v>
      </c>
      <c r="L418" s="499" t="s">
        <v>860</v>
      </c>
      <c r="M418" s="535" t="s">
        <v>861</v>
      </c>
      <c r="N418" s="15" t="s">
        <v>637</v>
      </c>
      <c r="O418" s="15" t="s">
        <v>831</v>
      </c>
      <c r="P418" s="503" t="s">
        <v>579</v>
      </c>
      <c r="Q418" s="15">
        <v>2</v>
      </c>
      <c r="R418" s="15">
        <v>2</v>
      </c>
      <c r="S418" s="479">
        <v>4</v>
      </c>
      <c r="T418" s="15">
        <v>3</v>
      </c>
      <c r="U418" s="471"/>
      <c r="V418" s="550">
        <v>30</v>
      </c>
      <c r="W418" s="497">
        <v>45201680</v>
      </c>
      <c r="X418" s="566" t="s">
        <v>447</v>
      </c>
      <c r="Y418" s="15" t="s">
        <v>579</v>
      </c>
      <c r="Z418" s="15"/>
      <c r="AA418" s="15"/>
      <c r="AB418" s="15"/>
      <c r="AC418" s="15" t="s">
        <v>847</v>
      </c>
      <c r="AD418" s="15"/>
      <c r="AE418" s="479"/>
      <c r="AF418" s="497"/>
      <c r="AG418" s="497"/>
      <c r="AH418" s="497" t="s">
        <v>203</v>
      </c>
      <c r="AI418" s="15">
        <v>5</v>
      </c>
      <c r="AJ418" s="15">
        <v>8</v>
      </c>
      <c r="AK418" s="15">
        <v>30</v>
      </c>
      <c r="AL418" s="15">
        <v>11</v>
      </c>
      <c r="AM418" s="15">
        <v>50</v>
      </c>
      <c r="AN418" s="490">
        <f>IF(AJ418="",S418,ROUND(((((AL418/24)+(AM418/1440))-((AJ418/24)+(AK418/1440)))*1440/50),5))</f>
        <v>4</v>
      </c>
      <c r="AO418" s="491">
        <f>AJ418/24+AK418/1440</f>
        <v>0.35416666666666663</v>
      </c>
      <c r="AP418" s="491">
        <f>AL418/24+AM418/1440</f>
        <v>0.49305555555555552</v>
      </c>
      <c r="AQ418" s="23" t="str" cm="1">
        <f t="array" ref="AQ418">IF(X418="","",IF(SUMPRODUCT((X418=$X$7:$X$2085)*(AI418=$AI$7:$AI$2085)*(AO418=$AO$7:$AO$2085)*(AP418=$AP$7:$AP$2085)*(ROW($X$7:$X$2085)&lt;&gt;ROW(X418))*((S418=0)*($S$7:$S$2085&gt;0)+(S418&gt;0)*($S$7:$S$2085=0)))&gt;0,"SALONES UNIDOS",IF(SUMPRODUCT((X418=$X$7:$X$2085)*(AI418=$AI$7:$AI$2085)*((AO418&lt;$AP$7:$AP$2085)*(AP418&gt;$AO$7:$AO$2085))*(ROW($X$7:$X$2085)&lt;&gt;ROW(X418)))&gt;0,"Cruzado","Sin cruce")))</f>
        <v>Sin cruce</v>
      </c>
      <c r="AR418" s="23" t="str" cm="1">
        <f t="array" ref="AR418">IF(AE418="","",IF(SUMPRODUCT((AE418=$AE$7:$AE$2085)*(AI418=$AI$7:$AI$2085)*(AO418=$AO$7:$AO$2085)*(AP418=$AP$7:$AP$2085)*(ROW($AE$7:$AE$2085)&lt;&gt;ROW(AE418))*((S418=0)*($S$7:$S$2085&gt;0)+(S418&gt;0)*($S$7:$S$2085=0)))&gt;0,"SALONES UNIDOS",IF(SUMPRODUCT((AE418=$AE$7:$AE$2085)*(AI418=$AI$7:$AI$2085)*((AO418&lt;$AP$7:$AP$2085)*(AP418&gt;$AO$7:$AO$2085))*(ROW($AE$7:$AE$2085)&lt;&gt;ROW(AE418)))&gt;0,"Cruzado","Sin cruce")))</f>
        <v/>
      </c>
      <c r="AS418" s="94" t="str">
        <f t="shared" si="7"/>
        <v>PS3FILIALA</v>
      </c>
      <c r="AT418" s="94" t="str" cm="1">
        <f t="array" ref="AT418">IF(AS418="","",IF(SUMPRODUCT((AS418=$AS$7:$AS$2085)*(AI418=$AI$7:$AI$2085)*(AO418=$AO$7:$AO$2085)*(AP418=$AP$7:$AP$2085)*(ROW($AS$7:$AS$2085)&lt;&gt;ROW(AS418))*((S418=0)*($S$7:$S$2085&gt;0)+(S418&gt;0)*($S$7:$S$2085=0)))&gt;0,"SALONES UNIDOS",IF(SUMPRODUCT((AS418=$AS$7:$AS$2085)*(AI418=$AI$7:$AI$2085)*((AO418&lt;$AP$7:$AP$2085)*(AP418&gt;$AO$7:$AO$2085))*(ROW($AS$7:$AS$2085)&lt;&gt;ROW(AS418)))&gt;0,"Cruzado","Sin cruce")))</f>
        <v>Sin cruce</v>
      </c>
    </row>
    <row r="419" spans="3:46" s="9" customFormat="1" ht="18.75" hidden="1" customHeight="1">
      <c r="C419" s="496" t="s">
        <v>572</v>
      </c>
      <c r="D419" s="479" t="s">
        <v>828</v>
      </c>
      <c r="E419" s="479">
        <v>20261</v>
      </c>
      <c r="F419" s="503" t="s">
        <v>38</v>
      </c>
      <c r="G419" s="497" t="s">
        <v>80</v>
      </c>
      <c r="H419" s="503" t="s">
        <v>90</v>
      </c>
      <c r="I419" s="503">
        <v>3</v>
      </c>
      <c r="J419" s="503" t="s">
        <v>41</v>
      </c>
      <c r="K419" s="503" t="s">
        <v>41</v>
      </c>
      <c r="L419" s="499" t="s">
        <v>862</v>
      </c>
      <c r="M419" s="535" t="s">
        <v>863</v>
      </c>
      <c r="N419" s="15" t="s">
        <v>830</v>
      </c>
      <c r="O419" s="15" t="s">
        <v>831</v>
      </c>
      <c r="P419" s="503" t="s">
        <v>579</v>
      </c>
      <c r="Q419" s="15">
        <v>3</v>
      </c>
      <c r="R419" s="15">
        <v>2</v>
      </c>
      <c r="S419" s="479">
        <v>5</v>
      </c>
      <c r="T419" s="15">
        <v>4</v>
      </c>
      <c r="U419" s="471"/>
      <c r="V419" s="550">
        <v>30</v>
      </c>
      <c r="W419" s="643">
        <v>44866019</v>
      </c>
      <c r="X419" s="644" t="s">
        <v>362</v>
      </c>
      <c r="Y419" s="15" t="s">
        <v>579</v>
      </c>
      <c r="Z419" s="15"/>
      <c r="AA419" s="15"/>
      <c r="AB419" s="15"/>
      <c r="AC419" s="643" t="s">
        <v>625</v>
      </c>
      <c r="AD419" s="15"/>
      <c r="AE419" s="479"/>
      <c r="AF419" s="497"/>
      <c r="AG419" s="497"/>
      <c r="AH419" s="497" t="s">
        <v>203</v>
      </c>
      <c r="AI419" s="15">
        <v>1</v>
      </c>
      <c r="AJ419" s="15">
        <v>7</v>
      </c>
      <c r="AK419" s="15">
        <v>40</v>
      </c>
      <c r="AL419" s="15">
        <v>11</v>
      </c>
      <c r="AM419" s="15">
        <v>50</v>
      </c>
      <c r="AN419" s="490">
        <f>IF(AJ419="",S419,ROUND(((((AL419/24)+(AM419/1440))-((AJ419/24)+(AK419/1440)))*1440/50),5))</f>
        <v>5</v>
      </c>
      <c r="AO419" s="491">
        <f>AJ419/24+AK419/1440</f>
        <v>0.31944444444444448</v>
      </c>
      <c r="AP419" s="491">
        <f>AL419/24+AM419/1440</f>
        <v>0.49305555555555552</v>
      </c>
      <c r="AQ419" s="23" t="str" cm="1">
        <f t="array" ref="AQ419">IF(X419="","",IF(SUMPRODUCT((X419=$X$7:$X$2085)*(AI419=$AI$7:$AI$2085)*(AO419=$AO$7:$AO$2085)*(AP419=$AP$7:$AP$2085)*(ROW($X$7:$X$2085)&lt;&gt;ROW(X419))*((S419=0)*($S$7:$S$2085&gt;0)+(S419&gt;0)*($S$7:$S$2085=0)))&gt;0,"SALONES UNIDOS",IF(SUMPRODUCT((X419=$X$7:$X$2085)*(AI419=$AI$7:$AI$2085)*((AO419&lt;$AP$7:$AP$2085)*(AP419&gt;$AO$7:$AO$2085))*(ROW($X$7:$X$2085)&lt;&gt;ROW(X419)))&gt;0,"Cruzado","Sin cruce")))</f>
        <v>Sin cruce</v>
      </c>
      <c r="AR419" s="23" t="str" cm="1">
        <f t="array" ref="AR419">IF(AE419="","",IF(SUMPRODUCT((AE419=$AE$7:$AE$2085)*(AI419=$AI$7:$AI$2085)*(AO419=$AO$7:$AO$2085)*(AP419=$AP$7:$AP$2085)*(ROW($AE$7:$AE$2085)&lt;&gt;ROW(AE419))*((S419=0)*($S$7:$S$2085&gt;0)+(S419&gt;0)*($S$7:$S$2085=0)))&gt;0,"SALONES UNIDOS",IF(SUMPRODUCT((AE419=$AE$7:$AE$2085)*(AI419=$AI$7:$AI$2085)*((AO419&lt;$AP$7:$AP$2085)*(AP419&gt;$AO$7:$AO$2085))*(ROW($AE$7:$AE$2085)&lt;&gt;ROW(AE419)))&gt;0,"Cruzado","Sin cruce")))</f>
        <v/>
      </c>
      <c r="AS419" s="94" t="str">
        <f t="shared" si="7"/>
        <v>PS3FILIALA</v>
      </c>
      <c r="AT419" s="94" t="str" cm="1">
        <f t="array" ref="AT419">IF(AS419="","",IF(SUMPRODUCT((AS419=$AS$7:$AS$2085)*(AI419=$AI$7:$AI$2085)*(AO419=$AO$7:$AO$2085)*(AP419=$AP$7:$AP$2085)*(ROW($AS$7:$AS$2085)&lt;&gt;ROW(AS419))*((S419=0)*($S$7:$S$2085&gt;0)+(S419&gt;0)*($S$7:$S$2085=0)))&gt;0,"SALONES UNIDOS",IF(SUMPRODUCT((AS419=$AS$7:$AS$2085)*(AI419=$AI$7:$AI$2085)*((AO419&lt;$AP$7:$AP$2085)*(AP419&gt;$AO$7:$AO$2085))*(ROW($AS$7:$AS$2085)&lt;&gt;ROW(AS419)))&gt;0,"Cruzado","Sin cruce")))</f>
        <v>Sin cruce</v>
      </c>
    </row>
    <row r="420" spans="3:46" s="9" customFormat="1" ht="18.75" hidden="1" customHeight="1">
      <c r="C420" s="496" t="s">
        <v>572</v>
      </c>
      <c r="D420" s="479" t="s">
        <v>828</v>
      </c>
      <c r="E420" s="479">
        <v>20261</v>
      </c>
      <c r="F420" s="503" t="s">
        <v>38</v>
      </c>
      <c r="G420" s="497" t="s">
        <v>80</v>
      </c>
      <c r="H420" s="503" t="s">
        <v>90</v>
      </c>
      <c r="I420" s="503">
        <v>3</v>
      </c>
      <c r="J420" s="503" t="s">
        <v>51</v>
      </c>
      <c r="K420" s="503" t="s">
        <v>51</v>
      </c>
      <c r="L420" s="499" t="s">
        <v>853</v>
      </c>
      <c r="M420" s="535" t="s">
        <v>854</v>
      </c>
      <c r="N420" s="15" t="s">
        <v>830</v>
      </c>
      <c r="O420" s="15" t="s">
        <v>831</v>
      </c>
      <c r="P420" s="503" t="s">
        <v>579</v>
      </c>
      <c r="Q420" s="15">
        <v>1</v>
      </c>
      <c r="R420" s="15">
        <v>4</v>
      </c>
      <c r="S420" s="479">
        <v>5</v>
      </c>
      <c r="T420" s="15">
        <v>3</v>
      </c>
      <c r="U420" s="471"/>
      <c r="V420" s="550">
        <v>30</v>
      </c>
      <c r="W420" s="497">
        <v>43456897</v>
      </c>
      <c r="X420" s="566" t="s">
        <v>242</v>
      </c>
      <c r="Y420" s="15" t="s">
        <v>579</v>
      </c>
      <c r="Z420" s="15"/>
      <c r="AA420" s="15"/>
      <c r="AB420" s="15"/>
      <c r="AC420" s="15" t="s">
        <v>619</v>
      </c>
      <c r="AD420" s="15"/>
      <c r="AE420" s="479"/>
      <c r="AF420" s="497"/>
      <c r="AG420" s="497"/>
      <c r="AH420" s="497" t="s">
        <v>203</v>
      </c>
      <c r="AI420" s="15">
        <v>6</v>
      </c>
      <c r="AJ420" s="15">
        <v>17</v>
      </c>
      <c r="AK420" s="15">
        <v>40</v>
      </c>
      <c r="AL420" s="15">
        <v>21</v>
      </c>
      <c r="AM420" s="15">
        <v>50</v>
      </c>
      <c r="AN420" s="490">
        <f>IF(AJ420="",S420,ROUND(((((AL420/24)+(AM420/1440))-((AJ420/24)+(AK420/1440)))*1440/50),5))</f>
        <v>5</v>
      </c>
      <c r="AO420" s="491">
        <f>AJ420/24+AK420/1440</f>
        <v>0.73611111111111116</v>
      </c>
      <c r="AP420" s="491">
        <f>AL420/24+AM420/1440</f>
        <v>0.90972222222222221</v>
      </c>
      <c r="AQ420" s="23" t="str" cm="1">
        <f t="array" ref="AQ420">IF(X420="","",IF(SUMPRODUCT((X420=$X$7:$X$2085)*(AI420=$AI$7:$AI$2085)*(AO420=$AO$7:$AO$2085)*(AP420=$AP$7:$AP$2085)*(ROW($X$7:$X$2085)&lt;&gt;ROW(X420))*((S420=0)*($S$7:$S$2085&gt;0)+(S420&gt;0)*($S$7:$S$2085=0)))&gt;0,"SALONES UNIDOS",IF(SUMPRODUCT((X420=$X$7:$X$2085)*(AI420=$AI$7:$AI$2085)*((AO420&lt;$AP$7:$AP$2085)*(AP420&gt;$AO$7:$AO$2085))*(ROW($X$7:$X$2085)&lt;&gt;ROW(X420)))&gt;0,"Cruzado","Sin cruce")))</f>
        <v>Sin cruce</v>
      </c>
      <c r="AR420" s="23" t="str" cm="1">
        <f t="array" ref="AR420">IF(AE420="","",IF(SUMPRODUCT((AE420=$AE$7:$AE$2085)*(AI420=$AI$7:$AI$2085)*(AO420=$AO$7:$AO$2085)*(AP420=$AP$7:$AP$2085)*(ROW($AE$7:$AE$2085)&lt;&gt;ROW(AE420))*((S420=0)*($S$7:$S$2085&gt;0)+(S420&gt;0)*($S$7:$S$2085=0)))&gt;0,"SALONES UNIDOS",IF(SUMPRODUCT((AE420=$AE$7:$AE$2085)*(AI420=$AI$7:$AI$2085)*((AO420&lt;$AP$7:$AP$2085)*(AP420&gt;$AO$7:$AO$2085))*(ROW($AE$7:$AE$2085)&lt;&gt;ROW(AE420)))&gt;0,"Cruzado","Sin cruce")))</f>
        <v/>
      </c>
      <c r="AS420" s="94" t="str">
        <f t="shared" si="7"/>
        <v>PS3FILIALB</v>
      </c>
      <c r="AT420" s="94" t="str" cm="1">
        <f t="array" ref="AT420">IF(AS420="","",IF(SUMPRODUCT((AS420=$AS$7:$AS$2085)*(AI420=$AI$7:$AI$2085)*(AO420=$AO$7:$AO$2085)*(AP420=$AP$7:$AP$2085)*(ROW($AS$7:$AS$2085)&lt;&gt;ROW(AS420))*((S420=0)*($S$7:$S$2085&gt;0)+(S420&gt;0)*($S$7:$S$2085=0)))&gt;0,"SALONES UNIDOS",IF(SUMPRODUCT((AS420=$AS$7:$AS$2085)*(AI420=$AI$7:$AI$2085)*((AO420&lt;$AP$7:$AP$2085)*(AP420&gt;$AO$7:$AO$2085))*(ROW($AS$7:$AS$2085)&lt;&gt;ROW(AS420)))&gt;0,"Cruzado","Sin cruce")))</f>
        <v>Sin cruce</v>
      </c>
    </row>
    <row r="421" spans="3:46" s="9" customFormat="1" ht="18.75" customHeight="1">
      <c r="C421" s="496" t="s">
        <v>572</v>
      </c>
      <c r="D421" s="479" t="s">
        <v>828</v>
      </c>
      <c r="E421" s="479">
        <v>20261</v>
      </c>
      <c r="F421" s="503" t="s">
        <v>38</v>
      </c>
      <c r="G421" s="497" t="s">
        <v>80</v>
      </c>
      <c r="H421" s="503" t="s">
        <v>90</v>
      </c>
      <c r="I421" s="503">
        <v>3</v>
      </c>
      <c r="J421" s="503" t="s">
        <v>51</v>
      </c>
      <c r="K421" s="503" t="s">
        <v>51</v>
      </c>
      <c r="L421" s="499" t="s">
        <v>855</v>
      </c>
      <c r="M421" s="535" t="s">
        <v>629</v>
      </c>
      <c r="N421" s="15" t="s">
        <v>830</v>
      </c>
      <c r="O421" s="15" t="s">
        <v>831</v>
      </c>
      <c r="P421" s="503" t="s">
        <v>624</v>
      </c>
      <c r="Q421" s="15">
        <v>3</v>
      </c>
      <c r="R421" s="15">
        <v>2</v>
      </c>
      <c r="S421" s="479">
        <v>5</v>
      </c>
      <c r="T421" s="15">
        <v>4</v>
      </c>
      <c r="U421" s="471"/>
      <c r="V421" s="550">
        <v>30</v>
      </c>
      <c r="W421" s="497">
        <v>21461459</v>
      </c>
      <c r="X421" s="566" t="s">
        <v>383</v>
      </c>
      <c r="Y421" s="15" t="s">
        <v>624</v>
      </c>
      <c r="Z421" s="15"/>
      <c r="AA421" s="15"/>
      <c r="AB421" s="15"/>
      <c r="AC421" s="493"/>
      <c r="AD421" s="15"/>
      <c r="AE421" s="479"/>
      <c r="AF421" s="497"/>
      <c r="AG421" s="497"/>
      <c r="AH421" s="15" t="s">
        <v>203</v>
      </c>
      <c r="AI421" s="15">
        <v>2</v>
      </c>
      <c r="AJ421" s="15">
        <v>19</v>
      </c>
      <c r="AK421" s="15">
        <v>20</v>
      </c>
      <c r="AL421" s="15">
        <v>23</v>
      </c>
      <c r="AM421" s="15">
        <v>30</v>
      </c>
      <c r="AN421" s="490">
        <f>IF(AJ421="",S421,ROUND(((((AL421/24)+(AM421/1440))-((AJ421/24)+(AK421/1440)))*1440/50),5))</f>
        <v>5</v>
      </c>
      <c r="AO421" s="491">
        <f>AJ421/24+AK421/1440</f>
        <v>0.80555555555555547</v>
      </c>
      <c r="AP421" s="491">
        <f>AL421/24+AM421/1440</f>
        <v>0.97916666666666674</v>
      </c>
      <c r="AQ421" s="23" t="str" cm="1">
        <f t="array" ref="AQ421">IF(X421="","",IF(SUMPRODUCT((X421=$X$7:$X$2085)*(AI421=$AI$7:$AI$2085)*(AO421=$AO$7:$AO$2085)*(AP421=$AP$7:$AP$2085)*(ROW($X$7:$X$2085)&lt;&gt;ROW(X421))*((S421=0)*($S$7:$S$2085&gt;0)+(S421&gt;0)*($S$7:$S$2085=0)))&gt;0,"SALONES UNIDOS",IF(SUMPRODUCT((X421=$X$7:$X$2085)*(AI421=$AI$7:$AI$2085)*((AO421&lt;$AP$7:$AP$2085)*(AP421&gt;$AO$7:$AO$2085))*(ROW($X$7:$X$2085)&lt;&gt;ROW(X421)))&gt;0,"Cruzado","Sin cruce")))</f>
        <v>Sin cruce</v>
      </c>
      <c r="AR421" s="23" t="str" cm="1">
        <f t="array" ref="AR421">IF(AE421="","",IF(SUMPRODUCT((AE421=$AE$7:$AE$2085)*(AI421=$AI$7:$AI$2085)*(AO421=$AO$7:$AO$2085)*(AP421=$AP$7:$AP$2085)*(ROW($AE$7:$AE$2085)&lt;&gt;ROW(AE421))*((S421=0)*($S$7:$S$2085&gt;0)+(S421&gt;0)*($S$7:$S$2085=0)))&gt;0,"SALONES UNIDOS",IF(SUMPRODUCT((AE421=$AE$7:$AE$2085)*(AI421=$AI$7:$AI$2085)*((AO421&lt;$AP$7:$AP$2085)*(AP421&gt;$AO$7:$AO$2085))*(ROW($AE$7:$AE$2085)&lt;&gt;ROW(AE421)))&gt;0,"Cruzado","Sin cruce")))</f>
        <v/>
      </c>
      <c r="AS421" s="94" t="str">
        <f t="shared" si="7"/>
        <v>PS3FILIALB</v>
      </c>
      <c r="AT421" s="94" t="str" cm="1">
        <f t="array" ref="AT421">IF(AS421="","",IF(SUMPRODUCT((AS421=$AS$7:$AS$2085)*(AI421=$AI$7:$AI$2085)*(AO421=$AO$7:$AO$2085)*(AP421=$AP$7:$AP$2085)*(ROW($AS$7:$AS$2085)&lt;&gt;ROW(AS421))*((S421=0)*($S$7:$S$2085&gt;0)+(S421&gt;0)*($S$7:$S$2085=0)))&gt;0,"SALONES UNIDOS",IF(SUMPRODUCT((AS421=$AS$7:$AS$2085)*(AI421=$AI$7:$AI$2085)*((AO421&lt;$AP$7:$AP$2085)*(AP421&gt;$AO$7:$AO$2085))*(ROW($AS$7:$AS$2085)&lt;&gt;ROW(AS421)))&gt;0,"Cruzado","Sin cruce")))</f>
        <v>Sin cruce</v>
      </c>
    </row>
    <row r="422" spans="3:46" s="9" customFormat="1" ht="18.75" customHeight="1">
      <c r="C422" s="496" t="s">
        <v>572</v>
      </c>
      <c r="D422" s="479" t="s">
        <v>828</v>
      </c>
      <c r="E422" s="479">
        <v>20261</v>
      </c>
      <c r="F422" s="503" t="s">
        <v>38</v>
      </c>
      <c r="G422" s="497" t="s">
        <v>80</v>
      </c>
      <c r="H422" s="503" t="s">
        <v>90</v>
      </c>
      <c r="I422" s="503">
        <v>3</v>
      </c>
      <c r="J422" s="503" t="s">
        <v>51</v>
      </c>
      <c r="K422" s="503" t="s">
        <v>51</v>
      </c>
      <c r="L422" s="499" t="s">
        <v>856</v>
      </c>
      <c r="M422" s="535" t="s">
        <v>631</v>
      </c>
      <c r="N422" s="15" t="s">
        <v>586</v>
      </c>
      <c r="O422" s="15" t="s">
        <v>831</v>
      </c>
      <c r="P422" s="503" t="s">
        <v>624</v>
      </c>
      <c r="Q422" s="15">
        <v>2</v>
      </c>
      <c r="R422" s="15">
        <v>2</v>
      </c>
      <c r="S422" s="479">
        <v>4</v>
      </c>
      <c r="T422" s="15">
        <v>3</v>
      </c>
      <c r="U422" s="471"/>
      <c r="V422" s="550">
        <v>30</v>
      </c>
      <c r="W422" s="497">
        <v>45813502</v>
      </c>
      <c r="X422" s="566" t="s">
        <v>275</v>
      </c>
      <c r="Y422" s="15" t="s">
        <v>196</v>
      </c>
      <c r="Z422" s="15"/>
      <c r="AA422" s="15"/>
      <c r="AB422" s="15"/>
      <c r="AC422" s="493"/>
      <c r="AD422" s="15"/>
      <c r="AE422" s="479"/>
      <c r="AF422" s="497"/>
      <c r="AG422" s="497"/>
      <c r="AH422" s="497" t="s">
        <v>203</v>
      </c>
      <c r="AI422" s="15">
        <v>2</v>
      </c>
      <c r="AJ422" s="15">
        <v>14</v>
      </c>
      <c r="AK422" s="15">
        <v>20</v>
      </c>
      <c r="AL422" s="15">
        <v>17</v>
      </c>
      <c r="AM422" s="15">
        <v>40</v>
      </c>
      <c r="AN422" s="490">
        <f>IF(AJ422="",S422,ROUND(((((AL422/24)+(AM422/1440))-((AJ422/24)+(AK422/1440)))*1440/50),5))</f>
        <v>4</v>
      </c>
      <c r="AO422" s="491">
        <f>AJ422/24+AK422/1440</f>
        <v>0.59722222222222221</v>
      </c>
      <c r="AP422" s="491">
        <f>AL422/24+AM422/1440</f>
        <v>0.73611111111111116</v>
      </c>
      <c r="AQ422" s="23" t="str" cm="1">
        <f t="array" ref="AQ422">IF(X422="","",IF(SUMPRODUCT((X422=$X$7:$X$2085)*(AI422=$AI$7:$AI$2085)*(AO422=$AO$7:$AO$2085)*(AP422=$AP$7:$AP$2085)*(ROW($X$7:$X$2085)&lt;&gt;ROW(X422))*((S422=0)*($S$7:$S$2085&gt;0)+(S422&gt;0)*($S$7:$S$2085=0)))&gt;0,"SALONES UNIDOS",IF(SUMPRODUCT((X422=$X$7:$X$2085)*(AI422=$AI$7:$AI$2085)*((AO422&lt;$AP$7:$AP$2085)*(AP422&gt;$AO$7:$AO$2085))*(ROW($X$7:$X$2085)&lt;&gt;ROW(X422)))&gt;0,"Cruzado","Sin cruce")))</f>
        <v>Sin cruce</v>
      </c>
      <c r="AR422" s="23" t="str" cm="1">
        <f t="array" ref="AR422">IF(AE422="","",IF(SUMPRODUCT((AE422=$AE$7:$AE$2085)*(AI422=$AI$7:$AI$2085)*(AO422=$AO$7:$AO$2085)*(AP422=$AP$7:$AP$2085)*(ROW($AE$7:$AE$2085)&lt;&gt;ROW(AE422))*((S422=0)*($S$7:$S$2085&gt;0)+(S422&gt;0)*($S$7:$S$2085=0)))&gt;0,"SALONES UNIDOS",IF(SUMPRODUCT((AE422=$AE$7:$AE$2085)*(AI422=$AI$7:$AI$2085)*((AO422&lt;$AP$7:$AP$2085)*(AP422&gt;$AO$7:$AO$2085))*(ROW($AE$7:$AE$2085)&lt;&gt;ROW(AE422)))&gt;0,"Cruzado","Sin cruce")))</f>
        <v/>
      </c>
      <c r="AS422" s="94" t="str">
        <f t="shared" si="7"/>
        <v>PS3FILIALB</v>
      </c>
      <c r="AT422" s="94" t="str" cm="1">
        <f t="array" ref="AT422">IF(AS422="","",IF(SUMPRODUCT((AS422=$AS$7:$AS$2085)*(AI422=$AI$7:$AI$2085)*(AO422=$AO$7:$AO$2085)*(AP422=$AP$7:$AP$2085)*(ROW($AS$7:$AS$2085)&lt;&gt;ROW(AS422))*((S422=0)*($S$7:$S$2085&gt;0)+(S422&gt;0)*($S$7:$S$2085=0)))&gt;0,"SALONES UNIDOS",IF(SUMPRODUCT((AS422=$AS$7:$AS$2085)*(AI422=$AI$7:$AI$2085)*((AO422&lt;$AP$7:$AP$2085)*(AP422&gt;$AO$7:$AO$2085))*(ROW($AS$7:$AS$2085)&lt;&gt;ROW(AS422)))&gt;0,"Cruzado","Sin cruce")))</f>
        <v>Sin cruce</v>
      </c>
    </row>
    <row r="423" spans="3:46" s="9" customFormat="1" ht="18.75" hidden="1" customHeight="1">
      <c r="C423" s="496" t="s">
        <v>572</v>
      </c>
      <c r="D423" s="479" t="s">
        <v>828</v>
      </c>
      <c r="E423" s="479">
        <v>20261</v>
      </c>
      <c r="F423" s="503" t="s">
        <v>38</v>
      </c>
      <c r="G423" s="497" t="s">
        <v>80</v>
      </c>
      <c r="H423" s="503" t="s">
        <v>90</v>
      </c>
      <c r="I423" s="503">
        <v>3</v>
      </c>
      <c r="J423" s="503" t="s">
        <v>51</v>
      </c>
      <c r="K423" s="503" t="s">
        <v>51</v>
      </c>
      <c r="L423" s="499" t="s">
        <v>857</v>
      </c>
      <c r="M423" s="535" t="s">
        <v>858</v>
      </c>
      <c r="N423" s="15" t="s">
        <v>830</v>
      </c>
      <c r="O423" s="15" t="s">
        <v>831</v>
      </c>
      <c r="P423" s="503" t="s">
        <v>579</v>
      </c>
      <c r="Q423" s="15">
        <v>2</v>
      </c>
      <c r="R423" s="15">
        <v>0</v>
      </c>
      <c r="S423" s="479">
        <v>2</v>
      </c>
      <c r="T423" s="15">
        <v>3</v>
      </c>
      <c r="U423" s="471"/>
      <c r="V423" s="550">
        <v>30</v>
      </c>
      <c r="W423" s="497">
        <v>40572937</v>
      </c>
      <c r="X423" s="566" t="s">
        <v>403</v>
      </c>
      <c r="Y423" s="15" t="s">
        <v>579</v>
      </c>
      <c r="Z423" s="15"/>
      <c r="AA423" s="15"/>
      <c r="AB423" s="15"/>
      <c r="AC423" s="15" t="s">
        <v>619</v>
      </c>
      <c r="AD423" s="15"/>
      <c r="AE423" s="479"/>
      <c r="AF423" s="497"/>
      <c r="AG423" s="497"/>
      <c r="AH423" s="497" t="s">
        <v>582</v>
      </c>
      <c r="AI423" s="15">
        <v>6</v>
      </c>
      <c r="AJ423" s="15">
        <v>7</v>
      </c>
      <c r="AK423" s="15">
        <v>40</v>
      </c>
      <c r="AL423" s="15">
        <v>9</v>
      </c>
      <c r="AM423" s="15">
        <v>20</v>
      </c>
      <c r="AN423" s="490">
        <f>IF(AJ423="",S423,ROUND(((((AL423/24)+(AM423/1440))-((AJ423/24)+(AK423/1440)))*1440/50),5))</f>
        <v>2</v>
      </c>
      <c r="AO423" s="491">
        <f>AJ423/24+AK423/1440</f>
        <v>0.31944444444444448</v>
      </c>
      <c r="AP423" s="491">
        <f>AL423/24+AM423/1440</f>
        <v>0.3888888888888889</v>
      </c>
      <c r="AQ423" s="23" t="str" cm="1">
        <f t="array" ref="AQ423">IF(X423="","",IF(SUMPRODUCT((X423=$X$7:$X$2085)*(AI423=$AI$7:$AI$2085)*(AO423=$AO$7:$AO$2085)*(AP423=$AP$7:$AP$2085)*(ROW($X$7:$X$2085)&lt;&gt;ROW(X423))*((S423=0)*($S$7:$S$2085&gt;0)+(S423&gt;0)*($S$7:$S$2085=0)))&gt;0,"SALONES UNIDOS",IF(SUMPRODUCT((X423=$X$7:$X$2085)*(AI423=$AI$7:$AI$2085)*((AO423&lt;$AP$7:$AP$2085)*(AP423&gt;$AO$7:$AO$2085))*(ROW($X$7:$X$2085)&lt;&gt;ROW(X423)))&gt;0,"Cruzado","Sin cruce")))</f>
        <v>Sin cruce</v>
      </c>
      <c r="AR423" s="23" t="str" cm="1">
        <f t="array" ref="AR423">IF(AE423="","",IF(SUMPRODUCT((AE423=$AE$7:$AE$2085)*(AI423=$AI$7:$AI$2085)*(AO423=$AO$7:$AO$2085)*(AP423=$AP$7:$AP$2085)*(ROW($AE$7:$AE$2085)&lt;&gt;ROW(AE423))*((S423=0)*($S$7:$S$2085&gt;0)+(S423&gt;0)*($S$7:$S$2085=0)))&gt;0,"SALONES UNIDOS",IF(SUMPRODUCT((AE423=$AE$7:$AE$2085)*(AI423=$AI$7:$AI$2085)*((AO423&lt;$AP$7:$AP$2085)*(AP423&gt;$AO$7:$AO$2085))*(ROW($AE$7:$AE$2085)&lt;&gt;ROW(AE423)))&gt;0,"Cruzado","Sin cruce")))</f>
        <v/>
      </c>
      <c r="AS423" s="94" t="str">
        <f t="shared" si="7"/>
        <v>PS3FILIALB</v>
      </c>
      <c r="AT423" s="94" t="str" cm="1">
        <f t="array" ref="AT423">IF(AS423="","",IF(SUMPRODUCT((AS423=$AS$7:$AS$2085)*(AI423=$AI$7:$AI$2085)*(AO423=$AO$7:$AO$2085)*(AP423=$AP$7:$AP$2085)*(ROW($AS$7:$AS$2085)&lt;&gt;ROW(AS423))*((S423=0)*($S$7:$S$2085&gt;0)+(S423&gt;0)*($S$7:$S$2085=0)))&gt;0,"SALONES UNIDOS",IF(SUMPRODUCT((AS423=$AS$7:$AS$2085)*(AI423=$AI$7:$AI$2085)*((AO423&lt;$AP$7:$AP$2085)*(AP423&gt;$AO$7:$AO$2085))*(ROW($AS$7:$AS$2085)&lt;&gt;ROW(AS423)))&gt;0,"Cruzado","Sin cruce")))</f>
        <v>Sin cruce</v>
      </c>
    </row>
    <row r="424" spans="3:46" s="9" customFormat="1" ht="18.75" hidden="1" customHeight="1">
      <c r="C424" s="496" t="s">
        <v>572</v>
      </c>
      <c r="D424" s="479" t="s">
        <v>828</v>
      </c>
      <c r="E424" s="479">
        <v>20261</v>
      </c>
      <c r="F424" s="503" t="s">
        <v>38</v>
      </c>
      <c r="G424" s="497" t="s">
        <v>80</v>
      </c>
      <c r="H424" s="503" t="s">
        <v>90</v>
      </c>
      <c r="I424" s="503">
        <v>3</v>
      </c>
      <c r="J424" s="503" t="s">
        <v>597</v>
      </c>
      <c r="K424" s="503" t="s">
        <v>51</v>
      </c>
      <c r="L424" s="499" t="s">
        <v>857</v>
      </c>
      <c r="M424" s="535" t="s">
        <v>858</v>
      </c>
      <c r="N424" s="15" t="s">
        <v>830</v>
      </c>
      <c r="O424" s="15" t="s">
        <v>831</v>
      </c>
      <c r="P424" s="503" t="s">
        <v>579</v>
      </c>
      <c r="Q424" s="15">
        <v>0</v>
      </c>
      <c r="R424" s="15">
        <v>2</v>
      </c>
      <c r="S424" s="479">
        <v>2</v>
      </c>
      <c r="T424" s="15">
        <v>3</v>
      </c>
      <c r="U424" s="471"/>
      <c r="V424" s="550">
        <v>15</v>
      </c>
      <c r="W424" s="497">
        <v>40572937</v>
      </c>
      <c r="X424" s="566" t="s">
        <v>403</v>
      </c>
      <c r="Y424" s="15" t="s">
        <v>579</v>
      </c>
      <c r="Z424" s="15"/>
      <c r="AA424" s="15"/>
      <c r="AB424" s="15"/>
      <c r="AC424" s="493"/>
      <c r="AD424" s="15"/>
      <c r="AE424" s="15" t="s">
        <v>752</v>
      </c>
      <c r="AF424" s="497"/>
      <c r="AG424" s="497"/>
      <c r="AH424" s="497" t="s">
        <v>100</v>
      </c>
      <c r="AI424" s="15">
        <v>6</v>
      </c>
      <c r="AJ424" s="15">
        <v>9</v>
      </c>
      <c r="AK424" s="15">
        <v>20</v>
      </c>
      <c r="AL424" s="15">
        <v>11</v>
      </c>
      <c r="AM424" s="15">
        <v>0</v>
      </c>
      <c r="AN424" s="490">
        <f>IF(AJ424="",S424,ROUND(((((AL424/24)+(AM424/1440))-((AJ424/24)+(AK424/1440)))*1440/50),5))</f>
        <v>2</v>
      </c>
      <c r="AO424" s="491">
        <f>AJ424/24+AK424/1440</f>
        <v>0.3888888888888889</v>
      </c>
      <c r="AP424" s="491">
        <f>AL424/24+AM424/1440</f>
        <v>0.45833333333333331</v>
      </c>
      <c r="AQ424" s="23" t="str" cm="1">
        <f t="array" ref="AQ424">IF(X424="","",IF(SUMPRODUCT((X424=$X$7:$X$2085)*(AI424=$AI$7:$AI$2085)*(AO424=$AO$7:$AO$2085)*(AP424=$AP$7:$AP$2085)*(ROW($X$7:$X$2085)&lt;&gt;ROW(X424))*((S424=0)*($S$7:$S$2085&gt;0)+(S424&gt;0)*($S$7:$S$2085=0)))&gt;0,"SALONES UNIDOS",IF(SUMPRODUCT((X424=$X$7:$X$2085)*(AI424=$AI$7:$AI$2085)*((AO424&lt;$AP$7:$AP$2085)*(AP424&gt;$AO$7:$AO$2085))*(ROW($X$7:$X$2085)&lt;&gt;ROW(X424)))&gt;0,"Cruzado","Sin cruce")))</f>
        <v>Sin cruce</v>
      </c>
      <c r="AR424" s="23" t="str" cm="1">
        <f t="array" ref="AR424">IF(AE424="","",IF(SUMPRODUCT((AE424=$AE$7:$AE$2085)*(AI424=$AI$7:$AI$2085)*(AO424=$AO$7:$AO$2085)*(AP424=$AP$7:$AP$2085)*(ROW($AE$7:$AE$2085)&lt;&gt;ROW(AE424))*((S424=0)*($S$7:$S$2085&gt;0)+(S424&gt;0)*($S$7:$S$2085=0)))&gt;0,"SALONES UNIDOS",IF(SUMPRODUCT((AE424=$AE$7:$AE$2085)*(AI424=$AI$7:$AI$2085)*((AO424&lt;$AP$7:$AP$2085)*(AP424&gt;$AO$7:$AO$2085))*(ROW($AE$7:$AE$2085)&lt;&gt;ROW(AE424)))&gt;0,"Cruzado","Sin cruce")))</f>
        <v>Sin cruce</v>
      </c>
      <c r="AS424" s="94" t="str">
        <f t="shared" si="7"/>
        <v>PS3FILIALB</v>
      </c>
      <c r="AT424" s="94" t="str" cm="1">
        <f t="array" ref="AT424">IF(AS424="","",IF(SUMPRODUCT((AS424=$AS$7:$AS$2085)*(AI424=$AI$7:$AI$2085)*(AO424=$AO$7:$AO$2085)*(AP424=$AP$7:$AP$2085)*(ROW($AS$7:$AS$2085)&lt;&gt;ROW(AS424))*((S424=0)*($S$7:$S$2085&gt;0)+(S424&gt;0)*($S$7:$S$2085=0)))&gt;0,"SALONES UNIDOS",IF(SUMPRODUCT((AS424=$AS$7:$AS$2085)*(AI424=$AI$7:$AI$2085)*((AO424&lt;$AP$7:$AP$2085)*(AP424&gt;$AO$7:$AO$2085))*(ROW($AS$7:$AS$2085)&lt;&gt;ROW(AS424)))&gt;0,"Cruzado","Sin cruce")))</f>
        <v>Sin cruce</v>
      </c>
    </row>
    <row r="425" spans="3:46" s="9" customFormat="1" ht="18.75" hidden="1" customHeight="1">
      <c r="C425" s="496" t="s">
        <v>572</v>
      </c>
      <c r="D425" s="479" t="s">
        <v>828</v>
      </c>
      <c r="E425" s="479">
        <v>20261</v>
      </c>
      <c r="F425" s="503" t="s">
        <v>38</v>
      </c>
      <c r="G425" s="497" t="s">
        <v>80</v>
      </c>
      <c r="H425" s="503" t="s">
        <v>90</v>
      </c>
      <c r="I425" s="503">
        <v>3</v>
      </c>
      <c r="J425" s="503" t="s">
        <v>598</v>
      </c>
      <c r="K425" s="503" t="s">
        <v>51</v>
      </c>
      <c r="L425" s="499" t="s">
        <v>857</v>
      </c>
      <c r="M425" s="535" t="s">
        <v>858</v>
      </c>
      <c r="N425" s="15" t="s">
        <v>830</v>
      </c>
      <c r="O425" s="15" t="s">
        <v>831</v>
      </c>
      <c r="P425" s="503" t="s">
        <v>579</v>
      </c>
      <c r="Q425" s="15">
        <v>0</v>
      </c>
      <c r="R425" s="15">
        <v>2</v>
      </c>
      <c r="S425" s="479">
        <v>2</v>
      </c>
      <c r="T425" s="15">
        <v>3</v>
      </c>
      <c r="U425" s="471"/>
      <c r="V425" s="550">
        <v>15</v>
      </c>
      <c r="W425" s="497">
        <v>40572937</v>
      </c>
      <c r="X425" s="566" t="s">
        <v>403</v>
      </c>
      <c r="Y425" s="15" t="s">
        <v>579</v>
      </c>
      <c r="Z425" s="15"/>
      <c r="AA425" s="15"/>
      <c r="AB425" s="15"/>
      <c r="AC425" s="493"/>
      <c r="AD425" s="15"/>
      <c r="AE425" s="15" t="s">
        <v>752</v>
      </c>
      <c r="AF425" s="497"/>
      <c r="AG425" s="497"/>
      <c r="AH425" s="497" t="s">
        <v>100</v>
      </c>
      <c r="AI425" s="15">
        <v>6</v>
      </c>
      <c r="AJ425" s="15">
        <v>11</v>
      </c>
      <c r="AK425" s="15">
        <v>0</v>
      </c>
      <c r="AL425" s="15">
        <v>12</v>
      </c>
      <c r="AM425" s="15">
        <v>40</v>
      </c>
      <c r="AN425" s="490">
        <f>IF(AJ425="",S425,ROUND(((((AL425/24)+(AM425/1440))-((AJ425/24)+(AK425/1440)))*1440/50),5))</f>
        <v>2</v>
      </c>
      <c r="AO425" s="491">
        <f>AJ425/24+AK425/1440</f>
        <v>0.45833333333333331</v>
      </c>
      <c r="AP425" s="491">
        <f>AL425/24+AM425/1440</f>
        <v>0.52777777777777779</v>
      </c>
      <c r="AQ425" s="23" t="str" cm="1">
        <f t="array" ref="AQ425">IF(X425="","",IF(SUMPRODUCT((X425=$X$7:$X$2085)*(AI425=$AI$7:$AI$2085)*(AO425=$AO$7:$AO$2085)*(AP425=$AP$7:$AP$2085)*(ROW($X$7:$X$2085)&lt;&gt;ROW(X425))*((S425=0)*($S$7:$S$2085&gt;0)+(S425&gt;0)*($S$7:$S$2085=0)))&gt;0,"SALONES UNIDOS",IF(SUMPRODUCT((X425=$X$7:$X$2085)*(AI425=$AI$7:$AI$2085)*((AO425&lt;$AP$7:$AP$2085)*(AP425&gt;$AO$7:$AO$2085))*(ROW($X$7:$X$2085)&lt;&gt;ROW(X425)))&gt;0,"Cruzado","Sin cruce")))</f>
        <v>Sin cruce</v>
      </c>
      <c r="AR425" s="23" t="str" cm="1">
        <f t="array" ref="AR425">IF(AE425="","",IF(SUMPRODUCT((AE425=$AE$7:$AE$2085)*(AI425=$AI$7:$AI$2085)*(AO425=$AO$7:$AO$2085)*(AP425=$AP$7:$AP$2085)*(ROW($AE$7:$AE$2085)&lt;&gt;ROW(AE425))*((S425=0)*($S$7:$S$2085&gt;0)+(S425&gt;0)*($S$7:$S$2085=0)))&gt;0,"SALONES UNIDOS",IF(SUMPRODUCT((AE425=$AE$7:$AE$2085)*(AI425=$AI$7:$AI$2085)*((AO425&lt;$AP$7:$AP$2085)*(AP425&gt;$AO$7:$AO$2085))*(ROW($AE$7:$AE$2085)&lt;&gt;ROW(AE425)))&gt;0,"Cruzado","Sin cruce")))</f>
        <v>Sin cruce</v>
      </c>
      <c r="AS425" s="94" t="str">
        <f t="shared" si="7"/>
        <v>PS3FILIALB</v>
      </c>
      <c r="AT425" s="94" t="str" cm="1">
        <f t="array" ref="AT425">IF(AS425="","",IF(SUMPRODUCT((AS425=$AS$7:$AS$2085)*(AI425=$AI$7:$AI$2085)*(AO425=$AO$7:$AO$2085)*(AP425=$AP$7:$AP$2085)*(ROW($AS$7:$AS$2085)&lt;&gt;ROW(AS425))*((S425=0)*($S$7:$S$2085&gt;0)+(S425&gt;0)*($S$7:$S$2085=0)))&gt;0,"SALONES UNIDOS",IF(SUMPRODUCT((AS425=$AS$7:$AS$2085)*(AI425=$AI$7:$AI$2085)*((AO425&lt;$AP$7:$AP$2085)*(AP425&gt;$AO$7:$AO$2085))*(ROW($AS$7:$AS$2085)&lt;&gt;ROW(AS425)))&gt;0,"Cruzado","Sin cruce")))</f>
        <v>Sin cruce</v>
      </c>
    </row>
    <row r="426" spans="3:46" s="9" customFormat="1" ht="18.75" customHeight="1">
      <c r="C426" s="496" t="s">
        <v>572</v>
      </c>
      <c r="D426" s="479" t="s">
        <v>828</v>
      </c>
      <c r="E426" s="479">
        <v>20261</v>
      </c>
      <c r="F426" s="503" t="s">
        <v>38</v>
      </c>
      <c r="G426" s="497" t="s">
        <v>80</v>
      </c>
      <c r="H426" s="503" t="s">
        <v>90</v>
      </c>
      <c r="I426" s="503">
        <v>3</v>
      </c>
      <c r="J426" s="503" t="s">
        <v>51</v>
      </c>
      <c r="K426" s="503" t="s">
        <v>51</v>
      </c>
      <c r="L426" s="499" t="s">
        <v>860</v>
      </c>
      <c r="M426" s="535" t="s">
        <v>861</v>
      </c>
      <c r="N426" s="15" t="s">
        <v>637</v>
      </c>
      <c r="O426" s="15" t="s">
        <v>831</v>
      </c>
      <c r="P426" s="503" t="s">
        <v>579</v>
      </c>
      <c r="Q426" s="15">
        <v>2</v>
      </c>
      <c r="R426" s="15">
        <v>2</v>
      </c>
      <c r="S426" s="479">
        <v>4</v>
      </c>
      <c r="T426" s="15">
        <v>3</v>
      </c>
      <c r="U426" s="471"/>
      <c r="V426" s="550">
        <v>30</v>
      </c>
      <c r="W426" s="497">
        <v>71472171</v>
      </c>
      <c r="X426" s="566" t="s">
        <v>262</v>
      </c>
      <c r="Y426" s="15" t="s">
        <v>579</v>
      </c>
      <c r="Z426" s="15"/>
      <c r="AA426" s="15"/>
      <c r="AB426" s="15"/>
      <c r="AC426" s="15" t="s">
        <v>847</v>
      </c>
      <c r="AD426" s="15"/>
      <c r="AE426" s="479"/>
      <c r="AF426" s="497"/>
      <c r="AG426" s="497"/>
      <c r="AH426" s="497" t="s">
        <v>203</v>
      </c>
      <c r="AI426" s="15">
        <v>2</v>
      </c>
      <c r="AJ426" s="15">
        <v>9</v>
      </c>
      <c r="AK426" s="15">
        <v>20</v>
      </c>
      <c r="AL426" s="15">
        <v>12</v>
      </c>
      <c r="AM426" s="15">
        <v>40</v>
      </c>
      <c r="AN426" s="490">
        <f>IF(AJ426="",S426,ROUND(((((AL426/24)+(AM426/1440))-((AJ426/24)+(AK426/1440)))*1440/50),5))</f>
        <v>4</v>
      </c>
      <c r="AO426" s="491">
        <f>AJ426/24+AK426/1440</f>
        <v>0.3888888888888889</v>
      </c>
      <c r="AP426" s="491">
        <f>AL426/24+AM426/1440</f>
        <v>0.52777777777777779</v>
      </c>
      <c r="AQ426" s="23" t="str" cm="1">
        <f t="array" ref="AQ426">IF(X426="","",IF(SUMPRODUCT((X426=$X$7:$X$2085)*(AI426=$AI$7:$AI$2085)*(AO426=$AO$7:$AO$2085)*(AP426=$AP$7:$AP$2085)*(ROW($X$7:$X$2085)&lt;&gt;ROW(X426))*((S426=0)*($S$7:$S$2085&gt;0)+(S426&gt;0)*($S$7:$S$2085=0)))&gt;0,"SALONES UNIDOS",IF(SUMPRODUCT((X426=$X$7:$X$2085)*(AI426=$AI$7:$AI$2085)*((AO426&lt;$AP$7:$AP$2085)*(AP426&gt;$AO$7:$AO$2085))*(ROW($X$7:$X$2085)&lt;&gt;ROW(X426)))&gt;0,"Cruzado","Sin cruce")))</f>
        <v>Sin cruce</v>
      </c>
      <c r="AR426" s="23" t="str" cm="1">
        <f t="array" ref="AR426">IF(AE426="","",IF(SUMPRODUCT((AE426=$AE$7:$AE$2085)*(AI426=$AI$7:$AI$2085)*(AO426=$AO$7:$AO$2085)*(AP426=$AP$7:$AP$2085)*(ROW($AE$7:$AE$2085)&lt;&gt;ROW(AE426))*((S426=0)*($S$7:$S$2085&gt;0)+(S426&gt;0)*($S$7:$S$2085=0)))&gt;0,"SALONES UNIDOS",IF(SUMPRODUCT((AE426=$AE$7:$AE$2085)*(AI426=$AI$7:$AI$2085)*((AO426&lt;$AP$7:$AP$2085)*(AP426&gt;$AO$7:$AO$2085))*(ROW($AE$7:$AE$2085)&lt;&gt;ROW(AE426)))&gt;0,"Cruzado","Sin cruce")))</f>
        <v/>
      </c>
      <c r="AS426" s="94" t="str">
        <f t="shared" si="7"/>
        <v>PS3FILIALB</v>
      </c>
      <c r="AT426" s="94" t="str" cm="1">
        <f t="array" ref="AT426">IF(AS426="","",IF(SUMPRODUCT((AS426=$AS$7:$AS$2085)*(AI426=$AI$7:$AI$2085)*(AO426=$AO$7:$AO$2085)*(AP426=$AP$7:$AP$2085)*(ROW($AS$7:$AS$2085)&lt;&gt;ROW(AS426))*((S426=0)*($S$7:$S$2085&gt;0)+(S426&gt;0)*($S$7:$S$2085=0)))&gt;0,"SALONES UNIDOS",IF(SUMPRODUCT((AS426=$AS$7:$AS$2085)*(AI426=$AI$7:$AI$2085)*((AO426&lt;$AP$7:$AP$2085)*(AP426&gt;$AO$7:$AO$2085))*(ROW($AS$7:$AS$2085)&lt;&gt;ROW(AS426)))&gt;0,"Cruzado","Sin cruce")))</f>
        <v>Sin cruce</v>
      </c>
    </row>
    <row r="427" spans="3:46" s="9" customFormat="1" ht="18.75" hidden="1" customHeight="1">
      <c r="C427" s="496" t="s">
        <v>572</v>
      </c>
      <c r="D427" s="479" t="s">
        <v>828</v>
      </c>
      <c r="E427" s="479">
        <v>20261</v>
      </c>
      <c r="F427" s="503" t="s">
        <v>38</v>
      </c>
      <c r="G427" s="497" t="s">
        <v>80</v>
      </c>
      <c r="H427" s="503" t="s">
        <v>90</v>
      </c>
      <c r="I427" s="503">
        <v>3</v>
      </c>
      <c r="J427" s="503" t="s">
        <v>51</v>
      </c>
      <c r="K427" s="503" t="s">
        <v>51</v>
      </c>
      <c r="L427" s="499" t="s">
        <v>862</v>
      </c>
      <c r="M427" s="535" t="s">
        <v>863</v>
      </c>
      <c r="N427" s="15" t="s">
        <v>830</v>
      </c>
      <c r="O427" s="15" t="s">
        <v>831</v>
      </c>
      <c r="P427" s="503" t="s">
        <v>579</v>
      </c>
      <c r="Q427" s="15">
        <v>3</v>
      </c>
      <c r="R427" s="15">
        <v>2</v>
      </c>
      <c r="S427" s="479">
        <v>5</v>
      </c>
      <c r="T427" s="15">
        <v>4</v>
      </c>
      <c r="U427" s="471"/>
      <c r="V427" s="550">
        <v>30</v>
      </c>
      <c r="W427" s="497">
        <v>44866019</v>
      </c>
      <c r="X427" s="566" t="s">
        <v>362</v>
      </c>
      <c r="Y427" s="15" t="s">
        <v>579</v>
      </c>
      <c r="Z427" s="15"/>
      <c r="AA427" s="15"/>
      <c r="AB427" s="15"/>
      <c r="AC427" s="15" t="s">
        <v>604</v>
      </c>
      <c r="AD427" s="15"/>
      <c r="AE427" s="479"/>
      <c r="AF427" s="497"/>
      <c r="AG427" s="497"/>
      <c r="AH427" s="497" t="s">
        <v>203</v>
      </c>
      <c r="AI427" s="15">
        <v>1</v>
      </c>
      <c r="AJ427" s="15">
        <v>14</v>
      </c>
      <c r="AK427" s="15">
        <v>20</v>
      </c>
      <c r="AL427" s="15">
        <v>18</v>
      </c>
      <c r="AM427" s="15">
        <v>30</v>
      </c>
      <c r="AN427" s="490">
        <f>IF(AJ427="",S427,ROUND(((((AL427/24)+(AM427/1440))-((AJ427/24)+(AK427/1440)))*1440/50),5))</f>
        <v>5</v>
      </c>
      <c r="AO427" s="491">
        <f>AJ427/24+AK427/1440</f>
        <v>0.59722222222222221</v>
      </c>
      <c r="AP427" s="491">
        <f>AL427/24+AM427/1440</f>
        <v>0.77083333333333337</v>
      </c>
      <c r="AQ427" s="23" t="str" cm="1">
        <f t="array" ref="AQ427">IF(X427="","",IF(SUMPRODUCT((X427=$X$7:$X$2085)*(AI427=$AI$7:$AI$2085)*(AO427=$AO$7:$AO$2085)*(AP427=$AP$7:$AP$2085)*(ROW($X$7:$X$2085)&lt;&gt;ROW(X427))*((S427=0)*($S$7:$S$2085&gt;0)+(S427&gt;0)*($S$7:$S$2085=0)))&gt;0,"SALONES UNIDOS",IF(SUMPRODUCT((X427=$X$7:$X$2085)*(AI427=$AI$7:$AI$2085)*((AO427&lt;$AP$7:$AP$2085)*(AP427&gt;$AO$7:$AO$2085))*(ROW($X$7:$X$2085)&lt;&gt;ROW(X427)))&gt;0,"Cruzado","Sin cruce")))</f>
        <v>Sin cruce</v>
      </c>
      <c r="AR427" s="23" t="str" cm="1">
        <f t="array" ref="AR427">IF(AE427="","",IF(SUMPRODUCT((AE427=$AE$7:$AE$2085)*(AI427=$AI$7:$AI$2085)*(AO427=$AO$7:$AO$2085)*(AP427=$AP$7:$AP$2085)*(ROW($AE$7:$AE$2085)&lt;&gt;ROW(AE427))*((S427=0)*($S$7:$S$2085&gt;0)+(S427&gt;0)*($S$7:$S$2085=0)))&gt;0,"SALONES UNIDOS",IF(SUMPRODUCT((AE427=$AE$7:$AE$2085)*(AI427=$AI$7:$AI$2085)*((AO427&lt;$AP$7:$AP$2085)*(AP427&gt;$AO$7:$AO$2085))*(ROW($AE$7:$AE$2085)&lt;&gt;ROW(AE427)))&gt;0,"Cruzado","Sin cruce")))</f>
        <v/>
      </c>
      <c r="AS427" s="94" t="str">
        <f t="shared" si="7"/>
        <v>PS3FILIALB</v>
      </c>
      <c r="AT427" s="94" t="str" cm="1">
        <f t="array" ref="AT427">IF(AS427="","",IF(SUMPRODUCT((AS427=$AS$7:$AS$2085)*(AI427=$AI$7:$AI$2085)*(AO427=$AO$7:$AO$2085)*(AP427=$AP$7:$AP$2085)*(ROW($AS$7:$AS$2085)&lt;&gt;ROW(AS427))*((S427=0)*($S$7:$S$2085&gt;0)+(S427&gt;0)*($S$7:$S$2085=0)))&gt;0,"SALONES UNIDOS",IF(SUMPRODUCT((AS427=$AS$7:$AS$2085)*(AI427=$AI$7:$AI$2085)*((AO427&lt;$AP$7:$AP$2085)*(AP427&gt;$AO$7:$AO$2085))*(ROW($AS$7:$AS$2085)&lt;&gt;ROW(AS427)))&gt;0,"Cruzado","Sin cruce")))</f>
        <v>Sin cruce</v>
      </c>
    </row>
    <row r="428" spans="3:46" s="9" customFormat="1" ht="18.75" hidden="1" customHeight="1">
      <c r="C428" s="496" t="s">
        <v>572</v>
      </c>
      <c r="D428" s="479" t="s">
        <v>828</v>
      </c>
      <c r="E428" s="479">
        <v>20261</v>
      </c>
      <c r="F428" s="503" t="s">
        <v>38</v>
      </c>
      <c r="G428" s="497" t="s">
        <v>80</v>
      </c>
      <c r="H428" s="503" t="s">
        <v>90</v>
      </c>
      <c r="I428" s="503">
        <v>4</v>
      </c>
      <c r="J428" s="503" t="s">
        <v>41</v>
      </c>
      <c r="K428" s="503" t="s">
        <v>41</v>
      </c>
      <c r="L428" s="499" t="s">
        <v>864</v>
      </c>
      <c r="M428" s="535" t="s">
        <v>865</v>
      </c>
      <c r="N428" s="15" t="s">
        <v>830</v>
      </c>
      <c r="O428" s="15" t="s">
        <v>831</v>
      </c>
      <c r="P428" s="503" t="s">
        <v>579</v>
      </c>
      <c r="Q428" s="15">
        <v>1</v>
      </c>
      <c r="R428" s="15">
        <v>4</v>
      </c>
      <c r="S428" s="479">
        <v>5</v>
      </c>
      <c r="T428" s="15">
        <v>3</v>
      </c>
      <c r="U428" s="471"/>
      <c r="V428" s="550">
        <v>25</v>
      </c>
      <c r="W428" s="497">
        <v>43456897</v>
      </c>
      <c r="X428" s="566" t="s">
        <v>242</v>
      </c>
      <c r="Y428" s="15" t="s">
        <v>579</v>
      </c>
      <c r="Z428" s="15"/>
      <c r="AA428" s="15"/>
      <c r="AB428" s="15"/>
      <c r="AC428" s="15" t="s">
        <v>850</v>
      </c>
      <c r="AD428" s="15"/>
      <c r="AE428" s="479"/>
      <c r="AF428" s="497"/>
      <c r="AG428" s="497"/>
      <c r="AH428" s="497" t="s">
        <v>203</v>
      </c>
      <c r="AI428" s="15">
        <v>1</v>
      </c>
      <c r="AJ428" s="15">
        <v>18</v>
      </c>
      <c r="AK428" s="15">
        <v>30</v>
      </c>
      <c r="AL428" s="15">
        <v>22</v>
      </c>
      <c r="AM428" s="15">
        <v>40</v>
      </c>
      <c r="AN428" s="490">
        <f>IF(AJ428="",S428,ROUND(((((AL428/24)+(AM428/1440))-((AJ428/24)+(AK428/1440)))*1440/50),5))</f>
        <v>5</v>
      </c>
      <c r="AO428" s="491">
        <f>AJ428/24+AK428/1440</f>
        <v>0.77083333333333337</v>
      </c>
      <c r="AP428" s="491">
        <f>AL428/24+AM428/1440</f>
        <v>0.94444444444444442</v>
      </c>
      <c r="AQ428" s="23" t="str" cm="1">
        <f t="array" ref="AQ428">IF(X428="","",IF(SUMPRODUCT((X428=$X$7:$X$2085)*(AI428=$AI$7:$AI$2085)*(AO428=$AO$7:$AO$2085)*(AP428=$AP$7:$AP$2085)*(ROW($X$7:$X$2085)&lt;&gt;ROW(X428))*((S428=0)*($S$7:$S$2085&gt;0)+(S428&gt;0)*($S$7:$S$2085=0)))&gt;0,"SALONES UNIDOS",IF(SUMPRODUCT((X428=$X$7:$X$2085)*(AI428=$AI$7:$AI$2085)*((AO428&lt;$AP$7:$AP$2085)*(AP428&gt;$AO$7:$AO$2085))*(ROW($X$7:$X$2085)&lt;&gt;ROW(X428)))&gt;0,"Cruzado","Sin cruce")))</f>
        <v>Sin cruce</v>
      </c>
      <c r="AR428" s="23" t="str" cm="1">
        <f t="array" ref="AR428">IF(AE428="","",IF(SUMPRODUCT((AE428=$AE$7:$AE$2085)*(AI428=$AI$7:$AI$2085)*(AO428=$AO$7:$AO$2085)*(AP428=$AP$7:$AP$2085)*(ROW($AE$7:$AE$2085)&lt;&gt;ROW(AE428))*((S428=0)*($S$7:$S$2085&gt;0)+(S428&gt;0)*($S$7:$S$2085=0)))&gt;0,"SALONES UNIDOS",IF(SUMPRODUCT((AE428=$AE$7:$AE$2085)*(AI428=$AI$7:$AI$2085)*((AO428&lt;$AP$7:$AP$2085)*(AP428&gt;$AO$7:$AO$2085))*(ROW($AE$7:$AE$2085)&lt;&gt;ROW(AE428)))&gt;0,"Cruzado","Sin cruce")))</f>
        <v/>
      </c>
      <c r="AS428" s="94" t="str">
        <f t="shared" si="7"/>
        <v>PS4FILIALA</v>
      </c>
      <c r="AT428" s="94" t="str" cm="1">
        <f t="array" ref="AT428">IF(AS428="","",IF(SUMPRODUCT((AS428=$AS$7:$AS$2085)*(AI428=$AI$7:$AI$2085)*(AO428=$AO$7:$AO$2085)*(AP428=$AP$7:$AP$2085)*(ROW($AS$7:$AS$2085)&lt;&gt;ROW(AS428))*((S428=0)*($S$7:$S$2085&gt;0)+(S428&gt;0)*($S$7:$S$2085=0)))&gt;0,"SALONES UNIDOS",IF(SUMPRODUCT((AS428=$AS$7:$AS$2085)*(AI428=$AI$7:$AI$2085)*((AO428&lt;$AP$7:$AP$2085)*(AP428&gt;$AO$7:$AO$2085))*(ROW($AS$7:$AS$2085)&lt;&gt;ROW(AS428)))&gt;0,"Cruzado","Sin cruce")))</f>
        <v>Sin cruce</v>
      </c>
    </row>
    <row r="429" spans="3:46" s="9" customFormat="1" ht="18.75" hidden="1" customHeight="1">
      <c r="C429" s="496" t="s">
        <v>572</v>
      </c>
      <c r="D429" s="479" t="s">
        <v>828</v>
      </c>
      <c r="E429" s="479">
        <v>20261</v>
      </c>
      <c r="F429" s="503" t="s">
        <v>38</v>
      </c>
      <c r="G429" s="497" t="s">
        <v>80</v>
      </c>
      <c r="H429" s="503" t="s">
        <v>90</v>
      </c>
      <c r="I429" s="503">
        <v>4</v>
      </c>
      <c r="J429" s="503" t="s">
        <v>41</v>
      </c>
      <c r="K429" s="503" t="s">
        <v>41</v>
      </c>
      <c r="L429" s="499" t="s">
        <v>866</v>
      </c>
      <c r="M429" s="535" t="s">
        <v>867</v>
      </c>
      <c r="N429" s="15" t="s">
        <v>637</v>
      </c>
      <c r="O429" s="15" t="s">
        <v>831</v>
      </c>
      <c r="P429" s="503" t="s">
        <v>579</v>
      </c>
      <c r="Q429" s="15">
        <v>2</v>
      </c>
      <c r="R429" s="15">
        <v>2</v>
      </c>
      <c r="S429" s="479">
        <v>4</v>
      </c>
      <c r="T429" s="15">
        <v>3</v>
      </c>
      <c r="U429" s="471"/>
      <c r="V429" s="550">
        <v>25</v>
      </c>
      <c r="W429" s="497">
        <v>45201680</v>
      </c>
      <c r="X429" s="566" t="s">
        <v>447</v>
      </c>
      <c r="Y429" s="15" t="s">
        <v>579</v>
      </c>
      <c r="Z429" s="15"/>
      <c r="AA429" s="15"/>
      <c r="AB429" s="15"/>
      <c r="AC429" s="15" t="s">
        <v>850</v>
      </c>
      <c r="AD429" s="15"/>
      <c r="AE429" s="479"/>
      <c r="AF429" s="497"/>
      <c r="AG429" s="497"/>
      <c r="AH429" s="497" t="s">
        <v>203</v>
      </c>
      <c r="AI429" s="15">
        <v>1</v>
      </c>
      <c r="AJ429" s="15">
        <v>8</v>
      </c>
      <c r="AK429" s="15">
        <v>30</v>
      </c>
      <c r="AL429" s="15">
        <v>11</v>
      </c>
      <c r="AM429" s="15">
        <v>50</v>
      </c>
      <c r="AN429" s="490">
        <f>IF(AJ429="",S429,ROUND(((((AL429/24)+(AM429/1440))-((AJ429/24)+(AK429/1440)))*1440/50),5))</f>
        <v>4</v>
      </c>
      <c r="AO429" s="491">
        <f>AJ429/24+AK429/1440</f>
        <v>0.35416666666666663</v>
      </c>
      <c r="AP429" s="491">
        <f>AL429/24+AM429/1440</f>
        <v>0.49305555555555552</v>
      </c>
      <c r="AQ429" s="23" t="str" cm="1">
        <f t="array" ref="AQ429">IF(X429="","",IF(SUMPRODUCT((X429=$X$7:$X$2085)*(AI429=$AI$7:$AI$2085)*(AO429=$AO$7:$AO$2085)*(AP429=$AP$7:$AP$2085)*(ROW($X$7:$X$2085)&lt;&gt;ROW(X429))*((S429=0)*($S$7:$S$2085&gt;0)+(S429&gt;0)*($S$7:$S$2085=0)))&gt;0,"SALONES UNIDOS",IF(SUMPRODUCT((X429=$X$7:$X$2085)*(AI429=$AI$7:$AI$2085)*((AO429&lt;$AP$7:$AP$2085)*(AP429&gt;$AO$7:$AO$2085))*(ROW($X$7:$X$2085)&lt;&gt;ROW(X429)))&gt;0,"Cruzado","Sin cruce")))</f>
        <v>Sin cruce</v>
      </c>
      <c r="AR429" s="23" t="str" cm="1">
        <f t="array" ref="AR429">IF(AE429="","",IF(SUMPRODUCT((AE429=$AE$7:$AE$2085)*(AI429=$AI$7:$AI$2085)*(AO429=$AO$7:$AO$2085)*(AP429=$AP$7:$AP$2085)*(ROW($AE$7:$AE$2085)&lt;&gt;ROW(AE429))*((S429=0)*($S$7:$S$2085&gt;0)+(S429&gt;0)*($S$7:$S$2085=0)))&gt;0,"SALONES UNIDOS",IF(SUMPRODUCT((AE429=$AE$7:$AE$2085)*(AI429=$AI$7:$AI$2085)*((AO429&lt;$AP$7:$AP$2085)*(AP429&gt;$AO$7:$AO$2085))*(ROW($AE$7:$AE$2085)&lt;&gt;ROW(AE429)))&gt;0,"Cruzado","Sin cruce")))</f>
        <v/>
      </c>
      <c r="AS429" s="94" t="str">
        <f t="shared" si="7"/>
        <v>PS4FILIALA</v>
      </c>
      <c r="AT429" s="94" t="str" cm="1">
        <f t="array" ref="AT429">IF(AS429="","",IF(SUMPRODUCT((AS429=$AS$7:$AS$2085)*(AI429=$AI$7:$AI$2085)*(AO429=$AO$7:$AO$2085)*(AP429=$AP$7:$AP$2085)*(ROW($AS$7:$AS$2085)&lt;&gt;ROW(AS429))*((S429=0)*($S$7:$S$2085&gt;0)+(S429&gt;0)*($S$7:$S$2085=0)))&gt;0,"SALONES UNIDOS",IF(SUMPRODUCT((AS429=$AS$7:$AS$2085)*(AI429=$AI$7:$AI$2085)*((AO429&lt;$AP$7:$AP$2085)*(AP429&gt;$AO$7:$AO$2085))*(ROW($AS$7:$AS$2085)&lt;&gt;ROW(AS429)))&gt;0,"Cruzado","Sin cruce")))</f>
        <v>Sin cruce</v>
      </c>
    </row>
    <row r="430" spans="3:46" s="9" customFormat="1" ht="18.75" hidden="1" customHeight="1">
      <c r="C430" s="496" t="s">
        <v>572</v>
      </c>
      <c r="D430" s="479" t="s">
        <v>828</v>
      </c>
      <c r="E430" s="479">
        <v>20261</v>
      </c>
      <c r="F430" s="503" t="s">
        <v>38</v>
      </c>
      <c r="G430" s="497" t="s">
        <v>80</v>
      </c>
      <c r="H430" s="503" t="s">
        <v>90</v>
      </c>
      <c r="I430" s="503">
        <v>4</v>
      </c>
      <c r="J430" s="503" t="s">
        <v>41</v>
      </c>
      <c r="K430" s="503" t="s">
        <v>41</v>
      </c>
      <c r="L430" s="499" t="s">
        <v>868</v>
      </c>
      <c r="M430" s="535" t="s">
        <v>869</v>
      </c>
      <c r="N430" s="15" t="s">
        <v>637</v>
      </c>
      <c r="O430" s="15" t="s">
        <v>831</v>
      </c>
      <c r="P430" s="503" t="s">
        <v>579</v>
      </c>
      <c r="Q430" s="15">
        <v>2</v>
      </c>
      <c r="R430" s="15">
        <v>0</v>
      </c>
      <c r="S430" s="479">
        <v>2</v>
      </c>
      <c r="T430" s="15">
        <v>3</v>
      </c>
      <c r="U430" s="471"/>
      <c r="V430" s="550">
        <v>25</v>
      </c>
      <c r="W430" s="497">
        <v>71472171</v>
      </c>
      <c r="X430" s="566" t="s">
        <v>262</v>
      </c>
      <c r="Y430" s="15" t="s">
        <v>579</v>
      </c>
      <c r="Z430" s="15"/>
      <c r="AA430" s="15"/>
      <c r="AB430" s="15"/>
      <c r="AC430" s="15" t="s">
        <v>850</v>
      </c>
      <c r="AD430" s="15"/>
      <c r="AE430" s="479"/>
      <c r="AF430" s="497"/>
      <c r="AG430" s="497"/>
      <c r="AH430" s="497" t="s">
        <v>582</v>
      </c>
      <c r="AI430" s="15">
        <v>1</v>
      </c>
      <c r="AJ430" s="15">
        <v>13</v>
      </c>
      <c r="AK430" s="15">
        <v>30</v>
      </c>
      <c r="AL430" s="15">
        <v>15</v>
      </c>
      <c r="AM430" s="15">
        <v>10</v>
      </c>
      <c r="AN430" s="490">
        <f>IF(AJ430="",S430,ROUND(((((AL430/24)+(AM430/1440))-((AJ430/24)+(AK430/1440)))*1440/50),5))</f>
        <v>2</v>
      </c>
      <c r="AO430" s="491">
        <f>AJ430/24+AK430/1440</f>
        <v>0.5625</v>
      </c>
      <c r="AP430" s="491">
        <f>AL430/24+AM430/1440</f>
        <v>0.63194444444444442</v>
      </c>
      <c r="AQ430" s="23" t="str" cm="1">
        <f t="array" ref="AQ430">IF(X430="","",IF(SUMPRODUCT((X430=$X$7:$X$2085)*(AI430=$AI$7:$AI$2085)*(AO430=$AO$7:$AO$2085)*(AP430=$AP$7:$AP$2085)*(ROW($X$7:$X$2085)&lt;&gt;ROW(X430))*((S430=0)*($S$7:$S$2085&gt;0)+(S430&gt;0)*($S$7:$S$2085=0)))&gt;0,"SALONES UNIDOS",IF(SUMPRODUCT((X430=$X$7:$X$2085)*(AI430=$AI$7:$AI$2085)*((AO430&lt;$AP$7:$AP$2085)*(AP430&gt;$AO$7:$AO$2085))*(ROW($X$7:$X$2085)&lt;&gt;ROW(X430)))&gt;0,"Cruzado","Sin cruce")))</f>
        <v>Sin cruce</v>
      </c>
      <c r="AR430" s="23" t="str" cm="1">
        <f t="array" ref="AR430">IF(AE430="","",IF(SUMPRODUCT((AE430=$AE$7:$AE$2085)*(AI430=$AI$7:$AI$2085)*(AO430=$AO$7:$AO$2085)*(AP430=$AP$7:$AP$2085)*(ROW($AE$7:$AE$2085)&lt;&gt;ROW(AE430))*((S430=0)*($S$7:$S$2085&gt;0)+(S430&gt;0)*($S$7:$S$2085=0)))&gt;0,"SALONES UNIDOS",IF(SUMPRODUCT((AE430=$AE$7:$AE$2085)*(AI430=$AI$7:$AI$2085)*((AO430&lt;$AP$7:$AP$2085)*(AP430&gt;$AO$7:$AO$2085))*(ROW($AE$7:$AE$2085)&lt;&gt;ROW(AE430)))&gt;0,"Cruzado","Sin cruce")))</f>
        <v/>
      </c>
      <c r="AS430" s="94" t="str">
        <f t="shared" si="7"/>
        <v>PS4FILIALA</v>
      </c>
      <c r="AT430" s="94" t="str" cm="1">
        <f t="array" ref="AT430">IF(AS430="","",IF(SUMPRODUCT((AS430=$AS$7:$AS$2085)*(AI430=$AI$7:$AI$2085)*(AO430=$AO$7:$AO$2085)*(AP430=$AP$7:$AP$2085)*(ROW($AS$7:$AS$2085)&lt;&gt;ROW(AS430))*((S430=0)*($S$7:$S$2085&gt;0)+(S430&gt;0)*($S$7:$S$2085=0)))&gt;0,"SALONES UNIDOS",IF(SUMPRODUCT((AS430=$AS$7:$AS$2085)*(AI430=$AI$7:$AI$2085)*((AO430&lt;$AP$7:$AP$2085)*(AP430&gt;$AO$7:$AO$2085))*(ROW($AS$7:$AS$2085)&lt;&gt;ROW(AS430)))&gt;0,"Cruzado","Sin cruce")))</f>
        <v>Sin cruce</v>
      </c>
    </row>
    <row r="431" spans="3:46" s="9" customFormat="1" ht="18.75" hidden="1" customHeight="1">
      <c r="C431" s="496" t="s">
        <v>572</v>
      </c>
      <c r="D431" s="479" t="s">
        <v>828</v>
      </c>
      <c r="E431" s="479">
        <v>20261</v>
      </c>
      <c r="F431" s="503" t="s">
        <v>38</v>
      </c>
      <c r="G431" s="497" t="s">
        <v>80</v>
      </c>
      <c r="H431" s="503" t="s">
        <v>90</v>
      </c>
      <c r="I431" s="503">
        <v>4</v>
      </c>
      <c r="J431" s="503" t="s">
        <v>41</v>
      </c>
      <c r="K431" s="503" t="s">
        <v>41</v>
      </c>
      <c r="L431" s="499" t="s">
        <v>868</v>
      </c>
      <c r="M431" s="535" t="s">
        <v>869</v>
      </c>
      <c r="N431" s="15" t="s">
        <v>637</v>
      </c>
      <c r="O431" s="15" t="s">
        <v>831</v>
      </c>
      <c r="P431" s="503" t="s">
        <v>579</v>
      </c>
      <c r="Q431" s="15">
        <v>0</v>
      </c>
      <c r="R431" s="15">
        <v>2</v>
      </c>
      <c r="S431" s="479">
        <v>2</v>
      </c>
      <c r="T431" s="15">
        <v>3</v>
      </c>
      <c r="U431" s="471"/>
      <c r="V431" s="550">
        <v>25</v>
      </c>
      <c r="W431" s="497">
        <v>71472171</v>
      </c>
      <c r="X431" s="566" t="s">
        <v>262</v>
      </c>
      <c r="Y431" s="15" t="s">
        <v>579</v>
      </c>
      <c r="Z431" s="15"/>
      <c r="AA431" s="15"/>
      <c r="AB431" s="15"/>
      <c r="AC431" s="15" t="s">
        <v>850</v>
      </c>
      <c r="AD431" s="15"/>
      <c r="AE431" s="479"/>
      <c r="AF431" s="497"/>
      <c r="AG431" s="497"/>
      <c r="AH431" s="497" t="s">
        <v>100</v>
      </c>
      <c r="AI431" s="15">
        <v>1</v>
      </c>
      <c r="AJ431" s="15">
        <v>15</v>
      </c>
      <c r="AK431" s="15">
        <v>10</v>
      </c>
      <c r="AL431" s="15">
        <v>16</v>
      </c>
      <c r="AM431" s="15">
        <v>50</v>
      </c>
      <c r="AN431" s="490">
        <f>IF(AJ431="",S431,ROUND(((((AL431/24)+(AM431/1440))-((AJ431/24)+(AK431/1440)))*1440/50),5))</f>
        <v>2</v>
      </c>
      <c r="AO431" s="491">
        <f>AJ431/24+AK431/1440</f>
        <v>0.63194444444444442</v>
      </c>
      <c r="AP431" s="491">
        <f>AL431/24+AM431/1440</f>
        <v>0.70138888888888884</v>
      </c>
      <c r="AQ431" s="23" t="str" cm="1">
        <f t="array" ref="AQ431">IF(X431="","",IF(SUMPRODUCT((X431=$X$7:$X$2085)*(AI431=$AI$7:$AI$2085)*(AO431=$AO$7:$AO$2085)*(AP431=$AP$7:$AP$2085)*(ROW($X$7:$X$2085)&lt;&gt;ROW(X431))*((S431=0)*($S$7:$S$2085&gt;0)+(S431&gt;0)*($S$7:$S$2085=0)))&gt;0,"SALONES UNIDOS",IF(SUMPRODUCT((X431=$X$7:$X$2085)*(AI431=$AI$7:$AI$2085)*((AO431&lt;$AP$7:$AP$2085)*(AP431&gt;$AO$7:$AO$2085))*(ROW($X$7:$X$2085)&lt;&gt;ROW(X431)))&gt;0,"Cruzado","Sin cruce")))</f>
        <v>Sin cruce</v>
      </c>
      <c r="AR431" s="23" t="str" cm="1">
        <f t="array" ref="AR431">IF(AE431="","",IF(SUMPRODUCT((AE431=$AE$7:$AE$2085)*(AI431=$AI$7:$AI$2085)*(AO431=$AO$7:$AO$2085)*(AP431=$AP$7:$AP$2085)*(ROW($AE$7:$AE$2085)&lt;&gt;ROW(AE431))*((S431=0)*($S$7:$S$2085&gt;0)+(S431&gt;0)*($S$7:$S$2085=0)))&gt;0,"SALONES UNIDOS",IF(SUMPRODUCT((AE431=$AE$7:$AE$2085)*(AI431=$AI$7:$AI$2085)*((AO431&lt;$AP$7:$AP$2085)*(AP431&gt;$AO$7:$AO$2085))*(ROW($AE$7:$AE$2085)&lt;&gt;ROW(AE431)))&gt;0,"Cruzado","Sin cruce")))</f>
        <v/>
      </c>
      <c r="AS431" s="94" t="str">
        <f t="shared" si="7"/>
        <v>PS4FILIALA</v>
      </c>
      <c r="AT431" s="94" t="str" cm="1">
        <f t="array" ref="AT431">IF(AS431="","",IF(SUMPRODUCT((AS431=$AS$7:$AS$2085)*(AI431=$AI$7:$AI$2085)*(AO431=$AO$7:$AO$2085)*(AP431=$AP$7:$AP$2085)*(ROW($AS$7:$AS$2085)&lt;&gt;ROW(AS431))*((S431=0)*($S$7:$S$2085&gt;0)+(S431&gt;0)*($S$7:$S$2085=0)))&gt;0,"SALONES UNIDOS",IF(SUMPRODUCT((AS431=$AS$7:$AS$2085)*(AI431=$AI$7:$AI$2085)*((AO431&lt;$AP$7:$AP$2085)*(AP431&gt;$AO$7:$AO$2085))*(ROW($AS$7:$AS$2085)&lt;&gt;ROW(AS431)))&gt;0,"Cruzado","Sin cruce")))</f>
        <v>Sin cruce</v>
      </c>
    </row>
    <row r="432" spans="3:46" s="9" customFormat="1" ht="18.75" hidden="1" customHeight="1">
      <c r="C432" s="496" t="s">
        <v>572</v>
      </c>
      <c r="D432" s="479" t="s">
        <v>828</v>
      </c>
      <c r="E432" s="479">
        <v>20261</v>
      </c>
      <c r="F432" s="503" t="s">
        <v>38</v>
      </c>
      <c r="G432" s="497" t="s">
        <v>80</v>
      </c>
      <c r="H432" s="503" t="s">
        <v>90</v>
      </c>
      <c r="I432" s="503">
        <v>4</v>
      </c>
      <c r="J432" s="503" t="s">
        <v>41</v>
      </c>
      <c r="K432" s="503" t="s">
        <v>41</v>
      </c>
      <c r="L432" s="499" t="s">
        <v>870</v>
      </c>
      <c r="M432" s="535" t="s">
        <v>871</v>
      </c>
      <c r="N432" s="15" t="s">
        <v>637</v>
      </c>
      <c r="O432" s="15" t="s">
        <v>831</v>
      </c>
      <c r="P432" s="503" t="s">
        <v>579</v>
      </c>
      <c r="Q432" s="15">
        <v>3</v>
      </c>
      <c r="R432" s="15">
        <v>2</v>
      </c>
      <c r="S432" s="479">
        <v>5</v>
      </c>
      <c r="T432" s="15">
        <v>4</v>
      </c>
      <c r="U432" s="471"/>
      <c r="V432" s="550">
        <v>25</v>
      </c>
      <c r="W432" s="497">
        <v>72226049</v>
      </c>
      <c r="X432" s="566" t="s">
        <v>220</v>
      </c>
      <c r="Y432" s="15" t="s">
        <v>579</v>
      </c>
      <c r="Z432" s="15"/>
      <c r="AA432" s="15"/>
      <c r="AB432" s="15"/>
      <c r="AC432" s="15" t="s">
        <v>850</v>
      </c>
      <c r="AD432" s="15"/>
      <c r="AE432" s="479"/>
      <c r="AF432" s="497"/>
      <c r="AG432" s="497"/>
      <c r="AH432" s="497" t="s">
        <v>203</v>
      </c>
      <c r="AI432" s="15">
        <v>4</v>
      </c>
      <c r="AJ432" s="15">
        <v>9</v>
      </c>
      <c r="AK432" s="15">
        <v>20</v>
      </c>
      <c r="AL432" s="15">
        <v>13</v>
      </c>
      <c r="AM432" s="15">
        <v>30</v>
      </c>
      <c r="AN432" s="490">
        <f>IF(AJ432="",S432,ROUND(((((AL432/24)+(AM432/1440))-((AJ432/24)+(AK432/1440)))*1440/50),5))</f>
        <v>5</v>
      </c>
      <c r="AO432" s="491">
        <f>AJ432/24+AK432/1440</f>
        <v>0.3888888888888889</v>
      </c>
      <c r="AP432" s="491">
        <f>AL432/24+AM432/1440</f>
        <v>0.5625</v>
      </c>
      <c r="AQ432" s="23" t="str" cm="1">
        <f t="array" ref="AQ432">IF(X432="","",IF(SUMPRODUCT((X432=$X$7:$X$2085)*(AI432=$AI$7:$AI$2085)*(AO432=$AO$7:$AO$2085)*(AP432=$AP$7:$AP$2085)*(ROW($X$7:$X$2085)&lt;&gt;ROW(X432))*((S432=0)*($S$7:$S$2085&gt;0)+(S432&gt;0)*($S$7:$S$2085=0)))&gt;0,"SALONES UNIDOS",IF(SUMPRODUCT((X432=$X$7:$X$2085)*(AI432=$AI$7:$AI$2085)*((AO432&lt;$AP$7:$AP$2085)*(AP432&gt;$AO$7:$AO$2085))*(ROW($X$7:$X$2085)&lt;&gt;ROW(X432)))&gt;0,"Cruzado","Sin cruce")))</f>
        <v>Sin cruce</v>
      </c>
      <c r="AR432" s="23" t="str" cm="1">
        <f t="array" ref="AR432">IF(AE432="","",IF(SUMPRODUCT((AE432=$AE$7:$AE$2085)*(AI432=$AI$7:$AI$2085)*(AO432=$AO$7:$AO$2085)*(AP432=$AP$7:$AP$2085)*(ROW($AE$7:$AE$2085)&lt;&gt;ROW(AE432))*((S432=0)*($S$7:$S$2085&gt;0)+(S432&gt;0)*($S$7:$S$2085=0)))&gt;0,"SALONES UNIDOS",IF(SUMPRODUCT((AE432=$AE$7:$AE$2085)*(AI432=$AI$7:$AI$2085)*((AO432&lt;$AP$7:$AP$2085)*(AP432&gt;$AO$7:$AO$2085))*(ROW($AE$7:$AE$2085)&lt;&gt;ROW(AE432)))&gt;0,"Cruzado","Sin cruce")))</f>
        <v/>
      </c>
      <c r="AS432" s="94" t="str">
        <f t="shared" si="7"/>
        <v>PS4FILIALA</v>
      </c>
      <c r="AT432" s="94" t="str" cm="1">
        <f t="array" ref="AT432">IF(AS432="","",IF(SUMPRODUCT((AS432=$AS$7:$AS$2085)*(AI432=$AI$7:$AI$2085)*(AO432=$AO$7:$AO$2085)*(AP432=$AP$7:$AP$2085)*(ROW($AS$7:$AS$2085)&lt;&gt;ROW(AS432))*((S432=0)*($S$7:$S$2085&gt;0)+(S432&gt;0)*($S$7:$S$2085=0)))&gt;0,"SALONES UNIDOS",IF(SUMPRODUCT((AS432=$AS$7:$AS$2085)*(AI432=$AI$7:$AI$2085)*((AO432&lt;$AP$7:$AP$2085)*(AP432&gt;$AO$7:$AO$2085))*(ROW($AS$7:$AS$2085)&lt;&gt;ROW(AS432)))&gt;0,"Cruzado","Sin cruce")))</f>
        <v>Sin cruce</v>
      </c>
    </row>
    <row r="433" spans="1:46" s="9" customFormat="1" ht="18.75" customHeight="1">
      <c r="C433" s="496" t="s">
        <v>572</v>
      </c>
      <c r="D433" s="479" t="s">
        <v>828</v>
      </c>
      <c r="E433" s="479">
        <v>20261</v>
      </c>
      <c r="F433" s="503" t="s">
        <v>38</v>
      </c>
      <c r="G433" s="497" t="s">
        <v>80</v>
      </c>
      <c r="H433" s="503" t="s">
        <v>90</v>
      </c>
      <c r="I433" s="503">
        <v>4</v>
      </c>
      <c r="J433" s="503" t="s">
        <v>41</v>
      </c>
      <c r="K433" s="503" t="s">
        <v>41</v>
      </c>
      <c r="L433" s="499" t="s">
        <v>872</v>
      </c>
      <c r="M433" s="535" t="s">
        <v>873</v>
      </c>
      <c r="N433" s="15" t="s">
        <v>637</v>
      </c>
      <c r="O433" s="15" t="s">
        <v>831</v>
      </c>
      <c r="P433" s="503" t="s">
        <v>624</v>
      </c>
      <c r="Q433" s="15">
        <v>3</v>
      </c>
      <c r="R433" s="15">
        <v>2</v>
      </c>
      <c r="S433" s="479">
        <v>5</v>
      </c>
      <c r="T433" s="15">
        <v>4</v>
      </c>
      <c r="U433" s="471"/>
      <c r="V433" s="550">
        <v>25</v>
      </c>
      <c r="W433" s="497">
        <v>44866019</v>
      </c>
      <c r="X433" s="566" t="s">
        <v>362</v>
      </c>
      <c r="Y433" s="15" t="s">
        <v>196</v>
      </c>
      <c r="Z433" s="15"/>
      <c r="AA433" s="15"/>
      <c r="AB433" s="15"/>
      <c r="AC433" s="493"/>
      <c r="AD433" s="15"/>
      <c r="AE433" s="479"/>
      <c r="AF433" s="497"/>
      <c r="AG433" s="497"/>
      <c r="AH433" s="497" t="s">
        <v>203</v>
      </c>
      <c r="AI433" s="15">
        <v>2</v>
      </c>
      <c r="AJ433" s="15">
        <v>7</v>
      </c>
      <c r="AK433" s="15">
        <v>40</v>
      </c>
      <c r="AL433" s="15">
        <v>11</v>
      </c>
      <c r="AM433" s="15">
        <v>50</v>
      </c>
      <c r="AN433" s="490">
        <f>IF(AJ433="",S433,ROUND(((((AL433/24)+(AM433/1440))-((AJ433/24)+(AK433/1440)))*1440/50),5))</f>
        <v>5</v>
      </c>
      <c r="AO433" s="491">
        <f>AJ433/24+AK433/1440</f>
        <v>0.31944444444444448</v>
      </c>
      <c r="AP433" s="491">
        <f>AL433/24+AM433/1440</f>
        <v>0.49305555555555552</v>
      </c>
      <c r="AQ433" s="23" t="str" cm="1">
        <f t="array" ref="AQ433">IF(X433="","",IF(SUMPRODUCT((X433=$X$7:$X$2085)*(AI433=$AI$7:$AI$2085)*(AO433=$AO$7:$AO$2085)*(AP433=$AP$7:$AP$2085)*(ROW($X$7:$X$2085)&lt;&gt;ROW(X433))*((S433=0)*($S$7:$S$2085&gt;0)+(S433&gt;0)*($S$7:$S$2085=0)))&gt;0,"SALONES UNIDOS",IF(SUMPRODUCT((X433=$X$7:$X$2085)*(AI433=$AI$7:$AI$2085)*((AO433&lt;$AP$7:$AP$2085)*(AP433&gt;$AO$7:$AO$2085))*(ROW($X$7:$X$2085)&lt;&gt;ROW(X433)))&gt;0,"Cruzado","Sin cruce")))</f>
        <v>Sin cruce</v>
      </c>
      <c r="AR433" s="23" t="str" cm="1">
        <f t="array" ref="AR433">IF(AE433="","",IF(SUMPRODUCT((AE433=$AE$7:$AE$2085)*(AI433=$AI$7:$AI$2085)*(AO433=$AO$7:$AO$2085)*(AP433=$AP$7:$AP$2085)*(ROW($AE$7:$AE$2085)&lt;&gt;ROW(AE433))*((S433=0)*($S$7:$S$2085&gt;0)+(S433&gt;0)*($S$7:$S$2085=0)))&gt;0,"SALONES UNIDOS",IF(SUMPRODUCT((AE433=$AE$7:$AE$2085)*(AI433=$AI$7:$AI$2085)*((AO433&lt;$AP$7:$AP$2085)*(AP433&gt;$AO$7:$AO$2085))*(ROW($AE$7:$AE$2085)&lt;&gt;ROW(AE433)))&gt;0,"Cruzado","Sin cruce")))</f>
        <v/>
      </c>
      <c r="AS433" s="94" t="str">
        <f t="shared" si="7"/>
        <v>PS4FILIALA</v>
      </c>
      <c r="AT433" s="94" t="str" cm="1">
        <f t="array" ref="AT433">IF(AS433="","",IF(SUMPRODUCT((AS433=$AS$7:$AS$2085)*(AI433=$AI$7:$AI$2085)*(AO433=$AO$7:$AO$2085)*(AP433=$AP$7:$AP$2085)*(ROW($AS$7:$AS$2085)&lt;&gt;ROW(AS433))*((S433=0)*($S$7:$S$2085&gt;0)+(S433&gt;0)*($S$7:$S$2085=0)))&gt;0,"SALONES UNIDOS",IF(SUMPRODUCT((AS433=$AS$7:$AS$2085)*(AI433=$AI$7:$AI$2085)*((AO433&lt;$AP$7:$AP$2085)*(AP433&gt;$AO$7:$AO$2085))*(ROW($AS$7:$AS$2085)&lt;&gt;ROW(AS433)))&gt;0,"Cruzado","Sin cruce")))</f>
        <v>Sin cruce</v>
      </c>
    </row>
    <row r="434" spans="1:46" s="9" customFormat="1" ht="18.75" hidden="1" customHeight="1">
      <c r="C434" s="496" t="s">
        <v>572</v>
      </c>
      <c r="D434" s="479" t="s">
        <v>828</v>
      </c>
      <c r="E434" s="479">
        <v>20261</v>
      </c>
      <c r="F434" s="503" t="s">
        <v>38</v>
      </c>
      <c r="G434" s="497" t="s">
        <v>80</v>
      </c>
      <c r="H434" s="503" t="s">
        <v>90</v>
      </c>
      <c r="I434" s="503">
        <v>4</v>
      </c>
      <c r="J434" s="503" t="s">
        <v>41</v>
      </c>
      <c r="K434" s="503" t="s">
        <v>41</v>
      </c>
      <c r="L434" s="499" t="s">
        <v>874</v>
      </c>
      <c r="M434" s="535" t="s">
        <v>875</v>
      </c>
      <c r="N434" s="15" t="s">
        <v>637</v>
      </c>
      <c r="O434" s="15" t="s">
        <v>831</v>
      </c>
      <c r="P434" s="503" t="s">
        <v>579</v>
      </c>
      <c r="Q434" s="15">
        <v>2</v>
      </c>
      <c r="R434" s="15">
        <v>0</v>
      </c>
      <c r="S434" s="479">
        <v>2</v>
      </c>
      <c r="T434" s="15">
        <v>3</v>
      </c>
      <c r="U434" s="471"/>
      <c r="V434" s="550">
        <v>25</v>
      </c>
      <c r="W434" s="497">
        <v>70107322</v>
      </c>
      <c r="X434" s="566" t="s">
        <v>388</v>
      </c>
      <c r="Y434" s="15" t="s">
        <v>579</v>
      </c>
      <c r="Z434" s="15"/>
      <c r="AA434" s="15"/>
      <c r="AB434" s="15"/>
      <c r="AC434" s="15" t="s">
        <v>850</v>
      </c>
      <c r="AD434" s="15"/>
      <c r="AE434" s="479"/>
      <c r="AF434" s="497"/>
      <c r="AG434" s="497"/>
      <c r="AH434" s="497" t="s">
        <v>582</v>
      </c>
      <c r="AI434" s="15">
        <v>3</v>
      </c>
      <c r="AJ434" s="15">
        <v>8</v>
      </c>
      <c r="AK434" s="15">
        <v>30</v>
      </c>
      <c r="AL434" s="15">
        <v>10</v>
      </c>
      <c r="AM434" s="15">
        <v>10</v>
      </c>
      <c r="AN434" s="490">
        <f>IF(AJ434="",S434,ROUND(((((AL434/24)+(AM434/1440))-((AJ434/24)+(AK434/1440)))*1440/50),5))</f>
        <v>2</v>
      </c>
      <c r="AO434" s="491">
        <f>AJ434/24+AK434/1440</f>
        <v>0.35416666666666663</v>
      </c>
      <c r="AP434" s="491">
        <f>AL434/24+AM434/1440</f>
        <v>0.4236111111111111</v>
      </c>
      <c r="AQ434" s="23" t="str" cm="1">
        <f t="array" ref="AQ434">IF(X434="","",IF(SUMPRODUCT((X434=$X$7:$X$2085)*(AI434=$AI$7:$AI$2085)*(AO434=$AO$7:$AO$2085)*(AP434=$AP$7:$AP$2085)*(ROW($X$7:$X$2085)&lt;&gt;ROW(X434))*((S434=0)*($S$7:$S$2085&gt;0)+(S434&gt;0)*($S$7:$S$2085=0)))&gt;0,"SALONES UNIDOS",IF(SUMPRODUCT((X434=$X$7:$X$2085)*(AI434=$AI$7:$AI$2085)*((AO434&lt;$AP$7:$AP$2085)*(AP434&gt;$AO$7:$AO$2085))*(ROW($X$7:$X$2085)&lt;&gt;ROW(X434)))&gt;0,"Cruzado","Sin cruce")))</f>
        <v>Sin cruce</v>
      </c>
      <c r="AR434" s="23" t="str" cm="1">
        <f t="array" ref="AR434">IF(AE434="","",IF(SUMPRODUCT((AE434=$AE$7:$AE$2085)*(AI434=$AI$7:$AI$2085)*(AO434=$AO$7:$AO$2085)*(AP434=$AP$7:$AP$2085)*(ROW($AE$7:$AE$2085)&lt;&gt;ROW(AE434))*((S434=0)*($S$7:$S$2085&gt;0)+(S434&gt;0)*($S$7:$S$2085=0)))&gt;0,"SALONES UNIDOS",IF(SUMPRODUCT((AE434=$AE$7:$AE$2085)*(AI434=$AI$7:$AI$2085)*((AO434&lt;$AP$7:$AP$2085)*(AP434&gt;$AO$7:$AO$2085))*(ROW($AE$7:$AE$2085)&lt;&gt;ROW(AE434)))&gt;0,"Cruzado","Sin cruce")))</f>
        <v/>
      </c>
      <c r="AS434" s="94" t="str">
        <f t="shared" si="7"/>
        <v>PS4FILIALA</v>
      </c>
      <c r="AT434" s="94" t="str" cm="1">
        <f t="array" ref="AT434">IF(AS434="","",IF(SUMPRODUCT((AS434=$AS$7:$AS$2085)*(AI434=$AI$7:$AI$2085)*(AO434=$AO$7:$AO$2085)*(AP434=$AP$7:$AP$2085)*(ROW($AS$7:$AS$2085)&lt;&gt;ROW(AS434))*((S434=0)*($S$7:$S$2085&gt;0)+(S434&gt;0)*($S$7:$S$2085=0)))&gt;0,"SALONES UNIDOS",IF(SUMPRODUCT((AS434=$AS$7:$AS$2085)*(AI434=$AI$7:$AI$2085)*((AO434&lt;$AP$7:$AP$2085)*(AP434&gt;$AO$7:$AO$2085))*(ROW($AS$7:$AS$2085)&lt;&gt;ROW(AS434)))&gt;0,"Cruzado","Sin cruce")))</f>
        <v>Sin cruce</v>
      </c>
    </row>
    <row r="435" spans="1:46" s="9" customFormat="1" ht="18.75" hidden="1" customHeight="1">
      <c r="C435" s="496" t="s">
        <v>572</v>
      </c>
      <c r="D435" s="479" t="s">
        <v>828</v>
      </c>
      <c r="E435" s="479">
        <v>20261</v>
      </c>
      <c r="F435" s="503" t="s">
        <v>38</v>
      </c>
      <c r="G435" s="497" t="s">
        <v>80</v>
      </c>
      <c r="H435" s="503" t="s">
        <v>90</v>
      </c>
      <c r="I435" s="503">
        <v>4</v>
      </c>
      <c r="J435" s="503" t="s">
        <v>574</v>
      </c>
      <c r="K435" s="503" t="s">
        <v>41</v>
      </c>
      <c r="L435" s="499" t="s">
        <v>874</v>
      </c>
      <c r="M435" s="535" t="s">
        <v>875</v>
      </c>
      <c r="N435" s="15" t="s">
        <v>637</v>
      </c>
      <c r="O435" s="15" t="s">
        <v>831</v>
      </c>
      <c r="P435" s="503" t="s">
        <v>579</v>
      </c>
      <c r="Q435" s="15">
        <v>0</v>
      </c>
      <c r="R435" s="15">
        <v>2</v>
      </c>
      <c r="S435" s="479">
        <v>2</v>
      </c>
      <c r="T435" s="15">
        <v>3</v>
      </c>
      <c r="U435" s="471"/>
      <c r="V435" s="550">
        <v>15</v>
      </c>
      <c r="W435" s="497">
        <v>70107322</v>
      </c>
      <c r="X435" s="566" t="s">
        <v>388</v>
      </c>
      <c r="Y435" s="15" t="s">
        <v>579</v>
      </c>
      <c r="Z435" s="15"/>
      <c r="AA435" s="15"/>
      <c r="AB435" s="15"/>
      <c r="AC435" s="493"/>
      <c r="AD435" s="15"/>
      <c r="AE435" s="15" t="s">
        <v>859</v>
      </c>
      <c r="AF435" s="497"/>
      <c r="AG435" s="497"/>
      <c r="AH435" s="497" t="s">
        <v>100</v>
      </c>
      <c r="AI435" s="15">
        <v>3</v>
      </c>
      <c r="AJ435" s="15">
        <v>10</v>
      </c>
      <c r="AK435" s="15">
        <v>10</v>
      </c>
      <c r="AL435" s="15">
        <v>11</v>
      </c>
      <c r="AM435" s="15">
        <v>50</v>
      </c>
      <c r="AN435" s="490">
        <f>IF(AJ435="",S435,ROUND(((((AL435/24)+(AM435/1440))-((AJ435/24)+(AK435/1440)))*1440/50),5))</f>
        <v>2</v>
      </c>
      <c r="AO435" s="491">
        <f>AJ435/24+AK435/1440</f>
        <v>0.4236111111111111</v>
      </c>
      <c r="AP435" s="491">
        <f>AL435/24+AM435/1440</f>
        <v>0.49305555555555552</v>
      </c>
      <c r="AQ435" s="23" t="str" cm="1">
        <f t="array" ref="AQ435">IF(X435="","",IF(SUMPRODUCT((X435=$X$7:$X$2085)*(AI435=$AI$7:$AI$2085)*(AO435=$AO$7:$AO$2085)*(AP435=$AP$7:$AP$2085)*(ROW($X$7:$X$2085)&lt;&gt;ROW(X435))*((S435=0)*($S$7:$S$2085&gt;0)+(S435&gt;0)*($S$7:$S$2085=0)))&gt;0,"SALONES UNIDOS",IF(SUMPRODUCT((X435=$X$7:$X$2085)*(AI435=$AI$7:$AI$2085)*((AO435&lt;$AP$7:$AP$2085)*(AP435&gt;$AO$7:$AO$2085))*(ROW($X$7:$X$2085)&lt;&gt;ROW(X435)))&gt;0,"Cruzado","Sin cruce")))</f>
        <v>Sin cruce</v>
      </c>
      <c r="AR435" s="23" t="str" cm="1">
        <f t="array" ref="AR435">IF(AE435="","",IF(SUMPRODUCT((AE435=$AE$7:$AE$2085)*(AI435=$AI$7:$AI$2085)*(AO435=$AO$7:$AO$2085)*(AP435=$AP$7:$AP$2085)*(ROW($AE$7:$AE$2085)&lt;&gt;ROW(AE435))*((S435=0)*($S$7:$S$2085&gt;0)+(S435&gt;0)*($S$7:$S$2085=0)))&gt;0,"SALONES UNIDOS",IF(SUMPRODUCT((AE435=$AE$7:$AE$2085)*(AI435=$AI$7:$AI$2085)*((AO435&lt;$AP$7:$AP$2085)*(AP435&gt;$AO$7:$AO$2085))*(ROW($AE$7:$AE$2085)&lt;&gt;ROW(AE435)))&gt;0,"Cruzado","Sin cruce")))</f>
        <v>Sin cruce</v>
      </c>
      <c r="AS435" s="94" t="str">
        <f t="shared" si="7"/>
        <v>PS4FILIALA</v>
      </c>
      <c r="AT435" s="94" t="str" cm="1">
        <f t="array" ref="AT435">IF(AS435="","",IF(SUMPRODUCT((AS435=$AS$7:$AS$2085)*(AI435=$AI$7:$AI$2085)*(AO435=$AO$7:$AO$2085)*(AP435=$AP$7:$AP$2085)*(ROW($AS$7:$AS$2085)&lt;&gt;ROW(AS435))*((S435=0)*($S$7:$S$2085&gt;0)+(S435&gt;0)*($S$7:$S$2085=0)))&gt;0,"SALONES UNIDOS",IF(SUMPRODUCT((AS435=$AS$7:$AS$2085)*(AI435=$AI$7:$AI$2085)*((AO435&lt;$AP$7:$AP$2085)*(AP435&gt;$AO$7:$AO$2085))*(ROW($AS$7:$AS$2085)&lt;&gt;ROW(AS435)))&gt;0,"Cruzado","Sin cruce")))</f>
        <v>Sin cruce</v>
      </c>
    </row>
    <row r="436" spans="1:46" s="9" customFormat="1" ht="18.75" hidden="1" customHeight="1">
      <c r="C436" s="496" t="s">
        <v>572</v>
      </c>
      <c r="D436" s="479" t="s">
        <v>828</v>
      </c>
      <c r="E436" s="479">
        <v>20261</v>
      </c>
      <c r="F436" s="503" t="s">
        <v>38</v>
      </c>
      <c r="G436" s="497" t="s">
        <v>80</v>
      </c>
      <c r="H436" s="503" t="s">
        <v>90</v>
      </c>
      <c r="I436" s="503">
        <v>4</v>
      </c>
      <c r="J436" s="503" t="s">
        <v>583</v>
      </c>
      <c r="K436" s="503" t="s">
        <v>41</v>
      </c>
      <c r="L436" s="499" t="s">
        <v>874</v>
      </c>
      <c r="M436" s="535" t="s">
        <v>875</v>
      </c>
      <c r="N436" s="15" t="s">
        <v>637</v>
      </c>
      <c r="O436" s="15" t="s">
        <v>831</v>
      </c>
      <c r="P436" s="503" t="s">
        <v>579</v>
      </c>
      <c r="Q436" s="15">
        <v>0</v>
      </c>
      <c r="R436" s="15">
        <v>2</v>
      </c>
      <c r="S436" s="479">
        <v>2</v>
      </c>
      <c r="T436" s="15">
        <v>3</v>
      </c>
      <c r="U436" s="471"/>
      <c r="V436" s="550">
        <v>15</v>
      </c>
      <c r="W436" s="497">
        <v>70107322</v>
      </c>
      <c r="X436" s="566" t="s">
        <v>388</v>
      </c>
      <c r="Y436" s="15" t="s">
        <v>579</v>
      </c>
      <c r="Z436" s="15"/>
      <c r="AA436" s="15"/>
      <c r="AB436" s="15"/>
      <c r="AC436" s="493"/>
      <c r="AD436" s="15"/>
      <c r="AE436" s="15" t="s">
        <v>859</v>
      </c>
      <c r="AF436" s="497"/>
      <c r="AG436" s="497"/>
      <c r="AH436" s="497" t="s">
        <v>100</v>
      </c>
      <c r="AI436" s="15">
        <v>3</v>
      </c>
      <c r="AJ436" s="15">
        <v>11</v>
      </c>
      <c r="AK436" s="15">
        <v>50</v>
      </c>
      <c r="AL436" s="15">
        <v>13</v>
      </c>
      <c r="AM436" s="15">
        <v>30</v>
      </c>
      <c r="AN436" s="490">
        <f>IF(AJ436="",S436,ROUND(((((AL436/24)+(AM436/1440))-((AJ436/24)+(AK436/1440)))*1440/50),5))</f>
        <v>2</v>
      </c>
      <c r="AO436" s="491">
        <f>AJ436/24+AK436/1440</f>
        <v>0.49305555555555552</v>
      </c>
      <c r="AP436" s="491">
        <f>AL436/24+AM436/1440</f>
        <v>0.5625</v>
      </c>
      <c r="AQ436" s="23" t="str" cm="1">
        <f t="array" ref="AQ436">IF(X436="","",IF(SUMPRODUCT((X436=$X$7:$X$2085)*(AI436=$AI$7:$AI$2085)*(AO436=$AO$7:$AO$2085)*(AP436=$AP$7:$AP$2085)*(ROW($X$7:$X$2085)&lt;&gt;ROW(X436))*((S436=0)*($S$7:$S$2085&gt;0)+(S436&gt;0)*($S$7:$S$2085=0)))&gt;0,"SALONES UNIDOS",IF(SUMPRODUCT((X436=$X$7:$X$2085)*(AI436=$AI$7:$AI$2085)*((AO436&lt;$AP$7:$AP$2085)*(AP436&gt;$AO$7:$AO$2085))*(ROW($X$7:$X$2085)&lt;&gt;ROW(X436)))&gt;0,"Cruzado","Sin cruce")))</f>
        <v>Sin cruce</v>
      </c>
      <c r="AR436" s="23" t="str" cm="1">
        <f t="array" ref="AR436">IF(AE436="","",IF(SUMPRODUCT((AE436=$AE$7:$AE$2085)*(AI436=$AI$7:$AI$2085)*(AO436=$AO$7:$AO$2085)*(AP436=$AP$7:$AP$2085)*(ROW($AE$7:$AE$2085)&lt;&gt;ROW(AE436))*((S436=0)*($S$7:$S$2085&gt;0)+(S436&gt;0)*($S$7:$S$2085=0)))&gt;0,"SALONES UNIDOS",IF(SUMPRODUCT((AE436=$AE$7:$AE$2085)*(AI436=$AI$7:$AI$2085)*((AO436&lt;$AP$7:$AP$2085)*(AP436&gt;$AO$7:$AO$2085))*(ROW($AE$7:$AE$2085)&lt;&gt;ROW(AE436)))&gt;0,"Cruzado","Sin cruce")))</f>
        <v>Sin cruce</v>
      </c>
      <c r="AS436" s="94" t="str">
        <f t="shared" si="7"/>
        <v>PS4FILIALA</v>
      </c>
      <c r="AT436" s="94" t="str" cm="1">
        <f t="array" ref="AT436">IF(AS436="","",IF(SUMPRODUCT((AS436=$AS$7:$AS$2085)*(AI436=$AI$7:$AI$2085)*(AO436=$AO$7:$AO$2085)*(AP436=$AP$7:$AP$2085)*(ROW($AS$7:$AS$2085)&lt;&gt;ROW(AS436))*((S436=0)*($S$7:$S$2085&gt;0)+(S436&gt;0)*($S$7:$S$2085=0)))&gt;0,"SALONES UNIDOS",IF(SUMPRODUCT((AS436=$AS$7:$AS$2085)*(AI436=$AI$7:$AI$2085)*((AO436&lt;$AP$7:$AP$2085)*(AP436&gt;$AO$7:$AO$2085))*(ROW($AS$7:$AS$2085)&lt;&gt;ROW(AS436)))&gt;0,"Cruzado","Sin cruce")))</f>
        <v>Sin cruce</v>
      </c>
    </row>
    <row r="437" spans="1:46" s="9" customFormat="1" ht="18.75" customHeight="1">
      <c r="C437" s="496" t="s">
        <v>572</v>
      </c>
      <c r="D437" s="479" t="s">
        <v>828</v>
      </c>
      <c r="E437" s="479">
        <v>20261</v>
      </c>
      <c r="F437" s="503" t="s">
        <v>38</v>
      </c>
      <c r="G437" s="497" t="s">
        <v>80</v>
      </c>
      <c r="H437" s="503" t="s">
        <v>90</v>
      </c>
      <c r="I437" s="503">
        <v>5</v>
      </c>
      <c r="J437" s="503" t="s">
        <v>41</v>
      </c>
      <c r="K437" s="503" t="s">
        <v>41</v>
      </c>
      <c r="L437" s="499" t="s">
        <v>876</v>
      </c>
      <c r="M437" s="535" t="s">
        <v>877</v>
      </c>
      <c r="N437" s="15" t="s">
        <v>830</v>
      </c>
      <c r="O437" s="15" t="s">
        <v>831</v>
      </c>
      <c r="P437" s="503" t="s">
        <v>579</v>
      </c>
      <c r="Q437" s="15">
        <v>1</v>
      </c>
      <c r="R437" s="15">
        <v>4</v>
      </c>
      <c r="S437" s="479">
        <v>5</v>
      </c>
      <c r="T437" s="15">
        <v>3</v>
      </c>
      <c r="U437" s="471"/>
      <c r="V437" s="550">
        <v>25</v>
      </c>
      <c r="W437" s="497">
        <v>45813502</v>
      </c>
      <c r="X437" s="566" t="s">
        <v>275</v>
      </c>
      <c r="Y437" s="15" t="s">
        <v>579</v>
      </c>
      <c r="Z437" s="15"/>
      <c r="AA437" s="15"/>
      <c r="AB437" s="15"/>
      <c r="AC437" s="15" t="s">
        <v>847</v>
      </c>
      <c r="AD437" s="15"/>
      <c r="AE437" s="479"/>
      <c r="AF437" s="497"/>
      <c r="AG437" s="497"/>
      <c r="AH437" s="497" t="s">
        <v>203</v>
      </c>
      <c r="AI437" s="15">
        <v>2</v>
      </c>
      <c r="AJ437" s="15">
        <v>17</v>
      </c>
      <c r="AK437" s="15">
        <v>40</v>
      </c>
      <c r="AL437" s="15">
        <v>21</v>
      </c>
      <c r="AM437" s="15">
        <v>50</v>
      </c>
      <c r="AN437" s="490">
        <f>IF(AJ437="",S437,ROUND(((((AL437/24)+(AM437/1440))-((AJ437/24)+(AK437/1440)))*1440/50),5))</f>
        <v>5</v>
      </c>
      <c r="AO437" s="491">
        <f>AJ437/24+AK437/1440</f>
        <v>0.73611111111111116</v>
      </c>
      <c r="AP437" s="491">
        <f>AL437/24+AM437/1440</f>
        <v>0.90972222222222221</v>
      </c>
      <c r="AQ437" s="23" t="str" cm="1">
        <f t="array" ref="AQ437">IF(X437="","",IF(SUMPRODUCT((X437=$X$7:$X$2085)*(AI437=$AI$7:$AI$2085)*(AO437=$AO$7:$AO$2085)*(AP437=$AP$7:$AP$2085)*(ROW($X$7:$X$2085)&lt;&gt;ROW(X437))*((S437=0)*($S$7:$S$2085&gt;0)+(S437&gt;0)*($S$7:$S$2085=0)))&gt;0,"SALONES UNIDOS",IF(SUMPRODUCT((X437=$X$7:$X$2085)*(AI437=$AI$7:$AI$2085)*((AO437&lt;$AP$7:$AP$2085)*(AP437&gt;$AO$7:$AO$2085))*(ROW($X$7:$X$2085)&lt;&gt;ROW(X437)))&gt;0,"Cruzado","Sin cruce")))</f>
        <v>Sin cruce</v>
      </c>
      <c r="AR437" s="23" t="str" cm="1">
        <f t="array" ref="AR437">IF(AE437="","",IF(SUMPRODUCT((AE437=$AE$7:$AE$2085)*(AI437=$AI$7:$AI$2085)*(AO437=$AO$7:$AO$2085)*(AP437=$AP$7:$AP$2085)*(ROW($AE$7:$AE$2085)&lt;&gt;ROW(AE437))*((S437=0)*($S$7:$S$2085&gt;0)+(S437&gt;0)*($S$7:$S$2085=0)))&gt;0,"SALONES UNIDOS",IF(SUMPRODUCT((AE437=$AE$7:$AE$2085)*(AI437=$AI$7:$AI$2085)*((AO437&lt;$AP$7:$AP$2085)*(AP437&gt;$AO$7:$AO$2085))*(ROW($AE$7:$AE$2085)&lt;&gt;ROW(AE437)))&gt;0,"Cruzado","Sin cruce")))</f>
        <v/>
      </c>
      <c r="AS437" s="94" t="str">
        <f t="shared" si="7"/>
        <v>PS5FILIALA</v>
      </c>
      <c r="AT437" s="94" t="str" cm="1">
        <f t="array" ref="AT437">IF(AS437="","",IF(SUMPRODUCT((AS437=$AS$7:$AS$2085)*(AI437=$AI$7:$AI$2085)*(AO437=$AO$7:$AO$2085)*(AP437=$AP$7:$AP$2085)*(ROW($AS$7:$AS$2085)&lt;&gt;ROW(AS437))*((S437=0)*($S$7:$S$2085&gt;0)+(S437&gt;0)*($S$7:$S$2085=0)))&gt;0,"SALONES UNIDOS",IF(SUMPRODUCT((AS437=$AS$7:$AS$2085)*(AI437=$AI$7:$AI$2085)*((AO437&lt;$AP$7:$AP$2085)*(AP437&gt;$AO$7:$AO$2085))*(ROW($AS$7:$AS$2085)&lt;&gt;ROW(AS437)))&gt;0,"Cruzado","Sin cruce")))</f>
        <v>Sin cruce</v>
      </c>
    </row>
    <row r="438" spans="1:46" s="9" customFormat="1" ht="18.75" hidden="1" customHeight="1">
      <c r="C438" s="496" t="s">
        <v>572</v>
      </c>
      <c r="D438" s="479" t="s">
        <v>828</v>
      </c>
      <c r="E438" s="479">
        <v>20261</v>
      </c>
      <c r="F438" s="503" t="s">
        <v>38</v>
      </c>
      <c r="G438" s="497" t="s">
        <v>80</v>
      </c>
      <c r="H438" s="503" t="s">
        <v>90</v>
      </c>
      <c r="I438" s="503">
        <v>5</v>
      </c>
      <c r="J438" s="503" t="s">
        <v>41</v>
      </c>
      <c r="K438" s="503" t="s">
        <v>41</v>
      </c>
      <c r="L438" s="499" t="s">
        <v>878</v>
      </c>
      <c r="M438" s="535" t="s">
        <v>879</v>
      </c>
      <c r="N438" s="15" t="s">
        <v>637</v>
      </c>
      <c r="O438" s="15" t="s">
        <v>831</v>
      </c>
      <c r="P438" s="503" t="s">
        <v>579</v>
      </c>
      <c r="Q438" s="15">
        <v>3</v>
      </c>
      <c r="R438" s="15">
        <v>2</v>
      </c>
      <c r="S438" s="479">
        <v>5</v>
      </c>
      <c r="T438" s="15">
        <v>4</v>
      </c>
      <c r="U438" s="471"/>
      <c r="V438" s="550">
        <v>25</v>
      </c>
      <c r="W438" s="497">
        <v>72226049</v>
      </c>
      <c r="X438" s="566" t="s">
        <v>220</v>
      </c>
      <c r="Y438" s="15" t="s">
        <v>579</v>
      </c>
      <c r="Z438" s="15"/>
      <c r="AA438" s="15"/>
      <c r="AB438" s="15"/>
      <c r="AC438" s="15" t="s">
        <v>847</v>
      </c>
      <c r="AD438" s="15"/>
      <c r="AE438" s="479"/>
      <c r="AF438" s="497"/>
      <c r="AG438" s="497"/>
      <c r="AH438" s="497" t="s">
        <v>203</v>
      </c>
      <c r="AI438" s="15">
        <v>5</v>
      </c>
      <c r="AJ438" s="15">
        <v>14</v>
      </c>
      <c r="AK438" s="15">
        <v>20</v>
      </c>
      <c r="AL438" s="15">
        <v>18</v>
      </c>
      <c r="AM438" s="15">
        <v>30</v>
      </c>
      <c r="AN438" s="490">
        <f>IF(AJ438="",S438,ROUND(((((AL438/24)+(AM438/1440))-((AJ438/24)+(AK438/1440)))*1440/50),5))</f>
        <v>5</v>
      </c>
      <c r="AO438" s="491">
        <f>AJ438/24+AK438/1440</f>
        <v>0.59722222222222221</v>
      </c>
      <c r="AP438" s="491">
        <f>AL438/24+AM438/1440</f>
        <v>0.77083333333333337</v>
      </c>
      <c r="AQ438" s="23" t="str" cm="1">
        <f t="array" ref="AQ438">IF(X438="","",IF(SUMPRODUCT((X438=$X$7:$X$2085)*(AI438=$AI$7:$AI$2085)*(AO438=$AO$7:$AO$2085)*(AP438=$AP$7:$AP$2085)*(ROW($X$7:$X$2085)&lt;&gt;ROW(X438))*((S438=0)*($S$7:$S$2085&gt;0)+(S438&gt;0)*($S$7:$S$2085=0)))&gt;0,"SALONES UNIDOS",IF(SUMPRODUCT((X438=$X$7:$X$2085)*(AI438=$AI$7:$AI$2085)*((AO438&lt;$AP$7:$AP$2085)*(AP438&gt;$AO$7:$AO$2085))*(ROW($X$7:$X$2085)&lt;&gt;ROW(X438)))&gt;0,"Cruzado","Sin cruce")))</f>
        <v>Sin cruce</v>
      </c>
      <c r="AR438" s="23" t="str" cm="1">
        <f t="array" ref="AR438">IF(AE438="","",IF(SUMPRODUCT((AE438=$AE$7:$AE$2085)*(AI438=$AI$7:$AI$2085)*(AO438=$AO$7:$AO$2085)*(AP438=$AP$7:$AP$2085)*(ROW($AE$7:$AE$2085)&lt;&gt;ROW(AE438))*((S438=0)*($S$7:$S$2085&gt;0)+(S438&gt;0)*($S$7:$S$2085=0)))&gt;0,"SALONES UNIDOS",IF(SUMPRODUCT((AE438=$AE$7:$AE$2085)*(AI438=$AI$7:$AI$2085)*((AO438&lt;$AP$7:$AP$2085)*(AP438&gt;$AO$7:$AO$2085))*(ROW($AE$7:$AE$2085)&lt;&gt;ROW(AE438)))&gt;0,"Cruzado","Sin cruce")))</f>
        <v/>
      </c>
      <c r="AS438" s="94" t="str">
        <f t="shared" si="7"/>
        <v>PS5FILIALA</v>
      </c>
      <c r="AT438" s="94" t="str" cm="1">
        <f t="array" ref="AT438">IF(AS438="","",IF(SUMPRODUCT((AS438=$AS$7:$AS$2085)*(AI438=$AI$7:$AI$2085)*(AO438=$AO$7:$AO$2085)*(AP438=$AP$7:$AP$2085)*(ROW($AS$7:$AS$2085)&lt;&gt;ROW(AS438))*((S438=0)*($S$7:$S$2085&gt;0)+(S438&gt;0)*($S$7:$S$2085=0)))&gt;0,"SALONES UNIDOS",IF(SUMPRODUCT((AS438=$AS$7:$AS$2085)*(AI438=$AI$7:$AI$2085)*((AO438&lt;$AP$7:$AP$2085)*(AP438&gt;$AO$7:$AO$2085))*(ROW($AS$7:$AS$2085)&lt;&gt;ROW(AS438)))&gt;0,"Cruzado","Sin cruce")))</f>
        <v>Sin cruce</v>
      </c>
    </row>
    <row r="439" spans="1:46" s="9" customFormat="1" ht="18.75" customHeight="1">
      <c r="C439" s="496" t="s">
        <v>572</v>
      </c>
      <c r="D439" s="479" t="s">
        <v>828</v>
      </c>
      <c r="E439" s="479">
        <v>20261</v>
      </c>
      <c r="F439" s="503" t="s">
        <v>38</v>
      </c>
      <c r="G439" s="497" t="s">
        <v>80</v>
      </c>
      <c r="H439" s="503" t="s">
        <v>90</v>
      </c>
      <c r="I439" s="503">
        <v>5</v>
      </c>
      <c r="J439" s="503" t="s">
        <v>41</v>
      </c>
      <c r="K439" s="503" t="s">
        <v>41</v>
      </c>
      <c r="L439" s="499" t="s">
        <v>880</v>
      </c>
      <c r="M439" s="535" t="s">
        <v>881</v>
      </c>
      <c r="N439" s="15" t="s">
        <v>637</v>
      </c>
      <c r="O439" s="15" t="s">
        <v>831</v>
      </c>
      <c r="P439" s="503" t="s">
        <v>579</v>
      </c>
      <c r="Q439" s="15">
        <v>2</v>
      </c>
      <c r="R439" s="15">
        <v>0</v>
      </c>
      <c r="S439" s="479">
        <v>2</v>
      </c>
      <c r="T439" s="15">
        <v>3</v>
      </c>
      <c r="U439" s="471"/>
      <c r="V439" s="550">
        <v>25</v>
      </c>
      <c r="W439" s="497">
        <v>43429701</v>
      </c>
      <c r="X439" s="566" t="s">
        <v>252</v>
      </c>
      <c r="Y439" s="15" t="s">
        <v>579</v>
      </c>
      <c r="Z439" s="15"/>
      <c r="AA439" s="15"/>
      <c r="AB439" s="15"/>
      <c r="AC439" s="15" t="s">
        <v>847</v>
      </c>
      <c r="AD439" s="15"/>
      <c r="AE439" s="479"/>
      <c r="AF439" s="497"/>
      <c r="AG439" s="497"/>
      <c r="AH439" s="497" t="s">
        <v>582</v>
      </c>
      <c r="AI439" s="15">
        <v>2</v>
      </c>
      <c r="AJ439" s="15">
        <v>7</v>
      </c>
      <c r="AK439" s="15">
        <v>40</v>
      </c>
      <c r="AL439" s="15">
        <v>9</v>
      </c>
      <c r="AM439" s="15">
        <v>20</v>
      </c>
      <c r="AN439" s="490">
        <f>IF(AJ439="",S439,ROUND(((((AL439/24)+(AM439/1440))-((AJ439/24)+(AK439/1440)))*1440/50),5))</f>
        <v>2</v>
      </c>
      <c r="AO439" s="491">
        <f>AJ439/24+AK439/1440</f>
        <v>0.31944444444444448</v>
      </c>
      <c r="AP439" s="491">
        <f>AL439/24+AM439/1440</f>
        <v>0.3888888888888889</v>
      </c>
      <c r="AQ439" s="23" t="str" cm="1">
        <f t="array" ref="AQ439">IF(X439="","",IF(SUMPRODUCT((X439=$X$7:$X$2085)*(AI439=$AI$7:$AI$2085)*(AO439=$AO$7:$AO$2085)*(AP439=$AP$7:$AP$2085)*(ROW($X$7:$X$2085)&lt;&gt;ROW(X439))*((S439=0)*($S$7:$S$2085&gt;0)+(S439&gt;0)*($S$7:$S$2085=0)))&gt;0,"SALONES UNIDOS",IF(SUMPRODUCT((X439=$X$7:$X$2085)*(AI439=$AI$7:$AI$2085)*((AO439&lt;$AP$7:$AP$2085)*(AP439&gt;$AO$7:$AO$2085))*(ROW($X$7:$X$2085)&lt;&gt;ROW(X439)))&gt;0,"Cruzado","Sin cruce")))</f>
        <v>Sin cruce</v>
      </c>
      <c r="AR439" s="23" t="str" cm="1">
        <f t="array" ref="AR439">IF(AE439="","",IF(SUMPRODUCT((AE439=$AE$7:$AE$2085)*(AI439=$AI$7:$AI$2085)*(AO439=$AO$7:$AO$2085)*(AP439=$AP$7:$AP$2085)*(ROW($AE$7:$AE$2085)&lt;&gt;ROW(AE439))*((S439=0)*($S$7:$S$2085&gt;0)+(S439&gt;0)*($S$7:$S$2085=0)))&gt;0,"SALONES UNIDOS",IF(SUMPRODUCT((AE439=$AE$7:$AE$2085)*(AI439=$AI$7:$AI$2085)*((AO439&lt;$AP$7:$AP$2085)*(AP439&gt;$AO$7:$AO$2085))*(ROW($AE$7:$AE$2085)&lt;&gt;ROW(AE439)))&gt;0,"Cruzado","Sin cruce")))</f>
        <v/>
      </c>
      <c r="AS439" s="94" t="str">
        <f t="shared" si="7"/>
        <v>PS5FILIALA</v>
      </c>
      <c r="AT439" s="94" t="str" cm="1">
        <f t="array" ref="AT439">IF(AS439="","",IF(SUMPRODUCT((AS439=$AS$7:$AS$2085)*(AI439=$AI$7:$AI$2085)*(AO439=$AO$7:$AO$2085)*(AP439=$AP$7:$AP$2085)*(ROW($AS$7:$AS$2085)&lt;&gt;ROW(AS439))*((S439=0)*($S$7:$S$2085&gt;0)+(S439&gt;0)*($S$7:$S$2085=0)))&gt;0,"SALONES UNIDOS",IF(SUMPRODUCT((AS439=$AS$7:$AS$2085)*(AI439=$AI$7:$AI$2085)*((AO439&lt;$AP$7:$AP$2085)*(AP439&gt;$AO$7:$AO$2085))*(ROW($AS$7:$AS$2085)&lt;&gt;ROW(AS439)))&gt;0,"Cruzado","Sin cruce")))</f>
        <v>Sin cruce</v>
      </c>
    </row>
    <row r="440" spans="1:46" s="9" customFormat="1" ht="18.75" customHeight="1">
      <c r="C440" s="496" t="s">
        <v>572</v>
      </c>
      <c r="D440" s="479" t="s">
        <v>828</v>
      </c>
      <c r="E440" s="479">
        <v>20261</v>
      </c>
      <c r="F440" s="503" t="s">
        <v>38</v>
      </c>
      <c r="G440" s="497" t="s">
        <v>80</v>
      </c>
      <c r="H440" s="503" t="s">
        <v>90</v>
      </c>
      <c r="I440" s="503">
        <v>5</v>
      </c>
      <c r="J440" s="503" t="s">
        <v>574</v>
      </c>
      <c r="K440" s="503" t="s">
        <v>41</v>
      </c>
      <c r="L440" s="499" t="s">
        <v>880</v>
      </c>
      <c r="M440" s="535" t="s">
        <v>881</v>
      </c>
      <c r="N440" s="15" t="s">
        <v>637</v>
      </c>
      <c r="O440" s="15" t="s">
        <v>831</v>
      </c>
      <c r="P440" s="503" t="s">
        <v>579</v>
      </c>
      <c r="Q440" s="15">
        <v>0</v>
      </c>
      <c r="R440" s="15">
        <v>2</v>
      </c>
      <c r="S440" s="479">
        <v>2</v>
      </c>
      <c r="T440" s="15">
        <v>3</v>
      </c>
      <c r="U440" s="471"/>
      <c r="V440" s="550">
        <v>15</v>
      </c>
      <c r="W440" s="497">
        <v>43429701</v>
      </c>
      <c r="X440" s="566" t="s">
        <v>252</v>
      </c>
      <c r="Y440" s="15" t="s">
        <v>579</v>
      </c>
      <c r="Z440" s="15"/>
      <c r="AA440" s="15"/>
      <c r="AB440" s="15"/>
      <c r="AC440" s="493"/>
      <c r="AD440" s="15"/>
      <c r="AE440" s="15" t="s">
        <v>882</v>
      </c>
      <c r="AF440" s="497"/>
      <c r="AG440" s="497"/>
      <c r="AH440" s="497" t="s">
        <v>100</v>
      </c>
      <c r="AI440" s="15">
        <v>2</v>
      </c>
      <c r="AJ440" s="15">
        <v>9</v>
      </c>
      <c r="AK440" s="15">
        <v>20</v>
      </c>
      <c r="AL440" s="15">
        <v>11</v>
      </c>
      <c r="AM440" s="15">
        <v>0</v>
      </c>
      <c r="AN440" s="490">
        <f>IF(AJ440="",S440,ROUND(((((AL440/24)+(AM440/1440))-((AJ440/24)+(AK440/1440)))*1440/50),5))</f>
        <v>2</v>
      </c>
      <c r="AO440" s="491">
        <f>AJ440/24+AK440/1440</f>
        <v>0.3888888888888889</v>
      </c>
      <c r="AP440" s="491">
        <f>AL440/24+AM440/1440</f>
        <v>0.45833333333333331</v>
      </c>
      <c r="AQ440" s="23" t="str" cm="1">
        <f t="array" ref="AQ440">IF(X440="","",IF(SUMPRODUCT((X440=$X$7:$X$2085)*(AI440=$AI$7:$AI$2085)*(AO440=$AO$7:$AO$2085)*(AP440=$AP$7:$AP$2085)*(ROW($X$7:$X$2085)&lt;&gt;ROW(X440))*((S440=0)*($S$7:$S$2085&gt;0)+(S440&gt;0)*($S$7:$S$2085=0)))&gt;0,"SALONES UNIDOS",IF(SUMPRODUCT((X440=$X$7:$X$2085)*(AI440=$AI$7:$AI$2085)*((AO440&lt;$AP$7:$AP$2085)*(AP440&gt;$AO$7:$AO$2085))*(ROW($X$7:$X$2085)&lt;&gt;ROW(X440)))&gt;0,"Cruzado","Sin cruce")))</f>
        <v>Sin cruce</v>
      </c>
      <c r="AR440" s="23" t="str" cm="1">
        <f t="array" ref="AR440">IF(AE440="","",IF(SUMPRODUCT((AE440=$AE$7:$AE$2085)*(AI440=$AI$7:$AI$2085)*(AO440=$AO$7:$AO$2085)*(AP440=$AP$7:$AP$2085)*(ROW($AE$7:$AE$2085)&lt;&gt;ROW(AE440))*((S440=0)*($S$7:$S$2085&gt;0)+(S440&gt;0)*($S$7:$S$2085=0)))&gt;0,"SALONES UNIDOS",IF(SUMPRODUCT((AE440=$AE$7:$AE$2085)*(AI440=$AI$7:$AI$2085)*((AO440&lt;$AP$7:$AP$2085)*(AP440&gt;$AO$7:$AO$2085))*(ROW($AE$7:$AE$2085)&lt;&gt;ROW(AE440)))&gt;0,"Cruzado","Sin cruce")))</f>
        <v>Sin cruce</v>
      </c>
      <c r="AS440" s="94" t="str">
        <f t="shared" si="7"/>
        <v>PS5FILIALA</v>
      </c>
      <c r="AT440" s="94" t="str" cm="1">
        <f t="array" ref="AT440">IF(AS440="","",IF(SUMPRODUCT((AS440=$AS$7:$AS$2085)*(AI440=$AI$7:$AI$2085)*(AO440=$AO$7:$AO$2085)*(AP440=$AP$7:$AP$2085)*(ROW($AS$7:$AS$2085)&lt;&gt;ROW(AS440))*((S440=0)*($S$7:$S$2085&gt;0)+(S440&gt;0)*($S$7:$S$2085=0)))&gt;0,"SALONES UNIDOS",IF(SUMPRODUCT((AS440=$AS$7:$AS$2085)*(AI440=$AI$7:$AI$2085)*((AO440&lt;$AP$7:$AP$2085)*(AP440&gt;$AO$7:$AO$2085))*(ROW($AS$7:$AS$2085)&lt;&gt;ROW(AS440)))&gt;0,"Cruzado","Sin cruce")))</f>
        <v>Sin cruce</v>
      </c>
    </row>
    <row r="441" spans="1:46" s="9" customFormat="1" ht="18.75" customHeight="1">
      <c r="C441" s="496" t="s">
        <v>572</v>
      </c>
      <c r="D441" s="479" t="s">
        <v>828</v>
      </c>
      <c r="E441" s="479">
        <v>20261</v>
      </c>
      <c r="F441" s="503" t="s">
        <v>38</v>
      </c>
      <c r="G441" s="497" t="s">
        <v>80</v>
      </c>
      <c r="H441" s="503" t="s">
        <v>90</v>
      </c>
      <c r="I441" s="503">
        <v>5</v>
      </c>
      <c r="J441" s="503" t="s">
        <v>583</v>
      </c>
      <c r="K441" s="503" t="s">
        <v>41</v>
      </c>
      <c r="L441" s="499" t="s">
        <v>880</v>
      </c>
      <c r="M441" s="535" t="s">
        <v>881</v>
      </c>
      <c r="N441" s="15" t="s">
        <v>637</v>
      </c>
      <c r="O441" s="15" t="s">
        <v>831</v>
      </c>
      <c r="P441" s="503" t="s">
        <v>579</v>
      </c>
      <c r="Q441" s="15">
        <v>0</v>
      </c>
      <c r="R441" s="15">
        <v>2</v>
      </c>
      <c r="S441" s="479">
        <v>2</v>
      </c>
      <c r="T441" s="15">
        <v>3</v>
      </c>
      <c r="U441" s="471"/>
      <c r="V441" s="550">
        <v>15</v>
      </c>
      <c r="W441" s="497">
        <v>43429701</v>
      </c>
      <c r="X441" s="566" t="s">
        <v>252</v>
      </c>
      <c r="Y441" s="15" t="s">
        <v>579</v>
      </c>
      <c r="Z441" s="15"/>
      <c r="AA441" s="15"/>
      <c r="AB441" s="15"/>
      <c r="AC441" s="493"/>
      <c r="AD441" s="15"/>
      <c r="AE441" s="15" t="s">
        <v>882</v>
      </c>
      <c r="AF441" s="497"/>
      <c r="AG441" s="497"/>
      <c r="AH441" s="497" t="s">
        <v>100</v>
      </c>
      <c r="AI441" s="15">
        <v>2</v>
      </c>
      <c r="AJ441" s="15">
        <v>11</v>
      </c>
      <c r="AK441" s="15">
        <v>0</v>
      </c>
      <c r="AL441" s="15">
        <v>12</v>
      </c>
      <c r="AM441" s="15">
        <v>40</v>
      </c>
      <c r="AN441" s="490">
        <f>IF(AJ441="",S441,ROUND(((((AL441/24)+(AM441/1440))-((AJ441/24)+(AK441/1440)))*1440/50),5))</f>
        <v>2</v>
      </c>
      <c r="AO441" s="491">
        <f>AJ441/24+AK441/1440</f>
        <v>0.45833333333333331</v>
      </c>
      <c r="AP441" s="491">
        <f>AL441/24+AM441/1440</f>
        <v>0.52777777777777779</v>
      </c>
      <c r="AQ441" s="23" t="str" cm="1">
        <f t="array" ref="AQ441">IF(X441="","",IF(SUMPRODUCT((X441=$X$7:$X$2085)*(AI441=$AI$7:$AI$2085)*(AO441=$AO$7:$AO$2085)*(AP441=$AP$7:$AP$2085)*(ROW($X$7:$X$2085)&lt;&gt;ROW(X441))*((S441=0)*($S$7:$S$2085&gt;0)+(S441&gt;0)*($S$7:$S$2085=0)))&gt;0,"SALONES UNIDOS",IF(SUMPRODUCT((X441=$X$7:$X$2085)*(AI441=$AI$7:$AI$2085)*((AO441&lt;$AP$7:$AP$2085)*(AP441&gt;$AO$7:$AO$2085))*(ROW($X$7:$X$2085)&lt;&gt;ROW(X441)))&gt;0,"Cruzado","Sin cruce")))</f>
        <v>Sin cruce</v>
      </c>
      <c r="AR441" s="23" t="str" cm="1">
        <f t="array" ref="AR441">IF(AE441="","",IF(SUMPRODUCT((AE441=$AE$7:$AE$2085)*(AI441=$AI$7:$AI$2085)*(AO441=$AO$7:$AO$2085)*(AP441=$AP$7:$AP$2085)*(ROW($AE$7:$AE$2085)&lt;&gt;ROW(AE441))*((S441=0)*($S$7:$S$2085&gt;0)+(S441&gt;0)*($S$7:$S$2085=0)))&gt;0,"SALONES UNIDOS",IF(SUMPRODUCT((AE441=$AE$7:$AE$2085)*(AI441=$AI$7:$AI$2085)*((AO441&lt;$AP$7:$AP$2085)*(AP441&gt;$AO$7:$AO$2085))*(ROW($AE$7:$AE$2085)&lt;&gt;ROW(AE441)))&gt;0,"Cruzado","Sin cruce")))</f>
        <v>Sin cruce</v>
      </c>
      <c r="AS441" s="94" t="str">
        <f t="shared" si="7"/>
        <v>PS5FILIALA</v>
      </c>
      <c r="AT441" s="94" t="str" cm="1">
        <f t="array" ref="AT441">IF(AS441="","",IF(SUMPRODUCT((AS441=$AS$7:$AS$2085)*(AI441=$AI$7:$AI$2085)*(AO441=$AO$7:$AO$2085)*(AP441=$AP$7:$AP$2085)*(ROW($AS$7:$AS$2085)&lt;&gt;ROW(AS441))*((S441=0)*($S$7:$S$2085&gt;0)+(S441&gt;0)*($S$7:$S$2085=0)))&gt;0,"SALONES UNIDOS",IF(SUMPRODUCT((AS441=$AS$7:$AS$2085)*(AI441=$AI$7:$AI$2085)*((AO441&lt;$AP$7:$AP$2085)*(AP441&gt;$AO$7:$AO$2085))*(ROW($AS$7:$AS$2085)&lt;&gt;ROW(AS441)))&gt;0,"Cruzado","Sin cruce")))</f>
        <v>Sin cruce</v>
      </c>
    </row>
    <row r="442" spans="1:46" s="9" customFormat="1" ht="18.75" hidden="1" customHeight="1">
      <c r="C442" s="496" t="s">
        <v>572</v>
      </c>
      <c r="D442" s="479" t="s">
        <v>828</v>
      </c>
      <c r="E442" s="479">
        <v>20261</v>
      </c>
      <c r="F442" s="503" t="s">
        <v>38</v>
      </c>
      <c r="G442" s="497" t="s">
        <v>80</v>
      </c>
      <c r="H442" s="503" t="s">
        <v>90</v>
      </c>
      <c r="I442" s="503">
        <v>5</v>
      </c>
      <c r="J442" s="503" t="s">
        <v>41</v>
      </c>
      <c r="K442" s="503" t="s">
        <v>41</v>
      </c>
      <c r="L442" s="499" t="s">
        <v>883</v>
      </c>
      <c r="M442" s="535" t="s">
        <v>884</v>
      </c>
      <c r="N442" s="15" t="s">
        <v>830</v>
      </c>
      <c r="O442" s="15" t="s">
        <v>831</v>
      </c>
      <c r="P442" s="503" t="s">
        <v>579</v>
      </c>
      <c r="Q442" s="15">
        <v>3</v>
      </c>
      <c r="R442" s="15">
        <v>0</v>
      </c>
      <c r="S442" s="479">
        <v>3</v>
      </c>
      <c r="T442" s="15">
        <v>4</v>
      </c>
      <c r="U442" s="471"/>
      <c r="V442" s="550">
        <v>25</v>
      </c>
      <c r="W442" s="497">
        <v>70271781</v>
      </c>
      <c r="X442" s="566" t="s">
        <v>287</v>
      </c>
      <c r="Y442" s="15" t="s">
        <v>579</v>
      </c>
      <c r="Z442" s="15"/>
      <c r="AA442" s="15"/>
      <c r="AB442" s="15"/>
      <c r="AC442" s="15" t="s">
        <v>847</v>
      </c>
      <c r="AD442" s="15"/>
      <c r="AE442" s="479"/>
      <c r="AF442" s="497"/>
      <c r="AG442" s="497"/>
      <c r="AH442" s="497" t="s">
        <v>582</v>
      </c>
      <c r="AI442" s="15">
        <v>6</v>
      </c>
      <c r="AJ442" s="15">
        <v>7</v>
      </c>
      <c r="AK442" s="15">
        <v>40</v>
      </c>
      <c r="AL442" s="15">
        <v>10</v>
      </c>
      <c r="AM442" s="15">
        <v>10</v>
      </c>
      <c r="AN442" s="490">
        <f>IF(AJ442="",S442,ROUND(((((AL442/24)+(AM442/1440))-((AJ442/24)+(AK442/1440)))*1440/50),5))</f>
        <v>3</v>
      </c>
      <c r="AO442" s="491">
        <f>AJ442/24+AK442/1440</f>
        <v>0.31944444444444448</v>
      </c>
      <c r="AP442" s="491">
        <f>AL442/24+AM442/1440</f>
        <v>0.4236111111111111</v>
      </c>
      <c r="AQ442" s="23" t="str" cm="1">
        <f t="array" ref="AQ442">IF(X442="","",IF(SUMPRODUCT((X442=$X$7:$X$2085)*(AI442=$AI$7:$AI$2085)*(AO442=$AO$7:$AO$2085)*(AP442=$AP$7:$AP$2085)*(ROW($X$7:$X$2085)&lt;&gt;ROW(X442))*((S442=0)*($S$7:$S$2085&gt;0)+(S442&gt;0)*($S$7:$S$2085=0)))&gt;0,"SALONES UNIDOS",IF(SUMPRODUCT((X442=$X$7:$X$2085)*(AI442=$AI$7:$AI$2085)*((AO442&lt;$AP$7:$AP$2085)*(AP442&gt;$AO$7:$AO$2085))*(ROW($X$7:$X$2085)&lt;&gt;ROW(X442)))&gt;0,"Cruzado","Sin cruce")))</f>
        <v>Sin cruce</v>
      </c>
      <c r="AR442" s="23" t="str" cm="1">
        <f t="array" ref="AR442">IF(AE442="","",IF(SUMPRODUCT((AE442=$AE$7:$AE$2085)*(AI442=$AI$7:$AI$2085)*(AO442=$AO$7:$AO$2085)*(AP442=$AP$7:$AP$2085)*(ROW($AE$7:$AE$2085)&lt;&gt;ROW(AE442))*((S442=0)*($S$7:$S$2085&gt;0)+(S442&gt;0)*($S$7:$S$2085=0)))&gt;0,"SALONES UNIDOS",IF(SUMPRODUCT((AE442=$AE$7:$AE$2085)*(AI442=$AI$7:$AI$2085)*((AO442&lt;$AP$7:$AP$2085)*(AP442&gt;$AO$7:$AO$2085))*(ROW($AE$7:$AE$2085)&lt;&gt;ROW(AE442)))&gt;0,"Cruzado","Sin cruce")))</f>
        <v/>
      </c>
      <c r="AS442" s="94" t="str">
        <f t="shared" si="7"/>
        <v>PS5FILIALA</v>
      </c>
      <c r="AT442" s="94" t="str" cm="1">
        <f t="array" ref="AT442">IF(AS442="","",IF(SUMPRODUCT((AS442=$AS$7:$AS$2085)*(AI442=$AI$7:$AI$2085)*(AO442=$AO$7:$AO$2085)*(AP442=$AP$7:$AP$2085)*(ROW($AS$7:$AS$2085)&lt;&gt;ROW(AS442))*((S442=0)*($S$7:$S$2085&gt;0)+(S442&gt;0)*($S$7:$S$2085=0)))&gt;0,"SALONES UNIDOS",IF(SUMPRODUCT((AS442=$AS$7:$AS$2085)*(AI442=$AI$7:$AI$2085)*((AO442&lt;$AP$7:$AP$2085)*(AP442&gt;$AO$7:$AO$2085))*(ROW($AS$7:$AS$2085)&lt;&gt;ROW(AS442)))&gt;0,"Cruzado","Sin cruce")))</f>
        <v>Sin cruce</v>
      </c>
    </row>
    <row r="443" spans="1:46" ht="15.6" hidden="1" customHeight="1">
      <c r="A443" s="9"/>
      <c r="B443" s="9"/>
      <c r="C443" s="496" t="s">
        <v>572</v>
      </c>
      <c r="D443" s="479" t="s">
        <v>828</v>
      </c>
      <c r="E443" s="479">
        <v>20261</v>
      </c>
      <c r="F443" s="503" t="s">
        <v>38</v>
      </c>
      <c r="G443" s="497" t="s">
        <v>80</v>
      </c>
      <c r="H443" s="503" t="s">
        <v>90</v>
      </c>
      <c r="I443" s="503">
        <v>5</v>
      </c>
      <c r="J443" s="503" t="s">
        <v>574</v>
      </c>
      <c r="K443" s="503" t="s">
        <v>41</v>
      </c>
      <c r="L443" s="499" t="s">
        <v>883</v>
      </c>
      <c r="M443" s="535" t="s">
        <v>884</v>
      </c>
      <c r="N443" s="15" t="s">
        <v>830</v>
      </c>
      <c r="O443" s="15" t="s">
        <v>831</v>
      </c>
      <c r="P443" s="503" t="s">
        <v>579</v>
      </c>
      <c r="Q443" s="15">
        <v>0</v>
      </c>
      <c r="R443" s="15">
        <v>2</v>
      </c>
      <c r="S443" s="479">
        <v>2</v>
      </c>
      <c r="T443" s="15">
        <v>4</v>
      </c>
      <c r="U443" s="471"/>
      <c r="V443" s="550">
        <v>15</v>
      </c>
      <c r="W443" s="497">
        <v>70271781</v>
      </c>
      <c r="X443" s="566" t="s">
        <v>287</v>
      </c>
      <c r="Y443" s="15" t="s">
        <v>579</v>
      </c>
      <c r="Z443" s="15"/>
      <c r="AA443" s="15"/>
      <c r="AB443" s="15"/>
      <c r="AC443" s="493"/>
      <c r="AD443" s="15"/>
      <c r="AE443" s="15" t="s">
        <v>859</v>
      </c>
      <c r="AF443" s="497"/>
      <c r="AG443" s="497"/>
      <c r="AH443" s="497" t="s">
        <v>100</v>
      </c>
      <c r="AI443" s="15">
        <v>6</v>
      </c>
      <c r="AJ443" s="15">
        <v>10</v>
      </c>
      <c r="AK443" s="15">
        <v>10</v>
      </c>
      <c r="AL443" s="15">
        <v>11</v>
      </c>
      <c r="AM443" s="15">
        <v>50</v>
      </c>
      <c r="AN443" s="490">
        <f>IF(AJ443="",S443,ROUND(((((AL443/24)+(AM443/1440))-((AJ443/24)+(AK443/1440)))*1440/50),5))</f>
        <v>2</v>
      </c>
      <c r="AO443" s="491">
        <f>AJ443/24+AK443/1440</f>
        <v>0.4236111111111111</v>
      </c>
      <c r="AP443" s="491">
        <f>AL443/24+AM443/1440</f>
        <v>0.49305555555555552</v>
      </c>
      <c r="AQ443" s="23" t="str" cm="1">
        <f t="array" ref="AQ443">IF(X443="","",IF(SUMPRODUCT((X443=$X$7:$X$2085)*(AI443=$AI$7:$AI$2085)*(AO443=$AO$7:$AO$2085)*(AP443=$AP$7:$AP$2085)*(ROW($X$7:$X$2085)&lt;&gt;ROW(X443))*((S443=0)*($S$7:$S$2085&gt;0)+(S443&gt;0)*($S$7:$S$2085=0)))&gt;0,"SALONES UNIDOS",IF(SUMPRODUCT((X443=$X$7:$X$2085)*(AI443=$AI$7:$AI$2085)*((AO443&lt;$AP$7:$AP$2085)*(AP443&gt;$AO$7:$AO$2085))*(ROW($X$7:$X$2085)&lt;&gt;ROW(X443)))&gt;0,"Cruzado","Sin cruce")))</f>
        <v>Sin cruce</v>
      </c>
      <c r="AR443" s="23" t="str" cm="1">
        <f t="array" ref="AR443">IF(AE443="","",IF(SUMPRODUCT((AE443=$AE$7:$AE$2085)*(AI443=$AI$7:$AI$2085)*(AO443=$AO$7:$AO$2085)*(AP443=$AP$7:$AP$2085)*(ROW($AE$7:$AE$2085)&lt;&gt;ROW(AE443))*((S443=0)*($S$7:$S$2085&gt;0)+(S443&gt;0)*($S$7:$S$2085=0)))&gt;0,"SALONES UNIDOS",IF(SUMPRODUCT((AE443=$AE$7:$AE$2085)*(AI443=$AI$7:$AI$2085)*((AO443&lt;$AP$7:$AP$2085)*(AP443&gt;$AO$7:$AO$2085))*(ROW($AE$7:$AE$2085)&lt;&gt;ROW(AE443)))&gt;0,"Cruzado","Sin cruce")))</f>
        <v>Sin cruce</v>
      </c>
      <c r="AS443" s="94" t="str">
        <f t="shared" si="7"/>
        <v>PS5FILIALA</v>
      </c>
      <c r="AT443" s="94" t="str" cm="1">
        <f t="array" ref="AT443">IF(AS443="","",IF(SUMPRODUCT((AS443=$AS$7:$AS$2085)*(AI443=$AI$7:$AI$2085)*(AO443=$AO$7:$AO$2085)*(AP443=$AP$7:$AP$2085)*(ROW($AS$7:$AS$2085)&lt;&gt;ROW(AS443))*((S443=0)*($S$7:$S$2085&gt;0)+(S443&gt;0)*($S$7:$S$2085=0)))&gt;0,"SALONES UNIDOS",IF(SUMPRODUCT((AS443=$AS$7:$AS$2085)*(AI443=$AI$7:$AI$2085)*((AO443&lt;$AP$7:$AP$2085)*(AP443&gt;$AO$7:$AO$2085))*(ROW($AS$7:$AS$2085)&lt;&gt;ROW(AS443)))&gt;0,"Cruzado","Sin cruce")))</f>
        <v>Sin cruce</v>
      </c>
    </row>
    <row r="444" spans="1:46" ht="15.6" hidden="1" customHeight="1">
      <c r="A444" s="9"/>
      <c r="B444" s="9"/>
      <c r="C444" s="496" t="s">
        <v>572</v>
      </c>
      <c r="D444" s="479" t="s">
        <v>828</v>
      </c>
      <c r="E444" s="479">
        <v>20261</v>
      </c>
      <c r="F444" s="503" t="s">
        <v>38</v>
      </c>
      <c r="G444" s="497" t="s">
        <v>80</v>
      </c>
      <c r="H444" s="503" t="s">
        <v>90</v>
      </c>
      <c r="I444" s="503">
        <v>5</v>
      </c>
      <c r="J444" s="503" t="s">
        <v>583</v>
      </c>
      <c r="K444" s="503" t="s">
        <v>41</v>
      </c>
      <c r="L444" s="499" t="s">
        <v>883</v>
      </c>
      <c r="M444" s="535" t="s">
        <v>884</v>
      </c>
      <c r="N444" s="15" t="s">
        <v>830</v>
      </c>
      <c r="O444" s="15" t="s">
        <v>831</v>
      </c>
      <c r="P444" s="503" t="s">
        <v>579</v>
      </c>
      <c r="Q444" s="15">
        <v>0</v>
      </c>
      <c r="R444" s="15">
        <v>2</v>
      </c>
      <c r="S444" s="479">
        <v>2</v>
      </c>
      <c r="T444" s="15">
        <v>4</v>
      </c>
      <c r="U444" s="471"/>
      <c r="V444" s="550">
        <v>15</v>
      </c>
      <c r="W444" s="497">
        <v>70271781</v>
      </c>
      <c r="X444" s="566" t="s">
        <v>287</v>
      </c>
      <c r="Y444" s="15" t="s">
        <v>579</v>
      </c>
      <c r="Z444" s="15"/>
      <c r="AA444" s="15"/>
      <c r="AB444" s="15"/>
      <c r="AC444" s="493"/>
      <c r="AD444" s="15"/>
      <c r="AE444" s="15" t="s">
        <v>859</v>
      </c>
      <c r="AF444" s="497"/>
      <c r="AG444" s="497"/>
      <c r="AH444" s="497" t="s">
        <v>100</v>
      </c>
      <c r="AI444" s="15">
        <v>6</v>
      </c>
      <c r="AJ444" s="15">
        <v>11</v>
      </c>
      <c r="AK444" s="15">
        <v>50</v>
      </c>
      <c r="AL444" s="15">
        <v>13</v>
      </c>
      <c r="AM444" s="15">
        <v>30</v>
      </c>
      <c r="AN444" s="490">
        <f>IF(AJ444="",S444,ROUND(((((AL444/24)+(AM444/1440))-((AJ444/24)+(AK444/1440)))*1440/50),5))</f>
        <v>2</v>
      </c>
      <c r="AO444" s="491">
        <f>AJ444/24+AK444/1440</f>
        <v>0.49305555555555552</v>
      </c>
      <c r="AP444" s="491">
        <f>AL444/24+AM444/1440</f>
        <v>0.5625</v>
      </c>
      <c r="AQ444" s="23" t="str" cm="1">
        <f t="array" ref="AQ444">IF(X444="","",IF(SUMPRODUCT((X444=$X$7:$X$2085)*(AI444=$AI$7:$AI$2085)*(AO444=$AO$7:$AO$2085)*(AP444=$AP$7:$AP$2085)*(ROW($X$7:$X$2085)&lt;&gt;ROW(X444))*((S444=0)*($S$7:$S$2085&gt;0)+(S444&gt;0)*($S$7:$S$2085=0)))&gt;0,"SALONES UNIDOS",IF(SUMPRODUCT((X444=$X$7:$X$2085)*(AI444=$AI$7:$AI$2085)*((AO444&lt;$AP$7:$AP$2085)*(AP444&gt;$AO$7:$AO$2085))*(ROW($X$7:$X$2085)&lt;&gt;ROW(X444)))&gt;0,"Cruzado","Sin cruce")))</f>
        <v>Sin cruce</v>
      </c>
      <c r="AR444" s="23" t="str" cm="1">
        <f t="array" ref="AR444">IF(AE444="","",IF(SUMPRODUCT((AE444=$AE$7:$AE$2085)*(AI444=$AI$7:$AI$2085)*(AO444=$AO$7:$AO$2085)*(AP444=$AP$7:$AP$2085)*(ROW($AE$7:$AE$2085)&lt;&gt;ROW(AE444))*((S444=0)*($S$7:$S$2085&gt;0)+(S444&gt;0)*($S$7:$S$2085=0)))&gt;0,"SALONES UNIDOS",IF(SUMPRODUCT((AE444=$AE$7:$AE$2085)*(AI444=$AI$7:$AI$2085)*((AO444&lt;$AP$7:$AP$2085)*(AP444&gt;$AO$7:$AO$2085))*(ROW($AE$7:$AE$2085)&lt;&gt;ROW(AE444)))&gt;0,"Cruzado","Sin cruce")))</f>
        <v>Sin cruce</v>
      </c>
      <c r="AS444" s="94" t="str">
        <f t="shared" si="7"/>
        <v>PS5FILIALA</v>
      </c>
      <c r="AT444" s="94" t="str" cm="1">
        <f t="array" ref="AT444">IF(AS444="","",IF(SUMPRODUCT((AS444=$AS$7:$AS$2085)*(AI444=$AI$7:$AI$2085)*(AO444=$AO$7:$AO$2085)*(AP444=$AP$7:$AP$2085)*(ROW($AS$7:$AS$2085)&lt;&gt;ROW(AS444))*((S444=0)*($S$7:$S$2085&gt;0)+(S444&gt;0)*($S$7:$S$2085=0)))&gt;0,"SALONES UNIDOS",IF(SUMPRODUCT((AS444=$AS$7:$AS$2085)*(AI444=$AI$7:$AI$2085)*((AO444&lt;$AP$7:$AP$2085)*(AP444&gt;$AO$7:$AO$2085))*(ROW($AS$7:$AS$2085)&lt;&gt;ROW(AS444)))&gt;0,"Cruzado","Sin cruce")))</f>
        <v>Sin cruce</v>
      </c>
    </row>
    <row r="445" spans="1:46" ht="15.6" hidden="1" customHeight="1">
      <c r="A445" s="9"/>
      <c r="B445" s="9"/>
      <c r="C445" s="496" t="s">
        <v>572</v>
      </c>
      <c r="D445" s="479" t="s">
        <v>828</v>
      </c>
      <c r="E445" s="479">
        <v>20261</v>
      </c>
      <c r="F445" s="503" t="s">
        <v>38</v>
      </c>
      <c r="G445" s="497" t="s">
        <v>80</v>
      </c>
      <c r="H445" s="503" t="s">
        <v>90</v>
      </c>
      <c r="I445" s="503">
        <v>5</v>
      </c>
      <c r="J445" s="503" t="s">
        <v>41</v>
      </c>
      <c r="K445" s="503" t="s">
        <v>41</v>
      </c>
      <c r="L445" s="499" t="s">
        <v>885</v>
      </c>
      <c r="M445" s="535" t="s">
        <v>886</v>
      </c>
      <c r="N445" s="15" t="s">
        <v>637</v>
      </c>
      <c r="O445" s="15" t="s">
        <v>831</v>
      </c>
      <c r="P445" s="503" t="s">
        <v>624</v>
      </c>
      <c r="Q445" s="15">
        <v>2</v>
      </c>
      <c r="R445" s="15">
        <v>2</v>
      </c>
      <c r="S445" s="479">
        <v>4</v>
      </c>
      <c r="T445" s="15">
        <v>3</v>
      </c>
      <c r="U445" s="471"/>
      <c r="V445" s="550">
        <v>25</v>
      </c>
      <c r="W445" s="497">
        <v>40078328</v>
      </c>
      <c r="X445" s="566" t="s">
        <v>338</v>
      </c>
      <c r="Y445" s="15" t="s">
        <v>624</v>
      </c>
      <c r="Z445" s="15"/>
      <c r="AA445" s="15"/>
      <c r="AB445" s="15"/>
      <c r="AC445" s="493"/>
      <c r="AD445" s="15"/>
      <c r="AE445" s="479"/>
      <c r="AF445" s="497"/>
      <c r="AG445" s="497"/>
      <c r="AH445" s="497" t="s">
        <v>203</v>
      </c>
      <c r="AI445" s="15">
        <v>4</v>
      </c>
      <c r="AJ445" s="15">
        <v>16</v>
      </c>
      <c r="AK445" s="15">
        <v>50</v>
      </c>
      <c r="AL445" s="15">
        <v>20</v>
      </c>
      <c r="AM445" s="15">
        <v>10</v>
      </c>
      <c r="AN445" s="490">
        <f>IF(AJ445="",S445,ROUND(((((AL445/24)+(AM445/1440))-((AJ445/24)+(AK445/1440)))*1440/50),5))</f>
        <v>4</v>
      </c>
      <c r="AO445" s="491">
        <f>AJ445/24+AK445/1440</f>
        <v>0.70138888888888884</v>
      </c>
      <c r="AP445" s="491">
        <f>AL445/24+AM445/1440</f>
        <v>0.84027777777777779</v>
      </c>
      <c r="AQ445" s="23" t="str" cm="1">
        <f t="array" ref="AQ445">IF(X445="","",IF(SUMPRODUCT((X445=$X$7:$X$2085)*(AI445=$AI$7:$AI$2085)*(AO445=$AO$7:$AO$2085)*(AP445=$AP$7:$AP$2085)*(ROW($X$7:$X$2085)&lt;&gt;ROW(X445))*((S445=0)*($S$7:$S$2085&gt;0)+(S445&gt;0)*($S$7:$S$2085=0)))&gt;0,"SALONES UNIDOS",IF(SUMPRODUCT((X445=$X$7:$X$2085)*(AI445=$AI$7:$AI$2085)*((AO445&lt;$AP$7:$AP$2085)*(AP445&gt;$AO$7:$AO$2085))*(ROW($X$7:$X$2085)&lt;&gt;ROW(X445)))&gt;0,"Cruzado","Sin cruce")))</f>
        <v>Sin cruce</v>
      </c>
      <c r="AR445" s="23" t="str" cm="1">
        <f t="array" ref="AR445">IF(AE445="","",IF(SUMPRODUCT((AE445=$AE$7:$AE$2085)*(AI445=$AI$7:$AI$2085)*(AO445=$AO$7:$AO$2085)*(AP445=$AP$7:$AP$2085)*(ROW($AE$7:$AE$2085)&lt;&gt;ROW(AE445))*((S445=0)*($S$7:$S$2085&gt;0)+(S445&gt;0)*($S$7:$S$2085=0)))&gt;0,"SALONES UNIDOS",IF(SUMPRODUCT((AE445=$AE$7:$AE$2085)*(AI445=$AI$7:$AI$2085)*((AO445&lt;$AP$7:$AP$2085)*(AP445&gt;$AO$7:$AO$2085))*(ROW($AE$7:$AE$2085)&lt;&gt;ROW(AE445)))&gt;0,"Cruzado","Sin cruce")))</f>
        <v/>
      </c>
      <c r="AS445" s="94" t="str">
        <f t="shared" si="7"/>
        <v>PS5FILIALA</v>
      </c>
      <c r="AT445" s="94" t="str" cm="1">
        <f t="array" ref="AT445">IF(AS445="","",IF(SUMPRODUCT((AS445=$AS$7:$AS$2085)*(AI445=$AI$7:$AI$2085)*(AO445=$AO$7:$AO$2085)*(AP445=$AP$7:$AP$2085)*(ROW($AS$7:$AS$2085)&lt;&gt;ROW(AS445))*((S445=0)*($S$7:$S$2085&gt;0)+(S445&gt;0)*($S$7:$S$2085=0)))&gt;0,"SALONES UNIDOS",IF(SUMPRODUCT((AS445=$AS$7:$AS$2085)*(AI445=$AI$7:$AI$2085)*((AO445&lt;$AP$7:$AP$2085)*(AP445&gt;$AO$7:$AO$2085))*(ROW($AS$7:$AS$2085)&lt;&gt;ROW(AS445)))&gt;0,"Cruzado","Sin cruce")))</f>
        <v>Sin cruce</v>
      </c>
    </row>
    <row r="446" spans="1:46" ht="15.6" hidden="1" customHeight="1">
      <c r="A446" s="118"/>
      <c r="B446" s="118"/>
      <c r="C446" s="496" t="s">
        <v>572</v>
      </c>
      <c r="D446" s="479" t="s">
        <v>828</v>
      </c>
      <c r="E446" s="479">
        <v>20261</v>
      </c>
      <c r="F446" s="503" t="s">
        <v>38</v>
      </c>
      <c r="G446" s="497" t="s">
        <v>80</v>
      </c>
      <c r="H446" s="503" t="s">
        <v>90</v>
      </c>
      <c r="I446" s="503">
        <v>5</v>
      </c>
      <c r="J446" s="503" t="s">
        <v>41</v>
      </c>
      <c r="K446" s="503" t="s">
        <v>41</v>
      </c>
      <c r="L446" s="499" t="s">
        <v>887</v>
      </c>
      <c r="M446" s="535" t="s">
        <v>888</v>
      </c>
      <c r="N446" s="15" t="s">
        <v>637</v>
      </c>
      <c r="O446" s="15" t="s">
        <v>831</v>
      </c>
      <c r="P446" s="503" t="s">
        <v>579</v>
      </c>
      <c r="Q446" s="15">
        <v>2</v>
      </c>
      <c r="R446" s="15">
        <v>2</v>
      </c>
      <c r="S446" s="479">
        <v>4</v>
      </c>
      <c r="T446" s="15">
        <v>3</v>
      </c>
      <c r="U446" s="471"/>
      <c r="V446" s="550">
        <v>25</v>
      </c>
      <c r="W446" s="497">
        <v>70271781</v>
      </c>
      <c r="X446" s="566" t="s">
        <v>287</v>
      </c>
      <c r="Y446" s="15" t="s">
        <v>579</v>
      </c>
      <c r="Z446" s="15"/>
      <c r="AA446" s="15"/>
      <c r="AB446" s="15"/>
      <c r="AC446" s="15" t="s">
        <v>847</v>
      </c>
      <c r="AD446" s="15"/>
      <c r="AE446" s="479"/>
      <c r="AF446" s="497"/>
      <c r="AG446" s="497"/>
      <c r="AH446" s="497" t="s">
        <v>203</v>
      </c>
      <c r="AI446" s="15">
        <v>1</v>
      </c>
      <c r="AJ446" s="15">
        <v>17</v>
      </c>
      <c r="AK446" s="15">
        <v>40</v>
      </c>
      <c r="AL446" s="15">
        <v>21</v>
      </c>
      <c r="AM446" s="15">
        <v>0</v>
      </c>
      <c r="AN446" s="490">
        <f>IF(AJ446="",S446,ROUND(((((AL446/24)+(AM446/1440))-((AJ446/24)+(AK446/1440)))*1440/50),5))</f>
        <v>4</v>
      </c>
      <c r="AO446" s="491">
        <f>AJ446/24+AK446/1440</f>
        <v>0.73611111111111116</v>
      </c>
      <c r="AP446" s="491">
        <f>AL446/24+AM446/1440</f>
        <v>0.875</v>
      </c>
      <c r="AQ446" s="23" t="str" cm="1">
        <f t="array" ref="AQ446">IF(X446="","",IF(SUMPRODUCT((X446=$X$7:$X$2085)*(AI446=$AI$7:$AI$2085)*(AO446=$AO$7:$AO$2085)*(AP446=$AP$7:$AP$2085)*(ROW($X$7:$X$2085)&lt;&gt;ROW(X446))*((S446=0)*($S$7:$S$2085&gt;0)+(S446&gt;0)*($S$7:$S$2085=0)))&gt;0,"SALONES UNIDOS",IF(SUMPRODUCT((X446=$X$7:$X$2085)*(AI446=$AI$7:$AI$2085)*((AO446&lt;$AP$7:$AP$2085)*(AP446&gt;$AO$7:$AO$2085))*(ROW($X$7:$X$2085)&lt;&gt;ROW(X446)))&gt;0,"Cruzado","Sin cruce")))</f>
        <v>Sin cruce</v>
      </c>
      <c r="AR446" s="23" t="str" cm="1">
        <f t="array" ref="AR446">IF(AE446="","",IF(SUMPRODUCT((AE446=$AE$7:$AE$2085)*(AI446=$AI$7:$AI$2085)*(AO446=$AO$7:$AO$2085)*(AP446=$AP$7:$AP$2085)*(ROW($AE$7:$AE$2085)&lt;&gt;ROW(AE446))*((S446=0)*($S$7:$S$2085&gt;0)+(S446&gt;0)*($S$7:$S$2085=0)))&gt;0,"SALONES UNIDOS",IF(SUMPRODUCT((AE446=$AE$7:$AE$2085)*(AI446=$AI$7:$AI$2085)*((AO446&lt;$AP$7:$AP$2085)*(AP446&gt;$AO$7:$AO$2085))*(ROW($AE$7:$AE$2085)&lt;&gt;ROW(AE446)))&gt;0,"Cruzado","Sin cruce")))</f>
        <v/>
      </c>
      <c r="AS446" s="94" t="str">
        <f t="shared" si="7"/>
        <v>PS5FILIALA</v>
      </c>
      <c r="AT446" s="94" t="str" cm="1">
        <f t="array" ref="AT446">IF(AS446="","",IF(SUMPRODUCT((AS446=$AS$7:$AS$2085)*(AI446=$AI$7:$AI$2085)*(AO446=$AO$7:$AO$2085)*(AP446=$AP$7:$AP$2085)*(ROW($AS$7:$AS$2085)&lt;&gt;ROW(AS446))*((S446=0)*($S$7:$S$2085&gt;0)+(S446&gt;0)*($S$7:$S$2085=0)))&gt;0,"SALONES UNIDOS",IF(SUMPRODUCT((AS446=$AS$7:$AS$2085)*(AI446=$AI$7:$AI$2085)*((AO446&lt;$AP$7:$AP$2085)*(AP446&gt;$AO$7:$AO$2085))*(ROW($AS$7:$AS$2085)&lt;&gt;ROW(AS446)))&gt;0,"Cruzado","Sin cruce")))</f>
        <v>Sin cruce</v>
      </c>
    </row>
    <row r="447" spans="1:46" ht="15.6" hidden="1" customHeight="1">
      <c r="A447" s="118"/>
      <c r="B447" s="118"/>
      <c r="C447" s="496" t="s">
        <v>572</v>
      </c>
      <c r="D447" s="479" t="s">
        <v>828</v>
      </c>
      <c r="E447" s="479">
        <v>20261</v>
      </c>
      <c r="F447" s="503" t="s">
        <v>38</v>
      </c>
      <c r="G447" s="497" t="s">
        <v>80</v>
      </c>
      <c r="H447" s="503" t="s">
        <v>90</v>
      </c>
      <c r="I447" s="503">
        <v>5</v>
      </c>
      <c r="J447" s="503" t="s">
        <v>51</v>
      </c>
      <c r="K447" s="503" t="s">
        <v>51</v>
      </c>
      <c r="L447" s="499" t="s">
        <v>876</v>
      </c>
      <c r="M447" s="535" t="s">
        <v>877</v>
      </c>
      <c r="N447" s="15" t="s">
        <v>830</v>
      </c>
      <c r="O447" s="15" t="s">
        <v>831</v>
      </c>
      <c r="P447" s="503" t="s">
        <v>579</v>
      </c>
      <c r="Q447" s="15">
        <v>1</v>
      </c>
      <c r="R447" s="15">
        <v>4</v>
      </c>
      <c r="S447" s="479">
        <v>5</v>
      </c>
      <c r="T447" s="15">
        <v>3</v>
      </c>
      <c r="U447" s="471"/>
      <c r="V447" s="550">
        <v>25</v>
      </c>
      <c r="W447" s="497">
        <v>21453025</v>
      </c>
      <c r="X447" s="566" t="s">
        <v>233</v>
      </c>
      <c r="Y447" s="15" t="s">
        <v>579</v>
      </c>
      <c r="Z447" s="15"/>
      <c r="AA447" s="15"/>
      <c r="AB447" s="15"/>
      <c r="AC447" s="15" t="s">
        <v>847</v>
      </c>
      <c r="AD447" s="15"/>
      <c r="AE447" s="479"/>
      <c r="AF447" s="497"/>
      <c r="AG447" s="497"/>
      <c r="AH447" s="497" t="s">
        <v>203</v>
      </c>
      <c r="AI447" s="15">
        <v>3</v>
      </c>
      <c r="AJ447" s="15">
        <v>7</v>
      </c>
      <c r="AK447" s="15">
        <v>40</v>
      </c>
      <c r="AL447" s="15">
        <v>11</v>
      </c>
      <c r="AM447" s="15">
        <v>50</v>
      </c>
      <c r="AN447" s="490">
        <f>IF(AJ447="",S447,ROUND(((((AL447/24)+(AM447/1440))-((AJ447/24)+(AK447/1440)))*1440/50),5))</f>
        <v>5</v>
      </c>
      <c r="AO447" s="491">
        <f>AJ447/24+AK447/1440</f>
        <v>0.31944444444444448</v>
      </c>
      <c r="AP447" s="491">
        <f>AL447/24+AM447/1440</f>
        <v>0.49305555555555552</v>
      </c>
      <c r="AQ447" s="23" t="str" cm="1">
        <f t="array" ref="AQ447">IF(X447="","",IF(SUMPRODUCT((X447=$X$7:$X$2085)*(AI447=$AI$7:$AI$2085)*(AO447=$AO$7:$AO$2085)*(AP447=$AP$7:$AP$2085)*(ROW($X$7:$X$2085)&lt;&gt;ROW(X447))*((S447=0)*($S$7:$S$2085&gt;0)+(S447&gt;0)*($S$7:$S$2085=0)))&gt;0,"SALONES UNIDOS",IF(SUMPRODUCT((X447=$X$7:$X$2085)*(AI447=$AI$7:$AI$2085)*((AO447&lt;$AP$7:$AP$2085)*(AP447&gt;$AO$7:$AO$2085))*(ROW($X$7:$X$2085)&lt;&gt;ROW(X447)))&gt;0,"Cruzado","Sin cruce")))</f>
        <v>Sin cruce</v>
      </c>
      <c r="AR447" s="23" t="str" cm="1">
        <f t="array" ref="AR447">IF(AE447="","",IF(SUMPRODUCT((AE447=$AE$7:$AE$2085)*(AI447=$AI$7:$AI$2085)*(AO447=$AO$7:$AO$2085)*(AP447=$AP$7:$AP$2085)*(ROW($AE$7:$AE$2085)&lt;&gt;ROW(AE447))*((S447=0)*($S$7:$S$2085&gt;0)+(S447&gt;0)*($S$7:$S$2085=0)))&gt;0,"SALONES UNIDOS",IF(SUMPRODUCT((AE447=$AE$7:$AE$2085)*(AI447=$AI$7:$AI$2085)*((AO447&lt;$AP$7:$AP$2085)*(AP447&gt;$AO$7:$AO$2085))*(ROW($AE$7:$AE$2085)&lt;&gt;ROW(AE447)))&gt;0,"Cruzado","Sin cruce")))</f>
        <v/>
      </c>
      <c r="AS447" s="94" t="str">
        <f t="shared" si="7"/>
        <v>PS5FILIALB</v>
      </c>
      <c r="AT447" s="94" t="str" cm="1">
        <f t="array" ref="AT447">IF(AS447="","",IF(SUMPRODUCT((AS447=$AS$7:$AS$2085)*(AI447=$AI$7:$AI$2085)*(AO447=$AO$7:$AO$2085)*(AP447=$AP$7:$AP$2085)*(ROW($AS$7:$AS$2085)&lt;&gt;ROW(AS447))*((S447=0)*($S$7:$S$2085&gt;0)+(S447&gt;0)*($S$7:$S$2085=0)))&gt;0,"SALONES UNIDOS",IF(SUMPRODUCT((AS447=$AS$7:$AS$2085)*(AI447=$AI$7:$AI$2085)*((AO447&lt;$AP$7:$AP$2085)*(AP447&gt;$AO$7:$AO$2085))*(ROW($AS$7:$AS$2085)&lt;&gt;ROW(AS447)))&gt;0,"Cruzado","Sin cruce")))</f>
        <v>Sin cruce</v>
      </c>
    </row>
    <row r="448" spans="1:46" ht="15.6" hidden="1" customHeight="1">
      <c r="A448" s="118"/>
      <c r="B448" s="118"/>
      <c r="C448" s="496" t="s">
        <v>572</v>
      </c>
      <c r="D448" s="479" t="s">
        <v>828</v>
      </c>
      <c r="E448" s="479">
        <v>20261</v>
      </c>
      <c r="F448" s="503" t="s">
        <v>38</v>
      </c>
      <c r="G448" s="497" t="s">
        <v>80</v>
      </c>
      <c r="H448" s="503" t="s">
        <v>90</v>
      </c>
      <c r="I448" s="503">
        <v>5</v>
      </c>
      <c r="J448" s="503" t="s">
        <v>51</v>
      </c>
      <c r="K448" s="503" t="s">
        <v>51</v>
      </c>
      <c r="L448" s="499" t="s">
        <v>878</v>
      </c>
      <c r="M448" s="535" t="s">
        <v>879</v>
      </c>
      <c r="N448" s="15" t="s">
        <v>637</v>
      </c>
      <c r="O448" s="15" t="s">
        <v>831</v>
      </c>
      <c r="P448" s="503" t="s">
        <v>579</v>
      </c>
      <c r="Q448" s="15">
        <v>3</v>
      </c>
      <c r="R448" s="15">
        <v>2</v>
      </c>
      <c r="S448" s="479">
        <v>5</v>
      </c>
      <c r="T448" s="15">
        <v>4</v>
      </c>
      <c r="U448" s="471"/>
      <c r="V448" s="550">
        <v>25</v>
      </c>
      <c r="W448" s="497">
        <v>44866019</v>
      </c>
      <c r="X448" s="566" t="s">
        <v>362</v>
      </c>
      <c r="Y448" s="15" t="s">
        <v>579</v>
      </c>
      <c r="Z448" s="15"/>
      <c r="AA448" s="15"/>
      <c r="AB448" s="15"/>
      <c r="AC448" s="15" t="s">
        <v>847</v>
      </c>
      <c r="AD448" s="15"/>
      <c r="AE448" s="479"/>
      <c r="AF448" s="497"/>
      <c r="AG448" s="497"/>
      <c r="AH448" s="497" t="s">
        <v>203</v>
      </c>
      <c r="AI448" s="15">
        <v>4</v>
      </c>
      <c r="AJ448" s="15">
        <v>7</v>
      </c>
      <c r="AK448" s="15">
        <v>40</v>
      </c>
      <c r="AL448" s="15">
        <v>11</v>
      </c>
      <c r="AM448" s="15">
        <v>50</v>
      </c>
      <c r="AN448" s="490">
        <f>IF(AJ448="",S448,ROUND(((((AL448/24)+(AM448/1440))-((AJ448/24)+(AK448/1440)))*1440/50),5))</f>
        <v>5</v>
      </c>
      <c r="AO448" s="491">
        <f>AJ448/24+AK448/1440</f>
        <v>0.31944444444444448</v>
      </c>
      <c r="AP448" s="491">
        <f>AL448/24+AM448/1440</f>
        <v>0.49305555555555552</v>
      </c>
      <c r="AQ448" s="23" t="str" cm="1">
        <f t="array" ref="AQ448">IF(X448="","",IF(SUMPRODUCT((X448=$X$7:$X$2085)*(AI448=$AI$7:$AI$2085)*(AO448=$AO$7:$AO$2085)*(AP448=$AP$7:$AP$2085)*(ROW($X$7:$X$2085)&lt;&gt;ROW(X448))*((S448=0)*($S$7:$S$2085&gt;0)+(S448&gt;0)*($S$7:$S$2085=0)))&gt;0,"SALONES UNIDOS",IF(SUMPRODUCT((X448=$X$7:$X$2085)*(AI448=$AI$7:$AI$2085)*((AO448&lt;$AP$7:$AP$2085)*(AP448&gt;$AO$7:$AO$2085))*(ROW($X$7:$X$2085)&lt;&gt;ROW(X448)))&gt;0,"Cruzado","Sin cruce")))</f>
        <v>Sin cruce</v>
      </c>
      <c r="AR448" s="23" t="str" cm="1">
        <f t="array" ref="AR448">IF(AE448="","",IF(SUMPRODUCT((AE448=$AE$7:$AE$2085)*(AI448=$AI$7:$AI$2085)*(AO448=$AO$7:$AO$2085)*(AP448=$AP$7:$AP$2085)*(ROW($AE$7:$AE$2085)&lt;&gt;ROW(AE448))*((S448=0)*($S$7:$S$2085&gt;0)+(S448&gt;0)*($S$7:$S$2085=0)))&gt;0,"SALONES UNIDOS",IF(SUMPRODUCT((AE448=$AE$7:$AE$2085)*(AI448=$AI$7:$AI$2085)*((AO448&lt;$AP$7:$AP$2085)*(AP448&gt;$AO$7:$AO$2085))*(ROW($AE$7:$AE$2085)&lt;&gt;ROW(AE448)))&gt;0,"Cruzado","Sin cruce")))</f>
        <v/>
      </c>
      <c r="AS448" s="94" t="str">
        <f t="shared" si="7"/>
        <v>PS5FILIALB</v>
      </c>
      <c r="AT448" s="94" t="str" cm="1">
        <f t="array" ref="AT448">IF(AS448="","",IF(SUMPRODUCT((AS448=$AS$7:$AS$2085)*(AI448=$AI$7:$AI$2085)*(AO448=$AO$7:$AO$2085)*(AP448=$AP$7:$AP$2085)*(ROW($AS$7:$AS$2085)&lt;&gt;ROW(AS448))*((S448=0)*($S$7:$S$2085&gt;0)+(S448&gt;0)*($S$7:$S$2085=0)))&gt;0,"SALONES UNIDOS",IF(SUMPRODUCT((AS448=$AS$7:$AS$2085)*(AI448=$AI$7:$AI$2085)*((AO448&lt;$AP$7:$AP$2085)*(AP448&gt;$AO$7:$AO$2085))*(ROW($AS$7:$AS$2085)&lt;&gt;ROW(AS448)))&gt;0,"Cruzado","Sin cruce")))</f>
        <v>Sin cruce</v>
      </c>
    </row>
    <row r="449" spans="1:46" ht="15.6" hidden="1" customHeight="1">
      <c r="A449" s="118"/>
      <c r="B449" s="118"/>
      <c r="C449" s="496" t="s">
        <v>572</v>
      </c>
      <c r="D449" s="479" t="s">
        <v>828</v>
      </c>
      <c r="E449" s="479">
        <v>20261</v>
      </c>
      <c r="F449" s="503" t="s">
        <v>38</v>
      </c>
      <c r="G449" s="497" t="s">
        <v>80</v>
      </c>
      <c r="H449" s="503" t="s">
        <v>90</v>
      </c>
      <c r="I449" s="503">
        <v>5</v>
      </c>
      <c r="J449" s="503" t="s">
        <v>51</v>
      </c>
      <c r="K449" s="503" t="s">
        <v>51</v>
      </c>
      <c r="L449" s="499" t="s">
        <v>880</v>
      </c>
      <c r="M449" s="535" t="s">
        <v>881</v>
      </c>
      <c r="N449" s="15" t="s">
        <v>637</v>
      </c>
      <c r="O449" s="15" t="s">
        <v>831</v>
      </c>
      <c r="P449" s="503" t="s">
        <v>579</v>
      </c>
      <c r="Q449" s="15">
        <v>2</v>
      </c>
      <c r="R449" s="15">
        <v>0</v>
      </c>
      <c r="S449" s="479">
        <v>2</v>
      </c>
      <c r="T449" s="15">
        <v>3</v>
      </c>
      <c r="U449" s="471"/>
      <c r="V449" s="550">
        <v>25</v>
      </c>
      <c r="W449" s="497">
        <v>44866019</v>
      </c>
      <c r="X449" s="566" t="s">
        <v>362</v>
      </c>
      <c r="Y449" s="15" t="s">
        <v>579</v>
      </c>
      <c r="Z449" s="15"/>
      <c r="AA449" s="15"/>
      <c r="AB449" s="15"/>
      <c r="AC449" s="15" t="s">
        <v>850</v>
      </c>
      <c r="AD449" s="15"/>
      <c r="AE449" s="479"/>
      <c r="AF449" s="497"/>
      <c r="AG449" s="497"/>
      <c r="AH449" s="497" t="s">
        <v>582</v>
      </c>
      <c r="AI449" s="15">
        <v>4</v>
      </c>
      <c r="AJ449" s="15">
        <v>14</v>
      </c>
      <c r="AK449" s="15">
        <v>20</v>
      </c>
      <c r="AL449" s="15">
        <v>16</v>
      </c>
      <c r="AM449" s="15">
        <v>0</v>
      </c>
      <c r="AN449" s="490">
        <f>IF(AJ449="",S449,ROUND(((((AL449/24)+(AM449/1440))-((AJ449/24)+(AK449/1440)))*1440/50),5))</f>
        <v>2</v>
      </c>
      <c r="AO449" s="491">
        <f>AJ449/24+AK449/1440</f>
        <v>0.59722222222222221</v>
      </c>
      <c r="AP449" s="491">
        <f>AL449/24+AM449/1440</f>
        <v>0.66666666666666663</v>
      </c>
      <c r="AQ449" s="23" t="str" cm="1">
        <f t="array" ref="AQ449">IF(X449="","",IF(SUMPRODUCT((X449=$X$7:$X$2085)*(AI449=$AI$7:$AI$2085)*(AO449=$AO$7:$AO$2085)*(AP449=$AP$7:$AP$2085)*(ROW($X$7:$X$2085)&lt;&gt;ROW(X449))*((S449=0)*($S$7:$S$2085&gt;0)+(S449&gt;0)*($S$7:$S$2085=0)))&gt;0,"SALONES UNIDOS",IF(SUMPRODUCT((X449=$X$7:$X$2085)*(AI449=$AI$7:$AI$2085)*((AO449&lt;$AP$7:$AP$2085)*(AP449&gt;$AO$7:$AO$2085))*(ROW($X$7:$X$2085)&lt;&gt;ROW(X449)))&gt;0,"Cruzado","Sin cruce")))</f>
        <v>Sin cruce</v>
      </c>
      <c r="AR449" s="23" t="str" cm="1">
        <f t="array" ref="AR449">IF(AE449="","",IF(SUMPRODUCT((AE449=$AE$7:$AE$2085)*(AI449=$AI$7:$AI$2085)*(AO449=$AO$7:$AO$2085)*(AP449=$AP$7:$AP$2085)*(ROW($AE$7:$AE$2085)&lt;&gt;ROW(AE449))*((S449=0)*($S$7:$S$2085&gt;0)+(S449&gt;0)*($S$7:$S$2085=0)))&gt;0,"SALONES UNIDOS",IF(SUMPRODUCT((AE449=$AE$7:$AE$2085)*(AI449=$AI$7:$AI$2085)*((AO449&lt;$AP$7:$AP$2085)*(AP449&gt;$AO$7:$AO$2085))*(ROW($AE$7:$AE$2085)&lt;&gt;ROW(AE449)))&gt;0,"Cruzado","Sin cruce")))</f>
        <v/>
      </c>
      <c r="AS449" s="94" t="str">
        <f t="shared" si="7"/>
        <v>PS5FILIALB</v>
      </c>
      <c r="AT449" s="94" t="str" cm="1">
        <f t="array" ref="AT449">IF(AS449="","",IF(SUMPRODUCT((AS449=$AS$7:$AS$2085)*(AI449=$AI$7:$AI$2085)*(AO449=$AO$7:$AO$2085)*(AP449=$AP$7:$AP$2085)*(ROW($AS$7:$AS$2085)&lt;&gt;ROW(AS449))*((S449=0)*($S$7:$S$2085&gt;0)+(S449&gt;0)*($S$7:$S$2085=0)))&gt;0,"SALONES UNIDOS",IF(SUMPRODUCT((AS449=$AS$7:$AS$2085)*(AI449=$AI$7:$AI$2085)*((AO449&lt;$AP$7:$AP$2085)*(AP449&gt;$AO$7:$AO$2085))*(ROW($AS$7:$AS$2085)&lt;&gt;ROW(AS449)))&gt;0,"Cruzado","Sin cruce")))</f>
        <v>Sin cruce</v>
      </c>
    </row>
    <row r="450" spans="1:46" ht="15.6" hidden="1" customHeight="1">
      <c r="A450" s="118"/>
      <c r="B450" s="118"/>
      <c r="C450" s="496" t="s">
        <v>572</v>
      </c>
      <c r="D450" s="479" t="s">
        <v>828</v>
      </c>
      <c r="E450" s="479">
        <v>20261</v>
      </c>
      <c r="F450" s="503" t="s">
        <v>38</v>
      </c>
      <c r="G450" s="497" t="s">
        <v>80</v>
      </c>
      <c r="H450" s="503" t="s">
        <v>90</v>
      </c>
      <c r="I450" s="503">
        <v>5</v>
      </c>
      <c r="J450" s="503" t="s">
        <v>597</v>
      </c>
      <c r="K450" s="503" t="s">
        <v>51</v>
      </c>
      <c r="L450" s="499" t="s">
        <v>880</v>
      </c>
      <c r="M450" s="535" t="s">
        <v>881</v>
      </c>
      <c r="N450" s="15" t="s">
        <v>637</v>
      </c>
      <c r="O450" s="15" t="s">
        <v>831</v>
      </c>
      <c r="P450" s="503" t="s">
        <v>579</v>
      </c>
      <c r="Q450" s="15">
        <v>0</v>
      </c>
      <c r="R450" s="15">
        <v>2</v>
      </c>
      <c r="S450" s="479">
        <v>2</v>
      </c>
      <c r="T450" s="15">
        <v>3</v>
      </c>
      <c r="U450" s="471"/>
      <c r="V450" s="550">
        <v>15</v>
      </c>
      <c r="W450" s="497">
        <v>44866019</v>
      </c>
      <c r="X450" s="566" t="s">
        <v>362</v>
      </c>
      <c r="Y450" s="15" t="s">
        <v>579</v>
      </c>
      <c r="Z450" s="15"/>
      <c r="AA450" s="15"/>
      <c r="AB450" s="15"/>
      <c r="AC450" s="493"/>
      <c r="AD450" s="15"/>
      <c r="AE450" s="15" t="s">
        <v>882</v>
      </c>
      <c r="AF450" s="497"/>
      <c r="AG450" s="497"/>
      <c r="AH450" s="497" t="s">
        <v>100</v>
      </c>
      <c r="AI450" s="15">
        <v>4</v>
      </c>
      <c r="AJ450" s="15">
        <v>16</v>
      </c>
      <c r="AK450" s="15">
        <v>0</v>
      </c>
      <c r="AL450" s="15">
        <v>17</v>
      </c>
      <c r="AM450" s="15">
        <v>40</v>
      </c>
      <c r="AN450" s="490">
        <f>IF(AJ450="",S450,ROUND(((((AL450/24)+(AM450/1440))-((AJ450/24)+(AK450/1440)))*1440/50),5))</f>
        <v>2</v>
      </c>
      <c r="AO450" s="491">
        <f>AJ450/24+AK450/1440</f>
        <v>0.66666666666666663</v>
      </c>
      <c r="AP450" s="491">
        <f>AL450/24+AM450/1440</f>
        <v>0.73611111111111116</v>
      </c>
      <c r="AQ450" s="23" t="str" cm="1">
        <f t="array" ref="AQ450">IF(X450="","",IF(SUMPRODUCT((X450=$X$7:$X$2085)*(AI450=$AI$7:$AI$2085)*(AO450=$AO$7:$AO$2085)*(AP450=$AP$7:$AP$2085)*(ROW($X$7:$X$2085)&lt;&gt;ROW(X450))*((S450=0)*($S$7:$S$2085&gt;0)+(S450&gt;0)*($S$7:$S$2085=0)))&gt;0,"SALONES UNIDOS",IF(SUMPRODUCT((X450=$X$7:$X$2085)*(AI450=$AI$7:$AI$2085)*((AO450&lt;$AP$7:$AP$2085)*(AP450&gt;$AO$7:$AO$2085))*(ROW($X$7:$X$2085)&lt;&gt;ROW(X450)))&gt;0,"Cruzado","Sin cruce")))</f>
        <v>Sin cruce</v>
      </c>
      <c r="AR450" s="23" t="str" cm="1">
        <f t="array" ref="AR450">IF(AE450="","",IF(SUMPRODUCT((AE450=$AE$7:$AE$2085)*(AI450=$AI$7:$AI$2085)*(AO450=$AO$7:$AO$2085)*(AP450=$AP$7:$AP$2085)*(ROW($AE$7:$AE$2085)&lt;&gt;ROW(AE450))*((S450=0)*($S$7:$S$2085&gt;0)+(S450&gt;0)*($S$7:$S$2085=0)))&gt;0,"SALONES UNIDOS",IF(SUMPRODUCT((AE450=$AE$7:$AE$2085)*(AI450=$AI$7:$AI$2085)*((AO450&lt;$AP$7:$AP$2085)*(AP450&gt;$AO$7:$AO$2085))*(ROW($AE$7:$AE$2085)&lt;&gt;ROW(AE450)))&gt;0,"Cruzado","Sin cruce")))</f>
        <v>Sin cruce</v>
      </c>
      <c r="AS450" s="94" t="str">
        <f t="shared" si="7"/>
        <v>PS5FILIALB</v>
      </c>
      <c r="AT450" s="94" t="str" cm="1">
        <f t="array" ref="AT450">IF(AS450="","",IF(SUMPRODUCT((AS450=$AS$7:$AS$2085)*(AI450=$AI$7:$AI$2085)*(AO450=$AO$7:$AO$2085)*(AP450=$AP$7:$AP$2085)*(ROW($AS$7:$AS$2085)&lt;&gt;ROW(AS450))*((S450=0)*($S$7:$S$2085&gt;0)+(S450&gt;0)*($S$7:$S$2085=0)))&gt;0,"SALONES UNIDOS",IF(SUMPRODUCT((AS450=$AS$7:$AS$2085)*(AI450=$AI$7:$AI$2085)*((AO450&lt;$AP$7:$AP$2085)*(AP450&gt;$AO$7:$AO$2085))*(ROW($AS$7:$AS$2085)&lt;&gt;ROW(AS450)))&gt;0,"Cruzado","Sin cruce")))</f>
        <v>Sin cruce</v>
      </c>
    </row>
    <row r="451" spans="1:46" ht="15.6" hidden="1" customHeight="1">
      <c r="A451" s="118"/>
      <c r="B451" s="118"/>
      <c r="C451" s="496" t="s">
        <v>572</v>
      </c>
      <c r="D451" s="479" t="s">
        <v>828</v>
      </c>
      <c r="E451" s="479">
        <v>20261</v>
      </c>
      <c r="F451" s="503" t="s">
        <v>38</v>
      </c>
      <c r="G451" s="497" t="s">
        <v>80</v>
      </c>
      <c r="H451" s="503" t="s">
        <v>90</v>
      </c>
      <c r="I451" s="503">
        <v>5</v>
      </c>
      <c r="J451" s="503" t="s">
        <v>598</v>
      </c>
      <c r="K451" s="503" t="s">
        <v>51</v>
      </c>
      <c r="L451" s="499" t="s">
        <v>880</v>
      </c>
      <c r="M451" s="535" t="s">
        <v>881</v>
      </c>
      <c r="N451" s="15" t="s">
        <v>637</v>
      </c>
      <c r="O451" s="15" t="s">
        <v>831</v>
      </c>
      <c r="P451" s="503" t="s">
        <v>579</v>
      </c>
      <c r="Q451" s="15">
        <v>0</v>
      </c>
      <c r="R451" s="15">
        <v>2</v>
      </c>
      <c r="S451" s="479">
        <v>2</v>
      </c>
      <c r="T451" s="15">
        <v>3</v>
      </c>
      <c r="U451" s="471"/>
      <c r="V451" s="550">
        <v>15</v>
      </c>
      <c r="W451" s="497">
        <v>44866019</v>
      </c>
      <c r="X451" s="566" t="s">
        <v>362</v>
      </c>
      <c r="Y451" s="15" t="s">
        <v>579</v>
      </c>
      <c r="Z451" s="15"/>
      <c r="AA451" s="15"/>
      <c r="AB451" s="15"/>
      <c r="AC451" s="493"/>
      <c r="AD451" s="15"/>
      <c r="AE451" s="15" t="s">
        <v>882</v>
      </c>
      <c r="AF451" s="497"/>
      <c r="AG451" s="497"/>
      <c r="AH451" s="497" t="s">
        <v>100</v>
      </c>
      <c r="AI451" s="15">
        <v>4</v>
      </c>
      <c r="AJ451" s="15">
        <v>17</v>
      </c>
      <c r="AK451" s="15">
        <v>40</v>
      </c>
      <c r="AL451" s="15">
        <v>19</v>
      </c>
      <c r="AM451" s="15">
        <v>20</v>
      </c>
      <c r="AN451" s="490">
        <f>IF(AJ451="",S451,ROUND(((((AL451/24)+(AM451/1440))-((AJ451/24)+(AK451/1440)))*1440/50),5))</f>
        <v>2</v>
      </c>
      <c r="AO451" s="491">
        <f>AJ451/24+AK451/1440</f>
        <v>0.73611111111111116</v>
      </c>
      <c r="AP451" s="491">
        <f>AL451/24+AM451/1440</f>
        <v>0.80555555555555547</v>
      </c>
      <c r="AQ451" s="23" t="str" cm="1">
        <f t="array" ref="AQ451">IF(X451="","",IF(SUMPRODUCT((X451=$X$7:$X$2085)*(AI451=$AI$7:$AI$2085)*(AO451=$AO$7:$AO$2085)*(AP451=$AP$7:$AP$2085)*(ROW($X$7:$X$2085)&lt;&gt;ROW(X451))*((S451=0)*($S$7:$S$2085&gt;0)+(S451&gt;0)*($S$7:$S$2085=0)))&gt;0,"SALONES UNIDOS",IF(SUMPRODUCT((X451=$X$7:$X$2085)*(AI451=$AI$7:$AI$2085)*((AO451&lt;$AP$7:$AP$2085)*(AP451&gt;$AO$7:$AO$2085))*(ROW($X$7:$X$2085)&lt;&gt;ROW(X451)))&gt;0,"Cruzado","Sin cruce")))</f>
        <v>Sin cruce</v>
      </c>
      <c r="AR451" s="23" t="str" cm="1">
        <f t="array" ref="AR451">IF(AE451="","",IF(SUMPRODUCT((AE451=$AE$7:$AE$2085)*(AI451=$AI$7:$AI$2085)*(AO451=$AO$7:$AO$2085)*(AP451=$AP$7:$AP$2085)*(ROW($AE$7:$AE$2085)&lt;&gt;ROW(AE451))*((S451=0)*($S$7:$S$2085&gt;0)+(S451&gt;0)*($S$7:$S$2085=0)))&gt;0,"SALONES UNIDOS",IF(SUMPRODUCT((AE451=$AE$7:$AE$2085)*(AI451=$AI$7:$AI$2085)*((AO451&lt;$AP$7:$AP$2085)*(AP451&gt;$AO$7:$AO$2085))*(ROW($AE$7:$AE$2085)&lt;&gt;ROW(AE451)))&gt;0,"Cruzado","Sin cruce")))</f>
        <v>Sin cruce</v>
      </c>
      <c r="AS451" s="94" t="str">
        <f t="shared" si="7"/>
        <v>PS5FILIALB</v>
      </c>
      <c r="AT451" s="94" t="str" cm="1">
        <f t="array" ref="AT451">IF(AS451="","",IF(SUMPRODUCT((AS451=$AS$7:$AS$2085)*(AI451=$AI$7:$AI$2085)*(AO451=$AO$7:$AO$2085)*(AP451=$AP$7:$AP$2085)*(ROW($AS$7:$AS$2085)&lt;&gt;ROW(AS451))*((S451=0)*($S$7:$S$2085&gt;0)+(S451&gt;0)*($S$7:$S$2085=0)))&gt;0,"SALONES UNIDOS",IF(SUMPRODUCT((AS451=$AS$7:$AS$2085)*(AI451=$AI$7:$AI$2085)*((AO451&lt;$AP$7:$AP$2085)*(AP451&gt;$AO$7:$AO$2085))*(ROW($AS$7:$AS$2085)&lt;&gt;ROW(AS451)))&gt;0,"Cruzado","Sin cruce")))</f>
        <v>Sin cruce</v>
      </c>
    </row>
    <row r="452" spans="1:46" ht="15.6" customHeight="1">
      <c r="A452" s="118"/>
      <c r="B452" s="118"/>
      <c r="C452" s="496" t="s">
        <v>572</v>
      </c>
      <c r="D452" s="479" t="s">
        <v>828</v>
      </c>
      <c r="E452" s="479">
        <v>20261</v>
      </c>
      <c r="F452" s="503" t="s">
        <v>38</v>
      </c>
      <c r="G452" s="497" t="s">
        <v>80</v>
      </c>
      <c r="H452" s="503" t="s">
        <v>90</v>
      </c>
      <c r="I452" s="503">
        <v>5</v>
      </c>
      <c r="J452" s="503" t="s">
        <v>51</v>
      </c>
      <c r="K452" s="503" t="s">
        <v>51</v>
      </c>
      <c r="L452" s="499" t="s">
        <v>883</v>
      </c>
      <c r="M452" s="535" t="s">
        <v>884</v>
      </c>
      <c r="N452" s="15" t="s">
        <v>830</v>
      </c>
      <c r="O452" s="15" t="s">
        <v>831</v>
      </c>
      <c r="P452" s="503" t="s">
        <v>579</v>
      </c>
      <c r="Q452" s="15">
        <v>3</v>
      </c>
      <c r="R452" s="15">
        <v>0</v>
      </c>
      <c r="S452" s="479">
        <v>3</v>
      </c>
      <c r="T452" s="15">
        <v>4</v>
      </c>
      <c r="U452" s="471"/>
      <c r="V452" s="550">
        <v>25</v>
      </c>
      <c r="W452" s="497">
        <v>43429701</v>
      </c>
      <c r="X452" s="566" t="s">
        <v>252</v>
      </c>
      <c r="Y452" s="15" t="s">
        <v>579</v>
      </c>
      <c r="Z452" s="15"/>
      <c r="AA452" s="15"/>
      <c r="AB452" s="15"/>
      <c r="AC452" s="15" t="s">
        <v>850</v>
      </c>
      <c r="AD452" s="15"/>
      <c r="AE452" s="479"/>
      <c r="AF452" s="497"/>
      <c r="AG452" s="497"/>
      <c r="AH452" s="497" t="s">
        <v>582</v>
      </c>
      <c r="AI452" s="15">
        <v>2</v>
      </c>
      <c r="AJ452" s="15">
        <v>16</v>
      </c>
      <c r="AK452" s="15">
        <v>50</v>
      </c>
      <c r="AL452" s="15">
        <v>19</v>
      </c>
      <c r="AM452" s="15">
        <v>20</v>
      </c>
      <c r="AN452" s="490">
        <f>IF(AJ452="",S452,ROUND(((((AL452/24)+(AM452/1440))-((AJ452/24)+(AK452/1440)))*1440/50),5))</f>
        <v>3</v>
      </c>
      <c r="AO452" s="491">
        <f>AJ452/24+AK452/1440</f>
        <v>0.70138888888888884</v>
      </c>
      <c r="AP452" s="491">
        <f>AL452/24+AM452/1440</f>
        <v>0.80555555555555547</v>
      </c>
      <c r="AQ452" s="23" t="str" cm="1">
        <f t="array" ref="AQ452">IF(X452="","",IF(SUMPRODUCT((X452=$X$7:$X$2085)*(AI452=$AI$7:$AI$2085)*(AO452=$AO$7:$AO$2085)*(AP452=$AP$7:$AP$2085)*(ROW($X$7:$X$2085)&lt;&gt;ROW(X452))*((S452=0)*($S$7:$S$2085&gt;0)+(S452&gt;0)*($S$7:$S$2085=0)))&gt;0,"SALONES UNIDOS",IF(SUMPRODUCT((X452=$X$7:$X$2085)*(AI452=$AI$7:$AI$2085)*((AO452&lt;$AP$7:$AP$2085)*(AP452&gt;$AO$7:$AO$2085))*(ROW($X$7:$X$2085)&lt;&gt;ROW(X452)))&gt;0,"Cruzado","Sin cruce")))</f>
        <v>Sin cruce</v>
      </c>
      <c r="AR452" s="23" t="str" cm="1">
        <f t="array" ref="AR452">IF(AE452="","",IF(SUMPRODUCT((AE452=$AE$7:$AE$2085)*(AI452=$AI$7:$AI$2085)*(AO452=$AO$7:$AO$2085)*(AP452=$AP$7:$AP$2085)*(ROW($AE$7:$AE$2085)&lt;&gt;ROW(AE452))*((S452=0)*($S$7:$S$2085&gt;0)+(S452&gt;0)*($S$7:$S$2085=0)))&gt;0,"SALONES UNIDOS",IF(SUMPRODUCT((AE452=$AE$7:$AE$2085)*(AI452=$AI$7:$AI$2085)*((AO452&lt;$AP$7:$AP$2085)*(AP452&gt;$AO$7:$AO$2085))*(ROW($AE$7:$AE$2085)&lt;&gt;ROW(AE452)))&gt;0,"Cruzado","Sin cruce")))</f>
        <v/>
      </c>
      <c r="AS452" s="94" t="str">
        <f t="shared" si="7"/>
        <v>PS5FILIALB</v>
      </c>
      <c r="AT452" s="94" t="str" cm="1">
        <f t="array" ref="AT452">IF(AS452="","",IF(SUMPRODUCT((AS452=$AS$7:$AS$2085)*(AI452=$AI$7:$AI$2085)*(AO452=$AO$7:$AO$2085)*(AP452=$AP$7:$AP$2085)*(ROW($AS$7:$AS$2085)&lt;&gt;ROW(AS452))*((S452=0)*($S$7:$S$2085&gt;0)+(S452&gt;0)*($S$7:$S$2085=0)))&gt;0,"SALONES UNIDOS",IF(SUMPRODUCT((AS452=$AS$7:$AS$2085)*(AI452=$AI$7:$AI$2085)*((AO452&lt;$AP$7:$AP$2085)*(AP452&gt;$AO$7:$AO$2085))*(ROW($AS$7:$AS$2085)&lt;&gt;ROW(AS452)))&gt;0,"Cruzado","Sin cruce")))</f>
        <v>Sin cruce</v>
      </c>
    </row>
    <row r="453" spans="1:46" ht="15.6" customHeight="1">
      <c r="A453" s="9"/>
      <c r="B453" s="9"/>
      <c r="C453" s="496" t="s">
        <v>572</v>
      </c>
      <c r="D453" s="479" t="s">
        <v>828</v>
      </c>
      <c r="E453" s="479">
        <v>20261</v>
      </c>
      <c r="F453" s="503" t="s">
        <v>38</v>
      </c>
      <c r="G453" s="497" t="s">
        <v>80</v>
      </c>
      <c r="H453" s="503" t="s">
        <v>90</v>
      </c>
      <c r="I453" s="503">
        <v>5</v>
      </c>
      <c r="J453" s="503" t="s">
        <v>597</v>
      </c>
      <c r="K453" s="503" t="s">
        <v>51</v>
      </c>
      <c r="L453" s="499" t="s">
        <v>883</v>
      </c>
      <c r="M453" s="535" t="s">
        <v>884</v>
      </c>
      <c r="N453" s="15" t="s">
        <v>830</v>
      </c>
      <c r="O453" s="15" t="s">
        <v>831</v>
      </c>
      <c r="P453" s="503" t="s">
        <v>579</v>
      </c>
      <c r="Q453" s="15">
        <v>0</v>
      </c>
      <c r="R453" s="15">
        <v>2</v>
      </c>
      <c r="S453" s="479">
        <v>2</v>
      </c>
      <c r="T453" s="15">
        <v>4</v>
      </c>
      <c r="U453" s="471"/>
      <c r="V453" s="550">
        <v>15</v>
      </c>
      <c r="W453" s="497">
        <v>43429701</v>
      </c>
      <c r="X453" s="566" t="s">
        <v>252</v>
      </c>
      <c r="Y453" s="15" t="s">
        <v>579</v>
      </c>
      <c r="Z453" s="15"/>
      <c r="AA453" s="15"/>
      <c r="AB453" s="15"/>
      <c r="AC453" s="493"/>
      <c r="AD453" s="15"/>
      <c r="AE453" s="15" t="s">
        <v>859</v>
      </c>
      <c r="AF453" s="497"/>
      <c r="AG453" s="497"/>
      <c r="AH453" s="497" t="s">
        <v>100</v>
      </c>
      <c r="AI453" s="15">
        <v>2</v>
      </c>
      <c r="AJ453" s="15">
        <v>19</v>
      </c>
      <c r="AK453" s="15">
        <v>20</v>
      </c>
      <c r="AL453" s="15">
        <v>21</v>
      </c>
      <c r="AM453" s="15">
        <v>0</v>
      </c>
      <c r="AN453" s="490">
        <f>IF(AJ453="",S453,ROUND(((((AL453/24)+(AM453/1440))-((AJ453/24)+(AK453/1440)))*1440/50),5))</f>
        <v>2</v>
      </c>
      <c r="AO453" s="491">
        <f>AJ453/24+AK453/1440</f>
        <v>0.80555555555555547</v>
      </c>
      <c r="AP453" s="491">
        <f>AL453/24+AM453/1440</f>
        <v>0.875</v>
      </c>
      <c r="AQ453" s="23" t="str" cm="1">
        <f t="array" ref="AQ453">IF(X453="","",IF(SUMPRODUCT((X453=$X$7:$X$2085)*(AI453=$AI$7:$AI$2085)*(AO453=$AO$7:$AO$2085)*(AP453=$AP$7:$AP$2085)*(ROW($X$7:$X$2085)&lt;&gt;ROW(X453))*((S453=0)*($S$7:$S$2085&gt;0)+(S453&gt;0)*($S$7:$S$2085=0)))&gt;0,"SALONES UNIDOS",IF(SUMPRODUCT((X453=$X$7:$X$2085)*(AI453=$AI$7:$AI$2085)*((AO453&lt;$AP$7:$AP$2085)*(AP453&gt;$AO$7:$AO$2085))*(ROW($X$7:$X$2085)&lt;&gt;ROW(X453)))&gt;0,"Cruzado","Sin cruce")))</f>
        <v>Sin cruce</v>
      </c>
      <c r="AR453" s="23" t="str" cm="1">
        <f t="array" ref="AR453">IF(AE453="","",IF(SUMPRODUCT((AE453=$AE$7:$AE$2085)*(AI453=$AI$7:$AI$2085)*(AO453=$AO$7:$AO$2085)*(AP453=$AP$7:$AP$2085)*(ROW($AE$7:$AE$2085)&lt;&gt;ROW(AE453))*((S453=0)*($S$7:$S$2085&gt;0)+(S453&gt;0)*($S$7:$S$2085=0)))&gt;0,"SALONES UNIDOS",IF(SUMPRODUCT((AE453=$AE$7:$AE$2085)*(AI453=$AI$7:$AI$2085)*((AO453&lt;$AP$7:$AP$2085)*(AP453&gt;$AO$7:$AO$2085))*(ROW($AE$7:$AE$2085)&lt;&gt;ROW(AE453)))&gt;0,"Cruzado","Sin cruce")))</f>
        <v>Sin cruce</v>
      </c>
      <c r="AS453" s="94" t="str">
        <f t="shared" si="7"/>
        <v>PS5FILIALB</v>
      </c>
      <c r="AT453" s="94" t="str" cm="1">
        <f t="array" ref="AT453">IF(AS453="","",IF(SUMPRODUCT((AS453=$AS$7:$AS$2085)*(AI453=$AI$7:$AI$2085)*(AO453=$AO$7:$AO$2085)*(AP453=$AP$7:$AP$2085)*(ROW($AS$7:$AS$2085)&lt;&gt;ROW(AS453))*((S453=0)*($S$7:$S$2085&gt;0)+(S453&gt;0)*($S$7:$S$2085=0)))&gt;0,"SALONES UNIDOS",IF(SUMPRODUCT((AS453=$AS$7:$AS$2085)*(AI453=$AI$7:$AI$2085)*((AO453&lt;$AP$7:$AP$2085)*(AP453&gt;$AO$7:$AO$2085))*(ROW($AS$7:$AS$2085)&lt;&gt;ROW(AS453)))&gt;0,"Cruzado","Sin cruce")))</f>
        <v>Sin cruce</v>
      </c>
    </row>
    <row r="454" spans="1:46" ht="15.6" customHeight="1">
      <c r="C454" s="496" t="s">
        <v>572</v>
      </c>
      <c r="D454" s="479" t="s">
        <v>828</v>
      </c>
      <c r="E454" s="479">
        <v>20261</v>
      </c>
      <c r="F454" s="503" t="s">
        <v>38</v>
      </c>
      <c r="G454" s="497" t="s">
        <v>80</v>
      </c>
      <c r="H454" s="503" t="s">
        <v>90</v>
      </c>
      <c r="I454" s="503">
        <v>5</v>
      </c>
      <c r="J454" s="503" t="s">
        <v>598</v>
      </c>
      <c r="K454" s="503" t="s">
        <v>51</v>
      </c>
      <c r="L454" s="499" t="s">
        <v>883</v>
      </c>
      <c r="M454" s="535" t="s">
        <v>884</v>
      </c>
      <c r="N454" s="15" t="s">
        <v>830</v>
      </c>
      <c r="O454" s="15" t="s">
        <v>831</v>
      </c>
      <c r="P454" s="503" t="s">
        <v>579</v>
      </c>
      <c r="Q454" s="15">
        <v>0</v>
      </c>
      <c r="R454" s="15">
        <v>2</v>
      </c>
      <c r="S454" s="479">
        <v>2</v>
      </c>
      <c r="T454" s="15">
        <v>4</v>
      </c>
      <c r="U454" s="471"/>
      <c r="V454" s="550">
        <v>15</v>
      </c>
      <c r="W454" s="497">
        <v>43429701</v>
      </c>
      <c r="X454" s="566" t="s">
        <v>252</v>
      </c>
      <c r="Y454" s="15" t="s">
        <v>579</v>
      </c>
      <c r="Z454" s="15"/>
      <c r="AA454" s="15"/>
      <c r="AB454" s="15"/>
      <c r="AC454" s="493"/>
      <c r="AD454" s="15"/>
      <c r="AE454" s="15" t="s">
        <v>859</v>
      </c>
      <c r="AF454" s="497"/>
      <c r="AG454" s="497"/>
      <c r="AH454" s="497" t="s">
        <v>100</v>
      </c>
      <c r="AI454" s="15">
        <v>2</v>
      </c>
      <c r="AJ454" s="15">
        <v>21</v>
      </c>
      <c r="AK454" s="15">
        <v>0</v>
      </c>
      <c r="AL454" s="15">
        <v>22</v>
      </c>
      <c r="AM454" s="15">
        <v>40</v>
      </c>
      <c r="AN454" s="490">
        <f>IF(AJ454="",S454,ROUND(((((AL454/24)+(AM454/1440))-((AJ454/24)+(AK454/1440)))*1440/50),5))</f>
        <v>2</v>
      </c>
      <c r="AO454" s="491">
        <f>AJ454/24+AK454/1440</f>
        <v>0.875</v>
      </c>
      <c r="AP454" s="491">
        <f>AL454/24+AM454/1440</f>
        <v>0.94444444444444442</v>
      </c>
      <c r="AQ454" s="23" t="str" cm="1">
        <f t="array" ref="AQ454">IF(X454="","",IF(SUMPRODUCT((X454=$X$7:$X$2085)*(AI454=$AI$7:$AI$2085)*(AO454=$AO$7:$AO$2085)*(AP454=$AP$7:$AP$2085)*(ROW($X$7:$X$2085)&lt;&gt;ROW(X454))*((S454=0)*($S$7:$S$2085&gt;0)+(S454&gt;0)*($S$7:$S$2085=0)))&gt;0,"SALONES UNIDOS",IF(SUMPRODUCT((X454=$X$7:$X$2085)*(AI454=$AI$7:$AI$2085)*((AO454&lt;$AP$7:$AP$2085)*(AP454&gt;$AO$7:$AO$2085))*(ROW($X$7:$X$2085)&lt;&gt;ROW(X454)))&gt;0,"Cruzado","Sin cruce")))</f>
        <v>Sin cruce</v>
      </c>
      <c r="AR454" s="23" t="str" cm="1">
        <f t="array" ref="AR454">IF(AE454="","",IF(SUMPRODUCT((AE454=$AE$7:$AE$2085)*(AI454=$AI$7:$AI$2085)*(AO454=$AO$7:$AO$2085)*(AP454=$AP$7:$AP$2085)*(ROW($AE$7:$AE$2085)&lt;&gt;ROW(AE454))*((S454=0)*($S$7:$S$2085&gt;0)+(S454&gt;0)*($S$7:$S$2085=0)))&gt;0,"SALONES UNIDOS",IF(SUMPRODUCT((AE454=$AE$7:$AE$2085)*(AI454=$AI$7:$AI$2085)*((AO454&lt;$AP$7:$AP$2085)*(AP454&gt;$AO$7:$AO$2085))*(ROW($AE$7:$AE$2085)&lt;&gt;ROW(AE454)))&gt;0,"Cruzado","Sin cruce")))</f>
        <v>Sin cruce</v>
      </c>
      <c r="AS454" s="94" t="str">
        <f t="shared" si="7"/>
        <v>PS5FILIALB</v>
      </c>
      <c r="AT454" s="94" t="str" cm="1">
        <f t="array" ref="AT454">IF(AS454="","",IF(SUMPRODUCT((AS454=$AS$7:$AS$2085)*(AI454=$AI$7:$AI$2085)*(AO454=$AO$7:$AO$2085)*(AP454=$AP$7:$AP$2085)*(ROW($AS$7:$AS$2085)&lt;&gt;ROW(AS454))*((S454=0)*($S$7:$S$2085&gt;0)+(S454&gt;0)*($S$7:$S$2085=0)))&gt;0,"SALONES UNIDOS",IF(SUMPRODUCT((AS454=$AS$7:$AS$2085)*(AI454=$AI$7:$AI$2085)*((AO454&lt;$AP$7:$AP$2085)*(AP454&gt;$AO$7:$AO$2085))*(ROW($AS$7:$AS$2085)&lt;&gt;ROW(AS454)))&gt;0,"Cruzado","Sin cruce")))</f>
        <v>Sin cruce</v>
      </c>
    </row>
    <row r="455" spans="1:46" ht="15.6" hidden="1" customHeight="1">
      <c r="C455" s="496" t="s">
        <v>572</v>
      </c>
      <c r="D455" s="479" t="s">
        <v>828</v>
      </c>
      <c r="E455" s="479">
        <v>20261</v>
      </c>
      <c r="F455" s="503" t="s">
        <v>38</v>
      </c>
      <c r="G455" s="497" t="s">
        <v>80</v>
      </c>
      <c r="H455" s="503" t="s">
        <v>90</v>
      </c>
      <c r="I455" s="503">
        <v>5</v>
      </c>
      <c r="J455" s="503" t="s">
        <v>51</v>
      </c>
      <c r="K455" s="503" t="s">
        <v>51</v>
      </c>
      <c r="L455" s="499" t="s">
        <v>885</v>
      </c>
      <c r="M455" s="535" t="s">
        <v>886</v>
      </c>
      <c r="N455" s="15" t="s">
        <v>637</v>
      </c>
      <c r="O455" s="15" t="s">
        <v>831</v>
      </c>
      <c r="P455" s="503" t="s">
        <v>624</v>
      </c>
      <c r="Q455" s="15">
        <v>2</v>
      </c>
      <c r="R455" s="15">
        <v>2</v>
      </c>
      <c r="S455" s="479">
        <v>4</v>
      </c>
      <c r="T455" s="15">
        <v>3</v>
      </c>
      <c r="U455" s="471"/>
      <c r="V455" s="550">
        <v>25</v>
      </c>
      <c r="W455" s="497">
        <v>40078328</v>
      </c>
      <c r="X455" s="566" t="s">
        <v>338</v>
      </c>
      <c r="Y455" s="15" t="s">
        <v>624</v>
      </c>
      <c r="Z455" s="15"/>
      <c r="AA455" s="15"/>
      <c r="AB455" s="15"/>
      <c r="AC455" s="493"/>
      <c r="AD455" s="15"/>
      <c r="AE455" s="479"/>
      <c r="AF455" s="497"/>
      <c r="AG455" s="497"/>
      <c r="AH455" s="497" t="s">
        <v>203</v>
      </c>
      <c r="AI455" s="15">
        <v>4</v>
      </c>
      <c r="AJ455" s="15">
        <v>20</v>
      </c>
      <c r="AK455" s="15">
        <v>10</v>
      </c>
      <c r="AL455" s="15">
        <v>23</v>
      </c>
      <c r="AM455" s="15">
        <v>30</v>
      </c>
      <c r="AN455" s="490">
        <f>IF(AJ455="",S455,ROUND(((((AL455/24)+(AM455/1440))-((AJ455/24)+(AK455/1440)))*1440/50),5))</f>
        <v>4</v>
      </c>
      <c r="AO455" s="491">
        <f>AJ455/24+AK455/1440</f>
        <v>0.84027777777777779</v>
      </c>
      <c r="AP455" s="491">
        <f>AL455/24+AM455/1440</f>
        <v>0.97916666666666674</v>
      </c>
      <c r="AQ455" s="23" t="str" cm="1">
        <f t="array" ref="AQ455">IF(X455="","",IF(SUMPRODUCT((X455=$X$7:$X$2085)*(AI455=$AI$7:$AI$2085)*(AO455=$AO$7:$AO$2085)*(AP455=$AP$7:$AP$2085)*(ROW($X$7:$X$2085)&lt;&gt;ROW(X455))*((S455=0)*($S$7:$S$2085&gt;0)+(S455&gt;0)*($S$7:$S$2085=0)))&gt;0,"SALONES UNIDOS",IF(SUMPRODUCT((X455=$X$7:$X$2085)*(AI455=$AI$7:$AI$2085)*((AO455&lt;$AP$7:$AP$2085)*(AP455&gt;$AO$7:$AO$2085))*(ROW($X$7:$X$2085)&lt;&gt;ROW(X455)))&gt;0,"Cruzado","Sin cruce")))</f>
        <v>Sin cruce</v>
      </c>
      <c r="AR455" s="23" t="str" cm="1">
        <f t="array" ref="AR455">IF(AE455="","",IF(SUMPRODUCT((AE455=$AE$7:$AE$2085)*(AI455=$AI$7:$AI$2085)*(AO455=$AO$7:$AO$2085)*(AP455=$AP$7:$AP$2085)*(ROW($AE$7:$AE$2085)&lt;&gt;ROW(AE455))*((S455=0)*($S$7:$S$2085&gt;0)+(S455&gt;0)*($S$7:$S$2085=0)))&gt;0,"SALONES UNIDOS",IF(SUMPRODUCT((AE455=$AE$7:$AE$2085)*(AI455=$AI$7:$AI$2085)*((AO455&lt;$AP$7:$AP$2085)*(AP455&gt;$AO$7:$AO$2085))*(ROW($AE$7:$AE$2085)&lt;&gt;ROW(AE455)))&gt;0,"Cruzado","Sin cruce")))</f>
        <v/>
      </c>
      <c r="AS455" s="94" t="str">
        <f t="shared" si="7"/>
        <v>PS5FILIALB</v>
      </c>
      <c r="AT455" s="94" t="str" cm="1">
        <f t="array" ref="AT455">IF(AS455="","",IF(SUMPRODUCT((AS455=$AS$7:$AS$2085)*(AI455=$AI$7:$AI$2085)*(AO455=$AO$7:$AO$2085)*(AP455=$AP$7:$AP$2085)*(ROW($AS$7:$AS$2085)&lt;&gt;ROW(AS455))*((S455=0)*($S$7:$S$2085&gt;0)+(S455&gt;0)*($S$7:$S$2085=0)))&gt;0,"SALONES UNIDOS",IF(SUMPRODUCT((AS455=$AS$7:$AS$2085)*(AI455=$AI$7:$AI$2085)*((AO455&lt;$AP$7:$AP$2085)*(AP455&gt;$AO$7:$AO$2085))*(ROW($AS$7:$AS$2085)&lt;&gt;ROW(AS455)))&gt;0,"Cruzado","Sin cruce")))</f>
        <v>Sin cruce</v>
      </c>
    </row>
    <row r="456" spans="1:46" ht="15.6" hidden="1" customHeight="1">
      <c r="C456" s="496" t="s">
        <v>572</v>
      </c>
      <c r="D456" s="479" t="s">
        <v>828</v>
      </c>
      <c r="E456" s="479">
        <v>20261</v>
      </c>
      <c r="F456" s="503" t="s">
        <v>38</v>
      </c>
      <c r="G456" s="497" t="s">
        <v>80</v>
      </c>
      <c r="H456" s="503" t="s">
        <v>90</v>
      </c>
      <c r="I456" s="503">
        <v>5</v>
      </c>
      <c r="J456" s="503" t="s">
        <v>51</v>
      </c>
      <c r="K456" s="503" t="s">
        <v>51</v>
      </c>
      <c r="L456" s="499" t="s">
        <v>887</v>
      </c>
      <c r="M456" s="535" t="s">
        <v>888</v>
      </c>
      <c r="N456" s="15" t="s">
        <v>637</v>
      </c>
      <c r="O456" s="15" t="s">
        <v>831</v>
      </c>
      <c r="P456" s="503" t="s">
        <v>579</v>
      </c>
      <c r="Q456" s="15">
        <v>2</v>
      </c>
      <c r="R456" s="15">
        <v>2</v>
      </c>
      <c r="S456" s="479">
        <v>4</v>
      </c>
      <c r="T456" s="15">
        <v>3</v>
      </c>
      <c r="U456" s="471"/>
      <c r="V456" s="550">
        <v>25</v>
      </c>
      <c r="W456" s="497">
        <v>70271781</v>
      </c>
      <c r="X456" s="566" t="s">
        <v>287</v>
      </c>
      <c r="Y456" s="15" t="s">
        <v>579</v>
      </c>
      <c r="Z456" s="15"/>
      <c r="AA456" s="15"/>
      <c r="AB456" s="15"/>
      <c r="AC456" s="15" t="s">
        <v>850</v>
      </c>
      <c r="AD456" s="15"/>
      <c r="AE456" s="479"/>
      <c r="AF456" s="497"/>
      <c r="AG456" s="497"/>
      <c r="AH456" s="497" t="s">
        <v>203</v>
      </c>
      <c r="AI456" s="15">
        <v>3</v>
      </c>
      <c r="AJ456" s="15">
        <v>17</v>
      </c>
      <c r="AK456" s="15">
        <v>40</v>
      </c>
      <c r="AL456" s="15">
        <v>21</v>
      </c>
      <c r="AM456" s="15">
        <v>0</v>
      </c>
      <c r="AN456" s="490">
        <f>IF(AJ456="",S456,ROUND(((((AL456/24)+(AM456/1440))-((AJ456/24)+(AK456/1440)))*1440/50),5))</f>
        <v>4</v>
      </c>
      <c r="AO456" s="491">
        <f>AJ456/24+AK456/1440</f>
        <v>0.73611111111111116</v>
      </c>
      <c r="AP456" s="491">
        <f>AL456/24+AM456/1440</f>
        <v>0.875</v>
      </c>
      <c r="AQ456" s="23" t="str" cm="1">
        <f t="array" ref="AQ456">IF(X456="","",IF(SUMPRODUCT((X456=$X$7:$X$2085)*(AI456=$AI$7:$AI$2085)*(AO456=$AO$7:$AO$2085)*(AP456=$AP$7:$AP$2085)*(ROW($X$7:$X$2085)&lt;&gt;ROW(X456))*((S456=0)*($S$7:$S$2085&gt;0)+(S456&gt;0)*($S$7:$S$2085=0)))&gt;0,"SALONES UNIDOS",IF(SUMPRODUCT((X456=$X$7:$X$2085)*(AI456=$AI$7:$AI$2085)*((AO456&lt;$AP$7:$AP$2085)*(AP456&gt;$AO$7:$AO$2085))*(ROW($X$7:$X$2085)&lt;&gt;ROW(X456)))&gt;0,"Cruzado","Sin cruce")))</f>
        <v>Sin cruce</v>
      </c>
      <c r="AR456" s="23" t="str" cm="1">
        <f t="array" ref="AR456">IF(AE456="","",IF(SUMPRODUCT((AE456=$AE$7:$AE$2085)*(AI456=$AI$7:$AI$2085)*(AO456=$AO$7:$AO$2085)*(AP456=$AP$7:$AP$2085)*(ROW($AE$7:$AE$2085)&lt;&gt;ROW(AE456))*((S456=0)*($S$7:$S$2085&gt;0)+(S456&gt;0)*($S$7:$S$2085=0)))&gt;0,"SALONES UNIDOS",IF(SUMPRODUCT((AE456=$AE$7:$AE$2085)*(AI456=$AI$7:$AI$2085)*((AO456&lt;$AP$7:$AP$2085)*(AP456&gt;$AO$7:$AO$2085))*(ROW($AE$7:$AE$2085)&lt;&gt;ROW(AE456)))&gt;0,"Cruzado","Sin cruce")))</f>
        <v/>
      </c>
      <c r="AS456" s="94" t="str">
        <f t="shared" si="7"/>
        <v>PS5FILIALB</v>
      </c>
      <c r="AT456" s="94" t="str" cm="1">
        <f t="array" ref="AT456">IF(AS456="","",IF(SUMPRODUCT((AS456=$AS$7:$AS$2085)*(AI456=$AI$7:$AI$2085)*(AO456=$AO$7:$AO$2085)*(AP456=$AP$7:$AP$2085)*(ROW($AS$7:$AS$2085)&lt;&gt;ROW(AS456))*((S456=0)*($S$7:$S$2085&gt;0)+(S456&gt;0)*($S$7:$S$2085=0)))&gt;0,"SALONES UNIDOS",IF(SUMPRODUCT((AS456=$AS$7:$AS$2085)*(AI456=$AI$7:$AI$2085)*((AO456&lt;$AP$7:$AP$2085)*(AP456&gt;$AO$7:$AO$2085))*(ROW($AS$7:$AS$2085)&lt;&gt;ROW(AS456)))&gt;0,"Cruzado","Sin cruce")))</f>
        <v>Sin cruce</v>
      </c>
    </row>
    <row r="457" spans="1:46" ht="15.6" hidden="1" customHeight="1">
      <c r="C457" s="496" t="s">
        <v>572</v>
      </c>
      <c r="D457" s="479" t="s">
        <v>828</v>
      </c>
      <c r="E457" s="479">
        <v>20261</v>
      </c>
      <c r="F457" s="503" t="s">
        <v>38</v>
      </c>
      <c r="G457" s="497" t="s">
        <v>80</v>
      </c>
      <c r="H457" s="503" t="s">
        <v>90</v>
      </c>
      <c r="I457" s="503">
        <v>6</v>
      </c>
      <c r="J457" s="503" t="s">
        <v>41</v>
      </c>
      <c r="K457" s="503" t="s">
        <v>41</v>
      </c>
      <c r="L457" s="499" t="s">
        <v>889</v>
      </c>
      <c r="M457" s="535" t="s">
        <v>890</v>
      </c>
      <c r="N457" s="15" t="s">
        <v>637</v>
      </c>
      <c r="O457" s="15" t="s">
        <v>831</v>
      </c>
      <c r="P457" s="503" t="s">
        <v>579</v>
      </c>
      <c r="Q457" s="15">
        <v>2</v>
      </c>
      <c r="R457" s="15">
        <v>0</v>
      </c>
      <c r="S457" s="479">
        <v>2</v>
      </c>
      <c r="T457" s="15">
        <v>3</v>
      </c>
      <c r="U457" s="471"/>
      <c r="V457" s="550">
        <v>25</v>
      </c>
      <c r="W457" s="497">
        <v>21541361</v>
      </c>
      <c r="X457" s="566" t="s">
        <v>294</v>
      </c>
      <c r="Y457" s="15" t="s">
        <v>579</v>
      </c>
      <c r="Z457" s="15"/>
      <c r="AA457" s="15"/>
      <c r="AB457" s="15"/>
      <c r="AC457" s="15" t="s">
        <v>850</v>
      </c>
      <c r="AD457" s="15"/>
      <c r="AE457" s="479"/>
      <c r="AF457" s="497"/>
      <c r="AG457" s="497"/>
      <c r="AH457" s="497" t="s">
        <v>582</v>
      </c>
      <c r="AI457" s="15">
        <v>6</v>
      </c>
      <c r="AJ457" s="15">
        <v>12</v>
      </c>
      <c r="AK457" s="15">
        <v>40</v>
      </c>
      <c r="AL457" s="15">
        <v>14</v>
      </c>
      <c r="AM457" s="15">
        <v>20</v>
      </c>
      <c r="AN457" s="490">
        <f>IF(AJ457="",S457,ROUND(((((AL457/24)+(AM457/1440))-((AJ457/24)+(AK457/1440)))*1440/50),5))</f>
        <v>2</v>
      </c>
      <c r="AO457" s="491">
        <f>AJ457/24+AK457/1440</f>
        <v>0.52777777777777779</v>
      </c>
      <c r="AP457" s="491">
        <f>AL457/24+AM457/1440</f>
        <v>0.59722222222222221</v>
      </c>
      <c r="AQ457" s="23" t="str" cm="1">
        <f t="array" ref="AQ457">IF(X457="","",IF(SUMPRODUCT((X457=$X$7:$X$2085)*(AI457=$AI$7:$AI$2085)*(AO457=$AO$7:$AO$2085)*(AP457=$AP$7:$AP$2085)*(ROW($X$7:$X$2085)&lt;&gt;ROW(X457))*((S457=0)*($S$7:$S$2085&gt;0)+(S457&gt;0)*($S$7:$S$2085=0)))&gt;0,"SALONES UNIDOS",IF(SUMPRODUCT((X457=$X$7:$X$2085)*(AI457=$AI$7:$AI$2085)*((AO457&lt;$AP$7:$AP$2085)*(AP457&gt;$AO$7:$AO$2085))*(ROW($X$7:$X$2085)&lt;&gt;ROW(X457)))&gt;0,"Cruzado","Sin cruce")))</f>
        <v>Sin cruce</v>
      </c>
      <c r="AR457" s="23" t="str" cm="1">
        <f t="array" ref="AR457">IF(AE457="","",IF(SUMPRODUCT((AE457=$AE$7:$AE$2085)*(AI457=$AI$7:$AI$2085)*(AO457=$AO$7:$AO$2085)*(AP457=$AP$7:$AP$2085)*(ROW($AE$7:$AE$2085)&lt;&gt;ROW(AE457))*((S457=0)*($S$7:$S$2085&gt;0)+(S457&gt;0)*($S$7:$S$2085=0)))&gt;0,"SALONES UNIDOS",IF(SUMPRODUCT((AE457=$AE$7:$AE$2085)*(AI457=$AI$7:$AI$2085)*((AO457&lt;$AP$7:$AP$2085)*(AP457&gt;$AO$7:$AO$2085))*(ROW($AE$7:$AE$2085)&lt;&gt;ROW(AE457)))&gt;0,"Cruzado","Sin cruce")))</f>
        <v/>
      </c>
      <c r="AS457" s="94" t="str">
        <f t="shared" ref="AS457:AS520" si="8">TRIM(CONCATENATE(H457,I457,F457,K457))</f>
        <v>PS6FILIALA</v>
      </c>
      <c r="AT457" s="94" t="str" cm="1">
        <f t="array" ref="AT457">IF(AS457="","",IF(SUMPRODUCT((AS457=$AS$7:$AS$2085)*(AI457=$AI$7:$AI$2085)*(AO457=$AO$7:$AO$2085)*(AP457=$AP$7:$AP$2085)*(ROW($AS$7:$AS$2085)&lt;&gt;ROW(AS457))*((S457=0)*($S$7:$S$2085&gt;0)+(S457&gt;0)*($S$7:$S$2085=0)))&gt;0,"SALONES UNIDOS",IF(SUMPRODUCT((AS457=$AS$7:$AS$2085)*(AI457=$AI$7:$AI$2085)*((AO457&lt;$AP$7:$AP$2085)*(AP457&gt;$AO$7:$AO$2085))*(ROW($AS$7:$AS$2085)&lt;&gt;ROW(AS457)))&gt;0,"Cruzado","Sin cruce")))</f>
        <v>Sin cruce</v>
      </c>
    </row>
    <row r="458" spans="1:46" ht="15.6" hidden="1" customHeight="1">
      <c r="C458" s="496" t="s">
        <v>572</v>
      </c>
      <c r="D458" s="479" t="s">
        <v>828</v>
      </c>
      <c r="E458" s="479">
        <v>20261</v>
      </c>
      <c r="F458" s="503" t="s">
        <v>38</v>
      </c>
      <c r="G458" s="497" t="s">
        <v>80</v>
      </c>
      <c r="H458" s="503" t="s">
        <v>90</v>
      </c>
      <c r="I458" s="503">
        <v>6</v>
      </c>
      <c r="J458" s="503" t="s">
        <v>574</v>
      </c>
      <c r="K458" s="503" t="s">
        <v>41</v>
      </c>
      <c r="L458" s="499" t="s">
        <v>889</v>
      </c>
      <c r="M458" s="535" t="s">
        <v>890</v>
      </c>
      <c r="N458" s="15" t="s">
        <v>637</v>
      </c>
      <c r="O458" s="15" t="s">
        <v>831</v>
      </c>
      <c r="P458" s="503" t="s">
        <v>579</v>
      </c>
      <c r="Q458" s="15">
        <v>0</v>
      </c>
      <c r="R458" s="15">
        <v>2</v>
      </c>
      <c r="S458" s="479">
        <v>2</v>
      </c>
      <c r="T458" s="15">
        <v>3</v>
      </c>
      <c r="U458" s="471"/>
      <c r="V458" s="550">
        <v>15</v>
      </c>
      <c r="W458" s="497">
        <v>21541361</v>
      </c>
      <c r="X458" s="566" t="s">
        <v>294</v>
      </c>
      <c r="Y458" s="15" t="s">
        <v>579</v>
      </c>
      <c r="Z458" s="15"/>
      <c r="AA458" s="15"/>
      <c r="AB458" s="15"/>
      <c r="AC458" s="493"/>
      <c r="AD458" s="15"/>
      <c r="AE458" s="15" t="s">
        <v>859</v>
      </c>
      <c r="AF458" s="497"/>
      <c r="AG458" s="497"/>
      <c r="AH458" s="497" t="s">
        <v>100</v>
      </c>
      <c r="AI458" s="15">
        <v>6</v>
      </c>
      <c r="AJ458" s="15">
        <v>14</v>
      </c>
      <c r="AK458" s="15">
        <v>20</v>
      </c>
      <c r="AL458" s="15">
        <v>16</v>
      </c>
      <c r="AM458" s="15">
        <v>0</v>
      </c>
      <c r="AN458" s="490">
        <f>IF(AJ458="",S458,ROUND(((((AL458/24)+(AM458/1440))-((AJ458/24)+(AK458/1440)))*1440/50),5))</f>
        <v>2</v>
      </c>
      <c r="AO458" s="491">
        <f>AJ458/24+AK458/1440</f>
        <v>0.59722222222222221</v>
      </c>
      <c r="AP458" s="491">
        <f>AL458/24+AM458/1440</f>
        <v>0.66666666666666663</v>
      </c>
      <c r="AQ458" s="23" t="str" cm="1">
        <f t="array" ref="AQ458">IF(X458="","",IF(SUMPRODUCT((X458=$X$7:$X$2085)*(AI458=$AI$7:$AI$2085)*(AO458=$AO$7:$AO$2085)*(AP458=$AP$7:$AP$2085)*(ROW($X$7:$X$2085)&lt;&gt;ROW(X458))*((S458=0)*($S$7:$S$2085&gt;0)+(S458&gt;0)*($S$7:$S$2085=0)))&gt;0,"SALONES UNIDOS",IF(SUMPRODUCT((X458=$X$7:$X$2085)*(AI458=$AI$7:$AI$2085)*((AO458&lt;$AP$7:$AP$2085)*(AP458&gt;$AO$7:$AO$2085))*(ROW($X$7:$X$2085)&lt;&gt;ROW(X458)))&gt;0,"Cruzado","Sin cruce")))</f>
        <v>Sin cruce</v>
      </c>
      <c r="AR458" s="23" t="str" cm="1">
        <f t="array" ref="AR458">IF(AE458="","",IF(SUMPRODUCT((AE458=$AE$7:$AE$2085)*(AI458=$AI$7:$AI$2085)*(AO458=$AO$7:$AO$2085)*(AP458=$AP$7:$AP$2085)*(ROW($AE$7:$AE$2085)&lt;&gt;ROW(AE458))*((S458=0)*($S$7:$S$2085&gt;0)+(S458&gt;0)*($S$7:$S$2085=0)))&gt;0,"SALONES UNIDOS",IF(SUMPRODUCT((AE458=$AE$7:$AE$2085)*(AI458=$AI$7:$AI$2085)*((AO458&lt;$AP$7:$AP$2085)*(AP458&gt;$AO$7:$AO$2085))*(ROW($AE$7:$AE$2085)&lt;&gt;ROW(AE458)))&gt;0,"Cruzado","Sin cruce")))</f>
        <v>Sin cruce</v>
      </c>
      <c r="AS458" s="94" t="str">
        <f t="shared" si="8"/>
        <v>PS6FILIALA</v>
      </c>
      <c r="AT458" s="94" t="str" cm="1">
        <f t="array" ref="AT458">IF(AS458="","",IF(SUMPRODUCT((AS458=$AS$7:$AS$2085)*(AI458=$AI$7:$AI$2085)*(AO458=$AO$7:$AO$2085)*(AP458=$AP$7:$AP$2085)*(ROW($AS$7:$AS$2085)&lt;&gt;ROW(AS458))*((S458=0)*($S$7:$S$2085&gt;0)+(S458&gt;0)*($S$7:$S$2085=0)))&gt;0,"SALONES UNIDOS",IF(SUMPRODUCT((AS458=$AS$7:$AS$2085)*(AI458=$AI$7:$AI$2085)*((AO458&lt;$AP$7:$AP$2085)*(AP458&gt;$AO$7:$AO$2085))*(ROW($AS$7:$AS$2085)&lt;&gt;ROW(AS458)))&gt;0,"Cruzado","Sin cruce")))</f>
        <v>Sin cruce</v>
      </c>
    </row>
    <row r="459" spans="1:46" ht="15.6" hidden="1" customHeight="1">
      <c r="C459" s="496" t="s">
        <v>572</v>
      </c>
      <c r="D459" s="479" t="s">
        <v>828</v>
      </c>
      <c r="E459" s="479">
        <v>20261</v>
      </c>
      <c r="F459" s="503" t="s">
        <v>38</v>
      </c>
      <c r="G459" s="497" t="s">
        <v>80</v>
      </c>
      <c r="H459" s="503" t="s">
        <v>90</v>
      </c>
      <c r="I459" s="503">
        <v>6</v>
      </c>
      <c r="J459" s="503" t="s">
        <v>583</v>
      </c>
      <c r="K459" s="503" t="s">
        <v>41</v>
      </c>
      <c r="L459" s="499" t="s">
        <v>889</v>
      </c>
      <c r="M459" s="535" t="s">
        <v>890</v>
      </c>
      <c r="N459" s="15" t="s">
        <v>637</v>
      </c>
      <c r="O459" s="15" t="s">
        <v>831</v>
      </c>
      <c r="P459" s="503" t="s">
        <v>579</v>
      </c>
      <c r="Q459" s="15">
        <v>0</v>
      </c>
      <c r="R459" s="15">
        <v>2</v>
      </c>
      <c r="S459" s="479">
        <v>2</v>
      </c>
      <c r="T459" s="15">
        <v>3</v>
      </c>
      <c r="U459" s="471"/>
      <c r="V459" s="550">
        <v>15</v>
      </c>
      <c r="W459" s="497">
        <v>21541361</v>
      </c>
      <c r="X459" s="566" t="s">
        <v>294</v>
      </c>
      <c r="Y459" s="15" t="s">
        <v>579</v>
      </c>
      <c r="Z459" s="15"/>
      <c r="AA459" s="15"/>
      <c r="AB459" s="15"/>
      <c r="AC459" s="493"/>
      <c r="AD459" s="15"/>
      <c r="AE459" s="15" t="s">
        <v>859</v>
      </c>
      <c r="AF459" s="497"/>
      <c r="AG459" s="497"/>
      <c r="AH459" s="497" t="s">
        <v>100</v>
      </c>
      <c r="AI459" s="15">
        <v>6</v>
      </c>
      <c r="AJ459" s="15">
        <v>16</v>
      </c>
      <c r="AK459" s="15">
        <v>0</v>
      </c>
      <c r="AL459" s="15">
        <v>17</v>
      </c>
      <c r="AM459" s="15">
        <v>40</v>
      </c>
      <c r="AN459" s="490">
        <f>IF(AJ459="",S459,ROUND(((((AL459/24)+(AM459/1440))-((AJ459/24)+(AK459/1440)))*1440/50),5))</f>
        <v>2</v>
      </c>
      <c r="AO459" s="491">
        <f>AJ459/24+AK459/1440</f>
        <v>0.66666666666666663</v>
      </c>
      <c r="AP459" s="491">
        <f>AL459/24+AM459/1440</f>
        <v>0.73611111111111116</v>
      </c>
      <c r="AQ459" s="23" t="str" cm="1">
        <f t="array" ref="AQ459">IF(X459="","",IF(SUMPRODUCT((X459=$X$7:$X$2085)*(AI459=$AI$7:$AI$2085)*(AO459=$AO$7:$AO$2085)*(AP459=$AP$7:$AP$2085)*(ROW($X$7:$X$2085)&lt;&gt;ROW(X459))*((S459=0)*($S$7:$S$2085&gt;0)+(S459&gt;0)*($S$7:$S$2085=0)))&gt;0,"SALONES UNIDOS",IF(SUMPRODUCT((X459=$X$7:$X$2085)*(AI459=$AI$7:$AI$2085)*((AO459&lt;$AP$7:$AP$2085)*(AP459&gt;$AO$7:$AO$2085))*(ROW($X$7:$X$2085)&lt;&gt;ROW(X459)))&gt;0,"Cruzado","Sin cruce")))</f>
        <v>Sin cruce</v>
      </c>
      <c r="AR459" s="23" t="str" cm="1">
        <f t="array" ref="AR459">IF(AE459="","",IF(SUMPRODUCT((AE459=$AE$7:$AE$2085)*(AI459=$AI$7:$AI$2085)*(AO459=$AO$7:$AO$2085)*(AP459=$AP$7:$AP$2085)*(ROW($AE$7:$AE$2085)&lt;&gt;ROW(AE459))*((S459=0)*($S$7:$S$2085&gt;0)+(S459&gt;0)*($S$7:$S$2085=0)))&gt;0,"SALONES UNIDOS",IF(SUMPRODUCT((AE459=$AE$7:$AE$2085)*(AI459=$AI$7:$AI$2085)*((AO459&lt;$AP$7:$AP$2085)*(AP459&gt;$AO$7:$AO$2085))*(ROW($AE$7:$AE$2085)&lt;&gt;ROW(AE459)))&gt;0,"Cruzado","Sin cruce")))</f>
        <v>Sin cruce</v>
      </c>
      <c r="AS459" s="94" t="str">
        <f t="shared" si="8"/>
        <v>PS6FILIALA</v>
      </c>
      <c r="AT459" s="94" t="str" cm="1">
        <f t="array" ref="AT459">IF(AS459="","",IF(SUMPRODUCT((AS459=$AS$7:$AS$2085)*(AI459=$AI$7:$AI$2085)*(AO459=$AO$7:$AO$2085)*(AP459=$AP$7:$AP$2085)*(ROW($AS$7:$AS$2085)&lt;&gt;ROW(AS459))*((S459=0)*($S$7:$S$2085&gt;0)+(S459&gt;0)*($S$7:$S$2085=0)))&gt;0,"SALONES UNIDOS",IF(SUMPRODUCT((AS459=$AS$7:$AS$2085)*(AI459=$AI$7:$AI$2085)*((AO459&lt;$AP$7:$AP$2085)*(AP459&gt;$AO$7:$AO$2085))*(ROW($AS$7:$AS$2085)&lt;&gt;ROW(AS459)))&gt;0,"Cruzado","Sin cruce")))</f>
        <v>Sin cruce</v>
      </c>
    </row>
    <row r="460" spans="1:46" ht="15.6" hidden="1" customHeight="1">
      <c r="C460" s="496" t="s">
        <v>572</v>
      </c>
      <c r="D460" s="479" t="s">
        <v>828</v>
      </c>
      <c r="E460" s="479">
        <v>20261</v>
      </c>
      <c r="F460" s="503" t="s">
        <v>38</v>
      </c>
      <c r="G460" s="497" t="s">
        <v>80</v>
      </c>
      <c r="H460" s="503" t="s">
        <v>90</v>
      </c>
      <c r="I460" s="503">
        <v>6</v>
      </c>
      <c r="J460" s="503" t="s">
        <v>41</v>
      </c>
      <c r="K460" s="503" t="s">
        <v>41</v>
      </c>
      <c r="L460" s="499" t="s">
        <v>891</v>
      </c>
      <c r="M460" s="535" t="s">
        <v>892</v>
      </c>
      <c r="N460" s="15" t="s">
        <v>637</v>
      </c>
      <c r="O460" s="15" t="s">
        <v>831</v>
      </c>
      <c r="P460" s="503" t="s">
        <v>579</v>
      </c>
      <c r="Q460" s="15">
        <v>2</v>
      </c>
      <c r="R460" s="15">
        <v>2</v>
      </c>
      <c r="S460" s="479">
        <v>4</v>
      </c>
      <c r="T460" s="15">
        <v>3</v>
      </c>
      <c r="U460" s="471"/>
      <c r="V460" s="550">
        <v>25</v>
      </c>
      <c r="W460" s="497">
        <v>45201680</v>
      </c>
      <c r="X460" s="566" t="s">
        <v>447</v>
      </c>
      <c r="Y460" s="15" t="s">
        <v>579</v>
      </c>
      <c r="Z460" s="15"/>
      <c r="AA460" s="15"/>
      <c r="AB460" s="15"/>
      <c r="AC460" s="15" t="s">
        <v>608</v>
      </c>
      <c r="AD460" s="15"/>
      <c r="AE460" s="479"/>
      <c r="AF460" s="497"/>
      <c r="AG460" s="497"/>
      <c r="AH460" s="497" t="s">
        <v>203</v>
      </c>
      <c r="AI460" s="15">
        <v>3</v>
      </c>
      <c r="AJ460" s="15">
        <v>16</v>
      </c>
      <c r="AK460" s="15">
        <v>50</v>
      </c>
      <c r="AL460" s="15">
        <v>20</v>
      </c>
      <c r="AM460" s="15">
        <v>10</v>
      </c>
      <c r="AN460" s="490">
        <f>IF(AJ460="",S460,ROUND(((((AL460/24)+(AM460/1440))-((AJ460/24)+(AK460/1440)))*1440/50),5))</f>
        <v>4</v>
      </c>
      <c r="AO460" s="491">
        <f>AJ460/24+AK460/1440</f>
        <v>0.70138888888888884</v>
      </c>
      <c r="AP460" s="491">
        <f>AL460/24+AM460/1440</f>
        <v>0.84027777777777779</v>
      </c>
      <c r="AQ460" s="23" t="str" cm="1">
        <f t="array" ref="AQ460">IF(X460="","",IF(SUMPRODUCT((X460=$X$7:$X$2085)*(AI460=$AI$7:$AI$2085)*(AO460=$AO$7:$AO$2085)*(AP460=$AP$7:$AP$2085)*(ROW($X$7:$X$2085)&lt;&gt;ROW(X460))*((S460=0)*($S$7:$S$2085&gt;0)+(S460&gt;0)*($S$7:$S$2085=0)))&gt;0,"SALONES UNIDOS",IF(SUMPRODUCT((X460=$X$7:$X$2085)*(AI460=$AI$7:$AI$2085)*((AO460&lt;$AP$7:$AP$2085)*(AP460&gt;$AO$7:$AO$2085))*(ROW($X$7:$X$2085)&lt;&gt;ROW(X460)))&gt;0,"Cruzado","Sin cruce")))</f>
        <v>Sin cruce</v>
      </c>
      <c r="AR460" s="23" t="str" cm="1">
        <f t="array" ref="AR460">IF(AE460="","",IF(SUMPRODUCT((AE460=$AE$7:$AE$2085)*(AI460=$AI$7:$AI$2085)*(AO460=$AO$7:$AO$2085)*(AP460=$AP$7:$AP$2085)*(ROW($AE$7:$AE$2085)&lt;&gt;ROW(AE460))*((S460=0)*($S$7:$S$2085&gt;0)+(S460&gt;0)*($S$7:$S$2085=0)))&gt;0,"SALONES UNIDOS",IF(SUMPRODUCT((AE460=$AE$7:$AE$2085)*(AI460=$AI$7:$AI$2085)*((AO460&lt;$AP$7:$AP$2085)*(AP460&gt;$AO$7:$AO$2085))*(ROW($AE$7:$AE$2085)&lt;&gt;ROW(AE460)))&gt;0,"Cruzado","Sin cruce")))</f>
        <v/>
      </c>
      <c r="AS460" s="94" t="str">
        <f t="shared" si="8"/>
        <v>PS6FILIALA</v>
      </c>
      <c r="AT460" s="94" t="str" cm="1">
        <f t="array" ref="AT460">IF(AS460="","",IF(SUMPRODUCT((AS460=$AS$7:$AS$2085)*(AI460=$AI$7:$AI$2085)*(AO460=$AO$7:$AO$2085)*(AP460=$AP$7:$AP$2085)*(ROW($AS$7:$AS$2085)&lt;&gt;ROW(AS460))*((S460=0)*($S$7:$S$2085&gt;0)+(S460&gt;0)*($S$7:$S$2085=0)))&gt;0,"SALONES UNIDOS",IF(SUMPRODUCT((AS460=$AS$7:$AS$2085)*(AI460=$AI$7:$AI$2085)*((AO460&lt;$AP$7:$AP$2085)*(AP460&gt;$AO$7:$AO$2085))*(ROW($AS$7:$AS$2085)&lt;&gt;ROW(AS460)))&gt;0,"Cruzado","Sin cruce")))</f>
        <v>Sin cruce</v>
      </c>
    </row>
    <row r="461" spans="1:46" ht="15.6" hidden="1" customHeight="1">
      <c r="C461" s="496" t="s">
        <v>572</v>
      </c>
      <c r="D461" s="479" t="s">
        <v>828</v>
      </c>
      <c r="E461" s="479">
        <v>20261</v>
      </c>
      <c r="F461" s="503" t="s">
        <v>38</v>
      </c>
      <c r="G461" s="497" t="s">
        <v>80</v>
      </c>
      <c r="H461" s="503" t="s">
        <v>90</v>
      </c>
      <c r="I461" s="503">
        <v>6</v>
      </c>
      <c r="J461" s="503" t="s">
        <v>41</v>
      </c>
      <c r="K461" s="503" t="s">
        <v>41</v>
      </c>
      <c r="L461" s="499" t="s">
        <v>893</v>
      </c>
      <c r="M461" s="535" t="s">
        <v>894</v>
      </c>
      <c r="N461" s="15" t="s">
        <v>637</v>
      </c>
      <c r="O461" s="15" t="s">
        <v>831</v>
      </c>
      <c r="P461" s="503" t="s">
        <v>579</v>
      </c>
      <c r="Q461" s="15">
        <v>2</v>
      </c>
      <c r="R461" s="15">
        <v>2</v>
      </c>
      <c r="S461" s="479">
        <v>4</v>
      </c>
      <c r="T461" s="15">
        <v>3</v>
      </c>
      <c r="U461" s="471"/>
      <c r="V461" s="550">
        <v>25</v>
      </c>
      <c r="W461" s="497">
        <v>45201680</v>
      </c>
      <c r="X461" s="566" t="s">
        <v>447</v>
      </c>
      <c r="Y461" s="15" t="s">
        <v>579</v>
      </c>
      <c r="Z461" s="15"/>
      <c r="AA461" s="15"/>
      <c r="AB461" s="15"/>
      <c r="AC461" s="15" t="s">
        <v>850</v>
      </c>
      <c r="AD461" s="15"/>
      <c r="AE461" s="479"/>
      <c r="AF461" s="497"/>
      <c r="AG461" s="497"/>
      <c r="AH461" s="497" t="s">
        <v>203</v>
      </c>
      <c r="AI461" s="15">
        <v>4</v>
      </c>
      <c r="AJ461" s="15">
        <v>16</v>
      </c>
      <c r="AK461" s="15">
        <v>50</v>
      </c>
      <c r="AL461" s="15">
        <v>20</v>
      </c>
      <c r="AM461" s="15">
        <v>10</v>
      </c>
      <c r="AN461" s="490">
        <f>IF(AJ461="",S461,ROUND(((((AL461/24)+(AM461/1440))-((AJ461/24)+(AK461/1440)))*1440/50),5))</f>
        <v>4</v>
      </c>
      <c r="AO461" s="491">
        <f>AJ461/24+AK461/1440</f>
        <v>0.70138888888888884</v>
      </c>
      <c r="AP461" s="491">
        <f>AL461/24+AM461/1440</f>
        <v>0.84027777777777779</v>
      </c>
      <c r="AQ461" s="23" t="str" cm="1">
        <f t="array" ref="AQ461">IF(X461="","",IF(SUMPRODUCT((X461=$X$7:$X$2085)*(AI461=$AI$7:$AI$2085)*(AO461=$AO$7:$AO$2085)*(AP461=$AP$7:$AP$2085)*(ROW($X$7:$X$2085)&lt;&gt;ROW(X461))*((S461=0)*($S$7:$S$2085&gt;0)+(S461&gt;0)*($S$7:$S$2085=0)))&gt;0,"SALONES UNIDOS",IF(SUMPRODUCT((X461=$X$7:$X$2085)*(AI461=$AI$7:$AI$2085)*((AO461&lt;$AP$7:$AP$2085)*(AP461&gt;$AO$7:$AO$2085))*(ROW($X$7:$X$2085)&lt;&gt;ROW(X461)))&gt;0,"Cruzado","Sin cruce")))</f>
        <v>Sin cruce</v>
      </c>
      <c r="AR461" s="23" t="str" cm="1">
        <f t="array" ref="AR461">IF(AE461="","",IF(SUMPRODUCT((AE461=$AE$7:$AE$2085)*(AI461=$AI$7:$AI$2085)*(AO461=$AO$7:$AO$2085)*(AP461=$AP$7:$AP$2085)*(ROW($AE$7:$AE$2085)&lt;&gt;ROW(AE461))*((S461=0)*($S$7:$S$2085&gt;0)+(S461&gt;0)*($S$7:$S$2085=0)))&gt;0,"SALONES UNIDOS",IF(SUMPRODUCT((AE461=$AE$7:$AE$2085)*(AI461=$AI$7:$AI$2085)*((AO461&lt;$AP$7:$AP$2085)*(AP461&gt;$AO$7:$AO$2085))*(ROW($AE$7:$AE$2085)&lt;&gt;ROW(AE461)))&gt;0,"Cruzado","Sin cruce")))</f>
        <v/>
      </c>
      <c r="AS461" s="94" t="str">
        <f t="shared" si="8"/>
        <v>PS6FILIALA</v>
      </c>
      <c r="AT461" s="94" t="str" cm="1">
        <f t="array" ref="AT461">IF(AS461="","",IF(SUMPRODUCT((AS461=$AS$7:$AS$2085)*(AI461=$AI$7:$AI$2085)*(AO461=$AO$7:$AO$2085)*(AP461=$AP$7:$AP$2085)*(ROW($AS$7:$AS$2085)&lt;&gt;ROW(AS461))*((S461=0)*($S$7:$S$2085&gt;0)+(S461&gt;0)*($S$7:$S$2085=0)))&gt;0,"SALONES UNIDOS",IF(SUMPRODUCT((AS461=$AS$7:$AS$2085)*(AI461=$AI$7:$AI$2085)*((AO461&lt;$AP$7:$AP$2085)*(AP461&gt;$AO$7:$AO$2085))*(ROW($AS$7:$AS$2085)&lt;&gt;ROW(AS461)))&gt;0,"Cruzado","Sin cruce")))</f>
        <v>Sin cruce</v>
      </c>
    </row>
    <row r="462" spans="1:46" ht="15.6" hidden="1" customHeight="1">
      <c r="C462" s="496" t="s">
        <v>572</v>
      </c>
      <c r="D462" s="479" t="s">
        <v>828</v>
      </c>
      <c r="E462" s="479">
        <v>20261</v>
      </c>
      <c r="F462" s="503" t="s">
        <v>38</v>
      </c>
      <c r="G462" s="497" t="s">
        <v>80</v>
      </c>
      <c r="H462" s="503" t="s">
        <v>90</v>
      </c>
      <c r="I462" s="503">
        <v>6</v>
      </c>
      <c r="J462" s="503" t="s">
        <v>41</v>
      </c>
      <c r="K462" s="503" t="s">
        <v>41</v>
      </c>
      <c r="L462" s="499" t="s">
        <v>895</v>
      </c>
      <c r="M462" s="535" t="s">
        <v>896</v>
      </c>
      <c r="N462" s="15" t="s">
        <v>637</v>
      </c>
      <c r="O462" s="15" t="s">
        <v>831</v>
      </c>
      <c r="P462" s="503" t="s">
        <v>579</v>
      </c>
      <c r="Q462" s="15">
        <v>3</v>
      </c>
      <c r="R462" s="15">
        <v>2</v>
      </c>
      <c r="S462" s="479">
        <v>5</v>
      </c>
      <c r="T462" s="15">
        <v>4</v>
      </c>
      <c r="U462" s="471"/>
      <c r="V462" s="550">
        <v>25</v>
      </c>
      <c r="W462" s="497">
        <v>40078328</v>
      </c>
      <c r="X462" s="566" t="s">
        <v>338</v>
      </c>
      <c r="Y462" s="15" t="s">
        <v>579</v>
      </c>
      <c r="Z462" s="15"/>
      <c r="AA462" s="15"/>
      <c r="AB462" s="15"/>
      <c r="AC462" s="15" t="s">
        <v>850</v>
      </c>
      <c r="AD462" s="15"/>
      <c r="AE462" s="479"/>
      <c r="AF462" s="497"/>
      <c r="AG462" s="497"/>
      <c r="AH462" s="497" t="s">
        <v>203</v>
      </c>
      <c r="AI462" s="15">
        <v>6</v>
      </c>
      <c r="AJ462" s="15">
        <v>8</v>
      </c>
      <c r="AK462" s="15">
        <v>30</v>
      </c>
      <c r="AL462" s="15">
        <v>12</v>
      </c>
      <c r="AM462" s="15">
        <v>40</v>
      </c>
      <c r="AN462" s="490">
        <f>IF(AJ462="",S462,ROUND(((((AL462/24)+(AM462/1440))-((AJ462/24)+(AK462/1440)))*1440/50),5))</f>
        <v>5</v>
      </c>
      <c r="AO462" s="491">
        <f>AJ462/24+AK462/1440</f>
        <v>0.35416666666666663</v>
      </c>
      <c r="AP462" s="491">
        <f>AL462/24+AM462/1440</f>
        <v>0.52777777777777779</v>
      </c>
      <c r="AQ462" s="23" t="str" cm="1">
        <f t="array" ref="AQ462">IF(X462="","",IF(SUMPRODUCT((X462=$X$7:$X$2085)*(AI462=$AI$7:$AI$2085)*(AO462=$AO$7:$AO$2085)*(AP462=$AP$7:$AP$2085)*(ROW($X$7:$X$2085)&lt;&gt;ROW(X462))*((S462=0)*($S$7:$S$2085&gt;0)+(S462&gt;0)*($S$7:$S$2085=0)))&gt;0,"SALONES UNIDOS",IF(SUMPRODUCT((X462=$X$7:$X$2085)*(AI462=$AI$7:$AI$2085)*((AO462&lt;$AP$7:$AP$2085)*(AP462&gt;$AO$7:$AO$2085))*(ROW($X$7:$X$2085)&lt;&gt;ROW(X462)))&gt;0,"Cruzado","Sin cruce")))</f>
        <v>Sin cruce</v>
      </c>
      <c r="AR462" s="23" t="str" cm="1">
        <f t="array" ref="AR462">IF(AE462="","",IF(SUMPRODUCT((AE462=$AE$7:$AE$2085)*(AI462=$AI$7:$AI$2085)*(AO462=$AO$7:$AO$2085)*(AP462=$AP$7:$AP$2085)*(ROW($AE$7:$AE$2085)&lt;&gt;ROW(AE462))*((S462=0)*($S$7:$S$2085&gt;0)+(S462&gt;0)*($S$7:$S$2085=0)))&gt;0,"SALONES UNIDOS",IF(SUMPRODUCT((AE462=$AE$7:$AE$2085)*(AI462=$AI$7:$AI$2085)*((AO462&lt;$AP$7:$AP$2085)*(AP462&gt;$AO$7:$AO$2085))*(ROW($AE$7:$AE$2085)&lt;&gt;ROW(AE462)))&gt;0,"Cruzado","Sin cruce")))</f>
        <v/>
      </c>
      <c r="AS462" s="94" t="str">
        <f t="shared" si="8"/>
        <v>PS6FILIALA</v>
      </c>
      <c r="AT462" s="94" t="str" cm="1">
        <f t="array" ref="AT462">IF(AS462="","",IF(SUMPRODUCT((AS462=$AS$7:$AS$2085)*(AI462=$AI$7:$AI$2085)*(AO462=$AO$7:$AO$2085)*(AP462=$AP$7:$AP$2085)*(ROW($AS$7:$AS$2085)&lt;&gt;ROW(AS462))*((S462=0)*($S$7:$S$2085&gt;0)+(S462&gt;0)*($S$7:$S$2085=0)))&gt;0,"SALONES UNIDOS",IF(SUMPRODUCT((AS462=$AS$7:$AS$2085)*(AI462=$AI$7:$AI$2085)*((AO462&lt;$AP$7:$AP$2085)*(AP462&gt;$AO$7:$AO$2085))*(ROW($AS$7:$AS$2085)&lt;&gt;ROW(AS462)))&gt;0,"Cruzado","Sin cruce")))</f>
        <v>Sin cruce</v>
      </c>
    </row>
    <row r="463" spans="1:46" ht="15.6" customHeight="1">
      <c r="C463" s="496" t="s">
        <v>572</v>
      </c>
      <c r="D463" s="479" t="s">
        <v>828</v>
      </c>
      <c r="E463" s="479">
        <v>20261</v>
      </c>
      <c r="F463" s="503" t="s">
        <v>38</v>
      </c>
      <c r="G463" s="497" t="s">
        <v>80</v>
      </c>
      <c r="H463" s="503" t="s">
        <v>90</v>
      </c>
      <c r="I463" s="503">
        <v>6</v>
      </c>
      <c r="J463" s="503" t="s">
        <v>41</v>
      </c>
      <c r="K463" s="503" t="s">
        <v>41</v>
      </c>
      <c r="L463" s="499" t="s">
        <v>897</v>
      </c>
      <c r="M463" s="535" t="s">
        <v>898</v>
      </c>
      <c r="N463" s="15" t="s">
        <v>637</v>
      </c>
      <c r="O463" s="15" t="s">
        <v>831</v>
      </c>
      <c r="P463" s="503" t="s">
        <v>624</v>
      </c>
      <c r="Q463" s="15">
        <v>3</v>
      </c>
      <c r="R463" s="15">
        <v>2</v>
      </c>
      <c r="S463" s="479">
        <v>5</v>
      </c>
      <c r="T463" s="15">
        <v>4</v>
      </c>
      <c r="U463" s="471"/>
      <c r="V463" s="550">
        <v>25</v>
      </c>
      <c r="W463" s="497">
        <v>72226049</v>
      </c>
      <c r="X463" s="566" t="s">
        <v>220</v>
      </c>
      <c r="Y463" s="15" t="s">
        <v>624</v>
      </c>
      <c r="Z463" s="15"/>
      <c r="AA463" s="15"/>
      <c r="AB463" s="15"/>
      <c r="AC463" s="493"/>
      <c r="AD463" s="15"/>
      <c r="AE463" s="479"/>
      <c r="AF463" s="497"/>
      <c r="AG463" s="497"/>
      <c r="AH463" s="15" t="s">
        <v>203</v>
      </c>
      <c r="AI463" s="15">
        <v>2</v>
      </c>
      <c r="AJ463" s="15">
        <v>18</v>
      </c>
      <c r="AK463" s="15">
        <v>30</v>
      </c>
      <c r="AL463" s="15">
        <v>22</v>
      </c>
      <c r="AM463" s="15">
        <v>40</v>
      </c>
      <c r="AN463" s="490">
        <f>IF(AJ463="",S463,ROUND(((((AL463/24)+(AM463/1440))-((AJ463/24)+(AK463/1440)))*1440/50),5))</f>
        <v>5</v>
      </c>
      <c r="AO463" s="491">
        <f>AJ463/24+AK463/1440</f>
        <v>0.77083333333333337</v>
      </c>
      <c r="AP463" s="491">
        <f>AL463/24+AM463/1440</f>
        <v>0.94444444444444442</v>
      </c>
      <c r="AQ463" s="23" t="str" cm="1">
        <f t="array" ref="AQ463">IF(X463="","",IF(SUMPRODUCT((X463=$X$7:$X$2085)*(AI463=$AI$7:$AI$2085)*(AO463=$AO$7:$AO$2085)*(AP463=$AP$7:$AP$2085)*(ROW($X$7:$X$2085)&lt;&gt;ROW(X463))*((S463=0)*($S$7:$S$2085&gt;0)+(S463&gt;0)*($S$7:$S$2085=0)))&gt;0,"SALONES UNIDOS",IF(SUMPRODUCT((X463=$X$7:$X$2085)*(AI463=$AI$7:$AI$2085)*((AO463&lt;$AP$7:$AP$2085)*(AP463&gt;$AO$7:$AO$2085))*(ROW($X$7:$X$2085)&lt;&gt;ROW(X463)))&gt;0,"Cruzado","Sin cruce")))</f>
        <v>Sin cruce</v>
      </c>
      <c r="AR463" s="23" t="str" cm="1">
        <f t="array" ref="AR463">IF(AE463="","",IF(SUMPRODUCT((AE463=$AE$7:$AE$2085)*(AI463=$AI$7:$AI$2085)*(AO463=$AO$7:$AO$2085)*(AP463=$AP$7:$AP$2085)*(ROW($AE$7:$AE$2085)&lt;&gt;ROW(AE463))*((S463=0)*($S$7:$S$2085&gt;0)+(S463&gt;0)*($S$7:$S$2085=0)))&gt;0,"SALONES UNIDOS",IF(SUMPRODUCT((AE463=$AE$7:$AE$2085)*(AI463=$AI$7:$AI$2085)*((AO463&lt;$AP$7:$AP$2085)*(AP463&gt;$AO$7:$AO$2085))*(ROW($AE$7:$AE$2085)&lt;&gt;ROW(AE463)))&gt;0,"Cruzado","Sin cruce")))</f>
        <v/>
      </c>
      <c r="AS463" s="94" t="str">
        <f t="shared" si="8"/>
        <v>PS6FILIALA</v>
      </c>
      <c r="AT463" s="94" t="str" cm="1">
        <f t="array" ref="AT463">IF(AS463="","",IF(SUMPRODUCT((AS463=$AS$7:$AS$2085)*(AI463=$AI$7:$AI$2085)*(AO463=$AO$7:$AO$2085)*(AP463=$AP$7:$AP$2085)*(ROW($AS$7:$AS$2085)&lt;&gt;ROW(AS463))*((S463=0)*($S$7:$S$2085&gt;0)+(S463&gt;0)*($S$7:$S$2085=0)))&gt;0,"SALONES UNIDOS",IF(SUMPRODUCT((AS463=$AS$7:$AS$2085)*(AI463=$AI$7:$AI$2085)*((AO463&lt;$AP$7:$AP$2085)*(AP463&gt;$AO$7:$AO$2085))*(ROW($AS$7:$AS$2085)&lt;&gt;ROW(AS463)))&gt;0,"Cruzado","Sin cruce")))</f>
        <v>Sin cruce</v>
      </c>
    </row>
    <row r="464" spans="1:46" ht="15.6" customHeight="1">
      <c r="C464" s="496" t="s">
        <v>572</v>
      </c>
      <c r="D464" s="479" t="s">
        <v>828</v>
      </c>
      <c r="E464" s="479">
        <v>20261</v>
      </c>
      <c r="F464" s="503" t="s">
        <v>38</v>
      </c>
      <c r="G464" s="497" t="s">
        <v>80</v>
      </c>
      <c r="H464" s="503" t="s">
        <v>90</v>
      </c>
      <c r="I464" s="503">
        <v>6</v>
      </c>
      <c r="J464" s="503" t="s">
        <v>41</v>
      </c>
      <c r="K464" s="503" t="s">
        <v>41</v>
      </c>
      <c r="L464" s="499" t="s">
        <v>899</v>
      </c>
      <c r="M464" s="535" t="s">
        <v>900</v>
      </c>
      <c r="N464" s="15" t="s">
        <v>637</v>
      </c>
      <c r="O464" s="15" t="s">
        <v>831</v>
      </c>
      <c r="P464" s="503" t="s">
        <v>579</v>
      </c>
      <c r="Q464" s="15">
        <v>2</v>
      </c>
      <c r="R464" s="15">
        <v>2</v>
      </c>
      <c r="S464" s="479">
        <v>4</v>
      </c>
      <c r="T464" s="15">
        <v>3</v>
      </c>
      <c r="U464" s="471"/>
      <c r="V464" s="550">
        <v>25</v>
      </c>
      <c r="W464" s="497">
        <v>70107322</v>
      </c>
      <c r="X464" s="566" t="s">
        <v>388</v>
      </c>
      <c r="Y464" s="15" t="s">
        <v>579</v>
      </c>
      <c r="Z464" s="15"/>
      <c r="AA464" s="15"/>
      <c r="AB464" s="15"/>
      <c r="AC464" s="15" t="s">
        <v>850</v>
      </c>
      <c r="AD464" s="15"/>
      <c r="AE464" s="479"/>
      <c r="AF464" s="497"/>
      <c r="AG464" s="497"/>
      <c r="AH464" s="497" t="s">
        <v>203</v>
      </c>
      <c r="AI464" s="15">
        <v>2</v>
      </c>
      <c r="AJ464" s="15">
        <v>13</v>
      </c>
      <c r="AK464" s="15">
        <v>30</v>
      </c>
      <c r="AL464" s="15">
        <v>16</v>
      </c>
      <c r="AM464" s="15">
        <v>50</v>
      </c>
      <c r="AN464" s="490">
        <f>IF(AJ464="",S464,ROUND(((((AL464/24)+(AM464/1440))-((AJ464/24)+(AK464/1440)))*1440/50),5))</f>
        <v>4</v>
      </c>
      <c r="AO464" s="491">
        <f>AJ464/24+AK464/1440</f>
        <v>0.5625</v>
      </c>
      <c r="AP464" s="491">
        <f>AL464/24+AM464/1440</f>
        <v>0.70138888888888884</v>
      </c>
      <c r="AQ464" s="23" t="str" cm="1">
        <f t="array" ref="AQ464">IF(X464="","",IF(SUMPRODUCT((X464=$X$7:$X$2085)*(AI464=$AI$7:$AI$2085)*(AO464=$AO$7:$AO$2085)*(AP464=$AP$7:$AP$2085)*(ROW($X$7:$X$2085)&lt;&gt;ROW(X464))*((S464=0)*($S$7:$S$2085&gt;0)+(S464&gt;0)*($S$7:$S$2085=0)))&gt;0,"SALONES UNIDOS",IF(SUMPRODUCT((X464=$X$7:$X$2085)*(AI464=$AI$7:$AI$2085)*((AO464&lt;$AP$7:$AP$2085)*(AP464&gt;$AO$7:$AO$2085))*(ROW($X$7:$X$2085)&lt;&gt;ROW(X464)))&gt;0,"Cruzado","Sin cruce")))</f>
        <v>Sin cruce</v>
      </c>
      <c r="AR464" s="23" t="str" cm="1">
        <f t="array" ref="AR464">IF(AE464="","",IF(SUMPRODUCT((AE464=$AE$7:$AE$2085)*(AI464=$AI$7:$AI$2085)*(AO464=$AO$7:$AO$2085)*(AP464=$AP$7:$AP$2085)*(ROW($AE$7:$AE$2085)&lt;&gt;ROW(AE464))*((S464=0)*($S$7:$S$2085&gt;0)+(S464&gt;0)*($S$7:$S$2085=0)))&gt;0,"SALONES UNIDOS",IF(SUMPRODUCT((AE464=$AE$7:$AE$2085)*(AI464=$AI$7:$AI$2085)*((AO464&lt;$AP$7:$AP$2085)*(AP464&gt;$AO$7:$AO$2085))*(ROW($AE$7:$AE$2085)&lt;&gt;ROW(AE464)))&gt;0,"Cruzado","Sin cruce")))</f>
        <v/>
      </c>
      <c r="AS464" s="94" t="str">
        <f t="shared" si="8"/>
        <v>PS6FILIALA</v>
      </c>
      <c r="AT464" s="94" t="str" cm="1">
        <f t="array" ref="AT464">IF(AS464="","",IF(SUMPRODUCT((AS464=$AS$7:$AS$2085)*(AI464=$AI$7:$AI$2085)*(AO464=$AO$7:$AO$2085)*(AP464=$AP$7:$AP$2085)*(ROW($AS$7:$AS$2085)&lt;&gt;ROW(AS464))*((S464=0)*($S$7:$S$2085&gt;0)+(S464&gt;0)*($S$7:$S$2085=0)))&gt;0,"SALONES UNIDOS",IF(SUMPRODUCT((AS464=$AS$7:$AS$2085)*(AI464=$AI$7:$AI$2085)*((AO464&lt;$AP$7:$AP$2085)*(AP464&gt;$AO$7:$AO$2085))*(ROW($AS$7:$AS$2085)&lt;&gt;ROW(AS464)))&gt;0,"Cruzado","Sin cruce")))</f>
        <v>Sin cruce</v>
      </c>
    </row>
    <row r="465" spans="3:46" ht="15.6" hidden="1" customHeight="1">
      <c r="C465" s="496" t="s">
        <v>572</v>
      </c>
      <c r="D465" s="479" t="s">
        <v>828</v>
      </c>
      <c r="E465" s="479">
        <v>20261</v>
      </c>
      <c r="F465" s="503" t="s">
        <v>38</v>
      </c>
      <c r="G465" s="497" t="s">
        <v>80</v>
      </c>
      <c r="H465" s="503" t="s">
        <v>90</v>
      </c>
      <c r="I465" s="503">
        <v>7</v>
      </c>
      <c r="J465" s="503" t="s">
        <v>41</v>
      </c>
      <c r="K465" s="503" t="s">
        <v>41</v>
      </c>
      <c r="L465" s="499" t="s">
        <v>901</v>
      </c>
      <c r="M465" s="535" t="s">
        <v>902</v>
      </c>
      <c r="N465" s="15" t="s">
        <v>637</v>
      </c>
      <c r="O465" s="15" t="s">
        <v>831</v>
      </c>
      <c r="P465" s="503" t="s">
        <v>579</v>
      </c>
      <c r="Q465" s="15">
        <v>3</v>
      </c>
      <c r="R465" s="15">
        <v>2</v>
      </c>
      <c r="S465" s="479">
        <v>5</v>
      </c>
      <c r="T465" s="15">
        <v>4</v>
      </c>
      <c r="U465" s="471"/>
      <c r="V465" s="550">
        <v>30</v>
      </c>
      <c r="W465" s="643">
        <v>70107322</v>
      </c>
      <c r="X465" s="644" t="s">
        <v>388</v>
      </c>
      <c r="Y465" s="15" t="s">
        <v>579</v>
      </c>
      <c r="Z465" s="15"/>
      <c r="AA465" s="15"/>
      <c r="AB465" s="15"/>
      <c r="AC465" s="643" t="s">
        <v>625</v>
      </c>
      <c r="AD465" s="15"/>
      <c r="AE465" s="479"/>
      <c r="AF465" s="497"/>
      <c r="AG465" s="497"/>
      <c r="AH465" s="497" t="s">
        <v>203</v>
      </c>
      <c r="AI465" s="15">
        <v>3</v>
      </c>
      <c r="AJ465" s="15">
        <v>14</v>
      </c>
      <c r="AK465" s="15">
        <v>20</v>
      </c>
      <c r="AL465" s="15">
        <v>18</v>
      </c>
      <c r="AM465" s="15">
        <v>30</v>
      </c>
      <c r="AN465" s="490">
        <f>IF(AJ465="",S465,ROUND(((((AL465/24)+(AM465/1440))-((AJ465/24)+(AK465/1440)))*1440/50),5))</f>
        <v>5</v>
      </c>
      <c r="AO465" s="491">
        <f>AJ465/24+AK465/1440</f>
        <v>0.59722222222222221</v>
      </c>
      <c r="AP465" s="491">
        <f>AL465/24+AM465/1440</f>
        <v>0.77083333333333337</v>
      </c>
      <c r="AQ465" s="23" t="str" cm="1">
        <f t="array" ref="AQ465">IF(X465="","",IF(SUMPRODUCT((X465=$X$7:$X$2085)*(AI465=$AI$7:$AI$2085)*(AO465=$AO$7:$AO$2085)*(AP465=$AP$7:$AP$2085)*(ROW($X$7:$X$2085)&lt;&gt;ROW(X465))*((S465=0)*($S$7:$S$2085&gt;0)+(S465&gt;0)*($S$7:$S$2085=0)))&gt;0,"SALONES UNIDOS",IF(SUMPRODUCT((X465=$X$7:$X$2085)*(AI465=$AI$7:$AI$2085)*((AO465&lt;$AP$7:$AP$2085)*(AP465&gt;$AO$7:$AO$2085))*(ROW($X$7:$X$2085)&lt;&gt;ROW(X465)))&gt;0,"Cruzado","Sin cruce")))</f>
        <v>Sin cruce</v>
      </c>
      <c r="AR465" s="23" t="str" cm="1">
        <f t="array" ref="AR465">IF(AE465="","",IF(SUMPRODUCT((AE465=$AE$7:$AE$2085)*(AI465=$AI$7:$AI$2085)*(AO465=$AO$7:$AO$2085)*(AP465=$AP$7:$AP$2085)*(ROW($AE$7:$AE$2085)&lt;&gt;ROW(AE465))*((S465=0)*($S$7:$S$2085&gt;0)+(S465&gt;0)*($S$7:$S$2085=0)))&gt;0,"SALONES UNIDOS",IF(SUMPRODUCT((AE465=$AE$7:$AE$2085)*(AI465=$AI$7:$AI$2085)*((AO465&lt;$AP$7:$AP$2085)*(AP465&gt;$AO$7:$AO$2085))*(ROW($AE$7:$AE$2085)&lt;&gt;ROW(AE465)))&gt;0,"Cruzado","Sin cruce")))</f>
        <v/>
      </c>
      <c r="AS465" s="94" t="str">
        <f t="shared" si="8"/>
        <v>PS7FILIALA</v>
      </c>
      <c r="AT465" s="94" t="str" cm="1">
        <f t="array" ref="AT465">IF(AS465="","",IF(SUMPRODUCT((AS465=$AS$7:$AS$2085)*(AI465=$AI$7:$AI$2085)*(AO465=$AO$7:$AO$2085)*(AP465=$AP$7:$AP$2085)*(ROW($AS$7:$AS$2085)&lt;&gt;ROW(AS465))*((S465=0)*($S$7:$S$2085&gt;0)+(S465&gt;0)*($S$7:$S$2085=0)))&gt;0,"SALONES UNIDOS",IF(SUMPRODUCT((AS465=$AS$7:$AS$2085)*(AI465=$AI$7:$AI$2085)*((AO465&lt;$AP$7:$AP$2085)*(AP465&gt;$AO$7:$AO$2085))*(ROW($AS$7:$AS$2085)&lt;&gt;ROW(AS465)))&gt;0,"Cruzado","Sin cruce")))</f>
        <v>Sin cruce</v>
      </c>
    </row>
    <row r="466" spans="3:46" ht="15.6" hidden="1" customHeight="1">
      <c r="C466" s="496" t="s">
        <v>572</v>
      </c>
      <c r="D466" s="479" t="s">
        <v>828</v>
      </c>
      <c r="E466" s="479">
        <v>20261</v>
      </c>
      <c r="F466" s="503" t="s">
        <v>38</v>
      </c>
      <c r="G466" s="497" t="s">
        <v>80</v>
      </c>
      <c r="H466" s="503" t="s">
        <v>90</v>
      </c>
      <c r="I466" s="503">
        <v>7</v>
      </c>
      <c r="J466" s="503" t="s">
        <v>41</v>
      </c>
      <c r="K466" s="503" t="s">
        <v>41</v>
      </c>
      <c r="L466" s="499" t="s">
        <v>903</v>
      </c>
      <c r="M466" s="535" t="s">
        <v>701</v>
      </c>
      <c r="N466" s="15" t="s">
        <v>830</v>
      </c>
      <c r="O466" s="15" t="s">
        <v>831</v>
      </c>
      <c r="P466" s="503" t="s">
        <v>624</v>
      </c>
      <c r="Q466" s="15">
        <v>3</v>
      </c>
      <c r="R466" s="15">
        <v>0</v>
      </c>
      <c r="S466" s="479">
        <v>3</v>
      </c>
      <c r="T466" s="15">
        <v>3</v>
      </c>
      <c r="U466" s="471"/>
      <c r="V466" s="550">
        <v>50</v>
      </c>
      <c r="W466" s="497">
        <v>21435456</v>
      </c>
      <c r="X466" s="566" t="s">
        <v>315</v>
      </c>
      <c r="Y466" s="15" t="s">
        <v>624</v>
      </c>
      <c r="Z466" s="15"/>
      <c r="AA466" s="15"/>
      <c r="AB466" s="15"/>
      <c r="AC466" s="493"/>
      <c r="AD466" s="15"/>
      <c r="AE466" s="479"/>
      <c r="AF466" s="497"/>
      <c r="AG466" s="497"/>
      <c r="AH466" s="15" t="s">
        <v>582</v>
      </c>
      <c r="AI466" s="15">
        <v>6</v>
      </c>
      <c r="AJ466" s="15">
        <v>16</v>
      </c>
      <c r="AK466" s="15">
        <v>0</v>
      </c>
      <c r="AL466" s="15">
        <v>18</v>
      </c>
      <c r="AM466" s="15">
        <v>30</v>
      </c>
      <c r="AN466" s="490">
        <f>IF(AJ466="",S466,ROUND(((((AL466/24)+(AM466/1440))-((AJ466/24)+(AK466/1440)))*1440/50),5))</f>
        <v>3</v>
      </c>
      <c r="AO466" s="491">
        <f>AJ466/24+AK466/1440</f>
        <v>0.66666666666666663</v>
      </c>
      <c r="AP466" s="491">
        <f>AL466/24+AM466/1440</f>
        <v>0.77083333333333337</v>
      </c>
      <c r="AQ466" s="23" t="str" cm="1">
        <f t="array" ref="AQ466">IF(X466="","",IF(SUMPRODUCT((X466=$X$7:$X$2085)*(AI466=$AI$7:$AI$2085)*(AO466=$AO$7:$AO$2085)*(AP466=$AP$7:$AP$2085)*(ROW($X$7:$X$2085)&lt;&gt;ROW(X466))*((S466=0)*($S$7:$S$2085&gt;0)+(S466&gt;0)*($S$7:$S$2085=0)))&gt;0,"SALONES UNIDOS",IF(SUMPRODUCT((X466=$X$7:$X$2085)*(AI466=$AI$7:$AI$2085)*((AO466&lt;$AP$7:$AP$2085)*(AP466&gt;$AO$7:$AO$2085))*(ROW($X$7:$X$2085)&lt;&gt;ROW(X466)))&gt;0,"Cruzado","Sin cruce")))</f>
        <v>Sin cruce</v>
      </c>
      <c r="AR466" s="23" t="str" cm="1">
        <f t="array" ref="AR466">IF(AE466="","",IF(SUMPRODUCT((AE466=$AE$7:$AE$2085)*(AI466=$AI$7:$AI$2085)*(AO466=$AO$7:$AO$2085)*(AP466=$AP$7:$AP$2085)*(ROW($AE$7:$AE$2085)&lt;&gt;ROW(AE466))*((S466=0)*($S$7:$S$2085&gt;0)+(S466&gt;0)*($S$7:$S$2085=0)))&gt;0,"SALONES UNIDOS",IF(SUMPRODUCT((AE466=$AE$7:$AE$2085)*(AI466=$AI$7:$AI$2085)*((AO466&lt;$AP$7:$AP$2085)*(AP466&gt;$AO$7:$AO$2085))*(ROW($AE$7:$AE$2085)&lt;&gt;ROW(AE466)))&gt;0,"Cruzado","Sin cruce")))</f>
        <v/>
      </c>
      <c r="AS466" s="94" t="str">
        <f t="shared" si="8"/>
        <v>PS7FILIALA</v>
      </c>
      <c r="AT466" s="94" t="str" cm="1">
        <f t="array" ref="AT466">IF(AS466="","",IF(SUMPRODUCT((AS466=$AS$7:$AS$2085)*(AI466=$AI$7:$AI$2085)*(AO466=$AO$7:$AO$2085)*(AP466=$AP$7:$AP$2085)*(ROW($AS$7:$AS$2085)&lt;&gt;ROW(AS466))*((S466=0)*($S$7:$S$2085&gt;0)+(S466&gt;0)*($S$7:$S$2085=0)))&gt;0,"SALONES UNIDOS",IF(SUMPRODUCT((AS466=$AS$7:$AS$2085)*(AI466=$AI$7:$AI$2085)*((AO466&lt;$AP$7:$AP$2085)*(AP466&gt;$AO$7:$AO$2085))*(ROW($AS$7:$AS$2085)&lt;&gt;ROW(AS466)))&gt;0,"Cruzado","Sin cruce")))</f>
        <v>Sin cruce</v>
      </c>
    </row>
    <row r="467" spans="3:46" ht="15.6" customHeight="1">
      <c r="C467" s="496" t="s">
        <v>572</v>
      </c>
      <c r="D467" s="479" t="s">
        <v>828</v>
      </c>
      <c r="E467" s="479">
        <v>20261</v>
      </c>
      <c r="F467" s="503" t="s">
        <v>38</v>
      </c>
      <c r="G467" s="497" t="s">
        <v>80</v>
      </c>
      <c r="H467" s="503" t="s">
        <v>90</v>
      </c>
      <c r="I467" s="503">
        <v>7</v>
      </c>
      <c r="J467" s="503" t="s">
        <v>41</v>
      </c>
      <c r="K467" s="503" t="s">
        <v>41</v>
      </c>
      <c r="L467" s="499" t="s">
        <v>904</v>
      </c>
      <c r="M467" s="535" t="s">
        <v>905</v>
      </c>
      <c r="N467" s="15" t="s">
        <v>637</v>
      </c>
      <c r="O467" s="15" t="s">
        <v>831</v>
      </c>
      <c r="P467" s="503" t="s">
        <v>579</v>
      </c>
      <c r="Q467" s="15">
        <v>4</v>
      </c>
      <c r="R467" s="15">
        <v>0</v>
      </c>
      <c r="S467" s="479">
        <v>4</v>
      </c>
      <c r="T467" s="15">
        <v>4</v>
      </c>
      <c r="U467" s="471"/>
      <c r="V467" s="550">
        <v>30</v>
      </c>
      <c r="W467" s="643">
        <v>44866019</v>
      </c>
      <c r="X467" s="644" t="s">
        <v>362</v>
      </c>
      <c r="Y467" s="15" t="s">
        <v>579</v>
      </c>
      <c r="Z467" s="15"/>
      <c r="AA467" s="15"/>
      <c r="AB467" s="15"/>
      <c r="AC467" s="643" t="s">
        <v>625</v>
      </c>
      <c r="AD467" s="15"/>
      <c r="AE467" s="479"/>
      <c r="AF467" s="497"/>
      <c r="AG467" s="497"/>
      <c r="AH467" s="497" t="s">
        <v>582</v>
      </c>
      <c r="AI467" s="15">
        <v>2</v>
      </c>
      <c r="AJ467" s="15">
        <v>12</v>
      </c>
      <c r="AK467" s="15">
        <v>40</v>
      </c>
      <c r="AL467" s="15">
        <v>16</v>
      </c>
      <c r="AM467" s="15">
        <v>0</v>
      </c>
      <c r="AN467" s="490">
        <f>IF(AJ467="",S467,ROUND(((((AL467/24)+(AM467/1440))-((AJ467/24)+(AK467/1440)))*1440/50),5))</f>
        <v>4</v>
      </c>
      <c r="AO467" s="491">
        <f>AJ467/24+AK467/1440</f>
        <v>0.52777777777777779</v>
      </c>
      <c r="AP467" s="491">
        <f>AL467/24+AM467/1440</f>
        <v>0.66666666666666663</v>
      </c>
      <c r="AQ467" s="23" t="str" cm="1">
        <f t="array" ref="AQ467">IF(X467="","",IF(SUMPRODUCT((X467=$X$7:$X$2085)*(AI467=$AI$7:$AI$2085)*(AO467=$AO$7:$AO$2085)*(AP467=$AP$7:$AP$2085)*(ROW($X$7:$X$2085)&lt;&gt;ROW(X467))*((S467=0)*($S$7:$S$2085&gt;0)+(S467&gt;0)*($S$7:$S$2085=0)))&gt;0,"SALONES UNIDOS",IF(SUMPRODUCT((X467=$X$7:$X$2085)*(AI467=$AI$7:$AI$2085)*((AO467&lt;$AP$7:$AP$2085)*(AP467&gt;$AO$7:$AO$2085))*(ROW($X$7:$X$2085)&lt;&gt;ROW(X467)))&gt;0,"Cruzado","Sin cruce")))</f>
        <v>Sin cruce</v>
      </c>
      <c r="AR467" s="23" t="str" cm="1">
        <f t="array" ref="AR467">IF(AE467="","",IF(SUMPRODUCT((AE467=$AE$7:$AE$2085)*(AI467=$AI$7:$AI$2085)*(AO467=$AO$7:$AO$2085)*(AP467=$AP$7:$AP$2085)*(ROW($AE$7:$AE$2085)&lt;&gt;ROW(AE467))*((S467=0)*($S$7:$S$2085&gt;0)+(S467&gt;0)*($S$7:$S$2085=0)))&gt;0,"SALONES UNIDOS",IF(SUMPRODUCT((AE467=$AE$7:$AE$2085)*(AI467=$AI$7:$AI$2085)*((AO467&lt;$AP$7:$AP$2085)*(AP467&gt;$AO$7:$AO$2085))*(ROW($AE$7:$AE$2085)&lt;&gt;ROW(AE467)))&gt;0,"Cruzado","Sin cruce")))</f>
        <v/>
      </c>
      <c r="AS467" s="94" t="str">
        <f t="shared" si="8"/>
        <v>PS7FILIALA</v>
      </c>
      <c r="AT467" s="94" t="str" cm="1">
        <f t="array" ref="AT467">IF(AS467="","",IF(SUMPRODUCT((AS467=$AS$7:$AS$2085)*(AI467=$AI$7:$AI$2085)*(AO467=$AO$7:$AO$2085)*(AP467=$AP$7:$AP$2085)*(ROW($AS$7:$AS$2085)&lt;&gt;ROW(AS467))*((S467=0)*($S$7:$S$2085&gt;0)+(S467&gt;0)*($S$7:$S$2085=0)))&gt;0,"SALONES UNIDOS",IF(SUMPRODUCT((AS467=$AS$7:$AS$2085)*(AI467=$AI$7:$AI$2085)*((AO467&lt;$AP$7:$AP$2085)*(AP467&gt;$AO$7:$AO$2085))*(ROW($AS$7:$AS$2085)&lt;&gt;ROW(AS467)))&gt;0,"Cruzado","Sin cruce")))</f>
        <v>Sin cruce</v>
      </c>
    </row>
    <row r="468" spans="3:46" ht="15.6" hidden="1" customHeight="1">
      <c r="C468" s="496" t="s">
        <v>572</v>
      </c>
      <c r="D468" s="479" t="s">
        <v>828</v>
      </c>
      <c r="E468" s="479">
        <v>20261</v>
      </c>
      <c r="F468" s="503" t="s">
        <v>38</v>
      </c>
      <c r="G468" s="497" t="s">
        <v>80</v>
      </c>
      <c r="H468" s="503" t="s">
        <v>90</v>
      </c>
      <c r="I468" s="503">
        <v>7</v>
      </c>
      <c r="J468" s="503" t="s">
        <v>41</v>
      </c>
      <c r="K468" s="503" t="s">
        <v>41</v>
      </c>
      <c r="L468" s="499" t="s">
        <v>906</v>
      </c>
      <c r="M468" s="535" t="s">
        <v>907</v>
      </c>
      <c r="N468" s="15" t="s">
        <v>637</v>
      </c>
      <c r="O468" s="15" t="s">
        <v>831</v>
      </c>
      <c r="P468" s="503" t="s">
        <v>624</v>
      </c>
      <c r="Q468" s="15">
        <v>2</v>
      </c>
      <c r="R468" s="15">
        <v>2</v>
      </c>
      <c r="S468" s="479">
        <v>4</v>
      </c>
      <c r="T468" s="15">
        <v>3</v>
      </c>
      <c r="U468" s="471"/>
      <c r="V468" s="550">
        <v>30</v>
      </c>
      <c r="W468" s="497">
        <v>71221525</v>
      </c>
      <c r="X468" s="566" t="s">
        <v>441</v>
      </c>
      <c r="Y468" s="15" t="s">
        <v>624</v>
      </c>
      <c r="Z468" s="15"/>
      <c r="AA468" s="15"/>
      <c r="AB468" s="15"/>
      <c r="AC468" s="493"/>
      <c r="AD468" s="15"/>
      <c r="AE468" s="479"/>
      <c r="AF468" s="497"/>
      <c r="AG468" s="497"/>
      <c r="AH468" s="15" t="s">
        <v>203</v>
      </c>
      <c r="AI468" s="15">
        <v>1</v>
      </c>
      <c r="AJ468" s="15">
        <v>17</v>
      </c>
      <c r="AK468" s="15">
        <v>40</v>
      </c>
      <c r="AL468" s="15">
        <v>21</v>
      </c>
      <c r="AM468" s="15">
        <v>0</v>
      </c>
      <c r="AN468" s="490">
        <f>IF(AJ468="",S468,ROUND(((((AL468/24)+(AM468/1440))-((AJ468/24)+(AK468/1440)))*1440/50),5))</f>
        <v>4</v>
      </c>
      <c r="AO468" s="491">
        <f>AJ468/24+AK468/1440</f>
        <v>0.73611111111111116</v>
      </c>
      <c r="AP468" s="491">
        <f>AL468/24+AM468/1440</f>
        <v>0.875</v>
      </c>
      <c r="AQ468" s="23" t="str" cm="1">
        <f t="array" ref="AQ468">IF(X468="","",IF(SUMPRODUCT((X468=$X$7:$X$2085)*(AI468=$AI$7:$AI$2085)*(AO468=$AO$7:$AO$2085)*(AP468=$AP$7:$AP$2085)*(ROW($X$7:$X$2085)&lt;&gt;ROW(X468))*((S468=0)*($S$7:$S$2085&gt;0)+(S468&gt;0)*($S$7:$S$2085=0)))&gt;0,"SALONES UNIDOS",IF(SUMPRODUCT((X468=$X$7:$X$2085)*(AI468=$AI$7:$AI$2085)*((AO468&lt;$AP$7:$AP$2085)*(AP468&gt;$AO$7:$AO$2085))*(ROW($X$7:$X$2085)&lt;&gt;ROW(X468)))&gt;0,"Cruzado","Sin cruce")))</f>
        <v>Sin cruce</v>
      </c>
      <c r="AR468" s="23" t="str" cm="1">
        <f t="array" ref="AR468">IF(AE468="","",IF(SUMPRODUCT((AE468=$AE$7:$AE$2085)*(AI468=$AI$7:$AI$2085)*(AO468=$AO$7:$AO$2085)*(AP468=$AP$7:$AP$2085)*(ROW($AE$7:$AE$2085)&lt;&gt;ROW(AE468))*((S468=0)*($S$7:$S$2085&gt;0)+(S468&gt;0)*($S$7:$S$2085=0)))&gt;0,"SALONES UNIDOS",IF(SUMPRODUCT((AE468=$AE$7:$AE$2085)*(AI468=$AI$7:$AI$2085)*((AO468&lt;$AP$7:$AP$2085)*(AP468&gt;$AO$7:$AO$2085))*(ROW($AE$7:$AE$2085)&lt;&gt;ROW(AE468)))&gt;0,"Cruzado","Sin cruce")))</f>
        <v/>
      </c>
      <c r="AS468" s="94" t="str">
        <f t="shared" si="8"/>
        <v>PS7FILIALA</v>
      </c>
      <c r="AT468" s="94" t="str" cm="1">
        <f t="array" ref="AT468">IF(AS468="","",IF(SUMPRODUCT((AS468=$AS$7:$AS$2085)*(AI468=$AI$7:$AI$2085)*(AO468=$AO$7:$AO$2085)*(AP468=$AP$7:$AP$2085)*(ROW($AS$7:$AS$2085)&lt;&gt;ROW(AS468))*((S468=0)*($S$7:$S$2085&gt;0)+(S468&gt;0)*($S$7:$S$2085=0)))&gt;0,"SALONES UNIDOS",IF(SUMPRODUCT((AS468=$AS$7:$AS$2085)*(AI468=$AI$7:$AI$2085)*((AO468&lt;$AP$7:$AP$2085)*(AP468&gt;$AO$7:$AO$2085))*(ROW($AS$7:$AS$2085)&lt;&gt;ROW(AS468)))&gt;0,"Cruzado","Sin cruce")))</f>
        <v>Sin cruce</v>
      </c>
    </row>
    <row r="469" spans="3:46" ht="15.6" hidden="1" customHeight="1">
      <c r="C469" s="496" t="s">
        <v>572</v>
      </c>
      <c r="D469" s="479" t="s">
        <v>828</v>
      </c>
      <c r="E469" s="479">
        <v>20261</v>
      </c>
      <c r="F469" s="503" t="s">
        <v>38</v>
      </c>
      <c r="G469" s="497" t="s">
        <v>80</v>
      </c>
      <c r="H469" s="503" t="s">
        <v>90</v>
      </c>
      <c r="I469" s="503">
        <v>7</v>
      </c>
      <c r="J469" s="503" t="s">
        <v>41</v>
      </c>
      <c r="K469" s="503" t="s">
        <v>41</v>
      </c>
      <c r="L469" s="499" t="s">
        <v>908</v>
      </c>
      <c r="M469" s="535" t="s">
        <v>909</v>
      </c>
      <c r="N469" s="15" t="s">
        <v>637</v>
      </c>
      <c r="O469" s="15" t="s">
        <v>831</v>
      </c>
      <c r="P469" s="503" t="s">
        <v>579</v>
      </c>
      <c r="Q469" s="15">
        <v>3</v>
      </c>
      <c r="R469" s="15">
        <v>2</v>
      </c>
      <c r="S469" s="479">
        <v>5</v>
      </c>
      <c r="T469" s="15">
        <v>4</v>
      </c>
      <c r="U469" s="471"/>
      <c r="V469" s="550">
        <v>30</v>
      </c>
      <c r="W469" s="643">
        <v>21541361</v>
      </c>
      <c r="X469" s="644" t="s">
        <v>294</v>
      </c>
      <c r="Y469" s="15" t="s">
        <v>579</v>
      </c>
      <c r="Z469" s="15"/>
      <c r="AA469" s="15"/>
      <c r="AB469" s="15"/>
      <c r="AC469" s="643" t="s">
        <v>625</v>
      </c>
      <c r="AD469" s="15"/>
      <c r="AE469" s="479"/>
      <c r="AF469" s="497"/>
      <c r="AG469" s="497"/>
      <c r="AH469" s="497" t="s">
        <v>203</v>
      </c>
      <c r="AI469" s="15">
        <v>6</v>
      </c>
      <c r="AJ469" s="15">
        <v>7</v>
      </c>
      <c r="AK469" s="15">
        <v>40</v>
      </c>
      <c r="AL469" s="15">
        <v>11</v>
      </c>
      <c r="AM469" s="15">
        <v>50</v>
      </c>
      <c r="AN469" s="490">
        <f>IF(AJ469="",S469,ROUND(((((AL469/24)+(AM469/1440))-((AJ469/24)+(AK469/1440)))*1440/50),5))</f>
        <v>5</v>
      </c>
      <c r="AO469" s="491">
        <f>AJ469/24+AK469/1440</f>
        <v>0.31944444444444448</v>
      </c>
      <c r="AP469" s="491">
        <f>AL469/24+AM469/1440</f>
        <v>0.49305555555555552</v>
      </c>
      <c r="AQ469" s="23" t="str" cm="1">
        <f t="array" ref="AQ469">IF(X469="","",IF(SUMPRODUCT((X469=$X$7:$X$2085)*(AI469=$AI$7:$AI$2085)*(AO469=$AO$7:$AO$2085)*(AP469=$AP$7:$AP$2085)*(ROW($X$7:$X$2085)&lt;&gt;ROW(X469))*((S469=0)*($S$7:$S$2085&gt;0)+(S469&gt;0)*($S$7:$S$2085=0)))&gt;0,"SALONES UNIDOS",IF(SUMPRODUCT((X469=$X$7:$X$2085)*(AI469=$AI$7:$AI$2085)*((AO469&lt;$AP$7:$AP$2085)*(AP469&gt;$AO$7:$AO$2085))*(ROW($X$7:$X$2085)&lt;&gt;ROW(X469)))&gt;0,"Cruzado","Sin cruce")))</f>
        <v>Sin cruce</v>
      </c>
      <c r="AR469" s="23" t="str" cm="1">
        <f t="array" ref="AR469">IF(AE469="","",IF(SUMPRODUCT((AE469=$AE$7:$AE$2085)*(AI469=$AI$7:$AI$2085)*(AO469=$AO$7:$AO$2085)*(AP469=$AP$7:$AP$2085)*(ROW($AE$7:$AE$2085)&lt;&gt;ROW(AE469))*((S469=0)*($S$7:$S$2085&gt;0)+(S469&gt;0)*($S$7:$S$2085=0)))&gt;0,"SALONES UNIDOS",IF(SUMPRODUCT((AE469=$AE$7:$AE$2085)*(AI469=$AI$7:$AI$2085)*((AO469&lt;$AP$7:$AP$2085)*(AP469&gt;$AO$7:$AO$2085))*(ROW($AE$7:$AE$2085)&lt;&gt;ROW(AE469)))&gt;0,"Cruzado","Sin cruce")))</f>
        <v/>
      </c>
      <c r="AS469" s="94" t="str">
        <f t="shared" si="8"/>
        <v>PS7FILIALA</v>
      </c>
      <c r="AT469" s="94" t="str" cm="1">
        <f t="array" ref="AT469">IF(AS469="","",IF(SUMPRODUCT((AS469=$AS$7:$AS$2085)*(AI469=$AI$7:$AI$2085)*(AO469=$AO$7:$AO$2085)*(AP469=$AP$7:$AP$2085)*(ROW($AS$7:$AS$2085)&lt;&gt;ROW(AS469))*((S469=0)*($S$7:$S$2085&gt;0)+(S469&gt;0)*($S$7:$S$2085=0)))&gt;0,"SALONES UNIDOS",IF(SUMPRODUCT((AS469=$AS$7:$AS$2085)*(AI469=$AI$7:$AI$2085)*((AO469&lt;$AP$7:$AP$2085)*(AP469&gt;$AO$7:$AO$2085))*(ROW($AS$7:$AS$2085)&lt;&gt;ROW(AS469)))&gt;0,"Cruzado","Sin cruce")))</f>
        <v>Sin cruce</v>
      </c>
    </row>
    <row r="470" spans="3:46" ht="15.6" customHeight="1">
      <c r="C470" s="496" t="s">
        <v>572</v>
      </c>
      <c r="D470" s="479" t="s">
        <v>828</v>
      </c>
      <c r="E470" s="479">
        <v>20261</v>
      </c>
      <c r="F470" s="503" t="s">
        <v>38</v>
      </c>
      <c r="G470" s="497" t="s">
        <v>80</v>
      </c>
      <c r="H470" s="503" t="s">
        <v>90</v>
      </c>
      <c r="I470" s="503">
        <v>7</v>
      </c>
      <c r="J470" s="503" t="s">
        <v>41</v>
      </c>
      <c r="K470" s="503" t="s">
        <v>41</v>
      </c>
      <c r="L470" s="499" t="s">
        <v>910</v>
      </c>
      <c r="M470" s="535" t="s">
        <v>812</v>
      </c>
      <c r="N470" s="15" t="s">
        <v>830</v>
      </c>
      <c r="O470" s="15" t="s">
        <v>831</v>
      </c>
      <c r="P470" s="503" t="s">
        <v>624</v>
      </c>
      <c r="Q470" s="15">
        <v>3</v>
      </c>
      <c r="R470" s="15">
        <v>2</v>
      </c>
      <c r="S470" s="479">
        <v>5</v>
      </c>
      <c r="T470" s="15">
        <v>4</v>
      </c>
      <c r="U470" s="471"/>
      <c r="V470" s="550">
        <v>15</v>
      </c>
      <c r="W470" s="497">
        <v>18140921</v>
      </c>
      <c r="X470" s="566" t="s">
        <v>439</v>
      </c>
      <c r="Y470" s="15" t="s">
        <v>624</v>
      </c>
      <c r="Z470" s="15"/>
      <c r="AA470" s="15"/>
      <c r="AB470" s="15"/>
      <c r="AC470" s="493"/>
      <c r="AD470" s="15"/>
      <c r="AE470" s="479"/>
      <c r="AF470" s="497"/>
      <c r="AG470" s="497"/>
      <c r="AH470" s="15" t="s">
        <v>203</v>
      </c>
      <c r="AI470" s="15">
        <v>2</v>
      </c>
      <c r="AJ470" s="15">
        <v>18</v>
      </c>
      <c r="AK470" s="15">
        <v>30</v>
      </c>
      <c r="AL470" s="15">
        <v>22</v>
      </c>
      <c r="AM470" s="15">
        <v>40</v>
      </c>
      <c r="AN470" s="490">
        <f>IF(AJ470="",S470,ROUND(((((AL470/24)+(AM470/1440))-((AJ470/24)+(AK470/1440)))*1440/50),5))</f>
        <v>5</v>
      </c>
      <c r="AO470" s="491">
        <f>AJ470/24+AK470/1440</f>
        <v>0.77083333333333337</v>
      </c>
      <c r="AP470" s="491">
        <f>AL470/24+AM470/1440</f>
        <v>0.94444444444444442</v>
      </c>
      <c r="AQ470" s="23" t="str" cm="1">
        <f t="array" ref="AQ470">IF(X470="","",IF(SUMPRODUCT((X470=$X$7:$X$2085)*(AI470=$AI$7:$AI$2085)*(AO470=$AO$7:$AO$2085)*(AP470=$AP$7:$AP$2085)*(ROW($X$7:$X$2085)&lt;&gt;ROW(X470))*((S470=0)*($S$7:$S$2085&gt;0)+(S470&gt;0)*($S$7:$S$2085=0)))&gt;0,"SALONES UNIDOS",IF(SUMPRODUCT((X470=$X$7:$X$2085)*(AI470=$AI$7:$AI$2085)*((AO470&lt;$AP$7:$AP$2085)*(AP470&gt;$AO$7:$AO$2085))*(ROW($X$7:$X$2085)&lt;&gt;ROW(X470)))&gt;0,"Cruzado","Sin cruce")))</f>
        <v>Sin cruce</v>
      </c>
      <c r="AR470" s="23" t="str" cm="1">
        <f t="array" ref="AR470">IF(AE470="","",IF(SUMPRODUCT((AE470=$AE$7:$AE$2085)*(AI470=$AI$7:$AI$2085)*(AO470=$AO$7:$AO$2085)*(AP470=$AP$7:$AP$2085)*(ROW($AE$7:$AE$2085)&lt;&gt;ROW(AE470))*((S470=0)*($S$7:$S$2085&gt;0)+(S470&gt;0)*($S$7:$S$2085=0)))&gt;0,"SALONES UNIDOS",IF(SUMPRODUCT((AE470=$AE$7:$AE$2085)*(AI470=$AI$7:$AI$2085)*((AO470&lt;$AP$7:$AP$2085)*(AP470&gt;$AO$7:$AO$2085))*(ROW($AE$7:$AE$2085)&lt;&gt;ROW(AE470)))&gt;0,"Cruzado","Sin cruce")))</f>
        <v/>
      </c>
      <c r="AS470" s="94" t="str">
        <f t="shared" si="8"/>
        <v>PS7FILIALA</v>
      </c>
      <c r="AT470" s="94" t="str" cm="1">
        <f t="array" ref="AT470">IF(AS470="","",IF(SUMPRODUCT((AS470=$AS$7:$AS$2085)*(AI470=$AI$7:$AI$2085)*(AO470=$AO$7:$AO$2085)*(AP470=$AP$7:$AP$2085)*(ROW($AS$7:$AS$2085)&lt;&gt;ROW(AS470))*((S470=0)*($S$7:$S$2085&gt;0)+(S470&gt;0)*($S$7:$S$2085=0)))&gt;0,"SALONES UNIDOS",IF(SUMPRODUCT((AS470=$AS$7:$AS$2085)*(AI470=$AI$7:$AI$2085)*((AO470&lt;$AP$7:$AP$2085)*(AP470&gt;$AO$7:$AO$2085))*(ROW($AS$7:$AS$2085)&lt;&gt;ROW(AS470)))&gt;0,"Cruzado","Sin cruce")))</f>
        <v>Sin cruce</v>
      </c>
    </row>
    <row r="471" spans="3:46" ht="15.6" hidden="1" customHeight="1">
      <c r="C471" s="496" t="s">
        <v>572</v>
      </c>
      <c r="D471" s="479" t="s">
        <v>828</v>
      </c>
      <c r="E471" s="479">
        <v>20261</v>
      </c>
      <c r="F471" s="505" t="s">
        <v>38</v>
      </c>
      <c r="G471" s="497" t="s">
        <v>80</v>
      </c>
      <c r="H471" s="503" t="s">
        <v>90</v>
      </c>
      <c r="I471" s="503">
        <v>7</v>
      </c>
      <c r="J471" s="503" t="s">
        <v>51</v>
      </c>
      <c r="K471" s="503" t="s">
        <v>51</v>
      </c>
      <c r="L471" s="499" t="s">
        <v>910</v>
      </c>
      <c r="M471" s="535" t="s">
        <v>812</v>
      </c>
      <c r="N471" s="15" t="s">
        <v>830</v>
      </c>
      <c r="O471" s="15" t="s">
        <v>831</v>
      </c>
      <c r="P471" s="503" t="s">
        <v>624</v>
      </c>
      <c r="Q471" s="15">
        <v>3</v>
      </c>
      <c r="R471" s="15">
        <v>2</v>
      </c>
      <c r="S471" s="479"/>
      <c r="T471" s="15">
        <v>4</v>
      </c>
      <c r="U471" s="471"/>
      <c r="V471" s="550">
        <v>15</v>
      </c>
      <c r="W471" s="634">
        <v>21536202</v>
      </c>
      <c r="X471" s="635" t="s">
        <v>215</v>
      </c>
      <c r="Y471" s="15" t="s">
        <v>624</v>
      </c>
      <c r="Z471" s="15"/>
      <c r="AA471" s="15"/>
      <c r="AB471" s="15"/>
      <c r="AC471" s="493"/>
      <c r="AD471" s="15"/>
      <c r="AE471" s="479"/>
      <c r="AF471" s="497"/>
      <c r="AG471" s="497"/>
      <c r="AH471" s="15" t="s">
        <v>203</v>
      </c>
      <c r="AI471" s="15">
        <v>1</v>
      </c>
      <c r="AJ471" s="15">
        <v>15</v>
      </c>
      <c r="AK471" s="15">
        <v>10</v>
      </c>
      <c r="AL471" s="15">
        <v>19</v>
      </c>
      <c r="AM471" s="15">
        <v>20</v>
      </c>
      <c r="AN471" s="490">
        <f>IF(AJ471="",S471,ROUND(((((AL471/24)+(AM471/1440))-((AJ471/24)+(AK471/1440)))*1440/50),5))</f>
        <v>5</v>
      </c>
      <c r="AO471" s="491">
        <f>AJ471/24+AK471/1440</f>
        <v>0.63194444444444442</v>
      </c>
      <c r="AP471" s="491">
        <f>AL471/24+AM471/1440</f>
        <v>0.80555555555555547</v>
      </c>
      <c r="AQ471" s="23" t="str" cm="1">
        <f t="array" ref="AQ471">IF(X471="","",IF(SUMPRODUCT((X471=$X$7:$X$2085)*(AI471=$AI$7:$AI$2085)*(AO471=$AO$7:$AO$2085)*(AP471=$AP$7:$AP$2085)*(ROW($X$7:$X$2085)&lt;&gt;ROW(X471))*((S471=0)*($S$7:$S$2085&gt;0)+(S471&gt;0)*($S$7:$S$2085=0)))&gt;0,"SALONES UNIDOS",IF(SUMPRODUCT((X471=$X$7:$X$2085)*(AI471=$AI$7:$AI$2085)*((AO471&lt;$AP$7:$AP$2085)*(AP471&gt;$AO$7:$AO$2085))*(ROW($X$7:$X$2085)&lt;&gt;ROW(X471)))&gt;0,"Cruzado","Sin cruce")))</f>
        <v>Sin cruce</v>
      </c>
      <c r="AR471" s="23" t="str" cm="1">
        <f t="array" ref="AR471">IF(AE471="","",IF(SUMPRODUCT((AE471=$AE$7:$AE$2085)*(AI471=$AI$7:$AI$2085)*(AO471=$AO$7:$AO$2085)*(AP471=$AP$7:$AP$2085)*(ROW($AE$7:$AE$2085)&lt;&gt;ROW(AE471))*((S471=0)*($S$7:$S$2085&gt;0)+(S471&gt;0)*($S$7:$S$2085=0)))&gt;0,"SALONES UNIDOS",IF(SUMPRODUCT((AE471=$AE$7:$AE$2085)*(AI471=$AI$7:$AI$2085)*((AO471&lt;$AP$7:$AP$2085)*(AP471&gt;$AO$7:$AO$2085))*(ROW($AE$7:$AE$2085)&lt;&gt;ROW(AE471)))&gt;0,"Cruzado","Sin cruce")))</f>
        <v/>
      </c>
      <c r="AS471" s="94" t="str">
        <f t="shared" si="8"/>
        <v>PS7FILIALB</v>
      </c>
      <c r="AT471" s="94" t="str" cm="1">
        <f t="array" ref="AT471">IF(AS471="","",IF(SUMPRODUCT((AS471=$AS$7:$AS$2085)*(AI471=$AI$7:$AI$2085)*(AO471=$AO$7:$AO$2085)*(AP471=$AP$7:$AP$2085)*(ROW($AS$7:$AS$2085)&lt;&gt;ROW(AS471))*((S471=0)*($S$7:$S$2085&gt;0)+(S471&gt;0)*($S$7:$S$2085=0)))&gt;0,"SALONES UNIDOS",IF(SUMPRODUCT((AS471=$AS$7:$AS$2085)*(AI471=$AI$7:$AI$2085)*((AO471&lt;$AP$7:$AP$2085)*(AP471&gt;$AO$7:$AO$2085))*(ROW($AS$7:$AS$2085)&lt;&gt;ROW(AS471)))&gt;0,"Cruzado","Sin cruce")))</f>
        <v>Sin cruce</v>
      </c>
    </row>
    <row r="472" spans="3:46" ht="15.6" customHeight="1">
      <c r="C472" s="496" t="s">
        <v>572</v>
      </c>
      <c r="D472" s="15" t="s">
        <v>59</v>
      </c>
      <c r="E472" s="15">
        <v>202011</v>
      </c>
      <c r="F472" s="503" t="s">
        <v>38</v>
      </c>
      <c r="G472" s="497" t="s">
        <v>80</v>
      </c>
      <c r="H472" s="503" t="s">
        <v>90</v>
      </c>
      <c r="I472" s="503">
        <v>8</v>
      </c>
      <c r="J472" s="503" t="s">
        <v>41</v>
      </c>
      <c r="K472" s="503" t="s">
        <v>41</v>
      </c>
      <c r="L472" s="499" t="s">
        <v>911</v>
      </c>
      <c r="M472" s="535" t="s">
        <v>912</v>
      </c>
      <c r="N472" s="15" t="s">
        <v>710</v>
      </c>
      <c r="O472" s="15" t="s">
        <v>578</v>
      </c>
      <c r="P472" s="503" t="s">
        <v>579</v>
      </c>
      <c r="Q472" s="15">
        <v>3</v>
      </c>
      <c r="R472" s="15">
        <v>0</v>
      </c>
      <c r="S472" s="479">
        <v>3</v>
      </c>
      <c r="T472" s="15">
        <v>4</v>
      </c>
      <c r="U472" s="471"/>
      <c r="V472" s="550">
        <v>15</v>
      </c>
      <c r="W472" s="497">
        <v>70097311</v>
      </c>
      <c r="X472" s="566" t="s">
        <v>445</v>
      </c>
      <c r="Y472" s="15" t="s">
        <v>579</v>
      </c>
      <c r="Z472" s="15"/>
      <c r="AA472" s="15"/>
      <c r="AB472" s="15"/>
      <c r="AC472" s="15" t="s">
        <v>608</v>
      </c>
      <c r="AD472" s="15"/>
      <c r="AE472" s="479"/>
      <c r="AF472" s="497"/>
      <c r="AG472" s="497"/>
      <c r="AH472" s="497" t="s">
        <v>582</v>
      </c>
      <c r="AI472" s="15">
        <v>2</v>
      </c>
      <c r="AJ472" s="15">
        <v>18</v>
      </c>
      <c r="AK472" s="15">
        <v>30</v>
      </c>
      <c r="AL472" s="15">
        <v>21</v>
      </c>
      <c r="AM472" s="15">
        <v>0</v>
      </c>
      <c r="AN472" s="490">
        <f>IF(AJ472="",S472,ROUND(((((AL472/24)+(AM472/1440))-((AJ472/24)+(AK472/1440)))*1440/50),5))</f>
        <v>3</v>
      </c>
      <c r="AO472" s="491">
        <f>AJ472/24+AK472/1440</f>
        <v>0.77083333333333337</v>
      </c>
      <c r="AP472" s="491">
        <f>AL472/24+AM472/1440</f>
        <v>0.875</v>
      </c>
      <c r="AQ472" s="23" t="str" cm="1">
        <f t="array" ref="AQ472">IF(X472="","",IF(SUMPRODUCT((X472=$X$7:$X$2085)*(AI472=$AI$7:$AI$2085)*(AO472=$AO$7:$AO$2085)*(AP472=$AP$7:$AP$2085)*(ROW($X$7:$X$2085)&lt;&gt;ROW(X472))*((S472=0)*($S$7:$S$2085&gt;0)+(S472&gt;0)*($S$7:$S$2085=0)))&gt;0,"SALONES UNIDOS",IF(SUMPRODUCT((X472=$X$7:$X$2085)*(AI472=$AI$7:$AI$2085)*((AO472&lt;$AP$7:$AP$2085)*(AP472&gt;$AO$7:$AO$2085))*(ROW($X$7:$X$2085)&lt;&gt;ROW(X472)))&gt;0,"Cruzado","Sin cruce")))</f>
        <v>Sin cruce</v>
      </c>
      <c r="AR472" s="23" t="str" cm="1">
        <f t="array" ref="AR472">IF(AE472="","",IF(SUMPRODUCT((AE472=$AE$7:$AE$2085)*(AI472=$AI$7:$AI$2085)*(AO472=$AO$7:$AO$2085)*(AP472=$AP$7:$AP$2085)*(ROW($AE$7:$AE$2085)&lt;&gt;ROW(AE472))*((S472=0)*($S$7:$S$2085&gt;0)+(S472&gt;0)*($S$7:$S$2085=0)))&gt;0,"SALONES UNIDOS",IF(SUMPRODUCT((AE472=$AE$7:$AE$2085)*(AI472=$AI$7:$AI$2085)*((AO472&lt;$AP$7:$AP$2085)*(AP472&gt;$AO$7:$AO$2085))*(ROW($AE$7:$AE$2085)&lt;&gt;ROW(AE472)))&gt;0,"Cruzado","Sin cruce")))</f>
        <v/>
      </c>
      <c r="AS472" s="94" t="str">
        <f t="shared" si="8"/>
        <v>PS8FILIALA</v>
      </c>
      <c r="AT472" s="94" t="str" cm="1">
        <f t="array" ref="AT472">IF(AS472="","",IF(SUMPRODUCT((AS472=$AS$7:$AS$2085)*(AI472=$AI$7:$AI$2085)*(AO472=$AO$7:$AO$2085)*(AP472=$AP$7:$AP$2085)*(ROW($AS$7:$AS$2085)&lt;&gt;ROW(AS472))*((S472=0)*($S$7:$S$2085&gt;0)+(S472&gt;0)*($S$7:$S$2085=0)))&gt;0,"SALONES UNIDOS",IF(SUMPRODUCT((AS472=$AS$7:$AS$2085)*(AI472=$AI$7:$AI$2085)*((AO472&lt;$AP$7:$AP$2085)*(AP472&gt;$AO$7:$AO$2085))*(ROW($AS$7:$AS$2085)&lt;&gt;ROW(AS472)))&gt;0,"Cruzado","Sin cruce")))</f>
        <v>Sin cruce</v>
      </c>
    </row>
    <row r="473" spans="3:46" ht="15.6" customHeight="1">
      <c r="C473" s="496" t="s">
        <v>572</v>
      </c>
      <c r="D473" s="15" t="s">
        <v>59</v>
      </c>
      <c r="E473" s="15">
        <v>202011</v>
      </c>
      <c r="F473" s="503" t="s">
        <v>38</v>
      </c>
      <c r="G473" s="497" t="s">
        <v>80</v>
      </c>
      <c r="H473" s="503" t="s">
        <v>90</v>
      </c>
      <c r="I473" s="503">
        <v>8</v>
      </c>
      <c r="J473" s="503" t="s">
        <v>41</v>
      </c>
      <c r="K473" s="503" t="s">
        <v>41</v>
      </c>
      <c r="L473" s="499" t="s">
        <v>911</v>
      </c>
      <c r="M473" s="535" t="s">
        <v>912</v>
      </c>
      <c r="N473" s="15" t="s">
        <v>710</v>
      </c>
      <c r="O473" s="15" t="s">
        <v>578</v>
      </c>
      <c r="P473" s="503" t="s">
        <v>579</v>
      </c>
      <c r="Q473" s="15">
        <v>0</v>
      </c>
      <c r="R473" s="15">
        <v>2</v>
      </c>
      <c r="S473" s="479">
        <v>2</v>
      </c>
      <c r="T473" s="15">
        <v>4</v>
      </c>
      <c r="U473" s="471"/>
      <c r="V473" s="550">
        <v>15</v>
      </c>
      <c r="W473" s="497">
        <v>70097311</v>
      </c>
      <c r="X473" s="566" t="s">
        <v>445</v>
      </c>
      <c r="Y473" s="15" t="s">
        <v>579</v>
      </c>
      <c r="Z473" s="15"/>
      <c r="AA473" s="15"/>
      <c r="AB473" s="15"/>
      <c r="AC473" s="15" t="s">
        <v>608</v>
      </c>
      <c r="AD473" s="15"/>
      <c r="AE473" s="479"/>
      <c r="AF473" s="497"/>
      <c r="AG473" s="497"/>
      <c r="AH473" s="497" t="s">
        <v>100</v>
      </c>
      <c r="AI473" s="15">
        <v>2</v>
      </c>
      <c r="AJ473" s="15">
        <v>21</v>
      </c>
      <c r="AK473" s="15">
        <v>0</v>
      </c>
      <c r="AL473" s="15">
        <v>22</v>
      </c>
      <c r="AM473" s="15">
        <v>40</v>
      </c>
      <c r="AN473" s="490">
        <f>IF(AJ473="",S473,ROUND(((((AL473/24)+(AM473/1440))-((AJ473/24)+(AK473/1440)))*1440/50),5))</f>
        <v>2</v>
      </c>
      <c r="AO473" s="491">
        <f>AJ473/24+AK473/1440</f>
        <v>0.875</v>
      </c>
      <c r="AP473" s="491">
        <f>AL473/24+AM473/1440</f>
        <v>0.94444444444444442</v>
      </c>
      <c r="AQ473" s="23" t="str" cm="1">
        <f t="array" ref="AQ473">IF(X473="","",IF(SUMPRODUCT((X473=$X$7:$X$2085)*(AI473=$AI$7:$AI$2085)*(AO473=$AO$7:$AO$2085)*(AP473=$AP$7:$AP$2085)*(ROW($X$7:$X$2085)&lt;&gt;ROW(X473))*((S473=0)*($S$7:$S$2085&gt;0)+(S473&gt;0)*($S$7:$S$2085=0)))&gt;0,"SALONES UNIDOS",IF(SUMPRODUCT((X473=$X$7:$X$2085)*(AI473=$AI$7:$AI$2085)*((AO473&lt;$AP$7:$AP$2085)*(AP473&gt;$AO$7:$AO$2085))*(ROW($X$7:$X$2085)&lt;&gt;ROW(X473)))&gt;0,"Cruzado","Sin cruce")))</f>
        <v>Sin cruce</v>
      </c>
      <c r="AR473" s="23" t="str" cm="1">
        <f t="array" ref="AR473">IF(AE473="","",IF(SUMPRODUCT((AE473=$AE$7:$AE$2085)*(AI473=$AI$7:$AI$2085)*(AO473=$AO$7:$AO$2085)*(AP473=$AP$7:$AP$2085)*(ROW($AE$7:$AE$2085)&lt;&gt;ROW(AE473))*((S473=0)*($S$7:$S$2085&gt;0)+(S473&gt;0)*($S$7:$S$2085=0)))&gt;0,"SALONES UNIDOS",IF(SUMPRODUCT((AE473=$AE$7:$AE$2085)*(AI473=$AI$7:$AI$2085)*((AO473&lt;$AP$7:$AP$2085)*(AP473&gt;$AO$7:$AO$2085))*(ROW($AE$7:$AE$2085)&lt;&gt;ROW(AE473)))&gt;0,"Cruzado","Sin cruce")))</f>
        <v/>
      </c>
      <c r="AS473" s="94" t="str">
        <f t="shared" si="8"/>
        <v>PS8FILIALA</v>
      </c>
      <c r="AT473" s="94" t="str" cm="1">
        <f t="array" ref="AT473">IF(AS473="","",IF(SUMPRODUCT((AS473=$AS$7:$AS$2085)*(AI473=$AI$7:$AI$2085)*(AO473=$AO$7:$AO$2085)*(AP473=$AP$7:$AP$2085)*(ROW($AS$7:$AS$2085)&lt;&gt;ROW(AS473))*((S473=0)*($S$7:$S$2085&gt;0)+(S473&gt;0)*($S$7:$S$2085=0)))&gt;0,"SALONES UNIDOS",IF(SUMPRODUCT((AS473=$AS$7:$AS$2085)*(AI473=$AI$7:$AI$2085)*((AO473&lt;$AP$7:$AP$2085)*(AP473&gt;$AO$7:$AO$2085))*(ROW($AS$7:$AS$2085)&lt;&gt;ROW(AS473)))&gt;0,"Cruzado","Sin cruce")))</f>
        <v>Sin cruce</v>
      </c>
    </row>
    <row r="474" spans="3:46" ht="15.6" hidden="1" customHeight="1">
      <c r="C474" s="496" t="s">
        <v>572</v>
      </c>
      <c r="D474" s="15" t="s">
        <v>59</v>
      </c>
      <c r="E474" s="15">
        <v>202011</v>
      </c>
      <c r="F474" s="503" t="s">
        <v>38</v>
      </c>
      <c r="G474" s="497" t="s">
        <v>80</v>
      </c>
      <c r="H474" s="503" t="s">
        <v>90</v>
      </c>
      <c r="I474" s="503">
        <v>8</v>
      </c>
      <c r="J474" s="503" t="s">
        <v>41</v>
      </c>
      <c r="K474" s="503" t="s">
        <v>41</v>
      </c>
      <c r="L474" s="499" t="s">
        <v>913</v>
      </c>
      <c r="M474" s="535" t="s">
        <v>714</v>
      </c>
      <c r="N474" s="15" t="s">
        <v>577</v>
      </c>
      <c r="O474" s="15" t="s">
        <v>578</v>
      </c>
      <c r="P474" s="503" t="s">
        <v>624</v>
      </c>
      <c r="Q474" s="15">
        <v>3</v>
      </c>
      <c r="R474" s="15">
        <v>0</v>
      </c>
      <c r="S474" s="479">
        <v>3</v>
      </c>
      <c r="T474" s="15">
        <v>3</v>
      </c>
      <c r="U474" s="471"/>
      <c r="V474" s="550">
        <v>15</v>
      </c>
      <c r="W474" s="497">
        <v>40689619</v>
      </c>
      <c r="X474" s="566" t="s">
        <v>269</v>
      </c>
      <c r="Y474" s="15" t="s">
        <v>624</v>
      </c>
      <c r="Z474" s="15"/>
      <c r="AA474" s="15"/>
      <c r="AB474" s="15"/>
      <c r="AC474" s="493"/>
      <c r="AD474" s="15"/>
      <c r="AE474" s="479"/>
      <c r="AF474" s="497"/>
      <c r="AG474" s="497"/>
      <c r="AH474" s="15" t="s">
        <v>582</v>
      </c>
      <c r="AI474" s="15">
        <v>5</v>
      </c>
      <c r="AJ474" s="15">
        <v>14</v>
      </c>
      <c r="AK474" s="15">
        <v>20</v>
      </c>
      <c r="AL474" s="15">
        <v>16</v>
      </c>
      <c r="AM474" s="15">
        <v>50</v>
      </c>
      <c r="AN474" s="490">
        <f>IF(AJ474="",S474,ROUND(((((AL474/24)+(AM474/1440))-((AJ474/24)+(AK474/1440)))*1440/50),5))</f>
        <v>3</v>
      </c>
      <c r="AO474" s="491">
        <f>AJ474/24+AK474/1440</f>
        <v>0.59722222222222221</v>
      </c>
      <c r="AP474" s="491">
        <f>AL474/24+AM474/1440</f>
        <v>0.70138888888888884</v>
      </c>
      <c r="AQ474" s="23" t="str" cm="1">
        <f t="array" ref="AQ474">IF(X474="","",IF(SUMPRODUCT((X474=$X$7:$X$2085)*(AI474=$AI$7:$AI$2085)*(AO474=$AO$7:$AO$2085)*(AP474=$AP$7:$AP$2085)*(ROW($X$7:$X$2085)&lt;&gt;ROW(X474))*((S474=0)*($S$7:$S$2085&gt;0)+(S474&gt;0)*($S$7:$S$2085=0)))&gt;0,"SALONES UNIDOS",IF(SUMPRODUCT((X474=$X$7:$X$2085)*(AI474=$AI$7:$AI$2085)*((AO474&lt;$AP$7:$AP$2085)*(AP474&gt;$AO$7:$AO$2085))*(ROW($X$7:$X$2085)&lt;&gt;ROW(X474)))&gt;0,"Cruzado","Sin cruce")))</f>
        <v>Sin cruce</v>
      </c>
      <c r="AR474" s="23" t="str" cm="1">
        <f t="array" ref="AR474">IF(AE474="","",IF(SUMPRODUCT((AE474=$AE$7:$AE$2085)*(AI474=$AI$7:$AI$2085)*(AO474=$AO$7:$AO$2085)*(AP474=$AP$7:$AP$2085)*(ROW($AE$7:$AE$2085)&lt;&gt;ROW(AE474))*((S474=0)*($S$7:$S$2085&gt;0)+(S474&gt;0)*($S$7:$S$2085=0)))&gt;0,"SALONES UNIDOS",IF(SUMPRODUCT((AE474=$AE$7:$AE$2085)*(AI474=$AI$7:$AI$2085)*((AO474&lt;$AP$7:$AP$2085)*(AP474&gt;$AO$7:$AO$2085))*(ROW($AE$7:$AE$2085)&lt;&gt;ROW(AE474)))&gt;0,"Cruzado","Sin cruce")))</f>
        <v/>
      </c>
      <c r="AS474" s="94" t="str">
        <f t="shared" si="8"/>
        <v>PS8FILIALA</v>
      </c>
      <c r="AT474" s="94" t="str" cm="1">
        <f t="array" ref="AT474">IF(AS474="","",IF(SUMPRODUCT((AS474=$AS$7:$AS$2085)*(AI474=$AI$7:$AI$2085)*(AO474=$AO$7:$AO$2085)*(AP474=$AP$7:$AP$2085)*(ROW($AS$7:$AS$2085)&lt;&gt;ROW(AS474))*((S474=0)*($S$7:$S$2085&gt;0)+(S474&gt;0)*($S$7:$S$2085=0)))&gt;0,"SALONES UNIDOS",IF(SUMPRODUCT((AS474=$AS$7:$AS$2085)*(AI474=$AI$7:$AI$2085)*((AO474&lt;$AP$7:$AP$2085)*(AP474&gt;$AO$7:$AO$2085))*(ROW($AS$7:$AS$2085)&lt;&gt;ROW(AS474)))&gt;0,"Cruzado","Sin cruce")))</f>
        <v>Sin cruce</v>
      </c>
    </row>
    <row r="475" spans="3:46" ht="15.6" hidden="1" customHeight="1">
      <c r="C475" s="496" t="s">
        <v>572</v>
      </c>
      <c r="D475" s="15" t="s">
        <v>59</v>
      </c>
      <c r="E475" s="15">
        <v>202011</v>
      </c>
      <c r="F475" s="503" t="s">
        <v>38</v>
      </c>
      <c r="G475" s="497" t="s">
        <v>80</v>
      </c>
      <c r="H475" s="503" t="s">
        <v>90</v>
      </c>
      <c r="I475" s="503">
        <v>8</v>
      </c>
      <c r="J475" s="503" t="s">
        <v>41</v>
      </c>
      <c r="K475" s="503" t="s">
        <v>41</v>
      </c>
      <c r="L475" s="499" t="s">
        <v>914</v>
      </c>
      <c r="M475" s="535" t="s">
        <v>915</v>
      </c>
      <c r="N475" s="15" t="s">
        <v>710</v>
      </c>
      <c r="O475" s="15" t="s">
        <v>578</v>
      </c>
      <c r="P475" s="503" t="s">
        <v>579</v>
      </c>
      <c r="Q475" s="15">
        <v>2</v>
      </c>
      <c r="R475" s="15">
        <v>0</v>
      </c>
      <c r="S475" s="479">
        <v>2</v>
      </c>
      <c r="T475" s="15">
        <v>3</v>
      </c>
      <c r="U475" s="471"/>
      <c r="V475" s="550">
        <v>15</v>
      </c>
      <c r="W475" s="497">
        <v>70271781</v>
      </c>
      <c r="X475" s="566" t="s">
        <v>287</v>
      </c>
      <c r="Y475" s="15" t="s">
        <v>579</v>
      </c>
      <c r="Z475" s="15"/>
      <c r="AA475" s="15"/>
      <c r="AB475" s="15"/>
      <c r="AC475" s="15" t="s">
        <v>604</v>
      </c>
      <c r="AD475" s="15"/>
      <c r="AE475" s="479"/>
      <c r="AF475" s="497"/>
      <c r="AG475" s="497"/>
      <c r="AH475" s="497" t="s">
        <v>582</v>
      </c>
      <c r="AI475" s="15">
        <v>4</v>
      </c>
      <c r="AJ475" s="15">
        <v>17</v>
      </c>
      <c r="AK475" s="15">
        <v>40</v>
      </c>
      <c r="AL475" s="15">
        <v>19</v>
      </c>
      <c r="AM475" s="15">
        <v>20</v>
      </c>
      <c r="AN475" s="490">
        <f>IF(AJ475="",S475,ROUND(((((AL475/24)+(AM475/1440))-((AJ475/24)+(AK475/1440)))*1440/50),5))</f>
        <v>2</v>
      </c>
      <c r="AO475" s="491">
        <f>AJ475/24+AK475/1440</f>
        <v>0.73611111111111116</v>
      </c>
      <c r="AP475" s="491">
        <f>AL475/24+AM475/1440</f>
        <v>0.80555555555555547</v>
      </c>
      <c r="AQ475" s="23" t="str" cm="1">
        <f t="array" ref="AQ475">IF(X475="","",IF(SUMPRODUCT((X475=$X$7:$X$2085)*(AI475=$AI$7:$AI$2085)*(AO475=$AO$7:$AO$2085)*(AP475=$AP$7:$AP$2085)*(ROW($X$7:$X$2085)&lt;&gt;ROW(X475))*((S475=0)*($S$7:$S$2085&gt;0)+(S475&gt;0)*($S$7:$S$2085=0)))&gt;0,"SALONES UNIDOS",IF(SUMPRODUCT((X475=$X$7:$X$2085)*(AI475=$AI$7:$AI$2085)*((AO475&lt;$AP$7:$AP$2085)*(AP475&gt;$AO$7:$AO$2085))*(ROW($X$7:$X$2085)&lt;&gt;ROW(X475)))&gt;0,"Cruzado","Sin cruce")))</f>
        <v>Sin cruce</v>
      </c>
      <c r="AR475" s="23" t="str" cm="1">
        <f t="array" ref="AR475">IF(AE475="","",IF(SUMPRODUCT((AE475=$AE$7:$AE$2085)*(AI475=$AI$7:$AI$2085)*(AO475=$AO$7:$AO$2085)*(AP475=$AP$7:$AP$2085)*(ROW($AE$7:$AE$2085)&lt;&gt;ROW(AE475))*((S475=0)*($S$7:$S$2085&gt;0)+(S475&gt;0)*($S$7:$S$2085=0)))&gt;0,"SALONES UNIDOS",IF(SUMPRODUCT((AE475=$AE$7:$AE$2085)*(AI475=$AI$7:$AI$2085)*((AO475&lt;$AP$7:$AP$2085)*(AP475&gt;$AO$7:$AO$2085))*(ROW($AE$7:$AE$2085)&lt;&gt;ROW(AE475)))&gt;0,"Cruzado","Sin cruce")))</f>
        <v/>
      </c>
      <c r="AS475" s="94" t="str">
        <f t="shared" si="8"/>
        <v>PS8FILIALA</v>
      </c>
      <c r="AT475" s="94" t="str" cm="1">
        <f t="array" ref="AT475">IF(AS475="","",IF(SUMPRODUCT((AS475=$AS$7:$AS$2085)*(AI475=$AI$7:$AI$2085)*(AO475=$AO$7:$AO$2085)*(AP475=$AP$7:$AP$2085)*(ROW($AS$7:$AS$2085)&lt;&gt;ROW(AS475))*((S475=0)*($S$7:$S$2085&gt;0)+(S475&gt;0)*($S$7:$S$2085=0)))&gt;0,"SALONES UNIDOS",IF(SUMPRODUCT((AS475=$AS$7:$AS$2085)*(AI475=$AI$7:$AI$2085)*((AO475&lt;$AP$7:$AP$2085)*(AP475&gt;$AO$7:$AO$2085))*(ROW($AS$7:$AS$2085)&lt;&gt;ROW(AS475)))&gt;0,"Cruzado","Sin cruce")))</f>
        <v>Sin cruce</v>
      </c>
    </row>
    <row r="476" spans="3:46" ht="15.6" hidden="1" customHeight="1">
      <c r="C476" s="496" t="s">
        <v>572</v>
      </c>
      <c r="D476" s="15" t="s">
        <v>59</v>
      </c>
      <c r="E476" s="15">
        <v>202011</v>
      </c>
      <c r="F476" s="503" t="s">
        <v>38</v>
      </c>
      <c r="G476" s="497" t="s">
        <v>80</v>
      </c>
      <c r="H476" s="503" t="s">
        <v>90</v>
      </c>
      <c r="I476" s="503">
        <v>8</v>
      </c>
      <c r="J476" s="503" t="s">
        <v>41</v>
      </c>
      <c r="K476" s="503" t="s">
        <v>41</v>
      </c>
      <c r="L476" s="499" t="s">
        <v>914</v>
      </c>
      <c r="M476" s="535" t="s">
        <v>915</v>
      </c>
      <c r="N476" s="15" t="s">
        <v>710</v>
      </c>
      <c r="O476" s="15" t="s">
        <v>578</v>
      </c>
      <c r="P476" s="503" t="s">
        <v>579</v>
      </c>
      <c r="Q476" s="15">
        <v>0</v>
      </c>
      <c r="R476" s="15">
        <v>2</v>
      </c>
      <c r="S476" s="479">
        <v>2</v>
      </c>
      <c r="T476" s="15">
        <v>3</v>
      </c>
      <c r="U476" s="471"/>
      <c r="V476" s="550">
        <v>15</v>
      </c>
      <c r="W476" s="497">
        <v>70271781</v>
      </c>
      <c r="X476" s="566" t="s">
        <v>287</v>
      </c>
      <c r="Y476" s="15" t="s">
        <v>579</v>
      </c>
      <c r="Z476" s="15"/>
      <c r="AA476" s="15"/>
      <c r="AB476" s="15"/>
      <c r="AC476" s="493"/>
      <c r="AD476" s="15"/>
      <c r="AE476" s="15" t="s">
        <v>882</v>
      </c>
      <c r="AF476" s="497"/>
      <c r="AG476" s="497"/>
      <c r="AH476" s="497" t="s">
        <v>100</v>
      </c>
      <c r="AI476" s="15">
        <v>4</v>
      </c>
      <c r="AJ476" s="15">
        <v>19</v>
      </c>
      <c r="AK476" s="15">
        <v>20</v>
      </c>
      <c r="AL476" s="15">
        <v>21</v>
      </c>
      <c r="AM476" s="15">
        <v>0</v>
      </c>
      <c r="AN476" s="490">
        <f>IF(AJ476="",S476,ROUND(((((AL476/24)+(AM476/1440))-((AJ476/24)+(AK476/1440)))*1440/50),5))</f>
        <v>2</v>
      </c>
      <c r="AO476" s="491">
        <f>AJ476/24+AK476/1440</f>
        <v>0.80555555555555547</v>
      </c>
      <c r="AP476" s="491">
        <f>AL476/24+AM476/1440</f>
        <v>0.875</v>
      </c>
      <c r="AQ476" s="23" t="str" cm="1">
        <f t="array" ref="AQ476">IF(X476="","",IF(SUMPRODUCT((X476=$X$7:$X$2085)*(AI476=$AI$7:$AI$2085)*(AO476=$AO$7:$AO$2085)*(AP476=$AP$7:$AP$2085)*(ROW($X$7:$X$2085)&lt;&gt;ROW(X476))*((S476=0)*($S$7:$S$2085&gt;0)+(S476&gt;0)*($S$7:$S$2085=0)))&gt;0,"SALONES UNIDOS",IF(SUMPRODUCT((X476=$X$7:$X$2085)*(AI476=$AI$7:$AI$2085)*((AO476&lt;$AP$7:$AP$2085)*(AP476&gt;$AO$7:$AO$2085))*(ROW($X$7:$X$2085)&lt;&gt;ROW(X476)))&gt;0,"Cruzado","Sin cruce")))</f>
        <v>Sin cruce</v>
      </c>
      <c r="AR476" s="23" t="str" cm="1">
        <f t="array" ref="AR476">IF(AE476="","",IF(SUMPRODUCT((AE476=$AE$7:$AE$2085)*(AI476=$AI$7:$AI$2085)*(AO476=$AO$7:$AO$2085)*(AP476=$AP$7:$AP$2085)*(ROW($AE$7:$AE$2085)&lt;&gt;ROW(AE476))*((S476=0)*($S$7:$S$2085&gt;0)+(S476&gt;0)*($S$7:$S$2085=0)))&gt;0,"SALONES UNIDOS",IF(SUMPRODUCT((AE476=$AE$7:$AE$2085)*(AI476=$AI$7:$AI$2085)*((AO476&lt;$AP$7:$AP$2085)*(AP476&gt;$AO$7:$AO$2085))*(ROW($AE$7:$AE$2085)&lt;&gt;ROW(AE476)))&gt;0,"Cruzado","Sin cruce")))</f>
        <v>Sin cruce</v>
      </c>
      <c r="AS476" s="94" t="str">
        <f t="shared" si="8"/>
        <v>PS8FILIALA</v>
      </c>
      <c r="AT476" s="94" t="str" cm="1">
        <f t="array" ref="AT476">IF(AS476="","",IF(SUMPRODUCT((AS476=$AS$7:$AS$2085)*(AI476=$AI$7:$AI$2085)*(AO476=$AO$7:$AO$2085)*(AP476=$AP$7:$AP$2085)*(ROW($AS$7:$AS$2085)&lt;&gt;ROW(AS476))*((S476=0)*($S$7:$S$2085&gt;0)+(S476&gt;0)*($S$7:$S$2085=0)))&gt;0,"SALONES UNIDOS",IF(SUMPRODUCT((AS476=$AS$7:$AS$2085)*(AI476=$AI$7:$AI$2085)*((AO476&lt;$AP$7:$AP$2085)*(AP476&gt;$AO$7:$AO$2085))*(ROW($AS$7:$AS$2085)&lt;&gt;ROW(AS476)))&gt;0,"Cruzado","Sin cruce")))</f>
        <v>Sin cruce</v>
      </c>
    </row>
    <row r="477" spans="3:46" ht="15.6" hidden="1" customHeight="1">
      <c r="C477" s="496" t="s">
        <v>572</v>
      </c>
      <c r="D477" s="15" t="s">
        <v>59</v>
      </c>
      <c r="E477" s="15">
        <v>202011</v>
      </c>
      <c r="F477" s="503" t="s">
        <v>38</v>
      </c>
      <c r="G477" s="497" t="s">
        <v>80</v>
      </c>
      <c r="H477" s="503" t="s">
        <v>90</v>
      </c>
      <c r="I477" s="503">
        <v>8</v>
      </c>
      <c r="J477" s="503" t="s">
        <v>41</v>
      </c>
      <c r="K477" s="503" t="s">
        <v>41</v>
      </c>
      <c r="L477" s="499" t="s">
        <v>916</v>
      </c>
      <c r="M477" s="535" t="s">
        <v>917</v>
      </c>
      <c r="N477" s="15" t="s">
        <v>710</v>
      </c>
      <c r="O477" s="15" t="s">
        <v>578</v>
      </c>
      <c r="P477" s="503" t="s">
        <v>624</v>
      </c>
      <c r="Q477" s="15">
        <v>2</v>
      </c>
      <c r="R477" s="15">
        <v>2</v>
      </c>
      <c r="S477" s="479">
        <v>4</v>
      </c>
      <c r="T477" s="15">
        <v>3</v>
      </c>
      <c r="U477" s="471"/>
      <c r="V477" s="550">
        <v>15</v>
      </c>
      <c r="W477" s="497">
        <v>18140921</v>
      </c>
      <c r="X477" s="566" t="s">
        <v>439</v>
      </c>
      <c r="Y477" s="15" t="s">
        <v>624</v>
      </c>
      <c r="Z477" s="15"/>
      <c r="AA477" s="15"/>
      <c r="AB477" s="15"/>
      <c r="AC477" s="493"/>
      <c r="AD477" s="15"/>
      <c r="AE477" s="479"/>
      <c r="AF477" s="497"/>
      <c r="AG477" s="497"/>
      <c r="AH477" s="15" t="s">
        <v>203</v>
      </c>
      <c r="AI477" s="15">
        <v>3</v>
      </c>
      <c r="AJ477" s="15">
        <v>17</v>
      </c>
      <c r="AK477" s="15">
        <v>40</v>
      </c>
      <c r="AL477" s="15">
        <v>21</v>
      </c>
      <c r="AM477" s="15">
        <v>0</v>
      </c>
      <c r="AN477" s="490">
        <f>IF(AJ477="",S477,ROUND(((((AL477/24)+(AM477/1440))-((AJ477/24)+(AK477/1440)))*1440/50),5))</f>
        <v>4</v>
      </c>
      <c r="AO477" s="491">
        <f>AJ477/24+AK477/1440</f>
        <v>0.73611111111111116</v>
      </c>
      <c r="AP477" s="491">
        <f>AL477/24+AM477/1440</f>
        <v>0.875</v>
      </c>
      <c r="AQ477" s="23" t="str" cm="1">
        <f t="array" ref="AQ477">IF(X477="","",IF(SUMPRODUCT((X477=$X$7:$X$2085)*(AI477=$AI$7:$AI$2085)*(AO477=$AO$7:$AO$2085)*(AP477=$AP$7:$AP$2085)*(ROW($X$7:$X$2085)&lt;&gt;ROW(X477))*((S477=0)*($S$7:$S$2085&gt;0)+(S477&gt;0)*($S$7:$S$2085=0)))&gt;0,"SALONES UNIDOS",IF(SUMPRODUCT((X477=$X$7:$X$2085)*(AI477=$AI$7:$AI$2085)*((AO477&lt;$AP$7:$AP$2085)*(AP477&gt;$AO$7:$AO$2085))*(ROW($X$7:$X$2085)&lt;&gt;ROW(X477)))&gt;0,"Cruzado","Sin cruce")))</f>
        <v>Sin cruce</v>
      </c>
      <c r="AR477" s="23" t="str" cm="1">
        <f t="array" ref="AR477">IF(AE477="","",IF(SUMPRODUCT((AE477=$AE$7:$AE$2085)*(AI477=$AI$7:$AI$2085)*(AO477=$AO$7:$AO$2085)*(AP477=$AP$7:$AP$2085)*(ROW($AE$7:$AE$2085)&lt;&gt;ROW(AE477))*((S477=0)*($S$7:$S$2085&gt;0)+(S477&gt;0)*($S$7:$S$2085=0)))&gt;0,"SALONES UNIDOS",IF(SUMPRODUCT((AE477=$AE$7:$AE$2085)*(AI477=$AI$7:$AI$2085)*((AO477&lt;$AP$7:$AP$2085)*(AP477&gt;$AO$7:$AO$2085))*(ROW($AE$7:$AE$2085)&lt;&gt;ROW(AE477)))&gt;0,"Cruzado","Sin cruce")))</f>
        <v/>
      </c>
      <c r="AS477" s="94" t="str">
        <f t="shared" si="8"/>
        <v>PS8FILIALA</v>
      </c>
      <c r="AT477" s="94" t="str" cm="1">
        <f t="array" ref="AT477">IF(AS477="","",IF(SUMPRODUCT((AS477=$AS$7:$AS$2085)*(AI477=$AI$7:$AI$2085)*(AO477=$AO$7:$AO$2085)*(AP477=$AP$7:$AP$2085)*(ROW($AS$7:$AS$2085)&lt;&gt;ROW(AS477))*((S477=0)*($S$7:$S$2085&gt;0)+(S477&gt;0)*($S$7:$S$2085=0)))&gt;0,"SALONES UNIDOS",IF(SUMPRODUCT((AS477=$AS$7:$AS$2085)*(AI477=$AI$7:$AI$2085)*((AO477&lt;$AP$7:$AP$2085)*(AP477&gt;$AO$7:$AO$2085))*(ROW($AS$7:$AS$2085)&lt;&gt;ROW(AS477)))&gt;0,"Cruzado","Sin cruce")))</f>
        <v>Sin cruce</v>
      </c>
    </row>
    <row r="478" spans="3:46" ht="15.6" hidden="1" customHeight="1">
      <c r="C478" s="496" t="s">
        <v>572</v>
      </c>
      <c r="D478" s="15" t="s">
        <v>59</v>
      </c>
      <c r="E478" s="15">
        <v>202011</v>
      </c>
      <c r="F478" s="503" t="s">
        <v>38</v>
      </c>
      <c r="G478" s="497" t="s">
        <v>80</v>
      </c>
      <c r="H478" s="503" t="s">
        <v>90</v>
      </c>
      <c r="I478" s="503">
        <v>8</v>
      </c>
      <c r="J478" s="503" t="s">
        <v>41</v>
      </c>
      <c r="K478" s="503" t="s">
        <v>41</v>
      </c>
      <c r="L478" s="499" t="s">
        <v>918</v>
      </c>
      <c r="M478" s="535" t="s">
        <v>919</v>
      </c>
      <c r="N478" s="15" t="s">
        <v>710</v>
      </c>
      <c r="O478" s="15" t="s">
        <v>578</v>
      </c>
      <c r="P478" s="503" t="s">
        <v>579</v>
      </c>
      <c r="Q478" s="15">
        <v>2</v>
      </c>
      <c r="R478" s="15">
        <v>0</v>
      </c>
      <c r="S478" s="479">
        <v>2</v>
      </c>
      <c r="T478" s="15">
        <v>3</v>
      </c>
      <c r="U478" s="471"/>
      <c r="V478" s="550">
        <v>15</v>
      </c>
      <c r="W478" s="497">
        <v>70097311</v>
      </c>
      <c r="X478" s="566" t="s">
        <v>445</v>
      </c>
      <c r="Y478" s="15" t="s">
        <v>579</v>
      </c>
      <c r="Z478" s="15"/>
      <c r="AA478" s="15"/>
      <c r="AB478" s="15"/>
      <c r="AC478" s="15" t="s">
        <v>604</v>
      </c>
      <c r="AD478" s="15"/>
      <c r="AE478" s="479"/>
      <c r="AF478" s="497"/>
      <c r="AG478" s="497"/>
      <c r="AH478" s="497" t="s">
        <v>582</v>
      </c>
      <c r="AI478" s="15">
        <v>6</v>
      </c>
      <c r="AJ478" s="15">
        <v>18</v>
      </c>
      <c r="AK478" s="15">
        <v>30</v>
      </c>
      <c r="AL478" s="15">
        <v>20</v>
      </c>
      <c r="AM478" s="15">
        <v>10</v>
      </c>
      <c r="AN478" s="490">
        <f>IF(AJ478="",S478,ROUND(((((AL478/24)+(AM478/1440))-((AJ478/24)+(AK478/1440)))*1440/50),5))</f>
        <v>2</v>
      </c>
      <c r="AO478" s="491">
        <f>AJ478/24+AK478/1440</f>
        <v>0.77083333333333337</v>
      </c>
      <c r="AP478" s="491">
        <f>AL478/24+AM478/1440</f>
        <v>0.84027777777777779</v>
      </c>
      <c r="AQ478" s="23" t="str" cm="1">
        <f t="array" ref="AQ478">IF(X478="","",IF(SUMPRODUCT((X478=$X$7:$X$2085)*(AI478=$AI$7:$AI$2085)*(AO478=$AO$7:$AO$2085)*(AP478=$AP$7:$AP$2085)*(ROW($X$7:$X$2085)&lt;&gt;ROW(X478))*((S478=0)*($S$7:$S$2085&gt;0)+(S478&gt;0)*($S$7:$S$2085=0)))&gt;0,"SALONES UNIDOS",IF(SUMPRODUCT((X478=$X$7:$X$2085)*(AI478=$AI$7:$AI$2085)*((AO478&lt;$AP$7:$AP$2085)*(AP478&gt;$AO$7:$AO$2085))*(ROW($X$7:$X$2085)&lt;&gt;ROW(X478)))&gt;0,"Cruzado","Sin cruce")))</f>
        <v>Sin cruce</v>
      </c>
      <c r="AR478" s="23" t="str" cm="1">
        <f t="array" ref="AR478">IF(AE478="","",IF(SUMPRODUCT((AE478=$AE$7:$AE$2085)*(AI478=$AI$7:$AI$2085)*(AO478=$AO$7:$AO$2085)*(AP478=$AP$7:$AP$2085)*(ROW($AE$7:$AE$2085)&lt;&gt;ROW(AE478))*((S478=0)*($S$7:$S$2085&gt;0)+(S478&gt;0)*($S$7:$S$2085=0)))&gt;0,"SALONES UNIDOS",IF(SUMPRODUCT((AE478=$AE$7:$AE$2085)*(AI478=$AI$7:$AI$2085)*((AO478&lt;$AP$7:$AP$2085)*(AP478&gt;$AO$7:$AO$2085))*(ROW($AE$7:$AE$2085)&lt;&gt;ROW(AE478)))&gt;0,"Cruzado","Sin cruce")))</f>
        <v/>
      </c>
      <c r="AS478" s="94" t="str">
        <f t="shared" si="8"/>
        <v>PS8FILIALA</v>
      </c>
      <c r="AT478" s="94" t="str" cm="1">
        <f t="array" ref="AT478">IF(AS478="","",IF(SUMPRODUCT((AS478=$AS$7:$AS$2085)*(AI478=$AI$7:$AI$2085)*(AO478=$AO$7:$AO$2085)*(AP478=$AP$7:$AP$2085)*(ROW($AS$7:$AS$2085)&lt;&gt;ROW(AS478))*((S478=0)*($S$7:$S$2085&gt;0)+(S478&gt;0)*($S$7:$S$2085=0)))&gt;0,"SALONES UNIDOS",IF(SUMPRODUCT((AS478=$AS$7:$AS$2085)*(AI478=$AI$7:$AI$2085)*((AO478&lt;$AP$7:$AP$2085)*(AP478&gt;$AO$7:$AO$2085))*(ROW($AS$7:$AS$2085)&lt;&gt;ROW(AS478)))&gt;0,"Cruzado","Sin cruce")))</f>
        <v>Sin cruce</v>
      </c>
    </row>
    <row r="479" spans="3:46" ht="15.6" hidden="1" customHeight="1">
      <c r="C479" s="496" t="s">
        <v>572</v>
      </c>
      <c r="D479" s="15" t="s">
        <v>59</v>
      </c>
      <c r="E479" s="15">
        <v>202011</v>
      </c>
      <c r="F479" s="503" t="s">
        <v>38</v>
      </c>
      <c r="G479" s="497" t="s">
        <v>80</v>
      </c>
      <c r="H479" s="503" t="s">
        <v>90</v>
      </c>
      <c r="I479" s="503">
        <v>8</v>
      </c>
      <c r="J479" s="503" t="s">
        <v>574</v>
      </c>
      <c r="K479" s="503" t="s">
        <v>41</v>
      </c>
      <c r="L479" s="499" t="s">
        <v>918</v>
      </c>
      <c r="M479" s="535" t="s">
        <v>919</v>
      </c>
      <c r="N479" s="15" t="s">
        <v>710</v>
      </c>
      <c r="O479" s="15" t="s">
        <v>578</v>
      </c>
      <c r="P479" s="503" t="s">
        <v>579</v>
      </c>
      <c r="Q479" s="15">
        <v>0</v>
      </c>
      <c r="R479" s="15">
        <v>2</v>
      </c>
      <c r="S479" s="479">
        <v>2</v>
      </c>
      <c r="T479" s="15">
        <v>3</v>
      </c>
      <c r="U479" s="471"/>
      <c r="V479" s="550">
        <v>15</v>
      </c>
      <c r="W479" s="497">
        <v>70097311</v>
      </c>
      <c r="X479" s="566" t="s">
        <v>445</v>
      </c>
      <c r="Y479" s="15" t="s">
        <v>579</v>
      </c>
      <c r="Z479" s="15"/>
      <c r="AA479" s="15"/>
      <c r="AB479" s="15"/>
      <c r="AC479" s="493"/>
      <c r="AD479" s="15"/>
      <c r="AE479" s="15" t="s">
        <v>882</v>
      </c>
      <c r="AF479" s="497"/>
      <c r="AG479" s="497"/>
      <c r="AH479" s="497" t="s">
        <v>100</v>
      </c>
      <c r="AI479" s="15">
        <v>6</v>
      </c>
      <c r="AJ479" s="15">
        <v>20</v>
      </c>
      <c r="AK479" s="15">
        <v>10</v>
      </c>
      <c r="AL479" s="15">
        <v>21</v>
      </c>
      <c r="AM479" s="15">
        <v>50</v>
      </c>
      <c r="AN479" s="490">
        <f>IF(AJ479="",S479,ROUND(((((AL479/24)+(AM479/1440))-((AJ479/24)+(AK479/1440)))*1440/50),5))</f>
        <v>2</v>
      </c>
      <c r="AO479" s="491">
        <f>AJ479/24+AK479/1440</f>
        <v>0.84027777777777779</v>
      </c>
      <c r="AP479" s="491">
        <f>AL479/24+AM479/1440</f>
        <v>0.90972222222222221</v>
      </c>
      <c r="AQ479" s="23" t="str" cm="1">
        <f t="array" ref="AQ479">IF(X479="","",IF(SUMPRODUCT((X479=$X$7:$X$2085)*(AI479=$AI$7:$AI$2085)*(AO479=$AO$7:$AO$2085)*(AP479=$AP$7:$AP$2085)*(ROW($X$7:$X$2085)&lt;&gt;ROW(X479))*((S479=0)*($S$7:$S$2085&gt;0)+(S479&gt;0)*($S$7:$S$2085=0)))&gt;0,"SALONES UNIDOS",IF(SUMPRODUCT((X479=$X$7:$X$2085)*(AI479=$AI$7:$AI$2085)*((AO479&lt;$AP$7:$AP$2085)*(AP479&gt;$AO$7:$AO$2085))*(ROW($X$7:$X$2085)&lt;&gt;ROW(X479)))&gt;0,"Cruzado","Sin cruce")))</f>
        <v>Sin cruce</v>
      </c>
      <c r="AR479" s="23" t="str" cm="1">
        <f t="array" ref="AR479">IF(AE479="","",IF(SUMPRODUCT((AE479=$AE$7:$AE$2085)*(AI479=$AI$7:$AI$2085)*(AO479=$AO$7:$AO$2085)*(AP479=$AP$7:$AP$2085)*(ROW($AE$7:$AE$2085)&lt;&gt;ROW(AE479))*((S479=0)*($S$7:$S$2085&gt;0)+(S479&gt;0)*($S$7:$S$2085=0)))&gt;0,"SALONES UNIDOS",IF(SUMPRODUCT((AE479=$AE$7:$AE$2085)*(AI479=$AI$7:$AI$2085)*((AO479&lt;$AP$7:$AP$2085)*(AP479&gt;$AO$7:$AO$2085))*(ROW($AE$7:$AE$2085)&lt;&gt;ROW(AE479)))&gt;0,"Cruzado","Sin cruce")))</f>
        <v>Sin cruce</v>
      </c>
      <c r="AS479" s="94" t="str">
        <f t="shared" si="8"/>
        <v>PS8FILIALA</v>
      </c>
      <c r="AT479" s="94" t="str" cm="1">
        <f t="array" ref="AT479">IF(AS479="","",IF(SUMPRODUCT((AS479=$AS$7:$AS$2085)*(AI479=$AI$7:$AI$2085)*(AO479=$AO$7:$AO$2085)*(AP479=$AP$7:$AP$2085)*(ROW($AS$7:$AS$2085)&lt;&gt;ROW(AS479))*((S479=0)*($S$7:$S$2085&gt;0)+(S479&gt;0)*($S$7:$S$2085=0)))&gt;0,"SALONES UNIDOS",IF(SUMPRODUCT((AS479=$AS$7:$AS$2085)*(AI479=$AI$7:$AI$2085)*((AO479&lt;$AP$7:$AP$2085)*(AP479&gt;$AO$7:$AO$2085))*(ROW($AS$7:$AS$2085)&lt;&gt;ROW(AS479)))&gt;0,"Cruzado","Sin cruce")))</f>
        <v>Sin cruce</v>
      </c>
    </row>
    <row r="480" spans="3:46" ht="15.6" hidden="1" customHeight="1">
      <c r="C480" s="496" t="s">
        <v>572</v>
      </c>
      <c r="D480" s="15" t="s">
        <v>59</v>
      </c>
      <c r="E480" s="15">
        <v>202011</v>
      </c>
      <c r="F480" s="503" t="s">
        <v>38</v>
      </c>
      <c r="G480" s="497" t="s">
        <v>80</v>
      </c>
      <c r="H480" s="503" t="s">
        <v>90</v>
      </c>
      <c r="I480" s="503">
        <v>8</v>
      </c>
      <c r="J480" s="503" t="s">
        <v>41</v>
      </c>
      <c r="K480" s="503" t="s">
        <v>41</v>
      </c>
      <c r="L480" s="499" t="s">
        <v>920</v>
      </c>
      <c r="M480" s="535" t="s">
        <v>718</v>
      </c>
      <c r="N480" s="15" t="s">
        <v>577</v>
      </c>
      <c r="O480" s="15" t="s">
        <v>578</v>
      </c>
      <c r="P480" s="503" t="s">
        <v>624</v>
      </c>
      <c r="Q480" s="15">
        <v>3</v>
      </c>
      <c r="R480" s="15">
        <v>2</v>
      </c>
      <c r="S480" s="479">
        <v>5</v>
      </c>
      <c r="T480" s="15">
        <v>4</v>
      </c>
      <c r="U480" s="471"/>
      <c r="V480" s="550">
        <v>15</v>
      </c>
      <c r="W480" s="497">
        <v>21461459</v>
      </c>
      <c r="X480" s="566" t="s">
        <v>383</v>
      </c>
      <c r="Y480" s="15" t="s">
        <v>624</v>
      </c>
      <c r="Z480" s="15"/>
      <c r="AA480" s="15"/>
      <c r="AB480" s="15"/>
      <c r="AC480" s="493"/>
      <c r="AD480" s="15"/>
      <c r="AE480" s="479"/>
      <c r="AF480" s="497"/>
      <c r="AG480" s="497"/>
      <c r="AH480" s="15" t="s">
        <v>203</v>
      </c>
      <c r="AI480" s="15">
        <v>1</v>
      </c>
      <c r="AJ480" s="15">
        <v>17</v>
      </c>
      <c r="AK480" s="15">
        <v>40</v>
      </c>
      <c r="AL480" s="15">
        <v>21</v>
      </c>
      <c r="AM480" s="15">
        <v>50</v>
      </c>
      <c r="AN480" s="490">
        <f>IF(AJ480="",S480,ROUND(((((AL480/24)+(AM480/1440))-((AJ480/24)+(AK480/1440)))*1440/50),5))</f>
        <v>5</v>
      </c>
      <c r="AO480" s="491">
        <f>AJ480/24+AK480/1440</f>
        <v>0.73611111111111116</v>
      </c>
      <c r="AP480" s="491">
        <f>AL480/24+AM480/1440</f>
        <v>0.90972222222222221</v>
      </c>
      <c r="AQ480" s="23" t="str" cm="1">
        <f t="array" ref="AQ480">IF(X480="","",IF(SUMPRODUCT((X480=$X$7:$X$2085)*(AI480=$AI$7:$AI$2085)*(AO480=$AO$7:$AO$2085)*(AP480=$AP$7:$AP$2085)*(ROW($X$7:$X$2085)&lt;&gt;ROW(X480))*((S480=0)*($S$7:$S$2085&gt;0)+(S480&gt;0)*($S$7:$S$2085=0)))&gt;0,"SALONES UNIDOS",IF(SUMPRODUCT((X480=$X$7:$X$2085)*(AI480=$AI$7:$AI$2085)*((AO480&lt;$AP$7:$AP$2085)*(AP480&gt;$AO$7:$AO$2085))*(ROW($X$7:$X$2085)&lt;&gt;ROW(X480)))&gt;0,"Cruzado","Sin cruce")))</f>
        <v>Sin cruce</v>
      </c>
      <c r="AR480" s="23" t="str" cm="1">
        <f t="array" ref="AR480">IF(AE480="","",IF(SUMPRODUCT((AE480=$AE$7:$AE$2085)*(AI480=$AI$7:$AI$2085)*(AO480=$AO$7:$AO$2085)*(AP480=$AP$7:$AP$2085)*(ROW($AE$7:$AE$2085)&lt;&gt;ROW(AE480))*((S480=0)*($S$7:$S$2085&gt;0)+(S480&gt;0)*($S$7:$S$2085=0)))&gt;0,"SALONES UNIDOS",IF(SUMPRODUCT((AE480=$AE$7:$AE$2085)*(AI480=$AI$7:$AI$2085)*((AO480&lt;$AP$7:$AP$2085)*(AP480&gt;$AO$7:$AO$2085))*(ROW($AE$7:$AE$2085)&lt;&gt;ROW(AE480)))&gt;0,"Cruzado","Sin cruce")))</f>
        <v/>
      </c>
      <c r="AS480" s="94" t="str">
        <f t="shared" si="8"/>
        <v>PS8FILIALA</v>
      </c>
      <c r="AT480" s="94" t="str" cm="1">
        <f t="array" ref="AT480">IF(AS480="","",IF(SUMPRODUCT((AS480=$AS$7:$AS$2085)*(AI480=$AI$7:$AI$2085)*(AO480=$AO$7:$AO$2085)*(AP480=$AP$7:$AP$2085)*(ROW($AS$7:$AS$2085)&lt;&gt;ROW(AS480))*((S480=0)*($S$7:$S$2085&gt;0)+(S480&gt;0)*($S$7:$S$2085=0)))&gt;0,"SALONES UNIDOS",IF(SUMPRODUCT((AS480=$AS$7:$AS$2085)*(AI480=$AI$7:$AI$2085)*((AO480&lt;$AP$7:$AP$2085)*(AP480&gt;$AO$7:$AO$2085))*(ROW($AS$7:$AS$2085)&lt;&gt;ROW(AS480)))&gt;0,"Cruzado","Sin cruce")))</f>
        <v>Sin cruce</v>
      </c>
    </row>
    <row r="481" spans="3:46" ht="15.6" hidden="1" customHeight="1">
      <c r="C481" s="496" t="s">
        <v>572</v>
      </c>
      <c r="D481" s="15" t="s">
        <v>59</v>
      </c>
      <c r="E481" s="15">
        <v>202011</v>
      </c>
      <c r="F481" s="503" t="s">
        <v>38</v>
      </c>
      <c r="G481" s="497" t="s">
        <v>80</v>
      </c>
      <c r="H481" s="503" t="s">
        <v>90</v>
      </c>
      <c r="I481" s="503">
        <v>9</v>
      </c>
      <c r="J481" s="503" t="s">
        <v>41</v>
      </c>
      <c r="K481" s="503" t="s">
        <v>41</v>
      </c>
      <c r="L481" s="499" t="s">
        <v>921</v>
      </c>
      <c r="M481" s="535" t="s">
        <v>922</v>
      </c>
      <c r="N481" s="15" t="s">
        <v>710</v>
      </c>
      <c r="O481" s="15" t="s">
        <v>678</v>
      </c>
      <c r="P481" s="503" t="s">
        <v>624</v>
      </c>
      <c r="Q481" s="15">
        <v>2</v>
      </c>
      <c r="R481" s="15">
        <v>2</v>
      </c>
      <c r="S481" s="479">
        <v>4</v>
      </c>
      <c r="T481" s="15">
        <v>3</v>
      </c>
      <c r="U481" s="471"/>
      <c r="V481" s="550">
        <v>30</v>
      </c>
      <c r="W481" s="497">
        <v>45477699</v>
      </c>
      <c r="X481" s="566" t="s">
        <v>359</v>
      </c>
      <c r="Y481" s="15" t="s">
        <v>624</v>
      </c>
      <c r="Z481" s="15"/>
      <c r="AA481" s="15"/>
      <c r="AB481" s="15"/>
      <c r="AC481" s="493"/>
      <c r="AD481" s="15"/>
      <c r="AE481" s="479"/>
      <c r="AF481" s="497"/>
      <c r="AG481" s="497"/>
      <c r="AH481" s="15" t="s">
        <v>203</v>
      </c>
      <c r="AI481" s="15">
        <v>1</v>
      </c>
      <c r="AJ481" s="15">
        <v>16</v>
      </c>
      <c r="AK481" s="15">
        <v>50</v>
      </c>
      <c r="AL481" s="15">
        <v>20</v>
      </c>
      <c r="AM481" s="15">
        <v>10</v>
      </c>
      <c r="AN481" s="490">
        <f>IF(AJ481="",S481,ROUND(((((AL481/24)+(AM481/1440))-((AJ481/24)+(AK481/1440)))*1440/50),5))</f>
        <v>4</v>
      </c>
      <c r="AO481" s="491">
        <f>AJ481/24+AK481/1440</f>
        <v>0.70138888888888884</v>
      </c>
      <c r="AP481" s="491">
        <f>AL481/24+AM481/1440</f>
        <v>0.84027777777777779</v>
      </c>
      <c r="AQ481" s="23" t="str" cm="1">
        <f t="array" ref="AQ481">IF(X481="","",IF(SUMPRODUCT((X481=$X$7:$X$2085)*(AI481=$AI$7:$AI$2085)*(AO481=$AO$7:$AO$2085)*(AP481=$AP$7:$AP$2085)*(ROW($X$7:$X$2085)&lt;&gt;ROW(X481))*((S481=0)*($S$7:$S$2085&gt;0)+(S481&gt;0)*($S$7:$S$2085=0)))&gt;0,"SALONES UNIDOS",IF(SUMPRODUCT((X481=$X$7:$X$2085)*(AI481=$AI$7:$AI$2085)*((AO481&lt;$AP$7:$AP$2085)*(AP481&gt;$AO$7:$AO$2085))*(ROW($X$7:$X$2085)&lt;&gt;ROW(X481)))&gt;0,"Cruzado","Sin cruce")))</f>
        <v>Sin cruce</v>
      </c>
      <c r="AR481" s="23" t="str" cm="1">
        <f t="array" ref="AR481">IF(AE481="","",IF(SUMPRODUCT((AE481=$AE$7:$AE$2085)*(AI481=$AI$7:$AI$2085)*(AO481=$AO$7:$AO$2085)*(AP481=$AP$7:$AP$2085)*(ROW($AE$7:$AE$2085)&lt;&gt;ROW(AE481))*((S481=0)*($S$7:$S$2085&gt;0)+(S481&gt;0)*($S$7:$S$2085=0)))&gt;0,"SALONES UNIDOS",IF(SUMPRODUCT((AE481=$AE$7:$AE$2085)*(AI481=$AI$7:$AI$2085)*((AO481&lt;$AP$7:$AP$2085)*(AP481&gt;$AO$7:$AO$2085))*(ROW($AE$7:$AE$2085)&lt;&gt;ROW(AE481)))&gt;0,"Cruzado","Sin cruce")))</f>
        <v/>
      </c>
      <c r="AS481" s="94" t="str">
        <f t="shared" si="8"/>
        <v>PS9FILIALA</v>
      </c>
      <c r="AT481" s="94" t="str" cm="1">
        <f t="array" ref="AT481">IF(AS481="","",IF(SUMPRODUCT((AS481=$AS$7:$AS$2085)*(AI481=$AI$7:$AI$2085)*(AO481=$AO$7:$AO$2085)*(AP481=$AP$7:$AP$2085)*(ROW($AS$7:$AS$2085)&lt;&gt;ROW(AS481))*((S481=0)*($S$7:$S$2085&gt;0)+(S481&gt;0)*($S$7:$S$2085=0)))&gt;0,"SALONES UNIDOS",IF(SUMPRODUCT((AS481=$AS$7:$AS$2085)*(AI481=$AI$7:$AI$2085)*((AO481&lt;$AP$7:$AP$2085)*(AP481&gt;$AO$7:$AO$2085))*(ROW($AS$7:$AS$2085)&lt;&gt;ROW(AS481)))&gt;0,"Cruzado","Sin cruce")))</f>
        <v>Sin cruce</v>
      </c>
    </row>
    <row r="482" spans="3:46" ht="15.6" hidden="1" customHeight="1">
      <c r="C482" s="496" t="s">
        <v>572</v>
      </c>
      <c r="D482" s="15" t="s">
        <v>59</v>
      </c>
      <c r="E482" s="15">
        <v>202011</v>
      </c>
      <c r="F482" s="503" t="s">
        <v>38</v>
      </c>
      <c r="G482" s="497" t="s">
        <v>80</v>
      </c>
      <c r="H482" s="503" t="s">
        <v>90</v>
      </c>
      <c r="I482" s="503">
        <v>9</v>
      </c>
      <c r="J482" s="503" t="s">
        <v>41</v>
      </c>
      <c r="K482" s="503" t="s">
        <v>41</v>
      </c>
      <c r="L482" s="499" t="s">
        <v>923</v>
      </c>
      <c r="M482" s="535" t="s">
        <v>716</v>
      </c>
      <c r="N482" s="15" t="s">
        <v>710</v>
      </c>
      <c r="O482" s="15" t="s">
        <v>578</v>
      </c>
      <c r="P482" s="503" t="s">
        <v>579</v>
      </c>
      <c r="Q482" s="15">
        <v>0</v>
      </c>
      <c r="R482" s="15">
        <v>30</v>
      </c>
      <c r="S482" s="479">
        <v>30</v>
      </c>
      <c r="T482" s="15">
        <v>15</v>
      </c>
      <c r="U482" s="471"/>
      <c r="V482" s="550">
        <v>40</v>
      </c>
      <c r="W482" s="497"/>
      <c r="X482" s="566"/>
      <c r="Y482" s="572" t="s">
        <v>579</v>
      </c>
      <c r="Z482" s="15"/>
      <c r="AA482" s="15"/>
      <c r="AB482" s="15"/>
      <c r="AC482" s="493"/>
      <c r="AD482" s="15"/>
      <c r="AE482" s="479"/>
      <c r="AF482" s="497"/>
      <c r="AG482" s="497"/>
      <c r="AH482" s="15" t="s">
        <v>100</v>
      </c>
      <c r="AI482" s="15"/>
      <c r="AJ482" s="15"/>
      <c r="AK482" s="15"/>
      <c r="AL482" s="15"/>
      <c r="AM482" s="15"/>
      <c r="AN482" s="490">
        <f>IF(AJ482="",S482,ROUND(((((AL482/24)+(AM482/1440))-((AJ482/24)+(AK482/1440)))*1440/50),5))</f>
        <v>30</v>
      </c>
      <c r="AO482" s="491">
        <f>AJ482/24+AK482/1440</f>
        <v>0</v>
      </c>
      <c r="AP482" s="491">
        <f>AL482/24+AM482/1440</f>
        <v>0</v>
      </c>
      <c r="AQ482" s="23" t="str" cm="1">
        <f t="array" ref="AQ482">IF(X482="","",IF(SUMPRODUCT((X482=$X$7:$X$2085)*(AI482=$AI$7:$AI$2085)*(AO482=$AO$7:$AO$2085)*(AP482=$AP$7:$AP$2085)*(ROW($X$7:$X$2085)&lt;&gt;ROW(X482))*((S482=0)*($S$7:$S$2085&gt;0)+(S482&gt;0)*($S$7:$S$2085=0)))&gt;0,"SALONES UNIDOS",IF(SUMPRODUCT((X482=$X$7:$X$2085)*(AI482=$AI$7:$AI$2085)*((AO482&lt;$AP$7:$AP$2085)*(AP482&gt;$AO$7:$AO$2085))*(ROW($X$7:$X$2085)&lt;&gt;ROW(X482)))&gt;0,"Cruzado","Sin cruce")))</f>
        <v/>
      </c>
      <c r="AR482" s="23" t="str" cm="1">
        <f t="array" ref="AR482">IF(AE482="","",IF(SUMPRODUCT((AE482=$AE$7:$AE$2085)*(AI482=$AI$7:$AI$2085)*(AO482=$AO$7:$AO$2085)*(AP482=$AP$7:$AP$2085)*(ROW($AE$7:$AE$2085)&lt;&gt;ROW(AE482))*((S482=0)*($S$7:$S$2085&gt;0)+(S482&gt;0)*($S$7:$S$2085=0)))&gt;0,"SALONES UNIDOS",IF(SUMPRODUCT((AE482=$AE$7:$AE$2085)*(AI482=$AI$7:$AI$2085)*((AO482&lt;$AP$7:$AP$2085)*(AP482&gt;$AO$7:$AO$2085))*(ROW($AE$7:$AE$2085)&lt;&gt;ROW(AE482)))&gt;0,"Cruzado","Sin cruce")))</f>
        <v/>
      </c>
      <c r="AS482" s="94" t="str">
        <f t="shared" si="8"/>
        <v>PS9FILIALA</v>
      </c>
      <c r="AT482" s="94" t="str" cm="1">
        <f t="array" ref="AT482">IF(AS482="","",IF(SUMPRODUCT((AS482=$AS$7:$AS$2085)*(AI482=$AI$7:$AI$2085)*(AO482=$AO$7:$AO$2085)*(AP482=$AP$7:$AP$2085)*(ROW($AS$7:$AS$2085)&lt;&gt;ROW(AS482))*((S482=0)*($S$7:$S$2085&gt;0)+(S482&gt;0)*($S$7:$S$2085=0)))&gt;0,"SALONES UNIDOS",IF(SUMPRODUCT((AS482=$AS$7:$AS$2085)*(AI482=$AI$7:$AI$2085)*((AO482&lt;$AP$7:$AP$2085)*(AP482&gt;$AO$7:$AO$2085))*(ROW($AS$7:$AS$2085)&lt;&gt;ROW(AS482)))&gt;0,"Cruzado","Sin cruce")))</f>
        <v>Sin cruce</v>
      </c>
    </row>
    <row r="483" spans="3:46" ht="15.6" customHeight="1">
      <c r="C483" s="496" t="s">
        <v>572</v>
      </c>
      <c r="D483" s="15" t="s">
        <v>59</v>
      </c>
      <c r="E483" s="15">
        <v>202011</v>
      </c>
      <c r="F483" s="505" t="s">
        <v>38</v>
      </c>
      <c r="G483" s="497" t="s">
        <v>80</v>
      </c>
      <c r="H483" s="503" t="s">
        <v>90</v>
      </c>
      <c r="I483" s="503">
        <v>9</v>
      </c>
      <c r="J483" s="503" t="s">
        <v>41</v>
      </c>
      <c r="K483" s="503" t="s">
        <v>41</v>
      </c>
      <c r="L483" s="499" t="s">
        <v>924</v>
      </c>
      <c r="M483" s="535" t="s">
        <v>925</v>
      </c>
      <c r="N483" s="15" t="s">
        <v>577</v>
      </c>
      <c r="O483" s="15" t="s">
        <v>578</v>
      </c>
      <c r="P483" s="503" t="s">
        <v>624</v>
      </c>
      <c r="Q483" s="15">
        <v>0</v>
      </c>
      <c r="R483" s="15">
        <v>4</v>
      </c>
      <c r="S483" s="479">
        <v>4</v>
      </c>
      <c r="T483" s="15">
        <v>6</v>
      </c>
      <c r="U483" s="471"/>
      <c r="V483" s="550">
        <v>15</v>
      </c>
      <c r="W483" s="552">
        <v>45976142</v>
      </c>
      <c r="X483" s="567" t="s">
        <v>489</v>
      </c>
      <c r="Y483" s="15" t="s">
        <v>624</v>
      </c>
      <c r="Z483" s="15"/>
      <c r="AA483" s="15"/>
      <c r="AB483" s="15"/>
      <c r="AC483" s="493"/>
      <c r="AD483" s="15"/>
      <c r="AE483" s="479"/>
      <c r="AF483" s="497"/>
      <c r="AG483" s="497"/>
      <c r="AH483" s="15" t="s">
        <v>100</v>
      </c>
      <c r="AI483" s="15">
        <v>2</v>
      </c>
      <c r="AJ483" s="15">
        <v>19</v>
      </c>
      <c r="AK483" s="15">
        <v>20</v>
      </c>
      <c r="AL483" s="15">
        <v>22</v>
      </c>
      <c r="AM483" s="15">
        <v>40</v>
      </c>
      <c r="AN483" s="490">
        <f>IF(AJ483="",S483,ROUND(((((AL483/24)+(AM483/1440))-((AJ483/24)+(AK483/1440)))*1440/50),5))</f>
        <v>4</v>
      </c>
      <c r="AO483" s="491">
        <f>AJ483/24+AK483/1440</f>
        <v>0.80555555555555547</v>
      </c>
      <c r="AP483" s="491">
        <f>AL483/24+AM483/1440</f>
        <v>0.94444444444444442</v>
      </c>
      <c r="AQ483" s="23" t="str" cm="1">
        <f t="array" ref="AQ483">IF(X483="","",IF(SUMPRODUCT((X483=$X$7:$X$2085)*(AI483=$AI$7:$AI$2085)*(AO483=$AO$7:$AO$2085)*(AP483=$AP$7:$AP$2085)*(ROW($X$7:$X$2085)&lt;&gt;ROW(X483))*((S483=0)*($S$7:$S$2085&gt;0)+(S483&gt;0)*($S$7:$S$2085=0)))&gt;0,"SALONES UNIDOS",IF(SUMPRODUCT((X483=$X$7:$X$2085)*(AI483=$AI$7:$AI$2085)*((AO483&lt;$AP$7:$AP$2085)*(AP483&gt;$AO$7:$AO$2085))*(ROW($X$7:$X$2085)&lt;&gt;ROW(X483)))&gt;0,"Cruzado","Sin cruce")))</f>
        <v>Sin cruce</v>
      </c>
      <c r="AR483" s="23" t="str" cm="1">
        <f t="array" ref="AR483">IF(AE483="","",IF(SUMPRODUCT((AE483=$AE$7:$AE$2085)*(AI483=$AI$7:$AI$2085)*(AO483=$AO$7:$AO$2085)*(AP483=$AP$7:$AP$2085)*(ROW($AE$7:$AE$2085)&lt;&gt;ROW(AE483))*((S483=0)*($S$7:$S$2085&gt;0)+(S483&gt;0)*($S$7:$S$2085=0)))&gt;0,"SALONES UNIDOS",IF(SUMPRODUCT((AE483=$AE$7:$AE$2085)*(AI483=$AI$7:$AI$2085)*((AO483&lt;$AP$7:$AP$2085)*(AP483&gt;$AO$7:$AO$2085))*(ROW($AE$7:$AE$2085)&lt;&gt;ROW(AE483)))&gt;0,"Cruzado","Sin cruce")))</f>
        <v/>
      </c>
      <c r="AS483" s="94" t="str">
        <f t="shared" si="8"/>
        <v>PS9FILIALA</v>
      </c>
      <c r="AT483" s="94" t="str" cm="1">
        <f t="array" ref="AT483">IF(AS483="","",IF(SUMPRODUCT((AS483=$AS$7:$AS$2085)*(AI483=$AI$7:$AI$2085)*(AO483=$AO$7:$AO$2085)*(AP483=$AP$7:$AP$2085)*(ROW($AS$7:$AS$2085)&lt;&gt;ROW(AS483))*((S483=0)*($S$7:$S$2085&gt;0)+(S483&gt;0)*($S$7:$S$2085=0)))&gt;0,"SALONES UNIDOS",IF(SUMPRODUCT((AS483=$AS$7:$AS$2085)*(AI483=$AI$7:$AI$2085)*((AO483&lt;$AP$7:$AP$2085)*(AP483&gt;$AO$7:$AO$2085))*(ROW($AS$7:$AS$2085)&lt;&gt;ROW(AS483)))&gt;0,"Cruzado","Sin cruce")))</f>
        <v>Sin cruce</v>
      </c>
    </row>
    <row r="484" spans="3:46" ht="15.6" hidden="1" customHeight="1">
      <c r="C484" s="496" t="s">
        <v>572</v>
      </c>
      <c r="D484" s="15" t="s">
        <v>59</v>
      </c>
      <c r="E484" s="15">
        <v>202011</v>
      </c>
      <c r="F484" s="505" t="s">
        <v>38</v>
      </c>
      <c r="G484" s="497" t="s">
        <v>80</v>
      </c>
      <c r="H484" s="503" t="s">
        <v>90</v>
      </c>
      <c r="I484" s="503">
        <v>9</v>
      </c>
      <c r="J484" s="503" t="s">
        <v>41</v>
      </c>
      <c r="K484" s="503" t="s">
        <v>41</v>
      </c>
      <c r="L484" s="499" t="s">
        <v>924</v>
      </c>
      <c r="M484" s="535" t="s">
        <v>925</v>
      </c>
      <c r="N484" s="15" t="s">
        <v>577</v>
      </c>
      <c r="O484" s="15" t="s">
        <v>578</v>
      </c>
      <c r="P484" s="503" t="s">
        <v>624</v>
      </c>
      <c r="Q484" s="15">
        <v>4</v>
      </c>
      <c r="R484" s="15">
        <v>0</v>
      </c>
      <c r="S484" s="479">
        <v>4</v>
      </c>
      <c r="T484" s="15">
        <v>6</v>
      </c>
      <c r="U484" s="471"/>
      <c r="V484" s="550">
        <v>15</v>
      </c>
      <c r="W484" s="552">
        <v>45976142</v>
      </c>
      <c r="X484" s="567" t="s">
        <v>489</v>
      </c>
      <c r="Y484" s="15" t="s">
        <v>624</v>
      </c>
      <c r="Z484" s="15"/>
      <c r="AA484" s="15"/>
      <c r="AB484" s="15"/>
      <c r="AC484" s="493"/>
      <c r="AD484" s="15"/>
      <c r="AE484" s="479"/>
      <c r="AF484" s="497"/>
      <c r="AG484" s="497"/>
      <c r="AH484" s="15" t="s">
        <v>582</v>
      </c>
      <c r="AI484" s="15">
        <v>3</v>
      </c>
      <c r="AJ484" s="15">
        <v>19</v>
      </c>
      <c r="AK484" s="15">
        <v>20</v>
      </c>
      <c r="AL484" s="15">
        <v>22</v>
      </c>
      <c r="AM484" s="15">
        <v>40</v>
      </c>
      <c r="AN484" s="490">
        <f>IF(AJ484="",S484,ROUND(((((AL484/24)+(AM484/1440))-((AJ484/24)+(AK484/1440)))*1440/50),5))</f>
        <v>4</v>
      </c>
      <c r="AO484" s="491">
        <f>AJ484/24+AK484/1440</f>
        <v>0.80555555555555547</v>
      </c>
      <c r="AP484" s="491">
        <f>AL484/24+AM484/1440</f>
        <v>0.94444444444444442</v>
      </c>
      <c r="AQ484" s="23" t="str" cm="1">
        <f t="array" ref="AQ484">IF(X484="","",IF(SUMPRODUCT((X484=$X$7:$X$2085)*(AI484=$AI$7:$AI$2085)*(AO484=$AO$7:$AO$2085)*(AP484=$AP$7:$AP$2085)*(ROW($X$7:$X$2085)&lt;&gt;ROW(X484))*((S484=0)*($S$7:$S$2085&gt;0)+(S484&gt;0)*($S$7:$S$2085=0)))&gt;0,"SALONES UNIDOS",IF(SUMPRODUCT((X484=$X$7:$X$2085)*(AI484=$AI$7:$AI$2085)*((AO484&lt;$AP$7:$AP$2085)*(AP484&gt;$AO$7:$AO$2085))*(ROW($X$7:$X$2085)&lt;&gt;ROW(X484)))&gt;0,"Cruzado","Sin cruce")))</f>
        <v>Sin cruce</v>
      </c>
      <c r="AR484" s="23" t="str" cm="1">
        <f t="array" ref="AR484">IF(AE484="","",IF(SUMPRODUCT((AE484=$AE$7:$AE$2085)*(AI484=$AI$7:$AI$2085)*(AO484=$AO$7:$AO$2085)*(AP484=$AP$7:$AP$2085)*(ROW($AE$7:$AE$2085)&lt;&gt;ROW(AE484))*((S484=0)*($S$7:$S$2085&gt;0)+(S484&gt;0)*($S$7:$S$2085=0)))&gt;0,"SALONES UNIDOS",IF(SUMPRODUCT((AE484=$AE$7:$AE$2085)*(AI484=$AI$7:$AI$2085)*((AO484&lt;$AP$7:$AP$2085)*(AP484&gt;$AO$7:$AO$2085))*(ROW($AE$7:$AE$2085)&lt;&gt;ROW(AE484)))&gt;0,"Cruzado","Sin cruce")))</f>
        <v/>
      </c>
      <c r="AS484" s="94" t="str">
        <f t="shared" si="8"/>
        <v>PS9FILIALA</v>
      </c>
      <c r="AT484" s="94" t="str" cm="1">
        <f t="array" ref="AT484">IF(AS484="","",IF(SUMPRODUCT((AS484=$AS$7:$AS$2085)*(AI484=$AI$7:$AI$2085)*(AO484=$AO$7:$AO$2085)*(AP484=$AP$7:$AP$2085)*(ROW($AS$7:$AS$2085)&lt;&gt;ROW(AS484))*((S484=0)*($S$7:$S$2085&gt;0)+(S484&gt;0)*($S$7:$S$2085=0)))&gt;0,"SALONES UNIDOS",IF(SUMPRODUCT((AS484=$AS$7:$AS$2085)*(AI484=$AI$7:$AI$2085)*((AO484&lt;$AP$7:$AP$2085)*(AP484&gt;$AO$7:$AO$2085))*(ROW($AS$7:$AS$2085)&lt;&gt;ROW(AS484)))&gt;0,"Cruzado","Sin cruce")))</f>
        <v>Sin cruce</v>
      </c>
    </row>
    <row r="485" spans="3:46" ht="15.6" customHeight="1">
      <c r="C485" s="496" t="s">
        <v>572</v>
      </c>
      <c r="D485" s="15" t="s">
        <v>59</v>
      </c>
      <c r="E485" s="15">
        <v>202011</v>
      </c>
      <c r="F485" s="505" t="s">
        <v>38</v>
      </c>
      <c r="G485" s="497" t="s">
        <v>80</v>
      </c>
      <c r="H485" s="503" t="s">
        <v>90</v>
      </c>
      <c r="I485" s="503">
        <v>9</v>
      </c>
      <c r="J485" s="503" t="s">
        <v>51</v>
      </c>
      <c r="K485" s="503" t="s">
        <v>51</v>
      </c>
      <c r="L485" s="499" t="s">
        <v>924</v>
      </c>
      <c r="M485" s="535" t="s">
        <v>925</v>
      </c>
      <c r="N485" s="15" t="s">
        <v>577</v>
      </c>
      <c r="O485" s="15" t="s">
        <v>578</v>
      </c>
      <c r="P485" s="503" t="s">
        <v>624</v>
      </c>
      <c r="Q485" s="15">
        <v>0</v>
      </c>
      <c r="R485" s="15">
        <v>4</v>
      </c>
      <c r="S485" s="479">
        <v>4</v>
      </c>
      <c r="T485" s="15">
        <v>6</v>
      </c>
      <c r="U485" s="471"/>
      <c r="V485" s="550">
        <v>15</v>
      </c>
      <c r="W485" s="497">
        <v>42721030</v>
      </c>
      <c r="X485" s="566" t="s">
        <v>415</v>
      </c>
      <c r="Y485" s="15" t="s">
        <v>624</v>
      </c>
      <c r="Z485" s="15"/>
      <c r="AA485" s="15"/>
      <c r="AB485" s="15"/>
      <c r="AC485" s="493"/>
      <c r="AD485" s="15"/>
      <c r="AE485" s="479"/>
      <c r="AF485" s="497"/>
      <c r="AG485" s="497"/>
      <c r="AH485" s="15" t="s">
        <v>100</v>
      </c>
      <c r="AI485" s="15">
        <v>2</v>
      </c>
      <c r="AJ485" s="15">
        <v>19</v>
      </c>
      <c r="AK485" s="15">
        <v>20</v>
      </c>
      <c r="AL485" s="15">
        <v>22</v>
      </c>
      <c r="AM485" s="15">
        <v>40</v>
      </c>
      <c r="AN485" s="490">
        <f>IF(AJ485="",S485,ROUND(((((AL485/24)+(AM485/1440))-((AJ485/24)+(AK485/1440)))*1440/50),5))</f>
        <v>4</v>
      </c>
      <c r="AO485" s="491">
        <f>AJ485/24+AK485/1440</f>
        <v>0.80555555555555547</v>
      </c>
      <c r="AP485" s="491">
        <f>AL485/24+AM485/1440</f>
        <v>0.94444444444444442</v>
      </c>
      <c r="AQ485" s="23" t="str" cm="1">
        <f t="array" ref="AQ485">IF(X485="","",IF(SUMPRODUCT((X485=$X$7:$X$2085)*(AI485=$AI$7:$AI$2085)*(AO485=$AO$7:$AO$2085)*(AP485=$AP$7:$AP$2085)*(ROW($X$7:$X$2085)&lt;&gt;ROW(X485))*((S485=0)*($S$7:$S$2085&gt;0)+(S485&gt;0)*($S$7:$S$2085=0)))&gt;0,"SALONES UNIDOS",IF(SUMPRODUCT((X485=$X$7:$X$2085)*(AI485=$AI$7:$AI$2085)*((AO485&lt;$AP$7:$AP$2085)*(AP485&gt;$AO$7:$AO$2085))*(ROW($X$7:$X$2085)&lt;&gt;ROW(X485)))&gt;0,"Cruzado","Sin cruce")))</f>
        <v>Sin cruce</v>
      </c>
      <c r="AR485" s="23" t="str" cm="1">
        <f t="array" ref="AR485">IF(AE485="","",IF(SUMPRODUCT((AE485=$AE$7:$AE$2085)*(AI485=$AI$7:$AI$2085)*(AO485=$AO$7:$AO$2085)*(AP485=$AP$7:$AP$2085)*(ROW($AE$7:$AE$2085)&lt;&gt;ROW(AE485))*((S485=0)*($S$7:$S$2085&gt;0)+(S485&gt;0)*($S$7:$S$2085=0)))&gt;0,"SALONES UNIDOS",IF(SUMPRODUCT((AE485=$AE$7:$AE$2085)*(AI485=$AI$7:$AI$2085)*((AO485&lt;$AP$7:$AP$2085)*(AP485&gt;$AO$7:$AO$2085))*(ROW($AE$7:$AE$2085)&lt;&gt;ROW(AE485)))&gt;0,"Cruzado","Sin cruce")))</f>
        <v/>
      </c>
      <c r="AS485" s="94" t="str">
        <f t="shared" si="8"/>
        <v>PS9FILIALB</v>
      </c>
      <c r="AT485" s="94" t="str" cm="1">
        <f t="array" ref="AT485">IF(AS485="","",IF(SUMPRODUCT((AS485=$AS$7:$AS$2085)*(AI485=$AI$7:$AI$2085)*(AO485=$AO$7:$AO$2085)*(AP485=$AP$7:$AP$2085)*(ROW($AS$7:$AS$2085)&lt;&gt;ROW(AS485))*((S485=0)*($S$7:$S$2085&gt;0)+(S485&gt;0)*($S$7:$S$2085=0)))&gt;0,"SALONES UNIDOS",IF(SUMPRODUCT((AS485=$AS$7:$AS$2085)*(AI485=$AI$7:$AI$2085)*((AO485&lt;$AP$7:$AP$2085)*(AP485&gt;$AO$7:$AO$2085))*(ROW($AS$7:$AS$2085)&lt;&gt;ROW(AS485)))&gt;0,"Cruzado","Sin cruce")))</f>
        <v>Sin cruce</v>
      </c>
    </row>
    <row r="486" spans="3:46" ht="15.6" hidden="1" customHeight="1">
      <c r="C486" s="496" t="s">
        <v>572</v>
      </c>
      <c r="D486" s="15" t="s">
        <v>59</v>
      </c>
      <c r="E486" s="15">
        <v>202011</v>
      </c>
      <c r="F486" s="505" t="s">
        <v>38</v>
      </c>
      <c r="G486" s="497" t="s">
        <v>80</v>
      </c>
      <c r="H486" s="503" t="s">
        <v>90</v>
      </c>
      <c r="I486" s="503">
        <v>9</v>
      </c>
      <c r="J486" s="503" t="s">
        <v>51</v>
      </c>
      <c r="K486" s="503" t="s">
        <v>51</v>
      </c>
      <c r="L486" s="499" t="s">
        <v>924</v>
      </c>
      <c r="M486" s="535" t="s">
        <v>925</v>
      </c>
      <c r="N486" s="15" t="s">
        <v>577</v>
      </c>
      <c r="O486" s="15" t="s">
        <v>578</v>
      </c>
      <c r="P486" s="503" t="s">
        <v>624</v>
      </c>
      <c r="Q486" s="15">
        <v>4</v>
      </c>
      <c r="R486" s="15">
        <v>0</v>
      </c>
      <c r="S486" s="479">
        <v>4</v>
      </c>
      <c r="T486" s="15">
        <v>6</v>
      </c>
      <c r="U486" s="471"/>
      <c r="V486" s="550">
        <v>15</v>
      </c>
      <c r="W486" s="497">
        <v>42721030</v>
      </c>
      <c r="X486" s="566" t="s">
        <v>415</v>
      </c>
      <c r="Y486" s="15" t="s">
        <v>624</v>
      </c>
      <c r="Z486" s="15"/>
      <c r="AA486" s="15"/>
      <c r="AB486" s="15"/>
      <c r="AC486" s="493"/>
      <c r="AD486" s="15"/>
      <c r="AE486" s="479"/>
      <c r="AF486" s="497"/>
      <c r="AG486" s="497"/>
      <c r="AH486" s="15" t="s">
        <v>582</v>
      </c>
      <c r="AI486" s="15">
        <v>3</v>
      </c>
      <c r="AJ486" s="15">
        <v>15</v>
      </c>
      <c r="AK486" s="15">
        <v>10</v>
      </c>
      <c r="AL486" s="15">
        <v>18</v>
      </c>
      <c r="AM486" s="15">
        <v>30</v>
      </c>
      <c r="AN486" s="490">
        <f>IF(AJ486="",S486,ROUND(((((AL486/24)+(AM486/1440))-((AJ486/24)+(AK486/1440)))*1440/50),5))</f>
        <v>4</v>
      </c>
      <c r="AO486" s="491">
        <f>AJ486/24+AK486/1440</f>
        <v>0.63194444444444442</v>
      </c>
      <c r="AP486" s="491">
        <f>AL486/24+AM486/1440</f>
        <v>0.77083333333333337</v>
      </c>
      <c r="AQ486" s="23" t="str" cm="1">
        <f t="array" ref="AQ486">IF(X486="","",IF(SUMPRODUCT((X486=$X$7:$X$2085)*(AI486=$AI$7:$AI$2085)*(AO486=$AO$7:$AO$2085)*(AP486=$AP$7:$AP$2085)*(ROW($X$7:$X$2085)&lt;&gt;ROW(X486))*((S486=0)*($S$7:$S$2085&gt;0)+(S486&gt;0)*($S$7:$S$2085=0)))&gt;0,"SALONES UNIDOS",IF(SUMPRODUCT((X486=$X$7:$X$2085)*(AI486=$AI$7:$AI$2085)*((AO486&lt;$AP$7:$AP$2085)*(AP486&gt;$AO$7:$AO$2085))*(ROW($X$7:$X$2085)&lt;&gt;ROW(X486)))&gt;0,"Cruzado","Sin cruce")))</f>
        <v>Sin cruce</v>
      </c>
      <c r="AR486" s="23" t="str" cm="1">
        <f t="array" ref="AR486">IF(AE486="","",IF(SUMPRODUCT((AE486=$AE$7:$AE$2085)*(AI486=$AI$7:$AI$2085)*(AO486=$AO$7:$AO$2085)*(AP486=$AP$7:$AP$2085)*(ROW($AE$7:$AE$2085)&lt;&gt;ROW(AE486))*((S486=0)*($S$7:$S$2085&gt;0)+(S486&gt;0)*($S$7:$S$2085=0)))&gt;0,"SALONES UNIDOS",IF(SUMPRODUCT((AE486=$AE$7:$AE$2085)*(AI486=$AI$7:$AI$2085)*((AO486&lt;$AP$7:$AP$2085)*(AP486&gt;$AO$7:$AO$2085))*(ROW($AE$7:$AE$2085)&lt;&gt;ROW(AE486)))&gt;0,"Cruzado","Sin cruce")))</f>
        <v/>
      </c>
      <c r="AS486" s="94" t="str">
        <f t="shared" si="8"/>
        <v>PS9FILIALB</v>
      </c>
      <c r="AT486" s="94" t="str" cm="1">
        <f t="array" ref="AT486">IF(AS486="","",IF(SUMPRODUCT((AS486=$AS$7:$AS$2085)*(AI486=$AI$7:$AI$2085)*(AO486=$AO$7:$AO$2085)*(AP486=$AP$7:$AP$2085)*(ROW($AS$7:$AS$2085)&lt;&gt;ROW(AS486))*((S486=0)*($S$7:$S$2085&gt;0)+(S486&gt;0)*($S$7:$S$2085=0)))&gt;0,"SALONES UNIDOS",IF(SUMPRODUCT((AS486=$AS$7:$AS$2085)*(AI486=$AI$7:$AI$2085)*((AO486&lt;$AP$7:$AP$2085)*(AP486&gt;$AO$7:$AO$2085))*(ROW($AS$7:$AS$2085)&lt;&gt;ROW(AS486)))&gt;0,"Cruzado","Sin cruce")))</f>
        <v>Sin cruce</v>
      </c>
    </row>
    <row r="487" spans="3:46" ht="15.6" hidden="1" customHeight="1">
      <c r="C487" s="496" t="s">
        <v>572</v>
      </c>
      <c r="D487" s="15" t="s">
        <v>59</v>
      </c>
      <c r="E487" s="15">
        <v>202011</v>
      </c>
      <c r="F487" s="503" t="s">
        <v>38</v>
      </c>
      <c r="G487" s="497" t="s">
        <v>80</v>
      </c>
      <c r="H487" s="503" t="s">
        <v>90</v>
      </c>
      <c r="I487" s="503">
        <v>10</v>
      </c>
      <c r="J487" s="503" t="s">
        <v>41</v>
      </c>
      <c r="K487" s="503" t="s">
        <v>41</v>
      </c>
      <c r="L487" s="499" t="s">
        <v>926</v>
      </c>
      <c r="M487" s="535" t="s">
        <v>927</v>
      </c>
      <c r="N487" s="15" t="s">
        <v>710</v>
      </c>
      <c r="O487" s="15" t="s">
        <v>678</v>
      </c>
      <c r="P487" s="503" t="s">
        <v>624</v>
      </c>
      <c r="Q487" s="15">
        <v>2</v>
      </c>
      <c r="R487" s="15">
        <v>2</v>
      </c>
      <c r="S487" s="479">
        <v>4</v>
      </c>
      <c r="T487" s="15">
        <v>3</v>
      </c>
      <c r="U487" s="471"/>
      <c r="V487" s="550">
        <v>15</v>
      </c>
      <c r="W487" s="497">
        <v>46536483</v>
      </c>
      <c r="X487" s="566" t="s">
        <v>333</v>
      </c>
      <c r="Y487" s="15" t="s">
        <v>624</v>
      </c>
      <c r="Z487" s="15"/>
      <c r="AA487" s="15"/>
      <c r="AB487" s="15"/>
      <c r="AC487" s="493"/>
      <c r="AD487" s="15"/>
      <c r="AE487" s="479"/>
      <c r="AF487" s="497"/>
      <c r="AG487" s="497"/>
      <c r="AH487" s="15" t="s">
        <v>203</v>
      </c>
      <c r="AI487" s="15">
        <v>3</v>
      </c>
      <c r="AJ487" s="15">
        <v>19</v>
      </c>
      <c r="AK487" s="15">
        <v>20</v>
      </c>
      <c r="AL487" s="15">
        <v>22</v>
      </c>
      <c r="AM487" s="15">
        <v>40</v>
      </c>
      <c r="AN487" s="490">
        <f>IF(AJ487="",S487,ROUND(((((AL487/24)+(AM487/1440))-((AJ487/24)+(AK487/1440)))*1440/50),5))</f>
        <v>4</v>
      </c>
      <c r="AO487" s="491">
        <f>AJ487/24+AK487/1440</f>
        <v>0.80555555555555547</v>
      </c>
      <c r="AP487" s="491">
        <f>AL487/24+AM487/1440</f>
        <v>0.94444444444444442</v>
      </c>
      <c r="AQ487" s="23" t="str" cm="1">
        <f t="array" ref="AQ487">IF(X487="","",IF(SUMPRODUCT((X487=$X$7:$X$2085)*(AI487=$AI$7:$AI$2085)*(AO487=$AO$7:$AO$2085)*(AP487=$AP$7:$AP$2085)*(ROW($X$7:$X$2085)&lt;&gt;ROW(X487))*((S487=0)*($S$7:$S$2085&gt;0)+(S487&gt;0)*($S$7:$S$2085=0)))&gt;0,"SALONES UNIDOS",IF(SUMPRODUCT((X487=$X$7:$X$2085)*(AI487=$AI$7:$AI$2085)*((AO487&lt;$AP$7:$AP$2085)*(AP487&gt;$AO$7:$AO$2085))*(ROW($X$7:$X$2085)&lt;&gt;ROW(X487)))&gt;0,"Cruzado","Sin cruce")))</f>
        <v>Sin cruce</v>
      </c>
      <c r="AR487" s="23" t="str" cm="1">
        <f t="array" ref="AR487">IF(AE487="","",IF(SUMPRODUCT((AE487=$AE$7:$AE$2085)*(AI487=$AI$7:$AI$2085)*(AO487=$AO$7:$AO$2085)*(AP487=$AP$7:$AP$2085)*(ROW($AE$7:$AE$2085)&lt;&gt;ROW(AE487))*((S487=0)*($S$7:$S$2085&gt;0)+(S487&gt;0)*($S$7:$S$2085=0)))&gt;0,"SALONES UNIDOS",IF(SUMPRODUCT((AE487=$AE$7:$AE$2085)*(AI487=$AI$7:$AI$2085)*((AO487&lt;$AP$7:$AP$2085)*(AP487&gt;$AO$7:$AO$2085))*(ROW($AE$7:$AE$2085)&lt;&gt;ROW(AE487)))&gt;0,"Cruzado","Sin cruce")))</f>
        <v/>
      </c>
      <c r="AS487" s="94" t="str">
        <f t="shared" si="8"/>
        <v>PS10FILIALA</v>
      </c>
      <c r="AT487" s="94" t="str" cm="1">
        <f t="array" ref="AT487">IF(AS487="","",IF(SUMPRODUCT((AS487=$AS$7:$AS$2085)*(AI487=$AI$7:$AI$2085)*(AO487=$AO$7:$AO$2085)*(AP487=$AP$7:$AP$2085)*(ROW($AS$7:$AS$2085)&lt;&gt;ROW(AS487))*((S487=0)*($S$7:$S$2085&gt;0)+(S487&gt;0)*($S$7:$S$2085=0)))&gt;0,"SALONES UNIDOS",IF(SUMPRODUCT((AS487=$AS$7:$AS$2085)*(AI487=$AI$7:$AI$2085)*((AO487&lt;$AP$7:$AP$2085)*(AP487&gt;$AO$7:$AO$2085))*(ROW($AS$7:$AS$2085)&lt;&gt;ROW(AS487)))&gt;0,"Cruzado","Sin cruce")))</f>
        <v>Sin cruce</v>
      </c>
    </row>
    <row r="488" spans="3:46" ht="15.6" hidden="1" customHeight="1">
      <c r="C488" s="496" t="s">
        <v>572</v>
      </c>
      <c r="D488" s="15" t="s">
        <v>59</v>
      </c>
      <c r="E488" s="15">
        <v>202011</v>
      </c>
      <c r="F488" s="503" t="s">
        <v>38</v>
      </c>
      <c r="G488" s="497" t="s">
        <v>80</v>
      </c>
      <c r="H488" s="503" t="s">
        <v>90</v>
      </c>
      <c r="I488" s="503">
        <v>10</v>
      </c>
      <c r="J488" s="503" t="s">
        <v>41</v>
      </c>
      <c r="K488" s="503" t="s">
        <v>41</v>
      </c>
      <c r="L488" s="499" t="s">
        <v>928</v>
      </c>
      <c r="M488" s="535" t="s">
        <v>720</v>
      </c>
      <c r="N488" s="15" t="s">
        <v>710</v>
      </c>
      <c r="O488" s="15" t="s">
        <v>578</v>
      </c>
      <c r="P488" s="503" t="s">
        <v>579</v>
      </c>
      <c r="Q488" s="15">
        <v>0</v>
      </c>
      <c r="R488" s="15">
        <v>30</v>
      </c>
      <c r="S488" s="479">
        <v>30</v>
      </c>
      <c r="T488" s="15">
        <v>15</v>
      </c>
      <c r="U488" s="471"/>
      <c r="V488" s="550">
        <v>40</v>
      </c>
      <c r="W488" s="497"/>
      <c r="X488" s="566"/>
      <c r="Y488" s="572" t="s">
        <v>579</v>
      </c>
      <c r="Z488" s="15"/>
      <c r="AA488" s="15"/>
      <c r="AB488" s="15"/>
      <c r="AC488" s="493"/>
      <c r="AD488" s="15"/>
      <c r="AE488" s="479"/>
      <c r="AF488" s="497"/>
      <c r="AG488" s="497"/>
      <c r="AH488" s="15" t="s">
        <v>100</v>
      </c>
      <c r="AI488" s="15"/>
      <c r="AJ488" s="15"/>
      <c r="AK488" s="15"/>
      <c r="AL488" s="15"/>
      <c r="AM488" s="15"/>
      <c r="AN488" s="490">
        <f>IF(AJ488="",S488,ROUND(((((AL488/24)+(AM488/1440))-((AJ488/24)+(AK488/1440)))*1440/50),5))</f>
        <v>30</v>
      </c>
      <c r="AO488" s="491">
        <f>AJ488/24+AK488/1440</f>
        <v>0</v>
      </c>
      <c r="AP488" s="491">
        <f>AL488/24+AM488/1440</f>
        <v>0</v>
      </c>
      <c r="AQ488" s="23" t="str" cm="1">
        <f t="array" ref="AQ488">IF(X488="","",IF(SUMPRODUCT((X488=$X$7:$X$2085)*(AI488=$AI$7:$AI$2085)*(AO488=$AO$7:$AO$2085)*(AP488=$AP$7:$AP$2085)*(ROW($X$7:$X$2085)&lt;&gt;ROW(X488))*((S488=0)*($S$7:$S$2085&gt;0)+(S488&gt;0)*($S$7:$S$2085=0)))&gt;0,"SALONES UNIDOS",IF(SUMPRODUCT((X488=$X$7:$X$2085)*(AI488=$AI$7:$AI$2085)*((AO488&lt;$AP$7:$AP$2085)*(AP488&gt;$AO$7:$AO$2085))*(ROW($X$7:$X$2085)&lt;&gt;ROW(X488)))&gt;0,"Cruzado","Sin cruce")))</f>
        <v/>
      </c>
      <c r="AR488" s="23" t="str" cm="1">
        <f t="array" ref="AR488">IF(AE488="","",IF(SUMPRODUCT((AE488=$AE$7:$AE$2085)*(AI488=$AI$7:$AI$2085)*(AO488=$AO$7:$AO$2085)*(AP488=$AP$7:$AP$2085)*(ROW($AE$7:$AE$2085)&lt;&gt;ROW(AE488))*((S488=0)*($S$7:$S$2085&gt;0)+(S488&gt;0)*($S$7:$S$2085=0)))&gt;0,"SALONES UNIDOS",IF(SUMPRODUCT((AE488=$AE$7:$AE$2085)*(AI488=$AI$7:$AI$2085)*((AO488&lt;$AP$7:$AP$2085)*(AP488&gt;$AO$7:$AO$2085))*(ROW($AE$7:$AE$2085)&lt;&gt;ROW(AE488)))&gt;0,"Cruzado","Sin cruce")))</f>
        <v/>
      </c>
      <c r="AS488" s="94" t="str">
        <f t="shared" si="8"/>
        <v>PS10FILIALA</v>
      </c>
      <c r="AT488" s="94" t="str" cm="1">
        <f t="array" ref="AT488">IF(AS488="","",IF(SUMPRODUCT((AS488=$AS$7:$AS$2085)*(AI488=$AI$7:$AI$2085)*(AO488=$AO$7:$AO$2085)*(AP488=$AP$7:$AP$2085)*(ROW($AS$7:$AS$2085)&lt;&gt;ROW(AS488))*((S488=0)*($S$7:$S$2085&gt;0)+(S488&gt;0)*($S$7:$S$2085=0)))&gt;0,"SALONES UNIDOS",IF(SUMPRODUCT((AS488=$AS$7:$AS$2085)*(AI488=$AI$7:$AI$2085)*((AO488&lt;$AP$7:$AP$2085)*(AP488&gt;$AO$7:$AO$2085))*(ROW($AS$7:$AS$2085)&lt;&gt;ROW(AS488)))&gt;0,"Cruzado","Sin cruce")))</f>
        <v>Sin cruce</v>
      </c>
    </row>
    <row r="489" spans="3:46" ht="15.6" hidden="1" customHeight="1">
      <c r="C489" s="496" t="s">
        <v>572</v>
      </c>
      <c r="D489" s="15" t="s">
        <v>59</v>
      </c>
      <c r="E489" s="15">
        <v>202011</v>
      </c>
      <c r="F489" s="505" t="s">
        <v>38</v>
      </c>
      <c r="G489" s="497" t="s">
        <v>80</v>
      </c>
      <c r="H489" s="503" t="s">
        <v>90</v>
      </c>
      <c r="I489" s="503">
        <v>10</v>
      </c>
      <c r="J489" s="503" t="s">
        <v>41</v>
      </c>
      <c r="K489" s="503" t="s">
        <v>41</v>
      </c>
      <c r="L489" s="499" t="s">
        <v>929</v>
      </c>
      <c r="M489" s="535" t="s">
        <v>930</v>
      </c>
      <c r="N489" s="15" t="s">
        <v>577</v>
      </c>
      <c r="O489" s="15" t="s">
        <v>578</v>
      </c>
      <c r="P489" s="503" t="s">
        <v>624</v>
      </c>
      <c r="Q489" s="15">
        <v>4</v>
      </c>
      <c r="R489" s="15">
        <v>0</v>
      </c>
      <c r="S489" s="479">
        <v>4</v>
      </c>
      <c r="T489" s="15">
        <v>6</v>
      </c>
      <c r="U489" s="471"/>
      <c r="V489" s="550">
        <v>15</v>
      </c>
      <c r="W489" s="497">
        <v>21536202</v>
      </c>
      <c r="X489" s="566" t="s">
        <v>215</v>
      </c>
      <c r="Y489" s="15" t="s">
        <v>624</v>
      </c>
      <c r="Z489" s="15"/>
      <c r="AA489" s="15"/>
      <c r="AB489" s="15"/>
      <c r="AC489" s="493"/>
      <c r="AD489" s="15"/>
      <c r="AE489" s="479"/>
      <c r="AF489" s="497"/>
      <c r="AG489" s="497"/>
      <c r="AH489" s="15" t="s">
        <v>582</v>
      </c>
      <c r="AI489" s="15">
        <v>2</v>
      </c>
      <c r="AJ489" s="15">
        <v>15</v>
      </c>
      <c r="AK489" s="15">
        <v>10</v>
      </c>
      <c r="AL489" s="15">
        <v>18</v>
      </c>
      <c r="AM489" s="15">
        <v>30</v>
      </c>
      <c r="AN489" s="490">
        <f>IF(AJ489="",S489,ROUND(((((AL489/24)+(AM489/1440))-((AJ489/24)+(AK489/1440)))*1440/50),5))</f>
        <v>4</v>
      </c>
      <c r="AO489" s="491">
        <f>AJ489/24+AK489/1440</f>
        <v>0.63194444444444442</v>
      </c>
      <c r="AP489" s="491">
        <f>AL489/24+AM489/1440</f>
        <v>0.77083333333333337</v>
      </c>
      <c r="AQ489" s="23" t="str" cm="1">
        <f t="array" ref="AQ489">IF(X489="","",IF(SUMPRODUCT((X489=$X$7:$X$2085)*(AI489=$AI$7:$AI$2085)*(AO489=$AO$7:$AO$2085)*(AP489=$AP$7:$AP$2085)*(ROW($X$7:$X$2085)&lt;&gt;ROW(X489))*((S489=0)*($S$7:$S$2085&gt;0)+(S489&gt;0)*($S$7:$S$2085=0)))&gt;0,"SALONES UNIDOS",IF(SUMPRODUCT((X489=$X$7:$X$2085)*(AI489=$AI$7:$AI$2085)*((AO489&lt;$AP$7:$AP$2085)*(AP489&gt;$AO$7:$AO$2085))*(ROW($X$7:$X$2085)&lt;&gt;ROW(X489)))&gt;0,"Cruzado","Sin cruce")))</f>
        <v>Sin cruce</v>
      </c>
      <c r="AR489" s="23" t="str" cm="1">
        <f t="array" ref="AR489">IF(AE489="","",IF(SUMPRODUCT((AE489=$AE$7:$AE$2085)*(AI489=$AI$7:$AI$2085)*(AO489=$AO$7:$AO$2085)*(AP489=$AP$7:$AP$2085)*(ROW($AE$7:$AE$2085)&lt;&gt;ROW(AE489))*((S489=0)*($S$7:$S$2085&gt;0)+(S489&gt;0)*($S$7:$S$2085=0)))&gt;0,"SALONES UNIDOS",IF(SUMPRODUCT((AE489=$AE$7:$AE$2085)*(AI489=$AI$7:$AI$2085)*((AO489&lt;$AP$7:$AP$2085)*(AP489&gt;$AO$7:$AO$2085))*(ROW($AE$7:$AE$2085)&lt;&gt;ROW(AE489)))&gt;0,"Cruzado","Sin cruce")))</f>
        <v/>
      </c>
      <c r="AS489" s="94" t="str">
        <f t="shared" si="8"/>
        <v>PS10FILIALA</v>
      </c>
      <c r="AT489" s="94" t="str" cm="1">
        <f t="array" ref="AT489">IF(AS489="","",IF(SUMPRODUCT((AS489=$AS$7:$AS$2085)*(AI489=$AI$7:$AI$2085)*(AO489=$AO$7:$AO$2085)*(AP489=$AP$7:$AP$2085)*(ROW($AS$7:$AS$2085)&lt;&gt;ROW(AS489))*((S489=0)*($S$7:$S$2085&gt;0)+(S489&gt;0)*($S$7:$S$2085=0)))&gt;0,"SALONES UNIDOS",IF(SUMPRODUCT((AS489=$AS$7:$AS$2085)*(AI489=$AI$7:$AI$2085)*((AO489&lt;$AP$7:$AP$2085)*(AP489&gt;$AO$7:$AO$2085))*(ROW($AS$7:$AS$2085)&lt;&gt;ROW(AS489)))&gt;0,"Cruzado","Sin cruce")))</f>
        <v>Sin cruce</v>
      </c>
    </row>
    <row r="490" spans="3:46" ht="15.6" hidden="1" customHeight="1">
      <c r="C490" s="496" t="s">
        <v>572</v>
      </c>
      <c r="D490" s="15" t="s">
        <v>59</v>
      </c>
      <c r="E490" s="15">
        <v>202011</v>
      </c>
      <c r="F490" s="505" t="s">
        <v>38</v>
      </c>
      <c r="G490" s="497" t="s">
        <v>80</v>
      </c>
      <c r="H490" s="503" t="s">
        <v>90</v>
      </c>
      <c r="I490" s="503">
        <v>10</v>
      </c>
      <c r="J490" s="503" t="s">
        <v>41</v>
      </c>
      <c r="K490" s="503" t="s">
        <v>41</v>
      </c>
      <c r="L490" s="499" t="s">
        <v>929</v>
      </c>
      <c r="M490" s="535" t="s">
        <v>930</v>
      </c>
      <c r="N490" s="15" t="s">
        <v>577</v>
      </c>
      <c r="O490" s="15" t="s">
        <v>578</v>
      </c>
      <c r="P490" s="503" t="s">
        <v>624</v>
      </c>
      <c r="Q490" s="15">
        <v>0</v>
      </c>
      <c r="R490" s="15">
        <v>4</v>
      </c>
      <c r="S490" s="479">
        <v>4</v>
      </c>
      <c r="T490" s="15">
        <v>6</v>
      </c>
      <c r="U490" s="471"/>
      <c r="V490" s="550">
        <v>15</v>
      </c>
      <c r="W490" s="497">
        <v>21536202</v>
      </c>
      <c r="X490" s="566" t="s">
        <v>215</v>
      </c>
      <c r="Y490" s="15" t="s">
        <v>624</v>
      </c>
      <c r="Z490" s="15"/>
      <c r="AA490" s="15"/>
      <c r="AB490" s="15"/>
      <c r="AC490" s="493"/>
      <c r="AD490" s="15"/>
      <c r="AE490" s="479"/>
      <c r="AF490" s="497"/>
      <c r="AG490" s="497"/>
      <c r="AH490" s="15" t="s">
        <v>100</v>
      </c>
      <c r="AI490" s="15">
        <v>3</v>
      </c>
      <c r="AJ490" s="15">
        <v>15</v>
      </c>
      <c r="AK490" s="15">
        <v>10</v>
      </c>
      <c r="AL490" s="15">
        <v>18</v>
      </c>
      <c r="AM490" s="15">
        <v>30</v>
      </c>
      <c r="AN490" s="490">
        <f>IF(AJ490="",S490,ROUND(((((AL490/24)+(AM490/1440))-((AJ490/24)+(AK490/1440)))*1440/50),5))</f>
        <v>4</v>
      </c>
      <c r="AO490" s="491">
        <f>AJ490/24+AK490/1440</f>
        <v>0.63194444444444442</v>
      </c>
      <c r="AP490" s="491">
        <f>AL490/24+AM490/1440</f>
        <v>0.77083333333333337</v>
      </c>
      <c r="AQ490" s="23" t="str" cm="1">
        <f t="array" ref="AQ490">IF(X490="","",IF(SUMPRODUCT((X490=$X$7:$X$2085)*(AI490=$AI$7:$AI$2085)*(AO490=$AO$7:$AO$2085)*(AP490=$AP$7:$AP$2085)*(ROW($X$7:$X$2085)&lt;&gt;ROW(X490))*((S490=0)*($S$7:$S$2085&gt;0)+(S490&gt;0)*($S$7:$S$2085=0)))&gt;0,"SALONES UNIDOS",IF(SUMPRODUCT((X490=$X$7:$X$2085)*(AI490=$AI$7:$AI$2085)*((AO490&lt;$AP$7:$AP$2085)*(AP490&gt;$AO$7:$AO$2085))*(ROW($X$7:$X$2085)&lt;&gt;ROW(X490)))&gt;0,"Cruzado","Sin cruce")))</f>
        <v>Sin cruce</v>
      </c>
      <c r="AR490" s="23" t="str" cm="1">
        <f t="array" ref="AR490">IF(AE490="","",IF(SUMPRODUCT((AE490=$AE$7:$AE$2085)*(AI490=$AI$7:$AI$2085)*(AO490=$AO$7:$AO$2085)*(AP490=$AP$7:$AP$2085)*(ROW($AE$7:$AE$2085)&lt;&gt;ROW(AE490))*((S490=0)*($S$7:$S$2085&gt;0)+(S490&gt;0)*($S$7:$S$2085=0)))&gt;0,"SALONES UNIDOS",IF(SUMPRODUCT((AE490=$AE$7:$AE$2085)*(AI490=$AI$7:$AI$2085)*((AO490&lt;$AP$7:$AP$2085)*(AP490&gt;$AO$7:$AO$2085))*(ROW($AE$7:$AE$2085)&lt;&gt;ROW(AE490)))&gt;0,"Cruzado","Sin cruce")))</f>
        <v/>
      </c>
      <c r="AS490" s="94" t="str">
        <f t="shared" si="8"/>
        <v>PS10FILIALA</v>
      </c>
      <c r="AT490" s="94" t="str" cm="1">
        <f t="array" ref="AT490">IF(AS490="","",IF(SUMPRODUCT((AS490=$AS$7:$AS$2085)*(AI490=$AI$7:$AI$2085)*(AO490=$AO$7:$AO$2085)*(AP490=$AP$7:$AP$2085)*(ROW($AS$7:$AS$2085)&lt;&gt;ROW(AS490))*((S490=0)*($S$7:$S$2085&gt;0)+(S490&gt;0)*($S$7:$S$2085=0)))&gt;0,"SALONES UNIDOS",IF(SUMPRODUCT((AS490=$AS$7:$AS$2085)*(AI490=$AI$7:$AI$2085)*((AO490&lt;$AP$7:$AP$2085)*(AP490&gt;$AO$7:$AO$2085))*(ROW($AS$7:$AS$2085)&lt;&gt;ROW(AS490)))&gt;0,"Cruzado","Sin cruce")))</f>
        <v>Sin cruce</v>
      </c>
    </row>
    <row r="491" spans="3:46" ht="15.6" hidden="1" customHeight="1">
      <c r="C491" s="496" t="s">
        <v>572</v>
      </c>
      <c r="D491" s="15" t="s">
        <v>931</v>
      </c>
      <c r="E491" s="479">
        <v>20261</v>
      </c>
      <c r="F491" s="497" t="s">
        <v>38</v>
      </c>
      <c r="G491" s="497" t="s">
        <v>80</v>
      </c>
      <c r="H491" s="506" t="s">
        <v>93</v>
      </c>
      <c r="I491" s="506">
        <v>1</v>
      </c>
      <c r="J491" s="507" t="s">
        <v>574</v>
      </c>
      <c r="K491" s="508" t="s">
        <v>41</v>
      </c>
      <c r="L491" s="507" t="s">
        <v>932</v>
      </c>
      <c r="M491" s="536" t="s">
        <v>933</v>
      </c>
      <c r="N491" s="525" t="s">
        <v>577</v>
      </c>
      <c r="O491" s="525" t="s">
        <v>934</v>
      </c>
      <c r="P491" s="516" t="s">
        <v>579</v>
      </c>
      <c r="Q491" s="526">
        <v>0</v>
      </c>
      <c r="R491" s="526">
        <v>2</v>
      </c>
      <c r="S491" s="526">
        <v>2</v>
      </c>
      <c r="T491" s="507">
        <v>4</v>
      </c>
      <c r="U491" s="472" t="s">
        <v>520</v>
      </c>
      <c r="V491" s="553">
        <v>20</v>
      </c>
      <c r="W491" s="481">
        <v>21463142</v>
      </c>
      <c r="X491" s="563" t="s">
        <v>243</v>
      </c>
      <c r="Y491" s="479" t="s">
        <v>579</v>
      </c>
      <c r="Z491" s="479"/>
      <c r="AA491" s="497"/>
      <c r="AB491" s="497"/>
      <c r="AC491" s="493"/>
      <c r="AD491" s="497"/>
      <c r="AE491" s="479" t="s">
        <v>580</v>
      </c>
      <c r="AF491" s="497"/>
      <c r="AG491" s="497"/>
      <c r="AH491" s="497" t="s">
        <v>100</v>
      </c>
      <c r="AI491" s="480">
        <v>6</v>
      </c>
      <c r="AJ491" s="480">
        <v>15</v>
      </c>
      <c r="AK491" s="480">
        <v>10</v>
      </c>
      <c r="AL491" s="480">
        <v>16</v>
      </c>
      <c r="AM491" s="480">
        <v>50</v>
      </c>
      <c r="AN491" s="490">
        <f>IF(AJ491="",S491,ROUND(((((AL491/24)+(AM491/1440))-((AJ491/24)+(AK491/1440)))*1440/50),5))</f>
        <v>2</v>
      </c>
      <c r="AO491" s="491">
        <f>AJ491/24+AK491/1440</f>
        <v>0.63194444444444442</v>
      </c>
      <c r="AP491" s="491">
        <f>AL491/24+AM491/1440</f>
        <v>0.70138888888888884</v>
      </c>
      <c r="AQ491" s="23" t="str" cm="1">
        <f t="array" ref="AQ491">IF(X491="","",IF(SUMPRODUCT((X491=$X$7:$X$2085)*(AI491=$AI$7:$AI$2085)*(AO491=$AO$7:$AO$2085)*(AP491=$AP$7:$AP$2085)*(ROW($X$7:$X$2085)&lt;&gt;ROW(X491))*((S491=0)*($S$7:$S$2085&gt;0)+(S491&gt;0)*($S$7:$S$2085=0)))&gt;0,"SALONES UNIDOS",IF(SUMPRODUCT((X491=$X$7:$X$2085)*(AI491=$AI$7:$AI$2085)*((AO491&lt;$AP$7:$AP$2085)*(AP491&gt;$AO$7:$AO$2085))*(ROW($X$7:$X$2085)&lt;&gt;ROW(X491)))&gt;0,"Cruzado","Sin cruce")))</f>
        <v>SALONES UNIDOS</v>
      </c>
      <c r="AR491" s="23" t="str" cm="1">
        <f t="array" ref="AR491">IF(AE491="","",IF(SUMPRODUCT((AE491=$AE$7:$AE$2085)*(AI491=$AI$7:$AI$2085)*(AO491=$AO$7:$AO$2085)*(AP491=$AP$7:$AP$2085)*(ROW($AE$7:$AE$2085)&lt;&gt;ROW(AE491))*((S491=0)*($S$7:$S$2085&gt;0)+(S491&gt;0)*($S$7:$S$2085=0)))&gt;0,"SALONES UNIDOS",IF(SUMPRODUCT((AE491=$AE$7:$AE$2085)*(AI491=$AI$7:$AI$2085)*((AO491&lt;$AP$7:$AP$2085)*(AP491&gt;$AO$7:$AO$2085))*(ROW($AE$7:$AE$2085)&lt;&gt;ROW(AE491)))&gt;0,"Cruzado","Sin cruce")))</f>
        <v>SALONES UNIDOS</v>
      </c>
      <c r="AS491" s="94" t="str">
        <f t="shared" si="8"/>
        <v>T11FILIALA</v>
      </c>
      <c r="AT491" s="94" t="str" cm="1">
        <f t="array" ref="AT491">IF(AS491="","",IF(SUMPRODUCT((AS491=$AS$7:$AS$2085)*(AI491=$AI$7:$AI$2085)*(AO491=$AO$7:$AO$2085)*(AP491=$AP$7:$AP$2085)*(ROW($AS$7:$AS$2085)&lt;&gt;ROW(AS491))*((S491=0)*($S$7:$S$2085&gt;0)+(S491&gt;0)*($S$7:$S$2085=0)))&gt;0,"SALONES UNIDOS",IF(SUMPRODUCT((AS491=$AS$7:$AS$2085)*(AI491=$AI$7:$AI$2085)*((AO491&lt;$AP$7:$AP$2085)*(AP491&gt;$AO$7:$AO$2085))*(ROW($AS$7:$AS$2085)&lt;&gt;ROW(AS491)))&gt;0,"Cruzado","Sin cruce")))</f>
        <v>Sin cruce</v>
      </c>
    </row>
    <row r="492" spans="3:46" ht="15.6" hidden="1" customHeight="1">
      <c r="C492" s="496" t="s">
        <v>572</v>
      </c>
      <c r="D492" s="15" t="s">
        <v>931</v>
      </c>
      <c r="E492" s="479">
        <v>20261</v>
      </c>
      <c r="F492" s="497" t="s">
        <v>38</v>
      </c>
      <c r="G492" s="497" t="s">
        <v>80</v>
      </c>
      <c r="H492" s="506" t="s">
        <v>93</v>
      </c>
      <c r="I492" s="506">
        <v>1</v>
      </c>
      <c r="J492" s="507" t="s">
        <v>583</v>
      </c>
      <c r="K492" s="508" t="s">
        <v>41</v>
      </c>
      <c r="L492" s="507" t="s">
        <v>932</v>
      </c>
      <c r="M492" s="536" t="s">
        <v>933</v>
      </c>
      <c r="N492" s="525" t="s">
        <v>577</v>
      </c>
      <c r="O492" s="525" t="s">
        <v>934</v>
      </c>
      <c r="P492" s="516" t="s">
        <v>579</v>
      </c>
      <c r="Q492" s="526">
        <v>0</v>
      </c>
      <c r="R492" s="526">
        <v>2</v>
      </c>
      <c r="S492" s="526">
        <v>2</v>
      </c>
      <c r="T492" s="507">
        <v>4</v>
      </c>
      <c r="U492" s="472" t="s">
        <v>520</v>
      </c>
      <c r="V492" s="553">
        <v>20</v>
      </c>
      <c r="W492" s="481">
        <v>21463142</v>
      </c>
      <c r="X492" s="563" t="s">
        <v>243</v>
      </c>
      <c r="Y492" s="479" t="s">
        <v>579</v>
      </c>
      <c r="Z492" s="479"/>
      <c r="AA492" s="497"/>
      <c r="AB492" s="497"/>
      <c r="AC492" s="493"/>
      <c r="AD492" s="497"/>
      <c r="AE492" s="479" t="s">
        <v>580</v>
      </c>
      <c r="AF492" s="497"/>
      <c r="AG492" s="497"/>
      <c r="AH492" s="497" t="s">
        <v>100</v>
      </c>
      <c r="AI492" s="480">
        <v>6</v>
      </c>
      <c r="AJ492" s="480">
        <v>16</v>
      </c>
      <c r="AK492" s="480">
        <v>50</v>
      </c>
      <c r="AL492" s="480">
        <v>18</v>
      </c>
      <c r="AM492" s="480">
        <v>30</v>
      </c>
      <c r="AN492" s="490">
        <f>IF(AJ492="",S492,ROUND(((((AL492/24)+(AM492/1440))-((AJ492/24)+(AK492/1440)))*1440/50),5))</f>
        <v>2</v>
      </c>
      <c r="AO492" s="491">
        <f>AJ492/24+AK492/1440</f>
        <v>0.70138888888888884</v>
      </c>
      <c r="AP492" s="491">
        <f>AL492/24+AM492/1440</f>
        <v>0.77083333333333337</v>
      </c>
      <c r="AQ492" s="23" t="str" cm="1">
        <f t="array" ref="AQ492">IF(X492="","",IF(SUMPRODUCT((X492=$X$7:$X$2085)*(AI492=$AI$7:$AI$2085)*(AO492=$AO$7:$AO$2085)*(AP492=$AP$7:$AP$2085)*(ROW($X$7:$X$2085)&lt;&gt;ROW(X492))*((S492=0)*($S$7:$S$2085&gt;0)+(S492&gt;0)*($S$7:$S$2085=0)))&gt;0,"SALONES UNIDOS",IF(SUMPRODUCT((X492=$X$7:$X$2085)*(AI492=$AI$7:$AI$2085)*((AO492&lt;$AP$7:$AP$2085)*(AP492&gt;$AO$7:$AO$2085))*(ROW($X$7:$X$2085)&lt;&gt;ROW(X492)))&gt;0,"Cruzado","Sin cruce")))</f>
        <v>SALONES UNIDOS</v>
      </c>
      <c r="AR492" s="23" t="str" cm="1">
        <f t="array" ref="AR492">IF(AE492="","",IF(SUMPRODUCT((AE492=$AE$7:$AE$2085)*(AI492=$AI$7:$AI$2085)*(AO492=$AO$7:$AO$2085)*(AP492=$AP$7:$AP$2085)*(ROW($AE$7:$AE$2085)&lt;&gt;ROW(AE492))*((S492=0)*($S$7:$S$2085&gt;0)+(S492&gt;0)*($S$7:$S$2085=0)))&gt;0,"SALONES UNIDOS",IF(SUMPRODUCT((AE492=$AE$7:$AE$2085)*(AI492=$AI$7:$AI$2085)*((AO492&lt;$AP$7:$AP$2085)*(AP492&gt;$AO$7:$AO$2085))*(ROW($AE$7:$AE$2085)&lt;&gt;ROW(AE492)))&gt;0,"Cruzado","Sin cruce")))</f>
        <v>SALONES UNIDOS</v>
      </c>
      <c r="AS492" s="94" t="str">
        <f t="shared" si="8"/>
        <v>T11FILIALA</v>
      </c>
      <c r="AT492" s="94" t="str" cm="1">
        <f t="array" ref="AT492">IF(AS492="","",IF(SUMPRODUCT((AS492=$AS$7:$AS$2085)*(AI492=$AI$7:$AI$2085)*(AO492=$AO$7:$AO$2085)*(AP492=$AP$7:$AP$2085)*(ROW($AS$7:$AS$2085)&lt;&gt;ROW(AS492))*((S492=0)*($S$7:$S$2085&gt;0)+(S492&gt;0)*($S$7:$S$2085=0)))&gt;0,"SALONES UNIDOS",IF(SUMPRODUCT((AS492=$AS$7:$AS$2085)*(AI492=$AI$7:$AI$2085)*((AO492&lt;$AP$7:$AP$2085)*(AP492&gt;$AO$7:$AO$2085))*(ROW($AS$7:$AS$2085)&lt;&gt;ROW(AS492)))&gt;0,"Cruzado","Sin cruce")))</f>
        <v>Sin cruce</v>
      </c>
    </row>
    <row r="493" spans="3:46" ht="15.6" hidden="1" customHeight="1">
      <c r="C493" s="496" t="s">
        <v>572</v>
      </c>
      <c r="D493" s="15" t="s">
        <v>931</v>
      </c>
      <c r="E493" s="479">
        <v>20261</v>
      </c>
      <c r="F493" s="497" t="s">
        <v>38</v>
      </c>
      <c r="G493" s="497" t="s">
        <v>80</v>
      </c>
      <c r="H493" s="506" t="s">
        <v>93</v>
      </c>
      <c r="I493" s="506">
        <v>1</v>
      </c>
      <c r="J493" s="507" t="s">
        <v>41</v>
      </c>
      <c r="K493" s="508" t="s">
        <v>41</v>
      </c>
      <c r="L493" s="507" t="s">
        <v>932</v>
      </c>
      <c r="M493" s="536" t="s">
        <v>933</v>
      </c>
      <c r="N493" s="525" t="s">
        <v>577</v>
      </c>
      <c r="O493" s="525" t="s">
        <v>934</v>
      </c>
      <c r="P493" s="516" t="s">
        <v>579</v>
      </c>
      <c r="Q493" s="526">
        <v>2</v>
      </c>
      <c r="R493" s="526">
        <v>0</v>
      </c>
      <c r="S493" s="526">
        <v>2</v>
      </c>
      <c r="T493" s="507">
        <v>4</v>
      </c>
      <c r="U493" s="472" t="s">
        <v>520</v>
      </c>
      <c r="V493" s="553">
        <v>40</v>
      </c>
      <c r="W493" s="481">
        <v>21463142</v>
      </c>
      <c r="X493" s="563" t="s">
        <v>243</v>
      </c>
      <c r="Y493" s="479" t="s">
        <v>579</v>
      </c>
      <c r="Z493" s="479"/>
      <c r="AA493" s="497"/>
      <c r="AB493" s="497"/>
      <c r="AC493" s="510" t="s">
        <v>643</v>
      </c>
      <c r="AD493" s="497"/>
      <c r="AE493" s="479"/>
      <c r="AF493" s="497"/>
      <c r="AG493" s="497"/>
      <c r="AH493" s="497" t="s">
        <v>582</v>
      </c>
      <c r="AI493" s="480">
        <v>6</v>
      </c>
      <c r="AJ493" s="480">
        <v>18</v>
      </c>
      <c r="AK493" s="480">
        <v>30</v>
      </c>
      <c r="AL493" s="480">
        <v>20</v>
      </c>
      <c r="AM493" s="480">
        <v>10</v>
      </c>
      <c r="AN493" s="490">
        <f>IF(AJ493="",S493,ROUND(((((AL493/24)+(AM493/1440))-((AJ493/24)+(AK493/1440)))*1440/50),5))</f>
        <v>2</v>
      </c>
      <c r="AO493" s="491">
        <f>AJ493/24+AK493/1440</f>
        <v>0.77083333333333337</v>
      </c>
      <c r="AP493" s="491">
        <f>AL493/24+AM493/1440</f>
        <v>0.84027777777777779</v>
      </c>
      <c r="AQ493" s="23" t="str" cm="1">
        <f t="array" ref="AQ493">IF(X493="","",IF(SUMPRODUCT((X493=$X$7:$X$2085)*(AI493=$AI$7:$AI$2085)*(AO493=$AO$7:$AO$2085)*(AP493=$AP$7:$AP$2085)*(ROW($X$7:$X$2085)&lt;&gt;ROW(X493))*((S493=0)*($S$7:$S$2085&gt;0)+(S493&gt;0)*($S$7:$S$2085=0)))&gt;0,"SALONES UNIDOS",IF(SUMPRODUCT((X493=$X$7:$X$2085)*(AI493=$AI$7:$AI$2085)*((AO493&lt;$AP$7:$AP$2085)*(AP493&gt;$AO$7:$AO$2085))*(ROW($X$7:$X$2085)&lt;&gt;ROW(X493)))&gt;0,"Cruzado","Sin cruce")))</f>
        <v>SALONES UNIDOS</v>
      </c>
      <c r="AR493" s="23" t="str" cm="1">
        <f t="array" ref="AR493">IF(AE493="","",IF(SUMPRODUCT((AE493=$AE$7:$AE$2085)*(AI493=$AI$7:$AI$2085)*(AO493=$AO$7:$AO$2085)*(AP493=$AP$7:$AP$2085)*(ROW($AE$7:$AE$2085)&lt;&gt;ROW(AE493))*((S493=0)*($S$7:$S$2085&gt;0)+(S493&gt;0)*($S$7:$S$2085=0)))&gt;0,"SALONES UNIDOS",IF(SUMPRODUCT((AE493=$AE$7:$AE$2085)*(AI493=$AI$7:$AI$2085)*((AO493&lt;$AP$7:$AP$2085)*(AP493&gt;$AO$7:$AO$2085))*(ROW($AE$7:$AE$2085)&lt;&gt;ROW(AE493)))&gt;0,"Cruzado","Sin cruce")))</f>
        <v/>
      </c>
      <c r="AS493" s="94" t="str">
        <f t="shared" si="8"/>
        <v>T11FILIALA</v>
      </c>
      <c r="AT493" s="94" t="str" cm="1">
        <f t="array" ref="AT493">IF(AS493="","",IF(SUMPRODUCT((AS493=$AS$7:$AS$2085)*(AI493=$AI$7:$AI$2085)*(AO493=$AO$7:$AO$2085)*(AP493=$AP$7:$AP$2085)*(ROW($AS$7:$AS$2085)&lt;&gt;ROW(AS493))*((S493=0)*($S$7:$S$2085&gt;0)+(S493&gt;0)*($S$7:$S$2085=0)))&gt;0,"SALONES UNIDOS",IF(SUMPRODUCT((AS493=$AS$7:$AS$2085)*(AI493=$AI$7:$AI$2085)*((AO493&lt;$AP$7:$AP$2085)*(AP493&gt;$AO$7:$AO$2085))*(ROW($AS$7:$AS$2085)&lt;&gt;ROW(AS493)))&gt;0,"Cruzado","Sin cruce")))</f>
        <v>Sin cruce</v>
      </c>
    </row>
    <row r="494" spans="3:46" ht="15.6" hidden="1" customHeight="1">
      <c r="C494" s="496" t="s">
        <v>572</v>
      </c>
      <c r="D494" s="479" t="s">
        <v>931</v>
      </c>
      <c r="E494" s="479">
        <v>20261</v>
      </c>
      <c r="F494" s="497" t="s">
        <v>38</v>
      </c>
      <c r="G494" s="497" t="s">
        <v>80</v>
      </c>
      <c r="H494" s="497" t="s">
        <v>93</v>
      </c>
      <c r="I494" s="497">
        <v>1</v>
      </c>
      <c r="J494" s="497" t="s">
        <v>41</v>
      </c>
      <c r="K494" s="497" t="s">
        <v>41</v>
      </c>
      <c r="L494" s="499" t="s">
        <v>935</v>
      </c>
      <c r="M494" s="533" t="s">
        <v>585</v>
      </c>
      <c r="N494" s="479" t="s">
        <v>586</v>
      </c>
      <c r="O494" s="479" t="s">
        <v>934</v>
      </c>
      <c r="P494" s="497" t="s">
        <v>624</v>
      </c>
      <c r="Q494" s="479">
        <v>2</v>
      </c>
      <c r="R494" s="479">
        <v>2</v>
      </c>
      <c r="S494" s="479">
        <v>4</v>
      </c>
      <c r="T494" s="479">
        <v>3</v>
      </c>
      <c r="U494" s="469"/>
      <c r="V494" s="547">
        <v>40</v>
      </c>
      <c r="W494" s="481">
        <v>72155412</v>
      </c>
      <c r="X494" s="563" t="s">
        <v>505</v>
      </c>
      <c r="Y494" s="479" t="s">
        <v>624</v>
      </c>
      <c r="Z494" s="479"/>
      <c r="AA494" s="497"/>
      <c r="AB494" s="497"/>
      <c r="AC494" s="493"/>
      <c r="AD494" s="497"/>
      <c r="AE494" s="479"/>
      <c r="AF494" s="497"/>
      <c r="AG494" s="497"/>
      <c r="AH494" s="497" t="s">
        <v>203</v>
      </c>
      <c r="AI494" s="480">
        <v>1</v>
      </c>
      <c r="AJ494" s="480">
        <v>18</v>
      </c>
      <c r="AK494" s="480">
        <v>30</v>
      </c>
      <c r="AL494" s="480">
        <v>21</v>
      </c>
      <c r="AM494" s="480">
        <v>50</v>
      </c>
      <c r="AN494" s="490">
        <f>IF(AJ494="",S494,ROUND(((((AL494/24)+(AM494/1440))-((AJ494/24)+(AK494/1440)))*1440/50),5))</f>
        <v>4</v>
      </c>
      <c r="AO494" s="491">
        <f>AJ494/24+AK494/1440</f>
        <v>0.77083333333333337</v>
      </c>
      <c r="AP494" s="491">
        <f>AL494/24+AM494/1440</f>
        <v>0.90972222222222221</v>
      </c>
      <c r="AQ494" s="23" t="str" cm="1">
        <f t="array" ref="AQ494">IF(X494="","",IF(SUMPRODUCT((X494=$X$7:$X$2085)*(AI494=$AI$7:$AI$2085)*(AO494=$AO$7:$AO$2085)*(AP494=$AP$7:$AP$2085)*(ROW($X$7:$X$2085)&lt;&gt;ROW(X494))*((S494=0)*($S$7:$S$2085&gt;0)+(S494&gt;0)*($S$7:$S$2085=0)))&gt;0,"SALONES UNIDOS",IF(SUMPRODUCT((X494=$X$7:$X$2085)*(AI494=$AI$7:$AI$2085)*((AO494&lt;$AP$7:$AP$2085)*(AP494&gt;$AO$7:$AO$2085))*(ROW($X$7:$X$2085)&lt;&gt;ROW(X494)))&gt;0,"Cruzado","Sin cruce")))</f>
        <v>SALONES UNIDOS</v>
      </c>
      <c r="AR494" s="23" t="str" cm="1">
        <f t="array" ref="AR494">IF(AE494="","",IF(SUMPRODUCT((AE494=$AE$7:$AE$2085)*(AI494=$AI$7:$AI$2085)*(AO494=$AO$7:$AO$2085)*(AP494=$AP$7:$AP$2085)*(ROW($AE$7:$AE$2085)&lt;&gt;ROW(AE494))*((S494=0)*($S$7:$S$2085&gt;0)+(S494&gt;0)*($S$7:$S$2085=0)))&gt;0,"SALONES UNIDOS",IF(SUMPRODUCT((AE494=$AE$7:$AE$2085)*(AI494=$AI$7:$AI$2085)*((AO494&lt;$AP$7:$AP$2085)*(AP494&gt;$AO$7:$AO$2085))*(ROW($AE$7:$AE$2085)&lt;&gt;ROW(AE494)))&gt;0,"Cruzado","Sin cruce")))</f>
        <v/>
      </c>
      <c r="AS494" s="94" t="str">
        <f t="shared" si="8"/>
        <v>T11FILIALA</v>
      </c>
      <c r="AT494" s="94" t="str" cm="1">
        <f t="array" ref="AT494">IF(AS494="","",IF(SUMPRODUCT((AS494=$AS$7:$AS$2085)*(AI494=$AI$7:$AI$2085)*(AO494=$AO$7:$AO$2085)*(AP494=$AP$7:$AP$2085)*(ROW($AS$7:$AS$2085)&lt;&gt;ROW(AS494))*((S494=0)*($S$7:$S$2085&gt;0)+(S494&gt;0)*($S$7:$S$2085=0)))&gt;0,"SALONES UNIDOS",IF(SUMPRODUCT((AS494=$AS$7:$AS$2085)*(AI494=$AI$7:$AI$2085)*((AO494&lt;$AP$7:$AP$2085)*(AP494&gt;$AO$7:$AO$2085))*(ROW($AS$7:$AS$2085)&lt;&gt;ROW(AS494)))&gt;0,"Cruzado","Sin cruce")))</f>
        <v>Sin cruce</v>
      </c>
    </row>
    <row r="495" spans="3:46" ht="15.6" hidden="1" customHeight="1">
      <c r="C495" s="496" t="s">
        <v>572</v>
      </c>
      <c r="D495" s="15" t="s">
        <v>931</v>
      </c>
      <c r="E495" s="479">
        <v>20261</v>
      </c>
      <c r="F495" s="497" t="s">
        <v>38</v>
      </c>
      <c r="G495" s="497" t="s">
        <v>80</v>
      </c>
      <c r="H495" s="506" t="s">
        <v>93</v>
      </c>
      <c r="I495" s="506">
        <v>1</v>
      </c>
      <c r="J495" s="506" t="s">
        <v>41</v>
      </c>
      <c r="K495" s="497" t="s">
        <v>41</v>
      </c>
      <c r="L495" s="506" t="s">
        <v>936</v>
      </c>
      <c r="M495" s="537" t="s">
        <v>937</v>
      </c>
      <c r="N495" s="479" t="s">
        <v>577</v>
      </c>
      <c r="O495" s="479" t="s">
        <v>934</v>
      </c>
      <c r="P495" s="503" t="s">
        <v>579</v>
      </c>
      <c r="Q495" s="506">
        <v>2</v>
      </c>
      <c r="R495" s="506">
        <v>2</v>
      </c>
      <c r="S495" s="506">
        <v>4</v>
      </c>
      <c r="T495" s="506">
        <v>3</v>
      </c>
      <c r="U495" s="469"/>
      <c r="V495" s="547">
        <v>40</v>
      </c>
      <c r="W495" s="481">
        <v>70390380</v>
      </c>
      <c r="X495" s="563" t="s">
        <v>456</v>
      </c>
      <c r="Y495" s="479" t="s">
        <v>579</v>
      </c>
      <c r="Z495" s="479"/>
      <c r="AA495" s="497"/>
      <c r="AB495" s="497"/>
      <c r="AC495" s="497" t="s">
        <v>643</v>
      </c>
      <c r="AD495" s="497"/>
      <c r="AE495" s="479"/>
      <c r="AF495" s="497"/>
      <c r="AG495" s="497"/>
      <c r="AH495" s="497" t="s">
        <v>203</v>
      </c>
      <c r="AI495" s="480">
        <v>7</v>
      </c>
      <c r="AJ495" s="480">
        <v>12</v>
      </c>
      <c r="AK495" s="480">
        <v>40</v>
      </c>
      <c r="AL495" s="480">
        <v>16</v>
      </c>
      <c r="AM495" s="480">
        <v>0</v>
      </c>
      <c r="AN495" s="490">
        <f>IF(AJ495="",S495,ROUND(((((AL495/24)+(AM495/1440))-((AJ495/24)+(AK495/1440)))*1440/50),5))</f>
        <v>4</v>
      </c>
      <c r="AO495" s="491">
        <f>AJ495/24+AK495/1440</f>
        <v>0.52777777777777779</v>
      </c>
      <c r="AP495" s="491">
        <f>AL495/24+AM495/1440</f>
        <v>0.66666666666666663</v>
      </c>
      <c r="AQ495" s="23" t="str" cm="1">
        <f t="array" ref="AQ495">IF(X495="","",IF(SUMPRODUCT((X495=$X$7:$X$2085)*(AI495=$AI$7:$AI$2085)*(AO495=$AO$7:$AO$2085)*(AP495=$AP$7:$AP$2085)*(ROW($X$7:$X$2085)&lt;&gt;ROW(X495))*((S495=0)*($S$7:$S$2085&gt;0)+(S495&gt;0)*($S$7:$S$2085=0)))&gt;0,"SALONES UNIDOS",IF(SUMPRODUCT((X495=$X$7:$X$2085)*(AI495=$AI$7:$AI$2085)*((AO495&lt;$AP$7:$AP$2085)*(AP495&gt;$AO$7:$AO$2085))*(ROW($X$7:$X$2085)&lt;&gt;ROW(X495)))&gt;0,"Cruzado","Sin cruce")))</f>
        <v>SALONES UNIDOS</v>
      </c>
      <c r="AR495" s="23" t="str" cm="1">
        <f t="array" ref="AR495">IF(AE495="","",IF(SUMPRODUCT((AE495=$AE$7:$AE$2085)*(AI495=$AI$7:$AI$2085)*(AO495=$AO$7:$AO$2085)*(AP495=$AP$7:$AP$2085)*(ROW($AE$7:$AE$2085)&lt;&gt;ROW(AE495))*((S495=0)*($S$7:$S$2085&gt;0)+(S495&gt;0)*($S$7:$S$2085=0)))&gt;0,"SALONES UNIDOS",IF(SUMPRODUCT((AE495=$AE$7:$AE$2085)*(AI495=$AI$7:$AI$2085)*((AO495&lt;$AP$7:$AP$2085)*(AP495&gt;$AO$7:$AO$2085))*(ROW($AE$7:$AE$2085)&lt;&gt;ROW(AE495)))&gt;0,"Cruzado","Sin cruce")))</f>
        <v/>
      </c>
      <c r="AS495" s="94" t="str">
        <f t="shared" si="8"/>
        <v>T11FILIALA</v>
      </c>
      <c r="AT495" s="94" t="str" cm="1">
        <f t="array" ref="AT495">IF(AS495="","",IF(SUMPRODUCT((AS495=$AS$7:$AS$2085)*(AI495=$AI$7:$AI$2085)*(AO495=$AO$7:$AO$2085)*(AP495=$AP$7:$AP$2085)*(ROW($AS$7:$AS$2085)&lt;&gt;ROW(AS495))*((S495=0)*($S$7:$S$2085&gt;0)+(S495&gt;0)*($S$7:$S$2085=0)))&gt;0,"SALONES UNIDOS",IF(SUMPRODUCT((AS495=$AS$7:$AS$2085)*(AI495=$AI$7:$AI$2085)*((AO495&lt;$AP$7:$AP$2085)*(AP495&gt;$AO$7:$AO$2085))*(ROW($AS$7:$AS$2085)&lt;&gt;ROW(AS495)))&gt;0,"Cruzado","Sin cruce")))</f>
        <v>Sin cruce</v>
      </c>
    </row>
    <row r="496" spans="3:46" ht="15.6" hidden="1" customHeight="1">
      <c r="C496" s="496" t="s">
        <v>572</v>
      </c>
      <c r="D496" s="15" t="s">
        <v>931</v>
      </c>
      <c r="E496" s="479">
        <v>20261</v>
      </c>
      <c r="F496" s="497" t="s">
        <v>38</v>
      </c>
      <c r="G496" s="497" t="s">
        <v>80</v>
      </c>
      <c r="H496" s="506" t="s">
        <v>93</v>
      </c>
      <c r="I496" s="506">
        <v>1</v>
      </c>
      <c r="J496" s="506" t="s">
        <v>41</v>
      </c>
      <c r="K496" s="497" t="s">
        <v>41</v>
      </c>
      <c r="L496" s="506" t="s">
        <v>938</v>
      </c>
      <c r="M496" s="537" t="s">
        <v>939</v>
      </c>
      <c r="N496" s="479" t="s">
        <v>586</v>
      </c>
      <c r="O496" s="479" t="s">
        <v>934</v>
      </c>
      <c r="P496" s="527" t="s">
        <v>624</v>
      </c>
      <c r="Q496" s="506">
        <v>3</v>
      </c>
      <c r="R496" s="506">
        <v>2</v>
      </c>
      <c r="S496" s="506">
        <v>5</v>
      </c>
      <c r="T496" s="506">
        <v>4</v>
      </c>
      <c r="U496" s="469"/>
      <c r="V496" s="547">
        <v>40</v>
      </c>
      <c r="W496" s="548">
        <v>21815423</v>
      </c>
      <c r="X496" s="564" t="s">
        <v>511</v>
      </c>
      <c r="Y496" s="571" t="s">
        <v>624</v>
      </c>
      <c r="Z496" s="479"/>
      <c r="AA496" s="497"/>
      <c r="AB496" s="497"/>
      <c r="AC496" s="493"/>
      <c r="AD496" s="497"/>
      <c r="AE496" s="479"/>
      <c r="AF496" s="497"/>
      <c r="AG496" s="497"/>
      <c r="AH496" s="497" t="s">
        <v>203</v>
      </c>
      <c r="AI496" s="480">
        <v>2</v>
      </c>
      <c r="AJ496" s="480">
        <v>18</v>
      </c>
      <c r="AK496" s="480">
        <v>30</v>
      </c>
      <c r="AL496" s="480">
        <v>22</v>
      </c>
      <c r="AM496" s="480">
        <v>40</v>
      </c>
      <c r="AN496" s="490">
        <f>IF(AJ496="",S496,ROUND(((((AL496/24)+(AM496/1440))-((AJ496/24)+(AK496/1440)))*1440/50),5))</f>
        <v>5</v>
      </c>
      <c r="AO496" s="491">
        <f>AJ496/24+AK496/1440</f>
        <v>0.77083333333333337</v>
      </c>
      <c r="AP496" s="491">
        <f>AL496/24+AM496/1440</f>
        <v>0.94444444444444442</v>
      </c>
      <c r="AQ496" s="23" t="str" cm="1">
        <f t="array" ref="AQ496">IF(X496="","",IF(SUMPRODUCT((X496=$X$7:$X$2085)*(AI496=$AI$7:$AI$2085)*(AO496=$AO$7:$AO$2085)*(AP496=$AP$7:$AP$2085)*(ROW($X$7:$X$2085)&lt;&gt;ROW(X496))*((S496=0)*($S$7:$S$2085&gt;0)+(S496&gt;0)*($S$7:$S$2085=0)))&gt;0,"SALONES UNIDOS",IF(SUMPRODUCT((X496=$X$7:$X$2085)*(AI496=$AI$7:$AI$2085)*((AO496&lt;$AP$7:$AP$2085)*(AP496&gt;$AO$7:$AO$2085))*(ROW($X$7:$X$2085)&lt;&gt;ROW(X496)))&gt;0,"Cruzado","Sin cruce")))</f>
        <v>SALONES UNIDOS</v>
      </c>
      <c r="AR496" s="23" t="str" cm="1">
        <f t="array" ref="AR496">IF(AE496="","",IF(SUMPRODUCT((AE496=$AE$7:$AE$2085)*(AI496=$AI$7:$AI$2085)*(AO496=$AO$7:$AO$2085)*(AP496=$AP$7:$AP$2085)*(ROW($AE$7:$AE$2085)&lt;&gt;ROW(AE496))*((S496=0)*($S$7:$S$2085&gt;0)+(S496&gt;0)*($S$7:$S$2085=0)))&gt;0,"SALONES UNIDOS",IF(SUMPRODUCT((AE496=$AE$7:$AE$2085)*(AI496=$AI$7:$AI$2085)*((AO496&lt;$AP$7:$AP$2085)*(AP496&gt;$AO$7:$AO$2085))*(ROW($AE$7:$AE$2085)&lt;&gt;ROW(AE496)))&gt;0,"Cruzado","Sin cruce")))</f>
        <v/>
      </c>
      <c r="AS496" s="94" t="str">
        <f t="shared" si="8"/>
        <v>T11FILIALA</v>
      </c>
      <c r="AT496" s="94" t="str" cm="1">
        <f t="array" ref="AT496">IF(AS496="","",IF(SUMPRODUCT((AS496=$AS$7:$AS$2085)*(AI496=$AI$7:$AI$2085)*(AO496=$AO$7:$AO$2085)*(AP496=$AP$7:$AP$2085)*(ROW($AS$7:$AS$2085)&lt;&gt;ROW(AS496))*((S496=0)*($S$7:$S$2085&gt;0)+(S496&gt;0)*($S$7:$S$2085=0)))&gt;0,"SALONES UNIDOS",IF(SUMPRODUCT((AS496=$AS$7:$AS$2085)*(AI496=$AI$7:$AI$2085)*((AO496&lt;$AP$7:$AP$2085)*(AP496&gt;$AO$7:$AO$2085))*(ROW($AS$7:$AS$2085)&lt;&gt;ROW(AS496)))&gt;0,"Cruzado","Sin cruce")))</f>
        <v>Sin cruce</v>
      </c>
    </row>
    <row r="497" spans="3:46" ht="15.6" hidden="1" customHeight="1">
      <c r="C497" s="496" t="s">
        <v>572</v>
      </c>
      <c r="D497" s="15" t="s">
        <v>931</v>
      </c>
      <c r="E497" s="479">
        <v>20261</v>
      </c>
      <c r="F497" s="497" t="s">
        <v>38</v>
      </c>
      <c r="G497" s="497" t="s">
        <v>80</v>
      </c>
      <c r="H497" s="506" t="s">
        <v>93</v>
      </c>
      <c r="I497" s="506">
        <v>1</v>
      </c>
      <c r="J497" s="506" t="s">
        <v>41</v>
      </c>
      <c r="K497" s="497" t="s">
        <v>41</v>
      </c>
      <c r="L497" s="506" t="s">
        <v>940</v>
      </c>
      <c r="M497" s="537" t="s">
        <v>593</v>
      </c>
      <c r="N497" s="479" t="s">
        <v>586</v>
      </c>
      <c r="O497" s="479" t="s">
        <v>934</v>
      </c>
      <c r="P497" s="527" t="s">
        <v>624</v>
      </c>
      <c r="Q497" s="506">
        <v>3</v>
      </c>
      <c r="R497" s="506">
        <v>2</v>
      </c>
      <c r="S497" s="506">
        <v>5</v>
      </c>
      <c r="T497" s="506">
        <v>4</v>
      </c>
      <c r="U497" s="469"/>
      <c r="V497" s="547">
        <v>40</v>
      </c>
      <c r="W497" s="616">
        <v>21575934</v>
      </c>
      <c r="X497" s="618" t="s">
        <v>302</v>
      </c>
      <c r="Y497" s="571" t="s">
        <v>624</v>
      </c>
      <c r="Z497" s="479"/>
      <c r="AA497" s="497"/>
      <c r="AB497" s="497"/>
      <c r="AC497" s="493"/>
      <c r="AD497" s="497"/>
      <c r="AE497" s="479"/>
      <c r="AF497" s="497"/>
      <c r="AG497" s="497"/>
      <c r="AH497" s="497" t="s">
        <v>203</v>
      </c>
      <c r="AI497" s="590">
        <v>7</v>
      </c>
      <c r="AJ497" s="590">
        <v>8</v>
      </c>
      <c r="AK497" s="590">
        <v>30</v>
      </c>
      <c r="AL497" s="590">
        <v>12</v>
      </c>
      <c r="AM497" s="590">
        <v>40</v>
      </c>
      <c r="AN497" s="490">
        <f>IF(AJ497="",S497,ROUND(((((AL497/24)+(AM497/1440))-((AJ497/24)+(AK497/1440)))*1440/50),5))</f>
        <v>5</v>
      </c>
      <c r="AO497" s="491">
        <f>AJ497/24+AK497/1440</f>
        <v>0.35416666666666663</v>
      </c>
      <c r="AP497" s="491">
        <f>AL497/24+AM497/1440</f>
        <v>0.52777777777777779</v>
      </c>
      <c r="AQ497" s="23" t="str" cm="1">
        <f t="array" ref="AQ497">IF(X497="","",IF(SUMPRODUCT((X497=$X$7:$X$2085)*(AI497=$AI$7:$AI$2085)*(AO497=$AO$7:$AO$2085)*(AP497=$AP$7:$AP$2085)*(ROW($X$7:$X$2085)&lt;&gt;ROW(X497))*((S497=0)*($S$7:$S$2085&gt;0)+(S497&gt;0)*($S$7:$S$2085=0)))&gt;0,"SALONES UNIDOS",IF(SUMPRODUCT((X497=$X$7:$X$2085)*(AI497=$AI$7:$AI$2085)*((AO497&lt;$AP$7:$AP$2085)*(AP497&gt;$AO$7:$AO$2085))*(ROW($X$7:$X$2085)&lt;&gt;ROW(X497)))&gt;0,"Cruzado","Sin cruce")))</f>
        <v>SALONES UNIDOS</v>
      </c>
      <c r="AR497" s="23" t="str" cm="1">
        <f t="array" ref="AR497">IF(AE497="","",IF(SUMPRODUCT((AE497=$AE$7:$AE$2085)*(AI497=$AI$7:$AI$2085)*(AO497=$AO$7:$AO$2085)*(AP497=$AP$7:$AP$2085)*(ROW($AE$7:$AE$2085)&lt;&gt;ROW(AE497))*((S497=0)*($S$7:$S$2085&gt;0)+(S497&gt;0)*($S$7:$S$2085=0)))&gt;0,"SALONES UNIDOS",IF(SUMPRODUCT((AE497=$AE$7:$AE$2085)*(AI497=$AI$7:$AI$2085)*((AO497&lt;$AP$7:$AP$2085)*(AP497&gt;$AO$7:$AO$2085))*(ROW($AE$7:$AE$2085)&lt;&gt;ROW(AE497)))&gt;0,"Cruzado","Sin cruce")))</f>
        <v/>
      </c>
      <c r="AS497" s="94" t="str">
        <f t="shared" si="8"/>
        <v>T11FILIALA</v>
      </c>
      <c r="AT497" s="94" t="str" cm="1">
        <f t="array" ref="AT497">IF(AS497="","",IF(SUMPRODUCT((AS497=$AS$7:$AS$2085)*(AI497=$AI$7:$AI$2085)*(AO497=$AO$7:$AO$2085)*(AP497=$AP$7:$AP$2085)*(ROW($AS$7:$AS$2085)&lt;&gt;ROW(AS497))*((S497=0)*($S$7:$S$2085&gt;0)+(S497&gt;0)*($S$7:$S$2085=0)))&gt;0,"SALONES UNIDOS",IF(SUMPRODUCT((AS497=$AS$7:$AS$2085)*(AI497=$AI$7:$AI$2085)*((AO497&lt;$AP$7:$AP$2085)*(AP497&gt;$AO$7:$AO$2085))*(ROW($AS$7:$AS$2085)&lt;&gt;ROW(AS497)))&gt;0,"Cruzado","Sin cruce")))</f>
        <v>Sin cruce</v>
      </c>
    </row>
    <row r="498" spans="3:46" ht="15.6" hidden="1" customHeight="1">
      <c r="C498" s="496" t="s">
        <v>572</v>
      </c>
      <c r="D498" s="15" t="s">
        <v>931</v>
      </c>
      <c r="E498" s="479">
        <v>20261</v>
      </c>
      <c r="F498" s="497" t="s">
        <v>38</v>
      </c>
      <c r="G498" s="497" t="s">
        <v>80</v>
      </c>
      <c r="H498" s="506" t="s">
        <v>93</v>
      </c>
      <c r="I498" s="506">
        <v>1</v>
      </c>
      <c r="J498" s="506" t="s">
        <v>41</v>
      </c>
      <c r="K498" s="497" t="s">
        <v>41</v>
      </c>
      <c r="L498" s="506" t="s">
        <v>941</v>
      </c>
      <c r="M498" s="537" t="s">
        <v>595</v>
      </c>
      <c r="N498" s="479" t="s">
        <v>586</v>
      </c>
      <c r="O498" s="479" t="s">
        <v>934</v>
      </c>
      <c r="P498" s="527" t="s">
        <v>624</v>
      </c>
      <c r="Q498" s="506">
        <v>3</v>
      </c>
      <c r="R498" s="506">
        <v>2</v>
      </c>
      <c r="S498" s="506">
        <v>5</v>
      </c>
      <c r="T498" s="506">
        <v>4</v>
      </c>
      <c r="U498" s="469"/>
      <c r="V498" s="547">
        <v>40</v>
      </c>
      <c r="W498" s="497">
        <v>44371485</v>
      </c>
      <c r="X498" s="562" t="s">
        <v>205</v>
      </c>
      <c r="Y498" s="479" t="s">
        <v>624</v>
      </c>
      <c r="Z498" s="479"/>
      <c r="AA498" s="497"/>
      <c r="AB498" s="497"/>
      <c r="AC498" s="493"/>
      <c r="AD498" s="497"/>
      <c r="AE498" s="479"/>
      <c r="AF498" s="497"/>
      <c r="AG498" s="497"/>
      <c r="AH498" s="15" t="s">
        <v>203</v>
      </c>
      <c r="AI498" s="479">
        <v>3</v>
      </c>
      <c r="AJ498" s="479">
        <v>18</v>
      </c>
      <c r="AK498" s="479">
        <v>30</v>
      </c>
      <c r="AL498" s="479">
        <v>22</v>
      </c>
      <c r="AM498" s="479">
        <v>40</v>
      </c>
      <c r="AN498" s="490">
        <f>IF(AJ498="",S498,ROUND(((((AL498/24)+(AM498/1440))-((AJ498/24)+(AK498/1440)))*1440/50),5))</f>
        <v>5</v>
      </c>
      <c r="AO498" s="491">
        <f>AJ498/24+AK498/1440</f>
        <v>0.77083333333333337</v>
      </c>
      <c r="AP498" s="491">
        <f>AL498/24+AM498/1440</f>
        <v>0.94444444444444442</v>
      </c>
      <c r="AQ498" s="23" t="str" cm="1">
        <f t="array" ref="AQ498">IF(X498="","",IF(SUMPRODUCT((X498=$X$7:$X$2085)*(AI498=$AI$7:$AI$2085)*(AO498=$AO$7:$AO$2085)*(AP498=$AP$7:$AP$2085)*(ROW($X$7:$X$2085)&lt;&gt;ROW(X498))*((S498=0)*($S$7:$S$2085&gt;0)+(S498&gt;0)*($S$7:$S$2085=0)))&gt;0,"SALONES UNIDOS",IF(SUMPRODUCT((X498=$X$7:$X$2085)*(AI498=$AI$7:$AI$2085)*((AO498&lt;$AP$7:$AP$2085)*(AP498&gt;$AO$7:$AO$2085))*(ROW($X$7:$X$2085)&lt;&gt;ROW(X498)))&gt;0,"Cruzado","Sin cruce")))</f>
        <v>SALONES UNIDOS</v>
      </c>
      <c r="AR498" s="23" t="str" cm="1">
        <f t="array" ref="AR498">IF(AE498="","",IF(SUMPRODUCT((AE498=$AE$7:$AE$2085)*(AI498=$AI$7:$AI$2085)*(AO498=$AO$7:$AO$2085)*(AP498=$AP$7:$AP$2085)*(ROW($AE$7:$AE$2085)&lt;&gt;ROW(AE498))*((S498=0)*($S$7:$S$2085&gt;0)+(S498&gt;0)*($S$7:$S$2085=0)))&gt;0,"SALONES UNIDOS",IF(SUMPRODUCT((AE498=$AE$7:$AE$2085)*(AI498=$AI$7:$AI$2085)*((AO498&lt;$AP$7:$AP$2085)*(AP498&gt;$AO$7:$AO$2085))*(ROW($AE$7:$AE$2085)&lt;&gt;ROW(AE498)))&gt;0,"Cruzado","Sin cruce")))</f>
        <v/>
      </c>
      <c r="AS498" s="94" t="str">
        <f t="shared" si="8"/>
        <v>T11FILIALA</v>
      </c>
      <c r="AT498" s="94" t="str" cm="1">
        <f t="array" ref="AT498">IF(AS498="","",IF(SUMPRODUCT((AS498=$AS$7:$AS$2085)*(AI498=$AI$7:$AI$2085)*(AO498=$AO$7:$AO$2085)*(AP498=$AP$7:$AP$2085)*(ROW($AS$7:$AS$2085)&lt;&gt;ROW(AS498))*((S498=0)*($S$7:$S$2085&gt;0)+(S498&gt;0)*($S$7:$S$2085=0)))&gt;0,"SALONES UNIDOS",IF(SUMPRODUCT((AS498=$AS$7:$AS$2085)*(AI498=$AI$7:$AI$2085)*((AO498&lt;$AP$7:$AP$2085)*(AP498&gt;$AO$7:$AO$2085))*(ROW($AS$7:$AS$2085)&lt;&gt;ROW(AS498)))&gt;0,"Cruzado","Sin cruce")))</f>
        <v>Sin cruce</v>
      </c>
    </row>
    <row r="499" spans="3:46" ht="15.6" hidden="1" customHeight="1">
      <c r="C499" s="509" t="s">
        <v>572</v>
      </c>
      <c r="D499" s="485" t="s">
        <v>931</v>
      </c>
      <c r="E499" s="484">
        <v>20261</v>
      </c>
      <c r="F499" s="510" t="s">
        <v>38</v>
      </c>
      <c r="G499" s="510" t="s">
        <v>80</v>
      </c>
      <c r="H499" s="511" t="s">
        <v>97</v>
      </c>
      <c r="I499" s="511">
        <v>1</v>
      </c>
      <c r="J499" s="511" t="s">
        <v>574</v>
      </c>
      <c r="K499" s="510" t="s">
        <v>41</v>
      </c>
      <c r="L499" s="511" t="s">
        <v>932</v>
      </c>
      <c r="M499" s="538" t="s">
        <v>933</v>
      </c>
      <c r="N499" s="484" t="s">
        <v>577</v>
      </c>
      <c r="O499" s="484" t="s">
        <v>934</v>
      </c>
      <c r="P499" s="513" t="s">
        <v>579</v>
      </c>
      <c r="Q499" s="528">
        <v>0</v>
      </c>
      <c r="R499" s="528">
        <v>2</v>
      </c>
      <c r="S499" s="528">
        <v>0</v>
      </c>
      <c r="T499" s="511">
        <v>4</v>
      </c>
      <c r="U499" s="473" t="s">
        <v>520</v>
      </c>
      <c r="V499" s="554">
        <v>20</v>
      </c>
      <c r="W499" s="577">
        <v>21463142</v>
      </c>
      <c r="X499" s="578" t="s">
        <v>243</v>
      </c>
      <c r="Y499" s="484" t="s">
        <v>579</v>
      </c>
      <c r="Z499" s="484"/>
      <c r="AA499" s="510"/>
      <c r="AB499" s="510"/>
      <c r="AC499" s="493"/>
      <c r="AD499" s="510"/>
      <c r="AE499" s="484" t="s">
        <v>580</v>
      </c>
      <c r="AF499" s="510"/>
      <c r="AG499" s="510"/>
      <c r="AH499" s="510" t="s">
        <v>100</v>
      </c>
      <c r="AI499" s="484">
        <v>6</v>
      </c>
      <c r="AJ499" s="484">
        <v>15</v>
      </c>
      <c r="AK499" s="484">
        <v>10</v>
      </c>
      <c r="AL499" s="484">
        <v>16</v>
      </c>
      <c r="AM499" s="484">
        <v>50</v>
      </c>
      <c r="AN499" s="490">
        <f>IF(AJ499="",S499,ROUND(((((AL499/24)+(AM499/1440))-((AJ499/24)+(AK499/1440)))*1440/50),5))</f>
        <v>2</v>
      </c>
      <c r="AO499" s="491">
        <f>AJ499/24+AK499/1440</f>
        <v>0.63194444444444442</v>
      </c>
      <c r="AP499" s="491">
        <f>AL499/24+AM499/1440</f>
        <v>0.70138888888888884</v>
      </c>
      <c r="AQ499" s="23" t="str" cm="1">
        <f t="array" ref="AQ499">IF(X499="","",IF(SUMPRODUCT((X499=$X$7:$X$2085)*(AI499=$AI$7:$AI$2085)*(AO499=$AO$7:$AO$2085)*(AP499=$AP$7:$AP$2085)*(ROW($X$7:$X$2085)&lt;&gt;ROW(X499))*((S499=0)*($S$7:$S$2085&gt;0)+(S499&gt;0)*($S$7:$S$2085=0)))&gt;0,"SALONES UNIDOS",IF(SUMPRODUCT((X499=$X$7:$X$2085)*(AI499=$AI$7:$AI$2085)*((AO499&lt;$AP$7:$AP$2085)*(AP499&gt;$AO$7:$AO$2085))*(ROW($X$7:$X$2085)&lt;&gt;ROW(X499)))&gt;0,"Cruzado","Sin cruce")))</f>
        <v>SALONES UNIDOS</v>
      </c>
      <c r="AR499" s="23" t="str" cm="1">
        <f t="array" ref="AR499">IF(AE499="","",IF(SUMPRODUCT((AE499=$AE$7:$AE$2085)*(AI499=$AI$7:$AI$2085)*(AO499=$AO$7:$AO$2085)*(AP499=$AP$7:$AP$2085)*(ROW($AE$7:$AE$2085)&lt;&gt;ROW(AE499))*((S499=0)*($S$7:$S$2085&gt;0)+(S499&gt;0)*($S$7:$S$2085=0)))&gt;0,"SALONES UNIDOS",IF(SUMPRODUCT((AE499=$AE$7:$AE$2085)*(AI499=$AI$7:$AI$2085)*((AO499&lt;$AP$7:$AP$2085)*(AP499&gt;$AO$7:$AO$2085))*(ROW($AE$7:$AE$2085)&lt;&gt;ROW(AE499)))&gt;0,"Cruzado","Sin cruce")))</f>
        <v>SALONES UNIDOS</v>
      </c>
      <c r="AS499" s="94" t="str">
        <f t="shared" si="8"/>
        <v>T31FILIALA</v>
      </c>
      <c r="AT499" s="94" t="str" cm="1">
        <f t="array" ref="AT499">IF(AS499="","",IF(SUMPRODUCT((AS499=$AS$7:$AS$2085)*(AI499=$AI$7:$AI$2085)*(AO499=$AO$7:$AO$2085)*(AP499=$AP$7:$AP$2085)*(ROW($AS$7:$AS$2085)&lt;&gt;ROW(AS499))*((S499=0)*($S$7:$S$2085&gt;0)+(S499&gt;0)*($S$7:$S$2085=0)))&gt;0,"SALONES UNIDOS",IF(SUMPRODUCT((AS499=$AS$7:$AS$2085)*(AI499=$AI$7:$AI$2085)*((AO499&lt;$AP$7:$AP$2085)*(AP499&gt;$AO$7:$AO$2085))*(ROW($AS$7:$AS$2085)&lt;&gt;ROW(AS499)))&gt;0,"Cruzado","Sin cruce")))</f>
        <v>Sin cruce</v>
      </c>
    </row>
    <row r="500" spans="3:46" ht="15.6" hidden="1" customHeight="1">
      <c r="C500" s="509" t="s">
        <v>572</v>
      </c>
      <c r="D500" s="485" t="s">
        <v>931</v>
      </c>
      <c r="E500" s="484">
        <v>20261</v>
      </c>
      <c r="F500" s="510" t="s">
        <v>38</v>
      </c>
      <c r="G500" s="510" t="s">
        <v>80</v>
      </c>
      <c r="H500" s="511" t="s">
        <v>97</v>
      </c>
      <c r="I500" s="511">
        <v>1</v>
      </c>
      <c r="J500" s="511" t="s">
        <v>583</v>
      </c>
      <c r="K500" s="510" t="s">
        <v>41</v>
      </c>
      <c r="L500" s="511" t="s">
        <v>932</v>
      </c>
      <c r="M500" s="538" t="s">
        <v>933</v>
      </c>
      <c r="N500" s="484" t="s">
        <v>577</v>
      </c>
      <c r="O500" s="484" t="s">
        <v>934</v>
      </c>
      <c r="P500" s="513" t="s">
        <v>579</v>
      </c>
      <c r="Q500" s="528">
        <v>0</v>
      </c>
      <c r="R500" s="528">
        <v>2</v>
      </c>
      <c r="S500" s="528">
        <v>0</v>
      </c>
      <c r="T500" s="511">
        <v>4</v>
      </c>
      <c r="U500" s="473" t="s">
        <v>520</v>
      </c>
      <c r="V500" s="554">
        <v>20</v>
      </c>
      <c r="W500" s="577">
        <v>21463142</v>
      </c>
      <c r="X500" s="578" t="s">
        <v>243</v>
      </c>
      <c r="Y500" s="484" t="s">
        <v>579</v>
      </c>
      <c r="Z500" s="484"/>
      <c r="AA500" s="510"/>
      <c r="AB500" s="510"/>
      <c r="AC500" s="493"/>
      <c r="AD500" s="510"/>
      <c r="AE500" s="484" t="s">
        <v>580</v>
      </c>
      <c r="AF500" s="510"/>
      <c r="AG500" s="510"/>
      <c r="AH500" s="510" t="s">
        <v>100</v>
      </c>
      <c r="AI500" s="484">
        <v>6</v>
      </c>
      <c r="AJ500" s="484">
        <v>16</v>
      </c>
      <c r="AK500" s="484">
        <v>50</v>
      </c>
      <c r="AL500" s="484">
        <v>18</v>
      </c>
      <c r="AM500" s="484">
        <v>30</v>
      </c>
      <c r="AN500" s="490">
        <f>IF(AJ500="",S500,ROUND(((((AL500/24)+(AM500/1440))-((AJ500/24)+(AK500/1440)))*1440/50),5))</f>
        <v>2</v>
      </c>
      <c r="AO500" s="491">
        <f>AJ500/24+AK500/1440</f>
        <v>0.70138888888888884</v>
      </c>
      <c r="AP500" s="491">
        <f>AL500/24+AM500/1440</f>
        <v>0.77083333333333337</v>
      </c>
      <c r="AQ500" s="23" t="str" cm="1">
        <f t="array" ref="AQ500">IF(X500="","",IF(SUMPRODUCT((X500=$X$7:$X$2085)*(AI500=$AI$7:$AI$2085)*(AO500=$AO$7:$AO$2085)*(AP500=$AP$7:$AP$2085)*(ROW($X$7:$X$2085)&lt;&gt;ROW(X500))*((S500=0)*($S$7:$S$2085&gt;0)+(S500&gt;0)*($S$7:$S$2085=0)))&gt;0,"SALONES UNIDOS",IF(SUMPRODUCT((X500=$X$7:$X$2085)*(AI500=$AI$7:$AI$2085)*((AO500&lt;$AP$7:$AP$2085)*(AP500&gt;$AO$7:$AO$2085))*(ROW($X$7:$X$2085)&lt;&gt;ROW(X500)))&gt;0,"Cruzado","Sin cruce")))</f>
        <v>SALONES UNIDOS</v>
      </c>
      <c r="AR500" s="23" t="str" cm="1">
        <f t="array" ref="AR500">IF(AE500="","",IF(SUMPRODUCT((AE500=$AE$7:$AE$2085)*(AI500=$AI$7:$AI$2085)*(AO500=$AO$7:$AO$2085)*(AP500=$AP$7:$AP$2085)*(ROW($AE$7:$AE$2085)&lt;&gt;ROW(AE500))*((S500=0)*($S$7:$S$2085&gt;0)+(S500&gt;0)*($S$7:$S$2085=0)))&gt;0,"SALONES UNIDOS",IF(SUMPRODUCT((AE500=$AE$7:$AE$2085)*(AI500=$AI$7:$AI$2085)*((AO500&lt;$AP$7:$AP$2085)*(AP500&gt;$AO$7:$AO$2085))*(ROW($AE$7:$AE$2085)&lt;&gt;ROW(AE500)))&gt;0,"Cruzado","Sin cruce")))</f>
        <v>SALONES UNIDOS</v>
      </c>
      <c r="AS500" s="94" t="str">
        <f t="shared" si="8"/>
        <v>T31FILIALA</v>
      </c>
      <c r="AT500" s="94" t="str" cm="1">
        <f t="array" ref="AT500">IF(AS500="","",IF(SUMPRODUCT((AS500=$AS$7:$AS$2085)*(AI500=$AI$7:$AI$2085)*(AO500=$AO$7:$AO$2085)*(AP500=$AP$7:$AP$2085)*(ROW($AS$7:$AS$2085)&lt;&gt;ROW(AS500))*((S500=0)*($S$7:$S$2085&gt;0)+(S500&gt;0)*($S$7:$S$2085=0)))&gt;0,"SALONES UNIDOS",IF(SUMPRODUCT((AS500=$AS$7:$AS$2085)*(AI500=$AI$7:$AI$2085)*((AO500&lt;$AP$7:$AP$2085)*(AP500&gt;$AO$7:$AO$2085))*(ROW($AS$7:$AS$2085)&lt;&gt;ROW(AS500)))&gt;0,"Cruzado","Sin cruce")))</f>
        <v>Sin cruce</v>
      </c>
    </row>
    <row r="501" spans="3:46" ht="15.6" hidden="1" customHeight="1">
      <c r="C501" s="509" t="s">
        <v>572</v>
      </c>
      <c r="D501" s="485" t="s">
        <v>931</v>
      </c>
      <c r="E501" s="484">
        <v>20261</v>
      </c>
      <c r="F501" s="510" t="s">
        <v>38</v>
      </c>
      <c r="G501" s="510" t="s">
        <v>80</v>
      </c>
      <c r="H501" s="511" t="s">
        <v>97</v>
      </c>
      <c r="I501" s="511">
        <v>1</v>
      </c>
      <c r="J501" s="511" t="s">
        <v>41</v>
      </c>
      <c r="K501" s="510" t="s">
        <v>41</v>
      </c>
      <c r="L501" s="511" t="s">
        <v>932</v>
      </c>
      <c r="M501" s="538" t="s">
        <v>933</v>
      </c>
      <c r="N501" s="484" t="s">
        <v>577</v>
      </c>
      <c r="O501" s="484" t="s">
        <v>934</v>
      </c>
      <c r="P501" s="513" t="s">
        <v>579</v>
      </c>
      <c r="Q501" s="528">
        <v>2</v>
      </c>
      <c r="R501" s="528">
        <v>0</v>
      </c>
      <c r="S501" s="528">
        <v>0</v>
      </c>
      <c r="T501" s="511">
        <v>4</v>
      </c>
      <c r="U501" s="473" t="s">
        <v>520</v>
      </c>
      <c r="V501" s="554">
        <v>40</v>
      </c>
      <c r="W501" s="577">
        <v>21463142</v>
      </c>
      <c r="X501" s="578" t="s">
        <v>243</v>
      </c>
      <c r="Y501" s="484" t="s">
        <v>579</v>
      </c>
      <c r="Z501" s="484"/>
      <c r="AA501" s="510"/>
      <c r="AB501" s="510"/>
      <c r="AC501" s="510" t="s">
        <v>643</v>
      </c>
      <c r="AD501" s="510"/>
      <c r="AE501" s="479"/>
      <c r="AF501" s="510"/>
      <c r="AG501" s="510"/>
      <c r="AH501" s="510" t="s">
        <v>582</v>
      </c>
      <c r="AI501" s="484">
        <v>6</v>
      </c>
      <c r="AJ501" s="484">
        <v>18</v>
      </c>
      <c r="AK501" s="484">
        <v>30</v>
      </c>
      <c r="AL501" s="484">
        <v>20</v>
      </c>
      <c r="AM501" s="484">
        <v>10</v>
      </c>
      <c r="AN501" s="490">
        <f>IF(AJ501="",S501,ROUND(((((AL501/24)+(AM501/1440))-((AJ501/24)+(AK501/1440)))*1440/50),5))</f>
        <v>2</v>
      </c>
      <c r="AO501" s="491">
        <f>AJ501/24+AK501/1440</f>
        <v>0.77083333333333337</v>
      </c>
      <c r="AP501" s="491">
        <f>AL501/24+AM501/1440</f>
        <v>0.84027777777777779</v>
      </c>
      <c r="AQ501" s="23" t="str" cm="1">
        <f t="array" ref="AQ501">IF(X501="","",IF(SUMPRODUCT((X501=$X$7:$X$2085)*(AI501=$AI$7:$AI$2085)*(AO501=$AO$7:$AO$2085)*(AP501=$AP$7:$AP$2085)*(ROW($X$7:$X$2085)&lt;&gt;ROW(X501))*((S501=0)*($S$7:$S$2085&gt;0)+(S501&gt;0)*($S$7:$S$2085=0)))&gt;0,"SALONES UNIDOS",IF(SUMPRODUCT((X501=$X$7:$X$2085)*(AI501=$AI$7:$AI$2085)*((AO501&lt;$AP$7:$AP$2085)*(AP501&gt;$AO$7:$AO$2085))*(ROW($X$7:$X$2085)&lt;&gt;ROW(X501)))&gt;0,"Cruzado","Sin cruce")))</f>
        <v>SALONES UNIDOS</v>
      </c>
      <c r="AR501" s="23" t="str" cm="1">
        <f t="array" ref="AR501">IF(AE501="","",IF(SUMPRODUCT((AE501=$AE$7:$AE$2085)*(AI501=$AI$7:$AI$2085)*(AO501=$AO$7:$AO$2085)*(AP501=$AP$7:$AP$2085)*(ROW($AE$7:$AE$2085)&lt;&gt;ROW(AE501))*((S501=0)*($S$7:$S$2085&gt;0)+(S501&gt;0)*($S$7:$S$2085=0)))&gt;0,"SALONES UNIDOS",IF(SUMPRODUCT((AE501=$AE$7:$AE$2085)*(AI501=$AI$7:$AI$2085)*((AO501&lt;$AP$7:$AP$2085)*(AP501&gt;$AO$7:$AO$2085))*(ROW($AE$7:$AE$2085)&lt;&gt;ROW(AE501)))&gt;0,"Cruzado","Sin cruce")))</f>
        <v/>
      </c>
      <c r="AS501" s="94" t="str">
        <f t="shared" si="8"/>
        <v>T31FILIALA</v>
      </c>
      <c r="AT501" s="94" t="str" cm="1">
        <f t="array" ref="AT501">IF(AS501="","",IF(SUMPRODUCT((AS501=$AS$7:$AS$2085)*(AI501=$AI$7:$AI$2085)*(AO501=$AO$7:$AO$2085)*(AP501=$AP$7:$AP$2085)*(ROW($AS$7:$AS$2085)&lt;&gt;ROW(AS501))*((S501=0)*($S$7:$S$2085&gt;0)+(S501&gt;0)*($S$7:$S$2085=0)))&gt;0,"SALONES UNIDOS",IF(SUMPRODUCT((AS501=$AS$7:$AS$2085)*(AI501=$AI$7:$AI$2085)*((AO501&lt;$AP$7:$AP$2085)*(AP501&gt;$AO$7:$AO$2085))*(ROW($AS$7:$AS$2085)&lt;&gt;ROW(AS501)))&gt;0,"Cruzado","Sin cruce")))</f>
        <v>Sin cruce</v>
      </c>
    </row>
    <row r="502" spans="3:46" ht="15.6" hidden="1" customHeight="1">
      <c r="C502" s="509" t="s">
        <v>572</v>
      </c>
      <c r="D502" s="484" t="s">
        <v>931</v>
      </c>
      <c r="E502" s="484">
        <v>20261</v>
      </c>
      <c r="F502" s="510" t="s">
        <v>38</v>
      </c>
      <c r="G502" s="510" t="s">
        <v>80</v>
      </c>
      <c r="H502" s="511" t="s">
        <v>97</v>
      </c>
      <c r="I502" s="510">
        <v>1</v>
      </c>
      <c r="J502" s="510" t="s">
        <v>41</v>
      </c>
      <c r="K502" s="510" t="s">
        <v>41</v>
      </c>
      <c r="L502" s="512" t="s">
        <v>935</v>
      </c>
      <c r="M502" s="539" t="s">
        <v>585</v>
      </c>
      <c r="N502" s="484" t="s">
        <v>586</v>
      </c>
      <c r="O502" s="484" t="s">
        <v>934</v>
      </c>
      <c r="P502" s="510" t="s">
        <v>624</v>
      </c>
      <c r="Q502" s="484">
        <v>2</v>
      </c>
      <c r="R502" s="484">
        <v>2</v>
      </c>
      <c r="S502" s="484">
        <v>0</v>
      </c>
      <c r="T502" s="484">
        <v>3</v>
      </c>
      <c r="U502" s="473" t="s">
        <v>520</v>
      </c>
      <c r="V502" s="554">
        <v>40</v>
      </c>
      <c r="W502" s="577">
        <v>72155412</v>
      </c>
      <c r="X502" s="578" t="s">
        <v>505</v>
      </c>
      <c r="Y502" s="484" t="s">
        <v>624</v>
      </c>
      <c r="Z502" s="484"/>
      <c r="AA502" s="510"/>
      <c r="AB502" s="510"/>
      <c r="AC502" s="493"/>
      <c r="AD502" s="510"/>
      <c r="AE502" s="479"/>
      <c r="AF502" s="510"/>
      <c r="AG502" s="510"/>
      <c r="AH502" s="510" t="s">
        <v>203</v>
      </c>
      <c r="AI502" s="484">
        <v>1</v>
      </c>
      <c r="AJ502" s="484">
        <v>18</v>
      </c>
      <c r="AK502" s="484">
        <v>30</v>
      </c>
      <c r="AL502" s="484">
        <v>21</v>
      </c>
      <c r="AM502" s="484">
        <v>50</v>
      </c>
      <c r="AN502" s="490">
        <f>IF(AJ502="",S502,ROUND(((((AL502/24)+(AM502/1440))-((AJ502/24)+(AK502/1440)))*1440/50),5))</f>
        <v>4</v>
      </c>
      <c r="AO502" s="491">
        <f>AJ502/24+AK502/1440</f>
        <v>0.77083333333333337</v>
      </c>
      <c r="AP502" s="491">
        <f>AL502/24+AM502/1440</f>
        <v>0.90972222222222221</v>
      </c>
      <c r="AQ502" s="23" t="str" cm="1">
        <f t="array" ref="AQ502">IF(X502="","",IF(SUMPRODUCT((X502=$X$7:$X$2085)*(AI502=$AI$7:$AI$2085)*(AO502=$AO$7:$AO$2085)*(AP502=$AP$7:$AP$2085)*(ROW($X$7:$X$2085)&lt;&gt;ROW(X502))*((S502=0)*($S$7:$S$2085&gt;0)+(S502&gt;0)*($S$7:$S$2085=0)))&gt;0,"SALONES UNIDOS",IF(SUMPRODUCT((X502=$X$7:$X$2085)*(AI502=$AI$7:$AI$2085)*((AO502&lt;$AP$7:$AP$2085)*(AP502&gt;$AO$7:$AO$2085))*(ROW($X$7:$X$2085)&lt;&gt;ROW(X502)))&gt;0,"Cruzado","Sin cruce")))</f>
        <v>SALONES UNIDOS</v>
      </c>
      <c r="AR502" s="23" t="str" cm="1">
        <f t="array" ref="AR502">IF(AE502="","",IF(SUMPRODUCT((AE502=$AE$7:$AE$2085)*(AI502=$AI$7:$AI$2085)*(AO502=$AO$7:$AO$2085)*(AP502=$AP$7:$AP$2085)*(ROW($AE$7:$AE$2085)&lt;&gt;ROW(AE502))*((S502=0)*($S$7:$S$2085&gt;0)+(S502&gt;0)*($S$7:$S$2085=0)))&gt;0,"SALONES UNIDOS",IF(SUMPRODUCT((AE502=$AE$7:$AE$2085)*(AI502=$AI$7:$AI$2085)*((AO502&lt;$AP$7:$AP$2085)*(AP502&gt;$AO$7:$AO$2085))*(ROW($AE$7:$AE$2085)&lt;&gt;ROW(AE502)))&gt;0,"Cruzado","Sin cruce")))</f>
        <v/>
      </c>
      <c r="AS502" s="94" t="str">
        <f t="shared" si="8"/>
        <v>T31FILIALA</v>
      </c>
      <c r="AT502" s="94" t="str" cm="1">
        <f t="array" ref="AT502">IF(AS502="","",IF(SUMPRODUCT((AS502=$AS$7:$AS$2085)*(AI502=$AI$7:$AI$2085)*(AO502=$AO$7:$AO$2085)*(AP502=$AP$7:$AP$2085)*(ROW($AS$7:$AS$2085)&lt;&gt;ROW(AS502))*((S502=0)*($S$7:$S$2085&gt;0)+(S502&gt;0)*($S$7:$S$2085=0)))&gt;0,"SALONES UNIDOS",IF(SUMPRODUCT((AS502=$AS$7:$AS$2085)*(AI502=$AI$7:$AI$2085)*((AO502&lt;$AP$7:$AP$2085)*(AP502&gt;$AO$7:$AO$2085))*(ROW($AS$7:$AS$2085)&lt;&gt;ROW(AS502)))&gt;0,"Cruzado","Sin cruce")))</f>
        <v>Sin cruce</v>
      </c>
    </row>
    <row r="503" spans="3:46" ht="15.6" hidden="1" customHeight="1">
      <c r="C503" s="509" t="s">
        <v>572</v>
      </c>
      <c r="D503" s="485" t="s">
        <v>931</v>
      </c>
      <c r="E503" s="484">
        <v>20261</v>
      </c>
      <c r="F503" s="510" t="s">
        <v>38</v>
      </c>
      <c r="G503" s="510" t="s">
        <v>80</v>
      </c>
      <c r="H503" s="511" t="s">
        <v>97</v>
      </c>
      <c r="I503" s="511">
        <v>1</v>
      </c>
      <c r="J503" s="511" t="s">
        <v>41</v>
      </c>
      <c r="K503" s="510" t="s">
        <v>41</v>
      </c>
      <c r="L503" s="511" t="s">
        <v>936</v>
      </c>
      <c r="M503" s="538" t="s">
        <v>937</v>
      </c>
      <c r="N503" s="484" t="s">
        <v>577</v>
      </c>
      <c r="O503" s="484" t="s">
        <v>934</v>
      </c>
      <c r="P503" s="513" t="s">
        <v>579</v>
      </c>
      <c r="Q503" s="511">
        <v>2</v>
      </c>
      <c r="R503" s="511">
        <v>2</v>
      </c>
      <c r="S503" s="511">
        <v>0</v>
      </c>
      <c r="T503" s="511">
        <v>3</v>
      </c>
      <c r="U503" s="473" t="s">
        <v>520</v>
      </c>
      <c r="V503" s="554">
        <v>40</v>
      </c>
      <c r="W503" s="577">
        <v>70390380</v>
      </c>
      <c r="X503" s="578" t="s">
        <v>456</v>
      </c>
      <c r="Y503" s="484" t="s">
        <v>579</v>
      </c>
      <c r="Z503" s="484"/>
      <c r="AA503" s="510"/>
      <c r="AB503" s="510"/>
      <c r="AC503" s="510" t="s">
        <v>643</v>
      </c>
      <c r="AD503" s="510"/>
      <c r="AE503" s="479"/>
      <c r="AF503" s="510"/>
      <c r="AG503" s="510"/>
      <c r="AH503" s="510" t="s">
        <v>203</v>
      </c>
      <c r="AI503" s="484">
        <v>7</v>
      </c>
      <c r="AJ503" s="484">
        <v>12</v>
      </c>
      <c r="AK503" s="484">
        <v>40</v>
      </c>
      <c r="AL503" s="484">
        <v>16</v>
      </c>
      <c r="AM503" s="484">
        <v>0</v>
      </c>
      <c r="AN503" s="490">
        <f>IF(AJ503="",S503,ROUND(((((AL503/24)+(AM503/1440))-((AJ503/24)+(AK503/1440)))*1440/50),5))</f>
        <v>4</v>
      </c>
      <c r="AO503" s="491">
        <f>AJ503/24+AK503/1440</f>
        <v>0.52777777777777779</v>
      </c>
      <c r="AP503" s="491">
        <f>AL503/24+AM503/1440</f>
        <v>0.66666666666666663</v>
      </c>
      <c r="AQ503" s="23" t="str" cm="1">
        <f t="array" ref="AQ503">IF(X503="","",IF(SUMPRODUCT((X503=$X$7:$X$2085)*(AI503=$AI$7:$AI$2085)*(AO503=$AO$7:$AO$2085)*(AP503=$AP$7:$AP$2085)*(ROW($X$7:$X$2085)&lt;&gt;ROW(X503))*((S503=0)*($S$7:$S$2085&gt;0)+(S503&gt;0)*($S$7:$S$2085=0)))&gt;0,"SALONES UNIDOS",IF(SUMPRODUCT((X503=$X$7:$X$2085)*(AI503=$AI$7:$AI$2085)*((AO503&lt;$AP$7:$AP$2085)*(AP503&gt;$AO$7:$AO$2085))*(ROW($X$7:$X$2085)&lt;&gt;ROW(X503)))&gt;0,"Cruzado","Sin cruce")))</f>
        <v>SALONES UNIDOS</v>
      </c>
      <c r="AR503" s="23" t="str" cm="1">
        <f t="array" ref="AR503">IF(AE503="","",IF(SUMPRODUCT((AE503=$AE$7:$AE$2085)*(AI503=$AI$7:$AI$2085)*(AO503=$AO$7:$AO$2085)*(AP503=$AP$7:$AP$2085)*(ROW($AE$7:$AE$2085)&lt;&gt;ROW(AE503))*((S503=0)*($S$7:$S$2085&gt;0)+(S503&gt;0)*($S$7:$S$2085=0)))&gt;0,"SALONES UNIDOS",IF(SUMPRODUCT((AE503=$AE$7:$AE$2085)*(AI503=$AI$7:$AI$2085)*((AO503&lt;$AP$7:$AP$2085)*(AP503&gt;$AO$7:$AO$2085))*(ROW($AE$7:$AE$2085)&lt;&gt;ROW(AE503)))&gt;0,"Cruzado","Sin cruce")))</f>
        <v/>
      </c>
      <c r="AS503" s="94" t="str">
        <f t="shared" si="8"/>
        <v>T31FILIALA</v>
      </c>
      <c r="AT503" s="94" t="str" cm="1">
        <f t="array" ref="AT503">IF(AS503="","",IF(SUMPRODUCT((AS503=$AS$7:$AS$2085)*(AI503=$AI$7:$AI$2085)*(AO503=$AO$7:$AO$2085)*(AP503=$AP$7:$AP$2085)*(ROW($AS$7:$AS$2085)&lt;&gt;ROW(AS503))*((S503=0)*($S$7:$S$2085&gt;0)+(S503&gt;0)*($S$7:$S$2085=0)))&gt;0,"SALONES UNIDOS",IF(SUMPRODUCT((AS503=$AS$7:$AS$2085)*(AI503=$AI$7:$AI$2085)*((AO503&lt;$AP$7:$AP$2085)*(AP503&gt;$AO$7:$AO$2085))*(ROW($AS$7:$AS$2085)&lt;&gt;ROW(AS503)))&gt;0,"Cruzado","Sin cruce")))</f>
        <v>Sin cruce</v>
      </c>
    </row>
    <row r="504" spans="3:46" ht="15.6" hidden="1" customHeight="1">
      <c r="C504" s="509" t="s">
        <v>572</v>
      </c>
      <c r="D504" s="485" t="s">
        <v>931</v>
      </c>
      <c r="E504" s="484">
        <v>20261</v>
      </c>
      <c r="F504" s="510" t="s">
        <v>38</v>
      </c>
      <c r="G504" s="510" t="s">
        <v>80</v>
      </c>
      <c r="H504" s="511" t="s">
        <v>97</v>
      </c>
      <c r="I504" s="511">
        <v>1</v>
      </c>
      <c r="J504" s="511" t="s">
        <v>41</v>
      </c>
      <c r="K504" s="510" t="s">
        <v>41</v>
      </c>
      <c r="L504" s="511" t="s">
        <v>938</v>
      </c>
      <c r="M504" s="538" t="s">
        <v>939</v>
      </c>
      <c r="N504" s="484" t="s">
        <v>586</v>
      </c>
      <c r="O504" s="484" t="s">
        <v>934</v>
      </c>
      <c r="P504" s="529" t="s">
        <v>624</v>
      </c>
      <c r="Q504" s="511">
        <v>3</v>
      </c>
      <c r="R504" s="511">
        <v>2</v>
      </c>
      <c r="S504" s="511">
        <v>0</v>
      </c>
      <c r="T504" s="511">
        <v>4</v>
      </c>
      <c r="U504" s="473" t="s">
        <v>520</v>
      </c>
      <c r="V504" s="554">
        <v>40</v>
      </c>
      <c r="W504" s="577">
        <v>21815423</v>
      </c>
      <c r="X504" s="578" t="s">
        <v>511</v>
      </c>
      <c r="Y504" s="484" t="s">
        <v>624</v>
      </c>
      <c r="Z504" s="484"/>
      <c r="AA504" s="510"/>
      <c r="AB504" s="510"/>
      <c r="AC504" s="493"/>
      <c r="AD504" s="510"/>
      <c r="AE504" s="479"/>
      <c r="AF504" s="510"/>
      <c r="AG504" s="510"/>
      <c r="AH504" s="510" t="s">
        <v>203</v>
      </c>
      <c r="AI504" s="484">
        <v>2</v>
      </c>
      <c r="AJ504" s="484">
        <v>18</v>
      </c>
      <c r="AK504" s="484">
        <v>30</v>
      </c>
      <c r="AL504" s="484">
        <v>22</v>
      </c>
      <c r="AM504" s="484">
        <v>40</v>
      </c>
      <c r="AN504" s="490">
        <f>IF(AJ504="",S504,ROUND(((((AL504/24)+(AM504/1440))-((AJ504/24)+(AK504/1440)))*1440/50),5))</f>
        <v>5</v>
      </c>
      <c r="AO504" s="491">
        <f>AJ504/24+AK504/1440</f>
        <v>0.77083333333333337</v>
      </c>
      <c r="AP504" s="491">
        <f>AL504/24+AM504/1440</f>
        <v>0.94444444444444442</v>
      </c>
      <c r="AQ504" s="23" t="str" cm="1">
        <f t="array" ref="AQ504">IF(X504="","",IF(SUMPRODUCT((X504=$X$7:$X$2085)*(AI504=$AI$7:$AI$2085)*(AO504=$AO$7:$AO$2085)*(AP504=$AP$7:$AP$2085)*(ROW($X$7:$X$2085)&lt;&gt;ROW(X504))*((S504=0)*($S$7:$S$2085&gt;0)+(S504&gt;0)*($S$7:$S$2085=0)))&gt;0,"SALONES UNIDOS",IF(SUMPRODUCT((X504=$X$7:$X$2085)*(AI504=$AI$7:$AI$2085)*((AO504&lt;$AP$7:$AP$2085)*(AP504&gt;$AO$7:$AO$2085))*(ROW($X$7:$X$2085)&lt;&gt;ROW(X504)))&gt;0,"Cruzado","Sin cruce")))</f>
        <v>SALONES UNIDOS</v>
      </c>
      <c r="AR504" s="23" t="str" cm="1">
        <f t="array" ref="AR504">IF(AE504="","",IF(SUMPRODUCT((AE504=$AE$7:$AE$2085)*(AI504=$AI$7:$AI$2085)*(AO504=$AO$7:$AO$2085)*(AP504=$AP$7:$AP$2085)*(ROW($AE$7:$AE$2085)&lt;&gt;ROW(AE504))*((S504=0)*($S$7:$S$2085&gt;0)+(S504&gt;0)*($S$7:$S$2085=0)))&gt;0,"SALONES UNIDOS",IF(SUMPRODUCT((AE504=$AE$7:$AE$2085)*(AI504=$AI$7:$AI$2085)*((AO504&lt;$AP$7:$AP$2085)*(AP504&gt;$AO$7:$AO$2085))*(ROW($AE$7:$AE$2085)&lt;&gt;ROW(AE504)))&gt;0,"Cruzado","Sin cruce")))</f>
        <v/>
      </c>
      <c r="AS504" s="94" t="str">
        <f t="shared" si="8"/>
        <v>T31FILIALA</v>
      </c>
      <c r="AT504" s="94" t="str" cm="1">
        <f t="array" ref="AT504">IF(AS504="","",IF(SUMPRODUCT((AS504=$AS$7:$AS$2085)*(AI504=$AI$7:$AI$2085)*(AO504=$AO$7:$AO$2085)*(AP504=$AP$7:$AP$2085)*(ROW($AS$7:$AS$2085)&lt;&gt;ROW(AS504))*((S504=0)*($S$7:$S$2085&gt;0)+(S504&gt;0)*($S$7:$S$2085=0)))&gt;0,"SALONES UNIDOS",IF(SUMPRODUCT((AS504=$AS$7:$AS$2085)*(AI504=$AI$7:$AI$2085)*((AO504&lt;$AP$7:$AP$2085)*(AP504&gt;$AO$7:$AO$2085))*(ROW($AS$7:$AS$2085)&lt;&gt;ROW(AS504)))&gt;0,"Cruzado","Sin cruce")))</f>
        <v>Sin cruce</v>
      </c>
    </row>
    <row r="505" spans="3:46" ht="15.6" hidden="1" customHeight="1">
      <c r="C505" s="509" t="s">
        <v>572</v>
      </c>
      <c r="D505" s="485" t="s">
        <v>931</v>
      </c>
      <c r="E505" s="484">
        <v>20261</v>
      </c>
      <c r="F505" s="510" t="s">
        <v>38</v>
      </c>
      <c r="G505" s="510" t="s">
        <v>80</v>
      </c>
      <c r="H505" s="511" t="s">
        <v>97</v>
      </c>
      <c r="I505" s="511">
        <v>1</v>
      </c>
      <c r="J505" s="511" t="s">
        <v>41</v>
      </c>
      <c r="K505" s="510" t="s">
        <v>41</v>
      </c>
      <c r="L505" s="511" t="s">
        <v>940</v>
      </c>
      <c r="M505" s="538" t="s">
        <v>593</v>
      </c>
      <c r="N505" s="484" t="s">
        <v>586</v>
      </c>
      <c r="O505" s="484" t="s">
        <v>934</v>
      </c>
      <c r="P505" s="529" t="s">
        <v>624</v>
      </c>
      <c r="Q505" s="511">
        <v>3</v>
      </c>
      <c r="R505" s="511">
        <v>2</v>
      </c>
      <c r="S505" s="511">
        <v>0</v>
      </c>
      <c r="T505" s="511">
        <v>4</v>
      </c>
      <c r="U505" s="473" t="s">
        <v>520</v>
      </c>
      <c r="V505" s="554">
        <v>40</v>
      </c>
      <c r="W505" s="577">
        <v>21575934</v>
      </c>
      <c r="X505" s="579" t="s">
        <v>302</v>
      </c>
      <c r="Y505" s="484" t="s">
        <v>624</v>
      </c>
      <c r="Z505" s="484"/>
      <c r="AA505" s="510"/>
      <c r="AB505" s="510"/>
      <c r="AC505" s="493"/>
      <c r="AD505" s="510"/>
      <c r="AE505" s="479"/>
      <c r="AF505" s="510"/>
      <c r="AG505" s="510"/>
      <c r="AH505" s="510" t="s">
        <v>203</v>
      </c>
      <c r="AI505" s="484">
        <v>7</v>
      </c>
      <c r="AJ505" s="484">
        <v>8</v>
      </c>
      <c r="AK505" s="484">
        <v>30</v>
      </c>
      <c r="AL505" s="484">
        <v>12</v>
      </c>
      <c r="AM505" s="484">
        <v>40</v>
      </c>
      <c r="AN505" s="490">
        <f>IF(AJ505="",S505,ROUND(((((AL505/24)+(AM505/1440))-((AJ505/24)+(AK505/1440)))*1440/50),5))</f>
        <v>5</v>
      </c>
      <c r="AO505" s="491">
        <f>AJ505/24+AK505/1440</f>
        <v>0.35416666666666663</v>
      </c>
      <c r="AP505" s="491">
        <f>AL505/24+AM505/1440</f>
        <v>0.52777777777777779</v>
      </c>
      <c r="AQ505" s="23" t="str" cm="1">
        <f t="array" ref="AQ505">IF(X505="","",IF(SUMPRODUCT((X505=$X$7:$X$2085)*(AI505=$AI$7:$AI$2085)*(AO505=$AO$7:$AO$2085)*(AP505=$AP$7:$AP$2085)*(ROW($X$7:$X$2085)&lt;&gt;ROW(X505))*((S505=0)*($S$7:$S$2085&gt;0)+(S505&gt;0)*($S$7:$S$2085=0)))&gt;0,"SALONES UNIDOS",IF(SUMPRODUCT((X505=$X$7:$X$2085)*(AI505=$AI$7:$AI$2085)*((AO505&lt;$AP$7:$AP$2085)*(AP505&gt;$AO$7:$AO$2085))*(ROW($X$7:$X$2085)&lt;&gt;ROW(X505)))&gt;0,"Cruzado","Sin cruce")))</f>
        <v>SALONES UNIDOS</v>
      </c>
      <c r="AR505" s="23" t="str" cm="1">
        <f t="array" ref="AR505">IF(AE505="","",IF(SUMPRODUCT((AE505=$AE$7:$AE$2085)*(AI505=$AI$7:$AI$2085)*(AO505=$AO$7:$AO$2085)*(AP505=$AP$7:$AP$2085)*(ROW($AE$7:$AE$2085)&lt;&gt;ROW(AE505))*((S505=0)*($S$7:$S$2085&gt;0)+(S505&gt;0)*($S$7:$S$2085=0)))&gt;0,"SALONES UNIDOS",IF(SUMPRODUCT((AE505=$AE$7:$AE$2085)*(AI505=$AI$7:$AI$2085)*((AO505&lt;$AP$7:$AP$2085)*(AP505&gt;$AO$7:$AO$2085))*(ROW($AE$7:$AE$2085)&lt;&gt;ROW(AE505)))&gt;0,"Cruzado","Sin cruce")))</f>
        <v/>
      </c>
      <c r="AS505" s="94" t="str">
        <f t="shared" si="8"/>
        <v>T31FILIALA</v>
      </c>
      <c r="AT505" s="94" t="str" cm="1">
        <f t="array" ref="AT505">IF(AS505="","",IF(SUMPRODUCT((AS505=$AS$7:$AS$2085)*(AI505=$AI$7:$AI$2085)*(AO505=$AO$7:$AO$2085)*(AP505=$AP$7:$AP$2085)*(ROW($AS$7:$AS$2085)&lt;&gt;ROW(AS505))*((S505=0)*($S$7:$S$2085&gt;0)+(S505&gt;0)*($S$7:$S$2085=0)))&gt;0,"SALONES UNIDOS",IF(SUMPRODUCT((AS505=$AS$7:$AS$2085)*(AI505=$AI$7:$AI$2085)*((AO505&lt;$AP$7:$AP$2085)*(AP505&gt;$AO$7:$AO$2085))*(ROW($AS$7:$AS$2085)&lt;&gt;ROW(AS505)))&gt;0,"Cruzado","Sin cruce")))</f>
        <v>Sin cruce</v>
      </c>
    </row>
    <row r="506" spans="3:46" ht="15.6" hidden="1" customHeight="1">
      <c r="C506" s="509" t="s">
        <v>572</v>
      </c>
      <c r="D506" s="485" t="s">
        <v>931</v>
      </c>
      <c r="E506" s="484">
        <v>20261</v>
      </c>
      <c r="F506" s="510" t="s">
        <v>38</v>
      </c>
      <c r="G506" s="510" t="s">
        <v>80</v>
      </c>
      <c r="H506" s="511" t="s">
        <v>97</v>
      </c>
      <c r="I506" s="511">
        <v>1</v>
      </c>
      <c r="J506" s="511" t="s">
        <v>41</v>
      </c>
      <c r="K506" s="510" t="s">
        <v>41</v>
      </c>
      <c r="L506" s="511" t="s">
        <v>941</v>
      </c>
      <c r="M506" s="538" t="s">
        <v>595</v>
      </c>
      <c r="N506" s="484" t="s">
        <v>586</v>
      </c>
      <c r="O506" s="484" t="s">
        <v>934</v>
      </c>
      <c r="P506" s="529" t="s">
        <v>624</v>
      </c>
      <c r="Q506" s="511">
        <v>3</v>
      </c>
      <c r="R506" s="511">
        <v>2</v>
      </c>
      <c r="S506" s="511">
        <v>0</v>
      </c>
      <c r="T506" s="511">
        <v>4</v>
      </c>
      <c r="U506" s="473" t="s">
        <v>520</v>
      </c>
      <c r="V506" s="554">
        <v>40</v>
      </c>
      <c r="W506" s="577">
        <v>44371485</v>
      </c>
      <c r="X506" s="578" t="s">
        <v>205</v>
      </c>
      <c r="Y506" s="484" t="s">
        <v>624</v>
      </c>
      <c r="Z506" s="484"/>
      <c r="AA506" s="510"/>
      <c r="AB506" s="510"/>
      <c r="AC506" s="493"/>
      <c r="AD506" s="510"/>
      <c r="AE506" s="479"/>
      <c r="AF506" s="510"/>
      <c r="AG506" s="510"/>
      <c r="AH506" s="485" t="s">
        <v>203</v>
      </c>
      <c r="AI506" s="484">
        <v>3</v>
      </c>
      <c r="AJ506" s="484">
        <v>18</v>
      </c>
      <c r="AK506" s="484">
        <v>30</v>
      </c>
      <c r="AL506" s="484">
        <v>22</v>
      </c>
      <c r="AM506" s="484">
        <v>40</v>
      </c>
      <c r="AN506" s="490">
        <f>IF(AJ506="",S506,ROUND(((((AL506/24)+(AM506/1440))-((AJ506/24)+(AK506/1440)))*1440/50),5))</f>
        <v>5</v>
      </c>
      <c r="AO506" s="491">
        <f>AJ506/24+AK506/1440</f>
        <v>0.77083333333333337</v>
      </c>
      <c r="AP506" s="491">
        <f>AL506/24+AM506/1440</f>
        <v>0.94444444444444442</v>
      </c>
      <c r="AQ506" s="23" t="str" cm="1">
        <f t="array" ref="AQ506">IF(X506="","",IF(SUMPRODUCT((X506=$X$7:$X$2085)*(AI506=$AI$7:$AI$2085)*(AO506=$AO$7:$AO$2085)*(AP506=$AP$7:$AP$2085)*(ROW($X$7:$X$2085)&lt;&gt;ROW(X506))*((S506=0)*($S$7:$S$2085&gt;0)+(S506&gt;0)*($S$7:$S$2085=0)))&gt;0,"SALONES UNIDOS",IF(SUMPRODUCT((X506=$X$7:$X$2085)*(AI506=$AI$7:$AI$2085)*((AO506&lt;$AP$7:$AP$2085)*(AP506&gt;$AO$7:$AO$2085))*(ROW($X$7:$X$2085)&lt;&gt;ROW(X506)))&gt;0,"Cruzado","Sin cruce")))</f>
        <v>SALONES UNIDOS</v>
      </c>
      <c r="AR506" s="23" t="str" cm="1">
        <f t="array" ref="AR506">IF(AE506="","",IF(SUMPRODUCT((AE506=$AE$7:$AE$2085)*(AI506=$AI$7:$AI$2085)*(AO506=$AO$7:$AO$2085)*(AP506=$AP$7:$AP$2085)*(ROW($AE$7:$AE$2085)&lt;&gt;ROW(AE506))*((S506=0)*($S$7:$S$2085&gt;0)+(S506&gt;0)*($S$7:$S$2085=0)))&gt;0,"SALONES UNIDOS",IF(SUMPRODUCT((AE506=$AE$7:$AE$2085)*(AI506=$AI$7:$AI$2085)*((AO506&lt;$AP$7:$AP$2085)*(AP506&gt;$AO$7:$AO$2085))*(ROW($AE$7:$AE$2085)&lt;&gt;ROW(AE506)))&gt;0,"Cruzado","Sin cruce")))</f>
        <v/>
      </c>
      <c r="AS506" s="94" t="str">
        <f t="shared" si="8"/>
        <v>T31FILIALA</v>
      </c>
      <c r="AT506" s="94" t="str" cm="1">
        <f t="array" ref="AT506">IF(AS506="","",IF(SUMPRODUCT((AS506=$AS$7:$AS$2085)*(AI506=$AI$7:$AI$2085)*(AO506=$AO$7:$AO$2085)*(AP506=$AP$7:$AP$2085)*(ROW($AS$7:$AS$2085)&lt;&gt;ROW(AS506))*((S506=0)*($S$7:$S$2085&gt;0)+(S506&gt;0)*($S$7:$S$2085=0)))&gt;0,"SALONES UNIDOS",IF(SUMPRODUCT((AS506=$AS$7:$AS$2085)*(AI506=$AI$7:$AI$2085)*((AO506&lt;$AP$7:$AP$2085)*(AP506&gt;$AO$7:$AO$2085))*(ROW($AS$7:$AS$2085)&lt;&gt;ROW(AS506)))&gt;0,"Cruzado","Sin cruce")))</f>
        <v>Sin cruce</v>
      </c>
    </row>
    <row r="507" spans="3:46" ht="15.6" hidden="1" customHeight="1">
      <c r="C507" s="496" t="s">
        <v>572</v>
      </c>
      <c r="D507" s="15" t="s">
        <v>942</v>
      </c>
      <c r="E507" s="15">
        <v>20261</v>
      </c>
      <c r="F507" s="497" t="s">
        <v>38</v>
      </c>
      <c r="G507" s="497" t="s">
        <v>80</v>
      </c>
      <c r="H507" s="506" t="s">
        <v>95</v>
      </c>
      <c r="I507" s="506">
        <v>1</v>
      </c>
      <c r="J507" s="506" t="s">
        <v>574</v>
      </c>
      <c r="K507" s="497" t="s">
        <v>41</v>
      </c>
      <c r="L507" s="506" t="s">
        <v>943</v>
      </c>
      <c r="M507" s="537" t="s">
        <v>933</v>
      </c>
      <c r="N507" s="479" t="s">
        <v>577</v>
      </c>
      <c r="O507" s="479" t="s">
        <v>934</v>
      </c>
      <c r="P507" s="527" t="s">
        <v>579</v>
      </c>
      <c r="Q507" s="506">
        <v>0</v>
      </c>
      <c r="R507" s="506">
        <v>2</v>
      </c>
      <c r="S507" s="506">
        <v>2</v>
      </c>
      <c r="T507" s="506">
        <v>4</v>
      </c>
      <c r="U507" s="469"/>
      <c r="V507" s="547">
        <v>40</v>
      </c>
      <c r="W507" s="481">
        <v>70390380</v>
      </c>
      <c r="X507" s="563" t="s">
        <v>456</v>
      </c>
      <c r="Y507" s="479" t="s">
        <v>579</v>
      </c>
      <c r="Z507" s="479"/>
      <c r="AA507" s="497"/>
      <c r="AB507" s="497"/>
      <c r="AC507" s="493"/>
      <c r="AD507" s="497"/>
      <c r="AE507" s="479" t="s">
        <v>580</v>
      </c>
      <c r="AF507" s="497"/>
      <c r="AG507" s="497"/>
      <c r="AH507" s="497" t="s">
        <v>100</v>
      </c>
      <c r="AI507" s="480">
        <v>7</v>
      </c>
      <c r="AJ507" s="480">
        <v>16</v>
      </c>
      <c r="AK507" s="480">
        <v>0</v>
      </c>
      <c r="AL507" s="480">
        <v>17</v>
      </c>
      <c r="AM507" s="480">
        <v>40</v>
      </c>
      <c r="AN507" s="490">
        <f>IF(AJ507="",S507,ROUND(((((AL507/24)+(AM507/1440))-((AJ507/24)+(AK507/1440)))*1440/50),5))</f>
        <v>2</v>
      </c>
      <c r="AO507" s="491">
        <f>AJ507/24+AK507/1440</f>
        <v>0.66666666666666663</v>
      </c>
      <c r="AP507" s="491">
        <f>AL507/24+AM507/1440</f>
        <v>0.73611111111111116</v>
      </c>
      <c r="AQ507" s="23" t="str" cm="1">
        <f t="array" ref="AQ507">IF(X507="","",IF(SUMPRODUCT((X507=$X$7:$X$2085)*(AI507=$AI$7:$AI$2085)*(AO507=$AO$7:$AO$2085)*(AP507=$AP$7:$AP$2085)*(ROW($X$7:$X$2085)&lt;&gt;ROW(X507))*((S507=0)*($S$7:$S$2085&gt;0)+(S507&gt;0)*($S$7:$S$2085=0)))&gt;0,"SALONES UNIDOS",IF(SUMPRODUCT((X507=$X$7:$X$2085)*(AI507=$AI$7:$AI$2085)*((AO507&lt;$AP$7:$AP$2085)*(AP507&gt;$AO$7:$AO$2085))*(ROW($X$7:$X$2085)&lt;&gt;ROW(X507)))&gt;0,"Cruzado","Sin cruce")))</f>
        <v>Sin cruce</v>
      </c>
      <c r="AR507" s="23" t="str" cm="1">
        <f t="array" ref="AR507">IF(AE507="","",IF(SUMPRODUCT((AE507=$AE$7:$AE$2085)*(AI507=$AI$7:$AI$2085)*(AO507=$AO$7:$AO$2085)*(AP507=$AP$7:$AP$2085)*(ROW($AE$7:$AE$2085)&lt;&gt;ROW(AE507))*((S507=0)*($S$7:$S$2085&gt;0)+(S507&gt;0)*($S$7:$S$2085=0)))&gt;0,"SALONES UNIDOS",IF(SUMPRODUCT((AE507=$AE$7:$AE$2085)*(AI507=$AI$7:$AI$2085)*((AO507&lt;$AP$7:$AP$2085)*(AP507&gt;$AO$7:$AO$2085))*(ROW($AE$7:$AE$2085)&lt;&gt;ROW(AE507)))&gt;0,"Cruzado","Sin cruce")))</f>
        <v>Sin cruce</v>
      </c>
      <c r="AS507" s="94" t="str">
        <f t="shared" si="8"/>
        <v>T21FILIALA</v>
      </c>
      <c r="AT507" s="94" t="str" cm="1">
        <f t="array" ref="AT507">IF(AS507="","",IF(SUMPRODUCT((AS507=$AS$7:$AS$2085)*(AI507=$AI$7:$AI$2085)*(AO507=$AO$7:$AO$2085)*(AP507=$AP$7:$AP$2085)*(ROW($AS$7:$AS$2085)&lt;&gt;ROW(AS507))*((S507=0)*($S$7:$S$2085&gt;0)+(S507&gt;0)*($S$7:$S$2085=0)))&gt;0,"SALONES UNIDOS",IF(SUMPRODUCT((AS507=$AS$7:$AS$2085)*(AI507=$AI$7:$AI$2085)*((AO507&lt;$AP$7:$AP$2085)*(AP507&gt;$AO$7:$AO$2085))*(ROW($AS$7:$AS$2085)&lt;&gt;ROW(AS507)))&gt;0,"Cruzado","Sin cruce")))</f>
        <v>Sin cruce</v>
      </c>
    </row>
    <row r="508" spans="3:46" ht="15.6" hidden="1" customHeight="1">
      <c r="C508" s="496" t="s">
        <v>572</v>
      </c>
      <c r="D508" s="15" t="s">
        <v>942</v>
      </c>
      <c r="E508" s="15">
        <v>20261</v>
      </c>
      <c r="F508" s="497" t="s">
        <v>38</v>
      </c>
      <c r="G508" s="497" t="s">
        <v>80</v>
      </c>
      <c r="H508" s="506" t="s">
        <v>95</v>
      </c>
      <c r="I508" s="506">
        <v>1</v>
      </c>
      <c r="J508" s="506" t="s">
        <v>41</v>
      </c>
      <c r="K508" s="497" t="s">
        <v>41</v>
      </c>
      <c r="L508" s="506" t="s">
        <v>943</v>
      </c>
      <c r="M508" s="537" t="s">
        <v>933</v>
      </c>
      <c r="N508" s="479" t="s">
        <v>577</v>
      </c>
      <c r="O508" s="479" t="s">
        <v>934</v>
      </c>
      <c r="P508" s="527" t="s">
        <v>579</v>
      </c>
      <c r="Q508" s="506">
        <v>2</v>
      </c>
      <c r="R508" s="506">
        <v>0</v>
      </c>
      <c r="S508" s="506">
        <v>2</v>
      </c>
      <c r="T508" s="506">
        <v>4</v>
      </c>
      <c r="U508" s="469"/>
      <c r="V508" s="547">
        <v>20</v>
      </c>
      <c r="W508" s="481">
        <v>70390380</v>
      </c>
      <c r="X508" s="563" t="s">
        <v>456</v>
      </c>
      <c r="Y508" s="479" t="s">
        <v>579</v>
      </c>
      <c r="Z508" s="479"/>
      <c r="AA508" s="497"/>
      <c r="AB508" s="497"/>
      <c r="AC508" s="510" t="s">
        <v>643</v>
      </c>
      <c r="AD508" s="497"/>
      <c r="AE508" s="479"/>
      <c r="AF508" s="497"/>
      <c r="AG508" s="497"/>
      <c r="AH508" s="497" t="s">
        <v>582</v>
      </c>
      <c r="AI508" s="480">
        <v>7</v>
      </c>
      <c r="AJ508" s="480">
        <v>17</v>
      </c>
      <c r="AK508" s="480">
        <v>40</v>
      </c>
      <c r="AL508" s="480">
        <v>19</v>
      </c>
      <c r="AM508" s="480">
        <v>20</v>
      </c>
      <c r="AN508" s="490">
        <f>IF(AJ508="",S508,ROUND(((((AL508/24)+(AM508/1440))-((AJ508/24)+(AK508/1440)))*1440/50),5))</f>
        <v>2</v>
      </c>
      <c r="AO508" s="491">
        <f>AJ508/24+AK508/1440</f>
        <v>0.73611111111111116</v>
      </c>
      <c r="AP508" s="491">
        <f>AL508/24+AM508/1440</f>
        <v>0.80555555555555547</v>
      </c>
      <c r="AQ508" s="23" t="str" cm="1">
        <f t="array" ref="AQ508">IF(X508="","",IF(SUMPRODUCT((X508=$X$7:$X$2085)*(AI508=$AI$7:$AI$2085)*(AO508=$AO$7:$AO$2085)*(AP508=$AP$7:$AP$2085)*(ROW($X$7:$X$2085)&lt;&gt;ROW(X508))*((S508=0)*($S$7:$S$2085&gt;0)+(S508&gt;0)*($S$7:$S$2085=0)))&gt;0,"SALONES UNIDOS",IF(SUMPRODUCT((X508=$X$7:$X$2085)*(AI508=$AI$7:$AI$2085)*((AO508&lt;$AP$7:$AP$2085)*(AP508&gt;$AO$7:$AO$2085))*(ROW($X$7:$X$2085)&lt;&gt;ROW(X508)))&gt;0,"Cruzado","Sin cruce")))</f>
        <v>Sin cruce</v>
      </c>
      <c r="AR508" s="23" t="str" cm="1">
        <f t="array" ref="AR508">IF(AE508="","",IF(SUMPRODUCT((AE508=$AE$7:$AE$2085)*(AI508=$AI$7:$AI$2085)*(AO508=$AO$7:$AO$2085)*(AP508=$AP$7:$AP$2085)*(ROW($AE$7:$AE$2085)&lt;&gt;ROW(AE508))*((S508=0)*($S$7:$S$2085&gt;0)+(S508&gt;0)*($S$7:$S$2085=0)))&gt;0,"SALONES UNIDOS",IF(SUMPRODUCT((AE508=$AE$7:$AE$2085)*(AI508=$AI$7:$AI$2085)*((AO508&lt;$AP$7:$AP$2085)*(AP508&gt;$AO$7:$AO$2085))*(ROW($AE$7:$AE$2085)&lt;&gt;ROW(AE508)))&gt;0,"Cruzado","Sin cruce")))</f>
        <v/>
      </c>
      <c r="AS508" s="94" t="str">
        <f t="shared" si="8"/>
        <v>T21FILIALA</v>
      </c>
      <c r="AT508" s="94" t="str" cm="1">
        <f t="array" ref="AT508">IF(AS508="","",IF(SUMPRODUCT((AS508=$AS$7:$AS$2085)*(AI508=$AI$7:$AI$2085)*(AO508=$AO$7:$AO$2085)*(AP508=$AP$7:$AP$2085)*(ROW($AS$7:$AS$2085)&lt;&gt;ROW(AS508))*((S508=0)*($S$7:$S$2085&gt;0)+(S508&gt;0)*($S$7:$S$2085=0)))&gt;0,"SALONES UNIDOS",IF(SUMPRODUCT((AS508=$AS$7:$AS$2085)*(AI508=$AI$7:$AI$2085)*((AO508&lt;$AP$7:$AP$2085)*(AP508&gt;$AO$7:$AO$2085))*(ROW($AS$7:$AS$2085)&lt;&gt;ROW(AS508)))&gt;0,"Cruzado","Sin cruce")))</f>
        <v>Sin cruce</v>
      </c>
    </row>
    <row r="509" spans="3:46" ht="15.6" hidden="1" customHeight="1">
      <c r="C509" s="496" t="s">
        <v>572</v>
      </c>
      <c r="D509" s="15" t="s">
        <v>942</v>
      </c>
      <c r="E509" s="15">
        <v>20261</v>
      </c>
      <c r="F509" s="497" t="s">
        <v>38</v>
      </c>
      <c r="G509" s="497" t="s">
        <v>80</v>
      </c>
      <c r="H509" s="506" t="s">
        <v>95</v>
      </c>
      <c r="I509" s="506">
        <v>1</v>
      </c>
      <c r="J509" s="506" t="s">
        <v>583</v>
      </c>
      <c r="K509" s="497" t="s">
        <v>41</v>
      </c>
      <c r="L509" s="506" t="s">
        <v>943</v>
      </c>
      <c r="M509" s="537" t="s">
        <v>933</v>
      </c>
      <c r="N509" s="479" t="s">
        <v>577</v>
      </c>
      <c r="O509" s="479" t="s">
        <v>934</v>
      </c>
      <c r="P509" s="527" t="s">
        <v>579</v>
      </c>
      <c r="Q509" s="506">
        <v>0</v>
      </c>
      <c r="R509" s="506">
        <v>2</v>
      </c>
      <c r="S509" s="506">
        <v>2</v>
      </c>
      <c r="T509" s="506">
        <v>4</v>
      </c>
      <c r="U509" s="469"/>
      <c r="V509" s="547">
        <v>20</v>
      </c>
      <c r="W509" s="481">
        <v>70390380</v>
      </c>
      <c r="X509" s="563" t="s">
        <v>456</v>
      </c>
      <c r="Y509" s="479" t="s">
        <v>579</v>
      </c>
      <c r="Z509" s="479"/>
      <c r="AA509" s="497"/>
      <c r="AB509" s="497"/>
      <c r="AC509" s="493"/>
      <c r="AD509" s="497"/>
      <c r="AE509" s="479" t="s">
        <v>580</v>
      </c>
      <c r="AF509" s="497"/>
      <c r="AG509" s="497"/>
      <c r="AH509" s="497" t="s">
        <v>100</v>
      </c>
      <c r="AI509" s="480">
        <v>7</v>
      </c>
      <c r="AJ509" s="480">
        <v>19</v>
      </c>
      <c r="AK509" s="480">
        <v>20</v>
      </c>
      <c r="AL509" s="480">
        <v>21</v>
      </c>
      <c r="AM509" s="480">
        <v>0</v>
      </c>
      <c r="AN509" s="490">
        <f>IF(AJ509="",S509,ROUND(((((AL509/24)+(AM509/1440))-((AJ509/24)+(AK509/1440)))*1440/50),5))</f>
        <v>2</v>
      </c>
      <c r="AO509" s="491">
        <f>AJ509/24+AK509/1440</f>
        <v>0.80555555555555547</v>
      </c>
      <c r="AP509" s="491">
        <f>AL509/24+AM509/1440</f>
        <v>0.875</v>
      </c>
      <c r="AQ509" s="23" t="str" cm="1">
        <f t="array" ref="AQ509">IF(X509="","",IF(SUMPRODUCT((X509=$X$7:$X$2085)*(AI509=$AI$7:$AI$2085)*(AO509=$AO$7:$AO$2085)*(AP509=$AP$7:$AP$2085)*(ROW($X$7:$X$2085)&lt;&gt;ROW(X509))*((S509=0)*($S$7:$S$2085&gt;0)+(S509&gt;0)*($S$7:$S$2085=0)))&gt;0,"SALONES UNIDOS",IF(SUMPRODUCT((X509=$X$7:$X$2085)*(AI509=$AI$7:$AI$2085)*((AO509&lt;$AP$7:$AP$2085)*(AP509&gt;$AO$7:$AO$2085))*(ROW($X$7:$X$2085)&lt;&gt;ROW(X509)))&gt;0,"Cruzado","Sin cruce")))</f>
        <v>Sin cruce</v>
      </c>
      <c r="AR509" s="23" t="str" cm="1">
        <f t="array" ref="AR509">IF(AE509="","",IF(SUMPRODUCT((AE509=$AE$7:$AE$2085)*(AI509=$AI$7:$AI$2085)*(AO509=$AO$7:$AO$2085)*(AP509=$AP$7:$AP$2085)*(ROW($AE$7:$AE$2085)&lt;&gt;ROW(AE509))*((S509=0)*($S$7:$S$2085&gt;0)+(S509&gt;0)*($S$7:$S$2085=0)))&gt;0,"SALONES UNIDOS",IF(SUMPRODUCT((AE509=$AE$7:$AE$2085)*(AI509=$AI$7:$AI$2085)*((AO509&lt;$AP$7:$AP$2085)*(AP509&gt;$AO$7:$AO$2085))*(ROW($AE$7:$AE$2085)&lt;&gt;ROW(AE509)))&gt;0,"Cruzado","Sin cruce")))</f>
        <v>Sin cruce</v>
      </c>
      <c r="AS509" s="94" t="str">
        <f t="shared" si="8"/>
        <v>T21FILIALA</v>
      </c>
      <c r="AT509" s="94" t="str" cm="1">
        <f t="array" ref="AT509">IF(AS509="","",IF(SUMPRODUCT((AS509=$AS$7:$AS$2085)*(AI509=$AI$7:$AI$2085)*(AO509=$AO$7:$AO$2085)*(AP509=$AP$7:$AP$2085)*(ROW($AS$7:$AS$2085)&lt;&gt;ROW(AS509))*((S509=0)*($S$7:$S$2085&gt;0)+(S509&gt;0)*($S$7:$S$2085=0)))&gt;0,"SALONES UNIDOS",IF(SUMPRODUCT((AS509=$AS$7:$AS$2085)*(AI509=$AI$7:$AI$2085)*((AO509&lt;$AP$7:$AP$2085)*(AP509&gt;$AO$7:$AO$2085))*(ROW($AS$7:$AS$2085)&lt;&gt;ROW(AS509)))&gt;0,"Cruzado","Sin cruce")))</f>
        <v>Sin cruce</v>
      </c>
    </row>
    <row r="510" spans="3:46" ht="15.6" hidden="1" customHeight="1">
      <c r="C510" s="496" t="s">
        <v>572</v>
      </c>
      <c r="D510" s="15" t="s">
        <v>942</v>
      </c>
      <c r="E510" s="15">
        <v>20261</v>
      </c>
      <c r="F510" s="497" t="s">
        <v>38</v>
      </c>
      <c r="G510" s="497" t="s">
        <v>80</v>
      </c>
      <c r="H510" s="506" t="s">
        <v>95</v>
      </c>
      <c r="I510" s="506">
        <v>1</v>
      </c>
      <c r="J510" s="506" t="s">
        <v>41</v>
      </c>
      <c r="K510" s="497" t="s">
        <v>41</v>
      </c>
      <c r="L510" s="506" t="s">
        <v>944</v>
      </c>
      <c r="M510" s="537" t="s">
        <v>585</v>
      </c>
      <c r="N510" s="479" t="s">
        <v>586</v>
      </c>
      <c r="O510" s="479" t="s">
        <v>934</v>
      </c>
      <c r="P510" s="527" t="s">
        <v>624</v>
      </c>
      <c r="Q510" s="506">
        <v>2</v>
      </c>
      <c r="R510" s="506">
        <v>2</v>
      </c>
      <c r="S510" s="506">
        <v>4</v>
      </c>
      <c r="T510" s="506">
        <v>3</v>
      </c>
      <c r="U510" s="469"/>
      <c r="V510" s="547">
        <v>40</v>
      </c>
      <c r="W510" s="497">
        <v>44893085</v>
      </c>
      <c r="X510" s="562" t="s">
        <v>409</v>
      </c>
      <c r="Y510" s="479" t="s">
        <v>196</v>
      </c>
      <c r="Z510" s="479"/>
      <c r="AA510" s="497"/>
      <c r="AB510" s="497"/>
      <c r="AC510" s="493"/>
      <c r="AD510" s="497"/>
      <c r="AE510" s="479"/>
      <c r="AF510" s="497"/>
      <c r="AG510" s="497"/>
      <c r="AH510" s="15" t="s">
        <v>203</v>
      </c>
      <c r="AI510" s="479">
        <v>1</v>
      </c>
      <c r="AJ510" s="479">
        <v>18</v>
      </c>
      <c r="AK510" s="479">
        <v>30</v>
      </c>
      <c r="AL510" s="479">
        <v>21</v>
      </c>
      <c r="AM510" s="479">
        <v>50</v>
      </c>
      <c r="AN510" s="490">
        <f>IF(AJ510="",S510,ROUND(((((AL510/24)+(AM510/1440))-((AJ510/24)+(AK510/1440)))*1440/50),5))</f>
        <v>4</v>
      </c>
      <c r="AO510" s="491">
        <f>AJ510/24+AK510/1440</f>
        <v>0.77083333333333337</v>
      </c>
      <c r="AP510" s="491">
        <f>AL510/24+AM510/1440</f>
        <v>0.90972222222222221</v>
      </c>
      <c r="AQ510" s="23" t="str" cm="1">
        <f t="array" ref="AQ510">IF(X510="","",IF(SUMPRODUCT((X510=$X$7:$X$2085)*(AI510=$AI$7:$AI$2085)*(AO510=$AO$7:$AO$2085)*(AP510=$AP$7:$AP$2085)*(ROW($X$7:$X$2085)&lt;&gt;ROW(X510))*((S510=0)*($S$7:$S$2085&gt;0)+(S510&gt;0)*($S$7:$S$2085=0)))&gt;0,"SALONES UNIDOS",IF(SUMPRODUCT((X510=$X$7:$X$2085)*(AI510=$AI$7:$AI$2085)*((AO510&lt;$AP$7:$AP$2085)*(AP510&gt;$AO$7:$AO$2085))*(ROW($X$7:$X$2085)&lt;&gt;ROW(X510)))&gt;0,"Cruzado","Sin cruce")))</f>
        <v>Sin cruce</v>
      </c>
      <c r="AR510" s="23" t="str" cm="1">
        <f t="array" ref="AR510">IF(AE510="","",IF(SUMPRODUCT((AE510=$AE$7:$AE$2085)*(AI510=$AI$7:$AI$2085)*(AO510=$AO$7:$AO$2085)*(AP510=$AP$7:$AP$2085)*(ROW($AE$7:$AE$2085)&lt;&gt;ROW(AE510))*((S510=0)*($S$7:$S$2085&gt;0)+(S510&gt;0)*($S$7:$S$2085=0)))&gt;0,"SALONES UNIDOS",IF(SUMPRODUCT((AE510=$AE$7:$AE$2085)*(AI510=$AI$7:$AI$2085)*((AO510&lt;$AP$7:$AP$2085)*(AP510&gt;$AO$7:$AO$2085))*(ROW($AE$7:$AE$2085)&lt;&gt;ROW(AE510)))&gt;0,"Cruzado","Sin cruce")))</f>
        <v/>
      </c>
      <c r="AS510" s="94" t="str">
        <f t="shared" si="8"/>
        <v>T21FILIALA</v>
      </c>
      <c r="AT510" s="94" t="str" cm="1">
        <f t="array" ref="AT510">IF(AS510="","",IF(SUMPRODUCT((AS510=$AS$7:$AS$2085)*(AI510=$AI$7:$AI$2085)*(AO510=$AO$7:$AO$2085)*(AP510=$AP$7:$AP$2085)*(ROW($AS$7:$AS$2085)&lt;&gt;ROW(AS510))*((S510=0)*($S$7:$S$2085&gt;0)+(S510&gt;0)*($S$7:$S$2085=0)))&gt;0,"SALONES UNIDOS",IF(SUMPRODUCT((AS510=$AS$7:$AS$2085)*(AI510=$AI$7:$AI$2085)*((AO510&lt;$AP$7:$AP$2085)*(AP510&gt;$AO$7:$AO$2085))*(ROW($AS$7:$AS$2085)&lt;&gt;ROW(AS510)))&gt;0,"Cruzado","Sin cruce")))</f>
        <v>Sin cruce</v>
      </c>
    </row>
    <row r="511" spans="3:46" ht="15.6" hidden="1" customHeight="1">
      <c r="C511" s="496" t="s">
        <v>572</v>
      </c>
      <c r="D511" s="15" t="s">
        <v>942</v>
      </c>
      <c r="E511" s="15">
        <v>20261</v>
      </c>
      <c r="F511" s="497" t="s">
        <v>38</v>
      </c>
      <c r="G511" s="497" t="s">
        <v>80</v>
      </c>
      <c r="H511" s="506" t="s">
        <v>95</v>
      </c>
      <c r="I511" s="506">
        <v>1</v>
      </c>
      <c r="J511" s="506" t="s">
        <v>41</v>
      </c>
      <c r="K511" s="497" t="s">
        <v>41</v>
      </c>
      <c r="L511" s="506" t="s">
        <v>945</v>
      </c>
      <c r="M511" s="537" t="s">
        <v>937</v>
      </c>
      <c r="N511" s="479" t="s">
        <v>577</v>
      </c>
      <c r="O511" s="479" t="s">
        <v>934</v>
      </c>
      <c r="P511" s="527" t="s">
        <v>579</v>
      </c>
      <c r="Q511" s="506">
        <v>2</v>
      </c>
      <c r="R511" s="506">
        <v>2</v>
      </c>
      <c r="S511" s="506">
        <v>4</v>
      </c>
      <c r="T511" s="506">
        <v>3</v>
      </c>
      <c r="U511" s="469"/>
      <c r="V511" s="547">
        <v>40</v>
      </c>
      <c r="W511" s="481">
        <v>70390380</v>
      </c>
      <c r="X511" s="563" t="s">
        <v>456</v>
      </c>
      <c r="Y511" s="479" t="s">
        <v>579</v>
      </c>
      <c r="Z511" s="479"/>
      <c r="AA511" s="497"/>
      <c r="AB511" s="497"/>
      <c r="AC511" s="497" t="s">
        <v>589</v>
      </c>
      <c r="AD511" s="497"/>
      <c r="AE511" s="479"/>
      <c r="AF511" s="497"/>
      <c r="AG511" s="497"/>
      <c r="AH511" s="497" t="s">
        <v>203</v>
      </c>
      <c r="AI511" s="480">
        <v>7</v>
      </c>
      <c r="AJ511" s="480">
        <v>9</v>
      </c>
      <c r="AK511" s="480">
        <v>20</v>
      </c>
      <c r="AL511" s="480">
        <v>12</v>
      </c>
      <c r="AM511" s="480">
        <v>40</v>
      </c>
      <c r="AN511" s="490">
        <f>IF(AJ511="",S511,ROUND(((((AL511/24)+(AM511/1440))-((AJ511/24)+(AK511/1440)))*1440/50),5))</f>
        <v>4</v>
      </c>
      <c r="AO511" s="491">
        <f>AJ511/24+AK511/1440</f>
        <v>0.3888888888888889</v>
      </c>
      <c r="AP511" s="491">
        <f>AL511/24+AM511/1440</f>
        <v>0.52777777777777779</v>
      </c>
      <c r="AQ511" s="23" t="str" cm="1">
        <f t="array" ref="AQ511">IF(X511="","",IF(SUMPRODUCT((X511=$X$7:$X$2085)*(AI511=$AI$7:$AI$2085)*(AO511=$AO$7:$AO$2085)*(AP511=$AP$7:$AP$2085)*(ROW($X$7:$X$2085)&lt;&gt;ROW(X511))*((S511=0)*($S$7:$S$2085&gt;0)+(S511&gt;0)*($S$7:$S$2085=0)))&gt;0,"SALONES UNIDOS",IF(SUMPRODUCT((X511=$X$7:$X$2085)*(AI511=$AI$7:$AI$2085)*((AO511&lt;$AP$7:$AP$2085)*(AP511&gt;$AO$7:$AO$2085))*(ROW($X$7:$X$2085)&lt;&gt;ROW(X511)))&gt;0,"Cruzado","Sin cruce")))</f>
        <v>Sin cruce</v>
      </c>
      <c r="AR511" s="23" t="str" cm="1">
        <f t="array" ref="AR511">IF(AE511="","",IF(SUMPRODUCT((AE511=$AE$7:$AE$2085)*(AI511=$AI$7:$AI$2085)*(AO511=$AO$7:$AO$2085)*(AP511=$AP$7:$AP$2085)*(ROW($AE$7:$AE$2085)&lt;&gt;ROW(AE511))*((S511=0)*($S$7:$S$2085&gt;0)+(S511&gt;0)*($S$7:$S$2085=0)))&gt;0,"SALONES UNIDOS",IF(SUMPRODUCT((AE511=$AE$7:$AE$2085)*(AI511=$AI$7:$AI$2085)*((AO511&lt;$AP$7:$AP$2085)*(AP511&gt;$AO$7:$AO$2085))*(ROW($AE$7:$AE$2085)&lt;&gt;ROW(AE511)))&gt;0,"Cruzado","Sin cruce")))</f>
        <v/>
      </c>
      <c r="AS511" s="94" t="str">
        <f t="shared" si="8"/>
        <v>T21FILIALA</v>
      </c>
      <c r="AT511" s="94" t="str" cm="1">
        <f t="array" ref="AT511">IF(AS511="","",IF(SUMPRODUCT((AS511=$AS$7:$AS$2085)*(AI511=$AI$7:$AI$2085)*(AO511=$AO$7:$AO$2085)*(AP511=$AP$7:$AP$2085)*(ROW($AS$7:$AS$2085)&lt;&gt;ROW(AS511))*((S511=0)*($S$7:$S$2085&gt;0)+(S511&gt;0)*($S$7:$S$2085=0)))&gt;0,"SALONES UNIDOS",IF(SUMPRODUCT((AS511=$AS$7:$AS$2085)*(AI511=$AI$7:$AI$2085)*((AO511&lt;$AP$7:$AP$2085)*(AP511&gt;$AO$7:$AO$2085))*(ROW($AS$7:$AS$2085)&lt;&gt;ROW(AS511)))&gt;0,"Cruzado","Sin cruce")))</f>
        <v>Sin cruce</v>
      </c>
    </row>
    <row r="512" spans="3:46" ht="15.6" hidden="1" customHeight="1">
      <c r="C512" s="496" t="s">
        <v>572</v>
      </c>
      <c r="D512" s="15" t="s">
        <v>942</v>
      </c>
      <c r="E512" s="15">
        <v>20261</v>
      </c>
      <c r="F512" s="497" t="s">
        <v>38</v>
      </c>
      <c r="G512" s="497" t="s">
        <v>80</v>
      </c>
      <c r="H512" s="506" t="s">
        <v>95</v>
      </c>
      <c r="I512" s="506">
        <v>1</v>
      </c>
      <c r="J512" s="506" t="s">
        <v>41</v>
      </c>
      <c r="K512" s="497" t="s">
        <v>41</v>
      </c>
      <c r="L512" s="506" t="s">
        <v>946</v>
      </c>
      <c r="M512" s="537" t="s">
        <v>939</v>
      </c>
      <c r="N512" s="479" t="s">
        <v>586</v>
      </c>
      <c r="O512" s="479" t="s">
        <v>934</v>
      </c>
      <c r="P512" s="527" t="s">
        <v>579</v>
      </c>
      <c r="Q512" s="506">
        <v>3</v>
      </c>
      <c r="R512" s="506">
        <v>2</v>
      </c>
      <c r="S512" s="506">
        <v>5</v>
      </c>
      <c r="T512" s="506">
        <v>4</v>
      </c>
      <c r="U512" s="469"/>
      <c r="V512" s="547">
        <v>40</v>
      </c>
      <c r="W512" s="616">
        <v>21569878</v>
      </c>
      <c r="X512" s="617" t="s">
        <v>382</v>
      </c>
      <c r="Y512" s="479" t="s">
        <v>579</v>
      </c>
      <c r="Z512" s="479"/>
      <c r="AA512" s="497"/>
      <c r="AB512" s="497"/>
      <c r="AC512" s="583" t="s">
        <v>589</v>
      </c>
      <c r="AD512" s="497"/>
      <c r="AE512" s="479"/>
      <c r="AF512" s="497"/>
      <c r="AG512" s="497"/>
      <c r="AH512" s="497" t="s">
        <v>203</v>
      </c>
      <c r="AI512" s="584">
        <v>6</v>
      </c>
      <c r="AJ512" s="584">
        <v>16</v>
      </c>
      <c r="AK512" s="584">
        <v>0</v>
      </c>
      <c r="AL512" s="584">
        <v>20</v>
      </c>
      <c r="AM512" s="584">
        <v>10</v>
      </c>
      <c r="AN512" s="490">
        <f>IF(AJ512="",S512,ROUND(((((AL512/24)+(AM512/1440))-((AJ512/24)+(AK512/1440)))*1440/50),5))</f>
        <v>5</v>
      </c>
      <c r="AO512" s="491">
        <f>AJ512/24+AK512/1440</f>
        <v>0.66666666666666663</v>
      </c>
      <c r="AP512" s="491">
        <f>AL512/24+AM512/1440</f>
        <v>0.84027777777777779</v>
      </c>
      <c r="AQ512" s="23" t="str" cm="1">
        <f t="array" ref="AQ512">IF(X512="","",IF(SUMPRODUCT((X512=$X$7:$X$2085)*(AI512=$AI$7:$AI$2085)*(AO512=$AO$7:$AO$2085)*(AP512=$AP$7:$AP$2085)*(ROW($X$7:$X$2085)&lt;&gt;ROW(X512))*((S512=0)*($S$7:$S$2085&gt;0)+(S512&gt;0)*($S$7:$S$2085=0)))&gt;0,"SALONES UNIDOS",IF(SUMPRODUCT((X512=$X$7:$X$2085)*(AI512=$AI$7:$AI$2085)*((AO512&lt;$AP$7:$AP$2085)*(AP512&gt;$AO$7:$AO$2085))*(ROW($X$7:$X$2085)&lt;&gt;ROW(X512)))&gt;0,"Cruzado","Sin cruce")))</f>
        <v>Sin cruce</v>
      </c>
      <c r="AR512" s="23" t="str" cm="1">
        <f t="array" ref="AR512">IF(AE512="","",IF(SUMPRODUCT((AE512=$AE$7:$AE$2085)*(AI512=$AI$7:$AI$2085)*(AO512=$AO$7:$AO$2085)*(AP512=$AP$7:$AP$2085)*(ROW($AE$7:$AE$2085)&lt;&gt;ROW(AE512))*((S512=0)*($S$7:$S$2085&gt;0)+(S512&gt;0)*($S$7:$S$2085=0)))&gt;0,"SALONES UNIDOS",IF(SUMPRODUCT((AE512=$AE$7:$AE$2085)*(AI512=$AI$7:$AI$2085)*((AO512&lt;$AP$7:$AP$2085)*(AP512&gt;$AO$7:$AO$2085))*(ROW($AE$7:$AE$2085)&lt;&gt;ROW(AE512)))&gt;0,"Cruzado","Sin cruce")))</f>
        <v/>
      </c>
      <c r="AS512" s="94" t="str">
        <f t="shared" si="8"/>
        <v>T21FILIALA</v>
      </c>
      <c r="AT512" s="94" t="str" cm="1">
        <f t="array" ref="AT512">IF(AS512="","",IF(SUMPRODUCT((AS512=$AS$7:$AS$2085)*(AI512=$AI$7:$AI$2085)*(AO512=$AO$7:$AO$2085)*(AP512=$AP$7:$AP$2085)*(ROW($AS$7:$AS$2085)&lt;&gt;ROW(AS512))*((S512=0)*($S$7:$S$2085&gt;0)+(S512&gt;0)*($S$7:$S$2085=0)))&gt;0,"SALONES UNIDOS",IF(SUMPRODUCT((AS512=$AS$7:$AS$2085)*(AI512=$AI$7:$AI$2085)*((AO512&lt;$AP$7:$AP$2085)*(AP512&gt;$AO$7:$AO$2085))*(ROW($AS$7:$AS$2085)&lt;&gt;ROW(AS512)))&gt;0,"Cruzado","Sin cruce")))</f>
        <v>Sin cruce</v>
      </c>
    </row>
    <row r="513" spans="3:46" ht="15.6" hidden="1" customHeight="1">
      <c r="C513" s="496" t="s">
        <v>572</v>
      </c>
      <c r="D513" s="15" t="s">
        <v>942</v>
      </c>
      <c r="E513" s="15">
        <v>20261</v>
      </c>
      <c r="F513" s="497" t="s">
        <v>38</v>
      </c>
      <c r="G513" s="497" t="s">
        <v>80</v>
      </c>
      <c r="H513" s="506" t="s">
        <v>95</v>
      </c>
      <c r="I513" s="506">
        <v>1</v>
      </c>
      <c r="J513" s="506" t="s">
        <v>41</v>
      </c>
      <c r="K513" s="497" t="s">
        <v>41</v>
      </c>
      <c r="L513" s="506" t="s">
        <v>947</v>
      </c>
      <c r="M513" s="537" t="s">
        <v>593</v>
      </c>
      <c r="N513" s="479" t="s">
        <v>586</v>
      </c>
      <c r="O513" s="479" t="s">
        <v>934</v>
      </c>
      <c r="P513" s="527" t="s">
        <v>579</v>
      </c>
      <c r="Q513" s="506">
        <v>3</v>
      </c>
      <c r="R513" s="506">
        <v>2</v>
      </c>
      <c r="S513" s="506">
        <v>5</v>
      </c>
      <c r="T513" s="506">
        <v>4</v>
      </c>
      <c r="U513" s="469"/>
      <c r="V513" s="547">
        <v>40</v>
      </c>
      <c r="W513" s="616">
        <v>21575934</v>
      </c>
      <c r="X513" s="618" t="s">
        <v>302</v>
      </c>
      <c r="Y513" s="584" t="s">
        <v>624</v>
      </c>
      <c r="Z513" s="479"/>
      <c r="AA513" s="497"/>
      <c r="AB513" s="497"/>
      <c r="AC513" s="493"/>
      <c r="AD513" s="497"/>
      <c r="AE513" s="479"/>
      <c r="AF513" s="497"/>
      <c r="AG513" s="497"/>
      <c r="AH513" s="497" t="s">
        <v>203</v>
      </c>
      <c r="AI513" s="479">
        <v>3</v>
      </c>
      <c r="AJ513" s="479">
        <v>19</v>
      </c>
      <c r="AK513" s="479">
        <v>20</v>
      </c>
      <c r="AL513" s="479">
        <v>23</v>
      </c>
      <c r="AM513" s="479">
        <v>30</v>
      </c>
      <c r="AN513" s="490">
        <f>IF(AJ513="",S513,ROUND(((((AL513/24)+(AM513/1440))-((AJ513/24)+(AK513/1440)))*1440/50),5))</f>
        <v>5</v>
      </c>
      <c r="AO513" s="491">
        <f>AJ513/24+AK513/1440</f>
        <v>0.80555555555555547</v>
      </c>
      <c r="AP513" s="491">
        <f>AL513/24+AM513/1440</f>
        <v>0.97916666666666674</v>
      </c>
      <c r="AQ513" s="23" t="str" cm="1">
        <f t="array" ref="AQ513">IF(X513="","",IF(SUMPRODUCT((X513=$X$7:$X$2085)*(AI513=$AI$7:$AI$2085)*(AO513=$AO$7:$AO$2085)*(AP513=$AP$7:$AP$2085)*(ROW($X$7:$X$2085)&lt;&gt;ROW(X513))*((S513=0)*($S$7:$S$2085&gt;0)+(S513&gt;0)*($S$7:$S$2085=0)))&gt;0,"SALONES UNIDOS",IF(SUMPRODUCT((X513=$X$7:$X$2085)*(AI513=$AI$7:$AI$2085)*((AO513&lt;$AP$7:$AP$2085)*(AP513&gt;$AO$7:$AO$2085))*(ROW($X$7:$X$2085)&lt;&gt;ROW(X513)))&gt;0,"Cruzado","Sin cruce")))</f>
        <v>Sin cruce</v>
      </c>
      <c r="AR513" s="23" t="str" cm="1">
        <f t="array" ref="AR513">IF(AE513="","",IF(SUMPRODUCT((AE513=$AE$7:$AE$2085)*(AI513=$AI$7:$AI$2085)*(AO513=$AO$7:$AO$2085)*(AP513=$AP$7:$AP$2085)*(ROW($AE$7:$AE$2085)&lt;&gt;ROW(AE513))*((S513=0)*($S$7:$S$2085&gt;0)+(S513&gt;0)*($S$7:$S$2085=0)))&gt;0,"SALONES UNIDOS",IF(SUMPRODUCT((AE513=$AE$7:$AE$2085)*(AI513=$AI$7:$AI$2085)*((AO513&lt;$AP$7:$AP$2085)*(AP513&gt;$AO$7:$AO$2085))*(ROW($AE$7:$AE$2085)&lt;&gt;ROW(AE513)))&gt;0,"Cruzado","Sin cruce")))</f>
        <v/>
      </c>
      <c r="AS513" s="94" t="str">
        <f t="shared" si="8"/>
        <v>T21FILIALA</v>
      </c>
      <c r="AT513" s="94" t="str" cm="1">
        <f t="array" ref="AT513">IF(AS513="","",IF(SUMPRODUCT((AS513=$AS$7:$AS$2085)*(AI513=$AI$7:$AI$2085)*(AO513=$AO$7:$AO$2085)*(AP513=$AP$7:$AP$2085)*(ROW($AS$7:$AS$2085)&lt;&gt;ROW(AS513))*((S513=0)*($S$7:$S$2085&gt;0)+(S513&gt;0)*($S$7:$S$2085=0)))&gt;0,"SALONES UNIDOS",IF(SUMPRODUCT((AS513=$AS$7:$AS$2085)*(AI513=$AI$7:$AI$2085)*((AO513&lt;$AP$7:$AP$2085)*(AP513&gt;$AO$7:$AO$2085))*(ROW($AS$7:$AS$2085)&lt;&gt;ROW(AS513)))&gt;0,"Cruzado","Sin cruce")))</f>
        <v>Sin cruce</v>
      </c>
    </row>
    <row r="514" spans="3:46" ht="15.6" hidden="1" customHeight="1">
      <c r="C514" s="496" t="s">
        <v>572</v>
      </c>
      <c r="D514" s="15" t="s">
        <v>942</v>
      </c>
      <c r="E514" s="15">
        <v>20261</v>
      </c>
      <c r="F514" s="497" t="s">
        <v>38</v>
      </c>
      <c r="G514" s="497" t="s">
        <v>80</v>
      </c>
      <c r="H514" s="506" t="s">
        <v>95</v>
      </c>
      <c r="I514" s="506">
        <v>1</v>
      </c>
      <c r="J514" s="506" t="s">
        <v>41</v>
      </c>
      <c r="K514" s="497" t="s">
        <v>41</v>
      </c>
      <c r="L514" s="506" t="s">
        <v>948</v>
      </c>
      <c r="M514" s="537" t="s">
        <v>595</v>
      </c>
      <c r="N514" s="479" t="s">
        <v>586</v>
      </c>
      <c r="O514" s="479" t="s">
        <v>934</v>
      </c>
      <c r="P514" s="527" t="s">
        <v>624</v>
      </c>
      <c r="Q514" s="506">
        <v>3</v>
      </c>
      <c r="R514" s="506">
        <v>2</v>
      </c>
      <c r="S514" s="506">
        <v>5</v>
      </c>
      <c r="T514" s="506">
        <v>4</v>
      </c>
      <c r="U514" s="469"/>
      <c r="V514" s="547">
        <v>40</v>
      </c>
      <c r="W514" s="497">
        <v>70768072</v>
      </c>
      <c r="X514" s="562" t="s">
        <v>385</v>
      </c>
      <c r="Y514" s="479" t="s">
        <v>196</v>
      </c>
      <c r="Z514" s="479"/>
      <c r="AA514" s="497"/>
      <c r="AB514" s="497"/>
      <c r="AC514" s="493"/>
      <c r="AD514" s="497"/>
      <c r="AE514" s="479"/>
      <c r="AF514" s="497"/>
      <c r="AG514" s="497"/>
      <c r="AH514" s="15" t="s">
        <v>203</v>
      </c>
      <c r="AI514" s="479">
        <v>2</v>
      </c>
      <c r="AJ514" s="479">
        <v>18</v>
      </c>
      <c r="AK514" s="479">
        <v>30</v>
      </c>
      <c r="AL514" s="479">
        <v>22</v>
      </c>
      <c r="AM514" s="479">
        <v>40</v>
      </c>
      <c r="AN514" s="490">
        <f>IF(AJ514="",S514,ROUND(((((AL514/24)+(AM514/1440))-((AJ514/24)+(AK514/1440)))*1440/50),5))</f>
        <v>5</v>
      </c>
      <c r="AO514" s="491">
        <f>AJ514/24+AK514/1440</f>
        <v>0.77083333333333337</v>
      </c>
      <c r="AP514" s="491">
        <f>AL514/24+AM514/1440</f>
        <v>0.94444444444444442</v>
      </c>
      <c r="AQ514" s="23" t="str" cm="1">
        <f t="array" ref="AQ514">IF(X514="","",IF(SUMPRODUCT((X514=$X$7:$X$2085)*(AI514=$AI$7:$AI$2085)*(AO514=$AO$7:$AO$2085)*(AP514=$AP$7:$AP$2085)*(ROW($X$7:$X$2085)&lt;&gt;ROW(X514))*((S514=0)*($S$7:$S$2085&gt;0)+(S514&gt;0)*($S$7:$S$2085=0)))&gt;0,"SALONES UNIDOS",IF(SUMPRODUCT((X514=$X$7:$X$2085)*(AI514=$AI$7:$AI$2085)*((AO514&lt;$AP$7:$AP$2085)*(AP514&gt;$AO$7:$AO$2085))*(ROW($X$7:$X$2085)&lt;&gt;ROW(X514)))&gt;0,"Cruzado","Sin cruce")))</f>
        <v>Sin cruce</v>
      </c>
      <c r="AR514" s="23" t="str" cm="1">
        <f t="array" ref="AR514">IF(AE514="","",IF(SUMPRODUCT((AE514=$AE$7:$AE$2085)*(AI514=$AI$7:$AI$2085)*(AO514=$AO$7:$AO$2085)*(AP514=$AP$7:$AP$2085)*(ROW($AE$7:$AE$2085)&lt;&gt;ROW(AE514))*((S514=0)*($S$7:$S$2085&gt;0)+(S514&gt;0)*($S$7:$S$2085=0)))&gt;0,"SALONES UNIDOS",IF(SUMPRODUCT((AE514=$AE$7:$AE$2085)*(AI514=$AI$7:$AI$2085)*((AO514&lt;$AP$7:$AP$2085)*(AP514&gt;$AO$7:$AO$2085))*(ROW($AE$7:$AE$2085)&lt;&gt;ROW(AE514)))&gt;0,"Cruzado","Sin cruce")))</f>
        <v/>
      </c>
      <c r="AS514" s="94" t="str">
        <f t="shared" si="8"/>
        <v>T21FILIALA</v>
      </c>
      <c r="AT514" s="94" t="str" cm="1">
        <f t="array" ref="AT514">IF(AS514="","",IF(SUMPRODUCT((AS514=$AS$7:$AS$2085)*(AI514=$AI$7:$AI$2085)*(AO514=$AO$7:$AO$2085)*(AP514=$AP$7:$AP$2085)*(ROW($AS$7:$AS$2085)&lt;&gt;ROW(AS514))*((S514=0)*($S$7:$S$2085&gt;0)+(S514&gt;0)*($S$7:$S$2085=0)))&gt;0,"SALONES UNIDOS",IF(SUMPRODUCT((AS514=$AS$7:$AS$2085)*(AI514=$AI$7:$AI$2085)*((AO514&lt;$AP$7:$AP$2085)*(AP514&gt;$AO$7:$AO$2085))*(ROW($AS$7:$AS$2085)&lt;&gt;ROW(AS514)))&gt;0,"Cruzado","Sin cruce")))</f>
        <v>Sin cruce</v>
      </c>
    </row>
    <row r="515" spans="3:46" ht="15.6" hidden="1" customHeight="1">
      <c r="C515" s="496" t="s">
        <v>572</v>
      </c>
      <c r="D515" s="479" t="s">
        <v>573</v>
      </c>
      <c r="E515" s="479">
        <v>20261</v>
      </c>
      <c r="F515" s="503" t="s">
        <v>44</v>
      </c>
      <c r="G515" s="497" t="s">
        <v>80</v>
      </c>
      <c r="H515" s="503" t="s">
        <v>63</v>
      </c>
      <c r="I515" s="503">
        <v>1</v>
      </c>
      <c r="J515" s="503" t="s">
        <v>41</v>
      </c>
      <c r="K515" s="503" t="s">
        <v>41</v>
      </c>
      <c r="L515" s="499" t="s">
        <v>575</v>
      </c>
      <c r="M515" s="535" t="s">
        <v>576</v>
      </c>
      <c r="N515" s="15" t="s">
        <v>577</v>
      </c>
      <c r="O515" s="15" t="s">
        <v>578</v>
      </c>
      <c r="P515" s="503" t="s">
        <v>579</v>
      </c>
      <c r="Q515" s="15">
        <v>2</v>
      </c>
      <c r="R515" s="15">
        <v>0</v>
      </c>
      <c r="S515" s="479">
        <v>2</v>
      </c>
      <c r="T515" s="15">
        <v>3</v>
      </c>
      <c r="U515" s="471"/>
      <c r="V515" s="550">
        <v>33</v>
      </c>
      <c r="W515" s="497">
        <v>32111220</v>
      </c>
      <c r="X515" s="566" t="s">
        <v>254</v>
      </c>
      <c r="Y515" s="15" t="s">
        <v>579</v>
      </c>
      <c r="Z515" s="15"/>
      <c r="AA515" s="15"/>
      <c r="AB515" s="15"/>
      <c r="AC515" s="497" t="s">
        <v>949</v>
      </c>
      <c r="AD515" s="15"/>
      <c r="AE515" s="479"/>
      <c r="AF515" s="497"/>
      <c r="AG515" s="497"/>
      <c r="AH515" s="15" t="s">
        <v>582</v>
      </c>
      <c r="AI515" s="15">
        <v>1</v>
      </c>
      <c r="AJ515" s="15">
        <v>7</v>
      </c>
      <c r="AK515" s="15">
        <v>40</v>
      </c>
      <c r="AL515" s="15">
        <v>9</v>
      </c>
      <c r="AM515" s="15">
        <v>20</v>
      </c>
      <c r="AN515" s="490">
        <f>IF(AJ515="",S515,ROUND(((((AL515/24)+(AM515/1440))-((AJ515/24)+(AK515/1440)))*1440/50),5))</f>
        <v>2</v>
      </c>
      <c r="AO515" s="491">
        <f>AJ515/24+AK515/1440</f>
        <v>0.31944444444444448</v>
      </c>
      <c r="AP515" s="491">
        <f>AL515/24+AM515/1440</f>
        <v>0.3888888888888889</v>
      </c>
      <c r="AQ515" s="23" t="str" cm="1">
        <f t="array" ref="AQ515">IF(X515="","",IF(SUMPRODUCT((X515=$X$7:$X$2085)*(AI515=$AI$7:$AI$2085)*(AO515=$AO$7:$AO$2085)*(AP515=$AP$7:$AP$2085)*(ROW($X$7:$X$2085)&lt;&gt;ROW(X515))*((S515=0)*($S$7:$S$2085&gt;0)+(S515&gt;0)*($S$7:$S$2085=0)))&gt;0,"SALONES UNIDOS",IF(SUMPRODUCT((X515=$X$7:$X$2085)*(AI515=$AI$7:$AI$2085)*((AO515&lt;$AP$7:$AP$2085)*(AP515&gt;$AO$7:$AO$2085))*(ROW($X$7:$X$2085)&lt;&gt;ROW(X515)))&gt;0,"Cruzado","Sin cruce")))</f>
        <v>Sin cruce</v>
      </c>
      <c r="AR515" s="23" t="str" cm="1">
        <f t="array" ref="AR515">IF(AE515="","",IF(SUMPRODUCT((AE515=$AE$7:$AE$2085)*(AI515=$AI$7:$AI$2085)*(AO515=$AO$7:$AO$2085)*(AP515=$AP$7:$AP$2085)*(ROW($AE$7:$AE$2085)&lt;&gt;ROW(AE515))*((S515=0)*($S$7:$S$2085&gt;0)+(S515&gt;0)*($S$7:$S$2085=0)))&gt;0,"SALONES UNIDOS",IF(SUMPRODUCT((AE515=$AE$7:$AE$2085)*(AI515=$AI$7:$AI$2085)*((AO515&lt;$AP$7:$AP$2085)*(AP515&gt;$AO$7:$AO$2085))*(ROW($AE$7:$AE$2085)&lt;&gt;ROW(AE515)))&gt;0,"Cruzado","Sin cruce")))</f>
        <v/>
      </c>
      <c r="AS515" s="94" t="str">
        <f t="shared" si="8"/>
        <v>EN1HUAURAA</v>
      </c>
      <c r="AT515" s="94" t="str" cm="1">
        <f t="array" ref="AT515">IF(AS515="","",IF(SUMPRODUCT((AS515=$AS$7:$AS$2085)*(AI515=$AI$7:$AI$2085)*(AO515=$AO$7:$AO$2085)*(AP515=$AP$7:$AP$2085)*(ROW($AS$7:$AS$2085)&lt;&gt;ROW(AS515))*((S515=0)*($S$7:$S$2085&gt;0)+(S515&gt;0)*($S$7:$S$2085=0)))&gt;0,"SALONES UNIDOS",IF(SUMPRODUCT((AS515=$AS$7:$AS$2085)*(AI515=$AI$7:$AI$2085)*((AO515&lt;$AP$7:$AP$2085)*(AP515&gt;$AO$7:$AO$2085))*(ROW($AS$7:$AS$2085)&lt;&gt;ROW(AS515)))&gt;0,"Cruzado","Sin cruce")))</f>
        <v>Sin cruce</v>
      </c>
    </row>
    <row r="516" spans="3:46" ht="15.6" hidden="1" customHeight="1">
      <c r="C516" s="496" t="s">
        <v>572</v>
      </c>
      <c r="D516" s="479" t="s">
        <v>573</v>
      </c>
      <c r="E516" s="479">
        <v>20261</v>
      </c>
      <c r="F516" s="503" t="s">
        <v>44</v>
      </c>
      <c r="G516" s="497" t="s">
        <v>80</v>
      </c>
      <c r="H516" s="503" t="s">
        <v>63</v>
      </c>
      <c r="I516" s="503">
        <v>1</v>
      </c>
      <c r="J516" s="503" t="s">
        <v>574</v>
      </c>
      <c r="K516" s="503" t="s">
        <v>41</v>
      </c>
      <c r="L516" s="499" t="s">
        <v>575</v>
      </c>
      <c r="M516" s="535" t="s">
        <v>576</v>
      </c>
      <c r="N516" s="15" t="s">
        <v>577</v>
      </c>
      <c r="O516" s="15" t="s">
        <v>578</v>
      </c>
      <c r="P516" s="503" t="s">
        <v>579</v>
      </c>
      <c r="Q516" s="15">
        <v>0</v>
      </c>
      <c r="R516" s="15">
        <v>2</v>
      </c>
      <c r="S516" s="479">
        <v>2</v>
      </c>
      <c r="T516" s="15">
        <v>3</v>
      </c>
      <c r="U516" s="471"/>
      <c r="V516" s="550">
        <v>17</v>
      </c>
      <c r="W516" s="497">
        <v>32111220</v>
      </c>
      <c r="X516" s="566" t="s">
        <v>254</v>
      </c>
      <c r="Y516" s="15" t="s">
        <v>579</v>
      </c>
      <c r="Z516" s="15"/>
      <c r="AA516" s="15"/>
      <c r="AB516" s="15"/>
      <c r="AC516" s="493"/>
      <c r="AD516" s="15"/>
      <c r="AE516" s="479" t="s">
        <v>950</v>
      </c>
      <c r="AF516" s="497"/>
      <c r="AG516" s="497"/>
      <c r="AH516" s="15" t="s">
        <v>100</v>
      </c>
      <c r="AI516" s="15">
        <v>1</v>
      </c>
      <c r="AJ516" s="15">
        <v>9</v>
      </c>
      <c r="AK516" s="15">
        <v>20</v>
      </c>
      <c r="AL516" s="15">
        <v>11</v>
      </c>
      <c r="AM516" s="15">
        <v>0</v>
      </c>
      <c r="AN516" s="490">
        <f>IF(AJ516="",S516,ROUND(((((AL516/24)+(AM516/1440))-((AJ516/24)+(AK516/1440)))*1440/50),5))</f>
        <v>2</v>
      </c>
      <c r="AO516" s="491">
        <f>AJ516/24+AK516/1440</f>
        <v>0.3888888888888889</v>
      </c>
      <c r="AP516" s="491">
        <f>AL516/24+AM516/1440</f>
        <v>0.45833333333333331</v>
      </c>
      <c r="AQ516" s="23" t="str" cm="1">
        <f t="array" ref="AQ516">IF(X516="","",IF(SUMPRODUCT((X516=$X$7:$X$2085)*(AI516=$AI$7:$AI$2085)*(AO516=$AO$7:$AO$2085)*(AP516=$AP$7:$AP$2085)*(ROW($X$7:$X$2085)&lt;&gt;ROW(X516))*((S516=0)*($S$7:$S$2085&gt;0)+(S516&gt;0)*($S$7:$S$2085=0)))&gt;0,"SALONES UNIDOS",IF(SUMPRODUCT((X516=$X$7:$X$2085)*(AI516=$AI$7:$AI$2085)*((AO516&lt;$AP$7:$AP$2085)*(AP516&gt;$AO$7:$AO$2085))*(ROW($X$7:$X$2085)&lt;&gt;ROW(X516)))&gt;0,"Cruzado","Sin cruce")))</f>
        <v>Sin cruce</v>
      </c>
      <c r="AR516" s="23" t="str" cm="1">
        <f t="array" ref="AR516">IF(AE516="","",IF(SUMPRODUCT((AE516=$AE$7:$AE$2085)*(AI516=$AI$7:$AI$2085)*(AO516=$AO$7:$AO$2085)*(AP516=$AP$7:$AP$2085)*(ROW($AE$7:$AE$2085)&lt;&gt;ROW(AE516))*((S516=0)*($S$7:$S$2085&gt;0)+(S516&gt;0)*($S$7:$S$2085=0)))&gt;0,"SALONES UNIDOS",IF(SUMPRODUCT((AE516=$AE$7:$AE$2085)*(AI516=$AI$7:$AI$2085)*((AO516&lt;$AP$7:$AP$2085)*(AP516&gt;$AO$7:$AO$2085))*(ROW($AE$7:$AE$2085)&lt;&gt;ROW(AE516)))&gt;0,"Cruzado","Sin cruce")))</f>
        <v>Cruzado</v>
      </c>
      <c r="AS516" s="94" t="str">
        <f t="shared" si="8"/>
        <v>EN1HUAURAA</v>
      </c>
      <c r="AT516" s="94" t="str" cm="1">
        <f t="array" ref="AT516">IF(AS516="","",IF(SUMPRODUCT((AS516=$AS$7:$AS$2085)*(AI516=$AI$7:$AI$2085)*(AO516=$AO$7:$AO$2085)*(AP516=$AP$7:$AP$2085)*(ROW($AS$7:$AS$2085)&lt;&gt;ROW(AS516))*((S516=0)*($S$7:$S$2085&gt;0)+(S516&gt;0)*($S$7:$S$2085=0)))&gt;0,"SALONES UNIDOS",IF(SUMPRODUCT((AS516=$AS$7:$AS$2085)*(AI516=$AI$7:$AI$2085)*((AO516&lt;$AP$7:$AP$2085)*(AP516&gt;$AO$7:$AO$2085))*(ROW($AS$7:$AS$2085)&lt;&gt;ROW(AS516)))&gt;0,"Cruzado","Sin cruce")))</f>
        <v>Sin cruce</v>
      </c>
    </row>
    <row r="517" spans="3:46" ht="15.6" hidden="1" customHeight="1">
      <c r="C517" s="496" t="s">
        <v>572</v>
      </c>
      <c r="D517" s="479" t="s">
        <v>573</v>
      </c>
      <c r="E517" s="479">
        <v>20261</v>
      </c>
      <c r="F517" s="503" t="s">
        <v>44</v>
      </c>
      <c r="G517" s="497" t="s">
        <v>80</v>
      </c>
      <c r="H517" s="503" t="s">
        <v>63</v>
      </c>
      <c r="I517" s="503">
        <v>1</v>
      </c>
      <c r="J517" s="503" t="s">
        <v>583</v>
      </c>
      <c r="K517" s="503" t="s">
        <v>41</v>
      </c>
      <c r="L517" s="499" t="s">
        <v>575</v>
      </c>
      <c r="M517" s="535" t="s">
        <v>576</v>
      </c>
      <c r="N517" s="15" t="s">
        <v>577</v>
      </c>
      <c r="O517" s="15" t="s">
        <v>578</v>
      </c>
      <c r="P517" s="503" t="s">
        <v>579</v>
      </c>
      <c r="Q517" s="15">
        <v>0</v>
      </c>
      <c r="R517" s="15">
        <v>2</v>
      </c>
      <c r="S517" s="479">
        <v>2</v>
      </c>
      <c r="T517" s="15">
        <v>3</v>
      </c>
      <c r="U517" s="471"/>
      <c r="V517" s="550">
        <v>16</v>
      </c>
      <c r="W517" s="497">
        <v>32111220</v>
      </c>
      <c r="X517" s="566" t="s">
        <v>254</v>
      </c>
      <c r="Y517" s="15" t="s">
        <v>579</v>
      </c>
      <c r="Z517" s="15"/>
      <c r="AA517" s="15"/>
      <c r="AB517" s="15"/>
      <c r="AC517" s="493"/>
      <c r="AD517" s="15"/>
      <c r="AE517" s="479" t="s">
        <v>950</v>
      </c>
      <c r="AF517" s="497"/>
      <c r="AG517" s="497"/>
      <c r="AH517" s="15" t="s">
        <v>100</v>
      </c>
      <c r="AI517" s="15">
        <v>1</v>
      </c>
      <c r="AJ517" s="15">
        <v>11</v>
      </c>
      <c r="AK517" s="15">
        <v>0</v>
      </c>
      <c r="AL517" s="15">
        <v>12</v>
      </c>
      <c r="AM517" s="15">
        <v>40</v>
      </c>
      <c r="AN517" s="490">
        <f>IF(AJ517="",S517,ROUND(((((AL517/24)+(AM517/1440))-((AJ517/24)+(AK517/1440)))*1440/50),5))</f>
        <v>2</v>
      </c>
      <c r="AO517" s="491">
        <f>AJ517/24+AK517/1440</f>
        <v>0.45833333333333331</v>
      </c>
      <c r="AP517" s="491">
        <f>AL517/24+AM517/1440</f>
        <v>0.52777777777777779</v>
      </c>
      <c r="AQ517" s="23" t="str" cm="1">
        <f t="array" ref="AQ517">IF(X517="","",IF(SUMPRODUCT((X517=$X$7:$X$2085)*(AI517=$AI$7:$AI$2085)*(AO517=$AO$7:$AO$2085)*(AP517=$AP$7:$AP$2085)*(ROW($X$7:$X$2085)&lt;&gt;ROW(X517))*((S517=0)*($S$7:$S$2085&gt;0)+(S517&gt;0)*($S$7:$S$2085=0)))&gt;0,"SALONES UNIDOS",IF(SUMPRODUCT((X517=$X$7:$X$2085)*(AI517=$AI$7:$AI$2085)*((AO517&lt;$AP$7:$AP$2085)*(AP517&gt;$AO$7:$AO$2085))*(ROW($X$7:$X$2085)&lt;&gt;ROW(X517)))&gt;0,"Cruzado","Sin cruce")))</f>
        <v>Sin cruce</v>
      </c>
      <c r="AR517" s="23" t="str" cm="1">
        <f t="array" ref="AR517">IF(AE517="","",IF(SUMPRODUCT((AE517=$AE$7:$AE$2085)*(AI517=$AI$7:$AI$2085)*(AO517=$AO$7:$AO$2085)*(AP517=$AP$7:$AP$2085)*(ROW($AE$7:$AE$2085)&lt;&gt;ROW(AE517))*((S517=0)*($S$7:$S$2085&gt;0)+(S517&gt;0)*($S$7:$S$2085=0)))&gt;0,"SALONES UNIDOS",IF(SUMPRODUCT((AE517=$AE$7:$AE$2085)*(AI517=$AI$7:$AI$2085)*((AO517&lt;$AP$7:$AP$2085)*(AP517&gt;$AO$7:$AO$2085))*(ROW($AE$7:$AE$2085)&lt;&gt;ROW(AE517)))&gt;0,"Cruzado","Sin cruce")))</f>
        <v>Cruzado</v>
      </c>
      <c r="AS517" s="94" t="str">
        <f t="shared" si="8"/>
        <v>EN1HUAURAA</v>
      </c>
      <c r="AT517" s="94" t="str" cm="1">
        <f t="array" ref="AT517">IF(AS517="","",IF(SUMPRODUCT((AS517=$AS$7:$AS$2085)*(AI517=$AI$7:$AI$2085)*(AO517=$AO$7:$AO$2085)*(AP517=$AP$7:$AP$2085)*(ROW($AS$7:$AS$2085)&lt;&gt;ROW(AS517))*((S517=0)*($S$7:$S$2085&gt;0)+(S517&gt;0)*($S$7:$S$2085=0)))&gt;0,"SALONES UNIDOS",IF(SUMPRODUCT((AS517=$AS$7:$AS$2085)*(AI517=$AI$7:$AI$2085)*((AO517&lt;$AP$7:$AP$2085)*(AP517&gt;$AO$7:$AO$2085))*(ROW($AS$7:$AS$2085)&lt;&gt;ROW(AS517)))&gt;0,"Cruzado","Sin cruce")))</f>
        <v>Sin cruce</v>
      </c>
    </row>
    <row r="518" spans="3:46" ht="15.6" hidden="1" customHeight="1">
      <c r="C518" s="496" t="s">
        <v>572</v>
      </c>
      <c r="D518" s="479" t="s">
        <v>573</v>
      </c>
      <c r="E518" s="479">
        <v>20261</v>
      </c>
      <c r="F518" s="503" t="s">
        <v>44</v>
      </c>
      <c r="G518" s="497" t="s">
        <v>80</v>
      </c>
      <c r="H518" s="503" t="s">
        <v>63</v>
      </c>
      <c r="I518" s="503">
        <v>1</v>
      </c>
      <c r="J518" s="503" t="s">
        <v>41</v>
      </c>
      <c r="K518" s="503" t="s">
        <v>41</v>
      </c>
      <c r="L518" s="499" t="s">
        <v>584</v>
      </c>
      <c r="M518" s="535" t="s">
        <v>585</v>
      </c>
      <c r="N518" s="15" t="s">
        <v>586</v>
      </c>
      <c r="O518" s="15" t="s">
        <v>578</v>
      </c>
      <c r="P518" s="503" t="s">
        <v>579</v>
      </c>
      <c r="Q518" s="15">
        <v>2</v>
      </c>
      <c r="R518" s="15">
        <v>0</v>
      </c>
      <c r="S518" s="479">
        <v>2</v>
      </c>
      <c r="T518" s="15">
        <v>3</v>
      </c>
      <c r="U518" s="471"/>
      <c r="V518" s="550">
        <v>33</v>
      </c>
      <c r="W518" s="497">
        <v>44081226</v>
      </c>
      <c r="X518" s="566" t="s">
        <v>495</v>
      </c>
      <c r="Y518" s="15" t="s">
        <v>579</v>
      </c>
      <c r="Z518" s="15"/>
      <c r="AA518" s="15"/>
      <c r="AB518" s="15"/>
      <c r="AC518" s="497" t="s">
        <v>949</v>
      </c>
      <c r="AD518" s="15"/>
      <c r="AE518" s="479"/>
      <c r="AF518" s="497"/>
      <c r="AG518" s="497"/>
      <c r="AH518" s="15" t="s">
        <v>582</v>
      </c>
      <c r="AI518" s="15">
        <v>2</v>
      </c>
      <c r="AJ518" s="15">
        <v>7</v>
      </c>
      <c r="AK518" s="15">
        <v>40</v>
      </c>
      <c r="AL518" s="15">
        <v>9</v>
      </c>
      <c r="AM518" s="15">
        <v>20</v>
      </c>
      <c r="AN518" s="490">
        <f>IF(AJ518="",S518,ROUND(((((AL518/24)+(AM518/1440))-((AJ518/24)+(AK518/1440)))*1440/50),5))</f>
        <v>2</v>
      </c>
      <c r="AO518" s="491">
        <f>AJ518/24+AK518/1440</f>
        <v>0.31944444444444448</v>
      </c>
      <c r="AP518" s="491">
        <f>AL518/24+AM518/1440</f>
        <v>0.3888888888888889</v>
      </c>
      <c r="AQ518" s="23" t="str" cm="1">
        <f t="array" ref="AQ518">IF(X518="","",IF(SUMPRODUCT((X518=$X$7:$X$2085)*(AI518=$AI$7:$AI$2085)*(AO518=$AO$7:$AO$2085)*(AP518=$AP$7:$AP$2085)*(ROW($X$7:$X$2085)&lt;&gt;ROW(X518))*((S518=0)*($S$7:$S$2085&gt;0)+(S518&gt;0)*($S$7:$S$2085=0)))&gt;0,"SALONES UNIDOS",IF(SUMPRODUCT((X518=$X$7:$X$2085)*(AI518=$AI$7:$AI$2085)*((AO518&lt;$AP$7:$AP$2085)*(AP518&gt;$AO$7:$AO$2085))*(ROW($X$7:$X$2085)&lt;&gt;ROW(X518)))&gt;0,"Cruzado","Sin cruce")))</f>
        <v>Sin cruce</v>
      </c>
      <c r="AR518" s="23" t="str" cm="1">
        <f t="array" ref="AR518">IF(AE518="","",IF(SUMPRODUCT((AE518=$AE$7:$AE$2085)*(AI518=$AI$7:$AI$2085)*(AO518=$AO$7:$AO$2085)*(AP518=$AP$7:$AP$2085)*(ROW($AE$7:$AE$2085)&lt;&gt;ROW(AE518))*((S518=0)*($S$7:$S$2085&gt;0)+(S518&gt;0)*($S$7:$S$2085=0)))&gt;0,"SALONES UNIDOS",IF(SUMPRODUCT((AE518=$AE$7:$AE$2085)*(AI518=$AI$7:$AI$2085)*((AO518&lt;$AP$7:$AP$2085)*(AP518&gt;$AO$7:$AO$2085))*(ROW($AE$7:$AE$2085)&lt;&gt;ROW(AE518)))&gt;0,"Cruzado","Sin cruce")))</f>
        <v/>
      </c>
      <c r="AS518" s="94" t="str">
        <f t="shared" si="8"/>
        <v>EN1HUAURAA</v>
      </c>
      <c r="AT518" s="94" t="str" cm="1">
        <f t="array" ref="AT518">IF(AS518="","",IF(SUMPRODUCT((AS518=$AS$7:$AS$2085)*(AI518=$AI$7:$AI$2085)*(AO518=$AO$7:$AO$2085)*(AP518=$AP$7:$AP$2085)*(ROW($AS$7:$AS$2085)&lt;&gt;ROW(AS518))*((S518=0)*($S$7:$S$2085&gt;0)+(S518&gt;0)*($S$7:$S$2085=0)))&gt;0,"SALONES UNIDOS",IF(SUMPRODUCT((AS518=$AS$7:$AS$2085)*(AI518=$AI$7:$AI$2085)*((AO518&lt;$AP$7:$AP$2085)*(AP518&gt;$AO$7:$AO$2085))*(ROW($AS$7:$AS$2085)&lt;&gt;ROW(AS518)))&gt;0,"Cruzado","Sin cruce")))</f>
        <v>Sin cruce</v>
      </c>
    </row>
    <row r="519" spans="3:46" ht="15.6" hidden="1" customHeight="1">
      <c r="C519" s="496" t="s">
        <v>572</v>
      </c>
      <c r="D519" s="479" t="s">
        <v>573</v>
      </c>
      <c r="E519" s="479">
        <v>20261</v>
      </c>
      <c r="F519" s="503" t="s">
        <v>44</v>
      </c>
      <c r="G519" s="497" t="s">
        <v>80</v>
      </c>
      <c r="H519" s="503" t="s">
        <v>63</v>
      </c>
      <c r="I519" s="503">
        <v>1</v>
      </c>
      <c r="J519" s="503" t="s">
        <v>41</v>
      </c>
      <c r="K519" s="503" t="s">
        <v>41</v>
      </c>
      <c r="L519" s="499" t="s">
        <v>584</v>
      </c>
      <c r="M519" s="535" t="s">
        <v>585</v>
      </c>
      <c r="N519" s="15" t="s">
        <v>586</v>
      </c>
      <c r="O519" s="15" t="s">
        <v>578</v>
      </c>
      <c r="P519" s="503" t="s">
        <v>579</v>
      </c>
      <c r="Q519" s="15">
        <v>0</v>
      </c>
      <c r="R519" s="15">
        <v>2</v>
      </c>
      <c r="S519" s="479">
        <v>2</v>
      </c>
      <c r="T519" s="15">
        <v>3</v>
      </c>
      <c r="U519" s="471"/>
      <c r="V519" s="550">
        <v>33</v>
      </c>
      <c r="W519" s="497">
        <v>44081226</v>
      </c>
      <c r="X519" s="566" t="s">
        <v>495</v>
      </c>
      <c r="Y519" s="15" t="s">
        <v>579</v>
      </c>
      <c r="Z519" s="15"/>
      <c r="AA519" s="15"/>
      <c r="AB519" s="15"/>
      <c r="AC519" s="497" t="s">
        <v>949</v>
      </c>
      <c r="AD519" s="15"/>
      <c r="AE519" s="479"/>
      <c r="AF519" s="497"/>
      <c r="AG519" s="497"/>
      <c r="AH519" s="15" t="s">
        <v>100</v>
      </c>
      <c r="AI519" s="15">
        <v>2</v>
      </c>
      <c r="AJ519" s="15">
        <v>9</v>
      </c>
      <c r="AK519" s="15">
        <v>20</v>
      </c>
      <c r="AL519" s="15">
        <v>11</v>
      </c>
      <c r="AM519" s="15">
        <v>0</v>
      </c>
      <c r="AN519" s="490">
        <f>IF(AJ519="",S519,ROUND(((((AL519/24)+(AM519/1440))-((AJ519/24)+(AK519/1440)))*1440/50),5))</f>
        <v>2</v>
      </c>
      <c r="AO519" s="491">
        <f>AJ519/24+AK519/1440</f>
        <v>0.3888888888888889</v>
      </c>
      <c r="AP519" s="491">
        <f>AL519/24+AM519/1440</f>
        <v>0.45833333333333331</v>
      </c>
      <c r="AQ519" s="23" t="str" cm="1">
        <f t="array" ref="AQ519">IF(X519="","",IF(SUMPRODUCT((X519=$X$7:$X$2085)*(AI519=$AI$7:$AI$2085)*(AO519=$AO$7:$AO$2085)*(AP519=$AP$7:$AP$2085)*(ROW($X$7:$X$2085)&lt;&gt;ROW(X519))*((S519=0)*($S$7:$S$2085&gt;0)+(S519&gt;0)*($S$7:$S$2085=0)))&gt;0,"SALONES UNIDOS",IF(SUMPRODUCT((X519=$X$7:$X$2085)*(AI519=$AI$7:$AI$2085)*((AO519&lt;$AP$7:$AP$2085)*(AP519&gt;$AO$7:$AO$2085))*(ROW($X$7:$X$2085)&lt;&gt;ROW(X519)))&gt;0,"Cruzado","Sin cruce")))</f>
        <v>Sin cruce</v>
      </c>
      <c r="AR519" s="23" t="str" cm="1">
        <f t="array" ref="AR519">IF(AE519="","",IF(SUMPRODUCT((AE519=$AE$7:$AE$2085)*(AI519=$AI$7:$AI$2085)*(AO519=$AO$7:$AO$2085)*(AP519=$AP$7:$AP$2085)*(ROW($AE$7:$AE$2085)&lt;&gt;ROW(AE519))*((S519=0)*($S$7:$S$2085&gt;0)+(S519&gt;0)*($S$7:$S$2085=0)))&gt;0,"SALONES UNIDOS",IF(SUMPRODUCT((AE519=$AE$7:$AE$2085)*(AI519=$AI$7:$AI$2085)*((AO519&lt;$AP$7:$AP$2085)*(AP519&gt;$AO$7:$AO$2085))*(ROW($AE$7:$AE$2085)&lt;&gt;ROW(AE519)))&gt;0,"Cruzado","Sin cruce")))</f>
        <v/>
      </c>
      <c r="AS519" s="94" t="str">
        <f t="shared" si="8"/>
        <v>EN1HUAURAA</v>
      </c>
      <c r="AT519" s="94" t="str" cm="1">
        <f t="array" ref="AT519">IF(AS519="","",IF(SUMPRODUCT((AS519=$AS$7:$AS$2085)*(AI519=$AI$7:$AI$2085)*(AO519=$AO$7:$AO$2085)*(AP519=$AP$7:$AP$2085)*(ROW($AS$7:$AS$2085)&lt;&gt;ROW(AS519))*((S519=0)*($S$7:$S$2085&gt;0)+(S519&gt;0)*($S$7:$S$2085=0)))&gt;0,"SALONES UNIDOS",IF(SUMPRODUCT((AS519=$AS$7:$AS$2085)*(AI519=$AI$7:$AI$2085)*((AO519&lt;$AP$7:$AP$2085)*(AP519&gt;$AO$7:$AO$2085))*(ROW($AS$7:$AS$2085)&lt;&gt;ROW(AS519)))&gt;0,"Cruzado","Sin cruce")))</f>
        <v>Sin cruce</v>
      </c>
    </row>
    <row r="520" spans="3:46" ht="15.6" hidden="1" customHeight="1">
      <c r="C520" s="496" t="s">
        <v>572</v>
      </c>
      <c r="D520" s="479" t="s">
        <v>573</v>
      </c>
      <c r="E520" s="479">
        <v>20261</v>
      </c>
      <c r="F520" s="503" t="s">
        <v>44</v>
      </c>
      <c r="G520" s="497" t="s">
        <v>80</v>
      </c>
      <c r="H520" s="503" t="s">
        <v>63</v>
      </c>
      <c r="I520" s="503">
        <v>1</v>
      </c>
      <c r="J520" s="503" t="s">
        <v>41</v>
      </c>
      <c r="K520" s="503" t="s">
        <v>41</v>
      </c>
      <c r="L520" s="499" t="s">
        <v>587</v>
      </c>
      <c r="M520" s="535" t="s">
        <v>588</v>
      </c>
      <c r="N520" s="15" t="s">
        <v>577</v>
      </c>
      <c r="O520" s="15" t="s">
        <v>578</v>
      </c>
      <c r="P520" s="503" t="s">
        <v>579</v>
      </c>
      <c r="Q520" s="15">
        <v>2</v>
      </c>
      <c r="R520" s="15">
        <v>0</v>
      </c>
      <c r="S520" s="479">
        <v>2</v>
      </c>
      <c r="T520" s="15">
        <v>3</v>
      </c>
      <c r="U520" s="471"/>
      <c r="V520" s="550">
        <v>33</v>
      </c>
      <c r="W520" s="497">
        <v>15738929</v>
      </c>
      <c r="X520" s="566" t="s">
        <v>223</v>
      </c>
      <c r="Y520" s="15" t="s">
        <v>579</v>
      </c>
      <c r="Z520" s="15"/>
      <c r="AA520" s="15"/>
      <c r="AB520" s="15"/>
      <c r="AC520" s="497" t="s">
        <v>949</v>
      </c>
      <c r="AD520" s="15"/>
      <c r="AE520" s="479"/>
      <c r="AF520" s="497"/>
      <c r="AG520" s="497"/>
      <c r="AH520" s="15" t="s">
        <v>582</v>
      </c>
      <c r="AI520" s="15">
        <v>4</v>
      </c>
      <c r="AJ520" s="15">
        <v>11</v>
      </c>
      <c r="AK520" s="15">
        <v>50</v>
      </c>
      <c r="AL520" s="15">
        <v>13</v>
      </c>
      <c r="AM520" s="15">
        <v>30</v>
      </c>
      <c r="AN520" s="490">
        <f>IF(AJ520="",S520,ROUND(((((AL520/24)+(AM520/1440))-((AJ520/24)+(AK520/1440)))*1440/50),5))</f>
        <v>2</v>
      </c>
      <c r="AO520" s="491">
        <f>AJ520/24+AK520/1440</f>
        <v>0.49305555555555552</v>
      </c>
      <c r="AP520" s="491">
        <f>AL520/24+AM520/1440</f>
        <v>0.5625</v>
      </c>
      <c r="AQ520" s="23" t="str" cm="1">
        <f t="array" ref="AQ520">IF(X520="","",IF(SUMPRODUCT((X520=$X$7:$X$2085)*(AI520=$AI$7:$AI$2085)*(AO520=$AO$7:$AO$2085)*(AP520=$AP$7:$AP$2085)*(ROW($X$7:$X$2085)&lt;&gt;ROW(X520))*((S520=0)*($S$7:$S$2085&gt;0)+(S520&gt;0)*($S$7:$S$2085=0)))&gt;0,"SALONES UNIDOS",IF(SUMPRODUCT((X520=$X$7:$X$2085)*(AI520=$AI$7:$AI$2085)*((AO520&lt;$AP$7:$AP$2085)*(AP520&gt;$AO$7:$AO$2085))*(ROW($X$7:$X$2085)&lt;&gt;ROW(X520)))&gt;0,"Cruzado","Sin cruce")))</f>
        <v>Sin cruce</v>
      </c>
      <c r="AR520" s="23" t="str" cm="1">
        <f t="array" ref="AR520">IF(AE520="","",IF(SUMPRODUCT((AE520=$AE$7:$AE$2085)*(AI520=$AI$7:$AI$2085)*(AO520=$AO$7:$AO$2085)*(AP520=$AP$7:$AP$2085)*(ROW($AE$7:$AE$2085)&lt;&gt;ROW(AE520))*((S520=0)*($S$7:$S$2085&gt;0)+(S520&gt;0)*($S$7:$S$2085=0)))&gt;0,"SALONES UNIDOS",IF(SUMPRODUCT((AE520=$AE$7:$AE$2085)*(AI520=$AI$7:$AI$2085)*((AO520&lt;$AP$7:$AP$2085)*(AP520&gt;$AO$7:$AO$2085))*(ROW($AE$7:$AE$2085)&lt;&gt;ROW(AE520)))&gt;0,"Cruzado","Sin cruce")))</f>
        <v/>
      </c>
      <c r="AS520" s="94" t="str">
        <f t="shared" si="8"/>
        <v>EN1HUAURAA</v>
      </c>
      <c r="AT520" s="94" t="str" cm="1">
        <f t="array" ref="AT520">IF(AS520="","",IF(SUMPRODUCT((AS520=$AS$7:$AS$2085)*(AI520=$AI$7:$AI$2085)*(AO520=$AO$7:$AO$2085)*(AP520=$AP$7:$AP$2085)*(ROW($AS$7:$AS$2085)&lt;&gt;ROW(AS520))*((S520=0)*($S$7:$S$2085&gt;0)+(S520&gt;0)*($S$7:$S$2085=0)))&gt;0,"SALONES UNIDOS",IF(SUMPRODUCT((AS520=$AS$7:$AS$2085)*(AI520=$AI$7:$AI$2085)*((AO520&lt;$AP$7:$AP$2085)*(AP520&gt;$AO$7:$AO$2085))*(ROW($AS$7:$AS$2085)&lt;&gt;ROW(AS520)))&gt;0,"Cruzado","Sin cruce")))</f>
        <v>Sin cruce</v>
      </c>
    </row>
    <row r="521" spans="3:46" ht="15.6" hidden="1" customHeight="1">
      <c r="C521" s="496" t="s">
        <v>572</v>
      </c>
      <c r="D521" s="479" t="s">
        <v>573</v>
      </c>
      <c r="E521" s="479">
        <v>20261</v>
      </c>
      <c r="F521" s="503" t="s">
        <v>44</v>
      </c>
      <c r="G521" s="497" t="s">
        <v>80</v>
      </c>
      <c r="H521" s="503" t="s">
        <v>63</v>
      </c>
      <c r="I521" s="503">
        <v>1</v>
      </c>
      <c r="J521" s="503" t="s">
        <v>41</v>
      </c>
      <c r="K521" s="503" t="s">
        <v>41</v>
      </c>
      <c r="L521" s="499" t="s">
        <v>587</v>
      </c>
      <c r="M521" s="535" t="s">
        <v>588</v>
      </c>
      <c r="N521" s="15" t="s">
        <v>577</v>
      </c>
      <c r="O521" s="15" t="s">
        <v>578</v>
      </c>
      <c r="P521" s="503" t="s">
        <v>579</v>
      </c>
      <c r="Q521" s="15">
        <v>0</v>
      </c>
      <c r="R521" s="15">
        <v>2</v>
      </c>
      <c r="S521" s="479">
        <v>2</v>
      </c>
      <c r="T521" s="15">
        <v>3</v>
      </c>
      <c r="U521" s="471"/>
      <c r="V521" s="550">
        <v>33</v>
      </c>
      <c r="W521" s="497">
        <v>15738929</v>
      </c>
      <c r="X521" s="566" t="s">
        <v>223</v>
      </c>
      <c r="Y521" s="15" t="s">
        <v>579</v>
      </c>
      <c r="Z521" s="15"/>
      <c r="AA521" s="15"/>
      <c r="AB521" s="15"/>
      <c r="AC521" s="497" t="s">
        <v>949</v>
      </c>
      <c r="AD521" s="15"/>
      <c r="AE521" s="479"/>
      <c r="AF521" s="497"/>
      <c r="AG521" s="497"/>
      <c r="AH521" s="15" t="s">
        <v>100</v>
      </c>
      <c r="AI521" s="15">
        <v>4</v>
      </c>
      <c r="AJ521" s="15">
        <v>14</v>
      </c>
      <c r="AK521" s="15">
        <v>20</v>
      </c>
      <c r="AL521" s="15">
        <v>16</v>
      </c>
      <c r="AM521" s="15">
        <v>0</v>
      </c>
      <c r="AN521" s="490">
        <f>IF(AJ521="",S521,ROUND(((((AL521/24)+(AM521/1440))-((AJ521/24)+(AK521/1440)))*1440/50),5))</f>
        <v>2</v>
      </c>
      <c r="AO521" s="491">
        <f>AJ521/24+AK521/1440</f>
        <v>0.59722222222222221</v>
      </c>
      <c r="AP521" s="491">
        <f>AL521/24+AM521/1440</f>
        <v>0.66666666666666663</v>
      </c>
      <c r="AQ521" s="23" t="str" cm="1">
        <f t="array" ref="AQ521">IF(X521="","",IF(SUMPRODUCT((X521=$X$7:$X$2085)*(AI521=$AI$7:$AI$2085)*(AO521=$AO$7:$AO$2085)*(AP521=$AP$7:$AP$2085)*(ROW($X$7:$X$2085)&lt;&gt;ROW(X521))*((S521=0)*($S$7:$S$2085&gt;0)+(S521&gt;0)*($S$7:$S$2085=0)))&gt;0,"SALONES UNIDOS",IF(SUMPRODUCT((X521=$X$7:$X$2085)*(AI521=$AI$7:$AI$2085)*((AO521&lt;$AP$7:$AP$2085)*(AP521&gt;$AO$7:$AO$2085))*(ROW($X$7:$X$2085)&lt;&gt;ROW(X521)))&gt;0,"Cruzado","Sin cruce")))</f>
        <v>Sin cruce</v>
      </c>
      <c r="AR521" s="23" t="str" cm="1">
        <f t="array" ref="AR521">IF(AE521="","",IF(SUMPRODUCT((AE521=$AE$7:$AE$2085)*(AI521=$AI$7:$AI$2085)*(AO521=$AO$7:$AO$2085)*(AP521=$AP$7:$AP$2085)*(ROW($AE$7:$AE$2085)&lt;&gt;ROW(AE521))*((S521=0)*($S$7:$S$2085&gt;0)+(S521&gt;0)*($S$7:$S$2085=0)))&gt;0,"SALONES UNIDOS",IF(SUMPRODUCT((AE521=$AE$7:$AE$2085)*(AI521=$AI$7:$AI$2085)*((AO521&lt;$AP$7:$AP$2085)*(AP521&gt;$AO$7:$AO$2085))*(ROW($AE$7:$AE$2085)&lt;&gt;ROW(AE521)))&gt;0,"Cruzado","Sin cruce")))</f>
        <v/>
      </c>
      <c r="AS521" s="94" t="str">
        <f t="shared" ref="AS521:AS584" si="9">TRIM(CONCATENATE(H521,I521,F521,K521))</f>
        <v>EN1HUAURAA</v>
      </c>
      <c r="AT521" s="94" t="str" cm="1">
        <f t="array" ref="AT521">IF(AS521="","",IF(SUMPRODUCT((AS521=$AS$7:$AS$2085)*(AI521=$AI$7:$AI$2085)*(AO521=$AO$7:$AO$2085)*(AP521=$AP$7:$AP$2085)*(ROW($AS$7:$AS$2085)&lt;&gt;ROW(AS521))*((S521=0)*($S$7:$S$2085&gt;0)+(S521&gt;0)*($S$7:$S$2085=0)))&gt;0,"SALONES UNIDOS",IF(SUMPRODUCT((AS521=$AS$7:$AS$2085)*(AI521=$AI$7:$AI$2085)*((AO521&lt;$AP$7:$AP$2085)*(AP521&gt;$AO$7:$AO$2085))*(ROW($AS$7:$AS$2085)&lt;&gt;ROW(AS521)))&gt;0,"Cruzado","Sin cruce")))</f>
        <v>Sin cruce</v>
      </c>
    </row>
    <row r="522" spans="3:46" ht="15.6" hidden="1" customHeight="1">
      <c r="C522" s="496" t="s">
        <v>572</v>
      </c>
      <c r="D522" s="479" t="s">
        <v>573</v>
      </c>
      <c r="E522" s="479">
        <v>20261</v>
      </c>
      <c r="F522" s="503" t="s">
        <v>44</v>
      </c>
      <c r="G522" s="497" t="s">
        <v>80</v>
      </c>
      <c r="H522" s="503" t="s">
        <v>63</v>
      </c>
      <c r="I522" s="503">
        <v>1</v>
      </c>
      <c r="J522" s="503" t="s">
        <v>41</v>
      </c>
      <c r="K522" s="503" t="s">
        <v>41</v>
      </c>
      <c r="L522" s="499" t="s">
        <v>590</v>
      </c>
      <c r="M522" s="535" t="s">
        <v>591</v>
      </c>
      <c r="N522" s="15" t="s">
        <v>586</v>
      </c>
      <c r="O522" s="15" t="s">
        <v>578</v>
      </c>
      <c r="P522" s="503" t="s">
        <v>579</v>
      </c>
      <c r="Q522" s="15">
        <v>3</v>
      </c>
      <c r="R522" s="15">
        <v>0</v>
      </c>
      <c r="S522" s="479">
        <v>3</v>
      </c>
      <c r="T522" s="15">
        <v>4</v>
      </c>
      <c r="U522" s="471"/>
      <c r="V522" s="550">
        <v>33</v>
      </c>
      <c r="W522" s="643">
        <v>15863203</v>
      </c>
      <c r="X522" s="644" t="s">
        <v>364</v>
      </c>
      <c r="Y522" s="15" t="s">
        <v>579</v>
      </c>
      <c r="Z522" s="15"/>
      <c r="AA522" s="15"/>
      <c r="AB522" s="15"/>
      <c r="AC522" s="497" t="s">
        <v>949</v>
      </c>
      <c r="AD522" s="15"/>
      <c r="AE522" s="479"/>
      <c r="AF522" s="497"/>
      <c r="AG522" s="497"/>
      <c r="AH522" s="15" t="s">
        <v>582</v>
      </c>
      <c r="AI522" s="15">
        <v>1</v>
      </c>
      <c r="AJ522" s="15">
        <v>12</v>
      </c>
      <c r="AK522" s="15">
        <v>40</v>
      </c>
      <c r="AL522" s="15">
        <v>15</v>
      </c>
      <c r="AM522" s="15">
        <v>10</v>
      </c>
      <c r="AN522" s="490">
        <f>IF(AJ522="",S522,ROUND(((((AL522/24)+(AM522/1440))-((AJ522/24)+(AK522/1440)))*1440/50),5))</f>
        <v>3</v>
      </c>
      <c r="AO522" s="491">
        <f>AJ522/24+AK522/1440</f>
        <v>0.52777777777777779</v>
      </c>
      <c r="AP522" s="491">
        <f>AL522/24+AM522/1440</f>
        <v>0.63194444444444442</v>
      </c>
      <c r="AQ522" s="23" t="str" cm="1">
        <f t="array" ref="AQ522">IF(X522="","",IF(SUMPRODUCT((X522=$X$7:$X$2085)*(AI522=$AI$7:$AI$2085)*(AO522=$AO$7:$AO$2085)*(AP522=$AP$7:$AP$2085)*(ROW($X$7:$X$2085)&lt;&gt;ROW(X522))*((S522=0)*($S$7:$S$2085&gt;0)+(S522&gt;0)*($S$7:$S$2085=0)))&gt;0,"SALONES UNIDOS",IF(SUMPRODUCT((X522=$X$7:$X$2085)*(AI522=$AI$7:$AI$2085)*((AO522&lt;$AP$7:$AP$2085)*(AP522&gt;$AO$7:$AO$2085))*(ROW($X$7:$X$2085)&lt;&gt;ROW(X522)))&gt;0,"Cruzado","Sin cruce")))</f>
        <v>Sin cruce</v>
      </c>
      <c r="AR522" s="23" t="str" cm="1">
        <f t="array" ref="AR522">IF(AE522="","",IF(SUMPRODUCT((AE522=$AE$7:$AE$2085)*(AI522=$AI$7:$AI$2085)*(AO522=$AO$7:$AO$2085)*(AP522=$AP$7:$AP$2085)*(ROW($AE$7:$AE$2085)&lt;&gt;ROW(AE522))*((S522=0)*($S$7:$S$2085&gt;0)+(S522&gt;0)*($S$7:$S$2085=0)))&gt;0,"SALONES UNIDOS",IF(SUMPRODUCT((AE522=$AE$7:$AE$2085)*(AI522=$AI$7:$AI$2085)*((AO522&lt;$AP$7:$AP$2085)*(AP522&gt;$AO$7:$AO$2085))*(ROW($AE$7:$AE$2085)&lt;&gt;ROW(AE522)))&gt;0,"Cruzado","Sin cruce")))</f>
        <v/>
      </c>
      <c r="AS522" s="94" t="str">
        <f t="shared" si="9"/>
        <v>EN1HUAURAA</v>
      </c>
      <c r="AT522" s="94" t="str" cm="1">
        <f t="array" ref="AT522">IF(AS522="","",IF(SUMPRODUCT((AS522=$AS$7:$AS$2085)*(AI522=$AI$7:$AI$2085)*(AO522=$AO$7:$AO$2085)*(AP522=$AP$7:$AP$2085)*(ROW($AS$7:$AS$2085)&lt;&gt;ROW(AS522))*((S522=0)*($S$7:$S$2085&gt;0)+(S522&gt;0)*($S$7:$S$2085=0)))&gt;0,"SALONES UNIDOS",IF(SUMPRODUCT((AS522=$AS$7:$AS$2085)*(AI522=$AI$7:$AI$2085)*((AO522&lt;$AP$7:$AP$2085)*(AP522&gt;$AO$7:$AO$2085))*(ROW($AS$7:$AS$2085)&lt;&gt;ROW(AS522)))&gt;0,"Cruzado","Sin cruce")))</f>
        <v>Sin cruce</v>
      </c>
    </row>
    <row r="523" spans="3:46" ht="15.6" hidden="1" customHeight="1">
      <c r="C523" s="496" t="s">
        <v>572</v>
      </c>
      <c r="D523" s="479" t="s">
        <v>573</v>
      </c>
      <c r="E523" s="479">
        <v>20261</v>
      </c>
      <c r="F523" s="503" t="s">
        <v>44</v>
      </c>
      <c r="G523" s="497" t="s">
        <v>80</v>
      </c>
      <c r="H523" s="503" t="s">
        <v>63</v>
      </c>
      <c r="I523" s="503">
        <v>1</v>
      </c>
      <c r="J523" s="503" t="s">
        <v>41</v>
      </c>
      <c r="K523" s="503" t="s">
        <v>41</v>
      </c>
      <c r="L523" s="499" t="s">
        <v>590</v>
      </c>
      <c r="M523" s="535" t="s">
        <v>591</v>
      </c>
      <c r="N523" s="15" t="s">
        <v>586</v>
      </c>
      <c r="O523" s="15" t="s">
        <v>578</v>
      </c>
      <c r="P523" s="503" t="s">
        <v>579</v>
      </c>
      <c r="Q523" s="15">
        <v>0</v>
      </c>
      <c r="R523" s="15">
        <v>2</v>
      </c>
      <c r="S523" s="479">
        <v>2</v>
      </c>
      <c r="T523" s="15">
        <v>4</v>
      </c>
      <c r="U523" s="471"/>
      <c r="V523" s="550">
        <v>33</v>
      </c>
      <c r="W523" s="643">
        <v>15863203</v>
      </c>
      <c r="X523" s="644" t="s">
        <v>364</v>
      </c>
      <c r="Y523" s="15" t="s">
        <v>579</v>
      </c>
      <c r="Z523" s="15"/>
      <c r="AA523" s="15"/>
      <c r="AB523" s="15"/>
      <c r="AC523" s="497" t="s">
        <v>949</v>
      </c>
      <c r="AD523" s="15"/>
      <c r="AE523" s="479"/>
      <c r="AF523" s="497"/>
      <c r="AG523" s="497"/>
      <c r="AH523" s="15" t="s">
        <v>100</v>
      </c>
      <c r="AI523" s="15">
        <v>1</v>
      </c>
      <c r="AJ523" s="15">
        <v>16</v>
      </c>
      <c r="AK523" s="15">
        <v>0</v>
      </c>
      <c r="AL523" s="15">
        <v>17</v>
      </c>
      <c r="AM523" s="15">
        <v>40</v>
      </c>
      <c r="AN523" s="490">
        <f>IF(AJ523="",S523,ROUND(((((AL523/24)+(AM523/1440))-((AJ523/24)+(AK523/1440)))*1440/50),5))</f>
        <v>2</v>
      </c>
      <c r="AO523" s="491">
        <f>AJ523/24+AK523/1440</f>
        <v>0.66666666666666663</v>
      </c>
      <c r="AP523" s="491">
        <f>AL523/24+AM523/1440</f>
        <v>0.73611111111111116</v>
      </c>
      <c r="AQ523" s="23" t="str" cm="1">
        <f t="array" ref="AQ523">IF(X523="","",IF(SUMPRODUCT((X523=$X$7:$X$2085)*(AI523=$AI$7:$AI$2085)*(AO523=$AO$7:$AO$2085)*(AP523=$AP$7:$AP$2085)*(ROW($X$7:$X$2085)&lt;&gt;ROW(X523))*((S523=0)*($S$7:$S$2085&gt;0)+(S523&gt;0)*($S$7:$S$2085=0)))&gt;0,"SALONES UNIDOS",IF(SUMPRODUCT((X523=$X$7:$X$2085)*(AI523=$AI$7:$AI$2085)*((AO523&lt;$AP$7:$AP$2085)*(AP523&gt;$AO$7:$AO$2085))*(ROW($X$7:$X$2085)&lt;&gt;ROW(X523)))&gt;0,"Cruzado","Sin cruce")))</f>
        <v>Sin cruce</v>
      </c>
      <c r="AR523" s="23" t="str" cm="1">
        <f t="array" ref="AR523">IF(AE523="","",IF(SUMPRODUCT((AE523=$AE$7:$AE$2085)*(AI523=$AI$7:$AI$2085)*(AO523=$AO$7:$AO$2085)*(AP523=$AP$7:$AP$2085)*(ROW($AE$7:$AE$2085)&lt;&gt;ROW(AE523))*((S523=0)*($S$7:$S$2085&gt;0)+(S523&gt;0)*($S$7:$S$2085=0)))&gt;0,"SALONES UNIDOS",IF(SUMPRODUCT((AE523=$AE$7:$AE$2085)*(AI523=$AI$7:$AI$2085)*((AO523&lt;$AP$7:$AP$2085)*(AP523&gt;$AO$7:$AO$2085))*(ROW($AE$7:$AE$2085)&lt;&gt;ROW(AE523)))&gt;0,"Cruzado","Sin cruce")))</f>
        <v/>
      </c>
      <c r="AS523" s="94" t="str">
        <f t="shared" si="9"/>
        <v>EN1HUAURAA</v>
      </c>
      <c r="AT523" s="94" t="str" cm="1">
        <f t="array" ref="AT523">IF(AS523="","",IF(SUMPRODUCT((AS523=$AS$7:$AS$2085)*(AI523=$AI$7:$AI$2085)*(AO523=$AO$7:$AO$2085)*(AP523=$AP$7:$AP$2085)*(ROW($AS$7:$AS$2085)&lt;&gt;ROW(AS523))*((S523=0)*($S$7:$S$2085&gt;0)+(S523&gt;0)*($S$7:$S$2085=0)))&gt;0,"SALONES UNIDOS",IF(SUMPRODUCT((AS523=$AS$7:$AS$2085)*(AI523=$AI$7:$AI$2085)*((AO523&lt;$AP$7:$AP$2085)*(AP523&gt;$AO$7:$AO$2085))*(ROW($AS$7:$AS$2085)&lt;&gt;ROW(AS523)))&gt;0,"Cruzado","Sin cruce")))</f>
        <v>Sin cruce</v>
      </c>
    </row>
    <row r="524" spans="3:46" ht="15.6" hidden="1" customHeight="1">
      <c r="C524" s="496" t="s">
        <v>572</v>
      </c>
      <c r="D524" s="479" t="s">
        <v>573</v>
      </c>
      <c r="E524" s="479">
        <v>20261</v>
      </c>
      <c r="F524" s="503" t="s">
        <v>44</v>
      </c>
      <c r="G524" s="497" t="s">
        <v>80</v>
      </c>
      <c r="H524" s="503" t="s">
        <v>63</v>
      </c>
      <c r="I524" s="503">
        <v>1</v>
      </c>
      <c r="J524" s="503" t="s">
        <v>41</v>
      </c>
      <c r="K524" s="503" t="s">
        <v>41</v>
      </c>
      <c r="L524" s="499" t="s">
        <v>592</v>
      </c>
      <c r="M524" s="535" t="s">
        <v>593</v>
      </c>
      <c r="N524" s="15" t="s">
        <v>586</v>
      </c>
      <c r="O524" s="15" t="s">
        <v>578</v>
      </c>
      <c r="P524" s="503" t="s">
        <v>579</v>
      </c>
      <c r="Q524" s="15">
        <v>3</v>
      </c>
      <c r="R524" s="15">
        <v>0</v>
      </c>
      <c r="S524" s="479">
        <v>3</v>
      </c>
      <c r="T524" s="15">
        <v>4</v>
      </c>
      <c r="U524" s="471"/>
      <c r="V524" s="550">
        <v>33</v>
      </c>
      <c r="W524" s="497">
        <v>15615916</v>
      </c>
      <c r="X524" s="566" t="s">
        <v>386</v>
      </c>
      <c r="Y524" s="15" t="s">
        <v>579</v>
      </c>
      <c r="Z524" s="15"/>
      <c r="AA524" s="15"/>
      <c r="AB524" s="15"/>
      <c r="AC524" s="497" t="s">
        <v>949</v>
      </c>
      <c r="AD524" s="15"/>
      <c r="AE524" s="479"/>
      <c r="AF524" s="497"/>
      <c r="AG524" s="497"/>
      <c r="AH524" s="15" t="s">
        <v>582</v>
      </c>
      <c r="AI524" s="15">
        <v>5</v>
      </c>
      <c r="AJ524" s="15">
        <v>7</v>
      </c>
      <c r="AK524" s="15">
        <v>40</v>
      </c>
      <c r="AL524" s="15">
        <v>10</v>
      </c>
      <c r="AM524" s="15">
        <v>10</v>
      </c>
      <c r="AN524" s="490">
        <f>IF(AJ524="",S524,ROUND(((((AL524/24)+(AM524/1440))-((AJ524/24)+(AK524/1440)))*1440/50),5))</f>
        <v>3</v>
      </c>
      <c r="AO524" s="491">
        <f>AJ524/24+AK524/1440</f>
        <v>0.31944444444444448</v>
      </c>
      <c r="AP524" s="491">
        <f>AL524/24+AM524/1440</f>
        <v>0.4236111111111111</v>
      </c>
      <c r="AQ524" s="23" t="str" cm="1">
        <f t="array" ref="AQ524">IF(X524="","",IF(SUMPRODUCT((X524=$X$7:$X$2085)*(AI524=$AI$7:$AI$2085)*(AO524=$AO$7:$AO$2085)*(AP524=$AP$7:$AP$2085)*(ROW($X$7:$X$2085)&lt;&gt;ROW(X524))*((S524=0)*($S$7:$S$2085&gt;0)+(S524&gt;0)*($S$7:$S$2085=0)))&gt;0,"SALONES UNIDOS",IF(SUMPRODUCT((X524=$X$7:$X$2085)*(AI524=$AI$7:$AI$2085)*((AO524&lt;$AP$7:$AP$2085)*(AP524&gt;$AO$7:$AO$2085))*(ROW($X$7:$X$2085)&lt;&gt;ROW(X524)))&gt;0,"Cruzado","Sin cruce")))</f>
        <v>Sin cruce</v>
      </c>
      <c r="AR524" s="23" t="str" cm="1">
        <f t="array" ref="AR524">IF(AE524="","",IF(SUMPRODUCT((AE524=$AE$7:$AE$2085)*(AI524=$AI$7:$AI$2085)*(AO524=$AO$7:$AO$2085)*(AP524=$AP$7:$AP$2085)*(ROW($AE$7:$AE$2085)&lt;&gt;ROW(AE524))*((S524=0)*($S$7:$S$2085&gt;0)+(S524&gt;0)*($S$7:$S$2085=0)))&gt;0,"SALONES UNIDOS",IF(SUMPRODUCT((AE524=$AE$7:$AE$2085)*(AI524=$AI$7:$AI$2085)*((AO524&lt;$AP$7:$AP$2085)*(AP524&gt;$AO$7:$AO$2085))*(ROW($AE$7:$AE$2085)&lt;&gt;ROW(AE524)))&gt;0,"Cruzado","Sin cruce")))</f>
        <v/>
      </c>
      <c r="AS524" s="94" t="str">
        <f t="shared" si="9"/>
        <v>EN1HUAURAA</v>
      </c>
      <c r="AT524" s="94" t="str" cm="1">
        <f t="array" ref="AT524">IF(AS524="","",IF(SUMPRODUCT((AS524=$AS$7:$AS$2085)*(AI524=$AI$7:$AI$2085)*(AO524=$AO$7:$AO$2085)*(AP524=$AP$7:$AP$2085)*(ROW($AS$7:$AS$2085)&lt;&gt;ROW(AS524))*((S524=0)*($S$7:$S$2085&gt;0)+(S524&gt;0)*($S$7:$S$2085=0)))&gt;0,"SALONES UNIDOS",IF(SUMPRODUCT((AS524=$AS$7:$AS$2085)*(AI524=$AI$7:$AI$2085)*((AO524&lt;$AP$7:$AP$2085)*(AP524&gt;$AO$7:$AO$2085))*(ROW($AS$7:$AS$2085)&lt;&gt;ROW(AS524)))&gt;0,"Cruzado","Sin cruce")))</f>
        <v>Sin cruce</v>
      </c>
    </row>
    <row r="525" spans="3:46" ht="15.6" hidden="1" customHeight="1">
      <c r="C525" s="496" t="s">
        <v>572</v>
      </c>
      <c r="D525" s="479" t="s">
        <v>573</v>
      </c>
      <c r="E525" s="479">
        <v>20261</v>
      </c>
      <c r="F525" s="503" t="s">
        <v>44</v>
      </c>
      <c r="G525" s="497" t="s">
        <v>80</v>
      </c>
      <c r="H525" s="503" t="s">
        <v>63</v>
      </c>
      <c r="I525" s="503">
        <v>1</v>
      </c>
      <c r="J525" s="503" t="s">
        <v>41</v>
      </c>
      <c r="K525" s="503" t="s">
        <v>41</v>
      </c>
      <c r="L525" s="499" t="s">
        <v>592</v>
      </c>
      <c r="M525" s="535" t="s">
        <v>593</v>
      </c>
      <c r="N525" s="15" t="s">
        <v>586</v>
      </c>
      <c r="O525" s="15" t="s">
        <v>578</v>
      </c>
      <c r="P525" s="503" t="s">
        <v>579</v>
      </c>
      <c r="Q525" s="15">
        <v>0</v>
      </c>
      <c r="R525" s="15">
        <v>2</v>
      </c>
      <c r="S525" s="479">
        <v>2</v>
      </c>
      <c r="T525" s="15">
        <v>4</v>
      </c>
      <c r="U525" s="471"/>
      <c r="V525" s="550">
        <v>33</v>
      </c>
      <c r="W525" s="497">
        <v>15615916</v>
      </c>
      <c r="X525" s="566" t="s">
        <v>386</v>
      </c>
      <c r="Y525" s="15" t="s">
        <v>579</v>
      </c>
      <c r="Z525" s="15"/>
      <c r="AA525" s="15"/>
      <c r="AB525" s="15"/>
      <c r="AC525" s="497" t="s">
        <v>949</v>
      </c>
      <c r="AD525" s="15"/>
      <c r="AE525" s="479"/>
      <c r="AF525" s="497"/>
      <c r="AG525" s="497"/>
      <c r="AH525" s="15" t="s">
        <v>100</v>
      </c>
      <c r="AI525" s="15">
        <v>5</v>
      </c>
      <c r="AJ525" s="15">
        <v>10</v>
      </c>
      <c r="AK525" s="15">
        <v>10</v>
      </c>
      <c r="AL525" s="15">
        <v>11</v>
      </c>
      <c r="AM525" s="15">
        <v>50</v>
      </c>
      <c r="AN525" s="490">
        <f>IF(AJ525="",S525,ROUND(((((AL525/24)+(AM525/1440))-((AJ525/24)+(AK525/1440)))*1440/50),5))</f>
        <v>2</v>
      </c>
      <c r="AO525" s="491">
        <f>AJ525/24+AK525/1440</f>
        <v>0.4236111111111111</v>
      </c>
      <c r="AP525" s="491">
        <f>AL525/24+AM525/1440</f>
        <v>0.49305555555555552</v>
      </c>
      <c r="AQ525" s="23" t="str" cm="1">
        <f t="array" ref="AQ525">IF(X525="","",IF(SUMPRODUCT((X525=$X$7:$X$2085)*(AI525=$AI$7:$AI$2085)*(AO525=$AO$7:$AO$2085)*(AP525=$AP$7:$AP$2085)*(ROW($X$7:$X$2085)&lt;&gt;ROW(X525))*((S525=0)*($S$7:$S$2085&gt;0)+(S525&gt;0)*($S$7:$S$2085=0)))&gt;0,"SALONES UNIDOS",IF(SUMPRODUCT((X525=$X$7:$X$2085)*(AI525=$AI$7:$AI$2085)*((AO525&lt;$AP$7:$AP$2085)*(AP525&gt;$AO$7:$AO$2085))*(ROW($X$7:$X$2085)&lt;&gt;ROW(X525)))&gt;0,"Cruzado","Sin cruce")))</f>
        <v>Sin cruce</v>
      </c>
      <c r="AR525" s="23" t="str" cm="1">
        <f t="array" ref="AR525">IF(AE525="","",IF(SUMPRODUCT((AE525=$AE$7:$AE$2085)*(AI525=$AI$7:$AI$2085)*(AO525=$AO$7:$AO$2085)*(AP525=$AP$7:$AP$2085)*(ROW($AE$7:$AE$2085)&lt;&gt;ROW(AE525))*((S525=0)*($S$7:$S$2085&gt;0)+(S525&gt;0)*($S$7:$S$2085=0)))&gt;0,"SALONES UNIDOS",IF(SUMPRODUCT((AE525=$AE$7:$AE$2085)*(AI525=$AI$7:$AI$2085)*((AO525&lt;$AP$7:$AP$2085)*(AP525&gt;$AO$7:$AO$2085))*(ROW($AE$7:$AE$2085)&lt;&gt;ROW(AE525)))&gt;0,"Cruzado","Sin cruce")))</f>
        <v/>
      </c>
      <c r="AS525" s="94" t="str">
        <f t="shared" si="9"/>
        <v>EN1HUAURAA</v>
      </c>
      <c r="AT525" s="94" t="str" cm="1">
        <f t="array" ref="AT525">IF(AS525="","",IF(SUMPRODUCT((AS525=$AS$7:$AS$2085)*(AI525=$AI$7:$AI$2085)*(AO525=$AO$7:$AO$2085)*(AP525=$AP$7:$AP$2085)*(ROW($AS$7:$AS$2085)&lt;&gt;ROW(AS525))*((S525=0)*($S$7:$S$2085&gt;0)+(S525&gt;0)*($S$7:$S$2085=0)))&gt;0,"SALONES UNIDOS",IF(SUMPRODUCT((AS525=$AS$7:$AS$2085)*(AI525=$AI$7:$AI$2085)*((AO525&lt;$AP$7:$AP$2085)*(AP525&gt;$AO$7:$AO$2085))*(ROW($AS$7:$AS$2085)&lt;&gt;ROW(AS525)))&gt;0,"Cruzado","Sin cruce")))</f>
        <v>Sin cruce</v>
      </c>
    </row>
    <row r="526" spans="3:46" ht="15.6" hidden="1" customHeight="1">
      <c r="C526" s="496" t="s">
        <v>572</v>
      </c>
      <c r="D526" s="479" t="s">
        <v>573</v>
      </c>
      <c r="E526" s="479">
        <v>20261</v>
      </c>
      <c r="F526" s="503" t="s">
        <v>44</v>
      </c>
      <c r="G526" s="497" t="s">
        <v>80</v>
      </c>
      <c r="H526" s="503" t="s">
        <v>63</v>
      </c>
      <c r="I526" s="503">
        <v>1</v>
      </c>
      <c r="J526" s="503" t="s">
        <v>41</v>
      </c>
      <c r="K526" s="503" t="s">
        <v>41</v>
      </c>
      <c r="L526" s="499" t="s">
        <v>594</v>
      </c>
      <c r="M526" s="535" t="s">
        <v>595</v>
      </c>
      <c r="N526" s="15" t="s">
        <v>586</v>
      </c>
      <c r="O526" s="15" t="s">
        <v>578</v>
      </c>
      <c r="P526" s="503" t="s">
        <v>579</v>
      </c>
      <c r="Q526" s="15">
        <v>3</v>
      </c>
      <c r="R526" s="15">
        <v>0</v>
      </c>
      <c r="S526" s="479">
        <v>3</v>
      </c>
      <c r="T526" s="15">
        <v>4</v>
      </c>
      <c r="U526" s="471"/>
      <c r="V526" s="550">
        <v>33</v>
      </c>
      <c r="W526" s="497">
        <v>46009984</v>
      </c>
      <c r="X526" s="566" t="s">
        <v>498</v>
      </c>
      <c r="Y526" s="15" t="s">
        <v>579</v>
      </c>
      <c r="Z526" s="15"/>
      <c r="AA526" s="15"/>
      <c r="AB526" s="15"/>
      <c r="AC526" s="497" t="s">
        <v>949</v>
      </c>
      <c r="AD526" s="15"/>
      <c r="AE526" s="479"/>
      <c r="AF526" s="497"/>
      <c r="AG526" s="497"/>
      <c r="AH526" s="15" t="s">
        <v>582</v>
      </c>
      <c r="AI526" s="15">
        <v>4</v>
      </c>
      <c r="AJ526" s="15">
        <v>7</v>
      </c>
      <c r="AK526" s="15">
        <v>40</v>
      </c>
      <c r="AL526" s="15">
        <v>10</v>
      </c>
      <c r="AM526" s="15">
        <v>10</v>
      </c>
      <c r="AN526" s="490">
        <f>IF(AJ526="",S526,ROUND(((((AL526/24)+(AM526/1440))-((AJ526/24)+(AK526/1440)))*1440/50),5))</f>
        <v>3</v>
      </c>
      <c r="AO526" s="491">
        <f>AJ526/24+AK526/1440</f>
        <v>0.31944444444444448</v>
      </c>
      <c r="AP526" s="491">
        <f>AL526/24+AM526/1440</f>
        <v>0.4236111111111111</v>
      </c>
      <c r="AQ526" s="23" t="str" cm="1">
        <f t="array" ref="AQ526">IF(X526="","",IF(SUMPRODUCT((X526=$X$7:$X$2085)*(AI526=$AI$7:$AI$2085)*(AO526=$AO$7:$AO$2085)*(AP526=$AP$7:$AP$2085)*(ROW($X$7:$X$2085)&lt;&gt;ROW(X526))*((S526=0)*($S$7:$S$2085&gt;0)+(S526&gt;0)*($S$7:$S$2085=0)))&gt;0,"SALONES UNIDOS",IF(SUMPRODUCT((X526=$X$7:$X$2085)*(AI526=$AI$7:$AI$2085)*((AO526&lt;$AP$7:$AP$2085)*(AP526&gt;$AO$7:$AO$2085))*(ROW($X$7:$X$2085)&lt;&gt;ROW(X526)))&gt;0,"Cruzado","Sin cruce")))</f>
        <v>Sin cruce</v>
      </c>
      <c r="AR526" s="23" t="str" cm="1">
        <f t="array" ref="AR526">IF(AE526="","",IF(SUMPRODUCT((AE526=$AE$7:$AE$2085)*(AI526=$AI$7:$AI$2085)*(AO526=$AO$7:$AO$2085)*(AP526=$AP$7:$AP$2085)*(ROW($AE$7:$AE$2085)&lt;&gt;ROW(AE526))*((S526=0)*($S$7:$S$2085&gt;0)+(S526&gt;0)*($S$7:$S$2085=0)))&gt;0,"SALONES UNIDOS",IF(SUMPRODUCT((AE526=$AE$7:$AE$2085)*(AI526=$AI$7:$AI$2085)*((AO526&lt;$AP$7:$AP$2085)*(AP526&gt;$AO$7:$AO$2085))*(ROW($AE$7:$AE$2085)&lt;&gt;ROW(AE526)))&gt;0,"Cruzado","Sin cruce")))</f>
        <v/>
      </c>
      <c r="AS526" s="94" t="str">
        <f t="shared" si="9"/>
        <v>EN1HUAURAA</v>
      </c>
      <c r="AT526" s="94" t="str" cm="1">
        <f t="array" ref="AT526">IF(AS526="","",IF(SUMPRODUCT((AS526=$AS$7:$AS$2085)*(AI526=$AI$7:$AI$2085)*(AO526=$AO$7:$AO$2085)*(AP526=$AP$7:$AP$2085)*(ROW($AS$7:$AS$2085)&lt;&gt;ROW(AS526))*((S526=0)*($S$7:$S$2085&gt;0)+(S526&gt;0)*($S$7:$S$2085=0)))&gt;0,"SALONES UNIDOS",IF(SUMPRODUCT((AS526=$AS$7:$AS$2085)*(AI526=$AI$7:$AI$2085)*((AO526&lt;$AP$7:$AP$2085)*(AP526&gt;$AO$7:$AO$2085))*(ROW($AS$7:$AS$2085)&lt;&gt;ROW(AS526)))&gt;0,"Cruzado","Sin cruce")))</f>
        <v>Sin cruce</v>
      </c>
    </row>
    <row r="527" spans="3:46" ht="15.6" hidden="1" customHeight="1">
      <c r="C527" s="496" t="s">
        <v>572</v>
      </c>
      <c r="D527" s="479" t="s">
        <v>573</v>
      </c>
      <c r="E527" s="479">
        <v>20261</v>
      </c>
      <c r="F527" s="503" t="s">
        <v>44</v>
      </c>
      <c r="G527" s="497" t="s">
        <v>80</v>
      </c>
      <c r="H527" s="503" t="s">
        <v>63</v>
      </c>
      <c r="I527" s="503">
        <v>1</v>
      </c>
      <c r="J527" s="503" t="s">
        <v>41</v>
      </c>
      <c r="K527" s="503" t="s">
        <v>41</v>
      </c>
      <c r="L527" s="499" t="s">
        <v>594</v>
      </c>
      <c r="M527" s="535" t="s">
        <v>595</v>
      </c>
      <c r="N527" s="15" t="s">
        <v>586</v>
      </c>
      <c r="O527" s="15" t="s">
        <v>578</v>
      </c>
      <c r="P527" s="503" t="s">
        <v>579</v>
      </c>
      <c r="Q527" s="15">
        <v>0</v>
      </c>
      <c r="R527" s="15">
        <v>2</v>
      </c>
      <c r="S527" s="479">
        <v>2</v>
      </c>
      <c r="T527" s="15">
        <v>4</v>
      </c>
      <c r="U527" s="471"/>
      <c r="V527" s="550">
        <v>33</v>
      </c>
      <c r="W527" s="497">
        <v>46009984</v>
      </c>
      <c r="X527" s="566" t="s">
        <v>498</v>
      </c>
      <c r="Y527" s="15" t="s">
        <v>579</v>
      </c>
      <c r="Z527" s="15"/>
      <c r="AA527" s="15"/>
      <c r="AB527" s="15"/>
      <c r="AC527" s="497" t="s">
        <v>949</v>
      </c>
      <c r="AD527" s="15"/>
      <c r="AE527" s="479"/>
      <c r="AF527" s="497"/>
      <c r="AG527" s="497"/>
      <c r="AH527" s="15" t="s">
        <v>100</v>
      </c>
      <c r="AI527" s="15">
        <v>4</v>
      </c>
      <c r="AJ527" s="15">
        <v>10</v>
      </c>
      <c r="AK527" s="15">
        <v>10</v>
      </c>
      <c r="AL527" s="15">
        <v>11</v>
      </c>
      <c r="AM527" s="15">
        <v>50</v>
      </c>
      <c r="AN527" s="490">
        <f>IF(AJ527="",S527,ROUND(((((AL527/24)+(AM527/1440))-((AJ527/24)+(AK527/1440)))*1440/50),5))</f>
        <v>2</v>
      </c>
      <c r="AO527" s="491">
        <f>AJ527/24+AK527/1440</f>
        <v>0.4236111111111111</v>
      </c>
      <c r="AP527" s="491">
        <f>AL527/24+AM527/1440</f>
        <v>0.49305555555555552</v>
      </c>
      <c r="AQ527" s="23" t="str" cm="1">
        <f t="array" ref="AQ527">IF(X527="","",IF(SUMPRODUCT((X527=$X$7:$X$2085)*(AI527=$AI$7:$AI$2085)*(AO527=$AO$7:$AO$2085)*(AP527=$AP$7:$AP$2085)*(ROW($X$7:$X$2085)&lt;&gt;ROW(X527))*((S527=0)*($S$7:$S$2085&gt;0)+(S527&gt;0)*($S$7:$S$2085=0)))&gt;0,"SALONES UNIDOS",IF(SUMPRODUCT((X527=$X$7:$X$2085)*(AI527=$AI$7:$AI$2085)*((AO527&lt;$AP$7:$AP$2085)*(AP527&gt;$AO$7:$AO$2085))*(ROW($X$7:$X$2085)&lt;&gt;ROW(X527)))&gt;0,"Cruzado","Sin cruce")))</f>
        <v>Sin cruce</v>
      </c>
      <c r="AR527" s="23" t="str" cm="1">
        <f t="array" ref="AR527">IF(AE527="","",IF(SUMPRODUCT((AE527=$AE$7:$AE$2085)*(AI527=$AI$7:$AI$2085)*(AO527=$AO$7:$AO$2085)*(AP527=$AP$7:$AP$2085)*(ROW($AE$7:$AE$2085)&lt;&gt;ROW(AE527))*((S527=0)*($S$7:$S$2085&gt;0)+(S527&gt;0)*($S$7:$S$2085=0)))&gt;0,"SALONES UNIDOS",IF(SUMPRODUCT((AE527=$AE$7:$AE$2085)*(AI527=$AI$7:$AI$2085)*((AO527&lt;$AP$7:$AP$2085)*(AP527&gt;$AO$7:$AO$2085))*(ROW($AE$7:$AE$2085)&lt;&gt;ROW(AE527)))&gt;0,"Cruzado","Sin cruce")))</f>
        <v/>
      </c>
      <c r="AS527" s="94" t="str">
        <f t="shared" si="9"/>
        <v>EN1HUAURAA</v>
      </c>
      <c r="AT527" s="94" t="str" cm="1">
        <f t="array" ref="AT527">IF(AS527="","",IF(SUMPRODUCT((AS527=$AS$7:$AS$2085)*(AI527=$AI$7:$AI$2085)*(AO527=$AO$7:$AO$2085)*(AP527=$AP$7:$AP$2085)*(ROW($AS$7:$AS$2085)&lt;&gt;ROW(AS527))*((S527=0)*($S$7:$S$2085&gt;0)+(S527&gt;0)*($S$7:$S$2085=0)))&gt;0,"SALONES UNIDOS",IF(SUMPRODUCT((AS527=$AS$7:$AS$2085)*(AI527=$AI$7:$AI$2085)*((AO527&lt;$AP$7:$AP$2085)*(AP527&gt;$AO$7:$AO$2085))*(ROW($AS$7:$AS$2085)&lt;&gt;ROW(AS527)))&gt;0,"Cruzado","Sin cruce")))</f>
        <v>Sin cruce</v>
      </c>
    </row>
    <row r="528" spans="3:46" ht="15.6" hidden="1" customHeight="1">
      <c r="C528" s="496" t="s">
        <v>572</v>
      </c>
      <c r="D528" s="479" t="s">
        <v>573</v>
      </c>
      <c r="E528" s="479">
        <v>20261</v>
      </c>
      <c r="F528" s="503" t="s">
        <v>44</v>
      </c>
      <c r="G528" s="497" t="s">
        <v>80</v>
      </c>
      <c r="H528" s="503" t="s">
        <v>63</v>
      </c>
      <c r="I528" s="503">
        <v>1</v>
      </c>
      <c r="J528" s="503" t="s">
        <v>51</v>
      </c>
      <c r="K528" s="503" t="s">
        <v>51</v>
      </c>
      <c r="L528" s="499" t="s">
        <v>575</v>
      </c>
      <c r="M528" s="535" t="s">
        <v>576</v>
      </c>
      <c r="N528" s="15" t="s">
        <v>577</v>
      </c>
      <c r="O528" s="15" t="s">
        <v>578</v>
      </c>
      <c r="P528" s="503" t="s">
        <v>579</v>
      </c>
      <c r="Q528" s="15">
        <v>2</v>
      </c>
      <c r="R528" s="15">
        <v>0</v>
      </c>
      <c r="S528" s="479">
        <v>2</v>
      </c>
      <c r="T528" s="15">
        <v>3</v>
      </c>
      <c r="U528" s="471"/>
      <c r="V528" s="550">
        <v>33</v>
      </c>
      <c r="W528" s="497">
        <v>32111220</v>
      </c>
      <c r="X528" s="566" t="s">
        <v>254</v>
      </c>
      <c r="Y528" s="15" t="s">
        <v>579</v>
      </c>
      <c r="Z528" s="15"/>
      <c r="AA528" s="15"/>
      <c r="AB528" s="15"/>
      <c r="AC528" s="497" t="s">
        <v>951</v>
      </c>
      <c r="AD528" s="15"/>
      <c r="AE528" s="479"/>
      <c r="AF528" s="497"/>
      <c r="AG528" s="497"/>
      <c r="AH528" s="15" t="s">
        <v>582</v>
      </c>
      <c r="AI528" s="15">
        <v>1</v>
      </c>
      <c r="AJ528" s="15">
        <v>13</v>
      </c>
      <c r="AK528" s="15">
        <v>30</v>
      </c>
      <c r="AL528" s="15">
        <v>15</v>
      </c>
      <c r="AM528" s="15">
        <v>10</v>
      </c>
      <c r="AN528" s="490">
        <f>IF(AJ528="",S528,ROUND(((((AL528/24)+(AM528/1440))-((AJ528/24)+(AK528/1440)))*1440/50),5))</f>
        <v>2</v>
      </c>
      <c r="AO528" s="491">
        <f>AJ528/24+AK528/1440</f>
        <v>0.5625</v>
      </c>
      <c r="AP528" s="491">
        <f>AL528/24+AM528/1440</f>
        <v>0.63194444444444442</v>
      </c>
      <c r="AQ528" s="23" t="str" cm="1">
        <f t="array" ref="AQ528">IF(X528="","",IF(SUMPRODUCT((X528=$X$7:$X$2085)*(AI528=$AI$7:$AI$2085)*(AO528=$AO$7:$AO$2085)*(AP528=$AP$7:$AP$2085)*(ROW($X$7:$X$2085)&lt;&gt;ROW(X528))*((S528=0)*($S$7:$S$2085&gt;0)+(S528&gt;0)*($S$7:$S$2085=0)))&gt;0,"SALONES UNIDOS",IF(SUMPRODUCT((X528=$X$7:$X$2085)*(AI528=$AI$7:$AI$2085)*((AO528&lt;$AP$7:$AP$2085)*(AP528&gt;$AO$7:$AO$2085))*(ROW($X$7:$X$2085)&lt;&gt;ROW(X528)))&gt;0,"Cruzado","Sin cruce")))</f>
        <v>Sin cruce</v>
      </c>
      <c r="AR528" s="23" t="str" cm="1">
        <f t="array" ref="AR528">IF(AE528="","",IF(SUMPRODUCT((AE528=$AE$7:$AE$2085)*(AI528=$AI$7:$AI$2085)*(AO528=$AO$7:$AO$2085)*(AP528=$AP$7:$AP$2085)*(ROW($AE$7:$AE$2085)&lt;&gt;ROW(AE528))*((S528=0)*($S$7:$S$2085&gt;0)+(S528&gt;0)*($S$7:$S$2085=0)))&gt;0,"SALONES UNIDOS",IF(SUMPRODUCT((AE528=$AE$7:$AE$2085)*(AI528=$AI$7:$AI$2085)*((AO528&lt;$AP$7:$AP$2085)*(AP528&gt;$AO$7:$AO$2085))*(ROW($AE$7:$AE$2085)&lt;&gt;ROW(AE528)))&gt;0,"Cruzado","Sin cruce")))</f>
        <v/>
      </c>
      <c r="AS528" s="94" t="str">
        <f t="shared" si="9"/>
        <v>EN1HUAURAB</v>
      </c>
      <c r="AT528" s="94" t="str" cm="1">
        <f t="array" ref="AT528">IF(AS528="","",IF(SUMPRODUCT((AS528=$AS$7:$AS$2085)*(AI528=$AI$7:$AI$2085)*(AO528=$AO$7:$AO$2085)*(AP528=$AP$7:$AP$2085)*(ROW($AS$7:$AS$2085)&lt;&gt;ROW(AS528))*((S528=0)*($S$7:$S$2085&gt;0)+(S528&gt;0)*($S$7:$S$2085=0)))&gt;0,"SALONES UNIDOS",IF(SUMPRODUCT((AS528=$AS$7:$AS$2085)*(AI528=$AI$7:$AI$2085)*((AO528&lt;$AP$7:$AP$2085)*(AP528&gt;$AO$7:$AO$2085))*(ROW($AS$7:$AS$2085)&lt;&gt;ROW(AS528)))&gt;0,"Cruzado","Sin cruce")))</f>
        <v>Sin cruce</v>
      </c>
    </row>
    <row r="529" spans="3:46" ht="15.6" hidden="1" customHeight="1">
      <c r="C529" s="496" t="s">
        <v>572</v>
      </c>
      <c r="D529" s="479" t="s">
        <v>573</v>
      </c>
      <c r="E529" s="479">
        <v>20261</v>
      </c>
      <c r="F529" s="503" t="s">
        <v>44</v>
      </c>
      <c r="G529" s="497" t="s">
        <v>80</v>
      </c>
      <c r="H529" s="503" t="s">
        <v>63</v>
      </c>
      <c r="I529" s="503">
        <v>1</v>
      </c>
      <c r="J529" s="503" t="s">
        <v>597</v>
      </c>
      <c r="K529" s="503" t="s">
        <v>51</v>
      </c>
      <c r="L529" s="499" t="s">
        <v>575</v>
      </c>
      <c r="M529" s="535" t="s">
        <v>576</v>
      </c>
      <c r="N529" s="15" t="s">
        <v>577</v>
      </c>
      <c r="O529" s="15" t="s">
        <v>578</v>
      </c>
      <c r="P529" s="503" t="s">
        <v>579</v>
      </c>
      <c r="Q529" s="15">
        <v>0</v>
      </c>
      <c r="R529" s="15">
        <v>2</v>
      </c>
      <c r="S529" s="479">
        <v>2</v>
      </c>
      <c r="T529" s="15">
        <v>3</v>
      </c>
      <c r="U529" s="471"/>
      <c r="V529" s="550">
        <v>17</v>
      </c>
      <c r="W529" s="497">
        <v>32111220</v>
      </c>
      <c r="X529" s="566" t="s">
        <v>254</v>
      </c>
      <c r="Y529" s="15" t="s">
        <v>579</v>
      </c>
      <c r="Z529" s="15"/>
      <c r="AA529" s="15"/>
      <c r="AB529" s="15"/>
      <c r="AC529" s="493"/>
      <c r="AD529" s="15"/>
      <c r="AE529" s="479" t="s">
        <v>950</v>
      </c>
      <c r="AF529" s="497"/>
      <c r="AG529" s="497"/>
      <c r="AH529" s="15" t="s">
        <v>100</v>
      </c>
      <c r="AI529" s="15">
        <v>1</v>
      </c>
      <c r="AJ529" s="15">
        <v>15</v>
      </c>
      <c r="AK529" s="15">
        <v>10</v>
      </c>
      <c r="AL529" s="15">
        <v>16</v>
      </c>
      <c r="AM529" s="15">
        <v>50</v>
      </c>
      <c r="AN529" s="490">
        <f>IF(AJ529="",S529,ROUND(((((AL529/24)+(AM529/1440))-((AJ529/24)+(AK529/1440)))*1440/50),5))</f>
        <v>2</v>
      </c>
      <c r="AO529" s="491">
        <f>AJ529/24+AK529/1440</f>
        <v>0.63194444444444442</v>
      </c>
      <c r="AP529" s="491">
        <f>AL529/24+AM529/1440</f>
        <v>0.70138888888888884</v>
      </c>
      <c r="AQ529" s="23" t="str" cm="1">
        <f t="array" ref="AQ529">IF(X529="","",IF(SUMPRODUCT((X529=$X$7:$X$2085)*(AI529=$AI$7:$AI$2085)*(AO529=$AO$7:$AO$2085)*(AP529=$AP$7:$AP$2085)*(ROW($X$7:$X$2085)&lt;&gt;ROW(X529))*((S529=0)*($S$7:$S$2085&gt;0)+(S529&gt;0)*($S$7:$S$2085=0)))&gt;0,"SALONES UNIDOS",IF(SUMPRODUCT((X529=$X$7:$X$2085)*(AI529=$AI$7:$AI$2085)*((AO529&lt;$AP$7:$AP$2085)*(AP529&gt;$AO$7:$AO$2085))*(ROW($X$7:$X$2085)&lt;&gt;ROW(X529)))&gt;0,"Cruzado","Sin cruce")))</f>
        <v>Sin cruce</v>
      </c>
      <c r="AR529" s="23" t="str" cm="1">
        <f t="array" ref="AR529">IF(AE529="","",IF(SUMPRODUCT((AE529=$AE$7:$AE$2085)*(AI529=$AI$7:$AI$2085)*(AO529=$AO$7:$AO$2085)*(AP529=$AP$7:$AP$2085)*(ROW($AE$7:$AE$2085)&lt;&gt;ROW(AE529))*((S529=0)*($S$7:$S$2085&gt;0)+(S529&gt;0)*($S$7:$S$2085=0)))&gt;0,"SALONES UNIDOS",IF(SUMPRODUCT((AE529=$AE$7:$AE$2085)*(AI529=$AI$7:$AI$2085)*((AO529&lt;$AP$7:$AP$2085)*(AP529&gt;$AO$7:$AO$2085))*(ROW($AE$7:$AE$2085)&lt;&gt;ROW(AE529)))&gt;0,"Cruzado","Sin cruce")))</f>
        <v>Sin cruce</v>
      </c>
      <c r="AS529" s="94" t="str">
        <f t="shared" si="9"/>
        <v>EN1HUAURAB</v>
      </c>
      <c r="AT529" s="94" t="str" cm="1">
        <f t="array" ref="AT529">IF(AS529="","",IF(SUMPRODUCT((AS529=$AS$7:$AS$2085)*(AI529=$AI$7:$AI$2085)*(AO529=$AO$7:$AO$2085)*(AP529=$AP$7:$AP$2085)*(ROW($AS$7:$AS$2085)&lt;&gt;ROW(AS529))*((S529=0)*($S$7:$S$2085&gt;0)+(S529&gt;0)*($S$7:$S$2085=0)))&gt;0,"SALONES UNIDOS",IF(SUMPRODUCT((AS529=$AS$7:$AS$2085)*(AI529=$AI$7:$AI$2085)*((AO529&lt;$AP$7:$AP$2085)*(AP529&gt;$AO$7:$AO$2085))*(ROW($AS$7:$AS$2085)&lt;&gt;ROW(AS529)))&gt;0,"Cruzado","Sin cruce")))</f>
        <v>Sin cruce</v>
      </c>
    </row>
    <row r="530" spans="3:46" ht="15.6" hidden="1" customHeight="1">
      <c r="C530" s="496" t="s">
        <v>572</v>
      </c>
      <c r="D530" s="479" t="s">
        <v>573</v>
      </c>
      <c r="E530" s="479">
        <v>20261</v>
      </c>
      <c r="F530" s="503" t="s">
        <v>44</v>
      </c>
      <c r="G530" s="497" t="s">
        <v>80</v>
      </c>
      <c r="H530" s="503" t="s">
        <v>63</v>
      </c>
      <c r="I530" s="503">
        <v>1</v>
      </c>
      <c r="J530" s="503" t="s">
        <v>598</v>
      </c>
      <c r="K530" s="503" t="s">
        <v>51</v>
      </c>
      <c r="L530" s="499" t="s">
        <v>575</v>
      </c>
      <c r="M530" s="535" t="s">
        <v>576</v>
      </c>
      <c r="N530" s="15" t="s">
        <v>577</v>
      </c>
      <c r="O530" s="15" t="s">
        <v>578</v>
      </c>
      <c r="P530" s="503" t="s">
        <v>579</v>
      </c>
      <c r="Q530" s="15">
        <v>0</v>
      </c>
      <c r="R530" s="15">
        <v>2</v>
      </c>
      <c r="S530" s="479">
        <v>2</v>
      </c>
      <c r="T530" s="15">
        <v>3</v>
      </c>
      <c r="U530" s="471"/>
      <c r="V530" s="550">
        <v>16</v>
      </c>
      <c r="W530" s="497">
        <v>32111220</v>
      </c>
      <c r="X530" s="566" t="s">
        <v>254</v>
      </c>
      <c r="Y530" s="15" t="s">
        <v>579</v>
      </c>
      <c r="Z530" s="15"/>
      <c r="AA530" s="15"/>
      <c r="AB530" s="15"/>
      <c r="AC530" s="493"/>
      <c r="AD530" s="15"/>
      <c r="AE530" s="479" t="s">
        <v>950</v>
      </c>
      <c r="AF530" s="497"/>
      <c r="AG530" s="497"/>
      <c r="AH530" s="15" t="s">
        <v>100</v>
      </c>
      <c r="AI530" s="15">
        <v>1</v>
      </c>
      <c r="AJ530" s="15">
        <v>16</v>
      </c>
      <c r="AK530" s="15">
        <v>50</v>
      </c>
      <c r="AL530" s="15">
        <v>18</v>
      </c>
      <c r="AM530" s="15">
        <v>30</v>
      </c>
      <c r="AN530" s="490">
        <f>IF(AJ530="",S530,ROUND(((((AL530/24)+(AM530/1440))-((AJ530/24)+(AK530/1440)))*1440/50),5))</f>
        <v>2</v>
      </c>
      <c r="AO530" s="491">
        <f>AJ530/24+AK530/1440</f>
        <v>0.70138888888888884</v>
      </c>
      <c r="AP530" s="491">
        <f>AL530/24+AM530/1440</f>
        <v>0.77083333333333337</v>
      </c>
      <c r="AQ530" s="23" t="str" cm="1">
        <f t="array" ref="AQ530">IF(X530="","",IF(SUMPRODUCT((X530=$X$7:$X$2085)*(AI530=$AI$7:$AI$2085)*(AO530=$AO$7:$AO$2085)*(AP530=$AP$7:$AP$2085)*(ROW($X$7:$X$2085)&lt;&gt;ROW(X530))*((S530=0)*($S$7:$S$2085&gt;0)+(S530&gt;0)*($S$7:$S$2085=0)))&gt;0,"SALONES UNIDOS",IF(SUMPRODUCT((X530=$X$7:$X$2085)*(AI530=$AI$7:$AI$2085)*((AO530&lt;$AP$7:$AP$2085)*(AP530&gt;$AO$7:$AO$2085))*(ROW($X$7:$X$2085)&lt;&gt;ROW(X530)))&gt;0,"Cruzado","Sin cruce")))</f>
        <v>Sin cruce</v>
      </c>
      <c r="AR530" s="23" t="str" cm="1">
        <f t="array" ref="AR530">IF(AE530="","",IF(SUMPRODUCT((AE530=$AE$7:$AE$2085)*(AI530=$AI$7:$AI$2085)*(AO530=$AO$7:$AO$2085)*(AP530=$AP$7:$AP$2085)*(ROW($AE$7:$AE$2085)&lt;&gt;ROW(AE530))*((S530=0)*($S$7:$S$2085&gt;0)+(S530&gt;0)*($S$7:$S$2085=0)))&gt;0,"SALONES UNIDOS",IF(SUMPRODUCT((AE530=$AE$7:$AE$2085)*(AI530=$AI$7:$AI$2085)*((AO530&lt;$AP$7:$AP$2085)*(AP530&gt;$AO$7:$AO$2085))*(ROW($AE$7:$AE$2085)&lt;&gt;ROW(AE530)))&gt;0,"Cruzado","Sin cruce")))</f>
        <v>Cruzado</v>
      </c>
      <c r="AS530" s="94" t="str">
        <f t="shared" si="9"/>
        <v>EN1HUAURAB</v>
      </c>
      <c r="AT530" s="94" t="str" cm="1">
        <f t="array" ref="AT530">IF(AS530="","",IF(SUMPRODUCT((AS530=$AS$7:$AS$2085)*(AI530=$AI$7:$AI$2085)*(AO530=$AO$7:$AO$2085)*(AP530=$AP$7:$AP$2085)*(ROW($AS$7:$AS$2085)&lt;&gt;ROW(AS530))*((S530=0)*($S$7:$S$2085&gt;0)+(S530&gt;0)*($S$7:$S$2085=0)))&gt;0,"SALONES UNIDOS",IF(SUMPRODUCT((AS530=$AS$7:$AS$2085)*(AI530=$AI$7:$AI$2085)*((AO530&lt;$AP$7:$AP$2085)*(AP530&gt;$AO$7:$AO$2085))*(ROW($AS$7:$AS$2085)&lt;&gt;ROW(AS530)))&gt;0,"Cruzado","Sin cruce")))</f>
        <v>Sin cruce</v>
      </c>
    </row>
    <row r="531" spans="3:46" ht="15.6" hidden="1" customHeight="1">
      <c r="C531" s="496" t="s">
        <v>572</v>
      </c>
      <c r="D531" s="479" t="s">
        <v>573</v>
      </c>
      <c r="E531" s="479">
        <v>20261</v>
      </c>
      <c r="F531" s="503" t="s">
        <v>44</v>
      </c>
      <c r="G531" s="497" t="s">
        <v>80</v>
      </c>
      <c r="H531" s="503" t="s">
        <v>63</v>
      </c>
      <c r="I531" s="503">
        <v>1</v>
      </c>
      <c r="J531" s="503" t="s">
        <v>51</v>
      </c>
      <c r="K531" s="503" t="s">
        <v>51</v>
      </c>
      <c r="L531" s="499" t="s">
        <v>584</v>
      </c>
      <c r="M531" s="535" t="s">
        <v>585</v>
      </c>
      <c r="N531" s="15" t="s">
        <v>586</v>
      </c>
      <c r="O531" s="15" t="s">
        <v>578</v>
      </c>
      <c r="P531" s="503" t="s">
        <v>579</v>
      </c>
      <c r="Q531" s="15">
        <v>2</v>
      </c>
      <c r="R531" s="15">
        <v>0</v>
      </c>
      <c r="S531" s="479">
        <v>2</v>
      </c>
      <c r="T531" s="15">
        <v>3</v>
      </c>
      <c r="U531" s="471"/>
      <c r="V531" s="550">
        <v>33</v>
      </c>
      <c r="W531" s="497">
        <v>44565506</v>
      </c>
      <c r="X531" s="566" t="s">
        <v>391</v>
      </c>
      <c r="Y531" s="15" t="s">
        <v>579</v>
      </c>
      <c r="Z531" s="15"/>
      <c r="AA531" s="15"/>
      <c r="AB531" s="15"/>
      <c r="AC531" s="497" t="s">
        <v>951</v>
      </c>
      <c r="AD531" s="15"/>
      <c r="AE531" s="479"/>
      <c r="AF531" s="497"/>
      <c r="AG531" s="497"/>
      <c r="AH531" s="15" t="s">
        <v>582</v>
      </c>
      <c r="AI531" s="15">
        <v>5</v>
      </c>
      <c r="AJ531" s="15">
        <v>11</v>
      </c>
      <c r="AK531" s="15">
        <v>50</v>
      </c>
      <c r="AL531" s="15">
        <v>13</v>
      </c>
      <c r="AM531" s="15">
        <v>30</v>
      </c>
      <c r="AN531" s="490">
        <f>IF(AJ531="",S531,ROUND(((((AL531/24)+(AM531/1440))-((AJ531/24)+(AK531/1440)))*1440/50),5))</f>
        <v>2</v>
      </c>
      <c r="AO531" s="491">
        <f>AJ531/24+AK531/1440</f>
        <v>0.49305555555555552</v>
      </c>
      <c r="AP531" s="491">
        <f>AL531/24+AM531/1440</f>
        <v>0.5625</v>
      </c>
      <c r="AQ531" s="23" t="str" cm="1">
        <f t="array" ref="AQ531">IF(X531="","",IF(SUMPRODUCT((X531=$X$7:$X$2085)*(AI531=$AI$7:$AI$2085)*(AO531=$AO$7:$AO$2085)*(AP531=$AP$7:$AP$2085)*(ROW($X$7:$X$2085)&lt;&gt;ROW(X531))*((S531=0)*($S$7:$S$2085&gt;0)+(S531&gt;0)*($S$7:$S$2085=0)))&gt;0,"SALONES UNIDOS",IF(SUMPRODUCT((X531=$X$7:$X$2085)*(AI531=$AI$7:$AI$2085)*((AO531&lt;$AP$7:$AP$2085)*(AP531&gt;$AO$7:$AO$2085))*(ROW($X$7:$X$2085)&lt;&gt;ROW(X531)))&gt;0,"Cruzado","Sin cruce")))</f>
        <v>Sin cruce</v>
      </c>
      <c r="AR531" s="23" t="str" cm="1">
        <f t="array" ref="AR531">IF(AE531="","",IF(SUMPRODUCT((AE531=$AE$7:$AE$2085)*(AI531=$AI$7:$AI$2085)*(AO531=$AO$7:$AO$2085)*(AP531=$AP$7:$AP$2085)*(ROW($AE$7:$AE$2085)&lt;&gt;ROW(AE531))*((S531=0)*($S$7:$S$2085&gt;0)+(S531&gt;0)*($S$7:$S$2085=0)))&gt;0,"SALONES UNIDOS",IF(SUMPRODUCT((AE531=$AE$7:$AE$2085)*(AI531=$AI$7:$AI$2085)*((AO531&lt;$AP$7:$AP$2085)*(AP531&gt;$AO$7:$AO$2085))*(ROW($AE$7:$AE$2085)&lt;&gt;ROW(AE531)))&gt;0,"Cruzado","Sin cruce")))</f>
        <v/>
      </c>
      <c r="AS531" s="94" t="str">
        <f t="shared" si="9"/>
        <v>EN1HUAURAB</v>
      </c>
      <c r="AT531" s="94" t="str" cm="1">
        <f t="array" ref="AT531">IF(AS531="","",IF(SUMPRODUCT((AS531=$AS$7:$AS$2085)*(AI531=$AI$7:$AI$2085)*(AO531=$AO$7:$AO$2085)*(AP531=$AP$7:$AP$2085)*(ROW($AS$7:$AS$2085)&lt;&gt;ROW(AS531))*((S531=0)*($S$7:$S$2085&gt;0)+(S531&gt;0)*($S$7:$S$2085=0)))&gt;0,"SALONES UNIDOS",IF(SUMPRODUCT((AS531=$AS$7:$AS$2085)*(AI531=$AI$7:$AI$2085)*((AO531&lt;$AP$7:$AP$2085)*(AP531&gt;$AO$7:$AO$2085))*(ROW($AS$7:$AS$2085)&lt;&gt;ROW(AS531)))&gt;0,"Cruzado","Sin cruce")))</f>
        <v>Sin cruce</v>
      </c>
    </row>
    <row r="532" spans="3:46" ht="15.6" hidden="1" customHeight="1">
      <c r="C532" s="496" t="s">
        <v>572</v>
      </c>
      <c r="D532" s="479" t="s">
        <v>573</v>
      </c>
      <c r="E532" s="479">
        <v>20261</v>
      </c>
      <c r="F532" s="503" t="s">
        <v>44</v>
      </c>
      <c r="G532" s="497" t="s">
        <v>80</v>
      </c>
      <c r="H532" s="503" t="s">
        <v>63</v>
      </c>
      <c r="I532" s="503">
        <v>1</v>
      </c>
      <c r="J532" s="503" t="s">
        <v>51</v>
      </c>
      <c r="K532" s="503" t="s">
        <v>51</v>
      </c>
      <c r="L532" s="499" t="s">
        <v>584</v>
      </c>
      <c r="M532" s="535" t="s">
        <v>585</v>
      </c>
      <c r="N532" s="15" t="s">
        <v>586</v>
      </c>
      <c r="O532" s="15" t="s">
        <v>578</v>
      </c>
      <c r="P532" s="503" t="s">
        <v>579</v>
      </c>
      <c r="Q532" s="15">
        <v>0</v>
      </c>
      <c r="R532" s="15">
        <v>2</v>
      </c>
      <c r="S532" s="479">
        <v>2</v>
      </c>
      <c r="T532" s="15">
        <v>3</v>
      </c>
      <c r="U532" s="471"/>
      <c r="V532" s="550">
        <v>33</v>
      </c>
      <c r="W532" s="497">
        <v>44565506</v>
      </c>
      <c r="X532" s="566" t="s">
        <v>391</v>
      </c>
      <c r="Y532" s="15" t="s">
        <v>579</v>
      </c>
      <c r="Z532" s="15"/>
      <c r="AA532" s="15"/>
      <c r="AB532" s="15"/>
      <c r="AC532" s="497" t="s">
        <v>951</v>
      </c>
      <c r="AD532" s="15"/>
      <c r="AE532" s="479"/>
      <c r="AF532" s="497"/>
      <c r="AG532" s="497"/>
      <c r="AH532" s="15" t="s">
        <v>100</v>
      </c>
      <c r="AI532" s="15">
        <v>5</v>
      </c>
      <c r="AJ532" s="15">
        <v>13</v>
      </c>
      <c r="AK532" s="15">
        <v>30</v>
      </c>
      <c r="AL532" s="15">
        <v>15</v>
      </c>
      <c r="AM532" s="15">
        <v>10</v>
      </c>
      <c r="AN532" s="490">
        <f>IF(AJ532="",S532,ROUND(((((AL532/24)+(AM532/1440))-((AJ532/24)+(AK532/1440)))*1440/50),5))</f>
        <v>2</v>
      </c>
      <c r="AO532" s="491">
        <f>AJ532/24+AK532/1440</f>
        <v>0.5625</v>
      </c>
      <c r="AP532" s="491">
        <f>AL532/24+AM532/1440</f>
        <v>0.63194444444444442</v>
      </c>
      <c r="AQ532" s="23" t="str" cm="1">
        <f t="array" ref="AQ532">IF(X532="","",IF(SUMPRODUCT((X532=$X$7:$X$2085)*(AI532=$AI$7:$AI$2085)*(AO532=$AO$7:$AO$2085)*(AP532=$AP$7:$AP$2085)*(ROW($X$7:$X$2085)&lt;&gt;ROW(X532))*((S532=0)*($S$7:$S$2085&gt;0)+(S532&gt;0)*($S$7:$S$2085=0)))&gt;0,"SALONES UNIDOS",IF(SUMPRODUCT((X532=$X$7:$X$2085)*(AI532=$AI$7:$AI$2085)*((AO532&lt;$AP$7:$AP$2085)*(AP532&gt;$AO$7:$AO$2085))*(ROW($X$7:$X$2085)&lt;&gt;ROW(X532)))&gt;0,"Cruzado","Sin cruce")))</f>
        <v>Sin cruce</v>
      </c>
      <c r="AR532" s="23" t="str" cm="1">
        <f t="array" ref="AR532">IF(AE532="","",IF(SUMPRODUCT((AE532=$AE$7:$AE$2085)*(AI532=$AI$7:$AI$2085)*(AO532=$AO$7:$AO$2085)*(AP532=$AP$7:$AP$2085)*(ROW($AE$7:$AE$2085)&lt;&gt;ROW(AE532))*((S532=0)*($S$7:$S$2085&gt;0)+(S532&gt;0)*($S$7:$S$2085=0)))&gt;0,"SALONES UNIDOS",IF(SUMPRODUCT((AE532=$AE$7:$AE$2085)*(AI532=$AI$7:$AI$2085)*((AO532&lt;$AP$7:$AP$2085)*(AP532&gt;$AO$7:$AO$2085))*(ROW($AE$7:$AE$2085)&lt;&gt;ROW(AE532)))&gt;0,"Cruzado","Sin cruce")))</f>
        <v/>
      </c>
      <c r="AS532" s="94" t="str">
        <f t="shared" si="9"/>
        <v>EN1HUAURAB</v>
      </c>
      <c r="AT532" s="94" t="str" cm="1">
        <f t="array" ref="AT532">IF(AS532="","",IF(SUMPRODUCT((AS532=$AS$7:$AS$2085)*(AI532=$AI$7:$AI$2085)*(AO532=$AO$7:$AO$2085)*(AP532=$AP$7:$AP$2085)*(ROW($AS$7:$AS$2085)&lt;&gt;ROW(AS532))*((S532=0)*($S$7:$S$2085&gt;0)+(S532&gt;0)*($S$7:$S$2085=0)))&gt;0,"SALONES UNIDOS",IF(SUMPRODUCT((AS532=$AS$7:$AS$2085)*(AI532=$AI$7:$AI$2085)*((AO532&lt;$AP$7:$AP$2085)*(AP532&gt;$AO$7:$AO$2085))*(ROW($AS$7:$AS$2085)&lt;&gt;ROW(AS532)))&gt;0,"Cruzado","Sin cruce")))</f>
        <v>Sin cruce</v>
      </c>
    </row>
    <row r="533" spans="3:46" ht="15.6" hidden="1" customHeight="1">
      <c r="C533" s="496" t="s">
        <v>572</v>
      </c>
      <c r="D533" s="479" t="s">
        <v>573</v>
      </c>
      <c r="E533" s="479">
        <v>20261</v>
      </c>
      <c r="F533" s="503" t="s">
        <v>44</v>
      </c>
      <c r="G533" s="497" t="s">
        <v>80</v>
      </c>
      <c r="H533" s="503" t="s">
        <v>63</v>
      </c>
      <c r="I533" s="503">
        <v>1</v>
      </c>
      <c r="J533" s="503" t="s">
        <v>51</v>
      </c>
      <c r="K533" s="503" t="s">
        <v>51</v>
      </c>
      <c r="L533" s="499" t="s">
        <v>587</v>
      </c>
      <c r="M533" s="535" t="s">
        <v>588</v>
      </c>
      <c r="N533" s="15" t="s">
        <v>577</v>
      </c>
      <c r="O533" s="15" t="s">
        <v>578</v>
      </c>
      <c r="P533" s="503" t="s">
        <v>579</v>
      </c>
      <c r="Q533" s="15">
        <v>2</v>
      </c>
      <c r="R533" s="15">
        <v>0</v>
      </c>
      <c r="S533" s="479">
        <v>2</v>
      </c>
      <c r="T533" s="15">
        <v>3</v>
      </c>
      <c r="U533" s="471"/>
      <c r="V533" s="550">
        <v>33</v>
      </c>
      <c r="W533" s="497">
        <v>15738929</v>
      </c>
      <c r="X533" s="566" t="s">
        <v>223</v>
      </c>
      <c r="Y533" s="15" t="s">
        <v>579</v>
      </c>
      <c r="Z533" s="15"/>
      <c r="AA533" s="15"/>
      <c r="AB533" s="15"/>
      <c r="AC533" s="497" t="s">
        <v>952</v>
      </c>
      <c r="AD533" s="15"/>
      <c r="AE533" s="479"/>
      <c r="AF533" s="497"/>
      <c r="AG533" s="497"/>
      <c r="AH533" s="15" t="s">
        <v>582</v>
      </c>
      <c r="AI533" s="15">
        <v>4</v>
      </c>
      <c r="AJ533" s="15">
        <v>8</v>
      </c>
      <c r="AK533" s="15">
        <v>30</v>
      </c>
      <c r="AL533" s="15">
        <v>10</v>
      </c>
      <c r="AM533" s="15">
        <v>10</v>
      </c>
      <c r="AN533" s="490">
        <f>IF(AJ533="",S533,ROUND(((((AL533/24)+(AM533/1440))-((AJ533/24)+(AK533/1440)))*1440/50),5))</f>
        <v>2</v>
      </c>
      <c r="AO533" s="491">
        <f>AJ533/24+AK533/1440</f>
        <v>0.35416666666666663</v>
      </c>
      <c r="AP533" s="491">
        <f>AL533/24+AM533/1440</f>
        <v>0.4236111111111111</v>
      </c>
      <c r="AQ533" s="23" t="str" cm="1">
        <f t="array" ref="AQ533">IF(X533="","",IF(SUMPRODUCT((X533=$X$7:$X$2085)*(AI533=$AI$7:$AI$2085)*(AO533=$AO$7:$AO$2085)*(AP533=$AP$7:$AP$2085)*(ROW($X$7:$X$2085)&lt;&gt;ROW(X533))*((S533=0)*($S$7:$S$2085&gt;0)+(S533&gt;0)*($S$7:$S$2085=0)))&gt;0,"SALONES UNIDOS",IF(SUMPRODUCT((X533=$X$7:$X$2085)*(AI533=$AI$7:$AI$2085)*((AO533&lt;$AP$7:$AP$2085)*(AP533&gt;$AO$7:$AO$2085))*(ROW($X$7:$X$2085)&lt;&gt;ROW(X533)))&gt;0,"Cruzado","Sin cruce")))</f>
        <v>Sin cruce</v>
      </c>
      <c r="AR533" s="23" t="str" cm="1">
        <f t="array" ref="AR533">IF(AE533="","",IF(SUMPRODUCT((AE533=$AE$7:$AE$2085)*(AI533=$AI$7:$AI$2085)*(AO533=$AO$7:$AO$2085)*(AP533=$AP$7:$AP$2085)*(ROW($AE$7:$AE$2085)&lt;&gt;ROW(AE533))*((S533=0)*($S$7:$S$2085&gt;0)+(S533&gt;0)*($S$7:$S$2085=0)))&gt;0,"SALONES UNIDOS",IF(SUMPRODUCT((AE533=$AE$7:$AE$2085)*(AI533=$AI$7:$AI$2085)*((AO533&lt;$AP$7:$AP$2085)*(AP533&gt;$AO$7:$AO$2085))*(ROW($AE$7:$AE$2085)&lt;&gt;ROW(AE533)))&gt;0,"Cruzado","Sin cruce")))</f>
        <v/>
      </c>
      <c r="AS533" s="94" t="str">
        <f t="shared" si="9"/>
        <v>EN1HUAURAB</v>
      </c>
      <c r="AT533" s="94" t="str" cm="1">
        <f t="array" ref="AT533">IF(AS533="","",IF(SUMPRODUCT((AS533=$AS$7:$AS$2085)*(AI533=$AI$7:$AI$2085)*(AO533=$AO$7:$AO$2085)*(AP533=$AP$7:$AP$2085)*(ROW($AS$7:$AS$2085)&lt;&gt;ROW(AS533))*((S533=0)*($S$7:$S$2085&gt;0)+(S533&gt;0)*($S$7:$S$2085=0)))&gt;0,"SALONES UNIDOS",IF(SUMPRODUCT((AS533=$AS$7:$AS$2085)*(AI533=$AI$7:$AI$2085)*((AO533&lt;$AP$7:$AP$2085)*(AP533&gt;$AO$7:$AO$2085))*(ROW($AS$7:$AS$2085)&lt;&gt;ROW(AS533)))&gt;0,"Cruzado","Sin cruce")))</f>
        <v>Sin cruce</v>
      </c>
    </row>
    <row r="534" spans="3:46" ht="15.6" hidden="1" customHeight="1">
      <c r="C534" s="496" t="s">
        <v>572</v>
      </c>
      <c r="D534" s="479" t="s">
        <v>573</v>
      </c>
      <c r="E534" s="479">
        <v>20261</v>
      </c>
      <c r="F534" s="503" t="s">
        <v>44</v>
      </c>
      <c r="G534" s="497" t="s">
        <v>80</v>
      </c>
      <c r="H534" s="503" t="s">
        <v>63</v>
      </c>
      <c r="I534" s="503">
        <v>1</v>
      </c>
      <c r="J534" s="503" t="s">
        <v>51</v>
      </c>
      <c r="K534" s="503" t="s">
        <v>51</v>
      </c>
      <c r="L534" s="499" t="s">
        <v>587</v>
      </c>
      <c r="M534" s="535" t="s">
        <v>588</v>
      </c>
      <c r="N534" s="15" t="s">
        <v>577</v>
      </c>
      <c r="O534" s="15" t="s">
        <v>578</v>
      </c>
      <c r="P534" s="503" t="s">
        <v>579</v>
      </c>
      <c r="Q534" s="15">
        <v>0</v>
      </c>
      <c r="R534" s="15">
        <v>2</v>
      </c>
      <c r="S534" s="479">
        <v>2</v>
      </c>
      <c r="T534" s="15">
        <v>3</v>
      </c>
      <c r="U534" s="471"/>
      <c r="V534" s="550">
        <v>33</v>
      </c>
      <c r="W534" s="497">
        <v>15738929</v>
      </c>
      <c r="X534" s="566" t="s">
        <v>223</v>
      </c>
      <c r="Y534" s="15" t="s">
        <v>579</v>
      </c>
      <c r="Z534" s="15"/>
      <c r="AA534" s="15"/>
      <c r="AB534" s="15"/>
      <c r="AC534" s="497" t="s">
        <v>952</v>
      </c>
      <c r="AD534" s="15"/>
      <c r="AE534" s="479"/>
      <c r="AF534" s="497"/>
      <c r="AG534" s="497"/>
      <c r="AH534" s="15" t="s">
        <v>100</v>
      </c>
      <c r="AI534" s="15">
        <v>4</v>
      </c>
      <c r="AJ534" s="15">
        <v>10</v>
      </c>
      <c r="AK534" s="15">
        <v>10</v>
      </c>
      <c r="AL534" s="15">
        <v>11</v>
      </c>
      <c r="AM534" s="15">
        <v>50</v>
      </c>
      <c r="AN534" s="490">
        <f>IF(AJ534="",S534,ROUND(((((AL534/24)+(AM534/1440))-((AJ534/24)+(AK534/1440)))*1440/50),5))</f>
        <v>2</v>
      </c>
      <c r="AO534" s="491">
        <f>AJ534/24+AK534/1440</f>
        <v>0.4236111111111111</v>
      </c>
      <c r="AP534" s="491">
        <f>AL534/24+AM534/1440</f>
        <v>0.49305555555555552</v>
      </c>
      <c r="AQ534" s="23" t="str" cm="1">
        <f t="array" ref="AQ534">IF(X534="","",IF(SUMPRODUCT((X534=$X$7:$X$2085)*(AI534=$AI$7:$AI$2085)*(AO534=$AO$7:$AO$2085)*(AP534=$AP$7:$AP$2085)*(ROW($X$7:$X$2085)&lt;&gt;ROW(X534))*((S534=0)*($S$7:$S$2085&gt;0)+(S534&gt;0)*($S$7:$S$2085=0)))&gt;0,"SALONES UNIDOS",IF(SUMPRODUCT((X534=$X$7:$X$2085)*(AI534=$AI$7:$AI$2085)*((AO534&lt;$AP$7:$AP$2085)*(AP534&gt;$AO$7:$AO$2085))*(ROW($X$7:$X$2085)&lt;&gt;ROW(X534)))&gt;0,"Cruzado","Sin cruce")))</f>
        <v>Sin cruce</v>
      </c>
      <c r="AR534" s="23" t="str" cm="1">
        <f t="array" ref="AR534">IF(AE534="","",IF(SUMPRODUCT((AE534=$AE$7:$AE$2085)*(AI534=$AI$7:$AI$2085)*(AO534=$AO$7:$AO$2085)*(AP534=$AP$7:$AP$2085)*(ROW($AE$7:$AE$2085)&lt;&gt;ROW(AE534))*((S534=0)*($S$7:$S$2085&gt;0)+(S534&gt;0)*($S$7:$S$2085=0)))&gt;0,"SALONES UNIDOS",IF(SUMPRODUCT((AE534=$AE$7:$AE$2085)*(AI534=$AI$7:$AI$2085)*((AO534&lt;$AP$7:$AP$2085)*(AP534&gt;$AO$7:$AO$2085))*(ROW($AE$7:$AE$2085)&lt;&gt;ROW(AE534)))&gt;0,"Cruzado","Sin cruce")))</f>
        <v/>
      </c>
      <c r="AS534" s="94" t="str">
        <f t="shared" si="9"/>
        <v>EN1HUAURAB</v>
      </c>
      <c r="AT534" s="94" t="str" cm="1">
        <f t="array" ref="AT534">IF(AS534="","",IF(SUMPRODUCT((AS534=$AS$7:$AS$2085)*(AI534=$AI$7:$AI$2085)*(AO534=$AO$7:$AO$2085)*(AP534=$AP$7:$AP$2085)*(ROW($AS$7:$AS$2085)&lt;&gt;ROW(AS534))*((S534=0)*($S$7:$S$2085&gt;0)+(S534&gt;0)*($S$7:$S$2085=0)))&gt;0,"SALONES UNIDOS",IF(SUMPRODUCT((AS534=$AS$7:$AS$2085)*(AI534=$AI$7:$AI$2085)*((AO534&lt;$AP$7:$AP$2085)*(AP534&gt;$AO$7:$AO$2085))*(ROW($AS$7:$AS$2085)&lt;&gt;ROW(AS534)))&gt;0,"Cruzado","Sin cruce")))</f>
        <v>Sin cruce</v>
      </c>
    </row>
    <row r="535" spans="3:46" ht="15.6" hidden="1" customHeight="1">
      <c r="C535" s="496" t="s">
        <v>572</v>
      </c>
      <c r="D535" s="479" t="s">
        <v>573</v>
      </c>
      <c r="E535" s="479">
        <v>20261</v>
      </c>
      <c r="F535" s="503" t="s">
        <v>44</v>
      </c>
      <c r="G535" s="497" t="s">
        <v>80</v>
      </c>
      <c r="H535" s="503" t="s">
        <v>63</v>
      </c>
      <c r="I535" s="503">
        <v>1</v>
      </c>
      <c r="J535" s="503" t="s">
        <v>51</v>
      </c>
      <c r="K535" s="503" t="s">
        <v>51</v>
      </c>
      <c r="L535" s="499" t="s">
        <v>590</v>
      </c>
      <c r="M535" s="535" t="s">
        <v>591</v>
      </c>
      <c r="N535" s="15" t="s">
        <v>586</v>
      </c>
      <c r="O535" s="15" t="s">
        <v>578</v>
      </c>
      <c r="P535" s="503" t="s">
        <v>579</v>
      </c>
      <c r="Q535" s="15">
        <v>3</v>
      </c>
      <c r="R535" s="15">
        <v>0</v>
      </c>
      <c r="S535" s="479">
        <v>3</v>
      </c>
      <c r="T535" s="15">
        <v>4</v>
      </c>
      <c r="U535" s="471"/>
      <c r="V535" s="550">
        <v>33</v>
      </c>
      <c r="W535" s="497">
        <v>43529608</v>
      </c>
      <c r="X535" s="566" t="s">
        <v>387</v>
      </c>
      <c r="Y535" s="15" t="s">
        <v>579</v>
      </c>
      <c r="Z535" s="15"/>
      <c r="AA535" s="15"/>
      <c r="AB535" s="15"/>
      <c r="AC535" s="497" t="s">
        <v>953</v>
      </c>
      <c r="AD535" s="15"/>
      <c r="AE535" s="479"/>
      <c r="AF535" s="497"/>
      <c r="AG535" s="497"/>
      <c r="AH535" s="15" t="s">
        <v>582</v>
      </c>
      <c r="AI535" s="15">
        <v>2</v>
      </c>
      <c r="AJ535" s="15">
        <v>7</v>
      </c>
      <c r="AK535" s="15">
        <v>40</v>
      </c>
      <c r="AL535" s="15">
        <v>10</v>
      </c>
      <c r="AM535" s="15">
        <v>10</v>
      </c>
      <c r="AN535" s="490">
        <f>IF(AJ535="",S535,ROUND(((((AL535/24)+(AM535/1440))-((AJ535/24)+(AK535/1440)))*1440/50),5))</f>
        <v>3</v>
      </c>
      <c r="AO535" s="491">
        <f>AJ535/24+AK535/1440</f>
        <v>0.31944444444444448</v>
      </c>
      <c r="AP535" s="491">
        <f>AL535/24+AM535/1440</f>
        <v>0.4236111111111111</v>
      </c>
      <c r="AQ535" s="23" t="str" cm="1">
        <f t="array" ref="AQ535">IF(X535="","",IF(SUMPRODUCT((X535=$X$7:$X$2085)*(AI535=$AI$7:$AI$2085)*(AO535=$AO$7:$AO$2085)*(AP535=$AP$7:$AP$2085)*(ROW($X$7:$X$2085)&lt;&gt;ROW(X535))*((S535=0)*($S$7:$S$2085&gt;0)+(S535&gt;0)*($S$7:$S$2085=0)))&gt;0,"SALONES UNIDOS",IF(SUMPRODUCT((X535=$X$7:$X$2085)*(AI535=$AI$7:$AI$2085)*((AO535&lt;$AP$7:$AP$2085)*(AP535&gt;$AO$7:$AO$2085))*(ROW($X$7:$X$2085)&lt;&gt;ROW(X535)))&gt;0,"Cruzado","Sin cruce")))</f>
        <v>Sin cruce</v>
      </c>
      <c r="AR535" s="23" t="str" cm="1">
        <f t="array" ref="AR535">IF(AE535="","",IF(SUMPRODUCT((AE535=$AE$7:$AE$2085)*(AI535=$AI$7:$AI$2085)*(AO535=$AO$7:$AO$2085)*(AP535=$AP$7:$AP$2085)*(ROW($AE$7:$AE$2085)&lt;&gt;ROW(AE535))*((S535=0)*($S$7:$S$2085&gt;0)+(S535&gt;0)*($S$7:$S$2085=0)))&gt;0,"SALONES UNIDOS",IF(SUMPRODUCT((AE535=$AE$7:$AE$2085)*(AI535=$AI$7:$AI$2085)*((AO535&lt;$AP$7:$AP$2085)*(AP535&gt;$AO$7:$AO$2085))*(ROW($AE$7:$AE$2085)&lt;&gt;ROW(AE535)))&gt;0,"Cruzado","Sin cruce")))</f>
        <v/>
      </c>
      <c r="AS535" s="94" t="str">
        <f t="shared" si="9"/>
        <v>EN1HUAURAB</v>
      </c>
      <c r="AT535" s="94" t="str" cm="1">
        <f t="array" ref="AT535">IF(AS535="","",IF(SUMPRODUCT((AS535=$AS$7:$AS$2085)*(AI535=$AI$7:$AI$2085)*(AO535=$AO$7:$AO$2085)*(AP535=$AP$7:$AP$2085)*(ROW($AS$7:$AS$2085)&lt;&gt;ROW(AS535))*((S535=0)*($S$7:$S$2085&gt;0)+(S535&gt;0)*($S$7:$S$2085=0)))&gt;0,"SALONES UNIDOS",IF(SUMPRODUCT((AS535=$AS$7:$AS$2085)*(AI535=$AI$7:$AI$2085)*((AO535&lt;$AP$7:$AP$2085)*(AP535&gt;$AO$7:$AO$2085))*(ROW($AS$7:$AS$2085)&lt;&gt;ROW(AS535)))&gt;0,"Cruzado","Sin cruce")))</f>
        <v>Sin cruce</v>
      </c>
    </row>
    <row r="536" spans="3:46" ht="15.6" hidden="1" customHeight="1">
      <c r="C536" s="496" t="s">
        <v>572</v>
      </c>
      <c r="D536" s="479" t="s">
        <v>573</v>
      </c>
      <c r="E536" s="479">
        <v>20261</v>
      </c>
      <c r="F536" s="503" t="s">
        <v>44</v>
      </c>
      <c r="G536" s="497" t="s">
        <v>80</v>
      </c>
      <c r="H536" s="503" t="s">
        <v>63</v>
      </c>
      <c r="I536" s="503">
        <v>1</v>
      </c>
      <c r="J536" s="503" t="s">
        <v>51</v>
      </c>
      <c r="K536" s="503" t="s">
        <v>51</v>
      </c>
      <c r="L536" s="499" t="s">
        <v>590</v>
      </c>
      <c r="M536" s="535" t="s">
        <v>591</v>
      </c>
      <c r="N536" s="15" t="s">
        <v>586</v>
      </c>
      <c r="O536" s="15" t="s">
        <v>578</v>
      </c>
      <c r="P536" s="503" t="s">
        <v>579</v>
      </c>
      <c r="Q536" s="15">
        <v>0</v>
      </c>
      <c r="R536" s="15">
        <v>2</v>
      </c>
      <c r="S536" s="479">
        <v>2</v>
      </c>
      <c r="T536" s="15">
        <v>4</v>
      </c>
      <c r="U536" s="471"/>
      <c r="V536" s="550">
        <v>33</v>
      </c>
      <c r="W536" s="497">
        <v>43529608</v>
      </c>
      <c r="X536" s="566" t="s">
        <v>387</v>
      </c>
      <c r="Y536" s="15" t="s">
        <v>579</v>
      </c>
      <c r="Z536" s="15"/>
      <c r="AA536" s="15"/>
      <c r="AB536" s="15"/>
      <c r="AC536" s="497" t="s">
        <v>953</v>
      </c>
      <c r="AD536" s="15"/>
      <c r="AE536" s="479"/>
      <c r="AF536" s="497"/>
      <c r="AG536" s="497"/>
      <c r="AH536" s="15" t="s">
        <v>100</v>
      </c>
      <c r="AI536" s="15">
        <v>2</v>
      </c>
      <c r="AJ536" s="15">
        <v>10</v>
      </c>
      <c r="AK536" s="15">
        <v>10</v>
      </c>
      <c r="AL536" s="15">
        <v>11</v>
      </c>
      <c r="AM536" s="15">
        <v>50</v>
      </c>
      <c r="AN536" s="490">
        <f>IF(AJ536="",S536,ROUND(((((AL536/24)+(AM536/1440))-((AJ536/24)+(AK536/1440)))*1440/50),5))</f>
        <v>2</v>
      </c>
      <c r="AO536" s="491">
        <f>AJ536/24+AK536/1440</f>
        <v>0.4236111111111111</v>
      </c>
      <c r="AP536" s="491">
        <f>AL536/24+AM536/1440</f>
        <v>0.49305555555555552</v>
      </c>
      <c r="AQ536" s="23" t="str" cm="1">
        <f t="array" ref="AQ536">IF(X536="","",IF(SUMPRODUCT((X536=$X$7:$X$2085)*(AI536=$AI$7:$AI$2085)*(AO536=$AO$7:$AO$2085)*(AP536=$AP$7:$AP$2085)*(ROW($X$7:$X$2085)&lt;&gt;ROW(X536))*((S536=0)*($S$7:$S$2085&gt;0)+(S536&gt;0)*($S$7:$S$2085=0)))&gt;0,"SALONES UNIDOS",IF(SUMPRODUCT((X536=$X$7:$X$2085)*(AI536=$AI$7:$AI$2085)*((AO536&lt;$AP$7:$AP$2085)*(AP536&gt;$AO$7:$AO$2085))*(ROW($X$7:$X$2085)&lt;&gt;ROW(X536)))&gt;0,"Cruzado","Sin cruce")))</f>
        <v>Sin cruce</v>
      </c>
      <c r="AR536" s="23" t="str" cm="1">
        <f t="array" ref="AR536">IF(AE536="","",IF(SUMPRODUCT((AE536=$AE$7:$AE$2085)*(AI536=$AI$7:$AI$2085)*(AO536=$AO$7:$AO$2085)*(AP536=$AP$7:$AP$2085)*(ROW($AE$7:$AE$2085)&lt;&gt;ROW(AE536))*((S536=0)*($S$7:$S$2085&gt;0)+(S536&gt;0)*($S$7:$S$2085=0)))&gt;0,"SALONES UNIDOS",IF(SUMPRODUCT((AE536=$AE$7:$AE$2085)*(AI536=$AI$7:$AI$2085)*((AO536&lt;$AP$7:$AP$2085)*(AP536&gt;$AO$7:$AO$2085))*(ROW($AE$7:$AE$2085)&lt;&gt;ROW(AE536)))&gt;0,"Cruzado","Sin cruce")))</f>
        <v/>
      </c>
      <c r="AS536" s="94" t="str">
        <f t="shared" si="9"/>
        <v>EN1HUAURAB</v>
      </c>
      <c r="AT536" s="94" t="str" cm="1">
        <f t="array" ref="AT536">IF(AS536="","",IF(SUMPRODUCT((AS536=$AS$7:$AS$2085)*(AI536=$AI$7:$AI$2085)*(AO536=$AO$7:$AO$2085)*(AP536=$AP$7:$AP$2085)*(ROW($AS$7:$AS$2085)&lt;&gt;ROW(AS536))*((S536=0)*($S$7:$S$2085&gt;0)+(S536&gt;0)*($S$7:$S$2085=0)))&gt;0,"SALONES UNIDOS",IF(SUMPRODUCT((AS536=$AS$7:$AS$2085)*(AI536=$AI$7:$AI$2085)*((AO536&lt;$AP$7:$AP$2085)*(AP536&gt;$AO$7:$AO$2085))*(ROW($AS$7:$AS$2085)&lt;&gt;ROW(AS536)))&gt;0,"Cruzado","Sin cruce")))</f>
        <v>Sin cruce</v>
      </c>
    </row>
    <row r="537" spans="3:46" ht="15.6" hidden="1" customHeight="1">
      <c r="C537" s="496" t="s">
        <v>572</v>
      </c>
      <c r="D537" s="479" t="s">
        <v>573</v>
      </c>
      <c r="E537" s="479">
        <v>20261</v>
      </c>
      <c r="F537" s="503" t="s">
        <v>44</v>
      </c>
      <c r="G537" s="497" t="s">
        <v>80</v>
      </c>
      <c r="H537" s="503" t="s">
        <v>63</v>
      </c>
      <c r="I537" s="503">
        <v>1</v>
      </c>
      <c r="J537" s="503" t="s">
        <v>51</v>
      </c>
      <c r="K537" s="503" t="s">
        <v>51</v>
      </c>
      <c r="L537" s="499" t="s">
        <v>592</v>
      </c>
      <c r="M537" s="535" t="s">
        <v>593</v>
      </c>
      <c r="N537" s="15" t="s">
        <v>586</v>
      </c>
      <c r="O537" s="15" t="s">
        <v>578</v>
      </c>
      <c r="P537" s="503" t="s">
        <v>579</v>
      </c>
      <c r="Q537" s="15">
        <v>3</v>
      </c>
      <c r="R537" s="15">
        <v>0</v>
      </c>
      <c r="S537" s="479">
        <v>3</v>
      </c>
      <c r="T537" s="15">
        <v>4</v>
      </c>
      <c r="U537" s="471"/>
      <c r="V537" s="550">
        <v>33</v>
      </c>
      <c r="W537" s="497">
        <v>40475054</v>
      </c>
      <c r="X537" s="566" t="s">
        <v>392</v>
      </c>
      <c r="Y537" s="15" t="s">
        <v>579</v>
      </c>
      <c r="Z537" s="15"/>
      <c r="AA537" s="15"/>
      <c r="AB537" s="15"/>
      <c r="AC537" s="497" t="s">
        <v>951</v>
      </c>
      <c r="AD537" s="15"/>
      <c r="AE537" s="479"/>
      <c r="AF537" s="497"/>
      <c r="AG537" s="497"/>
      <c r="AH537" s="15" t="s">
        <v>582</v>
      </c>
      <c r="AI537" s="15">
        <v>3</v>
      </c>
      <c r="AJ537" s="15">
        <v>12</v>
      </c>
      <c r="AK537" s="15">
        <v>40</v>
      </c>
      <c r="AL537" s="15">
        <v>15</v>
      </c>
      <c r="AM537" s="15">
        <v>10</v>
      </c>
      <c r="AN537" s="490">
        <f>IF(AJ537="",S537,ROUND(((((AL537/24)+(AM537/1440))-((AJ537/24)+(AK537/1440)))*1440/50),5))</f>
        <v>3</v>
      </c>
      <c r="AO537" s="491">
        <f>AJ537/24+AK537/1440</f>
        <v>0.52777777777777779</v>
      </c>
      <c r="AP537" s="491">
        <f>AL537/24+AM537/1440</f>
        <v>0.63194444444444442</v>
      </c>
      <c r="AQ537" s="23" t="str" cm="1">
        <f t="array" ref="AQ537">IF(X537="","",IF(SUMPRODUCT((X537=$X$7:$X$2085)*(AI537=$AI$7:$AI$2085)*(AO537=$AO$7:$AO$2085)*(AP537=$AP$7:$AP$2085)*(ROW($X$7:$X$2085)&lt;&gt;ROW(X537))*((S537=0)*($S$7:$S$2085&gt;0)+(S537&gt;0)*($S$7:$S$2085=0)))&gt;0,"SALONES UNIDOS",IF(SUMPRODUCT((X537=$X$7:$X$2085)*(AI537=$AI$7:$AI$2085)*((AO537&lt;$AP$7:$AP$2085)*(AP537&gt;$AO$7:$AO$2085))*(ROW($X$7:$X$2085)&lt;&gt;ROW(X537)))&gt;0,"Cruzado","Sin cruce")))</f>
        <v>Sin cruce</v>
      </c>
      <c r="AR537" s="23" t="str" cm="1">
        <f t="array" ref="AR537">IF(AE537="","",IF(SUMPRODUCT((AE537=$AE$7:$AE$2085)*(AI537=$AI$7:$AI$2085)*(AO537=$AO$7:$AO$2085)*(AP537=$AP$7:$AP$2085)*(ROW($AE$7:$AE$2085)&lt;&gt;ROW(AE537))*((S537=0)*($S$7:$S$2085&gt;0)+(S537&gt;0)*($S$7:$S$2085=0)))&gt;0,"SALONES UNIDOS",IF(SUMPRODUCT((AE537=$AE$7:$AE$2085)*(AI537=$AI$7:$AI$2085)*((AO537&lt;$AP$7:$AP$2085)*(AP537&gt;$AO$7:$AO$2085))*(ROW($AE$7:$AE$2085)&lt;&gt;ROW(AE537)))&gt;0,"Cruzado","Sin cruce")))</f>
        <v/>
      </c>
      <c r="AS537" s="94" t="str">
        <f t="shared" si="9"/>
        <v>EN1HUAURAB</v>
      </c>
      <c r="AT537" s="94" t="str" cm="1">
        <f t="array" ref="AT537">IF(AS537="","",IF(SUMPRODUCT((AS537=$AS$7:$AS$2085)*(AI537=$AI$7:$AI$2085)*(AO537=$AO$7:$AO$2085)*(AP537=$AP$7:$AP$2085)*(ROW($AS$7:$AS$2085)&lt;&gt;ROW(AS537))*((S537=0)*($S$7:$S$2085&gt;0)+(S537&gt;0)*($S$7:$S$2085=0)))&gt;0,"SALONES UNIDOS",IF(SUMPRODUCT((AS537=$AS$7:$AS$2085)*(AI537=$AI$7:$AI$2085)*((AO537&lt;$AP$7:$AP$2085)*(AP537&gt;$AO$7:$AO$2085))*(ROW($AS$7:$AS$2085)&lt;&gt;ROW(AS537)))&gt;0,"Cruzado","Sin cruce")))</f>
        <v>Sin cruce</v>
      </c>
    </row>
    <row r="538" spans="3:46" ht="15.6" hidden="1" customHeight="1">
      <c r="C538" s="496" t="s">
        <v>572</v>
      </c>
      <c r="D538" s="479" t="s">
        <v>573</v>
      </c>
      <c r="E538" s="479">
        <v>20261</v>
      </c>
      <c r="F538" s="503" t="s">
        <v>44</v>
      </c>
      <c r="G538" s="497" t="s">
        <v>80</v>
      </c>
      <c r="H538" s="503" t="s">
        <v>63</v>
      </c>
      <c r="I538" s="503">
        <v>1</v>
      </c>
      <c r="J538" s="503" t="s">
        <v>51</v>
      </c>
      <c r="K538" s="503" t="s">
        <v>51</v>
      </c>
      <c r="L538" s="499" t="s">
        <v>592</v>
      </c>
      <c r="M538" s="535" t="s">
        <v>593</v>
      </c>
      <c r="N538" s="15" t="s">
        <v>586</v>
      </c>
      <c r="O538" s="15" t="s">
        <v>578</v>
      </c>
      <c r="P538" s="503" t="s">
        <v>579</v>
      </c>
      <c r="Q538" s="15">
        <v>0</v>
      </c>
      <c r="R538" s="15">
        <v>2</v>
      </c>
      <c r="S538" s="479">
        <v>2</v>
      </c>
      <c r="T538" s="15">
        <v>4</v>
      </c>
      <c r="U538" s="471"/>
      <c r="V538" s="550">
        <v>33</v>
      </c>
      <c r="W538" s="497">
        <v>40475054</v>
      </c>
      <c r="X538" s="566" t="s">
        <v>392</v>
      </c>
      <c r="Y538" s="15" t="s">
        <v>579</v>
      </c>
      <c r="Z538" s="15"/>
      <c r="AA538" s="15"/>
      <c r="AB538" s="15"/>
      <c r="AC538" s="497" t="s">
        <v>951</v>
      </c>
      <c r="AD538" s="15"/>
      <c r="AE538" s="479"/>
      <c r="AF538" s="497"/>
      <c r="AG538" s="497"/>
      <c r="AH538" s="15" t="s">
        <v>100</v>
      </c>
      <c r="AI538" s="15">
        <v>3</v>
      </c>
      <c r="AJ538" s="15">
        <v>15</v>
      </c>
      <c r="AK538" s="15">
        <v>10</v>
      </c>
      <c r="AL538" s="15">
        <v>16</v>
      </c>
      <c r="AM538" s="15">
        <v>50</v>
      </c>
      <c r="AN538" s="490">
        <f>IF(AJ538="",S538,ROUND(((((AL538/24)+(AM538/1440))-((AJ538/24)+(AK538/1440)))*1440/50),5))</f>
        <v>2</v>
      </c>
      <c r="AO538" s="491">
        <f>AJ538/24+AK538/1440</f>
        <v>0.63194444444444442</v>
      </c>
      <c r="AP538" s="491">
        <f>AL538/24+AM538/1440</f>
        <v>0.70138888888888884</v>
      </c>
      <c r="AQ538" s="23" t="str" cm="1">
        <f t="array" ref="AQ538">IF(X538="","",IF(SUMPRODUCT((X538=$X$7:$X$2085)*(AI538=$AI$7:$AI$2085)*(AO538=$AO$7:$AO$2085)*(AP538=$AP$7:$AP$2085)*(ROW($X$7:$X$2085)&lt;&gt;ROW(X538))*((S538=0)*($S$7:$S$2085&gt;0)+(S538&gt;0)*($S$7:$S$2085=0)))&gt;0,"SALONES UNIDOS",IF(SUMPRODUCT((X538=$X$7:$X$2085)*(AI538=$AI$7:$AI$2085)*((AO538&lt;$AP$7:$AP$2085)*(AP538&gt;$AO$7:$AO$2085))*(ROW($X$7:$X$2085)&lt;&gt;ROW(X538)))&gt;0,"Cruzado","Sin cruce")))</f>
        <v>Sin cruce</v>
      </c>
      <c r="AR538" s="23" t="str" cm="1">
        <f t="array" ref="AR538">IF(AE538="","",IF(SUMPRODUCT((AE538=$AE$7:$AE$2085)*(AI538=$AI$7:$AI$2085)*(AO538=$AO$7:$AO$2085)*(AP538=$AP$7:$AP$2085)*(ROW($AE$7:$AE$2085)&lt;&gt;ROW(AE538))*((S538=0)*($S$7:$S$2085&gt;0)+(S538&gt;0)*($S$7:$S$2085=0)))&gt;0,"SALONES UNIDOS",IF(SUMPRODUCT((AE538=$AE$7:$AE$2085)*(AI538=$AI$7:$AI$2085)*((AO538&lt;$AP$7:$AP$2085)*(AP538&gt;$AO$7:$AO$2085))*(ROW($AE$7:$AE$2085)&lt;&gt;ROW(AE538)))&gt;0,"Cruzado","Sin cruce")))</f>
        <v/>
      </c>
      <c r="AS538" s="94" t="str">
        <f t="shared" si="9"/>
        <v>EN1HUAURAB</v>
      </c>
      <c r="AT538" s="94" t="str" cm="1">
        <f t="array" ref="AT538">IF(AS538="","",IF(SUMPRODUCT((AS538=$AS$7:$AS$2085)*(AI538=$AI$7:$AI$2085)*(AO538=$AO$7:$AO$2085)*(AP538=$AP$7:$AP$2085)*(ROW($AS$7:$AS$2085)&lt;&gt;ROW(AS538))*((S538=0)*($S$7:$S$2085&gt;0)+(S538&gt;0)*($S$7:$S$2085=0)))&gt;0,"SALONES UNIDOS",IF(SUMPRODUCT((AS538=$AS$7:$AS$2085)*(AI538=$AI$7:$AI$2085)*((AO538&lt;$AP$7:$AP$2085)*(AP538&gt;$AO$7:$AO$2085))*(ROW($AS$7:$AS$2085)&lt;&gt;ROW(AS538)))&gt;0,"Cruzado","Sin cruce")))</f>
        <v>Sin cruce</v>
      </c>
    </row>
    <row r="539" spans="3:46" ht="15.6" hidden="1" customHeight="1">
      <c r="C539" s="496" t="s">
        <v>572</v>
      </c>
      <c r="D539" s="479" t="s">
        <v>573</v>
      </c>
      <c r="E539" s="479">
        <v>20261</v>
      </c>
      <c r="F539" s="503" t="s">
        <v>44</v>
      </c>
      <c r="G539" s="497" t="s">
        <v>80</v>
      </c>
      <c r="H539" s="503" t="s">
        <v>63</v>
      </c>
      <c r="I539" s="503">
        <v>1</v>
      </c>
      <c r="J539" s="503" t="s">
        <v>51</v>
      </c>
      <c r="K539" s="503" t="s">
        <v>51</v>
      </c>
      <c r="L539" s="499" t="s">
        <v>594</v>
      </c>
      <c r="M539" s="535" t="s">
        <v>595</v>
      </c>
      <c r="N539" s="15" t="s">
        <v>586</v>
      </c>
      <c r="O539" s="15" t="s">
        <v>578</v>
      </c>
      <c r="P539" s="503" t="s">
        <v>579</v>
      </c>
      <c r="Q539" s="15">
        <v>3</v>
      </c>
      <c r="R539" s="15">
        <v>0</v>
      </c>
      <c r="S539" s="479">
        <v>3</v>
      </c>
      <c r="T539" s="15">
        <v>4</v>
      </c>
      <c r="U539" s="471"/>
      <c r="V539" s="550">
        <v>33</v>
      </c>
      <c r="W539" s="497">
        <v>15615916</v>
      </c>
      <c r="X539" s="566" t="s">
        <v>386</v>
      </c>
      <c r="Y539" s="15" t="s">
        <v>579</v>
      </c>
      <c r="Z539" s="15"/>
      <c r="AA539" s="15"/>
      <c r="AB539" s="15"/>
      <c r="AC539" s="497" t="s">
        <v>951</v>
      </c>
      <c r="AD539" s="15"/>
      <c r="AE539" s="479"/>
      <c r="AF539" s="497"/>
      <c r="AG539" s="497"/>
      <c r="AH539" s="15" t="s">
        <v>582</v>
      </c>
      <c r="AI539" s="15">
        <v>3</v>
      </c>
      <c r="AJ539" s="15">
        <v>7</v>
      </c>
      <c r="AK539" s="15">
        <v>40</v>
      </c>
      <c r="AL539" s="15">
        <v>10</v>
      </c>
      <c r="AM539" s="15">
        <v>10</v>
      </c>
      <c r="AN539" s="490">
        <f>IF(AJ539="",S539,ROUND(((((AL539/24)+(AM539/1440))-((AJ539/24)+(AK539/1440)))*1440/50),5))</f>
        <v>3</v>
      </c>
      <c r="AO539" s="491">
        <f>AJ539/24+AK539/1440</f>
        <v>0.31944444444444448</v>
      </c>
      <c r="AP539" s="491">
        <f>AL539/24+AM539/1440</f>
        <v>0.4236111111111111</v>
      </c>
      <c r="AQ539" s="23" t="str" cm="1">
        <f t="array" ref="AQ539">IF(X539="","",IF(SUMPRODUCT((X539=$X$7:$X$2085)*(AI539=$AI$7:$AI$2085)*(AO539=$AO$7:$AO$2085)*(AP539=$AP$7:$AP$2085)*(ROW($X$7:$X$2085)&lt;&gt;ROW(X539))*((S539=0)*($S$7:$S$2085&gt;0)+(S539&gt;0)*($S$7:$S$2085=0)))&gt;0,"SALONES UNIDOS",IF(SUMPRODUCT((X539=$X$7:$X$2085)*(AI539=$AI$7:$AI$2085)*((AO539&lt;$AP$7:$AP$2085)*(AP539&gt;$AO$7:$AO$2085))*(ROW($X$7:$X$2085)&lt;&gt;ROW(X539)))&gt;0,"Cruzado","Sin cruce")))</f>
        <v>Sin cruce</v>
      </c>
      <c r="AR539" s="23" t="str" cm="1">
        <f t="array" ref="AR539">IF(AE539="","",IF(SUMPRODUCT((AE539=$AE$7:$AE$2085)*(AI539=$AI$7:$AI$2085)*(AO539=$AO$7:$AO$2085)*(AP539=$AP$7:$AP$2085)*(ROW($AE$7:$AE$2085)&lt;&gt;ROW(AE539))*((S539=0)*($S$7:$S$2085&gt;0)+(S539&gt;0)*($S$7:$S$2085=0)))&gt;0,"SALONES UNIDOS",IF(SUMPRODUCT((AE539=$AE$7:$AE$2085)*(AI539=$AI$7:$AI$2085)*((AO539&lt;$AP$7:$AP$2085)*(AP539&gt;$AO$7:$AO$2085))*(ROW($AE$7:$AE$2085)&lt;&gt;ROW(AE539)))&gt;0,"Cruzado","Sin cruce")))</f>
        <v/>
      </c>
      <c r="AS539" s="94" t="str">
        <f t="shared" si="9"/>
        <v>EN1HUAURAB</v>
      </c>
      <c r="AT539" s="94" t="str" cm="1">
        <f t="array" ref="AT539">IF(AS539="","",IF(SUMPRODUCT((AS539=$AS$7:$AS$2085)*(AI539=$AI$7:$AI$2085)*(AO539=$AO$7:$AO$2085)*(AP539=$AP$7:$AP$2085)*(ROW($AS$7:$AS$2085)&lt;&gt;ROW(AS539))*((S539=0)*($S$7:$S$2085&gt;0)+(S539&gt;0)*($S$7:$S$2085=0)))&gt;0,"SALONES UNIDOS",IF(SUMPRODUCT((AS539=$AS$7:$AS$2085)*(AI539=$AI$7:$AI$2085)*((AO539&lt;$AP$7:$AP$2085)*(AP539&gt;$AO$7:$AO$2085))*(ROW($AS$7:$AS$2085)&lt;&gt;ROW(AS539)))&gt;0,"Cruzado","Sin cruce")))</f>
        <v>Sin cruce</v>
      </c>
    </row>
    <row r="540" spans="3:46" ht="15.6" hidden="1" customHeight="1">
      <c r="C540" s="496" t="s">
        <v>572</v>
      </c>
      <c r="D540" s="479" t="s">
        <v>573</v>
      </c>
      <c r="E540" s="479">
        <v>20261</v>
      </c>
      <c r="F540" s="503" t="s">
        <v>44</v>
      </c>
      <c r="G540" s="497" t="s">
        <v>80</v>
      </c>
      <c r="H540" s="503" t="s">
        <v>63</v>
      </c>
      <c r="I540" s="503">
        <v>1</v>
      </c>
      <c r="J540" s="503" t="s">
        <v>51</v>
      </c>
      <c r="K540" s="503" t="s">
        <v>51</v>
      </c>
      <c r="L540" s="499" t="s">
        <v>594</v>
      </c>
      <c r="M540" s="535" t="s">
        <v>595</v>
      </c>
      <c r="N540" s="15" t="s">
        <v>586</v>
      </c>
      <c r="O540" s="15" t="s">
        <v>578</v>
      </c>
      <c r="P540" s="503" t="s">
        <v>579</v>
      </c>
      <c r="Q540" s="15">
        <v>0</v>
      </c>
      <c r="R540" s="15">
        <v>2</v>
      </c>
      <c r="S540" s="479">
        <v>2</v>
      </c>
      <c r="T540" s="15">
        <v>4</v>
      </c>
      <c r="U540" s="471"/>
      <c r="V540" s="550">
        <v>33</v>
      </c>
      <c r="W540" s="497">
        <v>15615916</v>
      </c>
      <c r="X540" s="566" t="s">
        <v>386</v>
      </c>
      <c r="Y540" s="15" t="s">
        <v>579</v>
      </c>
      <c r="Z540" s="15"/>
      <c r="AA540" s="15"/>
      <c r="AB540" s="15"/>
      <c r="AC540" s="497" t="s">
        <v>951</v>
      </c>
      <c r="AD540" s="15"/>
      <c r="AE540" s="479"/>
      <c r="AF540" s="497"/>
      <c r="AG540" s="497"/>
      <c r="AH540" s="15" t="s">
        <v>100</v>
      </c>
      <c r="AI540" s="15">
        <v>3</v>
      </c>
      <c r="AJ540" s="15">
        <v>10</v>
      </c>
      <c r="AK540" s="15">
        <v>10</v>
      </c>
      <c r="AL540" s="15">
        <v>11</v>
      </c>
      <c r="AM540" s="15">
        <v>50</v>
      </c>
      <c r="AN540" s="490">
        <f>IF(AJ540="",S540,ROUND(((((AL540/24)+(AM540/1440))-((AJ540/24)+(AK540/1440)))*1440/50),5))</f>
        <v>2</v>
      </c>
      <c r="AO540" s="491">
        <f>AJ540/24+AK540/1440</f>
        <v>0.4236111111111111</v>
      </c>
      <c r="AP540" s="491">
        <f>AL540/24+AM540/1440</f>
        <v>0.49305555555555552</v>
      </c>
      <c r="AQ540" s="23" t="str" cm="1">
        <f t="array" ref="AQ540">IF(X540="","",IF(SUMPRODUCT((X540=$X$7:$X$2085)*(AI540=$AI$7:$AI$2085)*(AO540=$AO$7:$AO$2085)*(AP540=$AP$7:$AP$2085)*(ROW($X$7:$X$2085)&lt;&gt;ROW(X540))*((S540=0)*($S$7:$S$2085&gt;0)+(S540&gt;0)*($S$7:$S$2085=0)))&gt;0,"SALONES UNIDOS",IF(SUMPRODUCT((X540=$X$7:$X$2085)*(AI540=$AI$7:$AI$2085)*((AO540&lt;$AP$7:$AP$2085)*(AP540&gt;$AO$7:$AO$2085))*(ROW($X$7:$X$2085)&lt;&gt;ROW(X540)))&gt;0,"Cruzado","Sin cruce")))</f>
        <v>Sin cruce</v>
      </c>
      <c r="AR540" s="23" t="str" cm="1">
        <f t="array" ref="AR540">IF(AE540="","",IF(SUMPRODUCT((AE540=$AE$7:$AE$2085)*(AI540=$AI$7:$AI$2085)*(AO540=$AO$7:$AO$2085)*(AP540=$AP$7:$AP$2085)*(ROW($AE$7:$AE$2085)&lt;&gt;ROW(AE540))*((S540=0)*($S$7:$S$2085&gt;0)+(S540&gt;0)*($S$7:$S$2085=0)))&gt;0,"SALONES UNIDOS",IF(SUMPRODUCT((AE540=$AE$7:$AE$2085)*(AI540=$AI$7:$AI$2085)*((AO540&lt;$AP$7:$AP$2085)*(AP540&gt;$AO$7:$AO$2085))*(ROW($AE$7:$AE$2085)&lt;&gt;ROW(AE540)))&gt;0,"Cruzado","Sin cruce")))</f>
        <v/>
      </c>
      <c r="AS540" s="94" t="str">
        <f t="shared" si="9"/>
        <v>EN1HUAURAB</v>
      </c>
      <c r="AT540" s="94" t="str" cm="1">
        <f t="array" ref="AT540">IF(AS540="","",IF(SUMPRODUCT((AS540=$AS$7:$AS$2085)*(AI540=$AI$7:$AI$2085)*(AO540=$AO$7:$AO$2085)*(AP540=$AP$7:$AP$2085)*(ROW($AS$7:$AS$2085)&lt;&gt;ROW(AS540))*((S540=0)*($S$7:$S$2085&gt;0)+(S540&gt;0)*($S$7:$S$2085=0)))&gt;0,"SALONES UNIDOS",IF(SUMPRODUCT((AS540=$AS$7:$AS$2085)*(AI540=$AI$7:$AI$2085)*((AO540&lt;$AP$7:$AP$2085)*(AP540&gt;$AO$7:$AO$2085))*(ROW($AS$7:$AS$2085)&lt;&gt;ROW(AS540)))&gt;0,"Cruzado","Sin cruce")))</f>
        <v>Sin cruce</v>
      </c>
    </row>
    <row r="541" spans="3:46" ht="15.6" hidden="1" customHeight="1">
      <c r="C541" s="496" t="s">
        <v>572</v>
      </c>
      <c r="D541" s="479" t="s">
        <v>573</v>
      </c>
      <c r="E541" s="479">
        <v>20261</v>
      </c>
      <c r="F541" s="503" t="s">
        <v>44</v>
      </c>
      <c r="G541" s="497" t="s">
        <v>80</v>
      </c>
      <c r="H541" s="503" t="s">
        <v>63</v>
      </c>
      <c r="I541" s="503">
        <v>1</v>
      </c>
      <c r="J541" s="503" t="s">
        <v>57</v>
      </c>
      <c r="K541" s="503" t="s">
        <v>57</v>
      </c>
      <c r="L541" s="499" t="s">
        <v>575</v>
      </c>
      <c r="M541" s="535" t="s">
        <v>576</v>
      </c>
      <c r="N541" s="15" t="s">
        <v>577</v>
      </c>
      <c r="O541" s="15" t="s">
        <v>578</v>
      </c>
      <c r="P541" s="503" t="s">
        <v>579</v>
      </c>
      <c r="Q541" s="15">
        <v>2</v>
      </c>
      <c r="R541" s="15">
        <v>0</v>
      </c>
      <c r="S541" s="479">
        <v>2</v>
      </c>
      <c r="T541" s="15">
        <v>3</v>
      </c>
      <c r="U541" s="471"/>
      <c r="V541" s="550">
        <v>33</v>
      </c>
      <c r="W541" s="497">
        <v>32111220</v>
      </c>
      <c r="X541" s="566" t="s">
        <v>254</v>
      </c>
      <c r="Y541" s="15" t="s">
        <v>579</v>
      </c>
      <c r="Z541" s="15"/>
      <c r="AA541" s="15"/>
      <c r="AB541" s="15"/>
      <c r="AC541" s="497" t="s">
        <v>954</v>
      </c>
      <c r="AD541" s="15"/>
      <c r="AE541" s="479"/>
      <c r="AF541" s="497"/>
      <c r="AG541" s="497"/>
      <c r="AH541" s="15" t="s">
        <v>582</v>
      </c>
      <c r="AI541" s="15">
        <v>2</v>
      </c>
      <c r="AJ541" s="15">
        <v>7</v>
      </c>
      <c r="AK541" s="15">
        <v>40</v>
      </c>
      <c r="AL541" s="15">
        <v>9</v>
      </c>
      <c r="AM541" s="15">
        <v>20</v>
      </c>
      <c r="AN541" s="490">
        <f>IF(AJ541="",S541,ROUND(((((AL541/24)+(AM541/1440))-((AJ541/24)+(AK541/1440)))*1440/50),5))</f>
        <v>2</v>
      </c>
      <c r="AO541" s="491">
        <f>AJ541/24+AK541/1440</f>
        <v>0.31944444444444448</v>
      </c>
      <c r="AP541" s="491">
        <f>AL541/24+AM541/1440</f>
        <v>0.3888888888888889</v>
      </c>
      <c r="AQ541" s="23" t="str" cm="1">
        <f t="array" ref="AQ541">IF(X541="","",IF(SUMPRODUCT((X541=$X$7:$X$2085)*(AI541=$AI$7:$AI$2085)*(AO541=$AO$7:$AO$2085)*(AP541=$AP$7:$AP$2085)*(ROW($X$7:$X$2085)&lt;&gt;ROW(X541))*((S541=0)*($S$7:$S$2085&gt;0)+(S541&gt;0)*($S$7:$S$2085=0)))&gt;0,"SALONES UNIDOS",IF(SUMPRODUCT((X541=$X$7:$X$2085)*(AI541=$AI$7:$AI$2085)*((AO541&lt;$AP$7:$AP$2085)*(AP541&gt;$AO$7:$AO$2085))*(ROW($X$7:$X$2085)&lt;&gt;ROW(X541)))&gt;0,"Cruzado","Sin cruce")))</f>
        <v>Sin cruce</v>
      </c>
      <c r="AR541" s="23" t="str" cm="1">
        <f t="array" ref="AR541">IF(AE541="","",IF(SUMPRODUCT((AE541=$AE$7:$AE$2085)*(AI541=$AI$7:$AI$2085)*(AO541=$AO$7:$AO$2085)*(AP541=$AP$7:$AP$2085)*(ROW($AE$7:$AE$2085)&lt;&gt;ROW(AE541))*((S541=0)*($S$7:$S$2085&gt;0)+(S541&gt;0)*($S$7:$S$2085=0)))&gt;0,"SALONES UNIDOS",IF(SUMPRODUCT((AE541=$AE$7:$AE$2085)*(AI541=$AI$7:$AI$2085)*((AO541&lt;$AP$7:$AP$2085)*(AP541&gt;$AO$7:$AO$2085))*(ROW($AE$7:$AE$2085)&lt;&gt;ROW(AE541)))&gt;0,"Cruzado","Sin cruce")))</f>
        <v/>
      </c>
      <c r="AS541" s="94" t="str">
        <f t="shared" si="9"/>
        <v>EN1HUAURAC</v>
      </c>
      <c r="AT541" s="94" t="str" cm="1">
        <f t="array" ref="AT541">IF(AS541="","",IF(SUMPRODUCT((AS541=$AS$7:$AS$2085)*(AI541=$AI$7:$AI$2085)*(AO541=$AO$7:$AO$2085)*(AP541=$AP$7:$AP$2085)*(ROW($AS$7:$AS$2085)&lt;&gt;ROW(AS541))*((S541=0)*($S$7:$S$2085&gt;0)+(S541&gt;0)*($S$7:$S$2085=0)))&gt;0,"SALONES UNIDOS",IF(SUMPRODUCT((AS541=$AS$7:$AS$2085)*(AI541=$AI$7:$AI$2085)*((AO541&lt;$AP$7:$AP$2085)*(AP541&gt;$AO$7:$AO$2085))*(ROW($AS$7:$AS$2085)&lt;&gt;ROW(AS541)))&gt;0,"Cruzado","Sin cruce")))</f>
        <v>Sin cruce</v>
      </c>
    </row>
    <row r="542" spans="3:46" ht="15.6" hidden="1" customHeight="1">
      <c r="C542" s="496" t="s">
        <v>572</v>
      </c>
      <c r="D542" s="479" t="s">
        <v>573</v>
      </c>
      <c r="E542" s="479">
        <v>20261</v>
      </c>
      <c r="F542" s="503" t="s">
        <v>44</v>
      </c>
      <c r="G542" s="497" t="s">
        <v>80</v>
      </c>
      <c r="H542" s="503" t="s">
        <v>63</v>
      </c>
      <c r="I542" s="503">
        <v>1</v>
      </c>
      <c r="J542" s="503" t="s">
        <v>599</v>
      </c>
      <c r="K542" s="503" t="s">
        <v>57</v>
      </c>
      <c r="L542" s="499" t="s">
        <v>575</v>
      </c>
      <c r="M542" s="535" t="s">
        <v>576</v>
      </c>
      <c r="N542" s="15" t="s">
        <v>577</v>
      </c>
      <c r="O542" s="15" t="s">
        <v>578</v>
      </c>
      <c r="P542" s="503" t="s">
        <v>579</v>
      </c>
      <c r="Q542" s="15">
        <v>0</v>
      </c>
      <c r="R542" s="15">
        <v>2</v>
      </c>
      <c r="S542" s="479">
        <v>2</v>
      </c>
      <c r="T542" s="15">
        <v>3</v>
      </c>
      <c r="U542" s="471"/>
      <c r="V542" s="550">
        <v>17</v>
      </c>
      <c r="W542" s="497">
        <v>32111220</v>
      </c>
      <c r="X542" s="566" t="s">
        <v>254</v>
      </c>
      <c r="Y542" s="15" t="s">
        <v>579</v>
      </c>
      <c r="Z542" s="15"/>
      <c r="AA542" s="15"/>
      <c r="AB542" s="15"/>
      <c r="AC542" s="493"/>
      <c r="AD542" s="15"/>
      <c r="AE542" s="479" t="s">
        <v>950</v>
      </c>
      <c r="AF542" s="497"/>
      <c r="AG542" s="497"/>
      <c r="AH542" s="15" t="s">
        <v>100</v>
      </c>
      <c r="AI542" s="15">
        <v>2</v>
      </c>
      <c r="AJ542" s="15">
        <v>9</v>
      </c>
      <c r="AK542" s="15">
        <v>20</v>
      </c>
      <c r="AL542" s="15">
        <v>11</v>
      </c>
      <c r="AM542" s="15">
        <v>0</v>
      </c>
      <c r="AN542" s="490">
        <f>IF(AJ542="",S542,ROUND(((((AL542/24)+(AM542/1440))-((AJ542/24)+(AK542/1440)))*1440/50),5))</f>
        <v>2</v>
      </c>
      <c r="AO542" s="491">
        <f>AJ542/24+AK542/1440</f>
        <v>0.3888888888888889</v>
      </c>
      <c r="AP542" s="491">
        <f>AL542/24+AM542/1440</f>
        <v>0.45833333333333331</v>
      </c>
      <c r="AQ542" s="23" t="str" cm="1">
        <f t="array" ref="AQ542">IF(X542="","",IF(SUMPRODUCT((X542=$X$7:$X$2085)*(AI542=$AI$7:$AI$2085)*(AO542=$AO$7:$AO$2085)*(AP542=$AP$7:$AP$2085)*(ROW($X$7:$X$2085)&lt;&gt;ROW(X542))*((S542=0)*($S$7:$S$2085&gt;0)+(S542&gt;0)*($S$7:$S$2085=0)))&gt;0,"SALONES UNIDOS",IF(SUMPRODUCT((X542=$X$7:$X$2085)*(AI542=$AI$7:$AI$2085)*((AO542&lt;$AP$7:$AP$2085)*(AP542&gt;$AO$7:$AO$2085))*(ROW($X$7:$X$2085)&lt;&gt;ROW(X542)))&gt;0,"Cruzado","Sin cruce")))</f>
        <v>Sin cruce</v>
      </c>
      <c r="AR542" s="23" t="str" cm="1">
        <f t="array" ref="AR542">IF(AE542="","",IF(SUMPRODUCT((AE542=$AE$7:$AE$2085)*(AI542=$AI$7:$AI$2085)*(AO542=$AO$7:$AO$2085)*(AP542=$AP$7:$AP$2085)*(ROW($AE$7:$AE$2085)&lt;&gt;ROW(AE542))*((S542=0)*($S$7:$S$2085&gt;0)+(S542&gt;0)*($S$7:$S$2085=0)))&gt;0,"SALONES UNIDOS",IF(SUMPRODUCT((AE542=$AE$7:$AE$2085)*(AI542=$AI$7:$AI$2085)*((AO542&lt;$AP$7:$AP$2085)*(AP542&gt;$AO$7:$AO$2085))*(ROW($AE$7:$AE$2085)&lt;&gt;ROW(AE542)))&gt;0,"Cruzado","Sin cruce")))</f>
        <v>Sin cruce</v>
      </c>
      <c r="AS542" s="94" t="str">
        <f t="shared" si="9"/>
        <v>EN1HUAURAC</v>
      </c>
      <c r="AT542" s="94" t="str" cm="1">
        <f t="array" ref="AT542">IF(AS542="","",IF(SUMPRODUCT((AS542=$AS$7:$AS$2085)*(AI542=$AI$7:$AI$2085)*(AO542=$AO$7:$AO$2085)*(AP542=$AP$7:$AP$2085)*(ROW($AS$7:$AS$2085)&lt;&gt;ROW(AS542))*((S542=0)*($S$7:$S$2085&gt;0)+(S542&gt;0)*($S$7:$S$2085=0)))&gt;0,"SALONES UNIDOS",IF(SUMPRODUCT((AS542=$AS$7:$AS$2085)*(AI542=$AI$7:$AI$2085)*((AO542&lt;$AP$7:$AP$2085)*(AP542&gt;$AO$7:$AO$2085))*(ROW($AS$7:$AS$2085)&lt;&gt;ROW(AS542)))&gt;0,"Cruzado","Sin cruce")))</f>
        <v>Sin cruce</v>
      </c>
    </row>
    <row r="543" spans="3:46" ht="15.6" hidden="1" customHeight="1">
      <c r="C543" s="496" t="s">
        <v>572</v>
      </c>
      <c r="D543" s="479" t="s">
        <v>573</v>
      </c>
      <c r="E543" s="479">
        <v>20261</v>
      </c>
      <c r="F543" s="503" t="s">
        <v>44</v>
      </c>
      <c r="G543" s="497" t="s">
        <v>80</v>
      </c>
      <c r="H543" s="503" t="s">
        <v>63</v>
      </c>
      <c r="I543" s="503">
        <v>1</v>
      </c>
      <c r="J543" s="503" t="s">
        <v>600</v>
      </c>
      <c r="K543" s="503" t="s">
        <v>57</v>
      </c>
      <c r="L543" s="499" t="s">
        <v>575</v>
      </c>
      <c r="M543" s="535" t="s">
        <v>576</v>
      </c>
      <c r="N543" s="15" t="s">
        <v>577</v>
      </c>
      <c r="O543" s="15" t="s">
        <v>578</v>
      </c>
      <c r="P543" s="503" t="s">
        <v>579</v>
      </c>
      <c r="Q543" s="15">
        <v>0</v>
      </c>
      <c r="R543" s="15">
        <v>2</v>
      </c>
      <c r="S543" s="479">
        <v>2</v>
      </c>
      <c r="T543" s="15">
        <v>3</v>
      </c>
      <c r="U543" s="471"/>
      <c r="V543" s="550">
        <v>16</v>
      </c>
      <c r="W543" s="497">
        <v>32111220</v>
      </c>
      <c r="X543" s="566" t="s">
        <v>254</v>
      </c>
      <c r="Y543" s="15" t="s">
        <v>579</v>
      </c>
      <c r="Z543" s="15"/>
      <c r="AA543" s="15"/>
      <c r="AB543" s="15"/>
      <c r="AC543" s="493"/>
      <c r="AD543" s="15"/>
      <c r="AE543" s="479" t="s">
        <v>950</v>
      </c>
      <c r="AF543" s="497"/>
      <c r="AG543" s="497"/>
      <c r="AH543" s="15" t="s">
        <v>100</v>
      </c>
      <c r="AI543" s="15">
        <v>2</v>
      </c>
      <c r="AJ543" s="15">
        <v>11</v>
      </c>
      <c r="AK543" s="15">
        <v>0</v>
      </c>
      <c r="AL543" s="15">
        <v>12</v>
      </c>
      <c r="AM543" s="15">
        <v>40</v>
      </c>
      <c r="AN543" s="490">
        <f>IF(AJ543="",S543,ROUND(((((AL543/24)+(AM543/1440))-((AJ543/24)+(AK543/1440)))*1440/50),5))</f>
        <v>2</v>
      </c>
      <c r="AO543" s="491">
        <f>AJ543/24+AK543/1440</f>
        <v>0.45833333333333331</v>
      </c>
      <c r="AP543" s="491">
        <f>AL543/24+AM543/1440</f>
        <v>0.52777777777777779</v>
      </c>
      <c r="AQ543" s="23" t="str" cm="1">
        <f t="array" ref="AQ543">IF(X543="","",IF(SUMPRODUCT((X543=$X$7:$X$2085)*(AI543=$AI$7:$AI$2085)*(AO543=$AO$7:$AO$2085)*(AP543=$AP$7:$AP$2085)*(ROW($X$7:$X$2085)&lt;&gt;ROW(X543))*((S543=0)*($S$7:$S$2085&gt;0)+(S543&gt;0)*($S$7:$S$2085=0)))&gt;0,"SALONES UNIDOS",IF(SUMPRODUCT((X543=$X$7:$X$2085)*(AI543=$AI$7:$AI$2085)*((AO543&lt;$AP$7:$AP$2085)*(AP543&gt;$AO$7:$AO$2085))*(ROW($X$7:$X$2085)&lt;&gt;ROW(X543)))&gt;0,"Cruzado","Sin cruce")))</f>
        <v>Sin cruce</v>
      </c>
      <c r="AR543" s="23" t="str" cm="1">
        <f t="array" ref="AR543">IF(AE543="","",IF(SUMPRODUCT((AE543=$AE$7:$AE$2085)*(AI543=$AI$7:$AI$2085)*(AO543=$AO$7:$AO$2085)*(AP543=$AP$7:$AP$2085)*(ROW($AE$7:$AE$2085)&lt;&gt;ROW(AE543))*((S543=0)*($S$7:$S$2085&gt;0)+(S543&gt;0)*($S$7:$S$2085=0)))&gt;0,"SALONES UNIDOS",IF(SUMPRODUCT((AE543=$AE$7:$AE$2085)*(AI543=$AI$7:$AI$2085)*((AO543&lt;$AP$7:$AP$2085)*(AP543&gt;$AO$7:$AO$2085))*(ROW($AE$7:$AE$2085)&lt;&gt;ROW(AE543)))&gt;0,"Cruzado","Sin cruce")))</f>
        <v>Sin cruce</v>
      </c>
      <c r="AS543" s="94" t="str">
        <f t="shared" si="9"/>
        <v>EN1HUAURAC</v>
      </c>
      <c r="AT543" s="94" t="str" cm="1">
        <f t="array" ref="AT543">IF(AS543="","",IF(SUMPRODUCT((AS543=$AS$7:$AS$2085)*(AI543=$AI$7:$AI$2085)*(AO543=$AO$7:$AO$2085)*(AP543=$AP$7:$AP$2085)*(ROW($AS$7:$AS$2085)&lt;&gt;ROW(AS543))*((S543=0)*($S$7:$S$2085&gt;0)+(S543&gt;0)*($S$7:$S$2085=0)))&gt;0,"SALONES UNIDOS",IF(SUMPRODUCT((AS543=$AS$7:$AS$2085)*(AI543=$AI$7:$AI$2085)*((AO543&lt;$AP$7:$AP$2085)*(AP543&gt;$AO$7:$AO$2085))*(ROW($AS$7:$AS$2085)&lt;&gt;ROW(AS543)))&gt;0,"Cruzado","Sin cruce")))</f>
        <v>Sin cruce</v>
      </c>
    </row>
    <row r="544" spans="3:46" ht="15.6" hidden="1" customHeight="1">
      <c r="C544" s="496" t="s">
        <v>572</v>
      </c>
      <c r="D544" s="479" t="s">
        <v>573</v>
      </c>
      <c r="E544" s="479">
        <v>20261</v>
      </c>
      <c r="F544" s="503" t="s">
        <v>44</v>
      </c>
      <c r="G544" s="497" t="s">
        <v>80</v>
      </c>
      <c r="H544" s="503" t="s">
        <v>63</v>
      </c>
      <c r="I544" s="503">
        <v>1</v>
      </c>
      <c r="J544" s="503" t="s">
        <v>57</v>
      </c>
      <c r="K544" s="503" t="s">
        <v>57</v>
      </c>
      <c r="L544" s="499" t="s">
        <v>584</v>
      </c>
      <c r="M544" s="535" t="s">
        <v>585</v>
      </c>
      <c r="N544" s="15" t="s">
        <v>586</v>
      </c>
      <c r="O544" s="15" t="s">
        <v>578</v>
      </c>
      <c r="P544" s="503" t="s">
        <v>579</v>
      </c>
      <c r="Q544" s="15">
        <v>2</v>
      </c>
      <c r="R544" s="15">
        <v>0</v>
      </c>
      <c r="S544" s="479">
        <v>2</v>
      </c>
      <c r="T544" s="15">
        <v>3</v>
      </c>
      <c r="U544" s="471"/>
      <c r="V544" s="550">
        <v>33</v>
      </c>
      <c r="W544" s="497">
        <v>44081226</v>
      </c>
      <c r="X544" s="566" t="s">
        <v>495</v>
      </c>
      <c r="Y544" s="15" t="s">
        <v>579</v>
      </c>
      <c r="Z544" s="15"/>
      <c r="AA544" s="15"/>
      <c r="AB544" s="15"/>
      <c r="AC544" s="497" t="s">
        <v>954</v>
      </c>
      <c r="AD544" s="15"/>
      <c r="AE544" s="479"/>
      <c r="AF544" s="497"/>
      <c r="AG544" s="497"/>
      <c r="AH544" s="15" t="s">
        <v>582</v>
      </c>
      <c r="AI544" s="15">
        <v>1</v>
      </c>
      <c r="AJ544" s="15">
        <v>7</v>
      </c>
      <c r="AK544" s="15">
        <v>40</v>
      </c>
      <c r="AL544" s="15">
        <v>9</v>
      </c>
      <c r="AM544" s="15">
        <v>20</v>
      </c>
      <c r="AN544" s="490">
        <f>IF(AJ544="",S544,ROUND(((((AL544/24)+(AM544/1440))-((AJ544/24)+(AK544/1440)))*1440/50),5))</f>
        <v>2</v>
      </c>
      <c r="AO544" s="491">
        <f>AJ544/24+AK544/1440</f>
        <v>0.31944444444444448</v>
      </c>
      <c r="AP544" s="491">
        <f>AL544/24+AM544/1440</f>
        <v>0.3888888888888889</v>
      </c>
      <c r="AQ544" s="23" t="str" cm="1">
        <f t="array" ref="AQ544">IF(X544="","",IF(SUMPRODUCT((X544=$X$7:$X$2085)*(AI544=$AI$7:$AI$2085)*(AO544=$AO$7:$AO$2085)*(AP544=$AP$7:$AP$2085)*(ROW($X$7:$X$2085)&lt;&gt;ROW(X544))*((S544=0)*($S$7:$S$2085&gt;0)+(S544&gt;0)*($S$7:$S$2085=0)))&gt;0,"SALONES UNIDOS",IF(SUMPRODUCT((X544=$X$7:$X$2085)*(AI544=$AI$7:$AI$2085)*((AO544&lt;$AP$7:$AP$2085)*(AP544&gt;$AO$7:$AO$2085))*(ROW($X$7:$X$2085)&lt;&gt;ROW(X544)))&gt;0,"Cruzado","Sin cruce")))</f>
        <v>Sin cruce</v>
      </c>
      <c r="AR544" s="23" t="str" cm="1">
        <f t="array" ref="AR544">IF(AE544="","",IF(SUMPRODUCT((AE544=$AE$7:$AE$2085)*(AI544=$AI$7:$AI$2085)*(AO544=$AO$7:$AO$2085)*(AP544=$AP$7:$AP$2085)*(ROW($AE$7:$AE$2085)&lt;&gt;ROW(AE544))*((S544=0)*($S$7:$S$2085&gt;0)+(S544&gt;0)*($S$7:$S$2085=0)))&gt;0,"SALONES UNIDOS",IF(SUMPRODUCT((AE544=$AE$7:$AE$2085)*(AI544=$AI$7:$AI$2085)*((AO544&lt;$AP$7:$AP$2085)*(AP544&gt;$AO$7:$AO$2085))*(ROW($AE$7:$AE$2085)&lt;&gt;ROW(AE544)))&gt;0,"Cruzado","Sin cruce")))</f>
        <v/>
      </c>
      <c r="AS544" s="94" t="str">
        <f t="shared" si="9"/>
        <v>EN1HUAURAC</v>
      </c>
      <c r="AT544" s="94" t="str" cm="1">
        <f t="array" ref="AT544">IF(AS544="","",IF(SUMPRODUCT((AS544=$AS$7:$AS$2085)*(AI544=$AI$7:$AI$2085)*(AO544=$AO$7:$AO$2085)*(AP544=$AP$7:$AP$2085)*(ROW($AS$7:$AS$2085)&lt;&gt;ROW(AS544))*((S544=0)*($S$7:$S$2085&gt;0)+(S544&gt;0)*($S$7:$S$2085=0)))&gt;0,"SALONES UNIDOS",IF(SUMPRODUCT((AS544=$AS$7:$AS$2085)*(AI544=$AI$7:$AI$2085)*((AO544&lt;$AP$7:$AP$2085)*(AP544&gt;$AO$7:$AO$2085))*(ROW($AS$7:$AS$2085)&lt;&gt;ROW(AS544)))&gt;0,"Cruzado","Sin cruce")))</f>
        <v>Sin cruce</v>
      </c>
    </row>
    <row r="545" spans="3:46" ht="15.6" hidden="1" customHeight="1">
      <c r="C545" s="496" t="s">
        <v>572</v>
      </c>
      <c r="D545" s="479" t="s">
        <v>573</v>
      </c>
      <c r="E545" s="479">
        <v>20261</v>
      </c>
      <c r="F545" s="503" t="s">
        <v>44</v>
      </c>
      <c r="G545" s="497" t="s">
        <v>80</v>
      </c>
      <c r="H545" s="503" t="s">
        <v>63</v>
      </c>
      <c r="I545" s="503">
        <v>1</v>
      </c>
      <c r="J545" s="503" t="s">
        <v>57</v>
      </c>
      <c r="K545" s="503" t="s">
        <v>57</v>
      </c>
      <c r="L545" s="499" t="s">
        <v>584</v>
      </c>
      <c r="M545" s="535" t="s">
        <v>585</v>
      </c>
      <c r="N545" s="15" t="s">
        <v>586</v>
      </c>
      <c r="O545" s="15" t="s">
        <v>578</v>
      </c>
      <c r="P545" s="503" t="s">
        <v>579</v>
      </c>
      <c r="Q545" s="15">
        <v>0</v>
      </c>
      <c r="R545" s="15">
        <v>2</v>
      </c>
      <c r="S545" s="479">
        <v>2</v>
      </c>
      <c r="T545" s="15">
        <v>3</v>
      </c>
      <c r="U545" s="471"/>
      <c r="V545" s="550">
        <v>33</v>
      </c>
      <c r="W545" s="497">
        <v>44081226</v>
      </c>
      <c r="X545" s="566" t="s">
        <v>495</v>
      </c>
      <c r="Y545" s="15" t="s">
        <v>579</v>
      </c>
      <c r="Z545" s="15"/>
      <c r="AA545" s="15"/>
      <c r="AB545" s="15"/>
      <c r="AC545" s="497" t="s">
        <v>954</v>
      </c>
      <c r="AD545" s="15"/>
      <c r="AE545" s="479"/>
      <c r="AF545" s="497"/>
      <c r="AG545" s="497"/>
      <c r="AH545" s="15" t="s">
        <v>100</v>
      </c>
      <c r="AI545" s="15">
        <v>1</v>
      </c>
      <c r="AJ545" s="15">
        <v>9</v>
      </c>
      <c r="AK545" s="15">
        <v>20</v>
      </c>
      <c r="AL545" s="15">
        <v>11</v>
      </c>
      <c r="AM545" s="15">
        <v>0</v>
      </c>
      <c r="AN545" s="490">
        <f>IF(AJ545="",S545,ROUND(((((AL545/24)+(AM545/1440))-((AJ545/24)+(AK545/1440)))*1440/50),5))</f>
        <v>2</v>
      </c>
      <c r="AO545" s="491">
        <f>AJ545/24+AK545/1440</f>
        <v>0.3888888888888889</v>
      </c>
      <c r="AP545" s="491">
        <f>AL545/24+AM545/1440</f>
        <v>0.45833333333333331</v>
      </c>
      <c r="AQ545" s="23" t="str" cm="1">
        <f t="array" ref="AQ545">IF(X545="","",IF(SUMPRODUCT((X545=$X$7:$X$2085)*(AI545=$AI$7:$AI$2085)*(AO545=$AO$7:$AO$2085)*(AP545=$AP$7:$AP$2085)*(ROW($X$7:$X$2085)&lt;&gt;ROW(X545))*((S545=0)*($S$7:$S$2085&gt;0)+(S545&gt;0)*($S$7:$S$2085=0)))&gt;0,"SALONES UNIDOS",IF(SUMPRODUCT((X545=$X$7:$X$2085)*(AI545=$AI$7:$AI$2085)*((AO545&lt;$AP$7:$AP$2085)*(AP545&gt;$AO$7:$AO$2085))*(ROW($X$7:$X$2085)&lt;&gt;ROW(X545)))&gt;0,"Cruzado","Sin cruce")))</f>
        <v>Sin cruce</v>
      </c>
      <c r="AR545" s="23" t="str" cm="1">
        <f t="array" ref="AR545">IF(AE545="","",IF(SUMPRODUCT((AE545=$AE$7:$AE$2085)*(AI545=$AI$7:$AI$2085)*(AO545=$AO$7:$AO$2085)*(AP545=$AP$7:$AP$2085)*(ROW($AE$7:$AE$2085)&lt;&gt;ROW(AE545))*((S545=0)*($S$7:$S$2085&gt;0)+(S545&gt;0)*($S$7:$S$2085=0)))&gt;0,"SALONES UNIDOS",IF(SUMPRODUCT((AE545=$AE$7:$AE$2085)*(AI545=$AI$7:$AI$2085)*((AO545&lt;$AP$7:$AP$2085)*(AP545&gt;$AO$7:$AO$2085))*(ROW($AE$7:$AE$2085)&lt;&gt;ROW(AE545)))&gt;0,"Cruzado","Sin cruce")))</f>
        <v/>
      </c>
      <c r="AS545" s="94" t="str">
        <f t="shared" si="9"/>
        <v>EN1HUAURAC</v>
      </c>
      <c r="AT545" s="94" t="str" cm="1">
        <f t="array" ref="AT545">IF(AS545="","",IF(SUMPRODUCT((AS545=$AS$7:$AS$2085)*(AI545=$AI$7:$AI$2085)*(AO545=$AO$7:$AO$2085)*(AP545=$AP$7:$AP$2085)*(ROW($AS$7:$AS$2085)&lt;&gt;ROW(AS545))*((S545=0)*($S$7:$S$2085&gt;0)+(S545&gt;0)*($S$7:$S$2085=0)))&gt;0,"SALONES UNIDOS",IF(SUMPRODUCT((AS545=$AS$7:$AS$2085)*(AI545=$AI$7:$AI$2085)*((AO545&lt;$AP$7:$AP$2085)*(AP545&gt;$AO$7:$AO$2085))*(ROW($AS$7:$AS$2085)&lt;&gt;ROW(AS545)))&gt;0,"Cruzado","Sin cruce")))</f>
        <v>Sin cruce</v>
      </c>
    </row>
    <row r="546" spans="3:46" ht="15.6" hidden="1" customHeight="1">
      <c r="C546" s="496" t="s">
        <v>572</v>
      </c>
      <c r="D546" s="479" t="s">
        <v>573</v>
      </c>
      <c r="E546" s="479">
        <v>20261</v>
      </c>
      <c r="F546" s="503" t="s">
        <v>44</v>
      </c>
      <c r="G546" s="497" t="s">
        <v>80</v>
      </c>
      <c r="H546" s="503" t="s">
        <v>63</v>
      </c>
      <c r="I546" s="503">
        <v>1</v>
      </c>
      <c r="J546" s="503" t="s">
        <v>57</v>
      </c>
      <c r="K546" s="503" t="s">
        <v>57</v>
      </c>
      <c r="L546" s="499" t="s">
        <v>587</v>
      </c>
      <c r="M546" s="535" t="s">
        <v>588</v>
      </c>
      <c r="N546" s="15" t="s">
        <v>577</v>
      </c>
      <c r="O546" s="15" t="s">
        <v>578</v>
      </c>
      <c r="P546" s="503" t="s">
        <v>579</v>
      </c>
      <c r="Q546" s="15">
        <v>2</v>
      </c>
      <c r="R546" s="15">
        <v>0</v>
      </c>
      <c r="S546" s="479">
        <v>2</v>
      </c>
      <c r="T546" s="15">
        <v>3</v>
      </c>
      <c r="U546" s="471"/>
      <c r="V546" s="550">
        <v>33</v>
      </c>
      <c r="W546" s="497">
        <v>15738929</v>
      </c>
      <c r="X546" s="566" t="s">
        <v>223</v>
      </c>
      <c r="Y546" s="15" t="s">
        <v>579</v>
      </c>
      <c r="Z546" s="15"/>
      <c r="AA546" s="15"/>
      <c r="AB546" s="15"/>
      <c r="AC546" s="497" t="s">
        <v>954</v>
      </c>
      <c r="AD546" s="15"/>
      <c r="AE546" s="479"/>
      <c r="AF546" s="497"/>
      <c r="AG546" s="497"/>
      <c r="AH546" s="15" t="s">
        <v>582</v>
      </c>
      <c r="AI546" s="15">
        <v>3</v>
      </c>
      <c r="AJ546" s="15">
        <v>8</v>
      </c>
      <c r="AK546" s="15">
        <v>30</v>
      </c>
      <c r="AL546" s="15">
        <v>10</v>
      </c>
      <c r="AM546" s="15">
        <v>10</v>
      </c>
      <c r="AN546" s="490">
        <f>IF(AJ546="",S546,ROUND(((((AL546/24)+(AM546/1440))-((AJ546/24)+(AK546/1440)))*1440/50),5))</f>
        <v>2</v>
      </c>
      <c r="AO546" s="491">
        <f>AJ546/24+AK546/1440</f>
        <v>0.35416666666666663</v>
      </c>
      <c r="AP546" s="491">
        <f>AL546/24+AM546/1440</f>
        <v>0.4236111111111111</v>
      </c>
      <c r="AQ546" s="23" t="str" cm="1">
        <f t="array" ref="AQ546">IF(X546="","",IF(SUMPRODUCT((X546=$X$7:$X$2085)*(AI546=$AI$7:$AI$2085)*(AO546=$AO$7:$AO$2085)*(AP546=$AP$7:$AP$2085)*(ROW($X$7:$X$2085)&lt;&gt;ROW(X546))*((S546=0)*($S$7:$S$2085&gt;0)+(S546&gt;0)*($S$7:$S$2085=0)))&gt;0,"SALONES UNIDOS",IF(SUMPRODUCT((X546=$X$7:$X$2085)*(AI546=$AI$7:$AI$2085)*((AO546&lt;$AP$7:$AP$2085)*(AP546&gt;$AO$7:$AO$2085))*(ROW($X$7:$X$2085)&lt;&gt;ROW(X546)))&gt;0,"Cruzado","Sin cruce")))</f>
        <v>Sin cruce</v>
      </c>
      <c r="AR546" s="23" t="str" cm="1">
        <f t="array" ref="AR546">IF(AE546="","",IF(SUMPRODUCT((AE546=$AE$7:$AE$2085)*(AI546=$AI$7:$AI$2085)*(AO546=$AO$7:$AO$2085)*(AP546=$AP$7:$AP$2085)*(ROW($AE$7:$AE$2085)&lt;&gt;ROW(AE546))*((S546=0)*($S$7:$S$2085&gt;0)+(S546&gt;0)*($S$7:$S$2085=0)))&gt;0,"SALONES UNIDOS",IF(SUMPRODUCT((AE546=$AE$7:$AE$2085)*(AI546=$AI$7:$AI$2085)*((AO546&lt;$AP$7:$AP$2085)*(AP546&gt;$AO$7:$AO$2085))*(ROW($AE$7:$AE$2085)&lt;&gt;ROW(AE546)))&gt;0,"Cruzado","Sin cruce")))</f>
        <v/>
      </c>
      <c r="AS546" s="94" t="str">
        <f t="shared" si="9"/>
        <v>EN1HUAURAC</v>
      </c>
      <c r="AT546" s="94" t="str" cm="1">
        <f t="array" ref="AT546">IF(AS546="","",IF(SUMPRODUCT((AS546=$AS$7:$AS$2085)*(AI546=$AI$7:$AI$2085)*(AO546=$AO$7:$AO$2085)*(AP546=$AP$7:$AP$2085)*(ROW($AS$7:$AS$2085)&lt;&gt;ROW(AS546))*((S546=0)*($S$7:$S$2085&gt;0)+(S546&gt;0)*($S$7:$S$2085=0)))&gt;0,"SALONES UNIDOS",IF(SUMPRODUCT((AS546=$AS$7:$AS$2085)*(AI546=$AI$7:$AI$2085)*((AO546&lt;$AP$7:$AP$2085)*(AP546&gt;$AO$7:$AO$2085))*(ROW($AS$7:$AS$2085)&lt;&gt;ROW(AS546)))&gt;0,"Cruzado","Sin cruce")))</f>
        <v>Sin cruce</v>
      </c>
    </row>
    <row r="547" spans="3:46" ht="15.6" hidden="1" customHeight="1">
      <c r="C547" s="496" t="s">
        <v>572</v>
      </c>
      <c r="D547" s="479" t="s">
        <v>573</v>
      </c>
      <c r="E547" s="479">
        <v>20261</v>
      </c>
      <c r="F547" s="503" t="s">
        <v>44</v>
      </c>
      <c r="G547" s="497" t="s">
        <v>80</v>
      </c>
      <c r="H547" s="503" t="s">
        <v>63</v>
      </c>
      <c r="I547" s="503">
        <v>1</v>
      </c>
      <c r="J547" s="503" t="s">
        <v>57</v>
      </c>
      <c r="K547" s="503" t="s">
        <v>57</v>
      </c>
      <c r="L547" s="499" t="s">
        <v>587</v>
      </c>
      <c r="M547" s="535" t="s">
        <v>588</v>
      </c>
      <c r="N547" s="15" t="s">
        <v>577</v>
      </c>
      <c r="O547" s="15" t="s">
        <v>578</v>
      </c>
      <c r="P547" s="503" t="s">
        <v>579</v>
      </c>
      <c r="Q547" s="15">
        <v>0</v>
      </c>
      <c r="R547" s="15">
        <v>2</v>
      </c>
      <c r="S547" s="479">
        <v>2</v>
      </c>
      <c r="T547" s="15">
        <v>3</v>
      </c>
      <c r="U547" s="471"/>
      <c r="V547" s="550">
        <v>33</v>
      </c>
      <c r="W547" s="497">
        <v>15738929</v>
      </c>
      <c r="X547" s="566" t="s">
        <v>223</v>
      </c>
      <c r="Y547" s="15" t="s">
        <v>579</v>
      </c>
      <c r="Z547" s="15"/>
      <c r="AA547" s="15"/>
      <c r="AB547" s="15"/>
      <c r="AC547" s="497" t="s">
        <v>954</v>
      </c>
      <c r="AD547" s="15"/>
      <c r="AE547" s="479"/>
      <c r="AF547" s="497"/>
      <c r="AG547" s="497"/>
      <c r="AH547" s="15" t="s">
        <v>100</v>
      </c>
      <c r="AI547" s="15">
        <v>3</v>
      </c>
      <c r="AJ547" s="15">
        <v>10</v>
      </c>
      <c r="AK547" s="15">
        <v>10</v>
      </c>
      <c r="AL547" s="15">
        <v>11</v>
      </c>
      <c r="AM547" s="15">
        <v>50</v>
      </c>
      <c r="AN547" s="490">
        <f>IF(AJ547="",S547,ROUND(((((AL547/24)+(AM547/1440))-((AJ547/24)+(AK547/1440)))*1440/50),5))</f>
        <v>2</v>
      </c>
      <c r="AO547" s="491">
        <f>AJ547/24+AK547/1440</f>
        <v>0.4236111111111111</v>
      </c>
      <c r="AP547" s="491">
        <f>AL547/24+AM547/1440</f>
        <v>0.49305555555555552</v>
      </c>
      <c r="AQ547" s="23" t="str" cm="1">
        <f t="array" ref="AQ547">IF(X547="","",IF(SUMPRODUCT((X547=$X$7:$X$2085)*(AI547=$AI$7:$AI$2085)*(AO547=$AO$7:$AO$2085)*(AP547=$AP$7:$AP$2085)*(ROW($X$7:$X$2085)&lt;&gt;ROW(X547))*((S547=0)*($S$7:$S$2085&gt;0)+(S547&gt;0)*($S$7:$S$2085=0)))&gt;0,"SALONES UNIDOS",IF(SUMPRODUCT((X547=$X$7:$X$2085)*(AI547=$AI$7:$AI$2085)*((AO547&lt;$AP$7:$AP$2085)*(AP547&gt;$AO$7:$AO$2085))*(ROW($X$7:$X$2085)&lt;&gt;ROW(X547)))&gt;0,"Cruzado","Sin cruce")))</f>
        <v>Sin cruce</v>
      </c>
      <c r="AR547" s="23" t="str" cm="1">
        <f t="array" ref="AR547">IF(AE547="","",IF(SUMPRODUCT((AE547=$AE$7:$AE$2085)*(AI547=$AI$7:$AI$2085)*(AO547=$AO$7:$AO$2085)*(AP547=$AP$7:$AP$2085)*(ROW($AE$7:$AE$2085)&lt;&gt;ROW(AE547))*((S547=0)*($S$7:$S$2085&gt;0)+(S547&gt;0)*($S$7:$S$2085=0)))&gt;0,"SALONES UNIDOS",IF(SUMPRODUCT((AE547=$AE$7:$AE$2085)*(AI547=$AI$7:$AI$2085)*((AO547&lt;$AP$7:$AP$2085)*(AP547&gt;$AO$7:$AO$2085))*(ROW($AE$7:$AE$2085)&lt;&gt;ROW(AE547)))&gt;0,"Cruzado","Sin cruce")))</f>
        <v/>
      </c>
      <c r="AS547" s="94" t="str">
        <f t="shared" si="9"/>
        <v>EN1HUAURAC</v>
      </c>
      <c r="AT547" s="94" t="str" cm="1">
        <f t="array" ref="AT547">IF(AS547="","",IF(SUMPRODUCT((AS547=$AS$7:$AS$2085)*(AI547=$AI$7:$AI$2085)*(AO547=$AO$7:$AO$2085)*(AP547=$AP$7:$AP$2085)*(ROW($AS$7:$AS$2085)&lt;&gt;ROW(AS547))*((S547=0)*($S$7:$S$2085&gt;0)+(S547&gt;0)*($S$7:$S$2085=0)))&gt;0,"SALONES UNIDOS",IF(SUMPRODUCT((AS547=$AS$7:$AS$2085)*(AI547=$AI$7:$AI$2085)*((AO547&lt;$AP$7:$AP$2085)*(AP547&gt;$AO$7:$AO$2085))*(ROW($AS$7:$AS$2085)&lt;&gt;ROW(AS547)))&gt;0,"Cruzado","Sin cruce")))</f>
        <v>Sin cruce</v>
      </c>
    </row>
    <row r="548" spans="3:46" ht="15.6" hidden="1" customHeight="1">
      <c r="C548" s="496" t="s">
        <v>572</v>
      </c>
      <c r="D548" s="479" t="s">
        <v>573</v>
      </c>
      <c r="E548" s="479">
        <v>20261</v>
      </c>
      <c r="F548" s="503" t="s">
        <v>44</v>
      </c>
      <c r="G548" s="497" t="s">
        <v>80</v>
      </c>
      <c r="H548" s="503" t="s">
        <v>63</v>
      </c>
      <c r="I548" s="503">
        <v>1</v>
      </c>
      <c r="J548" s="503" t="s">
        <v>57</v>
      </c>
      <c r="K548" s="503" t="s">
        <v>57</v>
      </c>
      <c r="L548" s="499" t="s">
        <v>590</v>
      </c>
      <c r="M548" s="535" t="s">
        <v>591</v>
      </c>
      <c r="N548" s="15" t="s">
        <v>586</v>
      </c>
      <c r="O548" s="15" t="s">
        <v>578</v>
      </c>
      <c r="P548" s="503" t="s">
        <v>579</v>
      </c>
      <c r="Q548" s="15">
        <v>3</v>
      </c>
      <c r="R548" s="15">
        <v>0</v>
      </c>
      <c r="S548" s="479">
        <v>3</v>
      </c>
      <c r="T548" s="15">
        <v>4</v>
      </c>
      <c r="U548" s="471"/>
      <c r="V548" s="550">
        <v>33</v>
      </c>
      <c r="W548" s="497">
        <v>15863203</v>
      </c>
      <c r="X548" s="566" t="s">
        <v>364</v>
      </c>
      <c r="Y548" s="15" t="s">
        <v>579</v>
      </c>
      <c r="Z548" s="15"/>
      <c r="AA548" s="15"/>
      <c r="AB548" s="15"/>
      <c r="AC548" s="497" t="s">
        <v>954</v>
      </c>
      <c r="AD548" s="15"/>
      <c r="AE548" s="479"/>
      <c r="AF548" s="497"/>
      <c r="AG548" s="497"/>
      <c r="AH548" s="15" t="s">
        <v>582</v>
      </c>
      <c r="AI548" s="15">
        <v>5</v>
      </c>
      <c r="AJ548" s="15">
        <v>7</v>
      </c>
      <c r="AK548" s="15">
        <v>40</v>
      </c>
      <c r="AL548" s="15">
        <v>10</v>
      </c>
      <c r="AM548" s="15">
        <v>10</v>
      </c>
      <c r="AN548" s="490">
        <f>IF(AJ548="",S548,ROUND(((((AL548/24)+(AM548/1440))-((AJ548/24)+(AK548/1440)))*1440/50),5))</f>
        <v>3</v>
      </c>
      <c r="AO548" s="491">
        <f>AJ548/24+AK548/1440</f>
        <v>0.31944444444444448</v>
      </c>
      <c r="AP548" s="491">
        <f>AL548/24+AM548/1440</f>
        <v>0.4236111111111111</v>
      </c>
      <c r="AQ548" s="23" t="str" cm="1">
        <f t="array" ref="AQ548">IF(X548="","",IF(SUMPRODUCT((X548=$X$7:$X$2085)*(AI548=$AI$7:$AI$2085)*(AO548=$AO$7:$AO$2085)*(AP548=$AP$7:$AP$2085)*(ROW($X$7:$X$2085)&lt;&gt;ROW(X548))*((S548=0)*($S$7:$S$2085&gt;0)+(S548&gt;0)*($S$7:$S$2085=0)))&gt;0,"SALONES UNIDOS",IF(SUMPRODUCT((X548=$X$7:$X$2085)*(AI548=$AI$7:$AI$2085)*((AO548&lt;$AP$7:$AP$2085)*(AP548&gt;$AO$7:$AO$2085))*(ROW($X$7:$X$2085)&lt;&gt;ROW(X548)))&gt;0,"Cruzado","Sin cruce")))</f>
        <v>Sin cruce</v>
      </c>
      <c r="AR548" s="23" t="str" cm="1">
        <f t="array" ref="AR548">IF(AE548="","",IF(SUMPRODUCT((AE548=$AE$7:$AE$2085)*(AI548=$AI$7:$AI$2085)*(AO548=$AO$7:$AO$2085)*(AP548=$AP$7:$AP$2085)*(ROW($AE$7:$AE$2085)&lt;&gt;ROW(AE548))*((S548=0)*($S$7:$S$2085&gt;0)+(S548&gt;0)*($S$7:$S$2085=0)))&gt;0,"SALONES UNIDOS",IF(SUMPRODUCT((AE548=$AE$7:$AE$2085)*(AI548=$AI$7:$AI$2085)*((AO548&lt;$AP$7:$AP$2085)*(AP548&gt;$AO$7:$AO$2085))*(ROW($AE$7:$AE$2085)&lt;&gt;ROW(AE548)))&gt;0,"Cruzado","Sin cruce")))</f>
        <v/>
      </c>
      <c r="AS548" s="94" t="str">
        <f t="shared" si="9"/>
        <v>EN1HUAURAC</v>
      </c>
      <c r="AT548" s="94" t="str" cm="1">
        <f t="array" ref="AT548">IF(AS548="","",IF(SUMPRODUCT((AS548=$AS$7:$AS$2085)*(AI548=$AI$7:$AI$2085)*(AO548=$AO$7:$AO$2085)*(AP548=$AP$7:$AP$2085)*(ROW($AS$7:$AS$2085)&lt;&gt;ROW(AS548))*((S548=0)*($S$7:$S$2085&gt;0)+(S548&gt;0)*($S$7:$S$2085=0)))&gt;0,"SALONES UNIDOS",IF(SUMPRODUCT((AS548=$AS$7:$AS$2085)*(AI548=$AI$7:$AI$2085)*((AO548&lt;$AP$7:$AP$2085)*(AP548&gt;$AO$7:$AO$2085))*(ROW($AS$7:$AS$2085)&lt;&gt;ROW(AS548)))&gt;0,"Cruzado","Sin cruce")))</f>
        <v>Sin cruce</v>
      </c>
    </row>
    <row r="549" spans="3:46" ht="15.6" hidden="1" customHeight="1">
      <c r="C549" s="496" t="s">
        <v>572</v>
      </c>
      <c r="D549" s="479" t="s">
        <v>573</v>
      </c>
      <c r="E549" s="479">
        <v>20261</v>
      </c>
      <c r="F549" s="503" t="s">
        <v>44</v>
      </c>
      <c r="G549" s="497" t="s">
        <v>80</v>
      </c>
      <c r="H549" s="503" t="s">
        <v>63</v>
      </c>
      <c r="I549" s="503">
        <v>1</v>
      </c>
      <c r="J549" s="503" t="s">
        <v>57</v>
      </c>
      <c r="K549" s="503" t="s">
        <v>57</v>
      </c>
      <c r="L549" s="499" t="s">
        <v>590</v>
      </c>
      <c r="M549" s="535" t="s">
        <v>591</v>
      </c>
      <c r="N549" s="15" t="s">
        <v>586</v>
      </c>
      <c r="O549" s="15" t="s">
        <v>578</v>
      </c>
      <c r="P549" s="503" t="s">
        <v>579</v>
      </c>
      <c r="Q549" s="15">
        <v>0</v>
      </c>
      <c r="R549" s="15">
        <v>2</v>
      </c>
      <c r="S549" s="479">
        <v>2</v>
      </c>
      <c r="T549" s="15">
        <v>4</v>
      </c>
      <c r="U549" s="471"/>
      <c r="V549" s="550">
        <v>33</v>
      </c>
      <c r="W549" s="497">
        <v>15863203</v>
      </c>
      <c r="X549" s="566" t="s">
        <v>364</v>
      </c>
      <c r="Y549" s="15" t="s">
        <v>579</v>
      </c>
      <c r="Z549" s="15"/>
      <c r="AA549" s="15"/>
      <c r="AB549" s="15"/>
      <c r="AC549" s="497" t="s">
        <v>954</v>
      </c>
      <c r="AD549" s="15"/>
      <c r="AE549" s="479"/>
      <c r="AF549" s="497"/>
      <c r="AG549" s="497"/>
      <c r="AH549" s="15" t="s">
        <v>100</v>
      </c>
      <c r="AI549" s="15">
        <v>5</v>
      </c>
      <c r="AJ549" s="15">
        <v>10</v>
      </c>
      <c r="AK549" s="15">
        <v>10</v>
      </c>
      <c r="AL549" s="15">
        <v>11</v>
      </c>
      <c r="AM549" s="15">
        <v>50</v>
      </c>
      <c r="AN549" s="490">
        <f>IF(AJ549="",S549,ROUND(((((AL549/24)+(AM549/1440))-((AJ549/24)+(AK549/1440)))*1440/50),5))</f>
        <v>2</v>
      </c>
      <c r="AO549" s="491">
        <f>AJ549/24+AK549/1440</f>
        <v>0.4236111111111111</v>
      </c>
      <c r="AP549" s="491">
        <f>AL549/24+AM549/1440</f>
        <v>0.49305555555555552</v>
      </c>
      <c r="AQ549" s="23" t="str" cm="1">
        <f t="array" ref="AQ549">IF(X549="","",IF(SUMPRODUCT((X549=$X$7:$X$2085)*(AI549=$AI$7:$AI$2085)*(AO549=$AO$7:$AO$2085)*(AP549=$AP$7:$AP$2085)*(ROW($X$7:$X$2085)&lt;&gt;ROW(X549))*((S549=0)*($S$7:$S$2085&gt;0)+(S549&gt;0)*($S$7:$S$2085=0)))&gt;0,"SALONES UNIDOS",IF(SUMPRODUCT((X549=$X$7:$X$2085)*(AI549=$AI$7:$AI$2085)*((AO549&lt;$AP$7:$AP$2085)*(AP549&gt;$AO$7:$AO$2085))*(ROW($X$7:$X$2085)&lt;&gt;ROW(X549)))&gt;0,"Cruzado","Sin cruce")))</f>
        <v>Sin cruce</v>
      </c>
      <c r="AR549" s="23" t="str" cm="1">
        <f t="array" ref="AR549">IF(AE549="","",IF(SUMPRODUCT((AE549=$AE$7:$AE$2085)*(AI549=$AI$7:$AI$2085)*(AO549=$AO$7:$AO$2085)*(AP549=$AP$7:$AP$2085)*(ROW($AE$7:$AE$2085)&lt;&gt;ROW(AE549))*((S549=0)*($S$7:$S$2085&gt;0)+(S549&gt;0)*($S$7:$S$2085=0)))&gt;0,"SALONES UNIDOS",IF(SUMPRODUCT((AE549=$AE$7:$AE$2085)*(AI549=$AI$7:$AI$2085)*((AO549&lt;$AP$7:$AP$2085)*(AP549&gt;$AO$7:$AO$2085))*(ROW($AE$7:$AE$2085)&lt;&gt;ROW(AE549)))&gt;0,"Cruzado","Sin cruce")))</f>
        <v/>
      </c>
      <c r="AS549" s="94" t="str">
        <f t="shared" si="9"/>
        <v>EN1HUAURAC</v>
      </c>
      <c r="AT549" s="94" t="str" cm="1">
        <f t="array" ref="AT549">IF(AS549="","",IF(SUMPRODUCT((AS549=$AS$7:$AS$2085)*(AI549=$AI$7:$AI$2085)*(AO549=$AO$7:$AO$2085)*(AP549=$AP$7:$AP$2085)*(ROW($AS$7:$AS$2085)&lt;&gt;ROW(AS549))*((S549=0)*($S$7:$S$2085&gt;0)+(S549&gt;0)*($S$7:$S$2085=0)))&gt;0,"SALONES UNIDOS",IF(SUMPRODUCT((AS549=$AS$7:$AS$2085)*(AI549=$AI$7:$AI$2085)*((AO549&lt;$AP$7:$AP$2085)*(AP549&gt;$AO$7:$AO$2085))*(ROW($AS$7:$AS$2085)&lt;&gt;ROW(AS549)))&gt;0,"Cruzado","Sin cruce")))</f>
        <v>Sin cruce</v>
      </c>
    </row>
    <row r="550" spans="3:46" ht="15.6" hidden="1" customHeight="1">
      <c r="C550" s="496" t="s">
        <v>572</v>
      </c>
      <c r="D550" s="479" t="s">
        <v>573</v>
      </c>
      <c r="E550" s="479">
        <v>20261</v>
      </c>
      <c r="F550" s="503" t="s">
        <v>44</v>
      </c>
      <c r="G550" s="497" t="s">
        <v>80</v>
      </c>
      <c r="H550" s="503" t="s">
        <v>63</v>
      </c>
      <c r="I550" s="503">
        <v>1</v>
      </c>
      <c r="J550" s="503" t="s">
        <v>57</v>
      </c>
      <c r="K550" s="503" t="s">
        <v>57</v>
      </c>
      <c r="L550" s="499" t="s">
        <v>592</v>
      </c>
      <c r="M550" s="535" t="s">
        <v>593</v>
      </c>
      <c r="N550" s="15" t="s">
        <v>586</v>
      </c>
      <c r="O550" s="15" t="s">
        <v>578</v>
      </c>
      <c r="P550" s="503" t="s">
        <v>579</v>
      </c>
      <c r="Q550" s="15">
        <v>3</v>
      </c>
      <c r="R550" s="15">
        <v>0</v>
      </c>
      <c r="S550" s="479">
        <v>3</v>
      </c>
      <c r="T550" s="15">
        <v>4</v>
      </c>
      <c r="U550" s="471"/>
      <c r="V550" s="550">
        <v>33</v>
      </c>
      <c r="W550" s="497">
        <v>15586796</v>
      </c>
      <c r="X550" s="566" t="s">
        <v>274</v>
      </c>
      <c r="Y550" s="15" t="s">
        <v>579</v>
      </c>
      <c r="Z550" s="15"/>
      <c r="AA550" s="15"/>
      <c r="AB550" s="15"/>
      <c r="AC550" s="497" t="s">
        <v>954</v>
      </c>
      <c r="AD550" s="15"/>
      <c r="AE550" s="479"/>
      <c r="AF550" s="497"/>
      <c r="AG550" s="497"/>
      <c r="AH550" s="15" t="s">
        <v>582</v>
      </c>
      <c r="AI550" s="15">
        <v>4</v>
      </c>
      <c r="AJ550" s="15">
        <v>7</v>
      </c>
      <c r="AK550" s="15">
        <v>40</v>
      </c>
      <c r="AL550" s="15">
        <v>10</v>
      </c>
      <c r="AM550" s="15">
        <v>10</v>
      </c>
      <c r="AN550" s="490">
        <f>IF(AJ550="",S550,ROUND(((((AL550/24)+(AM550/1440))-((AJ550/24)+(AK550/1440)))*1440/50),5))</f>
        <v>3</v>
      </c>
      <c r="AO550" s="491">
        <f>AJ550/24+AK550/1440</f>
        <v>0.31944444444444448</v>
      </c>
      <c r="AP550" s="491">
        <f>AL550/24+AM550/1440</f>
        <v>0.4236111111111111</v>
      </c>
      <c r="AQ550" s="23" t="str" cm="1">
        <f t="array" ref="AQ550">IF(X550="","",IF(SUMPRODUCT((X550=$X$7:$X$2085)*(AI550=$AI$7:$AI$2085)*(AO550=$AO$7:$AO$2085)*(AP550=$AP$7:$AP$2085)*(ROW($X$7:$X$2085)&lt;&gt;ROW(X550))*((S550=0)*($S$7:$S$2085&gt;0)+(S550&gt;0)*($S$7:$S$2085=0)))&gt;0,"SALONES UNIDOS",IF(SUMPRODUCT((X550=$X$7:$X$2085)*(AI550=$AI$7:$AI$2085)*((AO550&lt;$AP$7:$AP$2085)*(AP550&gt;$AO$7:$AO$2085))*(ROW($X$7:$X$2085)&lt;&gt;ROW(X550)))&gt;0,"Cruzado","Sin cruce")))</f>
        <v>Sin cruce</v>
      </c>
      <c r="AR550" s="23" t="str" cm="1">
        <f t="array" ref="AR550">IF(AE550="","",IF(SUMPRODUCT((AE550=$AE$7:$AE$2085)*(AI550=$AI$7:$AI$2085)*(AO550=$AO$7:$AO$2085)*(AP550=$AP$7:$AP$2085)*(ROW($AE$7:$AE$2085)&lt;&gt;ROW(AE550))*((S550=0)*($S$7:$S$2085&gt;0)+(S550&gt;0)*($S$7:$S$2085=0)))&gt;0,"SALONES UNIDOS",IF(SUMPRODUCT((AE550=$AE$7:$AE$2085)*(AI550=$AI$7:$AI$2085)*((AO550&lt;$AP$7:$AP$2085)*(AP550&gt;$AO$7:$AO$2085))*(ROW($AE$7:$AE$2085)&lt;&gt;ROW(AE550)))&gt;0,"Cruzado","Sin cruce")))</f>
        <v/>
      </c>
      <c r="AS550" s="94" t="str">
        <f t="shared" si="9"/>
        <v>EN1HUAURAC</v>
      </c>
      <c r="AT550" s="94" t="str" cm="1">
        <f t="array" ref="AT550">IF(AS550="","",IF(SUMPRODUCT((AS550=$AS$7:$AS$2085)*(AI550=$AI$7:$AI$2085)*(AO550=$AO$7:$AO$2085)*(AP550=$AP$7:$AP$2085)*(ROW($AS$7:$AS$2085)&lt;&gt;ROW(AS550))*((S550=0)*($S$7:$S$2085&gt;0)+(S550&gt;0)*($S$7:$S$2085=0)))&gt;0,"SALONES UNIDOS",IF(SUMPRODUCT((AS550=$AS$7:$AS$2085)*(AI550=$AI$7:$AI$2085)*((AO550&lt;$AP$7:$AP$2085)*(AP550&gt;$AO$7:$AO$2085))*(ROW($AS$7:$AS$2085)&lt;&gt;ROW(AS550)))&gt;0,"Cruzado","Sin cruce")))</f>
        <v>Sin cruce</v>
      </c>
    </row>
    <row r="551" spans="3:46" ht="15.6" hidden="1" customHeight="1">
      <c r="C551" s="496" t="s">
        <v>572</v>
      </c>
      <c r="D551" s="479" t="s">
        <v>573</v>
      </c>
      <c r="E551" s="479">
        <v>20261</v>
      </c>
      <c r="F551" s="503" t="s">
        <v>44</v>
      </c>
      <c r="G551" s="497" t="s">
        <v>80</v>
      </c>
      <c r="H551" s="503" t="s">
        <v>63</v>
      </c>
      <c r="I551" s="503">
        <v>1</v>
      </c>
      <c r="J551" s="503" t="s">
        <v>57</v>
      </c>
      <c r="K551" s="503" t="s">
        <v>57</v>
      </c>
      <c r="L551" s="499" t="s">
        <v>592</v>
      </c>
      <c r="M551" s="535" t="s">
        <v>593</v>
      </c>
      <c r="N551" s="15" t="s">
        <v>586</v>
      </c>
      <c r="O551" s="15" t="s">
        <v>578</v>
      </c>
      <c r="P551" s="503" t="s">
        <v>579</v>
      </c>
      <c r="Q551" s="15">
        <v>0</v>
      </c>
      <c r="R551" s="15">
        <v>2</v>
      </c>
      <c r="S551" s="479">
        <v>2</v>
      </c>
      <c r="T551" s="15">
        <v>4</v>
      </c>
      <c r="U551" s="471"/>
      <c r="V551" s="550">
        <v>33</v>
      </c>
      <c r="W551" s="497">
        <v>15586796</v>
      </c>
      <c r="X551" s="566" t="s">
        <v>274</v>
      </c>
      <c r="Y551" s="15" t="s">
        <v>579</v>
      </c>
      <c r="Z551" s="15"/>
      <c r="AA551" s="15"/>
      <c r="AB551" s="15"/>
      <c r="AC551" s="497" t="s">
        <v>954</v>
      </c>
      <c r="AD551" s="15"/>
      <c r="AE551" s="479"/>
      <c r="AF551" s="497"/>
      <c r="AG551" s="497"/>
      <c r="AH551" s="15" t="s">
        <v>100</v>
      </c>
      <c r="AI551" s="15">
        <v>4</v>
      </c>
      <c r="AJ551" s="15">
        <v>10</v>
      </c>
      <c r="AK551" s="15">
        <v>10</v>
      </c>
      <c r="AL551" s="15">
        <v>11</v>
      </c>
      <c r="AM551" s="15">
        <v>50</v>
      </c>
      <c r="AN551" s="490">
        <f>IF(AJ551="",S551,ROUND(((((AL551/24)+(AM551/1440))-((AJ551/24)+(AK551/1440)))*1440/50),5))</f>
        <v>2</v>
      </c>
      <c r="AO551" s="491">
        <f>AJ551/24+AK551/1440</f>
        <v>0.4236111111111111</v>
      </c>
      <c r="AP551" s="491">
        <f>AL551/24+AM551/1440</f>
        <v>0.49305555555555552</v>
      </c>
      <c r="AQ551" s="23" t="str" cm="1">
        <f t="array" ref="AQ551">IF(X551="","",IF(SUMPRODUCT((X551=$X$7:$X$2085)*(AI551=$AI$7:$AI$2085)*(AO551=$AO$7:$AO$2085)*(AP551=$AP$7:$AP$2085)*(ROW($X$7:$X$2085)&lt;&gt;ROW(X551))*((S551=0)*($S$7:$S$2085&gt;0)+(S551&gt;0)*($S$7:$S$2085=0)))&gt;0,"SALONES UNIDOS",IF(SUMPRODUCT((X551=$X$7:$X$2085)*(AI551=$AI$7:$AI$2085)*((AO551&lt;$AP$7:$AP$2085)*(AP551&gt;$AO$7:$AO$2085))*(ROW($X$7:$X$2085)&lt;&gt;ROW(X551)))&gt;0,"Cruzado","Sin cruce")))</f>
        <v>Sin cruce</v>
      </c>
      <c r="AR551" s="23" t="str" cm="1">
        <f t="array" ref="AR551">IF(AE551="","",IF(SUMPRODUCT((AE551=$AE$7:$AE$2085)*(AI551=$AI$7:$AI$2085)*(AO551=$AO$7:$AO$2085)*(AP551=$AP$7:$AP$2085)*(ROW($AE$7:$AE$2085)&lt;&gt;ROW(AE551))*((S551=0)*($S$7:$S$2085&gt;0)+(S551&gt;0)*($S$7:$S$2085=0)))&gt;0,"SALONES UNIDOS",IF(SUMPRODUCT((AE551=$AE$7:$AE$2085)*(AI551=$AI$7:$AI$2085)*((AO551&lt;$AP$7:$AP$2085)*(AP551&gt;$AO$7:$AO$2085))*(ROW($AE$7:$AE$2085)&lt;&gt;ROW(AE551)))&gt;0,"Cruzado","Sin cruce")))</f>
        <v/>
      </c>
      <c r="AS551" s="94" t="str">
        <f t="shared" si="9"/>
        <v>EN1HUAURAC</v>
      </c>
      <c r="AT551" s="94" t="str" cm="1">
        <f t="array" ref="AT551">IF(AS551="","",IF(SUMPRODUCT((AS551=$AS$7:$AS$2085)*(AI551=$AI$7:$AI$2085)*(AO551=$AO$7:$AO$2085)*(AP551=$AP$7:$AP$2085)*(ROW($AS$7:$AS$2085)&lt;&gt;ROW(AS551))*((S551=0)*($S$7:$S$2085&gt;0)+(S551&gt;0)*($S$7:$S$2085=0)))&gt;0,"SALONES UNIDOS",IF(SUMPRODUCT((AS551=$AS$7:$AS$2085)*(AI551=$AI$7:$AI$2085)*((AO551&lt;$AP$7:$AP$2085)*(AP551&gt;$AO$7:$AO$2085))*(ROW($AS$7:$AS$2085)&lt;&gt;ROW(AS551)))&gt;0,"Cruzado","Sin cruce")))</f>
        <v>Sin cruce</v>
      </c>
    </row>
    <row r="552" spans="3:46" ht="15.6" hidden="1" customHeight="1">
      <c r="C552" s="496" t="s">
        <v>572</v>
      </c>
      <c r="D552" s="479" t="s">
        <v>573</v>
      </c>
      <c r="E552" s="479">
        <v>20261</v>
      </c>
      <c r="F552" s="503" t="s">
        <v>44</v>
      </c>
      <c r="G552" s="497" t="s">
        <v>80</v>
      </c>
      <c r="H552" s="503" t="s">
        <v>63</v>
      </c>
      <c r="I552" s="503">
        <v>1</v>
      </c>
      <c r="J552" s="503" t="s">
        <v>57</v>
      </c>
      <c r="K552" s="503" t="s">
        <v>57</v>
      </c>
      <c r="L552" s="499" t="s">
        <v>594</v>
      </c>
      <c r="M552" s="535" t="s">
        <v>595</v>
      </c>
      <c r="N552" s="15" t="s">
        <v>586</v>
      </c>
      <c r="O552" s="15" t="s">
        <v>578</v>
      </c>
      <c r="P552" s="503" t="s">
        <v>579</v>
      </c>
      <c r="Q552" s="15">
        <v>3</v>
      </c>
      <c r="R552" s="15">
        <v>0</v>
      </c>
      <c r="S552" s="479">
        <v>3</v>
      </c>
      <c r="T552" s="15">
        <v>4</v>
      </c>
      <c r="U552" s="471"/>
      <c r="V552" s="550">
        <v>33</v>
      </c>
      <c r="W552" s="497">
        <v>15586796</v>
      </c>
      <c r="X552" s="566" t="s">
        <v>274</v>
      </c>
      <c r="Y552" s="15" t="s">
        <v>579</v>
      </c>
      <c r="Z552" s="15"/>
      <c r="AA552" s="15"/>
      <c r="AB552" s="15"/>
      <c r="AC552" s="497" t="s">
        <v>954</v>
      </c>
      <c r="AD552" s="15"/>
      <c r="AE552" s="479"/>
      <c r="AF552" s="497"/>
      <c r="AG552" s="497"/>
      <c r="AH552" s="15" t="s">
        <v>582</v>
      </c>
      <c r="AI552" s="15">
        <v>3</v>
      </c>
      <c r="AJ552" s="15">
        <v>13</v>
      </c>
      <c r="AK552" s="15">
        <v>30</v>
      </c>
      <c r="AL552" s="15">
        <v>16</v>
      </c>
      <c r="AM552" s="15">
        <v>0</v>
      </c>
      <c r="AN552" s="490">
        <f>IF(AJ552="",S552,ROUND(((((AL552/24)+(AM552/1440))-((AJ552/24)+(AK552/1440)))*1440/50),5))</f>
        <v>3</v>
      </c>
      <c r="AO552" s="491">
        <f>AJ552/24+AK552/1440</f>
        <v>0.5625</v>
      </c>
      <c r="AP552" s="491">
        <f>AL552/24+AM552/1440</f>
        <v>0.66666666666666663</v>
      </c>
      <c r="AQ552" s="23" t="str" cm="1">
        <f t="array" ref="AQ552">IF(X552="","",IF(SUMPRODUCT((X552=$X$7:$X$2085)*(AI552=$AI$7:$AI$2085)*(AO552=$AO$7:$AO$2085)*(AP552=$AP$7:$AP$2085)*(ROW($X$7:$X$2085)&lt;&gt;ROW(X552))*((S552=0)*($S$7:$S$2085&gt;0)+(S552&gt;0)*($S$7:$S$2085=0)))&gt;0,"SALONES UNIDOS",IF(SUMPRODUCT((X552=$X$7:$X$2085)*(AI552=$AI$7:$AI$2085)*((AO552&lt;$AP$7:$AP$2085)*(AP552&gt;$AO$7:$AO$2085))*(ROW($X$7:$X$2085)&lt;&gt;ROW(X552)))&gt;0,"Cruzado","Sin cruce")))</f>
        <v>Sin cruce</v>
      </c>
      <c r="AR552" s="23" t="str" cm="1">
        <f t="array" ref="AR552">IF(AE552="","",IF(SUMPRODUCT((AE552=$AE$7:$AE$2085)*(AI552=$AI$7:$AI$2085)*(AO552=$AO$7:$AO$2085)*(AP552=$AP$7:$AP$2085)*(ROW($AE$7:$AE$2085)&lt;&gt;ROW(AE552))*((S552=0)*($S$7:$S$2085&gt;0)+(S552&gt;0)*($S$7:$S$2085=0)))&gt;0,"SALONES UNIDOS",IF(SUMPRODUCT((AE552=$AE$7:$AE$2085)*(AI552=$AI$7:$AI$2085)*((AO552&lt;$AP$7:$AP$2085)*(AP552&gt;$AO$7:$AO$2085))*(ROW($AE$7:$AE$2085)&lt;&gt;ROW(AE552)))&gt;0,"Cruzado","Sin cruce")))</f>
        <v/>
      </c>
      <c r="AS552" s="94" t="str">
        <f t="shared" si="9"/>
        <v>EN1HUAURAC</v>
      </c>
      <c r="AT552" s="94" t="str" cm="1">
        <f t="array" ref="AT552">IF(AS552="","",IF(SUMPRODUCT((AS552=$AS$7:$AS$2085)*(AI552=$AI$7:$AI$2085)*(AO552=$AO$7:$AO$2085)*(AP552=$AP$7:$AP$2085)*(ROW($AS$7:$AS$2085)&lt;&gt;ROW(AS552))*((S552=0)*($S$7:$S$2085&gt;0)+(S552&gt;0)*($S$7:$S$2085=0)))&gt;0,"SALONES UNIDOS",IF(SUMPRODUCT((AS552=$AS$7:$AS$2085)*(AI552=$AI$7:$AI$2085)*((AO552&lt;$AP$7:$AP$2085)*(AP552&gt;$AO$7:$AO$2085))*(ROW($AS$7:$AS$2085)&lt;&gt;ROW(AS552)))&gt;0,"Cruzado","Sin cruce")))</f>
        <v>Sin cruce</v>
      </c>
    </row>
    <row r="553" spans="3:46" ht="15.6" hidden="1" customHeight="1">
      <c r="C553" s="496" t="s">
        <v>572</v>
      </c>
      <c r="D553" s="479" t="s">
        <v>573</v>
      </c>
      <c r="E553" s="479">
        <v>20261</v>
      </c>
      <c r="F553" s="503" t="s">
        <v>44</v>
      </c>
      <c r="G553" s="497" t="s">
        <v>80</v>
      </c>
      <c r="H553" s="503" t="s">
        <v>63</v>
      </c>
      <c r="I553" s="503">
        <v>1</v>
      </c>
      <c r="J553" s="503" t="s">
        <v>57</v>
      </c>
      <c r="K553" s="503" t="s">
        <v>57</v>
      </c>
      <c r="L553" s="499" t="s">
        <v>594</v>
      </c>
      <c r="M553" s="535" t="s">
        <v>595</v>
      </c>
      <c r="N553" s="15" t="s">
        <v>586</v>
      </c>
      <c r="O553" s="15" t="s">
        <v>578</v>
      </c>
      <c r="P553" s="503" t="s">
        <v>579</v>
      </c>
      <c r="Q553" s="15">
        <v>0</v>
      </c>
      <c r="R553" s="15">
        <v>2</v>
      </c>
      <c r="S553" s="479">
        <v>2</v>
      </c>
      <c r="T553" s="15">
        <v>4</v>
      </c>
      <c r="U553" s="471"/>
      <c r="V553" s="550">
        <v>33</v>
      </c>
      <c r="W553" s="497">
        <v>15586796</v>
      </c>
      <c r="X553" s="566" t="s">
        <v>274</v>
      </c>
      <c r="Y553" s="15" t="s">
        <v>579</v>
      </c>
      <c r="Z553" s="15"/>
      <c r="AA553" s="15"/>
      <c r="AB553" s="15"/>
      <c r="AC553" s="497" t="s">
        <v>954</v>
      </c>
      <c r="AD553" s="15"/>
      <c r="AE553" s="479"/>
      <c r="AF553" s="497"/>
      <c r="AG553" s="497"/>
      <c r="AH553" s="15" t="s">
        <v>100</v>
      </c>
      <c r="AI553" s="15">
        <v>3</v>
      </c>
      <c r="AJ553" s="15">
        <v>16</v>
      </c>
      <c r="AK553" s="15">
        <v>0</v>
      </c>
      <c r="AL553" s="15">
        <v>17</v>
      </c>
      <c r="AM553" s="15">
        <v>40</v>
      </c>
      <c r="AN553" s="490">
        <f>IF(AJ553="",S553,ROUND(((((AL553/24)+(AM553/1440))-((AJ553/24)+(AK553/1440)))*1440/50),5))</f>
        <v>2</v>
      </c>
      <c r="AO553" s="491">
        <f>AJ553/24+AK553/1440</f>
        <v>0.66666666666666663</v>
      </c>
      <c r="AP553" s="491">
        <f>AL553/24+AM553/1440</f>
        <v>0.73611111111111116</v>
      </c>
      <c r="AQ553" s="23" t="str" cm="1">
        <f t="array" ref="AQ553">IF(X553="","",IF(SUMPRODUCT((X553=$X$7:$X$2085)*(AI553=$AI$7:$AI$2085)*(AO553=$AO$7:$AO$2085)*(AP553=$AP$7:$AP$2085)*(ROW($X$7:$X$2085)&lt;&gt;ROW(X553))*((S553=0)*($S$7:$S$2085&gt;0)+(S553&gt;0)*($S$7:$S$2085=0)))&gt;0,"SALONES UNIDOS",IF(SUMPRODUCT((X553=$X$7:$X$2085)*(AI553=$AI$7:$AI$2085)*((AO553&lt;$AP$7:$AP$2085)*(AP553&gt;$AO$7:$AO$2085))*(ROW($X$7:$X$2085)&lt;&gt;ROW(X553)))&gt;0,"Cruzado","Sin cruce")))</f>
        <v>Sin cruce</v>
      </c>
      <c r="AR553" s="23" t="str" cm="1">
        <f t="array" ref="AR553">IF(AE553="","",IF(SUMPRODUCT((AE553=$AE$7:$AE$2085)*(AI553=$AI$7:$AI$2085)*(AO553=$AO$7:$AO$2085)*(AP553=$AP$7:$AP$2085)*(ROW($AE$7:$AE$2085)&lt;&gt;ROW(AE553))*((S553=0)*($S$7:$S$2085&gt;0)+(S553&gt;0)*($S$7:$S$2085=0)))&gt;0,"SALONES UNIDOS",IF(SUMPRODUCT((AE553=$AE$7:$AE$2085)*(AI553=$AI$7:$AI$2085)*((AO553&lt;$AP$7:$AP$2085)*(AP553&gt;$AO$7:$AO$2085))*(ROW($AE$7:$AE$2085)&lt;&gt;ROW(AE553)))&gt;0,"Cruzado","Sin cruce")))</f>
        <v/>
      </c>
      <c r="AS553" s="94" t="str">
        <f t="shared" si="9"/>
        <v>EN1HUAURAC</v>
      </c>
      <c r="AT553" s="94" t="str" cm="1">
        <f t="array" ref="AT553">IF(AS553="","",IF(SUMPRODUCT((AS553=$AS$7:$AS$2085)*(AI553=$AI$7:$AI$2085)*(AO553=$AO$7:$AO$2085)*(AP553=$AP$7:$AP$2085)*(ROW($AS$7:$AS$2085)&lt;&gt;ROW(AS553))*((S553=0)*($S$7:$S$2085&gt;0)+(S553&gt;0)*($S$7:$S$2085=0)))&gt;0,"SALONES UNIDOS",IF(SUMPRODUCT((AS553=$AS$7:$AS$2085)*(AI553=$AI$7:$AI$2085)*((AO553&lt;$AP$7:$AP$2085)*(AP553&gt;$AO$7:$AO$2085))*(ROW($AS$7:$AS$2085)&lt;&gt;ROW(AS553)))&gt;0,"Cruzado","Sin cruce")))</f>
        <v>Sin cruce</v>
      </c>
    </row>
    <row r="554" spans="3:46" ht="15.6" hidden="1" customHeight="1">
      <c r="C554" s="496" t="s">
        <v>572</v>
      </c>
      <c r="D554" s="479" t="s">
        <v>573</v>
      </c>
      <c r="E554" s="479">
        <v>20261</v>
      </c>
      <c r="F554" s="503" t="s">
        <v>44</v>
      </c>
      <c r="G554" s="497" t="s">
        <v>80</v>
      </c>
      <c r="H554" s="503" t="s">
        <v>63</v>
      </c>
      <c r="I554" s="503">
        <v>1</v>
      </c>
      <c r="J554" s="503" t="s">
        <v>66</v>
      </c>
      <c r="K554" s="503" t="s">
        <v>66</v>
      </c>
      <c r="L554" s="499" t="s">
        <v>575</v>
      </c>
      <c r="M554" s="535" t="s">
        <v>576</v>
      </c>
      <c r="N554" s="15" t="s">
        <v>577</v>
      </c>
      <c r="O554" s="15" t="s">
        <v>578</v>
      </c>
      <c r="P554" s="503" t="s">
        <v>579</v>
      </c>
      <c r="Q554" s="15">
        <v>2</v>
      </c>
      <c r="R554" s="15">
        <v>0</v>
      </c>
      <c r="S554" s="479">
        <v>2</v>
      </c>
      <c r="T554" s="15">
        <v>3</v>
      </c>
      <c r="U554" s="471"/>
      <c r="V554" s="550">
        <v>33</v>
      </c>
      <c r="W554" s="497">
        <v>32111220</v>
      </c>
      <c r="X554" s="566" t="s">
        <v>254</v>
      </c>
      <c r="Y554" s="15" t="s">
        <v>579</v>
      </c>
      <c r="Z554" s="15"/>
      <c r="AA554" s="15"/>
      <c r="AB554" s="15"/>
      <c r="AC554" s="497" t="s">
        <v>953</v>
      </c>
      <c r="AD554" s="15"/>
      <c r="AE554" s="479"/>
      <c r="AF554" s="497"/>
      <c r="AG554" s="497"/>
      <c r="AH554" s="15" t="s">
        <v>582</v>
      </c>
      <c r="AI554" s="15">
        <v>2</v>
      </c>
      <c r="AJ554" s="15">
        <v>18</v>
      </c>
      <c r="AK554" s="15">
        <v>30</v>
      </c>
      <c r="AL554" s="15">
        <v>20</v>
      </c>
      <c r="AM554" s="15">
        <v>10</v>
      </c>
      <c r="AN554" s="490">
        <f>IF(AJ554="",S554,ROUND(((((AL554/24)+(AM554/1440))-((AJ554/24)+(AK554/1440)))*1440/50),5))</f>
        <v>2</v>
      </c>
      <c r="AO554" s="491">
        <f>AJ554/24+AK554/1440</f>
        <v>0.77083333333333337</v>
      </c>
      <c r="AP554" s="491">
        <f>AL554/24+AM554/1440</f>
        <v>0.84027777777777779</v>
      </c>
      <c r="AQ554" s="23" t="str" cm="1">
        <f t="array" ref="AQ554">IF(X554="","",IF(SUMPRODUCT((X554=$X$7:$X$2085)*(AI554=$AI$7:$AI$2085)*(AO554=$AO$7:$AO$2085)*(AP554=$AP$7:$AP$2085)*(ROW($X$7:$X$2085)&lt;&gt;ROW(X554))*((S554=0)*($S$7:$S$2085&gt;0)+(S554&gt;0)*($S$7:$S$2085=0)))&gt;0,"SALONES UNIDOS",IF(SUMPRODUCT((X554=$X$7:$X$2085)*(AI554=$AI$7:$AI$2085)*((AO554&lt;$AP$7:$AP$2085)*(AP554&gt;$AO$7:$AO$2085))*(ROW($X$7:$X$2085)&lt;&gt;ROW(X554)))&gt;0,"Cruzado","Sin cruce")))</f>
        <v>Sin cruce</v>
      </c>
      <c r="AR554" s="23" t="str" cm="1">
        <f t="array" ref="AR554">IF(AE554="","",IF(SUMPRODUCT((AE554=$AE$7:$AE$2085)*(AI554=$AI$7:$AI$2085)*(AO554=$AO$7:$AO$2085)*(AP554=$AP$7:$AP$2085)*(ROW($AE$7:$AE$2085)&lt;&gt;ROW(AE554))*((S554=0)*($S$7:$S$2085&gt;0)+(S554&gt;0)*($S$7:$S$2085=0)))&gt;0,"SALONES UNIDOS",IF(SUMPRODUCT((AE554=$AE$7:$AE$2085)*(AI554=$AI$7:$AI$2085)*((AO554&lt;$AP$7:$AP$2085)*(AP554&gt;$AO$7:$AO$2085))*(ROW($AE$7:$AE$2085)&lt;&gt;ROW(AE554)))&gt;0,"Cruzado","Sin cruce")))</f>
        <v/>
      </c>
      <c r="AS554" s="94" t="str">
        <f t="shared" si="9"/>
        <v>EN1HUAURAD</v>
      </c>
      <c r="AT554" s="94" t="str" cm="1">
        <f t="array" ref="AT554">IF(AS554="","",IF(SUMPRODUCT((AS554=$AS$7:$AS$2085)*(AI554=$AI$7:$AI$2085)*(AO554=$AO$7:$AO$2085)*(AP554=$AP$7:$AP$2085)*(ROW($AS$7:$AS$2085)&lt;&gt;ROW(AS554))*((S554=0)*($S$7:$S$2085&gt;0)+(S554&gt;0)*($S$7:$S$2085=0)))&gt;0,"SALONES UNIDOS",IF(SUMPRODUCT((AS554=$AS$7:$AS$2085)*(AI554=$AI$7:$AI$2085)*((AO554&lt;$AP$7:$AP$2085)*(AP554&gt;$AO$7:$AO$2085))*(ROW($AS$7:$AS$2085)&lt;&gt;ROW(AS554)))&gt;0,"Cruzado","Sin cruce")))</f>
        <v>Sin cruce</v>
      </c>
    </row>
    <row r="555" spans="3:46" ht="15.6" hidden="1" customHeight="1">
      <c r="C555" s="496" t="s">
        <v>572</v>
      </c>
      <c r="D555" s="479" t="s">
        <v>573</v>
      </c>
      <c r="E555" s="479">
        <v>20261</v>
      </c>
      <c r="F555" s="503" t="s">
        <v>44</v>
      </c>
      <c r="G555" s="497" t="s">
        <v>80</v>
      </c>
      <c r="H555" s="503" t="s">
        <v>63</v>
      </c>
      <c r="I555" s="503">
        <v>1</v>
      </c>
      <c r="J555" s="503" t="s">
        <v>602</v>
      </c>
      <c r="K555" s="503" t="s">
        <v>66</v>
      </c>
      <c r="L555" s="499" t="s">
        <v>575</v>
      </c>
      <c r="M555" s="535" t="s">
        <v>576</v>
      </c>
      <c r="N555" s="15" t="s">
        <v>577</v>
      </c>
      <c r="O555" s="15" t="s">
        <v>578</v>
      </c>
      <c r="P555" s="503" t="s">
        <v>579</v>
      </c>
      <c r="Q555" s="15">
        <v>0</v>
      </c>
      <c r="R555" s="15">
        <v>2</v>
      </c>
      <c r="S555" s="479">
        <v>2</v>
      </c>
      <c r="T555" s="15">
        <v>3</v>
      </c>
      <c r="U555" s="471"/>
      <c r="V555" s="550">
        <v>17</v>
      </c>
      <c r="W555" s="497">
        <v>32111220</v>
      </c>
      <c r="X555" s="566" t="s">
        <v>254</v>
      </c>
      <c r="Y555" s="15" t="s">
        <v>579</v>
      </c>
      <c r="Z555" s="15"/>
      <c r="AA555" s="15"/>
      <c r="AB555" s="15"/>
      <c r="AC555" s="493"/>
      <c r="AD555" s="15"/>
      <c r="AE555" s="479" t="s">
        <v>950</v>
      </c>
      <c r="AF555" s="497"/>
      <c r="AG555" s="497"/>
      <c r="AH555" s="15" t="s">
        <v>100</v>
      </c>
      <c r="AI555" s="15">
        <v>2</v>
      </c>
      <c r="AJ555" s="15">
        <v>20</v>
      </c>
      <c r="AK555" s="15">
        <v>10</v>
      </c>
      <c r="AL555" s="15">
        <v>21</v>
      </c>
      <c r="AM555" s="15">
        <v>50</v>
      </c>
      <c r="AN555" s="490">
        <f>IF(AJ555="",S555,ROUND(((((AL555/24)+(AM555/1440))-((AJ555/24)+(AK555/1440)))*1440/50),5))</f>
        <v>2</v>
      </c>
      <c r="AO555" s="491">
        <f>AJ555/24+AK555/1440</f>
        <v>0.84027777777777779</v>
      </c>
      <c r="AP555" s="491">
        <f>AL555/24+AM555/1440</f>
        <v>0.90972222222222221</v>
      </c>
      <c r="AQ555" s="23" t="str" cm="1">
        <f t="array" ref="AQ555">IF(X555="","",IF(SUMPRODUCT((X555=$X$7:$X$2085)*(AI555=$AI$7:$AI$2085)*(AO555=$AO$7:$AO$2085)*(AP555=$AP$7:$AP$2085)*(ROW($X$7:$X$2085)&lt;&gt;ROW(X555))*((S555=0)*($S$7:$S$2085&gt;0)+(S555&gt;0)*($S$7:$S$2085=0)))&gt;0,"SALONES UNIDOS",IF(SUMPRODUCT((X555=$X$7:$X$2085)*(AI555=$AI$7:$AI$2085)*((AO555&lt;$AP$7:$AP$2085)*(AP555&gt;$AO$7:$AO$2085))*(ROW($X$7:$X$2085)&lt;&gt;ROW(X555)))&gt;0,"Cruzado","Sin cruce")))</f>
        <v>Sin cruce</v>
      </c>
      <c r="AR555" s="23" t="str" cm="1">
        <f t="array" ref="AR555">IF(AE555="","",IF(SUMPRODUCT((AE555=$AE$7:$AE$2085)*(AI555=$AI$7:$AI$2085)*(AO555=$AO$7:$AO$2085)*(AP555=$AP$7:$AP$2085)*(ROW($AE$7:$AE$2085)&lt;&gt;ROW(AE555))*((S555=0)*($S$7:$S$2085&gt;0)+(S555&gt;0)*($S$7:$S$2085=0)))&gt;0,"SALONES UNIDOS",IF(SUMPRODUCT((AE555=$AE$7:$AE$2085)*(AI555=$AI$7:$AI$2085)*((AO555&lt;$AP$7:$AP$2085)*(AP555&gt;$AO$7:$AO$2085))*(ROW($AE$7:$AE$2085)&lt;&gt;ROW(AE555)))&gt;0,"Cruzado","Sin cruce")))</f>
        <v>Sin cruce</v>
      </c>
      <c r="AS555" s="94" t="str">
        <f t="shared" si="9"/>
        <v>EN1HUAURAD</v>
      </c>
      <c r="AT555" s="94" t="str" cm="1">
        <f t="array" ref="AT555">IF(AS555="","",IF(SUMPRODUCT((AS555=$AS$7:$AS$2085)*(AI555=$AI$7:$AI$2085)*(AO555=$AO$7:$AO$2085)*(AP555=$AP$7:$AP$2085)*(ROW($AS$7:$AS$2085)&lt;&gt;ROW(AS555))*((S555=0)*($S$7:$S$2085&gt;0)+(S555&gt;0)*($S$7:$S$2085=0)))&gt;0,"SALONES UNIDOS",IF(SUMPRODUCT((AS555=$AS$7:$AS$2085)*(AI555=$AI$7:$AI$2085)*((AO555&lt;$AP$7:$AP$2085)*(AP555&gt;$AO$7:$AO$2085))*(ROW($AS$7:$AS$2085)&lt;&gt;ROW(AS555)))&gt;0,"Cruzado","Sin cruce")))</f>
        <v>Sin cruce</v>
      </c>
    </row>
    <row r="556" spans="3:46" ht="15.6" hidden="1" customHeight="1">
      <c r="C556" s="496" t="s">
        <v>572</v>
      </c>
      <c r="D556" s="479" t="s">
        <v>573</v>
      </c>
      <c r="E556" s="479">
        <v>20261</v>
      </c>
      <c r="F556" s="503" t="s">
        <v>44</v>
      </c>
      <c r="G556" s="497" t="s">
        <v>80</v>
      </c>
      <c r="H556" s="503" t="s">
        <v>63</v>
      </c>
      <c r="I556" s="503">
        <v>1</v>
      </c>
      <c r="J556" s="503" t="s">
        <v>603</v>
      </c>
      <c r="K556" s="503" t="s">
        <v>66</v>
      </c>
      <c r="L556" s="499" t="s">
        <v>575</v>
      </c>
      <c r="M556" s="535" t="s">
        <v>576</v>
      </c>
      <c r="N556" s="15" t="s">
        <v>577</v>
      </c>
      <c r="O556" s="15" t="s">
        <v>578</v>
      </c>
      <c r="P556" s="503" t="s">
        <v>579</v>
      </c>
      <c r="Q556" s="15">
        <v>0</v>
      </c>
      <c r="R556" s="15">
        <v>2</v>
      </c>
      <c r="S556" s="479">
        <v>2</v>
      </c>
      <c r="T556" s="15">
        <v>3</v>
      </c>
      <c r="U556" s="471"/>
      <c r="V556" s="550">
        <v>16</v>
      </c>
      <c r="W556" s="497">
        <v>32111220</v>
      </c>
      <c r="X556" s="566" t="s">
        <v>254</v>
      </c>
      <c r="Y556" s="15" t="s">
        <v>579</v>
      </c>
      <c r="Z556" s="15"/>
      <c r="AA556" s="15"/>
      <c r="AB556" s="15"/>
      <c r="AC556" s="493"/>
      <c r="AD556" s="15"/>
      <c r="AE556" s="479" t="s">
        <v>950</v>
      </c>
      <c r="AF556" s="497"/>
      <c r="AG556" s="497"/>
      <c r="AH556" s="15" t="s">
        <v>100</v>
      </c>
      <c r="AI556" s="15">
        <v>2</v>
      </c>
      <c r="AJ556" s="15">
        <v>21</v>
      </c>
      <c r="AK556" s="15">
        <v>50</v>
      </c>
      <c r="AL556" s="15">
        <v>23</v>
      </c>
      <c r="AM556" s="15">
        <v>30</v>
      </c>
      <c r="AN556" s="490">
        <f>IF(AJ556="",S556,ROUND(((((AL556/24)+(AM556/1440))-((AJ556/24)+(AK556/1440)))*1440/50),5))</f>
        <v>2</v>
      </c>
      <c r="AO556" s="491">
        <f>AJ556/24+AK556/1440</f>
        <v>0.90972222222222221</v>
      </c>
      <c r="AP556" s="491">
        <f>AL556/24+AM556/1440</f>
        <v>0.97916666666666674</v>
      </c>
      <c r="AQ556" s="23" t="str" cm="1">
        <f t="array" ref="AQ556">IF(X556="","",IF(SUMPRODUCT((X556=$X$7:$X$2085)*(AI556=$AI$7:$AI$2085)*(AO556=$AO$7:$AO$2085)*(AP556=$AP$7:$AP$2085)*(ROW($X$7:$X$2085)&lt;&gt;ROW(X556))*((S556=0)*($S$7:$S$2085&gt;0)+(S556&gt;0)*($S$7:$S$2085=0)))&gt;0,"SALONES UNIDOS",IF(SUMPRODUCT((X556=$X$7:$X$2085)*(AI556=$AI$7:$AI$2085)*((AO556&lt;$AP$7:$AP$2085)*(AP556&gt;$AO$7:$AO$2085))*(ROW($X$7:$X$2085)&lt;&gt;ROW(X556)))&gt;0,"Cruzado","Sin cruce")))</f>
        <v>Sin cruce</v>
      </c>
      <c r="AR556" s="23" t="str" cm="1">
        <f t="array" ref="AR556">IF(AE556="","",IF(SUMPRODUCT((AE556=$AE$7:$AE$2085)*(AI556=$AI$7:$AI$2085)*(AO556=$AO$7:$AO$2085)*(AP556=$AP$7:$AP$2085)*(ROW($AE$7:$AE$2085)&lt;&gt;ROW(AE556))*((S556=0)*($S$7:$S$2085&gt;0)+(S556&gt;0)*($S$7:$S$2085=0)))&gt;0,"SALONES UNIDOS",IF(SUMPRODUCT((AE556=$AE$7:$AE$2085)*(AI556=$AI$7:$AI$2085)*((AO556&lt;$AP$7:$AP$2085)*(AP556&gt;$AO$7:$AO$2085))*(ROW($AE$7:$AE$2085)&lt;&gt;ROW(AE556)))&gt;0,"Cruzado","Sin cruce")))</f>
        <v>Sin cruce</v>
      </c>
      <c r="AS556" s="94" t="str">
        <f t="shared" si="9"/>
        <v>EN1HUAURAD</v>
      </c>
      <c r="AT556" s="94" t="str" cm="1">
        <f t="array" ref="AT556">IF(AS556="","",IF(SUMPRODUCT((AS556=$AS$7:$AS$2085)*(AI556=$AI$7:$AI$2085)*(AO556=$AO$7:$AO$2085)*(AP556=$AP$7:$AP$2085)*(ROW($AS$7:$AS$2085)&lt;&gt;ROW(AS556))*((S556=0)*($S$7:$S$2085&gt;0)+(S556&gt;0)*($S$7:$S$2085=0)))&gt;0,"SALONES UNIDOS",IF(SUMPRODUCT((AS556=$AS$7:$AS$2085)*(AI556=$AI$7:$AI$2085)*((AO556&lt;$AP$7:$AP$2085)*(AP556&gt;$AO$7:$AO$2085))*(ROW($AS$7:$AS$2085)&lt;&gt;ROW(AS556)))&gt;0,"Cruzado","Sin cruce")))</f>
        <v>Sin cruce</v>
      </c>
    </row>
    <row r="557" spans="3:46" ht="15.6" hidden="1" customHeight="1">
      <c r="C557" s="496" t="s">
        <v>572</v>
      </c>
      <c r="D557" s="479" t="s">
        <v>573</v>
      </c>
      <c r="E557" s="479">
        <v>20261</v>
      </c>
      <c r="F557" s="503" t="s">
        <v>44</v>
      </c>
      <c r="G557" s="497" t="s">
        <v>80</v>
      </c>
      <c r="H557" s="503" t="s">
        <v>63</v>
      </c>
      <c r="I557" s="503">
        <v>1</v>
      </c>
      <c r="J557" s="503" t="s">
        <v>66</v>
      </c>
      <c r="K557" s="503" t="s">
        <v>66</v>
      </c>
      <c r="L557" s="499" t="s">
        <v>584</v>
      </c>
      <c r="M557" s="535" t="s">
        <v>585</v>
      </c>
      <c r="N557" s="15" t="s">
        <v>586</v>
      </c>
      <c r="O557" s="15" t="s">
        <v>578</v>
      </c>
      <c r="P557" s="503" t="s">
        <v>579</v>
      </c>
      <c r="Q557" s="15">
        <v>2</v>
      </c>
      <c r="R557" s="15">
        <v>0</v>
      </c>
      <c r="S557" s="479">
        <v>2</v>
      </c>
      <c r="T557" s="15">
        <v>3</v>
      </c>
      <c r="U557" s="471"/>
      <c r="V557" s="550">
        <v>33</v>
      </c>
      <c r="W557" s="497">
        <v>44081226</v>
      </c>
      <c r="X557" s="566" t="s">
        <v>495</v>
      </c>
      <c r="Y557" s="15" t="s">
        <v>579</v>
      </c>
      <c r="Z557" s="15"/>
      <c r="AA557" s="15"/>
      <c r="AB557" s="15"/>
      <c r="AC557" s="497" t="s">
        <v>953</v>
      </c>
      <c r="AD557" s="15"/>
      <c r="AE557" s="479"/>
      <c r="AF557" s="497"/>
      <c r="AG557" s="497"/>
      <c r="AH557" s="15" t="s">
        <v>582</v>
      </c>
      <c r="AI557" s="15">
        <v>1</v>
      </c>
      <c r="AJ557" s="15">
        <v>17</v>
      </c>
      <c r="AK557" s="15">
        <v>40</v>
      </c>
      <c r="AL557" s="15">
        <v>19</v>
      </c>
      <c r="AM557" s="15">
        <v>20</v>
      </c>
      <c r="AN557" s="490">
        <f>IF(AJ557="",S557,ROUND(((((AL557/24)+(AM557/1440))-((AJ557/24)+(AK557/1440)))*1440/50),5))</f>
        <v>2</v>
      </c>
      <c r="AO557" s="491">
        <f>AJ557/24+AK557/1440</f>
        <v>0.73611111111111116</v>
      </c>
      <c r="AP557" s="491">
        <f>AL557/24+AM557/1440</f>
        <v>0.80555555555555547</v>
      </c>
      <c r="AQ557" s="23" t="str" cm="1">
        <f t="array" ref="AQ557">IF(X557="","",IF(SUMPRODUCT((X557=$X$7:$X$2085)*(AI557=$AI$7:$AI$2085)*(AO557=$AO$7:$AO$2085)*(AP557=$AP$7:$AP$2085)*(ROW($X$7:$X$2085)&lt;&gt;ROW(X557))*((S557=0)*($S$7:$S$2085&gt;0)+(S557&gt;0)*($S$7:$S$2085=0)))&gt;0,"SALONES UNIDOS",IF(SUMPRODUCT((X557=$X$7:$X$2085)*(AI557=$AI$7:$AI$2085)*((AO557&lt;$AP$7:$AP$2085)*(AP557&gt;$AO$7:$AO$2085))*(ROW($X$7:$X$2085)&lt;&gt;ROW(X557)))&gt;0,"Cruzado","Sin cruce")))</f>
        <v>Sin cruce</v>
      </c>
      <c r="AR557" s="23" t="str" cm="1">
        <f t="array" ref="AR557">IF(AE557="","",IF(SUMPRODUCT((AE557=$AE$7:$AE$2085)*(AI557=$AI$7:$AI$2085)*(AO557=$AO$7:$AO$2085)*(AP557=$AP$7:$AP$2085)*(ROW($AE$7:$AE$2085)&lt;&gt;ROW(AE557))*((S557=0)*($S$7:$S$2085&gt;0)+(S557&gt;0)*($S$7:$S$2085=0)))&gt;0,"SALONES UNIDOS",IF(SUMPRODUCT((AE557=$AE$7:$AE$2085)*(AI557=$AI$7:$AI$2085)*((AO557&lt;$AP$7:$AP$2085)*(AP557&gt;$AO$7:$AO$2085))*(ROW($AE$7:$AE$2085)&lt;&gt;ROW(AE557)))&gt;0,"Cruzado","Sin cruce")))</f>
        <v/>
      </c>
      <c r="AS557" s="94" t="str">
        <f t="shared" si="9"/>
        <v>EN1HUAURAD</v>
      </c>
      <c r="AT557" s="94" t="str" cm="1">
        <f t="array" ref="AT557">IF(AS557="","",IF(SUMPRODUCT((AS557=$AS$7:$AS$2085)*(AI557=$AI$7:$AI$2085)*(AO557=$AO$7:$AO$2085)*(AP557=$AP$7:$AP$2085)*(ROW($AS$7:$AS$2085)&lt;&gt;ROW(AS557))*((S557=0)*($S$7:$S$2085&gt;0)+(S557&gt;0)*($S$7:$S$2085=0)))&gt;0,"SALONES UNIDOS",IF(SUMPRODUCT((AS557=$AS$7:$AS$2085)*(AI557=$AI$7:$AI$2085)*((AO557&lt;$AP$7:$AP$2085)*(AP557&gt;$AO$7:$AO$2085))*(ROW($AS$7:$AS$2085)&lt;&gt;ROW(AS557)))&gt;0,"Cruzado","Sin cruce")))</f>
        <v>Sin cruce</v>
      </c>
    </row>
    <row r="558" spans="3:46" ht="15.6" hidden="1" customHeight="1">
      <c r="C558" s="496" t="s">
        <v>572</v>
      </c>
      <c r="D558" s="479" t="s">
        <v>573</v>
      </c>
      <c r="E558" s="479">
        <v>20261</v>
      </c>
      <c r="F558" s="503" t="s">
        <v>44</v>
      </c>
      <c r="G558" s="497" t="s">
        <v>80</v>
      </c>
      <c r="H558" s="503" t="s">
        <v>63</v>
      </c>
      <c r="I558" s="503">
        <v>1</v>
      </c>
      <c r="J558" s="503" t="s">
        <v>66</v>
      </c>
      <c r="K558" s="503" t="s">
        <v>66</v>
      </c>
      <c r="L558" s="499" t="s">
        <v>584</v>
      </c>
      <c r="M558" s="535" t="s">
        <v>585</v>
      </c>
      <c r="N558" s="15" t="s">
        <v>586</v>
      </c>
      <c r="O558" s="15" t="s">
        <v>578</v>
      </c>
      <c r="P558" s="503" t="s">
        <v>579</v>
      </c>
      <c r="Q558" s="15">
        <v>0</v>
      </c>
      <c r="R558" s="15">
        <v>2</v>
      </c>
      <c r="S558" s="479">
        <v>2</v>
      </c>
      <c r="T558" s="15">
        <v>3</v>
      </c>
      <c r="U558" s="471"/>
      <c r="V558" s="550">
        <v>33</v>
      </c>
      <c r="W558" s="497">
        <v>44081226</v>
      </c>
      <c r="X558" s="566" t="s">
        <v>495</v>
      </c>
      <c r="Y558" s="15" t="s">
        <v>579</v>
      </c>
      <c r="Z558" s="15"/>
      <c r="AA558" s="15"/>
      <c r="AB558" s="15"/>
      <c r="AC558" s="497" t="s">
        <v>953</v>
      </c>
      <c r="AD558" s="15"/>
      <c r="AE558" s="479"/>
      <c r="AF558" s="497"/>
      <c r="AG558" s="497"/>
      <c r="AH558" s="15" t="s">
        <v>100</v>
      </c>
      <c r="AI558" s="15">
        <v>3</v>
      </c>
      <c r="AJ558" s="15">
        <v>17</v>
      </c>
      <c r="AK558" s="15">
        <v>40</v>
      </c>
      <c r="AL558" s="15">
        <v>19</v>
      </c>
      <c r="AM558" s="15">
        <v>20</v>
      </c>
      <c r="AN558" s="490">
        <f>IF(AJ558="",S558,ROUND(((((AL558/24)+(AM558/1440))-((AJ558/24)+(AK558/1440)))*1440/50),5))</f>
        <v>2</v>
      </c>
      <c r="AO558" s="491">
        <f>AJ558/24+AK558/1440</f>
        <v>0.73611111111111116</v>
      </c>
      <c r="AP558" s="491">
        <f>AL558/24+AM558/1440</f>
        <v>0.80555555555555547</v>
      </c>
      <c r="AQ558" s="23" t="str" cm="1">
        <f t="array" ref="AQ558">IF(X558="","",IF(SUMPRODUCT((X558=$X$7:$X$2085)*(AI558=$AI$7:$AI$2085)*(AO558=$AO$7:$AO$2085)*(AP558=$AP$7:$AP$2085)*(ROW($X$7:$X$2085)&lt;&gt;ROW(X558))*((S558=0)*($S$7:$S$2085&gt;0)+(S558&gt;0)*($S$7:$S$2085=0)))&gt;0,"SALONES UNIDOS",IF(SUMPRODUCT((X558=$X$7:$X$2085)*(AI558=$AI$7:$AI$2085)*((AO558&lt;$AP$7:$AP$2085)*(AP558&gt;$AO$7:$AO$2085))*(ROW($X$7:$X$2085)&lt;&gt;ROW(X558)))&gt;0,"Cruzado","Sin cruce")))</f>
        <v>Sin cruce</v>
      </c>
      <c r="AR558" s="23" t="str" cm="1">
        <f t="array" ref="AR558">IF(AE558="","",IF(SUMPRODUCT((AE558=$AE$7:$AE$2085)*(AI558=$AI$7:$AI$2085)*(AO558=$AO$7:$AO$2085)*(AP558=$AP$7:$AP$2085)*(ROW($AE$7:$AE$2085)&lt;&gt;ROW(AE558))*((S558=0)*($S$7:$S$2085&gt;0)+(S558&gt;0)*($S$7:$S$2085=0)))&gt;0,"SALONES UNIDOS",IF(SUMPRODUCT((AE558=$AE$7:$AE$2085)*(AI558=$AI$7:$AI$2085)*((AO558&lt;$AP$7:$AP$2085)*(AP558&gt;$AO$7:$AO$2085))*(ROW($AE$7:$AE$2085)&lt;&gt;ROW(AE558)))&gt;0,"Cruzado","Sin cruce")))</f>
        <v/>
      </c>
      <c r="AS558" s="94" t="str">
        <f t="shared" si="9"/>
        <v>EN1HUAURAD</v>
      </c>
      <c r="AT558" s="94" t="str" cm="1">
        <f t="array" ref="AT558">IF(AS558="","",IF(SUMPRODUCT((AS558=$AS$7:$AS$2085)*(AI558=$AI$7:$AI$2085)*(AO558=$AO$7:$AO$2085)*(AP558=$AP$7:$AP$2085)*(ROW($AS$7:$AS$2085)&lt;&gt;ROW(AS558))*((S558=0)*($S$7:$S$2085&gt;0)+(S558&gt;0)*($S$7:$S$2085=0)))&gt;0,"SALONES UNIDOS",IF(SUMPRODUCT((AS558=$AS$7:$AS$2085)*(AI558=$AI$7:$AI$2085)*((AO558&lt;$AP$7:$AP$2085)*(AP558&gt;$AO$7:$AO$2085))*(ROW($AS$7:$AS$2085)&lt;&gt;ROW(AS558)))&gt;0,"Cruzado","Sin cruce")))</f>
        <v>Sin cruce</v>
      </c>
    </row>
    <row r="559" spans="3:46" ht="15.6" hidden="1" customHeight="1">
      <c r="C559" s="496" t="s">
        <v>572</v>
      </c>
      <c r="D559" s="479" t="s">
        <v>573</v>
      </c>
      <c r="E559" s="479">
        <v>20261</v>
      </c>
      <c r="F559" s="503" t="s">
        <v>44</v>
      </c>
      <c r="G559" s="497" t="s">
        <v>80</v>
      </c>
      <c r="H559" s="503" t="s">
        <v>63</v>
      </c>
      <c r="I559" s="503">
        <v>1</v>
      </c>
      <c r="J559" s="503" t="s">
        <v>66</v>
      </c>
      <c r="K559" s="503" t="s">
        <v>66</v>
      </c>
      <c r="L559" s="499" t="s">
        <v>587</v>
      </c>
      <c r="M559" s="535" t="s">
        <v>588</v>
      </c>
      <c r="N559" s="15" t="s">
        <v>577</v>
      </c>
      <c r="O559" s="15" t="s">
        <v>578</v>
      </c>
      <c r="P559" s="503" t="s">
        <v>579</v>
      </c>
      <c r="Q559" s="15">
        <v>2</v>
      </c>
      <c r="R559" s="15">
        <v>0</v>
      </c>
      <c r="S559" s="479">
        <v>2</v>
      </c>
      <c r="T559" s="15">
        <v>3</v>
      </c>
      <c r="U559" s="471"/>
      <c r="V559" s="550">
        <v>33</v>
      </c>
      <c r="W559" s="643">
        <v>15739554</v>
      </c>
      <c r="X559" s="644" t="s">
        <v>518</v>
      </c>
      <c r="Y559" s="15" t="s">
        <v>579</v>
      </c>
      <c r="Z559" s="15"/>
      <c r="AA559" s="15"/>
      <c r="AB559" s="15"/>
      <c r="AC559" s="497" t="s">
        <v>953</v>
      </c>
      <c r="AD559" s="15"/>
      <c r="AE559" s="479"/>
      <c r="AF559" s="497"/>
      <c r="AG559" s="497"/>
      <c r="AH559" s="15" t="s">
        <v>582</v>
      </c>
      <c r="AI559" s="15">
        <v>5</v>
      </c>
      <c r="AJ559" s="15">
        <v>18</v>
      </c>
      <c r="AK559" s="15">
        <v>30</v>
      </c>
      <c r="AL559" s="15">
        <v>20</v>
      </c>
      <c r="AM559" s="15">
        <v>10</v>
      </c>
      <c r="AN559" s="490">
        <f>IF(AJ559="",S559,ROUND(((((AL559/24)+(AM559/1440))-((AJ559/24)+(AK559/1440)))*1440/50),5))</f>
        <v>2</v>
      </c>
      <c r="AO559" s="491">
        <f>AJ559/24+AK559/1440</f>
        <v>0.77083333333333337</v>
      </c>
      <c r="AP559" s="491">
        <f>AL559/24+AM559/1440</f>
        <v>0.84027777777777779</v>
      </c>
      <c r="AQ559" s="23" t="str" cm="1">
        <f t="array" ref="AQ559">IF(X559="","",IF(SUMPRODUCT((X559=$X$7:$X$2085)*(AI559=$AI$7:$AI$2085)*(AO559=$AO$7:$AO$2085)*(AP559=$AP$7:$AP$2085)*(ROW($X$7:$X$2085)&lt;&gt;ROW(X559))*((S559=0)*($S$7:$S$2085&gt;0)+(S559&gt;0)*($S$7:$S$2085=0)))&gt;0,"SALONES UNIDOS",IF(SUMPRODUCT((X559=$X$7:$X$2085)*(AI559=$AI$7:$AI$2085)*((AO559&lt;$AP$7:$AP$2085)*(AP559&gt;$AO$7:$AO$2085))*(ROW($X$7:$X$2085)&lt;&gt;ROW(X559)))&gt;0,"Cruzado","Sin cruce")))</f>
        <v>Sin cruce</v>
      </c>
      <c r="AR559" s="23" t="str" cm="1">
        <f t="array" ref="AR559">IF(AE559="","",IF(SUMPRODUCT((AE559=$AE$7:$AE$2085)*(AI559=$AI$7:$AI$2085)*(AO559=$AO$7:$AO$2085)*(AP559=$AP$7:$AP$2085)*(ROW($AE$7:$AE$2085)&lt;&gt;ROW(AE559))*((S559=0)*($S$7:$S$2085&gt;0)+(S559&gt;0)*($S$7:$S$2085=0)))&gt;0,"SALONES UNIDOS",IF(SUMPRODUCT((AE559=$AE$7:$AE$2085)*(AI559=$AI$7:$AI$2085)*((AO559&lt;$AP$7:$AP$2085)*(AP559&gt;$AO$7:$AO$2085))*(ROW($AE$7:$AE$2085)&lt;&gt;ROW(AE559)))&gt;0,"Cruzado","Sin cruce")))</f>
        <v/>
      </c>
      <c r="AS559" s="94" t="str">
        <f t="shared" si="9"/>
        <v>EN1HUAURAD</v>
      </c>
      <c r="AT559" s="94" t="str" cm="1">
        <f t="array" ref="AT559">IF(AS559="","",IF(SUMPRODUCT((AS559=$AS$7:$AS$2085)*(AI559=$AI$7:$AI$2085)*(AO559=$AO$7:$AO$2085)*(AP559=$AP$7:$AP$2085)*(ROW($AS$7:$AS$2085)&lt;&gt;ROW(AS559))*((S559=0)*($S$7:$S$2085&gt;0)+(S559&gt;0)*($S$7:$S$2085=0)))&gt;0,"SALONES UNIDOS",IF(SUMPRODUCT((AS559=$AS$7:$AS$2085)*(AI559=$AI$7:$AI$2085)*((AO559&lt;$AP$7:$AP$2085)*(AP559&gt;$AO$7:$AO$2085))*(ROW($AS$7:$AS$2085)&lt;&gt;ROW(AS559)))&gt;0,"Cruzado","Sin cruce")))</f>
        <v>Sin cruce</v>
      </c>
    </row>
    <row r="560" spans="3:46" ht="15.6" hidden="1" customHeight="1">
      <c r="C560" s="496" t="s">
        <v>572</v>
      </c>
      <c r="D560" s="479" t="s">
        <v>573</v>
      </c>
      <c r="E560" s="479">
        <v>20261</v>
      </c>
      <c r="F560" s="503" t="s">
        <v>44</v>
      </c>
      <c r="G560" s="497" t="s">
        <v>80</v>
      </c>
      <c r="H560" s="503" t="s">
        <v>63</v>
      </c>
      <c r="I560" s="503">
        <v>1</v>
      </c>
      <c r="J560" s="503" t="s">
        <v>66</v>
      </c>
      <c r="K560" s="503" t="s">
        <v>66</v>
      </c>
      <c r="L560" s="499" t="s">
        <v>587</v>
      </c>
      <c r="M560" s="535" t="s">
        <v>588</v>
      </c>
      <c r="N560" s="15" t="s">
        <v>577</v>
      </c>
      <c r="O560" s="15" t="s">
        <v>578</v>
      </c>
      <c r="P560" s="503" t="s">
        <v>579</v>
      </c>
      <c r="Q560" s="15">
        <v>0</v>
      </c>
      <c r="R560" s="15">
        <v>2</v>
      </c>
      <c r="S560" s="479">
        <v>2</v>
      </c>
      <c r="T560" s="15">
        <v>3</v>
      </c>
      <c r="U560" s="471"/>
      <c r="V560" s="550">
        <v>33</v>
      </c>
      <c r="W560" s="643">
        <v>15739554</v>
      </c>
      <c r="X560" s="644" t="s">
        <v>518</v>
      </c>
      <c r="Y560" s="15" t="s">
        <v>579</v>
      </c>
      <c r="Z560" s="15"/>
      <c r="AA560" s="15"/>
      <c r="AB560" s="15"/>
      <c r="AC560" s="497" t="s">
        <v>953</v>
      </c>
      <c r="AD560" s="15"/>
      <c r="AE560" s="479"/>
      <c r="AF560" s="497"/>
      <c r="AG560" s="497"/>
      <c r="AH560" s="15" t="s">
        <v>100</v>
      </c>
      <c r="AI560" s="15">
        <v>5</v>
      </c>
      <c r="AJ560" s="15">
        <v>20</v>
      </c>
      <c r="AK560" s="15">
        <v>10</v>
      </c>
      <c r="AL560" s="15">
        <v>21</v>
      </c>
      <c r="AM560" s="15">
        <v>50</v>
      </c>
      <c r="AN560" s="490">
        <f>IF(AJ560="",S560,ROUND(((((AL560/24)+(AM560/1440))-((AJ560/24)+(AK560/1440)))*1440/50),5))</f>
        <v>2</v>
      </c>
      <c r="AO560" s="491">
        <f>AJ560/24+AK560/1440</f>
        <v>0.84027777777777779</v>
      </c>
      <c r="AP560" s="491">
        <f>AL560/24+AM560/1440</f>
        <v>0.90972222222222221</v>
      </c>
      <c r="AQ560" s="23" t="str" cm="1">
        <f t="array" ref="AQ560">IF(X560="","",IF(SUMPRODUCT((X560=$X$7:$X$2085)*(AI560=$AI$7:$AI$2085)*(AO560=$AO$7:$AO$2085)*(AP560=$AP$7:$AP$2085)*(ROW($X$7:$X$2085)&lt;&gt;ROW(X560))*((S560=0)*($S$7:$S$2085&gt;0)+(S560&gt;0)*($S$7:$S$2085=0)))&gt;0,"SALONES UNIDOS",IF(SUMPRODUCT((X560=$X$7:$X$2085)*(AI560=$AI$7:$AI$2085)*((AO560&lt;$AP$7:$AP$2085)*(AP560&gt;$AO$7:$AO$2085))*(ROW($X$7:$X$2085)&lt;&gt;ROW(X560)))&gt;0,"Cruzado","Sin cruce")))</f>
        <v>Sin cruce</v>
      </c>
      <c r="AR560" s="23" t="str" cm="1">
        <f t="array" ref="AR560">IF(AE560="","",IF(SUMPRODUCT((AE560=$AE$7:$AE$2085)*(AI560=$AI$7:$AI$2085)*(AO560=$AO$7:$AO$2085)*(AP560=$AP$7:$AP$2085)*(ROW($AE$7:$AE$2085)&lt;&gt;ROW(AE560))*((S560=0)*($S$7:$S$2085&gt;0)+(S560&gt;0)*($S$7:$S$2085=0)))&gt;0,"SALONES UNIDOS",IF(SUMPRODUCT((AE560=$AE$7:$AE$2085)*(AI560=$AI$7:$AI$2085)*((AO560&lt;$AP$7:$AP$2085)*(AP560&gt;$AO$7:$AO$2085))*(ROW($AE$7:$AE$2085)&lt;&gt;ROW(AE560)))&gt;0,"Cruzado","Sin cruce")))</f>
        <v/>
      </c>
      <c r="AS560" s="94" t="str">
        <f t="shared" si="9"/>
        <v>EN1HUAURAD</v>
      </c>
      <c r="AT560" s="94" t="str" cm="1">
        <f t="array" ref="AT560">IF(AS560="","",IF(SUMPRODUCT((AS560=$AS$7:$AS$2085)*(AI560=$AI$7:$AI$2085)*(AO560=$AO$7:$AO$2085)*(AP560=$AP$7:$AP$2085)*(ROW($AS$7:$AS$2085)&lt;&gt;ROW(AS560))*((S560=0)*($S$7:$S$2085&gt;0)+(S560&gt;0)*($S$7:$S$2085=0)))&gt;0,"SALONES UNIDOS",IF(SUMPRODUCT((AS560=$AS$7:$AS$2085)*(AI560=$AI$7:$AI$2085)*((AO560&lt;$AP$7:$AP$2085)*(AP560&gt;$AO$7:$AO$2085))*(ROW($AS$7:$AS$2085)&lt;&gt;ROW(AS560)))&gt;0,"Cruzado","Sin cruce")))</f>
        <v>Sin cruce</v>
      </c>
    </row>
    <row r="561" spans="3:46" ht="15.6" hidden="1" customHeight="1">
      <c r="C561" s="496" t="s">
        <v>572</v>
      </c>
      <c r="D561" s="479" t="s">
        <v>573</v>
      </c>
      <c r="E561" s="479">
        <v>20261</v>
      </c>
      <c r="F561" s="503" t="s">
        <v>44</v>
      </c>
      <c r="G561" s="497" t="s">
        <v>80</v>
      </c>
      <c r="H561" s="503" t="s">
        <v>63</v>
      </c>
      <c r="I561" s="503">
        <v>1</v>
      </c>
      <c r="J561" s="503" t="s">
        <v>66</v>
      </c>
      <c r="K561" s="503" t="s">
        <v>66</v>
      </c>
      <c r="L561" s="499" t="s">
        <v>590</v>
      </c>
      <c r="M561" s="535" t="s">
        <v>591</v>
      </c>
      <c r="N561" s="15" t="s">
        <v>586</v>
      </c>
      <c r="O561" s="15" t="s">
        <v>578</v>
      </c>
      <c r="P561" s="503" t="s">
        <v>579</v>
      </c>
      <c r="Q561" s="15">
        <v>3</v>
      </c>
      <c r="R561" s="15">
        <v>0</v>
      </c>
      <c r="S561" s="479">
        <v>3</v>
      </c>
      <c r="T561" s="15">
        <v>4</v>
      </c>
      <c r="U561" s="471"/>
      <c r="V561" s="550">
        <v>33</v>
      </c>
      <c r="W561" s="497">
        <v>43529608</v>
      </c>
      <c r="X561" s="566" t="s">
        <v>387</v>
      </c>
      <c r="Y561" s="15" t="s">
        <v>579</v>
      </c>
      <c r="Z561" s="15"/>
      <c r="AA561" s="15"/>
      <c r="AB561" s="15"/>
      <c r="AC561" s="497" t="s">
        <v>953</v>
      </c>
      <c r="AD561" s="15"/>
      <c r="AE561" s="479"/>
      <c r="AF561" s="497"/>
      <c r="AG561" s="497"/>
      <c r="AH561" s="15" t="s">
        <v>582</v>
      </c>
      <c r="AI561" s="15">
        <v>3</v>
      </c>
      <c r="AJ561" s="15">
        <v>19</v>
      </c>
      <c r="AK561" s="15">
        <v>20</v>
      </c>
      <c r="AL561" s="15">
        <v>21</v>
      </c>
      <c r="AM561" s="15">
        <v>50</v>
      </c>
      <c r="AN561" s="490">
        <f>IF(AJ561="",S561,ROUND(((((AL561/24)+(AM561/1440))-((AJ561/24)+(AK561/1440)))*1440/50),5))</f>
        <v>3</v>
      </c>
      <c r="AO561" s="491">
        <f>AJ561/24+AK561/1440</f>
        <v>0.80555555555555547</v>
      </c>
      <c r="AP561" s="491">
        <f>AL561/24+AM561/1440</f>
        <v>0.90972222222222221</v>
      </c>
      <c r="AQ561" s="23" t="str" cm="1">
        <f t="array" ref="AQ561">IF(X561="","",IF(SUMPRODUCT((X561=$X$7:$X$2085)*(AI561=$AI$7:$AI$2085)*(AO561=$AO$7:$AO$2085)*(AP561=$AP$7:$AP$2085)*(ROW($X$7:$X$2085)&lt;&gt;ROW(X561))*((S561=0)*($S$7:$S$2085&gt;0)+(S561&gt;0)*($S$7:$S$2085=0)))&gt;0,"SALONES UNIDOS",IF(SUMPRODUCT((X561=$X$7:$X$2085)*(AI561=$AI$7:$AI$2085)*((AO561&lt;$AP$7:$AP$2085)*(AP561&gt;$AO$7:$AO$2085))*(ROW($X$7:$X$2085)&lt;&gt;ROW(X561)))&gt;0,"Cruzado","Sin cruce")))</f>
        <v>Sin cruce</v>
      </c>
      <c r="AR561" s="23" t="str" cm="1">
        <f t="array" ref="AR561">IF(AE561="","",IF(SUMPRODUCT((AE561=$AE$7:$AE$2085)*(AI561=$AI$7:$AI$2085)*(AO561=$AO$7:$AO$2085)*(AP561=$AP$7:$AP$2085)*(ROW($AE$7:$AE$2085)&lt;&gt;ROW(AE561))*((S561=0)*($S$7:$S$2085&gt;0)+(S561&gt;0)*($S$7:$S$2085=0)))&gt;0,"SALONES UNIDOS",IF(SUMPRODUCT((AE561=$AE$7:$AE$2085)*(AI561=$AI$7:$AI$2085)*((AO561&lt;$AP$7:$AP$2085)*(AP561&gt;$AO$7:$AO$2085))*(ROW($AE$7:$AE$2085)&lt;&gt;ROW(AE561)))&gt;0,"Cruzado","Sin cruce")))</f>
        <v/>
      </c>
      <c r="AS561" s="94" t="str">
        <f t="shared" si="9"/>
        <v>EN1HUAURAD</v>
      </c>
      <c r="AT561" s="94" t="str" cm="1">
        <f t="array" ref="AT561">IF(AS561="","",IF(SUMPRODUCT((AS561=$AS$7:$AS$2085)*(AI561=$AI$7:$AI$2085)*(AO561=$AO$7:$AO$2085)*(AP561=$AP$7:$AP$2085)*(ROW($AS$7:$AS$2085)&lt;&gt;ROW(AS561))*((S561=0)*($S$7:$S$2085&gt;0)+(S561&gt;0)*($S$7:$S$2085=0)))&gt;0,"SALONES UNIDOS",IF(SUMPRODUCT((AS561=$AS$7:$AS$2085)*(AI561=$AI$7:$AI$2085)*((AO561&lt;$AP$7:$AP$2085)*(AP561&gt;$AO$7:$AO$2085))*(ROW($AS$7:$AS$2085)&lt;&gt;ROW(AS561)))&gt;0,"Cruzado","Sin cruce")))</f>
        <v>Sin cruce</v>
      </c>
    </row>
    <row r="562" spans="3:46" ht="15.6" hidden="1" customHeight="1">
      <c r="C562" s="496" t="s">
        <v>572</v>
      </c>
      <c r="D562" s="479" t="s">
        <v>573</v>
      </c>
      <c r="E562" s="479">
        <v>20261</v>
      </c>
      <c r="F562" s="503" t="s">
        <v>44</v>
      </c>
      <c r="G562" s="497" t="s">
        <v>80</v>
      </c>
      <c r="H562" s="503" t="s">
        <v>63</v>
      </c>
      <c r="I562" s="503">
        <v>1</v>
      </c>
      <c r="J562" s="503" t="s">
        <v>66</v>
      </c>
      <c r="K562" s="503" t="s">
        <v>66</v>
      </c>
      <c r="L562" s="499" t="s">
        <v>590</v>
      </c>
      <c r="M562" s="535" t="s">
        <v>591</v>
      </c>
      <c r="N562" s="15" t="s">
        <v>586</v>
      </c>
      <c r="O562" s="15" t="s">
        <v>578</v>
      </c>
      <c r="P562" s="503" t="s">
        <v>579</v>
      </c>
      <c r="Q562" s="15">
        <v>0</v>
      </c>
      <c r="R562" s="15">
        <v>2</v>
      </c>
      <c r="S562" s="479">
        <v>2</v>
      </c>
      <c r="T562" s="15">
        <v>4</v>
      </c>
      <c r="U562" s="471"/>
      <c r="V562" s="550">
        <v>33</v>
      </c>
      <c r="W562" s="497">
        <v>43529608</v>
      </c>
      <c r="X562" s="566" t="s">
        <v>387</v>
      </c>
      <c r="Y562" s="15" t="s">
        <v>579</v>
      </c>
      <c r="Z562" s="15"/>
      <c r="AA562" s="15"/>
      <c r="AB562" s="15"/>
      <c r="AC562" s="497" t="s">
        <v>953</v>
      </c>
      <c r="AD562" s="15"/>
      <c r="AE562" s="479"/>
      <c r="AF562" s="497"/>
      <c r="AG562" s="497"/>
      <c r="AH562" s="15" t="s">
        <v>100</v>
      </c>
      <c r="AI562" s="15">
        <v>3</v>
      </c>
      <c r="AJ562" s="15">
        <v>21</v>
      </c>
      <c r="AK562" s="15">
        <v>50</v>
      </c>
      <c r="AL562" s="15">
        <v>23</v>
      </c>
      <c r="AM562" s="15">
        <v>30</v>
      </c>
      <c r="AN562" s="490">
        <f>IF(AJ562="",S562,ROUND(((((AL562/24)+(AM562/1440))-((AJ562/24)+(AK562/1440)))*1440/50),5))</f>
        <v>2</v>
      </c>
      <c r="AO562" s="491">
        <f>AJ562/24+AK562/1440</f>
        <v>0.90972222222222221</v>
      </c>
      <c r="AP562" s="491">
        <f>AL562/24+AM562/1440</f>
        <v>0.97916666666666674</v>
      </c>
      <c r="AQ562" s="23" t="str" cm="1">
        <f t="array" ref="AQ562">IF(X562="","",IF(SUMPRODUCT((X562=$X$7:$X$2085)*(AI562=$AI$7:$AI$2085)*(AO562=$AO$7:$AO$2085)*(AP562=$AP$7:$AP$2085)*(ROW($X$7:$X$2085)&lt;&gt;ROW(X562))*((S562=0)*($S$7:$S$2085&gt;0)+(S562&gt;0)*($S$7:$S$2085=0)))&gt;0,"SALONES UNIDOS",IF(SUMPRODUCT((X562=$X$7:$X$2085)*(AI562=$AI$7:$AI$2085)*((AO562&lt;$AP$7:$AP$2085)*(AP562&gt;$AO$7:$AO$2085))*(ROW($X$7:$X$2085)&lt;&gt;ROW(X562)))&gt;0,"Cruzado","Sin cruce")))</f>
        <v>Sin cruce</v>
      </c>
      <c r="AR562" s="23" t="str" cm="1">
        <f t="array" ref="AR562">IF(AE562="","",IF(SUMPRODUCT((AE562=$AE$7:$AE$2085)*(AI562=$AI$7:$AI$2085)*(AO562=$AO$7:$AO$2085)*(AP562=$AP$7:$AP$2085)*(ROW($AE$7:$AE$2085)&lt;&gt;ROW(AE562))*((S562=0)*($S$7:$S$2085&gt;0)+(S562&gt;0)*($S$7:$S$2085=0)))&gt;0,"SALONES UNIDOS",IF(SUMPRODUCT((AE562=$AE$7:$AE$2085)*(AI562=$AI$7:$AI$2085)*((AO562&lt;$AP$7:$AP$2085)*(AP562&gt;$AO$7:$AO$2085))*(ROW($AE$7:$AE$2085)&lt;&gt;ROW(AE562)))&gt;0,"Cruzado","Sin cruce")))</f>
        <v/>
      </c>
      <c r="AS562" s="94" t="str">
        <f t="shared" si="9"/>
        <v>EN1HUAURAD</v>
      </c>
      <c r="AT562" s="94" t="str" cm="1">
        <f t="array" ref="AT562">IF(AS562="","",IF(SUMPRODUCT((AS562=$AS$7:$AS$2085)*(AI562=$AI$7:$AI$2085)*(AO562=$AO$7:$AO$2085)*(AP562=$AP$7:$AP$2085)*(ROW($AS$7:$AS$2085)&lt;&gt;ROW(AS562))*((S562=0)*($S$7:$S$2085&gt;0)+(S562&gt;0)*($S$7:$S$2085=0)))&gt;0,"SALONES UNIDOS",IF(SUMPRODUCT((AS562=$AS$7:$AS$2085)*(AI562=$AI$7:$AI$2085)*((AO562&lt;$AP$7:$AP$2085)*(AP562&gt;$AO$7:$AO$2085))*(ROW($AS$7:$AS$2085)&lt;&gt;ROW(AS562)))&gt;0,"Cruzado","Sin cruce")))</f>
        <v>Sin cruce</v>
      </c>
    </row>
    <row r="563" spans="3:46" ht="15.6" hidden="1" customHeight="1">
      <c r="C563" s="496" t="s">
        <v>572</v>
      </c>
      <c r="D563" s="479" t="s">
        <v>573</v>
      </c>
      <c r="E563" s="479">
        <v>20261</v>
      </c>
      <c r="F563" s="503" t="s">
        <v>44</v>
      </c>
      <c r="G563" s="497" t="s">
        <v>80</v>
      </c>
      <c r="H563" s="503" t="s">
        <v>63</v>
      </c>
      <c r="I563" s="503">
        <v>1</v>
      </c>
      <c r="J563" s="503" t="s">
        <v>66</v>
      </c>
      <c r="K563" s="503" t="s">
        <v>66</v>
      </c>
      <c r="L563" s="499" t="s">
        <v>592</v>
      </c>
      <c r="M563" s="535" t="s">
        <v>593</v>
      </c>
      <c r="N563" s="15" t="s">
        <v>586</v>
      </c>
      <c r="O563" s="15" t="s">
        <v>578</v>
      </c>
      <c r="P563" s="503" t="s">
        <v>579</v>
      </c>
      <c r="Q563" s="15">
        <v>3</v>
      </c>
      <c r="R563" s="15">
        <v>0</v>
      </c>
      <c r="S563" s="479">
        <v>3</v>
      </c>
      <c r="T563" s="15">
        <v>4</v>
      </c>
      <c r="U563" s="471"/>
      <c r="V563" s="550">
        <v>33</v>
      </c>
      <c r="W563" s="497">
        <v>44128134</v>
      </c>
      <c r="X563" s="566" t="s">
        <v>504</v>
      </c>
      <c r="Y563" s="15" t="s">
        <v>579</v>
      </c>
      <c r="Z563" s="15"/>
      <c r="AA563" s="15"/>
      <c r="AB563" s="15"/>
      <c r="AC563" s="497" t="s">
        <v>953</v>
      </c>
      <c r="AD563" s="15"/>
      <c r="AE563" s="479"/>
      <c r="AF563" s="497"/>
      <c r="AG563" s="497"/>
      <c r="AH563" s="15" t="s">
        <v>582</v>
      </c>
      <c r="AI563" s="15">
        <v>4</v>
      </c>
      <c r="AJ563" s="15">
        <v>18</v>
      </c>
      <c r="AK563" s="15">
        <v>30</v>
      </c>
      <c r="AL563" s="15">
        <v>21</v>
      </c>
      <c r="AM563" s="15">
        <v>0</v>
      </c>
      <c r="AN563" s="490">
        <f>IF(AJ563="",S563,ROUND(((((AL563/24)+(AM563/1440))-((AJ563/24)+(AK563/1440)))*1440/50),5))</f>
        <v>3</v>
      </c>
      <c r="AO563" s="491">
        <f>AJ563/24+AK563/1440</f>
        <v>0.77083333333333337</v>
      </c>
      <c r="AP563" s="491">
        <f>AL563/24+AM563/1440</f>
        <v>0.875</v>
      </c>
      <c r="AQ563" s="23" t="str" cm="1">
        <f t="array" ref="AQ563">IF(X563="","",IF(SUMPRODUCT((X563=$X$7:$X$2085)*(AI563=$AI$7:$AI$2085)*(AO563=$AO$7:$AO$2085)*(AP563=$AP$7:$AP$2085)*(ROW($X$7:$X$2085)&lt;&gt;ROW(X563))*((S563=0)*($S$7:$S$2085&gt;0)+(S563&gt;0)*($S$7:$S$2085=0)))&gt;0,"SALONES UNIDOS",IF(SUMPRODUCT((X563=$X$7:$X$2085)*(AI563=$AI$7:$AI$2085)*((AO563&lt;$AP$7:$AP$2085)*(AP563&gt;$AO$7:$AO$2085))*(ROW($X$7:$X$2085)&lt;&gt;ROW(X563)))&gt;0,"Cruzado","Sin cruce")))</f>
        <v>Sin cruce</v>
      </c>
      <c r="AR563" s="23" t="str" cm="1">
        <f t="array" ref="AR563">IF(AE563="","",IF(SUMPRODUCT((AE563=$AE$7:$AE$2085)*(AI563=$AI$7:$AI$2085)*(AO563=$AO$7:$AO$2085)*(AP563=$AP$7:$AP$2085)*(ROW($AE$7:$AE$2085)&lt;&gt;ROW(AE563))*((S563=0)*($S$7:$S$2085&gt;0)+(S563&gt;0)*($S$7:$S$2085=0)))&gt;0,"SALONES UNIDOS",IF(SUMPRODUCT((AE563=$AE$7:$AE$2085)*(AI563=$AI$7:$AI$2085)*((AO563&lt;$AP$7:$AP$2085)*(AP563&gt;$AO$7:$AO$2085))*(ROW($AE$7:$AE$2085)&lt;&gt;ROW(AE563)))&gt;0,"Cruzado","Sin cruce")))</f>
        <v/>
      </c>
      <c r="AS563" s="94" t="str">
        <f t="shared" si="9"/>
        <v>EN1HUAURAD</v>
      </c>
      <c r="AT563" s="94" t="str" cm="1">
        <f t="array" ref="AT563">IF(AS563="","",IF(SUMPRODUCT((AS563=$AS$7:$AS$2085)*(AI563=$AI$7:$AI$2085)*(AO563=$AO$7:$AO$2085)*(AP563=$AP$7:$AP$2085)*(ROW($AS$7:$AS$2085)&lt;&gt;ROW(AS563))*((S563=0)*($S$7:$S$2085&gt;0)+(S563&gt;0)*($S$7:$S$2085=0)))&gt;0,"SALONES UNIDOS",IF(SUMPRODUCT((AS563=$AS$7:$AS$2085)*(AI563=$AI$7:$AI$2085)*((AO563&lt;$AP$7:$AP$2085)*(AP563&gt;$AO$7:$AO$2085))*(ROW($AS$7:$AS$2085)&lt;&gt;ROW(AS563)))&gt;0,"Cruzado","Sin cruce")))</f>
        <v>Sin cruce</v>
      </c>
    </row>
    <row r="564" spans="3:46" ht="15.6" hidden="1" customHeight="1">
      <c r="C564" s="496" t="s">
        <v>572</v>
      </c>
      <c r="D564" s="479" t="s">
        <v>573</v>
      </c>
      <c r="E564" s="479">
        <v>20261</v>
      </c>
      <c r="F564" s="503" t="s">
        <v>44</v>
      </c>
      <c r="G564" s="497" t="s">
        <v>80</v>
      </c>
      <c r="H564" s="503" t="s">
        <v>63</v>
      </c>
      <c r="I564" s="503">
        <v>1</v>
      </c>
      <c r="J564" s="503" t="s">
        <v>66</v>
      </c>
      <c r="K564" s="503" t="s">
        <v>66</v>
      </c>
      <c r="L564" s="499" t="s">
        <v>592</v>
      </c>
      <c r="M564" s="535" t="s">
        <v>593</v>
      </c>
      <c r="N564" s="15" t="s">
        <v>586</v>
      </c>
      <c r="O564" s="15" t="s">
        <v>578</v>
      </c>
      <c r="P564" s="503" t="s">
        <v>579</v>
      </c>
      <c r="Q564" s="15">
        <v>0</v>
      </c>
      <c r="R564" s="15">
        <v>2</v>
      </c>
      <c r="S564" s="479">
        <v>2</v>
      </c>
      <c r="T564" s="15">
        <v>4</v>
      </c>
      <c r="U564" s="471"/>
      <c r="V564" s="550">
        <v>33</v>
      </c>
      <c r="W564" s="497">
        <v>44128134</v>
      </c>
      <c r="X564" s="566" t="s">
        <v>504</v>
      </c>
      <c r="Y564" s="15" t="s">
        <v>579</v>
      </c>
      <c r="Z564" s="15"/>
      <c r="AA564" s="15"/>
      <c r="AB564" s="15"/>
      <c r="AC564" s="497" t="s">
        <v>953</v>
      </c>
      <c r="AD564" s="15"/>
      <c r="AE564" s="479"/>
      <c r="AF564" s="497"/>
      <c r="AG564" s="497"/>
      <c r="AH564" s="15" t="s">
        <v>100</v>
      </c>
      <c r="AI564" s="15">
        <v>4</v>
      </c>
      <c r="AJ564" s="15">
        <v>21</v>
      </c>
      <c r="AK564" s="15">
        <v>0</v>
      </c>
      <c r="AL564" s="15">
        <v>22</v>
      </c>
      <c r="AM564" s="15">
        <v>40</v>
      </c>
      <c r="AN564" s="490">
        <f>IF(AJ564="",S564,ROUND(((((AL564/24)+(AM564/1440))-((AJ564/24)+(AK564/1440)))*1440/50),5))</f>
        <v>2</v>
      </c>
      <c r="AO564" s="491">
        <f>AJ564/24+AK564/1440</f>
        <v>0.875</v>
      </c>
      <c r="AP564" s="491">
        <f>AL564/24+AM564/1440</f>
        <v>0.94444444444444442</v>
      </c>
      <c r="AQ564" s="23" t="str" cm="1">
        <f t="array" ref="AQ564">IF(X564="","",IF(SUMPRODUCT((X564=$X$7:$X$2085)*(AI564=$AI$7:$AI$2085)*(AO564=$AO$7:$AO$2085)*(AP564=$AP$7:$AP$2085)*(ROW($X$7:$X$2085)&lt;&gt;ROW(X564))*((S564=0)*($S$7:$S$2085&gt;0)+(S564&gt;0)*($S$7:$S$2085=0)))&gt;0,"SALONES UNIDOS",IF(SUMPRODUCT((X564=$X$7:$X$2085)*(AI564=$AI$7:$AI$2085)*((AO564&lt;$AP$7:$AP$2085)*(AP564&gt;$AO$7:$AO$2085))*(ROW($X$7:$X$2085)&lt;&gt;ROW(X564)))&gt;0,"Cruzado","Sin cruce")))</f>
        <v>Sin cruce</v>
      </c>
      <c r="AR564" s="23" t="str" cm="1">
        <f t="array" ref="AR564">IF(AE564="","",IF(SUMPRODUCT((AE564=$AE$7:$AE$2085)*(AI564=$AI$7:$AI$2085)*(AO564=$AO$7:$AO$2085)*(AP564=$AP$7:$AP$2085)*(ROW($AE$7:$AE$2085)&lt;&gt;ROW(AE564))*((S564=0)*($S$7:$S$2085&gt;0)+(S564&gt;0)*($S$7:$S$2085=0)))&gt;0,"SALONES UNIDOS",IF(SUMPRODUCT((AE564=$AE$7:$AE$2085)*(AI564=$AI$7:$AI$2085)*((AO564&lt;$AP$7:$AP$2085)*(AP564&gt;$AO$7:$AO$2085))*(ROW($AE$7:$AE$2085)&lt;&gt;ROW(AE564)))&gt;0,"Cruzado","Sin cruce")))</f>
        <v/>
      </c>
      <c r="AS564" s="94" t="str">
        <f t="shared" si="9"/>
        <v>EN1HUAURAD</v>
      </c>
      <c r="AT564" s="94" t="str" cm="1">
        <f t="array" ref="AT564">IF(AS564="","",IF(SUMPRODUCT((AS564=$AS$7:$AS$2085)*(AI564=$AI$7:$AI$2085)*(AO564=$AO$7:$AO$2085)*(AP564=$AP$7:$AP$2085)*(ROW($AS$7:$AS$2085)&lt;&gt;ROW(AS564))*((S564=0)*($S$7:$S$2085&gt;0)+(S564&gt;0)*($S$7:$S$2085=0)))&gt;0,"SALONES UNIDOS",IF(SUMPRODUCT((AS564=$AS$7:$AS$2085)*(AI564=$AI$7:$AI$2085)*((AO564&lt;$AP$7:$AP$2085)*(AP564&gt;$AO$7:$AO$2085))*(ROW($AS$7:$AS$2085)&lt;&gt;ROW(AS564)))&gt;0,"Cruzado","Sin cruce")))</f>
        <v>Sin cruce</v>
      </c>
    </row>
    <row r="565" spans="3:46" ht="15.6" hidden="1" customHeight="1">
      <c r="C565" s="496" t="s">
        <v>572</v>
      </c>
      <c r="D565" s="479" t="s">
        <v>573</v>
      </c>
      <c r="E565" s="479">
        <v>20261</v>
      </c>
      <c r="F565" s="503" t="s">
        <v>44</v>
      </c>
      <c r="G565" s="497" t="s">
        <v>80</v>
      </c>
      <c r="H565" s="503" t="s">
        <v>63</v>
      </c>
      <c r="I565" s="503">
        <v>1</v>
      </c>
      <c r="J565" s="503" t="s">
        <v>66</v>
      </c>
      <c r="K565" s="503" t="s">
        <v>66</v>
      </c>
      <c r="L565" s="499" t="s">
        <v>594</v>
      </c>
      <c r="M565" s="535" t="s">
        <v>595</v>
      </c>
      <c r="N565" s="15" t="s">
        <v>586</v>
      </c>
      <c r="O565" s="15" t="s">
        <v>578</v>
      </c>
      <c r="P565" s="503" t="s">
        <v>579</v>
      </c>
      <c r="Q565" s="15">
        <v>3</v>
      </c>
      <c r="R565" s="15">
        <v>0</v>
      </c>
      <c r="S565" s="479">
        <v>3</v>
      </c>
      <c r="T565" s="15">
        <v>4</v>
      </c>
      <c r="U565" s="471"/>
      <c r="V565" s="550">
        <v>33</v>
      </c>
      <c r="W565" s="497">
        <v>15690505</v>
      </c>
      <c r="X565" s="566" t="s">
        <v>503</v>
      </c>
      <c r="Y565" s="15" t="s">
        <v>579</v>
      </c>
      <c r="Z565" s="15"/>
      <c r="AA565" s="15"/>
      <c r="AB565" s="15"/>
      <c r="AC565" s="497" t="s">
        <v>953</v>
      </c>
      <c r="AD565" s="15"/>
      <c r="AE565" s="479"/>
      <c r="AF565" s="497"/>
      <c r="AG565" s="497"/>
      <c r="AH565" s="15" t="s">
        <v>582</v>
      </c>
      <c r="AI565" s="15">
        <v>1</v>
      </c>
      <c r="AJ565" s="15">
        <v>19</v>
      </c>
      <c r="AK565" s="15">
        <v>20</v>
      </c>
      <c r="AL565" s="15">
        <v>21</v>
      </c>
      <c r="AM565" s="15">
        <v>50</v>
      </c>
      <c r="AN565" s="490">
        <f>IF(AJ565="",S565,ROUND(((((AL565/24)+(AM565/1440))-((AJ565/24)+(AK565/1440)))*1440/50),5))</f>
        <v>3</v>
      </c>
      <c r="AO565" s="491">
        <f>AJ565/24+AK565/1440</f>
        <v>0.80555555555555547</v>
      </c>
      <c r="AP565" s="491">
        <f>AL565/24+AM565/1440</f>
        <v>0.90972222222222221</v>
      </c>
      <c r="AQ565" s="23" t="str" cm="1">
        <f t="array" ref="AQ565">IF(X565="","",IF(SUMPRODUCT((X565=$X$7:$X$2085)*(AI565=$AI$7:$AI$2085)*(AO565=$AO$7:$AO$2085)*(AP565=$AP$7:$AP$2085)*(ROW($X$7:$X$2085)&lt;&gt;ROW(X565))*((S565=0)*($S$7:$S$2085&gt;0)+(S565&gt;0)*($S$7:$S$2085=0)))&gt;0,"SALONES UNIDOS",IF(SUMPRODUCT((X565=$X$7:$X$2085)*(AI565=$AI$7:$AI$2085)*((AO565&lt;$AP$7:$AP$2085)*(AP565&gt;$AO$7:$AO$2085))*(ROW($X$7:$X$2085)&lt;&gt;ROW(X565)))&gt;0,"Cruzado","Sin cruce")))</f>
        <v>Sin cruce</v>
      </c>
      <c r="AR565" s="23" t="str" cm="1">
        <f t="array" ref="AR565">IF(AE565="","",IF(SUMPRODUCT((AE565=$AE$7:$AE$2085)*(AI565=$AI$7:$AI$2085)*(AO565=$AO$7:$AO$2085)*(AP565=$AP$7:$AP$2085)*(ROW($AE$7:$AE$2085)&lt;&gt;ROW(AE565))*((S565=0)*($S$7:$S$2085&gt;0)+(S565&gt;0)*($S$7:$S$2085=0)))&gt;0,"SALONES UNIDOS",IF(SUMPRODUCT((AE565=$AE$7:$AE$2085)*(AI565=$AI$7:$AI$2085)*((AO565&lt;$AP$7:$AP$2085)*(AP565&gt;$AO$7:$AO$2085))*(ROW($AE$7:$AE$2085)&lt;&gt;ROW(AE565)))&gt;0,"Cruzado","Sin cruce")))</f>
        <v/>
      </c>
      <c r="AS565" s="94" t="str">
        <f t="shared" si="9"/>
        <v>EN1HUAURAD</v>
      </c>
      <c r="AT565" s="94" t="str" cm="1">
        <f t="array" ref="AT565">IF(AS565="","",IF(SUMPRODUCT((AS565=$AS$7:$AS$2085)*(AI565=$AI$7:$AI$2085)*(AO565=$AO$7:$AO$2085)*(AP565=$AP$7:$AP$2085)*(ROW($AS$7:$AS$2085)&lt;&gt;ROW(AS565))*((S565=0)*($S$7:$S$2085&gt;0)+(S565&gt;0)*($S$7:$S$2085=0)))&gt;0,"SALONES UNIDOS",IF(SUMPRODUCT((AS565=$AS$7:$AS$2085)*(AI565=$AI$7:$AI$2085)*((AO565&lt;$AP$7:$AP$2085)*(AP565&gt;$AO$7:$AO$2085))*(ROW($AS$7:$AS$2085)&lt;&gt;ROW(AS565)))&gt;0,"Cruzado","Sin cruce")))</f>
        <v>Sin cruce</v>
      </c>
    </row>
    <row r="566" spans="3:46" ht="15.6" hidden="1" customHeight="1">
      <c r="C566" s="496" t="s">
        <v>572</v>
      </c>
      <c r="D566" s="479" t="s">
        <v>573</v>
      </c>
      <c r="E566" s="479">
        <v>20261</v>
      </c>
      <c r="F566" s="503" t="s">
        <v>44</v>
      </c>
      <c r="G566" s="497" t="s">
        <v>80</v>
      </c>
      <c r="H566" s="503" t="s">
        <v>63</v>
      </c>
      <c r="I566" s="503">
        <v>1</v>
      </c>
      <c r="J566" s="503" t="s">
        <v>66</v>
      </c>
      <c r="K566" s="503" t="s">
        <v>66</v>
      </c>
      <c r="L566" s="499" t="s">
        <v>594</v>
      </c>
      <c r="M566" s="535" t="s">
        <v>595</v>
      </c>
      <c r="N566" s="15" t="s">
        <v>586</v>
      </c>
      <c r="O566" s="15" t="s">
        <v>578</v>
      </c>
      <c r="P566" s="503" t="s">
        <v>579</v>
      </c>
      <c r="Q566" s="15">
        <v>0</v>
      </c>
      <c r="R566" s="15">
        <v>2</v>
      </c>
      <c r="S566" s="479">
        <v>2</v>
      </c>
      <c r="T566" s="15">
        <v>4</v>
      </c>
      <c r="U566" s="471"/>
      <c r="V566" s="550">
        <v>33</v>
      </c>
      <c r="W566" s="497">
        <v>15690505</v>
      </c>
      <c r="X566" s="566" t="s">
        <v>503</v>
      </c>
      <c r="Y566" s="15" t="s">
        <v>579</v>
      </c>
      <c r="Z566" s="15"/>
      <c r="AA566" s="15"/>
      <c r="AB566" s="15"/>
      <c r="AC566" s="497" t="s">
        <v>953</v>
      </c>
      <c r="AD566" s="15"/>
      <c r="AE566" s="479"/>
      <c r="AF566" s="497"/>
      <c r="AG566" s="497"/>
      <c r="AH566" s="15" t="s">
        <v>100</v>
      </c>
      <c r="AI566" s="15">
        <v>1</v>
      </c>
      <c r="AJ566" s="15">
        <v>21</v>
      </c>
      <c r="AK566" s="15">
        <v>50</v>
      </c>
      <c r="AL566" s="15">
        <v>23</v>
      </c>
      <c r="AM566" s="15">
        <v>30</v>
      </c>
      <c r="AN566" s="490">
        <f>IF(AJ566="",S566,ROUND(((((AL566/24)+(AM566/1440))-((AJ566/24)+(AK566/1440)))*1440/50),5))</f>
        <v>2</v>
      </c>
      <c r="AO566" s="491">
        <f>AJ566/24+AK566/1440</f>
        <v>0.90972222222222221</v>
      </c>
      <c r="AP566" s="491">
        <f>AL566/24+AM566/1440</f>
        <v>0.97916666666666674</v>
      </c>
      <c r="AQ566" s="23" t="str" cm="1">
        <f t="array" ref="AQ566">IF(X566="","",IF(SUMPRODUCT((X566=$X$7:$X$2085)*(AI566=$AI$7:$AI$2085)*(AO566=$AO$7:$AO$2085)*(AP566=$AP$7:$AP$2085)*(ROW($X$7:$X$2085)&lt;&gt;ROW(X566))*((S566=0)*($S$7:$S$2085&gt;0)+(S566&gt;0)*($S$7:$S$2085=0)))&gt;0,"SALONES UNIDOS",IF(SUMPRODUCT((X566=$X$7:$X$2085)*(AI566=$AI$7:$AI$2085)*((AO566&lt;$AP$7:$AP$2085)*(AP566&gt;$AO$7:$AO$2085))*(ROW($X$7:$X$2085)&lt;&gt;ROW(X566)))&gt;0,"Cruzado","Sin cruce")))</f>
        <v>Sin cruce</v>
      </c>
      <c r="AR566" s="23" t="str" cm="1">
        <f t="array" ref="AR566">IF(AE566="","",IF(SUMPRODUCT((AE566=$AE$7:$AE$2085)*(AI566=$AI$7:$AI$2085)*(AO566=$AO$7:$AO$2085)*(AP566=$AP$7:$AP$2085)*(ROW($AE$7:$AE$2085)&lt;&gt;ROW(AE566))*((S566=0)*($S$7:$S$2085&gt;0)+(S566&gt;0)*($S$7:$S$2085=0)))&gt;0,"SALONES UNIDOS",IF(SUMPRODUCT((AE566=$AE$7:$AE$2085)*(AI566=$AI$7:$AI$2085)*((AO566&lt;$AP$7:$AP$2085)*(AP566&gt;$AO$7:$AO$2085))*(ROW($AE$7:$AE$2085)&lt;&gt;ROW(AE566)))&gt;0,"Cruzado","Sin cruce")))</f>
        <v/>
      </c>
      <c r="AS566" s="94" t="str">
        <f t="shared" si="9"/>
        <v>EN1HUAURAD</v>
      </c>
      <c r="AT566" s="94" t="str" cm="1">
        <f t="array" ref="AT566">IF(AS566="","",IF(SUMPRODUCT((AS566=$AS$7:$AS$2085)*(AI566=$AI$7:$AI$2085)*(AO566=$AO$7:$AO$2085)*(AP566=$AP$7:$AP$2085)*(ROW($AS$7:$AS$2085)&lt;&gt;ROW(AS566))*((S566=0)*($S$7:$S$2085&gt;0)+(S566&gt;0)*($S$7:$S$2085=0)))&gt;0,"SALONES UNIDOS",IF(SUMPRODUCT((AS566=$AS$7:$AS$2085)*(AI566=$AI$7:$AI$2085)*((AO566&lt;$AP$7:$AP$2085)*(AP566&gt;$AO$7:$AO$2085))*(ROW($AS$7:$AS$2085)&lt;&gt;ROW(AS566)))&gt;0,"Cruzado","Sin cruce")))</f>
        <v>Sin cruce</v>
      </c>
    </row>
    <row r="567" spans="3:46" ht="15.6" hidden="1" customHeight="1">
      <c r="C567" s="496" t="s">
        <v>572</v>
      </c>
      <c r="D567" s="479" t="s">
        <v>573</v>
      </c>
      <c r="E567" s="479">
        <v>20261</v>
      </c>
      <c r="F567" s="503" t="s">
        <v>44</v>
      </c>
      <c r="G567" s="497" t="s">
        <v>80</v>
      </c>
      <c r="H567" s="503" t="s">
        <v>63</v>
      </c>
      <c r="I567" s="503">
        <v>2</v>
      </c>
      <c r="J567" s="503" t="s">
        <v>41</v>
      </c>
      <c r="K567" s="503" t="s">
        <v>41</v>
      </c>
      <c r="L567" s="499" t="s">
        <v>609</v>
      </c>
      <c r="M567" s="535" t="s">
        <v>610</v>
      </c>
      <c r="N567" s="15" t="s">
        <v>586</v>
      </c>
      <c r="O567" s="15" t="s">
        <v>578</v>
      </c>
      <c r="P567" s="503" t="s">
        <v>579</v>
      </c>
      <c r="Q567" s="15">
        <v>2</v>
      </c>
      <c r="R567" s="15">
        <v>0</v>
      </c>
      <c r="S567" s="479">
        <v>2</v>
      </c>
      <c r="T567" s="15">
        <v>3</v>
      </c>
      <c r="U567" s="471"/>
      <c r="V567" s="550">
        <v>34</v>
      </c>
      <c r="W567" s="497">
        <v>10204731</v>
      </c>
      <c r="X567" s="566" t="s">
        <v>506</v>
      </c>
      <c r="Y567" s="15" t="s">
        <v>579</v>
      </c>
      <c r="Z567" s="15"/>
      <c r="AA567" s="15"/>
      <c r="AB567" s="15"/>
      <c r="AC567" s="497" t="s">
        <v>955</v>
      </c>
      <c r="AD567" s="15"/>
      <c r="AE567" s="479"/>
      <c r="AF567" s="497"/>
      <c r="AG567" s="497"/>
      <c r="AH567" s="15" t="s">
        <v>582</v>
      </c>
      <c r="AI567" s="15">
        <v>3</v>
      </c>
      <c r="AJ567" s="15">
        <v>14</v>
      </c>
      <c r="AK567" s="15">
        <v>20</v>
      </c>
      <c r="AL567" s="15">
        <v>16</v>
      </c>
      <c r="AM567" s="15">
        <v>0</v>
      </c>
      <c r="AN567" s="490">
        <f>IF(AJ567="",S567,ROUND(((((AL567/24)+(AM567/1440))-((AJ567/24)+(AK567/1440)))*1440/50),5))</f>
        <v>2</v>
      </c>
      <c r="AO567" s="491">
        <f>AJ567/24+AK567/1440</f>
        <v>0.59722222222222221</v>
      </c>
      <c r="AP567" s="491">
        <f>AL567/24+AM567/1440</f>
        <v>0.66666666666666663</v>
      </c>
      <c r="AQ567" s="23" t="str" cm="1">
        <f t="array" ref="AQ567">IF(X567="","",IF(SUMPRODUCT((X567=$X$7:$X$2085)*(AI567=$AI$7:$AI$2085)*(AO567=$AO$7:$AO$2085)*(AP567=$AP$7:$AP$2085)*(ROW($X$7:$X$2085)&lt;&gt;ROW(X567))*((S567=0)*($S$7:$S$2085&gt;0)+(S567&gt;0)*($S$7:$S$2085=0)))&gt;0,"SALONES UNIDOS",IF(SUMPRODUCT((X567=$X$7:$X$2085)*(AI567=$AI$7:$AI$2085)*((AO567&lt;$AP$7:$AP$2085)*(AP567&gt;$AO$7:$AO$2085))*(ROW($X$7:$X$2085)&lt;&gt;ROW(X567)))&gt;0,"Cruzado","Sin cruce")))</f>
        <v>Sin cruce</v>
      </c>
      <c r="AR567" s="23" t="str" cm="1">
        <f t="array" ref="AR567">IF(AE567="","",IF(SUMPRODUCT((AE567=$AE$7:$AE$2085)*(AI567=$AI$7:$AI$2085)*(AO567=$AO$7:$AO$2085)*(AP567=$AP$7:$AP$2085)*(ROW($AE$7:$AE$2085)&lt;&gt;ROW(AE567))*((S567=0)*($S$7:$S$2085&gt;0)+(S567&gt;0)*($S$7:$S$2085=0)))&gt;0,"SALONES UNIDOS",IF(SUMPRODUCT((AE567=$AE$7:$AE$2085)*(AI567=$AI$7:$AI$2085)*((AO567&lt;$AP$7:$AP$2085)*(AP567&gt;$AO$7:$AO$2085))*(ROW($AE$7:$AE$2085)&lt;&gt;ROW(AE567)))&gt;0,"Cruzado","Sin cruce")))</f>
        <v/>
      </c>
      <c r="AS567" s="94" t="str">
        <f t="shared" si="9"/>
        <v>EN2HUAURAA</v>
      </c>
      <c r="AT567" s="94" t="str" cm="1">
        <f t="array" ref="AT567">IF(AS567="","",IF(SUMPRODUCT((AS567=$AS$7:$AS$2085)*(AI567=$AI$7:$AI$2085)*(AO567=$AO$7:$AO$2085)*(AP567=$AP$7:$AP$2085)*(ROW($AS$7:$AS$2085)&lt;&gt;ROW(AS567))*((S567=0)*($S$7:$S$2085&gt;0)+(S567&gt;0)*($S$7:$S$2085=0)))&gt;0,"SALONES UNIDOS",IF(SUMPRODUCT((AS567=$AS$7:$AS$2085)*(AI567=$AI$7:$AI$2085)*((AO567&lt;$AP$7:$AP$2085)*(AP567&gt;$AO$7:$AO$2085))*(ROW($AS$7:$AS$2085)&lt;&gt;ROW(AS567)))&gt;0,"Cruzado","Sin cruce")))</f>
        <v>Sin cruce</v>
      </c>
    </row>
    <row r="568" spans="3:46" ht="15.6" hidden="1" customHeight="1">
      <c r="C568" s="496" t="s">
        <v>572</v>
      </c>
      <c r="D568" s="479" t="s">
        <v>573</v>
      </c>
      <c r="E568" s="479">
        <v>20261</v>
      </c>
      <c r="F568" s="503" t="s">
        <v>44</v>
      </c>
      <c r="G568" s="497" t="s">
        <v>80</v>
      </c>
      <c r="H568" s="503" t="s">
        <v>63</v>
      </c>
      <c r="I568" s="503">
        <v>2</v>
      </c>
      <c r="J568" s="503" t="s">
        <v>41</v>
      </c>
      <c r="K568" s="503" t="s">
        <v>41</v>
      </c>
      <c r="L568" s="499" t="s">
        <v>609</v>
      </c>
      <c r="M568" s="535" t="s">
        <v>610</v>
      </c>
      <c r="N568" s="15" t="s">
        <v>586</v>
      </c>
      <c r="O568" s="15" t="s">
        <v>578</v>
      </c>
      <c r="P568" s="503" t="s">
        <v>579</v>
      </c>
      <c r="Q568" s="15">
        <v>0</v>
      </c>
      <c r="R568" s="15">
        <v>2</v>
      </c>
      <c r="S568" s="479">
        <v>2</v>
      </c>
      <c r="T568" s="15">
        <v>3</v>
      </c>
      <c r="U568" s="471"/>
      <c r="V568" s="550">
        <v>34</v>
      </c>
      <c r="W568" s="497">
        <v>10204731</v>
      </c>
      <c r="X568" s="566" t="s">
        <v>506</v>
      </c>
      <c r="Y568" s="15" t="s">
        <v>579</v>
      </c>
      <c r="Z568" s="15"/>
      <c r="AA568" s="15"/>
      <c r="AB568" s="15"/>
      <c r="AC568" s="497" t="s">
        <v>955</v>
      </c>
      <c r="AD568" s="15"/>
      <c r="AE568" s="479"/>
      <c r="AF568" s="497"/>
      <c r="AG568" s="497"/>
      <c r="AH568" s="15" t="s">
        <v>100</v>
      </c>
      <c r="AI568" s="15">
        <v>3</v>
      </c>
      <c r="AJ568" s="15">
        <v>16</v>
      </c>
      <c r="AK568" s="15">
        <v>0</v>
      </c>
      <c r="AL568" s="15">
        <v>17</v>
      </c>
      <c r="AM568" s="15">
        <v>40</v>
      </c>
      <c r="AN568" s="490">
        <f>IF(AJ568="",S568,ROUND(((((AL568/24)+(AM568/1440))-((AJ568/24)+(AK568/1440)))*1440/50),5))</f>
        <v>2</v>
      </c>
      <c r="AO568" s="491">
        <f>AJ568/24+AK568/1440</f>
        <v>0.66666666666666663</v>
      </c>
      <c r="AP568" s="491">
        <f>AL568/24+AM568/1440</f>
        <v>0.73611111111111116</v>
      </c>
      <c r="AQ568" s="23" t="str" cm="1">
        <f t="array" ref="AQ568">IF(X568="","",IF(SUMPRODUCT((X568=$X$7:$X$2085)*(AI568=$AI$7:$AI$2085)*(AO568=$AO$7:$AO$2085)*(AP568=$AP$7:$AP$2085)*(ROW($X$7:$X$2085)&lt;&gt;ROW(X568))*((S568=0)*($S$7:$S$2085&gt;0)+(S568&gt;0)*($S$7:$S$2085=0)))&gt;0,"SALONES UNIDOS",IF(SUMPRODUCT((X568=$X$7:$X$2085)*(AI568=$AI$7:$AI$2085)*((AO568&lt;$AP$7:$AP$2085)*(AP568&gt;$AO$7:$AO$2085))*(ROW($X$7:$X$2085)&lt;&gt;ROW(X568)))&gt;0,"Cruzado","Sin cruce")))</f>
        <v>Sin cruce</v>
      </c>
      <c r="AR568" s="23" t="str" cm="1">
        <f t="array" ref="AR568">IF(AE568="","",IF(SUMPRODUCT((AE568=$AE$7:$AE$2085)*(AI568=$AI$7:$AI$2085)*(AO568=$AO$7:$AO$2085)*(AP568=$AP$7:$AP$2085)*(ROW($AE$7:$AE$2085)&lt;&gt;ROW(AE568))*((S568=0)*($S$7:$S$2085&gt;0)+(S568&gt;0)*($S$7:$S$2085=0)))&gt;0,"SALONES UNIDOS",IF(SUMPRODUCT((AE568=$AE$7:$AE$2085)*(AI568=$AI$7:$AI$2085)*((AO568&lt;$AP$7:$AP$2085)*(AP568&gt;$AO$7:$AO$2085))*(ROW($AE$7:$AE$2085)&lt;&gt;ROW(AE568)))&gt;0,"Cruzado","Sin cruce")))</f>
        <v/>
      </c>
      <c r="AS568" s="94" t="str">
        <f t="shared" si="9"/>
        <v>EN2HUAURAA</v>
      </c>
      <c r="AT568" s="94" t="str" cm="1">
        <f t="array" ref="AT568">IF(AS568="","",IF(SUMPRODUCT((AS568=$AS$7:$AS$2085)*(AI568=$AI$7:$AI$2085)*(AO568=$AO$7:$AO$2085)*(AP568=$AP$7:$AP$2085)*(ROW($AS$7:$AS$2085)&lt;&gt;ROW(AS568))*((S568=0)*($S$7:$S$2085&gt;0)+(S568&gt;0)*($S$7:$S$2085=0)))&gt;0,"SALONES UNIDOS",IF(SUMPRODUCT((AS568=$AS$7:$AS$2085)*(AI568=$AI$7:$AI$2085)*((AO568&lt;$AP$7:$AP$2085)*(AP568&gt;$AO$7:$AO$2085))*(ROW($AS$7:$AS$2085)&lt;&gt;ROW(AS568)))&gt;0,"Cruzado","Sin cruce")))</f>
        <v>Sin cruce</v>
      </c>
    </row>
    <row r="569" spans="3:46" ht="15.6" hidden="1" customHeight="1">
      <c r="C569" s="496" t="s">
        <v>572</v>
      </c>
      <c r="D569" s="479" t="s">
        <v>573</v>
      </c>
      <c r="E569" s="479">
        <v>20261</v>
      </c>
      <c r="F569" s="503" t="s">
        <v>44</v>
      </c>
      <c r="G569" s="497" t="s">
        <v>80</v>
      </c>
      <c r="H569" s="503" t="s">
        <v>63</v>
      </c>
      <c r="I569" s="503">
        <v>2</v>
      </c>
      <c r="J569" s="503" t="s">
        <v>41</v>
      </c>
      <c r="K569" s="503" t="s">
        <v>41</v>
      </c>
      <c r="L569" s="499" t="s">
        <v>612</v>
      </c>
      <c r="M569" s="535" t="s">
        <v>613</v>
      </c>
      <c r="N569" s="15" t="s">
        <v>577</v>
      </c>
      <c r="O569" s="15" t="s">
        <v>578</v>
      </c>
      <c r="P569" s="503" t="s">
        <v>579</v>
      </c>
      <c r="Q569" s="15">
        <v>3</v>
      </c>
      <c r="R569" s="15">
        <v>0</v>
      </c>
      <c r="S569" s="479">
        <v>3</v>
      </c>
      <c r="T569" s="15">
        <v>4</v>
      </c>
      <c r="U569" s="471"/>
      <c r="V569" s="550">
        <v>34</v>
      </c>
      <c r="W569" s="497">
        <v>32111220</v>
      </c>
      <c r="X569" s="566" t="s">
        <v>254</v>
      </c>
      <c r="Y569" s="15" t="s">
        <v>579</v>
      </c>
      <c r="Z569" s="15"/>
      <c r="AA569" s="15"/>
      <c r="AB569" s="15"/>
      <c r="AC569" s="497" t="s">
        <v>955</v>
      </c>
      <c r="AD569" s="15"/>
      <c r="AE569" s="479"/>
      <c r="AF569" s="497"/>
      <c r="AG569" s="497"/>
      <c r="AH569" s="15" t="s">
        <v>582</v>
      </c>
      <c r="AI569" s="15">
        <v>3</v>
      </c>
      <c r="AJ569" s="15">
        <v>7</v>
      </c>
      <c r="AK569" s="15">
        <v>40</v>
      </c>
      <c r="AL569" s="15">
        <v>10</v>
      </c>
      <c r="AM569" s="15">
        <v>10</v>
      </c>
      <c r="AN569" s="490">
        <f>IF(AJ569="",S569,ROUND(((((AL569/24)+(AM569/1440))-((AJ569/24)+(AK569/1440)))*1440/50),5))</f>
        <v>3</v>
      </c>
      <c r="AO569" s="491">
        <f>AJ569/24+AK569/1440</f>
        <v>0.31944444444444448</v>
      </c>
      <c r="AP569" s="491">
        <f>AL569/24+AM569/1440</f>
        <v>0.4236111111111111</v>
      </c>
      <c r="AQ569" s="23" t="str" cm="1">
        <f t="array" ref="AQ569">IF(X569="","",IF(SUMPRODUCT((X569=$X$7:$X$2085)*(AI569=$AI$7:$AI$2085)*(AO569=$AO$7:$AO$2085)*(AP569=$AP$7:$AP$2085)*(ROW($X$7:$X$2085)&lt;&gt;ROW(X569))*((S569=0)*($S$7:$S$2085&gt;0)+(S569&gt;0)*($S$7:$S$2085=0)))&gt;0,"SALONES UNIDOS",IF(SUMPRODUCT((X569=$X$7:$X$2085)*(AI569=$AI$7:$AI$2085)*((AO569&lt;$AP$7:$AP$2085)*(AP569&gt;$AO$7:$AO$2085))*(ROW($X$7:$X$2085)&lt;&gt;ROW(X569)))&gt;0,"Cruzado","Sin cruce")))</f>
        <v>Sin cruce</v>
      </c>
      <c r="AR569" s="23" t="str" cm="1">
        <f t="array" ref="AR569">IF(AE569="","",IF(SUMPRODUCT((AE569=$AE$7:$AE$2085)*(AI569=$AI$7:$AI$2085)*(AO569=$AO$7:$AO$2085)*(AP569=$AP$7:$AP$2085)*(ROW($AE$7:$AE$2085)&lt;&gt;ROW(AE569))*((S569=0)*($S$7:$S$2085&gt;0)+(S569&gt;0)*($S$7:$S$2085=0)))&gt;0,"SALONES UNIDOS",IF(SUMPRODUCT((AE569=$AE$7:$AE$2085)*(AI569=$AI$7:$AI$2085)*((AO569&lt;$AP$7:$AP$2085)*(AP569&gt;$AO$7:$AO$2085))*(ROW($AE$7:$AE$2085)&lt;&gt;ROW(AE569)))&gt;0,"Cruzado","Sin cruce")))</f>
        <v/>
      </c>
      <c r="AS569" s="94" t="str">
        <f t="shared" si="9"/>
        <v>EN2HUAURAA</v>
      </c>
      <c r="AT569" s="94" t="str" cm="1">
        <f t="array" ref="AT569">IF(AS569="","",IF(SUMPRODUCT((AS569=$AS$7:$AS$2085)*(AI569=$AI$7:$AI$2085)*(AO569=$AO$7:$AO$2085)*(AP569=$AP$7:$AP$2085)*(ROW($AS$7:$AS$2085)&lt;&gt;ROW(AS569))*((S569=0)*($S$7:$S$2085&gt;0)+(S569&gt;0)*($S$7:$S$2085=0)))&gt;0,"SALONES UNIDOS",IF(SUMPRODUCT((AS569=$AS$7:$AS$2085)*(AI569=$AI$7:$AI$2085)*((AO569&lt;$AP$7:$AP$2085)*(AP569&gt;$AO$7:$AO$2085))*(ROW($AS$7:$AS$2085)&lt;&gt;ROW(AS569)))&gt;0,"Cruzado","Sin cruce")))</f>
        <v>Sin cruce</v>
      </c>
    </row>
    <row r="570" spans="3:46" ht="15.6" hidden="1" customHeight="1">
      <c r="C570" s="496" t="s">
        <v>572</v>
      </c>
      <c r="D570" s="479" t="s">
        <v>573</v>
      </c>
      <c r="E570" s="479">
        <v>20261</v>
      </c>
      <c r="F570" s="503" t="s">
        <v>44</v>
      </c>
      <c r="G570" s="497" t="s">
        <v>80</v>
      </c>
      <c r="H570" s="503" t="s">
        <v>63</v>
      </c>
      <c r="I570" s="503">
        <v>2</v>
      </c>
      <c r="J570" s="503" t="s">
        <v>574</v>
      </c>
      <c r="K570" s="503" t="s">
        <v>41</v>
      </c>
      <c r="L570" s="499" t="s">
        <v>612</v>
      </c>
      <c r="M570" s="535" t="s">
        <v>613</v>
      </c>
      <c r="N570" s="15" t="s">
        <v>577</v>
      </c>
      <c r="O570" s="15" t="s">
        <v>578</v>
      </c>
      <c r="P570" s="503" t="s">
        <v>579</v>
      </c>
      <c r="Q570" s="15">
        <v>0</v>
      </c>
      <c r="R570" s="15">
        <v>2</v>
      </c>
      <c r="S570" s="479">
        <v>2</v>
      </c>
      <c r="T570" s="15">
        <v>4</v>
      </c>
      <c r="U570" s="471"/>
      <c r="V570" s="550">
        <v>17</v>
      </c>
      <c r="W570" s="497">
        <v>32111220</v>
      </c>
      <c r="X570" s="566" t="s">
        <v>254</v>
      </c>
      <c r="Y570" s="15" t="s">
        <v>579</v>
      </c>
      <c r="Z570" s="15"/>
      <c r="AA570" s="15"/>
      <c r="AB570" s="15"/>
      <c r="AC570" s="493"/>
      <c r="AD570" s="15"/>
      <c r="AE570" s="479" t="s">
        <v>614</v>
      </c>
      <c r="AF570" s="497"/>
      <c r="AG570" s="497"/>
      <c r="AH570" s="15" t="s">
        <v>100</v>
      </c>
      <c r="AI570" s="15">
        <v>3</v>
      </c>
      <c r="AJ570" s="15">
        <v>10</v>
      </c>
      <c r="AK570" s="15">
        <v>10</v>
      </c>
      <c r="AL570" s="15">
        <v>11</v>
      </c>
      <c r="AM570" s="15">
        <v>50</v>
      </c>
      <c r="AN570" s="490">
        <f>IF(AJ570="",S570,ROUND(((((AL570/24)+(AM570/1440))-((AJ570/24)+(AK570/1440)))*1440/50),5))</f>
        <v>2</v>
      </c>
      <c r="AO570" s="491">
        <f>AJ570/24+AK570/1440</f>
        <v>0.4236111111111111</v>
      </c>
      <c r="AP570" s="491">
        <f>AL570/24+AM570/1440</f>
        <v>0.49305555555555552</v>
      </c>
      <c r="AQ570" s="23" t="str" cm="1">
        <f t="array" ref="AQ570">IF(X570="","",IF(SUMPRODUCT((X570=$X$7:$X$2085)*(AI570=$AI$7:$AI$2085)*(AO570=$AO$7:$AO$2085)*(AP570=$AP$7:$AP$2085)*(ROW($X$7:$X$2085)&lt;&gt;ROW(X570))*((S570=0)*($S$7:$S$2085&gt;0)+(S570&gt;0)*($S$7:$S$2085=0)))&gt;0,"SALONES UNIDOS",IF(SUMPRODUCT((X570=$X$7:$X$2085)*(AI570=$AI$7:$AI$2085)*((AO570&lt;$AP$7:$AP$2085)*(AP570&gt;$AO$7:$AO$2085))*(ROW($X$7:$X$2085)&lt;&gt;ROW(X570)))&gt;0,"Cruzado","Sin cruce")))</f>
        <v>Sin cruce</v>
      </c>
      <c r="AR570" s="23" t="str" cm="1">
        <f t="array" ref="AR570">IF(AE570="","",IF(SUMPRODUCT((AE570=$AE$7:$AE$2085)*(AI570=$AI$7:$AI$2085)*(AO570=$AO$7:$AO$2085)*(AP570=$AP$7:$AP$2085)*(ROW($AE$7:$AE$2085)&lt;&gt;ROW(AE570))*((S570=0)*($S$7:$S$2085&gt;0)+(S570&gt;0)*($S$7:$S$2085=0)))&gt;0,"SALONES UNIDOS",IF(SUMPRODUCT((AE570=$AE$7:$AE$2085)*(AI570=$AI$7:$AI$2085)*((AO570&lt;$AP$7:$AP$2085)*(AP570&gt;$AO$7:$AO$2085))*(ROW($AE$7:$AE$2085)&lt;&gt;ROW(AE570)))&gt;0,"Cruzado","Sin cruce")))</f>
        <v>Sin cruce</v>
      </c>
      <c r="AS570" s="94" t="str">
        <f t="shared" si="9"/>
        <v>EN2HUAURAA</v>
      </c>
      <c r="AT570" s="94" t="str" cm="1">
        <f t="array" ref="AT570">IF(AS570="","",IF(SUMPRODUCT((AS570=$AS$7:$AS$2085)*(AI570=$AI$7:$AI$2085)*(AO570=$AO$7:$AO$2085)*(AP570=$AP$7:$AP$2085)*(ROW($AS$7:$AS$2085)&lt;&gt;ROW(AS570))*((S570=0)*($S$7:$S$2085&gt;0)+(S570&gt;0)*($S$7:$S$2085=0)))&gt;0,"SALONES UNIDOS",IF(SUMPRODUCT((AS570=$AS$7:$AS$2085)*(AI570=$AI$7:$AI$2085)*((AO570&lt;$AP$7:$AP$2085)*(AP570&gt;$AO$7:$AO$2085))*(ROW($AS$7:$AS$2085)&lt;&gt;ROW(AS570)))&gt;0,"Cruzado","Sin cruce")))</f>
        <v>Sin cruce</v>
      </c>
    </row>
    <row r="571" spans="3:46" ht="15.6" hidden="1" customHeight="1">
      <c r="C571" s="496" t="s">
        <v>572</v>
      </c>
      <c r="D571" s="479" t="s">
        <v>573</v>
      </c>
      <c r="E571" s="479">
        <v>20261</v>
      </c>
      <c r="F571" s="503" t="s">
        <v>44</v>
      </c>
      <c r="G571" s="497" t="s">
        <v>80</v>
      </c>
      <c r="H571" s="503" t="s">
        <v>63</v>
      </c>
      <c r="I571" s="503">
        <v>2</v>
      </c>
      <c r="J571" s="503" t="s">
        <v>583</v>
      </c>
      <c r="K571" s="503" t="s">
        <v>41</v>
      </c>
      <c r="L571" s="499" t="s">
        <v>612</v>
      </c>
      <c r="M571" s="535" t="s">
        <v>613</v>
      </c>
      <c r="N571" s="15" t="s">
        <v>577</v>
      </c>
      <c r="O571" s="15" t="s">
        <v>578</v>
      </c>
      <c r="P571" s="503" t="s">
        <v>579</v>
      </c>
      <c r="Q571" s="15">
        <v>0</v>
      </c>
      <c r="R571" s="15">
        <v>2</v>
      </c>
      <c r="S571" s="479">
        <v>2</v>
      </c>
      <c r="T571" s="15">
        <v>4</v>
      </c>
      <c r="U571" s="471"/>
      <c r="V571" s="550">
        <v>17</v>
      </c>
      <c r="W571" s="497">
        <v>32111220</v>
      </c>
      <c r="X571" s="566" t="s">
        <v>254</v>
      </c>
      <c r="Y571" s="15" t="s">
        <v>579</v>
      </c>
      <c r="Z571" s="15"/>
      <c r="AA571" s="15"/>
      <c r="AB571" s="15"/>
      <c r="AC571" s="493"/>
      <c r="AD571" s="15"/>
      <c r="AE571" s="479" t="s">
        <v>614</v>
      </c>
      <c r="AF571" s="497"/>
      <c r="AG571" s="497"/>
      <c r="AH571" s="15" t="s">
        <v>100</v>
      </c>
      <c r="AI571" s="15">
        <v>3</v>
      </c>
      <c r="AJ571" s="15">
        <v>11</v>
      </c>
      <c r="AK571" s="15">
        <v>50</v>
      </c>
      <c r="AL571" s="15">
        <v>13</v>
      </c>
      <c r="AM571" s="15">
        <v>30</v>
      </c>
      <c r="AN571" s="490">
        <f>IF(AJ571="",S571,ROUND(((((AL571/24)+(AM571/1440))-((AJ571/24)+(AK571/1440)))*1440/50),5))</f>
        <v>2</v>
      </c>
      <c r="AO571" s="491">
        <f>AJ571/24+AK571/1440</f>
        <v>0.49305555555555552</v>
      </c>
      <c r="AP571" s="491">
        <f>AL571/24+AM571/1440</f>
        <v>0.5625</v>
      </c>
      <c r="AQ571" s="23" t="str" cm="1">
        <f t="array" ref="AQ571">IF(X571="","",IF(SUMPRODUCT((X571=$X$7:$X$2085)*(AI571=$AI$7:$AI$2085)*(AO571=$AO$7:$AO$2085)*(AP571=$AP$7:$AP$2085)*(ROW($X$7:$X$2085)&lt;&gt;ROW(X571))*((S571=0)*($S$7:$S$2085&gt;0)+(S571&gt;0)*($S$7:$S$2085=0)))&gt;0,"SALONES UNIDOS",IF(SUMPRODUCT((X571=$X$7:$X$2085)*(AI571=$AI$7:$AI$2085)*((AO571&lt;$AP$7:$AP$2085)*(AP571&gt;$AO$7:$AO$2085))*(ROW($X$7:$X$2085)&lt;&gt;ROW(X571)))&gt;0,"Cruzado","Sin cruce")))</f>
        <v>Sin cruce</v>
      </c>
      <c r="AR571" s="23" t="str" cm="1">
        <f t="array" ref="AR571">IF(AE571="","",IF(SUMPRODUCT((AE571=$AE$7:$AE$2085)*(AI571=$AI$7:$AI$2085)*(AO571=$AO$7:$AO$2085)*(AP571=$AP$7:$AP$2085)*(ROW($AE$7:$AE$2085)&lt;&gt;ROW(AE571))*((S571=0)*($S$7:$S$2085&gt;0)+(S571&gt;0)*($S$7:$S$2085=0)))&gt;0,"SALONES UNIDOS",IF(SUMPRODUCT((AE571=$AE$7:$AE$2085)*(AI571=$AI$7:$AI$2085)*((AO571&lt;$AP$7:$AP$2085)*(AP571&gt;$AO$7:$AO$2085))*(ROW($AE$7:$AE$2085)&lt;&gt;ROW(AE571)))&gt;0,"Cruzado","Sin cruce")))</f>
        <v>Cruzado</v>
      </c>
      <c r="AS571" s="94" t="str">
        <f t="shared" si="9"/>
        <v>EN2HUAURAA</v>
      </c>
      <c r="AT571" s="94" t="str" cm="1">
        <f t="array" ref="AT571">IF(AS571="","",IF(SUMPRODUCT((AS571=$AS$7:$AS$2085)*(AI571=$AI$7:$AI$2085)*(AO571=$AO$7:$AO$2085)*(AP571=$AP$7:$AP$2085)*(ROW($AS$7:$AS$2085)&lt;&gt;ROW(AS571))*((S571=0)*($S$7:$S$2085&gt;0)+(S571&gt;0)*($S$7:$S$2085=0)))&gt;0,"SALONES UNIDOS",IF(SUMPRODUCT((AS571=$AS$7:$AS$2085)*(AI571=$AI$7:$AI$2085)*((AO571&lt;$AP$7:$AP$2085)*(AP571&gt;$AO$7:$AO$2085))*(ROW($AS$7:$AS$2085)&lt;&gt;ROW(AS571)))&gt;0,"Cruzado","Sin cruce")))</f>
        <v>Sin cruce</v>
      </c>
    </row>
    <row r="572" spans="3:46" ht="15.6" hidden="1" customHeight="1">
      <c r="C572" s="496" t="s">
        <v>572</v>
      </c>
      <c r="D572" s="479" t="s">
        <v>573</v>
      </c>
      <c r="E572" s="479">
        <v>20261</v>
      </c>
      <c r="F572" s="503" t="s">
        <v>44</v>
      </c>
      <c r="G572" s="497" t="s">
        <v>80</v>
      </c>
      <c r="H572" s="503" t="s">
        <v>63</v>
      </c>
      <c r="I572" s="503">
        <v>2</v>
      </c>
      <c r="J572" s="503" t="s">
        <v>41</v>
      </c>
      <c r="K572" s="503" t="s">
        <v>41</v>
      </c>
      <c r="L572" s="499" t="s">
        <v>615</v>
      </c>
      <c r="M572" s="535" t="s">
        <v>616</v>
      </c>
      <c r="N572" s="15" t="s">
        <v>586</v>
      </c>
      <c r="O572" s="15" t="s">
        <v>578</v>
      </c>
      <c r="P572" s="503" t="s">
        <v>579</v>
      </c>
      <c r="Q572" s="15">
        <v>2</v>
      </c>
      <c r="R572" s="15">
        <v>0</v>
      </c>
      <c r="S572" s="479">
        <v>2</v>
      </c>
      <c r="T572" s="15">
        <v>3</v>
      </c>
      <c r="U572" s="471"/>
      <c r="V572" s="550">
        <v>34</v>
      </c>
      <c r="W572" s="497">
        <v>40475054</v>
      </c>
      <c r="X572" s="566" t="s">
        <v>392</v>
      </c>
      <c r="Y572" s="15" t="s">
        <v>579</v>
      </c>
      <c r="Z572" s="15"/>
      <c r="AA572" s="15"/>
      <c r="AB572" s="15"/>
      <c r="AC572" s="497" t="s">
        <v>955</v>
      </c>
      <c r="AD572" s="15"/>
      <c r="AE572" s="479"/>
      <c r="AF572" s="497"/>
      <c r="AG572" s="497"/>
      <c r="AH572" s="15" t="s">
        <v>582</v>
      </c>
      <c r="AI572" s="15">
        <v>5</v>
      </c>
      <c r="AJ572" s="15">
        <v>7</v>
      </c>
      <c r="AK572" s="15">
        <v>40</v>
      </c>
      <c r="AL572" s="15">
        <v>9</v>
      </c>
      <c r="AM572" s="15">
        <v>20</v>
      </c>
      <c r="AN572" s="490">
        <f>IF(AJ572="",S572,ROUND(((((AL572/24)+(AM572/1440))-((AJ572/24)+(AK572/1440)))*1440/50),5))</f>
        <v>2</v>
      </c>
      <c r="AO572" s="491">
        <f>AJ572/24+AK572/1440</f>
        <v>0.31944444444444448</v>
      </c>
      <c r="AP572" s="491">
        <f>AL572/24+AM572/1440</f>
        <v>0.3888888888888889</v>
      </c>
      <c r="AQ572" s="23" t="str" cm="1">
        <f t="array" ref="AQ572">IF(X572="","",IF(SUMPRODUCT((X572=$X$7:$X$2085)*(AI572=$AI$7:$AI$2085)*(AO572=$AO$7:$AO$2085)*(AP572=$AP$7:$AP$2085)*(ROW($X$7:$X$2085)&lt;&gt;ROW(X572))*((S572=0)*($S$7:$S$2085&gt;0)+(S572&gt;0)*($S$7:$S$2085=0)))&gt;0,"SALONES UNIDOS",IF(SUMPRODUCT((X572=$X$7:$X$2085)*(AI572=$AI$7:$AI$2085)*((AO572&lt;$AP$7:$AP$2085)*(AP572&gt;$AO$7:$AO$2085))*(ROW($X$7:$X$2085)&lt;&gt;ROW(X572)))&gt;0,"Cruzado","Sin cruce")))</f>
        <v>Sin cruce</v>
      </c>
      <c r="AR572" s="23" t="str" cm="1">
        <f t="array" ref="AR572">IF(AE572="","",IF(SUMPRODUCT((AE572=$AE$7:$AE$2085)*(AI572=$AI$7:$AI$2085)*(AO572=$AO$7:$AO$2085)*(AP572=$AP$7:$AP$2085)*(ROW($AE$7:$AE$2085)&lt;&gt;ROW(AE572))*((S572=0)*($S$7:$S$2085&gt;0)+(S572&gt;0)*($S$7:$S$2085=0)))&gt;0,"SALONES UNIDOS",IF(SUMPRODUCT((AE572=$AE$7:$AE$2085)*(AI572=$AI$7:$AI$2085)*((AO572&lt;$AP$7:$AP$2085)*(AP572&gt;$AO$7:$AO$2085))*(ROW($AE$7:$AE$2085)&lt;&gt;ROW(AE572)))&gt;0,"Cruzado","Sin cruce")))</f>
        <v/>
      </c>
      <c r="AS572" s="94" t="str">
        <f t="shared" si="9"/>
        <v>EN2HUAURAA</v>
      </c>
      <c r="AT572" s="94" t="str" cm="1">
        <f t="array" ref="AT572">IF(AS572="","",IF(SUMPRODUCT((AS572=$AS$7:$AS$2085)*(AI572=$AI$7:$AI$2085)*(AO572=$AO$7:$AO$2085)*(AP572=$AP$7:$AP$2085)*(ROW($AS$7:$AS$2085)&lt;&gt;ROW(AS572))*((S572=0)*($S$7:$S$2085&gt;0)+(S572&gt;0)*($S$7:$S$2085=0)))&gt;0,"SALONES UNIDOS",IF(SUMPRODUCT((AS572=$AS$7:$AS$2085)*(AI572=$AI$7:$AI$2085)*((AO572&lt;$AP$7:$AP$2085)*(AP572&gt;$AO$7:$AO$2085))*(ROW($AS$7:$AS$2085)&lt;&gt;ROW(AS572)))&gt;0,"Cruzado","Sin cruce")))</f>
        <v>Sin cruce</v>
      </c>
    </row>
    <row r="573" spans="3:46" ht="15.6" hidden="1" customHeight="1">
      <c r="C573" s="496" t="s">
        <v>572</v>
      </c>
      <c r="D573" s="479" t="s">
        <v>573</v>
      </c>
      <c r="E573" s="479">
        <v>20261</v>
      </c>
      <c r="F573" s="503" t="s">
        <v>44</v>
      </c>
      <c r="G573" s="497" t="s">
        <v>80</v>
      </c>
      <c r="H573" s="503" t="s">
        <v>63</v>
      </c>
      <c r="I573" s="503">
        <v>2</v>
      </c>
      <c r="J573" s="503" t="s">
        <v>41</v>
      </c>
      <c r="K573" s="503" t="s">
        <v>41</v>
      </c>
      <c r="L573" s="499" t="s">
        <v>615</v>
      </c>
      <c r="M573" s="535" t="s">
        <v>616</v>
      </c>
      <c r="N573" s="15" t="s">
        <v>586</v>
      </c>
      <c r="O573" s="15" t="s">
        <v>578</v>
      </c>
      <c r="P573" s="503" t="s">
        <v>579</v>
      </c>
      <c r="Q573" s="15">
        <v>0</v>
      </c>
      <c r="R573" s="15">
        <v>2</v>
      </c>
      <c r="S573" s="479">
        <v>2</v>
      </c>
      <c r="T573" s="15">
        <v>3</v>
      </c>
      <c r="U573" s="471"/>
      <c r="V573" s="550">
        <v>34</v>
      </c>
      <c r="W573" s="497">
        <v>40475054</v>
      </c>
      <c r="X573" s="566" t="s">
        <v>392</v>
      </c>
      <c r="Y573" s="15" t="s">
        <v>579</v>
      </c>
      <c r="Z573" s="15"/>
      <c r="AA573" s="15"/>
      <c r="AB573" s="15"/>
      <c r="AC573" s="497" t="s">
        <v>955</v>
      </c>
      <c r="AD573" s="15"/>
      <c r="AE573" s="479"/>
      <c r="AF573" s="497"/>
      <c r="AG573" s="497"/>
      <c r="AH573" s="15" t="s">
        <v>100</v>
      </c>
      <c r="AI573" s="15">
        <v>5</v>
      </c>
      <c r="AJ573" s="15">
        <v>9</v>
      </c>
      <c r="AK573" s="15">
        <v>20</v>
      </c>
      <c r="AL573" s="15">
        <v>11</v>
      </c>
      <c r="AM573" s="15">
        <v>0</v>
      </c>
      <c r="AN573" s="490">
        <f>IF(AJ573="",S573,ROUND(((((AL573/24)+(AM573/1440))-((AJ573/24)+(AK573/1440)))*1440/50),5))</f>
        <v>2</v>
      </c>
      <c r="AO573" s="491">
        <f>AJ573/24+AK573/1440</f>
        <v>0.3888888888888889</v>
      </c>
      <c r="AP573" s="491">
        <f>AL573/24+AM573/1440</f>
        <v>0.45833333333333331</v>
      </c>
      <c r="AQ573" s="23" t="str" cm="1">
        <f t="array" ref="AQ573">IF(X573="","",IF(SUMPRODUCT((X573=$X$7:$X$2085)*(AI573=$AI$7:$AI$2085)*(AO573=$AO$7:$AO$2085)*(AP573=$AP$7:$AP$2085)*(ROW($X$7:$X$2085)&lt;&gt;ROW(X573))*((S573=0)*($S$7:$S$2085&gt;0)+(S573&gt;0)*($S$7:$S$2085=0)))&gt;0,"SALONES UNIDOS",IF(SUMPRODUCT((X573=$X$7:$X$2085)*(AI573=$AI$7:$AI$2085)*((AO573&lt;$AP$7:$AP$2085)*(AP573&gt;$AO$7:$AO$2085))*(ROW($X$7:$X$2085)&lt;&gt;ROW(X573)))&gt;0,"Cruzado","Sin cruce")))</f>
        <v>Sin cruce</v>
      </c>
      <c r="AR573" s="23" t="str" cm="1">
        <f t="array" ref="AR573">IF(AE573="","",IF(SUMPRODUCT((AE573=$AE$7:$AE$2085)*(AI573=$AI$7:$AI$2085)*(AO573=$AO$7:$AO$2085)*(AP573=$AP$7:$AP$2085)*(ROW($AE$7:$AE$2085)&lt;&gt;ROW(AE573))*((S573=0)*($S$7:$S$2085&gt;0)+(S573&gt;0)*($S$7:$S$2085=0)))&gt;0,"SALONES UNIDOS",IF(SUMPRODUCT((AE573=$AE$7:$AE$2085)*(AI573=$AI$7:$AI$2085)*((AO573&lt;$AP$7:$AP$2085)*(AP573&gt;$AO$7:$AO$2085))*(ROW($AE$7:$AE$2085)&lt;&gt;ROW(AE573)))&gt;0,"Cruzado","Sin cruce")))</f>
        <v/>
      </c>
      <c r="AS573" s="94" t="str">
        <f t="shared" si="9"/>
        <v>EN2HUAURAA</v>
      </c>
      <c r="AT573" s="94" t="str" cm="1">
        <f t="array" ref="AT573">IF(AS573="","",IF(SUMPRODUCT((AS573=$AS$7:$AS$2085)*(AI573=$AI$7:$AI$2085)*(AO573=$AO$7:$AO$2085)*(AP573=$AP$7:$AP$2085)*(ROW($AS$7:$AS$2085)&lt;&gt;ROW(AS573))*((S573=0)*($S$7:$S$2085&gt;0)+(S573&gt;0)*($S$7:$S$2085=0)))&gt;0,"SALONES UNIDOS",IF(SUMPRODUCT((AS573=$AS$7:$AS$2085)*(AI573=$AI$7:$AI$2085)*((AO573&lt;$AP$7:$AP$2085)*(AP573&gt;$AO$7:$AO$2085))*(ROW($AS$7:$AS$2085)&lt;&gt;ROW(AS573)))&gt;0,"Cruzado","Sin cruce")))</f>
        <v>Sin cruce</v>
      </c>
    </row>
    <row r="574" spans="3:46" ht="15.6" hidden="1" customHeight="1">
      <c r="C574" s="496" t="s">
        <v>572</v>
      </c>
      <c r="D574" s="479" t="s">
        <v>573</v>
      </c>
      <c r="E574" s="479">
        <v>20261</v>
      </c>
      <c r="F574" s="503" t="s">
        <v>44</v>
      </c>
      <c r="G574" s="497" t="s">
        <v>80</v>
      </c>
      <c r="H574" s="503" t="s">
        <v>63</v>
      </c>
      <c r="I574" s="503">
        <v>2</v>
      </c>
      <c r="J574" s="503" t="s">
        <v>41</v>
      </c>
      <c r="K574" s="503" t="s">
        <v>41</v>
      </c>
      <c r="L574" s="499" t="s">
        <v>617</v>
      </c>
      <c r="M574" s="535" t="s">
        <v>618</v>
      </c>
      <c r="N574" s="15" t="s">
        <v>586</v>
      </c>
      <c r="O574" s="15" t="s">
        <v>578</v>
      </c>
      <c r="P574" s="503" t="s">
        <v>579</v>
      </c>
      <c r="Q574" s="15">
        <v>3</v>
      </c>
      <c r="R574" s="15">
        <v>0</v>
      </c>
      <c r="S574" s="479">
        <v>3</v>
      </c>
      <c r="T574" s="15">
        <v>4</v>
      </c>
      <c r="U574" s="471"/>
      <c r="V574" s="550">
        <v>34</v>
      </c>
      <c r="W574" s="497">
        <v>43529608</v>
      </c>
      <c r="X574" s="566" t="s">
        <v>387</v>
      </c>
      <c r="Y574" s="15" t="s">
        <v>579</v>
      </c>
      <c r="Z574" s="15"/>
      <c r="AA574" s="15"/>
      <c r="AB574" s="15"/>
      <c r="AC574" s="497" t="s">
        <v>955</v>
      </c>
      <c r="AD574" s="15"/>
      <c r="AE574" s="479"/>
      <c r="AF574" s="497"/>
      <c r="AG574" s="497"/>
      <c r="AH574" s="15" t="s">
        <v>582</v>
      </c>
      <c r="AI574" s="15">
        <v>1</v>
      </c>
      <c r="AJ574" s="15">
        <v>13</v>
      </c>
      <c r="AK574" s="15">
        <v>30</v>
      </c>
      <c r="AL574" s="15">
        <v>16</v>
      </c>
      <c r="AM574" s="15">
        <v>0</v>
      </c>
      <c r="AN574" s="490">
        <f>IF(AJ574="",S574,ROUND(((((AL574/24)+(AM574/1440))-((AJ574/24)+(AK574/1440)))*1440/50),5))</f>
        <v>3</v>
      </c>
      <c r="AO574" s="491">
        <f>AJ574/24+AK574/1440</f>
        <v>0.5625</v>
      </c>
      <c r="AP574" s="491">
        <f>AL574/24+AM574/1440</f>
        <v>0.66666666666666663</v>
      </c>
      <c r="AQ574" s="23" t="str" cm="1">
        <f t="array" ref="AQ574">IF(X574="","",IF(SUMPRODUCT((X574=$X$7:$X$2085)*(AI574=$AI$7:$AI$2085)*(AO574=$AO$7:$AO$2085)*(AP574=$AP$7:$AP$2085)*(ROW($X$7:$X$2085)&lt;&gt;ROW(X574))*((S574=0)*($S$7:$S$2085&gt;0)+(S574&gt;0)*($S$7:$S$2085=0)))&gt;0,"SALONES UNIDOS",IF(SUMPRODUCT((X574=$X$7:$X$2085)*(AI574=$AI$7:$AI$2085)*((AO574&lt;$AP$7:$AP$2085)*(AP574&gt;$AO$7:$AO$2085))*(ROW($X$7:$X$2085)&lt;&gt;ROW(X574)))&gt;0,"Cruzado","Sin cruce")))</f>
        <v>Sin cruce</v>
      </c>
      <c r="AR574" s="23" t="str" cm="1">
        <f t="array" ref="AR574">IF(AE574="","",IF(SUMPRODUCT((AE574=$AE$7:$AE$2085)*(AI574=$AI$7:$AI$2085)*(AO574=$AO$7:$AO$2085)*(AP574=$AP$7:$AP$2085)*(ROW($AE$7:$AE$2085)&lt;&gt;ROW(AE574))*((S574=0)*($S$7:$S$2085&gt;0)+(S574&gt;0)*($S$7:$S$2085=0)))&gt;0,"SALONES UNIDOS",IF(SUMPRODUCT((AE574=$AE$7:$AE$2085)*(AI574=$AI$7:$AI$2085)*((AO574&lt;$AP$7:$AP$2085)*(AP574&gt;$AO$7:$AO$2085))*(ROW($AE$7:$AE$2085)&lt;&gt;ROW(AE574)))&gt;0,"Cruzado","Sin cruce")))</f>
        <v/>
      </c>
      <c r="AS574" s="94" t="str">
        <f t="shared" si="9"/>
        <v>EN2HUAURAA</v>
      </c>
      <c r="AT574" s="94" t="str" cm="1">
        <f t="array" ref="AT574">IF(AS574="","",IF(SUMPRODUCT((AS574=$AS$7:$AS$2085)*(AI574=$AI$7:$AI$2085)*(AO574=$AO$7:$AO$2085)*(AP574=$AP$7:$AP$2085)*(ROW($AS$7:$AS$2085)&lt;&gt;ROW(AS574))*((S574=0)*($S$7:$S$2085&gt;0)+(S574&gt;0)*($S$7:$S$2085=0)))&gt;0,"SALONES UNIDOS",IF(SUMPRODUCT((AS574=$AS$7:$AS$2085)*(AI574=$AI$7:$AI$2085)*((AO574&lt;$AP$7:$AP$2085)*(AP574&gt;$AO$7:$AO$2085))*(ROW($AS$7:$AS$2085)&lt;&gt;ROW(AS574)))&gt;0,"Cruzado","Sin cruce")))</f>
        <v>Sin cruce</v>
      </c>
    </row>
    <row r="575" spans="3:46" ht="15.6" hidden="1" customHeight="1">
      <c r="C575" s="496" t="s">
        <v>572</v>
      </c>
      <c r="D575" s="479" t="s">
        <v>573</v>
      </c>
      <c r="E575" s="479">
        <v>20261</v>
      </c>
      <c r="F575" s="503" t="s">
        <v>44</v>
      </c>
      <c r="G575" s="497" t="s">
        <v>80</v>
      </c>
      <c r="H575" s="503" t="s">
        <v>63</v>
      </c>
      <c r="I575" s="503">
        <v>2</v>
      </c>
      <c r="J575" s="503" t="s">
        <v>41</v>
      </c>
      <c r="K575" s="503" t="s">
        <v>41</v>
      </c>
      <c r="L575" s="499" t="s">
        <v>617</v>
      </c>
      <c r="M575" s="535" t="s">
        <v>618</v>
      </c>
      <c r="N575" s="15" t="s">
        <v>586</v>
      </c>
      <c r="O575" s="15" t="s">
        <v>578</v>
      </c>
      <c r="P575" s="503" t="s">
        <v>579</v>
      </c>
      <c r="Q575" s="15">
        <v>0</v>
      </c>
      <c r="R575" s="15">
        <v>2</v>
      </c>
      <c r="S575" s="479">
        <v>2</v>
      </c>
      <c r="T575" s="15">
        <v>4</v>
      </c>
      <c r="U575" s="471"/>
      <c r="V575" s="550">
        <v>34</v>
      </c>
      <c r="W575" s="497">
        <v>43529608</v>
      </c>
      <c r="X575" s="566" t="s">
        <v>387</v>
      </c>
      <c r="Y575" s="15" t="s">
        <v>579</v>
      </c>
      <c r="Z575" s="15"/>
      <c r="AA575" s="15"/>
      <c r="AB575" s="15"/>
      <c r="AC575" s="497" t="s">
        <v>955</v>
      </c>
      <c r="AD575" s="15"/>
      <c r="AE575" s="479"/>
      <c r="AF575" s="497"/>
      <c r="AG575" s="497"/>
      <c r="AH575" s="15" t="s">
        <v>100</v>
      </c>
      <c r="AI575" s="15">
        <v>1</v>
      </c>
      <c r="AJ575" s="15">
        <v>16</v>
      </c>
      <c r="AK575" s="15">
        <v>0</v>
      </c>
      <c r="AL575" s="15">
        <v>17</v>
      </c>
      <c r="AM575" s="15">
        <v>40</v>
      </c>
      <c r="AN575" s="490">
        <f>IF(AJ575="",S575,ROUND(((((AL575/24)+(AM575/1440))-((AJ575/24)+(AK575/1440)))*1440/50),5))</f>
        <v>2</v>
      </c>
      <c r="AO575" s="491">
        <f>AJ575/24+AK575/1440</f>
        <v>0.66666666666666663</v>
      </c>
      <c r="AP575" s="491">
        <f>AL575/24+AM575/1440</f>
        <v>0.73611111111111116</v>
      </c>
      <c r="AQ575" s="23" t="str" cm="1">
        <f t="array" ref="AQ575">IF(X575="","",IF(SUMPRODUCT((X575=$X$7:$X$2085)*(AI575=$AI$7:$AI$2085)*(AO575=$AO$7:$AO$2085)*(AP575=$AP$7:$AP$2085)*(ROW($X$7:$X$2085)&lt;&gt;ROW(X575))*((S575=0)*($S$7:$S$2085&gt;0)+(S575&gt;0)*($S$7:$S$2085=0)))&gt;0,"SALONES UNIDOS",IF(SUMPRODUCT((X575=$X$7:$X$2085)*(AI575=$AI$7:$AI$2085)*((AO575&lt;$AP$7:$AP$2085)*(AP575&gt;$AO$7:$AO$2085))*(ROW($X$7:$X$2085)&lt;&gt;ROW(X575)))&gt;0,"Cruzado","Sin cruce")))</f>
        <v>Sin cruce</v>
      </c>
      <c r="AR575" s="23" t="str" cm="1">
        <f t="array" ref="AR575">IF(AE575="","",IF(SUMPRODUCT((AE575=$AE$7:$AE$2085)*(AI575=$AI$7:$AI$2085)*(AO575=$AO$7:$AO$2085)*(AP575=$AP$7:$AP$2085)*(ROW($AE$7:$AE$2085)&lt;&gt;ROW(AE575))*((S575=0)*($S$7:$S$2085&gt;0)+(S575&gt;0)*($S$7:$S$2085=0)))&gt;0,"SALONES UNIDOS",IF(SUMPRODUCT((AE575=$AE$7:$AE$2085)*(AI575=$AI$7:$AI$2085)*((AO575&lt;$AP$7:$AP$2085)*(AP575&gt;$AO$7:$AO$2085))*(ROW($AE$7:$AE$2085)&lt;&gt;ROW(AE575)))&gt;0,"Cruzado","Sin cruce")))</f>
        <v/>
      </c>
      <c r="AS575" s="94" t="str">
        <f t="shared" si="9"/>
        <v>EN2HUAURAA</v>
      </c>
      <c r="AT575" s="94" t="str" cm="1">
        <f t="array" ref="AT575">IF(AS575="","",IF(SUMPRODUCT((AS575=$AS$7:$AS$2085)*(AI575=$AI$7:$AI$2085)*(AO575=$AO$7:$AO$2085)*(AP575=$AP$7:$AP$2085)*(ROW($AS$7:$AS$2085)&lt;&gt;ROW(AS575))*((S575=0)*($S$7:$S$2085&gt;0)+(S575&gt;0)*($S$7:$S$2085=0)))&gt;0,"SALONES UNIDOS",IF(SUMPRODUCT((AS575=$AS$7:$AS$2085)*(AI575=$AI$7:$AI$2085)*((AO575&lt;$AP$7:$AP$2085)*(AP575&gt;$AO$7:$AO$2085))*(ROW($AS$7:$AS$2085)&lt;&gt;ROW(AS575)))&gt;0,"Cruzado","Sin cruce")))</f>
        <v>Sin cruce</v>
      </c>
    </row>
    <row r="576" spans="3:46" ht="15.6" hidden="1" customHeight="1">
      <c r="C576" s="496" t="s">
        <v>572</v>
      </c>
      <c r="D576" s="479" t="s">
        <v>573</v>
      </c>
      <c r="E576" s="479">
        <v>20261</v>
      </c>
      <c r="F576" s="503" t="s">
        <v>44</v>
      </c>
      <c r="G576" s="497" t="s">
        <v>80</v>
      </c>
      <c r="H576" s="503" t="s">
        <v>63</v>
      </c>
      <c r="I576" s="503">
        <v>2</v>
      </c>
      <c r="J576" s="503" t="s">
        <v>41</v>
      </c>
      <c r="K576" s="503" t="s">
        <v>41</v>
      </c>
      <c r="L576" s="499" t="s">
        <v>620</v>
      </c>
      <c r="M576" s="535" t="s">
        <v>621</v>
      </c>
      <c r="N576" s="15" t="s">
        <v>586</v>
      </c>
      <c r="O576" s="15" t="s">
        <v>578</v>
      </c>
      <c r="P576" s="503" t="s">
        <v>579</v>
      </c>
      <c r="Q576" s="15">
        <v>3</v>
      </c>
      <c r="R576" s="15">
        <v>0</v>
      </c>
      <c r="S576" s="479">
        <v>3</v>
      </c>
      <c r="T576" s="15">
        <v>4</v>
      </c>
      <c r="U576" s="471"/>
      <c r="V576" s="550">
        <v>34</v>
      </c>
      <c r="W576" s="497">
        <v>40475054</v>
      </c>
      <c r="X576" s="566" t="s">
        <v>392</v>
      </c>
      <c r="Y576" s="15" t="s">
        <v>579</v>
      </c>
      <c r="Z576" s="15"/>
      <c r="AA576" s="15"/>
      <c r="AB576" s="15"/>
      <c r="AC576" s="497" t="s">
        <v>955</v>
      </c>
      <c r="AD576" s="15"/>
      <c r="AE576" s="479"/>
      <c r="AF576" s="497"/>
      <c r="AG576" s="497"/>
      <c r="AH576" s="15" t="s">
        <v>582</v>
      </c>
      <c r="AI576" s="15">
        <v>2</v>
      </c>
      <c r="AJ576" s="15">
        <v>7</v>
      </c>
      <c r="AK576" s="15">
        <v>40</v>
      </c>
      <c r="AL576" s="15">
        <v>10</v>
      </c>
      <c r="AM576" s="15">
        <v>10</v>
      </c>
      <c r="AN576" s="490">
        <f>IF(AJ576="",S576,ROUND(((((AL576/24)+(AM576/1440))-((AJ576/24)+(AK576/1440)))*1440/50),5))</f>
        <v>3</v>
      </c>
      <c r="AO576" s="491">
        <f>AJ576/24+AK576/1440</f>
        <v>0.31944444444444448</v>
      </c>
      <c r="AP576" s="491">
        <f>AL576/24+AM576/1440</f>
        <v>0.4236111111111111</v>
      </c>
      <c r="AQ576" s="23" t="str" cm="1">
        <f t="array" ref="AQ576">IF(X576="","",IF(SUMPRODUCT((X576=$X$7:$X$2085)*(AI576=$AI$7:$AI$2085)*(AO576=$AO$7:$AO$2085)*(AP576=$AP$7:$AP$2085)*(ROW($X$7:$X$2085)&lt;&gt;ROW(X576))*((S576=0)*($S$7:$S$2085&gt;0)+(S576&gt;0)*($S$7:$S$2085=0)))&gt;0,"SALONES UNIDOS",IF(SUMPRODUCT((X576=$X$7:$X$2085)*(AI576=$AI$7:$AI$2085)*((AO576&lt;$AP$7:$AP$2085)*(AP576&gt;$AO$7:$AO$2085))*(ROW($X$7:$X$2085)&lt;&gt;ROW(X576)))&gt;0,"Cruzado","Sin cruce")))</f>
        <v>Sin cruce</v>
      </c>
      <c r="AR576" s="23" t="str" cm="1">
        <f t="array" ref="AR576">IF(AE576="","",IF(SUMPRODUCT((AE576=$AE$7:$AE$2085)*(AI576=$AI$7:$AI$2085)*(AO576=$AO$7:$AO$2085)*(AP576=$AP$7:$AP$2085)*(ROW($AE$7:$AE$2085)&lt;&gt;ROW(AE576))*((S576=0)*($S$7:$S$2085&gt;0)+(S576&gt;0)*($S$7:$S$2085=0)))&gt;0,"SALONES UNIDOS",IF(SUMPRODUCT((AE576=$AE$7:$AE$2085)*(AI576=$AI$7:$AI$2085)*((AO576&lt;$AP$7:$AP$2085)*(AP576&gt;$AO$7:$AO$2085))*(ROW($AE$7:$AE$2085)&lt;&gt;ROW(AE576)))&gt;0,"Cruzado","Sin cruce")))</f>
        <v/>
      </c>
      <c r="AS576" s="94" t="str">
        <f t="shared" si="9"/>
        <v>EN2HUAURAA</v>
      </c>
      <c r="AT576" s="94" t="str" cm="1">
        <f t="array" ref="AT576">IF(AS576="","",IF(SUMPRODUCT((AS576=$AS$7:$AS$2085)*(AI576=$AI$7:$AI$2085)*(AO576=$AO$7:$AO$2085)*(AP576=$AP$7:$AP$2085)*(ROW($AS$7:$AS$2085)&lt;&gt;ROW(AS576))*((S576=0)*($S$7:$S$2085&gt;0)+(S576&gt;0)*($S$7:$S$2085=0)))&gt;0,"SALONES UNIDOS",IF(SUMPRODUCT((AS576=$AS$7:$AS$2085)*(AI576=$AI$7:$AI$2085)*((AO576&lt;$AP$7:$AP$2085)*(AP576&gt;$AO$7:$AO$2085))*(ROW($AS$7:$AS$2085)&lt;&gt;ROW(AS576)))&gt;0,"Cruzado","Sin cruce")))</f>
        <v>Sin cruce</v>
      </c>
    </row>
    <row r="577" spans="3:46" ht="15.6" hidden="1" customHeight="1">
      <c r="C577" s="496" t="s">
        <v>572</v>
      </c>
      <c r="D577" s="479" t="s">
        <v>573</v>
      </c>
      <c r="E577" s="479">
        <v>20261</v>
      </c>
      <c r="F577" s="503" t="s">
        <v>44</v>
      </c>
      <c r="G577" s="497" t="s">
        <v>80</v>
      </c>
      <c r="H577" s="503" t="s">
        <v>63</v>
      </c>
      <c r="I577" s="503">
        <v>2</v>
      </c>
      <c r="J577" s="503" t="s">
        <v>41</v>
      </c>
      <c r="K577" s="503" t="s">
        <v>41</v>
      </c>
      <c r="L577" s="499" t="s">
        <v>620</v>
      </c>
      <c r="M577" s="535" t="s">
        <v>621</v>
      </c>
      <c r="N577" s="15" t="s">
        <v>586</v>
      </c>
      <c r="O577" s="15" t="s">
        <v>578</v>
      </c>
      <c r="P577" s="503" t="s">
        <v>579</v>
      </c>
      <c r="Q577" s="15">
        <v>0</v>
      </c>
      <c r="R577" s="15">
        <v>2</v>
      </c>
      <c r="S577" s="479">
        <v>2</v>
      </c>
      <c r="T577" s="15">
        <v>4</v>
      </c>
      <c r="U577" s="471"/>
      <c r="V577" s="550">
        <v>34</v>
      </c>
      <c r="W577" s="497">
        <v>40475054</v>
      </c>
      <c r="X577" s="566" t="s">
        <v>392</v>
      </c>
      <c r="Y577" s="15" t="s">
        <v>579</v>
      </c>
      <c r="Z577" s="15"/>
      <c r="AA577" s="15"/>
      <c r="AB577" s="15"/>
      <c r="AC577" s="497" t="s">
        <v>955</v>
      </c>
      <c r="AD577" s="15"/>
      <c r="AE577" s="479"/>
      <c r="AF577" s="497"/>
      <c r="AG577" s="497"/>
      <c r="AH577" s="15" t="s">
        <v>100</v>
      </c>
      <c r="AI577" s="15">
        <v>2</v>
      </c>
      <c r="AJ577" s="15">
        <v>10</v>
      </c>
      <c r="AK577" s="15">
        <v>10</v>
      </c>
      <c r="AL577" s="15">
        <v>11</v>
      </c>
      <c r="AM577" s="15">
        <v>50</v>
      </c>
      <c r="AN577" s="490">
        <f>IF(AJ577="",S577,ROUND(((((AL577/24)+(AM577/1440))-((AJ577/24)+(AK577/1440)))*1440/50),5))</f>
        <v>2</v>
      </c>
      <c r="AO577" s="491">
        <f>AJ577/24+AK577/1440</f>
        <v>0.4236111111111111</v>
      </c>
      <c r="AP577" s="491">
        <f>AL577/24+AM577/1440</f>
        <v>0.49305555555555552</v>
      </c>
      <c r="AQ577" s="23" t="str" cm="1">
        <f t="array" ref="AQ577">IF(X577="","",IF(SUMPRODUCT((X577=$X$7:$X$2085)*(AI577=$AI$7:$AI$2085)*(AO577=$AO$7:$AO$2085)*(AP577=$AP$7:$AP$2085)*(ROW($X$7:$X$2085)&lt;&gt;ROW(X577))*((S577=0)*($S$7:$S$2085&gt;0)+(S577&gt;0)*($S$7:$S$2085=0)))&gt;0,"SALONES UNIDOS",IF(SUMPRODUCT((X577=$X$7:$X$2085)*(AI577=$AI$7:$AI$2085)*((AO577&lt;$AP$7:$AP$2085)*(AP577&gt;$AO$7:$AO$2085))*(ROW($X$7:$X$2085)&lt;&gt;ROW(X577)))&gt;0,"Cruzado","Sin cruce")))</f>
        <v>Sin cruce</v>
      </c>
      <c r="AR577" s="23" t="str" cm="1">
        <f t="array" ref="AR577">IF(AE577="","",IF(SUMPRODUCT((AE577=$AE$7:$AE$2085)*(AI577=$AI$7:$AI$2085)*(AO577=$AO$7:$AO$2085)*(AP577=$AP$7:$AP$2085)*(ROW($AE$7:$AE$2085)&lt;&gt;ROW(AE577))*((S577=0)*($S$7:$S$2085&gt;0)+(S577&gt;0)*($S$7:$S$2085=0)))&gt;0,"SALONES UNIDOS",IF(SUMPRODUCT((AE577=$AE$7:$AE$2085)*(AI577=$AI$7:$AI$2085)*((AO577&lt;$AP$7:$AP$2085)*(AP577&gt;$AO$7:$AO$2085))*(ROW($AE$7:$AE$2085)&lt;&gt;ROW(AE577)))&gt;0,"Cruzado","Sin cruce")))</f>
        <v/>
      </c>
      <c r="AS577" s="94" t="str">
        <f t="shared" si="9"/>
        <v>EN2HUAURAA</v>
      </c>
      <c r="AT577" s="94" t="str" cm="1">
        <f t="array" ref="AT577">IF(AS577="","",IF(SUMPRODUCT((AS577=$AS$7:$AS$2085)*(AI577=$AI$7:$AI$2085)*(AO577=$AO$7:$AO$2085)*(AP577=$AP$7:$AP$2085)*(ROW($AS$7:$AS$2085)&lt;&gt;ROW(AS577))*((S577=0)*($S$7:$S$2085&gt;0)+(S577&gt;0)*($S$7:$S$2085=0)))&gt;0,"SALONES UNIDOS",IF(SUMPRODUCT((AS577=$AS$7:$AS$2085)*(AI577=$AI$7:$AI$2085)*((AO577&lt;$AP$7:$AP$2085)*(AP577&gt;$AO$7:$AO$2085))*(ROW($AS$7:$AS$2085)&lt;&gt;ROW(AS577)))&gt;0,"Cruzado","Sin cruce")))</f>
        <v>Sin cruce</v>
      </c>
    </row>
    <row r="578" spans="3:46" ht="15.6" hidden="1" customHeight="1">
      <c r="C578" s="496" t="s">
        <v>572</v>
      </c>
      <c r="D578" s="479" t="s">
        <v>573</v>
      </c>
      <c r="E578" s="479">
        <v>20261</v>
      </c>
      <c r="F578" s="503" t="s">
        <v>44</v>
      </c>
      <c r="G578" s="497" t="s">
        <v>80</v>
      </c>
      <c r="H578" s="503" t="s">
        <v>63</v>
      </c>
      <c r="I578" s="503">
        <v>2</v>
      </c>
      <c r="J578" s="503" t="s">
        <v>41</v>
      </c>
      <c r="K578" s="503" t="s">
        <v>41</v>
      </c>
      <c r="L578" s="499" t="s">
        <v>622</v>
      </c>
      <c r="M578" s="535" t="s">
        <v>623</v>
      </c>
      <c r="N578" s="15" t="s">
        <v>586</v>
      </c>
      <c r="O578" s="15" t="s">
        <v>578</v>
      </c>
      <c r="P578" s="497" t="s">
        <v>624</v>
      </c>
      <c r="Q578" s="15">
        <v>2</v>
      </c>
      <c r="R578" s="15">
        <v>0</v>
      </c>
      <c r="S578" s="479">
        <v>2</v>
      </c>
      <c r="T578" s="15">
        <v>3</v>
      </c>
      <c r="U578" s="471"/>
      <c r="V578" s="550">
        <v>34</v>
      </c>
      <c r="W578" s="497">
        <v>45877750</v>
      </c>
      <c r="X578" s="566" t="s">
        <v>502</v>
      </c>
      <c r="Y578" s="571" t="s">
        <v>624</v>
      </c>
      <c r="Z578" s="15"/>
      <c r="AA578" s="15"/>
      <c r="AB578" s="15"/>
      <c r="AC578" s="493"/>
      <c r="AD578" s="497"/>
      <c r="AE578" s="479"/>
      <c r="AF578" s="497"/>
      <c r="AG578" s="497"/>
      <c r="AH578" s="15" t="s">
        <v>582</v>
      </c>
      <c r="AI578" s="15">
        <v>1</v>
      </c>
      <c r="AJ578" s="15">
        <v>7</v>
      </c>
      <c r="AK578" s="15">
        <v>40</v>
      </c>
      <c r="AL578" s="15">
        <v>9</v>
      </c>
      <c r="AM578" s="15">
        <v>20</v>
      </c>
      <c r="AN578" s="490">
        <f>IF(AJ578="",S578,ROUND(((((AL578/24)+(AM578/1440))-((AJ578/24)+(AK578/1440)))*1440/50),5))</f>
        <v>2</v>
      </c>
      <c r="AO578" s="491">
        <f>AJ578/24+AK578/1440</f>
        <v>0.31944444444444448</v>
      </c>
      <c r="AP578" s="491">
        <f>AL578/24+AM578/1440</f>
        <v>0.3888888888888889</v>
      </c>
      <c r="AQ578" s="23" t="str" cm="1">
        <f t="array" ref="AQ578">IF(X578="","",IF(SUMPRODUCT((X578=$X$7:$X$2085)*(AI578=$AI$7:$AI$2085)*(AO578=$AO$7:$AO$2085)*(AP578=$AP$7:$AP$2085)*(ROW($X$7:$X$2085)&lt;&gt;ROW(X578))*((S578=0)*($S$7:$S$2085&gt;0)+(S578&gt;0)*($S$7:$S$2085=0)))&gt;0,"SALONES UNIDOS",IF(SUMPRODUCT((X578=$X$7:$X$2085)*(AI578=$AI$7:$AI$2085)*((AO578&lt;$AP$7:$AP$2085)*(AP578&gt;$AO$7:$AO$2085))*(ROW($X$7:$X$2085)&lt;&gt;ROW(X578)))&gt;0,"Cruzado","Sin cruce")))</f>
        <v>Sin cruce</v>
      </c>
      <c r="AR578" s="23" t="str" cm="1">
        <f t="array" ref="AR578">IF(AE578="","",IF(SUMPRODUCT((AE578=$AE$7:$AE$2085)*(AI578=$AI$7:$AI$2085)*(AO578=$AO$7:$AO$2085)*(AP578=$AP$7:$AP$2085)*(ROW($AE$7:$AE$2085)&lt;&gt;ROW(AE578))*((S578=0)*($S$7:$S$2085&gt;0)+(S578&gt;0)*($S$7:$S$2085=0)))&gt;0,"SALONES UNIDOS",IF(SUMPRODUCT((AE578=$AE$7:$AE$2085)*(AI578=$AI$7:$AI$2085)*((AO578&lt;$AP$7:$AP$2085)*(AP578&gt;$AO$7:$AO$2085))*(ROW($AE$7:$AE$2085)&lt;&gt;ROW(AE578)))&gt;0,"Cruzado","Sin cruce")))</f>
        <v/>
      </c>
      <c r="AS578" s="94" t="str">
        <f t="shared" si="9"/>
        <v>EN2HUAURAA</v>
      </c>
      <c r="AT578" s="94" t="str" cm="1">
        <f t="array" ref="AT578">IF(AS578="","",IF(SUMPRODUCT((AS578=$AS$7:$AS$2085)*(AI578=$AI$7:$AI$2085)*(AO578=$AO$7:$AO$2085)*(AP578=$AP$7:$AP$2085)*(ROW($AS$7:$AS$2085)&lt;&gt;ROW(AS578))*((S578=0)*($S$7:$S$2085&gt;0)+(S578&gt;0)*($S$7:$S$2085=0)))&gt;0,"SALONES UNIDOS",IF(SUMPRODUCT((AS578=$AS$7:$AS$2085)*(AI578=$AI$7:$AI$2085)*((AO578&lt;$AP$7:$AP$2085)*(AP578&gt;$AO$7:$AO$2085))*(ROW($AS$7:$AS$2085)&lt;&gt;ROW(AS578)))&gt;0,"Cruzado","Sin cruce")))</f>
        <v>Sin cruce</v>
      </c>
    </row>
    <row r="579" spans="3:46" ht="15.6" hidden="1" customHeight="1">
      <c r="C579" s="496" t="s">
        <v>572</v>
      </c>
      <c r="D579" s="479" t="s">
        <v>573</v>
      </c>
      <c r="E579" s="479">
        <v>20261</v>
      </c>
      <c r="F579" s="503" t="s">
        <v>44</v>
      </c>
      <c r="G579" s="497" t="s">
        <v>80</v>
      </c>
      <c r="H579" s="503" t="s">
        <v>63</v>
      </c>
      <c r="I579" s="503">
        <v>2</v>
      </c>
      <c r="J579" s="503" t="s">
        <v>41</v>
      </c>
      <c r="K579" s="503" t="s">
        <v>41</v>
      </c>
      <c r="L579" s="499" t="s">
        <v>622</v>
      </c>
      <c r="M579" s="535" t="s">
        <v>623</v>
      </c>
      <c r="N579" s="15" t="s">
        <v>586</v>
      </c>
      <c r="O579" s="15" t="s">
        <v>578</v>
      </c>
      <c r="P579" s="497" t="s">
        <v>624</v>
      </c>
      <c r="Q579" s="15">
        <v>0</v>
      </c>
      <c r="R579" s="15">
        <v>2</v>
      </c>
      <c r="S579" s="479">
        <v>2</v>
      </c>
      <c r="T579" s="15">
        <v>3</v>
      </c>
      <c r="U579" s="471"/>
      <c r="V579" s="550">
        <v>34</v>
      </c>
      <c r="W579" s="497">
        <v>45877750</v>
      </c>
      <c r="X579" s="566" t="s">
        <v>502</v>
      </c>
      <c r="Y579" s="571" t="s">
        <v>624</v>
      </c>
      <c r="Z579" s="15"/>
      <c r="AA579" s="15"/>
      <c r="AB579" s="15"/>
      <c r="AC579" s="493"/>
      <c r="AD579" s="497"/>
      <c r="AE579" s="479"/>
      <c r="AF579" s="497"/>
      <c r="AG579" s="497"/>
      <c r="AH579" s="15" t="s">
        <v>100</v>
      </c>
      <c r="AI579" s="15">
        <v>1</v>
      </c>
      <c r="AJ579" s="15">
        <v>9</v>
      </c>
      <c r="AK579" s="15">
        <v>20</v>
      </c>
      <c r="AL579" s="15">
        <v>11</v>
      </c>
      <c r="AM579" s="15">
        <v>0</v>
      </c>
      <c r="AN579" s="490">
        <f>IF(AJ579="",S579,ROUND(((((AL579/24)+(AM579/1440))-((AJ579/24)+(AK579/1440)))*1440/50),5))</f>
        <v>2</v>
      </c>
      <c r="AO579" s="491">
        <f>AJ579/24+AK579/1440</f>
        <v>0.3888888888888889</v>
      </c>
      <c r="AP579" s="491">
        <f>AL579/24+AM579/1440</f>
        <v>0.45833333333333331</v>
      </c>
      <c r="AQ579" s="23" t="str" cm="1">
        <f t="array" ref="AQ579">IF(X579="","",IF(SUMPRODUCT((X579=$X$7:$X$2085)*(AI579=$AI$7:$AI$2085)*(AO579=$AO$7:$AO$2085)*(AP579=$AP$7:$AP$2085)*(ROW($X$7:$X$2085)&lt;&gt;ROW(X579))*((S579=0)*($S$7:$S$2085&gt;0)+(S579&gt;0)*($S$7:$S$2085=0)))&gt;0,"SALONES UNIDOS",IF(SUMPRODUCT((X579=$X$7:$X$2085)*(AI579=$AI$7:$AI$2085)*((AO579&lt;$AP$7:$AP$2085)*(AP579&gt;$AO$7:$AO$2085))*(ROW($X$7:$X$2085)&lt;&gt;ROW(X579)))&gt;0,"Cruzado","Sin cruce")))</f>
        <v>Sin cruce</v>
      </c>
      <c r="AR579" s="23" t="str" cm="1">
        <f t="array" ref="AR579">IF(AE579="","",IF(SUMPRODUCT((AE579=$AE$7:$AE$2085)*(AI579=$AI$7:$AI$2085)*(AO579=$AO$7:$AO$2085)*(AP579=$AP$7:$AP$2085)*(ROW($AE$7:$AE$2085)&lt;&gt;ROW(AE579))*((S579=0)*($S$7:$S$2085&gt;0)+(S579&gt;0)*($S$7:$S$2085=0)))&gt;0,"SALONES UNIDOS",IF(SUMPRODUCT((AE579=$AE$7:$AE$2085)*(AI579=$AI$7:$AI$2085)*((AO579&lt;$AP$7:$AP$2085)*(AP579&gt;$AO$7:$AO$2085))*(ROW($AE$7:$AE$2085)&lt;&gt;ROW(AE579)))&gt;0,"Cruzado","Sin cruce")))</f>
        <v/>
      </c>
      <c r="AS579" s="94" t="str">
        <f t="shared" si="9"/>
        <v>EN2HUAURAA</v>
      </c>
      <c r="AT579" s="94" t="str" cm="1">
        <f t="array" ref="AT579">IF(AS579="","",IF(SUMPRODUCT((AS579=$AS$7:$AS$2085)*(AI579=$AI$7:$AI$2085)*(AO579=$AO$7:$AO$2085)*(AP579=$AP$7:$AP$2085)*(ROW($AS$7:$AS$2085)&lt;&gt;ROW(AS579))*((S579=0)*($S$7:$S$2085&gt;0)+(S579&gt;0)*($S$7:$S$2085=0)))&gt;0,"SALONES UNIDOS",IF(SUMPRODUCT((AS579=$AS$7:$AS$2085)*(AI579=$AI$7:$AI$2085)*((AO579&lt;$AP$7:$AP$2085)*(AP579&gt;$AO$7:$AO$2085))*(ROW($AS$7:$AS$2085)&lt;&gt;ROW(AS579)))&gt;0,"Cruzado","Sin cruce")))</f>
        <v>Sin cruce</v>
      </c>
    </row>
    <row r="580" spans="3:46" ht="15.6" hidden="1" customHeight="1">
      <c r="C580" s="496" t="s">
        <v>572</v>
      </c>
      <c r="D580" s="479" t="s">
        <v>573</v>
      </c>
      <c r="E580" s="479">
        <v>20261</v>
      </c>
      <c r="F580" s="503" t="s">
        <v>44</v>
      </c>
      <c r="G580" s="497" t="s">
        <v>80</v>
      </c>
      <c r="H580" s="503" t="s">
        <v>63</v>
      </c>
      <c r="I580" s="503">
        <v>2</v>
      </c>
      <c r="J580" s="503" t="s">
        <v>51</v>
      </c>
      <c r="K580" s="503" t="s">
        <v>51</v>
      </c>
      <c r="L580" s="499" t="s">
        <v>609</v>
      </c>
      <c r="M580" s="535" t="s">
        <v>610</v>
      </c>
      <c r="N580" s="15" t="s">
        <v>586</v>
      </c>
      <c r="O580" s="15" t="s">
        <v>578</v>
      </c>
      <c r="P580" s="503" t="s">
        <v>579</v>
      </c>
      <c r="Q580" s="15">
        <v>2</v>
      </c>
      <c r="R580" s="15">
        <v>0</v>
      </c>
      <c r="S580" s="479">
        <v>2</v>
      </c>
      <c r="T580" s="15">
        <v>3</v>
      </c>
      <c r="U580" s="471"/>
      <c r="V580" s="550">
        <v>32</v>
      </c>
      <c r="W580" s="497">
        <v>15586796</v>
      </c>
      <c r="X580" s="566" t="s">
        <v>274</v>
      </c>
      <c r="Y580" s="15" t="s">
        <v>579</v>
      </c>
      <c r="Z580" s="15"/>
      <c r="AA580" s="15"/>
      <c r="AB580" s="15"/>
      <c r="AC580" s="497" t="s">
        <v>955</v>
      </c>
      <c r="AD580" s="15"/>
      <c r="AE580" s="479"/>
      <c r="AF580" s="497"/>
      <c r="AG580" s="497"/>
      <c r="AH580" s="15" t="s">
        <v>582</v>
      </c>
      <c r="AI580" s="15">
        <v>2</v>
      </c>
      <c r="AJ580" s="15">
        <v>11</v>
      </c>
      <c r="AK580" s="15">
        <v>50</v>
      </c>
      <c r="AL580" s="15">
        <v>13</v>
      </c>
      <c r="AM580" s="15">
        <v>30</v>
      </c>
      <c r="AN580" s="490">
        <f>IF(AJ580="",S580,ROUND(((((AL580/24)+(AM580/1440))-((AJ580/24)+(AK580/1440)))*1440/50),5))</f>
        <v>2</v>
      </c>
      <c r="AO580" s="491">
        <f>AJ580/24+AK580/1440</f>
        <v>0.49305555555555552</v>
      </c>
      <c r="AP580" s="491">
        <f>AL580/24+AM580/1440</f>
        <v>0.5625</v>
      </c>
      <c r="AQ580" s="23" t="str" cm="1">
        <f t="array" ref="AQ580">IF(X580="","",IF(SUMPRODUCT((X580=$X$7:$X$2085)*(AI580=$AI$7:$AI$2085)*(AO580=$AO$7:$AO$2085)*(AP580=$AP$7:$AP$2085)*(ROW($X$7:$X$2085)&lt;&gt;ROW(X580))*((S580=0)*($S$7:$S$2085&gt;0)+(S580&gt;0)*($S$7:$S$2085=0)))&gt;0,"SALONES UNIDOS",IF(SUMPRODUCT((X580=$X$7:$X$2085)*(AI580=$AI$7:$AI$2085)*((AO580&lt;$AP$7:$AP$2085)*(AP580&gt;$AO$7:$AO$2085))*(ROW($X$7:$X$2085)&lt;&gt;ROW(X580)))&gt;0,"Cruzado","Sin cruce")))</f>
        <v>Sin cruce</v>
      </c>
      <c r="AR580" s="23" t="str" cm="1">
        <f t="array" ref="AR580">IF(AE580="","",IF(SUMPRODUCT((AE580=$AE$7:$AE$2085)*(AI580=$AI$7:$AI$2085)*(AO580=$AO$7:$AO$2085)*(AP580=$AP$7:$AP$2085)*(ROW($AE$7:$AE$2085)&lt;&gt;ROW(AE580))*((S580=0)*($S$7:$S$2085&gt;0)+(S580&gt;0)*($S$7:$S$2085=0)))&gt;0,"SALONES UNIDOS",IF(SUMPRODUCT((AE580=$AE$7:$AE$2085)*(AI580=$AI$7:$AI$2085)*((AO580&lt;$AP$7:$AP$2085)*(AP580&gt;$AO$7:$AO$2085))*(ROW($AE$7:$AE$2085)&lt;&gt;ROW(AE580)))&gt;0,"Cruzado","Sin cruce")))</f>
        <v/>
      </c>
      <c r="AS580" s="94" t="str">
        <f t="shared" si="9"/>
        <v>EN2HUAURAB</v>
      </c>
      <c r="AT580" s="94" t="str" cm="1">
        <f t="array" ref="AT580">IF(AS580="","",IF(SUMPRODUCT((AS580=$AS$7:$AS$2085)*(AI580=$AI$7:$AI$2085)*(AO580=$AO$7:$AO$2085)*(AP580=$AP$7:$AP$2085)*(ROW($AS$7:$AS$2085)&lt;&gt;ROW(AS580))*((S580=0)*($S$7:$S$2085&gt;0)+(S580&gt;0)*($S$7:$S$2085=0)))&gt;0,"SALONES UNIDOS",IF(SUMPRODUCT((AS580=$AS$7:$AS$2085)*(AI580=$AI$7:$AI$2085)*((AO580&lt;$AP$7:$AP$2085)*(AP580&gt;$AO$7:$AO$2085))*(ROW($AS$7:$AS$2085)&lt;&gt;ROW(AS580)))&gt;0,"Cruzado","Sin cruce")))</f>
        <v>Sin cruce</v>
      </c>
    </row>
    <row r="581" spans="3:46" ht="15.6" hidden="1" customHeight="1">
      <c r="C581" s="496" t="s">
        <v>572</v>
      </c>
      <c r="D581" s="479" t="s">
        <v>573</v>
      </c>
      <c r="E581" s="479">
        <v>20261</v>
      </c>
      <c r="F581" s="503" t="s">
        <v>44</v>
      </c>
      <c r="G581" s="497" t="s">
        <v>80</v>
      </c>
      <c r="H581" s="503" t="s">
        <v>63</v>
      </c>
      <c r="I581" s="503">
        <v>2</v>
      </c>
      <c r="J581" s="503" t="s">
        <v>51</v>
      </c>
      <c r="K581" s="503" t="s">
        <v>51</v>
      </c>
      <c r="L581" s="499" t="s">
        <v>609</v>
      </c>
      <c r="M581" s="535" t="s">
        <v>610</v>
      </c>
      <c r="N581" s="15" t="s">
        <v>586</v>
      </c>
      <c r="O581" s="15" t="s">
        <v>578</v>
      </c>
      <c r="P581" s="503" t="s">
        <v>579</v>
      </c>
      <c r="Q581" s="15">
        <v>0</v>
      </c>
      <c r="R581" s="15">
        <v>2</v>
      </c>
      <c r="S581" s="479">
        <v>2</v>
      </c>
      <c r="T581" s="15">
        <v>3</v>
      </c>
      <c r="U581" s="471"/>
      <c r="V581" s="550">
        <v>32</v>
      </c>
      <c r="W581" s="497">
        <v>15586796</v>
      </c>
      <c r="X581" s="566" t="s">
        <v>274</v>
      </c>
      <c r="Y581" s="15" t="s">
        <v>579</v>
      </c>
      <c r="Z581" s="15"/>
      <c r="AA581" s="15"/>
      <c r="AB581" s="15"/>
      <c r="AC581" s="497" t="s">
        <v>955</v>
      </c>
      <c r="AD581" s="15"/>
      <c r="AE581" s="479"/>
      <c r="AF581" s="497"/>
      <c r="AG581" s="497"/>
      <c r="AH581" s="15" t="s">
        <v>100</v>
      </c>
      <c r="AI581" s="15">
        <v>2</v>
      </c>
      <c r="AJ581" s="15">
        <v>13</v>
      </c>
      <c r="AK581" s="15">
        <v>30</v>
      </c>
      <c r="AL581" s="15">
        <v>15</v>
      </c>
      <c r="AM581" s="15">
        <v>10</v>
      </c>
      <c r="AN581" s="490">
        <f>IF(AJ581="",S581,ROUND(((((AL581/24)+(AM581/1440))-((AJ581/24)+(AK581/1440)))*1440/50),5))</f>
        <v>2</v>
      </c>
      <c r="AO581" s="491">
        <f>AJ581/24+AK581/1440</f>
        <v>0.5625</v>
      </c>
      <c r="AP581" s="491">
        <f>AL581/24+AM581/1440</f>
        <v>0.63194444444444442</v>
      </c>
      <c r="AQ581" s="23" t="str" cm="1">
        <f t="array" ref="AQ581">IF(X581="","",IF(SUMPRODUCT((X581=$X$7:$X$2085)*(AI581=$AI$7:$AI$2085)*(AO581=$AO$7:$AO$2085)*(AP581=$AP$7:$AP$2085)*(ROW($X$7:$X$2085)&lt;&gt;ROW(X581))*((S581=0)*($S$7:$S$2085&gt;0)+(S581&gt;0)*($S$7:$S$2085=0)))&gt;0,"SALONES UNIDOS",IF(SUMPRODUCT((X581=$X$7:$X$2085)*(AI581=$AI$7:$AI$2085)*((AO581&lt;$AP$7:$AP$2085)*(AP581&gt;$AO$7:$AO$2085))*(ROW($X$7:$X$2085)&lt;&gt;ROW(X581)))&gt;0,"Cruzado","Sin cruce")))</f>
        <v>Sin cruce</v>
      </c>
      <c r="AR581" s="23" t="str" cm="1">
        <f t="array" ref="AR581">IF(AE581="","",IF(SUMPRODUCT((AE581=$AE$7:$AE$2085)*(AI581=$AI$7:$AI$2085)*(AO581=$AO$7:$AO$2085)*(AP581=$AP$7:$AP$2085)*(ROW($AE$7:$AE$2085)&lt;&gt;ROW(AE581))*((S581=0)*($S$7:$S$2085&gt;0)+(S581&gt;0)*($S$7:$S$2085=0)))&gt;0,"SALONES UNIDOS",IF(SUMPRODUCT((AE581=$AE$7:$AE$2085)*(AI581=$AI$7:$AI$2085)*((AO581&lt;$AP$7:$AP$2085)*(AP581&gt;$AO$7:$AO$2085))*(ROW($AE$7:$AE$2085)&lt;&gt;ROW(AE581)))&gt;0,"Cruzado","Sin cruce")))</f>
        <v/>
      </c>
      <c r="AS581" s="94" t="str">
        <f t="shared" si="9"/>
        <v>EN2HUAURAB</v>
      </c>
      <c r="AT581" s="94" t="str" cm="1">
        <f t="array" ref="AT581">IF(AS581="","",IF(SUMPRODUCT((AS581=$AS$7:$AS$2085)*(AI581=$AI$7:$AI$2085)*(AO581=$AO$7:$AO$2085)*(AP581=$AP$7:$AP$2085)*(ROW($AS$7:$AS$2085)&lt;&gt;ROW(AS581))*((S581=0)*($S$7:$S$2085&gt;0)+(S581&gt;0)*($S$7:$S$2085=0)))&gt;0,"SALONES UNIDOS",IF(SUMPRODUCT((AS581=$AS$7:$AS$2085)*(AI581=$AI$7:$AI$2085)*((AO581&lt;$AP$7:$AP$2085)*(AP581&gt;$AO$7:$AO$2085))*(ROW($AS$7:$AS$2085)&lt;&gt;ROW(AS581)))&gt;0,"Cruzado","Sin cruce")))</f>
        <v>Sin cruce</v>
      </c>
    </row>
    <row r="582" spans="3:46" ht="15.6" hidden="1" customHeight="1">
      <c r="C582" s="496" t="s">
        <v>572</v>
      </c>
      <c r="D582" s="479" t="s">
        <v>573</v>
      </c>
      <c r="E582" s="479">
        <v>20261</v>
      </c>
      <c r="F582" s="503" t="s">
        <v>44</v>
      </c>
      <c r="G582" s="497" t="s">
        <v>80</v>
      </c>
      <c r="H582" s="503" t="s">
        <v>63</v>
      </c>
      <c r="I582" s="503">
        <v>2</v>
      </c>
      <c r="J582" s="503" t="s">
        <v>51</v>
      </c>
      <c r="K582" s="503" t="s">
        <v>51</v>
      </c>
      <c r="L582" s="499" t="s">
        <v>612</v>
      </c>
      <c r="M582" s="535" t="s">
        <v>613</v>
      </c>
      <c r="N582" s="15" t="s">
        <v>577</v>
      </c>
      <c r="O582" s="15" t="s">
        <v>578</v>
      </c>
      <c r="P582" s="503" t="s">
        <v>579</v>
      </c>
      <c r="Q582" s="15">
        <v>3</v>
      </c>
      <c r="R582" s="15">
        <v>0</v>
      </c>
      <c r="S582" s="479">
        <v>3</v>
      </c>
      <c r="T582" s="15">
        <v>4</v>
      </c>
      <c r="U582" s="471"/>
      <c r="V582" s="550">
        <v>32</v>
      </c>
      <c r="W582" s="497">
        <v>15738929</v>
      </c>
      <c r="X582" s="566" t="s">
        <v>223</v>
      </c>
      <c r="Y582" s="15" t="s">
        <v>579</v>
      </c>
      <c r="Z582" s="15"/>
      <c r="AA582" s="15"/>
      <c r="AB582" s="15"/>
      <c r="AC582" s="497" t="s">
        <v>956</v>
      </c>
      <c r="AD582" s="15"/>
      <c r="AE582" s="479"/>
      <c r="AF582" s="497"/>
      <c r="AG582" s="497"/>
      <c r="AH582" s="15" t="s">
        <v>582</v>
      </c>
      <c r="AI582" s="15">
        <v>5</v>
      </c>
      <c r="AJ582" s="15">
        <v>8</v>
      </c>
      <c r="AK582" s="15">
        <v>30</v>
      </c>
      <c r="AL582" s="15">
        <v>11</v>
      </c>
      <c r="AM582" s="15">
        <v>0</v>
      </c>
      <c r="AN582" s="490">
        <f>IF(AJ582="",S582,ROUND(((((AL582/24)+(AM582/1440))-((AJ582/24)+(AK582/1440)))*1440/50),5))</f>
        <v>3</v>
      </c>
      <c r="AO582" s="491">
        <f>AJ582/24+AK582/1440</f>
        <v>0.35416666666666663</v>
      </c>
      <c r="AP582" s="491">
        <f>AL582/24+AM582/1440</f>
        <v>0.45833333333333331</v>
      </c>
      <c r="AQ582" s="23" t="str" cm="1">
        <f t="array" ref="AQ582">IF(X582="","",IF(SUMPRODUCT((X582=$X$7:$X$2085)*(AI582=$AI$7:$AI$2085)*(AO582=$AO$7:$AO$2085)*(AP582=$AP$7:$AP$2085)*(ROW($X$7:$X$2085)&lt;&gt;ROW(X582))*((S582=0)*($S$7:$S$2085&gt;0)+(S582&gt;0)*($S$7:$S$2085=0)))&gt;0,"SALONES UNIDOS",IF(SUMPRODUCT((X582=$X$7:$X$2085)*(AI582=$AI$7:$AI$2085)*((AO582&lt;$AP$7:$AP$2085)*(AP582&gt;$AO$7:$AO$2085))*(ROW($X$7:$X$2085)&lt;&gt;ROW(X582)))&gt;0,"Cruzado","Sin cruce")))</f>
        <v>Sin cruce</v>
      </c>
      <c r="AR582" s="23" t="str" cm="1">
        <f t="array" ref="AR582">IF(AE582="","",IF(SUMPRODUCT((AE582=$AE$7:$AE$2085)*(AI582=$AI$7:$AI$2085)*(AO582=$AO$7:$AO$2085)*(AP582=$AP$7:$AP$2085)*(ROW($AE$7:$AE$2085)&lt;&gt;ROW(AE582))*((S582=0)*($S$7:$S$2085&gt;0)+(S582&gt;0)*($S$7:$S$2085=0)))&gt;0,"SALONES UNIDOS",IF(SUMPRODUCT((AE582=$AE$7:$AE$2085)*(AI582=$AI$7:$AI$2085)*((AO582&lt;$AP$7:$AP$2085)*(AP582&gt;$AO$7:$AO$2085))*(ROW($AE$7:$AE$2085)&lt;&gt;ROW(AE582)))&gt;0,"Cruzado","Sin cruce")))</f>
        <v/>
      </c>
      <c r="AS582" s="94" t="str">
        <f t="shared" si="9"/>
        <v>EN2HUAURAB</v>
      </c>
      <c r="AT582" s="94" t="str" cm="1">
        <f t="array" ref="AT582">IF(AS582="","",IF(SUMPRODUCT((AS582=$AS$7:$AS$2085)*(AI582=$AI$7:$AI$2085)*(AO582=$AO$7:$AO$2085)*(AP582=$AP$7:$AP$2085)*(ROW($AS$7:$AS$2085)&lt;&gt;ROW(AS582))*((S582=0)*($S$7:$S$2085&gt;0)+(S582&gt;0)*($S$7:$S$2085=0)))&gt;0,"SALONES UNIDOS",IF(SUMPRODUCT((AS582=$AS$7:$AS$2085)*(AI582=$AI$7:$AI$2085)*((AO582&lt;$AP$7:$AP$2085)*(AP582&gt;$AO$7:$AO$2085))*(ROW($AS$7:$AS$2085)&lt;&gt;ROW(AS582)))&gt;0,"Cruzado","Sin cruce")))</f>
        <v>Sin cruce</v>
      </c>
    </row>
    <row r="583" spans="3:46" ht="15.6" hidden="1" customHeight="1">
      <c r="C583" s="496" t="s">
        <v>572</v>
      </c>
      <c r="D583" s="479" t="s">
        <v>573</v>
      </c>
      <c r="E583" s="479">
        <v>20261</v>
      </c>
      <c r="F583" s="503" t="s">
        <v>44</v>
      </c>
      <c r="G583" s="497" t="s">
        <v>80</v>
      </c>
      <c r="H583" s="503" t="s">
        <v>63</v>
      </c>
      <c r="I583" s="503">
        <v>2</v>
      </c>
      <c r="J583" s="503" t="s">
        <v>597</v>
      </c>
      <c r="K583" s="503" t="s">
        <v>51</v>
      </c>
      <c r="L583" s="499" t="s">
        <v>612</v>
      </c>
      <c r="M583" s="535" t="s">
        <v>613</v>
      </c>
      <c r="N583" s="15" t="s">
        <v>577</v>
      </c>
      <c r="O583" s="15" t="s">
        <v>578</v>
      </c>
      <c r="P583" s="503" t="s">
        <v>579</v>
      </c>
      <c r="Q583" s="15">
        <v>0</v>
      </c>
      <c r="R583" s="15">
        <v>2</v>
      </c>
      <c r="S583" s="479">
        <v>2</v>
      </c>
      <c r="T583" s="15">
        <v>4</v>
      </c>
      <c r="U583" s="471"/>
      <c r="V583" s="550">
        <v>16</v>
      </c>
      <c r="W583" s="497">
        <v>15738929</v>
      </c>
      <c r="X583" s="566" t="s">
        <v>223</v>
      </c>
      <c r="Y583" s="15" t="s">
        <v>579</v>
      </c>
      <c r="Z583" s="15"/>
      <c r="AA583" s="15"/>
      <c r="AB583" s="15"/>
      <c r="AC583" s="493"/>
      <c r="AD583" s="15"/>
      <c r="AE583" s="479" t="s">
        <v>614</v>
      </c>
      <c r="AF583" s="497"/>
      <c r="AG583" s="497"/>
      <c r="AH583" s="15" t="s">
        <v>100</v>
      </c>
      <c r="AI583" s="15">
        <v>5</v>
      </c>
      <c r="AJ583" s="15">
        <v>11</v>
      </c>
      <c r="AK583" s="15">
        <v>0</v>
      </c>
      <c r="AL583" s="15">
        <v>12</v>
      </c>
      <c r="AM583" s="15">
        <v>40</v>
      </c>
      <c r="AN583" s="490">
        <f>IF(AJ583="",S583,ROUND(((((AL583/24)+(AM583/1440))-((AJ583/24)+(AK583/1440)))*1440/50),5))</f>
        <v>2</v>
      </c>
      <c r="AO583" s="491">
        <f>AJ583/24+AK583/1440</f>
        <v>0.45833333333333331</v>
      </c>
      <c r="AP583" s="491">
        <f>AL583/24+AM583/1440</f>
        <v>0.52777777777777779</v>
      </c>
      <c r="AQ583" s="23" t="str" cm="1">
        <f t="array" ref="AQ583">IF(X583="","",IF(SUMPRODUCT((X583=$X$7:$X$2085)*(AI583=$AI$7:$AI$2085)*(AO583=$AO$7:$AO$2085)*(AP583=$AP$7:$AP$2085)*(ROW($X$7:$X$2085)&lt;&gt;ROW(X583))*((S583=0)*($S$7:$S$2085&gt;0)+(S583&gt;0)*($S$7:$S$2085=0)))&gt;0,"SALONES UNIDOS",IF(SUMPRODUCT((X583=$X$7:$X$2085)*(AI583=$AI$7:$AI$2085)*((AO583&lt;$AP$7:$AP$2085)*(AP583&gt;$AO$7:$AO$2085))*(ROW($X$7:$X$2085)&lt;&gt;ROW(X583)))&gt;0,"Cruzado","Sin cruce")))</f>
        <v>Sin cruce</v>
      </c>
      <c r="AR583" s="23" t="str" cm="1">
        <f t="array" ref="AR583">IF(AE583="","",IF(SUMPRODUCT((AE583=$AE$7:$AE$2085)*(AI583=$AI$7:$AI$2085)*(AO583=$AO$7:$AO$2085)*(AP583=$AP$7:$AP$2085)*(ROW($AE$7:$AE$2085)&lt;&gt;ROW(AE583))*((S583=0)*($S$7:$S$2085&gt;0)+(S583&gt;0)*($S$7:$S$2085=0)))&gt;0,"SALONES UNIDOS",IF(SUMPRODUCT((AE583=$AE$7:$AE$2085)*(AI583=$AI$7:$AI$2085)*((AO583&lt;$AP$7:$AP$2085)*(AP583&gt;$AO$7:$AO$2085))*(ROW($AE$7:$AE$2085)&lt;&gt;ROW(AE583)))&gt;0,"Cruzado","Sin cruce")))</f>
        <v>Cruzado</v>
      </c>
      <c r="AS583" s="94" t="str">
        <f t="shared" si="9"/>
        <v>EN2HUAURAB</v>
      </c>
      <c r="AT583" s="94" t="str" cm="1">
        <f t="array" ref="AT583">IF(AS583="","",IF(SUMPRODUCT((AS583=$AS$7:$AS$2085)*(AI583=$AI$7:$AI$2085)*(AO583=$AO$7:$AO$2085)*(AP583=$AP$7:$AP$2085)*(ROW($AS$7:$AS$2085)&lt;&gt;ROW(AS583))*((S583=0)*($S$7:$S$2085&gt;0)+(S583&gt;0)*($S$7:$S$2085=0)))&gt;0,"SALONES UNIDOS",IF(SUMPRODUCT((AS583=$AS$7:$AS$2085)*(AI583=$AI$7:$AI$2085)*((AO583&lt;$AP$7:$AP$2085)*(AP583&gt;$AO$7:$AO$2085))*(ROW($AS$7:$AS$2085)&lt;&gt;ROW(AS583)))&gt;0,"Cruzado","Sin cruce")))</f>
        <v>Sin cruce</v>
      </c>
    </row>
    <row r="584" spans="3:46" ht="15.6" hidden="1" customHeight="1">
      <c r="C584" s="496" t="s">
        <v>572</v>
      </c>
      <c r="D584" s="479" t="s">
        <v>573</v>
      </c>
      <c r="E584" s="479">
        <v>20261</v>
      </c>
      <c r="F584" s="503" t="s">
        <v>44</v>
      </c>
      <c r="G584" s="497" t="s">
        <v>80</v>
      </c>
      <c r="H584" s="503" t="s">
        <v>63</v>
      </c>
      <c r="I584" s="503">
        <v>2</v>
      </c>
      <c r="J584" s="503" t="s">
        <v>598</v>
      </c>
      <c r="K584" s="503" t="s">
        <v>51</v>
      </c>
      <c r="L584" s="499" t="s">
        <v>612</v>
      </c>
      <c r="M584" s="535" t="s">
        <v>613</v>
      </c>
      <c r="N584" s="15" t="s">
        <v>577</v>
      </c>
      <c r="O584" s="15" t="s">
        <v>578</v>
      </c>
      <c r="P584" s="503" t="s">
        <v>579</v>
      </c>
      <c r="Q584" s="15">
        <v>0</v>
      </c>
      <c r="R584" s="15">
        <v>2</v>
      </c>
      <c r="S584" s="479">
        <v>2</v>
      </c>
      <c r="T584" s="15">
        <v>4</v>
      </c>
      <c r="U584" s="471"/>
      <c r="V584" s="550">
        <v>16</v>
      </c>
      <c r="W584" s="497">
        <v>15738929</v>
      </c>
      <c r="X584" s="566" t="s">
        <v>223</v>
      </c>
      <c r="Y584" s="15" t="s">
        <v>579</v>
      </c>
      <c r="Z584" s="15"/>
      <c r="AA584" s="15"/>
      <c r="AB584" s="15"/>
      <c r="AC584" s="493"/>
      <c r="AD584" s="15"/>
      <c r="AE584" s="479" t="s">
        <v>614</v>
      </c>
      <c r="AF584" s="497"/>
      <c r="AG584" s="497"/>
      <c r="AH584" s="15" t="s">
        <v>100</v>
      </c>
      <c r="AI584" s="15">
        <v>5</v>
      </c>
      <c r="AJ584" s="15">
        <v>12</v>
      </c>
      <c r="AK584" s="15">
        <v>40</v>
      </c>
      <c r="AL584" s="15">
        <v>14</v>
      </c>
      <c r="AM584" s="15">
        <v>20</v>
      </c>
      <c r="AN584" s="490">
        <f>IF(AJ584="",S584,ROUND(((((AL584/24)+(AM584/1440))-((AJ584/24)+(AK584/1440)))*1440/50),5))</f>
        <v>2</v>
      </c>
      <c r="AO584" s="491">
        <f>AJ584/24+AK584/1440</f>
        <v>0.52777777777777779</v>
      </c>
      <c r="AP584" s="491">
        <f>AL584/24+AM584/1440</f>
        <v>0.59722222222222221</v>
      </c>
      <c r="AQ584" s="23" t="str" cm="1">
        <f t="array" ref="AQ584">IF(X584="","",IF(SUMPRODUCT((X584=$X$7:$X$2085)*(AI584=$AI$7:$AI$2085)*(AO584=$AO$7:$AO$2085)*(AP584=$AP$7:$AP$2085)*(ROW($X$7:$X$2085)&lt;&gt;ROW(X584))*((S584=0)*($S$7:$S$2085&gt;0)+(S584&gt;0)*($S$7:$S$2085=0)))&gt;0,"SALONES UNIDOS",IF(SUMPRODUCT((X584=$X$7:$X$2085)*(AI584=$AI$7:$AI$2085)*((AO584&lt;$AP$7:$AP$2085)*(AP584&gt;$AO$7:$AO$2085))*(ROW($X$7:$X$2085)&lt;&gt;ROW(X584)))&gt;0,"Cruzado","Sin cruce")))</f>
        <v>Sin cruce</v>
      </c>
      <c r="AR584" s="23" t="str" cm="1">
        <f t="array" ref="AR584">IF(AE584="","",IF(SUMPRODUCT((AE584=$AE$7:$AE$2085)*(AI584=$AI$7:$AI$2085)*(AO584=$AO$7:$AO$2085)*(AP584=$AP$7:$AP$2085)*(ROW($AE$7:$AE$2085)&lt;&gt;ROW(AE584))*((S584=0)*($S$7:$S$2085&gt;0)+(S584&gt;0)*($S$7:$S$2085=0)))&gt;0,"SALONES UNIDOS",IF(SUMPRODUCT((AE584=$AE$7:$AE$2085)*(AI584=$AI$7:$AI$2085)*((AO584&lt;$AP$7:$AP$2085)*(AP584&gt;$AO$7:$AO$2085))*(ROW($AE$7:$AE$2085)&lt;&gt;ROW(AE584)))&gt;0,"Cruzado","Sin cruce")))</f>
        <v>Sin cruce</v>
      </c>
      <c r="AS584" s="94" t="str">
        <f t="shared" si="9"/>
        <v>EN2HUAURAB</v>
      </c>
      <c r="AT584" s="94" t="str" cm="1">
        <f t="array" ref="AT584">IF(AS584="","",IF(SUMPRODUCT((AS584=$AS$7:$AS$2085)*(AI584=$AI$7:$AI$2085)*(AO584=$AO$7:$AO$2085)*(AP584=$AP$7:$AP$2085)*(ROW($AS$7:$AS$2085)&lt;&gt;ROW(AS584))*((S584=0)*($S$7:$S$2085&gt;0)+(S584&gt;0)*($S$7:$S$2085=0)))&gt;0,"SALONES UNIDOS",IF(SUMPRODUCT((AS584=$AS$7:$AS$2085)*(AI584=$AI$7:$AI$2085)*((AO584&lt;$AP$7:$AP$2085)*(AP584&gt;$AO$7:$AO$2085))*(ROW($AS$7:$AS$2085)&lt;&gt;ROW(AS584)))&gt;0,"Cruzado","Sin cruce")))</f>
        <v>Sin cruce</v>
      </c>
    </row>
    <row r="585" spans="3:46" ht="15.6" hidden="1" customHeight="1">
      <c r="C585" s="496" t="s">
        <v>572</v>
      </c>
      <c r="D585" s="479" t="s">
        <v>573</v>
      </c>
      <c r="E585" s="479">
        <v>20261</v>
      </c>
      <c r="F585" s="503" t="s">
        <v>44</v>
      </c>
      <c r="G585" s="497" t="s">
        <v>80</v>
      </c>
      <c r="H585" s="503" t="s">
        <v>63</v>
      </c>
      <c r="I585" s="503">
        <v>2</v>
      </c>
      <c r="J585" s="503" t="s">
        <v>51</v>
      </c>
      <c r="K585" s="503" t="s">
        <v>51</v>
      </c>
      <c r="L585" s="499" t="s">
        <v>615</v>
      </c>
      <c r="M585" s="535" t="s">
        <v>616</v>
      </c>
      <c r="N585" s="15" t="s">
        <v>586</v>
      </c>
      <c r="O585" s="15" t="s">
        <v>578</v>
      </c>
      <c r="P585" s="503" t="s">
        <v>579</v>
      </c>
      <c r="Q585" s="15">
        <v>2</v>
      </c>
      <c r="R585" s="15">
        <v>0</v>
      </c>
      <c r="S585" s="479">
        <v>2</v>
      </c>
      <c r="T585" s="15">
        <v>3</v>
      </c>
      <c r="U585" s="471"/>
      <c r="V585" s="550">
        <v>32</v>
      </c>
      <c r="W585" s="497">
        <v>40475054</v>
      </c>
      <c r="X585" s="566" t="s">
        <v>392</v>
      </c>
      <c r="Y585" s="15" t="s">
        <v>579</v>
      </c>
      <c r="Z585" s="15"/>
      <c r="AA585" s="15"/>
      <c r="AB585" s="15"/>
      <c r="AC585" s="497" t="s">
        <v>955</v>
      </c>
      <c r="AD585" s="15"/>
      <c r="AE585" s="479"/>
      <c r="AF585" s="497"/>
      <c r="AG585" s="497"/>
      <c r="AH585" s="15" t="s">
        <v>582</v>
      </c>
      <c r="AI585" s="15">
        <v>1</v>
      </c>
      <c r="AJ585" s="15">
        <v>7</v>
      </c>
      <c r="AK585" s="15">
        <v>40</v>
      </c>
      <c r="AL585" s="15">
        <v>9</v>
      </c>
      <c r="AM585" s="15">
        <v>20</v>
      </c>
      <c r="AN585" s="490">
        <f>IF(AJ585="",S585,ROUND(((((AL585/24)+(AM585/1440))-((AJ585/24)+(AK585/1440)))*1440/50),5))</f>
        <v>2</v>
      </c>
      <c r="AO585" s="491">
        <f>AJ585/24+AK585/1440</f>
        <v>0.31944444444444448</v>
      </c>
      <c r="AP585" s="491">
        <f>AL585/24+AM585/1440</f>
        <v>0.3888888888888889</v>
      </c>
      <c r="AQ585" s="23" t="str" cm="1">
        <f t="array" ref="AQ585">IF(X585="","",IF(SUMPRODUCT((X585=$X$7:$X$2085)*(AI585=$AI$7:$AI$2085)*(AO585=$AO$7:$AO$2085)*(AP585=$AP$7:$AP$2085)*(ROW($X$7:$X$2085)&lt;&gt;ROW(X585))*((S585=0)*($S$7:$S$2085&gt;0)+(S585&gt;0)*($S$7:$S$2085=0)))&gt;0,"SALONES UNIDOS",IF(SUMPRODUCT((X585=$X$7:$X$2085)*(AI585=$AI$7:$AI$2085)*((AO585&lt;$AP$7:$AP$2085)*(AP585&gt;$AO$7:$AO$2085))*(ROW($X$7:$X$2085)&lt;&gt;ROW(X585)))&gt;0,"Cruzado","Sin cruce")))</f>
        <v>Sin cruce</v>
      </c>
      <c r="AR585" s="23" t="str" cm="1">
        <f t="array" ref="AR585">IF(AE585="","",IF(SUMPRODUCT((AE585=$AE$7:$AE$2085)*(AI585=$AI$7:$AI$2085)*(AO585=$AO$7:$AO$2085)*(AP585=$AP$7:$AP$2085)*(ROW($AE$7:$AE$2085)&lt;&gt;ROW(AE585))*((S585=0)*($S$7:$S$2085&gt;0)+(S585&gt;0)*($S$7:$S$2085=0)))&gt;0,"SALONES UNIDOS",IF(SUMPRODUCT((AE585=$AE$7:$AE$2085)*(AI585=$AI$7:$AI$2085)*((AO585&lt;$AP$7:$AP$2085)*(AP585&gt;$AO$7:$AO$2085))*(ROW($AE$7:$AE$2085)&lt;&gt;ROW(AE585)))&gt;0,"Cruzado","Sin cruce")))</f>
        <v/>
      </c>
      <c r="AS585" s="94" t="str">
        <f t="shared" ref="AS585:AS648" si="10">TRIM(CONCATENATE(H585,I585,F585,K585))</f>
        <v>EN2HUAURAB</v>
      </c>
      <c r="AT585" s="94" t="str" cm="1">
        <f t="array" ref="AT585">IF(AS585="","",IF(SUMPRODUCT((AS585=$AS$7:$AS$2085)*(AI585=$AI$7:$AI$2085)*(AO585=$AO$7:$AO$2085)*(AP585=$AP$7:$AP$2085)*(ROW($AS$7:$AS$2085)&lt;&gt;ROW(AS585))*((S585=0)*($S$7:$S$2085&gt;0)+(S585&gt;0)*($S$7:$S$2085=0)))&gt;0,"SALONES UNIDOS",IF(SUMPRODUCT((AS585=$AS$7:$AS$2085)*(AI585=$AI$7:$AI$2085)*((AO585&lt;$AP$7:$AP$2085)*(AP585&gt;$AO$7:$AO$2085))*(ROW($AS$7:$AS$2085)&lt;&gt;ROW(AS585)))&gt;0,"Cruzado","Sin cruce")))</f>
        <v>Sin cruce</v>
      </c>
    </row>
    <row r="586" spans="3:46" ht="15.6" hidden="1" customHeight="1">
      <c r="C586" s="496" t="s">
        <v>572</v>
      </c>
      <c r="D586" s="479" t="s">
        <v>573</v>
      </c>
      <c r="E586" s="479">
        <v>20261</v>
      </c>
      <c r="F586" s="503" t="s">
        <v>44</v>
      </c>
      <c r="G586" s="497" t="s">
        <v>80</v>
      </c>
      <c r="H586" s="503" t="s">
        <v>63</v>
      </c>
      <c r="I586" s="503">
        <v>2</v>
      </c>
      <c r="J586" s="503" t="s">
        <v>51</v>
      </c>
      <c r="K586" s="503" t="s">
        <v>51</v>
      </c>
      <c r="L586" s="499" t="s">
        <v>615</v>
      </c>
      <c r="M586" s="535" t="s">
        <v>616</v>
      </c>
      <c r="N586" s="15" t="s">
        <v>586</v>
      </c>
      <c r="O586" s="15" t="s">
        <v>578</v>
      </c>
      <c r="P586" s="503" t="s">
        <v>579</v>
      </c>
      <c r="Q586" s="15">
        <v>0</v>
      </c>
      <c r="R586" s="15">
        <v>2</v>
      </c>
      <c r="S586" s="479">
        <v>2</v>
      </c>
      <c r="T586" s="15">
        <v>3</v>
      </c>
      <c r="U586" s="471"/>
      <c r="V586" s="550">
        <v>32</v>
      </c>
      <c r="W586" s="497">
        <v>40475054</v>
      </c>
      <c r="X586" s="566" t="s">
        <v>392</v>
      </c>
      <c r="Y586" s="15" t="s">
        <v>579</v>
      </c>
      <c r="Z586" s="15"/>
      <c r="AA586" s="15"/>
      <c r="AB586" s="15"/>
      <c r="AC586" s="497" t="s">
        <v>955</v>
      </c>
      <c r="AD586" s="15"/>
      <c r="AE586" s="479"/>
      <c r="AF586" s="497"/>
      <c r="AG586" s="497"/>
      <c r="AH586" s="15" t="s">
        <v>100</v>
      </c>
      <c r="AI586" s="15">
        <v>1</v>
      </c>
      <c r="AJ586" s="15">
        <v>9</v>
      </c>
      <c r="AK586" s="15">
        <v>20</v>
      </c>
      <c r="AL586" s="15">
        <v>11</v>
      </c>
      <c r="AM586" s="15">
        <v>0</v>
      </c>
      <c r="AN586" s="490">
        <f>IF(AJ586="",S586,ROUND(((((AL586/24)+(AM586/1440))-((AJ586/24)+(AK586/1440)))*1440/50),5))</f>
        <v>2</v>
      </c>
      <c r="AO586" s="491">
        <f>AJ586/24+AK586/1440</f>
        <v>0.3888888888888889</v>
      </c>
      <c r="AP586" s="491">
        <f>AL586/24+AM586/1440</f>
        <v>0.45833333333333331</v>
      </c>
      <c r="AQ586" s="23" t="str" cm="1">
        <f t="array" ref="AQ586">IF(X586="","",IF(SUMPRODUCT((X586=$X$7:$X$2085)*(AI586=$AI$7:$AI$2085)*(AO586=$AO$7:$AO$2085)*(AP586=$AP$7:$AP$2085)*(ROW($X$7:$X$2085)&lt;&gt;ROW(X586))*((S586=0)*($S$7:$S$2085&gt;0)+(S586&gt;0)*($S$7:$S$2085=0)))&gt;0,"SALONES UNIDOS",IF(SUMPRODUCT((X586=$X$7:$X$2085)*(AI586=$AI$7:$AI$2085)*((AO586&lt;$AP$7:$AP$2085)*(AP586&gt;$AO$7:$AO$2085))*(ROW($X$7:$X$2085)&lt;&gt;ROW(X586)))&gt;0,"Cruzado","Sin cruce")))</f>
        <v>Sin cruce</v>
      </c>
      <c r="AR586" s="23" t="str" cm="1">
        <f t="array" ref="AR586">IF(AE586="","",IF(SUMPRODUCT((AE586=$AE$7:$AE$2085)*(AI586=$AI$7:$AI$2085)*(AO586=$AO$7:$AO$2085)*(AP586=$AP$7:$AP$2085)*(ROW($AE$7:$AE$2085)&lt;&gt;ROW(AE586))*((S586=0)*($S$7:$S$2085&gt;0)+(S586&gt;0)*($S$7:$S$2085=0)))&gt;0,"SALONES UNIDOS",IF(SUMPRODUCT((AE586=$AE$7:$AE$2085)*(AI586=$AI$7:$AI$2085)*((AO586&lt;$AP$7:$AP$2085)*(AP586&gt;$AO$7:$AO$2085))*(ROW($AE$7:$AE$2085)&lt;&gt;ROW(AE586)))&gt;0,"Cruzado","Sin cruce")))</f>
        <v/>
      </c>
      <c r="AS586" s="94" t="str">
        <f t="shared" si="10"/>
        <v>EN2HUAURAB</v>
      </c>
      <c r="AT586" s="94" t="str" cm="1">
        <f t="array" ref="AT586">IF(AS586="","",IF(SUMPRODUCT((AS586=$AS$7:$AS$2085)*(AI586=$AI$7:$AI$2085)*(AO586=$AO$7:$AO$2085)*(AP586=$AP$7:$AP$2085)*(ROW($AS$7:$AS$2085)&lt;&gt;ROW(AS586))*((S586=0)*($S$7:$S$2085&gt;0)+(S586&gt;0)*($S$7:$S$2085=0)))&gt;0,"SALONES UNIDOS",IF(SUMPRODUCT((AS586=$AS$7:$AS$2085)*(AI586=$AI$7:$AI$2085)*((AO586&lt;$AP$7:$AP$2085)*(AP586&gt;$AO$7:$AO$2085))*(ROW($AS$7:$AS$2085)&lt;&gt;ROW(AS586)))&gt;0,"Cruzado","Sin cruce")))</f>
        <v>Sin cruce</v>
      </c>
    </row>
    <row r="587" spans="3:46" ht="15.6" hidden="1" customHeight="1">
      <c r="C587" s="496" t="s">
        <v>572</v>
      </c>
      <c r="D587" s="479" t="s">
        <v>573</v>
      </c>
      <c r="E587" s="479">
        <v>20261</v>
      </c>
      <c r="F587" s="503" t="s">
        <v>44</v>
      </c>
      <c r="G587" s="497" t="s">
        <v>80</v>
      </c>
      <c r="H587" s="503" t="s">
        <v>63</v>
      </c>
      <c r="I587" s="503">
        <v>2</v>
      </c>
      <c r="J587" s="503" t="s">
        <v>51</v>
      </c>
      <c r="K587" s="503" t="s">
        <v>51</v>
      </c>
      <c r="L587" s="499" t="s">
        <v>617</v>
      </c>
      <c r="M587" s="535" t="s">
        <v>618</v>
      </c>
      <c r="N587" s="15" t="s">
        <v>586</v>
      </c>
      <c r="O587" s="15" t="s">
        <v>578</v>
      </c>
      <c r="P587" s="503" t="s">
        <v>579</v>
      </c>
      <c r="Q587" s="15">
        <v>3</v>
      </c>
      <c r="R587" s="15">
        <v>0</v>
      </c>
      <c r="S587" s="479">
        <v>3</v>
      </c>
      <c r="T587" s="15">
        <v>4</v>
      </c>
      <c r="U587" s="471"/>
      <c r="V587" s="550">
        <v>34</v>
      </c>
      <c r="W587" s="497">
        <v>43529608</v>
      </c>
      <c r="X587" s="566" t="s">
        <v>387</v>
      </c>
      <c r="Y587" s="15" t="s">
        <v>579</v>
      </c>
      <c r="Z587" s="15"/>
      <c r="AA587" s="15"/>
      <c r="AB587" s="15"/>
      <c r="AC587" s="497" t="s">
        <v>956</v>
      </c>
      <c r="AD587" s="15"/>
      <c r="AE587" s="479"/>
      <c r="AF587" s="497"/>
      <c r="AG587" s="497"/>
      <c r="AH587" s="15" t="s">
        <v>582</v>
      </c>
      <c r="AI587" s="15">
        <v>3</v>
      </c>
      <c r="AJ587" s="15">
        <v>7</v>
      </c>
      <c r="AK587" s="15">
        <v>40</v>
      </c>
      <c r="AL587" s="15">
        <v>10</v>
      </c>
      <c r="AM587" s="15">
        <v>10</v>
      </c>
      <c r="AN587" s="490">
        <f>IF(AJ587="",S587,ROUND(((((AL587/24)+(AM587/1440))-((AJ587/24)+(AK587/1440)))*1440/50),5))</f>
        <v>3</v>
      </c>
      <c r="AO587" s="491">
        <f>AJ587/24+AK587/1440</f>
        <v>0.31944444444444448</v>
      </c>
      <c r="AP587" s="491">
        <f>AL587/24+AM587/1440</f>
        <v>0.4236111111111111</v>
      </c>
      <c r="AQ587" s="23" t="str" cm="1">
        <f t="array" ref="AQ587">IF(X587="","",IF(SUMPRODUCT((X587=$X$7:$X$2085)*(AI587=$AI$7:$AI$2085)*(AO587=$AO$7:$AO$2085)*(AP587=$AP$7:$AP$2085)*(ROW($X$7:$X$2085)&lt;&gt;ROW(X587))*((S587=0)*($S$7:$S$2085&gt;0)+(S587&gt;0)*($S$7:$S$2085=0)))&gt;0,"SALONES UNIDOS",IF(SUMPRODUCT((X587=$X$7:$X$2085)*(AI587=$AI$7:$AI$2085)*((AO587&lt;$AP$7:$AP$2085)*(AP587&gt;$AO$7:$AO$2085))*(ROW($X$7:$X$2085)&lt;&gt;ROW(X587)))&gt;0,"Cruzado","Sin cruce")))</f>
        <v>Sin cruce</v>
      </c>
      <c r="AR587" s="23" t="str" cm="1">
        <f t="array" ref="AR587">IF(AE587="","",IF(SUMPRODUCT((AE587=$AE$7:$AE$2085)*(AI587=$AI$7:$AI$2085)*(AO587=$AO$7:$AO$2085)*(AP587=$AP$7:$AP$2085)*(ROW($AE$7:$AE$2085)&lt;&gt;ROW(AE587))*((S587=0)*($S$7:$S$2085&gt;0)+(S587&gt;0)*($S$7:$S$2085=0)))&gt;0,"SALONES UNIDOS",IF(SUMPRODUCT((AE587=$AE$7:$AE$2085)*(AI587=$AI$7:$AI$2085)*((AO587&lt;$AP$7:$AP$2085)*(AP587&gt;$AO$7:$AO$2085))*(ROW($AE$7:$AE$2085)&lt;&gt;ROW(AE587)))&gt;0,"Cruzado","Sin cruce")))</f>
        <v/>
      </c>
      <c r="AS587" s="94" t="str">
        <f t="shared" si="10"/>
        <v>EN2HUAURAB</v>
      </c>
      <c r="AT587" s="94" t="str" cm="1">
        <f t="array" ref="AT587">IF(AS587="","",IF(SUMPRODUCT((AS587=$AS$7:$AS$2085)*(AI587=$AI$7:$AI$2085)*(AO587=$AO$7:$AO$2085)*(AP587=$AP$7:$AP$2085)*(ROW($AS$7:$AS$2085)&lt;&gt;ROW(AS587))*((S587=0)*($S$7:$S$2085&gt;0)+(S587&gt;0)*($S$7:$S$2085=0)))&gt;0,"SALONES UNIDOS",IF(SUMPRODUCT((AS587=$AS$7:$AS$2085)*(AI587=$AI$7:$AI$2085)*((AO587&lt;$AP$7:$AP$2085)*(AP587&gt;$AO$7:$AO$2085))*(ROW($AS$7:$AS$2085)&lt;&gt;ROW(AS587)))&gt;0,"Cruzado","Sin cruce")))</f>
        <v>Sin cruce</v>
      </c>
    </row>
    <row r="588" spans="3:46" ht="15.6" hidden="1" customHeight="1">
      <c r="C588" s="496" t="s">
        <v>572</v>
      </c>
      <c r="D588" s="479" t="s">
        <v>573</v>
      </c>
      <c r="E588" s="479">
        <v>20261</v>
      </c>
      <c r="F588" s="503" t="s">
        <v>44</v>
      </c>
      <c r="G588" s="497" t="s">
        <v>80</v>
      </c>
      <c r="H588" s="503" t="s">
        <v>63</v>
      </c>
      <c r="I588" s="503">
        <v>2</v>
      </c>
      <c r="J588" s="503" t="s">
        <v>51</v>
      </c>
      <c r="K588" s="503" t="s">
        <v>51</v>
      </c>
      <c r="L588" s="499" t="s">
        <v>617</v>
      </c>
      <c r="M588" s="535" t="s">
        <v>618</v>
      </c>
      <c r="N588" s="15" t="s">
        <v>586</v>
      </c>
      <c r="O588" s="15" t="s">
        <v>578</v>
      </c>
      <c r="P588" s="503" t="s">
        <v>579</v>
      </c>
      <c r="Q588" s="15">
        <v>0</v>
      </c>
      <c r="R588" s="15">
        <v>2</v>
      </c>
      <c r="S588" s="479">
        <v>2</v>
      </c>
      <c r="T588" s="15">
        <v>4</v>
      </c>
      <c r="U588" s="471"/>
      <c r="V588" s="550">
        <v>34</v>
      </c>
      <c r="W588" s="497">
        <v>43529608</v>
      </c>
      <c r="X588" s="566" t="s">
        <v>387</v>
      </c>
      <c r="Y588" s="15" t="s">
        <v>579</v>
      </c>
      <c r="Z588" s="15"/>
      <c r="AA588" s="15"/>
      <c r="AB588" s="15"/>
      <c r="AC588" s="497" t="s">
        <v>955</v>
      </c>
      <c r="AD588" s="15"/>
      <c r="AE588" s="479"/>
      <c r="AF588" s="497"/>
      <c r="AG588" s="497"/>
      <c r="AH588" s="15" t="s">
        <v>100</v>
      </c>
      <c r="AI588" s="15">
        <v>3</v>
      </c>
      <c r="AJ588" s="15">
        <v>10</v>
      </c>
      <c r="AK588" s="15">
        <v>10</v>
      </c>
      <c r="AL588" s="15">
        <v>11</v>
      </c>
      <c r="AM588" s="15">
        <v>50</v>
      </c>
      <c r="AN588" s="490">
        <f>IF(AJ588="",S588,ROUND(((((AL588/24)+(AM588/1440))-((AJ588/24)+(AK588/1440)))*1440/50),5))</f>
        <v>2</v>
      </c>
      <c r="AO588" s="491">
        <f>AJ588/24+AK588/1440</f>
        <v>0.4236111111111111</v>
      </c>
      <c r="AP588" s="491">
        <f>AL588/24+AM588/1440</f>
        <v>0.49305555555555552</v>
      </c>
      <c r="AQ588" s="23" t="str" cm="1">
        <f t="array" ref="AQ588">IF(X588="","",IF(SUMPRODUCT((X588=$X$7:$X$2085)*(AI588=$AI$7:$AI$2085)*(AO588=$AO$7:$AO$2085)*(AP588=$AP$7:$AP$2085)*(ROW($X$7:$X$2085)&lt;&gt;ROW(X588))*((S588=0)*($S$7:$S$2085&gt;0)+(S588&gt;0)*($S$7:$S$2085=0)))&gt;0,"SALONES UNIDOS",IF(SUMPRODUCT((X588=$X$7:$X$2085)*(AI588=$AI$7:$AI$2085)*((AO588&lt;$AP$7:$AP$2085)*(AP588&gt;$AO$7:$AO$2085))*(ROW($X$7:$X$2085)&lt;&gt;ROW(X588)))&gt;0,"Cruzado","Sin cruce")))</f>
        <v>Sin cruce</v>
      </c>
      <c r="AR588" s="23" t="str" cm="1">
        <f t="array" ref="AR588">IF(AE588="","",IF(SUMPRODUCT((AE588=$AE$7:$AE$2085)*(AI588=$AI$7:$AI$2085)*(AO588=$AO$7:$AO$2085)*(AP588=$AP$7:$AP$2085)*(ROW($AE$7:$AE$2085)&lt;&gt;ROW(AE588))*((S588=0)*($S$7:$S$2085&gt;0)+(S588&gt;0)*($S$7:$S$2085=0)))&gt;0,"SALONES UNIDOS",IF(SUMPRODUCT((AE588=$AE$7:$AE$2085)*(AI588=$AI$7:$AI$2085)*((AO588&lt;$AP$7:$AP$2085)*(AP588&gt;$AO$7:$AO$2085))*(ROW($AE$7:$AE$2085)&lt;&gt;ROW(AE588)))&gt;0,"Cruzado","Sin cruce")))</f>
        <v/>
      </c>
      <c r="AS588" s="94" t="str">
        <f t="shared" si="10"/>
        <v>EN2HUAURAB</v>
      </c>
      <c r="AT588" s="94" t="str" cm="1">
        <f t="array" ref="AT588">IF(AS588="","",IF(SUMPRODUCT((AS588=$AS$7:$AS$2085)*(AI588=$AI$7:$AI$2085)*(AO588=$AO$7:$AO$2085)*(AP588=$AP$7:$AP$2085)*(ROW($AS$7:$AS$2085)&lt;&gt;ROW(AS588))*((S588=0)*($S$7:$S$2085&gt;0)+(S588&gt;0)*($S$7:$S$2085=0)))&gt;0,"SALONES UNIDOS",IF(SUMPRODUCT((AS588=$AS$7:$AS$2085)*(AI588=$AI$7:$AI$2085)*((AO588&lt;$AP$7:$AP$2085)*(AP588&gt;$AO$7:$AO$2085))*(ROW($AS$7:$AS$2085)&lt;&gt;ROW(AS588)))&gt;0,"Cruzado","Sin cruce")))</f>
        <v>Sin cruce</v>
      </c>
    </row>
    <row r="589" spans="3:46" ht="15.6" hidden="1" customHeight="1">
      <c r="C589" s="496" t="s">
        <v>572</v>
      </c>
      <c r="D589" s="479" t="s">
        <v>573</v>
      </c>
      <c r="E589" s="479">
        <v>20261</v>
      </c>
      <c r="F589" s="503" t="s">
        <v>44</v>
      </c>
      <c r="G589" s="497" t="s">
        <v>80</v>
      </c>
      <c r="H589" s="503" t="s">
        <v>63</v>
      </c>
      <c r="I589" s="503">
        <v>2</v>
      </c>
      <c r="J589" s="503" t="s">
        <v>51</v>
      </c>
      <c r="K589" s="503" t="s">
        <v>51</v>
      </c>
      <c r="L589" s="499" t="s">
        <v>620</v>
      </c>
      <c r="M589" s="535" t="s">
        <v>621</v>
      </c>
      <c r="N589" s="15" t="s">
        <v>586</v>
      </c>
      <c r="O589" s="15" t="s">
        <v>578</v>
      </c>
      <c r="P589" s="503" t="s">
        <v>579</v>
      </c>
      <c r="Q589" s="15">
        <v>3</v>
      </c>
      <c r="R589" s="15">
        <v>0</v>
      </c>
      <c r="S589" s="479">
        <v>3</v>
      </c>
      <c r="T589" s="15">
        <v>4</v>
      </c>
      <c r="U589" s="471"/>
      <c r="V589" s="550">
        <v>34</v>
      </c>
      <c r="W589" s="497">
        <v>15615916</v>
      </c>
      <c r="X589" s="566" t="s">
        <v>386</v>
      </c>
      <c r="Y589" s="15" t="s">
        <v>579</v>
      </c>
      <c r="Z589" s="15"/>
      <c r="AA589" s="15"/>
      <c r="AB589" s="15"/>
      <c r="AC589" s="497" t="s">
        <v>955</v>
      </c>
      <c r="AD589" s="15"/>
      <c r="AE589" s="479"/>
      <c r="AF589" s="497"/>
      <c r="AG589" s="497"/>
      <c r="AH589" s="15" t="s">
        <v>582</v>
      </c>
      <c r="AI589" s="15">
        <v>4</v>
      </c>
      <c r="AJ589" s="15">
        <v>7</v>
      </c>
      <c r="AK589" s="15">
        <v>40</v>
      </c>
      <c r="AL589" s="15">
        <v>10</v>
      </c>
      <c r="AM589" s="15">
        <v>10</v>
      </c>
      <c r="AN589" s="490">
        <f>IF(AJ589="",S589,ROUND(((((AL589/24)+(AM589/1440))-((AJ589/24)+(AK589/1440)))*1440/50),5))</f>
        <v>3</v>
      </c>
      <c r="AO589" s="491">
        <f>AJ589/24+AK589/1440</f>
        <v>0.31944444444444448</v>
      </c>
      <c r="AP589" s="491">
        <f>AL589/24+AM589/1440</f>
        <v>0.4236111111111111</v>
      </c>
      <c r="AQ589" s="23" t="str" cm="1">
        <f t="array" ref="AQ589">IF(X589="","",IF(SUMPRODUCT((X589=$X$7:$X$2085)*(AI589=$AI$7:$AI$2085)*(AO589=$AO$7:$AO$2085)*(AP589=$AP$7:$AP$2085)*(ROW($X$7:$X$2085)&lt;&gt;ROW(X589))*((S589=0)*($S$7:$S$2085&gt;0)+(S589&gt;0)*($S$7:$S$2085=0)))&gt;0,"SALONES UNIDOS",IF(SUMPRODUCT((X589=$X$7:$X$2085)*(AI589=$AI$7:$AI$2085)*((AO589&lt;$AP$7:$AP$2085)*(AP589&gt;$AO$7:$AO$2085))*(ROW($X$7:$X$2085)&lt;&gt;ROW(X589)))&gt;0,"Cruzado","Sin cruce")))</f>
        <v>Sin cruce</v>
      </c>
      <c r="AR589" s="23" t="str" cm="1">
        <f t="array" ref="AR589">IF(AE589="","",IF(SUMPRODUCT((AE589=$AE$7:$AE$2085)*(AI589=$AI$7:$AI$2085)*(AO589=$AO$7:$AO$2085)*(AP589=$AP$7:$AP$2085)*(ROW($AE$7:$AE$2085)&lt;&gt;ROW(AE589))*((S589=0)*($S$7:$S$2085&gt;0)+(S589&gt;0)*($S$7:$S$2085=0)))&gt;0,"SALONES UNIDOS",IF(SUMPRODUCT((AE589=$AE$7:$AE$2085)*(AI589=$AI$7:$AI$2085)*((AO589&lt;$AP$7:$AP$2085)*(AP589&gt;$AO$7:$AO$2085))*(ROW($AE$7:$AE$2085)&lt;&gt;ROW(AE589)))&gt;0,"Cruzado","Sin cruce")))</f>
        <v/>
      </c>
      <c r="AS589" s="94" t="str">
        <f t="shared" si="10"/>
        <v>EN2HUAURAB</v>
      </c>
      <c r="AT589" s="94" t="str" cm="1">
        <f t="array" ref="AT589">IF(AS589="","",IF(SUMPRODUCT((AS589=$AS$7:$AS$2085)*(AI589=$AI$7:$AI$2085)*(AO589=$AO$7:$AO$2085)*(AP589=$AP$7:$AP$2085)*(ROW($AS$7:$AS$2085)&lt;&gt;ROW(AS589))*((S589=0)*($S$7:$S$2085&gt;0)+(S589&gt;0)*($S$7:$S$2085=0)))&gt;0,"SALONES UNIDOS",IF(SUMPRODUCT((AS589=$AS$7:$AS$2085)*(AI589=$AI$7:$AI$2085)*((AO589&lt;$AP$7:$AP$2085)*(AP589&gt;$AO$7:$AO$2085))*(ROW($AS$7:$AS$2085)&lt;&gt;ROW(AS589)))&gt;0,"Cruzado","Sin cruce")))</f>
        <v>Sin cruce</v>
      </c>
    </row>
    <row r="590" spans="3:46" ht="15.6" hidden="1" customHeight="1">
      <c r="C590" s="496" t="s">
        <v>572</v>
      </c>
      <c r="D590" s="479" t="s">
        <v>573</v>
      </c>
      <c r="E590" s="479">
        <v>20261</v>
      </c>
      <c r="F590" s="503" t="s">
        <v>44</v>
      </c>
      <c r="G590" s="497" t="s">
        <v>80</v>
      </c>
      <c r="H590" s="503" t="s">
        <v>63</v>
      </c>
      <c r="I590" s="503">
        <v>2</v>
      </c>
      <c r="J590" s="503" t="s">
        <v>51</v>
      </c>
      <c r="K590" s="503" t="s">
        <v>51</v>
      </c>
      <c r="L590" s="499" t="s">
        <v>620</v>
      </c>
      <c r="M590" s="535" t="s">
        <v>621</v>
      </c>
      <c r="N590" s="15" t="s">
        <v>586</v>
      </c>
      <c r="O590" s="15" t="s">
        <v>578</v>
      </c>
      <c r="P590" s="503" t="s">
        <v>579</v>
      </c>
      <c r="Q590" s="15">
        <v>0</v>
      </c>
      <c r="R590" s="15">
        <v>2</v>
      </c>
      <c r="S590" s="479">
        <v>2</v>
      </c>
      <c r="T590" s="15">
        <v>4</v>
      </c>
      <c r="U590" s="471"/>
      <c r="V590" s="550">
        <v>34</v>
      </c>
      <c r="W590" s="497">
        <v>15615916</v>
      </c>
      <c r="X590" s="566" t="s">
        <v>386</v>
      </c>
      <c r="Y590" s="15" t="s">
        <v>579</v>
      </c>
      <c r="Z590" s="15"/>
      <c r="AA590" s="15"/>
      <c r="AB590" s="15"/>
      <c r="AC590" s="497" t="s">
        <v>957</v>
      </c>
      <c r="AD590" s="15"/>
      <c r="AE590" s="479"/>
      <c r="AF590" s="497"/>
      <c r="AG590" s="497"/>
      <c r="AH590" s="15" t="s">
        <v>100</v>
      </c>
      <c r="AI590" s="15">
        <v>4</v>
      </c>
      <c r="AJ590" s="15">
        <v>10</v>
      </c>
      <c r="AK590" s="15">
        <v>10</v>
      </c>
      <c r="AL590" s="15">
        <v>11</v>
      </c>
      <c r="AM590" s="15">
        <v>50</v>
      </c>
      <c r="AN590" s="490">
        <f>IF(AJ590="",S590,ROUND(((((AL590/24)+(AM590/1440))-((AJ590/24)+(AK590/1440)))*1440/50),5))</f>
        <v>2</v>
      </c>
      <c r="AO590" s="491">
        <f>AJ590/24+AK590/1440</f>
        <v>0.4236111111111111</v>
      </c>
      <c r="AP590" s="491">
        <f>AL590/24+AM590/1440</f>
        <v>0.49305555555555552</v>
      </c>
      <c r="AQ590" s="23" t="str" cm="1">
        <f t="array" ref="AQ590">IF(X590="","",IF(SUMPRODUCT((X590=$X$7:$X$2085)*(AI590=$AI$7:$AI$2085)*(AO590=$AO$7:$AO$2085)*(AP590=$AP$7:$AP$2085)*(ROW($X$7:$X$2085)&lt;&gt;ROW(X590))*((S590=0)*($S$7:$S$2085&gt;0)+(S590&gt;0)*($S$7:$S$2085=0)))&gt;0,"SALONES UNIDOS",IF(SUMPRODUCT((X590=$X$7:$X$2085)*(AI590=$AI$7:$AI$2085)*((AO590&lt;$AP$7:$AP$2085)*(AP590&gt;$AO$7:$AO$2085))*(ROW($X$7:$X$2085)&lt;&gt;ROW(X590)))&gt;0,"Cruzado","Sin cruce")))</f>
        <v>Sin cruce</v>
      </c>
      <c r="AR590" s="23" t="str" cm="1">
        <f t="array" ref="AR590">IF(AE590="","",IF(SUMPRODUCT((AE590=$AE$7:$AE$2085)*(AI590=$AI$7:$AI$2085)*(AO590=$AO$7:$AO$2085)*(AP590=$AP$7:$AP$2085)*(ROW($AE$7:$AE$2085)&lt;&gt;ROW(AE590))*((S590=0)*($S$7:$S$2085&gt;0)+(S590&gt;0)*($S$7:$S$2085=0)))&gt;0,"SALONES UNIDOS",IF(SUMPRODUCT((AE590=$AE$7:$AE$2085)*(AI590=$AI$7:$AI$2085)*((AO590&lt;$AP$7:$AP$2085)*(AP590&gt;$AO$7:$AO$2085))*(ROW($AE$7:$AE$2085)&lt;&gt;ROW(AE590)))&gt;0,"Cruzado","Sin cruce")))</f>
        <v/>
      </c>
      <c r="AS590" s="94" t="str">
        <f t="shared" si="10"/>
        <v>EN2HUAURAB</v>
      </c>
      <c r="AT590" s="94" t="str" cm="1">
        <f t="array" ref="AT590">IF(AS590="","",IF(SUMPRODUCT((AS590=$AS$7:$AS$2085)*(AI590=$AI$7:$AI$2085)*(AO590=$AO$7:$AO$2085)*(AP590=$AP$7:$AP$2085)*(ROW($AS$7:$AS$2085)&lt;&gt;ROW(AS590))*((S590=0)*($S$7:$S$2085&gt;0)+(S590&gt;0)*($S$7:$S$2085=0)))&gt;0,"SALONES UNIDOS",IF(SUMPRODUCT((AS590=$AS$7:$AS$2085)*(AI590=$AI$7:$AI$2085)*((AO590&lt;$AP$7:$AP$2085)*(AP590&gt;$AO$7:$AO$2085))*(ROW($AS$7:$AS$2085)&lt;&gt;ROW(AS590)))&gt;0,"Cruzado","Sin cruce")))</f>
        <v>Sin cruce</v>
      </c>
    </row>
    <row r="591" spans="3:46" ht="15.6" hidden="1" customHeight="1">
      <c r="C591" s="496" t="s">
        <v>572</v>
      </c>
      <c r="D591" s="479" t="s">
        <v>573</v>
      </c>
      <c r="E591" s="479">
        <v>20261</v>
      </c>
      <c r="F591" s="503" t="s">
        <v>44</v>
      </c>
      <c r="G591" s="497" t="s">
        <v>80</v>
      </c>
      <c r="H591" s="503" t="s">
        <v>63</v>
      </c>
      <c r="I591" s="503">
        <v>2</v>
      </c>
      <c r="J591" s="503" t="s">
        <v>51</v>
      </c>
      <c r="K591" s="503" t="s">
        <v>51</v>
      </c>
      <c r="L591" s="499" t="s">
        <v>622</v>
      </c>
      <c r="M591" s="535" t="s">
        <v>623</v>
      </c>
      <c r="N591" s="15" t="s">
        <v>586</v>
      </c>
      <c r="O591" s="15" t="s">
        <v>578</v>
      </c>
      <c r="P591" s="497" t="s">
        <v>624</v>
      </c>
      <c r="Q591" s="15">
        <v>2</v>
      </c>
      <c r="R591" s="15">
        <v>0</v>
      </c>
      <c r="S591" s="479">
        <v>2</v>
      </c>
      <c r="T591" s="15">
        <v>3</v>
      </c>
      <c r="U591" s="471"/>
      <c r="V591" s="550">
        <v>34</v>
      </c>
      <c r="W591" s="643">
        <v>46579737</v>
      </c>
      <c r="X591" s="644" t="s">
        <v>517</v>
      </c>
      <c r="Y591" s="571" t="s">
        <v>624</v>
      </c>
      <c r="Z591" s="15"/>
      <c r="AA591" s="15"/>
      <c r="AB591" s="15"/>
      <c r="AC591" s="493"/>
      <c r="AD591" s="497"/>
      <c r="AE591" s="479"/>
      <c r="AF591" s="497"/>
      <c r="AG591" s="497"/>
      <c r="AH591" s="15" t="s">
        <v>582</v>
      </c>
      <c r="AI591" s="15">
        <v>1</v>
      </c>
      <c r="AJ591" s="15">
        <v>11</v>
      </c>
      <c r="AK591" s="15">
        <v>0</v>
      </c>
      <c r="AL591" s="15">
        <v>12</v>
      </c>
      <c r="AM591" s="15">
        <v>40</v>
      </c>
      <c r="AN591" s="490">
        <f>IF(AJ591="",S591,ROUND(((((AL591/24)+(AM591/1440))-((AJ591/24)+(AK591/1440)))*1440/50),5))</f>
        <v>2</v>
      </c>
      <c r="AO591" s="491">
        <f>AJ591/24+AK591/1440</f>
        <v>0.45833333333333331</v>
      </c>
      <c r="AP591" s="491">
        <f>AL591/24+AM591/1440</f>
        <v>0.52777777777777779</v>
      </c>
      <c r="AQ591" s="23" t="str" cm="1">
        <f t="array" ref="AQ591">IF(X591="","",IF(SUMPRODUCT((X591=$X$7:$X$2085)*(AI591=$AI$7:$AI$2085)*(AO591=$AO$7:$AO$2085)*(AP591=$AP$7:$AP$2085)*(ROW($X$7:$X$2085)&lt;&gt;ROW(X591))*((S591=0)*($S$7:$S$2085&gt;0)+(S591&gt;0)*($S$7:$S$2085=0)))&gt;0,"SALONES UNIDOS",IF(SUMPRODUCT((X591=$X$7:$X$2085)*(AI591=$AI$7:$AI$2085)*((AO591&lt;$AP$7:$AP$2085)*(AP591&gt;$AO$7:$AO$2085))*(ROW($X$7:$X$2085)&lt;&gt;ROW(X591)))&gt;0,"Cruzado","Sin cruce")))</f>
        <v>Sin cruce</v>
      </c>
      <c r="AR591" s="23" t="str" cm="1">
        <f t="array" ref="AR591">IF(AE591="","",IF(SUMPRODUCT((AE591=$AE$7:$AE$2085)*(AI591=$AI$7:$AI$2085)*(AO591=$AO$7:$AO$2085)*(AP591=$AP$7:$AP$2085)*(ROW($AE$7:$AE$2085)&lt;&gt;ROW(AE591))*((S591=0)*($S$7:$S$2085&gt;0)+(S591&gt;0)*($S$7:$S$2085=0)))&gt;0,"SALONES UNIDOS",IF(SUMPRODUCT((AE591=$AE$7:$AE$2085)*(AI591=$AI$7:$AI$2085)*((AO591&lt;$AP$7:$AP$2085)*(AP591&gt;$AO$7:$AO$2085))*(ROW($AE$7:$AE$2085)&lt;&gt;ROW(AE591)))&gt;0,"Cruzado","Sin cruce")))</f>
        <v/>
      </c>
      <c r="AS591" s="94" t="str">
        <f t="shared" si="10"/>
        <v>EN2HUAURAB</v>
      </c>
      <c r="AT591" s="94" t="str" cm="1">
        <f t="array" ref="AT591">IF(AS591="","",IF(SUMPRODUCT((AS591=$AS$7:$AS$2085)*(AI591=$AI$7:$AI$2085)*(AO591=$AO$7:$AO$2085)*(AP591=$AP$7:$AP$2085)*(ROW($AS$7:$AS$2085)&lt;&gt;ROW(AS591))*((S591=0)*($S$7:$S$2085&gt;0)+(S591&gt;0)*($S$7:$S$2085=0)))&gt;0,"SALONES UNIDOS",IF(SUMPRODUCT((AS591=$AS$7:$AS$2085)*(AI591=$AI$7:$AI$2085)*((AO591&lt;$AP$7:$AP$2085)*(AP591&gt;$AO$7:$AO$2085))*(ROW($AS$7:$AS$2085)&lt;&gt;ROW(AS591)))&gt;0,"Cruzado","Sin cruce")))</f>
        <v>Sin cruce</v>
      </c>
    </row>
    <row r="592" spans="3:46" ht="15.6" hidden="1" customHeight="1">
      <c r="C592" s="496" t="s">
        <v>572</v>
      </c>
      <c r="D592" s="479" t="s">
        <v>573</v>
      </c>
      <c r="E592" s="479">
        <v>20261</v>
      </c>
      <c r="F592" s="503" t="s">
        <v>44</v>
      </c>
      <c r="G592" s="497" t="s">
        <v>80</v>
      </c>
      <c r="H592" s="503" t="s">
        <v>63</v>
      </c>
      <c r="I592" s="503">
        <v>2</v>
      </c>
      <c r="J592" s="503" t="s">
        <v>51</v>
      </c>
      <c r="K592" s="503" t="s">
        <v>51</v>
      </c>
      <c r="L592" s="499" t="s">
        <v>622</v>
      </c>
      <c r="M592" s="535" t="s">
        <v>623</v>
      </c>
      <c r="N592" s="15" t="s">
        <v>586</v>
      </c>
      <c r="O592" s="15" t="s">
        <v>578</v>
      </c>
      <c r="P592" s="497" t="s">
        <v>624</v>
      </c>
      <c r="Q592" s="15">
        <v>0</v>
      </c>
      <c r="R592" s="15">
        <v>2</v>
      </c>
      <c r="S592" s="479">
        <v>2</v>
      </c>
      <c r="T592" s="15">
        <v>3</v>
      </c>
      <c r="U592" s="471"/>
      <c r="V592" s="550">
        <v>34</v>
      </c>
      <c r="W592" s="643">
        <v>46579737</v>
      </c>
      <c r="X592" s="644" t="s">
        <v>517</v>
      </c>
      <c r="Y592" s="571" t="s">
        <v>624</v>
      </c>
      <c r="Z592" s="15"/>
      <c r="AA592" s="15"/>
      <c r="AB592" s="15"/>
      <c r="AC592" s="493"/>
      <c r="AD592" s="497"/>
      <c r="AE592" s="479"/>
      <c r="AF592" s="497"/>
      <c r="AG592" s="497"/>
      <c r="AH592" s="15" t="s">
        <v>100</v>
      </c>
      <c r="AI592" s="15">
        <v>1</v>
      </c>
      <c r="AJ592" s="15">
        <v>12</v>
      </c>
      <c r="AK592" s="15">
        <v>40</v>
      </c>
      <c r="AL592" s="15">
        <v>14</v>
      </c>
      <c r="AM592" s="15">
        <v>20</v>
      </c>
      <c r="AN592" s="490">
        <f>IF(AJ592="",S592,ROUND(((((AL592/24)+(AM592/1440))-((AJ592/24)+(AK592/1440)))*1440/50),5))</f>
        <v>2</v>
      </c>
      <c r="AO592" s="491">
        <f>AJ592/24+AK592/1440</f>
        <v>0.52777777777777779</v>
      </c>
      <c r="AP592" s="491">
        <f>AL592/24+AM592/1440</f>
        <v>0.59722222222222221</v>
      </c>
      <c r="AQ592" s="23" t="str" cm="1">
        <f t="array" ref="AQ592">IF(X592="","",IF(SUMPRODUCT((X592=$X$7:$X$2085)*(AI592=$AI$7:$AI$2085)*(AO592=$AO$7:$AO$2085)*(AP592=$AP$7:$AP$2085)*(ROW($X$7:$X$2085)&lt;&gt;ROW(X592))*((S592=0)*($S$7:$S$2085&gt;0)+(S592&gt;0)*($S$7:$S$2085=0)))&gt;0,"SALONES UNIDOS",IF(SUMPRODUCT((X592=$X$7:$X$2085)*(AI592=$AI$7:$AI$2085)*((AO592&lt;$AP$7:$AP$2085)*(AP592&gt;$AO$7:$AO$2085))*(ROW($X$7:$X$2085)&lt;&gt;ROW(X592)))&gt;0,"Cruzado","Sin cruce")))</f>
        <v>Sin cruce</v>
      </c>
      <c r="AR592" s="23" t="str" cm="1">
        <f t="array" ref="AR592">IF(AE592="","",IF(SUMPRODUCT((AE592=$AE$7:$AE$2085)*(AI592=$AI$7:$AI$2085)*(AO592=$AO$7:$AO$2085)*(AP592=$AP$7:$AP$2085)*(ROW($AE$7:$AE$2085)&lt;&gt;ROW(AE592))*((S592=0)*($S$7:$S$2085&gt;0)+(S592&gt;0)*($S$7:$S$2085=0)))&gt;0,"SALONES UNIDOS",IF(SUMPRODUCT((AE592=$AE$7:$AE$2085)*(AI592=$AI$7:$AI$2085)*((AO592&lt;$AP$7:$AP$2085)*(AP592&gt;$AO$7:$AO$2085))*(ROW($AE$7:$AE$2085)&lt;&gt;ROW(AE592)))&gt;0,"Cruzado","Sin cruce")))</f>
        <v/>
      </c>
      <c r="AS592" s="94" t="str">
        <f t="shared" si="10"/>
        <v>EN2HUAURAB</v>
      </c>
      <c r="AT592" s="94" t="str" cm="1">
        <f t="array" ref="AT592">IF(AS592="","",IF(SUMPRODUCT((AS592=$AS$7:$AS$2085)*(AI592=$AI$7:$AI$2085)*(AO592=$AO$7:$AO$2085)*(AP592=$AP$7:$AP$2085)*(ROW($AS$7:$AS$2085)&lt;&gt;ROW(AS592))*((S592=0)*($S$7:$S$2085&gt;0)+(S592&gt;0)*($S$7:$S$2085=0)))&gt;0,"SALONES UNIDOS",IF(SUMPRODUCT((AS592=$AS$7:$AS$2085)*(AI592=$AI$7:$AI$2085)*((AO592&lt;$AP$7:$AP$2085)*(AP592&gt;$AO$7:$AO$2085))*(ROW($AS$7:$AS$2085)&lt;&gt;ROW(AS592)))&gt;0,"Cruzado","Sin cruce")))</f>
        <v>Sin cruce</v>
      </c>
    </row>
    <row r="593" spans="3:46" ht="15.6" hidden="1" customHeight="1">
      <c r="C593" s="496" t="s">
        <v>572</v>
      </c>
      <c r="D593" s="479" t="s">
        <v>573</v>
      </c>
      <c r="E593" s="479">
        <v>20261</v>
      </c>
      <c r="F593" s="503" t="s">
        <v>44</v>
      </c>
      <c r="G593" s="497" t="s">
        <v>80</v>
      </c>
      <c r="H593" s="503" t="s">
        <v>63</v>
      </c>
      <c r="I593" s="503">
        <v>2</v>
      </c>
      <c r="J593" s="503" t="s">
        <v>57</v>
      </c>
      <c r="K593" s="503" t="s">
        <v>57</v>
      </c>
      <c r="L593" s="499" t="s">
        <v>609</v>
      </c>
      <c r="M593" s="535" t="s">
        <v>610</v>
      </c>
      <c r="N593" s="15" t="s">
        <v>586</v>
      </c>
      <c r="O593" s="15" t="s">
        <v>578</v>
      </c>
      <c r="P593" s="503" t="s">
        <v>579</v>
      </c>
      <c r="Q593" s="15">
        <v>2</v>
      </c>
      <c r="R593" s="15">
        <v>0</v>
      </c>
      <c r="S593" s="479">
        <v>2</v>
      </c>
      <c r="T593" s="15">
        <v>3</v>
      </c>
      <c r="U593" s="471"/>
      <c r="V593" s="550">
        <v>32</v>
      </c>
      <c r="W593" s="497">
        <v>10204731</v>
      </c>
      <c r="X593" s="566" t="s">
        <v>506</v>
      </c>
      <c r="Y593" s="15" t="s">
        <v>579</v>
      </c>
      <c r="Z593" s="15"/>
      <c r="AA593" s="15"/>
      <c r="AB593" s="15"/>
      <c r="AC593" s="497" t="s">
        <v>955</v>
      </c>
      <c r="AD593" s="15"/>
      <c r="AE593" s="479"/>
      <c r="AF593" s="497"/>
      <c r="AG593" s="497"/>
      <c r="AH593" s="15" t="s">
        <v>582</v>
      </c>
      <c r="AI593" s="15">
        <v>4</v>
      </c>
      <c r="AJ593" s="15">
        <v>18</v>
      </c>
      <c r="AK593" s="15">
        <v>30</v>
      </c>
      <c r="AL593" s="15">
        <v>20</v>
      </c>
      <c r="AM593" s="15">
        <v>10</v>
      </c>
      <c r="AN593" s="490">
        <f>IF(AJ593="",S593,ROUND(((((AL593/24)+(AM593/1440))-((AJ593/24)+(AK593/1440)))*1440/50),5))</f>
        <v>2</v>
      </c>
      <c r="AO593" s="491">
        <f>AJ593/24+AK593/1440</f>
        <v>0.77083333333333337</v>
      </c>
      <c r="AP593" s="491">
        <f>AL593/24+AM593/1440</f>
        <v>0.84027777777777779</v>
      </c>
      <c r="AQ593" s="23" t="str" cm="1">
        <f t="array" ref="AQ593">IF(X593="","",IF(SUMPRODUCT((X593=$X$7:$X$2085)*(AI593=$AI$7:$AI$2085)*(AO593=$AO$7:$AO$2085)*(AP593=$AP$7:$AP$2085)*(ROW($X$7:$X$2085)&lt;&gt;ROW(X593))*((S593=0)*($S$7:$S$2085&gt;0)+(S593&gt;0)*($S$7:$S$2085=0)))&gt;0,"SALONES UNIDOS",IF(SUMPRODUCT((X593=$X$7:$X$2085)*(AI593=$AI$7:$AI$2085)*((AO593&lt;$AP$7:$AP$2085)*(AP593&gt;$AO$7:$AO$2085))*(ROW($X$7:$X$2085)&lt;&gt;ROW(X593)))&gt;0,"Cruzado","Sin cruce")))</f>
        <v>Sin cruce</v>
      </c>
      <c r="AR593" s="23" t="str" cm="1">
        <f t="array" ref="AR593">IF(AE593="","",IF(SUMPRODUCT((AE593=$AE$7:$AE$2085)*(AI593=$AI$7:$AI$2085)*(AO593=$AO$7:$AO$2085)*(AP593=$AP$7:$AP$2085)*(ROW($AE$7:$AE$2085)&lt;&gt;ROW(AE593))*((S593=0)*($S$7:$S$2085&gt;0)+(S593&gt;0)*($S$7:$S$2085=0)))&gt;0,"SALONES UNIDOS",IF(SUMPRODUCT((AE593=$AE$7:$AE$2085)*(AI593=$AI$7:$AI$2085)*((AO593&lt;$AP$7:$AP$2085)*(AP593&gt;$AO$7:$AO$2085))*(ROW($AE$7:$AE$2085)&lt;&gt;ROW(AE593)))&gt;0,"Cruzado","Sin cruce")))</f>
        <v/>
      </c>
      <c r="AS593" s="94" t="str">
        <f t="shared" si="10"/>
        <v>EN2HUAURAC</v>
      </c>
      <c r="AT593" s="94" t="str" cm="1">
        <f t="array" ref="AT593">IF(AS593="","",IF(SUMPRODUCT((AS593=$AS$7:$AS$2085)*(AI593=$AI$7:$AI$2085)*(AO593=$AO$7:$AO$2085)*(AP593=$AP$7:$AP$2085)*(ROW($AS$7:$AS$2085)&lt;&gt;ROW(AS593))*((S593=0)*($S$7:$S$2085&gt;0)+(S593&gt;0)*($S$7:$S$2085=0)))&gt;0,"SALONES UNIDOS",IF(SUMPRODUCT((AS593=$AS$7:$AS$2085)*(AI593=$AI$7:$AI$2085)*((AO593&lt;$AP$7:$AP$2085)*(AP593&gt;$AO$7:$AO$2085))*(ROW($AS$7:$AS$2085)&lt;&gt;ROW(AS593)))&gt;0,"Cruzado","Sin cruce")))</f>
        <v>Sin cruce</v>
      </c>
    </row>
    <row r="594" spans="3:46" ht="15.6" hidden="1" customHeight="1">
      <c r="C594" s="496" t="s">
        <v>572</v>
      </c>
      <c r="D594" s="479" t="s">
        <v>573</v>
      </c>
      <c r="E594" s="479">
        <v>20261</v>
      </c>
      <c r="F594" s="503" t="s">
        <v>44</v>
      </c>
      <c r="G594" s="497" t="s">
        <v>80</v>
      </c>
      <c r="H594" s="503" t="s">
        <v>63</v>
      </c>
      <c r="I594" s="503">
        <v>2</v>
      </c>
      <c r="J594" s="503" t="s">
        <v>57</v>
      </c>
      <c r="K594" s="503" t="s">
        <v>57</v>
      </c>
      <c r="L594" s="499" t="s">
        <v>609</v>
      </c>
      <c r="M594" s="535" t="s">
        <v>610</v>
      </c>
      <c r="N594" s="15" t="s">
        <v>586</v>
      </c>
      <c r="O594" s="15" t="s">
        <v>578</v>
      </c>
      <c r="P594" s="503" t="s">
        <v>579</v>
      </c>
      <c r="Q594" s="15">
        <v>0</v>
      </c>
      <c r="R594" s="15">
        <v>2</v>
      </c>
      <c r="S594" s="479">
        <v>2</v>
      </c>
      <c r="T594" s="15">
        <v>3</v>
      </c>
      <c r="U594" s="471"/>
      <c r="V594" s="550">
        <v>32</v>
      </c>
      <c r="W594" s="497">
        <v>10204731</v>
      </c>
      <c r="X594" s="566" t="s">
        <v>506</v>
      </c>
      <c r="Y594" s="15" t="s">
        <v>579</v>
      </c>
      <c r="Z594" s="15"/>
      <c r="AA594" s="15"/>
      <c r="AB594" s="15"/>
      <c r="AC594" s="497" t="s">
        <v>955</v>
      </c>
      <c r="AD594" s="15"/>
      <c r="AE594" s="479"/>
      <c r="AF594" s="497"/>
      <c r="AG594" s="497"/>
      <c r="AH594" s="15" t="s">
        <v>100</v>
      </c>
      <c r="AI594" s="15">
        <v>4</v>
      </c>
      <c r="AJ594" s="15">
        <v>20</v>
      </c>
      <c r="AK594" s="15">
        <v>10</v>
      </c>
      <c r="AL594" s="15">
        <v>21</v>
      </c>
      <c r="AM594" s="15">
        <v>50</v>
      </c>
      <c r="AN594" s="490">
        <f>IF(AJ594="",S594,ROUND(((((AL594/24)+(AM594/1440))-((AJ594/24)+(AK594/1440)))*1440/50),5))</f>
        <v>2</v>
      </c>
      <c r="AO594" s="491">
        <f>AJ594/24+AK594/1440</f>
        <v>0.84027777777777779</v>
      </c>
      <c r="AP594" s="491">
        <f>AL594/24+AM594/1440</f>
        <v>0.90972222222222221</v>
      </c>
      <c r="AQ594" s="23" t="str" cm="1">
        <f t="array" ref="AQ594">IF(X594="","",IF(SUMPRODUCT((X594=$X$7:$X$2085)*(AI594=$AI$7:$AI$2085)*(AO594=$AO$7:$AO$2085)*(AP594=$AP$7:$AP$2085)*(ROW($X$7:$X$2085)&lt;&gt;ROW(X594))*((S594=0)*($S$7:$S$2085&gt;0)+(S594&gt;0)*($S$7:$S$2085=0)))&gt;0,"SALONES UNIDOS",IF(SUMPRODUCT((X594=$X$7:$X$2085)*(AI594=$AI$7:$AI$2085)*((AO594&lt;$AP$7:$AP$2085)*(AP594&gt;$AO$7:$AO$2085))*(ROW($X$7:$X$2085)&lt;&gt;ROW(X594)))&gt;0,"Cruzado","Sin cruce")))</f>
        <v>Sin cruce</v>
      </c>
      <c r="AR594" s="23" t="str" cm="1">
        <f t="array" ref="AR594">IF(AE594="","",IF(SUMPRODUCT((AE594=$AE$7:$AE$2085)*(AI594=$AI$7:$AI$2085)*(AO594=$AO$7:$AO$2085)*(AP594=$AP$7:$AP$2085)*(ROW($AE$7:$AE$2085)&lt;&gt;ROW(AE594))*((S594=0)*($S$7:$S$2085&gt;0)+(S594&gt;0)*($S$7:$S$2085=0)))&gt;0,"SALONES UNIDOS",IF(SUMPRODUCT((AE594=$AE$7:$AE$2085)*(AI594=$AI$7:$AI$2085)*((AO594&lt;$AP$7:$AP$2085)*(AP594&gt;$AO$7:$AO$2085))*(ROW($AE$7:$AE$2085)&lt;&gt;ROW(AE594)))&gt;0,"Cruzado","Sin cruce")))</f>
        <v/>
      </c>
      <c r="AS594" s="94" t="str">
        <f t="shared" si="10"/>
        <v>EN2HUAURAC</v>
      </c>
      <c r="AT594" s="94" t="str" cm="1">
        <f t="array" ref="AT594">IF(AS594="","",IF(SUMPRODUCT((AS594=$AS$7:$AS$2085)*(AI594=$AI$7:$AI$2085)*(AO594=$AO$7:$AO$2085)*(AP594=$AP$7:$AP$2085)*(ROW($AS$7:$AS$2085)&lt;&gt;ROW(AS594))*((S594=0)*($S$7:$S$2085&gt;0)+(S594&gt;0)*($S$7:$S$2085=0)))&gt;0,"SALONES UNIDOS",IF(SUMPRODUCT((AS594=$AS$7:$AS$2085)*(AI594=$AI$7:$AI$2085)*((AO594&lt;$AP$7:$AP$2085)*(AP594&gt;$AO$7:$AO$2085))*(ROW($AS$7:$AS$2085)&lt;&gt;ROW(AS594)))&gt;0,"Cruzado","Sin cruce")))</f>
        <v>Sin cruce</v>
      </c>
    </row>
    <row r="595" spans="3:46" ht="15.6" hidden="1" customHeight="1">
      <c r="C595" s="496" t="s">
        <v>572</v>
      </c>
      <c r="D595" s="479" t="s">
        <v>573</v>
      </c>
      <c r="E595" s="479">
        <v>20261</v>
      </c>
      <c r="F595" s="503" t="s">
        <v>44</v>
      </c>
      <c r="G595" s="497" t="s">
        <v>80</v>
      </c>
      <c r="H595" s="503" t="s">
        <v>63</v>
      </c>
      <c r="I595" s="503">
        <v>2</v>
      </c>
      <c r="J595" s="503" t="s">
        <v>57</v>
      </c>
      <c r="K595" s="503" t="s">
        <v>57</v>
      </c>
      <c r="L595" s="499" t="s">
        <v>612</v>
      </c>
      <c r="M595" s="535" t="s">
        <v>613</v>
      </c>
      <c r="N595" s="15" t="s">
        <v>577</v>
      </c>
      <c r="O595" s="15" t="s">
        <v>578</v>
      </c>
      <c r="P595" s="503" t="s">
        <v>579</v>
      </c>
      <c r="Q595" s="15">
        <v>3</v>
      </c>
      <c r="R595" s="15">
        <v>0</v>
      </c>
      <c r="S595" s="479">
        <v>3</v>
      </c>
      <c r="T595" s="15">
        <v>4</v>
      </c>
      <c r="U595" s="471"/>
      <c r="V595" s="550">
        <v>32</v>
      </c>
      <c r="W595" s="497">
        <v>15733131</v>
      </c>
      <c r="X595" s="566" t="s">
        <v>276</v>
      </c>
      <c r="Y595" s="15" t="s">
        <v>579</v>
      </c>
      <c r="Z595" s="15"/>
      <c r="AA595" s="15"/>
      <c r="AB595" s="15"/>
      <c r="AC595" s="497" t="s">
        <v>955</v>
      </c>
      <c r="AD595" s="15"/>
      <c r="AE595" s="479"/>
      <c r="AF595" s="497"/>
      <c r="AG595" s="497"/>
      <c r="AH595" s="15" t="s">
        <v>582</v>
      </c>
      <c r="AI595" s="15">
        <v>1</v>
      </c>
      <c r="AJ595" s="15">
        <v>17</v>
      </c>
      <c r="AK595" s="15">
        <v>40</v>
      </c>
      <c r="AL595" s="15">
        <v>20</v>
      </c>
      <c r="AM595" s="15">
        <v>10</v>
      </c>
      <c r="AN595" s="490">
        <f>IF(AJ595="",S595,ROUND(((((AL595/24)+(AM595/1440))-((AJ595/24)+(AK595/1440)))*1440/50),5))</f>
        <v>3</v>
      </c>
      <c r="AO595" s="491">
        <f>AJ595/24+AK595/1440</f>
        <v>0.73611111111111116</v>
      </c>
      <c r="AP595" s="491">
        <f>AL595/24+AM595/1440</f>
        <v>0.84027777777777779</v>
      </c>
      <c r="AQ595" s="23" t="str" cm="1">
        <f t="array" ref="AQ595">IF(X595="","",IF(SUMPRODUCT((X595=$X$7:$X$2085)*(AI595=$AI$7:$AI$2085)*(AO595=$AO$7:$AO$2085)*(AP595=$AP$7:$AP$2085)*(ROW($X$7:$X$2085)&lt;&gt;ROW(X595))*((S595=0)*($S$7:$S$2085&gt;0)+(S595&gt;0)*($S$7:$S$2085=0)))&gt;0,"SALONES UNIDOS",IF(SUMPRODUCT((X595=$X$7:$X$2085)*(AI595=$AI$7:$AI$2085)*((AO595&lt;$AP$7:$AP$2085)*(AP595&gt;$AO$7:$AO$2085))*(ROW($X$7:$X$2085)&lt;&gt;ROW(X595)))&gt;0,"Cruzado","Sin cruce")))</f>
        <v>Sin cruce</v>
      </c>
      <c r="AR595" s="23" t="str" cm="1">
        <f t="array" ref="AR595">IF(AE595="","",IF(SUMPRODUCT((AE595=$AE$7:$AE$2085)*(AI595=$AI$7:$AI$2085)*(AO595=$AO$7:$AO$2085)*(AP595=$AP$7:$AP$2085)*(ROW($AE$7:$AE$2085)&lt;&gt;ROW(AE595))*((S595=0)*($S$7:$S$2085&gt;0)+(S595&gt;0)*($S$7:$S$2085=0)))&gt;0,"SALONES UNIDOS",IF(SUMPRODUCT((AE595=$AE$7:$AE$2085)*(AI595=$AI$7:$AI$2085)*((AO595&lt;$AP$7:$AP$2085)*(AP595&gt;$AO$7:$AO$2085))*(ROW($AE$7:$AE$2085)&lt;&gt;ROW(AE595)))&gt;0,"Cruzado","Sin cruce")))</f>
        <v/>
      </c>
      <c r="AS595" s="94" t="str">
        <f t="shared" si="10"/>
        <v>EN2HUAURAC</v>
      </c>
      <c r="AT595" s="94" t="str" cm="1">
        <f t="array" ref="AT595">IF(AS595="","",IF(SUMPRODUCT((AS595=$AS$7:$AS$2085)*(AI595=$AI$7:$AI$2085)*(AO595=$AO$7:$AO$2085)*(AP595=$AP$7:$AP$2085)*(ROW($AS$7:$AS$2085)&lt;&gt;ROW(AS595))*((S595=0)*($S$7:$S$2085&gt;0)+(S595&gt;0)*($S$7:$S$2085=0)))&gt;0,"SALONES UNIDOS",IF(SUMPRODUCT((AS595=$AS$7:$AS$2085)*(AI595=$AI$7:$AI$2085)*((AO595&lt;$AP$7:$AP$2085)*(AP595&gt;$AO$7:$AO$2085))*(ROW($AS$7:$AS$2085)&lt;&gt;ROW(AS595)))&gt;0,"Cruzado","Sin cruce")))</f>
        <v>Sin cruce</v>
      </c>
    </row>
    <row r="596" spans="3:46" ht="15.6" hidden="1" customHeight="1">
      <c r="C596" s="496" t="s">
        <v>572</v>
      </c>
      <c r="D596" s="479" t="s">
        <v>573</v>
      </c>
      <c r="E596" s="479">
        <v>20261</v>
      </c>
      <c r="F596" s="503" t="s">
        <v>44</v>
      </c>
      <c r="G596" s="497" t="s">
        <v>80</v>
      </c>
      <c r="H596" s="503" t="s">
        <v>63</v>
      </c>
      <c r="I596" s="503">
        <v>2</v>
      </c>
      <c r="J596" s="503" t="s">
        <v>599</v>
      </c>
      <c r="K596" s="503" t="s">
        <v>57</v>
      </c>
      <c r="L596" s="499" t="s">
        <v>612</v>
      </c>
      <c r="M596" s="535" t="s">
        <v>613</v>
      </c>
      <c r="N596" s="15" t="s">
        <v>577</v>
      </c>
      <c r="O596" s="15" t="s">
        <v>578</v>
      </c>
      <c r="P596" s="503" t="s">
        <v>579</v>
      </c>
      <c r="Q596" s="15">
        <v>0</v>
      </c>
      <c r="R596" s="15">
        <v>2</v>
      </c>
      <c r="S596" s="479">
        <v>2</v>
      </c>
      <c r="T596" s="15">
        <v>4</v>
      </c>
      <c r="U596" s="471"/>
      <c r="V596" s="550">
        <v>16</v>
      </c>
      <c r="W596" s="497">
        <v>15733131</v>
      </c>
      <c r="X596" s="566" t="s">
        <v>276</v>
      </c>
      <c r="Y596" s="15" t="s">
        <v>579</v>
      </c>
      <c r="Z596" s="15"/>
      <c r="AA596" s="15"/>
      <c r="AB596" s="15"/>
      <c r="AC596" s="493"/>
      <c r="AD596" s="15"/>
      <c r="AE596" s="479" t="s">
        <v>614</v>
      </c>
      <c r="AF596" s="497"/>
      <c r="AG596" s="497"/>
      <c r="AH596" s="15" t="s">
        <v>100</v>
      </c>
      <c r="AI596" s="15">
        <v>1</v>
      </c>
      <c r="AJ596" s="15">
        <v>20</v>
      </c>
      <c r="AK596" s="15">
        <v>10</v>
      </c>
      <c r="AL596" s="15">
        <v>21</v>
      </c>
      <c r="AM596" s="15">
        <v>50</v>
      </c>
      <c r="AN596" s="490">
        <f>IF(AJ596="",S596,ROUND(((((AL596/24)+(AM596/1440))-((AJ596/24)+(AK596/1440)))*1440/50),5))</f>
        <v>2</v>
      </c>
      <c r="AO596" s="491">
        <f>AJ596/24+AK596/1440</f>
        <v>0.84027777777777779</v>
      </c>
      <c r="AP596" s="491">
        <f>AL596/24+AM596/1440</f>
        <v>0.90972222222222221</v>
      </c>
      <c r="AQ596" s="23" t="str" cm="1">
        <f t="array" ref="AQ596">IF(X596="","",IF(SUMPRODUCT((X596=$X$7:$X$2085)*(AI596=$AI$7:$AI$2085)*(AO596=$AO$7:$AO$2085)*(AP596=$AP$7:$AP$2085)*(ROW($X$7:$X$2085)&lt;&gt;ROW(X596))*((S596=0)*($S$7:$S$2085&gt;0)+(S596&gt;0)*($S$7:$S$2085=0)))&gt;0,"SALONES UNIDOS",IF(SUMPRODUCT((X596=$X$7:$X$2085)*(AI596=$AI$7:$AI$2085)*((AO596&lt;$AP$7:$AP$2085)*(AP596&gt;$AO$7:$AO$2085))*(ROW($X$7:$X$2085)&lt;&gt;ROW(X596)))&gt;0,"Cruzado","Sin cruce")))</f>
        <v>Sin cruce</v>
      </c>
      <c r="AR596" s="23" t="str" cm="1">
        <f t="array" ref="AR596">IF(AE596="","",IF(SUMPRODUCT((AE596=$AE$7:$AE$2085)*(AI596=$AI$7:$AI$2085)*(AO596=$AO$7:$AO$2085)*(AP596=$AP$7:$AP$2085)*(ROW($AE$7:$AE$2085)&lt;&gt;ROW(AE596))*((S596=0)*($S$7:$S$2085&gt;0)+(S596&gt;0)*($S$7:$S$2085=0)))&gt;0,"SALONES UNIDOS",IF(SUMPRODUCT((AE596=$AE$7:$AE$2085)*(AI596=$AI$7:$AI$2085)*((AO596&lt;$AP$7:$AP$2085)*(AP596&gt;$AO$7:$AO$2085))*(ROW($AE$7:$AE$2085)&lt;&gt;ROW(AE596)))&gt;0,"Cruzado","Sin cruce")))</f>
        <v>Sin cruce</v>
      </c>
      <c r="AS596" s="94" t="str">
        <f t="shared" si="10"/>
        <v>EN2HUAURAC</v>
      </c>
      <c r="AT596" s="94" t="str" cm="1">
        <f t="array" ref="AT596">IF(AS596="","",IF(SUMPRODUCT((AS596=$AS$7:$AS$2085)*(AI596=$AI$7:$AI$2085)*(AO596=$AO$7:$AO$2085)*(AP596=$AP$7:$AP$2085)*(ROW($AS$7:$AS$2085)&lt;&gt;ROW(AS596))*((S596=0)*($S$7:$S$2085&gt;0)+(S596&gt;0)*($S$7:$S$2085=0)))&gt;0,"SALONES UNIDOS",IF(SUMPRODUCT((AS596=$AS$7:$AS$2085)*(AI596=$AI$7:$AI$2085)*((AO596&lt;$AP$7:$AP$2085)*(AP596&gt;$AO$7:$AO$2085))*(ROW($AS$7:$AS$2085)&lt;&gt;ROW(AS596)))&gt;0,"Cruzado","Sin cruce")))</f>
        <v>Sin cruce</v>
      </c>
    </row>
    <row r="597" spans="3:46" ht="15.6" hidden="1" customHeight="1">
      <c r="C597" s="496" t="s">
        <v>572</v>
      </c>
      <c r="D597" s="479" t="s">
        <v>573</v>
      </c>
      <c r="E597" s="479">
        <v>20261</v>
      </c>
      <c r="F597" s="503" t="s">
        <v>44</v>
      </c>
      <c r="G597" s="497" t="s">
        <v>80</v>
      </c>
      <c r="H597" s="503" t="s">
        <v>63</v>
      </c>
      <c r="I597" s="503">
        <v>2</v>
      </c>
      <c r="J597" s="503" t="s">
        <v>600</v>
      </c>
      <c r="K597" s="503" t="s">
        <v>57</v>
      </c>
      <c r="L597" s="499" t="s">
        <v>612</v>
      </c>
      <c r="M597" s="535" t="s">
        <v>613</v>
      </c>
      <c r="N597" s="15" t="s">
        <v>577</v>
      </c>
      <c r="O597" s="15" t="s">
        <v>578</v>
      </c>
      <c r="P597" s="503" t="s">
        <v>579</v>
      </c>
      <c r="Q597" s="15">
        <v>0</v>
      </c>
      <c r="R597" s="15">
        <v>2</v>
      </c>
      <c r="S597" s="479">
        <v>2</v>
      </c>
      <c r="T597" s="15">
        <v>4</v>
      </c>
      <c r="U597" s="471"/>
      <c r="V597" s="550">
        <v>16</v>
      </c>
      <c r="W597" s="497">
        <v>15733131</v>
      </c>
      <c r="X597" s="566" t="s">
        <v>276</v>
      </c>
      <c r="Y597" s="15" t="s">
        <v>579</v>
      </c>
      <c r="Z597" s="15"/>
      <c r="AA597" s="15"/>
      <c r="AB597" s="15"/>
      <c r="AC597" s="493"/>
      <c r="AD597" s="15"/>
      <c r="AE597" s="479" t="s">
        <v>614</v>
      </c>
      <c r="AF597" s="497"/>
      <c r="AG597" s="497"/>
      <c r="AH597" s="15" t="s">
        <v>100</v>
      </c>
      <c r="AI597" s="15">
        <v>1</v>
      </c>
      <c r="AJ597" s="15">
        <v>21</v>
      </c>
      <c r="AK597" s="15">
        <v>50</v>
      </c>
      <c r="AL597" s="15">
        <v>23</v>
      </c>
      <c r="AM597" s="15">
        <v>30</v>
      </c>
      <c r="AN597" s="490">
        <f>IF(AJ597="",S597,ROUND(((((AL597/24)+(AM597/1440))-((AJ597/24)+(AK597/1440)))*1440/50),5))</f>
        <v>2</v>
      </c>
      <c r="AO597" s="491">
        <f>AJ597/24+AK597/1440</f>
        <v>0.90972222222222221</v>
      </c>
      <c r="AP597" s="491">
        <f>AL597/24+AM597/1440</f>
        <v>0.97916666666666674</v>
      </c>
      <c r="AQ597" s="23" t="str" cm="1">
        <f t="array" ref="AQ597">IF(X597="","",IF(SUMPRODUCT((X597=$X$7:$X$2085)*(AI597=$AI$7:$AI$2085)*(AO597=$AO$7:$AO$2085)*(AP597=$AP$7:$AP$2085)*(ROW($X$7:$X$2085)&lt;&gt;ROW(X597))*((S597=0)*($S$7:$S$2085&gt;0)+(S597&gt;0)*($S$7:$S$2085=0)))&gt;0,"SALONES UNIDOS",IF(SUMPRODUCT((X597=$X$7:$X$2085)*(AI597=$AI$7:$AI$2085)*((AO597&lt;$AP$7:$AP$2085)*(AP597&gt;$AO$7:$AO$2085))*(ROW($X$7:$X$2085)&lt;&gt;ROW(X597)))&gt;0,"Cruzado","Sin cruce")))</f>
        <v>Sin cruce</v>
      </c>
      <c r="AR597" s="23" t="str" cm="1">
        <f t="array" ref="AR597">IF(AE597="","",IF(SUMPRODUCT((AE597=$AE$7:$AE$2085)*(AI597=$AI$7:$AI$2085)*(AO597=$AO$7:$AO$2085)*(AP597=$AP$7:$AP$2085)*(ROW($AE$7:$AE$2085)&lt;&gt;ROW(AE597))*((S597=0)*($S$7:$S$2085&gt;0)+(S597&gt;0)*($S$7:$S$2085=0)))&gt;0,"SALONES UNIDOS",IF(SUMPRODUCT((AE597=$AE$7:$AE$2085)*(AI597=$AI$7:$AI$2085)*((AO597&lt;$AP$7:$AP$2085)*(AP597&gt;$AO$7:$AO$2085))*(ROW($AE$7:$AE$2085)&lt;&gt;ROW(AE597)))&gt;0,"Cruzado","Sin cruce")))</f>
        <v>Sin cruce</v>
      </c>
      <c r="AS597" s="94" t="str">
        <f t="shared" si="10"/>
        <v>EN2HUAURAC</v>
      </c>
      <c r="AT597" s="94" t="str" cm="1">
        <f t="array" ref="AT597">IF(AS597="","",IF(SUMPRODUCT((AS597=$AS$7:$AS$2085)*(AI597=$AI$7:$AI$2085)*(AO597=$AO$7:$AO$2085)*(AP597=$AP$7:$AP$2085)*(ROW($AS$7:$AS$2085)&lt;&gt;ROW(AS597))*((S597=0)*($S$7:$S$2085&gt;0)+(S597&gt;0)*($S$7:$S$2085=0)))&gt;0,"SALONES UNIDOS",IF(SUMPRODUCT((AS597=$AS$7:$AS$2085)*(AI597=$AI$7:$AI$2085)*((AO597&lt;$AP$7:$AP$2085)*(AP597&gt;$AO$7:$AO$2085))*(ROW($AS$7:$AS$2085)&lt;&gt;ROW(AS597)))&gt;0,"Cruzado","Sin cruce")))</f>
        <v>Sin cruce</v>
      </c>
    </row>
    <row r="598" spans="3:46" ht="15.6" hidden="1" customHeight="1">
      <c r="C598" s="496" t="s">
        <v>572</v>
      </c>
      <c r="D598" s="479" t="s">
        <v>573</v>
      </c>
      <c r="E598" s="479">
        <v>20261</v>
      </c>
      <c r="F598" s="503" t="s">
        <v>44</v>
      </c>
      <c r="G598" s="497" t="s">
        <v>80</v>
      </c>
      <c r="H598" s="503" t="s">
        <v>63</v>
      </c>
      <c r="I598" s="503">
        <v>2</v>
      </c>
      <c r="J598" s="503" t="s">
        <v>57</v>
      </c>
      <c r="K598" s="503" t="s">
        <v>57</v>
      </c>
      <c r="L598" s="499" t="s">
        <v>615</v>
      </c>
      <c r="M598" s="535" t="s">
        <v>616</v>
      </c>
      <c r="N598" s="15" t="s">
        <v>586</v>
      </c>
      <c r="O598" s="15" t="s">
        <v>578</v>
      </c>
      <c r="P598" s="503" t="s">
        <v>579</v>
      </c>
      <c r="Q598" s="15">
        <v>2</v>
      </c>
      <c r="R598" s="15">
        <v>0</v>
      </c>
      <c r="S598" s="479">
        <v>2</v>
      </c>
      <c r="T598" s="15">
        <v>3</v>
      </c>
      <c r="U598" s="471"/>
      <c r="V598" s="550">
        <v>32</v>
      </c>
      <c r="W598" s="643">
        <v>15727165</v>
      </c>
      <c r="X598" s="644" t="s">
        <v>236</v>
      </c>
      <c r="Y598" s="15" t="s">
        <v>579</v>
      </c>
      <c r="Z598" s="15"/>
      <c r="AA598" s="15"/>
      <c r="AB598" s="15"/>
      <c r="AC598" s="497" t="s">
        <v>955</v>
      </c>
      <c r="AD598" s="15"/>
      <c r="AE598" s="479"/>
      <c r="AF598" s="497"/>
      <c r="AG598" s="497"/>
      <c r="AH598" s="15" t="s">
        <v>582</v>
      </c>
      <c r="AI598" s="645">
        <v>5</v>
      </c>
      <c r="AJ598" s="645">
        <v>19</v>
      </c>
      <c r="AK598" s="645">
        <v>20</v>
      </c>
      <c r="AL598" s="645">
        <v>21</v>
      </c>
      <c r="AM598" s="645">
        <v>0</v>
      </c>
      <c r="AN598" s="490">
        <f>IF(AJ598="",S598,ROUND(((((AL598/24)+(AM598/1440))-((AJ598/24)+(AK598/1440)))*1440/50),5))</f>
        <v>2</v>
      </c>
      <c r="AO598" s="491">
        <f>AJ598/24+AK598/1440</f>
        <v>0.80555555555555547</v>
      </c>
      <c r="AP598" s="491">
        <f>AL598/24+AM598/1440</f>
        <v>0.875</v>
      </c>
      <c r="AQ598" s="23" t="str" cm="1">
        <f t="array" ref="AQ598">IF(X598="","",IF(SUMPRODUCT((X598=$X$7:$X$2085)*(AI598=$AI$7:$AI$2085)*(AO598=$AO$7:$AO$2085)*(AP598=$AP$7:$AP$2085)*(ROW($X$7:$X$2085)&lt;&gt;ROW(X598))*((S598=0)*($S$7:$S$2085&gt;0)+(S598&gt;0)*($S$7:$S$2085=0)))&gt;0,"SALONES UNIDOS",IF(SUMPRODUCT((X598=$X$7:$X$2085)*(AI598=$AI$7:$AI$2085)*((AO598&lt;$AP$7:$AP$2085)*(AP598&gt;$AO$7:$AO$2085))*(ROW($X$7:$X$2085)&lt;&gt;ROW(X598)))&gt;0,"Cruzado","Sin cruce")))</f>
        <v>Sin cruce</v>
      </c>
      <c r="AR598" s="23" t="str" cm="1">
        <f t="array" ref="AR598">IF(AE598="","",IF(SUMPRODUCT((AE598=$AE$7:$AE$2085)*(AI598=$AI$7:$AI$2085)*(AO598=$AO$7:$AO$2085)*(AP598=$AP$7:$AP$2085)*(ROW($AE$7:$AE$2085)&lt;&gt;ROW(AE598))*((S598=0)*($S$7:$S$2085&gt;0)+(S598&gt;0)*($S$7:$S$2085=0)))&gt;0,"SALONES UNIDOS",IF(SUMPRODUCT((AE598=$AE$7:$AE$2085)*(AI598=$AI$7:$AI$2085)*((AO598&lt;$AP$7:$AP$2085)*(AP598&gt;$AO$7:$AO$2085))*(ROW($AE$7:$AE$2085)&lt;&gt;ROW(AE598)))&gt;0,"Cruzado","Sin cruce")))</f>
        <v/>
      </c>
      <c r="AS598" s="94" t="str">
        <f t="shared" si="10"/>
        <v>EN2HUAURAC</v>
      </c>
      <c r="AT598" s="94" t="str" cm="1">
        <f t="array" ref="AT598">IF(AS598="","",IF(SUMPRODUCT((AS598=$AS$7:$AS$2085)*(AI598=$AI$7:$AI$2085)*(AO598=$AO$7:$AO$2085)*(AP598=$AP$7:$AP$2085)*(ROW($AS$7:$AS$2085)&lt;&gt;ROW(AS598))*((S598=0)*($S$7:$S$2085&gt;0)+(S598&gt;0)*($S$7:$S$2085=0)))&gt;0,"SALONES UNIDOS",IF(SUMPRODUCT((AS598=$AS$7:$AS$2085)*(AI598=$AI$7:$AI$2085)*((AO598&lt;$AP$7:$AP$2085)*(AP598&gt;$AO$7:$AO$2085))*(ROW($AS$7:$AS$2085)&lt;&gt;ROW(AS598)))&gt;0,"Cruzado","Sin cruce")))</f>
        <v>Sin cruce</v>
      </c>
    </row>
    <row r="599" spans="3:46" ht="15.6" hidden="1" customHeight="1">
      <c r="C599" s="496" t="s">
        <v>572</v>
      </c>
      <c r="D599" s="479" t="s">
        <v>573</v>
      </c>
      <c r="E599" s="479">
        <v>20261</v>
      </c>
      <c r="F599" s="503" t="s">
        <v>44</v>
      </c>
      <c r="G599" s="497" t="s">
        <v>80</v>
      </c>
      <c r="H599" s="503" t="s">
        <v>63</v>
      </c>
      <c r="I599" s="503">
        <v>2</v>
      </c>
      <c r="J599" s="503" t="s">
        <v>57</v>
      </c>
      <c r="K599" s="503" t="s">
        <v>57</v>
      </c>
      <c r="L599" s="499" t="s">
        <v>615</v>
      </c>
      <c r="M599" s="535" t="s">
        <v>616</v>
      </c>
      <c r="N599" s="15" t="s">
        <v>586</v>
      </c>
      <c r="O599" s="15" t="s">
        <v>578</v>
      </c>
      <c r="P599" s="503" t="s">
        <v>579</v>
      </c>
      <c r="Q599" s="15">
        <v>0</v>
      </c>
      <c r="R599" s="15">
        <v>2</v>
      </c>
      <c r="S599" s="479">
        <v>2</v>
      </c>
      <c r="T599" s="15">
        <v>3</v>
      </c>
      <c r="U599" s="471"/>
      <c r="V599" s="550">
        <v>32</v>
      </c>
      <c r="W599" s="643">
        <v>15727165</v>
      </c>
      <c r="X599" s="644" t="s">
        <v>236</v>
      </c>
      <c r="Y599" s="15" t="s">
        <v>579</v>
      </c>
      <c r="Z599" s="15"/>
      <c r="AA599" s="15"/>
      <c r="AB599" s="15"/>
      <c r="AC599" s="497" t="s">
        <v>955</v>
      </c>
      <c r="AD599" s="15"/>
      <c r="AE599" s="479"/>
      <c r="AF599" s="497"/>
      <c r="AG599" s="497"/>
      <c r="AH599" s="15" t="s">
        <v>100</v>
      </c>
      <c r="AI599" s="645">
        <v>5</v>
      </c>
      <c r="AJ599" s="645">
        <v>21</v>
      </c>
      <c r="AK599" s="645">
        <v>0</v>
      </c>
      <c r="AL599" s="645">
        <v>22</v>
      </c>
      <c r="AM599" s="645">
        <v>40</v>
      </c>
      <c r="AN599" s="490">
        <f>IF(AJ599="",S599,ROUND(((((AL599/24)+(AM599/1440))-((AJ599/24)+(AK599/1440)))*1440/50),5))</f>
        <v>2</v>
      </c>
      <c r="AO599" s="491">
        <f>AJ599/24+AK599/1440</f>
        <v>0.875</v>
      </c>
      <c r="AP599" s="491">
        <f>AL599/24+AM599/1440</f>
        <v>0.94444444444444442</v>
      </c>
      <c r="AQ599" s="23" t="str" cm="1">
        <f t="array" ref="AQ599">IF(X599="","",IF(SUMPRODUCT((X599=$X$7:$X$2085)*(AI599=$AI$7:$AI$2085)*(AO599=$AO$7:$AO$2085)*(AP599=$AP$7:$AP$2085)*(ROW($X$7:$X$2085)&lt;&gt;ROW(X599))*((S599=0)*($S$7:$S$2085&gt;0)+(S599&gt;0)*($S$7:$S$2085=0)))&gt;0,"SALONES UNIDOS",IF(SUMPRODUCT((X599=$X$7:$X$2085)*(AI599=$AI$7:$AI$2085)*((AO599&lt;$AP$7:$AP$2085)*(AP599&gt;$AO$7:$AO$2085))*(ROW($X$7:$X$2085)&lt;&gt;ROW(X599)))&gt;0,"Cruzado","Sin cruce")))</f>
        <v>Sin cruce</v>
      </c>
      <c r="AR599" s="23" t="str" cm="1">
        <f t="array" ref="AR599">IF(AE599="","",IF(SUMPRODUCT((AE599=$AE$7:$AE$2085)*(AI599=$AI$7:$AI$2085)*(AO599=$AO$7:$AO$2085)*(AP599=$AP$7:$AP$2085)*(ROW($AE$7:$AE$2085)&lt;&gt;ROW(AE599))*((S599=0)*($S$7:$S$2085&gt;0)+(S599&gt;0)*($S$7:$S$2085=0)))&gt;0,"SALONES UNIDOS",IF(SUMPRODUCT((AE599=$AE$7:$AE$2085)*(AI599=$AI$7:$AI$2085)*((AO599&lt;$AP$7:$AP$2085)*(AP599&gt;$AO$7:$AO$2085))*(ROW($AE$7:$AE$2085)&lt;&gt;ROW(AE599)))&gt;0,"Cruzado","Sin cruce")))</f>
        <v/>
      </c>
      <c r="AS599" s="94" t="str">
        <f t="shared" si="10"/>
        <v>EN2HUAURAC</v>
      </c>
      <c r="AT599" s="94" t="str" cm="1">
        <f t="array" ref="AT599">IF(AS599="","",IF(SUMPRODUCT((AS599=$AS$7:$AS$2085)*(AI599=$AI$7:$AI$2085)*(AO599=$AO$7:$AO$2085)*(AP599=$AP$7:$AP$2085)*(ROW($AS$7:$AS$2085)&lt;&gt;ROW(AS599))*((S599=0)*($S$7:$S$2085&gt;0)+(S599&gt;0)*($S$7:$S$2085=0)))&gt;0,"SALONES UNIDOS",IF(SUMPRODUCT((AS599=$AS$7:$AS$2085)*(AI599=$AI$7:$AI$2085)*((AO599&lt;$AP$7:$AP$2085)*(AP599&gt;$AO$7:$AO$2085))*(ROW($AS$7:$AS$2085)&lt;&gt;ROW(AS599)))&gt;0,"Cruzado","Sin cruce")))</f>
        <v>Sin cruce</v>
      </c>
    </row>
    <row r="600" spans="3:46" ht="15.6" hidden="1" customHeight="1">
      <c r="C600" s="496" t="s">
        <v>572</v>
      </c>
      <c r="D600" s="479" t="s">
        <v>573</v>
      </c>
      <c r="E600" s="479">
        <v>20261</v>
      </c>
      <c r="F600" s="503" t="s">
        <v>44</v>
      </c>
      <c r="G600" s="497" t="s">
        <v>80</v>
      </c>
      <c r="H600" s="503" t="s">
        <v>63</v>
      </c>
      <c r="I600" s="503">
        <v>2</v>
      </c>
      <c r="J600" s="503" t="s">
        <v>57</v>
      </c>
      <c r="K600" s="503" t="s">
        <v>57</v>
      </c>
      <c r="L600" s="499" t="s">
        <v>617</v>
      </c>
      <c r="M600" s="535" t="s">
        <v>618</v>
      </c>
      <c r="N600" s="15" t="s">
        <v>586</v>
      </c>
      <c r="O600" s="15" t="s">
        <v>578</v>
      </c>
      <c r="P600" s="503" t="s">
        <v>579</v>
      </c>
      <c r="Q600" s="15">
        <v>3</v>
      </c>
      <c r="R600" s="15">
        <v>0</v>
      </c>
      <c r="S600" s="479">
        <v>3</v>
      </c>
      <c r="T600" s="15">
        <v>4</v>
      </c>
      <c r="U600" s="471"/>
      <c r="V600" s="550">
        <v>32</v>
      </c>
      <c r="W600" s="497">
        <v>43529608</v>
      </c>
      <c r="X600" s="566" t="s">
        <v>387</v>
      </c>
      <c r="Y600" s="15" t="s">
        <v>579</v>
      </c>
      <c r="Z600" s="15"/>
      <c r="AA600" s="15"/>
      <c r="AB600" s="15"/>
      <c r="AC600" s="497" t="s">
        <v>955</v>
      </c>
      <c r="AD600" s="15"/>
      <c r="AE600" s="479"/>
      <c r="AF600" s="497"/>
      <c r="AG600" s="497"/>
      <c r="AH600" s="15" t="s">
        <v>582</v>
      </c>
      <c r="AI600" s="15">
        <v>2</v>
      </c>
      <c r="AJ600" s="15">
        <v>17</v>
      </c>
      <c r="AK600" s="15">
        <v>40</v>
      </c>
      <c r="AL600" s="15">
        <v>20</v>
      </c>
      <c r="AM600" s="15">
        <v>10</v>
      </c>
      <c r="AN600" s="490">
        <f>IF(AJ600="",S600,ROUND(((((AL600/24)+(AM600/1440))-((AJ600/24)+(AK600/1440)))*1440/50),5))</f>
        <v>3</v>
      </c>
      <c r="AO600" s="491">
        <f>AJ600/24+AK600/1440</f>
        <v>0.73611111111111116</v>
      </c>
      <c r="AP600" s="491">
        <f>AL600/24+AM600/1440</f>
        <v>0.84027777777777779</v>
      </c>
      <c r="AQ600" s="23" t="str" cm="1">
        <f t="array" ref="AQ600">IF(X600="","",IF(SUMPRODUCT((X600=$X$7:$X$2085)*(AI600=$AI$7:$AI$2085)*(AO600=$AO$7:$AO$2085)*(AP600=$AP$7:$AP$2085)*(ROW($X$7:$X$2085)&lt;&gt;ROW(X600))*((S600=0)*($S$7:$S$2085&gt;0)+(S600&gt;0)*($S$7:$S$2085=0)))&gt;0,"SALONES UNIDOS",IF(SUMPRODUCT((X600=$X$7:$X$2085)*(AI600=$AI$7:$AI$2085)*((AO600&lt;$AP$7:$AP$2085)*(AP600&gt;$AO$7:$AO$2085))*(ROW($X$7:$X$2085)&lt;&gt;ROW(X600)))&gt;0,"Cruzado","Sin cruce")))</f>
        <v>Sin cruce</v>
      </c>
      <c r="AR600" s="23" t="str" cm="1">
        <f t="array" ref="AR600">IF(AE600="","",IF(SUMPRODUCT((AE600=$AE$7:$AE$2085)*(AI600=$AI$7:$AI$2085)*(AO600=$AO$7:$AO$2085)*(AP600=$AP$7:$AP$2085)*(ROW($AE$7:$AE$2085)&lt;&gt;ROW(AE600))*((S600=0)*($S$7:$S$2085&gt;0)+(S600&gt;0)*($S$7:$S$2085=0)))&gt;0,"SALONES UNIDOS",IF(SUMPRODUCT((AE600=$AE$7:$AE$2085)*(AI600=$AI$7:$AI$2085)*((AO600&lt;$AP$7:$AP$2085)*(AP600&gt;$AO$7:$AO$2085))*(ROW($AE$7:$AE$2085)&lt;&gt;ROW(AE600)))&gt;0,"Cruzado","Sin cruce")))</f>
        <v/>
      </c>
      <c r="AS600" s="94" t="str">
        <f t="shared" si="10"/>
        <v>EN2HUAURAC</v>
      </c>
      <c r="AT600" s="94" t="str" cm="1">
        <f t="array" ref="AT600">IF(AS600="","",IF(SUMPRODUCT((AS600=$AS$7:$AS$2085)*(AI600=$AI$7:$AI$2085)*(AO600=$AO$7:$AO$2085)*(AP600=$AP$7:$AP$2085)*(ROW($AS$7:$AS$2085)&lt;&gt;ROW(AS600))*((S600=0)*($S$7:$S$2085&gt;0)+(S600&gt;0)*($S$7:$S$2085=0)))&gt;0,"SALONES UNIDOS",IF(SUMPRODUCT((AS600=$AS$7:$AS$2085)*(AI600=$AI$7:$AI$2085)*((AO600&lt;$AP$7:$AP$2085)*(AP600&gt;$AO$7:$AO$2085))*(ROW($AS$7:$AS$2085)&lt;&gt;ROW(AS600)))&gt;0,"Cruzado","Sin cruce")))</f>
        <v>Sin cruce</v>
      </c>
    </row>
    <row r="601" spans="3:46" ht="15.6" hidden="1" customHeight="1">
      <c r="C601" s="496" t="s">
        <v>572</v>
      </c>
      <c r="D601" s="479" t="s">
        <v>573</v>
      </c>
      <c r="E601" s="479">
        <v>20261</v>
      </c>
      <c r="F601" s="503" t="s">
        <v>44</v>
      </c>
      <c r="G601" s="497" t="s">
        <v>80</v>
      </c>
      <c r="H601" s="503" t="s">
        <v>63</v>
      </c>
      <c r="I601" s="503">
        <v>2</v>
      </c>
      <c r="J601" s="503" t="s">
        <v>57</v>
      </c>
      <c r="K601" s="503" t="s">
        <v>57</v>
      </c>
      <c r="L601" s="499" t="s">
        <v>617</v>
      </c>
      <c r="M601" s="535" t="s">
        <v>618</v>
      </c>
      <c r="N601" s="15" t="s">
        <v>586</v>
      </c>
      <c r="O601" s="15" t="s">
        <v>578</v>
      </c>
      <c r="P601" s="503" t="s">
        <v>579</v>
      </c>
      <c r="Q601" s="15">
        <v>0</v>
      </c>
      <c r="R601" s="15">
        <v>2</v>
      </c>
      <c r="S601" s="479">
        <v>2</v>
      </c>
      <c r="T601" s="15">
        <v>4</v>
      </c>
      <c r="U601" s="471"/>
      <c r="V601" s="550">
        <v>32</v>
      </c>
      <c r="W601" s="497">
        <v>43529608</v>
      </c>
      <c r="X601" s="566" t="s">
        <v>387</v>
      </c>
      <c r="Y601" s="15" t="s">
        <v>579</v>
      </c>
      <c r="Z601" s="15"/>
      <c r="AA601" s="15"/>
      <c r="AB601" s="15"/>
      <c r="AC601" s="497" t="s">
        <v>955</v>
      </c>
      <c r="AD601" s="15"/>
      <c r="AE601" s="479"/>
      <c r="AF601" s="497"/>
      <c r="AG601" s="497"/>
      <c r="AH601" s="15" t="s">
        <v>100</v>
      </c>
      <c r="AI601" s="15">
        <v>2</v>
      </c>
      <c r="AJ601" s="15">
        <v>20</v>
      </c>
      <c r="AK601" s="15">
        <v>10</v>
      </c>
      <c r="AL601" s="15">
        <v>21</v>
      </c>
      <c r="AM601" s="15">
        <v>50</v>
      </c>
      <c r="AN601" s="490">
        <f>IF(AJ601="",S601,ROUND(((((AL601/24)+(AM601/1440))-((AJ601/24)+(AK601/1440)))*1440/50),5))</f>
        <v>2</v>
      </c>
      <c r="AO601" s="491">
        <f>AJ601/24+AK601/1440</f>
        <v>0.84027777777777779</v>
      </c>
      <c r="AP601" s="491">
        <f>AL601/24+AM601/1440</f>
        <v>0.90972222222222221</v>
      </c>
      <c r="AQ601" s="23" t="str" cm="1">
        <f t="array" ref="AQ601">IF(X601="","",IF(SUMPRODUCT((X601=$X$7:$X$2085)*(AI601=$AI$7:$AI$2085)*(AO601=$AO$7:$AO$2085)*(AP601=$AP$7:$AP$2085)*(ROW($X$7:$X$2085)&lt;&gt;ROW(X601))*((S601=0)*($S$7:$S$2085&gt;0)+(S601&gt;0)*($S$7:$S$2085=0)))&gt;0,"SALONES UNIDOS",IF(SUMPRODUCT((X601=$X$7:$X$2085)*(AI601=$AI$7:$AI$2085)*((AO601&lt;$AP$7:$AP$2085)*(AP601&gt;$AO$7:$AO$2085))*(ROW($X$7:$X$2085)&lt;&gt;ROW(X601)))&gt;0,"Cruzado","Sin cruce")))</f>
        <v>Sin cruce</v>
      </c>
      <c r="AR601" s="23" t="str" cm="1">
        <f t="array" ref="AR601">IF(AE601="","",IF(SUMPRODUCT((AE601=$AE$7:$AE$2085)*(AI601=$AI$7:$AI$2085)*(AO601=$AO$7:$AO$2085)*(AP601=$AP$7:$AP$2085)*(ROW($AE$7:$AE$2085)&lt;&gt;ROW(AE601))*((S601=0)*($S$7:$S$2085&gt;0)+(S601&gt;0)*($S$7:$S$2085=0)))&gt;0,"SALONES UNIDOS",IF(SUMPRODUCT((AE601=$AE$7:$AE$2085)*(AI601=$AI$7:$AI$2085)*((AO601&lt;$AP$7:$AP$2085)*(AP601&gt;$AO$7:$AO$2085))*(ROW($AE$7:$AE$2085)&lt;&gt;ROW(AE601)))&gt;0,"Cruzado","Sin cruce")))</f>
        <v/>
      </c>
      <c r="AS601" s="94" t="str">
        <f t="shared" si="10"/>
        <v>EN2HUAURAC</v>
      </c>
      <c r="AT601" s="94" t="str" cm="1">
        <f t="array" ref="AT601">IF(AS601="","",IF(SUMPRODUCT((AS601=$AS$7:$AS$2085)*(AI601=$AI$7:$AI$2085)*(AO601=$AO$7:$AO$2085)*(AP601=$AP$7:$AP$2085)*(ROW($AS$7:$AS$2085)&lt;&gt;ROW(AS601))*((S601=0)*($S$7:$S$2085&gt;0)+(S601&gt;0)*($S$7:$S$2085=0)))&gt;0,"SALONES UNIDOS",IF(SUMPRODUCT((AS601=$AS$7:$AS$2085)*(AI601=$AI$7:$AI$2085)*((AO601&lt;$AP$7:$AP$2085)*(AP601&gt;$AO$7:$AO$2085))*(ROW($AS$7:$AS$2085)&lt;&gt;ROW(AS601)))&gt;0,"Cruzado","Sin cruce")))</f>
        <v>Sin cruce</v>
      </c>
    </row>
    <row r="602" spans="3:46" ht="15.6" hidden="1" customHeight="1">
      <c r="C602" s="496" t="s">
        <v>572</v>
      </c>
      <c r="D602" s="479" t="s">
        <v>573</v>
      </c>
      <c r="E602" s="479">
        <v>20261</v>
      </c>
      <c r="F602" s="503" t="s">
        <v>44</v>
      </c>
      <c r="G602" s="497" t="s">
        <v>80</v>
      </c>
      <c r="H602" s="503" t="s">
        <v>63</v>
      </c>
      <c r="I602" s="503">
        <v>2</v>
      </c>
      <c r="J602" s="503" t="s">
        <v>57</v>
      </c>
      <c r="K602" s="503" t="s">
        <v>57</v>
      </c>
      <c r="L602" s="499" t="s">
        <v>620</v>
      </c>
      <c r="M602" s="535" t="s">
        <v>621</v>
      </c>
      <c r="N602" s="15" t="s">
        <v>586</v>
      </c>
      <c r="O602" s="15" t="s">
        <v>578</v>
      </c>
      <c r="P602" s="503" t="s">
        <v>579</v>
      </c>
      <c r="Q602" s="15">
        <v>3</v>
      </c>
      <c r="R602" s="15">
        <v>0</v>
      </c>
      <c r="S602" s="479">
        <v>3</v>
      </c>
      <c r="T602" s="15">
        <v>4</v>
      </c>
      <c r="U602" s="471"/>
      <c r="V602" s="550">
        <v>32</v>
      </c>
      <c r="W602" s="643">
        <v>44407817</v>
      </c>
      <c r="X602" s="644" t="s">
        <v>519</v>
      </c>
      <c r="Y602" s="15" t="s">
        <v>579</v>
      </c>
      <c r="Z602" s="15"/>
      <c r="AA602" s="15"/>
      <c r="AB602" s="15"/>
      <c r="AC602" s="497" t="s">
        <v>955</v>
      </c>
      <c r="AD602" s="15"/>
      <c r="AE602" s="479"/>
      <c r="AF602" s="497"/>
      <c r="AG602" s="497"/>
      <c r="AH602" s="15" t="s">
        <v>582</v>
      </c>
      <c r="AI602" s="15">
        <v>3</v>
      </c>
      <c r="AJ602" s="15">
        <v>17</v>
      </c>
      <c r="AK602" s="15">
        <v>40</v>
      </c>
      <c r="AL602" s="15">
        <v>20</v>
      </c>
      <c r="AM602" s="15">
        <v>10</v>
      </c>
      <c r="AN602" s="490">
        <f>IF(AJ602="",S602,ROUND(((((AL602/24)+(AM602/1440))-((AJ602/24)+(AK602/1440)))*1440/50),5))</f>
        <v>3</v>
      </c>
      <c r="AO602" s="491">
        <f>AJ602/24+AK602/1440</f>
        <v>0.73611111111111116</v>
      </c>
      <c r="AP602" s="491">
        <f>AL602/24+AM602/1440</f>
        <v>0.84027777777777779</v>
      </c>
      <c r="AQ602" s="23" t="str" cm="1">
        <f t="array" ref="AQ602">IF(X602="","",IF(SUMPRODUCT((X602=$X$7:$X$2085)*(AI602=$AI$7:$AI$2085)*(AO602=$AO$7:$AO$2085)*(AP602=$AP$7:$AP$2085)*(ROW($X$7:$X$2085)&lt;&gt;ROW(X602))*((S602=0)*($S$7:$S$2085&gt;0)+(S602&gt;0)*($S$7:$S$2085=0)))&gt;0,"SALONES UNIDOS",IF(SUMPRODUCT((X602=$X$7:$X$2085)*(AI602=$AI$7:$AI$2085)*((AO602&lt;$AP$7:$AP$2085)*(AP602&gt;$AO$7:$AO$2085))*(ROW($X$7:$X$2085)&lt;&gt;ROW(X602)))&gt;0,"Cruzado","Sin cruce")))</f>
        <v>Sin cruce</v>
      </c>
      <c r="AR602" s="23" t="str" cm="1">
        <f t="array" ref="AR602">IF(AE602="","",IF(SUMPRODUCT((AE602=$AE$7:$AE$2085)*(AI602=$AI$7:$AI$2085)*(AO602=$AO$7:$AO$2085)*(AP602=$AP$7:$AP$2085)*(ROW($AE$7:$AE$2085)&lt;&gt;ROW(AE602))*((S602=0)*($S$7:$S$2085&gt;0)+(S602&gt;0)*($S$7:$S$2085=0)))&gt;0,"SALONES UNIDOS",IF(SUMPRODUCT((AE602=$AE$7:$AE$2085)*(AI602=$AI$7:$AI$2085)*((AO602&lt;$AP$7:$AP$2085)*(AP602&gt;$AO$7:$AO$2085))*(ROW($AE$7:$AE$2085)&lt;&gt;ROW(AE602)))&gt;0,"Cruzado","Sin cruce")))</f>
        <v/>
      </c>
      <c r="AS602" s="94" t="str">
        <f t="shared" si="10"/>
        <v>EN2HUAURAC</v>
      </c>
      <c r="AT602" s="94" t="str" cm="1">
        <f t="array" ref="AT602">IF(AS602="","",IF(SUMPRODUCT((AS602=$AS$7:$AS$2085)*(AI602=$AI$7:$AI$2085)*(AO602=$AO$7:$AO$2085)*(AP602=$AP$7:$AP$2085)*(ROW($AS$7:$AS$2085)&lt;&gt;ROW(AS602))*((S602=0)*($S$7:$S$2085&gt;0)+(S602&gt;0)*($S$7:$S$2085=0)))&gt;0,"SALONES UNIDOS",IF(SUMPRODUCT((AS602=$AS$7:$AS$2085)*(AI602=$AI$7:$AI$2085)*((AO602&lt;$AP$7:$AP$2085)*(AP602&gt;$AO$7:$AO$2085))*(ROW($AS$7:$AS$2085)&lt;&gt;ROW(AS602)))&gt;0,"Cruzado","Sin cruce")))</f>
        <v>Sin cruce</v>
      </c>
    </row>
    <row r="603" spans="3:46" ht="15.6" hidden="1" customHeight="1">
      <c r="C603" s="496" t="s">
        <v>572</v>
      </c>
      <c r="D603" s="479" t="s">
        <v>573</v>
      </c>
      <c r="E603" s="479">
        <v>20261</v>
      </c>
      <c r="F603" s="503" t="s">
        <v>44</v>
      </c>
      <c r="G603" s="497" t="s">
        <v>80</v>
      </c>
      <c r="H603" s="503" t="s">
        <v>63</v>
      </c>
      <c r="I603" s="503">
        <v>2</v>
      </c>
      <c r="J603" s="503" t="s">
        <v>57</v>
      </c>
      <c r="K603" s="503" t="s">
        <v>57</v>
      </c>
      <c r="L603" s="499" t="s">
        <v>620</v>
      </c>
      <c r="M603" s="535" t="s">
        <v>621</v>
      </c>
      <c r="N603" s="15" t="s">
        <v>586</v>
      </c>
      <c r="O603" s="15" t="s">
        <v>578</v>
      </c>
      <c r="P603" s="503" t="s">
        <v>579</v>
      </c>
      <c r="Q603" s="15">
        <v>0</v>
      </c>
      <c r="R603" s="15">
        <v>2</v>
      </c>
      <c r="S603" s="479">
        <v>2</v>
      </c>
      <c r="T603" s="15">
        <v>4</v>
      </c>
      <c r="U603" s="471"/>
      <c r="V603" s="550">
        <v>32</v>
      </c>
      <c r="W603" s="643">
        <v>44407817</v>
      </c>
      <c r="X603" s="644" t="s">
        <v>519</v>
      </c>
      <c r="Y603" s="15" t="s">
        <v>579</v>
      </c>
      <c r="Z603" s="15"/>
      <c r="AA603" s="15"/>
      <c r="AB603" s="15"/>
      <c r="AC603" s="497" t="s">
        <v>955</v>
      </c>
      <c r="AD603" s="15"/>
      <c r="AE603" s="479"/>
      <c r="AF603" s="497"/>
      <c r="AG603" s="497"/>
      <c r="AH603" s="15" t="s">
        <v>100</v>
      </c>
      <c r="AI603" s="15">
        <v>3</v>
      </c>
      <c r="AJ603" s="15">
        <v>20</v>
      </c>
      <c r="AK603" s="15">
        <v>10</v>
      </c>
      <c r="AL603" s="15">
        <v>21</v>
      </c>
      <c r="AM603" s="15">
        <v>50</v>
      </c>
      <c r="AN603" s="490">
        <f>IF(AJ603="",S603,ROUND(((((AL603/24)+(AM603/1440))-((AJ603/24)+(AK603/1440)))*1440/50),5))</f>
        <v>2</v>
      </c>
      <c r="AO603" s="491">
        <f>AJ603/24+AK603/1440</f>
        <v>0.84027777777777779</v>
      </c>
      <c r="AP603" s="491">
        <f>AL603/24+AM603/1440</f>
        <v>0.90972222222222221</v>
      </c>
      <c r="AQ603" s="23" t="str" cm="1">
        <f t="array" ref="AQ603">IF(X603="","",IF(SUMPRODUCT((X603=$X$7:$X$2085)*(AI603=$AI$7:$AI$2085)*(AO603=$AO$7:$AO$2085)*(AP603=$AP$7:$AP$2085)*(ROW($X$7:$X$2085)&lt;&gt;ROW(X603))*((S603=0)*($S$7:$S$2085&gt;0)+(S603&gt;0)*($S$7:$S$2085=0)))&gt;0,"SALONES UNIDOS",IF(SUMPRODUCT((X603=$X$7:$X$2085)*(AI603=$AI$7:$AI$2085)*((AO603&lt;$AP$7:$AP$2085)*(AP603&gt;$AO$7:$AO$2085))*(ROW($X$7:$X$2085)&lt;&gt;ROW(X603)))&gt;0,"Cruzado","Sin cruce")))</f>
        <v>Sin cruce</v>
      </c>
      <c r="AR603" s="23" t="str" cm="1">
        <f t="array" ref="AR603">IF(AE603="","",IF(SUMPRODUCT((AE603=$AE$7:$AE$2085)*(AI603=$AI$7:$AI$2085)*(AO603=$AO$7:$AO$2085)*(AP603=$AP$7:$AP$2085)*(ROW($AE$7:$AE$2085)&lt;&gt;ROW(AE603))*((S603=0)*($S$7:$S$2085&gt;0)+(S603&gt;0)*($S$7:$S$2085=0)))&gt;0,"SALONES UNIDOS",IF(SUMPRODUCT((AE603=$AE$7:$AE$2085)*(AI603=$AI$7:$AI$2085)*((AO603&lt;$AP$7:$AP$2085)*(AP603&gt;$AO$7:$AO$2085))*(ROW($AE$7:$AE$2085)&lt;&gt;ROW(AE603)))&gt;0,"Cruzado","Sin cruce")))</f>
        <v/>
      </c>
      <c r="AS603" s="94" t="str">
        <f t="shared" si="10"/>
        <v>EN2HUAURAC</v>
      </c>
      <c r="AT603" s="94" t="str" cm="1">
        <f t="array" ref="AT603">IF(AS603="","",IF(SUMPRODUCT((AS603=$AS$7:$AS$2085)*(AI603=$AI$7:$AI$2085)*(AO603=$AO$7:$AO$2085)*(AP603=$AP$7:$AP$2085)*(ROW($AS$7:$AS$2085)&lt;&gt;ROW(AS603))*((S603=0)*($S$7:$S$2085&gt;0)+(S603&gt;0)*($S$7:$S$2085=0)))&gt;0,"SALONES UNIDOS",IF(SUMPRODUCT((AS603=$AS$7:$AS$2085)*(AI603=$AI$7:$AI$2085)*((AO603&lt;$AP$7:$AP$2085)*(AP603&gt;$AO$7:$AO$2085))*(ROW($AS$7:$AS$2085)&lt;&gt;ROW(AS603)))&gt;0,"Cruzado","Sin cruce")))</f>
        <v>Sin cruce</v>
      </c>
    </row>
    <row r="604" spans="3:46" ht="15.6" hidden="1" customHeight="1">
      <c r="C604" s="496" t="s">
        <v>572</v>
      </c>
      <c r="D604" s="479" t="s">
        <v>573</v>
      </c>
      <c r="E604" s="479">
        <v>20261</v>
      </c>
      <c r="F604" s="503" t="s">
        <v>44</v>
      </c>
      <c r="G604" s="497" t="s">
        <v>80</v>
      </c>
      <c r="H604" s="503" t="s">
        <v>63</v>
      </c>
      <c r="I604" s="503">
        <v>2</v>
      </c>
      <c r="J604" s="503" t="s">
        <v>57</v>
      </c>
      <c r="K604" s="503" t="s">
        <v>57</v>
      </c>
      <c r="L604" s="499" t="s">
        <v>622</v>
      </c>
      <c r="M604" s="535" t="s">
        <v>623</v>
      </c>
      <c r="N604" s="15" t="s">
        <v>586</v>
      </c>
      <c r="O604" s="15" t="s">
        <v>578</v>
      </c>
      <c r="P604" s="497" t="s">
        <v>624</v>
      </c>
      <c r="Q604" s="15">
        <v>2</v>
      </c>
      <c r="R604" s="15">
        <v>0</v>
      </c>
      <c r="S604" s="479">
        <v>2</v>
      </c>
      <c r="T604" s="15">
        <v>3</v>
      </c>
      <c r="U604" s="471"/>
      <c r="V604" s="550">
        <v>32</v>
      </c>
      <c r="W604" s="497">
        <v>45877750</v>
      </c>
      <c r="X604" s="566" t="s">
        <v>502</v>
      </c>
      <c r="Y604" s="571" t="s">
        <v>624</v>
      </c>
      <c r="Z604" s="15"/>
      <c r="AA604" s="15"/>
      <c r="AB604" s="15"/>
      <c r="AC604" s="493"/>
      <c r="AD604" s="497"/>
      <c r="AE604" s="479"/>
      <c r="AF604" s="497"/>
      <c r="AG604" s="497"/>
      <c r="AH604" s="15" t="s">
        <v>582</v>
      </c>
      <c r="AI604" s="15">
        <v>2</v>
      </c>
      <c r="AJ604" s="15">
        <v>21</v>
      </c>
      <c r="AK604" s="15">
        <v>50</v>
      </c>
      <c r="AL604" s="15">
        <v>23</v>
      </c>
      <c r="AM604" s="15">
        <v>30</v>
      </c>
      <c r="AN604" s="490">
        <f>IF(AJ604="",S604,ROUND(((((AL604/24)+(AM604/1440))-((AJ604/24)+(AK604/1440)))*1440/50),5))</f>
        <v>2</v>
      </c>
      <c r="AO604" s="491">
        <f>AJ604/24+AK604/1440</f>
        <v>0.90972222222222221</v>
      </c>
      <c r="AP604" s="491">
        <f>AL604/24+AM604/1440</f>
        <v>0.97916666666666674</v>
      </c>
      <c r="AQ604" s="23" t="str" cm="1">
        <f t="array" ref="AQ604">IF(X604="","",IF(SUMPRODUCT((X604=$X$7:$X$2085)*(AI604=$AI$7:$AI$2085)*(AO604=$AO$7:$AO$2085)*(AP604=$AP$7:$AP$2085)*(ROW($X$7:$X$2085)&lt;&gt;ROW(X604))*((S604=0)*($S$7:$S$2085&gt;0)+(S604&gt;0)*($S$7:$S$2085=0)))&gt;0,"SALONES UNIDOS",IF(SUMPRODUCT((X604=$X$7:$X$2085)*(AI604=$AI$7:$AI$2085)*((AO604&lt;$AP$7:$AP$2085)*(AP604&gt;$AO$7:$AO$2085))*(ROW($X$7:$X$2085)&lt;&gt;ROW(X604)))&gt;0,"Cruzado","Sin cruce")))</f>
        <v>Sin cruce</v>
      </c>
      <c r="AR604" s="23" t="str" cm="1">
        <f t="array" ref="AR604">IF(AE604="","",IF(SUMPRODUCT((AE604=$AE$7:$AE$2085)*(AI604=$AI$7:$AI$2085)*(AO604=$AO$7:$AO$2085)*(AP604=$AP$7:$AP$2085)*(ROW($AE$7:$AE$2085)&lt;&gt;ROW(AE604))*((S604=0)*($S$7:$S$2085&gt;0)+(S604&gt;0)*($S$7:$S$2085=0)))&gt;0,"SALONES UNIDOS",IF(SUMPRODUCT((AE604=$AE$7:$AE$2085)*(AI604=$AI$7:$AI$2085)*((AO604&lt;$AP$7:$AP$2085)*(AP604&gt;$AO$7:$AO$2085))*(ROW($AE$7:$AE$2085)&lt;&gt;ROW(AE604)))&gt;0,"Cruzado","Sin cruce")))</f>
        <v/>
      </c>
      <c r="AS604" s="94" t="str">
        <f t="shared" si="10"/>
        <v>EN2HUAURAC</v>
      </c>
      <c r="AT604" s="94" t="str" cm="1">
        <f t="array" ref="AT604">IF(AS604="","",IF(SUMPRODUCT((AS604=$AS$7:$AS$2085)*(AI604=$AI$7:$AI$2085)*(AO604=$AO$7:$AO$2085)*(AP604=$AP$7:$AP$2085)*(ROW($AS$7:$AS$2085)&lt;&gt;ROW(AS604))*((S604=0)*($S$7:$S$2085&gt;0)+(S604&gt;0)*($S$7:$S$2085=0)))&gt;0,"SALONES UNIDOS",IF(SUMPRODUCT((AS604=$AS$7:$AS$2085)*(AI604=$AI$7:$AI$2085)*((AO604&lt;$AP$7:$AP$2085)*(AP604&gt;$AO$7:$AO$2085))*(ROW($AS$7:$AS$2085)&lt;&gt;ROW(AS604)))&gt;0,"Cruzado","Sin cruce")))</f>
        <v>Sin cruce</v>
      </c>
    </row>
    <row r="605" spans="3:46" ht="15.6" hidden="1" customHeight="1">
      <c r="C605" s="496" t="s">
        <v>572</v>
      </c>
      <c r="D605" s="479" t="s">
        <v>573</v>
      </c>
      <c r="E605" s="479">
        <v>20261</v>
      </c>
      <c r="F605" s="503" t="s">
        <v>44</v>
      </c>
      <c r="G605" s="497" t="s">
        <v>80</v>
      </c>
      <c r="H605" s="503" t="s">
        <v>63</v>
      </c>
      <c r="I605" s="503">
        <v>2</v>
      </c>
      <c r="J605" s="503" t="s">
        <v>57</v>
      </c>
      <c r="K605" s="503" t="s">
        <v>57</v>
      </c>
      <c r="L605" s="499" t="s">
        <v>622</v>
      </c>
      <c r="M605" s="535" t="s">
        <v>623</v>
      </c>
      <c r="N605" s="15" t="s">
        <v>586</v>
      </c>
      <c r="O605" s="15" t="s">
        <v>578</v>
      </c>
      <c r="P605" s="497" t="s">
        <v>624</v>
      </c>
      <c r="Q605" s="15">
        <v>0</v>
      </c>
      <c r="R605" s="15">
        <v>2</v>
      </c>
      <c r="S605" s="479">
        <v>2</v>
      </c>
      <c r="T605" s="15">
        <v>3</v>
      </c>
      <c r="U605" s="471"/>
      <c r="V605" s="550">
        <v>32</v>
      </c>
      <c r="W605" s="497">
        <v>45877750</v>
      </c>
      <c r="X605" s="566" t="s">
        <v>502</v>
      </c>
      <c r="Y605" s="571" t="s">
        <v>624</v>
      </c>
      <c r="Z605" s="15"/>
      <c r="AA605" s="15"/>
      <c r="AB605" s="15"/>
      <c r="AC605" s="493"/>
      <c r="AD605" s="497"/>
      <c r="AE605" s="479"/>
      <c r="AF605" s="497"/>
      <c r="AG605" s="497"/>
      <c r="AH605" s="15" t="s">
        <v>100</v>
      </c>
      <c r="AI605" s="15">
        <v>3</v>
      </c>
      <c r="AJ605" s="15">
        <v>21</v>
      </c>
      <c r="AK605" s="15">
        <v>50</v>
      </c>
      <c r="AL605" s="15">
        <v>23</v>
      </c>
      <c r="AM605" s="15">
        <v>30</v>
      </c>
      <c r="AN605" s="490">
        <f>IF(AJ605="",S605,ROUND(((((AL605/24)+(AM605/1440))-((AJ605/24)+(AK605/1440)))*1440/50),5))</f>
        <v>2</v>
      </c>
      <c r="AO605" s="491">
        <f>AJ605/24+AK605/1440</f>
        <v>0.90972222222222221</v>
      </c>
      <c r="AP605" s="491">
        <f>AL605/24+AM605/1440</f>
        <v>0.97916666666666674</v>
      </c>
      <c r="AQ605" s="23" t="str" cm="1">
        <f t="array" ref="AQ605">IF(X605="","",IF(SUMPRODUCT((X605=$X$7:$X$2085)*(AI605=$AI$7:$AI$2085)*(AO605=$AO$7:$AO$2085)*(AP605=$AP$7:$AP$2085)*(ROW($X$7:$X$2085)&lt;&gt;ROW(X605))*((S605=0)*($S$7:$S$2085&gt;0)+(S605&gt;0)*($S$7:$S$2085=0)))&gt;0,"SALONES UNIDOS",IF(SUMPRODUCT((X605=$X$7:$X$2085)*(AI605=$AI$7:$AI$2085)*((AO605&lt;$AP$7:$AP$2085)*(AP605&gt;$AO$7:$AO$2085))*(ROW($X$7:$X$2085)&lt;&gt;ROW(X605)))&gt;0,"Cruzado","Sin cruce")))</f>
        <v>Sin cruce</v>
      </c>
      <c r="AR605" s="23" t="str" cm="1">
        <f t="array" ref="AR605">IF(AE605="","",IF(SUMPRODUCT((AE605=$AE$7:$AE$2085)*(AI605=$AI$7:$AI$2085)*(AO605=$AO$7:$AO$2085)*(AP605=$AP$7:$AP$2085)*(ROW($AE$7:$AE$2085)&lt;&gt;ROW(AE605))*((S605=0)*($S$7:$S$2085&gt;0)+(S605&gt;0)*($S$7:$S$2085=0)))&gt;0,"SALONES UNIDOS",IF(SUMPRODUCT((AE605=$AE$7:$AE$2085)*(AI605=$AI$7:$AI$2085)*((AO605&lt;$AP$7:$AP$2085)*(AP605&gt;$AO$7:$AO$2085))*(ROW($AE$7:$AE$2085)&lt;&gt;ROW(AE605)))&gt;0,"Cruzado","Sin cruce")))</f>
        <v/>
      </c>
      <c r="AS605" s="94" t="str">
        <f t="shared" si="10"/>
        <v>EN2HUAURAC</v>
      </c>
      <c r="AT605" s="94" t="str" cm="1">
        <f t="array" ref="AT605">IF(AS605="","",IF(SUMPRODUCT((AS605=$AS$7:$AS$2085)*(AI605=$AI$7:$AI$2085)*(AO605=$AO$7:$AO$2085)*(AP605=$AP$7:$AP$2085)*(ROW($AS$7:$AS$2085)&lt;&gt;ROW(AS605))*((S605=0)*($S$7:$S$2085&gt;0)+(S605&gt;0)*($S$7:$S$2085=0)))&gt;0,"SALONES UNIDOS",IF(SUMPRODUCT((AS605=$AS$7:$AS$2085)*(AI605=$AI$7:$AI$2085)*((AO605&lt;$AP$7:$AP$2085)*(AP605&gt;$AO$7:$AO$2085))*(ROW($AS$7:$AS$2085)&lt;&gt;ROW(AS605)))&gt;0,"Cruzado","Sin cruce")))</f>
        <v>Sin cruce</v>
      </c>
    </row>
    <row r="606" spans="3:46" ht="15.6" hidden="1" customHeight="1">
      <c r="C606" s="496" t="s">
        <v>572</v>
      </c>
      <c r="D606" s="479" t="s">
        <v>573</v>
      </c>
      <c r="E606" s="479">
        <v>20261</v>
      </c>
      <c r="F606" s="503" t="s">
        <v>44</v>
      </c>
      <c r="G606" s="497" t="s">
        <v>80</v>
      </c>
      <c r="H606" s="503" t="s">
        <v>63</v>
      </c>
      <c r="I606" s="503">
        <v>3</v>
      </c>
      <c r="J606" s="503" t="s">
        <v>41</v>
      </c>
      <c r="K606" s="503" t="s">
        <v>41</v>
      </c>
      <c r="L606" s="499" t="s">
        <v>626</v>
      </c>
      <c r="M606" s="535" t="s">
        <v>627</v>
      </c>
      <c r="N606" s="15" t="s">
        <v>577</v>
      </c>
      <c r="O606" s="15" t="s">
        <v>578</v>
      </c>
      <c r="P606" s="503" t="s">
        <v>579</v>
      </c>
      <c r="Q606" s="15">
        <v>2</v>
      </c>
      <c r="R606" s="15">
        <v>2</v>
      </c>
      <c r="S606" s="479">
        <v>4</v>
      </c>
      <c r="T606" s="15">
        <v>3</v>
      </c>
      <c r="U606" s="471"/>
      <c r="V606" s="550">
        <v>30</v>
      </c>
      <c r="W606" s="497">
        <v>45011811</v>
      </c>
      <c r="X606" s="566" t="s">
        <v>485</v>
      </c>
      <c r="Y606" s="15" t="s">
        <v>579</v>
      </c>
      <c r="Z606" s="15"/>
      <c r="AA606" s="15"/>
      <c r="AB606" s="15"/>
      <c r="AC606" s="497" t="s">
        <v>958</v>
      </c>
      <c r="AD606" s="15"/>
      <c r="AE606" s="479"/>
      <c r="AF606" s="497"/>
      <c r="AG606" s="497"/>
      <c r="AH606" s="15" t="s">
        <v>203</v>
      </c>
      <c r="AI606" s="15">
        <v>4</v>
      </c>
      <c r="AJ606" s="15">
        <v>7</v>
      </c>
      <c r="AK606" s="15">
        <v>40</v>
      </c>
      <c r="AL606" s="15">
        <v>11</v>
      </c>
      <c r="AM606" s="15">
        <v>0</v>
      </c>
      <c r="AN606" s="490">
        <f>IF(AJ606="",S606,ROUND(((((AL606/24)+(AM606/1440))-((AJ606/24)+(AK606/1440)))*1440/50),5))</f>
        <v>4</v>
      </c>
      <c r="AO606" s="491">
        <f>AJ606/24+AK606/1440</f>
        <v>0.31944444444444448</v>
      </c>
      <c r="AP606" s="491">
        <f>AL606/24+AM606/1440</f>
        <v>0.45833333333333331</v>
      </c>
      <c r="AQ606" s="23" t="str" cm="1">
        <f t="array" ref="AQ606">IF(X606="","",IF(SUMPRODUCT((X606=$X$7:$X$2085)*(AI606=$AI$7:$AI$2085)*(AO606=$AO$7:$AO$2085)*(AP606=$AP$7:$AP$2085)*(ROW($X$7:$X$2085)&lt;&gt;ROW(X606))*((S606=0)*($S$7:$S$2085&gt;0)+(S606&gt;0)*($S$7:$S$2085=0)))&gt;0,"SALONES UNIDOS",IF(SUMPRODUCT((X606=$X$7:$X$2085)*(AI606=$AI$7:$AI$2085)*((AO606&lt;$AP$7:$AP$2085)*(AP606&gt;$AO$7:$AO$2085))*(ROW($X$7:$X$2085)&lt;&gt;ROW(X606)))&gt;0,"Cruzado","Sin cruce")))</f>
        <v>Sin cruce</v>
      </c>
      <c r="AR606" s="23" t="str" cm="1">
        <f t="array" ref="AR606">IF(AE606="","",IF(SUMPRODUCT((AE606=$AE$7:$AE$2085)*(AI606=$AI$7:$AI$2085)*(AO606=$AO$7:$AO$2085)*(AP606=$AP$7:$AP$2085)*(ROW($AE$7:$AE$2085)&lt;&gt;ROW(AE606))*((S606=0)*($S$7:$S$2085&gt;0)+(S606&gt;0)*($S$7:$S$2085=0)))&gt;0,"SALONES UNIDOS",IF(SUMPRODUCT((AE606=$AE$7:$AE$2085)*(AI606=$AI$7:$AI$2085)*((AO606&lt;$AP$7:$AP$2085)*(AP606&gt;$AO$7:$AO$2085))*(ROW($AE$7:$AE$2085)&lt;&gt;ROW(AE606)))&gt;0,"Cruzado","Sin cruce")))</f>
        <v/>
      </c>
      <c r="AS606" s="94" t="str">
        <f t="shared" si="10"/>
        <v>EN3HUAURAA</v>
      </c>
      <c r="AT606" s="94" t="str" cm="1">
        <f t="array" ref="AT606">IF(AS606="","",IF(SUMPRODUCT((AS606=$AS$7:$AS$2085)*(AI606=$AI$7:$AI$2085)*(AO606=$AO$7:$AO$2085)*(AP606=$AP$7:$AP$2085)*(ROW($AS$7:$AS$2085)&lt;&gt;ROW(AS606))*((S606=0)*($S$7:$S$2085&gt;0)+(S606&gt;0)*($S$7:$S$2085=0)))&gt;0,"SALONES UNIDOS",IF(SUMPRODUCT((AS606=$AS$7:$AS$2085)*(AI606=$AI$7:$AI$2085)*((AO606&lt;$AP$7:$AP$2085)*(AP606&gt;$AO$7:$AO$2085))*(ROW($AS$7:$AS$2085)&lt;&gt;ROW(AS606)))&gt;0,"Cruzado","Sin cruce")))</f>
        <v>Sin cruce</v>
      </c>
    </row>
    <row r="607" spans="3:46" ht="15.6" hidden="1" customHeight="1">
      <c r="C607" s="496" t="s">
        <v>572</v>
      </c>
      <c r="D607" s="479" t="s">
        <v>573</v>
      </c>
      <c r="E607" s="479">
        <v>20261</v>
      </c>
      <c r="F607" s="503" t="s">
        <v>44</v>
      </c>
      <c r="G607" s="497" t="s">
        <v>80</v>
      </c>
      <c r="H607" s="503" t="s">
        <v>63</v>
      </c>
      <c r="I607" s="503">
        <v>3</v>
      </c>
      <c r="J607" s="503" t="s">
        <v>41</v>
      </c>
      <c r="K607" s="503" t="s">
        <v>41</v>
      </c>
      <c r="L607" s="499" t="s">
        <v>628</v>
      </c>
      <c r="M607" s="535" t="s">
        <v>629</v>
      </c>
      <c r="N607" s="15" t="s">
        <v>577</v>
      </c>
      <c r="O607" s="15" t="s">
        <v>578</v>
      </c>
      <c r="P607" s="503" t="s">
        <v>624</v>
      </c>
      <c r="Q607" s="15">
        <v>2</v>
      </c>
      <c r="R607" s="15">
        <v>2</v>
      </c>
      <c r="S607" s="479">
        <v>4</v>
      </c>
      <c r="T607" s="15">
        <v>3</v>
      </c>
      <c r="U607" s="471"/>
      <c r="V607" s="550">
        <v>50</v>
      </c>
      <c r="W607" s="497">
        <v>21541988</v>
      </c>
      <c r="X607" s="566" t="s">
        <v>278</v>
      </c>
      <c r="Y607" s="15" t="s">
        <v>624</v>
      </c>
      <c r="Z607" s="15"/>
      <c r="AA607" s="15"/>
      <c r="AB607" s="15"/>
      <c r="AC607" s="493"/>
      <c r="AD607" s="15"/>
      <c r="AE607" s="479"/>
      <c r="AF607" s="497"/>
      <c r="AG607" s="497"/>
      <c r="AH607" s="15" t="s">
        <v>203</v>
      </c>
      <c r="AI607" s="15">
        <v>3</v>
      </c>
      <c r="AJ607" s="15">
        <v>11</v>
      </c>
      <c r="AK607" s="15">
        <v>50</v>
      </c>
      <c r="AL607" s="15">
        <v>15</v>
      </c>
      <c r="AM607" s="15">
        <v>10</v>
      </c>
      <c r="AN607" s="490">
        <f>IF(AJ607="",S607,ROUND(((((AL607/24)+(AM607/1440))-((AJ607/24)+(AK607/1440)))*1440/50),5))</f>
        <v>4</v>
      </c>
      <c r="AO607" s="491">
        <f>AJ607/24+AK607/1440</f>
        <v>0.49305555555555552</v>
      </c>
      <c r="AP607" s="491">
        <f>AL607/24+AM607/1440</f>
        <v>0.63194444444444442</v>
      </c>
      <c r="AQ607" s="23" t="str" cm="1">
        <f t="array" ref="AQ607">IF(X607="","",IF(SUMPRODUCT((X607=$X$7:$X$2085)*(AI607=$AI$7:$AI$2085)*(AO607=$AO$7:$AO$2085)*(AP607=$AP$7:$AP$2085)*(ROW($X$7:$X$2085)&lt;&gt;ROW(X607))*((S607=0)*($S$7:$S$2085&gt;0)+(S607&gt;0)*($S$7:$S$2085=0)))&gt;0,"SALONES UNIDOS",IF(SUMPRODUCT((X607=$X$7:$X$2085)*(AI607=$AI$7:$AI$2085)*((AO607&lt;$AP$7:$AP$2085)*(AP607&gt;$AO$7:$AO$2085))*(ROW($X$7:$X$2085)&lt;&gt;ROW(X607)))&gt;0,"Cruzado","Sin cruce")))</f>
        <v>Sin cruce</v>
      </c>
      <c r="AR607" s="23" t="str" cm="1">
        <f t="array" ref="AR607">IF(AE607="","",IF(SUMPRODUCT((AE607=$AE$7:$AE$2085)*(AI607=$AI$7:$AI$2085)*(AO607=$AO$7:$AO$2085)*(AP607=$AP$7:$AP$2085)*(ROW($AE$7:$AE$2085)&lt;&gt;ROW(AE607))*((S607=0)*($S$7:$S$2085&gt;0)+(S607&gt;0)*($S$7:$S$2085=0)))&gt;0,"SALONES UNIDOS",IF(SUMPRODUCT((AE607=$AE$7:$AE$2085)*(AI607=$AI$7:$AI$2085)*((AO607&lt;$AP$7:$AP$2085)*(AP607&gt;$AO$7:$AO$2085))*(ROW($AE$7:$AE$2085)&lt;&gt;ROW(AE607)))&gt;0,"Cruzado","Sin cruce")))</f>
        <v/>
      </c>
      <c r="AS607" s="94" t="str">
        <f t="shared" si="10"/>
        <v>EN3HUAURAA</v>
      </c>
      <c r="AT607" s="94" t="str" cm="1">
        <f t="array" ref="AT607">IF(AS607="","",IF(SUMPRODUCT((AS607=$AS$7:$AS$2085)*(AI607=$AI$7:$AI$2085)*(AO607=$AO$7:$AO$2085)*(AP607=$AP$7:$AP$2085)*(ROW($AS$7:$AS$2085)&lt;&gt;ROW(AS607))*((S607=0)*($S$7:$S$2085&gt;0)+(S607&gt;0)*($S$7:$S$2085=0)))&gt;0,"SALONES UNIDOS",IF(SUMPRODUCT((AS607=$AS$7:$AS$2085)*(AI607=$AI$7:$AI$2085)*((AO607&lt;$AP$7:$AP$2085)*(AP607&gt;$AO$7:$AO$2085))*(ROW($AS$7:$AS$2085)&lt;&gt;ROW(AS607)))&gt;0,"Cruzado","Sin cruce")))</f>
        <v>Sin cruce</v>
      </c>
    </row>
    <row r="608" spans="3:46" ht="15.6" hidden="1" customHeight="1">
      <c r="C608" s="496" t="s">
        <v>572</v>
      </c>
      <c r="D608" s="479" t="s">
        <v>573</v>
      </c>
      <c r="E608" s="479">
        <v>20261</v>
      </c>
      <c r="F608" s="503" t="s">
        <v>44</v>
      </c>
      <c r="G608" s="497" t="s">
        <v>80</v>
      </c>
      <c r="H608" s="503" t="s">
        <v>63</v>
      </c>
      <c r="I608" s="503">
        <v>3</v>
      </c>
      <c r="J608" s="503" t="s">
        <v>41</v>
      </c>
      <c r="K608" s="503" t="s">
        <v>41</v>
      </c>
      <c r="L608" s="499" t="s">
        <v>630</v>
      </c>
      <c r="M608" s="535" t="s">
        <v>631</v>
      </c>
      <c r="N608" s="15" t="s">
        <v>586</v>
      </c>
      <c r="O608" s="15" t="s">
        <v>578</v>
      </c>
      <c r="P608" s="497" t="s">
        <v>624</v>
      </c>
      <c r="Q608" s="15">
        <v>2</v>
      </c>
      <c r="R608" s="15">
        <v>2</v>
      </c>
      <c r="S608" s="479">
        <v>4</v>
      </c>
      <c r="T608" s="15">
        <v>3</v>
      </c>
      <c r="U608" s="471"/>
      <c r="V608" s="550">
        <v>30</v>
      </c>
      <c r="W608" s="548">
        <v>45011811</v>
      </c>
      <c r="X608" s="564" t="s">
        <v>485</v>
      </c>
      <c r="Y608" s="571" t="s">
        <v>624</v>
      </c>
      <c r="Z608" s="15"/>
      <c r="AA608" s="15"/>
      <c r="AB608" s="15"/>
      <c r="AC608" s="493"/>
      <c r="AD608" s="497"/>
      <c r="AE608" s="479"/>
      <c r="AF608" s="497"/>
      <c r="AG608" s="497"/>
      <c r="AH608" s="15" t="s">
        <v>203</v>
      </c>
      <c r="AI608" s="485">
        <v>4</v>
      </c>
      <c r="AJ608" s="485">
        <v>15</v>
      </c>
      <c r="AK608" s="485">
        <v>10</v>
      </c>
      <c r="AL608" s="485">
        <v>18</v>
      </c>
      <c r="AM608" s="485">
        <v>30</v>
      </c>
      <c r="AN608" s="490">
        <f>IF(AJ608="",S608,ROUND(((((AL608/24)+(AM608/1440))-((AJ608/24)+(AK608/1440)))*1440/50),5))</f>
        <v>4</v>
      </c>
      <c r="AO608" s="491">
        <f>AJ608/24+AK608/1440</f>
        <v>0.63194444444444442</v>
      </c>
      <c r="AP608" s="491">
        <f>AL608/24+AM608/1440</f>
        <v>0.77083333333333337</v>
      </c>
      <c r="AQ608" s="23" t="str" cm="1">
        <f t="array" ref="AQ608">IF(X608="","",IF(SUMPRODUCT((X608=$X$7:$X$2085)*(AI608=$AI$7:$AI$2085)*(AO608=$AO$7:$AO$2085)*(AP608=$AP$7:$AP$2085)*(ROW($X$7:$X$2085)&lt;&gt;ROW(X608))*((S608=0)*($S$7:$S$2085&gt;0)+(S608&gt;0)*($S$7:$S$2085=0)))&gt;0,"SALONES UNIDOS",IF(SUMPRODUCT((X608=$X$7:$X$2085)*(AI608=$AI$7:$AI$2085)*((AO608&lt;$AP$7:$AP$2085)*(AP608&gt;$AO$7:$AO$2085))*(ROW($X$7:$X$2085)&lt;&gt;ROW(X608)))&gt;0,"Cruzado","Sin cruce")))</f>
        <v>Sin cruce</v>
      </c>
      <c r="AR608" s="23" t="str" cm="1">
        <f t="array" ref="AR608">IF(AE608="","",IF(SUMPRODUCT((AE608=$AE$7:$AE$2085)*(AI608=$AI$7:$AI$2085)*(AO608=$AO$7:$AO$2085)*(AP608=$AP$7:$AP$2085)*(ROW($AE$7:$AE$2085)&lt;&gt;ROW(AE608))*((S608=0)*($S$7:$S$2085&gt;0)+(S608&gt;0)*($S$7:$S$2085=0)))&gt;0,"SALONES UNIDOS",IF(SUMPRODUCT((AE608=$AE$7:$AE$2085)*(AI608=$AI$7:$AI$2085)*((AO608&lt;$AP$7:$AP$2085)*(AP608&gt;$AO$7:$AO$2085))*(ROW($AE$7:$AE$2085)&lt;&gt;ROW(AE608)))&gt;0,"Cruzado","Sin cruce")))</f>
        <v/>
      </c>
      <c r="AS608" s="94" t="str">
        <f t="shared" si="10"/>
        <v>EN3HUAURAA</v>
      </c>
      <c r="AT608" s="94" t="str" cm="1">
        <f t="array" ref="AT608">IF(AS608="","",IF(SUMPRODUCT((AS608=$AS$7:$AS$2085)*(AI608=$AI$7:$AI$2085)*(AO608=$AO$7:$AO$2085)*(AP608=$AP$7:$AP$2085)*(ROW($AS$7:$AS$2085)&lt;&gt;ROW(AS608))*((S608=0)*($S$7:$S$2085&gt;0)+(S608&gt;0)*($S$7:$S$2085=0)))&gt;0,"SALONES UNIDOS",IF(SUMPRODUCT((AS608=$AS$7:$AS$2085)*(AI608=$AI$7:$AI$2085)*((AO608&lt;$AP$7:$AP$2085)*(AP608&gt;$AO$7:$AO$2085))*(ROW($AS$7:$AS$2085)&lt;&gt;ROW(AS608)))&gt;0,"Cruzado","Sin cruce")))</f>
        <v>Sin cruce</v>
      </c>
    </row>
    <row r="609" spans="3:46" ht="15.6" hidden="1" customHeight="1">
      <c r="C609" s="496" t="s">
        <v>572</v>
      </c>
      <c r="D609" s="479" t="s">
        <v>573</v>
      </c>
      <c r="E609" s="479">
        <v>20261</v>
      </c>
      <c r="F609" s="503" t="s">
        <v>44</v>
      </c>
      <c r="G609" s="497" t="s">
        <v>80</v>
      </c>
      <c r="H609" s="503" t="s">
        <v>63</v>
      </c>
      <c r="I609" s="503">
        <v>3</v>
      </c>
      <c r="J609" s="503" t="s">
        <v>41</v>
      </c>
      <c r="K609" s="503" t="s">
        <v>41</v>
      </c>
      <c r="L609" s="499" t="s">
        <v>632</v>
      </c>
      <c r="M609" s="535" t="s">
        <v>633</v>
      </c>
      <c r="N609" s="15" t="s">
        <v>577</v>
      </c>
      <c r="O609" s="15" t="s">
        <v>578</v>
      </c>
      <c r="P609" s="503" t="s">
        <v>579</v>
      </c>
      <c r="Q609" s="15">
        <v>2</v>
      </c>
      <c r="R609" s="15">
        <v>0</v>
      </c>
      <c r="S609" s="479">
        <v>2</v>
      </c>
      <c r="T609" s="15">
        <v>3</v>
      </c>
      <c r="U609" s="471"/>
      <c r="V609" s="550">
        <v>30</v>
      </c>
      <c r="W609" s="548">
        <v>44425152</v>
      </c>
      <c r="X609" s="564" t="s">
        <v>507</v>
      </c>
      <c r="Y609" s="15" t="s">
        <v>579</v>
      </c>
      <c r="Z609" s="15"/>
      <c r="AA609" s="15"/>
      <c r="AB609" s="15"/>
      <c r="AC609" s="497" t="s">
        <v>619</v>
      </c>
      <c r="AD609" s="15"/>
      <c r="AE609" s="479"/>
      <c r="AF609" s="497"/>
      <c r="AG609" s="497"/>
      <c r="AH609" s="15" t="s">
        <v>203</v>
      </c>
      <c r="AI609" s="485">
        <v>6</v>
      </c>
      <c r="AJ609" s="485">
        <v>14</v>
      </c>
      <c r="AK609" s="485">
        <v>20</v>
      </c>
      <c r="AL609" s="485">
        <v>16</v>
      </c>
      <c r="AM609" s="485">
        <v>0</v>
      </c>
      <c r="AN609" s="490">
        <f>IF(AJ609="",S609,ROUND(((((AL609/24)+(AM609/1440))-((AJ609/24)+(AK609/1440)))*1440/50),5))</f>
        <v>2</v>
      </c>
      <c r="AO609" s="491">
        <f>AJ609/24+AK609/1440</f>
        <v>0.59722222222222221</v>
      </c>
      <c r="AP609" s="491">
        <f>AL609/24+AM609/1440</f>
        <v>0.66666666666666663</v>
      </c>
      <c r="AQ609" s="23" t="str" cm="1">
        <f t="array" ref="AQ609">IF(X609="","",IF(SUMPRODUCT((X609=$X$7:$X$2085)*(AI609=$AI$7:$AI$2085)*(AO609=$AO$7:$AO$2085)*(AP609=$AP$7:$AP$2085)*(ROW($X$7:$X$2085)&lt;&gt;ROW(X609))*((S609=0)*($S$7:$S$2085&gt;0)+(S609&gt;0)*($S$7:$S$2085=0)))&gt;0,"SALONES UNIDOS",IF(SUMPRODUCT((X609=$X$7:$X$2085)*(AI609=$AI$7:$AI$2085)*((AO609&lt;$AP$7:$AP$2085)*(AP609&gt;$AO$7:$AO$2085))*(ROW($X$7:$X$2085)&lt;&gt;ROW(X609)))&gt;0,"Cruzado","Sin cruce")))</f>
        <v>Sin cruce</v>
      </c>
      <c r="AR609" s="23" t="str" cm="1">
        <f t="array" ref="AR609">IF(AE609="","",IF(SUMPRODUCT((AE609=$AE$7:$AE$2085)*(AI609=$AI$7:$AI$2085)*(AO609=$AO$7:$AO$2085)*(AP609=$AP$7:$AP$2085)*(ROW($AE$7:$AE$2085)&lt;&gt;ROW(AE609))*((S609=0)*($S$7:$S$2085&gt;0)+(S609&gt;0)*($S$7:$S$2085=0)))&gt;0,"SALONES UNIDOS",IF(SUMPRODUCT((AE609=$AE$7:$AE$2085)*(AI609=$AI$7:$AI$2085)*((AO609&lt;$AP$7:$AP$2085)*(AP609&gt;$AO$7:$AO$2085))*(ROW($AE$7:$AE$2085)&lt;&gt;ROW(AE609)))&gt;0,"Cruzado","Sin cruce")))</f>
        <v/>
      </c>
      <c r="AS609" s="94" t="str">
        <f t="shared" si="10"/>
        <v>EN3HUAURAA</v>
      </c>
      <c r="AT609" s="94" t="str" cm="1">
        <f t="array" ref="AT609">IF(AS609="","",IF(SUMPRODUCT((AS609=$AS$7:$AS$2085)*(AI609=$AI$7:$AI$2085)*(AO609=$AO$7:$AO$2085)*(AP609=$AP$7:$AP$2085)*(ROW($AS$7:$AS$2085)&lt;&gt;ROW(AS609))*((S609=0)*($S$7:$S$2085&gt;0)+(S609&gt;0)*($S$7:$S$2085=0)))&gt;0,"SALONES UNIDOS",IF(SUMPRODUCT((AS609=$AS$7:$AS$2085)*(AI609=$AI$7:$AI$2085)*((AO609&lt;$AP$7:$AP$2085)*(AP609&gt;$AO$7:$AO$2085))*(ROW($AS$7:$AS$2085)&lt;&gt;ROW(AS609)))&gt;0,"Cruzado","Sin cruce")))</f>
        <v>Sin cruce</v>
      </c>
    </row>
    <row r="610" spans="3:46" ht="15.6" hidden="1" customHeight="1">
      <c r="C610" s="496" t="s">
        <v>572</v>
      </c>
      <c r="D610" s="479" t="s">
        <v>573</v>
      </c>
      <c r="E610" s="479">
        <v>20261</v>
      </c>
      <c r="F610" s="503" t="s">
        <v>44</v>
      </c>
      <c r="G610" s="497" t="s">
        <v>80</v>
      </c>
      <c r="H610" s="503" t="s">
        <v>63</v>
      </c>
      <c r="I610" s="503">
        <v>3</v>
      </c>
      <c r="J610" s="503" t="s">
        <v>41</v>
      </c>
      <c r="K610" s="503" t="s">
        <v>41</v>
      </c>
      <c r="L610" s="499" t="s">
        <v>632</v>
      </c>
      <c r="M610" s="535" t="s">
        <v>633</v>
      </c>
      <c r="N610" s="15" t="s">
        <v>577</v>
      </c>
      <c r="O610" s="15" t="s">
        <v>578</v>
      </c>
      <c r="P610" s="503" t="s">
        <v>579</v>
      </c>
      <c r="Q610" s="15">
        <v>0</v>
      </c>
      <c r="R610" s="15">
        <v>2</v>
      </c>
      <c r="S610" s="479">
        <v>2</v>
      </c>
      <c r="T610" s="15">
        <v>3</v>
      </c>
      <c r="U610" s="471"/>
      <c r="V610" s="550">
        <v>30</v>
      </c>
      <c r="W610" s="548">
        <v>44425152</v>
      </c>
      <c r="X610" s="564" t="s">
        <v>507</v>
      </c>
      <c r="Y610" s="15" t="s">
        <v>579</v>
      </c>
      <c r="Z610" s="15"/>
      <c r="AA610" s="15"/>
      <c r="AB610" s="15"/>
      <c r="AC610" s="493"/>
      <c r="AD610" s="15"/>
      <c r="AE610" s="479" t="s">
        <v>959</v>
      </c>
      <c r="AF610" s="497"/>
      <c r="AG610" s="497"/>
      <c r="AH610" s="15" t="s">
        <v>203</v>
      </c>
      <c r="AI610" s="485">
        <v>6</v>
      </c>
      <c r="AJ610" s="485">
        <v>16</v>
      </c>
      <c r="AK610" s="485">
        <v>0</v>
      </c>
      <c r="AL610" s="485">
        <v>17</v>
      </c>
      <c r="AM610" s="485">
        <v>40</v>
      </c>
      <c r="AN610" s="490">
        <f>IF(AJ610="",S610,ROUND(((((AL610/24)+(AM610/1440))-((AJ610/24)+(AK610/1440)))*1440/50),5))</f>
        <v>2</v>
      </c>
      <c r="AO610" s="491">
        <f>AJ610/24+AK610/1440</f>
        <v>0.66666666666666663</v>
      </c>
      <c r="AP610" s="491">
        <f>AL610/24+AM610/1440</f>
        <v>0.73611111111111116</v>
      </c>
      <c r="AQ610" s="23" t="str" cm="1">
        <f t="array" ref="AQ610">IF(X610="","",IF(SUMPRODUCT((X610=$X$7:$X$2085)*(AI610=$AI$7:$AI$2085)*(AO610=$AO$7:$AO$2085)*(AP610=$AP$7:$AP$2085)*(ROW($X$7:$X$2085)&lt;&gt;ROW(X610))*((S610=0)*($S$7:$S$2085&gt;0)+(S610&gt;0)*($S$7:$S$2085=0)))&gt;0,"SALONES UNIDOS",IF(SUMPRODUCT((X610=$X$7:$X$2085)*(AI610=$AI$7:$AI$2085)*((AO610&lt;$AP$7:$AP$2085)*(AP610&gt;$AO$7:$AO$2085))*(ROW($X$7:$X$2085)&lt;&gt;ROW(X610)))&gt;0,"Cruzado","Sin cruce")))</f>
        <v>Sin cruce</v>
      </c>
      <c r="AR610" s="23" t="str" cm="1">
        <f t="array" ref="AR610">IF(AE610="","",IF(SUMPRODUCT((AE610=$AE$7:$AE$2085)*(AI610=$AI$7:$AI$2085)*(AO610=$AO$7:$AO$2085)*(AP610=$AP$7:$AP$2085)*(ROW($AE$7:$AE$2085)&lt;&gt;ROW(AE610))*((S610=0)*($S$7:$S$2085&gt;0)+(S610&gt;0)*($S$7:$S$2085=0)))&gt;0,"SALONES UNIDOS",IF(SUMPRODUCT((AE610=$AE$7:$AE$2085)*(AI610=$AI$7:$AI$2085)*((AO610&lt;$AP$7:$AP$2085)*(AP610&gt;$AO$7:$AO$2085))*(ROW($AE$7:$AE$2085)&lt;&gt;ROW(AE610)))&gt;0,"Cruzado","Sin cruce")))</f>
        <v>Sin cruce</v>
      </c>
      <c r="AS610" s="94" t="str">
        <f t="shared" si="10"/>
        <v>EN3HUAURAA</v>
      </c>
      <c r="AT610" s="94" t="str" cm="1">
        <f t="array" ref="AT610">IF(AS610="","",IF(SUMPRODUCT((AS610=$AS$7:$AS$2085)*(AI610=$AI$7:$AI$2085)*(AO610=$AO$7:$AO$2085)*(AP610=$AP$7:$AP$2085)*(ROW($AS$7:$AS$2085)&lt;&gt;ROW(AS610))*((S610=0)*($S$7:$S$2085&gt;0)+(S610&gt;0)*($S$7:$S$2085=0)))&gt;0,"SALONES UNIDOS",IF(SUMPRODUCT((AS610=$AS$7:$AS$2085)*(AI610=$AI$7:$AI$2085)*((AO610&lt;$AP$7:$AP$2085)*(AP610&gt;$AO$7:$AO$2085))*(ROW($AS$7:$AS$2085)&lt;&gt;ROW(AS610)))&gt;0,"Cruzado","Sin cruce")))</f>
        <v>Sin cruce</v>
      </c>
    </row>
    <row r="611" spans="3:46" ht="15.6" hidden="1" customHeight="1">
      <c r="C611" s="496" t="s">
        <v>572</v>
      </c>
      <c r="D611" s="479" t="s">
        <v>573</v>
      </c>
      <c r="E611" s="479">
        <v>20261</v>
      </c>
      <c r="F611" s="503" t="s">
        <v>44</v>
      </c>
      <c r="G611" s="497" t="s">
        <v>80</v>
      </c>
      <c r="H611" s="503" t="s">
        <v>63</v>
      </c>
      <c r="I611" s="503">
        <v>3</v>
      </c>
      <c r="J611" s="503" t="s">
        <v>41</v>
      </c>
      <c r="K611" s="503" t="s">
        <v>41</v>
      </c>
      <c r="L611" s="499" t="s">
        <v>635</v>
      </c>
      <c r="M611" s="535" t="s">
        <v>636</v>
      </c>
      <c r="N611" s="15" t="s">
        <v>637</v>
      </c>
      <c r="O611" s="15" t="s">
        <v>578</v>
      </c>
      <c r="P611" s="503" t="s">
        <v>579</v>
      </c>
      <c r="Q611" s="15">
        <v>4</v>
      </c>
      <c r="R611" s="15">
        <v>4</v>
      </c>
      <c r="S611" s="479">
        <v>8</v>
      </c>
      <c r="T611" s="15">
        <v>6</v>
      </c>
      <c r="U611" s="471"/>
      <c r="V611" s="550">
        <v>30</v>
      </c>
      <c r="W611" s="497">
        <v>15765469</v>
      </c>
      <c r="X611" s="566" t="s">
        <v>483</v>
      </c>
      <c r="Y611" s="15" t="s">
        <v>579</v>
      </c>
      <c r="Z611" s="15"/>
      <c r="AA611" s="15"/>
      <c r="AB611" s="15"/>
      <c r="AC611" s="497" t="s">
        <v>960</v>
      </c>
      <c r="AD611" s="15"/>
      <c r="AE611" s="479"/>
      <c r="AF611" s="497"/>
      <c r="AG611" s="497"/>
      <c r="AH611" s="15" t="s">
        <v>203</v>
      </c>
      <c r="AI611" s="15">
        <v>2</v>
      </c>
      <c r="AJ611" s="15">
        <v>9</v>
      </c>
      <c r="AK611" s="15">
        <v>20</v>
      </c>
      <c r="AL611" s="15">
        <v>16</v>
      </c>
      <c r="AM611" s="15">
        <v>0</v>
      </c>
      <c r="AN611" s="490">
        <f>IF(AJ611="",S611,ROUND(((((AL611/24)+(AM611/1440))-((AJ611/24)+(AK611/1440)))*1440/50),5))</f>
        <v>8</v>
      </c>
      <c r="AO611" s="491">
        <f>AJ611/24+AK611/1440</f>
        <v>0.3888888888888889</v>
      </c>
      <c r="AP611" s="491">
        <f>AL611/24+AM611/1440</f>
        <v>0.66666666666666663</v>
      </c>
      <c r="AQ611" s="23" t="str" cm="1">
        <f t="array" ref="AQ611">IF(X611="","",IF(SUMPRODUCT((X611=$X$7:$X$2085)*(AI611=$AI$7:$AI$2085)*(AO611=$AO$7:$AO$2085)*(AP611=$AP$7:$AP$2085)*(ROW($X$7:$X$2085)&lt;&gt;ROW(X611))*((S611=0)*($S$7:$S$2085&gt;0)+(S611&gt;0)*($S$7:$S$2085=0)))&gt;0,"SALONES UNIDOS",IF(SUMPRODUCT((X611=$X$7:$X$2085)*(AI611=$AI$7:$AI$2085)*((AO611&lt;$AP$7:$AP$2085)*(AP611&gt;$AO$7:$AO$2085))*(ROW($X$7:$X$2085)&lt;&gt;ROW(X611)))&gt;0,"Cruzado","Sin cruce")))</f>
        <v>Sin cruce</v>
      </c>
      <c r="AR611" s="23" t="str" cm="1">
        <f t="array" ref="AR611">IF(AE611="","",IF(SUMPRODUCT((AE611=$AE$7:$AE$2085)*(AI611=$AI$7:$AI$2085)*(AO611=$AO$7:$AO$2085)*(AP611=$AP$7:$AP$2085)*(ROW($AE$7:$AE$2085)&lt;&gt;ROW(AE611))*((S611=0)*($S$7:$S$2085&gt;0)+(S611&gt;0)*($S$7:$S$2085=0)))&gt;0,"SALONES UNIDOS",IF(SUMPRODUCT((AE611=$AE$7:$AE$2085)*(AI611=$AI$7:$AI$2085)*((AO611&lt;$AP$7:$AP$2085)*(AP611&gt;$AO$7:$AO$2085))*(ROW($AE$7:$AE$2085)&lt;&gt;ROW(AE611)))&gt;0,"Cruzado","Sin cruce")))</f>
        <v/>
      </c>
      <c r="AS611" s="94" t="str">
        <f t="shared" si="10"/>
        <v>EN3HUAURAA</v>
      </c>
      <c r="AT611" s="94" t="str" cm="1">
        <f t="array" ref="AT611">IF(AS611="","",IF(SUMPRODUCT((AS611=$AS$7:$AS$2085)*(AI611=$AI$7:$AI$2085)*(AO611=$AO$7:$AO$2085)*(AP611=$AP$7:$AP$2085)*(ROW($AS$7:$AS$2085)&lt;&gt;ROW(AS611))*((S611=0)*($S$7:$S$2085&gt;0)+(S611&gt;0)*($S$7:$S$2085=0)))&gt;0,"SALONES UNIDOS",IF(SUMPRODUCT((AS611=$AS$7:$AS$2085)*(AI611=$AI$7:$AI$2085)*((AO611&lt;$AP$7:$AP$2085)*(AP611&gt;$AO$7:$AO$2085))*(ROW($AS$7:$AS$2085)&lt;&gt;ROW(AS611)))&gt;0,"Cruzado","Sin cruce")))</f>
        <v>Sin cruce</v>
      </c>
    </row>
    <row r="612" spans="3:46" ht="15.6" hidden="1" customHeight="1">
      <c r="C612" s="496" t="s">
        <v>572</v>
      </c>
      <c r="D612" s="479" t="s">
        <v>573</v>
      </c>
      <c r="E612" s="479">
        <v>20261</v>
      </c>
      <c r="F612" s="503" t="s">
        <v>44</v>
      </c>
      <c r="G612" s="497" t="s">
        <v>80</v>
      </c>
      <c r="H612" s="503" t="s">
        <v>63</v>
      </c>
      <c r="I612" s="503">
        <v>3</v>
      </c>
      <c r="J612" s="503" t="s">
        <v>41</v>
      </c>
      <c r="K612" s="503" t="s">
        <v>41</v>
      </c>
      <c r="L612" s="499" t="s">
        <v>638</v>
      </c>
      <c r="M612" s="535" t="s">
        <v>639</v>
      </c>
      <c r="N612" s="15" t="s">
        <v>577</v>
      </c>
      <c r="O612" s="15" t="s">
        <v>578</v>
      </c>
      <c r="P612" s="503" t="s">
        <v>579</v>
      </c>
      <c r="Q612" s="15">
        <v>2</v>
      </c>
      <c r="R612" s="15">
        <v>0</v>
      </c>
      <c r="S612" s="479">
        <v>2</v>
      </c>
      <c r="T612" s="15">
        <v>3</v>
      </c>
      <c r="U612" s="471"/>
      <c r="V612" s="550">
        <v>30</v>
      </c>
      <c r="W612" s="497">
        <v>45011811</v>
      </c>
      <c r="X612" s="566" t="s">
        <v>485</v>
      </c>
      <c r="Y612" s="15" t="s">
        <v>579</v>
      </c>
      <c r="Z612" s="15"/>
      <c r="AA612" s="15"/>
      <c r="AB612" s="15"/>
      <c r="AC612" s="497" t="s">
        <v>619</v>
      </c>
      <c r="AD612" s="15"/>
      <c r="AE612" s="479"/>
      <c r="AF612" s="497"/>
      <c r="AG612" s="497"/>
      <c r="AH612" s="15" t="s">
        <v>203</v>
      </c>
      <c r="AI612" s="15">
        <v>6</v>
      </c>
      <c r="AJ612" s="15">
        <v>7</v>
      </c>
      <c r="AK612" s="15">
        <v>40</v>
      </c>
      <c r="AL612" s="15">
        <v>9</v>
      </c>
      <c r="AM612" s="15">
        <v>20</v>
      </c>
      <c r="AN612" s="490">
        <f>IF(AJ612="",S612,ROUND(((((AL612/24)+(AM612/1440))-((AJ612/24)+(AK612/1440)))*1440/50),5))</f>
        <v>2</v>
      </c>
      <c r="AO612" s="491">
        <f>AJ612/24+AK612/1440</f>
        <v>0.31944444444444448</v>
      </c>
      <c r="AP612" s="491">
        <f>AL612/24+AM612/1440</f>
        <v>0.3888888888888889</v>
      </c>
      <c r="AQ612" s="23" t="str" cm="1">
        <f t="array" ref="AQ612">IF(X612="","",IF(SUMPRODUCT((X612=$X$7:$X$2085)*(AI612=$AI$7:$AI$2085)*(AO612=$AO$7:$AO$2085)*(AP612=$AP$7:$AP$2085)*(ROW($X$7:$X$2085)&lt;&gt;ROW(X612))*((S612=0)*($S$7:$S$2085&gt;0)+(S612&gt;0)*($S$7:$S$2085=0)))&gt;0,"SALONES UNIDOS",IF(SUMPRODUCT((X612=$X$7:$X$2085)*(AI612=$AI$7:$AI$2085)*((AO612&lt;$AP$7:$AP$2085)*(AP612&gt;$AO$7:$AO$2085))*(ROW($X$7:$X$2085)&lt;&gt;ROW(X612)))&gt;0,"Cruzado","Sin cruce")))</f>
        <v>Sin cruce</v>
      </c>
      <c r="AR612" s="23" t="str" cm="1">
        <f t="array" ref="AR612">IF(AE612="","",IF(SUMPRODUCT((AE612=$AE$7:$AE$2085)*(AI612=$AI$7:$AI$2085)*(AO612=$AO$7:$AO$2085)*(AP612=$AP$7:$AP$2085)*(ROW($AE$7:$AE$2085)&lt;&gt;ROW(AE612))*((S612=0)*($S$7:$S$2085&gt;0)+(S612&gt;0)*($S$7:$S$2085=0)))&gt;0,"SALONES UNIDOS",IF(SUMPRODUCT((AE612=$AE$7:$AE$2085)*(AI612=$AI$7:$AI$2085)*((AO612&lt;$AP$7:$AP$2085)*(AP612&gt;$AO$7:$AO$2085))*(ROW($AE$7:$AE$2085)&lt;&gt;ROW(AE612)))&gt;0,"Cruzado","Sin cruce")))</f>
        <v/>
      </c>
      <c r="AS612" s="94" t="str">
        <f t="shared" si="10"/>
        <v>EN3HUAURAA</v>
      </c>
      <c r="AT612" s="94" t="str" cm="1">
        <f t="array" ref="AT612">IF(AS612="","",IF(SUMPRODUCT((AS612=$AS$7:$AS$2085)*(AI612=$AI$7:$AI$2085)*(AO612=$AO$7:$AO$2085)*(AP612=$AP$7:$AP$2085)*(ROW($AS$7:$AS$2085)&lt;&gt;ROW(AS612))*((S612=0)*($S$7:$S$2085&gt;0)+(S612&gt;0)*($S$7:$S$2085=0)))&gt;0,"SALONES UNIDOS",IF(SUMPRODUCT((AS612=$AS$7:$AS$2085)*(AI612=$AI$7:$AI$2085)*((AO612&lt;$AP$7:$AP$2085)*(AP612&gt;$AO$7:$AO$2085))*(ROW($AS$7:$AS$2085)&lt;&gt;ROW(AS612)))&gt;0,"Cruzado","Sin cruce")))</f>
        <v>Sin cruce</v>
      </c>
    </row>
    <row r="613" spans="3:46" ht="15.6" hidden="1" customHeight="1">
      <c r="C613" s="496" t="s">
        <v>572</v>
      </c>
      <c r="D613" s="479" t="s">
        <v>573</v>
      </c>
      <c r="E613" s="479">
        <v>20261</v>
      </c>
      <c r="F613" s="503" t="s">
        <v>44</v>
      </c>
      <c r="G613" s="497" t="s">
        <v>80</v>
      </c>
      <c r="H613" s="503" t="s">
        <v>63</v>
      </c>
      <c r="I613" s="503">
        <v>3</v>
      </c>
      <c r="J613" s="503" t="s">
        <v>41</v>
      </c>
      <c r="K613" s="503" t="s">
        <v>41</v>
      </c>
      <c r="L613" s="499" t="s">
        <v>638</v>
      </c>
      <c r="M613" s="535" t="s">
        <v>639</v>
      </c>
      <c r="N613" s="15" t="s">
        <v>577</v>
      </c>
      <c r="O613" s="15" t="s">
        <v>578</v>
      </c>
      <c r="P613" s="503" t="s">
        <v>579</v>
      </c>
      <c r="Q613" s="15">
        <v>0</v>
      </c>
      <c r="R613" s="15">
        <v>2</v>
      </c>
      <c r="S613" s="479">
        <v>2</v>
      </c>
      <c r="T613" s="15">
        <v>3</v>
      </c>
      <c r="U613" s="471"/>
      <c r="V613" s="550">
        <v>30</v>
      </c>
      <c r="W613" s="497">
        <v>45011811</v>
      </c>
      <c r="X613" s="566" t="s">
        <v>485</v>
      </c>
      <c r="Y613" s="15" t="s">
        <v>579</v>
      </c>
      <c r="Z613" s="15"/>
      <c r="AA613" s="15"/>
      <c r="AB613" s="15"/>
      <c r="AC613" s="493"/>
      <c r="AD613" s="15"/>
      <c r="AE613" s="479" t="s">
        <v>961</v>
      </c>
      <c r="AF613" s="497"/>
      <c r="AG613" s="497"/>
      <c r="AH613" s="15" t="s">
        <v>203</v>
      </c>
      <c r="AI613" s="15">
        <v>6</v>
      </c>
      <c r="AJ613" s="15">
        <v>9</v>
      </c>
      <c r="AK613" s="15">
        <v>20</v>
      </c>
      <c r="AL613" s="15">
        <v>11</v>
      </c>
      <c r="AM613" s="15">
        <v>0</v>
      </c>
      <c r="AN613" s="490">
        <f>IF(AJ613="",S613,ROUND(((((AL613/24)+(AM613/1440))-((AJ613/24)+(AK613/1440)))*1440/50),5))</f>
        <v>2</v>
      </c>
      <c r="AO613" s="491">
        <f>AJ613/24+AK613/1440</f>
        <v>0.3888888888888889</v>
      </c>
      <c r="AP613" s="491">
        <f>AL613/24+AM613/1440</f>
        <v>0.45833333333333331</v>
      </c>
      <c r="AQ613" s="23" t="str" cm="1">
        <f t="array" ref="AQ613">IF(X613="","",IF(SUMPRODUCT((X613=$X$7:$X$2085)*(AI613=$AI$7:$AI$2085)*(AO613=$AO$7:$AO$2085)*(AP613=$AP$7:$AP$2085)*(ROW($X$7:$X$2085)&lt;&gt;ROW(X613))*((S613=0)*($S$7:$S$2085&gt;0)+(S613&gt;0)*($S$7:$S$2085=0)))&gt;0,"SALONES UNIDOS",IF(SUMPRODUCT((X613=$X$7:$X$2085)*(AI613=$AI$7:$AI$2085)*((AO613&lt;$AP$7:$AP$2085)*(AP613&gt;$AO$7:$AO$2085))*(ROW($X$7:$X$2085)&lt;&gt;ROW(X613)))&gt;0,"Cruzado","Sin cruce")))</f>
        <v>Sin cruce</v>
      </c>
      <c r="AR613" s="23" t="str" cm="1">
        <f t="array" ref="AR613">IF(AE613="","",IF(SUMPRODUCT((AE613=$AE$7:$AE$2085)*(AI613=$AI$7:$AI$2085)*(AO613=$AO$7:$AO$2085)*(AP613=$AP$7:$AP$2085)*(ROW($AE$7:$AE$2085)&lt;&gt;ROW(AE613))*((S613=0)*($S$7:$S$2085&gt;0)+(S613&gt;0)*($S$7:$S$2085=0)))&gt;0,"SALONES UNIDOS",IF(SUMPRODUCT((AE613=$AE$7:$AE$2085)*(AI613=$AI$7:$AI$2085)*((AO613&lt;$AP$7:$AP$2085)*(AP613&gt;$AO$7:$AO$2085))*(ROW($AE$7:$AE$2085)&lt;&gt;ROW(AE613)))&gt;0,"Cruzado","Sin cruce")))</f>
        <v>Sin cruce</v>
      </c>
      <c r="AS613" s="94" t="str">
        <f t="shared" si="10"/>
        <v>EN3HUAURAA</v>
      </c>
      <c r="AT613" s="94" t="str" cm="1">
        <f t="array" ref="AT613">IF(AS613="","",IF(SUMPRODUCT((AS613=$AS$7:$AS$2085)*(AI613=$AI$7:$AI$2085)*(AO613=$AO$7:$AO$2085)*(AP613=$AP$7:$AP$2085)*(ROW($AS$7:$AS$2085)&lt;&gt;ROW(AS613))*((S613=0)*($S$7:$S$2085&gt;0)+(S613&gt;0)*($S$7:$S$2085=0)))&gt;0,"SALONES UNIDOS",IF(SUMPRODUCT((AS613=$AS$7:$AS$2085)*(AI613=$AI$7:$AI$2085)*((AO613&lt;$AP$7:$AP$2085)*(AP613&gt;$AO$7:$AO$2085))*(ROW($AS$7:$AS$2085)&lt;&gt;ROW(AS613)))&gt;0,"Cruzado","Sin cruce")))</f>
        <v>Sin cruce</v>
      </c>
    </row>
    <row r="614" spans="3:46" ht="15.6" hidden="1" customHeight="1">
      <c r="C614" s="496" t="s">
        <v>572</v>
      </c>
      <c r="D614" s="479" t="s">
        <v>573</v>
      </c>
      <c r="E614" s="479">
        <v>20261</v>
      </c>
      <c r="F614" s="503" t="s">
        <v>44</v>
      </c>
      <c r="G614" s="497" t="s">
        <v>80</v>
      </c>
      <c r="H614" s="503" t="s">
        <v>63</v>
      </c>
      <c r="I614" s="503">
        <v>3</v>
      </c>
      <c r="J614" s="503" t="s">
        <v>51</v>
      </c>
      <c r="K614" s="503" t="s">
        <v>51</v>
      </c>
      <c r="L614" s="499" t="s">
        <v>626</v>
      </c>
      <c r="M614" s="535" t="s">
        <v>627</v>
      </c>
      <c r="N614" s="15" t="s">
        <v>577</v>
      </c>
      <c r="O614" s="15" t="s">
        <v>578</v>
      </c>
      <c r="P614" s="503" t="s">
        <v>579</v>
      </c>
      <c r="Q614" s="15">
        <v>2</v>
      </c>
      <c r="R614" s="15">
        <v>2</v>
      </c>
      <c r="S614" s="479">
        <v>4</v>
      </c>
      <c r="T614" s="15">
        <v>3</v>
      </c>
      <c r="U614" s="471"/>
      <c r="V614" s="550">
        <v>30</v>
      </c>
      <c r="W614" s="497">
        <v>45011811</v>
      </c>
      <c r="X614" s="566" t="s">
        <v>485</v>
      </c>
      <c r="Y614" s="15" t="s">
        <v>579</v>
      </c>
      <c r="Z614" s="15"/>
      <c r="AA614" s="15"/>
      <c r="AB614" s="15"/>
      <c r="AC614" s="497" t="s">
        <v>955</v>
      </c>
      <c r="AD614" s="15"/>
      <c r="AE614" s="479"/>
      <c r="AF614" s="497"/>
      <c r="AG614" s="497"/>
      <c r="AH614" s="15" t="s">
        <v>203</v>
      </c>
      <c r="AI614" s="15">
        <v>4</v>
      </c>
      <c r="AJ614" s="15">
        <v>11</v>
      </c>
      <c r="AK614" s="15">
        <v>0</v>
      </c>
      <c r="AL614" s="15">
        <v>14</v>
      </c>
      <c r="AM614" s="15">
        <v>20</v>
      </c>
      <c r="AN614" s="490">
        <f>IF(AJ614="",S614,ROUND(((((AL614/24)+(AM614/1440))-((AJ614/24)+(AK614/1440)))*1440/50),5))</f>
        <v>4</v>
      </c>
      <c r="AO614" s="491">
        <f>AJ614/24+AK614/1440</f>
        <v>0.45833333333333331</v>
      </c>
      <c r="AP614" s="491">
        <f>AL614/24+AM614/1440</f>
        <v>0.59722222222222221</v>
      </c>
      <c r="AQ614" s="23" t="str" cm="1">
        <f t="array" ref="AQ614">IF(X614="","",IF(SUMPRODUCT((X614=$X$7:$X$2085)*(AI614=$AI$7:$AI$2085)*(AO614=$AO$7:$AO$2085)*(AP614=$AP$7:$AP$2085)*(ROW($X$7:$X$2085)&lt;&gt;ROW(X614))*((S614=0)*($S$7:$S$2085&gt;0)+(S614&gt;0)*($S$7:$S$2085=0)))&gt;0,"SALONES UNIDOS",IF(SUMPRODUCT((X614=$X$7:$X$2085)*(AI614=$AI$7:$AI$2085)*((AO614&lt;$AP$7:$AP$2085)*(AP614&gt;$AO$7:$AO$2085))*(ROW($X$7:$X$2085)&lt;&gt;ROW(X614)))&gt;0,"Cruzado","Sin cruce")))</f>
        <v>Sin cruce</v>
      </c>
      <c r="AR614" s="23" t="str" cm="1">
        <f t="array" ref="AR614">IF(AE614="","",IF(SUMPRODUCT((AE614=$AE$7:$AE$2085)*(AI614=$AI$7:$AI$2085)*(AO614=$AO$7:$AO$2085)*(AP614=$AP$7:$AP$2085)*(ROW($AE$7:$AE$2085)&lt;&gt;ROW(AE614))*((S614=0)*($S$7:$S$2085&gt;0)+(S614&gt;0)*($S$7:$S$2085=0)))&gt;0,"SALONES UNIDOS",IF(SUMPRODUCT((AE614=$AE$7:$AE$2085)*(AI614=$AI$7:$AI$2085)*((AO614&lt;$AP$7:$AP$2085)*(AP614&gt;$AO$7:$AO$2085))*(ROW($AE$7:$AE$2085)&lt;&gt;ROW(AE614)))&gt;0,"Cruzado","Sin cruce")))</f>
        <v/>
      </c>
      <c r="AS614" s="94" t="str">
        <f t="shared" si="10"/>
        <v>EN3HUAURAB</v>
      </c>
      <c r="AT614" s="94" t="str" cm="1">
        <f t="array" ref="AT614">IF(AS614="","",IF(SUMPRODUCT((AS614=$AS$7:$AS$2085)*(AI614=$AI$7:$AI$2085)*(AO614=$AO$7:$AO$2085)*(AP614=$AP$7:$AP$2085)*(ROW($AS$7:$AS$2085)&lt;&gt;ROW(AS614))*((S614=0)*($S$7:$S$2085&gt;0)+(S614&gt;0)*($S$7:$S$2085=0)))&gt;0,"SALONES UNIDOS",IF(SUMPRODUCT((AS614=$AS$7:$AS$2085)*(AI614=$AI$7:$AI$2085)*((AO614&lt;$AP$7:$AP$2085)*(AP614&gt;$AO$7:$AO$2085))*(ROW($AS$7:$AS$2085)&lt;&gt;ROW(AS614)))&gt;0,"Cruzado","Sin cruce")))</f>
        <v>Sin cruce</v>
      </c>
    </row>
    <row r="615" spans="3:46" ht="15.6" hidden="1" customHeight="1">
      <c r="C615" s="496" t="s">
        <v>572</v>
      </c>
      <c r="D615" s="479" t="s">
        <v>573</v>
      </c>
      <c r="E615" s="479">
        <v>20261</v>
      </c>
      <c r="F615" s="503" t="s">
        <v>44</v>
      </c>
      <c r="G615" s="497" t="s">
        <v>80</v>
      </c>
      <c r="H615" s="503" t="s">
        <v>63</v>
      </c>
      <c r="I615" s="503">
        <v>3</v>
      </c>
      <c r="J615" s="503" t="s">
        <v>51</v>
      </c>
      <c r="K615" s="503" t="s">
        <v>51</v>
      </c>
      <c r="L615" s="499" t="s">
        <v>628</v>
      </c>
      <c r="M615" s="535" t="s">
        <v>629</v>
      </c>
      <c r="N615" s="15" t="s">
        <v>577</v>
      </c>
      <c r="O615" s="15" t="s">
        <v>578</v>
      </c>
      <c r="P615" s="503" t="s">
        <v>624</v>
      </c>
      <c r="Q615" s="15">
        <v>2</v>
      </c>
      <c r="R615" s="15">
        <v>2</v>
      </c>
      <c r="S615" s="479">
        <v>4</v>
      </c>
      <c r="T615" s="15">
        <v>3</v>
      </c>
      <c r="U615" s="471"/>
      <c r="V615" s="550">
        <v>50</v>
      </c>
      <c r="W615" s="497">
        <v>21541988</v>
      </c>
      <c r="X615" s="566" t="s">
        <v>278</v>
      </c>
      <c r="Y615" s="15" t="s">
        <v>624</v>
      </c>
      <c r="Z615" s="15"/>
      <c r="AA615" s="15"/>
      <c r="AB615" s="15"/>
      <c r="AC615" s="493"/>
      <c r="AD615" s="15"/>
      <c r="AE615" s="479"/>
      <c r="AF615" s="497"/>
      <c r="AG615" s="497"/>
      <c r="AH615" s="15" t="s">
        <v>203</v>
      </c>
      <c r="AI615" s="15">
        <v>3</v>
      </c>
      <c r="AJ615" s="15">
        <v>17</v>
      </c>
      <c r="AK615" s="15">
        <v>40</v>
      </c>
      <c r="AL615" s="15">
        <v>21</v>
      </c>
      <c r="AM615" s="15">
        <v>0</v>
      </c>
      <c r="AN615" s="490">
        <f>IF(AJ615="",S615,ROUND(((((AL615/24)+(AM615/1440))-((AJ615/24)+(AK615/1440)))*1440/50),5))</f>
        <v>4</v>
      </c>
      <c r="AO615" s="491">
        <f>AJ615/24+AK615/1440</f>
        <v>0.73611111111111116</v>
      </c>
      <c r="AP615" s="491">
        <f>AL615/24+AM615/1440</f>
        <v>0.875</v>
      </c>
      <c r="AQ615" s="23" t="str" cm="1">
        <f t="array" ref="AQ615">IF(X615="","",IF(SUMPRODUCT((X615=$X$7:$X$2085)*(AI615=$AI$7:$AI$2085)*(AO615=$AO$7:$AO$2085)*(AP615=$AP$7:$AP$2085)*(ROW($X$7:$X$2085)&lt;&gt;ROW(X615))*((S615=0)*($S$7:$S$2085&gt;0)+(S615&gt;0)*($S$7:$S$2085=0)))&gt;0,"SALONES UNIDOS",IF(SUMPRODUCT((X615=$X$7:$X$2085)*(AI615=$AI$7:$AI$2085)*((AO615&lt;$AP$7:$AP$2085)*(AP615&gt;$AO$7:$AO$2085))*(ROW($X$7:$X$2085)&lt;&gt;ROW(X615)))&gt;0,"Cruzado","Sin cruce")))</f>
        <v>Sin cruce</v>
      </c>
      <c r="AR615" s="23" t="str" cm="1">
        <f t="array" ref="AR615">IF(AE615="","",IF(SUMPRODUCT((AE615=$AE$7:$AE$2085)*(AI615=$AI$7:$AI$2085)*(AO615=$AO$7:$AO$2085)*(AP615=$AP$7:$AP$2085)*(ROW($AE$7:$AE$2085)&lt;&gt;ROW(AE615))*((S615=0)*($S$7:$S$2085&gt;0)+(S615&gt;0)*($S$7:$S$2085=0)))&gt;0,"SALONES UNIDOS",IF(SUMPRODUCT((AE615=$AE$7:$AE$2085)*(AI615=$AI$7:$AI$2085)*((AO615&lt;$AP$7:$AP$2085)*(AP615&gt;$AO$7:$AO$2085))*(ROW($AE$7:$AE$2085)&lt;&gt;ROW(AE615)))&gt;0,"Cruzado","Sin cruce")))</f>
        <v/>
      </c>
      <c r="AS615" s="94" t="str">
        <f t="shared" si="10"/>
        <v>EN3HUAURAB</v>
      </c>
      <c r="AT615" s="94" t="str" cm="1">
        <f t="array" ref="AT615">IF(AS615="","",IF(SUMPRODUCT((AS615=$AS$7:$AS$2085)*(AI615=$AI$7:$AI$2085)*(AO615=$AO$7:$AO$2085)*(AP615=$AP$7:$AP$2085)*(ROW($AS$7:$AS$2085)&lt;&gt;ROW(AS615))*((S615=0)*($S$7:$S$2085&gt;0)+(S615&gt;0)*($S$7:$S$2085=0)))&gt;0,"SALONES UNIDOS",IF(SUMPRODUCT((AS615=$AS$7:$AS$2085)*(AI615=$AI$7:$AI$2085)*((AO615&lt;$AP$7:$AP$2085)*(AP615&gt;$AO$7:$AO$2085))*(ROW($AS$7:$AS$2085)&lt;&gt;ROW(AS615)))&gt;0,"Cruzado","Sin cruce")))</f>
        <v>Sin cruce</v>
      </c>
    </row>
    <row r="616" spans="3:46" ht="15.6" hidden="1" customHeight="1">
      <c r="C616" s="496" t="s">
        <v>572</v>
      </c>
      <c r="D616" s="479" t="s">
        <v>573</v>
      </c>
      <c r="E616" s="479">
        <v>20261</v>
      </c>
      <c r="F616" s="503" t="s">
        <v>44</v>
      </c>
      <c r="G616" s="497" t="s">
        <v>80</v>
      </c>
      <c r="H616" s="503" t="s">
        <v>63</v>
      </c>
      <c r="I616" s="503">
        <v>3</v>
      </c>
      <c r="J616" s="503" t="s">
        <v>51</v>
      </c>
      <c r="K616" s="503" t="s">
        <v>51</v>
      </c>
      <c r="L616" s="499" t="s">
        <v>630</v>
      </c>
      <c r="M616" s="535" t="s">
        <v>631</v>
      </c>
      <c r="N616" s="15" t="s">
        <v>586</v>
      </c>
      <c r="O616" s="15" t="s">
        <v>578</v>
      </c>
      <c r="P616" s="497" t="s">
        <v>624</v>
      </c>
      <c r="Q616" s="15">
        <v>2</v>
      </c>
      <c r="R616" s="15">
        <v>2</v>
      </c>
      <c r="S616" s="479">
        <v>4</v>
      </c>
      <c r="T616" s="15">
        <v>3</v>
      </c>
      <c r="U616" s="471"/>
      <c r="V616" s="550">
        <v>30</v>
      </c>
      <c r="W616" s="548">
        <v>45011811</v>
      </c>
      <c r="X616" s="564" t="s">
        <v>485</v>
      </c>
      <c r="Y616" s="571" t="s">
        <v>624</v>
      </c>
      <c r="Z616" s="15"/>
      <c r="AA616" s="15"/>
      <c r="AB616" s="15"/>
      <c r="AC616" s="493"/>
      <c r="AD616" s="497"/>
      <c r="AE616" s="479"/>
      <c r="AF616" s="497"/>
      <c r="AG616" s="497"/>
      <c r="AH616" s="15" t="s">
        <v>203</v>
      </c>
      <c r="AI616" s="485">
        <v>6</v>
      </c>
      <c r="AJ616" s="485">
        <v>11</v>
      </c>
      <c r="AK616" s="485">
        <v>0</v>
      </c>
      <c r="AL616" s="485">
        <v>14</v>
      </c>
      <c r="AM616" s="485">
        <v>20</v>
      </c>
      <c r="AN616" s="490">
        <f>IF(AJ616="",S616,ROUND(((((AL616/24)+(AM616/1440))-((AJ616/24)+(AK616/1440)))*1440/50),5))</f>
        <v>4</v>
      </c>
      <c r="AO616" s="491">
        <f>AJ616/24+AK616/1440</f>
        <v>0.45833333333333331</v>
      </c>
      <c r="AP616" s="491">
        <f>AL616/24+AM616/1440</f>
        <v>0.59722222222222221</v>
      </c>
      <c r="AQ616" s="23" t="str" cm="1">
        <f t="array" ref="AQ616">IF(X616="","",IF(SUMPRODUCT((X616=$X$7:$X$2085)*(AI616=$AI$7:$AI$2085)*(AO616=$AO$7:$AO$2085)*(AP616=$AP$7:$AP$2085)*(ROW($X$7:$X$2085)&lt;&gt;ROW(X616))*((S616=0)*($S$7:$S$2085&gt;0)+(S616&gt;0)*($S$7:$S$2085=0)))&gt;0,"SALONES UNIDOS",IF(SUMPRODUCT((X616=$X$7:$X$2085)*(AI616=$AI$7:$AI$2085)*((AO616&lt;$AP$7:$AP$2085)*(AP616&gt;$AO$7:$AO$2085))*(ROW($X$7:$X$2085)&lt;&gt;ROW(X616)))&gt;0,"Cruzado","Sin cruce")))</f>
        <v>Sin cruce</v>
      </c>
      <c r="AR616" s="23" t="str" cm="1">
        <f t="array" ref="AR616">IF(AE616="","",IF(SUMPRODUCT((AE616=$AE$7:$AE$2085)*(AI616=$AI$7:$AI$2085)*(AO616=$AO$7:$AO$2085)*(AP616=$AP$7:$AP$2085)*(ROW($AE$7:$AE$2085)&lt;&gt;ROW(AE616))*((S616=0)*($S$7:$S$2085&gt;0)+(S616&gt;0)*($S$7:$S$2085=0)))&gt;0,"SALONES UNIDOS",IF(SUMPRODUCT((AE616=$AE$7:$AE$2085)*(AI616=$AI$7:$AI$2085)*((AO616&lt;$AP$7:$AP$2085)*(AP616&gt;$AO$7:$AO$2085))*(ROW($AE$7:$AE$2085)&lt;&gt;ROW(AE616)))&gt;0,"Cruzado","Sin cruce")))</f>
        <v/>
      </c>
      <c r="AS616" s="94" t="str">
        <f t="shared" si="10"/>
        <v>EN3HUAURAB</v>
      </c>
      <c r="AT616" s="94" t="str" cm="1">
        <f t="array" ref="AT616">IF(AS616="","",IF(SUMPRODUCT((AS616=$AS$7:$AS$2085)*(AI616=$AI$7:$AI$2085)*(AO616=$AO$7:$AO$2085)*(AP616=$AP$7:$AP$2085)*(ROW($AS$7:$AS$2085)&lt;&gt;ROW(AS616))*((S616=0)*($S$7:$S$2085&gt;0)+(S616&gt;0)*($S$7:$S$2085=0)))&gt;0,"SALONES UNIDOS",IF(SUMPRODUCT((AS616=$AS$7:$AS$2085)*(AI616=$AI$7:$AI$2085)*((AO616&lt;$AP$7:$AP$2085)*(AP616&gt;$AO$7:$AO$2085))*(ROW($AS$7:$AS$2085)&lt;&gt;ROW(AS616)))&gt;0,"Cruzado","Sin cruce")))</f>
        <v>Sin cruce</v>
      </c>
    </row>
    <row r="617" spans="3:46" ht="15.6" hidden="1" customHeight="1">
      <c r="C617" s="496" t="s">
        <v>572</v>
      </c>
      <c r="D617" s="479" t="s">
        <v>573</v>
      </c>
      <c r="E617" s="479">
        <v>20261</v>
      </c>
      <c r="F617" s="503" t="s">
        <v>44</v>
      </c>
      <c r="G617" s="497" t="s">
        <v>80</v>
      </c>
      <c r="H617" s="503" t="s">
        <v>63</v>
      </c>
      <c r="I617" s="503">
        <v>3</v>
      </c>
      <c r="J617" s="503" t="s">
        <v>51</v>
      </c>
      <c r="K617" s="503" t="s">
        <v>51</v>
      </c>
      <c r="L617" s="499" t="s">
        <v>632</v>
      </c>
      <c r="M617" s="535" t="s">
        <v>633</v>
      </c>
      <c r="N617" s="15" t="s">
        <v>577</v>
      </c>
      <c r="O617" s="15" t="s">
        <v>578</v>
      </c>
      <c r="P617" s="503" t="s">
        <v>579</v>
      </c>
      <c r="Q617" s="15">
        <v>2</v>
      </c>
      <c r="R617" s="15">
        <v>0</v>
      </c>
      <c r="S617" s="479">
        <v>2</v>
      </c>
      <c r="T617" s="15">
        <v>3</v>
      </c>
      <c r="U617" s="471"/>
      <c r="V617" s="550">
        <v>30</v>
      </c>
      <c r="W617" s="548">
        <v>44425152</v>
      </c>
      <c r="X617" s="564" t="s">
        <v>507</v>
      </c>
      <c r="Y617" s="15" t="s">
        <v>579</v>
      </c>
      <c r="Z617" s="15"/>
      <c r="AA617" s="15"/>
      <c r="AB617" s="15"/>
      <c r="AC617" s="510" t="s">
        <v>958</v>
      </c>
      <c r="AD617" s="15"/>
      <c r="AE617" s="479"/>
      <c r="AF617" s="497"/>
      <c r="AG617" s="497"/>
      <c r="AH617" s="15" t="s">
        <v>203</v>
      </c>
      <c r="AI617" s="485">
        <v>4</v>
      </c>
      <c r="AJ617" s="485">
        <v>14</v>
      </c>
      <c r="AK617" s="485">
        <v>20</v>
      </c>
      <c r="AL617" s="485">
        <v>16</v>
      </c>
      <c r="AM617" s="485">
        <v>0</v>
      </c>
      <c r="AN617" s="490">
        <f>IF(AJ617="",S617,ROUND(((((AL617/24)+(AM617/1440))-((AJ617/24)+(AK617/1440)))*1440/50),5))</f>
        <v>2</v>
      </c>
      <c r="AO617" s="491">
        <f>AJ617/24+AK617/1440</f>
        <v>0.59722222222222221</v>
      </c>
      <c r="AP617" s="491">
        <f>AL617/24+AM617/1440</f>
        <v>0.66666666666666663</v>
      </c>
      <c r="AQ617" s="23" t="str" cm="1">
        <f t="array" ref="AQ617">IF(X617="","",IF(SUMPRODUCT((X617=$X$7:$X$2085)*(AI617=$AI$7:$AI$2085)*(AO617=$AO$7:$AO$2085)*(AP617=$AP$7:$AP$2085)*(ROW($X$7:$X$2085)&lt;&gt;ROW(X617))*((S617=0)*($S$7:$S$2085&gt;0)+(S617&gt;0)*($S$7:$S$2085=0)))&gt;0,"SALONES UNIDOS",IF(SUMPRODUCT((X617=$X$7:$X$2085)*(AI617=$AI$7:$AI$2085)*((AO617&lt;$AP$7:$AP$2085)*(AP617&gt;$AO$7:$AO$2085))*(ROW($X$7:$X$2085)&lt;&gt;ROW(X617)))&gt;0,"Cruzado","Sin cruce")))</f>
        <v>Sin cruce</v>
      </c>
      <c r="AR617" s="23" t="str" cm="1">
        <f t="array" ref="AR617">IF(AE617="","",IF(SUMPRODUCT((AE617=$AE$7:$AE$2085)*(AI617=$AI$7:$AI$2085)*(AO617=$AO$7:$AO$2085)*(AP617=$AP$7:$AP$2085)*(ROW($AE$7:$AE$2085)&lt;&gt;ROW(AE617))*((S617=0)*($S$7:$S$2085&gt;0)+(S617&gt;0)*($S$7:$S$2085=0)))&gt;0,"SALONES UNIDOS",IF(SUMPRODUCT((AE617=$AE$7:$AE$2085)*(AI617=$AI$7:$AI$2085)*((AO617&lt;$AP$7:$AP$2085)*(AP617&gt;$AO$7:$AO$2085))*(ROW($AE$7:$AE$2085)&lt;&gt;ROW(AE617)))&gt;0,"Cruzado","Sin cruce")))</f>
        <v/>
      </c>
      <c r="AS617" s="94" t="str">
        <f t="shared" si="10"/>
        <v>EN3HUAURAB</v>
      </c>
      <c r="AT617" s="94" t="str" cm="1">
        <f t="array" ref="AT617">IF(AS617="","",IF(SUMPRODUCT((AS617=$AS$7:$AS$2085)*(AI617=$AI$7:$AI$2085)*(AO617=$AO$7:$AO$2085)*(AP617=$AP$7:$AP$2085)*(ROW($AS$7:$AS$2085)&lt;&gt;ROW(AS617))*((S617=0)*($S$7:$S$2085&gt;0)+(S617&gt;0)*($S$7:$S$2085=0)))&gt;0,"SALONES UNIDOS",IF(SUMPRODUCT((AS617=$AS$7:$AS$2085)*(AI617=$AI$7:$AI$2085)*((AO617&lt;$AP$7:$AP$2085)*(AP617&gt;$AO$7:$AO$2085))*(ROW($AS$7:$AS$2085)&lt;&gt;ROW(AS617)))&gt;0,"Cruzado","Sin cruce")))</f>
        <v>Sin cruce</v>
      </c>
    </row>
    <row r="618" spans="3:46" ht="15.6" hidden="1" customHeight="1">
      <c r="C618" s="496" t="s">
        <v>572</v>
      </c>
      <c r="D618" s="479" t="s">
        <v>573</v>
      </c>
      <c r="E618" s="479">
        <v>20261</v>
      </c>
      <c r="F618" s="503" t="s">
        <v>44</v>
      </c>
      <c r="G618" s="497" t="s">
        <v>80</v>
      </c>
      <c r="H618" s="503" t="s">
        <v>63</v>
      </c>
      <c r="I618" s="503">
        <v>3</v>
      </c>
      <c r="J618" s="503" t="s">
        <v>51</v>
      </c>
      <c r="K618" s="503" t="s">
        <v>51</v>
      </c>
      <c r="L618" s="499" t="s">
        <v>632</v>
      </c>
      <c r="M618" s="535" t="s">
        <v>633</v>
      </c>
      <c r="N618" s="15" t="s">
        <v>577</v>
      </c>
      <c r="O618" s="15" t="s">
        <v>578</v>
      </c>
      <c r="P618" s="503" t="s">
        <v>579</v>
      </c>
      <c r="Q618" s="15">
        <v>0</v>
      </c>
      <c r="R618" s="15">
        <v>2</v>
      </c>
      <c r="S618" s="479">
        <v>2</v>
      </c>
      <c r="T618" s="15">
        <v>3</v>
      </c>
      <c r="U618" s="471"/>
      <c r="V618" s="550">
        <v>30</v>
      </c>
      <c r="W618" s="548">
        <v>44425152</v>
      </c>
      <c r="X618" s="564" t="s">
        <v>507</v>
      </c>
      <c r="Y618" s="15" t="s">
        <v>579</v>
      </c>
      <c r="Z618" s="15"/>
      <c r="AA618" s="15"/>
      <c r="AB618" s="15"/>
      <c r="AC618" s="493"/>
      <c r="AD618" s="15"/>
      <c r="AE618" s="479" t="s">
        <v>959</v>
      </c>
      <c r="AF618" s="497"/>
      <c r="AG618" s="497"/>
      <c r="AH618" s="15" t="s">
        <v>203</v>
      </c>
      <c r="AI618" s="485">
        <v>4</v>
      </c>
      <c r="AJ618" s="485">
        <v>16</v>
      </c>
      <c r="AK618" s="485">
        <v>0</v>
      </c>
      <c r="AL618" s="485">
        <v>17</v>
      </c>
      <c r="AM618" s="485">
        <v>40</v>
      </c>
      <c r="AN618" s="490">
        <f>IF(AJ618="",S618,ROUND(((((AL618/24)+(AM618/1440))-((AJ618/24)+(AK618/1440)))*1440/50),5))</f>
        <v>2</v>
      </c>
      <c r="AO618" s="491">
        <f>AJ618/24+AK618/1440</f>
        <v>0.66666666666666663</v>
      </c>
      <c r="AP618" s="491">
        <f>AL618/24+AM618/1440</f>
        <v>0.73611111111111116</v>
      </c>
      <c r="AQ618" s="23" t="str" cm="1">
        <f t="array" ref="AQ618">IF(X618="","",IF(SUMPRODUCT((X618=$X$7:$X$2085)*(AI618=$AI$7:$AI$2085)*(AO618=$AO$7:$AO$2085)*(AP618=$AP$7:$AP$2085)*(ROW($X$7:$X$2085)&lt;&gt;ROW(X618))*((S618=0)*($S$7:$S$2085&gt;0)+(S618&gt;0)*($S$7:$S$2085=0)))&gt;0,"SALONES UNIDOS",IF(SUMPRODUCT((X618=$X$7:$X$2085)*(AI618=$AI$7:$AI$2085)*((AO618&lt;$AP$7:$AP$2085)*(AP618&gt;$AO$7:$AO$2085))*(ROW($X$7:$X$2085)&lt;&gt;ROW(X618)))&gt;0,"Cruzado","Sin cruce")))</f>
        <v>Sin cruce</v>
      </c>
      <c r="AR618" s="23" t="str" cm="1">
        <f t="array" ref="AR618">IF(AE618="","",IF(SUMPRODUCT((AE618=$AE$7:$AE$2085)*(AI618=$AI$7:$AI$2085)*(AO618=$AO$7:$AO$2085)*(AP618=$AP$7:$AP$2085)*(ROW($AE$7:$AE$2085)&lt;&gt;ROW(AE618))*((S618=0)*($S$7:$S$2085&gt;0)+(S618&gt;0)*($S$7:$S$2085=0)))&gt;0,"SALONES UNIDOS",IF(SUMPRODUCT((AE618=$AE$7:$AE$2085)*(AI618=$AI$7:$AI$2085)*((AO618&lt;$AP$7:$AP$2085)*(AP618&gt;$AO$7:$AO$2085))*(ROW($AE$7:$AE$2085)&lt;&gt;ROW(AE618)))&gt;0,"Cruzado","Sin cruce")))</f>
        <v>Sin cruce</v>
      </c>
      <c r="AS618" s="94" t="str">
        <f t="shared" si="10"/>
        <v>EN3HUAURAB</v>
      </c>
      <c r="AT618" s="94" t="str" cm="1">
        <f t="array" ref="AT618">IF(AS618="","",IF(SUMPRODUCT((AS618=$AS$7:$AS$2085)*(AI618=$AI$7:$AI$2085)*(AO618=$AO$7:$AO$2085)*(AP618=$AP$7:$AP$2085)*(ROW($AS$7:$AS$2085)&lt;&gt;ROW(AS618))*((S618=0)*($S$7:$S$2085&gt;0)+(S618&gt;0)*($S$7:$S$2085=0)))&gt;0,"SALONES UNIDOS",IF(SUMPRODUCT((AS618=$AS$7:$AS$2085)*(AI618=$AI$7:$AI$2085)*((AO618&lt;$AP$7:$AP$2085)*(AP618&gt;$AO$7:$AO$2085))*(ROW($AS$7:$AS$2085)&lt;&gt;ROW(AS618)))&gt;0,"Cruzado","Sin cruce")))</f>
        <v>Sin cruce</v>
      </c>
    </row>
    <row r="619" spans="3:46" ht="15.6" hidden="1" customHeight="1">
      <c r="C619" s="496" t="s">
        <v>572</v>
      </c>
      <c r="D619" s="479" t="s">
        <v>573</v>
      </c>
      <c r="E619" s="479">
        <v>20261</v>
      </c>
      <c r="F619" s="503" t="s">
        <v>44</v>
      </c>
      <c r="G619" s="497" t="s">
        <v>80</v>
      </c>
      <c r="H619" s="503" t="s">
        <v>63</v>
      </c>
      <c r="I619" s="503">
        <v>3</v>
      </c>
      <c r="J619" s="503" t="s">
        <v>51</v>
      </c>
      <c r="K619" s="503" t="s">
        <v>51</v>
      </c>
      <c r="L619" s="499" t="s">
        <v>635</v>
      </c>
      <c r="M619" s="535" t="s">
        <v>636</v>
      </c>
      <c r="N619" s="15" t="s">
        <v>637</v>
      </c>
      <c r="O619" s="15" t="s">
        <v>578</v>
      </c>
      <c r="P619" s="503" t="s">
        <v>579</v>
      </c>
      <c r="Q619" s="15">
        <v>4</v>
      </c>
      <c r="R619" s="15">
        <v>4</v>
      </c>
      <c r="S619" s="479">
        <v>8</v>
      </c>
      <c r="T619" s="15">
        <v>6</v>
      </c>
      <c r="U619" s="471"/>
      <c r="V619" s="550">
        <v>30</v>
      </c>
      <c r="W619" s="548">
        <v>15580142</v>
      </c>
      <c r="X619" s="564" t="s">
        <v>352</v>
      </c>
      <c r="Y619" s="15" t="s">
        <v>579</v>
      </c>
      <c r="Z619" s="15"/>
      <c r="AA619" s="15"/>
      <c r="AB619" s="15"/>
      <c r="AC619" s="510" t="s">
        <v>951</v>
      </c>
      <c r="AD619" s="15"/>
      <c r="AE619" s="479"/>
      <c r="AF619" s="497"/>
      <c r="AG619" s="497"/>
      <c r="AH619" s="15" t="s">
        <v>203</v>
      </c>
      <c r="AI619" s="485">
        <v>2</v>
      </c>
      <c r="AJ619" s="485">
        <v>7</v>
      </c>
      <c r="AK619" s="485">
        <v>40</v>
      </c>
      <c r="AL619" s="485">
        <v>14</v>
      </c>
      <c r="AM619" s="485">
        <v>20</v>
      </c>
      <c r="AN619" s="490">
        <f>IF(AJ619="",S619,ROUND(((((AL619/24)+(AM619/1440))-((AJ619/24)+(AK619/1440)))*1440/50),5))</f>
        <v>8</v>
      </c>
      <c r="AO619" s="491">
        <f>AJ619/24+AK619/1440</f>
        <v>0.31944444444444448</v>
      </c>
      <c r="AP619" s="491">
        <f>AL619/24+AM619/1440</f>
        <v>0.59722222222222221</v>
      </c>
      <c r="AQ619" s="23" t="str" cm="1">
        <f t="array" ref="AQ619">IF(X619="","",IF(SUMPRODUCT((X619=$X$7:$X$2085)*(AI619=$AI$7:$AI$2085)*(AO619=$AO$7:$AO$2085)*(AP619=$AP$7:$AP$2085)*(ROW($X$7:$X$2085)&lt;&gt;ROW(X619))*((S619=0)*($S$7:$S$2085&gt;0)+(S619&gt;0)*($S$7:$S$2085=0)))&gt;0,"SALONES UNIDOS",IF(SUMPRODUCT((X619=$X$7:$X$2085)*(AI619=$AI$7:$AI$2085)*((AO619&lt;$AP$7:$AP$2085)*(AP619&gt;$AO$7:$AO$2085))*(ROW($X$7:$X$2085)&lt;&gt;ROW(X619)))&gt;0,"Cruzado","Sin cruce")))</f>
        <v>Sin cruce</v>
      </c>
      <c r="AR619" s="23" t="str" cm="1">
        <f t="array" ref="AR619">IF(AE619="","",IF(SUMPRODUCT((AE619=$AE$7:$AE$2085)*(AI619=$AI$7:$AI$2085)*(AO619=$AO$7:$AO$2085)*(AP619=$AP$7:$AP$2085)*(ROW($AE$7:$AE$2085)&lt;&gt;ROW(AE619))*((S619=0)*($S$7:$S$2085&gt;0)+(S619&gt;0)*($S$7:$S$2085=0)))&gt;0,"SALONES UNIDOS",IF(SUMPRODUCT((AE619=$AE$7:$AE$2085)*(AI619=$AI$7:$AI$2085)*((AO619&lt;$AP$7:$AP$2085)*(AP619&gt;$AO$7:$AO$2085))*(ROW($AE$7:$AE$2085)&lt;&gt;ROW(AE619)))&gt;0,"Cruzado","Sin cruce")))</f>
        <v/>
      </c>
      <c r="AS619" s="94" t="str">
        <f t="shared" si="10"/>
        <v>EN3HUAURAB</v>
      </c>
      <c r="AT619" s="94" t="str" cm="1">
        <f t="array" ref="AT619">IF(AS619="","",IF(SUMPRODUCT((AS619=$AS$7:$AS$2085)*(AI619=$AI$7:$AI$2085)*(AO619=$AO$7:$AO$2085)*(AP619=$AP$7:$AP$2085)*(ROW($AS$7:$AS$2085)&lt;&gt;ROW(AS619))*((S619=0)*($S$7:$S$2085&gt;0)+(S619&gt;0)*($S$7:$S$2085=0)))&gt;0,"SALONES UNIDOS",IF(SUMPRODUCT((AS619=$AS$7:$AS$2085)*(AI619=$AI$7:$AI$2085)*((AO619&lt;$AP$7:$AP$2085)*(AP619&gt;$AO$7:$AO$2085))*(ROW($AS$7:$AS$2085)&lt;&gt;ROW(AS619)))&gt;0,"Cruzado","Sin cruce")))</f>
        <v>Sin cruce</v>
      </c>
    </row>
    <row r="620" spans="3:46" ht="15.6" hidden="1" customHeight="1">
      <c r="C620" s="496" t="s">
        <v>572</v>
      </c>
      <c r="D620" s="479" t="s">
        <v>573</v>
      </c>
      <c r="E620" s="479">
        <v>20261</v>
      </c>
      <c r="F620" s="503" t="s">
        <v>44</v>
      </c>
      <c r="G620" s="497" t="s">
        <v>80</v>
      </c>
      <c r="H620" s="503" t="s">
        <v>63</v>
      </c>
      <c r="I620" s="503">
        <v>3</v>
      </c>
      <c r="J620" s="503" t="s">
        <v>51</v>
      </c>
      <c r="K620" s="503" t="s">
        <v>51</v>
      </c>
      <c r="L620" s="499" t="s">
        <v>638</v>
      </c>
      <c r="M620" s="535" t="s">
        <v>639</v>
      </c>
      <c r="N620" s="15" t="s">
        <v>577</v>
      </c>
      <c r="O620" s="15" t="s">
        <v>578</v>
      </c>
      <c r="P620" s="503" t="s">
        <v>579</v>
      </c>
      <c r="Q620" s="15">
        <v>2</v>
      </c>
      <c r="R620" s="15">
        <v>0</v>
      </c>
      <c r="S620" s="479">
        <v>2</v>
      </c>
      <c r="T620" s="15">
        <v>3</v>
      </c>
      <c r="U620" s="471"/>
      <c r="V620" s="550">
        <v>30</v>
      </c>
      <c r="W620" s="548">
        <v>45011811</v>
      </c>
      <c r="X620" s="564" t="s">
        <v>485</v>
      </c>
      <c r="Y620" s="15" t="s">
        <v>579</v>
      </c>
      <c r="Z620" s="15"/>
      <c r="AA620" s="15"/>
      <c r="AB620" s="15"/>
      <c r="AC620" s="497" t="s">
        <v>952</v>
      </c>
      <c r="AD620" s="15"/>
      <c r="AE620" s="479"/>
      <c r="AF620" s="497"/>
      <c r="AG620" s="497"/>
      <c r="AH620" s="15" t="s">
        <v>203</v>
      </c>
      <c r="AI620" s="485">
        <v>2</v>
      </c>
      <c r="AJ620" s="485">
        <v>15</v>
      </c>
      <c r="AK620" s="485">
        <v>10</v>
      </c>
      <c r="AL620" s="485">
        <v>16</v>
      </c>
      <c r="AM620" s="485">
        <v>50</v>
      </c>
      <c r="AN620" s="490">
        <f>IF(AJ620="",S620,ROUND(((((AL620/24)+(AM620/1440))-((AJ620/24)+(AK620/1440)))*1440/50),5))</f>
        <v>2</v>
      </c>
      <c r="AO620" s="491">
        <f>AJ620/24+AK620/1440</f>
        <v>0.63194444444444442</v>
      </c>
      <c r="AP620" s="491">
        <f>AL620/24+AM620/1440</f>
        <v>0.70138888888888884</v>
      </c>
      <c r="AQ620" s="23" t="str" cm="1">
        <f t="array" ref="AQ620">IF(X620="","",IF(SUMPRODUCT((X620=$X$7:$X$2085)*(AI620=$AI$7:$AI$2085)*(AO620=$AO$7:$AO$2085)*(AP620=$AP$7:$AP$2085)*(ROW($X$7:$X$2085)&lt;&gt;ROW(X620))*((S620=0)*($S$7:$S$2085&gt;0)+(S620&gt;0)*($S$7:$S$2085=0)))&gt;0,"SALONES UNIDOS",IF(SUMPRODUCT((X620=$X$7:$X$2085)*(AI620=$AI$7:$AI$2085)*((AO620&lt;$AP$7:$AP$2085)*(AP620&gt;$AO$7:$AO$2085))*(ROW($X$7:$X$2085)&lt;&gt;ROW(X620)))&gt;0,"Cruzado","Sin cruce")))</f>
        <v>Sin cruce</v>
      </c>
      <c r="AR620" s="23" t="str" cm="1">
        <f t="array" ref="AR620">IF(AE620="","",IF(SUMPRODUCT((AE620=$AE$7:$AE$2085)*(AI620=$AI$7:$AI$2085)*(AO620=$AO$7:$AO$2085)*(AP620=$AP$7:$AP$2085)*(ROW($AE$7:$AE$2085)&lt;&gt;ROW(AE620))*((S620=0)*($S$7:$S$2085&gt;0)+(S620&gt;0)*($S$7:$S$2085=0)))&gt;0,"SALONES UNIDOS",IF(SUMPRODUCT((AE620=$AE$7:$AE$2085)*(AI620=$AI$7:$AI$2085)*((AO620&lt;$AP$7:$AP$2085)*(AP620&gt;$AO$7:$AO$2085))*(ROW($AE$7:$AE$2085)&lt;&gt;ROW(AE620)))&gt;0,"Cruzado","Sin cruce")))</f>
        <v/>
      </c>
      <c r="AS620" s="94" t="str">
        <f t="shared" si="10"/>
        <v>EN3HUAURAB</v>
      </c>
      <c r="AT620" s="94" t="str" cm="1">
        <f t="array" ref="AT620">IF(AS620="","",IF(SUMPRODUCT((AS620=$AS$7:$AS$2085)*(AI620=$AI$7:$AI$2085)*(AO620=$AO$7:$AO$2085)*(AP620=$AP$7:$AP$2085)*(ROW($AS$7:$AS$2085)&lt;&gt;ROW(AS620))*((S620=0)*($S$7:$S$2085&gt;0)+(S620&gt;0)*($S$7:$S$2085=0)))&gt;0,"SALONES UNIDOS",IF(SUMPRODUCT((AS620=$AS$7:$AS$2085)*(AI620=$AI$7:$AI$2085)*((AO620&lt;$AP$7:$AP$2085)*(AP620&gt;$AO$7:$AO$2085))*(ROW($AS$7:$AS$2085)&lt;&gt;ROW(AS620)))&gt;0,"Cruzado","Sin cruce")))</f>
        <v>Sin cruce</v>
      </c>
    </row>
    <row r="621" spans="3:46" ht="15.6" hidden="1" customHeight="1">
      <c r="C621" s="496" t="s">
        <v>572</v>
      </c>
      <c r="D621" s="479" t="s">
        <v>573</v>
      </c>
      <c r="E621" s="479">
        <v>20261</v>
      </c>
      <c r="F621" s="503" t="s">
        <v>44</v>
      </c>
      <c r="G621" s="497" t="s">
        <v>80</v>
      </c>
      <c r="H621" s="503" t="s">
        <v>63</v>
      </c>
      <c r="I621" s="503">
        <v>3</v>
      </c>
      <c r="J621" s="503" t="s">
        <v>51</v>
      </c>
      <c r="K621" s="503" t="s">
        <v>51</v>
      </c>
      <c r="L621" s="499" t="s">
        <v>638</v>
      </c>
      <c r="M621" s="535" t="s">
        <v>639</v>
      </c>
      <c r="N621" s="15" t="s">
        <v>577</v>
      </c>
      <c r="O621" s="15" t="s">
        <v>578</v>
      </c>
      <c r="P621" s="503" t="s">
        <v>579</v>
      </c>
      <c r="Q621" s="15">
        <v>0</v>
      </c>
      <c r="R621" s="15">
        <v>2</v>
      </c>
      <c r="S621" s="479">
        <v>2</v>
      </c>
      <c r="T621" s="15">
        <v>3</v>
      </c>
      <c r="U621" s="471"/>
      <c r="V621" s="550">
        <v>30</v>
      </c>
      <c r="W621" s="548">
        <v>45011811</v>
      </c>
      <c r="X621" s="564" t="s">
        <v>485</v>
      </c>
      <c r="Y621" s="15" t="s">
        <v>579</v>
      </c>
      <c r="Z621" s="15"/>
      <c r="AA621" s="15"/>
      <c r="AB621" s="15"/>
      <c r="AC621" s="493"/>
      <c r="AD621" s="15"/>
      <c r="AE621" s="479" t="s">
        <v>961</v>
      </c>
      <c r="AF621" s="497"/>
      <c r="AG621" s="497"/>
      <c r="AH621" s="15" t="s">
        <v>203</v>
      </c>
      <c r="AI621" s="485">
        <v>2</v>
      </c>
      <c r="AJ621" s="485">
        <v>16</v>
      </c>
      <c r="AK621" s="485">
        <v>50</v>
      </c>
      <c r="AL621" s="485">
        <v>18</v>
      </c>
      <c r="AM621" s="485">
        <v>30</v>
      </c>
      <c r="AN621" s="490">
        <f>IF(AJ621="",S621,ROUND(((((AL621/24)+(AM621/1440))-((AJ621/24)+(AK621/1440)))*1440/50),5))</f>
        <v>2</v>
      </c>
      <c r="AO621" s="491">
        <f>AJ621/24+AK621/1440</f>
        <v>0.70138888888888884</v>
      </c>
      <c r="AP621" s="491">
        <f>AL621/24+AM621/1440</f>
        <v>0.77083333333333337</v>
      </c>
      <c r="AQ621" s="23" t="str" cm="1">
        <f t="array" ref="AQ621">IF(X621="","",IF(SUMPRODUCT((X621=$X$7:$X$2085)*(AI621=$AI$7:$AI$2085)*(AO621=$AO$7:$AO$2085)*(AP621=$AP$7:$AP$2085)*(ROW($X$7:$X$2085)&lt;&gt;ROW(X621))*((S621=0)*($S$7:$S$2085&gt;0)+(S621&gt;0)*($S$7:$S$2085=0)))&gt;0,"SALONES UNIDOS",IF(SUMPRODUCT((X621=$X$7:$X$2085)*(AI621=$AI$7:$AI$2085)*((AO621&lt;$AP$7:$AP$2085)*(AP621&gt;$AO$7:$AO$2085))*(ROW($X$7:$X$2085)&lt;&gt;ROW(X621)))&gt;0,"Cruzado","Sin cruce")))</f>
        <v>Sin cruce</v>
      </c>
      <c r="AR621" s="23" t="str" cm="1">
        <f t="array" ref="AR621">IF(AE621="","",IF(SUMPRODUCT((AE621=$AE$7:$AE$2085)*(AI621=$AI$7:$AI$2085)*(AO621=$AO$7:$AO$2085)*(AP621=$AP$7:$AP$2085)*(ROW($AE$7:$AE$2085)&lt;&gt;ROW(AE621))*((S621=0)*($S$7:$S$2085&gt;0)+(S621&gt;0)*($S$7:$S$2085=0)))&gt;0,"SALONES UNIDOS",IF(SUMPRODUCT((AE621=$AE$7:$AE$2085)*(AI621=$AI$7:$AI$2085)*((AO621&lt;$AP$7:$AP$2085)*(AP621&gt;$AO$7:$AO$2085))*(ROW($AE$7:$AE$2085)&lt;&gt;ROW(AE621)))&gt;0,"Cruzado","Sin cruce")))</f>
        <v>Sin cruce</v>
      </c>
      <c r="AS621" s="94" t="str">
        <f t="shared" si="10"/>
        <v>EN3HUAURAB</v>
      </c>
      <c r="AT621" s="94" t="str" cm="1">
        <f t="array" ref="AT621">IF(AS621="","",IF(SUMPRODUCT((AS621=$AS$7:$AS$2085)*(AI621=$AI$7:$AI$2085)*(AO621=$AO$7:$AO$2085)*(AP621=$AP$7:$AP$2085)*(ROW($AS$7:$AS$2085)&lt;&gt;ROW(AS621))*((S621=0)*($S$7:$S$2085&gt;0)+(S621&gt;0)*($S$7:$S$2085=0)))&gt;0,"SALONES UNIDOS",IF(SUMPRODUCT((AS621=$AS$7:$AS$2085)*(AI621=$AI$7:$AI$2085)*((AO621&lt;$AP$7:$AP$2085)*(AP621&gt;$AO$7:$AO$2085))*(ROW($AS$7:$AS$2085)&lt;&gt;ROW(AS621)))&gt;0,"Cruzado","Sin cruce")))</f>
        <v>Sin cruce</v>
      </c>
    </row>
    <row r="622" spans="3:46" ht="15.6" hidden="1" customHeight="1">
      <c r="C622" s="496" t="s">
        <v>572</v>
      </c>
      <c r="D622" s="479" t="s">
        <v>573</v>
      </c>
      <c r="E622" s="479">
        <v>20261</v>
      </c>
      <c r="F622" s="503" t="s">
        <v>44</v>
      </c>
      <c r="G622" s="497" t="s">
        <v>80</v>
      </c>
      <c r="H622" s="503" t="s">
        <v>63</v>
      </c>
      <c r="I622" s="503">
        <v>3</v>
      </c>
      <c r="J622" s="503" t="s">
        <v>57</v>
      </c>
      <c r="K622" s="503" t="s">
        <v>57</v>
      </c>
      <c r="L622" s="499" t="s">
        <v>626</v>
      </c>
      <c r="M622" s="535" t="s">
        <v>627</v>
      </c>
      <c r="N622" s="15" t="s">
        <v>577</v>
      </c>
      <c r="O622" s="15" t="s">
        <v>578</v>
      </c>
      <c r="P622" s="503" t="s">
        <v>579</v>
      </c>
      <c r="Q622" s="15">
        <v>2</v>
      </c>
      <c r="R622" s="15">
        <v>2</v>
      </c>
      <c r="S622" s="479">
        <v>4</v>
      </c>
      <c r="T622" s="15">
        <v>3</v>
      </c>
      <c r="U622" s="471"/>
      <c r="V622" s="550">
        <v>30</v>
      </c>
      <c r="W622" s="548">
        <v>45011811</v>
      </c>
      <c r="X622" s="564" t="s">
        <v>485</v>
      </c>
      <c r="Y622" s="15" t="s">
        <v>579</v>
      </c>
      <c r="Z622" s="15"/>
      <c r="AA622" s="15"/>
      <c r="AB622" s="15"/>
      <c r="AC622" s="497" t="s">
        <v>954</v>
      </c>
      <c r="AD622" s="15"/>
      <c r="AE622" s="479"/>
      <c r="AF622" s="497"/>
      <c r="AG622" s="497"/>
      <c r="AH622" s="15" t="s">
        <v>203</v>
      </c>
      <c r="AI622" s="485">
        <v>6</v>
      </c>
      <c r="AJ622" s="485">
        <v>15</v>
      </c>
      <c r="AK622" s="485">
        <v>10</v>
      </c>
      <c r="AL622" s="485">
        <v>18</v>
      </c>
      <c r="AM622" s="485">
        <v>30</v>
      </c>
      <c r="AN622" s="490">
        <f>IF(AJ622="",S622,ROUND(((((AL622/24)+(AM622/1440))-((AJ622/24)+(AK622/1440)))*1440/50),5))</f>
        <v>4</v>
      </c>
      <c r="AO622" s="491">
        <f>AJ622/24+AK622/1440</f>
        <v>0.63194444444444442</v>
      </c>
      <c r="AP622" s="491">
        <f>AL622/24+AM622/1440</f>
        <v>0.77083333333333337</v>
      </c>
      <c r="AQ622" s="23" t="str" cm="1">
        <f t="array" ref="AQ622">IF(X622="","",IF(SUMPRODUCT((X622=$X$7:$X$2085)*(AI622=$AI$7:$AI$2085)*(AO622=$AO$7:$AO$2085)*(AP622=$AP$7:$AP$2085)*(ROW($X$7:$X$2085)&lt;&gt;ROW(X622))*((S622=0)*($S$7:$S$2085&gt;0)+(S622&gt;0)*($S$7:$S$2085=0)))&gt;0,"SALONES UNIDOS",IF(SUMPRODUCT((X622=$X$7:$X$2085)*(AI622=$AI$7:$AI$2085)*((AO622&lt;$AP$7:$AP$2085)*(AP622&gt;$AO$7:$AO$2085))*(ROW($X$7:$X$2085)&lt;&gt;ROW(X622)))&gt;0,"Cruzado","Sin cruce")))</f>
        <v>Sin cruce</v>
      </c>
      <c r="AR622" s="23" t="str" cm="1">
        <f t="array" ref="AR622">IF(AE622="","",IF(SUMPRODUCT((AE622=$AE$7:$AE$2085)*(AI622=$AI$7:$AI$2085)*(AO622=$AO$7:$AO$2085)*(AP622=$AP$7:$AP$2085)*(ROW($AE$7:$AE$2085)&lt;&gt;ROW(AE622))*((S622=0)*($S$7:$S$2085&gt;0)+(S622&gt;0)*($S$7:$S$2085=0)))&gt;0,"SALONES UNIDOS",IF(SUMPRODUCT((AE622=$AE$7:$AE$2085)*(AI622=$AI$7:$AI$2085)*((AO622&lt;$AP$7:$AP$2085)*(AP622&gt;$AO$7:$AO$2085))*(ROW($AE$7:$AE$2085)&lt;&gt;ROW(AE622)))&gt;0,"Cruzado","Sin cruce")))</f>
        <v/>
      </c>
      <c r="AS622" s="94" t="str">
        <f t="shared" si="10"/>
        <v>EN3HUAURAC</v>
      </c>
      <c r="AT622" s="94" t="str" cm="1">
        <f t="array" ref="AT622">IF(AS622="","",IF(SUMPRODUCT((AS622=$AS$7:$AS$2085)*(AI622=$AI$7:$AI$2085)*(AO622=$AO$7:$AO$2085)*(AP622=$AP$7:$AP$2085)*(ROW($AS$7:$AS$2085)&lt;&gt;ROW(AS622))*((S622=0)*($S$7:$S$2085&gt;0)+(S622&gt;0)*($S$7:$S$2085=0)))&gt;0,"SALONES UNIDOS",IF(SUMPRODUCT((AS622=$AS$7:$AS$2085)*(AI622=$AI$7:$AI$2085)*((AO622&lt;$AP$7:$AP$2085)*(AP622&gt;$AO$7:$AO$2085))*(ROW($AS$7:$AS$2085)&lt;&gt;ROW(AS622)))&gt;0,"Cruzado","Sin cruce")))</f>
        <v>Sin cruce</v>
      </c>
    </row>
    <row r="623" spans="3:46" ht="15.6" hidden="1" customHeight="1">
      <c r="C623" s="496" t="s">
        <v>572</v>
      </c>
      <c r="D623" s="479" t="s">
        <v>573</v>
      </c>
      <c r="E623" s="479">
        <v>20261</v>
      </c>
      <c r="F623" s="503" t="s">
        <v>44</v>
      </c>
      <c r="G623" s="497" t="s">
        <v>80</v>
      </c>
      <c r="H623" s="503" t="s">
        <v>63</v>
      </c>
      <c r="I623" s="503">
        <v>3</v>
      </c>
      <c r="J623" s="503" t="s">
        <v>57</v>
      </c>
      <c r="K623" s="503" t="s">
        <v>57</v>
      </c>
      <c r="L623" s="499" t="s">
        <v>628</v>
      </c>
      <c r="M623" s="535" t="s">
        <v>629</v>
      </c>
      <c r="N623" s="15" t="s">
        <v>577</v>
      </c>
      <c r="O623" s="15" t="s">
        <v>578</v>
      </c>
      <c r="P623" s="503" t="s">
        <v>624</v>
      </c>
      <c r="Q623" s="15">
        <v>2</v>
      </c>
      <c r="R623" s="15">
        <v>2</v>
      </c>
      <c r="S623" s="479">
        <v>4</v>
      </c>
      <c r="T623" s="15">
        <v>3</v>
      </c>
      <c r="U623" s="471"/>
      <c r="V623" s="550">
        <v>50</v>
      </c>
      <c r="W623" s="497">
        <v>18160918</v>
      </c>
      <c r="X623" s="566" t="s">
        <v>293</v>
      </c>
      <c r="Y623" s="15" t="s">
        <v>624</v>
      </c>
      <c r="Z623" s="15"/>
      <c r="AA623" s="15"/>
      <c r="AB623" s="15"/>
      <c r="AC623" s="493"/>
      <c r="AD623" s="15"/>
      <c r="AE623" s="479"/>
      <c r="AF623" s="497"/>
      <c r="AG623" s="497"/>
      <c r="AH623" s="15" t="s">
        <v>203</v>
      </c>
      <c r="AI623" s="15">
        <v>6</v>
      </c>
      <c r="AJ623" s="15">
        <v>8</v>
      </c>
      <c r="AK623" s="15">
        <v>30</v>
      </c>
      <c r="AL623" s="15">
        <v>11</v>
      </c>
      <c r="AM623" s="15">
        <v>50</v>
      </c>
      <c r="AN623" s="490">
        <f>IF(AJ623="",S623,ROUND(((((AL623/24)+(AM623/1440))-((AJ623/24)+(AK623/1440)))*1440/50),5))</f>
        <v>4</v>
      </c>
      <c r="AO623" s="491">
        <f>AJ623/24+AK623/1440</f>
        <v>0.35416666666666663</v>
      </c>
      <c r="AP623" s="491">
        <f>AL623/24+AM623/1440</f>
        <v>0.49305555555555552</v>
      </c>
      <c r="AQ623" s="23" t="str" cm="1">
        <f t="array" ref="AQ623">IF(X623="","",IF(SUMPRODUCT((X623=$X$7:$X$2085)*(AI623=$AI$7:$AI$2085)*(AO623=$AO$7:$AO$2085)*(AP623=$AP$7:$AP$2085)*(ROW($X$7:$X$2085)&lt;&gt;ROW(X623))*((S623=0)*($S$7:$S$2085&gt;0)+(S623&gt;0)*($S$7:$S$2085=0)))&gt;0,"SALONES UNIDOS",IF(SUMPRODUCT((X623=$X$7:$X$2085)*(AI623=$AI$7:$AI$2085)*((AO623&lt;$AP$7:$AP$2085)*(AP623&gt;$AO$7:$AO$2085))*(ROW($X$7:$X$2085)&lt;&gt;ROW(X623)))&gt;0,"Cruzado","Sin cruce")))</f>
        <v>Sin cruce</v>
      </c>
      <c r="AR623" s="23" t="str" cm="1">
        <f t="array" ref="AR623">IF(AE623="","",IF(SUMPRODUCT((AE623=$AE$7:$AE$2085)*(AI623=$AI$7:$AI$2085)*(AO623=$AO$7:$AO$2085)*(AP623=$AP$7:$AP$2085)*(ROW($AE$7:$AE$2085)&lt;&gt;ROW(AE623))*((S623=0)*($S$7:$S$2085&gt;0)+(S623&gt;0)*($S$7:$S$2085=0)))&gt;0,"SALONES UNIDOS",IF(SUMPRODUCT((AE623=$AE$7:$AE$2085)*(AI623=$AI$7:$AI$2085)*((AO623&lt;$AP$7:$AP$2085)*(AP623&gt;$AO$7:$AO$2085))*(ROW($AE$7:$AE$2085)&lt;&gt;ROW(AE623)))&gt;0,"Cruzado","Sin cruce")))</f>
        <v/>
      </c>
      <c r="AS623" s="94" t="str">
        <f t="shared" si="10"/>
        <v>EN3HUAURAC</v>
      </c>
      <c r="AT623" s="94" t="str" cm="1">
        <f t="array" ref="AT623">IF(AS623="","",IF(SUMPRODUCT((AS623=$AS$7:$AS$2085)*(AI623=$AI$7:$AI$2085)*(AO623=$AO$7:$AO$2085)*(AP623=$AP$7:$AP$2085)*(ROW($AS$7:$AS$2085)&lt;&gt;ROW(AS623))*((S623=0)*($S$7:$S$2085&gt;0)+(S623&gt;0)*($S$7:$S$2085=0)))&gt;0,"SALONES UNIDOS",IF(SUMPRODUCT((AS623=$AS$7:$AS$2085)*(AI623=$AI$7:$AI$2085)*((AO623&lt;$AP$7:$AP$2085)*(AP623&gt;$AO$7:$AO$2085))*(ROW($AS$7:$AS$2085)&lt;&gt;ROW(AS623)))&gt;0,"Cruzado","Sin cruce")))</f>
        <v>Sin cruce</v>
      </c>
    </row>
    <row r="624" spans="3:46" ht="15.6" hidden="1" customHeight="1">
      <c r="C624" s="496" t="s">
        <v>572</v>
      </c>
      <c r="D624" s="479" t="s">
        <v>573</v>
      </c>
      <c r="E624" s="479">
        <v>20261</v>
      </c>
      <c r="F624" s="503" t="s">
        <v>44</v>
      </c>
      <c r="G624" s="497" t="s">
        <v>80</v>
      </c>
      <c r="H624" s="503" t="s">
        <v>63</v>
      </c>
      <c r="I624" s="503">
        <v>3</v>
      </c>
      <c r="J624" s="503" t="s">
        <v>57</v>
      </c>
      <c r="K624" s="503" t="s">
        <v>57</v>
      </c>
      <c r="L624" s="499" t="s">
        <v>630</v>
      </c>
      <c r="M624" s="535" t="s">
        <v>631</v>
      </c>
      <c r="N624" s="15" t="s">
        <v>586</v>
      </c>
      <c r="O624" s="15" t="s">
        <v>578</v>
      </c>
      <c r="P624" s="497" t="s">
        <v>624</v>
      </c>
      <c r="Q624" s="15">
        <v>2</v>
      </c>
      <c r="R624" s="15">
        <v>2</v>
      </c>
      <c r="S624" s="479">
        <v>4</v>
      </c>
      <c r="T624" s="15">
        <v>3</v>
      </c>
      <c r="U624" s="471"/>
      <c r="V624" s="550">
        <v>30</v>
      </c>
      <c r="W624" s="548">
        <v>10636904</v>
      </c>
      <c r="X624" s="564" t="s">
        <v>458</v>
      </c>
      <c r="Y624" s="571" t="s">
        <v>624</v>
      </c>
      <c r="Z624" s="15"/>
      <c r="AA624" s="15"/>
      <c r="AB624" s="15"/>
      <c r="AC624" s="493"/>
      <c r="AD624" s="497"/>
      <c r="AE624" s="479"/>
      <c r="AF624" s="497"/>
      <c r="AG624" s="497"/>
      <c r="AH624" s="15" t="s">
        <v>203</v>
      </c>
      <c r="AI624" s="485">
        <v>4</v>
      </c>
      <c r="AJ624" s="485">
        <v>20</v>
      </c>
      <c r="AK624" s="485">
        <v>10</v>
      </c>
      <c r="AL624" s="485">
        <v>23</v>
      </c>
      <c r="AM624" s="485">
        <v>30</v>
      </c>
      <c r="AN624" s="490">
        <f>IF(AJ624="",S624,ROUND(((((AL624/24)+(AM624/1440))-((AJ624/24)+(AK624/1440)))*1440/50),5))</f>
        <v>4</v>
      </c>
      <c r="AO624" s="491">
        <f>AJ624/24+AK624/1440</f>
        <v>0.84027777777777779</v>
      </c>
      <c r="AP624" s="491">
        <f>AL624/24+AM624/1440</f>
        <v>0.97916666666666674</v>
      </c>
      <c r="AQ624" s="23" t="str" cm="1">
        <f t="array" ref="AQ624">IF(X624="","",IF(SUMPRODUCT((X624=$X$7:$X$2085)*(AI624=$AI$7:$AI$2085)*(AO624=$AO$7:$AO$2085)*(AP624=$AP$7:$AP$2085)*(ROW($X$7:$X$2085)&lt;&gt;ROW(X624))*((S624=0)*($S$7:$S$2085&gt;0)+(S624&gt;0)*($S$7:$S$2085=0)))&gt;0,"SALONES UNIDOS",IF(SUMPRODUCT((X624=$X$7:$X$2085)*(AI624=$AI$7:$AI$2085)*((AO624&lt;$AP$7:$AP$2085)*(AP624&gt;$AO$7:$AO$2085))*(ROW($X$7:$X$2085)&lt;&gt;ROW(X624)))&gt;0,"Cruzado","Sin cruce")))</f>
        <v>Sin cruce</v>
      </c>
      <c r="AR624" s="23" t="str" cm="1">
        <f t="array" ref="AR624">IF(AE624="","",IF(SUMPRODUCT((AE624=$AE$7:$AE$2085)*(AI624=$AI$7:$AI$2085)*(AO624=$AO$7:$AO$2085)*(AP624=$AP$7:$AP$2085)*(ROW($AE$7:$AE$2085)&lt;&gt;ROW(AE624))*((S624=0)*($S$7:$S$2085&gt;0)+(S624&gt;0)*($S$7:$S$2085=0)))&gt;0,"SALONES UNIDOS",IF(SUMPRODUCT((AE624=$AE$7:$AE$2085)*(AI624=$AI$7:$AI$2085)*((AO624&lt;$AP$7:$AP$2085)*(AP624&gt;$AO$7:$AO$2085))*(ROW($AE$7:$AE$2085)&lt;&gt;ROW(AE624)))&gt;0,"Cruzado","Sin cruce")))</f>
        <v/>
      </c>
      <c r="AS624" s="94" t="str">
        <f t="shared" si="10"/>
        <v>EN3HUAURAC</v>
      </c>
      <c r="AT624" s="94" t="str" cm="1">
        <f t="array" ref="AT624">IF(AS624="","",IF(SUMPRODUCT((AS624=$AS$7:$AS$2085)*(AI624=$AI$7:$AI$2085)*(AO624=$AO$7:$AO$2085)*(AP624=$AP$7:$AP$2085)*(ROW($AS$7:$AS$2085)&lt;&gt;ROW(AS624))*((S624=0)*($S$7:$S$2085&gt;0)+(S624&gt;0)*($S$7:$S$2085=0)))&gt;0,"SALONES UNIDOS",IF(SUMPRODUCT((AS624=$AS$7:$AS$2085)*(AI624=$AI$7:$AI$2085)*((AO624&lt;$AP$7:$AP$2085)*(AP624&gt;$AO$7:$AO$2085))*(ROW($AS$7:$AS$2085)&lt;&gt;ROW(AS624)))&gt;0,"Cruzado","Sin cruce")))</f>
        <v>Sin cruce</v>
      </c>
    </row>
    <row r="625" spans="3:46" ht="15.6" hidden="1" customHeight="1">
      <c r="C625" s="496" t="s">
        <v>572</v>
      </c>
      <c r="D625" s="479" t="s">
        <v>573</v>
      </c>
      <c r="E625" s="479">
        <v>20261</v>
      </c>
      <c r="F625" s="503" t="s">
        <v>44</v>
      </c>
      <c r="G625" s="497" t="s">
        <v>80</v>
      </c>
      <c r="H625" s="503" t="s">
        <v>63</v>
      </c>
      <c r="I625" s="503">
        <v>3</v>
      </c>
      <c r="J625" s="503" t="s">
        <v>57</v>
      </c>
      <c r="K625" s="503" t="s">
        <v>57</v>
      </c>
      <c r="L625" s="499" t="s">
        <v>632</v>
      </c>
      <c r="M625" s="535" t="s">
        <v>633</v>
      </c>
      <c r="N625" s="15" t="s">
        <v>577</v>
      </c>
      <c r="O625" s="15" t="s">
        <v>578</v>
      </c>
      <c r="P625" s="503" t="s">
        <v>579</v>
      </c>
      <c r="Q625" s="15">
        <v>2</v>
      </c>
      <c r="R625" s="15">
        <v>0</v>
      </c>
      <c r="S625" s="479">
        <v>2</v>
      </c>
      <c r="T625" s="15">
        <v>3</v>
      </c>
      <c r="U625" s="471"/>
      <c r="V625" s="550">
        <v>30</v>
      </c>
      <c r="W625" s="548">
        <v>44425152</v>
      </c>
      <c r="X625" s="564" t="s">
        <v>507</v>
      </c>
      <c r="Y625" s="15" t="s">
        <v>579</v>
      </c>
      <c r="Z625" s="15"/>
      <c r="AA625" s="15"/>
      <c r="AB625" s="15"/>
      <c r="AC625" s="510" t="s">
        <v>958</v>
      </c>
      <c r="AD625" s="15"/>
      <c r="AE625" s="479"/>
      <c r="AF625" s="497"/>
      <c r="AG625" s="497"/>
      <c r="AH625" s="15" t="s">
        <v>203</v>
      </c>
      <c r="AI625" s="485">
        <v>1</v>
      </c>
      <c r="AJ625" s="485">
        <v>14</v>
      </c>
      <c r="AK625" s="485">
        <v>20</v>
      </c>
      <c r="AL625" s="485">
        <v>16</v>
      </c>
      <c r="AM625" s="485">
        <v>0</v>
      </c>
      <c r="AN625" s="490">
        <f>IF(AJ625="",S625,ROUND(((((AL625/24)+(AM625/1440))-((AJ625/24)+(AK625/1440)))*1440/50),5))</f>
        <v>2</v>
      </c>
      <c r="AO625" s="491">
        <f>AJ625/24+AK625/1440</f>
        <v>0.59722222222222221</v>
      </c>
      <c r="AP625" s="491">
        <f>AL625/24+AM625/1440</f>
        <v>0.66666666666666663</v>
      </c>
      <c r="AQ625" s="23" t="str" cm="1">
        <f t="array" ref="AQ625">IF(X625="","",IF(SUMPRODUCT((X625=$X$7:$X$2085)*(AI625=$AI$7:$AI$2085)*(AO625=$AO$7:$AO$2085)*(AP625=$AP$7:$AP$2085)*(ROW($X$7:$X$2085)&lt;&gt;ROW(X625))*((S625=0)*($S$7:$S$2085&gt;0)+(S625&gt;0)*($S$7:$S$2085=0)))&gt;0,"SALONES UNIDOS",IF(SUMPRODUCT((X625=$X$7:$X$2085)*(AI625=$AI$7:$AI$2085)*((AO625&lt;$AP$7:$AP$2085)*(AP625&gt;$AO$7:$AO$2085))*(ROW($X$7:$X$2085)&lt;&gt;ROW(X625)))&gt;0,"Cruzado","Sin cruce")))</f>
        <v>Sin cruce</v>
      </c>
      <c r="AR625" s="23" t="str" cm="1">
        <f t="array" ref="AR625">IF(AE625="","",IF(SUMPRODUCT((AE625=$AE$7:$AE$2085)*(AI625=$AI$7:$AI$2085)*(AO625=$AO$7:$AO$2085)*(AP625=$AP$7:$AP$2085)*(ROW($AE$7:$AE$2085)&lt;&gt;ROW(AE625))*((S625=0)*($S$7:$S$2085&gt;0)+(S625&gt;0)*($S$7:$S$2085=0)))&gt;0,"SALONES UNIDOS",IF(SUMPRODUCT((AE625=$AE$7:$AE$2085)*(AI625=$AI$7:$AI$2085)*((AO625&lt;$AP$7:$AP$2085)*(AP625&gt;$AO$7:$AO$2085))*(ROW($AE$7:$AE$2085)&lt;&gt;ROW(AE625)))&gt;0,"Cruzado","Sin cruce")))</f>
        <v/>
      </c>
      <c r="AS625" s="94" t="str">
        <f t="shared" si="10"/>
        <v>EN3HUAURAC</v>
      </c>
      <c r="AT625" s="94" t="str" cm="1">
        <f t="array" ref="AT625">IF(AS625="","",IF(SUMPRODUCT((AS625=$AS$7:$AS$2085)*(AI625=$AI$7:$AI$2085)*(AO625=$AO$7:$AO$2085)*(AP625=$AP$7:$AP$2085)*(ROW($AS$7:$AS$2085)&lt;&gt;ROW(AS625))*((S625=0)*($S$7:$S$2085&gt;0)+(S625&gt;0)*($S$7:$S$2085=0)))&gt;0,"SALONES UNIDOS",IF(SUMPRODUCT((AS625=$AS$7:$AS$2085)*(AI625=$AI$7:$AI$2085)*((AO625&lt;$AP$7:$AP$2085)*(AP625&gt;$AO$7:$AO$2085))*(ROW($AS$7:$AS$2085)&lt;&gt;ROW(AS625)))&gt;0,"Cruzado","Sin cruce")))</f>
        <v>Sin cruce</v>
      </c>
    </row>
    <row r="626" spans="3:46" ht="15.6" hidden="1" customHeight="1">
      <c r="C626" s="496" t="s">
        <v>572</v>
      </c>
      <c r="D626" s="479" t="s">
        <v>573</v>
      </c>
      <c r="E626" s="479">
        <v>20261</v>
      </c>
      <c r="F626" s="503" t="s">
        <v>44</v>
      </c>
      <c r="G626" s="497" t="s">
        <v>80</v>
      </c>
      <c r="H626" s="503" t="s">
        <v>63</v>
      </c>
      <c r="I626" s="503">
        <v>3</v>
      </c>
      <c r="J626" s="503" t="s">
        <v>57</v>
      </c>
      <c r="K626" s="503" t="s">
        <v>57</v>
      </c>
      <c r="L626" s="499" t="s">
        <v>632</v>
      </c>
      <c r="M626" s="535" t="s">
        <v>633</v>
      </c>
      <c r="N626" s="15" t="s">
        <v>577</v>
      </c>
      <c r="O626" s="15" t="s">
        <v>578</v>
      </c>
      <c r="P626" s="503" t="s">
        <v>579</v>
      </c>
      <c r="Q626" s="15">
        <v>0</v>
      </c>
      <c r="R626" s="15">
        <v>2</v>
      </c>
      <c r="S626" s="479">
        <v>2</v>
      </c>
      <c r="T626" s="15">
        <v>3</v>
      </c>
      <c r="U626" s="471"/>
      <c r="V626" s="550">
        <v>30</v>
      </c>
      <c r="W626" s="548">
        <v>44425152</v>
      </c>
      <c r="X626" s="564" t="s">
        <v>507</v>
      </c>
      <c r="Y626" s="15" t="s">
        <v>579</v>
      </c>
      <c r="Z626" s="15"/>
      <c r="AA626" s="15"/>
      <c r="AB626" s="15"/>
      <c r="AC626" s="493"/>
      <c r="AD626" s="15"/>
      <c r="AE626" s="479" t="s">
        <v>959</v>
      </c>
      <c r="AF626" s="497"/>
      <c r="AG626" s="497"/>
      <c r="AH626" s="15" t="s">
        <v>203</v>
      </c>
      <c r="AI626" s="485">
        <v>1</v>
      </c>
      <c r="AJ626" s="485">
        <v>16</v>
      </c>
      <c r="AK626" s="485">
        <v>0</v>
      </c>
      <c r="AL626" s="485">
        <v>17</v>
      </c>
      <c r="AM626" s="485">
        <v>40</v>
      </c>
      <c r="AN626" s="490">
        <f>IF(AJ626="",S626,ROUND(((((AL626/24)+(AM626/1440))-((AJ626/24)+(AK626/1440)))*1440/50),5))</f>
        <v>2</v>
      </c>
      <c r="AO626" s="491">
        <f>AJ626/24+AK626/1440</f>
        <v>0.66666666666666663</v>
      </c>
      <c r="AP626" s="491">
        <f>AL626/24+AM626/1440</f>
        <v>0.73611111111111116</v>
      </c>
      <c r="AQ626" s="23" t="str" cm="1">
        <f t="array" ref="AQ626">IF(X626="","",IF(SUMPRODUCT((X626=$X$7:$X$2085)*(AI626=$AI$7:$AI$2085)*(AO626=$AO$7:$AO$2085)*(AP626=$AP$7:$AP$2085)*(ROW($X$7:$X$2085)&lt;&gt;ROW(X626))*((S626=0)*($S$7:$S$2085&gt;0)+(S626&gt;0)*($S$7:$S$2085=0)))&gt;0,"SALONES UNIDOS",IF(SUMPRODUCT((X626=$X$7:$X$2085)*(AI626=$AI$7:$AI$2085)*((AO626&lt;$AP$7:$AP$2085)*(AP626&gt;$AO$7:$AO$2085))*(ROW($X$7:$X$2085)&lt;&gt;ROW(X626)))&gt;0,"Cruzado","Sin cruce")))</f>
        <v>Sin cruce</v>
      </c>
      <c r="AR626" s="23" t="str" cm="1">
        <f t="array" ref="AR626">IF(AE626="","",IF(SUMPRODUCT((AE626=$AE$7:$AE$2085)*(AI626=$AI$7:$AI$2085)*(AO626=$AO$7:$AO$2085)*(AP626=$AP$7:$AP$2085)*(ROW($AE$7:$AE$2085)&lt;&gt;ROW(AE626))*((S626=0)*($S$7:$S$2085&gt;0)+(S626&gt;0)*($S$7:$S$2085=0)))&gt;0,"SALONES UNIDOS",IF(SUMPRODUCT((AE626=$AE$7:$AE$2085)*(AI626=$AI$7:$AI$2085)*((AO626&lt;$AP$7:$AP$2085)*(AP626&gt;$AO$7:$AO$2085))*(ROW($AE$7:$AE$2085)&lt;&gt;ROW(AE626)))&gt;0,"Cruzado","Sin cruce")))</f>
        <v>Sin cruce</v>
      </c>
      <c r="AS626" s="94" t="str">
        <f t="shared" si="10"/>
        <v>EN3HUAURAC</v>
      </c>
      <c r="AT626" s="94" t="str" cm="1">
        <f t="array" ref="AT626">IF(AS626="","",IF(SUMPRODUCT((AS626=$AS$7:$AS$2085)*(AI626=$AI$7:$AI$2085)*(AO626=$AO$7:$AO$2085)*(AP626=$AP$7:$AP$2085)*(ROW($AS$7:$AS$2085)&lt;&gt;ROW(AS626))*((S626=0)*($S$7:$S$2085&gt;0)+(S626&gt;0)*($S$7:$S$2085=0)))&gt;0,"SALONES UNIDOS",IF(SUMPRODUCT((AS626=$AS$7:$AS$2085)*(AI626=$AI$7:$AI$2085)*((AO626&lt;$AP$7:$AP$2085)*(AP626&gt;$AO$7:$AO$2085))*(ROW($AS$7:$AS$2085)&lt;&gt;ROW(AS626)))&gt;0,"Cruzado","Sin cruce")))</f>
        <v>Sin cruce</v>
      </c>
    </row>
    <row r="627" spans="3:46" ht="15.6" hidden="1" customHeight="1">
      <c r="C627" s="496" t="s">
        <v>572</v>
      </c>
      <c r="D627" s="479" t="s">
        <v>573</v>
      </c>
      <c r="E627" s="479">
        <v>20261</v>
      </c>
      <c r="F627" s="503" t="s">
        <v>44</v>
      </c>
      <c r="G627" s="497" t="s">
        <v>80</v>
      </c>
      <c r="H627" s="503" t="s">
        <v>63</v>
      </c>
      <c r="I627" s="503">
        <v>3</v>
      </c>
      <c r="J627" s="503" t="s">
        <v>57</v>
      </c>
      <c r="K627" s="503" t="s">
        <v>57</v>
      </c>
      <c r="L627" s="499" t="s">
        <v>635</v>
      </c>
      <c r="M627" s="535" t="s">
        <v>636</v>
      </c>
      <c r="N627" s="15" t="s">
        <v>637</v>
      </c>
      <c r="O627" s="15" t="s">
        <v>578</v>
      </c>
      <c r="P627" s="503" t="s">
        <v>579</v>
      </c>
      <c r="Q627" s="15">
        <v>4</v>
      </c>
      <c r="R627" s="15">
        <v>4</v>
      </c>
      <c r="S627" s="479">
        <v>8</v>
      </c>
      <c r="T627" s="15">
        <v>6</v>
      </c>
      <c r="U627" s="471"/>
      <c r="V627" s="550">
        <v>30</v>
      </c>
      <c r="W627" s="548">
        <v>15765469</v>
      </c>
      <c r="X627" s="564" t="s">
        <v>483</v>
      </c>
      <c r="Y627" s="15" t="s">
        <v>579</v>
      </c>
      <c r="Z627" s="15"/>
      <c r="AA627" s="15"/>
      <c r="AB627" s="15"/>
      <c r="AC627" s="510" t="s">
        <v>960</v>
      </c>
      <c r="AD627" s="15"/>
      <c r="AE627" s="479"/>
      <c r="AF627" s="497"/>
      <c r="AG627" s="497"/>
      <c r="AH627" s="15" t="s">
        <v>203</v>
      </c>
      <c r="AI627" s="485">
        <v>4</v>
      </c>
      <c r="AJ627" s="485">
        <v>9</v>
      </c>
      <c r="AK627" s="485">
        <v>20</v>
      </c>
      <c r="AL627" s="485">
        <v>16</v>
      </c>
      <c r="AM627" s="485">
        <v>0</v>
      </c>
      <c r="AN627" s="490">
        <f>IF(AJ627="",S627,ROUND(((((AL627/24)+(AM627/1440))-((AJ627/24)+(AK627/1440)))*1440/50),5))</f>
        <v>8</v>
      </c>
      <c r="AO627" s="491">
        <f>AJ627/24+AK627/1440</f>
        <v>0.3888888888888889</v>
      </c>
      <c r="AP627" s="491">
        <f>AL627/24+AM627/1440</f>
        <v>0.66666666666666663</v>
      </c>
      <c r="AQ627" s="23" t="str" cm="1">
        <f t="array" ref="AQ627">IF(X627="","",IF(SUMPRODUCT((X627=$X$7:$X$2085)*(AI627=$AI$7:$AI$2085)*(AO627=$AO$7:$AO$2085)*(AP627=$AP$7:$AP$2085)*(ROW($X$7:$X$2085)&lt;&gt;ROW(X627))*((S627=0)*($S$7:$S$2085&gt;0)+(S627&gt;0)*($S$7:$S$2085=0)))&gt;0,"SALONES UNIDOS",IF(SUMPRODUCT((X627=$X$7:$X$2085)*(AI627=$AI$7:$AI$2085)*((AO627&lt;$AP$7:$AP$2085)*(AP627&gt;$AO$7:$AO$2085))*(ROW($X$7:$X$2085)&lt;&gt;ROW(X627)))&gt;0,"Cruzado","Sin cruce")))</f>
        <v>Sin cruce</v>
      </c>
      <c r="AR627" s="23" t="str" cm="1">
        <f t="array" ref="AR627">IF(AE627="","",IF(SUMPRODUCT((AE627=$AE$7:$AE$2085)*(AI627=$AI$7:$AI$2085)*(AO627=$AO$7:$AO$2085)*(AP627=$AP$7:$AP$2085)*(ROW($AE$7:$AE$2085)&lt;&gt;ROW(AE627))*((S627=0)*($S$7:$S$2085&gt;0)+(S627&gt;0)*($S$7:$S$2085=0)))&gt;0,"SALONES UNIDOS",IF(SUMPRODUCT((AE627=$AE$7:$AE$2085)*(AI627=$AI$7:$AI$2085)*((AO627&lt;$AP$7:$AP$2085)*(AP627&gt;$AO$7:$AO$2085))*(ROW($AE$7:$AE$2085)&lt;&gt;ROW(AE627)))&gt;0,"Cruzado","Sin cruce")))</f>
        <v/>
      </c>
      <c r="AS627" s="94" t="str">
        <f t="shared" si="10"/>
        <v>EN3HUAURAC</v>
      </c>
      <c r="AT627" s="94" t="str" cm="1">
        <f t="array" ref="AT627">IF(AS627="","",IF(SUMPRODUCT((AS627=$AS$7:$AS$2085)*(AI627=$AI$7:$AI$2085)*(AO627=$AO$7:$AO$2085)*(AP627=$AP$7:$AP$2085)*(ROW($AS$7:$AS$2085)&lt;&gt;ROW(AS627))*((S627=0)*($S$7:$S$2085&gt;0)+(S627&gt;0)*($S$7:$S$2085=0)))&gt;0,"SALONES UNIDOS",IF(SUMPRODUCT((AS627=$AS$7:$AS$2085)*(AI627=$AI$7:$AI$2085)*((AO627&lt;$AP$7:$AP$2085)*(AP627&gt;$AO$7:$AO$2085))*(ROW($AS$7:$AS$2085)&lt;&gt;ROW(AS627)))&gt;0,"Cruzado","Sin cruce")))</f>
        <v>Sin cruce</v>
      </c>
    </row>
    <row r="628" spans="3:46" ht="15.6" hidden="1" customHeight="1">
      <c r="C628" s="496" t="s">
        <v>572</v>
      </c>
      <c r="D628" s="479" t="s">
        <v>573</v>
      </c>
      <c r="E628" s="479">
        <v>20261</v>
      </c>
      <c r="F628" s="503" t="s">
        <v>44</v>
      </c>
      <c r="G628" s="497" t="s">
        <v>80</v>
      </c>
      <c r="H628" s="503" t="s">
        <v>63</v>
      </c>
      <c r="I628" s="503">
        <v>3</v>
      </c>
      <c r="J628" s="503" t="s">
        <v>57</v>
      </c>
      <c r="K628" s="503" t="s">
        <v>57</v>
      </c>
      <c r="L628" s="499" t="s">
        <v>638</v>
      </c>
      <c r="M628" s="535" t="s">
        <v>639</v>
      </c>
      <c r="N628" s="15" t="s">
        <v>577</v>
      </c>
      <c r="O628" s="15" t="s">
        <v>578</v>
      </c>
      <c r="P628" s="503" t="s">
        <v>579</v>
      </c>
      <c r="Q628" s="15">
        <v>2</v>
      </c>
      <c r="R628" s="15">
        <v>0</v>
      </c>
      <c r="S628" s="479">
        <v>2</v>
      </c>
      <c r="T628" s="15">
        <v>3</v>
      </c>
      <c r="U628" s="471"/>
      <c r="V628" s="550">
        <v>30</v>
      </c>
      <c r="W628" s="548">
        <v>45011811</v>
      </c>
      <c r="X628" s="564" t="s">
        <v>485</v>
      </c>
      <c r="Y628" s="15" t="s">
        <v>579</v>
      </c>
      <c r="Z628" s="15"/>
      <c r="AA628" s="15"/>
      <c r="AB628" s="15"/>
      <c r="AC628" s="510" t="s">
        <v>962</v>
      </c>
      <c r="AD628" s="15"/>
      <c r="AE628" s="479"/>
      <c r="AF628" s="497"/>
      <c r="AG628" s="497"/>
      <c r="AH628" s="15" t="s">
        <v>203</v>
      </c>
      <c r="AI628" s="485">
        <v>2</v>
      </c>
      <c r="AJ628" s="485">
        <v>11</v>
      </c>
      <c r="AK628" s="485">
        <v>0</v>
      </c>
      <c r="AL628" s="485">
        <v>12</v>
      </c>
      <c r="AM628" s="485">
        <v>40</v>
      </c>
      <c r="AN628" s="490">
        <f>IF(AJ628="",S628,ROUND(((((AL628/24)+(AM628/1440))-((AJ628/24)+(AK628/1440)))*1440/50),5))</f>
        <v>2</v>
      </c>
      <c r="AO628" s="491">
        <f>AJ628/24+AK628/1440</f>
        <v>0.45833333333333331</v>
      </c>
      <c r="AP628" s="491">
        <f>AL628/24+AM628/1440</f>
        <v>0.52777777777777779</v>
      </c>
      <c r="AQ628" s="23" t="str" cm="1">
        <f t="array" ref="AQ628">IF(X628="","",IF(SUMPRODUCT((X628=$X$7:$X$2085)*(AI628=$AI$7:$AI$2085)*(AO628=$AO$7:$AO$2085)*(AP628=$AP$7:$AP$2085)*(ROW($X$7:$X$2085)&lt;&gt;ROW(X628))*((S628=0)*($S$7:$S$2085&gt;0)+(S628&gt;0)*($S$7:$S$2085=0)))&gt;0,"SALONES UNIDOS",IF(SUMPRODUCT((X628=$X$7:$X$2085)*(AI628=$AI$7:$AI$2085)*((AO628&lt;$AP$7:$AP$2085)*(AP628&gt;$AO$7:$AO$2085))*(ROW($X$7:$X$2085)&lt;&gt;ROW(X628)))&gt;0,"Cruzado","Sin cruce")))</f>
        <v>Sin cruce</v>
      </c>
      <c r="AR628" s="23" t="str" cm="1">
        <f t="array" ref="AR628">IF(AE628="","",IF(SUMPRODUCT((AE628=$AE$7:$AE$2085)*(AI628=$AI$7:$AI$2085)*(AO628=$AO$7:$AO$2085)*(AP628=$AP$7:$AP$2085)*(ROW($AE$7:$AE$2085)&lt;&gt;ROW(AE628))*((S628=0)*($S$7:$S$2085&gt;0)+(S628&gt;0)*($S$7:$S$2085=0)))&gt;0,"SALONES UNIDOS",IF(SUMPRODUCT((AE628=$AE$7:$AE$2085)*(AI628=$AI$7:$AI$2085)*((AO628&lt;$AP$7:$AP$2085)*(AP628&gt;$AO$7:$AO$2085))*(ROW($AE$7:$AE$2085)&lt;&gt;ROW(AE628)))&gt;0,"Cruzado","Sin cruce")))</f>
        <v/>
      </c>
      <c r="AS628" s="94" t="str">
        <f t="shared" si="10"/>
        <v>EN3HUAURAC</v>
      </c>
      <c r="AT628" s="94" t="str" cm="1">
        <f t="array" ref="AT628">IF(AS628="","",IF(SUMPRODUCT((AS628=$AS$7:$AS$2085)*(AI628=$AI$7:$AI$2085)*(AO628=$AO$7:$AO$2085)*(AP628=$AP$7:$AP$2085)*(ROW($AS$7:$AS$2085)&lt;&gt;ROW(AS628))*((S628=0)*($S$7:$S$2085&gt;0)+(S628&gt;0)*($S$7:$S$2085=0)))&gt;0,"SALONES UNIDOS",IF(SUMPRODUCT((AS628=$AS$7:$AS$2085)*(AI628=$AI$7:$AI$2085)*((AO628&lt;$AP$7:$AP$2085)*(AP628&gt;$AO$7:$AO$2085))*(ROW($AS$7:$AS$2085)&lt;&gt;ROW(AS628)))&gt;0,"Cruzado","Sin cruce")))</f>
        <v>Sin cruce</v>
      </c>
    </row>
    <row r="629" spans="3:46" ht="15.6" hidden="1" customHeight="1">
      <c r="C629" s="496" t="s">
        <v>572</v>
      </c>
      <c r="D629" s="479" t="s">
        <v>573</v>
      </c>
      <c r="E629" s="479">
        <v>20261</v>
      </c>
      <c r="F629" s="503" t="s">
        <v>44</v>
      </c>
      <c r="G629" s="497" t="s">
        <v>80</v>
      </c>
      <c r="H629" s="503" t="s">
        <v>63</v>
      </c>
      <c r="I629" s="503">
        <v>3</v>
      </c>
      <c r="J629" s="503" t="s">
        <v>57</v>
      </c>
      <c r="K629" s="503" t="s">
        <v>57</v>
      </c>
      <c r="L629" s="499" t="s">
        <v>638</v>
      </c>
      <c r="M629" s="535" t="s">
        <v>639</v>
      </c>
      <c r="N629" s="15" t="s">
        <v>577</v>
      </c>
      <c r="O629" s="15" t="s">
        <v>578</v>
      </c>
      <c r="P629" s="503" t="s">
        <v>579</v>
      </c>
      <c r="Q629" s="15">
        <v>0</v>
      </c>
      <c r="R629" s="15">
        <v>2</v>
      </c>
      <c r="S629" s="479">
        <v>2</v>
      </c>
      <c r="T629" s="15">
        <v>3</v>
      </c>
      <c r="U629" s="471"/>
      <c r="V629" s="550">
        <v>30</v>
      </c>
      <c r="W629" s="548">
        <v>45011811</v>
      </c>
      <c r="X629" s="564" t="s">
        <v>485</v>
      </c>
      <c r="Y629" s="15" t="s">
        <v>579</v>
      </c>
      <c r="Z629" s="15"/>
      <c r="AA629" s="15"/>
      <c r="AB629" s="15"/>
      <c r="AC629" s="493"/>
      <c r="AD629" s="15"/>
      <c r="AE629" s="479" t="s">
        <v>961</v>
      </c>
      <c r="AF629" s="497"/>
      <c r="AG629" s="497"/>
      <c r="AH629" s="15" t="s">
        <v>203</v>
      </c>
      <c r="AI629" s="485">
        <v>2</v>
      </c>
      <c r="AJ629" s="485">
        <v>12</v>
      </c>
      <c r="AK629" s="485">
        <v>40</v>
      </c>
      <c r="AL629" s="485">
        <v>14</v>
      </c>
      <c r="AM629" s="485">
        <v>20</v>
      </c>
      <c r="AN629" s="490">
        <f>IF(AJ629="",S629,ROUND(((((AL629/24)+(AM629/1440))-((AJ629/24)+(AK629/1440)))*1440/50),5))</f>
        <v>2</v>
      </c>
      <c r="AO629" s="491">
        <f>AJ629/24+AK629/1440</f>
        <v>0.52777777777777779</v>
      </c>
      <c r="AP629" s="491">
        <f>AL629/24+AM629/1440</f>
        <v>0.59722222222222221</v>
      </c>
      <c r="AQ629" s="23" t="str" cm="1">
        <f t="array" ref="AQ629">IF(X629="","",IF(SUMPRODUCT((X629=$X$7:$X$2085)*(AI629=$AI$7:$AI$2085)*(AO629=$AO$7:$AO$2085)*(AP629=$AP$7:$AP$2085)*(ROW($X$7:$X$2085)&lt;&gt;ROW(X629))*((S629=0)*($S$7:$S$2085&gt;0)+(S629&gt;0)*($S$7:$S$2085=0)))&gt;0,"SALONES UNIDOS",IF(SUMPRODUCT((X629=$X$7:$X$2085)*(AI629=$AI$7:$AI$2085)*((AO629&lt;$AP$7:$AP$2085)*(AP629&gt;$AO$7:$AO$2085))*(ROW($X$7:$X$2085)&lt;&gt;ROW(X629)))&gt;0,"Cruzado","Sin cruce")))</f>
        <v>Sin cruce</v>
      </c>
      <c r="AR629" s="23" t="str" cm="1">
        <f t="array" ref="AR629">IF(AE629="","",IF(SUMPRODUCT((AE629=$AE$7:$AE$2085)*(AI629=$AI$7:$AI$2085)*(AO629=$AO$7:$AO$2085)*(AP629=$AP$7:$AP$2085)*(ROW($AE$7:$AE$2085)&lt;&gt;ROW(AE629))*((S629=0)*($S$7:$S$2085&gt;0)+(S629&gt;0)*($S$7:$S$2085=0)))&gt;0,"SALONES UNIDOS",IF(SUMPRODUCT((AE629=$AE$7:$AE$2085)*(AI629=$AI$7:$AI$2085)*((AO629&lt;$AP$7:$AP$2085)*(AP629&gt;$AO$7:$AO$2085))*(ROW($AE$7:$AE$2085)&lt;&gt;ROW(AE629)))&gt;0,"Cruzado","Sin cruce")))</f>
        <v>Sin cruce</v>
      </c>
      <c r="AS629" s="94" t="str">
        <f t="shared" si="10"/>
        <v>EN3HUAURAC</v>
      </c>
      <c r="AT629" s="94" t="str" cm="1">
        <f t="array" ref="AT629">IF(AS629="","",IF(SUMPRODUCT((AS629=$AS$7:$AS$2085)*(AI629=$AI$7:$AI$2085)*(AO629=$AO$7:$AO$2085)*(AP629=$AP$7:$AP$2085)*(ROW($AS$7:$AS$2085)&lt;&gt;ROW(AS629))*((S629=0)*($S$7:$S$2085&gt;0)+(S629&gt;0)*($S$7:$S$2085=0)))&gt;0,"SALONES UNIDOS",IF(SUMPRODUCT((AS629=$AS$7:$AS$2085)*(AI629=$AI$7:$AI$2085)*((AO629&lt;$AP$7:$AP$2085)*(AP629&gt;$AO$7:$AO$2085))*(ROW($AS$7:$AS$2085)&lt;&gt;ROW(AS629)))&gt;0,"Cruzado","Sin cruce")))</f>
        <v>Sin cruce</v>
      </c>
    </row>
    <row r="630" spans="3:46" ht="15.6" hidden="1" customHeight="1">
      <c r="C630" s="509" t="s">
        <v>572</v>
      </c>
      <c r="D630" s="484" t="s">
        <v>573</v>
      </c>
      <c r="E630" s="484">
        <v>20261</v>
      </c>
      <c r="F630" s="513" t="s">
        <v>44</v>
      </c>
      <c r="G630" s="510" t="s">
        <v>80</v>
      </c>
      <c r="H630" s="513" t="s">
        <v>63</v>
      </c>
      <c r="I630" s="513">
        <v>3</v>
      </c>
      <c r="J630" s="513" t="s">
        <v>66</v>
      </c>
      <c r="K630" s="513" t="s">
        <v>66</v>
      </c>
      <c r="L630" s="512" t="s">
        <v>626</v>
      </c>
      <c r="M630" s="540" t="s">
        <v>627</v>
      </c>
      <c r="N630" s="485" t="s">
        <v>577</v>
      </c>
      <c r="O630" s="485" t="s">
        <v>578</v>
      </c>
      <c r="P630" s="513" t="s">
        <v>579</v>
      </c>
      <c r="Q630" s="485">
        <v>2</v>
      </c>
      <c r="R630" s="485">
        <v>2</v>
      </c>
      <c r="S630" s="484">
        <v>4</v>
      </c>
      <c r="T630" s="485">
        <v>3</v>
      </c>
      <c r="U630" s="474" t="s">
        <v>520</v>
      </c>
      <c r="V630" s="555">
        <v>30</v>
      </c>
      <c r="W630" s="548">
        <v>43036054</v>
      </c>
      <c r="X630" s="564" t="s">
        <v>484</v>
      </c>
      <c r="Y630" s="485" t="s">
        <v>579</v>
      </c>
      <c r="Z630" s="485"/>
      <c r="AA630" s="485"/>
      <c r="AB630" s="485"/>
      <c r="AC630" s="510" t="s">
        <v>949</v>
      </c>
      <c r="AD630" s="485"/>
      <c r="AE630" s="479"/>
      <c r="AF630" s="510"/>
      <c r="AG630" s="510"/>
      <c r="AH630" s="485" t="s">
        <v>203</v>
      </c>
      <c r="AI630" s="485">
        <v>3</v>
      </c>
      <c r="AJ630" s="485">
        <v>18</v>
      </c>
      <c r="AK630" s="485">
        <v>30</v>
      </c>
      <c r="AL630" s="485">
        <v>21</v>
      </c>
      <c r="AM630" s="485">
        <v>50</v>
      </c>
      <c r="AN630" s="490">
        <f>IF(AJ630="",S630,ROUND(((((AL630/24)+(AM630/1440))-((AJ630/24)+(AK630/1440)))*1440/50),5))</f>
        <v>4</v>
      </c>
      <c r="AO630" s="491">
        <f>AJ630/24+AK630/1440</f>
        <v>0.77083333333333337</v>
      </c>
      <c r="AP630" s="491">
        <f>AL630/24+AM630/1440</f>
        <v>0.90972222222222221</v>
      </c>
      <c r="AQ630" s="23" t="str" cm="1">
        <f t="array" ref="AQ630">IF(X630="","",IF(SUMPRODUCT((X630=$X$7:$X$2085)*(AI630=$AI$7:$AI$2085)*(AO630=$AO$7:$AO$2085)*(AP630=$AP$7:$AP$2085)*(ROW($X$7:$X$2085)&lt;&gt;ROW(X630))*((S630=0)*($S$7:$S$2085&gt;0)+(S630&gt;0)*($S$7:$S$2085=0)))&gt;0,"SALONES UNIDOS",IF(SUMPRODUCT((X630=$X$7:$X$2085)*(AI630=$AI$7:$AI$2085)*((AO630&lt;$AP$7:$AP$2085)*(AP630&gt;$AO$7:$AO$2085))*(ROW($X$7:$X$2085)&lt;&gt;ROW(X630)))&gt;0,"Cruzado","Sin cruce")))</f>
        <v>Sin cruce</v>
      </c>
      <c r="AR630" s="23" t="str" cm="1">
        <f t="array" ref="AR630">IF(AE630="","",IF(SUMPRODUCT((AE630=$AE$7:$AE$2085)*(AI630=$AI$7:$AI$2085)*(AO630=$AO$7:$AO$2085)*(AP630=$AP$7:$AP$2085)*(ROW($AE$7:$AE$2085)&lt;&gt;ROW(AE630))*((S630=0)*($S$7:$S$2085&gt;0)+(S630&gt;0)*($S$7:$S$2085=0)))&gt;0,"SALONES UNIDOS",IF(SUMPRODUCT((AE630=$AE$7:$AE$2085)*(AI630=$AI$7:$AI$2085)*((AO630&lt;$AP$7:$AP$2085)*(AP630&gt;$AO$7:$AO$2085))*(ROW($AE$7:$AE$2085)&lt;&gt;ROW(AE630)))&gt;0,"Cruzado","Sin cruce")))</f>
        <v/>
      </c>
      <c r="AS630" s="94" t="str">
        <f t="shared" si="10"/>
        <v>EN3HUAURAD</v>
      </c>
      <c r="AT630" s="94" t="str" cm="1">
        <f t="array" ref="AT630">IF(AS630="","",IF(SUMPRODUCT((AS630=$AS$7:$AS$2085)*(AI630=$AI$7:$AI$2085)*(AO630=$AO$7:$AO$2085)*(AP630=$AP$7:$AP$2085)*(ROW($AS$7:$AS$2085)&lt;&gt;ROW(AS630))*((S630=0)*($S$7:$S$2085&gt;0)+(S630&gt;0)*($S$7:$S$2085=0)))&gt;0,"SALONES UNIDOS",IF(SUMPRODUCT((AS630=$AS$7:$AS$2085)*(AI630=$AI$7:$AI$2085)*((AO630&lt;$AP$7:$AP$2085)*(AP630&gt;$AO$7:$AO$2085))*(ROW($AS$7:$AS$2085)&lt;&gt;ROW(AS630)))&gt;0,"Cruzado","Sin cruce")))</f>
        <v>Sin cruce</v>
      </c>
    </row>
    <row r="631" spans="3:46" ht="15.6" hidden="1" customHeight="1">
      <c r="C631" s="509" t="s">
        <v>572</v>
      </c>
      <c r="D631" s="484" t="s">
        <v>573</v>
      </c>
      <c r="E631" s="484">
        <v>20261</v>
      </c>
      <c r="F631" s="513" t="s">
        <v>44</v>
      </c>
      <c r="G631" s="510" t="s">
        <v>80</v>
      </c>
      <c r="H631" s="513" t="s">
        <v>63</v>
      </c>
      <c r="I631" s="513">
        <v>3</v>
      </c>
      <c r="J631" s="513" t="s">
        <v>66</v>
      </c>
      <c r="K631" s="513" t="s">
        <v>66</v>
      </c>
      <c r="L631" s="512" t="s">
        <v>628</v>
      </c>
      <c r="M631" s="540" t="s">
        <v>629</v>
      </c>
      <c r="N631" s="485" t="s">
        <v>577</v>
      </c>
      <c r="O631" s="485" t="s">
        <v>578</v>
      </c>
      <c r="P631" s="513" t="s">
        <v>624</v>
      </c>
      <c r="Q631" s="485">
        <v>2</v>
      </c>
      <c r="R631" s="485">
        <v>0</v>
      </c>
      <c r="S631" s="484">
        <v>2</v>
      </c>
      <c r="T631" s="485">
        <v>3</v>
      </c>
      <c r="U631" s="474" t="s">
        <v>520</v>
      </c>
      <c r="V631" s="555">
        <v>30</v>
      </c>
      <c r="W631" s="552">
        <v>21453025</v>
      </c>
      <c r="X631" s="567" t="s">
        <v>233</v>
      </c>
      <c r="Y631" s="485" t="s">
        <v>624</v>
      </c>
      <c r="Z631" s="485"/>
      <c r="AA631" s="485"/>
      <c r="AB631" s="485"/>
      <c r="AC631" s="485"/>
      <c r="AD631" s="485"/>
      <c r="AE631" s="485"/>
      <c r="AF631" s="510"/>
      <c r="AG631" s="510"/>
      <c r="AH631" s="485" t="s">
        <v>582</v>
      </c>
      <c r="AI631" s="485">
        <v>1</v>
      </c>
      <c r="AJ631" s="485">
        <v>21</v>
      </c>
      <c r="AK631" s="485">
        <v>0</v>
      </c>
      <c r="AL631" s="485">
        <v>22</v>
      </c>
      <c r="AM631" s="485">
        <v>40</v>
      </c>
      <c r="AN631" s="490">
        <f>IF(AJ631="",S631,ROUND(((((AL631/24)+(AM631/1440))-((AJ631/24)+(AK631/1440)))*1440/50),5))</f>
        <v>2</v>
      </c>
      <c r="AO631" s="491">
        <f>AJ631/24+AK631/1440</f>
        <v>0.875</v>
      </c>
      <c r="AP631" s="491">
        <f>AL631/24+AM631/1440</f>
        <v>0.94444444444444442</v>
      </c>
      <c r="AQ631" s="23" t="str" cm="1">
        <f t="array" ref="AQ631">IF(X631="","",IF(SUMPRODUCT((X631=$X$7:$X$2085)*(AI631=$AI$7:$AI$2085)*(AO631=$AO$7:$AO$2085)*(AP631=$AP$7:$AP$2085)*(ROW($X$7:$X$2085)&lt;&gt;ROW(X631))*((S631=0)*($S$7:$S$2085&gt;0)+(S631&gt;0)*($S$7:$S$2085=0)))&gt;0,"SALONES UNIDOS",IF(SUMPRODUCT((X631=$X$7:$X$2085)*(AI631=$AI$7:$AI$2085)*((AO631&lt;$AP$7:$AP$2085)*(AP631&gt;$AO$7:$AO$2085))*(ROW($X$7:$X$2085)&lt;&gt;ROW(X631)))&gt;0,"Cruzado","Sin cruce")))</f>
        <v>Sin cruce</v>
      </c>
      <c r="AR631" s="23" t="str" cm="1">
        <f t="array" ref="AR631">IF(AE631="","",IF(SUMPRODUCT((AE631=$AE$7:$AE$2085)*(AI631=$AI$7:$AI$2085)*(AO631=$AO$7:$AO$2085)*(AP631=$AP$7:$AP$2085)*(ROW($AE$7:$AE$2085)&lt;&gt;ROW(AE631))*((S631=0)*($S$7:$S$2085&gt;0)+(S631&gt;0)*($S$7:$S$2085=0)))&gt;0,"SALONES UNIDOS",IF(SUMPRODUCT((AE631=$AE$7:$AE$2085)*(AI631=$AI$7:$AI$2085)*((AO631&lt;$AP$7:$AP$2085)*(AP631&gt;$AO$7:$AO$2085))*(ROW($AE$7:$AE$2085)&lt;&gt;ROW(AE631)))&gt;0,"Cruzado","Sin cruce")))</f>
        <v/>
      </c>
      <c r="AS631" s="94" t="str">
        <f t="shared" si="10"/>
        <v>EN3HUAURAD</v>
      </c>
      <c r="AT631" s="94" t="str" cm="1">
        <f t="array" ref="AT631">IF(AS631="","",IF(SUMPRODUCT((AS631=$AS$7:$AS$2085)*(AI631=$AI$7:$AI$2085)*(AO631=$AO$7:$AO$2085)*(AP631=$AP$7:$AP$2085)*(ROW($AS$7:$AS$2085)&lt;&gt;ROW(AS631))*((S631=0)*($S$7:$S$2085&gt;0)+(S631&gt;0)*($S$7:$S$2085=0)))&gt;0,"SALONES UNIDOS",IF(SUMPRODUCT((AS631=$AS$7:$AS$2085)*(AI631=$AI$7:$AI$2085)*((AO631&lt;$AP$7:$AP$2085)*(AP631&gt;$AO$7:$AO$2085))*(ROW($AS$7:$AS$2085)&lt;&gt;ROW(AS631)))&gt;0,"Cruzado","Sin cruce")))</f>
        <v>Sin cruce</v>
      </c>
    </row>
    <row r="632" spans="3:46" ht="15.6" hidden="1" customHeight="1">
      <c r="C632" s="509" t="s">
        <v>572</v>
      </c>
      <c r="D632" s="484" t="s">
        <v>573</v>
      </c>
      <c r="E632" s="484">
        <v>20261</v>
      </c>
      <c r="F632" s="513" t="s">
        <v>44</v>
      </c>
      <c r="G632" s="510" t="s">
        <v>80</v>
      </c>
      <c r="H632" s="513" t="s">
        <v>63</v>
      </c>
      <c r="I632" s="513">
        <v>3</v>
      </c>
      <c r="J632" s="513" t="s">
        <v>66</v>
      </c>
      <c r="K632" s="513" t="s">
        <v>66</v>
      </c>
      <c r="L632" s="512" t="s">
        <v>628</v>
      </c>
      <c r="M632" s="540" t="s">
        <v>629</v>
      </c>
      <c r="N632" s="485" t="s">
        <v>577</v>
      </c>
      <c r="O632" s="485" t="s">
        <v>578</v>
      </c>
      <c r="P632" s="513" t="s">
        <v>624</v>
      </c>
      <c r="Q632" s="485">
        <v>0</v>
      </c>
      <c r="R632" s="485">
        <v>2</v>
      </c>
      <c r="S632" s="484">
        <v>2</v>
      </c>
      <c r="T632" s="485">
        <v>3</v>
      </c>
      <c r="U632" s="474" t="s">
        <v>520</v>
      </c>
      <c r="V632" s="555">
        <v>30</v>
      </c>
      <c r="W632" s="552">
        <v>21453025</v>
      </c>
      <c r="X632" s="567" t="s">
        <v>233</v>
      </c>
      <c r="Y632" s="485" t="s">
        <v>624</v>
      </c>
      <c r="Z632" s="485"/>
      <c r="AA632" s="485"/>
      <c r="AB632" s="485"/>
      <c r="AC632" s="485"/>
      <c r="AD632" s="485"/>
      <c r="AE632" s="485"/>
      <c r="AF632" s="510"/>
      <c r="AG632" s="510"/>
      <c r="AH632" s="485" t="s">
        <v>100</v>
      </c>
      <c r="AI632" s="485">
        <v>3</v>
      </c>
      <c r="AJ632" s="485">
        <v>21</v>
      </c>
      <c r="AK632" s="485">
        <v>50</v>
      </c>
      <c r="AL632" s="485">
        <v>23</v>
      </c>
      <c r="AM632" s="485">
        <v>30</v>
      </c>
      <c r="AN632" s="490">
        <f>IF(AJ632="",S632,ROUND(((((AL632/24)+(AM632/1440))-((AJ632/24)+(AK632/1440)))*1440/50),5))</f>
        <v>2</v>
      </c>
      <c r="AO632" s="491">
        <f>AJ632/24+AK632/1440</f>
        <v>0.90972222222222221</v>
      </c>
      <c r="AP632" s="491">
        <f>AL632/24+AM632/1440</f>
        <v>0.97916666666666674</v>
      </c>
      <c r="AQ632" s="23" t="str" cm="1">
        <f t="array" ref="AQ632">IF(X632="","",IF(SUMPRODUCT((X632=$X$7:$X$2085)*(AI632=$AI$7:$AI$2085)*(AO632=$AO$7:$AO$2085)*(AP632=$AP$7:$AP$2085)*(ROW($X$7:$X$2085)&lt;&gt;ROW(X632))*((S632=0)*($S$7:$S$2085&gt;0)+(S632&gt;0)*($S$7:$S$2085=0)))&gt;0,"SALONES UNIDOS",IF(SUMPRODUCT((X632=$X$7:$X$2085)*(AI632=$AI$7:$AI$2085)*((AO632&lt;$AP$7:$AP$2085)*(AP632&gt;$AO$7:$AO$2085))*(ROW($X$7:$X$2085)&lt;&gt;ROW(X632)))&gt;0,"Cruzado","Sin cruce")))</f>
        <v>Sin cruce</v>
      </c>
      <c r="AR632" s="23" t="str" cm="1">
        <f t="array" ref="AR632">IF(AE632="","",IF(SUMPRODUCT((AE632=$AE$7:$AE$2085)*(AI632=$AI$7:$AI$2085)*(AO632=$AO$7:$AO$2085)*(AP632=$AP$7:$AP$2085)*(ROW($AE$7:$AE$2085)&lt;&gt;ROW(AE632))*((S632=0)*($S$7:$S$2085&gt;0)+(S632&gt;0)*($S$7:$S$2085=0)))&gt;0,"SALONES UNIDOS",IF(SUMPRODUCT((AE632=$AE$7:$AE$2085)*(AI632=$AI$7:$AI$2085)*((AO632&lt;$AP$7:$AP$2085)*(AP632&gt;$AO$7:$AO$2085))*(ROW($AE$7:$AE$2085)&lt;&gt;ROW(AE632)))&gt;0,"Cruzado","Sin cruce")))</f>
        <v/>
      </c>
      <c r="AS632" s="94" t="str">
        <f t="shared" si="10"/>
        <v>EN3HUAURAD</v>
      </c>
      <c r="AT632" s="94" t="str" cm="1">
        <f t="array" ref="AT632">IF(AS632="","",IF(SUMPRODUCT((AS632=$AS$7:$AS$2085)*(AI632=$AI$7:$AI$2085)*(AO632=$AO$7:$AO$2085)*(AP632=$AP$7:$AP$2085)*(ROW($AS$7:$AS$2085)&lt;&gt;ROW(AS632))*((S632=0)*($S$7:$S$2085&gt;0)+(S632&gt;0)*($S$7:$S$2085=0)))&gt;0,"SALONES UNIDOS",IF(SUMPRODUCT((AS632=$AS$7:$AS$2085)*(AI632=$AI$7:$AI$2085)*((AO632&lt;$AP$7:$AP$2085)*(AP632&gt;$AO$7:$AO$2085))*(ROW($AS$7:$AS$2085)&lt;&gt;ROW(AS632)))&gt;0,"Cruzado","Sin cruce")))</f>
        <v>Sin cruce</v>
      </c>
    </row>
    <row r="633" spans="3:46" ht="15.6" hidden="1" customHeight="1">
      <c r="C633" s="496" t="s">
        <v>572</v>
      </c>
      <c r="D633" s="479" t="s">
        <v>573</v>
      </c>
      <c r="E633" s="479">
        <v>20261</v>
      </c>
      <c r="F633" s="503" t="s">
        <v>44</v>
      </c>
      <c r="G633" s="497" t="s">
        <v>80</v>
      </c>
      <c r="H633" s="503" t="s">
        <v>63</v>
      </c>
      <c r="I633" s="503">
        <v>3</v>
      </c>
      <c r="J633" s="503" t="s">
        <v>66</v>
      </c>
      <c r="K633" s="503" t="s">
        <v>66</v>
      </c>
      <c r="L633" s="499" t="s">
        <v>630</v>
      </c>
      <c r="M633" s="535" t="s">
        <v>631</v>
      </c>
      <c r="N633" s="15" t="s">
        <v>586</v>
      </c>
      <c r="O633" s="15" t="s">
        <v>578</v>
      </c>
      <c r="P633" s="497" t="s">
        <v>624</v>
      </c>
      <c r="Q633" s="15">
        <v>2</v>
      </c>
      <c r="R633" s="15">
        <v>2</v>
      </c>
      <c r="S633" s="479">
        <v>4</v>
      </c>
      <c r="T633" s="15">
        <v>3</v>
      </c>
      <c r="U633" s="471"/>
      <c r="V633" s="550">
        <v>30</v>
      </c>
      <c r="W633" s="548">
        <v>45011811</v>
      </c>
      <c r="X633" s="564" t="s">
        <v>485</v>
      </c>
      <c r="Y633" s="571" t="s">
        <v>624</v>
      </c>
      <c r="Z633" s="15"/>
      <c r="AA633" s="15"/>
      <c r="AB633" s="15"/>
      <c r="AC633" s="493"/>
      <c r="AD633" s="497"/>
      <c r="AE633" s="479"/>
      <c r="AF633" s="497"/>
      <c r="AG633" s="497"/>
      <c r="AH633" s="15" t="s">
        <v>203</v>
      </c>
      <c r="AI633" s="485">
        <v>6</v>
      </c>
      <c r="AJ633" s="485">
        <v>19</v>
      </c>
      <c r="AK633" s="485">
        <v>20</v>
      </c>
      <c r="AL633" s="485">
        <v>22</v>
      </c>
      <c r="AM633" s="485">
        <v>40</v>
      </c>
      <c r="AN633" s="490">
        <f>IF(AJ633="",S633,ROUND(((((AL633/24)+(AM633/1440))-((AJ633/24)+(AK633/1440)))*1440/50),5))</f>
        <v>4</v>
      </c>
      <c r="AO633" s="491">
        <f>AJ633/24+AK633/1440</f>
        <v>0.80555555555555547</v>
      </c>
      <c r="AP633" s="491">
        <f>AL633/24+AM633/1440</f>
        <v>0.94444444444444442</v>
      </c>
      <c r="AQ633" s="23" t="str" cm="1">
        <f t="array" ref="AQ633">IF(X633="","",IF(SUMPRODUCT((X633=$X$7:$X$2085)*(AI633=$AI$7:$AI$2085)*(AO633=$AO$7:$AO$2085)*(AP633=$AP$7:$AP$2085)*(ROW($X$7:$X$2085)&lt;&gt;ROW(X633))*((S633=0)*($S$7:$S$2085&gt;0)+(S633&gt;0)*($S$7:$S$2085=0)))&gt;0,"SALONES UNIDOS",IF(SUMPRODUCT((X633=$X$7:$X$2085)*(AI633=$AI$7:$AI$2085)*((AO633&lt;$AP$7:$AP$2085)*(AP633&gt;$AO$7:$AO$2085))*(ROW($X$7:$X$2085)&lt;&gt;ROW(X633)))&gt;0,"Cruzado","Sin cruce")))</f>
        <v>Sin cruce</v>
      </c>
      <c r="AR633" s="23" t="str" cm="1">
        <f t="array" ref="AR633">IF(AE633="","",IF(SUMPRODUCT((AE633=$AE$7:$AE$2085)*(AI633=$AI$7:$AI$2085)*(AO633=$AO$7:$AO$2085)*(AP633=$AP$7:$AP$2085)*(ROW($AE$7:$AE$2085)&lt;&gt;ROW(AE633))*((S633=0)*($S$7:$S$2085&gt;0)+(S633&gt;0)*($S$7:$S$2085=0)))&gt;0,"SALONES UNIDOS",IF(SUMPRODUCT((AE633=$AE$7:$AE$2085)*(AI633=$AI$7:$AI$2085)*((AO633&lt;$AP$7:$AP$2085)*(AP633&gt;$AO$7:$AO$2085))*(ROW($AE$7:$AE$2085)&lt;&gt;ROW(AE633)))&gt;0,"Cruzado","Sin cruce")))</f>
        <v/>
      </c>
      <c r="AS633" s="94" t="str">
        <f t="shared" si="10"/>
        <v>EN3HUAURAD</v>
      </c>
      <c r="AT633" s="94" t="str" cm="1">
        <f t="array" ref="AT633">IF(AS633="","",IF(SUMPRODUCT((AS633=$AS$7:$AS$2085)*(AI633=$AI$7:$AI$2085)*(AO633=$AO$7:$AO$2085)*(AP633=$AP$7:$AP$2085)*(ROW($AS$7:$AS$2085)&lt;&gt;ROW(AS633))*((S633=0)*($S$7:$S$2085&gt;0)+(S633&gt;0)*($S$7:$S$2085=0)))&gt;0,"SALONES UNIDOS",IF(SUMPRODUCT((AS633=$AS$7:$AS$2085)*(AI633=$AI$7:$AI$2085)*((AO633&lt;$AP$7:$AP$2085)*(AP633&gt;$AO$7:$AO$2085))*(ROW($AS$7:$AS$2085)&lt;&gt;ROW(AS633)))&gt;0,"Cruzado","Sin cruce")))</f>
        <v>Sin cruce</v>
      </c>
    </row>
    <row r="634" spans="3:46" ht="15.6" hidden="1" customHeight="1">
      <c r="C634" s="496" t="s">
        <v>572</v>
      </c>
      <c r="D634" s="479" t="s">
        <v>573</v>
      </c>
      <c r="E634" s="479">
        <v>20261</v>
      </c>
      <c r="F634" s="503" t="s">
        <v>44</v>
      </c>
      <c r="G634" s="497" t="s">
        <v>80</v>
      </c>
      <c r="H634" s="503" t="s">
        <v>63</v>
      </c>
      <c r="I634" s="503">
        <v>3</v>
      </c>
      <c r="J634" s="503" t="s">
        <v>66</v>
      </c>
      <c r="K634" s="503" t="s">
        <v>66</v>
      </c>
      <c r="L634" s="499" t="s">
        <v>632</v>
      </c>
      <c r="M634" s="535" t="s">
        <v>633</v>
      </c>
      <c r="N634" s="15" t="s">
        <v>577</v>
      </c>
      <c r="O634" s="15" t="s">
        <v>578</v>
      </c>
      <c r="P634" s="503" t="s">
        <v>579</v>
      </c>
      <c r="Q634" s="15">
        <v>2</v>
      </c>
      <c r="R634" s="15">
        <v>0</v>
      </c>
      <c r="S634" s="479">
        <v>2</v>
      </c>
      <c r="T634" s="15">
        <v>3</v>
      </c>
      <c r="U634" s="471"/>
      <c r="V634" s="550">
        <v>30</v>
      </c>
      <c r="W634" s="548">
        <v>44425152</v>
      </c>
      <c r="X634" s="564" t="s">
        <v>507</v>
      </c>
      <c r="Y634" s="15" t="s">
        <v>579</v>
      </c>
      <c r="Z634" s="15"/>
      <c r="AA634" s="15"/>
      <c r="AB634" s="15"/>
      <c r="AC634" s="510" t="s">
        <v>963</v>
      </c>
      <c r="AD634" s="15"/>
      <c r="AE634" s="479"/>
      <c r="AF634" s="497"/>
      <c r="AG634" s="497"/>
      <c r="AH634" s="15" t="s">
        <v>203</v>
      </c>
      <c r="AI634" s="485">
        <v>2</v>
      </c>
      <c r="AJ634" s="485">
        <v>19</v>
      </c>
      <c r="AK634" s="485">
        <v>20</v>
      </c>
      <c r="AL634" s="485">
        <v>21</v>
      </c>
      <c r="AM634" s="485">
        <v>0</v>
      </c>
      <c r="AN634" s="490">
        <f>IF(AJ634="",S634,ROUND(((((AL634/24)+(AM634/1440))-((AJ634/24)+(AK634/1440)))*1440/50),5))</f>
        <v>2</v>
      </c>
      <c r="AO634" s="491">
        <f>AJ634/24+AK634/1440</f>
        <v>0.80555555555555547</v>
      </c>
      <c r="AP634" s="491">
        <f>AL634/24+AM634/1440</f>
        <v>0.875</v>
      </c>
      <c r="AQ634" s="23" t="str" cm="1">
        <f t="array" ref="AQ634">IF(X634="","",IF(SUMPRODUCT((X634=$X$7:$X$2085)*(AI634=$AI$7:$AI$2085)*(AO634=$AO$7:$AO$2085)*(AP634=$AP$7:$AP$2085)*(ROW($X$7:$X$2085)&lt;&gt;ROW(X634))*((S634=0)*($S$7:$S$2085&gt;0)+(S634&gt;0)*($S$7:$S$2085=0)))&gt;0,"SALONES UNIDOS",IF(SUMPRODUCT((X634=$X$7:$X$2085)*(AI634=$AI$7:$AI$2085)*((AO634&lt;$AP$7:$AP$2085)*(AP634&gt;$AO$7:$AO$2085))*(ROW($X$7:$X$2085)&lt;&gt;ROW(X634)))&gt;0,"Cruzado","Sin cruce")))</f>
        <v>Sin cruce</v>
      </c>
      <c r="AR634" s="23" t="str" cm="1">
        <f t="array" ref="AR634">IF(AE634="","",IF(SUMPRODUCT((AE634=$AE$7:$AE$2085)*(AI634=$AI$7:$AI$2085)*(AO634=$AO$7:$AO$2085)*(AP634=$AP$7:$AP$2085)*(ROW($AE$7:$AE$2085)&lt;&gt;ROW(AE634))*((S634=0)*($S$7:$S$2085&gt;0)+(S634&gt;0)*($S$7:$S$2085=0)))&gt;0,"SALONES UNIDOS",IF(SUMPRODUCT((AE634=$AE$7:$AE$2085)*(AI634=$AI$7:$AI$2085)*((AO634&lt;$AP$7:$AP$2085)*(AP634&gt;$AO$7:$AO$2085))*(ROW($AE$7:$AE$2085)&lt;&gt;ROW(AE634)))&gt;0,"Cruzado","Sin cruce")))</f>
        <v/>
      </c>
      <c r="AS634" s="94" t="str">
        <f t="shared" si="10"/>
        <v>EN3HUAURAD</v>
      </c>
      <c r="AT634" s="94" t="str" cm="1">
        <f t="array" ref="AT634">IF(AS634="","",IF(SUMPRODUCT((AS634=$AS$7:$AS$2085)*(AI634=$AI$7:$AI$2085)*(AO634=$AO$7:$AO$2085)*(AP634=$AP$7:$AP$2085)*(ROW($AS$7:$AS$2085)&lt;&gt;ROW(AS634))*((S634=0)*($S$7:$S$2085&gt;0)+(S634&gt;0)*($S$7:$S$2085=0)))&gt;0,"SALONES UNIDOS",IF(SUMPRODUCT((AS634=$AS$7:$AS$2085)*(AI634=$AI$7:$AI$2085)*((AO634&lt;$AP$7:$AP$2085)*(AP634&gt;$AO$7:$AO$2085))*(ROW($AS$7:$AS$2085)&lt;&gt;ROW(AS634)))&gt;0,"Cruzado","Sin cruce")))</f>
        <v>Sin cruce</v>
      </c>
    </row>
    <row r="635" spans="3:46" ht="15.6" hidden="1" customHeight="1">
      <c r="C635" s="496" t="s">
        <v>572</v>
      </c>
      <c r="D635" s="479" t="s">
        <v>573</v>
      </c>
      <c r="E635" s="479">
        <v>20261</v>
      </c>
      <c r="F635" s="503" t="s">
        <v>44</v>
      </c>
      <c r="G635" s="497" t="s">
        <v>80</v>
      </c>
      <c r="H635" s="503" t="s">
        <v>63</v>
      </c>
      <c r="I635" s="503">
        <v>3</v>
      </c>
      <c r="J635" s="503" t="s">
        <v>66</v>
      </c>
      <c r="K635" s="503" t="s">
        <v>66</v>
      </c>
      <c r="L635" s="499" t="s">
        <v>632</v>
      </c>
      <c r="M635" s="535" t="s">
        <v>633</v>
      </c>
      <c r="N635" s="15" t="s">
        <v>577</v>
      </c>
      <c r="O635" s="15" t="s">
        <v>578</v>
      </c>
      <c r="P635" s="503" t="s">
        <v>579</v>
      </c>
      <c r="Q635" s="15">
        <v>0</v>
      </c>
      <c r="R635" s="15">
        <v>2</v>
      </c>
      <c r="S635" s="479">
        <v>2</v>
      </c>
      <c r="T635" s="15">
        <v>3</v>
      </c>
      <c r="U635" s="471"/>
      <c r="V635" s="550">
        <v>30</v>
      </c>
      <c r="W635" s="548">
        <v>44425152</v>
      </c>
      <c r="X635" s="564" t="s">
        <v>507</v>
      </c>
      <c r="Y635" s="15" t="s">
        <v>579</v>
      </c>
      <c r="Z635" s="15"/>
      <c r="AA635" s="15"/>
      <c r="AB635" s="15"/>
      <c r="AC635" s="493"/>
      <c r="AD635" s="15"/>
      <c r="AE635" s="479" t="s">
        <v>959</v>
      </c>
      <c r="AF635" s="497"/>
      <c r="AG635" s="497"/>
      <c r="AH635" s="15" t="s">
        <v>203</v>
      </c>
      <c r="AI635" s="485">
        <v>2</v>
      </c>
      <c r="AJ635" s="485">
        <v>21</v>
      </c>
      <c r="AK635" s="485">
        <v>0</v>
      </c>
      <c r="AL635" s="485">
        <v>22</v>
      </c>
      <c r="AM635" s="485">
        <v>40</v>
      </c>
      <c r="AN635" s="490">
        <f>IF(AJ635="",S635,ROUND(((((AL635/24)+(AM635/1440))-((AJ635/24)+(AK635/1440)))*1440/50),5))</f>
        <v>2</v>
      </c>
      <c r="AO635" s="491">
        <f>AJ635/24+AK635/1440</f>
        <v>0.875</v>
      </c>
      <c r="AP635" s="491">
        <f>AL635/24+AM635/1440</f>
        <v>0.94444444444444442</v>
      </c>
      <c r="AQ635" s="23" t="str" cm="1">
        <f t="array" ref="AQ635">IF(X635="","",IF(SUMPRODUCT((X635=$X$7:$X$2085)*(AI635=$AI$7:$AI$2085)*(AO635=$AO$7:$AO$2085)*(AP635=$AP$7:$AP$2085)*(ROW($X$7:$X$2085)&lt;&gt;ROW(X635))*((S635=0)*($S$7:$S$2085&gt;0)+(S635&gt;0)*($S$7:$S$2085=0)))&gt;0,"SALONES UNIDOS",IF(SUMPRODUCT((X635=$X$7:$X$2085)*(AI635=$AI$7:$AI$2085)*((AO635&lt;$AP$7:$AP$2085)*(AP635&gt;$AO$7:$AO$2085))*(ROW($X$7:$X$2085)&lt;&gt;ROW(X635)))&gt;0,"Cruzado","Sin cruce")))</f>
        <v>Sin cruce</v>
      </c>
      <c r="AR635" s="23" t="str" cm="1">
        <f t="array" ref="AR635">IF(AE635="","",IF(SUMPRODUCT((AE635=$AE$7:$AE$2085)*(AI635=$AI$7:$AI$2085)*(AO635=$AO$7:$AO$2085)*(AP635=$AP$7:$AP$2085)*(ROW($AE$7:$AE$2085)&lt;&gt;ROW(AE635))*((S635=0)*($S$7:$S$2085&gt;0)+(S635&gt;0)*($S$7:$S$2085=0)))&gt;0,"SALONES UNIDOS",IF(SUMPRODUCT((AE635=$AE$7:$AE$2085)*(AI635=$AI$7:$AI$2085)*((AO635&lt;$AP$7:$AP$2085)*(AP635&gt;$AO$7:$AO$2085))*(ROW($AE$7:$AE$2085)&lt;&gt;ROW(AE635)))&gt;0,"Cruzado","Sin cruce")))</f>
        <v>Sin cruce</v>
      </c>
      <c r="AS635" s="94" t="str">
        <f t="shared" si="10"/>
        <v>EN3HUAURAD</v>
      </c>
      <c r="AT635" s="94" t="str" cm="1">
        <f t="array" ref="AT635">IF(AS635="","",IF(SUMPRODUCT((AS635=$AS$7:$AS$2085)*(AI635=$AI$7:$AI$2085)*(AO635=$AO$7:$AO$2085)*(AP635=$AP$7:$AP$2085)*(ROW($AS$7:$AS$2085)&lt;&gt;ROW(AS635))*((S635=0)*($S$7:$S$2085&gt;0)+(S635&gt;0)*($S$7:$S$2085=0)))&gt;0,"SALONES UNIDOS",IF(SUMPRODUCT((AS635=$AS$7:$AS$2085)*(AI635=$AI$7:$AI$2085)*((AO635&lt;$AP$7:$AP$2085)*(AP635&gt;$AO$7:$AO$2085))*(ROW($AS$7:$AS$2085)&lt;&gt;ROW(AS635)))&gt;0,"Cruzado","Sin cruce")))</f>
        <v>Sin cruce</v>
      </c>
    </row>
    <row r="636" spans="3:46" ht="15.6" hidden="1" customHeight="1">
      <c r="C636" s="496" t="s">
        <v>572</v>
      </c>
      <c r="D636" s="479" t="s">
        <v>573</v>
      </c>
      <c r="E636" s="479">
        <v>20261</v>
      </c>
      <c r="F636" s="503" t="s">
        <v>44</v>
      </c>
      <c r="G636" s="497" t="s">
        <v>80</v>
      </c>
      <c r="H636" s="503" t="s">
        <v>63</v>
      </c>
      <c r="I636" s="503">
        <v>3</v>
      </c>
      <c r="J636" s="503" t="s">
        <v>66</v>
      </c>
      <c r="K636" s="503" t="s">
        <v>66</v>
      </c>
      <c r="L636" s="499" t="s">
        <v>635</v>
      </c>
      <c r="M636" s="535" t="s">
        <v>636</v>
      </c>
      <c r="N636" s="15" t="s">
        <v>637</v>
      </c>
      <c r="O636" s="15" t="s">
        <v>578</v>
      </c>
      <c r="P636" s="503" t="s">
        <v>579</v>
      </c>
      <c r="Q636" s="15">
        <v>4</v>
      </c>
      <c r="R636" s="15">
        <v>4</v>
      </c>
      <c r="S636" s="479">
        <v>8</v>
      </c>
      <c r="T636" s="15">
        <v>6</v>
      </c>
      <c r="U636" s="471"/>
      <c r="V636" s="550">
        <v>30</v>
      </c>
      <c r="W636" s="548">
        <v>15580142</v>
      </c>
      <c r="X636" s="564" t="s">
        <v>352</v>
      </c>
      <c r="Y636" s="15" t="s">
        <v>579</v>
      </c>
      <c r="Z636" s="15"/>
      <c r="AA636" s="15"/>
      <c r="AB636" s="15"/>
      <c r="AC636" s="510" t="s">
        <v>949</v>
      </c>
      <c r="AD636" s="15"/>
      <c r="AE636" s="479"/>
      <c r="AF636" s="497"/>
      <c r="AG636" s="497"/>
      <c r="AH636" s="15" t="s">
        <v>203</v>
      </c>
      <c r="AI636" s="485">
        <v>5</v>
      </c>
      <c r="AJ636" s="485">
        <v>16</v>
      </c>
      <c r="AK636" s="485">
        <v>0</v>
      </c>
      <c r="AL636" s="485">
        <v>22</v>
      </c>
      <c r="AM636" s="485">
        <v>40</v>
      </c>
      <c r="AN636" s="490">
        <f>IF(AJ636="",S636,ROUND(((((AL636/24)+(AM636/1440))-((AJ636/24)+(AK636/1440)))*1440/50),5))</f>
        <v>8</v>
      </c>
      <c r="AO636" s="491">
        <f>AJ636/24+AK636/1440</f>
        <v>0.66666666666666663</v>
      </c>
      <c r="AP636" s="491">
        <f>AL636/24+AM636/1440</f>
        <v>0.94444444444444442</v>
      </c>
      <c r="AQ636" s="23" t="str" cm="1">
        <f t="array" ref="AQ636">IF(X636="","",IF(SUMPRODUCT((X636=$X$7:$X$2085)*(AI636=$AI$7:$AI$2085)*(AO636=$AO$7:$AO$2085)*(AP636=$AP$7:$AP$2085)*(ROW($X$7:$X$2085)&lt;&gt;ROW(X636))*((S636=0)*($S$7:$S$2085&gt;0)+(S636&gt;0)*($S$7:$S$2085=0)))&gt;0,"SALONES UNIDOS",IF(SUMPRODUCT((X636=$X$7:$X$2085)*(AI636=$AI$7:$AI$2085)*((AO636&lt;$AP$7:$AP$2085)*(AP636&gt;$AO$7:$AO$2085))*(ROW($X$7:$X$2085)&lt;&gt;ROW(X636)))&gt;0,"Cruzado","Sin cruce")))</f>
        <v>Sin cruce</v>
      </c>
      <c r="AR636" s="23" t="str" cm="1">
        <f t="array" ref="AR636">IF(AE636="","",IF(SUMPRODUCT((AE636=$AE$7:$AE$2085)*(AI636=$AI$7:$AI$2085)*(AO636=$AO$7:$AO$2085)*(AP636=$AP$7:$AP$2085)*(ROW($AE$7:$AE$2085)&lt;&gt;ROW(AE636))*((S636=0)*($S$7:$S$2085&gt;0)+(S636&gt;0)*($S$7:$S$2085=0)))&gt;0,"SALONES UNIDOS",IF(SUMPRODUCT((AE636=$AE$7:$AE$2085)*(AI636=$AI$7:$AI$2085)*((AO636&lt;$AP$7:$AP$2085)*(AP636&gt;$AO$7:$AO$2085))*(ROW($AE$7:$AE$2085)&lt;&gt;ROW(AE636)))&gt;0,"Cruzado","Sin cruce")))</f>
        <v/>
      </c>
      <c r="AS636" s="94" t="str">
        <f t="shared" si="10"/>
        <v>EN3HUAURAD</v>
      </c>
      <c r="AT636" s="94" t="str" cm="1">
        <f t="array" ref="AT636">IF(AS636="","",IF(SUMPRODUCT((AS636=$AS$7:$AS$2085)*(AI636=$AI$7:$AI$2085)*(AO636=$AO$7:$AO$2085)*(AP636=$AP$7:$AP$2085)*(ROW($AS$7:$AS$2085)&lt;&gt;ROW(AS636))*((S636=0)*($S$7:$S$2085&gt;0)+(S636&gt;0)*($S$7:$S$2085=0)))&gt;0,"SALONES UNIDOS",IF(SUMPRODUCT((AS636=$AS$7:$AS$2085)*(AI636=$AI$7:$AI$2085)*((AO636&lt;$AP$7:$AP$2085)*(AP636&gt;$AO$7:$AO$2085))*(ROW($AS$7:$AS$2085)&lt;&gt;ROW(AS636)))&gt;0,"Cruzado","Sin cruce")))</f>
        <v>Sin cruce</v>
      </c>
    </row>
    <row r="637" spans="3:46" ht="15.6" hidden="1" customHeight="1">
      <c r="C637" s="496" t="s">
        <v>572</v>
      </c>
      <c r="D637" s="479" t="s">
        <v>573</v>
      </c>
      <c r="E637" s="479">
        <v>20261</v>
      </c>
      <c r="F637" s="503" t="s">
        <v>44</v>
      </c>
      <c r="G637" s="497" t="s">
        <v>80</v>
      </c>
      <c r="H637" s="503" t="s">
        <v>63</v>
      </c>
      <c r="I637" s="503">
        <v>3</v>
      </c>
      <c r="J637" s="503" t="s">
        <v>66</v>
      </c>
      <c r="K637" s="503" t="s">
        <v>66</v>
      </c>
      <c r="L637" s="499" t="s">
        <v>638</v>
      </c>
      <c r="M637" s="535" t="s">
        <v>639</v>
      </c>
      <c r="N637" s="15" t="s">
        <v>577</v>
      </c>
      <c r="O637" s="15" t="s">
        <v>578</v>
      </c>
      <c r="P637" s="503" t="s">
        <v>579</v>
      </c>
      <c r="Q637" s="15">
        <v>2</v>
      </c>
      <c r="R637" s="15">
        <v>0</v>
      </c>
      <c r="S637" s="479">
        <v>2</v>
      </c>
      <c r="T637" s="15">
        <v>3</v>
      </c>
      <c r="U637" s="471"/>
      <c r="V637" s="550">
        <v>30</v>
      </c>
      <c r="W637" s="548">
        <v>45011811</v>
      </c>
      <c r="X637" s="564" t="s">
        <v>485</v>
      </c>
      <c r="Y637" s="15" t="s">
        <v>579</v>
      </c>
      <c r="Z637" s="15"/>
      <c r="AA637" s="15"/>
      <c r="AB637" s="15"/>
      <c r="AC637" s="497" t="s">
        <v>949</v>
      </c>
      <c r="AD637" s="15"/>
      <c r="AE637" s="479"/>
      <c r="AF637" s="497"/>
      <c r="AG637" s="497"/>
      <c r="AH637" s="15" t="s">
        <v>203</v>
      </c>
      <c r="AI637" s="485">
        <v>4</v>
      </c>
      <c r="AJ637" s="485">
        <v>18</v>
      </c>
      <c r="AK637" s="485">
        <v>30</v>
      </c>
      <c r="AL637" s="485">
        <v>20</v>
      </c>
      <c r="AM637" s="485">
        <v>10</v>
      </c>
      <c r="AN637" s="490">
        <f>IF(AJ637="",S637,ROUND(((((AL637/24)+(AM637/1440))-((AJ637/24)+(AK637/1440)))*1440/50),5))</f>
        <v>2</v>
      </c>
      <c r="AO637" s="491">
        <f>AJ637/24+AK637/1440</f>
        <v>0.77083333333333337</v>
      </c>
      <c r="AP637" s="491">
        <f>AL637/24+AM637/1440</f>
        <v>0.84027777777777779</v>
      </c>
      <c r="AQ637" s="23" t="str" cm="1">
        <f t="array" ref="AQ637">IF(X637="","",IF(SUMPRODUCT((X637=$X$7:$X$2085)*(AI637=$AI$7:$AI$2085)*(AO637=$AO$7:$AO$2085)*(AP637=$AP$7:$AP$2085)*(ROW($X$7:$X$2085)&lt;&gt;ROW(X637))*((S637=0)*($S$7:$S$2085&gt;0)+(S637&gt;0)*($S$7:$S$2085=0)))&gt;0,"SALONES UNIDOS",IF(SUMPRODUCT((X637=$X$7:$X$2085)*(AI637=$AI$7:$AI$2085)*((AO637&lt;$AP$7:$AP$2085)*(AP637&gt;$AO$7:$AO$2085))*(ROW($X$7:$X$2085)&lt;&gt;ROW(X637)))&gt;0,"Cruzado","Sin cruce")))</f>
        <v>Sin cruce</v>
      </c>
      <c r="AR637" s="23" t="str" cm="1">
        <f t="array" ref="AR637">IF(AE637="","",IF(SUMPRODUCT((AE637=$AE$7:$AE$2085)*(AI637=$AI$7:$AI$2085)*(AO637=$AO$7:$AO$2085)*(AP637=$AP$7:$AP$2085)*(ROW($AE$7:$AE$2085)&lt;&gt;ROW(AE637))*((S637=0)*($S$7:$S$2085&gt;0)+(S637&gt;0)*($S$7:$S$2085=0)))&gt;0,"SALONES UNIDOS",IF(SUMPRODUCT((AE637=$AE$7:$AE$2085)*(AI637=$AI$7:$AI$2085)*((AO637&lt;$AP$7:$AP$2085)*(AP637&gt;$AO$7:$AO$2085))*(ROW($AE$7:$AE$2085)&lt;&gt;ROW(AE637)))&gt;0,"Cruzado","Sin cruce")))</f>
        <v/>
      </c>
      <c r="AS637" s="94" t="str">
        <f t="shared" si="10"/>
        <v>EN3HUAURAD</v>
      </c>
      <c r="AT637" s="94" t="str" cm="1">
        <f t="array" ref="AT637">IF(AS637="","",IF(SUMPRODUCT((AS637=$AS$7:$AS$2085)*(AI637=$AI$7:$AI$2085)*(AO637=$AO$7:$AO$2085)*(AP637=$AP$7:$AP$2085)*(ROW($AS$7:$AS$2085)&lt;&gt;ROW(AS637))*((S637=0)*($S$7:$S$2085&gt;0)+(S637&gt;0)*($S$7:$S$2085=0)))&gt;0,"SALONES UNIDOS",IF(SUMPRODUCT((AS637=$AS$7:$AS$2085)*(AI637=$AI$7:$AI$2085)*((AO637&lt;$AP$7:$AP$2085)*(AP637&gt;$AO$7:$AO$2085))*(ROW($AS$7:$AS$2085)&lt;&gt;ROW(AS637)))&gt;0,"Cruzado","Sin cruce")))</f>
        <v>Sin cruce</v>
      </c>
    </row>
    <row r="638" spans="3:46" ht="15.6" hidden="1" customHeight="1">
      <c r="C638" s="496" t="s">
        <v>572</v>
      </c>
      <c r="D638" s="479" t="s">
        <v>573</v>
      </c>
      <c r="E638" s="479">
        <v>20261</v>
      </c>
      <c r="F638" s="503" t="s">
        <v>44</v>
      </c>
      <c r="G638" s="497" t="s">
        <v>80</v>
      </c>
      <c r="H638" s="503" t="s">
        <v>63</v>
      </c>
      <c r="I638" s="503">
        <v>3</v>
      </c>
      <c r="J638" s="503" t="s">
        <v>66</v>
      </c>
      <c r="K638" s="503" t="s">
        <v>66</v>
      </c>
      <c r="L638" s="499" t="s">
        <v>638</v>
      </c>
      <c r="M638" s="535" t="s">
        <v>639</v>
      </c>
      <c r="N638" s="15" t="s">
        <v>577</v>
      </c>
      <c r="O638" s="15" t="s">
        <v>578</v>
      </c>
      <c r="P638" s="503" t="s">
        <v>579</v>
      </c>
      <c r="Q638" s="15">
        <v>0</v>
      </c>
      <c r="R638" s="15">
        <v>2</v>
      </c>
      <c r="S638" s="479">
        <v>2</v>
      </c>
      <c r="T638" s="15">
        <v>3</v>
      </c>
      <c r="U638" s="471"/>
      <c r="V638" s="550">
        <v>30</v>
      </c>
      <c r="W638" s="548">
        <v>45011811</v>
      </c>
      <c r="X638" s="564" t="s">
        <v>485</v>
      </c>
      <c r="Y638" s="15" t="s">
        <v>579</v>
      </c>
      <c r="Z638" s="15"/>
      <c r="AA638" s="15"/>
      <c r="AB638" s="15"/>
      <c r="AC638" s="493"/>
      <c r="AD638" s="15"/>
      <c r="AE638" s="479" t="s">
        <v>961</v>
      </c>
      <c r="AF638" s="497"/>
      <c r="AG638" s="497"/>
      <c r="AH638" s="15" t="s">
        <v>203</v>
      </c>
      <c r="AI638" s="485">
        <v>4</v>
      </c>
      <c r="AJ638" s="485">
        <v>20</v>
      </c>
      <c r="AK638" s="485">
        <v>10</v>
      </c>
      <c r="AL638" s="485">
        <v>21</v>
      </c>
      <c r="AM638" s="485">
        <v>50</v>
      </c>
      <c r="AN638" s="490">
        <f>IF(AJ638="",S638,ROUND(((((AL638/24)+(AM638/1440))-((AJ638/24)+(AK638/1440)))*1440/50),5))</f>
        <v>2</v>
      </c>
      <c r="AO638" s="491">
        <f>AJ638/24+AK638/1440</f>
        <v>0.84027777777777779</v>
      </c>
      <c r="AP638" s="491">
        <f>AL638/24+AM638/1440</f>
        <v>0.90972222222222221</v>
      </c>
      <c r="AQ638" s="23" t="str" cm="1">
        <f t="array" ref="AQ638">IF(X638="","",IF(SUMPRODUCT((X638=$X$7:$X$2085)*(AI638=$AI$7:$AI$2085)*(AO638=$AO$7:$AO$2085)*(AP638=$AP$7:$AP$2085)*(ROW($X$7:$X$2085)&lt;&gt;ROW(X638))*((S638=0)*($S$7:$S$2085&gt;0)+(S638&gt;0)*($S$7:$S$2085=0)))&gt;0,"SALONES UNIDOS",IF(SUMPRODUCT((X638=$X$7:$X$2085)*(AI638=$AI$7:$AI$2085)*((AO638&lt;$AP$7:$AP$2085)*(AP638&gt;$AO$7:$AO$2085))*(ROW($X$7:$X$2085)&lt;&gt;ROW(X638)))&gt;0,"Cruzado","Sin cruce")))</f>
        <v>Sin cruce</v>
      </c>
      <c r="AR638" s="23" t="str" cm="1">
        <f t="array" ref="AR638">IF(AE638="","",IF(SUMPRODUCT((AE638=$AE$7:$AE$2085)*(AI638=$AI$7:$AI$2085)*(AO638=$AO$7:$AO$2085)*(AP638=$AP$7:$AP$2085)*(ROW($AE$7:$AE$2085)&lt;&gt;ROW(AE638))*((S638=0)*($S$7:$S$2085&gt;0)+(S638&gt;0)*($S$7:$S$2085=0)))&gt;0,"SALONES UNIDOS",IF(SUMPRODUCT((AE638=$AE$7:$AE$2085)*(AI638=$AI$7:$AI$2085)*((AO638&lt;$AP$7:$AP$2085)*(AP638&gt;$AO$7:$AO$2085))*(ROW($AE$7:$AE$2085)&lt;&gt;ROW(AE638)))&gt;0,"Cruzado","Sin cruce")))</f>
        <v>Sin cruce</v>
      </c>
      <c r="AS638" s="94" t="str">
        <f t="shared" si="10"/>
        <v>EN3HUAURAD</v>
      </c>
      <c r="AT638" s="94" t="str" cm="1">
        <f t="array" ref="AT638">IF(AS638="","",IF(SUMPRODUCT((AS638=$AS$7:$AS$2085)*(AI638=$AI$7:$AI$2085)*(AO638=$AO$7:$AO$2085)*(AP638=$AP$7:$AP$2085)*(ROW($AS$7:$AS$2085)&lt;&gt;ROW(AS638))*((S638=0)*($S$7:$S$2085&gt;0)+(S638&gt;0)*($S$7:$S$2085=0)))&gt;0,"SALONES UNIDOS",IF(SUMPRODUCT((AS638=$AS$7:$AS$2085)*(AI638=$AI$7:$AI$2085)*((AO638&lt;$AP$7:$AP$2085)*(AP638&gt;$AO$7:$AO$2085))*(ROW($AS$7:$AS$2085)&lt;&gt;ROW(AS638)))&gt;0,"Cruzado","Sin cruce")))</f>
        <v>Sin cruce</v>
      </c>
    </row>
    <row r="639" spans="3:46" ht="15.6" hidden="1" customHeight="1">
      <c r="C639" s="496" t="s">
        <v>572</v>
      </c>
      <c r="D639" s="479" t="s">
        <v>727</v>
      </c>
      <c r="E639" s="479">
        <v>20261</v>
      </c>
      <c r="F639" s="503" t="s">
        <v>44</v>
      </c>
      <c r="G639" s="497" t="s">
        <v>80</v>
      </c>
      <c r="H639" s="503" t="s">
        <v>88</v>
      </c>
      <c r="I639" s="503">
        <v>1</v>
      </c>
      <c r="J639" s="503" t="s">
        <v>41</v>
      </c>
      <c r="K639" s="503" t="s">
        <v>41</v>
      </c>
      <c r="L639" s="499" t="s">
        <v>728</v>
      </c>
      <c r="M639" s="535" t="s">
        <v>729</v>
      </c>
      <c r="N639" s="15" t="s">
        <v>586</v>
      </c>
      <c r="O639" s="15" t="s">
        <v>578</v>
      </c>
      <c r="P639" s="503" t="s">
        <v>579</v>
      </c>
      <c r="Q639" s="15">
        <v>2</v>
      </c>
      <c r="R639" s="15">
        <v>0</v>
      </c>
      <c r="S639" s="479">
        <v>2</v>
      </c>
      <c r="T639" s="15">
        <v>4</v>
      </c>
      <c r="U639" s="471"/>
      <c r="V639" s="550">
        <v>33</v>
      </c>
      <c r="W639" s="497">
        <v>44081226</v>
      </c>
      <c r="X639" s="566" t="s">
        <v>495</v>
      </c>
      <c r="Y639" s="15" t="s">
        <v>579</v>
      </c>
      <c r="Z639" s="15"/>
      <c r="AA639" s="15"/>
      <c r="AB639" s="15"/>
      <c r="AC639" s="497" t="s">
        <v>962</v>
      </c>
      <c r="AD639" s="15"/>
      <c r="AE639" s="479"/>
      <c r="AF639" s="497"/>
      <c r="AG639" s="497"/>
      <c r="AH639" s="15" t="s">
        <v>582</v>
      </c>
      <c r="AI639" s="15">
        <v>3</v>
      </c>
      <c r="AJ639" s="15">
        <v>7</v>
      </c>
      <c r="AK639" s="15">
        <v>40</v>
      </c>
      <c r="AL639" s="15">
        <v>9</v>
      </c>
      <c r="AM639" s="15">
        <v>20</v>
      </c>
      <c r="AN639" s="490">
        <f>IF(AJ639="",S639,ROUND(((((AL639/24)+(AM639/1440))-((AJ639/24)+(AK639/1440)))*1440/50),5))</f>
        <v>2</v>
      </c>
      <c r="AO639" s="491">
        <f>AJ639/24+AK639/1440</f>
        <v>0.31944444444444448</v>
      </c>
      <c r="AP639" s="491">
        <f>AL639/24+AM639/1440</f>
        <v>0.3888888888888889</v>
      </c>
      <c r="AQ639" s="23" t="str" cm="1">
        <f t="array" ref="AQ639">IF(X639="","",IF(SUMPRODUCT((X639=$X$7:$X$2085)*(AI639=$AI$7:$AI$2085)*(AO639=$AO$7:$AO$2085)*(AP639=$AP$7:$AP$2085)*(ROW($X$7:$X$2085)&lt;&gt;ROW(X639))*((S639=0)*($S$7:$S$2085&gt;0)+(S639&gt;0)*($S$7:$S$2085=0)))&gt;0,"SALONES UNIDOS",IF(SUMPRODUCT((X639=$X$7:$X$2085)*(AI639=$AI$7:$AI$2085)*((AO639&lt;$AP$7:$AP$2085)*(AP639&gt;$AO$7:$AO$2085))*(ROW($X$7:$X$2085)&lt;&gt;ROW(X639)))&gt;0,"Cruzado","Sin cruce")))</f>
        <v>Sin cruce</v>
      </c>
      <c r="AR639" s="23" t="str" cm="1">
        <f t="array" ref="AR639">IF(AE639="","",IF(SUMPRODUCT((AE639=$AE$7:$AE$2085)*(AI639=$AI$7:$AI$2085)*(AO639=$AO$7:$AO$2085)*(AP639=$AP$7:$AP$2085)*(ROW($AE$7:$AE$2085)&lt;&gt;ROW(AE639))*((S639=0)*($S$7:$S$2085&gt;0)+(S639&gt;0)*($S$7:$S$2085=0)))&gt;0,"SALONES UNIDOS",IF(SUMPRODUCT((AE639=$AE$7:$AE$2085)*(AI639=$AI$7:$AI$2085)*((AO639&lt;$AP$7:$AP$2085)*(AP639&gt;$AO$7:$AO$2085))*(ROW($AE$7:$AE$2085)&lt;&gt;ROW(AE639)))&gt;0,"Cruzado","Sin cruce")))</f>
        <v/>
      </c>
      <c r="AS639" s="94" t="str">
        <f t="shared" si="10"/>
        <v>OB1HUAURAA</v>
      </c>
      <c r="AT639" s="94" t="str" cm="1">
        <f t="array" ref="AT639">IF(AS639="","",IF(SUMPRODUCT((AS639=$AS$7:$AS$2085)*(AI639=$AI$7:$AI$2085)*(AO639=$AO$7:$AO$2085)*(AP639=$AP$7:$AP$2085)*(ROW($AS$7:$AS$2085)&lt;&gt;ROW(AS639))*((S639=0)*($S$7:$S$2085&gt;0)+(S639&gt;0)*($S$7:$S$2085=0)))&gt;0,"SALONES UNIDOS",IF(SUMPRODUCT((AS639=$AS$7:$AS$2085)*(AI639=$AI$7:$AI$2085)*((AO639&lt;$AP$7:$AP$2085)*(AP639&gt;$AO$7:$AO$2085))*(ROW($AS$7:$AS$2085)&lt;&gt;ROW(AS639)))&gt;0,"Cruzado","Sin cruce")))</f>
        <v>Sin cruce</v>
      </c>
    </row>
    <row r="640" spans="3:46" ht="15.6" hidden="1" customHeight="1">
      <c r="C640" s="496" t="s">
        <v>572</v>
      </c>
      <c r="D640" s="479" t="s">
        <v>727</v>
      </c>
      <c r="E640" s="479">
        <v>20261</v>
      </c>
      <c r="F640" s="503" t="s">
        <v>44</v>
      </c>
      <c r="G640" s="497" t="s">
        <v>80</v>
      </c>
      <c r="H640" s="503" t="s">
        <v>88</v>
      </c>
      <c r="I640" s="503">
        <v>1</v>
      </c>
      <c r="J640" s="503" t="s">
        <v>41</v>
      </c>
      <c r="K640" s="503" t="s">
        <v>41</v>
      </c>
      <c r="L640" s="499" t="s">
        <v>728</v>
      </c>
      <c r="M640" s="535" t="s">
        <v>729</v>
      </c>
      <c r="N640" s="15" t="s">
        <v>586</v>
      </c>
      <c r="O640" s="15" t="s">
        <v>578</v>
      </c>
      <c r="P640" s="503" t="s">
        <v>579</v>
      </c>
      <c r="Q640" s="15">
        <v>2</v>
      </c>
      <c r="R640" s="15">
        <v>0</v>
      </c>
      <c r="S640" s="479">
        <v>2</v>
      </c>
      <c r="T640" s="15">
        <v>4</v>
      </c>
      <c r="U640" s="471"/>
      <c r="V640" s="550">
        <v>33</v>
      </c>
      <c r="W640" s="497">
        <v>44081226</v>
      </c>
      <c r="X640" s="566" t="s">
        <v>495</v>
      </c>
      <c r="Y640" s="15" t="s">
        <v>579</v>
      </c>
      <c r="Z640" s="15"/>
      <c r="AA640" s="15"/>
      <c r="AB640" s="15"/>
      <c r="AC640" s="497" t="s">
        <v>962</v>
      </c>
      <c r="AD640" s="15"/>
      <c r="AE640" s="479"/>
      <c r="AF640" s="497"/>
      <c r="AG640" s="497"/>
      <c r="AH640" s="15" t="s">
        <v>582</v>
      </c>
      <c r="AI640" s="15">
        <v>3</v>
      </c>
      <c r="AJ640" s="15">
        <v>9</v>
      </c>
      <c r="AK640" s="15">
        <v>20</v>
      </c>
      <c r="AL640" s="15">
        <v>11</v>
      </c>
      <c r="AM640" s="15">
        <v>0</v>
      </c>
      <c r="AN640" s="490">
        <f>IF(AJ640="",S640,ROUND(((((AL640/24)+(AM640/1440))-((AJ640/24)+(AK640/1440)))*1440/50),5))</f>
        <v>2</v>
      </c>
      <c r="AO640" s="491">
        <f>AJ640/24+AK640/1440</f>
        <v>0.3888888888888889</v>
      </c>
      <c r="AP640" s="491">
        <f>AL640/24+AM640/1440</f>
        <v>0.45833333333333331</v>
      </c>
      <c r="AQ640" s="23" t="str" cm="1">
        <f t="array" ref="AQ640">IF(X640="","",IF(SUMPRODUCT((X640=$X$7:$X$2085)*(AI640=$AI$7:$AI$2085)*(AO640=$AO$7:$AO$2085)*(AP640=$AP$7:$AP$2085)*(ROW($X$7:$X$2085)&lt;&gt;ROW(X640))*((S640=0)*($S$7:$S$2085&gt;0)+(S640&gt;0)*($S$7:$S$2085=0)))&gt;0,"SALONES UNIDOS",IF(SUMPRODUCT((X640=$X$7:$X$2085)*(AI640=$AI$7:$AI$2085)*((AO640&lt;$AP$7:$AP$2085)*(AP640&gt;$AO$7:$AO$2085))*(ROW($X$7:$X$2085)&lt;&gt;ROW(X640)))&gt;0,"Cruzado","Sin cruce")))</f>
        <v>Sin cruce</v>
      </c>
      <c r="AR640" s="23" t="str" cm="1">
        <f t="array" ref="AR640">IF(AE640="","",IF(SUMPRODUCT((AE640=$AE$7:$AE$2085)*(AI640=$AI$7:$AI$2085)*(AO640=$AO$7:$AO$2085)*(AP640=$AP$7:$AP$2085)*(ROW($AE$7:$AE$2085)&lt;&gt;ROW(AE640))*((S640=0)*($S$7:$S$2085&gt;0)+(S640&gt;0)*($S$7:$S$2085=0)))&gt;0,"SALONES UNIDOS",IF(SUMPRODUCT((AE640=$AE$7:$AE$2085)*(AI640=$AI$7:$AI$2085)*((AO640&lt;$AP$7:$AP$2085)*(AP640&gt;$AO$7:$AO$2085))*(ROW($AE$7:$AE$2085)&lt;&gt;ROW(AE640)))&gt;0,"Cruzado","Sin cruce")))</f>
        <v/>
      </c>
      <c r="AS640" s="94" t="str">
        <f t="shared" si="10"/>
        <v>OB1HUAURAA</v>
      </c>
      <c r="AT640" s="94" t="str" cm="1">
        <f t="array" ref="AT640">IF(AS640="","",IF(SUMPRODUCT((AS640=$AS$7:$AS$2085)*(AI640=$AI$7:$AI$2085)*(AO640=$AO$7:$AO$2085)*(AP640=$AP$7:$AP$2085)*(ROW($AS$7:$AS$2085)&lt;&gt;ROW(AS640))*((S640=0)*($S$7:$S$2085&gt;0)+(S640&gt;0)*($S$7:$S$2085=0)))&gt;0,"SALONES UNIDOS",IF(SUMPRODUCT((AS640=$AS$7:$AS$2085)*(AI640=$AI$7:$AI$2085)*((AO640&lt;$AP$7:$AP$2085)*(AP640&gt;$AO$7:$AO$2085))*(ROW($AS$7:$AS$2085)&lt;&gt;ROW(AS640)))&gt;0,"Cruzado","Sin cruce")))</f>
        <v>Sin cruce</v>
      </c>
    </row>
    <row r="641" spans="3:46" ht="15.6" hidden="1" customHeight="1">
      <c r="C641" s="496" t="s">
        <v>572</v>
      </c>
      <c r="D641" s="479" t="s">
        <v>727</v>
      </c>
      <c r="E641" s="479">
        <v>20261</v>
      </c>
      <c r="F641" s="503" t="s">
        <v>44</v>
      </c>
      <c r="G641" s="497" t="s">
        <v>80</v>
      </c>
      <c r="H641" s="503" t="s">
        <v>88</v>
      </c>
      <c r="I641" s="503">
        <v>1</v>
      </c>
      <c r="J641" s="503" t="s">
        <v>41</v>
      </c>
      <c r="K641" s="503" t="s">
        <v>41</v>
      </c>
      <c r="L641" s="499" t="s">
        <v>730</v>
      </c>
      <c r="M641" s="535" t="s">
        <v>585</v>
      </c>
      <c r="N641" s="15" t="s">
        <v>586</v>
      </c>
      <c r="O641" s="15" t="s">
        <v>578</v>
      </c>
      <c r="P641" s="503" t="s">
        <v>579</v>
      </c>
      <c r="Q641" s="15">
        <v>2</v>
      </c>
      <c r="R641" s="15">
        <v>0</v>
      </c>
      <c r="S641" s="479">
        <v>2</v>
      </c>
      <c r="T641" s="15">
        <v>4</v>
      </c>
      <c r="U641" s="471"/>
      <c r="V641" s="550">
        <v>33</v>
      </c>
      <c r="W641" s="497">
        <v>42023266</v>
      </c>
      <c r="X641" s="566" t="s">
        <v>501</v>
      </c>
      <c r="Y641" s="15" t="s">
        <v>579</v>
      </c>
      <c r="Z641" s="15"/>
      <c r="AA641" s="15"/>
      <c r="AB641" s="15"/>
      <c r="AC641" s="497" t="s">
        <v>962</v>
      </c>
      <c r="AD641" s="15"/>
      <c r="AE641" s="479"/>
      <c r="AF641" s="497"/>
      <c r="AG641" s="497"/>
      <c r="AH641" s="15" t="s">
        <v>582</v>
      </c>
      <c r="AI641" s="15">
        <v>1</v>
      </c>
      <c r="AJ641" s="15">
        <v>11</v>
      </c>
      <c r="AK641" s="15">
        <v>50</v>
      </c>
      <c r="AL641" s="15">
        <v>13</v>
      </c>
      <c r="AM641" s="15">
        <v>30</v>
      </c>
      <c r="AN641" s="490">
        <f>IF(AJ641="",S641,ROUND(((((AL641/24)+(AM641/1440))-((AJ641/24)+(AK641/1440)))*1440/50),5))</f>
        <v>2</v>
      </c>
      <c r="AO641" s="491">
        <f>AJ641/24+AK641/1440</f>
        <v>0.49305555555555552</v>
      </c>
      <c r="AP641" s="491">
        <f>AL641/24+AM641/1440</f>
        <v>0.5625</v>
      </c>
      <c r="AQ641" s="23" t="str" cm="1">
        <f t="array" ref="AQ641">IF(X641="","",IF(SUMPRODUCT((X641=$X$7:$X$2085)*(AI641=$AI$7:$AI$2085)*(AO641=$AO$7:$AO$2085)*(AP641=$AP$7:$AP$2085)*(ROW($X$7:$X$2085)&lt;&gt;ROW(X641))*((S641=0)*($S$7:$S$2085&gt;0)+(S641&gt;0)*($S$7:$S$2085=0)))&gt;0,"SALONES UNIDOS",IF(SUMPRODUCT((X641=$X$7:$X$2085)*(AI641=$AI$7:$AI$2085)*((AO641&lt;$AP$7:$AP$2085)*(AP641&gt;$AO$7:$AO$2085))*(ROW($X$7:$X$2085)&lt;&gt;ROW(X641)))&gt;0,"Cruzado","Sin cruce")))</f>
        <v>Sin cruce</v>
      </c>
      <c r="AR641" s="23" t="str" cm="1">
        <f t="array" ref="AR641">IF(AE641="","",IF(SUMPRODUCT((AE641=$AE$7:$AE$2085)*(AI641=$AI$7:$AI$2085)*(AO641=$AO$7:$AO$2085)*(AP641=$AP$7:$AP$2085)*(ROW($AE$7:$AE$2085)&lt;&gt;ROW(AE641))*((S641=0)*($S$7:$S$2085&gt;0)+(S641&gt;0)*($S$7:$S$2085=0)))&gt;0,"SALONES UNIDOS",IF(SUMPRODUCT((AE641=$AE$7:$AE$2085)*(AI641=$AI$7:$AI$2085)*((AO641&lt;$AP$7:$AP$2085)*(AP641&gt;$AO$7:$AO$2085))*(ROW($AE$7:$AE$2085)&lt;&gt;ROW(AE641)))&gt;0,"Cruzado","Sin cruce")))</f>
        <v/>
      </c>
      <c r="AS641" s="94" t="str">
        <f t="shared" si="10"/>
        <v>OB1HUAURAA</v>
      </c>
      <c r="AT641" s="94" t="str" cm="1">
        <f t="array" ref="AT641">IF(AS641="","",IF(SUMPRODUCT((AS641=$AS$7:$AS$2085)*(AI641=$AI$7:$AI$2085)*(AO641=$AO$7:$AO$2085)*(AP641=$AP$7:$AP$2085)*(ROW($AS$7:$AS$2085)&lt;&gt;ROW(AS641))*((S641=0)*($S$7:$S$2085&gt;0)+(S641&gt;0)*($S$7:$S$2085=0)))&gt;0,"SALONES UNIDOS",IF(SUMPRODUCT((AS641=$AS$7:$AS$2085)*(AI641=$AI$7:$AI$2085)*((AO641&lt;$AP$7:$AP$2085)*(AP641&gt;$AO$7:$AO$2085))*(ROW($AS$7:$AS$2085)&lt;&gt;ROW(AS641)))&gt;0,"Cruzado","Sin cruce")))</f>
        <v>Sin cruce</v>
      </c>
    </row>
    <row r="642" spans="3:46" ht="15.6" hidden="1" customHeight="1">
      <c r="C642" s="496" t="s">
        <v>572</v>
      </c>
      <c r="D642" s="479" t="s">
        <v>727</v>
      </c>
      <c r="E642" s="479">
        <v>20261</v>
      </c>
      <c r="F642" s="503" t="s">
        <v>44</v>
      </c>
      <c r="G642" s="497" t="s">
        <v>80</v>
      </c>
      <c r="H642" s="503" t="s">
        <v>88</v>
      </c>
      <c r="I642" s="503">
        <v>1</v>
      </c>
      <c r="J642" s="503" t="s">
        <v>41</v>
      </c>
      <c r="K642" s="503" t="s">
        <v>41</v>
      </c>
      <c r="L642" s="499" t="s">
        <v>730</v>
      </c>
      <c r="M642" s="535" t="s">
        <v>585</v>
      </c>
      <c r="N642" s="15" t="s">
        <v>586</v>
      </c>
      <c r="O642" s="15" t="s">
        <v>578</v>
      </c>
      <c r="P642" s="503" t="s">
        <v>579</v>
      </c>
      <c r="Q642" s="15">
        <v>2</v>
      </c>
      <c r="R642" s="15">
        <v>0</v>
      </c>
      <c r="S642" s="479">
        <v>2</v>
      </c>
      <c r="T642" s="15">
        <v>4</v>
      </c>
      <c r="U642" s="471"/>
      <c r="V642" s="550">
        <v>33</v>
      </c>
      <c r="W642" s="497">
        <v>42023266</v>
      </c>
      <c r="X642" s="566" t="s">
        <v>501</v>
      </c>
      <c r="Y642" s="15" t="s">
        <v>579</v>
      </c>
      <c r="Z642" s="15"/>
      <c r="AA642" s="15"/>
      <c r="AB642" s="15"/>
      <c r="AC642" s="497" t="s">
        <v>962</v>
      </c>
      <c r="AD642" s="15"/>
      <c r="AE642" s="479"/>
      <c r="AF642" s="497"/>
      <c r="AG642" s="497"/>
      <c r="AH642" s="15" t="s">
        <v>582</v>
      </c>
      <c r="AI642" s="15">
        <v>1</v>
      </c>
      <c r="AJ642" s="15">
        <v>13</v>
      </c>
      <c r="AK642" s="15">
        <v>30</v>
      </c>
      <c r="AL642" s="15">
        <v>15</v>
      </c>
      <c r="AM642" s="15">
        <v>10</v>
      </c>
      <c r="AN642" s="490">
        <f>IF(AJ642="",S642,ROUND(((((AL642/24)+(AM642/1440))-((AJ642/24)+(AK642/1440)))*1440/50),5))</f>
        <v>2</v>
      </c>
      <c r="AO642" s="491">
        <f>AJ642/24+AK642/1440</f>
        <v>0.5625</v>
      </c>
      <c r="AP642" s="491">
        <f>AL642/24+AM642/1440</f>
        <v>0.63194444444444442</v>
      </c>
      <c r="AQ642" s="23" t="str" cm="1">
        <f t="array" ref="AQ642">IF(X642="","",IF(SUMPRODUCT((X642=$X$7:$X$2085)*(AI642=$AI$7:$AI$2085)*(AO642=$AO$7:$AO$2085)*(AP642=$AP$7:$AP$2085)*(ROW($X$7:$X$2085)&lt;&gt;ROW(X642))*((S642=0)*($S$7:$S$2085&gt;0)+(S642&gt;0)*($S$7:$S$2085=0)))&gt;0,"SALONES UNIDOS",IF(SUMPRODUCT((X642=$X$7:$X$2085)*(AI642=$AI$7:$AI$2085)*((AO642&lt;$AP$7:$AP$2085)*(AP642&gt;$AO$7:$AO$2085))*(ROW($X$7:$X$2085)&lt;&gt;ROW(X642)))&gt;0,"Cruzado","Sin cruce")))</f>
        <v>Sin cruce</v>
      </c>
      <c r="AR642" s="23" t="str" cm="1">
        <f t="array" ref="AR642">IF(AE642="","",IF(SUMPRODUCT((AE642=$AE$7:$AE$2085)*(AI642=$AI$7:$AI$2085)*(AO642=$AO$7:$AO$2085)*(AP642=$AP$7:$AP$2085)*(ROW($AE$7:$AE$2085)&lt;&gt;ROW(AE642))*((S642=0)*($S$7:$S$2085&gt;0)+(S642&gt;0)*($S$7:$S$2085=0)))&gt;0,"SALONES UNIDOS",IF(SUMPRODUCT((AE642=$AE$7:$AE$2085)*(AI642=$AI$7:$AI$2085)*((AO642&lt;$AP$7:$AP$2085)*(AP642&gt;$AO$7:$AO$2085))*(ROW($AE$7:$AE$2085)&lt;&gt;ROW(AE642)))&gt;0,"Cruzado","Sin cruce")))</f>
        <v/>
      </c>
      <c r="AS642" s="94" t="str">
        <f t="shared" si="10"/>
        <v>OB1HUAURAA</v>
      </c>
      <c r="AT642" s="94" t="str" cm="1">
        <f t="array" ref="AT642">IF(AS642="","",IF(SUMPRODUCT((AS642=$AS$7:$AS$2085)*(AI642=$AI$7:$AI$2085)*(AO642=$AO$7:$AO$2085)*(AP642=$AP$7:$AP$2085)*(ROW($AS$7:$AS$2085)&lt;&gt;ROW(AS642))*((S642=0)*($S$7:$S$2085&gt;0)+(S642&gt;0)*($S$7:$S$2085=0)))&gt;0,"SALONES UNIDOS",IF(SUMPRODUCT((AS642=$AS$7:$AS$2085)*(AI642=$AI$7:$AI$2085)*((AO642&lt;$AP$7:$AP$2085)*(AP642&gt;$AO$7:$AO$2085))*(ROW($AS$7:$AS$2085)&lt;&gt;ROW(AS642)))&gt;0,"Cruzado","Sin cruce")))</f>
        <v>Sin cruce</v>
      </c>
    </row>
    <row r="643" spans="3:46" ht="15.6" hidden="1" customHeight="1">
      <c r="C643" s="496" t="s">
        <v>572</v>
      </c>
      <c r="D643" s="479" t="s">
        <v>727</v>
      </c>
      <c r="E643" s="479">
        <v>20261</v>
      </c>
      <c r="F643" s="503" t="s">
        <v>44</v>
      </c>
      <c r="G643" s="497" t="s">
        <v>80</v>
      </c>
      <c r="H643" s="503" t="s">
        <v>88</v>
      </c>
      <c r="I643" s="503">
        <v>1</v>
      </c>
      <c r="J643" s="503" t="s">
        <v>41</v>
      </c>
      <c r="K643" s="503" t="s">
        <v>41</v>
      </c>
      <c r="L643" s="499" t="s">
        <v>731</v>
      </c>
      <c r="M643" s="535" t="s">
        <v>732</v>
      </c>
      <c r="N643" s="15" t="s">
        <v>577</v>
      </c>
      <c r="O643" s="15" t="s">
        <v>578</v>
      </c>
      <c r="P643" s="503" t="s">
        <v>579</v>
      </c>
      <c r="Q643" s="15">
        <v>3</v>
      </c>
      <c r="R643" s="15">
        <v>0</v>
      </c>
      <c r="S643" s="479">
        <v>3</v>
      </c>
      <c r="T643" s="15">
        <v>4</v>
      </c>
      <c r="U643" s="471"/>
      <c r="V643" s="550">
        <v>33</v>
      </c>
      <c r="W643" s="497">
        <v>18858531</v>
      </c>
      <c r="X643" s="566" t="s">
        <v>375</v>
      </c>
      <c r="Y643" s="15" t="s">
        <v>579</v>
      </c>
      <c r="Z643" s="15"/>
      <c r="AA643" s="15"/>
      <c r="AB643" s="15"/>
      <c r="AC643" s="497" t="s">
        <v>962</v>
      </c>
      <c r="AD643" s="15"/>
      <c r="AE643" s="479"/>
      <c r="AF643" s="497"/>
      <c r="AG643" s="497"/>
      <c r="AH643" s="15" t="s">
        <v>582</v>
      </c>
      <c r="AI643" s="15">
        <v>5</v>
      </c>
      <c r="AJ643" s="15">
        <v>8</v>
      </c>
      <c r="AK643" s="15">
        <v>30</v>
      </c>
      <c r="AL643" s="15">
        <v>11</v>
      </c>
      <c r="AM643" s="15">
        <v>0</v>
      </c>
      <c r="AN643" s="490">
        <f>IF(AJ643="",S643,ROUND(((((AL643/24)+(AM643/1440))-((AJ643/24)+(AK643/1440)))*1440/50),5))</f>
        <v>3</v>
      </c>
      <c r="AO643" s="491">
        <f>AJ643/24+AK643/1440</f>
        <v>0.35416666666666663</v>
      </c>
      <c r="AP643" s="491">
        <f>AL643/24+AM643/1440</f>
        <v>0.45833333333333331</v>
      </c>
      <c r="AQ643" s="23" t="str" cm="1">
        <f t="array" ref="AQ643">IF(X643="","",IF(SUMPRODUCT((X643=$X$7:$X$2085)*(AI643=$AI$7:$AI$2085)*(AO643=$AO$7:$AO$2085)*(AP643=$AP$7:$AP$2085)*(ROW($X$7:$X$2085)&lt;&gt;ROW(X643))*((S643=0)*($S$7:$S$2085&gt;0)+(S643&gt;0)*($S$7:$S$2085=0)))&gt;0,"SALONES UNIDOS",IF(SUMPRODUCT((X643=$X$7:$X$2085)*(AI643=$AI$7:$AI$2085)*((AO643&lt;$AP$7:$AP$2085)*(AP643&gt;$AO$7:$AO$2085))*(ROW($X$7:$X$2085)&lt;&gt;ROW(X643)))&gt;0,"Cruzado","Sin cruce")))</f>
        <v>Sin cruce</v>
      </c>
      <c r="AR643" s="23" t="str" cm="1">
        <f t="array" ref="AR643">IF(AE643="","",IF(SUMPRODUCT((AE643=$AE$7:$AE$2085)*(AI643=$AI$7:$AI$2085)*(AO643=$AO$7:$AO$2085)*(AP643=$AP$7:$AP$2085)*(ROW($AE$7:$AE$2085)&lt;&gt;ROW(AE643))*((S643=0)*($S$7:$S$2085&gt;0)+(S643&gt;0)*($S$7:$S$2085=0)))&gt;0,"SALONES UNIDOS",IF(SUMPRODUCT((AE643=$AE$7:$AE$2085)*(AI643=$AI$7:$AI$2085)*((AO643&lt;$AP$7:$AP$2085)*(AP643&gt;$AO$7:$AO$2085))*(ROW($AE$7:$AE$2085)&lt;&gt;ROW(AE643)))&gt;0,"Cruzado","Sin cruce")))</f>
        <v/>
      </c>
      <c r="AS643" s="94" t="str">
        <f t="shared" si="10"/>
        <v>OB1HUAURAA</v>
      </c>
      <c r="AT643" s="94" t="str" cm="1">
        <f t="array" ref="AT643">IF(AS643="","",IF(SUMPRODUCT((AS643=$AS$7:$AS$2085)*(AI643=$AI$7:$AI$2085)*(AO643=$AO$7:$AO$2085)*(AP643=$AP$7:$AP$2085)*(ROW($AS$7:$AS$2085)&lt;&gt;ROW(AS643))*((S643=0)*($S$7:$S$2085&gt;0)+(S643&gt;0)*($S$7:$S$2085=0)))&gt;0,"SALONES UNIDOS",IF(SUMPRODUCT((AS643=$AS$7:$AS$2085)*(AI643=$AI$7:$AI$2085)*((AO643&lt;$AP$7:$AP$2085)*(AP643&gt;$AO$7:$AO$2085))*(ROW($AS$7:$AS$2085)&lt;&gt;ROW(AS643)))&gt;0,"Cruzado","Sin cruce")))</f>
        <v>Sin cruce</v>
      </c>
    </row>
    <row r="644" spans="3:46" ht="15.6" hidden="1" customHeight="1">
      <c r="C644" s="496" t="s">
        <v>572</v>
      </c>
      <c r="D644" s="479" t="s">
        <v>727</v>
      </c>
      <c r="E644" s="479">
        <v>20261</v>
      </c>
      <c r="F644" s="503" t="s">
        <v>44</v>
      </c>
      <c r="G644" s="497" t="s">
        <v>80</v>
      </c>
      <c r="H644" s="503" t="s">
        <v>88</v>
      </c>
      <c r="I644" s="503">
        <v>1</v>
      </c>
      <c r="J644" s="503" t="s">
        <v>41</v>
      </c>
      <c r="K644" s="503" t="s">
        <v>41</v>
      </c>
      <c r="L644" s="499" t="s">
        <v>731</v>
      </c>
      <c r="M644" s="535" t="s">
        <v>732</v>
      </c>
      <c r="N644" s="15" t="s">
        <v>577</v>
      </c>
      <c r="O644" s="15" t="s">
        <v>578</v>
      </c>
      <c r="P644" s="503" t="s">
        <v>579</v>
      </c>
      <c r="Q644" s="15">
        <v>0</v>
      </c>
      <c r="R644" s="15">
        <v>2</v>
      </c>
      <c r="S644" s="479">
        <v>2</v>
      </c>
      <c r="T644" s="15">
        <v>4</v>
      </c>
      <c r="U644" s="471"/>
      <c r="V644" s="550">
        <v>33</v>
      </c>
      <c r="W644" s="497">
        <v>18858531</v>
      </c>
      <c r="X644" s="566" t="s">
        <v>375</v>
      </c>
      <c r="Y644" s="15" t="s">
        <v>579</v>
      </c>
      <c r="Z644" s="15"/>
      <c r="AA644" s="15"/>
      <c r="AB644" s="15"/>
      <c r="AC644" s="497" t="s">
        <v>962</v>
      </c>
      <c r="AD644" s="15"/>
      <c r="AE644" s="479"/>
      <c r="AF644" s="497"/>
      <c r="AG644" s="497"/>
      <c r="AH644" s="15" t="s">
        <v>100</v>
      </c>
      <c r="AI644" s="15">
        <v>5</v>
      </c>
      <c r="AJ644" s="15">
        <v>11</v>
      </c>
      <c r="AK644" s="15">
        <v>0</v>
      </c>
      <c r="AL644" s="15">
        <v>12</v>
      </c>
      <c r="AM644" s="15">
        <v>40</v>
      </c>
      <c r="AN644" s="490">
        <f>IF(AJ644="",S644,ROUND(((((AL644/24)+(AM644/1440))-((AJ644/24)+(AK644/1440)))*1440/50),5))</f>
        <v>2</v>
      </c>
      <c r="AO644" s="491">
        <f>AJ644/24+AK644/1440</f>
        <v>0.45833333333333331</v>
      </c>
      <c r="AP644" s="491">
        <f>AL644/24+AM644/1440</f>
        <v>0.52777777777777779</v>
      </c>
      <c r="AQ644" s="23" t="str" cm="1">
        <f t="array" ref="AQ644">IF(X644="","",IF(SUMPRODUCT((X644=$X$7:$X$2085)*(AI644=$AI$7:$AI$2085)*(AO644=$AO$7:$AO$2085)*(AP644=$AP$7:$AP$2085)*(ROW($X$7:$X$2085)&lt;&gt;ROW(X644))*((S644=0)*($S$7:$S$2085&gt;0)+(S644&gt;0)*($S$7:$S$2085=0)))&gt;0,"SALONES UNIDOS",IF(SUMPRODUCT((X644=$X$7:$X$2085)*(AI644=$AI$7:$AI$2085)*((AO644&lt;$AP$7:$AP$2085)*(AP644&gt;$AO$7:$AO$2085))*(ROW($X$7:$X$2085)&lt;&gt;ROW(X644)))&gt;0,"Cruzado","Sin cruce")))</f>
        <v>Sin cruce</v>
      </c>
      <c r="AR644" s="23" t="str" cm="1">
        <f t="array" ref="AR644">IF(AE644="","",IF(SUMPRODUCT((AE644=$AE$7:$AE$2085)*(AI644=$AI$7:$AI$2085)*(AO644=$AO$7:$AO$2085)*(AP644=$AP$7:$AP$2085)*(ROW($AE$7:$AE$2085)&lt;&gt;ROW(AE644))*((S644=0)*($S$7:$S$2085&gt;0)+(S644&gt;0)*($S$7:$S$2085=0)))&gt;0,"SALONES UNIDOS",IF(SUMPRODUCT((AE644=$AE$7:$AE$2085)*(AI644=$AI$7:$AI$2085)*((AO644&lt;$AP$7:$AP$2085)*(AP644&gt;$AO$7:$AO$2085))*(ROW($AE$7:$AE$2085)&lt;&gt;ROW(AE644)))&gt;0,"Cruzado","Sin cruce")))</f>
        <v/>
      </c>
      <c r="AS644" s="94" t="str">
        <f t="shared" si="10"/>
        <v>OB1HUAURAA</v>
      </c>
      <c r="AT644" s="94" t="str" cm="1">
        <f t="array" ref="AT644">IF(AS644="","",IF(SUMPRODUCT((AS644=$AS$7:$AS$2085)*(AI644=$AI$7:$AI$2085)*(AO644=$AO$7:$AO$2085)*(AP644=$AP$7:$AP$2085)*(ROW($AS$7:$AS$2085)&lt;&gt;ROW(AS644))*((S644=0)*($S$7:$S$2085&gt;0)+(S644&gt;0)*($S$7:$S$2085=0)))&gt;0,"SALONES UNIDOS",IF(SUMPRODUCT((AS644=$AS$7:$AS$2085)*(AI644=$AI$7:$AI$2085)*((AO644&lt;$AP$7:$AP$2085)*(AP644&gt;$AO$7:$AO$2085))*(ROW($AS$7:$AS$2085)&lt;&gt;ROW(AS644)))&gt;0,"Cruzado","Sin cruce")))</f>
        <v>Sin cruce</v>
      </c>
    </row>
    <row r="645" spans="3:46" ht="15.6" hidden="1" customHeight="1">
      <c r="C645" s="496" t="s">
        <v>572</v>
      </c>
      <c r="D645" s="479" t="s">
        <v>727</v>
      </c>
      <c r="E645" s="479">
        <v>20261</v>
      </c>
      <c r="F645" s="503" t="s">
        <v>44</v>
      </c>
      <c r="G645" s="497" t="s">
        <v>80</v>
      </c>
      <c r="H645" s="503" t="s">
        <v>88</v>
      </c>
      <c r="I645" s="503">
        <v>1</v>
      </c>
      <c r="J645" s="503" t="s">
        <v>41</v>
      </c>
      <c r="K645" s="503" t="s">
        <v>41</v>
      </c>
      <c r="L645" s="499" t="s">
        <v>733</v>
      </c>
      <c r="M645" s="535" t="s">
        <v>591</v>
      </c>
      <c r="N645" s="15" t="s">
        <v>586</v>
      </c>
      <c r="O645" s="15" t="s">
        <v>578</v>
      </c>
      <c r="P645" s="503" t="s">
        <v>579</v>
      </c>
      <c r="Q645" s="15">
        <v>3</v>
      </c>
      <c r="R645" s="15">
        <v>0</v>
      </c>
      <c r="S645" s="479">
        <v>3</v>
      </c>
      <c r="T645" s="15">
        <v>4</v>
      </c>
      <c r="U645" s="471"/>
      <c r="V645" s="550">
        <v>33</v>
      </c>
      <c r="W645" s="666">
        <v>44002302</v>
      </c>
      <c r="X645" s="667" t="s">
        <v>496</v>
      </c>
      <c r="Y645" s="15" t="s">
        <v>579</v>
      </c>
      <c r="Z645" s="15"/>
      <c r="AA645" s="15"/>
      <c r="AB645" s="15"/>
      <c r="AC645" s="497" t="s">
        <v>962</v>
      </c>
      <c r="AD645" s="15"/>
      <c r="AE645" s="479"/>
      <c r="AF645" s="497"/>
      <c r="AG645" s="497"/>
      <c r="AH645" s="15" t="s">
        <v>582</v>
      </c>
      <c r="AI645" s="15">
        <v>3</v>
      </c>
      <c r="AJ645" s="15">
        <v>14</v>
      </c>
      <c r="AK645" s="15">
        <v>20</v>
      </c>
      <c r="AL645" s="15">
        <v>16</v>
      </c>
      <c r="AM645" s="15">
        <v>50</v>
      </c>
      <c r="AN645" s="490">
        <f>IF(AJ645="",S645,ROUND(((((AL645/24)+(AM645/1440))-((AJ645/24)+(AK645/1440)))*1440/50),5))</f>
        <v>3</v>
      </c>
      <c r="AO645" s="491">
        <f>AJ645/24+AK645/1440</f>
        <v>0.59722222222222221</v>
      </c>
      <c r="AP645" s="491">
        <f>AL645/24+AM645/1440</f>
        <v>0.70138888888888884</v>
      </c>
      <c r="AQ645" s="23" t="str" cm="1">
        <f t="array" ref="AQ645">IF(X645="","",IF(SUMPRODUCT((X645=$X$7:$X$2085)*(AI645=$AI$7:$AI$2085)*(AO645=$AO$7:$AO$2085)*(AP645=$AP$7:$AP$2085)*(ROW($X$7:$X$2085)&lt;&gt;ROW(X645))*((S645=0)*($S$7:$S$2085&gt;0)+(S645&gt;0)*($S$7:$S$2085=0)))&gt;0,"SALONES UNIDOS",IF(SUMPRODUCT((X645=$X$7:$X$2085)*(AI645=$AI$7:$AI$2085)*((AO645&lt;$AP$7:$AP$2085)*(AP645&gt;$AO$7:$AO$2085))*(ROW($X$7:$X$2085)&lt;&gt;ROW(X645)))&gt;0,"Cruzado","Sin cruce")))</f>
        <v>Sin cruce</v>
      </c>
      <c r="AR645" s="23" t="str" cm="1">
        <f t="array" ref="AR645">IF(AE645="","",IF(SUMPRODUCT((AE645=$AE$7:$AE$2085)*(AI645=$AI$7:$AI$2085)*(AO645=$AO$7:$AO$2085)*(AP645=$AP$7:$AP$2085)*(ROW($AE$7:$AE$2085)&lt;&gt;ROW(AE645))*((S645=0)*($S$7:$S$2085&gt;0)+(S645&gt;0)*($S$7:$S$2085=0)))&gt;0,"SALONES UNIDOS",IF(SUMPRODUCT((AE645=$AE$7:$AE$2085)*(AI645=$AI$7:$AI$2085)*((AO645&lt;$AP$7:$AP$2085)*(AP645&gt;$AO$7:$AO$2085))*(ROW($AE$7:$AE$2085)&lt;&gt;ROW(AE645)))&gt;0,"Cruzado","Sin cruce")))</f>
        <v/>
      </c>
      <c r="AS645" s="94" t="str">
        <f t="shared" si="10"/>
        <v>OB1HUAURAA</v>
      </c>
      <c r="AT645" s="94" t="str" cm="1">
        <f t="array" ref="AT645">IF(AS645="","",IF(SUMPRODUCT((AS645=$AS$7:$AS$2085)*(AI645=$AI$7:$AI$2085)*(AO645=$AO$7:$AO$2085)*(AP645=$AP$7:$AP$2085)*(ROW($AS$7:$AS$2085)&lt;&gt;ROW(AS645))*((S645=0)*($S$7:$S$2085&gt;0)+(S645&gt;0)*($S$7:$S$2085=0)))&gt;0,"SALONES UNIDOS",IF(SUMPRODUCT((AS645=$AS$7:$AS$2085)*(AI645=$AI$7:$AI$2085)*((AO645&lt;$AP$7:$AP$2085)*(AP645&gt;$AO$7:$AO$2085))*(ROW($AS$7:$AS$2085)&lt;&gt;ROW(AS645)))&gt;0,"Cruzado","Sin cruce")))</f>
        <v>Sin cruce</v>
      </c>
    </row>
    <row r="646" spans="3:46" ht="15.6" hidden="1" customHeight="1">
      <c r="C646" s="496" t="s">
        <v>572</v>
      </c>
      <c r="D646" s="479" t="s">
        <v>727</v>
      </c>
      <c r="E646" s="479">
        <v>20261</v>
      </c>
      <c r="F646" s="503" t="s">
        <v>44</v>
      </c>
      <c r="G646" s="497" t="s">
        <v>80</v>
      </c>
      <c r="H646" s="503" t="s">
        <v>88</v>
      </c>
      <c r="I646" s="503">
        <v>1</v>
      </c>
      <c r="J646" s="503" t="s">
        <v>41</v>
      </c>
      <c r="K646" s="503" t="s">
        <v>41</v>
      </c>
      <c r="L646" s="499" t="s">
        <v>733</v>
      </c>
      <c r="M646" s="535" t="s">
        <v>591</v>
      </c>
      <c r="N646" s="15" t="s">
        <v>586</v>
      </c>
      <c r="O646" s="15" t="s">
        <v>578</v>
      </c>
      <c r="P646" s="503" t="s">
        <v>579</v>
      </c>
      <c r="Q646" s="15">
        <v>0</v>
      </c>
      <c r="R646" s="15">
        <v>2</v>
      </c>
      <c r="S646" s="479">
        <v>2</v>
      </c>
      <c r="T646" s="15">
        <v>4</v>
      </c>
      <c r="U646" s="471"/>
      <c r="V646" s="550">
        <v>33</v>
      </c>
      <c r="W646" s="666">
        <v>44002302</v>
      </c>
      <c r="X646" s="667" t="s">
        <v>496</v>
      </c>
      <c r="Y646" s="15" t="s">
        <v>579</v>
      </c>
      <c r="Z646" s="15"/>
      <c r="AA646" s="15"/>
      <c r="AB646" s="15"/>
      <c r="AC646" s="497" t="s">
        <v>962</v>
      </c>
      <c r="AD646" s="15"/>
      <c r="AE646" s="479"/>
      <c r="AF646" s="497"/>
      <c r="AG646" s="497"/>
      <c r="AH646" s="15" t="s">
        <v>100</v>
      </c>
      <c r="AI646" s="15">
        <v>3</v>
      </c>
      <c r="AJ646" s="15">
        <v>16</v>
      </c>
      <c r="AK646" s="15">
        <v>50</v>
      </c>
      <c r="AL646" s="15">
        <v>18</v>
      </c>
      <c r="AM646" s="15">
        <v>30</v>
      </c>
      <c r="AN646" s="490">
        <f>IF(AJ646="",S646,ROUND(((((AL646/24)+(AM646/1440))-((AJ646/24)+(AK646/1440)))*1440/50),5))</f>
        <v>2</v>
      </c>
      <c r="AO646" s="491">
        <f>AJ646/24+AK646/1440</f>
        <v>0.70138888888888884</v>
      </c>
      <c r="AP646" s="491">
        <f>AL646/24+AM646/1440</f>
        <v>0.77083333333333337</v>
      </c>
      <c r="AQ646" s="23" t="str" cm="1">
        <f t="array" ref="AQ646">IF(X646="","",IF(SUMPRODUCT((X646=$X$7:$X$2085)*(AI646=$AI$7:$AI$2085)*(AO646=$AO$7:$AO$2085)*(AP646=$AP$7:$AP$2085)*(ROW($X$7:$X$2085)&lt;&gt;ROW(X646))*((S646=0)*($S$7:$S$2085&gt;0)+(S646&gt;0)*($S$7:$S$2085=0)))&gt;0,"SALONES UNIDOS",IF(SUMPRODUCT((X646=$X$7:$X$2085)*(AI646=$AI$7:$AI$2085)*((AO646&lt;$AP$7:$AP$2085)*(AP646&gt;$AO$7:$AO$2085))*(ROW($X$7:$X$2085)&lt;&gt;ROW(X646)))&gt;0,"Cruzado","Sin cruce")))</f>
        <v>Sin cruce</v>
      </c>
      <c r="AR646" s="23" t="str" cm="1">
        <f t="array" ref="AR646">IF(AE646="","",IF(SUMPRODUCT((AE646=$AE$7:$AE$2085)*(AI646=$AI$7:$AI$2085)*(AO646=$AO$7:$AO$2085)*(AP646=$AP$7:$AP$2085)*(ROW($AE$7:$AE$2085)&lt;&gt;ROW(AE646))*((S646=0)*($S$7:$S$2085&gt;0)+(S646&gt;0)*($S$7:$S$2085=0)))&gt;0,"SALONES UNIDOS",IF(SUMPRODUCT((AE646=$AE$7:$AE$2085)*(AI646=$AI$7:$AI$2085)*((AO646&lt;$AP$7:$AP$2085)*(AP646&gt;$AO$7:$AO$2085))*(ROW($AE$7:$AE$2085)&lt;&gt;ROW(AE646)))&gt;0,"Cruzado","Sin cruce")))</f>
        <v/>
      </c>
      <c r="AS646" s="94" t="str">
        <f t="shared" si="10"/>
        <v>OB1HUAURAA</v>
      </c>
      <c r="AT646" s="94" t="str" cm="1">
        <f t="array" ref="AT646">IF(AS646="","",IF(SUMPRODUCT((AS646=$AS$7:$AS$2085)*(AI646=$AI$7:$AI$2085)*(AO646=$AO$7:$AO$2085)*(AP646=$AP$7:$AP$2085)*(ROW($AS$7:$AS$2085)&lt;&gt;ROW(AS646))*((S646=0)*($S$7:$S$2085&gt;0)+(S646&gt;0)*($S$7:$S$2085=0)))&gt;0,"SALONES UNIDOS",IF(SUMPRODUCT((AS646=$AS$7:$AS$2085)*(AI646=$AI$7:$AI$2085)*((AO646&lt;$AP$7:$AP$2085)*(AP646&gt;$AO$7:$AO$2085))*(ROW($AS$7:$AS$2085)&lt;&gt;ROW(AS646)))&gt;0,"Cruzado","Sin cruce")))</f>
        <v>Sin cruce</v>
      </c>
    </row>
    <row r="647" spans="3:46" ht="15.6" hidden="1" customHeight="1">
      <c r="C647" s="496" t="s">
        <v>572</v>
      </c>
      <c r="D647" s="479" t="s">
        <v>727</v>
      </c>
      <c r="E647" s="479">
        <v>20261</v>
      </c>
      <c r="F647" s="503" t="s">
        <v>44</v>
      </c>
      <c r="G647" s="497" t="s">
        <v>80</v>
      </c>
      <c r="H647" s="503" t="s">
        <v>88</v>
      </c>
      <c r="I647" s="503">
        <v>1</v>
      </c>
      <c r="J647" s="503" t="s">
        <v>41</v>
      </c>
      <c r="K647" s="503" t="s">
        <v>41</v>
      </c>
      <c r="L647" s="499" t="s">
        <v>734</v>
      </c>
      <c r="M647" s="535" t="s">
        <v>593</v>
      </c>
      <c r="N647" s="15" t="s">
        <v>586</v>
      </c>
      <c r="O647" s="15" t="s">
        <v>578</v>
      </c>
      <c r="P647" s="503" t="s">
        <v>579</v>
      </c>
      <c r="Q647" s="15">
        <v>2</v>
      </c>
      <c r="R647" s="15">
        <v>0</v>
      </c>
      <c r="S647" s="479">
        <v>2</v>
      </c>
      <c r="T647" s="15">
        <v>4</v>
      </c>
      <c r="U647" s="471"/>
      <c r="V647" s="550">
        <v>33</v>
      </c>
      <c r="W647" s="497">
        <v>15586796</v>
      </c>
      <c r="X647" s="566" t="s">
        <v>274</v>
      </c>
      <c r="Y647" s="15" t="s">
        <v>579</v>
      </c>
      <c r="Z647" s="15"/>
      <c r="AA647" s="15"/>
      <c r="AB647" s="15"/>
      <c r="AC647" s="497" t="s">
        <v>962</v>
      </c>
      <c r="AD647" s="15"/>
      <c r="AE647" s="479"/>
      <c r="AF647" s="497"/>
      <c r="AG647" s="497"/>
      <c r="AH647" s="15" t="s">
        <v>582</v>
      </c>
      <c r="AI647" s="15">
        <v>2</v>
      </c>
      <c r="AJ647" s="15">
        <v>7</v>
      </c>
      <c r="AK647" s="15">
        <v>40</v>
      </c>
      <c r="AL647" s="15">
        <v>9</v>
      </c>
      <c r="AM647" s="15">
        <v>20</v>
      </c>
      <c r="AN647" s="490">
        <f>IF(AJ647="",S647,ROUND(((((AL647/24)+(AM647/1440))-((AJ647/24)+(AK647/1440)))*1440/50),5))</f>
        <v>2</v>
      </c>
      <c r="AO647" s="491">
        <f>AJ647/24+AK647/1440</f>
        <v>0.31944444444444448</v>
      </c>
      <c r="AP647" s="491">
        <f>AL647/24+AM647/1440</f>
        <v>0.3888888888888889</v>
      </c>
      <c r="AQ647" s="23" t="str" cm="1">
        <f t="array" ref="AQ647">IF(X647="","",IF(SUMPRODUCT((X647=$X$7:$X$2085)*(AI647=$AI$7:$AI$2085)*(AO647=$AO$7:$AO$2085)*(AP647=$AP$7:$AP$2085)*(ROW($X$7:$X$2085)&lt;&gt;ROW(X647))*((S647=0)*($S$7:$S$2085&gt;0)+(S647&gt;0)*($S$7:$S$2085=0)))&gt;0,"SALONES UNIDOS",IF(SUMPRODUCT((X647=$X$7:$X$2085)*(AI647=$AI$7:$AI$2085)*((AO647&lt;$AP$7:$AP$2085)*(AP647&gt;$AO$7:$AO$2085))*(ROW($X$7:$X$2085)&lt;&gt;ROW(X647)))&gt;0,"Cruzado","Sin cruce")))</f>
        <v>Sin cruce</v>
      </c>
      <c r="AR647" s="23" t="str" cm="1">
        <f t="array" ref="AR647">IF(AE647="","",IF(SUMPRODUCT((AE647=$AE$7:$AE$2085)*(AI647=$AI$7:$AI$2085)*(AO647=$AO$7:$AO$2085)*(AP647=$AP$7:$AP$2085)*(ROW($AE$7:$AE$2085)&lt;&gt;ROW(AE647))*((S647=0)*($S$7:$S$2085&gt;0)+(S647&gt;0)*($S$7:$S$2085=0)))&gt;0,"SALONES UNIDOS",IF(SUMPRODUCT((AE647=$AE$7:$AE$2085)*(AI647=$AI$7:$AI$2085)*((AO647&lt;$AP$7:$AP$2085)*(AP647&gt;$AO$7:$AO$2085))*(ROW($AE$7:$AE$2085)&lt;&gt;ROW(AE647)))&gt;0,"Cruzado","Sin cruce")))</f>
        <v/>
      </c>
      <c r="AS647" s="94" t="str">
        <f t="shared" si="10"/>
        <v>OB1HUAURAA</v>
      </c>
      <c r="AT647" s="94" t="str" cm="1">
        <f t="array" ref="AT647">IF(AS647="","",IF(SUMPRODUCT((AS647=$AS$7:$AS$2085)*(AI647=$AI$7:$AI$2085)*(AO647=$AO$7:$AO$2085)*(AP647=$AP$7:$AP$2085)*(ROW($AS$7:$AS$2085)&lt;&gt;ROW(AS647))*((S647=0)*($S$7:$S$2085&gt;0)+(S647&gt;0)*($S$7:$S$2085=0)))&gt;0,"SALONES UNIDOS",IF(SUMPRODUCT((AS647=$AS$7:$AS$2085)*(AI647=$AI$7:$AI$2085)*((AO647&lt;$AP$7:$AP$2085)*(AP647&gt;$AO$7:$AO$2085))*(ROW($AS$7:$AS$2085)&lt;&gt;ROW(AS647)))&gt;0,"Cruzado","Sin cruce")))</f>
        <v>Sin cruce</v>
      </c>
    </row>
    <row r="648" spans="3:46" ht="15.6" hidden="1" customHeight="1">
      <c r="C648" s="496" t="s">
        <v>572</v>
      </c>
      <c r="D648" s="479" t="s">
        <v>727</v>
      </c>
      <c r="E648" s="479">
        <v>20261</v>
      </c>
      <c r="F648" s="503" t="s">
        <v>44</v>
      </c>
      <c r="G648" s="497" t="s">
        <v>80</v>
      </c>
      <c r="H648" s="503" t="s">
        <v>88</v>
      </c>
      <c r="I648" s="503">
        <v>1</v>
      </c>
      <c r="J648" s="503" t="s">
        <v>41</v>
      </c>
      <c r="K648" s="503" t="s">
        <v>41</v>
      </c>
      <c r="L648" s="499" t="s">
        <v>734</v>
      </c>
      <c r="M648" s="535" t="s">
        <v>593</v>
      </c>
      <c r="N648" s="15" t="s">
        <v>586</v>
      </c>
      <c r="O648" s="15" t="s">
        <v>578</v>
      </c>
      <c r="P648" s="503" t="s">
        <v>579</v>
      </c>
      <c r="Q648" s="15">
        <v>2</v>
      </c>
      <c r="R648" s="15">
        <v>0</v>
      </c>
      <c r="S648" s="479">
        <v>2</v>
      </c>
      <c r="T648" s="15">
        <v>4</v>
      </c>
      <c r="U648" s="471"/>
      <c r="V648" s="550">
        <v>33</v>
      </c>
      <c r="W648" s="497">
        <v>15586796</v>
      </c>
      <c r="X648" s="566" t="s">
        <v>274</v>
      </c>
      <c r="Y648" s="15" t="s">
        <v>579</v>
      </c>
      <c r="Z648" s="15"/>
      <c r="AA648" s="15"/>
      <c r="AB648" s="15"/>
      <c r="AC648" s="497" t="s">
        <v>962</v>
      </c>
      <c r="AD648" s="15"/>
      <c r="AE648" s="479"/>
      <c r="AF648" s="497"/>
      <c r="AG648" s="497"/>
      <c r="AH648" s="15" t="s">
        <v>582</v>
      </c>
      <c r="AI648" s="15">
        <v>2</v>
      </c>
      <c r="AJ648" s="15">
        <v>9</v>
      </c>
      <c r="AK648" s="15">
        <v>20</v>
      </c>
      <c r="AL648" s="15">
        <v>11</v>
      </c>
      <c r="AM648" s="15">
        <v>0</v>
      </c>
      <c r="AN648" s="490">
        <f>IF(AJ648="",S648,ROUND(((((AL648/24)+(AM648/1440))-((AJ648/24)+(AK648/1440)))*1440/50),5))</f>
        <v>2</v>
      </c>
      <c r="AO648" s="491">
        <f>AJ648/24+AK648/1440</f>
        <v>0.3888888888888889</v>
      </c>
      <c r="AP648" s="491">
        <f>AL648/24+AM648/1440</f>
        <v>0.45833333333333331</v>
      </c>
      <c r="AQ648" s="23" t="str" cm="1">
        <f t="array" ref="AQ648">IF(X648="","",IF(SUMPRODUCT((X648=$X$7:$X$2085)*(AI648=$AI$7:$AI$2085)*(AO648=$AO$7:$AO$2085)*(AP648=$AP$7:$AP$2085)*(ROW($X$7:$X$2085)&lt;&gt;ROW(X648))*((S648=0)*($S$7:$S$2085&gt;0)+(S648&gt;0)*($S$7:$S$2085=0)))&gt;0,"SALONES UNIDOS",IF(SUMPRODUCT((X648=$X$7:$X$2085)*(AI648=$AI$7:$AI$2085)*((AO648&lt;$AP$7:$AP$2085)*(AP648&gt;$AO$7:$AO$2085))*(ROW($X$7:$X$2085)&lt;&gt;ROW(X648)))&gt;0,"Cruzado","Sin cruce")))</f>
        <v>Sin cruce</v>
      </c>
      <c r="AR648" s="23" t="str" cm="1">
        <f t="array" ref="AR648">IF(AE648="","",IF(SUMPRODUCT((AE648=$AE$7:$AE$2085)*(AI648=$AI$7:$AI$2085)*(AO648=$AO$7:$AO$2085)*(AP648=$AP$7:$AP$2085)*(ROW($AE$7:$AE$2085)&lt;&gt;ROW(AE648))*((S648=0)*($S$7:$S$2085&gt;0)+(S648&gt;0)*($S$7:$S$2085=0)))&gt;0,"SALONES UNIDOS",IF(SUMPRODUCT((AE648=$AE$7:$AE$2085)*(AI648=$AI$7:$AI$2085)*((AO648&lt;$AP$7:$AP$2085)*(AP648&gt;$AO$7:$AO$2085))*(ROW($AE$7:$AE$2085)&lt;&gt;ROW(AE648)))&gt;0,"Cruzado","Sin cruce")))</f>
        <v/>
      </c>
      <c r="AS648" s="94" t="str">
        <f t="shared" si="10"/>
        <v>OB1HUAURAA</v>
      </c>
      <c r="AT648" s="94" t="str" cm="1">
        <f t="array" ref="AT648">IF(AS648="","",IF(SUMPRODUCT((AS648=$AS$7:$AS$2085)*(AI648=$AI$7:$AI$2085)*(AO648=$AO$7:$AO$2085)*(AP648=$AP$7:$AP$2085)*(ROW($AS$7:$AS$2085)&lt;&gt;ROW(AS648))*((S648=0)*($S$7:$S$2085&gt;0)+(S648&gt;0)*($S$7:$S$2085=0)))&gt;0,"SALONES UNIDOS",IF(SUMPRODUCT((AS648=$AS$7:$AS$2085)*(AI648=$AI$7:$AI$2085)*((AO648&lt;$AP$7:$AP$2085)*(AP648&gt;$AO$7:$AO$2085))*(ROW($AS$7:$AS$2085)&lt;&gt;ROW(AS648)))&gt;0,"Cruzado","Sin cruce")))</f>
        <v>Sin cruce</v>
      </c>
    </row>
    <row r="649" spans="3:46" ht="15.6" hidden="1" customHeight="1">
      <c r="C649" s="496" t="s">
        <v>572</v>
      </c>
      <c r="D649" s="479" t="s">
        <v>727</v>
      </c>
      <c r="E649" s="479">
        <v>20261</v>
      </c>
      <c r="F649" s="503" t="s">
        <v>44</v>
      </c>
      <c r="G649" s="497" t="s">
        <v>80</v>
      </c>
      <c r="H649" s="503" t="s">
        <v>88</v>
      </c>
      <c r="I649" s="503">
        <v>1</v>
      </c>
      <c r="J649" s="503" t="s">
        <v>41</v>
      </c>
      <c r="K649" s="503" t="s">
        <v>41</v>
      </c>
      <c r="L649" s="499" t="s">
        <v>735</v>
      </c>
      <c r="M649" s="535" t="s">
        <v>595</v>
      </c>
      <c r="N649" s="15" t="s">
        <v>586</v>
      </c>
      <c r="O649" s="15" t="s">
        <v>578</v>
      </c>
      <c r="P649" s="503" t="s">
        <v>579</v>
      </c>
      <c r="Q649" s="15">
        <v>3</v>
      </c>
      <c r="R649" s="15">
        <v>0</v>
      </c>
      <c r="S649" s="479">
        <v>3</v>
      </c>
      <c r="T649" s="15">
        <v>4</v>
      </c>
      <c r="U649" s="471"/>
      <c r="V649" s="550">
        <v>33</v>
      </c>
      <c r="W649" s="497">
        <v>15615916</v>
      </c>
      <c r="X649" s="566" t="s">
        <v>386</v>
      </c>
      <c r="Y649" s="15" t="s">
        <v>579</v>
      </c>
      <c r="Z649" s="15"/>
      <c r="AA649" s="15"/>
      <c r="AB649" s="15"/>
      <c r="AC649" s="497" t="s">
        <v>962</v>
      </c>
      <c r="AD649" s="15"/>
      <c r="AE649" s="479"/>
      <c r="AF649" s="497"/>
      <c r="AG649" s="497"/>
      <c r="AH649" s="15" t="s">
        <v>582</v>
      </c>
      <c r="AI649" s="15">
        <v>1</v>
      </c>
      <c r="AJ649" s="15">
        <v>7</v>
      </c>
      <c r="AK649" s="15">
        <v>40</v>
      </c>
      <c r="AL649" s="15">
        <v>10</v>
      </c>
      <c r="AM649" s="15">
        <v>10</v>
      </c>
      <c r="AN649" s="490">
        <f>IF(AJ649="",S649,ROUND(((((AL649/24)+(AM649/1440))-((AJ649/24)+(AK649/1440)))*1440/50),5))</f>
        <v>3</v>
      </c>
      <c r="AO649" s="491">
        <f>AJ649/24+AK649/1440</f>
        <v>0.31944444444444448</v>
      </c>
      <c r="AP649" s="491">
        <f>AL649/24+AM649/1440</f>
        <v>0.4236111111111111</v>
      </c>
      <c r="AQ649" s="23" t="str" cm="1">
        <f t="array" ref="AQ649">IF(X649="","",IF(SUMPRODUCT((X649=$X$7:$X$2085)*(AI649=$AI$7:$AI$2085)*(AO649=$AO$7:$AO$2085)*(AP649=$AP$7:$AP$2085)*(ROW($X$7:$X$2085)&lt;&gt;ROW(X649))*((S649=0)*($S$7:$S$2085&gt;0)+(S649&gt;0)*($S$7:$S$2085=0)))&gt;0,"SALONES UNIDOS",IF(SUMPRODUCT((X649=$X$7:$X$2085)*(AI649=$AI$7:$AI$2085)*((AO649&lt;$AP$7:$AP$2085)*(AP649&gt;$AO$7:$AO$2085))*(ROW($X$7:$X$2085)&lt;&gt;ROW(X649)))&gt;0,"Cruzado","Sin cruce")))</f>
        <v>Sin cruce</v>
      </c>
      <c r="AR649" s="23" t="str" cm="1">
        <f t="array" ref="AR649">IF(AE649="","",IF(SUMPRODUCT((AE649=$AE$7:$AE$2085)*(AI649=$AI$7:$AI$2085)*(AO649=$AO$7:$AO$2085)*(AP649=$AP$7:$AP$2085)*(ROW($AE$7:$AE$2085)&lt;&gt;ROW(AE649))*((S649=0)*($S$7:$S$2085&gt;0)+(S649&gt;0)*($S$7:$S$2085=0)))&gt;0,"SALONES UNIDOS",IF(SUMPRODUCT((AE649=$AE$7:$AE$2085)*(AI649=$AI$7:$AI$2085)*((AO649&lt;$AP$7:$AP$2085)*(AP649&gt;$AO$7:$AO$2085))*(ROW($AE$7:$AE$2085)&lt;&gt;ROW(AE649)))&gt;0,"Cruzado","Sin cruce")))</f>
        <v/>
      </c>
      <c r="AS649" s="94" t="str">
        <f t="shared" ref="AS649:AS712" si="11">TRIM(CONCATENATE(H649,I649,F649,K649))</f>
        <v>OB1HUAURAA</v>
      </c>
      <c r="AT649" s="94" t="str" cm="1">
        <f t="array" ref="AT649">IF(AS649="","",IF(SUMPRODUCT((AS649=$AS$7:$AS$2085)*(AI649=$AI$7:$AI$2085)*(AO649=$AO$7:$AO$2085)*(AP649=$AP$7:$AP$2085)*(ROW($AS$7:$AS$2085)&lt;&gt;ROW(AS649))*((S649=0)*($S$7:$S$2085&gt;0)+(S649&gt;0)*($S$7:$S$2085=0)))&gt;0,"SALONES UNIDOS",IF(SUMPRODUCT((AS649=$AS$7:$AS$2085)*(AI649=$AI$7:$AI$2085)*((AO649&lt;$AP$7:$AP$2085)*(AP649&gt;$AO$7:$AO$2085))*(ROW($AS$7:$AS$2085)&lt;&gt;ROW(AS649)))&gt;0,"Cruzado","Sin cruce")))</f>
        <v>Sin cruce</v>
      </c>
    </row>
    <row r="650" spans="3:46" ht="15.6" hidden="1" customHeight="1">
      <c r="C650" s="496" t="s">
        <v>572</v>
      </c>
      <c r="D650" s="479" t="s">
        <v>727</v>
      </c>
      <c r="E650" s="479">
        <v>20261</v>
      </c>
      <c r="F650" s="503" t="s">
        <v>44</v>
      </c>
      <c r="G650" s="497" t="s">
        <v>80</v>
      </c>
      <c r="H650" s="503" t="s">
        <v>88</v>
      </c>
      <c r="I650" s="503">
        <v>1</v>
      </c>
      <c r="J650" s="503" t="s">
        <v>41</v>
      </c>
      <c r="K650" s="503" t="s">
        <v>41</v>
      </c>
      <c r="L650" s="499" t="s">
        <v>735</v>
      </c>
      <c r="M650" s="535" t="s">
        <v>595</v>
      </c>
      <c r="N650" s="15" t="s">
        <v>586</v>
      </c>
      <c r="O650" s="15" t="s">
        <v>578</v>
      </c>
      <c r="P650" s="503" t="s">
        <v>579</v>
      </c>
      <c r="Q650" s="15">
        <v>0</v>
      </c>
      <c r="R650" s="15">
        <v>2</v>
      </c>
      <c r="S650" s="479">
        <v>2</v>
      </c>
      <c r="T650" s="15">
        <v>4</v>
      </c>
      <c r="U650" s="471"/>
      <c r="V650" s="550">
        <v>33</v>
      </c>
      <c r="W650" s="497">
        <v>15615916</v>
      </c>
      <c r="X650" s="566" t="s">
        <v>386</v>
      </c>
      <c r="Y650" s="15" t="s">
        <v>579</v>
      </c>
      <c r="Z650" s="15"/>
      <c r="AA650" s="15"/>
      <c r="AB650" s="15"/>
      <c r="AC650" s="497" t="s">
        <v>962</v>
      </c>
      <c r="AD650" s="15"/>
      <c r="AE650" s="479"/>
      <c r="AF650" s="497"/>
      <c r="AG650" s="497"/>
      <c r="AH650" s="15" t="s">
        <v>100</v>
      </c>
      <c r="AI650" s="15">
        <v>1</v>
      </c>
      <c r="AJ650" s="15">
        <v>10</v>
      </c>
      <c r="AK650" s="15">
        <v>10</v>
      </c>
      <c r="AL650" s="15">
        <v>11</v>
      </c>
      <c r="AM650" s="15">
        <v>50</v>
      </c>
      <c r="AN650" s="490">
        <f>IF(AJ650="",S650,ROUND(((((AL650/24)+(AM650/1440))-((AJ650/24)+(AK650/1440)))*1440/50),5))</f>
        <v>2</v>
      </c>
      <c r="AO650" s="491">
        <f>AJ650/24+AK650/1440</f>
        <v>0.4236111111111111</v>
      </c>
      <c r="AP650" s="491">
        <f>AL650/24+AM650/1440</f>
        <v>0.49305555555555552</v>
      </c>
      <c r="AQ650" s="23" t="str" cm="1">
        <f t="array" ref="AQ650">IF(X650="","",IF(SUMPRODUCT((X650=$X$7:$X$2085)*(AI650=$AI$7:$AI$2085)*(AO650=$AO$7:$AO$2085)*(AP650=$AP$7:$AP$2085)*(ROW($X$7:$X$2085)&lt;&gt;ROW(X650))*((S650=0)*($S$7:$S$2085&gt;0)+(S650&gt;0)*($S$7:$S$2085=0)))&gt;0,"SALONES UNIDOS",IF(SUMPRODUCT((X650=$X$7:$X$2085)*(AI650=$AI$7:$AI$2085)*((AO650&lt;$AP$7:$AP$2085)*(AP650&gt;$AO$7:$AO$2085))*(ROW($X$7:$X$2085)&lt;&gt;ROW(X650)))&gt;0,"Cruzado","Sin cruce")))</f>
        <v>Sin cruce</v>
      </c>
      <c r="AR650" s="23" t="str" cm="1">
        <f t="array" ref="AR650">IF(AE650="","",IF(SUMPRODUCT((AE650=$AE$7:$AE$2085)*(AI650=$AI$7:$AI$2085)*(AO650=$AO$7:$AO$2085)*(AP650=$AP$7:$AP$2085)*(ROW($AE$7:$AE$2085)&lt;&gt;ROW(AE650))*((S650=0)*($S$7:$S$2085&gt;0)+(S650&gt;0)*($S$7:$S$2085=0)))&gt;0,"SALONES UNIDOS",IF(SUMPRODUCT((AE650=$AE$7:$AE$2085)*(AI650=$AI$7:$AI$2085)*((AO650&lt;$AP$7:$AP$2085)*(AP650&gt;$AO$7:$AO$2085))*(ROW($AE$7:$AE$2085)&lt;&gt;ROW(AE650)))&gt;0,"Cruzado","Sin cruce")))</f>
        <v/>
      </c>
      <c r="AS650" s="94" t="str">
        <f t="shared" si="11"/>
        <v>OB1HUAURAA</v>
      </c>
      <c r="AT650" s="94" t="str" cm="1">
        <f t="array" ref="AT650">IF(AS650="","",IF(SUMPRODUCT((AS650=$AS$7:$AS$2085)*(AI650=$AI$7:$AI$2085)*(AO650=$AO$7:$AO$2085)*(AP650=$AP$7:$AP$2085)*(ROW($AS$7:$AS$2085)&lt;&gt;ROW(AS650))*((S650=0)*($S$7:$S$2085&gt;0)+(S650&gt;0)*($S$7:$S$2085=0)))&gt;0,"SALONES UNIDOS",IF(SUMPRODUCT((AS650=$AS$7:$AS$2085)*(AI650=$AI$7:$AI$2085)*((AO650&lt;$AP$7:$AP$2085)*(AP650&gt;$AO$7:$AO$2085))*(ROW($AS$7:$AS$2085)&lt;&gt;ROW(AS650)))&gt;0,"Cruzado","Sin cruce")))</f>
        <v>Sin cruce</v>
      </c>
    </row>
    <row r="651" spans="3:46" ht="15.6" hidden="1" customHeight="1">
      <c r="C651" s="496" t="s">
        <v>572</v>
      </c>
      <c r="D651" s="479" t="s">
        <v>727</v>
      </c>
      <c r="E651" s="479">
        <v>20261</v>
      </c>
      <c r="F651" s="503" t="s">
        <v>44</v>
      </c>
      <c r="G651" s="497" t="s">
        <v>80</v>
      </c>
      <c r="H651" s="503" t="s">
        <v>88</v>
      </c>
      <c r="I651" s="503">
        <v>1</v>
      </c>
      <c r="J651" s="503" t="s">
        <v>51</v>
      </c>
      <c r="K651" s="503" t="s">
        <v>51</v>
      </c>
      <c r="L651" s="499" t="s">
        <v>728</v>
      </c>
      <c r="M651" s="535" t="s">
        <v>729</v>
      </c>
      <c r="N651" s="15" t="s">
        <v>586</v>
      </c>
      <c r="O651" s="15" t="s">
        <v>578</v>
      </c>
      <c r="P651" s="503" t="s">
        <v>579</v>
      </c>
      <c r="Q651" s="15">
        <v>2</v>
      </c>
      <c r="R651" s="15">
        <v>0</v>
      </c>
      <c r="S651" s="479">
        <v>2</v>
      </c>
      <c r="T651" s="15">
        <v>4</v>
      </c>
      <c r="U651" s="471"/>
      <c r="V651" s="550">
        <v>33</v>
      </c>
      <c r="W651" s="497">
        <v>44081226</v>
      </c>
      <c r="X651" s="566" t="s">
        <v>495</v>
      </c>
      <c r="Y651" s="15" t="s">
        <v>579</v>
      </c>
      <c r="Z651" s="15"/>
      <c r="AA651" s="15"/>
      <c r="AB651" s="15"/>
      <c r="AC651" s="497" t="s">
        <v>960</v>
      </c>
      <c r="AD651" s="15"/>
      <c r="AE651" s="479"/>
      <c r="AF651" s="497"/>
      <c r="AG651" s="497"/>
      <c r="AH651" s="15" t="s">
        <v>582</v>
      </c>
      <c r="AI651" s="15">
        <v>5</v>
      </c>
      <c r="AJ651" s="15">
        <v>7</v>
      </c>
      <c r="AK651" s="15">
        <v>40</v>
      </c>
      <c r="AL651" s="15">
        <v>9</v>
      </c>
      <c r="AM651" s="15">
        <v>20</v>
      </c>
      <c r="AN651" s="490">
        <f>IF(AJ651="",S651,ROUND(((((AL651/24)+(AM651/1440))-((AJ651/24)+(AK651/1440)))*1440/50),5))</f>
        <v>2</v>
      </c>
      <c r="AO651" s="491">
        <f>AJ651/24+AK651/1440</f>
        <v>0.31944444444444448</v>
      </c>
      <c r="AP651" s="491">
        <f>AL651/24+AM651/1440</f>
        <v>0.3888888888888889</v>
      </c>
      <c r="AQ651" s="23" t="str" cm="1">
        <f t="array" ref="AQ651">IF(X651="","",IF(SUMPRODUCT((X651=$X$7:$X$2085)*(AI651=$AI$7:$AI$2085)*(AO651=$AO$7:$AO$2085)*(AP651=$AP$7:$AP$2085)*(ROW($X$7:$X$2085)&lt;&gt;ROW(X651))*((S651=0)*($S$7:$S$2085&gt;0)+(S651&gt;0)*($S$7:$S$2085=0)))&gt;0,"SALONES UNIDOS",IF(SUMPRODUCT((X651=$X$7:$X$2085)*(AI651=$AI$7:$AI$2085)*((AO651&lt;$AP$7:$AP$2085)*(AP651&gt;$AO$7:$AO$2085))*(ROW($X$7:$X$2085)&lt;&gt;ROW(X651)))&gt;0,"Cruzado","Sin cruce")))</f>
        <v>Sin cruce</v>
      </c>
      <c r="AR651" s="23" t="str" cm="1">
        <f t="array" ref="AR651">IF(AE651="","",IF(SUMPRODUCT((AE651=$AE$7:$AE$2085)*(AI651=$AI$7:$AI$2085)*(AO651=$AO$7:$AO$2085)*(AP651=$AP$7:$AP$2085)*(ROW($AE$7:$AE$2085)&lt;&gt;ROW(AE651))*((S651=0)*($S$7:$S$2085&gt;0)+(S651&gt;0)*($S$7:$S$2085=0)))&gt;0,"SALONES UNIDOS",IF(SUMPRODUCT((AE651=$AE$7:$AE$2085)*(AI651=$AI$7:$AI$2085)*((AO651&lt;$AP$7:$AP$2085)*(AP651&gt;$AO$7:$AO$2085))*(ROW($AE$7:$AE$2085)&lt;&gt;ROW(AE651)))&gt;0,"Cruzado","Sin cruce")))</f>
        <v/>
      </c>
      <c r="AS651" s="94" t="str">
        <f t="shared" si="11"/>
        <v>OB1HUAURAB</v>
      </c>
      <c r="AT651" s="94" t="str" cm="1">
        <f t="array" ref="AT651">IF(AS651="","",IF(SUMPRODUCT((AS651=$AS$7:$AS$2085)*(AI651=$AI$7:$AI$2085)*(AO651=$AO$7:$AO$2085)*(AP651=$AP$7:$AP$2085)*(ROW($AS$7:$AS$2085)&lt;&gt;ROW(AS651))*((S651=0)*($S$7:$S$2085&gt;0)+(S651&gt;0)*($S$7:$S$2085=0)))&gt;0,"SALONES UNIDOS",IF(SUMPRODUCT((AS651=$AS$7:$AS$2085)*(AI651=$AI$7:$AI$2085)*((AO651&lt;$AP$7:$AP$2085)*(AP651&gt;$AO$7:$AO$2085))*(ROW($AS$7:$AS$2085)&lt;&gt;ROW(AS651)))&gt;0,"Cruzado","Sin cruce")))</f>
        <v>Sin cruce</v>
      </c>
    </row>
    <row r="652" spans="3:46" ht="15.6" hidden="1" customHeight="1">
      <c r="C652" s="496" t="s">
        <v>572</v>
      </c>
      <c r="D652" s="479" t="s">
        <v>727</v>
      </c>
      <c r="E652" s="479">
        <v>20261</v>
      </c>
      <c r="F652" s="503" t="s">
        <v>44</v>
      </c>
      <c r="G652" s="497" t="s">
        <v>80</v>
      </c>
      <c r="H652" s="503" t="s">
        <v>88</v>
      </c>
      <c r="I652" s="503">
        <v>1</v>
      </c>
      <c r="J652" s="503" t="s">
        <v>51</v>
      </c>
      <c r="K652" s="503" t="s">
        <v>51</v>
      </c>
      <c r="L652" s="499" t="s">
        <v>728</v>
      </c>
      <c r="M652" s="535" t="s">
        <v>729</v>
      </c>
      <c r="N652" s="15" t="s">
        <v>586</v>
      </c>
      <c r="O652" s="15" t="s">
        <v>578</v>
      </c>
      <c r="P652" s="503" t="s">
        <v>579</v>
      </c>
      <c r="Q652" s="15">
        <v>2</v>
      </c>
      <c r="R652" s="15">
        <v>0</v>
      </c>
      <c r="S652" s="479">
        <v>2</v>
      </c>
      <c r="T652" s="15">
        <v>4</v>
      </c>
      <c r="U652" s="471"/>
      <c r="V652" s="550">
        <v>33</v>
      </c>
      <c r="W652" s="497">
        <v>44081226</v>
      </c>
      <c r="X652" s="566" t="s">
        <v>495</v>
      </c>
      <c r="Y652" s="15" t="s">
        <v>579</v>
      </c>
      <c r="Z652" s="15"/>
      <c r="AA652" s="15"/>
      <c r="AB652" s="15"/>
      <c r="AC652" s="497" t="s">
        <v>960</v>
      </c>
      <c r="AD652" s="15"/>
      <c r="AE652" s="479"/>
      <c r="AF652" s="497"/>
      <c r="AG652" s="497"/>
      <c r="AH652" s="15" t="s">
        <v>582</v>
      </c>
      <c r="AI652" s="15">
        <v>5</v>
      </c>
      <c r="AJ652" s="15">
        <v>9</v>
      </c>
      <c r="AK652" s="15">
        <v>20</v>
      </c>
      <c r="AL652" s="15">
        <v>11</v>
      </c>
      <c r="AM652" s="15">
        <v>0</v>
      </c>
      <c r="AN652" s="490">
        <f>IF(AJ652="",S652,ROUND(((((AL652/24)+(AM652/1440))-((AJ652/24)+(AK652/1440)))*1440/50),5))</f>
        <v>2</v>
      </c>
      <c r="AO652" s="491">
        <f>AJ652/24+AK652/1440</f>
        <v>0.3888888888888889</v>
      </c>
      <c r="AP652" s="491">
        <f>AL652/24+AM652/1440</f>
        <v>0.45833333333333331</v>
      </c>
      <c r="AQ652" s="23" t="str" cm="1">
        <f t="array" ref="AQ652">IF(X652="","",IF(SUMPRODUCT((X652=$X$7:$X$2085)*(AI652=$AI$7:$AI$2085)*(AO652=$AO$7:$AO$2085)*(AP652=$AP$7:$AP$2085)*(ROW($X$7:$X$2085)&lt;&gt;ROW(X652))*((S652=0)*($S$7:$S$2085&gt;0)+(S652&gt;0)*($S$7:$S$2085=0)))&gt;0,"SALONES UNIDOS",IF(SUMPRODUCT((X652=$X$7:$X$2085)*(AI652=$AI$7:$AI$2085)*((AO652&lt;$AP$7:$AP$2085)*(AP652&gt;$AO$7:$AO$2085))*(ROW($X$7:$X$2085)&lt;&gt;ROW(X652)))&gt;0,"Cruzado","Sin cruce")))</f>
        <v>Sin cruce</v>
      </c>
      <c r="AR652" s="23" t="str" cm="1">
        <f t="array" ref="AR652">IF(AE652="","",IF(SUMPRODUCT((AE652=$AE$7:$AE$2085)*(AI652=$AI$7:$AI$2085)*(AO652=$AO$7:$AO$2085)*(AP652=$AP$7:$AP$2085)*(ROW($AE$7:$AE$2085)&lt;&gt;ROW(AE652))*((S652=0)*($S$7:$S$2085&gt;0)+(S652&gt;0)*($S$7:$S$2085=0)))&gt;0,"SALONES UNIDOS",IF(SUMPRODUCT((AE652=$AE$7:$AE$2085)*(AI652=$AI$7:$AI$2085)*((AO652&lt;$AP$7:$AP$2085)*(AP652&gt;$AO$7:$AO$2085))*(ROW($AE$7:$AE$2085)&lt;&gt;ROW(AE652)))&gt;0,"Cruzado","Sin cruce")))</f>
        <v/>
      </c>
      <c r="AS652" s="94" t="str">
        <f t="shared" si="11"/>
        <v>OB1HUAURAB</v>
      </c>
      <c r="AT652" s="94" t="str" cm="1">
        <f t="array" ref="AT652">IF(AS652="","",IF(SUMPRODUCT((AS652=$AS$7:$AS$2085)*(AI652=$AI$7:$AI$2085)*(AO652=$AO$7:$AO$2085)*(AP652=$AP$7:$AP$2085)*(ROW($AS$7:$AS$2085)&lt;&gt;ROW(AS652))*((S652=0)*($S$7:$S$2085&gt;0)+(S652&gt;0)*($S$7:$S$2085=0)))&gt;0,"SALONES UNIDOS",IF(SUMPRODUCT((AS652=$AS$7:$AS$2085)*(AI652=$AI$7:$AI$2085)*((AO652&lt;$AP$7:$AP$2085)*(AP652&gt;$AO$7:$AO$2085))*(ROW($AS$7:$AS$2085)&lt;&gt;ROW(AS652)))&gt;0,"Cruzado","Sin cruce")))</f>
        <v>Sin cruce</v>
      </c>
    </row>
    <row r="653" spans="3:46" ht="15.6" hidden="1" customHeight="1">
      <c r="C653" s="496" t="s">
        <v>572</v>
      </c>
      <c r="D653" s="479" t="s">
        <v>727</v>
      </c>
      <c r="E653" s="479">
        <v>20261</v>
      </c>
      <c r="F653" s="503" t="s">
        <v>44</v>
      </c>
      <c r="G653" s="497" t="s">
        <v>80</v>
      </c>
      <c r="H653" s="503" t="s">
        <v>88</v>
      </c>
      <c r="I653" s="503">
        <v>1</v>
      </c>
      <c r="J653" s="503" t="s">
        <v>51</v>
      </c>
      <c r="K653" s="503" t="s">
        <v>51</v>
      </c>
      <c r="L653" s="499" t="s">
        <v>730</v>
      </c>
      <c r="M653" s="535" t="s">
        <v>585</v>
      </c>
      <c r="N653" s="15" t="s">
        <v>586</v>
      </c>
      <c r="O653" s="15" t="s">
        <v>578</v>
      </c>
      <c r="P653" s="503" t="s">
        <v>579</v>
      </c>
      <c r="Q653" s="15">
        <v>4</v>
      </c>
      <c r="R653" s="15">
        <v>0</v>
      </c>
      <c r="S653" s="479">
        <v>4</v>
      </c>
      <c r="T653" s="15">
        <v>4</v>
      </c>
      <c r="U653" s="471"/>
      <c r="V653" s="550">
        <v>33</v>
      </c>
      <c r="W653" s="497">
        <v>42023266</v>
      </c>
      <c r="X653" s="566" t="s">
        <v>501</v>
      </c>
      <c r="Y653" s="15" t="s">
        <v>579</v>
      </c>
      <c r="Z653" s="15"/>
      <c r="AA653" s="15"/>
      <c r="AB653" s="15"/>
      <c r="AC653" s="497" t="s">
        <v>960</v>
      </c>
      <c r="AD653" s="15"/>
      <c r="AE653" s="479"/>
      <c r="AF653" s="497"/>
      <c r="AG653" s="497"/>
      <c r="AH653" s="15" t="s">
        <v>582</v>
      </c>
      <c r="AI653" s="15">
        <v>1</v>
      </c>
      <c r="AJ653" s="15">
        <v>15</v>
      </c>
      <c r="AK653" s="15">
        <v>10</v>
      </c>
      <c r="AL653" s="15">
        <v>18</v>
      </c>
      <c r="AM653" s="15">
        <v>30</v>
      </c>
      <c r="AN653" s="490">
        <f>IF(AJ653="",S653,ROUND(((((AL653/24)+(AM653/1440))-((AJ653/24)+(AK653/1440)))*1440/50),5))</f>
        <v>4</v>
      </c>
      <c r="AO653" s="491">
        <f>AJ653/24+AK653/1440</f>
        <v>0.63194444444444442</v>
      </c>
      <c r="AP653" s="491">
        <f>AL653/24+AM653/1440</f>
        <v>0.77083333333333337</v>
      </c>
      <c r="AQ653" s="23" t="str" cm="1">
        <f t="array" ref="AQ653">IF(X653="","",IF(SUMPRODUCT((X653=$X$7:$X$2085)*(AI653=$AI$7:$AI$2085)*(AO653=$AO$7:$AO$2085)*(AP653=$AP$7:$AP$2085)*(ROW($X$7:$X$2085)&lt;&gt;ROW(X653))*((S653=0)*($S$7:$S$2085&gt;0)+(S653&gt;0)*($S$7:$S$2085=0)))&gt;0,"SALONES UNIDOS",IF(SUMPRODUCT((X653=$X$7:$X$2085)*(AI653=$AI$7:$AI$2085)*((AO653&lt;$AP$7:$AP$2085)*(AP653&gt;$AO$7:$AO$2085))*(ROW($X$7:$X$2085)&lt;&gt;ROW(X653)))&gt;0,"Cruzado","Sin cruce")))</f>
        <v>Sin cruce</v>
      </c>
      <c r="AR653" s="23" t="str" cm="1">
        <f t="array" ref="AR653">IF(AE653="","",IF(SUMPRODUCT((AE653=$AE$7:$AE$2085)*(AI653=$AI$7:$AI$2085)*(AO653=$AO$7:$AO$2085)*(AP653=$AP$7:$AP$2085)*(ROW($AE$7:$AE$2085)&lt;&gt;ROW(AE653))*((S653=0)*($S$7:$S$2085&gt;0)+(S653&gt;0)*($S$7:$S$2085=0)))&gt;0,"SALONES UNIDOS",IF(SUMPRODUCT((AE653=$AE$7:$AE$2085)*(AI653=$AI$7:$AI$2085)*((AO653&lt;$AP$7:$AP$2085)*(AP653&gt;$AO$7:$AO$2085))*(ROW($AE$7:$AE$2085)&lt;&gt;ROW(AE653)))&gt;0,"Cruzado","Sin cruce")))</f>
        <v/>
      </c>
      <c r="AS653" s="94" t="str">
        <f t="shared" si="11"/>
        <v>OB1HUAURAB</v>
      </c>
      <c r="AT653" s="94" t="str" cm="1">
        <f t="array" ref="AT653">IF(AS653="","",IF(SUMPRODUCT((AS653=$AS$7:$AS$2085)*(AI653=$AI$7:$AI$2085)*(AO653=$AO$7:$AO$2085)*(AP653=$AP$7:$AP$2085)*(ROW($AS$7:$AS$2085)&lt;&gt;ROW(AS653))*((S653=0)*($S$7:$S$2085&gt;0)+(S653&gt;0)*($S$7:$S$2085=0)))&gt;0,"SALONES UNIDOS",IF(SUMPRODUCT((AS653=$AS$7:$AS$2085)*(AI653=$AI$7:$AI$2085)*((AO653&lt;$AP$7:$AP$2085)*(AP653&gt;$AO$7:$AO$2085))*(ROW($AS$7:$AS$2085)&lt;&gt;ROW(AS653)))&gt;0,"Cruzado","Sin cruce")))</f>
        <v>Sin cruce</v>
      </c>
    </row>
    <row r="654" spans="3:46" ht="15.6" hidden="1" customHeight="1">
      <c r="C654" s="496" t="s">
        <v>572</v>
      </c>
      <c r="D654" s="479" t="s">
        <v>727</v>
      </c>
      <c r="E654" s="479">
        <v>20261</v>
      </c>
      <c r="F654" s="503" t="s">
        <v>44</v>
      </c>
      <c r="G654" s="497" t="s">
        <v>80</v>
      </c>
      <c r="H654" s="503" t="s">
        <v>88</v>
      </c>
      <c r="I654" s="503">
        <v>1</v>
      </c>
      <c r="J654" s="503" t="s">
        <v>51</v>
      </c>
      <c r="K654" s="503" t="s">
        <v>51</v>
      </c>
      <c r="L654" s="499" t="s">
        <v>731</v>
      </c>
      <c r="M654" s="535" t="s">
        <v>732</v>
      </c>
      <c r="N654" s="15" t="s">
        <v>577</v>
      </c>
      <c r="O654" s="15" t="s">
        <v>578</v>
      </c>
      <c r="P654" s="503" t="s">
        <v>579</v>
      </c>
      <c r="Q654" s="15">
        <v>3</v>
      </c>
      <c r="R654" s="15">
        <v>0</v>
      </c>
      <c r="S654" s="479">
        <v>3</v>
      </c>
      <c r="T654" s="15">
        <v>4</v>
      </c>
      <c r="U654" s="471"/>
      <c r="V654" s="550">
        <v>33</v>
      </c>
      <c r="W654" s="497">
        <v>18858531</v>
      </c>
      <c r="X654" s="566" t="s">
        <v>375</v>
      </c>
      <c r="Y654" s="15" t="s">
        <v>579</v>
      </c>
      <c r="Z654" s="15"/>
      <c r="AA654" s="15"/>
      <c r="AB654" s="15"/>
      <c r="AC654" s="497" t="s">
        <v>964</v>
      </c>
      <c r="AD654" s="15"/>
      <c r="AE654" s="479"/>
      <c r="AF654" s="497"/>
      <c r="AG654" s="497"/>
      <c r="AH654" s="15" t="s">
        <v>582</v>
      </c>
      <c r="AI654" s="15">
        <v>2</v>
      </c>
      <c r="AJ654" s="15">
        <v>7</v>
      </c>
      <c r="AK654" s="15">
        <v>40</v>
      </c>
      <c r="AL654" s="15">
        <v>10</v>
      </c>
      <c r="AM654" s="15">
        <v>10</v>
      </c>
      <c r="AN654" s="490">
        <f>IF(AJ654="",S654,ROUND(((((AL654/24)+(AM654/1440))-((AJ654/24)+(AK654/1440)))*1440/50),5))</f>
        <v>3</v>
      </c>
      <c r="AO654" s="491">
        <f>AJ654/24+AK654/1440</f>
        <v>0.31944444444444448</v>
      </c>
      <c r="AP654" s="491">
        <f>AL654/24+AM654/1440</f>
        <v>0.4236111111111111</v>
      </c>
      <c r="AQ654" s="23" t="str" cm="1">
        <f t="array" ref="AQ654">IF(X654="","",IF(SUMPRODUCT((X654=$X$7:$X$2085)*(AI654=$AI$7:$AI$2085)*(AO654=$AO$7:$AO$2085)*(AP654=$AP$7:$AP$2085)*(ROW($X$7:$X$2085)&lt;&gt;ROW(X654))*((S654=0)*($S$7:$S$2085&gt;0)+(S654&gt;0)*($S$7:$S$2085=0)))&gt;0,"SALONES UNIDOS",IF(SUMPRODUCT((X654=$X$7:$X$2085)*(AI654=$AI$7:$AI$2085)*((AO654&lt;$AP$7:$AP$2085)*(AP654&gt;$AO$7:$AO$2085))*(ROW($X$7:$X$2085)&lt;&gt;ROW(X654)))&gt;0,"Cruzado","Sin cruce")))</f>
        <v>Sin cruce</v>
      </c>
      <c r="AR654" s="23" t="str" cm="1">
        <f t="array" ref="AR654">IF(AE654="","",IF(SUMPRODUCT((AE654=$AE$7:$AE$2085)*(AI654=$AI$7:$AI$2085)*(AO654=$AO$7:$AO$2085)*(AP654=$AP$7:$AP$2085)*(ROW($AE$7:$AE$2085)&lt;&gt;ROW(AE654))*((S654=0)*($S$7:$S$2085&gt;0)+(S654&gt;0)*($S$7:$S$2085=0)))&gt;0,"SALONES UNIDOS",IF(SUMPRODUCT((AE654=$AE$7:$AE$2085)*(AI654=$AI$7:$AI$2085)*((AO654&lt;$AP$7:$AP$2085)*(AP654&gt;$AO$7:$AO$2085))*(ROW($AE$7:$AE$2085)&lt;&gt;ROW(AE654)))&gt;0,"Cruzado","Sin cruce")))</f>
        <v/>
      </c>
      <c r="AS654" s="94" t="str">
        <f t="shared" si="11"/>
        <v>OB1HUAURAB</v>
      </c>
      <c r="AT654" s="94" t="str" cm="1">
        <f t="array" ref="AT654">IF(AS654="","",IF(SUMPRODUCT((AS654=$AS$7:$AS$2085)*(AI654=$AI$7:$AI$2085)*(AO654=$AO$7:$AO$2085)*(AP654=$AP$7:$AP$2085)*(ROW($AS$7:$AS$2085)&lt;&gt;ROW(AS654))*((S654=0)*($S$7:$S$2085&gt;0)+(S654&gt;0)*($S$7:$S$2085=0)))&gt;0,"SALONES UNIDOS",IF(SUMPRODUCT((AS654=$AS$7:$AS$2085)*(AI654=$AI$7:$AI$2085)*((AO654&lt;$AP$7:$AP$2085)*(AP654&gt;$AO$7:$AO$2085))*(ROW($AS$7:$AS$2085)&lt;&gt;ROW(AS654)))&gt;0,"Cruzado","Sin cruce")))</f>
        <v>Sin cruce</v>
      </c>
    </row>
    <row r="655" spans="3:46" ht="15.6" hidden="1" customHeight="1">
      <c r="C655" s="496" t="s">
        <v>572</v>
      </c>
      <c r="D655" s="479" t="s">
        <v>727</v>
      </c>
      <c r="E655" s="479">
        <v>20261</v>
      </c>
      <c r="F655" s="503" t="s">
        <v>44</v>
      </c>
      <c r="G655" s="497" t="s">
        <v>80</v>
      </c>
      <c r="H655" s="503" t="s">
        <v>88</v>
      </c>
      <c r="I655" s="503">
        <v>1</v>
      </c>
      <c r="J655" s="503" t="s">
        <v>51</v>
      </c>
      <c r="K655" s="503" t="s">
        <v>51</v>
      </c>
      <c r="L655" s="499" t="s">
        <v>731</v>
      </c>
      <c r="M655" s="535" t="s">
        <v>732</v>
      </c>
      <c r="N655" s="15" t="s">
        <v>577</v>
      </c>
      <c r="O655" s="15" t="s">
        <v>578</v>
      </c>
      <c r="P655" s="503" t="s">
        <v>579</v>
      </c>
      <c r="Q655" s="15">
        <v>0</v>
      </c>
      <c r="R655" s="15">
        <v>2</v>
      </c>
      <c r="S655" s="479">
        <v>2</v>
      </c>
      <c r="T655" s="15">
        <v>4</v>
      </c>
      <c r="U655" s="471"/>
      <c r="V655" s="550">
        <v>33</v>
      </c>
      <c r="W655" s="497">
        <v>18858531</v>
      </c>
      <c r="X655" s="566" t="s">
        <v>375</v>
      </c>
      <c r="Y655" s="15" t="s">
        <v>579</v>
      </c>
      <c r="Z655" s="15"/>
      <c r="AA655" s="15"/>
      <c r="AB655" s="15"/>
      <c r="AC655" s="497" t="s">
        <v>964</v>
      </c>
      <c r="AD655" s="15"/>
      <c r="AE655" s="479"/>
      <c r="AF655" s="497"/>
      <c r="AG655" s="497"/>
      <c r="AH655" s="15" t="s">
        <v>100</v>
      </c>
      <c r="AI655" s="15">
        <v>2</v>
      </c>
      <c r="AJ655" s="15">
        <v>10</v>
      </c>
      <c r="AK655" s="15">
        <v>10</v>
      </c>
      <c r="AL655" s="15">
        <v>11</v>
      </c>
      <c r="AM655" s="15">
        <v>50</v>
      </c>
      <c r="AN655" s="490">
        <f>IF(AJ655="",S655,ROUND(((((AL655/24)+(AM655/1440))-((AJ655/24)+(AK655/1440)))*1440/50),5))</f>
        <v>2</v>
      </c>
      <c r="AO655" s="491">
        <f>AJ655/24+AK655/1440</f>
        <v>0.4236111111111111</v>
      </c>
      <c r="AP655" s="491">
        <f>AL655/24+AM655/1440</f>
        <v>0.49305555555555552</v>
      </c>
      <c r="AQ655" s="23" t="str" cm="1">
        <f t="array" ref="AQ655">IF(X655="","",IF(SUMPRODUCT((X655=$X$7:$X$2085)*(AI655=$AI$7:$AI$2085)*(AO655=$AO$7:$AO$2085)*(AP655=$AP$7:$AP$2085)*(ROW($X$7:$X$2085)&lt;&gt;ROW(X655))*((S655=0)*($S$7:$S$2085&gt;0)+(S655&gt;0)*($S$7:$S$2085=0)))&gt;0,"SALONES UNIDOS",IF(SUMPRODUCT((X655=$X$7:$X$2085)*(AI655=$AI$7:$AI$2085)*((AO655&lt;$AP$7:$AP$2085)*(AP655&gt;$AO$7:$AO$2085))*(ROW($X$7:$X$2085)&lt;&gt;ROW(X655)))&gt;0,"Cruzado","Sin cruce")))</f>
        <v>Sin cruce</v>
      </c>
      <c r="AR655" s="23" t="str" cm="1">
        <f t="array" ref="AR655">IF(AE655="","",IF(SUMPRODUCT((AE655=$AE$7:$AE$2085)*(AI655=$AI$7:$AI$2085)*(AO655=$AO$7:$AO$2085)*(AP655=$AP$7:$AP$2085)*(ROW($AE$7:$AE$2085)&lt;&gt;ROW(AE655))*((S655=0)*($S$7:$S$2085&gt;0)+(S655&gt;0)*($S$7:$S$2085=0)))&gt;0,"SALONES UNIDOS",IF(SUMPRODUCT((AE655=$AE$7:$AE$2085)*(AI655=$AI$7:$AI$2085)*((AO655&lt;$AP$7:$AP$2085)*(AP655&gt;$AO$7:$AO$2085))*(ROW($AE$7:$AE$2085)&lt;&gt;ROW(AE655)))&gt;0,"Cruzado","Sin cruce")))</f>
        <v/>
      </c>
      <c r="AS655" s="94" t="str">
        <f t="shared" si="11"/>
        <v>OB1HUAURAB</v>
      </c>
      <c r="AT655" s="94" t="str" cm="1">
        <f t="array" ref="AT655">IF(AS655="","",IF(SUMPRODUCT((AS655=$AS$7:$AS$2085)*(AI655=$AI$7:$AI$2085)*(AO655=$AO$7:$AO$2085)*(AP655=$AP$7:$AP$2085)*(ROW($AS$7:$AS$2085)&lt;&gt;ROW(AS655))*((S655=0)*($S$7:$S$2085&gt;0)+(S655&gt;0)*($S$7:$S$2085=0)))&gt;0,"SALONES UNIDOS",IF(SUMPRODUCT((AS655=$AS$7:$AS$2085)*(AI655=$AI$7:$AI$2085)*((AO655&lt;$AP$7:$AP$2085)*(AP655&gt;$AO$7:$AO$2085))*(ROW($AS$7:$AS$2085)&lt;&gt;ROW(AS655)))&gt;0,"Cruzado","Sin cruce")))</f>
        <v>Sin cruce</v>
      </c>
    </row>
    <row r="656" spans="3:46" ht="15.6" hidden="1" customHeight="1">
      <c r="C656" s="496" t="s">
        <v>572</v>
      </c>
      <c r="D656" s="479" t="s">
        <v>727</v>
      </c>
      <c r="E656" s="479">
        <v>20261</v>
      </c>
      <c r="F656" s="503" t="s">
        <v>44</v>
      </c>
      <c r="G656" s="497" t="s">
        <v>80</v>
      </c>
      <c r="H656" s="503" t="s">
        <v>88</v>
      </c>
      <c r="I656" s="503">
        <v>1</v>
      </c>
      <c r="J656" s="503" t="s">
        <v>51</v>
      </c>
      <c r="K656" s="503" t="s">
        <v>51</v>
      </c>
      <c r="L656" s="499" t="s">
        <v>733</v>
      </c>
      <c r="M656" s="535" t="s">
        <v>591</v>
      </c>
      <c r="N656" s="15" t="s">
        <v>586</v>
      </c>
      <c r="O656" s="15" t="s">
        <v>578</v>
      </c>
      <c r="P656" s="503" t="s">
        <v>579</v>
      </c>
      <c r="Q656" s="15">
        <v>3</v>
      </c>
      <c r="R656" s="15">
        <v>0</v>
      </c>
      <c r="S656" s="479">
        <v>3</v>
      </c>
      <c r="T656" s="15">
        <v>4</v>
      </c>
      <c r="U656" s="471"/>
      <c r="V656" s="550">
        <v>33</v>
      </c>
      <c r="W656" s="497">
        <v>44002302</v>
      </c>
      <c r="X656" s="566" t="s">
        <v>496</v>
      </c>
      <c r="Y656" s="15" t="s">
        <v>579</v>
      </c>
      <c r="Z656" s="15"/>
      <c r="AA656" s="15"/>
      <c r="AB656" s="15"/>
      <c r="AC656" s="497" t="s">
        <v>964</v>
      </c>
      <c r="AD656" s="15"/>
      <c r="AE656" s="479"/>
      <c r="AF656" s="497"/>
      <c r="AG656" s="497"/>
      <c r="AH656" s="15" t="s">
        <v>582</v>
      </c>
      <c r="AI656" s="15">
        <v>2</v>
      </c>
      <c r="AJ656" s="15">
        <v>11</v>
      </c>
      <c r="AK656" s="15">
        <v>50</v>
      </c>
      <c r="AL656" s="15">
        <v>14</v>
      </c>
      <c r="AM656" s="15">
        <v>20</v>
      </c>
      <c r="AN656" s="490">
        <f>IF(AJ656="",S656,ROUND(((((AL656/24)+(AM656/1440))-((AJ656/24)+(AK656/1440)))*1440/50),5))</f>
        <v>3</v>
      </c>
      <c r="AO656" s="491">
        <f>AJ656/24+AK656/1440</f>
        <v>0.49305555555555552</v>
      </c>
      <c r="AP656" s="491">
        <f>AL656/24+AM656/1440</f>
        <v>0.59722222222222221</v>
      </c>
      <c r="AQ656" s="23" t="str" cm="1">
        <f t="array" ref="AQ656">IF(X656="","",IF(SUMPRODUCT((X656=$X$7:$X$2085)*(AI656=$AI$7:$AI$2085)*(AO656=$AO$7:$AO$2085)*(AP656=$AP$7:$AP$2085)*(ROW($X$7:$X$2085)&lt;&gt;ROW(X656))*((S656=0)*($S$7:$S$2085&gt;0)+(S656&gt;0)*($S$7:$S$2085=0)))&gt;0,"SALONES UNIDOS",IF(SUMPRODUCT((X656=$X$7:$X$2085)*(AI656=$AI$7:$AI$2085)*((AO656&lt;$AP$7:$AP$2085)*(AP656&gt;$AO$7:$AO$2085))*(ROW($X$7:$X$2085)&lt;&gt;ROW(X656)))&gt;0,"Cruzado","Sin cruce")))</f>
        <v>Sin cruce</v>
      </c>
      <c r="AR656" s="23" t="str" cm="1">
        <f t="array" ref="AR656">IF(AE656="","",IF(SUMPRODUCT((AE656=$AE$7:$AE$2085)*(AI656=$AI$7:$AI$2085)*(AO656=$AO$7:$AO$2085)*(AP656=$AP$7:$AP$2085)*(ROW($AE$7:$AE$2085)&lt;&gt;ROW(AE656))*((S656=0)*($S$7:$S$2085&gt;0)+(S656&gt;0)*($S$7:$S$2085=0)))&gt;0,"SALONES UNIDOS",IF(SUMPRODUCT((AE656=$AE$7:$AE$2085)*(AI656=$AI$7:$AI$2085)*((AO656&lt;$AP$7:$AP$2085)*(AP656&gt;$AO$7:$AO$2085))*(ROW($AE$7:$AE$2085)&lt;&gt;ROW(AE656)))&gt;0,"Cruzado","Sin cruce")))</f>
        <v/>
      </c>
      <c r="AS656" s="94" t="str">
        <f t="shared" si="11"/>
        <v>OB1HUAURAB</v>
      </c>
      <c r="AT656" s="94" t="str" cm="1">
        <f t="array" ref="AT656">IF(AS656="","",IF(SUMPRODUCT((AS656=$AS$7:$AS$2085)*(AI656=$AI$7:$AI$2085)*(AO656=$AO$7:$AO$2085)*(AP656=$AP$7:$AP$2085)*(ROW($AS$7:$AS$2085)&lt;&gt;ROW(AS656))*((S656=0)*($S$7:$S$2085&gt;0)+(S656&gt;0)*($S$7:$S$2085=0)))&gt;0,"SALONES UNIDOS",IF(SUMPRODUCT((AS656=$AS$7:$AS$2085)*(AI656=$AI$7:$AI$2085)*((AO656&lt;$AP$7:$AP$2085)*(AP656&gt;$AO$7:$AO$2085))*(ROW($AS$7:$AS$2085)&lt;&gt;ROW(AS656)))&gt;0,"Cruzado","Sin cruce")))</f>
        <v>Sin cruce</v>
      </c>
    </row>
    <row r="657" spans="3:46" ht="15.6" hidden="1" customHeight="1">
      <c r="C657" s="496" t="s">
        <v>572</v>
      </c>
      <c r="D657" s="479" t="s">
        <v>727</v>
      </c>
      <c r="E657" s="479">
        <v>20261</v>
      </c>
      <c r="F657" s="503" t="s">
        <v>44</v>
      </c>
      <c r="G657" s="497" t="s">
        <v>80</v>
      </c>
      <c r="H657" s="503" t="s">
        <v>88</v>
      </c>
      <c r="I657" s="503">
        <v>1</v>
      </c>
      <c r="J657" s="503" t="s">
        <v>51</v>
      </c>
      <c r="K657" s="503" t="s">
        <v>51</v>
      </c>
      <c r="L657" s="499" t="s">
        <v>733</v>
      </c>
      <c r="M657" s="535" t="s">
        <v>591</v>
      </c>
      <c r="N657" s="15" t="s">
        <v>586</v>
      </c>
      <c r="O657" s="15" t="s">
        <v>578</v>
      </c>
      <c r="P657" s="503" t="s">
        <v>579</v>
      </c>
      <c r="Q657" s="15">
        <v>0</v>
      </c>
      <c r="R657" s="15">
        <v>2</v>
      </c>
      <c r="S657" s="479">
        <v>2</v>
      </c>
      <c r="T657" s="15">
        <v>4</v>
      </c>
      <c r="U657" s="471"/>
      <c r="V657" s="550">
        <v>33</v>
      </c>
      <c r="W657" s="497">
        <v>44002302</v>
      </c>
      <c r="X657" s="566" t="s">
        <v>496</v>
      </c>
      <c r="Y657" s="15" t="s">
        <v>579</v>
      </c>
      <c r="Z657" s="15"/>
      <c r="AA657" s="15"/>
      <c r="AB657" s="15"/>
      <c r="AC657" s="497" t="s">
        <v>964</v>
      </c>
      <c r="AD657" s="15"/>
      <c r="AE657" s="479"/>
      <c r="AF657" s="497"/>
      <c r="AG657" s="497"/>
      <c r="AH657" s="15" t="s">
        <v>100</v>
      </c>
      <c r="AI657" s="15">
        <v>2</v>
      </c>
      <c r="AJ657" s="15">
        <v>14</v>
      </c>
      <c r="AK657" s="15">
        <v>20</v>
      </c>
      <c r="AL657" s="15">
        <v>16</v>
      </c>
      <c r="AM657" s="15">
        <v>0</v>
      </c>
      <c r="AN657" s="490">
        <f>IF(AJ657="",S657,ROUND(((((AL657/24)+(AM657/1440))-((AJ657/24)+(AK657/1440)))*1440/50),5))</f>
        <v>2</v>
      </c>
      <c r="AO657" s="491">
        <f>AJ657/24+AK657/1440</f>
        <v>0.59722222222222221</v>
      </c>
      <c r="AP657" s="491">
        <f>AL657/24+AM657/1440</f>
        <v>0.66666666666666663</v>
      </c>
      <c r="AQ657" s="23" t="str" cm="1">
        <f t="array" ref="AQ657">IF(X657="","",IF(SUMPRODUCT((X657=$X$7:$X$2085)*(AI657=$AI$7:$AI$2085)*(AO657=$AO$7:$AO$2085)*(AP657=$AP$7:$AP$2085)*(ROW($X$7:$X$2085)&lt;&gt;ROW(X657))*((S657=0)*($S$7:$S$2085&gt;0)+(S657&gt;0)*($S$7:$S$2085=0)))&gt;0,"SALONES UNIDOS",IF(SUMPRODUCT((X657=$X$7:$X$2085)*(AI657=$AI$7:$AI$2085)*((AO657&lt;$AP$7:$AP$2085)*(AP657&gt;$AO$7:$AO$2085))*(ROW($X$7:$X$2085)&lt;&gt;ROW(X657)))&gt;0,"Cruzado","Sin cruce")))</f>
        <v>Sin cruce</v>
      </c>
      <c r="AR657" s="23" t="str" cm="1">
        <f t="array" ref="AR657">IF(AE657="","",IF(SUMPRODUCT((AE657=$AE$7:$AE$2085)*(AI657=$AI$7:$AI$2085)*(AO657=$AO$7:$AO$2085)*(AP657=$AP$7:$AP$2085)*(ROW($AE$7:$AE$2085)&lt;&gt;ROW(AE657))*((S657=0)*($S$7:$S$2085&gt;0)+(S657&gt;0)*($S$7:$S$2085=0)))&gt;0,"SALONES UNIDOS",IF(SUMPRODUCT((AE657=$AE$7:$AE$2085)*(AI657=$AI$7:$AI$2085)*((AO657&lt;$AP$7:$AP$2085)*(AP657&gt;$AO$7:$AO$2085))*(ROW($AE$7:$AE$2085)&lt;&gt;ROW(AE657)))&gt;0,"Cruzado","Sin cruce")))</f>
        <v/>
      </c>
      <c r="AS657" s="94" t="str">
        <f t="shared" si="11"/>
        <v>OB1HUAURAB</v>
      </c>
      <c r="AT657" s="94" t="str" cm="1">
        <f t="array" ref="AT657">IF(AS657="","",IF(SUMPRODUCT((AS657=$AS$7:$AS$2085)*(AI657=$AI$7:$AI$2085)*(AO657=$AO$7:$AO$2085)*(AP657=$AP$7:$AP$2085)*(ROW($AS$7:$AS$2085)&lt;&gt;ROW(AS657))*((S657=0)*($S$7:$S$2085&gt;0)+(S657&gt;0)*($S$7:$S$2085=0)))&gt;0,"SALONES UNIDOS",IF(SUMPRODUCT((AS657=$AS$7:$AS$2085)*(AI657=$AI$7:$AI$2085)*((AO657&lt;$AP$7:$AP$2085)*(AP657&gt;$AO$7:$AO$2085))*(ROW($AS$7:$AS$2085)&lt;&gt;ROW(AS657)))&gt;0,"Cruzado","Sin cruce")))</f>
        <v>Sin cruce</v>
      </c>
    </row>
    <row r="658" spans="3:46" ht="15.6" hidden="1" customHeight="1">
      <c r="C658" s="496" t="s">
        <v>572</v>
      </c>
      <c r="D658" s="479" t="s">
        <v>727</v>
      </c>
      <c r="E658" s="479">
        <v>20261</v>
      </c>
      <c r="F658" s="503" t="s">
        <v>44</v>
      </c>
      <c r="G658" s="497" t="s">
        <v>80</v>
      </c>
      <c r="H658" s="503" t="s">
        <v>88</v>
      </c>
      <c r="I658" s="503">
        <v>1</v>
      </c>
      <c r="J658" s="503" t="s">
        <v>51</v>
      </c>
      <c r="K658" s="503" t="s">
        <v>51</v>
      </c>
      <c r="L658" s="499" t="s">
        <v>734</v>
      </c>
      <c r="M658" s="535" t="s">
        <v>593</v>
      </c>
      <c r="N658" s="15" t="s">
        <v>586</v>
      </c>
      <c r="O658" s="15" t="s">
        <v>578</v>
      </c>
      <c r="P658" s="503" t="s">
        <v>579</v>
      </c>
      <c r="Q658" s="15">
        <v>2</v>
      </c>
      <c r="R658" s="15">
        <v>0</v>
      </c>
      <c r="S658" s="530">
        <v>2</v>
      </c>
      <c r="T658" s="15">
        <v>4</v>
      </c>
      <c r="U658" s="471"/>
      <c r="V658" s="550">
        <v>33</v>
      </c>
      <c r="W658" s="497">
        <v>15738929</v>
      </c>
      <c r="X658" s="566" t="s">
        <v>223</v>
      </c>
      <c r="Y658" s="15" t="s">
        <v>579</v>
      </c>
      <c r="Z658" s="15"/>
      <c r="AA658" s="15"/>
      <c r="AB658" s="15"/>
      <c r="AC658" s="497" t="s">
        <v>960</v>
      </c>
      <c r="AD658" s="15"/>
      <c r="AE658" s="479"/>
      <c r="AF658" s="497"/>
      <c r="AG658" s="497"/>
      <c r="AH658" s="15" t="s">
        <v>582</v>
      </c>
      <c r="AI658" s="15">
        <v>5</v>
      </c>
      <c r="AJ658" s="15">
        <v>14</v>
      </c>
      <c r="AK658" s="15">
        <v>20</v>
      </c>
      <c r="AL658" s="15">
        <v>16</v>
      </c>
      <c r="AM658" s="15">
        <v>0</v>
      </c>
      <c r="AN658" s="490">
        <f>IF(AJ658="",S658,ROUND(((((AL658/24)+(AM658/1440))-((AJ658/24)+(AK658/1440)))*1440/50),5))</f>
        <v>2</v>
      </c>
      <c r="AO658" s="491">
        <f>AJ658/24+AK658/1440</f>
        <v>0.59722222222222221</v>
      </c>
      <c r="AP658" s="491">
        <f>AL658/24+AM658/1440</f>
        <v>0.66666666666666663</v>
      </c>
      <c r="AQ658" s="23" t="str" cm="1">
        <f t="array" ref="AQ658">IF(X658="","",IF(SUMPRODUCT((X658=$X$7:$X$2085)*(AI658=$AI$7:$AI$2085)*(AO658=$AO$7:$AO$2085)*(AP658=$AP$7:$AP$2085)*(ROW($X$7:$X$2085)&lt;&gt;ROW(X658))*((S658=0)*($S$7:$S$2085&gt;0)+(S658&gt;0)*($S$7:$S$2085=0)))&gt;0,"SALONES UNIDOS",IF(SUMPRODUCT((X658=$X$7:$X$2085)*(AI658=$AI$7:$AI$2085)*((AO658&lt;$AP$7:$AP$2085)*(AP658&gt;$AO$7:$AO$2085))*(ROW($X$7:$X$2085)&lt;&gt;ROW(X658)))&gt;0,"Cruzado","Sin cruce")))</f>
        <v>Sin cruce</v>
      </c>
      <c r="AR658" s="23" t="str" cm="1">
        <f t="array" ref="AR658">IF(AE658="","",IF(SUMPRODUCT((AE658=$AE$7:$AE$2085)*(AI658=$AI$7:$AI$2085)*(AO658=$AO$7:$AO$2085)*(AP658=$AP$7:$AP$2085)*(ROW($AE$7:$AE$2085)&lt;&gt;ROW(AE658))*((S658=0)*($S$7:$S$2085&gt;0)+(S658&gt;0)*($S$7:$S$2085=0)))&gt;0,"SALONES UNIDOS",IF(SUMPRODUCT((AE658=$AE$7:$AE$2085)*(AI658=$AI$7:$AI$2085)*((AO658&lt;$AP$7:$AP$2085)*(AP658&gt;$AO$7:$AO$2085))*(ROW($AE$7:$AE$2085)&lt;&gt;ROW(AE658)))&gt;0,"Cruzado","Sin cruce")))</f>
        <v/>
      </c>
      <c r="AS658" s="94" t="str">
        <f t="shared" si="11"/>
        <v>OB1HUAURAB</v>
      </c>
      <c r="AT658" s="94" t="str" cm="1">
        <f t="array" ref="AT658">IF(AS658="","",IF(SUMPRODUCT((AS658=$AS$7:$AS$2085)*(AI658=$AI$7:$AI$2085)*(AO658=$AO$7:$AO$2085)*(AP658=$AP$7:$AP$2085)*(ROW($AS$7:$AS$2085)&lt;&gt;ROW(AS658))*((S658=0)*($S$7:$S$2085&gt;0)+(S658&gt;0)*($S$7:$S$2085=0)))&gt;0,"SALONES UNIDOS",IF(SUMPRODUCT((AS658=$AS$7:$AS$2085)*(AI658=$AI$7:$AI$2085)*((AO658&lt;$AP$7:$AP$2085)*(AP658&gt;$AO$7:$AO$2085))*(ROW($AS$7:$AS$2085)&lt;&gt;ROW(AS658)))&gt;0,"Cruzado","Sin cruce")))</f>
        <v>Sin cruce</v>
      </c>
    </row>
    <row r="659" spans="3:46" ht="15.6" hidden="1" customHeight="1">
      <c r="C659" s="496" t="s">
        <v>572</v>
      </c>
      <c r="D659" s="479" t="s">
        <v>727</v>
      </c>
      <c r="E659" s="479">
        <v>20261</v>
      </c>
      <c r="F659" s="503" t="s">
        <v>44</v>
      </c>
      <c r="G659" s="497" t="s">
        <v>80</v>
      </c>
      <c r="H659" s="503" t="s">
        <v>88</v>
      </c>
      <c r="I659" s="503">
        <v>1</v>
      </c>
      <c r="J659" s="503" t="s">
        <v>51</v>
      </c>
      <c r="K659" s="503" t="s">
        <v>51</v>
      </c>
      <c r="L659" s="499" t="s">
        <v>734</v>
      </c>
      <c r="M659" s="535" t="s">
        <v>593</v>
      </c>
      <c r="N659" s="15" t="s">
        <v>586</v>
      </c>
      <c r="O659" s="15" t="s">
        <v>578</v>
      </c>
      <c r="P659" s="503" t="s">
        <v>579</v>
      </c>
      <c r="Q659" s="15">
        <v>2</v>
      </c>
      <c r="R659" s="15">
        <v>0</v>
      </c>
      <c r="S659" s="479">
        <v>2</v>
      </c>
      <c r="T659" s="15">
        <v>4</v>
      </c>
      <c r="U659" s="471"/>
      <c r="V659" s="550">
        <v>33</v>
      </c>
      <c r="W659" s="497">
        <v>15738929</v>
      </c>
      <c r="X659" s="566" t="s">
        <v>223</v>
      </c>
      <c r="Y659" s="15" t="s">
        <v>579</v>
      </c>
      <c r="Z659" s="15"/>
      <c r="AA659" s="15"/>
      <c r="AB659" s="15"/>
      <c r="AC659" s="497" t="s">
        <v>960</v>
      </c>
      <c r="AD659" s="15"/>
      <c r="AE659" s="479"/>
      <c r="AF659" s="497"/>
      <c r="AG659" s="497"/>
      <c r="AH659" s="15" t="s">
        <v>582</v>
      </c>
      <c r="AI659" s="15">
        <v>5</v>
      </c>
      <c r="AJ659" s="15">
        <v>16</v>
      </c>
      <c r="AK659" s="15">
        <v>0</v>
      </c>
      <c r="AL659" s="15">
        <v>17</v>
      </c>
      <c r="AM659" s="15">
        <v>40</v>
      </c>
      <c r="AN659" s="490">
        <f>IF(AJ659="",S659,ROUND(((((AL659/24)+(AM659/1440))-((AJ659/24)+(AK659/1440)))*1440/50),5))</f>
        <v>2</v>
      </c>
      <c r="AO659" s="491">
        <f>AJ659/24+AK659/1440</f>
        <v>0.66666666666666663</v>
      </c>
      <c r="AP659" s="491">
        <f>AL659/24+AM659/1440</f>
        <v>0.73611111111111116</v>
      </c>
      <c r="AQ659" s="23" t="str" cm="1">
        <f t="array" ref="AQ659">IF(X659="","",IF(SUMPRODUCT((X659=$X$7:$X$2085)*(AI659=$AI$7:$AI$2085)*(AO659=$AO$7:$AO$2085)*(AP659=$AP$7:$AP$2085)*(ROW($X$7:$X$2085)&lt;&gt;ROW(X659))*((S659=0)*($S$7:$S$2085&gt;0)+(S659&gt;0)*($S$7:$S$2085=0)))&gt;0,"SALONES UNIDOS",IF(SUMPRODUCT((X659=$X$7:$X$2085)*(AI659=$AI$7:$AI$2085)*((AO659&lt;$AP$7:$AP$2085)*(AP659&gt;$AO$7:$AO$2085))*(ROW($X$7:$X$2085)&lt;&gt;ROW(X659)))&gt;0,"Cruzado","Sin cruce")))</f>
        <v>Sin cruce</v>
      </c>
      <c r="AR659" s="23" t="str" cm="1">
        <f t="array" ref="AR659">IF(AE659="","",IF(SUMPRODUCT((AE659=$AE$7:$AE$2085)*(AI659=$AI$7:$AI$2085)*(AO659=$AO$7:$AO$2085)*(AP659=$AP$7:$AP$2085)*(ROW($AE$7:$AE$2085)&lt;&gt;ROW(AE659))*((S659=0)*($S$7:$S$2085&gt;0)+(S659&gt;0)*($S$7:$S$2085=0)))&gt;0,"SALONES UNIDOS",IF(SUMPRODUCT((AE659=$AE$7:$AE$2085)*(AI659=$AI$7:$AI$2085)*((AO659&lt;$AP$7:$AP$2085)*(AP659&gt;$AO$7:$AO$2085))*(ROW($AE$7:$AE$2085)&lt;&gt;ROW(AE659)))&gt;0,"Cruzado","Sin cruce")))</f>
        <v/>
      </c>
      <c r="AS659" s="94" t="str">
        <f t="shared" si="11"/>
        <v>OB1HUAURAB</v>
      </c>
      <c r="AT659" s="94" t="str" cm="1">
        <f t="array" ref="AT659">IF(AS659="","",IF(SUMPRODUCT((AS659=$AS$7:$AS$2085)*(AI659=$AI$7:$AI$2085)*(AO659=$AO$7:$AO$2085)*(AP659=$AP$7:$AP$2085)*(ROW($AS$7:$AS$2085)&lt;&gt;ROW(AS659))*((S659=0)*($S$7:$S$2085&gt;0)+(S659&gt;0)*($S$7:$S$2085=0)))&gt;0,"SALONES UNIDOS",IF(SUMPRODUCT((AS659=$AS$7:$AS$2085)*(AI659=$AI$7:$AI$2085)*((AO659&lt;$AP$7:$AP$2085)*(AP659&gt;$AO$7:$AO$2085))*(ROW($AS$7:$AS$2085)&lt;&gt;ROW(AS659)))&gt;0,"Cruzado","Sin cruce")))</f>
        <v>Sin cruce</v>
      </c>
    </row>
    <row r="660" spans="3:46" ht="15.6" hidden="1" customHeight="1">
      <c r="C660" s="496" t="s">
        <v>572</v>
      </c>
      <c r="D660" s="479" t="s">
        <v>727</v>
      </c>
      <c r="E660" s="479">
        <v>20261</v>
      </c>
      <c r="F660" s="503" t="s">
        <v>44</v>
      </c>
      <c r="G660" s="497" t="s">
        <v>80</v>
      </c>
      <c r="H660" s="503" t="s">
        <v>88</v>
      </c>
      <c r="I660" s="503">
        <v>1</v>
      </c>
      <c r="J660" s="503" t="s">
        <v>51</v>
      </c>
      <c r="K660" s="503" t="s">
        <v>51</v>
      </c>
      <c r="L660" s="499" t="s">
        <v>735</v>
      </c>
      <c r="M660" s="535" t="s">
        <v>595</v>
      </c>
      <c r="N660" s="15" t="s">
        <v>586</v>
      </c>
      <c r="O660" s="15" t="s">
        <v>578</v>
      </c>
      <c r="P660" s="503" t="s">
        <v>579</v>
      </c>
      <c r="Q660" s="15">
        <v>3</v>
      </c>
      <c r="R660" s="15">
        <v>0</v>
      </c>
      <c r="S660" s="479">
        <v>3</v>
      </c>
      <c r="T660" s="15">
        <v>4</v>
      </c>
      <c r="U660" s="471"/>
      <c r="V660" s="550">
        <v>33</v>
      </c>
      <c r="W660" s="497">
        <v>15586796</v>
      </c>
      <c r="X660" s="566" t="s">
        <v>274</v>
      </c>
      <c r="Y660" s="15" t="s">
        <v>579</v>
      </c>
      <c r="Z660" s="15"/>
      <c r="AA660" s="15"/>
      <c r="AB660" s="15"/>
      <c r="AC660" s="497" t="s">
        <v>960</v>
      </c>
      <c r="AD660" s="15"/>
      <c r="AE660" s="479"/>
      <c r="AF660" s="497"/>
      <c r="AG660" s="497"/>
      <c r="AH660" s="15" t="s">
        <v>582</v>
      </c>
      <c r="AI660" s="15">
        <v>1</v>
      </c>
      <c r="AJ660" s="15">
        <v>7</v>
      </c>
      <c r="AK660" s="15">
        <v>40</v>
      </c>
      <c r="AL660" s="15">
        <v>10</v>
      </c>
      <c r="AM660" s="15">
        <v>10</v>
      </c>
      <c r="AN660" s="490">
        <f>IF(AJ660="",S660,ROUND(((((AL660/24)+(AM660/1440))-((AJ660/24)+(AK660/1440)))*1440/50),5))</f>
        <v>3</v>
      </c>
      <c r="AO660" s="491">
        <f>AJ660/24+AK660/1440</f>
        <v>0.31944444444444448</v>
      </c>
      <c r="AP660" s="491">
        <f>AL660/24+AM660/1440</f>
        <v>0.4236111111111111</v>
      </c>
      <c r="AQ660" s="23" t="str" cm="1">
        <f t="array" ref="AQ660">IF(X660="","",IF(SUMPRODUCT((X660=$X$7:$X$2085)*(AI660=$AI$7:$AI$2085)*(AO660=$AO$7:$AO$2085)*(AP660=$AP$7:$AP$2085)*(ROW($X$7:$X$2085)&lt;&gt;ROW(X660))*((S660=0)*($S$7:$S$2085&gt;0)+(S660&gt;0)*($S$7:$S$2085=0)))&gt;0,"SALONES UNIDOS",IF(SUMPRODUCT((X660=$X$7:$X$2085)*(AI660=$AI$7:$AI$2085)*((AO660&lt;$AP$7:$AP$2085)*(AP660&gt;$AO$7:$AO$2085))*(ROW($X$7:$X$2085)&lt;&gt;ROW(X660)))&gt;0,"Cruzado","Sin cruce")))</f>
        <v>Sin cruce</v>
      </c>
      <c r="AR660" s="23" t="str" cm="1">
        <f t="array" ref="AR660">IF(AE660="","",IF(SUMPRODUCT((AE660=$AE$7:$AE$2085)*(AI660=$AI$7:$AI$2085)*(AO660=$AO$7:$AO$2085)*(AP660=$AP$7:$AP$2085)*(ROW($AE$7:$AE$2085)&lt;&gt;ROW(AE660))*((S660=0)*($S$7:$S$2085&gt;0)+(S660&gt;0)*($S$7:$S$2085=0)))&gt;0,"SALONES UNIDOS",IF(SUMPRODUCT((AE660=$AE$7:$AE$2085)*(AI660=$AI$7:$AI$2085)*((AO660&lt;$AP$7:$AP$2085)*(AP660&gt;$AO$7:$AO$2085))*(ROW($AE$7:$AE$2085)&lt;&gt;ROW(AE660)))&gt;0,"Cruzado","Sin cruce")))</f>
        <v/>
      </c>
      <c r="AS660" s="94" t="str">
        <f t="shared" si="11"/>
        <v>OB1HUAURAB</v>
      </c>
      <c r="AT660" s="94" t="str" cm="1">
        <f t="array" ref="AT660">IF(AS660="","",IF(SUMPRODUCT((AS660=$AS$7:$AS$2085)*(AI660=$AI$7:$AI$2085)*(AO660=$AO$7:$AO$2085)*(AP660=$AP$7:$AP$2085)*(ROW($AS$7:$AS$2085)&lt;&gt;ROW(AS660))*((S660=0)*($S$7:$S$2085&gt;0)+(S660&gt;0)*($S$7:$S$2085=0)))&gt;0,"SALONES UNIDOS",IF(SUMPRODUCT((AS660=$AS$7:$AS$2085)*(AI660=$AI$7:$AI$2085)*((AO660&lt;$AP$7:$AP$2085)*(AP660&gt;$AO$7:$AO$2085))*(ROW($AS$7:$AS$2085)&lt;&gt;ROW(AS660)))&gt;0,"Cruzado","Sin cruce")))</f>
        <v>Sin cruce</v>
      </c>
    </row>
    <row r="661" spans="3:46" ht="15.6" hidden="1" customHeight="1">
      <c r="C661" s="496" t="s">
        <v>572</v>
      </c>
      <c r="D661" s="479" t="s">
        <v>727</v>
      </c>
      <c r="E661" s="479">
        <v>20261</v>
      </c>
      <c r="F661" s="503" t="s">
        <v>44</v>
      </c>
      <c r="G661" s="497" t="s">
        <v>80</v>
      </c>
      <c r="H661" s="503" t="s">
        <v>88</v>
      </c>
      <c r="I661" s="503">
        <v>1</v>
      </c>
      <c r="J661" s="503" t="s">
        <v>51</v>
      </c>
      <c r="K661" s="503" t="s">
        <v>51</v>
      </c>
      <c r="L661" s="499" t="s">
        <v>735</v>
      </c>
      <c r="M661" s="535" t="s">
        <v>595</v>
      </c>
      <c r="N661" s="15" t="s">
        <v>586</v>
      </c>
      <c r="O661" s="15" t="s">
        <v>578</v>
      </c>
      <c r="P661" s="503" t="s">
        <v>579</v>
      </c>
      <c r="Q661" s="15">
        <v>0</v>
      </c>
      <c r="R661" s="15">
        <v>2</v>
      </c>
      <c r="S661" s="479">
        <v>2</v>
      </c>
      <c r="T661" s="15">
        <v>4</v>
      </c>
      <c r="U661" s="471"/>
      <c r="V661" s="550">
        <v>33</v>
      </c>
      <c r="W661" s="497">
        <v>15586796</v>
      </c>
      <c r="X661" s="566" t="s">
        <v>274</v>
      </c>
      <c r="Y661" s="15" t="s">
        <v>579</v>
      </c>
      <c r="Z661" s="15"/>
      <c r="AA661" s="15"/>
      <c r="AB661" s="15"/>
      <c r="AC661" s="497" t="s">
        <v>960</v>
      </c>
      <c r="AD661" s="15"/>
      <c r="AE661" s="479"/>
      <c r="AF661" s="497"/>
      <c r="AG661" s="497"/>
      <c r="AH661" s="15" t="s">
        <v>100</v>
      </c>
      <c r="AI661" s="15">
        <v>1</v>
      </c>
      <c r="AJ661" s="15">
        <v>10</v>
      </c>
      <c r="AK661" s="15">
        <v>10</v>
      </c>
      <c r="AL661" s="15">
        <v>11</v>
      </c>
      <c r="AM661" s="15">
        <v>50</v>
      </c>
      <c r="AN661" s="490">
        <f>IF(AJ661="",S661,ROUND(((((AL661/24)+(AM661/1440))-((AJ661/24)+(AK661/1440)))*1440/50),5))</f>
        <v>2</v>
      </c>
      <c r="AO661" s="491">
        <f>AJ661/24+AK661/1440</f>
        <v>0.4236111111111111</v>
      </c>
      <c r="AP661" s="491">
        <f>AL661/24+AM661/1440</f>
        <v>0.49305555555555552</v>
      </c>
      <c r="AQ661" s="23" t="str" cm="1">
        <f t="array" ref="AQ661">IF(X661="","",IF(SUMPRODUCT((X661=$X$7:$X$2085)*(AI661=$AI$7:$AI$2085)*(AO661=$AO$7:$AO$2085)*(AP661=$AP$7:$AP$2085)*(ROW($X$7:$X$2085)&lt;&gt;ROW(X661))*((S661=0)*($S$7:$S$2085&gt;0)+(S661&gt;0)*($S$7:$S$2085=0)))&gt;0,"SALONES UNIDOS",IF(SUMPRODUCT((X661=$X$7:$X$2085)*(AI661=$AI$7:$AI$2085)*((AO661&lt;$AP$7:$AP$2085)*(AP661&gt;$AO$7:$AO$2085))*(ROW($X$7:$X$2085)&lt;&gt;ROW(X661)))&gt;0,"Cruzado","Sin cruce")))</f>
        <v>Sin cruce</v>
      </c>
      <c r="AR661" s="23" t="str" cm="1">
        <f t="array" ref="AR661">IF(AE661="","",IF(SUMPRODUCT((AE661=$AE$7:$AE$2085)*(AI661=$AI$7:$AI$2085)*(AO661=$AO$7:$AO$2085)*(AP661=$AP$7:$AP$2085)*(ROW($AE$7:$AE$2085)&lt;&gt;ROW(AE661))*((S661=0)*($S$7:$S$2085&gt;0)+(S661&gt;0)*($S$7:$S$2085=0)))&gt;0,"SALONES UNIDOS",IF(SUMPRODUCT((AE661=$AE$7:$AE$2085)*(AI661=$AI$7:$AI$2085)*((AO661&lt;$AP$7:$AP$2085)*(AP661&gt;$AO$7:$AO$2085))*(ROW($AE$7:$AE$2085)&lt;&gt;ROW(AE661)))&gt;0,"Cruzado","Sin cruce")))</f>
        <v/>
      </c>
      <c r="AS661" s="94" t="str">
        <f t="shared" si="11"/>
        <v>OB1HUAURAB</v>
      </c>
      <c r="AT661" s="94" t="str" cm="1">
        <f t="array" ref="AT661">IF(AS661="","",IF(SUMPRODUCT((AS661=$AS$7:$AS$2085)*(AI661=$AI$7:$AI$2085)*(AO661=$AO$7:$AO$2085)*(AP661=$AP$7:$AP$2085)*(ROW($AS$7:$AS$2085)&lt;&gt;ROW(AS661))*((S661=0)*($S$7:$S$2085&gt;0)+(S661&gt;0)*($S$7:$S$2085=0)))&gt;0,"SALONES UNIDOS",IF(SUMPRODUCT((AS661=$AS$7:$AS$2085)*(AI661=$AI$7:$AI$2085)*((AO661&lt;$AP$7:$AP$2085)*(AP661&gt;$AO$7:$AO$2085))*(ROW($AS$7:$AS$2085)&lt;&gt;ROW(AS661)))&gt;0,"Cruzado","Sin cruce")))</f>
        <v>Sin cruce</v>
      </c>
    </row>
    <row r="662" spans="3:46" ht="15.6" hidden="1" customHeight="1">
      <c r="C662" s="496" t="s">
        <v>572</v>
      </c>
      <c r="D662" s="479" t="s">
        <v>727</v>
      </c>
      <c r="E662" s="479">
        <v>20261</v>
      </c>
      <c r="F662" s="503" t="s">
        <v>44</v>
      </c>
      <c r="G662" s="497" t="s">
        <v>80</v>
      </c>
      <c r="H662" s="503" t="s">
        <v>88</v>
      </c>
      <c r="I662" s="503">
        <v>1</v>
      </c>
      <c r="J662" s="503" t="s">
        <v>57</v>
      </c>
      <c r="K662" s="503" t="s">
        <v>57</v>
      </c>
      <c r="L662" s="499" t="s">
        <v>728</v>
      </c>
      <c r="M662" s="535" t="s">
        <v>729</v>
      </c>
      <c r="N662" s="15" t="s">
        <v>586</v>
      </c>
      <c r="O662" s="15" t="s">
        <v>578</v>
      </c>
      <c r="P662" s="503" t="s">
        <v>579</v>
      </c>
      <c r="Q662" s="15">
        <v>2</v>
      </c>
      <c r="R662" s="15">
        <v>0</v>
      </c>
      <c r="S662" s="479">
        <v>2</v>
      </c>
      <c r="T662" s="15">
        <v>4</v>
      </c>
      <c r="U662" s="471"/>
      <c r="V662" s="550">
        <v>33</v>
      </c>
      <c r="W662" s="497">
        <v>46009984</v>
      </c>
      <c r="X662" s="566" t="s">
        <v>498</v>
      </c>
      <c r="Y662" s="15" t="s">
        <v>579</v>
      </c>
      <c r="Z662" s="15"/>
      <c r="AA662" s="15"/>
      <c r="AB662" s="15"/>
      <c r="AC662" s="497" t="s">
        <v>962</v>
      </c>
      <c r="AD662" s="15"/>
      <c r="AE662" s="479"/>
      <c r="AF662" s="497"/>
      <c r="AG662" s="497"/>
      <c r="AH662" s="15" t="s">
        <v>582</v>
      </c>
      <c r="AI662" s="15">
        <v>5</v>
      </c>
      <c r="AJ662" s="15">
        <v>20</v>
      </c>
      <c r="AK662" s="15">
        <v>10</v>
      </c>
      <c r="AL662" s="15">
        <v>21</v>
      </c>
      <c r="AM662" s="15">
        <v>50</v>
      </c>
      <c r="AN662" s="490">
        <f>IF(AJ662="",S662,ROUND(((((AL662/24)+(AM662/1440))-((AJ662/24)+(AK662/1440)))*1440/50),5))</f>
        <v>2</v>
      </c>
      <c r="AO662" s="491">
        <f>AJ662/24+AK662/1440</f>
        <v>0.84027777777777779</v>
      </c>
      <c r="AP662" s="491">
        <f>AL662/24+AM662/1440</f>
        <v>0.90972222222222221</v>
      </c>
      <c r="AQ662" s="23" t="str" cm="1">
        <f t="array" ref="AQ662">IF(X662="","",IF(SUMPRODUCT((X662=$X$7:$X$2085)*(AI662=$AI$7:$AI$2085)*(AO662=$AO$7:$AO$2085)*(AP662=$AP$7:$AP$2085)*(ROW($X$7:$X$2085)&lt;&gt;ROW(X662))*((S662=0)*($S$7:$S$2085&gt;0)+(S662&gt;0)*($S$7:$S$2085=0)))&gt;0,"SALONES UNIDOS",IF(SUMPRODUCT((X662=$X$7:$X$2085)*(AI662=$AI$7:$AI$2085)*((AO662&lt;$AP$7:$AP$2085)*(AP662&gt;$AO$7:$AO$2085))*(ROW($X$7:$X$2085)&lt;&gt;ROW(X662)))&gt;0,"Cruzado","Sin cruce")))</f>
        <v>Sin cruce</v>
      </c>
      <c r="AR662" s="23" t="str" cm="1">
        <f t="array" ref="AR662">IF(AE662="","",IF(SUMPRODUCT((AE662=$AE$7:$AE$2085)*(AI662=$AI$7:$AI$2085)*(AO662=$AO$7:$AO$2085)*(AP662=$AP$7:$AP$2085)*(ROW($AE$7:$AE$2085)&lt;&gt;ROW(AE662))*((S662=0)*($S$7:$S$2085&gt;0)+(S662&gt;0)*($S$7:$S$2085=0)))&gt;0,"SALONES UNIDOS",IF(SUMPRODUCT((AE662=$AE$7:$AE$2085)*(AI662=$AI$7:$AI$2085)*((AO662&lt;$AP$7:$AP$2085)*(AP662&gt;$AO$7:$AO$2085))*(ROW($AE$7:$AE$2085)&lt;&gt;ROW(AE662)))&gt;0,"Cruzado","Sin cruce")))</f>
        <v/>
      </c>
      <c r="AS662" s="94" t="str">
        <f t="shared" si="11"/>
        <v>OB1HUAURAC</v>
      </c>
      <c r="AT662" s="94" t="str" cm="1">
        <f t="array" ref="AT662">IF(AS662="","",IF(SUMPRODUCT((AS662=$AS$7:$AS$2085)*(AI662=$AI$7:$AI$2085)*(AO662=$AO$7:$AO$2085)*(AP662=$AP$7:$AP$2085)*(ROW($AS$7:$AS$2085)&lt;&gt;ROW(AS662))*((S662=0)*($S$7:$S$2085&gt;0)+(S662&gt;0)*($S$7:$S$2085=0)))&gt;0,"SALONES UNIDOS",IF(SUMPRODUCT((AS662=$AS$7:$AS$2085)*(AI662=$AI$7:$AI$2085)*((AO662&lt;$AP$7:$AP$2085)*(AP662&gt;$AO$7:$AO$2085))*(ROW($AS$7:$AS$2085)&lt;&gt;ROW(AS662)))&gt;0,"Cruzado","Sin cruce")))</f>
        <v>Sin cruce</v>
      </c>
    </row>
    <row r="663" spans="3:46" ht="15.6" hidden="1" customHeight="1">
      <c r="C663" s="496" t="s">
        <v>572</v>
      </c>
      <c r="D663" s="479" t="s">
        <v>727</v>
      </c>
      <c r="E663" s="479">
        <v>20261</v>
      </c>
      <c r="F663" s="503" t="s">
        <v>44</v>
      </c>
      <c r="G663" s="497" t="s">
        <v>80</v>
      </c>
      <c r="H663" s="503" t="s">
        <v>88</v>
      </c>
      <c r="I663" s="503">
        <v>1</v>
      </c>
      <c r="J663" s="503" t="s">
        <v>57</v>
      </c>
      <c r="K663" s="503" t="s">
        <v>57</v>
      </c>
      <c r="L663" s="499" t="s">
        <v>728</v>
      </c>
      <c r="M663" s="535" t="s">
        <v>729</v>
      </c>
      <c r="N663" s="15" t="s">
        <v>586</v>
      </c>
      <c r="O663" s="15" t="s">
        <v>578</v>
      </c>
      <c r="P663" s="503" t="s">
        <v>579</v>
      </c>
      <c r="Q663" s="15">
        <v>2</v>
      </c>
      <c r="R663" s="15">
        <v>0</v>
      </c>
      <c r="S663" s="479">
        <v>2</v>
      </c>
      <c r="T663" s="15">
        <v>4</v>
      </c>
      <c r="U663" s="471"/>
      <c r="V663" s="550">
        <v>33</v>
      </c>
      <c r="W663" s="497">
        <v>46009984</v>
      </c>
      <c r="X663" s="566" t="s">
        <v>498</v>
      </c>
      <c r="Y663" s="15" t="s">
        <v>579</v>
      </c>
      <c r="Z663" s="15"/>
      <c r="AA663" s="15"/>
      <c r="AB663" s="15"/>
      <c r="AC663" s="497" t="s">
        <v>962</v>
      </c>
      <c r="AD663" s="15"/>
      <c r="AE663" s="479"/>
      <c r="AF663" s="497"/>
      <c r="AG663" s="497"/>
      <c r="AH663" s="15" t="s">
        <v>582</v>
      </c>
      <c r="AI663" s="15">
        <v>5</v>
      </c>
      <c r="AJ663" s="15">
        <v>21</v>
      </c>
      <c r="AK663" s="15">
        <v>50</v>
      </c>
      <c r="AL663" s="15">
        <v>23</v>
      </c>
      <c r="AM663" s="15">
        <v>30</v>
      </c>
      <c r="AN663" s="490">
        <f>IF(AJ663="",S663,ROUND(((((AL663/24)+(AM663/1440))-((AJ663/24)+(AK663/1440)))*1440/50),5))</f>
        <v>2</v>
      </c>
      <c r="AO663" s="491">
        <f>AJ663/24+AK663/1440</f>
        <v>0.90972222222222221</v>
      </c>
      <c r="AP663" s="491">
        <f>AL663/24+AM663/1440</f>
        <v>0.97916666666666674</v>
      </c>
      <c r="AQ663" s="23" t="str" cm="1">
        <f t="array" ref="AQ663">IF(X663="","",IF(SUMPRODUCT((X663=$X$7:$X$2085)*(AI663=$AI$7:$AI$2085)*(AO663=$AO$7:$AO$2085)*(AP663=$AP$7:$AP$2085)*(ROW($X$7:$X$2085)&lt;&gt;ROW(X663))*((S663=0)*($S$7:$S$2085&gt;0)+(S663&gt;0)*($S$7:$S$2085=0)))&gt;0,"SALONES UNIDOS",IF(SUMPRODUCT((X663=$X$7:$X$2085)*(AI663=$AI$7:$AI$2085)*((AO663&lt;$AP$7:$AP$2085)*(AP663&gt;$AO$7:$AO$2085))*(ROW($X$7:$X$2085)&lt;&gt;ROW(X663)))&gt;0,"Cruzado","Sin cruce")))</f>
        <v>Sin cruce</v>
      </c>
      <c r="AR663" s="23" t="str" cm="1">
        <f t="array" ref="AR663">IF(AE663="","",IF(SUMPRODUCT((AE663=$AE$7:$AE$2085)*(AI663=$AI$7:$AI$2085)*(AO663=$AO$7:$AO$2085)*(AP663=$AP$7:$AP$2085)*(ROW($AE$7:$AE$2085)&lt;&gt;ROW(AE663))*((S663=0)*($S$7:$S$2085&gt;0)+(S663&gt;0)*($S$7:$S$2085=0)))&gt;0,"SALONES UNIDOS",IF(SUMPRODUCT((AE663=$AE$7:$AE$2085)*(AI663=$AI$7:$AI$2085)*((AO663&lt;$AP$7:$AP$2085)*(AP663&gt;$AO$7:$AO$2085))*(ROW($AE$7:$AE$2085)&lt;&gt;ROW(AE663)))&gt;0,"Cruzado","Sin cruce")))</f>
        <v/>
      </c>
      <c r="AS663" s="94" t="str">
        <f t="shared" si="11"/>
        <v>OB1HUAURAC</v>
      </c>
      <c r="AT663" s="94" t="str" cm="1">
        <f t="array" ref="AT663">IF(AS663="","",IF(SUMPRODUCT((AS663=$AS$7:$AS$2085)*(AI663=$AI$7:$AI$2085)*(AO663=$AO$7:$AO$2085)*(AP663=$AP$7:$AP$2085)*(ROW($AS$7:$AS$2085)&lt;&gt;ROW(AS663))*((S663=0)*($S$7:$S$2085&gt;0)+(S663&gt;0)*($S$7:$S$2085=0)))&gt;0,"SALONES UNIDOS",IF(SUMPRODUCT((AS663=$AS$7:$AS$2085)*(AI663=$AI$7:$AI$2085)*((AO663&lt;$AP$7:$AP$2085)*(AP663&gt;$AO$7:$AO$2085))*(ROW($AS$7:$AS$2085)&lt;&gt;ROW(AS663)))&gt;0,"Cruzado","Sin cruce")))</f>
        <v>Sin cruce</v>
      </c>
    </row>
    <row r="664" spans="3:46" ht="15.6" hidden="1" customHeight="1">
      <c r="C664" s="496" t="s">
        <v>572</v>
      </c>
      <c r="D664" s="479" t="s">
        <v>727</v>
      </c>
      <c r="E664" s="479">
        <v>20261</v>
      </c>
      <c r="F664" s="503" t="s">
        <v>44</v>
      </c>
      <c r="G664" s="497" t="s">
        <v>80</v>
      </c>
      <c r="H664" s="503" t="s">
        <v>88</v>
      </c>
      <c r="I664" s="503">
        <v>1</v>
      </c>
      <c r="J664" s="503" t="s">
        <v>57</v>
      </c>
      <c r="K664" s="503" t="s">
        <v>57</v>
      </c>
      <c r="L664" s="499" t="s">
        <v>730</v>
      </c>
      <c r="M664" s="535" t="s">
        <v>585</v>
      </c>
      <c r="N664" s="15" t="s">
        <v>586</v>
      </c>
      <c r="O664" s="15" t="s">
        <v>578</v>
      </c>
      <c r="P664" s="503" t="s">
        <v>579</v>
      </c>
      <c r="Q664" s="15">
        <v>2</v>
      </c>
      <c r="R664" s="15">
        <v>0</v>
      </c>
      <c r="S664" s="479">
        <v>2</v>
      </c>
      <c r="T664" s="15">
        <v>4</v>
      </c>
      <c r="U664" s="471"/>
      <c r="V664" s="550">
        <v>33</v>
      </c>
      <c r="W664" s="497">
        <v>44565506</v>
      </c>
      <c r="X664" s="566" t="s">
        <v>391</v>
      </c>
      <c r="Y664" s="15" t="s">
        <v>579</v>
      </c>
      <c r="Z664" s="15"/>
      <c r="AA664" s="15"/>
      <c r="AB664" s="15"/>
      <c r="AC664" s="497" t="s">
        <v>962</v>
      </c>
      <c r="AD664" s="15"/>
      <c r="AE664" s="479"/>
      <c r="AF664" s="497"/>
      <c r="AG664" s="497"/>
      <c r="AH664" s="15" t="s">
        <v>582</v>
      </c>
      <c r="AI664" s="15">
        <v>4</v>
      </c>
      <c r="AJ664" s="15">
        <v>21</v>
      </c>
      <c r="AK664" s="15">
        <v>50</v>
      </c>
      <c r="AL664" s="15">
        <v>23</v>
      </c>
      <c r="AM664" s="15">
        <v>30</v>
      </c>
      <c r="AN664" s="490">
        <f>IF(AJ664="",S664,ROUND(((((AL664/24)+(AM664/1440))-((AJ664/24)+(AK664/1440)))*1440/50),5))</f>
        <v>2</v>
      </c>
      <c r="AO664" s="491">
        <f>AJ664/24+AK664/1440</f>
        <v>0.90972222222222221</v>
      </c>
      <c r="AP664" s="491">
        <f>AL664/24+AM664/1440</f>
        <v>0.97916666666666674</v>
      </c>
      <c r="AQ664" s="23" t="str" cm="1">
        <f t="array" ref="AQ664">IF(X664="","",IF(SUMPRODUCT((X664=$X$7:$X$2085)*(AI664=$AI$7:$AI$2085)*(AO664=$AO$7:$AO$2085)*(AP664=$AP$7:$AP$2085)*(ROW($X$7:$X$2085)&lt;&gt;ROW(X664))*((S664=0)*($S$7:$S$2085&gt;0)+(S664&gt;0)*($S$7:$S$2085=0)))&gt;0,"SALONES UNIDOS",IF(SUMPRODUCT((X664=$X$7:$X$2085)*(AI664=$AI$7:$AI$2085)*((AO664&lt;$AP$7:$AP$2085)*(AP664&gt;$AO$7:$AO$2085))*(ROW($X$7:$X$2085)&lt;&gt;ROW(X664)))&gt;0,"Cruzado","Sin cruce")))</f>
        <v>Sin cruce</v>
      </c>
      <c r="AR664" s="23" t="str" cm="1">
        <f t="array" ref="AR664">IF(AE664="","",IF(SUMPRODUCT((AE664=$AE$7:$AE$2085)*(AI664=$AI$7:$AI$2085)*(AO664=$AO$7:$AO$2085)*(AP664=$AP$7:$AP$2085)*(ROW($AE$7:$AE$2085)&lt;&gt;ROW(AE664))*((S664=0)*($S$7:$S$2085&gt;0)+(S664&gt;0)*($S$7:$S$2085=0)))&gt;0,"SALONES UNIDOS",IF(SUMPRODUCT((AE664=$AE$7:$AE$2085)*(AI664=$AI$7:$AI$2085)*((AO664&lt;$AP$7:$AP$2085)*(AP664&gt;$AO$7:$AO$2085))*(ROW($AE$7:$AE$2085)&lt;&gt;ROW(AE664)))&gt;0,"Cruzado","Sin cruce")))</f>
        <v/>
      </c>
      <c r="AS664" s="94" t="str">
        <f t="shared" si="11"/>
        <v>OB1HUAURAC</v>
      </c>
      <c r="AT664" s="94" t="str" cm="1">
        <f t="array" ref="AT664">IF(AS664="","",IF(SUMPRODUCT((AS664=$AS$7:$AS$2085)*(AI664=$AI$7:$AI$2085)*(AO664=$AO$7:$AO$2085)*(AP664=$AP$7:$AP$2085)*(ROW($AS$7:$AS$2085)&lt;&gt;ROW(AS664))*((S664=0)*($S$7:$S$2085&gt;0)+(S664&gt;0)*($S$7:$S$2085=0)))&gt;0,"SALONES UNIDOS",IF(SUMPRODUCT((AS664=$AS$7:$AS$2085)*(AI664=$AI$7:$AI$2085)*((AO664&lt;$AP$7:$AP$2085)*(AP664&gt;$AO$7:$AO$2085))*(ROW($AS$7:$AS$2085)&lt;&gt;ROW(AS664)))&gt;0,"Cruzado","Sin cruce")))</f>
        <v>Sin cruce</v>
      </c>
    </row>
    <row r="665" spans="3:46" ht="15.6" hidden="1" customHeight="1">
      <c r="C665" s="496" t="s">
        <v>572</v>
      </c>
      <c r="D665" s="479" t="s">
        <v>727</v>
      </c>
      <c r="E665" s="479">
        <v>20261</v>
      </c>
      <c r="F665" s="503" t="s">
        <v>44</v>
      </c>
      <c r="G665" s="497" t="s">
        <v>80</v>
      </c>
      <c r="H665" s="503" t="s">
        <v>88</v>
      </c>
      <c r="I665" s="503">
        <v>1</v>
      </c>
      <c r="J665" s="503" t="s">
        <v>57</v>
      </c>
      <c r="K665" s="503" t="s">
        <v>57</v>
      </c>
      <c r="L665" s="499" t="s">
        <v>730</v>
      </c>
      <c r="M665" s="535" t="s">
        <v>585</v>
      </c>
      <c r="N665" s="15" t="s">
        <v>586</v>
      </c>
      <c r="O665" s="15" t="s">
        <v>578</v>
      </c>
      <c r="P665" s="503" t="s">
        <v>579</v>
      </c>
      <c r="Q665" s="15">
        <v>2</v>
      </c>
      <c r="R665" s="15">
        <v>0</v>
      </c>
      <c r="S665" s="479">
        <v>2</v>
      </c>
      <c r="T665" s="15">
        <v>4</v>
      </c>
      <c r="U665" s="471"/>
      <c r="V665" s="550">
        <v>33</v>
      </c>
      <c r="W665" s="497">
        <v>44565506</v>
      </c>
      <c r="X665" s="566" t="s">
        <v>391</v>
      </c>
      <c r="Y665" s="15" t="s">
        <v>579</v>
      </c>
      <c r="Z665" s="15"/>
      <c r="AA665" s="15"/>
      <c r="AB665" s="15"/>
      <c r="AC665" s="497" t="s">
        <v>962</v>
      </c>
      <c r="AD665" s="15"/>
      <c r="AE665" s="479"/>
      <c r="AF665" s="497"/>
      <c r="AG665" s="497"/>
      <c r="AH665" s="15" t="s">
        <v>582</v>
      </c>
      <c r="AI665" s="15">
        <v>5</v>
      </c>
      <c r="AJ665" s="15">
        <v>18</v>
      </c>
      <c r="AK665" s="15">
        <v>30</v>
      </c>
      <c r="AL665" s="15">
        <v>20</v>
      </c>
      <c r="AM665" s="15">
        <v>10</v>
      </c>
      <c r="AN665" s="490">
        <f>IF(AJ665="",S665,ROUND(((((AL665/24)+(AM665/1440))-((AJ665/24)+(AK665/1440)))*1440/50),5))</f>
        <v>2</v>
      </c>
      <c r="AO665" s="491">
        <f>AJ665/24+AK665/1440</f>
        <v>0.77083333333333337</v>
      </c>
      <c r="AP665" s="491">
        <f>AL665/24+AM665/1440</f>
        <v>0.84027777777777779</v>
      </c>
      <c r="AQ665" s="23" t="str" cm="1">
        <f t="array" ref="AQ665">IF(X665="","",IF(SUMPRODUCT((X665=$X$7:$X$2085)*(AI665=$AI$7:$AI$2085)*(AO665=$AO$7:$AO$2085)*(AP665=$AP$7:$AP$2085)*(ROW($X$7:$X$2085)&lt;&gt;ROW(X665))*((S665=0)*($S$7:$S$2085&gt;0)+(S665&gt;0)*($S$7:$S$2085=0)))&gt;0,"SALONES UNIDOS",IF(SUMPRODUCT((X665=$X$7:$X$2085)*(AI665=$AI$7:$AI$2085)*((AO665&lt;$AP$7:$AP$2085)*(AP665&gt;$AO$7:$AO$2085))*(ROW($X$7:$X$2085)&lt;&gt;ROW(X665)))&gt;0,"Cruzado","Sin cruce")))</f>
        <v>Sin cruce</v>
      </c>
      <c r="AR665" s="23" t="str" cm="1">
        <f t="array" ref="AR665">IF(AE665="","",IF(SUMPRODUCT((AE665=$AE$7:$AE$2085)*(AI665=$AI$7:$AI$2085)*(AO665=$AO$7:$AO$2085)*(AP665=$AP$7:$AP$2085)*(ROW($AE$7:$AE$2085)&lt;&gt;ROW(AE665))*((S665=0)*($S$7:$S$2085&gt;0)+(S665&gt;0)*($S$7:$S$2085=0)))&gt;0,"SALONES UNIDOS",IF(SUMPRODUCT((AE665=$AE$7:$AE$2085)*(AI665=$AI$7:$AI$2085)*((AO665&lt;$AP$7:$AP$2085)*(AP665&gt;$AO$7:$AO$2085))*(ROW($AE$7:$AE$2085)&lt;&gt;ROW(AE665)))&gt;0,"Cruzado","Sin cruce")))</f>
        <v/>
      </c>
      <c r="AS665" s="94" t="str">
        <f t="shared" si="11"/>
        <v>OB1HUAURAC</v>
      </c>
      <c r="AT665" s="94" t="str" cm="1">
        <f t="array" ref="AT665">IF(AS665="","",IF(SUMPRODUCT((AS665=$AS$7:$AS$2085)*(AI665=$AI$7:$AI$2085)*(AO665=$AO$7:$AO$2085)*(AP665=$AP$7:$AP$2085)*(ROW($AS$7:$AS$2085)&lt;&gt;ROW(AS665))*((S665=0)*($S$7:$S$2085&gt;0)+(S665&gt;0)*($S$7:$S$2085=0)))&gt;0,"SALONES UNIDOS",IF(SUMPRODUCT((AS665=$AS$7:$AS$2085)*(AI665=$AI$7:$AI$2085)*((AO665&lt;$AP$7:$AP$2085)*(AP665&gt;$AO$7:$AO$2085))*(ROW($AS$7:$AS$2085)&lt;&gt;ROW(AS665)))&gt;0,"Cruzado","Sin cruce")))</f>
        <v>Sin cruce</v>
      </c>
    </row>
    <row r="666" spans="3:46" ht="15.6" hidden="1" customHeight="1">
      <c r="C666" s="496" t="s">
        <v>572</v>
      </c>
      <c r="D666" s="479" t="s">
        <v>727</v>
      </c>
      <c r="E666" s="479">
        <v>20261</v>
      </c>
      <c r="F666" s="503" t="s">
        <v>44</v>
      </c>
      <c r="G666" s="497" t="s">
        <v>80</v>
      </c>
      <c r="H666" s="503" t="s">
        <v>88</v>
      </c>
      <c r="I666" s="503">
        <v>1</v>
      </c>
      <c r="J666" s="503" t="s">
        <v>57</v>
      </c>
      <c r="K666" s="503" t="s">
        <v>57</v>
      </c>
      <c r="L666" s="499" t="s">
        <v>731</v>
      </c>
      <c r="M666" s="535" t="s">
        <v>732</v>
      </c>
      <c r="N666" s="15" t="s">
        <v>577</v>
      </c>
      <c r="O666" s="15" t="s">
        <v>578</v>
      </c>
      <c r="P666" s="503" t="s">
        <v>579</v>
      </c>
      <c r="Q666" s="15">
        <v>3</v>
      </c>
      <c r="R666" s="15">
        <v>0</v>
      </c>
      <c r="S666" s="479">
        <v>3</v>
      </c>
      <c r="T666" s="15">
        <v>4</v>
      </c>
      <c r="U666" s="471"/>
      <c r="V666" s="550">
        <v>33</v>
      </c>
      <c r="W666" s="497">
        <v>18858531</v>
      </c>
      <c r="X666" s="566" t="s">
        <v>375</v>
      </c>
      <c r="Y666" s="15" t="s">
        <v>579</v>
      </c>
      <c r="Z666" s="15"/>
      <c r="AA666" s="15"/>
      <c r="AB666" s="15"/>
      <c r="AC666" s="497" t="s">
        <v>962</v>
      </c>
      <c r="AD666" s="15"/>
      <c r="AE666" s="479"/>
      <c r="AF666" s="497"/>
      <c r="AG666" s="497"/>
      <c r="AH666" s="15" t="s">
        <v>582</v>
      </c>
      <c r="AI666" s="15">
        <v>2</v>
      </c>
      <c r="AJ666" s="15">
        <v>18</v>
      </c>
      <c r="AK666" s="15">
        <v>30</v>
      </c>
      <c r="AL666" s="15">
        <v>21</v>
      </c>
      <c r="AM666" s="15">
        <v>0</v>
      </c>
      <c r="AN666" s="490">
        <f>IF(AJ666="",S666,ROUND(((((AL666/24)+(AM666/1440))-((AJ666/24)+(AK666/1440)))*1440/50),5))</f>
        <v>3</v>
      </c>
      <c r="AO666" s="491">
        <f>AJ666/24+AK666/1440</f>
        <v>0.77083333333333337</v>
      </c>
      <c r="AP666" s="491">
        <f>AL666/24+AM666/1440</f>
        <v>0.875</v>
      </c>
      <c r="AQ666" s="23" t="str" cm="1">
        <f t="array" ref="AQ666">IF(X666="","",IF(SUMPRODUCT((X666=$X$7:$X$2085)*(AI666=$AI$7:$AI$2085)*(AO666=$AO$7:$AO$2085)*(AP666=$AP$7:$AP$2085)*(ROW($X$7:$X$2085)&lt;&gt;ROW(X666))*((S666=0)*($S$7:$S$2085&gt;0)+(S666&gt;0)*($S$7:$S$2085=0)))&gt;0,"SALONES UNIDOS",IF(SUMPRODUCT((X666=$X$7:$X$2085)*(AI666=$AI$7:$AI$2085)*((AO666&lt;$AP$7:$AP$2085)*(AP666&gt;$AO$7:$AO$2085))*(ROW($X$7:$X$2085)&lt;&gt;ROW(X666)))&gt;0,"Cruzado","Sin cruce")))</f>
        <v>Sin cruce</v>
      </c>
      <c r="AR666" s="23" t="str" cm="1">
        <f t="array" ref="AR666">IF(AE666="","",IF(SUMPRODUCT((AE666=$AE$7:$AE$2085)*(AI666=$AI$7:$AI$2085)*(AO666=$AO$7:$AO$2085)*(AP666=$AP$7:$AP$2085)*(ROW($AE$7:$AE$2085)&lt;&gt;ROW(AE666))*((S666=0)*($S$7:$S$2085&gt;0)+(S666&gt;0)*($S$7:$S$2085=0)))&gt;0,"SALONES UNIDOS",IF(SUMPRODUCT((AE666=$AE$7:$AE$2085)*(AI666=$AI$7:$AI$2085)*((AO666&lt;$AP$7:$AP$2085)*(AP666&gt;$AO$7:$AO$2085))*(ROW($AE$7:$AE$2085)&lt;&gt;ROW(AE666)))&gt;0,"Cruzado","Sin cruce")))</f>
        <v/>
      </c>
      <c r="AS666" s="94" t="str">
        <f t="shared" si="11"/>
        <v>OB1HUAURAC</v>
      </c>
      <c r="AT666" s="94" t="str" cm="1">
        <f t="array" ref="AT666">IF(AS666="","",IF(SUMPRODUCT((AS666=$AS$7:$AS$2085)*(AI666=$AI$7:$AI$2085)*(AO666=$AO$7:$AO$2085)*(AP666=$AP$7:$AP$2085)*(ROW($AS$7:$AS$2085)&lt;&gt;ROW(AS666))*((S666=0)*($S$7:$S$2085&gt;0)+(S666&gt;0)*($S$7:$S$2085=0)))&gt;0,"SALONES UNIDOS",IF(SUMPRODUCT((AS666=$AS$7:$AS$2085)*(AI666=$AI$7:$AI$2085)*((AO666&lt;$AP$7:$AP$2085)*(AP666&gt;$AO$7:$AO$2085))*(ROW($AS$7:$AS$2085)&lt;&gt;ROW(AS666)))&gt;0,"Cruzado","Sin cruce")))</f>
        <v>Sin cruce</v>
      </c>
    </row>
    <row r="667" spans="3:46" ht="15.6" hidden="1" customHeight="1">
      <c r="C667" s="496" t="s">
        <v>572</v>
      </c>
      <c r="D667" s="479" t="s">
        <v>727</v>
      </c>
      <c r="E667" s="479">
        <v>20261</v>
      </c>
      <c r="F667" s="503" t="s">
        <v>44</v>
      </c>
      <c r="G667" s="497" t="s">
        <v>80</v>
      </c>
      <c r="H667" s="503" t="s">
        <v>88</v>
      </c>
      <c r="I667" s="503">
        <v>1</v>
      </c>
      <c r="J667" s="503" t="s">
        <v>57</v>
      </c>
      <c r="K667" s="503" t="s">
        <v>57</v>
      </c>
      <c r="L667" s="499" t="s">
        <v>731</v>
      </c>
      <c r="M667" s="535" t="s">
        <v>732</v>
      </c>
      <c r="N667" s="15" t="s">
        <v>577</v>
      </c>
      <c r="O667" s="15" t="s">
        <v>578</v>
      </c>
      <c r="P667" s="503" t="s">
        <v>579</v>
      </c>
      <c r="Q667" s="15">
        <v>0</v>
      </c>
      <c r="R667" s="15">
        <v>2</v>
      </c>
      <c r="S667" s="479">
        <v>2</v>
      </c>
      <c r="T667" s="15">
        <v>4</v>
      </c>
      <c r="U667" s="471"/>
      <c r="V667" s="550">
        <v>33</v>
      </c>
      <c r="W667" s="497">
        <v>18858531</v>
      </c>
      <c r="X667" s="566" t="s">
        <v>375</v>
      </c>
      <c r="Y667" s="15" t="s">
        <v>579</v>
      </c>
      <c r="Z667" s="15"/>
      <c r="AA667" s="15"/>
      <c r="AB667" s="15"/>
      <c r="AC667" s="497" t="s">
        <v>962</v>
      </c>
      <c r="AD667" s="15"/>
      <c r="AE667" s="479"/>
      <c r="AF667" s="497"/>
      <c r="AG667" s="497"/>
      <c r="AH667" s="15" t="s">
        <v>100</v>
      </c>
      <c r="AI667" s="15">
        <v>2</v>
      </c>
      <c r="AJ667" s="15">
        <v>21</v>
      </c>
      <c r="AK667" s="15">
        <v>0</v>
      </c>
      <c r="AL667" s="15">
        <v>22</v>
      </c>
      <c r="AM667" s="15">
        <v>40</v>
      </c>
      <c r="AN667" s="490">
        <f>IF(AJ667="",S667,ROUND(((((AL667/24)+(AM667/1440))-((AJ667/24)+(AK667/1440)))*1440/50),5))</f>
        <v>2</v>
      </c>
      <c r="AO667" s="491">
        <f>AJ667/24+AK667/1440</f>
        <v>0.875</v>
      </c>
      <c r="AP667" s="491">
        <f>AL667/24+AM667/1440</f>
        <v>0.94444444444444442</v>
      </c>
      <c r="AQ667" s="23" t="str" cm="1">
        <f t="array" ref="AQ667">IF(X667="","",IF(SUMPRODUCT((X667=$X$7:$X$2085)*(AI667=$AI$7:$AI$2085)*(AO667=$AO$7:$AO$2085)*(AP667=$AP$7:$AP$2085)*(ROW($X$7:$X$2085)&lt;&gt;ROW(X667))*((S667=0)*($S$7:$S$2085&gt;0)+(S667&gt;0)*($S$7:$S$2085=0)))&gt;0,"SALONES UNIDOS",IF(SUMPRODUCT((X667=$X$7:$X$2085)*(AI667=$AI$7:$AI$2085)*((AO667&lt;$AP$7:$AP$2085)*(AP667&gt;$AO$7:$AO$2085))*(ROW($X$7:$X$2085)&lt;&gt;ROW(X667)))&gt;0,"Cruzado","Sin cruce")))</f>
        <v>Sin cruce</v>
      </c>
      <c r="AR667" s="23" t="str" cm="1">
        <f t="array" ref="AR667">IF(AE667="","",IF(SUMPRODUCT((AE667=$AE$7:$AE$2085)*(AI667=$AI$7:$AI$2085)*(AO667=$AO$7:$AO$2085)*(AP667=$AP$7:$AP$2085)*(ROW($AE$7:$AE$2085)&lt;&gt;ROW(AE667))*((S667=0)*($S$7:$S$2085&gt;0)+(S667&gt;0)*($S$7:$S$2085=0)))&gt;0,"SALONES UNIDOS",IF(SUMPRODUCT((AE667=$AE$7:$AE$2085)*(AI667=$AI$7:$AI$2085)*((AO667&lt;$AP$7:$AP$2085)*(AP667&gt;$AO$7:$AO$2085))*(ROW($AE$7:$AE$2085)&lt;&gt;ROW(AE667)))&gt;0,"Cruzado","Sin cruce")))</f>
        <v/>
      </c>
      <c r="AS667" s="94" t="str">
        <f t="shared" si="11"/>
        <v>OB1HUAURAC</v>
      </c>
      <c r="AT667" s="94" t="str" cm="1">
        <f t="array" ref="AT667">IF(AS667="","",IF(SUMPRODUCT((AS667=$AS$7:$AS$2085)*(AI667=$AI$7:$AI$2085)*(AO667=$AO$7:$AO$2085)*(AP667=$AP$7:$AP$2085)*(ROW($AS$7:$AS$2085)&lt;&gt;ROW(AS667))*((S667=0)*($S$7:$S$2085&gt;0)+(S667&gt;0)*($S$7:$S$2085=0)))&gt;0,"SALONES UNIDOS",IF(SUMPRODUCT((AS667=$AS$7:$AS$2085)*(AI667=$AI$7:$AI$2085)*((AO667&lt;$AP$7:$AP$2085)*(AP667&gt;$AO$7:$AO$2085))*(ROW($AS$7:$AS$2085)&lt;&gt;ROW(AS667)))&gt;0,"Cruzado","Sin cruce")))</f>
        <v>Sin cruce</v>
      </c>
    </row>
    <row r="668" spans="3:46" ht="15.6" hidden="1" customHeight="1">
      <c r="C668" s="496" t="s">
        <v>572</v>
      </c>
      <c r="D668" s="479" t="s">
        <v>727</v>
      </c>
      <c r="E668" s="479">
        <v>20261</v>
      </c>
      <c r="F668" s="503" t="s">
        <v>44</v>
      </c>
      <c r="G668" s="497" t="s">
        <v>80</v>
      </c>
      <c r="H668" s="503" t="s">
        <v>88</v>
      </c>
      <c r="I668" s="503">
        <v>1</v>
      </c>
      <c r="J668" s="503" t="s">
        <v>57</v>
      </c>
      <c r="K668" s="503" t="s">
        <v>57</v>
      </c>
      <c r="L668" s="499" t="s">
        <v>733</v>
      </c>
      <c r="M668" s="535" t="s">
        <v>591</v>
      </c>
      <c r="N668" s="15" t="s">
        <v>586</v>
      </c>
      <c r="O668" s="15" t="s">
        <v>578</v>
      </c>
      <c r="P668" s="503" t="s">
        <v>579</v>
      </c>
      <c r="Q668" s="15">
        <v>3</v>
      </c>
      <c r="R668" s="15">
        <v>0</v>
      </c>
      <c r="S668" s="479">
        <v>3</v>
      </c>
      <c r="T668" s="15">
        <v>4</v>
      </c>
      <c r="U668" s="471"/>
      <c r="V668" s="550">
        <v>33</v>
      </c>
      <c r="W668" s="497">
        <v>44002302</v>
      </c>
      <c r="X668" s="566" t="s">
        <v>496</v>
      </c>
      <c r="Y668" s="15" t="s">
        <v>579</v>
      </c>
      <c r="Z668" s="15"/>
      <c r="AA668" s="15"/>
      <c r="AB668" s="15"/>
      <c r="AC668" s="497" t="s">
        <v>962</v>
      </c>
      <c r="AD668" s="15"/>
      <c r="AE668" s="479"/>
      <c r="AF668" s="497"/>
      <c r="AG668" s="497"/>
      <c r="AH668" s="15" t="s">
        <v>582</v>
      </c>
      <c r="AI668" s="15">
        <v>1</v>
      </c>
      <c r="AJ668" s="15">
        <v>18</v>
      </c>
      <c r="AK668" s="15">
        <v>30</v>
      </c>
      <c r="AL668" s="15">
        <v>21</v>
      </c>
      <c r="AM668" s="15">
        <v>0</v>
      </c>
      <c r="AN668" s="490">
        <f>IF(AJ668="",S668,ROUND(((((AL668/24)+(AM668/1440))-((AJ668/24)+(AK668/1440)))*1440/50),5))</f>
        <v>3</v>
      </c>
      <c r="AO668" s="491">
        <f>AJ668/24+AK668/1440</f>
        <v>0.77083333333333337</v>
      </c>
      <c r="AP668" s="491">
        <f>AL668/24+AM668/1440</f>
        <v>0.875</v>
      </c>
      <c r="AQ668" s="23" t="str" cm="1">
        <f t="array" ref="AQ668">IF(X668="","",IF(SUMPRODUCT((X668=$X$7:$X$2085)*(AI668=$AI$7:$AI$2085)*(AO668=$AO$7:$AO$2085)*(AP668=$AP$7:$AP$2085)*(ROW($X$7:$X$2085)&lt;&gt;ROW(X668))*((S668=0)*($S$7:$S$2085&gt;0)+(S668&gt;0)*($S$7:$S$2085=0)))&gt;0,"SALONES UNIDOS",IF(SUMPRODUCT((X668=$X$7:$X$2085)*(AI668=$AI$7:$AI$2085)*((AO668&lt;$AP$7:$AP$2085)*(AP668&gt;$AO$7:$AO$2085))*(ROW($X$7:$X$2085)&lt;&gt;ROW(X668)))&gt;0,"Cruzado","Sin cruce")))</f>
        <v>Sin cruce</v>
      </c>
      <c r="AR668" s="23" t="str" cm="1">
        <f t="array" ref="AR668">IF(AE668="","",IF(SUMPRODUCT((AE668=$AE$7:$AE$2085)*(AI668=$AI$7:$AI$2085)*(AO668=$AO$7:$AO$2085)*(AP668=$AP$7:$AP$2085)*(ROW($AE$7:$AE$2085)&lt;&gt;ROW(AE668))*((S668=0)*($S$7:$S$2085&gt;0)+(S668&gt;0)*($S$7:$S$2085=0)))&gt;0,"SALONES UNIDOS",IF(SUMPRODUCT((AE668=$AE$7:$AE$2085)*(AI668=$AI$7:$AI$2085)*((AO668&lt;$AP$7:$AP$2085)*(AP668&gt;$AO$7:$AO$2085))*(ROW($AE$7:$AE$2085)&lt;&gt;ROW(AE668)))&gt;0,"Cruzado","Sin cruce")))</f>
        <v/>
      </c>
      <c r="AS668" s="94" t="str">
        <f t="shared" si="11"/>
        <v>OB1HUAURAC</v>
      </c>
      <c r="AT668" s="94" t="str" cm="1">
        <f t="array" ref="AT668">IF(AS668="","",IF(SUMPRODUCT((AS668=$AS$7:$AS$2085)*(AI668=$AI$7:$AI$2085)*(AO668=$AO$7:$AO$2085)*(AP668=$AP$7:$AP$2085)*(ROW($AS$7:$AS$2085)&lt;&gt;ROW(AS668))*((S668=0)*($S$7:$S$2085&gt;0)+(S668&gt;0)*($S$7:$S$2085=0)))&gt;0,"SALONES UNIDOS",IF(SUMPRODUCT((AS668=$AS$7:$AS$2085)*(AI668=$AI$7:$AI$2085)*((AO668&lt;$AP$7:$AP$2085)*(AP668&gt;$AO$7:$AO$2085))*(ROW($AS$7:$AS$2085)&lt;&gt;ROW(AS668)))&gt;0,"Cruzado","Sin cruce")))</f>
        <v>Sin cruce</v>
      </c>
    </row>
    <row r="669" spans="3:46" ht="15.6" hidden="1" customHeight="1">
      <c r="C669" s="496" t="s">
        <v>572</v>
      </c>
      <c r="D669" s="479" t="s">
        <v>727</v>
      </c>
      <c r="E669" s="479">
        <v>20261</v>
      </c>
      <c r="F669" s="503" t="s">
        <v>44</v>
      </c>
      <c r="G669" s="497" t="s">
        <v>80</v>
      </c>
      <c r="H669" s="503" t="s">
        <v>88</v>
      </c>
      <c r="I669" s="503">
        <v>1</v>
      </c>
      <c r="J669" s="503" t="s">
        <v>57</v>
      </c>
      <c r="K669" s="503" t="s">
        <v>57</v>
      </c>
      <c r="L669" s="499" t="s">
        <v>733</v>
      </c>
      <c r="M669" s="535" t="s">
        <v>591</v>
      </c>
      <c r="N669" s="15" t="s">
        <v>586</v>
      </c>
      <c r="O669" s="15" t="s">
        <v>578</v>
      </c>
      <c r="P669" s="503" t="s">
        <v>579</v>
      </c>
      <c r="Q669" s="15">
        <v>0</v>
      </c>
      <c r="R669" s="15">
        <v>2</v>
      </c>
      <c r="S669" s="479">
        <v>2</v>
      </c>
      <c r="T669" s="15">
        <v>4</v>
      </c>
      <c r="U669" s="471"/>
      <c r="V669" s="550">
        <v>33</v>
      </c>
      <c r="W669" s="497">
        <v>44002302</v>
      </c>
      <c r="X669" s="566" t="s">
        <v>496</v>
      </c>
      <c r="Y669" s="15" t="s">
        <v>579</v>
      </c>
      <c r="Z669" s="15"/>
      <c r="AA669" s="15"/>
      <c r="AB669" s="15"/>
      <c r="AC669" s="497" t="s">
        <v>962</v>
      </c>
      <c r="AD669" s="15"/>
      <c r="AE669" s="479"/>
      <c r="AF669" s="497"/>
      <c r="AG669" s="497"/>
      <c r="AH669" s="15" t="s">
        <v>100</v>
      </c>
      <c r="AI669" s="15">
        <v>1</v>
      </c>
      <c r="AJ669" s="15">
        <v>21</v>
      </c>
      <c r="AK669" s="15">
        <v>0</v>
      </c>
      <c r="AL669" s="15">
        <v>22</v>
      </c>
      <c r="AM669" s="15">
        <v>40</v>
      </c>
      <c r="AN669" s="490">
        <f>IF(AJ669="",S669,ROUND(((((AL669/24)+(AM669/1440))-((AJ669/24)+(AK669/1440)))*1440/50),5))</f>
        <v>2</v>
      </c>
      <c r="AO669" s="491">
        <f>AJ669/24+AK669/1440</f>
        <v>0.875</v>
      </c>
      <c r="AP669" s="491">
        <f>AL669/24+AM669/1440</f>
        <v>0.94444444444444442</v>
      </c>
      <c r="AQ669" s="23" t="str" cm="1">
        <f t="array" ref="AQ669">IF(X669="","",IF(SUMPRODUCT((X669=$X$7:$X$2085)*(AI669=$AI$7:$AI$2085)*(AO669=$AO$7:$AO$2085)*(AP669=$AP$7:$AP$2085)*(ROW($X$7:$X$2085)&lt;&gt;ROW(X669))*((S669=0)*($S$7:$S$2085&gt;0)+(S669&gt;0)*($S$7:$S$2085=0)))&gt;0,"SALONES UNIDOS",IF(SUMPRODUCT((X669=$X$7:$X$2085)*(AI669=$AI$7:$AI$2085)*((AO669&lt;$AP$7:$AP$2085)*(AP669&gt;$AO$7:$AO$2085))*(ROW($X$7:$X$2085)&lt;&gt;ROW(X669)))&gt;0,"Cruzado","Sin cruce")))</f>
        <v>Sin cruce</v>
      </c>
      <c r="AR669" s="23" t="str" cm="1">
        <f t="array" ref="AR669">IF(AE669="","",IF(SUMPRODUCT((AE669=$AE$7:$AE$2085)*(AI669=$AI$7:$AI$2085)*(AO669=$AO$7:$AO$2085)*(AP669=$AP$7:$AP$2085)*(ROW($AE$7:$AE$2085)&lt;&gt;ROW(AE669))*((S669=0)*($S$7:$S$2085&gt;0)+(S669&gt;0)*($S$7:$S$2085=0)))&gt;0,"SALONES UNIDOS",IF(SUMPRODUCT((AE669=$AE$7:$AE$2085)*(AI669=$AI$7:$AI$2085)*((AO669&lt;$AP$7:$AP$2085)*(AP669&gt;$AO$7:$AO$2085))*(ROW($AE$7:$AE$2085)&lt;&gt;ROW(AE669)))&gt;0,"Cruzado","Sin cruce")))</f>
        <v/>
      </c>
      <c r="AS669" s="94" t="str">
        <f t="shared" si="11"/>
        <v>OB1HUAURAC</v>
      </c>
      <c r="AT669" s="94" t="str" cm="1">
        <f t="array" ref="AT669">IF(AS669="","",IF(SUMPRODUCT((AS669=$AS$7:$AS$2085)*(AI669=$AI$7:$AI$2085)*(AO669=$AO$7:$AO$2085)*(AP669=$AP$7:$AP$2085)*(ROW($AS$7:$AS$2085)&lt;&gt;ROW(AS669))*((S669=0)*($S$7:$S$2085&gt;0)+(S669&gt;0)*($S$7:$S$2085=0)))&gt;0,"SALONES UNIDOS",IF(SUMPRODUCT((AS669=$AS$7:$AS$2085)*(AI669=$AI$7:$AI$2085)*((AO669&lt;$AP$7:$AP$2085)*(AP669&gt;$AO$7:$AO$2085))*(ROW($AS$7:$AS$2085)&lt;&gt;ROW(AS669)))&gt;0,"Cruzado","Sin cruce")))</f>
        <v>Sin cruce</v>
      </c>
    </row>
    <row r="670" spans="3:46" ht="15.6" hidden="1" customHeight="1">
      <c r="C670" s="496" t="s">
        <v>572</v>
      </c>
      <c r="D670" s="479" t="s">
        <v>727</v>
      </c>
      <c r="E670" s="479">
        <v>20261</v>
      </c>
      <c r="F670" s="503" t="s">
        <v>44</v>
      </c>
      <c r="G670" s="497" t="s">
        <v>80</v>
      </c>
      <c r="H670" s="503" t="s">
        <v>88</v>
      </c>
      <c r="I670" s="503">
        <v>1</v>
      </c>
      <c r="J670" s="503" t="s">
        <v>57</v>
      </c>
      <c r="K670" s="503" t="s">
        <v>57</v>
      </c>
      <c r="L670" s="499" t="s">
        <v>734</v>
      </c>
      <c r="M670" s="535" t="s">
        <v>593</v>
      </c>
      <c r="N670" s="15" t="s">
        <v>586</v>
      </c>
      <c r="O670" s="15" t="s">
        <v>578</v>
      </c>
      <c r="P670" s="503" t="s">
        <v>579</v>
      </c>
      <c r="Q670" s="15">
        <v>2</v>
      </c>
      <c r="R670" s="15">
        <v>0</v>
      </c>
      <c r="S670" s="479">
        <v>2</v>
      </c>
      <c r="T670" s="15">
        <v>4</v>
      </c>
      <c r="U670" s="471"/>
      <c r="V670" s="550">
        <v>33</v>
      </c>
      <c r="W670" s="497">
        <v>15690505</v>
      </c>
      <c r="X670" s="566" t="s">
        <v>503</v>
      </c>
      <c r="Y670" s="15" t="s">
        <v>579</v>
      </c>
      <c r="Z670" s="15"/>
      <c r="AA670" s="15"/>
      <c r="AB670" s="15"/>
      <c r="AC670" s="497" t="s">
        <v>962</v>
      </c>
      <c r="AD670" s="15"/>
      <c r="AE670" s="479"/>
      <c r="AF670" s="497"/>
      <c r="AG670" s="497"/>
      <c r="AH670" s="15" t="s">
        <v>582</v>
      </c>
      <c r="AI670" s="15">
        <v>4</v>
      </c>
      <c r="AJ670" s="15">
        <v>18</v>
      </c>
      <c r="AK670" s="15">
        <v>30</v>
      </c>
      <c r="AL670" s="15">
        <v>20</v>
      </c>
      <c r="AM670" s="15">
        <v>10</v>
      </c>
      <c r="AN670" s="490">
        <f>IF(AJ670="",S670,ROUND(((((AL670/24)+(AM670/1440))-((AJ670/24)+(AK670/1440)))*1440/50),5))</f>
        <v>2</v>
      </c>
      <c r="AO670" s="491">
        <f>AJ670/24+AK670/1440</f>
        <v>0.77083333333333337</v>
      </c>
      <c r="AP670" s="491">
        <f>AL670/24+AM670/1440</f>
        <v>0.84027777777777779</v>
      </c>
      <c r="AQ670" s="23" t="str" cm="1">
        <f t="array" ref="AQ670">IF(X670="","",IF(SUMPRODUCT((X670=$X$7:$X$2085)*(AI670=$AI$7:$AI$2085)*(AO670=$AO$7:$AO$2085)*(AP670=$AP$7:$AP$2085)*(ROW($X$7:$X$2085)&lt;&gt;ROW(X670))*((S670=0)*($S$7:$S$2085&gt;0)+(S670&gt;0)*($S$7:$S$2085=0)))&gt;0,"SALONES UNIDOS",IF(SUMPRODUCT((X670=$X$7:$X$2085)*(AI670=$AI$7:$AI$2085)*((AO670&lt;$AP$7:$AP$2085)*(AP670&gt;$AO$7:$AO$2085))*(ROW($X$7:$X$2085)&lt;&gt;ROW(X670)))&gt;0,"Cruzado","Sin cruce")))</f>
        <v>Sin cruce</v>
      </c>
      <c r="AR670" s="23" t="str" cm="1">
        <f t="array" ref="AR670">IF(AE670="","",IF(SUMPRODUCT((AE670=$AE$7:$AE$2085)*(AI670=$AI$7:$AI$2085)*(AO670=$AO$7:$AO$2085)*(AP670=$AP$7:$AP$2085)*(ROW($AE$7:$AE$2085)&lt;&gt;ROW(AE670))*((S670=0)*($S$7:$S$2085&gt;0)+(S670&gt;0)*($S$7:$S$2085=0)))&gt;0,"SALONES UNIDOS",IF(SUMPRODUCT((AE670=$AE$7:$AE$2085)*(AI670=$AI$7:$AI$2085)*((AO670&lt;$AP$7:$AP$2085)*(AP670&gt;$AO$7:$AO$2085))*(ROW($AE$7:$AE$2085)&lt;&gt;ROW(AE670)))&gt;0,"Cruzado","Sin cruce")))</f>
        <v/>
      </c>
      <c r="AS670" s="94" t="str">
        <f t="shared" si="11"/>
        <v>OB1HUAURAC</v>
      </c>
      <c r="AT670" s="94" t="str" cm="1">
        <f t="array" ref="AT670">IF(AS670="","",IF(SUMPRODUCT((AS670=$AS$7:$AS$2085)*(AI670=$AI$7:$AI$2085)*(AO670=$AO$7:$AO$2085)*(AP670=$AP$7:$AP$2085)*(ROW($AS$7:$AS$2085)&lt;&gt;ROW(AS670))*((S670=0)*($S$7:$S$2085&gt;0)+(S670&gt;0)*($S$7:$S$2085=0)))&gt;0,"SALONES UNIDOS",IF(SUMPRODUCT((AS670=$AS$7:$AS$2085)*(AI670=$AI$7:$AI$2085)*((AO670&lt;$AP$7:$AP$2085)*(AP670&gt;$AO$7:$AO$2085))*(ROW($AS$7:$AS$2085)&lt;&gt;ROW(AS670)))&gt;0,"Cruzado","Sin cruce")))</f>
        <v>Sin cruce</v>
      </c>
    </row>
    <row r="671" spans="3:46" ht="15.6" hidden="1" customHeight="1">
      <c r="C671" s="496" t="s">
        <v>572</v>
      </c>
      <c r="D671" s="479" t="s">
        <v>727</v>
      </c>
      <c r="E671" s="479">
        <v>20261</v>
      </c>
      <c r="F671" s="503" t="s">
        <v>44</v>
      </c>
      <c r="G671" s="497" t="s">
        <v>80</v>
      </c>
      <c r="H671" s="503" t="s">
        <v>88</v>
      </c>
      <c r="I671" s="503">
        <v>1</v>
      </c>
      <c r="J671" s="503" t="s">
        <v>57</v>
      </c>
      <c r="K671" s="503" t="s">
        <v>57</v>
      </c>
      <c r="L671" s="499" t="s">
        <v>734</v>
      </c>
      <c r="M671" s="535" t="s">
        <v>593</v>
      </c>
      <c r="N671" s="15" t="s">
        <v>586</v>
      </c>
      <c r="O671" s="15" t="s">
        <v>578</v>
      </c>
      <c r="P671" s="503" t="s">
        <v>579</v>
      </c>
      <c r="Q671" s="15">
        <v>2</v>
      </c>
      <c r="R671" s="15">
        <v>0</v>
      </c>
      <c r="S671" s="479">
        <v>2</v>
      </c>
      <c r="T671" s="15">
        <v>4</v>
      </c>
      <c r="U671" s="471"/>
      <c r="V671" s="550">
        <v>33</v>
      </c>
      <c r="W671" s="497">
        <v>15690505</v>
      </c>
      <c r="X671" s="566" t="s">
        <v>503</v>
      </c>
      <c r="Y671" s="15" t="s">
        <v>579</v>
      </c>
      <c r="Z671" s="15"/>
      <c r="AA671" s="15"/>
      <c r="AB671" s="15"/>
      <c r="AC671" s="497" t="s">
        <v>962</v>
      </c>
      <c r="AD671" s="15"/>
      <c r="AE671" s="479"/>
      <c r="AF671" s="497"/>
      <c r="AG671" s="497"/>
      <c r="AH671" s="15" t="s">
        <v>582</v>
      </c>
      <c r="AI671" s="15">
        <v>4</v>
      </c>
      <c r="AJ671" s="15">
        <v>20</v>
      </c>
      <c r="AK671" s="15">
        <v>10</v>
      </c>
      <c r="AL671" s="15">
        <v>21</v>
      </c>
      <c r="AM671" s="15">
        <v>50</v>
      </c>
      <c r="AN671" s="490">
        <f>IF(AJ671="",S671,ROUND(((((AL671/24)+(AM671/1440))-((AJ671/24)+(AK671/1440)))*1440/50),5))</f>
        <v>2</v>
      </c>
      <c r="AO671" s="491">
        <f>AJ671/24+AK671/1440</f>
        <v>0.84027777777777779</v>
      </c>
      <c r="AP671" s="491">
        <f>AL671/24+AM671/1440</f>
        <v>0.90972222222222221</v>
      </c>
      <c r="AQ671" s="23" t="str" cm="1">
        <f t="array" ref="AQ671">IF(X671="","",IF(SUMPRODUCT((X671=$X$7:$X$2085)*(AI671=$AI$7:$AI$2085)*(AO671=$AO$7:$AO$2085)*(AP671=$AP$7:$AP$2085)*(ROW($X$7:$X$2085)&lt;&gt;ROW(X671))*((S671=0)*($S$7:$S$2085&gt;0)+(S671&gt;0)*($S$7:$S$2085=0)))&gt;0,"SALONES UNIDOS",IF(SUMPRODUCT((X671=$X$7:$X$2085)*(AI671=$AI$7:$AI$2085)*((AO671&lt;$AP$7:$AP$2085)*(AP671&gt;$AO$7:$AO$2085))*(ROW($X$7:$X$2085)&lt;&gt;ROW(X671)))&gt;0,"Cruzado","Sin cruce")))</f>
        <v>Sin cruce</v>
      </c>
      <c r="AR671" s="23" t="str" cm="1">
        <f t="array" ref="AR671">IF(AE671="","",IF(SUMPRODUCT((AE671=$AE$7:$AE$2085)*(AI671=$AI$7:$AI$2085)*(AO671=$AO$7:$AO$2085)*(AP671=$AP$7:$AP$2085)*(ROW($AE$7:$AE$2085)&lt;&gt;ROW(AE671))*((S671=0)*($S$7:$S$2085&gt;0)+(S671&gt;0)*($S$7:$S$2085=0)))&gt;0,"SALONES UNIDOS",IF(SUMPRODUCT((AE671=$AE$7:$AE$2085)*(AI671=$AI$7:$AI$2085)*((AO671&lt;$AP$7:$AP$2085)*(AP671&gt;$AO$7:$AO$2085))*(ROW($AE$7:$AE$2085)&lt;&gt;ROW(AE671)))&gt;0,"Cruzado","Sin cruce")))</f>
        <v/>
      </c>
      <c r="AS671" s="94" t="str">
        <f t="shared" si="11"/>
        <v>OB1HUAURAC</v>
      </c>
      <c r="AT671" s="94" t="str" cm="1">
        <f t="array" ref="AT671">IF(AS671="","",IF(SUMPRODUCT((AS671=$AS$7:$AS$2085)*(AI671=$AI$7:$AI$2085)*(AO671=$AO$7:$AO$2085)*(AP671=$AP$7:$AP$2085)*(ROW($AS$7:$AS$2085)&lt;&gt;ROW(AS671))*((S671=0)*($S$7:$S$2085&gt;0)+(S671&gt;0)*($S$7:$S$2085=0)))&gt;0,"SALONES UNIDOS",IF(SUMPRODUCT((AS671=$AS$7:$AS$2085)*(AI671=$AI$7:$AI$2085)*((AO671&lt;$AP$7:$AP$2085)*(AP671&gt;$AO$7:$AO$2085))*(ROW($AS$7:$AS$2085)&lt;&gt;ROW(AS671)))&gt;0,"Cruzado","Sin cruce")))</f>
        <v>Sin cruce</v>
      </c>
    </row>
    <row r="672" spans="3:46" ht="15.6" hidden="1" customHeight="1">
      <c r="C672" s="496" t="s">
        <v>572</v>
      </c>
      <c r="D672" s="479" t="s">
        <v>727</v>
      </c>
      <c r="E672" s="479">
        <v>20261</v>
      </c>
      <c r="F672" s="503" t="s">
        <v>44</v>
      </c>
      <c r="G672" s="497" t="s">
        <v>80</v>
      </c>
      <c r="H672" s="503" t="s">
        <v>88</v>
      </c>
      <c r="I672" s="503">
        <v>1</v>
      </c>
      <c r="J672" s="503" t="s">
        <v>57</v>
      </c>
      <c r="K672" s="503" t="s">
        <v>57</v>
      </c>
      <c r="L672" s="499" t="s">
        <v>735</v>
      </c>
      <c r="M672" s="535" t="s">
        <v>595</v>
      </c>
      <c r="N672" s="15" t="s">
        <v>586</v>
      </c>
      <c r="O672" s="15" t="s">
        <v>578</v>
      </c>
      <c r="P672" s="503" t="s">
        <v>579</v>
      </c>
      <c r="Q672" s="15">
        <v>3</v>
      </c>
      <c r="R672" s="15">
        <v>0</v>
      </c>
      <c r="S672" s="479">
        <v>3</v>
      </c>
      <c r="T672" s="15">
        <v>4</v>
      </c>
      <c r="U672" s="471"/>
      <c r="V672" s="550">
        <v>33</v>
      </c>
      <c r="W672" s="497">
        <v>15615916</v>
      </c>
      <c r="X672" s="566" t="s">
        <v>386</v>
      </c>
      <c r="Y672" s="15" t="s">
        <v>579</v>
      </c>
      <c r="Z672" s="15"/>
      <c r="AA672" s="15"/>
      <c r="AB672" s="15"/>
      <c r="AC672" s="497" t="s">
        <v>962</v>
      </c>
      <c r="AD672" s="15"/>
      <c r="AE672" s="479"/>
      <c r="AF672" s="497"/>
      <c r="AG672" s="497"/>
      <c r="AH672" s="15" t="s">
        <v>582</v>
      </c>
      <c r="AI672" s="15">
        <v>3</v>
      </c>
      <c r="AJ672" s="15">
        <v>18</v>
      </c>
      <c r="AK672" s="15">
        <v>30</v>
      </c>
      <c r="AL672" s="15">
        <v>21</v>
      </c>
      <c r="AM672" s="15">
        <v>0</v>
      </c>
      <c r="AN672" s="490">
        <f>IF(AJ672="",S672,ROUND(((((AL672/24)+(AM672/1440))-((AJ672/24)+(AK672/1440)))*1440/50),5))</f>
        <v>3</v>
      </c>
      <c r="AO672" s="491">
        <f>AJ672/24+AK672/1440</f>
        <v>0.77083333333333337</v>
      </c>
      <c r="AP672" s="491">
        <f>AL672/24+AM672/1440</f>
        <v>0.875</v>
      </c>
      <c r="AQ672" s="23" t="str" cm="1">
        <f t="array" ref="AQ672">IF(X672="","",IF(SUMPRODUCT((X672=$X$7:$X$2085)*(AI672=$AI$7:$AI$2085)*(AO672=$AO$7:$AO$2085)*(AP672=$AP$7:$AP$2085)*(ROW($X$7:$X$2085)&lt;&gt;ROW(X672))*((S672=0)*($S$7:$S$2085&gt;0)+(S672&gt;0)*($S$7:$S$2085=0)))&gt;0,"SALONES UNIDOS",IF(SUMPRODUCT((X672=$X$7:$X$2085)*(AI672=$AI$7:$AI$2085)*((AO672&lt;$AP$7:$AP$2085)*(AP672&gt;$AO$7:$AO$2085))*(ROW($X$7:$X$2085)&lt;&gt;ROW(X672)))&gt;0,"Cruzado","Sin cruce")))</f>
        <v>Sin cruce</v>
      </c>
      <c r="AR672" s="23" t="str" cm="1">
        <f t="array" ref="AR672">IF(AE672="","",IF(SUMPRODUCT((AE672=$AE$7:$AE$2085)*(AI672=$AI$7:$AI$2085)*(AO672=$AO$7:$AO$2085)*(AP672=$AP$7:$AP$2085)*(ROW($AE$7:$AE$2085)&lt;&gt;ROW(AE672))*((S672=0)*($S$7:$S$2085&gt;0)+(S672&gt;0)*($S$7:$S$2085=0)))&gt;0,"SALONES UNIDOS",IF(SUMPRODUCT((AE672=$AE$7:$AE$2085)*(AI672=$AI$7:$AI$2085)*((AO672&lt;$AP$7:$AP$2085)*(AP672&gt;$AO$7:$AO$2085))*(ROW($AE$7:$AE$2085)&lt;&gt;ROW(AE672)))&gt;0,"Cruzado","Sin cruce")))</f>
        <v/>
      </c>
      <c r="AS672" s="94" t="str">
        <f t="shared" si="11"/>
        <v>OB1HUAURAC</v>
      </c>
      <c r="AT672" s="94" t="str" cm="1">
        <f t="array" ref="AT672">IF(AS672="","",IF(SUMPRODUCT((AS672=$AS$7:$AS$2085)*(AI672=$AI$7:$AI$2085)*(AO672=$AO$7:$AO$2085)*(AP672=$AP$7:$AP$2085)*(ROW($AS$7:$AS$2085)&lt;&gt;ROW(AS672))*((S672=0)*($S$7:$S$2085&gt;0)+(S672&gt;0)*($S$7:$S$2085=0)))&gt;0,"SALONES UNIDOS",IF(SUMPRODUCT((AS672=$AS$7:$AS$2085)*(AI672=$AI$7:$AI$2085)*((AO672&lt;$AP$7:$AP$2085)*(AP672&gt;$AO$7:$AO$2085))*(ROW($AS$7:$AS$2085)&lt;&gt;ROW(AS672)))&gt;0,"Cruzado","Sin cruce")))</f>
        <v>Sin cruce</v>
      </c>
    </row>
    <row r="673" spans="3:46" ht="15.6" hidden="1" customHeight="1">
      <c r="C673" s="496" t="s">
        <v>572</v>
      </c>
      <c r="D673" s="479" t="s">
        <v>727</v>
      </c>
      <c r="E673" s="479">
        <v>20261</v>
      </c>
      <c r="F673" s="503" t="s">
        <v>44</v>
      </c>
      <c r="G673" s="497" t="s">
        <v>80</v>
      </c>
      <c r="H673" s="503" t="s">
        <v>88</v>
      </c>
      <c r="I673" s="503">
        <v>1</v>
      </c>
      <c r="J673" s="503" t="s">
        <v>57</v>
      </c>
      <c r="K673" s="503" t="s">
        <v>57</v>
      </c>
      <c r="L673" s="499" t="s">
        <v>735</v>
      </c>
      <c r="M673" s="535" t="s">
        <v>595</v>
      </c>
      <c r="N673" s="15" t="s">
        <v>586</v>
      </c>
      <c r="O673" s="15" t="s">
        <v>578</v>
      </c>
      <c r="P673" s="503" t="s">
        <v>579</v>
      </c>
      <c r="Q673" s="15">
        <v>0</v>
      </c>
      <c r="R673" s="15">
        <v>2</v>
      </c>
      <c r="S673" s="479">
        <v>2</v>
      </c>
      <c r="T673" s="15">
        <v>4</v>
      </c>
      <c r="U673" s="471"/>
      <c r="V673" s="550">
        <v>33</v>
      </c>
      <c r="W673" s="497">
        <v>15615916</v>
      </c>
      <c r="X673" s="566" t="s">
        <v>386</v>
      </c>
      <c r="Y673" s="15" t="s">
        <v>579</v>
      </c>
      <c r="Z673" s="15"/>
      <c r="AA673" s="15"/>
      <c r="AB673" s="15"/>
      <c r="AC673" s="497" t="s">
        <v>962</v>
      </c>
      <c r="AD673" s="15"/>
      <c r="AE673" s="479"/>
      <c r="AF673" s="497"/>
      <c r="AG673" s="497"/>
      <c r="AH673" s="15" t="s">
        <v>100</v>
      </c>
      <c r="AI673" s="15">
        <v>3</v>
      </c>
      <c r="AJ673" s="15">
        <v>21</v>
      </c>
      <c r="AK673" s="15">
        <v>0</v>
      </c>
      <c r="AL673" s="15">
        <v>22</v>
      </c>
      <c r="AM673" s="15">
        <v>40</v>
      </c>
      <c r="AN673" s="490">
        <f>IF(AJ673="",S673,ROUND(((((AL673/24)+(AM673/1440))-((AJ673/24)+(AK673/1440)))*1440/50),5))</f>
        <v>2</v>
      </c>
      <c r="AO673" s="491">
        <f>AJ673/24+AK673/1440</f>
        <v>0.875</v>
      </c>
      <c r="AP673" s="491">
        <f>AL673/24+AM673/1440</f>
        <v>0.94444444444444442</v>
      </c>
      <c r="AQ673" s="23" t="str" cm="1">
        <f t="array" ref="AQ673">IF(X673="","",IF(SUMPRODUCT((X673=$X$7:$X$2085)*(AI673=$AI$7:$AI$2085)*(AO673=$AO$7:$AO$2085)*(AP673=$AP$7:$AP$2085)*(ROW($X$7:$X$2085)&lt;&gt;ROW(X673))*((S673=0)*($S$7:$S$2085&gt;0)+(S673&gt;0)*($S$7:$S$2085=0)))&gt;0,"SALONES UNIDOS",IF(SUMPRODUCT((X673=$X$7:$X$2085)*(AI673=$AI$7:$AI$2085)*((AO673&lt;$AP$7:$AP$2085)*(AP673&gt;$AO$7:$AO$2085))*(ROW($X$7:$X$2085)&lt;&gt;ROW(X673)))&gt;0,"Cruzado","Sin cruce")))</f>
        <v>Sin cruce</v>
      </c>
      <c r="AR673" s="23" t="str" cm="1">
        <f t="array" ref="AR673">IF(AE673="","",IF(SUMPRODUCT((AE673=$AE$7:$AE$2085)*(AI673=$AI$7:$AI$2085)*(AO673=$AO$7:$AO$2085)*(AP673=$AP$7:$AP$2085)*(ROW($AE$7:$AE$2085)&lt;&gt;ROW(AE673))*((S673=0)*($S$7:$S$2085&gt;0)+(S673&gt;0)*($S$7:$S$2085=0)))&gt;0,"SALONES UNIDOS",IF(SUMPRODUCT((AE673=$AE$7:$AE$2085)*(AI673=$AI$7:$AI$2085)*((AO673&lt;$AP$7:$AP$2085)*(AP673&gt;$AO$7:$AO$2085))*(ROW($AE$7:$AE$2085)&lt;&gt;ROW(AE673)))&gt;0,"Cruzado","Sin cruce")))</f>
        <v/>
      </c>
      <c r="AS673" s="94" t="str">
        <f t="shared" si="11"/>
        <v>OB1HUAURAC</v>
      </c>
      <c r="AT673" s="94" t="str" cm="1">
        <f t="array" ref="AT673">IF(AS673="","",IF(SUMPRODUCT((AS673=$AS$7:$AS$2085)*(AI673=$AI$7:$AI$2085)*(AO673=$AO$7:$AO$2085)*(AP673=$AP$7:$AP$2085)*(ROW($AS$7:$AS$2085)&lt;&gt;ROW(AS673))*((S673=0)*($S$7:$S$2085&gt;0)+(S673&gt;0)*($S$7:$S$2085=0)))&gt;0,"SALONES UNIDOS",IF(SUMPRODUCT((AS673=$AS$7:$AS$2085)*(AI673=$AI$7:$AI$2085)*((AO673&lt;$AP$7:$AP$2085)*(AP673&gt;$AO$7:$AO$2085))*(ROW($AS$7:$AS$2085)&lt;&gt;ROW(AS673)))&gt;0,"Cruzado","Sin cruce")))</f>
        <v>Sin cruce</v>
      </c>
    </row>
    <row r="674" spans="3:46" ht="15.6" hidden="1" customHeight="1">
      <c r="C674" s="496" t="s">
        <v>572</v>
      </c>
      <c r="D674" s="479" t="s">
        <v>828</v>
      </c>
      <c r="E674" s="479">
        <v>20261</v>
      </c>
      <c r="F674" s="503" t="s">
        <v>44</v>
      </c>
      <c r="G674" s="497" t="s">
        <v>80</v>
      </c>
      <c r="H674" s="503" t="s">
        <v>90</v>
      </c>
      <c r="I674" s="503">
        <v>1</v>
      </c>
      <c r="J674" s="503" t="s">
        <v>41</v>
      </c>
      <c r="K674" s="503" t="s">
        <v>41</v>
      </c>
      <c r="L674" s="499" t="s">
        <v>829</v>
      </c>
      <c r="M674" s="535" t="s">
        <v>754</v>
      </c>
      <c r="N674" s="15" t="s">
        <v>830</v>
      </c>
      <c r="O674" s="15" t="s">
        <v>831</v>
      </c>
      <c r="P674" s="503" t="s">
        <v>579</v>
      </c>
      <c r="Q674" s="15">
        <v>2</v>
      </c>
      <c r="R674" s="15">
        <v>0</v>
      </c>
      <c r="S674" s="479">
        <v>2</v>
      </c>
      <c r="T674" s="15">
        <v>3</v>
      </c>
      <c r="U674" s="471"/>
      <c r="V674" s="550">
        <v>33</v>
      </c>
      <c r="W674" s="497">
        <v>32111220</v>
      </c>
      <c r="X674" s="566" t="s">
        <v>254</v>
      </c>
      <c r="Y674" s="15" t="s">
        <v>579</v>
      </c>
      <c r="Z674" s="15"/>
      <c r="AA674" s="15"/>
      <c r="AB674" s="15"/>
      <c r="AC674" s="497" t="s">
        <v>965</v>
      </c>
      <c r="AD674" s="15"/>
      <c r="AE674" s="479"/>
      <c r="AF674" s="497"/>
      <c r="AG674" s="497"/>
      <c r="AH674" s="15" t="s">
        <v>582</v>
      </c>
      <c r="AI674" s="15">
        <v>2</v>
      </c>
      <c r="AJ674" s="15">
        <v>13</v>
      </c>
      <c r="AK674" s="15">
        <v>30</v>
      </c>
      <c r="AL674" s="15">
        <v>15</v>
      </c>
      <c r="AM674" s="15">
        <v>10</v>
      </c>
      <c r="AN674" s="490">
        <f>IF(AJ674="",S674,ROUND(((((AL674/24)+(AM674/1440))-((AJ674/24)+(AK674/1440)))*1440/50),5))</f>
        <v>2</v>
      </c>
      <c r="AO674" s="491">
        <f>AJ674/24+AK674/1440</f>
        <v>0.5625</v>
      </c>
      <c r="AP674" s="491">
        <f>AL674/24+AM674/1440</f>
        <v>0.63194444444444442</v>
      </c>
      <c r="AQ674" s="23" t="str" cm="1">
        <f t="array" ref="AQ674">IF(X674="","",IF(SUMPRODUCT((X674=$X$7:$X$2085)*(AI674=$AI$7:$AI$2085)*(AO674=$AO$7:$AO$2085)*(AP674=$AP$7:$AP$2085)*(ROW($X$7:$X$2085)&lt;&gt;ROW(X674))*((S674=0)*($S$7:$S$2085&gt;0)+(S674&gt;0)*($S$7:$S$2085=0)))&gt;0,"SALONES UNIDOS",IF(SUMPRODUCT((X674=$X$7:$X$2085)*(AI674=$AI$7:$AI$2085)*((AO674&lt;$AP$7:$AP$2085)*(AP674&gt;$AO$7:$AO$2085))*(ROW($X$7:$X$2085)&lt;&gt;ROW(X674)))&gt;0,"Cruzado","Sin cruce")))</f>
        <v>Sin cruce</v>
      </c>
      <c r="AR674" s="23" t="str" cm="1">
        <f t="array" ref="AR674">IF(AE674="","",IF(SUMPRODUCT((AE674=$AE$7:$AE$2085)*(AI674=$AI$7:$AI$2085)*(AO674=$AO$7:$AO$2085)*(AP674=$AP$7:$AP$2085)*(ROW($AE$7:$AE$2085)&lt;&gt;ROW(AE674))*((S674=0)*($S$7:$S$2085&gt;0)+(S674&gt;0)*($S$7:$S$2085=0)))&gt;0,"SALONES UNIDOS",IF(SUMPRODUCT((AE674=$AE$7:$AE$2085)*(AI674=$AI$7:$AI$2085)*((AO674&lt;$AP$7:$AP$2085)*(AP674&gt;$AO$7:$AO$2085))*(ROW($AE$7:$AE$2085)&lt;&gt;ROW(AE674)))&gt;0,"Cruzado","Sin cruce")))</f>
        <v/>
      </c>
      <c r="AS674" s="94" t="str">
        <f t="shared" si="11"/>
        <v>PS1HUAURAA</v>
      </c>
      <c r="AT674" s="94" t="str" cm="1">
        <f t="array" ref="AT674">IF(AS674="","",IF(SUMPRODUCT((AS674=$AS$7:$AS$2085)*(AI674=$AI$7:$AI$2085)*(AO674=$AO$7:$AO$2085)*(AP674=$AP$7:$AP$2085)*(ROW($AS$7:$AS$2085)&lt;&gt;ROW(AS674))*((S674=0)*($S$7:$S$2085&gt;0)+(S674&gt;0)*($S$7:$S$2085=0)))&gt;0,"SALONES UNIDOS",IF(SUMPRODUCT((AS674=$AS$7:$AS$2085)*(AI674=$AI$7:$AI$2085)*((AO674&lt;$AP$7:$AP$2085)*(AP674&gt;$AO$7:$AO$2085))*(ROW($AS$7:$AS$2085)&lt;&gt;ROW(AS674)))&gt;0,"Cruzado","Sin cruce")))</f>
        <v>Sin cruce</v>
      </c>
    </row>
    <row r="675" spans="3:46" ht="15.6" hidden="1" customHeight="1">
      <c r="C675" s="496" t="s">
        <v>572</v>
      </c>
      <c r="D675" s="479" t="s">
        <v>828</v>
      </c>
      <c r="E675" s="479">
        <v>20261</v>
      </c>
      <c r="F675" s="503" t="s">
        <v>44</v>
      </c>
      <c r="G675" s="497" t="s">
        <v>80</v>
      </c>
      <c r="H675" s="503" t="s">
        <v>90</v>
      </c>
      <c r="I675" s="503">
        <v>1</v>
      </c>
      <c r="J675" s="503" t="s">
        <v>574</v>
      </c>
      <c r="K675" s="503" t="s">
        <v>41</v>
      </c>
      <c r="L675" s="499" t="s">
        <v>829</v>
      </c>
      <c r="M675" s="535" t="s">
        <v>754</v>
      </c>
      <c r="N675" s="15" t="s">
        <v>830</v>
      </c>
      <c r="O675" s="15" t="s">
        <v>831</v>
      </c>
      <c r="P675" s="503" t="s">
        <v>579</v>
      </c>
      <c r="Q675" s="15">
        <v>0</v>
      </c>
      <c r="R675" s="15">
        <v>2</v>
      </c>
      <c r="S675" s="479">
        <v>2</v>
      </c>
      <c r="T675" s="15">
        <v>3</v>
      </c>
      <c r="U675" s="471"/>
      <c r="V675" s="550">
        <v>33</v>
      </c>
      <c r="W675" s="497">
        <v>32111220</v>
      </c>
      <c r="X675" s="566" t="s">
        <v>254</v>
      </c>
      <c r="Y675" s="15" t="s">
        <v>579</v>
      </c>
      <c r="Z675" s="15"/>
      <c r="AA675" s="15"/>
      <c r="AB675" s="15"/>
      <c r="AC675" s="493"/>
      <c r="AD675" s="15"/>
      <c r="AE675" s="479" t="s">
        <v>950</v>
      </c>
      <c r="AF675" s="497"/>
      <c r="AG675" s="497"/>
      <c r="AH675" s="15" t="s">
        <v>100</v>
      </c>
      <c r="AI675" s="15">
        <v>2</v>
      </c>
      <c r="AJ675" s="15">
        <v>15</v>
      </c>
      <c r="AK675" s="15">
        <v>10</v>
      </c>
      <c r="AL675" s="15">
        <v>16</v>
      </c>
      <c r="AM675" s="15">
        <v>50</v>
      </c>
      <c r="AN675" s="490">
        <f>IF(AJ675="",S675,ROUND(((((AL675/24)+(AM675/1440))-((AJ675/24)+(AK675/1440)))*1440/50),5))</f>
        <v>2</v>
      </c>
      <c r="AO675" s="491">
        <f>AJ675/24+AK675/1440</f>
        <v>0.63194444444444442</v>
      </c>
      <c r="AP675" s="491">
        <f>AL675/24+AM675/1440</f>
        <v>0.70138888888888884</v>
      </c>
      <c r="AQ675" s="23" t="str" cm="1">
        <f t="array" ref="AQ675">IF(X675="","",IF(SUMPRODUCT((X675=$X$7:$X$2085)*(AI675=$AI$7:$AI$2085)*(AO675=$AO$7:$AO$2085)*(AP675=$AP$7:$AP$2085)*(ROW($X$7:$X$2085)&lt;&gt;ROW(X675))*((S675=0)*($S$7:$S$2085&gt;0)+(S675&gt;0)*($S$7:$S$2085=0)))&gt;0,"SALONES UNIDOS",IF(SUMPRODUCT((X675=$X$7:$X$2085)*(AI675=$AI$7:$AI$2085)*((AO675&lt;$AP$7:$AP$2085)*(AP675&gt;$AO$7:$AO$2085))*(ROW($X$7:$X$2085)&lt;&gt;ROW(X675)))&gt;0,"Cruzado","Sin cruce")))</f>
        <v>Sin cruce</v>
      </c>
      <c r="AR675" s="23" t="str" cm="1">
        <f t="array" ref="AR675">IF(AE675="","",IF(SUMPRODUCT((AE675=$AE$7:$AE$2085)*(AI675=$AI$7:$AI$2085)*(AO675=$AO$7:$AO$2085)*(AP675=$AP$7:$AP$2085)*(ROW($AE$7:$AE$2085)&lt;&gt;ROW(AE675))*((S675=0)*($S$7:$S$2085&gt;0)+(S675&gt;0)*($S$7:$S$2085=0)))&gt;0,"SALONES UNIDOS",IF(SUMPRODUCT((AE675=$AE$7:$AE$2085)*(AI675=$AI$7:$AI$2085)*((AO675&lt;$AP$7:$AP$2085)*(AP675&gt;$AO$7:$AO$2085))*(ROW($AE$7:$AE$2085)&lt;&gt;ROW(AE675)))&gt;0,"Cruzado","Sin cruce")))</f>
        <v>Sin cruce</v>
      </c>
      <c r="AS675" s="94" t="str">
        <f t="shared" si="11"/>
        <v>PS1HUAURAA</v>
      </c>
      <c r="AT675" s="94" t="str" cm="1">
        <f t="array" ref="AT675">IF(AS675="","",IF(SUMPRODUCT((AS675=$AS$7:$AS$2085)*(AI675=$AI$7:$AI$2085)*(AO675=$AO$7:$AO$2085)*(AP675=$AP$7:$AP$2085)*(ROW($AS$7:$AS$2085)&lt;&gt;ROW(AS675))*((S675=0)*($S$7:$S$2085&gt;0)+(S675&gt;0)*($S$7:$S$2085=0)))&gt;0,"SALONES UNIDOS",IF(SUMPRODUCT((AS675=$AS$7:$AS$2085)*(AI675=$AI$7:$AI$2085)*((AO675&lt;$AP$7:$AP$2085)*(AP675&gt;$AO$7:$AO$2085))*(ROW($AS$7:$AS$2085)&lt;&gt;ROW(AS675)))&gt;0,"Cruzado","Sin cruce")))</f>
        <v>Sin cruce</v>
      </c>
    </row>
    <row r="676" spans="3:46" ht="15.6" hidden="1" customHeight="1">
      <c r="C676" s="496" t="s">
        <v>572</v>
      </c>
      <c r="D676" s="479" t="s">
        <v>828</v>
      </c>
      <c r="E676" s="479">
        <v>20261</v>
      </c>
      <c r="F676" s="503" t="s">
        <v>44</v>
      </c>
      <c r="G676" s="497" t="s">
        <v>80</v>
      </c>
      <c r="H676" s="503" t="s">
        <v>90</v>
      </c>
      <c r="I676" s="503">
        <v>1</v>
      </c>
      <c r="J676" s="503" t="s">
        <v>583</v>
      </c>
      <c r="K676" s="503" t="s">
        <v>41</v>
      </c>
      <c r="L676" s="499" t="s">
        <v>829</v>
      </c>
      <c r="M676" s="535" t="s">
        <v>754</v>
      </c>
      <c r="N676" s="15" t="s">
        <v>830</v>
      </c>
      <c r="O676" s="15" t="s">
        <v>831</v>
      </c>
      <c r="P676" s="503" t="s">
        <v>579</v>
      </c>
      <c r="Q676" s="15">
        <v>0</v>
      </c>
      <c r="R676" s="15">
        <v>2</v>
      </c>
      <c r="S676" s="479">
        <v>2</v>
      </c>
      <c r="T676" s="15">
        <v>3</v>
      </c>
      <c r="U676" s="471"/>
      <c r="V676" s="550">
        <v>33</v>
      </c>
      <c r="W676" s="497">
        <v>32111220</v>
      </c>
      <c r="X676" s="566" t="s">
        <v>254</v>
      </c>
      <c r="Y676" s="15" t="s">
        <v>579</v>
      </c>
      <c r="Z676" s="15"/>
      <c r="AA676" s="15"/>
      <c r="AB676" s="15"/>
      <c r="AC676" s="493"/>
      <c r="AD676" s="15"/>
      <c r="AE676" s="479" t="s">
        <v>950</v>
      </c>
      <c r="AF676" s="497"/>
      <c r="AG676" s="497"/>
      <c r="AH676" s="15" t="s">
        <v>100</v>
      </c>
      <c r="AI676" s="15">
        <v>2</v>
      </c>
      <c r="AJ676" s="15">
        <v>16</v>
      </c>
      <c r="AK676" s="15">
        <v>50</v>
      </c>
      <c r="AL676" s="15">
        <v>18</v>
      </c>
      <c r="AM676" s="15">
        <v>30</v>
      </c>
      <c r="AN676" s="490">
        <f>IF(AJ676="",S676,ROUND(((((AL676/24)+(AM676/1440))-((AJ676/24)+(AK676/1440)))*1440/50),5))</f>
        <v>2</v>
      </c>
      <c r="AO676" s="491">
        <f>AJ676/24+AK676/1440</f>
        <v>0.70138888888888884</v>
      </c>
      <c r="AP676" s="491">
        <f>AL676/24+AM676/1440</f>
        <v>0.77083333333333337</v>
      </c>
      <c r="AQ676" s="23" t="str" cm="1">
        <f t="array" ref="AQ676">IF(X676="","",IF(SUMPRODUCT((X676=$X$7:$X$2085)*(AI676=$AI$7:$AI$2085)*(AO676=$AO$7:$AO$2085)*(AP676=$AP$7:$AP$2085)*(ROW($X$7:$X$2085)&lt;&gt;ROW(X676))*((S676=0)*($S$7:$S$2085&gt;0)+(S676&gt;0)*($S$7:$S$2085=0)))&gt;0,"SALONES UNIDOS",IF(SUMPRODUCT((X676=$X$7:$X$2085)*(AI676=$AI$7:$AI$2085)*((AO676&lt;$AP$7:$AP$2085)*(AP676&gt;$AO$7:$AO$2085))*(ROW($X$7:$X$2085)&lt;&gt;ROW(X676)))&gt;0,"Cruzado","Sin cruce")))</f>
        <v>Sin cruce</v>
      </c>
      <c r="AR676" s="23" t="str" cm="1">
        <f t="array" ref="AR676">IF(AE676="","",IF(SUMPRODUCT((AE676=$AE$7:$AE$2085)*(AI676=$AI$7:$AI$2085)*(AO676=$AO$7:$AO$2085)*(AP676=$AP$7:$AP$2085)*(ROW($AE$7:$AE$2085)&lt;&gt;ROW(AE676))*((S676=0)*($S$7:$S$2085&gt;0)+(S676&gt;0)*($S$7:$S$2085=0)))&gt;0,"SALONES UNIDOS",IF(SUMPRODUCT((AE676=$AE$7:$AE$2085)*(AI676=$AI$7:$AI$2085)*((AO676&lt;$AP$7:$AP$2085)*(AP676&gt;$AO$7:$AO$2085))*(ROW($AE$7:$AE$2085)&lt;&gt;ROW(AE676)))&gt;0,"Cruzado","Sin cruce")))</f>
        <v>Sin cruce</v>
      </c>
      <c r="AS676" s="94" t="str">
        <f t="shared" si="11"/>
        <v>PS1HUAURAA</v>
      </c>
      <c r="AT676" s="94" t="str" cm="1">
        <f t="array" ref="AT676">IF(AS676="","",IF(SUMPRODUCT((AS676=$AS$7:$AS$2085)*(AI676=$AI$7:$AI$2085)*(AO676=$AO$7:$AO$2085)*(AP676=$AP$7:$AP$2085)*(ROW($AS$7:$AS$2085)&lt;&gt;ROW(AS676))*((S676=0)*($S$7:$S$2085&gt;0)+(S676&gt;0)*($S$7:$S$2085=0)))&gt;0,"SALONES UNIDOS",IF(SUMPRODUCT((AS676=$AS$7:$AS$2085)*(AI676=$AI$7:$AI$2085)*((AO676&lt;$AP$7:$AP$2085)*(AP676&gt;$AO$7:$AO$2085))*(ROW($AS$7:$AS$2085)&lt;&gt;ROW(AS676)))&gt;0,"Cruzado","Sin cruce")))</f>
        <v>Sin cruce</v>
      </c>
    </row>
    <row r="677" spans="3:46" ht="15.6" hidden="1" customHeight="1">
      <c r="C677" s="496" t="s">
        <v>572</v>
      </c>
      <c r="D677" s="479" t="s">
        <v>828</v>
      </c>
      <c r="E677" s="479">
        <v>20261</v>
      </c>
      <c r="F677" s="503" t="s">
        <v>44</v>
      </c>
      <c r="G677" s="497" t="s">
        <v>80</v>
      </c>
      <c r="H677" s="503" t="s">
        <v>90</v>
      </c>
      <c r="I677" s="503">
        <v>1</v>
      </c>
      <c r="J677" s="503" t="s">
        <v>41</v>
      </c>
      <c r="K677" s="503" t="s">
        <v>41</v>
      </c>
      <c r="L677" s="499" t="s">
        <v>832</v>
      </c>
      <c r="M677" s="535" t="s">
        <v>585</v>
      </c>
      <c r="N677" s="15" t="s">
        <v>586</v>
      </c>
      <c r="O677" s="15" t="s">
        <v>831</v>
      </c>
      <c r="P677" s="503" t="s">
        <v>579</v>
      </c>
      <c r="Q677" s="15">
        <v>2</v>
      </c>
      <c r="R677" s="15">
        <v>0</v>
      </c>
      <c r="S677" s="479">
        <v>2</v>
      </c>
      <c r="T677" s="15">
        <v>3</v>
      </c>
      <c r="U677" s="471"/>
      <c r="V677" s="550">
        <v>33</v>
      </c>
      <c r="W677" s="497">
        <v>44565506</v>
      </c>
      <c r="X677" s="566" t="s">
        <v>391</v>
      </c>
      <c r="Y677" s="15" t="s">
        <v>579</v>
      </c>
      <c r="Z677" s="15"/>
      <c r="AA677" s="15"/>
      <c r="AB677" s="15"/>
      <c r="AC677" s="497" t="s">
        <v>965</v>
      </c>
      <c r="AD677" s="15"/>
      <c r="AE677" s="479"/>
      <c r="AF677" s="497"/>
      <c r="AG677" s="497"/>
      <c r="AH677" s="15" t="s">
        <v>582</v>
      </c>
      <c r="AI677" s="15">
        <v>5</v>
      </c>
      <c r="AJ677" s="15">
        <v>8</v>
      </c>
      <c r="AK677" s="15">
        <v>30</v>
      </c>
      <c r="AL677" s="15">
        <v>10</v>
      </c>
      <c r="AM677" s="15">
        <v>10</v>
      </c>
      <c r="AN677" s="490">
        <f>IF(AJ677="",S677,ROUND(((((AL677/24)+(AM677/1440))-((AJ677/24)+(AK677/1440)))*1440/50),5))</f>
        <v>2</v>
      </c>
      <c r="AO677" s="491">
        <f>AJ677/24+AK677/1440</f>
        <v>0.35416666666666663</v>
      </c>
      <c r="AP677" s="491">
        <f>AL677/24+AM677/1440</f>
        <v>0.4236111111111111</v>
      </c>
      <c r="AQ677" s="23" t="str" cm="1">
        <f t="array" ref="AQ677">IF(X677="","",IF(SUMPRODUCT((X677=$X$7:$X$2085)*(AI677=$AI$7:$AI$2085)*(AO677=$AO$7:$AO$2085)*(AP677=$AP$7:$AP$2085)*(ROW($X$7:$X$2085)&lt;&gt;ROW(X677))*((S677=0)*($S$7:$S$2085&gt;0)+(S677&gt;0)*($S$7:$S$2085=0)))&gt;0,"SALONES UNIDOS",IF(SUMPRODUCT((X677=$X$7:$X$2085)*(AI677=$AI$7:$AI$2085)*((AO677&lt;$AP$7:$AP$2085)*(AP677&gt;$AO$7:$AO$2085))*(ROW($X$7:$X$2085)&lt;&gt;ROW(X677)))&gt;0,"Cruzado","Sin cruce")))</f>
        <v>Sin cruce</v>
      </c>
      <c r="AR677" s="23" t="str" cm="1">
        <f t="array" ref="AR677">IF(AE677="","",IF(SUMPRODUCT((AE677=$AE$7:$AE$2085)*(AI677=$AI$7:$AI$2085)*(AO677=$AO$7:$AO$2085)*(AP677=$AP$7:$AP$2085)*(ROW($AE$7:$AE$2085)&lt;&gt;ROW(AE677))*((S677=0)*($S$7:$S$2085&gt;0)+(S677&gt;0)*($S$7:$S$2085=0)))&gt;0,"SALONES UNIDOS",IF(SUMPRODUCT((AE677=$AE$7:$AE$2085)*(AI677=$AI$7:$AI$2085)*((AO677&lt;$AP$7:$AP$2085)*(AP677&gt;$AO$7:$AO$2085))*(ROW($AE$7:$AE$2085)&lt;&gt;ROW(AE677)))&gt;0,"Cruzado","Sin cruce")))</f>
        <v/>
      </c>
      <c r="AS677" s="94" t="str">
        <f t="shared" si="11"/>
        <v>PS1HUAURAA</v>
      </c>
      <c r="AT677" s="94" t="str" cm="1">
        <f t="array" ref="AT677">IF(AS677="","",IF(SUMPRODUCT((AS677=$AS$7:$AS$2085)*(AI677=$AI$7:$AI$2085)*(AO677=$AO$7:$AO$2085)*(AP677=$AP$7:$AP$2085)*(ROW($AS$7:$AS$2085)&lt;&gt;ROW(AS677))*((S677=0)*($S$7:$S$2085&gt;0)+(S677&gt;0)*($S$7:$S$2085=0)))&gt;0,"SALONES UNIDOS",IF(SUMPRODUCT((AS677=$AS$7:$AS$2085)*(AI677=$AI$7:$AI$2085)*((AO677&lt;$AP$7:$AP$2085)*(AP677&gt;$AO$7:$AO$2085))*(ROW($AS$7:$AS$2085)&lt;&gt;ROW(AS677)))&gt;0,"Cruzado","Sin cruce")))</f>
        <v>Sin cruce</v>
      </c>
    </row>
    <row r="678" spans="3:46" ht="15.6" hidden="1" customHeight="1">
      <c r="C678" s="496" t="s">
        <v>572</v>
      </c>
      <c r="D678" s="479" t="s">
        <v>828</v>
      </c>
      <c r="E678" s="479">
        <v>20261</v>
      </c>
      <c r="F678" s="503" t="s">
        <v>44</v>
      </c>
      <c r="G678" s="497" t="s">
        <v>80</v>
      </c>
      <c r="H678" s="503" t="s">
        <v>90</v>
      </c>
      <c r="I678" s="503">
        <v>1</v>
      </c>
      <c r="J678" s="503" t="s">
        <v>41</v>
      </c>
      <c r="K678" s="503" t="s">
        <v>41</v>
      </c>
      <c r="L678" s="499" t="s">
        <v>832</v>
      </c>
      <c r="M678" s="535" t="s">
        <v>585</v>
      </c>
      <c r="N678" s="15" t="s">
        <v>586</v>
      </c>
      <c r="O678" s="15" t="s">
        <v>831</v>
      </c>
      <c r="P678" s="503" t="s">
        <v>579</v>
      </c>
      <c r="Q678" s="15">
        <v>0</v>
      </c>
      <c r="R678" s="15">
        <v>2</v>
      </c>
      <c r="S678" s="479">
        <v>2</v>
      </c>
      <c r="T678" s="15">
        <v>3</v>
      </c>
      <c r="U678" s="471"/>
      <c r="V678" s="550">
        <v>33</v>
      </c>
      <c r="W678" s="497">
        <v>44565506</v>
      </c>
      <c r="X678" s="566" t="s">
        <v>391</v>
      </c>
      <c r="Y678" s="15" t="s">
        <v>579</v>
      </c>
      <c r="Z678" s="15"/>
      <c r="AA678" s="15"/>
      <c r="AB678" s="15"/>
      <c r="AC678" s="497" t="s">
        <v>965</v>
      </c>
      <c r="AD678" s="15"/>
      <c r="AE678" s="479"/>
      <c r="AF678" s="497"/>
      <c r="AG678" s="497"/>
      <c r="AH678" s="15" t="s">
        <v>100</v>
      </c>
      <c r="AI678" s="15">
        <v>5</v>
      </c>
      <c r="AJ678" s="15">
        <v>10</v>
      </c>
      <c r="AK678" s="15">
        <v>10</v>
      </c>
      <c r="AL678" s="15">
        <v>11</v>
      </c>
      <c r="AM678" s="15">
        <v>50</v>
      </c>
      <c r="AN678" s="490">
        <f>IF(AJ678="",S678,ROUND(((((AL678/24)+(AM678/1440))-((AJ678/24)+(AK678/1440)))*1440/50),5))</f>
        <v>2</v>
      </c>
      <c r="AO678" s="491">
        <f>AJ678/24+AK678/1440</f>
        <v>0.4236111111111111</v>
      </c>
      <c r="AP678" s="491">
        <f>AL678/24+AM678/1440</f>
        <v>0.49305555555555552</v>
      </c>
      <c r="AQ678" s="23" t="str" cm="1">
        <f t="array" ref="AQ678">IF(X678="","",IF(SUMPRODUCT((X678=$X$7:$X$2085)*(AI678=$AI$7:$AI$2085)*(AO678=$AO$7:$AO$2085)*(AP678=$AP$7:$AP$2085)*(ROW($X$7:$X$2085)&lt;&gt;ROW(X678))*((S678=0)*($S$7:$S$2085&gt;0)+(S678&gt;0)*($S$7:$S$2085=0)))&gt;0,"SALONES UNIDOS",IF(SUMPRODUCT((X678=$X$7:$X$2085)*(AI678=$AI$7:$AI$2085)*((AO678&lt;$AP$7:$AP$2085)*(AP678&gt;$AO$7:$AO$2085))*(ROW($X$7:$X$2085)&lt;&gt;ROW(X678)))&gt;0,"Cruzado","Sin cruce")))</f>
        <v>Sin cruce</v>
      </c>
      <c r="AR678" s="23" t="str" cm="1">
        <f t="array" ref="AR678">IF(AE678="","",IF(SUMPRODUCT((AE678=$AE$7:$AE$2085)*(AI678=$AI$7:$AI$2085)*(AO678=$AO$7:$AO$2085)*(AP678=$AP$7:$AP$2085)*(ROW($AE$7:$AE$2085)&lt;&gt;ROW(AE678))*((S678=0)*($S$7:$S$2085&gt;0)+(S678&gt;0)*($S$7:$S$2085=0)))&gt;0,"SALONES UNIDOS",IF(SUMPRODUCT((AE678=$AE$7:$AE$2085)*(AI678=$AI$7:$AI$2085)*((AO678&lt;$AP$7:$AP$2085)*(AP678&gt;$AO$7:$AO$2085))*(ROW($AE$7:$AE$2085)&lt;&gt;ROW(AE678)))&gt;0,"Cruzado","Sin cruce")))</f>
        <v/>
      </c>
      <c r="AS678" s="94" t="str">
        <f t="shared" si="11"/>
        <v>PS1HUAURAA</v>
      </c>
      <c r="AT678" s="94" t="str" cm="1">
        <f t="array" ref="AT678">IF(AS678="","",IF(SUMPRODUCT((AS678=$AS$7:$AS$2085)*(AI678=$AI$7:$AI$2085)*(AO678=$AO$7:$AO$2085)*(AP678=$AP$7:$AP$2085)*(ROW($AS$7:$AS$2085)&lt;&gt;ROW(AS678))*((S678=0)*($S$7:$S$2085&gt;0)+(S678&gt;0)*($S$7:$S$2085=0)))&gt;0,"SALONES UNIDOS",IF(SUMPRODUCT((AS678=$AS$7:$AS$2085)*(AI678=$AI$7:$AI$2085)*((AO678&lt;$AP$7:$AP$2085)*(AP678&gt;$AO$7:$AO$2085))*(ROW($AS$7:$AS$2085)&lt;&gt;ROW(AS678)))&gt;0,"Cruzado","Sin cruce")))</f>
        <v>Sin cruce</v>
      </c>
    </row>
    <row r="679" spans="3:46" ht="15.6" hidden="1" customHeight="1">
      <c r="C679" s="496" t="s">
        <v>572</v>
      </c>
      <c r="D679" s="479" t="s">
        <v>828</v>
      </c>
      <c r="E679" s="479">
        <v>20261</v>
      </c>
      <c r="F679" s="503" t="s">
        <v>44</v>
      </c>
      <c r="G679" s="497" t="s">
        <v>80</v>
      </c>
      <c r="H679" s="503" t="s">
        <v>90</v>
      </c>
      <c r="I679" s="503">
        <v>1</v>
      </c>
      <c r="J679" s="503" t="s">
        <v>41</v>
      </c>
      <c r="K679" s="503" t="s">
        <v>41</v>
      </c>
      <c r="L679" s="499" t="s">
        <v>833</v>
      </c>
      <c r="M679" s="535" t="s">
        <v>834</v>
      </c>
      <c r="N679" s="15" t="s">
        <v>830</v>
      </c>
      <c r="O679" s="15" t="s">
        <v>831</v>
      </c>
      <c r="P679" s="503" t="s">
        <v>579</v>
      </c>
      <c r="Q679" s="15">
        <v>2</v>
      </c>
      <c r="R679" s="15">
        <v>0</v>
      </c>
      <c r="S679" s="479">
        <v>2</v>
      </c>
      <c r="T679" s="15">
        <v>3</v>
      </c>
      <c r="U679" s="471"/>
      <c r="V679" s="550">
        <v>33</v>
      </c>
      <c r="W679" s="497">
        <v>15617206</v>
      </c>
      <c r="X679" s="566" t="s">
        <v>291</v>
      </c>
      <c r="Y679" s="15" t="s">
        <v>579</v>
      </c>
      <c r="Z679" s="15"/>
      <c r="AA679" s="15"/>
      <c r="AB679" s="15"/>
      <c r="AC679" s="497" t="s">
        <v>965</v>
      </c>
      <c r="AD679" s="15"/>
      <c r="AE679" s="479"/>
      <c r="AF679" s="497"/>
      <c r="AG679" s="497"/>
      <c r="AH679" s="15" t="s">
        <v>582</v>
      </c>
      <c r="AI679" s="15">
        <v>2</v>
      </c>
      <c r="AJ679" s="15">
        <v>8</v>
      </c>
      <c r="AK679" s="15">
        <v>30</v>
      </c>
      <c r="AL679" s="15">
        <v>10</v>
      </c>
      <c r="AM679" s="15">
        <v>10</v>
      </c>
      <c r="AN679" s="490">
        <f>IF(AJ679="",S679,ROUND(((((AL679/24)+(AM679/1440))-((AJ679/24)+(AK679/1440)))*1440/50),5))</f>
        <v>2</v>
      </c>
      <c r="AO679" s="491">
        <f>AJ679/24+AK679/1440</f>
        <v>0.35416666666666663</v>
      </c>
      <c r="AP679" s="491">
        <f>AL679/24+AM679/1440</f>
        <v>0.4236111111111111</v>
      </c>
      <c r="AQ679" s="23" t="str" cm="1">
        <f t="array" ref="AQ679">IF(X679="","",IF(SUMPRODUCT((X679=$X$7:$X$2085)*(AI679=$AI$7:$AI$2085)*(AO679=$AO$7:$AO$2085)*(AP679=$AP$7:$AP$2085)*(ROW($X$7:$X$2085)&lt;&gt;ROW(X679))*((S679=0)*($S$7:$S$2085&gt;0)+(S679&gt;0)*($S$7:$S$2085=0)))&gt;0,"SALONES UNIDOS",IF(SUMPRODUCT((X679=$X$7:$X$2085)*(AI679=$AI$7:$AI$2085)*((AO679&lt;$AP$7:$AP$2085)*(AP679&gt;$AO$7:$AO$2085))*(ROW($X$7:$X$2085)&lt;&gt;ROW(X679)))&gt;0,"Cruzado","Sin cruce")))</f>
        <v>Sin cruce</v>
      </c>
      <c r="AR679" s="23" t="str" cm="1">
        <f t="array" ref="AR679">IF(AE679="","",IF(SUMPRODUCT((AE679=$AE$7:$AE$2085)*(AI679=$AI$7:$AI$2085)*(AO679=$AO$7:$AO$2085)*(AP679=$AP$7:$AP$2085)*(ROW($AE$7:$AE$2085)&lt;&gt;ROW(AE679))*((S679=0)*($S$7:$S$2085&gt;0)+(S679&gt;0)*($S$7:$S$2085=0)))&gt;0,"SALONES UNIDOS",IF(SUMPRODUCT((AE679=$AE$7:$AE$2085)*(AI679=$AI$7:$AI$2085)*((AO679&lt;$AP$7:$AP$2085)*(AP679&gt;$AO$7:$AO$2085))*(ROW($AE$7:$AE$2085)&lt;&gt;ROW(AE679)))&gt;0,"Cruzado","Sin cruce")))</f>
        <v/>
      </c>
      <c r="AS679" s="94" t="str">
        <f t="shared" si="11"/>
        <v>PS1HUAURAA</v>
      </c>
      <c r="AT679" s="94" t="str" cm="1">
        <f t="array" ref="AT679">IF(AS679="","",IF(SUMPRODUCT((AS679=$AS$7:$AS$2085)*(AI679=$AI$7:$AI$2085)*(AO679=$AO$7:$AO$2085)*(AP679=$AP$7:$AP$2085)*(ROW($AS$7:$AS$2085)&lt;&gt;ROW(AS679))*((S679=0)*($S$7:$S$2085&gt;0)+(S679&gt;0)*($S$7:$S$2085=0)))&gt;0,"SALONES UNIDOS",IF(SUMPRODUCT((AS679=$AS$7:$AS$2085)*(AI679=$AI$7:$AI$2085)*((AO679&lt;$AP$7:$AP$2085)*(AP679&gt;$AO$7:$AO$2085))*(ROW($AS$7:$AS$2085)&lt;&gt;ROW(AS679)))&gt;0,"Cruzado","Sin cruce")))</f>
        <v>Sin cruce</v>
      </c>
    </row>
    <row r="680" spans="3:46" ht="15.6" hidden="1" customHeight="1">
      <c r="C680" s="496" t="s">
        <v>572</v>
      </c>
      <c r="D680" s="479" t="s">
        <v>828</v>
      </c>
      <c r="E680" s="479">
        <v>20261</v>
      </c>
      <c r="F680" s="503" t="s">
        <v>44</v>
      </c>
      <c r="G680" s="497" t="s">
        <v>80</v>
      </c>
      <c r="H680" s="503" t="s">
        <v>90</v>
      </c>
      <c r="I680" s="503">
        <v>1</v>
      </c>
      <c r="J680" s="503" t="s">
        <v>41</v>
      </c>
      <c r="K680" s="503" t="s">
        <v>41</v>
      </c>
      <c r="L680" s="499" t="s">
        <v>833</v>
      </c>
      <c r="M680" s="535" t="s">
        <v>834</v>
      </c>
      <c r="N680" s="15" t="s">
        <v>830</v>
      </c>
      <c r="O680" s="15" t="s">
        <v>831</v>
      </c>
      <c r="P680" s="503" t="s">
        <v>579</v>
      </c>
      <c r="Q680" s="15">
        <v>0</v>
      </c>
      <c r="R680" s="15">
        <v>2</v>
      </c>
      <c r="S680" s="479">
        <v>2</v>
      </c>
      <c r="T680" s="15">
        <v>3</v>
      </c>
      <c r="U680" s="471"/>
      <c r="V680" s="550">
        <v>33</v>
      </c>
      <c r="W680" s="497">
        <v>15617206</v>
      </c>
      <c r="X680" s="566" t="s">
        <v>291</v>
      </c>
      <c r="Y680" s="15" t="s">
        <v>579</v>
      </c>
      <c r="Z680" s="15"/>
      <c r="AA680" s="15"/>
      <c r="AB680" s="15"/>
      <c r="AC680" s="497" t="s">
        <v>965</v>
      </c>
      <c r="AD680" s="15"/>
      <c r="AE680" s="479"/>
      <c r="AF680" s="497"/>
      <c r="AG680" s="497"/>
      <c r="AH680" s="15" t="s">
        <v>100</v>
      </c>
      <c r="AI680" s="15">
        <v>2</v>
      </c>
      <c r="AJ680" s="15">
        <v>10</v>
      </c>
      <c r="AK680" s="15">
        <v>10</v>
      </c>
      <c r="AL680" s="15">
        <v>11</v>
      </c>
      <c r="AM680" s="15">
        <v>50</v>
      </c>
      <c r="AN680" s="490">
        <f>IF(AJ680="",S680,ROUND(((((AL680/24)+(AM680/1440))-((AJ680/24)+(AK680/1440)))*1440/50),5))</f>
        <v>2</v>
      </c>
      <c r="AO680" s="491">
        <f>AJ680/24+AK680/1440</f>
        <v>0.4236111111111111</v>
      </c>
      <c r="AP680" s="491">
        <f>AL680/24+AM680/1440</f>
        <v>0.49305555555555552</v>
      </c>
      <c r="AQ680" s="23" t="str" cm="1">
        <f t="array" ref="AQ680">IF(X680="","",IF(SUMPRODUCT((X680=$X$7:$X$2085)*(AI680=$AI$7:$AI$2085)*(AO680=$AO$7:$AO$2085)*(AP680=$AP$7:$AP$2085)*(ROW($X$7:$X$2085)&lt;&gt;ROW(X680))*((S680=0)*($S$7:$S$2085&gt;0)+(S680&gt;0)*($S$7:$S$2085=0)))&gt;0,"SALONES UNIDOS",IF(SUMPRODUCT((X680=$X$7:$X$2085)*(AI680=$AI$7:$AI$2085)*((AO680&lt;$AP$7:$AP$2085)*(AP680&gt;$AO$7:$AO$2085))*(ROW($X$7:$X$2085)&lt;&gt;ROW(X680)))&gt;0,"Cruzado","Sin cruce")))</f>
        <v>Sin cruce</v>
      </c>
      <c r="AR680" s="23" t="str" cm="1">
        <f t="array" ref="AR680">IF(AE680="","",IF(SUMPRODUCT((AE680=$AE$7:$AE$2085)*(AI680=$AI$7:$AI$2085)*(AO680=$AO$7:$AO$2085)*(AP680=$AP$7:$AP$2085)*(ROW($AE$7:$AE$2085)&lt;&gt;ROW(AE680))*((S680=0)*($S$7:$S$2085&gt;0)+(S680&gt;0)*($S$7:$S$2085=0)))&gt;0,"SALONES UNIDOS",IF(SUMPRODUCT((AE680=$AE$7:$AE$2085)*(AI680=$AI$7:$AI$2085)*((AO680&lt;$AP$7:$AP$2085)*(AP680&gt;$AO$7:$AO$2085))*(ROW($AE$7:$AE$2085)&lt;&gt;ROW(AE680)))&gt;0,"Cruzado","Sin cruce")))</f>
        <v/>
      </c>
      <c r="AS680" s="94" t="str">
        <f t="shared" si="11"/>
        <v>PS1HUAURAA</v>
      </c>
      <c r="AT680" s="94" t="str" cm="1">
        <f t="array" ref="AT680">IF(AS680="","",IF(SUMPRODUCT((AS680=$AS$7:$AS$2085)*(AI680=$AI$7:$AI$2085)*(AO680=$AO$7:$AO$2085)*(AP680=$AP$7:$AP$2085)*(ROW($AS$7:$AS$2085)&lt;&gt;ROW(AS680))*((S680=0)*($S$7:$S$2085&gt;0)+(S680&gt;0)*($S$7:$S$2085=0)))&gt;0,"SALONES UNIDOS",IF(SUMPRODUCT((AS680=$AS$7:$AS$2085)*(AI680=$AI$7:$AI$2085)*((AO680&lt;$AP$7:$AP$2085)*(AP680&gt;$AO$7:$AO$2085))*(ROW($AS$7:$AS$2085)&lt;&gt;ROW(AS680)))&gt;0,"Cruzado","Sin cruce")))</f>
        <v>Sin cruce</v>
      </c>
    </row>
    <row r="681" spans="3:46" ht="15.6" hidden="1" customHeight="1">
      <c r="C681" s="496" t="s">
        <v>572</v>
      </c>
      <c r="D681" s="479" t="s">
        <v>828</v>
      </c>
      <c r="E681" s="479">
        <v>20261</v>
      </c>
      <c r="F681" s="503" t="s">
        <v>44</v>
      </c>
      <c r="G681" s="497" t="s">
        <v>80</v>
      </c>
      <c r="H681" s="503" t="s">
        <v>90</v>
      </c>
      <c r="I681" s="503">
        <v>1</v>
      </c>
      <c r="J681" s="503" t="s">
        <v>41</v>
      </c>
      <c r="K681" s="503" t="s">
        <v>41</v>
      </c>
      <c r="L681" s="499" t="s">
        <v>835</v>
      </c>
      <c r="M681" s="535" t="s">
        <v>591</v>
      </c>
      <c r="N681" s="15" t="s">
        <v>586</v>
      </c>
      <c r="O681" s="15" t="s">
        <v>831</v>
      </c>
      <c r="P681" s="503" t="s">
        <v>579</v>
      </c>
      <c r="Q681" s="15">
        <v>3</v>
      </c>
      <c r="R681" s="15">
        <v>0</v>
      </c>
      <c r="S681" s="479">
        <v>3</v>
      </c>
      <c r="T681" s="15">
        <v>4</v>
      </c>
      <c r="U681" s="471"/>
      <c r="V681" s="550">
        <v>33</v>
      </c>
      <c r="W681" s="497">
        <v>15863203</v>
      </c>
      <c r="X681" s="566" t="s">
        <v>364</v>
      </c>
      <c r="Y681" s="15" t="s">
        <v>579</v>
      </c>
      <c r="Z681" s="15"/>
      <c r="AA681" s="15"/>
      <c r="AB681" s="15"/>
      <c r="AC681" s="497" t="s">
        <v>965</v>
      </c>
      <c r="AD681" s="15"/>
      <c r="AE681" s="479"/>
      <c r="AF681" s="497"/>
      <c r="AG681" s="497"/>
      <c r="AH681" s="15" t="s">
        <v>582</v>
      </c>
      <c r="AI681" s="15">
        <v>5</v>
      </c>
      <c r="AJ681" s="15">
        <v>11</v>
      </c>
      <c r="AK681" s="15">
        <v>50</v>
      </c>
      <c r="AL681" s="15">
        <v>14</v>
      </c>
      <c r="AM681" s="15">
        <v>20</v>
      </c>
      <c r="AN681" s="490">
        <f>IF(AJ681="",S681,ROUND(((((AL681/24)+(AM681/1440))-((AJ681/24)+(AK681/1440)))*1440/50),5))</f>
        <v>3</v>
      </c>
      <c r="AO681" s="491">
        <f>AJ681/24+AK681/1440</f>
        <v>0.49305555555555552</v>
      </c>
      <c r="AP681" s="491">
        <f>AL681/24+AM681/1440</f>
        <v>0.59722222222222221</v>
      </c>
      <c r="AQ681" s="23" t="str" cm="1">
        <f t="array" ref="AQ681">IF(X681="","",IF(SUMPRODUCT((X681=$X$7:$X$2085)*(AI681=$AI$7:$AI$2085)*(AO681=$AO$7:$AO$2085)*(AP681=$AP$7:$AP$2085)*(ROW($X$7:$X$2085)&lt;&gt;ROW(X681))*((S681=0)*($S$7:$S$2085&gt;0)+(S681&gt;0)*($S$7:$S$2085=0)))&gt;0,"SALONES UNIDOS",IF(SUMPRODUCT((X681=$X$7:$X$2085)*(AI681=$AI$7:$AI$2085)*((AO681&lt;$AP$7:$AP$2085)*(AP681&gt;$AO$7:$AO$2085))*(ROW($X$7:$X$2085)&lt;&gt;ROW(X681)))&gt;0,"Cruzado","Sin cruce")))</f>
        <v>Sin cruce</v>
      </c>
      <c r="AR681" s="23" t="str" cm="1">
        <f t="array" ref="AR681">IF(AE681="","",IF(SUMPRODUCT((AE681=$AE$7:$AE$2085)*(AI681=$AI$7:$AI$2085)*(AO681=$AO$7:$AO$2085)*(AP681=$AP$7:$AP$2085)*(ROW($AE$7:$AE$2085)&lt;&gt;ROW(AE681))*((S681=0)*($S$7:$S$2085&gt;0)+(S681&gt;0)*($S$7:$S$2085=0)))&gt;0,"SALONES UNIDOS",IF(SUMPRODUCT((AE681=$AE$7:$AE$2085)*(AI681=$AI$7:$AI$2085)*((AO681&lt;$AP$7:$AP$2085)*(AP681&gt;$AO$7:$AO$2085))*(ROW($AE$7:$AE$2085)&lt;&gt;ROW(AE681)))&gt;0,"Cruzado","Sin cruce")))</f>
        <v/>
      </c>
      <c r="AS681" s="94" t="str">
        <f t="shared" si="11"/>
        <v>PS1HUAURAA</v>
      </c>
      <c r="AT681" s="94" t="str" cm="1">
        <f t="array" ref="AT681">IF(AS681="","",IF(SUMPRODUCT((AS681=$AS$7:$AS$2085)*(AI681=$AI$7:$AI$2085)*(AO681=$AO$7:$AO$2085)*(AP681=$AP$7:$AP$2085)*(ROW($AS$7:$AS$2085)&lt;&gt;ROW(AS681))*((S681=0)*($S$7:$S$2085&gt;0)+(S681&gt;0)*($S$7:$S$2085=0)))&gt;0,"SALONES UNIDOS",IF(SUMPRODUCT((AS681=$AS$7:$AS$2085)*(AI681=$AI$7:$AI$2085)*((AO681&lt;$AP$7:$AP$2085)*(AP681&gt;$AO$7:$AO$2085))*(ROW($AS$7:$AS$2085)&lt;&gt;ROW(AS681)))&gt;0,"Cruzado","Sin cruce")))</f>
        <v>Sin cruce</v>
      </c>
    </row>
    <row r="682" spans="3:46" ht="15.6" hidden="1" customHeight="1">
      <c r="C682" s="496" t="s">
        <v>572</v>
      </c>
      <c r="D682" s="479" t="s">
        <v>828</v>
      </c>
      <c r="E682" s="479">
        <v>20261</v>
      </c>
      <c r="F682" s="503" t="s">
        <v>44</v>
      </c>
      <c r="G682" s="497" t="s">
        <v>80</v>
      </c>
      <c r="H682" s="503" t="s">
        <v>90</v>
      </c>
      <c r="I682" s="503">
        <v>1</v>
      </c>
      <c r="J682" s="503" t="s">
        <v>41</v>
      </c>
      <c r="K682" s="503" t="s">
        <v>41</v>
      </c>
      <c r="L682" s="499" t="s">
        <v>835</v>
      </c>
      <c r="M682" s="535" t="s">
        <v>591</v>
      </c>
      <c r="N682" s="15" t="s">
        <v>586</v>
      </c>
      <c r="O682" s="15" t="s">
        <v>831</v>
      </c>
      <c r="P682" s="503" t="s">
        <v>579</v>
      </c>
      <c r="Q682" s="15">
        <v>0</v>
      </c>
      <c r="R682" s="15">
        <v>2</v>
      </c>
      <c r="S682" s="479">
        <v>2</v>
      </c>
      <c r="T682" s="15">
        <v>4</v>
      </c>
      <c r="U682" s="471"/>
      <c r="V682" s="550">
        <v>33</v>
      </c>
      <c r="W682" s="497">
        <v>15863203</v>
      </c>
      <c r="X682" s="566" t="s">
        <v>364</v>
      </c>
      <c r="Y682" s="15" t="s">
        <v>579</v>
      </c>
      <c r="Z682" s="15"/>
      <c r="AA682" s="15"/>
      <c r="AB682" s="15"/>
      <c r="AC682" s="497" t="s">
        <v>965</v>
      </c>
      <c r="AD682" s="15"/>
      <c r="AE682" s="479"/>
      <c r="AF682" s="497"/>
      <c r="AG682" s="497"/>
      <c r="AH682" s="15" t="s">
        <v>100</v>
      </c>
      <c r="AI682" s="15">
        <v>5</v>
      </c>
      <c r="AJ682" s="15">
        <v>14</v>
      </c>
      <c r="AK682" s="15">
        <v>20</v>
      </c>
      <c r="AL682" s="15">
        <v>16</v>
      </c>
      <c r="AM682" s="15">
        <v>0</v>
      </c>
      <c r="AN682" s="490">
        <f>IF(AJ682="",S682,ROUND(((((AL682/24)+(AM682/1440))-((AJ682/24)+(AK682/1440)))*1440/50),5))</f>
        <v>2</v>
      </c>
      <c r="AO682" s="491">
        <f>AJ682/24+AK682/1440</f>
        <v>0.59722222222222221</v>
      </c>
      <c r="AP682" s="491">
        <f>AL682/24+AM682/1440</f>
        <v>0.66666666666666663</v>
      </c>
      <c r="AQ682" s="23" t="str" cm="1">
        <f t="array" ref="AQ682">IF(X682="","",IF(SUMPRODUCT((X682=$X$7:$X$2085)*(AI682=$AI$7:$AI$2085)*(AO682=$AO$7:$AO$2085)*(AP682=$AP$7:$AP$2085)*(ROW($X$7:$X$2085)&lt;&gt;ROW(X682))*((S682=0)*($S$7:$S$2085&gt;0)+(S682&gt;0)*($S$7:$S$2085=0)))&gt;0,"SALONES UNIDOS",IF(SUMPRODUCT((X682=$X$7:$X$2085)*(AI682=$AI$7:$AI$2085)*((AO682&lt;$AP$7:$AP$2085)*(AP682&gt;$AO$7:$AO$2085))*(ROW($X$7:$X$2085)&lt;&gt;ROW(X682)))&gt;0,"Cruzado","Sin cruce")))</f>
        <v>Sin cruce</v>
      </c>
      <c r="AR682" s="23" t="str" cm="1">
        <f t="array" ref="AR682">IF(AE682="","",IF(SUMPRODUCT((AE682=$AE$7:$AE$2085)*(AI682=$AI$7:$AI$2085)*(AO682=$AO$7:$AO$2085)*(AP682=$AP$7:$AP$2085)*(ROW($AE$7:$AE$2085)&lt;&gt;ROW(AE682))*((S682=0)*($S$7:$S$2085&gt;0)+(S682&gt;0)*($S$7:$S$2085=0)))&gt;0,"SALONES UNIDOS",IF(SUMPRODUCT((AE682=$AE$7:$AE$2085)*(AI682=$AI$7:$AI$2085)*((AO682&lt;$AP$7:$AP$2085)*(AP682&gt;$AO$7:$AO$2085))*(ROW($AE$7:$AE$2085)&lt;&gt;ROW(AE682)))&gt;0,"Cruzado","Sin cruce")))</f>
        <v/>
      </c>
      <c r="AS682" s="94" t="str">
        <f t="shared" si="11"/>
        <v>PS1HUAURAA</v>
      </c>
      <c r="AT682" s="94" t="str" cm="1">
        <f t="array" ref="AT682">IF(AS682="","",IF(SUMPRODUCT((AS682=$AS$7:$AS$2085)*(AI682=$AI$7:$AI$2085)*(AO682=$AO$7:$AO$2085)*(AP682=$AP$7:$AP$2085)*(ROW($AS$7:$AS$2085)&lt;&gt;ROW(AS682))*((S682=0)*($S$7:$S$2085&gt;0)+(S682&gt;0)*($S$7:$S$2085=0)))&gt;0,"SALONES UNIDOS",IF(SUMPRODUCT((AS682=$AS$7:$AS$2085)*(AI682=$AI$7:$AI$2085)*((AO682&lt;$AP$7:$AP$2085)*(AP682&gt;$AO$7:$AO$2085))*(ROW($AS$7:$AS$2085)&lt;&gt;ROW(AS682)))&gt;0,"Cruzado","Sin cruce")))</f>
        <v>Sin cruce</v>
      </c>
    </row>
    <row r="683" spans="3:46" ht="15.6" hidden="1" customHeight="1">
      <c r="C683" s="496" t="s">
        <v>572</v>
      </c>
      <c r="D683" s="479" t="s">
        <v>828</v>
      </c>
      <c r="E683" s="479">
        <v>20261</v>
      </c>
      <c r="F683" s="503" t="s">
        <v>44</v>
      </c>
      <c r="G683" s="497" t="s">
        <v>80</v>
      </c>
      <c r="H683" s="503" t="s">
        <v>90</v>
      </c>
      <c r="I683" s="503">
        <v>1</v>
      </c>
      <c r="J683" s="503" t="s">
        <v>41</v>
      </c>
      <c r="K683" s="503" t="s">
        <v>41</v>
      </c>
      <c r="L683" s="499" t="s">
        <v>836</v>
      </c>
      <c r="M683" s="535" t="s">
        <v>593</v>
      </c>
      <c r="N683" s="15" t="s">
        <v>586</v>
      </c>
      <c r="O683" s="15" t="s">
        <v>831</v>
      </c>
      <c r="P683" s="503" t="s">
        <v>579</v>
      </c>
      <c r="Q683" s="15">
        <v>3</v>
      </c>
      <c r="R683" s="15">
        <v>0</v>
      </c>
      <c r="S683" s="479">
        <v>3</v>
      </c>
      <c r="T683" s="15">
        <v>4</v>
      </c>
      <c r="U683" s="471"/>
      <c r="V683" s="550">
        <v>33</v>
      </c>
      <c r="W683" s="497">
        <v>15722656</v>
      </c>
      <c r="X683" s="566" t="s">
        <v>288</v>
      </c>
      <c r="Y683" s="15" t="s">
        <v>579</v>
      </c>
      <c r="Z683" s="15"/>
      <c r="AA683" s="15"/>
      <c r="AB683" s="15"/>
      <c r="AC683" s="497" t="s">
        <v>965</v>
      </c>
      <c r="AD683" s="15"/>
      <c r="AE683" s="479"/>
      <c r="AF683" s="497"/>
      <c r="AG683" s="497"/>
      <c r="AH683" s="15" t="s">
        <v>582</v>
      </c>
      <c r="AI683" s="15">
        <v>1</v>
      </c>
      <c r="AJ683" s="15">
        <v>14</v>
      </c>
      <c r="AK683" s="15">
        <v>20</v>
      </c>
      <c r="AL683" s="15">
        <v>16</v>
      </c>
      <c r="AM683" s="15">
        <v>50</v>
      </c>
      <c r="AN683" s="490">
        <f>IF(AJ683="",S683,ROUND(((((AL683/24)+(AM683/1440))-((AJ683/24)+(AK683/1440)))*1440/50),5))</f>
        <v>3</v>
      </c>
      <c r="AO683" s="491">
        <f>AJ683/24+AK683/1440</f>
        <v>0.59722222222222221</v>
      </c>
      <c r="AP683" s="491">
        <f>AL683/24+AM683/1440</f>
        <v>0.70138888888888884</v>
      </c>
      <c r="AQ683" s="23" t="str" cm="1">
        <f t="array" ref="AQ683">IF(X683="","",IF(SUMPRODUCT((X683=$X$7:$X$2085)*(AI683=$AI$7:$AI$2085)*(AO683=$AO$7:$AO$2085)*(AP683=$AP$7:$AP$2085)*(ROW($X$7:$X$2085)&lt;&gt;ROW(X683))*((S683=0)*($S$7:$S$2085&gt;0)+(S683&gt;0)*($S$7:$S$2085=0)))&gt;0,"SALONES UNIDOS",IF(SUMPRODUCT((X683=$X$7:$X$2085)*(AI683=$AI$7:$AI$2085)*((AO683&lt;$AP$7:$AP$2085)*(AP683&gt;$AO$7:$AO$2085))*(ROW($X$7:$X$2085)&lt;&gt;ROW(X683)))&gt;0,"Cruzado","Sin cruce")))</f>
        <v>Sin cruce</v>
      </c>
      <c r="AR683" s="23" t="str" cm="1">
        <f t="array" ref="AR683">IF(AE683="","",IF(SUMPRODUCT((AE683=$AE$7:$AE$2085)*(AI683=$AI$7:$AI$2085)*(AO683=$AO$7:$AO$2085)*(AP683=$AP$7:$AP$2085)*(ROW($AE$7:$AE$2085)&lt;&gt;ROW(AE683))*((S683=0)*($S$7:$S$2085&gt;0)+(S683&gt;0)*($S$7:$S$2085=0)))&gt;0,"SALONES UNIDOS",IF(SUMPRODUCT((AE683=$AE$7:$AE$2085)*(AI683=$AI$7:$AI$2085)*((AO683&lt;$AP$7:$AP$2085)*(AP683&gt;$AO$7:$AO$2085))*(ROW($AE$7:$AE$2085)&lt;&gt;ROW(AE683)))&gt;0,"Cruzado","Sin cruce")))</f>
        <v/>
      </c>
      <c r="AS683" s="94" t="str">
        <f t="shared" si="11"/>
        <v>PS1HUAURAA</v>
      </c>
      <c r="AT683" s="94" t="str" cm="1">
        <f t="array" ref="AT683">IF(AS683="","",IF(SUMPRODUCT((AS683=$AS$7:$AS$2085)*(AI683=$AI$7:$AI$2085)*(AO683=$AO$7:$AO$2085)*(AP683=$AP$7:$AP$2085)*(ROW($AS$7:$AS$2085)&lt;&gt;ROW(AS683))*((S683=0)*($S$7:$S$2085&gt;0)+(S683&gt;0)*($S$7:$S$2085=0)))&gt;0,"SALONES UNIDOS",IF(SUMPRODUCT((AS683=$AS$7:$AS$2085)*(AI683=$AI$7:$AI$2085)*((AO683&lt;$AP$7:$AP$2085)*(AP683&gt;$AO$7:$AO$2085))*(ROW($AS$7:$AS$2085)&lt;&gt;ROW(AS683)))&gt;0,"Cruzado","Sin cruce")))</f>
        <v>Sin cruce</v>
      </c>
    </row>
    <row r="684" spans="3:46" ht="15.6" hidden="1" customHeight="1">
      <c r="C684" s="496" t="s">
        <v>572</v>
      </c>
      <c r="D684" s="479" t="s">
        <v>828</v>
      </c>
      <c r="E684" s="479">
        <v>20261</v>
      </c>
      <c r="F684" s="503" t="s">
        <v>44</v>
      </c>
      <c r="G684" s="497" t="s">
        <v>80</v>
      </c>
      <c r="H684" s="503" t="s">
        <v>90</v>
      </c>
      <c r="I684" s="503">
        <v>1</v>
      </c>
      <c r="J684" s="503" t="s">
        <v>41</v>
      </c>
      <c r="K684" s="503" t="s">
        <v>41</v>
      </c>
      <c r="L684" s="499" t="s">
        <v>836</v>
      </c>
      <c r="M684" s="535" t="s">
        <v>593</v>
      </c>
      <c r="N684" s="15" t="s">
        <v>586</v>
      </c>
      <c r="O684" s="15" t="s">
        <v>831</v>
      </c>
      <c r="P684" s="503" t="s">
        <v>579</v>
      </c>
      <c r="Q684" s="15">
        <v>0</v>
      </c>
      <c r="R684" s="15">
        <v>2</v>
      </c>
      <c r="S684" s="479">
        <v>2</v>
      </c>
      <c r="T684" s="15">
        <v>4</v>
      </c>
      <c r="U684" s="471"/>
      <c r="V684" s="550">
        <v>33</v>
      </c>
      <c r="W684" s="497">
        <v>15722656</v>
      </c>
      <c r="X684" s="566" t="s">
        <v>288</v>
      </c>
      <c r="Y684" s="15" t="s">
        <v>579</v>
      </c>
      <c r="Z684" s="15"/>
      <c r="AA684" s="15"/>
      <c r="AB684" s="15"/>
      <c r="AC684" s="497" t="s">
        <v>965</v>
      </c>
      <c r="AD684" s="15"/>
      <c r="AE684" s="479"/>
      <c r="AF684" s="497"/>
      <c r="AG684" s="497"/>
      <c r="AH684" s="15" t="s">
        <v>100</v>
      </c>
      <c r="AI684" s="15">
        <v>1</v>
      </c>
      <c r="AJ684" s="15">
        <v>16</v>
      </c>
      <c r="AK684" s="15">
        <v>50</v>
      </c>
      <c r="AL684" s="15">
        <v>18</v>
      </c>
      <c r="AM684" s="15">
        <v>30</v>
      </c>
      <c r="AN684" s="490">
        <f>IF(AJ684="",S684,ROUND(((((AL684/24)+(AM684/1440))-((AJ684/24)+(AK684/1440)))*1440/50),5))</f>
        <v>2</v>
      </c>
      <c r="AO684" s="491">
        <f>AJ684/24+AK684/1440</f>
        <v>0.70138888888888884</v>
      </c>
      <c r="AP684" s="491">
        <f>AL684/24+AM684/1440</f>
        <v>0.77083333333333337</v>
      </c>
      <c r="AQ684" s="23" t="str" cm="1">
        <f t="array" ref="AQ684">IF(X684="","",IF(SUMPRODUCT((X684=$X$7:$X$2085)*(AI684=$AI$7:$AI$2085)*(AO684=$AO$7:$AO$2085)*(AP684=$AP$7:$AP$2085)*(ROW($X$7:$X$2085)&lt;&gt;ROW(X684))*((S684=0)*($S$7:$S$2085&gt;0)+(S684&gt;0)*($S$7:$S$2085=0)))&gt;0,"SALONES UNIDOS",IF(SUMPRODUCT((X684=$X$7:$X$2085)*(AI684=$AI$7:$AI$2085)*((AO684&lt;$AP$7:$AP$2085)*(AP684&gt;$AO$7:$AO$2085))*(ROW($X$7:$X$2085)&lt;&gt;ROW(X684)))&gt;0,"Cruzado","Sin cruce")))</f>
        <v>Sin cruce</v>
      </c>
      <c r="AR684" s="23" t="str" cm="1">
        <f t="array" ref="AR684">IF(AE684="","",IF(SUMPRODUCT((AE684=$AE$7:$AE$2085)*(AI684=$AI$7:$AI$2085)*(AO684=$AO$7:$AO$2085)*(AP684=$AP$7:$AP$2085)*(ROW($AE$7:$AE$2085)&lt;&gt;ROW(AE684))*((S684=0)*($S$7:$S$2085&gt;0)+(S684&gt;0)*($S$7:$S$2085=0)))&gt;0,"SALONES UNIDOS",IF(SUMPRODUCT((AE684=$AE$7:$AE$2085)*(AI684=$AI$7:$AI$2085)*((AO684&lt;$AP$7:$AP$2085)*(AP684&gt;$AO$7:$AO$2085))*(ROW($AE$7:$AE$2085)&lt;&gt;ROW(AE684)))&gt;0,"Cruzado","Sin cruce")))</f>
        <v/>
      </c>
      <c r="AS684" s="94" t="str">
        <f t="shared" si="11"/>
        <v>PS1HUAURAA</v>
      </c>
      <c r="AT684" s="94" t="str" cm="1">
        <f t="array" ref="AT684">IF(AS684="","",IF(SUMPRODUCT((AS684=$AS$7:$AS$2085)*(AI684=$AI$7:$AI$2085)*(AO684=$AO$7:$AO$2085)*(AP684=$AP$7:$AP$2085)*(ROW($AS$7:$AS$2085)&lt;&gt;ROW(AS684))*((S684=0)*($S$7:$S$2085&gt;0)+(S684&gt;0)*($S$7:$S$2085=0)))&gt;0,"SALONES UNIDOS",IF(SUMPRODUCT((AS684=$AS$7:$AS$2085)*(AI684=$AI$7:$AI$2085)*((AO684&lt;$AP$7:$AP$2085)*(AP684&gt;$AO$7:$AO$2085))*(ROW($AS$7:$AS$2085)&lt;&gt;ROW(AS684)))&gt;0,"Cruzado","Sin cruce")))</f>
        <v>Sin cruce</v>
      </c>
    </row>
    <row r="685" spans="3:46" ht="15.6" hidden="1" customHeight="1">
      <c r="C685" s="496" t="s">
        <v>572</v>
      </c>
      <c r="D685" s="479" t="s">
        <v>828</v>
      </c>
      <c r="E685" s="479">
        <v>20261</v>
      </c>
      <c r="F685" s="503" t="s">
        <v>44</v>
      </c>
      <c r="G685" s="497" t="s">
        <v>80</v>
      </c>
      <c r="H685" s="503" t="s">
        <v>90</v>
      </c>
      <c r="I685" s="503">
        <v>1</v>
      </c>
      <c r="J685" s="503" t="s">
        <v>41</v>
      </c>
      <c r="K685" s="503" t="s">
        <v>41</v>
      </c>
      <c r="L685" s="499" t="s">
        <v>837</v>
      </c>
      <c r="M685" s="535" t="s">
        <v>595</v>
      </c>
      <c r="N685" s="15" t="s">
        <v>586</v>
      </c>
      <c r="O685" s="15" t="s">
        <v>831</v>
      </c>
      <c r="P685" s="503" t="s">
        <v>579</v>
      </c>
      <c r="Q685" s="15">
        <v>3</v>
      </c>
      <c r="R685" s="15">
        <v>0</v>
      </c>
      <c r="S685" s="479">
        <v>3</v>
      </c>
      <c r="T685" s="15">
        <v>4</v>
      </c>
      <c r="U685" s="471"/>
      <c r="V685" s="550">
        <v>33</v>
      </c>
      <c r="W685" s="497">
        <v>15586796</v>
      </c>
      <c r="X685" s="566" t="s">
        <v>274</v>
      </c>
      <c r="Y685" s="15" t="s">
        <v>579</v>
      </c>
      <c r="Z685" s="15"/>
      <c r="AA685" s="15"/>
      <c r="AB685" s="15"/>
      <c r="AC685" s="497" t="s">
        <v>965</v>
      </c>
      <c r="AD685" s="15"/>
      <c r="AE685" s="479"/>
      <c r="AF685" s="497"/>
      <c r="AG685" s="497"/>
      <c r="AH685" s="15" t="s">
        <v>582</v>
      </c>
      <c r="AI685" s="15">
        <v>4</v>
      </c>
      <c r="AJ685" s="15">
        <v>11</v>
      </c>
      <c r="AK685" s="15">
        <v>50</v>
      </c>
      <c r="AL685" s="15">
        <v>14</v>
      </c>
      <c r="AM685" s="15">
        <v>20</v>
      </c>
      <c r="AN685" s="490">
        <f>IF(AJ685="",S685,ROUND(((((AL685/24)+(AM685/1440))-((AJ685/24)+(AK685/1440)))*1440/50),5))</f>
        <v>3</v>
      </c>
      <c r="AO685" s="491">
        <f>AJ685/24+AK685/1440</f>
        <v>0.49305555555555552</v>
      </c>
      <c r="AP685" s="491">
        <f>AL685/24+AM685/1440</f>
        <v>0.59722222222222221</v>
      </c>
      <c r="AQ685" s="23" t="str" cm="1">
        <f t="array" ref="AQ685">IF(X685="","",IF(SUMPRODUCT((X685=$X$7:$X$2085)*(AI685=$AI$7:$AI$2085)*(AO685=$AO$7:$AO$2085)*(AP685=$AP$7:$AP$2085)*(ROW($X$7:$X$2085)&lt;&gt;ROW(X685))*((S685=0)*($S$7:$S$2085&gt;0)+(S685&gt;0)*($S$7:$S$2085=0)))&gt;0,"SALONES UNIDOS",IF(SUMPRODUCT((X685=$X$7:$X$2085)*(AI685=$AI$7:$AI$2085)*((AO685&lt;$AP$7:$AP$2085)*(AP685&gt;$AO$7:$AO$2085))*(ROW($X$7:$X$2085)&lt;&gt;ROW(X685)))&gt;0,"Cruzado","Sin cruce")))</f>
        <v>Sin cruce</v>
      </c>
      <c r="AR685" s="23" t="str" cm="1">
        <f t="array" ref="AR685">IF(AE685="","",IF(SUMPRODUCT((AE685=$AE$7:$AE$2085)*(AI685=$AI$7:$AI$2085)*(AO685=$AO$7:$AO$2085)*(AP685=$AP$7:$AP$2085)*(ROW($AE$7:$AE$2085)&lt;&gt;ROW(AE685))*((S685=0)*($S$7:$S$2085&gt;0)+(S685&gt;0)*($S$7:$S$2085=0)))&gt;0,"SALONES UNIDOS",IF(SUMPRODUCT((AE685=$AE$7:$AE$2085)*(AI685=$AI$7:$AI$2085)*((AO685&lt;$AP$7:$AP$2085)*(AP685&gt;$AO$7:$AO$2085))*(ROW($AE$7:$AE$2085)&lt;&gt;ROW(AE685)))&gt;0,"Cruzado","Sin cruce")))</f>
        <v/>
      </c>
      <c r="AS685" s="94" t="str">
        <f t="shared" si="11"/>
        <v>PS1HUAURAA</v>
      </c>
      <c r="AT685" s="94" t="str" cm="1">
        <f t="array" ref="AT685">IF(AS685="","",IF(SUMPRODUCT((AS685=$AS$7:$AS$2085)*(AI685=$AI$7:$AI$2085)*(AO685=$AO$7:$AO$2085)*(AP685=$AP$7:$AP$2085)*(ROW($AS$7:$AS$2085)&lt;&gt;ROW(AS685))*((S685=0)*($S$7:$S$2085&gt;0)+(S685&gt;0)*($S$7:$S$2085=0)))&gt;0,"SALONES UNIDOS",IF(SUMPRODUCT((AS685=$AS$7:$AS$2085)*(AI685=$AI$7:$AI$2085)*((AO685&lt;$AP$7:$AP$2085)*(AP685&gt;$AO$7:$AO$2085))*(ROW($AS$7:$AS$2085)&lt;&gt;ROW(AS685)))&gt;0,"Cruzado","Sin cruce")))</f>
        <v>Sin cruce</v>
      </c>
    </row>
    <row r="686" spans="3:46" ht="15.6" hidden="1" customHeight="1">
      <c r="C686" s="496" t="s">
        <v>572</v>
      </c>
      <c r="D686" s="479" t="s">
        <v>828</v>
      </c>
      <c r="E686" s="479">
        <v>20261</v>
      </c>
      <c r="F686" s="503" t="s">
        <v>44</v>
      </c>
      <c r="G686" s="497" t="s">
        <v>80</v>
      </c>
      <c r="H686" s="503" t="s">
        <v>90</v>
      </c>
      <c r="I686" s="503">
        <v>1</v>
      </c>
      <c r="J686" s="503" t="s">
        <v>41</v>
      </c>
      <c r="K686" s="503" t="s">
        <v>41</v>
      </c>
      <c r="L686" s="499" t="s">
        <v>837</v>
      </c>
      <c r="M686" s="535" t="s">
        <v>595</v>
      </c>
      <c r="N686" s="15" t="s">
        <v>586</v>
      </c>
      <c r="O686" s="15" t="s">
        <v>831</v>
      </c>
      <c r="P686" s="503" t="s">
        <v>579</v>
      </c>
      <c r="Q686" s="15">
        <v>0</v>
      </c>
      <c r="R686" s="15">
        <v>2</v>
      </c>
      <c r="S686" s="479">
        <v>2</v>
      </c>
      <c r="T686" s="15">
        <v>4</v>
      </c>
      <c r="U686" s="471"/>
      <c r="V686" s="550">
        <v>33</v>
      </c>
      <c r="W686" s="497">
        <v>15586796</v>
      </c>
      <c r="X686" s="566" t="s">
        <v>274</v>
      </c>
      <c r="Y686" s="15" t="s">
        <v>579</v>
      </c>
      <c r="Z686" s="15"/>
      <c r="AA686" s="15"/>
      <c r="AB686" s="15"/>
      <c r="AC686" s="497" t="s">
        <v>965</v>
      </c>
      <c r="AD686" s="15"/>
      <c r="AE686" s="479"/>
      <c r="AF686" s="497"/>
      <c r="AG686" s="497"/>
      <c r="AH686" s="15" t="s">
        <v>100</v>
      </c>
      <c r="AI686" s="15">
        <v>4</v>
      </c>
      <c r="AJ686" s="15">
        <v>14</v>
      </c>
      <c r="AK686" s="15">
        <v>20</v>
      </c>
      <c r="AL686" s="15">
        <v>16</v>
      </c>
      <c r="AM686" s="15">
        <v>0</v>
      </c>
      <c r="AN686" s="490">
        <f>IF(AJ686="",S686,ROUND(((((AL686/24)+(AM686/1440))-((AJ686/24)+(AK686/1440)))*1440/50),5))</f>
        <v>2</v>
      </c>
      <c r="AO686" s="491">
        <f>AJ686/24+AK686/1440</f>
        <v>0.59722222222222221</v>
      </c>
      <c r="AP686" s="491">
        <f>AL686/24+AM686/1440</f>
        <v>0.66666666666666663</v>
      </c>
      <c r="AQ686" s="23" t="str" cm="1">
        <f t="array" ref="AQ686">IF(X686="","",IF(SUMPRODUCT((X686=$X$7:$X$2085)*(AI686=$AI$7:$AI$2085)*(AO686=$AO$7:$AO$2085)*(AP686=$AP$7:$AP$2085)*(ROW($X$7:$X$2085)&lt;&gt;ROW(X686))*((S686=0)*($S$7:$S$2085&gt;0)+(S686&gt;0)*($S$7:$S$2085=0)))&gt;0,"SALONES UNIDOS",IF(SUMPRODUCT((X686=$X$7:$X$2085)*(AI686=$AI$7:$AI$2085)*((AO686&lt;$AP$7:$AP$2085)*(AP686&gt;$AO$7:$AO$2085))*(ROW($X$7:$X$2085)&lt;&gt;ROW(X686)))&gt;0,"Cruzado","Sin cruce")))</f>
        <v>Sin cruce</v>
      </c>
      <c r="AR686" s="23" t="str" cm="1">
        <f t="array" ref="AR686">IF(AE686="","",IF(SUMPRODUCT((AE686=$AE$7:$AE$2085)*(AI686=$AI$7:$AI$2085)*(AO686=$AO$7:$AO$2085)*(AP686=$AP$7:$AP$2085)*(ROW($AE$7:$AE$2085)&lt;&gt;ROW(AE686))*((S686=0)*($S$7:$S$2085&gt;0)+(S686&gt;0)*($S$7:$S$2085=0)))&gt;0,"SALONES UNIDOS",IF(SUMPRODUCT((AE686=$AE$7:$AE$2085)*(AI686=$AI$7:$AI$2085)*((AO686&lt;$AP$7:$AP$2085)*(AP686&gt;$AO$7:$AO$2085))*(ROW($AE$7:$AE$2085)&lt;&gt;ROW(AE686)))&gt;0,"Cruzado","Sin cruce")))</f>
        <v/>
      </c>
      <c r="AS686" s="94" t="str">
        <f t="shared" si="11"/>
        <v>PS1HUAURAA</v>
      </c>
      <c r="AT686" s="94" t="str" cm="1">
        <f t="array" ref="AT686">IF(AS686="","",IF(SUMPRODUCT((AS686=$AS$7:$AS$2085)*(AI686=$AI$7:$AI$2085)*(AO686=$AO$7:$AO$2085)*(AP686=$AP$7:$AP$2085)*(ROW($AS$7:$AS$2085)&lt;&gt;ROW(AS686))*((S686=0)*($S$7:$S$2085&gt;0)+(S686&gt;0)*($S$7:$S$2085=0)))&gt;0,"SALONES UNIDOS",IF(SUMPRODUCT((AS686=$AS$7:$AS$2085)*(AI686=$AI$7:$AI$2085)*((AO686&lt;$AP$7:$AP$2085)*(AP686&gt;$AO$7:$AO$2085))*(ROW($AS$7:$AS$2085)&lt;&gt;ROW(AS686)))&gt;0,"Cruzado","Sin cruce")))</f>
        <v>Sin cruce</v>
      </c>
    </row>
    <row r="687" spans="3:46" ht="15.6" hidden="1" customHeight="1">
      <c r="C687" s="496" t="s">
        <v>572</v>
      </c>
      <c r="D687" s="479" t="s">
        <v>828</v>
      </c>
      <c r="E687" s="479">
        <v>20261</v>
      </c>
      <c r="F687" s="503" t="s">
        <v>44</v>
      </c>
      <c r="G687" s="497" t="s">
        <v>80</v>
      </c>
      <c r="H687" s="503" t="s">
        <v>90</v>
      </c>
      <c r="I687" s="503">
        <v>1</v>
      </c>
      <c r="J687" s="503" t="s">
        <v>51</v>
      </c>
      <c r="K687" s="503" t="s">
        <v>51</v>
      </c>
      <c r="L687" s="499" t="s">
        <v>829</v>
      </c>
      <c r="M687" s="535" t="s">
        <v>754</v>
      </c>
      <c r="N687" s="15" t="s">
        <v>830</v>
      </c>
      <c r="O687" s="15" t="s">
        <v>831</v>
      </c>
      <c r="P687" s="503" t="s">
        <v>579</v>
      </c>
      <c r="Q687" s="15">
        <v>2</v>
      </c>
      <c r="R687" s="15">
        <v>0</v>
      </c>
      <c r="S687" s="479">
        <v>2</v>
      </c>
      <c r="T687" s="15">
        <v>3</v>
      </c>
      <c r="U687" s="471"/>
      <c r="V687" s="550">
        <v>33</v>
      </c>
      <c r="W687" s="497">
        <v>15733131</v>
      </c>
      <c r="X687" s="566" t="s">
        <v>276</v>
      </c>
      <c r="Y687" s="15" t="s">
        <v>579</v>
      </c>
      <c r="Z687" s="15"/>
      <c r="AA687" s="15"/>
      <c r="AB687" s="15"/>
      <c r="AC687" s="497" t="s">
        <v>964</v>
      </c>
      <c r="AD687" s="15"/>
      <c r="AE687" s="479"/>
      <c r="AF687" s="497"/>
      <c r="AG687" s="497"/>
      <c r="AH687" s="15" t="s">
        <v>582</v>
      </c>
      <c r="AI687" s="15">
        <v>3</v>
      </c>
      <c r="AJ687" s="15">
        <v>13</v>
      </c>
      <c r="AK687" s="15">
        <v>30</v>
      </c>
      <c r="AL687" s="15">
        <v>15</v>
      </c>
      <c r="AM687" s="15">
        <v>10</v>
      </c>
      <c r="AN687" s="490">
        <f>IF(AJ687="",S687,ROUND(((((AL687/24)+(AM687/1440))-((AJ687/24)+(AK687/1440)))*1440/50),5))</f>
        <v>2</v>
      </c>
      <c r="AO687" s="491">
        <f>AJ687/24+AK687/1440</f>
        <v>0.5625</v>
      </c>
      <c r="AP687" s="491">
        <f>AL687/24+AM687/1440</f>
        <v>0.63194444444444442</v>
      </c>
      <c r="AQ687" s="23" t="str" cm="1">
        <f t="array" ref="AQ687">IF(X687="","",IF(SUMPRODUCT((X687=$X$7:$X$2085)*(AI687=$AI$7:$AI$2085)*(AO687=$AO$7:$AO$2085)*(AP687=$AP$7:$AP$2085)*(ROW($X$7:$X$2085)&lt;&gt;ROW(X687))*((S687=0)*($S$7:$S$2085&gt;0)+(S687&gt;0)*($S$7:$S$2085=0)))&gt;0,"SALONES UNIDOS",IF(SUMPRODUCT((X687=$X$7:$X$2085)*(AI687=$AI$7:$AI$2085)*((AO687&lt;$AP$7:$AP$2085)*(AP687&gt;$AO$7:$AO$2085))*(ROW($X$7:$X$2085)&lt;&gt;ROW(X687)))&gt;0,"Cruzado","Sin cruce")))</f>
        <v>Sin cruce</v>
      </c>
      <c r="AR687" s="23" t="str" cm="1">
        <f t="array" ref="AR687">IF(AE687="","",IF(SUMPRODUCT((AE687=$AE$7:$AE$2085)*(AI687=$AI$7:$AI$2085)*(AO687=$AO$7:$AO$2085)*(AP687=$AP$7:$AP$2085)*(ROW($AE$7:$AE$2085)&lt;&gt;ROW(AE687))*((S687=0)*($S$7:$S$2085&gt;0)+(S687&gt;0)*($S$7:$S$2085=0)))&gt;0,"SALONES UNIDOS",IF(SUMPRODUCT((AE687=$AE$7:$AE$2085)*(AI687=$AI$7:$AI$2085)*((AO687&lt;$AP$7:$AP$2085)*(AP687&gt;$AO$7:$AO$2085))*(ROW($AE$7:$AE$2085)&lt;&gt;ROW(AE687)))&gt;0,"Cruzado","Sin cruce")))</f>
        <v/>
      </c>
      <c r="AS687" s="94" t="str">
        <f t="shared" si="11"/>
        <v>PS1HUAURAB</v>
      </c>
      <c r="AT687" s="94" t="str" cm="1">
        <f t="array" ref="AT687">IF(AS687="","",IF(SUMPRODUCT((AS687=$AS$7:$AS$2085)*(AI687=$AI$7:$AI$2085)*(AO687=$AO$7:$AO$2085)*(AP687=$AP$7:$AP$2085)*(ROW($AS$7:$AS$2085)&lt;&gt;ROW(AS687))*((S687=0)*($S$7:$S$2085&gt;0)+(S687&gt;0)*($S$7:$S$2085=0)))&gt;0,"SALONES UNIDOS",IF(SUMPRODUCT((AS687=$AS$7:$AS$2085)*(AI687=$AI$7:$AI$2085)*((AO687&lt;$AP$7:$AP$2085)*(AP687&gt;$AO$7:$AO$2085))*(ROW($AS$7:$AS$2085)&lt;&gt;ROW(AS687)))&gt;0,"Cruzado","Sin cruce")))</f>
        <v>Sin cruce</v>
      </c>
    </row>
    <row r="688" spans="3:46" ht="15.6" hidden="1" customHeight="1">
      <c r="C688" s="496" t="s">
        <v>572</v>
      </c>
      <c r="D688" s="479" t="s">
        <v>828</v>
      </c>
      <c r="E688" s="479">
        <v>20261</v>
      </c>
      <c r="F688" s="503" t="s">
        <v>44</v>
      </c>
      <c r="G688" s="497" t="s">
        <v>80</v>
      </c>
      <c r="H688" s="503" t="s">
        <v>90</v>
      </c>
      <c r="I688" s="503">
        <v>1</v>
      </c>
      <c r="J688" s="503" t="s">
        <v>597</v>
      </c>
      <c r="K688" s="503" t="s">
        <v>51</v>
      </c>
      <c r="L688" s="499" t="s">
        <v>829</v>
      </c>
      <c r="M688" s="535" t="s">
        <v>754</v>
      </c>
      <c r="N688" s="15" t="s">
        <v>830</v>
      </c>
      <c r="O688" s="15" t="s">
        <v>831</v>
      </c>
      <c r="P688" s="503" t="s">
        <v>579</v>
      </c>
      <c r="Q688" s="15">
        <v>0</v>
      </c>
      <c r="R688" s="15">
        <v>2</v>
      </c>
      <c r="S688" s="479">
        <v>2</v>
      </c>
      <c r="T688" s="15">
        <v>3</v>
      </c>
      <c r="U688" s="471"/>
      <c r="V688" s="550">
        <v>33</v>
      </c>
      <c r="W688" s="497">
        <v>15733131</v>
      </c>
      <c r="X688" s="566" t="s">
        <v>276</v>
      </c>
      <c r="Y688" s="15" t="s">
        <v>579</v>
      </c>
      <c r="Z688" s="15"/>
      <c r="AA688" s="15"/>
      <c r="AB688" s="15"/>
      <c r="AC688" s="493"/>
      <c r="AD688" s="15"/>
      <c r="AE688" s="479" t="s">
        <v>950</v>
      </c>
      <c r="AF688" s="497"/>
      <c r="AG688" s="497"/>
      <c r="AH688" s="15" t="s">
        <v>100</v>
      </c>
      <c r="AI688" s="15">
        <v>3</v>
      </c>
      <c r="AJ688" s="15">
        <v>15</v>
      </c>
      <c r="AK688" s="15">
        <v>10</v>
      </c>
      <c r="AL688" s="15">
        <v>16</v>
      </c>
      <c r="AM688" s="15">
        <v>50</v>
      </c>
      <c r="AN688" s="490">
        <f>IF(AJ688="",S688,ROUND(((((AL688/24)+(AM688/1440))-((AJ688/24)+(AK688/1440)))*1440/50),5))</f>
        <v>2</v>
      </c>
      <c r="AO688" s="491">
        <f>AJ688/24+AK688/1440</f>
        <v>0.63194444444444442</v>
      </c>
      <c r="AP688" s="491">
        <f>AL688/24+AM688/1440</f>
        <v>0.70138888888888884</v>
      </c>
      <c r="AQ688" s="23" t="str" cm="1">
        <f t="array" ref="AQ688">IF(X688="","",IF(SUMPRODUCT((X688=$X$7:$X$2085)*(AI688=$AI$7:$AI$2085)*(AO688=$AO$7:$AO$2085)*(AP688=$AP$7:$AP$2085)*(ROW($X$7:$X$2085)&lt;&gt;ROW(X688))*((S688=0)*($S$7:$S$2085&gt;0)+(S688&gt;0)*($S$7:$S$2085=0)))&gt;0,"SALONES UNIDOS",IF(SUMPRODUCT((X688=$X$7:$X$2085)*(AI688=$AI$7:$AI$2085)*((AO688&lt;$AP$7:$AP$2085)*(AP688&gt;$AO$7:$AO$2085))*(ROW($X$7:$X$2085)&lt;&gt;ROW(X688)))&gt;0,"Cruzado","Sin cruce")))</f>
        <v>Sin cruce</v>
      </c>
      <c r="AR688" s="23" t="str" cm="1">
        <f t="array" ref="AR688">IF(AE688="","",IF(SUMPRODUCT((AE688=$AE$7:$AE$2085)*(AI688=$AI$7:$AI$2085)*(AO688=$AO$7:$AO$2085)*(AP688=$AP$7:$AP$2085)*(ROW($AE$7:$AE$2085)&lt;&gt;ROW(AE688))*((S688=0)*($S$7:$S$2085&gt;0)+(S688&gt;0)*($S$7:$S$2085=0)))&gt;0,"SALONES UNIDOS",IF(SUMPRODUCT((AE688=$AE$7:$AE$2085)*(AI688=$AI$7:$AI$2085)*((AO688&lt;$AP$7:$AP$2085)*(AP688&gt;$AO$7:$AO$2085))*(ROW($AE$7:$AE$2085)&lt;&gt;ROW(AE688)))&gt;0,"Cruzado","Sin cruce")))</f>
        <v>Sin cruce</v>
      </c>
      <c r="AS688" s="94" t="str">
        <f t="shared" si="11"/>
        <v>PS1HUAURAB</v>
      </c>
      <c r="AT688" s="94" t="str" cm="1">
        <f t="array" ref="AT688">IF(AS688="","",IF(SUMPRODUCT((AS688=$AS$7:$AS$2085)*(AI688=$AI$7:$AI$2085)*(AO688=$AO$7:$AO$2085)*(AP688=$AP$7:$AP$2085)*(ROW($AS$7:$AS$2085)&lt;&gt;ROW(AS688))*((S688=0)*($S$7:$S$2085&gt;0)+(S688&gt;0)*($S$7:$S$2085=0)))&gt;0,"SALONES UNIDOS",IF(SUMPRODUCT((AS688=$AS$7:$AS$2085)*(AI688=$AI$7:$AI$2085)*((AO688&lt;$AP$7:$AP$2085)*(AP688&gt;$AO$7:$AO$2085))*(ROW($AS$7:$AS$2085)&lt;&gt;ROW(AS688)))&gt;0,"Cruzado","Sin cruce")))</f>
        <v>Sin cruce</v>
      </c>
    </row>
    <row r="689" spans="3:46" ht="15.6" hidden="1" customHeight="1">
      <c r="C689" s="496" t="s">
        <v>572</v>
      </c>
      <c r="D689" s="479" t="s">
        <v>828</v>
      </c>
      <c r="E689" s="479">
        <v>20261</v>
      </c>
      <c r="F689" s="503" t="s">
        <v>44</v>
      </c>
      <c r="G689" s="497" t="s">
        <v>80</v>
      </c>
      <c r="H689" s="503" t="s">
        <v>90</v>
      </c>
      <c r="I689" s="503">
        <v>1</v>
      </c>
      <c r="J689" s="503" t="s">
        <v>598</v>
      </c>
      <c r="K689" s="503" t="s">
        <v>51</v>
      </c>
      <c r="L689" s="499" t="s">
        <v>829</v>
      </c>
      <c r="M689" s="535" t="s">
        <v>754</v>
      </c>
      <c r="N689" s="15" t="s">
        <v>830</v>
      </c>
      <c r="O689" s="15" t="s">
        <v>831</v>
      </c>
      <c r="P689" s="503" t="s">
        <v>579</v>
      </c>
      <c r="Q689" s="15">
        <v>0</v>
      </c>
      <c r="R689" s="15">
        <v>2</v>
      </c>
      <c r="S689" s="479">
        <v>2</v>
      </c>
      <c r="T689" s="15">
        <v>3</v>
      </c>
      <c r="U689" s="471"/>
      <c r="V689" s="550">
        <v>33</v>
      </c>
      <c r="W689" s="497">
        <v>15733131</v>
      </c>
      <c r="X689" s="566" t="s">
        <v>276</v>
      </c>
      <c r="Y689" s="15" t="s">
        <v>579</v>
      </c>
      <c r="Z689" s="15"/>
      <c r="AA689" s="15"/>
      <c r="AB689" s="15"/>
      <c r="AC689" s="493"/>
      <c r="AD689" s="15"/>
      <c r="AE689" s="479" t="s">
        <v>950</v>
      </c>
      <c r="AF689" s="497"/>
      <c r="AG689" s="497"/>
      <c r="AH689" s="15" t="s">
        <v>100</v>
      </c>
      <c r="AI689" s="15">
        <v>3</v>
      </c>
      <c r="AJ689" s="15">
        <v>16</v>
      </c>
      <c r="AK689" s="15">
        <v>50</v>
      </c>
      <c r="AL689" s="15">
        <v>18</v>
      </c>
      <c r="AM689" s="15">
        <v>30</v>
      </c>
      <c r="AN689" s="490">
        <f>IF(AJ689="",S689,ROUND(((((AL689/24)+(AM689/1440))-((AJ689/24)+(AK689/1440)))*1440/50),5))</f>
        <v>2</v>
      </c>
      <c r="AO689" s="491">
        <f>AJ689/24+AK689/1440</f>
        <v>0.70138888888888884</v>
      </c>
      <c r="AP689" s="491">
        <f>AL689/24+AM689/1440</f>
        <v>0.77083333333333337</v>
      </c>
      <c r="AQ689" s="23" t="str" cm="1">
        <f t="array" ref="AQ689">IF(X689="","",IF(SUMPRODUCT((X689=$X$7:$X$2085)*(AI689=$AI$7:$AI$2085)*(AO689=$AO$7:$AO$2085)*(AP689=$AP$7:$AP$2085)*(ROW($X$7:$X$2085)&lt;&gt;ROW(X689))*((S689=0)*($S$7:$S$2085&gt;0)+(S689&gt;0)*($S$7:$S$2085=0)))&gt;0,"SALONES UNIDOS",IF(SUMPRODUCT((X689=$X$7:$X$2085)*(AI689=$AI$7:$AI$2085)*((AO689&lt;$AP$7:$AP$2085)*(AP689&gt;$AO$7:$AO$2085))*(ROW($X$7:$X$2085)&lt;&gt;ROW(X689)))&gt;0,"Cruzado","Sin cruce")))</f>
        <v>Sin cruce</v>
      </c>
      <c r="AR689" s="23" t="str" cm="1">
        <f t="array" ref="AR689">IF(AE689="","",IF(SUMPRODUCT((AE689=$AE$7:$AE$2085)*(AI689=$AI$7:$AI$2085)*(AO689=$AO$7:$AO$2085)*(AP689=$AP$7:$AP$2085)*(ROW($AE$7:$AE$2085)&lt;&gt;ROW(AE689))*((S689=0)*($S$7:$S$2085&gt;0)+(S689&gt;0)*($S$7:$S$2085=0)))&gt;0,"SALONES UNIDOS",IF(SUMPRODUCT((AE689=$AE$7:$AE$2085)*(AI689=$AI$7:$AI$2085)*((AO689&lt;$AP$7:$AP$2085)*(AP689&gt;$AO$7:$AO$2085))*(ROW($AE$7:$AE$2085)&lt;&gt;ROW(AE689)))&gt;0,"Cruzado","Sin cruce")))</f>
        <v>Sin cruce</v>
      </c>
      <c r="AS689" s="94" t="str">
        <f t="shared" si="11"/>
        <v>PS1HUAURAB</v>
      </c>
      <c r="AT689" s="94" t="str" cm="1">
        <f t="array" ref="AT689">IF(AS689="","",IF(SUMPRODUCT((AS689=$AS$7:$AS$2085)*(AI689=$AI$7:$AI$2085)*(AO689=$AO$7:$AO$2085)*(AP689=$AP$7:$AP$2085)*(ROW($AS$7:$AS$2085)&lt;&gt;ROW(AS689))*((S689=0)*($S$7:$S$2085&gt;0)+(S689&gt;0)*($S$7:$S$2085=0)))&gt;0,"SALONES UNIDOS",IF(SUMPRODUCT((AS689=$AS$7:$AS$2085)*(AI689=$AI$7:$AI$2085)*((AO689&lt;$AP$7:$AP$2085)*(AP689&gt;$AO$7:$AO$2085))*(ROW($AS$7:$AS$2085)&lt;&gt;ROW(AS689)))&gt;0,"Cruzado","Sin cruce")))</f>
        <v>Sin cruce</v>
      </c>
    </row>
    <row r="690" spans="3:46" ht="15.6" hidden="1" customHeight="1">
      <c r="C690" s="496" t="s">
        <v>572</v>
      </c>
      <c r="D690" s="479" t="s">
        <v>828</v>
      </c>
      <c r="E690" s="479">
        <v>20261</v>
      </c>
      <c r="F690" s="503" t="s">
        <v>44</v>
      </c>
      <c r="G690" s="497" t="s">
        <v>80</v>
      </c>
      <c r="H690" s="503" t="s">
        <v>90</v>
      </c>
      <c r="I690" s="503">
        <v>1</v>
      </c>
      <c r="J690" s="503" t="s">
        <v>51</v>
      </c>
      <c r="K690" s="503" t="s">
        <v>51</v>
      </c>
      <c r="L690" s="499" t="s">
        <v>832</v>
      </c>
      <c r="M690" s="535" t="s">
        <v>585</v>
      </c>
      <c r="N690" s="15" t="s">
        <v>586</v>
      </c>
      <c r="O690" s="15" t="s">
        <v>831</v>
      </c>
      <c r="P690" s="503" t="s">
        <v>579</v>
      </c>
      <c r="Q690" s="15">
        <v>2</v>
      </c>
      <c r="R690" s="15">
        <v>0</v>
      </c>
      <c r="S690" s="479">
        <v>2</v>
      </c>
      <c r="T690" s="15">
        <v>3</v>
      </c>
      <c r="U690" s="471"/>
      <c r="V690" s="550">
        <v>33</v>
      </c>
      <c r="W690" s="497">
        <v>44565506</v>
      </c>
      <c r="X690" s="566" t="s">
        <v>391</v>
      </c>
      <c r="Y690" s="15" t="s">
        <v>579</v>
      </c>
      <c r="Z690" s="15"/>
      <c r="AA690" s="15"/>
      <c r="AB690" s="15"/>
      <c r="AC690" s="497" t="s">
        <v>619</v>
      </c>
      <c r="AD690" s="15"/>
      <c r="AE690" s="479"/>
      <c r="AF690" s="497"/>
      <c r="AG690" s="497"/>
      <c r="AH690" s="15" t="s">
        <v>582</v>
      </c>
      <c r="AI690" s="15">
        <v>1</v>
      </c>
      <c r="AJ690" s="15">
        <v>8</v>
      </c>
      <c r="AK690" s="15">
        <v>30</v>
      </c>
      <c r="AL690" s="15">
        <v>10</v>
      </c>
      <c r="AM690" s="15">
        <v>10</v>
      </c>
      <c r="AN690" s="490">
        <f>IF(AJ690="",S690,ROUND(((((AL690/24)+(AM690/1440))-((AJ690/24)+(AK690/1440)))*1440/50),5))</f>
        <v>2</v>
      </c>
      <c r="AO690" s="491">
        <f>AJ690/24+AK690/1440</f>
        <v>0.35416666666666663</v>
      </c>
      <c r="AP690" s="491">
        <f>AL690/24+AM690/1440</f>
        <v>0.4236111111111111</v>
      </c>
      <c r="AQ690" s="23" t="str" cm="1">
        <f t="array" ref="AQ690">IF(X690="","",IF(SUMPRODUCT((X690=$X$7:$X$2085)*(AI690=$AI$7:$AI$2085)*(AO690=$AO$7:$AO$2085)*(AP690=$AP$7:$AP$2085)*(ROW($X$7:$X$2085)&lt;&gt;ROW(X690))*((S690=0)*($S$7:$S$2085&gt;0)+(S690&gt;0)*($S$7:$S$2085=0)))&gt;0,"SALONES UNIDOS",IF(SUMPRODUCT((X690=$X$7:$X$2085)*(AI690=$AI$7:$AI$2085)*((AO690&lt;$AP$7:$AP$2085)*(AP690&gt;$AO$7:$AO$2085))*(ROW($X$7:$X$2085)&lt;&gt;ROW(X690)))&gt;0,"Cruzado","Sin cruce")))</f>
        <v>Sin cruce</v>
      </c>
      <c r="AR690" s="23" t="str" cm="1">
        <f t="array" ref="AR690">IF(AE690="","",IF(SUMPRODUCT((AE690=$AE$7:$AE$2085)*(AI690=$AI$7:$AI$2085)*(AO690=$AO$7:$AO$2085)*(AP690=$AP$7:$AP$2085)*(ROW($AE$7:$AE$2085)&lt;&gt;ROW(AE690))*((S690=0)*($S$7:$S$2085&gt;0)+(S690&gt;0)*($S$7:$S$2085=0)))&gt;0,"SALONES UNIDOS",IF(SUMPRODUCT((AE690=$AE$7:$AE$2085)*(AI690=$AI$7:$AI$2085)*((AO690&lt;$AP$7:$AP$2085)*(AP690&gt;$AO$7:$AO$2085))*(ROW($AE$7:$AE$2085)&lt;&gt;ROW(AE690)))&gt;0,"Cruzado","Sin cruce")))</f>
        <v/>
      </c>
      <c r="AS690" s="94" t="str">
        <f t="shared" si="11"/>
        <v>PS1HUAURAB</v>
      </c>
      <c r="AT690" s="94" t="str" cm="1">
        <f t="array" ref="AT690">IF(AS690="","",IF(SUMPRODUCT((AS690=$AS$7:$AS$2085)*(AI690=$AI$7:$AI$2085)*(AO690=$AO$7:$AO$2085)*(AP690=$AP$7:$AP$2085)*(ROW($AS$7:$AS$2085)&lt;&gt;ROW(AS690))*((S690=0)*($S$7:$S$2085&gt;0)+(S690&gt;0)*($S$7:$S$2085=0)))&gt;0,"SALONES UNIDOS",IF(SUMPRODUCT((AS690=$AS$7:$AS$2085)*(AI690=$AI$7:$AI$2085)*((AO690&lt;$AP$7:$AP$2085)*(AP690&gt;$AO$7:$AO$2085))*(ROW($AS$7:$AS$2085)&lt;&gt;ROW(AS690)))&gt;0,"Cruzado","Sin cruce")))</f>
        <v>Sin cruce</v>
      </c>
    </row>
    <row r="691" spans="3:46" ht="15.6" hidden="1" customHeight="1">
      <c r="C691" s="496" t="s">
        <v>572</v>
      </c>
      <c r="D691" s="479" t="s">
        <v>828</v>
      </c>
      <c r="E691" s="479">
        <v>20261</v>
      </c>
      <c r="F691" s="503" t="s">
        <v>44</v>
      </c>
      <c r="G691" s="497" t="s">
        <v>80</v>
      </c>
      <c r="H691" s="503" t="s">
        <v>90</v>
      </c>
      <c r="I691" s="503">
        <v>1</v>
      </c>
      <c r="J691" s="503" t="s">
        <v>51</v>
      </c>
      <c r="K691" s="503" t="s">
        <v>51</v>
      </c>
      <c r="L691" s="499" t="s">
        <v>832</v>
      </c>
      <c r="M691" s="535" t="s">
        <v>585</v>
      </c>
      <c r="N691" s="15" t="s">
        <v>586</v>
      </c>
      <c r="O691" s="15" t="s">
        <v>831</v>
      </c>
      <c r="P691" s="503" t="s">
        <v>579</v>
      </c>
      <c r="Q691" s="15">
        <v>0</v>
      </c>
      <c r="R691" s="15">
        <v>2</v>
      </c>
      <c r="S691" s="479">
        <v>2</v>
      </c>
      <c r="T691" s="15">
        <v>3</v>
      </c>
      <c r="U691" s="471"/>
      <c r="V691" s="550">
        <v>33</v>
      </c>
      <c r="W691" s="497">
        <v>44565506</v>
      </c>
      <c r="X691" s="566" t="s">
        <v>391</v>
      </c>
      <c r="Y691" s="15" t="s">
        <v>579</v>
      </c>
      <c r="Z691" s="15"/>
      <c r="AA691" s="15"/>
      <c r="AB691" s="15"/>
      <c r="AC691" s="497" t="s">
        <v>619</v>
      </c>
      <c r="AD691" s="15"/>
      <c r="AE691" s="479"/>
      <c r="AF691" s="497"/>
      <c r="AG691" s="497"/>
      <c r="AH691" s="15" t="s">
        <v>100</v>
      </c>
      <c r="AI691" s="15">
        <v>1</v>
      </c>
      <c r="AJ691" s="15">
        <v>10</v>
      </c>
      <c r="AK691" s="15">
        <v>10</v>
      </c>
      <c r="AL691" s="15">
        <v>11</v>
      </c>
      <c r="AM691" s="15">
        <v>50</v>
      </c>
      <c r="AN691" s="490">
        <f>IF(AJ691="",S691,ROUND(((((AL691/24)+(AM691/1440))-((AJ691/24)+(AK691/1440)))*1440/50),5))</f>
        <v>2</v>
      </c>
      <c r="AO691" s="491">
        <f>AJ691/24+AK691/1440</f>
        <v>0.4236111111111111</v>
      </c>
      <c r="AP691" s="491">
        <f>AL691/24+AM691/1440</f>
        <v>0.49305555555555552</v>
      </c>
      <c r="AQ691" s="23" t="str" cm="1">
        <f t="array" ref="AQ691">IF(X691="","",IF(SUMPRODUCT((X691=$X$7:$X$2085)*(AI691=$AI$7:$AI$2085)*(AO691=$AO$7:$AO$2085)*(AP691=$AP$7:$AP$2085)*(ROW($X$7:$X$2085)&lt;&gt;ROW(X691))*((S691=0)*($S$7:$S$2085&gt;0)+(S691&gt;0)*($S$7:$S$2085=0)))&gt;0,"SALONES UNIDOS",IF(SUMPRODUCT((X691=$X$7:$X$2085)*(AI691=$AI$7:$AI$2085)*((AO691&lt;$AP$7:$AP$2085)*(AP691&gt;$AO$7:$AO$2085))*(ROW($X$7:$X$2085)&lt;&gt;ROW(X691)))&gt;0,"Cruzado","Sin cruce")))</f>
        <v>Sin cruce</v>
      </c>
      <c r="AR691" s="23" t="str" cm="1">
        <f t="array" ref="AR691">IF(AE691="","",IF(SUMPRODUCT((AE691=$AE$7:$AE$2085)*(AI691=$AI$7:$AI$2085)*(AO691=$AO$7:$AO$2085)*(AP691=$AP$7:$AP$2085)*(ROW($AE$7:$AE$2085)&lt;&gt;ROW(AE691))*((S691=0)*($S$7:$S$2085&gt;0)+(S691&gt;0)*($S$7:$S$2085=0)))&gt;0,"SALONES UNIDOS",IF(SUMPRODUCT((AE691=$AE$7:$AE$2085)*(AI691=$AI$7:$AI$2085)*((AO691&lt;$AP$7:$AP$2085)*(AP691&gt;$AO$7:$AO$2085))*(ROW($AE$7:$AE$2085)&lt;&gt;ROW(AE691)))&gt;0,"Cruzado","Sin cruce")))</f>
        <v/>
      </c>
      <c r="AS691" s="94" t="str">
        <f t="shared" si="11"/>
        <v>PS1HUAURAB</v>
      </c>
      <c r="AT691" s="94" t="str" cm="1">
        <f t="array" ref="AT691">IF(AS691="","",IF(SUMPRODUCT((AS691=$AS$7:$AS$2085)*(AI691=$AI$7:$AI$2085)*(AO691=$AO$7:$AO$2085)*(AP691=$AP$7:$AP$2085)*(ROW($AS$7:$AS$2085)&lt;&gt;ROW(AS691))*((S691=0)*($S$7:$S$2085&gt;0)+(S691&gt;0)*($S$7:$S$2085=0)))&gt;0,"SALONES UNIDOS",IF(SUMPRODUCT((AS691=$AS$7:$AS$2085)*(AI691=$AI$7:$AI$2085)*((AO691&lt;$AP$7:$AP$2085)*(AP691&gt;$AO$7:$AO$2085))*(ROW($AS$7:$AS$2085)&lt;&gt;ROW(AS691)))&gt;0,"Cruzado","Sin cruce")))</f>
        <v>Sin cruce</v>
      </c>
    </row>
    <row r="692" spans="3:46" ht="15.6" hidden="1" customHeight="1">
      <c r="C692" s="496" t="s">
        <v>572</v>
      </c>
      <c r="D692" s="479" t="s">
        <v>828</v>
      </c>
      <c r="E692" s="479">
        <v>20261</v>
      </c>
      <c r="F692" s="503" t="s">
        <v>44</v>
      </c>
      <c r="G692" s="497" t="s">
        <v>80</v>
      </c>
      <c r="H692" s="503" t="s">
        <v>90</v>
      </c>
      <c r="I692" s="503">
        <v>1</v>
      </c>
      <c r="J692" s="503" t="s">
        <v>51</v>
      </c>
      <c r="K692" s="503" t="s">
        <v>51</v>
      </c>
      <c r="L692" s="499" t="s">
        <v>833</v>
      </c>
      <c r="M692" s="535" t="s">
        <v>834</v>
      </c>
      <c r="N692" s="15" t="s">
        <v>830</v>
      </c>
      <c r="O692" s="15" t="s">
        <v>831</v>
      </c>
      <c r="P692" s="503" t="s">
        <v>579</v>
      </c>
      <c r="Q692" s="15">
        <v>2</v>
      </c>
      <c r="R692" s="15">
        <v>0</v>
      </c>
      <c r="S692" s="479">
        <v>2</v>
      </c>
      <c r="T692" s="15">
        <v>3</v>
      </c>
      <c r="U692" s="471"/>
      <c r="V692" s="550">
        <v>33</v>
      </c>
      <c r="W692" s="497">
        <v>15617206</v>
      </c>
      <c r="X692" s="566" t="s">
        <v>291</v>
      </c>
      <c r="Y692" s="15" t="s">
        <v>579</v>
      </c>
      <c r="Z692" s="15"/>
      <c r="AA692" s="15"/>
      <c r="AB692" s="15"/>
      <c r="AC692" s="497" t="s">
        <v>964</v>
      </c>
      <c r="AD692" s="15"/>
      <c r="AE692" s="479"/>
      <c r="AF692" s="497"/>
      <c r="AG692" s="497"/>
      <c r="AH692" s="15" t="s">
        <v>582</v>
      </c>
      <c r="AI692" s="15">
        <v>1</v>
      </c>
      <c r="AJ692" s="15">
        <v>12</v>
      </c>
      <c r="AK692" s="15">
        <v>40</v>
      </c>
      <c r="AL692" s="15">
        <v>14</v>
      </c>
      <c r="AM692" s="15">
        <v>20</v>
      </c>
      <c r="AN692" s="490">
        <f>IF(AJ692="",S692,ROUND(((((AL692/24)+(AM692/1440))-((AJ692/24)+(AK692/1440)))*1440/50),5))</f>
        <v>2</v>
      </c>
      <c r="AO692" s="491">
        <f>AJ692/24+AK692/1440</f>
        <v>0.52777777777777779</v>
      </c>
      <c r="AP692" s="491">
        <f>AL692/24+AM692/1440</f>
        <v>0.59722222222222221</v>
      </c>
      <c r="AQ692" s="23" t="str" cm="1">
        <f t="array" ref="AQ692">IF(X692="","",IF(SUMPRODUCT((X692=$X$7:$X$2085)*(AI692=$AI$7:$AI$2085)*(AO692=$AO$7:$AO$2085)*(AP692=$AP$7:$AP$2085)*(ROW($X$7:$X$2085)&lt;&gt;ROW(X692))*((S692=0)*($S$7:$S$2085&gt;0)+(S692&gt;0)*($S$7:$S$2085=0)))&gt;0,"SALONES UNIDOS",IF(SUMPRODUCT((X692=$X$7:$X$2085)*(AI692=$AI$7:$AI$2085)*((AO692&lt;$AP$7:$AP$2085)*(AP692&gt;$AO$7:$AO$2085))*(ROW($X$7:$X$2085)&lt;&gt;ROW(X692)))&gt;0,"Cruzado","Sin cruce")))</f>
        <v>Sin cruce</v>
      </c>
      <c r="AR692" s="23" t="str" cm="1">
        <f t="array" ref="AR692">IF(AE692="","",IF(SUMPRODUCT((AE692=$AE$7:$AE$2085)*(AI692=$AI$7:$AI$2085)*(AO692=$AO$7:$AO$2085)*(AP692=$AP$7:$AP$2085)*(ROW($AE$7:$AE$2085)&lt;&gt;ROW(AE692))*((S692=0)*($S$7:$S$2085&gt;0)+(S692&gt;0)*($S$7:$S$2085=0)))&gt;0,"SALONES UNIDOS",IF(SUMPRODUCT((AE692=$AE$7:$AE$2085)*(AI692=$AI$7:$AI$2085)*((AO692&lt;$AP$7:$AP$2085)*(AP692&gt;$AO$7:$AO$2085))*(ROW($AE$7:$AE$2085)&lt;&gt;ROW(AE692)))&gt;0,"Cruzado","Sin cruce")))</f>
        <v/>
      </c>
      <c r="AS692" s="94" t="str">
        <f t="shared" si="11"/>
        <v>PS1HUAURAB</v>
      </c>
      <c r="AT692" s="94" t="str" cm="1">
        <f t="array" ref="AT692">IF(AS692="","",IF(SUMPRODUCT((AS692=$AS$7:$AS$2085)*(AI692=$AI$7:$AI$2085)*(AO692=$AO$7:$AO$2085)*(AP692=$AP$7:$AP$2085)*(ROW($AS$7:$AS$2085)&lt;&gt;ROW(AS692))*((S692=0)*($S$7:$S$2085&gt;0)+(S692&gt;0)*($S$7:$S$2085=0)))&gt;0,"SALONES UNIDOS",IF(SUMPRODUCT((AS692=$AS$7:$AS$2085)*(AI692=$AI$7:$AI$2085)*((AO692&lt;$AP$7:$AP$2085)*(AP692&gt;$AO$7:$AO$2085))*(ROW($AS$7:$AS$2085)&lt;&gt;ROW(AS692)))&gt;0,"Cruzado","Sin cruce")))</f>
        <v>Sin cruce</v>
      </c>
    </row>
    <row r="693" spans="3:46" ht="15.6" hidden="1" customHeight="1">
      <c r="C693" s="496" t="s">
        <v>572</v>
      </c>
      <c r="D693" s="479" t="s">
        <v>828</v>
      </c>
      <c r="E693" s="479">
        <v>20261</v>
      </c>
      <c r="F693" s="503" t="s">
        <v>44</v>
      </c>
      <c r="G693" s="497" t="s">
        <v>80</v>
      </c>
      <c r="H693" s="503" t="s">
        <v>90</v>
      </c>
      <c r="I693" s="503">
        <v>1</v>
      </c>
      <c r="J693" s="503" t="s">
        <v>51</v>
      </c>
      <c r="K693" s="503" t="s">
        <v>51</v>
      </c>
      <c r="L693" s="499" t="s">
        <v>833</v>
      </c>
      <c r="M693" s="535" t="s">
        <v>834</v>
      </c>
      <c r="N693" s="15" t="s">
        <v>830</v>
      </c>
      <c r="O693" s="15" t="s">
        <v>831</v>
      </c>
      <c r="P693" s="503" t="s">
        <v>579</v>
      </c>
      <c r="Q693" s="15">
        <v>0</v>
      </c>
      <c r="R693" s="15">
        <v>2</v>
      </c>
      <c r="S693" s="479">
        <v>2</v>
      </c>
      <c r="T693" s="15">
        <v>3</v>
      </c>
      <c r="U693" s="471"/>
      <c r="V693" s="550">
        <v>33</v>
      </c>
      <c r="W693" s="497">
        <v>15617206</v>
      </c>
      <c r="X693" s="566" t="s">
        <v>291</v>
      </c>
      <c r="Y693" s="15" t="s">
        <v>579</v>
      </c>
      <c r="Z693" s="15"/>
      <c r="AA693" s="15"/>
      <c r="AB693" s="15"/>
      <c r="AC693" s="497" t="s">
        <v>964</v>
      </c>
      <c r="AD693" s="15"/>
      <c r="AE693" s="479"/>
      <c r="AF693" s="497"/>
      <c r="AG693" s="497"/>
      <c r="AH693" s="15" t="s">
        <v>100</v>
      </c>
      <c r="AI693" s="15">
        <v>1</v>
      </c>
      <c r="AJ693" s="15">
        <v>14</v>
      </c>
      <c r="AK693" s="15">
        <v>20</v>
      </c>
      <c r="AL693" s="15">
        <v>16</v>
      </c>
      <c r="AM693" s="15">
        <v>0</v>
      </c>
      <c r="AN693" s="490">
        <f>IF(AJ693="",S693,ROUND(((((AL693/24)+(AM693/1440))-((AJ693/24)+(AK693/1440)))*1440/50),5))</f>
        <v>2</v>
      </c>
      <c r="AO693" s="491">
        <f>AJ693/24+AK693/1440</f>
        <v>0.59722222222222221</v>
      </c>
      <c r="AP693" s="491">
        <f>AL693/24+AM693/1440</f>
        <v>0.66666666666666663</v>
      </c>
      <c r="AQ693" s="23" t="str" cm="1">
        <f t="array" ref="AQ693">IF(X693="","",IF(SUMPRODUCT((X693=$X$7:$X$2085)*(AI693=$AI$7:$AI$2085)*(AO693=$AO$7:$AO$2085)*(AP693=$AP$7:$AP$2085)*(ROW($X$7:$X$2085)&lt;&gt;ROW(X693))*((S693=0)*($S$7:$S$2085&gt;0)+(S693&gt;0)*($S$7:$S$2085=0)))&gt;0,"SALONES UNIDOS",IF(SUMPRODUCT((X693=$X$7:$X$2085)*(AI693=$AI$7:$AI$2085)*((AO693&lt;$AP$7:$AP$2085)*(AP693&gt;$AO$7:$AO$2085))*(ROW($X$7:$X$2085)&lt;&gt;ROW(X693)))&gt;0,"Cruzado","Sin cruce")))</f>
        <v>Sin cruce</v>
      </c>
      <c r="AR693" s="23" t="str" cm="1">
        <f t="array" ref="AR693">IF(AE693="","",IF(SUMPRODUCT((AE693=$AE$7:$AE$2085)*(AI693=$AI$7:$AI$2085)*(AO693=$AO$7:$AO$2085)*(AP693=$AP$7:$AP$2085)*(ROW($AE$7:$AE$2085)&lt;&gt;ROW(AE693))*((S693=0)*($S$7:$S$2085&gt;0)+(S693&gt;0)*($S$7:$S$2085=0)))&gt;0,"SALONES UNIDOS",IF(SUMPRODUCT((AE693=$AE$7:$AE$2085)*(AI693=$AI$7:$AI$2085)*((AO693&lt;$AP$7:$AP$2085)*(AP693&gt;$AO$7:$AO$2085))*(ROW($AE$7:$AE$2085)&lt;&gt;ROW(AE693)))&gt;0,"Cruzado","Sin cruce")))</f>
        <v/>
      </c>
      <c r="AS693" s="94" t="str">
        <f t="shared" si="11"/>
        <v>PS1HUAURAB</v>
      </c>
      <c r="AT693" s="94" t="str" cm="1">
        <f t="array" ref="AT693">IF(AS693="","",IF(SUMPRODUCT((AS693=$AS$7:$AS$2085)*(AI693=$AI$7:$AI$2085)*(AO693=$AO$7:$AO$2085)*(AP693=$AP$7:$AP$2085)*(ROW($AS$7:$AS$2085)&lt;&gt;ROW(AS693))*((S693=0)*($S$7:$S$2085&gt;0)+(S693&gt;0)*($S$7:$S$2085=0)))&gt;0,"SALONES UNIDOS",IF(SUMPRODUCT((AS693=$AS$7:$AS$2085)*(AI693=$AI$7:$AI$2085)*((AO693&lt;$AP$7:$AP$2085)*(AP693&gt;$AO$7:$AO$2085))*(ROW($AS$7:$AS$2085)&lt;&gt;ROW(AS693)))&gt;0,"Cruzado","Sin cruce")))</f>
        <v>Sin cruce</v>
      </c>
    </row>
    <row r="694" spans="3:46" ht="15.6" hidden="1" customHeight="1">
      <c r="C694" s="496" t="s">
        <v>572</v>
      </c>
      <c r="D694" s="479" t="s">
        <v>828</v>
      </c>
      <c r="E694" s="479">
        <v>20261</v>
      </c>
      <c r="F694" s="503" t="s">
        <v>44</v>
      </c>
      <c r="G694" s="497" t="s">
        <v>80</v>
      </c>
      <c r="H694" s="503" t="s">
        <v>90</v>
      </c>
      <c r="I694" s="503">
        <v>1</v>
      </c>
      <c r="J694" s="503" t="s">
        <v>51</v>
      </c>
      <c r="K694" s="503" t="s">
        <v>51</v>
      </c>
      <c r="L694" s="499" t="s">
        <v>835</v>
      </c>
      <c r="M694" s="535" t="s">
        <v>591</v>
      </c>
      <c r="N694" s="15" t="s">
        <v>586</v>
      </c>
      <c r="O694" s="15" t="s">
        <v>831</v>
      </c>
      <c r="P694" s="503" t="s">
        <v>579</v>
      </c>
      <c r="Q694" s="15">
        <v>3</v>
      </c>
      <c r="R694" s="15">
        <v>0</v>
      </c>
      <c r="S694" s="479">
        <v>3</v>
      </c>
      <c r="T694" s="15">
        <v>4</v>
      </c>
      <c r="U694" s="471"/>
      <c r="V694" s="550">
        <v>33</v>
      </c>
      <c r="W694" s="497">
        <v>15863203</v>
      </c>
      <c r="X694" s="566" t="s">
        <v>364</v>
      </c>
      <c r="Y694" s="15" t="s">
        <v>579</v>
      </c>
      <c r="Z694" s="15"/>
      <c r="AA694" s="15"/>
      <c r="AB694" s="15"/>
      <c r="AC694" s="497" t="s">
        <v>956</v>
      </c>
      <c r="AD694" s="15"/>
      <c r="AE694" s="479"/>
      <c r="AF694" s="497"/>
      <c r="AG694" s="497"/>
      <c r="AH694" s="15" t="s">
        <v>582</v>
      </c>
      <c r="AI694" s="15">
        <v>2</v>
      </c>
      <c r="AJ694" s="15">
        <v>7</v>
      </c>
      <c r="AK694" s="15">
        <v>40</v>
      </c>
      <c r="AL694" s="15">
        <v>10</v>
      </c>
      <c r="AM694" s="15">
        <v>10</v>
      </c>
      <c r="AN694" s="490">
        <f>IF(AJ694="",S694,ROUND(((((AL694/24)+(AM694/1440))-((AJ694/24)+(AK694/1440)))*1440/50),5))</f>
        <v>3</v>
      </c>
      <c r="AO694" s="491">
        <f>AJ694/24+AK694/1440</f>
        <v>0.31944444444444448</v>
      </c>
      <c r="AP694" s="491">
        <f>AL694/24+AM694/1440</f>
        <v>0.4236111111111111</v>
      </c>
      <c r="AQ694" s="23" t="str" cm="1">
        <f t="array" ref="AQ694">IF(X694="","",IF(SUMPRODUCT((X694=$X$7:$X$2085)*(AI694=$AI$7:$AI$2085)*(AO694=$AO$7:$AO$2085)*(AP694=$AP$7:$AP$2085)*(ROW($X$7:$X$2085)&lt;&gt;ROW(X694))*((S694=0)*($S$7:$S$2085&gt;0)+(S694&gt;0)*($S$7:$S$2085=0)))&gt;0,"SALONES UNIDOS",IF(SUMPRODUCT((X694=$X$7:$X$2085)*(AI694=$AI$7:$AI$2085)*((AO694&lt;$AP$7:$AP$2085)*(AP694&gt;$AO$7:$AO$2085))*(ROW($X$7:$X$2085)&lt;&gt;ROW(X694)))&gt;0,"Cruzado","Sin cruce")))</f>
        <v>Sin cruce</v>
      </c>
      <c r="AR694" s="23" t="str" cm="1">
        <f t="array" ref="AR694">IF(AE694="","",IF(SUMPRODUCT((AE694=$AE$7:$AE$2085)*(AI694=$AI$7:$AI$2085)*(AO694=$AO$7:$AO$2085)*(AP694=$AP$7:$AP$2085)*(ROW($AE$7:$AE$2085)&lt;&gt;ROW(AE694))*((S694=0)*($S$7:$S$2085&gt;0)+(S694&gt;0)*($S$7:$S$2085=0)))&gt;0,"SALONES UNIDOS",IF(SUMPRODUCT((AE694=$AE$7:$AE$2085)*(AI694=$AI$7:$AI$2085)*((AO694&lt;$AP$7:$AP$2085)*(AP694&gt;$AO$7:$AO$2085))*(ROW($AE$7:$AE$2085)&lt;&gt;ROW(AE694)))&gt;0,"Cruzado","Sin cruce")))</f>
        <v/>
      </c>
      <c r="AS694" s="94" t="str">
        <f t="shared" si="11"/>
        <v>PS1HUAURAB</v>
      </c>
      <c r="AT694" s="94" t="str" cm="1">
        <f t="array" ref="AT694">IF(AS694="","",IF(SUMPRODUCT((AS694=$AS$7:$AS$2085)*(AI694=$AI$7:$AI$2085)*(AO694=$AO$7:$AO$2085)*(AP694=$AP$7:$AP$2085)*(ROW($AS$7:$AS$2085)&lt;&gt;ROW(AS694))*((S694=0)*($S$7:$S$2085&gt;0)+(S694&gt;0)*($S$7:$S$2085=0)))&gt;0,"SALONES UNIDOS",IF(SUMPRODUCT((AS694=$AS$7:$AS$2085)*(AI694=$AI$7:$AI$2085)*((AO694&lt;$AP$7:$AP$2085)*(AP694&gt;$AO$7:$AO$2085))*(ROW($AS$7:$AS$2085)&lt;&gt;ROW(AS694)))&gt;0,"Cruzado","Sin cruce")))</f>
        <v>Sin cruce</v>
      </c>
    </row>
    <row r="695" spans="3:46" ht="15.6" hidden="1" customHeight="1">
      <c r="C695" s="496" t="s">
        <v>572</v>
      </c>
      <c r="D695" s="479" t="s">
        <v>828</v>
      </c>
      <c r="E695" s="479">
        <v>20261</v>
      </c>
      <c r="F695" s="503" t="s">
        <v>44</v>
      </c>
      <c r="G695" s="497" t="s">
        <v>80</v>
      </c>
      <c r="H695" s="503" t="s">
        <v>90</v>
      </c>
      <c r="I695" s="503">
        <v>1</v>
      </c>
      <c r="J695" s="503" t="s">
        <v>51</v>
      </c>
      <c r="K695" s="503" t="s">
        <v>51</v>
      </c>
      <c r="L695" s="499" t="s">
        <v>835</v>
      </c>
      <c r="M695" s="535" t="s">
        <v>591</v>
      </c>
      <c r="N695" s="15" t="s">
        <v>586</v>
      </c>
      <c r="O695" s="15" t="s">
        <v>831</v>
      </c>
      <c r="P695" s="503" t="s">
        <v>579</v>
      </c>
      <c r="Q695" s="15">
        <v>0</v>
      </c>
      <c r="R695" s="15">
        <v>2</v>
      </c>
      <c r="S695" s="479">
        <v>2</v>
      </c>
      <c r="T695" s="15">
        <v>4</v>
      </c>
      <c r="U695" s="471"/>
      <c r="V695" s="550">
        <v>33</v>
      </c>
      <c r="W695" s="497">
        <v>15863203</v>
      </c>
      <c r="X695" s="566" t="s">
        <v>364</v>
      </c>
      <c r="Y695" s="15" t="s">
        <v>579</v>
      </c>
      <c r="Z695" s="15"/>
      <c r="AA695" s="15"/>
      <c r="AB695" s="15"/>
      <c r="AC695" s="497" t="s">
        <v>956</v>
      </c>
      <c r="AD695" s="15"/>
      <c r="AE695" s="479"/>
      <c r="AF695" s="497"/>
      <c r="AG695" s="497"/>
      <c r="AH695" s="15" t="s">
        <v>100</v>
      </c>
      <c r="AI695" s="15">
        <v>2</v>
      </c>
      <c r="AJ695" s="15">
        <v>10</v>
      </c>
      <c r="AK695" s="15">
        <v>10</v>
      </c>
      <c r="AL695" s="15">
        <v>11</v>
      </c>
      <c r="AM695" s="15">
        <v>50</v>
      </c>
      <c r="AN695" s="490">
        <f>IF(AJ695="",S695,ROUND(((((AL695/24)+(AM695/1440))-((AJ695/24)+(AK695/1440)))*1440/50),5))</f>
        <v>2</v>
      </c>
      <c r="AO695" s="491">
        <f>AJ695/24+AK695/1440</f>
        <v>0.4236111111111111</v>
      </c>
      <c r="AP695" s="491">
        <f>AL695/24+AM695/1440</f>
        <v>0.49305555555555552</v>
      </c>
      <c r="AQ695" s="23" t="str" cm="1">
        <f t="array" ref="AQ695">IF(X695="","",IF(SUMPRODUCT((X695=$X$7:$X$2085)*(AI695=$AI$7:$AI$2085)*(AO695=$AO$7:$AO$2085)*(AP695=$AP$7:$AP$2085)*(ROW($X$7:$X$2085)&lt;&gt;ROW(X695))*((S695=0)*($S$7:$S$2085&gt;0)+(S695&gt;0)*($S$7:$S$2085=0)))&gt;0,"SALONES UNIDOS",IF(SUMPRODUCT((X695=$X$7:$X$2085)*(AI695=$AI$7:$AI$2085)*((AO695&lt;$AP$7:$AP$2085)*(AP695&gt;$AO$7:$AO$2085))*(ROW($X$7:$X$2085)&lt;&gt;ROW(X695)))&gt;0,"Cruzado","Sin cruce")))</f>
        <v>Sin cruce</v>
      </c>
      <c r="AR695" s="23" t="str" cm="1">
        <f t="array" ref="AR695">IF(AE695="","",IF(SUMPRODUCT((AE695=$AE$7:$AE$2085)*(AI695=$AI$7:$AI$2085)*(AO695=$AO$7:$AO$2085)*(AP695=$AP$7:$AP$2085)*(ROW($AE$7:$AE$2085)&lt;&gt;ROW(AE695))*((S695=0)*($S$7:$S$2085&gt;0)+(S695&gt;0)*($S$7:$S$2085=0)))&gt;0,"SALONES UNIDOS",IF(SUMPRODUCT((AE695=$AE$7:$AE$2085)*(AI695=$AI$7:$AI$2085)*((AO695&lt;$AP$7:$AP$2085)*(AP695&gt;$AO$7:$AO$2085))*(ROW($AE$7:$AE$2085)&lt;&gt;ROW(AE695)))&gt;0,"Cruzado","Sin cruce")))</f>
        <v/>
      </c>
      <c r="AS695" s="94" t="str">
        <f t="shared" si="11"/>
        <v>PS1HUAURAB</v>
      </c>
      <c r="AT695" s="94" t="str" cm="1">
        <f t="array" ref="AT695">IF(AS695="","",IF(SUMPRODUCT((AS695=$AS$7:$AS$2085)*(AI695=$AI$7:$AI$2085)*(AO695=$AO$7:$AO$2085)*(AP695=$AP$7:$AP$2085)*(ROW($AS$7:$AS$2085)&lt;&gt;ROW(AS695))*((S695=0)*($S$7:$S$2085&gt;0)+(S695&gt;0)*($S$7:$S$2085=0)))&gt;0,"SALONES UNIDOS",IF(SUMPRODUCT((AS695=$AS$7:$AS$2085)*(AI695=$AI$7:$AI$2085)*((AO695&lt;$AP$7:$AP$2085)*(AP695&gt;$AO$7:$AO$2085))*(ROW($AS$7:$AS$2085)&lt;&gt;ROW(AS695)))&gt;0,"Cruzado","Sin cruce")))</f>
        <v>Sin cruce</v>
      </c>
    </row>
    <row r="696" spans="3:46" ht="15.6" hidden="1" customHeight="1">
      <c r="C696" s="496" t="s">
        <v>572</v>
      </c>
      <c r="D696" s="479" t="s">
        <v>828</v>
      </c>
      <c r="E696" s="479">
        <v>20261</v>
      </c>
      <c r="F696" s="503" t="s">
        <v>44</v>
      </c>
      <c r="G696" s="497" t="s">
        <v>80</v>
      </c>
      <c r="H696" s="503" t="s">
        <v>90</v>
      </c>
      <c r="I696" s="503">
        <v>1</v>
      </c>
      <c r="J696" s="503" t="s">
        <v>51</v>
      </c>
      <c r="K696" s="503" t="s">
        <v>51</v>
      </c>
      <c r="L696" s="499" t="s">
        <v>836</v>
      </c>
      <c r="M696" s="535" t="s">
        <v>593</v>
      </c>
      <c r="N696" s="15" t="s">
        <v>586</v>
      </c>
      <c r="O696" s="15" t="s">
        <v>831</v>
      </c>
      <c r="P696" s="503" t="s">
        <v>579</v>
      </c>
      <c r="Q696" s="15">
        <v>3</v>
      </c>
      <c r="R696" s="15">
        <v>0</v>
      </c>
      <c r="S696" s="479">
        <v>3</v>
      </c>
      <c r="T696" s="15">
        <v>4</v>
      </c>
      <c r="U696" s="471"/>
      <c r="V696" s="550">
        <v>33</v>
      </c>
      <c r="W696" s="497">
        <v>15722656</v>
      </c>
      <c r="X696" s="566" t="s">
        <v>288</v>
      </c>
      <c r="Y696" s="15" t="s">
        <v>579</v>
      </c>
      <c r="Z696" s="15"/>
      <c r="AA696" s="15"/>
      <c r="AB696" s="15"/>
      <c r="AC696" s="497" t="s">
        <v>619</v>
      </c>
      <c r="AD696" s="15"/>
      <c r="AE696" s="479"/>
      <c r="AF696" s="497"/>
      <c r="AG696" s="497"/>
      <c r="AH696" s="15" t="s">
        <v>582</v>
      </c>
      <c r="AI696" s="15">
        <v>4</v>
      </c>
      <c r="AJ696" s="15">
        <v>14</v>
      </c>
      <c r="AK696" s="15">
        <v>20</v>
      </c>
      <c r="AL696" s="15">
        <v>16</v>
      </c>
      <c r="AM696" s="15">
        <v>50</v>
      </c>
      <c r="AN696" s="490">
        <f>IF(AJ696="",S696,ROUND(((((AL696/24)+(AM696/1440))-((AJ696/24)+(AK696/1440)))*1440/50),5))</f>
        <v>3</v>
      </c>
      <c r="AO696" s="491">
        <f>AJ696/24+AK696/1440</f>
        <v>0.59722222222222221</v>
      </c>
      <c r="AP696" s="491">
        <f>AL696/24+AM696/1440</f>
        <v>0.70138888888888884</v>
      </c>
      <c r="AQ696" s="23" t="str" cm="1">
        <f t="array" ref="AQ696">IF(X696="","",IF(SUMPRODUCT((X696=$X$7:$X$2085)*(AI696=$AI$7:$AI$2085)*(AO696=$AO$7:$AO$2085)*(AP696=$AP$7:$AP$2085)*(ROW($X$7:$X$2085)&lt;&gt;ROW(X696))*((S696=0)*($S$7:$S$2085&gt;0)+(S696&gt;0)*($S$7:$S$2085=0)))&gt;0,"SALONES UNIDOS",IF(SUMPRODUCT((X696=$X$7:$X$2085)*(AI696=$AI$7:$AI$2085)*((AO696&lt;$AP$7:$AP$2085)*(AP696&gt;$AO$7:$AO$2085))*(ROW($X$7:$X$2085)&lt;&gt;ROW(X696)))&gt;0,"Cruzado","Sin cruce")))</f>
        <v>Sin cruce</v>
      </c>
      <c r="AR696" s="23" t="str" cm="1">
        <f t="array" ref="AR696">IF(AE696="","",IF(SUMPRODUCT((AE696=$AE$7:$AE$2085)*(AI696=$AI$7:$AI$2085)*(AO696=$AO$7:$AO$2085)*(AP696=$AP$7:$AP$2085)*(ROW($AE$7:$AE$2085)&lt;&gt;ROW(AE696))*((S696=0)*($S$7:$S$2085&gt;0)+(S696&gt;0)*($S$7:$S$2085=0)))&gt;0,"SALONES UNIDOS",IF(SUMPRODUCT((AE696=$AE$7:$AE$2085)*(AI696=$AI$7:$AI$2085)*((AO696&lt;$AP$7:$AP$2085)*(AP696&gt;$AO$7:$AO$2085))*(ROW($AE$7:$AE$2085)&lt;&gt;ROW(AE696)))&gt;0,"Cruzado","Sin cruce")))</f>
        <v/>
      </c>
      <c r="AS696" s="94" t="str">
        <f t="shared" si="11"/>
        <v>PS1HUAURAB</v>
      </c>
      <c r="AT696" s="94" t="str" cm="1">
        <f t="array" ref="AT696">IF(AS696="","",IF(SUMPRODUCT((AS696=$AS$7:$AS$2085)*(AI696=$AI$7:$AI$2085)*(AO696=$AO$7:$AO$2085)*(AP696=$AP$7:$AP$2085)*(ROW($AS$7:$AS$2085)&lt;&gt;ROW(AS696))*((S696=0)*($S$7:$S$2085&gt;0)+(S696&gt;0)*($S$7:$S$2085=0)))&gt;0,"SALONES UNIDOS",IF(SUMPRODUCT((AS696=$AS$7:$AS$2085)*(AI696=$AI$7:$AI$2085)*((AO696&lt;$AP$7:$AP$2085)*(AP696&gt;$AO$7:$AO$2085))*(ROW($AS$7:$AS$2085)&lt;&gt;ROW(AS696)))&gt;0,"Cruzado","Sin cruce")))</f>
        <v>Sin cruce</v>
      </c>
    </row>
    <row r="697" spans="3:46" ht="15.6" hidden="1" customHeight="1">
      <c r="C697" s="496" t="s">
        <v>572</v>
      </c>
      <c r="D697" s="479" t="s">
        <v>828</v>
      </c>
      <c r="E697" s="479">
        <v>20261</v>
      </c>
      <c r="F697" s="503" t="s">
        <v>44</v>
      </c>
      <c r="G697" s="497" t="s">
        <v>80</v>
      </c>
      <c r="H697" s="503" t="s">
        <v>90</v>
      </c>
      <c r="I697" s="503">
        <v>1</v>
      </c>
      <c r="J697" s="503" t="s">
        <v>51</v>
      </c>
      <c r="K697" s="503" t="s">
        <v>51</v>
      </c>
      <c r="L697" s="499" t="s">
        <v>836</v>
      </c>
      <c r="M697" s="535" t="s">
        <v>593</v>
      </c>
      <c r="N697" s="15" t="s">
        <v>586</v>
      </c>
      <c r="O697" s="15" t="s">
        <v>831</v>
      </c>
      <c r="P697" s="503" t="s">
        <v>579</v>
      </c>
      <c r="Q697" s="15">
        <v>0</v>
      </c>
      <c r="R697" s="15">
        <v>2</v>
      </c>
      <c r="S697" s="479">
        <v>2</v>
      </c>
      <c r="T697" s="15">
        <v>4</v>
      </c>
      <c r="U697" s="471"/>
      <c r="V697" s="550">
        <v>33</v>
      </c>
      <c r="W697" s="497">
        <v>15722656</v>
      </c>
      <c r="X697" s="566" t="s">
        <v>288</v>
      </c>
      <c r="Y697" s="15" t="s">
        <v>579</v>
      </c>
      <c r="Z697" s="15"/>
      <c r="AA697" s="15"/>
      <c r="AB697" s="15"/>
      <c r="AC697" s="497" t="s">
        <v>964</v>
      </c>
      <c r="AD697" s="15"/>
      <c r="AE697" s="479"/>
      <c r="AF697" s="497"/>
      <c r="AG697" s="497"/>
      <c r="AH697" s="15" t="s">
        <v>100</v>
      </c>
      <c r="AI697" s="15">
        <v>4</v>
      </c>
      <c r="AJ697" s="15">
        <v>16</v>
      </c>
      <c r="AK697" s="15">
        <v>50</v>
      </c>
      <c r="AL697" s="15">
        <v>18</v>
      </c>
      <c r="AM697" s="15">
        <v>30</v>
      </c>
      <c r="AN697" s="490">
        <f>IF(AJ697="",S697,ROUND(((((AL697/24)+(AM697/1440))-((AJ697/24)+(AK697/1440)))*1440/50),5))</f>
        <v>2</v>
      </c>
      <c r="AO697" s="491">
        <f>AJ697/24+AK697/1440</f>
        <v>0.70138888888888884</v>
      </c>
      <c r="AP697" s="491">
        <f>AL697/24+AM697/1440</f>
        <v>0.77083333333333337</v>
      </c>
      <c r="AQ697" s="23" t="str" cm="1">
        <f t="array" ref="AQ697">IF(X697="","",IF(SUMPRODUCT((X697=$X$7:$X$2085)*(AI697=$AI$7:$AI$2085)*(AO697=$AO$7:$AO$2085)*(AP697=$AP$7:$AP$2085)*(ROW($X$7:$X$2085)&lt;&gt;ROW(X697))*((S697=0)*($S$7:$S$2085&gt;0)+(S697&gt;0)*($S$7:$S$2085=0)))&gt;0,"SALONES UNIDOS",IF(SUMPRODUCT((X697=$X$7:$X$2085)*(AI697=$AI$7:$AI$2085)*((AO697&lt;$AP$7:$AP$2085)*(AP697&gt;$AO$7:$AO$2085))*(ROW($X$7:$X$2085)&lt;&gt;ROW(X697)))&gt;0,"Cruzado","Sin cruce")))</f>
        <v>Sin cruce</v>
      </c>
      <c r="AR697" s="23" t="str" cm="1">
        <f t="array" ref="AR697">IF(AE697="","",IF(SUMPRODUCT((AE697=$AE$7:$AE$2085)*(AI697=$AI$7:$AI$2085)*(AO697=$AO$7:$AO$2085)*(AP697=$AP$7:$AP$2085)*(ROW($AE$7:$AE$2085)&lt;&gt;ROW(AE697))*((S697=0)*($S$7:$S$2085&gt;0)+(S697&gt;0)*($S$7:$S$2085=0)))&gt;0,"SALONES UNIDOS",IF(SUMPRODUCT((AE697=$AE$7:$AE$2085)*(AI697=$AI$7:$AI$2085)*((AO697&lt;$AP$7:$AP$2085)*(AP697&gt;$AO$7:$AO$2085))*(ROW($AE$7:$AE$2085)&lt;&gt;ROW(AE697)))&gt;0,"Cruzado","Sin cruce")))</f>
        <v/>
      </c>
      <c r="AS697" s="94" t="str">
        <f t="shared" si="11"/>
        <v>PS1HUAURAB</v>
      </c>
      <c r="AT697" s="94" t="str" cm="1">
        <f t="array" ref="AT697">IF(AS697="","",IF(SUMPRODUCT((AS697=$AS$7:$AS$2085)*(AI697=$AI$7:$AI$2085)*(AO697=$AO$7:$AO$2085)*(AP697=$AP$7:$AP$2085)*(ROW($AS$7:$AS$2085)&lt;&gt;ROW(AS697))*((S697=0)*($S$7:$S$2085&gt;0)+(S697&gt;0)*($S$7:$S$2085=0)))&gt;0,"SALONES UNIDOS",IF(SUMPRODUCT((AS697=$AS$7:$AS$2085)*(AI697=$AI$7:$AI$2085)*((AO697&lt;$AP$7:$AP$2085)*(AP697&gt;$AO$7:$AO$2085))*(ROW($AS$7:$AS$2085)&lt;&gt;ROW(AS697)))&gt;0,"Cruzado","Sin cruce")))</f>
        <v>Sin cruce</v>
      </c>
    </row>
    <row r="698" spans="3:46" ht="15.6" hidden="1" customHeight="1">
      <c r="C698" s="496" t="s">
        <v>572</v>
      </c>
      <c r="D698" s="479" t="s">
        <v>828</v>
      </c>
      <c r="E698" s="479">
        <v>20261</v>
      </c>
      <c r="F698" s="503" t="s">
        <v>44</v>
      </c>
      <c r="G698" s="497" t="s">
        <v>80</v>
      </c>
      <c r="H698" s="503" t="s">
        <v>90</v>
      </c>
      <c r="I698" s="503">
        <v>1</v>
      </c>
      <c r="J698" s="503" t="s">
        <v>51</v>
      </c>
      <c r="K698" s="503" t="s">
        <v>51</v>
      </c>
      <c r="L698" s="499" t="s">
        <v>837</v>
      </c>
      <c r="M698" s="535" t="s">
        <v>595</v>
      </c>
      <c r="N698" s="15" t="s">
        <v>586</v>
      </c>
      <c r="O698" s="15" t="s">
        <v>831</v>
      </c>
      <c r="P698" s="503" t="s">
        <v>579</v>
      </c>
      <c r="Q698" s="15">
        <v>3</v>
      </c>
      <c r="R698" s="15">
        <v>0</v>
      </c>
      <c r="S698" s="479">
        <v>3</v>
      </c>
      <c r="T698" s="15">
        <v>4</v>
      </c>
      <c r="U698" s="471"/>
      <c r="V698" s="550">
        <v>33</v>
      </c>
      <c r="W698" s="497">
        <v>15615916</v>
      </c>
      <c r="X698" s="566" t="s">
        <v>386</v>
      </c>
      <c r="Y698" s="15" t="s">
        <v>579</v>
      </c>
      <c r="Z698" s="15"/>
      <c r="AA698" s="15"/>
      <c r="AB698" s="15"/>
      <c r="AC698" s="497" t="s">
        <v>958</v>
      </c>
      <c r="AD698" s="15"/>
      <c r="AE698" s="479"/>
      <c r="AF698" s="497"/>
      <c r="AG698" s="497"/>
      <c r="AH698" s="15" t="s">
        <v>582</v>
      </c>
      <c r="AI698" s="15">
        <v>2</v>
      </c>
      <c r="AJ698" s="15">
        <v>12</v>
      </c>
      <c r="AK698" s="15">
        <v>40</v>
      </c>
      <c r="AL698" s="15">
        <v>15</v>
      </c>
      <c r="AM698" s="15">
        <v>10</v>
      </c>
      <c r="AN698" s="490">
        <f>IF(AJ698="",S698,ROUND(((((AL698/24)+(AM698/1440))-((AJ698/24)+(AK698/1440)))*1440/50),5))</f>
        <v>3</v>
      </c>
      <c r="AO698" s="491">
        <f>AJ698/24+AK698/1440</f>
        <v>0.52777777777777779</v>
      </c>
      <c r="AP698" s="491">
        <f>AL698/24+AM698/1440</f>
        <v>0.63194444444444442</v>
      </c>
      <c r="AQ698" s="23" t="str" cm="1">
        <f t="array" ref="AQ698">IF(X698="","",IF(SUMPRODUCT((X698=$X$7:$X$2085)*(AI698=$AI$7:$AI$2085)*(AO698=$AO$7:$AO$2085)*(AP698=$AP$7:$AP$2085)*(ROW($X$7:$X$2085)&lt;&gt;ROW(X698))*((S698=0)*($S$7:$S$2085&gt;0)+(S698&gt;0)*($S$7:$S$2085=0)))&gt;0,"SALONES UNIDOS",IF(SUMPRODUCT((X698=$X$7:$X$2085)*(AI698=$AI$7:$AI$2085)*((AO698&lt;$AP$7:$AP$2085)*(AP698&gt;$AO$7:$AO$2085))*(ROW($X$7:$X$2085)&lt;&gt;ROW(X698)))&gt;0,"Cruzado","Sin cruce")))</f>
        <v>Sin cruce</v>
      </c>
      <c r="AR698" s="23" t="str" cm="1">
        <f t="array" ref="AR698">IF(AE698="","",IF(SUMPRODUCT((AE698=$AE$7:$AE$2085)*(AI698=$AI$7:$AI$2085)*(AO698=$AO$7:$AO$2085)*(AP698=$AP$7:$AP$2085)*(ROW($AE$7:$AE$2085)&lt;&gt;ROW(AE698))*((S698=0)*($S$7:$S$2085&gt;0)+(S698&gt;0)*($S$7:$S$2085=0)))&gt;0,"SALONES UNIDOS",IF(SUMPRODUCT((AE698=$AE$7:$AE$2085)*(AI698=$AI$7:$AI$2085)*((AO698&lt;$AP$7:$AP$2085)*(AP698&gt;$AO$7:$AO$2085))*(ROW($AE$7:$AE$2085)&lt;&gt;ROW(AE698)))&gt;0,"Cruzado","Sin cruce")))</f>
        <v/>
      </c>
      <c r="AS698" s="94" t="str">
        <f t="shared" si="11"/>
        <v>PS1HUAURAB</v>
      </c>
      <c r="AT698" s="94" t="str" cm="1">
        <f t="array" ref="AT698">IF(AS698="","",IF(SUMPRODUCT((AS698=$AS$7:$AS$2085)*(AI698=$AI$7:$AI$2085)*(AO698=$AO$7:$AO$2085)*(AP698=$AP$7:$AP$2085)*(ROW($AS$7:$AS$2085)&lt;&gt;ROW(AS698))*((S698=0)*($S$7:$S$2085&gt;0)+(S698&gt;0)*($S$7:$S$2085=0)))&gt;0,"SALONES UNIDOS",IF(SUMPRODUCT((AS698=$AS$7:$AS$2085)*(AI698=$AI$7:$AI$2085)*((AO698&lt;$AP$7:$AP$2085)*(AP698&gt;$AO$7:$AO$2085))*(ROW($AS$7:$AS$2085)&lt;&gt;ROW(AS698)))&gt;0,"Cruzado","Sin cruce")))</f>
        <v>Sin cruce</v>
      </c>
    </row>
    <row r="699" spans="3:46" ht="15.6" hidden="1" customHeight="1">
      <c r="C699" s="496" t="s">
        <v>572</v>
      </c>
      <c r="D699" s="479" t="s">
        <v>828</v>
      </c>
      <c r="E699" s="479">
        <v>20261</v>
      </c>
      <c r="F699" s="503" t="s">
        <v>44</v>
      </c>
      <c r="G699" s="497" t="s">
        <v>80</v>
      </c>
      <c r="H699" s="503" t="s">
        <v>90</v>
      </c>
      <c r="I699" s="503">
        <v>1</v>
      </c>
      <c r="J699" s="503" t="s">
        <v>51</v>
      </c>
      <c r="K699" s="503" t="s">
        <v>51</v>
      </c>
      <c r="L699" s="499" t="s">
        <v>837</v>
      </c>
      <c r="M699" s="535" t="s">
        <v>595</v>
      </c>
      <c r="N699" s="15" t="s">
        <v>586</v>
      </c>
      <c r="O699" s="15" t="s">
        <v>831</v>
      </c>
      <c r="P699" s="503" t="s">
        <v>579</v>
      </c>
      <c r="Q699" s="15">
        <v>0</v>
      </c>
      <c r="R699" s="15">
        <v>2</v>
      </c>
      <c r="S699" s="479">
        <v>2</v>
      </c>
      <c r="T699" s="15">
        <v>4</v>
      </c>
      <c r="U699" s="471"/>
      <c r="V699" s="550">
        <v>33</v>
      </c>
      <c r="W699" s="497">
        <v>15615916</v>
      </c>
      <c r="X699" s="566" t="s">
        <v>386</v>
      </c>
      <c r="Y699" s="15" t="s">
        <v>579</v>
      </c>
      <c r="Z699" s="15"/>
      <c r="AA699" s="15"/>
      <c r="AB699" s="15"/>
      <c r="AC699" s="497" t="s">
        <v>958</v>
      </c>
      <c r="AD699" s="15"/>
      <c r="AE699" s="479"/>
      <c r="AF699" s="497"/>
      <c r="AG699" s="497"/>
      <c r="AH699" s="15" t="s">
        <v>100</v>
      </c>
      <c r="AI699" s="15">
        <v>2</v>
      </c>
      <c r="AJ699" s="15">
        <v>15</v>
      </c>
      <c r="AK699" s="15">
        <v>10</v>
      </c>
      <c r="AL699" s="15">
        <v>16</v>
      </c>
      <c r="AM699" s="15">
        <v>50</v>
      </c>
      <c r="AN699" s="490">
        <f>IF(AJ699="",S699,ROUND(((((AL699/24)+(AM699/1440))-((AJ699/24)+(AK699/1440)))*1440/50),5))</f>
        <v>2</v>
      </c>
      <c r="AO699" s="491">
        <f>AJ699/24+AK699/1440</f>
        <v>0.63194444444444442</v>
      </c>
      <c r="AP699" s="491">
        <f>AL699/24+AM699/1440</f>
        <v>0.70138888888888884</v>
      </c>
      <c r="AQ699" s="23" t="str" cm="1">
        <f t="array" ref="AQ699">IF(X699="","",IF(SUMPRODUCT((X699=$X$7:$X$2085)*(AI699=$AI$7:$AI$2085)*(AO699=$AO$7:$AO$2085)*(AP699=$AP$7:$AP$2085)*(ROW($X$7:$X$2085)&lt;&gt;ROW(X699))*((S699=0)*($S$7:$S$2085&gt;0)+(S699&gt;0)*($S$7:$S$2085=0)))&gt;0,"SALONES UNIDOS",IF(SUMPRODUCT((X699=$X$7:$X$2085)*(AI699=$AI$7:$AI$2085)*((AO699&lt;$AP$7:$AP$2085)*(AP699&gt;$AO$7:$AO$2085))*(ROW($X$7:$X$2085)&lt;&gt;ROW(X699)))&gt;0,"Cruzado","Sin cruce")))</f>
        <v>Sin cruce</v>
      </c>
      <c r="AR699" s="23" t="str" cm="1">
        <f t="array" ref="AR699">IF(AE699="","",IF(SUMPRODUCT((AE699=$AE$7:$AE$2085)*(AI699=$AI$7:$AI$2085)*(AO699=$AO$7:$AO$2085)*(AP699=$AP$7:$AP$2085)*(ROW($AE$7:$AE$2085)&lt;&gt;ROW(AE699))*((S699=0)*($S$7:$S$2085&gt;0)+(S699&gt;0)*($S$7:$S$2085=0)))&gt;0,"SALONES UNIDOS",IF(SUMPRODUCT((AE699=$AE$7:$AE$2085)*(AI699=$AI$7:$AI$2085)*((AO699&lt;$AP$7:$AP$2085)*(AP699&gt;$AO$7:$AO$2085))*(ROW($AE$7:$AE$2085)&lt;&gt;ROW(AE699)))&gt;0,"Cruzado","Sin cruce")))</f>
        <v/>
      </c>
      <c r="AS699" s="94" t="str">
        <f t="shared" si="11"/>
        <v>PS1HUAURAB</v>
      </c>
      <c r="AT699" s="94" t="str" cm="1">
        <f t="array" ref="AT699">IF(AS699="","",IF(SUMPRODUCT((AS699=$AS$7:$AS$2085)*(AI699=$AI$7:$AI$2085)*(AO699=$AO$7:$AO$2085)*(AP699=$AP$7:$AP$2085)*(ROW($AS$7:$AS$2085)&lt;&gt;ROW(AS699))*((S699=0)*($S$7:$S$2085&gt;0)+(S699&gt;0)*($S$7:$S$2085=0)))&gt;0,"SALONES UNIDOS",IF(SUMPRODUCT((AS699=$AS$7:$AS$2085)*(AI699=$AI$7:$AI$2085)*((AO699&lt;$AP$7:$AP$2085)*(AP699&gt;$AO$7:$AO$2085))*(ROW($AS$7:$AS$2085)&lt;&gt;ROW(AS699)))&gt;0,"Cruzado","Sin cruce")))</f>
        <v>Sin cruce</v>
      </c>
    </row>
    <row r="700" spans="3:46" ht="15.6" hidden="1" customHeight="1">
      <c r="C700" s="496" t="s">
        <v>572</v>
      </c>
      <c r="D700" s="479" t="s">
        <v>828</v>
      </c>
      <c r="E700" s="479">
        <v>20261</v>
      </c>
      <c r="F700" s="503" t="s">
        <v>44</v>
      </c>
      <c r="G700" s="497" t="s">
        <v>80</v>
      </c>
      <c r="H700" s="503" t="s">
        <v>90</v>
      </c>
      <c r="I700" s="503">
        <v>1</v>
      </c>
      <c r="J700" s="503" t="s">
        <v>57</v>
      </c>
      <c r="K700" s="503" t="s">
        <v>57</v>
      </c>
      <c r="L700" s="499" t="s">
        <v>829</v>
      </c>
      <c r="M700" s="535" t="s">
        <v>754</v>
      </c>
      <c r="N700" s="15" t="s">
        <v>830</v>
      </c>
      <c r="O700" s="15" t="s">
        <v>831</v>
      </c>
      <c r="P700" s="503" t="s">
        <v>579</v>
      </c>
      <c r="Q700" s="15">
        <v>2</v>
      </c>
      <c r="R700" s="15">
        <v>0</v>
      </c>
      <c r="S700" s="479">
        <v>2</v>
      </c>
      <c r="T700" s="15">
        <v>3</v>
      </c>
      <c r="U700" s="471"/>
      <c r="V700" s="550">
        <v>33</v>
      </c>
      <c r="W700" s="497">
        <v>15733131</v>
      </c>
      <c r="X700" s="566" t="s">
        <v>276</v>
      </c>
      <c r="Y700" s="15" t="s">
        <v>579</v>
      </c>
      <c r="Z700" s="15"/>
      <c r="AA700" s="15"/>
      <c r="AB700" s="15"/>
      <c r="AC700" s="497" t="s">
        <v>964</v>
      </c>
      <c r="AD700" s="15"/>
      <c r="AE700" s="479"/>
      <c r="AF700" s="497"/>
      <c r="AG700" s="497"/>
      <c r="AH700" s="15" t="s">
        <v>582</v>
      </c>
      <c r="AI700" s="15">
        <v>4</v>
      </c>
      <c r="AJ700" s="15">
        <v>13</v>
      </c>
      <c r="AK700" s="15">
        <v>30</v>
      </c>
      <c r="AL700" s="15">
        <v>15</v>
      </c>
      <c r="AM700" s="15">
        <v>10</v>
      </c>
      <c r="AN700" s="490">
        <f>IF(AJ700="",S700,ROUND(((((AL700/24)+(AM700/1440))-((AJ700/24)+(AK700/1440)))*1440/50),5))</f>
        <v>2</v>
      </c>
      <c r="AO700" s="491">
        <f>AJ700/24+AK700/1440</f>
        <v>0.5625</v>
      </c>
      <c r="AP700" s="491">
        <f>AL700/24+AM700/1440</f>
        <v>0.63194444444444442</v>
      </c>
      <c r="AQ700" s="23" t="str" cm="1">
        <f t="array" ref="AQ700">IF(X700="","",IF(SUMPRODUCT((X700=$X$7:$X$2085)*(AI700=$AI$7:$AI$2085)*(AO700=$AO$7:$AO$2085)*(AP700=$AP$7:$AP$2085)*(ROW($X$7:$X$2085)&lt;&gt;ROW(X700))*((S700=0)*($S$7:$S$2085&gt;0)+(S700&gt;0)*($S$7:$S$2085=0)))&gt;0,"SALONES UNIDOS",IF(SUMPRODUCT((X700=$X$7:$X$2085)*(AI700=$AI$7:$AI$2085)*((AO700&lt;$AP$7:$AP$2085)*(AP700&gt;$AO$7:$AO$2085))*(ROW($X$7:$X$2085)&lt;&gt;ROW(X700)))&gt;0,"Cruzado","Sin cruce")))</f>
        <v>Sin cruce</v>
      </c>
      <c r="AR700" s="23" t="str" cm="1">
        <f t="array" ref="AR700">IF(AE700="","",IF(SUMPRODUCT((AE700=$AE$7:$AE$2085)*(AI700=$AI$7:$AI$2085)*(AO700=$AO$7:$AO$2085)*(AP700=$AP$7:$AP$2085)*(ROW($AE$7:$AE$2085)&lt;&gt;ROW(AE700))*((S700=0)*($S$7:$S$2085&gt;0)+(S700&gt;0)*($S$7:$S$2085=0)))&gt;0,"SALONES UNIDOS",IF(SUMPRODUCT((AE700=$AE$7:$AE$2085)*(AI700=$AI$7:$AI$2085)*((AO700&lt;$AP$7:$AP$2085)*(AP700&gt;$AO$7:$AO$2085))*(ROW($AE$7:$AE$2085)&lt;&gt;ROW(AE700)))&gt;0,"Cruzado","Sin cruce")))</f>
        <v/>
      </c>
      <c r="AS700" s="94" t="str">
        <f t="shared" si="11"/>
        <v>PS1HUAURAC</v>
      </c>
      <c r="AT700" s="94" t="str" cm="1">
        <f t="array" ref="AT700">IF(AS700="","",IF(SUMPRODUCT((AS700=$AS$7:$AS$2085)*(AI700=$AI$7:$AI$2085)*(AO700=$AO$7:$AO$2085)*(AP700=$AP$7:$AP$2085)*(ROW($AS$7:$AS$2085)&lt;&gt;ROW(AS700))*((S700=0)*($S$7:$S$2085&gt;0)+(S700&gt;0)*($S$7:$S$2085=0)))&gt;0,"SALONES UNIDOS",IF(SUMPRODUCT((AS700=$AS$7:$AS$2085)*(AI700=$AI$7:$AI$2085)*((AO700&lt;$AP$7:$AP$2085)*(AP700&gt;$AO$7:$AO$2085))*(ROW($AS$7:$AS$2085)&lt;&gt;ROW(AS700)))&gt;0,"Cruzado","Sin cruce")))</f>
        <v>Sin cruce</v>
      </c>
    </row>
    <row r="701" spans="3:46" ht="15.6" hidden="1" customHeight="1">
      <c r="C701" s="496" t="s">
        <v>572</v>
      </c>
      <c r="D701" s="479" t="s">
        <v>828</v>
      </c>
      <c r="E701" s="479">
        <v>20261</v>
      </c>
      <c r="F701" s="503" t="s">
        <v>44</v>
      </c>
      <c r="G701" s="497" t="s">
        <v>80</v>
      </c>
      <c r="H701" s="503" t="s">
        <v>90</v>
      </c>
      <c r="I701" s="503">
        <v>1</v>
      </c>
      <c r="J701" s="503" t="s">
        <v>599</v>
      </c>
      <c r="K701" s="503" t="s">
        <v>57</v>
      </c>
      <c r="L701" s="499" t="s">
        <v>829</v>
      </c>
      <c r="M701" s="535" t="s">
        <v>754</v>
      </c>
      <c r="N701" s="15" t="s">
        <v>830</v>
      </c>
      <c r="O701" s="15" t="s">
        <v>831</v>
      </c>
      <c r="P701" s="503" t="s">
        <v>579</v>
      </c>
      <c r="Q701" s="15">
        <v>0</v>
      </c>
      <c r="R701" s="15">
        <v>2</v>
      </c>
      <c r="S701" s="479">
        <v>2</v>
      </c>
      <c r="T701" s="15">
        <v>3</v>
      </c>
      <c r="U701" s="471"/>
      <c r="V701" s="550">
        <v>33</v>
      </c>
      <c r="W701" s="497">
        <v>15733131</v>
      </c>
      <c r="X701" s="566" t="s">
        <v>276</v>
      </c>
      <c r="Y701" s="15" t="s">
        <v>579</v>
      </c>
      <c r="Z701" s="15"/>
      <c r="AA701" s="15"/>
      <c r="AB701" s="15"/>
      <c r="AC701" s="493"/>
      <c r="AD701" s="15"/>
      <c r="AE701" s="479" t="s">
        <v>950</v>
      </c>
      <c r="AF701" s="497"/>
      <c r="AG701" s="497"/>
      <c r="AH701" s="15" t="s">
        <v>100</v>
      </c>
      <c r="AI701" s="15">
        <v>4</v>
      </c>
      <c r="AJ701" s="15">
        <v>15</v>
      </c>
      <c r="AK701" s="15">
        <v>10</v>
      </c>
      <c r="AL701" s="15">
        <v>16</v>
      </c>
      <c r="AM701" s="15">
        <v>50</v>
      </c>
      <c r="AN701" s="490">
        <f>IF(AJ701="",S701,ROUND(((((AL701/24)+(AM701/1440))-((AJ701/24)+(AK701/1440)))*1440/50),5))</f>
        <v>2</v>
      </c>
      <c r="AO701" s="491">
        <f>AJ701/24+AK701/1440</f>
        <v>0.63194444444444442</v>
      </c>
      <c r="AP701" s="491">
        <f>AL701/24+AM701/1440</f>
        <v>0.70138888888888884</v>
      </c>
      <c r="AQ701" s="23" t="str" cm="1">
        <f t="array" ref="AQ701">IF(X701="","",IF(SUMPRODUCT((X701=$X$7:$X$2085)*(AI701=$AI$7:$AI$2085)*(AO701=$AO$7:$AO$2085)*(AP701=$AP$7:$AP$2085)*(ROW($X$7:$X$2085)&lt;&gt;ROW(X701))*((S701=0)*($S$7:$S$2085&gt;0)+(S701&gt;0)*($S$7:$S$2085=0)))&gt;0,"SALONES UNIDOS",IF(SUMPRODUCT((X701=$X$7:$X$2085)*(AI701=$AI$7:$AI$2085)*((AO701&lt;$AP$7:$AP$2085)*(AP701&gt;$AO$7:$AO$2085))*(ROW($X$7:$X$2085)&lt;&gt;ROW(X701)))&gt;0,"Cruzado","Sin cruce")))</f>
        <v>Sin cruce</v>
      </c>
      <c r="AR701" s="23" t="str" cm="1">
        <f t="array" ref="AR701">IF(AE701="","",IF(SUMPRODUCT((AE701=$AE$7:$AE$2085)*(AI701=$AI$7:$AI$2085)*(AO701=$AO$7:$AO$2085)*(AP701=$AP$7:$AP$2085)*(ROW($AE$7:$AE$2085)&lt;&gt;ROW(AE701))*((S701=0)*($S$7:$S$2085&gt;0)+(S701&gt;0)*($S$7:$S$2085=0)))&gt;0,"SALONES UNIDOS",IF(SUMPRODUCT((AE701=$AE$7:$AE$2085)*(AI701=$AI$7:$AI$2085)*((AO701&lt;$AP$7:$AP$2085)*(AP701&gt;$AO$7:$AO$2085))*(ROW($AE$7:$AE$2085)&lt;&gt;ROW(AE701)))&gt;0,"Cruzado","Sin cruce")))</f>
        <v>Cruzado</v>
      </c>
      <c r="AS701" s="94" t="str">
        <f t="shared" si="11"/>
        <v>PS1HUAURAC</v>
      </c>
      <c r="AT701" s="94" t="str" cm="1">
        <f t="array" ref="AT701">IF(AS701="","",IF(SUMPRODUCT((AS701=$AS$7:$AS$2085)*(AI701=$AI$7:$AI$2085)*(AO701=$AO$7:$AO$2085)*(AP701=$AP$7:$AP$2085)*(ROW($AS$7:$AS$2085)&lt;&gt;ROW(AS701))*((S701=0)*($S$7:$S$2085&gt;0)+(S701&gt;0)*($S$7:$S$2085=0)))&gt;0,"SALONES UNIDOS",IF(SUMPRODUCT((AS701=$AS$7:$AS$2085)*(AI701=$AI$7:$AI$2085)*((AO701&lt;$AP$7:$AP$2085)*(AP701&gt;$AO$7:$AO$2085))*(ROW($AS$7:$AS$2085)&lt;&gt;ROW(AS701)))&gt;0,"Cruzado","Sin cruce")))</f>
        <v>Sin cruce</v>
      </c>
    </row>
    <row r="702" spans="3:46" ht="15.6" hidden="1" customHeight="1">
      <c r="C702" s="496" t="s">
        <v>572</v>
      </c>
      <c r="D702" s="479" t="s">
        <v>828</v>
      </c>
      <c r="E702" s="479">
        <v>20261</v>
      </c>
      <c r="F702" s="503" t="s">
        <v>44</v>
      </c>
      <c r="G702" s="497" t="s">
        <v>80</v>
      </c>
      <c r="H702" s="503" t="s">
        <v>90</v>
      </c>
      <c r="I702" s="503">
        <v>1</v>
      </c>
      <c r="J702" s="503" t="s">
        <v>600</v>
      </c>
      <c r="K702" s="503" t="s">
        <v>57</v>
      </c>
      <c r="L702" s="499" t="s">
        <v>829</v>
      </c>
      <c r="M702" s="535" t="s">
        <v>754</v>
      </c>
      <c r="N702" s="15" t="s">
        <v>830</v>
      </c>
      <c r="O702" s="15" t="s">
        <v>831</v>
      </c>
      <c r="P702" s="503" t="s">
        <v>579</v>
      </c>
      <c r="Q702" s="15">
        <v>0</v>
      </c>
      <c r="R702" s="15">
        <v>2</v>
      </c>
      <c r="S702" s="479">
        <v>2</v>
      </c>
      <c r="T702" s="15">
        <v>3</v>
      </c>
      <c r="U702" s="471"/>
      <c r="V702" s="550">
        <v>33</v>
      </c>
      <c r="W702" s="497">
        <v>15733131</v>
      </c>
      <c r="X702" s="566" t="s">
        <v>276</v>
      </c>
      <c r="Y702" s="15" t="s">
        <v>579</v>
      </c>
      <c r="Z702" s="15"/>
      <c r="AA702" s="15"/>
      <c r="AB702" s="15"/>
      <c r="AC702" s="493"/>
      <c r="AD702" s="15"/>
      <c r="AE702" s="479" t="s">
        <v>950</v>
      </c>
      <c r="AF702" s="497"/>
      <c r="AG702" s="497"/>
      <c r="AH702" s="15" t="s">
        <v>100</v>
      </c>
      <c r="AI702" s="15">
        <v>4</v>
      </c>
      <c r="AJ702" s="15">
        <v>16</v>
      </c>
      <c r="AK702" s="15">
        <v>50</v>
      </c>
      <c r="AL702" s="15">
        <v>18</v>
      </c>
      <c r="AM702" s="15">
        <v>30</v>
      </c>
      <c r="AN702" s="490">
        <f>IF(AJ702="",S702,ROUND(((((AL702/24)+(AM702/1440))-((AJ702/24)+(AK702/1440)))*1440/50),5))</f>
        <v>2</v>
      </c>
      <c r="AO702" s="491">
        <f>AJ702/24+AK702/1440</f>
        <v>0.70138888888888884</v>
      </c>
      <c r="AP702" s="491">
        <f>AL702/24+AM702/1440</f>
        <v>0.77083333333333337</v>
      </c>
      <c r="AQ702" s="23" t="str" cm="1">
        <f t="array" ref="AQ702">IF(X702="","",IF(SUMPRODUCT((X702=$X$7:$X$2085)*(AI702=$AI$7:$AI$2085)*(AO702=$AO$7:$AO$2085)*(AP702=$AP$7:$AP$2085)*(ROW($X$7:$X$2085)&lt;&gt;ROW(X702))*((S702=0)*($S$7:$S$2085&gt;0)+(S702&gt;0)*($S$7:$S$2085=0)))&gt;0,"SALONES UNIDOS",IF(SUMPRODUCT((X702=$X$7:$X$2085)*(AI702=$AI$7:$AI$2085)*((AO702&lt;$AP$7:$AP$2085)*(AP702&gt;$AO$7:$AO$2085))*(ROW($X$7:$X$2085)&lt;&gt;ROW(X702)))&gt;0,"Cruzado","Sin cruce")))</f>
        <v>Sin cruce</v>
      </c>
      <c r="AR702" s="23" t="str" cm="1">
        <f t="array" ref="AR702">IF(AE702="","",IF(SUMPRODUCT((AE702=$AE$7:$AE$2085)*(AI702=$AI$7:$AI$2085)*(AO702=$AO$7:$AO$2085)*(AP702=$AP$7:$AP$2085)*(ROW($AE$7:$AE$2085)&lt;&gt;ROW(AE702))*((S702=0)*($S$7:$S$2085&gt;0)+(S702&gt;0)*($S$7:$S$2085=0)))&gt;0,"SALONES UNIDOS",IF(SUMPRODUCT((AE702=$AE$7:$AE$2085)*(AI702=$AI$7:$AI$2085)*((AO702&lt;$AP$7:$AP$2085)*(AP702&gt;$AO$7:$AO$2085))*(ROW($AE$7:$AE$2085)&lt;&gt;ROW(AE702)))&gt;0,"Cruzado","Sin cruce")))</f>
        <v>Cruzado</v>
      </c>
      <c r="AS702" s="94" t="str">
        <f t="shared" si="11"/>
        <v>PS1HUAURAC</v>
      </c>
      <c r="AT702" s="94" t="str" cm="1">
        <f t="array" ref="AT702">IF(AS702="","",IF(SUMPRODUCT((AS702=$AS$7:$AS$2085)*(AI702=$AI$7:$AI$2085)*(AO702=$AO$7:$AO$2085)*(AP702=$AP$7:$AP$2085)*(ROW($AS$7:$AS$2085)&lt;&gt;ROW(AS702))*((S702=0)*($S$7:$S$2085&gt;0)+(S702&gt;0)*($S$7:$S$2085=0)))&gt;0,"SALONES UNIDOS",IF(SUMPRODUCT((AS702=$AS$7:$AS$2085)*(AI702=$AI$7:$AI$2085)*((AO702&lt;$AP$7:$AP$2085)*(AP702&gt;$AO$7:$AO$2085))*(ROW($AS$7:$AS$2085)&lt;&gt;ROW(AS702)))&gt;0,"Cruzado","Sin cruce")))</f>
        <v>Sin cruce</v>
      </c>
    </row>
    <row r="703" spans="3:46" ht="15.6" hidden="1" customHeight="1">
      <c r="C703" s="496" t="s">
        <v>572</v>
      </c>
      <c r="D703" s="479" t="s">
        <v>828</v>
      </c>
      <c r="E703" s="479">
        <v>20261</v>
      </c>
      <c r="F703" s="503" t="s">
        <v>44</v>
      </c>
      <c r="G703" s="497" t="s">
        <v>80</v>
      </c>
      <c r="H703" s="503" t="s">
        <v>90</v>
      </c>
      <c r="I703" s="503">
        <v>1</v>
      </c>
      <c r="J703" s="503" t="s">
        <v>57</v>
      </c>
      <c r="K703" s="503" t="s">
        <v>57</v>
      </c>
      <c r="L703" s="499" t="s">
        <v>832</v>
      </c>
      <c r="M703" s="535" t="s">
        <v>585</v>
      </c>
      <c r="N703" s="15" t="s">
        <v>586</v>
      </c>
      <c r="O703" s="15" t="s">
        <v>831</v>
      </c>
      <c r="P703" s="503" t="s">
        <v>579</v>
      </c>
      <c r="Q703" s="15">
        <v>2</v>
      </c>
      <c r="R703" s="15">
        <v>0</v>
      </c>
      <c r="S703" s="479">
        <v>2</v>
      </c>
      <c r="T703" s="15">
        <v>3</v>
      </c>
      <c r="U703" s="471"/>
      <c r="V703" s="550">
        <v>33</v>
      </c>
      <c r="W703" s="497">
        <v>15586796</v>
      </c>
      <c r="X703" s="566" t="s">
        <v>274</v>
      </c>
      <c r="Y703" s="15" t="s">
        <v>579</v>
      </c>
      <c r="Z703" s="15"/>
      <c r="AA703" s="15"/>
      <c r="AB703" s="15"/>
      <c r="AC703" s="497" t="s">
        <v>963</v>
      </c>
      <c r="AD703" s="15"/>
      <c r="AE703" s="479"/>
      <c r="AF703" s="497"/>
      <c r="AG703" s="497"/>
      <c r="AH703" s="15" t="s">
        <v>582</v>
      </c>
      <c r="AI703" s="15">
        <v>2</v>
      </c>
      <c r="AJ703" s="15">
        <v>15</v>
      </c>
      <c r="AK703" s="15">
        <v>10</v>
      </c>
      <c r="AL703" s="15">
        <v>16</v>
      </c>
      <c r="AM703" s="15">
        <v>50</v>
      </c>
      <c r="AN703" s="490">
        <f>IF(AJ703="",S703,ROUND(((((AL703/24)+(AM703/1440))-((AJ703/24)+(AK703/1440)))*1440/50),5))</f>
        <v>2</v>
      </c>
      <c r="AO703" s="491">
        <f>AJ703/24+AK703/1440</f>
        <v>0.63194444444444442</v>
      </c>
      <c r="AP703" s="491">
        <f>AL703/24+AM703/1440</f>
        <v>0.70138888888888884</v>
      </c>
      <c r="AQ703" s="23" t="str" cm="1">
        <f t="array" ref="AQ703">IF(X703="","",IF(SUMPRODUCT((X703=$X$7:$X$2085)*(AI703=$AI$7:$AI$2085)*(AO703=$AO$7:$AO$2085)*(AP703=$AP$7:$AP$2085)*(ROW($X$7:$X$2085)&lt;&gt;ROW(X703))*((S703=0)*($S$7:$S$2085&gt;0)+(S703&gt;0)*($S$7:$S$2085=0)))&gt;0,"SALONES UNIDOS",IF(SUMPRODUCT((X703=$X$7:$X$2085)*(AI703=$AI$7:$AI$2085)*((AO703&lt;$AP$7:$AP$2085)*(AP703&gt;$AO$7:$AO$2085))*(ROW($X$7:$X$2085)&lt;&gt;ROW(X703)))&gt;0,"Cruzado","Sin cruce")))</f>
        <v>Sin cruce</v>
      </c>
      <c r="AR703" s="23" t="str" cm="1">
        <f t="array" ref="AR703">IF(AE703="","",IF(SUMPRODUCT((AE703=$AE$7:$AE$2085)*(AI703=$AI$7:$AI$2085)*(AO703=$AO$7:$AO$2085)*(AP703=$AP$7:$AP$2085)*(ROW($AE$7:$AE$2085)&lt;&gt;ROW(AE703))*((S703=0)*($S$7:$S$2085&gt;0)+(S703&gt;0)*($S$7:$S$2085=0)))&gt;0,"SALONES UNIDOS",IF(SUMPRODUCT((AE703=$AE$7:$AE$2085)*(AI703=$AI$7:$AI$2085)*((AO703&lt;$AP$7:$AP$2085)*(AP703&gt;$AO$7:$AO$2085))*(ROW($AE$7:$AE$2085)&lt;&gt;ROW(AE703)))&gt;0,"Cruzado","Sin cruce")))</f>
        <v/>
      </c>
      <c r="AS703" s="94" t="str">
        <f t="shared" si="11"/>
        <v>PS1HUAURAC</v>
      </c>
      <c r="AT703" s="94" t="str" cm="1">
        <f t="array" ref="AT703">IF(AS703="","",IF(SUMPRODUCT((AS703=$AS$7:$AS$2085)*(AI703=$AI$7:$AI$2085)*(AO703=$AO$7:$AO$2085)*(AP703=$AP$7:$AP$2085)*(ROW($AS$7:$AS$2085)&lt;&gt;ROW(AS703))*((S703=0)*($S$7:$S$2085&gt;0)+(S703&gt;0)*($S$7:$S$2085=0)))&gt;0,"SALONES UNIDOS",IF(SUMPRODUCT((AS703=$AS$7:$AS$2085)*(AI703=$AI$7:$AI$2085)*((AO703&lt;$AP$7:$AP$2085)*(AP703&gt;$AO$7:$AO$2085))*(ROW($AS$7:$AS$2085)&lt;&gt;ROW(AS703)))&gt;0,"Cruzado","Sin cruce")))</f>
        <v>Sin cruce</v>
      </c>
    </row>
    <row r="704" spans="3:46" ht="15.6" hidden="1" customHeight="1">
      <c r="C704" s="496" t="s">
        <v>572</v>
      </c>
      <c r="D704" s="479" t="s">
        <v>828</v>
      </c>
      <c r="E704" s="479">
        <v>20261</v>
      </c>
      <c r="F704" s="503" t="s">
        <v>44</v>
      </c>
      <c r="G704" s="497" t="s">
        <v>80</v>
      </c>
      <c r="H704" s="503" t="s">
        <v>90</v>
      </c>
      <c r="I704" s="503">
        <v>1</v>
      </c>
      <c r="J704" s="503" t="s">
        <v>57</v>
      </c>
      <c r="K704" s="503" t="s">
        <v>57</v>
      </c>
      <c r="L704" s="499" t="s">
        <v>832</v>
      </c>
      <c r="M704" s="535" t="s">
        <v>585</v>
      </c>
      <c r="N704" s="15" t="s">
        <v>586</v>
      </c>
      <c r="O704" s="15" t="s">
        <v>831</v>
      </c>
      <c r="P704" s="503" t="s">
        <v>579</v>
      </c>
      <c r="Q704" s="15">
        <v>0</v>
      </c>
      <c r="R704" s="15">
        <v>2</v>
      </c>
      <c r="S704" s="479">
        <v>2</v>
      </c>
      <c r="T704" s="15">
        <v>3</v>
      </c>
      <c r="U704" s="471"/>
      <c r="V704" s="550">
        <v>33</v>
      </c>
      <c r="W704" s="497">
        <v>15586796</v>
      </c>
      <c r="X704" s="566" t="s">
        <v>274</v>
      </c>
      <c r="Y704" s="15" t="s">
        <v>579</v>
      </c>
      <c r="Z704" s="15"/>
      <c r="AA704" s="15"/>
      <c r="AB704" s="15"/>
      <c r="AC704" s="497" t="s">
        <v>964</v>
      </c>
      <c r="AD704" s="15"/>
      <c r="AE704" s="479"/>
      <c r="AF704" s="497"/>
      <c r="AG704" s="497"/>
      <c r="AH704" s="15" t="s">
        <v>100</v>
      </c>
      <c r="AI704" s="15">
        <v>2</v>
      </c>
      <c r="AJ704" s="15">
        <v>16</v>
      </c>
      <c r="AK704" s="15">
        <v>50</v>
      </c>
      <c r="AL704" s="15">
        <v>18</v>
      </c>
      <c r="AM704" s="15">
        <v>30</v>
      </c>
      <c r="AN704" s="490">
        <f>IF(AJ704="",S704,ROUND(((((AL704/24)+(AM704/1440))-((AJ704/24)+(AK704/1440)))*1440/50),5))</f>
        <v>2</v>
      </c>
      <c r="AO704" s="491">
        <f>AJ704/24+AK704/1440</f>
        <v>0.70138888888888884</v>
      </c>
      <c r="AP704" s="491">
        <f>AL704/24+AM704/1440</f>
        <v>0.77083333333333337</v>
      </c>
      <c r="AQ704" s="23" t="str" cm="1">
        <f t="array" ref="AQ704">IF(X704="","",IF(SUMPRODUCT((X704=$X$7:$X$2085)*(AI704=$AI$7:$AI$2085)*(AO704=$AO$7:$AO$2085)*(AP704=$AP$7:$AP$2085)*(ROW($X$7:$X$2085)&lt;&gt;ROW(X704))*((S704=0)*($S$7:$S$2085&gt;0)+(S704&gt;0)*($S$7:$S$2085=0)))&gt;0,"SALONES UNIDOS",IF(SUMPRODUCT((X704=$X$7:$X$2085)*(AI704=$AI$7:$AI$2085)*((AO704&lt;$AP$7:$AP$2085)*(AP704&gt;$AO$7:$AO$2085))*(ROW($X$7:$X$2085)&lt;&gt;ROW(X704)))&gt;0,"Cruzado","Sin cruce")))</f>
        <v>Sin cruce</v>
      </c>
      <c r="AR704" s="23" t="str" cm="1">
        <f t="array" ref="AR704">IF(AE704="","",IF(SUMPRODUCT((AE704=$AE$7:$AE$2085)*(AI704=$AI$7:$AI$2085)*(AO704=$AO$7:$AO$2085)*(AP704=$AP$7:$AP$2085)*(ROW($AE$7:$AE$2085)&lt;&gt;ROW(AE704))*((S704=0)*($S$7:$S$2085&gt;0)+(S704&gt;0)*($S$7:$S$2085=0)))&gt;0,"SALONES UNIDOS",IF(SUMPRODUCT((AE704=$AE$7:$AE$2085)*(AI704=$AI$7:$AI$2085)*((AO704&lt;$AP$7:$AP$2085)*(AP704&gt;$AO$7:$AO$2085))*(ROW($AE$7:$AE$2085)&lt;&gt;ROW(AE704)))&gt;0,"Cruzado","Sin cruce")))</f>
        <v/>
      </c>
      <c r="AS704" s="94" t="str">
        <f t="shared" si="11"/>
        <v>PS1HUAURAC</v>
      </c>
      <c r="AT704" s="94" t="str" cm="1">
        <f t="array" ref="AT704">IF(AS704="","",IF(SUMPRODUCT((AS704=$AS$7:$AS$2085)*(AI704=$AI$7:$AI$2085)*(AO704=$AO$7:$AO$2085)*(AP704=$AP$7:$AP$2085)*(ROW($AS$7:$AS$2085)&lt;&gt;ROW(AS704))*((S704=0)*($S$7:$S$2085&gt;0)+(S704&gt;0)*($S$7:$S$2085=0)))&gt;0,"SALONES UNIDOS",IF(SUMPRODUCT((AS704=$AS$7:$AS$2085)*(AI704=$AI$7:$AI$2085)*((AO704&lt;$AP$7:$AP$2085)*(AP704&gt;$AO$7:$AO$2085))*(ROW($AS$7:$AS$2085)&lt;&gt;ROW(AS704)))&gt;0,"Cruzado","Sin cruce")))</f>
        <v>Sin cruce</v>
      </c>
    </row>
    <row r="705" spans="3:46" ht="15.6" hidden="1" customHeight="1">
      <c r="C705" s="496" t="s">
        <v>572</v>
      </c>
      <c r="D705" s="479" t="s">
        <v>828</v>
      </c>
      <c r="E705" s="479">
        <v>20261</v>
      </c>
      <c r="F705" s="503" t="s">
        <v>44</v>
      </c>
      <c r="G705" s="497" t="s">
        <v>80</v>
      </c>
      <c r="H705" s="503" t="s">
        <v>90</v>
      </c>
      <c r="I705" s="503">
        <v>1</v>
      </c>
      <c r="J705" s="503" t="s">
        <v>57</v>
      </c>
      <c r="K705" s="503" t="s">
        <v>57</v>
      </c>
      <c r="L705" s="499" t="s">
        <v>833</v>
      </c>
      <c r="M705" s="535" t="s">
        <v>834</v>
      </c>
      <c r="N705" s="15" t="s">
        <v>830</v>
      </c>
      <c r="O705" s="15" t="s">
        <v>831</v>
      </c>
      <c r="P705" s="503" t="s">
        <v>579</v>
      </c>
      <c r="Q705" s="15">
        <v>2</v>
      </c>
      <c r="R705" s="15">
        <v>0</v>
      </c>
      <c r="S705" s="479">
        <v>2</v>
      </c>
      <c r="T705" s="15">
        <v>3</v>
      </c>
      <c r="U705" s="471"/>
      <c r="V705" s="550">
        <v>33</v>
      </c>
      <c r="W705" s="497">
        <v>15617206</v>
      </c>
      <c r="X705" s="566" t="s">
        <v>291</v>
      </c>
      <c r="Y705" s="15" t="s">
        <v>579</v>
      </c>
      <c r="Z705" s="15"/>
      <c r="AA705" s="15"/>
      <c r="AB705" s="15"/>
      <c r="AC705" s="497" t="s">
        <v>964</v>
      </c>
      <c r="AD705" s="15"/>
      <c r="AE705" s="479"/>
      <c r="AF705" s="497"/>
      <c r="AG705" s="497"/>
      <c r="AH705" s="15" t="s">
        <v>582</v>
      </c>
      <c r="AI705" s="15">
        <v>1</v>
      </c>
      <c r="AJ705" s="15">
        <v>9</v>
      </c>
      <c r="AK705" s="15">
        <v>20</v>
      </c>
      <c r="AL705" s="15">
        <v>11</v>
      </c>
      <c r="AM705" s="15">
        <v>0</v>
      </c>
      <c r="AN705" s="490">
        <f>IF(AJ705="",S705,ROUND(((((AL705/24)+(AM705/1440))-((AJ705/24)+(AK705/1440)))*1440/50),5))</f>
        <v>2</v>
      </c>
      <c r="AO705" s="491">
        <f>AJ705/24+AK705/1440</f>
        <v>0.3888888888888889</v>
      </c>
      <c r="AP705" s="491">
        <f>AL705/24+AM705/1440</f>
        <v>0.45833333333333331</v>
      </c>
      <c r="AQ705" s="23" t="str" cm="1">
        <f t="array" ref="AQ705">IF(X705="","",IF(SUMPRODUCT((X705=$X$7:$X$2085)*(AI705=$AI$7:$AI$2085)*(AO705=$AO$7:$AO$2085)*(AP705=$AP$7:$AP$2085)*(ROW($X$7:$X$2085)&lt;&gt;ROW(X705))*((S705=0)*($S$7:$S$2085&gt;0)+(S705&gt;0)*($S$7:$S$2085=0)))&gt;0,"SALONES UNIDOS",IF(SUMPRODUCT((X705=$X$7:$X$2085)*(AI705=$AI$7:$AI$2085)*((AO705&lt;$AP$7:$AP$2085)*(AP705&gt;$AO$7:$AO$2085))*(ROW($X$7:$X$2085)&lt;&gt;ROW(X705)))&gt;0,"Cruzado","Sin cruce")))</f>
        <v>Sin cruce</v>
      </c>
      <c r="AR705" s="23" t="str" cm="1">
        <f t="array" ref="AR705">IF(AE705="","",IF(SUMPRODUCT((AE705=$AE$7:$AE$2085)*(AI705=$AI$7:$AI$2085)*(AO705=$AO$7:$AO$2085)*(AP705=$AP$7:$AP$2085)*(ROW($AE$7:$AE$2085)&lt;&gt;ROW(AE705))*((S705=0)*($S$7:$S$2085&gt;0)+(S705&gt;0)*($S$7:$S$2085=0)))&gt;0,"SALONES UNIDOS",IF(SUMPRODUCT((AE705=$AE$7:$AE$2085)*(AI705=$AI$7:$AI$2085)*((AO705&lt;$AP$7:$AP$2085)*(AP705&gt;$AO$7:$AO$2085))*(ROW($AE$7:$AE$2085)&lt;&gt;ROW(AE705)))&gt;0,"Cruzado","Sin cruce")))</f>
        <v/>
      </c>
      <c r="AS705" s="94" t="str">
        <f t="shared" si="11"/>
        <v>PS1HUAURAC</v>
      </c>
      <c r="AT705" s="94" t="str" cm="1">
        <f t="array" ref="AT705">IF(AS705="","",IF(SUMPRODUCT((AS705=$AS$7:$AS$2085)*(AI705=$AI$7:$AI$2085)*(AO705=$AO$7:$AO$2085)*(AP705=$AP$7:$AP$2085)*(ROW($AS$7:$AS$2085)&lt;&gt;ROW(AS705))*((S705=0)*($S$7:$S$2085&gt;0)+(S705&gt;0)*($S$7:$S$2085=0)))&gt;0,"SALONES UNIDOS",IF(SUMPRODUCT((AS705=$AS$7:$AS$2085)*(AI705=$AI$7:$AI$2085)*((AO705&lt;$AP$7:$AP$2085)*(AP705&gt;$AO$7:$AO$2085))*(ROW($AS$7:$AS$2085)&lt;&gt;ROW(AS705)))&gt;0,"Cruzado","Sin cruce")))</f>
        <v>Sin cruce</v>
      </c>
    </row>
    <row r="706" spans="3:46" ht="15.6" hidden="1" customHeight="1">
      <c r="C706" s="496" t="s">
        <v>572</v>
      </c>
      <c r="D706" s="479" t="s">
        <v>828</v>
      </c>
      <c r="E706" s="479">
        <v>20261</v>
      </c>
      <c r="F706" s="503" t="s">
        <v>44</v>
      </c>
      <c r="G706" s="497" t="s">
        <v>80</v>
      </c>
      <c r="H706" s="503" t="s">
        <v>90</v>
      </c>
      <c r="I706" s="503">
        <v>1</v>
      </c>
      <c r="J706" s="503" t="s">
        <v>57</v>
      </c>
      <c r="K706" s="503" t="s">
        <v>57</v>
      </c>
      <c r="L706" s="499" t="s">
        <v>833</v>
      </c>
      <c r="M706" s="535" t="s">
        <v>834</v>
      </c>
      <c r="N706" s="15" t="s">
        <v>830</v>
      </c>
      <c r="O706" s="15" t="s">
        <v>831</v>
      </c>
      <c r="P706" s="503" t="s">
        <v>579</v>
      </c>
      <c r="Q706" s="15">
        <v>0</v>
      </c>
      <c r="R706" s="15">
        <v>2</v>
      </c>
      <c r="S706" s="479">
        <v>2</v>
      </c>
      <c r="T706" s="15">
        <v>3</v>
      </c>
      <c r="U706" s="471"/>
      <c r="V706" s="550">
        <v>33</v>
      </c>
      <c r="W706" s="497">
        <v>15617206</v>
      </c>
      <c r="X706" s="566" t="s">
        <v>291</v>
      </c>
      <c r="Y706" s="15" t="s">
        <v>579</v>
      </c>
      <c r="Z706" s="15"/>
      <c r="AA706" s="15"/>
      <c r="AB706" s="15"/>
      <c r="AC706" s="497" t="s">
        <v>964</v>
      </c>
      <c r="AD706" s="15"/>
      <c r="AE706" s="479"/>
      <c r="AF706" s="497"/>
      <c r="AG706" s="497"/>
      <c r="AH706" s="15" t="s">
        <v>100</v>
      </c>
      <c r="AI706" s="15">
        <v>1</v>
      </c>
      <c r="AJ706" s="15">
        <v>11</v>
      </c>
      <c r="AK706" s="15">
        <v>0</v>
      </c>
      <c r="AL706" s="15">
        <v>12</v>
      </c>
      <c r="AM706" s="15">
        <v>40</v>
      </c>
      <c r="AN706" s="490">
        <f>IF(AJ706="",S706,ROUND(((((AL706/24)+(AM706/1440))-((AJ706/24)+(AK706/1440)))*1440/50),5))</f>
        <v>2</v>
      </c>
      <c r="AO706" s="491">
        <f>AJ706/24+AK706/1440</f>
        <v>0.45833333333333331</v>
      </c>
      <c r="AP706" s="491">
        <f>AL706/24+AM706/1440</f>
        <v>0.52777777777777779</v>
      </c>
      <c r="AQ706" s="23" t="str" cm="1">
        <f t="array" ref="AQ706">IF(X706="","",IF(SUMPRODUCT((X706=$X$7:$X$2085)*(AI706=$AI$7:$AI$2085)*(AO706=$AO$7:$AO$2085)*(AP706=$AP$7:$AP$2085)*(ROW($X$7:$X$2085)&lt;&gt;ROW(X706))*((S706=0)*($S$7:$S$2085&gt;0)+(S706&gt;0)*($S$7:$S$2085=0)))&gt;0,"SALONES UNIDOS",IF(SUMPRODUCT((X706=$X$7:$X$2085)*(AI706=$AI$7:$AI$2085)*((AO706&lt;$AP$7:$AP$2085)*(AP706&gt;$AO$7:$AO$2085))*(ROW($X$7:$X$2085)&lt;&gt;ROW(X706)))&gt;0,"Cruzado","Sin cruce")))</f>
        <v>Sin cruce</v>
      </c>
      <c r="AR706" s="23" t="str" cm="1">
        <f t="array" ref="AR706">IF(AE706="","",IF(SUMPRODUCT((AE706=$AE$7:$AE$2085)*(AI706=$AI$7:$AI$2085)*(AO706=$AO$7:$AO$2085)*(AP706=$AP$7:$AP$2085)*(ROW($AE$7:$AE$2085)&lt;&gt;ROW(AE706))*((S706=0)*($S$7:$S$2085&gt;0)+(S706&gt;0)*($S$7:$S$2085=0)))&gt;0,"SALONES UNIDOS",IF(SUMPRODUCT((AE706=$AE$7:$AE$2085)*(AI706=$AI$7:$AI$2085)*((AO706&lt;$AP$7:$AP$2085)*(AP706&gt;$AO$7:$AO$2085))*(ROW($AE$7:$AE$2085)&lt;&gt;ROW(AE706)))&gt;0,"Cruzado","Sin cruce")))</f>
        <v/>
      </c>
      <c r="AS706" s="94" t="str">
        <f t="shared" si="11"/>
        <v>PS1HUAURAC</v>
      </c>
      <c r="AT706" s="94" t="str" cm="1">
        <f t="array" ref="AT706">IF(AS706="","",IF(SUMPRODUCT((AS706=$AS$7:$AS$2085)*(AI706=$AI$7:$AI$2085)*(AO706=$AO$7:$AO$2085)*(AP706=$AP$7:$AP$2085)*(ROW($AS$7:$AS$2085)&lt;&gt;ROW(AS706))*((S706=0)*($S$7:$S$2085&gt;0)+(S706&gt;0)*($S$7:$S$2085=0)))&gt;0,"SALONES UNIDOS",IF(SUMPRODUCT((AS706=$AS$7:$AS$2085)*(AI706=$AI$7:$AI$2085)*((AO706&lt;$AP$7:$AP$2085)*(AP706&gt;$AO$7:$AO$2085))*(ROW($AS$7:$AS$2085)&lt;&gt;ROW(AS706)))&gt;0,"Cruzado","Sin cruce")))</f>
        <v>Sin cruce</v>
      </c>
    </row>
    <row r="707" spans="3:46" ht="15.6" hidden="1" customHeight="1">
      <c r="C707" s="496" t="s">
        <v>572</v>
      </c>
      <c r="D707" s="479" t="s">
        <v>828</v>
      </c>
      <c r="E707" s="479">
        <v>20261</v>
      </c>
      <c r="F707" s="503" t="s">
        <v>44</v>
      </c>
      <c r="G707" s="497" t="s">
        <v>80</v>
      </c>
      <c r="H707" s="503" t="s">
        <v>90</v>
      </c>
      <c r="I707" s="503">
        <v>1</v>
      </c>
      <c r="J707" s="503" t="s">
        <v>57</v>
      </c>
      <c r="K707" s="503" t="s">
        <v>57</v>
      </c>
      <c r="L707" s="499" t="s">
        <v>835</v>
      </c>
      <c r="M707" s="535" t="s">
        <v>591</v>
      </c>
      <c r="N707" s="15" t="s">
        <v>586</v>
      </c>
      <c r="O707" s="15" t="s">
        <v>831</v>
      </c>
      <c r="P707" s="503" t="s">
        <v>579</v>
      </c>
      <c r="Q707" s="15">
        <v>3</v>
      </c>
      <c r="R707" s="15">
        <v>0</v>
      </c>
      <c r="S707" s="479">
        <v>3</v>
      </c>
      <c r="T707" s="15">
        <v>4</v>
      </c>
      <c r="U707" s="471"/>
      <c r="V707" s="550">
        <v>33</v>
      </c>
      <c r="W707" s="497">
        <v>15714311</v>
      </c>
      <c r="X707" s="566" t="s">
        <v>419</v>
      </c>
      <c r="Y707" s="15" t="s">
        <v>579</v>
      </c>
      <c r="Z707" s="15"/>
      <c r="AA707" s="15"/>
      <c r="AB707" s="15"/>
      <c r="AC707" s="497" t="s">
        <v>964</v>
      </c>
      <c r="AD707" s="15"/>
      <c r="AE707" s="479"/>
      <c r="AF707" s="497"/>
      <c r="AG707" s="497"/>
      <c r="AH707" s="15" t="s">
        <v>582</v>
      </c>
      <c r="AI707" s="15">
        <v>5</v>
      </c>
      <c r="AJ707" s="15">
        <v>7</v>
      </c>
      <c r="AK707" s="15">
        <v>40</v>
      </c>
      <c r="AL707" s="15">
        <v>10</v>
      </c>
      <c r="AM707" s="15">
        <v>10</v>
      </c>
      <c r="AN707" s="490">
        <f>IF(AJ707="",S707,ROUND(((((AL707/24)+(AM707/1440))-((AJ707/24)+(AK707/1440)))*1440/50),5))</f>
        <v>3</v>
      </c>
      <c r="AO707" s="491">
        <f>AJ707/24+AK707/1440</f>
        <v>0.31944444444444448</v>
      </c>
      <c r="AP707" s="491">
        <f>AL707/24+AM707/1440</f>
        <v>0.4236111111111111</v>
      </c>
      <c r="AQ707" s="23" t="str" cm="1">
        <f t="array" ref="AQ707">IF(X707="","",IF(SUMPRODUCT((X707=$X$7:$X$2085)*(AI707=$AI$7:$AI$2085)*(AO707=$AO$7:$AO$2085)*(AP707=$AP$7:$AP$2085)*(ROW($X$7:$X$2085)&lt;&gt;ROW(X707))*((S707=0)*($S$7:$S$2085&gt;0)+(S707&gt;0)*($S$7:$S$2085=0)))&gt;0,"SALONES UNIDOS",IF(SUMPRODUCT((X707=$X$7:$X$2085)*(AI707=$AI$7:$AI$2085)*((AO707&lt;$AP$7:$AP$2085)*(AP707&gt;$AO$7:$AO$2085))*(ROW($X$7:$X$2085)&lt;&gt;ROW(X707)))&gt;0,"Cruzado","Sin cruce")))</f>
        <v>Sin cruce</v>
      </c>
      <c r="AR707" s="23" t="str" cm="1">
        <f t="array" ref="AR707">IF(AE707="","",IF(SUMPRODUCT((AE707=$AE$7:$AE$2085)*(AI707=$AI$7:$AI$2085)*(AO707=$AO$7:$AO$2085)*(AP707=$AP$7:$AP$2085)*(ROW($AE$7:$AE$2085)&lt;&gt;ROW(AE707))*((S707=0)*($S$7:$S$2085&gt;0)+(S707&gt;0)*($S$7:$S$2085=0)))&gt;0,"SALONES UNIDOS",IF(SUMPRODUCT((AE707=$AE$7:$AE$2085)*(AI707=$AI$7:$AI$2085)*((AO707&lt;$AP$7:$AP$2085)*(AP707&gt;$AO$7:$AO$2085))*(ROW($AE$7:$AE$2085)&lt;&gt;ROW(AE707)))&gt;0,"Cruzado","Sin cruce")))</f>
        <v/>
      </c>
      <c r="AS707" s="94" t="str">
        <f t="shared" si="11"/>
        <v>PS1HUAURAC</v>
      </c>
      <c r="AT707" s="94" t="str" cm="1">
        <f t="array" ref="AT707">IF(AS707="","",IF(SUMPRODUCT((AS707=$AS$7:$AS$2085)*(AI707=$AI$7:$AI$2085)*(AO707=$AO$7:$AO$2085)*(AP707=$AP$7:$AP$2085)*(ROW($AS$7:$AS$2085)&lt;&gt;ROW(AS707))*((S707=0)*($S$7:$S$2085&gt;0)+(S707&gt;0)*($S$7:$S$2085=0)))&gt;0,"SALONES UNIDOS",IF(SUMPRODUCT((AS707=$AS$7:$AS$2085)*(AI707=$AI$7:$AI$2085)*((AO707&lt;$AP$7:$AP$2085)*(AP707&gt;$AO$7:$AO$2085))*(ROW($AS$7:$AS$2085)&lt;&gt;ROW(AS707)))&gt;0,"Cruzado","Sin cruce")))</f>
        <v>Sin cruce</v>
      </c>
    </row>
    <row r="708" spans="3:46" ht="15.6" hidden="1" customHeight="1">
      <c r="C708" s="496" t="s">
        <v>572</v>
      </c>
      <c r="D708" s="479" t="s">
        <v>828</v>
      </c>
      <c r="E708" s="479">
        <v>20261</v>
      </c>
      <c r="F708" s="503" t="s">
        <v>44</v>
      </c>
      <c r="G708" s="497" t="s">
        <v>80</v>
      </c>
      <c r="H708" s="503" t="s">
        <v>90</v>
      </c>
      <c r="I708" s="503">
        <v>1</v>
      </c>
      <c r="J708" s="503" t="s">
        <v>57</v>
      </c>
      <c r="K708" s="503" t="s">
        <v>57</v>
      </c>
      <c r="L708" s="499" t="s">
        <v>835</v>
      </c>
      <c r="M708" s="535" t="s">
        <v>591</v>
      </c>
      <c r="N708" s="15" t="s">
        <v>586</v>
      </c>
      <c r="O708" s="15" t="s">
        <v>831</v>
      </c>
      <c r="P708" s="503" t="s">
        <v>579</v>
      </c>
      <c r="Q708" s="15">
        <v>0</v>
      </c>
      <c r="R708" s="15">
        <v>2</v>
      </c>
      <c r="S708" s="479">
        <v>2</v>
      </c>
      <c r="T708" s="15">
        <v>4</v>
      </c>
      <c r="U708" s="471"/>
      <c r="V708" s="550">
        <v>33</v>
      </c>
      <c r="W708" s="497">
        <v>15714311</v>
      </c>
      <c r="X708" s="566" t="s">
        <v>419</v>
      </c>
      <c r="Y708" s="15" t="s">
        <v>579</v>
      </c>
      <c r="Z708" s="15"/>
      <c r="AA708" s="15"/>
      <c r="AB708" s="15"/>
      <c r="AC708" s="497" t="s">
        <v>964</v>
      </c>
      <c r="AD708" s="15"/>
      <c r="AE708" s="479"/>
      <c r="AF708" s="497"/>
      <c r="AG708" s="497"/>
      <c r="AH708" s="15" t="s">
        <v>100</v>
      </c>
      <c r="AI708" s="15">
        <v>5</v>
      </c>
      <c r="AJ708" s="15">
        <v>10</v>
      </c>
      <c r="AK708" s="15">
        <v>10</v>
      </c>
      <c r="AL708" s="15">
        <v>11</v>
      </c>
      <c r="AM708" s="15">
        <v>50</v>
      </c>
      <c r="AN708" s="490">
        <f>IF(AJ708="",S708,ROUND(((((AL708/24)+(AM708/1440))-((AJ708/24)+(AK708/1440)))*1440/50),5))</f>
        <v>2</v>
      </c>
      <c r="AO708" s="491">
        <f>AJ708/24+AK708/1440</f>
        <v>0.4236111111111111</v>
      </c>
      <c r="AP708" s="491">
        <f>AL708/24+AM708/1440</f>
        <v>0.49305555555555552</v>
      </c>
      <c r="AQ708" s="23" t="str" cm="1">
        <f t="array" ref="AQ708">IF(X708="","",IF(SUMPRODUCT((X708=$X$7:$X$2085)*(AI708=$AI$7:$AI$2085)*(AO708=$AO$7:$AO$2085)*(AP708=$AP$7:$AP$2085)*(ROW($X$7:$X$2085)&lt;&gt;ROW(X708))*((S708=0)*($S$7:$S$2085&gt;0)+(S708&gt;0)*($S$7:$S$2085=0)))&gt;0,"SALONES UNIDOS",IF(SUMPRODUCT((X708=$X$7:$X$2085)*(AI708=$AI$7:$AI$2085)*((AO708&lt;$AP$7:$AP$2085)*(AP708&gt;$AO$7:$AO$2085))*(ROW($X$7:$X$2085)&lt;&gt;ROW(X708)))&gt;0,"Cruzado","Sin cruce")))</f>
        <v>Sin cruce</v>
      </c>
      <c r="AR708" s="23" t="str" cm="1">
        <f t="array" ref="AR708">IF(AE708="","",IF(SUMPRODUCT((AE708=$AE$7:$AE$2085)*(AI708=$AI$7:$AI$2085)*(AO708=$AO$7:$AO$2085)*(AP708=$AP$7:$AP$2085)*(ROW($AE$7:$AE$2085)&lt;&gt;ROW(AE708))*((S708=0)*($S$7:$S$2085&gt;0)+(S708&gt;0)*($S$7:$S$2085=0)))&gt;0,"SALONES UNIDOS",IF(SUMPRODUCT((AE708=$AE$7:$AE$2085)*(AI708=$AI$7:$AI$2085)*((AO708&lt;$AP$7:$AP$2085)*(AP708&gt;$AO$7:$AO$2085))*(ROW($AE$7:$AE$2085)&lt;&gt;ROW(AE708)))&gt;0,"Cruzado","Sin cruce")))</f>
        <v/>
      </c>
      <c r="AS708" s="94" t="str">
        <f t="shared" si="11"/>
        <v>PS1HUAURAC</v>
      </c>
      <c r="AT708" s="94" t="str" cm="1">
        <f t="array" ref="AT708">IF(AS708="","",IF(SUMPRODUCT((AS708=$AS$7:$AS$2085)*(AI708=$AI$7:$AI$2085)*(AO708=$AO$7:$AO$2085)*(AP708=$AP$7:$AP$2085)*(ROW($AS$7:$AS$2085)&lt;&gt;ROW(AS708))*((S708=0)*($S$7:$S$2085&gt;0)+(S708&gt;0)*($S$7:$S$2085=0)))&gt;0,"SALONES UNIDOS",IF(SUMPRODUCT((AS708=$AS$7:$AS$2085)*(AI708=$AI$7:$AI$2085)*((AO708&lt;$AP$7:$AP$2085)*(AP708&gt;$AO$7:$AO$2085))*(ROW($AS$7:$AS$2085)&lt;&gt;ROW(AS708)))&gt;0,"Cruzado","Sin cruce")))</f>
        <v>Sin cruce</v>
      </c>
    </row>
    <row r="709" spans="3:46" ht="15.6" hidden="1" customHeight="1">
      <c r="C709" s="496" t="s">
        <v>572</v>
      </c>
      <c r="D709" s="479" t="s">
        <v>828</v>
      </c>
      <c r="E709" s="479">
        <v>20261</v>
      </c>
      <c r="F709" s="503" t="s">
        <v>44</v>
      </c>
      <c r="G709" s="497" t="s">
        <v>80</v>
      </c>
      <c r="H709" s="503" t="s">
        <v>90</v>
      </c>
      <c r="I709" s="503">
        <v>1</v>
      </c>
      <c r="J709" s="503" t="s">
        <v>57</v>
      </c>
      <c r="K709" s="503" t="s">
        <v>57</v>
      </c>
      <c r="L709" s="499" t="s">
        <v>836</v>
      </c>
      <c r="M709" s="535" t="s">
        <v>593</v>
      </c>
      <c r="N709" s="15" t="s">
        <v>586</v>
      </c>
      <c r="O709" s="15" t="s">
        <v>831</v>
      </c>
      <c r="P709" s="503" t="s">
        <v>579</v>
      </c>
      <c r="Q709" s="15">
        <v>3</v>
      </c>
      <c r="R709" s="15">
        <v>0</v>
      </c>
      <c r="S709" s="479">
        <v>3</v>
      </c>
      <c r="T709" s="15">
        <v>4</v>
      </c>
      <c r="U709" s="471"/>
      <c r="V709" s="550">
        <v>33</v>
      </c>
      <c r="W709" s="497">
        <v>40475054</v>
      </c>
      <c r="X709" s="566" t="s">
        <v>392</v>
      </c>
      <c r="Y709" s="15" t="s">
        <v>579</v>
      </c>
      <c r="Z709" s="15"/>
      <c r="AA709" s="15"/>
      <c r="AB709" s="15"/>
      <c r="AC709" s="497" t="s">
        <v>964</v>
      </c>
      <c r="AD709" s="15"/>
      <c r="AE709" s="479"/>
      <c r="AF709" s="497"/>
      <c r="AG709" s="497"/>
      <c r="AH709" s="15" t="s">
        <v>582</v>
      </c>
      <c r="AI709" s="15">
        <v>3</v>
      </c>
      <c r="AJ709" s="15">
        <v>7</v>
      </c>
      <c r="AK709" s="15">
        <v>40</v>
      </c>
      <c r="AL709" s="15">
        <v>10</v>
      </c>
      <c r="AM709" s="15">
        <v>10</v>
      </c>
      <c r="AN709" s="490">
        <f>IF(AJ709="",S709,ROUND(((((AL709/24)+(AM709/1440))-((AJ709/24)+(AK709/1440)))*1440/50),5))</f>
        <v>3</v>
      </c>
      <c r="AO709" s="491">
        <f>AJ709/24+AK709/1440</f>
        <v>0.31944444444444448</v>
      </c>
      <c r="AP709" s="491">
        <f>AL709/24+AM709/1440</f>
        <v>0.4236111111111111</v>
      </c>
      <c r="AQ709" s="23" t="str" cm="1">
        <f t="array" ref="AQ709">IF(X709="","",IF(SUMPRODUCT((X709=$X$7:$X$2085)*(AI709=$AI$7:$AI$2085)*(AO709=$AO$7:$AO$2085)*(AP709=$AP$7:$AP$2085)*(ROW($X$7:$X$2085)&lt;&gt;ROW(X709))*((S709=0)*($S$7:$S$2085&gt;0)+(S709&gt;0)*($S$7:$S$2085=0)))&gt;0,"SALONES UNIDOS",IF(SUMPRODUCT((X709=$X$7:$X$2085)*(AI709=$AI$7:$AI$2085)*((AO709&lt;$AP$7:$AP$2085)*(AP709&gt;$AO$7:$AO$2085))*(ROW($X$7:$X$2085)&lt;&gt;ROW(X709)))&gt;0,"Cruzado","Sin cruce")))</f>
        <v>Sin cruce</v>
      </c>
      <c r="AR709" s="23" t="str" cm="1">
        <f t="array" ref="AR709">IF(AE709="","",IF(SUMPRODUCT((AE709=$AE$7:$AE$2085)*(AI709=$AI$7:$AI$2085)*(AO709=$AO$7:$AO$2085)*(AP709=$AP$7:$AP$2085)*(ROW($AE$7:$AE$2085)&lt;&gt;ROW(AE709))*((S709=0)*($S$7:$S$2085&gt;0)+(S709&gt;0)*($S$7:$S$2085=0)))&gt;0,"SALONES UNIDOS",IF(SUMPRODUCT((AE709=$AE$7:$AE$2085)*(AI709=$AI$7:$AI$2085)*((AO709&lt;$AP$7:$AP$2085)*(AP709&gt;$AO$7:$AO$2085))*(ROW($AE$7:$AE$2085)&lt;&gt;ROW(AE709)))&gt;0,"Cruzado","Sin cruce")))</f>
        <v/>
      </c>
      <c r="AS709" s="94" t="str">
        <f t="shared" si="11"/>
        <v>PS1HUAURAC</v>
      </c>
      <c r="AT709" s="94" t="str" cm="1">
        <f t="array" ref="AT709">IF(AS709="","",IF(SUMPRODUCT((AS709=$AS$7:$AS$2085)*(AI709=$AI$7:$AI$2085)*(AO709=$AO$7:$AO$2085)*(AP709=$AP$7:$AP$2085)*(ROW($AS$7:$AS$2085)&lt;&gt;ROW(AS709))*((S709=0)*($S$7:$S$2085&gt;0)+(S709&gt;0)*($S$7:$S$2085=0)))&gt;0,"SALONES UNIDOS",IF(SUMPRODUCT((AS709=$AS$7:$AS$2085)*(AI709=$AI$7:$AI$2085)*((AO709&lt;$AP$7:$AP$2085)*(AP709&gt;$AO$7:$AO$2085))*(ROW($AS$7:$AS$2085)&lt;&gt;ROW(AS709)))&gt;0,"Cruzado","Sin cruce")))</f>
        <v>Sin cruce</v>
      </c>
    </row>
    <row r="710" spans="3:46" ht="15.6" hidden="1" customHeight="1">
      <c r="C710" s="496" t="s">
        <v>572</v>
      </c>
      <c r="D710" s="479" t="s">
        <v>828</v>
      </c>
      <c r="E710" s="479">
        <v>20261</v>
      </c>
      <c r="F710" s="503" t="s">
        <v>44</v>
      </c>
      <c r="G710" s="497" t="s">
        <v>80</v>
      </c>
      <c r="H710" s="503" t="s">
        <v>90</v>
      </c>
      <c r="I710" s="503">
        <v>1</v>
      </c>
      <c r="J710" s="503" t="s">
        <v>57</v>
      </c>
      <c r="K710" s="503" t="s">
        <v>57</v>
      </c>
      <c r="L710" s="499" t="s">
        <v>836</v>
      </c>
      <c r="M710" s="535" t="s">
        <v>593</v>
      </c>
      <c r="N710" s="15" t="s">
        <v>586</v>
      </c>
      <c r="O710" s="15" t="s">
        <v>831</v>
      </c>
      <c r="P710" s="503" t="s">
        <v>579</v>
      </c>
      <c r="Q710" s="15">
        <v>0</v>
      </c>
      <c r="R710" s="15">
        <v>2</v>
      </c>
      <c r="S710" s="479">
        <v>2</v>
      </c>
      <c r="T710" s="15">
        <v>4</v>
      </c>
      <c r="U710" s="471"/>
      <c r="V710" s="550">
        <v>33</v>
      </c>
      <c r="W710" s="497">
        <v>40475054</v>
      </c>
      <c r="X710" s="566" t="s">
        <v>392</v>
      </c>
      <c r="Y710" s="15" t="s">
        <v>579</v>
      </c>
      <c r="Z710" s="15"/>
      <c r="AA710" s="15"/>
      <c r="AB710" s="15"/>
      <c r="AC710" s="497" t="s">
        <v>964</v>
      </c>
      <c r="AD710" s="15"/>
      <c r="AE710" s="479"/>
      <c r="AF710" s="497"/>
      <c r="AG710" s="497"/>
      <c r="AH710" s="15" t="s">
        <v>100</v>
      </c>
      <c r="AI710" s="15">
        <v>3</v>
      </c>
      <c r="AJ710" s="15">
        <v>10</v>
      </c>
      <c r="AK710" s="15">
        <v>10</v>
      </c>
      <c r="AL710" s="15">
        <v>11</v>
      </c>
      <c r="AM710" s="15">
        <v>50</v>
      </c>
      <c r="AN710" s="490">
        <f>IF(AJ710="",S710,ROUND(((((AL710/24)+(AM710/1440))-((AJ710/24)+(AK710/1440)))*1440/50),5))</f>
        <v>2</v>
      </c>
      <c r="AO710" s="491">
        <f>AJ710/24+AK710/1440</f>
        <v>0.4236111111111111</v>
      </c>
      <c r="AP710" s="491">
        <f>AL710/24+AM710/1440</f>
        <v>0.49305555555555552</v>
      </c>
      <c r="AQ710" s="23" t="str" cm="1">
        <f t="array" ref="AQ710">IF(X710="","",IF(SUMPRODUCT((X710=$X$7:$X$2085)*(AI710=$AI$7:$AI$2085)*(AO710=$AO$7:$AO$2085)*(AP710=$AP$7:$AP$2085)*(ROW($X$7:$X$2085)&lt;&gt;ROW(X710))*((S710=0)*($S$7:$S$2085&gt;0)+(S710&gt;0)*($S$7:$S$2085=0)))&gt;0,"SALONES UNIDOS",IF(SUMPRODUCT((X710=$X$7:$X$2085)*(AI710=$AI$7:$AI$2085)*((AO710&lt;$AP$7:$AP$2085)*(AP710&gt;$AO$7:$AO$2085))*(ROW($X$7:$X$2085)&lt;&gt;ROW(X710)))&gt;0,"Cruzado","Sin cruce")))</f>
        <v>Sin cruce</v>
      </c>
      <c r="AR710" s="23" t="str" cm="1">
        <f t="array" ref="AR710">IF(AE710="","",IF(SUMPRODUCT((AE710=$AE$7:$AE$2085)*(AI710=$AI$7:$AI$2085)*(AO710=$AO$7:$AO$2085)*(AP710=$AP$7:$AP$2085)*(ROW($AE$7:$AE$2085)&lt;&gt;ROW(AE710))*((S710=0)*($S$7:$S$2085&gt;0)+(S710&gt;0)*($S$7:$S$2085=0)))&gt;0,"SALONES UNIDOS",IF(SUMPRODUCT((AE710=$AE$7:$AE$2085)*(AI710=$AI$7:$AI$2085)*((AO710&lt;$AP$7:$AP$2085)*(AP710&gt;$AO$7:$AO$2085))*(ROW($AE$7:$AE$2085)&lt;&gt;ROW(AE710)))&gt;0,"Cruzado","Sin cruce")))</f>
        <v/>
      </c>
      <c r="AS710" s="94" t="str">
        <f t="shared" si="11"/>
        <v>PS1HUAURAC</v>
      </c>
      <c r="AT710" s="94" t="str" cm="1">
        <f t="array" ref="AT710">IF(AS710="","",IF(SUMPRODUCT((AS710=$AS$7:$AS$2085)*(AI710=$AI$7:$AI$2085)*(AO710=$AO$7:$AO$2085)*(AP710=$AP$7:$AP$2085)*(ROW($AS$7:$AS$2085)&lt;&gt;ROW(AS710))*((S710=0)*($S$7:$S$2085&gt;0)+(S710&gt;0)*($S$7:$S$2085=0)))&gt;0,"SALONES UNIDOS",IF(SUMPRODUCT((AS710=$AS$7:$AS$2085)*(AI710=$AI$7:$AI$2085)*((AO710&lt;$AP$7:$AP$2085)*(AP710&gt;$AO$7:$AO$2085))*(ROW($AS$7:$AS$2085)&lt;&gt;ROW(AS710)))&gt;0,"Cruzado","Sin cruce")))</f>
        <v>Sin cruce</v>
      </c>
    </row>
    <row r="711" spans="3:46" ht="15.6" hidden="1" customHeight="1">
      <c r="C711" s="496" t="s">
        <v>572</v>
      </c>
      <c r="D711" s="479" t="s">
        <v>828</v>
      </c>
      <c r="E711" s="479">
        <v>20261</v>
      </c>
      <c r="F711" s="503" t="s">
        <v>44</v>
      </c>
      <c r="G711" s="497" t="s">
        <v>80</v>
      </c>
      <c r="H711" s="503" t="s">
        <v>90</v>
      </c>
      <c r="I711" s="503">
        <v>1</v>
      </c>
      <c r="J711" s="503" t="s">
        <v>57</v>
      </c>
      <c r="K711" s="503" t="s">
        <v>57</v>
      </c>
      <c r="L711" s="499" t="s">
        <v>837</v>
      </c>
      <c r="M711" s="535" t="s">
        <v>595</v>
      </c>
      <c r="N711" s="15" t="s">
        <v>586</v>
      </c>
      <c r="O711" s="15" t="s">
        <v>831</v>
      </c>
      <c r="P711" s="503" t="s">
        <v>579</v>
      </c>
      <c r="Q711" s="15">
        <v>3</v>
      </c>
      <c r="R711" s="15">
        <v>0</v>
      </c>
      <c r="S711" s="479">
        <v>3</v>
      </c>
      <c r="T711" s="15">
        <v>4</v>
      </c>
      <c r="U711" s="471"/>
      <c r="V711" s="550">
        <v>33</v>
      </c>
      <c r="W711" s="497">
        <v>15722656</v>
      </c>
      <c r="X711" s="566" t="s">
        <v>288</v>
      </c>
      <c r="Y711" s="15" t="s">
        <v>579</v>
      </c>
      <c r="Z711" s="15"/>
      <c r="AA711" s="15"/>
      <c r="AB711" s="15"/>
      <c r="AC711" s="497" t="s">
        <v>964</v>
      </c>
      <c r="AD711" s="15"/>
      <c r="AE711" s="479"/>
      <c r="AF711" s="497"/>
      <c r="AG711" s="497"/>
      <c r="AH711" s="15" t="s">
        <v>582</v>
      </c>
      <c r="AI711" s="15">
        <v>5</v>
      </c>
      <c r="AJ711" s="15">
        <v>14</v>
      </c>
      <c r="AK711" s="15">
        <v>20</v>
      </c>
      <c r="AL711" s="15">
        <v>16</v>
      </c>
      <c r="AM711" s="15">
        <v>50</v>
      </c>
      <c r="AN711" s="490">
        <f>IF(AJ711="",S711,ROUND(((((AL711/24)+(AM711/1440))-((AJ711/24)+(AK711/1440)))*1440/50),5))</f>
        <v>3</v>
      </c>
      <c r="AO711" s="491">
        <f>AJ711/24+AK711/1440</f>
        <v>0.59722222222222221</v>
      </c>
      <c r="AP711" s="491">
        <f>AL711/24+AM711/1440</f>
        <v>0.70138888888888884</v>
      </c>
      <c r="AQ711" s="23" t="str" cm="1">
        <f t="array" ref="AQ711">IF(X711="","",IF(SUMPRODUCT((X711=$X$7:$X$2085)*(AI711=$AI$7:$AI$2085)*(AO711=$AO$7:$AO$2085)*(AP711=$AP$7:$AP$2085)*(ROW($X$7:$X$2085)&lt;&gt;ROW(X711))*((S711=0)*($S$7:$S$2085&gt;0)+(S711&gt;0)*($S$7:$S$2085=0)))&gt;0,"SALONES UNIDOS",IF(SUMPRODUCT((X711=$X$7:$X$2085)*(AI711=$AI$7:$AI$2085)*((AO711&lt;$AP$7:$AP$2085)*(AP711&gt;$AO$7:$AO$2085))*(ROW($X$7:$X$2085)&lt;&gt;ROW(X711)))&gt;0,"Cruzado","Sin cruce")))</f>
        <v>Sin cruce</v>
      </c>
      <c r="AR711" s="23" t="str" cm="1">
        <f t="array" ref="AR711">IF(AE711="","",IF(SUMPRODUCT((AE711=$AE$7:$AE$2085)*(AI711=$AI$7:$AI$2085)*(AO711=$AO$7:$AO$2085)*(AP711=$AP$7:$AP$2085)*(ROW($AE$7:$AE$2085)&lt;&gt;ROW(AE711))*((S711=0)*($S$7:$S$2085&gt;0)+(S711&gt;0)*($S$7:$S$2085=0)))&gt;0,"SALONES UNIDOS",IF(SUMPRODUCT((AE711=$AE$7:$AE$2085)*(AI711=$AI$7:$AI$2085)*((AO711&lt;$AP$7:$AP$2085)*(AP711&gt;$AO$7:$AO$2085))*(ROW($AE$7:$AE$2085)&lt;&gt;ROW(AE711)))&gt;0,"Cruzado","Sin cruce")))</f>
        <v/>
      </c>
      <c r="AS711" s="94" t="str">
        <f t="shared" si="11"/>
        <v>PS1HUAURAC</v>
      </c>
      <c r="AT711" s="94" t="str" cm="1">
        <f t="array" ref="AT711">IF(AS711="","",IF(SUMPRODUCT((AS711=$AS$7:$AS$2085)*(AI711=$AI$7:$AI$2085)*(AO711=$AO$7:$AO$2085)*(AP711=$AP$7:$AP$2085)*(ROW($AS$7:$AS$2085)&lt;&gt;ROW(AS711))*((S711=0)*($S$7:$S$2085&gt;0)+(S711&gt;0)*($S$7:$S$2085=0)))&gt;0,"SALONES UNIDOS",IF(SUMPRODUCT((AS711=$AS$7:$AS$2085)*(AI711=$AI$7:$AI$2085)*((AO711&lt;$AP$7:$AP$2085)*(AP711&gt;$AO$7:$AO$2085))*(ROW($AS$7:$AS$2085)&lt;&gt;ROW(AS711)))&gt;0,"Cruzado","Sin cruce")))</f>
        <v>Sin cruce</v>
      </c>
    </row>
    <row r="712" spans="3:46" ht="15.6" hidden="1" customHeight="1">
      <c r="C712" s="496" t="s">
        <v>572</v>
      </c>
      <c r="D712" s="479" t="s">
        <v>828</v>
      </c>
      <c r="E712" s="479">
        <v>20261</v>
      </c>
      <c r="F712" s="503" t="s">
        <v>44</v>
      </c>
      <c r="G712" s="497" t="s">
        <v>80</v>
      </c>
      <c r="H712" s="503" t="s">
        <v>90</v>
      </c>
      <c r="I712" s="503">
        <v>1</v>
      </c>
      <c r="J712" s="503" t="s">
        <v>57</v>
      </c>
      <c r="K712" s="503" t="s">
        <v>57</v>
      </c>
      <c r="L712" s="499" t="s">
        <v>837</v>
      </c>
      <c r="M712" s="535" t="s">
        <v>595</v>
      </c>
      <c r="N712" s="15" t="s">
        <v>586</v>
      </c>
      <c r="O712" s="15" t="s">
        <v>831</v>
      </c>
      <c r="P712" s="503" t="s">
        <v>579</v>
      </c>
      <c r="Q712" s="15">
        <v>0</v>
      </c>
      <c r="R712" s="15">
        <v>2</v>
      </c>
      <c r="S712" s="479">
        <v>2</v>
      </c>
      <c r="T712" s="15">
        <v>4</v>
      </c>
      <c r="U712" s="471"/>
      <c r="V712" s="550">
        <v>33</v>
      </c>
      <c r="W712" s="497">
        <v>15722656</v>
      </c>
      <c r="X712" s="566" t="s">
        <v>288</v>
      </c>
      <c r="Y712" s="15" t="s">
        <v>579</v>
      </c>
      <c r="Z712" s="15"/>
      <c r="AA712" s="15"/>
      <c r="AB712" s="15"/>
      <c r="AC712" s="497" t="s">
        <v>964</v>
      </c>
      <c r="AD712" s="15"/>
      <c r="AE712" s="479"/>
      <c r="AF712" s="497"/>
      <c r="AG712" s="497"/>
      <c r="AH712" s="15" t="s">
        <v>100</v>
      </c>
      <c r="AI712" s="15">
        <v>5</v>
      </c>
      <c r="AJ712" s="15">
        <v>16</v>
      </c>
      <c r="AK712" s="15">
        <v>50</v>
      </c>
      <c r="AL712" s="15">
        <v>18</v>
      </c>
      <c r="AM712" s="15">
        <v>30</v>
      </c>
      <c r="AN712" s="490">
        <f>IF(AJ712="",S712,ROUND(((((AL712/24)+(AM712/1440))-((AJ712/24)+(AK712/1440)))*1440/50),5))</f>
        <v>2</v>
      </c>
      <c r="AO712" s="491">
        <f>AJ712/24+AK712/1440</f>
        <v>0.70138888888888884</v>
      </c>
      <c r="AP712" s="491">
        <f>AL712/24+AM712/1440</f>
        <v>0.77083333333333337</v>
      </c>
      <c r="AQ712" s="23" t="str" cm="1">
        <f t="array" ref="AQ712">IF(X712="","",IF(SUMPRODUCT((X712=$X$7:$X$2085)*(AI712=$AI$7:$AI$2085)*(AO712=$AO$7:$AO$2085)*(AP712=$AP$7:$AP$2085)*(ROW($X$7:$X$2085)&lt;&gt;ROW(X712))*((S712=0)*($S$7:$S$2085&gt;0)+(S712&gt;0)*($S$7:$S$2085=0)))&gt;0,"SALONES UNIDOS",IF(SUMPRODUCT((X712=$X$7:$X$2085)*(AI712=$AI$7:$AI$2085)*((AO712&lt;$AP$7:$AP$2085)*(AP712&gt;$AO$7:$AO$2085))*(ROW($X$7:$X$2085)&lt;&gt;ROW(X712)))&gt;0,"Cruzado","Sin cruce")))</f>
        <v>Sin cruce</v>
      </c>
      <c r="AR712" s="23" t="str" cm="1">
        <f t="array" ref="AR712">IF(AE712="","",IF(SUMPRODUCT((AE712=$AE$7:$AE$2085)*(AI712=$AI$7:$AI$2085)*(AO712=$AO$7:$AO$2085)*(AP712=$AP$7:$AP$2085)*(ROW($AE$7:$AE$2085)&lt;&gt;ROW(AE712))*((S712=0)*($S$7:$S$2085&gt;0)+(S712&gt;0)*($S$7:$S$2085=0)))&gt;0,"SALONES UNIDOS",IF(SUMPRODUCT((AE712=$AE$7:$AE$2085)*(AI712=$AI$7:$AI$2085)*((AO712&lt;$AP$7:$AP$2085)*(AP712&gt;$AO$7:$AO$2085))*(ROW($AE$7:$AE$2085)&lt;&gt;ROW(AE712)))&gt;0,"Cruzado","Sin cruce")))</f>
        <v/>
      </c>
      <c r="AS712" s="94" t="str">
        <f t="shared" si="11"/>
        <v>PS1HUAURAC</v>
      </c>
      <c r="AT712" s="94" t="str" cm="1">
        <f t="array" ref="AT712">IF(AS712="","",IF(SUMPRODUCT((AS712=$AS$7:$AS$2085)*(AI712=$AI$7:$AI$2085)*(AO712=$AO$7:$AO$2085)*(AP712=$AP$7:$AP$2085)*(ROW($AS$7:$AS$2085)&lt;&gt;ROW(AS712))*((S712=0)*($S$7:$S$2085&gt;0)+(S712&gt;0)*($S$7:$S$2085=0)))&gt;0,"SALONES UNIDOS",IF(SUMPRODUCT((AS712=$AS$7:$AS$2085)*(AI712=$AI$7:$AI$2085)*((AO712&lt;$AP$7:$AP$2085)*(AP712&gt;$AO$7:$AO$2085))*(ROW($AS$7:$AS$2085)&lt;&gt;ROW(AS712)))&gt;0,"Cruzado","Sin cruce")))</f>
        <v>Sin cruce</v>
      </c>
    </row>
    <row r="713" spans="3:46" ht="15.6" hidden="1" customHeight="1">
      <c r="C713" s="496" t="s">
        <v>572</v>
      </c>
      <c r="D713" s="479" t="s">
        <v>828</v>
      </c>
      <c r="E713" s="479">
        <v>20261</v>
      </c>
      <c r="F713" s="503" t="s">
        <v>44</v>
      </c>
      <c r="G713" s="497" t="s">
        <v>80</v>
      </c>
      <c r="H713" s="503" t="s">
        <v>90</v>
      </c>
      <c r="I713" s="503">
        <v>1</v>
      </c>
      <c r="J713" s="503" t="s">
        <v>66</v>
      </c>
      <c r="K713" s="503" t="s">
        <v>66</v>
      </c>
      <c r="L713" s="499" t="s">
        <v>829</v>
      </c>
      <c r="M713" s="535" t="s">
        <v>754</v>
      </c>
      <c r="N713" s="15" t="s">
        <v>830</v>
      </c>
      <c r="O713" s="15" t="s">
        <v>831</v>
      </c>
      <c r="P713" s="503" t="s">
        <v>579</v>
      </c>
      <c r="Q713" s="15">
        <v>2</v>
      </c>
      <c r="R713" s="15">
        <v>0</v>
      </c>
      <c r="S713" s="479">
        <v>2</v>
      </c>
      <c r="T713" s="15">
        <v>3</v>
      </c>
      <c r="U713" s="471"/>
      <c r="V713" s="550">
        <v>33</v>
      </c>
      <c r="W713" s="497">
        <v>15733131</v>
      </c>
      <c r="X713" s="566" t="s">
        <v>276</v>
      </c>
      <c r="Y713" s="15" t="s">
        <v>579</v>
      </c>
      <c r="Z713" s="15"/>
      <c r="AA713" s="15"/>
      <c r="AB713" s="15"/>
      <c r="AC713" s="497" t="s">
        <v>965</v>
      </c>
      <c r="AD713" s="15"/>
      <c r="AE713" s="479"/>
      <c r="AF713" s="497"/>
      <c r="AG713" s="497"/>
      <c r="AH713" s="15" t="s">
        <v>582</v>
      </c>
      <c r="AI713" s="15">
        <v>3</v>
      </c>
      <c r="AJ713" s="15">
        <v>18</v>
      </c>
      <c r="AK713" s="15">
        <v>30</v>
      </c>
      <c r="AL713" s="15">
        <v>20</v>
      </c>
      <c r="AM713" s="15">
        <v>10</v>
      </c>
      <c r="AN713" s="490">
        <f>IF(AJ713="",S713,ROUND(((((AL713/24)+(AM713/1440))-((AJ713/24)+(AK713/1440)))*1440/50),5))</f>
        <v>2</v>
      </c>
      <c r="AO713" s="491">
        <f>AJ713/24+AK713/1440</f>
        <v>0.77083333333333337</v>
      </c>
      <c r="AP713" s="491">
        <f>AL713/24+AM713/1440</f>
        <v>0.84027777777777779</v>
      </c>
      <c r="AQ713" s="23" t="str" cm="1">
        <f t="array" ref="AQ713">IF(X713="","",IF(SUMPRODUCT((X713=$X$7:$X$2085)*(AI713=$AI$7:$AI$2085)*(AO713=$AO$7:$AO$2085)*(AP713=$AP$7:$AP$2085)*(ROW($X$7:$X$2085)&lt;&gt;ROW(X713))*((S713=0)*($S$7:$S$2085&gt;0)+(S713&gt;0)*($S$7:$S$2085=0)))&gt;0,"SALONES UNIDOS",IF(SUMPRODUCT((X713=$X$7:$X$2085)*(AI713=$AI$7:$AI$2085)*((AO713&lt;$AP$7:$AP$2085)*(AP713&gt;$AO$7:$AO$2085))*(ROW($X$7:$X$2085)&lt;&gt;ROW(X713)))&gt;0,"Cruzado","Sin cruce")))</f>
        <v>Sin cruce</v>
      </c>
      <c r="AR713" s="23" t="str" cm="1">
        <f t="array" ref="AR713">IF(AE713="","",IF(SUMPRODUCT((AE713=$AE$7:$AE$2085)*(AI713=$AI$7:$AI$2085)*(AO713=$AO$7:$AO$2085)*(AP713=$AP$7:$AP$2085)*(ROW($AE$7:$AE$2085)&lt;&gt;ROW(AE713))*((S713=0)*($S$7:$S$2085&gt;0)+(S713&gt;0)*($S$7:$S$2085=0)))&gt;0,"SALONES UNIDOS",IF(SUMPRODUCT((AE713=$AE$7:$AE$2085)*(AI713=$AI$7:$AI$2085)*((AO713&lt;$AP$7:$AP$2085)*(AP713&gt;$AO$7:$AO$2085))*(ROW($AE$7:$AE$2085)&lt;&gt;ROW(AE713)))&gt;0,"Cruzado","Sin cruce")))</f>
        <v/>
      </c>
      <c r="AS713" s="94" t="str">
        <f t="shared" ref="AS713:AS776" si="12">TRIM(CONCATENATE(H713,I713,F713,K713))</f>
        <v>PS1HUAURAD</v>
      </c>
      <c r="AT713" s="94" t="str" cm="1">
        <f t="array" ref="AT713">IF(AS713="","",IF(SUMPRODUCT((AS713=$AS$7:$AS$2085)*(AI713=$AI$7:$AI$2085)*(AO713=$AO$7:$AO$2085)*(AP713=$AP$7:$AP$2085)*(ROW($AS$7:$AS$2085)&lt;&gt;ROW(AS713))*((S713=0)*($S$7:$S$2085&gt;0)+(S713&gt;0)*($S$7:$S$2085=0)))&gt;0,"SALONES UNIDOS",IF(SUMPRODUCT((AS713=$AS$7:$AS$2085)*(AI713=$AI$7:$AI$2085)*((AO713&lt;$AP$7:$AP$2085)*(AP713&gt;$AO$7:$AO$2085))*(ROW($AS$7:$AS$2085)&lt;&gt;ROW(AS713)))&gt;0,"Cruzado","Sin cruce")))</f>
        <v>Sin cruce</v>
      </c>
    </row>
    <row r="714" spans="3:46" ht="15.6" hidden="1" customHeight="1">
      <c r="C714" s="496" t="s">
        <v>572</v>
      </c>
      <c r="D714" s="479" t="s">
        <v>828</v>
      </c>
      <c r="E714" s="479">
        <v>20261</v>
      </c>
      <c r="F714" s="503" t="s">
        <v>44</v>
      </c>
      <c r="G714" s="497" t="s">
        <v>80</v>
      </c>
      <c r="H714" s="503" t="s">
        <v>90</v>
      </c>
      <c r="I714" s="503">
        <v>1</v>
      </c>
      <c r="J714" s="503" t="s">
        <v>602</v>
      </c>
      <c r="K714" s="503" t="s">
        <v>66</v>
      </c>
      <c r="L714" s="499" t="s">
        <v>829</v>
      </c>
      <c r="M714" s="535" t="s">
        <v>754</v>
      </c>
      <c r="N714" s="15" t="s">
        <v>830</v>
      </c>
      <c r="O714" s="15" t="s">
        <v>831</v>
      </c>
      <c r="P714" s="503" t="s">
        <v>579</v>
      </c>
      <c r="Q714" s="15">
        <v>0</v>
      </c>
      <c r="R714" s="15">
        <v>2</v>
      </c>
      <c r="S714" s="479">
        <v>2</v>
      </c>
      <c r="T714" s="15">
        <v>3</v>
      </c>
      <c r="U714" s="471"/>
      <c r="V714" s="550">
        <v>33</v>
      </c>
      <c r="W714" s="497">
        <v>15733131</v>
      </c>
      <c r="X714" s="566" t="s">
        <v>276</v>
      </c>
      <c r="Y714" s="15" t="s">
        <v>579</v>
      </c>
      <c r="Z714" s="15"/>
      <c r="AA714" s="15"/>
      <c r="AB714" s="15"/>
      <c r="AC714" s="493"/>
      <c r="AD714" s="15"/>
      <c r="AE714" s="479" t="s">
        <v>950</v>
      </c>
      <c r="AF714" s="497"/>
      <c r="AG714" s="497"/>
      <c r="AH714" s="15" t="s">
        <v>100</v>
      </c>
      <c r="AI714" s="15">
        <v>3</v>
      </c>
      <c r="AJ714" s="15">
        <v>20</v>
      </c>
      <c r="AK714" s="15">
        <v>10</v>
      </c>
      <c r="AL714" s="15">
        <v>21</v>
      </c>
      <c r="AM714" s="15">
        <v>50</v>
      </c>
      <c r="AN714" s="490">
        <f>IF(AJ714="",S714,ROUND(((((AL714/24)+(AM714/1440))-((AJ714/24)+(AK714/1440)))*1440/50),5))</f>
        <v>2</v>
      </c>
      <c r="AO714" s="491">
        <f>AJ714/24+AK714/1440</f>
        <v>0.84027777777777779</v>
      </c>
      <c r="AP714" s="491">
        <f>AL714/24+AM714/1440</f>
        <v>0.90972222222222221</v>
      </c>
      <c r="AQ714" s="23" t="str" cm="1">
        <f t="array" ref="AQ714">IF(X714="","",IF(SUMPRODUCT((X714=$X$7:$X$2085)*(AI714=$AI$7:$AI$2085)*(AO714=$AO$7:$AO$2085)*(AP714=$AP$7:$AP$2085)*(ROW($X$7:$X$2085)&lt;&gt;ROW(X714))*((S714=0)*($S$7:$S$2085&gt;0)+(S714&gt;0)*($S$7:$S$2085=0)))&gt;0,"SALONES UNIDOS",IF(SUMPRODUCT((X714=$X$7:$X$2085)*(AI714=$AI$7:$AI$2085)*((AO714&lt;$AP$7:$AP$2085)*(AP714&gt;$AO$7:$AO$2085))*(ROW($X$7:$X$2085)&lt;&gt;ROW(X714)))&gt;0,"Cruzado","Sin cruce")))</f>
        <v>Sin cruce</v>
      </c>
      <c r="AR714" s="23" t="str" cm="1">
        <f t="array" ref="AR714">IF(AE714="","",IF(SUMPRODUCT((AE714=$AE$7:$AE$2085)*(AI714=$AI$7:$AI$2085)*(AO714=$AO$7:$AO$2085)*(AP714=$AP$7:$AP$2085)*(ROW($AE$7:$AE$2085)&lt;&gt;ROW(AE714))*((S714=0)*($S$7:$S$2085&gt;0)+(S714&gt;0)*($S$7:$S$2085=0)))&gt;0,"SALONES UNIDOS",IF(SUMPRODUCT((AE714=$AE$7:$AE$2085)*(AI714=$AI$7:$AI$2085)*((AO714&lt;$AP$7:$AP$2085)*(AP714&gt;$AO$7:$AO$2085))*(ROW($AE$7:$AE$2085)&lt;&gt;ROW(AE714)))&gt;0,"Cruzado","Sin cruce")))</f>
        <v>Sin cruce</v>
      </c>
      <c r="AS714" s="94" t="str">
        <f t="shared" si="12"/>
        <v>PS1HUAURAD</v>
      </c>
      <c r="AT714" s="94" t="str" cm="1">
        <f t="array" ref="AT714">IF(AS714="","",IF(SUMPRODUCT((AS714=$AS$7:$AS$2085)*(AI714=$AI$7:$AI$2085)*(AO714=$AO$7:$AO$2085)*(AP714=$AP$7:$AP$2085)*(ROW($AS$7:$AS$2085)&lt;&gt;ROW(AS714))*((S714=0)*($S$7:$S$2085&gt;0)+(S714&gt;0)*($S$7:$S$2085=0)))&gt;0,"SALONES UNIDOS",IF(SUMPRODUCT((AS714=$AS$7:$AS$2085)*(AI714=$AI$7:$AI$2085)*((AO714&lt;$AP$7:$AP$2085)*(AP714&gt;$AO$7:$AO$2085))*(ROW($AS$7:$AS$2085)&lt;&gt;ROW(AS714)))&gt;0,"Cruzado","Sin cruce")))</f>
        <v>Sin cruce</v>
      </c>
    </row>
    <row r="715" spans="3:46" ht="15.6" hidden="1" customHeight="1">
      <c r="C715" s="496" t="s">
        <v>572</v>
      </c>
      <c r="D715" s="479" t="s">
        <v>828</v>
      </c>
      <c r="E715" s="479">
        <v>20261</v>
      </c>
      <c r="F715" s="503" t="s">
        <v>44</v>
      </c>
      <c r="G715" s="497" t="s">
        <v>80</v>
      </c>
      <c r="H715" s="503" t="s">
        <v>90</v>
      </c>
      <c r="I715" s="503">
        <v>1</v>
      </c>
      <c r="J715" s="503" t="s">
        <v>603</v>
      </c>
      <c r="K715" s="503" t="s">
        <v>66</v>
      </c>
      <c r="L715" s="499" t="s">
        <v>829</v>
      </c>
      <c r="M715" s="535" t="s">
        <v>754</v>
      </c>
      <c r="N715" s="15" t="s">
        <v>830</v>
      </c>
      <c r="O715" s="15" t="s">
        <v>831</v>
      </c>
      <c r="P715" s="503" t="s">
        <v>579</v>
      </c>
      <c r="Q715" s="15">
        <v>0</v>
      </c>
      <c r="R715" s="15">
        <v>2</v>
      </c>
      <c r="S715" s="479">
        <v>2</v>
      </c>
      <c r="T715" s="15">
        <v>3</v>
      </c>
      <c r="U715" s="471"/>
      <c r="V715" s="550">
        <v>33</v>
      </c>
      <c r="W715" s="497">
        <v>15733131</v>
      </c>
      <c r="X715" s="566" t="s">
        <v>276</v>
      </c>
      <c r="Y715" s="15" t="s">
        <v>579</v>
      </c>
      <c r="Z715" s="15"/>
      <c r="AA715" s="15"/>
      <c r="AB715" s="15"/>
      <c r="AC715" s="493"/>
      <c r="AD715" s="15"/>
      <c r="AE715" s="479" t="s">
        <v>950</v>
      </c>
      <c r="AF715" s="497"/>
      <c r="AG715" s="497"/>
      <c r="AH715" s="15" t="s">
        <v>100</v>
      </c>
      <c r="AI715" s="15">
        <v>3</v>
      </c>
      <c r="AJ715" s="15">
        <v>21</v>
      </c>
      <c r="AK715" s="15">
        <v>50</v>
      </c>
      <c r="AL715" s="15">
        <v>23</v>
      </c>
      <c r="AM715" s="15">
        <v>30</v>
      </c>
      <c r="AN715" s="490">
        <f>IF(AJ715="",S715,ROUND(((((AL715/24)+(AM715/1440))-((AJ715/24)+(AK715/1440)))*1440/50),5))</f>
        <v>2</v>
      </c>
      <c r="AO715" s="491">
        <f>AJ715/24+AK715/1440</f>
        <v>0.90972222222222221</v>
      </c>
      <c r="AP715" s="491">
        <f>AL715/24+AM715/1440</f>
        <v>0.97916666666666674</v>
      </c>
      <c r="AQ715" s="23" t="str" cm="1">
        <f t="array" ref="AQ715">IF(X715="","",IF(SUMPRODUCT((X715=$X$7:$X$2085)*(AI715=$AI$7:$AI$2085)*(AO715=$AO$7:$AO$2085)*(AP715=$AP$7:$AP$2085)*(ROW($X$7:$X$2085)&lt;&gt;ROW(X715))*((S715=0)*($S$7:$S$2085&gt;0)+(S715&gt;0)*($S$7:$S$2085=0)))&gt;0,"SALONES UNIDOS",IF(SUMPRODUCT((X715=$X$7:$X$2085)*(AI715=$AI$7:$AI$2085)*((AO715&lt;$AP$7:$AP$2085)*(AP715&gt;$AO$7:$AO$2085))*(ROW($X$7:$X$2085)&lt;&gt;ROW(X715)))&gt;0,"Cruzado","Sin cruce")))</f>
        <v>Sin cruce</v>
      </c>
      <c r="AR715" s="23" t="str" cm="1">
        <f t="array" ref="AR715">IF(AE715="","",IF(SUMPRODUCT((AE715=$AE$7:$AE$2085)*(AI715=$AI$7:$AI$2085)*(AO715=$AO$7:$AO$2085)*(AP715=$AP$7:$AP$2085)*(ROW($AE$7:$AE$2085)&lt;&gt;ROW(AE715))*((S715=0)*($S$7:$S$2085&gt;0)+(S715&gt;0)*($S$7:$S$2085=0)))&gt;0,"SALONES UNIDOS",IF(SUMPRODUCT((AE715=$AE$7:$AE$2085)*(AI715=$AI$7:$AI$2085)*((AO715&lt;$AP$7:$AP$2085)*(AP715&gt;$AO$7:$AO$2085))*(ROW($AE$7:$AE$2085)&lt;&gt;ROW(AE715)))&gt;0,"Cruzado","Sin cruce")))</f>
        <v>Sin cruce</v>
      </c>
      <c r="AS715" s="94" t="str">
        <f t="shared" si="12"/>
        <v>PS1HUAURAD</v>
      </c>
      <c r="AT715" s="94" t="str" cm="1">
        <f t="array" ref="AT715">IF(AS715="","",IF(SUMPRODUCT((AS715=$AS$7:$AS$2085)*(AI715=$AI$7:$AI$2085)*(AO715=$AO$7:$AO$2085)*(AP715=$AP$7:$AP$2085)*(ROW($AS$7:$AS$2085)&lt;&gt;ROW(AS715))*((S715=0)*($S$7:$S$2085&gt;0)+(S715&gt;0)*($S$7:$S$2085=0)))&gt;0,"SALONES UNIDOS",IF(SUMPRODUCT((AS715=$AS$7:$AS$2085)*(AI715=$AI$7:$AI$2085)*((AO715&lt;$AP$7:$AP$2085)*(AP715&gt;$AO$7:$AO$2085))*(ROW($AS$7:$AS$2085)&lt;&gt;ROW(AS715)))&gt;0,"Cruzado","Sin cruce")))</f>
        <v>Sin cruce</v>
      </c>
    </row>
    <row r="716" spans="3:46" ht="15.6" hidden="1" customHeight="1">
      <c r="C716" s="496" t="s">
        <v>572</v>
      </c>
      <c r="D716" s="479" t="s">
        <v>828</v>
      </c>
      <c r="E716" s="479">
        <v>20261</v>
      </c>
      <c r="F716" s="503" t="s">
        <v>44</v>
      </c>
      <c r="G716" s="497" t="s">
        <v>80</v>
      </c>
      <c r="H716" s="503" t="s">
        <v>90</v>
      </c>
      <c r="I716" s="503">
        <v>1</v>
      </c>
      <c r="J716" s="503" t="s">
        <v>66</v>
      </c>
      <c r="K716" s="503" t="s">
        <v>66</v>
      </c>
      <c r="L716" s="499" t="s">
        <v>832</v>
      </c>
      <c r="M716" s="535" t="s">
        <v>585</v>
      </c>
      <c r="N716" s="15" t="s">
        <v>586</v>
      </c>
      <c r="O716" s="15" t="s">
        <v>831</v>
      </c>
      <c r="P716" s="503" t="s">
        <v>579</v>
      </c>
      <c r="Q716" s="15">
        <v>2</v>
      </c>
      <c r="R716" s="15">
        <v>0</v>
      </c>
      <c r="S716" s="479">
        <v>2</v>
      </c>
      <c r="T716" s="15">
        <v>3</v>
      </c>
      <c r="U716" s="471"/>
      <c r="V716" s="550">
        <v>33</v>
      </c>
      <c r="W716" s="497">
        <v>44565506</v>
      </c>
      <c r="X716" s="566" t="s">
        <v>391</v>
      </c>
      <c r="Y716" s="15" t="s">
        <v>579</v>
      </c>
      <c r="Z716" s="15"/>
      <c r="AA716" s="15"/>
      <c r="AB716" s="15"/>
      <c r="AC716" s="497" t="s">
        <v>965</v>
      </c>
      <c r="AD716" s="15"/>
      <c r="AE716" s="479"/>
      <c r="AF716" s="497"/>
      <c r="AG716" s="497"/>
      <c r="AH716" s="15" t="s">
        <v>582</v>
      </c>
      <c r="AI716" s="15">
        <v>2</v>
      </c>
      <c r="AJ716" s="15">
        <v>21</v>
      </c>
      <c r="AK716" s="15">
        <v>50</v>
      </c>
      <c r="AL716" s="15">
        <v>23</v>
      </c>
      <c r="AM716" s="15">
        <v>30</v>
      </c>
      <c r="AN716" s="490">
        <f>IF(AJ716="",S716,ROUND(((((AL716/24)+(AM716/1440))-((AJ716/24)+(AK716/1440)))*1440/50),5))</f>
        <v>2</v>
      </c>
      <c r="AO716" s="491">
        <f>AJ716/24+AK716/1440</f>
        <v>0.90972222222222221</v>
      </c>
      <c r="AP716" s="491">
        <f>AL716/24+AM716/1440</f>
        <v>0.97916666666666674</v>
      </c>
      <c r="AQ716" s="23" t="str" cm="1">
        <f t="array" ref="AQ716">IF(X716="","",IF(SUMPRODUCT((X716=$X$7:$X$2085)*(AI716=$AI$7:$AI$2085)*(AO716=$AO$7:$AO$2085)*(AP716=$AP$7:$AP$2085)*(ROW($X$7:$X$2085)&lt;&gt;ROW(X716))*((S716=0)*($S$7:$S$2085&gt;0)+(S716&gt;0)*($S$7:$S$2085=0)))&gt;0,"SALONES UNIDOS",IF(SUMPRODUCT((X716=$X$7:$X$2085)*(AI716=$AI$7:$AI$2085)*((AO716&lt;$AP$7:$AP$2085)*(AP716&gt;$AO$7:$AO$2085))*(ROW($X$7:$X$2085)&lt;&gt;ROW(X716)))&gt;0,"Cruzado","Sin cruce")))</f>
        <v>Sin cruce</v>
      </c>
      <c r="AR716" s="23" t="str" cm="1">
        <f t="array" ref="AR716">IF(AE716="","",IF(SUMPRODUCT((AE716=$AE$7:$AE$2085)*(AI716=$AI$7:$AI$2085)*(AO716=$AO$7:$AO$2085)*(AP716=$AP$7:$AP$2085)*(ROW($AE$7:$AE$2085)&lt;&gt;ROW(AE716))*((S716=0)*($S$7:$S$2085&gt;0)+(S716&gt;0)*($S$7:$S$2085=0)))&gt;0,"SALONES UNIDOS",IF(SUMPRODUCT((AE716=$AE$7:$AE$2085)*(AI716=$AI$7:$AI$2085)*((AO716&lt;$AP$7:$AP$2085)*(AP716&gt;$AO$7:$AO$2085))*(ROW($AE$7:$AE$2085)&lt;&gt;ROW(AE716)))&gt;0,"Cruzado","Sin cruce")))</f>
        <v/>
      </c>
      <c r="AS716" s="94" t="str">
        <f t="shared" si="12"/>
        <v>PS1HUAURAD</v>
      </c>
      <c r="AT716" s="94" t="str" cm="1">
        <f t="array" ref="AT716">IF(AS716="","",IF(SUMPRODUCT((AS716=$AS$7:$AS$2085)*(AI716=$AI$7:$AI$2085)*(AO716=$AO$7:$AO$2085)*(AP716=$AP$7:$AP$2085)*(ROW($AS$7:$AS$2085)&lt;&gt;ROW(AS716))*((S716=0)*($S$7:$S$2085&gt;0)+(S716&gt;0)*($S$7:$S$2085=0)))&gt;0,"SALONES UNIDOS",IF(SUMPRODUCT((AS716=$AS$7:$AS$2085)*(AI716=$AI$7:$AI$2085)*((AO716&lt;$AP$7:$AP$2085)*(AP716&gt;$AO$7:$AO$2085))*(ROW($AS$7:$AS$2085)&lt;&gt;ROW(AS716)))&gt;0,"Cruzado","Sin cruce")))</f>
        <v>Sin cruce</v>
      </c>
    </row>
    <row r="717" spans="3:46" ht="15.6" hidden="1" customHeight="1">
      <c r="C717" s="496" t="s">
        <v>572</v>
      </c>
      <c r="D717" s="479" t="s">
        <v>828</v>
      </c>
      <c r="E717" s="479">
        <v>20261</v>
      </c>
      <c r="F717" s="503" t="s">
        <v>44</v>
      </c>
      <c r="G717" s="497" t="s">
        <v>80</v>
      </c>
      <c r="H717" s="503" t="s">
        <v>90</v>
      </c>
      <c r="I717" s="503">
        <v>1</v>
      </c>
      <c r="J717" s="503" t="s">
        <v>66</v>
      </c>
      <c r="K717" s="503" t="s">
        <v>66</v>
      </c>
      <c r="L717" s="499" t="s">
        <v>832</v>
      </c>
      <c r="M717" s="535" t="s">
        <v>585</v>
      </c>
      <c r="N717" s="15" t="s">
        <v>586</v>
      </c>
      <c r="O717" s="15" t="s">
        <v>831</v>
      </c>
      <c r="P717" s="503" t="s">
        <v>579</v>
      </c>
      <c r="Q717" s="15">
        <v>0</v>
      </c>
      <c r="R717" s="15">
        <v>2</v>
      </c>
      <c r="S717" s="479">
        <v>2</v>
      </c>
      <c r="T717" s="15">
        <v>3</v>
      </c>
      <c r="U717" s="471"/>
      <c r="V717" s="550">
        <v>33</v>
      </c>
      <c r="W717" s="497">
        <v>44565506</v>
      </c>
      <c r="X717" s="566" t="s">
        <v>391</v>
      </c>
      <c r="Y717" s="15" t="s">
        <v>579</v>
      </c>
      <c r="Z717" s="15"/>
      <c r="AA717" s="15"/>
      <c r="AB717" s="15"/>
      <c r="AC717" s="497" t="s">
        <v>965</v>
      </c>
      <c r="AD717" s="15"/>
      <c r="AE717" s="479"/>
      <c r="AF717" s="497"/>
      <c r="AG717" s="497"/>
      <c r="AH717" s="15" t="s">
        <v>100</v>
      </c>
      <c r="AI717" s="15">
        <v>5</v>
      </c>
      <c r="AJ717" s="15">
        <v>21</v>
      </c>
      <c r="AK717" s="15">
        <v>50</v>
      </c>
      <c r="AL717" s="15">
        <v>23</v>
      </c>
      <c r="AM717" s="15">
        <v>30</v>
      </c>
      <c r="AN717" s="490">
        <f>IF(AJ717="",S717,ROUND(((((AL717/24)+(AM717/1440))-((AJ717/24)+(AK717/1440)))*1440/50),5))</f>
        <v>2</v>
      </c>
      <c r="AO717" s="491">
        <f>AJ717/24+AK717/1440</f>
        <v>0.90972222222222221</v>
      </c>
      <c r="AP717" s="491">
        <f>AL717/24+AM717/1440</f>
        <v>0.97916666666666674</v>
      </c>
      <c r="AQ717" s="23" t="str" cm="1">
        <f t="array" ref="AQ717">IF(X717="","",IF(SUMPRODUCT((X717=$X$7:$X$2085)*(AI717=$AI$7:$AI$2085)*(AO717=$AO$7:$AO$2085)*(AP717=$AP$7:$AP$2085)*(ROW($X$7:$X$2085)&lt;&gt;ROW(X717))*((S717=0)*($S$7:$S$2085&gt;0)+(S717&gt;0)*($S$7:$S$2085=0)))&gt;0,"SALONES UNIDOS",IF(SUMPRODUCT((X717=$X$7:$X$2085)*(AI717=$AI$7:$AI$2085)*((AO717&lt;$AP$7:$AP$2085)*(AP717&gt;$AO$7:$AO$2085))*(ROW($X$7:$X$2085)&lt;&gt;ROW(X717)))&gt;0,"Cruzado","Sin cruce")))</f>
        <v>Sin cruce</v>
      </c>
      <c r="AR717" s="23" t="str" cm="1">
        <f t="array" ref="AR717">IF(AE717="","",IF(SUMPRODUCT((AE717=$AE$7:$AE$2085)*(AI717=$AI$7:$AI$2085)*(AO717=$AO$7:$AO$2085)*(AP717=$AP$7:$AP$2085)*(ROW($AE$7:$AE$2085)&lt;&gt;ROW(AE717))*((S717=0)*($S$7:$S$2085&gt;0)+(S717&gt;0)*($S$7:$S$2085=0)))&gt;0,"SALONES UNIDOS",IF(SUMPRODUCT((AE717=$AE$7:$AE$2085)*(AI717=$AI$7:$AI$2085)*((AO717&lt;$AP$7:$AP$2085)*(AP717&gt;$AO$7:$AO$2085))*(ROW($AE$7:$AE$2085)&lt;&gt;ROW(AE717)))&gt;0,"Cruzado","Sin cruce")))</f>
        <v/>
      </c>
      <c r="AS717" s="94" t="str">
        <f t="shared" si="12"/>
        <v>PS1HUAURAD</v>
      </c>
      <c r="AT717" s="94" t="str" cm="1">
        <f t="array" ref="AT717">IF(AS717="","",IF(SUMPRODUCT((AS717=$AS$7:$AS$2085)*(AI717=$AI$7:$AI$2085)*(AO717=$AO$7:$AO$2085)*(AP717=$AP$7:$AP$2085)*(ROW($AS$7:$AS$2085)&lt;&gt;ROW(AS717))*((S717=0)*($S$7:$S$2085&gt;0)+(S717&gt;0)*($S$7:$S$2085=0)))&gt;0,"SALONES UNIDOS",IF(SUMPRODUCT((AS717=$AS$7:$AS$2085)*(AI717=$AI$7:$AI$2085)*((AO717&lt;$AP$7:$AP$2085)*(AP717&gt;$AO$7:$AO$2085))*(ROW($AS$7:$AS$2085)&lt;&gt;ROW(AS717)))&gt;0,"Cruzado","Sin cruce")))</f>
        <v>Sin cruce</v>
      </c>
    </row>
    <row r="718" spans="3:46" ht="15.6" hidden="1" customHeight="1">
      <c r="C718" s="496" t="s">
        <v>572</v>
      </c>
      <c r="D718" s="479" t="s">
        <v>828</v>
      </c>
      <c r="E718" s="479">
        <v>20261</v>
      </c>
      <c r="F718" s="503" t="s">
        <v>44</v>
      </c>
      <c r="G718" s="497" t="s">
        <v>80</v>
      </c>
      <c r="H718" s="503" t="s">
        <v>90</v>
      </c>
      <c r="I718" s="503">
        <v>1</v>
      </c>
      <c r="J718" s="503" t="s">
        <v>66</v>
      </c>
      <c r="K718" s="503" t="s">
        <v>66</v>
      </c>
      <c r="L718" s="499" t="s">
        <v>833</v>
      </c>
      <c r="M718" s="535" t="s">
        <v>834</v>
      </c>
      <c r="N718" s="15" t="s">
        <v>830</v>
      </c>
      <c r="O718" s="15" t="s">
        <v>831</v>
      </c>
      <c r="P718" s="503" t="s">
        <v>579</v>
      </c>
      <c r="Q718" s="15">
        <v>2</v>
      </c>
      <c r="R718" s="15">
        <v>0</v>
      </c>
      <c r="S718" s="479">
        <v>2</v>
      </c>
      <c r="T718" s="15">
        <v>3</v>
      </c>
      <c r="U718" s="471"/>
      <c r="V718" s="550">
        <v>33</v>
      </c>
      <c r="W718" s="497">
        <v>15617206</v>
      </c>
      <c r="X718" s="566" t="s">
        <v>291</v>
      </c>
      <c r="Y718" s="15" t="s">
        <v>579</v>
      </c>
      <c r="Z718" s="15"/>
      <c r="AA718" s="15"/>
      <c r="AB718" s="15"/>
      <c r="AC718" s="497" t="s">
        <v>965</v>
      </c>
      <c r="AD718" s="15"/>
      <c r="AE718" s="479"/>
      <c r="AF718" s="497"/>
      <c r="AG718" s="497"/>
      <c r="AH718" s="15" t="s">
        <v>582</v>
      </c>
      <c r="AI718" s="15">
        <v>2</v>
      </c>
      <c r="AJ718" s="15">
        <v>18</v>
      </c>
      <c r="AK718" s="15">
        <v>30</v>
      </c>
      <c r="AL718" s="15">
        <v>20</v>
      </c>
      <c r="AM718" s="15">
        <v>10</v>
      </c>
      <c r="AN718" s="490">
        <f>IF(AJ718="",S718,ROUND(((((AL718/24)+(AM718/1440))-((AJ718/24)+(AK718/1440)))*1440/50),5))</f>
        <v>2</v>
      </c>
      <c r="AO718" s="491">
        <f>AJ718/24+AK718/1440</f>
        <v>0.77083333333333337</v>
      </c>
      <c r="AP718" s="491">
        <f>AL718/24+AM718/1440</f>
        <v>0.84027777777777779</v>
      </c>
      <c r="AQ718" s="23" t="str" cm="1">
        <f t="array" ref="AQ718">IF(X718="","",IF(SUMPRODUCT((X718=$X$7:$X$2085)*(AI718=$AI$7:$AI$2085)*(AO718=$AO$7:$AO$2085)*(AP718=$AP$7:$AP$2085)*(ROW($X$7:$X$2085)&lt;&gt;ROW(X718))*((S718=0)*($S$7:$S$2085&gt;0)+(S718&gt;0)*($S$7:$S$2085=0)))&gt;0,"SALONES UNIDOS",IF(SUMPRODUCT((X718=$X$7:$X$2085)*(AI718=$AI$7:$AI$2085)*((AO718&lt;$AP$7:$AP$2085)*(AP718&gt;$AO$7:$AO$2085))*(ROW($X$7:$X$2085)&lt;&gt;ROW(X718)))&gt;0,"Cruzado","Sin cruce")))</f>
        <v>Sin cruce</v>
      </c>
      <c r="AR718" s="23" t="str" cm="1">
        <f t="array" ref="AR718">IF(AE718="","",IF(SUMPRODUCT((AE718=$AE$7:$AE$2085)*(AI718=$AI$7:$AI$2085)*(AO718=$AO$7:$AO$2085)*(AP718=$AP$7:$AP$2085)*(ROW($AE$7:$AE$2085)&lt;&gt;ROW(AE718))*((S718=0)*($S$7:$S$2085&gt;0)+(S718&gt;0)*($S$7:$S$2085=0)))&gt;0,"SALONES UNIDOS",IF(SUMPRODUCT((AE718=$AE$7:$AE$2085)*(AI718=$AI$7:$AI$2085)*((AO718&lt;$AP$7:$AP$2085)*(AP718&gt;$AO$7:$AO$2085))*(ROW($AE$7:$AE$2085)&lt;&gt;ROW(AE718)))&gt;0,"Cruzado","Sin cruce")))</f>
        <v/>
      </c>
      <c r="AS718" s="94" t="str">
        <f t="shared" si="12"/>
        <v>PS1HUAURAD</v>
      </c>
      <c r="AT718" s="94" t="str" cm="1">
        <f t="array" ref="AT718">IF(AS718="","",IF(SUMPRODUCT((AS718=$AS$7:$AS$2085)*(AI718=$AI$7:$AI$2085)*(AO718=$AO$7:$AO$2085)*(AP718=$AP$7:$AP$2085)*(ROW($AS$7:$AS$2085)&lt;&gt;ROW(AS718))*((S718=0)*($S$7:$S$2085&gt;0)+(S718&gt;0)*($S$7:$S$2085=0)))&gt;0,"SALONES UNIDOS",IF(SUMPRODUCT((AS718=$AS$7:$AS$2085)*(AI718=$AI$7:$AI$2085)*((AO718&lt;$AP$7:$AP$2085)*(AP718&gt;$AO$7:$AO$2085))*(ROW($AS$7:$AS$2085)&lt;&gt;ROW(AS718)))&gt;0,"Cruzado","Sin cruce")))</f>
        <v>Sin cruce</v>
      </c>
    </row>
    <row r="719" spans="3:46" ht="15.6" hidden="1" customHeight="1">
      <c r="C719" s="496" t="s">
        <v>572</v>
      </c>
      <c r="D719" s="479" t="s">
        <v>828</v>
      </c>
      <c r="E719" s="479">
        <v>20261</v>
      </c>
      <c r="F719" s="503" t="s">
        <v>44</v>
      </c>
      <c r="G719" s="497" t="s">
        <v>80</v>
      </c>
      <c r="H719" s="503" t="s">
        <v>90</v>
      </c>
      <c r="I719" s="503">
        <v>1</v>
      </c>
      <c r="J719" s="503" t="s">
        <v>66</v>
      </c>
      <c r="K719" s="503" t="s">
        <v>66</v>
      </c>
      <c r="L719" s="499" t="s">
        <v>833</v>
      </c>
      <c r="M719" s="535" t="s">
        <v>834</v>
      </c>
      <c r="N719" s="15" t="s">
        <v>830</v>
      </c>
      <c r="O719" s="15" t="s">
        <v>831</v>
      </c>
      <c r="P719" s="503" t="s">
        <v>579</v>
      </c>
      <c r="Q719" s="15">
        <v>0</v>
      </c>
      <c r="R719" s="15">
        <v>2</v>
      </c>
      <c r="S719" s="479">
        <v>2</v>
      </c>
      <c r="T719" s="15">
        <v>3</v>
      </c>
      <c r="U719" s="471"/>
      <c r="V719" s="550">
        <v>33</v>
      </c>
      <c r="W719" s="497">
        <v>15617206</v>
      </c>
      <c r="X719" s="566" t="s">
        <v>291</v>
      </c>
      <c r="Y719" s="15" t="s">
        <v>579</v>
      </c>
      <c r="Z719" s="15"/>
      <c r="AA719" s="15"/>
      <c r="AB719" s="15"/>
      <c r="AC719" s="497" t="s">
        <v>965</v>
      </c>
      <c r="AD719" s="15"/>
      <c r="AE719" s="479"/>
      <c r="AF719" s="497"/>
      <c r="AG719" s="497"/>
      <c r="AH719" s="15" t="s">
        <v>100</v>
      </c>
      <c r="AI719" s="15">
        <v>2</v>
      </c>
      <c r="AJ719" s="15">
        <v>20</v>
      </c>
      <c r="AK719" s="15">
        <v>10</v>
      </c>
      <c r="AL719" s="15">
        <v>21</v>
      </c>
      <c r="AM719" s="15">
        <v>50</v>
      </c>
      <c r="AN719" s="490">
        <f>IF(AJ719="",S719,ROUND(((((AL719/24)+(AM719/1440))-((AJ719/24)+(AK719/1440)))*1440/50),5))</f>
        <v>2</v>
      </c>
      <c r="AO719" s="491">
        <f>AJ719/24+AK719/1440</f>
        <v>0.84027777777777779</v>
      </c>
      <c r="AP719" s="491">
        <f>AL719/24+AM719/1440</f>
        <v>0.90972222222222221</v>
      </c>
      <c r="AQ719" s="23" t="str" cm="1">
        <f t="array" ref="AQ719">IF(X719="","",IF(SUMPRODUCT((X719=$X$7:$X$2085)*(AI719=$AI$7:$AI$2085)*(AO719=$AO$7:$AO$2085)*(AP719=$AP$7:$AP$2085)*(ROW($X$7:$X$2085)&lt;&gt;ROW(X719))*((S719=0)*($S$7:$S$2085&gt;0)+(S719&gt;0)*($S$7:$S$2085=0)))&gt;0,"SALONES UNIDOS",IF(SUMPRODUCT((X719=$X$7:$X$2085)*(AI719=$AI$7:$AI$2085)*((AO719&lt;$AP$7:$AP$2085)*(AP719&gt;$AO$7:$AO$2085))*(ROW($X$7:$X$2085)&lt;&gt;ROW(X719)))&gt;0,"Cruzado","Sin cruce")))</f>
        <v>Sin cruce</v>
      </c>
      <c r="AR719" s="23" t="str" cm="1">
        <f t="array" ref="AR719">IF(AE719="","",IF(SUMPRODUCT((AE719=$AE$7:$AE$2085)*(AI719=$AI$7:$AI$2085)*(AO719=$AO$7:$AO$2085)*(AP719=$AP$7:$AP$2085)*(ROW($AE$7:$AE$2085)&lt;&gt;ROW(AE719))*((S719=0)*($S$7:$S$2085&gt;0)+(S719&gt;0)*($S$7:$S$2085=0)))&gt;0,"SALONES UNIDOS",IF(SUMPRODUCT((AE719=$AE$7:$AE$2085)*(AI719=$AI$7:$AI$2085)*((AO719&lt;$AP$7:$AP$2085)*(AP719&gt;$AO$7:$AO$2085))*(ROW($AE$7:$AE$2085)&lt;&gt;ROW(AE719)))&gt;0,"Cruzado","Sin cruce")))</f>
        <v/>
      </c>
      <c r="AS719" s="94" t="str">
        <f t="shared" si="12"/>
        <v>PS1HUAURAD</v>
      </c>
      <c r="AT719" s="94" t="str" cm="1">
        <f t="array" ref="AT719">IF(AS719="","",IF(SUMPRODUCT((AS719=$AS$7:$AS$2085)*(AI719=$AI$7:$AI$2085)*(AO719=$AO$7:$AO$2085)*(AP719=$AP$7:$AP$2085)*(ROW($AS$7:$AS$2085)&lt;&gt;ROW(AS719))*((S719=0)*($S$7:$S$2085&gt;0)+(S719&gt;0)*($S$7:$S$2085=0)))&gt;0,"SALONES UNIDOS",IF(SUMPRODUCT((AS719=$AS$7:$AS$2085)*(AI719=$AI$7:$AI$2085)*((AO719&lt;$AP$7:$AP$2085)*(AP719&gt;$AO$7:$AO$2085))*(ROW($AS$7:$AS$2085)&lt;&gt;ROW(AS719)))&gt;0,"Cruzado","Sin cruce")))</f>
        <v>Sin cruce</v>
      </c>
    </row>
    <row r="720" spans="3:46" ht="15.6" hidden="1" customHeight="1">
      <c r="C720" s="496" t="s">
        <v>572</v>
      </c>
      <c r="D720" s="479" t="s">
        <v>828</v>
      </c>
      <c r="E720" s="479">
        <v>20261</v>
      </c>
      <c r="F720" s="503" t="s">
        <v>44</v>
      </c>
      <c r="G720" s="497" t="s">
        <v>80</v>
      </c>
      <c r="H720" s="503" t="s">
        <v>90</v>
      </c>
      <c r="I720" s="503">
        <v>1</v>
      </c>
      <c r="J720" s="503" t="s">
        <v>66</v>
      </c>
      <c r="K720" s="503" t="s">
        <v>66</v>
      </c>
      <c r="L720" s="499" t="s">
        <v>835</v>
      </c>
      <c r="M720" s="535" t="s">
        <v>591</v>
      </c>
      <c r="N720" s="15" t="s">
        <v>586</v>
      </c>
      <c r="O720" s="15" t="s">
        <v>831</v>
      </c>
      <c r="P720" s="503" t="s">
        <v>579</v>
      </c>
      <c r="Q720" s="15">
        <v>3</v>
      </c>
      <c r="R720" s="15">
        <v>0</v>
      </c>
      <c r="S720" s="479">
        <v>3</v>
      </c>
      <c r="T720" s="15">
        <v>4</v>
      </c>
      <c r="U720" s="471"/>
      <c r="V720" s="550">
        <v>33</v>
      </c>
      <c r="W720" s="497">
        <v>15714311</v>
      </c>
      <c r="X720" s="566" t="s">
        <v>419</v>
      </c>
      <c r="Y720" s="15" t="s">
        <v>579</v>
      </c>
      <c r="Z720" s="15"/>
      <c r="AA720" s="15"/>
      <c r="AB720" s="15"/>
      <c r="AC720" s="497" t="s">
        <v>965</v>
      </c>
      <c r="AD720" s="15"/>
      <c r="AE720" s="479"/>
      <c r="AF720" s="497"/>
      <c r="AG720" s="497"/>
      <c r="AH720" s="15" t="s">
        <v>582</v>
      </c>
      <c r="AI720" s="15">
        <v>1</v>
      </c>
      <c r="AJ720" s="15">
        <v>18</v>
      </c>
      <c r="AK720" s="15">
        <v>30</v>
      </c>
      <c r="AL720" s="15">
        <v>21</v>
      </c>
      <c r="AM720" s="15">
        <v>0</v>
      </c>
      <c r="AN720" s="490">
        <f>IF(AJ720="",S720,ROUND(((((AL720/24)+(AM720/1440))-((AJ720/24)+(AK720/1440)))*1440/50),5))</f>
        <v>3</v>
      </c>
      <c r="AO720" s="491">
        <f>AJ720/24+AK720/1440</f>
        <v>0.77083333333333337</v>
      </c>
      <c r="AP720" s="491">
        <f>AL720/24+AM720/1440</f>
        <v>0.875</v>
      </c>
      <c r="AQ720" s="23" t="str" cm="1">
        <f t="array" ref="AQ720">IF(X720="","",IF(SUMPRODUCT((X720=$X$7:$X$2085)*(AI720=$AI$7:$AI$2085)*(AO720=$AO$7:$AO$2085)*(AP720=$AP$7:$AP$2085)*(ROW($X$7:$X$2085)&lt;&gt;ROW(X720))*((S720=0)*($S$7:$S$2085&gt;0)+(S720&gt;0)*($S$7:$S$2085=0)))&gt;0,"SALONES UNIDOS",IF(SUMPRODUCT((X720=$X$7:$X$2085)*(AI720=$AI$7:$AI$2085)*((AO720&lt;$AP$7:$AP$2085)*(AP720&gt;$AO$7:$AO$2085))*(ROW($X$7:$X$2085)&lt;&gt;ROW(X720)))&gt;0,"Cruzado","Sin cruce")))</f>
        <v>Sin cruce</v>
      </c>
      <c r="AR720" s="23" t="str" cm="1">
        <f t="array" ref="AR720">IF(AE720="","",IF(SUMPRODUCT((AE720=$AE$7:$AE$2085)*(AI720=$AI$7:$AI$2085)*(AO720=$AO$7:$AO$2085)*(AP720=$AP$7:$AP$2085)*(ROW($AE$7:$AE$2085)&lt;&gt;ROW(AE720))*((S720=0)*($S$7:$S$2085&gt;0)+(S720&gt;0)*($S$7:$S$2085=0)))&gt;0,"SALONES UNIDOS",IF(SUMPRODUCT((AE720=$AE$7:$AE$2085)*(AI720=$AI$7:$AI$2085)*((AO720&lt;$AP$7:$AP$2085)*(AP720&gt;$AO$7:$AO$2085))*(ROW($AE$7:$AE$2085)&lt;&gt;ROW(AE720)))&gt;0,"Cruzado","Sin cruce")))</f>
        <v/>
      </c>
      <c r="AS720" s="94" t="str">
        <f t="shared" si="12"/>
        <v>PS1HUAURAD</v>
      </c>
      <c r="AT720" s="94" t="str" cm="1">
        <f t="array" ref="AT720">IF(AS720="","",IF(SUMPRODUCT((AS720=$AS$7:$AS$2085)*(AI720=$AI$7:$AI$2085)*(AO720=$AO$7:$AO$2085)*(AP720=$AP$7:$AP$2085)*(ROW($AS$7:$AS$2085)&lt;&gt;ROW(AS720))*((S720=0)*($S$7:$S$2085&gt;0)+(S720&gt;0)*($S$7:$S$2085=0)))&gt;0,"SALONES UNIDOS",IF(SUMPRODUCT((AS720=$AS$7:$AS$2085)*(AI720=$AI$7:$AI$2085)*((AO720&lt;$AP$7:$AP$2085)*(AP720&gt;$AO$7:$AO$2085))*(ROW($AS$7:$AS$2085)&lt;&gt;ROW(AS720)))&gt;0,"Cruzado","Sin cruce")))</f>
        <v>Sin cruce</v>
      </c>
    </row>
    <row r="721" spans="3:46" ht="15.6" hidden="1" customHeight="1">
      <c r="C721" s="496" t="s">
        <v>572</v>
      </c>
      <c r="D721" s="479" t="s">
        <v>828</v>
      </c>
      <c r="E721" s="479">
        <v>20261</v>
      </c>
      <c r="F721" s="503" t="s">
        <v>44</v>
      </c>
      <c r="G721" s="497" t="s">
        <v>80</v>
      </c>
      <c r="H721" s="503" t="s">
        <v>90</v>
      </c>
      <c r="I721" s="503">
        <v>1</v>
      </c>
      <c r="J721" s="503" t="s">
        <v>66</v>
      </c>
      <c r="K721" s="503" t="s">
        <v>66</v>
      </c>
      <c r="L721" s="499" t="s">
        <v>835</v>
      </c>
      <c r="M721" s="535" t="s">
        <v>591</v>
      </c>
      <c r="N721" s="15" t="s">
        <v>586</v>
      </c>
      <c r="O721" s="15" t="s">
        <v>831</v>
      </c>
      <c r="P721" s="503" t="s">
        <v>579</v>
      </c>
      <c r="Q721" s="15">
        <v>0</v>
      </c>
      <c r="R721" s="15">
        <v>2</v>
      </c>
      <c r="S721" s="479">
        <v>2</v>
      </c>
      <c r="T721" s="15">
        <v>4</v>
      </c>
      <c r="U721" s="471"/>
      <c r="V721" s="550">
        <v>33</v>
      </c>
      <c r="W721" s="497">
        <v>15714311</v>
      </c>
      <c r="X721" s="566" t="s">
        <v>419</v>
      </c>
      <c r="Y721" s="15" t="s">
        <v>579</v>
      </c>
      <c r="Z721" s="15"/>
      <c r="AA721" s="15"/>
      <c r="AB721" s="15"/>
      <c r="AC721" s="497" t="s">
        <v>965</v>
      </c>
      <c r="AD721" s="15"/>
      <c r="AE721" s="479"/>
      <c r="AF721" s="497"/>
      <c r="AG721" s="497"/>
      <c r="AH721" s="15" t="s">
        <v>100</v>
      </c>
      <c r="AI721" s="15">
        <v>1</v>
      </c>
      <c r="AJ721" s="15">
        <v>21</v>
      </c>
      <c r="AK721" s="15">
        <v>0</v>
      </c>
      <c r="AL721" s="15">
        <v>22</v>
      </c>
      <c r="AM721" s="15">
        <v>40</v>
      </c>
      <c r="AN721" s="490">
        <f>IF(AJ721="",S721,ROUND(((((AL721/24)+(AM721/1440))-((AJ721/24)+(AK721/1440)))*1440/50),5))</f>
        <v>2</v>
      </c>
      <c r="AO721" s="491">
        <f>AJ721/24+AK721/1440</f>
        <v>0.875</v>
      </c>
      <c r="AP721" s="491">
        <f>AL721/24+AM721/1440</f>
        <v>0.94444444444444442</v>
      </c>
      <c r="AQ721" s="23" t="str" cm="1">
        <f t="array" ref="AQ721">IF(X721="","",IF(SUMPRODUCT((X721=$X$7:$X$2085)*(AI721=$AI$7:$AI$2085)*(AO721=$AO$7:$AO$2085)*(AP721=$AP$7:$AP$2085)*(ROW($X$7:$X$2085)&lt;&gt;ROW(X721))*((S721=0)*($S$7:$S$2085&gt;0)+(S721&gt;0)*($S$7:$S$2085=0)))&gt;0,"SALONES UNIDOS",IF(SUMPRODUCT((X721=$X$7:$X$2085)*(AI721=$AI$7:$AI$2085)*((AO721&lt;$AP$7:$AP$2085)*(AP721&gt;$AO$7:$AO$2085))*(ROW($X$7:$X$2085)&lt;&gt;ROW(X721)))&gt;0,"Cruzado","Sin cruce")))</f>
        <v>Sin cruce</v>
      </c>
      <c r="AR721" s="23" t="str" cm="1">
        <f t="array" ref="AR721">IF(AE721="","",IF(SUMPRODUCT((AE721=$AE$7:$AE$2085)*(AI721=$AI$7:$AI$2085)*(AO721=$AO$7:$AO$2085)*(AP721=$AP$7:$AP$2085)*(ROW($AE$7:$AE$2085)&lt;&gt;ROW(AE721))*((S721=0)*($S$7:$S$2085&gt;0)+(S721&gt;0)*($S$7:$S$2085=0)))&gt;0,"SALONES UNIDOS",IF(SUMPRODUCT((AE721=$AE$7:$AE$2085)*(AI721=$AI$7:$AI$2085)*((AO721&lt;$AP$7:$AP$2085)*(AP721&gt;$AO$7:$AO$2085))*(ROW($AE$7:$AE$2085)&lt;&gt;ROW(AE721)))&gt;0,"Cruzado","Sin cruce")))</f>
        <v/>
      </c>
      <c r="AS721" s="94" t="str">
        <f t="shared" si="12"/>
        <v>PS1HUAURAD</v>
      </c>
      <c r="AT721" s="94" t="str" cm="1">
        <f t="array" ref="AT721">IF(AS721="","",IF(SUMPRODUCT((AS721=$AS$7:$AS$2085)*(AI721=$AI$7:$AI$2085)*(AO721=$AO$7:$AO$2085)*(AP721=$AP$7:$AP$2085)*(ROW($AS$7:$AS$2085)&lt;&gt;ROW(AS721))*((S721=0)*($S$7:$S$2085&gt;0)+(S721&gt;0)*($S$7:$S$2085=0)))&gt;0,"SALONES UNIDOS",IF(SUMPRODUCT((AS721=$AS$7:$AS$2085)*(AI721=$AI$7:$AI$2085)*((AO721&lt;$AP$7:$AP$2085)*(AP721&gt;$AO$7:$AO$2085))*(ROW($AS$7:$AS$2085)&lt;&gt;ROW(AS721)))&gt;0,"Cruzado","Sin cruce")))</f>
        <v>Sin cruce</v>
      </c>
    </row>
    <row r="722" spans="3:46" ht="15.6" hidden="1" customHeight="1">
      <c r="C722" s="496" t="s">
        <v>572</v>
      </c>
      <c r="D722" s="479" t="s">
        <v>828</v>
      </c>
      <c r="E722" s="479">
        <v>20261</v>
      </c>
      <c r="F722" s="503" t="s">
        <v>44</v>
      </c>
      <c r="G722" s="497" t="s">
        <v>80</v>
      </c>
      <c r="H722" s="503" t="s">
        <v>90</v>
      </c>
      <c r="I722" s="503">
        <v>1</v>
      </c>
      <c r="J722" s="503" t="s">
        <v>66</v>
      </c>
      <c r="K722" s="503" t="s">
        <v>66</v>
      </c>
      <c r="L722" s="499" t="s">
        <v>836</v>
      </c>
      <c r="M722" s="535" t="s">
        <v>593</v>
      </c>
      <c r="N722" s="15" t="s">
        <v>586</v>
      </c>
      <c r="O722" s="15" t="s">
        <v>831</v>
      </c>
      <c r="P722" s="503" t="s">
        <v>579</v>
      </c>
      <c r="Q722" s="15">
        <v>3</v>
      </c>
      <c r="R722" s="15">
        <v>0</v>
      </c>
      <c r="S722" s="479">
        <v>3</v>
      </c>
      <c r="T722" s="15">
        <v>4</v>
      </c>
      <c r="U722" s="471"/>
      <c r="V722" s="550">
        <v>33</v>
      </c>
      <c r="W722" s="497">
        <v>44128134</v>
      </c>
      <c r="X722" s="566" t="s">
        <v>504</v>
      </c>
      <c r="Y722" s="15" t="s">
        <v>579</v>
      </c>
      <c r="Z722" s="15"/>
      <c r="AA722" s="15"/>
      <c r="AB722" s="15"/>
      <c r="AC722" s="497" t="s">
        <v>965</v>
      </c>
      <c r="AD722" s="15"/>
      <c r="AE722" s="479"/>
      <c r="AF722" s="497"/>
      <c r="AG722" s="497"/>
      <c r="AH722" s="15" t="s">
        <v>582</v>
      </c>
      <c r="AI722" s="15">
        <v>5</v>
      </c>
      <c r="AJ722" s="15">
        <v>17</v>
      </c>
      <c r="AK722" s="15">
        <v>40</v>
      </c>
      <c r="AL722" s="15">
        <v>20</v>
      </c>
      <c r="AM722" s="15">
        <v>10</v>
      </c>
      <c r="AN722" s="490">
        <f>IF(AJ722="",S722,ROUND(((((AL722/24)+(AM722/1440))-((AJ722/24)+(AK722/1440)))*1440/50),5))</f>
        <v>3</v>
      </c>
      <c r="AO722" s="491">
        <f>AJ722/24+AK722/1440</f>
        <v>0.73611111111111116</v>
      </c>
      <c r="AP722" s="491">
        <f>AL722/24+AM722/1440</f>
        <v>0.84027777777777779</v>
      </c>
      <c r="AQ722" s="23" t="str" cm="1">
        <f t="array" ref="AQ722">IF(X722="","",IF(SUMPRODUCT((X722=$X$7:$X$2085)*(AI722=$AI$7:$AI$2085)*(AO722=$AO$7:$AO$2085)*(AP722=$AP$7:$AP$2085)*(ROW($X$7:$X$2085)&lt;&gt;ROW(X722))*((S722=0)*($S$7:$S$2085&gt;0)+(S722&gt;0)*($S$7:$S$2085=0)))&gt;0,"SALONES UNIDOS",IF(SUMPRODUCT((X722=$X$7:$X$2085)*(AI722=$AI$7:$AI$2085)*((AO722&lt;$AP$7:$AP$2085)*(AP722&gt;$AO$7:$AO$2085))*(ROW($X$7:$X$2085)&lt;&gt;ROW(X722)))&gt;0,"Cruzado","Sin cruce")))</f>
        <v>Sin cruce</v>
      </c>
      <c r="AR722" s="23" t="str" cm="1">
        <f t="array" ref="AR722">IF(AE722="","",IF(SUMPRODUCT((AE722=$AE$7:$AE$2085)*(AI722=$AI$7:$AI$2085)*(AO722=$AO$7:$AO$2085)*(AP722=$AP$7:$AP$2085)*(ROW($AE$7:$AE$2085)&lt;&gt;ROW(AE722))*((S722=0)*($S$7:$S$2085&gt;0)+(S722&gt;0)*($S$7:$S$2085=0)))&gt;0,"SALONES UNIDOS",IF(SUMPRODUCT((AE722=$AE$7:$AE$2085)*(AI722=$AI$7:$AI$2085)*((AO722&lt;$AP$7:$AP$2085)*(AP722&gt;$AO$7:$AO$2085))*(ROW($AE$7:$AE$2085)&lt;&gt;ROW(AE722)))&gt;0,"Cruzado","Sin cruce")))</f>
        <v/>
      </c>
      <c r="AS722" s="94" t="str">
        <f t="shared" si="12"/>
        <v>PS1HUAURAD</v>
      </c>
      <c r="AT722" s="94" t="str" cm="1">
        <f t="array" ref="AT722">IF(AS722="","",IF(SUMPRODUCT((AS722=$AS$7:$AS$2085)*(AI722=$AI$7:$AI$2085)*(AO722=$AO$7:$AO$2085)*(AP722=$AP$7:$AP$2085)*(ROW($AS$7:$AS$2085)&lt;&gt;ROW(AS722))*((S722=0)*($S$7:$S$2085&gt;0)+(S722&gt;0)*($S$7:$S$2085=0)))&gt;0,"SALONES UNIDOS",IF(SUMPRODUCT((AS722=$AS$7:$AS$2085)*(AI722=$AI$7:$AI$2085)*((AO722&lt;$AP$7:$AP$2085)*(AP722&gt;$AO$7:$AO$2085))*(ROW($AS$7:$AS$2085)&lt;&gt;ROW(AS722)))&gt;0,"Cruzado","Sin cruce")))</f>
        <v>Sin cruce</v>
      </c>
    </row>
    <row r="723" spans="3:46" ht="15.6" hidden="1" customHeight="1">
      <c r="C723" s="496" t="s">
        <v>572</v>
      </c>
      <c r="D723" s="479" t="s">
        <v>828</v>
      </c>
      <c r="E723" s="479">
        <v>20261</v>
      </c>
      <c r="F723" s="503" t="s">
        <v>44</v>
      </c>
      <c r="G723" s="497" t="s">
        <v>80</v>
      </c>
      <c r="H723" s="503" t="s">
        <v>90</v>
      </c>
      <c r="I723" s="503">
        <v>1</v>
      </c>
      <c r="J723" s="503" t="s">
        <v>66</v>
      </c>
      <c r="K723" s="503" t="s">
        <v>66</v>
      </c>
      <c r="L723" s="499" t="s">
        <v>836</v>
      </c>
      <c r="M723" s="535" t="s">
        <v>593</v>
      </c>
      <c r="N723" s="15" t="s">
        <v>586</v>
      </c>
      <c r="O723" s="15" t="s">
        <v>831</v>
      </c>
      <c r="P723" s="503" t="s">
        <v>579</v>
      </c>
      <c r="Q723" s="15">
        <v>0</v>
      </c>
      <c r="R723" s="15">
        <v>2</v>
      </c>
      <c r="S723" s="479">
        <v>2</v>
      </c>
      <c r="T723" s="15">
        <v>4</v>
      </c>
      <c r="U723" s="471"/>
      <c r="V723" s="550">
        <v>33</v>
      </c>
      <c r="W723" s="497">
        <v>44128134</v>
      </c>
      <c r="X723" s="566" t="s">
        <v>504</v>
      </c>
      <c r="Y723" s="15" t="s">
        <v>579</v>
      </c>
      <c r="Z723" s="15"/>
      <c r="AA723" s="15"/>
      <c r="AB723" s="15"/>
      <c r="AC723" s="497" t="s">
        <v>965</v>
      </c>
      <c r="AD723" s="15"/>
      <c r="AE723" s="479"/>
      <c r="AF723" s="497"/>
      <c r="AG723" s="497"/>
      <c r="AH723" s="15" t="s">
        <v>100</v>
      </c>
      <c r="AI723" s="15">
        <v>5</v>
      </c>
      <c r="AJ723" s="15">
        <v>20</v>
      </c>
      <c r="AK723" s="15">
        <v>10</v>
      </c>
      <c r="AL723" s="15">
        <v>21</v>
      </c>
      <c r="AM723" s="15">
        <v>50</v>
      </c>
      <c r="AN723" s="490">
        <f>IF(AJ723="",S723,ROUND(((((AL723/24)+(AM723/1440))-((AJ723/24)+(AK723/1440)))*1440/50),5))</f>
        <v>2</v>
      </c>
      <c r="AO723" s="491">
        <f>AJ723/24+AK723/1440</f>
        <v>0.84027777777777779</v>
      </c>
      <c r="AP723" s="491">
        <f>AL723/24+AM723/1440</f>
        <v>0.90972222222222221</v>
      </c>
      <c r="AQ723" s="23" t="str" cm="1">
        <f t="array" ref="AQ723">IF(X723="","",IF(SUMPRODUCT((X723=$X$7:$X$2085)*(AI723=$AI$7:$AI$2085)*(AO723=$AO$7:$AO$2085)*(AP723=$AP$7:$AP$2085)*(ROW($X$7:$X$2085)&lt;&gt;ROW(X723))*((S723=0)*($S$7:$S$2085&gt;0)+(S723&gt;0)*($S$7:$S$2085=0)))&gt;0,"SALONES UNIDOS",IF(SUMPRODUCT((X723=$X$7:$X$2085)*(AI723=$AI$7:$AI$2085)*((AO723&lt;$AP$7:$AP$2085)*(AP723&gt;$AO$7:$AO$2085))*(ROW($X$7:$X$2085)&lt;&gt;ROW(X723)))&gt;0,"Cruzado","Sin cruce")))</f>
        <v>Sin cruce</v>
      </c>
      <c r="AR723" s="23" t="str" cm="1">
        <f t="array" ref="AR723">IF(AE723="","",IF(SUMPRODUCT((AE723=$AE$7:$AE$2085)*(AI723=$AI$7:$AI$2085)*(AO723=$AO$7:$AO$2085)*(AP723=$AP$7:$AP$2085)*(ROW($AE$7:$AE$2085)&lt;&gt;ROW(AE723))*((S723=0)*($S$7:$S$2085&gt;0)+(S723&gt;0)*($S$7:$S$2085=0)))&gt;0,"SALONES UNIDOS",IF(SUMPRODUCT((AE723=$AE$7:$AE$2085)*(AI723=$AI$7:$AI$2085)*((AO723&lt;$AP$7:$AP$2085)*(AP723&gt;$AO$7:$AO$2085))*(ROW($AE$7:$AE$2085)&lt;&gt;ROW(AE723)))&gt;0,"Cruzado","Sin cruce")))</f>
        <v/>
      </c>
      <c r="AS723" s="94" t="str">
        <f t="shared" si="12"/>
        <v>PS1HUAURAD</v>
      </c>
      <c r="AT723" s="94" t="str" cm="1">
        <f t="array" ref="AT723">IF(AS723="","",IF(SUMPRODUCT((AS723=$AS$7:$AS$2085)*(AI723=$AI$7:$AI$2085)*(AO723=$AO$7:$AO$2085)*(AP723=$AP$7:$AP$2085)*(ROW($AS$7:$AS$2085)&lt;&gt;ROW(AS723))*((S723=0)*($S$7:$S$2085&gt;0)+(S723&gt;0)*($S$7:$S$2085=0)))&gt;0,"SALONES UNIDOS",IF(SUMPRODUCT((AS723=$AS$7:$AS$2085)*(AI723=$AI$7:$AI$2085)*((AO723&lt;$AP$7:$AP$2085)*(AP723&gt;$AO$7:$AO$2085))*(ROW($AS$7:$AS$2085)&lt;&gt;ROW(AS723)))&gt;0,"Cruzado","Sin cruce")))</f>
        <v>Sin cruce</v>
      </c>
    </row>
    <row r="724" spans="3:46" ht="15.6" hidden="1" customHeight="1">
      <c r="C724" s="496" t="s">
        <v>572</v>
      </c>
      <c r="D724" s="479" t="s">
        <v>828</v>
      </c>
      <c r="E724" s="479">
        <v>20261</v>
      </c>
      <c r="F724" s="503" t="s">
        <v>44</v>
      </c>
      <c r="G724" s="497" t="s">
        <v>80</v>
      </c>
      <c r="H724" s="503" t="s">
        <v>90</v>
      </c>
      <c r="I724" s="503">
        <v>1</v>
      </c>
      <c r="J724" s="503" t="s">
        <v>66</v>
      </c>
      <c r="K724" s="503" t="s">
        <v>66</v>
      </c>
      <c r="L724" s="499" t="s">
        <v>837</v>
      </c>
      <c r="M724" s="535" t="s">
        <v>595</v>
      </c>
      <c r="N724" s="15" t="s">
        <v>586</v>
      </c>
      <c r="O724" s="15" t="s">
        <v>831</v>
      </c>
      <c r="P724" s="503" t="s">
        <v>579</v>
      </c>
      <c r="Q724" s="15">
        <v>3</v>
      </c>
      <c r="R724" s="15">
        <v>0</v>
      </c>
      <c r="S724" s="479">
        <v>3</v>
      </c>
      <c r="T724" s="15">
        <v>4</v>
      </c>
      <c r="U724" s="471"/>
      <c r="V724" s="550">
        <v>33</v>
      </c>
      <c r="W724" s="497">
        <v>46009984</v>
      </c>
      <c r="X724" s="566" t="s">
        <v>498</v>
      </c>
      <c r="Y724" s="15" t="s">
        <v>579</v>
      </c>
      <c r="Z724" s="15"/>
      <c r="AA724" s="15"/>
      <c r="AB724" s="15"/>
      <c r="AC724" s="497" t="s">
        <v>965</v>
      </c>
      <c r="AD724" s="15"/>
      <c r="AE724" s="479"/>
      <c r="AF724" s="497"/>
      <c r="AG724" s="497"/>
      <c r="AH724" s="15" t="s">
        <v>582</v>
      </c>
      <c r="AI724" s="15">
        <v>4</v>
      </c>
      <c r="AJ724" s="15">
        <v>18</v>
      </c>
      <c r="AK724" s="15">
        <v>30</v>
      </c>
      <c r="AL724" s="15">
        <v>21</v>
      </c>
      <c r="AM724" s="15">
        <v>0</v>
      </c>
      <c r="AN724" s="490">
        <f>IF(AJ724="",S724,ROUND(((((AL724/24)+(AM724/1440))-((AJ724/24)+(AK724/1440)))*1440/50),5))</f>
        <v>3</v>
      </c>
      <c r="AO724" s="491">
        <f>AJ724/24+AK724/1440</f>
        <v>0.77083333333333337</v>
      </c>
      <c r="AP724" s="491">
        <f>AL724/24+AM724/1440</f>
        <v>0.875</v>
      </c>
      <c r="AQ724" s="23" t="str" cm="1">
        <f t="array" ref="AQ724">IF(X724="","",IF(SUMPRODUCT((X724=$X$7:$X$2085)*(AI724=$AI$7:$AI$2085)*(AO724=$AO$7:$AO$2085)*(AP724=$AP$7:$AP$2085)*(ROW($X$7:$X$2085)&lt;&gt;ROW(X724))*((S724=0)*($S$7:$S$2085&gt;0)+(S724&gt;0)*($S$7:$S$2085=0)))&gt;0,"SALONES UNIDOS",IF(SUMPRODUCT((X724=$X$7:$X$2085)*(AI724=$AI$7:$AI$2085)*((AO724&lt;$AP$7:$AP$2085)*(AP724&gt;$AO$7:$AO$2085))*(ROW($X$7:$X$2085)&lt;&gt;ROW(X724)))&gt;0,"Cruzado","Sin cruce")))</f>
        <v>Sin cruce</v>
      </c>
      <c r="AR724" s="23" t="str" cm="1">
        <f t="array" ref="AR724">IF(AE724="","",IF(SUMPRODUCT((AE724=$AE$7:$AE$2085)*(AI724=$AI$7:$AI$2085)*(AO724=$AO$7:$AO$2085)*(AP724=$AP$7:$AP$2085)*(ROW($AE$7:$AE$2085)&lt;&gt;ROW(AE724))*((S724=0)*($S$7:$S$2085&gt;0)+(S724&gt;0)*($S$7:$S$2085=0)))&gt;0,"SALONES UNIDOS",IF(SUMPRODUCT((AE724=$AE$7:$AE$2085)*(AI724=$AI$7:$AI$2085)*((AO724&lt;$AP$7:$AP$2085)*(AP724&gt;$AO$7:$AO$2085))*(ROW($AE$7:$AE$2085)&lt;&gt;ROW(AE724)))&gt;0,"Cruzado","Sin cruce")))</f>
        <v/>
      </c>
      <c r="AS724" s="94" t="str">
        <f t="shared" si="12"/>
        <v>PS1HUAURAD</v>
      </c>
      <c r="AT724" s="94" t="str" cm="1">
        <f t="array" ref="AT724">IF(AS724="","",IF(SUMPRODUCT((AS724=$AS$7:$AS$2085)*(AI724=$AI$7:$AI$2085)*(AO724=$AO$7:$AO$2085)*(AP724=$AP$7:$AP$2085)*(ROW($AS$7:$AS$2085)&lt;&gt;ROW(AS724))*((S724=0)*($S$7:$S$2085&gt;0)+(S724&gt;0)*($S$7:$S$2085=0)))&gt;0,"SALONES UNIDOS",IF(SUMPRODUCT((AS724=$AS$7:$AS$2085)*(AI724=$AI$7:$AI$2085)*((AO724&lt;$AP$7:$AP$2085)*(AP724&gt;$AO$7:$AO$2085))*(ROW($AS$7:$AS$2085)&lt;&gt;ROW(AS724)))&gt;0,"Cruzado","Sin cruce")))</f>
        <v>Sin cruce</v>
      </c>
    </row>
    <row r="725" spans="3:46" ht="15.6" hidden="1" customHeight="1">
      <c r="C725" s="496" t="s">
        <v>572</v>
      </c>
      <c r="D725" s="479" t="s">
        <v>828</v>
      </c>
      <c r="E725" s="479">
        <v>20261</v>
      </c>
      <c r="F725" s="503" t="s">
        <v>44</v>
      </c>
      <c r="G725" s="497" t="s">
        <v>80</v>
      </c>
      <c r="H725" s="503" t="s">
        <v>90</v>
      </c>
      <c r="I725" s="503">
        <v>1</v>
      </c>
      <c r="J725" s="503" t="s">
        <v>66</v>
      </c>
      <c r="K725" s="503" t="s">
        <v>66</v>
      </c>
      <c r="L725" s="499" t="s">
        <v>837</v>
      </c>
      <c r="M725" s="535" t="s">
        <v>595</v>
      </c>
      <c r="N725" s="15" t="s">
        <v>586</v>
      </c>
      <c r="O725" s="15" t="s">
        <v>831</v>
      </c>
      <c r="P725" s="503" t="s">
        <v>579</v>
      </c>
      <c r="Q725" s="15">
        <v>0</v>
      </c>
      <c r="R725" s="15">
        <v>2</v>
      </c>
      <c r="S725" s="479">
        <v>2</v>
      </c>
      <c r="T725" s="15">
        <v>4</v>
      </c>
      <c r="U725" s="471"/>
      <c r="V725" s="550">
        <v>33</v>
      </c>
      <c r="W725" s="497">
        <v>46009984</v>
      </c>
      <c r="X725" s="566" t="s">
        <v>498</v>
      </c>
      <c r="Y725" s="15" t="s">
        <v>579</v>
      </c>
      <c r="Z725" s="15"/>
      <c r="AA725" s="15"/>
      <c r="AB725" s="15"/>
      <c r="AC725" s="497" t="s">
        <v>965</v>
      </c>
      <c r="AD725" s="15"/>
      <c r="AE725" s="479"/>
      <c r="AF725" s="497"/>
      <c r="AG725" s="497"/>
      <c r="AH725" s="15" t="s">
        <v>100</v>
      </c>
      <c r="AI725" s="15">
        <v>4</v>
      </c>
      <c r="AJ725" s="15">
        <v>21</v>
      </c>
      <c r="AK725" s="15">
        <v>0</v>
      </c>
      <c r="AL725" s="15">
        <v>22</v>
      </c>
      <c r="AM725" s="15">
        <v>40</v>
      </c>
      <c r="AN725" s="490">
        <f>IF(AJ725="",S725,ROUND(((((AL725/24)+(AM725/1440))-((AJ725/24)+(AK725/1440)))*1440/50),5))</f>
        <v>2</v>
      </c>
      <c r="AO725" s="491">
        <f>AJ725/24+AK725/1440</f>
        <v>0.875</v>
      </c>
      <c r="AP725" s="491">
        <f>AL725/24+AM725/1440</f>
        <v>0.94444444444444442</v>
      </c>
      <c r="AQ725" s="23" t="str" cm="1">
        <f t="array" ref="AQ725">IF(X725="","",IF(SUMPRODUCT((X725=$X$7:$X$2085)*(AI725=$AI$7:$AI$2085)*(AO725=$AO$7:$AO$2085)*(AP725=$AP$7:$AP$2085)*(ROW($X$7:$X$2085)&lt;&gt;ROW(X725))*((S725=0)*($S$7:$S$2085&gt;0)+(S725&gt;0)*($S$7:$S$2085=0)))&gt;0,"SALONES UNIDOS",IF(SUMPRODUCT((X725=$X$7:$X$2085)*(AI725=$AI$7:$AI$2085)*((AO725&lt;$AP$7:$AP$2085)*(AP725&gt;$AO$7:$AO$2085))*(ROW($X$7:$X$2085)&lt;&gt;ROW(X725)))&gt;0,"Cruzado","Sin cruce")))</f>
        <v>Sin cruce</v>
      </c>
      <c r="AR725" s="23" t="str" cm="1">
        <f t="array" ref="AR725">IF(AE725="","",IF(SUMPRODUCT((AE725=$AE$7:$AE$2085)*(AI725=$AI$7:$AI$2085)*(AO725=$AO$7:$AO$2085)*(AP725=$AP$7:$AP$2085)*(ROW($AE$7:$AE$2085)&lt;&gt;ROW(AE725))*((S725=0)*($S$7:$S$2085&gt;0)+(S725&gt;0)*($S$7:$S$2085=0)))&gt;0,"SALONES UNIDOS",IF(SUMPRODUCT((AE725=$AE$7:$AE$2085)*(AI725=$AI$7:$AI$2085)*((AO725&lt;$AP$7:$AP$2085)*(AP725&gt;$AO$7:$AO$2085))*(ROW($AE$7:$AE$2085)&lt;&gt;ROW(AE725)))&gt;0,"Cruzado","Sin cruce")))</f>
        <v/>
      </c>
      <c r="AS725" s="94" t="str">
        <f t="shared" si="12"/>
        <v>PS1HUAURAD</v>
      </c>
      <c r="AT725" s="94" t="str" cm="1">
        <f t="array" ref="AT725">IF(AS725="","",IF(SUMPRODUCT((AS725=$AS$7:$AS$2085)*(AI725=$AI$7:$AI$2085)*(AO725=$AO$7:$AO$2085)*(AP725=$AP$7:$AP$2085)*(ROW($AS$7:$AS$2085)&lt;&gt;ROW(AS725))*((S725=0)*($S$7:$S$2085&gt;0)+(S725&gt;0)*($S$7:$S$2085=0)))&gt;0,"SALONES UNIDOS",IF(SUMPRODUCT((AS725=$AS$7:$AS$2085)*(AI725=$AI$7:$AI$2085)*((AO725&lt;$AP$7:$AP$2085)*(AP725&gt;$AO$7:$AO$2085))*(ROW($AS$7:$AS$2085)&lt;&gt;ROW(AS725)))&gt;0,"Cruzado","Sin cruce")))</f>
        <v>Sin cruce</v>
      </c>
    </row>
    <row r="726" spans="3:46" ht="15.6" hidden="1" customHeight="1">
      <c r="C726" s="496" t="s">
        <v>572</v>
      </c>
      <c r="D726" s="479" t="s">
        <v>828</v>
      </c>
      <c r="E726" s="479">
        <v>20261</v>
      </c>
      <c r="F726" s="503" t="s">
        <v>44</v>
      </c>
      <c r="G726" s="497" t="s">
        <v>80</v>
      </c>
      <c r="H726" s="503" t="s">
        <v>90</v>
      </c>
      <c r="I726" s="503">
        <v>2</v>
      </c>
      <c r="J726" s="503" t="s">
        <v>41</v>
      </c>
      <c r="K726" s="503" t="s">
        <v>41</v>
      </c>
      <c r="L726" s="499" t="s">
        <v>845</v>
      </c>
      <c r="M726" s="533" t="s">
        <v>610</v>
      </c>
      <c r="N726" s="15" t="s">
        <v>586</v>
      </c>
      <c r="O726" s="15" t="s">
        <v>831</v>
      </c>
      <c r="P726" s="503" t="s">
        <v>579</v>
      </c>
      <c r="Q726" s="15">
        <v>2</v>
      </c>
      <c r="R726" s="15">
        <v>0</v>
      </c>
      <c r="S726" s="479">
        <v>2</v>
      </c>
      <c r="T726" s="15">
        <v>3</v>
      </c>
      <c r="U726" s="471"/>
      <c r="V726" s="550">
        <v>40</v>
      </c>
      <c r="W726" s="497">
        <v>40475054</v>
      </c>
      <c r="X726" s="566" t="s">
        <v>392</v>
      </c>
      <c r="Y726" s="15" t="s">
        <v>579</v>
      </c>
      <c r="Z726" s="15"/>
      <c r="AA726" s="15"/>
      <c r="AB726" s="15"/>
      <c r="AC726" s="497" t="s">
        <v>956</v>
      </c>
      <c r="AD726" s="15"/>
      <c r="AE726" s="479"/>
      <c r="AF726" s="497"/>
      <c r="AG726" s="497"/>
      <c r="AH726" s="15" t="s">
        <v>582</v>
      </c>
      <c r="AI726" s="15">
        <v>4</v>
      </c>
      <c r="AJ726" s="15">
        <v>7</v>
      </c>
      <c r="AK726" s="15">
        <v>40</v>
      </c>
      <c r="AL726" s="15">
        <v>9</v>
      </c>
      <c r="AM726" s="15">
        <v>20</v>
      </c>
      <c r="AN726" s="490">
        <f>IF(AJ726="",S726,ROUND(((((AL726/24)+(AM726/1440))-((AJ726/24)+(AK726/1440)))*1440/50),5))</f>
        <v>2</v>
      </c>
      <c r="AO726" s="491">
        <f>AJ726/24+AK726/1440</f>
        <v>0.31944444444444448</v>
      </c>
      <c r="AP726" s="491">
        <f>AL726/24+AM726/1440</f>
        <v>0.3888888888888889</v>
      </c>
      <c r="AQ726" s="23" t="str" cm="1">
        <f t="array" ref="AQ726">IF(X726="","",IF(SUMPRODUCT((X726=$X$7:$X$2085)*(AI726=$AI$7:$AI$2085)*(AO726=$AO$7:$AO$2085)*(AP726=$AP$7:$AP$2085)*(ROW($X$7:$X$2085)&lt;&gt;ROW(X726))*((S726=0)*($S$7:$S$2085&gt;0)+(S726&gt;0)*($S$7:$S$2085=0)))&gt;0,"SALONES UNIDOS",IF(SUMPRODUCT((X726=$X$7:$X$2085)*(AI726=$AI$7:$AI$2085)*((AO726&lt;$AP$7:$AP$2085)*(AP726&gt;$AO$7:$AO$2085))*(ROW($X$7:$X$2085)&lt;&gt;ROW(X726)))&gt;0,"Cruzado","Sin cruce")))</f>
        <v>Sin cruce</v>
      </c>
      <c r="AR726" s="23" t="str" cm="1">
        <f t="array" ref="AR726">IF(AE726="","",IF(SUMPRODUCT((AE726=$AE$7:$AE$2085)*(AI726=$AI$7:$AI$2085)*(AO726=$AO$7:$AO$2085)*(AP726=$AP$7:$AP$2085)*(ROW($AE$7:$AE$2085)&lt;&gt;ROW(AE726))*((S726=0)*($S$7:$S$2085&gt;0)+(S726&gt;0)*($S$7:$S$2085=0)))&gt;0,"SALONES UNIDOS",IF(SUMPRODUCT((AE726=$AE$7:$AE$2085)*(AI726=$AI$7:$AI$2085)*((AO726&lt;$AP$7:$AP$2085)*(AP726&gt;$AO$7:$AO$2085))*(ROW($AE$7:$AE$2085)&lt;&gt;ROW(AE726)))&gt;0,"Cruzado","Sin cruce")))</f>
        <v/>
      </c>
      <c r="AS726" s="94" t="str">
        <f t="shared" si="12"/>
        <v>PS2HUAURAA</v>
      </c>
      <c r="AT726" s="94" t="str" cm="1">
        <f t="array" ref="AT726">IF(AS726="","",IF(SUMPRODUCT((AS726=$AS$7:$AS$2085)*(AI726=$AI$7:$AI$2085)*(AO726=$AO$7:$AO$2085)*(AP726=$AP$7:$AP$2085)*(ROW($AS$7:$AS$2085)&lt;&gt;ROW(AS726))*((S726=0)*($S$7:$S$2085&gt;0)+(S726&gt;0)*($S$7:$S$2085=0)))&gt;0,"SALONES UNIDOS",IF(SUMPRODUCT((AS726=$AS$7:$AS$2085)*(AI726=$AI$7:$AI$2085)*((AO726&lt;$AP$7:$AP$2085)*(AP726&gt;$AO$7:$AO$2085))*(ROW($AS$7:$AS$2085)&lt;&gt;ROW(AS726)))&gt;0,"Cruzado","Sin cruce")))</f>
        <v>Sin cruce</v>
      </c>
    </row>
    <row r="727" spans="3:46" ht="15.6" hidden="1" customHeight="1">
      <c r="C727" s="496" t="s">
        <v>572</v>
      </c>
      <c r="D727" s="479" t="s">
        <v>828</v>
      </c>
      <c r="E727" s="479">
        <v>20261</v>
      </c>
      <c r="F727" s="503" t="s">
        <v>44</v>
      </c>
      <c r="G727" s="497" t="s">
        <v>80</v>
      </c>
      <c r="H727" s="503" t="s">
        <v>90</v>
      </c>
      <c r="I727" s="503">
        <v>2</v>
      </c>
      <c r="J727" s="503" t="s">
        <v>41</v>
      </c>
      <c r="K727" s="503" t="s">
        <v>41</v>
      </c>
      <c r="L727" s="499" t="s">
        <v>845</v>
      </c>
      <c r="M727" s="533" t="s">
        <v>610</v>
      </c>
      <c r="N727" s="15" t="s">
        <v>586</v>
      </c>
      <c r="O727" s="15" t="s">
        <v>831</v>
      </c>
      <c r="P727" s="503" t="s">
        <v>579</v>
      </c>
      <c r="Q727" s="15">
        <v>0</v>
      </c>
      <c r="R727" s="15">
        <v>2</v>
      </c>
      <c r="S727" s="479">
        <v>2</v>
      </c>
      <c r="T727" s="15">
        <v>3</v>
      </c>
      <c r="U727" s="471"/>
      <c r="V727" s="550">
        <v>40</v>
      </c>
      <c r="W727" s="497">
        <v>40475054</v>
      </c>
      <c r="X727" s="566" t="s">
        <v>392</v>
      </c>
      <c r="Y727" s="15" t="s">
        <v>579</v>
      </c>
      <c r="Z727" s="15"/>
      <c r="AA727" s="15"/>
      <c r="AB727" s="15"/>
      <c r="AC727" s="497" t="s">
        <v>956</v>
      </c>
      <c r="AD727" s="15"/>
      <c r="AE727" s="479"/>
      <c r="AF727" s="497"/>
      <c r="AG727" s="497"/>
      <c r="AH727" s="15" t="s">
        <v>100</v>
      </c>
      <c r="AI727" s="15">
        <v>4</v>
      </c>
      <c r="AJ727" s="15">
        <v>9</v>
      </c>
      <c r="AK727" s="15">
        <v>20</v>
      </c>
      <c r="AL727" s="15">
        <v>11</v>
      </c>
      <c r="AM727" s="15">
        <v>0</v>
      </c>
      <c r="AN727" s="490">
        <f>IF(AJ727="",S727,ROUND(((((AL727/24)+(AM727/1440))-((AJ727/24)+(AK727/1440)))*1440/50),5))</f>
        <v>2</v>
      </c>
      <c r="AO727" s="491">
        <f>AJ727/24+AK727/1440</f>
        <v>0.3888888888888889</v>
      </c>
      <c r="AP727" s="491">
        <f>AL727/24+AM727/1440</f>
        <v>0.45833333333333331</v>
      </c>
      <c r="AQ727" s="23" t="str" cm="1">
        <f t="array" ref="AQ727">IF(X727="","",IF(SUMPRODUCT((X727=$X$7:$X$2085)*(AI727=$AI$7:$AI$2085)*(AO727=$AO$7:$AO$2085)*(AP727=$AP$7:$AP$2085)*(ROW($X$7:$X$2085)&lt;&gt;ROW(X727))*((S727=0)*($S$7:$S$2085&gt;0)+(S727&gt;0)*($S$7:$S$2085=0)))&gt;0,"SALONES UNIDOS",IF(SUMPRODUCT((X727=$X$7:$X$2085)*(AI727=$AI$7:$AI$2085)*((AO727&lt;$AP$7:$AP$2085)*(AP727&gt;$AO$7:$AO$2085))*(ROW($X$7:$X$2085)&lt;&gt;ROW(X727)))&gt;0,"Cruzado","Sin cruce")))</f>
        <v>Sin cruce</v>
      </c>
      <c r="AR727" s="23" t="str" cm="1">
        <f t="array" ref="AR727">IF(AE727="","",IF(SUMPRODUCT((AE727=$AE$7:$AE$2085)*(AI727=$AI$7:$AI$2085)*(AO727=$AO$7:$AO$2085)*(AP727=$AP$7:$AP$2085)*(ROW($AE$7:$AE$2085)&lt;&gt;ROW(AE727))*((S727=0)*($S$7:$S$2085&gt;0)+(S727&gt;0)*($S$7:$S$2085=0)))&gt;0,"SALONES UNIDOS",IF(SUMPRODUCT((AE727=$AE$7:$AE$2085)*(AI727=$AI$7:$AI$2085)*((AO727&lt;$AP$7:$AP$2085)*(AP727&gt;$AO$7:$AO$2085))*(ROW($AE$7:$AE$2085)&lt;&gt;ROW(AE727)))&gt;0,"Cruzado","Sin cruce")))</f>
        <v/>
      </c>
      <c r="AS727" s="94" t="str">
        <f t="shared" si="12"/>
        <v>PS2HUAURAA</v>
      </c>
      <c r="AT727" s="94" t="str" cm="1">
        <f t="array" ref="AT727">IF(AS727="","",IF(SUMPRODUCT((AS727=$AS$7:$AS$2085)*(AI727=$AI$7:$AI$2085)*(AO727=$AO$7:$AO$2085)*(AP727=$AP$7:$AP$2085)*(ROW($AS$7:$AS$2085)&lt;&gt;ROW(AS727))*((S727=0)*($S$7:$S$2085&gt;0)+(S727&gt;0)*($S$7:$S$2085=0)))&gt;0,"SALONES UNIDOS",IF(SUMPRODUCT((AS727=$AS$7:$AS$2085)*(AI727=$AI$7:$AI$2085)*((AO727&lt;$AP$7:$AP$2085)*(AP727&gt;$AO$7:$AO$2085))*(ROW($AS$7:$AS$2085)&lt;&gt;ROW(AS727)))&gt;0,"Cruzado","Sin cruce")))</f>
        <v>Sin cruce</v>
      </c>
    </row>
    <row r="728" spans="3:46" ht="15.6" hidden="1" customHeight="1">
      <c r="C728" s="496" t="s">
        <v>572</v>
      </c>
      <c r="D728" s="479" t="s">
        <v>828</v>
      </c>
      <c r="E728" s="479">
        <v>20261</v>
      </c>
      <c r="F728" s="503" t="s">
        <v>44</v>
      </c>
      <c r="G728" s="497" t="s">
        <v>80</v>
      </c>
      <c r="H728" s="503" t="s">
        <v>90</v>
      </c>
      <c r="I728" s="503">
        <v>2</v>
      </c>
      <c r="J728" s="503" t="s">
        <v>41</v>
      </c>
      <c r="K728" s="503" t="s">
        <v>41</v>
      </c>
      <c r="L728" s="499" t="s">
        <v>846</v>
      </c>
      <c r="M728" s="533" t="s">
        <v>739</v>
      </c>
      <c r="N728" s="15" t="s">
        <v>830</v>
      </c>
      <c r="O728" s="15" t="s">
        <v>831</v>
      </c>
      <c r="P728" s="503" t="s">
        <v>579</v>
      </c>
      <c r="Q728" s="15">
        <v>3</v>
      </c>
      <c r="R728" s="15">
        <v>0</v>
      </c>
      <c r="S728" s="479">
        <v>3</v>
      </c>
      <c r="T728" s="15">
        <v>4</v>
      </c>
      <c r="U728" s="471"/>
      <c r="V728" s="550">
        <v>40</v>
      </c>
      <c r="W728" s="497">
        <v>15733131</v>
      </c>
      <c r="X728" s="566" t="s">
        <v>276</v>
      </c>
      <c r="Y728" s="15" t="s">
        <v>579</v>
      </c>
      <c r="Z728" s="15"/>
      <c r="AA728" s="15"/>
      <c r="AB728" s="15"/>
      <c r="AC728" s="497" t="s">
        <v>956</v>
      </c>
      <c r="AD728" s="15"/>
      <c r="AE728" s="479"/>
      <c r="AF728" s="497"/>
      <c r="AG728" s="497"/>
      <c r="AH728" s="15" t="s">
        <v>582</v>
      </c>
      <c r="AI728" s="15">
        <v>1</v>
      </c>
      <c r="AJ728" s="15">
        <v>14</v>
      </c>
      <c r="AK728" s="15">
        <v>20</v>
      </c>
      <c r="AL728" s="15">
        <v>16</v>
      </c>
      <c r="AM728" s="15">
        <v>50</v>
      </c>
      <c r="AN728" s="490">
        <f>IF(AJ728="",S728,ROUND(((((AL728/24)+(AM728/1440))-((AJ728/24)+(AK728/1440)))*1440/50),5))</f>
        <v>3</v>
      </c>
      <c r="AO728" s="491">
        <f>AJ728/24+AK728/1440</f>
        <v>0.59722222222222221</v>
      </c>
      <c r="AP728" s="491">
        <f>AL728/24+AM728/1440</f>
        <v>0.70138888888888884</v>
      </c>
      <c r="AQ728" s="23" t="str" cm="1">
        <f t="array" ref="AQ728">IF(X728="","",IF(SUMPRODUCT((X728=$X$7:$X$2085)*(AI728=$AI$7:$AI$2085)*(AO728=$AO$7:$AO$2085)*(AP728=$AP$7:$AP$2085)*(ROW($X$7:$X$2085)&lt;&gt;ROW(X728))*((S728=0)*($S$7:$S$2085&gt;0)+(S728&gt;0)*($S$7:$S$2085=0)))&gt;0,"SALONES UNIDOS",IF(SUMPRODUCT((X728=$X$7:$X$2085)*(AI728=$AI$7:$AI$2085)*((AO728&lt;$AP$7:$AP$2085)*(AP728&gt;$AO$7:$AO$2085))*(ROW($X$7:$X$2085)&lt;&gt;ROW(X728)))&gt;0,"Cruzado","Sin cruce")))</f>
        <v>Sin cruce</v>
      </c>
      <c r="AR728" s="23" t="str" cm="1">
        <f t="array" ref="AR728">IF(AE728="","",IF(SUMPRODUCT((AE728=$AE$7:$AE$2085)*(AI728=$AI$7:$AI$2085)*(AO728=$AO$7:$AO$2085)*(AP728=$AP$7:$AP$2085)*(ROW($AE$7:$AE$2085)&lt;&gt;ROW(AE728))*((S728=0)*($S$7:$S$2085&gt;0)+(S728&gt;0)*($S$7:$S$2085=0)))&gt;0,"SALONES UNIDOS",IF(SUMPRODUCT((AE728=$AE$7:$AE$2085)*(AI728=$AI$7:$AI$2085)*((AO728&lt;$AP$7:$AP$2085)*(AP728&gt;$AO$7:$AO$2085))*(ROW($AE$7:$AE$2085)&lt;&gt;ROW(AE728)))&gt;0,"Cruzado","Sin cruce")))</f>
        <v/>
      </c>
      <c r="AS728" s="94" t="str">
        <f t="shared" si="12"/>
        <v>PS2HUAURAA</v>
      </c>
      <c r="AT728" s="94" t="str" cm="1">
        <f t="array" ref="AT728">IF(AS728="","",IF(SUMPRODUCT((AS728=$AS$7:$AS$2085)*(AI728=$AI$7:$AI$2085)*(AO728=$AO$7:$AO$2085)*(AP728=$AP$7:$AP$2085)*(ROW($AS$7:$AS$2085)&lt;&gt;ROW(AS728))*((S728=0)*($S$7:$S$2085&gt;0)+(S728&gt;0)*($S$7:$S$2085=0)))&gt;0,"SALONES UNIDOS",IF(SUMPRODUCT((AS728=$AS$7:$AS$2085)*(AI728=$AI$7:$AI$2085)*((AO728&lt;$AP$7:$AP$2085)*(AP728&gt;$AO$7:$AO$2085))*(ROW($AS$7:$AS$2085)&lt;&gt;ROW(AS728)))&gt;0,"Cruzado","Sin cruce")))</f>
        <v>Sin cruce</v>
      </c>
    </row>
    <row r="729" spans="3:46" ht="15.6" hidden="1" customHeight="1">
      <c r="C729" s="496" t="s">
        <v>572</v>
      </c>
      <c r="D729" s="479" t="s">
        <v>828</v>
      </c>
      <c r="E729" s="479">
        <v>20261</v>
      </c>
      <c r="F729" s="503" t="s">
        <v>44</v>
      </c>
      <c r="G729" s="497" t="s">
        <v>80</v>
      </c>
      <c r="H729" s="503" t="s">
        <v>90</v>
      </c>
      <c r="I729" s="503">
        <v>2</v>
      </c>
      <c r="J729" s="503" t="s">
        <v>574</v>
      </c>
      <c r="K729" s="503" t="s">
        <v>41</v>
      </c>
      <c r="L729" s="499" t="s">
        <v>846</v>
      </c>
      <c r="M729" s="533" t="s">
        <v>739</v>
      </c>
      <c r="N729" s="15" t="s">
        <v>830</v>
      </c>
      <c r="O729" s="15" t="s">
        <v>831</v>
      </c>
      <c r="P729" s="503" t="s">
        <v>579</v>
      </c>
      <c r="Q729" s="15">
        <v>0</v>
      </c>
      <c r="R729" s="15">
        <v>2</v>
      </c>
      <c r="S729" s="479">
        <v>2</v>
      </c>
      <c r="T729" s="15">
        <v>4</v>
      </c>
      <c r="U729" s="471"/>
      <c r="V729" s="550">
        <v>20</v>
      </c>
      <c r="W729" s="497">
        <v>15733131</v>
      </c>
      <c r="X729" s="566" t="s">
        <v>276</v>
      </c>
      <c r="Y729" s="15" t="s">
        <v>579</v>
      </c>
      <c r="Z729" s="15"/>
      <c r="AA729" s="15"/>
      <c r="AB729" s="15"/>
      <c r="AC729" s="493"/>
      <c r="AD729" s="15"/>
      <c r="AE729" s="479" t="s">
        <v>614</v>
      </c>
      <c r="AF729" s="497"/>
      <c r="AG729" s="497"/>
      <c r="AH729" s="15" t="s">
        <v>100</v>
      </c>
      <c r="AI729" s="15">
        <v>2</v>
      </c>
      <c r="AJ729" s="15">
        <v>14</v>
      </c>
      <c r="AK729" s="15">
        <v>20</v>
      </c>
      <c r="AL729" s="15">
        <v>16</v>
      </c>
      <c r="AM729" s="15">
        <v>0</v>
      </c>
      <c r="AN729" s="490">
        <f>IF(AJ729="",S729,ROUND(((((AL729/24)+(AM729/1440))-((AJ729/24)+(AK729/1440)))*1440/50),5))</f>
        <v>2</v>
      </c>
      <c r="AO729" s="491">
        <f>AJ729/24+AK729/1440</f>
        <v>0.59722222222222221</v>
      </c>
      <c r="AP729" s="491">
        <f>AL729/24+AM729/1440</f>
        <v>0.66666666666666663</v>
      </c>
      <c r="AQ729" s="23" t="str" cm="1">
        <f t="array" ref="AQ729">IF(X729="","",IF(SUMPRODUCT((X729=$X$7:$X$2085)*(AI729=$AI$7:$AI$2085)*(AO729=$AO$7:$AO$2085)*(AP729=$AP$7:$AP$2085)*(ROW($X$7:$X$2085)&lt;&gt;ROW(X729))*((S729=0)*($S$7:$S$2085&gt;0)+(S729&gt;0)*($S$7:$S$2085=0)))&gt;0,"SALONES UNIDOS",IF(SUMPRODUCT((X729=$X$7:$X$2085)*(AI729=$AI$7:$AI$2085)*((AO729&lt;$AP$7:$AP$2085)*(AP729&gt;$AO$7:$AO$2085))*(ROW($X$7:$X$2085)&lt;&gt;ROW(X729)))&gt;0,"Cruzado","Sin cruce")))</f>
        <v>Sin cruce</v>
      </c>
      <c r="AR729" s="23" t="str" cm="1">
        <f t="array" ref="AR729">IF(AE729="","",IF(SUMPRODUCT((AE729=$AE$7:$AE$2085)*(AI729=$AI$7:$AI$2085)*(AO729=$AO$7:$AO$2085)*(AP729=$AP$7:$AP$2085)*(ROW($AE$7:$AE$2085)&lt;&gt;ROW(AE729))*((S729=0)*($S$7:$S$2085&gt;0)+(S729&gt;0)*($S$7:$S$2085=0)))&gt;0,"SALONES UNIDOS",IF(SUMPRODUCT((AE729=$AE$7:$AE$2085)*(AI729=$AI$7:$AI$2085)*((AO729&lt;$AP$7:$AP$2085)*(AP729&gt;$AO$7:$AO$2085))*(ROW($AE$7:$AE$2085)&lt;&gt;ROW(AE729)))&gt;0,"Cruzado","Sin cruce")))</f>
        <v>Cruzado</v>
      </c>
      <c r="AS729" s="94" t="str">
        <f t="shared" si="12"/>
        <v>PS2HUAURAA</v>
      </c>
      <c r="AT729" s="94" t="str" cm="1">
        <f t="array" ref="AT729">IF(AS729="","",IF(SUMPRODUCT((AS729=$AS$7:$AS$2085)*(AI729=$AI$7:$AI$2085)*(AO729=$AO$7:$AO$2085)*(AP729=$AP$7:$AP$2085)*(ROW($AS$7:$AS$2085)&lt;&gt;ROW(AS729))*((S729=0)*($S$7:$S$2085&gt;0)+(S729&gt;0)*($S$7:$S$2085=0)))&gt;0,"SALONES UNIDOS",IF(SUMPRODUCT((AS729=$AS$7:$AS$2085)*(AI729=$AI$7:$AI$2085)*((AO729&lt;$AP$7:$AP$2085)*(AP729&gt;$AO$7:$AO$2085))*(ROW($AS$7:$AS$2085)&lt;&gt;ROW(AS729)))&gt;0,"Cruzado","Sin cruce")))</f>
        <v>Sin cruce</v>
      </c>
    </row>
    <row r="730" spans="3:46" ht="15.6" hidden="1" customHeight="1">
      <c r="C730" s="496" t="s">
        <v>572</v>
      </c>
      <c r="D730" s="479" t="s">
        <v>828</v>
      </c>
      <c r="E730" s="479">
        <v>20261</v>
      </c>
      <c r="F730" s="503" t="s">
        <v>44</v>
      </c>
      <c r="G730" s="497" t="s">
        <v>80</v>
      </c>
      <c r="H730" s="503" t="s">
        <v>90</v>
      </c>
      <c r="I730" s="503">
        <v>2</v>
      </c>
      <c r="J730" s="503" t="s">
        <v>583</v>
      </c>
      <c r="K730" s="503" t="s">
        <v>41</v>
      </c>
      <c r="L730" s="499" t="s">
        <v>846</v>
      </c>
      <c r="M730" s="533" t="s">
        <v>739</v>
      </c>
      <c r="N730" s="15" t="s">
        <v>830</v>
      </c>
      <c r="O730" s="15" t="s">
        <v>831</v>
      </c>
      <c r="P730" s="503" t="s">
        <v>579</v>
      </c>
      <c r="Q730" s="15">
        <v>0</v>
      </c>
      <c r="R730" s="15">
        <v>2</v>
      </c>
      <c r="S730" s="479">
        <v>2</v>
      </c>
      <c r="T730" s="15">
        <v>4</v>
      </c>
      <c r="U730" s="471"/>
      <c r="V730" s="550">
        <v>20</v>
      </c>
      <c r="W730" s="497">
        <v>15733131</v>
      </c>
      <c r="X730" s="566" t="s">
        <v>276</v>
      </c>
      <c r="Y730" s="15" t="s">
        <v>579</v>
      </c>
      <c r="Z730" s="15"/>
      <c r="AA730" s="15"/>
      <c r="AB730" s="15"/>
      <c r="AC730" s="493"/>
      <c r="AD730" s="15"/>
      <c r="AE730" s="479" t="s">
        <v>614</v>
      </c>
      <c r="AF730" s="497"/>
      <c r="AG730" s="497"/>
      <c r="AH730" s="15" t="s">
        <v>100</v>
      </c>
      <c r="AI730" s="15">
        <v>2</v>
      </c>
      <c r="AJ730" s="15">
        <v>16</v>
      </c>
      <c r="AK730" s="15">
        <v>0</v>
      </c>
      <c r="AL730" s="15">
        <v>17</v>
      </c>
      <c r="AM730" s="15">
        <v>40</v>
      </c>
      <c r="AN730" s="490">
        <f>IF(AJ730="",S730,ROUND(((((AL730/24)+(AM730/1440))-((AJ730/24)+(AK730/1440)))*1440/50),5))</f>
        <v>2</v>
      </c>
      <c r="AO730" s="491">
        <f>AJ730/24+AK730/1440</f>
        <v>0.66666666666666663</v>
      </c>
      <c r="AP730" s="491">
        <f>AL730/24+AM730/1440</f>
        <v>0.73611111111111116</v>
      </c>
      <c r="AQ730" s="23" t="str" cm="1">
        <f t="array" ref="AQ730">IF(X730="","",IF(SUMPRODUCT((X730=$X$7:$X$2085)*(AI730=$AI$7:$AI$2085)*(AO730=$AO$7:$AO$2085)*(AP730=$AP$7:$AP$2085)*(ROW($X$7:$X$2085)&lt;&gt;ROW(X730))*((S730=0)*($S$7:$S$2085&gt;0)+(S730&gt;0)*($S$7:$S$2085=0)))&gt;0,"SALONES UNIDOS",IF(SUMPRODUCT((X730=$X$7:$X$2085)*(AI730=$AI$7:$AI$2085)*((AO730&lt;$AP$7:$AP$2085)*(AP730&gt;$AO$7:$AO$2085))*(ROW($X$7:$X$2085)&lt;&gt;ROW(X730)))&gt;0,"Cruzado","Sin cruce")))</f>
        <v>Sin cruce</v>
      </c>
      <c r="AR730" s="23" t="str" cm="1">
        <f t="array" ref="AR730">IF(AE730="","",IF(SUMPRODUCT((AE730=$AE$7:$AE$2085)*(AI730=$AI$7:$AI$2085)*(AO730=$AO$7:$AO$2085)*(AP730=$AP$7:$AP$2085)*(ROW($AE$7:$AE$2085)&lt;&gt;ROW(AE730))*((S730=0)*($S$7:$S$2085&gt;0)+(S730&gt;0)*($S$7:$S$2085=0)))&gt;0,"SALONES UNIDOS",IF(SUMPRODUCT((AE730=$AE$7:$AE$2085)*(AI730=$AI$7:$AI$2085)*((AO730&lt;$AP$7:$AP$2085)*(AP730&gt;$AO$7:$AO$2085))*(ROW($AE$7:$AE$2085)&lt;&gt;ROW(AE730)))&gt;0,"Cruzado","Sin cruce")))</f>
        <v>Cruzado</v>
      </c>
      <c r="AS730" s="94" t="str">
        <f t="shared" si="12"/>
        <v>PS2HUAURAA</v>
      </c>
      <c r="AT730" s="94" t="str" cm="1">
        <f t="array" ref="AT730">IF(AS730="","",IF(SUMPRODUCT((AS730=$AS$7:$AS$2085)*(AI730=$AI$7:$AI$2085)*(AO730=$AO$7:$AO$2085)*(AP730=$AP$7:$AP$2085)*(ROW($AS$7:$AS$2085)&lt;&gt;ROW(AS730))*((S730=0)*($S$7:$S$2085&gt;0)+(S730&gt;0)*($S$7:$S$2085=0)))&gt;0,"SALONES UNIDOS",IF(SUMPRODUCT((AS730=$AS$7:$AS$2085)*(AI730=$AI$7:$AI$2085)*((AO730&lt;$AP$7:$AP$2085)*(AP730&gt;$AO$7:$AO$2085))*(ROW($AS$7:$AS$2085)&lt;&gt;ROW(AS730)))&gt;0,"Cruzado","Sin cruce")))</f>
        <v>Sin cruce</v>
      </c>
    </row>
    <row r="731" spans="3:46" ht="15.6" hidden="1" customHeight="1">
      <c r="C731" s="496" t="s">
        <v>572</v>
      </c>
      <c r="D731" s="479" t="s">
        <v>828</v>
      </c>
      <c r="E731" s="479">
        <v>20261</v>
      </c>
      <c r="F731" s="503" t="s">
        <v>44</v>
      </c>
      <c r="G731" s="497" t="s">
        <v>80</v>
      </c>
      <c r="H731" s="503" t="s">
        <v>90</v>
      </c>
      <c r="I731" s="503">
        <v>2</v>
      </c>
      <c r="J731" s="503" t="s">
        <v>41</v>
      </c>
      <c r="K731" s="503" t="s">
        <v>41</v>
      </c>
      <c r="L731" s="499" t="s">
        <v>848</v>
      </c>
      <c r="M731" s="535" t="s">
        <v>616</v>
      </c>
      <c r="N731" s="15" t="s">
        <v>586</v>
      </c>
      <c r="O731" s="15" t="s">
        <v>831</v>
      </c>
      <c r="P731" s="503" t="s">
        <v>579</v>
      </c>
      <c r="Q731" s="15">
        <v>2</v>
      </c>
      <c r="R731" s="15">
        <v>0</v>
      </c>
      <c r="S731" s="479">
        <v>2</v>
      </c>
      <c r="T731" s="15">
        <v>3</v>
      </c>
      <c r="U731" s="471"/>
      <c r="V731" s="550">
        <v>40</v>
      </c>
      <c r="W731" s="643">
        <v>15690505</v>
      </c>
      <c r="X731" s="644" t="s">
        <v>503</v>
      </c>
      <c r="Y731" s="15" t="s">
        <v>579</v>
      </c>
      <c r="Z731" s="15"/>
      <c r="AA731" s="15"/>
      <c r="AB731" s="15"/>
      <c r="AC731" s="497" t="s">
        <v>956</v>
      </c>
      <c r="AD731" s="15"/>
      <c r="AE731" s="479"/>
      <c r="AF731" s="497"/>
      <c r="AG731" s="497"/>
      <c r="AH731" s="15" t="s">
        <v>582</v>
      </c>
      <c r="AI731" s="15">
        <v>1</v>
      </c>
      <c r="AJ731" s="15">
        <v>9</v>
      </c>
      <c r="AK731" s="15">
        <v>20</v>
      </c>
      <c r="AL731" s="15">
        <v>11</v>
      </c>
      <c r="AM731" s="15">
        <v>0</v>
      </c>
      <c r="AN731" s="490">
        <f>IF(AJ731="",S731,ROUND(((((AL731/24)+(AM731/1440))-((AJ731/24)+(AK731/1440)))*1440/50),5))</f>
        <v>2</v>
      </c>
      <c r="AO731" s="491">
        <f>AJ731/24+AK731/1440</f>
        <v>0.3888888888888889</v>
      </c>
      <c r="AP731" s="491">
        <f>AL731/24+AM731/1440</f>
        <v>0.45833333333333331</v>
      </c>
      <c r="AQ731" s="23" t="str" cm="1">
        <f t="array" ref="AQ731">IF(X731="","",IF(SUMPRODUCT((X731=$X$7:$X$2085)*(AI731=$AI$7:$AI$2085)*(AO731=$AO$7:$AO$2085)*(AP731=$AP$7:$AP$2085)*(ROW($X$7:$X$2085)&lt;&gt;ROW(X731))*((S731=0)*($S$7:$S$2085&gt;0)+(S731&gt;0)*($S$7:$S$2085=0)))&gt;0,"SALONES UNIDOS",IF(SUMPRODUCT((X731=$X$7:$X$2085)*(AI731=$AI$7:$AI$2085)*((AO731&lt;$AP$7:$AP$2085)*(AP731&gt;$AO$7:$AO$2085))*(ROW($X$7:$X$2085)&lt;&gt;ROW(X731)))&gt;0,"Cruzado","Sin cruce")))</f>
        <v>Sin cruce</v>
      </c>
      <c r="AR731" s="23" t="str" cm="1">
        <f t="array" ref="AR731">IF(AE731="","",IF(SUMPRODUCT((AE731=$AE$7:$AE$2085)*(AI731=$AI$7:$AI$2085)*(AO731=$AO$7:$AO$2085)*(AP731=$AP$7:$AP$2085)*(ROW($AE$7:$AE$2085)&lt;&gt;ROW(AE731))*((S731=0)*($S$7:$S$2085&gt;0)+(S731&gt;0)*($S$7:$S$2085=0)))&gt;0,"SALONES UNIDOS",IF(SUMPRODUCT((AE731=$AE$7:$AE$2085)*(AI731=$AI$7:$AI$2085)*((AO731&lt;$AP$7:$AP$2085)*(AP731&gt;$AO$7:$AO$2085))*(ROW($AE$7:$AE$2085)&lt;&gt;ROW(AE731)))&gt;0,"Cruzado","Sin cruce")))</f>
        <v/>
      </c>
      <c r="AS731" s="94" t="str">
        <f t="shared" si="12"/>
        <v>PS2HUAURAA</v>
      </c>
      <c r="AT731" s="94" t="str" cm="1">
        <f t="array" ref="AT731">IF(AS731="","",IF(SUMPRODUCT((AS731=$AS$7:$AS$2085)*(AI731=$AI$7:$AI$2085)*(AO731=$AO$7:$AO$2085)*(AP731=$AP$7:$AP$2085)*(ROW($AS$7:$AS$2085)&lt;&gt;ROW(AS731))*((S731=0)*($S$7:$S$2085&gt;0)+(S731&gt;0)*($S$7:$S$2085=0)))&gt;0,"SALONES UNIDOS",IF(SUMPRODUCT((AS731=$AS$7:$AS$2085)*(AI731=$AI$7:$AI$2085)*((AO731&lt;$AP$7:$AP$2085)*(AP731&gt;$AO$7:$AO$2085))*(ROW($AS$7:$AS$2085)&lt;&gt;ROW(AS731)))&gt;0,"Cruzado","Sin cruce")))</f>
        <v>Sin cruce</v>
      </c>
    </row>
    <row r="732" spans="3:46" ht="15.6" hidden="1" customHeight="1">
      <c r="C732" s="496" t="s">
        <v>572</v>
      </c>
      <c r="D732" s="479" t="s">
        <v>828</v>
      </c>
      <c r="E732" s="479">
        <v>20261</v>
      </c>
      <c r="F732" s="503" t="s">
        <v>44</v>
      </c>
      <c r="G732" s="497" t="s">
        <v>80</v>
      </c>
      <c r="H732" s="503" t="s">
        <v>90</v>
      </c>
      <c r="I732" s="503">
        <v>2</v>
      </c>
      <c r="J732" s="503" t="s">
        <v>41</v>
      </c>
      <c r="K732" s="503" t="s">
        <v>41</v>
      </c>
      <c r="L732" s="499" t="s">
        <v>848</v>
      </c>
      <c r="M732" s="535" t="s">
        <v>616</v>
      </c>
      <c r="N732" s="15" t="s">
        <v>586</v>
      </c>
      <c r="O732" s="15" t="s">
        <v>831</v>
      </c>
      <c r="P732" s="503" t="s">
        <v>579</v>
      </c>
      <c r="Q732" s="15">
        <v>0</v>
      </c>
      <c r="R732" s="15">
        <v>2</v>
      </c>
      <c r="S732" s="479">
        <v>2</v>
      </c>
      <c r="T732" s="15">
        <v>3</v>
      </c>
      <c r="U732" s="471"/>
      <c r="V732" s="550">
        <v>40</v>
      </c>
      <c r="W732" s="643">
        <v>15690505</v>
      </c>
      <c r="X732" s="644" t="s">
        <v>503</v>
      </c>
      <c r="Y732" s="15" t="s">
        <v>579</v>
      </c>
      <c r="Z732" s="15"/>
      <c r="AA732" s="15"/>
      <c r="AB732" s="15"/>
      <c r="AC732" s="497" t="s">
        <v>956</v>
      </c>
      <c r="AD732" s="15"/>
      <c r="AE732" s="479"/>
      <c r="AF732" s="497"/>
      <c r="AG732" s="497"/>
      <c r="AH732" s="15" t="s">
        <v>100</v>
      </c>
      <c r="AI732" s="15">
        <v>1</v>
      </c>
      <c r="AJ732" s="15">
        <v>11</v>
      </c>
      <c r="AK732" s="15">
        <v>0</v>
      </c>
      <c r="AL732" s="15">
        <v>12</v>
      </c>
      <c r="AM732" s="15">
        <v>40</v>
      </c>
      <c r="AN732" s="490">
        <f>IF(AJ732="",S732,ROUND(((((AL732/24)+(AM732/1440))-((AJ732/24)+(AK732/1440)))*1440/50),5))</f>
        <v>2</v>
      </c>
      <c r="AO732" s="491">
        <f>AJ732/24+AK732/1440</f>
        <v>0.45833333333333331</v>
      </c>
      <c r="AP732" s="491">
        <f>AL732/24+AM732/1440</f>
        <v>0.52777777777777779</v>
      </c>
      <c r="AQ732" s="23" t="str" cm="1">
        <f t="array" ref="AQ732">IF(X732="","",IF(SUMPRODUCT((X732=$X$7:$X$2085)*(AI732=$AI$7:$AI$2085)*(AO732=$AO$7:$AO$2085)*(AP732=$AP$7:$AP$2085)*(ROW($X$7:$X$2085)&lt;&gt;ROW(X732))*((S732=0)*($S$7:$S$2085&gt;0)+(S732&gt;0)*($S$7:$S$2085=0)))&gt;0,"SALONES UNIDOS",IF(SUMPRODUCT((X732=$X$7:$X$2085)*(AI732=$AI$7:$AI$2085)*((AO732&lt;$AP$7:$AP$2085)*(AP732&gt;$AO$7:$AO$2085))*(ROW($X$7:$X$2085)&lt;&gt;ROW(X732)))&gt;0,"Cruzado","Sin cruce")))</f>
        <v>Sin cruce</v>
      </c>
      <c r="AR732" s="23" t="str" cm="1">
        <f t="array" ref="AR732">IF(AE732="","",IF(SUMPRODUCT((AE732=$AE$7:$AE$2085)*(AI732=$AI$7:$AI$2085)*(AO732=$AO$7:$AO$2085)*(AP732=$AP$7:$AP$2085)*(ROW($AE$7:$AE$2085)&lt;&gt;ROW(AE732))*((S732=0)*($S$7:$S$2085&gt;0)+(S732&gt;0)*($S$7:$S$2085=0)))&gt;0,"SALONES UNIDOS",IF(SUMPRODUCT((AE732=$AE$7:$AE$2085)*(AI732=$AI$7:$AI$2085)*((AO732&lt;$AP$7:$AP$2085)*(AP732&gt;$AO$7:$AO$2085))*(ROW($AE$7:$AE$2085)&lt;&gt;ROW(AE732)))&gt;0,"Cruzado","Sin cruce")))</f>
        <v/>
      </c>
      <c r="AS732" s="94" t="str">
        <f t="shared" si="12"/>
        <v>PS2HUAURAA</v>
      </c>
      <c r="AT732" s="94" t="str" cm="1">
        <f t="array" ref="AT732">IF(AS732="","",IF(SUMPRODUCT((AS732=$AS$7:$AS$2085)*(AI732=$AI$7:$AI$2085)*(AO732=$AO$7:$AO$2085)*(AP732=$AP$7:$AP$2085)*(ROW($AS$7:$AS$2085)&lt;&gt;ROW(AS732))*((S732=0)*($S$7:$S$2085&gt;0)+(S732&gt;0)*($S$7:$S$2085=0)))&gt;0,"SALONES UNIDOS",IF(SUMPRODUCT((AS732=$AS$7:$AS$2085)*(AI732=$AI$7:$AI$2085)*((AO732&lt;$AP$7:$AP$2085)*(AP732&gt;$AO$7:$AO$2085))*(ROW($AS$7:$AS$2085)&lt;&gt;ROW(AS732)))&gt;0,"Cruzado","Sin cruce")))</f>
        <v>Sin cruce</v>
      </c>
    </row>
    <row r="733" spans="3:46" ht="15.6" hidden="1" customHeight="1">
      <c r="C733" s="496" t="s">
        <v>572</v>
      </c>
      <c r="D733" s="479" t="s">
        <v>828</v>
      </c>
      <c r="E733" s="479">
        <v>20261</v>
      </c>
      <c r="F733" s="503" t="s">
        <v>44</v>
      </c>
      <c r="G733" s="497" t="s">
        <v>80</v>
      </c>
      <c r="H733" s="503" t="s">
        <v>90</v>
      </c>
      <c r="I733" s="503">
        <v>2</v>
      </c>
      <c r="J733" s="503" t="s">
        <v>41</v>
      </c>
      <c r="K733" s="503" t="s">
        <v>41</v>
      </c>
      <c r="L733" s="499" t="s">
        <v>849</v>
      </c>
      <c r="M733" s="535" t="s">
        <v>618</v>
      </c>
      <c r="N733" s="15" t="s">
        <v>586</v>
      </c>
      <c r="O733" s="15" t="s">
        <v>831</v>
      </c>
      <c r="P733" s="503" t="s">
        <v>579</v>
      </c>
      <c r="Q733" s="15">
        <v>3</v>
      </c>
      <c r="R733" s="15">
        <v>0</v>
      </c>
      <c r="S733" s="479">
        <v>3</v>
      </c>
      <c r="T733" s="15">
        <v>4</v>
      </c>
      <c r="U733" s="471"/>
      <c r="V733" s="550">
        <v>40</v>
      </c>
      <c r="W733" s="497">
        <v>43529608</v>
      </c>
      <c r="X733" s="566" t="s">
        <v>387</v>
      </c>
      <c r="Y733" s="15" t="s">
        <v>579</v>
      </c>
      <c r="Z733" s="15"/>
      <c r="AA733" s="15"/>
      <c r="AB733" s="15"/>
      <c r="AC733" s="497" t="s">
        <v>956</v>
      </c>
      <c r="AD733" s="15"/>
      <c r="AE733" s="479"/>
      <c r="AF733" s="497"/>
      <c r="AG733" s="497"/>
      <c r="AH733" s="15" t="s">
        <v>582</v>
      </c>
      <c r="AI733" s="15">
        <v>2</v>
      </c>
      <c r="AJ733" s="15">
        <v>11</v>
      </c>
      <c r="AK733" s="15">
        <v>50</v>
      </c>
      <c r="AL733" s="15">
        <v>14</v>
      </c>
      <c r="AM733" s="15">
        <v>20</v>
      </c>
      <c r="AN733" s="490">
        <f>IF(AJ733="",S733,ROUND(((((AL733/24)+(AM733/1440))-((AJ733/24)+(AK733/1440)))*1440/50),5))</f>
        <v>3</v>
      </c>
      <c r="AO733" s="491">
        <f>AJ733/24+AK733/1440</f>
        <v>0.49305555555555552</v>
      </c>
      <c r="AP733" s="491">
        <f>AL733/24+AM733/1440</f>
        <v>0.59722222222222221</v>
      </c>
      <c r="AQ733" s="23" t="str" cm="1">
        <f t="array" ref="AQ733">IF(X733="","",IF(SUMPRODUCT((X733=$X$7:$X$2085)*(AI733=$AI$7:$AI$2085)*(AO733=$AO$7:$AO$2085)*(AP733=$AP$7:$AP$2085)*(ROW($X$7:$X$2085)&lt;&gt;ROW(X733))*((S733=0)*($S$7:$S$2085&gt;0)+(S733&gt;0)*($S$7:$S$2085=0)))&gt;0,"SALONES UNIDOS",IF(SUMPRODUCT((X733=$X$7:$X$2085)*(AI733=$AI$7:$AI$2085)*((AO733&lt;$AP$7:$AP$2085)*(AP733&gt;$AO$7:$AO$2085))*(ROW($X$7:$X$2085)&lt;&gt;ROW(X733)))&gt;0,"Cruzado","Sin cruce")))</f>
        <v>Sin cruce</v>
      </c>
      <c r="AR733" s="23" t="str" cm="1">
        <f t="array" ref="AR733">IF(AE733="","",IF(SUMPRODUCT((AE733=$AE$7:$AE$2085)*(AI733=$AI$7:$AI$2085)*(AO733=$AO$7:$AO$2085)*(AP733=$AP$7:$AP$2085)*(ROW($AE$7:$AE$2085)&lt;&gt;ROW(AE733))*((S733=0)*($S$7:$S$2085&gt;0)+(S733&gt;0)*($S$7:$S$2085=0)))&gt;0,"SALONES UNIDOS",IF(SUMPRODUCT((AE733=$AE$7:$AE$2085)*(AI733=$AI$7:$AI$2085)*((AO733&lt;$AP$7:$AP$2085)*(AP733&gt;$AO$7:$AO$2085))*(ROW($AE$7:$AE$2085)&lt;&gt;ROW(AE733)))&gt;0,"Cruzado","Sin cruce")))</f>
        <v/>
      </c>
      <c r="AS733" s="94" t="str">
        <f t="shared" si="12"/>
        <v>PS2HUAURAA</v>
      </c>
      <c r="AT733" s="94" t="str" cm="1">
        <f t="array" ref="AT733">IF(AS733="","",IF(SUMPRODUCT((AS733=$AS$7:$AS$2085)*(AI733=$AI$7:$AI$2085)*(AO733=$AO$7:$AO$2085)*(AP733=$AP$7:$AP$2085)*(ROW($AS$7:$AS$2085)&lt;&gt;ROW(AS733))*((S733=0)*($S$7:$S$2085&gt;0)+(S733&gt;0)*($S$7:$S$2085=0)))&gt;0,"SALONES UNIDOS",IF(SUMPRODUCT((AS733=$AS$7:$AS$2085)*(AI733=$AI$7:$AI$2085)*((AO733&lt;$AP$7:$AP$2085)*(AP733&gt;$AO$7:$AO$2085))*(ROW($AS$7:$AS$2085)&lt;&gt;ROW(AS733)))&gt;0,"Cruzado","Sin cruce")))</f>
        <v>Sin cruce</v>
      </c>
    </row>
    <row r="734" spans="3:46" ht="15.6" hidden="1" customHeight="1">
      <c r="C734" s="496" t="s">
        <v>572</v>
      </c>
      <c r="D734" s="479" t="s">
        <v>828</v>
      </c>
      <c r="E734" s="479">
        <v>20261</v>
      </c>
      <c r="F734" s="503" t="s">
        <v>44</v>
      </c>
      <c r="G734" s="497" t="s">
        <v>80</v>
      </c>
      <c r="H734" s="503" t="s">
        <v>90</v>
      </c>
      <c r="I734" s="503">
        <v>2</v>
      </c>
      <c r="J734" s="503" t="s">
        <v>41</v>
      </c>
      <c r="K734" s="503" t="s">
        <v>41</v>
      </c>
      <c r="L734" s="499" t="s">
        <v>849</v>
      </c>
      <c r="M734" s="535" t="s">
        <v>618</v>
      </c>
      <c r="N734" s="15" t="s">
        <v>586</v>
      </c>
      <c r="O734" s="15" t="s">
        <v>831</v>
      </c>
      <c r="P734" s="503" t="s">
        <v>579</v>
      </c>
      <c r="Q734" s="15">
        <v>0</v>
      </c>
      <c r="R734" s="15">
        <v>2</v>
      </c>
      <c r="S734" s="479">
        <v>2</v>
      </c>
      <c r="T734" s="15">
        <v>4</v>
      </c>
      <c r="U734" s="471"/>
      <c r="V734" s="550">
        <v>40</v>
      </c>
      <c r="W734" s="497">
        <v>43529608</v>
      </c>
      <c r="X734" s="566" t="s">
        <v>387</v>
      </c>
      <c r="Y734" s="15" t="s">
        <v>579</v>
      </c>
      <c r="Z734" s="15"/>
      <c r="AA734" s="15"/>
      <c r="AB734" s="15"/>
      <c r="AC734" s="497" t="s">
        <v>956</v>
      </c>
      <c r="AD734" s="15"/>
      <c r="AE734" s="479"/>
      <c r="AF734" s="497"/>
      <c r="AG734" s="497"/>
      <c r="AH734" s="15" t="s">
        <v>100</v>
      </c>
      <c r="AI734" s="15">
        <v>3</v>
      </c>
      <c r="AJ734" s="15">
        <v>11</v>
      </c>
      <c r="AK734" s="15">
        <v>50</v>
      </c>
      <c r="AL734" s="15">
        <v>13</v>
      </c>
      <c r="AM734" s="15">
        <v>30</v>
      </c>
      <c r="AN734" s="490">
        <f>IF(AJ734="",S734,ROUND(((((AL734/24)+(AM734/1440))-((AJ734/24)+(AK734/1440)))*1440/50),5))</f>
        <v>2</v>
      </c>
      <c r="AO734" s="491">
        <f>AJ734/24+AK734/1440</f>
        <v>0.49305555555555552</v>
      </c>
      <c r="AP734" s="491">
        <f>AL734/24+AM734/1440</f>
        <v>0.5625</v>
      </c>
      <c r="AQ734" s="23" t="str" cm="1">
        <f t="array" ref="AQ734">IF(X734="","",IF(SUMPRODUCT((X734=$X$7:$X$2085)*(AI734=$AI$7:$AI$2085)*(AO734=$AO$7:$AO$2085)*(AP734=$AP$7:$AP$2085)*(ROW($X$7:$X$2085)&lt;&gt;ROW(X734))*((S734=0)*($S$7:$S$2085&gt;0)+(S734&gt;0)*($S$7:$S$2085=0)))&gt;0,"SALONES UNIDOS",IF(SUMPRODUCT((X734=$X$7:$X$2085)*(AI734=$AI$7:$AI$2085)*((AO734&lt;$AP$7:$AP$2085)*(AP734&gt;$AO$7:$AO$2085))*(ROW($X$7:$X$2085)&lt;&gt;ROW(X734)))&gt;0,"Cruzado","Sin cruce")))</f>
        <v>Sin cruce</v>
      </c>
      <c r="AR734" s="23" t="str" cm="1">
        <f t="array" ref="AR734">IF(AE734="","",IF(SUMPRODUCT((AE734=$AE$7:$AE$2085)*(AI734=$AI$7:$AI$2085)*(AO734=$AO$7:$AO$2085)*(AP734=$AP$7:$AP$2085)*(ROW($AE$7:$AE$2085)&lt;&gt;ROW(AE734))*((S734=0)*($S$7:$S$2085&gt;0)+(S734&gt;0)*($S$7:$S$2085=0)))&gt;0,"SALONES UNIDOS",IF(SUMPRODUCT((AE734=$AE$7:$AE$2085)*(AI734=$AI$7:$AI$2085)*((AO734&lt;$AP$7:$AP$2085)*(AP734&gt;$AO$7:$AO$2085))*(ROW($AE$7:$AE$2085)&lt;&gt;ROW(AE734)))&gt;0,"Cruzado","Sin cruce")))</f>
        <v/>
      </c>
      <c r="AS734" s="94" t="str">
        <f t="shared" si="12"/>
        <v>PS2HUAURAA</v>
      </c>
      <c r="AT734" s="94" t="str" cm="1">
        <f t="array" ref="AT734">IF(AS734="","",IF(SUMPRODUCT((AS734=$AS$7:$AS$2085)*(AI734=$AI$7:$AI$2085)*(AO734=$AO$7:$AO$2085)*(AP734=$AP$7:$AP$2085)*(ROW($AS$7:$AS$2085)&lt;&gt;ROW(AS734))*((S734=0)*($S$7:$S$2085&gt;0)+(S734&gt;0)*($S$7:$S$2085=0)))&gt;0,"SALONES UNIDOS",IF(SUMPRODUCT((AS734=$AS$7:$AS$2085)*(AI734=$AI$7:$AI$2085)*((AO734&lt;$AP$7:$AP$2085)*(AP734&gt;$AO$7:$AO$2085))*(ROW($AS$7:$AS$2085)&lt;&gt;ROW(AS734)))&gt;0,"Cruzado","Sin cruce")))</f>
        <v>Sin cruce</v>
      </c>
    </row>
    <row r="735" spans="3:46" ht="15.6" hidden="1" customHeight="1">
      <c r="C735" s="496" t="s">
        <v>572</v>
      </c>
      <c r="D735" s="479" t="s">
        <v>828</v>
      </c>
      <c r="E735" s="479">
        <v>20261</v>
      </c>
      <c r="F735" s="503" t="s">
        <v>44</v>
      </c>
      <c r="G735" s="497" t="s">
        <v>80</v>
      </c>
      <c r="H735" s="503" t="s">
        <v>90</v>
      </c>
      <c r="I735" s="503">
        <v>2</v>
      </c>
      <c r="J735" s="503" t="s">
        <v>41</v>
      </c>
      <c r="K735" s="503" t="s">
        <v>41</v>
      </c>
      <c r="L735" s="499" t="s">
        <v>851</v>
      </c>
      <c r="M735" s="535" t="s">
        <v>743</v>
      </c>
      <c r="N735" s="15" t="s">
        <v>586</v>
      </c>
      <c r="O735" s="15" t="s">
        <v>831</v>
      </c>
      <c r="P735" s="503" t="s">
        <v>579</v>
      </c>
      <c r="Q735" s="15">
        <v>3</v>
      </c>
      <c r="R735" s="15">
        <v>0</v>
      </c>
      <c r="S735" s="479">
        <v>3</v>
      </c>
      <c r="T735" s="15">
        <v>4</v>
      </c>
      <c r="U735" s="471"/>
      <c r="V735" s="550">
        <v>40</v>
      </c>
      <c r="W735" s="643">
        <v>44407817</v>
      </c>
      <c r="X735" s="644" t="s">
        <v>519</v>
      </c>
      <c r="Y735" s="15" t="s">
        <v>579</v>
      </c>
      <c r="Z735" s="15"/>
      <c r="AA735" s="15"/>
      <c r="AB735" s="15"/>
      <c r="AC735" s="497" t="s">
        <v>956</v>
      </c>
      <c r="AD735" s="15"/>
      <c r="AE735" s="479"/>
      <c r="AF735" s="497"/>
      <c r="AG735" s="497"/>
      <c r="AH735" s="15" t="s">
        <v>582</v>
      </c>
      <c r="AI735" s="15">
        <v>4</v>
      </c>
      <c r="AJ735" s="15">
        <v>11</v>
      </c>
      <c r="AK735" s="15">
        <v>50</v>
      </c>
      <c r="AL735" s="15">
        <v>14</v>
      </c>
      <c r="AM735" s="15">
        <v>20</v>
      </c>
      <c r="AN735" s="490">
        <f>IF(AJ735="",S735,ROUND(((((AL735/24)+(AM735/1440))-((AJ735/24)+(AK735/1440)))*1440/50),5))</f>
        <v>3</v>
      </c>
      <c r="AO735" s="491">
        <f>AJ735/24+AK735/1440</f>
        <v>0.49305555555555552</v>
      </c>
      <c r="AP735" s="491">
        <f>AL735/24+AM735/1440</f>
        <v>0.59722222222222221</v>
      </c>
      <c r="AQ735" s="23" t="str" cm="1">
        <f t="array" ref="AQ735">IF(X735="","",IF(SUMPRODUCT((X735=$X$7:$X$2085)*(AI735=$AI$7:$AI$2085)*(AO735=$AO$7:$AO$2085)*(AP735=$AP$7:$AP$2085)*(ROW($X$7:$X$2085)&lt;&gt;ROW(X735))*((S735=0)*($S$7:$S$2085&gt;0)+(S735&gt;0)*($S$7:$S$2085=0)))&gt;0,"SALONES UNIDOS",IF(SUMPRODUCT((X735=$X$7:$X$2085)*(AI735=$AI$7:$AI$2085)*((AO735&lt;$AP$7:$AP$2085)*(AP735&gt;$AO$7:$AO$2085))*(ROW($X$7:$X$2085)&lt;&gt;ROW(X735)))&gt;0,"Cruzado","Sin cruce")))</f>
        <v>Sin cruce</v>
      </c>
      <c r="AR735" s="23" t="str" cm="1">
        <f t="array" ref="AR735">IF(AE735="","",IF(SUMPRODUCT((AE735=$AE$7:$AE$2085)*(AI735=$AI$7:$AI$2085)*(AO735=$AO$7:$AO$2085)*(AP735=$AP$7:$AP$2085)*(ROW($AE$7:$AE$2085)&lt;&gt;ROW(AE735))*((S735=0)*($S$7:$S$2085&gt;0)+(S735&gt;0)*($S$7:$S$2085=0)))&gt;0,"SALONES UNIDOS",IF(SUMPRODUCT((AE735=$AE$7:$AE$2085)*(AI735=$AI$7:$AI$2085)*((AO735&lt;$AP$7:$AP$2085)*(AP735&gt;$AO$7:$AO$2085))*(ROW($AE$7:$AE$2085)&lt;&gt;ROW(AE735)))&gt;0,"Cruzado","Sin cruce")))</f>
        <v/>
      </c>
      <c r="AS735" s="94" t="str">
        <f t="shared" si="12"/>
        <v>PS2HUAURAA</v>
      </c>
      <c r="AT735" s="94" t="str" cm="1">
        <f t="array" ref="AT735">IF(AS735="","",IF(SUMPRODUCT((AS735=$AS$7:$AS$2085)*(AI735=$AI$7:$AI$2085)*(AO735=$AO$7:$AO$2085)*(AP735=$AP$7:$AP$2085)*(ROW($AS$7:$AS$2085)&lt;&gt;ROW(AS735))*((S735=0)*($S$7:$S$2085&gt;0)+(S735&gt;0)*($S$7:$S$2085=0)))&gt;0,"SALONES UNIDOS",IF(SUMPRODUCT((AS735=$AS$7:$AS$2085)*(AI735=$AI$7:$AI$2085)*((AO735&lt;$AP$7:$AP$2085)*(AP735&gt;$AO$7:$AO$2085))*(ROW($AS$7:$AS$2085)&lt;&gt;ROW(AS735)))&gt;0,"Cruzado","Sin cruce")))</f>
        <v>Sin cruce</v>
      </c>
    </row>
    <row r="736" spans="3:46" ht="15.6" hidden="1" customHeight="1">
      <c r="C736" s="496" t="s">
        <v>572</v>
      </c>
      <c r="D736" s="479" t="s">
        <v>828</v>
      </c>
      <c r="E736" s="479">
        <v>20261</v>
      </c>
      <c r="F736" s="503" t="s">
        <v>44</v>
      </c>
      <c r="G736" s="497" t="s">
        <v>80</v>
      </c>
      <c r="H736" s="503" t="s">
        <v>90</v>
      </c>
      <c r="I736" s="503">
        <v>2</v>
      </c>
      <c r="J736" s="503" t="s">
        <v>41</v>
      </c>
      <c r="K736" s="503" t="s">
        <v>41</v>
      </c>
      <c r="L736" s="499" t="s">
        <v>851</v>
      </c>
      <c r="M736" s="535" t="s">
        <v>743</v>
      </c>
      <c r="N736" s="15" t="s">
        <v>586</v>
      </c>
      <c r="O736" s="15" t="s">
        <v>831</v>
      </c>
      <c r="P736" s="503" t="s">
        <v>579</v>
      </c>
      <c r="Q736" s="15">
        <v>0</v>
      </c>
      <c r="R736" s="15">
        <v>2</v>
      </c>
      <c r="S736" s="479">
        <v>2</v>
      </c>
      <c r="T736" s="15">
        <v>4</v>
      </c>
      <c r="U736" s="471"/>
      <c r="V736" s="550">
        <v>40</v>
      </c>
      <c r="W736" s="643">
        <v>44407817</v>
      </c>
      <c r="X736" s="644" t="s">
        <v>519</v>
      </c>
      <c r="Y736" s="15" t="s">
        <v>579</v>
      </c>
      <c r="Z736" s="15"/>
      <c r="AA736" s="15"/>
      <c r="AB736" s="15"/>
      <c r="AC736" s="497" t="s">
        <v>956</v>
      </c>
      <c r="AD736" s="15"/>
      <c r="AE736" s="479"/>
      <c r="AF736" s="497"/>
      <c r="AG736" s="497"/>
      <c r="AH736" s="15" t="s">
        <v>100</v>
      </c>
      <c r="AI736" s="15">
        <v>4</v>
      </c>
      <c r="AJ736" s="15">
        <v>14</v>
      </c>
      <c r="AK736" s="15">
        <v>20</v>
      </c>
      <c r="AL736" s="15">
        <v>16</v>
      </c>
      <c r="AM736" s="15">
        <v>0</v>
      </c>
      <c r="AN736" s="490">
        <f>IF(AJ736="",S736,ROUND(((((AL736/24)+(AM736/1440))-((AJ736/24)+(AK736/1440)))*1440/50),5))</f>
        <v>2</v>
      </c>
      <c r="AO736" s="491">
        <f>AJ736/24+AK736/1440</f>
        <v>0.59722222222222221</v>
      </c>
      <c r="AP736" s="491">
        <f>AL736/24+AM736/1440</f>
        <v>0.66666666666666663</v>
      </c>
      <c r="AQ736" s="23" t="str" cm="1">
        <f t="array" ref="AQ736">IF(X736="","",IF(SUMPRODUCT((X736=$X$7:$X$2085)*(AI736=$AI$7:$AI$2085)*(AO736=$AO$7:$AO$2085)*(AP736=$AP$7:$AP$2085)*(ROW($X$7:$X$2085)&lt;&gt;ROW(X736))*((S736=0)*($S$7:$S$2085&gt;0)+(S736&gt;0)*($S$7:$S$2085=0)))&gt;0,"SALONES UNIDOS",IF(SUMPRODUCT((X736=$X$7:$X$2085)*(AI736=$AI$7:$AI$2085)*((AO736&lt;$AP$7:$AP$2085)*(AP736&gt;$AO$7:$AO$2085))*(ROW($X$7:$X$2085)&lt;&gt;ROW(X736)))&gt;0,"Cruzado","Sin cruce")))</f>
        <v>Sin cruce</v>
      </c>
      <c r="AR736" s="23" t="str" cm="1">
        <f t="array" ref="AR736">IF(AE736="","",IF(SUMPRODUCT((AE736=$AE$7:$AE$2085)*(AI736=$AI$7:$AI$2085)*(AO736=$AO$7:$AO$2085)*(AP736=$AP$7:$AP$2085)*(ROW($AE$7:$AE$2085)&lt;&gt;ROW(AE736))*((S736=0)*($S$7:$S$2085&gt;0)+(S736&gt;0)*($S$7:$S$2085=0)))&gt;0,"SALONES UNIDOS",IF(SUMPRODUCT((AE736=$AE$7:$AE$2085)*(AI736=$AI$7:$AI$2085)*((AO736&lt;$AP$7:$AP$2085)*(AP736&gt;$AO$7:$AO$2085))*(ROW($AE$7:$AE$2085)&lt;&gt;ROW(AE736)))&gt;0,"Cruzado","Sin cruce")))</f>
        <v/>
      </c>
      <c r="AS736" s="94" t="str">
        <f t="shared" si="12"/>
        <v>PS2HUAURAA</v>
      </c>
      <c r="AT736" s="94" t="str" cm="1">
        <f t="array" ref="AT736">IF(AS736="","",IF(SUMPRODUCT((AS736=$AS$7:$AS$2085)*(AI736=$AI$7:$AI$2085)*(AO736=$AO$7:$AO$2085)*(AP736=$AP$7:$AP$2085)*(ROW($AS$7:$AS$2085)&lt;&gt;ROW(AS736))*((S736=0)*($S$7:$S$2085&gt;0)+(S736&gt;0)*($S$7:$S$2085=0)))&gt;0,"SALONES UNIDOS",IF(SUMPRODUCT((AS736=$AS$7:$AS$2085)*(AI736=$AI$7:$AI$2085)*((AO736&lt;$AP$7:$AP$2085)*(AP736&gt;$AO$7:$AO$2085))*(ROW($AS$7:$AS$2085)&lt;&gt;ROW(AS736)))&gt;0,"Cruzado","Sin cruce")))</f>
        <v>Sin cruce</v>
      </c>
    </row>
    <row r="737" spans="3:46" ht="15.6" hidden="1" customHeight="1">
      <c r="C737" s="496" t="s">
        <v>572</v>
      </c>
      <c r="D737" s="479" t="s">
        <v>828</v>
      </c>
      <c r="E737" s="479">
        <v>20261</v>
      </c>
      <c r="F737" s="503" t="s">
        <v>44</v>
      </c>
      <c r="G737" s="497" t="s">
        <v>80</v>
      </c>
      <c r="H737" s="503" t="s">
        <v>90</v>
      </c>
      <c r="I737" s="503">
        <v>2</v>
      </c>
      <c r="J737" s="503" t="s">
        <v>41</v>
      </c>
      <c r="K737" s="503" t="s">
        <v>41</v>
      </c>
      <c r="L737" s="499" t="s">
        <v>852</v>
      </c>
      <c r="M737" s="533" t="s">
        <v>745</v>
      </c>
      <c r="N737" s="15" t="s">
        <v>586</v>
      </c>
      <c r="O737" s="15" t="s">
        <v>831</v>
      </c>
      <c r="P737" s="497" t="s">
        <v>624</v>
      </c>
      <c r="Q737" s="15">
        <v>2</v>
      </c>
      <c r="R737" s="15">
        <v>0</v>
      </c>
      <c r="S737" s="479">
        <v>2</v>
      </c>
      <c r="T737" s="15">
        <v>3</v>
      </c>
      <c r="U737" s="471"/>
      <c r="V737" s="550">
        <v>40</v>
      </c>
      <c r="W737" s="643">
        <v>46579737</v>
      </c>
      <c r="X737" s="644" t="s">
        <v>517</v>
      </c>
      <c r="Y737" s="571" t="s">
        <v>624</v>
      </c>
      <c r="Z737" s="15"/>
      <c r="AA737" s="15"/>
      <c r="AB737" s="15"/>
      <c r="AC737" s="493"/>
      <c r="AD737" s="497"/>
      <c r="AE737" s="479"/>
      <c r="AF737" s="497"/>
      <c r="AG737" s="497"/>
      <c r="AH737" s="15" t="s">
        <v>582</v>
      </c>
      <c r="AI737" s="15">
        <v>1</v>
      </c>
      <c r="AJ737" s="15">
        <v>7</v>
      </c>
      <c r="AK737" s="15">
        <v>40</v>
      </c>
      <c r="AL737" s="15">
        <v>9</v>
      </c>
      <c r="AM737" s="15">
        <v>20</v>
      </c>
      <c r="AN737" s="490">
        <f>IF(AJ737="",S737,ROUND(((((AL737/24)+(AM737/1440))-((AJ737/24)+(AK737/1440)))*1440/50),5))</f>
        <v>2</v>
      </c>
      <c r="AO737" s="491">
        <f>AJ737/24+AK737/1440</f>
        <v>0.31944444444444448</v>
      </c>
      <c r="AP737" s="491">
        <f>AL737/24+AM737/1440</f>
        <v>0.3888888888888889</v>
      </c>
      <c r="AQ737" s="23" t="str" cm="1">
        <f t="array" ref="AQ737">IF(X737="","",IF(SUMPRODUCT((X737=$X$7:$X$2085)*(AI737=$AI$7:$AI$2085)*(AO737=$AO$7:$AO$2085)*(AP737=$AP$7:$AP$2085)*(ROW($X$7:$X$2085)&lt;&gt;ROW(X737))*((S737=0)*($S$7:$S$2085&gt;0)+(S737&gt;0)*($S$7:$S$2085=0)))&gt;0,"SALONES UNIDOS",IF(SUMPRODUCT((X737=$X$7:$X$2085)*(AI737=$AI$7:$AI$2085)*((AO737&lt;$AP$7:$AP$2085)*(AP737&gt;$AO$7:$AO$2085))*(ROW($X$7:$X$2085)&lt;&gt;ROW(X737)))&gt;0,"Cruzado","Sin cruce")))</f>
        <v>Sin cruce</v>
      </c>
      <c r="AR737" s="23" t="str" cm="1">
        <f t="array" ref="AR737">IF(AE737="","",IF(SUMPRODUCT((AE737=$AE$7:$AE$2085)*(AI737=$AI$7:$AI$2085)*(AO737=$AO$7:$AO$2085)*(AP737=$AP$7:$AP$2085)*(ROW($AE$7:$AE$2085)&lt;&gt;ROW(AE737))*((S737=0)*($S$7:$S$2085&gt;0)+(S737&gt;0)*($S$7:$S$2085=0)))&gt;0,"SALONES UNIDOS",IF(SUMPRODUCT((AE737=$AE$7:$AE$2085)*(AI737=$AI$7:$AI$2085)*((AO737&lt;$AP$7:$AP$2085)*(AP737&gt;$AO$7:$AO$2085))*(ROW($AE$7:$AE$2085)&lt;&gt;ROW(AE737)))&gt;0,"Cruzado","Sin cruce")))</f>
        <v/>
      </c>
      <c r="AS737" s="94" t="str">
        <f t="shared" si="12"/>
        <v>PS2HUAURAA</v>
      </c>
      <c r="AT737" s="94" t="str" cm="1">
        <f t="array" ref="AT737">IF(AS737="","",IF(SUMPRODUCT((AS737=$AS$7:$AS$2085)*(AI737=$AI$7:$AI$2085)*(AO737=$AO$7:$AO$2085)*(AP737=$AP$7:$AP$2085)*(ROW($AS$7:$AS$2085)&lt;&gt;ROW(AS737))*((S737=0)*($S$7:$S$2085&gt;0)+(S737&gt;0)*($S$7:$S$2085=0)))&gt;0,"SALONES UNIDOS",IF(SUMPRODUCT((AS737=$AS$7:$AS$2085)*(AI737=$AI$7:$AI$2085)*((AO737&lt;$AP$7:$AP$2085)*(AP737&gt;$AO$7:$AO$2085))*(ROW($AS$7:$AS$2085)&lt;&gt;ROW(AS737)))&gt;0,"Cruzado","Sin cruce")))</f>
        <v>Sin cruce</v>
      </c>
    </row>
    <row r="738" spans="3:46" ht="15.6" hidden="1" customHeight="1">
      <c r="C738" s="496" t="s">
        <v>572</v>
      </c>
      <c r="D738" s="479" t="s">
        <v>828</v>
      </c>
      <c r="E738" s="479">
        <v>20261</v>
      </c>
      <c r="F738" s="503" t="s">
        <v>44</v>
      </c>
      <c r="G738" s="497" t="s">
        <v>80</v>
      </c>
      <c r="H738" s="503" t="s">
        <v>90</v>
      </c>
      <c r="I738" s="503">
        <v>2</v>
      </c>
      <c r="J738" s="503" t="s">
        <v>41</v>
      </c>
      <c r="K738" s="503" t="s">
        <v>41</v>
      </c>
      <c r="L738" s="499" t="s">
        <v>852</v>
      </c>
      <c r="M738" s="533" t="s">
        <v>745</v>
      </c>
      <c r="N738" s="15" t="s">
        <v>586</v>
      </c>
      <c r="O738" s="15" t="s">
        <v>831</v>
      </c>
      <c r="P738" s="497" t="s">
        <v>624</v>
      </c>
      <c r="Q738" s="15">
        <v>0</v>
      </c>
      <c r="R738" s="15">
        <v>2</v>
      </c>
      <c r="S738" s="479">
        <v>2</v>
      </c>
      <c r="T738" s="15">
        <v>3</v>
      </c>
      <c r="U738" s="471"/>
      <c r="V738" s="550">
        <v>40</v>
      </c>
      <c r="W738" s="643">
        <v>46579737</v>
      </c>
      <c r="X738" s="644" t="s">
        <v>517</v>
      </c>
      <c r="Y738" s="571" t="s">
        <v>624</v>
      </c>
      <c r="Z738" s="15"/>
      <c r="AA738" s="15"/>
      <c r="AB738" s="15"/>
      <c r="AC738" s="493"/>
      <c r="AD738" s="497"/>
      <c r="AE738" s="479"/>
      <c r="AF738" s="497"/>
      <c r="AG738" s="497"/>
      <c r="AH738" s="15" t="s">
        <v>100</v>
      </c>
      <c r="AI738" s="15">
        <v>2</v>
      </c>
      <c r="AJ738" s="15">
        <v>7</v>
      </c>
      <c r="AK738" s="15">
        <v>40</v>
      </c>
      <c r="AL738" s="15">
        <v>9</v>
      </c>
      <c r="AM738" s="15">
        <v>20</v>
      </c>
      <c r="AN738" s="490">
        <f>IF(AJ738="",S738,ROUND(((((AL738/24)+(AM738/1440))-((AJ738/24)+(AK738/1440)))*1440/50),5))</f>
        <v>2</v>
      </c>
      <c r="AO738" s="491">
        <f>AJ738/24+AK738/1440</f>
        <v>0.31944444444444448</v>
      </c>
      <c r="AP738" s="491">
        <f>AL738/24+AM738/1440</f>
        <v>0.3888888888888889</v>
      </c>
      <c r="AQ738" s="23" t="str" cm="1">
        <f t="array" ref="AQ738">IF(X738="","",IF(SUMPRODUCT((X738=$X$7:$X$2085)*(AI738=$AI$7:$AI$2085)*(AO738=$AO$7:$AO$2085)*(AP738=$AP$7:$AP$2085)*(ROW($X$7:$X$2085)&lt;&gt;ROW(X738))*((S738=0)*($S$7:$S$2085&gt;0)+(S738&gt;0)*($S$7:$S$2085=0)))&gt;0,"SALONES UNIDOS",IF(SUMPRODUCT((X738=$X$7:$X$2085)*(AI738=$AI$7:$AI$2085)*((AO738&lt;$AP$7:$AP$2085)*(AP738&gt;$AO$7:$AO$2085))*(ROW($X$7:$X$2085)&lt;&gt;ROW(X738)))&gt;0,"Cruzado","Sin cruce")))</f>
        <v>Sin cruce</v>
      </c>
      <c r="AR738" s="23" t="str" cm="1">
        <f t="array" ref="AR738">IF(AE738="","",IF(SUMPRODUCT((AE738=$AE$7:$AE$2085)*(AI738=$AI$7:$AI$2085)*(AO738=$AO$7:$AO$2085)*(AP738=$AP$7:$AP$2085)*(ROW($AE$7:$AE$2085)&lt;&gt;ROW(AE738))*((S738=0)*($S$7:$S$2085&gt;0)+(S738&gt;0)*($S$7:$S$2085=0)))&gt;0,"SALONES UNIDOS",IF(SUMPRODUCT((AE738=$AE$7:$AE$2085)*(AI738=$AI$7:$AI$2085)*((AO738&lt;$AP$7:$AP$2085)*(AP738&gt;$AO$7:$AO$2085))*(ROW($AE$7:$AE$2085)&lt;&gt;ROW(AE738)))&gt;0,"Cruzado","Sin cruce")))</f>
        <v/>
      </c>
      <c r="AS738" s="94" t="str">
        <f t="shared" si="12"/>
        <v>PS2HUAURAA</v>
      </c>
      <c r="AT738" s="94" t="str" cm="1">
        <f t="array" ref="AT738">IF(AS738="","",IF(SUMPRODUCT((AS738=$AS$7:$AS$2085)*(AI738=$AI$7:$AI$2085)*(AO738=$AO$7:$AO$2085)*(AP738=$AP$7:$AP$2085)*(ROW($AS$7:$AS$2085)&lt;&gt;ROW(AS738))*((S738=0)*($S$7:$S$2085&gt;0)+(S738&gt;0)*($S$7:$S$2085=0)))&gt;0,"SALONES UNIDOS",IF(SUMPRODUCT((AS738=$AS$7:$AS$2085)*(AI738=$AI$7:$AI$2085)*((AO738&lt;$AP$7:$AP$2085)*(AP738&gt;$AO$7:$AO$2085))*(ROW($AS$7:$AS$2085)&lt;&gt;ROW(AS738)))&gt;0,"Cruzado","Sin cruce")))</f>
        <v>Sin cruce</v>
      </c>
    </row>
    <row r="739" spans="3:46" ht="15.6" hidden="1" customHeight="1">
      <c r="C739" s="496" t="s">
        <v>572</v>
      </c>
      <c r="D739" s="479" t="s">
        <v>828</v>
      </c>
      <c r="E739" s="479">
        <v>20261</v>
      </c>
      <c r="F739" s="503" t="s">
        <v>44</v>
      </c>
      <c r="G739" s="497" t="s">
        <v>80</v>
      </c>
      <c r="H739" s="503" t="s">
        <v>90</v>
      </c>
      <c r="I739" s="503">
        <v>2</v>
      </c>
      <c r="J739" s="503" t="s">
        <v>51</v>
      </c>
      <c r="K739" s="503" t="s">
        <v>51</v>
      </c>
      <c r="L739" s="499" t="s">
        <v>845</v>
      </c>
      <c r="M739" s="533" t="s">
        <v>610</v>
      </c>
      <c r="N739" s="15" t="s">
        <v>586</v>
      </c>
      <c r="O739" s="15" t="s">
        <v>831</v>
      </c>
      <c r="P739" s="503" t="s">
        <v>579</v>
      </c>
      <c r="Q739" s="15">
        <v>2</v>
      </c>
      <c r="R739" s="15">
        <v>0</v>
      </c>
      <c r="S739" s="479">
        <v>2</v>
      </c>
      <c r="T739" s="15">
        <v>3</v>
      </c>
      <c r="U739" s="471"/>
      <c r="V739" s="550">
        <v>21</v>
      </c>
      <c r="W739" s="497">
        <v>44565506</v>
      </c>
      <c r="X739" s="566" t="s">
        <v>391</v>
      </c>
      <c r="Y739" s="15" t="s">
        <v>579</v>
      </c>
      <c r="Z739" s="15"/>
      <c r="AA739" s="15"/>
      <c r="AB739" s="15"/>
      <c r="AC739" s="497" t="s">
        <v>956</v>
      </c>
      <c r="AD739" s="15"/>
      <c r="AE739" s="479"/>
      <c r="AF739" s="497"/>
      <c r="AG739" s="497"/>
      <c r="AH739" s="15" t="s">
        <v>582</v>
      </c>
      <c r="AI739" s="15">
        <v>1</v>
      </c>
      <c r="AJ739" s="15">
        <v>20</v>
      </c>
      <c r="AK739" s="15">
        <v>10</v>
      </c>
      <c r="AL739" s="15">
        <v>21</v>
      </c>
      <c r="AM739" s="15">
        <v>50</v>
      </c>
      <c r="AN739" s="490">
        <f>IF(AJ739="",S739,ROUND(((((AL739/24)+(AM739/1440))-((AJ739/24)+(AK739/1440)))*1440/50),5))</f>
        <v>2</v>
      </c>
      <c r="AO739" s="491">
        <f>AJ739/24+AK739/1440</f>
        <v>0.84027777777777779</v>
      </c>
      <c r="AP739" s="491">
        <f>AL739/24+AM739/1440</f>
        <v>0.90972222222222221</v>
      </c>
      <c r="AQ739" s="23" t="str" cm="1">
        <f t="array" ref="AQ739">IF(X739="","",IF(SUMPRODUCT((X739=$X$7:$X$2085)*(AI739=$AI$7:$AI$2085)*(AO739=$AO$7:$AO$2085)*(AP739=$AP$7:$AP$2085)*(ROW($X$7:$X$2085)&lt;&gt;ROW(X739))*((S739=0)*($S$7:$S$2085&gt;0)+(S739&gt;0)*($S$7:$S$2085=0)))&gt;0,"SALONES UNIDOS",IF(SUMPRODUCT((X739=$X$7:$X$2085)*(AI739=$AI$7:$AI$2085)*((AO739&lt;$AP$7:$AP$2085)*(AP739&gt;$AO$7:$AO$2085))*(ROW($X$7:$X$2085)&lt;&gt;ROW(X739)))&gt;0,"Cruzado","Sin cruce")))</f>
        <v>Sin cruce</v>
      </c>
      <c r="AR739" s="23" t="str" cm="1">
        <f t="array" ref="AR739">IF(AE739="","",IF(SUMPRODUCT((AE739=$AE$7:$AE$2085)*(AI739=$AI$7:$AI$2085)*(AO739=$AO$7:$AO$2085)*(AP739=$AP$7:$AP$2085)*(ROW($AE$7:$AE$2085)&lt;&gt;ROW(AE739))*((S739=0)*($S$7:$S$2085&gt;0)+(S739&gt;0)*($S$7:$S$2085=0)))&gt;0,"SALONES UNIDOS",IF(SUMPRODUCT((AE739=$AE$7:$AE$2085)*(AI739=$AI$7:$AI$2085)*((AO739&lt;$AP$7:$AP$2085)*(AP739&gt;$AO$7:$AO$2085))*(ROW($AE$7:$AE$2085)&lt;&gt;ROW(AE739)))&gt;0,"Cruzado","Sin cruce")))</f>
        <v/>
      </c>
      <c r="AS739" s="94" t="str">
        <f t="shared" si="12"/>
        <v>PS2HUAURAB</v>
      </c>
      <c r="AT739" s="94" t="str" cm="1">
        <f t="array" ref="AT739">IF(AS739="","",IF(SUMPRODUCT((AS739=$AS$7:$AS$2085)*(AI739=$AI$7:$AI$2085)*(AO739=$AO$7:$AO$2085)*(AP739=$AP$7:$AP$2085)*(ROW($AS$7:$AS$2085)&lt;&gt;ROW(AS739))*((S739=0)*($S$7:$S$2085&gt;0)+(S739&gt;0)*($S$7:$S$2085=0)))&gt;0,"SALONES UNIDOS",IF(SUMPRODUCT((AS739=$AS$7:$AS$2085)*(AI739=$AI$7:$AI$2085)*((AO739&lt;$AP$7:$AP$2085)*(AP739&gt;$AO$7:$AO$2085))*(ROW($AS$7:$AS$2085)&lt;&gt;ROW(AS739)))&gt;0,"Cruzado","Sin cruce")))</f>
        <v>Sin cruce</v>
      </c>
    </row>
    <row r="740" spans="3:46" ht="15.6" hidden="1" customHeight="1">
      <c r="C740" s="496" t="s">
        <v>572</v>
      </c>
      <c r="D740" s="479" t="s">
        <v>828</v>
      </c>
      <c r="E740" s="479">
        <v>20261</v>
      </c>
      <c r="F740" s="503" t="s">
        <v>44</v>
      </c>
      <c r="G740" s="497" t="s">
        <v>80</v>
      </c>
      <c r="H740" s="503" t="s">
        <v>90</v>
      </c>
      <c r="I740" s="503">
        <v>2</v>
      </c>
      <c r="J740" s="503" t="s">
        <v>51</v>
      </c>
      <c r="K740" s="503" t="s">
        <v>51</v>
      </c>
      <c r="L740" s="499" t="s">
        <v>845</v>
      </c>
      <c r="M740" s="533" t="s">
        <v>610</v>
      </c>
      <c r="N740" s="15" t="s">
        <v>586</v>
      </c>
      <c r="O740" s="15" t="s">
        <v>831</v>
      </c>
      <c r="P740" s="503" t="s">
        <v>579</v>
      </c>
      <c r="Q740" s="15">
        <v>0</v>
      </c>
      <c r="R740" s="15">
        <v>2</v>
      </c>
      <c r="S740" s="479">
        <v>2</v>
      </c>
      <c r="T740" s="15">
        <v>3</v>
      </c>
      <c r="U740" s="471"/>
      <c r="V740" s="550">
        <v>21</v>
      </c>
      <c r="W740" s="497">
        <v>44565506</v>
      </c>
      <c r="X740" s="566" t="s">
        <v>391</v>
      </c>
      <c r="Y740" s="15" t="s">
        <v>579</v>
      </c>
      <c r="Z740" s="15"/>
      <c r="AA740" s="15"/>
      <c r="AB740" s="15"/>
      <c r="AC740" s="497" t="s">
        <v>956</v>
      </c>
      <c r="AD740" s="15"/>
      <c r="AE740" s="479"/>
      <c r="AF740" s="497"/>
      <c r="AG740" s="497"/>
      <c r="AH740" s="15" t="s">
        <v>100</v>
      </c>
      <c r="AI740" s="15">
        <v>1</v>
      </c>
      <c r="AJ740" s="15">
        <v>21</v>
      </c>
      <c r="AK740" s="15">
        <v>50</v>
      </c>
      <c r="AL740" s="15">
        <v>23</v>
      </c>
      <c r="AM740" s="15">
        <v>30</v>
      </c>
      <c r="AN740" s="490">
        <f>IF(AJ740="",S740,ROUND(((((AL740/24)+(AM740/1440))-((AJ740/24)+(AK740/1440)))*1440/50),5))</f>
        <v>2</v>
      </c>
      <c r="AO740" s="491">
        <f>AJ740/24+AK740/1440</f>
        <v>0.90972222222222221</v>
      </c>
      <c r="AP740" s="491">
        <f>AL740/24+AM740/1440</f>
        <v>0.97916666666666674</v>
      </c>
      <c r="AQ740" s="23" t="str" cm="1">
        <f t="array" ref="AQ740">IF(X740="","",IF(SUMPRODUCT((X740=$X$7:$X$2085)*(AI740=$AI$7:$AI$2085)*(AO740=$AO$7:$AO$2085)*(AP740=$AP$7:$AP$2085)*(ROW($X$7:$X$2085)&lt;&gt;ROW(X740))*((S740=0)*($S$7:$S$2085&gt;0)+(S740&gt;0)*($S$7:$S$2085=0)))&gt;0,"SALONES UNIDOS",IF(SUMPRODUCT((X740=$X$7:$X$2085)*(AI740=$AI$7:$AI$2085)*((AO740&lt;$AP$7:$AP$2085)*(AP740&gt;$AO$7:$AO$2085))*(ROW($X$7:$X$2085)&lt;&gt;ROW(X740)))&gt;0,"Cruzado","Sin cruce")))</f>
        <v>Sin cruce</v>
      </c>
      <c r="AR740" s="23" t="str" cm="1">
        <f t="array" ref="AR740">IF(AE740="","",IF(SUMPRODUCT((AE740=$AE$7:$AE$2085)*(AI740=$AI$7:$AI$2085)*(AO740=$AO$7:$AO$2085)*(AP740=$AP$7:$AP$2085)*(ROW($AE$7:$AE$2085)&lt;&gt;ROW(AE740))*((S740=0)*($S$7:$S$2085&gt;0)+(S740&gt;0)*($S$7:$S$2085=0)))&gt;0,"SALONES UNIDOS",IF(SUMPRODUCT((AE740=$AE$7:$AE$2085)*(AI740=$AI$7:$AI$2085)*((AO740&lt;$AP$7:$AP$2085)*(AP740&gt;$AO$7:$AO$2085))*(ROW($AE$7:$AE$2085)&lt;&gt;ROW(AE740)))&gt;0,"Cruzado","Sin cruce")))</f>
        <v/>
      </c>
      <c r="AS740" s="94" t="str">
        <f t="shared" si="12"/>
        <v>PS2HUAURAB</v>
      </c>
      <c r="AT740" s="94" t="str" cm="1">
        <f t="array" ref="AT740">IF(AS740="","",IF(SUMPRODUCT((AS740=$AS$7:$AS$2085)*(AI740=$AI$7:$AI$2085)*(AO740=$AO$7:$AO$2085)*(AP740=$AP$7:$AP$2085)*(ROW($AS$7:$AS$2085)&lt;&gt;ROW(AS740))*((S740=0)*($S$7:$S$2085&gt;0)+(S740&gt;0)*($S$7:$S$2085=0)))&gt;0,"SALONES UNIDOS",IF(SUMPRODUCT((AS740=$AS$7:$AS$2085)*(AI740=$AI$7:$AI$2085)*((AO740&lt;$AP$7:$AP$2085)*(AP740&gt;$AO$7:$AO$2085))*(ROW($AS$7:$AS$2085)&lt;&gt;ROW(AS740)))&gt;0,"Cruzado","Sin cruce")))</f>
        <v>Sin cruce</v>
      </c>
    </row>
    <row r="741" spans="3:46" ht="15.6" hidden="1" customHeight="1">
      <c r="C741" s="496" t="s">
        <v>572</v>
      </c>
      <c r="D741" s="479" t="s">
        <v>828</v>
      </c>
      <c r="E741" s="479">
        <v>20261</v>
      </c>
      <c r="F741" s="503" t="s">
        <v>44</v>
      </c>
      <c r="G741" s="497" t="s">
        <v>80</v>
      </c>
      <c r="H741" s="503" t="s">
        <v>90</v>
      </c>
      <c r="I741" s="503">
        <v>2</v>
      </c>
      <c r="J741" s="503" t="s">
        <v>51</v>
      </c>
      <c r="K741" s="503" t="s">
        <v>51</v>
      </c>
      <c r="L741" s="499" t="s">
        <v>846</v>
      </c>
      <c r="M741" s="533" t="s">
        <v>739</v>
      </c>
      <c r="N741" s="15" t="s">
        <v>830</v>
      </c>
      <c r="O741" s="15" t="s">
        <v>831</v>
      </c>
      <c r="P741" s="503" t="s">
        <v>579</v>
      </c>
      <c r="Q741" s="15">
        <v>3</v>
      </c>
      <c r="R741" s="15">
        <v>0</v>
      </c>
      <c r="S741" s="479">
        <v>3</v>
      </c>
      <c r="T741" s="15">
        <v>4</v>
      </c>
      <c r="U741" s="471"/>
      <c r="V741" s="550">
        <v>21</v>
      </c>
      <c r="W741" s="497">
        <v>15738929</v>
      </c>
      <c r="X741" s="566" t="s">
        <v>223</v>
      </c>
      <c r="Y741" s="15" t="s">
        <v>579</v>
      </c>
      <c r="Z741" s="15"/>
      <c r="AA741" s="15"/>
      <c r="AB741" s="15"/>
      <c r="AC741" s="497" t="s">
        <v>956</v>
      </c>
      <c r="AD741" s="15"/>
      <c r="AE741" s="479"/>
      <c r="AF741" s="497"/>
      <c r="AG741" s="497"/>
      <c r="AH741" s="15" t="s">
        <v>582</v>
      </c>
      <c r="AI741" s="15">
        <v>5</v>
      </c>
      <c r="AJ741" s="15">
        <v>17</v>
      </c>
      <c r="AK741" s="15">
        <v>40</v>
      </c>
      <c r="AL741" s="15">
        <v>20</v>
      </c>
      <c r="AM741" s="15">
        <v>10</v>
      </c>
      <c r="AN741" s="490">
        <f>IF(AJ741="",S741,ROUND(((((AL741/24)+(AM741/1440))-((AJ741/24)+(AK741/1440)))*1440/50),5))</f>
        <v>3</v>
      </c>
      <c r="AO741" s="491">
        <f>AJ741/24+AK741/1440</f>
        <v>0.73611111111111116</v>
      </c>
      <c r="AP741" s="491">
        <f>AL741/24+AM741/1440</f>
        <v>0.84027777777777779</v>
      </c>
      <c r="AQ741" s="23" t="str" cm="1">
        <f t="array" ref="AQ741">IF(X741="","",IF(SUMPRODUCT((X741=$X$7:$X$2085)*(AI741=$AI$7:$AI$2085)*(AO741=$AO$7:$AO$2085)*(AP741=$AP$7:$AP$2085)*(ROW($X$7:$X$2085)&lt;&gt;ROW(X741))*((S741=0)*($S$7:$S$2085&gt;0)+(S741&gt;0)*($S$7:$S$2085=0)))&gt;0,"SALONES UNIDOS",IF(SUMPRODUCT((X741=$X$7:$X$2085)*(AI741=$AI$7:$AI$2085)*((AO741&lt;$AP$7:$AP$2085)*(AP741&gt;$AO$7:$AO$2085))*(ROW($X$7:$X$2085)&lt;&gt;ROW(X741)))&gt;0,"Cruzado","Sin cruce")))</f>
        <v>Sin cruce</v>
      </c>
      <c r="AR741" s="23" t="str" cm="1">
        <f t="array" ref="AR741">IF(AE741="","",IF(SUMPRODUCT((AE741=$AE$7:$AE$2085)*(AI741=$AI$7:$AI$2085)*(AO741=$AO$7:$AO$2085)*(AP741=$AP$7:$AP$2085)*(ROW($AE$7:$AE$2085)&lt;&gt;ROW(AE741))*((S741=0)*($S$7:$S$2085&gt;0)+(S741&gt;0)*($S$7:$S$2085=0)))&gt;0,"SALONES UNIDOS",IF(SUMPRODUCT((AE741=$AE$7:$AE$2085)*(AI741=$AI$7:$AI$2085)*((AO741&lt;$AP$7:$AP$2085)*(AP741&gt;$AO$7:$AO$2085))*(ROW($AE$7:$AE$2085)&lt;&gt;ROW(AE741)))&gt;0,"Cruzado","Sin cruce")))</f>
        <v/>
      </c>
      <c r="AS741" s="94" t="str">
        <f t="shared" si="12"/>
        <v>PS2HUAURAB</v>
      </c>
      <c r="AT741" s="94" t="str" cm="1">
        <f t="array" ref="AT741">IF(AS741="","",IF(SUMPRODUCT((AS741=$AS$7:$AS$2085)*(AI741=$AI$7:$AI$2085)*(AO741=$AO$7:$AO$2085)*(AP741=$AP$7:$AP$2085)*(ROW($AS$7:$AS$2085)&lt;&gt;ROW(AS741))*((S741=0)*($S$7:$S$2085&gt;0)+(S741&gt;0)*($S$7:$S$2085=0)))&gt;0,"SALONES UNIDOS",IF(SUMPRODUCT((AS741=$AS$7:$AS$2085)*(AI741=$AI$7:$AI$2085)*((AO741&lt;$AP$7:$AP$2085)*(AP741&gt;$AO$7:$AO$2085))*(ROW($AS$7:$AS$2085)&lt;&gt;ROW(AS741)))&gt;0,"Cruzado","Sin cruce")))</f>
        <v>Sin cruce</v>
      </c>
    </row>
    <row r="742" spans="3:46" ht="15.6" hidden="1" customHeight="1">
      <c r="C742" s="496" t="s">
        <v>572</v>
      </c>
      <c r="D742" s="479" t="s">
        <v>828</v>
      </c>
      <c r="E742" s="479">
        <v>20261</v>
      </c>
      <c r="F742" s="503" t="s">
        <v>44</v>
      </c>
      <c r="G742" s="497" t="s">
        <v>80</v>
      </c>
      <c r="H742" s="503" t="s">
        <v>90</v>
      </c>
      <c r="I742" s="503">
        <v>2</v>
      </c>
      <c r="J742" s="503" t="s">
        <v>597</v>
      </c>
      <c r="K742" s="503" t="s">
        <v>51</v>
      </c>
      <c r="L742" s="499" t="s">
        <v>846</v>
      </c>
      <c r="M742" s="533" t="s">
        <v>739</v>
      </c>
      <c r="N742" s="15" t="s">
        <v>830</v>
      </c>
      <c r="O742" s="15" t="s">
        <v>831</v>
      </c>
      <c r="P742" s="503" t="s">
        <v>579</v>
      </c>
      <c r="Q742" s="15">
        <v>0</v>
      </c>
      <c r="R742" s="15">
        <v>2</v>
      </c>
      <c r="S742" s="479">
        <v>2</v>
      </c>
      <c r="T742" s="15">
        <v>4</v>
      </c>
      <c r="U742" s="471"/>
      <c r="V742" s="550">
        <v>21</v>
      </c>
      <c r="W742" s="497">
        <v>15738929</v>
      </c>
      <c r="X742" s="566" t="s">
        <v>223</v>
      </c>
      <c r="Y742" s="15" t="s">
        <v>579</v>
      </c>
      <c r="Z742" s="15"/>
      <c r="AA742" s="15"/>
      <c r="AB742" s="15"/>
      <c r="AC742" s="493"/>
      <c r="AD742" s="15"/>
      <c r="AE742" s="479" t="s">
        <v>614</v>
      </c>
      <c r="AF742" s="497"/>
      <c r="AG742" s="497"/>
      <c r="AH742" s="15" t="s">
        <v>100</v>
      </c>
      <c r="AI742" s="15">
        <v>5</v>
      </c>
      <c r="AJ742" s="15">
        <v>20</v>
      </c>
      <c r="AK742" s="15">
        <v>10</v>
      </c>
      <c r="AL742" s="15">
        <v>21</v>
      </c>
      <c r="AM742" s="15">
        <v>50</v>
      </c>
      <c r="AN742" s="490">
        <f>IF(AJ742="",S742,ROUND(((((AL742/24)+(AM742/1440))-((AJ742/24)+(AK742/1440)))*1440/50),5))</f>
        <v>2</v>
      </c>
      <c r="AO742" s="491">
        <f>AJ742/24+AK742/1440</f>
        <v>0.84027777777777779</v>
      </c>
      <c r="AP742" s="491">
        <f>AL742/24+AM742/1440</f>
        <v>0.90972222222222221</v>
      </c>
      <c r="AQ742" s="23" t="str" cm="1">
        <f t="array" ref="AQ742">IF(X742="","",IF(SUMPRODUCT((X742=$X$7:$X$2085)*(AI742=$AI$7:$AI$2085)*(AO742=$AO$7:$AO$2085)*(AP742=$AP$7:$AP$2085)*(ROW($X$7:$X$2085)&lt;&gt;ROW(X742))*((S742=0)*($S$7:$S$2085&gt;0)+(S742&gt;0)*($S$7:$S$2085=0)))&gt;0,"SALONES UNIDOS",IF(SUMPRODUCT((X742=$X$7:$X$2085)*(AI742=$AI$7:$AI$2085)*((AO742&lt;$AP$7:$AP$2085)*(AP742&gt;$AO$7:$AO$2085))*(ROW($X$7:$X$2085)&lt;&gt;ROW(X742)))&gt;0,"Cruzado","Sin cruce")))</f>
        <v>Sin cruce</v>
      </c>
      <c r="AR742" s="23" t="str" cm="1">
        <f t="array" ref="AR742">IF(AE742="","",IF(SUMPRODUCT((AE742=$AE$7:$AE$2085)*(AI742=$AI$7:$AI$2085)*(AO742=$AO$7:$AO$2085)*(AP742=$AP$7:$AP$2085)*(ROW($AE$7:$AE$2085)&lt;&gt;ROW(AE742))*((S742=0)*($S$7:$S$2085&gt;0)+(S742&gt;0)*($S$7:$S$2085=0)))&gt;0,"SALONES UNIDOS",IF(SUMPRODUCT((AE742=$AE$7:$AE$2085)*(AI742=$AI$7:$AI$2085)*((AO742&lt;$AP$7:$AP$2085)*(AP742&gt;$AO$7:$AO$2085))*(ROW($AE$7:$AE$2085)&lt;&gt;ROW(AE742)))&gt;0,"Cruzado","Sin cruce")))</f>
        <v>Sin cruce</v>
      </c>
      <c r="AS742" s="94" t="str">
        <f t="shared" si="12"/>
        <v>PS2HUAURAB</v>
      </c>
      <c r="AT742" s="94" t="str" cm="1">
        <f t="array" ref="AT742">IF(AS742="","",IF(SUMPRODUCT((AS742=$AS$7:$AS$2085)*(AI742=$AI$7:$AI$2085)*(AO742=$AO$7:$AO$2085)*(AP742=$AP$7:$AP$2085)*(ROW($AS$7:$AS$2085)&lt;&gt;ROW(AS742))*((S742=0)*($S$7:$S$2085&gt;0)+(S742&gt;0)*($S$7:$S$2085=0)))&gt;0,"SALONES UNIDOS",IF(SUMPRODUCT((AS742=$AS$7:$AS$2085)*(AI742=$AI$7:$AI$2085)*((AO742&lt;$AP$7:$AP$2085)*(AP742&gt;$AO$7:$AO$2085))*(ROW($AS$7:$AS$2085)&lt;&gt;ROW(AS742)))&gt;0,"Cruzado","Sin cruce")))</f>
        <v>Sin cruce</v>
      </c>
    </row>
    <row r="743" spans="3:46" ht="15.6" hidden="1" customHeight="1">
      <c r="C743" s="496" t="s">
        <v>572</v>
      </c>
      <c r="D743" s="479" t="s">
        <v>828</v>
      </c>
      <c r="E743" s="479">
        <v>20261</v>
      </c>
      <c r="F743" s="503" t="s">
        <v>44</v>
      </c>
      <c r="G743" s="497" t="s">
        <v>80</v>
      </c>
      <c r="H743" s="503" t="s">
        <v>90</v>
      </c>
      <c r="I743" s="503">
        <v>2</v>
      </c>
      <c r="J743" s="503" t="s">
        <v>598</v>
      </c>
      <c r="K743" s="503" t="s">
        <v>51</v>
      </c>
      <c r="L743" s="499" t="s">
        <v>846</v>
      </c>
      <c r="M743" s="533" t="s">
        <v>739</v>
      </c>
      <c r="N743" s="15" t="s">
        <v>830</v>
      </c>
      <c r="O743" s="15" t="s">
        <v>831</v>
      </c>
      <c r="P743" s="503" t="s">
        <v>579</v>
      </c>
      <c r="Q743" s="15">
        <v>0</v>
      </c>
      <c r="R743" s="15">
        <v>2</v>
      </c>
      <c r="S743" s="479">
        <v>2</v>
      </c>
      <c r="T743" s="15">
        <v>4</v>
      </c>
      <c r="U743" s="471"/>
      <c r="V743" s="550">
        <v>21</v>
      </c>
      <c r="W743" s="497">
        <v>15738929</v>
      </c>
      <c r="X743" s="566" t="s">
        <v>223</v>
      </c>
      <c r="Y743" s="15" t="s">
        <v>579</v>
      </c>
      <c r="Z743" s="15"/>
      <c r="AA743" s="15"/>
      <c r="AB743" s="15"/>
      <c r="AC743" s="493"/>
      <c r="AD743" s="15"/>
      <c r="AE743" s="479" t="s">
        <v>614</v>
      </c>
      <c r="AF743" s="497"/>
      <c r="AG743" s="497"/>
      <c r="AH743" s="15" t="s">
        <v>100</v>
      </c>
      <c r="AI743" s="15">
        <v>5</v>
      </c>
      <c r="AJ743" s="15">
        <v>21</v>
      </c>
      <c r="AK743" s="15">
        <v>50</v>
      </c>
      <c r="AL743" s="15">
        <v>23</v>
      </c>
      <c r="AM743" s="15">
        <v>30</v>
      </c>
      <c r="AN743" s="490">
        <f>IF(AJ743="",S743,ROUND(((((AL743/24)+(AM743/1440))-((AJ743/24)+(AK743/1440)))*1440/50),5))</f>
        <v>2</v>
      </c>
      <c r="AO743" s="491">
        <f>AJ743/24+AK743/1440</f>
        <v>0.90972222222222221</v>
      </c>
      <c r="AP743" s="491">
        <f>AL743/24+AM743/1440</f>
        <v>0.97916666666666674</v>
      </c>
      <c r="AQ743" s="23" t="str" cm="1">
        <f t="array" ref="AQ743">IF(X743="","",IF(SUMPRODUCT((X743=$X$7:$X$2085)*(AI743=$AI$7:$AI$2085)*(AO743=$AO$7:$AO$2085)*(AP743=$AP$7:$AP$2085)*(ROW($X$7:$X$2085)&lt;&gt;ROW(X743))*((S743=0)*($S$7:$S$2085&gt;0)+(S743&gt;0)*($S$7:$S$2085=0)))&gt;0,"SALONES UNIDOS",IF(SUMPRODUCT((X743=$X$7:$X$2085)*(AI743=$AI$7:$AI$2085)*((AO743&lt;$AP$7:$AP$2085)*(AP743&gt;$AO$7:$AO$2085))*(ROW($X$7:$X$2085)&lt;&gt;ROW(X743)))&gt;0,"Cruzado","Sin cruce")))</f>
        <v>Sin cruce</v>
      </c>
      <c r="AR743" s="23" t="str" cm="1">
        <f t="array" ref="AR743">IF(AE743="","",IF(SUMPRODUCT((AE743=$AE$7:$AE$2085)*(AI743=$AI$7:$AI$2085)*(AO743=$AO$7:$AO$2085)*(AP743=$AP$7:$AP$2085)*(ROW($AE$7:$AE$2085)&lt;&gt;ROW(AE743))*((S743=0)*($S$7:$S$2085&gt;0)+(S743&gt;0)*($S$7:$S$2085=0)))&gt;0,"SALONES UNIDOS",IF(SUMPRODUCT((AE743=$AE$7:$AE$2085)*(AI743=$AI$7:$AI$2085)*((AO743&lt;$AP$7:$AP$2085)*(AP743&gt;$AO$7:$AO$2085))*(ROW($AE$7:$AE$2085)&lt;&gt;ROW(AE743)))&gt;0,"Cruzado","Sin cruce")))</f>
        <v>Sin cruce</v>
      </c>
      <c r="AS743" s="94" t="str">
        <f t="shared" si="12"/>
        <v>PS2HUAURAB</v>
      </c>
      <c r="AT743" s="94" t="str" cm="1">
        <f t="array" ref="AT743">IF(AS743="","",IF(SUMPRODUCT((AS743=$AS$7:$AS$2085)*(AI743=$AI$7:$AI$2085)*(AO743=$AO$7:$AO$2085)*(AP743=$AP$7:$AP$2085)*(ROW($AS$7:$AS$2085)&lt;&gt;ROW(AS743))*((S743=0)*($S$7:$S$2085&gt;0)+(S743&gt;0)*($S$7:$S$2085=0)))&gt;0,"SALONES UNIDOS",IF(SUMPRODUCT((AS743=$AS$7:$AS$2085)*(AI743=$AI$7:$AI$2085)*((AO743&lt;$AP$7:$AP$2085)*(AP743&gt;$AO$7:$AO$2085))*(ROW($AS$7:$AS$2085)&lt;&gt;ROW(AS743)))&gt;0,"Cruzado","Sin cruce")))</f>
        <v>Sin cruce</v>
      </c>
    </row>
    <row r="744" spans="3:46" ht="15.6" hidden="1" customHeight="1">
      <c r="C744" s="496" t="s">
        <v>572</v>
      </c>
      <c r="D744" s="479" t="s">
        <v>828</v>
      </c>
      <c r="E744" s="479">
        <v>20261</v>
      </c>
      <c r="F744" s="503" t="s">
        <v>44</v>
      </c>
      <c r="G744" s="497" t="s">
        <v>80</v>
      </c>
      <c r="H744" s="503" t="s">
        <v>90</v>
      </c>
      <c r="I744" s="503">
        <v>2</v>
      </c>
      <c r="J744" s="503" t="s">
        <v>51</v>
      </c>
      <c r="K744" s="503" t="s">
        <v>51</v>
      </c>
      <c r="L744" s="499" t="s">
        <v>848</v>
      </c>
      <c r="M744" s="535" t="s">
        <v>616</v>
      </c>
      <c r="N744" s="15" t="s">
        <v>586</v>
      </c>
      <c r="O744" s="15" t="s">
        <v>831</v>
      </c>
      <c r="P744" s="503" t="s">
        <v>579</v>
      </c>
      <c r="Q744" s="15">
        <v>2</v>
      </c>
      <c r="R744" s="15">
        <v>0</v>
      </c>
      <c r="S744" s="479">
        <v>2</v>
      </c>
      <c r="T744" s="15">
        <v>3</v>
      </c>
      <c r="U744" s="471"/>
      <c r="V744" s="550">
        <v>21</v>
      </c>
      <c r="W744" s="497">
        <v>15727165</v>
      </c>
      <c r="X744" s="566" t="s">
        <v>236</v>
      </c>
      <c r="Y744" s="15" t="s">
        <v>579</v>
      </c>
      <c r="Z744" s="15"/>
      <c r="AA744" s="15"/>
      <c r="AB744" s="15"/>
      <c r="AC744" s="497" t="s">
        <v>956</v>
      </c>
      <c r="AD744" s="15"/>
      <c r="AE744" s="479"/>
      <c r="AF744" s="497"/>
      <c r="AG744" s="497"/>
      <c r="AH744" s="15" t="s">
        <v>582</v>
      </c>
      <c r="AI744" s="15">
        <v>4</v>
      </c>
      <c r="AJ744" s="15">
        <v>18</v>
      </c>
      <c r="AK744" s="15">
        <v>30</v>
      </c>
      <c r="AL744" s="15">
        <v>20</v>
      </c>
      <c r="AM744" s="15">
        <v>10</v>
      </c>
      <c r="AN744" s="490">
        <f>IF(AJ744="",S744,ROUND(((((AL744/24)+(AM744/1440))-((AJ744/24)+(AK744/1440)))*1440/50),5))</f>
        <v>2</v>
      </c>
      <c r="AO744" s="491">
        <f>AJ744/24+AK744/1440</f>
        <v>0.77083333333333337</v>
      </c>
      <c r="AP744" s="491">
        <f>AL744/24+AM744/1440</f>
        <v>0.84027777777777779</v>
      </c>
      <c r="AQ744" s="23" t="str" cm="1">
        <f t="array" ref="AQ744">IF(X744="","",IF(SUMPRODUCT((X744=$X$7:$X$2085)*(AI744=$AI$7:$AI$2085)*(AO744=$AO$7:$AO$2085)*(AP744=$AP$7:$AP$2085)*(ROW($X$7:$X$2085)&lt;&gt;ROW(X744))*((S744=0)*($S$7:$S$2085&gt;0)+(S744&gt;0)*($S$7:$S$2085=0)))&gt;0,"SALONES UNIDOS",IF(SUMPRODUCT((X744=$X$7:$X$2085)*(AI744=$AI$7:$AI$2085)*((AO744&lt;$AP$7:$AP$2085)*(AP744&gt;$AO$7:$AO$2085))*(ROW($X$7:$X$2085)&lt;&gt;ROW(X744)))&gt;0,"Cruzado","Sin cruce")))</f>
        <v>Sin cruce</v>
      </c>
      <c r="AR744" s="23" t="str" cm="1">
        <f t="array" ref="AR744">IF(AE744="","",IF(SUMPRODUCT((AE744=$AE$7:$AE$2085)*(AI744=$AI$7:$AI$2085)*(AO744=$AO$7:$AO$2085)*(AP744=$AP$7:$AP$2085)*(ROW($AE$7:$AE$2085)&lt;&gt;ROW(AE744))*((S744=0)*($S$7:$S$2085&gt;0)+(S744&gt;0)*($S$7:$S$2085=0)))&gt;0,"SALONES UNIDOS",IF(SUMPRODUCT((AE744=$AE$7:$AE$2085)*(AI744=$AI$7:$AI$2085)*((AO744&lt;$AP$7:$AP$2085)*(AP744&gt;$AO$7:$AO$2085))*(ROW($AE$7:$AE$2085)&lt;&gt;ROW(AE744)))&gt;0,"Cruzado","Sin cruce")))</f>
        <v/>
      </c>
      <c r="AS744" s="94" t="str">
        <f t="shared" si="12"/>
        <v>PS2HUAURAB</v>
      </c>
      <c r="AT744" s="94" t="str" cm="1">
        <f t="array" ref="AT744">IF(AS744="","",IF(SUMPRODUCT((AS744=$AS$7:$AS$2085)*(AI744=$AI$7:$AI$2085)*(AO744=$AO$7:$AO$2085)*(AP744=$AP$7:$AP$2085)*(ROW($AS$7:$AS$2085)&lt;&gt;ROW(AS744))*((S744=0)*($S$7:$S$2085&gt;0)+(S744&gt;0)*($S$7:$S$2085=0)))&gt;0,"SALONES UNIDOS",IF(SUMPRODUCT((AS744=$AS$7:$AS$2085)*(AI744=$AI$7:$AI$2085)*((AO744&lt;$AP$7:$AP$2085)*(AP744&gt;$AO$7:$AO$2085))*(ROW($AS$7:$AS$2085)&lt;&gt;ROW(AS744)))&gt;0,"Cruzado","Sin cruce")))</f>
        <v>Sin cruce</v>
      </c>
    </row>
    <row r="745" spans="3:46" ht="15.6" hidden="1" customHeight="1">
      <c r="C745" s="496" t="s">
        <v>572</v>
      </c>
      <c r="D745" s="479" t="s">
        <v>828</v>
      </c>
      <c r="E745" s="479">
        <v>20261</v>
      </c>
      <c r="F745" s="503" t="s">
        <v>44</v>
      </c>
      <c r="G745" s="497" t="s">
        <v>80</v>
      </c>
      <c r="H745" s="503" t="s">
        <v>90</v>
      </c>
      <c r="I745" s="503">
        <v>2</v>
      </c>
      <c r="J745" s="503" t="s">
        <v>51</v>
      </c>
      <c r="K745" s="503" t="s">
        <v>51</v>
      </c>
      <c r="L745" s="499" t="s">
        <v>848</v>
      </c>
      <c r="M745" s="535" t="s">
        <v>616</v>
      </c>
      <c r="N745" s="15" t="s">
        <v>586</v>
      </c>
      <c r="O745" s="15" t="s">
        <v>831</v>
      </c>
      <c r="P745" s="503" t="s">
        <v>579</v>
      </c>
      <c r="Q745" s="15">
        <v>0</v>
      </c>
      <c r="R745" s="15">
        <v>2</v>
      </c>
      <c r="S745" s="479">
        <v>2</v>
      </c>
      <c r="T745" s="15">
        <v>3</v>
      </c>
      <c r="U745" s="471"/>
      <c r="V745" s="550">
        <v>21</v>
      </c>
      <c r="W745" s="497">
        <v>15727165</v>
      </c>
      <c r="X745" s="566" t="s">
        <v>236</v>
      </c>
      <c r="Y745" s="15" t="s">
        <v>579</v>
      </c>
      <c r="Z745" s="15"/>
      <c r="AA745" s="15"/>
      <c r="AB745" s="15"/>
      <c r="AC745" s="497" t="s">
        <v>956</v>
      </c>
      <c r="AD745" s="15"/>
      <c r="AE745" s="479"/>
      <c r="AF745" s="497"/>
      <c r="AG745" s="497"/>
      <c r="AH745" s="15" t="s">
        <v>100</v>
      </c>
      <c r="AI745" s="15">
        <v>4</v>
      </c>
      <c r="AJ745" s="15">
        <v>20</v>
      </c>
      <c r="AK745" s="15">
        <v>10</v>
      </c>
      <c r="AL745" s="15">
        <v>21</v>
      </c>
      <c r="AM745" s="15">
        <v>50</v>
      </c>
      <c r="AN745" s="490">
        <f>IF(AJ745="",S745,ROUND(((((AL745/24)+(AM745/1440))-((AJ745/24)+(AK745/1440)))*1440/50),5))</f>
        <v>2</v>
      </c>
      <c r="AO745" s="491">
        <f>AJ745/24+AK745/1440</f>
        <v>0.84027777777777779</v>
      </c>
      <c r="AP745" s="491">
        <f>AL745/24+AM745/1440</f>
        <v>0.90972222222222221</v>
      </c>
      <c r="AQ745" s="23" t="str" cm="1">
        <f t="array" ref="AQ745">IF(X745="","",IF(SUMPRODUCT((X745=$X$7:$X$2085)*(AI745=$AI$7:$AI$2085)*(AO745=$AO$7:$AO$2085)*(AP745=$AP$7:$AP$2085)*(ROW($X$7:$X$2085)&lt;&gt;ROW(X745))*((S745=0)*($S$7:$S$2085&gt;0)+(S745&gt;0)*($S$7:$S$2085=0)))&gt;0,"SALONES UNIDOS",IF(SUMPRODUCT((X745=$X$7:$X$2085)*(AI745=$AI$7:$AI$2085)*((AO745&lt;$AP$7:$AP$2085)*(AP745&gt;$AO$7:$AO$2085))*(ROW($X$7:$X$2085)&lt;&gt;ROW(X745)))&gt;0,"Cruzado","Sin cruce")))</f>
        <v>Sin cruce</v>
      </c>
      <c r="AR745" s="23" t="str" cm="1">
        <f t="array" ref="AR745">IF(AE745="","",IF(SUMPRODUCT((AE745=$AE$7:$AE$2085)*(AI745=$AI$7:$AI$2085)*(AO745=$AO$7:$AO$2085)*(AP745=$AP$7:$AP$2085)*(ROW($AE$7:$AE$2085)&lt;&gt;ROW(AE745))*((S745=0)*($S$7:$S$2085&gt;0)+(S745&gt;0)*($S$7:$S$2085=0)))&gt;0,"SALONES UNIDOS",IF(SUMPRODUCT((AE745=$AE$7:$AE$2085)*(AI745=$AI$7:$AI$2085)*((AO745&lt;$AP$7:$AP$2085)*(AP745&gt;$AO$7:$AO$2085))*(ROW($AE$7:$AE$2085)&lt;&gt;ROW(AE745)))&gt;0,"Cruzado","Sin cruce")))</f>
        <v/>
      </c>
      <c r="AS745" s="94" t="str">
        <f t="shared" si="12"/>
        <v>PS2HUAURAB</v>
      </c>
      <c r="AT745" s="94" t="str" cm="1">
        <f t="array" ref="AT745">IF(AS745="","",IF(SUMPRODUCT((AS745=$AS$7:$AS$2085)*(AI745=$AI$7:$AI$2085)*(AO745=$AO$7:$AO$2085)*(AP745=$AP$7:$AP$2085)*(ROW($AS$7:$AS$2085)&lt;&gt;ROW(AS745))*((S745=0)*($S$7:$S$2085&gt;0)+(S745&gt;0)*($S$7:$S$2085=0)))&gt;0,"SALONES UNIDOS",IF(SUMPRODUCT((AS745=$AS$7:$AS$2085)*(AI745=$AI$7:$AI$2085)*((AO745&lt;$AP$7:$AP$2085)*(AP745&gt;$AO$7:$AO$2085))*(ROW($AS$7:$AS$2085)&lt;&gt;ROW(AS745)))&gt;0,"Cruzado","Sin cruce")))</f>
        <v>Sin cruce</v>
      </c>
    </row>
    <row r="746" spans="3:46" ht="15.6" hidden="1" customHeight="1">
      <c r="C746" s="496" t="s">
        <v>572</v>
      </c>
      <c r="D746" s="479" t="s">
        <v>828</v>
      </c>
      <c r="E746" s="479">
        <v>20261</v>
      </c>
      <c r="F746" s="503" t="s">
        <v>44</v>
      </c>
      <c r="G746" s="497" t="s">
        <v>80</v>
      </c>
      <c r="H746" s="503" t="s">
        <v>90</v>
      </c>
      <c r="I746" s="503">
        <v>2</v>
      </c>
      <c r="J746" s="503" t="s">
        <v>51</v>
      </c>
      <c r="K746" s="503" t="s">
        <v>51</v>
      </c>
      <c r="L746" s="499" t="s">
        <v>849</v>
      </c>
      <c r="M746" s="535" t="s">
        <v>618</v>
      </c>
      <c r="N746" s="15" t="s">
        <v>586</v>
      </c>
      <c r="O746" s="15" t="s">
        <v>831</v>
      </c>
      <c r="P746" s="503" t="s">
        <v>579</v>
      </c>
      <c r="Q746" s="15">
        <v>3</v>
      </c>
      <c r="R746" s="15">
        <v>0</v>
      </c>
      <c r="S746" s="479">
        <v>3</v>
      </c>
      <c r="T746" s="15">
        <v>4</v>
      </c>
      <c r="U746" s="471"/>
      <c r="V746" s="550">
        <v>21</v>
      </c>
      <c r="W746" s="497">
        <v>44002302</v>
      </c>
      <c r="X746" s="566" t="s">
        <v>496</v>
      </c>
      <c r="Y746" s="15" t="s">
        <v>579</v>
      </c>
      <c r="Z746" s="15"/>
      <c r="AA746" s="15"/>
      <c r="AB746" s="15"/>
      <c r="AC746" s="497" t="s">
        <v>956</v>
      </c>
      <c r="AD746" s="15"/>
      <c r="AE746" s="479"/>
      <c r="AF746" s="497"/>
      <c r="AG746" s="497"/>
      <c r="AH746" s="15" t="s">
        <v>582</v>
      </c>
      <c r="AI746" s="15">
        <v>2</v>
      </c>
      <c r="AJ746" s="15">
        <v>17</v>
      </c>
      <c r="AK746" s="15">
        <v>40</v>
      </c>
      <c r="AL746" s="15">
        <v>20</v>
      </c>
      <c r="AM746" s="15">
        <v>10</v>
      </c>
      <c r="AN746" s="490">
        <f>IF(AJ746="",S746,ROUND(((((AL746/24)+(AM746/1440))-((AJ746/24)+(AK746/1440)))*1440/50),5))</f>
        <v>3</v>
      </c>
      <c r="AO746" s="491">
        <f>AJ746/24+AK746/1440</f>
        <v>0.73611111111111116</v>
      </c>
      <c r="AP746" s="491">
        <f>AL746/24+AM746/1440</f>
        <v>0.84027777777777779</v>
      </c>
      <c r="AQ746" s="23" t="str" cm="1">
        <f t="array" ref="AQ746">IF(X746="","",IF(SUMPRODUCT((X746=$X$7:$X$2085)*(AI746=$AI$7:$AI$2085)*(AO746=$AO$7:$AO$2085)*(AP746=$AP$7:$AP$2085)*(ROW($X$7:$X$2085)&lt;&gt;ROW(X746))*((S746=0)*($S$7:$S$2085&gt;0)+(S746&gt;0)*($S$7:$S$2085=0)))&gt;0,"SALONES UNIDOS",IF(SUMPRODUCT((X746=$X$7:$X$2085)*(AI746=$AI$7:$AI$2085)*((AO746&lt;$AP$7:$AP$2085)*(AP746&gt;$AO$7:$AO$2085))*(ROW($X$7:$X$2085)&lt;&gt;ROW(X746)))&gt;0,"Cruzado","Sin cruce")))</f>
        <v>Sin cruce</v>
      </c>
      <c r="AR746" s="23" t="str" cm="1">
        <f t="array" ref="AR746">IF(AE746="","",IF(SUMPRODUCT((AE746=$AE$7:$AE$2085)*(AI746=$AI$7:$AI$2085)*(AO746=$AO$7:$AO$2085)*(AP746=$AP$7:$AP$2085)*(ROW($AE$7:$AE$2085)&lt;&gt;ROW(AE746))*((S746=0)*($S$7:$S$2085&gt;0)+(S746&gt;0)*($S$7:$S$2085=0)))&gt;0,"SALONES UNIDOS",IF(SUMPRODUCT((AE746=$AE$7:$AE$2085)*(AI746=$AI$7:$AI$2085)*((AO746&lt;$AP$7:$AP$2085)*(AP746&gt;$AO$7:$AO$2085))*(ROW($AE$7:$AE$2085)&lt;&gt;ROW(AE746)))&gt;0,"Cruzado","Sin cruce")))</f>
        <v/>
      </c>
      <c r="AS746" s="94" t="str">
        <f t="shared" si="12"/>
        <v>PS2HUAURAB</v>
      </c>
      <c r="AT746" s="94" t="str" cm="1">
        <f t="array" ref="AT746">IF(AS746="","",IF(SUMPRODUCT((AS746=$AS$7:$AS$2085)*(AI746=$AI$7:$AI$2085)*(AO746=$AO$7:$AO$2085)*(AP746=$AP$7:$AP$2085)*(ROW($AS$7:$AS$2085)&lt;&gt;ROW(AS746))*((S746=0)*($S$7:$S$2085&gt;0)+(S746&gt;0)*($S$7:$S$2085=0)))&gt;0,"SALONES UNIDOS",IF(SUMPRODUCT((AS746=$AS$7:$AS$2085)*(AI746=$AI$7:$AI$2085)*((AO746&lt;$AP$7:$AP$2085)*(AP746&gt;$AO$7:$AO$2085))*(ROW($AS$7:$AS$2085)&lt;&gt;ROW(AS746)))&gt;0,"Cruzado","Sin cruce")))</f>
        <v>Sin cruce</v>
      </c>
    </row>
    <row r="747" spans="3:46" ht="15.6" hidden="1" customHeight="1">
      <c r="C747" s="496" t="s">
        <v>572</v>
      </c>
      <c r="D747" s="479" t="s">
        <v>828</v>
      </c>
      <c r="E747" s="479">
        <v>20261</v>
      </c>
      <c r="F747" s="503" t="s">
        <v>44</v>
      </c>
      <c r="G747" s="497" t="s">
        <v>80</v>
      </c>
      <c r="H747" s="503" t="s">
        <v>90</v>
      </c>
      <c r="I747" s="503">
        <v>2</v>
      </c>
      <c r="J747" s="503" t="s">
        <v>51</v>
      </c>
      <c r="K747" s="503" t="s">
        <v>51</v>
      </c>
      <c r="L747" s="499" t="s">
        <v>849</v>
      </c>
      <c r="M747" s="535" t="s">
        <v>618</v>
      </c>
      <c r="N747" s="15" t="s">
        <v>586</v>
      </c>
      <c r="O747" s="15" t="s">
        <v>831</v>
      </c>
      <c r="P747" s="503" t="s">
        <v>579</v>
      </c>
      <c r="Q747" s="15">
        <v>0</v>
      </c>
      <c r="R747" s="15">
        <v>2</v>
      </c>
      <c r="S747" s="479">
        <v>2</v>
      </c>
      <c r="T747" s="15">
        <v>4</v>
      </c>
      <c r="U747" s="471"/>
      <c r="V747" s="550">
        <v>21</v>
      </c>
      <c r="W747" s="497">
        <v>44002302</v>
      </c>
      <c r="X747" s="566" t="s">
        <v>496</v>
      </c>
      <c r="Y747" s="15" t="s">
        <v>579</v>
      </c>
      <c r="Z747" s="15"/>
      <c r="AA747" s="15"/>
      <c r="AB747" s="15"/>
      <c r="AC747" s="497" t="s">
        <v>956</v>
      </c>
      <c r="AD747" s="15"/>
      <c r="AE747" s="479"/>
      <c r="AF747" s="497"/>
      <c r="AG747" s="497"/>
      <c r="AH747" s="15" t="s">
        <v>100</v>
      </c>
      <c r="AI747" s="15">
        <v>2</v>
      </c>
      <c r="AJ747" s="15">
        <v>20</v>
      </c>
      <c r="AK747" s="15">
        <v>10</v>
      </c>
      <c r="AL747" s="15">
        <v>21</v>
      </c>
      <c r="AM747" s="15">
        <v>50</v>
      </c>
      <c r="AN747" s="490">
        <f>IF(AJ747="",S747,ROUND(((((AL747/24)+(AM747/1440))-((AJ747/24)+(AK747/1440)))*1440/50),5))</f>
        <v>2</v>
      </c>
      <c r="AO747" s="491">
        <f>AJ747/24+AK747/1440</f>
        <v>0.84027777777777779</v>
      </c>
      <c r="AP747" s="491">
        <f>AL747/24+AM747/1440</f>
        <v>0.90972222222222221</v>
      </c>
      <c r="AQ747" s="23" t="str" cm="1">
        <f t="array" ref="AQ747">IF(X747="","",IF(SUMPRODUCT((X747=$X$7:$X$2085)*(AI747=$AI$7:$AI$2085)*(AO747=$AO$7:$AO$2085)*(AP747=$AP$7:$AP$2085)*(ROW($X$7:$X$2085)&lt;&gt;ROW(X747))*((S747=0)*($S$7:$S$2085&gt;0)+(S747&gt;0)*($S$7:$S$2085=0)))&gt;0,"SALONES UNIDOS",IF(SUMPRODUCT((X747=$X$7:$X$2085)*(AI747=$AI$7:$AI$2085)*((AO747&lt;$AP$7:$AP$2085)*(AP747&gt;$AO$7:$AO$2085))*(ROW($X$7:$X$2085)&lt;&gt;ROW(X747)))&gt;0,"Cruzado","Sin cruce")))</f>
        <v>Sin cruce</v>
      </c>
      <c r="AR747" s="23" t="str" cm="1">
        <f t="array" ref="AR747">IF(AE747="","",IF(SUMPRODUCT((AE747=$AE$7:$AE$2085)*(AI747=$AI$7:$AI$2085)*(AO747=$AO$7:$AO$2085)*(AP747=$AP$7:$AP$2085)*(ROW($AE$7:$AE$2085)&lt;&gt;ROW(AE747))*((S747=0)*($S$7:$S$2085&gt;0)+(S747&gt;0)*($S$7:$S$2085=0)))&gt;0,"SALONES UNIDOS",IF(SUMPRODUCT((AE747=$AE$7:$AE$2085)*(AI747=$AI$7:$AI$2085)*((AO747&lt;$AP$7:$AP$2085)*(AP747&gt;$AO$7:$AO$2085))*(ROW($AE$7:$AE$2085)&lt;&gt;ROW(AE747)))&gt;0,"Cruzado","Sin cruce")))</f>
        <v/>
      </c>
      <c r="AS747" s="94" t="str">
        <f t="shared" si="12"/>
        <v>PS2HUAURAB</v>
      </c>
      <c r="AT747" s="94" t="str" cm="1">
        <f t="array" ref="AT747">IF(AS747="","",IF(SUMPRODUCT((AS747=$AS$7:$AS$2085)*(AI747=$AI$7:$AI$2085)*(AO747=$AO$7:$AO$2085)*(AP747=$AP$7:$AP$2085)*(ROW($AS$7:$AS$2085)&lt;&gt;ROW(AS747))*((S747=0)*($S$7:$S$2085&gt;0)+(S747&gt;0)*($S$7:$S$2085=0)))&gt;0,"SALONES UNIDOS",IF(SUMPRODUCT((AS747=$AS$7:$AS$2085)*(AI747=$AI$7:$AI$2085)*((AO747&lt;$AP$7:$AP$2085)*(AP747&gt;$AO$7:$AO$2085))*(ROW($AS$7:$AS$2085)&lt;&gt;ROW(AS747)))&gt;0,"Cruzado","Sin cruce")))</f>
        <v>Sin cruce</v>
      </c>
    </row>
    <row r="748" spans="3:46" ht="15.6" hidden="1" customHeight="1">
      <c r="C748" s="496" t="s">
        <v>572</v>
      </c>
      <c r="D748" s="479" t="s">
        <v>828</v>
      </c>
      <c r="E748" s="479">
        <v>20261</v>
      </c>
      <c r="F748" s="503" t="s">
        <v>44</v>
      </c>
      <c r="G748" s="497" t="s">
        <v>80</v>
      </c>
      <c r="H748" s="503" t="s">
        <v>90</v>
      </c>
      <c r="I748" s="503">
        <v>2</v>
      </c>
      <c r="J748" s="503" t="s">
        <v>51</v>
      </c>
      <c r="K748" s="503" t="s">
        <v>51</v>
      </c>
      <c r="L748" s="499" t="s">
        <v>851</v>
      </c>
      <c r="M748" s="535" t="s">
        <v>743</v>
      </c>
      <c r="N748" s="15" t="s">
        <v>586</v>
      </c>
      <c r="O748" s="15" t="s">
        <v>831</v>
      </c>
      <c r="P748" s="503" t="s">
        <v>579</v>
      </c>
      <c r="Q748" s="15">
        <v>3</v>
      </c>
      <c r="R748" s="15">
        <v>0</v>
      </c>
      <c r="S748" s="479">
        <v>3</v>
      </c>
      <c r="T748" s="15">
        <v>4</v>
      </c>
      <c r="U748" s="471"/>
      <c r="V748" s="550">
        <v>21</v>
      </c>
      <c r="W748" s="497">
        <v>40475054</v>
      </c>
      <c r="X748" s="566" t="s">
        <v>392</v>
      </c>
      <c r="Y748" s="15" t="s">
        <v>579</v>
      </c>
      <c r="Z748" s="15"/>
      <c r="AA748" s="15"/>
      <c r="AB748" s="15"/>
      <c r="AC748" s="497" t="s">
        <v>956</v>
      </c>
      <c r="AD748" s="15"/>
      <c r="AE748" s="479"/>
      <c r="AF748" s="497"/>
      <c r="AG748" s="497"/>
      <c r="AH748" s="15" t="s">
        <v>582</v>
      </c>
      <c r="AI748" s="15">
        <v>3</v>
      </c>
      <c r="AJ748" s="15">
        <v>17</v>
      </c>
      <c r="AK748" s="15">
        <v>40</v>
      </c>
      <c r="AL748" s="15">
        <v>20</v>
      </c>
      <c r="AM748" s="15">
        <v>10</v>
      </c>
      <c r="AN748" s="490">
        <f>IF(AJ748="",S748,ROUND(((((AL748/24)+(AM748/1440))-((AJ748/24)+(AK748/1440)))*1440/50),5))</f>
        <v>3</v>
      </c>
      <c r="AO748" s="491">
        <f>AJ748/24+AK748/1440</f>
        <v>0.73611111111111116</v>
      </c>
      <c r="AP748" s="491">
        <f>AL748/24+AM748/1440</f>
        <v>0.84027777777777779</v>
      </c>
      <c r="AQ748" s="23" t="str" cm="1">
        <f t="array" ref="AQ748">IF(X748="","",IF(SUMPRODUCT((X748=$X$7:$X$2085)*(AI748=$AI$7:$AI$2085)*(AO748=$AO$7:$AO$2085)*(AP748=$AP$7:$AP$2085)*(ROW($X$7:$X$2085)&lt;&gt;ROW(X748))*((S748=0)*($S$7:$S$2085&gt;0)+(S748&gt;0)*($S$7:$S$2085=0)))&gt;0,"SALONES UNIDOS",IF(SUMPRODUCT((X748=$X$7:$X$2085)*(AI748=$AI$7:$AI$2085)*((AO748&lt;$AP$7:$AP$2085)*(AP748&gt;$AO$7:$AO$2085))*(ROW($X$7:$X$2085)&lt;&gt;ROW(X748)))&gt;0,"Cruzado","Sin cruce")))</f>
        <v>Sin cruce</v>
      </c>
      <c r="AR748" s="23" t="str" cm="1">
        <f t="array" ref="AR748">IF(AE748="","",IF(SUMPRODUCT((AE748=$AE$7:$AE$2085)*(AI748=$AI$7:$AI$2085)*(AO748=$AO$7:$AO$2085)*(AP748=$AP$7:$AP$2085)*(ROW($AE$7:$AE$2085)&lt;&gt;ROW(AE748))*((S748=0)*($S$7:$S$2085&gt;0)+(S748&gt;0)*($S$7:$S$2085=0)))&gt;0,"SALONES UNIDOS",IF(SUMPRODUCT((AE748=$AE$7:$AE$2085)*(AI748=$AI$7:$AI$2085)*((AO748&lt;$AP$7:$AP$2085)*(AP748&gt;$AO$7:$AO$2085))*(ROW($AE$7:$AE$2085)&lt;&gt;ROW(AE748)))&gt;0,"Cruzado","Sin cruce")))</f>
        <v/>
      </c>
      <c r="AS748" s="94" t="str">
        <f t="shared" si="12"/>
        <v>PS2HUAURAB</v>
      </c>
      <c r="AT748" s="94" t="str" cm="1">
        <f t="array" ref="AT748">IF(AS748="","",IF(SUMPRODUCT((AS748=$AS$7:$AS$2085)*(AI748=$AI$7:$AI$2085)*(AO748=$AO$7:$AO$2085)*(AP748=$AP$7:$AP$2085)*(ROW($AS$7:$AS$2085)&lt;&gt;ROW(AS748))*((S748=0)*($S$7:$S$2085&gt;0)+(S748&gt;0)*($S$7:$S$2085=0)))&gt;0,"SALONES UNIDOS",IF(SUMPRODUCT((AS748=$AS$7:$AS$2085)*(AI748=$AI$7:$AI$2085)*((AO748&lt;$AP$7:$AP$2085)*(AP748&gt;$AO$7:$AO$2085))*(ROW($AS$7:$AS$2085)&lt;&gt;ROW(AS748)))&gt;0,"Cruzado","Sin cruce")))</f>
        <v>Sin cruce</v>
      </c>
    </row>
    <row r="749" spans="3:46" ht="15.6" hidden="1" customHeight="1">
      <c r="C749" s="496" t="s">
        <v>572</v>
      </c>
      <c r="D749" s="479" t="s">
        <v>828</v>
      </c>
      <c r="E749" s="479">
        <v>20261</v>
      </c>
      <c r="F749" s="503" t="s">
        <v>44</v>
      </c>
      <c r="G749" s="497" t="s">
        <v>80</v>
      </c>
      <c r="H749" s="503" t="s">
        <v>90</v>
      </c>
      <c r="I749" s="503">
        <v>2</v>
      </c>
      <c r="J749" s="503" t="s">
        <v>51</v>
      </c>
      <c r="K749" s="503" t="s">
        <v>51</v>
      </c>
      <c r="L749" s="499" t="s">
        <v>851</v>
      </c>
      <c r="M749" s="535" t="s">
        <v>743</v>
      </c>
      <c r="N749" s="15" t="s">
        <v>586</v>
      </c>
      <c r="O749" s="15" t="s">
        <v>831</v>
      </c>
      <c r="P749" s="503" t="s">
        <v>579</v>
      </c>
      <c r="Q749" s="15">
        <v>0</v>
      </c>
      <c r="R749" s="15">
        <v>2</v>
      </c>
      <c r="S749" s="479">
        <v>2</v>
      </c>
      <c r="T749" s="15">
        <v>4</v>
      </c>
      <c r="U749" s="471"/>
      <c r="V749" s="550">
        <v>21</v>
      </c>
      <c r="W749" s="497">
        <v>40475054</v>
      </c>
      <c r="X749" s="566" t="s">
        <v>392</v>
      </c>
      <c r="Y749" s="15" t="s">
        <v>579</v>
      </c>
      <c r="Z749" s="15"/>
      <c r="AA749" s="15"/>
      <c r="AB749" s="15"/>
      <c r="AC749" s="497" t="s">
        <v>956</v>
      </c>
      <c r="AD749" s="15"/>
      <c r="AE749" s="479"/>
      <c r="AF749" s="497"/>
      <c r="AG749" s="497"/>
      <c r="AH749" s="15" t="s">
        <v>100</v>
      </c>
      <c r="AI749" s="15">
        <v>3</v>
      </c>
      <c r="AJ749" s="15">
        <v>20</v>
      </c>
      <c r="AK749" s="15">
        <v>10</v>
      </c>
      <c r="AL749" s="15">
        <v>21</v>
      </c>
      <c r="AM749" s="15">
        <v>50</v>
      </c>
      <c r="AN749" s="490">
        <f>IF(AJ749="",S749,ROUND(((((AL749/24)+(AM749/1440))-((AJ749/24)+(AK749/1440)))*1440/50),5))</f>
        <v>2</v>
      </c>
      <c r="AO749" s="491">
        <f>AJ749/24+AK749/1440</f>
        <v>0.84027777777777779</v>
      </c>
      <c r="AP749" s="491">
        <f>AL749/24+AM749/1440</f>
        <v>0.90972222222222221</v>
      </c>
      <c r="AQ749" s="23" t="str" cm="1">
        <f t="array" ref="AQ749">IF(X749="","",IF(SUMPRODUCT((X749=$X$7:$X$2085)*(AI749=$AI$7:$AI$2085)*(AO749=$AO$7:$AO$2085)*(AP749=$AP$7:$AP$2085)*(ROW($X$7:$X$2085)&lt;&gt;ROW(X749))*((S749=0)*($S$7:$S$2085&gt;0)+(S749&gt;0)*($S$7:$S$2085=0)))&gt;0,"SALONES UNIDOS",IF(SUMPRODUCT((X749=$X$7:$X$2085)*(AI749=$AI$7:$AI$2085)*((AO749&lt;$AP$7:$AP$2085)*(AP749&gt;$AO$7:$AO$2085))*(ROW($X$7:$X$2085)&lt;&gt;ROW(X749)))&gt;0,"Cruzado","Sin cruce")))</f>
        <v>Sin cruce</v>
      </c>
      <c r="AR749" s="23" t="str" cm="1">
        <f t="array" ref="AR749">IF(AE749="","",IF(SUMPRODUCT((AE749=$AE$7:$AE$2085)*(AI749=$AI$7:$AI$2085)*(AO749=$AO$7:$AO$2085)*(AP749=$AP$7:$AP$2085)*(ROW($AE$7:$AE$2085)&lt;&gt;ROW(AE749))*((S749=0)*($S$7:$S$2085&gt;0)+(S749&gt;0)*($S$7:$S$2085=0)))&gt;0,"SALONES UNIDOS",IF(SUMPRODUCT((AE749=$AE$7:$AE$2085)*(AI749=$AI$7:$AI$2085)*((AO749&lt;$AP$7:$AP$2085)*(AP749&gt;$AO$7:$AO$2085))*(ROW($AE$7:$AE$2085)&lt;&gt;ROW(AE749)))&gt;0,"Cruzado","Sin cruce")))</f>
        <v/>
      </c>
      <c r="AS749" s="94" t="str">
        <f t="shared" si="12"/>
        <v>PS2HUAURAB</v>
      </c>
      <c r="AT749" s="94" t="str" cm="1">
        <f t="array" ref="AT749">IF(AS749="","",IF(SUMPRODUCT((AS749=$AS$7:$AS$2085)*(AI749=$AI$7:$AI$2085)*(AO749=$AO$7:$AO$2085)*(AP749=$AP$7:$AP$2085)*(ROW($AS$7:$AS$2085)&lt;&gt;ROW(AS749))*((S749=0)*($S$7:$S$2085&gt;0)+(S749&gt;0)*($S$7:$S$2085=0)))&gt;0,"SALONES UNIDOS",IF(SUMPRODUCT((AS749=$AS$7:$AS$2085)*(AI749=$AI$7:$AI$2085)*((AO749&lt;$AP$7:$AP$2085)*(AP749&gt;$AO$7:$AO$2085))*(ROW($AS$7:$AS$2085)&lt;&gt;ROW(AS749)))&gt;0,"Cruzado","Sin cruce")))</f>
        <v>Sin cruce</v>
      </c>
    </row>
    <row r="750" spans="3:46" ht="15.6" hidden="1" customHeight="1">
      <c r="C750" s="496" t="s">
        <v>572</v>
      </c>
      <c r="D750" s="479" t="s">
        <v>828</v>
      </c>
      <c r="E750" s="479">
        <v>20261</v>
      </c>
      <c r="F750" s="503" t="s">
        <v>44</v>
      </c>
      <c r="G750" s="497" t="s">
        <v>80</v>
      </c>
      <c r="H750" s="503" t="s">
        <v>90</v>
      </c>
      <c r="I750" s="503">
        <v>2</v>
      </c>
      <c r="J750" s="503" t="s">
        <v>51</v>
      </c>
      <c r="K750" s="503" t="s">
        <v>51</v>
      </c>
      <c r="L750" s="499" t="s">
        <v>852</v>
      </c>
      <c r="M750" s="533" t="s">
        <v>745</v>
      </c>
      <c r="N750" s="15" t="s">
        <v>586</v>
      </c>
      <c r="O750" s="15" t="s">
        <v>831</v>
      </c>
      <c r="P750" s="497" t="s">
        <v>624</v>
      </c>
      <c r="Q750" s="15">
        <v>2</v>
      </c>
      <c r="R750" s="15">
        <v>0</v>
      </c>
      <c r="S750" s="479">
        <v>2</v>
      </c>
      <c r="T750" s="15">
        <v>3</v>
      </c>
      <c r="U750" s="471"/>
      <c r="V750" s="550">
        <v>21</v>
      </c>
      <c r="W750" s="497">
        <v>15727165</v>
      </c>
      <c r="X750" s="566" t="s">
        <v>236</v>
      </c>
      <c r="Y750" s="571" t="s">
        <v>624</v>
      </c>
      <c r="Z750" s="15"/>
      <c r="AA750" s="15"/>
      <c r="AB750" s="15"/>
      <c r="AC750" s="493"/>
      <c r="AD750" s="497"/>
      <c r="AE750" s="479"/>
      <c r="AF750" s="497"/>
      <c r="AG750" s="497"/>
      <c r="AH750" s="15" t="s">
        <v>582</v>
      </c>
      <c r="AI750" s="15">
        <v>1</v>
      </c>
      <c r="AJ750" s="15">
        <v>18</v>
      </c>
      <c r="AK750" s="15">
        <v>30</v>
      </c>
      <c r="AL750" s="15">
        <v>20</v>
      </c>
      <c r="AM750" s="15">
        <v>10</v>
      </c>
      <c r="AN750" s="490">
        <f>IF(AJ750="",S750,ROUND(((((AL750/24)+(AM750/1440))-((AJ750/24)+(AK750/1440)))*1440/50),5))</f>
        <v>2</v>
      </c>
      <c r="AO750" s="491">
        <f>AJ750/24+AK750/1440</f>
        <v>0.77083333333333337</v>
      </c>
      <c r="AP750" s="491">
        <f>AL750/24+AM750/1440</f>
        <v>0.84027777777777779</v>
      </c>
      <c r="AQ750" s="23" t="str" cm="1">
        <f t="array" ref="AQ750">IF(X750="","",IF(SUMPRODUCT((X750=$X$7:$X$2085)*(AI750=$AI$7:$AI$2085)*(AO750=$AO$7:$AO$2085)*(AP750=$AP$7:$AP$2085)*(ROW($X$7:$X$2085)&lt;&gt;ROW(X750))*((S750=0)*($S$7:$S$2085&gt;0)+(S750&gt;0)*($S$7:$S$2085=0)))&gt;0,"SALONES UNIDOS",IF(SUMPRODUCT((X750=$X$7:$X$2085)*(AI750=$AI$7:$AI$2085)*((AO750&lt;$AP$7:$AP$2085)*(AP750&gt;$AO$7:$AO$2085))*(ROW($X$7:$X$2085)&lt;&gt;ROW(X750)))&gt;0,"Cruzado","Sin cruce")))</f>
        <v>Sin cruce</v>
      </c>
      <c r="AR750" s="23" t="str" cm="1">
        <f t="array" ref="AR750">IF(AE750="","",IF(SUMPRODUCT((AE750=$AE$7:$AE$2085)*(AI750=$AI$7:$AI$2085)*(AO750=$AO$7:$AO$2085)*(AP750=$AP$7:$AP$2085)*(ROW($AE$7:$AE$2085)&lt;&gt;ROW(AE750))*((S750=0)*($S$7:$S$2085&gt;0)+(S750&gt;0)*($S$7:$S$2085=0)))&gt;0,"SALONES UNIDOS",IF(SUMPRODUCT((AE750=$AE$7:$AE$2085)*(AI750=$AI$7:$AI$2085)*((AO750&lt;$AP$7:$AP$2085)*(AP750&gt;$AO$7:$AO$2085))*(ROW($AE$7:$AE$2085)&lt;&gt;ROW(AE750)))&gt;0,"Cruzado","Sin cruce")))</f>
        <v/>
      </c>
      <c r="AS750" s="94" t="str">
        <f t="shared" si="12"/>
        <v>PS2HUAURAB</v>
      </c>
      <c r="AT750" s="94" t="str" cm="1">
        <f t="array" ref="AT750">IF(AS750="","",IF(SUMPRODUCT((AS750=$AS$7:$AS$2085)*(AI750=$AI$7:$AI$2085)*(AO750=$AO$7:$AO$2085)*(AP750=$AP$7:$AP$2085)*(ROW($AS$7:$AS$2085)&lt;&gt;ROW(AS750))*((S750=0)*($S$7:$S$2085&gt;0)+(S750&gt;0)*($S$7:$S$2085=0)))&gt;0,"SALONES UNIDOS",IF(SUMPRODUCT((AS750=$AS$7:$AS$2085)*(AI750=$AI$7:$AI$2085)*((AO750&lt;$AP$7:$AP$2085)*(AP750&gt;$AO$7:$AO$2085))*(ROW($AS$7:$AS$2085)&lt;&gt;ROW(AS750)))&gt;0,"Cruzado","Sin cruce")))</f>
        <v>Sin cruce</v>
      </c>
    </row>
    <row r="751" spans="3:46" ht="15.6" hidden="1" customHeight="1">
      <c r="C751" s="496" t="s">
        <v>572</v>
      </c>
      <c r="D751" s="479" t="s">
        <v>828</v>
      </c>
      <c r="E751" s="479">
        <v>20261</v>
      </c>
      <c r="F751" s="503" t="s">
        <v>44</v>
      </c>
      <c r="G751" s="497" t="s">
        <v>80</v>
      </c>
      <c r="H751" s="503" t="s">
        <v>90</v>
      </c>
      <c r="I751" s="503">
        <v>2</v>
      </c>
      <c r="J751" s="503" t="s">
        <v>51</v>
      </c>
      <c r="K751" s="503" t="s">
        <v>51</v>
      </c>
      <c r="L751" s="499" t="s">
        <v>852</v>
      </c>
      <c r="M751" s="533" t="s">
        <v>745</v>
      </c>
      <c r="N751" s="15" t="s">
        <v>586</v>
      </c>
      <c r="O751" s="15" t="s">
        <v>831</v>
      </c>
      <c r="P751" s="497" t="s">
        <v>624</v>
      </c>
      <c r="Q751" s="15">
        <v>0</v>
      </c>
      <c r="R751" s="15">
        <v>2</v>
      </c>
      <c r="S751" s="479">
        <v>2</v>
      </c>
      <c r="T751" s="15">
        <v>3</v>
      </c>
      <c r="U751" s="471"/>
      <c r="V751" s="550">
        <v>21</v>
      </c>
      <c r="W751" s="497">
        <v>15727165</v>
      </c>
      <c r="X751" s="566" t="s">
        <v>236</v>
      </c>
      <c r="Y751" s="571" t="s">
        <v>624</v>
      </c>
      <c r="Z751" s="15"/>
      <c r="AA751" s="15"/>
      <c r="AB751" s="15"/>
      <c r="AC751" s="493"/>
      <c r="AD751" s="497"/>
      <c r="AE751" s="479"/>
      <c r="AF751" s="497"/>
      <c r="AG751" s="497"/>
      <c r="AH751" s="15" t="s">
        <v>100</v>
      </c>
      <c r="AI751" s="15">
        <v>2</v>
      </c>
      <c r="AJ751" s="15">
        <v>21</v>
      </c>
      <c r="AK751" s="15">
        <v>50</v>
      </c>
      <c r="AL751" s="15">
        <v>23</v>
      </c>
      <c r="AM751" s="15">
        <v>30</v>
      </c>
      <c r="AN751" s="490">
        <f>IF(AJ751="",S751,ROUND(((((AL751/24)+(AM751/1440))-((AJ751/24)+(AK751/1440)))*1440/50),5))</f>
        <v>2</v>
      </c>
      <c r="AO751" s="491">
        <f>AJ751/24+AK751/1440</f>
        <v>0.90972222222222221</v>
      </c>
      <c r="AP751" s="491">
        <f>AL751/24+AM751/1440</f>
        <v>0.97916666666666674</v>
      </c>
      <c r="AQ751" s="23" t="str" cm="1">
        <f t="array" ref="AQ751">IF(X751="","",IF(SUMPRODUCT((X751=$X$7:$X$2085)*(AI751=$AI$7:$AI$2085)*(AO751=$AO$7:$AO$2085)*(AP751=$AP$7:$AP$2085)*(ROW($X$7:$X$2085)&lt;&gt;ROW(X751))*((S751=0)*($S$7:$S$2085&gt;0)+(S751&gt;0)*($S$7:$S$2085=0)))&gt;0,"SALONES UNIDOS",IF(SUMPRODUCT((X751=$X$7:$X$2085)*(AI751=$AI$7:$AI$2085)*((AO751&lt;$AP$7:$AP$2085)*(AP751&gt;$AO$7:$AO$2085))*(ROW($X$7:$X$2085)&lt;&gt;ROW(X751)))&gt;0,"Cruzado","Sin cruce")))</f>
        <v>Sin cruce</v>
      </c>
      <c r="AR751" s="23" t="str" cm="1">
        <f t="array" ref="AR751">IF(AE751="","",IF(SUMPRODUCT((AE751=$AE$7:$AE$2085)*(AI751=$AI$7:$AI$2085)*(AO751=$AO$7:$AO$2085)*(AP751=$AP$7:$AP$2085)*(ROW($AE$7:$AE$2085)&lt;&gt;ROW(AE751))*((S751=0)*($S$7:$S$2085&gt;0)+(S751&gt;0)*($S$7:$S$2085=0)))&gt;0,"SALONES UNIDOS",IF(SUMPRODUCT((AE751=$AE$7:$AE$2085)*(AI751=$AI$7:$AI$2085)*((AO751&lt;$AP$7:$AP$2085)*(AP751&gt;$AO$7:$AO$2085))*(ROW($AE$7:$AE$2085)&lt;&gt;ROW(AE751)))&gt;0,"Cruzado","Sin cruce")))</f>
        <v/>
      </c>
      <c r="AS751" s="94" t="str">
        <f t="shared" si="12"/>
        <v>PS2HUAURAB</v>
      </c>
      <c r="AT751" s="94" t="str" cm="1">
        <f t="array" ref="AT751">IF(AS751="","",IF(SUMPRODUCT((AS751=$AS$7:$AS$2085)*(AI751=$AI$7:$AI$2085)*(AO751=$AO$7:$AO$2085)*(AP751=$AP$7:$AP$2085)*(ROW($AS$7:$AS$2085)&lt;&gt;ROW(AS751))*((S751=0)*($S$7:$S$2085&gt;0)+(S751&gt;0)*($S$7:$S$2085=0)))&gt;0,"SALONES UNIDOS",IF(SUMPRODUCT((AS751=$AS$7:$AS$2085)*(AI751=$AI$7:$AI$2085)*((AO751&lt;$AP$7:$AP$2085)*(AP751&gt;$AO$7:$AO$2085))*(ROW($AS$7:$AS$2085)&lt;&gt;ROW(AS751)))&gt;0,"Cruzado","Sin cruce")))</f>
        <v>Sin cruce</v>
      </c>
    </row>
    <row r="752" spans="3:46" ht="15.6" hidden="1" customHeight="1">
      <c r="C752" s="496" t="s">
        <v>572</v>
      </c>
      <c r="D752" s="479" t="s">
        <v>828</v>
      </c>
      <c r="E752" s="479">
        <v>20261</v>
      </c>
      <c r="F752" s="503" t="s">
        <v>44</v>
      </c>
      <c r="G752" s="497" t="s">
        <v>80</v>
      </c>
      <c r="H752" s="503" t="s">
        <v>90</v>
      </c>
      <c r="I752" s="503">
        <v>3</v>
      </c>
      <c r="J752" s="503" t="s">
        <v>41</v>
      </c>
      <c r="K752" s="503" t="s">
        <v>41</v>
      </c>
      <c r="L752" s="499" t="s">
        <v>853</v>
      </c>
      <c r="M752" s="535" t="s">
        <v>854</v>
      </c>
      <c r="N752" s="15" t="s">
        <v>830</v>
      </c>
      <c r="O752" s="15" t="s">
        <v>831</v>
      </c>
      <c r="P752" s="503" t="s">
        <v>579</v>
      </c>
      <c r="Q752" s="15">
        <v>1</v>
      </c>
      <c r="R752" s="15">
        <v>4</v>
      </c>
      <c r="S752" s="479">
        <v>5</v>
      </c>
      <c r="T752" s="15">
        <v>3</v>
      </c>
      <c r="U752" s="471"/>
      <c r="V752" s="550">
        <v>25</v>
      </c>
      <c r="W752" s="666">
        <v>46579737</v>
      </c>
      <c r="X752" s="667" t="s">
        <v>517</v>
      </c>
      <c r="Y752" s="15" t="s">
        <v>579</v>
      </c>
      <c r="Z752" s="15"/>
      <c r="AA752" s="15"/>
      <c r="AB752" s="15"/>
      <c r="AC752" s="510" t="s">
        <v>964</v>
      </c>
      <c r="AD752" s="15"/>
      <c r="AE752" s="479"/>
      <c r="AF752" s="497"/>
      <c r="AG752" s="497"/>
      <c r="AH752" s="15" t="s">
        <v>203</v>
      </c>
      <c r="AI752" s="485">
        <v>4</v>
      </c>
      <c r="AJ752" s="485">
        <v>8</v>
      </c>
      <c r="AK752" s="485">
        <v>30</v>
      </c>
      <c r="AL752" s="485">
        <v>12</v>
      </c>
      <c r="AM752" s="485">
        <v>40</v>
      </c>
      <c r="AN752" s="490">
        <f>IF(AJ752="",S752,ROUND(((((AL752/24)+(AM752/1440))-((AJ752/24)+(AK752/1440)))*1440/50),5))</f>
        <v>5</v>
      </c>
      <c r="AO752" s="491">
        <f>AJ752/24+AK752/1440</f>
        <v>0.35416666666666663</v>
      </c>
      <c r="AP752" s="491">
        <f>AL752/24+AM752/1440</f>
        <v>0.52777777777777779</v>
      </c>
      <c r="AQ752" s="23" t="str" cm="1">
        <f t="array" ref="AQ752">IF(X752="","",IF(SUMPRODUCT((X752=$X$7:$X$2085)*(AI752=$AI$7:$AI$2085)*(AO752=$AO$7:$AO$2085)*(AP752=$AP$7:$AP$2085)*(ROW($X$7:$X$2085)&lt;&gt;ROW(X752))*((S752=0)*($S$7:$S$2085&gt;0)+(S752&gt;0)*($S$7:$S$2085=0)))&gt;0,"SALONES UNIDOS",IF(SUMPRODUCT((X752=$X$7:$X$2085)*(AI752=$AI$7:$AI$2085)*((AO752&lt;$AP$7:$AP$2085)*(AP752&gt;$AO$7:$AO$2085))*(ROW($X$7:$X$2085)&lt;&gt;ROW(X752)))&gt;0,"Cruzado","Sin cruce")))</f>
        <v>Sin cruce</v>
      </c>
      <c r="AR752" s="23" t="str" cm="1">
        <f t="array" ref="AR752">IF(AE752="","",IF(SUMPRODUCT((AE752=$AE$7:$AE$2085)*(AI752=$AI$7:$AI$2085)*(AO752=$AO$7:$AO$2085)*(AP752=$AP$7:$AP$2085)*(ROW($AE$7:$AE$2085)&lt;&gt;ROW(AE752))*((S752=0)*($S$7:$S$2085&gt;0)+(S752&gt;0)*($S$7:$S$2085=0)))&gt;0,"SALONES UNIDOS",IF(SUMPRODUCT((AE752=$AE$7:$AE$2085)*(AI752=$AI$7:$AI$2085)*((AO752&lt;$AP$7:$AP$2085)*(AP752&gt;$AO$7:$AO$2085))*(ROW($AE$7:$AE$2085)&lt;&gt;ROW(AE752)))&gt;0,"Cruzado","Sin cruce")))</f>
        <v/>
      </c>
      <c r="AS752" s="94" t="str">
        <f t="shared" si="12"/>
        <v>PS3HUAURAA</v>
      </c>
      <c r="AT752" s="94" t="str" cm="1">
        <f t="array" ref="AT752">IF(AS752="","",IF(SUMPRODUCT((AS752=$AS$7:$AS$2085)*(AI752=$AI$7:$AI$2085)*(AO752=$AO$7:$AO$2085)*(AP752=$AP$7:$AP$2085)*(ROW($AS$7:$AS$2085)&lt;&gt;ROW(AS752))*((S752=0)*($S$7:$S$2085&gt;0)+(S752&gt;0)*($S$7:$S$2085=0)))&gt;0,"SALONES UNIDOS",IF(SUMPRODUCT((AS752=$AS$7:$AS$2085)*(AI752=$AI$7:$AI$2085)*((AO752&lt;$AP$7:$AP$2085)*(AP752&gt;$AO$7:$AO$2085))*(ROW($AS$7:$AS$2085)&lt;&gt;ROW(AS752)))&gt;0,"Cruzado","Sin cruce")))</f>
        <v>Sin cruce</v>
      </c>
    </row>
    <row r="753" spans="3:46" ht="15.6" hidden="1" customHeight="1">
      <c r="C753" s="496" t="s">
        <v>572</v>
      </c>
      <c r="D753" s="479" t="s">
        <v>828</v>
      </c>
      <c r="E753" s="479">
        <v>20261</v>
      </c>
      <c r="F753" s="503" t="s">
        <v>44</v>
      </c>
      <c r="G753" s="497" t="s">
        <v>80</v>
      </c>
      <c r="H753" s="503" t="s">
        <v>90</v>
      </c>
      <c r="I753" s="503">
        <v>3</v>
      </c>
      <c r="J753" s="503" t="s">
        <v>41</v>
      </c>
      <c r="K753" s="503" t="s">
        <v>41</v>
      </c>
      <c r="L753" s="499" t="s">
        <v>855</v>
      </c>
      <c r="M753" s="535" t="s">
        <v>629</v>
      </c>
      <c r="N753" s="15" t="s">
        <v>830</v>
      </c>
      <c r="O753" s="15" t="s">
        <v>831</v>
      </c>
      <c r="P753" s="503" t="s">
        <v>624</v>
      </c>
      <c r="Q753" s="15">
        <v>3</v>
      </c>
      <c r="R753" s="15">
        <v>2</v>
      </c>
      <c r="S753" s="479">
        <v>5</v>
      </c>
      <c r="T753" s="15">
        <v>4</v>
      </c>
      <c r="U753" s="471"/>
      <c r="V753" s="550">
        <v>50</v>
      </c>
      <c r="W753" s="497">
        <v>44893085</v>
      </c>
      <c r="X753" s="566" t="s">
        <v>409</v>
      </c>
      <c r="Y753" s="15" t="s">
        <v>624</v>
      </c>
      <c r="Z753" s="15"/>
      <c r="AA753" s="15"/>
      <c r="AB753" s="15"/>
      <c r="AC753" s="493"/>
      <c r="AD753" s="15"/>
      <c r="AE753" s="479"/>
      <c r="AF753" s="497"/>
      <c r="AG753" s="497"/>
      <c r="AH753" s="15" t="s">
        <v>203</v>
      </c>
      <c r="AI753" s="15">
        <v>2</v>
      </c>
      <c r="AJ753" s="15">
        <v>7</v>
      </c>
      <c r="AK753" s="15">
        <v>40</v>
      </c>
      <c r="AL753" s="15">
        <v>11</v>
      </c>
      <c r="AM753" s="15">
        <v>50</v>
      </c>
      <c r="AN753" s="490">
        <f>IF(AJ753="",S753,ROUND(((((AL753/24)+(AM753/1440))-((AJ753/24)+(AK753/1440)))*1440/50),5))</f>
        <v>5</v>
      </c>
      <c r="AO753" s="491">
        <f>AJ753/24+AK753/1440</f>
        <v>0.31944444444444448</v>
      </c>
      <c r="AP753" s="491">
        <f>AL753/24+AM753/1440</f>
        <v>0.49305555555555552</v>
      </c>
      <c r="AQ753" s="23" t="str" cm="1">
        <f t="array" ref="AQ753">IF(X753="","",IF(SUMPRODUCT((X753=$X$7:$X$2085)*(AI753=$AI$7:$AI$2085)*(AO753=$AO$7:$AO$2085)*(AP753=$AP$7:$AP$2085)*(ROW($X$7:$X$2085)&lt;&gt;ROW(X753))*((S753=0)*($S$7:$S$2085&gt;0)+(S753&gt;0)*($S$7:$S$2085=0)))&gt;0,"SALONES UNIDOS",IF(SUMPRODUCT((X753=$X$7:$X$2085)*(AI753=$AI$7:$AI$2085)*((AO753&lt;$AP$7:$AP$2085)*(AP753&gt;$AO$7:$AO$2085))*(ROW($X$7:$X$2085)&lt;&gt;ROW(X753)))&gt;0,"Cruzado","Sin cruce")))</f>
        <v>Sin cruce</v>
      </c>
      <c r="AR753" s="23" t="str" cm="1">
        <f t="array" ref="AR753">IF(AE753="","",IF(SUMPRODUCT((AE753=$AE$7:$AE$2085)*(AI753=$AI$7:$AI$2085)*(AO753=$AO$7:$AO$2085)*(AP753=$AP$7:$AP$2085)*(ROW($AE$7:$AE$2085)&lt;&gt;ROW(AE753))*((S753=0)*($S$7:$S$2085&gt;0)+(S753&gt;0)*($S$7:$S$2085=0)))&gt;0,"SALONES UNIDOS",IF(SUMPRODUCT((AE753=$AE$7:$AE$2085)*(AI753=$AI$7:$AI$2085)*((AO753&lt;$AP$7:$AP$2085)*(AP753&gt;$AO$7:$AO$2085))*(ROW($AE$7:$AE$2085)&lt;&gt;ROW(AE753)))&gt;0,"Cruzado","Sin cruce")))</f>
        <v/>
      </c>
      <c r="AS753" s="94" t="str">
        <f t="shared" si="12"/>
        <v>PS3HUAURAA</v>
      </c>
      <c r="AT753" s="94" t="str" cm="1">
        <f t="array" ref="AT753">IF(AS753="","",IF(SUMPRODUCT((AS753=$AS$7:$AS$2085)*(AI753=$AI$7:$AI$2085)*(AO753=$AO$7:$AO$2085)*(AP753=$AP$7:$AP$2085)*(ROW($AS$7:$AS$2085)&lt;&gt;ROW(AS753))*((S753=0)*($S$7:$S$2085&gt;0)+(S753&gt;0)*($S$7:$S$2085=0)))&gt;0,"SALONES UNIDOS",IF(SUMPRODUCT((AS753=$AS$7:$AS$2085)*(AI753=$AI$7:$AI$2085)*((AO753&lt;$AP$7:$AP$2085)*(AP753&gt;$AO$7:$AO$2085))*(ROW($AS$7:$AS$2085)&lt;&gt;ROW(AS753)))&gt;0,"Cruzado","Sin cruce")))</f>
        <v>Sin cruce</v>
      </c>
    </row>
    <row r="754" spans="3:46" ht="15.6" hidden="1" customHeight="1">
      <c r="C754" s="496" t="s">
        <v>572</v>
      </c>
      <c r="D754" s="479" t="s">
        <v>828</v>
      </c>
      <c r="E754" s="479">
        <v>20261</v>
      </c>
      <c r="F754" s="503" t="s">
        <v>44</v>
      </c>
      <c r="G754" s="497" t="s">
        <v>80</v>
      </c>
      <c r="H754" s="503" t="s">
        <v>90</v>
      </c>
      <c r="I754" s="503">
        <v>3</v>
      </c>
      <c r="J754" s="503" t="s">
        <v>41</v>
      </c>
      <c r="K754" s="503" t="s">
        <v>41</v>
      </c>
      <c r="L754" s="499" t="s">
        <v>856</v>
      </c>
      <c r="M754" s="535" t="s">
        <v>631</v>
      </c>
      <c r="N754" s="15" t="s">
        <v>586</v>
      </c>
      <c r="O754" s="15" t="s">
        <v>831</v>
      </c>
      <c r="P754" s="503" t="s">
        <v>624</v>
      </c>
      <c r="Q754" s="15">
        <v>2</v>
      </c>
      <c r="R754" s="15">
        <v>2</v>
      </c>
      <c r="S754" s="479">
        <v>4</v>
      </c>
      <c r="T754" s="15">
        <v>3</v>
      </c>
      <c r="U754" s="471"/>
      <c r="V754" s="550">
        <v>25</v>
      </c>
      <c r="W754" s="497">
        <v>72226049</v>
      </c>
      <c r="X754" s="566" t="s">
        <v>220</v>
      </c>
      <c r="Y754" s="15" t="s">
        <v>624</v>
      </c>
      <c r="Z754" s="15"/>
      <c r="AA754" s="15"/>
      <c r="AB754" s="15"/>
      <c r="AC754" s="493"/>
      <c r="AD754" s="15"/>
      <c r="AE754" s="479"/>
      <c r="AF754" s="497"/>
      <c r="AG754" s="497"/>
      <c r="AH754" s="15" t="s">
        <v>203</v>
      </c>
      <c r="AI754" s="15">
        <v>6</v>
      </c>
      <c r="AJ754" s="15">
        <v>9</v>
      </c>
      <c r="AK754" s="15">
        <v>20</v>
      </c>
      <c r="AL754" s="15">
        <v>12</v>
      </c>
      <c r="AM754" s="15">
        <v>40</v>
      </c>
      <c r="AN754" s="490">
        <f>IF(AJ754="",S754,ROUND(((((AL754/24)+(AM754/1440))-((AJ754/24)+(AK754/1440)))*1440/50),5))</f>
        <v>4</v>
      </c>
      <c r="AO754" s="491">
        <f>AJ754/24+AK754/1440</f>
        <v>0.3888888888888889</v>
      </c>
      <c r="AP754" s="491">
        <f>AL754/24+AM754/1440</f>
        <v>0.52777777777777779</v>
      </c>
      <c r="AQ754" s="23" t="str" cm="1">
        <f t="array" ref="AQ754">IF(X754="","",IF(SUMPRODUCT((X754=$X$7:$X$2085)*(AI754=$AI$7:$AI$2085)*(AO754=$AO$7:$AO$2085)*(AP754=$AP$7:$AP$2085)*(ROW($X$7:$X$2085)&lt;&gt;ROW(X754))*((S754=0)*($S$7:$S$2085&gt;0)+(S754&gt;0)*($S$7:$S$2085=0)))&gt;0,"SALONES UNIDOS",IF(SUMPRODUCT((X754=$X$7:$X$2085)*(AI754=$AI$7:$AI$2085)*((AO754&lt;$AP$7:$AP$2085)*(AP754&gt;$AO$7:$AO$2085))*(ROW($X$7:$X$2085)&lt;&gt;ROW(X754)))&gt;0,"Cruzado","Sin cruce")))</f>
        <v>Sin cruce</v>
      </c>
      <c r="AR754" s="23" t="str" cm="1">
        <f t="array" ref="AR754">IF(AE754="","",IF(SUMPRODUCT((AE754=$AE$7:$AE$2085)*(AI754=$AI$7:$AI$2085)*(AO754=$AO$7:$AO$2085)*(AP754=$AP$7:$AP$2085)*(ROW($AE$7:$AE$2085)&lt;&gt;ROW(AE754))*((S754=0)*($S$7:$S$2085&gt;0)+(S754&gt;0)*($S$7:$S$2085=0)))&gt;0,"SALONES UNIDOS",IF(SUMPRODUCT((AE754=$AE$7:$AE$2085)*(AI754=$AI$7:$AI$2085)*((AO754&lt;$AP$7:$AP$2085)*(AP754&gt;$AO$7:$AO$2085))*(ROW($AE$7:$AE$2085)&lt;&gt;ROW(AE754)))&gt;0,"Cruzado","Sin cruce")))</f>
        <v/>
      </c>
      <c r="AS754" s="94" t="str">
        <f t="shared" si="12"/>
        <v>PS3HUAURAA</v>
      </c>
      <c r="AT754" s="94" t="str" cm="1">
        <f t="array" ref="AT754">IF(AS754="","",IF(SUMPRODUCT((AS754=$AS$7:$AS$2085)*(AI754=$AI$7:$AI$2085)*(AO754=$AO$7:$AO$2085)*(AP754=$AP$7:$AP$2085)*(ROW($AS$7:$AS$2085)&lt;&gt;ROW(AS754))*((S754=0)*($S$7:$S$2085&gt;0)+(S754&gt;0)*($S$7:$S$2085=0)))&gt;0,"SALONES UNIDOS",IF(SUMPRODUCT((AS754=$AS$7:$AS$2085)*(AI754=$AI$7:$AI$2085)*((AO754&lt;$AP$7:$AP$2085)*(AP754&gt;$AO$7:$AO$2085))*(ROW($AS$7:$AS$2085)&lt;&gt;ROW(AS754)))&gt;0,"Cruzado","Sin cruce")))</f>
        <v>Sin cruce</v>
      </c>
    </row>
    <row r="755" spans="3:46" ht="15.6" hidden="1" customHeight="1">
      <c r="C755" s="496" t="s">
        <v>572</v>
      </c>
      <c r="D755" s="479" t="s">
        <v>828</v>
      </c>
      <c r="E755" s="479">
        <v>20261</v>
      </c>
      <c r="F755" s="503" t="s">
        <v>44</v>
      </c>
      <c r="G755" s="497" t="s">
        <v>80</v>
      </c>
      <c r="H755" s="503" t="s">
        <v>90</v>
      </c>
      <c r="I755" s="503">
        <v>3</v>
      </c>
      <c r="J755" s="503" t="s">
        <v>41</v>
      </c>
      <c r="K755" s="503" t="s">
        <v>41</v>
      </c>
      <c r="L755" s="499" t="s">
        <v>857</v>
      </c>
      <c r="M755" s="535" t="s">
        <v>858</v>
      </c>
      <c r="N755" s="15" t="s">
        <v>830</v>
      </c>
      <c r="O755" s="15" t="s">
        <v>831</v>
      </c>
      <c r="P755" s="503" t="s">
        <v>579</v>
      </c>
      <c r="Q755" s="15">
        <v>2</v>
      </c>
      <c r="R755" s="15">
        <v>0</v>
      </c>
      <c r="S755" s="479">
        <v>2</v>
      </c>
      <c r="T755" s="15">
        <v>3</v>
      </c>
      <c r="U755" s="471"/>
      <c r="V755" s="550">
        <v>25</v>
      </c>
      <c r="W755" s="497">
        <v>44425152</v>
      </c>
      <c r="X755" s="566" t="s">
        <v>507</v>
      </c>
      <c r="Y755" s="572" t="s">
        <v>579</v>
      </c>
      <c r="Z755" s="15"/>
      <c r="AA755" s="15"/>
      <c r="AB755" s="15"/>
      <c r="AC755" s="497" t="s">
        <v>952</v>
      </c>
      <c r="AD755" s="15"/>
      <c r="AE755" s="479"/>
      <c r="AF755" s="497"/>
      <c r="AG755" s="497"/>
      <c r="AH755" s="15" t="s">
        <v>203</v>
      </c>
      <c r="AI755" s="15">
        <v>7</v>
      </c>
      <c r="AJ755" s="15">
        <v>7</v>
      </c>
      <c r="AK755" s="15">
        <v>40</v>
      </c>
      <c r="AL755" s="15">
        <v>9</v>
      </c>
      <c r="AM755" s="15">
        <v>20</v>
      </c>
      <c r="AN755" s="490">
        <f>IF(AJ755="",S755,ROUND(((((AL755/24)+(AM755/1440))-((AJ755/24)+(AK755/1440)))*1440/50),5))</f>
        <v>2</v>
      </c>
      <c r="AO755" s="491">
        <f>AJ755/24+AK755/1440</f>
        <v>0.31944444444444448</v>
      </c>
      <c r="AP755" s="491">
        <f>AL755/24+AM755/1440</f>
        <v>0.3888888888888889</v>
      </c>
      <c r="AQ755" s="23" t="str" cm="1">
        <f t="array" ref="AQ755">IF(X755="","",IF(SUMPRODUCT((X755=$X$7:$X$2085)*(AI755=$AI$7:$AI$2085)*(AO755=$AO$7:$AO$2085)*(AP755=$AP$7:$AP$2085)*(ROW($X$7:$X$2085)&lt;&gt;ROW(X755))*((S755=0)*($S$7:$S$2085&gt;0)+(S755&gt;0)*($S$7:$S$2085=0)))&gt;0,"SALONES UNIDOS",IF(SUMPRODUCT((X755=$X$7:$X$2085)*(AI755=$AI$7:$AI$2085)*((AO755&lt;$AP$7:$AP$2085)*(AP755&gt;$AO$7:$AO$2085))*(ROW($X$7:$X$2085)&lt;&gt;ROW(X755)))&gt;0,"Cruzado","Sin cruce")))</f>
        <v>Sin cruce</v>
      </c>
      <c r="AR755" s="23" t="str" cm="1">
        <f t="array" ref="AR755">IF(AE755="","",IF(SUMPRODUCT((AE755=$AE$7:$AE$2085)*(AI755=$AI$7:$AI$2085)*(AO755=$AO$7:$AO$2085)*(AP755=$AP$7:$AP$2085)*(ROW($AE$7:$AE$2085)&lt;&gt;ROW(AE755))*((S755=0)*($S$7:$S$2085&gt;0)+(S755&gt;0)*($S$7:$S$2085=0)))&gt;0,"SALONES UNIDOS",IF(SUMPRODUCT((AE755=$AE$7:$AE$2085)*(AI755=$AI$7:$AI$2085)*((AO755&lt;$AP$7:$AP$2085)*(AP755&gt;$AO$7:$AO$2085))*(ROW($AE$7:$AE$2085)&lt;&gt;ROW(AE755)))&gt;0,"Cruzado","Sin cruce")))</f>
        <v/>
      </c>
      <c r="AS755" s="94" t="str">
        <f t="shared" si="12"/>
        <v>PS3HUAURAA</v>
      </c>
      <c r="AT755" s="94" t="str" cm="1">
        <f t="array" ref="AT755">IF(AS755="","",IF(SUMPRODUCT((AS755=$AS$7:$AS$2085)*(AI755=$AI$7:$AI$2085)*(AO755=$AO$7:$AO$2085)*(AP755=$AP$7:$AP$2085)*(ROW($AS$7:$AS$2085)&lt;&gt;ROW(AS755))*((S755=0)*($S$7:$S$2085&gt;0)+(S755&gt;0)*($S$7:$S$2085=0)))&gt;0,"SALONES UNIDOS",IF(SUMPRODUCT((AS755=$AS$7:$AS$2085)*(AI755=$AI$7:$AI$2085)*((AO755&lt;$AP$7:$AP$2085)*(AP755&gt;$AO$7:$AO$2085))*(ROW($AS$7:$AS$2085)&lt;&gt;ROW(AS755)))&gt;0,"Cruzado","Sin cruce")))</f>
        <v>Sin cruce</v>
      </c>
    </row>
    <row r="756" spans="3:46" ht="15.6" hidden="1" customHeight="1">
      <c r="C756" s="496" t="s">
        <v>572</v>
      </c>
      <c r="D756" s="479" t="s">
        <v>828</v>
      </c>
      <c r="E756" s="479">
        <v>20261</v>
      </c>
      <c r="F756" s="503" t="s">
        <v>44</v>
      </c>
      <c r="G756" s="497" t="s">
        <v>80</v>
      </c>
      <c r="H756" s="503" t="s">
        <v>90</v>
      </c>
      <c r="I756" s="503">
        <v>3</v>
      </c>
      <c r="J756" s="503" t="s">
        <v>41</v>
      </c>
      <c r="K756" s="503" t="s">
        <v>41</v>
      </c>
      <c r="L756" s="499" t="s">
        <v>857</v>
      </c>
      <c r="M756" s="535" t="s">
        <v>858</v>
      </c>
      <c r="N756" s="15" t="s">
        <v>830</v>
      </c>
      <c r="O756" s="15" t="s">
        <v>831</v>
      </c>
      <c r="P756" s="503" t="s">
        <v>579</v>
      </c>
      <c r="Q756" s="15">
        <v>0</v>
      </c>
      <c r="R756" s="15">
        <v>2</v>
      </c>
      <c r="S756" s="479">
        <v>2</v>
      </c>
      <c r="T756" s="15">
        <v>3</v>
      </c>
      <c r="U756" s="471"/>
      <c r="V756" s="550">
        <v>25</v>
      </c>
      <c r="W756" s="497">
        <v>44425152</v>
      </c>
      <c r="X756" s="566" t="s">
        <v>507</v>
      </c>
      <c r="Y756" s="572" t="s">
        <v>579</v>
      </c>
      <c r="Z756" s="15"/>
      <c r="AA756" s="15"/>
      <c r="AB756" s="15"/>
      <c r="AC756" s="493"/>
      <c r="AD756" s="15"/>
      <c r="AE756" s="479" t="s">
        <v>959</v>
      </c>
      <c r="AF756" s="497"/>
      <c r="AG756" s="497"/>
      <c r="AH756" s="15" t="s">
        <v>203</v>
      </c>
      <c r="AI756" s="15">
        <v>7</v>
      </c>
      <c r="AJ756" s="15">
        <v>9</v>
      </c>
      <c r="AK756" s="15">
        <v>20</v>
      </c>
      <c r="AL756" s="15">
        <v>11</v>
      </c>
      <c r="AM756" s="15">
        <v>0</v>
      </c>
      <c r="AN756" s="490">
        <f>IF(AJ756="",S756,ROUND(((((AL756/24)+(AM756/1440))-((AJ756/24)+(AK756/1440)))*1440/50),5))</f>
        <v>2</v>
      </c>
      <c r="AO756" s="491">
        <f>AJ756/24+AK756/1440</f>
        <v>0.3888888888888889</v>
      </c>
      <c r="AP756" s="491">
        <f>AL756/24+AM756/1440</f>
        <v>0.45833333333333331</v>
      </c>
      <c r="AQ756" s="23" t="str" cm="1">
        <f t="array" ref="AQ756">IF(X756="","",IF(SUMPRODUCT((X756=$X$7:$X$2085)*(AI756=$AI$7:$AI$2085)*(AO756=$AO$7:$AO$2085)*(AP756=$AP$7:$AP$2085)*(ROW($X$7:$X$2085)&lt;&gt;ROW(X756))*((S756=0)*($S$7:$S$2085&gt;0)+(S756&gt;0)*($S$7:$S$2085=0)))&gt;0,"SALONES UNIDOS",IF(SUMPRODUCT((X756=$X$7:$X$2085)*(AI756=$AI$7:$AI$2085)*((AO756&lt;$AP$7:$AP$2085)*(AP756&gt;$AO$7:$AO$2085))*(ROW($X$7:$X$2085)&lt;&gt;ROW(X756)))&gt;0,"Cruzado","Sin cruce")))</f>
        <v>Sin cruce</v>
      </c>
      <c r="AR756" s="23" t="str" cm="1">
        <f t="array" ref="AR756">IF(AE756="","",IF(SUMPRODUCT((AE756=$AE$7:$AE$2085)*(AI756=$AI$7:$AI$2085)*(AO756=$AO$7:$AO$2085)*(AP756=$AP$7:$AP$2085)*(ROW($AE$7:$AE$2085)&lt;&gt;ROW(AE756))*((S756=0)*($S$7:$S$2085&gt;0)+(S756&gt;0)*($S$7:$S$2085=0)))&gt;0,"SALONES UNIDOS",IF(SUMPRODUCT((AE756=$AE$7:$AE$2085)*(AI756=$AI$7:$AI$2085)*((AO756&lt;$AP$7:$AP$2085)*(AP756&gt;$AO$7:$AO$2085))*(ROW($AE$7:$AE$2085)&lt;&gt;ROW(AE756)))&gt;0,"Cruzado","Sin cruce")))</f>
        <v>Sin cruce</v>
      </c>
      <c r="AS756" s="94" t="str">
        <f t="shared" si="12"/>
        <v>PS3HUAURAA</v>
      </c>
      <c r="AT756" s="94" t="str" cm="1">
        <f t="array" ref="AT756">IF(AS756="","",IF(SUMPRODUCT((AS756=$AS$7:$AS$2085)*(AI756=$AI$7:$AI$2085)*(AO756=$AO$7:$AO$2085)*(AP756=$AP$7:$AP$2085)*(ROW($AS$7:$AS$2085)&lt;&gt;ROW(AS756))*((S756=0)*($S$7:$S$2085&gt;0)+(S756&gt;0)*($S$7:$S$2085=0)))&gt;0,"SALONES UNIDOS",IF(SUMPRODUCT((AS756=$AS$7:$AS$2085)*(AI756=$AI$7:$AI$2085)*((AO756&lt;$AP$7:$AP$2085)*(AP756&gt;$AO$7:$AO$2085))*(ROW($AS$7:$AS$2085)&lt;&gt;ROW(AS756)))&gt;0,"Cruzado","Sin cruce")))</f>
        <v>Sin cruce</v>
      </c>
    </row>
    <row r="757" spans="3:46" ht="15.6" hidden="1" customHeight="1">
      <c r="C757" s="496" t="s">
        <v>572</v>
      </c>
      <c r="D757" s="479" t="s">
        <v>828</v>
      </c>
      <c r="E757" s="479">
        <v>20261</v>
      </c>
      <c r="F757" s="503" t="s">
        <v>44</v>
      </c>
      <c r="G757" s="497" t="s">
        <v>80</v>
      </c>
      <c r="H757" s="503" t="s">
        <v>90</v>
      </c>
      <c r="I757" s="503">
        <v>3</v>
      </c>
      <c r="J757" s="503" t="s">
        <v>41</v>
      </c>
      <c r="K757" s="503" t="s">
        <v>41</v>
      </c>
      <c r="L757" s="499" t="s">
        <v>860</v>
      </c>
      <c r="M757" s="535" t="s">
        <v>861</v>
      </c>
      <c r="N757" s="15" t="s">
        <v>637</v>
      </c>
      <c r="O757" s="15" t="s">
        <v>831</v>
      </c>
      <c r="P757" s="503" t="s">
        <v>579</v>
      </c>
      <c r="Q757" s="15">
        <v>2</v>
      </c>
      <c r="R757" s="15">
        <v>0</v>
      </c>
      <c r="S757" s="479">
        <v>2</v>
      </c>
      <c r="T757" s="15">
        <v>3</v>
      </c>
      <c r="U757" s="471"/>
      <c r="V757" s="550">
        <v>25</v>
      </c>
      <c r="W757" s="548">
        <v>43036054</v>
      </c>
      <c r="X757" s="564" t="s">
        <v>484</v>
      </c>
      <c r="Y757" s="572" t="s">
        <v>579</v>
      </c>
      <c r="Z757" s="15"/>
      <c r="AA757" s="15"/>
      <c r="AB757" s="15"/>
      <c r="AC757" s="497" t="s">
        <v>956</v>
      </c>
      <c r="AD757" s="15"/>
      <c r="AE757" s="479"/>
      <c r="AF757" s="497"/>
      <c r="AG757" s="497"/>
      <c r="AH757" s="15" t="s">
        <v>582</v>
      </c>
      <c r="AI757" s="485">
        <v>1</v>
      </c>
      <c r="AJ757" s="485">
        <v>16</v>
      </c>
      <c r="AK757" s="485">
        <v>50</v>
      </c>
      <c r="AL757" s="485">
        <v>18</v>
      </c>
      <c r="AM757" s="485">
        <v>30</v>
      </c>
      <c r="AN757" s="490">
        <f>IF(AJ757="",S757,ROUND(((((AL757/24)+(AM757/1440))-((AJ757/24)+(AK757/1440)))*1440/50),5))</f>
        <v>2</v>
      </c>
      <c r="AO757" s="491">
        <f>AJ757/24+AK757/1440</f>
        <v>0.70138888888888884</v>
      </c>
      <c r="AP757" s="491">
        <f>AL757/24+AM757/1440</f>
        <v>0.77083333333333337</v>
      </c>
      <c r="AQ757" s="23" t="str" cm="1">
        <f t="array" ref="AQ757">IF(X757="","",IF(SUMPRODUCT((X757=$X$7:$X$2085)*(AI757=$AI$7:$AI$2085)*(AO757=$AO$7:$AO$2085)*(AP757=$AP$7:$AP$2085)*(ROW($X$7:$X$2085)&lt;&gt;ROW(X757))*((S757=0)*($S$7:$S$2085&gt;0)+(S757&gt;0)*($S$7:$S$2085=0)))&gt;0,"SALONES UNIDOS",IF(SUMPRODUCT((X757=$X$7:$X$2085)*(AI757=$AI$7:$AI$2085)*((AO757&lt;$AP$7:$AP$2085)*(AP757&gt;$AO$7:$AO$2085))*(ROW($X$7:$X$2085)&lt;&gt;ROW(X757)))&gt;0,"Cruzado","Sin cruce")))</f>
        <v>Sin cruce</v>
      </c>
      <c r="AR757" s="23" t="str" cm="1">
        <f t="array" ref="AR757">IF(AE757="","",IF(SUMPRODUCT((AE757=$AE$7:$AE$2085)*(AI757=$AI$7:$AI$2085)*(AO757=$AO$7:$AO$2085)*(AP757=$AP$7:$AP$2085)*(ROW($AE$7:$AE$2085)&lt;&gt;ROW(AE757))*((S757=0)*($S$7:$S$2085&gt;0)+(S757&gt;0)*($S$7:$S$2085=0)))&gt;0,"SALONES UNIDOS",IF(SUMPRODUCT((AE757=$AE$7:$AE$2085)*(AI757=$AI$7:$AI$2085)*((AO757&lt;$AP$7:$AP$2085)*(AP757&gt;$AO$7:$AO$2085))*(ROW($AE$7:$AE$2085)&lt;&gt;ROW(AE757)))&gt;0,"Cruzado","Sin cruce")))</f>
        <v/>
      </c>
      <c r="AS757" s="94" t="str">
        <f t="shared" si="12"/>
        <v>PS3HUAURAA</v>
      </c>
      <c r="AT757" s="94" t="str" cm="1">
        <f t="array" ref="AT757">IF(AS757="","",IF(SUMPRODUCT((AS757=$AS$7:$AS$2085)*(AI757=$AI$7:$AI$2085)*(AO757=$AO$7:$AO$2085)*(AP757=$AP$7:$AP$2085)*(ROW($AS$7:$AS$2085)&lt;&gt;ROW(AS757))*((S757=0)*($S$7:$S$2085&gt;0)+(S757&gt;0)*($S$7:$S$2085=0)))&gt;0,"SALONES UNIDOS",IF(SUMPRODUCT((AS757=$AS$7:$AS$2085)*(AI757=$AI$7:$AI$2085)*((AO757&lt;$AP$7:$AP$2085)*(AP757&gt;$AO$7:$AO$2085))*(ROW($AS$7:$AS$2085)&lt;&gt;ROW(AS757)))&gt;0,"Cruzado","Sin cruce")))</f>
        <v>Sin cruce</v>
      </c>
    </row>
    <row r="758" spans="3:46" ht="15.6" hidden="1" customHeight="1">
      <c r="C758" s="496" t="s">
        <v>572</v>
      </c>
      <c r="D758" s="479" t="s">
        <v>828</v>
      </c>
      <c r="E758" s="479">
        <v>20261</v>
      </c>
      <c r="F758" s="503" t="s">
        <v>44</v>
      </c>
      <c r="G758" s="497" t="s">
        <v>80</v>
      </c>
      <c r="H758" s="503" t="s">
        <v>90</v>
      </c>
      <c r="I758" s="503">
        <v>3</v>
      </c>
      <c r="J758" s="503" t="s">
        <v>41</v>
      </c>
      <c r="K758" s="503" t="s">
        <v>41</v>
      </c>
      <c r="L758" s="499" t="s">
        <v>860</v>
      </c>
      <c r="M758" s="535" t="s">
        <v>861</v>
      </c>
      <c r="N758" s="15" t="s">
        <v>637</v>
      </c>
      <c r="O758" s="15" t="s">
        <v>831</v>
      </c>
      <c r="P758" s="503" t="s">
        <v>579</v>
      </c>
      <c r="Q758" s="15">
        <v>0</v>
      </c>
      <c r="R758" s="15">
        <v>2</v>
      </c>
      <c r="S758" s="479">
        <v>2</v>
      </c>
      <c r="T758" s="15">
        <v>3</v>
      </c>
      <c r="U758" s="471"/>
      <c r="V758" s="550">
        <v>25</v>
      </c>
      <c r="W758" s="548">
        <v>43036054</v>
      </c>
      <c r="X758" s="564" t="s">
        <v>484</v>
      </c>
      <c r="Y758" s="572" t="s">
        <v>579</v>
      </c>
      <c r="Z758" s="15"/>
      <c r="AA758" s="15"/>
      <c r="AB758" s="15"/>
      <c r="AC758" s="510" t="s">
        <v>963</v>
      </c>
      <c r="AD758" s="15"/>
      <c r="AE758" s="479"/>
      <c r="AF758" s="497"/>
      <c r="AG758" s="497"/>
      <c r="AH758" s="15" t="s">
        <v>100</v>
      </c>
      <c r="AI758" s="485">
        <v>2</v>
      </c>
      <c r="AJ758" s="485">
        <v>16</v>
      </c>
      <c r="AK758" s="485">
        <v>50</v>
      </c>
      <c r="AL758" s="485">
        <v>18</v>
      </c>
      <c r="AM758" s="485">
        <v>30</v>
      </c>
      <c r="AN758" s="490">
        <f>IF(AJ758="",S758,ROUND(((((AL758/24)+(AM758/1440))-((AJ758/24)+(AK758/1440)))*1440/50),5))</f>
        <v>2</v>
      </c>
      <c r="AO758" s="491">
        <f>AJ758/24+AK758/1440</f>
        <v>0.70138888888888884</v>
      </c>
      <c r="AP758" s="491">
        <f>AL758/24+AM758/1440</f>
        <v>0.77083333333333337</v>
      </c>
      <c r="AQ758" s="23" t="str" cm="1">
        <f t="array" ref="AQ758">IF(X758="","",IF(SUMPRODUCT((X758=$X$7:$X$2085)*(AI758=$AI$7:$AI$2085)*(AO758=$AO$7:$AO$2085)*(AP758=$AP$7:$AP$2085)*(ROW($X$7:$X$2085)&lt;&gt;ROW(X758))*((S758=0)*($S$7:$S$2085&gt;0)+(S758&gt;0)*($S$7:$S$2085=0)))&gt;0,"SALONES UNIDOS",IF(SUMPRODUCT((X758=$X$7:$X$2085)*(AI758=$AI$7:$AI$2085)*((AO758&lt;$AP$7:$AP$2085)*(AP758&gt;$AO$7:$AO$2085))*(ROW($X$7:$X$2085)&lt;&gt;ROW(X758)))&gt;0,"Cruzado","Sin cruce")))</f>
        <v>Sin cruce</v>
      </c>
      <c r="AR758" s="23" t="str" cm="1">
        <f t="array" ref="AR758">IF(AE758="","",IF(SUMPRODUCT((AE758=$AE$7:$AE$2085)*(AI758=$AI$7:$AI$2085)*(AO758=$AO$7:$AO$2085)*(AP758=$AP$7:$AP$2085)*(ROW($AE$7:$AE$2085)&lt;&gt;ROW(AE758))*((S758=0)*($S$7:$S$2085&gt;0)+(S758&gt;0)*($S$7:$S$2085=0)))&gt;0,"SALONES UNIDOS",IF(SUMPRODUCT((AE758=$AE$7:$AE$2085)*(AI758=$AI$7:$AI$2085)*((AO758&lt;$AP$7:$AP$2085)*(AP758&gt;$AO$7:$AO$2085))*(ROW($AE$7:$AE$2085)&lt;&gt;ROW(AE758)))&gt;0,"Cruzado","Sin cruce")))</f>
        <v/>
      </c>
      <c r="AS758" s="94" t="str">
        <f t="shared" si="12"/>
        <v>PS3HUAURAA</v>
      </c>
      <c r="AT758" s="94" t="str" cm="1">
        <f t="array" ref="AT758">IF(AS758="","",IF(SUMPRODUCT((AS758=$AS$7:$AS$2085)*(AI758=$AI$7:$AI$2085)*(AO758=$AO$7:$AO$2085)*(AP758=$AP$7:$AP$2085)*(ROW($AS$7:$AS$2085)&lt;&gt;ROW(AS758))*((S758=0)*($S$7:$S$2085&gt;0)+(S758&gt;0)*($S$7:$S$2085=0)))&gt;0,"SALONES UNIDOS",IF(SUMPRODUCT((AS758=$AS$7:$AS$2085)*(AI758=$AI$7:$AI$2085)*((AO758&lt;$AP$7:$AP$2085)*(AP758&gt;$AO$7:$AO$2085))*(ROW($AS$7:$AS$2085)&lt;&gt;ROW(AS758)))&gt;0,"Cruzado","Sin cruce")))</f>
        <v>Sin cruce</v>
      </c>
    </row>
    <row r="759" spans="3:46" ht="15.6" hidden="1" customHeight="1">
      <c r="C759" s="496" t="s">
        <v>572</v>
      </c>
      <c r="D759" s="479" t="s">
        <v>828</v>
      </c>
      <c r="E759" s="479">
        <v>20261</v>
      </c>
      <c r="F759" s="503" t="s">
        <v>44</v>
      </c>
      <c r="G759" s="497" t="s">
        <v>80</v>
      </c>
      <c r="H759" s="503" t="s">
        <v>90</v>
      </c>
      <c r="I759" s="503">
        <v>3</v>
      </c>
      <c r="J759" s="503" t="s">
        <v>41</v>
      </c>
      <c r="K759" s="503" t="s">
        <v>41</v>
      </c>
      <c r="L759" s="499" t="s">
        <v>862</v>
      </c>
      <c r="M759" s="535" t="s">
        <v>863</v>
      </c>
      <c r="N759" s="15" t="s">
        <v>830</v>
      </c>
      <c r="O759" s="15" t="s">
        <v>831</v>
      </c>
      <c r="P759" s="503" t="s">
        <v>579</v>
      </c>
      <c r="Q759" s="15">
        <v>3</v>
      </c>
      <c r="R759" s="15">
        <v>2</v>
      </c>
      <c r="S759" s="479">
        <v>5</v>
      </c>
      <c r="T759" s="15">
        <v>4</v>
      </c>
      <c r="U759" s="471"/>
      <c r="V759" s="550">
        <v>25</v>
      </c>
      <c r="W759" s="497">
        <v>46536483</v>
      </c>
      <c r="X759" s="566" t="s">
        <v>333</v>
      </c>
      <c r="Y759" s="15" t="s">
        <v>579</v>
      </c>
      <c r="Z759" s="15"/>
      <c r="AA759" s="15"/>
      <c r="AB759" s="15"/>
      <c r="AC759" s="497" t="s">
        <v>952</v>
      </c>
      <c r="AD759" s="15"/>
      <c r="AE759" s="479"/>
      <c r="AF759" s="497"/>
      <c r="AG759" s="497"/>
      <c r="AH759" s="15" t="s">
        <v>203</v>
      </c>
      <c r="AI759" s="15">
        <v>3</v>
      </c>
      <c r="AJ759" s="15">
        <v>8</v>
      </c>
      <c r="AK759" s="15">
        <v>30</v>
      </c>
      <c r="AL759" s="15">
        <v>12</v>
      </c>
      <c r="AM759" s="15">
        <v>40</v>
      </c>
      <c r="AN759" s="490">
        <f>IF(AJ759="",S759,ROUND(((((AL759/24)+(AM759/1440))-((AJ759/24)+(AK759/1440)))*1440/50),5))</f>
        <v>5</v>
      </c>
      <c r="AO759" s="491">
        <f>AJ759/24+AK759/1440</f>
        <v>0.35416666666666663</v>
      </c>
      <c r="AP759" s="491">
        <f>AL759/24+AM759/1440</f>
        <v>0.52777777777777779</v>
      </c>
      <c r="AQ759" s="23" t="str" cm="1">
        <f t="array" ref="AQ759">IF(X759="","",IF(SUMPRODUCT((X759=$X$7:$X$2085)*(AI759=$AI$7:$AI$2085)*(AO759=$AO$7:$AO$2085)*(AP759=$AP$7:$AP$2085)*(ROW($X$7:$X$2085)&lt;&gt;ROW(X759))*((S759=0)*($S$7:$S$2085&gt;0)+(S759&gt;0)*($S$7:$S$2085=0)))&gt;0,"SALONES UNIDOS",IF(SUMPRODUCT((X759=$X$7:$X$2085)*(AI759=$AI$7:$AI$2085)*((AO759&lt;$AP$7:$AP$2085)*(AP759&gt;$AO$7:$AO$2085))*(ROW($X$7:$X$2085)&lt;&gt;ROW(X759)))&gt;0,"Cruzado","Sin cruce")))</f>
        <v>Sin cruce</v>
      </c>
      <c r="AR759" s="23" t="str" cm="1">
        <f t="array" ref="AR759">IF(AE759="","",IF(SUMPRODUCT((AE759=$AE$7:$AE$2085)*(AI759=$AI$7:$AI$2085)*(AO759=$AO$7:$AO$2085)*(AP759=$AP$7:$AP$2085)*(ROW($AE$7:$AE$2085)&lt;&gt;ROW(AE759))*((S759=0)*($S$7:$S$2085&gt;0)+(S759&gt;0)*($S$7:$S$2085=0)))&gt;0,"SALONES UNIDOS",IF(SUMPRODUCT((AE759=$AE$7:$AE$2085)*(AI759=$AI$7:$AI$2085)*((AO759&lt;$AP$7:$AP$2085)*(AP759&gt;$AO$7:$AO$2085))*(ROW($AE$7:$AE$2085)&lt;&gt;ROW(AE759)))&gt;0,"Cruzado","Sin cruce")))</f>
        <v/>
      </c>
      <c r="AS759" s="94" t="str">
        <f t="shared" si="12"/>
        <v>PS3HUAURAA</v>
      </c>
      <c r="AT759" s="94" t="str" cm="1">
        <f t="array" ref="AT759">IF(AS759="","",IF(SUMPRODUCT((AS759=$AS$7:$AS$2085)*(AI759=$AI$7:$AI$2085)*(AO759=$AO$7:$AO$2085)*(AP759=$AP$7:$AP$2085)*(ROW($AS$7:$AS$2085)&lt;&gt;ROW(AS759))*((S759=0)*($S$7:$S$2085&gt;0)+(S759&gt;0)*($S$7:$S$2085=0)))&gt;0,"SALONES UNIDOS",IF(SUMPRODUCT((AS759=$AS$7:$AS$2085)*(AI759=$AI$7:$AI$2085)*((AO759&lt;$AP$7:$AP$2085)*(AP759&gt;$AO$7:$AO$2085))*(ROW($AS$7:$AS$2085)&lt;&gt;ROW(AS759)))&gt;0,"Cruzado","Sin cruce")))</f>
        <v>Sin cruce</v>
      </c>
    </row>
    <row r="760" spans="3:46" ht="15.6" hidden="1" customHeight="1">
      <c r="C760" s="496" t="s">
        <v>572</v>
      </c>
      <c r="D760" s="479" t="s">
        <v>828</v>
      </c>
      <c r="E760" s="479">
        <v>20261</v>
      </c>
      <c r="F760" s="503" t="s">
        <v>44</v>
      </c>
      <c r="G760" s="497" t="s">
        <v>80</v>
      </c>
      <c r="H760" s="503" t="s">
        <v>90</v>
      </c>
      <c r="I760" s="503">
        <v>3</v>
      </c>
      <c r="J760" s="503" t="s">
        <v>51</v>
      </c>
      <c r="K760" s="503" t="s">
        <v>51</v>
      </c>
      <c r="L760" s="499" t="s">
        <v>853</v>
      </c>
      <c r="M760" s="535" t="s">
        <v>854</v>
      </c>
      <c r="N760" s="15" t="s">
        <v>830</v>
      </c>
      <c r="O760" s="15" t="s">
        <v>831</v>
      </c>
      <c r="P760" s="503" t="s">
        <v>579</v>
      </c>
      <c r="Q760" s="15">
        <v>1</v>
      </c>
      <c r="R760" s="15">
        <v>4</v>
      </c>
      <c r="S760" s="479">
        <v>5</v>
      </c>
      <c r="T760" s="15">
        <v>3</v>
      </c>
      <c r="U760" s="471"/>
      <c r="V760" s="550">
        <v>25</v>
      </c>
      <c r="W760" s="548">
        <v>43036054</v>
      </c>
      <c r="X760" s="564" t="s">
        <v>484</v>
      </c>
      <c r="Y760" s="572" t="s">
        <v>579</v>
      </c>
      <c r="Z760" s="15"/>
      <c r="AA760" s="15"/>
      <c r="AB760" s="15"/>
      <c r="AC760" s="510" t="s">
        <v>963</v>
      </c>
      <c r="AD760" s="15"/>
      <c r="AE760" s="479"/>
      <c r="AF760" s="497"/>
      <c r="AG760" s="497"/>
      <c r="AH760" s="15" t="s">
        <v>203</v>
      </c>
      <c r="AI760" s="485">
        <v>6</v>
      </c>
      <c r="AJ760" s="485">
        <v>8</v>
      </c>
      <c r="AK760" s="485">
        <v>30</v>
      </c>
      <c r="AL760" s="485">
        <v>12</v>
      </c>
      <c r="AM760" s="485">
        <v>40</v>
      </c>
      <c r="AN760" s="490">
        <f>IF(AJ760="",S760,ROUND(((((AL760/24)+(AM760/1440))-((AJ760/24)+(AK760/1440)))*1440/50),5))</f>
        <v>5</v>
      </c>
      <c r="AO760" s="491">
        <f>AJ760/24+AK760/1440</f>
        <v>0.35416666666666663</v>
      </c>
      <c r="AP760" s="491">
        <f>AL760/24+AM760/1440</f>
        <v>0.52777777777777779</v>
      </c>
      <c r="AQ760" s="23" t="str" cm="1">
        <f t="array" ref="AQ760">IF(X760="","",IF(SUMPRODUCT((X760=$X$7:$X$2085)*(AI760=$AI$7:$AI$2085)*(AO760=$AO$7:$AO$2085)*(AP760=$AP$7:$AP$2085)*(ROW($X$7:$X$2085)&lt;&gt;ROW(X760))*((S760=0)*($S$7:$S$2085&gt;0)+(S760&gt;0)*($S$7:$S$2085=0)))&gt;0,"SALONES UNIDOS",IF(SUMPRODUCT((X760=$X$7:$X$2085)*(AI760=$AI$7:$AI$2085)*((AO760&lt;$AP$7:$AP$2085)*(AP760&gt;$AO$7:$AO$2085))*(ROW($X$7:$X$2085)&lt;&gt;ROW(X760)))&gt;0,"Cruzado","Sin cruce")))</f>
        <v>Sin cruce</v>
      </c>
      <c r="AR760" s="23" t="str" cm="1">
        <f t="array" ref="AR760">IF(AE760="","",IF(SUMPRODUCT((AE760=$AE$7:$AE$2085)*(AI760=$AI$7:$AI$2085)*(AO760=$AO$7:$AO$2085)*(AP760=$AP$7:$AP$2085)*(ROW($AE$7:$AE$2085)&lt;&gt;ROW(AE760))*((S760=0)*($S$7:$S$2085&gt;0)+(S760&gt;0)*($S$7:$S$2085=0)))&gt;0,"SALONES UNIDOS",IF(SUMPRODUCT((AE760=$AE$7:$AE$2085)*(AI760=$AI$7:$AI$2085)*((AO760&lt;$AP$7:$AP$2085)*(AP760&gt;$AO$7:$AO$2085))*(ROW($AE$7:$AE$2085)&lt;&gt;ROW(AE760)))&gt;0,"Cruzado","Sin cruce")))</f>
        <v/>
      </c>
      <c r="AS760" s="94" t="str">
        <f t="shared" si="12"/>
        <v>PS3HUAURAB</v>
      </c>
      <c r="AT760" s="94" t="str" cm="1">
        <f t="array" ref="AT760">IF(AS760="","",IF(SUMPRODUCT((AS760=$AS$7:$AS$2085)*(AI760=$AI$7:$AI$2085)*(AO760=$AO$7:$AO$2085)*(AP760=$AP$7:$AP$2085)*(ROW($AS$7:$AS$2085)&lt;&gt;ROW(AS760))*((S760=0)*($S$7:$S$2085&gt;0)+(S760&gt;0)*($S$7:$S$2085=0)))&gt;0,"SALONES UNIDOS",IF(SUMPRODUCT((AS760=$AS$7:$AS$2085)*(AI760=$AI$7:$AI$2085)*((AO760&lt;$AP$7:$AP$2085)*(AP760&gt;$AO$7:$AO$2085))*(ROW($AS$7:$AS$2085)&lt;&gt;ROW(AS760)))&gt;0,"Cruzado","Sin cruce")))</f>
        <v>Sin cruce</v>
      </c>
    </row>
    <row r="761" spans="3:46" ht="15.6" hidden="1" customHeight="1">
      <c r="C761" s="496" t="s">
        <v>572</v>
      </c>
      <c r="D761" s="479" t="s">
        <v>828</v>
      </c>
      <c r="E761" s="479">
        <v>20261</v>
      </c>
      <c r="F761" s="503" t="s">
        <v>44</v>
      </c>
      <c r="G761" s="497" t="s">
        <v>80</v>
      </c>
      <c r="H761" s="503" t="s">
        <v>90</v>
      </c>
      <c r="I761" s="503">
        <v>3</v>
      </c>
      <c r="J761" s="503" t="s">
        <v>51</v>
      </c>
      <c r="K761" s="503" t="s">
        <v>51</v>
      </c>
      <c r="L761" s="499" t="s">
        <v>855</v>
      </c>
      <c r="M761" s="535" t="s">
        <v>629</v>
      </c>
      <c r="N761" s="15" t="s">
        <v>830</v>
      </c>
      <c r="O761" s="15" t="s">
        <v>831</v>
      </c>
      <c r="P761" s="503" t="s">
        <v>624</v>
      </c>
      <c r="Q761" s="15">
        <v>3</v>
      </c>
      <c r="R761" s="15">
        <v>2</v>
      </c>
      <c r="S761" s="479">
        <v>5</v>
      </c>
      <c r="T761" s="15">
        <v>4</v>
      </c>
      <c r="U761" s="471"/>
      <c r="V761" s="550">
        <v>50</v>
      </c>
      <c r="W761" s="497">
        <v>44893085</v>
      </c>
      <c r="X761" s="566" t="s">
        <v>409</v>
      </c>
      <c r="Y761" s="15" t="s">
        <v>624</v>
      </c>
      <c r="Z761" s="15"/>
      <c r="AA761" s="15"/>
      <c r="AB761" s="15"/>
      <c r="AC761" s="493"/>
      <c r="AD761" s="15"/>
      <c r="AE761" s="479"/>
      <c r="AF761" s="497"/>
      <c r="AG761" s="497"/>
      <c r="AH761" s="15" t="s">
        <v>203</v>
      </c>
      <c r="AI761" s="15">
        <v>4</v>
      </c>
      <c r="AJ761" s="15">
        <v>8</v>
      </c>
      <c r="AK761" s="15">
        <v>30</v>
      </c>
      <c r="AL761" s="15">
        <v>12</v>
      </c>
      <c r="AM761" s="15">
        <v>40</v>
      </c>
      <c r="AN761" s="490">
        <f>IF(AJ761="",S761,ROUND(((((AL761/24)+(AM761/1440))-((AJ761/24)+(AK761/1440)))*1440/50),5))</f>
        <v>5</v>
      </c>
      <c r="AO761" s="491">
        <f>AJ761/24+AK761/1440</f>
        <v>0.35416666666666663</v>
      </c>
      <c r="AP761" s="491">
        <f>AL761/24+AM761/1440</f>
        <v>0.52777777777777779</v>
      </c>
      <c r="AQ761" s="23" t="str" cm="1">
        <f t="array" ref="AQ761">IF(X761="","",IF(SUMPRODUCT((X761=$X$7:$X$2085)*(AI761=$AI$7:$AI$2085)*(AO761=$AO$7:$AO$2085)*(AP761=$AP$7:$AP$2085)*(ROW($X$7:$X$2085)&lt;&gt;ROW(X761))*((S761=0)*($S$7:$S$2085&gt;0)+(S761&gt;0)*($S$7:$S$2085=0)))&gt;0,"SALONES UNIDOS",IF(SUMPRODUCT((X761=$X$7:$X$2085)*(AI761=$AI$7:$AI$2085)*((AO761&lt;$AP$7:$AP$2085)*(AP761&gt;$AO$7:$AO$2085))*(ROW($X$7:$X$2085)&lt;&gt;ROW(X761)))&gt;0,"Cruzado","Sin cruce")))</f>
        <v>Sin cruce</v>
      </c>
      <c r="AR761" s="23" t="str" cm="1">
        <f t="array" ref="AR761">IF(AE761="","",IF(SUMPRODUCT((AE761=$AE$7:$AE$2085)*(AI761=$AI$7:$AI$2085)*(AO761=$AO$7:$AO$2085)*(AP761=$AP$7:$AP$2085)*(ROW($AE$7:$AE$2085)&lt;&gt;ROW(AE761))*((S761=0)*($S$7:$S$2085&gt;0)+(S761&gt;0)*($S$7:$S$2085=0)))&gt;0,"SALONES UNIDOS",IF(SUMPRODUCT((AE761=$AE$7:$AE$2085)*(AI761=$AI$7:$AI$2085)*((AO761&lt;$AP$7:$AP$2085)*(AP761&gt;$AO$7:$AO$2085))*(ROW($AE$7:$AE$2085)&lt;&gt;ROW(AE761)))&gt;0,"Cruzado","Sin cruce")))</f>
        <v/>
      </c>
      <c r="AS761" s="94" t="str">
        <f t="shared" si="12"/>
        <v>PS3HUAURAB</v>
      </c>
      <c r="AT761" s="94" t="str" cm="1">
        <f t="array" ref="AT761">IF(AS761="","",IF(SUMPRODUCT((AS761=$AS$7:$AS$2085)*(AI761=$AI$7:$AI$2085)*(AO761=$AO$7:$AO$2085)*(AP761=$AP$7:$AP$2085)*(ROW($AS$7:$AS$2085)&lt;&gt;ROW(AS761))*((S761=0)*($S$7:$S$2085&gt;0)+(S761&gt;0)*($S$7:$S$2085=0)))&gt;0,"SALONES UNIDOS",IF(SUMPRODUCT((AS761=$AS$7:$AS$2085)*(AI761=$AI$7:$AI$2085)*((AO761&lt;$AP$7:$AP$2085)*(AP761&gt;$AO$7:$AO$2085))*(ROW($AS$7:$AS$2085)&lt;&gt;ROW(AS761)))&gt;0,"Cruzado","Sin cruce")))</f>
        <v>Sin cruce</v>
      </c>
    </row>
    <row r="762" spans="3:46" ht="15.6" hidden="1" customHeight="1">
      <c r="C762" s="496" t="s">
        <v>572</v>
      </c>
      <c r="D762" s="479" t="s">
        <v>828</v>
      </c>
      <c r="E762" s="479">
        <v>20261</v>
      </c>
      <c r="F762" s="503" t="s">
        <v>44</v>
      </c>
      <c r="G762" s="497" t="s">
        <v>80</v>
      </c>
      <c r="H762" s="503" t="s">
        <v>90</v>
      </c>
      <c r="I762" s="503">
        <v>3</v>
      </c>
      <c r="J762" s="503" t="s">
        <v>51</v>
      </c>
      <c r="K762" s="503" t="s">
        <v>51</v>
      </c>
      <c r="L762" s="499" t="s">
        <v>856</v>
      </c>
      <c r="M762" s="535" t="s">
        <v>631</v>
      </c>
      <c r="N762" s="15" t="s">
        <v>586</v>
      </c>
      <c r="O762" s="15" t="s">
        <v>831</v>
      </c>
      <c r="P762" s="503" t="s">
        <v>624</v>
      </c>
      <c r="Q762" s="15">
        <v>2</v>
      </c>
      <c r="R762" s="15">
        <v>2</v>
      </c>
      <c r="S762" s="479">
        <v>4</v>
      </c>
      <c r="T762" s="15">
        <v>3</v>
      </c>
      <c r="U762" s="471"/>
      <c r="V762" s="550">
        <v>25</v>
      </c>
      <c r="W762" s="548">
        <v>18140921</v>
      </c>
      <c r="X762" s="564" t="s">
        <v>439</v>
      </c>
      <c r="Y762" s="15" t="s">
        <v>624</v>
      </c>
      <c r="Z762" s="15"/>
      <c r="AA762" s="15"/>
      <c r="AB762" s="15"/>
      <c r="AC762" s="493"/>
      <c r="AD762" s="15"/>
      <c r="AE762" s="479"/>
      <c r="AF762" s="497"/>
      <c r="AG762" s="497"/>
      <c r="AH762" s="15" t="s">
        <v>203</v>
      </c>
      <c r="AI762" s="485">
        <v>3</v>
      </c>
      <c r="AJ762" s="485">
        <v>7</v>
      </c>
      <c r="AK762" s="485">
        <v>40</v>
      </c>
      <c r="AL762" s="485">
        <v>11</v>
      </c>
      <c r="AM762" s="485">
        <v>0</v>
      </c>
      <c r="AN762" s="490">
        <f>IF(AJ762="",S762,ROUND(((((AL762/24)+(AM762/1440))-((AJ762/24)+(AK762/1440)))*1440/50),5))</f>
        <v>4</v>
      </c>
      <c r="AO762" s="491">
        <f>AJ762/24+AK762/1440</f>
        <v>0.31944444444444448</v>
      </c>
      <c r="AP762" s="491">
        <f>AL762/24+AM762/1440</f>
        <v>0.45833333333333331</v>
      </c>
      <c r="AQ762" s="23" t="str" cm="1">
        <f t="array" ref="AQ762">IF(X762="","",IF(SUMPRODUCT((X762=$X$7:$X$2085)*(AI762=$AI$7:$AI$2085)*(AO762=$AO$7:$AO$2085)*(AP762=$AP$7:$AP$2085)*(ROW($X$7:$X$2085)&lt;&gt;ROW(X762))*((S762=0)*($S$7:$S$2085&gt;0)+(S762&gt;0)*($S$7:$S$2085=0)))&gt;0,"SALONES UNIDOS",IF(SUMPRODUCT((X762=$X$7:$X$2085)*(AI762=$AI$7:$AI$2085)*((AO762&lt;$AP$7:$AP$2085)*(AP762&gt;$AO$7:$AO$2085))*(ROW($X$7:$X$2085)&lt;&gt;ROW(X762)))&gt;0,"Cruzado","Sin cruce")))</f>
        <v>Sin cruce</v>
      </c>
      <c r="AR762" s="23" t="str" cm="1">
        <f t="array" ref="AR762">IF(AE762="","",IF(SUMPRODUCT((AE762=$AE$7:$AE$2085)*(AI762=$AI$7:$AI$2085)*(AO762=$AO$7:$AO$2085)*(AP762=$AP$7:$AP$2085)*(ROW($AE$7:$AE$2085)&lt;&gt;ROW(AE762))*((S762=0)*($S$7:$S$2085&gt;0)+(S762&gt;0)*($S$7:$S$2085=0)))&gt;0,"SALONES UNIDOS",IF(SUMPRODUCT((AE762=$AE$7:$AE$2085)*(AI762=$AI$7:$AI$2085)*((AO762&lt;$AP$7:$AP$2085)*(AP762&gt;$AO$7:$AO$2085))*(ROW($AE$7:$AE$2085)&lt;&gt;ROW(AE762)))&gt;0,"Cruzado","Sin cruce")))</f>
        <v/>
      </c>
      <c r="AS762" s="94" t="str">
        <f t="shared" si="12"/>
        <v>PS3HUAURAB</v>
      </c>
      <c r="AT762" s="94" t="str" cm="1">
        <f t="array" ref="AT762">IF(AS762="","",IF(SUMPRODUCT((AS762=$AS$7:$AS$2085)*(AI762=$AI$7:$AI$2085)*(AO762=$AO$7:$AO$2085)*(AP762=$AP$7:$AP$2085)*(ROW($AS$7:$AS$2085)&lt;&gt;ROW(AS762))*((S762=0)*($S$7:$S$2085&gt;0)+(S762&gt;0)*($S$7:$S$2085=0)))&gt;0,"SALONES UNIDOS",IF(SUMPRODUCT((AS762=$AS$7:$AS$2085)*(AI762=$AI$7:$AI$2085)*((AO762&lt;$AP$7:$AP$2085)*(AP762&gt;$AO$7:$AO$2085))*(ROW($AS$7:$AS$2085)&lt;&gt;ROW(AS762)))&gt;0,"Cruzado","Sin cruce")))</f>
        <v>Sin cruce</v>
      </c>
    </row>
    <row r="763" spans="3:46" ht="15.6" hidden="1" customHeight="1">
      <c r="C763" s="496" t="s">
        <v>572</v>
      </c>
      <c r="D763" s="479" t="s">
        <v>828</v>
      </c>
      <c r="E763" s="479">
        <v>20261</v>
      </c>
      <c r="F763" s="503" t="s">
        <v>44</v>
      </c>
      <c r="G763" s="497" t="s">
        <v>80</v>
      </c>
      <c r="H763" s="503" t="s">
        <v>90</v>
      </c>
      <c r="I763" s="503">
        <v>3</v>
      </c>
      <c r="J763" s="503" t="s">
        <v>51</v>
      </c>
      <c r="K763" s="503" t="s">
        <v>51</v>
      </c>
      <c r="L763" s="499" t="s">
        <v>857</v>
      </c>
      <c r="M763" s="535" t="s">
        <v>858</v>
      </c>
      <c r="N763" s="15" t="s">
        <v>830</v>
      </c>
      <c r="O763" s="15" t="s">
        <v>831</v>
      </c>
      <c r="P763" s="503" t="s">
        <v>579</v>
      </c>
      <c r="Q763" s="15">
        <v>2</v>
      </c>
      <c r="R763" s="15">
        <v>0</v>
      </c>
      <c r="S763" s="479">
        <v>2</v>
      </c>
      <c r="T763" s="15">
        <v>3</v>
      </c>
      <c r="U763" s="471"/>
      <c r="V763" s="550">
        <v>25</v>
      </c>
      <c r="W763" s="497">
        <v>44425152</v>
      </c>
      <c r="X763" s="566" t="s">
        <v>507</v>
      </c>
      <c r="Y763" s="572" t="s">
        <v>579</v>
      </c>
      <c r="Z763" s="15"/>
      <c r="AA763" s="15"/>
      <c r="AB763" s="15"/>
      <c r="AC763" s="497" t="s">
        <v>952</v>
      </c>
      <c r="AD763" s="15"/>
      <c r="AE763" s="479"/>
      <c r="AF763" s="497"/>
      <c r="AG763" s="497"/>
      <c r="AH763" s="15" t="s">
        <v>203</v>
      </c>
      <c r="AI763" s="15">
        <v>7</v>
      </c>
      <c r="AJ763" s="15">
        <v>11</v>
      </c>
      <c r="AK763" s="15">
        <v>0</v>
      </c>
      <c r="AL763" s="15">
        <v>12</v>
      </c>
      <c r="AM763" s="15">
        <v>40</v>
      </c>
      <c r="AN763" s="490">
        <f>IF(AJ763="",S763,ROUND(((((AL763/24)+(AM763/1440))-((AJ763/24)+(AK763/1440)))*1440/50),5))</f>
        <v>2</v>
      </c>
      <c r="AO763" s="491">
        <f>AJ763/24+AK763/1440</f>
        <v>0.45833333333333331</v>
      </c>
      <c r="AP763" s="491">
        <f>AL763/24+AM763/1440</f>
        <v>0.52777777777777779</v>
      </c>
      <c r="AQ763" s="23" t="str" cm="1">
        <f t="array" ref="AQ763">IF(X763="","",IF(SUMPRODUCT((X763=$X$7:$X$2085)*(AI763=$AI$7:$AI$2085)*(AO763=$AO$7:$AO$2085)*(AP763=$AP$7:$AP$2085)*(ROW($X$7:$X$2085)&lt;&gt;ROW(X763))*((S763=0)*($S$7:$S$2085&gt;0)+(S763&gt;0)*($S$7:$S$2085=0)))&gt;0,"SALONES UNIDOS",IF(SUMPRODUCT((X763=$X$7:$X$2085)*(AI763=$AI$7:$AI$2085)*((AO763&lt;$AP$7:$AP$2085)*(AP763&gt;$AO$7:$AO$2085))*(ROW($X$7:$X$2085)&lt;&gt;ROW(X763)))&gt;0,"Cruzado","Sin cruce")))</f>
        <v>Sin cruce</v>
      </c>
      <c r="AR763" s="23" t="str" cm="1">
        <f t="array" ref="AR763">IF(AE763="","",IF(SUMPRODUCT((AE763=$AE$7:$AE$2085)*(AI763=$AI$7:$AI$2085)*(AO763=$AO$7:$AO$2085)*(AP763=$AP$7:$AP$2085)*(ROW($AE$7:$AE$2085)&lt;&gt;ROW(AE763))*((S763=0)*($S$7:$S$2085&gt;0)+(S763&gt;0)*($S$7:$S$2085=0)))&gt;0,"SALONES UNIDOS",IF(SUMPRODUCT((AE763=$AE$7:$AE$2085)*(AI763=$AI$7:$AI$2085)*((AO763&lt;$AP$7:$AP$2085)*(AP763&gt;$AO$7:$AO$2085))*(ROW($AE$7:$AE$2085)&lt;&gt;ROW(AE763)))&gt;0,"Cruzado","Sin cruce")))</f>
        <v/>
      </c>
      <c r="AS763" s="94" t="str">
        <f t="shared" si="12"/>
        <v>PS3HUAURAB</v>
      </c>
      <c r="AT763" s="94" t="str" cm="1">
        <f t="array" ref="AT763">IF(AS763="","",IF(SUMPRODUCT((AS763=$AS$7:$AS$2085)*(AI763=$AI$7:$AI$2085)*(AO763=$AO$7:$AO$2085)*(AP763=$AP$7:$AP$2085)*(ROW($AS$7:$AS$2085)&lt;&gt;ROW(AS763))*((S763=0)*($S$7:$S$2085&gt;0)+(S763&gt;0)*($S$7:$S$2085=0)))&gt;0,"SALONES UNIDOS",IF(SUMPRODUCT((AS763=$AS$7:$AS$2085)*(AI763=$AI$7:$AI$2085)*((AO763&lt;$AP$7:$AP$2085)*(AP763&gt;$AO$7:$AO$2085))*(ROW($AS$7:$AS$2085)&lt;&gt;ROW(AS763)))&gt;0,"Cruzado","Sin cruce")))</f>
        <v>Sin cruce</v>
      </c>
    </row>
    <row r="764" spans="3:46" ht="15.6" hidden="1" customHeight="1">
      <c r="C764" s="496" t="s">
        <v>572</v>
      </c>
      <c r="D764" s="479" t="s">
        <v>828</v>
      </c>
      <c r="E764" s="479">
        <v>20261</v>
      </c>
      <c r="F764" s="503" t="s">
        <v>44</v>
      </c>
      <c r="G764" s="497" t="s">
        <v>80</v>
      </c>
      <c r="H764" s="503" t="s">
        <v>90</v>
      </c>
      <c r="I764" s="503">
        <v>3</v>
      </c>
      <c r="J764" s="503" t="s">
        <v>51</v>
      </c>
      <c r="K764" s="503" t="s">
        <v>51</v>
      </c>
      <c r="L764" s="499" t="s">
        <v>857</v>
      </c>
      <c r="M764" s="535" t="s">
        <v>858</v>
      </c>
      <c r="N764" s="15" t="s">
        <v>830</v>
      </c>
      <c r="O764" s="15" t="s">
        <v>831</v>
      </c>
      <c r="P764" s="503" t="s">
        <v>579</v>
      </c>
      <c r="Q764" s="15">
        <v>0</v>
      </c>
      <c r="R764" s="15">
        <v>2</v>
      </c>
      <c r="S764" s="479">
        <v>2</v>
      </c>
      <c r="T764" s="15">
        <v>3</v>
      </c>
      <c r="U764" s="471"/>
      <c r="V764" s="550">
        <v>25</v>
      </c>
      <c r="W764" s="497">
        <v>44425152</v>
      </c>
      <c r="X764" s="566" t="s">
        <v>507</v>
      </c>
      <c r="Y764" s="572" t="s">
        <v>579</v>
      </c>
      <c r="Z764" s="15"/>
      <c r="AA764" s="15"/>
      <c r="AB764" s="15"/>
      <c r="AC764" s="493"/>
      <c r="AD764" s="15"/>
      <c r="AE764" s="479" t="s">
        <v>959</v>
      </c>
      <c r="AF764" s="497"/>
      <c r="AG764" s="497"/>
      <c r="AH764" s="15" t="s">
        <v>203</v>
      </c>
      <c r="AI764" s="15">
        <v>7</v>
      </c>
      <c r="AJ764" s="15">
        <v>12</v>
      </c>
      <c r="AK764" s="15">
        <v>40</v>
      </c>
      <c r="AL764" s="15">
        <v>14</v>
      </c>
      <c r="AM764" s="15">
        <v>20</v>
      </c>
      <c r="AN764" s="490">
        <f>IF(AJ764="",S764,ROUND(((((AL764/24)+(AM764/1440))-((AJ764/24)+(AK764/1440)))*1440/50),5))</f>
        <v>2</v>
      </c>
      <c r="AO764" s="491">
        <f>AJ764/24+AK764/1440</f>
        <v>0.52777777777777779</v>
      </c>
      <c r="AP764" s="491">
        <f>AL764/24+AM764/1440</f>
        <v>0.59722222222222221</v>
      </c>
      <c r="AQ764" s="23" t="str" cm="1">
        <f t="array" ref="AQ764">IF(X764="","",IF(SUMPRODUCT((X764=$X$7:$X$2085)*(AI764=$AI$7:$AI$2085)*(AO764=$AO$7:$AO$2085)*(AP764=$AP$7:$AP$2085)*(ROW($X$7:$X$2085)&lt;&gt;ROW(X764))*((S764=0)*($S$7:$S$2085&gt;0)+(S764&gt;0)*($S$7:$S$2085=0)))&gt;0,"SALONES UNIDOS",IF(SUMPRODUCT((X764=$X$7:$X$2085)*(AI764=$AI$7:$AI$2085)*((AO764&lt;$AP$7:$AP$2085)*(AP764&gt;$AO$7:$AO$2085))*(ROW($X$7:$X$2085)&lt;&gt;ROW(X764)))&gt;0,"Cruzado","Sin cruce")))</f>
        <v>Sin cruce</v>
      </c>
      <c r="AR764" s="23" t="str" cm="1">
        <f t="array" ref="AR764">IF(AE764="","",IF(SUMPRODUCT((AE764=$AE$7:$AE$2085)*(AI764=$AI$7:$AI$2085)*(AO764=$AO$7:$AO$2085)*(AP764=$AP$7:$AP$2085)*(ROW($AE$7:$AE$2085)&lt;&gt;ROW(AE764))*((S764=0)*($S$7:$S$2085&gt;0)+(S764&gt;0)*($S$7:$S$2085=0)))&gt;0,"SALONES UNIDOS",IF(SUMPRODUCT((AE764=$AE$7:$AE$2085)*(AI764=$AI$7:$AI$2085)*((AO764&lt;$AP$7:$AP$2085)*(AP764&gt;$AO$7:$AO$2085))*(ROW($AE$7:$AE$2085)&lt;&gt;ROW(AE764)))&gt;0,"Cruzado","Sin cruce")))</f>
        <v>Sin cruce</v>
      </c>
      <c r="AS764" s="94" t="str">
        <f t="shared" si="12"/>
        <v>PS3HUAURAB</v>
      </c>
      <c r="AT764" s="94" t="str" cm="1">
        <f t="array" ref="AT764">IF(AS764="","",IF(SUMPRODUCT((AS764=$AS$7:$AS$2085)*(AI764=$AI$7:$AI$2085)*(AO764=$AO$7:$AO$2085)*(AP764=$AP$7:$AP$2085)*(ROW($AS$7:$AS$2085)&lt;&gt;ROW(AS764))*((S764=0)*($S$7:$S$2085&gt;0)+(S764&gt;0)*($S$7:$S$2085=0)))&gt;0,"SALONES UNIDOS",IF(SUMPRODUCT((AS764=$AS$7:$AS$2085)*(AI764=$AI$7:$AI$2085)*((AO764&lt;$AP$7:$AP$2085)*(AP764&gt;$AO$7:$AO$2085))*(ROW($AS$7:$AS$2085)&lt;&gt;ROW(AS764)))&gt;0,"Cruzado","Sin cruce")))</f>
        <v>Sin cruce</v>
      </c>
    </row>
    <row r="765" spans="3:46" ht="15.6" hidden="1" customHeight="1">
      <c r="C765" s="496" t="s">
        <v>572</v>
      </c>
      <c r="D765" s="479" t="s">
        <v>828</v>
      </c>
      <c r="E765" s="479">
        <v>20261</v>
      </c>
      <c r="F765" s="503" t="s">
        <v>44</v>
      </c>
      <c r="G765" s="497" t="s">
        <v>80</v>
      </c>
      <c r="H765" s="503" t="s">
        <v>90</v>
      </c>
      <c r="I765" s="503">
        <v>3</v>
      </c>
      <c r="J765" s="503" t="s">
        <v>51</v>
      </c>
      <c r="K765" s="503" t="s">
        <v>51</v>
      </c>
      <c r="L765" s="499" t="s">
        <v>860</v>
      </c>
      <c r="M765" s="535" t="s">
        <v>861</v>
      </c>
      <c r="N765" s="15" t="s">
        <v>637</v>
      </c>
      <c r="O765" s="15" t="s">
        <v>831</v>
      </c>
      <c r="P765" s="503" t="s">
        <v>579</v>
      </c>
      <c r="Q765" s="15">
        <v>2</v>
      </c>
      <c r="R765" s="15">
        <v>2</v>
      </c>
      <c r="S765" s="479">
        <v>4</v>
      </c>
      <c r="T765" s="15">
        <v>3</v>
      </c>
      <c r="U765" s="471"/>
      <c r="V765" s="550">
        <v>25</v>
      </c>
      <c r="W765" s="497">
        <v>15600034</v>
      </c>
      <c r="X765" s="566" t="s">
        <v>500</v>
      </c>
      <c r="Y765" s="572" t="s">
        <v>579</v>
      </c>
      <c r="Z765" s="15"/>
      <c r="AA765" s="15"/>
      <c r="AB765" s="15"/>
      <c r="AC765" s="497" t="s">
        <v>952</v>
      </c>
      <c r="AD765" s="15"/>
      <c r="AE765" s="479"/>
      <c r="AF765" s="497"/>
      <c r="AG765" s="497"/>
      <c r="AH765" s="15" t="s">
        <v>203</v>
      </c>
      <c r="AI765" s="15">
        <v>1</v>
      </c>
      <c r="AJ765" s="15">
        <v>13</v>
      </c>
      <c r="AK765" s="15">
        <v>30</v>
      </c>
      <c r="AL765" s="15">
        <v>16</v>
      </c>
      <c r="AM765" s="15">
        <v>50</v>
      </c>
      <c r="AN765" s="490">
        <f>IF(AJ765="",S765,ROUND(((((AL765/24)+(AM765/1440))-((AJ765/24)+(AK765/1440)))*1440/50),5))</f>
        <v>4</v>
      </c>
      <c r="AO765" s="491">
        <f>AJ765/24+AK765/1440</f>
        <v>0.5625</v>
      </c>
      <c r="AP765" s="491">
        <f>AL765/24+AM765/1440</f>
        <v>0.70138888888888884</v>
      </c>
      <c r="AQ765" s="23" t="str" cm="1">
        <f t="array" ref="AQ765">IF(X765="","",IF(SUMPRODUCT((X765=$X$7:$X$2085)*(AI765=$AI$7:$AI$2085)*(AO765=$AO$7:$AO$2085)*(AP765=$AP$7:$AP$2085)*(ROW($X$7:$X$2085)&lt;&gt;ROW(X765))*((S765=0)*($S$7:$S$2085&gt;0)+(S765&gt;0)*($S$7:$S$2085=0)))&gt;0,"SALONES UNIDOS",IF(SUMPRODUCT((X765=$X$7:$X$2085)*(AI765=$AI$7:$AI$2085)*((AO765&lt;$AP$7:$AP$2085)*(AP765&gt;$AO$7:$AO$2085))*(ROW($X$7:$X$2085)&lt;&gt;ROW(X765)))&gt;0,"Cruzado","Sin cruce")))</f>
        <v>Sin cruce</v>
      </c>
      <c r="AR765" s="23" t="str" cm="1">
        <f t="array" ref="AR765">IF(AE765="","",IF(SUMPRODUCT((AE765=$AE$7:$AE$2085)*(AI765=$AI$7:$AI$2085)*(AO765=$AO$7:$AO$2085)*(AP765=$AP$7:$AP$2085)*(ROW($AE$7:$AE$2085)&lt;&gt;ROW(AE765))*((S765=0)*($S$7:$S$2085&gt;0)+(S765&gt;0)*($S$7:$S$2085=0)))&gt;0,"SALONES UNIDOS",IF(SUMPRODUCT((AE765=$AE$7:$AE$2085)*(AI765=$AI$7:$AI$2085)*((AO765&lt;$AP$7:$AP$2085)*(AP765&gt;$AO$7:$AO$2085))*(ROW($AE$7:$AE$2085)&lt;&gt;ROW(AE765)))&gt;0,"Cruzado","Sin cruce")))</f>
        <v/>
      </c>
      <c r="AS765" s="94" t="str">
        <f t="shared" si="12"/>
        <v>PS3HUAURAB</v>
      </c>
      <c r="AT765" s="94" t="str" cm="1">
        <f t="array" ref="AT765">IF(AS765="","",IF(SUMPRODUCT((AS765=$AS$7:$AS$2085)*(AI765=$AI$7:$AI$2085)*(AO765=$AO$7:$AO$2085)*(AP765=$AP$7:$AP$2085)*(ROW($AS$7:$AS$2085)&lt;&gt;ROW(AS765))*((S765=0)*($S$7:$S$2085&gt;0)+(S765&gt;0)*($S$7:$S$2085=0)))&gt;0,"SALONES UNIDOS",IF(SUMPRODUCT((AS765=$AS$7:$AS$2085)*(AI765=$AI$7:$AI$2085)*((AO765&lt;$AP$7:$AP$2085)*(AP765&gt;$AO$7:$AO$2085))*(ROW($AS$7:$AS$2085)&lt;&gt;ROW(AS765)))&gt;0,"Cruzado","Sin cruce")))</f>
        <v>Sin cruce</v>
      </c>
    </row>
    <row r="766" spans="3:46" ht="15.6" hidden="1" customHeight="1">
      <c r="C766" s="496" t="s">
        <v>572</v>
      </c>
      <c r="D766" s="479" t="s">
        <v>828</v>
      </c>
      <c r="E766" s="479">
        <v>20261</v>
      </c>
      <c r="F766" s="503" t="s">
        <v>44</v>
      </c>
      <c r="G766" s="497" t="s">
        <v>80</v>
      </c>
      <c r="H766" s="503" t="s">
        <v>90</v>
      </c>
      <c r="I766" s="503">
        <v>3</v>
      </c>
      <c r="J766" s="503" t="s">
        <v>51</v>
      </c>
      <c r="K766" s="503" t="s">
        <v>51</v>
      </c>
      <c r="L766" s="499" t="s">
        <v>862</v>
      </c>
      <c r="M766" s="535" t="s">
        <v>863</v>
      </c>
      <c r="N766" s="15" t="s">
        <v>830</v>
      </c>
      <c r="O766" s="15" t="s">
        <v>831</v>
      </c>
      <c r="P766" s="503" t="s">
        <v>579</v>
      </c>
      <c r="Q766" s="15">
        <v>3</v>
      </c>
      <c r="R766" s="15">
        <v>2</v>
      </c>
      <c r="S766" s="479">
        <v>5</v>
      </c>
      <c r="T766" s="15">
        <v>4</v>
      </c>
      <c r="U766" s="471"/>
      <c r="V766" s="550">
        <v>25</v>
      </c>
      <c r="W766" s="548">
        <v>15600034</v>
      </c>
      <c r="X766" s="564" t="s">
        <v>500</v>
      </c>
      <c r="Y766" s="572" t="s">
        <v>579</v>
      </c>
      <c r="Z766" s="15"/>
      <c r="AA766" s="15"/>
      <c r="AB766" s="15"/>
      <c r="AC766" s="510" t="s">
        <v>963</v>
      </c>
      <c r="AD766" s="15"/>
      <c r="AE766" s="479"/>
      <c r="AF766" s="497"/>
      <c r="AG766" s="497"/>
      <c r="AH766" s="15" t="s">
        <v>203</v>
      </c>
      <c r="AI766" s="485">
        <v>3</v>
      </c>
      <c r="AJ766" s="485">
        <v>13</v>
      </c>
      <c r="AK766" s="485">
        <v>30</v>
      </c>
      <c r="AL766" s="485">
        <v>17</v>
      </c>
      <c r="AM766" s="485">
        <v>40</v>
      </c>
      <c r="AN766" s="490">
        <f>IF(AJ766="",S766,ROUND(((((AL766/24)+(AM766/1440))-((AJ766/24)+(AK766/1440)))*1440/50),5))</f>
        <v>5</v>
      </c>
      <c r="AO766" s="491">
        <f>AJ766/24+AK766/1440</f>
        <v>0.5625</v>
      </c>
      <c r="AP766" s="491">
        <f>AL766/24+AM766/1440</f>
        <v>0.73611111111111116</v>
      </c>
      <c r="AQ766" s="23" t="str" cm="1">
        <f t="array" ref="AQ766">IF(X766="","",IF(SUMPRODUCT((X766=$X$7:$X$2085)*(AI766=$AI$7:$AI$2085)*(AO766=$AO$7:$AO$2085)*(AP766=$AP$7:$AP$2085)*(ROW($X$7:$X$2085)&lt;&gt;ROW(X766))*((S766=0)*($S$7:$S$2085&gt;0)+(S766&gt;0)*($S$7:$S$2085=0)))&gt;0,"SALONES UNIDOS",IF(SUMPRODUCT((X766=$X$7:$X$2085)*(AI766=$AI$7:$AI$2085)*((AO766&lt;$AP$7:$AP$2085)*(AP766&gt;$AO$7:$AO$2085))*(ROW($X$7:$X$2085)&lt;&gt;ROW(X766)))&gt;0,"Cruzado","Sin cruce")))</f>
        <v>Sin cruce</v>
      </c>
      <c r="AR766" s="23" t="str" cm="1">
        <f t="array" ref="AR766">IF(AE766="","",IF(SUMPRODUCT((AE766=$AE$7:$AE$2085)*(AI766=$AI$7:$AI$2085)*(AO766=$AO$7:$AO$2085)*(AP766=$AP$7:$AP$2085)*(ROW($AE$7:$AE$2085)&lt;&gt;ROW(AE766))*((S766=0)*($S$7:$S$2085&gt;0)+(S766&gt;0)*($S$7:$S$2085=0)))&gt;0,"SALONES UNIDOS",IF(SUMPRODUCT((AE766=$AE$7:$AE$2085)*(AI766=$AI$7:$AI$2085)*((AO766&lt;$AP$7:$AP$2085)*(AP766&gt;$AO$7:$AO$2085))*(ROW($AE$7:$AE$2085)&lt;&gt;ROW(AE766)))&gt;0,"Cruzado","Sin cruce")))</f>
        <v/>
      </c>
      <c r="AS766" s="94" t="str">
        <f t="shared" si="12"/>
        <v>PS3HUAURAB</v>
      </c>
      <c r="AT766" s="94" t="str" cm="1">
        <f t="array" ref="AT766">IF(AS766="","",IF(SUMPRODUCT((AS766=$AS$7:$AS$2085)*(AI766=$AI$7:$AI$2085)*(AO766=$AO$7:$AO$2085)*(AP766=$AP$7:$AP$2085)*(ROW($AS$7:$AS$2085)&lt;&gt;ROW(AS766))*((S766=0)*($S$7:$S$2085&gt;0)+(S766&gt;0)*($S$7:$S$2085=0)))&gt;0,"SALONES UNIDOS",IF(SUMPRODUCT((AS766=$AS$7:$AS$2085)*(AI766=$AI$7:$AI$2085)*((AO766&lt;$AP$7:$AP$2085)*(AP766&gt;$AO$7:$AO$2085))*(ROW($AS$7:$AS$2085)&lt;&gt;ROW(AS766)))&gt;0,"Cruzado","Sin cruce")))</f>
        <v>Sin cruce</v>
      </c>
    </row>
    <row r="767" spans="3:46" ht="15.6" hidden="1" customHeight="1">
      <c r="C767" s="496" t="s">
        <v>572</v>
      </c>
      <c r="D767" s="479" t="s">
        <v>828</v>
      </c>
      <c r="E767" s="479">
        <v>20261</v>
      </c>
      <c r="F767" s="503" t="s">
        <v>44</v>
      </c>
      <c r="G767" s="497" t="s">
        <v>80</v>
      </c>
      <c r="H767" s="503" t="s">
        <v>90</v>
      </c>
      <c r="I767" s="503">
        <v>3</v>
      </c>
      <c r="J767" s="503" t="s">
        <v>57</v>
      </c>
      <c r="K767" s="503" t="s">
        <v>57</v>
      </c>
      <c r="L767" s="499" t="s">
        <v>853</v>
      </c>
      <c r="M767" s="535" t="s">
        <v>854</v>
      </c>
      <c r="N767" s="15" t="s">
        <v>830</v>
      </c>
      <c r="O767" s="15" t="s">
        <v>831</v>
      </c>
      <c r="P767" s="503" t="s">
        <v>579</v>
      </c>
      <c r="Q767" s="15">
        <v>1</v>
      </c>
      <c r="R767" s="15">
        <v>4</v>
      </c>
      <c r="S767" s="479">
        <v>5</v>
      </c>
      <c r="T767" s="15">
        <v>3</v>
      </c>
      <c r="U767" s="471"/>
      <c r="V767" s="550">
        <v>25</v>
      </c>
      <c r="W767" s="548">
        <v>43036054</v>
      </c>
      <c r="X767" s="564" t="s">
        <v>484</v>
      </c>
      <c r="Y767" s="572" t="s">
        <v>579</v>
      </c>
      <c r="Z767" s="15"/>
      <c r="AA767" s="15"/>
      <c r="AB767" s="15"/>
      <c r="AC767" s="497" t="s">
        <v>952</v>
      </c>
      <c r="AD767" s="15"/>
      <c r="AE767" s="479"/>
      <c r="AF767" s="497"/>
      <c r="AG767" s="497"/>
      <c r="AH767" s="15" t="s">
        <v>203</v>
      </c>
      <c r="AI767" s="485">
        <v>4</v>
      </c>
      <c r="AJ767" s="485">
        <v>18</v>
      </c>
      <c r="AK767" s="485">
        <v>30</v>
      </c>
      <c r="AL767" s="485">
        <v>22</v>
      </c>
      <c r="AM767" s="485">
        <v>40</v>
      </c>
      <c r="AN767" s="490">
        <f>IF(AJ767="",S767,ROUND(((((AL767/24)+(AM767/1440))-((AJ767/24)+(AK767/1440)))*1440/50),5))</f>
        <v>5</v>
      </c>
      <c r="AO767" s="491">
        <f>AJ767/24+AK767/1440</f>
        <v>0.77083333333333337</v>
      </c>
      <c r="AP767" s="491">
        <f>AL767/24+AM767/1440</f>
        <v>0.94444444444444442</v>
      </c>
      <c r="AQ767" s="23" t="str" cm="1">
        <f t="array" ref="AQ767">IF(X767="","",IF(SUMPRODUCT((X767=$X$7:$X$2085)*(AI767=$AI$7:$AI$2085)*(AO767=$AO$7:$AO$2085)*(AP767=$AP$7:$AP$2085)*(ROW($X$7:$X$2085)&lt;&gt;ROW(X767))*((S767=0)*($S$7:$S$2085&gt;0)+(S767&gt;0)*($S$7:$S$2085=0)))&gt;0,"SALONES UNIDOS",IF(SUMPRODUCT((X767=$X$7:$X$2085)*(AI767=$AI$7:$AI$2085)*((AO767&lt;$AP$7:$AP$2085)*(AP767&gt;$AO$7:$AO$2085))*(ROW($X$7:$X$2085)&lt;&gt;ROW(X767)))&gt;0,"Cruzado","Sin cruce")))</f>
        <v>Sin cruce</v>
      </c>
      <c r="AR767" s="23" t="str" cm="1">
        <f t="array" ref="AR767">IF(AE767="","",IF(SUMPRODUCT((AE767=$AE$7:$AE$2085)*(AI767=$AI$7:$AI$2085)*(AO767=$AO$7:$AO$2085)*(AP767=$AP$7:$AP$2085)*(ROW($AE$7:$AE$2085)&lt;&gt;ROW(AE767))*((S767=0)*($S$7:$S$2085&gt;0)+(S767&gt;0)*($S$7:$S$2085=0)))&gt;0,"SALONES UNIDOS",IF(SUMPRODUCT((AE767=$AE$7:$AE$2085)*(AI767=$AI$7:$AI$2085)*((AO767&lt;$AP$7:$AP$2085)*(AP767&gt;$AO$7:$AO$2085))*(ROW($AE$7:$AE$2085)&lt;&gt;ROW(AE767)))&gt;0,"Cruzado","Sin cruce")))</f>
        <v/>
      </c>
      <c r="AS767" s="94" t="str">
        <f t="shared" si="12"/>
        <v>PS3HUAURAC</v>
      </c>
      <c r="AT767" s="94" t="str" cm="1">
        <f t="array" ref="AT767">IF(AS767="","",IF(SUMPRODUCT((AS767=$AS$7:$AS$2085)*(AI767=$AI$7:$AI$2085)*(AO767=$AO$7:$AO$2085)*(AP767=$AP$7:$AP$2085)*(ROW($AS$7:$AS$2085)&lt;&gt;ROW(AS767))*((S767=0)*($S$7:$S$2085&gt;0)+(S767&gt;0)*($S$7:$S$2085=0)))&gt;0,"SALONES UNIDOS",IF(SUMPRODUCT((AS767=$AS$7:$AS$2085)*(AI767=$AI$7:$AI$2085)*((AO767&lt;$AP$7:$AP$2085)*(AP767&gt;$AO$7:$AO$2085))*(ROW($AS$7:$AS$2085)&lt;&gt;ROW(AS767)))&gt;0,"Cruzado","Sin cruce")))</f>
        <v>Sin cruce</v>
      </c>
    </row>
    <row r="768" spans="3:46" ht="15.6" hidden="1" customHeight="1">
      <c r="C768" s="509" t="s">
        <v>572</v>
      </c>
      <c r="D768" s="484" t="s">
        <v>828</v>
      </c>
      <c r="E768" s="484">
        <v>20261</v>
      </c>
      <c r="F768" s="513" t="s">
        <v>44</v>
      </c>
      <c r="G768" s="510" t="s">
        <v>80</v>
      </c>
      <c r="H768" s="513" t="s">
        <v>90</v>
      </c>
      <c r="I768" s="513">
        <v>3</v>
      </c>
      <c r="J768" s="513" t="s">
        <v>57</v>
      </c>
      <c r="K768" s="513" t="s">
        <v>57</v>
      </c>
      <c r="L768" s="512" t="s">
        <v>855</v>
      </c>
      <c r="M768" s="540" t="s">
        <v>629</v>
      </c>
      <c r="N768" s="485" t="s">
        <v>830</v>
      </c>
      <c r="O768" s="485" t="s">
        <v>831</v>
      </c>
      <c r="P768" s="513" t="s">
        <v>624</v>
      </c>
      <c r="Q768" s="485">
        <v>3</v>
      </c>
      <c r="R768" s="485">
        <v>2</v>
      </c>
      <c r="S768" s="484">
        <v>5</v>
      </c>
      <c r="T768" s="485">
        <v>4</v>
      </c>
      <c r="U768" s="474" t="s">
        <v>520</v>
      </c>
      <c r="V768" s="555">
        <v>50</v>
      </c>
      <c r="W768" s="548">
        <v>44893085</v>
      </c>
      <c r="X768" s="564" t="s">
        <v>409</v>
      </c>
      <c r="Y768" s="485" t="s">
        <v>624</v>
      </c>
      <c r="Z768" s="485"/>
      <c r="AA768" s="485"/>
      <c r="AB768" s="485"/>
      <c r="AC768" s="493"/>
      <c r="AD768" s="485"/>
      <c r="AE768" s="479"/>
      <c r="AF768" s="510"/>
      <c r="AG768" s="510"/>
      <c r="AH768" s="485" t="s">
        <v>203</v>
      </c>
      <c r="AI768" s="485">
        <v>2</v>
      </c>
      <c r="AJ768" s="485">
        <v>18</v>
      </c>
      <c r="AK768" s="485">
        <v>30</v>
      </c>
      <c r="AL768" s="485">
        <v>22</v>
      </c>
      <c r="AM768" s="485">
        <v>40</v>
      </c>
      <c r="AN768" s="490">
        <f>IF(AJ768="",S768,ROUND(((((AL768/24)+(AM768/1440))-((AJ768/24)+(AK768/1440)))*1440/50),5))</f>
        <v>5</v>
      </c>
      <c r="AO768" s="491">
        <f>AJ768/24+AK768/1440</f>
        <v>0.77083333333333337</v>
      </c>
      <c r="AP768" s="491">
        <f>AL768/24+AM768/1440</f>
        <v>0.94444444444444442</v>
      </c>
      <c r="AQ768" s="23" t="str" cm="1">
        <f t="array" ref="AQ768">IF(X768="","",IF(SUMPRODUCT((X768=$X$7:$X$2085)*(AI768=$AI$7:$AI$2085)*(AO768=$AO$7:$AO$2085)*(AP768=$AP$7:$AP$2085)*(ROW($X$7:$X$2085)&lt;&gt;ROW(X768))*((S768=0)*($S$7:$S$2085&gt;0)+(S768&gt;0)*($S$7:$S$2085=0)))&gt;0,"SALONES UNIDOS",IF(SUMPRODUCT((X768=$X$7:$X$2085)*(AI768=$AI$7:$AI$2085)*((AO768&lt;$AP$7:$AP$2085)*(AP768&gt;$AO$7:$AO$2085))*(ROW($X$7:$X$2085)&lt;&gt;ROW(X768)))&gt;0,"Cruzado","Sin cruce")))</f>
        <v>Sin cruce</v>
      </c>
      <c r="AR768" s="23" t="str" cm="1">
        <f t="array" ref="AR768">IF(AE768="","",IF(SUMPRODUCT((AE768=$AE$7:$AE$2085)*(AI768=$AI$7:$AI$2085)*(AO768=$AO$7:$AO$2085)*(AP768=$AP$7:$AP$2085)*(ROW($AE$7:$AE$2085)&lt;&gt;ROW(AE768))*((S768=0)*($S$7:$S$2085&gt;0)+(S768&gt;0)*($S$7:$S$2085=0)))&gt;0,"SALONES UNIDOS",IF(SUMPRODUCT((AE768=$AE$7:$AE$2085)*(AI768=$AI$7:$AI$2085)*((AO768&lt;$AP$7:$AP$2085)*(AP768&gt;$AO$7:$AO$2085))*(ROW($AE$7:$AE$2085)&lt;&gt;ROW(AE768)))&gt;0,"Cruzado","Sin cruce")))</f>
        <v/>
      </c>
      <c r="AS768" s="94" t="str">
        <f t="shared" si="12"/>
        <v>PS3HUAURAC</v>
      </c>
      <c r="AT768" s="94" t="str" cm="1">
        <f t="array" ref="AT768">IF(AS768="","",IF(SUMPRODUCT((AS768=$AS$7:$AS$2085)*(AI768=$AI$7:$AI$2085)*(AO768=$AO$7:$AO$2085)*(AP768=$AP$7:$AP$2085)*(ROW($AS$7:$AS$2085)&lt;&gt;ROW(AS768))*((S768=0)*($S$7:$S$2085&gt;0)+(S768&gt;0)*($S$7:$S$2085=0)))&gt;0,"SALONES UNIDOS",IF(SUMPRODUCT((AS768=$AS$7:$AS$2085)*(AI768=$AI$7:$AI$2085)*((AO768&lt;$AP$7:$AP$2085)*(AP768&gt;$AO$7:$AO$2085))*(ROW($AS$7:$AS$2085)&lt;&gt;ROW(AS768)))&gt;0,"Cruzado","Sin cruce")))</f>
        <v>Sin cruce</v>
      </c>
    </row>
    <row r="769" spans="3:46" ht="15.6" hidden="1" customHeight="1">
      <c r="C769" s="496" t="s">
        <v>572</v>
      </c>
      <c r="D769" s="479" t="s">
        <v>828</v>
      </c>
      <c r="E769" s="479">
        <v>20261</v>
      </c>
      <c r="F769" s="503" t="s">
        <v>44</v>
      </c>
      <c r="G769" s="497" t="s">
        <v>80</v>
      </c>
      <c r="H769" s="503" t="s">
        <v>90</v>
      </c>
      <c r="I769" s="503">
        <v>3</v>
      </c>
      <c r="J769" s="503" t="s">
        <v>57</v>
      </c>
      <c r="K769" s="503" t="s">
        <v>57</v>
      </c>
      <c r="L769" s="499" t="s">
        <v>856</v>
      </c>
      <c r="M769" s="535" t="s">
        <v>631</v>
      </c>
      <c r="N769" s="15" t="s">
        <v>586</v>
      </c>
      <c r="O769" s="15" t="s">
        <v>831</v>
      </c>
      <c r="P769" s="503" t="s">
        <v>624</v>
      </c>
      <c r="Q769" s="15">
        <v>2</v>
      </c>
      <c r="R769" s="15">
        <v>2</v>
      </c>
      <c r="S769" s="479">
        <v>4</v>
      </c>
      <c r="T769" s="15">
        <v>3</v>
      </c>
      <c r="U769" s="471"/>
      <c r="V769" s="550">
        <v>25</v>
      </c>
      <c r="W769" s="548">
        <v>45469052</v>
      </c>
      <c r="X769" s="564" t="s">
        <v>325</v>
      </c>
      <c r="Y769" s="15" t="s">
        <v>624</v>
      </c>
      <c r="Z769" s="15"/>
      <c r="AA769" s="15"/>
      <c r="AB769" s="15"/>
      <c r="AC769" s="493"/>
      <c r="AD769" s="15"/>
      <c r="AE769" s="479"/>
      <c r="AF769" s="497"/>
      <c r="AG769" s="497"/>
      <c r="AH769" s="15" t="s">
        <v>203</v>
      </c>
      <c r="AI769" s="485">
        <v>5</v>
      </c>
      <c r="AJ769" s="485">
        <v>18</v>
      </c>
      <c r="AK769" s="485">
        <v>30</v>
      </c>
      <c r="AL769" s="485">
        <v>21</v>
      </c>
      <c r="AM769" s="485">
        <v>50</v>
      </c>
      <c r="AN769" s="490">
        <f>IF(AJ769="",S769,ROUND(((((AL769/24)+(AM769/1440))-((AJ769/24)+(AK769/1440)))*1440/50),5))</f>
        <v>4</v>
      </c>
      <c r="AO769" s="491">
        <f>AJ769/24+AK769/1440</f>
        <v>0.77083333333333337</v>
      </c>
      <c r="AP769" s="491">
        <f>AL769/24+AM769/1440</f>
        <v>0.90972222222222221</v>
      </c>
      <c r="AQ769" s="23" t="str" cm="1">
        <f t="array" ref="AQ769">IF(X769="","",IF(SUMPRODUCT((X769=$X$7:$X$2085)*(AI769=$AI$7:$AI$2085)*(AO769=$AO$7:$AO$2085)*(AP769=$AP$7:$AP$2085)*(ROW($X$7:$X$2085)&lt;&gt;ROW(X769))*((S769=0)*($S$7:$S$2085&gt;0)+(S769&gt;0)*($S$7:$S$2085=0)))&gt;0,"SALONES UNIDOS",IF(SUMPRODUCT((X769=$X$7:$X$2085)*(AI769=$AI$7:$AI$2085)*((AO769&lt;$AP$7:$AP$2085)*(AP769&gt;$AO$7:$AO$2085))*(ROW($X$7:$X$2085)&lt;&gt;ROW(X769)))&gt;0,"Cruzado","Sin cruce")))</f>
        <v>Sin cruce</v>
      </c>
      <c r="AR769" s="23" t="str" cm="1">
        <f t="array" ref="AR769">IF(AE769="","",IF(SUMPRODUCT((AE769=$AE$7:$AE$2085)*(AI769=$AI$7:$AI$2085)*(AO769=$AO$7:$AO$2085)*(AP769=$AP$7:$AP$2085)*(ROW($AE$7:$AE$2085)&lt;&gt;ROW(AE769))*((S769=0)*($S$7:$S$2085&gt;0)+(S769&gt;0)*($S$7:$S$2085=0)))&gt;0,"SALONES UNIDOS",IF(SUMPRODUCT((AE769=$AE$7:$AE$2085)*(AI769=$AI$7:$AI$2085)*((AO769&lt;$AP$7:$AP$2085)*(AP769&gt;$AO$7:$AO$2085))*(ROW($AE$7:$AE$2085)&lt;&gt;ROW(AE769)))&gt;0,"Cruzado","Sin cruce")))</f>
        <v/>
      </c>
      <c r="AS769" s="94" t="str">
        <f t="shared" si="12"/>
        <v>PS3HUAURAC</v>
      </c>
      <c r="AT769" s="94" t="str" cm="1">
        <f t="array" ref="AT769">IF(AS769="","",IF(SUMPRODUCT((AS769=$AS$7:$AS$2085)*(AI769=$AI$7:$AI$2085)*(AO769=$AO$7:$AO$2085)*(AP769=$AP$7:$AP$2085)*(ROW($AS$7:$AS$2085)&lt;&gt;ROW(AS769))*((S769=0)*($S$7:$S$2085&gt;0)+(S769&gt;0)*($S$7:$S$2085=0)))&gt;0,"SALONES UNIDOS",IF(SUMPRODUCT((AS769=$AS$7:$AS$2085)*(AI769=$AI$7:$AI$2085)*((AO769&lt;$AP$7:$AP$2085)*(AP769&gt;$AO$7:$AO$2085))*(ROW($AS$7:$AS$2085)&lt;&gt;ROW(AS769)))&gt;0,"Cruzado","Sin cruce")))</f>
        <v>Sin cruce</v>
      </c>
    </row>
    <row r="770" spans="3:46" ht="15.6" hidden="1" customHeight="1">
      <c r="C770" s="496" t="s">
        <v>572</v>
      </c>
      <c r="D770" s="479" t="s">
        <v>828</v>
      </c>
      <c r="E770" s="479">
        <v>20261</v>
      </c>
      <c r="F770" s="503" t="s">
        <v>44</v>
      </c>
      <c r="G770" s="497" t="s">
        <v>80</v>
      </c>
      <c r="H770" s="503" t="s">
        <v>90</v>
      </c>
      <c r="I770" s="503">
        <v>3</v>
      </c>
      <c r="J770" s="503" t="s">
        <v>57</v>
      </c>
      <c r="K770" s="503" t="s">
        <v>57</v>
      </c>
      <c r="L770" s="499" t="s">
        <v>857</v>
      </c>
      <c r="M770" s="535" t="s">
        <v>858</v>
      </c>
      <c r="N770" s="15" t="s">
        <v>830</v>
      </c>
      <c r="O770" s="15" t="s">
        <v>831</v>
      </c>
      <c r="P770" s="503" t="s">
        <v>579</v>
      </c>
      <c r="Q770" s="15">
        <v>2</v>
      </c>
      <c r="R770" s="15">
        <v>0</v>
      </c>
      <c r="S770" s="479">
        <v>2</v>
      </c>
      <c r="T770" s="15">
        <v>3</v>
      </c>
      <c r="U770" s="471"/>
      <c r="V770" s="550">
        <v>25</v>
      </c>
      <c r="W770" s="497">
        <v>44425152</v>
      </c>
      <c r="X770" s="566" t="s">
        <v>507</v>
      </c>
      <c r="Y770" s="572" t="s">
        <v>579</v>
      </c>
      <c r="Z770" s="15"/>
      <c r="AA770" s="15"/>
      <c r="AB770" s="15"/>
      <c r="AC770" s="497" t="s">
        <v>952</v>
      </c>
      <c r="AD770" s="15"/>
      <c r="AE770" s="479"/>
      <c r="AF770" s="497"/>
      <c r="AG770" s="497"/>
      <c r="AH770" s="15" t="s">
        <v>203</v>
      </c>
      <c r="AI770" s="15">
        <v>6</v>
      </c>
      <c r="AJ770" s="15">
        <v>17</v>
      </c>
      <c r="AK770" s="15">
        <v>40</v>
      </c>
      <c r="AL770" s="15">
        <v>19</v>
      </c>
      <c r="AM770" s="15">
        <v>20</v>
      </c>
      <c r="AN770" s="490">
        <f>IF(AJ770="",S770,ROUND(((((AL770/24)+(AM770/1440))-((AJ770/24)+(AK770/1440)))*1440/50),5))</f>
        <v>2</v>
      </c>
      <c r="AO770" s="491">
        <f>AJ770/24+AK770/1440</f>
        <v>0.73611111111111116</v>
      </c>
      <c r="AP770" s="491">
        <f>AL770/24+AM770/1440</f>
        <v>0.80555555555555547</v>
      </c>
      <c r="AQ770" s="23" t="str" cm="1">
        <f t="array" ref="AQ770">IF(X770="","",IF(SUMPRODUCT((X770=$X$7:$X$2085)*(AI770=$AI$7:$AI$2085)*(AO770=$AO$7:$AO$2085)*(AP770=$AP$7:$AP$2085)*(ROW($X$7:$X$2085)&lt;&gt;ROW(X770))*((S770=0)*($S$7:$S$2085&gt;0)+(S770&gt;0)*($S$7:$S$2085=0)))&gt;0,"SALONES UNIDOS",IF(SUMPRODUCT((X770=$X$7:$X$2085)*(AI770=$AI$7:$AI$2085)*((AO770&lt;$AP$7:$AP$2085)*(AP770&gt;$AO$7:$AO$2085))*(ROW($X$7:$X$2085)&lt;&gt;ROW(X770)))&gt;0,"Cruzado","Sin cruce")))</f>
        <v>Sin cruce</v>
      </c>
      <c r="AR770" s="23" t="str" cm="1">
        <f t="array" ref="AR770">IF(AE770="","",IF(SUMPRODUCT((AE770=$AE$7:$AE$2085)*(AI770=$AI$7:$AI$2085)*(AO770=$AO$7:$AO$2085)*(AP770=$AP$7:$AP$2085)*(ROW($AE$7:$AE$2085)&lt;&gt;ROW(AE770))*((S770=0)*($S$7:$S$2085&gt;0)+(S770&gt;0)*($S$7:$S$2085=0)))&gt;0,"SALONES UNIDOS",IF(SUMPRODUCT((AE770=$AE$7:$AE$2085)*(AI770=$AI$7:$AI$2085)*((AO770&lt;$AP$7:$AP$2085)*(AP770&gt;$AO$7:$AO$2085))*(ROW($AE$7:$AE$2085)&lt;&gt;ROW(AE770)))&gt;0,"Cruzado","Sin cruce")))</f>
        <v/>
      </c>
      <c r="AS770" s="94" t="str">
        <f t="shared" si="12"/>
        <v>PS3HUAURAC</v>
      </c>
      <c r="AT770" s="94" t="str" cm="1">
        <f t="array" ref="AT770">IF(AS770="","",IF(SUMPRODUCT((AS770=$AS$7:$AS$2085)*(AI770=$AI$7:$AI$2085)*(AO770=$AO$7:$AO$2085)*(AP770=$AP$7:$AP$2085)*(ROW($AS$7:$AS$2085)&lt;&gt;ROW(AS770))*((S770=0)*($S$7:$S$2085&gt;0)+(S770&gt;0)*($S$7:$S$2085=0)))&gt;0,"SALONES UNIDOS",IF(SUMPRODUCT((AS770=$AS$7:$AS$2085)*(AI770=$AI$7:$AI$2085)*((AO770&lt;$AP$7:$AP$2085)*(AP770&gt;$AO$7:$AO$2085))*(ROW($AS$7:$AS$2085)&lt;&gt;ROW(AS770)))&gt;0,"Cruzado","Sin cruce")))</f>
        <v>Sin cruce</v>
      </c>
    </row>
    <row r="771" spans="3:46" ht="15.6" hidden="1" customHeight="1">
      <c r="C771" s="496" t="s">
        <v>572</v>
      </c>
      <c r="D771" s="479" t="s">
        <v>828</v>
      </c>
      <c r="E771" s="479">
        <v>20261</v>
      </c>
      <c r="F771" s="503" t="s">
        <v>44</v>
      </c>
      <c r="G771" s="497" t="s">
        <v>80</v>
      </c>
      <c r="H771" s="503" t="s">
        <v>90</v>
      </c>
      <c r="I771" s="503">
        <v>3</v>
      </c>
      <c r="J771" s="503" t="s">
        <v>57</v>
      </c>
      <c r="K771" s="503" t="s">
        <v>57</v>
      </c>
      <c r="L771" s="499" t="s">
        <v>857</v>
      </c>
      <c r="M771" s="535" t="s">
        <v>858</v>
      </c>
      <c r="N771" s="15" t="s">
        <v>830</v>
      </c>
      <c r="O771" s="15" t="s">
        <v>831</v>
      </c>
      <c r="P771" s="503" t="s">
        <v>579</v>
      </c>
      <c r="Q771" s="15">
        <v>0</v>
      </c>
      <c r="R771" s="15">
        <v>2</v>
      </c>
      <c r="S771" s="479">
        <v>2</v>
      </c>
      <c r="T771" s="15">
        <v>3</v>
      </c>
      <c r="U771" s="471"/>
      <c r="V771" s="550">
        <v>25</v>
      </c>
      <c r="W771" s="497">
        <v>44425152</v>
      </c>
      <c r="X771" s="566" t="s">
        <v>507</v>
      </c>
      <c r="Y771" s="572" t="s">
        <v>579</v>
      </c>
      <c r="Z771" s="15"/>
      <c r="AA771" s="15"/>
      <c r="AB771" s="15"/>
      <c r="AC771" s="493"/>
      <c r="AD771" s="15"/>
      <c r="AE771" s="479" t="s">
        <v>959</v>
      </c>
      <c r="AF771" s="497"/>
      <c r="AG771" s="497"/>
      <c r="AH771" s="15" t="s">
        <v>203</v>
      </c>
      <c r="AI771" s="15">
        <v>6</v>
      </c>
      <c r="AJ771" s="15">
        <v>19</v>
      </c>
      <c r="AK771" s="15">
        <v>20</v>
      </c>
      <c r="AL771" s="15">
        <v>21</v>
      </c>
      <c r="AM771" s="15">
        <v>0</v>
      </c>
      <c r="AN771" s="490">
        <f>IF(AJ771="",S771,ROUND(((((AL771/24)+(AM771/1440))-((AJ771/24)+(AK771/1440)))*1440/50),5))</f>
        <v>2</v>
      </c>
      <c r="AO771" s="491">
        <f>AJ771/24+AK771/1440</f>
        <v>0.80555555555555547</v>
      </c>
      <c r="AP771" s="491">
        <f>AL771/24+AM771/1440</f>
        <v>0.875</v>
      </c>
      <c r="AQ771" s="23" t="str" cm="1">
        <f t="array" ref="AQ771">IF(X771="","",IF(SUMPRODUCT((X771=$X$7:$X$2085)*(AI771=$AI$7:$AI$2085)*(AO771=$AO$7:$AO$2085)*(AP771=$AP$7:$AP$2085)*(ROW($X$7:$X$2085)&lt;&gt;ROW(X771))*((S771=0)*($S$7:$S$2085&gt;0)+(S771&gt;0)*($S$7:$S$2085=0)))&gt;0,"SALONES UNIDOS",IF(SUMPRODUCT((X771=$X$7:$X$2085)*(AI771=$AI$7:$AI$2085)*((AO771&lt;$AP$7:$AP$2085)*(AP771&gt;$AO$7:$AO$2085))*(ROW($X$7:$X$2085)&lt;&gt;ROW(X771)))&gt;0,"Cruzado","Sin cruce")))</f>
        <v>Sin cruce</v>
      </c>
      <c r="AR771" s="23" t="str" cm="1">
        <f t="array" ref="AR771">IF(AE771="","",IF(SUMPRODUCT((AE771=$AE$7:$AE$2085)*(AI771=$AI$7:$AI$2085)*(AO771=$AO$7:$AO$2085)*(AP771=$AP$7:$AP$2085)*(ROW($AE$7:$AE$2085)&lt;&gt;ROW(AE771))*((S771=0)*($S$7:$S$2085&gt;0)+(S771&gt;0)*($S$7:$S$2085=0)))&gt;0,"SALONES UNIDOS",IF(SUMPRODUCT((AE771=$AE$7:$AE$2085)*(AI771=$AI$7:$AI$2085)*((AO771&lt;$AP$7:$AP$2085)*(AP771&gt;$AO$7:$AO$2085))*(ROW($AE$7:$AE$2085)&lt;&gt;ROW(AE771)))&gt;0,"Cruzado","Sin cruce")))</f>
        <v>Sin cruce</v>
      </c>
      <c r="AS771" s="94" t="str">
        <f t="shared" si="12"/>
        <v>PS3HUAURAC</v>
      </c>
      <c r="AT771" s="94" t="str" cm="1">
        <f t="array" ref="AT771">IF(AS771="","",IF(SUMPRODUCT((AS771=$AS$7:$AS$2085)*(AI771=$AI$7:$AI$2085)*(AO771=$AO$7:$AO$2085)*(AP771=$AP$7:$AP$2085)*(ROW($AS$7:$AS$2085)&lt;&gt;ROW(AS771))*((S771=0)*($S$7:$S$2085&gt;0)+(S771&gt;0)*($S$7:$S$2085=0)))&gt;0,"SALONES UNIDOS",IF(SUMPRODUCT((AS771=$AS$7:$AS$2085)*(AI771=$AI$7:$AI$2085)*((AO771&lt;$AP$7:$AP$2085)*(AP771&gt;$AO$7:$AO$2085))*(ROW($AS$7:$AS$2085)&lt;&gt;ROW(AS771)))&gt;0,"Cruzado","Sin cruce")))</f>
        <v>Sin cruce</v>
      </c>
    </row>
    <row r="772" spans="3:46" ht="15.6" hidden="1" customHeight="1">
      <c r="C772" s="496" t="s">
        <v>572</v>
      </c>
      <c r="D772" s="479" t="s">
        <v>828</v>
      </c>
      <c r="E772" s="479">
        <v>20261</v>
      </c>
      <c r="F772" s="503" t="s">
        <v>44</v>
      </c>
      <c r="G772" s="497" t="s">
        <v>80</v>
      </c>
      <c r="H772" s="503" t="s">
        <v>90</v>
      </c>
      <c r="I772" s="503">
        <v>3</v>
      </c>
      <c r="J772" s="503" t="s">
        <v>57</v>
      </c>
      <c r="K772" s="503" t="s">
        <v>57</v>
      </c>
      <c r="L772" s="499" t="s">
        <v>860</v>
      </c>
      <c r="M772" s="535" t="s">
        <v>861</v>
      </c>
      <c r="N772" s="15" t="s">
        <v>637</v>
      </c>
      <c r="O772" s="15" t="s">
        <v>831</v>
      </c>
      <c r="P772" s="503" t="s">
        <v>579</v>
      </c>
      <c r="Q772" s="15">
        <v>2</v>
      </c>
      <c r="R772" s="15">
        <v>2</v>
      </c>
      <c r="S772" s="479">
        <v>4</v>
      </c>
      <c r="T772" s="15">
        <v>3</v>
      </c>
      <c r="U772" s="471"/>
      <c r="V772" s="550">
        <v>25</v>
      </c>
      <c r="W772" s="548">
        <v>15600034</v>
      </c>
      <c r="X772" s="564" t="s">
        <v>500</v>
      </c>
      <c r="Y772" s="572" t="s">
        <v>579</v>
      </c>
      <c r="Z772" s="15"/>
      <c r="AA772" s="15"/>
      <c r="AB772" s="15"/>
      <c r="AC772" s="510" t="s">
        <v>963</v>
      </c>
      <c r="AD772" s="15"/>
      <c r="AE772" s="479"/>
      <c r="AF772" s="497"/>
      <c r="AG772" s="497"/>
      <c r="AH772" s="15" t="s">
        <v>203</v>
      </c>
      <c r="AI772" s="485">
        <v>3</v>
      </c>
      <c r="AJ772" s="485">
        <v>17</v>
      </c>
      <c r="AK772" s="485">
        <v>40</v>
      </c>
      <c r="AL772" s="485">
        <v>21</v>
      </c>
      <c r="AM772" s="485">
        <v>0</v>
      </c>
      <c r="AN772" s="490">
        <f>IF(AJ772="",S772,ROUND(((((AL772/24)+(AM772/1440))-((AJ772/24)+(AK772/1440)))*1440/50),5))</f>
        <v>4</v>
      </c>
      <c r="AO772" s="491">
        <f>AJ772/24+AK772/1440</f>
        <v>0.73611111111111116</v>
      </c>
      <c r="AP772" s="491">
        <f>AL772/24+AM772/1440</f>
        <v>0.875</v>
      </c>
      <c r="AQ772" s="23" t="str" cm="1">
        <f t="array" ref="AQ772">IF(X772="","",IF(SUMPRODUCT((X772=$X$7:$X$2085)*(AI772=$AI$7:$AI$2085)*(AO772=$AO$7:$AO$2085)*(AP772=$AP$7:$AP$2085)*(ROW($X$7:$X$2085)&lt;&gt;ROW(X772))*((S772=0)*($S$7:$S$2085&gt;0)+(S772&gt;0)*($S$7:$S$2085=0)))&gt;0,"SALONES UNIDOS",IF(SUMPRODUCT((X772=$X$7:$X$2085)*(AI772=$AI$7:$AI$2085)*((AO772&lt;$AP$7:$AP$2085)*(AP772&gt;$AO$7:$AO$2085))*(ROW($X$7:$X$2085)&lt;&gt;ROW(X772)))&gt;0,"Cruzado","Sin cruce")))</f>
        <v>Sin cruce</v>
      </c>
      <c r="AR772" s="23" t="str" cm="1">
        <f t="array" ref="AR772">IF(AE772="","",IF(SUMPRODUCT((AE772=$AE$7:$AE$2085)*(AI772=$AI$7:$AI$2085)*(AO772=$AO$7:$AO$2085)*(AP772=$AP$7:$AP$2085)*(ROW($AE$7:$AE$2085)&lt;&gt;ROW(AE772))*((S772=0)*($S$7:$S$2085&gt;0)+(S772&gt;0)*($S$7:$S$2085=0)))&gt;0,"SALONES UNIDOS",IF(SUMPRODUCT((AE772=$AE$7:$AE$2085)*(AI772=$AI$7:$AI$2085)*((AO772&lt;$AP$7:$AP$2085)*(AP772&gt;$AO$7:$AO$2085))*(ROW($AE$7:$AE$2085)&lt;&gt;ROW(AE772)))&gt;0,"Cruzado","Sin cruce")))</f>
        <v/>
      </c>
      <c r="AS772" s="94" t="str">
        <f t="shared" si="12"/>
        <v>PS3HUAURAC</v>
      </c>
      <c r="AT772" s="94" t="str" cm="1">
        <f t="array" ref="AT772">IF(AS772="","",IF(SUMPRODUCT((AS772=$AS$7:$AS$2085)*(AI772=$AI$7:$AI$2085)*(AO772=$AO$7:$AO$2085)*(AP772=$AP$7:$AP$2085)*(ROW($AS$7:$AS$2085)&lt;&gt;ROW(AS772))*((S772=0)*($S$7:$S$2085&gt;0)+(S772&gt;0)*($S$7:$S$2085=0)))&gt;0,"SALONES UNIDOS",IF(SUMPRODUCT((AS772=$AS$7:$AS$2085)*(AI772=$AI$7:$AI$2085)*((AO772&lt;$AP$7:$AP$2085)*(AP772&gt;$AO$7:$AO$2085))*(ROW($AS$7:$AS$2085)&lt;&gt;ROW(AS772)))&gt;0,"Cruzado","Sin cruce")))</f>
        <v>Sin cruce</v>
      </c>
    </row>
    <row r="773" spans="3:46" ht="15.6" hidden="1" customHeight="1">
      <c r="C773" s="496" t="s">
        <v>572</v>
      </c>
      <c r="D773" s="479" t="s">
        <v>828</v>
      </c>
      <c r="E773" s="479">
        <v>20261</v>
      </c>
      <c r="F773" s="503" t="s">
        <v>44</v>
      </c>
      <c r="G773" s="497" t="s">
        <v>80</v>
      </c>
      <c r="H773" s="503" t="s">
        <v>90</v>
      </c>
      <c r="I773" s="503">
        <v>3</v>
      </c>
      <c r="J773" s="503" t="s">
        <v>57</v>
      </c>
      <c r="K773" s="503" t="s">
        <v>57</v>
      </c>
      <c r="L773" s="499" t="s">
        <v>862</v>
      </c>
      <c r="M773" s="535" t="s">
        <v>863</v>
      </c>
      <c r="N773" s="15" t="s">
        <v>830</v>
      </c>
      <c r="O773" s="15" t="s">
        <v>831</v>
      </c>
      <c r="P773" s="503" t="s">
        <v>579</v>
      </c>
      <c r="Q773" s="15">
        <v>3</v>
      </c>
      <c r="R773" s="15">
        <v>2</v>
      </c>
      <c r="S773" s="479">
        <v>5</v>
      </c>
      <c r="T773" s="15">
        <v>4</v>
      </c>
      <c r="U773" s="471"/>
      <c r="V773" s="550">
        <v>25</v>
      </c>
      <c r="W773" s="548">
        <v>15600034</v>
      </c>
      <c r="X773" s="564" t="s">
        <v>500</v>
      </c>
      <c r="Y773" s="572" t="s">
        <v>579</v>
      </c>
      <c r="Z773" s="15"/>
      <c r="AA773" s="15"/>
      <c r="AB773" s="15"/>
      <c r="AC773" s="497" t="s">
        <v>952</v>
      </c>
      <c r="AD773" s="15"/>
      <c r="AE773" s="479"/>
      <c r="AF773" s="497"/>
      <c r="AG773" s="497"/>
      <c r="AH773" s="15" t="s">
        <v>203</v>
      </c>
      <c r="AI773" s="485">
        <v>1</v>
      </c>
      <c r="AJ773" s="485">
        <v>17</v>
      </c>
      <c r="AK773" s="485">
        <v>40</v>
      </c>
      <c r="AL773" s="485">
        <v>21</v>
      </c>
      <c r="AM773" s="485">
        <v>50</v>
      </c>
      <c r="AN773" s="490">
        <f>IF(AJ773="",S773,ROUND(((((AL773/24)+(AM773/1440))-((AJ773/24)+(AK773/1440)))*1440/50),5))</f>
        <v>5</v>
      </c>
      <c r="AO773" s="491">
        <f>AJ773/24+AK773/1440</f>
        <v>0.73611111111111116</v>
      </c>
      <c r="AP773" s="491">
        <f>AL773/24+AM773/1440</f>
        <v>0.90972222222222221</v>
      </c>
      <c r="AQ773" s="23" t="str" cm="1">
        <f t="array" ref="AQ773">IF(X773="","",IF(SUMPRODUCT((X773=$X$7:$X$2085)*(AI773=$AI$7:$AI$2085)*(AO773=$AO$7:$AO$2085)*(AP773=$AP$7:$AP$2085)*(ROW($X$7:$X$2085)&lt;&gt;ROW(X773))*((S773=0)*($S$7:$S$2085&gt;0)+(S773&gt;0)*($S$7:$S$2085=0)))&gt;0,"SALONES UNIDOS",IF(SUMPRODUCT((X773=$X$7:$X$2085)*(AI773=$AI$7:$AI$2085)*((AO773&lt;$AP$7:$AP$2085)*(AP773&gt;$AO$7:$AO$2085))*(ROW($X$7:$X$2085)&lt;&gt;ROW(X773)))&gt;0,"Cruzado","Sin cruce")))</f>
        <v>Sin cruce</v>
      </c>
      <c r="AR773" s="23" t="str" cm="1">
        <f t="array" ref="AR773">IF(AE773="","",IF(SUMPRODUCT((AE773=$AE$7:$AE$2085)*(AI773=$AI$7:$AI$2085)*(AO773=$AO$7:$AO$2085)*(AP773=$AP$7:$AP$2085)*(ROW($AE$7:$AE$2085)&lt;&gt;ROW(AE773))*((S773=0)*($S$7:$S$2085&gt;0)+(S773&gt;0)*($S$7:$S$2085=0)))&gt;0,"SALONES UNIDOS",IF(SUMPRODUCT((AE773=$AE$7:$AE$2085)*(AI773=$AI$7:$AI$2085)*((AO773&lt;$AP$7:$AP$2085)*(AP773&gt;$AO$7:$AO$2085))*(ROW($AE$7:$AE$2085)&lt;&gt;ROW(AE773)))&gt;0,"Cruzado","Sin cruce")))</f>
        <v/>
      </c>
      <c r="AS773" s="94" t="str">
        <f t="shared" si="12"/>
        <v>PS3HUAURAC</v>
      </c>
      <c r="AT773" s="94" t="str" cm="1">
        <f t="array" ref="AT773">IF(AS773="","",IF(SUMPRODUCT((AS773=$AS$7:$AS$2085)*(AI773=$AI$7:$AI$2085)*(AO773=$AO$7:$AO$2085)*(AP773=$AP$7:$AP$2085)*(ROW($AS$7:$AS$2085)&lt;&gt;ROW(AS773))*((S773=0)*($S$7:$S$2085&gt;0)+(S773&gt;0)*($S$7:$S$2085=0)))&gt;0,"SALONES UNIDOS",IF(SUMPRODUCT((AS773=$AS$7:$AS$2085)*(AI773=$AI$7:$AI$2085)*((AO773&lt;$AP$7:$AP$2085)*(AP773&gt;$AO$7:$AO$2085))*(ROW($AS$7:$AS$2085)&lt;&gt;ROW(AS773)))&gt;0,"Cruzado","Sin cruce")))</f>
        <v>Sin cruce</v>
      </c>
    </row>
    <row r="774" spans="3:46" ht="15.6" hidden="1" customHeight="1">
      <c r="C774" s="496" t="s">
        <v>572</v>
      </c>
      <c r="D774" s="15" t="s">
        <v>966</v>
      </c>
      <c r="E774" s="15">
        <v>20261</v>
      </c>
      <c r="F774" s="503" t="s">
        <v>195</v>
      </c>
      <c r="G774" s="497" t="s">
        <v>80</v>
      </c>
      <c r="H774" s="503" t="s">
        <v>84</v>
      </c>
      <c r="I774" s="503">
        <v>1</v>
      </c>
      <c r="J774" s="503" t="s">
        <v>41</v>
      </c>
      <c r="K774" s="503" t="s">
        <v>41</v>
      </c>
      <c r="L774" s="499" t="s">
        <v>967</v>
      </c>
      <c r="M774" s="535" t="s">
        <v>754</v>
      </c>
      <c r="N774" s="15" t="s">
        <v>577</v>
      </c>
      <c r="O774" s="15" t="s">
        <v>578</v>
      </c>
      <c r="P774" s="503" t="s">
        <v>579</v>
      </c>
      <c r="Q774" s="15">
        <v>2</v>
      </c>
      <c r="R774" s="15">
        <v>0</v>
      </c>
      <c r="S774" s="479">
        <v>2</v>
      </c>
      <c r="T774" s="15">
        <v>3</v>
      </c>
      <c r="U774" s="471"/>
      <c r="V774" s="550">
        <v>40</v>
      </c>
      <c r="W774" s="497">
        <v>41347751</v>
      </c>
      <c r="X774" s="566" t="s">
        <v>332</v>
      </c>
      <c r="Y774" s="15" t="s">
        <v>968</v>
      </c>
      <c r="Z774" s="15"/>
      <c r="AA774" s="15"/>
      <c r="AB774" s="15"/>
      <c r="AC774" s="15" t="s">
        <v>969</v>
      </c>
      <c r="AD774" s="15"/>
      <c r="AE774" s="479"/>
      <c r="AF774" s="497"/>
      <c r="AG774" s="497"/>
      <c r="AH774" s="497" t="s">
        <v>582</v>
      </c>
      <c r="AI774" s="15">
        <v>5</v>
      </c>
      <c r="AJ774" s="15">
        <v>14</v>
      </c>
      <c r="AK774" s="15">
        <v>20</v>
      </c>
      <c r="AL774" s="15">
        <v>16</v>
      </c>
      <c r="AM774" s="15">
        <v>0</v>
      </c>
      <c r="AN774" s="490">
        <f>IF(AJ774="",S774,ROUND(((((AL774/24)+(AM774/1440))-((AJ774/24)+(AK774/1440)))*1440/50),5))</f>
        <v>2</v>
      </c>
      <c r="AO774" s="491">
        <f>AJ774/24+AK774/1440</f>
        <v>0.59722222222222221</v>
      </c>
      <c r="AP774" s="491">
        <f>AL774/24+AM774/1440</f>
        <v>0.66666666666666663</v>
      </c>
      <c r="AQ774" s="23" t="str" cm="1">
        <f t="array" ref="AQ774">IF(X774="","",IF(SUMPRODUCT((X774=$X$7:$X$2085)*(AI774=$AI$7:$AI$2085)*(AO774=$AO$7:$AO$2085)*(AP774=$AP$7:$AP$2085)*(ROW($X$7:$X$2085)&lt;&gt;ROW(X774))*((S774=0)*($S$7:$S$2085&gt;0)+(S774&gt;0)*($S$7:$S$2085=0)))&gt;0,"SALONES UNIDOS",IF(SUMPRODUCT((X774=$X$7:$X$2085)*(AI774=$AI$7:$AI$2085)*((AO774&lt;$AP$7:$AP$2085)*(AP774&gt;$AO$7:$AO$2085))*(ROW($X$7:$X$2085)&lt;&gt;ROW(X774)))&gt;0,"Cruzado","Sin cruce")))</f>
        <v>Sin cruce</v>
      </c>
      <c r="AR774" s="23" t="str" cm="1">
        <f t="array" ref="AR774">IF(AE774="","",IF(SUMPRODUCT((AE774=$AE$7:$AE$2085)*(AI774=$AI$7:$AI$2085)*(AO774=$AO$7:$AO$2085)*(AP774=$AP$7:$AP$2085)*(ROW($AE$7:$AE$2085)&lt;&gt;ROW(AE774))*((S774=0)*($S$7:$S$2085&gt;0)+(S774&gt;0)*($S$7:$S$2085=0)))&gt;0,"SALONES UNIDOS",IF(SUMPRODUCT((AE774=$AE$7:$AE$2085)*(AI774=$AI$7:$AI$2085)*((AO774&lt;$AP$7:$AP$2085)*(AP774&gt;$AO$7:$AO$2085))*(ROW($AE$7:$AE$2085)&lt;&gt;ROW(AE774)))&gt;0,"Cruzado","Sin cruce")))</f>
        <v/>
      </c>
      <c r="AS774" s="94" t="str">
        <f t="shared" si="12"/>
        <v>MH1PORUMAA</v>
      </c>
      <c r="AT774" s="94" t="str" cm="1">
        <f t="array" ref="AT774">IF(AS774="","",IF(SUMPRODUCT((AS774=$AS$7:$AS$2085)*(AI774=$AI$7:$AI$2085)*(AO774=$AO$7:$AO$2085)*(AP774=$AP$7:$AP$2085)*(ROW($AS$7:$AS$2085)&lt;&gt;ROW(AS774))*((S774=0)*($S$7:$S$2085&gt;0)+(S774&gt;0)*($S$7:$S$2085=0)))&gt;0,"SALONES UNIDOS",IF(SUMPRODUCT((AS774=$AS$7:$AS$2085)*(AI774=$AI$7:$AI$2085)*((AO774&lt;$AP$7:$AP$2085)*(AP774&gt;$AO$7:$AO$2085))*(ROW($AS$7:$AS$2085)&lt;&gt;ROW(AS774)))&gt;0,"Cruzado","Sin cruce")))</f>
        <v>Sin cruce</v>
      </c>
    </row>
    <row r="775" spans="3:46" ht="15.6" hidden="1" customHeight="1">
      <c r="C775" s="496" t="s">
        <v>572</v>
      </c>
      <c r="D775" s="15" t="s">
        <v>966</v>
      </c>
      <c r="E775" s="15">
        <v>20261</v>
      </c>
      <c r="F775" s="503" t="s">
        <v>195</v>
      </c>
      <c r="G775" s="497" t="s">
        <v>80</v>
      </c>
      <c r="H775" s="503" t="s">
        <v>84</v>
      </c>
      <c r="I775" s="503">
        <v>1</v>
      </c>
      <c r="J775" s="503" t="s">
        <v>574</v>
      </c>
      <c r="K775" s="503" t="s">
        <v>41</v>
      </c>
      <c r="L775" s="499" t="s">
        <v>967</v>
      </c>
      <c r="M775" s="535" t="s">
        <v>754</v>
      </c>
      <c r="N775" s="15" t="s">
        <v>577</v>
      </c>
      <c r="O775" s="15" t="s">
        <v>578</v>
      </c>
      <c r="P775" s="503" t="s">
        <v>579</v>
      </c>
      <c r="Q775" s="15">
        <v>0</v>
      </c>
      <c r="R775" s="15">
        <v>2</v>
      </c>
      <c r="S775" s="479">
        <v>2</v>
      </c>
      <c r="T775" s="15">
        <v>3</v>
      </c>
      <c r="U775" s="471"/>
      <c r="V775" s="550">
        <v>20</v>
      </c>
      <c r="W775" s="497">
        <v>41347751</v>
      </c>
      <c r="X775" s="566" t="s">
        <v>332</v>
      </c>
      <c r="Y775" s="15" t="s">
        <v>968</v>
      </c>
      <c r="Z775" s="15"/>
      <c r="AA775" s="15"/>
      <c r="AB775" s="15"/>
      <c r="AC775" s="493"/>
      <c r="AD775" s="15"/>
      <c r="AE775" s="15" t="s">
        <v>970</v>
      </c>
      <c r="AF775" s="497"/>
      <c r="AG775" s="497"/>
      <c r="AH775" s="497" t="s">
        <v>100</v>
      </c>
      <c r="AI775" s="15">
        <v>5</v>
      </c>
      <c r="AJ775" s="15">
        <v>16</v>
      </c>
      <c r="AK775" s="15">
        <v>0</v>
      </c>
      <c r="AL775" s="15">
        <v>17</v>
      </c>
      <c r="AM775" s="15">
        <v>40</v>
      </c>
      <c r="AN775" s="490">
        <f>IF(AJ775="",S775,ROUND(((((AL775/24)+(AM775/1440))-((AJ775/24)+(AK775/1440)))*1440/50),5))</f>
        <v>2</v>
      </c>
      <c r="AO775" s="491">
        <f>AJ775/24+AK775/1440</f>
        <v>0.66666666666666663</v>
      </c>
      <c r="AP775" s="491">
        <f>AL775/24+AM775/1440</f>
        <v>0.73611111111111116</v>
      </c>
      <c r="AQ775" s="23" t="str" cm="1">
        <f t="array" ref="AQ775">IF(X775="","",IF(SUMPRODUCT((X775=$X$7:$X$2085)*(AI775=$AI$7:$AI$2085)*(AO775=$AO$7:$AO$2085)*(AP775=$AP$7:$AP$2085)*(ROW($X$7:$X$2085)&lt;&gt;ROW(X775))*((S775=0)*($S$7:$S$2085&gt;0)+(S775&gt;0)*($S$7:$S$2085=0)))&gt;0,"SALONES UNIDOS",IF(SUMPRODUCT((X775=$X$7:$X$2085)*(AI775=$AI$7:$AI$2085)*((AO775&lt;$AP$7:$AP$2085)*(AP775&gt;$AO$7:$AO$2085))*(ROW($X$7:$X$2085)&lt;&gt;ROW(X775)))&gt;0,"Cruzado","Sin cruce")))</f>
        <v>Sin cruce</v>
      </c>
      <c r="AR775" s="23" t="str" cm="1">
        <f t="array" ref="AR775">IF(AE775="","",IF(SUMPRODUCT((AE775=$AE$7:$AE$2085)*(AI775=$AI$7:$AI$2085)*(AO775=$AO$7:$AO$2085)*(AP775=$AP$7:$AP$2085)*(ROW($AE$7:$AE$2085)&lt;&gt;ROW(AE775))*((S775=0)*($S$7:$S$2085&gt;0)+(S775&gt;0)*($S$7:$S$2085=0)))&gt;0,"SALONES UNIDOS",IF(SUMPRODUCT((AE775=$AE$7:$AE$2085)*(AI775=$AI$7:$AI$2085)*((AO775&lt;$AP$7:$AP$2085)*(AP775&gt;$AO$7:$AO$2085))*(ROW($AE$7:$AE$2085)&lt;&gt;ROW(AE775)))&gt;0,"Cruzado","Sin cruce")))</f>
        <v>Sin cruce</v>
      </c>
      <c r="AS775" s="94" t="str">
        <f t="shared" si="12"/>
        <v>MH1PORUMAA</v>
      </c>
      <c r="AT775" s="94" t="str" cm="1">
        <f t="array" ref="AT775">IF(AS775="","",IF(SUMPRODUCT((AS775=$AS$7:$AS$2085)*(AI775=$AI$7:$AI$2085)*(AO775=$AO$7:$AO$2085)*(AP775=$AP$7:$AP$2085)*(ROW($AS$7:$AS$2085)&lt;&gt;ROW(AS775))*((S775=0)*($S$7:$S$2085&gt;0)+(S775&gt;0)*($S$7:$S$2085=0)))&gt;0,"SALONES UNIDOS",IF(SUMPRODUCT((AS775=$AS$7:$AS$2085)*(AI775=$AI$7:$AI$2085)*((AO775&lt;$AP$7:$AP$2085)*(AP775&gt;$AO$7:$AO$2085))*(ROW($AS$7:$AS$2085)&lt;&gt;ROW(AS775)))&gt;0,"Cruzado","Sin cruce")))</f>
        <v>Sin cruce</v>
      </c>
    </row>
    <row r="776" spans="3:46" ht="15.6" hidden="1" customHeight="1">
      <c r="C776" s="496" t="s">
        <v>572</v>
      </c>
      <c r="D776" s="15" t="s">
        <v>966</v>
      </c>
      <c r="E776" s="15">
        <v>20261</v>
      </c>
      <c r="F776" s="503" t="s">
        <v>195</v>
      </c>
      <c r="G776" s="497" t="s">
        <v>80</v>
      </c>
      <c r="H776" s="503" t="s">
        <v>84</v>
      </c>
      <c r="I776" s="503">
        <v>1</v>
      </c>
      <c r="J776" s="503" t="s">
        <v>583</v>
      </c>
      <c r="K776" s="503" t="s">
        <v>41</v>
      </c>
      <c r="L776" s="499" t="s">
        <v>967</v>
      </c>
      <c r="M776" s="535" t="s">
        <v>754</v>
      </c>
      <c r="N776" s="15" t="s">
        <v>577</v>
      </c>
      <c r="O776" s="15" t="s">
        <v>578</v>
      </c>
      <c r="P776" s="503" t="s">
        <v>579</v>
      </c>
      <c r="Q776" s="15">
        <v>0</v>
      </c>
      <c r="R776" s="15">
        <v>2</v>
      </c>
      <c r="S776" s="479">
        <v>2</v>
      </c>
      <c r="T776" s="15">
        <v>3</v>
      </c>
      <c r="U776" s="471"/>
      <c r="V776" s="550">
        <v>20</v>
      </c>
      <c r="W776" s="497">
        <v>41347751</v>
      </c>
      <c r="X776" s="566" t="s">
        <v>332</v>
      </c>
      <c r="Y776" s="15" t="s">
        <v>968</v>
      </c>
      <c r="Z776" s="15"/>
      <c r="AA776" s="15"/>
      <c r="AB776" s="15"/>
      <c r="AC776" s="493"/>
      <c r="AD776" s="15"/>
      <c r="AE776" s="15" t="s">
        <v>970</v>
      </c>
      <c r="AF776" s="497"/>
      <c r="AG776" s="497"/>
      <c r="AH776" s="497" t="s">
        <v>100</v>
      </c>
      <c r="AI776" s="15">
        <v>5</v>
      </c>
      <c r="AJ776" s="15">
        <v>17</v>
      </c>
      <c r="AK776" s="15">
        <v>40</v>
      </c>
      <c r="AL776" s="15">
        <v>19</v>
      </c>
      <c r="AM776" s="15">
        <v>20</v>
      </c>
      <c r="AN776" s="490">
        <f>IF(AJ776="",S776,ROUND(((((AL776/24)+(AM776/1440))-((AJ776/24)+(AK776/1440)))*1440/50),5))</f>
        <v>2</v>
      </c>
      <c r="AO776" s="491">
        <f>AJ776/24+AK776/1440</f>
        <v>0.73611111111111116</v>
      </c>
      <c r="AP776" s="491">
        <f>AL776/24+AM776/1440</f>
        <v>0.80555555555555547</v>
      </c>
      <c r="AQ776" s="23" t="str" cm="1">
        <f t="array" ref="AQ776">IF(X776="","",IF(SUMPRODUCT((X776=$X$7:$X$2085)*(AI776=$AI$7:$AI$2085)*(AO776=$AO$7:$AO$2085)*(AP776=$AP$7:$AP$2085)*(ROW($X$7:$X$2085)&lt;&gt;ROW(X776))*((S776=0)*($S$7:$S$2085&gt;0)+(S776&gt;0)*($S$7:$S$2085=0)))&gt;0,"SALONES UNIDOS",IF(SUMPRODUCT((X776=$X$7:$X$2085)*(AI776=$AI$7:$AI$2085)*((AO776&lt;$AP$7:$AP$2085)*(AP776&gt;$AO$7:$AO$2085))*(ROW($X$7:$X$2085)&lt;&gt;ROW(X776)))&gt;0,"Cruzado","Sin cruce")))</f>
        <v>Sin cruce</v>
      </c>
      <c r="AR776" s="23" t="str" cm="1">
        <f t="array" ref="AR776">IF(AE776="","",IF(SUMPRODUCT((AE776=$AE$7:$AE$2085)*(AI776=$AI$7:$AI$2085)*(AO776=$AO$7:$AO$2085)*(AP776=$AP$7:$AP$2085)*(ROW($AE$7:$AE$2085)&lt;&gt;ROW(AE776))*((S776=0)*($S$7:$S$2085&gt;0)+(S776&gt;0)*($S$7:$S$2085=0)))&gt;0,"SALONES UNIDOS",IF(SUMPRODUCT((AE776=$AE$7:$AE$2085)*(AI776=$AI$7:$AI$2085)*((AO776&lt;$AP$7:$AP$2085)*(AP776&gt;$AO$7:$AO$2085))*(ROW($AE$7:$AE$2085)&lt;&gt;ROW(AE776)))&gt;0,"Cruzado","Sin cruce")))</f>
        <v>Sin cruce</v>
      </c>
      <c r="AS776" s="94" t="str">
        <f t="shared" si="12"/>
        <v>MH1PORUMAA</v>
      </c>
      <c r="AT776" s="94" t="str" cm="1">
        <f t="array" ref="AT776">IF(AS776="","",IF(SUMPRODUCT((AS776=$AS$7:$AS$2085)*(AI776=$AI$7:$AI$2085)*(AO776=$AO$7:$AO$2085)*(AP776=$AP$7:$AP$2085)*(ROW($AS$7:$AS$2085)&lt;&gt;ROW(AS776))*((S776=0)*($S$7:$S$2085&gt;0)+(S776&gt;0)*($S$7:$S$2085=0)))&gt;0,"SALONES UNIDOS",IF(SUMPRODUCT((AS776=$AS$7:$AS$2085)*(AI776=$AI$7:$AI$2085)*((AO776&lt;$AP$7:$AP$2085)*(AP776&gt;$AO$7:$AO$2085))*(ROW($AS$7:$AS$2085)&lt;&gt;ROW(AS776)))&gt;0,"Cruzado","Sin cruce")))</f>
        <v>Sin cruce</v>
      </c>
    </row>
    <row r="777" spans="3:46" ht="15.6" hidden="1" customHeight="1">
      <c r="C777" s="496" t="s">
        <v>572</v>
      </c>
      <c r="D777" s="15" t="s">
        <v>966</v>
      </c>
      <c r="E777" s="15">
        <v>20261</v>
      </c>
      <c r="F777" s="503" t="s">
        <v>195</v>
      </c>
      <c r="G777" s="497" t="s">
        <v>80</v>
      </c>
      <c r="H777" s="503" t="s">
        <v>84</v>
      </c>
      <c r="I777" s="503">
        <v>1</v>
      </c>
      <c r="J777" s="503" t="s">
        <v>41</v>
      </c>
      <c r="K777" s="503" t="s">
        <v>41</v>
      </c>
      <c r="L777" s="499" t="s">
        <v>971</v>
      </c>
      <c r="M777" s="535" t="s">
        <v>585</v>
      </c>
      <c r="N777" s="15" t="s">
        <v>586</v>
      </c>
      <c r="O777" s="15" t="s">
        <v>578</v>
      </c>
      <c r="P777" s="503" t="s">
        <v>579</v>
      </c>
      <c r="Q777" s="15">
        <v>4</v>
      </c>
      <c r="R777" s="15">
        <v>0</v>
      </c>
      <c r="S777" s="479">
        <v>4</v>
      </c>
      <c r="T777" s="15">
        <v>4</v>
      </c>
      <c r="U777" s="471"/>
      <c r="V777" s="550">
        <v>40</v>
      </c>
      <c r="W777" s="548">
        <v>21537507</v>
      </c>
      <c r="X777" s="564" t="s">
        <v>509</v>
      </c>
      <c r="Y777" s="15" t="s">
        <v>968</v>
      </c>
      <c r="Z777" s="15"/>
      <c r="AA777" s="15"/>
      <c r="AB777" s="15"/>
      <c r="AC777" s="15" t="s">
        <v>969</v>
      </c>
      <c r="AD777" s="15"/>
      <c r="AE777" s="479"/>
      <c r="AF777" s="497"/>
      <c r="AG777" s="497"/>
      <c r="AH777" s="497" t="s">
        <v>582</v>
      </c>
      <c r="AI777" s="15">
        <v>1</v>
      </c>
      <c r="AJ777" s="15">
        <v>7</v>
      </c>
      <c r="AK777" s="15">
        <v>40</v>
      </c>
      <c r="AL777" s="15">
        <v>11</v>
      </c>
      <c r="AM777" s="15">
        <v>0</v>
      </c>
      <c r="AN777" s="490">
        <f>IF(AJ777="",S777,ROUND(((((AL777/24)+(AM777/1440))-((AJ777/24)+(AK777/1440)))*1440/50),5))</f>
        <v>4</v>
      </c>
      <c r="AO777" s="491">
        <f>AJ777/24+AK777/1440</f>
        <v>0.31944444444444448</v>
      </c>
      <c r="AP777" s="491">
        <f>AL777/24+AM777/1440</f>
        <v>0.45833333333333331</v>
      </c>
      <c r="AQ777" s="23" t="str" cm="1">
        <f t="array" ref="AQ777">IF(X777="","",IF(SUMPRODUCT((X777=$X$7:$X$2085)*(AI777=$AI$7:$AI$2085)*(AO777=$AO$7:$AO$2085)*(AP777=$AP$7:$AP$2085)*(ROW($X$7:$X$2085)&lt;&gt;ROW(X777))*((S777=0)*($S$7:$S$2085&gt;0)+(S777&gt;0)*($S$7:$S$2085=0)))&gt;0,"SALONES UNIDOS",IF(SUMPRODUCT((X777=$X$7:$X$2085)*(AI777=$AI$7:$AI$2085)*((AO777&lt;$AP$7:$AP$2085)*(AP777&gt;$AO$7:$AO$2085))*(ROW($X$7:$X$2085)&lt;&gt;ROW(X777)))&gt;0,"Cruzado","Sin cruce")))</f>
        <v>Sin cruce</v>
      </c>
      <c r="AR777" s="23" t="str" cm="1">
        <f t="array" ref="AR777">IF(AE777="","",IF(SUMPRODUCT((AE777=$AE$7:$AE$2085)*(AI777=$AI$7:$AI$2085)*(AO777=$AO$7:$AO$2085)*(AP777=$AP$7:$AP$2085)*(ROW($AE$7:$AE$2085)&lt;&gt;ROW(AE777))*((S777=0)*($S$7:$S$2085&gt;0)+(S777&gt;0)*($S$7:$S$2085=0)))&gt;0,"SALONES UNIDOS",IF(SUMPRODUCT((AE777=$AE$7:$AE$2085)*(AI777=$AI$7:$AI$2085)*((AO777&lt;$AP$7:$AP$2085)*(AP777&gt;$AO$7:$AO$2085))*(ROW($AE$7:$AE$2085)&lt;&gt;ROW(AE777)))&gt;0,"Cruzado","Sin cruce")))</f>
        <v/>
      </c>
      <c r="AS777" s="94" t="str">
        <f t="shared" ref="AS777:AS840" si="13">TRIM(CONCATENATE(H777,I777,F777,K777))</f>
        <v>MH1PORUMAA</v>
      </c>
      <c r="AT777" s="94" t="str" cm="1">
        <f t="array" ref="AT777">IF(AS777="","",IF(SUMPRODUCT((AS777=$AS$7:$AS$2085)*(AI777=$AI$7:$AI$2085)*(AO777=$AO$7:$AO$2085)*(AP777=$AP$7:$AP$2085)*(ROW($AS$7:$AS$2085)&lt;&gt;ROW(AS777))*((S777=0)*($S$7:$S$2085&gt;0)+(S777&gt;0)*($S$7:$S$2085=0)))&gt;0,"SALONES UNIDOS",IF(SUMPRODUCT((AS777=$AS$7:$AS$2085)*(AI777=$AI$7:$AI$2085)*((AO777&lt;$AP$7:$AP$2085)*(AP777&gt;$AO$7:$AO$2085))*(ROW($AS$7:$AS$2085)&lt;&gt;ROW(AS777)))&gt;0,"Cruzado","Sin cruce")))</f>
        <v>Sin cruce</v>
      </c>
    </row>
    <row r="778" spans="3:46" ht="15.6" hidden="1" customHeight="1">
      <c r="C778" s="496" t="s">
        <v>572</v>
      </c>
      <c r="D778" s="15" t="s">
        <v>966</v>
      </c>
      <c r="E778" s="15">
        <v>20261</v>
      </c>
      <c r="F778" s="503" t="s">
        <v>195</v>
      </c>
      <c r="G778" s="497" t="s">
        <v>80</v>
      </c>
      <c r="H778" s="503" t="s">
        <v>84</v>
      </c>
      <c r="I778" s="503">
        <v>1</v>
      </c>
      <c r="J778" s="503" t="s">
        <v>41</v>
      </c>
      <c r="K778" s="503" t="s">
        <v>41</v>
      </c>
      <c r="L778" s="499" t="s">
        <v>972</v>
      </c>
      <c r="M778" s="535" t="s">
        <v>973</v>
      </c>
      <c r="N778" s="15" t="s">
        <v>577</v>
      </c>
      <c r="O778" s="15" t="s">
        <v>578</v>
      </c>
      <c r="P778" s="503" t="s">
        <v>579</v>
      </c>
      <c r="Q778" s="15">
        <v>2</v>
      </c>
      <c r="R778" s="15">
        <v>2</v>
      </c>
      <c r="S778" s="479">
        <v>4</v>
      </c>
      <c r="T778" s="15">
        <v>3</v>
      </c>
      <c r="U778" s="471"/>
      <c r="V778" s="550">
        <v>40</v>
      </c>
      <c r="W778" s="497">
        <v>41430382</v>
      </c>
      <c r="X778" s="566" t="s">
        <v>267</v>
      </c>
      <c r="Y778" s="15" t="s">
        <v>968</v>
      </c>
      <c r="Z778" s="15"/>
      <c r="AA778" s="15"/>
      <c r="AB778" s="15"/>
      <c r="AC778" s="15" t="s">
        <v>969</v>
      </c>
      <c r="AD778" s="15"/>
      <c r="AE778" s="479"/>
      <c r="AF778" s="497"/>
      <c r="AG778" s="497"/>
      <c r="AH778" s="497" t="s">
        <v>203</v>
      </c>
      <c r="AI778" s="15">
        <v>5</v>
      </c>
      <c r="AJ778" s="15">
        <v>11</v>
      </c>
      <c r="AK778" s="15">
        <v>0</v>
      </c>
      <c r="AL778" s="15">
        <v>14</v>
      </c>
      <c r="AM778" s="15">
        <v>20</v>
      </c>
      <c r="AN778" s="490">
        <f>IF(AJ778="",S778,ROUND(((((AL778/24)+(AM778/1440))-((AJ778/24)+(AK778/1440)))*1440/50),5))</f>
        <v>4</v>
      </c>
      <c r="AO778" s="491">
        <f>AJ778/24+AK778/1440</f>
        <v>0.45833333333333331</v>
      </c>
      <c r="AP778" s="491">
        <f>AL778/24+AM778/1440</f>
        <v>0.59722222222222221</v>
      </c>
      <c r="AQ778" s="23" t="str" cm="1">
        <f t="array" ref="AQ778">IF(X778="","",IF(SUMPRODUCT((X778=$X$7:$X$2085)*(AI778=$AI$7:$AI$2085)*(AO778=$AO$7:$AO$2085)*(AP778=$AP$7:$AP$2085)*(ROW($X$7:$X$2085)&lt;&gt;ROW(X778))*((S778=0)*($S$7:$S$2085&gt;0)+(S778&gt;0)*($S$7:$S$2085=0)))&gt;0,"SALONES UNIDOS",IF(SUMPRODUCT((X778=$X$7:$X$2085)*(AI778=$AI$7:$AI$2085)*((AO778&lt;$AP$7:$AP$2085)*(AP778&gt;$AO$7:$AO$2085))*(ROW($X$7:$X$2085)&lt;&gt;ROW(X778)))&gt;0,"Cruzado","Sin cruce")))</f>
        <v>Sin cruce</v>
      </c>
      <c r="AR778" s="23" t="str" cm="1">
        <f t="array" ref="AR778">IF(AE778="","",IF(SUMPRODUCT((AE778=$AE$7:$AE$2085)*(AI778=$AI$7:$AI$2085)*(AO778=$AO$7:$AO$2085)*(AP778=$AP$7:$AP$2085)*(ROW($AE$7:$AE$2085)&lt;&gt;ROW(AE778))*((S778=0)*($S$7:$S$2085&gt;0)+(S778&gt;0)*($S$7:$S$2085=0)))&gt;0,"SALONES UNIDOS",IF(SUMPRODUCT((AE778=$AE$7:$AE$2085)*(AI778=$AI$7:$AI$2085)*((AO778&lt;$AP$7:$AP$2085)*(AP778&gt;$AO$7:$AO$2085))*(ROW($AE$7:$AE$2085)&lt;&gt;ROW(AE778)))&gt;0,"Cruzado","Sin cruce")))</f>
        <v/>
      </c>
      <c r="AS778" s="94" t="str">
        <f t="shared" si="13"/>
        <v>MH1PORUMAA</v>
      </c>
      <c r="AT778" s="94" t="str" cm="1">
        <f t="array" ref="AT778">IF(AS778="","",IF(SUMPRODUCT((AS778=$AS$7:$AS$2085)*(AI778=$AI$7:$AI$2085)*(AO778=$AO$7:$AO$2085)*(AP778=$AP$7:$AP$2085)*(ROW($AS$7:$AS$2085)&lt;&gt;ROW(AS778))*((S778=0)*($S$7:$S$2085&gt;0)+(S778&gt;0)*($S$7:$S$2085=0)))&gt;0,"SALONES UNIDOS",IF(SUMPRODUCT((AS778=$AS$7:$AS$2085)*(AI778=$AI$7:$AI$2085)*((AO778&lt;$AP$7:$AP$2085)*(AP778&gt;$AO$7:$AO$2085))*(ROW($AS$7:$AS$2085)&lt;&gt;ROW(AS778)))&gt;0,"Cruzado","Sin cruce")))</f>
        <v>Sin cruce</v>
      </c>
    </row>
    <row r="779" spans="3:46" ht="15.6" hidden="1" customHeight="1">
      <c r="C779" s="496" t="s">
        <v>572</v>
      </c>
      <c r="D779" s="15" t="s">
        <v>966</v>
      </c>
      <c r="E779" s="15">
        <v>20261</v>
      </c>
      <c r="F779" s="503" t="s">
        <v>195</v>
      </c>
      <c r="G779" s="497" t="s">
        <v>80</v>
      </c>
      <c r="H779" s="503" t="s">
        <v>84</v>
      </c>
      <c r="I779" s="503">
        <v>1</v>
      </c>
      <c r="J779" s="503" t="s">
        <v>41</v>
      </c>
      <c r="K779" s="503" t="s">
        <v>41</v>
      </c>
      <c r="L779" s="499" t="s">
        <v>974</v>
      </c>
      <c r="M779" s="535" t="s">
        <v>591</v>
      </c>
      <c r="N779" s="15" t="s">
        <v>586</v>
      </c>
      <c r="O779" s="15" t="s">
        <v>578</v>
      </c>
      <c r="P779" s="503" t="s">
        <v>579</v>
      </c>
      <c r="Q779" s="15">
        <v>3</v>
      </c>
      <c r="R779" s="15">
        <v>2</v>
      </c>
      <c r="S779" s="479">
        <v>5</v>
      </c>
      <c r="T779" s="15">
        <v>4</v>
      </c>
      <c r="U779" s="471"/>
      <c r="V779" s="550">
        <v>40</v>
      </c>
      <c r="W779" s="481">
        <v>21416373</v>
      </c>
      <c r="X779" s="563" t="s">
        <v>222</v>
      </c>
      <c r="Y779" s="15" t="s">
        <v>968</v>
      </c>
      <c r="Z779" s="15"/>
      <c r="AA779" s="15"/>
      <c r="AB779" s="15"/>
      <c r="AC779" s="15" t="s">
        <v>969</v>
      </c>
      <c r="AD779" s="15"/>
      <c r="AE779" s="479"/>
      <c r="AF779" s="497"/>
      <c r="AG779" s="497"/>
      <c r="AH779" s="497" t="s">
        <v>203</v>
      </c>
      <c r="AI779" s="480">
        <v>1</v>
      </c>
      <c r="AJ779" s="480">
        <v>14</v>
      </c>
      <c r="AK779" s="480">
        <v>20</v>
      </c>
      <c r="AL779" s="480">
        <v>18</v>
      </c>
      <c r="AM779" s="480">
        <v>30</v>
      </c>
      <c r="AN779" s="490">
        <f>IF(AJ779="",S779,ROUND(((((AL779/24)+(AM779/1440))-((AJ779/24)+(AK779/1440)))*1440/50),5))</f>
        <v>5</v>
      </c>
      <c r="AO779" s="491">
        <f>AJ779/24+AK779/1440</f>
        <v>0.59722222222222221</v>
      </c>
      <c r="AP779" s="491">
        <f>AL779/24+AM779/1440</f>
        <v>0.77083333333333337</v>
      </c>
      <c r="AQ779" s="23" t="str" cm="1">
        <f t="array" ref="AQ779">IF(X779="","",IF(SUMPRODUCT((X779=$X$7:$X$2085)*(AI779=$AI$7:$AI$2085)*(AO779=$AO$7:$AO$2085)*(AP779=$AP$7:$AP$2085)*(ROW($X$7:$X$2085)&lt;&gt;ROW(X779))*((S779=0)*($S$7:$S$2085&gt;0)+(S779&gt;0)*($S$7:$S$2085=0)))&gt;0,"SALONES UNIDOS",IF(SUMPRODUCT((X779=$X$7:$X$2085)*(AI779=$AI$7:$AI$2085)*((AO779&lt;$AP$7:$AP$2085)*(AP779&gt;$AO$7:$AO$2085))*(ROW($X$7:$X$2085)&lt;&gt;ROW(X779)))&gt;0,"Cruzado","Sin cruce")))</f>
        <v>Sin cruce</v>
      </c>
      <c r="AR779" s="23" t="str" cm="1">
        <f t="array" ref="AR779">IF(AE779="","",IF(SUMPRODUCT((AE779=$AE$7:$AE$2085)*(AI779=$AI$7:$AI$2085)*(AO779=$AO$7:$AO$2085)*(AP779=$AP$7:$AP$2085)*(ROW($AE$7:$AE$2085)&lt;&gt;ROW(AE779))*((S779=0)*($S$7:$S$2085&gt;0)+(S779&gt;0)*($S$7:$S$2085=0)))&gt;0,"SALONES UNIDOS",IF(SUMPRODUCT((AE779=$AE$7:$AE$2085)*(AI779=$AI$7:$AI$2085)*((AO779&lt;$AP$7:$AP$2085)*(AP779&gt;$AO$7:$AO$2085))*(ROW($AE$7:$AE$2085)&lt;&gt;ROW(AE779)))&gt;0,"Cruzado","Sin cruce")))</f>
        <v/>
      </c>
      <c r="AS779" s="94" t="str">
        <f t="shared" si="13"/>
        <v>MH1PORUMAA</v>
      </c>
      <c r="AT779" s="94" t="str" cm="1">
        <f t="array" ref="AT779">IF(AS779="","",IF(SUMPRODUCT((AS779=$AS$7:$AS$2085)*(AI779=$AI$7:$AI$2085)*(AO779=$AO$7:$AO$2085)*(AP779=$AP$7:$AP$2085)*(ROW($AS$7:$AS$2085)&lt;&gt;ROW(AS779))*((S779=0)*($S$7:$S$2085&gt;0)+(S779&gt;0)*($S$7:$S$2085=0)))&gt;0,"SALONES UNIDOS",IF(SUMPRODUCT((AS779=$AS$7:$AS$2085)*(AI779=$AI$7:$AI$2085)*((AO779&lt;$AP$7:$AP$2085)*(AP779&gt;$AO$7:$AO$2085))*(ROW($AS$7:$AS$2085)&lt;&gt;ROW(AS779)))&gt;0,"Cruzado","Sin cruce")))</f>
        <v>Sin cruce</v>
      </c>
    </row>
    <row r="780" spans="3:46" ht="15.6" hidden="1" customHeight="1">
      <c r="C780" s="496" t="s">
        <v>572</v>
      </c>
      <c r="D780" s="15" t="s">
        <v>966</v>
      </c>
      <c r="E780" s="15">
        <v>20261</v>
      </c>
      <c r="F780" s="503" t="s">
        <v>195</v>
      </c>
      <c r="G780" s="497" t="s">
        <v>80</v>
      </c>
      <c r="H780" s="503" t="s">
        <v>84</v>
      </c>
      <c r="I780" s="503">
        <v>1</v>
      </c>
      <c r="J780" s="503" t="s">
        <v>41</v>
      </c>
      <c r="K780" s="503" t="s">
        <v>41</v>
      </c>
      <c r="L780" s="499" t="s">
        <v>975</v>
      </c>
      <c r="M780" s="535" t="s">
        <v>593</v>
      </c>
      <c r="N780" s="15" t="s">
        <v>586</v>
      </c>
      <c r="O780" s="15" t="s">
        <v>578</v>
      </c>
      <c r="P780" s="503" t="s">
        <v>579</v>
      </c>
      <c r="Q780" s="15">
        <v>4</v>
      </c>
      <c r="R780" s="15">
        <v>0</v>
      </c>
      <c r="S780" s="479">
        <v>4</v>
      </c>
      <c r="T780" s="15">
        <v>4</v>
      </c>
      <c r="U780" s="471"/>
      <c r="V780" s="550">
        <v>40</v>
      </c>
      <c r="W780" s="497">
        <v>21440811</v>
      </c>
      <c r="X780" s="566" t="s">
        <v>230</v>
      </c>
      <c r="Y780" s="15" t="s">
        <v>968</v>
      </c>
      <c r="Z780" s="15"/>
      <c r="AA780" s="15"/>
      <c r="AB780" s="15"/>
      <c r="AC780" s="15" t="s">
        <v>969</v>
      </c>
      <c r="AD780" s="15"/>
      <c r="AE780" s="479"/>
      <c r="AF780" s="497"/>
      <c r="AG780" s="497"/>
      <c r="AH780" s="497" t="s">
        <v>582</v>
      </c>
      <c r="AI780" s="15">
        <v>3</v>
      </c>
      <c r="AJ780" s="15">
        <v>8</v>
      </c>
      <c r="AK780" s="15">
        <v>30</v>
      </c>
      <c r="AL780" s="15">
        <v>11</v>
      </c>
      <c r="AM780" s="15">
        <v>50</v>
      </c>
      <c r="AN780" s="490">
        <f>IF(AJ780="",S780,ROUND(((((AL780/24)+(AM780/1440))-((AJ780/24)+(AK780/1440)))*1440/50),5))</f>
        <v>4</v>
      </c>
      <c r="AO780" s="491">
        <f>AJ780/24+AK780/1440</f>
        <v>0.35416666666666663</v>
      </c>
      <c r="AP780" s="491">
        <f>AL780/24+AM780/1440</f>
        <v>0.49305555555555552</v>
      </c>
      <c r="AQ780" s="23" t="str" cm="1">
        <f t="array" ref="AQ780">IF(X780="","",IF(SUMPRODUCT((X780=$X$7:$X$2085)*(AI780=$AI$7:$AI$2085)*(AO780=$AO$7:$AO$2085)*(AP780=$AP$7:$AP$2085)*(ROW($X$7:$X$2085)&lt;&gt;ROW(X780))*((S780=0)*($S$7:$S$2085&gt;0)+(S780&gt;0)*($S$7:$S$2085=0)))&gt;0,"SALONES UNIDOS",IF(SUMPRODUCT((X780=$X$7:$X$2085)*(AI780=$AI$7:$AI$2085)*((AO780&lt;$AP$7:$AP$2085)*(AP780&gt;$AO$7:$AO$2085))*(ROW($X$7:$X$2085)&lt;&gt;ROW(X780)))&gt;0,"Cruzado","Sin cruce")))</f>
        <v>Sin cruce</v>
      </c>
      <c r="AR780" s="23" t="str" cm="1">
        <f t="array" ref="AR780">IF(AE780="","",IF(SUMPRODUCT((AE780=$AE$7:$AE$2085)*(AI780=$AI$7:$AI$2085)*(AO780=$AO$7:$AO$2085)*(AP780=$AP$7:$AP$2085)*(ROW($AE$7:$AE$2085)&lt;&gt;ROW(AE780))*((S780=0)*($S$7:$S$2085&gt;0)+(S780&gt;0)*($S$7:$S$2085=0)))&gt;0,"SALONES UNIDOS",IF(SUMPRODUCT((AE780=$AE$7:$AE$2085)*(AI780=$AI$7:$AI$2085)*((AO780&lt;$AP$7:$AP$2085)*(AP780&gt;$AO$7:$AO$2085))*(ROW($AE$7:$AE$2085)&lt;&gt;ROW(AE780)))&gt;0,"Cruzado","Sin cruce")))</f>
        <v/>
      </c>
      <c r="AS780" s="94" t="str">
        <f t="shared" si="13"/>
        <v>MH1PORUMAA</v>
      </c>
      <c r="AT780" s="94" t="str" cm="1">
        <f t="array" ref="AT780">IF(AS780="","",IF(SUMPRODUCT((AS780=$AS$7:$AS$2085)*(AI780=$AI$7:$AI$2085)*(AO780=$AO$7:$AO$2085)*(AP780=$AP$7:$AP$2085)*(ROW($AS$7:$AS$2085)&lt;&gt;ROW(AS780))*((S780=0)*($S$7:$S$2085&gt;0)+(S780&gt;0)*($S$7:$S$2085=0)))&gt;0,"SALONES UNIDOS",IF(SUMPRODUCT((AS780=$AS$7:$AS$2085)*(AI780=$AI$7:$AI$2085)*((AO780&lt;$AP$7:$AP$2085)*(AP780&gt;$AO$7:$AO$2085))*(ROW($AS$7:$AS$2085)&lt;&gt;ROW(AS780)))&gt;0,"Cruzado","Sin cruce")))</f>
        <v>Sin cruce</v>
      </c>
    </row>
    <row r="781" spans="3:46" ht="15.6" hidden="1" customHeight="1">
      <c r="C781" s="496" t="s">
        <v>572</v>
      </c>
      <c r="D781" s="15" t="s">
        <v>966</v>
      </c>
      <c r="E781" s="15">
        <v>20261</v>
      </c>
      <c r="F781" s="503" t="s">
        <v>195</v>
      </c>
      <c r="G781" s="497" t="s">
        <v>80</v>
      </c>
      <c r="H781" s="503" t="s">
        <v>84</v>
      </c>
      <c r="I781" s="503">
        <v>1</v>
      </c>
      <c r="J781" s="503" t="s">
        <v>41</v>
      </c>
      <c r="K781" s="503" t="s">
        <v>41</v>
      </c>
      <c r="L781" s="499" t="s">
        <v>976</v>
      </c>
      <c r="M781" s="535" t="s">
        <v>595</v>
      </c>
      <c r="N781" s="15" t="s">
        <v>586</v>
      </c>
      <c r="O781" s="15" t="s">
        <v>578</v>
      </c>
      <c r="P781" s="503" t="s">
        <v>579</v>
      </c>
      <c r="Q781" s="15">
        <v>3</v>
      </c>
      <c r="R781" s="15">
        <v>2</v>
      </c>
      <c r="S781" s="479">
        <v>5</v>
      </c>
      <c r="T781" s="15">
        <v>4</v>
      </c>
      <c r="U781" s="471"/>
      <c r="V781" s="550">
        <v>40</v>
      </c>
      <c r="W781" s="497">
        <v>70768072</v>
      </c>
      <c r="X781" s="566" t="s">
        <v>385</v>
      </c>
      <c r="Y781" s="15" t="s">
        <v>968</v>
      </c>
      <c r="Z781" s="15"/>
      <c r="AA781" s="15"/>
      <c r="AB781" s="15"/>
      <c r="AC781" s="15" t="s">
        <v>969</v>
      </c>
      <c r="AD781" s="15"/>
      <c r="AE781" s="479"/>
      <c r="AF781" s="497"/>
      <c r="AG781" s="497"/>
      <c r="AH781" s="497" t="s">
        <v>203</v>
      </c>
      <c r="AI781" s="15">
        <v>2</v>
      </c>
      <c r="AJ781" s="15">
        <v>7</v>
      </c>
      <c r="AK781" s="15">
        <v>40</v>
      </c>
      <c r="AL781" s="15">
        <v>11</v>
      </c>
      <c r="AM781" s="15">
        <v>50</v>
      </c>
      <c r="AN781" s="490">
        <f>IF(AJ781="",S781,ROUND(((((AL781/24)+(AM781/1440))-((AJ781/24)+(AK781/1440)))*1440/50),5))</f>
        <v>5</v>
      </c>
      <c r="AO781" s="491">
        <f>AJ781/24+AK781/1440</f>
        <v>0.31944444444444448</v>
      </c>
      <c r="AP781" s="491">
        <f>AL781/24+AM781/1440</f>
        <v>0.49305555555555552</v>
      </c>
      <c r="AQ781" s="23" t="str" cm="1">
        <f t="array" ref="AQ781">IF(X781="","",IF(SUMPRODUCT((X781=$X$7:$X$2085)*(AI781=$AI$7:$AI$2085)*(AO781=$AO$7:$AO$2085)*(AP781=$AP$7:$AP$2085)*(ROW($X$7:$X$2085)&lt;&gt;ROW(X781))*((S781=0)*($S$7:$S$2085&gt;0)+(S781&gt;0)*($S$7:$S$2085=0)))&gt;0,"SALONES UNIDOS",IF(SUMPRODUCT((X781=$X$7:$X$2085)*(AI781=$AI$7:$AI$2085)*((AO781&lt;$AP$7:$AP$2085)*(AP781&gt;$AO$7:$AO$2085))*(ROW($X$7:$X$2085)&lt;&gt;ROW(X781)))&gt;0,"Cruzado","Sin cruce")))</f>
        <v>Sin cruce</v>
      </c>
      <c r="AR781" s="23" t="str" cm="1">
        <f t="array" ref="AR781">IF(AE781="","",IF(SUMPRODUCT((AE781=$AE$7:$AE$2085)*(AI781=$AI$7:$AI$2085)*(AO781=$AO$7:$AO$2085)*(AP781=$AP$7:$AP$2085)*(ROW($AE$7:$AE$2085)&lt;&gt;ROW(AE781))*((S781=0)*($S$7:$S$2085&gt;0)+(S781&gt;0)*($S$7:$S$2085=0)))&gt;0,"SALONES UNIDOS",IF(SUMPRODUCT((AE781=$AE$7:$AE$2085)*(AI781=$AI$7:$AI$2085)*((AO781&lt;$AP$7:$AP$2085)*(AP781&gt;$AO$7:$AO$2085))*(ROW($AE$7:$AE$2085)&lt;&gt;ROW(AE781)))&gt;0,"Cruzado","Sin cruce")))</f>
        <v/>
      </c>
      <c r="AS781" s="94" t="str">
        <f t="shared" si="13"/>
        <v>MH1PORUMAA</v>
      </c>
      <c r="AT781" s="94" t="str" cm="1">
        <f t="array" ref="AT781">IF(AS781="","",IF(SUMPRODUCT((AS781=$AS$7:$AS$2085)*(AI781=$AI$7:$AI$2085)*(AO781=$AO$7:$AO$2085)*(AP781=$AP$7:$AP$2085)*(ROW($AS$7:$AS$2085)&lt;&gt;ROW(AS781))*((S781=0)*($S$7:$S$2085&gt;0)+(S781&gt;0)*($S$7:$S$2085=0)))&gt;0,"SALONES UNIDOS",IF(SUMPRODUCT((AS781=$AS$7:$AS$2085)*(AI781=$AI$7:$AI$2085)*((AO781&lt;$AP$7:$AP$2085)*(AP781&gt;$AO$7:$AO$2085))*(ROW($AS$7:$AS$2085)&lt;&gt;ROW(AS781)))&gt;0,"Cruzado","Sin cruce")))</f>
        <v>Sin cruce</v>
      </c>
    </row>
    <row r="782" spans="3:46" ht="15.6" hidden="1" customHeight="1">
      <c r="C782" s="496" t="s">
        <v>572</v>
      </c>
      <c r="D782" s="15" t="s">
        <v>966</v>
      </c>
      <c r="E782" s="15">
        <v>20261</v>
      </c>
      <c r="F782" s="503" t="s">
        <v>195</v>
      </c>
      <c r="G782" s="497" t="s">
        <v>80</v>
      </c>
      <c r="H782" s="503" t="s">
        <v>84</v>
      </c>
      <c r="I782" s="503">
        <v>1</v>
      </c>
      <c r="J782" s="503" t="s">
        <v>51</v>
      </c>
      <c r="K782" s="503" t="s">
        <v>51</v>
      </c>
      <c r="L782" s="499" t="s">
        <v>967</v>
      </c>
      <c r="M782" s="535" t="s">
        <v>754</v>
      </c>
      <c r="N782" s="15" t="s">
        <v>577</v>
      </c>
      <c r="O782" s="15" t="s">
        <v>578</v>
      </c>
      <c r="P782" s="503" t="s">
        <v>579</v>
      </c>
      <c r="Q782" s="15">
        <v>2</v>
      </c>
      <c r="R782" s="15">
        <v>0</v>
      </c>
      <c r="S782" s="479">
        <v>2</v>
      </c>
      <c r="T782" s="15">
        <v>3</v>
      </c>
      <c r="U782" s="471"/>
      <c r="V782" s="550">
        <v>20</v>
      </c>
      <c r="W782" s="497">
        <v>41347751</v>
      </c>
      <c r="X782" s="566" t="s">
        <v>332</v>
      </c>
      <c r="Y782" s="15" t="s">
        <v>968</v>
      </c>
      <c r="Z782" s="15"/>
      <c r="AA782" s="15"/>
      <c r="AB782" s="15"/>
      <c r="AC782" s="485" t="s">
        <v>969</v>
      </c>
      <c r="AD782" s="15"/>
      <c r="AE782" s="479"/>
      <c r="AF782" s="497"/>
      <c r="AG782" s="497"/>
      <c r="AH782" s="497" t="s">
        <v>582</v>
      </c>
      <c r="AI782" s="15">
        <v>4</v>
      </c>
      <c r="AJ782" s="15">
        <v>13</v>
      </c>
      <c r="AK782" s="15">
        <v>30</v>
      </c>
      <c r="AL782" s="15">
        <v>15</v>
      </c>
      <c r="AM782" s="15">
        <v>10</v>
      </c>
      <c r="AN782" s="490">
        <f>IF(AJ782="",S782,ROUND(((((AL782/24)+(AM782/1440))-((AJ782/24)+(AK782/1440)))*1440/50),5))</f>
        <v>2</v>
      </c>
      <c r="AO782" s="491">
        <f>AJ782/24+AK782/1440</f>
        <v>0.5625</v>
      </c>
      <c r="AP782" s="491">
        <f>AL782/24+AM782/1440</f>
        <v>0.63194444444444442</v>
      </c>
      <c r="AQ782" s="23" t="str" cm="1">
        <f t="array" ref="AQ782">IF(X782="","",IF(SUMPRODUCT((X782=$X$7:$X$2085)*(AI782=$AI$7:$AI$2085)*(AO782=$AO$7:$AO$2085)*(AP782=$AP$7:$AP$2085)*(ROW($X$7:$X$2085)&lt;&gt;ROW(X782))*((S782=0)*($S$7:$S$2085&gt;0)+(S782&gt;0)*($S$7:$S$2085=0)))&gt;0,"SALONES UNIDOS",IF(SUMPRODUCT((X782=$X$7:$X$2085)*(AI782=$AI$7:$AI$2085)*((AO782&lt;$AP$7:$AP$2085)*(AP782&gt;$AO$7:$AO$2085))*(ROW($X$7:$X$2085)&lt;&gt;ROW(X782)))&gt;0,"Cruzado","Sin cruce")))</f>
        <v>Sin cruce</v>
      </c>
      <c r="AR782" s="23" t="str" cm="1">
        <f t="array" ref="AR782">IF(AE782="","",IF(SUMPRODUCT((AE782=$AE$7:$AE$2085)*(AI782=$AI$7:$AI$2085)*(AO782=$AO$7:$AO$2085)*(AP782=$AP$7:$AP$2085)*(ROW($AE$7:$AE$2085)&lt;&gt;ROW(AE782))*((S782=0)*($S$7:$S$2085&gt;0)+(S782&gt;0)*($S$7:$S$2085=0)))&gt;0,"SALONES UNIDOS",IF(SUMPRODUCT((AE782=$AE$7:$AE$2085)*(AI782=$AI$7:$AI$2085)*((AO782&lt;$AP$7:$AP$2085)*(AP782&gt;$AO$7:$AO$2085))*(ROW($AE$7:$AE$2085)&lt;&gt;ROW(AE782)))&gt;0,"Cruzado","Sin cruce")))</f>
        <v/>
      </c>
      <c r="AS782" s="94" t="str">
        <f t="shared" si="13"/>
        <v>MH1PORUMAB</v>
      </c>
      <c r="AT782" s="94" t="str" cm="1">
        <f t="array" ref="AT782">IF(AS782="","",IF(SUMPRODUCT((AS782=$AS$7:$AS$2085)*(AI782=$AI$7:$AI$2085)*(AO782=$AO$7:$AO$2085)*(AP782=$AP$7:$AP$2085)*(ROW($AS$7:$AS$2085)&lt;&gt;ROW(AS782))*((S782=0)*($S$7:$S$2085&gt;0)+(S782&gt;0)*($S$7:$S$2085=0)))&gt;0,"SALONES UNIDOS",IF(SUMPRODUCT((AS782=$AS$7:$AS$2085)*(AI782=$AI$7:$AI$2085)*((AO782&lt;$AP$7:$AP$2085)*(AP782&gt;$AO$7:$AO$2085))*(ROW($AS$7:$AS$2085)&lt;&gt;ROW(AS782)))&gt;0,"Cruzado","Sin cruce")))</f>
        <v>Sin cruce</v>
      </c>
    </row>
    <row r="783" spans="3:46" ht="15.6" hidden="1" customHeight="1">
      <c r="C783" s="496" t="s">
        <v>572</v>
      </c>
      <c r="D783" s="15" t="s">
        <v>966</v>
      </c>
      <c r="E783" s="15">
        <v>20261</v>
      </c>
      <c r="F783" s="503" t="s">
        <v>195</v>
      </c>
      <c r="G783" s="497" t="s">
        <v>80</v>
      </c>
      <c r="H783" s="503" t="s">
        <v>84</v>
      </c>
      <c r="I783" s="503">
        <v>1</v>
      </c>
      <c r="J783" s="503" t="s">
        <v>597</v>
      </c>
      <c r="K783" s="503" t="s">
        <v>51</v>
      </c>
      <c r="L783" s="499" t="s">
        <v>967</v>
      </c>
      <c r="M783" s="535" t="s">
        <v>754</v>
      </c>
      <c r="N783" s="15" t="s">
        <v>577</v>
      </c>
      <c r="O783" s="15" t="s">
        <v>578</v>
      </c>
      <c r="P783" s="503" t="s">
        <v>579</v>
      </c>
      <c r="Q783" s="15">
        <v>0</v>
      </c>
      <c r="R783" s="15">
        <v>2</v>
      </c>
      <c r="S783" s="479">
        <v>2</v>
      </c>
      <c r="T783" s="15">
        <v>3</v>
      </c>
      <c r="U783" s="471"/>
      <c r="V783" s="550">
        <v>20</v>
      </c>
      <c r="W783" s="497">
        <v>41347751</v>
      </c>
      <c r="X783" s="566" t="s">
        <v>332</v>
      </c>
      <c r="Y783" s="15" t="s">
        <v>968</v>
      </c>
      <c r="Z783" s="15"/>
      <c r="AA783" s="15"/>
      <c r="AB783" s="15"/>
      <c r="AC783" s="493"/>
      <c r="AD783" s="15"/>
      <c r="AE783" s="15" t="s">
        <v>970</v>
      </c>
      <c r="AF783" s="497"/>
      <c r="AG783" s="497"/>
      <c r="AH783" s="497" t="s">
        <v>100</v>
      </c>
      <c r="AI783" s="15">
        <v>4</v>
      </c>
      <c r="AJ783" s="15">
        <v>15</v>
      </c>
      <c r="AK783" s="15">
        <v>10</v>
      </c>
      <c r="AL783" s="15">
        <v>16</v>
      </c>
      <c r="AM783" s="15">
        <v>50</v>
      </c>
      <c r="AN783" s="490">
        <f>IF(AJ783="",S783,ROUND(((((AL783/24)+(AM783/1440))-((AJ783/24)+(AK783/1440)))*1440/50),5))</f>
        <v>2</v>
      </c>
      <c r="AO783" s="491">
        <f>AJ783/24+AK783/1440</f>
        <v>0.63194444444444442</v>
      </c>
      <c r="AP783" s="491">
        <f>AL783/24+AM783/1440</f>
        <v>0.70138888888888884</v>
      </c>
      <c r="AQ783" s="23" t="str" cm="1">
        <f t="array" ref="AQ783">IF(X783="","",IF(SUMPRODUCT((X783=$X$7:$X$2085)*(AI783=$AI$7:$AI$2085)*(AO783=$AO$7:$AO$2085)*(AP783=$AP$7:$AP$2085)*(ROW($X$7:$X$2085)&lt;&gt;ROW(X783))*((S783=0)*($S$7:$S$2085&gt;0)+(S783&gt;0)*($S$7:$S$2085=0)))&gt;0,"SALONES UNIDOS",IF(SUMPRODUCT((X783=$X$7:$X$2085)*(AI783=$AI$7:$AI$2085)*((AO783&lt;$AP$7:$AP$2085)*(AP783&gt;$AO$7:$AO$2085))*(ROW($X$7:$X$2085)&lt;&gt;ROW(X783)))&gt;0,"Cruzado","Sin cruce")))</f>
        <v>Sin cruce</v>
      </c>
      <c r="AR783" s="23" t="str" cm="1">
        <f t="array" ref="AR783">IF(AE783="","",IF(SUMPRODUCT((AE783=$AE$7:$AE$2085)*(AI783=$AI$7:$AI$2085)*(AO783=$AO$7:$AO$2085)*(AP783=$AP$7:$AP$2085)*(ROW($AE$7:$AE$2085)&lt;&gt;ROW(AE783))*((S783=0)*($S$7:$S$2085&gt;0)+(S783&gt;0)*($S$7:$S$2085=0)))&gt;0,"SALONES UNIDOS",IF(SUMPRODUCT((AE783=$AE$7:$AE$2085)*(AI783=$AI$7:$AI$2085)*((AO783&lt;$AP$7:$AP$2085)*(AP783&gt;$AO$7:$AO$2085))*(ROW($AE$7:$AE$2085)&lt;&gt;ROW(AE783)))&gt;0,"Cruzado","Sin cruce")))</f>
        <v>Sin cruce</v>
      </c>
      <c r="AS783" s="94" t="str">
        <f t="shared" si="13"/>
        <v>MH1PORUMAB</v>
      </c>
      <c r="AT783" s="94" t="str" cm="1">
        <f t="array" ref="AT783">IF(AS783="","",IF(SUMPRODUCT((AS783=$AS$7:$AS$2085)*(AI783=$AI$7:$AI$2085)*(AO783=$AO$7:$AO$2085)*(AP783=$AP$7:$AP$2085)*(ROW($AS$7:$AS$2085)&lt;&gt;ROW(AS783))*((S783=0)*($S$7:$S$2085&gt;0)+(S783&gt;0)*($S$7:$S$2085=0)))&gt;0,"SALONES UNIDOS",IF(SUMPRODUCT((AS783=$AS$7:$AS$2085)*(AI783=$AI$7:$AI$2085)*((AO783&lt;$AP$7:$AP$2085)*(AP783&gt;$AO$7:$AO$2085))*(ROW($AS$7:$AS$2085)&lt;&gt;ROW(AS783)))&gt;0,"Cruzado","Sin cruce")))</f>
        <v>Sin cruce</v>
      </c>
    </row>
    <row r="784" spans="3:46" ht="15.6" hidden="1" customHeight="1">
      <c r="C784" s="496" t="s">
        <v>572</v>
      </c>
      <c r="D784" s="15" t="s">
        <v>966</v>
      </c>
      <c r="E784" s="15">
        <v>20261</v>
      </c>
      <c r="F784" s="503" t="s">
        <v>195</v>
      </c>
      <c r="G784" s="497" t="s">
        <v>80</v>
      </c>
      <c r="H784" s="503" t="s">
        <v>84</v>
      </c>
      <c r="I784" s="503">
        <v>1</v>
      </c>
      <c r="J784" s="503" t="s">
        <v>598</v>
      </c>
      <c r="K784" s="503" t="s">
        <v>51</v>
      </c>
      <c r="L784" s="499" t="s">
        <v>967</v>
      </c>
      <c r="M784" s="535" t="s">
        <v>754</v>
      </c>
      <c r="N784" s="15" t="s">
        <v>577</v>
      </c>
      <c r="O784" s="15" t="s">
        <v>578</v>
      </c>
      <c r="P784" s="503" t="s">
        <v>579</v>
      </c>
      <c r="Q784" s="15">
        <v>0</v>
      </c>
      <c r="R784" s="15">
        <v>2</v>
      </c>
      <c r="S784" s="479">
        <v>2</v>
      </c>
      <c r="T784" s="15">
        <v>3</v>
      </c>
      <c r="U784" s="471"/>
      <c r="V784" s="550">
        <v>20</v>
      </c>
      <c r="W784" s="497">
        <v>41347751</v>
      </c>
      <c r="X784" s="566" t="s">
        <v>332</v>
      </c>
      <c r="Y784" s="15" t="s">
        <v>968</v>
      </c>
      <c r="Z784" s="15"/>
      <c r="AA784" s="15"/>
      <c r="AB784" s="15"/>
      <c r="AC784" s="493"/>
      <c r="AD784" s="15"/>
      <c r="AE784" s="15" t="s">
        <v>970</v>
      </c>
      <c r="AF784" s="497"/>
      <c r="AG784" s="497"/>
      <c r="AH784" s="497" t="s">
        <v>100</v>
      </c>
      <c r="AI784" s="15">
        <v>4</v>
      </c>
      <c r="AJ784" s="15">
        <v>16</v>
      </c>
      <c r="AK784" s="15">
        <v>50</v>
      </c>
      <c r="AL784" s="15">
        <v>18</v>
      </c>
      <c r="AM784" s="15">
        <v>30</v>
      </c>
      <c r="AN784" s="490">
        <f>IF(AJ784="",S784,ROUND(((((AL784/24)+(AM784/1440))-((AJ784/24)+(AK784/1440)))*1440/50),5))</f>
        <v>2</v>
      </c>
      <c r="AO784" s="491">
        <f>AJ784/24+AK784/1440</f>
        <v>0.70138888888888884</v>
      </c>
      <c r="AP784" s="491">
        <f>AL784/24+AM784/1440</f>
        <v>0.77083333333333337</v>
      </c>
      <c r="AQ784" s="23" t="str" cm="1">
        <f t="array" ref="AQ784">IF(X784="","",IF(SUMPRODUCT((X784=$X$7:$X$2085)*(AI784=$AI$7:$AI$2085)*(AO784=$AO$7:$AO$2085)*(AP784=$AP$7:$AP$2085)*(ROW($X$7:$X$2085)&lt;&gt;ROW(X784))*((S784=0)*($S$7:$S$2085&gt;0)+(S784&gt;0)*($S$7:$S$2085=0)))&gt;0,"SALONES UNIDOS",IF(SUMPRODUCT((X784=$X$7:$X$2085)*(AI784=$AI$7:$AI$2085)*((AO784&lt;$AP$7:$AP$2085)*(AP784&gt;$AO$7:$AO$2085))*(ROW($X$7:$X$2085)&lt;&gt;ROW(X784)))&gt;0,"Cruzado","Sin cruce")))</f>
        <v>Sin cruce</v>
      </c>
      <c r="AR784" s="23" t="str" cm="1">
        <f t="array" ref="AR784">IF(AE784="","",IF(SUMPRODUCT((AE784=$AE$7:$AE$2085)*(AI784=$AI$7:$AI$2085)*(AO784=$AO$7:$AO$2085)*(AP784=$AP$7:$AP$2085)*(ROW($AE$7:$AE$2085)&lt;&gt;ROW(AE784))*((S784=0)*($S$7:$S$2085&gt;0)+(S784&gt;0)*($S$7:$S$2085=0)))&gt;0,"SALONES UNIDOS",IF(SUMPRODUCT((AE784=$AE$7:$AE$2085)*(AI784=$AI$7:$AI$2085)*((AO784&lt;$AP$7:$AP$2085)*(AP784&gt;$AO$7:$AO$2085))*(ROW($AE$7:$AE$2085)&lt;&gt;ROW(AE784)))&gt;0,"Cruzado","Sin cruce")))</f>
        <v>Sin cruce</v>
      </c>
      <c r="AS784" s="94" t="str">
        <f t="shared" si="13"/>
        <v>MH1PORUMAB</v>
      </c>
      <c r="AT784" s="94" t="str" cm="1">
        <f t="array" ref="AT784">IF(AS784="","",IF(SUMPRODUCT((AS784=$AS$7:$AS$2085)*(AI784=$AI$7:$AI$2085)*(AO784=$AO$7:$AO$2085)*(AP784=$AP$7:$AP$2085)*(ROW($AS$7:$AS$2085)&lt;&gt;ROW(AS784))*((S784=0)*($S$7:$S$2085&gt;0)+(S784&gt;0)*($S$7:$S$2085=0)))&gt;0,"SALONES UNIDOS",IF(SUMPRODUCT((AS784=$AS$7:$AS$2085)*(AI784=$AI$7:$AI$2085)*((AO784&lt;$AP$7:$AP$2085)*(AP784&gt;$AO$7:$AO$2085))*(ROW($AS$7:$AS$2085)&lt;&gt;ROW(AS784)))&gt;0,"Cruzado","Sin cruce")))</f>
        <v>Sin cruce</v>
      </c>
    </row>
    <row r="785" spans="3:46" ht="15.6" hidden="1" customHeight="1">
      <c r="C785" s="496" t="s">
        <v>572</v>
      </c>
      <c r="D785" s="15" t="s">
        <v>966</v>
      </c>
      <c r="E785" s="15">
        <v>20261</v>
      </c>
      <c r="F785" s="503" t="s">
        <v>195</v>
      </c>
      <c r="G785" s="497" t="s">
        <v>80</v>
      </c>
      <c r="H785" s="503" t="s">
        <v>84</v>
      </c>
      <c r="I785" s="503">
        <v>1</v>
      </c>
      <c r="J785" s="503" t="s">
        <v>51</v>
      </c>
      <c r="K785" s="503" t="s">
        <v>51</v>
      </c>
      <c r="L785" s="499" t="s">
        <v>971</v>
      </c>
      <c r="M785" s="535" t="s">
        <v>585</v>
      </c>
      <c r="N785" s="15" t="s">
        <v>586</v>
      </c>
      <c r="O785" s="15" t="s">
        <v>578</v>
      </c>
      <c r="P785" s="503" t="s">
        <v>579</v>
      </c>
      <c r="Q785" s="15">
        <v>4</v>
      </c>
      <c r="R785" s="15">
        <v>0</v>
      </c>
      <c r="S785" s="479">
        <v>4</v>
      </c>
      <c r="T785" s="15">
        <v>4</v>
      </c>
      <c r="U785" s="471"/>
      <c r="V785" s="550">
        <v>40</v>
      </c>
      <c r="W785" s="580">
        <v>70306751</v>
      </c>
      <c r="X785" s="581" t="s">
        <v>301</v>
      </c>
      <c r="Y785" s="15" t="s">
        <v>968</v>
      </c>
      <c r="Z785" s="15"/>
      <c r="AA785" s="15"/>
      <c r="AB785" s="15"/>
      <c r="AC785" s="15" t="s">
        <v>977</v>
      </c>
      <c r="AD785" s="15"/>
      <c r="AE785" s="479"/>
      <c r="AF785" s="497"/>
      <c r="AG785" s="497"/>
      <c r="AH785" s="497" t="s">
        <v>582</v>
      </c>
      <c r="AI785" s="15">
        <v>3</v>
      </c>
      <c r="AJ785" s="15">
        <v>7</v>
      </c>
      <c r="AK785" s="15">
        <v>40</v>
      </c>
      <c r="AL785" s="15">
        <v>11</v>
      </c>
      <c r="AM785" s="15">
        <v>0</v>
      </c>
      <c r="AN785" s="490">
        <f>IF(AJ785="",S785,ROUND(((((AL785/24)+(AM785/1440))-((AJ785/24)+(AK785/1440)))*1440/50),5))</f>
        <v>4</v>
      </c>
      <c r="AO785" s="491">
        <f>AJ785/24+AK785/1440</f>
        <v>0.31944444444444448</v>
      </c>
      <c r="AP785" s="491">
        <f>AL785/24+AM785/1440</f>
        <v>0.45833333333333331</v>
      </c>
      <c r="AQ785" s="23" t="str" cm="1">
        <f t="array" ref="AQ785">IF(X785="","",IF(SUMPRODUCT((X785=$X$7:$X$2085)*(AI785=$AI$7:$AI$2085)*(AO785=$AO$7:$AO$2085)*(AP785=$AP$7:$AP$2085)*(ROW($X$7:$X$2085)&lt;&gt;ROW(X785))*((S785=0)*($S$7:$S$2085&gt;0)+(S785&gt;0)*($S$7:$S$2085=0)))&gt;0,"SALONES UNIDOS",IF(SUMPRODUCT((X785=$X$7:$X$2085)*(AI785=$AI$7:$AI$2085)*((AO785&lt;$AP$7:$AP$2085)*(AP785&gt;$AO$7:$AO$2085))*(ROW($X$7:$X$2085)&lt;&gt;ROW(X785)))&gt;0,"Cruzado","Sin cruce")))</f>
        <v>Sin cruce</v>
      </c>
      <c r="AR785" s="23" t="str" cm="1">
        <f t="array" ref="AR785">IF(AE785="","",IF(SUMPRODUCT((AE785=$AE$7:$AE$2085)*(AI785=$AI$7:$AI$2085)*(AO785=$AO$7:$AO$2085)*(AP785=$AP$7:$AP$2085)*(ROW($AE$7:$AE$2085)&lt;&gt;ROW(AE785))*((S785=0)*($S$7:$S$2085&gt;0)+(S785&gt;0)*($S$7:$S$2085=0)))&gt;0,"SALONES UNIDOS",IF(SUMPRODUCT((AE785=$AE$7:$AE$2085)*(AI785=$AI$7:$AI$2085)*((AO785&lt;$AP$7:$AP$2085)*(AP785&gt;$AO$7:$AO$2085))*(ROW($AE$7:$AE$2085)&lt;&gt;ROW(AE785)))&gt;0,"Cruzado","Sin cruce")))</f>
        <v/>
      </c>
      <c r="AS785" s="94" t="str">
        <f t="shared" si="13"/>
        <v>MH1PORUMAB</v>
      </c>
      <c r="AT785" s="94" t="str" cm="1">
        <f t="array" ref="AT785">IF(AS785="","",IF(SUMPRODUCT((AS785=$AS$7:$AS$2085)*(AI785=$AI$7:$AI$2085)*(AO785=$AO$7:$AO$2085)*(AP785=$AP$7:$AP$2085)*(ROW($AS$7:$AS$2085)&lt;&gt;ROW(AS785))*((S785=0)*($S$7:$S$2085&gt;0)+(S785&gt;0)*($S$7:$S$2085=0)))&gt;0,"SALONES UNIDOS",IF(SUMPRODUCT((AS785=$AS$7:$AS$2085)*(AI785=$AI$7:$AI$2085)*((AO785&lt;$AP$7:$AP$2085)*(AP785&gt;$AO$7:$AO$2085))*(ROW($AS$7:$AS$2085)&lt;&gt;ROW(AS785)))&gt;0,"Cruzado","Sin cruce")))</f>
        <v>Sin cruce</v>
      </c>
    </row>
    <row r="786" spans="3:46" ht="15.6" hidden="1" customHeight="1">
      <c r="C786" s="496" t="s">
        <v>572</v>
      </c>
      <c r="D786" s="15" t="s">
        <v>966</v>
      </c>
      <c r="E786" s="15">
        <v>20261</v>
      </c>
      <c r="F786" s="503" t="s">
        <v>195</v>
      </c>
      <c r="G786" s="497" t="s">
        <v>80</v>
      </c>
      <c r="H786" s="503" t="s">
        <v>84</v>
      </c>
      <c r="I786" s="503">
        <v>1</v>
      </c>
      <c r="J786" s="503" t="s">
        <v>51</v>
      </c>
      <c r="K786" s="503" t="s">
        <v>51</v>
      </c>
      <c r="L786" s="499" t="s">
        <v>972</v>
      </c>
      <c r="M786" s="535" t="s">
        <v>973</v>
      </c>
      <c r="N786" s="15" t="s">
        <v>577</v>
      </c>
      <c r="O786" s="15" t="s">
        <v>578</v>
      </c>
      <c r="P786" s="503" t="s">
        <v>579</v>
      </c>
      <c r="Q786" s="15">
        <v>2</v>
      </c>
      <c r="R786" s="15">
        <v>2</v>
      </c>
      <c r="S786" s="479">
        <v>4</v>
      </c>
      <c r="T786" s="15">
        <v>3</v>
      </c>
      <c r="U786" s="471"/>
      <c r="V786" s="550">
        <v>40</v>
      </c>
      <c r="W786" s="497">
        <v>41430382</v>
      </c>
      <c r="X786" s="566" t="s">
        <v>267</v>
      </c>
      <c r="Y786" s="15" t="s">
        <v>968</v>
      </c>
      <c r="Z786" s="15"/>
      <c r="AA786" s="15"/>
      <c r="AB786" s="15"/>
      <c r="AC786" s="485" t="s">
        <v>969</v>
      </c>
      <c r="AD786" s="15"/>
      <c r="AE786" s="479"/>
      <c r="AF786" s="497"/>
      <c r="AG786" s="497"/>
      <c r="AH786" s="497" t="s">
        <v>203</v>
      </c>
      <c r="AI786" s="15">
        <v>5</v>
      </c>
      <c r="AJ786" s="15">
        <v>7</v>
      </c>
      <c r="AK786" s="15">
        <v>40</v>
      </c>
      <c r="AL786" s="15">
        <v>11</v>
      </c>
      <c r="AM786" s="15">
        <v>0</v>
      </c>
      <c r="AN786" s="490">
        <f>IF(AJ786="",S786,ROUND(((((AL786/24)+(AM786/1440))-((AJ786/24)+(AK786/1440)))*1440/50),5))</f>
        <v>4</v>
      </c>
      <c r="AO786" s="491">
        <f>AJ786/24+AK786/1440</f>
        <v>0.31944444444444448</v>
      </c>
      <c r="AP786" s="491">
        <f>AL786/24+AM786/1440</f>
        <v>0.45833333333333331</v>
      </c>
      <c r="AQ786" s="23" t="str" cm="1">
        <f t="array" ref="AQ786">IF(X786="","",IF(SUMPRODUCT((X786=$X$7:$X$2085)*(AI786=$AI$7:$AI$2085)*(AO786=$AO$7:$AO$2085)*(AP786=$AP$7:$AP$2085)*(ROW($X$7:$X$2085)&lt;&gt;ROW(X786))*((S786=0)*($S$7:$S$2085&gt;0)+(S786&gt;0)*($S$7:$S$2085=0)))&gt;0,"SALONES UNIDOS",IF(SUMPRODUCT((X786=$X$7:$X$2085)*(AI786=$AI$7:$AI$2085)*((AO786&lt;$AP$7:$AP$2085)*(AP786&gt;$AO$7:$AO$2085))*(ROW($X$7:$X$2085)&lt;&gt;ROW(X786)))&gt;0,"Cruzado","Sin cruce")))</f>
        <v>Sin cruce</v>
      </c>
      <c r="AR786" s="23" t="str" cm="1">
        <f t="array" ref="AR786">IF(AE786="","",IF(SUMPRODUCT((AE786=$AE$7:$AE$2085)*(AI786=$AI$7:$AI$2085)*(AO786=$AO$7:$AO$2085)*(AP786=$AP$7:$AP$2085)*(ROW($AE$7:$AE$2085)&lt;&gt;ROW(AE786))*((S786=0)*($S$7:$S$2085&gt;0)+(S786&gt;0)*($S$7:$S$2085=0)))&gt;0,"SALONES UNIDOS",IF(SUMPRODUCT((AE786=$AE$7:$AE$2085)*(AI786=$AI$7:$AI$2085)*((AO786&lt;$AP$7:$AP$2085)*(AP786&gt;$AO$7:$AO$2085))*(ROW($AE$7:$AE$2085)&lt;&gt;ROW(AE786)))&gt;0,"Cruzado","Sin cruce")))</f>
        <v/>
      </c>
      <c r="AS786" s="94" t="str">
        <f t="shared" si="13"/>
        <v>MH1PORUMAB</v>
      </c>
      <c r="AT786" s="94" t="str" cm="1">
        <f t="array" ref="AT786">IF(AS786="","",IF(SUMPRODUCT((AS786=$AS$7:$AS$2085)*(AI786=$AI$7:$AI$2085)*(AO786=$AO$7:$AO$2085)*(AP786=$AP$7:$AP$2085)*(ROW($AS$7:$AS$2085)&lt;&gt;ROW(AS786))*((S786=0)*($S$7:$S$2085&gt;0)+(S786&gt;0)*($S$7:$S$2085=0)))&gt;0,"SALONES UNIDOS",IF(SUMPRODUCT((AS786=$AS$7:$AS$2085)*(AI786=$AI$7:$AI$2085)*((AO786&lt;$AP$7:$AP$2085)*(AP786&gt;$AO$7:$AO$2085))*(ROW($AS$7:$AS$2085)&lt;&gt;ROW(AS786)))&gt;0,"Cruzado","Sin cruce")))</f>
        <v>Sin cruce</v>
      </c>
    </row>
    <row r="787" spans="3:46" ht="15.6" hidden="1" customHeight="1">
      <c r="C787" s="496" t="s">
        <v>572</v>
      </c>
      <c r="D787" s="15" t="s">
        <v>966</v>
      </c>
      <c r="E787" s="15">
        <v>20261</v>
      </c>
      <c r="F787" s="503" t="s">
        <v>195</v>
      </c>
      <c r="G787" s="497" t="s">
        <v>80</v>
      </c>
      <c r="H787" s="503" t="s">
        <v>84</v>
      </c>
      <c r="I787" s="503">
        <v>1</v>
      </c>
      <c r="J787" s="503" t="s">
        <v>51</v>
      </c>
      <c r="K787" s="503" t="s">
        <v>51</v>
      </c>
      <c r="L787" s="499" t="s">
        <v>974</v>
      </c>
      <c r="M787" s="535" t="s">
        <v>591</v>
      </c>
      <c r="N787" s="15" t="s">
        <v>586</v>
      </c>
      <c r="O787" s="15" t="s">
        <v>578</v>
      </c>
      <c r="P787" s="503" t="s">
        <v>579</v>
      </c>
      <c r="Q787" s="15">
        <v>3</v>
      </c>
      <c r="R787" s="15">
        <v>2</v>
      </c>
      <c r="S787" s="479">
        <v>5</v>
      </c>
      <c r="T787" s="15">
        <v>4</v>
      </c>
      <c r="U787" s="471"/>
      <c r="V787" s="550">
        <v>40</v>
      </c>
      <c r="W787" s="497">
        <v>42670596</v>
      </c>
      <c r="X787" s="566" t="s">
        <v>286</v>
      </c>
      <c r="Y787" s="15" t="s">
        <v>968</v>
      </c>
      <c r="Z787" s="15"/>
      <c r="AA787" s="15"/>
      <c r="AB787" s="15"/>
      <c r="AC787" s="485" t="s">
        <v>978</v>
      </c>
      <c r="AD787" s="15"/>
      <c r="AE787" s="479"/>
      <c r="AF787" s="497"/>
      <c r="AG787" s="497"/>
      <c r="AH787" s="497" t="s">
        <v>203</v>
      </c>
      <c r="AI787" s="15">
        <v>2</v>
      </c>
      <c r="AJ787" s="15">
        <v>7</v>
      </c>
      <c r="AK787" s="15">
        <v>40</v>
      </c>
      <c r="AL787" s="15">
        <v>11</v>
      </c>
      <c r="AM787" s="15">
        <v>50</v>
      </c>
      <c r="AN787" s="490">
        <f>IF(AJ787="",S787,ROUND(((((AL787/24)+(AM787/1440))-((AJ787/24)+(AK787/1440)))*1440/50),5))</f>
        <v>5</v>
      </c>
      <c r="AO787" s="491">
        <f>AJ787/24+AK787/1440</f>
        <v>0.31944444444444448</v>
      </c>
      <c r="AP787" s="491">
        <f>AL787/24+AM787/1440</f>
        <v>0.49305555555555552</v>
      </c>
      <c r="AQ787" s="23" t="str" cm="1">
        <f t="array" ref="AQ787">IF(X787="","",IF(SUMPRODUCT((X787=$X$7:$X$2085)*(AI787=$AI$7:$AI$2085)*(AO787=$AO$7:$AO$2085)*(AP787=$AP$7:$AP$2085)*(ROW($X$7:$X$2085)&lt;&gt;ROW(X787))*((S787=0)*($S$7:$S$2085&gt;0)+(S787&gt;0)*($S$7:$S$2085=0)))&gt;0,"SALONES UNIDOS",IF(SUMPRODUCT((X787=$X$7:$X$2085)*(AI787=$AI$7:$AI$2085)*((AO787&lt;$AP$7:$AP$2085)*(AP787&gt;$AO$7:$AO$2085))*(ROW($X$7:$X$2085)&lt;&gt;ROW(X787)))&gt;0,"Cruzado","Sin cruce")))</f>
        <v>Sin cruce</v>
      </c>
      <c r="AR787" s="23" t="str" cm="1">
        <f t="array" ref="AR787">IF(AE787="","",IF(SUMPRODUCT((AE787=$AE$7:$AE$2085)*(AI787=$AI$7:$AI$2085)*(AO787=$AO$7:$AO$2085)*(AP787=$AP$7:$AP$2085)*(ROW($AE$7:$AE$2085)&lt;&gt;ROW(AE787))*((S787=0)*($S$7:$S$2085&gt;0)+(S787&gt;0)*($S$7:$S$2085=0)))&gt;0,"SALONES UNIDOS",IF(SUMPRODUCT((AE787=$AE$7:$AE$2085)*(AI787=$AI$7:$AI$2085)*((AO787&lt;$AP$7:$AP$2085)*(AP787&gt;$AO$7:$AO$2085))*(ROW($AE$7:$AE$2085)&lt;&gt;ROW(AE787)))&gt;0,"Cruzado","Sin cruce")))</f>
        <v/>
      </c>
      <c r="AS787" s="94" t="str">
        <f t="shared" si="13"/>
        <v>MH1PORUMAB</v>
      </c>
      <c r="AT787" s="94" t="str" cm="1">
        <f t="array" ref="AT787">IF(AS787="","",IF(SUMPRODUCT((AS787=$AS$7:$AS$2085)*(AI787=$AI$7:$AI$2085)*(AO787=$AO$7:$AO$2085)*(AP787=$AP$7:$AP$2085)*(ROW($AS$7:$AS$2085)&lt;&gt;ROW(AS787))*((S787=0)*($S$7:$S$2085&gt;0)+(S787&gt;0)*($S$7:$S$2085=0)))&gt;0,"SALONES UNIDOS",IF(SUMPRODUCT((AS787=$AS$7:$AS$2085)*(AI787=$AI$7:$AI$2085)*((AO787&lt;$AP$7:$AP$2085)*(AP787&gt;$AO$7:$AO$2085))*(ROW($AS$7:$AS$2085)&lt;&gt;ROW(AS787)))&gt;0,"Cruzado","Sin cruce")))</f>
        <v>Sin cruce</v>
      </c>
    </row>
    <row r="788" spans="3:46" ht="15.6" hidden="1" customHeight="1">
      <c r="C788" s="496" t="s">
        <v>572</v>
      </c>
      <c r="D788" s="15" t="s">
        <v>966</v>
      </c>
      <c r="E788" s="15">
        <v>20261</v>
      </c>
      <c r="F788" s="503" t="s">
        <v>195</v>
      </c>
      <c r="G788" s="497" t="s">
        <v>80</v>
      </c>
      <c r="H788" s="503" t="s">
        <v>84</v>
      </c>
      <c r="I788" s="503">
        <v>1</v>
      </c>
      <c r="J788" s="503" t="s">
        <v>51</v>
      </c>
      <c r="K788" s="503" t="s">
        <v>51</v>
      </c>
      <c r="L788" s="499" t="s">
        <v>975</v>
      </c>
      <c r="M788" s="535" t="s">
        <v>593</v>
      </c>
      <c r="N788" s="15" t="s">
        <v>586</v>
      </c>
      <c r="O788" s="15" t="s">
        <v>578</v>
      </c>
      <c r="P788" s="503" t="s">
        <v>579</v>
      </c>
      <c r="Q788" s="15">
        <v>4</v>
      </c>
      <c r="R788" s="15">
        <v>0</v>
      </c>
      <c r="S788" s="479">
        <v>4</v>
      </c>
      <c r="T788" s="15">
        <v>4</v>
      </c>
      <c r="U788" s="471"/>
      <c r="V788" s="550">
        <v>40</v>
      </c>
      <c r="W788" s="497">
        <v>71819567</v>
      </c>
      <c r="X788" s="566" t="s">
        <v>226</v>
      </c>
      <c r="Y788" s="15" t="s">
        <v>968</v>
      </c>
      <c r="Z788" s="15"/>
      <c r="AA788" s="15"/>
      <c r="AB788" s="15"/>
      <c r="AC788" s="485" t="s">
        <v>979</v>
      </c>
      <c r="AD788" s="15"/>
      <c r="AE788" s="479"/>
      <c r="AF788" s="497"/>
      <c r="AG788" s="497"/>
      <c r="AH788" s="497" t="s">
        <v>582</v>
      </c>
      <c r="AI788" s="15">
        <v>1</v>
      </c>
      <c r="AJ788" s="15">
        <v>9</v>
      </c>
      <c r="AK788" s="15">
        <v>20</v>
      </c>
      <c r="AL788" s="15">
        <v>12</v>
      </c>
      <c r="AM788" s="15">
        <v>40</v>
      </c>
      <c r="AN788" s="490">
        <f>IF(AJ788="",S788,ROUND(((((AL788/24)+(AM788/1440))-((AJ788/24)+(AK788/1440)))*1440/50),5))</f>
        <v>4</v>
      </c>
      <c r="AO788" s="491">
        <f>AJ788/24+AK788/1440</f>
        <v>0.3888888888888889</v>
      </c>
      <c r="AP788" s="491">
        <f>AL788/24+AM788/1440</f>
        <v>0.52777777777777779</v>
      </c>
      <c r="AQ788" s="23" t="str" cm="1">
        <f t="array" ref="AQ788">IF(X788="","",IF(SUMPRODUCT((X788=$X$7:$X$2085)*(AI788=$AI$7:$AI$2085)*(AO788=$AO$7:$AO$2085)*(AP788=$AP$7:$AP$2085)*(ROW($X$7:$X$2085)&lt;&gt;ROW(X788))*((S788=0)*($S$7:$S$2085&gt;0)+(S788&gt;0)*($S$7:$S$2085=0)))&gt;0,"SALONES UNIDOS",IF(SUMPRODUCT((X788=$X$7:$X$2085)*(AI788=$AI$7:$AI$2085)*((AO788&lt;$AP$7:$AP$2085)*(AP788&gt;$AO$7:$AO$2085))*(ROW($X$7:$X$2085)&lt;&gt;ROW(X788)))&gt;0,"Cruzado","Sin cruce")))</f>
        <v>Sin cruce</v>
      </c>
      <c r="AR788" s="23" t="str" cm="1">
        <f t="array" ref="AR788">IF(AE788="","",IF(SUMPRODUCT((AE788=$AE$7:$AE$2085)*(AI788=$AI$7:$AI$2085)*(AO788=$AO$7:$AO$2085)*(AP788=$AP$7:$AP$2085)*(ROW($AE$7:$AE$2085)&lt;&gt;ROW(AE788))*((S788=0)*($S$7:$S$2085&gt;0)+(S788&gt;0)*($S$7:$S$2085=0)))&gt;0,"SALONES UNIDOS",IF(SUMPRODUCT((AE788=$AE$7:$AE$2085)*(AI788=$AI$7:$AI$2085)*((AO788&lt;$AP$7:$AP$2085)*(AP788&gt;$AO$7:$AO$2085))*(ROW($AE$7:$AE$2085)&lt;&gt;ROW(AE788)))&gt;0,"Cruzado","Sin cruce")))</f>
        <v/>
      </c>
      <c r="AS788" s="94" t="str">
        <f t="shared" si="13"/>
        <v>MH1PORUMAB</v>
      </c>
      <c r="AT788" s="94" t="str" cm="1">
        <f t="array" ref="AT788">IF(AS788="","",IF(SUMPRODUCT((AS788=$AS$7:$AS$2085)*(AI788=$AI$7:$AI$2085)*(AO788=$AO$7:$AO$2085)*(AP788=$AP$7:$AP$2085)*(ROW($AS$7:$AS$2085)&lt;&gt;ROW(AS788))*((S788=0)*($S$7:$S$2085&gt;0)+(S788&gt;0)*($S$7:$S$2085=0)))&gt;0,"SALONES UNIDOS",IF(SUMPRODUCT((AS788=$AS$7:$AS$2085)*(AI788=$AI$7:$AI$2085)*((AO788&lt;$AP$7:$AP$2085)*(AP788&gt;$AO$7:$AO$2085))*(ROW($AS$7:$AS$2085)&lt;&gt;ROW(AS788)))&gt;0,"Cruzado","Sin cruce")))</f>
        <v>Sin cruce</v>
      </c>
    </row>
    <row r="789" spans="3:46" ht="15.6" hidden="1" customHeight="1">
      <c r="C789" s="496" t="s">
        <v>572</v>
      </c>
      <c r="D789" s="15" t="s">
        <v>966</v>
      </c>
      <c r="E789" s="15">
        <v>20261</v>
      </c>
      <c r="F789" s="503" t="s">
        <v>195</v>
      </c>
      <c r="G789" s="497" t="s">
        <v>80</v>
      </c>
      <c r="H789" s="503" t="s">
        <v>84</v>
      </c>
      <c r="I789" s="503">
        <v>1</v>
      </c>
      <c r="J789" s="503" t="s">
        <v>51</v>
      </c>
      <c r="K789" s="503" t="s">
        <v>51</v>
      </c>
      <c r="L789" s="499" t="s">
        <v>976</v>
      </c>
      <c r="M789" s="535" t="s">
        <v>595</v>
      </c>
      <c r="N789" s="15" t="s">
        <v>586</v>
      </c>
      <c r="O789" s="15" t="s">
        <v>578</v>
      </c>
      <c r="P789" s="503" t="s">
        <v>579</v>
      </c>
      <c r="Q789" s="15">
        <v>3</v>
      </c>
      <c r="R789" s="15">
        <v>2</v>
      </c>
      <c r="S789" s="479">
        <v>5</v>
      </c>
      <c r="T789" s="15">
        <v>4</v>
      </c>
      <c r="U789" s="471"/>
      <c r="V789" s="550">
        <v>40</v>
      </c>
      <c r="W789" s="497">
        <v>70768072</v>
      </c>
      <c r="X789" s="566" t="s">
        <v>385</v>
      </c>
      <c r="Y789" s="15" t="s">
        <v>968</v>
      </c>
      <c r="Z789" s="15"/>
      <c r="AA789" s="15"/>
      <c r="AB789" s="15"/>
      <c r="AC789" s="485" t="s">
        <v>969</v>
      </c>
      <c r="AD789" s="15"/>
      <c r="AE789" s="479"/>
      <c r="AF789" s="497"/>
      <c r="AG789" s="497"/>
      <c r="AH789" s="497" t="s">
        <v>203</v>
      </c>
      <c r="AI789" s="15">
        <v>2</v>
      </c>
      <c r="AJ789" s="15">
        <v>12</v>
      </c>
      <c r="AK789" s="15">
        <v>40</v>
      </c>
      <c r="AL789" s="15">
        <v>16</v>
      </c>
      <c r="AM789" s="15">
        <v>50</v>
      </c>
      <c r="AN789" s="490">
        <f>IF(AJ789="",S789,ROUND(((((AL789/24)+(AM789/1440))-((AJ789/24)+(AK789/1440)))*1440/50),5))</f>
        <v>5</v>
      </c>
      <c r="AO789" s="491">
        <f>AJ789/24+AK789/1440</f>
        <v>0.52777777777777779</v>
      </c>
      <c r="AP789" s="491">
        <f>AL789/24+AM789/1440</f>
        <v>0.70138888888888884</v>
      </c>
      <c r="AQ789" s="23" t="str" cm="1">
        <f t="array" ref="AQ789">IF(X789="","",IF(SUMPRODUCT((X789=$X$7:$X$2085)*(AI789=$AI$7:$AI$2085)*(AO789=$AO$7:$AO$2085)*(AP789=$AP$7:$AP$2085)*(ROW($X$7:$X$2085)&lt;&gt;ROW(X789))*((S789=0)*($S$7:$S$2085&gt;0)+(S789&gt;0)*($S$7:$S$2085=0)))&gt;0,"SALONES UNIDOS",IF(SUMPRODUCT((X789=$X$7:$X$2085)*(AI789=$AI$7:$AI$2085)*((AO789&lt;$AP$7:$AP$2085)*(AP789&gt;$AO$7:$AO$2085))*(ROW($X$7:$X$2085)&lt;&gt;ROW(X789)))&gt;0,"Cruzado","Sin cruce")))</f>
        <v>Sin cruce</v>
      </c>
      <c r="AR789" s="23" t="str" cm="1">
        <f t="array" ref="AR789">IF(AE789="","",IF(SUMPRODUCT((AE789=$AE$7:$AE$2085)*(AI789=$AI$7:$AI$2085)*(AO789=$AO$7:$AO$2085)*(AP789=$AP$7:$AP$2085)*(ROW($AE$7:$AE$2085)&lt;&gt;ROW(AE789))*((S789=0)*($S$7:$S$2085&gt;0)+(S789&gt;0)*($S$7:$S$2085=0)))&gt;0,"SALONES UNIDOS",IF(SUMPRODUCT((AE789=$AE$7:$AE$2085)*(AI789=$AI$7:$AI$2085)*((AO789&lt;$AP$7:$AP$2085)*(AP789&gt;$AO$7:$AO$2085))*(ROW($AE$7:$AE$2085)&lt;&gt;ROW(AE789)))&gt;0,"Cruzado","Sin cruce")))</f>
        <v/>
      </c>
      <c r="AS789" s="94" t="str">
        <f t="shared" si="13"/>
        <v>MH1PORUMAB</v>
      </c>
      <c r="AT789" s="94" t="str" cm="1">
        <f t="array" ref="AT789">IF(AS789="","",IF(SUMPRODUCT((AS789=$AS$7:$AS$2085)*(AI789=$AI$7:$AI$2085)*(AO789=$AO$7:$AO$2085)*(AP789=$AP$7:$AP$2085)*(ROW($AS$7:$AS$2085)&lt;&gt;ROW(AS789))*((S789=0)*($S$7:$S$2085&gt;0)+(S789&gt;0)*($S$7:$S$2085=0)))&gt;0,"SALONES UNIDOS",IF(SUMPRODUCT((AS789=$AS$7:$AS$2085)*(AI789=$AI$7:$AI$2085)*((AO789&lt;$AP$7:$AP$2085)*(AP789&gt;$AO$7:$AO$2085))*(ROW($AS$7:$AS$2085)&lt;&gt;ROW(AS789)))&gt;0,"Cruzado","Sin cruce")))</f>
        <v>Sin cruce</v>
      </c>
    </row>
    <row r="790" spans="3:46" ht="15.6" hidden="1" customHeight="1">
      <c r="C790" s="496" t="s">
        <v>572</v>
      </c>
      <c r="D790" s="15" t="s">
        <v>966</v>
      </c>
      <c r="E790" s="15">
        <v>20261</v>
      </c>
      <c r="F790" s="503" t="s">
        <v>195</v>
      </c>
      <c r="G790" s="497" t="s">
        <v>80</v>
      </c>
      <c r="H790" s="503" t="s">
        <v>84</v>
      </c>
      <c r="I790" s="503">
        <v>1</v>
      </c>
      <c r="J790" s="503" t="s">
        <v>57</v>
      </c>
      <c r="K790" s="503" t="s">
        <v>57</v>
      </c>
      <c r="L790" s="499" t="s">
        <v>967</v>
      </c>
      <c r="M790" s="535" t="s">
        <v>754</v>
      </c>
      <c r="N790" s="15" t="s">
        <v>577</v>
      </c>
      <c r="O790" s="15" t="s">
        <v>578</v>
      </c>
      <c r="P790" s="503" t="s">
        <v>579</v>
      </c>
      <c r="Q790" s="15">
        <v>2</v>
      </c>
      <c r="R790" s="15">
        <v>0</v>
      </c>
      <c r="S790" s="479">
        <v>2</v>
      </c>
      <c r="T790" s="15">
        <v>3</v>
      </c>
      <c r="U790" s="471"/>
      <c r="V790" s="550">
        <v>40</v>
      </c>
      <c r="W790" s="497">
        <v>41347751</v>
      </c>
      <c r="X790" s="566" t="s">
        <v>332</v>
      </c>
      <c r="Y790" s="15" t="s">
        <v>968</v>
      </c>
      <c r="Z790" s="15"/>
      <c r="AA790" s="15"/>
      <c r="AB790" s="15"/>
      <c r="AC790" s="15" t="s">
        <v>980</v>
      </c>
      <c r="AD790" s="15"/>
      <c r="AE790" s="479"/>
      <c r="AF790" s="497"/>
      <c r="AG790" s="497"/>
      <c r="AH790" s="497" t="s">
        <v>582</v>
      </c>
      <c r="AI790" s="15">
        <v>5</v>
      </c>
      <c r="AJ790" s="15">
        <v>7</v>
      </c>
      <c r="AK790" s="15">
        <v>40</v>
      </c>
      <c r="AL790" s="15">
        <v>9</v>
      </c>
      <c r="AM790" s="15">
        <v>20</v>
      </c>
      <c r="AN790" s="490">
        <f>IF(AJ790="",S790,ROUND(((((AL790/24)+(AM790/1440))-((AJ790/24)+(AK790/1440)))*1440/50),5))</f>
        <v>2</v>
      </c>
      <c r="AO790" s="491">
        <f>AJ790/24+AK790/1440</f>
        <v>0.31944444444444448</v>
      </c>
      <c r="AP790" s="491">
        <f>AL790/24+AM790/1440</f>
        <v>0.3888888888888889</v>
      </c>
      <c r="AQ790" s="23" t="str" cm="1">
        <f t="array" ref="AQ790">IF(X790="","",IF(SUMPRODUCT((X790=$X$7:$X$2085)*(AI790=$AI$7:$AI$2085)*(AO790=$AO$7:$AO$2085)*(AP790=$AP$7:$AP$2085)*(ROW($X$7:$X$2085)&lt;&gt;ROW(X790))*((S790=0)*($S$7:$S$2085&gt;0)+(S790&gt;0)*($S$7:$S$2085=0)))&gt;0,"SALONES UNIDOS",IF(SUMPRODUCT((X790=$X$7:$X$2085)*(AI790=$AI$7:$AI$2085)*((AO790&lt;$AP$7:$AP$2085)*(AP790&gt;$AO$7:$AO$2085))*(ROW($X$7:$X$2085)&lt;&gt;ROW(X790)))&gt;0,"Cruzado","Sin cruce")))</f>
        <v>Sin cruce</v>
      </c>
      <c r="AR790" s="23" t="str" cm="1">
        <f t="array" ref="AR790">IF(AE790="","",IF(SUMPRODUCT((AE790=$AE$7:$AE$2085)*(AI790=$AI$7:$AI$2085)*(AO790=$AO$7:$AO$2085)*(AP790=$AP$7:$AP$2085)*(ROW($AE$7:$AE$2085)&lt;&gt;ROW(AE790))*((S790=0)*($S$7:$S$2085&gt;0)+(S790&gt;0)*($S$7:$S$2085=0)))&gt;0,"SALONES UNIDOS",IF(SUMPRODUCT((AE790=$AE$7:$AE$2085)*(AI790=$AI$7:$AI$2085)*((AO790&lt;$AP$7:$AP$2085)*(AP790&gt;$AO$7:$AO$2085))*(ROW($AE$7:$AE$2085)&lt;&gt;ROW(AE790)))&gt;0,"Cruzado","Sin cruce")))</f>
        <v/>
      </c>
      <c r="AS790" s="94" t="str">
        <f t="shared" si="13"/>
        <v>MH1PORUMAC</v>
      </c>
      <c r="AT790" s="94" t="str" cm="1">
        <f t="array" ref="AT790">IF(AS790="","",IF(SUMPRODUCT((AS790=$AS$7:$AS$2085)*(AI790=$AI$7:$AI$2085)*(AO790=$AO$7:$AO$2085)*(AP790=$AP$7:$AP$2085)*(ROW($AS$7:$AS$2085)&lt;&gt;ROW(AS790))*((S790=0)*($S$7:$S$2085&gt;0)+(S790&gt;0)*($S$7:$S$2085=0)))&gt;0,"SALONES UNIDOS",IF(SUMPRODUCT((AS790=$AS$7:$AS$2085)*(AI790=$AI$7:$AI$2085)*((AO790&lt;$AP$7:$AP$2085)*(AP790&gt;$AO$7:$AO$2085))*(ROW($AS$7:$AS$2085)&lt;&gt;ROW(AS790)))&gt;0,"Cruzado","Sin cruce")))</f>
        <v>Sin cruce</v>
      </c>
    </row>
    <row r="791" spans="3:46" ht="15.6" hidden="1" customHeight="1">
      <c r="C791" s="496" t="s">
        <v>572</v>
      </c>
      <c r="D791" s="15" t="s">
        <v>966</v>
      </c>
      <c r="E791" s="15">
        <v>20261</v>
      </c>
      <c r="F791" s="503" t="s">
        <v>195</v>
      </c>
      <c r="G791" s="497" t="s">
        <v>80</v>
      </c>
      <c r="H791" s="503" t="s">
        <v>84</v>
      </c>
      <c r="I791" s="503">
        <v>1</v>
      </c>
      <c r="J791" s="503" t="s">
        <v>599</v>
      </c>
      <c r="K791" s="503" t="s">
        <v>57</v>
      </c>
      <c r="L791" s="499" t="s">
        <v>967</v>
      </c>
      <c r="M791" s="535" t="s">
        <v>754</v>
      </c>
      <c r="N791" s="15" t="s">
        <v>577</v>
      </c>
      <c r="O791" s="15" t="s">
        <v>578</v>
      </c>
      <c r="P791" s="503" t="s">
        <v>579</v>
      </c>
      <c r="Q791" s="15">
        <v>0</v>
      </c>
      <c r="R791" s="15">
        <v>2</v>
      </c>
      <c r="S791" s="479">
        <v>2</v>
      </c>
      <c r="T791" s="15">
        <v>3</v>
      </c>
      <c r="U791" s="471"/>
      <c r="V791" s="550">
        <v>20</v>
      </c>
      <c r="W791" s="497">
        <v>41347751</v>
      </c>
      <c r="X791" s="566" t="s">
        <v>332</v>
      </c>
      <c r="Y791" s="15" t="s">
        <v>968</v>
      </c>
      <c r="Z791" s="15"/>
      <c r="AA791" s="15"/>
      <c r="AB791" s="15"/>
      <c r="AC791" s="493"/>
      <c r="AD791" s="15"/>
      <c r="AE791" s="15" t="s">
        <v>970</v>
      </c>
      <c r="AF791" s="497"/>
      <c r="AG791" s="497"/>
      <c r="AH791" s="497" t="s">
        <v>100</v>
      </c>
      <c r="AI791" s="15">
        <v>5</v>
      </c>
      <c r="AJ791" s="15">
        <v>9</v>
      </c>
      <c r="AK791" s="15">
        <v>20</v>
      </c>
      <c r="AL791" s="15">
        <v>11</v>
      </c>
      <c r="AM791" s="15">
        <v>0</v>
      </c>
      <c r="AN791" s="490">
        <f>IF(AJ791="",S791,ROUND(((((AL791/24)+(AM791/1440))-((AJ791/24)+(AK791/1440)))*1440/50),5))</f>
        <v>2</v>
      </c>
      <c r="AO791" s="491">
        <f>AJ791/24+AK791/1440</f>
        <v>0.3888888888888889</v>
      </c>
      <c r="AP791" s="491">
        <f>AL791/24+AM791/1440</f>
        <v>0.45833333333333331</v>
      </c>
      <c r="AQ791" s="23" t="str" cm="1">
        <f t="array" ref="AQ791">IF(X791="","",IF(SUMPRODUCT((X791=$X$7:$X$2085)*(AI791=$AI$7:$AI$2085)*(AO791=$AO$7:$AO$2085)*(AP791=$AP$7:$AP$2085)*(ROW($X$7:$X$2085)&lt;&gt;ROW(X791))*((S791=0)*($S$7:$S$2085&gt;0)+(S791&gt;0)*($S$7:$S$2085=0)))&gt;0,"SALONES UNIDOS",IF(SUMPRODUCT((X791=$X$7:$X$2085)*(AI791=$AI$7:$AI$2085)*((AO791&lt;$AP$7:$AP$2085)*(AP791&gt;$AO$7:$AO$2085))*(ROW($X$7:$X$2085)&lt;&gt;ROW(X791)))&gt;0,"Cruzado","Sin cruce")))</f>
        <v>Sin cruce</v>
      </c>
      <c r="AR791" s="23" t="str" cm="1">
        <f t="array" ref="AR791">IF(AE791="","",IF(SUMPRODUCT((AE791=$AE$7:$AE$2085)*(AI791=$AI$7:$AI$2085)*(AO791=$AO$7:$AO$2085)*(AP791=$AP$7:$AP$2085)*(ROW($AE$7:$AE$2085)&lt;&gt;ROW(AE791))*((S791=0)*($S$7:$S$2085&gt;0)+(S791&gt;0)*($S$7:$S$2085=0)))&gt;0,"SALONES UNIDOS",IF(SUMPRODUCT((AE791=$AE$7:$AE$2085)*(AI791=$AI$7:$AI$2085)*((AO791&lt;$AP$7:$AP$2085)*(AP791&gt;$AO$7:$AO$2085))*(ROW($AE$7:$AE$2085)&lt;&gt;ROW(AE791)))&gt;0,"Cruzado","Sin cruce")))</f>
        <v>Sin cruce</v>
      </c>
      <c r="AS791" s="94" t="str">
        <f t="shared" si="13"/>
        <v>MH1PORUMAC</v>
      </c>
      <c r="AT791" s="94" t="str" cm="1">
        <f t="array" ref="AT791">IF(AS791="","",IF(SUMPRODUCT((AS791=$AS$7:$AS$2085)*(AI791=$AI$7:$AI$2085)*(AO791=$AO$7:$AO$2085)*(AP791=$AP$7:$AP$2085)*(ROW($AS$7:$AS$2085)&lt;&gt;ROW(AS791))*((S791=0)*($S$7:$S$2085&gt;0)+(S791&gt;0)*($S$7:$S$2085=0)))&gt;0,"SALONES UNIDOS",IF(SUMPRODUCT((AS791=$AS$7:$AS$2085)*(AI791=$AI$7:$AI$2085)*((AO791&lt;$AP$7:$AP$2085)*(AP791&gt;$AO$7:$AO$2085))*(ROW($AS$7:$AS$2085)&lt;&gt;ROW(AS791)))&gt;0,"Cruzado","Sin cruce")))</f>
        <v>Sin cruce</v>
      </c>
    </row>
    <row r="792" spans="3:46" ht="15.6" hidden="1" customHeight="1">
      <c r="C792" s="496" t="s">
        <v>572</v>
      </c>
      <c r="D792" s="15" t="s">
        <v>966</v>
      </c>
      <c r="E792" s="15">
        <v>20261</v>
      </c>
      <c r="F792" s="503" t="s">
        <v>195</v>
      </c>
      <c r="G792" s="497" t="s">
        <v>80</v>
      </c>
      <c r="H792" s="503" t="s">
        <v>84</v>
      </c>
      <c r="I792" s="503">
        <v>1</v>
      </c>
      <c r="J792" s="503" t="s">
        <v>600</v>
      </c>
      <c r="K792" s="503" t="s">
        <v>57</v>
      </c>
      <c r="L792" s="499" t="s">
        <v>967</v>
      </c>
      <c r="M792" s="535" t="s">
        <v>754</v>
      </c>
      <c r="N792" s="15" t="s">
        <v>577</v>
      </c>
      <c r="O792" s="15" t="s">
        <v>578</v>
      </c>
      <c r="P792" s="503" t="s">
        <v>579</v>
      </c>
      <c r="Q792" s="15">
        <v>0</v>
      </c>
      <c r="R792" s="15">
        <v>2</v>
      </c>
      <c r="S792" s="479">
        <v>2</v>
      </c>
      <c r="T792" s="15">
        <v>3</v>
      </c>
      <c r="U792" s="471"/>
      <c r="V792" s="550">
        <v>20</v>
      </c>
      <c r="W792" s="497">
        <v>41347751</v>
      </c>
      <c r="X792" s="566" t="s">
        <v>332</v>
      </c>
      <c r="Y792" s="15" t="s">
        <v>968</v>
      </c>
      <c r="Z792" s="15"/>
      <c r="AA792" s="15"/>
      <c r="AB792" s="15"/>
      <c r="AC792" s="493"/>
      <c r="AD792" s="15"/>
      <c r="AE792" s="15" t="s">
        <v>970</v>
      </c>
      <c r="AF792" s="497"/>
      <c r="AG792" s="497"/>
      <c r="AH792" s="497" t="s">
        <v>100</v>
      </c>
      <c r="AI792" s="15">
        <v>5</v>
      </c>
      <c r="AJ792" s="15">
        <v>11</v>
      </c>
      <c r="AK792" s="15">
        <v>0</v>
      </c>
      <c r="AL792" s="15">
        <v>12</v>
      </c>
      <c r="AM792" s="15">
        <v>40</v>
      </c>
      <c r="AN792" s="490">
        <f>IF(AJ792="",S792,ROUND(((((AL792/24)+(AM792/1440))-((AJ792/24)+(AK792/1440)))*1440/50),5))</f>
        <v>2</v>
      </c>
      <c r="AO792" s="491">
        <f>AJ792/24+AK792/1440</f>
        <v>0.45833333333333331</v>
      </c>
      <c r="AP792" s="491">
        <f>AL792/24+AM792/1440</f>
        <v>0.52777777777777779</v>
      </c>
      <c r="AQ792" s="23" t="str" cm="1">
        <f t="array" ref="AQ792">IF(X792="","",IF(SUMPRODUCT((X792=$X$7:$X$2085)*(AI792=$AI$7:$AI$2085)*(AO792=$AO$7:$AO$2085)*(AP792=$AP$7:$AP$2085)*(ROW($X$7:$X$2085)&lt;&gt;ROW(X792))*((S792=0)*($S$7:$S$2085&gt;0)+(S792&gt;0)*($S$7:$S$2085=0)))&gt;0,"SALONES UNIDOS",IF(SUMPRODUCT((X792=$X$7:$X$2085)*(AI792=$AI$7:$AI$2085)*((AO792&lt;$AP$7:$AP$2085)*(AP792&gt;$AO$7:$AO$2085))*(ROW($X$7:$X$2085)&lt;&gt;ROW(X792)))&gt;0,"Cruzado","Sin cruce")))</f>
        <v>Sin cruce</v>
      </c>
      <c r="AR792" s="23" t="str" cm="1">
        <f t="array" ref="AR792">IF(AE792="","",IF(SUMPRODUCT((AE792=$AE$7:$AE$2085)*(AI792=$AI$7:$AI$2085)*(AO792=$AO$7:$AO$2085)*(AP792=$AP$7:$AP$2085)*(ROW($AE$7:$AE$2085)&lt;&gt;ROW(AE792))*((S792=0)*($S$7:$S$2085&gt;0)+(S792&gt;0)*($S$7:$S$2085=0)))&gt;0,"SALONES UNIDOS",IF(SUMPRODUCT((AE792=$AE$7:$AE$2085)*(AI792=$AI$7:$AI$2085)*((AO792&lt;$AP$7:$AP$2085)*(AP792&gt;$AO$7:$AO$2085))*(ROW($AE$7:$AE$2085)&lt;&gt;ROW(AE792)))&gt;0,"Cruzado","Sin cruce")))</f>
        <v>Sin cruce</v>
      </c>
      <c r="AS792" s="94" t="str">
        <f t="shared" si="13"/>
        <v>MH1PORUMAC</v>
      </c>
      <c r="AT792" s="94" t="str" cm="1">
        <f t="array" ref="AT792">IF(AS792="","",IF(SUMPRODUCT((AS792=$AS$7:$AS$2085)*(AI792=$AI$7:$AI$2085)*(AO792=$AO$7:$AO$2085)*(AP792=$AP$7:$AP$2085)*(ROW($AS$7:$AS$2085)&lt;&gt;ROW(AS792))*((S792=0)*($S$7:$S$2085&gt;0)+(S792&gt;0)*($S$7:$S$2085=0)))&gt;0,"SALONES UNIDOS",IF(SUMPRODUCT((AS792=$AS$7:$AS$2085)*(AI792=$AI$7:$AI$2085)*((AO792&lt;$AP$7:$AP$2085)*(AP792&gt;$AO$7:$AO$2085))*(ROW($AS$7:$AS$2085)&lt;&gt;ROW(AS792)))&gt;0,"Cruzado","Sin cruce")))</f>
        <v>Sin cruce</v>
      </c>
    </row>
    <row r="793" spans="3:46" ht="15.6" hidden="1" customHeight="1">
      <c r="C793" s="496" t="s">
        <v>572</v>
      </c>
      <c r="D793" s="15" t="s">
        <v>966</v>
      </c>
      <c r="E793" s="15">
        <v>20261</v>
      </c>
      <c r="F793" s="503" t="s">
        <v>195</v>
      </c>
      <c r="G793" s="497" t="s">
        <v>80</v>
      </c>
      <c r="H793" s="503" t="s">
        <v>84</v>
      </c>
      <c r="I793" s="503">
        <v>1</v>
      </c>
      <c r="J793" s="503" t="s">
        <v>57</v>
      </c>
      <c r="K793" s="503" t="s">
        <v>57</v>
      </c>
      <c r="L793" s="499" t="s">
        <v>971</v>
      </c>
      <c r="M793" s="535" t="s">
        <v>585</v>
      </c>
      <c r="N793" s="15" t="s">
        <v>586</v>
      </c>
      <c r="O793" s="15" t="s">
        <v>578</v>
      </c>
      <c r="P793" s="503" t="s">
        <v>579</v>
      </c>
      <c r="Q793" s="15">
        <v>4</v>
      </c>
      <c r="R793" s="15">
        <v>0</v>
      </c>
      <c r="S793" s="479">
        <v>4</v>
      </c>
      <c r="T793" s="15">
        <v>4</v>
      </c>
      <c r="U793" s="471"/>
      <c r="V793" s="550">
        <v>40</v>
      </c>
      <c r="W793" s="497">
        <v>44893085</v>
      </c>
      <c r="X793" s="566" t="s">
        <v>409</v>
      </c>
      <c r="Y793" s="15" t="s">
        <v>968</v>
      </c>
      <c r="Z793" s="15"/>
      <c r="AA793" s="15"/>
      <c r="AB793" s="15"/>
      <c r="AC793" s="15" t="s">
        <v>980</v>
      </c>
      <c r="AD793" s="15"/>
      <c r="AE793" s="479"/>
      <c r="AF793" s="497"/>
      <c r="AG793" s="497"/>
      <c r="AH793" s="497" t="s">
        <v>582</v>
      </c>
      <c r="AI793" s="15">
        <v>4</v>
      </c>
      <c r="AJ793" s="15">
        <v>14</v>
      </c>
      <c r="AK793" s="15">
        <v>20</v>
      </c>
      <c r="AL793" s="15">
        <v>17</v>
      </c>
      <c r="AM793" s="15">
        <v>40</v>
      </c>
      <c r="AN793" s="490">
        <f>IF(AJ793="",S793,ROUND(((((AL793/24)+(AM793/1440))-((AJ793/24)+(AK793/1440)))*1440/50),5))</f>
        <v>4</v>
      </c>
      <c r="AO793" s="491">
        <f>AJ793/24+AK793/1440</f>
        <v>0.59722222222222221</v>
      </c>
      <c r="AP793" s="491">
        <f>AL793/24+AM793/1440</f>
        <v>0.73611111111111116</v>
      </c>
      <c r="AQ793" s="23" t="str" cm="1">
        <f t="array" ref="AQ793">IF(X793="","",IF(SUMPRODUCT((X793=$X$7:$X$2085)*(AI793=$AI$7:$AI$2085)*(AO793=$AO$7:$AO$2085)*(AP793=$AP$7:$AP$2085)*(ROW($X$7:$X$2085)&lt;&gt;ROW(X793))*((S793=0)*($S$7:$S$2085&gt;0)+(S793&gt;0)*($S$7:$S$2085=0)))&gt;0,"SALONES UNIDOS",IF(SUMPRODUCT((X793=$X$7:$X$2085)*(AI793=$AI$7:$AI$2085)*((AO793&lt;$AP$7:$AP$2085)*(AP793&gt;$AO$7:$AO$2085))*(ROW($X$7:$X$2085)&lt;&gt;ROW(X793)))&gt;0,"Cruzado","Sin cruce")))</f>
        <v>Sin cruce</v>
      </c>
      <c r="AR793" s="23" t="str" cm="1">
        <f t="array" ref="AR793">IF(AE793="","",IF(SUMPRODUCT((AE793=$AE$7:$AE$2085)*(AI793=$AI$7:$AI$2085)*(AO793=$AO$7:$AO$2085)*(AP793=$AP$7:$AP$2085)*(ROW($AE$7:$AE$2085)&lt;&gt;ROW(AE793))*((S793=0)*($S$7:$S$2085&gt;0)+(S793&gt;0)*($S$7:$S$2085=0)))&gt;0,"SALONES UNIDOS",IF(SUMPRODUCT((AE793=$AE$7:$AE$2085)*(AI793=$AI$7:$AI$2085)*((AO793&lt;$AP$7:$AP$2085)*(AP793&gt;$AO$7:$AO$2085))*(ROW($AE$7:$AE$2085)&lt;&gt;ROW(AE793)))&gt;0,"Cruzado","Sin cruce")))</f>
        <v/>
      </c>
      <c r="AS793" s="94" t="str">
        <f t="shared" si="13"/>
        <v>MH1PORUMAC</v>
      </c>
      <c r="AT793" s="94" t="str" cm="1">
        <f t="array" ref="AT793">IF(AS793="","",IF(SUMPRODUCT((AS793=$AS$7:$AS$2085)*(AI793=$AI$7:$AI$2085)*(AO793=$AO$7:$AO$2085)*(AP793=$AP$7:$AP$2085)*(ROW($AS$7:$AS$2085)&lt;&gt;ROW(AS793))*((S793=0)*($S$7:$S$2085&gt;0)+(S793&gt;0)*($S$7:$S$2085=0)))&gt;0,"SALONES UNIDOS",IF(SUMPRODUCT((AS793=$AS$7:$AS$2085)*(AI793=$AI$7:$AI$2085)*((AO793&lt;$AP$7:$AP$2085)*(AP793&gt;$AO$7:$AO$2085))*(ROW($AS$7:$AS$2085)&lt;&gt;ROW(AS793)))&gt;0,"Cruzado","Sin cruce")))</f>
        <v>Sin cruce</v>
      </c>
    </row>
    <row r="794" spans="3:46" ht="15.6" hidden="1" customHeight="1">
      <c r="C794" s="496" t="s">
        <v>572</v>
      </c>
      <c r="D794" s="15" t="s">
        <v>966</v>
      </c>
      <c r="E794" s="15">
        <v>20261</v>
      </c>
      <c r="F794" s="503" t="s">
        <v>195</v>
      </c>
      <c r="G794" s="497" t="s">
        <v>80</v>
      </c>
      <c r="H794" s="503" t="s">
        <v>84</v>
      </c>
      <c r="I794" s="503">
        <v>1</v>
      </c>
      <c r="J794" s="503" t="s">
        <v>57</v>
      </c>
      <c r="K794" s="503" t="s">
        <v>57</v>
      </c>
      <c r="L794" s="499" t="s">
        <v>972</v>
      </c>
      <c r="M794" s="535" t="s">
        <v>973</v>
      </c>
      <c r="N794" s="15" t="s">
        <v>577</v>
      </c>
      <c r="O794" s="15" t="s">
        <v>578</v>
      </c>
      <c r="P794" s="503" t="s">
        <v>579</v>
      </c>
      <c r="Q794" s="15">
        <v>2</v>
      </c>
      <c r="R794" s="15">
        <v>2</v>
      </c>
      <c r="S794" s="479">
        <v>4</v>
      </c>
      <c r="T794" s="15">
        <v>3</v>
      </c>
      <c r="U794" s="471"/>
      <c r="V794" s="550">
        <v>40</v>
      </c>
      <c r="W794" s="497">
        <v>21525109</v>
      </c>
      <c r="X794" s="566" t="s">
        <v>204</v>
      </c>
      <c r="Y794" s="15" t="s">
        <v>968</v>
      </c>
      <c r="Z794" s="15"/>
      <c r="AA794" s="15"/>
      <c r="AB794" s="15"/>
      <c r="AC794" s="15" t="s">
        <v>980</v>
      </c>
      <c r="AD794" s="15"/>
      <c r="AE794" s="479"/>
      <c r="AF794" s="497"/>
      <c r="AG794" s="497"/>
      <c r="AH794" s="497" t="s">
        <v>203</v>
      </c>
      <c r="AI794" s="15">
        <v>2</v>
      </c>
      <c r="AJ794" s="15">
        <v>7</v>
      </c>
      <c r="AK794" s="15">
        <v>40</v>
      </c>
      <c r="AL794" s="15">
        <v>11</v>
      </c>
      <c r="AM794" s="15">
        <v>0</v>
      </c>
      <c r="AN794" s="490">
        <f>IF(AJ794="",S794,ROUND(((((AL794/24)+(AM794/1440))-((AJ794/24)+(AK794/1440)))*1440/50),5))</f>
        <v>4</v>
      </c>
      <c r="AO794" s="491">
        <f>AJ794/24+AK794/1440</f>
        <v>0.31944444444444448</v>
      </c>
      <c r="AP794" s="491">
        <f>AL794/24+AM794/1440</f>
        <v>0.45833333333333331</v>
      </c>
      <c r="AQ794" s="23" t="str" cm="1">
        <f t="array" ref="AQ794">IF(X794="","",IF(SUMPRODUCT((X794=$X$7:$X$2085)*(AI794=$AI$7:$AI$2085)*(AO794=$AO$7:$AO$2085)*(AP794=$AP$7:$AP$2085)*(ROW($X$7:$X$2085)&lt;&gt;ROW(X794))*((S794=0)*($S$7:$S$2085&gt;0)+(S794&gt;0)*($S$7:$S$2085=0)))&gt;0,"SALONES UNIDOS",IF(SUMPRODUCT((X794=$X$7:$X$2085)*(AI794=$AI$7:$AI$2085)*((AO794&lt;$AP$7:$AP$2085)*(AP794&gt;$AO$7:$AO$2085))*(ROW($X$7:$X$2085)&lt;&gt;ROW(X794)))&gt;0,"Cruzado","Sin cruce")))</f>
        <v>Sin cruce</v>
      </c>
      <c r="AR794" s="23" t="str" cm="1">
        <f t="array" ref="AR794">IF(AE794="","",IF(SUMPRODUCT((AE794=$AE$7:$AE$2085)*(AI794=$AI$7:$AI$2085)*(AO794=$AO$7:$AO$2085)*(AP794=$AP$7:$AP$2085)*(ROW($AE$7:$AE$2085)&lt;&gt;ROW(AE794))*((S794=0)*($S$7:$S$2085&gt;0)+(S794&gt;0)*($S$7:$S$2085=0)))&gt;0,"SALONES UNIDOS",IF(SUMPRODUCT((AE794=$AE$7:$AE$2085)*(AI794=$AI$7:$AI$2085)*((AO794&lt;$AP$7:$AP$2085)*(AP794&gt;$AO$7:$AO$2085))*(ROW($AE$7:$AE$2085)&lt;&gt;ROW(AE794)))&gt;0,"Cruzado","Sin cruce")))</f>
        <v/>
      </c>
      <c r="AS794" s="94" t="str">
        <f t="shared" si="13"/>
        <v>MH1PORUMAC</v>
      </c>
      <c r="AT794" s="94" t="str" cm="1">
        <f t="array" ref="AT794">IF(AS794="","",IF(SUMPRODUCT((AS794=$AS$7:$AS$2085)*(AI794=$AI$7:$AI$2085)*(AO794=$AO$7:$AO$2085)*(AP794=$AP$7:$AP$2085)*(ROW($AS$7:$AS$2085)&lt;&gt;ROW(AS794))*((S794=0)*($S$7:$S$2085&gt;0)+(S794&gt;0)*($S$7:$S$2085=0)))&gt;0,"SALONES UNIDOS",IF(SUMPRODUCT((AS794=$AS$7:$AS$2085)*(AI794=$AI$7:$AI$2085)*((AO794&lt;$AP$7:$AP$2085)*(AP794&gt;$AO$7:$AO$2085))*(ROW($AS$7:$AS$2085)&lt;&gt;ROW(AS794)))&gt;0,"Cruzado","Sin cruce")))</f>
        <v>Sin cruce</v>
      </c>
    </row>
    <row r="795" spans="3:46" ht="15.6" hidden="1" customHeight="1">
      <c r="C795" s="496" t="s">
        <v>572</v>
      </c>
      <c r="D795" s="15" t="s">
        <v>966</v>
      </c>
      <c r="E795" s="15">
        <v>20261</v>
      </c>
      <c r="F795" s="503" t="s">
        <v>195</v>
      </c>
      <c r="G795" s="497" t="s">
        <v>80</v>
      </c>
      <c r="H795" s="503" t="s">
        <v>84</v>
      </c>
      <c r="I795" s="503">
        <v>1</v>
      </c>
      <c r="J795" s="503" t="s">
        <v>57</v>
      </c>
      <c r="K795" s="503" t="s">
        <v>57</v>
      </c>
      <c r="L795" s="499" t="s">
        <v>974</v>
      </c>
      <c r="M795" s="535" t="s">
        <v>591</v>
      </c>
      <c r="N795" s="15" t="s">
        <v>586</v>
      </c>
      <c r="O795" s="15" t="s">
        <v>578</v>
      </c>
      <c r="P795" s="503" t="s">
        <v>579</v>
      </c>
      <c r="Q795" s="15">
        <v>3</v>
      </c>
      <c r="R795" s="15">
        <v>2</v>
      </c>
      <c r="S795" s="479">
        <v>5</v>
      </c>
      <c r="T795" s="15">
        <v>4</v>
      </c>
      <c r="U795" s="471"/>
      <c r="V795" s="550">
        <v>40</v>
      </c>
      <c r="W795" s="497">
        <v>21416373</v>
      </c>
      <c r="X795" s="566" t="s">
        <v>222</v>
      </c>
      <c r="Y795" s="15" t="s">
        <v>968</v>
      </c>
      <c r="Z795" s="15"/>
      <c r="AA795" s="15"/>
      <c r="AB795" s="15"/>
      <c r="AC795" s="15" t="s">
        <v>980</v>
      </c>
      <c r="AD795" s="15"/>
      <c r="AE795" s="479"/>
      <c r="AF795" s="497"/>
      <c r="AG795" s="497"/>
      <c r="AH795" s="497" t="s">
        <v>203</v>
      </c>
      <c r="AI795" s="15">
        <v>2</v>
      </c>
      <c r="AJ795" s="15">
        <v>11</v>
      </c>
      <c r="AK795" s="15">
        <v>50</v>
      </c>
      <c r="AL795" s="15">
        <v>16</v>
      </c>
      <c r="AM795" s="15">
        <v>0</v>
      </c>
      <c r="AN795" s="490">
        <f>IF(AJ795="",S795,ROUND(((((AL795/24)+(AM795/1440))-((AJ795/24)+(AK795/1440)))*1440/50),5))</f>
        <v>5</v>
      </c>
      <c r="AO795" s="491">
        <f>AJ795/24+AK795/1440</f>
        <v>0.49305555555555552</v>
      </c>
      <c r="AP795" s="491">
        <f>AL795/24+AM795/1440</f>
        <v>0.66666666666666663</v>
      </c>
      <c r="AQ795" s="23" t="str" cm="1">
        <f t="array" ref="AQ795">IF(X795="","",IF(SUMPRODUCT((X795=$X$7:$X$2085)*(AI795=$AI$7:$AI$2085)*(AO795=$AO$7:$AO$2085)*(AP795=$AP$7:$AP$2085)*(ROW($X$7:$X$2085)&lt;&gt;ROW(X795))*((S795=0)*($S$7:$S$2085&gt;0)+(S795&gt;0)*($S$7:$S$2085=0)))&gt;0,"SALONES UNIDOS",IF(SUMPRODUCT((X795=$X$7:$X$2085)*(AI795=$AI$7:$AI$2085)*((AO795&lt;$AP$7:$AP$2085)*(AP795&gt;$AO$7:$AO$2085))*(ROW($X$7:$X$2085)&lt;&gt;ROW(X795)))&gt;0,"Cruzado","Sin cruce")))</f>
        <v>Sin cruce</v>
      </c>
      <c r="AR795" s="23" t="str" cm="1">
        <f t="array" ref="AR795">IF(AE795="","",IF(SUMPRODUCT((AE795=$AE$7:$AE$2085)*(AI795=$AI$7:$AI$2085)*(AO795=$AO$7:$AO$2085)*(AP795=$AP$7:$AP$2085)*(ROW($AE$7:$AE$2085)&lt;&gt;ROW(AE795))*((S795=0)*($S$7:$S$2085&gt;0)+(S795&gt;0)*($S$7:$S$2085=0)))&gt;0,"SALONES UNIDOS",IF(SUMPRODUCT((AE795=$AE$7:$AE$2085)*(AI795=$AI$7:$AI$2085)*((AO795&lt;$AP$7:$AP$2085)*(AP795&gt;$AO$7:$AO$2085))*(ROW($AE$7:$AE$2085)&lt;&gt;ROW(AE795)))&gt;0,"Cruzado","Sin cruce")))</f>
        <v/>
      </c>
      <c r="AS795" s="94" t="str">
        <f t="shared" si="13"/>
        <v>MH1PORUMAC</v>
      </c>
      <c r="AT795" s="94" t="str" cm="1">
        <f t="array" ref="AT795">IF(AS795="","",IF(SUMPRODUCT((AS795=$AS$7:$AS$2085)*(AI795=$AI$7:$AI$2085)*(AO795=$AO$7:$AO$2085)*(AP795=$AP$7:$AP$2085)*(ROW($AS$7:$AS$2085)&lt;&gt;ROW(AS795))*((S795=0)*($S$7:$S$2085&gt;0)+(S795&gt;0)*($S$7:$S$2085=0)))&gt;0,"SALONES UNIDOS",IF(SUMPRODUCT((AS795=$AS$7:$AS$2085)*(AI795=$AI$7:$AI$2085)*((AO795&lt;$AP$7:$AP$2085)*(AP795&gt;$AO$7:$AO$2085))*(ROW($AS$7:$AS$2085)&lt;&gt;ROW(AS795)))&gt;0,"Cruzado","Sin cruce")))</f>
        <v>Sin cruce</v>
      </c>
    </row>
    <row r="796" spans="3:46" ht="15.6" hidden="1" customHeight="1">
      <c r="C796" s="496" t="s">
        <v>572</v>
      </c>
      <c r="D796" s="15" t="s">
        <v>966</v>
      </c>
      <c r="E796" s="15">
        <v>20261</v>
      </c>
      <c r="F796" s="503" t="s">
        <v>195</v>
      </c>
      <c r="G796" s="497" t="s">
        <v>80</v>
      </c>
      <c r="H796" s="503" t="s">
        <v>84</v>
      </c>
      <c r="I796" s="503">
        <v>1</v>
      </c>
      <c r="J796" s="503" t="s">
        <v>57</v>
      </c>
      <c r="K796" s="503" t="s">
        <v>57</v>
      </c>
      <c r="L796" s="499" t="s">
        <v>975</v>
      </c>
      <c r="M796" s="535" t="s">
        <v>593</v>
      </c>
      <c r="N796" s="15" t="s">
        <v>586</v>
      </c>
      <c r="O796" s="15" t="s">
        <v>578</v>
      </c>
      <c r="P796" s="503" t="s">
        <v>579</v>
      </c>
      <c r="Q796" s="15">
        <v>4</v>
      </c>
      <c r="R796" s="15">
        <v>0</v>
      </c>
      <c r="S796" s="479">
        <v>4</v>
      </c>
      <c r="T796" s="15">
        <v>4</v>
      </c>
      <c r="U796" s="471"/>
      <c r="V796" s="550">
        <v>40</v>
      </c>
      <c r="W796" s="497">
        <v>75375310</v>
      </c>
      <c r="X796" s="566" t="s">
        <v>406</v>
      </c>
      <c r="Y796" s="15" t="s">
        <v>968</v>
      </c>
      <c r="Z796" s="15"/>
      <c r="AA796" s="15"/>
      <c r="AB796" s="15"/>
      <c r="AC796" s="15" t="s">
        <v>980</v>
      </c>
      <c r="AD796" s="15"/>
      <c r="AE796" s="479"/>
      <c r="AF796" s="497"/>
      <c r="AG796" s="497"/>
      <c r="AH796" s="497" t="s">
        <v>582</v>
      </c>
      <c r="AI796" s="15">
        <v>3</v>
      </c>
      <c r="AJ796" s="15">
        <v>12</v>
      </c>
      <c r="AK796" s="15">
        <v>40</v>
      </c>
      <c r="AL796" s="15">
        <v>16</v>
      </c>
      <c r="AM796" s="15">
        <v>0</v>
      </c>
      <c r="AN796" s="490">
        <f>IF(AJ796="",S796,ROUND(((((AL796/24)+(AM796/1440))-((AJ796/24)+(AK796/1440)))*1440/50),5))</f>
        <v>4</v>
      </c>
      <c r="AO796" s="491">
        <f>AJ796/24+AK796/1440</f>
        <v>0.52777777777777779</v>
      </c>
      <c r="AP796" s="491">
        <f>AL796/24+AM796/1440</f>
        <v>0.66666666666666663</v>
      </c>
      <c r="AQ796" s="23" t="str" cm="1">
        <f t="array" ref="AQ796">IF(X796="","",IF(SUMPRODUCT((X796=$X$7:$X$2085)*(AI796=$AI$7:$AI$2085)*(AO796=$AO$7:$AO$2085)*(AP796=$AP$7:$AP$2085)*(ROW($X$7:$X$2085)&lt;&gt;ROW(X796))*((S796=0)*($S$7:$S$2085&gt;0)+(S796&gt;0)*($S$7:$S$2085=0)))&gt;0,"SALONES UNIDOS",IF(SUMPRODUCT((X796=$X$7:$X$2085)*(AI796=$AI$7:$AI$2085)*((AO796&lt;$AP$7:$AP$2085)*(AP796&gt;$AO$7:$AO$2085))*(ROW($X$7:$X$2085)&lt;&gt;ROW(X796)))&gt;0,"Cruzado","Sin cruce")))</f>
        <v>Sin cruce</v>
      </c>
      <c r="AR796" s="23" t="str" cm="1">
        <f t="array" ref="AR796">IF(AE796="","",IF(SUMPRODUCT((AE796=$AE$7:$AE$2085)*(AI796=$AI$7:$AI$2085)*(AO796=$AO$7:$AO$2085)*(AP796=$AP$7:$AP$2085)*(ROW($AE$7:$AE$2085)&lt;&gt;ROW(AE796))*((S796=0)*($S$7:$S$2085&gt;0)+(S796&gt;0)*($S$7:$S$2085=0)))&gt;0,"SALONES UNIDOS",IF(SUMPRODUCT((AE796=$AE$7:$AE$2085)*(AI796=$AI$7:$AI$2085)*((AO796&lt;$AP$7:$AP$2085)*(AP796&gt;$AO$7:$AO$2085))*(ROW($AE$7:$AE$2085)&lt;&gt;ROW(AE796)))&gt;0,"Cruzado","Sin cruce")))</f>
        <v/>
      </c>
      <c r="AS796" s="94" t="str">
        <f t="shared" si="13"/>
        <v>MH1PORUMAC</v>
      </c>
      <c r="AT796" s="94" t="str" cm="1">
        <f t="array" ref="AT796">IF(AS796="","",IF(SUMPRODUCT((AS796=$AS$7:$AS$2085)*(AI796=$AI$7:$AI$2085)*(AO796=$AO$7:$AO$2085)*(AP796=$AP$7:$AP$2085)*(ROW($AS$7:$AS$2085)&lt;&gt;ROW(AS796))*((S796=0)*($S$7:$S$2085&gt;0)+(S796&gt;0)*($S$7:$S$2085=0)))&gt;0,"SALONES UNIDOS",IF(SUMPRODUCT((AS796=$AS$7:$AS$2085)*(AI796=$AI$7:$AI$2085)*((AO796&lt;$AP$7:$AP$2085)*(AP796&gt;$AO$7:$AO$2085))*(ROW($AS$7:$AS$2085)&lt;&gt;ROW(AS796)))&gt;0,"Cruzado","Sin cruce")))</f>
        <v>Sin cruce</v>
      </c>
    </row>
    <row r="797" spans="3:46" ht="15.6" hidden="1" customHeight="1">
      <c r="C797" s="496" t="s">
        <v>572</v>
      </c>
      <c r="D797" s="15" t="s">
        <v>966</v>
      </c>
      <c r="E797" s="15">
        <v>20261</v>
      </c>
      <c r="F797" s="503" t="s">
        <v>195</v>
      </c>
      <c r="G797" s="497" t="s">
        <v>80</v>
      </c>
      <c r="H797" s="503" t="s">
        <v>84</v>
      </c>
      <c r="I797" s="503">
        <v>1</v>
      </c>
      <c r="J797" s="503" t="s">
        <v>57</v>
      </c>
      <c r="K797" s="503" t="s">
        <v>57</v>
      </c>
      <c r="L797" s="499" t="s">
        <v>976</v>
      </c>
      <c r="M797" s="535" t="s">
        <v>595</v>
      </c>
      <c r="N797" s="15" t="s">
        <v>586</v>
      </c>
      <c r="O797" s="15" t="s">
        <v>578</v>
      </c>
      <c r="P797" s="503" t="s">
        <v>579</v>
      </c>
      <c r="Q797" s="15">
        <v>3</v>
      </c>
      <c r="R797" s="15">
        <v>2</v>
      </c>
      <c r="S797" s="479">
        <v>5</v>
      </c>
      <c r="T797" s="15">
        <v>4</v>
      </c>
      <c r="U797" s="471"/>
      <c r="V797" s="550">
        <v>40</v>
      </c>
      <c r="W797" s="497">
        <v>70768072</v>
      </c>
      <c r="X797" s="566" t="s">
        <v>385</v>
      </c>
      <c r="Y797" s="15" t="s">
        <v>968</v>
      </c>
      <c r="Z797" s="15"/>
      <c r="AA797" s="15"/>
      <c r="AB797" s="15"/>
      <c r="AC797" s="15" t="s">
        <v>980</v>
      </c>
      <c r="AD797" s="15"/>
      <c r="AE797" s="479"/>
      <c r="AF797" s="497"/>
      <c r="AG797" s="497"/>
      <c r="AH797" s="497" t="s">
        <v>203</v>
      </c>
      <c r="AI797" s="15">
        <v>3</v>
      </c>
      <c r="AJ797" s="15">
        <v>7</v>
      </c>
      <c r="AK797" s="15">
        <v>40</v>
      </c>
      <c r="AL797" s="15">
        <v>11</v>
      </c>
      <c r="AM797" s="15">
        <v>50</v>
      </c>
      <c r="AN797" s="490">
        <f>IF(AJ797="",S797,ROUND(((((AL797/24)+(AM797/1440))-((AJ797/24)+(AK797/1440)))*1440/50),5))</f>
        <v>5</v>
      </c>
      <c r="AO797" s="491">
        <f>AJ797/24+AK797/1440</f>
        <v>0.31944444444444448</v>
      </c>
      <c r="AP797" s="491">
        <f>AL797/24+AM797/1440</f>
        <v>0.49305555555555552</v>
      </c>
      <c r="AQ797" s="23" t="str" cm="1">
        <f t="array" ref="AQ797">IF(X797="","",IF(SUMPRODUCT((X797=$X$7:$X$2085)*(AI797=$AI$7:$AI$2085)*(AO797=$AO$7:$AO$2085)*(AP797=$AP$7:$AP$2085)*(ROW($X$7:$X$2085)&lt;&gt;ROW(X797))*((S797=0)*($S$7:$S$2085&gt;0)+(S797&gt;0)*($S$7:$S$2085=0)))&gt;0,"SALONES UNIDOS",IF(SUMPRODUCT((X797=$X$7:$X$2085)*(AI797=$AI$7:$AI$2085)*((AO797&lt;$AP$7:$AP$2085)*(AP797&gt;$AO$7:$AO$2085))*(ROW($X$7:$X$2085)&lt;&gt;ROW(X797)))&gt;0,"Cruzado","Sin cruce")))</f>
        <v>Sin cruce</v>
      </c>
      <c r="AR797" s="23" t="str" cm="1">
        <f t="array" ref="AR797">IF(AE797="","",IF(SUMPRODUCT((AE797=$AE$7:$AE$2085)*(AI797=$AI$7:$AI$2085)*(AO797=$AO$7:$AO$2085)*(AP797=$AP$7:$AP$2085)*(ROW($AE$7:$AE$2085)&lt;&gt;ROW(AE797))*((S797=0)*($S$7:$S$2085&gt;0)+(S797&gt;0)*($S$7:$S$2085=0)))&gt;0,"SALONES UNIDOS",IF(SUMPRODUCT((AE797=$AE$7:$AE$2085)*(AI797=$AI$7:$AI$2085)*((AO797&lt;$AP$7:$AP$2085)*(AP797&gt;$AO$7:$AO$2085))*(ROW($AE$7:$AE$2085)&lt;&gt;ROW(AE797)))&gt;0,"Cruzado","Sin cruce")))</f>
        <v/>
      </c>
      <c r="AS797" s="94" t="str">
        <f t="shared" si="13"/>
        <v>MH1PORUMAC</v>
      </c>
      <c r="AT797" s="94" t="str" cm="1">
        <f t="array" ref="AT797">IF(AS797="","",IF(SUMPRODUCT((AS797=$AS$7:$AS$2085)*(AI797=$AI$7:$AI$2085)*(AO797=$AO$7:$AO$2085)*(AP797=$AP$7:$AP$2085)*(ROW($AS$7:$AS$2085)&lt;&gt;ROW(AS797))*((S797=0)*($S$7:$S$2085&gt;0)+(S797&gt;0)*($S$7:$S$2085=0)))&gt;0,"SALONES UNIDOS",IF(SUMPRODUCT((AS797=$AS$7:$AS$2085)*(AI797=$AI$7:$AI$2085)*((AO797&lt;$AP$7:$AP$2085)*(AP797&gt;$AO$7:$AO$2085))*(ROW($AS$7:$AS$2085)&lt;&gt;ROW(AS797)))&gt;0,"Cruzado","Sin cruce")))</f>
        <v>Sin cruce</v>
      </c>
    </row>
    <row r="798" spans="3:46" ht="15.6" hidden="1" customHeight="1">
      <c r="C798" s="514" t="s">
        <v>572</v>
      </c>
      <c r="D798" s="515" t="s">
        <v>966</v>
      </c>
      <c r="E798" s="515">
        <v>20261</v>
      </c>
      <c r="F798" s="516" t="s">
        <v>195</v>
      </c>
      <c r="G798" s="508" t="s">
        <v>80</v>
      </c>
      <c r="H798" s="516" t="s">
        <v>84</v>
      </c>
      <c r="I798" s="516">
        <v>1</v>
      </c>
      <c r="J798" s="516" t="s">
        <v>602</v>
      </c>
      <c r="K798" s="516" t="s">
        <v>66</v>
      </c>
      <c r="L798" s="517" t="s">
        <v>967</v>
      </c>
      <c r="M798" s="541" t="s">
        <v>754</v>
      </c>
      <c r="N798" s="515" t="s">
        <v>577</v>
      </c>
      <c r="O798" s="515" t="s">
        <v>578</v>
      </c>
      <c r="P798" s="516" t="s">
        <v>579</v>
      </c>
      <c r="Q798" s="515">
        <v>0</v>
      </c>
      <c r="R798" s="515">
        <v>2</v>
      </c>
      <c r="S798" s="525">
        <v>2</v>
      </c>
      <c r="T798" s="515">
        <v>3</v>
      </c>
      <c r="U798" s="475" t="s">
        <v>520</v>
      </c>
      <c r="V798" s="556">
        <v>20</v>
      </c>
      <c r="W798" s="481">
        <v>41347751</v>
      </c>
      <c r="X798" s="563" t="s">
        <v>332</v>
      </c>
      <c r="Y798" s="515" t="s">
        <v>968</v>
      </c>
      <c r="Z798" s="515"/>
      <c r="AA798" s="515"/>
      <c r="AB798" s="515"/>
      <c r="AC798" s="493"/>
      <c r="AD798" s="515"/>
      <c r="AE798" s="480" t="s">
        <v>970</v>
      </c>
      <c r="AF798" s="508"/>
      <c r="AG798" s="508"/>
      <c r="AH798" s="508" t="s">
        <v>100</v>
      </c>
      <c r="AI798" s="480">
        <v>4</v>
      </c>
      <c r="AJ798" s="480">
        <v>7</v>
      </c>
      <c r="AK798" s="480">
        <v>40</v>
      </c>
      <c r="AL798" s="480">
        <v>9</v>
      </c>
      <c r="AM798" s="480">
        <v>20</v>
      </c>
      <c r="AN798" s="490">
        <f>IF(AJ798="",S798,ROUND(((((AL798/24)+(AM798/1440))-((AJ798/24)+(AK798/1440)))*1440/50),5))</f>
        <v>2</v>
      </c>
      <c r="AO798" s="491">
        <f>AJ798/24+AK798/1440</f>
        <v>0.31944444444444448</v>
      </c>
      <c r="AP798" s="491">
        <f>AL798/24+AM798/1440</f>
        <v>0.3888888888888889</v>
      </c>
      <c r="AQ798" s="23" t="str" cm="1">
        <f t="array" ref="AQ798">IF(X798="","",IF(SUMPRODUCT((X798=$X$7:$X$2085)*(AI798=$AI$7:$AI$2085)*(AO798=$AO$7:$AO$2085)*(AP798=$AP$7:$AP$2085)*(ROW($X$7:$X$2085)&lt;&gt;ROW(X798))*((S798=0)*($S$7:$S$2085&gt;0)+(S798&gt;0)*($S$7:$S$2085=0)))&gt;0,"SALONES UNIDOS",IF(SUMPRODUCT((X798=$X$7:$X$2085)*(AI798=$AI$7:$AI$2085)*((AO798&lt;$AP$7:$AP$2085)*(AP798&gt;$AO$7:$AO$2085))*(ROW($X$7:$X$2085)&lt;&gt;ROW(X798)))&gt;0,"Cruzado","Sin cruce")))</f>
        <v>Sin cruce</v>
      </c>
      <c r="AR798" s="23" t="str" cm="1">
        <f t="array" ref="AR798">IF(AE798="","",IF(SUMPRODUCT((AE798=$AE$7:$AE$2085)*(AI798=$AI$7:$AI$2085)*(AO798=$AO$7:$AO$2085)*(AP798=$AP$7:$AP$2085)*(ROW($AE$7:$AE$2085)&lt;&gt;ROW(AE798))*((S798=0)*($S$7:$S$2085&gt;0)+(S798&gt;0)*($S$7:$S$2085=0)))&gt;0,"SALONES UNIDOS",IF(SUMPRODUCT((AE798=$AE$7:$AE$2085)*(AI798=$AI$7:$AI$2085)*((AO798&lt;$AP$7:$AP$2085)*(AP798&gt;$AO$7:$AO$2085))*(ROW($AE$7:$AE$2085)&lt;&gt;ROW(AE798)))&gt;0,"Cruzado","Sin cruce")))</f>
        <v>Sin cruce</v>
      </c>
      <c r="AS798" s="94" t="str">
        <f t="shared" si="13"/>
        <v>MH1PORUMAD</v>
      </c>
      <c r="AT798" s="94" t="str" cm="1">
        <f t="array" ref="AT798">IF(AS798="","",IF(SUMPRODUCT((AS798=$AS$7:$AS$2085)*(AI798=$AI$7:$AI$2085)*(AO798=$AO$7:$AO$2085)*(AP798=$AP$7:$AP$2085)*(ROW($AS$7:$AS$2085)&lt;&gt;ROW(AS798))*((S798=0)*($S$7:$S$2085&gt;0)+(S798&gt;0)*($S$7:$S$2085=0)))&gt;0,"SALONES UNIDOS",IF(SUMPRODUCT((AS798=$AS$7:$AS$2085)*(AI798=$AI$7:$AI$2085)*((AO798&lt;$AP$7:$AP$2085)*(AP798&gt;$AO$7:$AO$2085))*(ROW($AS$7:$AS$2085)&lt;&gt;ROW(AS798)))&gt;0,"Cruzado","Sin cruce")))</f>
        <v>Sin cruce</v>
      </c>
    </row>
    <row r="799" spans="3:46" ht="15.6" hidden="1" customHeight="1">
      <c r="C799" s="514" t="s">
        <v>572</v>
      </c>
      <c r="D799" s="515" t="s">
        <v>966</v>
      </c>
      <c r="E799" s="515">
        <v>20261</v>
      </c>
      <c r="F799" s="516" t="s">
        <v>195</v>
      </c>
      <c r="G799" s="508" t="s">
        <v>80</v>
      </c>
      <c r="H799" s="516" t="s">
        <v>84</v>
      </c>
      <c r="I799" s="516">
        <v>1</v>
      </c>
      <c r="J799" s="516" t="s">
        <v>66</v>
      </c>
      <c r="K799" s="516" t="s">
        <v>66</v>
      </c>
      <c r="L799" s="517" t="s">
        <v>967</v>
      </c>
      <c r="M799" s="541" t="s">
        <v>754</v>
      </c>
      <c r="N799" s="515" t="s">
        <v>577</v>
      </c>
      <c r="O799" s="515" t="s">
        <v>578</v>
      </c>
      <c r="P799" s="516" t="s">
        <v>579</v>
      </c>
      <c r="Q799" s="515">
        <v>2</v>
      </c>
      <c r="R799" s="515">
        <v>0</v>
      </c>
      <c r="S799" s="525">
        <v>2</v>
      </c>
      <c r="T799" s="515">
        <v>3</v>
      </c>
      <c r="U799" s="475" t="s">
        <v>520</v>
      </c>
      <c r="V799" s="556">
        <v>40</v>
      </c>
      <c r="W799" s="481">
        <v>41347751</v>
      </c>
      <c r="X799" s="563" t="s">
        <v>332</v>
      </c>
      <c r="Y799" s="515" t="s">
        <v>968</v>
      </c>
      <c r="Z799" s="515"/>
      <c r="AA799" s="515"/>
      <c r="AB799" s="515"/>
      <c r="AC799" s="480" t="s">
        <v>979</v>
      </c>
      <c r="AD799" s="515"/>
      <c r="AE799" s="479"/>
      <c r="AF799" s="508"/>
      <c r="AG799" s="508"/>
      <c r="AH799" s="508" t="s">
        <v>582</v>
      </c>
      <c r="AI799" s="480">
        <v>4</v>
      </c>
      <c r="AJ799" s="480">
        <v>9</v>
      </c>
      <c r="AK799" s="480">
        <v>20</v>
      </c>
      <c r="AL799" s="480">
        <v>11</v>
      </c>
      <c r="AM799" s="480">
        <v>0</v>
      </c>
      <c r="AN799" s="490">
        <f>IF(AJ799="",S799,ROUND(((((AL799/24)+(AM799/1440))-((AJ799/24)+(AK799/1440)))*1440/50),5))</f>
        <v>2</v>
      </c>
      <c r="AO799" s="491">
        <f>AJ799/24+AK799/1440</f>
        <v>0.3888888888888889</v>
      </c>
      <c r="AP799" s="491">
        <f>AL799/24+AM799/1440</f>
        <v>0.45833333333333331</v>
      </c>
      <c r="AQ799" s="23" t="str" cm="1">
        <f t="array" ref="AQ799">IF(X799="","",IF(SUMPRODUCT((X799=$X$7:$X$2085)*(AI799=$AI$7:$AI$2085)*(AO799=$AO$7:$AO$2085)*(AP799=$AP$7:$AP$2085)*(ROW($X$7:$X$2085)&lt;&gt;ROW(X799))*((S799=0)*($S$7:$S$2085&gt;0)+(S799&gt;0)*($S$7:$S$2085=0)))&gt;0,"SALONES UNIDOS",IF(SUMPRODUCT((X799=$X$7:$X$2085)*(AI799=$AI$7:$AI$2085)*((AO799&lt;$AP$7:$AP$2085)*(AP799&gt;$AO$7:$AO$2085))*(ROW($X$7:$X$2085)&lt;&gt;ROW(X799)))&gt;0,"Cruzado","Sin cruce")))</f>
        <v>Sin cruce</v>
      </c>
      <c r="AR799" s="23" t="str" cm="1">
        <f t="array" ref="AR799">IF(AE799="","",IF(SUMPRODUCT((AE799=$AE$7:$AE$2085)*(AI799=$AI$7:$AI$2085)*(AO799=$AO$7:$AO$2085)*(AP799=$AP$7:$AP$2085)*(ROW($AE$7:$AE$2085)&lt;&gt;ROW(AE799))*((S799=0)*($S$7:$S$2085&gt;0)+(S799&gt;0)*($S$7:$S$2085=0)))&gt;0,"SALONES UNIDOS",IF(SUMPRODUCT((AE799=$AE$7:$AE$2085)*(AI799=$AI$7:$AI$2085)*((AO799&lt;$AP$7:$AP$2085)*(AP799&gt;$AO$7:$AO$2085))*(ROW($AE$7:$AE$2085)&lt;&gt;ROW(AE799)))&gt;0,"Cruzado","Sin cruce")))</f>
        <v/>
      </c>
      <c r="AS799" s="94" t="str">
        <f t="shared" si="13"/>
        <v>MH1PORUMAD</v>
      </c>
      <c r="AT799" s="94" t="str" cm="1">
        <f t="array" ref="AT799">IF(AS799="","",IF(SUMPRODUCT((AS799=$AS$7:$AS$2085)*(AI799=$AI$7:$AI$2085)*(AO799=$AO$7:$AO$2085)*(AP799=$AP$7:$AP$2085)*(ROW($AS$7:$AS$2085)&lt;&gt;ROW(AS799))*((S799=0)*($S$7:$S$2085&gt;0)+(S799&gt;0)*($S$7:$S$2085=0)))&gt;0,"SALONES UNIDOS",IF(SUMPRODUCT((AS799=$AS$7:$AS$2085)*(AI799=$AI$7:$AI$2085)*((AO799&lt;$AP$7:$AP$2085)*(AP799&gt;$AO$7:$AO$2085))*(ROW($AS$7:$AS$2085)&lt;&gt;ROW(AS799)))&gt;0,"Cruzado","Sin cruce")))</f>
        <v>Sin cruce</v>
      </c>
    </row>
    <row r="800" spans="3:46" ht="15.6" hidden="1" customHeight="1">
      <c r="C800" s="514" t="s">
        <v>572</v>
      </c>
      <c r="D800" s="515" t="s">
        <v>966</v>
      </c>
      <c r="E800" s="515">
        <v>20261</v>
      </c>
      <c r="F800" s="516" t="s">
        <v>195</v>
      </c>
      <c r="G800" s="508" t="s">
        <v>80</v>
      </c>
      <c r="H800" s="516" t="s">
        <v>84</v>
      </c>
      <c r="I800" s="516">
        <v>1</v>
      </c>
      <c r="J800" s="516" t="s">
        <v>603</v>
      </c>
      <c r="K800" s="516" t="s">
        <v>66</v>
      </c>
      <c r="L800" s="517" t="s">
        <v>967</v>
      </c>
      <c r="M800" s="541" t="s">
        <v>754</v>
      </c>
      <c r="N800" s="515" t="s">
        <v>577</v>
      </c>
      <c r="O800" s="515" t="s">
        <v>578</v>
      </c>
      <c r="P800" s="516" t="s">
        <v>579</v>
      </c>
      <c r="Q800" s="515">
        <v>0</v>
      </c>
      <c r="R800" s="515">
        <v>2</v>
      </c>
      <c r="S800" s="525">
        <v>2</v>
      </c>
      <c r="T800" s="515">
        <v>3</v>
      </c>
      <c r="U800" s="475" t="s">
        <v>520</v>
      </c>
      <c r="V800" s="556">
        <v>20</v>
      </c>
      <c r="W800" s="481">
        <v>41347751</v>
      </c>
      <c r="X800" s="563" t="s">
        <v>332</v>
      </c>
      <c r="Y800" s="515" t="s">
        <v>968</v>
      </c>
      <c r="Z800" s="515"/>
      <c r="AA800" s="515"/>
      <c r="AB800" s="515"/>
      <c r="AC800" s="493"/>
      <c r="AD800" s="515"/>
      <c r="AE800" s="480" t="s">
        <v>981</v>
      </c>
      <c r="AF800" s="508"/>
      <c r="AG800" s="508"/>
      <c r="AH800" s="508" t="s">
        <v>100</v>
      </c>
      <c r="AI800" s="480">
        <v>4</v>
      </c>
      <c r="AJ800" s="480">
        <v>11</v>
      </c>
      <c r="AK800" s="480">
        <v>0</v>
      </c>
      <c r="AL800" s="480">
        <v>12</v>
      </c>
      <c r="AM800" s="480">
        <v>40</v>
      </c>
      <c r="AN800" s="490">
        <f>IF(AJ800="",S800,ROUND(((((AL800/24)+(AM800/1440))-((AJ800/24)+(AK800/1440)))*1440/50),5))</f>
        <v>2</v>
      </c>
      <c r="AO800" s="491">
        <f>AJ800/24+AK800/1440</f>
        <v>0.45833333333333331</v>
      </c>
      <c r="AP800" s="491">
        <f>AL800/24+AM800/1440</f>
        <v>0.52777777777777779</v>
      </c>
      <c r="AQ800" s="23" t="str" cm="1">
        <f t="array" ref="AQ800">IF(X800="","",IF(SUMPRODUCT((X800=$X$7:$X$2085)*(AI800=$AI$7:$AI$2085)*(AO800=$AO$7:$AO$2085)*(AP800=$AP$7:$AP$2085)*(ROW($X$7:$X$2085)&lt;&gt;ROW(X800))*((S800=0)*($S$7:$S$2085&gt;0)+(S800&gt;0)*($S$7:$S$2085=0)))&gt;0,"SALONES UNIDOS",IF(SUMPRODUCT((X800=$X$7:$X$2085)*(AI800=$AI$7:$AI$2085)*((AO800&lt;$AP$7:$AP$2085)*(AP800&gt;$AO$7:$AO$2085))*(ROW($X$7:$X$2085)&lt;&gt;ROW(X800)))&gt;0,"Cruzado","Sin cruce")))</f>
        <v>Sin cruce</v>
      </c>
      <c r="AR800" s="23" t="str" cm="1">
        <f t="array" ref="AR800">IF(AE800="","",IF(SUMPRODUCT((AE800=$AE$7:$AE$2085)*(AI800=$AI$7:$AI$2085)*(AO800=$AO$7:$AO$2085)*(AP800=$AP$7:$AP$2085)*(ROW($AE$7:$AE$2085)&lt;&gt;ROW(AE800))*((S800=0)*($S$7:$S$2085&gt;0)+(S800&gt;0)*($S$7:$S$2085=0)))&gt;0,"SALONES UNIDOS",IF(SUMPRODUCT((AE800=$AE$7:$AE$2085)*(AI800=$AI$7:$AI$2085)*((AO800&lt;$AP$7:$AP$2085)*(AP800&gt;$AO$7:$AO$2085))*(ROW($AE$7:$AE$2085)&lt;&gt;ROW(AE800)))&gt;0,"Cruzado","Sin cruce")))</f>
        <v>Sin cruce</v>
      </c>
      <c r="AS800" s="94" t="str">
        <f t="shared" si="13"/>
        <v>MH1PORUMAD</v>
      </c>
      <c r="AT800" s="94" t="str" cm="1">
        <f t="array" ref="AT800">IF(AS800="","",IF(SUMPRODUCT((AS800=$AS$7:$AS$2085)*(AI800=$AI$7:$AI$2085)*(AO800=$AO$7:$AO$2085)*(AP800=$AP$7:$AP$2085)*(ROW($AS$7:$AS$2085)&lt;&gt;ROW(AS800))*((S800=0)*($S$7:$S$2085&gt;0)+(S800&gt;0)*($S$7:$S$2085=0)))&gt;0,"SALONES UNIDOS",IF(SUMPRODUCT((AS800=$AS$7:$AS$2085)*(AI800=$AI$7:$AI$2085)*((AO800&lt;$AP$7:$AP$2085)*(AP800&gt;$AO$7:$AO$2085))*(ROW($AS$7:$AS$2085)&lt;&gt;ROW(AS800)))&gt;0,"Cruzado","Sin cruce")))</f>
        <v>Sin cruce</v>
      </c>
    </row>
    <row r="801" spans="3:46" ht="15.6" hidden="1" customHeight="1">
      <c r="C801" s="514" t="s">
        <v>572</v>
      </c>
      <c r="D801" s="515" t="s">
        <v>966</v>
      </c>
      <c r="E801" s="515">
        <v>20261</v>
      </c>
      <c r="F801" s="516" t="s">
        <v>195</v>
      </c>
      <c r="G801" s="508" t="s">
        <v>80</v>
      </c>
      <c r="H801" s="516" t="s">
        <v>84</v>
      </c>
      <c r="I801" s="516">
        <v>1</v>
      </c>
      <c r="J801" s="516" t="s">
        <v>66</v>
      </c>
      <c r="K801" s="516" t="s">
        <v>66</v>
      </c>
      <c r="L801" s="517" t="s">
        <v>971</v>
      </c>
      <c r="M801" s="541" t="s">
        <v>585</v>
      </c>
      <c r="N801" s="515" t="s">
        <v>586</v>
      </c>
      <c r="O801" s="515" t="s">
        <v>578</v>
      </c>
      <c r="P801" s="516" t="s">
        <v>579</v>
      </c>
      <c r="Q801" s="515">
        <v>4</v>
      </c>
      <c r="R801" s="515">
        <v>0</v>
      </c>
      <c r="S801" s="525">
        <v>4</v>
      </c>
      <c r="T801" s="515">
        <v>4</v>
      </c>
      <c r="U801" s="475" t="s">
        <v>520</v>
      </c>
      <c r="V801" s="556">
        <v>40</v>
      </c>
      <c r="W801" s="577">
        <v>41222348</v>
      </c>
      <c r="X801" s="578" t="s">
        <v>253</v>
      </c>
      <c r="Y801" s="515" t="s">
        <v>968</v>
      </c>
      <c r="Z801" s="515"/>
      <c r="AA801" s="515"/>
      <c r="AB801" s="515"/>
      <c r="AC801" s="480" t="s">
        <v>982</v>
      </c>
      <c r="AD801" s="515"/>
      <c r="AE801" s="479"/>
      <c r="AF801" s="508"/>
      <c r="AG801" s="508"/>
      <c r="AH801" s="508" t="s">
        <v>582</v>
      </c>
      <c r="AI801" s="480">
        <v>1</v>
      </c>
      <c r="AJ801" s="480">
        <v>7</v>
      </c>
      <c r="AK801" s="480">
        <v>40</v>
      </c>
      <c r="AL801" s="480">
        <v>11</v>
      </c>
      <c r="AM801" s="480">
        <v>0</v>
      </c>
      <c r="AN801" s="490">
        <f>IF(AJ801="",S801,ROUND(((((AL801/24)+(AM801/1440))-((AJ801/24)+(AK801/1440)))*1440/50),5))</f>
        <v>4</v>
      </c>
      <c r="AO801" s="491">
        <f>AJ801/24+AK801/1440</f>
        <v>0.31944444444444448</v>
      </c>
      <c r="AP801" s="491">
        <f>AL801/24+AM801/1440</f>
        <v>0.45833333333333331</v>
      </c>
      <c r="AQ801" s="23" t="str" cm="1">
        <f t="array" ref="AQ801">IF(X801="","",IF(SUMPRODUCT((X801=$X$7:$X$2085)*(AI801=$AI$7:$AI$2085)*(AO801=$AO$7:$AO$2085)*(AP801=$AP$7:$AP$2085)*(ROW($X$7:$X$2085)&lt;&gt;ROW(X801))*((S801=0)*($S$7:$S$2085&gt;0)+(S801&gt;0)*($S$7:$S$2085=0)))&gt;0,"SALONES UNIDOS",IF(SUMPRODUCT((X801=$X$7:$X$2085)*(AI801=$AI$7:$AI$2085)*((AO801&lt;$AP$7:$AP$2085)*(AP801&gt;$AO$7:$AO$2085))*(ROW($X$7:$X$2085)&lt;&gt;ROW(X801)))&gt;0,"Cruzado","Sin cruce")))</f>
        <v>Sin cruce</v>
      </c>
      <c r="AR801" s="23" t="str" cm="1">
        <f t="array" ref="AR801">IF(AE801="","",IF(SUMPRODUCT((AE801=$AE$7:$AE$2085)*(AI801=$AI$7:$AI$2085)*(AO801=$AO$7:$AO$2085)*(AP801=$AP$7:$AP$2085)*(ROW($AE$7:$AE$2085)&lt;&gt;ROW(AE801))*((S801=0)*($S$7:$S$2085&gt;0)+(S801&gt;0)*($S$7:$S$2085=0)))&gt;0,"SALONES UNIDOS",IF(SUMPRODUCT((AE801=$AE$7:$AE$2085)*(AI801=$AI$7:$AI$2085)*((AO801&lt;$AP$7:$AP$2085)*(AP801&gt;$AO$7:$AO$2085))*(ROW($AE$7:$AE$2085)&lt;&gt;ROW(AE801)))&gt;0,"Cruzado","Sin cruce")))</f>
        <v/>
      </c>
      <c r="AS801" s="94" t="str">
        <f t="shared" si="13"/>
        <v>MH1PORUMAD</v>
      </c>
      <c r="AT801" s="94" t="str" cm="1">
        <f t="array" ref="AT801">IF(AS801="","",IF(SUMPRODUCT((AS801=$AS$7:$AS$2085)*(AI801=$AI$7:$AI$2085)*(AO801=$AO$7:$AO$2085)*(AP801=$AP$7:$AP$2085)*(ROW($AS$7:$AS$2085)&lt;&gt;ROW(AS801))*((S801=0)*($S$7:$S$2085&gt;0)+(S801&gt;0)*($S$7:$S$2085=0)))&gt;0,"SALONES UNIDOS",IF(SUMPRODUCT((AS801=$AS$7:$AS$2085)*(AI801=$AI$7:$AI$2085)*((AO801&lt;$AP$7:$AP$2085)*(AP801&gt;$AO$7:$AO$2085))*(ROW($AS$7:$AS$2085)&lt;&gt;ROW(AS801)))&gt;0,"Cruzado","Sin cruce")))</f>
        <v>Sin cruce</v>
      </c>
    </row>
    <row r="802" spans="3:46" ht="15.6" hidden="1" customHeight="1">
      <c r="C802" s="514" t="s">
        <v>572</v>
      </c>
      <c r="D802" s="515" t="s">
        <v>966</v>
      </c>
      <c r="E802" s="515">
        <v>20261</v>
      </c>
      <c r="F802" s="516" t="s">
        <v>195</v>
      </c>
      <c r="G802" s="508" t="s">
        <v>80</v>
      </c>
      <c r="H802" s="516" t="s">
        <v>84</v>
      </c>
      <c r="I802" s="516">
        <v>1</v>
      </c>
      <c r="J802" s="516" t="s">
        <v>66</v>
      </c>
      <c r="K802" s="516" t="s">
        <v>66</v>
      </c>
      <c r="L802" s="517" t="s">
        <v>972</v>
      </c>
      <c r="M802" s="541" t="s">
        <v>973</v>
      </c>
      <c r="N802" s="515" t="s">
        <v>577</v>
      </c>
      <c r="O802" s="515" t="s">
        <v>578</v>
      </c>
      <c r="P802" s="516" t="s">
        <v>579</v>
      </c>
      <c r="Q802" s="515">
        <v>2</v>
      </c>
      <c r="R802" s="515">
        <v>2</v>
      </c>
      <c r="S802" s="525">
        <v>4</v>
      </c>
      <c r="T802" s="515">
        <v>3</v>
      </c>
      <c r="U802" s="475" t="s">
        <v>520</v>
      </c>
      <c r="V802" s="556">
        <v>40</v>
      </c>
      <c r="W802" s="481">
        <v>43041422</v>
      </c>
      <c r="X802" s="563" t="s">
        <v>207</v>
      </c>
      <c r="Y802" s="515" t="s">
        <v>968</v>
      </c>
      <c r="Z802" s="515"/>
      <c r="AA802" s="515"/>
      <c r="AB802" s="515"/>
      <c r="AC802" s="480" t="s">
        <v>983</v>
      </c>
      <c r="AD802" s="515"/>
      <c r="AE802" s="479"/>
      <c r="AF802" s="508"/>
      <c r="AG802" s="508"/>
      <c r="AH802" s="508" t="s">
        <v>203</v>
      </c>
      <c r="AI802" s="480">
        <v>1</v>
      </c>
      <c r="AJ802" s="480">
        <v>16</v>
      </c>
      <c r="AK802" s="480">
        <v>0</v>
      </c>
      <c r="AL802" s="480">
        <v>19</v>
      </c>
      <c r="AM802" s="480">
        <v>20</v>
      </c>
      <c r="AN802" s="490">
        <f>IF(AJ802="",S802,ROUND(((((AL802/24)+(AM802/1440))-((AJ802/24)+(AK802/1440)))*1440/50),5))</f>
        <v>4</v>
      </c>
      <c r="AO802" s="491">
        <f>AJ802/24+AK802/1440</f>
        <v>0.66666666666666663</v>
      </c>
      <c r="AP802" s="491">
        <f>AL802/24+AM802/1440</f>
        <v>0.80555555555555547</v>
      </c>
      <c r="AQ802" s="23" t="str" cm="1">
        <f t="array" ref="AQ802">IF(X802="","",IF(SUMPRODUCT((X802=$X$7:$X$2085)*(AI802=$AI$7:$AI$2085)*(AO802=$AO$7:$AO$2085)*(AP802=$AP$7:$AP$2085)*(ROW($X$7:$X$2085)&lt;&gt;ROW(X802))*((S802=0)*($S$7:$S$2085&gt;0)+(S802&gt;0)*($S$7:$S$2085=0)))&gt;0,"SALONES UNIDOS",IF(SUMPRODUCT((X802=$X$7:$X$2085)*(AI802=$AI$7:$AI$2085)*((AO802&lt;$AP$7:$AP$2085)*(AP802&gt;$AO$7:$AO$2085))*(ROW($X$7:$X$2085)&lt;&gt;ROW(X802)))&gt;0,"Cruzado","Sin cruce")))</f>
        <v>Sin cruce</v>
      </c>
      <c r="AR802" s="23" t="str" cm="1">
        <f t="array" ref="AR802">IF(AE802="","",IF(SUMPRODUCT((AE802=$AE$7:$AE$2085)*(AI802=$AI$7:$AI$2085)*(AO802=$AO$7:$AO$2085)*(AP802=$AP$7:$AP$2085)*(ROW($AE$7:$AE$2085)&lt;&gt;ROW(AE802))*((S802=0)*($S$7:$S$2085&gt;0)+(S802&gt;0)*($S$7:$S$2085=0)))&gt;0,"SALONES UNIDOS",IF(SUMPRODUCT((AE802=$AE$7:$AE$2085)*(AI802=$AI$7:$AI$2085)*((AO802&lt;$AP$7:$AP$2085)*(AP802&gt;$AO$7:$AO$2085))*(ROW($AE$7:$AE$2085)&lt;&gt;ROW(AE802)))&gt;0,"Cruzado","Sin cruce")))</f>
        <v/>
      </c>
      <c r="AS802" s="94" t="str">
        <f t="shared" si="13"/>
        <v>MH1PORUMAD</v>
      </c>
      <c r="AT802" s="94" t="str" cm="1">
        <f t="array" ref="AT802">IF(AS802="","",IF(SUMPRODUCT((AS802=$AS$7:$AS$2085)*(AI802=$AI$7:$AI$2085)*(AO802=$AO$7:$AO$2085)*(AP802=$AP$7:$AP$2085)*(ROW($AS$7:$AS$2085)&lt;&gt;ROW(AS802))*((S802=0)*($S$7:$S$2085&gt;0)+(S802&gt;0)*($S$7:$S$2085=0)))&gt;0,"SALONES UNIDOS",IF(SUMPRODUCT((AS802=$AS$7:$AS$2085)*(AI802=$AI$7:$AI$2085)*((AO802&lt;$AP$7:$AP$2085)*(AP802&gt;$AO$7:$AO$2085))*(ROW($AS$7:$AS$2085)&lt;&gt;ROW(AS802)))&gt;0,"Cruzado","Sin cruce")))</f>
        <v>Sin cruce</v>
      </c>
    </row>
    <row r="803" spans="3:46" ht="15.6" hidden="1" customHeight="1">
      <c r="C803" s="514" t="s">
        <v>572</v>
      </c>
      <c r="D803" s="515" t="s">
        <v>966</v>
      </c>
      <c r="E803" s="515">
        <v>20261</v>
      </c>
      <c r="F803" s="516" t="s">
        <v>195</v>
      </c>
      <c r="G803" s="508" t="s">
        <v>80</v>
      </c>
      <c r="H803" s="516" t="s">
        <v>84</v>
      </c>
      <c r="I803" s="516">
        <v>1</v>
      </c>
      <c r="J803" s="516" t="s">
        <v>66</v>
      </c>
      <c r="K803" s="516" t="s">
        <v>66</v>
      </c>
      <c r="L803" s="517" t="s">
        <v>974</v>
      </c>
      <c r="M803" s="541" t="s">
        <v>591</v>
      </c>
      <c r="N803" s="515" t="s">
        <v>586</v>
      </c>
      <c r="O803" s="515" t="s">
        <v>578</v>
      </c>
      <c r="P803" s="516" t="s">
        <v>579</v>
      </c>
      <c r="Q803" s="515">
        <v>3</v>
      </c>
      <c r="R803" s="515">
        <v>2</v>
      </c>
      <c r="S803" s="525">
        <v>5</v>
      </c>
      <c r="T803" s="515">
        <v>4</v>
      </c>
      <c r="U803" s="475" t="s">
        <v>520</v>
      </c>
      <c r="V803" s="556">
        <v>40</v>
      </c>
      <c r="W803" s="481">
        <v>21416373</v>
      </c>
      <c r="X803" s="563" t="s">
        <v>222</v>
      </c>
      <c r="Y803" s="515" t="s">
        <v>968</v>
      </c>
      <c r="Z803" s="515"/>
      <c r="AA803" s="515"/>
      <c r="AB803" s="515"/>
      <c r="AC803" s="480" t="s">
        <v>983</v>
      </c>
      <c r="AD803" s="515"/>
      <c r="AE803" s="479"/>
      <c r="AF803" s="508"/>
      <c r="AG803" s="508"/>
      <c r="AH803" s="508" t="s">
        <v>203</v>
      </c>
      <c r="AI803" s="480">
        <v>2</v>
      </c>
      <c r="AJ803" s="480">
        <v>7</v>
      </c>
      <c r="AK803" s="480">
        <v>40</v>
      </c>
      <c r="AL803" s="480">
        <v>11</v>
      </c>
      <c r="AM803" s="480">
        <v>50</v>
      </c>
      <c r="AN803" s="490">
        <f>IF(AJ803="",S803,ROUND(((((AL803/24)+(AM803/1440))-((AJ803/24)+(AK803/1440)))*1440/50),5))</f>
        <v>5</v>
      </c>
      <c r="AO803" s="491">
        <f>AJ803/24+AK803/1440</f>
        <v>0.31944444444444448</v>
      </c>
      <c r="AP803" s="491">
        <f>AL803/24+AM803/1440</f>
        <v>0.49305555555555552</v>
      </c>
      <c r="AQ803" s="23" t="str" cm="1">
        <f t="array" ref="AQ803">IF(X803="","",IF(SUMPRODUCT((X803=$X$7:$X$2085)*(AI803=$AI$7:$AI$2085)*(AO803=$AO$7:$AO$2085)*(AP803=$AP$7:$AP$2085)*(ROW($X$7:$X$2085)&lt;&gt;ROW(X803))*((S803=0)*($S$7:$S$2085&gt;0)+(S803&gt;0)*($S$7:$S$2085=0)))&gt;0,"SALONES UNIDOS",IF(SUMPRODUCT((X803=$X$7:$X$2085)*(AI803=$AI$7:$AI$2085)*((AO803&lt;$AP$7:$AP$2085)*(AP803&gt;$AO$7:$AO$2085))*(ROW($X$7:$X$2085)&lt;&gt;ROW(X803)))&gt;0,"Cruzado","Sin cruce")))</f>
        <v>Sin cruce</v>
      </c>
      <c r="AR803" s="23" t="str" cm="1">
        <f t="array" ref="AR803">IF(AE803="","",IF(SUMPRODUCT((AE803=$AE$7:$AE$2085)*(AI803=$AI$7:$AI$2085)*(AO803=$AO$7:$AO$2085)*(AP803=$AP$7:$AP$2085)*(ROW($AE$7:$AE$2085)&lt;&gt;ROW(AE803))*((S803=0)*($S$7:$S$2085&gt;0)+(S803&gt;0)*($S$7:$S$2085=0)))&gt;0,"SALONES UNIDOS",IF(SUMPRODUCT((AE803=$AE$7:$AE$2085)*(AI803=$AI$7:$AI$2085)*((AO803&lt;$AP$7:$AP$2085)*(AP803&gt;$AO$7:$AO$2085))*(ROW($AE$7:$AE$2085)&lt;&gt;ROW(AE803)))&gt;0,"Cruzado","Sin cruce")))</f>
        <v/>
      </c>
      <c r="AS803" s="94" t="str">
        <f t="shared" si="13"/>
        <v>MH1PORUMAD</v>
      </c>
      <c r="AT803" s="94" t="str" cm="1">
        <f t="array" ref="AT803">IF(AS803="","",IF(SUMPRODUCT((AS803=$AS$7:$AS$2085)*(AI803=$AI$7:$AI$2085)*(AO803=$AO$7:$AO$2085)*(AP803=$AP$7:$AP$2085)*(ROW($AS$7:$AS$2085)&lt;&gt;ROW(AS803))*((S803=0)*($S$7:$S$2085&gt;0)+(S803&gt;0)*($S$7:$S$2085=0)))&gt;0,"SALONES UNIDOS",IF(SUMPRODUCT((AS803=$AS$7:$AS$2085)*(AI803=$AI$7:$AI$2085)*((AO803&lt;$AP$7:$AP$2085)*(AP803&gt;$AO$7:$AO$2085))*(ROW($AS$7:$AS$2085)&lt;&gt;ROW(AS803)))&gt;0,"Cruzado","Sin cruce")))</f>
        <v>Sin cruce</v>
      </c>
    </row>
    <row r="804" spans="3:46" ht="15.6" hidden="1" customHeight="1">
      <c r="C804" s="514" t="s">
        <v>572</v>
      </c>
      <c r="D804" s="515" t="s">
        <v>966</v>
      </c>
      <c r="E804" s="515">
        <v>20261</v>
      </c>
      <c r="F804" s="516" t="s">
        <v>195</v>
      </c>
      <c r="G804" s="508" t="s">
        <v>80</v>
      </c>
      <c r="H804" s="516" t="s">
        <v>84</v>
      </c>
      <c r="I804" s="516">
        <v>1</v>
      </c>
      <c r="J804" s="516" t="s">
        <v>66</v>
      </c>
      <c r="K804" s="516" t="s">
        <v>66</v>
      </c>
      <c r="L804" s="517" t="s">
        <v>975</v>
      </c>
      <c r="M804" s="541" t="s">
        <v>593</v>
      </c>
      <c r="N804" s="515" t="s">
        <v>586</v>
      </c>
      <c r="O804" s="515" t="s">
        <v>578</v>
      </c>
      <c r="P804" s="516" t="s">
        <v>579</v>
      </c>
      <c r="Q804" s="515">
        <v>4</v>
      </c>
      <c r="R804" s="515">
        <v>0</v>
      </c>
      <c r="S804" s="525">
        <v>4</v>
      </c>
      <c r="T804" s="515">
        <v>4</v>
      </c>
      <c r="U804" s="475" t="s">
        <v>520</v>
      </c>
      <c r="V804" s="556">
        <v>40</v>
      </c>
      <c r="W804" s="577">
        <v>21537507</v>
      </c>
      <c r="X804" s="578" t="s">
        <v>509</v>
      </c>
      <c r="Y804" s="515" t="s">
        <v>968</v>
      </c>
      <c r="Z804" s="515"/>
      <c r="AA804" s="515"/>
      <c r="AB804" s="515"/>
      <c r="AC804" s="480" t="s">
        <v>983</v>
      </c>
      <c r="AD804" s="515"/>
      <c r="AE804" s="479"/>
      <c r="AF804" s="508"/>
      <c r="AG804" s="508"/>
      <c r="AH804" s="508" t="s">
        <v>582</v>
      </c>
      <c r="AI804" s="480">
        <v>5</v>
      </c>
      <c r="AJ804" s="480">
        <v>14</v>
      </c>
      <c r="AK804" s="480">
        <v>20</v>
      </c>
      <c r="AL804" s="480">
        <v>17</v>
      </c>
      <c r="AM804" s="480">
        <v>40</v>
      </c>
      <c r="AN804" s="490">
        <f>IF(AJ804="",S804,ROUND(((((AL804/24)+(AM804/1440))-((AJ804/24)+(AK804/1440)))*1440/50),5))</f>
        <v>4</v>
      </c>
      <c r="AO804" s="491">
        <f>AJ804/24+AK804/1440</f>
        <v>0.59722222222222221</v>
      </c>
      <c r="AP804" s="491">
        <f>AL804/24+AM804/1440</f>
        <v>0.73611111111111116</v>
      </c>
      <c r="AQ804" s="23" t="str" cm="1">
        <f t="array" ref="AQ804">IF(X804="","",IF(SUMPRODUCT((X804=$X$7:$X$2085)*(AI804=$AI$7:$AI$2085)*(AO804=$AO$7:$AO$2085)*(AP804=$AP$7:$AP$2085)*(ROW($X$7:$X$2085)&lt;&gt;ROW(X804))*((S804=0)*($S$7:$S$2085&gt;0)+(S804&gt;0)*($S$7:$S$2085=0)))&gt;0,"SALONES UNIDOS",IF(SUMPRODUCT((X804=$X$7:$X$2085)*(AI804=$AI$7:$AI$2085)*((AO804&lt;$AP$7:$AP$2085)*(AP804&gt;$AO$7:$AO$2085))*(ROW($X$7:$X$2085)&lt;&gt;ROW(X804)))&gt;0,"Cruzado","Sin cruce")))</f>
        <v>Sin cruce</v>
      </c>
      <c r="AR804" s="23" t="str" cm="1">
        <f t="array" ref="AR804">IF(AE804="","",IF(SUMPRODUCT((AE804=$AE$7:$AE$2085)*(AI804=$AI$7:$AI$2085)*(AO804=$AO$7:$AO$2085)*(AP804=$AP$7:$AP$2085)*(ROW($AE$7:$AE$2085)&lt;&gt;ROW(AE804))*((S804=0)*($S$7:$S$2085&gt;0)+(S804&gt;0)*($S$7:$S$2085=0)))&gt;0,"SALONES UNIDOS",IF(SUMPRODUCT((AE804=$AE$7:$AE$2085)*(AI804=$AI$7:$AI$2085)*((AO804&lt;$AP$7:$AP$2085)*(AP804&gt;$AO$7:$AO$2085))*(ROW($AE$7:$AE$2085)&lt;&gt;ROW(AE804)))&gt;0,"Cruzado","Sin cruce")))</f>
        <v/>
      </c>
      <c r="AS804" s="94" t="str">
        <f t="shared" si="13"/>
        <v>MH1PORUMAD</v>
      </c>
      <c r="AT804" s="94" t="str" cm="1">
        <f t="array" ref="AT804">IF(AS804="","",IF(SUMPRODUCT((AS804=$AS$7:$AS$2085)*(AI804=$AI$7:$AI$2085)*(AO804=$AO$7:$AO$2085)*(AP804=$AP$7:$AP$2085)*(ROW($AS$7:$AS$2085)&lt;&gt;ROW(AS804))*((S804=0)*($S$7:$S$2085&gt;0)+(S804&gt;0)*($S$7:$S$2085=0)))&gt;0,"SALONES UNIDOS",IF(SUMPRODUCT((AS804=$AS$7:$AS$2085)*(AI804=$AI$7:$AI$2085)*((AO804&lt;$AP$7:$AP$2085)*(AP804&gt;$AO$7:$AO$2085))*(ROW($AS$7:$AS$2085)&lt;&gt;ROW(AS804)))&gt;0,"Cruzado","Sin cruce")))</f>
        <v>Sin cruce</v>
      </c>
    </row>
    <row r="805" spans="3:46" ht="15.6" hidden="1" customHeight="1">
      <c r="C805" s="514" t="s">
        <v>572</v>
      </c>
      <c r="D805" s="515" t="s">
        <v>966</v>
      </c>
      <c r="E805" s="515">
        <v>20261</v>
      </c>
      <c r="F805" s="516" t="s">
        <v>195</v>
      </c>
      <c r="G805" s="508" t="s">
        <v>80</v>
      </c>
      <c r="H805" s="516" t="s">
        <v>84</v>
      </c>
      <c r="I805" s="516">
        <v>1</v>
      </c>
      <c r="J805" s="516" t="s">
        <v>66</v>
      </c>
      <c r="K805" s="516" t="s">
        <v>66</v>
      </c>
      <c r="L805" s="517" t="s">
        <v>976</v>
      </c>
      <c r="M805" s="541" t="s">
        <v>595</v>
      </c>
      <c r="N805" s="515" t="s">
        <v>586</v>
      </c>
      <c r="O805" s="515" t="s">
        <v>578</v>
      </c>
      <c r="P805" s="516" t="s">
        <v>579</v>
      </c>
      <c r="Q805" s="515">
        <v>3</v>
      </c>
      <c r="R805" s="515">
        <v>2</v>
      </c>
      <c r="S805" s="525">
        <v>5</v>
      </c>
      <c r="T805" s="515">
        <v>4</v>
      </c>
      <c r="U805" s="475" t="s">
        <v>520</v>
      </c>
      <c r="V805" s="556">
        <v>40</v>
      </c>
      <c r="W805" s="481">
        <v>7757185</v>
      </c>
      <c r="X805" s="563" t="s">
        <v>380</v>
      </c>
      <c r="Y805" s="515" t="s">
        <v>968</v>
      </c>
      <c r="Z805" s="515"/>
      <c r="AA805" s="515"/>
      <c r="AB805" s="515"/>
      <c r="AC805" s="480" t="s">
        <v>983</v>
      </c>
      <c r="AD805" s="515"/>
      <c r="AE805" s="479"/>
      <c r="AF805" s="508"/>
      <c r="AG805" s="508"/>
      <c r="AH805" s="508" t="s">
        <v>203</v>
      </c>
      <c r="AI805" s="480">
        <v>2</v>
      </c>
      <c r="AJ805" s="480">
        <v>14</v>
      </c>
      <c r="AK805" s="480">
        <v>20</v>
      </c>
      <c r="AL805" s="480">
        <v>18</v>
      </c>
      <c r="AM805" s="480">
        <v>30</v>
      </c>
      <c r="AN805" s="490">
        <f>IF(AJ805="",S805,ROUND(((((AL805/24)+(AM805/1440))-((AJ805/24)+(AK805/1440)))*1440/50),5))</f>
        <v>5</v>
      </c>
      <c r="AO805" s="491">
        <f>AJ805/24+AK805/1440</f>
        <v>0.59722222222222221</v>
      </c>
      <c r="AP805" s="491">
        <f>AL805/24+AM805/1440</f>
        <v>0.77083333333333337</v>
      </c>
      <c r="AQ805" s="23" t="str" cm="1">
        <f t="array" ref="AQ805">IF(X805="","",IF(SUMPRODUCT((X805=$X$7:$X$2085)*(AI805=$AI$7:$AI$2085)*(AO805=$AO$7:$AO$2085)*(AP805=$AP$7:$AP$2085)*(ROW($X$7:$X$2085)&lt;&gt;ROW(X805))*((S805=0)*($S$7:$S$2085&gt;0)+(S805&gt;0)*($S$7:$S$2085=0)))&gt;0,"SALONES UNIDOS",IF(SUMPRODUCT((X805=$X$7:$X$2085)*(AI805=$AI$7:$AI$2085)*((AO805&lt;$AP$7:$AP$2085)*(AP805&gt;$AO$7:$AO$2085))*(ROW($X$7:$X$2085)&lt;&gt;ROW(X805)))&gt;0,"Cruzado","Sin cruce")))</f>
        <v>Sin cruce</v>
      </c>
      <c r="AR805" s="23" t="str" cm="1">
        <f t="array" ref="AR805">IF(AE805="","",IF(SUMPRODUCT((AE805=$AE$7:$AE$2085)*(AI805=$AI$7:$AI$2085)*(AO805=$AO$7:$AO$2085)*(AP805=$AP$7:$AP$2085)*(ROW($AE$7:$AE$2085)&lt;&gt;ROW(AE805))*((S805=0)*($S$7:$S$2085&gt;0)+(S805&gt;0)*($S$7:$S$2085=0)))&gt;0,"SALONES UNIDOS",IF(SUMPRODUCT((AE805=$AE$7:$AE$2085)*(AI805=$AI$7:$AI$2085)*((AO805&lt;$AP$7:$AP$2085)*(AP805&gt;$AO$7:$AO$2085))*(ROW($AE$7:$AE$2085)&lt;&gt;ROW(AE805)))&gt;0,"Cruzado","Sin cruce")))</f>
        <v/>
      </c>
      <c r="AS805" s="94" t="str">
        <f t="shared" si="13"/>
        <v>MH1PORUMAD</v>
      </c>
      <c r="AT805" s="94" t="str" cm="1">
        <f t="array" ref="AT805">IF(AS805="","",IF(SUMPRODUCT((AS805=$AS$7:$AS$2085)*(AI805=$AI$7:$AI$2085)*(AO805=$AO$7:$AO$2085)*(AP805=$AP$7:$AP$2085)*(ROW($AS$7:$AS$2085)&lt;&gt;ROW(AS805))*((S805=0)*($S$7:$S$2085&gt;0)+(S805&gt;0)*($S$7:$S$2085=0)))&gt;0,"SALONES UNIDOS",IF(SUMPRODUCT((AS805=$AS$7:$AS$2085)*(AI805=$AI$7:$AI$2085)*((AO805&lt;$AP$7:$AP$2085)*(AP805&gt;$AO$7:$AO$2085))*(ROW($AS$7:$AS$2085)&lt;&gt;ROW(AS805)))&gt;0,"Cruzado","Sin cruce")))</f>
        <v>Sin cruce</v>
      </c>
    </row>
    <row r="806" spans="3:46" ht="15.6" hidden="1" customHeight="1">
      <c r="C806" s="496" t="s">
        <v>572</v>
      </c>
      <c r="D806" s="15" t="s">
        <v>966</v>
      </c>
      <c r="E806" s="15">
        <v>20261</v>
      </c>
      <c r="F806" s="503" t="s">
        <v>195</v>
      </c>
      <c r="G806" s="497" t="s">
        <v>80</v>
      </c>
      <c r="H806" s="503" t="s">
        <v>84</v>
      </c>
      <c r="I806" s="503">
        <v>2</v>
      </c>
      <c r="J806" s="503" t="s">
        <v>41</v>
      </c>
      <c r="K806" s="503" t="s">
        <v>41</v>
      </c>
      <c r="L806" s="499" t="s">
        <v>984</v>
      </c>
      <c r="M806" s="535" t="s">
        <v>610</v>
      </c>
      <c r="N806" s="15" t="s">
        <v>586</v>
      </c>
      <c r="O806" s="15" t="s">
        <v>578</v>
      </c>
      <c r="P806" s="503" t="s">
        <v>579</v>
      </c>
      <c r="Q806" s="15">
        <v>2</v>
      </c>
      <c r="R806" s="15">
        <v>2</v>
      </c>
      <c r="S806" s="479">
        <v>4</v>
      </c>
      <c r="T806" s="15">
        <v>3</v>
      </c>
      <c r="U806" s="471"/>
      <c r="V806" s="550">
        <v>32</v>
      </c>
      <c r="W806" s="643">
        <v>492535</v>
      </c>
      <c r="X806" s="644" t="s">
        <v>452</v>
      </c>
      <c r="Y806" s="15" t="s">
        <v>579</v>
      </c>
      <c r="Z806" s="15"/>
      <c r="AA806" s="15"/>
      <c r="AB806" s="15"/>
      <c r="AC806" s="645" t="s">
        <v>985</v>
      </c>
      <c r="AD806" s="15"/>
      <c r="AE806" s="479"/>
      <c r="AF806" s="497"/>
      <c r="AG806" s="497"/>
      <c r="AH806" s="497" t="s">
        <v>203</v>
      </c>
      <c r="AI806" s="15">
        <v>1</v>
      </c>
      <c r="AJ806" s="15">
        <v>8</v>
      </c>
      <c r="AK806" s="15">
        <v>30</v>
      </c>
      <c r="AL806" s="15">
        <v>11</v>
      </c>
      <c r="AM806" s="15">
        <v>50</v>
      </c>
      <c r="AN806" s="490">
        <f>IF(AJ806="",S806,ROUND(((((AL806/24)+(AM806/1440))-((AJ806/24)+(AK806/1440)))*1440/50),5))</f>
        <v>4</v>
      </c>
      <c r="AO806" s="491">
        <f>AJ806/24+AK806/1440</f>
        <v>0.35416666666666663</v>
      </c>
      <c r="AP806" s="491">
        <f>AL806/24+AM806/1440</f>
        <v>0.49305555555555552</v>
      </c>
      <c r="AQ806" s="23" t="str" cm="1">
        <f t="array" ref="AQ806">IF(X806="","",IF(SUMPRODUCT((X806=$X$7:$X$2085)*(AI806=$AI$7:$AI$2085)*(AO806=$AO$7:$AO$2085)*(AP806=$AP$7:$AP$2085)*(ROW($X$7:$X$2085)&lt;&gt;ROW(X806))*((S806=0)*($S$7:$S$2085&gt;0)+(S806&gt;0)*($S$7:$S$2085=0)))&gt;0,"SALONES UNIDOS",IF(SUMPRODUCT((X806=$X$7:$X$2085)*(AI806=$AI$7:$AI$2085)*((AO806&lt;$AP$7:$AP$2085)*(AP806&gt;$AO$7:$AO$2085))*(ROW($X$7:$X$2085)&lt;&gt;ROW(X806)))&gt;0,"Cruzado","Sin cruce")))</f>
        <v>Sin cruce</v>
      </c>
      <c r="AR806" s="23" t="str" cm="1">
        <f t="array" ref="AR806">IF(AE806="","",IF(SUMPRODUCT((AE806=$AE$7:$AE$2085)*(AI806=$AI$7:$AI$2085)*(AO806=$AO$7:$AO$2085)*(AP806=$AP$7:$AP$2085)*(ROW($AE$7:$AE$2085)&lt;&gt;ROW(AE806))*((S806=0)*($S$7:$S$2085&gt;0)+(S806&gt;0)*($S$7:$S$2085=0)))&gt;0,"SALONES UNIDOS",IF(SUMPRODUCT((AE806=$AE$7:$AE$2085)*(AI806=$AI$7:$AI$2085)*((AO806&lt;$AP$7:$AP$2085)*(AP806&gt;$AO$7:$AO$2085))*(ROW($AE$7:$AE$2085)&lt;&gt;ROW(AE806)))&gt;0,"Cruzado","Sin cruce")))</f>
        <v/>
      </c>
      <c r="AS806" s="94" t="str">
        <f t="shared" si="13"/>
        <v>MH2PORUMAA</v>
      </c>
      <c r="AT806" s="94" t="str" cm="1">
        <f t="array" ref="AT806">IF(AS806="","",IF(SUMPRODUCT((AS806=$AS$7:$AS$2085)*(AI806=$AI$7:$AI$2085)*(AO806=$AO$7:$AO$2085)*(AP806=$AP$7:$AP$2085)*(ROW($AS$7:$AS$2085)&lt;&gt;ROW(AS806))*((S806=0)*($S$7:$S$2085&gt;0)+(S806&gt;0)*($S$7:$S$2085=0)))&gt;0,"SALONES UNIDOS",IF(SUMPRODUCT((AS806=$AS$7:$AS$2085)*(AI806=$AI$7:$AI$2085)*((AO806&lt;$AP$7:$AP$2085)*(AP806&gt;$AO$7:$AO$2085))*(ROW($AS$7:$AS$2085)&lt;&gt;ROW(AS806)))&gt;0,"Cruzado","Sin cruce")))</f>
        <v>Sin cruce</v>
      </c>
    </row>
    <row r="807" spans="3:46" ht="15.6" hidden="1" customHeight="1">
      <c r="C807" s="496" t="s">
        <v>572</v>
      </c>
      <c r="D807" s="15" t="s">
        <v>966</v>
      </c>
      <c r="E807" s="15">
        <v>20261</v>
      </c>
      <c r="F807" s="503" t="s">
        <v>195</v>
      </c>
      <c r="G807" s="497" t="s">
        <v>80</v>
      </c>
      <c r="H807" s="503" t="s">
        <v>84</v>
      </c>
      <c r="I807" s="503">
        <v>2</v>
      </c>
      <c r="J807" s="503" t="s">
        <v>41</v>
      </c>
      <c r="K807" s="503" t="s">
        <v>41</v>
      </c>
      <c r="L807" s="499" t="s">
        <v>986</v>
      </c>
      <c r="M807" s="535" t="s">
        <v>987</v>
      </c>
      <c r="N807" s="15" t="s">
        <v>577</v>
      </c>
      <c r="O807" s="15" t="s">
        <v>578</v>
      </c>
      <c r="P807" s="503" t="s">
        <v>579</v>
      </c>
      <c r="Q807" s="15">
        <v>4</v>
      </c>
      <c r="R807" s="15">
        <v>0</v>
      </c>
      <c r="S807" s="479">
        <v>4</v>
      </c>
      <c r="T807" s="15">
        <v>7</v>
      </c>
      <c r="U807" s="471"/>
      <c r="V807" s="550">
        <v>32</v>
      </c>
      <c r="W807" s="497">
        <v>21525275</v>
      </c>
      <c r="X807" s="566" t="s">
        <v>425</v>
      </c>
      <c r="Y807" s="15" t="s">
        <v>968</v>
      </c>
      <c r="Z807" s="15"/>
      <c r="AA807" s="15"/>
      <c r="AB807" s="15"/>
      <c r="AC807" s="15" t="s">
        <v>978</v>
      </c>
      <c r="AD807" s="15"/>
      <c r="AE807" s="479"/>
      <c r="AF807" s="497"/>
      <c r="AG807" s="497"/>
      <c r="AH807" s="497" t="s">
        <v>582</v>
      </c>
      <c r="AI807" s="15">
        <v>2</v>
      </c>
      <c r="AJ807" s="15">
        <v>13</v>
      </c>
      <c r="AK807" s="15">
        <v>30</v>
      </c>
      <c r="AL807" s="15">
        <v>16</v>
      </c>
      <c r="AM807" s="15">
        <v>50</v>
      </c>
      <c r="AN807" s="490">
        <f>IF(AJ807="",S807,ROUND(((((AL807/24)+(AM807/1440))-((AJ807/24)+(AK807/1440)))*1440/50),5))</f>
        <v>4</v>
      </c>
      <c r="AO807" s="491">
        <f>AJ807/24+AK807/1440</f>
        <v>0.5625</v>
      </c>
      <c r="AP807" s="491">
        <f>AL807/24+AM807/1440</f>
        <v>0.70138888888888884</v>
      </c>
      <c r="AQ807" s="23" t="str" cm="1">
        <f t="array" ref="AQ807">IF(X807="","",IF(SUMPRODUCT((X807=$X$7:$X$2085)*(AI807=$AI$7:$AI$2085)*(AO807=$AO$7:$AO$2085)*(AP807=$AP$7:$AP$2085)*(ROW($X$7:$X$2085)&lt;&gt;ROW(X807))*((S807=0)*($S$7:$S$2085&gt;0)+(S807&gt;0)*($S$7:$S$2085=0)))&gt;0,"SALONES UNIDOS",IF(SUMPRODUCT((X807=$X$7:$X$2085)*(AI807=$AI$7:$AI$2085)*((AO807&lt;$AP$7:$AP$2085)*(AP807&gt;$AO$7:$AO$2085))*(ROW($X$7:$X$2085)&lt;&gt;ROW(X807)))&gt;0,"Cruzado","Sin cruce")))</f>
        <v>Sin cruce</v>
      </c>
      <c r="AR807" s="23" t="str" cm="1">
        <f t="array" ref="AR807">IF(AE807="","",IF(SUMPRODUCT((AE807=$AE$7:$AE$2085)*(AI807=$AI$7:$AI$2085)*(AO807=$AO$7:$AO$2085)*(AP807=$AP$7:$AP$2085)*(ROW($AE$7:$AE$2085)&lt;&gt;ROW(AE807))*((S807=0)*($S$7:$S$2085&gt;0)+(S807&gt;0)*($S$7:$S$2085=0)))&gt;0,"SALONES UNIDOS",IF(SUMPRODUCT((AE807=$AE$7:$AE$2085)*(AI807=$AI$7:$AI$2085)*((AO807&lt;$AP$7:$AP$2085)*(AP807&gt;$AO$7:$AO$2085))*(ROW($AE$7:$AE$2085)&lt;&gt;ROW(AE807)))&gt;0,"Cruzado","Sin cruce")))</f>
        <v/>
      </c>
      <c r="AS807" s="94" t="str">
        <f t="shared" si="13"/>
        <v>MH2PORUMAA</v>
      </c>
      <c r="AT807" s="94" t="str" cm="1">
        <f t="array" ref="AT807">IF(AS807="","",IF(SUMPRODUCT((AS807=$AS$7:$AS$2085)*(AI807=$AI$7:$AI$2085)*(AO807=$AO$7:$AO$2085)*(AP807=$AP$7:$AP$2085)*(ROW($AS$7:$AS$2085)&lt;&gt;ROW(AS807))*((S807=0)*($S$7:$S$2085&gt;0)+(S807&gt;0)*($S$7:$S$2085=0)))&gt;0,"SALONES UNIDOS",IF(SUMPRODUCT((AS807=$AS$7:$AS$2085)*(AI807=$AI$7:$AI$2085)*((AO807&lt;$AP$7:$AP$2085)*(AP807&gt;$AO$7:$AO$2085))*(ROW($AS$7:$AS$2085)&lt;&gt;ROW(AS807)))&gt;0,"Cruzado","Sin cruce")))</f>
        <v>Sin cruce</v>
      </c>
    </row>
    <row r="808" spans="3:46" ht="15.6" hidden="1" customHeight="1">
      <c r="C808" s="496" t="s">
        <v>572</v>
      </c>
      <c r="D808" s="15" t="s">
        <v>966</v>
      </c>
      <c r="E808" s="15">
        <v>20261</v>
      </c>
      <c r="F808" s="503" t="s">
        <v>195</v>
      </c>
      <c r="G808" s="497" t="s">
        <v>80</v>
      </c>
      <c r="H808" s="503" t="s">
        <v>84</v>
      </c>
      <c r="I808" s="503">
        <v>2</v>
      </c>
      <c r="J808" s="503" t="s">
        <v>574</v>
      </c>
      <c r="K808" s="503" t="s">
        <v>41</v>
      </c>
      <c r="L808" s="499" t="s">
        <v>986</v>
      </c>
      <c r="M808" s="535" t="s">
        <v>987</v>
      </c>
      <c r="N808" s="15" t="s">
        <v>577</v>
      </c>
      <c r="O808" s="15" t="s">
        <v>578</v>
      </c>
      <c r="P808" s="503" t="s">
        <v>579</v>
      </c>
      <c r="Q808" s="15">
        <v>0</v>
      </c>
      <c r="R808" s="15">
        <v>6</v>
      </c>
      <c r="S808" s="479">
        <v>6</v>
      </c>
      <c r="T808" s="15">
        <v>7</v>
      </c>
      <c r="U808" s="471"/>
      <c r="V808" s="550">
        <v>16</v>
      </c>
      <c r="W808" s="497">
        <v>21525275</v>
      </c>
      <c r="X808" s="566" t="s">
        <v>425</v>
      </c>
      <c r="Y808" s="15" t="s">
        <v>968</v>
      </c>
      <c r="Z808" s="15"/>
      <c r="AA808" s="15"/>
      <c r="AB808" s="15"/>
      <c r="AC808" s="493"/>
      <c r="AD808" s="15"/>
      <c r="AE808" s="15" t="s">
        <v>988</v>
      </c>
      <c r="AF808" s="497"/>
      <c r="AG808" s="497"/>
      <c r="AH808" s="497" t="s">
        <v>100</v>
      </c>
      <c r="AI808" s="15">
        <v>3</v>
      </c>
      <c r="AJ808" s="15">
        <v>14</v>
      </c>
      <c r="AK808" s="15">
        <v>20</v>
      </c>
      <c r="AL808" s="15">
        <v>19</v>
      </c>
      <c r="AM808" s="15">
        <v>20</v>
      </c>
      <c r="AN808" s="490">
        <f>IF(AJ808="",S808,ROUND(((((AL808/24)+(AM808/1440))-((AJ808/24)+(AK808/1440)))*1440/50),5))</f>
        <v>6</v>
      </c>
      <c r="AO808" s="491">
        <f>AJ808/24+AK808/1440</f>
        <v>0.59722222222222221</v>
      </c>
      <c r="AP808" s="491">
        <f>AL808/24+AM808/1440</f>
        <v>0.80555555555555547</v>
      </c>
      <c r="AQ808" s="23" t="str" cm="1">
        <f t="array" ref="AQ808">IF(X808="","",IF(SUMPRODUCT((X808=$X$7:$X$2085)*(AI808=$AI$7:$AI$2085)*(AO808=$AO$7:$AO$2085)*(AP808=$AP$7:$AP$2085)*(ROW($X$7:$X$2085)&lt;&gt;ROW(X808))*((S808=0)*($S$7:$S$2085&gt;0)+(S808&gt;0)*($S$7:$S$2085=0)))&gt;0,"SALONES UNIDOS",IF(SUMPRODUCT((X808=$X$7:$X$2085)*(AI808=$AI$7:$AI$2085)*((AO808&lt;$AP$7:$AP$2085)*(AP808&gt;$AO$7:$AO$2085))*(ROW($X$7:$X$2085)&lt;&gt;ROW(X808)))&gt;0,"Cruzado","Sin cruce")))</f>
        <v>Sin cruce</v>
      </c>
      <c r="AR808" s="23" t="str" cm="1">
        <f t="array" ref="AR808">IF(AE808="","",IF(SUMPRODUCT((AE808=$AE$7:$AE$2085)*(AI808=$AI$7:$AI$2085)*(AO808=$AO$7:$AO$2085)*(AP808=$AP$7:$AP$2085)*(ROW($AE$7:$AE$2085)&lt;&gt;ROW(AE808))*((S808=0)*($S$7:$S$2085&gt;0)+(S808&gt;0)*($S$7:$S$2085=0)))&gt;0,"SALONES UNIDOS",IF(SUMPRODUCT((AE808=$AE$7:$AE$2085)*(AI808=$AI$7:$AI$2085)*((AO808&lt;$AP$7:$AP$2085)*(AP808&gt;$AO$7:$AO$2085))*(ROW($AE$7:$AE$2085)&lt;&gt;ROW(AE808)))&gt;0,"Cruzado","Sin cruce")))</f>
        <v>Sin cruce</v>
      </c>
      <c r="AS808" s="94" t="str">
        <f t="shared" si="13"/>
        <v>MH2PORUMAA</v>
      </c>
      <c r="AT808" s="94" t="str" cm="1">
        <f t="array" ref="AT808">IF(AS808="","",IF(SUMPRODUCT((AS808=$AS$7:$AS$2085)*(AI808=$AI$7:$AI$2085)*(AO808=$AO$7:$AO$2085)*(AP808=$AP$7:$AP$2085)*(ROW($AS$7:$AS$2085)&lt;&gt;ROW(AS808))*((S808=0)*($S$7:$S$2085&gt;0)+(S808&gt;0)*($S$7:$S$2085=0)))&gt;0,"SALONES UNIDOS",IF(SUMPRODUCT((AS808=$AS$7:$AS$2085)*(AI808=$AI$7:$AI$2085)*((AO808&lt;$AP$7:$AP$2085)*(AP808&gt;$AO$7:$AO$2085))*(ROW($AS$7:$AS$2085)&lt;&gt;ROW(AS808)))&gt;0,"Cruzado","Sin cruce")))</f>
        <v>Sin cruce</v>
      </c>
    </row>
    <row r="809" spans="3:46" ht="15.6" hidden="1" customHeight="1">
      <c r="C809" s="496" t="s">
        <v>572</v>
      </c>
      <c r="D809" s="15" t="s">
        <v>966</v>
      </c>
      <c r="E809" s="15">
        <v>20261</v>
      </c>
      <c r="F809" s="503" t="s">
        <v>195</v>
      </c>
      <c r="G809" s="497" t="s">
        <v>80</v>
      </c>
      <c r="H809" s="503" t="s">
        <v>84</v>
      </c>
      <c r="I809" s="503">
        <v>2</v>
      </c>
      <c r="J809" s="503" t="s">
        <v>583</v>
      </c>
      <c r="K809" s="503" t="s">
        <v>41</v>
      </c>
      <c r="L809" s="499" t="s">
        <v>986</v>
      </c>
      <c r="M809" s="535" t="s">
        <v>987</v>
      </c>
      <c r="N809" s="15" t="s">
        <v>577</v>
      </c>
      <c r="O809" s="15" t="s">
        <v>578</v>
      </c>
      <c r="P809" s="503" t="s">
        <v>579</v>
      </c>
      <c r="Q809" s="15">
        <v>0</v>
      </c>
      <c r="R809" s="15">
        <v>6</v>
      </c>
      <c r="S809" s="479">
        <v>6</v>
      </c>
      <c r="T809" s="15">
        <v>7</v>
      </c>
      <c r="U809" s="471"/>
      <c r="V809" s="550">
        <v>16</v>
      </c>
      <c r="W809" s="497">
        <v>21525275</v>
      </c>
      <c r="X809" s="566" t="s">
        <v>425</v>
      </c>
      <c r="Y809" s="15" t="s">
        <v>968</v>
      </c>
      <c r="Z809" s="15"/>
      <c r="AA809" s="15"/>
      <c r="AB809" s="15"/>
      <c r="AC809" s="493"/>
      <c r="AD809" s="15"/>
      <c r="AE809" s="15" t="s">
        <v>988</v>
      </c>
      <c r="AF809" s="497"/>
      <c r="AG809" s="497"/>
      <c r="AH809" s="497" t="s">
        <v>100</v>
      </c>
      <c r="AI809" s="15">
        <v>4</v>
      </c>
      <c r="AJ809" s="15">
        <v>14</v>
      </c>
      <c r="AK809" s="15">
        <v>20</v>
      </c>
      <c r="AL809" s="15">
        <v>19</v>
      </c>
      <c r="AM809" s="15">
        <v>20</v>
      </c>
      <c r="AN809" s="490">
        <f>IF(AJ809="",S809,ROUND(((((AL809/24)+(AM809/1440))-((AJ809/24)+(AK809/1440)))*1440/50),5))</f>
        <v>6</v>
      </c>
      <c r="AO809" s="491">
        <f>AJ809/24+AK809/1440</f>
        <v>0.59722222222222221</v>
      </c>
      <c r="AP809" s="491">
        <f>AL809/24+AM809/1440</f>
        <v>0.80555555555555547</v>
      </c>
      <c r="AQ809" s="23" t="str" cm="1">
        <f t="array" ref="AQ809">IF(X809="","",IF(SUMPRODUCT((X809=$X$7:$X$2085)*(AI809=$AI$7:$AI$2085)*(AO809=$AO$7:$AO$2085)*(AP809=$AP$7:$AP$2085)*(ROW($X$7:$X$2085)&lt;&gt;ROW(X809))*((S809=0)*($S$7:$S$2085&gt;0)+(S809&gt;0)*($S$7:$S$2085=0)))&gt;0,"SALONES UNIDOS",IF(SUMPRODUCT((X809=$X$7:$X$2085)*(AI809=$AI$7:$AI$2085)*((AO809&lt;$AP$7:$AP$2085)*(AP809&gt;$AO$7:$AO$2085))*(ROW($X$7:$X$2085)&lt;&gt;ROW(X809)))&gt;0,"Cruzado","Sin cruce")))</f>
        <v>Sin cruce</v>
      </c>
      <c r="AR809" s="23" t="str" cm="1">
        <f t="array" ref="AR809">IF(AE809="","",IF(SUMPRODUCT((AE809=$AE$7:$AE$2085)*(AI809=$AI$7:$AI$2085)*(AO809=$AO$7:$AO$2085)*(AP809=$AP$7:$AP$2085)*(ROW($AE$7:$AE$2085)&lt;&gt;ROW(AE809))*((S809=0)*($S$7:$S$2085&gt;0)+(S809&gt;0)*($S$7:$S$2085=0)))&gt;0,"SALONES UNIDOS",IF(SUMPRODUCT((AE809=$AE$7:$AE$2085)*(AI809=$AI$7:$AI$2085)*((AO809&lt;$AP$7:$AP$2085)*(AP809&gt;$AO$7:$AO$2085))*(ROW($AE$7:$AE$2085)&lt;&gt;ROW(AE809)))&gt;0,"Cruzado","Sin cruce")))</f>
        <v>Sin cruce</v>
      </c>
      <c r="AS809" s="94" t="str">
        <f t="shared" si="13"/>
        <v>MH2PORUMAA</v>
      </c>
      <c r="AT809" s="94" t="str" cm="1">
        <f t="array" ref="AT809">IF(AS809="","",IF(SUMPRODUCT((AS809=$AS$7:$AS$2085)*(AI809=$AI$7:$AI$2085)*(AO809=$AO$7:$AO$2085)*(AP809=$AP$7:$AP$2085)*(ROW($AS$7:$AS$2085)&lt;&gt;ROW(AS809))*((S809=0)*($S$7:$S$2085&gt;0)+(S809&gt;0)*($S$7:$S$2085=0)))&gt;0,"SALONES UNIDOS",IF(SUMPRODUCT((AS809=$AS$7:$AS$2085)*(AI809=$AI$7:$AI$2085)*((AO809&lt;$AP$7:$AP$2085)*(AP809&gt;$AO$7:$AO$2085))*(ROW($AS$7:$AS$2085)&lt;&gt;ROW(AS809)))&gt;0,"Cruzado","Sin cruce")))</f>
        <v>Sin cruce</v>
      </c>
    </row>
    <row r="810" spans="3:46" ht="15.6" hidden="1" customHeight="1">
      <c r="C810" s="496" t="s">
        <v>572</v>
      </c>
      <c r="D810" s="15" t="s">
        <v>966</v>
      </c>
      <c r="E810" s="15">
        <v>20261</v>
      </c>
      <c r="F810" s="503" t="s">
        <v>195</v>
      </c>
      <c r="G810" s="497" t="s">
        <v>80</v>
      </c>
      <c r="H810" s="503" t="s">
        <v>84</v>
      </c>
      <c r="I810" s="503">
        <v>2</v>
      </c>
      <c r="J810" s="503" t="s">
        <v>41</v>
      </c>
      <c r="K810" s="503" t="s">
        <v>41</v>
      </c>
      <c r="L810" s="499" t="s">
        <v>989</v>
      </c>
      <c r="M810" s="535" t="s">
        <v>631</v>
      </c>
      <c r="N810" s="15" t="s">
        <v>586</v>
      </c>
      <c r="O810" s="15" t="s">
        <v>578</v>
      </c>
      <c r="P810" s="503" t="s">
        <v>579</v>
      </c>
      <c r="Q810" s="15">
        <v>2</v>
      </c>
      <c r="R810" s="15">
        <v>2</v>
      </c>
      <c r="S810" s="479">
        <v>4</v>
      </c>
      <c r="T810" s="15">
        <v>3</v>
      </c>
      <c r="U810" s="471"/>
      <c r="V810" s="550">
        <v>32</v>
      </c>
      <c r="W810" s="481">
        <v>21537507</v>
      </c>
      <c r="X810" s="563" t="s">
        <v>509</v>
      </c>
      <c r="Y810" s="15" t="s">
        <v>579</v>
      </c>
      <c r="Z810" s="15"/>
      <c r="AA810" s="15"/>
      <c r="AB810" s="15"/>
      <c r="AC810" s="15" t="s">
        <v>978</v>
      </c>
      <c r="AD810" s="15"/>
      <c r="AE810" s="479"/>
      <c r="AF810" s="497"/>
      <c r="AG810" s="497"/>
      <c r="AH810" s="497" t="s">
        <v>203</v>
      </c>
      <c r="AI810" s="480">
        <v>1</v>
      </c>
      <c r="AJ810" s="480">
        <v>16</v>
      </c>
      <c r="AK810" s="480">
        <v>0</v>
      </c>
      <c r="AL810" s="480">
        <v>19</v>
      </c>
      <c r="AM810" s="480">
        <v>20</v>
      </c>
      <c r="AN810" s="490">
        <f>IF(AJ810="",S810,ROUND(((((AL810/24)+(AM810/1440))-((AJ810/24)+(AK810/1440)))*1440/50),5))</f>
        <v>4</v>
      </c>
      <c r="AO810" s="491">
        <f>AJ810/24+AK810/1440</f>
        <v>0.66666666666666663</v>
      </c>
      <c r="AP810" s="491">
        <f>AL810/24+AM810/1440</f>
        <v>0.80555555555555547</v>
      </c>
      <c r="AQ810" s="23" t="str" cm="1">
        <f t="array" ref="AQ810">IF(X810="","",IF(SUMPRODUCT((X810=$X$7:$X$2085)*(AI810=$AI$7:$AI$2085)*(AO810=$AO$7:$AO$2085)*(AP810=$AP$7:$AP$2085)*(ROW($X$7:$X$2085)&lt;&gt;ROW(X810))*((S810=0)*($S$7:$S$2085&gt;0)+(S810&gt;0)*($S$7:$S$2085=0)))&gt;0,"SALONES UNIDOS",IF(SUMPRODUCT((X810=$X$7:$X$2085)*(AI810=$AI$7:$AI$2085)*((AO810&lt;$AP$7:$AP$2085)*(AP810&gt;$AO$7:$AO$2085))*(ROW($X$7:$X$2085)&lt;&gt;ROW(X810)))&gt;0,"Cruzado","Sin cruce")))</f>
        <v>Sin cruce</v>
      </c>
      <c r="AR810" s="23" t="str" cm="1">
        <f t="array" ref="AR810">IF(AE810="","",IF(SUMPRODUCT((AE810=$AE$7:$AE$2085)*(AI810=$AI$7:$AI$2085)*(AO810=$AO$7:$AO$2085)*(AP810=$AP$7:$AP$2085)*(ROW($AE$7:$AE$2085)&lt;&gt;ROW(AE810))*((S810=0)*($S$7:$S$2085&gt;0)+(S810&gt;0)*($S$7:$S$2085=0)))&gt;0,"SALONES UNIDOS",IF(SUMPRODUCT((AE810=$AE$7:$AE$2085)*(AI810=$AI$7:$AI$2085)*((AO810&lt;$AP$7:$AP$2085)*(AP810&gt;$AO$7:$AO$2085))*(ROW($AE$7:$AE$2085)&lt;&gt;ROW(AE810)))&gt;0,"Cruzado","Sin cruce")))</f>
        <v/>
      </c>
      <c r="AS810" s="94" t="str">
        <f t="shared" si="13"/>
        <v>MH2PORUMAA</v>
      </c>
      <c r="AT810" s="94" t="str" cm="1">
        <f t="array" ref="AT810">IF(AS810="","",IF(SUMPRODUCT((AS810=$AS$7:$AS$2085)*(AI810=$AI$7:$AI$2085)*(AO810=$AO$7:$AO$2085)*(AP810=$AP$7:$AP$2085)*(ROW($AS$7:$AS$2085)&lt;&gt;ROW(AS810))*((S810=0)*($S$7:$S$2085&gt;0)+(S810&gt;0)*($S$7:$S$2085=0)))&gt;0,"SALONES UNIDOS",IF(SUMPRODUCT((AS810=$AS$7:$AS$2085)*(AI810=$AI$7:$AI$2085)*((AO810&lt;$AP$7:$AP$2085)*(AP810&gt;$AO$7:$AO$2085))*(ROW($AS$7:$AS$2085)&lt;&gt;ROW(AS810)))&gt;0,"Cruzado","Sin cruce")))</f>
        <v>Sin cruce</v>
      </c>
    </row>
    <row r="811" spans="3:46" ht="15.6" hidden="1" customHeight="1">
      <c r="C811" s="496" t="s">
        <v>572</v>
      </c>
      <c r="D811" s="15" t="s">
        <v>966</v>
      </c>
      <c r="E811" s="15">
        <v>20261</v>
      </c>
      <c r="F811" s="503" t="s">
        <v>195</v>
      </c>
      <c r="G811" s="497" t="s">
        <v>80</v>
      </c>
      <c r="H811" s="503" t="s">
        <v>84</v>
      </c>
      <c r="I811" s="503">
        <v>2</v>
      </c>
      <c r="J811" s="503" t="s">
        <v>41</v>
      </c>
      <c r="K811" s="503" t="s">
        <v>41</v>
      </c>
      <c r="L811" s="499" t="s">
        <v>990</v>
      </c>
      <c r="M811" s="535" t="s">
        <v>618</v>
      </c>
      <c r="N811" s="15" t="s">
        <v>586</v>
      </c>
      <c r="O811" s="15" t="s">
        <v>578</v>
      </c>
      <c r="P811" s="503" t="s">
        <v>579</v>
      </c>
      <c r="Q811" s="15">
        <v>3</v>
      </c>
      <c r="R811" s="15">
        <v>2</v>
      </c>
      <c r="S811" s="479">
        <v>5</v>
      </c>
      <c r="T811" s="15">
        <v>4</v>
      </c>
      <c r="U811" s="471"/>
      <c r="V811" s="550">
        <v>32</v>
      </c>
      <c r="W811" s="497">
        <v>21553238</v>
      </c>
      <c r="X811" s="566" t="s">
        <v>408</v>
      </c>
      <c r="Y811" s="15" t="s">
        <v>579</v>
      </c>
      <c r="Z811" s="15"/>
      <c r="AA811" s="15"/>
      <c r="AB811" s="15"/>
      <c r="AC811" s="15" t="s">
        <v>978</v>
      </c>
      <c r="AD811" s="15"/>
      <c r="AE811" s="479"/>
      <c r="AF811" s="497"/>
      <c r="AG811" s="497"/>
      <c r="AH811" s="497" t="s">
        <v>203</v>
      </c>
      <c r="AI811" s="15">
        <v>5</v>
      </c>
      <c r="AJ811" s="15">
        <v>12</v>
      </c>
      <c r="AK811" s="15">
        <v>40</v>
      </c>
      <c r="AL811" s="15">
        <v>16</v>
      </c>
      <c r="AM811" s="15">
        <v>50</v>
      </c>
      <c r="AN811" s="490">
        <f>IF(AJ811="",S811,ROUND(((((AL811/24)+(AM811/1440))-((AJ811/24)+(AK811/1440)))*1440/50),5))</f>
        <v>5</v>
      </c>
      <c r="AO811" s="491">
        <f>AJ811/24+AK811/1440</f>
        <v>0.52777777777777779</v>
      </c>
      <c r="AP811" s="491">
        <f>AL811/24+AM811/1440</f>
        <v>0.70138888888888884</v>
      </c>
      <c r="AQ811" s="23" t="str" cm="1">
        <f t="array" ref="AQ811">IF(X811="","",IF(SUMPRODUCT((X811=$X$7:$X$2085)*(AI811=$AI$7:$AI$2085)*(AO811=$AO$7:$AO$2085)*(AP811=$AP$7:$AP$2085)*(ROW($X$7:$X$2085)&lt;&gt;ROW(X811))*((S811=0)*($S$7:$S$2085&gt;0)+(S811&gt;0)*($S$7:$S$2085=0)))&gt;0,"SALONES UNIDOS",IF(SUMPRODUCT((X811=$X$7:$X$2085)*(AI811=$AI$7:$AI$2085)*((AO811&lt;$AP$7:$AP$2085)*(AP811&gt;$AO$7:$AO$2085))*(ROW($X$7:$X$2085)&lt;&gt;ROW(X811)))&gt;0,"Cruzado","Sin cruce")))</f>
        <v>Sin cruce</v>
      </c>
      <c r="AR811" s="23" t="str" cm="1">
        <f t="array" ref="AR811">IF(AE811="","",IF(SUMPRODUCT((AE811=$AE$7:$AE$2085)*(AI811=$AI$7:$AI$2085)*(AO811=$AO$7:$AO$2085)*(AP811=$AP$7:$AP$2085)*(ROW($AE$7:$AE$2085)&lt;&gt;ROW(AE811))*((S811=0)*($S$7:$S$2085&gt;0)+(S811&gt;0)*($S$7:$S$2085=0)))&gt;0,"SALONES UNIDOS",IF(SUMPRODUCT((AE811=$AE$7:$AE$2085)*(AI811=$AI$7:$AI$2085)*((AO811&lt;$AP$7:$AP$2085)*(AP811&gt;$AO$7:$AO$2085))*(ROW($AE$7:$AE$2085)&lt;&gt;ROW(AE811)))&gt;0,"Cruzado","Sin cruce")))</f>
        <v/>
      </c>
      <c r="AS811" s="94" t="str">
        <f t="shared" si="13"/>
        <v>MH2PORUMAA</v>
      </c>
      <c r="AT811" s="94" t="str" cm="1">
        <f t="array" ref="AT811">IF(AS811="","",IF(SUMPRODUCT((AS811=$AS$7:$AS$2085)*(AI811=$AI$7:$AI$2085)*(AO811=$AO$7:$AO$2085)*(AP811=$AP$7:$AP$2085)*(ROW($AS$7:$AS$2085)&lt;&gt;ROW(AS811))*((S811=0)*($S$7:$S$2085&gt;0)+(S811&gt;0)*($S$7:$S$2085=0)))&gt;0,"SALONES UNIDOS",IF(SUMPRODUCT((AS811=$AS$7:$AS$2085)*(AI811=$AI$7:$AI$2085)*((AO811&lt;$AP$7:$AP$2085)*(AP811&gt;$AO$7:$AO$2085))*(ROW($AS$7:$AS$2085)&lt;&gt;ROW(AS811)))&gt;0,"Cruzado","Sin cruce")))</f>
        <v>Sin cruce</v>
      </c>
    </row>
    <row r="812" spans="3:46" ht="15.6" hidden="1" customHeight="1">
      <c r="C812" s="496" t="s">
        <v>572</v>
      </c>
      <c r="D812" s="15" t="s">
        <v>966</v>
      </c>
      <c r="E812" s="15">
        <v>20261</v>
      </c>
      <c r="F812" s="503" t="s">
        <v>195</v>
      </c>
      <c r="G812" s="497" t="s">
        <v>80</v>
      </c>
      <c r="H812" s="503" t="s">
        <v>84</v>
      </c>
      <c r="I812" s="503">
        <v>2</v>
      </c>
      <c r="J812" s="503" t="s">
        <v>41</v>
      </c>
      <c r="K812" s="503" t="s">
        <v>41</v>
      </c>
      <c r="L812" s="499" t="s">
        <v>991</v>
      </c>
      <c r="M812" s="535" t="s">
        <v>743</v>
      </c>
      <c r="N812" s="15" t="s">
        <v>586</v>
      </c>
      <c r="O812" s="15" t="s">
        <v>578</v>
      </c>
      <c r="P812" s="503" t="s">
        <v>579</v>
      </c>
      <c r="Q812" s="15">
        <v>3</v>
      </c>
      <c r="R812" s="15">
        <v>2</v>
      </c>
      <c r="S812" s="479">
        <v>5</v>
      </c>
      <c r="T812" s="15">
        <v>4</v>
      </c>
      <c r="U812" s="471"/>
      <c r="V812" s="550">
        <v>32</v>
      </c>
      <c r="W812" s="481">
        <v>22096438</v>
      </c>
      <c r="X812" s="563" t="s">
        <v>397</v>
      </c>
      <c r="Y812" s="15" t="s">
        <v>579</v>
      </c>
      <c r="Z812" s="15"/>
      <c r="AA812" s="15"/>
      <c r="AB812" s="15"/>
      <c r="AC812" s="15" t="s">
        <v>978</v>
      </c>
      <c r="AD812" s="15"/>
      <c r="AE812" s="479"/>
      <c r="AF812" s="497"/>
      <c r="AG812" s="497"/>
      <c r="AH812" s="497" t="s">
        <v>203</v>
      </c>
      <c r="AI812" s="480">
        <v>4</v>
      </c>
      <c r="AJ812" s="480">
        <v>7</v>
      </c>
      <c r="AK812" s="480">
        <v>40</v>
      </c>
      <c r="AL812" s="480">
        <v>11</v>
      </c>
      <c r="AM812" s="480">
        <v>50</v>
      </c>
      <c r="AN812" s="490">
        <f>IF(AJ812="",S812,ROUND(((((AL812/24)+(AM812/1440))-((AJ812/24)+(AK812/1440)))*1440/50),5))</f>
        <v>5</v>
      </c>
      <c r="AO812" s="491">
        <f>AJ812/24+AK812/1440</f>
        <v>0.31944444444444448</v>
      </c>
      <c r="AP812" s="491">
        <f>AL812/24+AM812/1440</f>
        <v>0.49305555555555552</v>
      </c>
      <c r="AQ812" s="23" t="str" cm="1">
        <f t="array" ref="AQ812">IF(X812="","",IF(SUMPRODUCT((X812=$X$7:$X$2085)*(AI812=$AI$7:$AI$2085)*(AO812=$AO$7:$AO$2085)*(AP812=$AP$7:$AP$2085)*(ROW($X$7:$X$2085)&lt;&gt;ROW(X812))*((S812=0)*($S$7:$S$2085&gt;0)+(S812&gt;0)*($S$7:$S$2085=0)))&gt;0,"SALONES UNIDOS",IF(SUMPRODUCT((X812=$X$7:$X$2085)*(AI812=$AI$7:$AI$2085)*((AO812&lt;$AP$7:$AP$2085)*(AP812&gt;$AO$7:$AO$2085))*(ROW($X$7:$X$2085)&lt;&gt;ROW(X812)))&gt;0,"Cruzado","Sin cruce")))</f>
        <v>Sin cruce</v>
      </c>
      <c r="AR812" s="23" t="str" cm="1">
        <f t="array" ref="AR812">IF(AE812="","",IF(SUMPRODUCT((AE812=$AE$7:$AE$2085)*(AI812=$AI$7:$AI$2085)*(AO812=$AO$7:$AO$2085)*(AP812=$AP$7:$AP$2085)*(ROW($AE$7:$AE$2085)&lt;&gt;ROW(AE812))*((S812=0)*($S$7:$S$2085&gt;0)+(S812&gt;0)*($S$7:$S$2085=0)))&gt;0,"SALONES UNIDOS",IF(SUMPRODUCT((AE812=$AE$7:$AE$2085)*(AI812=$AI$7:$AI$2085)*((AO812&lt;$AP$7:$AP$2085)*(AP812&gt;$AO$7:$AO$2085))*(ROW($AE$7:$AE$2085)&lt;&gt;ROW(AE812)))&gt;0,"Cruzado","Sin cruce")))</f>
        <v/>
      </c>
      <c r="AS812" s="94" t="str">
        <f t="shared" si="13"/>
        <v>MH2PORUMAA</v>
      </c>
      <c r="AT812" s="94" t="str" cm="1">
        <f t="array" ref="AT812">IF(AS812="","",IF(SUMPRODUCT((AS812=$AS$7:$AS$2085)*(AI812=$AI$7:$AI$2085)*(AO812=$AO$7:$AO$2085)*(AP812=$AP$7:$AP$2085)*(ROW($AS$7:$AS$2085)&lt;&gt;ROW(AS812))*((S812=0)*($S$7:$S$2085&gt;0)+(S812&gt;0)*($S$7:$S$2085=0)))&gt;0,"SALONES UNIDOS",IF(SUMPRODUCT((AS812=$AS$7:$AS$2085)*(AI812=$AI$7:$AI$2085)*((AO812&lt;$AP$7:$AP$2085)*(AP812&gt;$AO$7:$AO$2085))*(ROW($AS$7:$AS$2085)&lt;&gt;ROW(AS812)))&gt;0,"Cruzado","Sin cruce")))</f>
        <v>Sin cruce</v>
      </c>
    </row>
    <row r="813" spans="3:46" ht="15.6" hidden="1" customHeight="1">
      <c r="C813" s="496" t="s">
        <v>572</v>
      </c>
      <c r="D813" s="15" t="s">
        <v>966</v>
      </c>
      <c r="E813" s="15">
        <v>20261</v>
      </c>
      <c r="F813" s="503" t="s">
        <v>195</v>
      </c>
      <c r="G813" s="497" t="s">
        <v>80</v>
      </c>
      <c r="H813" s="503" t="s">
        <v>84</v>
      </c>
      <c r="I813" s="503">
        <v>2</v>
      </c>
      <c r="J813" s="503" t="s">
        <v>41</v>
      </c>
      <c r="K813" s="503" t="s">
        <v>41</v>
      </c>
      <c r="L813" s="499" t="s">
        <v>992</v>
      </c>
      <c r="M813" s="535" t="s">
        <v>745</v>
      </c>
      <c r="N813" s="15" t="s">
        <v>586</v>
      </c>
      <c r="O813" s="15" t="s">
        <v>578</v>
      </c>
      <c r="P813" s="503" t="s">
        <v>579</v>
      </c>
      <c r="Q813" s="15">
        <v>2</v>
      </c>
      <c r="R813" s="15">
        <v>2</v>
      </c>
      <c r="S813" s="479">
        <v>4</v>
      </c>
      <c r="T813" s="15">
        <v>3</v>
      </c>
      <c r="U813" s="471"/>
      <c r="V813" s="550">
        <v>32</v>
      </c>
      <c r="W813" s="643">
        <v>492535</v>
      </c>
      <c r="X813" s="644" t="s">
        <v>452</v>
      </c>
      <c r="Y813" s="15" t="s">
        <v>579</v>
      </c>
      <c r="Z813" s="15"/>
      <c r="AA813" s="15"/>
      <c r="AB813" s="15"/>
      <c r="AC813" s="645" t="s">
        <v>993</v>
      </c>
      <c r="AD813" s="15"/>
      <c r="AE813" s="479"/>
      <c r="AF813" s="497"/>
      <c r="AG813" s="497"/>
      <c r="AH813" s="497" t="s">
        <v>203</v>
      </c>
      <c r="AI813" s="15">
        <v>3</v>
      </c>
      <c r="AJ813" s="15">
        <v>8</v>
      </c>
      <c r="AK813" s="15">
        <v>30</v>
      </c>
      <c r="AL813" s="15">
        <v>11</v>
      </c>
      <c r="AM813" s="15">
        <v>50</v>
      </c>
      <c r="AN813" s="490">
        <f>IF(AJ813="",S813,ROUND(((((AL813/24)+(AM813/1440))-((AJ813/24)+(AK813/1440)))*1440/50),5))</f>
        <v>4</v>
      </c>
      <c r="AO813" s="491">
        <f>AJ813/24+AK813/1440</f>
        <v>0.35416666666666663</v>
      </c>
      <c r="AP813" s="491">
        <f>AL813/24+AM813/1440</f>
        <v>0.49305555555555552</v>
      </c>
      <c r="AQ813" s="23" t="str" cm="1">
        <f t="array" ref="AQ813">IF(X813="","",IF(SUMPRODUCT((X813=$X$7:$X$2085)*(AI813=$AI$7:$AI$2085)*(AO813=$AO$7:$AO$2085)*(AP813=$AP$7:$AP$2085)*(ROW($X$7:$X$2085)&lt;&gt;ROW(X813))*((S813=0)*($S$7:$S$2085&gt;0)+(S813&gt;0)*($S$7:$S$2085=0)))&gt;0,"SALONES UNIDOS",IF(SUMPRODUCT((X813=$X$7:$X$2085)*(AI813=$AI$7:$AI$2085)*((AO813&lt;$AP$7:$AP$2085)*(AP813&gt;$AO$7:$AO$2085))*(ROW($X$7:$X$2085)&lt;&gt;ROW(X813)))&gt;0,"Cruzado","Sin cruce")))</f>
        <v>Sin cruce</v>
      </c>
      <c r="AR813" s="23" t="str" cm="1">
        <f t="array" ref="AR813">IF(AE813="","",IF(SUMPRODUCT((AE813=$AE$7:$AE$2085)*(AI813=$AI$7:$AI$2085)*(AO813=$AO$7:$AO$2085)*(AP813=$AP$7:$AP$2085)*(ROW($AE$7:$AE$2085)&lt;&gt;ROW(AE813))*((S813=0)*($S$7:$S$2085&gt;0)+(S813&gt;0)*($S$7:$S$2085=0)))&gt;0,"SALONES UNIDOS",IF(SUMPRODUCT((AE813=$AE$7:$AE$2085)*(AI813=$AI$7:$AI$2085)*((AO813&lt;$AP$7:$AP$2085)*(AP813&gt;$AO$7:$AO$2085))*(ROW($AE$7:$AE$2085)&lt;&gt;ROW(AE813)))&gt;0,"Cruzado","Sin cruce")))</f>
        <v/>
      </c>
      <c r="AS813" s="94" t="str">
        <f t="shared" si="13"/>
        <v>MH2PORUMAA</v>
      </c>
      <c r="AT813" s="94" t="str" cm="1">
        <f t="array" ref="AT813">IF(AS813="","",IF(SUMPRODUCT((AS813=$AS$7:$AS$2085)*(AI813=$AI$7:$AI$2085)*(AO813=$AO$7:$AO$2085)*(AP813=$AP$7:$AP$2085)*(ROW($AS$7:$AS$2085)&lt;&gt;ROW(AS813))*((S813=0)*($S$7:$S$2085&gt;0)+(S813&gt;0)*($S$7:$S$2085=0)))&gt;0,"SALONES UNIDOS",IF(SUMPRODUCT((AS813=$AS$7:$AS$2085)*(AI813=$AI$7:$AI$2085)*((AO813&lt;$AP$7:$AP$2085)*(AP813&gt;$AO$7:$AO$2085))*(ROW($AS$7:$AS$2085)&lt;&gt;ROW(AS813)))&gt;0,"Cruzado","Sin cruce")))</f>
        <v>Sin cruce</v>
      </c>
    </row>
    <row r="814" spans="3:46" ht="15.6" hidden="1" customHeight="1">
      <c r="C814" s="496" t="s">
        <v>572</v>
      </c>
      <c r="D814" s="15" t="s">
        <v>966</v>
      </c>
      <c r="E814" s="15">
        <v>20261</v>
      </c>
      <c r="F814" s="503" t="s">
        <v>195</v>
      </c>
      <c r="G814" s="497" t="s">
        <v>80</v>
      </c>
      <c r="H814" s="503" t="s">
        <v>84</v>
      </c>
      <c r="I814" s="503">
        <v>2</v>
      </c>
      <c r="J814" s="503" t="s">
        <v>51</v>
      </c>
      <c r="K814" s="503" t="s">
        <v>51</v>
      </c>
      <c r="L814" s="499" t="s">
        <v>984</v>
      </c>
      <c r="M814" s="535" t="s">
        <v>610</v>
      </c>
      <c r="N814" s="15" t="s">
        <v>586</v>
      </c>
      <c r="O814" s="15" t="s">
        <v>578</v>
      </c>
      <c r="P814" s="503" t="s">
        <v>579</v>
      </c>
      <c r="Q814" s="15">
        <v>2</v>
      </c>
      <c r="R814" s="15">
        <v>2</v>
      </c>
      <c r="S814" s="479">
        <v>4</v>
      </c>
      <c r="T814" s="15">
        <v>3</v>
      </c>
      <c r="U814" s="471"/>
      <c r="V814" s="550">
        <v>20</v>
      </c>
      <c r="W814" s="497">
        <v>71819567</v>
      </c>
      <c r="X814" s="566" t="s">
        <v>226</v>
      </c>
      <c r="Y814" s="15" t="s">
        <v>579</v>
      </c>
      <c r="Z814" s="15"/>
      <c r="AA814" s="15"/>
      <c r="AB814" s="15"/>
      <c r="AC814" s="15" t="s">
        <v>994</v>
      </c>
      <c r="AD814" s="15"/>
      <c r="AE814" s="479"/>
      <c r="AF814" s="497"/>
      <c r="AG814" s="497"/>
      <c r="AH814" s="497" t="s">
        <v>203</v>
      </c>
      <c r="AI814" s="15">
        <v>1</v>
      </c>
      <c r="AJ814" s="15">
        <v>13</v>
      </c>
      <c r="AK814" s="15">
        <v>30</v>
      </c>
      <c r="AL814" s="15">
        <v>16</v>
      </c>
      <c r="AM814" s="15">
        <v>50</v>
      </c>
      <c r="AN814" s="490">
        <f>IF(AJ814="",S814,ROUND(((((AL814/24)+(AM814/1440))-((AJ814/24)+(AK814/1440)))*1440/50),5))</f>
        <v>4</v>
      </c>
      <c r="AO814" s="491">
        <f>AJ814/24+AK814/1440</f>
        <v>0.5625</v>
      </c>
      <c r="AP814" s="491">
        <f>AL814/24+AM814/1440</f>
        <v>0.70138888888888884</v>
      </c>
      <c r="AQ814" s="23" t="str" cm="1">
        <f t="array" ref="AQ814">IF(X814="","",IF(SUMPRODUCT((X814=$X$7:$X$2085)*(AI814=$AI$7:$AI$2085)*(AO814=$AO$7:$AO$2085)*(AP814=$AP$7:$AP$2085)*(ROW($X$7:$X$2085)&lt;&gt;ROW(X814))*((S814=0)*($S$7:$S$2085&gt;0)+(S814&gt;0)*($S$7:$S$2085=0)))&gt;0,"SALONES UNIDOS",IF(SUMPRODUCT((X814=$X$7:$X$2085)*(AI814=$AI$7:$AI$2085)*((AO814&lt;$AP$7:$AP$2085)*(AP814&gt;$AO$7:$AO$2085))*(ROW($X$7:$X$2085)&lt;&gt;ROW(X814)))&gt;0,"Cruzado","Sin cruce")))</f>
        <v>Sin cruce</v>
      </c>
      <c r="AR814" s="23" t="str" cm="1">
        <f t="array" ref="AR814">IF(AE814="","",IF(SUMPRODUCT((AE814=$AE$7:$AE$2085)*(AI814=$AI$7:$AI$2085)*(AO814=$AO$7:$AO$2085)*(AP814=$AP$7:$AP$2085)*(ROW($AE$7:$AE$2085)&lt;&gt;ROW(AE814))*((S814=0)*($S$7:$S$2085&gt;0)+(S814&gt;0)*($S$7:$S$2085=0)))&gt;0,"SALONES UNIDOS",IF(SUMPRODUCT((AE814=$AE$7:$AE$2085)*(AI814=$AI$7:$AI$2085)*((AO814&lt;$AP$7:$AP$2085)*(AP814&gt;$AO$7:$AO$2085))*(ROW($AE$7:$AE$2085)&lt;&gt;ROW(AE814)))&gt;0,"Cruzado","Sin cruce")))</f>
        <v/>
      </c>
      <c r="AS814" s="94" t="str">
        <f t="shared" si="13"/>
        <v>MH2PORUMAB</v>
      </c>
      <c r="AT814" s="94" t="str" cm="1">
        <f t="array" ref="AT814">IF(AS814="","",IF(SUMPRODUCT((AS814=$AS$7:$AS$2085)*(AI814=$AI$7:$AI$2085)*(AO814=$AO$7:$AO$2085)*(AP814=$AP$7:$AP$2085)*(ROW($AS$7:$AS$2085)&lt;&gt;ROW(AS814))*((S814=0)*($S$7:$S$2085&gt;0)+(S814&gt;0)*($S$7:$S$2085=0)))&gt;0,"SALONES UNIDOS",IF(SUMPRODUCT((AS814=$AS$7:$AS$2085)*(AI814=$AI$7:$AI$2085)*((AO814&lt;$AP$7:$AP$2085)*(AP814&gt;$AO$7:$AO$2085))*(ROW($AS$7:$AS$2085)&lt;&gt;ROW(AS814)))&gt;0,"Cruzado","Sin cruce")))</f>
        <v>Sin cruce</v>
      </c>
    </row>
    <row r="815" spans="3:46" ht="15.6" hidden="1" customHeight="1">
      <c r="C815" s="496" t="s">
        <v>572</v>
      </c>
      <c r="D815" s="15" t="s">
        <v>966</v>
      </c>
      <c r="E815" s="15">
        <v>20261</v>
      </c>
      <c r="F815" s="503" t="s">
        <v>195</v>
      </c>
      <c r="G815" s="497" t="s">
        <v>80</v>
      </c>
      <c r="H815" s="503" t="s">
        <v>84</v>
      </c>
      <c r="I815" s="503">
        <v>2</v>
      </c>
      <c r="J815" s="503" t="s">
        <v>51</v>
      </c>
      <c r="K815" s="503" t="s">
        <v>51</v>
      </c>
      <c r="L815" s="499" t="s">
        <v>986</v>
      </c>
      <c r="M815" s="535" t="s">
        <v>987</v>
      </c>
      <c r="N815" s="15" t="s">
        <v>577</v>
      </c>
      <c r="O815" s="15" t="s">
        <v>578</v>
      </c>
      <c r="P815" s="503" t="s">
        <v>579</v>
      </c>
      <c r="Q815" s="15">
        <v>4</v>
      </c>
      <c r="R815" s="15">
        <v>0</v>
      </c>
      <c r="S815" s="479">
        <v>4</v>
      </c>
      <c r="T815" s="15">
        <v>7</v>
      </c>
      <c r="U815" s="471"/>
      <c r="V815" s="550">
        <v>20</v>
      </c>
      <c r="W815" s="497">
        <v>43078699</v>
      </c>
      <c r="X815" s="566" t="s">
        <v>499</v>
      </c>
      <c r="Y815" s="15" t="s">
        <v>579</v>
      </c>
      <c r="Z815" s="15"/>
      <c r="AA815" s="15"/>
      <c r="AB815" s="15"/>
      <c r="AC815" s="15" t="s">
        <v>994</v>
      </c>
      <c r="AD815" s="15"/>
      <c r="AE815" s="479"/>
      <c r="AF815" s="497"/>
      <c r="AG815" s="497"/>
      <c r="AH815" s="497" t="s">
        <v>582</v>
      </c>
      <c r="AI815" s="15">
        <v>6</v>
      </c>
      <c r="AJ815" s="15">
        <v>7</v>
      </c>
      <c r="AK815" s="15">
        <v>40</v>
      </c>
      <c r="AL815" s="15">
        <v>11</v>
      </c>
      <c r="AM815" s="15">
        <v>0</v>
      </c>
      <c r="AN815" s="490">
        <f>IF(AJ815="",S815,ROUND(((((AL815/24)+(AM815/1440))-((AJ815/24)+(AK815/1440)))*1440/50),5))</f>
        <v>4</v>
      </c>
      <c r="AO815" s="491">
        <f>AJ815/24+AK815/1440</f>
        <v>0.31944444444444448</v>
      </c>
      <c r="AP815" s="491">
        <f>AL815/24+AM815/1440</f>
        <v>0.45833333333333331</v>
      </c>
      <c r="AQ815" s="23" t="str" cm="1">
        <f t="array" ref="AQ815">IF(X815="","",IF(SUMPRODUCT((X815=$X$7:$X$2085)*(AI815=$AI$7:$AI$2085)*(AO815=$AO$7:$AO$2085)*(AP815=$AP$7:$AP$2085)*(ROW($X$7:$X$2085)&lt;&gt;ROW(X815))*((S815=0)*($S$7:$S$2085&gt;0)+(S815&gt;0)*($S$7:$S$2085=0)))&gt;0,"SALONES UNIDOS",IF(SUMPRODUCT((X815=$X$7:$X$2085)*(AI815=$AI$7:$AI$2085)*((AO815&lt;$AP$7:$AP$2085)*(AP815&gt;$AO$7:$AO$2085))*(ROW($X$7:$X$2085)&lt;&gt;ROW(X815)))&gt;0,"Cruzado","Sin cruce")))</f>
        <v>Sin cruce</v>
      </c>
      <c r="AR815" s="23" t="str" cm="1">
        <f t="array" ref="AR815">IF(AE815="","",IF(SUMPRODUCT((AE815=$AE$7:$AE$2085)*(AI815=$AI$7:$AI$2085)*(AO815=$AO$7:$AO$2085)*(AP815=$AP$7:$AP$2085)*(ROW($AE$7:$AE$2085)&lt;&gt;ROW(AE815))*((S815=0)*($S$7:$S$2085&gt;0)+(S815&gt;0)*($S$7:$S$2085=0)))&gt;0,"SALONES UNIDOS",IF(SUMPRODUCT((AE815=$AE$7:$AE$2085)*(AI815=$AI$7:$AI$2085)*((AO815&lt;$AP$7:$AP$2085)*(AP815&gt;$AO$7:$AO$2085))*(ROW($AE$7:$AE$2085)&lt;&gt;ROW(AE815)))&gt;0,"Cruzado","Sin cruce")))</f>
        <v/>
      </c>
      <c r="AS815" s="94" t="str">
        <f t="shared" si="13"/>
        <v>MH2PORUMAB</v>
      </c>
      <c r="AT815" s="94" t="str" cm="1">
        <f t="array" ref="AT815">IF(AS815="","",IF(SUMPRODUCT((AS815=$AS$7:$AS$2085)*(AI815=$AI$7:$AI$2085)*(AO815=$AO$7:$AO$2085)*(AP815=$AP$7:$AP$2085)*(ROW($AS$7:$AS$2085)&lt;&gt;ROW(AS815))*((S815=0)*($S$7:$S$2085&gt;0)+(S815&gt;0)*($S$7:$S$2085=0)))&gt;0,"SALONES UNIDOS",IF(SUMPRODUCT((AS815=$AS$7:$AS$2085)*(AI815=$AI$7:$AI$2085)*((AO815&lt;$AP$7:$AP$2085)*(AP815&gt;$AO$7:$AO$2085))*(ROW($AS$7:$AS$2085)&lt;&gt;ROW(AS815)))&gt;0,"Cruzado","Sin cruce")))</f>
        <v>Sin cruce</v>
      </c>
    </row>
    <row r="816" spans="3:46" ht="15.6" hidden="1" customHeight="1">
      <c r="C816" s="496" t="s">
        <v>572</v>
      </c>
      <c r="D816" s="15" t="s">
        <v>966</v>
      </c>
      <c r="E816" s="15">
        <v>20261</v>
      </c>
      <c r="F816" s="503" t="s">
        <v>195</v>
      </c>
      <c r="G816" s="497" t="s">
        <v>80</v>
      </c>
      <c r="H816" s="503" t="s">
        <v>84</v>
      </c>
      <c r="I816" s="503">
        <v>2</v>
      </c>
      <c r="J816" s="587" t="s">
        <v>51</v>
      </c>
      <c r="K816" s="503" t="s">
        <v>51</v>
      </c>
      <c r="L816" s="499" t="s">
        <v>986</v>
      </c>
      <c r="M816" s="535" t="s">
        <v>987</v>
      </c>
      <c r="N816" s="15" t="s">
        <v>577</v>
      </c>
      <c r="O816" s="15" t="s">
        <v>578</v>
      </c>
      <c r="P816" s="503" t="s">
        <v>579</v>
      </c>
      <c r="Q816" s="15">
        <v>0</v>
      </c>
      <c r="R816" s="15">
        <v>6</v>
      </c>
      <c r="S816" s="479">
        <v>6</v>
      </c>
      <c r="T816" s="15">
        <v>7</v>
      </c>
      <c r="U816" s="471"/>
      <c r="V816" s="550">
        <v>20</v>
      </c>
      <c r="W816" s="497">
        <v>43078699</v>
      </c>
      <c r="X816" s="566" t="s">
        <v>499</v>
      </c>
      <c r="Y816" s="15" t="s">
        <v>579</v>
      </c>
      <c r="Z816" s="15"/>
      <c r="AA816" s="15"/>
      <c r="AB816" s="15"/>
      <c r="AC816" s="493"/>
      <c r="AD816" s="15"/>
      <c r="AE816" s="15" t="s">
        <v>988</v>
      </c>
      <c r="AF816" s="497"/>
      <c r="AG816" s="497"/>
      <c r="AH816" s="497" t="s">
        <v>100</v>
      </c>
      <c r="AI816" s="15">
        <v>6</v>
      </c>
      <c r="AJ816" s="15">
        <v>11</v>
      </c>
      <c r="AK816" s="15">
        <v>0</v>
      </c>
      <c r="AL816" s="15">
        <v>16</v>
      </c>
      <c r="AM816" s="15">
        <v>0</v>
      </c>
      <c r="AN816" s="490">
        <f>IF(AJ816="",S816,ROUND(((((AL816/24)+(AM816/1440))-((AJ816/24)+(AK816/1440)))*1440/50),5))</f>
        <v>6</v>
      </c>
      <c r="AO816" s="491">
        <f>AJ816/24+AK816/1440</f>
        <v>0.45833333333333331</v>
      </c>
      <c r="AP816" s="491">
        <f>AL816/24+AM816/1440</f>
        <v>0.66666666666666663</v>
      </c>
      <c r="AQ816" s="23" t="str" cm="1">
        <f t="array" ref="AQ816">IF(X816="","",IF(SUMPRODUCT((X816=$X$7:$X$2085)*(AI816=$AI$7:$AI$2085)*(AO816=$AO$7:$AO$2085)*(AP816=$AP$7:$AP$2085)*(ROW($X$7:$X$2085)&lt;&gt;ROW(X816))*((S816=0)*($S$7:$S$2085&gt;0)+(S816&gt;0)*($S$7:$S$2085=0)))&gt;0,"SALONES UNIDOS",IF(SUMPRODUCT((X816=$X$7:$X$2085)*(AI816=$AI$7:$AI$2085)*((AO816&lt;$AP$7:$AP$2085)*(AP816&gt;$AO$7:$AO$2085))*(ROW($X$7:$X$2085)&lt;&gt;ROW(X816)))&gt;0,"Cruzado","Sin cruce")))</f>
        <v>Sin cruce</v>
      </c>
      <c r="AR816" s="23" t="str" cm="1">
        <f t="array" ref="AR816">IF(AE816="","",IF(SUMPRODUCT((AE816=$AE$7:$AE$2085)*(AI816=$AI$7:$AI$2085)*(AO816=$AO$7:$AO$2085)*(AP816=$AP$7:$AP$2085)*(ROW($AE$7:$AE$2085)&lt;&gt;ROW(AE816))*((S816=0)*($S$7:$S$2085&gt;0)+(S816&gt;0)*($S$7:$S$2085=0)))&gt;0,"SALONES UNIDOS",IF(SUMPRODUCT((AE816=$AE$7:$AE$2085)*(AI816=$AI$7:$AI$2085)*((AO816&lt;$AP$7:$AP$2085)*(AP816&gt;$AO$7:$AO$2085))*(ROW($AE$7:$AE$2085)&lt;&gt;ROW(AE816)))&gt;0,"Cruzado","Sin cruce")))</f>
        <v>Sin cruce</v>
      </c>
      <c r="AS816" s="94" t="str">
        <f t="shared" si="13"/>
        <v>MH2PORUMAB</v>
      </c>
      <c r="AT816" s="94" t="str" cm="1">
        <f t="array" ref="AT816">IF(AS816="","",IF(SUMPRODUCT((AS816=$AS$7:$AS$2085)*(AI816=$AI$7:$AI$2085)*(AO816=$AO$7:$AO$2085)*(AP816=$AP$7:$AP$2085)*(ROW($AS$7:$AS$2085)&lt;&gt;ROW(AS816))*((S816=0)*($S$7:$S$2085&gt;0)+(S816&gt;0)*($S$7:$S$2085=0)))&gt;0,"SALONES UNIDOS",IF(SUMPRODUCT((AS816=$AS$7:$AS$2085)*(AI816=$AI$7:$AI$2085)*((AO816&lt;$AP$7:$AP$2085)*(AP816&gt;$AO$7:$AO$2085))*(ROW($AS$7:$AS$2085)&lt;&gt;ROW(AS816)))&gt;0,"Cruzado","Sin cruce")))</f>
        <v>Sin cruce</v>
      </c>
    </row>
    <row r="817" spans="3:46" ht="15.6" hidden="1" customHeight="1">
      <c r="C817" s="496" t="s">
        <v>572</v>
      </c>
      <c r="D817" s="15" t="s">
        <v>966</v>
      </c>
      <c r="E817" s="15">
        <v>20261</v>
      </c>
      <c r="F817" s="503" t="s">
        <v>195</v>
      </c>
      <c r="G817" s="497" t="s">
        <v>80</v>
      </c>
      <c r="H817" s="503" t="s">
        <v>84</v>
      </c>
      <c r="I817" s="503">
        <v>2</v>
      </c>
      <c r="J817" s="503" t="s">
        <v>51</v>
      </c>
      <c r="K817" s="503" t="s">
        <v>51</v>
      </c>
      <c r="L817" s="499" t="s">
        <v>989</v>
      </c>
      <c r="M817" s="535" t="s">
        <v>631</v>
      </c>
      <c r="N817" s="15" t="s">
        <v>586</v>
      </c>
      <c r="O817" s="15" t="s">
        <v>578</v>
      </c>
      <c r="P817" s="503" t="s">
        <v>579</v>
      </c>
      <c r="Q817" s="15">
        <v>2</v>
      </c>
      <c r="R817" s="15">
        <v>2</v>
      </c>
      <c r="S817" s="479">
        <v>4</v>
      </c>
      <c r="T817" s="15">
        <v>3</v>
      </c>
      <c r="U817" s="471"/>
      <c r="V817" s="550">
        <v>20</v>
      </c>
      <c r="W817" s="580">
        <v>42657141</v>
      </c>
      <c r="X817" s="581" t="s">
        <v>260</v>
      </c>
      <c r="Y817" s="15" t="s">
        <v>579</v>
      </c>
      <c r="Z817" s="15"/>
      <c r="AA817" s="15"/>
      <c r="AB817" s="15"/>
      <c r="AC817" s="15" t="s">
        <v>994</v>
      </c>
      <c r="AD817" s="15"/>
      <c r="AE817" s="479"/>
      <c r="AF817" s="497"/>
      <c r="AG817" s="497"/>
      <c r="AH817" s="497" t="s">
        <v>203</v>
      </c>
      <c r="AI817" s="15">
        <v>4</v>
      </c>
      <c r="AJ817" s="15">
        <v>7</v>
      </c>
      <c r="AK817" s="15">
        <v>40</v>
      </c>
      <c r="AL817" s="15">
        <v>11</v>
      </c>
      <c r="AM817" s="15">
        <v>0</v>
      </c>
      <c r="AN817" s="490">
        <f>IF(AJ817="",S817,ROUND(((((AL817/24)+(AM817/1440))-((AJ817/24)+(AK817/1440)))*1440/50),5))</f>
        <v>4</v>
      </c>
      <c r="AO817" s="491">
        <f>AJ817/24+AK817/1440</f>
        <v>0.31944444444444448</v>
      </c>
      <c r="AP817" s="491">
        <f>AL817/24+AM817/1440</f>
        <v>0.45833333333333331</v>
      </c>
      <c r="AQ817" s="23" t="str" cm="1">
        <f t="array" ref="AQ817">IF(X817="","",IF(SUMPRODUCT((X817=$X$7:$X$2085)*(AI817=$AI$7:$AI$2085)*(AO817=$AO$7:$AO$2085)*(AP817=$AP$7:$AP$2085)*(ROW($X$7:$X$2085)&lt;&gt;ROW(X817))*((S817=0)*($S$7:$S$2085&gt;0)+(S817&gt;0)*($S$7:$S$2085=0)))&gt;0,"SALONES UNIDOS",IF(SUMPRODUCT((X817=$X$7:$X$2085)*(AI817=$AI$7:$AI$2085)*((AO817&lt;$AP$7:$AP$2085)*(AP817&gt;$AO$7:$AO$2085))*(ROW($X$7:$X$2085)&lt;&gt;ROW(X817)))&gt;0,"Cruzado","Sin cruce")))</f>
        <v>Sin cruce</v>
      </c>
      <c r="AR817" s="23" t="str" cm="1">
        <f t="array" ref="AR817">IF(AE817="","",IF(SUMPRODUCT((AE817=$AE$7:$AE$2085)*(AI817=$AI$7:$AI$2085)*(AO817=$AO$7:$AO$2085)*(AP817=$AP$7:$AP$2085)*(ROW($AE$7:$AE$2085)&lt;&gt;ROW(AE817))*((S817=0)*($S$7:$S$2085&gt;0)+(S817&gt;0)*($S$7:$S$2085=0)))&gt;0,"SALONES UNIDOS",IF(SUMPRODUCT((AE817=$AE$7:$AE$2085)*(AI817=$AI$7:$AI$2085)*((AO817&lt;$AP$7:$AP$2085)*(AP817&gt;$AO$7:$AO$2085))*(ROW($AE$7:$AE$2085)&lt;&gt;ROW(AE817)))&gt;0,"Cruzado","Sin cruce")))</f>
        <v/>
      </c>
      <c r="AS817" s="94" t="str">
        <f t="shared" si="13"/>
        <v>MH2PORUMAB</v>
      </c>
      <c r="AT817" s="94" t="str" cm="1">
        <f t="array" ref="AT817">IF(AS817="","",IF(SUMPRODUCT((AS817=$AS$7:$AS$2085)*(AI817=$AI$7:$AI$2085)*(AO817=$AO$7:$AO$2085)*(AP817=$AP$7:$AP$2085)*(ROW($AS$7:$AS$2085)&lt;&gt;ROW(AS817))*((S817=0)*($S$7:$S$2085&gt;0)+(S817&gt;0)*($S$7:$S$2085=0)))&gt;0,"SALONES UNIDOS",IF(SUMPRODUCT((AS817=$AS$7:$AS$2085)*(AI817=$AI$7:$AI$2085)*((AO817&lt;$AP$7:$AP$2085)*(AP817&gt;$AO$7:$AO$2085))*(ROW($AS$7:$AS$2085)&lt;&gt;ROW(AS817)))&gt;0,"Cruzado","Sin cruce")))</f>
        <v>Sin cruce</v>
      </c>
    </row>
    <row r="818" spans="3:46" ht="15.6" hidden="1" customHeight="1">
      <c r="C818" s="496" t="s">
        <v>572</v>
      </c>
      <c r="D818" s="15" t="s">
        <v>966</v>
      </c>
      <c r="E818" s="15">
        <v>20261</v>
      </c>
      <c r="F818" s="503" t="s">
        <v>195</v>
      </c>
      <c r="G818" s="497" t="s">
        <v>80</v>
      </c>
      <c r="H818" s="503" t="s">
        <v>84</v>
      </c>
      <c r="I818" s="503">
        <v>2</v>
      </c>
      <c r="J818" s="503" t="s">
        <v>51</v>
      </c>
      <c r="K818" s="503" t="s">
        <v>51</v>
      </c>
      <c r="L818" s="499" t="s">
        <v>990</v>
      </c>
      <c r="M818" s="535" t="s">
        <v>618</v>
      </c>
      <c r="N818" s="15" t="s">
        <v>586</v>
      </c>
      <c r="O818" s="15" t="s">
        <v>578</v>
      </c>
      <c r="P818" s="503" t="s">
        <v>579</v>
      </c>
      <c r="Q818" s="15">
        <v>3</v>
      </c>
      <c r="R818" s="15">
        <v>2</v>
      </c>
      <c r="S818" s="479">
        <v>5</v>
      </c>
      <c r="T818" s="15">
        <v>4</v>
      </c>
      <c r="U818" s="471"/>
      <c r="V818" s="550">
        <v>20</v>
      </c>
      <c r="W818" s="497">
        <v>21553238</v>
      </c>
      <c r="X818" s="562" t="s">
        <v>408</v>
      </c>
      <c r="Y818" s="15" t="s">
        <v>579</v>
      </c>
      <c r="Z818" s="15"/>
      <c r="AA818" s="15"/>
      <c r="AB818" s="15"/>
      <c r="AC818" s="15" t="s">
        <v>994</v>
      </c>
      <c r="AD818" s="15"/>
      <c r="AE818" s="479"/>
      <c r="AF818" s="497"/>
      <c r="AG818" s="497"/>
      <c r="AH818" s="497" t="s">
        <v>203</v>
      </c>
      <c r="AI818" s="15">
        <v>2</v>
      </c>
      <c r="AJ818" s="15">
        <v>12</v>
      </c>
      <c r="AK818" s="15">
        <v>40</v>
      </c>
      <c r="AL818" s="15">
        <v>16</v>
      </c>
      <c r="AM818" s="15">
        <v>50</v>
      </c>
      <c r="AN818" s="490">
        <f>IF(AJ818="",S818,ROUND(((((AL818/24)+(AM818/1440))-((AJ818/24)+(AK818/1440)))*1440/50),5))</f>
        <v>5</v>
      </c>
      <c r="AO818" s="491">
        <f>AJ818/24+AK818/1440</f>
        <v>0.52777777777777779</v>
      </c>
      <c r="AP818" s="491">
        <f>AL818/24+AM818/1440</f>
        <v>0.70138888888888884</v>
      </c>
      <c r="AQ818" s="23" t="str" cm="1">
        <f t="array" ref="AQ818">IF(X818="","",IF(SUMPRODUCT((X818=$X$7:$X$2085)*(AI818=$AI$7:$AI$2085)*(AO818=$AO$7:$AO$2085)*(AP818=$AP$7:$AP$2085)*(ROW($X$7:$X$2085)&lt;&gt;ROW(X818))*((S818=0)*($S$7:$S$2085&gt;0)+(S818&gt;0)*($S$7:$S$2085=0)))&gt;0,"SALONES UNIDOS",IF(SUMPRODUCT((X818=$X$7:$X$2085)*(AI818=$AI$7:$AI$2085)*((AO818&lt;$AP$7:$AP$2085)*(AP818&gt;$AO$7:$AO$2085))*(ROW($X$7:$X$2085)&lt;&gt;ROW(X818)))&gt;0,"Cruzado","Sin cruce")))</f>
        <v>Sin cruce</v>
      </c>
      <c r="AR818" s="23" t="str" cm="1">
        <f t="array" ref="AR818">IF(AE818="","",IF(SUMPRODUCT((AE818=$AE$7:$AE$2085)*(AI818=$AI$7:$AI$2085)*(AO818=$AO$7:$AO$2085)*(AP818=$AP$7:$AP$2085)*(ROW($AE$7:$AE$2085)&lt;&gt;ROW(AE818))*((S818=0)*($S$7:$S$2085&gt;0)+(S818&gt;0)*($S$7:$S$2085=0)))&gt;0,"SALONES UNIDOS",IF(SUMPRODUCT((AE818=$AE$7:$AE$2085)*(AI818=$AI$7:$AI$2085)*((AO818&lt;$AP$7:$AP$2085)*(AP818&gt;$AO$7:$AO$2085))*(ROW($AE$7:$AE$2085)&lt;&gt;ROW(AE818)))&gt;0,"Cruzado","Sin cruce")))</f>
        <v/>
      </c>
      <c r="AS818" s="94" t="str">
        <f t="shared" si="13"/>
        <v>MH2PORUMAB</v>
      </c>
      <c r="AT818" s="94" t="str" cm="1">
        <f t="array" ref="AT818">IF(AS818="","",IF(SUMPRODUCT((AS818=$AS$7:$AS$2085)*(AI818=$AI$7:$AI$2085)*(AO818=$AO$7:$AO$2085)*(AP818=$AP$7:$AP$2085)*(ROW($AS$7:$AS$2085)&lt;&gt;ROW(AS818))*((S818=0)*($S$7:$S$2085&gt;0)+(S818&gt;0)*($S$7:$S$2085=0)))&gt;0,"SALONES UNIDOS",IF(SUMPRODUCT((AS818=$AS$7:$AS$2085)*(AI818=$AI$7:$AI$2085)*((AO818&lt;$AP$7:$AP$2085)*(AP818&gt;$AO$7:$AO$2085))*(ROW($AS$7:$AS$2085)&lt;&gt;ROW(AS818)))&gt;0,"Cruzado","Sin cruce")))</f>
        <v>Sin cruce</v>
      </c>
    </row>
    <row r="819" spans="3:46" ht="15.6" hidden="1" customHeight="1">
      <c r="C819" s="496" t="s">
        <v>572</v>
      </c>
      <c r="D819" s="15" t="s">
        <v>966</v>
      </c>
      <c r="E819" s="15">
        <v>20261</v>
      </c>
      <c r="F819" s="503" t="s">
        <v>195</v>
      </c>
      <c r="G819" s="497" t="s">
        <v>80</v>
      </c>
      <c r="H819" s="503" t="s">
        <v>84</v>
      </c>
      <c r="I819" s="503">
        <v>2</v>
      </c>
      <c r="J819" s="503" t="s">
        <v>51</v>
      </c>
      <c r="K819" s="503" t="s">
        <v>51</v>
      </c>
      <c r="L819" s="499" t="s">
        <v>991</v>
      </c>
      <c r="M819" s="535" t="s">
        <v>743</v>
      </c>
      <c r="N819" s="15" t="s">
        <v>586</v>
      </c>
      <c r="O819" s="15" t="s">
        <v>578</v>
      </c>
      <c r="P819" s="503" t="s">
        <v>579</v>
      </c>
      <c r="Q819" s="15">
        <v>3</v>
      </c>
      <c r="R819" s="15">
        <v>2</v>
      </c>
      <c r="S819" s="479">
        <v>5</v>
      </c>
      <c r="T819" s="15">
        <v>4</v>
      </c>
      <c r="U819" s="471"/>
      <c r="V819" s="550">
        <v>20</v>
      </c>
      <c r="W819" s="580">
        <v>75375310</v>
      </c>
      <c r="X819" s="581" t="s">
        <v>406</v>
      </c>
      <c r="Y819" s="15" t="s">
        <v>579</v>
      </c>
      <c r="Z819" s="15"/>
      <c r="AA819" s="15"/>
      <c r="AB819" s="15"/>
      <c r="AC819" s="15" t="s">
        <v>994</v>
      </c>
      <c r="AD819" s="15"/>
      <c r="AE819" s="479"/>
      <c r="AF819" s="497"/>
      <c r="AG819" s="497"/>
      <c r="AH819" s="497" t="s">
        <v>203</v>
      </c>
      <c r="AI819" s="480">
        <v>3</v>
      </c>
      <c r="AJ819" s="480">
        <v>8</v>
      </c>
      <c r="AK819" s="480">
        <v>30</v>
      </c>
      <c r="AL819" s="480">
        <v>12</v>
      </c>
      <c r="AM819" s="480">
        <v>40</v>
      </c>
      <c r="AN819" s="490">
        <f>IF(AJ819="",S819,ROUND(((((AL819/24)+(AM819/1440))-((AJ819/24)+(AK819/1440)))*1440/50),5))</f>
        <v>5</v>
      </c>
      <c r="AO819" s="491">
        <f>AJ819/24+AK819/1440</f>
        <v>0.35416666666666663</v>
      </c>
      <c r="AP819" s="491">
        <f>AL819/24+AM819/1440</f>
        <v>0.52777777777777779</v>
      </c>
      <c r="AQ819" s="23" t="str" cm="1">
        <f t="array" ref="AQ819">IF(X819="","",IF(SUMPRODUCT((X819=$X$7:$X$2085)*(AI819=$AI$7:$AI$2085)*(AO819=$AO$7:$AO$2085)*(AP819=$AP$7:$AP$2085)*(ROW($X$7:$X$2085)&lt;&gt;ROW(X819))*((S819=0)*($S$7:$S$2085&gt;0)+(S819&gt;0)*($S$7:$S$2085=0)))&gt;0,"SALONES UNIDOS",IF(SUMPRODUCT((X819=$X$7:$X$2085)*(AI819=$AI$7:$AI$2085)*((AO819&lt;$AP$7:$AP$2085)*(AP819&gt;$AO$7:$AO$2085))*(ROW($X$7:$X$2085)&lt;&gt;ROW(X819)))&gt;0,"Cruzado","Sin cruce")))</f>
        <v>Sin cruce</v>
      </c>
      <c r="AR819" s="23" t="str" cm="1">
        <f t="array" ref="AR819">IF(AE819="","",IF(SUMPRODUCT((AE819=$AE$7:$AE$2085)*(AI819=$AI$7:$AI$2085)*(AO819=$AO$7:$AO$2085)*(AP819=$AP$7:$AP$2085)*(ROW($AE$7:$AE$2085)&lt;&gt;ROW(AE819))*((S819=0)*($S$7:$S$2085&gt;0)+(S819&gt;0)*($S$7:$S$2085=0)))&gt;0,"SALONES UNIDOS",IF(SUMPRODUCT((AE819=$AE$7:$AE$2085)*(AI819=$AI$7:$AI$2085)*((AO819&lt;$AP$7:$AP$2085)*(AP819&gt;$AO$7:$AO$2085))*(ROW($AE$7:$AE$2085)&lt;&gt;ROW(AE819)))&gt;0,"Cruzado","Sin cruce")))</f>
        <v/>
      </c>
      <c r="AS819" s="94" t="str">
        <f t="shared" si="13"/>
        <v>MH2PORUMAB</v>
      </c>
      <c r="AT819" s="94" t="str" cm="1">
        <f t="array" ref="AT819">IF(AS819="","",IF(SUMPRODUCT((AS819=$AS$7:$AS$2085)*(AI819=$AI$7:$AI$2085)*(AO819=$AO$7:$AO$2085)*(AP819=$AP$7:$AP$2085)*(ROW($AS$7:$AS$2085)&lt;&gt;ROW(AS819))*((S819=0)*($S$7:$S$2085&gt;0)+(S819&gt;0)*($S$7:$S$2085=0)))&gt;0,"SALONES UNIDOS",IF(SUMPRODUCT((AS819=$AS$7:$AS$2085)*(AI819=$AI$7:$AI$2085)*((AO819&lt;$AP$7:$AP$2085)*(AP819&gt;$AO$7:$AO$2085))*(ROW($AS$7:$AS$2085)&lt;&gt;ROW(AS819)))&gt;0,"Cruzado","Sin cruce")))</f>
        <v>Sin cruce</v>
      </c>
    </row>
    <row r="820" spans="3:46" ht="15.6" hidden="1" customHeight="1">
      <c r="C820" s="496" t="s">
        <v>572</v>
      </c>
      <c r="D820" s="15" t="s">
        <v>966</v>
      </c>
      <c r="E820" s="15">
        <v>20261</v>
      </c>
      <c r="F820" s="503" t="s">
        <v>195</v>
      </c>
      <c r="G820" s="497" t="s">
        <v>80</v>
      </c>
      <c r="H820" s="503" t="s">
        <v>84</v>
      </c>
      <c r="I820" s="503">
        <v>2</v>
      </c>
      <c r="J820" s="503" t="s">
        <v>51</v>
      </c>
      <c r="K820" s="503" t="s">
        <v>51</v>
      </c>
      <c r="L820" s="499" t="s">
        <v>992</v>
      </c>
      <c r="M820" s="535" t="s">
        <v>745</v>
      </c>
      <c r="N820" s="15" t="s">
        <v>586</v>
      </c>
      <c r="O820" s="15" t="s">
        <v>578</v>
      </c>
      <c r="P820" s="503" t="s">
        <v>579</v>
      </c>
      <c r="Q820" s="15">
        <v>2</v>
      </c>
      <c r="R820" s="15">
        <v>2</v>
      </c>
      <c r="S820" s="479">
        <v>4</v>
      </c>
      <c r="T820" s="15">
        <v>3</v>
      </c>
      <c r="U820" s="471"/>
      <c r="V820" s="550">
        <v>20</v>
      </c>
      <c r="W820" s="643">
        <v>492535</v>
      </c>
      <c r="X820" s="644" t="s">
        <v>452</v>
      </c>
      <c r="Y820" s="15" t="s">
        <v>579</v>
      </c>
      <c r="Z820" s="15"/>
      <c r="AA820" s="15"/>
      <c r="AB820" s="15"/>
      <c r="AC820" s="647" t="s">
        <v>985</v>
      </c>
      <c r="AD820" s="15"/>
      <c r="AE820" s="479"/>
      <c r="AF820" s="497"/>
      <c r="AG820" s="497"/>
      <c r="AH820" s="497" t="s">
        <v>203</v>
      </c>
      <c r="AI820" s="15">
        <v>3</v>
      </c>
      <c r="AJ820" s="15">
        <v>12</v>
      </c>
      <c r="AK820" s="15">
        <v>40</v>
      </c>
      <c r="AL820" s="15">
        <v>16</v>
      </c>
      <c r="AM820" s="15">
        <v>0</v>
      </c>
      <c r="AN820" s="490">
        <f>IF(AJ820="",S820,ROUND(((((AL820/24)+(AM820/1440))-((AJ820/24)+(AK820/1440)))*1440/50),5))</f>
        <v>4</v>
      </c>
      <c r="AO820" s="491">
        <f>AJ820/24+AK820/1440</f>
        <v>0.52777777777777779</v>
      </c>
      <c r="AP820" s="491">
        <f>AL820/24+AM820/1440</f>
        <v>0.66666666666666663</v>
      </c>
      <c r="AQ820" s="23" t="str" cm="1">
        <f t="array" ref="AQ820">IF(X820="","",IF(SUMPRODUCT((X820=$X$7:$X$2085)*(AI820=$AI$7:$AI$2085)*(AO820=$AO$7:$AO$2085)*(AP820=$AP$7:$AP$2085)*(ROW($X$7:$X$2085)&lt;&gt;ROW(X820))*((S820=0)*($S$7:$S$2085&gt;0)+(S820&gt;0)*($S$7:$S$2085=0)))&gt;0,"SALONES UNIDOS",IF(SUMPRODUCT((X820=$X$7:$X$2085)*(AI820=$AI$7:$AI$2085)*((AO820&lt;$AP$7:$AP$2085)*(AP820&gt;$AO$7:$AO$2085))*(ROW($X$7:$X$2085)&lt;&gt;ROW(X820)))&gt;0,"Cruzado","Sin cruce")))</f>
        <v>Sin cruce</v>
      </c>
      <c r="AR820" s="23" t="str" cm="1">
        <f t="array" ref="AR820">IF(AE820="","",IF(SUMPRODUCT((AE820=$AE$7:$AE$2085)*(AI820=$AI$7:$AI$2085)*(AO820=$AO$7:$AO$2085)*(AP820=$AP$7:$AP$2085)*(ROW($AE$7:$AE$2085)&lt;&gt;ROW(AE820))*((S820=0)*($S$7:$S$2085&gt;0)+(S820&gt;0)*($S$7:$S$2085=0)))&gt;0,"SALONES UNIDOS",IF(SUMPRODUCT((AE820=$AE$7:$AE$2085)*(AI820=$AI$7:$AI$2085)*((AO820&lt;$AP$7:$AP$2085)*(AP820&gt;$AO$7:$AO$2085))*(ROW($AE$7:$AE$2085)&lt;&gt;ROW(AE820)))&gt;0,"Cruzado","Sin cruce")))</f>
        <v/>
      </c>
      <c r="AS820" s="94" t="str">
        <f t="shared" si="13"/>
        <v>MH2PORUMAB</v>
      </c>
      <c r="AT820" s="94" t="str" cm="1">
        <f t="array" ref="AT820">IF(AS820="","",IF(SUMPRODUCT((AS820=$AS$7:$AS$2085)*(AI820=$AI$7:$AI$2085)*(AO820=$AO$7:$AO$2085)*(AP820=$AP$7:$AP$2085)*(ROW($AS$7:$AS$2085)&lt;&gt;ROW(AS820))*((S820=0)*($S$7:$S$2085&gt;0)+(S820&gt;0)*($S$7:$S$2085=0)))&gt;0,"SALONES UNIDOS",IF(SUMPRODUCT((AS820=$AS$7:$AS$2085)*(AI820=$AI$7:$AI$2085)*((AO820&lt;$AP$7:$AP$2085)*(AP820&gt;$AO$7:$AO$2085))*(ROW($AS$7:$AS$2085)&lt;&gt;ROW(AS820)))&gt;0,"Cruzado","Sin cruce")))</f>
        <v>Sin cruce</v>
      </c>
    </row>
    <row r="821" spans="3:46" ht="15.6" hidden="1" customHeight="1">
      <c r="C821" s="496" t="s">
        <v>572</v>
      </c>
      <c r="D821" s="15" t="s">
        <v>966</v>
      </c>
      <c r="E821" s="15">
        <v>20261</v>
      </c>
      <c r="F821" s="503" t="s">
        <v>195</v>
      </c>
      <c r="G821" s="497" t="s">
        <v>80</v>
      </c>
      <c r="H821" s="503" t="s">
        <v>84</v>
      </c>
      <c r="I821" s="503">
        <v>3</v>
      </c>
      <c r="J821" s="503" t="s">
        <v>41</v>
      </c>
      <c r="K821" s="503" t="s">
        <v>41</v>
      </c>
      <c r="L821" s="499" t="s">
        <v>995</v>
      </c>
      <c r="M821" s="535" t="s">
        <v>996</v>
      </c>
      <c r="N821" s="15" t="s">
        <v>577</v>
      </c>
      <c r="O821" s="15" t="s">
        <v>578</v>
      </c>
      <c r="P821" s="503" t="s">
        <v>579</v>
      </c>
      <c r="Q821" s="15">
        <v>2</v>
      </c>
      <c r="R821" s="15">
        <v>0</v>
      </c>
      <c r="S821" s="479">
        <v>2</v>
      </c>
      <c r="T821" s="15">
        <v>3</v>
      </c>
      <c r="U821" s="471"/>
      <c r="V821" s="550">
        <v>44</v>
      </c>
      <c r="W821" s="497">
        <v>41059439</v>
      </c>
      <c r="X821" s="566" t="s">
        <v>309</v>
      </c>
      <c r="Y821" s="15" t="s">
        <v>579</v>
      </c>
      <c r="Z821" s="15"/>
      <c r="AA821" s="15"/>
      <c r="AB821" s="15"/>
      <c r="AC821" s="15" t="s">
        <v>979</v>
      </c>
      <c r="AD821" s="15"/>
      <c r="AE821" s="479"/>
      <c r="AF821" s="497"/>
      <c r="AG821" s="497"/>
      <c r="AH821" s="497" t="s">
        <v>582</v>
      </c>
      <c r="AI821" s="15">
        <v>3</v>
      </c>
      <c r="AJ821" s="15">
        <v>12</v>
      </c>
      <c r="AK821" s="15">
        <v>40</v>
      </c>
      <c r="AL821" s="15">
        <v>14</v>
      </c>
      <c r="AM821" s="15">
        <v>20</v>
      </c>
      <c r="AN821" s="490">
        <f>IF(AJ821="",S821,ROUND(((((AL821/24)+(AM821/1440))-((AJ821/24)+(AK821/1440)))*1440/50),5))</f>
        <v>2</v>
      </c>
      <c r="AO821" s="491">
        <f>AJ821/24+AK821/1440</f>
        <v>0.52777777777777779</v>
      </c>
      <c r="AP821" s="491">
        <f>AL821/24+AM821/1440</f>
        <v>0.59722222222222221</v>
      </c>
      <c r="AQ821" s="23" t="str" cm="1">
        <f t="array" ref="AQ821">IF(X821="","",IF(SUMPRODUCT((X821=$X$7:$X$2085)*(AI821=$AI$7:$AI$2085)*(AO821=$AO$7:$AO$2085)*(AP821=$AP$7:$AP$2085)*(ROW($X$7:$X$2085)&lt;&gt;ROW(X821))*((S821=0)*($S$7:$S$2085&gt;0)+(S821&gt;0)*($S$7:$S$2085=0)))&gt;0,"SALONES UNIDOS",IF(SUMPRODUCT((X821=$X$7:$X$2085)*(AI821=$AI$7:$AI$2085)*((AO821&lt;$AP$7:$AP$2085)*(AP821&gt;$AO$7:$AO$2085))*(ROW($X$7:$X$2085)&lt;&gt;ROW(X821)))&gt;0,"Cruzado","Sin cruce")))</f>
        <v>Sin cruce</v>
      </c>
      <c r="AR821" s="23" t="str" cm="1">
        <f t="array" ref="AR821">IF(AE821="","",IF(SUMPRODUCT((AE821=$AE$7:$AE$2085)*(AI821=$AI$7:$AI$2085)*(AO821=$AO$7:$AO$2085)*(AP821=$AP$7:$AP$2085)*(ROW($AE$7:$AE$2085)&lt;&gt;ROW(AE821))*((S821=0)*($S$7:$S$2085&gt;0)+(S821&gt;0)*($S$7:$S$2085=0)))&gt;0,"SALONES UNIDOS",IF(SUMPRODUCT((AE821=$AE$7:$AE$2085)*(AI821=$AI$7:$AI$2085)*((AO821&lt;$AP$7:$AP$2085)*(AP821&gt;$AO$7:$AO$2085))*(ROW($AE$7:$AE$2085)&lt;&gt;ROW(AE821)))&gt;0,"Cruzado","Sin cruce")))</f>
        <v/>
      </c>
      <c r="AS821" s="94" t="str">
        <f t="shared" si="13"/>
        <v>MH3PORUMAA</v>
      </c>
      <c r="AT821" s="94" t="str" cm="1">
        <f t="array" ref="AT821">IF(AS821="","",IF(SUMPRODUCT((AS821=$AS$7:$AS$2085)*(AI821=$AI$7:$AI$2085)*(AO821=$AO$7:$AO$2085)*(AP821=$AP$7:$AP$2085)*(ROW($AS$7:$AS$2085)&lt;&gt;ROW(AS821))*((S821=0)*($S$7:$S$2085&gt;0)+(S821&gt;0)*($S$7:$S$2085=0)))&gt;0,"SALONES UNIDOS",IF(SUMPRODUCT((AS821=$AS$7:$AS$2085)*(AI821=$AI$7:$AI$2085)*((AO821&lt;$AP$7:$AP$2085)*(AP821&gt;$AO$7:$AO$2085))*(ROW($AS$7:$AS$2085)&lt;&gt;ROW(AS821)))&gt;0,"Cruzado","Sin cruce")))</f>
        <v>Sin cruce</v>
      </c>
    </row>
    <row r="822" spans="3:46" ht="15.6" hidden="1" customHeight="1">
      <c r="C822" s="496" t="s">
        <v>572</v>
      </c>
      <c r="D822" s="15" t="s">
        <v>966</v>
      </c>
      <c r="E822" s="15">
        <v>20261</v>
      </c>
      <c r="F822" s="503" t="s">
        <v>195</v>
      </c>
      <c r="G822" s="497" t="s">
        <v>80</v>
      </c>
      <c r="H822" s="503" t="s">
        <v>84</v>
      </c>
      <c r="I822" s="503">
        <v>3</v>
      </c>
      <c r="J822" s="503" t="s">
        <v>574</v>
      </c>
      <c r="K822" s="503" t="s">
        <v>41</v>
      </c>
      <c r="L822" s="499" t="s">
        <v>995</v>
      </c>
      <c r="M822" s="535" t="s">
        <v>996</v>
      </c>
      <c r="N822" s="15" t="s">
        <v>577</v>
      </c>
      <c r="O822" s="15" t="s">
        <v>578</v>
      </c>
      <c r="P822" s="503" t="s">
        <v>579</v>
      </c>
      <c r="Q822" s="15">
        <v>0</v>
      </c>
      <c r="R822" s="15">
        <v>2</v>
      </c>
      <c r="S822" s="479">
        <v>2</v>
      </c>
      <c r="T822" s="15">
        <v>3</v>
      </c>
      <c r="U822" s="471"/>
      <c r="V822" s="550">
        <v>22</v>
      </c>
      <c r="W822" s="497">
        <v>41059439</v>
      </c>
      <c r="X822" s="566" t="s">
        <v>309</v>
      </c>
      <c r="Y822" s="15" t="s">
        <v>579</v>
      </c>
      <c r="Z822" s="15"/>
      <c r="AA822" s="15"/>
      <c r="AB822" s="15"/>
      <c r="AC822" s="493"/>
      <c r="AD822" s="15"/>
      <c r="AE822" s="15" t="s">
        <v>997</v>
      </c>
      <c r="AF822" s="497"/>
      <c r="AG822" s="497"/>
      <c r="AH822" s="497" t="s">
        <v>100</v>
      </c>
      <c r="AI822" s="15">
        <v>4</v>
      </c>
      <c r="AJ822" s="15">
        <v>12</v>
      </c>
      <c r="AK822" s="15">
        <v>40</v>
      </c>
      <c r="AL822" s="15">
        <v>14</v>
      </c>
      <c r="AM822" s="15">
        <v>20</v>
      </c>
      <c r="AN822" s="490">
        <f>IF(AJ822="",S822,ROUND(((((AL822/24)+(AM822/1440))-((AJ822/24)+(AK822/1440)))*1440/50),5))</f>
        <v>2</v>
      </c>
      <c r="AO822" s="491">
        <f>AJ822/24+AK822/1440</f>
        <v>0.52777777777777779</v>
      </c>
      <c r="AP822" s="491">
        <f>AL822/24+AM822/1440</f>
        <v>0.59722222222222221</v>
      </c>
      <c r="AQ822" s="23" t="str" cm="1">
        <f t="array" ref="AQ822">IF(X822="","",IF(SUMPRODUCT((X822=$X$7:$X$2085)*(AI822=$AI$7:$AI$2085)*(AO822=$AO$7:$AO$2085)*(AP822=$AP$7:$AP$2085)*(ROW($X$7:$X$2085)&lt;&gt;ROW(X822))*((S822=0)*($S$7:$S$2085&gt;0)+(S822&gt;0)*($S$7:$S$2085=0)))&gt;0,"SALONES UNIDOS",IF(SUMPRODUCT((X822=$X$7:$X$2085)*(AI822=$AI$7:$AI$2085)*((AO822&lt;$AP$7:$AP$2085)*(AP822&gt;$AO$7:$AO$2085))*(ROW($X$7:$X$2085)&lt;&gt;ROW(X822)))&gt;0,"Cruzado","Sin cruce")))</f>
        <v>Sin cruce</v>
      </c>
      <c r="AR822" s="23" t="str" cm="1">
        <f t="array" ref="AR822">IF(AE822="","",IF(SUMPRODUCT((AE822=$AE$7:$AE$2085)*(AI822=$AI$7:$AI$2085)*(AO822=$AO$7:$AO$2085)*(AP822=$AP$7:$AP$2085)*(ROW($AE$7:$AE$2085)&lt;&gt;ROW(AE822))*((S822=0)*($S$7:$S$2085&gt;0)+(S822&gt;0)*($S$7:$S$2085=0)))&gt;0,"SALONES UNIDOS",IF(SUMPRODUCT((AE822=$AE$7:$AE$2085)*(AI822=$AI$7:$AI$2085)*((AO822&lt;$AP$7:$AP$2085)*(AP822&gt;$AO$7:$AO$2085))*(ROW($AE$7:$AE$2085)&lt;&gt;ROW(AE822)))&gt;0,"Cruzado","Sin cruce")))</f>
        <v>Sin cruce</v>
      </c>
      <c r="AS822" s="94" t="str">
        <f t="shared" si="13"/>
        <v>MH3PORUMAA</v>
      </c>
      <c r="AT822" s="94" t="str" cm="1">
        <f t="array" ref="AT822">IF(AS822="","",IF(SUMPRODUCT((AS822=$AS$7:$AS$2085)*(AI822=$AI$7:$AI$2085)*(AO822=$AO$7:$AO$2085)*(AP822=$AP$7:$AP$2085)*(ROW($AS$7:$AS$2085)&lt;&gt;ROW(AS822))*((S822=0)*($S$7:$S$2085&gt;0)+(S822&gt;0)*($S$7:$S$2085=0)))&gt;0,"SALONES UNIDOS",IF(SUMPRODUCT((AS822=$AS$7:$AS$2085)*(AI822=$AI$7:$AI$2085)*((AO822&lt;$AP$7:$AP$2085)*(AP822&gt;$AO$7:$AO$2085))*(ROW($AS$7:$AS$2085)&lt;&gt;ROW(AS822)))&gt;0,"Cruzado","Sin cruce")))</f>
        <v>Sin cruce</v>
      </c>
    </row>
    <row r="823" spans="3:46" ht="15.6" hidden="1" customHeight="1">
      <c r="C823" s="496" t="s">
        <v>572</v>
      </c>
      <c r="D823" s="15" t="s">
        <v>966</v>
      </c>
      <c r="E823" s="15">
        <v>20261</v>
      </c>
      <c r="F823" s="503" t="s">
        <v>195</v>
      </c>
      <c r="G823" s="497" t="s">
        <v>80</v>
      </c>
      <c r="H823" s="503" t="s">
        <v>84</v>
      </c>
      <c r="I823" s="503">
        <v>3</v>
      </c>
      <c r="J823" s="503" t="s">
        <v>583</v>
      </c>
      <c r="K823" s="503" t="s">
        <v>41</v>
      </c>
      <c r="L823" s="499" t="s">
        <v>995</v>
      </c>
      <c r="M823" s="535" t="s">
        <v>996</v>
      </c>
      <c r="N823" s="15" t="s">
        <v>577</v>
      </c>
      <c r="O823" s="15" t="s">
        <v>578</v>
      </c>
      <c r="P823" s="503" t="s">
        <v>579</v>
      </c>
      <c r="Q823" s="15">
        <v>0</v>
      </c>
      <c r="R823" s="15">
        <v>2</v>
      </c>
      <c r="S823" s="479">
        <v>2</v>
      </c>
      <c r="T823" s="15">
        <v>3</v>
      </c>
      <c r="U823" s="471"/>
      <c r="V823" s="550">
        <v>22</v>
      </c>
      <c r="W823" s="497">
        <v>41059439</v>
      </c>
      <c r="X823" s="566" t="s">
        <v>309</v>
      </c>
      <c r="Y823" s="15" t="s">
        <v>579</v>
      </c>
      <c r="Z823" s="15"/>
      <c r="AA823" s="15"/>
      <c r="AB823" s="15"/>
      <c r="AC823" s="493"/>
      <c r="AD823" s="15"/>
      <c r="AE823" s="15" t="s">
        <v>997</v>
      </c>
      <c r="AF823" s="497"/>
      <c r="AG823" s="497"/>
      <c r="AH823" s="497" t="s">
        <v>100</v>
      </c>
      <c r="AI823" s="15">
        <v>4</v>
      </c>
      <c r="AJ823" s="15">
        <v>14</v>
      </c>
      <c r="AK823" s="15">
        <v>20</v>
      </c>
      <c r="AL823" s="15">
        <v>16</v>
      </c>
      <c r="AM823" s="15">
        <v>0</v>
      </c>
      <c r="AN823" s="490">
        <f>IF(AJ823="",S823,ROUND(((((AL823/24)+(AM823/1440))-((AJ823/24)+(AK823/1440)))*1440/50),5))</f>
        <v>2</v>
      </c>
      <c r="AO823" s="491">
        <f>AJ823/24+AK823/1440</f>
        <v>0.59722222222222221</v>
      </c>
      <c r="AP823" s="491">
        <f>AL823/24+AM823/1440</f>
        <v>0.66666666666666663</v>
      </c>
      <c r="AQ823" s="23" t="str" cm="1">
        <f t="array" ref="AQ823">IF(X823="","",IF(SUMPRODUCT((X823=$X$7:$X$2085)*(AI823=$AI$7:$AI$2085)*(AO823=$AO$7:$AO$2085)*(AP823=$AP$7:$AP$2085)*(ROW($X$7:$X$2085)&lt;&gt;ROW(X823))*((S823=0)*($S$7:$S$2085&gt;0)+(S823&gt;0)*($S$7:$S$2085=0)))&gt;0,"SALONES UNIDOS",IF(SUMPRODUCT((X823=$X$7:$X$2085)*(AI823=$AI$7:$AI$2085)*((AO823&lt;$AP$7:$AP$2085)*(AP823&gt;$AO$7:$AO$2085))*(ROW($X$7:$X$2085)&lt;&gt;ROW(X823)))&gt;0,"Cruzado","Sin cruce")))</f>
        <v>Sin cruce</v>
      </c>
      <c r="AR823" s="23" t="str" cm="1">
        <f t="array" ref="AR823">IF(AE823="","",IF(SUMPRODUCT((AE823=$AE$7:$AE$2085)*(AI823=$AI$7:$AI$2085)*(AO823=$AO$7:$AO$2085)*(AP823=$AP$7:$AP$2085)*(ROW($AE$7:$AE$2085)&lt;&gt;ROW(AE823))*((S823=0)*($S$7:$S$2085&gt;0)+(S823&gt;0)*($S$7:$S$2085=0)))&gt;0,"SALONES UNIDOS",IF(SUMPRODUCT((AE823=$AE$7:$AE$2085)*(AI823=$AI$7:$AI$2085)*((AO823&lt;$AP$7:$AP$2085)*(AP823&gt;$AO$7:$AO$2085))*(ROW($AE$7:$AE$2085)&lt;&gt;ROW(AE823)))&gt;0,"Cruzado","Sin cruce")))</f>
        <v>Sin cruce</v>
      </c>
      <c r="AS823" s="94" t="str">
        <f t="shared" si="13"/>
        <v>MH3PORUMAA</v>
      </c>
      <c r="AT823" s="94" t="str" cm="1">
        <f t="array" ref="AT823">IF(AS823="","",IF(SUMPRODUCT((AS823=$AS$7:$AS$2085)*(AI823=$AI$7:$AI$2085)*(AO823=$AO$7:$AO$2085)*(AP823=$AP$7:$AP$2085)*(ROW($AS$7:$AS$2085)&lt;&gt;ROW(AS823))*((S823=0)*($S$7:$S$2085&gt;0)+(S823&gt;0)*($S$7:$S$2085=0)))&gt;0,"SALONES UNIDOS",IF(SUMPRODUCT((AS823=$AS$7:$AS$2085)*(AI823=$AI$7:$AI$2085)*((AO823&lt;$AP$7:$AP$2085)*(AP823&gt;$AO$7:$AO$2085))*(ROW($AS$7:$AS$2085)&lt;&gt;ROW(AS823)))&gt;0,"Cruzado","Sin cruce")))</f>
        <v>Sin cruce</v>
      </c>
    </row>
    <row r="824" spans="3:46" ht="15.6" hidden="1" customHeight="1">
      <c r="C824" s="496" t="s">
        <v>572</v>
      </c>
      <c r="D824" s="15" t="s">
        <v>966</v>
      </c>
      <c r="E824" s="15">
        <v>20261</v>
      </c>
      <c r="F824" s="503" t="s">
        <v>195</v>
      </c>
      <c r="G824" s="497" t="s">
        <v>80</v>
      </c>
      <c r="H824" s="503" t="s">
        <v>84</v>
      </c>
      <c r="I824" s="503">
        <v>3</v>
      </c>
      <c r="J824" s="503" t="s">
        <v>41</v>
      </c>
      <c r="K824" s="503" t="s">
        <v>41</v>
      </c>
      <c r="L824" s="499" t="s">
        <v>998</v>
      </c>
      <c r="M824" s="535" t="s">
        <v>999</v>
      </c>
      <c r="N824" s="15" t="s">
        <v>577</v>
      </c>
      <c r="O824" s="15" t="s">
        <v>578</v>
      </c>
      <c r="P824" s="503" t="s">
        <v>579</v>
      </c>
      <c r="Q824" s="15">
        <v>2</v>
      </c>
      <c r="R824" s="15">
        <v>0</v>
      </c>
      <c r="S824" s="479">
        <v>2</v>
      </c>
      <c r="T824" s="15">
        <v>3</v>
      </c>
      <c r="U824" s="471"/>
      <c r="V824" s="550">
        <v>44</v>
      </c>
      <c r="W824" s="497">
        <v>40639051</v>
      </c>
      <c r="X824" s="566" t="s">
        <v>361</v>
      </c>
      <c r="Y824" s="15" t="s">
        <v>579</v>
      </c>
      <c r="Z824" s="15"/>
      <c r="AA824" s="15"/>
      <c r="AB824" s="15"/>
      <c r="AC824" s="15" t="s">
        <v>979</v>
      </c>
      <c r="AD824" s="15"/>
      <c r="AE824" s="479"/>
      <c r="AF824" s="497"/>
      <c r="AG824" s="497"/>
      <c r="AH824" s="497" t="s">
        <v>582</v>
      </c>
      <c r="AI824" s="15">
        <v>4</v>
      </c>
      <c r="AJ824" s="15">
        <v>7</v>
      </c>
      <c r="AK824" s="15">
        <v>40</v>
      </c>
      <c r="AL824" s="15">
        <v>9</v>
      </c>
      <c r="AM824" s="15">
        <v>20</v>
      </c>
      <c r="AN824" s="490">
        <f>IF(AJ824="",S824,ROUND(((((AL824/24)+(AM824/1440))-((AJ824/24)+(AK824/1440)))*1440/50),5))</f>
        <v>2</v>
      </c>
      <c r="AO824" s="491">
        <f>AJ824/24+AK824/1440</f>
        <v>0.31944444444444448</v>
      </c>
      <c r="AP824" s="491">
        <f>AL824/24+AM824/1440</f>
        <v>0.3888888888888889</v>
      </c>
      <c r="AQ824" s="23" t="str" cm="1">
        <f t="array" ref="AQ824">IF(X824="","",IF(SUMPRODUCT((X824=$X$7:$X$2085)*(AI824=$AI$7:$AI$2085)*(AO824=$AO$7:$AO$2085)*(AP824=$AP$7:$AP$2085)*(ROW($X$7:$X$2085)&lt;&gt;ROW(X824))*((S824=0)*($S$7:$S$2085&gt;0)+(S824&gt;0)*($S$7:$S$2085=0)))&gt;0,"SALONES UNIDOS",IF(SUMPRODUCT((X824=$X$7:$X$2085)*(AI824=$AI$7:$AI$2085)*((AO824&lt;$AP$7:$AP$2085)*(AP824&gt;$AO$7:$AO$2085))*(ROW($X$7:$X$2085)&lt;&gt;ROW(X824)))&gt;0,"Cruzado","Sin cruce")))</f>
        <v>Sin cruce</v>
      </c>
      <c r="AR824" s="23" t="str" cm="1">
        <f t="array" ref="AR824">IF(AE824="","",IF(SUMPRODUCT((AE824=$AE$7:$AE$2085)*(AI824=$AI$7:$AI$2085)*(AO824=$AO$7:$AO$2085)*(AP824=$AP$7:$AP$2085)*(ROW($AE$7:$AE$2085)&lt;&gt;ROW(AE824))*((S824=0)*($S$7:$S$2085&gt;0)+(S824&gt;0)*($S$7:$S$2085=0)))&gt;0,"SALONES UNIDOS",IF(SUMPRODUCT((AE824=$AE$7:$AE$2085)*(AI824=$AI$7:$AI$2085)*((AO824&lt;$AP$7:$AP$2085)*(AP824&gt;$AO$7:$AO$2085))*(ROW($AE$7:$AE$2085)&lt;&gt;ROW(AE824)))&gt;0,"Cruzado","Sin cruce")))</f>
        <v/>
      </c>
      <c r="AS824" s="94" t="str">
        <f t="shared" si="13"/>
        <v>MH3PORUMAA</v>
      </c>
      <c r="AT824" s="94" t="str" cm="1">
        <f t="array" ref="AT824">IF(AS824="","",IF(SUMPRODUCT((AS824=$AS$7:$AS$2085)*(AI824=$AI$7:$AI$2085)*(AO824=$AO$7:$AO$2085)*(AP824=$AP$7:$AP$2085)*(ROW($AS$7:$AS$2085)&lt;&gt;ROW(AS824))*((S824=0)*($S$7:$S$2085&gt;0)+(S824&gt;0)*($S$7:$S$2085=0)))&gt;0,"SALONES UNIDOS",IF(SUMPRODUCT((AS824=$AS$7:$AS$2085)*(AI824=$AI$7:$AI$2085)*((AO824&lt;$AP$7:$AP$2085)*(AP824&gt;$AO$7:$AO$2085))*(ROW($AS$7:$AS$2085)&lt;&gt;ROW(AS824)))&gt;0,"Cruzado","Sin cruce")))</f>
        <v>Sin cruce</v>
      </c>
    </row>
    <row r="825" spans="3:46" ht="15.6" hidden="1" customHeight="1">
      <c r="C825" s="496" t="s">
        <v>572</v>
      </c>
      <c r="D825" s="15" t="s">
        <v>966</v>
      </c>
      <c r="E825" s="15">
        <v>20261</v>
      </c>
      <c r="F825" s="503" t="s">
        <v>195</v>
      </c>
      <c r="G825" s="497" t="s">
        <v>80</v>
      </c>
      <c r="H825" s="503" t="s">
        <v>84</v>
      </c>
      <c r="I825" s="503">
        <v>3</v>
      </c>
      <c r="J825" s="503" t="s">
        <v>574</v>
      </c>
      <c r="K825" s="503" t="s">
        <v>41</v>
      </c>
      <c r="L825" s="499" t="s">
        <v>998</v>
      </c>
      <c r="M825" s="535" t="s">
        <v>999</v>
      </c>
      <c r="N825" s="15" t="s">
        <v>577</v>
      </c>
      <c r="O825" s="15" t="s">
        <v>578</v>
      </c>
      <c r="P825" s="503" t="s">
        <v>579</v>
      </c>
      <c r="Q825" s="15">
        <v>0</v>
      </c>
      <c r="R825" s="15">
        <v>2</v>
      </c>
      <c r="S825" s="479">
        <v>2</v>
      </c>
      <c r="T825" s="15">
        <v>3</v>
      </c>
      <c r="U825" s="471"/>
      <c r="V825" s="550">
        <v>22</v>
      </c>
      <c r="W825" s="497">
        <v>40639051</v>
      </c>
      <c r="X825" s="566" t="s">
        <v>361</v>
      </c>
      <c r="Y825" s="15" t="s">
        <v>579</v>
      </c>
      <c r="Z825" s="15"/>
      <c r="AA825" s="15"/>
      <c r="AB825" s="15"/>
      <c r="AC825" s="493"/>
      <c r="AD825" s="15"/>
      <c r="AE825" s="15" t="s">
        <v>970</v>
      </c>
      <c r="AF825" s="497"/>
      <c r="AG825" s="497"/>
      <c r="AH825" s="497" t="s">
        <v>100</v>
      </c>
      <c r="AI825" s="15">
        <v>4</v>
      </c>
      <c r="AJ825" s="15">
        <v>9</v>
      </c>
      <c r="AK825" s="15">
        <v>20</v>
      </c>
      <c r="AL825" s="15">
        <v>11</v>
      </c>
      <c r="AM825" s="15">
        <v>0</v>
      </c>
      <c r="AN825" s="490">
        <f>IF(AJ825="",S825,ROUND(((((AL825/24)+(AM825/1440))-((AJ825/24)+(AK825/1440)))*1440/50),5))</f>
        <v>2</v>
      </c>
      <c r="AO825" s="491">
        <f>AJ825/24+AK825/1440</f>
        <v>0.3888888888888889</v>
      </c>
      <c r="AP825" s="491">
        <f>AL825/24+AM825/1440</f>
        <v>0.45833333333333331</v>
      </c>
      <c r="AQ825" s="23" t="str" cm="1">
        <f t="array" ref="AQ825">IF(X825="","",IF(SUMPRODUCT((X825=$X$7:$X$2085)*(AI825=$AI$7:$AI$2085)*(AO825=$AO$7:$AO$2085)*(AP825=$AP$7:$AP$2085)*(ROW($X$7:$X$2085)&lt;&gt;ROW(X825))*((S825=0)*($S$7:$S$2085&gt;0)+(S825&gt;0)*($S$7:$S$2085=0)))&gt;0,"SALONES UNIDOS",IF(SUMPRODUCT((X825=$X$7:$X$2085)*(AI825=$AI$7:$AI$2085)*((AO825&lt;$AP$7:$AP$2085)*(AP825&gt;$AO$7:$AO$2085))*(ROW($X$7:$X$2085)&lt;&gt;ROW(X825)))&gt;0,"Cruzado","Sin cruce")))</f>
        <v>Sin cruce</v>
      </c>
      <c r="AR825" s="23" t="str" cm="1">
        <f t="array" ref="AR825">IF(AE825="","",IF(SUMPRODUCT((AE825=$AE$7:$AE$2085)*(AI825=$AI$7:$AI$2085)*(AO825=$AO$7:$AO$2085)*(AP825=$AP$7:$AP$2085)*(ROW($AE$7:$AE$2085)&lt;&gt;ROW(AE825))*((S825=0)*($S$7:$S$2085&gt;0)+(S825&gt;0)*($S$7:$S$2085=0)))&gt;0,"SALONES UNIDOS",IF(SUMPRODUCT((AE825=$AE$7:$AE$2085)*(AI825=$AI$7:$AI$2085)*((AO825&lt;$AP$7:$AP$2085)*(AP825&gt;$AO$7:$AO$2085))*(ROW($AE$7:$AE$2085)&lt;&gt;ROW(AE825)))&gt;0,"Cruzado","Sin cruce")))</f>
        <v>Sin cruce</v>
      </c>
      <c r="AS825" s="94" t="str">
        <f t="shared" si="13"/>
        <v>MH3PORUMAA</v>
      </c>
      <c r="AT825" s="94" t="str" cm="1">
        <f t="array" ref="AT825">IF(AS825="","",IF(SUMPRODUCT((AS825=$AS$7:$AS$2085)*(AI825=$AI$7:$AI$2085)*(AO825=$AO$7:$AO$2085)*(AP825=$AP$7:$AP$2085)*(ROW($AS$7:$AS$2085)&lt;&gt;ROW(AS825))*((S825=0)*($S$7:$S$2085&gt;0)+(S825&gt;0)*($S$7:$S$2085=0)))&gt;0,"SALONES UNIDOS",IF(SUMPRODUCT((AS825=$AS$7:$AS$2085)*(AI825=$AI$7:$AI$2085)*((AO825&lt;$AP$7:$AP$2085)*(AP825&gt;$AO$7:$AO$2085))*(ROW($AS$7:$AS$2085)&lt;&gt;ROW(AS825)))&gt;0,"Cruzado","Sin cruce")))</f>
        <v>Sin cruce</v>
      </c>
    </row>
    <row r="826" spans="3:46" ht="15.6" hidden="1" customHeight="1">
      <c r="C826" s="496" t="s">
        <v>572</v>
      </c>
      <c r="D826" s="15" t="s">
        <v>966</v>
      </c>
      <c r="E826" s="15">
        <v>20261</v>
      </c>
      <c r="F826" s="503" t="s">
        <v>195</v>
      </c>
      <c r="G826" s="497" t="s">
        <v>80</v>
      </c>
      <c r="H826" s="503" t="s">
        <v>84</v>
      </c>
      <c r="I826" s="503">
        <v>3</v>
      </c>
      <c r="J826" s="503" t="s">
        <v>583</v>
      </c>
      <c r="K826" s="503" t="s">
        <v>41</v>
      </c>
      <c r="L826" s="499" t="s">
        <v>998</v>
      </c>
      <c r="M826" s="535" t="s">
        <v>999</v>
      </c>
      <c r="N826" s="15" t="s">
        <v>577</v>
      </c>
      <c r="O826" s="15" t="s">
        <v>578</v>
      </c>
      <c r="P826" s="503" t="s">
        <v>579</v>
      </c>
      <c r="Q826" s="15">
        <v>0</v>
      </c>
      <c r="R826" s="15">
        <v>2</v>
      </c>
      <c r="S826" s="479">
        <v>2</v>
      </c>
      <c r="T826" s="15">
        <v>3</v>
      </c>
      <c r="U826" s="471"/>
      <c r="V826" s="550">
        <v>22</v>
      </c>
      <c r="W826" s="497">
        <v>40639051</v>
      </c>
      <c r="X826" s="566" t="s">
        <v>361</v>
      </c>
      <c r="Y826" s="15" t="s">
        <v>579</v>
      </c>
      <c r="Z826" s="15"/>
      <c r="AA826" s="15"/>
      <c r="AB826" s="15"/>
      <c r="AC826" s="493"/>
      <c r="AD826" s="15"/>
      <c r="AE826" s="15" t="s">
        <v>970</v>
      </c>
      <c r="AF826" s="497"/>
      <c r="AG826" s="497"/>
      <c r="AH826" s="497" t="s">
        <v>100</v>
      </c>
      <c r="AI826" s="15">
        <v>4</v>
      </c>
      <c r="AJ826" s="15">
        <v>11</v>
      </c>
      <c r="AK826" s="15">
        <v>0</v>
      </c>
      <c r="AL826" s="15">
        <v>12</v>
      </c>
      <c r="AM826" s="15">
        <v>40</v>
      </c>
      <c r="AN826" s="490">
        <f>IF(AJ826="",S826,ROUND(((((AL826/24)+(AM826/1440))-((AJ826/24)+(AK826/1440)))*1440/50),5))</f>
        <v>2</v>
      </c>
      <c r="AO826" s="491">
        <f>AJ826/24+AK826/1440</f>
        <v>0.45833333333333331</v>
      </c>
      <c r="AP826" s="491">
        <f>AL826/24+AM826/1440</f>
        <v>0.52777777777777779</v>
      </c>
      <c r="AQ826" s="23" t="str" cm="1">
        <f t="array" ref="AQ826">IF(X826="","",IF(SUMPRODUCT((X826=$X$7:$X$2085)*(AI826=$AI$7:$AI$2085)*(AO826=$AO$7:$AO$2085)*(AP826=$AP$7:$AP$2085)*(ROW($X$7:$X$2085)&lt;&gt;ROW(X826))*((S826=0)*($S$7:$S$2085&gt;0)+(S826&gt;0)*($S$7:$S$2085=0)))&gt;0,"SALONES UNIDOS",IF(SUMPRODUCT((X826=$X$7:$X$2085)*(AI826=$AI$7:$AI$2085)*((AO826&lt;$AP$7:$AP$2085)*(AP826&gt;$AO$7:$AO$2085))*(ROW($X$7:$X$2085)&lt;&gt;ROW(X826)))&gt;0,"Cruzado","Sin cruce")))</f>
        <v>Sin cruce</v>
      </c>
      <c r="AR826" s="23" t="str" cm="1">
        <f t="array" ref="AR826">IF(AE826="","",IF(SUMPRODUCT((AE826=$AE$7:$AE$2085)*(AI826=$AI$7:$AI$2085)*(AO826=$AO$7:$AO$2085)*(AP826=$AP$7:$AP$2085)*(ROW($AE$7:$AE$2085)&lt;&gt;ROW(AE826))*((S826=0)*($S$7:$S$2085&gt;0)+(S826&gt;0)*($S$7:$S$2085=0)))&gt;0,"SALONES UNIDOS",IF(SUMPRODUCT((AE826=$AE$7:$AE$2085)*(AI826=$AI$7:$AI$2085)*((AO826&lt;$AP$7:$AP$2085)*(AP826&gt;$AO$7:$AO$2085))*(ROW($AE$7:$AE$2085)&lt;&gt;ROW(AE826)))&gt;0,"Cruzado","Sin cruce")))</f>
        <v>Sin cruce</v>
      </c>
      <c r="AS826" s="94" t="str">
        <f t="shared" si="13"/>
        <v>MH3PORUMAA</v>
      </c>
      <c r="AT826" s="94" t="str" cm="1">
        <f t="array" ref="AT826">IF(AS826="","",IF(SUMPRODUCT((AS826=$AS$7:$AS$2085)*(AI826=$AI$7:$AI$2085)*(AO826=$AO$7:$AO$2085)*(AP826=$AP$7:$AP$2085)*(ROW($AS$7:$AS$2085)&lt;&gt;ROW(AS826))*((S826=0)*($S$7:$S$2085&gt;0)+(S826&gt;0)*($S$7:$S$2085=0)))&gt;0,"SALONES UNIDOS",IF(SUMPRODUCT((AS826=$AS$7:$AS$2085)*(AI826=$AI$7:$AI$2085)*((AO826&lt;$AP$7:$AP$2085)*(AP826&gt;$AO$7:$AO$2085))*(ROW($AS$7:$AS$2085)&lt;&gt;ROW(AS826)))&gt;0,"Cruzado","Sin cruce")))</f>
        <v>Sin cruce</v>
      </c>
    </row>
    <row r="827" spans="3:46" ht="15.6" hidden="1" customHeight="1">
      <c r="C827" s="496" t="s">
        <v>572</v>
      </c>
      <c r="D827" s="15" t="s">
        <v>966</v>
      </c>
      <c r="E827" s="15">
        <v>20261</v>
      </c>
      <c r="F827" s="503" t="s">
        <v>195</v>
      </c>
      <c r="G827" s="497" t="s">
        <v>80</v>
      </c>
      <c r="H827" s="503" t="s">
        <v>84</v>
      </c>
      <c r="I827" s="503">
        <v>3</v>
      </c>
      <c r="J827" s="503" t="s">
        <v>41</v>
      </c>
      <c r="K827" s="503" t="s">
        <v>41</v>
      </c>
      <c r="L827" s="499" t="s">
        <v>1000</v>
      </c>
      <c r="M827" s="535" t="s">
        <v>616</v>
      </c>
      <c r="N827" s="15" t="s">
        <v>586</v>
      </c>
      <c r="O827" s="15" t="s">
        <v>578</v>
      </c>
      <c r="P827" s="503" t="s">
        <v>624</v>
      </c>
      <c r="Q827" s="15">
        <v>2</v>
      </c>
      <c r="R827" s="15">
        <v>2</v>
      </c>
      <c r="S827" s="479">
        <v>4</v>
      </c>
      <c r="T827" s="15">
        <v>3</v>
      </c>
      <c r="U827" s="471"/>
      <c r="V827" s="550">
        <v>44</v>
      </c>
      <c r="W827" s="497">
        <v>44128134</v>
      </c>
      <c r="X827" s="566" t="s">
        <v>504</v>
      </c>
      <c r="Y827" s="15" t="s">
        <v>196</v>
      </c>
      <c r="Z827" s="15"/>
      <c r="AA827" s="15"/>
      <c r="AB827" s="15"/>
      <c r="AC827" s="493"/>
      <c r="AD827" s="15"/>
      <c r="AE827" s="479"/>
      <c r="AF827" s="497"/>
      <c r="AG827" s="497"/>
      <c r="AH827" s="15" t="s">
        <v>203</v>
      </c>
      <c r="AI827" s="15">
        <v>1</v>
      </c>
      <c r="AJ827" s="15">
        <v>17</v>
      </c>
      <c r="AK827" s="15">
        <v>40</v>
      </c>
      <c r="AL827" s="15">
        <v>21</v>
      </c>
      <c r="AM827" s="15">
        <v>0</v>
      </c>
      <c r="AN827" s="490">
        <f>IF(AJ827="",S827,ROUND(((((AL827/24)+(AM827/1440))-((AJ827/24)+(AK827/1440)))*1440/50),5))</f>
        <v>4</v>
      </c>
      <c r="AO827" s="491">
        <f>AJ827/24+AK827/1440</f>
        <v>0.73611111111111116</v>
      </c>
      <c r="AP827" s="491">
        <f>AL827/24+AM827/1440</f>
        <v>0.875</v>
      </c>
      <c r="AQ827" s="23" t="str" cm="1">
        <f t="array" ref="AQ827">IF(X827="","",IF(SUMPRODUCT((X827=$X$7:$X$2085)*(AI827=$AI$7:$AI$2085)*(AO827=$AO$7:$AO$2085)*(AP827=$AP$7:$AP$2085)*(ROW($X$7:$X$2085)&lt;&gt;ROW(X827))*((S827=0)*($S$7:$S$2085&gt;0)+(S827&gt;0)*($S$7:$S$2085=0)))&gt;0,"SALONES UNIDOS",IF(SUMPRODUCT((X827=$X$7:$X$2085)*(AI827=$AI$7:$AI$2085)*((AO827&lt;$AP$7:$AP$2085)*(AP827&gt;$AO$7:$AO$2085))*(ROW($X$7:$X$2085)&lt;&gt;ROW(X827)))&gt;0,"Cruzado","Sin cruce")))</f>
        <v>Sin cruce</v>
      </c>
      <c r="AR827" s="23" t="str" cm="1">
        <f t="array" ref="AR827">IF(AE827="","",IF(SUMPRODUCT((AE827=$AE$7:$AE$2085)*(AI827=$AI$7:$AI$2085)*(AO827=$AO$7:$AO$2085)*(AP827=$AP$7:$AP$2085)*(ROW($AE$7:$AE$2085)&lt;&gt;ROW(AE827))*((S827=0)*($S$7:$S$2085&gt;0)+(S827&gt;0)*($S$7:$S$2085=0)))&gt;0,"SALONES UNIDOS",IF(SUMPRODUCT((AE827=$AE$7:$AE$2085)*(AI827=$AI$7:$AI$2085)*((AO827&lt;$AP$7:$AP$2085)*(AP827&gt;$AO$7:$AO$2085))*(ROW($AE$7:$AE$2085)&lt;&gt;ROW(AE827)))&gt;0,"Cruzado","Sin cruce")))</f>
        <v/>
      </c>
      <c r="AS827" s="94" t="str">
        <f t="shared" si="13"/>
        <v>MH3PORUMAA</v>
      </c>
      <c r="AT827" s="94" t="str" cm="1">
        <f t="array" ref="AT827">IF(AS827="","",IF(SUMPRODUCT((AS827=$AS$7:$AS$2085)*(AI827=$AI$7:$AI$2085)*(AO827=$AO$7:$AO$2085)*(AP827=$AP$7:$AP$2085)*(ROW($AS$7:$AS$2085)&lt;&gt;ROW(AS827))*((S827=0)*($S$7:$S$2085&gt;0)+(S827&gt;0)*($S$7:$S$2085=0)))&gt;0,"SALONES UNIDOS",IF(SUMPRODUCT((AS827=$AS$7:$AS$2085)*(AI827=$AI$7:$AI$2085)*((AO827&lt;$AP$7:$AP$2085)*(AP827&gt;$AO$7:$AO$2085))*(ROW($AS$7:$AS$2085)&lt;&gt;ROW(AS827)))&gt;0,"Cruzado","Sin cruce")))</f>
        <v>Sin cruce</v>
      </c>
    </row>
    <row r="828" spans="3:46" ht="15.6" hidden="1" customHeight="1">
      <c r="C828" s="496" t="s">
        <v>572</v>
      </c>
      <c r="D828" s="15" t="s">
        <v>966</v>
      </c>
      <c r="E828" s="15">
        <v>20261</v>
      </c>
      <c r="F828" s="503" t="s">
        <v>195</v>
      </c>
      <c r="G828" s="497" t="s">
        <v>80</v>
      </c>
      <c r="H828" s="503" t="s">
        <v>84</v>
      </c>
      <c r="I828" s="503">
        <v>3</v>
      </c>
      <c r="J828" s="503" t="s">
        <v>41</v>
      </c>
      <c r="K828" s="503" t="s">
        <v>41</v>
      </c>
      <c r="L828" s="499" t="s">
        <v>1001</v>
      </c>
      <c r="M828" s="535" t="s">
        <v>1002</v>
      </c>
      <c r="N828" s="15" t="s">
        <v>577</v>
      </c>
      <c r="O828" s="15" t="s">
        <v>578</v>
      </c>
      <c r="P828" s="503" t="s">
        <v>579</v>
      </c>
      <c r="Q828" s="15">
        <v>2</v>
      </c>
      <c r="R828" s="15">
        <v>2</v>
      </c>
      <c r="S828" s="479">
        <v>4</v>
      </c>
      <c r="T828" s="15">
        <v>3</v>
      </c>
      <c r="U828" s="471"/>
      <c r="V828" s="550">
        <v>44</v>
      </c>
      <c r="W828" s="497">
        <v>43540130</v>
      </c>
      <c r="X828" s="566" t="s">
        <v>345</v>
      </c>
      <c r="Y828" s="15" t="s">
        <v>579</v>
      </c>
      <c r="Z828" s="15"/>
      <c r="AA828" s="15"/>
      <c r="AB828" s="15"/>
      <c r="AC828" s="15" t="s">
        <v>979</v>
      </c>
      <c r="AD828" s="15"/>
      <c r="AE828" s="479"/>
      <c r="AF828" s="497"/>
      <c r="AG828" s="497"/>
      <c r="AH828" s="497" t="s">
        <v>203</v>
      </c>
      <c r="AI828" s="15">
        <v>2</v>
      </c>
      <c r="AJ828" s="15">
        <v>11</v>
      </c>
      <c r="AK828" s="15">
        <v>0</v>
      </c>
      <c r="AL828" s="15">
        <v>14</v>
      </c>
      <c r="AM828" s="15">
        <v>20</v>
      </c>
      <c r="AN828" s="490">
        <f>IF(AJ828="",S828,ROUND(((((AL828/24)+(AM828/1440))-((AJ828/24)+(AK828/1440)))*1440/50),5))</f>
        <v>4</v>
      </c>
      <c r="AO828" s="491">
        <f>AJ828/24+AK828/1440</f>
        <v>0.45833333333333331</v>
      </c>
      <c r="AP828" s="491">
        <f>AL828/24+AM828/1440</f>
        <v>0.59722222222222221</v>
      </c>
      <c r="AQ828" s="23" t="str" cm="1">
        <f t="array" ref="AQ828">IF(X828="","",IF(SUMPRODUCT((X828=$X$7:$X$2085)*(AI828=$AI$7:$AI$2085)*(AO828=$AO$7:$AO$2085)*(AP828=$AP$7:$AP$2085)*(ROW($X$7:$X$2085)&lt;&gt;ROW(X828))*((S828=0)*($S$7:$S$2085&gt;0)+(S828&gt;0)*($S$7:$S$2085=0)))&gt;0,"SALONES UNIDOS",IF(SUMPRODUCT((X828=$X$7:$X$2085)*(AI828=$AI$7:$AI$2085)*((AO828&lt;$AP$7:$AP$2085)*(AP828&gt;$AO$7:$AO$2085))*(ROW($X$7:$X$2085)&lt;&gt;ROW(X828)))&gt;0,"Cruzado","Sin cruce")))</f>
        <v>Sin cruce</v>
      </c>
      <c r="AR828" s="23" t="str" cm="1">
        <f t="array" ref="AR828">IF(AE828="","",IF(SUMPRODUCT((AE828=$AE$7:$AE$2085)*(AI828=$AI$7:$AI$2085)*(AO828=$AO$7:$AO$2085)*(AP828=$AP$7:$AP$2085)*(ROW($AE$7:$AE$2085)&lt;&gt;ROW(AE828))*((S828=0)*($S$7:$S$2085&gt;0)+(S828&gt;0)*($S$7:$S$2085=0)))&gt;0,"SALONES UNIDOS",IF(SUMPRODUCT((AE828=$AE$7:$AE$2085)*(AI828=$AI$7:$AI$2085)*((AO828&lt;$AP$7:$AP$2085)*(AP828&gt;$AO$7:$AO$2085))*(ROW($AE$7:$AE$2085)&lt;&gt;ROW(AE828)))&gt;0,"Cruzado","Sin cruce")))</f>
        <v/>
      </c>
      <c r="AS828" s="94" t="str">
        <f t="shared" si="13"/>
        <v>MH3PORUMAA</v>
      </c>
      <c r="AT828" s="94" t="str" cm="1">
        <f t="array" ref="AT828">IF(AS828="","",IF(SUMPRODUCT((AS828=$AS$7:$AS$2085)*(AI828=$AI$7:$AI$2085)*(AO828=$AO$7:$AO$2085)*(AP828=$AP$7:$AP$2085)*(ROW($AS$7:$AS$2085)&lt;&gt;ROW(AS828))*((S828=0)*($S$7:$S$2085&gt;0)+(S828&gt;0)*($S$7:$S$2085=0)))&gt;0,"SALONES UNIDOS",IF(SUMPRODUCT((AS828=$AS$7:$AS$2085)*(AI828=$AI$7:$AI$2085)*((AO828&lt;$AP$7:$AP$2085)*(AP828&gt;$AO$7:$AO$2085))*(ROW($AS$7:$AS$2085)&lt;&gt;ROW(AS828)))&gt;0,"Cruzado","Sin cruce")))</f>
        <v>Sin cruce</v>
      </c>
    </row>
    <row r="829" spans="3:46" ht="15.6" hidden="1" customHeight="1">
      <c r="C829" s="496" t="s">
        <v>572</v>
      </c>
      <c r="D829" s="15" t="s">
        <v>966</v>
      </c>
      <c r="E829" s="15">
        <v>20261</v>
      </c>
      <c r="F829" s="503" t="s">
        <v>195</v>
      </c>
      <c r="G829" s="497" t="s">
        <v>80</v>
      </c>
      <c r="H829" s="503" t="s">
        <v>84</v>
      </c>
      <c r="I829" s="503">
        <v>3</v>
      </c>
      <c r="J829" s="503" t="s">
        <v>41</v>
      </c>
      <c r="K829" s="503" t="s">
        <v>41</v>
      </c>
      <c r="L829" s="499" t="s">
        <v>1003</v>
      </c>
      <c r="M829" s="535" t="s">
        <v>1004</v>
      </c>
      <c r="N829" s="15" t="s">
        <v>577</v>
      </c>
      <c r="O829" s="15" t="s">
        <v>578</v>
      </c>
      <c r="P829" s="503" t="s">
        <v>579</v>
      </c>
      <c r="Q829" s="15">
        <v>3</v>
      </c>
      <c r="R829" s="15">
        <v>0</v>
      </c>
      <c r="S829" s="479">
        <v>3</v>
      </c>
      <c r="T829" s="15">
        <v>5</v>
      </c>
      <c r="U829" s="471"/>
      <c r="V829" s="550">
        <v>44</v>
      </c>
      <c r="W829" s="497">
        <v>21403002</v>
      </c>
      <c r="X829" s="566" t="s">
        <v>320</v>
      </c>
      <c r="Y829" s="15" t="s">
        <v>579</v>
      </c>
      <c r="Z829" s="15"/>
      <c r="AA829" s="15"/>
      <c r="AB829" s="15"/>
      <c r="AC829" s="15" t="s">
        <v>979</v>
      </c>
      <c r="AD829" s="15"/>
      <c r="AE829" s="479"/>
      <c r="AF829" s="497"/>
      <c r="AG829" s="497"/>
      <c r="AH829" s="497" t="s">
        <v>582</v>
      </c>
      <c r="AI829" s="15">
        <v>3</v>
      </c>
      <c r="AJ829" s="15">
        <v>16</v>
      </c>
      <c r="AK829" s="15">
        <v>0</v>
      </c>
      <c r="AL829" s="15">
        <v>18</v>
      </c>
      <c r="AM829" s="15">
        <v>30</v>
      </c>
      <c r="AN829" s="490">
        <f>IF(AJ829="",S829,ROUND(((((AL829/24)+(AM829/1440))-((AJ829/24)+(AK829/1440)))*1440/50),5))</f>
        <v>3</v>
      </c>
      <c r="AO829" s="491">
        <f>AJ829/24+AK829/1440</f>
        <v>0.66666666666666663</v>
      </c>
      <c r="AP829" s="491">
        <f>AL829/24+AM829/1440</f>
        <v>0.77083333333333337</v>
      </c>
      <c r="AQ829" s="23" t="str" cm="1">
        <f t="array" ref="AQ829">IF(X829="","",IF(SUMPRODUCT((X829=$X$7:$X$2085)*(AI829=$AI$7:$AI$2085)*(AO829=$AO$7:$AO$2085)*(AP829=$AP$7:$AP$2085)*(ROW($X$7:$X$2085)&lt;&gt;ROW(X829))*((S829=0)*($S$7:$S$2085&gt;0)+(S829&gt;0)*($S$7:$S$2085=0)))&gt;0,"SALONES UNIDOS",IF(SUMPRODUCT((X829=$X$7:$X$2085)*(AI829=$AI$7:$AI$2085)*((AO829&lt;$AP$7:$AP$2085)*(AP829&gt;$AO$7:$AO$2085))*(ROW($X$7:$X$2085)&lt;&gt;ROW(X829)))&gt;0,"Cruzado","Sin cruce")))</f>
        <v>Sin cruce</v>
      </c>
      <c r="AR829" s="23" t="str" cm="1">
        <f t="array" ref="AR829">IF(AE829="","",IF(SUMPRODUCT((AE829=$AE$7:$AE$2085)*(AI829=$AI$7:$AI$2085)*(AO829=$AO$7:$AO$2085)*(AP829=$AP$7:$AP$2085)*(ROW($AE$7:$AE$2085)&lt;&gt;ROW(AE829))*((S829=0)*($S$7:$S$2085&gt;0)+(S829&gt;0)*($S$7:$S$2085=0)))&gt;0,"SALONES UNIDOS",IF(SUMPRODUCT((AE829=$AE$7:$AE$2085)*(AI829=$AI$7:$AI$2085)*((AO829&lt;$AP$7:$AP$2085)*(AP829&gt;$AO$7:$AO$2085))*(ROW($AE$7:$AE$2085)&lt;&gt;ROW(AE829)))&gt;0,"Cruzado","Sin cruce")))</f>
        <v/>
      </c>
      <c r="AS829" s="94" t="str">
        <f t="shared" si="13"/>
        <v>MH3PORUMAA</v>
      </c>
      <c r="AT829" s="94" t="str" cm="1">
        <f t="array" ref="AT829">IF(AS829="","",IF(SUMPRODUCT((AS829=$AS$7:$AS$2085)*(AI829=$AI$7:$AI$2085)*(AO829=$AO$7:$AO$2085)*(AP829=$AP$7:$AP$2085)*(ROW($AS$7:$AS$2085)&lt;&gt;ROW(AS829))*((S829=0)*($S$7:$S$2085&gt;0)+(S829&gt;0)*($S$7:$S$2085=0)))&gt;0,"SALONES UNIDOS",IF(SUMPRODUCT((AS829=$AS$7:$AS$2085)*(AI829=$AI$7:$AI$2085)*((AO829&lt;$AP$7:$AP$2085)*(AP829&gt;$AO$7:$AO$2085))*(ROW($AS$7:$AS$2085)&lt;&gt;ROW(AS829)))&gt;0,"Cruzado","Sin cruce")))</f>
        <v>Sin cruce</v>
      </c>
    </row>
    <row r="830" spans="3:46" ht="15.6" hidden="1" customHeight="1">
      <c r="C830" s="496" t="s">
        <v>572</v>
      </c>
      <c r="D830" s="15" t="s">
        <v>966</v>
      </c>
      <c r="E830" s="15">
        <v>20261</v>
      </c>
      <c r="F830" s="503" t="s">
        <v>195</v>
      </c>
      <c r="G830" s="497" t="s">
        <v>80</v>
      </c>
      <c r="H830" s="503" t="s">
        <v>84</v>
      </c>
      <c r="I830" s="503">
        <v>3</v>
      </c>
      <c r="J830" s="503" t="s">
        <v>574</v>
      </c>
      <c r="K830" s="503" t="s">
        <v>41</v>
      </c>
      <c r="L830" s="499" t="s">
        <v>1003</v>
      </c>
      <c r="M830" s="535" t="s">
        <v>1004</v>
      </c>
      <c r="N830" s="15" t="s">
        <v>577</v>
      </c>
      <c r="O830" s="15" t="s">
        <v>578</v>
      </c>
      <c r="P830" s="503" t="s">
        <v>579</v>
      </c>
      <c r="Q830" s="15">
        <v>0</v>
      </c>
      <c r="R830" s="15">
        <v>4</v>
      </c>
      <c r="S830" s="479">
        <v>4</v>
      </c>
      <c r="T830" s="15">
        <v>5</v>
      </c>
      <c r="U830" s="471"/>
      <c r="V830" s="550">
        <v>22</v>
      </c>
      <c r="W830" s="497">
        <v>21403002</v>
      </c>
      <c r="X830" s="566" t="s">
        <v>320</v>
      </c>
      <c r="Y830" s="15" t="s">
        <v>579</v>
      </c>
      <c r="Z830" s="15"/>
      <c r="AA830" s="15"/>
      <c r="AB830" s="15"/>
      <c r="AC830" s="493"/>
      <c r="AD830" s="15"/>
      <c r="AE830" s="15" t="s">
        <v>1005</v>
      </c>
      <c r="AF830" s="497"/>
      <c r="AG830" s="497"/>
      <c r="AH830" s="497" t="s">
        <v>100</v>
      </c>
      <c r="AI830" s="15">
        <v>6</v>
      </c>
      <c r="AJ830" s="15">
        <v>12</v>
      </c>
      <c r="AK830" s="15">
        <v>40</v>
      </c>
      <c r="AL830" s="15">
        <v>16</v>
      </c>
      <c r="AM830" s="15">
        <v>0</v>
      </c>
      <c r="AN830" s="490">
        <f>IF(AJ830="",S830,ROUND(((((AL830/24)+(AM830/1440))-((AJ830/24)+(AK830/1440)))*1440/50),5))</f>
        <v>4</v>
      </c>
      <c r="AO830" s="491">
        <f>AJ830/24+AK830/1440</f>
        <v>0.52777777777777779</v>
      </c>
      <c r="AP830" s="491">
        <f>AL830/24+AM830/1440</f>
        <v>0.66666666666666663</v>
      </c>
      <c r="AQ830" s="23" t="str" cm="1">
        <f t="array" ref="AQ830">IF(X830="","",IF(SUMPRODUCT((X830=$X$7:$X$2085)*(AI830=$AI$7:$AI$2085)*(AO830=$AO$7:$AO$2085)*(AP830=$AP$7:$AP$2085)*(ROW($X$7:$X$2085)&lt;&gt;ROW(X830))*((S830=0)*($S$7:$S$2085&gt;0)+(S830&gt;0)*($S$7:$S$2085=0)))&gt;0,"SALONES UNIDOS",IF(SUMPRODUCT((X830=$X$7:$X$2085)*(AI830=$AI$7:$AI$2085)*((AO830&lt;$AP$7:$AP$2085)*(AP830&gt;$AO$7:$AO$2085))*(ROW($X$7:$X$2085)&lt;&gt;ROW(X830)))&gt;0,"Cruzado","Sin cruce")))</f>
        <v>Sin cruce</v>
      </c>
      <c r="AR830" s="23" t="str" cm="1">
        <f t="array" ref="AR830">IF(AE830="","",IF(SUMPRODUCT((AE830=$AE$7:$AE$2085)*(AI830=$AI$7:$AI$2085)*(AO830=$AO$7:$AO$2085)*(AP830=$AP$7:$AP$2085)*(ROW($AE$7:$AE$2085)&lt;&gt;ROW(AE830))*((S830=0)*($S$7:$S$2085&gt;0)+(S830&gt;0)*($S$7:$S$2085=0)))&gt;0,"SALONES UNIDOS",IF(SUMPRODUCT((AE830=$AE$7:$AE$2085)*(AI830=$AI$7:$AI$2085)*((AO830&lt;$AP$7:$AP$2085)*(AP830&gt;$AO$7:$AO$2085))*(ROW($AE$7:$AE$2085)&lt;&gt;ROW(AE830)))&gt;0,"Cruzado","Sin cruce")))</f>
        <v>Sin cruce</v>
      </c>
      <c r="AS830" s="94" t="str">
        <f t="shared" si="13"/>
        <v>MH3PORUMAA</v>
      </c>
      <c r="AT830" s="94" t="str" cm="1">
        <f t="array" ref="AT830">IF(AS830="","",IF(SUMPRODUCT((AS830=$AS$7:$AS$2085)*(AI830=$AI$7:$AI$2085)*(AO830=$AO$7:$AO$2085)*(AP830=$AP$7:$AP$2085)*(ROW($AS$7:$AS$2085)&lt;&gt;ROW(AS830))*((S830=0)*($S$7:$S$2085&gt;0)+(S830&gt;0)*($S$7:$S$2085=0)))&gt;0,"SALONES UNIDOS",IF(SUMPRODUCT((AS830=$AS$7:$AS$2085)*(AI830=$AI$7:$AI$2085)*((AO830&lt;$AP$7:$AP$2085)*(AP830&gt;$AO$7:$AO$2085))*(ROW($AS$7:$AS$2085)&lt;&gt;ROW(AS830)))&gt;0,"Cruzado","Sin cruce")))</f>
        <v>Sin cruce</v>
      </c>
    </row>
    <row r="831" spans="3:46" ht="15.6" hidden="1" customHeight="1">
      <c r="C831" s="496" t="s">
        <v>572</v>
      </c>
      <c r="D831" s="15" t="s">
        <v>966</v>
      </c>
      <c r="E831" s="15">
        <v>20261</v>
      </c>
      <c r="F831" s="503" t="s">
        <v>195</v>
      </c>
      <c r="G831" s="497" t="s">
        <v>80</v>
      </c>
      <c r="H831" s="503" t="s">
        <v>84</v>
      </c>
      <c r="I831" s="503">
        <v>3</v>
      </c>
      <c r="J831" s="503" t="s">
        <v>583</v>
      </c>
      <c r="K831" s="503" t="s">
        <v>41</v>
      </c>
      <c r="L831" s="499" t="s">
        <v>1003</v>
      </c>
      <c r="M831" s="535" t="s">
        <v>1004</v>
      </c>
      <c r="N831" s="15" t="s">
        <v>577</v>
      </c>
      <c r="O831" s="15" t="s">
        <v>578</v>
      </c>
      <c r="P831" s="503" t="s">
        <v>579</v>
      </c>
      <c r="Q831" s="15">
        <v>0</v>
      </c>
      <c r="R831" s="15">
        <v>4</v>
      </c>
      <c r="S831" s="479">
        <v>4</v>
      </c>
      <c r="T831" s="15">
        <v>5</v>
      </c>
      <c r="U831" s="471"/>
      <c r="V831" s="550">
        <v>22</v>
      </c>
      <c r="W831" s="497">
        <v>21403002</v>
      </c>
      <c r="X831" s="566" t="s">
        <v>320</v>
      </c>
      <c r="Y831" s="15" t="s">
        <v>579</v>
      </c>
      <c r="Z831" s="15"/>
      <c r="AA831" s="15"/>
      <c r="AB831" s="15"/>
      <c r="AC831" s="493"/>
      <c r="AD831" s="15"/>
      <c r="AE831" s="15" t="s">
        <v>1005</v>
      </c>
      <c r="AF831" s="497"/>
      <c r="AG831" s="497"/>
      <c r="AH831" s="497" t="s">
        <v>100</v>
      </c>
      <c r="AI831" s="15">
        <v>6</v>
      </c>
      <c r="AJ831" s="15">
        <v>16</v>
      </c>
      <c r="AK831" s="15">
        <v>0</v>
      </c>
      <c r="AL831" s="15">
        <v>19</v>
      </c>
      <c r="AM831" s="15">
        <v>20</v>
      </c>
      <c r="AN831" s="490">
        <f>IF(AJ831="",S831,ROUND(((((AL831/24)+(AM831/1440))-((AJ831/24)+(AK831/1440)))*1440/50),5))</f>
        <v>4</v>
      </c>
      <c r="AO831" s="491">
        <f>AJ831/24+AK831/1440</f>
        <v>0.66666666666666663</v>
      </c>
      <c r="AP831" s="491">
        <f>AL831/24+AM831/1440</f>
        <v>0.80555555555555547</v>
      </c>
      <c r="AQ831" s="23" t="str" cm="1">
        <f t="array" ref="AQ831">IF(X831="","",IF(SUMPRODUCT((X831=$X$7:$X$2085)*(AI831=$AI$7:$AI$2085)*(AO831=$AO$7:$AO$2085)*(AP831=$AP$7:$AP$2085)*(ROW($X$7:$X$2085)&lt;&gt;ROW(X831))*((S831=0)*($S$7:$S$2085&gt;0)+(S831&gt;0)*($S$7:$S$2085=0)))&gt;0,"SALONES UNIDOS",IF(SUMPRODUCT((X831=$X$7:$X$2085)*(AI831=$AI$7:$AI$2085)*((AO831&lt;$AP$7:$AP$2085)*(AP831&gt;$AO$7:$AO$2085))*(ROW($X$7:$X$2085)&lt;&gt;ROW(X831)))&gt;0,"Cruzado","Sin cruce")))</f>
        <v>Sin cruce</v>
      </c>
      <c r="AR831" s="23" t="str" cm="1">
        <f t="array" ref="AR831">IF(AE831="","",IF(SUMPRODUCT((AE831=$AE$7:$AE$2085)*(AI831=$AI$7:$AI$2085)*(AO831=$AO$7:$AO$2085)*(AP831=$AP$7:$AP$2085)*(ROW($AE$7:$AE$2085)&lt;&gt;ROW(AE831))*((S831=0)*($S$7:$S$2085&gt;0)+(S831&gt;0)*($S$7:$S$2085=0)))&gt;0,"SALONES UNIDOS",IF(SUMPRODUCT((AE831=$AE$7:$AE$2085)*(AI831=$AI$7:$AI$2085)*((AO831&lt;$AP$7:$AP$2085)*(AP831&gt;$AO$7:$AO$2085))*(ROW($AE$7:$AE$2085)&lt;&gt;ROW(AE831)))&gt;0,"Cruzado","Sin cruce")))</f>
        <v>Sin cruce</v>
      </c>
      <c r="AS831" s="94" t="str">
        <f t="shared" si="13"/>
        <v>MH3PORUMAA</v>
      </c>
      <c r="AT831" s="94" t="str" cm="1">
        <f t="array" ref="AT831">IF(AS831="","",IF(SUMPRODUCT((AS831=$AS$7:$AS$2085)*(AI831=$AI$7:$AI$2085)*(AO831=$AO$7:$AO$2085)*(AP831=$AP$7:$AP$2085)*(ROW($AS$7:$AS$2085)&lt;&gt;ROW(AS831))*((S831=0)*($S$7:$S$2085&gt;0)+(S831&gt;0)*($S$7:$S$2085=0)))&gt;0,"SALONES UNIDOS",IF(SUMPRODUCT((AS831=$AS$7:$AS$2085)*(AI831=$AI$7:$AI$2085)*((AO831&lt;$AP$7:$AP$2085)*(AP831&gt;$AO$7:$AO$2085))*(ROW($AS$7:$AS$2085)&lt;&gt;ROW(AS831)))&gt;0,"Cruzado","Sin cruce")))</f>
        <v>Sin cruce</v>
      </c>
    </row>
    <row r="832" spans="3:46" ht="15.6" hidden="1" customHeight="1">
      <c r="C832" s="496" t="s">
        <v>572</v>
      </c>
      <c r="D832" s="15" t="s">
        <v>966</v>
      </c>
      <c r="E832" s="15">
        <v>20261</v>
      </c>
      <c r="F832" s="503" t="s">
        <v>195</v>
      </c>
      <c r="G832" s="497" t="s">
        <v>80</v>
      </c>
      <c r="H832" s="503" t="s">
        <v>84</v>
      </c>
      <c r="I832" s="503">
        <v>3</v>
      </c>
      <c r="J832" s="503" t="s">
        <v>41</v>
      </c>
      <c r="K832" s="503" t="s">
        <v>41</v>
      </c>
      <c r="L832" s="499" t="s">
        <v>1006</v>
      </c>
      <c r="M832" s="535" t="s">
        <v>758</v>
      </c>
      <c r="N832" s="15" t="s">
        <v>577</v>
      </c>
      <c r="O832" s="15" t="s">
        <v>578</v>
      </c>
      <c r="P832" s="503" t="s">
        <v>579</v>
      </c>
      <c r="Q832" s="15">
        <v>2</v>
      </c>
      <c r="R832" s="15">
        <v>0</v>
      </c>
      <c r="S832" s="479">
        <v>2</v>
      </c>
      <c r="T832" s="15">
        <v>4</v>
      </c>
      <c r="U832" s="471"/>
      <c r="V832" s="550">
        <v>44</v>
      </c>
      <c r="W832" s="497">
        <v>43540130</v>
      </c>
      <c r="X832" s="566" t="s">
        <v>345</v>
      </c>
      <c r="Y832" s="15" t="s">
        <v>579</v>
      </c>
      <c r="Z832" s="15"/>
      <c r="AA832" s="15"/>
      <c r="AB832" s="15"/>
      <c r="AC832" s="15" t="s">
        <v>979</v>
      </c>
      <c r="AD832" s="15"/>
      <c r="AE832" s="479"/>
      <c r="AF832" s="497"/>
      <c r="AG832" s="497"/>
      <c r="AH832" s="497" t="s">
        <v>582</v>
      </c>
      <c r="AI832" s="15">
        <v>1</v>
      </c>
      <c r="AJ832" s="15">
        <v>7</v>
      </c>
      <c r="AK832" s="15">
        <v>40</v>
      </c>
      <c r="AL832" s="15">
        <v>9</v>
      </c>
      <c r="AM832" s="15">
        <v>20</v>
      </c>
      <c r="AN832" s="490">
        <f>IF(AJ832="",S832,ROUND(((((AL832/24)+(AM832/1440))-((AJ832/24)+(AK832/1440)))*1440/50),5))</f>
        <v>2</v>
      </c>
      <c r="AO832" s="491">
        <f>AJ832/24+AK832/1440</f>
        <v>0.31944444444444448</v>
      </c>
      <c r="AP832" s="491">
        <f>AL832/24+AM832/1440</f>
        <v>0.3888888888888889</v>
      </c>
      <c r="AQ832" s="23" t="str" cm="1">
        <f t="array" ref="AQ832">IF(X832="","",IF(SUMPRODUCT((X832=$X$7:$X$2085)*(AI832=$AI$7:$AI$2085)*(AO832=$AO$7:$AO$2085)*(AP832=$AP$7:$AP$2085)*(ROW($X$7:$X$2085)&lt;&gt;ROW(X832))*((S832=0)*($S$7:$S$2085&gt;0)+(S832&gt;0)*($S$7:$S$2085=0)))&gt;0,"SALONES UNIDOS",IF(SUMPRODUCT((X832=$X$7:$X$2085)*(AI832=$AI$7:$AI$2085)*((AO832&lt;$AP$7:$AP$2085)*(AP832&gt;$AO$7:$AO$2085))*(ROW($X$7:$X$2085)&lt;&gt;ROW(X832)))&gt;0,"Cruzado","Sin cruce")))</f>
        <v>Sin cruce</v>
      </c>
      <c r="AR832" s="23" t="str" cm="1">
        <f t="array" ref="AR832">IF(AE832="","",IF(SUMPRODUCT((AE832=$AE$7:$AE$2085)*(AI832=$AI$7:$AI$2085)*(AO832=$AO$7:$AO$2085)*(AP832=$AP$7:$AP$2085)*(ROW($AE$7:$AE$2085)&lt;&gt;ROW(AE832))*((S832=0)*($S$7:$S$2085&gt;0)+(S832&gt;0)*($S$7:$S$2085=0)))&gt;0,"SALONES UNIDOS",IF(SUMPRODUCT((AE832=$AE$7:$AE$2085)*(AI832=$AI$7:$AI$2085)*((AO832&lt;$AP$7:$AP$2085)*(AP832&gt;$AO$7:$AO$2085))*(ROW($AE$7:$AE$2085)&lt;&gt;ROW(AE832)))&gt;0,"Cruzado","Sin cruce")))</f>
        <v/>
      </c>
      <c r="AS832" s="94" t="str">
        <f t="shared" si="13"/>
        <v>MH3PORUMAA</v>
      </c>
      <c r="AT832" s="94" t="str" cm="1">
        <f t="array" ref="AT832">IF(AS832="","",IF(SUMPRODUCT((AS832=$AS$7:$AS$2085)*(AI832=$AI$7:$AI$2085)*(AO832=$AO$7:$AO$2085)*(AP832=$AP$7:$AP$2085)*(ROW($AS$7:$AS$2085)&lt;&gt;ROW(AS832))*((S832=0)*($S$7:$S$2085&gt;0)+(S832&gt;0)*($S$7:$S$2085=0)))&gt;0,"SALONES UNIDOS",IF(SUMPRODUCT((AS832=$AS$7:$AS$2085)*(AI832=$AI$7:$AI$2085)*((AO832&lt;$AP$7:$AP$2085)*(AP832&gt;$AO$7:$AO$2085))*(ROW($AS$7:$AS$2085)&lt;&gt;ROW(AS832)))&gt;0,"Cruzado","Sin cruce")))</f>
        <v>Sin cruce</v>
      </c>
    </row>
    <row r="833" spans="3:46" ht="15.6" hidden="1" customHeight="1">
      <c r="C833" s="496" t="s">
        <v>572</v>
      </c>
      <c r="D833" s="15" t="s">
        <v>966</v>
      </c>
      <c r="E833" s="15">
        <v>20261</v>
      </c>
      <c r="F833" s="503" t="s">
        <v>195</v>
      </c>
      <c r="G833" s="497" t="s">
        <v>80</v>
      </c>
      <c r="H833" s="503" t="s">
        <v>84</v>
      </c>
      <c r="I833" s="503">
        <v>3</v>
      </c>
      <c r="J833" s="503" t="s">
        <v>574</v>
      </c>
      <c r="K833" s="503" t="s">
        <v>41</v>
      </c>
      <c r="L833" s="499" t="s">
        <v>1006</v>
      </c>
      <c r="M833" s="535" t="s">
        <v>758</v>
      </c>
      <c r="N833" s="15" t="s">
        <v>577</v>
      </c>
      <c r="O833" s="15" t="s">
        <v>578</v>
      </c>
      <c r="P833" s="503" t="s">
        <v>579</v>
      </c>
      <c r="Q833" s="15">
        <v>0</v>
      </c>
      <c r="R833" s="15">
        <v>4</v>
      </c>
      <c r="S833" s="479">
        <v>4</v>
      </c>
      <c r="T833" s="15">
        <v>4</v>
      </c>
      <c r="U833" s="471"/>
      <c r="V833" s="550">
        <v>22</v>
      </c>
      <c r="W833" s="497">
        <v>43540130</v>
      </c>
      <c r="X833" s="566" t="s">
        <v>345</v>
      </c>
      <c r="Y833" s="15" t="s">
        <v>579</v>
      </c>
      <c r="Z833" s="15"/>
      <c r="AA833" s="15"/>
      <c r="AB833" s="15"/>
      <c r="AC833" s="493"/>
      <c r="AD833" s="15"/>
      <c r="AE833" s="15" t="s">
        <v>1007</v>
      </c>
      <c r="AF833" s="497"/>
      <c r="AG833" s="497"/>
      <c r="AH833" s="497" t="s">
        <v>100</v>
      </c>
      <c r="AI833" s="15">
        <v>1</v>
      </c>
      <c r="AJ833" s="15">
        <v>9</v>
      </c>
      <c r="AK833" s="15">
        <v>20</v>
      </c>
      <c r="AL833" s="15">
        <v>12</v>
      </c>
      <c r="AM833" s="15">
        <v>40</v>
      </c>
      <c r="AN833" s="490">
        <f>IF(AJ833="",S833,ROUND(((((AL833/24)+(AM833/1440))-((AJ833/24)+(AK833/1440)))*1440/50),5))</f>
        <v>4</v>
      </c>
      <c r="AO833" s="491">
        <f>AJ833/24+AK833/1440</f>
        <v>0.3888888888888889</v>
      </c>
      <c r="AP833" s="491">
        <f>AL833/24+AM833/1440</f>
        <v>0.52777777777777779</v>
      </c>
      <c r="AQ833" s="23" t="str" cm="1">
        <f t="array" ref="AQ833">IF(X833="","",IF(SUMPRODUCT((X833=$X$7:$X$2085)*(AI833=$AI$7:$AI$2085)*(AO833=$AO$7:$AO$2085)*(AP833=$AP$7:$AP$2085)*(ROW($X$7:$X$2085)&lt;&gt;ROW(X833))*((S833=0)*($S$7:$S$2085&gt;0)+(S833&gt;0)*($S$7:$S$2085=0)))&gt;0,"SALONES UNIDOS",IF(SUMPRODUCT((X833=$X$7:$X$2085)*(AI833=$AI$7:$AI$2085)*((AO833&lt;$AP$7:$AP$2085)*(AP833&gt;$AO$7:$AO$2085))*(ROW($X$7:$X$2085)&lt;&gt;ROW(X833)))&gt;0,"Cruzado","Sin cruce")))</f>
        <v>Sin cruce</v>
      </c>
      <c r="AR833" s="23" t="str" cm="1">
        <f t="array" ref="AR833">IF(AE833="","",IF(SUMPRODUCT((AE833=$AE$7:$AE$2085)*(AI833=$AI$7:$AI$2085)*(AO833=$AO$7:$AO$2085)*(AP833=$AP$7:$AP$2085)*(ROW($AE$7:$AE$2085)&lt;&gt;ROW(AE833))*((S833=0)*($S$7:$S$2085&gt;0)+(S833&gt;0)*($S$7:$S$2085=0)))&gt;0,"SALONES UNIDOS",IF(SUMPRODUCT((AE833=$AE$7:$AE$2085)*(AI833=$AI$7:$AI$2085)*((AO833&lt;$AP$7:$AP$2085)*(AP833&gt;$AO$7:$AO$2085))*(ROW($AE$7:$AE$2085)&lt;&gt;ROW(AE833)))&gt;0,"Cruzado","Sin cruce")))</f>
        <v>Sin cruce</v>
      </c>
      <c r="AS833" s="94" t="str">
        <f t="shared" si="13"/>
        <v>MH3PORUMAA</v>
      </c>
      <c r="AT833" s="94" t="str" cm="1">
        <f t="array" ref="AT833">IF(AS833="","",IF(SUMPRODUCT((AS833=$AS$7:$AS$2085)*(AI833=$AI$7:$AI$2085)*(AO833=$AO$7:$AO$2085)*(AP833=$AP$7:$AP$2085)*(ROW($AS$7:$AS$2085)&lt;&gt;ROW(AS833))*((S833=0)*($S$7:$S$2085&gt;0)+(S833&gt;0)*($S$7:$S$2085=0)))&gt;0,"SALONES UNIDOS",IF(SUMPRODUCT((AS833=$AS$7:$AS$2085)*(AI833=$AI$7:$AI$2085)*((AO833&lt;$AP$7:$AP$2085)*(AP833&gt;$AO$7:$AO$2085))*(ROW($AS$7:$AS$2085)&lt;&gt;ROW(AS833)))&gt;0,"Cruzado","Sin cruce")))</f>
        <v>Sin cruce</v>
      </c>
    </row>
    <row r="834" spans="3:46" ht="15.6" hidden="1" customHeight="1">
      <c r="C834" s="496" t="s">
        <v>572</v>
      </c>
      <c r="D834" s="15" t="s">
        <v>966</v>
      </c>
      <c r="E834" s="15">
        <v>20261</v>
      </c>
      <c r="F834" s="503" t="s">
        <v>195</v>
      </c>
      <c r="G834" s="497" t="s">
        <v>80</v>
      </c>
      <c r="H834" s="503" t="s">
        <v>84</v>
      </c>
      <c r="I834" s="503">
        <v>3</v>
      </c>
      <c r="J834" s="503" t="s">
        <v>583</v>
      </c>
      <c r="K834" s="503" t="s">
        <v>41</v>
      </c>
      <c r="L834" s="499" t="s">
        <v>1006</v>
      </c>
      <c r="M834" s="535" t="s">
        <v>758</v>
      </c>
      <c r="N834" s="15" t="s">
        <v>577</v>
      </c>
      <c r="O834" s="15" t="s">
        <v>578</v>
      </c>
      <c r="P834" s="503" t="s">
        <v>579</v>
      </c>
      <c r="Q834" s="15">
        <v>0</v>
      </c>
      <c r="R834" s="15">
        <v>4</v>
      </c>
      <c r="S834" s="479">
        <v>4</v>
      </c>
      <c r="T834" s="15">
        <v>4</v>
      </c>
      <c r="U834" s="471"/>
      <c r="V834" s="550">
        <v>22</v>
      </c>
      <c r="W834" s="497">
        <v>43540130</v>
      </c>
      <c r="X834" s="566" t="s">
        <v>345</v>
      </c>
      <c r="Y834" s="15" t="s">
        <v>579</v>
      </c>
      <c r="Z834" s="15"/>
      <c r="AA834" s="15"/>
      <c r="AB834" s="15"/>
      <c r="AC834" s="493"/>
      <c r="AD834" s="15"/>
      <c r="AE834" s="15" t="s">
        <v>1007</v>
      </c>
      <c r="AF834" s="497"/>
      <c r="AG834" s="497"/>
      <c r="AH834" s="497" t="s">
        <v>100</v>
      </c>
      <c r="AI834" s="15">
        <v>2</v>
      </c>
      <c r="AJ834" s="15">
        <v>7</v>
      </c>
      <c r="AK834" s="15">
        <v>40</v>
      </c>
      <c r="AL834" s="15">
        <v>11</v>
      </c>
      <c r="AM834" s="15">
        <v>0</v>
      </c>
      <c r="AN834" s="490">
        <f>IF(AJ834="",S834,ROUND(((((AL834/24)+(AM834/1440))-((AJ834/24)+(AK834/1440)))*1440/50),5))</f>
        <v>4</v>
      </c>
      <c r="AO834" s="491">
        <f>AJ834/24+AK834/1440</f>
        <v>0.31944444444444448</v>
      </c>
      <c r="AP834" s="491">
        <f>AL834/24+AM834/1440</f>
        <v>0.45833333333333331</v>
      </c>
      <c r="AQ834" s="23" t="str" cm="1">
        <f t="array" ref="AQ834">IF(X834="","",IF(SUMPRODUCT((X834=$X$7:$X$2085)*(AI834=$AI$7:$AI$2085)*(AO834=$AO$7:$AO$2085)*(AP834=$AP$7:$AP$2085)*(ROW($X$7:$X$2085)&lt;&gt;ROW(X834))*((S834=0)*($S$7:$S$2085&gt;0)+(S834&gt;0)*($S$7:$S$2085=0)))&gt;0,"SALONES UNIDOS",IF(SUMPRODUCT((X834=$X$7:$X$2085)*(AI834=$AI$7:$AI$2085)*((AO834&lt;$AP$7:$AP$2085)*(AP834&gt;$AO$7:$AO$2085))*(ROW($X$7:$X$2085)&lt;&gt;ROW(X834)))&gt;0,"Cruzado","Sin cruce")))</f>
        <v>Sin cruce</v>
      </c>
      <c r="AR834" s="23" t="str" cm="1">
        <f t="array" ref="AR834">IF(AE834="","",IF(SUMPRODUCT((AE834=$AE$7:$AE$2085)*(AI834=$AI$7:$AI$2085)*(AO834=$AO$7:$AO$2085)*(AP834=$AP$7:$AP$2085)*(ROW($AE$7:$AE$2085)&lt;&gt;ROW(AE834))*((S834=0)*($S$7:$S$2085&gt;0)+(S834&gt;0)*($S$7:$S$2085=0)))&gt;0,"SALONES UNIDOS",IF(SUMPRODUCT((AE834=$AE$7:$AE$2085)*(AI834=$AI$7:$AI$2085)*((AO834&lt;$AP$7:$AP$2085)*(AP834&gt;$AO$7:$AO$2085))*(ROW($AE$7:$AE$2085)&lt;&gt;ROW(AE834)))&gt;0,"Cruzado","Sin cruce")))</f>
        <v>Sin cruce</v>
      </c>
      <c r="AS834" s="94" t="str">
        <f t="shared" si="13"/>
        <v>MH3PORUMAA</v>
      </c>
      <c r="AT834" s="94" t="str" cm="1">
        <f t="array" ref="AT834">IF(AS834="","",IF(SUMPRODUCT((AS834=$AS$7:$AS$2085)*(AI834=$AI$7:$AI$2085)*(AO834=$AO$7:$AO$2085)*(AP834=$AP$7:$AP$2085)*(ROW($AS$7:$AS$2085)&lt;&gt;ROW(AS834))*((S834=0)*($S$7:$S$2085&gt;0)+(S834&gt;0)*($S$7:$S$2085=0)))&gt;0,"SALONES UNIDOS",IF(SUMPRODUCT((AS834=$AS$7:$AS$2085)*(AI834=$AI$7:$AI$2085)*((AO834&lt;$AP$7:$AP$2085)*(AP834&gt;$AO$7:$AO$2085))*(ROW($AS$7:$AS$2085)&lt;&gt;ROW(AS834)))&gt;0,"Cruzado","Sin cruce")))</f>
        <v>Sin cruce</v>
      </c>
    </row>
    <row r="835" spans="3:46" ht="15.6" hidden="1" customHeight="1">
      <c r="C835" s="496" t="s">
        <v>572</v>
      </c>
      <c r="D835" s="15" t="s">
        <v>966</v>
      </c>
      <c r="E835" s="15">
        <v>20261</v>
      </c>
      <c r="F835" s="503" t="s">
        <v>195</v>
      </c>
      <c r="G835" s="497" t="s">
        <v>80</v>
      </c>
      <c r="H835" s="503" t="s">
        <v>84</v>
      </c>
      <c r="I835" s="503">
        <v>3</v>
      </c>
      <c r="J835" s="503" t="s">
        <v>41</v>
      </c>
      <c r="K835" s="503" t="s">
        <v>41</v>
      </c>
      <c r="L835" s="499" t="s">
        <v>1008</v>
      </c>
      <c r="M835" s="535" t="s">
        <v>1009</v>
      </c>
      <c r="N835" s="15" t="s">
        <v>577</v>
      </c>
      <c r="O835" s="15" t="s">
        <v>578</v>
      </c>
      <c r="P835" s="503" t="s">
        <v>579</v>
      </c>
      <c r="Q835" s="15">
        <v>2</v>
      </c>
      <c r="R835" s="15">
        <v>0</v>
      </c>
      <c r="S835" s="479">
        <v>2</v>
      </c>
      <c r="T835" s="15">
        <v>3</v>
      </c>
      <c r="U835" s="471"/>
      <c r="V835" s="550">
        <v>44</v>
      </c>
      <c r="W835" s="497">
        <v>21534061</v>
      </c>
      <c r="X835" s="566" t="s">
        <v>290</v>
      </c>
      <c r="Y835" s="15" t="s">
        <v>579</v>
      </c>
      <c r="Z835" s="15"/>
      <c r="AA835" s="15"/>
      <c r="AB835" s="15"/>
      <c r="AC835" s="15" t="s">
        <v>979</v>
      </c>
      <c r="AD835" s="15"/>
      <c r="AE835" s="479"/>
      <c r="AF835" s="497"/>
      <c r="AG835" s="497"/>
      <c r="AH835" s="497" t="s">
        <v>582</v>
      </c>
      <c r="AI835" s="15">
        <v>5</v>
      </c>
      <c r="AJ835" s="15">
        <v>7</v>
      </c>
      <c r="AK835" s="15">
        <v>40</v>
      </c>
      <c r="AL835" s="15">
        <v>9</v>
      </c>
      <c r="AM835" s="15">
        <v>20</v>
      </c>
      <c r="AN835" s="490">
        <f>IF(AJ835="",S835,ROUND(((((AL835/24)+(AM835/1440))-((AJ835/24)+(AK835/1440)))*1440/50),5))</f>
        <v>2</v>
      </c>
      <c r="AO835" s="491">
        <f>AJ835/24+AK835/1440</f>
        <v>0.31944444444444448</v>
      </c>
      <c r="AP835" s="491">
        <f>AL835/24+AM835/1440</f>
        <v>0.3888888888888889</v>
      </c>
      <c r="AQ835" s="23" t="str" cm="1">
        <f t="array" ref="AQ835">IF(X835="","",IF(SUMPRODUCT((X835=$X$7:$X$2085)*(AI835=$AI$7:$AI$2085)*(AO835=$AO$7:$AO$2085)*(AP835=$AP$7:$AP$2085)*(ROW($X$7:$X$2085)&lt;&gt;ROW(X835))*((S835=0)*($S$7:$S$2085&gt;0)+(S835&gt;0)*($S$7:$S$2085=0)))&gt;0,"SALONES UNIDOS",IF(SUMPRODUCT((X835=$X$7:$X$2085)*(AI835=$AI$7:$AI$2085)*((AO835&lt;$AP$7:$AP$2085)*(AP835&gt;$AO$7:$AO$2085))*(ROW($X$7:$X$2085)&lt;&gt;ROW(X835)))&gt;0,"Cruzado","Sin cruce")))</f>
        <v>Sin cruce</v>
      </c>
      <c r="AR835" s="23" t="str" cm="1">
        <f t="array" ref="AR835">IF(AE835="","",IF(SUMPRODUCT((AE835=$AE$7:$AE$2085)*(AI835=$AI$7:$AI$2085)*(AO835=$AO$7:$AO$2085)*(AP835=$AP$7:$AP$2085)*(ROW($AE$7:$AE$2085)&lt;&gt;ROW(AE835))*((S835=0)*($S$7:$S$2085&gt;0)+(S835&gt;0)*($S$7:$S$2085=0)))&gt;0,"SALONES UNIDOS",IF(SUMPRODUCT((AE835=$AE$7:$AE$2085)*(AI835=$AI$7:$AI$2085)*((AO835&lt;$AP$7:$AP$2085)*(AP835&gt;$AO$7:$AO$2085))*(ROW($AE$7:$AE$2085)&lt;&gt;ROW(AE835)))&gt;0,"Cruzado","Sin cruce")))</f>
        <v/>
      </c>
      <c r="AS835" s="94" t="str">
        <f t="shared" si="13"/>
        <v>MH3PORUMAA</v>
      </c>
      <c r="AT835" s="94" t="str" cm="1">
        <f t="array" ref="AT835">IF(AS835="","",IF(SUMPRODUCT((AS835=$AS$7:$AS$2085)*(AI835=$AI$7:$AI$2085)*(AO835=$AO$7:$AO$2085)*(AP835=$AP$7:$AP$2085)*(ROW($AS$7:$AS$2085)&lt;&gt;ROW(AS835))*((S835=0)*($S$7:$S$2085&gt;0)+(S835&gt;0)*($S$7:$S$2085=0)))&gt;0,"SALONES UNIDOS",IF(SUMPRODUCT((AS835=$AS$7:$AS$2085)*(AI835=$AI$7:$AI$2085)*((AO835&lt;$AP$7:$AP$2085)*(AP835&gt;$AO$7:$AO$2085))*(ROW($AS$7:$AS$2085)&lt;&gt;ROW(AS835)))&gt;0,"Cruzado","Sin cruce")))</f>
        <v>Sin cruce</v>
      </c>
    </row>
    <row r="836" spans="3:46" ht="15.6" hidden="1" customHeight="1">
      <c r="C836" s="496" t="s">
        <v>572</v>
      </c>
      <c r="D836" s="15" t="s">
        <v>966</v>
      </c>
      <c r="E836" s="15">
        <v>20261</v>
      </c>
      <c r="F836" s="503" t="s">
        <v>195</v>
      </c>
      <c r="G836" s="497" t="s">
        <v>80</v>
      </c>
      <c r="H836" s="503" t="s">
        <v>84</v>
      </c>
      <c r="I836" s="503">
        <v>3</v>
      </c>
      <c r="J836" s="503" t="s">
        <v>574</v>
      </c>
      <c r="K836" s="503" t="s">
        <v>41</v>
      </c>
      <c r="L836" s="499" t="s">
        <v>1008</v>
      </c>
      <c r="M836" s="535" t="s">
        <v>1009</v>
      </c>
      <c r="N836" s="15" t="s">
        <v>577</v>
      </c>
      <c r="O836" s="15" t="s">
        <v>578</v>
      </c>
      <c r="P836" s="503" t="s">
        <v>579</v>
      </c>
      <c r="Q836" s="15">
        <v>0</v>
      </c>
      <c r="R836" s="15">
        <v>2</v>
      </c>
      <c r="S836" s="479">
        <v>2</v>
      </c>
      <c r="T836" s="15">
        <v>3</v>
      </c>
      <c r="U836" s="471"/>
      <c r="V836" s="550">
        <v>22</v>
      </c>
      <c r="W836" s="497">
        <v>21534061</v>
      </c>
      <c r="X836" s="566" t="s">
        <v>290</v>
      </c>
      <c r="Y836" s="15" t="s">
        <v>579</v>
      </c>
      <c r="Z836" s="15"/>
      <c r="AA836" s="15"/>
      <c r="AB836" s="15"/>
      <c r="AC836" s="493"/>
      <c r="AD836" s="15"/>
      <c r="AE836" s="15" t="s">
        <v>981</v>
      </c>
      <c r="AF836" s="497"/>
      <c r="AG836" s="497"/>
      <c r="AH836" s="497" t="s">
        <v>100</v>
      </c>
      <c r="AI836" s="15">
        <v>5</v>
      </c>
      <c r="AJ836" s="15">
        <v>9</v>
      </c>
      <c r="AK836" s="15">
        <v>20</v>
      </c>
      <c r="AL836" s="15">
        <v>11</v>
      </c>
      <c r="AM836" s="15">
        <v>0</v>
      </c>
      <c r="AN836" s="490">
        <f>IF(AJ836="",S836,ROUND(((((AL836/24)+(AM836/1440))-((AJ836/24)+(AK836/1440)))*1440/50),5))</f>
        <v>2</v>
      </c>
      <c r="AO836" s="491">
        <f>AJ836/24+AK836/1440</f>
        <v>0.3888888888888889</v>
      </c>
      <c r="AP836" s="491">
        <f>AL836/24+AM836/1440</f>
        <v>0.45833333333333331</v>
      </c>
      <c r="AQ836" s="23" t="str" cm="1">
        <f t="array" ref="AQ836">IF(X836="","",IF(SUMPRODUCT((X836=$X$7:$X$2085)*(AI836=$AI$7:$AI$2085)*(AO836=$AO$7:$AO$2085)*(AP836=$AP$7:$AP$2085)*(ROW($X$7:$X$2085)&lt;&gt;ROW(X836))*((S836=0)*($S$7:$S$2085&gt;0)+(S836&gt;0)*($S$7:$S$2085=0)))&gt;0,"SALONES UNIDOS",IF(SUMPRODUCT((X836=$X$7:$X$2085)*(AI836=$AI$7:$AI$2085)*((AO836&lt;$AP$7:$AP$2085)*(AP836&gt;$AO$7:$AO$2085))*(ROW($X$7:$X$2085)&lt;&gt;ROW(X836)))&gt;0,"Cruzado","Sin cruce")))</f>
        <v>Sin cruce</v>
      </c>
      <c r="AR836" s="23" t="str" cm="1">
        <f t="array" ref="AR836">IF(AE836="","",IF(SUMPRODUCT((AE836=$AE$7:$AE$2085)*(AI836=$AI$7:$AI$2085)*(AO836=$AO$7:$AO$2085)*(AP836=$AP$7:$AP$2085)*(ROW($AE$7:$AE$2085)&lt;&gt;ROW(AE836))*((S836=0)*($S$7:$S$2085&gt;0)+(S836&gt;0)*($S$7:$S$2085=0)))&gt;0,"SALONES UNIDOS",IF(SUMPRODUCT((AE836=$AE$7:$AE$2085)*(AI836=$AI$7:$AI$2085)*((AO836&lt;$AP$7:$AP$2085)*(AP836&gt;$AO$7:$AO$2085))*(ROW($AE$7:$AE$2085)&lt;&gt;ROW(AE836)))&gt;0,"Cruzado","Sin cruce")))</f>
        <v>Sin cruce</v>
      </c>
      <c r="AS836" s="94" t="str">
        <f t="shared" si="13"/>
        <v>MH3PORUMAA</v>
      </c>
      <c r="AT836" s="94" t="str" cm="1">
        <f t="array" ref="AT836">IF(AS836="","",IF(SUMPRODUCT((AS836=$AS$7:$AS$2085)*(AI836=$AI$7:$AI$2085)*(AO836=$AO$7:$AO$2085)*(AP836=$AP$7:$AP$2085)*(ROW($AS$7:$AS$2085)&lt;&gt;ROW(AS836))*((S836=0)*($S$7:$S$2085&gt;0)+(S836&gt;0)*($S$7:$S$2085=0)))&gt;0,"SALONES UNIDOS",IF(SUMPRODUCT((AS836=$AS$7:$AS$2085)*(AI836=$AI$7:$AI$2085)*((AO836&lt;$AP$7:$AP$2085)*(AP836&gt;$AO$7:$AO$2085))*(ROW($AS$7:$AS$2085)&lt;&gt;ROW(AS836)))&gt;0,"Cruzado","Sin cruce")))</f>
        <v>Sin cruce</v>
      </c>
    </row>
    <row r="837" spans="3:46" ht="15.6" hidden="1" customHeight="1">
      <c r="C837" s="496" t="s">
        <v>572</v>
      </c>
      <c r="D837" s="15" t="s">
        <v>966</v>
      </c>
      <c r="E837" s="15">
        <v>20261</v>
      </c>
      <c r="F837" s="503" t="s">
        <v>195</v>
      </c>
      <c r="G837" s="497" t="s">
        <v>80</v>
      </c>
      <c r="H837" s="503" t="s">
        <v>84</v>
      </c>
      <c r="I837" s="503">
        <v>3</v>
      </c>
      <c r="J837" s="503" t="s">
        <v>583</v>
      </c>
      <c r="K837" s="503" t="s">
        <v>41</v>
      </c>
      <c r="L837" s="499" t="s">
        <v>1008</v>
      </c>
      <c r="M837" s="535" t="s">
        <v>1009</v>
      </c>
      <c r="N837" s="15" t="s">
        <v>577</v>
      </c>
      <c r="O837" s="15" t="s">
        <v>578</v>
      </c>
      <c r="P837" s="503" t="s">
        <v>579</v>
      </c>
      <c r="Q837" s="15">
        <v>0</v>
      </c>
      <c r="R837" s="15">
        <v>2</v>
      </c>
      <c r="S837" s="479">
        <v>2</v>
      </c>
      <c r="T837" s="15">
        <v>3</v>
      </c>
      <c r="U837" s="471"/>
      <c r="V837" s="550">
        <v>22</v>
      </c>
      <c r="W837" s="497">
        <v>21534061</v>
      </c>
      <c r="X837" s="566" t="s">
        <v>290</v>
      </c>
      <c r="Y837" s="15" t="s">
        <v>579</v>
      </c>
      <c r="Z837" s="15"/>
      <c r="AA837" s="15"/>
      <c r="AB837" s="15"/>
      <c r="AC837" s="493"/>
      <c r="AD837" s="15"/>
      <c r="AE837" s="15" t="s">
        <v>981</v>
      </c>
      <c r="AF837" s="497"/>
      <c r="AG837" s="497"/>
      <c r="AH837" s="497" t="s">
        <v>100</v>
      </c>
      <c r="AI837" s="15">
        <v>5</v>
      </c>
      <c r="AJ837" s="15">
        <v>11</v>
      </c>
      <c r="AK837" s="15">
        <v>0</v>
      </c>
      <c r="AL837" s="15">
        <v>12</v>
      </c>
      <c r="AM837" s="15">
        <v>40</v>
      </c>
      <c r="AN837" s="490">
        <f>IF(AJ837="",S837,ROUND(((((AL837/24)+(AM837/1440))-((AJ837/24)+(AK837/1440)))*1440/50),5))</f>
        <v>2</v>
      </c>
      <c r="AO837" s="491">
        <f>AJ837/24+AK837/1440</f>
        <v>0.45833333333333331</v>
      </c>
      <c r="AP837" s="491">
        <f>AL837/24+AM837/1440</f>
        <v>0.52777777777777779</v>
      </c>
      <c r="AQ837" s="23" t="str" cm="1">
        <f t="array" ref="AQ837">IF(X837="","",IF(SUMPRODUCT((X837=$X$7:$X$2085)*(AI837=$AI$7:$AI$2085)*(AO837=$AO$7:$AO$2085)*(AP837=$AP$7:$AP$2085)*(ROW($X$7:$X$2085)&lt;&gt;ROW(X837))*((S837=0)*($S$7:$S$2085&gt;0)+(S837&gt;0)*($S$7:$S$2085=0)))&gt;0,"SALONES UNIDOS",IF(SUMPRODUCT((X837=$X$7:$X$2085)*(AI837=$AI$7:$AI$2085)*((AO837&lt;$AP$7:$AP$2085)*(AP837&gt;$AO$7:$AO$2085))*(ROW($X$7:$X$2085)&lt;&gt;ROW(X837)))&gt;0,"Cruzado","Sin cruce")))</f>
        <v>Sin cruce</v>
      </c>
      <c r="AR837" s="23" t="str" cm="1">
        <f t="array" ref="AR837">IF(AE837="","",IF(SUMPRODUCT((AE837=$AE$7:$AE$2085)*(AI837=$AI$7:$AI$2085)*(AO837=$AO$7:$AO$2085)*(AP837=$AP$7:$AP$2085)*(ROW($AE$7:$AE$2085)&lt;&gt;ROW(AE837))*((S837=0)*($S$7:$S$2085&gt;0)+(S837&gt;0)*($S$7:$S$2085=0)))&gt;0,"SALONES UNIDOS",IF(SUMPRODUCT((AE837=$AE$7:$AE$2085)*(AI837=$AI$7:$AI$2085)*((AO837&lt;$AP$7:$AP$2085)*(AP837&gt;$AO$7:$AO$2085))*(ROW($AE$7:$AE$2085)&lt;&gt;ROW(AE837)))&gt;0,"Cruzado","Sin cruce")))</f>
        <v>Sin cruce</v>
      </c>
      <c r="AS837" s="94" t="str">
        <f t="shared" si="13"/>
        <v>MH3PORUMAA</v>
      </c>
      <c r="AT837" s="94" t="str" cm="1">
        <f t="array" ref="AT837">IF(AS837="","",IF(SUMPRODUCT((AS837=$AS$7:$AS$2085)*(AI837=$AI$7:$AI$2085)*(AO837=$AO$7:$AO$2085)*(AP837=$AP$7:$AP$2085)*(ROW($AS$7:$AS$2085)&lt;&gt;ROW(AS837))*((S837=0)*($S$7:$S$2085&gt;0)+(S837&gt;0)*($S$7:$S$2085=0)))&gt;0,"SALONES UNIDOS",IF(SUMPRODUCT((AS837=$AS$7:$AS$2085)*(AI837=$AI$7:$AI$2085)*((AO837&lt;$AP$7:$AP$2085)*(AP837&gt;$AO$7:$AO$2085))*(ROW($AS$7:$AS$2085)&lt;&gt;ROW(AS837)))&gt;0,"Cruzado","Sin cruce")))</f>
        <v>Sin cruce</v>
      </c>
    </row>
    <row r="838" spans="3:46" ht="15.6" hidden="1" customHeight="1">
      <c r="C838" s="496" t="s">
        <v>572</v>
      </c>
      <c r="D838" s="15" t="s">
        <v>966</v>
      </c>
      <c r="E838" s="15">
        <v>20261</v>
      </c>
      <c r="F838" s="503" t="s">
        <v>195</v>
      </c>
      <c r="G838" s="497" t="s">
        <v>80</v>
      </c>
      <c r="H838" s="503" t="s">
        <v>84</v>
      </c>
      <c r="I838" s="503">
        <v>3</v>
      </c>
      <c r="J838" s="503" t="s">
        <v>51</v>
      </c>
      <c r="K838" s="503" t="s">
        <v>51</v>
      </c>
      <c r="L838" s="499" t="s">
        <v>995</v>
      </c>
      <c r="M838" s="535" t="s">
        <v>996</v>
      </c>
      <c r="N838" s="15" t="s">
        <v>577</v>
      </c>
      <c r="O838" s="15" t="s">
        <v>578</v>
      </c>
      <c r="P838" s="503" t="s">
        <v>579</v>
      </c>
      <c r="Q838" s="15">
        <v>2</v>
      </c>
      <c r="R838" s="15">
        <v>0</v>
      </c>
      <c r="S838" s="479">
        <v>2</v>
      </c>
      <c r="T838" s="15">
        <v>3</v>
      </c>
      <c r="U838" s="471"/>
      <c r="V838" s="550">
        <v>44</v>
      </c>
      <c r="W838" s="497">
        <v>41059439</v>
      </c>
      <c r="X838" s="566" t="s">
        <v>309</v>
      </c>
      <c r="Y838" s="15" t="s">
        <v>579</v>
      </c>
      <c r="Z838" s="15"/>
      <c r="AA838" s="15"/>
      <c r="AB838" s="15"/>
      <c r="AC838" s="15" t="s">
        <v>1010</v>
      </c>
      <c r="AD838" s="15"/>
      <c r="AE838" s="479"/>
      <c r="AF838" s="497"/>
      <c r="AG838" s="497"/>
      <c r="AH838" s="497" t="s">
        <v>582</v>
      </c>
      <c r="AI838" s="15">
        <v>6</v>
      </c>
      <c r="AJ838" s="15">
        <v>7</v>
      </c>
      <c r="AK838" s="15">
        <v>40</v>
      </c>
      <c r="AL838" s="15">
        <v>9</v>
      </c>
      <c r="AM838" s="15">
        <v>20</v>
      </c>
      <c r="AN838" s="490">
        <f>IF(AJ838="",S838,ROUND(((((AL838/24)+(AM838/1440))-((AJ838/24)+(AK838/1440)))*1440/50),5))</f>
        <v>2</v>
      </c>
      <c r="AO838" s="491">
        <f>AJ838/24+AK838/1440</f>
        <v>0.31944444444444448</v>
      </c>
      <c r="AP838" s="491">
        <f>AL838/24+AM838/1440</f>
        <v>0.3888888888888889</v>
      </c>
      <c r="AQ838" s="23" t="str" cm="1">
        <f t="array" ref="AQ838">IF(X838="","",IF(SUMPRODUCT((X838=$X$7:$X$2085)*(AI838=$AI$7:$AI$2085)*(AO838=$AO$7:$AO$2085)*(AP838=$AP$7:$AP$2085)*(ROW($X$7:$X$2085)&lt;&gt;ROW(X838))*((S838=0)*($S$7:$S$2085&gt;0)+(S838&gt;0)*($S$7:$S$2085=0)))&gt;0,"SALONES UNIDOS",IF(SUMPRODUCT((X838=$X$7:$X$2085)*(AI838=$AI$7:$AI$2085)*((AO838&lt;$AP$7:$AP$2085)*(AP838&gt;$AO$7:$AO$2085))*(ROW($X$7:$X$2085)&lt;&gt;ROW(X838)))&gt;0,"Cruzado","Sin cruce")))</f>
        <v>Sin cruce</v>
      </c>
      <c r="AR838" s="23" t="str" cm="1">
        <f t="array" ref="AR838">IF(AE838="","",IF(SUMPRODUCT((AE838=$AE$7:$AE$2085)*(AI838=$AI$7:$AI$2085)*(AO838=$AO$7:$AO$2085)*(AP838=$AP$7:$AP$2085)*(ROW($AE$7:$AE$2085)&lt;&gt;ROW(AE838))*((S838=0)*($S$7:$S$2085&gt;0)+(S838&gt;0)*($S$7:$S$2085=0)))&gt;0,"SALONES UNIDOS",IF(SUMPRODUCT((AE838=$AE$7:$AE$2085)*(AI838=$AI$7:$AI$2085)*((AO838&lt;$AP$7:$AP$2085)*(AP838&gt;$AO$7:$AO$2085))*(ROW($AE$7:$AE$2085)&lt;&gt;ROW(AE838)))&gt;0,"Cruzado","Sin cruce")))</f>
        <v/>
      </c>
      <c r="AS838" s="94" t="str">
        <f t="shared" si="13"/>
        <v>MH3PORUMAB</v>
      </c>
      <c r="AT838" s="94" t="str" cm="1">
        <f t="array" ref="AT838">IF(AS838="","",IF(SUMPRODUCT((AS838=$AS$7:$AS$2085)*(AI838=$AI$7:$AI$2085)*(AO838=$AO$7:$AO$2085)*(AP838=$AP$7:$AP$2085)*(ROW($AS$7:$AS$2085)&lt;&gt;ROW(AS838))*((S838=0)*($S$7:$S$2085&gt;0)+(S838&gt;0)*($S$7:$S$2085=0)))&gt;0,"SALONES UNIDOS",IF(SUMPRODUCT((AS838=$AS$7:$AS$2085)*(AI838=$AI$7:$AI$2085)*((AO838&lt;$AP$7:$AP$2085)*(AP838&gt;$AO$7:$AO$2085))*(ROW($AS$7:$AS$2085)&lt;&gt;ROW(AS838)))&gt;0,"Cruzado","Sin cruce")))</f>
        <v>Sin cruce</v>
      </c>
    </row>
    <row r="839" spans="3:46" ht="15.6" hidden="1" customHeight="1">
      <c r="C839" s="496" t="s">
        <v>572</v>
      </c>
      <c r="D839" s="15" t="s">
        <v>966</v>
      </c>
      <c r="E839" s="15">
        <v>20261</v>
      </c>
      <c r="F839" s="503" t="s">
        <v>195</v>
      </c>
      <c r="G839" s="497" t="s">
        <v>80</v>
      </c>
      <c r="H839" s="503" t="s">
        <v>84</v>
      </c>
      <c r="I839" s="503">
        <v>3</v>
      </c>
      <c r="J839" s="503" t="s">
        <v>597</v>
      </c>
      <c r="K839" s="503" t="s">
        <v>51</v>
      </c>
      <c r="L839" s="499" t="s">
        <v>995</v>
      </c>
      <c r="M839" s="535" t="s">
        <v>996</v>
      </c>
      <c r="N839" s="15" t="s">
        <v>577</v>
      </c>
      <c r="O839" s="15" t="s">
        <v>578</v>
      </c>
      <c r="P839" s="503" t="s">
        <v>579</v>
      </c>
      <c r="Q839" s="15">
        <v>0</v>
      </c>
      <c r="R839" s="15">
        <v>2</v>
      </c>
      <c r="S839" s="479">
        <v>2</v>
      </c>
      <c r="T839" s="15">
        <v>3</v>
      </c>
      <c r="U839" s="471"/>
      <c r="V839" s="550">
        <v>22</v>
      </c>
      <c r="W839" s="497">
        <v>41059439</v>
      </c>
      <c r="X839" s="566" t="s">
        <v>309</v>
      </c>
      <c r="Y839" s="15" t="s">
        <v>579</v>
      </c>
      <c r="Z839" s="15"/>
      <c r="AA839" s="15"/>
      <c r="AB839" s="15"/>
      <c r="AC839" s="493"/>
      <c r="AD839" s="15"/>
      <c r="AE839" s="15" t="s">
        <v>997</v>
      </c>
      <c r="AF839" s="497"/>
      <c r="AG839" s="497"/>
      <c r="AH839" s="497" t="s">
        <v>100</v>
      </c>
      <c r="AI839" s="15">
        <v>6</v>
      </c>
      <c r="AJ839" s="15">
        <v>9</v>
      </c>
      <c r="AK839" s="15">
        <v>20</v>
      </c>
      <c r="AL839" s="15">
        <v>11</v>
      </c>
      <c r="AM839" s="15">
        <v>0</v>
      </c>
      <c r="AN839" s="490">
        <f>IF(AJ839="",S839,ROUND(((((AL839/24)+(AM839/1440))-((AJ839/24)+(AK839/1440)))*1440/50),5))</f>
        <v>2</v>
      </c>
      <c r="AO839" s="491">
        <f>AJ839/24+AK839/1440</f>
        <v>0.3888888888888889</v>
      </c>
      <c r="AP839" s="491">
        <f>AL839/24+AM839/1440</f>
        <v>0.45833333333333331</v>
      </c>
      <c r="AQ839" s="23" t="str" cm="1">
        <f t="array" ref="AQ839">IF(X839="","",IF(SUMPRODUCT((X839=$X$7:$X$2085)*(AI839=$AI$7:$AI$2085)*(AO839=$AO$7:$AO$2085)*(AP839=$AP$7:$AP$2085)*(ROW($X$7:$X$2085)&lt;&gt;ROW(X839))*((S839=0)*($S$7:$S$2085&gt;0)+(S839&gt;0)*($S$7:$S$2085=0)))&gt;0,"SALONES UNIDOS",IF(SUMPRODUCT((X839=$X$7:$X$2085)*(AI839=$AI$7:$AI$2085)*((AO839&lt;$AP$7:$AP$2085)*(AP839&gt;$AO$7:$AO$2085))*(ROW($X$7:$X$2085)&lt;&gt;ROW(X839)))&gt;0,"Cruzado","Sin cruce")))</f>
        <v>Sin cruce</v>
      </c>
      <c r="AR839" s="23" t="str" cm="1">
        <f t="array" ref="AR839">IF(AE839="","",IF(SUMPRODUCT((AE839=$AE$7:$AE$2085)*(AI839=$AI$7:$AI$2085)*(AO839=$AO$7:$AO$2085)*(AP839=$AP$7:$AP$2085)*(ROW($AE$7:$AE$2085)&lt;&gt;ROW(AE839))*((S839=0)*($S$7:$S$2085&gt;0)+(S839&gt;0)*($S$7:$S$2085=0)))&gt;0,"SALONES UNIDOS",IF(SUMPRODUCT((AE839=$AE$7:$AE$2085)*(AI839=$AI$7:$AI$2085)*((AO839&lt;$AP$7:$AP$2085)*(AP839&gt;$AO$7:$AO$2085))*(ROW($AE$7:$AE$2085)&lt;&gt;ROW(AE839)))&gt;0,"Cruzado","Sin cruce")))</f>
        <v>Sin cruce</v>
      </c>
      <c r="AS839" s="94" t="str">
        <f t="shared" si="13"/>
        <v>MH3PORUMAB</v>
      </c>
      <c r="AT839" s="94" t="str" cm="1">
        <f t="array" ref="AT839">IF(AS839="","",IF(SUMPRODUCT((AS839=$AS$7:$AS$2085)*(AI839=$AI$7:$AI$2085)*(AO839=$AO$7:$AO$2085)*(AP839=$AP$7:$AP$2085)*(ROW($AS$7:$AS$2085)&lt;&gt;ROW(AS839))*((S839=0)*($S$7:$S$2085&gt;0)+(S839&gt;0)*($S$7:$S$2085=0)))&gt;0,"SALONES UNIDOS",IF(SUMPRODUCT((AS839=$AS$7:$AS$2085)*(AI839=$AI$7:$AI$2085)*((AO839&lt;$AP$7:$AP$2085)*(AP839&gt;$AO$7:$AO$2085))*(ROW($AS$7:$AS$2085)&lt;&gt;ROW(AS839)))&gt;0,"Cruzado","Sin cruce")))</f>
        <v>Sin cruce</v>
      </c>
    </row>
    <row r="840" spans="3:46" ht="15.6" hidden="1" customHeight="1">
      <c r="C840" s="496" t="s">
        <v>572</v>
      </c>
      <c r="D840" s="15" t="s">
        <v>966</v>
      </c>
      <c r="E840" s="15">
        <v>20261</v>
      </c>
      <c r="F840" s="503" t="s">
        <v>195</v>
      </c>
      <c r="G840" s="497" t="s">
        <v>80</v>
      </c>
      <c r="H840" s="503" t="s">
        <v>84</v>
      </c>
      <c r="I840" s="503">
        <v>3</v>
      </c>
      <c r="J840" s="503" t="s">
        <v>598</v>
      </c>
      <c r="K840" s="503" t="s">
        <v>51</v>
      </c>
      <c r="L840" s="499" t="s">
        <v>995</v>
      </c>
      <c r="M840" s="535" t="s">
        <v>996</v>
      </c>
      <c r="N840" s="15" t="s">
        <v>577</v>
      </c>
      <c r="O840" s="15" t="s">
        <v>578</v>
      </c>
      <c r="P840" s="503" t="s">
        <v>579</v>
      </c>
      <c r="Q840" s="15">
        <v>0</v>
      </c>
      <c r="R840" s="15">
        <v>2</v>
      </c>
      <c r="S840" s="479">
        <v>2</v>
      </c>
      <c r="T840" s="15">
        <v>3</v>
      </c>
      <c r="U840" s="471"/>
      <c r="V840" s="550">
        <v>22</v>
      </c>
      <c r="W840" s="497">
        <v>41059439</v>
      </c>
      <c r="X840" s="566" t="s">
        <v>309</v>
      </c>
      <c r="Y840" s="15" t="s">
        <v>579</v>
      </c>
      <c r="Z840" s="15"/>
      <c r="AA840" s="15"/>
      <c r="AB840" s="15"/>
      <c r="AC840" s="493"/>
      <c r="AD840" s="15"/>
      <c r="AE840" s="15" t="s">
        <v>997</v>
      </c>
      <c r="AF840" s="497"/>
      <c r="AG840" s="497"/>
      <c r="AH840" s="497" t="s">
        <v>100</v>
      </c>
      <c r="AI840" s="15">
        <v>6</v>
      </c>
      <c r="AJ840" s="15">
        <v>11</v>
      </c>
      <c r="AK840" s="15">
        <v>0</v>
      </c>
      <c r="AL840" s="15">
        <v>12</v>
      </c>
      <c r="AM840" s="15">
        <v>40</v>
      </c>
      <c r="AN840" s="490">
        <f>IF(AJ840="",S840,ROUND(((((AL840/24)+(AM840/1440))-((AJ840/24)+(AK840/1440)))*1440/50),5))</f>
        <v>2</v>
      </c>
      <c r="AO840" s="491">
        <f>AJ840/24+AK840/1440</f>
        <v>0.45833333333333331</v>
      </c>
      <c r="AP840" s="491">
        <f>AL840/24+AM840/1440</f>
        <v>0.52777777777777779</v>
      </c>
      <c r="AQ840" s="23" t="str" cm="1">
        <f t="array" ref="AQ840">IF(X840="","",IF(SUMPRODUCT((X840=$X$7:$X$2085)*(AI840=$AI$7:$AI$2085)*(AO840=$AO$7:$AO$2085)*(AP840=$AP$7:$AP$2085)*(ROW($X$7:$X$2085)&lt;&gt;ROW(X840))*((S840=0)*($S$7:$S$2085&gt;0)+(S840&gt;0)*($S$7:$S$2085=0)))&gt;0,"SALONES UNIDOS",IF(SUMPRODUCT((X840=$X$7:$X$2085)*(AI840=$AI$7:$AI$2085)*((AO840&lt;$AP$7:$AP$2085)*(AP840&gt;$AO$7:$AO$2085))*(ROW($X$7:$X$2085)&lt;&gt;ROW(X840)))&gt;0,"Cruzado","Sin cruce")))</f>
        <v>Sin cruce</v>
      </c>
      <c r="AR840" s="23" t="str" cm="1">
        <f t="array" ref="AR840">IF(AE840="","",IF(SUMPRODUCT((AE840=$AE$7:$AE$2085)*(AI840=$AI$7:$AI$2085)*(AO840=$AO$7:$AO$2085)*(AP840=$AP$7:$AP$2085)*(ROW($AE$7:$AE$2085)&lt;&gt;ROW(AE840))*((S840=0)*($S$7:$S$2085&gt;0)+(S840&gt;0)*($S$7:$S$2085=0)))&gt;0,"SALONES UNIDOS",IF(SUMPRODUCT((AE840=$AE$7:$AE$2085)*(AI840=$AI$7:$AI$2085)*((AO840&lt;$AP$7:$AP$2085)*(AP840&gt;$AO$7:$AO$2085))*(ROW($AE$7:$AE$2085)&lt;&gt;ROW(AE840)))&gt;0,"Cruzado","Sin cruce")))</f>
        <v>Sin cruce</v>
      </c>
      <c r="AS840" s="94" t="str">
        <f t="shared" si="13"/>
        <v>MH3PORUMAB</v>
      </c>
      <c r="AT840" s="94" t="str" cm="1">
        <f t="array" ref="AT840">IF(AS840="","",IF(SUMPRODUCT((AS840=$AS$7:$AS$2085)*(AI840=$AI$7:$AI$2085)*(AO840=$AO$7:$AO$2085)*(AP840=$AP$7:$AP$2085)*(ROW($AS$7:$AS$2085)&lt;&gt;ROW(AS840))*((S840=0)*($S$7:$S$2085&gt;0)+(S840&gt;0)*($S$7:$S$2085=0)))&gt;0,"SALONES UNIDOS",IF(SUMPRODUCT((AS840=$AS$7:$AS$2085)*(AI840=$AI$7:$AI$2085)*((AO840&lt;$AP$7:$AP$2085)*(AP840&gt;$AO$7:$AO$2085))*(ROW($AS$7:$AS$2085)&lt;&gt;ROW(AS840)))&gt;0,"Cruzado","Sin cruce")))</f>
        <v>Sin cruce</v>
      </c>
    </row>
    <row r="841" spans="3:46" ht="15.6" hidden="1" customHeight="1">
      <c r="C841" s="496" t="s">
        <v>572</v>
      </c>
      <c r="D841" s="15" t="s">
        <v>966</v>
      </c>
      <c r="E841" s="15">
        <v>20261</v>
      </c>
      <c r="F841" s="503" t="s">
        <v>195</v>
      </c>
      <c r="G841" s="497" t="s">
        <v>80</v>
      </c>
      <c r="H841" s="503" t="s">
        <v>84</v>
      </c>
      <c r="I841" s="503">
        <v>3</v>
      </c>
      <c r="J841" s="503" t="s">
        <v>51</v>
      </c>
      <c r="K841" s="503" t="s">
        <v>51</v>
      </c>
      <c r="L841" s="499" t="s">
        <v>998</v>
      </c>
      <c r="M841" s="535" t="s">
        <v>999</v>
      </c>
      <c r="N841" s="15" t="s">
        <v>577</v>
      </c>
      <c r="O841" s="15" t="s">
        <v>578</v>
      </c>
      <c r="P841" s="503" t="s">
        <v>579</v>
      </c>
      <c r="Q841" s="15">
        <v>2</v>
      </c>
      <c r="R841" s="15">
        <v>0</v>
      </c>
      <c r="S841" s="479">
        <v>2</v>
      </c>
      <c r="T841" s="15">
        <v>3</v>
      </c>
      <c r="U841" s="471"/>
      <c r="V841" s="550">
        <v>44</v>
      </c>
      <c r="W841" s="497">
        <v>40639051</v>
      </c>
      <c r="X841" s="566" t="s">
        <v>361</v>
      </c>
      <c r="Y841" s="15" t="s">
        <v>579</v>
      </c>
      <c r="Z841" s="15"/>
      <c r="AA841" s="15"/>
      <c r="AB841" s="15"/>
      <c r="AC841" s="15" t="s">
        <v>1010</v>
      </c>
      <c r="AD841" s="15"/>
      <c r="AE841" s="479"/>
      <c r="AF841" s="497"/>
      <c r="AG841" s="497"/>
      <c r="AH841" s="497" t="s">
        <v>582</v>
      </c>
      <c r="AI841" s="15">
        <v>3</v>
      </c>
      <c r="AJ841" s="15">
        <v>13</v>
      </c>
      <c r="AK841" s="15">
        <v>30</v>
      </c>
      <c r="AL841" s="15">
        <v>15</v>
      </c>
      <c r="AM841" s="15">
        <v>10</v>
      </c>
      <c r="AN841" s="490">
        <f>IF(AJ841="",S841,ROUND(((((AL841/24)+(AM841/1440))-((AJ841/24)+(AK841/1440)))*1440/50),5))</f>
        <v>2</v>
      </c>
      <c r="AO841" s="491">
        <f>AJ841/24+AK841/1440</f>
        <v>0.5625</v>
      </c>
      <c r="AP841" s="491">
        <f>AL841/24+AM841/1440</f>
        <v>0.63194444444444442</v>
      </c>
      <c r="AQ841" s="23" t="str" cm="1">
        <f t="array" ref="AQ841">IF(X841="","",IF(SUMPRODUCT((X841=$X$7:$X$2085)*(AI841=$AI$7:$AI$2085)*(AO841=$AO$7:$AO$2085)*(AP841=$AP$7:$AP$2085)*(ROW($X$7:$X$2085)&lt;&gt;ROW(X841))*((S841=0)*($S$7:$S$2085&gt;0)+(S841&gt;0)*($S$7:$S$2085=0)))&gt;0,"SALONES UNIDOS",IF(SUMPRODUCT((X841=$X$7:$X$2085)*(AI841=$AI$7:$AI$2085)*((AO841&lt;$AP$7:$AP$2085)*(AP841&gt;$AO$7:$AO$2085))*(ROW($X$7:$X$2085)&lt;&gt;ROW(X841)))&gt;0,"Cruzado","Sin cruce")))</f>
        <v>Sin cruce</v>
      </c>
      <c r="AR841" s="23" t="str" cm="1">
        <f t="array" ref="AR841">IF(AE841="","",IF(SUMPRODUCT((AE841=$AE$7:$AE$2085)*(AI841=$AI$7:$AI$2085)*(AO841=$AO$7:$AO$2085)*(AP841=$AP$7:$AP$2085)*(ROW($AE$7:$AE$2085)&lt;&gt;ROW(AE841))*((S841=0)*($S$7:$S$2085&gt;0)+(S841&gt;0)*($S$7:$S$2085=0)))&gt;0,"SALONES UNIDOS",IF(SUMPRODUCT((AE841=$AE$7:$AE$2085)*(AI841=$AI$7:$AI$2085)*((AO841&lt;$AP$7:$AP$2085)*(AP841&gt;$AO$7:$AO$2085))*(ROW($AE$7:$AE$2085)&lt;&gt;ROW(AE841)))&gt;0,"Cruzado","Sin cruce")))</f>
        <v/>
      </c>
      <c r="AS841" s="94" t="str">
        <f t="shared" ref="AS841:AS904" si="14">TRIM(CONCATENATE(H841,I841,F841,K841))</f>
        <v>MH3PORUMAB</v>
      </c>
      <c r="AT841" s="94" t="str" cm="1">
        <f t="array" ref="AT841">IF(AS841="","",IF(SUMPRODUCT((AS841=$AS$7:$AS$2085)*(AI841=$AI$7:$AI$2085)*(AO841=$AO$7:$AO$2085)*(AP841=$AP$7:$AP$2085)*(ROW($AS$7:$AS$2085)&lt;&gt;ROW(AS841))*((S841=0)*($S$7:$S$2085&gt;0)+(S841&gt;0)*($S$7:$S$2085=0)))&gt;0,"SALONES UNIDOS",IF(SUMPRODUCT((AS841=$AS$7:$AS$2085)*(AI841=$AI$7:$AI$2085)*((AO841&lt;$AP$7:$AP$2085)*(AP841&gt;$AO$7:$AO$2085))*(ROW($AS$7:$AS$2085)&lt;&gt;ROW(AS841)))&gt;0,"Cruzado","Sin cruce")))</f>
        <v>Sin cruce</v>
      </c>
    </row>
    <row r="842" spans="3:46" ht="15.6" hidden="1" customHeight="1">
      <c r="C842" s="496" t="s">
        <v>572</v>
      </c>
      <c r="D842" s="15" t="s">
        <v>966</v>
      </c>
      <c r="E842" s="15">
        <v>20261</v>
      </c>
      <c r="F842" s="503" t="s">
        <v>195</v>
      </c>
      <c r="G842" s="497" t="s">
        <v>80</v>
      </c>
      <c r="H842" s="503" t="s">
        <v>84</v>
      </c>
      <c r="I842" s="503">
        <v>3</v>
      </c>
      <c r="J842" s="503" t="s">
        <v>597</v>
      </c>
      <c r="K842" s="503" t="s">
        <v>51</v>
      </c>
      <c r="L842" s="499" t="s">
        <v>998</v>
      </c>
      <c r="M842" s="535" t="s">
        <v>999</v>
      </c>
      <c r="N842" s="15" t="s">
        <v>577</v>
      </c>
      <c r="O842" s="15" t="s">
        <v>578</v>
      </c>
      <c r="P842" s="503" t="s">
        <v>579</v>
      </c>
      <c r="Q842" s="15">
        <v>0</v>
      </c>
      <c r="R842" s="15">
        <v>2</v>
      </c>
      <c r="S842" s="479">
        <v>2</v>
      </c>
      <c r="T842" s="15">
        <v>3</v>
      </c>
      <c r="U842" s="471"/>
      <c r="V842" s="550">
        <v>22</v>
      </c>
      <c r="W842" s="497">
        <v>40639051</v>
      </c>
      <c r="X842" s="566" t="s">
        <v>361</v>
      </c>
      <c r="Y842" s="15" t="s">
        <v>579</v>
      </c>
      <c r="Z842" s="15"/>
      <c r="AA842" s="15"/>
      <c r="AB842" s="15"/>
      <c r="AC842" s="493"/>
      <c r="AD842" s="15"/>
      <c r="AE842" s="15" t="s">
        <v>970</v>
      </c>
      <c r="AF842" s="497"/>
      <c r="AG842" s="497"/>
      <c r="AH842" s="497" t="s">
        <v>100</v>
      </c>
      <c r="AI842" s="15">
        <v>3</v>
      </c>
      <c r="AJ842" s="15">
        <v>15</v>
      </c>
      <c r="AK842" s="15">
        <v>10</v>
      </c>
      <c r="AL842" s="15">
        <v>16</v>
      </c>
      <c r="AM842" s="15">
        <v>50</v>
      </c>
      <c r="AN842" s="490">
        <f>IF(AJ842="",S842,ROUND(((((AL842/24)+(AM842/1440))-((AJ842/24)+(AK842/1440)))*1440/50),5))</f>
        <v>2</v>
      </c>
      <c r="AO842" s="491">
        <f>AJ842/24+AK842/1440</f>
        <v>0.63194444444444442</v>
      </c>
      <c r="AP842" s="491">
        <f>AL842/24+AM842/1440</f>
        <v>0.70138888888888884</v>
      </c>
      <c r="AQ842" s="23" t="str" cm="1">
        <f t="array" ref="AQ842">IF(X842="","",IF(SUMPRODUCT((X842=$X$7:$X$2085)*(AI842=$AI$7:$AI$2085)*(AO842=$AO$7:$AO$2085)*(AP842=$AP$7:$AP$2085)*(ROW($X$7:$X$2085)&lt;&gt;ROW(X842))*((S842=0)*($S$7:$S$2085&gt;0)+(S842&gt;0)*($S$7:$S$2085=0)))&gt;0,"SALONES UNIDOS",IF(SUMPRODUCT((X842=$X$7:$X$2085)*(AI842=$AI$7:$AI$2085)*((AO842&lt;$AP$7:$AP$2085)*(AP842&gt;$AO$7:$AO$2085))*(ROW($X$7:$X$2085)&lt;&gt;ROW(X842)))&gt;0,"Cruzado","Sin cruce")))</f>
        <v>Sin cruce</v>
      </c>
      <c r="AR842" s="23" t="str" cm="1">
        <f t="array" ref="AR842">IF(AE842="","",IF(SUMPRODUCT((AE842=$AE$7:$AE$2085)*(AI842=$AI$7:$AI$2085)*(AO842=$AO$7:$AO$2085)*(AP842=$AP$7:$AP$2085)*(ROW($AE$7:$AE$2085)&lt;&gt;ROW(AE842))*((S842=0)*($S$7:$S$2085&gt;0)+(S842&gt;0)*($S$7:$S$2085=0)))&gt;0,"SALONES UNIDOS",IF(SUMPRODUCT((AE842=$AE$7:$AE$2085)*(AI842=$AI$7:$AI$2085)*((AO842&lt;$AP$7:$AP$2085)*(AP842&gt;$AO$7:$AO$2085))*(ROW($AE$7:$AE$2085)&lt;&gt;ROW(AE842)))&gt;0,"Cruzado","Sin cruce")))</f>
        <v>Sin cruce</v>
      </c>
      <c r="AS842" s="94" t="str">
        <f t="shared" si="14"/>
        <v>MH3PORUMAB</v>
      </c>
      <c r="AT842" s="94" t="str" cm="1">
        <f t="array" ref="AT842">IF(AS842="","",IF(SUMPRODUCT((AS842=$AS$7:$AS$2085)*(AI842=$AI$7:$AI$2085)*(AO842=$AO$7:$AO$2085)*(AP842=$AP$7:$AP$2085)*(ROW($AS$7:$AS$2085)&lt;&gt;ROW(AS842))*((S842=0)*($S$7:$S$2085&gt;0)+(S842&gt;0)*($S$7:$S$2085=0)))&gt;0,"SALONES UNIDOS",IF(SUMPRODUCT((AS842=$AS$7:$AS$2085)*(AI842=$AI$7:$AI$2085)*((AO842&lt;$AP$7:$AP$2085)*(AP842&gt;$AO$7:$AO$2085))*(ROW($AS$7:$AS$2085)&lt;&gt;ROW(AS842)))&gt;0,"Cruzado","Sin cruce")))</f>
        <v>Sin cruce</v>
      </c>
    </row>
    <row r="843" spans="3:46" ht="15.6" hidden="1" customHeight="1">
      <c r="C843" s="496" t="s">
        <v>572</v>
      </c>
      <c r="D843" s="15" t="s">
        <v>966</v>
      </c>
      <c r="E843" s="15">
        <v>20261</v>
      </c>
      <c r="F843" s="503" t="s">
        <v>195</v>
      </c>
      <c r="G843" s="497" t="s">
        <v>80</v>
      </c>
      <c r="H843" s="503" t="s">
        <v>84</v>
      </c>
      <c r="I843" s="503">
        <v>3</v>
      </c>
      <c r="J843" s="503" t="s">
        <v>598</v>
      </c>
      <c r="K843" s="503" t="s">
        <v>51</v>
      </c>
      <c r="L843" s="499" t="s">
        <v>998</v>
      </c>
      <c r="M843" s="535" t="s">
        <v>999</v>
      </c>
      <c r="N843" s="15" t="s">
        <v>577</v>
      </c>
      <c r="O843" s="15" t="s">
        <v>578</v>
      </c>
      <c r="P843" s="503" t="s">
        <v>579</v>
      </c>
      <c r="Q843" s="15">
        <v>0</v>
      </c>
      <c r="R843" s="15">
        <v>2</v>
      </c>
      <c r="S843" s="479">
        <v>2</v>
      </c>
      <c r="T843" s="15">
        <v>3</v>
      </c>
      <c r="U843" s="471"/>
      <c r="V843" s="550">
        <v>22</v>
      </c>
      <c r="W843" s="497">
        <v>40639051</v>
      </c>
      <c r="X843" s="566" t="s">
        <v>361</v>
      </c>
      <c r="Y843" s="15" t="s">
        <v>579</v>
      </c>
      <c r="Z843" s="15"/>
      <c r="AA843" s="15"/>
      <c r="AB843" s="15"/>
      <c r="AC843" s="493"/>
      <c r="AD843" s="15"/>
      <c r="AE843" s="15" t="s">
        <v>970</v>
      </c>
      <c r="AF843" s="497"/>
      <c r="AG843" s="497"/>
      <c r="AH843" s="497" t="s">
        <v>100</v>
      </c>
      <c r="AI843" s="15">
        <v>3</v>
      </c>
      <c r="AJ843" s="15">
        <v>16</v>
      </c>
      <c r="AK843" s="15">
        <v>50</v>
      </c>
      <c r="AL843" s="15">
        <v>18</v>
      </c>
      <c r="AM843" s="15">
        <v>30</v>
      </c>
      <c r="AN843" s="490">
        <f>IF(AJ843="",S843,ROUND(((((AL843/24)+(AM843/1440))-((AJ843/24)+(AK843/1440)))*1440/50),5))</f>
        <v>2</v>
      </c>
      <c r="AO843" s="491">
        <f>AJ843/24+AK843/1440</f>
        <v>0.70138888888888884</v>
      </c>
      <c r="AP843" s="491">
        <f>AL843/24+AM843/1440</f>
        <v>0.77083333333333337</v>
      </c>
      <c r="AQ843" s="23" t="str" cm="1">
        <f t="array" ref="AQ843">IF(X843="","",IF(SUMPRODUCT((X843=$X$7:$X$2085)*(AI843=$AI$7:$AI$2085)*(AO843=$AO$7:$AO$2085)*(AP843=$AP$7:$AP$2085)*(ROW($X$7:$X$2085)&lt;&gt;ROW(X843))*((S843=0)*($S$7:$S$2085&gt;0)+(S843&gt;0)*($S$7:$S$2085=0)))&gt;0,"SALONES UNIDOS",IF(SUMPRODUCT((X843=$X$7:$X$2085)*(AI843=$AI$7:$AI$2085)*((AO843&lt;$AP$7:$AP$2085)*(AP843&gt;$AO$7:$AO$2085))*(ROW($X$7:$X$2085)&lt;&gt;ROW(X843)))&gt;0,"Cruzado","Sin cruce")))</f>
        <v>Sin cruce</v>
      </c>
      <c r="AR843" s="23" t="str" cm="1">
        <f t="array" ref="AR843">IF(AE843="","",IF(SUMPRODUCT((AE843=$AE$7:$AE$2085)*(AI843=$AI$7:$AI$2085)*(AO843=$AO$7:$AO$2085)*(AP843=$AP$7:$AP$2085)*(ROW($AE$7:$AE$2085)&lt;&gt;ROW(AE843))*((S843=0)*($S$7:$S$2085&gt;0)+(S843&gt;0)*($S$7:$S$2085=0)))&gt;0,"SALONES UNIDOS",IF(SUMPRODUCT((AE843=$AE$7:$AE$2085)*(AI843=$AI$7:$AI$2085)*((AO843&lt;$AP$7:$AP$2085)*(AP843&gt;$AO$7:$AO$2085))*(ROW($AE$7:$AE$2085)&lt;&gt;ROW(AE843)))&gt;0,"Cruzado","Sin cruce")))</f>
        <v>Sin cruce</v>
      </c>
      <c r="AS843" s="94" t="str">
        <f t="shared" si="14"/>
        <v>MH3PORUMAB</v>
      </c>
      <c r="AT843" s="94" t="str" cm="1">
        <f t="array" ref="AT843">IF(AS843="","",IF(SUMPRODUCT((AS843=$AS$7:$AS$2085)*(AI843=$AI$7:$AI$2085)*(AO843=$AO$7:$AO$2085)*(AP843=$AP$7:$AP$2085)*(ROW($AS$7:$AS$2085)&lt;&gt;ROW(AS843))*((S843=0)*($S$7:$S$2085&gt;0)+(S843&gt;0)*($S$7:$S$2085=0)))&gt;0,"SALONES UNIDOS",IF(SUMPRODUCT((AS843=$AS$7:$AS$2085)*(AI843=$AI$7:$AI$2085)*((AO843&lt;$AP$7:$AP$2085)*(AP843&gt;$AO$7:$AO$2085))*(ROW($AS$7:$AS$2085)&lt;&gt;ROW(AS843)))&gt;0,"Cruzado","Sin cruce")))</f>
        <v>Sin cruce</v>
      </c>
    </row>
    <row r="844" spans="3:46" ht="15.6" hidden="1" customHeight="1">
      <c r="C844" s="496" t="s">
        <v>572</v>
      </c>
      <c r="D844" s="15" t="s">
        <v>966</v>
      </c>
      <c r="E844" s="15">
        <v>20261</v>
      </c>
      <c r="F844" s="503" t="s">
        <v>195</v>
      </c>
      <c r="G844" s="497" t="s">
        <v>80</v>
      </c>
      <c r="H844" s="503" t="s">
        <v>84</v>
      </c>
      <c r="I844" s="503">
        <v>3</v>
      </c>
      <c r="J844" s="503" t="s">
        <v>51</v>
      </c>
      <c r="K844" s="503" t="s">
        <v>51</v>
      </c>
      <c r="L844" s="499" t="s">
        <v>1000</v>
      </c>
      <c r="M844" s="535" t="s">
        <v>616</v>
      </c>
      <c r="N844" s="15" t="s">
        <v>586</v>
      </c>
      <c r="O844" s="15" t="s">
        <v>578</v>
      </c>
      <c r="P844" s="503" t="s">
        <v>624</v>
      </c>
      <c r="Q844" s="15">
        <v>2</v>
      </c>
      <c r="R844" s="15">
        <v>2</v>
      </c>
      <c r="S844" s="479">
        <v>4</v>
      </c>
      <c r="T844" s="15">
        <v>3</v>
      </c>
      <c r="U844" s="471"/>
      <c r="V844" s="550">
        <v>44</v>
      </c>
      <c r="W844" s="497">
        <v>21461801</v>
      </c>
      <c r="X844" s="566" t="s">
        <v>289</v>
      </c>
      <c r="Y844" s="15" t="s">
        <v>196</v>
      </c>
      <c r="Z844" s="15"/>
      <c r="AA844" s="15"/>
      <c r="AB844" s="15"/>
      <c r="AC844" s="493"/>
      <c r="AD844" s="15"/>
      <c r="AE844" s="479"/>
      <c r="AF844" s="497"/>
      <c r="AG844" s="497"/>
      <c r="AH844" s="15" t="s">
        <v>203</v>
      </c>
      <c r="AI844" s="15">
        <v>4</v>
      </c>
      <c r="AJ844" s="15">
        <v>18</v>
      </c>
      <c r="AK844" s="15">
        <v>30</v>
      </c>
      <c r="AL844" s="15">
        <v>21</v>
      </c>
      <c r="AM844" s="15">
        <v>50</v>
      </c>
      <c r="AN844" s="490">
        <f>IF(AJ844="",S844,ROUND(((((AL844/24)+(AM844/1440))-((AJ844/24)+(AK844/1440)))*1440/50),5))</f>
        <v>4</v>
      </c>
      <c r="AO844" s="491">
        <f>AJ844/24+AK844/1440</f>
        <v>0.77083333333333337</v>
      </c>
      <c r="AP844" s="491">
        <f>AL844/24+AM844/1440</f>
        <v>0.90972222222222221</v>
      </c>
      <c r="AQ844" s="23" t="str" cm="1">
        <f t="array" ref="AQ844">IF(X844="","",IF(SUMPRODUCT((X844=$X$7:$X$2085)*(AI844=$AI$7:$AI$2085)*(AO844=$AO$7:$AO$2085)*(AP844=$AP$7:$AP$2085)*(ROW($X$7:$X$2085)&lt;&gt;ROW(X844))*((S844=0)*($S$7:$S$2085&gt;0)+(S844&gt;0)*($S$7:$S$2085=0)))&gt;0,"SALONES UNIDOS",IF(SUMPRODUCT((X844=$X$7:$X$2085)*(AI844=$AI$7:$AI$2085)*((AO844&lt;$AP$7:$AP$2085)*(AP844&gt;$AO$7:$AO$2085))*(ROW($X$7:$X$2085)&lt;&gt;ROW(X844)))&gt;0,"Cruzado","Sin cruce")))</f>
        <v>Sin cruce</v>
      </c>
      <c r="AR844" s="23" t="str" cm="1">
        <f t="array" ref="AR844">IF(AE844="","",IF(SUMPRODUCT((AE844=$AE$7:$AE$2085)*(AI844=$AI$7:$AI$2085)*(AO844=$AO$7:$AO$2085)*(AP844=$AP$7:$AP$2085)*(ROW($AE$7:$AE$2085)&lt;&gt;ROW(AE844))*((S844=0)*($S$7:$S$2085&gt;0)+(S844&gt;0)*($S$7:$S$2085=0)))&gt;0,"SALONES UNIDOS",IF(SUMPRODUCT((AE844=$AE$7:$AE$2085)*(AI844=$AI$7:$AI$2085)*((AO844&lt;$AP$7:$AP$2085)*(AP844&gt;$AO$7:$AO$2085))*(ROW($AE$7:$AE$2085)&lt;&gt;ROW(AE844)))&gt;0,"Cruzado","Sin cruce")))</f>
        <v/>
      </c>
      <c r="AS844" s="94" t="str">
        <f t="shared" si="14"/>
        <v>MH3PORUMAB</v>
      </c>
      <c r="AT844" s="94" t="str" cm="1">
        <f t="array" ref="AT844">IF(AS844="","",IF(SUMPRODUCT((AS844=$AS$7:$AS$2085)*(AI844=$AI$7:$AI$2085)*(AO844=$AO$7:$AO$2085)*(AP844=$AP$7:$AP$2085)*(ROW($AS$7:$AS$2085)&lt;&gt;ROW(AS844))*((S844=0)*($S$7:$S$2085&gt;0)+(S844&gt;0)*($S$7:$S$2085=0)))&gt;0,"SALONES UNIDOS",IF(SUMPRODUCT((AS844=$AS$7:$AS$2085)*(AI844=$AI$7:$AI$2085)*((AO844&lt;$AP$7:$AP$2085)*(AP844&gt;$AO$7:$AO$2085))*(ROW($AS$7:$AS$2085)&lt;&gt;ROW(AS844)))&gt;0,"Cruzado","Sin cruce")))</f>
        <v>Sin cruce</v>
      </c>
    </row>
    <row r="845" spans="3:46" ht="15.6" hidden="1" customHeight="1">
      <c r="C845" s="496" t="s">
        <v>572</v>
      </c>
      <c r="D845" s="15" t="s">
        <v>966</v>
      </c>
      <c r="E845" s="15">
        <v>20261</v>
      </c>
      <c r="F845" s="503" t="s">
        <v>195</v>
      </c>
      <c r="G845" s="497" t="s">
        <v>80</v>
      </c>
      <c r="H845" s="503" t="s">
        <v>84</v>
      </c>
      <c r="I845" s="503">
        <v>3</v>
      </c>
      <c r="J845" s="503" t="s">
        <v>51</v>
      </c>
      <c r="K845" s="503" t="s">
        <v>51</v>
      </c>
      <c r="L845" s="499" t="s">
        <v>1001</v>
      </c>
      <c r="M845" s="535" t="s">
        <v>1002</v>
      </c>
      <c r="N845" s="15" t="s">
        <v>577</v>
      </c>
      <c r="O845" s="15" t="s">
        <v>578</v>
      </c>
      <c r="P845" s="503" t="s">
        <v>579</v>
      </c>
      <c r="Q845" s="15">
        <v>2</v>
      </c>
      <c r="R845" s="15">
        <v>2</v>
      </c>
      <c r="S845" s="479">
        <v>4</v>
      </c>
      <c r="T845" s="15">
        <v>3</v>
      </c>
      <c r="U845" s="471"/>
      <c r="V845" s="550">
        <v>44</v>
      </c>
      <c r="W845" s="497">
        <v>44360108</v>
      </c>
      <c r="X845" s="566" t="s">
        <v>405</v>
      </c>
      <c r="Y845" s="15" t="s">
        <v>579</v>
      </c>
      <c r="Z845" s="15"/>
      <c r="AA845" s="15"/>
      <c r="AB845" s="15"/>
      <c r="AC845" s="15" t="s">
        <v>1010</v>
      </c>
      <c r="AD845" s="15"/>
      <c r="AE845" s="479"/>
      <c r="AF845" s="497"/>
      <c r="AG845" s="497"/>
      <c r="AH845" s="497" t="s">
        <v>203</v>
      </c>
      <c r="AI845" s="15">
        <v>3</v>
      </c>
      <c r="AJ845" s="15">
        <v>10</v>
      </c>
      <c r="AK845" s="15">
        <v>10</v>
      </c>
      <c r="AL845" s="15">
        <v>13</v>
      </c>
      <c r="AM845" s="15">
        <v>30</v>
      </c>
      <c r="AN845" s="490">
        <f>IF(AJ845="",S845,ROUND(((((AL845/24)+(AM845/1440))-((AJ845/24)+(AK845/1440)))*1440/50),5))</f>
        <v>4</v>
      </c>
      <c r="AO845" s="491">
        <f>AJ845/24+AK845/1440</f>
        <v>0.4236111111111111</v>
      </c>
      <c r="AP845" s="491">
        <f>AL845/24+AM845/1440</f>
        <v>0.5625</v>
      </c>
      <c r="AQ845" s="23" t="str" cm="1">
        <f t="array" ref="AQ845">IF(X845="","",IF(SUMPRODUCT((X845=$X$7:$X$2085)*(AI845=$AI$7:$AI$2085)*(AO845=$AO$7:$AO$2085)*(AP845=$AP$7:$AP$2085)*(ROW($X$7:$X$2085)&lt;&gt;ROW(X845))*((S845=0)*($S$7:$S$2085&gt;0)+(S845&gt;0)*($S$7:$S$2085=0)))&gt;0,"SALONES UNIDOS",IF(SUMPRODUCT((X845=$X$7:$X$2085)*(AI845=$AI$7:$AI$2085)*((AO845&lt;$AP$7:$AP$2085)*(AP845&gt;$AO$7:$AO$2085))*(ROW($X$7:$X$2085)&lt;&gt;ROW(X845)))&gt;0,"Cruzado","Sin cruce")))</f>
        <v>Sin cruce</v>
      </c>
      <c r="AR845" s="23" t="str" cm="1">
        <f t="array" ref="AR845">IF(AE845="","",IF(SUMPRODUCT((AE845=$AE$7:$AE$2085)*(AI845=$AI$7:$AI$2085)*(AO845=$AO$7:$AO$2085)*(AP845=$AP$7:$AP$2085)*(ROW($AE$7:$AE$2085)&lt;&gt;ROW(AE845))*((S845=0)*($S$7:$S$2085&gt;0)+(S845&gt;0)*($S$7:$S$2085=0)))&gt;0,"SALONES UNIDOS",IF(SUMPRODUCT((AE845=$AE$7:$AE$2085)*(AI845=$AI$7:$AI$2085)*((AO845&lt;$AP$7:$AP$2085)*(AP845&gt;$AO$7:$AO$2085))*(ROW($AE$7:$AE$2085)&lt;&gt;ROW(AE845)))&gt;0,"Cruzado","Sin cruce")))</f>
        <v/>
      </c>
      <c r="AS845" s="94" t="str">
        <f t="shared" si="14"/>
        <v>MH3PORUMAB</v>
      </c>
      <c r="AT845" s="94" t="str" cm="1">
        <f t="array" ref="AT845">IF(AS845="","",IF(SUMPRODUCT((AS845=$AS$7:$AS$2085)*(AI845=$AI$7:$AI$2085)*(AO845=$AO$7:$AO$2085)*(AP845=$AP$7:$AP$2085)*(ROW($AS$7:$AS$2085)&lt;&gt;ROW(AS845))*((S845=0)*($S$7:$S$2085&gt;0)+(S845&gt;0)*($S$7:$S$2085=0)))&gt;0,"SALONES UNIDOS",IF(SUMPRODUCT((AS845=$AS$7:$AS$2085)*(AI845=$AI$7:$AI$2085)*((AO845&lt;$AP$7:$AP$2085)*(AP845&gt;$AO$7:$AO$2085))*(ROW($AS$7:$AS$2085)&lt;&gt;ROW(AS845)))&gt;0,"Cruzado","Sin cruce")))</f>
        <v>Sin cruce</v>
      </c>
    </row>
    <row r="846" spans="3:46" ht="15.6" hidden="1" customHeight="1">
      <c r="C846" s="496" t="s">
        <v>572</v>
      </c>
      <c r="D846" s="15" t="s">
        <v>966</v>
      </c>
      <c r="E846" s="15">
        <v>20261</v>
      </c>
      <c r="F846" s="503" t="s">
        <v>195</v>
      </c>
      <c r="G846" s="497" t="s">
        <v>80</v>
      </c>
      <c r="H846" s="503" t="s">
        <v>84</v>
      </c>
      <c r="I846" s="503">
        <v>3</v>
      </c>
      <c r="J846" s="503" t="s">
        <v>51</v>
      </c>
      <c r="K846" s="503" t="s">
        <v>51</v>
      </c>
      <c r="L846" s="499" t="s">
        <v>1003</v>
      </c>
      <c r="M846" s="535" t="s">
        <v>1004</v>
      </c>
      <c r="N846" s="15" t="s">
        <v>577</v>
      </c>
      <c r="O846" s="15" t="s">
        <v>578</v>
      </c>
      <c r="P846" s="503" t="s">
        <v>579</v>
      </c>
      <c r="Q846" s="15">
        <v>3</v>
      </c>
      <c r="R846" s="15">
        <v>0</v>
      </c>
      <c r="S846" s="479">
        <v>3</v>
      </c>
      <c r="T846" s="15">
        <v>5</v>
      </c>
      <c r="U846" s="471"/>
      <c r="V846" s="550">
        <v>44</v>
      </c>
      <c r="W846" s="497">
        <v>21560357</v>
      </c>
      <c r="X846" s="566" t="s">
        <v>263</v>
      </c>
      <c r="Y846" s="15" t="s">
        <v>579</v>
      </c>
      <c r="Z846" s="15"/>
      <c r="AA846" s="15"/>
      <c r="AB846" s="15"/>
      <c r="AC846" s="15" t="s">
        <v>1010</v>
      </c>
      <c r="AD846" s="15"/>
      <c r="AE846" s="479"/>
      <c r="AF846" s="497"/>
      <c r="AG846" s="497"/>
      <c r="AH846" s="497" t="s">
        <v>582</v>
      </c>
      <c r="AI846" s="15">
        <v>3</v>
      </c>
      <c r="AJ846" s="15">
        <v>7</v>
      </c>
      <c r="AK846" s="15">
        <v>40</v>
      </c>
      <c r="AL846" s="15">
        <v>10</v>
      </c>
      <c r="AM846" s="15">
        <v>10</v>
      </c>
      <c r="AN846" s="490">
        <f>IF(AJ846="",S846,ROUND(((((AL846/24)+(AM846/1440))-((AJ846/24)+(AK846/1440)))*1440/50),5))</f>
        <v>3</v>
      </c>
      <c r="AO846" s="491">
        <f>AJ846/24+AK846/1440</f>
        <v>0.31944444444444448</v>
      </c>
      <c r="AP846" s="491">
        <f>AL846/24+AM846/1440</f>
        <v>0.4236111111111111</v>
      </c>
      <c r="AQ846" s="23" t="str" cm="1">
        <f t="array" ref="AQ846">IF(X846="","",IF(SUMPRODUCT((X846=$X$7:$X$2085)*(AI846=$AI$7:$AI$2085)*(AO846=$AO$7:$AO$2085)*(AP846=$AP$7:$AP$2085)*(ROW($X$7:$X$2085)&lt;&gt;ROW(X846))*((S846=0)*($S$7:$S$2085&gt;0)+(S846&gt;0)*($S$7:$S$2085=0)))&gt;0,"SALONES UNIDOS",IF(SUMPRODUCT((X846=$X$7:$X$2085)*(AI846=$AI$7:$AI$2085)*((AO846&lt;$AP$7:$AP$2085)*(AP846&gt;$AO$7:$AO$2085))*(ROW($X$7:$X$2085)&lt;&gt;ROW(X846)))&gt;0,"Cruzado","Sin cruce")))</f>
        <v>Sin cruce</v>
      </c>
      <c r="AR846" s="23" t="str" cm="1">
        <f t="array" ref="AR846">IF(AE846="","",IF(SUMPRODUCT((AE846=$AE$7:$AE$2085)*(AI846=$AI$7:$AI$2085)*(AO846=$AO$7:$AO$2085)*(AP846=$AP$7:$AP$2085)*(ROW($AE$7:$AE$2085)&lt;&gt;ROW(AE846))*((S846=0)*($S$7:$S$2085&gt;0)+(S846&gt;0)*($S$7:$S$2085=0)))&gt;0,"SALONES UNIDOS",IF(SUMPRODUCT((AE846=$AE$7:$AE$2085)*(AI846=$AI$7:$AI$2085)*((AO846&lt;$AP$7:$AP$2085)*(AP846&gt;$AO$7:$AO$2085))*(ROW($AE$7:$AE$2085)&lt;&gt;ROW(AE846)))&gt;0,"Cruzado","Sin cruce")))</f>
        <v/>
      </c>
      <c r="AS846" s="94" t="str">
        <f t="shared" si="14"/>
        <v>MH3PORUMAB</v>
      </c>
      <c r="AT846" s="94" t="str" cm="1">
        <f t="array" ref="AT846">IF(AS846="","",IF(SUMPRODUCT((AS846=$AS$7:$AS$2085)*(AI846=$AI$7:$AI$2085)*(AO846=$AO$7:$AO$2085)*(AP846=$AP$7:$AP$2085)*(ROW($AS$7:$AS$2085)&lt;&gt;ROW(AS846))*((S846=0)*($S$7:$S$2085&gt;0)+(S846&gt;0)*($S$7:$S$2085=0)))&gt;0,"SALONES UNIDOS",IF(SUMPRODUCT((AS846=$AS$7:$AS$2085)*(AI846=$AI$7:$AI$2085)*((AO846&lt;$AP$7:$AP$2085)*(AP846&gt;$AO$7:$AO$2085))*(ROW($AS$7:$AS$2085)&lt;&gt;ROW(AS846)))&gt;0,"Cruzado","Sin cruce")))</f>
        <v>Sin cruce</v>
      </c>
    </row>
    <row r="847" spans="3:46" ht="15.6" hidden="1" customHeight="1">
      <c r="C847" s="496" t="s">
        <v>572</v>
      </c>
      <c r="D847" s="15" t="s">
        <v>966</v>
      </c>
      <c r="E847" s="15">
        <v>20261</v>
      </c>
      <c r="F847" s="503" t="s">
        <v>195</v>
      </c>
      <c r="G847" s="497" t="s">
        <v>80</v>
      </c>
      <c r="H847" s="503" t="s">
        <v>84</v>
      </c>
      <c r="I847" s="503">
        <v>3</v>
      </c>
      <c r="J847" s="503" t="s">
        <v>597</v>
      </c>
      <c r="K847" s="503" t="s">
        <v>51</v>
      </c>
      <c r="L847" s="499" t="s">
        <v>1003</v>
      </c>
      <c r="M847" s="535" t="s">
        <v>1004</v>
      </c>
      <c r="N847" s="15" t="s">
        <v>577</v>
      </c>
      <c r="O847" s="15" t="s">
        <v>578</v>
      </c>
      <c r="P847" s="503" t="s">
        <v>579</v>
      </c>
      <c r="Q847" s="15">
        <v>0</v>
      </c>
      <c r="R847" s="15">
        <v>4</v>
      </c>
      <c r="S847" s="479">
        <v>4</v>
      </c>
      <c r="T847" s="15">
        <v>5</v>
      </c>
      <c r="U847" s="471"/>
      <c r="V847" s="550">
        <v>22</v>
      </c>
      <c r="W847" s="497">
        <v>21560357</v>
      </c>
      <c r="X847" s="566" t="s">
        <v>263</v>
      </c>
      <c r="Y847" s="15" t="s">
        <v>579</v>
      </c>
      <c r="Z847" s="15"/>
      <c r="AA847" s="15"/>
      <c r="AB847" s="15"/>
      <c r="AC847" s="493"/>
      <c r="AD847" s="15"/>
      <c r="AE847" s="15" t="s">
        <v>1005</v>
      </c>
      <c r="AF847" s="497"/>
      <c r="AG847" s="497"/>
      <c r="AH847" s="497" t="s">
        <v>100</v>
      </c>
      <c r="AI847" s="15">
        <v>4</v>
      </c>
      <c r="AJ847" s="15">
        <v>7</v>
      </c>
      <c r="AK847" s="15">
        <v>40</v>
      </c>
      <c r="AL847" s="15">
        <v>11</v>
      </c>
      <c r="AM847" s="15">
        <v>0</v>
      </c>
      <c r="AN847" s="490">
        <f>IF(AJ847="",S847,ROUND(((((AL847/24)+(AM847/1440))-((AJ847/24)+(AK847/1440)))*1440/50),5))</f>
        <v>4</v>
      </c>
      <c r="AO847" s="491">
        <f>AJ847/24+AK847/1440</f>
        <v>0.31944444444444448</v>
      </c>
      <c r="AP847" s="491">
        <f>AL847/24+AM847/1440</f>
        <v>0.45833333333333331</v>
      </c>
      <c r="AQ847" s="23" t="str" cm="1">
        <f t="array" ref="AQ847">IF(X847="","",IF(SUMPRODUCT((X847=$X$7:$X$2085)*(AI847=$AI$7:$AI$2085)*(AO847=$AO$7:$AO$2085)*(AP847=$AP$7:$AP$2085)*(ROW($X$7:$X$2085)&lt;&gt;ROW(X847))*((S847=0)*($S$7:$S$2085&gt;0)+(S847&gt;0)*($S$7:$S$2085=0)))&gt;0,"SALONES UNIDOS",IF(SUMPRODUCT((X847=$X$7:$X$2085)*(AI847=$AI$7:$AI$2085)*((AO847&lt;$AP$7:$AP$2085)*(AP847&gt;$AO$7:$AO$2085))*(ROW($X$7:$X$2085)&lt;&gt;ROW(X847)))&gt;0,"Cruzado","Sin cruce")))</f>
        <v>Sin cruce</v>
      </c>
      <c r="AR847" s="23" t="str" cm="1">
        <f t="array" ref="AR847">IF(AE847="","",IF(SUMPRODUCT((AE847=$AE$7:$AE$2085)*(AI847=$AI$7:$AI$2085)*(AO847=$AO$7:$AO$2085)*(AP847=$AP$7:$AP$2085)*(ROW($AE$7:$AE$2085)&lt;&gt;ROW(AE847))*((S847=0)*($S$7:$S$2085&gt;0)+(S847&gt;0)*($S$7:$S$2085=0)))&gt;0,"SALONES UNIDOS",IF(SUMPRODUCT((AE847=$AE$7:$AE$2085)*(AI847=$AI$7:$AI$2085)*((AO847&lt;$AP$7:$AP$2085)*(AP847&gt;$AO$7:$AO$2085))*(ROW($AE$7:$AE$2085)&lt;&gt;ROW(AE847)))&gt;0,"Cruzado","Sin cruce")))</f>
        <v>Sin cruce</v>
      </c>
      <c r="AS847" s="94" t="str">
        <f t="shared" si="14"/>
        <v>MH3PORUMAB</v>
      </c>
      <c r="AT847" s="94" t="str" cm="1">
        <f t="array" ref="AT847">IF(AS847="","",IF(SUMPRODUCT((AS847=$AS$7:$AS$2085)*(AI847=$AI$7:$AI$2085)*(AO847=$AO$7:$AO$2085)*(AP847=$AP$7:$AP$2085)*(ROW($AS$7:$AS$2085)&lt;&gt;ROW(AS847))*((S847=0)*($S$7:$S$2085&gt;0)+(S847&gt;0)*($S$7:$S$2085=0)))&gt;0,"SALONES UNIDOS",IF(SUMPRODUCT((AS847=$AS$7:$AS$2085)*(AI847=$AI$7:$AI$2085)*((AO847&lt;$AP$7:$AP$2085)*(AP847&gt;$AO$7:$AO$2085))*(ROW($AS$7:$AS$2085)&lt;&gt;ROW(AS847)))&gt;0,"Cruzado","Sin cruce")))</f>
        <v>Sin cruce</v>
      </c>
    </row>
    <row r="848" spans="3:46" ht="15.6" hidden="1" customHeight="1">
      <c r="C848" s="496" t="s">
        <v>572</v>
      </c>
      <c r="D848" s="15" t="s">
        <v>966</v>
      </c>
      <c r="E848" s="15">
        <v>20261</v>
      </c>
      <c r="F848" s="503" t="s">
        <v>195</v>
      </c>
      <c r="G848" s="497" t="s">
        <v>80</v>
      </c>
      <c r="H848" s="503" t="s">
        <v>84</v>
      </c>
      <c r="I848" s="503">
        <v>3</v>
      </c>
      <c r="J848" s="503" t="s">
        <v>598</v>
      </c>
      <c r="K848" s="503" t="s">
        <v>51</v>
      </c>
      <c r="L848" s="499" t="s">
        <v>1003</v>
      </c>
      <c r="M848" s="535" t="s">
        <v>1004</v>
      </c>
      <c r="N848" s="15" t="s">
        <v>577</v>
      </c>
      <c r="O848" s="15" t="s">
        <v>578</v>
      </c>
      <c r="P848" s="503" t="s">
        <v>579</v>
      </c>
      <c r="Q848" s="15">
        <v>0</v>
      </c>
      <c r="R848" s="15">
        <v>4</v>
      </c>
      <c r="S848" s="479">
        <v>4</v>
      </c>
      <c r="T848" s="15">
        <v>5</v>
      </c>
      <c r="U848" s="471"/>
      <c r="V848" s="550">
        <v>22</v>
      </c>
      <c r="W848" s="497">
        <v>21560357</v>
      </c>
      <c r="X848" s="566" t="s">
        <v>263</v>
      </c>
      <c r="Y848" s="15" t="s">
        <v>579</v>
      </c>
      <c r="Z848" s="15"/>
      <c r="AA848" s="15"/>
      <c r="AB848" s="15"/>
      <c r="AC848" s="493"/>
      <c r="AD848" s="15"/>
      <c r="AE848" s="15" t="s">
        <v>1005</v>
      </c>
      <c r="AF848" s="497"/>
      <c r="AG848" s="497"/>
      <c r="AH848" s="497" t="s">
        <v>100</v>
      </c>
      <c r="AI848" s="15">
        <v>5</v>
      </c>
      <c r="AJ848" s="15">
        <v>7</v>
      </c>
      <c r="AK848" s="15">
        <v>40</v>
      </c>
      <c r="AL848" s="15">
        <v>11</v>
      </c>
      <c r="AM848" s="15">
        <v>0</v>
      </c>
      <c r="AN848" s="490">
        <f>IF(AJ848="",S848,ROUND(((((AL848/24)+(AM848/1440))-((AJ848/24)+(AK848/1440)))*1440/50),5))</f>
        <v>4</v>
      </c>
      <c r="AO848" s="491">
        <f>AJ848/24+AK848/1440</f>
        <v>0.31944444444444448</v>
      </c>
      <c r="AP848" s="491">
        <f>AL848/24+AM848/1440</f>
        <v>0.45833333333333331</v>
      </c>
      <c r="AQ848" s="23" t="str" cm="1">
        <f t="array" ref="AQ848">IF(X848="","",IF(SUMPRODUCT((X848=$X$7:$X$2085)*(AI848=$AI$7:$AI$2085)*(AO848=$AO$7:$AO$2085)*(AP848=$AP$7:$AP$2085)*(ROW($X$7:$X$2085)&lt;&gt;ROW(X848))*((S848=0)*($S$7:$S$2085&gt;0)+(S848&gt;0)*($S$7:$S$2085=0)))&gt;0,"SALONES UNIDOS",IF(SUMPRODUCT((X848=$X$7:$X$2085)*(AI848=$AI$7:$AI$2085)*((AO848&lt;$AP$7:$AP$2085)*(AP848&gt;$AO$7:$AO$2085))*(ROW($X$7:$X$2085)&lt;&gt;ROW(X848)))&gt;0,"Cruzado","Sin cruce")))</f>
        <v>Sin cruce</v>
      </c>
      <c r="AR848" s="23" t="str" cm="1">
        <f t="array" ref="AR848">IF(AE848="","",IF(SUMPRODUCT((AE848=$AE$7:$AE$2085)*(AI848=$AI$7:$AI$2085)*(AO848=$AO$7:$AO$2085)*(AP848=$AP$7:$AP$2085)*(ROW($AE$7:$AE$2085)&lt;&gt;ROW(AE848))*((S848=0)*($S$7:$S$2085&gt;0)+(S848&gt;0)*($S$7:$S$2085=0)))&gt;0,"SALONES UNIDOS",IF(SUMPRODUCT((AE848=$AE$7:$AE$2085)*(AI848=$AI$7:$AI$2085)*((AO848&lt;$AP$7:$AP$2085)*(AP848&gt;$AO$7:$AO$2085))*(ROW($AE$7:$AE$2085)&lt;&gt;ROW(AE848)))&gt;0,"Cruzado","Sin cruce")))</f>
        <v>Sin cruce</v>
      </c>
      <c r="AS848" s="94" t="str">
        <f t="shared" si="14"/>
        <v>MH3PORUMAB</v>
      </c>
      <c r="AT848" s="94" t="str" cm="1">
        <f t="array" ref="AT848">IF(AS848="","",IF(SUMPRODUCT((AS848=$AS$7:$AS$2085)*(AI848=$AI$7:$AI$2085)*(AO848=$AO$7:$AO$2085)*(AP848=$AP$7:$AP$2085)*(ROW($AS$7:$AS$2085)&lt;&gt;ROW(AS848))*((S848=0)*($S$7:$S$2085&gt;0)+(S848&gt;0)*($S$7:$S$2085=0)))&gt;0,"SALONES UNIDOS",IF(SUMPRODUCT((AS848=$AS$7:$AS$2085)*(AI848=$AI$7:$AI$2085)*((AO848&lt;$AP$7:$AP$2085)*(AP848&gt;$AO$7:$AO$2085))*(ROW($AS$7:$AS$2085)&lt;&gt;ROW(AS848)))&gt;0,"Cruzado","Sin cruce")))</f>
        <v>Sin cruce</v>
      </c>
    </row>
    <row r="849" spans="3:46" ht="15.6" hidden="1" customHeight="1">
      <c r="C849" s="496" t="s">
        <v>572</v>
      </c>
      <c r="D849" s="15" t="s">
        <v>966</v>
      </c>
      <c r="E849" s="15">
        <v>20261</v>
      </c>
      <c r="F849" s="503" t="s">
        <v>195</v>
      </c>
      <c r="G849" s="497" t="s">
        <v>80</v>
      </c>
      <c r="H849" s="503" t="s">
        <v>84</v>
      </c>
      <c r="I849" s="503">
        <v>3</v>
      </c>
      <c r="J849" s="503" t="s">
        <v>51</v>
      </c>
      <c r="K849" s="503" t="s">
        <v>51</v>
      </c>
      <c r="L849" s="499" t="s">
        <v>1006</v>
      </c>
      <c r="M849" s="535" t="s">
        <v>758</v>
      </c>
      <c r="N849" s="15" t="s">
        <v>577</v>
      </c>
      <c r="O849" s="15" t="s">
        <v>578</v>
      </c>
      <c r="P849" s="503" t="s">
        <v>579</v>
      </c>
      <c r="Q849" s="15">
        <v>2</v>
      </c>
      <c r="R849" s="15">
        <v>0</v>
      </c>
      <c r="S849" s="479">
        <v>2</v>
      </c>
      <c r="T849" s="15">
        <v>4</v>
      </c>
      <c r="U849" s="471"/>
      <c r="V849" s="550">
        <v>44</v>
      </c>
      <c r="W849" s="497">
        <v>45447624</v>
      </c>
      <c r="X849" s="566" t="s">
        <v>414</v>
      </c>
      <c r="Y849" s="15" t="s">
        <v>579</v>
      </c>
      <c r="Z849" s="15"/>
      <c r="AA849" s="15"/>
      <c r="AB849" s="15"/>
      <c r="AC849" s="15" t="s">
        <v>1010</v>
      </c>
      <c r="AD849" s="15"/>
      <c r="AE849" s="479"/>
      <c r="AF849" s="497"/>
      <c r="AG849" s="497"/>
      <c r="AH849" s="497" t="s">
        <v>582</v>
      </c>
      <c r="AI849" s="15">
        <v>2</v>
      </c>
      <c r="AJ849" s="15">
        <v>9</v>
      </c>
      <c r="AK849" s="15">
        <v>20</v>
      </c>
      <c r="AL849" s="15">
        <v>11</v>
      </c>
      <c r="AM849" s="15">
        <v>0</v>
      </c>
      <c r="AN849" s="490">
        <f>IF(AJ849="",S849,ROUND(((((AL849/24)+(AM849/1440))-((AJ849/24)+(AK849/1440)))*1440/50),5))</f>
        <v>2</v>
      </c>
      <c r="AO849" s="491">
        <f>AJ849/24+AK849/1440</f>
        <v>0.3888888888888889</v>
      </c>
      <c r="AP849" s="491">
        <f>AL849/24+AM849/1440</f>
        <v>0.45833333333333331</v>
      </c>
      <c r="AQ849" s="23" t="str" cm="1">
        <f t="array" ref="AQ849">IF(X849="","",IF(SUMPRODUCT((X849=$X$7:$X$2085)*(AI849=$AI$7:$AI$2085)*(AO849=$AO$7:$AO$2085)*(AP849=$AP$7:$AP$2085)*(ROW($X$7:$X$2085)&lt;&gt;ROW(X849))*((S849=0)*($S$7:$S$2085&gt;0)+(S849&gt;0)*($S$7:$S$2085=0)))&gt;0,"SALONES UNIDOS",IF(SUMPRODUCT((X849=$X$7:$X$2085)*(AI849=$AI$7:$AI$2085)*((AO849&lt;$AP$7:$AP$2085)*(AP849&gt;$AO$7:$AO$2085))*(ROW($X$7:$X$2085)&lt;&gt;ROW(X849)))&gt;0,"Cruzado","Sin cruce")))</f>
        <v>Sin cruce</v>
      </c>
      <c r="AR849" s="23" t="str" cm="1">
        <f t="array" ref="AR849">IF(AE849="","",IF(SUMPRODUCT((AE849=$AE$7:$AE$2085)*(AI849=$AI$7:$AI$2085)*(AO849=$AO$7:$AO$2085)*(AP849=$AP$7:$AP$2085)*(ROW($AE$7:$AE$2085)&lt;&gt;ROW(AE849))*((S849=0)*($S$7:$S$2085&gt;0)+(S849&gt;0)*($S$7:$S$2085=0)))&gt;0,"SALONES UNIDOS",IF(SUMPRODUCT((AE849=$AE$7:$AE$2085)*(AI849=$AI$7:$AI$2085)*((AO849&lt;$AP$7:$AP$2085)*(AP849&gt;$AO$7:$AO$2085))*(ROW($AE$7:$AE$2085)&lt;&gt;ROW(AE849)))&gt;0,"Cruzado","Sin cruce")))</f>
        <v/>
      </c>
      <c r="AS849" s="94" t="str">
        <f t="shared" si="14"/>
        <v>MH3PORUMAB</v>
      </c>
      <c r="AT849" s="94" t="str" cm="1">
        <f t="array" ref="AT849">IF(AS849="","",IF(SUMPRODUCT((AS849=$AS$7:$AS$2085)*(AI849=$AI$7:$AI$2085)*(AO849=$AO$7:$AO$2085)*(AP849=$AP$7:$AP$2085)*(ROW($AS$7:$AS$2085)&lt;&gt;ROW(AS849))*((S849=0)*($S$7:$S$2085&gt;0)+(S849&gt;0)*($S$7:$S$2085=0)))&gt;0,"SALONES UNIDOS",IF(SUMPRODUCT((AS849=$AS$7:$AS$2085)*(AI849=$AI$7:$AI$2085)*((AO849&lt;$AP$7:$AP$2085)*(AP849&gt;$AO$7:$AO$2085))*(ROW($AS$7:$AS$2085)&lt;&gt;ROW(AS849)))&gt;0,"Cruzado","Sin cruce")))</f>
        <v>Sin cruce</v>
      </c>
    </row>
    <row r="850" spans="3:46" ht="15.6" hidden="1" customHeight="1">
      <c r="C850" s="496" t="s">
        <v>572</v>
      </c>
      <c r="D850" s="15" t="s">
        <v>966</v>
      </c>
      <c r="E850" s="15">
        <v>20261</v>
      </c>
      <c r="F850" s="503" t="s">
        <v>195</v>
      </c>
      <c r="G850" s="497" t="s">
        <v>80</v>
      </c>
      <c r="H850" s="503" t="s">
        <v>84</v>
      </c>
      <c r="I850" s="503">
        <v>3</v>
      </c>
      <c r="J850" s="503" t="s">
        <v>597</v>
      </c>
      <c r="K850" s="503" t="s">
        <v>51</v>
      </c>
      <c r="L850" s="499" t="s">
        <v>1006</v>
      </c>
      <c r="M850" s="535" t="s">
        <v>758</v>
      </c>
      <c r="N850" s="15" t="s">
        <v>577</v>
      </c>
      <c r="O850" s="15" t="s">
        <v>578</v>
      </c>
      <c r="P850" s="503" t="s">
        <v>579</v>
      </c>
      <c r="Q850" s="15">
        <v>0</v>
      </c>
      <c r="R850" s="15">
        <v>4</v>
      </c>
      <c r="S850" s="479">
        <v>4</v>
      </c>
      <c r="T850" s="15">
        <v>4</v>
      </c>
      <c r="U850" s="471"/>
      <c r="V850" s="550">
        <v>22</v>
      </c>
      <c r="W850" s="497">
        <v>45447624</v>
      </c>
      <c r="X850" s="566" t="s">
        <v>414</v>
      </c>
      <c r="Y850" s="15" t="s">
        <v>579</v>
      </c>
      <c r="Z850" s="15"/>
      <c r="AA850" s="15"/>
      <c r="AB850" s="15"/>
      <c r="AC850" s="493"/>
      <c r="AD850" s="15"/>
      <c r="AE850" s="15" t="s">
        <v>1007</v>
      </c>
      <c r="AF850" s="497"/>
      <c r="AG850" s="497"/>
      <c r="AH850" s="497" t="s">
        <v>100</v>
      </c>
      <c r="AI850" s="15">
        <v>2</v>
      </c>
      <c r="AJ850" s="15">
        <v>11</v>
      </c>
      <c r="AK850" s="15">
        <v>0</v>
      </c>
      <c r="AL850" s="15">
        <v>14</v>
      </c>
      <c r="AM850" s="15">
        <v>20</v>
      </c>
      <c r="AN850" s="490">
        <f>IF(AJ850="",S850,ROUND(((((AL850/24)+(AM850/1440))-((AJ850/24)+(AK850/1440)))*1440/50),5))</f>
        <v>4</v>
      </c>
      <c r="AO850" s="491">
        <f>AJ850/24+AK850/1440</f>
        <v>0.45833333333333331</v>
      </c>
      <c r="AP850" s="491">
        <f>AL850/24+AM850/1440</f>
        <v>0.59722222222222221</v>
      </c>
      <c r="AQ850" s="23" t="str" cm="1">
        <f t="array" ref="AQ850">IF(X850="","",IF(SUMPRODUCT((X850=$X$7:$X$2085)*(AI850=$AI$7:$AI$2085)*(AO850=$AO$7:$AO$2085)*(AP850=$AP$7:$AP$2085)*(ROW($X$7:$X$2085)&lt;&gt;ROW(X850))*((S850=0)*($S$7:$S$2085&gt;0)+(S850&gt;0)*($S$7:$S$2085=0)))&gt;0,"SALONES UNIDOS",IF(SUMPRODUCT((X850=$X$7:$X$2085)*(AI850=$AI$7:$AI$2085)*((AO850&lt;$AP$7:$AP$2085)*(AP850&gt;$AO$7:$AO$2085))*(ROW($X$7:$X$2085)&lt;&gt;ROW(X850)))&gt;0,"Cruzado","Sin cruce")))</f>
        <v>Sin cruce</v>
      </c>
      <c r="AR850" s="23" t="str" cm="1">
        <f t="array" ref="AR850">IF(AE850="","",IF(SUMPRODUCT((AE850=$AE$7:$AE$2085)*(AI850=$AI$7:$AI$2085)*(AO850=$AO$7:$AO$2085)*(AP850=$AP$7:$AP$2085)*(ROW($AE$7:$AE$2085)&lt;&gt;ROW(AE850))*((S850=0)*($S$7:$S$2085&gt;0)+(S850&gt;0)*($S$7:$S$2085=0)))&gt;0,"SALONES UNIDOS",IF(SUMPRODUCT((AE850=$AE$7:$AE$2085)*(AI850=$AI$7:$AI$2085)*((AO850&lt;$AP$7:$AP$2085)*(AP850&gt;$AO$7:$AO$2085))*(ROW($AE$7:$AE$2085)&lt;&gt;ROW(AE850)))&gt;0,"Cruzado","Sin cruce")))</f>
        <v>Sin cruce</v>
      </c>
      <c r="AS850" s="94" t="str">
        <f t="shared" si="14"/>
        <v>MH3PORUMAB</v>
      </c>
      <c r="AT850" s="94" t="str" cm="1">
        <f t="array" ref="AT850">IF(AS850="","",IF(SUMPRODUCT((AS850=$AS$7:$AS$2085)*(AI850=$AI$7:$AI$2085)*(AO850=$AO$7:$AO$2085)*(AP850=$AP$7:$AP$2085)*(ROW($AS$7:$AS$2085)&lt;&gt;ROW(AS850))*((S850=0)*($S$7:$S$2085&gt;0)+(S850&gt;0)*($S$7:$S$2085=0)))&gt;0,"SALONES UNIDOS",IF(SUMPRODUCT((AS850=$AS$7:$AS$2085)*(AI850=$AI$7:$AI$2085)*((AO850&lt;$AP$7:$AP$2085)*(AP850&gt;$AO$7:$AO$2085))*(ROW($AS$7:$AS$2085)&lt;&gt;ROW(AS850)))&gt;0,"Cruzado","Sin cruce")))</f>
        <v>Sin cruce</v>
      </c>
    </row>
    <row r="851" spans="3:46" ht="15.6" hidden="1" customHeight="1">
      <c r="C851" s="496" t="s">
        <v>572</v>
      </c>
      <c r="D851" s="15" t="s">
        <v>966</v>
      </c>
      <c r="E851" s="15">
        <v>20261</v>
      </c>
      <c r="F851" s="503" t="s">
        <v>195</v>
      </c>
      <c r="G851" s="497" t="s">
        <v>80</v>
      </c>
      <c r="H851" s="503" t="s">
        <v>84</v>
      </c>
      <c r="I851" s="503">
        <v>3</v>
      </c>
      <c r="J851" s="503" t="s">
        <v>598</v>
      </c>
      <c r="K851" s="503" t="s">
        <v>51</v>
      </c>
      <c r="L851" s="499" t="s">
        <v>1006</v>
      </c>
      <c r="M851" s="535" t="s">
        <v>758</v>
      </c>
      <c r="N851" s="15" t="s">
        <v>577</v>
      </c>
      <c r="O851" s="15" t="s">
        <v>578</v>
      </c>
      <c r="P851" s="503" t="s">
        <v>579</v>
      </c>
      <c r="Q851" s="15">
        <v>0</v>
      </c>
      <c r="R851" s="15">
        <v>4</v>
      </c>
      <c r="S851" s="479">
        <v>4</v>
      </c>
      <c r="T851" s="15">
        <v>4</v>
      </c>
      <c r="U851" s="471"/>
      <c r="V851" s="550">
        <v>22</v>
      </c>
      <c r="W851" s="497">
        <v>45447624</v>
      </c>
      <c r="X851" s="566" t="s">
        <v>414</v>
      </c>
      <c r="Y851" s="15" t="s">
        <v>579</v>
      </c>
      <c r="Z851" s="15"/>
      <c r="AA851" s="15"/>
      <c r="AB851" s="15"/>
      <c r="AC851" s="493"/>
      <c r="AD851" s="15"/>
      <c r="AE851" s="15" t="s">
        <v>1007</v>
      </c>
      <c r="AF851" s="497"/>
      <c r="AG851" s="497"/>
      <c r="AH851" s="497" t="s">
        <v>100</v>
      </c>
      <c r="AI851" s="15">
        <v>2</v>
      </c>
      <c r="AJ851" s="15">
        <v>14</v>
      </c>
      <c r="AK851" s="15">
        <v>20</v>
      </c>
      <c r="AL851" s="15">
        <v>17</v>
      </c>
      <c r="AM851" s="15">
        <v>40</v>
      </c>
      <c r="AN851" s="490">
        <f>IF(AJ851="",S851,ROUND(((((AL851/24)+(AM851/1440))-((AJ851/24)+(AK851/1440)))*1440/50),5))</f>
        <v>4</v>
      </c>
      <c r="AO851" s="491">
        <f>AJ851/24+AK851/1440</f>
        <v>0.59722222222222221</v>
      </c>
      <c r="AP851" s="491">
        <f>AL851/24+AM851/1440</f>
        <v>0.73611111111111116</v>
      </c>
      <c r="AQ851" s="23" t="str" cm="1">
        <f t="array" ref="AQ851">IF(X851="","",IF(SUMPRODUCT((X851=$X$7:$X$2085)*(AI851=$AI$7:$AI$2085)*(AO851=$AO$7:$AO$2085)*(AP851=$AP$7:$AP$2085)*(ROW($X$7:$X$2085)&lt;&gt;ROW(X851))*((S851=0)*($S$7:$S$2085&gt;0)+(S851&gt;0)*($S$7:$S$2085=0)))&gt;0,"SALONES UNIDOS",IF(SUMPRODUCT((X851=$X$7:$X$2085)*(AI851=$AI$7:$AI$2085)*((AO851&lt;$AP$7:$AP$2085)*(AP851&gt;$AO$7:$AO$2085))*(ROW($X$7:$X$2085)&lt;&gt;ROW(X851)))&gt;0,"Cruzado","Sin cruce")))</f>
        <v>Sin cruce</v>
      </c>
      <c r="AR851" s="23" t="str" cm="1">
        <f t="array" ref="AR851">IF(AE851="","",IF(SUMPRODUCT((AE851=$AE$7:$AE$2085)*(AI851=$AI$7:$AI$2085)*(AO851=$AO$7:$AO$2085)*(AP851=$AP$7:$AP$2085)*(ROW($AE$7:$AE$2085)&lt;&gt;ROW(AE851))*((S851=0)*($S$7:$S$2085&gt;0)+(S851&gt;0)*($S$7:$S$2085=0)))&gt;0,"SALONES UNIDOS",IF(SUMPRODUCT((AE851=$AE$7:$AE$2085)*(AI851=$AI$7:$AI$2085)*((AO851&lt;$AP$7:$AP$2085)*(AP851&gt;$AO$7:$AO$2085))*(ROW($AE$7:$AE$2085)&lt;&gt;ROW(AE851)))&gt;0,"Cruzado","Sin cruce")))</f>
        <v>Sin cruce</v>
      </c>
      <c r="AS851" s="94" t="str">
        <f t="shared" si="14"/>
        <v>MH3PORUMAB</v>
      </c>
      <c r="AT851" s="94" t="str" cm="1">
        <f t="array" ref="AT851">IF(AS851="","",IF(SUMPRODUCT((AS851=$AS$7:$AS$2085)*(AI851=$AI$7:$AI$2085)*(AO851=$AO$7:$AO$2085)*(AP851=$AP$7:$AP$2085)*(ROW($AS$7:$AS$2085)&lt;&gt;ROW(AS851))*((S851=0)*($S$7:$S$2085&gt;0)+(S851&gt;0)*($S$7:$S$2085=0)))&gt;0,"SALONES UNIDOS",IF(SUMPRODUCT((AS851=$AS$7:$AS$2085)*(AI851=$AI$7:$AI$2085)*((AO851&lt;$AP$7:$AP$2085)*(AP851&gt;$AO$7:$AO$2085))*(ROW($AS$7:$AS$2085)&lt;&gt;ROW(AS851)))&gt;0,"Cruzado","Sin cruce")))</f>
        <v>Sin cruce</v>
      </c>
    </row>
    <row r="852" spans="3:46" ht="15.6" hidden="1" customHeight="1">
      <c r="C852" s="496" t="s">
        <v>572</v>
      </c>
      <c r="D852" s="15" t="s">
        <v>966</v>
      </c>
      <c r="E852" s="15">
        <v>20261</v>
      </c>
      <c r="F852" s="503" t="s">
        <v>195</v>
      </c>
      <c r="G852" s="497" t="s">
        <v>80</v>
      </c>
      <c r="H852" s="503" t="s">
        <v>84</v>
      </c>
      <c r="I852" s="503">
        <v>3</v>
      </c>
      <c r="J852" s="503" t="s">
        <v>51</v>
      </c>
      <c r="K852" s="503" t="s">
        <v>51</v>
      </c>
      <c r="L852" s="499" t="s">
        <v>1008</v>
      </c>
      <c r="M852" s="535" t="s">
        <v>1009</v>
      </c>
      <c r="N852" s="15" t="s">
        <v>577</v>
      </c>
      <c r="O852" s="15" t="s">
        <v>578</v>
      </c>
      <c r="P852" s="503" t="s">
        <v>579</v>
      </c>
      <c r="Q852" s="15">
        <v>2</v>
      </c>
      <c r="R852" s="15">
        <v>0</v>
      </c>
      <c r="S852" s="479">
        <v>2</v>
      </c>
      <c r="T852" s="15">
        <v>3</v>
      </c>
      <c r="U852" s="471"/>
      <c r="V852" s="550">
        <v>44</v>
      </c>
      <c r="W852" s="497">
        <v>21534061</v>
      </c>
      <c r="X852" s="566" t="s">
        <v>290</v>
      </c>
      <c r="Y852" s="15" t="s">
        <v>579</v>
      </c>
      <c r="Z852" s="15"/>
      <c r="AA852" s="15"/>
      <c r="AB852" s="15"/>
      <c r="AC852" s="15" t="s">
        <v>1010</v>
      </c>
      <c r="AD852" s="15"/>
      <c r="AE852" s="479"/>
      <c r="AF852" s="497"/>
      <c r="AG852" s="497"/>
      <c r="AH852" s="497" t="s">
        <v>582</v>
      </c>
      <c r="AI852" s="15">
        <v>5</v>
      </c>
      <c r="AJ852" s="15">
        <v>13</v>
      </c>
      <c r="AK852" s="15">
        <v>30</v>
      </c>
      <c r="AL852" s="15">
        <v>15</v>
      </c>
      <c r="AM852" s="15">
        <v>10</v>
      </c>
      <c r="AN852" s="490">
        <f>IF(AJ852="",S852,ROUND(((((AL852/24)+(AM852/1440))-((AJ852/24)+(AK852/1440)))*1440/50),5))</f>
        <v>2</v>
      </c>
      <c r="AO852" s="491">
        <f>AJ852/24+AK852/1440</f>
        <v>0.5625</v>
      </c>
      <c r="AP852" s="491">
        <f>AL852/24+AM852/1440</f>
        <v>0.63194444444444442</v>
      </c>
      <c r="AQ852" s="23" t="str" cm="1">
        <f t="array" ref="AQ852">IF(X852="","",IF(SUMPRODUCT((X852=$X$7:$X$2085)*(AI852=$AI$7:$AI$2085)*(AO852=$AO$7:$AO$2085)*(AP852=$AP$7:$AP$2085)*(ROW($X$7:$X$2085)&lt;&gt;ROW(X852))*((S852=0)*($S$7:$S$2085&gt;0)+(S852&gt;0)*($S$7:$S$2085=0)))&gt;0,"SALONES UNIDOS",IF(SUMPRODUCT((X852=$X$7:$X$2085)*(AI852=$AI$7:$AI$2085)*((AO852&lt;$AP$7:$AP$2085)*(AP852&gt;$AO$7:$AO$2085))*(ROW($X$7:$X$2085)&lt;&gt;ROW(X852)))&gt;0,"Cruzado","Sin cruce")))</f>
        <v>Sin cruce</v>
      </c>
      <c r="AR852" s="23" t="str" cm="1">
        <f t="array" ref="AR852">IF(AE852="","",IF(SUMPRODUCT((AE852=$AE$7:$AE$2085)*(AI852=$AI$7:$AI$2085)*(AO852=$AO$7:$AO$2085)*(AP852=$AP$7:$AP$2085)*(ROW($AE$7:$AE$2085)&lt;&gt;ROW(AE852))*((S852=0)*($S$7:$S$2085&gt;0)+(S852&gt;0)*($S$7:$S$2085=0)))&gt;0,"SALONES UNIDOS",IF(SUMPRODUCT((AE852=$AE$7:$AE$2085)*(AI852=$AI$7:$AI$2085)*((AO852&lt;$AP$7:$AP$2085)*(AP852&gt;$AO$7:$AO$2085))*(ROW($AE$7:$AE$2085)&lt;&gt;ROW(AE852)))&gt;0,"Cruzado","Sin cruce")))</f>
        <v/>
      </c>
      <c r="AS852" s="94" t="str">
        <f t="shared" si="14"/>
        <v>MH3PORUMAB</v>
      </c>
      <c r="AT852" s="94" t="str" cm="1">
        <f t="array" ref="AT852">IF(AS852="","",IF(SUMPRODUCT((AS852=$AS$7:$AS$2085)*(AI852=$AI$7:$AI$2085)*(AO852=$AO$7:$AO$2085)*(AP852=$AP$7:$AP$2085)*(ROW($AS$7:$AS$2085)&lt;&gt;ROW(AS852))*((S852=0)*($S$7:$S$2085&gt;0)+(S852&gt;0)*($S$7:$S$2085=0)))&gt;0,"SALONES UNIDOS",IF(SUMPRODUCT((AS852=$AS$7:$AS$2085)*(AI852=$AI$7:$AI$2085)*((AO852&lt;$AP$7:$AP$2085)*(AP852&gt;$AO$7:$AO$2085))*(ROW($AS$7:$AS$2085)&lt;&gt;ROW(AS852)))&gt;0,"Cruzado","Sin cruce")))</f>
        <v>Sin cruce</v>
      </c>
    </row>
    <row r="853" spans="3:46" ht="15.6" hidden="1" customHeight="1">
      <c r="C853" s="496" t="s">
        <v>572</v>
      </c>
      <c r="D853" s="15" t="s">
        <v>966</v>
      </c>
      <c r="E853" s="15">
        <v>20261</v>
      </c>
      <c r="F853" s="503" t="s">
        <v>195</v>
      </c>
      <c r="G853" s="497" t="s">
        <v>80</v>
      </c>
      <c r="H853" s="503" t="s">
        <v>84</v>
      </c>
      <c r="I853" s="503">
        <v>3</v>
      </c>
      <c r="J853" s="503" t="s">
        <v>597</v>
      </c>
      <c r="K853" s="503" t="s">
        <v>51</v>
      </c>
      <c r="L853" s="499" t="s">
        <v>1008</v>
      </c>
      <c r="M853" s="535" t="s">
        <v>1009</v>
      </c>
      <c r="N853" s="15" t="s">
        <v>577</v>
      </c>
      <c r="O853" s="15" t="s">
        <v>578</v>
      </c>
      <c r="P853" s="503" t="s">
        <v>579</v>
      </c>
      <c r="Q853" s="15">
        <v>0</v>
      </c>
      <c r="R853" s="15">
        <v>2</v>
      </c>
      <c r="S853" s="479">
        <v>2</v>
      </c>
      <c r="T853" s="15">
        <v>3</v>
      </c>
      <c r="U853" s="471"/>
      <c r="V853" s="550">
        <v>22</v>
      </c>
      <c r="W853" s="497">
        <v>21534061</v>
      </c>
      <c r="X853" s="566" t="s">
        <v>290</v>
      </c>
      <c r="Y853" s="15" t="s">
        <v>579</v>
      </c>
      <c r="Z853" s="15"/>
      <c r="AA853" s="15"/>
      <c r="AB853" s="15"/>
      <c r="AC853" s="493"/>
      <c r="AD853" s="15"/>
      <c r="AE853" s="15" t="s">
        <v>981</v>
      </c>
      <c r="AF853" s="497"/>
      <c r="AG853" s="497"/>
      <c r="AH853" s="497" t="s">
        <v>100</v>
      </c>
      <c r="AI853" s="15">
        <v>5</v>
      </c>
      <c r="AJ853" s="15">
        <v>15</v>
      </c>
      <c r="AK853" s="15">
        <v>10</v>
      </c>
      <c r="AL853" s="15">
        <v>16</v>
      </c>
      <c r="AM853" s="15">
        <v>50</v>
      </c>
      <c r="AN853" s="490">
        <f>IF(AJ853="",S853,ROUND(((((AL853/24)+(AM853/1440))-((AJ853/24)+(AK853/1440)))*1440/50),5))</f>
        <v>2</v>
      </c>
      <c r="AO853" s="491">
        <f>AJ853/24+AK853/1440</f>
        <v>0.63194444444444442</v>
      </c>
      <c r="AP853" s="491">
        <f>AL853/24+AM853/1440</f>
        <v>0.70138888888888884</v>
      </c>
      <c r="AQ853" s="23" t="str" cm="1">
        <f t="array" ref="AQ853">IF(X853="","",IF(SUMPRODUCT((X853=$X$7:$X$2085)*(AI853=$AI$7:$AI$2085)*(AO853=$AO$7:$AO$2085)*(AP853=$AP$7:$AP$2085)*(ROW($X$7:$X$2085)&lt;&gt;ROW(X853))*((S853=0)*($S$7:$S$2085&gt;0)+(S853&gt;0)*($S$7:$S$2085=0)))&gt;0,"SALONES UNIDOS",IF(SUMPRODUCT((X853=$X$7:$X$2085)*(AI853=$AI$7:$AI$2085)*((AO853&lt;$AP$7:$AP$2085)*(AP853&gt;$AO$7:$AO$2085))*(ROW($X$7:$X$2085)&lt;&gt;ROW(X853)))&gt;0,"Cruzado","Sin cruce")))</f>
        <v>Sin cruce</v>
      </c>
      <c r="AR853" s="23" t="str" cm="1">
        <f t="array" ref="AR853">IF(AE853="","",IF(SUMPRODUCT((AE853=$AE$7:$AE$2085)*(AI853=$AI$7:$AI$2085)*(AO853=$AO$7:$AO$2085)*(AP853=$AP$7:$AP$2085)*(ROW($AE$7:$AE$2085)&lt;&gt;ROW(AE853))*((S853=0)*($S$7:$S$2085&gt;0)+(S853&gt;0)*($S$7:$S$2085=0)))&gt;0,"SALONES UNIDOS",IF(SUMPRODUCT((AE853=$AE$7:$AE$2085)*(AI853=$AI$7:$AI$2085)*((AO853&lt;$AP$7:$AP$2085)*(AP853&gt;$AO$7:$AO$2085))*(ROW($AE$7:$AE$2085)&lt;&gt;ROW(AE853)))&gt;0,"Cruzado","Sin cruce")))</f>
        <v>Sin cruce</v>
      </c>
      <c r="AS853" s="94" t="str">
        <f t="shared" si="14"/>
        <v>MH3PORUMAB</v>
      </c>
      <c r="AT853" s="94" t="str" cm="1">
        <f t="array" ref="AT853">IF(AS853="","",IF(SUMPRODUCT((AS853=$AS$7:$AS$2085)*(AI853=$AI$7:$AI$2085)*(AO853=$AO$7:$AO$2085)*(AP853=$AP$7:$AP$2085)*(ROW($AS$7:$AS$2085)&lt;&gt;ROW(AS853))*((S853=0)*($S$7:$S$2085&gt;0)+(S853&gt;0)*($S$7:$S$2085=0)))&gt;0,"SALONES UNIDOS",IF(SUMPRODUCT((AS853=$AS$7:$AS$2085)*(AI853=$AI$7:$AI$2085)*((AO853&lt;$AP$7:$AP$2085)*(AP853&gt;$AO$7:$AO$2085))*(ROW($AS$7:$AS$2085)&lt;&gt;ROW(AS853)))&gt;0,"Cruzado","Sin cruce")))</f>
        <v>Sin cruce</v>
      </c>
    </row>
    <row r="854" spans="3:46" ht="15.6" hidden="1" customHeight="1">
      <c r="C854" s="496" t="s">
        <v>572</v>
      </c>
      <c r="D854" s="15" t="s">
        <v>966</v>
      </c>
      <c r="E854" s="15">
        <v>20261</v>
      </c>
      <c r="F854" s="503" t="s">
        <v>195</v>
      </c>
      <c r="G854" s="497" t="s">
        <v>80</v>
      </c>
      <c r="H854" s="503" t="s">
        <v>84</v>
      </c>
      <c r="I854" s="503">
        <v>3</v>
      </c>
      <c r="J854" s="503" t="s">
        <v>598</v>
      </c>
      <c r="K854" s="503" t="s">
        <v>51</v>
      </c>
      <c r="L854" s="499" t="s">
        <v>1008</v>
      </c>
      <c r="M854" s="535" t="s">
        <v>1009</v>
      </c>
      <c r="N854" s="15" t="s">
        <v>577</v>
      </c>
      <c r="O854" s="15" t="s">
        <v>578</v>
      </c>
      <c r="P854" s="503" t="s">
        <v>579</v>
      </c>
      <c r="Q854" s="15">
        <v>0</v>
      </c>
      <c r="R854" s="15">
        <v>2</v>
      </c>
      <c r="S854" s="479">
        <v>2</v>
      </c>
      <c r="T854" s="15">
        <v>3</v>
      </c>
      <c r="U854" s="471"/>
      <c r="V854" s="550">
        <v>22</v>
      </c>
      <c r="W854" s="497">
        <v>21534061</v>
      </c>
      <c r="X854" s="566" t="s">
        <v>290</v>
      </c>
      <c r="Y854" s="15" t="s">
        <v>579</v>
      </c>
      <c r="Z854" s="15"/>
      <c r="AA854" s="15"/>
      <c r="AB854" s="15"/>
      <c r="AC854" s="493"/>
      <c r="AD854" s="15"/>
      <c r="AE854" s="15" t="s">
        <v>981</v>
      </c>
      <c r="AF854" s="497"/>
      <c r="AG854" s="497"/>
      <c r="AH854" s="497" t="s">
        <v>100</v>
      </c>
      <c r="AI854" s="15">
        <v>5</v>
      </c>
      <c r="AJ854" s="15">
        <v>16</v>
      </c>
      <c r="AK854" s="15">
        <v>50</v>
      </c>
      <c r="AL854" s="15">
        <v>18</v>
      </c>
      <c r="AM854" s="15">
        <v>30</v>
      </c>
      <c r="AN854" s="490">
        <f>IF(AJ854="",S854,ROUND(((((AL854/24)+(AM854/1440))-((AJ854/24)+(AK854/1440)))*1440/50),5))</f>
        <v>2</v>
      </c>
      <c r="AO854" s="491">
        <f>AJ854/24+AK854/1440</f>
        <v>0.70138888888888884</v>
      </c>
      <c r="AP854" s="491">
        <f>AL854/24+AM854/1440</f>
        <v>0.77083333333333337</v>
      </c>
      <c r="AQ854" s="23" t="str" cm="1">
        <f t="array" ref="AQ854">IF(X854="","",IF(SUMPRODUCT((X854=$X$7:$X$2085)*(AI854=$AI$7:$AI$2085)*(AO854=$AO$7:$AO$2085)*(AP854=$AP$7:$AP$2085)*(ROW($X$7:$X$2085)&lt;&gt;ROW(X854))*((S854=0)*($S$7:$S$2085&gt;0)+(S854&gt;0)*($S$7:$S$2085=0)))&gt;0,"SALONES UNIDOS",IF(SUMPRODUCT((X854=$X$7:$X$2085)*(AI854=$AI$7:$AI$2085)*((AO854&lt;$AP$7:$AP$2085)*(AP854&gt;$AO$7:$AO$2085))*(ROW($X$7:$X$2085)&lt;&gt;ROW(X854)))&gt;0,"Cruzado","Sin cruce")))</f>
        <v>Sin cruce</v>
      </c>
      <c r="AR854" s="23" t="str" cm="1">
        <f t="array" ref="AR854">IF(AE854="","",IF(SUMPRODUCT((AE854=$AE$7:$AE$2085)*(AI854=$AI$7:$AI$2085)*(AO854=$AO$7:$AO$2085)*(AP854=$AP$7:$AP$2085)*(ROW($AE$7:$AE$2085)&lt;&gt;ROW(AE854))*((S854=0)*($S$7:$S$2085&gt;0)+(S854&gt;0)*($S$7:$S$2085=0)))&gt;0,"SALONES UNIDOS",IF(SUMPRODUCT((AE854=$AE$7:$AE$2085)*(AI854=$AI$7:$AI$2085)*((AO854&lt;$AP$7:$AP$2085)*(AP854&gt;$AO$7:$AO$2085))*(ROW($AE$7:$AE$2085)&lt;&gt;ROW(AE854)))&gt;0,"Cruzado","Sin cruce")))</f>
        <v>Sin cruce</v>
      </c>
      <c r="AS854" s="94" t="str">
        <f t="shared" si="14"/>
        <v>MH3PORUMAB</v>
      </c>
      <c r="AT854" s="94" t="str" cm="1">
        <f t="array" ref="AT854">IF(AS854="","",IF(SUMPRODUCT((AS854=$AS$7:$AS$2085)*(AI854=$AI$7:$AI$2085)*(AO854=$AO$7:$AO$2085)*(AP854=$AP$7:$AP$2085)*(ROW($AS$7:$AS$2085)&lt;&gt;ROW(AS854))*((S854=0)*($S$7:$S$2085&gt;0)+(S854&gt;0)*($S$7:$S$2085=0)))&gt;0,"SALONES UNIDOS",IF(SUMPRODUCT((AS854=$AS$7:$AS$2085)*(AI854=$AI$7:$AI$2085)*((AO854&lt;$AP$7:$AP$2085)*(AP854&gt;$AO$7:$AO$2085))*(ROW($AS$7:$AS$2085)&lt;&gt;ROW(AS854)))&gt;0,"Cruzado","Sin cruce")))</f>
        <v>Sin cruce</v>
      </c>
    </row>
    <row r="855" spans="3:46" ht="15.6" hidden="1" customHeight="1">
      <c r="C855" s="496" t="s">
        <v>572</v>
      </c>
      <c r="D855" s="15" t="s">
        <v>966</v>
      </c>
      <c r="E855" s="15">
        <v>20261</v>
      </c>
      <c r="F855" s="503" t="s">
        <v>195</v>
      </c>
      <c r="G855" s="497" t="s">
        <v>80</v>
      </c>
      <c r="H855" s="503" t="s">
        <v>84</v>
      </c>
      <c r="I855" s="503">
        <v>3</v>
      </c>
      <c r="J855" s="503" t="s">
        <v>57</v>
      </c>
      <c r="K855" s="503" t="s">
        <v>57</v>
      </c>
      <c r="L855" s="499" t="s">
        <v>995</v>
      </c>
      <c r="M855" s="535" t="s">
        <v>996</v>
      </c>
      <c r="N855" s="15" t="s">
        <v>577</v>
      </c>
      <c r="O855" s="15" t="s">
        <v>578</v>
      </c>
      <c r="P855" s="503" t="s">
        <v>579</v>
      </c>
      <c r="Q855" s="15">
        <v>2</v>
      </c>
      <c r="R855" s="15">
        <v>0</v>
      </c>
      <c r="S855" s="479">
        <v>2</v>
      </c>
      <c r="T855" s="15">
        <v>3</v>
      </c>
      <c r="U855" s="471"/>
      <c r="V855" s="550">
        <v>44</v>
      </c>
      <c r="W855" s="497">
        <v>46941666</v>
      </c>
      <c r="X855" s="566" t="s">
        <v>261</v>
      </c>
      <c r="Y855" s="15" t="s">
        <v>579</v>
      </c>
      <c r="Z855" s="15"/>
      <c r="AA855" s="15"/>
      <c r="AB855" s="15"/>
      <c r="AC855" s="15" t="s">
        <v>1010</v>
      </c>
      <c r="AD855" s="15"/>
      <c r="AE855" s="479"/>
      <c r="AF855" s="497"/>
      <c r="AG855" s="497"/>
      <c r="AH855" s="497" t="s">
        <v>582</v>
      </c>
      <c r="AI855" s="15">
        <v>5</v>
      </c>
      <c r="AJ855" s="15">
        <v>16</v>
      </c>
      <c r="AK855" s="15">
        <v>0</v>
      </c>
      <c r="AL855" s="15">
        <v>17</v>
      </c>
      <c r="AM855" s="15">
        <v>40</v>
      </c>
      <c r="AN855" s="490">
        <f>IF(AJ855="",S855,ROUND(((((AL855/24)+(AM855/1440))-((AJ855/24)+(AK855/1440)))*1440/50),5))</f>
        <v>2</v>
      </c>
      <c r="AO855" s="491">
        <f>AJ855/24+AK855/1440</f>
        <v>0.66666666666666663</v>
      </c>
      <c r="AP855" s="491">
        <f>AL855/24+AM855/1440</f>
        <v>0.73611111111111116</v>
      </c>
      <c r="AQ855" s="23" t="str" cm="1">
        <f t="array" ref="AQ855">IF(X855="","",IF(SUMPRODUCT((X855=$X$7:$X$2085)*(AI855=$AI$7:$AI$2085)*(AO855=$AO$7:$AO$2085)*(AP855=$AP$7:$AP$2085)*(ROW($X$7:$X$2085)&lt;&gt;ROW(X855))*((S855=0)*($S$7:$S$2085&gt;0)+(S855&gt;0)*($S$7:$S$2085=0)))&gt;0,"SALONES UNIDOS",IF(SUMPRODUCT((X855=$X$7:$X$2085)*(AI855=$AI$7:$AI$2085)*((AO855&lt;$AP$7:$AP$2085)*(AP855&gt;$AO$7:$AO$2085))*(ROW($X$7:$X$2085)&lt;&gt;ROW(X855)))&gt;0,"Cruzado","Sin cruce")))</f>
        <v>Sin cruce</v>
      </c>
      <c r="AR855" s="23" t="str" cm="1">
        <f t="array" ref="AR855">IF(AE855="","",IF(SUMPRODUCT((AE855=$AE$7:$AE$2085)*(AI855=$AI$7:$AI$2085)*(AO855=$AO$7:$AO$2085)*(AP855=$AP$7:$AP$2085)*(ROW($AE$7:$AE$2085)&lt;&gt;ROW(AE855))*((S855=0)*($S$7:$S$2085&gt;0)+(S855&gt;0)*($S$7:$S$2085=0)))&gt;0,"SALONES UNIDOS",IF(SUMPRODUCT((AE855=$AE$7:$AE$2085)*(AI855=$AI$7:$AI$2085)*((AO855&lt;$AP$7:$AP$2085)*(AP855&gt;$AO$7:$AO$2085))*(ROW($AE$7:$AE$2085)&lt;&gt;ROW(AE855)))&gt;0,"Cruzado","Sin cruce")))</f>
        <v/>
      </c>
      <c r="AS855" s="94" t="str">
        <f t="shared" si="14"/>
        <v>MH3PORUMAC</v>
      </c>
      <c r="AT855" s="94" t="str" cm="1">
        <f t="array" ref="AT855">IF(AS855="","",IF(SUMPRODUCT((AS855=$AS$7:$AS$2085)*(AI855=$AI$7:$AI$2085)*(AO855=$AO$7:$AO$2085)*(AP855=$AP$7:$AP$2085)*(ROW($AS$7:$AS$2085)&lt;&gt;ROW(AS855))*((S855=0)*($S$7:$S$2085&gt;0)+(S855&gt;0)*($S$7:$S$2085=0)))&gt;0,"SALONES UNIDOS",IF(SUMPRODUCT((AS855=$AS$7:$AS$2085)*(AI855=$AI$7:$AI$2085)*((AO855&lt;$AP$7:$AP$2085)*(AP855&gt;$AO$7:$AO$2085))*(ROW($AS$7:$AS$2085)&lt;&gt;ROW(AS855)))&gt;0,"Cruzado","Sin cruce")))</f>
        <v>Sin cruce</v>
      </c>
    </row>
    <row r="856" spans="3:46" ht="15.6" hidden="1" customHeight="1">
      <c r="C856" s="496" t="s">
        <v>572</v>
      </c>
      <c r="D856" s="15" t="s">
        <v>966</v>
      </c>
      <c r="E856" s="15">
        <v>20261</v>
      </c>
      <c r="F856" s="503" t="s">
        <v>195</v>
      </c>
      <c r="G856" s="497" t="s">
        <v>80</v>
      </c>
      <c r="H856" s="503" t="s">
        <v>84</v>
      </c>
      <c r="I856" s="503">
        <v>3</v>
      </c>
      <c r="J856" s="503" t="s">
        <v>599</v>
      </c>
      <c r="K856" s="503" t="s">
        <v>57</v>
      </c>
      <c r="L856" s="499" t="s">
        <v>995</v>
      </c>
      <c r="M856" s="535" t="s">
        <v>996</v>
      </c>
      <c r="N856" s="15" t="s">
        <v>577</v>
      </c>
      <c r="O856" s="15" t="s">
        <v>578</v>
      </c>
      <c r="P856" s="503" t="s">
        <v>579</v>
      </c>
      <c r="Q856" s="15">
        <v>0</v>
      </c>
      <c r="R856" s="15">
        <v>2</v>
      </c>
      <c r="S856" s="479">
        <v>2</v>
      </c>
      <c r="T856" s="15">
        <v>3</v>
      </c>
      <c r="U856" s="471"/>
      <c r="V856" s="550">
        <v>22</v>
      </c>
      <c r="W856" s="497">
        <v>46941666</v>
      </c>
      <c r="X856" s="566" t="s">
        <v>261</v>
      </c>
      <c r="Y856" s="15" t="s">
        <v>579</v>
      </c>
      <c r="Z856" s="15"/>
      <c r="AA856" s="15"/>
      <c r="AB856" s="15"/>
      <c r="AC856" s="493"/>
      <c r="AD856" s="15"/>
      <c r="AE856" s="15" t="s">
        <v>997</v>
      </c>
      <c r="AF856" s="497"/>
      <c r="AG856" s="497"/>
      <c r="AH856" s="497" t="s">
        <v>100</v>
      </c>
      <c r="AI856" s="15">
        <v>6</v>
      </c>
      <c r="AJ856" s="15">
        <v>14</v>
      </c>
      <c r="AK856" s="15">
        <v>20</v>
      </c>
      <c r="AL856" s="15">
        <v>16</v>
      </c>
      <c r="AM856" s="15">
        <v>0</v>
      </c>
      <c r="AN856" s="490">
        <f>IF(AJ856="",S856,ROUND(((((AL856/24)+(AM856/1440))-((AJ856/24)+(AK856/1440)))*1440/50),5))</f>
        <v>2</v>
      </c>
      <c r="AO856" s="491">
        <f>AJ856/24+AK856/1440</f>
        <v>0.59722222222222221</v>
      </c>
      <c r="AP856" s="491">
        <f>AL856/24+AM856/1440</f>
        <v>0.66666666666666663</v>
      </c>
      <c r="AQ856" s="23" t="str" cm="1">
        <f t="array" ref="AQ856">IF(X856="","",IF(SUMPRODUCT((X856=$X$7:$X$2085)*(AI856=$AI$7:$AI$2085)*(AO856=$AO$7:$AO$2085)*(AP856=$AP$7:$AP$2085)*(ROW($X$7:$X$2085)&lt;&gt;ROW(X856))*((S856=0)*($S$7:$S$2085&gt;0)+(S856&gt;0)*($S$7:$S$2085=0)))&gt;0,"SALONES UNIDOS",IF(SUMPRODUCT((X856=$X$7:$X$2085)*(AI856=$AI$7:$AI$2085)*((AO856&lt;$AP$7:$AP$2085)*(AP856&gt;$AO$7:$AO$2085))*(ROW($X$7:$X$2085)&lt;&gt;ROW(X856)))&gt;0,"Cruzado","Sin cruce")))</f>
        <v>Sin cruce</v>
      </c>
      <c r="AR856" s="23" t="str" cm="1">
        <f t="array" ref="AR856">IF(AE856="","",IF(SUMPRODUCT((AE856=$AE$7:$AE$2085)*(AI856=$AI$7:$AI$2085)*(AO856=$AO$7:$AO$2085)*(AP856=$AP$7:$AP$2085)*(ROW($AE$7:$AE$2085)&lt;&gt;ROW(AE856))*((S856=0)*($S$7:$S$2085&gt;0)+(S856&gt;0)*($S$7:$S$2085=0)))&gt;0,"SALONES UNIDOS",IF(SUMPRODUCT((AE856=$AE$7:$AE$2085)*(AI856=$AI$7:$AI$2085)*((AO856&lt;$AP$7:$AP$2085)*(AP856&gt;$AO$7:$AO$2085))*(ROW($AE$7:$AE$2085)&lt;&gt;ROW(AE856)))&gt;0,"Cruzado","Sin cruce")))</f>
        <v>Sin cruce</v>
      </c>
      <c r="AS856" s="94" t="str">
        <f t="shared" si="14"/>
        <v>MH3PORUMAC</v>
      </c>
      <c r="AT856" s="94" t="str" cm="1">
        <f t="array" ref="AT856">IF(AS856="","",IF(SUMPRODUCT((AS856=$AS$7:$AS$2085)*(AI856=$AI$7:$AI$2085)*(AO856=$AO$7:$AO$2085)*(AP856=$AP$7:$AP$2085)*(ROW($AS$7:$AS$2085)&lt;&gt;ROW(AS856))*((S856=0)*($S$7:$S$2085&gt;0)+(S856&gt;0)*($S$7:$S$2085=0)))&gt;0,"SALONES UNIDOS",IF(SUMPRODUCT((AS856=$AS$7:$AS$2085)*(AI856=$AI$7:$AI$2085)*((AO856&lt;$AP$7:$AP$2085)*(AP856&gt;$AO$7:$AO$2085))*(ROW($AS$7:$AS$2085)&lt;&gt;ROW(AS856)))&gt;0,"Cruzado","Sin cruce")))</f>
        <v>Sin cruce</v>
      </c>
    </row>
    <row r="857" spans="3:46" ht="15.6" hidden="1" customHeight="1">
      <c r="C857" s="496" t="s">
        <v>572</v>
      </c>
      <c r="D857" s="15" t="s">
        <v>966</v>
      </c>
      <c r="E857" s="15">
        <v>20261</v>
      </c>
      <c r="F857" s="503" t="s">
        <v>195</v>
      </c>
      <c r="G857" s="497" t="s">
        <v>80</v>
      </c>
      <c r="H857" s="503" t="s">
        <v>84</v>
      </c>
      <c r="I857" s="503">
        <v>3</v>
      </c>
      <c r="J857" s="503" t="s">
        <v>600</v>
      </c>
      <c r="K857" s="503" t="s">
        <v>57</v>
      </c>
      <c r="L857" s="499" t="s">
        <v>995</v>
      </c>
      <c r="M857" s="535" t="s">
        <v>996</v>
      </c>
      <c r="N857" s="15" t="s">
        <v>577</v>
      </c>
      <c r="O857" s="15" t="s">
        <v>578</v>
      </c>
      <c r="P857" s="503" t="s">
        <v>579</v>
      </c>
      <c r="Q857" s="15">
        <v>0</v>
      </c>
      <c r="R857" s="15">
        <v>2</v>
      </c>
      <c r="S857" s="479">
        <v>2</v>
      </c>
      <c r="T857" s="15">
        <v>3</v>
      </c>
      <c r="U857" s="471"/>
      <c r="V857" s="550">
        <v>22</v>
      </c>
      <c r="W857" s="497">
        <v>46941666</v>
      </c>
      <c r="X857" s="566" t="s">
        <v>261</v>
      </c>
      <c r="Y857" s="15" t="s">
        <v>579</v>
      </c>
      <c r="Z857" s="15"/>
      <c r="AA857" s="15"/>
      <c r="AB857" s="15"/>
      <c r="AC857" s="493"/>
      <c r="AD857" s="15"/>
      <c r="AE857" s="15" t="s">
        <v>997</v>
      </c>
      <c r="AF857" s="497"/>
      <c r="AG857" s="497"/>
      <c r="AH857" s="497" t="s">
        <v>100</v>
      </c>
      <c r="AI857" s="15">
        <v>6</v>
      </c>
      <c r="AJ857" s="15">
        <v>16</v>
      </c>
      <c r="AK857" s="15">
        <v>0</v>
      </c>
      <c r="AL857" s="15">
        <v>17</v>
      </c>
      <c r="AM857" s="15">
        <v>40</v>
      </c>
      <c r="AN857" s="490">
        <f>IF(AJ857="",S857,ROUND(((((AL857/24)+(AM857/1440))-((AJ857/24)+(AK857/1440)))*1440/50),5))</f>
        <v>2</v>
      </c>
      <c r="AO857" s="491">
        <f>AJ857/24+AK857/1440</f>
        <v>0.66666666666666663</v>
      </c>
      <c r="AP857" s="491">
        <f>AL857/24+AM857/1440</f>
        <v>0.73611111111111116</v>
      </c>
      <c r="AQ857" s="23" t="str" cm="1">
        <f t="array" ref="AQ857">IF(X857="","",IF(SUMPRODUCT((X857=$X$7:$X$2085)*(AI857=$AI$7:$AI$2085)*(AO857=$AO$7:$AO$2085)*(AP857=$AP$7:$AP$2085)*(ROW($X$7:$X$2085)&lt;&gt;ROW(X857))*((S857=0)*($S$7:$S$2085&gt;0)+(S857&gt;0)*($S$7:$S$2085=0)))&gt;0,"SALONES UNIDOS",IF(SUMPRODUCT((X857=$X$7:$X$2085)*(AI857=$AI$7:$AI$2085)*((AO857&lt;$AP$7:$AP$2085)*(AP857&gt;$AO$7:$AO$2085))*(ROW($X$7:$X$2085)&lt;&gt;ROW(X857)))&gt;0,"Cruzado","Sin cruce")))</f>
        <v>Sin cruce</v>
      </c>
      <c r="AR857" s="23" t="str" cm="1">
        <f t="array" ref="AR857">IF(AE857="","",IF(SUMPRODUCT((AE857=$AE$7:$AE$2085)*(AI857=$AI$7:$AI$2085)*(AO857=$AO$7:$AO$2085)*(AP857=$AP$7:$AP$2085)*(ROW($AE$7:$AE$2085)&lt;&gt;ROW(AE857))*((S857=0)*($S$7:$S$2085&gt;0)+(S857&gt;0)*($S$7:$S$2085=0)))&gt;0,"SALONES UNIDOS",IF(SUMPRODUCT((AE857=$AE$7:$AE$2085)*(AI857=$AI$7:$AI$2085)*((AO857&lt;$AP$7:$AP$2085)*(AP857&gt;$AO$7:$AO$2085))*(ROW($AE$7:$AE$2085)&lt;&gt;ROW(AE857)))&gt;0,"Cruzado","Sin cruce")))</f>
        <v>Sin cruce</v>
      </c>
      <c r="AS857" s="94" t="str">
        <f t="shared" si="14"/>
        <v>MH3PORUMAC</v>
      </c>
      <c r="AT857" s="94" t="str" cm="1">
        <f t="array" ref="AT857">IF(AS857="","",IF(SUMPRODUCT((AS857=$AS$7:$AS$2085)*(AI857=$AI$7:$AI$2085)*(AO857=$AO$7:$AO$2085)*(AP857=$AP$7:$AP$2085)*(ROW($AS$7:$AS$2085)&lt;&gt;ROW(AS857))*((S857=0)*($S$7:$S$2085&gt;0)+(S857&gt;0)*($S$7:$S$2085=0)))&gt;0,"SALONES UNIDOS",IF(SUMPRODUCT((AS857=$AS$7:$AS$2085)*(AI857=$AI$7:$AI$2085)*((AO857&lt;$AP$7:$AP$2085)*(AP857&gt;$AO$7:$AO$2085))*(ROW($AS$7:$AS$2085)&lt;&gt;ROW(AS857)))&gt;0,"Cruzado","Sin cruce")))</f>
        <v>Sin cruce</v>
      </c>
    </row>
    <row r="858" spans="3:46" ht="15.6" hidden="1" customHeight="1">
      <c r="C858" s="496" t="s">
        <v>572</v>
      </c>
      <c r="D858" s="15" t="s">
        <v>966</v>
      </c>
      <c r="E858" s="15">
        <v>20261</v>
      </c>
      <c r="F858" s="503" t="s">
        <v>195</v>
      </c>
      <c r="G858" s="497" t="s">
        <v>80</v>
      </c>
      <c r="H858" s="503" t="s">
        <v>84</v>
      </c>
      <c r="I858" s="503">
        <v>3</v>
      </c>
      <c r="J858" s="503" t="s">
        <v>57</v>
      </c>
      <c r="K858" s="503" t="s">
        <v>57</v>
      </c>
      <c r="L858" s="499" t="s">
        <v>998</v>
      </c>
      <c r="M858" s="535" t="s">
        <v>999</v>
      </c>
      <c r="N858" s="15" t="s">
        <v>577</v>
      </c>
      <c r="O858" s="15" t="s">
        <v>578</v>
      </c>
      <c r="P858" s="503" t="s">
        <v>579</v>
      </c>
      <c r="Q858" s="15">
        <v>2</v>
      </c>
      <c r="R858" s="15">
        <v>0</v>
      </c>
      <c r="S858" s="479">
        <v>2</v>
      </c>
      <c r="T858" s="15">
        <v>3</v>
      </c>
      <c r="U858" s="471"/>
      <c r="V858" s="550">
        <v>44</v>
      </c>
      <c r="W858" s="497">
        <v>40639051</v>
      </c>
      <c r="X858" s="566" t="s">
        <v>361</v>
      </c>
      <c r="Y858" s="15" t="s">
        <v>579</v>
      </c>
      <c r="Z858" s="15"/>
      <c r="AA858" s="15"/>
      <c r="AB858" s="15"/>
      <c r="AC858" s="15" t="s">
        <v>979</v>
      </c>
      <c r="AD858" s="15"/>
      <c r="AE858" s="479"/>
      <c r="AF858" s="497"/>
      <c r="AG858" s="497"/>
      <c r="AH858" s="497" t="s">
        <v>582</v>
      </c>
      <c r="AI858" s="15">
        <v>3</v>
      </c>
      <c r="AJ858" s="15">
        <v>8</v>
      </c>
      <c r="AK858" s="15">
        <v>30</v>
      </c>
      <c r="AL858" s="15">
        <v>10</v>
      </c>
      <c r="AM858" s="15">
        <v>10</v>
      </c>
      <c r="AN858" s="490">
        <f>IF(AJ858="",S858,ROUND(((((AL858/24)+(AM858/1440))-((AJ858/24)+(AK858/1440)))*1440/50),5))</f>
        <v>2</v>
      </c>
      <c r="AO858" s="491">
        <f>AJ858/24+AK858/1440</f>
        <v>0.35416666666666663</v>
      </c>
      <c r="AP858" s="491">
        <f>AL858/24+AM858/1440</f>
        <v>0.4236111111111111</v>
      </c>
      <c r="AQ858" s="23" t="str" cm="1">
        <f t="array" ref="AQ858">IF(X858="","",IF(SUMPRODUCT((X858=$X$7:$X$2085)*(AI858=$AI$7:$AI$2085)*(AO858=$AO$7:$AO$2085)*(AP858=$AP$7:$AP$2085)*(ROW($X$7:$X$2085)&lt;&gt;ROW(X858))*((S858=0)*($S$7:$S$2085&gt;0)+(S858&gt;0)*($S$7:$S$2085=0)))&gt;0,"SALONES UNIDOS",IF(SUMPRODUCT((X858=$X$7:$X$2085)*(AI858=$AI$7:$AI$2085)*((AO858&lt;$AP$7:$AP$2085)*(AP858&gt;$AO$7:$AO$2085))*(ROW($X$7:$X$2085)&lt;&gt;ROW(X858)))&gt;0,"Cruzado","Sin cruce")))</f>
        <v>Sin cruce</v>
      </c>
      <c r="AR858" s="23" t="str" cm="1">
        <f t="array" ref="AR858">IF(AE858="","",IF(SUMPRODUCT((AE858=$AE$7:$AE$2085)*(AI858=$AI$7:$AI$2085)*(AO858=$AO$7:$AO$2085)*(AP858=$AP$7:$AP$2085)*(ROW($AE$7:$AE$2085)&lt;&gt;ROW(AE858))*((S858=0)*($S$7:$S$2085&gt;0)+(S858&gt;0)*($S$7:$S$2085=0)))&gt;0,"SALONES UNIDOS",IF(SUMPRODUCT((AE858=$AE$7:$AE$2085)*(AI858=$AI$7:$AI$2085)*((AO858&lt;$AP$7:$AP$2085)*(AP858&gt;$AO$7:$AO$2085))*(ROW($AE$7:$AE$2085)&lt;&gt;ROW(AE858)))&gt;0,"Cruzado","Sin cruce")))</f>
        <v/>
      </c>
      <c r="AS858" s="94" t="str">
        <f t="shared" si="14"/>
        <v>MH3PORUMAC</v>
      </c>
      <c r="AT858" s="94" t="str" cm="1">
        <f t="array" ref="AT858">IF(AS858="","",IF(SUMPRODUCT((AS858=$AS$7:$AS$2085)*(AI858=$AI$7:$AI$2085)*(AO858=$AO$7:$AO$2085)*(AP858=$AP$7:$AP$2085)*(ROW($AS$7:$AS$2085)&lt;&gt;ROW(AS858))*((S858=0)*($S$7:$S$2085&gt;0)+(S858&gt;0)*($S$7:$S$2085=0)))&gt;0,"SALONES UNIDOS",IF(SUMPRODUCT((AS858=$AS$7:$AS$2085)*(AI858=$AI$7:$AI$2085)*((AO858&lt;$AP$7:$AP$2085)*(AP858&gt;$AO$7:$AO$2085))*(ROW($AS$7:$AS$2085)&lt;&gt;ROW(AS858)))&gt;0,"Cruzado","Sin cruce")))</f>
        <v>Sin cruce</v>
      </c>
    </row>
    <row r="859" spans="3:46" ht="15.6" hidden="1" customHeight="1">
      <c r="C859" s="496" t="s">
        <v>572</v>
      </c>
      <c r="D859" s="15" t="s">
        <v>966</v>
      </c>
      <c r="E859" s="15">
        <v>20261</v>
      </c>
      <c r="F859" s="503" t="s">
        <v>195</v>
      </c>
      <c r="G859" s="497" t="s">
        <v>80</v>
      </c>
      <c r="H859" s="503" t="s">
        <v>84</v>
      </c>
      <c r="I859" s="503">
        <v>3</v>
      </c>
      <c r="J859" s="503" t="s">
        <v>599</v>
      </c>
      <c r="K859" s="503" t="s">
        <v>57</v>
      </c>
      <c r="L859" s="499" t="s">
        <v>998</v>
      </c>
      <c r="M859" s="535" t="s">
        <v>999</v>
      </c>
      <c r="N859" s="15" t="s">
        <v>577</v>
      </c>
      <c r="O859" s="15" t="s">
        <v>578</v>
      </c>
      <c r="P859" s="503" t="s">
        <v>579</v>
      </c>
      <c r="Q859" s="15">
        <v>0</v>
      </c>
      <c r="R859" s="15">
        <v>2</v>
      </c>
      <c r="S859" s="479">
        <v>2</v>
      </c>
      <c r="T859" s="15">
        <v>3</v>
      </c>
      <c r="U859" s="471"/>
      <c r="V859" s="550">
        <v>22</v>
      </c>
      <c r="W859" s="497">
        <v>40639051</v>
      </c>
      <c r="X859" s="566" t="s">
        <v>361</v>
      </c>
      <c r="Y859" s="15" t="s">
        <v>579</v>
      </c>
      <c r="Z859" s="15"/>
      <c r="AA859" s="15"/>
      <c r="AB859" s="15"/>
      <c r="AC859" s="493"/>
      <c r="AD859" s="15"/>
      <c r="AE859" s="15" t="s">
        <v>970</v>
      </c>
      <c r="AF859" s="497"/>
      <c r="AG859" s="497"/>
      <c r="AH859" s="497" t="s">
        <v>100</v>
      </c>
      <c r="AI859" s="15">
        <v>3</v>
      </c>
      <c r="AJ859" s="15">
        <v>10</v>
      </c>
      <c r="AK859" s="15">
        <v>10</v>
      </c>
      <c r="AL859" s="15">
        <v>11</v>
      </c>
      <c r="AM859" s="15">
        <v>50</v>
      </c>
      <c r="AN859" s="490">
        <f>IF(AJ859="",S859,ROUND(((((AL859/24)+(AM859/1440))-((AJ859/24)+(AK859/1440)))*1440/50),5))</f>
        <v>2</v>
      </c>
      <c r="AO859" s="491">
        <f>AJ859/24+AK859/1440</f>
        <v>0.4236111111111111</v>
      </c>
      <c r="AP859" s="491">
        <f>AL859/24+AM859/1440</f>
        <v>0.49305555555555552</v>
      </c>
      <c r="AQ859" s="23" t="str" cm="1">
        <f t="array" ref="AQ859">IF(X859="","",IF(SUMPRODUCT((X859=$X$7:$X$2085)*(AI859=$AI$7:$AI$2085)*(AO859=$AO$7:$AO$2085)*(AP859=$AP$7:$AP$2085)*(ROW($X$7:$X$2085)&lt;&gt;ROW(X859))*((S859=0)*($S$7:$S$2085&gt;0)+(S859&gt;0)*($S$7:$S$2085=0)))&gt;0,"SALONES UNIDOS",IF(SUMPRODUCT((X859=$X$7:$X$2085)*(AI859=$AI$7:$AI$2085)*((AO859&lt;$AP$7:$AP$2085)*(AP859&gt;$AO$7:$AO$2085))*(ROW($X$7:$X$2085)&lt;&gt;ROW(X859)))&gt;0,"Cruzado","Sin cruce")))</f>
        <v>Sin cruce</v>
      </c>
      <c r="AR859" s="23" t="str" cm="1">
        <f t="array" ref="AR859">IF(AE859="","",IF(SUMPRODUCT((AE859=$AE$7:$AE$2085)*(AI859=$AI$7:$AI$2085)*(AO859=$AO$7:$AO$2085)*(AP859=$AP$7:$AP$2085)*(ROW($AE$7:$AE$2085)&lt;&gt;ROW(AE859))*((S859=0)*($S$7:$S$2085&gt;0)+(S859&gt;0)*($S$7:$S$2085=0)))&gt;0,"SALONES UNIDOS",IF(SUMPRODUCT((AE859=$AE$7:$AE$2085)*(AI859=$AI$7:$AI$2085)*((AO859&lt;$AP$7:$AP$2085)*(AP859&gt;$AO$7:$AO$2085))*(ROW($AE$7:$AE$2085)&lt;&gt;ROW(AE859)))&gt;0,"Cruzado","Sin cruce")))</f>
        <v>Sin cruce</v>
      </c>
      <c r="AS859" s="94" t="str">
        <f t="shared" si="14"/>
        <v>MH3PORUMAC</v>
      </c>
      <c r="AT859" s="94" t="str" cm="1">
        <f t="array" ref="AT859">IF(AS859="","",IF(SUMPRODUCT((AS859=$AS$7:$AS$2085)*(AI859=$AI$7:$AI$2085)*(AO859=$AO$7:$AO$2085)*(AP859=$AP$7:$AP$2085)*(ROW($AS$7:$AS$2085)&lt;&gt;ROW(AS859))*((S859=0)*($S$7:$S$2085&gt;0)+(S859&gt;0)*($S$7:$S$2085=0)))&gt;0,"SALONES UNIDOS",IF(SUMPRODUCT((AS859=$AS$7:$AS$2085)*(AI859=$AI$7:$AI$2085)*((AO859&lt;$AP$7:$AP$2085)*(AP859&gt;$AO$7:$AO$2085))*(ROW($AS$7:$AS$2085)&lt;&gt;ROW(AS859)))&gt;0,"Cruzado","Sin cruce")))</f>
        <v>Sin cruce</v>
      </c>
    </row>
    <row r="860" spans="3:46" ht="15.6" hidden="1" customHeight="1">
      <c r="C860" s="496" t="s">
        <v>572</v>
      </c>
      <c r="D860" s="15" t="s">
        <v>966</v>
      </c>
      <c r="E860" s="15">
        <v>20261</v>
      </c>
      <c r="F860" s="503" t="s">
        <v>195</v>
      </c>
      <c r="G860" s="497" t="s">
        <v>80</v>
      </c>
      <c r="H860" s="503" t="s">
        <v>84</v>
      </c>
      <c r="I860" s="503">
        <v>3</v>
      </c>
      <c r="J860" s="503" t="s">
        <v>600</v>
      </c>
      <c r="K860" s="503" t="s">
        <v>57</v>
      </c>
      <c r="L860" s="499" t="s">
        <v>998</v>
      </c>
      <c r="M860" s="535" t="s">
        <v>999</v>
      </c>
      <c r="N860" s="15" t="s">
        <v>577</v>
      </c>
      <c r="O860" s="15" t="s">
        <v>578</v>
      </c>
      <c r="P860" s="503" t="s">
        <v>579</v>
      </c>
      <c r="Q860" s="15">
        <v>0</v>
      </c>
      <c r="R860" s="15">
        <v>2</v>
      </c>
      <c r="S860" s="479">
        <v>2</v>
      </c>
      <c r="T860" s="15">
        <v>3</v>
      </c>
      <c r="U860" s="471"/>
      <c r="V860" s="550">
        <v>22</v>
      </c>
      <c r="W860" s="497">
        <v>40639051</v>
      </c>
      <c r="X860" s="566" t="s">
        <v>361</v>
      </c>
      <c r="Y860" s="15" t="s">
        <v>579</v>
      </c>
      <c r="Z860" s="15"/>
      <c r="AA860" s="15"/>
      <c r="AB860" s="15"/>
      <c r="AC860" s="493"/>
      <c r="AD860" s="15"/>
      <c r="AE860" s="15" t="s">
        <v>970</v>
      </c>
      <c r="AF860" s="497"/>
      <c r="AG860" s="497"/>
      <c r="AH860" s="497" t="s">
        <v>100</v>
      </c>
      <c r="AI860" s="15">
        <v>3</v>
      </c>
      <c r="AJ860" s="15">
        <v>11</v>
      </c>
      <c r="AK860" s="15">
        <v>50</v>
      </c>
      <c r="AL860" s="15">
        <v>13</v>
      </c>
      <c r="AM860" s="15">
        <v>30</v>
      </c>
      <c r="AN860" s="490">
        <f>IF(AJ860="",S860,ROUND(((((AL860/24)+(AM860/1440))-((AJ860/24)+(AK860/1440)))*1440/50),5))</f>
        <v>2</v>
      </c>
      <c r="AO860" s="491">
        <f>AJ860/24+AK860/1440</f>
        <v>0.49305555555555552</v>
      </c>
      <c r="AP860" s="491">
        <f>AL860/24+AM860/1440</f>
        <v>0.5625</v>
      </c>
      <c r="AQ860" s="23" t="str" cm="1">
        <f t="array" ref="AQ860">IF(X860="","",IF(SUMPRODUCT((X860=$X$7:$X$2085)*(AI860=$AI$7:$AI$2085)*(AO860=$AO$7:$AO$2085)*(AP860=$AP$7:$AP$2085)*(ROW($X$7:$X$2085)&lt;&gt;ROW(X860))*((S860=0)*($S$7:$S$2085&gt;0)+(S860&gt;0)*($S$7:$S$2085=0)))&gt;0,"SALONES UNIDOS",IF(SUMPRODUCT((X860=$X$7:$X$2085)*(AI860=$AI$7:$AI$2085)*((AO860&lt;$AP$7:$AP$2085)*(AP860&gt;$AO$7:$AO$2085))*(ROW($X$7:$X$2085)&lt;&gt;ROW(X860)))&gt;0,"Cruzado","Sin cruce")))</f>
        <v>Sin cruce</v>
      </c>
      <c r="AR860" s="23" t="str" cm="1">
        <f t="array" ref="AR860">IF(AE860="","",IF(SUMPRODUCT((AE860=$AE$7:$AE$2085)*(AI860=$AI$7:$AI$2085)*(AO860=$AO$7:$AO$2085)*(AP860=$AP$7:$AP$2085)*(ROW($AE$7:$AE$2085)&lt;&gt;ROW(AE860))*((S860=0)*($S$7:$S$2085&gt;0)+(S860&gt;0)*($S$7:$S$2085=0)))&gt;0,"SALONES UNIDOS",IF(SUMPRODUCT((AE860=$AE$7:$AE$2085)*(AI860=$AI$7:$AI$2085)*((AO860&lt;$AP$7:$AP$2085)*(AP860&gt;$AO$7:$AO$2085))*(ROW($AE$7:$AE$2085)&lt;&gt;ROW(AE860)))&gt;0,"Cruzado","Sin cruce")))</f>
        <v>Sin cruce</v>
      </c>
      <c r="AS860" s="94" t="str">
        <f t="shared" si="14"/>
        <v>MH3PORUMAC</v>
      </c>
      <c r="AT860" s="94" t="str" cm="1">
        <f t="array" ref="AT860">IF(AS860="","",IF(SUMPRODUCT((AS860=$AS$7:$AS$2085)*(AI860=$AI$7:$AI$2085)*(AO860=$AO$7:$AO$2085)*(AP860=$AP$7:$AP$2085)*(ROW($AS$7:$AS$2085)&lt;&gt;ROW(AS860))*((S860=0)*($S$7:$S$2085&gt;0)+(S860&gt;0)*($S$7:$S$2085=0)))&gt;0,"SALONES UNIDOS",IF(SUMPRODUCT((AS860=$AS$7:$AS$2085)*(AI860=$AI$7:$AI$2085)*((AO860&lt;$AP$7:$AP$2085)*(AP860&gt;$AO$7:$AO$2085))*(ROW($AS$7:$AS$2085)&lt;&gt;ROW(AS860)))&gt;0,"Cruzado","Sin cruce")))</f>
        <v>Sin cruce</v>
      </c>
    </row>
    <row r="861" spans="3:46" ht="15.6" hidden="1" customHeight="1">
      <c r="C861" s="496" t="s">
        <v>572</v>
      </c>
      <c r="D861" s="15" t="s">
        <v>966</v>
      </c>
      <c r="E861" s="15">
        <v>20261</v>
      </c>
      <c r="F861" s="503" t="s">
        <v>195</v>
      </c>
      <c r="G861" s="497" t="s">
        <v>80</v>
      </c>
      <c r="H861" s="503" t="s">
        <v>84</v>
      </c>
      <c r="I861" s="503">
        <v>3</v>
      </c>
      <c r="J861" s="503" t="s">
        <v>57</v>
      </c>
      <c r="K861" s="503" t="s">
        <v>57</v>
      </c>
      <c r="L861" s="499" t="s">
        <v>1000</v>
      </c>
      <c r="M861" s="535" t="s">
        <v>616</v>
      </c>
      <c r="N861" s="15" t="s">
        <v>586</v>
      </c>
      <c r="O861" s="15" t="s">
        <v>578</v>
      </c>
      <c r="P861" s="503" t="s">
        <v>624</v>
      </c>
      <c r="Q861" s="15">
        <v>2</v>
      </c>
      <c r="R861" s="15">
        <v>2</v>
      </c>
      <c r="S861" s="479">
        <v>4</v>
      </c>
      <c r="T861" s="15">
        <v>3</v>
      </c>
      <c r="U861" s="471"/>
      <c r="V861" s="550">
        <v>44</v>
      </c>
      <c r="W861" s="497">
        <v>21461801</v>
      </c>
      <c r="X861" s="566" t="s">
        <v>289</v>
      </c>
      <c r="Y861" s="15" t="s">
        <v>196</v>
      </c>
      <c r="Z861" s="15"/>
      <c r="AA861" s="15"/>
      <c r="AB861" s="15"/>
      <c r="AC861" s="493"/>
      <c r="AD861" s="15"/>
      <c r="AE861" s="479"/>
      <c r="AF861" s="497"/>
      <c r="AG861" s="497"/>
      <c r="AH861" s="15" t="s">
        <v>203</v>
      </c>
      <c r="AI861" s="15">
        <v>2</v>
      </c>
      <c r="AJ861" s="15">
        <v>17</v>
      </c>
      <c r="AK861" s="15">
        <v>40</v>
      </c>
      <c r="AL861" s="15">
        <v>21</v>
      </c>
      <c r="AM861" s="15">
        <v>0</v>
      </c>
      <c r="AN861" s="490">
        <f>IF(AJ861="",S861,ROUND(((((AL861/24)+(AM861/1440))-((AJ861/24)+(AK861/1440)))*1440/50),5))</f>
        <v>4</v>
      </c>
      <c r="AO861" s="491">
        <f>AJ861/24+AK861/1440</f>
        <v>0.73611111111111116</v>
      </c>
      <c r="AP861" s="491">
        <f>AL861/24+AM861/1440</f>
        <v>0.875</v>
      </c>
      <c r="AQ861" s="23" t="str" cm="1">
        <f t="array" ref="AQ861">IF(X861="","",IF(SUMPRODUCT((X861=$X$7:$X$2085)*(AI861=$AI$7:$AI$2085)*(AO861=$AO$7:$AO$2085)*(AP861=$AP$7:$AP$2085)*(ROW($X$7:$X$2085)&lt;&gt;ROW(X861))*((S861=0)*($S$7:$S$2085&gt;0)+(S861&gt;0)*($S$7:$S$2085=0)))&gt;0,"SALONES UNIDOS",IF(SUMPRODUCT((X861=$X$7:$X$2085)*(AI861=$AI$7:$AI$2085)*((AO861&lt;$AP$7:$AP$2085)*(AP861&gt;$AO$7:$AO$2085))*(ROW($X$7:$X$2085)&lt;&gt;ROW(X861)))&gt;0,"Cruzado","Sin cruce")))</f>
        <v>Sin cruce</v>
      </c>
      <c r="AR861" s="23" t="str" cm="1">
        <f t="array" ref="AR861">IF(AE861="","",IF(SUMPRODUCT((AE861=$AE$7:$AE$2085)*(AI861=$AI$7:$AI$2085)*(AO861=$AO$7:$AO$2085)*(AP861=$AP$7:$AP$2085)*(ROW($AE$7:$AE$2085)&lt;&gt;ROW(AE861))*((S861=0)*($S$7:$S$2085&gt;0)+(S861&gt;0)*($S$7:$S$2085=0)))&gt;0,"SALONES UNIDOS",IF(SUMPRODUCT((AE861=$AE$7:$AE$2085)*(AI861=$AI$7:$AI$2085)*((AO861&lt;$AP$7:$AP$2085)*(AP861&gt;$AO$7:$AO$2085))*(ROW($AE$7:$AE$2085)&lt;&gt;ROW(AE861)))&gt;0,"Cruzado","Sin cruce")))</f>
        <v/>
      </c>
      <c r="AS861" s="94" t="str">
        <f t="shared" si="14"/>
        <v>MH3PORUMAC</v>
      </c>
      <c r="AT861" s="94" t="str" cm="1">
        <f t="array" ref="AT861">IF(AS861="","",IF(SUMPRODUCT((AS861=$AS$7:$AS$2085)*(AI861=$AI$7:$AI$2085)*(AO861=$AO$7:$AO$2085)*(AP861=$AP$7:$AP$2085)*(ROW($AS$7:$AS$2085)&lt;&gt;ROW(AS861))*((S861=0)*($S$7:$S$2085&gt;0)+(S861&gt;0)*($S$7:$S$2085=0)))&gt;0,"SALONES UNIDOS",IF(SUMPRODUCT((AS861=$AS$7:$AS$2085)*(AI861=$AI$7:$AI$2085)*((AO861&lt;$AP$7:$AP$2085)*(AP861&gt;$AO$7:$AO$2085))*(ROW($AS$7:$AS$2085)&lt;&gt;ROW(AS861)))&gt;0,"Cruzado","Sin cruce")))</f>
        <v>Sin cruce</v>
      </c>
    </row>
    <row r="862" spans="3:46" ht="15.6" hidden="1" customHeight="1">
      <c r="C862" s="496" t="s">
        <v>572</v>
      </c>
      <c r="D862" s="15" t="s">
        <v>966</v>
      </c>
      <c r="E862" s="15">
        <v>20261</v>
      </c>
      <c r="F862" s="503" t="s">
        <v>195</v>
      </c>
      <c r="G862" s="497" t="s">
        <v>80</v>
      </c>
      <c r="H862" s="503" t="s">
        <v>84</v>
      </c>
      <c r="I862" s="503">
        <v>3</v>
      </c>
      <c r="J862" s="503" t="s">
        <v>57</v>
      </c>
      <c r="K862" s="503" t="s">
        <v>57</v>
      </c>
      <c r="L862" s="499" t="s">
        <v>1001</v>
      </c>
      <c r="M862" s="535" t="s">
        <v>1002</v>
      </c>
      <c r="N862" s="15" t="s">
        <v>577</v>
      </c>
      <c r="O862" s="15" t="s">
        <v>578</v>
      </c>
      <c r="P862" s="503" t="s">
        <v>579</v>
      </c>
      <c r="Q862" s="15">
        <v>2</v>
      </c>
      <c r="R862" s="15">
        <v>2</v>
      </c>
      <c r="S862" s="479">
        <v>4</v>
      </c>
      <c r="T862" s="15">
        <v>3</v>
      </c>
      <c r="U862" s="471"/>
      <c r="V862" s="550">
        <v>44</v>
      </c>
      <c r="W862" s="497">
        <v>44360108</v>
      </c>
      <c r="X862" s="566" t="s">
        <v>405</v>
      </c>
      <c r="Y862" s="15" t="s">
        <v>579</v>
      </c>
      <c r="Z862" s="15"/>
      <c r="AA862" s="15"/>
      <c r="AB862" s="15"/>
      <c r="AC862" s="15" t="s">
        <v>993</v>
      </c>
      <c r="AD862" s="15"/>
      <c r="AE862" s="479"/>
      <c r="AF862" s="497"/>
      <c r="AG862" s="497"/>
      <c r="AH862" s="497" t="s">
        <v>203</v>
      </c>
      <c r="AI862" s="15">
        <v>3</v>
      </c>
      <c r="AJ862" s="15">
        <v>14</v>
      </c>
      <c r="AK862" s="15">
        <v>20</v>
      </c>
      <c r="AL862" s="15">
        <v>17</v>
      </c>
      <c r="AM862" s="15">
        <v>40</v>
      </c>
      <c r="AN862" s="490">
        <f>IF(AJ862="",S862,ROUND(((((AL862/24)+(AM862/1440))-((AJ862/24)+(AK862/1440)))*1440/50),5))</f>
        <v>4</v>
      </c>
      <c r="AO862" s="491">
        <f>AJ862/24+AK862/1440</f>
        <v>0.59722222222222221</v>
      </c>
      <c r="AP862" s="491">
        <f>AL862/24+AM862/1440</f>
        <v>0.73611111111111116</v>
      </c>
      <c r="AQ862" s="23" t="str" cm="1">
        <f t="array" ref="AQ862">IF(X862="","",IF(SUMPRODUCT((X862=$X$7:$X$2085)*(AI862=$AI$7:$AI$2085)*(AO862=$AO$7:$AO$2085)*(AP862=$AP$7:$AP$2085)*(ROW($X$7:$X$2085)&lt;&gt;ROW(X862))*((S862=0)*($S$7:$S$2085&gt;0)+(S862&gt;0)*($S$7:$S$2085=0)))&gt;0,"SALONES UNIDOS",IF(SUMPRODUCT((X862=$X$7:$X$2085)*(AI862=$AI$7:$AI$2085)*((AO862&lt;$AP$7:$AP$2085)*(AP862&gt;$AO$7:$AO$2085))*(ROW($X$7:$X$2085)&lt;&gt;ROW(X862)))&gt;0,"Cruzado","Sin cruce")))</f>
        <v>Sin cruce</v>
      </c>
      <c r="AR862" s="23" t="str" cm="1">
        <f t="array" ref="AR862">IF(AE862="","",IF(SUMPRODUCT((AE862=$AE$7:$AE$2085)*(AI862=$AI$7:$AI$2085)*(AO862=$AO$7:$AO$2085)*(AP862=$AP$7:$AP$2085)*(ROW($AE$7:$AE$2085)&lt;&gt;ROW(AE862))*((S862=0)*($S$7:$S$2085&gt;0)+(S862&gt;0)*($S$7:$S$2085=0)))&gt;0,"SALONES UNIDOS",IF(SUMPRODUCT((AE862=$AE$7:$AE$2085)*(AI862=$AI$7:$AI$2085)*((AO862&lt;$AP$7:$AP$2085)*(AP862&gt;$AO$7:$AO$2085))*(ROW($AE$7:$AE$2085)&lt;&gt;ROW(AE862)))&gt;0,"Cruzado","Sin cruce")))</f>
        <v/>
      </c>
      <c r="AS862" s="94" t="str">
        <f t="shared" si="14"/>
        <v>MH3PORUMAC</v>
      </c>
      <c r="AT862" s="94" t="str" cm="1">
        <f t="array" ref="AT862">IF(AS862="","",IF(SUMPRODUCT((AS862=$AS$7:$AS$2085)*(AI862=$AI$7:$AI$2085)*(AO862=$AO$7:$AO$2085)*(AP862=$AP$7:$AP$2085)*(ROW($AS$7:$AS$2085)&lt;&gt;ROW(AS862))*((S862=0)*($S$7:$S$2085&gt;0)+(S862&gt;0)*($S$7:$S$2085=0)))&gt;0,"SALONES UNIDOS",IF(SUMPRODUCT((AS862=$AS$7:$AS$2085)*(AI862=$AI$7:$AI$2085)*((AO862&lt;$AP$7:$AP$2085)*(AP862&gt;$AO$7:$AO$2085))*(ROW($AS$7:$AS$2085)&lt;&gt;ROW(AS862)))&gt;0,"Cruzado","Sin cruce")))</f>
        <v>Sin cruce</v>
      </c>
    </row>
    <row r="863" spans="3:46" ht="15.6" hidden="1" customHeight="1">
      <c r="C863" s="496" t="s">
        <v>572</v>
      </c>
      <c r="D863" s="15" t="s">
        <v>966</v>
      </c>
      <c r="E863" s="15">
        <v>20261</v>
      </c>
      <c r="F863" s="503" t="s">
        <v>195</v>
      </c>
      <c r="G863" s="497" t="s">
        <v>80</v>
      </c>
      <c r="H863" s="503" t="s">
        <v>84</v>
      </c>
      <c r="I863" s="503">
        <v>3</v>
      </c>
      <c r="J863" s="503" t="s">
        <v>57</v>
      </c>
      <c r="K863" s="503" t="s">
        <v>57</v>
      </c>
      <c r="L863" s="499" t="s">
        <v>1003</v>
      </c>
      <c r="M863" s="535" t="s">
        <v>1004</v>
      </c>
      <c r="N863" s="15" t="s">
        <v>577</v>
      </c>
      <c r="O863" s="15" t="s">
        <v>578</v>
      </c>
      <c r="P863" s="503" t="s">
        <v>579</v>
      </c>
      <c r="Q863" s="15">
        <v>3</v>
      </c>
      <c r="R863" s="15">
        <v>0</v>
      </c>
      <c r="S863" s="479">
        <v>3</v>
      </c>
      <c r="T863" s="15">
        <v>5</v>
      </c>
      <c r="U863" s="471"/>
      <c r="V863" s="550">
        <v>44</v>
      </c>
      <c r="W863" s="497">
        <v>21531247</v>
      </c>
      <c r="X863" s="566" t="s">
        <v>300</v>
      </c>
      <c r="Y863" s="15" t="s">
        <v>579</v>
      </c>
      <c r="Z863" s="15"/>
      <c r="AA863" s="15"/>
      <c r="AB863" s="15"/>
      <c r="AC863" s="15" t="s">
        <v>1010</v>
      </c>
      <c r="AD863" s="15"/>
      <c r="AE863" s="479"/>
      <c r="AF863" s="497"/>
      <c r="AG863" s="497"/>
      <c r="AH863" s="497" t="s">
        <v>582</v>
      </c>
      <c r="AI863" s="15">
        <v>1</v>
      </c>
      <c r="AJ863" s="15">
        <v>8</v>
      </c>
      <c r="AK863" s="15">
        <v>30</v>
      </c>
      <c r="AL863" s="15">
        <v>11</v>
      </c>
      <c r="AM863" s="15">
        <v>0</v>
      </c>
      <c r="AN863" s="490">
        <f>IF(AJ863="",S863,ROUND(((((AL863/24)+(AM863/1440))-((AJ863/24)+(AK863/1440)))*1440/50),5))</f>
        <v>3</v>
      </c>
      <c r="AO863" s="491">
        <f>AJ863/24+AK863/1440</f>
        <v>0.35416666666666663</v>
      </c>
      <c r="AP863" s="491">
        <f>AL863/24+AM863/1440</f>
        <v>0.45833333333333331</v>
      </c>
      <c r="AQ863" s="23" t="str" cm="1">
        <f t="array" ref="AQ863">IF(X863="","",IF(SUMPRODUCT((X863=$X$7:$X$2085)*(AI863=$AI$7:$AI$2085)*(AO863=$AO$7:$AO$2085)*(AP863=$AP$7:$AP$2085)*(ROW($X$7:$X$2085)&lt;&gt;ROW(X863))*((S863=0)*($S$7:$S$2085&gt;0)+(S863&gt;0)*($S$7:$S$2085=0)))&gt;0,"SALONES UNIDOS",IF(SUMPRODUCT((X863=$X$7:$X$2085)*(AI863=$AI$7:$AI$2085)*((AO863&lt;$AP$7:$AP$2085)*(AP863&gt;$AO$7:$AO$2085))*(ROW($X$7:$X$2085)&lt;&gt;ROW(X863)))&gt;0,"Cruzado","Sin cruce")))</f>
        <v>Sin cruce</v>
      </c>
      <c r="AR863" s="23" t="str" cm="1">
        <f t="array" ref="AR863">IF(AE863="","",IF(SUMPRODUCT((AE863=$AE$7:$AE$2085)*(AI863=$AI$7:$AI$2085)*(AO863=$AO$7:$AO$2085)*(AP863=$AP$7:$AP$2085)*(ROW($AE$7:$AE$2085)&lt;&gt;ROW(AE863))*((S863=0)*($S$7:$S$2085&gt;0)+(S863&gt;0)*($S$7:$S$2085=0)))&gt;0,"SALONES UNIDOS",IF(SUMPRODUCT((AE863=$AE$7:$AE$2085)*(AI863=$AI$7:$AI$2085)*((AO863&lt;$AP$7:$AP$2085)*(AP863&gt;$AO$7:$AO$2085))*(ROW($AE$7:$AE$2085)&lt;&gt;ROW(AE863)))&gt;0,"Cruzado","Sin cruce")))</f>
        <v/>
      </c>
      <c r="AS863" s="94" t="str">
        <f t="shared" si="14"/>
        <v>MH3PORUMAC</v>
      </c>
      <c r="AT863" s="94" t="str" cm="1">
        <f t="array" ref="AT863">IF(AS863="","",IF(SUMPRODUCT((AS863=$AS$7:$AS$2085)*(AI863=$AI$7:$AI$2085)*(AO863=$AO$7:$AO$2085)*(AP863=$AP$7:$AP$2085)*(ROW($AS$7:$AS$2085)&lt;&gt;ROW(AS863))*((S863=0)*($S$7:$S$2085&gt;0)+(S863&gt;0)*($S$7:$S$2085=0)))&gt;0,"SALONES UNIDOS",IF(SUMPRODUCT((AS863=$AS$7:$AS$2085)*(AI863=$AI$7:$AI$2085)*((AO863&lt;$AP$7:$AP$2085)*(AP863&gt;$AO$7:$AO$2085))*(ROW($AS$7:$AS$2085)&lt;&gt;ROW(AS863)))&gt;0,"Cruzado","Sin cruce")))</f>
        <v>Sin cruce</v>
      </c>
    </row>
    <row r="864" spans="3:46" ht="15.6" hidden="1" customHeight="1">
      <c r="C864" s="496" t="s">
        <v>572</v>
      </c>
      <c r="D864" s="15" t="s">
        <v>966</v>
      </c>
      <c r="E864" s="15">
        <v>20261</v>
      </c>
      <c r="F864" s="503" t="s">
        <v>195</v>
      </c>
      <c r="G864" s="497" t="s">
        <v>80</v>
      </c>
      <c r="H864" s="503" t="s">
        <v>84</v>
      </c>
      <c r="I864" s="503">
        <v>3</v>
      </c>
      <c r="J864" s="503" t="s">
        <v>599</v>
      </c>
      <c r="K864" s="503" t="s">
        <v>57</v>
      </c>
      <c r="L864" s="499" t="s">
        <v>1003</v>
      </c>
      <c r="M864" s="535" t="s">
        <v>1004</v>
      </c>
      <c r="N864" s="15" t="s">
        <v>577</v>
      </c>
      <c r="O864" s="15" t="s">
        <v>578</v>
      </c>
      <c r="P864" s="503" t="s">
        <v>579</v>
      </c>
      <c r="Q864" s="15">
        <v>0</v>
      </c>
      <c r="R864" s="15">
        <v>4</v>
      </c>
      <c r="S864" s="479">
        <v>4</v>
      </c>
      <c r="T864" s="15">
        <v>5</v>
      </c>
      <c r="U864" s="471"/>
      <c r="V864" s="550">
        <v>22</v>
      </c>
      <c r="W864" s="497">
        <v>21531247</v>
      </c>
      <c r="X864" s="566" t="s">
        <v>300</v>
      </c>
      <c r="Y864" s="15" t="s">
        <v>579</v>
      </c>
      <c r="Z864" s="15"/>
      <c r="AA864" s="15"/>
      <c r="AB864" s="15"/>
      <c r="AC864" s="493"/>
      <c r="AD864" s="15"/>
      <c r="AE864" s="15" t="s">
        <v>1005</v>
      </c>
      <c r="AF864" s="497"/>
      <c r="AG864" s="497"/>
      <c r="AH864" s="497" t="s">
        <v>100</v>
      </c>
      <c r="AI864" s="15">
        <v>1</v>
      </c>
      <c r="AJ864" s="15">
        <v>11</v>
      </c>
      <c r="AK864" s="15">
        <v>0</v>
      </c>
      <c r="AL864" s="15">
        <v>14</v>
      </c>
      <c r="AM864" s="15">
        <v>20</v>
      </c>
      <c r="AN864" s="490">
        <f>IF(AJ864="",S864,ROUND(((((AL864/24)+(AM864/1440))-((AJ864/24)+(AK864/1440)))*1440/50),5))</f>
        <v>4</v>
      </c>
      <c r="AO864" s="491">
        <f>AJ864/24+AK864/1440</f>
        <v>0.45833333333333331</v>
      </c>
      <c r="AP864" s="491">
        <f>AL864/24+AM864/1440</f>
        <v>0.59722222222222221</v>
      </c>
      <c r="AQ864" s="23" t="str" cm="1">
        <f t="array" ref="AQ864">IF(X864="","",IF(SUMPRODUCT((X864=$X$7:$X$2085)*(AI864=$AI$7:$AI$2085)*(AO864=$AO$7:$AO$2085)*(AP864=$AP$7:$AP$2085)*(ROW($X$7:$X$2085)&lt;&gt;ROW(X864))*((S864=0)*($S$7:$S$2085&gt;0)+(S864&gt;0)*($S$7:$S$2085=0)))&gt;0,"SALONES UNIDOS",IF(SUMPRODUCT((X864=$X$7:$X$2085)*(AI864=$AI$7:$AI$2085)*((AO864&lt;$AP$7:$AP$2085)*(AP864&gt;$AO$7:$AO$2085))*(ROW($X$7:$X$2085)&lt;&gt;ROW(X864)))&gt;0,"Cruzado","Sin cruce")))</f>
        <v>Sin cruce</v>
      </c>
      <c r="AR864" s="23" t="str" cm="1">
        <f t="array" ref="AR864">IF(AE864="","",IF(SUMPRODUCT((AE864=$AE$7:$AE$2085)*(AI864=$AI$7:$AI$2085)*(AO864=$AO$7:$AO$2085)*(AP864=$AP$7:$AP$2085)*(ROW($AE$7:$AE$2085)&lt;&gt;ROW(AE864))*((S864=0)*($S$7:$S$2085&gt;0)+(S864&gt;0)*($S$7:$S$2085=0)))&gt;0,"SALONES UNIDOS",IF(SUMPRODUCT((AE864=$AE$7:$AE$2085)*(AI864=$AI$7:$AI$2085)*((AO864&lt;$AP$7:$AP$2085)*(AP864&gt;$AO$7:$AO$2085))*(ROW($AE$7:$AE$2085)&lt;&gt;ROW(AE864)))&gt;0,"Cruzado","Sin cruce")))</f>
        <v>Sin cruce</v>
      </c>
      <c r="AS864" s="94" t="str">
        <f t="shared" si="14"/>
        <v>MH3PORUMAC</v>
      </c>
      <c r="AT864" s="94" t="str" cm="1">
        <f t="array" ref="AT864">IF(AS864="","",IF(SUMPRODUCT((AS864=$AS$7:$AS$2085)*(AI864=$AI$7:$AI$2085)*(AO864=$AO$7:$AO$2085)*(AP864=$AP$7:$AP$2085)*(ROW($AS$7:$AS$2085)&lt;&gt;ROW(AS864))*((S864=0)*($S$7:$S$2085&gt;0)+(S864&gt;0)*($S$7:$S$2085=0)))&gt;0,"SALONES UNIDOS",IF(SUMPRODUCT((AS864=$AS$7:$AS$2085)*(AI864=$AI$7:$AI$2085)*((AO864&lt;$AP$7:$AP$2085)*(AP864&gt;$AO$7:$AO$2085))*(ROW($AS$7:$AS$2085)&lt;&gt;ROW(AS864)))&gt;0,"Cruzado","Sin cruce")))</f>
        <v>Sin cruce</v>
      </c>
    </row>
    <row r="865" spans="3:46" ht="15.6" hidden="1" customHeight="1">
      <c r="C865" s="496" t="s">
        <v>572</v>
      </c>
      <c r="D865" s="15" t="s">
        <v>966</v>
      </c>
      <c r="E865" s="15">
        <v>20261</v>
      </c>
      <c r="F865" s="503" t="s">
        <v>195</v>
      </c>
      <c r="G865" s="497" t="s">
        <v>80</v>
      </c>
      <c r="H865" s="503" t="s">
        <v>84</v>
      </c>
      <c r="I865" s="503">
        <v>3</v>
      </c>
      <c r="J865" s="503" t="s">
        <v>600</v>
      </c>
      <c r="K865" s="503" t="s">
        <v>57</v>
      </c>
      <c r="L865" s="499" t="s">
        <v>1003</v>
      </c>
      <c r="M865" s="535" t="s">
        <v>1004</v>
      </c>
      <c r="N865" s="15" t="s">
        <v>577</v>
      </c>
      <c r="O865" s="15" t="s">
        <v>578</v>
      </c>
      <c r="P865" s="503" t="s">
        <v>579</v>
      </c>
      <c r="Q865" s="15">
        <v>0</v>
      </c>
      <c r="R865" s="15">
        <v>4</v>
      </c>
      <c r="S865" s="479">
        <v>4</v>
      </c>
      <c r="T865" s="15">
        <v>5</v>
      </c>
      <c r="U865" s="471"/>
      <c r="V865" s="550">
        <v>22</v>
      </c>
      <c r="W865" s="497">
        <v>21531247</v>
      </c>
      <c r="X865" s="566" t="s">
        <v>300</v>
      </c>
      <c r="Y865" s="15" t="s">
        <v>579</v>
      </c>
      <c r="Z865" s="15"/>
      <c r="AA865" s="15"/>
      <c r="AB865" s="15"/>
      <c r="AC865" s="493"/>
      <c r="AD865" s="15"/>
      <c r="AE865" s="15" t="s">
        <v>1005</v>
      </c>
      <c r="AF865" s="497"/>
      <c r="AG865" s="497"/>
      <c r="AH865" s="497" t="s">
        <v>100</v>
      </c>
      <c r="AI865" s="15">
        <v>2</v>
      </c>
      <c r="AJ865" s="15">
        <v>11</v>
      </c>
      <c r="AK865" s="15">
        <v>0</v>
      </c>
      <c r="AL865" s="15">
        <v>14</v>
      </c>
      <c r="AM865" s="15">
        <v>20</v>
      </c>
      <c r="AN865" s="490">
        <f>IF(AJ865="",S865,ROUND(((((AL865/24)+(AM865/1440))-((AJ865/24)+(AK865/1440)))*1440/50),5))</f>
        <v>4</v>
      </c>
      <c r="AO865" s="491">
        <f>AJ865/24+AK865/1440</f>
        <v>0.45833333333333331</v>
      </c>
      <c r="AP865" s="491">
        <f>AL865/24+AM865/1440</f>
        <v>0.59722222222222221</v>
      </c>
      <c r="AQ865" s="23" t="str" cm="1">
        <f t="array" ref="AQ865">IF(X865="","",IF(SUMPRODUCT((X865=$X$7:$X$2085)*(AI865=$AI$7:$AI$2085)*(AO865=$AO$7:$AO$2085)*(AP865=$AP$7:$AP$2085)*(ROW($X$7:$X$2085)&lt;&gt;ROW(X865))*((S865=0)*($S$7:$S$2085&gt;0)+(S865&gt;0)*($S$7:$S$2085=0)))&gt;0,"SALONES UNIDOS",IF(SUMPRODUCT((X865=$X$7:$X$2085)*(AI865=$AI$7:$AI$2085)*((AO865&lt;$AP$7:$AP$2085)*(AP865&gt;$AO$7:$AO$2085))*(ROW($X$7:$X$2085)&lt;&gt;ROW(X865)))&gt;0,"Cruzado","Sin cruce")))</f>
        <v>Sin cruce</v>
      </c>
      <c r="AR865" s="23" t="str" cm="1">
        <f t="array" ref="AR865">IF(AE865="","",IF(SUMPRODUCT((AE865=$AE$7:$AE$2085)*(AI865=$AI$7:$AI$2085)*(AO865=$AO$7:$AO$2085)*(AP865=$AP$7:$AP$2085)*(ROW($AE$7:$AE$2085)&lt;&gt;ROW(AE865))*((S865=0)*($S$7:$S$2085&gt;0)+(S865&gt;0)*($S$7:$S$2085=0)))&gt;0,"SALONES UNIDOS",IF(SUMPRODUCT((AE865=$AE$7:$AE$2085)*(AI865=$AI$7:$AI$2085)*((AO865&lt;$AP$7:$AP$2085)*(AP865&gt;$AO$7:$AO$2085))*(ROW($AE$7:$AE$2085)&lt;&gt;ROW(AE865)))&gt;0,"Cruzado","Sin cruce")))</f>
        <v>Sin cruce</v>
      </c>
      <c r="AS865" s="94" t="str">
        <f t="shared" si="14"/>
        <v>MH3PORUMAC</v>
      </c>
      <c r="AT865" s="94" t="str" cm="1">
        <f t="array" ref="AT865">IF(AS865="","",IF(SUMPRODUCT((AS865=$AS$7:$AS$2085)*(AI865=$AI$7:$AI$2085)*(AO865=$AO$7:$AO$2085)*(AP865=$AP$7:$AP$2085)*(ROW($AS$7:$AS$2085)&lt;&gt;ROW(AS865))*((S865=0)*($S$7:$S$2085&gt;0)+(S865&gt;0)*($S$7:$S$2085=0)))&gt;0,"SALONES UNIDOS",IF(SUMPRODUCT((AS865=$AS$7:$AS$2085)*(AI865=$AI$7:$AI$2085)*((AO865&lt;$AP$7:$AP$2085)*(AP865&gt;$AO$7:$AO$2085))*(ROW($AS$7:$AS$2085)&lt;&gt;ROW(AS865)))&gt;0,"Cruzado","Sin cruce")))</f>
        <v>Sin cruce</v>
      </c>
    </row>
    <row r="866" spans="3:46" ht="15.6" hidden="1" customHeight="1">
      <c r="C866" s="496" t="s">
        <v>572</v>
      </c>
      <c r="D866" s="15" t="s">
        <v>966</v>
      </c>
      <c r="E866" s="15">
        <v>20261</v>
      </c>
      <c r="F866" s="503" t="s">
        <v>195</v>
      </c>
      <c r="G866" s="497" t="s">
        <v>80</v>
      </c>
      <c r="H866" s="503" t="s">
        <v>84</v>
      </c>
      <c r="I866" s="503">
        <v>3</v>
      </c>
      <c r="J866" s="503" t="s">
        <v>57</v>
      </c>
      <c r="K866" s="503" t="s">
        <v>57</v>
      </c>
      <c r="L866" s="499" t="s">
        <v>1006</v>
      </c>
      <c r="M866" s="535" t="s">
        <v>758</v>
      </c>
      <c r="N866" s="15" t="s">
        <v>577</v>
      </c>
      <c r="O866" s="15" t="s">
        <v>578</v>
      </c>
      <c r="P866" s="503" t="s">
        <v>579</v>
      </c>
      <c r="Q866" s="15">
        <v>2</v>
      </c>
      <c r="R866" s="15">
        <v>0</v>
      </c>
      <c r="S866" s="479">
        <v>2</v>
      </c>
      <c r="T866" s="15">
        <v>4</v>
      </c>
      <c r="U866" s="471"/>
      <c r="V866" s="550">
        <v>44</v>
      </c>
      <c r="W866" s="497">
        <v>41545772</v>
      </c>
      <c r="X866" s="566" t="s">
        <v>229</v>
      </c>
      <c r="Y866" s="15" t="s">
        <v>579</v>
      </c>
      <c r="Z866" s="15"/>
      <c r="AA866" s="15"/>
      <c r="AB866" s="15"/>
      <c r="AC866" s="15" t="s">
        <v>979</v>
      </c>
      <c r="AD866" s="15"/>
      <c r="AE866" s="479"/>
      <c r="AF866" s="497"/>
      <c r="AG866" s="497"/>
      <c r="AH866" s="497" t="s">
        <v>582</v>
      </c>
      <c r="AI866" s="15">
        <v>2</v>
      </c>
      <c r="AJ866" s="15">
        <v>14</v>
      </c>
      <c r="AK866" s="15">
        <v>20</v>
      </c>
      <c r="AL866" s="15">
        <v>16</v>
      </c>
      <c r="AM866" s="15">
        <v>0</v>
      </c>
      <c r="AN866" s="490">
        <f>IF(AJ866="",S866,ROUND(((((AL866/24)+(AM866/1440))-((AJ866/24)+(AK866/1440)))*1440/50),5))</f>
        <v>2</v>
      </c>
      <c r="AO866" s="491">
        <f>AJ866/24+AK866/1440</f>
        <v>0.59722222222222221</v>
      </c>
      <c r="AP866" s="491">
        <f>AL866/24+AM866/1440</f>
        <v>0.66666666666666663</v>
      </c>
      <c r="AQ866" s="23" t="str" cm="1">
        <f t="array" ref="AQ866">IF(X866="","",IF(SUMPRODUCT((X866=$X$7:$X$2085)*(AI866=$AI$7:$AI$2085)*(AO866=$AO$7:$AO$2085)*(AP866=$AP$7:$AP$2085)*(ROW($X$7:$X$2085)&lt;&gt;ROW(X866))*((S866=0)*($S$7:$S$2085&gt;0)+(S866&gt;0)*($S$7:$S$2085=0)))&gt;0,"SALONES UNIDOS",IF(SUMPRODUCT((X866=$X$7:$X$2085)*(AI866=$AI$7:$AI$2085)*((AO866&lt;$AP$7:$AP$2085)*(AP866&gt;$AO$7:$AO$2085))*(ROW($X$7:$X$2085)&lt;&gt;ROW(X866)))&gt;0,"Cruzado","Sin cruce")))</f>
        <v>Sin cruce</v>
      </c>
      <c r="AR866" s="23" t="str" cm="1">
        <f t="array" ref="AR866">IF(AE866="","",IF(SUMPRODUCT((AE866=$AE$7:$AE$2085)*(AI866=$AI$7:$AI$2085)*(AO866=$AO$7:$AO$2085)*(AP866=$AP$7:$AP$2085)*(ROW($AE$7:$AE$2085)&lt;&gt;ROW(AE866))*((S866=0)*($S$7:$S$2085&gt;0)+(S866&gt;0)*($S$7:$S$2085=0)))&gt;0,"SALONES UNIDOS",IF(SUMPRODUCT((AE866=$AE$7:$AE$2085)*(AI866=$AI$7:$AI$2085)*((AO866&lt;$AP$7:$AP$2085)*(AP866&gt;$AO$7:$AO$2085))*(ROW($AE$7:$AE$2085)&lt;&gt;ROW(AE866)))&gt;0,"Cruzado","Sin cruce")))</f>
        <v/>
      </c>
      <c r="AS866" s="94" t="str">
        <f t="shared" si="14"/>
        <v>MH3PORUMAC</v>
      </c>
      <c r="AT866" s="94" t="str" cm="1">
        <f t="array" ref="AT866">IF(AS866="","",IF(SUMPRODUCT((AS866=$AS$7:$AS$2085)*(AI866=$AI$7:$AI$2085)*(AO866=$AO$7:$AO$2085)*(AP866=$AP$7:$AP$2085)*(ROW($AS$7:$AS$2085)&lt;&gt;ROW(AS866))*((S866=0)*($S$7:$S$2085&gt;0)+(S866&gt;0)*($S$7:$S$2085=0)))&gt;0,"SALONES UNIDOS",IF(SUMPRODUCT((AS866=$AS$7:$AS$2085)*(AI866=$AI$7:$AI$2085)*((AO866&lt;$AP$7:$AP$2085)*(AP866&gt;$AO$7:$AO$2085))*(ROW($AS$7:$AS$2085)&lt;&gt;ROW(AS866)))&gt;0,"Cruzado","Sin cruce")))</f>
        <v>Sin cruce</v>
      </c>
    </row>
    <row r="867" spans="3:46" ht="15.6" hidden="1" customHeight="1">
      <c r="C867" s="496" t="s">
        <v>572</v>
      </c>
      <c r="D867" s="15" t="s">
        <v>966</v>
      </c>
      <c r="E867" s="15">
        <v>20261</v>
      </c>
      <c r="F867" s="503" t="s">
        <v>195</v>
      </c>
      <c r="G867" s="497" t="s">
        <v>80</v>
      </c>
      <c r="H867" s="503" t="s">
        <v>84</v>
      </c>
      <c r="I867" s="503">
        <v>3</v>
      </c>
      <c r="J867" s="503" t="s">
        <v>599</v>
      </c>
      <c r="K867" s="503" t="s">
        <v>57</v>
      </c>
      <c r="L867" s="499" t="s">
        <v>1006</v>
      </c>
      <c r="M867" s="535" t="s">
        <v>758</v>
      </c>
      <c r="N867" s="15" t="s">
        <v>577</v>
      </c>
      <c r="O867" s="15" t="s">
        <v>578</v>
      </c>
      <c r="P867" s="503" t="s">
        <v>579</v>
      </c>
      <c r="Q867" s="15">
        <v>0</v>
      </c>
      <c r="R867" s="15">
        <v>4</v>
      </c>
      <c r="S867" s="479">
        <v>4</v>
      </c>
      <c r="T867" s="15">
        <v>4</v>
      </c>
      <c r="U867" s="471"/>
      <c r="V867" s="550">
        <v>22</v>
      </c>
      <c r="W867" s="497">
        <v>41545772</v>
      </c>
      <c r="X867" s="566" t="s">
        <v>229</v>
      </c>
      <c r="Y867" s="15" t="s">
        <v>579</v>
      </c>
      <c r="Z867" s="15"/>
      <c r="AA867" s="15"/>
      <c r="AB867" s="15"/>
      <c r="AC867" s="493"/>
      <c r="AD867" s="15"/>
      <c r="AE867" s="15" t="s">
        <v>1007</v>
      </c>
      <c r="AF867" s="497"/>
      <c r="AG867" s="497"/>
      <c r="AH867" s="497" t="s">
        <v>100</v>
      </c>
      <c r="AI867" s="15">
        <v>5</v>
      </c>
      <c r="AJ867" s="15">
        <v>7</v>
      </c>
      <c r="AK867" s="15">
        <v>40</v>
      </c>
      <c r="AL867" s="15">
        <v>11</v>
      </c>
      <c r="AM867" s="15">
        <v>0</v>
      </c>
      <c r="AN867" s="490">
        <f>IF(AJ867="",S867,ROUND(((((AL867/24)+(AM867/1440))-((AJ867/24)+(AK867/1440)))*1440/50),5))</f>
        <v>4</v>
      </c>
      <c r="AO867" s="491">
        <f>AJ867/24+AK867/1440</f>
        <v>0.31944444444444448</v>
      </c>
      <c r="AP867" s="491">
        <f>AL867/24+AM867/1440</f>
        <v>0.45833333333333331</v>
      </c>
      <c r="AQ867" s="23" t="str" cm="1">
        <f t="array" ref="AQ867">IF(X867="","",IF(SUMPRODUCT((X867=$X$7:$X$2085)*(AI867=$AI$7:$AI$2085)*(AO867=$AO$7:$AO$2085)*(AP867=$AP$7:$AP$2085)*(ROW($X$7:$X$2085)&lt;&gt;ROW(X867))*((S867=0)*($S$7:$S$2085&gt;0)+(S867&gt;0)*($S$7:$S$2085=0)))&gt;0,"SALONES UNIDOS",IF(SUMPRODUCT((X867=$X$7:$X$2085)*(AI867=$AI$7:$AI$2085)*((AO867&lt;$AP$7:$AP$2085)*(AP867&gt;$AO$7:$AO$2085))*(ROW($X$7:$X$2085)&lt;&gt;ROW(X867)))&gt;0,"Cruzado","Sin cruce")))</f>
        <v>Sin cruce</v>
      </c>
      <c r="AR867" s="23" t="str" cm="1">
        <f t="array" ref="AR867">IF(AE867="","",IF(SUMPRODUCT((AE867=$AE$7:$AE$2085)*(AI867=$AI$7:$AI$2085)*(AO867=$AO$7:$AO$2085)*(AP867=$AP$7:$AP$2085)*(ROW($AE$7:$AE$2085)&lt;&gt;ROW(AE867))*((S867=0)*($S$7:$S$2085&gt;0)+(S867&gt;0)*($S$7:$S$2085=0)))&gt;0,"SALONES UNIDOS",IF(SUMPRODUCT((AE867=$AE$7:$AE$2085)*(AI867=$AI$7:$AI$2085)*((AO867&lt;$AP$7:$AP$2085)*(AP867&gt;$AO$7:$AO$2085))*(ROW($AE$7:$AE$2085)&lt;&gt;ROW(AE867)))&gt;0,"Cruzado","Sin cruce")))</f>
        <v>Sin cruce</v>
      </c>
      <c r="AS867" s="94" t="str">
        <f t="shared" si="14"/>
        <v>MH3PORUMAC</v>
      </c>
      <c r="AT867" s="94" t="str" cm="1">
        <f t="array" ref="AT867">IF(AS867="","",IF(SUMPRODUCT((AS867=$AS$7:$AS$2085)*(AI867=$AI$7:$AI$2085)*(AO867=$AO$7:$AO$2085)*(AP867=$AP$7:$AP$2085)*(ROW($AS$7:$AS$2085)&lt;&gt;ROW(AS867))*((S867=0)*($S$7:$S$2085&gt;0)+(S867&gt;0)*($S$7:$S$2085=0)))&gt;0,"SALONES UNIDOS",IF(SUMPRODUCT((AS867=$AS$7:$AS$2085)*(AI867=$AI$7:$AI$2085)*((AO867&lt;$AP$7:$AP$2085)*(AP867&gt;$AO$7:$AO$2085))*(ROW($AS$7:$AS$2085)&lt;&gt;ROW(AS867)))&gt;0,"Cruzado","Sin cruce")))</f>
        <v>Sin cruce</v>
      </c>
    </row>
    <row r="868" spans="3:46" ht="15.6" hidden="1" customHeight="1">
      <c r="C868" s="496" t="s">
        <v>572</v>
      </c>
      <c r="D868" s="15" t="s">
        <v>966</v>
      </c>
      <c r="E868" s="15">
        <v>20261</v>
      </c>
      <c r="F868" s="503" t="s">
        <v>195</v>
      </c>
      <c r="G868" s="497" t="s">
        <v>80</v>
      </c>
      <c r="H868" s="503" t="s">
        <v>84</v>
      </c>
      <c r="I868" s="503">
        <v>3</v>
      </c>
      <c r="J868" s="503" t="s">
        <v>600</v>
      </c>
      <c r="K868" s="503" t="s">
        <v>57</v>
      </c>
      <c r="L868" s="499" t="s">
        <v>1006</v>
      </c>
      <c r="M868" s="535" t="s">
        <v>758</v>
      </c>
      <c r="N868" s="15" t="s">
        <v>577</v>
      </c>
      <c r="O868" s="15" t="s">
        <v>578</v>
      </c>
      <c r="P868" s="503" t="s">
        <v>579</v>
      </c>
      <c r="Q868" s="15">
        <v>0</v>
      </c>
      <c r="R868" s="15">
        <v>4</v>
      </c>
      <c r="S868" s="479">
        <v>4</v>
      </c>
      <c r="T868" s="15">
        <v>4</v>
      </c>
      <c r="U868" s="471"/>
      <c r="V868" s="550">
        <v>22</v>
      </c>
      <c r="W868" s="497">
        <v>41545772</v>
      </c>
      <c r="X868" s="566" t="s">
        <v>229</v>
      </c>
      <c r="Y868" s="15" t="s">
        <v>579</v>
      </c>
      <c r="Z868" s="15"/>
      <c r="AA868" s="15"/>
      <c r="AB868" s="15"/>
      <c r="AC868" s="493"/>
      <c r="AD868" s="15"/>
      <c r="AE868" s="15" t="s">
        <v>1007</v>
      </c>
      <c r="AF868" s="497"/>
      <c r="AG868" s="497"/>
      <c r="AH868" s="497" t="s">
        <v>100</v>
      </c>
      <c r="AI868" s="15">
        <v>5</v>
      </c>
      <c r="AJ868" s="15">
        <v>11</v>
      </c>
      <c r="AK868" s="15">
        <v>0</v>
      </c>
      <c r="AL868" s="15">
        <v>14</v>
      </c>
      <c r="AM868" s="15">
        <v>20</v>
      </c>
      <c r="AN868" s="490">
        <f>IF(AJ868="",S868,ROUND(((((AL868/24)+(AM868/1440))-((AJ868/24)+(AK868/1440)))*1440/50),5))</f>
        <v>4</v>
      </c>
      <c r="AO868" s="491">
        <f>AJ868/24+AK868/1440</f>
        <v>0.45833333333333331</v>
      </c>
      <c r="AP868" s="491">
        <f>AL868/24+AM868/1440</f>
        <v>0.59722222222222221</v>
      </c>
      <c r="AQ868" s="23" t="str" cm="1">
        <f t="array" ref="AQ868">IF(X868="","",IF(SUMPRODUCT((X868=$X$7:$X$2085)*(AI868=$AI$7:$AI$2085)*(AO868=$AO$7:$AO$2085)*(AP868=$AP$7:$AP$2085)*(ROW($X$7:$X$2085)&lt;&gt;ROW(X868))*((S868=0)*($S$7:$S$2085&gt;0)+(S868&gt;0)*($S$7:$S$2085=0)))&gt;0,"SALONES UNIDOS",IF(SUMPRODUCT((X868=$X$7:$X$2085)*(AI868=$AI$7:$AI$2085)*((AO868&lt;$AP$7:$AP$2085)*(AP868&gt;$AO$7:$AO$2085))*(ROW($X$7:$X$2085)&lt;&gt;ROW(X868)))&gt;0,"Cruzado","Sin cruce")))</f>
        <v>Sin cruce</v>
      </c>
      <c r="AR868" s="23" t="str" cm="1">
        <f t="array" ref="AR868">IF(AE868="","",IF(SUMPRODUCT((AE868=$AE$7:$AE$2085)*(AI868=$AI$7:$AI$2085)*(AO868=$AO$7:$AO$2085)*(AP868=$AP$7:$AP$2085)*(ROW($AE$7:$AE$2085)&lt;&gt;ROW(AE868))*((S868=0)*($S$7:$S$2085&gt;0)+(S868&gt;0)*($S$7:$S$2085=0)))&gt;0,"SALONES UNIDOS",IF(SUMPRODUCT((AE868=$AE$7:$AE$2085)*(AI868=$AI$7:$AI$2085)*((AO868&lt;$AP$7:$AP$2085)*(AP868&gt;$AO$7:$AO$2085))*(ROW($AE$7:$AE$2085)&lt;&gt;ROW(AE868)))&gt;0,"Cruzado","Sin cruce")))</f>
        <v>Sin cruce</v>
      </c>
      <c r="AS868" s="94" t="str">
        <f t="shared" si="14"/>
        <v>MH3PORUMAC</v>
      </c>
      <c r="AT868" s="94" t="str" cm="1">
        <f t="array" ref="AT868">IF(AS868="","",IF(SUMPRODUCT((AS868=$AS$7:$AS$2085)*(AI868=$AI$7:$AI$2085)*(AO868=$AO$7:$AO$2085)*(AP868=$AP$7:$AP$2085)*(ROW($AS$7:$AS$2085)&lt;&gt;ROW(AS868))*((S868=0)*($S$7:$S$2085&gt;0)+(S868&gt;0)*($S$7:$S$2085=0)))&gt;0,"SALONES UNIDOS",IF(SUMPRODUCT((AS868=$AS$7:$AS$2085)*(AI868=$AI$7:$AI$2085)*((AO868&lt;$AP$7:$AP$2085)*(AP868&gt;$AO$7:$AO$2085))*(ROW($AS$7:$AS$2085)&lt;&gt;ROW(AS868)))&gt;0,"Cruzado","Sin cruce")))</f>
        <v>Sin cruce</v>
      </c>
    </row>
    <row r="869" spans="3:46" ht="15.6" hidden="1" customHeight="1">
      <c r="C869" s="496" t="s">
        <v>572</v>
      </c>
      <c r="D869" s="15" t="s">
        <v>966</v>
      </c>
      <c r="E869" s="15">
        <v>20261</v>
      </c>
      <c r="F869" s="503" t="s">
        <v>195</v>
      </c>
      <c r="G869" s="497" t="s">
        <v>80</v>
      </c>
      <c r="H869" s="503" t="s">
        <v>84</v>
      </c>
      <c r="I869" s="503">
        <v>3</v>
      </c>
      <c r="J869" s="503" t="s">
        <v>57</v>
      </c>
      <c r="K869" s="503" t="s">
        <v>57</v>
      </c>
      <c r="L869" s="499" t="s">
        <v>1008</v>
      </c>
      <c r="M869" s="535" t="s">
        <v>1009</v>
      </c>
      <c r="N869" s="15" t="s">
        <v>577</v>
      </c>
      <c r="O869" s="15" t="s">
        <v>578</v>
      </c>
      <c r="P869" s="503" t="s">
        <v>579</v>
      </c>
      <c r="Q869" s="15">
        <v>2</v>
      </c>
      <c r="R869" s="15">
        <v>0</v>
      </c>
      <c r="S869" s="479">
        <v>2</v>
      </c>
      <c r="T869" s="15">
        <v>3</v>
      </c>
      <c r="U869" s="471"/>
      <c r="V869" s="550">
        <v>44</v>
      </c>
      <c r="W869" s="497">
        <v>21534061</v>
      </c>
      <c r="X869" s="566" t="s">
        <v>290</v>
      </c>
      <c r="Y869" s="15" t="s">
        <v>579</v>
      </c>
      <c r="Z869" s="15"/>
      <c r="AA869" s="15"/>
      <c r="AB869" s="15"/>
      <c r="AC869" s="15" t="s">
        <v>1010</v>
      </c>
      <c r="AD869" s="15"/>
      <c r="AE869" s="479"/>
      <c r="AF869" s="497"/>
      <c r="AG869" s="497"/>
      <c r="AH869" s="497" t="s">
        <v>582</v>
      </c>
      <c r="AI869" s="15">
        <v>4</v>
      </c>
      <c r="AJ869" s="15">
        <v>13</v>
      </c>
      <c r="AK869" s="15">
        <v>30</v>
      </c>
      <c r="AL869" s="15">
        <v>15</v>
      </c>
      <c r="AM869" s="15">
        <v>10</v>
      </c>
      <c r="AN869" s="490">
        <f>IF(AJ869="",S869,ROUND(((((AL869/24)+(AM869/1440))-((AJ869/24)+(AK869/1440)))*1440/50),5))</f>
        <v>2</v>
      </c>
      <c r="AO869" s="491">
        <f>AJ869/24+AK869/1440</f>
        <v>0.5625</v>
      </c>
      <c r="AP869" s="491">
        <f>AL869/24+AM869/1440</f>
        <v>0.63194444444444442</v>
      </c>
      <c r="AQ869" s="23" t="str" cm="1">
        <f t="array" ref="AQ869">IF(X869="","",IF(SUMPRODUCT((X869=$X$7:$X$2085)*(AI869=$AI$7:$AI$2085)*(AO869=$AO$7:$AO$2085)*(AP869=$AP$7:$AP$2085)*(ROW($X$7:$X$2085)&lt;&gt;ROW(X869))*((S869=0)*($S$7:$S$2085&gt;0)+(S869&gt;0)*($S$7:$S$2085=0)))&gt;0,"SALONES UNIDOS",IF(SUMPRODUCT((X869=$X$7:$X$2085)*(AI869=$AI$7:$AI$2085)*((AO869&lt;$AP$7:$AP$2085)*(AP869&gt;$AO$7:$AO$2085))*(ROW($X$7:$X$2085)&lt;&gt;ROW(X869)))&gt;0,"Cruzado","Sin cruce")))</f>
        <v>Sin cruce</v>
      </c>
      <c r="AR869" s="23" t="str" cm="1">
        <f t="array" ref="AR869">IF(AE869="","",IF(SUMPRODUCT((AE869=$AE$7:$AE$2085)*(AI869=$AI$7:$AI$2085)*(AO869=$AO$7:$AO$2085)*(AP869=$AP$7:$AP$2085)*(ROW($AE$7:$AE$2085)&lt;&gt;ROW(AE869))*((S869=0)*($S$7:$S$2085&gt;0)+(S869&gt;0)*($S$7:$S$2085=0)))&gt;0,"SALONES UNIDOS",IF(SUMPRODUCT((AE869=$AE$7:$AE$2085)*(AI869=$AI$7:$AI$2085)*((AO869&lt;$AP$7:$AP$2085)*(AP869&gt;$AO$7:$AO$2085))*(ROW($AE$7:$AE$2085)&lt;&gt;ROW(AE869)))&gt;0,"Cruzado","Sin cruce")))</f>
        <v/>
      </c>
      <c r="AS869" s="94" t="str">
        <f t="shared" si="14"/>
        <v>MH3PORUMAC</v>
      </c>
      <c r="AT869" s="94" t="str" cm="1">
        <f t="array" ref="AT869">IF(AS869="","",IF(SUMPRODUCT((AS869=$AS$7:$AS$2085)*(AI869=$AI$7:$AI$2085)*(AO869=$AO$7:$AO$2085)*(AP869=$AP$7:$AP$2085)*(ROW($AS$7:$AS$2085)&lt;&gt;ROW(AS869))*((S869=0)*($S$7:$S$2085&gt;0)+(S869&gt;0)*($S$7:$S$2085=0)))&gt;0,"SALONES UNIDOS",IF(SUMPRODUCT((AS869=$AS$7:$AS$2085)*(AI869=$AI$7:$AI$2085)*((AO869&lt;$AP$7:$AP$2085)*(AP869&gt;$AO$7:$AO$2085))*(ROW($AS$7:$AS$2085)&lt;&gt;ROW(AS869)))&gt;0,"Cruzado","Sin cruce")))</f>
        <v>Sin cruce</v>
      </c>
    </row>
    <row r="870" spans="3:46" ht="15.6" hidden="1" customHeight="1">
      <c r="C870" s="496" t="s">
        <v>572</v>
      </c>
      <c r="D870" s="15" t="s">
        <v>966</v>
      </c>
      <c r="E870" s="15">
        <v>20261</v>
      </c>
      <c r="F870" s="503" t="s">
        <v>195</v>
      </c>
      <c r="G870" s="497" t="s">
        <v>80</v>
      </c>
      <c r="H870" s="503" t="s">
        <v>84</v>
      </c>
      <c r="I870" s="503">
        <v>3</v>
      </c>
      <c r="J870" s="503" t="s">
        <v>599</v>
      </c>
      <c r="K870" s="503" t="s">
        <v>57</v>
      </c>
      <c r="L870" s="499" t="s">
        <v>1008</v>
      </c>
      <c r="M870" s="535" t="s">
        <v>1009</v>
      </c>
      <c r="N870" s="15" t="s">
        <v>577</v>
      </c>
      <c r="O870" s="15" t="s">
        <v>578</v>
      </c>
      <c r="P870" s="503" t="s">
        <v>579</v>
      </c>
      <c r="Q870" s="15">
        <v>0</v>
      </c>
      <c r="R870" s="15">
        <v>2</v>
      </c>
      <c r="S870" s="479">
        <v>2</v>
      </c>
      <c r="T870" s="15">
        <v>3</v>
      </c>
      <c r="U870" s="471"/>
      <c r="V870" s="550">
        <v>22</v>
      </c>
      <c r="W870" s="497">
        <v>21534061</v>
      </c>
      <c r="X870" s="566" t="s">
        <v>290</v>
      </c>
      <c r="Y870" s="15" t="s">
        <v>579</v>
      </c>
      <c r="Z870" s="15"/>
      <c r="AA870" s="15"/>
      <c r="AB870" s="15"/>
      <c r="AC870" s="493"/>
      <c r="AD870" s="15"/>
      <c r="AE870" s="15" t="s">
        <v>981</v>
      </c>
      <c r="AF870" s="497"/>
      <c r="AG870" s="497"/>
      <c r="AH870" s="497" t="s">
        <v>100</v>
      </c>
      <c r="AI870" s="15">
        <v>4</v>
      </c>
      <c r="AJ870" s="15">
        <v>15</v>
      </c>
      <c r="AK870" s="15">
        <v>10</v>
      </c>
      <c r="AL870" s="15">
        <v>16</v>
      </c>
      <c r="AM870" s="15">
        <v>50</v>
      </c>
      <c r="AN870" s="490">
        <f>IF(AJ870="",S870,ROUND(((((AL870/24)+(AM870/1440))-((AJ870/24)+(AK870/1440)))*1440/50),5))</f>
        <v>2</v>
      </c>
      <c r="AO870" s="491">
        <f>AJ870/24+AK870/1440</f>
        <v>0.63194444444444442</v>
      </c>
      <c r="AP870" s="491">
        <f>AL870/24+AM870/1440</f>
        <v>0.70138888888888884</v>
      </c>
      <c r="AQ870" s="23" t="str" cm="1">
        <f t="array" ref="AQ870">IF(X870="","",IF(SUMPRODUCT((X870=$X$7:$X$2085)*(AI870=$AI$7:$AI$2085)*(AO870=$AO$7:$AO$2085)*(AP870=$AP$7:$AP$2085)*(ROW($X$7:$X$2085)&lt;&gt;ROW(X870))*((S870=0)*($S$7:$S$2085&gt;0)+(S870&gt;0)*($S$7:$S$2085=0)))&gt;0,"SALONES UNIDOS",IF(SUMPRODUCT((X870=$X$7:$X$2085)*(AI870=$AI$7:$AI$2085)*((AO870&lt;$AP$7:$AP$2085)*(AP870&gt;$AO$7:$AO$2085))*(ROW($X$7:$X$2085)&lt;&gt;ROW(X870)))&gt;0,"Cruzado","Sin cruce")))</f>
        <v>Sin cruce</v>
      </c>
      <c r="AR870" s="23" t="str" cm="1">
        <f t="array" ref="AR870">IF(AE870="","",IF(SUMPRODUCT((AE870=$AE$7:$AE$2085)*(AI870=$AI$7:$AI$2085)*(AO870=$AO$7:$AO$2085)*(AP870=$AP$7:$AP$2085)*(ROW($AE$7:$AE$2085)&lt;&gt;ROW(AE870))*((S870=0)*($S$7:$S$2085&gt;0)+(S870&gt;0)*($S$7:$S$2085=0)))&gt;0,"SALONES UNIDOS",IF(SUMPRODUCT((AE870=$AE$7:$AE$2085)*(AI870=$AI$7:$AI$2085)*((AO870&lt;$AP$7:$AP$2085)*(AP870&gt;$AO$7:$AO$2085))*(ROW($AE$7:$AE$2085)&lt;&gt;ROW(AE870)))&gt;0,"Cruzado","Sin cruce")))</f>
        <v>Sin cruce</v>
      </c>
      <c r="AS870" s="94" t="str">
        <f t="shared" si="14"/>
        <v>MH3PORUMAC</v>
      </c>
      <c r="AT870" s="94" t="str" cm="1">
        <f t="array" ref="AT870">IF(AS870="","",IF(SUMPRODUCT((AS870=$AS$7:$AS$2085)*(AI870=$AI$7:$AI$2085)*(AO870=$AO$7:$AO$2085)*(AP870=$AP$7:$AP$2085)*(ROW($AS$7:$AS$2085)&lt;&gt;ROW(AS870))*((S870=0)*($S$7:$S$2085&gt;0)+(S870&gt;0)*($S$7:$S$2085=0)))&gt;0,"SALONES UNIDOS",IF(SUMPRODUCT((AS870=$AS$7:$AS$2085)*(AI870=$AI$7:$AI$2085)*((AO870&lt;$AP$7:$AP$2085)*(AP870&gt;$AO$7:$AO$2085))*(ROW($AS$7:$AS$2085)&lt;&gt;ROW(AS870)))&gt;0,"Cruzado","Sin cruce")))</f>
        <v>Sin cruce</v>
      </c>
    </row>
    <row r="871" spans="3:46" ht="15.6" hidden="1" customHeight="1">
      <c r="C871" s="496" t="s">
        <v>572</v>
      </c>
      <c r="D871" s="15" t="s">
        <v>966</v>
      </c>
      <c r="E871" s="15">
        <v>20261</v>
      </c>
      <c r="F871" s="503" t="s">
        <v>195</v>
      </c>
      <c r="G871" s="497" t="s">
        <v>80</v>
      </c>
      <c r="H871" s="503" t="s">
        <v>84</v>
      </c>
      <c r="I871" s="503">
        <v>3</v>
      </c>
      <c r="J871" s="503" t="s">
        <v>600</v>
      </c>
      <c r="K871" s="503" t="s">
        <v>57</v>
      </c>
      <c r="L871" s="499" t="s">
        <v>1008</v>
      </c>
      <c r="M871" s="535" t="s">
        <v>1009</v>
      </c>
      <c r="N871" s="15" t="s">
        <v>577</v>
      </c>
      <c r="O871" s="15" t="s">
        <v>578</v>
      </c>
      <c r="P871" s="503" t="s">
        <v>579</v>
      </c>
      <c r="Q871" s="15">
        <v>0</v>
      </c>
      <c r="R871" s="15">
        <v>2</v>
      </c>
      <c r="S871" s="479">
        <v>2</v>
      </c>
      <c r="T871" s="15">
        <v>3</v>
      </c>
      <c r="U871" s="471"/>
      <c r="V871" s="550">
        <v>22</v>
      </c>
      <c r="W871" s="497">
        <v>21534061</v>
      </c>
      <c r="X871" s="566" t="s">
        <v>290</v>
      </c>
      <c r="Y871" s="15" t="s">
        <v>579</v>
      </c>
      <c r="Z871" s="15"/>
      <c r="AA871" s="15"/>
      <c r="AB871" s="15"/>
      <c r="AC871" s="493"/>
      <c r="AD871" s="15"/>
      <c r="AE871" s="15" t="s">
        <v>981</v>
      </c>
      <c r="AF871" s="497"/>
      <c r="AG871" s="497"/>
      <c r="AH871" s="497" t="s">
        <v>100</v>
      </c>
      <c r="AI871" s="15">
        <v>4</v>
      </c>
      <c r="AJ871" s="15">
        <v>16</v>
      </c>
      <c r="AK871" s="15">
        <v>50</v>
      </c>
      <c r="AL871" s="15">
        <v>18</v>
      </c>
      <c r="AM871" s="15">
        <v>30</v>
      </c>
      <c r="AN871" s="490">
        <f>IF(AJ871="",S871,ROUND(((((AL871/24)+(AM871/1440))-((AJ871/24)+(AK871/1440)))*1440/50),5))</f>
        <v>2</v>
      </c>
      <c r="AO871" s="491">
        <f>AJ871/24+AK871/1440</f>
        <v>0.70138888888888884</v>
      </c>
      <c r="AP871" s="491">
        <f>AL871/24+AM871/1440</f>
        <v>0.77083333333333337</v>
      </c>
      <c r="AQ871" s="23" t="str" cm="1">
        <f t="array" ref="AQ871">IF(X871="","",IF(SUMPRODUCT((X871=$X$7:$X$2085)*(AI871=$AI$7:$AI$2085)*(AO871=$AO$7:$AO$2085)*(AP871=$AP$7:$AP$2085)*(ROW($X$7:$X$2085)&lt;&gt;ROW(X871))*((S871=0)*($S$7:$S$2085&gt;0)+(S871&gt;0)*($S$7:$S$2085=0)))&gt;0,"SALONES UNIDOS",IF(SUMPRODUCT((X871=$X$7:$X$2085)*(AI871=$AI$7:$AI$2085)*((AO871&lt;$AP$7:$AP$2085)*(AP871&gt;$AO$7:$AO$2085))*(ROW($X$7:$X$2085)&lt;&gt;ROW(X871)))&gt;0,"Cruzado","Sin cruce")))</f>
        <v>Sin cruce</v>
      </c>
      <c r="AR871" s="23" t="str" cm="1">
        <f t="array" ref="AR871">IF(AE871="","",IF(SUMPRODUCT((AE871=$AE$7:$AE$2085)*(AI871=$AI$7:$AI$2085)*(AO871=$AO$7:$AO$2085)*(AP871=$AP$7:$AP$2085)*(ROW($AE$7:$AE$2085)&lt;&gt;ROW(AE871))*((S871=0)*($S$7:$S$2085&gt;0)+(S871&gt;0)*($S$7:$S$2085=0)))&gt;0,"SALONES UNIDOS",IF(SUMPRODUCT((AE871=$AE$7:$AE$2085)*(AI871=$AI$7:$AI$2085)*((AO871&lt;$AP$7:$AP$2085)*(AP871&gt;$AO$7:$AO$2085))*(ROW($AE$7:$AE$2085)&lt;&gt;ROW(AE871)))&gt;0,"Cruzado","Sin cruce")))</f>
        <v>Sin cruce</v>
      </c>
      <c r="AS871" s="94" t="str">
        <f t="shared" si="14"/>
        <v>MH3PORUMAC</v>
      </c>
      <c r="AT871" s="94" t="str" cm="1">
        <f t="array" ref="AT871">IF(AS871="","",IF(SUMPRODUCT((AS871=$AS$7:$AS$2085)*(AI871=$AI$7:$AI$2085)*(AO871=$AO$7:$AO$2085)*(AP871=$AP$7:$AP$2085)*(ROW($AS$7:$AS$2085)&lt;&gt;ROW(AS871))*((S871=0)*($S$7:$S$2085&gt;0)+(S871&gt;0)*($S$7:$S$2085=0)))&gt;0,"SALONES UNIDOS",IF(SUMPRODUCT((AS871=$AS$7:$AS$2085)*(AI871=$AI$7:$AI$2085)*((AO871&lt;$AP$7:$AP$2085)*(AP871&gt;$AO$7:$AO$2085))*(ROW($AS$7:$AS$2085)&lt;&gt;ROW(AS871)))&gt;0,"Cruzado","Sin cruce")))</f>
        <v>Sin cruce</v>
      </c>
    </row>
    <row r="872" spans="3:46" ht="15.6" hidden="1" customHeight="1">
      <c r="C872" s="509" t="s">
        <v>572</v>
      </c>
      <c r="D872" s="485" t="s">
        <v>966</v>
      </c>
      <c r="E872" s="485">
        <v>20261</v>
      </c>
      <c r="F872" s="513" t="s">
        <v>195</v>
      </c>
      <c r="G872" s="510" t="s">
        <v>80</v>
      </c>
      <c r="H872" s="513" t="s">
        <v>84</v>
      </c>
      <c r="I872" s="513">
        <v>3</v>
      </c>
      <c r="J872" s="513" t="s">
        <v>66</v>
      </c>
      <c r="K872" s="513" t="s">
        <v>66</v>
      </c>
      <c r="L872" s="512" t="s">
        <v>1006</v>
      </c>
      <c r="M872" s="540" t="s">
        <v>758</v>
      </c>
      <c r="N872" s="485" t="s">
        <v>577</v>
      </c>
      <c r="O872" s="485" t="s">
        <v>578</v>
      </c>
      <c r="P872" s="513" t="s">
        <v>579</v>
      </c>
      <c r="Q872" s="485">
        <v>2</v>
      </c>
      <c r="R872" s="485">
        <v>0</v>
      </c>
      <c r="S872" s="484">
        <v>2</v>
      </c>
      <c r="T872" s="485">
        <v>4</v>
      </c>
      <c r="U872" s="474" t="s">
        <v>520</v>
      </c>
      <c r="V872" s="555">
        <v>20</v>
      </c>
      <c r="W872" s="548">
        <v>41545772</v>
      </c>
      <c r="X872" s="564" t="s">
        <v>229</v>
      </c>
      <c r="Y872" s="485" t="s">
        <v>579</v>
      </c>
      <c r="Z872" s="485"/>
      <c r="AA872" s="485"/>
      <c r="AB872" s="485"/>
      <c r="AC872" s="485" t="s">
        <v>979</v>
      </c>
      <c r="AD872" s="485"/>
      <c r="AE872" s="479"/>
      <c r="AF872" s="510"/>
      <c r="AG872" s="510"/>
      <c r="AH872" s="510" t="s">
        <v>582</v>
      </c>
      <c r="AI872" s="485">
        <v>2</v>
      </c>
      <c r="AJ872" s="485">
        <v>16</v>
      </c>
      <c r="AK872" s="485">
        <v>0</v>
      </c>
      <c r="AL872" s="485">
        <v>17</v>
      </c>
      <c r="AM872" s="485">
        <v>40</v>
      </c>
      <c r="AN872" s="490">
        <f>IF(AJ872="",S872,ROUND(((((AL872/24)+(AM872/1440))-((AJ872/24)+(AK872/1440)))*1440/50),5))</f>
        <v>2</v>
      </c>
      <c r="AO872" s="491">
        <f>AJ872/24+AK872/1440</f>
        <v>0.66666666666666663</v>
      </c>
      <c r="AP872" s="491">
        <f>AL872/24+AM872/1440</f>
        <v>0.73611111111111116</v>
      </c>
      <c r="AQ872" s="23" t="str" cm="1">
        <f t="array" ref="AQ872">IF(X872="","",IF(SUMPRODUCT((X872=$X$7:$X$2085)*(AI872=$AI$7:$AI$2085)*(AO872=$AO$7:$AO$2085)*(AP872=$AP$7:$AP$2085)*(ROW($X$7:$X$2085)&lt;&gt;ROW(X872))*((S872=0)*($S$7:$S$2085&gt;0)+(S872&gt;0)*($S$7:$S$2085=0)))&gt;0,"SALONES UNIDOS",IF(SUMPRODUCT((X872=$X$7:$X$2085)*(AI872=$AI$7:$AI$2085)*((AO872&lt;$AP$7:$AP$2085)*(AP872&gt;$AO$7:$AO$2085))*(ROW($X$7:$X$2085)&lt;&gt;ROW(X872)))&gt;0,"Cruzado","Sin cruce")))</f>
        <v>Sin cruce</v>
      </c>
      <c r="AR872" s="23" t="str" cm="1">
        <f t="array" ref="AR872">IF(AE872="","",IF(SUMPRODUCT((AE872=$AE$7:$AE$2085)*(AI872=$AI$7:$AI$2085)*(AO872=$AO$7:$AO$2085)*(AP872=$AP$7:$AP$2085)*(ROW($AE$7:$AE$2085)&lt;&gt;ROW(AE872))*((S872=0)*($S$7:$S$2085&gt;0)+(S872&gt;0)*($S$7:$S$2085=0)))&gt;0,"SALONES UNIDOS",IF(SUMPRODUCT((AE872=$AE$7:$AE$2085)*(AI872=$AI$7:$AI$2085)*((AO872&lt;$AP$7:$AP$2085)*(AP872&gt;$AO$7:$AO$2085))*(ROW($AE$7:$AE$2085)&lt;&gt;ROW(AE872)))&gt;0,"Cruzado","Sin cruce")))</f>
        <v/>
      </c>
      <c r="AS872" s="94" t="str">
        <f t="shared" si="14"/>
        <v>MH3PORUMAD</v>
      </c>
      <c r="AT872" s="94" t="str" cm="1">
        <f t="array" ref="AT872">IF(AS872="","",IF(SUMPRODUCT((AS872=$AS$7:$AS$2085)*(AI872=$AI$7:$AI$2085)*(AO872=$AO$7:$AO$2085)*(AP872=$AP$7:$AP$2085)*(ROW($AS$7:$AS$2085)&lt;&gt;ROW(AS872))*((S872=0)*($S$7:$S$2085&gt;0)+(S872&gt;0)*($S$7:$S$2085=0)))&gt;0,"SALONES UNIDOS",IF(SUMPRODUCT((AS872=$AS$7:$AS$2085)*(AI872=$AI$7:$AI$2085)*((AO872&lt;$AP$7:$AP$2085)*(AP872&gt;$AO$7:$AO$2085))*(ROW($AS$7:$AS$2085)&lt;&gt;ROW(AS872)))&gt;0,"Cruzado","Sin cruce")))</f>
        <v>Sin cruce</v>
      </c>
    </row>
    <row r="873" spans="3:46" ht="15.6" hidden="1" customHeight="1">
      <c r="C873" s="509" t="s">
        <v>572</v>
      </c>
      <c r="D873" s="485" t="s">
        <v>966</v>
      </c>
      <c r="E873" s="485">
        <v>20261</v>
      </c>
      <c r="F873" s="513" t="s">
        <v>195</v>
      </c>
      <c r="G873" s="510" t="s">
        <v>80</v>
      </c>
      <c r="H873" s="513" t="s">
        <v>84</v>
      </c>
      <c r="I873" s="513">
        <v>3</v>
      </c>
      <c r="J873" s="513" t="s">
        <v>66</v>
      </c>
      <c r="K873" s="513" t="s">
        <v>66</v>
      </c>
      <c r="L873" s="512" t="s">
        <v>1006</v>
      </c>
      <c r="M873" s="540" t="s">
        <v>758</v>
      </c>
      <c r="N873" s="485" t="s">
        <v>577</v>
      </c>
      <c r="O873" s="485" t="s">
        <v>578</v>
      </c>
      <c r="P873" s="513" t="s">
        <v>579</v>
      </c>
      <c r="Q873" s="485">
        <v>0</v>
      </c>
      <c r="R873" s="485">
        <v>4</v>
      </c>
      <c r="S873" s="484">
        <v>4</v>
      </c>
      <c r="T873" s="485">
        <v>4</v>
      </c>
      <c r="U873" s="474" t="s">
        <v>520</v>
      </c>
      <c r="V873" s="555">
        <v>20</v>
      </c>
      <c r="W873" s="548">
        <v>41545772</v>
      </c>
      <c r="X873" s="564" t="s">
        <v>229</v>
      </c>
      <c r="Y873" s="485" t="s">
        <v>579</v>
      </c>
      <c r="Z873" s="485"/>
      <c r="AA873" s="485"/>
      <c r="AB873" s="485"/>
      <c r="AC873" s="493"/>
      <c r="AD873" s="485"/>
      <c r="AE873" s="485" t="s">
        <v>1007</v>
      </c>
      <c r="AF873" s="510"/>
      <c r="AG873" s="510"/>
      <c r="AH873" s="510" t="s">
        <v>100</v>
      </c>
      <c r="AI873" s="485">
        <v>2</v>
      </c>
      <c r="AJ873" s="485">
        <v>17</v>
      </c>
      <c r="AK873" s="485">
        <v>40</v>
      </c>
      <c r="AL873" s="485">
        <v>21</v>
      </c>
      <c r="AM873" s="485">
        <v>0</v>
      </c>
      <c r="AN873" s="490">
        <f>IF(AJ873="",S873,ROUND(((((AL873/24)+(AM873/1440))-((AJ873/24)+(AK873/1440)))*1440/50),5))</f>
        <v>4</v>
      </c>
      <c r="AO873" s="491">
        <f>AJ873/24+AK873/1440</f>
        <v>0.73611111111111116</v>
      </c>
      <c r="AP873" s="491">
        <f>AL873/24+AM873/1440</f>
        <v>0.875</v>
      </c>
      <c r="AQ873" s="23" t="str" cm="1">
        <f t="array" ref="AQ873">IF(X873="","",IF(SUMPRODUCT((X873=$X$7:$X$2085)*(AI873=$AI$7:$AI$2085)*(AO873=$AO$7:$AO$2085)*(AP873=$AP$7:$AP$2085)*(ROW($X$7:$X$2085)&lt;&gt;ROW(X873))*((S873=0)*($S$7:$S$2085&gt;0)+(S873&gt;0)*($S$7:$S$2085=0)))&gt;0,"SALONES UNIDOS",IF(SUMPRODUCT((X873=$X$7:$X$2085)*(AI873=$AI$7:$AI$2085)*((AO873&lt;$AP$7:$AP$2085)*(AP873&gt;$AO$7:$AO$2085))*(ROW($X$7:$X$2085)&lt;&gt;ROW(X873)))&gt;0,"Cruzado","Sin cruce")))</f>
        <v>Sin cruce</v>
      </c>
      <c r="AR873" s="23" t="str" cm="1">
        <f t="array" ref="AR873">IF(AE873="","",IF(SUMPRODUCT((AE873=$AE$7:$AE$2085)*(AI873=$AI$7:$AI$2085)*(AO873=$AO$7:$AO$2085)*(AP873=$AP$7:$AP$2085)*(ROW($AE$7:$AE$2085)&lt;&gt;ROW(AE873))*((S873=0)*($S$7:$S$2085&gt;0)+(S873&gt;0)*($S$7:$S$2085=0)))&gt;0,"SALONES UNIDOS",IF(SUMPRODUCT((AE873=$AE$7:$AE$2085)*(AI873=$AI$7:$AI$2085)*((AO873&lt;$AP$7:$AP$2085)*(AP873&gt;$AO$7:$AO$2085))*(ROW($AE$7:$AE$2085)&lt;&gt;ROW(AE873)))&gt;0,"Cruzado","Sin cruce")))</f>
        <v>Sin cruce</v>
      </c>
      <c r="AS873" s="94" t="str">
        <f t="shared" si="14"/>
        <v>MH3PORUMAD</v>
      </c>
      <c r="AT873" s="94" t="str" cm="1">
        <f t="array" ref="AT873">IF(AS873="","",IF(SUMPRODUCT((AS873=$AS$7:$AS$2085)*(AI873=$AI$7:$AI$2085)*(AO873=$AO$7:$AO$2085)*(AP873=$AP$7:$AP$2085)*(ROW($AS$7:$AS$2085)&lt;&gt;ROW(AS873))*((S873=0)*($S$7:$S$2085&gt;0)+(S873&gt;0)*($S$7:$S$2085=0)))&gt;0,"SALONES UNIDOS",IF(SUMPRODUCT((AS873=$AS$7:$AS$2085)*(AI873=$AI$7:$AI$2085)*((AO873&lt;$AP$7:$AP$2085)*(AP873&gt;$AO$7:$AO$2085))*(ROW($AS$7:$AS$2085)&lt;&gt;ROW(AS873)))&gt;0,"Cruzado","Sin cruce")))</f>
        <v>Sin cruce</v>
      </c>
    </row>
    <row r="874" spans="3:46" ht="15.6" hidden="1" customHeight="1">
      <c r="C874" s="496" t="s">
        <v>572</v>
      </c>
      <c r="D874" s="15" t="s">
        <v>966</v>
      </c>
      <c r="E874" s="15">
        <v>20261</v>
      </c>
      <c r="F874" s="503" t="s">
        <v>195</v>
      </c>
      <c r="G874" s="497" t="s">
        <v>80</v>
      </c>
      <c r="H874" s="503" t="s">
        <v>84</v>
      </c>
      <c r="I874" s="503">
        <v>4</v>
      </c>
      <c r="J874" s="503" t="s">
        <v>41</v>
      </c>
      <c r="K874" s="503" t="s">
        <v>41</v>
      </c>
      <c r="L874" s="499" t="s">
        <v>1011</v>
      </c>
      <c r="M874" s="535" t="s">
        <v>1012</v>
      </c>
      <c r="N874" s="15" t="s">
        <v>577</v>
      </c>
      <c r="O874" s="15" t="s">
        <v>578</v>
      </c>
      <c r="P874" s="503" t="s">
        <v>624</v>
      </c>
      <c r="Q874" s="15">
        <v>2</v>
      </c>
      <c r="R874" s="15">
        <v>2</v>
      </c>
      <c r="S874" s="479">
        <v>4</v>
      </c>
      <c r="T874" s="15">
        <v>3</v>
      </c>
      <c r="U874" s="471"/>
      <c r="V874" s="550">
        <v>44</v>
      </c>
      <c r="W874" s="497">
        <v>41134475</v>
      </c>
      <c r="X874" s="566" t="s">
        <v>277</v>
      </c>
      <c r="Y874" s="15" t="s">
        <v>196</v>
      </c>
      <c r="Z874" s="15"/>
      <c r="AA874" s="15"/>
      <c r="AB874" s="15"/>
      <c r="AC874" s="493"/>
      <c r="AD874" s="15"/>
      <c r="AE874" s="479"/>
      <c r="AF874" s="497"/>
      <c r="AG874" s="497"/>
      <c r="AH874" s="15" t="s">
        <v>203</v>
      </c>
      <c r="AI874" s="15">
        <v>6</v>
      </c>
      <c r="AJ874" s="15">
        <v>18</v>
      </c>
      <c r="AK874" s="15">
        <v>30</v>
      </c>
      <c r="AL874" s="15">
        <v>21</v>
      </c>
      <c r="AM874" s="15">
        <v>50</v>
      </c>
      <c r="AN874" s="490">
        <f>IF(AJ874="",S874,ROUND(((((AL874/24)+(AM874/1440))-((AJ874/24)+(AK874/1440)))*1440/50),5))</f>
        <v>4</v>
      </c>
      <c r="AO874" s="491">
        <f>AJ874/24+AK874/1440</f>
        <v>0.77083333333333337</v>
      </c>
      <c r="AP874" s="491">
        <f>AL874/24+AM874/1440</f>
        <v>0.90972222222222221</v>
      </c>
      <c r="AQ874" s="23" t="str" cm="1">
        <f t="array" ref="AQ874">IF(X874="","",IF(SUMPRODUCT((X874=$X$7:$X$2085)*(AI874=$AI$7:$AI$2085)*(AO874=$AO$7:$AO$2085)*(AP874=$AP$7:$AP$2085)*(ROW($X$7:$X$2085)&lt;&gt;ROW(X874))*((S874=0)*($S$7:$S$2085&gt;0)+(S874&gt;0)*($S$7:$S$2085=0)))&gt;0,"SALONES UNIDOS",IF(SUMPRODUCT((X874=$X$7:$X$2085)*(AI874=$AI$7:$AI$2085)*((AO874&lt;$AP$7:$AP$2085)*(AP874&gt;$AO$7:$AO$2085))*(ROW($X$7:$X$2085)&lt;&gt;ROW(X874)))&gt;0,"Cruzado","Sin cruce")))</f>
        <v>Sin cruce</v>
      </c>
      <c r="AR874" s="23" t="str" cm="1">
        <f t="array" ref="AR874">IF(AE874="","",IF(SUMPRODUCT((AE874=$AE$7:$AE$2085)*(AI874=$AI$7:$AI$2085)*(AO874=$AO$7:$AO$2085)*(AP874=$AP$7:$AP$2085)*(ROW($AE$7:$AE$2085)&lt;&gt;ROW(AE874))*((S874=0)*($S$7:$S$2085&gt;0)+(S874&gt;0)*($S$7:$S$2085=0)))&gt;0,"SALONES UNIDOS",IF(SUMPRODUCT((AE874=$AE$7:$AE$2085)*(AI874=$AI$7:$AI$2085)*((AO874&lt;$AP$7:$AP$2085)*(AP874&gt;$AO$7:$AO$2085))*(ROW($AE$7:$AE$2085)&lt;&gt;ROW(AE874)))&gt;0,"Cruzado","Sin cruce")))</f>
        <v/>
      </c>
      <c r="AS874" s="94" t="str">
        <f t="shared" si="14"/>
        <v>MH4PORUMAA</v>
      </c>
      <c r="AT874" s="94" t="str" cm="1">
        <f t="array" ref="AT874">IF(AS874="","",IF(SUMPRODUCT((AS874=$AS$7:$AS$2085)*(AI874=$AI$7:$AI$2085)*(AO874=$AO$7:$AO$2085)*(AP874=$AP$7:$AP$2085)*(ROW($AS$7:$AS$2085)&lt;&gt;ROW(AS874))*((S874=0)*($S$7:$S$2085&gt;0)+(S874&gt;0)*($S$7:$S$2085=0)))&gt;0,"SALONES UNIDOS",IF(SUMPRODUCT((AS874=$AS$7:$AS$2085)*(AI874=$AI$7:$AI$2085)*((AO874&lt;$AP$7:$AP$2085)*(AP874&gt;$AO$7:$AO$2085))*(ROW($AS$7:$AS$2085)&lt;&gt;ROW(AS874)))&gt;0,"Cruzado","Sin cruce")))</f>
        <v>Sin cruce</v>
      </c>
    </row>
    <row r="875" spans="3:46" ht="15.6" hidden="1" customHeight="1">
      <c r="C875" s="496" t="s">
        <v>572</v>
      </c>
      <c r="D875" s="15" t="s">
        <v>966</v>
      </c>
      <c r="E875" s="15">
        <v>20261</v>
      </c>
      <c r="F875" s="503" t="s">
        <v>195</v>
      </c>
      <c r="G875" s="497" t="s">
        <v>80</v>
      </c>
      <c r="H875" s="503" t="s">
        <v>84</v>
      </c>
      <c r="I875" s="503">
        <v>4</v>
      </c>
      <c r="J875" s="503" t="s">
        <v>41</v>
      </c>
      <c r="K875" s="503" t="s">
        <v>41</v>
      </c>
      <c r="L875" s="499" t="s">
        <v>1013</v>
      </c>
      <c r="M875" s="535" t="s">
        <v>1014</v>
      </c>
      <c r="N875" s="15" t="s">
        <v>577</v>
      </c>
      <c r="O875" s="15" t="s">
        <v>578</v>
      </c>
      <c r="P875" s="503" t="s">
        <v>579</v>
      </c>
      <c r="Q875" s="15">
        <v>2</v>
      </c>
      <c r="R875" s="15">
        <v>0</v>
      </c>
      <c r="S875" s="479">
        <v>2</v>
      </c>
      <c r="T875" s="15">
        <v>3</v>
      </c>
      <c r="U875" s="471"/>
      <c r="V875" s="550">
        <v>44</v>
      </c>
      <c r="W875" s="497">
        <v>21461262</v>
      </c>
      <c r="X875" s="566" t="s">
        <v>312</v>
      </c>
      <c r="Y875" s="15" t="s">
        <v>579</v>
      </c>
      <c r="Z875" s="15"/>
      <c r="AA875" s="15"/>
      <c r="AB875" s="15"/>
      <c r="AC875" s="15" t="s">
        <v>993</v>
      </c>
      <c r="AD875" s="15"/>
      <c r="AE875" s="479"/>
      <c r="AF875" s="497"/>
      <c r="AG875" s="497"/>
      <c r="AH875" s="497" t="s">
        <v>582</v>
      </c>
      <c r="AI875" s="15">
        <v>1</v>
      </c>
      <c r="AJ875" s="15">
        <v>16</v>
      </c>
      <c r="AK875" s="15">
        <v>50</v>
      </c>
      <c r="AL875" s="15">
        <v>18</v>
      </c>
      <c r="AM875" s="15">
        <v>30</v>
      </c>
      <c r="AN875" s="490">
        <f>IF(AJ875="",S875,ROUND(((((AL875/24)+(AM875/1440))-((AJ875/24)+(AK875/1440)))*1440/50),5))</f>
        <v>2</v>
      </c>
      <c r="AO875" s="491">
        <f>AJ875/24+AK875/1440</f>
        <v>0.70138888888888884</v>
      </c>
      <c r="AP875" s="491">
        <f>AL875/24+AM875/1440</f>
        <v>0.77083333333333337</v>
      </c>
      <c r="AQ875" s="23" t="str" cm="1">
        <f t="array" ref="AQ875">IF(X875="","",IF(SUMPRODUCT((X875=$X$7:$X$2085)*(AI875=$AI$7:$AI$2085)*(AO875=$AO$7:$AO$2085)*(AP875=$AP$7:$AP$2085)*(ROW($X$7:$X$2085)&lt;&gt;ROW(X875))*((S875=0)*($S$7:$S$2085&gt;0)+(S875&gt;0)*($S$7:$S$2085=0)))&gt;0,"SALONES UNIDOS",IF(SUMPRODUCT((X875=$X$7:$X$2085)*(AI875=$AI$7:$AI$2085)*((AO875&lt;$AP$7:$AP$2085)*(AP875&gt;$AO$7:$AO$2085))*(ROW($X$7:$X$2085)&lt;&gt;ROW(X875)))&gt;0,"Cruzado","Sin cruce")))</f>
        <v>Sin cruce</v>
      </c>
      <c r="AR875" s="23" t="str" cm="1">
        <f t="array" ref="AR875">IF(AE875="","",IF(SUMPRODUCT((AE875=$AE$7:$AE$2085)*(AI875=$AI$7:$AI$2085)*(AO875=$AO$7:$AO$2085)*(AP875=$AP$7:$AP$2085)*(ROW($AE$7:$AE$2085)&lt;&gt;ROW(AE875))*((S875=0)*($S$7:$S$2085&gt;0)+(S875&gt;0)*($S$7:$S$2085=0)))&gt;0,"SALONES UNIDOS",IF(SUMPRODUCT((AE875=$AE$7:$AE$2085)*(AI875=$AI$7:$AI$2085)*((AO875&lt;$AP$7:$AP$2085)*(AP875&gt;$AO$7:$AO$2085))*(ROW($AE$7:$AE$2085)&lt;&gt;ROW(AE875)))&gt;0,"Cruzado","Sin cruce")))</f>
        <v/>
      </c>
      <c r="AS875" s="94" t="str">
        <f t="shared" si="14"/>
        <v>MH4PORUMAA</v>
      </c>
      <c r="AT875" s="94" t="str" cm="1">
        <f t="array" ref="AT875">IF(AS875="","",IF(SUMPRODUCT((AS875=$AS$7:$AS$2085)*(AI875=$AI$7:$AI$2085)*(AO875=$AO$7:$AO$2085)*(AP875=$AP$7:$AP$2085)*(ROW($AS$7:$AS$2085)&lt;&gt;ROW(AS875))*((S875=0)*($S$7:$S$2085&gt;0)+(S875&gt;0)*($S$7:$S$2085=0)))&gt;0,"SALONES UNIDOS",IF(SUMPRODUCT((AS875=$AS$7:$AS$2085)*(AI875=$AI$7:$AI$2085)*((AO875&lt;$AP$7:$AP$2085)*(AP875&gt;$AO$7:$AO$2085))*(ROW($AS$7:$AS$2085)&lt;&gt;ROW(AS875)))&gt;0,"Cruzado","Sin cruce")))</f>
        <v>Sin cruce</v>
      </c>
    </row>
    <row r="876" spans="3:46" ht="15.6" hidden="1" customHeight="1">
      <c r="C876" s="496" t="s">
        <v>572</v>
      </c>
      <c r="D876" s="15" t="s">
        <v>966</v>
      </c>
      <c r="E876" s="15">
        <v>20261</v>
      </c>
      <c r="F876" s="503" t="s">
        <v>195</v>
      </c>
      <c r="G876" s="497" t="s">
        <v>80</v>
      </c>
      <c r="H876" s="503" t="s">
        <v>84</v>
      </c>
      <c r="I876" s="503">
        <v>4</v>
      </c>
      <c r="J876" s="503" t="s">
        <v>574</v>
      </c>
      <c r="K876" s="503" t="s">
        <v>41</v>
      </c>
      <c r="L876" s="499" t="s">
        <v>1013</v>
      </c>
      <c r="M876" s="535" t="s">
        <v>1014</v>
      </c>
      <c r="N876" s="15" t="s">
        <v>577</v>
      </c>
      <c r="O876" s="15" t="s">
        <v>578</v>
      </c>
      <c r="P876" s="503" t="s">
        <v>579</v>
      </c>
      <c r="Q876" s="15">
        <v>0</v>
      </c>
      <c r="R876" s="15">
        <v>2</v>
      </c>
      <c r="S876" s="479">
        <v>2</v>
      </c>
      <c r="T876" s="15">
        <v>3</v>
      </c>
      <c r="U876" s="471"/>
      <c r="V876" s="550">
        <v>22</v>
      </c>
      <c r="W876" s="497">
        <v>21461262</v>
      </c>
      <c r="X876" s="566" t="s">
        <v>312</v>
      </c>
      <c r="Y876" s="15" t="s">
        <v>579</v>
      </c>
      <c r="Z876" s="15"/>
      <c r="AA876" s="15"/>
      <c r="AB876" s="15"/>
      <c r="AC876" s="493"/>
      <c r="AD876" s="15"/>
      <c r="AE876" s="15" t="s">
        <v>981</v>
      </c>
      <c r="AF876" s="497"/>
      <c r="AG876" s="497"/>
      <c r="AH876" s="497" t="s">
        <v>100</v>
      </c>
      <c r="AI876" s="15">
        <v>2</v>
      </c>
      <c r="AJ876" s="15">
        <v>18</v>
      </c>
      <c r="AK876" s="15">
        <v>30</v>
      </c>
      <c r="AL876" s="15">
        <v>20</v>
      </c>
      <c r="AM876" s="15">
        <v>10</v>
      </c>
      <c r="AN876" s="490">
        <f>IF(AJ876="",S876,ROUND(((((AL876/24)+(AM876/1440))-((AJ876/24)+(AK876/1440)))*1440/50),5))</f>
        <v>2</v>
      </c>
      <c r="AO876" s="491">
        <f>AJ876/24+AK876/1440</f>
        <v>0.77083333333333337</v>
      </c>
      <c r="AP876" s="491">
        <f>AL876/24+AM876/1440</f>
        <v>0.84027777777777779</v>
      </c>
      <c r="AQ876" s="23" t="str" cm="1">
        <f t="array" ref="AQ876">IF(X876="","",IF(SUMPRODUCT((X876=$X$7:$X$2085)*(AI876=$AI$7:$AI$2085)*(AO876=$AO$7:$AO$2085)*(AP876=$AP$7:$AP$2085)*(ROW($X$7:$X$2085)&lt;&gt;ROW(X876))*((S876=0)*($S$7:$S$2085&gt;0)+(S876&gt;0)*($S$7:$S$2085=0)))&gt;0,"SALONES UNIDOS",IF(SUMPRODUCT((X876=$X$7:$X$2085)*(AI876=$AI$7:$AI$2085)*((AO876&lt;$AP$7:$AP$2085)*(AP876&gt;$AO$7:$AO$2085))*(ROW($X$7:$X$2085)&lt;&gt;ROW(X876)))&gt;0,"Cruzado","Sin cruce")))</f>
        <v>Sin cruce</v>
      </c>
      <c r="AR876" s="23" t="str" cm="1">
        <f t="array" ref="AR876">IF(AE876="","",IF(SUMPRODUCT((AE876=$AE$7:$AE$2085)*(AI876=$AI$7:$AI$2085)*(AO876=$AO$7:$AO$2085)*(AP876=$AP$7:$AP$2085)*(ROW($AE$7:$AE$2085)&lt;&gt;ROW(AE876))*((S876=0)*($S$7:$S$2085&gt;0)+(S876&gt;0)*($S$7:$S$2085=0)))&gt;0,"SALONES UNIDOS",IF(SUMPRODUCT((AE876=$AE$7:$AE$2085)*(AI876=$AI$7:$AI$2085)*((AO876&lt;$AP$7:$AP$2085)*(AP876&gt;$AO$7:$AO$2085))*(ROW($AE$7:$AE$2085)&lt;&gt;ROW(AE876)))&gt;0,"Cruzado","Sin cruce")))</f>
        <v>Sin cruce</v>
      </c>
      <c r="AS876" s="94" t="str">
        <f t="shared" si="14"/>
        <v>MH4PORUMAA</v>
      </c>
      <c r="AT876" s="94" t="str" cm="1">
        <f t="array" ref="AT876">IF(AS876="","",IF(SUMPRODUCT((AS876=$AS$7:$AS$2085)*(AI876=$AI$7:$AI$2085)*(AO876=$AO$7:$AO$2085)*(AP876=$AP$7:$AP$2085)*(ROW($AS$7:$AS$2085)&lt;&gt;ROW(AS876))*((S876=0)*($S$7:$S$2085&gt;0)+(S876&gt;0)*($S$7:$S$2085=0)))&gt;0,"SALONES UNIDOS",IF(SUMPRODUCT((AS876=$AS$7:$AS$2085)*(AI876=$AI$7:$AI$2085)*((AO876&lt;$AP$7:$AP$2085)*(AP876&gt;$AO$7:$AO$2085))*(ROW($AS$7:$AS$2085)&lt;&gt;ROW(AS876)))&gt;0,"Cruzado","Sin cruce")))</f>
        <v>Sin cruce</v>
      </c>
    </row>
    <row r="877" spans="3:46" ht="15.6" hidden="1" customHeight="1">
      <c r="C877" s="496" t="s">
        <v>572</v>
      </c>
      <c r="D877" s="15" t="s">
        <v>966</v>
      </c>
      <c r="E877" s="15">
        <v>20261</v>
      </c>
      <c r="F877" s="503" t="s">
        <v>195</v>
      </c>
      <c r="G877" s="497" t="s">
        <v>80</v>
      </c>
      <c r="H877" s="503" t="s">
        <v>84</v>
      </c>
      <c r="I877" s="503">
        <v>4</v>
      </c>
      <c r="J877" s="503" t="s">
        <v>583</v>
      </c>
      <c r="K877" s="503" t="s">
        <v>41</v>
      </c>
      <c r="L877" s="499" t="s">
        <v>1013</v>
      </c>
      <c r="M877" s="535" t="s">
        <v>1014</v>
      </c>
      <c r="N877" s="15" t="s">
        <v>577</v>
      </c>
      <c r="O877" s="15" t="s">
        <v>578</v>
      </c>
      <c r="P877" s="503" t="s">
        <v>579</v>
      </c>
      <c r="Q877" s="15">
        <v>0</v>
      </c>
      <c r="R877" s="15">
        <v>2</v>
      </c>
      <c r="S877" s="479">
        <v>2</v>
      </c>
      <c r="T877" s="15">
        <v>3</v>
      </c>
      <c r="U877" s="471"/>
      <c r="V877" s="550">
        <v>22</v>
      </c>
      <c r="W877" s="497">
        <v>21461262</v>
      </c>
      <c r="X877" s="566" t="s">
        <v>312</v>
      </c>
      <c r="Y877" s="15" t="s">
        <v>579</v>
      </c>
      <c r="Z877" s="15"/>
      <c r="AA877" s="15"/>
      <c r="AB877" s="15"/>
      <c r="AC877" s="493"/>
      <c r="AD877" s="15"/>
      <c r="AE877" s="15" t="s">
        <v>981</v>
      </c>
      <c r="AF877" s="497"/>
      <c r="AG877" s="497"/>
      <c r="AH877" s="497" t="s">
        <v>100</v>
      </c>
      <c r="AI877" s="15">
        <v>5</v>
      </c>
      <c r="AJ877" s="15">
        <v>12</v>
      </c>
      <c r="AK877" s="15">
        <v>40</v>
      </c>
      <c r="AL877" s="15">
        <v>14</v>
      </c>
      <c r="AM877" s="15">
        <v>20</v>
      </c>
      <c r="AN877" s="490">
        <f>IF(AJ877="",S877,ROUND(((((AL877/24)+(AM877/1440))-((AJ877/24)+(AK877/1440)))*1440/50),5))</f>
        <v>2</v>
      </c>
      <c r="AO877" s="491">
        <f>AJ877/24+AK877/1440</f>
        <v>0.52777777777777779</v>
      </c>
      <c r="AP877" s="491">
        <f>AL877/24+AM877/1440</f>
        <v>0.59722222222222221</v>
      </c>
      <c r="AQ877" s="23" t="str" cm="1">
        <f t="array" ref="AQ877">IF(X877="","",IF(SUMPRODUCT((X877=$X$7:$X$2085)*(AI877=$AI$7:$AI$2085)*(AO877=$AO$7:$AO$2085)*(AP877=$AP$7:$AP$2085)*(ROW($X$7:$X$2085)&lt;&gt;ROW(X877))*((S877=0)*($S$7:$S$2085&gt;0)+(S877&gt;0)*($S$7:$S$2085=0)))&gt;0,"SALONES UNIDOS",IF(SUMPRODUCT((X877=$X$7:$X$2085)*(AI877=$AI$7:$AI$2085)*((AO877&lt;$AP$7:$AP$2085)*(AP877&gt;$AO$7:$AO$2085))*(ROW($X$7:$X$2085)&lt;&gt;ROW(X877)))&gt;0,"Cruzado","Sin cruce")))</f>
        <v>Sin cruce</v>
      </c>
      <c r="AR877" s="23" t="str" cm="1">
        <f t="array" ref="AR877">IF(AE877="","",IF(SUMPRODUCT((AE877=$AE$7:$AE$2085)*(AI877=$AI$7:$AI$2085)*(AO877=$AO$7:$AO$2085)*(AP877=$AP$7:$AP$2085)*(ROW($AE$7:$AE$2085)&lt;&gt;ROW(AE877))*((S877=0)*($S$7:$S$2085&gt;0)+(S877&gt;0)*($S$7:$S$2085=0)))&gt;0,"SALONES UNIDOS",IF(SUMPRODUCT((AE877=$AE$7:$AE$2085)*(AI877=$AI$7:$AI$2085)*((AO877&lt;$AP$7:$AP$2085)*(AP877&gt;$AO$7:$AO$2085))*(ROW($AE$7:$AE$2085)&lt;&gt;ROW(AE877)))&gt;0,"Cruzado","Sin cruce")))</f>
        <v>Sin cruce</v>
      </c>
      <c r="AS877" s="94" t="str">
        <f t="shared" si="14"/>
        <v>MH4PORUMAA</v>
      </c>
      <c r="AT877" s="94" t="str" cm="1">
        <f t="array" ref="AT877">IF(AS877="","",IF(SUMPRODUCT((AS877=$AS$7:$AS$2085)*(AI877=$AI$7:$AI$2085)*(AO877=$AO$7:$AO$2085)*(AP877=$AP$7:$AP$2085)*(ROW($AS$7:$AS$2085)&lt;&gt;ROW(AS877))*((S877=0)*($S$7:$S$2085&gt;0)+(S877&gt;0)*($S$7:$S$2085=0)))&gt;0,"SALONES UNIDOS",IF(SUMPRODUCT((AS877=$AS$7:$AS$2085)*(AI877=$AI$7:$AI$2085)*((AO877&lt;$AP$7:$AP$2085)*(AP877&gt;$AO$7:$AO$2085))*(ROW($AS$7:$AS$2085)&lt;&gt;ROW(AS877)))&gt;0,"Cruzado","Sin cruce")))</f>
        <v>Sin cruce</v>
      </c>
    </row>
    <row r="878" spans="3:46" ht="15.6" hidden="1" customHeight="1">
      <c r="C878" s="496" t="s">
        <v>572</v>
      </c>
      <c r="D878" s="15" t="s">
        <v>966</v>
      </c>
      <c r="E878" s="15">
        <v>20261</v>
      </c>
      <c r="F878" s="503" t="s">
        <v>195</v>
      </c>
      <c r="G878" s="497" t="s">
        <v>80</v>
      </c>
      <c r="H878" s="503" t="s">
        <v>84</v>
      </c>
      <c r="I878" s="503">
        <v>4</v>
      </c>
      <c r="J878" s="503" t="s">
        <v>41</v>
      </c>
      <c r="K878" s="503" t="s">
        <v>41</v>
      </c>
      <c r="L878" s="499" t="s">
        <v>1015</v>
      </c>
      <c r="M878" s="535" t="s">
        <v>1016</v>
      </c>
      <c r="N878" s="15" t="s">
        <v>577</v>
      </c>
      <c r="O878" s="15" t="s">
        <v>578</v>
      </c>
      <c r="P878" s="503" t="s">
        <v>624</v>
      </c>
      <c r="Q878" s="15">
        <v>2</v>
      </c>
      <c r="R878" s="15">
        <v>2</v>
      </c>
      <c r="S878" s="479">
        <v>4</v>
      </c>
      <c r="T878" s="15">
        <v>3</v>
      </c>
      <c r="U878" s="471"/>
      <c r="V878" s="550">
        <v>44</v>
      </c>
      <c r="W878" s="497">
        <v>44467415</v>
      </c>
      <c r="X878" s="566" t="s">
        <v>313</v>
      </c>
      <c r="Y878" s="15" t="s">
        <v>196</v>
      </c>
      <c r="Z878" s="15"/>
      <c r="AA878" s="15"/>
      <c r="AB878" s="15"/>
      <c r="AC878" s="493"/>
      <c r="AD878" s="15"/>
      <c r="AE878" s="479"/>
      <c r="AF878" s="497"/>
      <c r="AG878" s="497"/>
      <c r="AH878" s="15" t="s">
        <v>203</v>
      </c>
      <c r="AI878" s="15">
        <v>4</v>
      </c>
      <c r="AJ878" s="15">
        <v>8</v>
      </c>
      <c r="AK878" s="15">
        <v>30</v>
      </c>
      <c r="AL878" s="15">
        <v>11</v>
      </c>
      <c r="AM878" s="15">
        <v>50</v>
      </c>
      <c r="AN878" s="490">
        <f>IF(AJ878="",S878,ROUND(((((AL878/24)+(AM878/1440))-((AJ878/24)+(AK878/1440)))*1440/50),5))</f>
        <v>4</v>
      </c>
      <c r="AO878" s="491">
        <f>AJ878/24+AK878/1440</f>
        <v>0.35416666666666663</v>
      </c>
      <c r="AP878" s="491">
        <f>AL878/24+AM878/1440</f>
        <v>0.49305555555555552</v>
      </c>
      <c r="AQ878" s="23" t="str" cm="1">
        <f t="array" ref="AQ878">IF(X878="","",IF(SUMPRODUCT((X878=$X$7:$X$2085)*(AI878=$AI$7:$AI$2085)*(AO878=$AO$7:$AO$2085)*(AP878=$AP$7:$AP$2085)*(ROW($X$7:$X$2085)&lt;&gt;ROW(X878))*((S878=0)*($S$7:$S$2085&gt;0)+(S878&gt;0)*($S$7:$S$2085=0)))&gt;0,"SALONES UNIDOS",IF(SUMPRODUCT((X878=$X$7:$X$2085)*(AI878=$AI$7:$AI$2085)*((AO878&lt;$AP$7:$AP$2085)*(AP878&gt;$AO$7:$AO$2085))*(ROW($X$7:$X$2085)&lt;&gt;ROW(X878)))&gt;0,"Cruzado","Sin cruce")))</f>
        <v>Sin cruce</v>
      </c>
      <c r="AR878" s="23" t="str" cm="1">
        <f t="array" ref="AR878">IF(AE878="","",IF(SUMPRODUCT((AE878=$AE$7:$AE$2085)*(AI878=$AI$7:$AI$2085)*(AO878=$AO$7:$AO$2085)*(AP878=$AP$7:$AP$2085)*(ROW($AE$7:$AE$2085)&lt;&gt;ROW(AE878))*((S878=0)*($S$7:$S$2085&gt;0)+(S878&gt;0)*($S$7:$S$2085=0)))&gt;0,"SALONES UNIDOS",IF(SUMPRODUCT((AE878=$AE$7:$AE$2085)*(AI878=$AI$7:$AI$2085)*((AO878&lt;$AP$7:$AP$2085)*(AP878&gt;$AO$7:$AO$2085))*(ROW($AE$7:$AE$2085)&lt;&gt;ROW(AE878)))&gt;0,"Cruzado","Sin cruce")))</f>
        <v/>
      </c>
      <c r="AS878" s="94" t="str">
        <f t="shared" si="14"/>
        <v>MH4PORUMAA</v>
      </c>
      <c r="AT878" s="94" t="str" cm="1">
        <f t="array" ref="AT878">IF(AS878="","",IF(SUMPRODUCT((AS878=$AS$7:$AS$2085)*(AI878=$AI$7:$AI$2085)*(AO878=$AO$7:$AO$2085)*(AP878=$AP$7:$AP$2085)*(ROW($AS$7:$AS$2085)&lt;&gt;ROW(AS878))*((S878=0)*($S$7:$S$2085&gt;0)+(S878&gt;0)*($S$7:$S$2085=0)))&gt;0,"SALONES UNIDOS",IF(SUMPRODUCT((AS878=$AS$7:$AS$2085)*(AI878=$AI$7:$AI$2085)*((AO878&lt;$AP$7:$AP$2085)*(AP878&gt;$AO$7:$AO$2085))*(ROW($AS$7:$AS$2085)&lt;&gt;ROW(AS878)))&gt;0,"Cruzado","Sin cruce")))</f>
        <v>Sin cruce</v>
      </c>
    </row>
    <row r="879" spans="3:46" ht="15.6" hidden="1" customHeight="1">
      <c r="C879" s="496" t="s">
        <v>572</v>
      </c>
      <c r="D879" s="15" t="s">
        <v>966</v>
      </c>
      <c r="E879" s="15">
        <v>20261</v>
      </c>
      <c r="F879" s="503" t="s">
        <v>195</v>
      </c>
      <c r="G879" s="497" t="s">
        <v>80</v>
      </c>
      <c r="H879" s="503" t="s">
        <v>84</v>
      </c>
      <c r="I879" s="503">
        <v>4</v>
      </c>
      <c r="J879" s="503" t="s">
        <v>41</v>
      </c>
      <c r="K879" s="503" t="s">
        <v>41</v>
      </c>
      <c r="L879" s="499" t="s">
        <v>1017</v>
      </c>
      <c r="M879" s="535" t="s">
        <v>1018</v>
      </c>
      <c r="N879" s="15" t="s">
        <v>577</v>
      </c>
      <c r="O879" s="15" t="s">
        <v>578</v>
      </c>
      <c r="P879" s="503" t="s">
        <v>579</v>
      </c>
      <c r="Q879" s="15">
        <v>2</v>
      </c>
      <c r="R879" s="15">
        <v>0</v>
      </c>
      <c r="S879" s="479">
        <v>2</v>
      </c>
      <c r="T879" s="15">
        <v>4</v>
      </c>
      <c r="U879" s="471"/>
      <c r="V879" s="550">
        <v>44</v>
      </c>
      <c r="W879" s="497">
        <v>42841966</v>
      </c>
      <c r="X879" s="566" t="s">
        <v>211</v>
      </c>
      <c r="Y879" s="15" t="s">
        <v>579</v>
      </c>
      <c r="Z879" s="15"/>
      <c r="AA879" s="15"/>
      <c r="AB879" s="15"/>
      <c r="AC879" s="15" t="s">
        <v>993</v>
      </c>
      <c r="AD879" s="15"/>
      <c r="AE879" s="479"/>
      <c r="AF879" s="497"/>
      <c r="AG879" s="497"/>
      <c r="AH879" s="497" t="s">
        <v>582</v>
      </c>
      <c r="AI879" s="15">
        <v>1</v>
      </c>
      <c r="AJ879" s="15">
        <v>7</v>
      </c>
      <c r="AK879" s="15">
        <v>40</v>
      </c>
      <c r="AL879" s="15">
        <v>9</v>
      </c>
      <c r="AM879" s="15">
        <v>20</v>
      </c>
      <c r="AN879" s="490">
        <f>IF(AJ879="",S879,ROUND(((((AL879/24)+(AM879/1440))-((AJ879/24)+(AK879/1440)))*1440/50),5))</f>
        <v>2</v>
      </c>
      <c r="AO879" s="491">
        <f>AJ879/24+AK879/1440</f>
        <v>0.31944444444444448</v>
      </c>
      <c r="AP879" s="491">
        <f>AL879/24+AM879/1440</f>
        <v>0.3888888888888889</v>
      </c>
      <c r="AQ879" s="23" t="str" cm="1">
        <f t="array" ref="AQ879">IF(X879="","",IF(SUMPRODUCT((X879=$X$7:$X$2085)*(AI879=$AI$7:$AI$2085)*(AO879=$AO$7:$AO$2085)*(AP879=$AP$7:$AP$2085)*(ROW($X$7:$X$2085)&lt;&gt;ROW(X879))*((S879=0)*($S$7:$S$2085&gt;0)+(S879&gt;0)*($S$7:$S$2085=0)))&gt;0,"SALONES UNIDOS",IF(SUMPRODUCT((X879=$X$7:$X$2085)*(AI879=$AI$7:$AI$2085)*((AO879&lt;$AP$7:$AP$2085)*(AP879&gt;$AO$7:$AO$2085))*(ROW($X$7:$X$2085)&lt;&gt;ROW(X879)))&gt;0,"Cruzado","Sin cruce")))</f>
        <v>Sin cruce</v>
      </c>
      <c r="AR879" s="23" t="str" cm="1">
        <f t="array" ref="AR879">IF(AE879="","",IF(SUMPRODUCT((AE879=$AE$7:$AE$2085)*(AI879=$AI$7:$AI$2085)*(AO879=$AO$7:$AO$2085)*(AP879=$AP$7:$AP$2085)*(ROW($AE$7:$AE$2085)&lt;&gt;ROW(AE879))*((S879=0)*($S$7:$S$2085&gt;0)+(S879&gt;0)*($S$7:$S$2085=0)))&gt;0,"SALONES UNIDOS",IF(SUMPRODUCT((AE879=$AE$7:$AE$2085)*(AI879=$AI$7:$AI$2085)*((AO879&lt;$AP$7:$AP$2085)*(AP879&gt;$AO$7:$AO$2085))*(ROW($AE$7:$AE$2085)&lt;&gt;ROW(AE879)))&gt;0,"Cruzado","Sin cruce")))</f>
        <v/>
      </c>
      <c r="AS879" s="94" t="str">
        <f t="shared" si="14"/>
        <v>MH4PORUMAA</v>
      </c>
      <c r="AT879" s="94" t="str" cm="1">
        <f t="array" ref="AT879">IF(AS879="","",IF(SUMPRODUCT((AS879=$AS$7:$AS$2085)*(AI879=$AI$7:$AI$2085)*(AO879=$AO$7:$AO$2085)*(AP879=$AP$7:$AP$2085)*(ROW($AS$7:$AS$2085)&lt;&gt;ROW(AS879))*((S879=0)*($S$7:$S$2085&gt;0)+(S879&gt;0)*($S$7:$S$2085=0)))&gt;0,"SALONES UNIDOS",IF(SUMPRODUCT((AS879=$AS$7:$AS$2085)*(AI879=$AI$7:$AI$2085)*((AO879&lt;$AP$7:$AP$2085)*(AP879&gt;$AO$7:$AO$2085))*(ROW($AS$7:$AS$2085)&lt;&gt;ROW(AS879)))&gt;0,"Cruzado","Sin cruce")))</f>
        <v>Sin cruce</v>
      </c>
    </row>
    <row r="880" spans="3:46" ht="15.6" hidden="1" customHeight="1">
      <c r="C880" s="496" t="s">
        <v>572</v>
      </c>
      <c r="D880" s="15" t="s">
        <v>966</v>
      </c>
      <c r="E880" s="15">
        <v>20261</v>
      </c>
      <c r="F880" s="503" t="s">
        <v>195</v>
      </c>
      <c r="G880" s="497" t="s">
        <v>80</v>
      </c>
      <c r="H880" s="503" t="s">
        <v>84</v>
      </c>
      <c r="I880" s="503">
        <v>4</v>
      </c>
      <c r="J880" s="503" t="s">
        <v>574</v>
      </c>
      <c r="K880" s="503" t="s">
        <v>41</v>
      </c>
      <c r="L880" s="499" t="s">
        <v>1017</v>
      </c>
      <c r="M880" s="535" t="s">
        <v>1018</v>
      </c>
      <c r="N880" s="15" t="s">
        <v>577</v>
      </c>
      <c r="O880" s="15" t="s">
        <v>578</v>
      </c>
      <c r="P880" s="503" t="s">
        <v>579</v>
      </c>
      <c r="Q880" s="15">
        <v>0</v>
      </c>
      <c r="R880" s="15">
        <v>4</v>
      </c>
      <c r="S880" s="479">
        <v>4</v>
      </c>
      <c r="T880" s="15">
        <v>4</v>
      </c>
      <c r="U880" s="471"/>
      <c r="V880" s="550">
        <v>22</v>
      </c>
      <c r="W880" s="497">
        <v>42841966</v>
      </c>
      <c r="X880" s="566" t="s">
        <v>211</v>
      </c>
      <c r="Y880" s="15" t="s">
        <v>579</v>
      </c>
      <c r="Z880" s="15"/>
      <c r="AA880" s="15"/>
      <c r="AB880" s="15"/>
      <c r="AC880" s="493"/>
      <c r="AD880" s="15"/>
      <c r="AE880" s="15" t="s">
        <v>1019</v>
      </c>
      <c r="AF880" s="497"/>
      <c r="AG880" s="497"/>
      <c r="AH880" s="497" t="s">
        <v>100</v>
      </c>
      <c r="AI880" s="15">
        <v>1</v>
      </c>
      <c r="AJ880" s="15">
        <v>9</v>
      </c>
      <c r="AK880" s="15">
        <v>20</v>
      </c>
      <c r="AL880" s="15">
        <v>12</v>
      </c>
      <c r="AM880" s="15">
        <v>40</v>
      </c>
      <c r="AN880" s="490">
        <f>IF(AJ880="",S880,ROUND(((((AL880/24)+(AM880/1440))-((AJ880/24)+(AK880/1440)))*1440/50),5))</f>
        <v>4</v>
      </c>
      <c r="AO880" s="491">
        <f>AJ880/24+AK880/1440</f>
        <v>0.3888888888888889</v>
      </c>
      <c r="AP880" s="491">
        <f>AL880/24+AM880/1440</f>
        <v>0.52777777777777779</v>
      </c>
      <c r="AQ880" s="23" t="str" cm="1">
        <f t="array" ref="AQ880">IF(X880="","",IF(SUMPRODUCT((X880=$X$7:$X$2085)*(AI880=$AI$7:$AI$2085)*(AO880=$AO$7:$AO$2085)*(AP880=$AP$7:$AP$2085)*(ROW($X$7:$X$2085)&lt;&gt;ROW(X880))*((S880=0)*($S$7:$S$2085&gt;0)+(S880&gt;0)*($S$7:$S$2085=0)))&gt;0,"SALONES UNIDOS",IF(SUMPRODUCT((X880=$X$7:$X$2085)*(AI880=$AI$7:$AI$2085)*((AO880&lt;$AP$7:$AP$2085)*(AP880&gt;$AO$7:$AO$2085))*(ROW($X$7:$X$2085)&lt;&gt;ROW(X880)))&gt;0,"Cruzado","Sin cruce")))</f>
        <v>Sin cruce</v>
      </c>
      <c r="AR880" s="23" t="str" cm="1">
        <f t="array" ref="AR880">IF(AE880="","",IF(SUMPRODUCT((AE880=$AE$7:$AE$2085)*(AI880=$AI$7:$AI$2085)*(AO880=$AO$7:$AO$2085)*(AP880=$AP$7:$AP$2085)*(ROW($AE$7:$AE$2085)&lt;&gt;ROW(AE880))*((S880=0)*($S$7:$S$2085&gt;0)+(S880&gt;0)*($S$7:$S$2085=0)))&gt;0,"SALONES UNIDOS",IF(SUMPRODUCT((AE880=$AE$7:$AE$2085)*(AI880=$AI$7:$AI$2085)*((AO880&lt;$AP$7:$AP$2085)*(AP880&gt;$AO$7:$AO$2085))*(ROW($AE$7:$AE$2085)&lt;&gt;ROW(AE880)))&gt;0,"Cruzado","Sin cruce")))</f>
        <v>Sin cruce</v>
      </c>
      <c r="AS880" s="94" t="str">
        <f t="shared" si="14"/>
        <v>MH4PORUMAA</v>
      </c>
      <c r="AT880" s="94" t="str" cm="1">
        <f t="array" ref="AT880">IF(AS880="","",IF(SUMPRODUCT((AS880=$AS$7:$AS$2085)*(AI880=$AI$7:$AI$2085)*(AO880=$AO$7:$AO$2085)*(AP880=$AP$7:$AP$2085)*(ROW($AS$7:$AS$2085)&lt;&gt;ROW(AS880))*((S880=0)*($S$7:$S$2085&gt;0)+(S880&gt;0)*($S$7:$S$2085=0)))&gt;0,"SALONES UNIDOS",IF(SUMPRODUCT((AS880=$AS$7:$AS$2085)*(AI880=$AI$7:$AI$2085)*((AO880&lt;$AP$7:$AP$2085)*(AP880&gt;$AO$7:$AO$2085))*(ROW($AS$7:$AS$2085)&lt;&gt;ROW(AS880)))&gt;0,"Cruzado","Sin cruce")))</f>
        <v>Sin cruce</v>
      </c>
    </row>
    <row r="881" spans="3:46" ht="15.6" hidden="1" customHeight="1">
      <c r="C881" s="496" t="s">
        <v>572</v>
      </c>
      <c r="D881" s="15" t="s">
        <v>966</v>
      </c>
      <c r="E881" s="15">
        <v>20261</v>
      </c>
      <c r="F881" s="503" t="s">
        <v>195</v>
      </c>
      <c r="G881" s="497" t="s">
        <v>80</v>
      </c>
      <c r="H881" s="503" t="s">
        <v>84</v>
      </c>
      <c r="I881" s="503">
        <v>4</v>
      </c>
      <c r="J881" s="503" t="s">
        <v>583</v>
      </c>
      <c r="K881" s="503" t="s">
        <v>41</v>
      </c>
      <c r="L881" s="499" t="s">
        <v>1017</v>
      </c>
      <c r="M881" s="535" t="s">
        <v>1018</v>
      </c>
      <c r="N881" s="15" t="s">
        <v>577</v>
      </c>
      <c r="O881" s="15" t="s">
        <v>578</v>
      </c>
      <c r="P881" s="503" t="s">
        <v>579</v>
      </c>
      <c r="Q881" s="15">
        <v>0</v>
      </c>
      <c r="R881" s="15">
        <v>4</v>
      </c>
      <c r="S881" s="479">
        <v>4</v>
      </c>
      <c r="T881" s="15">
        <v>4</v>
      </c>
      <c r="U881" s="471"/>
      <c r="V881" s="550">
        <v>22</v>
      </c>
      <c r="W881" s="497">
        <v>42841966</v>
      </c>
      <c r="X881" s="566" t="s">
        <v>211</v>
      </c>
      <c r="Y881" s="15" t="s">
        <v>579</v>
      </c>
      <c r="Z881" s="15"/>
      <c r="AA881" s="15"/>
      <c r="AB881" s="15"/>
      <c r="AC881" s="493"/>
      <c r="AD881" s="15"/>
      <c r="AE881" s="15" t="s">
        <v>1019</v>
      </c>
      <c r="AF881" s="497"/>
      <c r="AG881" s="497"/>
      <c r="AH881" s="497" t="s">
        <v>100</v>
      </c>
      <c r="AI881" s="15">
        <v>1</v>
      </c>
      <c r="AJ881" s="15">
        <v>13</v>
      </c>
      <c r="AK881" s="15">
        <v>30</v>
      </c>
      <c r="AL881" s="15">
        <v>16</v>
      </c>
      <c r="AM881" s="15">
        <v>50</v>
      </c>
      <c r="AN881" s="490">
        <f>IF(AJ881="",S881,ROUND(((((AL881/24)+(AM881/1440))-((AJ881/24)+(AK881/1440)))*1440/50),5))</f>
        <v>4</v>
      </c>
      <c r="AO881" s="491">
        <f>AJ881/24+AK881/1440</f>
        <v>0.5625</v>
      </c>
      <c r="AP881" s="491">
        <f>AL881/24+AM881/1440</f>
        <v>0.70138888888888884</v>
      </c>
      <c r="AQ881" s="23" t="str" cm="1">
        <f t="array" ref="AQ881">IF(X881="","",IF(SUMPRODUCT((X881=$X$7:$X$2085)*(AI881=$AI$7:$AI$2085)*(AO881=$AO$7:$AO$2085)*(AP881=$AP$7:$AP$2085)*(ROW($X$7:$X$2085)&lt;&gt;ROW(X881))*((S881=0)*($S$7:$S$2085&gt;0)+(S881&gt;0)*($S$7:$S$2085=0)))&gt;0,"SALONES UNIDOS",IF(SUMPRODUCT((X881=$X$7:$X$2085)*(AI881=$AI$7:$AI$2085)*((AO881&lt;$AP$7:$AP$2085)*(AP881&gt;$AO$7:$AO$2085))*(ROW($X$7:$X$2085)&lt;&gt;ROW(X881)))&gt;0,"Cruzado","Sin cruce")))</f>
        <v>Sin cruce</v>
      </c>
      <c r="AR881" s="23" t="str" cm="1">
        <f t="array" ref="AR881">IF(AE881="","",IF(SUMPRODUCT((AE881=$AE$7:$AE$2085)*(AI881=$AI$7:$AI$2085)*(AO881=$AO$7:$AO$2085)*(AP881=$AP$7:$AP$2085)*(ROW($AE$7:$AE$2085)&lt;&gt;ROW(AE881))*((S881=0)*($S$7:$S$2085&gt;0)+(S881&gt;0)*($S$7:$S$2085=0)))&gt;0,"SALONES UNIDOS",IF(SUMPRODUCT((AE881=$AE$7:$AE$2085)*(AI881=$AI$7:$AI$2085)*((AO881&lt;$AP$7:$AP$2085)*(AP881&gt;$AO$7:$AO$2085))*(ROW($AE$7:$AE$2085)&lt;&gt;ROW(AE881)))&gt;0,"Cruzado","Sin cruce")))</f>
        <v>Sin cruce</v>
      </c>
      <c r="AS881" s="94" t="str">
        <f t="shared" si="14"/>
        <v>MH4PORUMAA</v>
      </c>
      <c r="AT881" s="94" t="str" cm="1">
        <f t="array" ref="AT881">IF(AS881="","",IF(SUMPRODUCT((AS881=$AS$7:$AS$2085)*(AI881=$AI$7:$AI$2085)*(AO881=$AO$7:$AO$2085)*(AP881=$AP$7:$AP$2085)*(ROW($AS$7:$AS$2085)&lt;&gt;ROW(AS881))*((S881=0)*($S$7:$S$2085&gt;0)+(S881&gt;0)*($S$7:$S$2085=0)))&gt;0,"SALONES UNIDOS",IF(SUMPRODUCT((AS881=$AS$7:$AS$2085)*(AI881=$AI$7:$AI$2085)*((AO881&lt;$AP$7:$AP$2085)*(AP881&gt;$AO$7:$AO$2085))*(ROW($AS$7:$AS$2085)&lt;&gt;ROW(AS881)))&gt;0,"Cruzado","Sin cruce")))</f>
        <v>Sin cruce</v>
      </c>
    </row>
    <row r="882" spans="3:46" ht="15.6" hidden="1" customHeight="1">
      <c r="C882" s="496" t="s">
        <v>572</v>
      </c>
      <c r="D882" s="15" t="s">
        <v>966</v>
      </c>
      <c r="E882" s="15">
        <v>20261</v>
      </c>
      <c r="F882" s="503" t="s">
        <v>195</v>
      </c>
      <c r="G882" s="497" t="s">
        <v>80</v>
      </c>
      <c r="H882" s="503" t="s">
        <v>84</v>
      </c>
      <c r="I882" s="503">
        <v>4</v>
      </c>
      <c r="J882" s="503" t="s">
        <v>41</v>
      </c>
      <c r="K882" s="503" t="s">
        <v>41</v>
      </c>
      <c r="L882" s="499" t="s">
        <v>1020</v>
      </c>
      <c r="M882" s="535" t="s">
        <v>1021</v>
      </c>
      <c r="N882" s="15" t="s">
        <v>577</v>
      </c>
      <c r="O882" s="15" t="s">
        <v>578</v>
      </c>
      <c r="P882" s="503" t="s">
        <v>579</v>
      </c>
      <c r="Q882" s="15">
        <v>3</v>
      </c>
      <c r="R882" s="15">
        <v>0</v>
      </c>
      <c r="S882" s="479">
        <v>3</v>
      </c>
      <c r="T882" s="15">
        <v>6</v>
      </c>
      <c r="U882" s="471"/>
      <c r="V882" s="550">
        <v>44</v>
      </c>
      <c r="W882" s="497">
        <v>72313447</v>
      </c>
      <c r="X882" s="566" t="s">
        <v>497</v>
      </c>
      <c r="Y882" s="15" t="s">
        <v>579</v>
      </c>
      <c r="Z882" s="15"/>
      <c r="AA882" s="15"/>
      <c r="AB882" s="15"/>
      <c r="AC882" s="15" t="s">
        <v>993</v>
      </c>
      <c r="AD882" s="15"/>
      <c r="AE882" s="479"/>
      <c r="AF882" s="497"/>
      <c r="AG882" s="497"/>
      <c r="AH882" s="497" t="s">
        <v>582</v>
      </c>
      <c r="AI882" s="15">
        <v>2</v>
      </c>
      <c r="AJ882" s="15">
        <v>14</v>
      </c>
      <c r="AK882" s="15">
        <v>20</v>
      </c>
      <c r="AL882" s="15">
        <v>16</v>
      </c>
      <c r="AM882" s="15">
        <v>50</v>
      </c>
      <c r="AN882" s="490">
        <f>IF(AJ882="",S882,ROUND(((((AL882/24)+(AM882/1440))-((AJ882/24)+(AK882/1440)))*1440/50),5))</f>
        <v>3</v>
      </c>
      <c r="AO882" s="491">
        <f>AJ882/24+AK882/1440</f>
        <v>0.59722222222222221</v>
      </c>
      <c r="AP882" s="491">
        <f>AL882/24+AM882/1440</f>
        <v>0.70138888888888884</v>
      </c>
      <c r="AQ882" s="23" t="str" cm="1">
        <f t="array" ref="AQ882">IF(X882="","",IF(SUMPRODUCT((X882=$X$7:$X$2085)*(AI882=$AI$7:$AI$2085)*(AO882=$AO$7:$AO$2085)*(AP882=$AP$7:$AP$2085)*(ROW($X$7:$X$2085)&lt;&gt;ROW(X882))*((S882=0)*($S$7:$S$2085&gt;0)+(S882&gt;0)*($S$7:$S$2085=0)))&gt;0,"SALONES UNIDOS",IF(SUMPRODUCT((X882=$X$7:$X$2085)*(AI882=$AI$7:$AI$2085)*((AO882&lt;$AP$7:$AP$2085)*(AP882&gt;$AO$7:$AO$2085))*(ROW($X$7:$X$2085)&lt;&gt;ROW(X882)))&gt;0,"Cruzado","Sin cruce")))</f>
        <v>Sin cruce</v>
      </c>
      <c r="AR882" s="23" t="str" cm="1">
        <f t="array" ref="AR882">IF(AE882="","",IF(SUMPRODUCT((AE882=$AE$7:$AE$2085)*(AI882=$AI$7:$AI$2085)*(AO882=$AO$7:$AO$2085)*(AP882=$AP$7:$AP$2085)*(ROW($AE$7:$AE$2085)&lt;&gt;ROW(AE882))*((S882=0)*($S$7:$S$2085&gt;0)+(S882&gt;0)*($S$7:$S$2085=0)))&gt;0,"SALONES UNIDOS",IF(SUMPRODUCT((AE882=$AE$7:$AE$2085)*(AI882=$AI$7:$AI$2085)*((AO882&lt;$AP$7:$AP$2085)*(AP882&gt;$AO$7:$AO$2085))*(ROW($AE$7:$AE$2085)&lt;&gt;ROW(AE882)))&gt;0,"Cruzado","Sin cruce")))</f>
        <v/>
      </c>
      <c r="AS882" s="94" t="str">
        <f t="shared" si="14"/>
        <v>MH4PORUMAA</v>
      </c>
      <c r="AT882" s="94" t="str" cm="1">
        <f t="array" ref="AT882">IF(AS882="","",IF(SUMPRODUCT((AS882=$AS$7:$AS$2085)*(AI882=$AI$7:$AI$2085)*(AO882=$AO$7:$AO$2085)*(AP882=$AP$7:$AP$2085)*(ROW($AS$7:$AS$2085)&lt;&gt;ROW(AS882))*((S882=0)*($S$7:$S$2085&gt;0)+(S882&gt;0)*($S$7:$S$2085=0)))&gt;0,"SALONES UNIDOS",IF(SUMPRODUCT((AS882=$AS$7:$AS$2085)*(AI882=$AI$7:$AI$2085)*((AO882&lt;$AP$7:$AP$2085)*(AP882&gt;$AO$7:$AO$2085))*(ROW($AS$7:$AS$2085)&lt;&gt;ROW(AS882)))&gt;0,"Cruzado","Sin cruce")))</f>
        <v>Sin cruce</v>
      </c>
    </row>
    <row r="883" spans="3:46" ht="15.6" hidden="1" customHeight="1">
      <c r="C883" s="496" t="s">
        <v>572</v>
      </c>
      <c r="D883" s="15" t="s">
        <v>966</v>
      </c>
      <c r="E883" s="15">
        <v>20261</v>
      </c>
      <c r="F883" s="503" t="s">
        <v>195</v>
      </c>
      <c r="G883" s="497" t="s">
        <v>80</v>
      </c>
      <c r="H883" s="503" t="s">
        <v>84</v>
      </c>
      <c r="I883" s="503">
        <v>4</v>
      </c>
      <c r="J883" s="503" t="s">
        <v>574</v>
      </c>
      <c r="K883" s="503" t="s">
        <v>41</v>
      </c>
      <c r="L883" s="499" t="s">
        <v>1020</v>
      </c>
      <c r="M883" s="535" t="s">
        <v>1021</v>
      </c>
      <c r="N883" s="15" t="s">
        <v>577</v>
      </c>
      <c r="O883" s="15" t="s">
        <v>578</v>
      </c>
      <c r="P883" s="503" t="s">
        <v>579</v>
      </c>
      <c r="Q883" s="15">
        <v>0</v>
      </c>
      <c r="R883" s="15">
        <v>6</v>
      </c>
      <c r="S883" s="479">
        <v>6</v>
      </c>
      <c r="T883" s="15">
        <v>6</v>
      </c>
      <c r="U883" s="471"/>
      <c r="V883" s="550">
        <v>22</v>
      </c>
      <c r="W883" s="497">
        <v>72313447</v>
      </c>
      <c r="X883" s="566" t="s">
        <v>497</v>
      </c>
      <c r="Y883" s="15" t="s">
        <v>579</v>
      </c>
      <c r="Z883" s="15"/>
      <c r="AA883" s="15"/>
      <c r="AB883" s="15"/>
      <c r="AC883" s="493"/>
      <c r="AD883" s="15"/>
      <c r="AE883" s="15" t="s">
        <v>1007</v>
      </c>
      <c r="AF883" s="497"/>
      <c r="AG883" s="497"/>
      <c r="AH883" s="497" t="s">
        <v>100</v>
      </c>
      <c r="AI883" s="15">
        <v>3</v>
      </c>
      <c r="AJ883" s="15">
        <v>14</v>
      </c>
      <c r="AK883" s="15">
        <v>20</v>
      </c>
      <c r="AL883" s="15">
        <v>19</v>
      </c>
      <c r="AM883" s="15">
        <v>20</v>
      </c>
      <c r="AN883" s="490">
        <f>IF(AJ883="",S883,ROUND(((((AL883/24)+(AM883/1440))-((AJ883/24)+(AK883/1440)))*1440/50),5))</f>
        <v>6</v>
      </c>
      <c r="AO883" s="491">
        <f>AJ883/24+AK883/1440</f>
        <v>0.59722222222222221</v>
      </c>
      <c r="AP883" s="491">
        <f>AL883/24+AM883/1440</f>
        <v>0.80555555555555547</v>
      </c>
      <c r="AQ883" s="23" t="str" cm="1">
        <f t="array" ref="AQ883">IF(X883="","",IF(SUMPRODUCT((X883=$X$7:$X$2085)*(AI883=$AI$7:$AI$2085)*(AO883=$AO$7:$AO$2085)*(AP883=$AP$7:$AP$2085)*(ROW($X$7:$X$2085)&lt;&gt;ROW(X883))*((S883=0)*($S$7:$S$2085&gt;0)+(S883&gt;0)*($S$7:$S$2085=0)))&gt;0,"SALONES UNIDOS",IF(SUMPRODUCT((X883=$X$7:$X$2085)*(AI883=$AI$7:$AI$2085)*((AO883&lt;$AP$7:$AP$2085)*(AP883&gt;$AO$7:$AO$2085))*(ROW($X$7:$X$2085)&lt;&gt;ROW(X883)))&gt;0,"Cruzado","Sin cruce")))</f>
        <v>Sin cruce</v>
      </c>
      <c r="AR883" s="23" t="str" cm="1">
        <f t="array" ref="AR883">IF(AE883="","",IF(SUMPRODUCT((AE883=$AE$7:$AE$2085)*(AI883=$AI$7:$AI$2085)*(AO883=$AO$7:$AO$2085)*(AP883=$AP$7:$AP$2085)*(ROW($AE$7:$AE$2085)&lt;&gt;ROW(AE883))*((S883=0)*($S$7:$S$2085&gt;0)+(S883&gt;0)*($S$7:$S$2085=0)))&gt;0,"SALONES UNIDOS",IF(SUMPRODUCT((AE883=$AE$7:$AE$2085)*(AI883=$AI$7:$AI$2085)*((AO883&lt;$AP$7:$AP$2085)*(AP883&gt;$AO$7:$AO$2085))*(ROW($AE$7:$AE$2085)&lt;&gt;ROW(AE883)))&gt;0,"Cruzado","Sin cruce")))</f>
        <v>Sin cruce</v>
      </c>
      <c r="AS883" s="94" t="str">
        <f t="shared" si="14"/>
        <v>MH4PORUMAA</v>
      </c>
      <c r="AT883" s="94" t="str" cm="1">
        <f t="array" ref="AT883">IF(AS883="","",IF(SUMPRODUCT((AS883=$AS$7:$AS$2085)*(AI883=$AI$7:$AI$2085)*(AO883=$AO$7:$AO$2085)*(AP883=$AP$7:$AP$2085)*(ROW($AS$7:$AS$2085)&lt;&gt;ROW(AS883))*((S883=0)*($S$7:$S$2085&gt;0)+(S883&gt;0)*($S$7:$S$2085=0)))&gt;0,"SALONES UNIDOS",IF(SUMPRODUCT((AS883=$AS$7:$AS$2085)*(AI883=$AI$7:$AI$2085)*((AO883&lt;$AP$7:$AP$2085)*(AP883&gt;$AO$7:$AO$2085))*(ROW($AS$7:$AS$2085)&lt;&gt;ROW(AS883)))&gt;0,"Cruzado","Sin cruce")))</f>
        <v>Sin cruce</v>
      </c>
    </row>
    <row r="884" spans="3:46" ht="15.6" hidden="1" customHeight="1">
      <c r="C884" s="496" t="s">
        <v>572</v>
      </c>
      <c r="D884" s="15" t="s">
        <v>966</v>
      </c>
      <c r="E884" s="15">
        <v>20261</v>
      </c>
      <c r="F884" s="503" t="s">
        <v>195</v>
      </c>
      <c r="G884" s="497" t="s">
        <v>80</v>
      </c>
      <c r="H884" s="503" t="s">
        <v>84</v>
      </c>
      <c r="I884" s="503">
        <v>4</v>
      </c>
      <c r="J884" s="503" t="s">
        <v>583</v>
      </c>
      <c r="K884" s="503" t="s">
        <v>41</v>
      </c>
      <c r="L884" s="499" t="s">
        <v>1020</v>
      </c>
      <c r="M884" s="535" t="s">
        <v>1021</v>
      </c>
      <c r="N884" s="15" t="s">
        <v>577</v>
      </c>
      <c r="O884" s="15" t="s">
        <v>578</v>
      </c>
      <c r="P884" s="503" t="s">
        <v>579</v>
      </c>
      <c r="Q884" s="15">
        <v>0</v>
      </c>
      <c r="R884" s="15">
        <v>6</v>
      </c>
      <c r="S884" s="479">
        <v>6</v>
      </c>
      <c r="T884" s="15">
        <v>6</v>
      </c>
      <c r="U884" s="471"/>
      <c r="V884" s="550">
        <v>22</v>
      </c>
      <c r="W884" s="497">
        <v>72313447</v>
      </c>
      <c r="X884" s="566" t="s">
        <v>497</v>
      </c>
      <c r="Y884" s="15" t="s">
        <v>579</v>
      </c>
      <c r="Z884" s="15"/>
      <c r="AA884" s="15"/>
      <c r="AB884" s="15"/>
      <c r="AC884" s="493"/>
      <c r="AD884" s="15"/>
      <c r="AE884" s="15" t="s">
        <v>1007</v>
      </c>
      <c r="AF884" s="497"/>
      <c r="AG884" s="497"/>
      <c r="AH884" s="497" t="s">
        <v>100</v>
      </c>
      <c r="AI884" s="15">
        <v>6</v>
      </c>
      <c r="AJ884" s="15">
        <v>7</v>
      </c>
      <c r="AK884" s="15">
        <v>40</v>
      </c>
      <c r="AL884" s="15">
        <v>12</v>
      </c>
      <c r="AM884" s="15">
        <v>40</v>
      </c>
      <c r="AN884" s="490">
        <f>IF(AJ884="",S884,ROUND(((((AL884/24)+(AM884/1440))-((AJ884/24)+(AK884/1440)))*1440/50),5))</f>
        <v>6</v>
      </c>
      <c r="AO884" s="491">
        <f>AJ884/24+AK884/1440</f>
        <v>0.31944444444444448</v>
      </c>
      <c r="AP884" s="491">
        <f>AL884/24+AM884/1440</f>
        <v>0.52777777777777779</v>
      </c>
      <c r="AQ884" s="23" t="str" cm="1">
        <f t="array" ref="AQ884">IF(X884="","",IF(SUMPRODUCT((X884=$X$7:$X$2085)*(AI884=$AI$7:$AI$2085)*(AO884=$AO$7:$AO$2085)*(AP884=$AP$7:$AP$2085)*(ROW($X$7:$X$2085)&lt;&gt;ROW(X884))*((S884=0)*($S$7:$S$2085&gt;0)+(S884&gt;0)*($S$7:$S$2085=0)))&gt;0,"SALONES UNIDOS",IF(SUMPRODUCT((X884=$X$7:$X$2085)*(AI884=$AI$7:$AI$2085)*((AO884&lt;$AP$7:$AP$2085)*(AP884&gt;$AO$7:$AO$2085))*(ROW($X$7:$X$2085)&lt;&gt;ROW(X884)))&gt;0,"Cruzado","Sin cruce")))</f>
        <v>Sin cruce</v>
      </c>
      <c r="AR884" s="23" t="str" cm="1">
        <f t="array" ref="AR884">IF(AE884="","",IF(SUMPRODUCT((AE884=$AE$7:$AE$2085)*(AI884=$AI$7:$AI$2085)*(AO884=$AO$7:$AO$2085)*(AP884=$AP$7:$AP$2085)*(ROW($AE$7:$AE$2085)&lt;&gt;ROW(AE884))*((S884=0)*($S$7:$S$2085&gt;0)+(S884&gt;0)*($S$7:$S$2085=0)))&gt;0,"SALONES UNIDOS",IF(SUMPRODUCT((AE884=$AE$7:$AE$2085)*(AI884=$AI$7:$AI$2085)*((AO884&lt;$AP$7:$AP$2085)*(AP884&gt;$AO$7:$AO$2085))*(ROW($AE$7:$AE$2085)&lt;&gt;ROW(AE884)))&gt;0,"Cruzado","Sin cruce")))</f>
        <v>Sin cruce</v>
      </c>
      <c r="AS884" s="94" t="str">
        <f t="shared" si="14"/>
        <v>MH4PORUMAA</v>
      </c>
      <c r="AT884" s="94" t="str" cm="1">
        <f t="array" ref="AT884">IF(AS884="","",IF(SUMPRODUCT((AS884=$AS$7:$AS$2085)*(AI884=$AI$7:$AI$2085)*(AO884=$AO$7:$AO$2085)*(AP884=$AP$7:$AP$2085)*(ROW($AS$7:$AS$2085)&lt;&gt;ROW(AS884))*((S884=0)*($S$7:$S$2085&gt;0)+(S884&gt;0)*($S$7:$S$2085=0)))&gt;0,"SALONES UNIDOS",IF(SUMPRODUCT((AS884=$AS$7:$AS$2085)*(AI884=$AI$7:$AI$2085)*((AO884&lt;$AP$7:$AP$2085)*(AP884&gt;$AO$7:$AO$2085))*(ROW($AS$7:$AS$2085)&lt;&gt;ROW(AS884)))&gt;0,"Cruzado","Sin cruce")))</f>
        <v>Sin cruce</v>
      </c>
    </row>
    <row r="885" spans="3:46" ht="15.6" hidden="1" customHeight="1">
      <c r="C885" s="496" t="s">
        <v>572</v>
      </c>
      <c r="D885" s="15" t="s">
        <v>966</v>
      </c>
      <c r="E885" s="15">
        <v>20261</v>
      </c>
      <c r="F885" s="503" t="s">
        <v>195</v>
      </c>
      <c r="G885" s="497" t="s">
        <v>80</v>
      </c>
      <c r="H885" s="503" t="s">
        <v>84</v>
      </c>
      <c r="I885" s="503">
        <v>4</v>
      </c>
      <c r="J885" s="503" t="s">
        <v>41</v>
      </c>
      <c r="K885" s="503" t="s">
        <v>41</v>
      </c>
      <c r="L885" s="499" t="s">
        <v>1022</v>
      </c>
      <c r="M885" s="535" t="s">
        <v>673</v>
      </c>
      <c r="N885" s="15" t="s">
        <v>577</v>
      </c>
      <c r="O885" s="15" t="s">
        <v>578</v>
      </c>
      <c r="P885" s="503" t="s">
        <v>579</v>
      </c>
      <c r="Q885" s="15">
        <v>3</v>
      </c>
      <c r="R885" s="15">
        <v>0</v>
      </c>
      <c r="S885" s="479">
        <v>3</v>
      </c>
      <c r="T885" s="15">
        <v>4</v>
      </c>
      <c r="U885" s="471"/>
      <c r="V885" s="550">
        <v>44</v>
      </c>
      <c r="W885" s="497">
        <v>45475173</v>
      </c>
      <c r="X885" s="566" t="s">
        <v>422</v>
      </c>
      <c r="Y885" s="15" t="s">
        <v>579</v>
      </c>
      <c r="Z885" s="15"/>
      <c r="AA885" s="15"/>
      <c r="AB885" s="15"/>
      <c r="AC885" s="15" t="s">
        <v>993</v>
      </c>
      <c r="AD885" s="15"/>
      <c r="AE885" s="479"/>
      <c r="AF885" s="497"/>
      <c r="AG885" s="497"/>
      <c r="AH885" s="497" t="s">
        <v>582</v>
      </c>
      <c r="AI885" s="15">
        <v>2</v>
      </c>
      <c r="AJ885" s="15">
        <v>7</v>
      </c>
      <c r="AK885" s="15">
        <v>40</v>
      </c>
      <c r="AL885" s="15">
        <v>10</v>
      </c>
      <c r="AM885" s="15">
        <v>10</v>
      </c>
      <c r="AN885" s="490">
        <f>IF(AJ885="",S885,ROUND(((((AL885/24)+(AM885/1440))-((AJ885/24)+(AK885/1440)))*1440/50),5))</f>
        <v>3</v>
      </c>
      <c r="AO885" s="491">
        <f>AJ885/24+AK885/1440</f>
        <v>0.31944444444444448</v>
      </c>
      <c r="AP885" s="491">
        <f>AL885/24+AM885/1440</f>
        <v>0.4236111111111111</v>
      </c>
      <c r="AQ885" s="23" t="str" cm="1">
        <f t="array" ref="AQ885">IF(X885="","",IF(SUMPRODUCT((X885=$X$7:$X$2085)*(AI885=$AI$7:$AI$2085)*(AO885=$AO$7:$AO$2085)*(AP885=$AP$7:$AP$2085)*(ROW($X$7:$X$2085)&lt;&gt;ROW(X885))*((S885=0)*($S$7:$S$2085&gt;0)+(S885&gt;0)*($S$7:$S$2085=0)))&gt;0,"SALONES UNIDOS",IF(SUMPRODUCT((X885=$X$7:$X$2085)*(AI885=$AI$7:$AI$2085)*((AO885&lt;$AP$7:$AP$2085)*(AP885&gt;$AO$7:$AO$2085))*(ROW($X$7:$X$2085)&lt;&gt;ROW(X885)))&gt;0,"Cruzado","Sin cruce")))</f>
        <v>Sin cruce</v>
      </c>
      <c r="AR885" s="23" t="str" cm="1">
        <f t="array" ref="AR885">IF(AE885="","",IF(SUMPRODUCT((AE885=$AE$7:$AE$2085)*(AI885=$AI$7:$AI$2085)*(AO885=$AO$7:$AO$2085)*(AP885=$AP$7:$AP$2085)*(ROW($AE$7:$AE$2085)&lt;&gt;ROW(AE885))*((S885=0)*($S$7:$S$2085&gt;0)+(S885&gt;0)*($S$7:$S$2085=0)))&gt;0,"SALONES UNIDOS",IF(SUMPRODUCT((AE885=$AE$7:$AE$2085)*(AI885=$AI$7:$AI$2085)*((AO885&lt;$AP$7:$AP$2085)*(AP885&gt;$AO$7:$AO$2085))*(ROW($AE$7:$AE$2085)&lt;&gt;ROW(AE885)))&gt;0,"Cruzado","Sin cruce")))</f>
        <v/>
      </c>
      <c r="AS885" s="94" t="str">
        <f t="shared" si="14"/>
        <v>MH4PORUMAA</v>
      </c>
      <c r="AT885" s="94" t="str" cm="1">
        <f t="array" ref="AT885">IF(AS885="","",IF(SUMPRODUCT((AS885=$AS$7:$AS$2085)*(AI885=$AI$7:$AI$2085)*(AO885=$AO$7:$AO$2085)*(AP885=$AP$7:$AP$2085)*(ROW($AS$7:$AS$2085)&lt;&gt;ROW(AS885))*((S885=0)*($S$7:$S$2085&gt;0)+(S885&gt;0)*($S$7:$S$2085=0)))&gt;0,"SALONES UNIDOS",IF(SUMPRODUCT((AS885=$AS$7:$AS$2085)*(AI885=$AI$7:$AI$2085)*((AO885&lt;$AP$7:$AP$2085)*(AP885&gt;$AO$7:$AO$2085))*(ROW($AS$7:$AS$2085)&lt;&gt;ROW(AS885)))&gt;0,"Cruzado","Sin cruce")))</f>
        <v>Sin cruce</v>
      </c>
    </row>
    <row r="886" spans="3:46" ht="15.6" hidden="1" customHeight="1">
      <c r="C886" s="496" t="s">
        <v>572</v>
      </c>
      <c r="D886" s="15" t="s">
        <v>966</v>
      </c>
      <c r="E886" s="15">
        <v>20261</v>
      </c>
      <c r="F886" s="503" t="s">
        <v>195</v>
      </c>
      <c r="G886" s="497" t="s">
        <v>80</v>
      </c>
      <c r="H886" s="503" t="s">
        <v>84</v>
      </c>
      <c r="I886" s="503">
        <v>4</v>
      </c>
      <c r="J886" s="503" t="s">
        <v>574</v>
      </c>
      <c r="K886" s="503" t="s">
        <v>41</v>
      </c>
      <c r="L886" s="499" t="s">
        <v>1022</v>
      </c>
      <c r="M886" s="535" t="s">
        <v>673</v>
      </c>
      <c r="N886" s="15" t="s">
        <v>577</v>
      </c>
      <c r="O886" s="15" t="s">
        <v>578</v>
      </c>
      <c r="P886" s="503" t="s">
        <v>579</v>
      </c>
      <c r="Q886" s="15">
        <v>0</v>
      </c>
      <c r="R886" s="15">
        <v>2</v>
      </c>
      <c r="S886" s="479">
        <v>2</v>
      </c>
      <c r="T886" s="15">
        <v>4</v>
      </c>
      <c r="U886" s="471"/>
      <c r="V886" s="550">
        <v>22</v>
      </c>
      <c r="W886" s="497">
        <v>45475173</v>
      </c>
      <c r="X886" s="566" t="s">
        <v>422</v>
      </c>
      <c r="Y886" s="15" t="s">
        <v>579</v>
      </c>
      <c r="Z886" s="15"/>
      <c r="AA886" s="15"/>
      <c r="AB886" s="15"/>
      <c r="AC886" s="493"/>
      <c r="AD886" s="15"/>
      <c r="AE886" s="15" t="s">
        <v>1023</v>
      </c>
      <c r="AF886" s="497"/>
      <c r="AG886" s="497"/>
      <c r="AH886" s="497" t="s">
        <v>100</v>
      </c>
      <c r="AI886" s="15">
        <v>2</v>
      </c>
      <c r="AJ886" s="15">
        <v>10</v>
      </c>
      <c r="AK886" s="15">
        <v>10</v>
      </c>
      <c r="AL886" s="15">
        <v>11</v>
      </c>
      <c r="AM886" s="15">
        <v>50</v>
      </c>
      <c r="AN886" s="490">
        <f>IF(AJ886="",S886,ROUND(((((AL886/24)+(AM886/1440))-((AJ886/24)+(AK886/1440)))*1440/50),5))</f>
        <v>2</v>
      </c>
      <c r="AO886" s="491">
        <f>AJ886/24+AK886/1440</f>
        <v>0.4236111111111111</v>
      </c>
      <c r="AP886" s="491">
        <f>AL886/24+AM886/1440</f>
        <v>0.49305555555555552</v>
      </c>
      <c r="AQ886" s="23" t="str" cm="1">
        <f t="array" ref="AQ886">IF(X886="","",IF(SUMPRODUCT((X886=$X$7:$X$2085)*(AI886=$AI$7:$AI$2085)*(AO886=$AO$7:$AO$2085)*(AP886=$AP$7:$AP$2085)*(ROW($X$7:$X$2085)&lt;&gt;ROW(X886))*((S886=0)*($S$7:$S$2085&gt;0)+(S886&gt;0)*($S$7:$S$2085=0)))&gt;0,"SALONES UNIDOS",IF(SUMPRODUCT((X886=$X$7:$X$2085)*(AI886=$AI$7:$AI$2085)*((AO886&lt;$AP$7:$AP$2085)*(AP886&gt;$AO$7:$AO$2085))*(ROW($X$7:$X$2085)&lt;&gt;ROW(X886)))&gt;0,"Cruzado","Sin cruce")))</f>
        <v>Sin cruce</v>
      </c>
      <c r="AR886" s="23" t="str" cm="1">
        <f t="array" ref="AR886">IF(AE886="","",IF(SUMPRODUCT((AE886=$AE$7:$AE$2085)*(AI886=$AI$7:$AI$2085)*(AO886=$AO$7:$AO$2085)*(AP886=$AP$7:$AP$2085)*(ROW($AE$7:$AE$2085)&lt;&gt;ROW(AE886))*((S886=0)*($S$7:$S$2085&gt;0)+(S886&gt;0)*($S$7:$S$2085=0)))&gt;0,"SALONES UNIDOS",IF(SUMPRODUCT((AE886=$AE$7:$AE$2085)*(AI886=$AI$7:$AI$2085)*((AO886&lt;$AP$7:$AP$2085)*(AP886&gt;$AO$7:$AO$2085))*(ROW($AE$7:$AE$2085)&lt;&gt;ROW(AE886)))&gt;0,"Cruzado","Sin cruce")))</f>
        <v>Sin cruce</v>
      </c>
      <c r="AS886" s="94" t="str">
        <f t="shared" si="14"/>
        <v>MH4PORUMAA</v>
      </c>
      <c r="AT886" s="94" t="str" cm="1">
        <f t="array" ref="AT886">IF(AS886="","",IF(SUMPRODUCT((AS886=$AS$7:$AS$2085)*(AI886=$AI$7:$AI$2085)*(AO886=$AO$7:$AO$2085)*(AP886=$AP$7:$AP$2085)*(ROW($AS$7:$AS$2085)&lt;&gt;ROW(AS886))*((S886=0)*($S$7:$S$2085&gt;0)+(S886&gt;0)*($S$7:$S$2085=0)))&gt;0,"SALONES UNIDOS",IF(SUMPRODUCT((AS886=$AS$7:$AS$2085)*(AI886=$AI$7:$AI$2085)*((AO886&lt;$AP$7:$AP$2085)*(AP886&gt;$AO$7:$AO$2085))*(ROW($AS$7:$AS$2085)&lt;&gt;ROW(AS886)))&gt;0,"Cruzado","Sin cruce")))</f>
        <v>Sin cruce</v>
      </c>
    </row>
    <row r="887" spans="3:46" ht="15.6" hidden="1" customHeight="1">
      <c r="C887" s="496" t="s">
        <v>572</v>
      </c>
      <c r="D887" s="15" t="s">
        <v>966</v>
      </c>
      <c r="E887" s="15">
        <v>20261</v>
      </c>
      <c r="F887" s="503" t="s">
        <v>195</v>
      </c>
      <c r="G887" s="497" t="s">
        <v>80</v>
      </c>
      <c r="H887" s="503" t="s">
        <v>84</v>
      </c>
      <c r="I887" s="503">
        <v>4</v>
      </c>
      <c r="J887" s="503" t="s">
        <v>583</v>
      </c>
      <c r="K887" s="503" t="s">
        <v>41</v>
      </c>
      <c r="L887" s="499" t="s">
        <v>1022</v>
      </c>
      <c r="M887" s="535" t="s">
        <v>673</v>
      </c>
      <c r="N887" s="15" t="s">
        <v>577</v>
      </c>
      <c r="O887" s="15" t="s">
        <v>578</v>
      </c>
      <c r="P887" s="503" t="s">
        <v>579</v>
      </c>
      <c r="Q887" s="15">
        <v>0</v>
      </c>
      <c r="R887" s="15">
        <v>2</v>
      </c>
      <c r="S887" s="479">
        <v>2</v>
      </c>
      <c r="T887" s="15">
        <v>4</v>
      </c>
      <c r="U887" s="471"/>
      <c r="V887" s="550">
        <v>22</v>
      </c>
      <c r="W887" s="497">
        <v>45475173</v>
      </c>
      <c r="X887" s="566" t="s">
        <v>422</v>
      </c>
      <c r="Y887" s="15" t="s">
        <v>579</v>
      </c>
      <c r="Z887" s="15"/>
      <c r="AA887" s="15"/>
      <c r="AB887" s="15"/>
      <c r="AC887" s="493"/>
      <c r="AD887" s="15"/>
      <c r="AE887" s="15" t="s">
        <v>1023</v>
      </c>
      <c r="AF887" s="497"/>
      <c r="AG887" s="497"/>
      <c r="AH887" s="497" t="s">
        <v>100</v>
      </c>
      <c r="AI887" s="15">
        <v>3</v>
      </c>
      <c r="AJ887" s="15">
        <v>7</v>
      </c>
      <c r="AK887" s="15">
        <v>40</v>
      </c>
      <c r="AL887" s="15">
        <v>9</v>
      </c>
      <c r="AM887" s="15">
        <v>20</v>
      </c>
      <c r="AN887" s="490">
        <f>IF(AJ887="",S887,ROUND(((((AL887/24)+(AM887/1440))-((AJ887/24)+(AK887/1440)))*1440/50),5))</f>
        <v>2</v>
      </c>
      <c r="AO887" s="491">
        <f>AJ887/24+AK887/1440</f>
        <v>0.31944444444444448</v>
      </c>
      <c r="AP887" s="491">
        <f>AL887/24+AM887/1440</f>
        <v>0.3888888888888889</v>
      </c>
      <c r="AQ887" s="23" t="str" cm="1">
        <f t="array" ref="AQ887">IF(X887="","",IF(SUMPRODUCT((X887=$X$7:$X$2085)*(AI887=$AI$7:$AI$2085)*(AO887=$AO$7:$AO$2085)*(AP887=$AP$7:$AP$2085)*(ROW($X$7:$X$2085)&lt;&gt;ROW(X887))*((S887=0)*($S$7:$S$2085&gt;0)+(S887&gt;0)*($S$7:$S$2085=0)))&gt;0,"SALONES UNIDOS",IF(SUMPRODUCT((X887=$X$7:$X$2085)*(AI887=$AI$7:$AI$2085)*((AO887&lt;$AP$7:$AP$2085)*(AP887&gt;$AO$7:$AO$2085))*(ROW($X$7:$X$2085)&lt;&gt;ROW(X887)))&gt;0,"Cruzado","Sin cruce")))</f>
        <v>Sin cruce</v>
      </c>
      <c r="AR887" s="23" t="str" cm="1">
        <f t="array" ref="AR887">IF(AE887="","",IF(SUMPRODUCT((AE887=$AE$7:$AE$2085)*(AI887=$AI$7:$AI$2085)*(AO887=$AO$7:$AO$2085)*(AP887=$AP$7:$AP$2085)*(ROW($AE$7:$AE$2085)&lt;&gt;ROW(AE887))*((S887=0)*($S$7:$S$2085&gt;0)+(S887&gt;0)*($S$7:$S$2085=0)))&gt;0,"SALONES UNIDOS",IF(SUMPRODUCT((AE887=$AE$7:$AE$2085)*(AI887=$AI$7:$AI$2085)*((AO887&lt;$AP$7:$AP$2085)*(AP887&gt;$AO$7:$AO$2085))*(ROW($AE$7:$AE$2085)&lt;&gt;ROW(AE887)))&gt;0,"Cruzado","Sin cruce")))</f>
        <v>Sin cruce</v>
      </c>
      <c r="AS887" s="94" t="str">
        <f t="shared" si="14"/>
        <v>MH4PORUMAA</v>
      </c>
      <c r="AT887" s="94" t="str" cm="1">
        <f t="array" ref="AT887">IF(AS887="","",IF(SUMPRODUCT((AS887=$AS$7:$AS$2085)*(AI887=$AI$7:$AI$2085)*(AO887=$AO$7:$AO$2085)*(AP887=$AP$7:$AP$2085)*(ROW($AS$7:$AS$2085)&lt;&gt;ROW(AS887))*((S887=0)*($S$7:$S$2085&gt;0)+(S887&gt;0)*($S$7:$S$2085=0)))&gt;0,"SALONES UNIDOS",IF(SUMPRODUCT((AS887=$AS$7:$AS$2085)*(AI887=$AI$7:$AI$2085)*((AO887&lt;$AP$7:$AP$2085)*(AP887&gt;$AO$7:$AO$2085))*(ROW($AS$7:$AS$2085)&lt;&gt;ROW(AS887)))&gt;0,"Cruzado","Sin cruce")))</f>
        <v>Sin cruce</v>
      </c>
    </row>
    <row r="888" spans="3:46" ht="15.6" hidden="1" customHeight="1">
      <c r="C888" s="496" t="s">
        <v>572</v>
      </c>
      <c r="D888" s="15" t="s">
        <v>966</v>
      </c>
      <c r="E888" s="15">
        <v>20261</v>
      </c>
      <c r="F888" s="503" t="s">
        <v>195</v>
      </c>
      <c r="G888" s="497" t="s">
        <v>80</v>
      </c>
      <c r="H888" s="503" t="s">
        <v>84</v>
      </c>
      <c r="I888" s="503">
        <v>4</v>
      </c>
      <c r="J888" s="503" t="s">
        <v>51</v>
      </c>
      <c r="K888" s="503" t="s">
        <v>51</v>
      </c>
      <c r="L888" s="499" t="s">
        <v>1011</v>
      </c>
      <c r="M888" s="535" t="s">
        <v>1012</v>
      </c>
      <c r="N888" s="15" t="s">
        <v>577</v>
      </c>
      <c r="O888" s="15" t="s">
        <v>578</v>
      </c>
      <c r="P888" s="503" t="s">
        <v>624</v>
      </c>
      <c r="Q888" s="15">
        <v>2</v>
      </c>
      <c r="R888" s="15">
        <v>2</v>
      </c>
      <c r="S888" s="479">
        <v>4</v>
      </c>
      <c r="T888" s="15">
        <v>3</v>
      </c>
      <c r="U888" s="471"/>
      <c r="V888" s="550">
        <v>44</v>
      </c>
      <c r="W888" s="497">
        <v>72580385</v>
      </c>
      <c r="X888" s="566" t="s">
        <v>225</v>
      </c>
      <c r="Y888" s="15" t="s">
        <v>196</v>
      </c>
      <c r="Z888" s="15"/>
      <c r="AA888" s="15"/>
      <c r="AB888" s="15"/>
      <c r="AC888" s="493"/>
      <c r="AD888" s="15"/>
      <c r="AE888" s="479"/>
      <c r="AF888" s="497"/>
      <c r="AG888" s="497"/>
      <c r="AH888" s="15" t="s">
        <v>203</v>
      </c>
      <c r="AI888" s="15">
        <v>1</v>
      </c>
      <c r="AJ888" s="15">
        <v>11</v>
      </c>
      <c r="AK888" s="15">
        <v>0</v>
      </c>
      <c r="AL888" s="15">
        <v>14</v>
      </c>
      <c r="AM888" s="15">
        <v>20</v>
      </c>
      <c r="AN888" s="490">
        <f>IF(AJ888="",S888,ROUND(((((AL888/24)+(AM888/1440))-((AJ888/24)+(AK888/1440)))*1440/50),5))</f>
        <v>4</v>
      </c>
      <c r="AO888" s="491">
        <f>AJ888/24+AK888/1440</f>
        <v>0.45833333333333331</v>
      </c>
      <c r="AP888" s="491">
        <f>AL888/24+AM888/1440</f>
        <v>0.59722222222222221</v>
      </c>
      <c r="AQ888" s="23" t="str" cm="1">
        <f t="array" ref="AQ888">IF(X888="","",IF(SUMPRODUCT((X888=$X$7:$X$2085)*(AI888=$AI$7:$AI$2085)*(AO888=$AO$7:$AO$2085)*(AP888=$AP$7:$AP$2085)*(ROW($X$7:$X$2085)&lt;&gt;ROW(X888))*((S888=0)*($S$7:$S$2085&gt;0)+(S888&gt;0)*($S$7:$S$2085=0)))&gt;0,"SALONES UNIDOS",IF(SUMPRODUCT((X888=$X$7:$X$2085)*(AI888=$AI$7:$AI$2085)*((AO888&lt;$AP$7:$AP$2085)*(AP888&gt;$AO$7:$AO$2085))*(ROW($X$7:$X$2085)&lt;&gt;ROW(X888)))&gt;0,"Cruzado","Sin cruce")))</f>
        <v>Sin cruce</v>
      </c>
      <c r="AR888" s="23" t="str" cm="1">
        <f t="array" ref="AR888">IF(AE888="","",IF(SUMPRODUCT((AE888=$AE$7:$AE$2085)*(AI888=$AI$7:$AI$2085)*(AO888=$AO$7:$AO$2085)*(AP888=$AP$7:$AP$2085)*(ROW($AE$7:$AE$2085)&lt;&gt;ROW(AE888))*((S888=0)*($S$7:$S$2085&gt;0)+(S888&gt;0)*($S$7:$S$2085=0)))&gt;0,"SALONES UNIDOS",IF(SUMPRODUCT((AE888=$AE$7:$AE$2085)*(AI888=$AI$7:$AI$2085)*((AO888&lt;$AP$7:$AP$2085)*(AP888&gt;$AO$7:$AO$2085))*(ROW($AE$7:$AE$2085)&lt;&gt;ROW(AE888)))&gt;0,"Cruzado","Sin cruce")))</f>
        <v/>
      </c>
      <c r="AS888" s="94" t="str">
        <f t="shared" si="14"/>
        <v>MH4PORUMAB</v>
      </c>
      <c r="AT888" s="94" t="str" cm="1">
        <f t="array" ref="AT888">IF(AS888="","",IF(SUMPRODUCT((AS888=$AS$7:$AS$2085)*(AI888=$AI$7:$AI$2085)*(AO888=$AO$7:$AO$2085)*(AP888=$AP$7:$AP$2085)*(ROW($AS$7:$AS$2085)&lt;&gt;ROW(AS888))*((S888=0)*($S$7:$S$2085&gt;0)+(S888&gt;0)*($S$7:$S$2085=0)))&gt;0,"SALONES UNIDOS",IF(SUMPRODUCT((AS888=$AS$7:$AS$2085)*(AI888=$AI$7:$AI$2085)*((AO888&lt;$AP$7:$AP$2085)*(AP888&gt;$AO$7:$AO$2085))*(ROW($AS$7:$AS$2085)&lt;&gt;ROW(AS888)))&gt;0,"Cruzado","Sin cruce")))</f>
        <v>Sin cruce</v>
      </c>
    </row>
    <row r="889" spans="3:46" ht="15.6" hidden="1" customHeight="1">
      <c r="C889" s="496" t="s">
        <v>572</v>
      </c>
      <c r="D889" s="15" t="s">
        <v>966</v>
      </c>
      <c r="E889" s="15">
        <v>20261</v>
      </c>
      <c r="F889" s="503" t="s">
        <v>195</v>
      </c>
      <c r="G889" s="497" t="s">
        <v>80</v>
      </c>
      <c r="H889" s="503" t="s">
        <v>84</v>
      </c>
      <c r="I889" s="503">
        <v>4</v>
      </c>
      <c r="J889" s="503" t="s">
        <v>51</v>
      </c>
      <c r="K889" s="503" t="s">
        <v>51</v>
      </c>
      <c r="L889" s="499" t="s">
        <v>1013</v>
      </c>
      <c r="M889" s="535" t="s">
        <v>1014</v>
      </c>
      <c r="N889" s="15" t="s">
        <v>577</v>
      </c>
      <c r="O889" s="15" t="s">
        <v>578</v>
      </c>
      <c r="P889" s="503" t="s">
        <v>579</v>
      </c>
      <c r="Q889" s="15">
        <v>2</v>
      </c>
      <c r="R889" s="15">
        <v>0</v>
      </c>
      <c r="S889" s="479">
        <v>2</v>
      </c>
      <c r="T889" s="15">
        <v>3</v>
      </c>
      <c r="U889" s="471"/>
      <c r="V889" s="550">
        <v>44</v>
      </c>
      <c r="W889" s="497">
        <v>21461262</v>
      </c>
      <c r="X889" s="566" t="s">
        <v>312</v>
      </c>
      <c r="Y889" s="15" t="s">
        <v>579</v>
      </c>
      <c r="Z889" s="15"/>
      <c r="AA889" s="15"/>
      <c r="AB889" s="15"/>
      <c r="AC889" s="15" t="s">
        <v>982</v>
      </c>
      <c r="AD889" s="15"/>
      <c r="AE889" s="479"/>
      <c r="AF889" s="497"/>
      <c r="AG889" s="497"/>
      <c r="AH889" s="497" t="s">
        <v>582</v>
      </c>
      <c r="AI889" s="15">
        <v>2</v>
      </c>
      <c r="AJ889" s="15">
        <v>7</v>
      </c>
      <c r="AK889" s="15">
        <v>40</v>
      </c>
      <c r="AL889" s="15">
        <v>9</v>
      </c>
      <c r="AM889" s="15">
        <v>20</v>
      </c>
      <c r="AN889" s="490">
        <f>IF(AJ889="",S889,ROUND(((((AL889/24)+(AM889/1440))-((AJ889/24)+(AK889/1440)))*1440/50),5))</f>
        <v>2</v>
      </c>
      <c r="AO889" s="491">
        <f>AJ889/24+AK889/1440</f>
        <v>0.31944444444444448</v>
      </c>
      <c r="AP889" s="491">
        <f>AL889/24+AM889/1440</f>
        <v>0.3888888888888889</v>
      </c>
      <c r="AQ889" s="23" t="str" cm="1">
        <f t="array" ref="AQ889">IF(X889="","",IF(SUMPRODUCT((X889=$X$7:$X$2085)*(AI889=$AI$7:$AI$2085)*(AO889=$AO$7:$AO$2085)*(AP889=$AP$7:$AP$2085)*(ROW($X$7:$X$2085)&lt;&gt;ROW(X889))*((S889=0)*($S$7:$S$2085&gt;0)+(S889&gt;0)*($S$7:$S$2085=0)))&gt;0,"SALONES UNIDOS",IF(SUMPRODUCT((X889=$X$7:$X$2085)*(AI889=$AI$7:$AI$2085)*((AO889&lt;$AP$7:$AP$2085)*(AP889&gt;$AO$7:$AO$2085))*(ROW($X$7:$X$2085)&lt;&gt;ROW(X889)))&gt;0,"Cruzado","Sin cruce")))</f>
        <v>Sin cruce</v>
      </c>
      <c r="AR889" s="23" t="str" cm="1">
        <f t="array" ref="AR889">IF(AE889="","",IF(SUMPRODUCT((AE889=$AE$7:$AE$2085)*(AI889=$AI$7:$AI$2085)*(AO889=$AO$7:$AO$2085)*(AP889=$AP$7:$AP$2085)*(ROW($AE$7:$AE$2085)&lt;&gt;ROW(AE889))*((S889=0)*($S$7:$S$2085&gt;0)+(S889&gt;0)*($S$7:$S$2085=0)))&gt;0,"SALONES UNIDOS",IF(SUMPRODUCT((AE889=$AE$7:$AE$2085)*(AI889=$AI$7:$AI$2085)*((AO889&lt;$AP$7:$AP$2085)*(AP889&gt;$AO$7:$AO$2085))*(ROW($AE$7:$AE$2085)&lt;&gt;ROW(AE889)))&gt;0,"Cruzado","Sin cruce")))</f>
        <v/>
      </c>
      <c r="AS889" s="94" t="str">
        <f t="shared" si="14"/>
        <v>MH4PORUMAB</v>
      </c>
      <c r="AT889" s="94" t="str" cm="1">
        <f t="array" ref="AT889">IF(AS889="","",IF(SUMPRODUCT((AS889=$AS$7:$AS$2085)*(AI889=$AI$7:$AI$2085)*(AO889=$AO$7:$AO$2085)*(AP889=$AP$7:$AP$2085)*(ROW($AS$7:$AS$2085)&lt;&gt;ROW(AS889))*((S889=0)*($S$7:$S$2085&gt;0)+(S889&gt;0)*($S$7:$S$2085=0)))&gt;0,"SALONES UNIDOS",IF(SUMPRODUCT((AS889=$AS$7:$AS$2085)*(AI889=$AI$7:$AI$2085)*((AO889&lt;$AP$7:$AP$2085)*(AP889&gt;$AO$7:$AO$2085))*(ROW($AS$7:$AS$2085)&lt;&gt;ROW(AS889)))&gt;0,"Cruzado","Sin cruce")))</f>
        <v>Sin cruce</v>
      </c>
    </row>
    <row r="890" spans="3:46" ht="15.6" hidden="1" customHeight="1">
      <c r="C890" s="496" t="s">
        <v>572</v>
      </c>
      <c r="D890" s="15" t="s">
        <v>966</v>
      </c>
      <c r="E890" s="15">
        <v>20261</v>
      </c>
      <c r="F890" s="503" t="s">
        <v>195</v>
      </c>
      <c r="G890" s="497" t="s">
        <v>80</v>
      </c>
      <c r="H890" s="503" t="s">
        <v>84</v>
      </c>
      <c r="I890" s="503">
        <v>4</v>
      </c>
      <c r="J890" s="503" t="s">
        <v>597</v>
      </c>
      <c r="K890" s="503" t="s">
        <v>51</v>
      </c>
      <c r="L890" s="499" t="s">
        <v>1013</v>
      </c>
      <c r="M890" s="535" t="s">
        <v>1014</v>
      </c>
      <c r="N890" s="15" t="s">
        <v>577</v>
      </c>
      <c r="O890" s="15" t="s">
        <v>578</v>
      </c>
      <c r="P890" s="503" t="s">
        <v>579</v>
      </c>
      <c r="Q890" s="15">
        <v>0</v>
      </c>
      <c r="R890" s="15">
        <v>2</v>
      </c>
      <c r="S890" s="479">
        <v>2</v>
      </c>
      <c r="T890" s="15">
        <v>3</v>
      </c>
      <c r="U890" s="471"/>
      <c r="V890" s="550">
        <v>22</v>
      </c>
      <c r="W890" s="497">
        <v>21461262</v>
      </c>
      <c r="X890" s="566" t="s">
        <v>312</v>
      </c>
      <c r="Y890" s="15" t="s">
        <v>579</v>
      </c>
      <c r="Z890" s="15"/>
      <c r="AA890" s="15"/>
      <c r="AB890" s="15"/>
      <c r="AC890" s="493"/>
      <c r="AD890" s="15"/>
      <c r="AE890" s="15" t="s">
        <v>981</v>
      </c>
      <c r="AF890" s="497"/>
      <c r="AG890" s="497"/>
      <c r="AH890" s="497" t="s">
        <v>100</v>
      </c>
      <c r="AI890" s="15">
        <v>2</v>
      </c>
      <c r="AJ890" s="15">
        <v>9</v>
      </c>
      <c r="AK890" s="15">
        <v>20</v>
      </c>
      <c r="AL890" s="15">
        <v>11</v>
      </c>
      <c r="AM890" s="15">
        <v>0</v>
      </c>
      <c r="AN890" s="490">
        <f>IF(AJ890="",S890,ROUND(((((AL890/24)+(AM890/1440))-((AJ890/24)+(AK890/1440)))*1440/50),5))</f>
        <v>2</v>
      </c>
      <c r="AO890" s="491">
        <f>AJ890/24+AK890/1440</f>
        <v>0.3888888888888889</v>
      </c>
      <c r="AP890" s="491">
        <f>AL890/24+AM890/1440</f>
        <v>0.45833333333333331</v>
      </c>
      <c r="AQ890" s="23" t="str" cm="1">
        <f t="array" ref="AQ890">IF(X890="","",IF(SUMPRODUCT((X890=$X$7:$X$2085)*(AI890=$AI$7:$AI$2085)*(AO890=$AO$7:$AO$2085)*(AP890=$AP$7:$AP$2085)*(ROW($X$7:$X$2085)&lt;&gt;ROW(X890))*((S890=0)*($S$7:$S$2085&gt;0)+(S890&gt;0)*($S$7:$S$2085=0)))&gt;0,"SALONES UNIDOS",IF(SUMPRODUCT((X890=$X$7:$X$2085)*(AI890=$AI$7:$AI$2085)*((AO890&lt;$AP$7:$AP$2085)*(AP890&gt;$AO$7:$AO$2085))*(ROW($X$7:$X$2085)&lt;&gt;ROW(X890)))&gt;0,"Cruzado","Sin cruce")))</f>
        <v>Sin cruce</v>
      </c>
      <c r="AR890" s="23" t="str" cm="1">
        <f t="array" ref="AR890">IF(AE890="","",IF(SUMPRODUCT((AE890=$AE$7:$AE$2085)*(AI890=$AI$7:$AI$2085)*(AO890=$AO$7:$AO$2085)*(AP890=$AP$7:$AP$2085)*(ROW($AE$7:$AE$2085)&lt;&gt;ROW(AE890))*((S890=0)*($S$7:$S$2085&gt;0)+(S890&gt;0)*($S$7:$S$2085=0)))&gt;0,"SALONES UNIDOS",IF(SUMPRODUCT((AE890=$AE$7:$AE$2085)*(AI890=$AI$7:$AI$2085)*((AO890&lt;$AP$7:$AP$2085)*(AP890&gt;$AO$7:$AO$2085))*(ROW($AE$7:$AE$2085)&lt;&gt;ROW(AE890)))&gt;0,"Cruzado","Sin cruce")))</f>
        <v>Sin cruce</v>
      </c>
      <c r="AS890" s="94" t="str">
        <f t="shared" si="14"/>
        <v>MH4PORUMAB</v>
      </c>
      <c r="AT890" s="94" t="str" cm="1">
        <f t="array" ref="AT890">IF(AS890="","",IF(SUMPRODUCT((AS890=$AS$7:$AS$2085)*(AI890=$AI$7:$AI$2085)*(AO890=$AO$7:$AO$2085)*(AP890=$AP$7:$AP$2085)*(ROW($AS$7:$AS$2085)&lt;&gt;ROW(AS890))*((S890=0)*($S$7:$S$2085&gt;0)+(S890&gt;0)*($S$7:$S$2085=0)))&gt;0,"SALONES UNIDOS",IF(SUMPRODUCT((AS890=$AS$7:$AS$2085)*(AI890=$AI$7:$AI$2085)*((AO890&lt;$AP$7:$AP$2085)*(AP890&gt;$AO$7:$AO$2085))*(ROW($AS$7:$AS$2085)&lt;&gt;ROW(AS890)))&gt;0,"Cruzado","Sin cruce")))</f>
        <v>Sin cruce</v>
      </c>
    </row>
    <row r="891" spans="3:46" ht="15.6" hidden="1" customHeight="1">
      <c r="C891" s="496" t="s">
        <v>572</v>
      </c>
      <c r="D891" s="15" t="s">
        <v>966</v>
      </c>
      <c r="E891" s="15">
        <v>20261</v>
      </c>
      <c r="F891" s="503" t="s">
        <v>195</v>
      </c>
      <c r="G891" s="497" t="s">
        <v>80</v>
      </c>
      <c r="H891" s="503" t="s">
        <v>84</v>
      </c>
      <c r="I891" s="503">
        <v>4</v>
      </c>
      <c r="J891" s="503" t="s">
        <v>598</v>
      </c>
      <c r="K891" s="503" t="s">
        <v>51</v>
      </c>
      <c r="L891" s="499" t="s">
        <v>1013</v>
      </c>
      <c r="M891" s="535" t="s">
        <v>1014</v>
      </c>
      <c r="N891" s="15" t="s">
        <v>577</v>
      </c>
      <c r="O891" s="15" t="s">
        <v>578</v>
      </c>
      <c r="P891" s="503" t="s">
        <v>579</v>
      </c>
      <c r="Q891" s="15">
        <v>0</v>
      </c>
      <c r="R891" s="15">
        <v>2</v>
      </c>
      <c r="S891" s="479">
        <v>2</v>
      </c>
      <c r="T891" s="15">
        <v>3</v>
      </c>
      <c r="U891" s="471"/>
      <c r="V891" s="550">
        <v>22</v>
      </c>
      <c r="W891" s="497">
        <v>21461262</v>
      </c>
      <c r="X891" s="566" t="s">
        <v>312</v>
      </c>
      <c r="Y891" s="15" t="s">
        <v>579</v>
      </c>
      <c r="Z891" s="15"/>
      <c r="AA891" s="15"/>
      <c r="AB891" s="15"/>
      <c r="AC891" s="493"/>
      <c r="AD891" s="15"/>
      <c r="AE891" s="15" t="s">
        <v>981</v>
      </c>
      <c r="AF891" s="497"/>
      <c r="AG891" s="497"/>
      <c r="AH891" s="497" t="s">
        <v>100</v>
      </c>
      <c r="AI891" s="15">
        <v>2</v>
      </c>
      <c r="AJ891" s="15">
        <v>11</v>
      </c>
      <c r="AK891" s="15">
        <v>0</v>
      </c>
      <c r="AL891" s="15">
        <v>12</v>
      </c>
      <c r="AM891" s="15">
        <v>40</v>
      </c>
      <c r="AN891" s="490">
        <f>IF(AJ891="",S891,ROUND(((((AL891/24)+(AM891/1440))-((AJ891/24)+(AK891/1440)))*1440/50),5))</f>
        <v>2</v>
      </c>
      <c r="AO891" s="491">
        <f>AJ891/24+AK891/1440</f>
        <v>0.45833333333333331</v>
      </c>
      <c r="AP891" s="491">
        <f>AL891/24+AM891/1440</f>
        <v>0.52777777777777779</v>
      </c>
      <c r="AQ891" s="23" t="str" cm="1">
        <f t="array" ref="AQ891">IF(X891="","",IF(SUMPRODUCT((X891=$X$7:$X$2085)*(AI891=$AI$7:$AI$2085)*(AO891=$AO$7:$AO$2085)*(AP891=$AP$7:$AP$2085)*(ROW($X$7:$X$2085)&lt;&gt;ROW(X891))*((S891=0)*($S$7:$S$2085&gt;0)+(S891&gt;0)*($S$7:$S$2085=0)))&gt;0,"SALONES UNIDOS",IF(SUMPRODUCT((X891=$X$7:$X$2085)*(AI891=$AI$7:$AI$2085)*((AO891&lt;$AP$7:$AP$2085)*(AP891&gt;$AO$7:$AO$2085))*(ROW($X$7:$X$2085)&lt;&gt;ROW(X891)))&gt;0,"Cruzado","Sin cruce")))</f>
        <v>Sin cruce</v>
      </c>
      <c r="AR891" s="23" t="str" cm="1">
        <f t="array" ref="AR891">IF(AE891="","",IF(SUMPRODUCT((AE891=$AE$7:$AE$2085)*(AI891=$AI$7:$AI$2085)*(AO891=$AO$7:$AO$2085)*(AP891=$AP$7:$AP$2085)*(ROW($AE$7:$AE$2085)&lt;&gt;ROW(AE891))*((S891=0)*($S$7:$S$2085&gt;0)+(S891&gt;0)*($S$7:$S$2085=0)))&gt;0,"SALONES UNIDOS",IF(SUMPRODUCT((AE891=$AE$7:$AE$2085)*(AI891=$AI$7:$AI$2085)*((AO891&lt;$AP$7:$AP$2085)*(AP891&gt;$AO$7:$AO$2085))*(ROW($AE$7:$AE$2085)&lt;&gt;ROW(AE891)))&gt;0,"Cruzado","Sin cruce")))</f>
        <v>Sin cruce</v>
      </c>
      <c r="AS891" s="94" t="str">
        <f t="shared" si="14"/>
        <v>MH4PORUMAB</v>
      </c>
      <c r="AT891" s="94" t="str" cm="1">
        <f t="array" ref="AT891">IF(AS891="","",IF(SUMPRODUCT((AS891=$AS$7:$AS$2085)*(AI891=$AI$7:$AI$2085)*(AO891=$AO$7:$AO$2085)*(AP891=$AP$7:$AP$2085)*(ROW($AS$7:$AS$2085)&lt;&gt;ROW(AS891))*((S891=0)*($S$7:$S$2085&gt;0)+(S891&gt;0)*($S$7:$S$2085=0)))&gt;0,"SALONES UNIDOS",IF(SUMPRODUCT((AS891=$AS$7:$AS$2085)*(AI891=$AI$7:$AI$2085)*((AO891&lt;$AP$7:$AP$2085)*(AP891&gt;$AO$7:$AO$2085))*(ROW($AS$7:$AS$2085)&lt;&gt;ROW(AS891)))&gt;0,"Cruzado","Sin cruce")))</f>
        <v>Sin cruce</v>
      </c>
    </row>
    <row r="892" spans="3:46" ht="15.6" hidden="1" customHeight="1">
      <c r="C892" s="496" t="s">
        <v>572</v>
      </c>
      <c r="D892" s="15" t="s">
        <v>966</v>
      </c>
      <c r="E892" s="15">
        <v>20261</v>
      </c>
      <c r="F892" s="503" t="s">
        <v>195</v>
      </c>
      <c r="G892" s="497" t="s">
        <v>80</v>
      </c>
      <c r="H892" s="503" t="s">
        <v>84</v>
      </c>
      <c r="I892" s="503">
        <v>4</v>
      </c>
      <c r="J892" s="503" t="s">
        <v>51</v>
      </c>
      <c r="K892" s="503" t="s">
        <v>51</v>
      </c>
      <c r="L892" s="499" t="s">
        <v>1015</v>
      </c>
      <c r="M892" s="535" t="s">
        <v>1016</v>
      </c>
      <c r="N892" s="15" t="s">
        <v>577</v>
      </c>
      <c r="O892" s="15" t="s">
        <v>578</v>
      </c>
      <c r="P892" s="503" t="s">
        <v>624</v>
      </c>
      <c r="Q892" s="15">
        <v>2</v>
      </c>
      <c r="R892" s="15">
        <v>2</v>
      </c>
      <c r="S892" s="479">
        <v>4</v>
      </c>
      <c r="T892" s="15">
        <v>3</v>
      </c>
      <c r="U892" s="471"/>
      <c r="V892" s="550">
        <v>44</v>
      </c>
      <c r="W892" s="497">
        <v>21525109</v>
      </c>
      <c r="X892" s="566" t="s">
        <v>204</v>
      </c>
      <c r="Y892" s="15" t="s">
        <v>196</v>
      </c>
      <c r="Z892" s="15"/>
      <c r="AA892" s="15"/>
      <c r="AB892" s="15"/>
      <c r="AC892" s="493"/>
      <c r="AD892" s="15"/>
      <c r="AE892" s="479"/>
      <c r="AF892" s="497"/>
      <c r="AG892" s="497"/>
      <c r="AH892" s="15" t="s">
        <v>203</v>
      </c>
      <c r="AI892" s="15">
        <v>1</v>
      </c>
      <c r="AJ892" s="15">
        <v>16</v>
      </c>
      <c r="AK892" s="15">
        <v>0</v>
      </c>
      <c r="AL892" s="15">
        <v>19</v>
      </c>
      <c r="AM892" s="15">
        <v>20</v>
      </c>
      <c r="AN892" s="490">
        <f>IF(AJ892="",S892,ROUND(((((AL892/24)+(AM892/1440))-((AJ892/24)+(AK892/1440)))*1440/50),5))</f>
        <v>4</v>
      </c>
      <c r="AO892" s="491">
        <f>AJ892/24+AK892/1440</f>
        <v>0.66666666666666663</v>
      </c>
      <c r="AP892" s="491">
        <f>AL892/24+AM892/1440</f>
        <v>0.80555555555555547</v>
      </c>
      <c r="AQ892" s="23" t="str" cm="1">
        <f t="array" ref="AQ892">IF(X892="","",IF(SUMPRODUCT((X892=$X$7:$X$2085)*(AI892=$AI$7:$AI$2085)*(AO892=$AO$7:$AO$2085)*(AP892=$AP$7:$AP$2085)*(ROW($X$7:$X$2085)&lt;&gt;ROW(X892))*((S892=0)*($S$7:$S$2085&gt;0)+(S892&gt;0)*($S$7:$S$2085=0)))&gt;0,"SALONES UNIDOS",IF(SUMPRODUCT((X892=$X$7:$X$2085)*(AI892=$AI$7:$AI$2085)*((AO892&lt;$AP$7:$AP$2085)*(AP892&gt;$AO$7:$AO$2085))*(ROW($X$7:$X$2085)&lt;&gt;ROW(X892)))&gt;0,"Cruzado","Sin cruce")))</f>
        <v>Sin cruce</v>
      </c>
      <c r="AR892" s="23" t="str" cm="1">
        <f t="array" ref="AR892">IF(AE892="","",IF(SUMPRODUCT((AE892=$AE$7:$AE$2085)*(AI892=$AI$7:$AI$2085)*(AO892=$AO$7:$AO$2085)*(AP892=$AP$7:$AP$2085)*(ROW($AE$7:$AE$2085)&lt;&gt;ROW(AE892))*((S892=0)*($S$7:$S$2085&gt;0)+(S892&gt;0)*($S$7:$S$2085=0)))&gt;0,"SALONES UNIDOS",IF(SUMPRODUCT((AE892=$AE$7:$AE$2085)*(AI892=$AI$7:$AI$2085)*((AO892&lt;$AP$7:$AP$2085)*(AP892&gt;$AO$7:$AO$2085))*(ROW($AE$7:$AE$2085)&lt;&gt;ROW(AE892)))&gt;0,"Cruzado","Sin cruce")))</f>
        <v/>
      </c>
      <c r="AS892" s="94" t="str">
        <f t="shared" si="14"/>
        <v>MH4PORUMAB</v>
      </c>
      <c r="AT892" s="94" t="str" cm="1">
        <f t="array" ref="AT892">IF(AS892="","",IF(SUMPRODUCT((AS892=$AS$7:$AS$2085)*(AI892=$AI$7:$AI$2085)*(AO892=$AO$7:$AO$2085)*(AP892=$AP$7:$AP$2085)*(ROW($AS$7:$AS$2085)&lt;&gt;ROW(AS892))*((S892=0)*($S$7:$S$2085&gt;0)+(S892&gt;0)*($S$7:$S$2085=0)))&gt;0,"SALONES UNIDOS",IF(SUMPRODUCT((AS892=$AS$7:$AS$2085)*(AI892=$AI$7:$AI$2085)*((AO892&lt;$AP$7:$AP$2085)*(AP892&gt;$AO$7:$AO$2085))*(ROW($AS$7:$AS$2085)&lt;&gt;ROW(AS892)))&gt;0,"Cruzado","Sin cruce")))</f>
        <v>Sin cruce</v>
      </c>
    </row>
    <row r="893" spans="3:46" ht="15.6" hidden="1" customHeight="1">
      <c r="C893" s="496" t="s">
        <v>572</v>
      </c>
      <c r="D893" s="15" t="s">
        <v>966</v>
      </c>
      <c r="E893" s="15">
        <v>20261</v>
      </c>
      <c r="F893" s="503" t="s">
        <v>195</v>
      </c>
      <c r="G893" s="497" t="s">
        <v>80</v>
      </c>
      <c r="H893" s="503" t="s">
        <v>84</v>
      </c>
      <c r="I893" s="503">
        <v>4</v>
      </c>
      <c r="J893" s="503" t="s">
        <v>51</v>
      </c>
      <c r="K893" s="503" t="s">
        <v>51</v>
      </c>
      <c r="L893" s="499" t="s">
        <v>1017</v>
      </c>
      <c r="M893" s="535" t="s">
        <v>1018</v>
      </c>
      <c r="N893" s="15" t="s">
        <v>577</v>
      </c>
      <c r="O893" s="15" t="s">
        <v>578</v>
      </c>
      <c r="P893" s="503" t="s">
        <v>579</v>
      </c>
      <c r="Q893" s="15">
        <v>2</v>
      </c>
      <c r="R893" s="15">
        <v>0</v>
      </c>
      <c r="S893" s="479">
        <v>2</v>
      </c>
      <c r="T893" s="15">
        <v>4</v>
      </c>
      <c r="U893" s="471"/>
      <c r="V893" s="550">
        <v>44</v>
      </c>
      <c r="W893" s="497">
        <v>43041422</v>
      </c>
      <c r="X893" s="566" t="s">
        <v>207</v>
      </c>
      <c r="Y893" s="15" t="s">
        <v>579</v>
      </c>
      <c r="Z893" s="15"/>
      <c r="AA893" s="15"/>
      <c r="AB893" s="15"/>
      <c r="AC893" s="15" t="s">
        <v>982</v>
      </c>
      <c r="AD893" s="15"/>
      <c r="AE893" s="479"/>
      <c r="AF893" s="497"/>
      <c r="AG893" s="497"/>
      <c r="AH893" s="497" t="s">
        <v>582</v>
      </c>
      <c r="AI893" s="15">
        <v>3</v>
      </c>
      <c r="AJ893" s="15">
        <v>7</v>
      </c>
      <c r="AK893" s="15">
        <v>40</v>
      </c>
      <c r="AL893" s="15">
        <v>9</v>
      </c>
      <c r="AM893" s="15">
        <v>20</v>
      </c>
      <c r="AN893" s="490">
        <f>IF(AJ893="",S893,ROUND(((((AL893/24)+(AM893/1440))-((AJ893/24)+(AK893/1440)))*1440/50),5))</f>
        <v>2</v>
      </c>
      <c r="AO893" s="491">
        <f>AJ893/24+AK893/1440</f>
        <v>0.31944444444444448</v>
      </c>
      <c r="AP893" s="491">
        <f>AL893/24+AM893/1440</f>
        <v>0.3888888888888889</v>
      </c>
      <c r="AQ893" s="23" t="str" cm="1">
        <f t="array" ref="AQ893">IF(X893="","",IF(SUMPRODUCT((X893=$X$7:$X$2085)*(AI893=$AI$7:$AI$2085)*(AO893=$AO$7:$AO$2085)*(AP893=$AP$7:$AP$2085)*(ROW($X$7:$X$2085)&lt;&gt;ROW(X893))*((S893=0)*($S$7:$S$2085&gt;0)+(S893&gt;0)*($S$7:$S$2085=0)))&gt;0,"SALONES UNIDOS",IF(SUMPRODUCT((X893=$X$7:$X$2085)*(AI893=$AI$7:$AI$2085)*((AO893&lt;$AP$7:$AP$2085)*(AP893&gt;$AO$7:$AO$2085))*(ROW($X$7:$X$2085)&lt;&gt;ROW(X893)))&gt;0,"Cruzado","Sin cruce")))</f>
        <v>Sin cruce</v>
      </c>
      <c r="AR893" s="23" t="str" cm="1">
        <f t="array" ref="AR893">IF(AE893="","",IF(SUMPRODUCT((AE893=$AE$7:$AE$2085)*(AI893=$AI$7:$AI$2085)*(AO893=$AO$7:$AO$2085)*(AP893=$AP$7:$AP$2085)*(ROW($AE$7:$AE$2085)&lt;&gt;ROW(AE893))*((S893=0)*($S$7:$S$2085&gt;0)+(S893&gt;0)*($S$7:$S$2085=0)))&gt;0,"SALONES UNIDOS",IF(SUMPRODUCT((AE893=$AE$7:$AE$2085)*(AI893=$AI$7:$AI$2085)*((AO893&lt;$AP$7:$AP$2085)*(AP893&gt;$AO$7:$AO$2085))*(ROW($AE$7:$AE$2085)&lt;&gt;ROW(AE893)))&gt;0,"Cruzado","Sin cruce")))</f>
        <v/>
      </c>
      <c r="AS893" s="94" t="str">
        <f t="shared" si="14"/>
        <v>MH4PORUMAB</v>
      </c>
      <c r="AT893" s="94" t="str" cm="1">
        <f t="array" ref="AT893">IF(AS893="","",IF(SUMPRODUCT((AS893=$AS$7:$AS$2085)*(AI893=$AI$7:$AI$2085)*(AO893=$AO$7:$AO$2085)*(AP893=$AP$7:$AP$2085)*(ROW($AS$7:$AS$2085)&lt;&gt;ROW(AS893))*((S893=0)*($S$7:$S$2085&gt;0)+(S893&gt;0)*($S$7:$S$2085=0)))&gt;0,"SALONES UNIDOS",IF(SUMPRODUCT((AS893=$AS$7:$AS$2085)*(AI893=$AI$7:$AI$2085)*((AO893&lt;$AP$7:$AP$2085)*(AP893&gt;$AO$7:$AO$2085))*(ROW($AS$7:$AS$2085)&lt;&gt;ROW(AS893)))&gt;0,"Cruzado","Sin cruce")))</f>
        <v>Sin cruce</v>
      </c>
    </row>
    <row r="894" spans="3:46" ht="15.6" hidden="1" customHeight="1">
      <c r="C894" s="496" t="s">
        <v>572</v>
      </c>
      <c r="D894" s="15" t="s">
        <v>966</v>
      </c>
      <c r="E894" s="15">
        <v>20261</v>
      </c>
      <c r="F894" s="503" t="s">
        <v>195</v>
      </c>
      <c r="G894" s="497" t="s">
        <v>80</v>
      </c>
      <c r="H894" s="503" t="s">
        <v>84</v>
      </c>
      <c r="I894" s="503">
        <v>4</v>
      </c>
      <c r="J894" s="503" t="s">
        <v>597</v>
      </c>
      <c r="K894" s="503" t="s">
        <v>51</v>
      </c>
      <c r="L894" s="499" t="s">
        <v>1017</v>
      </c>
      <c r="M894" s="535" t="s">
        <v>1018</v>
      </c>
      <c r="N894" s="15" t="s">
        <v>577</v>
      </c>
      <c r="O894" s="15" t="s">
        <v>578</v>
      </c>
      <c r="P894" s="503" t="s">
        <v>579</v>
      </c>
      <c r="Q894" s="15">
        <v>0</v>
      </c>
      <c r="R894" s="15">
        <v>4</v>
      </c>
      <c r="S894" s="479">
        <v>4</v>
      </c>
      <c r="T894" s="15">
        <v>4</v>
      </c>
      <c r="U894" s="471"/>
      <c r="V894" s="550">
        <v>22</v>
      </c>
      <c r="W894" s="497">
        <v>43041422</v>
      </c>
      <c r="X894" s="566" t="s">
        <v>207</v>
      </c>
      <c r="Y894" s="15" t="s">
        <v>579</v>
      </c>
      <c r="Z894" s="15"/>
      <c r="AA894" s="15"/>
      <c r="AB894" s="15"/>
      <c r="AC894" s="493"/>
      <c r="AD894" s="15"/>
      <c r="AE894" s="15" t="s">
        <v>1019</v>
      </c>
      <c r="AF894" s="497"/>
      <c r="AG894" s="497"/>
      <c r="AH894" s="497" t="s">
        <v>100</v>
      </c>
      <c r="AI894" s="15">
        <v>6</v>
      </c>
      <c r="AJ894" s="15">
        <v>7</v>
      </c>
      <c r="AK894" s="15">
        <v>40</v>
      </c>
      <c r="AL894" s="15">
        <v>11</v>
      </c>
      <c r="AM894" s="15">
        <v>0</v>
      </c>
      <c r="AN894" s="490">
        <f>IF(AJ894="",S894,ROUND(((((AL894/24)+(AM894/1440))-((AJ894/24)+(AK894/1440)))*1440/50),5))</f>
        <v>4</v>
      </c>
      <c r="AO894" s="491">
        <f>AJ894/24+AK894/1440</f>
        <v>0.31944444444444448</v>
      </c>
      <c r="AP894" s="491">
        <f>AL894/24+AM894/1440</f>
        <v>0.45833333333333331</v>
      </c>
      <c r="AQ894" s="23" t="str" cm="1">
        <f t="array" ref="AQ894">IF(X894="","",IF(SUMPRODUCT((X894=$X$7:$X$2085)*(AI894=$AI$7:$AI$2085)*(AO894=$AO$7:$AO$2085)*(AP894=$AP$7:$AP$2085)*(ROW($X$7:$X$2085)&lt;&gt;ROW(X894))*((S894=0)*($S$7:$S$2085&gt;0)+(S894&gt;0)*($S$7:$S$2085=0)))&gt;0,"SALONES UNIDOS",IF(SUMPRODUCT((X894=$X$7:$X$2085)*(AI894=$AI$7:$AI$2085)*((AO894&lt;$AP$7:$AP$2085)*(AP894&gt;$AO$7:$AO$2085))*(ROW($X$7:$X$2085)&lt;&gt;ROW(X894)))&gt;0,"Cruzado","Sin cruce")))</f>
        <v>Sin cruce</v>
      </c>
      <c r="AR894" s="23" t="str" cm="1">
        <f t="array" ref="AR894">IF(AE894="","",IF(SUMPRODUCT((AE894=$AE$7:$AE$2085)*(AI894=$AI$7:$AI$2085)*(AO894=$AO$7:$AO$2085)*(AP894=$AP$7:$AP$2085)*(ROW($AE$7:$AE$2085)&lt;&gt;ROW(AE894))*((S894=0)*($S$7:$S$2085&gt;0)+(S894&gt;0)*($S$7:$S$2085=0)))&gt;0,"SALONES UNIDOS",IF(SUMPRODUCT((AE894=$AE$7:$AE$2085)*(AI894=$AI$7:$AI$2085)*((AO894&lt;$AP$7:$AP$2085)*(AP894&gt;$AO$7:$AO$2085))*(ROW($AE$7:$AE$2085)&lt;&gt;ROW(AE894)))&gt;0,"Cruzado","Sin cruce")))</f>
        <v>Sin cruce</v>
      </c>
      <c r="AS894" s="94" t="str">
        <f t="shared" si="14"/>
        <v>MH4PORUMAB</v>
      </c>
      <c r="AT894" s="94" t="str" cm="1">
        <f t="array" ref="AT894">IF(AS894="","",IF(SUMPRODUCT((AS894=$AS$7:$AS$2085)*(AI894=$AI$7:$AI$2085)*(AO894=$AO$7:$AO$2085)*(AP894=$AP$7:$AP$2085)*(ROW($AS$7:$AS$2085)&lt;&gt;ROW(AS894))*((S894=0)*($S$7:$S$2085&gt;0)+(S894&gt;0)*($S$7:$S$2085=0)))&gt;0,"SALONES UNIDOS",IF(SUMPRODUCT((AS894=$AS$7:$AS$2085)*(AI894=$AI$7:$AI$2085)*((AO894&lt;$AP$7:$AP$2085)*(AP894&gt;$AO$7:$AO$2085))*(ROW($AS$7:$AS$2085)&lt;&gt;ROW(AS894)))&gt;0,"Cruzado","Sin cruce")))</f>
        <v>Sin cruce</v>
      </c>
    </row>
    <row r="895" spans="3:46" ht="15.6" hidden="1" customHeight="1">
      <c r="C895" s="496" t="s">
        <v>572</v>
      </c>
      <c r="D895" s="15" t="s">
        <v>966</v>
      </c>
      <c r="E895" s="15">
        <v>20261</v>
      </c>
      <c r="F895" s="503" t="s">
        <v>195</v>
      </c>
      <c r="G895" s="497" t="s">
        <v>80</v>
      </c>
      <c r="H895" s="503" t="s">
        <v>84</v>
      </c>
      <c r="I895" s="503">
        <v>4</v>
      </c>
      <c r="J895" s="503" t="s">
        <v>598</v>
      </c>
      <c r="K895" s="503" t="s">
        <v>51</v>
      </c>
      <c r="L895" s="499" t="s">
        <v>1017</v>
      </c>
      <c r="M895" s="535" t="s">
        <v>1018</v>
      </c>
      <c r="N895" s="15" t="s">
        <v>577</v>
      </c>
      <c r="O895" s="15" t="s">
        <v>578</v>
      </c>
      <c r="P895" s="503" t="s">
        <v>579</v>
      </c>
      <c r="Q895" s="15">
        <v>0</v>
      </c>
      <c r="R895" s="15">
        <v>4</v>
      </c>
      <c r="S895" s="479">
        <v>4</v>
      </c>
      <c r="T895" s="15">
        <v>4</v>
      </c>
      <c r="U895" s="471"/>
      <c r="V895" s="550">
        <v>22</v>
      </c>
      <c r="W895" s="497">
        <v>43041422</v>
      </c>
      <c r="X895" s="566" t="s">
        <v>207</v>
      </c>
      <c r="Y895" s="15" t="s">
        <v>579</v>
      </c>
      <c r="Z895" s="15"/>
      <c r="AA895" s="15"/>
      <c r="AB895" s="15"/>
      <c r="AC895" s="493"/>
      <c r="AD895" s="15"/>
      <c r="AE895" s="15" t="s">
        <v>1019</v>
      </c>
      <c r="AF895" s="497"/>
      <c r="AG895" s="497"/>
      <c r="AH895" s="497" t="s">
        <v>100</v>
      </c>
      <c r="AI895" s="15">
        <v>6</v>
      </c>
      <c r="AJ895" s="15">
        <v>11</v>
      </c>
      <c r="AK895" s="15">
        <v>0</v>
      </c>
      <c r="AL895" s="15">
        <v>14</v>
      </c>
      <c r="AM895" s="15">
        <v>20</v>
      </c>
      <c r="AN895" s="490">
        <f>IF(AJ895="",S895,ROUND(((((AL895/24)+(AM895/1440))-((AJ895/24)+(AK895/1440)))*1440/50),5))</f>
        <v>4</v>
      </c>
      <c r="AO895" s="491">
        <f>AJ895/24+AK895/1440</f>
        <v>0.45833333333333331</v>
      </c>
      <c r="AP895" s="491">
        <f>AL895/24+AM895/1440</f>
        <v>0.59722222222222221</v>
      </c>
      <c r="AQ895" s="23" t="str" cm="1">
        <f t="array" ref="AQ895">IF(X895="","",IF(SUMPRODUCT((X895=$X$7:$X$2085)*(AI895=$AI$7:$AI$2085)*(AO895=$AO$7:$AO$2085)*(AP895=$AP$7:$AP$2085)*(ROW($X$7:$X$2085)&lt;&gt;ROW(X895))*((S895=0)*($S$7:$S$2085&gt;0)+(S895&gt;0)*($S$7:$S$2085=0)))&gt;0,"SALONES UNIDOS",IF(SUMPRODUCT((X895=$X$7:$X$2085)*(AI895=$AI$7:$AI$2085)*((AO895&lt;$AP$7:$AP$2085)*(AP895&gt;$AO$7:$AO$2085))*(ROW($X$7:$X$2085)&lt;&gt;ROW(X895)))&gt;0,"Cruzado","Sin cruce")))</f>
        <v>Sin cruce</v>
      </c>
      <c r="AR895" s="23" t="str" cm="1">
        <f t="array" ref="AR895">IF(AE895="","",IF(SUMPRODUCT((AE895=$AE$7:$AE$2085)*(AI895=$AI$7:$AI$2085)*(AO895=$AO$7:$AO$2085)*(AP895=$AP$7:$AP$2085)*(ROW($AE$7:$AE$2085)&lt;&gt;ROW(AE895))*((S895=0)*($S$7:$S$2085&gt;0)+(S895&gt;0)*($S$7:$S$2085=0)))&gt;0,"SALONES UNIDOS",IF(SUMPRODUCT((AE895=$AE$7:$AE$2085)*(AI895=$AI$7:$AI$2085)*((AO895&lt;$AP$7:$AP$2085)*(AP895&gt;$AO$7:$AO$2085))*(ROW($AE$7:$AE$2085)&lt;&gt;ROW(AE895)))&gt;0,"Cruzado","Sin cruce")))</f>
        <v>Sin cruce</v>
      </c>
      <c r="AS895" s="94" t="str">
        <f t="shared" si="14"/>
        <v>MH4PORUMAB</v>
      </c>
      <c r="AT895" s="94" t="str" cm="1">
        <f t="array" ref="AT895">IF(AS895="","",IF(SUMPRODUCT((AS895=$AS$7:$AS$2085)*(AI895=$AI$7:$AI$2085)*(AO895=$AO$7:$AO$2085)*(AP895=$AP$7:$AP$2085)*(ROW($AS$7:$AS$2085)&lt;&gt;ROW(AS895))*((S895=0)*($S$7:$S$2085&gt;0)+(S895&gt;0)*($S$7:$S$2085=0)))&gt;0,"SALONES UNIDOS",IF(SUMPRODUCT((AS895=$AS$7:$AS$2085)*(AI895=$AI$7:$AI$2085)*((AO895&lt;$AP$7:$AP$2085)*(AP895&gt;$AO$7:$AO$2085))*(ROW($AS$7:$AS$2085)&lt;&gt;ROW(AS895)))&gt;0,"Cruzado","Sin cruce")))</f>
        <v>Sin cruce</v>
      </c>
    </row>
    <row r="896" spans="3:46" ht="15.6" hidden="1" customHeight="1">
      <c r="C896" s="496" t="s">
        <v>572</v>
      </c>
      <c r="D896" s="15" t="s">
        <v>966</v>
      </c>
      <c r="E896" s="15">
        <v>20261</v>
      </c>
      <c r="F896" s="503" t="s">
        <v>195</v>
      </c>
      <c r="G896" s="497" t="s">
        <v>80</v>
      </c>
      <c r="H896" s="503" t="s">
        <v>84</v>
      </c>
      <c r="I896" s="503">
        <v>4</v>
      </c>
      <c r="J896" s="503" t="s">
        <v>51</v>
      </c>
      <c r="K896" s="503" t="s">
        <v>51</v>
      </c>
      <c r="L896" s="499" t="s">
        <v>1020</v>
      </c>
      <c r="M896" s="535" t="s">
        <v>1021</v>
      </c>
      <c r="N896" s="15" t="s">
        <v>577</v>
      </c>
      <c r="O896" s="15" t="s">
        <v>578</v>
      </c>
      <c r="P896" s="503" t="s">
        <v>579</v>
      </c>
      <c r="Q896" s="15">
        <v>3</v>
      </c>
      <c r="R896" s="15">
        <v>0</v>
      </c>
      <c r="S896" s="479">
        <v>3</v>
      </c>
      <c r="T896" s="15">
        <v>6</v>
      </c>
      <c r="U896" s="471"/>
      <c r="V896" s="550">
        <v>44</v>
      </c>
      <c r="W896" s="497">
        <v>21546746</v>
      </c>
      <c r="X896" s="566" t="s">
        <v>210</v>
      </c>
      <c r="Y896" s="15" t="s">
        <v>579</v>
      </c>
      <c r="Z896" s="15"/>
      <c r="AA896" s="15"/>
      <c r="AB896" s="15"/>
      <c r="AC896" s="15" t="s">
        <v>982</v>
      </c>
      <c r="AD896" s="15"/>
      <c r="AE896" s="479"/>
      <c r="AF896" s="497"/>
      <c r="AG896" s="497"/>
      <c r="AH896" s="497" t="s">
        <v>582</v>
      </c>
      <c r="AI896" s="15">
        <v>4</v>
      </c>
      <c r="AJ896" s="15">
        <v>7</v>
      </c>
      <c r="AK896" s="15">
        <v>40</v>
      </c>
      <c r="AL896" s="15">
        <v>10</v>
      </c>
      <c r="AM896" s="15">
        <v>10</v>
      </c>
      <c r="AN896" s="490">
        <f>IF(AJ896="",S896,ROUND(((((AL896/24)+(AM896/1440))-((AJ896/24)+(AK896/1440)))*1440/50),5))</f>
        <v>3</v>
      </c>
      <c r="AO896" s="491">
        <f>AJ896/24+AK896/1440</f>
        <v>0.31944444444444448</v>
      </c>
      <c r="AP896" s="491">
        <f>AL896/24+AM896/1440</f>
        <v>0.4236111111111111</v>
      </c>
      <c r="AQ896" s="23" t="str" cm="1">
        <f t="array" ref="AQ896">IF(X896="","",IF(SUMPRODUCT((X896=$X$7:$X$2085)*(AI896=$AI$7:$AI$2085)*(AO896=$AO$7:$AO$2085)*(AP896=$AP$7:$AP$2085)*(ROW($X$7:$X$2085)&lt;&gt;ROW(X896))*((S896=0)*($S$7:$S$2085&gt;0)+(S896&gt;0)*($S$7:$S$2085=0)))&gt;0,"SALONES UNIDOS",IF(SUMPRODUCT((X896=$X$7:$X$2085)*(AI896=$AI$7:$AI$2085)*((AO896&lt;$AP$7:$AP$2085)*(AP896&gt;$AO$7:$AO$2085))*(ROW($X$7:$X$2085)&lt;&gt;ROW(X896)))&gt;0,"Cruzado","Sin cruce")))</f>
        <v>Sin cruce</v>
      </c>
      <c r="AR896" s="23" t="str" cm="1">
        <f t="array" ref="AR896">IF(AE896="","",IF(SUMPRODUCT((AE896=$AE$7:$AE$2085)*(AI896=$AI$7:$AI$2085)*(AO896=$AO$7:$AO$2085)*(AP896=$AP$7:$AP$2085)*(ROW($AE$7:$AE$2085)&lt;&gt;ROW(AE896))*((S896=0)*($S$7:$S$2085&gt;0)+(S896&gt;0)*($S$7:$S$2085=0)))&gt;0,"SALONES UNIDOS",IF(SUMPRODUCT((AE896=$AE$7:$AE$2085)*(AI896=$AI$7:$AI$2085)*((AO896&lt;$AP$7:$AP$2085)*(AP896&gt;$AO$7:$AO$2085))*(ROW($AE$7:$AE$2085)&lt;&gt;ROW(AE896)))&gt;0,"Cruzado","Sin cruce")))</f>
        <v/>
      </c>
      <c r="AS896" s="94" t="str">
        <f t="shared" si="14"/>
        <v>MH4PORUMAB</v>
      </c>
      <c r="AT896" s="94" t="str" cm="1">
        <f t="array" ref="AT896">IF(AS896="","",IF(SUMPRODUCT((AS896=$AS$7:$AS$2085)*(AI896=$AI$7:$AI$2085)*(AO896=$AO$7:$AO$2085)*(AP896=$AP$7:$AP$2085)*(ROW($AS$7:$AS$2085)&lt;&gt;ROW(AS896))*((S896=0)*($S$7:$S$2085&gt;0)+(S896&gt;0)*($S$7:$S$2085=0)))&gt;0,"SALONES UNIDOS",IF(SUMPRODUCT((AS896=$AS$7:$AS$2085)*(AI896=$AI$7:$AI$2085)*((AO896&lt;$AP$7:$AP$2085)*(AP896&gt;$AO$7:$AO$2085))*(ROW($AS$7:$AS$2085)&lt;&gt;ROW(AS896)))&gt;0,"Cruzado","Sin cruce")))</f>
        <v>Sin cruce</v>
      </c>
    </row>
    <row r="897" spans="3:46" ht="15.6" hidden="1" customHeight="1">
      <c r="C897" s="496" t="s">
        <v>572</v>
      </c>
      <c r="D897" s="15" t="s">
        <v>966</v>
      </c>
      <c r="E897" s="15">
        <v>20261</v>
      </c>
      <c r="F897" s="503" t="s">
        <v>195</v>
      </c>
      <c r="G897" s="497" t="s">
        <v>80</v>
      </c>
      <c r="H897" s="503" t="s">
        <v>84</v>
      </c>
      <c r="I897" s="503">
        <v>4</v>
      </c>
      <c r="J897" s="503" t="s">
        <v>597</v>
      </c>
      <c r="K897" s="503" t="s">
        <v>51</v>
      </c>
      <c r="L897" s="499" t="s">
        <v>1020</v>
      </c>
      <c r="M897" s="535" t="s">
        <v>1021</v>
      </c>
      <c r="N897" s="15" t="s">
        <v>577</v>
      </c>
      <c r="O897" s="15" t="s">
        <v>578</v>
      </c>
      <c r="P897" s="503" t="s">
        <v>579</v>
      </c>
      <c r="Q897" s="15">
        <v>0</v>
      </c>
      <c r="R897" s="15">
        <v>6</v>
      </c>
      <c r="S897" s="479">
        <v>6</v>
      </c>
      <c r="T897" s="15">
        <v>6</v>
      </c>
      <c r="U897" s="471"/>
      <c r="V897" s="550">
        <v>22</v>
      </c>
      <c r="W897" s="497">
        <v>21546746</v>
      </c>
      <c r="X897" s="566" t="s">
        <v>210</v>
      </c>
      <c r="Y897" s="15" t="s">
        <v>579</v>
      </c>
      <c r="Z897" s="15"/>
      <c r="AA897" s="15"/>
      <c r="AB897" s="15"/>
      <c r="AC897" s="493"/>
      <c r="AD897" s="15"/>
      <c r="AE897" s="15" t="s">
        <v>1007</v>
      </c>
      <c r="AF897" s="497"/>
      <c r="AG897" s="497"/>
      <c r="AH897" s="497" t="s">
        <v>100</v>
      </c>
      <c r="AI897" s="15">
        <v>4</v>
      </c>
      <c r="AJ897" s="15">
        <v>10</v>
      </c>
      <c r="AK897" s="15">
        <v>10</v>
      </c>
      <c r="AL897" s="15">
        <v>15</v>
      </c>
      <c r="AM897" s="15">
        <v>10</v>
      </c>
      <c r="AN897" s="490">
        <f>IF(AJ897="",S897,ROUND(((((AL897/24)+(AM897/1440))-((AJ897/24)+(AK897/1440)))*1440/50),5))</f>
        <v>6</v>
      </c>
      <c r="AO897" s="491">
        <f>AJ897/24+AK897/1440</f>
        <v>0.4236111111111111</v>
      </c>
      <c r="AP897" s="491">
        <f>AL897/24+AM897/1440</f>
        <v>0.63194444444444442</v>
      </c>
      <c r="AQ897" s="23" t="str" cm="1">
        <f t="array" ref="AQ897">IF(X897="","",IF(SUMPRODUCT((X897=$X$7:$X$2085)*(AI897=$AI$7:$AI$2085)*(AO897=$AO$7:$AO$2085)*(AP897=$AP$7:$AP$2085)*(ROW($X$7:$X$2085)&lt;&gt;ROW(X897))*((S897=0)*($S$7:$S$2085&gt;0)+(S897&gt;0)*($S$7:$S$2085=0)))&gt;0,"SALONES UNIDOS",IF(SUMPRODUCT((X897=$X$7:$X$2085)*(AI897=$AI$7:$AI$2085)*((AO897&lt;$AP$7:$AP$2085)*(AP897&gt;$AO$7:$AO$2085))*(ROW($X$7:$X$2085)&lt;&gt;ROW(X897)))&gt;0,"Cruzado","Sin cruce")))</f>
        <v>Sin cruce</v>
      </c>
      <c r="AR897" s="23" t="str" cm="1">
        <f t="array" ref="AR897">IF(AE897="","",IF(SUMPRODUCT((AE897=$AE$7:$AE$2085)*(AI897=$AI$7:$AI$2085)*(AO897=$AO$7:$AO$2085)*(AP897=$AP$7:$AP$2085)*(ROW($AE$7:$AE$2085)&lt;&gt;ROW(AE897))*((S897=0)*($S$7:$S$2085&gt;0)+(S897&gt;0)*($S$7:$S$2085=0)))&gt;0,"SALONES UNIDOS",IF(SUMPRODUCT((AE897=$AE$7:$AE$2085)*(AI897=$AI$7:$AI$2085)*((AO897&lt;$AP$7:$AP$2085)*(AP897&gt;$AO$7:$AO$2085))*(ROW($AE$7:$AE$2085)&lt;&gt;ROW(AE897)))&gt;0,"Cruzado","Sin cruce")))</f>
        <v>Sin cruce</v>
      </c>
      <c r="AS897" s="94" t="str">
        <f t="shared" si="14"/>
        <v>MH4PORUMAB</v>
      </c>
      <c r="AT897" s="94" t="str" cm="1">
        <f t="array" ref="AT897">IF(AS897="","",IF(SUMPRODUCT((AS897=$AS$7:$AS$2085)*(AI897=$AI$7:$AI$2085)*(AO897=$AO$7:$AO$2085)*(AP897=$AP$7:$AP$2085)*(ROW($AS$7:$AS$2085)&lt;&gt;ROW(AS897))*((S897=0)*($S$7:$S$2085&gt;0)+(S897&gt;0)*($S$7:$S$2085=0)))&gt;0,"SALONES UNIDOS",IF(SUMPRODUCT((AS897=$AS$7:$AS$2085)*(AI897=$AI$7:$AI$2085)*((AO897&lt;$AP$7:$AP$2085)*(AP897&gt;$AO$7:$AO$2085))*(ROW($AS$7:$AS$2085)&lt;&gt;ROW(AS897)))&gt;0,"Cruzado","Sin cruce")))</f>
        <v>Sin cruce</v>
      </c>
    </row>
    <row r="898" spans="3:46" ht="15.6" hidden="1" customHeight="1">
      <c r="C898" s="496" t="s">
        <v>572</v>
      </c>
      <c r="D898" s="15" t="s">
        <v>966</v>
      </c>
      <c r="E898" s="15">
        <v>20261</v>
      </c>
      <c r="F898" s="503" t="s">
        <v>195</v>
      </c>
      <c r="G898" s="497" t="s">
        <v>80</v>
      </c>
      <c r="H898" s="503" t="s">
        <v>84</v>
      </c>
      <c r="I898" s="503">
        <v>4</v>
      </c>
      <c r="J898" s="503" t="s">
        <v>598</v>
      </c>
      <c r="K898" s="503" t="s">
        <v>51</v>
      </c>
      <c r="L898" s="499" t="s">
        <v>1020</v>
      </c>
      <c r="M898" s="535" t="s">
        <v>1021</v>
      </c>
      <c r="N898" s="15" t="s">
        <v>577</v>
      </c>
      <c r="O898" s="15" t="s">
        <v>578</v>
      </c>
      <c r="P898" s="503" t="s">
        <v>579</v>
      </c>
      <c r="Q898" s="15">
        <v>0</v>
      </c>
      <c r="R898" s="15">
        <v>6</v>
      </c>
      <c r="S898" s="479">
        <v>6</v>
      </c>
      <c r="T898" s="15">
        <v>6</v>
      </c>
      <c r="U898" s="471"/>
      <c r="V898" s="550">
        <v>22</v>
      </c>
      <c r="W898" s="497">
        <v>21546746</v>
      </c>
      <c r="X898" s="566" t="s">
        <v>210</v>
      </c>
      <c r="Y898" s="15" t="s">
        <v>579</v>
      </c>
      <c r="Z898" s="15"/>
      <c r="AA898" s="15"/>
      <c r="AB898" s="15"/>
      <c r="AC898" s="493"/>
      <c r="AD898" s="15"/>
      <c r="AE898" s="15" t="s">
        <v>1007</v>
      </c>
      <c r="AF898" s="497"/>
      <c r="AG898" s="497"/>
      <c r="AH898" s="497" t="s">
        <v>100</v>
      </c>
      <c r="AI898" s="15">
        <v>4</v>
      </c>
      <c r="AJ898" s="15">
        <v>15</v>
      </c>
      <c r="AK898" s="15">
        <v>10</v>
      </c>
      <c r="AL898" s="15">
        <v>20</v>
      </c>
      <c r="AM898" s="15">
        <v>10</v>
      </c>
      <c r="AN898" s="490">
        <f>IF(AJ898="",S898,ROUND(((((AL898/24)+(AM898/1440))-((AJ898/24)+(AK898/1440)))*1440/50),5))</f>
        <v>6</v>
      </c>
      <c r="AO898" s="491">
        <f>AJ898/24+AK898/1440</f>
        <v>0.63194444444444442</v>
      </c>
      <c r="AP898" s="491">
        <f>AL898/24+AM898/1440</f>
        <v>0.84027777777777779</v>
      </c>
      <c r="AQ898" s="23" t="str" cm="1">
        <f t="array" ref="AQ898">IF(X898="","",IF(SUMPRODUCT((X898=$X$7:$X$2085)*(AI898=$AI$7:$AI$2085)*(AO898=$AO$7:$AO$2085)*(AP898=$AP$7:$AP$2085)*(ROW($X$7:$X$2085)&lt;&gt;ROW(X898))*((S898=0)*($S$7:$S$2085&gt;0)+(S898&gt;0)*($S$7:$S$2085=0)))&gt;0,"SALONES UNIDOS",IF(SUMPRODUCT((X898=$X$7:$X$2085)*(AI898=$AI$7:$AI$2085)*((AO898&lt;$AP$7:$AP$2085)*(AP898&gt;$AO$7:$AO$2085))*(ROW($X$7:$X$2085)&lt;&gt;ROW(X898)))&gt;0,"Cruzado","Sin cruce")))</f>
        <v>Sin cruce</v>
      </c>
      <c r="AR898" s="23" t="str" cm="1">
        <f t="array" ref="AR898">IF(AE898="","",IF(SUMPRODUCT((AE898=$AE$7:$AE$2085)*(AI898=$AI$7:$AI$2085)*(AO898=$AO$7:$AO$2085)*(AP898=$AP$7:$AP$2085)*(ROW($AE$7:$AE$2085)&lt;&gt;ROW(AE898))*((S898=0)*($S$7:$S$2085&gt;0)+(S898&gt;0)*($S$7:$S$2085=0)))&gt;0,"SALONES UNIDOS",IF(SUMPRODUCT((AE898=$AE$7:$AE$2085)*(AI898=$AI$7:$AI$2085)*((AO898&lt;$AP$7:$AP$2085)*(AP898&gt;$AO$7:$AO$2085))*(ROW($AE$7:$AE$2085)&lt;&gt;ROW(AE898)))&gt;0,"Cruzado","Sin cruce")))</f>
        <v>Sin cruce</v>
      </c>
      <c r="AS898" s="94" t="str">
        <f t="shared" si="14"/>
        <v>MH4PORUMAB</v>
      </c>
      <c r="AT898" s="94" t="str" cm="1">
        <f t="array" ref="AT898">IF(AS898="","",IF(SUMPRODUCT((AS898=$AS$7:$AS$2085)*(AI898=$AI$7:$AI$2085)*(AO898=$AO$7:$AO$2085)*(AP898=$AP$7:$AP$2085)*(ROW($AS$7:$AS$2085)&lt;&gt;ROW(AS898))*((S898=0)*($S$7:$S$2085&gt;0)+(S898&gt;0)*($S$7:$S$2085=0)))&gt;0,"SALONES UNIDOS",IF(SUMPRODUCT((AS898=$AS$7:$AS$2085)*(AI898=$AI$7:$AI$2085)*((AO898&lt;$AP$7:$AP$2085)*(AP898&gt;$AO$7:$AO$2085))*(ROW($AS$7:$AS$2085)&lt;&gt;ROW(AS898)))&gt;0,"Cruzado","Sin cruce")))</f>
        <v>Sin cruce</v>
      </c>
    </row>
    <row r="899" spans="3:46" ht="15.6" hidden="1" customHeight="1">
      <c r="C899" s="496" t="s">
        <v>572</v>
      </c>
      <c r="D899" s="15" t="s">
        <v>966</v>
      </c>
      <c r="E899" s="15">
        <v>20261</v>
      </c>
      <c r="F899" s="503" t="s">
        <v>195</v>
      </c>
      <c r="G899" s="497" t="s">
        <v>80</v>
      </c>
      <c r="H899" s="503" t="s">
        <v>84</v>
      </c>
      <c r="I899" s="503">
        <v>4</v>
      </c>
      <c r="J899" s="503" t="s">
        <v>51</v>
      </c>
      <c r="K899" s="503" t="s">
        <v>51</v>
      </c>
      <c r="L899" s="499" t="s">
        <v>1022</v>
      </c>
      <c r="M899" s="535" t="s">
        <v>673</v>
      </c>
      <c r="N899" s="15" t="s">
        <v>577</v>
      </c>
      <c r="O899" s="15" t="s">
        <v>578</v>
      </c>
      <c r="P899" s="503" t="s">
        <v>579</v>
      </c>
      <c r="Q899" s="15">
        <v>3</v>
      </c>
      <c r="R899" s="15">
        <v>0</v>
      </c>
      <c r="S899" s="479">
        <v>3</v>
      </c>
      <c r="T899" s="15">
        <v>4</v>
      </c>
      <c r="U899" s="471"/>
      <c r="V899" s="550">
        <v>44</v>
      </c>
      <c r="W899" s="497">
        <v>43728005</v>
      </c>
      <c r="X899" s="566" t="s">
        <v>423</v>
      </c>
      <c r="Y899" s="15" t="s">
        <v>579</v>
      </c>
      <c r="Z899" s="15"/>
      <c r="AA899" s="15"/>
      <c r="AB899" s="15"/>
      <c r="AC899" s="15" t="s">
        <v>982</v>
      </c>
      <c r="AD899" s="15"/>
      <c r="AE899" s="479"/>
      <c r="AF899" s="497"/>
      <c r="AG899" s="497"/>
      <c r="AH899" s="497" t="s">
        <v>582</v>
      </c>
      <c r="AI899" s="15">
        <v>5</v>
      </c>
      <c r="AJ899" s="15">
        <v>7</v>
      </c>
      <c r="AK899" s="15">
        <v>40</v>
      </c>
      <c r="AL899" s="15">
        <v>10</v>
      </c>
      <c r="AM899" s="15">
        <v>10</v>
      </c>
      <c r="AN899" s="490">
        <f>IF(AJ899="",S899,ROUND(((((AL899/24)+(AM899/1440))-((AJ899/24)+(AK899/1440)))*1440/50),5))</f>
        <v>3</v>
      </c>
      <c r="AO899" s="491">
        <f>AJ899/24+AK899/1440</f>
        <v>0.31944444444444448</v>
      </c>
      <c r="AP899" s="491">
        <f>AL899/24+AM899/1440</f>
        <v>0.4236111111111111</v>
      </c>
      <c r="AQ899" s="23" t="str" cm="1">
        <f t="array" ref="AQ899">IF(X899="","",IF(SUMPRODUCT((X899=$X$7:$X$2085)*(AI899=$AI$7:$AI$2085)*(AO899=$AO$7:$AO$2085)*(AP899=$AP$7:$AP$2085)*(ROW($X$7:$X$2085)&lt;&gt;ROW(X899))*((S899=0)*($S$7:$S$2085&gt;0)+(S899&gt;0)*($S$7:$S$2085=0)))&gt;0,"SALONES UNIDOS",IF(SUMPRODUCT((X899=$X$7:$X$2085)*(AI899=$AI$7:$AI$2085)*((AO899&lt;$AP$7:$AP$2085)*(AP899&gt;$AO$7:$AO$2085))*(ROW($X$7:$X$2085)&lt;&gt;ROW(X899)))&gt;0,"Cruzado","Sin cruce")))</f>
        <v>Sin cruce</v>
      </c>
      <c r="AR899" s="23" t="str" cm="1">
        <f t="array" ref="AR899">IF(AE899="","",IF(SUMPRODUCT((AE899=$AE$7:$AE$2085)*(AI899=$AI$7:$AI$2085)*(AO899=$AO$7:$AO$2085)*(AP899=$AP$7:$AP$2085)*(ROW($AE$7:$AE$2085)&lt;&gt;ROW(AE899))*((S899=0)*($S$7:$S$2085&gt;0)+(S899&gt;0)*($S$7:$S$2085=0)))&gt;0,"SALONES UNIDOS",IF(SUMPRODUCT((AE899=$AE$7:$AE$2085)*(AI899=$AI$7:$AI$2085)*((AO899&lt;$AP$7:$AP$2085)*(AP899&gt;$AO$7:$AO$2085))*(ROW($AE$7:$AE$2085)&lt;&gt;ROW(AE899)))&gt;0,"Cruzado","Sin cruce")))</f>
        <v/>
      </c>
      <c r="AS899" s="94" t="str">
        <f t="shared" si="14"/>
        <v>MH4PORUMAB</v>
      </c>
      <c r="AT899" s="94" t="str" cm="1">
        <f t="array" ref="AT899">IF(AS899="","",IF(SUMPRODUCT((AS899=$AS$7:$AS$2085)*(AI899=$AI$7:$AI$2085)*(AO899=$AO$7:$AO$2085)*(AP899=$AP$7:$AP$2085)*(ROW($AS$7:$AS$2085)&lt;&gt;ROW(AS899))*((S899=0)*($S$7:$S$2085&gt;0)+(S899&gt;0)*($S$7:$S$2085=0)))&gt;0,"SALONES UNIDOS",IF(SUMPRODUCT((AS899=$AS$7:$AS$2085)*(AI899=$AI$7:$AI$2085)*((AO899&lt;$AP$7:$AP$2085)*(AP899&gt;$AO$7:$AO$2085))*(ROW($AS$7:$AS$2085)&lt;&gt;ROW(AS899)))&gt;0,"Cruzado","Sin cruce")))</f>
        <v>Sin cruce</v>
      </c>
    </row>
    <row r="900" spans="3:46" ht="15.6" hidden="1" customHeight="1">
      <c r="C900" s="496" t="s">
        <v>572</v>
      </c>
      <c r="D900" s="15" t="s">
        <v>966</v>
      </c>
      <c r="E900" s="15">
        <v>20261</v>
      </c>
      <c r="F900" s="503" t="s">
        <v>195</v>
      </c>
      <c r="G900" s="497" t="s">
        <v>80</v>
      </c>
      <c r="H900" s="503" t="s">
        <v>84</v>
      </c>
      <c r="I900" s="503">
        <v>4</v>
      </c>
      <c r="J900" s="503" t="s">
        <v>597</v>
      </c>
      <c r="K900" s="503" t="s">
        <v>51</v>
      </c>
      <c r="L900" s="499" t="s">
        <v>1022</v>
      </c>
      <c r="M900" s="535" t="s">
        <v>673</v>
      </c>
      <c r="N900" s="15" t="s">
        <v>577</v>
      </c>
      <c r="O900" s="15" t="s">
        <v>578</v>
      </c>
      <c r="P900" s="503" t="s">
        <v>579</v>
      </c>
      <c r="Q900" s="15">
        <v>0</v>
      </c>
      <c r="R900" s="15">
        <v>2</v>
      </c>
      <c r="S900" s="479">
        <v>2</v>
      </c>
      <c r="T900" s="15">
        <v>4</v>
      </c>
      <c r="U900" s="471"/>
      <c r="V900" s="550">
        <v>22</v>
      </c>
      <c r="W900" s="497">
        <v>43728005</v>
      </c>
      <c r="X900" s="566" t="s">
        <v>423</v>
      </c>
      <c r="Y900" s="15" t="s">
        <v>579</v>
      </c>
      <c r="Z900" s="15"/>
      <c r="AA900" s="15"/>
      <c r="AB900" s="15"/>
      <c r="AC900" s="493"/>
      <c r="AD900" s="15"/>
      <c r="AE900" s="15" t="s">
        <v>1023</v>
      </c>
      <c r="AF900" s="497"/>
      <c r="AG900" s="497"/>
      <c r="AH900" s="497" t="s">
        <v>100</v>
      </c>
      <c r="AI900" s="15">
        <v>5</v>
      </c>
      <c r="AJ900" s="15">
        <v>10</v>
      </c>
      <c r="AK900" s="15">
        <v>10</v>
      </c>
      <c r="AL900" s="15">
        <v>11</v>
      </c>
      <c r="AM900" s="15">
        <v>50</v>
      </c>
      <c r="AN900" s="490">
        <f>IF(AJ900="",S900,ROUND(((((AL900/24)+(AM900/1440))-((AJ900/24)+(AK900/1440)))*1440/50),5))</f>
        <v>2</v>
      </c>
      <c r="AO900" s="491">
        <f>AJ900/24+AK900/1440</f>
        <v>0.4236111111111111</v>
      </c>
      <c r="AP900" s="491">
        <f>AL900/24+AM900/1440</f>
        <v>0.49305555555555552</v>
      </c>
      <c r="AQ900" s="23" t="str" cm="1">
        <f t="array" ref="AQ900">IF(X900="","",IF(SUMPRODUCT((X900=$X$7:$X$2085)*(AI900=$AI$7:$AI$2085)*(AO900=$AO$7:$AO$2085)*(AP900=$AP$7:$AP$2085)*(ROW($X$7:$X$2085)&lt;&gt;ROW(X900))*((S900=0)*($S$7:$S$2085&gt;0)+(S900&gt;0)*($S$7:$S$2085=0)))&gt;0,"SALONES UNIDOS",IF(SUMPRODUCT((X900=$X$7:$X$2085)*(AI900=$AI$7:$AI$2085)*((AO900&lt;$AP$7:$AP$2085)*(AP900&gt;$AO$7:$AO$2085))*(ROW($X$7:$X$2085)&lt;&gt;ROW(X900)))&gt;0,"Cruzado","Sin cruce")))</f>
        <v>Sin cruce</v>
      </c>
      <c r="AR900" s="23" t="str" cm="1">
        <f t="array" ref="AR900">IF(AE900="","",IF(SUMPRODUCT((AE900=$AE$7:$AE$2085)*(AI900=$AI$7:$AI$2085)*(AO900=$AO$7:$AO$2085)*(AP900=$AP$7:$AP$2085)*(ROW($AE$7:$AE$2085)&lt;&gt;ROW(AE900))*((S900=0)*($S$7:$S$2085&gt;0)+(S900&gt;0)*($S$7:$S$2085=0)))&gt;0,"SALONES UNIDOS",IF(SUMPRODUCT((AE900=$AE$7:$AE$2085)*(AI900=$AI$7:$AI$2085)*((AO900&lt;$AP$7:$AP$2085)*(AP900&gt;$AO$7:$AO$2085))*(ROW($AE$7:$AE$2085)&lt;&gt;ROW(AE900)))&gt;0,"Cruzado","Sin cruce")))</f>
        <v>Sin cruce</v>
      </c>
      <c r="AS900" s="94" t="str">
        <f t="shared" si="14"/>
        <v>MH4PORUMAB</v>
      </c>
      <c r="AT900" s="94" t="str" cm="1">
        <f t="array" ref="AT900">IF(AS900="","",IF(SUMPRODUCT((AS900=$AS$7:$AS$2085)*(AI900=$AI$7:$AI$2085)*(AO900=$AO$7:$AO$2085)*(AP900=$AP$7:$AP$2085)*(ROW($AS$7:$AS$2085)&lt;&gt;ROW(AS900))*((S900=0)*($S$7:$S$2085&gt;0)+(S900&gt;0)*($S$7:$S$2085=0)))&gt;0,"SALONES UNIDOS",IF(SUMPRODUCT((AS900=$AS$7:$AS$2085)*(AI900=$AI$7:$AI$2085)*((AO900&lt;$AP$7:$AP$2085)*(AP900&gt;$AO$7:$AO$2085))*(ROW($AS$7:$AS$2085)&lt;&gt;ROW(AS900)))&gt;0,"Cruzado","Sin cruce")))</f>
        <v>Sin cruce</v>
      </c>
    </row>
    <row r="901" spans="3:46" ht="15.6" hidden="1" customHeight="1">
      <c r="C901" s="496" t="s">
        <v>572</v>
      </c>
      <c r="D901" s="15" t="s">
        <v>966</v>
      </c>
      <c r="E901" s="15">
        <v>20261</v>
      </c>
      <c r="F901" s="503" t="s">
        <v>195</v>
      </c>
      <c r="G901" s="497" t="s">
        <v>80</v>
      </c>
      <c r="H901" s="503" t="s">
        <v>84</v>
      </c>
      <c r="I901" s="503">
        <v>4</v>
      </c>
      <c r="J901" s="503" t="s">
        <v>598</v>
      </c>
      <c r="K901" s="503" t="s">
        <v>51</v>
      </c>
      <c r="L901" s="499" t="s">
        <v>1022</v>
      </c>
      <c r="M901" s="535" t="s">
        <v>673</v>
      </c>
      <c r="N901" s="15" t="s">
        <v>577</v>
      </c>
      <c r="O901" s="15" t="s">
        <v>578</v>
      </c>
      <c r="P901" s="503" t="s">
        <v>579</v>
      </c>
      <c r="Q901" s="15">
        <v>0</v>
      </c>
      <c r="R901" s="15">
        <v>2</v>
      </c>
      <c r="S901" s="479">
        <v>2</v>
      </c>
      <c r="T901" s="15">
        <v>4</v>
      </c>
      <c r="U901" s="471"/>
      <c r="V901" s="550">
        <v>22</v>
      </c>
      <c r="W901" s="497">
        <v>43728005</v>
      </c>
      <c r="X901" s="566" t="s">
        <v>423</v>
      </c>
      <c r="Y901" s="15" t="s">
        <v>579</v>
      </c>
      <c r="Z901" s="15"/>
      <c r="AA901" s="15"/>
      <c r="AB901" s="15"/>
      <c r="AC901" s="493"/>
      <c r="AD901" s="15"/>
      <c r="AE901" s="15" t="s">
        <v>1023</v>
      </c>
      <c r="AF901" s="497"/>
      <c r="AG901" s="497"/>
      <c r="AH901" s="497" t="s">
        <v>100</v>
      </c>
      <c r="AI901" s="15">
        <v>5</v>
      </c>
      <c r="AJ901" s="15">
        <v>11</v>
      </c>
      <c r="AK901" s="15">
        <v>50</v>
      </c>
      <c r="AL901" s="15">
        <v>13</v>
      </c>
      <c r="AM901" s="15">
        <v>30</v>
      </c>
      <c r="AN901" s="490">
        <f>IF(AJ901="",S901,ROUND(((((AL901/24)+(AM901/1440))-((AJ901/24)+(AK901/1440)))*1440/50),5))</f>
        <v>2</v>
      </c>
      <c r="AO901" s="491">
        <f>AJ901/24+AK901/1440</f>
        <v>0.49305555555555552</v>
      </c>
      <c r="AP901" s="491">
        <f>AL901/24+AM901/1440</f>
        <v>0.5625</v>
      </c>
      <c r="AQ901" s="23" t="str" cm="1">
        <f t="array" ref="AQ901">IF(X901="","",IF(SUMPRODUCT((X901=$X$7:$X$2085)*(AI901=$AI$7:$AI$2085)*(AO901=$AO$7:$AO$2085)*(AP901=$AP$7:$AP$2085)*(ROW($X$7:$X$2085)&lt;&gt;ROW(X901))*((S901=0)*($S$7:$S$2085&gt;0)+(S901&gt;0)*($S$7:$S$2085=0)))&gt;0,"SALONES UNIDOS",IF(SUMPRODUCT((X901=$X$7:$X$2085)*(AI901=$AI$7:$AI$2085)*((AO901&lt;$AP$7:$AP$2085)*(AP901&gt;$AO$7:$AO$2085))*(ROW($X$7:$X$2085)&lt;&gt;ROW(X901)))&gt;0,"Cruzado","Sin cruce")))</f>
        <v>Sin cruce</v>
      </c>
      <c r="AR901" s="23" t="str" cm="1">
        <f t="array" ref="AR901">IF(AE901="","",IF(SUMPRODUCT((AE901=$AE$7:$AE$2085)*(AI901=$AI$7:$AI$2085)*(AO901=$AO$7:$AO$2085)*(AP901=$AP$7:$AP$2085)*(ROW($AE$7:$AE$2085)&lt;&gt;ROW(AE901))*((S901=0)*($S$7:$S$2085&gt;0)+(S901&gt;0)*($S$7:$S$2085=0)))&gt;0,"SALONES UNIDOS",IF(SUMPRODUCT((AE901=$AE$7:$AE$2085)*(AI901=$AI$7:$AI$2085)*((AO901&lt;$AP$7:$AP$2085)*(AP901&gt;$AO$7:$AO$2085))*(ROW($AE$7:$AE$2085)&lt;&gt;ROW(AE901)))&gt;0,"Cruzado","Sin cruce")))</f>
        <v>Sin cruce</v>
      </c>
      <c r="AS901" s="94" t="str">
        <f t="shared" si="14"/>
        <v>MH4PORUMAB</v>
      </c>
      <c r="AT901" s="94" t="str" cm="1">
        <f t="array" ref="AT901">IF(AS901="","",IF(SUMPRODUCT((AS901=$AS$7:$AS$2085)*(AI901=$AI$7:$AI$2085)*(AO901=$AO$7:$AO$2085)*(AP901=$AP$7:$AP$2085)*(ROW($AS$7:$AS$2085)&lt;&gt;ROW(AS901))*((S901=0)*($S$7:$S$2085&gt;0)+(S901&gt;0)*($S$7:$S$2085=0)))&gt;0,"SALONES UNIDOS",IF(SUMPRODUCT((AS901=$AS$7:$AS$2085)*(AI901=$AI$7:$AI$2085)*((AO901&lt;$AP$7:$AP$2085)*(AP901&gt;$AO$7:$AO$2085))*(ROW($AS$7:$AS$2085)&lt;&gt;ROW(AS901)))&gt;0,"Cruzado","Sin cruce")))</f>
        <v>Sin cruce</v>
      </c>
    </row>
    <row r="902" spans="3:46" ht="15.6" hidden="1" customHeight="1">
      <c r="C902" s="496" t="s">
        <v>572</v>
      </c>
      <c r="D902" s="15" t="s">
        <v>966</v>
      </c>
      <c r="E902" s="15">
        <v>20261</v>
      </c>
      <c r="F902" s="503" t="s">
        <v>195</v>
      </c>
      <c r="G902" s="497" t="s">
        <v>80</v>
      </c>
      <c r="H902" s="503" t="s">
        <v>84</v>
      </c>
      <c r="I902" s="503">
        <v>5</v>
      </c>
      <c r="J902" s="503" t="s">
        <v>41</v>
      </c>
      <c r="K902" s="503" t="s">
        <v>41</v>
      </c>
      <c r="L902" s="499" t="s">
        <v>1024</v>
      </c>
      <c r="M902" s="535" t="s">
        <v>1025</v>
      </c>
      <c r="N902" s="15" t="s">
        <v>577</v>
      </c>
      <c r="O902" s="15" t="s">
        <v>578</v>
      </c>
      <c r="P902" s="503" t="s">
        <v>624</v>
      </c>
      <c r="Q902" s="15">
        <v>2</v>
      </c>
      <c r="R902" s="15">
        <v>2</v>
      </c>
      <c r="S902" s="479">
        <v>4</v>
      </c>
      <c r="T902" s="15">
        <v>3</v>
      </c>
      <c r="U902" s="471"/>
      <c r="V902" s="550">
        <v>36</v>
      </c>
      <c r="W902" s="497">
        <v>45234890</v>
      </c>
      <c r="X902" s="566" t="s">
        <v>486</v>
      </c>
      <c r="Y902" s="15" t="s">
        <v>196</v>
      </c>
      <c r="Z902" s="15"/>
      <c r="AA902" s="15"/>
      <c r="AB902" s="15"/>
      <c r="AC902" s="493"/>
      <c r="AD902" s="15"/>
      <c r="AE902" s="479"/>
      <c r="AF902" s="497"/>
      <c r="AG902" s="497"/>
      <c r="AH902" s="15" t="s">
        <v>203</v>
      </c>
      <c r="AI902" s="15">
        <v>5</v>
      </c>
      <c r="AJ902" s="15">
        <v>16</v>
      </c>
      <c r="AK902" s="15">
        <v>0</v>
      </c>
      <c r="AL902" s="15">
        <v>19</v>
      </c>
      <c r="AM902" s="15">
        <v>20</v>
      </c>
      <c r="AN902" s="490">
        <f>IF(AJ902="",S902,ROUND(((((AL902/24)+(AM902/1440))-((AJ902/24)+(AK902/1440)))*1440/50),5))</f>
        <v>4</v>
      </c>
      <c r="AO902" s="491">
        <f>AJ902/24+AK902/1440</f>
        <v>0.66666666666666663</v>
      </c>
      <c r="AP902" s="491">
        <f>AL902/24+AM902/1440</f>
        <v>0.80555555555555547</v>
      </c>
      <c r="AQ902" s="23" t="str" cm="1">
        <f t="array" ref="AQ902">IF(X902="","",IF(SUMPRODUCT((X902=$X$7:$X$2085)*(AI902=$AI$7:$AI$2085)*(AO902=$AO$7:$AO$2085)*(AP902=$AP$7:$AP$2085)*(ROW($X$7:$X$2085)&lt;&gt;ROW(X902))*((S902=0)*($S$7:$S$2085&gt;0)+(S902&gt;0)*($S$7:$S$2085=0)))&gt;0,"SALONES UNIDOS",IF(SUMPRODUCT((X902=$X$7:$X$2085)*(AI902=$AI$7:$AI$2085)*((AO902&lt;$AP$7:$AP$2085)*(AP902&gt;$AO$7:$AO$2085))*(ROW($X$7:$X$2085)&lt;&gt;ROW(X902)))&gt;0,"Cruzado","Sin cruce")))</f>
        <v>Sin cruce</v>
      </c>
      <c r="AR902" s="23" t="str" cm="1">
        <f t="array" ref="AR902">IF(AE902="","",IF(SUMPRODUCT((AE902=$AE$7:$AE$2085)*(AI902=$AI$7:$AI$2085)*(AO902=$AO$7:$AO$2085)*(AP902=$AP$7:$AP$2085)*(ROW($AE$7:$AE$2085)&lt;&gt;ROW(AE902))*((S902=0)*($S$7:$S$2085&gt;0)+(S902&gt;0)*($S$7:$S$2085=0)))&gt;0,"SALONES UNIDOS",IF(SUMPRODUCT((AE902=$AE$7:$AE$2085)*(AI902=$AI$7:$AI$2085)*((AO902&lt;$AP$7:$AP$2085)*(AP902&gt;$AO$7:$AO$2085))*(ROW($AE$7:$AE$2085)&lt;&gt;ROW(AE902)))&gt;0,"Cruzado","Sin cruce")))</f>
        <v/>
      </c>
      <c r="AS902" s="94" t="str">
        <f t="shared" si="14"/>
        <v>MH5PORUMAA</v>
      </c>
      <c r="AT902" s="94" t="str" cm="1">
        <f t="array" ref="AT902">IF(AS902="","",IF(SUMPRODUCT((AS902=$AS$7:$AS$2085)*(AI902=$AI$7:$AI$2085)*(AO902=$AO$7:$AO$2085)*(AP902=$AP$7:$AP$2085)*(ROW($AS$7:$AS$2085)&lt;&gt;ROW(AS902))*((S902=0)*($S$7:$S$2085&gt;0)+(S902&gt;0)*($S$7:$S$2085=0)))&gt;0,"SALONES UNIDOS",IF(SUMPRODUCT((AS902=$AS$7:$AS$2085)*(AI902=$AI$7:$AI$2085)*((AO902&lt;$AP$7:$AP$2085)*(AP902&gt;$AO$7:$AO$2085))*(ROW($AS$7:$AS$2085)&lt;&gt;ROW(AS902)))&gt;0,"Cruzado","Sin cruce")))</f>
        <v>Sin cruce</v>
      </c>
    </row>
    <row r="903" spans="3:46" ht="15.6" hidden="1" customHeight="1">
      <c r="C903" s="496" t="s">
        <v>572</v>
      </c>
      <c r="D903" s="15" t="s">
        <v>966</v>
      </c>
      <c r="E903" s="15">
        <v>20261</v>
      </c>
      <c r="F903" s="503" t="s">
        <v>195</v>
      </c>
      <c r="G903" s="497" t="s">
        <v>80</v>
      </c>
      <c r="H903" s="503" t="s">
        <v>84</v>
      </c>
      <c r="I903" s="503">
        <v>5</v>
      </c>
      <c r="J903" s="503" t="s">
        <v>41</v>
      </c>
      <c r="K903" s="503" t="s">
        <v>41</v>
      </c>
      <c r="L903" s="499" t="s">
        <v>1026</v>
      </c>
      <c r="M903" s="535" t="s">
        <v>1027</v>
      </c>
      <c r="N903" s="15" t="s">
        <v>637</v>
      </c>
      <c r="O903" s="15" t="s">
        <v>578</v>
      </c>
      <c r="P903" s="503" t="s">
        <v>579</v>
      </c>
      <c r="Q903" s="15">
        <v>1</v>
      </c>
      <c r="R903" s="15">
        <v>0</v>
      </c>
      <c r="S903" s="479">
        <v>1</v>
      </c>
      <c r="T903" s="15">
        <v>3</v>
      </c>
      <c r="U903" s="471"/>
      <c r="V903" s="550">
        <v>36</v>
      </c>
      <c r="W903" s="497">
        <v>41779788</v>
      </c>
      <c r="X903" s="566" t="s">
        <v>433</v>
      </c>
      <c r="Y903" s="15" t="s">
        <v>579</v>
      </c>
      <c r="Z903" s="15"/>
      <c r="AA903" s="15"/>
      <c r="AB903" s="15"/>
      <c r="AC903" s="15" t="s">
        <v>993</v>
      </c>
      <c r="AD903" s="15"/>
      <c r="AE903" s="479"/>
      <c r="AF903" s="497"/>
      <c r="AG903" s="497"/>
      <c r="AH903" s="497" t="s">
        <v>582</v>
      </c>
      <c r="AI903" s="15">
        <v>5</v>
      </c>
      <c r="AJ903" s="15">
        <v>7</v>
      </c>
      <c r="AK903" s="15">
        <v>40</v>
      </c>
      <c r="AL903" s="15">
        <v>8</v>
      </c>
      <c r="AM903" s="15">
        <v>30</v>
      </c>
      <c r="AN903" s="490">
        <f>IF(AJ903="",S903,ROUND(((((AL903/24)+(AM903/1440))-((AJ903/24)+(AK903/1440)))*1440/50),5))</f>
        <v>1</v>
      </c>
      <c r="AO903" s="491">
        <f>AJ903/24+AK903/1440</f>
        <v>0.31944444444444448</v>
      </c>
      <c r="AP903" s="491">
        <f>AL903/24+AM903/1440</f>
        <v>0.35416666666666663</v>
      </c>
      <c r="AQ903" s="23" t="str" cm="1">
        <f t="array" ref="AQ903">IF(X903="","",IF(SUMPRODUCT((X903=$X$7:$X$2085)*(AI903=$AI$7:$AI$2085)*(AO903=$AO$7:$AO$2085)*(AP903=$AP$7:$AP$2085)*(ROW($X$7:$X$2085)&lt;&gt;ROW(X903))*((S903=0)*($S$7:$S$2085&gt;0)+(S903&gt;0)*($S$7:$S$2085=0)))&gt;0,"SALONES UNIDOS",IF(SUMPRODUCT((X903=$X$7:$X$2085)*(AI903=$AI$7:$AI$2085)*((AO903&lt;$AP$7:$AP$2085)*(AP903&gt;$AO$7:$AO$2085))*(ROW($X$7:$X$2085)&lt;&gt;ROW(X903)))&gt;0,"Cruzado","Sin cruce")))</f>
        <v>Sin cruce</v>
      </c>
      <c r="AR903" s="23" t="str" cm="1">
        <f t="array" ref="AR903">IF(AE903="","",IF(SUMPRODUCT((AE903=$AE$7:$AE$2085)*(AI903=$AI$7:$AI$2085)*(AO903=$AO$7:$AO$2085)*(AP903=$AP$7:$AP$2085)*(ROW($AE$7:$AE$2085)&lt;&gt;ROW(AE903))*((S903=0)*($S$7:$S$2085&gt;0)+(S903&gt;0)*($S$7:$S$2085=0)))&gt;0,"SALONES UNIDOS",IF(SUMPRODUCT((AE903=$AE$7:$AE$2085)*(AI903=$AI$7:$AI$2085)*((AO903&lt;$AP$7:$AP$2085)*(AP903&gt;$AO$7:$AO$2085))*(ROW($AE$7:$AE$2085)&lt;&gt;ROW(AE903)))&gt;0,"Cruzado","Sin cruce")))</f>
        <v/>
      </c>
      <c r="AS903" s="94" t="str">
        <f t="shared" si="14"/>
        <v>MH5PORUMAA</v>
      </c>
      <c r="AT903" s="94" t="str" cm="1">
        <f t="array" ref="AT903">IF(AS903="","",IF(SUMPRODUCT((AS903=$AS$7:$AS$2085)*(AI903=$AI$7:$AI$2085)*(AO903=$AO$7:$AO$2085)*(AP903=$AP$7:$AP$2085)*(ROW($AS$7:$AS$2085)&lt;&gt;ROW(AS903))*((S903=0)*($S$7:$S$2085&gt;0)+(S903&gt;0)*($S$7:$S$2085=0)))&gt;0,"SALONES UNIDOS",IF(SUMPRODUCT((AS903=$AS$7:$AS$2085)*(AI903=$AI$7:$AI$2085)*((AO903&lt;$AP$7:$AP$2085)*(AP903&gt;$AO$7:$AO$2085))*(ROW($AS$7:$AS$2085)&lt;&gt;ROW(AS903)))&gt;0,"Cruzado","Sin cruce")))</f>
        <v>Sin cruce</v>
      </c>
    </row>
    <row r="904" spans="3:46" ht="15.6" hidden="1" customHeight="1">
      <c r="C904" s="496" t="s">
        <v>572</v>
      </c>
      <c r="D904" s="15" t="s">
        <v>966</v>
      </c>
      <c r="E904" s="15">
        <v>20261</v>
      </c>
      <c r="F904" s="503" t="s">
        <v>195</v>
      </c>
      <c r="G904" s="497" t="s">
        <v>80</v>
      </c>
      <c r="H904" s="503" t="s">
        <v>84</v>
      </c>
      <c r="I904" s="503">
        <v>5</v>
      </c>
      <c r="J904" s="503" t="s">
        <v>574</v>
      </c>
      <c r="K904" s="503" t="s">
        <v>41</v>
      </c>
      <c r="L904" s="499" t="s">
        <v>1026</v>
      </c>
      <c r="M904" s="535" t="s">
        <v>1027</v>
      </c>
      <c r="N904" s="15" t="s">
        <v>637</v>
      </c>
      <c r="O904" s="15" t="s">
        <v>578</v>
      </c>
      <c r="P904" s="503" t="s">
        <v>579</v>
      </c>
      <c r="Q904" s="15">
        <v>0</v>
      </c>
      <c r="R904" s="15">
        <v>4</v>
      </c>
      <c r="S904" s="479">
        <v>4</v>
      </c>
      <c r="T904" s="15">
        <v>3</v>
      </c>
      <c r="U904" s="471"/>
      <c r="V904" s="550">
        <v>18</v>
      </c>
      <c r="W904" s="497">
        <v>41779788</v>
      </c>
      <c r="X904" s="566" t="s">
        <v>433</v>
      </c>
      <c r="Y904" s="15" t="s">
        <v>579</v>
      </c>
      <c r="Z904" s="15"/>
      <c r="AA904" s="15"/>
      <c r="AB904" s="15"/>
      <c r="AC904" s="493"/>
      <c r="AD904" s="15"/>
      <c r="AE904" s="15" t="s">
        <v>1028</v>
      </c>
      <c r="AF904" s="497"/>
      <c r="AG904" s="497"/>
      <c r="AH904" s="497" t="s">
        <v>100</v>
      </c>
      <c r="AI904" s="15">
        <v>5</v>
      </c>
      <c r="AJ904" s="15">
        <v>8</v>
      </c>
      <c r="AK904" s="15">
        <v>30</v>
      </c>
      <c r="AL904" s="15">
        <v>11</v>
      </c>
      <c r="AM904" s="15">
        <v>50</v>
      </c>
      <c r="AN904" s="490">
        <f>IF(AJ904="",S904,ROUND(((((AL904/24)+(AM904/1440))-((AJ904/24)+(AK904/1440)))*1440/50),5))</f>
        <v>4</v>
      </c>
      <c r="AO904" s="491">
        <f>AJ904/24+AK904/1440</f>
        <v>0.35416666666666663</v>
      </c>
      <c r="AP904" s="491">
        <f>AL904/24+AM904/1440</f>
        <v>0.49305555555555552</v>
      </c>
      <c r="AQ904" s="23" t="str" cm="1">
        <f t="array" ref="AQ904">IF(X904="","",IF(SUMPRODUCT((X904=$X$7:$X$2085)*(AI904=$AI$7:$AI$2085)*(AO904=$AO$7:$AO$2085)*(AP904=$AP$7:$AP$2085)*(ROW($X$7:$X$2085)&lt;&gt;ROW(X904))*((S904=0)*($S$7:$S$2085&gt;0)+(S904&gt;0)*($S$7:$S$2085=0)))&gt;0,"SALONES UNIDOS",IF(SUMPRODUCT((X904=$X$7:$X$2085)*(AI904=$AI$7:$AI$2085)*((AO904&lt;$AP$7:$AP$2085)*(AP904&gt;$AO$7:$AO$2085))*(ROW($X$7:$X$2085)&lt;&gt;ROW(X904)))&gt;0,"Cruzado","Sin cruce")))</f>
        <v>Sin cruce</v>
      </c>
      <c r="AR904" s="23" t="str" cm="1">
        <f t="array" ref="AR904">IF(AE904="","",IF(SUMPRODUCT((AE904=$AE$7:$AE$2085)*(AI904=$AI$7:$AI$2085)*(AO904=$AO$7:$AO$2085)*(AP904=$AP$7:$AP$2085)*(ROW($AE$7:$AE$2085)&lt;&gt;ROW(AE904))*((S904=0)*($S$7:$S$2085&gt;0)+(S904&gt;0)*($S$7:$S$2085=0)))&gt;0,"SALONES UNIDOS",IF(SUMPRODUCT((AE904=$AE$7:$AE$2085)*(AI904=$AI$7:$AI$2085)*((AO904&lt;$AP$7:$AP$2085)*(AP904&gt;$AO$7:$AO$2085))*(ROW($AE$7:$AE$2085)&lt;&gt;ROW(AE904)))&gt;0,"Cruzado","Sin cruce")))</f>
        <v>Sin cruce</v>
      </c>
      <c r="AS904" s="94" t="str">
        <f t="shared" si="14"/>
        <v>MH5PORUMAA</v>
      </c>
      <c r="AT904" s="94" t="str" cm="1">
        <f t="array" ref="AT904">IF(AS904="","",IF(SUMPRODUCT((AS904=$AS$7:$AS$2085)*(AI904=$AI$7:$AI$2085)*(AO904=$AO$7:$AO$2085)*(AP904=$AP$7:$AP$2085)*(ROW($AS$7:$AS$2085)&lt;&gt;ROW(AS904))*((S904=0)*($S$7:$S$2085&gt;0)+(S904&gt;0)*($S$7:$S$2085=0)))&gt;0,"SALONES UNIDOS",IF(SUMPRODUCT((AS904=$AS$7:$AS$2085)*(AI904=$AI$7:$AI$2085)*((AO904&lt;$AP$7:$AP$2085)*(AP904&gt;$AO$7:$AO$2085))*(ROW($AS$7:$AS$2085)&lt;&gt;ROW(AS904)))&gt;0,"Cruzado","Sin cruce")))</f>
        <v>Sin cruce</v>
      </c>
    </row>
    <row r="905" spans="3:46" ht="15.6" hidden="1" customHeight="1">
      <c r="C905" s="496" t="s">
        <v>572</v>
      </c>
      <c r="D905" s="15" t="s">
        <v>966</v>
      </c>
      <c r="E905" s="15">
        <v>20261</v>
      </c>
      <c r="F905" s="503" t="s">
        <v>195</v>
      </c>
      <c r="G905" s="497" t="s">
        <v>80</v>
      </c>
      <c r="H905" s="503" t="s">
        <v>84</v>
      </c>
      <c r="I905" s="503">
        <v>5</v>
      </c>
      <c r="J905" s="503" t="s">
        <v>583</v>
      </c>
      <c r="K905" s="503" t="s">
        <v>41</v>
      </c>
      <c r="L905" s="499" t="s">
        <v>1026</v>
      </c>
      <c r="M905" s="535" t="s">
        <v>1027</v>
      </c>
      <c r="N905" s="15" t="s">
        <v>637</v>
      </c>
      <c r="O905" s="15" t="s">
        <v>578</v>
      </c>
      <c r="P905" s="503" t="s">
        <v>579</v>
      </c>
      <c r="Q905" s="15">
        <v>0</v>
      </c>
      <c r="R905" s="15">
        <v>4</v>
      </c>
      <c r="S905" s="479">
        <v>4</v>
      </c>
      <c r="T905" s="15">
        <v>3</v>
      </c>
      <c r="U905" s="471"/>
      <c r="V905" s="550">
        <v>18</v>
      </c>
      <c r="W905" s="497">
        <v>41779788</v>
      </c>
      <c r="X905" s="566" t="s">
        <v>433</v>
      </c>
      <c r="Y905" s="15" t="s">
        <v>579</v>
      </c>
      <c r="Z905" s="15"/>
      <c r="AA905" s="15"/>
      <c r="AB905" s="15"/>
      <c r="AC905" s="493"/>
      <c r="AD905" s="15"/>
      <c r="AE905" s="15" t="s">
        <v>1028</v>
      </c>
      <c r="AF905" s="497"/>
      <c r="AG905" s="497"/>
      <c r="AH905" s="497" t="s">
        <v>100</v>
      </c>
      <c r="AI905" s="15">
        <v>5</v>
      </c>
      <c r="AJ905" s="15">
        <v>11</v>
      </c>
      <c r="AK905" s="15">
        <v>50</v>
      </c>
      <c r="AL905" s="15">
        <v>15</v>
      </c>
      <c r="AM905" s="15">
        <v>10</v>
      </c>
      <c r="AN905" s="490">
        <f>IF(AJ905="",S905,ROUND(((((AL905/24)+(AM905/1440))-((AJ905/24)+(AK905/1440)))*1440/50),5))</f>
        <v>4</v>
      </c>
      <c r="AO905" s="491">
        <f>AJ905/24+AK905/1440</f>
        <v>0.49305555555555552</v>
      </c>
      <c r="AP905" s="491">
        <f>AL905/24+AM905/1440</f>
        <v>0.63194444444444442</v>
      </c>
      <c r="AQ905" s="23" t="str" cm="1">
        <f t="array" ref="AQ905">IF(X905="","",IF(SUMPRODUCT((X905=$X$7:$X$2085)*(AI905=$AI$7:$AI$2085)*(AO905=$AO$7:$AO$2085)*(AP905=$AP$7:$AP$2085)*(ROW($X$7:$X$2085)&lt;&gt;ROW(X905))*((S905=0)*($S$7:$S$2085&gt;0)+(S905&gt;0)*($S$7:$S$2085=0)))&gt;0,"SALONES UNIDOS",IF(SUMPRODUCT((X905=$X$7:$X$2085)*(AI905=$AI$7:$AI$2085)*((AO905&lt;$AP$7:$AP$2085)*(AP905&gt;$AO$7:$AO$2085))*(ROW($X$7:$X$2085)&lt;&gt;ROW(X905)))&gt;0,"Cruzado","Sin cruce")))</f>
        <v>Sin cruce</v>
      </c>
      <c r="AR905" s="23" t="str" cm="1">
        <f t="array" ref="AR905">IF(AE905="","",IF(SUMPRODUCT((AE905=$AE$7:$AE$2085)*(AI905=$AI$7:$AI$2085)*(AO905=$AO$7:$AO$2085)*(AP905=$AP$7:$AP$2085)*(ROW($AE$7:$AE$2085)&lt;&gt;ROW(AE905))*((S905=0)*($S$7:$S$2085&gt;0)+(S905&gt;0)*($S$7:$S$2085=0)))&gt;0,"SALONES UNIDOS",IF(SUMPRODUCT((AE905=$AE$7:$AE$2085)*(AI905=$AI$7:$AI$2085)*((AO905&lt;$AP$7:$AP$2085)*(AP905&gt;$AO$7:$AO$2085))*(ROW($AE$7:$AE$2085)&lt;&gt;ROW(AE905)))&gt;0,"Cruzado","Sin cruce")))</f>
        <v>Sin cruce</v>
      </c>
      <c r="AS905" s="94" t="str">
        <f t="shared" ref="AS905:AS968" si="15">TRIM(CONCATENATE(H905,I905,F905,K905))</f>
        <v>MH5PORUMAA</v>
      </c>
      <c r="AT905" s="94" t="str" cm="1">
        <f t="array" ref="AT905">IF(AS905="","",IF(SUMPRODUCT((AS905=$AS$7:$AS$2085)*(AI905=$AI$7:$AI$2085)*(AO905=$AO$7:$AO$2085)*(AP905=$AP$7:$AP$2085)*(ROW($AS$7:$AS$2085)&lt;&gt;ROW(AS905))*((S905=0)*($S$7:$S$2085&gt;0)+(S905&gt;0)*($S$7:$S$2085=0)))&gt;0,"SALONES UNIDOS",IF(SUMPRODUCT((AS905=$AS$7:$AS$2085)*(AI905=$AI$7:$AI$2085)*((AO905&lt;$AP$7:$AP$2085)*(AP905&gt;$AO$7:$AO$2085))*(ROW($AS$7:$AS$2085)&lt;&gt;ROW(AS905)))&gt;0,"Cruzado","Sin cruce")))</f>
        <v>Sin cruce</v>
      </c>
    </row>
    <row r="906" spans="3:46" ht="15.6" hidden="1" customHeight="1">
      <c r="C906" s="496" t="s">
        <v>572</v>
      </c>
      <c r="D906" s="15" t="s">
        <v>966</v>
      </c>
      <c r="E906" s="15">
        <v>20261</v>
      </c>
      <c r="F906" s="503" t="s">
        <v>195</v>
      </c>
      <c r="G906" s="497" t="s">
        <v>80</v>
      </c>
      <c r="H906" s="503" t="s">
        <v>84</v>
      </c>
      <c r="I906" s="503">
        <v>5</v>
      </c>
      <c r="J906" s="503" t="s">
        <v>41</v>
      </c>
      <c r="K906" s="503" t="s">
        <v>41</v>
      </c>
      <c r="L906" s="499" t="s">
        <v>1029</v>
      </c>
      <c r="M906" s="535" t="s">
        <v>1030</v>
      </c>
      <c r="N906" s="15" t="s">
        <v>577</v>
      </c>
      <c r="O906" s="15" t="s">
        <v>578</v>
      </c>
      <c r="P906" s="503" t="s">
        <v>579</v>
      </c>
      <c r="Q906" s="15">
        <v>3</v>
      </c>
      <c r="R906" s="15">
        <v>0</v>
      </c>
      <c r="S906" s="479">
        <v>3</v>
      </c>
      <c r="T906" s="15">
        <v>5</v>
      </c>
      <c r="U906" s="471"/>
      <c r="V906" s="550">
        <v>36</v>
      </c>
      <c r="W906" s="497">
        <v>42363036</v>
      </c>
      <c r="X906" s="566" t="s">
        <v>239</v>
      </c>
      <c r="Y906" s="479" t="s">
        <v>579</v>
      </c>
      <c r="Z906" s="15"/>
      <c r="AA906" s="15"/>
      <c r="AB906" s="15"/>
      <c r="AC906" s="497" t="s">
        <v>993</v>
      </c>
      <c r="AD906" s="497"/>
      <c r="AE906" s="479"/>
      <c r="AF906" s="497"/>
      <c r="AG906" s="497"/>
      <c r="AH906" s="497" t="s">
        <v>582</v>
      </c>
      <c r="AI906" s="15">
        <v>1</v>
      </c>
      <c r="AJ906" s="15">
        <v>10</v>
      </c>
      <c r="AK906" s="15">
        <v>10</v>
      </c>
      <c r="AL906" s="15">
        <v>12</v>
      </c>
      <c r="AM906" s="15">
        <v>40</v>
      </c>
      <c r="AN906" s="490">
        <f>IF(AJ906="",S906,ROUND(((((AL906/24)+(AM906/1440))-((AJ906/24)+(AK906/1440)))*1440/50),5))</f>
        <v>3</v>
      </c>
      <c r="AO906" s="491">
        <f>AJ906/24+AK906/1440</f>
        <v>0.4236111111111111</v>
      </c>
      <c r="AP906" s="491">
        <f>AL906/24+AM906/1440</f>
        <v>0.52777777777777779</v>
      </c>
      <c r="AQ906" s="23" t="str" cm="1">
        <f t="array" ref="AQ906">IF(X906="","",IF(SUMPRODUCT((X906=$X$7:$X$2085)*(AI906=$AI$7:$AI$2085)*(AO906=$AO$7:$AO$2085)*(AP906=$AP$7:$AP$2085)*(ROW($X$7:$X$2085)&lt;&gt;ROW(X906))*((S906=0)*($S$7:$S$2085&gt;0)+(S906&gt;0)*($S$7:$S$2085=0)))&gt;0,"SALONES UNIDOS",IF(SUMPRODUCT((X906=$X$7:$X$2085)*(AI906=$AI$7:$AI$2085)*((AO906&lt;$AP$7:$AP$2085)*(AP906&gt;$AO$7:$AO$2085))*(ROW($X$7:$X$2085)&lt;&gt;ROW(X906)))&gt;0,"Cruzado","Sin cruce")))</f>
        <v>Sin cruce</v>
      </c>
      <c r="AR906" s="23" t="str" cm="1">
        <f t="array" ref="AR906">IF(AE906="","",IF(SUMPRODUCT((AE906=$AE$7:$AE$2085)*(AI906=$AI$7:$AI$2085)*(AO906=$AO$7:$AO$2085)*(AP906=$AP$7:$AP$2085)*(ROW($AE$7:$AE$2085)&lt;&gt;ROW(AE906))*((S906=0)*($S$7:$S$2085&gt;0)+(S906&gt;0)*($S$7:$S$2085=0)))&gt;0,"SALONES UNIDOS",IF(SUMPRODUCT((AE906=$AE$7:$AE$2085)*(AI906=$AI$7:$AI$2085)*((AO906&lt;$AP$7:$AP$2085)*(AP906&gt;$AO$7:$AO$2085))*(ROW($AE$7:$AE$2085)&lt;&gt;ROW(AE906)))&gt;0,"Cruzado","Sin cruce")))</f>
        <v/>
      </c>
      <c r="AS906" s="94" t="str">
        <f t="shared" si="15"/>
        <v>MH5PORUMAA</v>
      </c>
      <c r="AT906" s="94" t="str" cm="1">
        <f t="array" ref="AT906">IF(AS906="","",IF(SUMPRODUCT((AS906=$AS$7:$AS$2085)*(AI906=$AI$7:$AI$2085)*(AO906=$AO$7:$AO$2085)*(AP906=$AP$7:$AP$2085)*(ROW($AS$7:$AS$2085)&lt;&gt;ROW(AS906))*((S906=0)*($S$7:$S$2085&gt;0)+(S906&gt;0)*($S$7:$S$2085=0)))&gt;0,"SALONES UNIDOS",IF(SUMPRODUCT((AS906=$AS$7:$AS$2085)*(AI906=$AI$7:$AI$2085)*((AO906&lt;$AP$7:$AP$2085)*(AP906&gt;$AO$7:$AO$2085))*(ROW($AS$7:$AS$2085)&lt;&gt;ROW(AS906)))&gt;0,"Cruzado","Sin cruce")))</f>
        <v>Sin cruce</v>
      </c>
    </row>
    <row r="907" spans="3:46" ht="15.6" hidden="1" customHeight="1">
      <c r="C907" s="496" t="s">
        <v>572</v>
      </c>
      <c r="D907" s="15" t="s">
        <v>966</v>
      </c>
      <c r="E907" s="15">
        <v>20261</v>
      </c>
      <c r="F907" s="503" t="s">
        <v>195</v>
      </c>
      <c r="G907" s="497" t="s">
        <v>80</v>
      </c>
      <c r="H907" s="503" t="s">
        <v>84</v>
      </c>
      <c r="I907" s="503">
        <v>5</v>
      </c>
      <c r="J907" s="503" t="s">
        <v>574</v>
      </c>
      <c r="K907" s="503" t="s">
        <v>41</v>
      </c>
      <c r="L907" s="499" t="s">
        <v>1029</v>
      </c>
      <c r="M907" s="535" t="s">
        <v>1030</v>
      </c>
      <c r="N907" s="15" t="s">
        <v>577</v>
      </c>
      <c r="O907" s="15" t="s">
        <v>578</v>
      </c>
      <c r="P907" s="503" t="s">
        <v>579</v>
      </c>
      <c r="Q907" s="15">
        <v>0</v>
      </c>
      <c r="R907" s="15">
        <v>4</v>
      </c>
      <c r="S907" s="479">
        <v>4</v>
      </c>
      <c r="T907" s="15">
        <v>5</v>
      </c>
      <c r="U907" s="471"/>
      <c r="V907" s="550">
        <v>18</v>
      </c>
      <c r="W907" s="497">
        <v>42363036</v>
      </c>
      <c r="X907" s="566" t="s">
        <v>239</v>
      </c>
      <c r="Y907" s="479" t="s">
        <v>579</v>
      </c>
      <c r="Z907" s="15"/>
      <c r="AA907" s="15"/>
      <c r="AB907" s="15"/>
      <c r="AC907" s="493"/>
      <c r="AD907" s="497"/>
      <c r="AE907" s="479" t="s">
        <v>981</v>
      </c>
      <c r="AF907" s="497"/>
      <c r="AG907" s="497"/>
      <c r="AH907" s="497" t="s">
        <v>100</v>
      </c>
      <c r="AI907" s="15">
        <v>1</v>
      </c>
      <c r="AJ907" s="15">
        <v>13</v>
      </c>
      <c r="AK907" s="15">
        <v>30</v>
      </c>
      <c r="AL907" s="15">
        <v>16</v>
      </c>
      <c r="AM907" s="15">
        <v>50</v>
      </c>
      <c r="AN907" s="490">
        <f>IF(AJ907="",S907,ROUND(((((AL907/24)+(AM907/1440))-((AJ907/24)+(AK907/1440)))*1440/50),5))</f>
        <v>4</v>
      </c>
      <c r="AO907" s="491">
        <f>AJ907/24+AK907/1440</f>
        <v>0.5625</v>
      </c>
      <c r="AP907" s="491">
        <f>AL907/24+AM907/1440</f>
        <v>0.70138888888888884</v>
      </c>
      <c r="AQ907" s="23" t="str" cm="1">
        <f t="array" ref="AQ907">IF(X907="","",IF(SUMPRODUCT((X907=$X$7:$X$2085)*(AI907=$AI$7:$AI$2085)*(AO907=$AO$7:$AO$2085)*(AP907=$AP$7:$AP$2085)*(ROW($X$7:$X$2085)&lt;&gt;ROW(X907))*((S907=0)*($S$7:$S$2085&gt;0)+(S907&gt;0)*($S$7:$S$2085=0)))&gt;0,"SALONES UNIDOS",IF(SUMPRODUCT((X907=$X$7:$X$2085)*(AI907=$AI$7:$AI$2085)*((AO907&lt;$AP$7:$AP$2085)*(AP907&gt;$AO$7:$AO$2085))*(ROW($X$7:$X$2085)&lt;&gt;ROW(X907)))&gt;0,"Cruzado","Sin cruce")))</f>
        <v>Sin cruce</v>
      </c>
      <c r="AR907" s="23" t="str" cm="1">
        <f t="array" ref="AR907">IF(AE907="","",IF(SUMPRODUCT((AE907=$AE$7:$AE$2085)*(AI907=$AI$7:$AI$2085)*(AO907=$AO$7:$AO$2085)*(AP907=$AP$7:$AP$2085)*(ROW($AE$7:$AE$2085)&lt;&gt;ROW(AE907))*((S907=0)*($S$7:$S$2085&gt;0)+(S907&gt;0)*($S$7:$S$2085=0)))&gt;0,"SALONES UNIDOS",IF(SUMPRODUCT((AE907=$AE$7:$AE$2085)*(AI907=$AI$7:$AI$2085)*((AO907&lt;$AP$7:$AP$2085)*(AP907&gt;$AO$7:$AO$2085))*(ROW($AE$7:$AE$2085)&lt;&gt;ROW(AE907)))&gt;0,"Cruzado","Sin cruce")))</f>
        <v>Sin cruce</v>
      </c>
      <c r="AS907" s="94" t="str">
        <f t="shared" si="15"/>
        <v>MH5PORUMAA</v>
      </c>
      <c r="AT907" s="94" t="str" cm="1">
        <f t="array" ref="AT907">IF(AS907="","",IF(SUMPRODUCT((AS907=$AS$7:$AS$2085)*(AI907=$AI$7:$AI$2085)*(AO907=$AO$7:$AO$2085)*(AP907=$AP$7:$AP$2085)*(ROW($AS$7:$AS$2085)&lt;&gt;ROW(AS907))*((S907=0)*($S$7:$S$2085&gt;0)+(S907&gt;0)*($S$7:$S$2085=0)))&gt;0,"SALONES UNIDOS",IF(SUMPRODUCT((AS907=$AS$7:$AS$2085)*(AI907=$AI$7:$AI$2085)*((AO907&lt;$AP$7:$AP$2085)*(AP907&gt;$AO$7:$AO$2085))*(ROW($AS$7:$AS$2085)&lt;&gt;ROW(AS907)))&gt;0,"Cruzado","Sin cruce")))</f>
        <v>Sin cruce</v>
      </c>
    </row>
    <row r="908" spans="3:46" ht="15.6" hidden="1" customHeight="1">
      <c r="C908" s="496" t="s">
        <v>572</v>
      </c>
      <c r="D908" s="15" t="s">
        <v>966</v>
      </c>
      <c r="E908" s="15">
        <v>20261</v>
      </c>
      <c r="F908" s="503" t="s">
        <v>195</v>
      </c>
      <c r="G908" s="497" t="s">
        <v>80</v>
      </c>
      <c r="H908" s="503" t="s">
        <v>84</v>
      </c>
      <c r="I908" s="503">
        <v>5</v>
      </c>
      <c r="J908" s="503" t="s">
        <v>583</v>
      </c>
      <c r="K908" s="503" t="s">
        <v>41</v>
      </c>
      <c r="L908" s="499" t="s">
        <v>1029</v>
      </c>
      <c r="M908" s="535" t="s">
        <v>1030</v>
      </c>
      <c r="N908" s="15" t="s">
        <v>577</v>
      </c>
      <c r="O908" s="15" t="s">
        <v>578</v>
      </c>
      <c r="P908" s="503" t="s">
        <v>579</v>
      </c>
      <c r="Q908" s="15">
        <v>0</v>
      </c>
      <c r="R908" s="15">
        <v>4</v>
      </c>
      <c r="S908" s="479">
        <v>4</v>
      </c>
      <c r="T908" s="15">
        <v>5</v>
      </c>
      <c r="U908" s="471"/>
      <c r="V908" s="550">
        <v>18</v>
      </c>
      <c r="W908" s="497">
        <v>42363036</v>
      </c>
      <c r="X908" s="566" t="s">
        <v>239</v>
      </c>
      <c r="Y908" s="479" t="s">
        <v>579</v>
      </c>
      <c r="Z908" s="15"/>
      <c r="AA908" s="15"/>
      <c r="AB908" s="15"/>
      <c r="AC908" s="493"/>
      <c r="AD908" s="497"/>
      <c r="AE908" s="479" t="s">
        <v>981</v>
      </c>
      <c r="AF908" s="497"/>
      <c r="AG908" s="497"/>
      <c r="AH908" s="497" t="s">
        <v>100</v>
      </c>
      <c r="AI908" s="15">
        <v>1</v>
      </c>
      <c r="AJ908" s="15">
        <v>16</v>
      </c>
      <c r="AK908" s="15">
        <v>50</v>
      </c>
      <c r="AL908" s="15">
        <v>20</v>
      </c>
      <c r="AM908" s="15">
        <v>10</v>
      </c>
      <c r="AN908" s="490">
        <f>IF(AJ908="",S908,ROUND(((((AL908/24)+(AM908/1440))-((AJ908/24)+(AK908/1440)))*1440/50),5))</f>
        <v>4</v>
      </c>
      <c r="AO908" s="491">
        <f>AJ908/24+AK908/1440</f>
        <v>0.70138888888888884</v>
      </c>
      <c r="AP908" s="491">
        <f>AL908/24+AM908/1440</f>
        <v>0.84027777777777779</v>
      </c>
      <c r="AQ908" s="23" t="str" cm="1">
        <f t="array" ref="AQ908">IF(X908="","",IF(SUMPRODUCT((X908=$X$7:$X$2085)*(AI908=$AI$7:$AI$2085)*(AO908=$AO$7:$AO$2085)*(AP908=$AP$7:$AP$2085)*(ROW($X$7:$X$2085)&lt;&gt;ROW(X908))*((S908=0)*($S$7:$S$2085&gt;0)+(S908&gt;0)*($S$7:$S$2085=0)))&gt;0,"SALONES UNIDOS",IF(SUMPRODUCT((X908=$X$7:$X$2085)*(AI908=$AI$7:$AI$2085)*((AO908&lt;$AP$7:$AP$2085)*(AP908&gt;$AO$7:$AO$2085))*(ROW($X$7:$X$2085)&lt;&gt;ROW(X908)))&gt;0,"Cruzado","Sin cruce")))</f>
        <v>Sin cruce</v>
      </c>
      <c r="AR908" s="23" t="str" cm="1">
        <f t="array" ref="AR908">IF(AE908="","",IF(SUMPRODUCT((AE908=$AE$7:$AE$2085)*(AI908=$AI$7:$AI$2085)*(AO908=$AO$7:$AO$2085)*(AP908=$AP$7:$AP$2085)*(ROW($AE$7:$AE$2085)&lt;&gt;ROW(AE908))*((S908=0)*($S$7:$S$2085&gt;0)+(S908&gt;0)*($S$7:$S$2085=0)))&gt;0,"SALONES UNIDOS",IF(SUMPRODUCT((AE908=$AE$7:$AE$2085)*(AI908=$AI$7:$AI$2085)*((AO908&lt;$AP$7:$AP$2085)*(AP908&gt;$AO$7:$AO$2085))*(ROW($AE$7:$AE$2085)&lt;&gt;ROW(AE908)))&gt;0,"Cruzado","Sin cruce")))</f>
        <v>Sin cruce</v>
      </c>
      <c r="AS908" s="94" t="str">
        <f t="shared" si="15"/>
        <v>MH5PORUMAA</v>
      </c>
      <c r="AT908" s="94" t="str" cm="1">
        <f t="array" ref="AT908">IF(AS908="","",IF(SUMPRODUCT((AS908=$AS$7:$AS$2085)*(AI908=$AI$7:$AI$2085)*(AO908=$AO$7:$AO$2085)*(AP908=$AP$7:$AP$2085)*(ROW($AS$7:$AS$2085)&lt;&gt;ROW(AS908))*((S908=0)*($S$7:$S$2085&gt;0)+(S908&gt;0)*($S$7:$S$2085=0)))&gt;0,"SALONES UNIDOS",IF(SUMPRODUCT((AS908=$AS$7:$AS$2085)*(AI908=$AI$7:$AI$2085)*((AO908&lt;$AP$7:$AP$2085)*(AP908&gt;$AO$7:$AO$2085))*(ROW($AS$7:$AS$2085)&lt;&gt;ROW(AS908)))&gt;0,"Cruzado","Sin cruce")))</f>
        <v>Sin cruce</v>
      </c>
    </row>
    <row r="909" spans="3:46" ht="15.6" hidden="1" customHeight="1">
      <c r="C909" s="496" t="s">
        <v>572</v>
      </c>
      <c r="D909" s="15" t="s">
        <v>966</v>
      </c>
      <c r="E909" s="15">
        <v>20261</v>
      </c>
      <c r="F909" s="503" t="s">
        <v>195</v>
      </c>
      <c r="G909" s="497" t="s">
        <v>80</v>
      </c>
      <c r="H909" s="503" t="s">
        <v>84</v>
      </c>
      <c r="I909" s="503">
        <v>5</v>
      </c>
      <c r="J909" s="503" t="s">
        <v>41</v>
      </c>
      <c r="K909" s="503" t="s">
        <v>41</v>
      </c>
      <c r="L909" s="499" t="s">
        <v>1031</v>
      </c>
      <c r="M909" s="535" t="s">
        <v>1032</v>
      </c>
      <c r="N909" s="15" t="s">
        <v>577</v>
      </c>
      <c r="O909" s="15" t="s">
        <v>578</v>
      </c>
      <c r="P909" s="503" t="s">
        <v>579</v>
      </c>
      <c r="Q909" s="15">
        <v>3</v>
      </c>
      <c r="R909" s="15">
        <v>0</v>
      </c>
      <c r="S909" s="479">
        <v>3</v>
      </c>
      <c r="T909" s="15">
        <v>6</v>
      </c>
      <c r="U909" s="471"/>
      <c r="V909" s="550">
        <v>36</v>
      </c>
      <c r="W909" s="497">
        <v>42938510</v>
      </c>
      <c r="X909" s="566" t="s">
        <v>461</v>
      </c>
      <c r="Y909" s="15" t="s">
        <v>579</v>
      </c>
      <c r="Z909" s="15"/>
      <c r="AA909" s="15"/>
      <c r="AB909" s="15"/>
      <c r="AC909" s="15" t="s">
        <v>982</v>
      </c>
      <c r="AD909" s="15"/>
      <c r="AE909" s="479"/>
      <c r="AF909" s="497"/>
      <c r="AG909" s="497"/>
      <c r="AH909" s="497" t="s">
        <v>582</v>
      </c>
      <c r="AI909" s="15">
        <v>3</v>
      </c>
      <c r="AJ909" s="15">
        <v>12</v>
      </c>
      <c r="AK909" s="15">
        <v>40</v>
      </c>
      <c r="AL909" s="15">
        <v>15</v>
      </c>
      <c r="AM909" s="15">
        <v>10</v>
      </c>
      <c r="AN909" s="490">
        <f>IF(AJ909="",S909,ROUND(((((AL909/24)+(AM909/1440))-((AJ909/24)+(AK909/1440)))*1440/50),5))</f>
        <v>3</v>
      </c>
      <c r="AO909" s="491">
        <f>AJ909/24+AK909/1440</f>
        <v>0.52777777777777779</v>
      </c>
      <c r="AP909" s="491">
        <f>AL909/24+AM909/1440</f>
        <v>0.63194444444444442</v>
      </c>
      <c r="AQ909" s="23" t="str" cm="1">
        <f t="array" ref="AQ909">IF(X909="","",IF(SUMPRODUCT((X909=$X$7:$X$2085)*(AI909=$AI$7:$AI$2085)*(AO909=$AO$7:$AO$2085)*(AP909=$AP$7:$AP$2085)*(ROW($X$7:$X$2085)&lt;&gt;ROW(X909))*((S909=0)*($S$7:$S$2085&gt;0)+(S909&gt;0)*($S$7:$S$2085=0)))&gt;0,"SALONES UNIDOS",IF(SUMPRODUCT((X909=$X$7:$X$2085)*(AI909=$AI$7:$AI$2085)*((AO909&lt;$AP$7:$AP$2085)*(AP909&gt;$AO$7:$AO$2085))*(ROW($X$7:$X$2085)&lt;&gt;ROW(X909)))&gt;0,"Cruzado","Sin cruce")))</f>
        <v>Sin cruce</v>
      </c>
      <c r="AR909" s="23" t="str" cm="1">
        <f t="array" ref="AR909">IF(AE909="","",IF(SUMPRODUCT((AE909=$AE$7:$AE$2085)*(AI909=$AI$7:$AI$2085)*(AO909=$AO$7:$AO$2085)*(AP909=$AP$7:$AP$2085)*(ROW($AE$7:$AE$2085)&lt;&gt;ROW(AE909))*((S909=0)*($S$7:$S$2085&gt;0)+(S909&gt;0)*($S$7:$S$2085=0)))&gt;0,"SALONES UNIDOS",IF(SUMPRODUCT((AE909=$AE$7:$AE$2085)*(AI909=$AI$7:$AI$2085)*((AO909&lt;$AP$7:$AP$2085)*(AP909&gt;$AO$7:$AO$2085))*(ROW($AE$7:$AE$2085)&lt;&gt;ROW(AE909)))&gt;0,"Cruzado","Sin cruce")))</f>
        <v/>
      </c>
      <c r="AS909" s="94" t="str">
        <f t="shared" si="15"/>
        <v>MH5PORUMAA</v>
      </c>
      <c r="AT909" s="94" t="str" cm="1">
        <f t="array" ref="AT909">IF(AS909="","",IF(SUMPRODUCT((AS909=$AS$7:$AS$2085)*(AI909=$AI$7:$AI$2085)*(AO909=$AO$7:$AO$2085)*(AP909=$AP$7:$AP$2085)*(ROW($AS$7:$AS$2085)&lt;&gt;ROW(AS909))*((S909=0)*($S$7:$S$2085&gt;0)+(S909&gt;0)*($S$7:$S$2085=0)))&gt;0,"SALONES UNIDOS",IF(SUMPRODUCT((AS909=$AS$7:$AS$2085)*(AI909=$AI$7:$AI$2085)*((AO909&lt;$AP$7:$AP$2085)*(AP909&gt;$AO$7:$AO$2085))*(ROW($AS$7:$AS$2085)&lt;&gt;ROW(AS909)))&gt;0,"Cruzado","Sin cruce")))</f>
        <v>Sin cruce</v>
      </c>
    </row>
    <row r="910" spans="3:46" ht="15.6" hidden="1" customHeight="1">
      <c r="C910" s="496" t="s">
        <v>572</v>
      </c>
      <c r="D910" s="15" t="s">
        <v>966</v>
      </c>
      <c r="E910" s="15">
        <v>20261</v>
      </c>
      <c r="F910" s="503" t="s">
        <v>195</v>
      </c>
      <c r="G910" s="497" t="s">
        <v>80</v>
      </c>
      <c r="H910" s="503" t="s">
        <v>84</v>
      </c>
      <c r="I910" s="503">
        <v>5</v>
      </c>
      <c r="J910" s="503" t="s">
        <v>574</v>
      </c>
      <c r="K910" s="503" t="s">
        <v>41</v>
      </c>
      <c r="L910" s="499" t="s">
        <v>1031</v>
      </c>
      <c r="M910" s="535" t="s">
        <v>1032</v>
      </c>
      <c r="N910" s="15" t="s">
        <v>577</v>
      </c>
      <c r="O910" s="15" t="s">
        <v>578</v>
      </c>
      <c r="P910" s="503" t="s">
        <v>579</v>
      </c>
      <c r="Q910" s="15">
        <v>0</v>
      </c>
      <c r="R910" s="15">
        <v>6</v>
      </c>
      <c r="S910" s="479">
        <v>6</v>
      </c>
      <c r="T910" s="15">
        <v>6</v>
      </c>
      <c r="U910" s="471"/>
      <c r="V910" s="550">
        <v>18</v>
      </c>
      <c r="W910" s="497">
        <v>42938510</v>
      </c>
      <c r="X910" s="566" t="s">
        <v>461</v>
      </c>
      <c r="Y910" s="15" t="s">
        <v>579</v>
      </c>
      <c r="Z910" s="15"/>
      <c r="AA910" s="15"/>
      <c r="AB910" s="15"/>
      <c r="AC910" s="493"/>
      <c r="AD910" s="15"/>
      <c r="AE910" s="15" t="s">
        <v>1005</v>
      </c>
      <c r="AF910" s="497"/>
      <c r="AG910" s="497"/>
      <c r="AH910" s="497" t="s">
        <v>100</v>
      </c>
      <c r="AI910" s="15">
        <v>3</v>
      </c>
      <c r="AJ910" s="15">
        <v>15</v>
      </c>
      <c r="AK910" s="15">
        <v>10</v>
      </c>
      <c r="AL910" s="15">
        <v>20</v>
      </c>
      <c r="AM910" s="15">
        <v>10</v>
      </c>
      <c r="AN910" s="490">
        <f>IF(AJ910="",S910,ROUND(((((AL910/24)+(AM910/1440))-((AJ910/24)+(AK910/1440)))*1440/50),5))</f>
        <v>6</v>
      </c>
      <c r="AO910" s="491">
        <f>AJ910/24+AK910/1440</f>
        <v>0.63194444444444442</v>
      </c>
      <c r="AP910" s="491">
        <f>AL910/24+AM910/1440</f>
        <v>0.84027777777777779</v>
      </c>
      <c r="AQ910" s="23" t="str" cm="1">
        <f t="array" ref="AQ910">IF(X910="","",IF(SUMPRODUCT((X910=$X$7:$X$2085)*(AI910=$AI$7:$AI$2085)*(AO910=$AO$7:$AO$2085)*(AP910=$AP$7:$AP$2085)*(ROW($X$7:$X$2085)&lt;&gt;ROW(X910))*((S910=0)*($S$7:$S$2085&gt;0)+(S910&gt;0)*($S$7:$S$2085=0)))&gt;0,"SALONES UNIDOS",IF(SUMPRODUCT((X910=$X$7:$X$2085)*(AI910=$AI$7:$AI$2085)*((AO910&lt;$AP$7:$AP$2085)*(AP910&gt;$AO$7:$AO$2085))*(ROW($X$7:$X$2085)&lt;&gt;ROW(X910)))&gt;0,"Cruzado","Sin cruce")))</f>
        <v>Sin cruce</v>
      </c>
      <c r="AR910" s="23" t="str" cm="1">
        <f t="array" ref="AR910">IF(AE910="","",IF(SUMPRODUCT((AE910=$AE$7:$AE$2085)*(AI910=$AI$7:$AI$2085)*(AO910=$AO$7:$AO$2085)*(AP910=$AP$7:$AP$2085)*(ROW($AE$7:$AE$2085)&lt;&gt;ROW(AE910))*((S910=0)*($S$7:$S$2085&gt;0)+(S910&gt;0)*($S$7:$S$2085=0)))&gt;0,"SALONES UNIDOS",IF(SUMPRODUCT((AE910=$AE$7:$AE$2085)*(AI910=$AI$7:$AI$2085)*((AO910&lt;$AP$7:$AP$2085)*(AP910&gt;$AO$7:$AO$2085))*(ROW($AE$7:$AE$2085)&lt;&gt;ROW(AE910)))&gt;0,"Cruzado","Sin cruce")))</f>
        <v>Sin cruce</v>
      </c>
      <c r="AS910" s="94" t="str">
        <f t="shared" si="15"/>
        <v>MH5PORUMAA</v>
      </c>
      <c r="AT910" s="94" t="str" cm="1">
        <f t="array" ref="AT910">IF(AS910="","",IF(SUMPRODUCT((AS910=$AS$7:$AS$2085)*(AI910=$AI$7:$AI$2085)*(AO910=$AO$7:$AO$2085)*(AP910=$AP$7:$AP$2085)*(ROW($AS$7:$AS$2085)&lt;&gt;ROW(AS910))*((S910=0)*($S$7:$S$2085&gt;0)+(S910&gt;0)*($S$7:$S$2085=0)))&gt;0,"SALONES UNIDOS",IF(SUMPRODUCT((AS910=$AS$7:$AS$2085)*(AI910=$AI$7:$AI$2085)*((AO910&lt;$AP$7:$AP$2085)*(AP910&gt;$AO$7:$AO$2085))*(ROW($AS$7:$AS$2085)&lt;&gt;ROW(AS910)))&gt;0,"Cruzado","Sin cruce")))</f>
        <v>Sin cruce</v>
      </c>
    </row>
    <row r="911" spans="3:46" ht="15.6" hidden="1" customHeight="1">
      <c r="C911" s="496" t="s">
        <v>572</v>
      </c>
      <c r="D911" s="15" t="s">
        <v>966</v>
      </c>
      <c r="E911" s="15">
        <v>20261</v>
      </c>
      <c r="F911" s="503" t="s">
        <v>195</v>
      </c>
      <c r="G911" s="497" t="s">
        <v>80</v>
      </c>
      <c r="H911" s="503" t="s">
        <v>84</v>
      </c>
      <c r="I911" s="503">
        <v>5</v>
      </c>
      <c r="J911" s="503" t="s">
        <v>583</v>
      </c>
      <c r="K911" s="503" t="s">
        <v>41</v>
      </c>
      <c r="L911" s="499" t="s">
        <v>1031</v>
      </c>
      <c r="M911" s="535" t="s">
        <v>1032</v>
      </c>
      <c r="N911" s="15" t="s">
        <v>577</v>
      </c>
      <c r="O911" s="15" t="s">
        <v>578</v>
      </c>
      <c r="P911" s="503" t="s">
        <v>579</v>
      </c>
      <c r="Q911" s="15">
        <v>0</v>
      </c>
      <c r="R911" s="15">
        <v>6</v>
      </c>
      <c r="S911" s="479">
        <v>6</v>
      </c>
      <c r="T911" s="15">
        <v>6</v>
      </c>
      <c r="U911" s="471"/>
      <c r="V911" s="550">
        <v>18</v>
      </c>
      <c r="W911" s="497">
        <v>42938510</v>
      </c>
      <c r="X911" s="566" t="s">
        <v>461</v>
      </c>
      <c r="Y911" s="15" t="s">
        <v>579</v>
      </c>
      <c r="Z911" s="15"/>
      <c r="AA911" s="15"/>
      <c r="AB911" s="15"/>
      <c r="AC911" s="493"/>
      <c r="AD911" s="15"/>
      <c r="AE911" s="15" t="s">
        <v>1005</v>
      </c>
      <c r="AF911" s="497"/>
      <c r="AG911" s="497"/>
      <c r="AH911" s="497" t="s">
        <v>100</v>
      </c>
      <c r="AI911" s="15">
        <v>4</v>
      </c>
      <c r="AJ911" s="15">
        <v>16</v>
      </c>
      <c r="AK911" s="15">
        <v>0</v>
      </c>
      <c r="AL911" s="15">
        <v>21</v>
      </c>
      <c r="AM911" s="15">
        <v>0</v>
      </c>
      <c r="AN911" s="490">
        <f>IF(AJ911="",S911,ROUND(((((AL911/24)+(AM911/1440))-((AJ911/24)+(AK911/1440)))*1440/50),5))</f>
        <v>6</v>
      </c>
      <c r="AO911" s="491">
        <f>AJ911/24+AK911/1440</f>
        <v>0.66666666666666663</v>
      </c>
      <c r="AP911" s="491">
        <f>AL911/24+AM911/1440</f>
        <v>0.875</v>
      </c>
      <c r="AQ911" s="23" t="str" cm="1">
        <f t="array" ref="AQ911">IF(X911="","",IF(SUMPRODUCT((X911=$X$7:$X$2085)*(AI911=$AI$7:$AI$2085)*(AO911=$AO$7:$AO$2085)*(AP911=$AP$7:$AP$2085)*(ROW($X$7:$X$2085)&lt;&gt;ROW(X911))*((S911=0)*($S$7:$S$2085&gt;0)+(S911&gt;0)*($S$7:$S$2085=0)))&gt;0,"SALONES UNIDOS",IF(SUMPRODUCT((X911=$X$7:$X$2085)*(AI911=$AI$7:$AI$2085)*((AO911&lt;$AP$7:$AP$2085)*(AP911&gt;$AO$7:$AO$2085))*(ROW($X$7:$X$2085)&lt;&gt;ROW(X911)))&gt;0,"Cruzado","Sin cruce")))</f>
        <v>Sin cruce</v>
      </c>
      <c r="AR911" s="23" t="str" cm="1">
        <f t="array" ref="AR911">IF(AE911="","",IF(SUMPRODUCT((AE911=$AE$7:$AE$2085)*(AI911=$AI$7:$AI$2085)*(AO911=$AO$7:$AO$2085)*(AP911=$AP$7:$AP$2085)*(ROW($AE$7:$AE$2085)&lt;&gt;ROW(AE911))*((S911=0)*($S$7:$S$2085&gt;0)+(S911&gt;0)*($S$7:$S$2085=0)))&gt;0,"SALONES UNIDOS",IF(SUMPRODUCT((AE911=$AE$7:$AE$2085)*(AI911=$AI$7:$AI$2085)*((AO911&lt;$AP$7:$AP$2085)*(AP911&gt;$AO$7:$AO$2085))*(ROW($AE$7:$AE$2085)&lt;&gt;ROW(AE911)))&gt;0,"Cruzado","Sin cruce")))</f>
        <v>Sin cruce</v>
      </c>
      <c r="AS911" s="94" t="str">
        <f t="shared" si="15"/>
        <v>MH5PORUMAA</v>
      </c>
      <c r="AT911" s="94" t="str" cm="1">
        <f t="array" ref="AT911">IF(AS911="","",IF(SUMPRODUCT((AS911=$AS$7:$AS$2085)*(AI911=$AI$7:$AI$2085)*(AO911=$AO$7:$AO$2085)*(AP911=$AP$7:$AP$2085)*(ROW($AS$7:$AS$2085)&lt;&gt;ROW(AS911))*((S911=0)*($S$7:$S$2085&gt;0)+(S911&gt;0)*($S$7:$S$2085=0)))&gt;0,"SALONES UNIDOS",IF(SUMPRODUCT((AS911=$AS$7:$AS$2085)*(AI911=$AI$7:$AI$2085)*((AO911&lt;$AP$7:$AP$2085)*(AP911&gt;$AO$7:$AO$2085))*(ROW($AS$7:$AS$2085)&lt;&gt;ROW(AS911)))&gt;0,"Cruzado","Sin cruce")))</f>
        <v>Sin cruce</v>
      </c>
    </row>
    <row r="912" spans="3:46" ht="15.6" hidden="1" customHeight="1">
      <c r="C912" s="496" t="s">
        <v>572</v>
      </c>
      <c r="D912" s="15" t="s">
        <v>966</v>
      </c>
      <c r="E912" s="15">
        <v>20261</v>
      </c>
      <c r="F912" s="503" t="s">
        <v>195</v>
      </c>
      <c r="G912" s="497" t="s">
        <v>80</v>
      </c>
      <c r="H912" s="503" t="s">
        <v>84</v>
      </c>
      <c r="I912" s="503">
        <v>5</v>
      </c>
      <c r="J912" s="503" t="s">
        <v>41</v>
      </c>
      <c r="K912" s="503" t="s">
        <v>41</v>
      </c>
      <c r="L912" s="499" t="s">
        <v>1033</v>
      </c>
      <c r="M912" s="535" t="s">
        <v>1034</v>
      </c>
      <c r="N912" s="15" t="s">
        <v>637</v>
      </c>
      <c r="O912" s="15" t="s">
        <v>578</v>
      </c>
      <c r="P912" s="503" t="s">
        <v>579</v>
      </c>
      <c r="Q912" s="15">
        <v>1</v>
      </c>
      <c r="R912" s="15">
        <v>0</v>
      </c>
      <c r="S912" s="479">
        <v>1</v>
      </c>
      <c r="T912" s="15">
        <v>3</v>
      </c>
      <c r="U912" s="471"/>
      <c r="V912" s="550">
        <v>36</v>
      </c>
      <c r="W912" s="497">
        <v>21525109</v>
      </c>
      <c r="X912" s="566" t="s">
        <v>204</v>
      </c>
      <c r="Y912" s="15" t="s">
        <v>579</v>
      </c>
      <c r="Z912" s="15"/>
      <c r="AA912" s="15"/>
      <c r="AB912" s="15"/>
      <c r="AC912" s="15" t="s">
        <v>993</v>
      </c>
      <c r="AD912" s="15"/>
      <c r="AE912" s="479"/>
      <c r="AF912" s="497"/>
      <c r="AG912" s="497"/>
      <c r="AH912" s="497" t="s">
        <v>582</v>
      </c>
      <c r="AI912" s="15">
        <v>2</v>
      </c>
      <c r="AJ912" s="15">
        <v>11</v>
      </c>
      <c r="AK912" s="15">
        <v>0</v>
      </c>
      <c r="AL912" s="15">
        <v>11</v>
      </c>
      <c r="AM912" s="15">
        <v>50</v>
      </c>
      <c r="AN912" s="490">
        <f>IF(AJ912="",S912,ROUND(((((AL912/24)+(AM912/1440))-((AJ912/24)+(AK912/1440)))*1440/50),5))</f>
        <v>1</v>
      </c>
      <c r="AO912" s="491">
        <f>AJ912/24+AK912/1440</f>
        <v>0.45833333333333331</v>
      </c>
      <c r="AP912" s="491">
        <f>AL912/24+AM912/1440</f>
        <v>0.49305555555555552</v>
      </c>
      <c r="AQ912" s="23" t="str" cm="1">
        <f t="array" ref="AQ912">IF(X912="","",IF(SUMPRODUCT((X912=$X$7:$X$2085)*(AI912=$AI$7:$AI$2085)*(AO912=$AO$7:$AO$2085)*(AP912=$AP$7:$AP$2085)*(ROW($X$7:$X$2085)&lt;&gt;ROW(X912))*((S912=0)*($S$7:$S$2085&gt;0)+(S912&gt;0)*($S$7:$S$2085=0)))&gt;0,"SALONES UNIDOS",IF(SUMPRODUCT((X912=$X$7:$X$2085)*(AI912=$AI$7:$AI$2085)*((AO912&lt;$AP$7:$AP$2085)*(AP912&gt;$AO$7:$AO$2085))*(ROW($X$7:$X$2085)&lt;&gt;ROW(X912)))&gt;0,"Cruzado","Sin cruce")))</f>
        <v>Sin cruce</v>
      </c>
      <c r="AR912" s="23" t="str" cm="1">
        <f t="array" ref="AR912">IF(AE912="","",IF(SUMPRODUCT((AE912=$AE$7:$AE$2085)*(AI912=$AI$7:$AI$2085)*(AO912=$AO$7:$AO$2085)*(AP912=$AP$7:$AP$2085)*(ROW($AE$7:$AE$2085)&lt;&gt;ROW(AE912))*((S912=0)*($S$7:$S$2085&gt;0)+(S912&gt;0)*($S$7:$S$2085=0)))&gt;0,"SALONES UNIDOS",IF(SUMPRODUCT((AE912=$AE$7:$AE$2085)*(AI912=$AI$7:$AI$2085)*((AO912&lt;$AP$7:$AP$2085)*(AP912&gt;$AO$7:$AO$2085))*(ROW($AE$7:$AE$2085)&lt;&gt;ROW(AE912)))&gt;0,"Cruzado","Sin cruce")))</f>
        <v/>
      </c>
      <c r="AS912" s="94" t="str">
        <f t="shared" si="15"/>
        <v>MH5PORUMAA</v>
      </c>
      <c r="AT912" s="94" t="str" cm="1">
        <f t="array" ref="AT912">IF(AS912="","",IF(SUMPRODUCT((AS912=$AS$7:$AS$2085)*(AI912=$AI$7:$AI$2085)*(AO912=$AO$7:$AO$2085)*(AP912=$AP$7:$AP$2085)*(ROW($AS$7:$AS$2085)&lt;&gt;ROW(AS912))*((S912=0)*($S$7:$S$2085&gt;0)+(S912&gt;0)*($S$7:$S$2085=0)))&gt;0,"SALONES UNIDOS",IF(SUMPRODUCT((AS912=$AS$7:$AS$2085)*(AI912=$AI$7:$AI$2085)*((AO912&lt;$AP$7:$AP$2085)*(AP912&gt;$AO$7:$AO$2085))*(ROW($AS$7:$AS$2085)&lt;&gt;ROW(AS912)))&gt;0,"Cruzado","Sin cruce")))</f>
        <v>Sin cruce</v>
      </c>
    </row>
    <row r="913" spans="3:46" ht="15.6" hidden="1" customHeight="1">
      <c r="C913" s="496" t="s">
        <v>572</v>
      </c>
      <c r="D913" s="15" t="s">
        <v>966</v>
      </c>
      <c r="E913" s="15">
        <v>20261</v>
      </c>
      <c r="F913" s="503" t="s">
        <v>195</v>
      </c>
      <c r="G913" s="497" t="s">
        <v>80</v>
      </c>
      <c r="H913" s="503" t="s">
        <v>84</v>
      </c>
      <c r="I913" s="503">
        <v>5</v>
      </c>
      <c r="J913" s="503" t="s">
        <v>574</v>
      </c>
      <c r="K913" s="503" t="s">
        <v>41</v>
      </c>
      <c r="L913" s="499" t="s">
        <v>1033</v>
      </c>
      <c r="M913" s="535" t="s">
        <v>1034</v>
      </c>
      <c r="N913" s="15" t="s">
        <v>637</v>
      </c>
      <c r="O913" s="15" t="s">
        <v>578</v>
      </c>
      <c r="P913" s="503" t="s">
        <v>579</v>
      </c>
      <c r="Q913" s="15">
        <v>0</v>
      </c>
      <c r="R913" s="15">
        <v>4</v>
      </c>
      <c r="S913" s="479">
        <v>4</v>
      </c>
      <c r="T913" s="15">
        <v>3</v>
      </c>
      <c r="U913" s="471"/>
      <c r="V913" s="550">
        <v>18</v>
      </c>
      <c r="W913" s="497">
        <v>21525109</v>
      </c>
      <c r="X913" s="566" t="s">
        <v>204</v>
      </c>
      <c r="Y913" s="15" t="s">
        <v>579</v>
      </c>
      <c r="Z913" s="15"/>
      <c r="AA913" s="15"/>
      <c r="AB913" s="15"/>
      <c r="AC913" s="493"/>
      <c r="AD913" s="15"/>
      <c r="AE913" s="15" t="s">
        <v>1028</v>
      </c>
      <c r="AF913" s="497"/>
      <c r="AG913" s="497"/>
      <c r="AH913" s="497" t="s">
        <v>100</v>
      </c>
      <c r="AI913" s="15">
        <v>2</v>
      </c>
      <c r="AJ913" s="15">
        <v>11</v>
      </c>
      <c r="AK913" s="15">
        <v>50</v>
      </c>
      <c r="AL913" s="15">
        <v>15</v>
      </c>
      <c r="AM913" s="15">
        <v>10</v>
      </c>
      <c r="AN913" s="490">
        <f>IF(AJ913="",S913,ROUND(((((AL913/24)+(AM913/1440))-((AJ913/24)+(AK913/1440)))*1440/50),5))</f>
        <v>4</v>
      </c>
      <c r="AO913" s="491">
        <f>AJ913/24+AK913/1440</f>
        <v>0.49305555555555552</v>
      </c>
      <c r="AP913" s="491">
        <f>AL913/24+AM913/1440</f>
        <v>0.63194444444444442</v>
      </c>
      <c r="AQ913" s="23" t="str" cm="1">
        <f t="array" ref="AQ913">IF(X913="","",IF(SUMPRODUCT((X913=$X$7:$X$2085)*(AI913=$AI$7:$AI$2085)*(AO913=$AO$7:$AO$2085)*(AP913=$AP$7:$AP$2085)*(ROW($X$7:$X$2085)&lt;&gt;ROW(X913))*((S913=0)*($S$7:$S$2085&gt;0)+(S913&gt;0)*($S$7:$S$2085=0)))&gt;0,"SALONES UNIDOS",IF(SUMPRODUCT((X913=$X$7:$X$2085)*(AI913=$AI$7:$AI$2085)*((AO913&lt;$AP$7:$AP$2085)*(AP913&gt;$AO$7:$AO$2085))*(ROW($X$7:$X$2085)&lt;&gt;ROW(X913)))&gt;0,"Cruzado","Sin cruce")))</f>
        <v>Sin cruce</v>
      </c>
      <c r="AR913" s="23" t="str" cm="1">
        <f t="array" ref="AR913">IF(AE913="","",IF(SUMPRODUCT((AE913=$AE$7:$AE$2085)*(AI913=$AI$7:$AI$2085)*(AO913=$AO$7:$AO$2085)*(AP913=$AP$7:$AP$2085)*(ROW($AE$7:$AE$2085)&lt;&gt;ROW(AE913))*((S913=0)*($S$7:$S$2085&gt;0)+(S913&gt;0)*($S$7:$S$2085=0)))&gt;0,"SALONES UNIDOS",IF(SUMPRODUCT((AE913=$AE$7:$AE$2085)*(AI913=$AI$7:$AI$2085)*((AO913&lt;$AP$7:$AP$2085)*(AP913&gt;$AO$7:$AO$2085))*(ROW($AE$7:$AE$2085)&lt;&gt;ROW(AE913)))&gt;0,"Cruzado","Sin cruce")))</f>
        <v>Sin cruce</v>
      </c>
      <c r="AS913" s="94" t="str">
        <f t="shared" si="15"/>
        <v>MH5PORUMAA</v>
      </c>
      <c r="AT913" s="94" t="str" cm="1">
        <f t="array" ref="AT913">IF(AS913="","",IF(SUMPRODUCT((AS913=$AS$7:$AS$2085)*(AI913=$AI$7:$AI$2085)*(AO913=$AO$7:$AO$2085)*(AP913=$AP$7:$AP$2085)*(ROW($AS$7:$AS$2085)&lt;&gt;ROW(AS913))*((S913=0)*($S$7:$S$2085&gt;0)+(S913&gt;0)*($S$7:$S$2085=0)))&gt;0,"SALONES UNIDOS",IF(SUMPRODUCT((AS913=$AS$7:$AS$2085)*(AI913=$AI$7:$AI$2085)*((AO913&lt;$AP$7:$AP$2085)*(AP913&gt;$AO$7:$AO$2085))*(ROW($AS$7:$AS$2085)&lt;&gt;ROW(AS913)))&gt;0,"Cruzado","Sin cruce")))</f>
        <v>Sin cruce</v>
      </c>
    </row>
    <row r="914" spans="3:46" ht="15.6" hidden="1" customHeight="1">
      <c r="C914" s="496" t="s">
        <v>572</v>
      </c>
      <c r="D914" s="15" t="s">
        <v>966</v>
      </c>
      <c r="E914" s="15">
        <v>20261</v>
      </c>
      <c r="F914" s="503" t="s">
        <v>195</v>
      </c>
      <c r="G914" s="497" t="s">
        <v>80</v>
      </c>
      <c r="H914" s="503" t="s">
        <v>84</v>
      </c>
      <c r="I914" s="503">
        <v>5</v>
      </c>
      <c r="J914" s="503" t="s">
        <v>583</v>
      </c>
      <c r="K914" s="503" t="s">
        <v>41</v>
      </c>
      <c r="L914" s="499" t="s">
        <v>1033</v>
      </c>
      <c r="M914" s="535" t="s">
        <v>1034</v>
      </c>
      <c r="N914" s="15" t="s">
        <v>637</v>
      </c>
      <c r="O914" s="15" t="s">
        <v>578</v>
      </c>
      <c r="P914" s="503" t="s">
        <v>579</v>
      </c>
      <c r="Q914" s="15">
        <v>0</v>
      </c>
      <c r="R914" s="15">
        <v>4</v>
      </c>
      <c r="S914" s="479">
        <v>4</v>
      </c>
      <c r="T914" s="15">
        <v>3</v>
      </c>
      <c r="U914" s="471"/>
      <c r="V914" s="550">
        <v>18</v>
      </c>
      <c r="W914" s="497">
        <v>21525109</v>
      </c>
      <c r="X914" s="566" t="s">
        <v>204</v>
      </c>
      <c r="Y914" s="15" t="s">
        <v>579</v>
      </c>
      <c r="Z914" s="15"/>
      <c r="AA914" s="15"/>
      <c r="AB914" s="15"/>
      <c r="AC914" s="493"/>
      <c r="AD914" s="15"/>
      <c r="AE914" s="15" t="s">
        <v>1028</v>
      </c>
      <c r="AF914" s="497"/>
      <c r="AG914" s="497"/>
      <c r="AH914" s="497" t="s">
        <v>100</v>
      </c>
      <c r="AI914" s="15">
        <v>2</v>
      </c>
      <c r="AJ914" s="15">
        <v>16</v>
      </c>
      <c r="AK914" s="15">
        <v>0</v>
      </c>
      <c r="AL914" s="15">
        <v>19</v>
      </c>
      <c r="AM914" s="15">
        <v>20</v>
      </c>
      <c r="AN914" s="490">
        <f>IF(AJ914="",S914,ROUND(((((AL914/24)+(AM914/1440))-((AJ914/24)+(AK914/1440)))*1440/50),5))</f>
        <v>4</v>
      </c>
      <c r="AO914" s="491">
        <f>AJ914/24+AK914/1440</f>
        <v>0.66666666666666663</v>
      </c>
      <c r="AP914" s="491">
        <f>AL914/24+AM914/1440</f>
        <v>0.80555555555555547</v>
      </c>
      <c r="AQ914" s="23" t="str" cm="1">
        <f t="array" ref="AQ914">IF(X914="","",IF(SUMPRODUCT((X914=$X$7:$X$2085)*(AI914=$AI$7:$AI$2085)*(AO914=$AO$7:$AO$2085)*(AP914=$AP$7:$AP$2085)*(ROW($X$7:$X$2085)&lt;&gt;ROW(X914))*((S914=0)*($S$7:$S$2085&gt;0)+(S914&gt;0)*($S$7:$S$2085=0)))&gt;0,"SALONES UNIDOS",IF(SUMPRODUCT((X914=$X$7:$X$2085)*(AI914=$AI$7:$AI$2085)*((AO914&lt;$AP$7:$AP$2085)*(AP914&gt;$AO$7:$AO$2085))*(ROW($X$7:$X$2085)&lt;&gt;ROW(X914)))&gt;0,"Cruzado","Sin cruce")))</f>
        <v>Sin cruce</v>
      </c>
      <c r="AR914" s="23" t="str" cm="1">
        <f t="array" ref="AR914">IF(AE914="","",IF(SUMPRODUCT((AE914=$AE$7:$AE$2085)*(AI914=$AI$7:$AI$2085)*(AO914=$AO$7:$AO$2085)*(AP914=$AP$7:$AP$2085)*(ROW($AE$7:$AE$2085)&lt;&gt;ROW(AE914))*((S914=0)*($S$7:$S$2085&gt;0)+(S914&gt;0)*($S$7:$S$2085=0)))&gt;0,"SALONES UNIDOS",IF(SUMPRODUCT((AE914=$AE$7:$AE$2085)*(AI914=$AI$7:$AI$2085)*((AO914&lt;$AP$7:$AP$2085)*(AP914&gt;$AO$7:$AO$2085))*(ROW($AE$7:$AE$2085)&lt;&gt;ROW(AE914)))&gt;0,"Cruzado","Sin cruce")))</f>
        <v>Sin cruce</v>
      </c>
      <c r="AS914" s="94" t="str">
        <f t="shared" si="15"/>
        <v>MH5PORUMAA</v>
      </c>
      <c r="AT914" s="94" t="str" cm="1">
        <f t="array" ref="AT914">IF(AS914="","",IF(SUMPRODUCT((AS914=$AS$7:$AS$2085)*(AI914=$AI$7:$AI$2085)*(AO914=$AO$7:$AO$2085)*(AP914=$AP$7:$AP$2085)*(ROW($AS$7:$AS$2085)&lt;&gt;ROW(AS914))*((S914=0)*($S$7:$S$2085&gt;0)+(S914&gt;0)*($S$7:$S$2085=0)))&gt;0,"SALONES UNIDOS",IF(SUMPRODUCT((AS914=$AS$7:$AS$2085)*(AI914=$AI$7:$AI$2085)*((AO914&lt;$AP$7:$AP$2085)*(AP914&gt;$AO$7:$AO$2085))*(ROW($AS$7:$AS$2085)&lt;&gt;ROW(AS914)))&gt;0,"Cruzado","Sin cruce")))</f>
        <v>Sin cruce</v>
      </c>
    </row>
    <row r="915" spans="3:46" ht="15.6" hidden="1" customHeight="1">
      <c r="C915" s="496" t="s">
        <v>572</v>
      </c>
      <c r="D915" s="15" t="s">
        <v>966</v>
      </c>
      <c r="E915" s="15">
        <v>20261</v>
      </c>
      <c r="F915" s="503" t="s">
        <v>195</v>
      </c>
      <c r="G915" s="497" t="s">
        <v>80</v>
      </c>
      <c r="H915" s="503" t="s">
        <v>84</v>
      </c>
      <c r="I915" s="503">
        <v>5</v>
      </c>
      <c r="J915" s="503" t="s">
        <v>41</v>
      </c>
      <c r="K915" s="503" t="s">
        <v>41</v>
      </c>
      <c r="L915" s="499" t="s">
        <v>1035</v>
      </c>
      <c r="M915" s="535" t="s">
        <v>1036</v>
      </c>
      <c r="N915" s="15" t="s">
        <v>637</v>
      </c>
      <c r="O915" s="15" t="s">
        <v>578</v>
      </c>
      <c r="P915" s="503" t="s">
        <v>579</v>
      </c>
      <c r="Q915" s="15">
        <v>1</v>
      </c>
      <c r="R915" s="15">
        <v>0</v>
      </c>
      <c r="S915" s="479">
        <v>1</v>
      </c>
      <c r="T915" s="15">
        <v>3</v>
      </c>
      <c r="U915" s="471"/>
      <c r="V915" s="550">
        <v>36</v>
      </c>
      <c r="W915" s="497">
        <v>46679511</v>
      </c>
      <c r="X915" s="566" t="s">
        <v>443</v>
      </c>
      <c r="Y915" s="15" t="s">
        <v>579</v>
      </c>
      <c r="Z915" s="15"/>
      <c r="AA915" s="15"/>
      <c r="AB915" s="15"/>
      <c r="AC915" s="15" t="s">
        <v>993</v>
      </c>
      <c r="AD915" s="15"/>
      <c r="AE915" s="479"/>
      <c r="AF915" s="497"/>
      <c r="AG915" s="497"/>
      <c r="AH915" s="497" t="s">
        <v>582</v>
      </c>
      <c r="AI915" s="15">
        <v>3</v>
      </c>
      <c r="AJ915" s="15">
        <v>7</v>
      </c>
      <c r="AK915" s="15">
        <v>40</v>
      </c>
      <c r="AL915" s="15">
        <v>8</v>
      </c>
      <c r="AM915" s="15">
        <v>30</v>
      </c>
      <c r="AN915" s="490">
        <f>IF(AJ915="",S915,ROUND(((((AL915/24)+(AM915/1440))-((AJ915/24)+(AK915/1440)))*1440/50),5))</f>
        <v>1</v>
      </c>
      <c r="AO915" s="491">
        <f>AJ915/24+AK915/1440</f>
        <v>0.31944444444444448</v>
      </c>
      <c r="AP915" s="491">
        <f>AL915/24+AM915/1440</f>
        <v>0.35416666666666663</v>
      </c>
      <c r="AQ915" s="23" t="str" cm="1">
        <f t="array" ref="AQ915">IF(X915="","",IF(SUMPRODUCT((X915=$X$7:$X$2085)*(AI915=$AI$7:$AI$2085)*(AO915=$AO$7:$AO$2085)*(AP915=$AP$7:$AP$2085)*(ROW($X$7:$X$2085)&lt;&gt;ROW(X915))*((S915=0)*($S$7:$S$2085&gt;0)+(S915&gt;0)*($S$7:$S$2085=0)))&gt;0,"SALONES UNIDOS",IF(SUMPRODUCT((X915=$X$7:$X$2085)*(AI915=$AI$7:$AI$2085)*((AO915&lt;$AP$7:$AP$2085)*(AP915&gt;$AO$7:$AO$2085))*(ROW($X$7:$X$2085)&lt;&gt;ROW(X915)))&gt;0,"Cruzado","Sin cruce")))</f>
        <v>Sin cruce</v>
      </c>
      <c r="AR915" s="23" t="str" cm="1">
        <f t="array" ref="AR915">IF(AE915="","",IF(SUMPRODUCT((AE915=$AE$7:$AE$2085)*(AI915=$AI$7:$AI$2085)*(AO915=$AO$7:$AO$2085)*(AP915=$AP$7:$AP$2085)*(ROW($AE$7:$AE$2085)&lt;&gt;ROW(AE915))*((S915=0)*($S$7:$S$2085&gt;0)+(S915&gt;0)*($S$7:$S$2085=0)))&gt;0,"SALONES UNIDOS",IF(SUMPRODUCT((AE915=$AE$7:$AE$2085)*(AI915=$AI$7:$AI$2085)*((AO915&lt;$AP$7:$AP$2085)*(AP915&gt;$AO$7:$AO$2085))*(ROW($AE$7:$AE$2085)&lt;&gt;ROW(AE915)))&gt;0,"Cruzado","Sin cruce")))</f>
        <v/>
      </c>
      <c r="AS915" s="94" t="str">
        <f t="shared" si="15"/>
        <v>MH5PORUMAA</v>
      </c>
      <c r="AT915" s="94" t="str" cm="1">
        <f t="array" ref="AT915">IF(AS915="","",IF(SUMPRODUCT((AS915=$AS$7:$AS$2085)*(AI915=$AI$7:$AI$2085)*(AO915=$AO$7:$AO$2085)*(AP915=$AP$7:$AP$2085)*(ROW($AS$7:$AS$2085)&lt;&gt;ROW(AS915))*((S915=0)*($S$7:$S$2085&gt;0)+(S915&gt;0)*($S$7:$S$2085=0)))&gt;0,"SALONES UNIDOS",IF(SUMPRODUCT((AS915=$AS$7:$AS$2085)*(AI915=$AI$7:$AI$2085)*((AO915&lt;$AP$7:$AP$2085)*(AP915&gt;$AO$7:$AO$2085))*(ROW($AS$7:$AS$2085)&lt;&gt;ROW(AS915)))&gt;0,"Cruzado","Sin cruce")))</f>
        <v>Sin cruce</v>
      </c>
    </row>
    <row r="916" spans="3:46" ht="15.6" hidden="1" customHeight="1">
      <c r="C916" s="496" t="s">
        <v>572</v>
      </c>
      <c r="D916" s="15" t="s">
        <v>966</v>
      </c>
      <c r="E916" s="15">
        <v>20261</v>
      </c>
      <c r="F916" s="503" t="s">
        <v>195</v>
      </c>
      <c r="G916" s="497" t="s">
        <v>80</v>
      </c>
      <c r="H916" s="503" t="s">
        <v>84</v>
      </c>
      <c r="I916" s="503">
        <v>5</v>
      </c>
      <c r="J916" s="503" t="s">
        <v>574</v>
      </c>
      <c r="K916" s="503" t="s">
        <v>41</v>
      </c>
      <c r="L916" s="499" t="s">
        <v>1035</v>
      </c>
      <c r="M916" s="535" t="s">
        <v>1036</v>
      </c>
      <c r="N916" s="15" t="s">
        <v>637</v>
      </c>
      <c r="O916" s="15" t="s">
        <v>578</v>
      </c>
      <c r="P916" s="503" t="s">
        <v>579</v>
      </c>
      <c r="Q916" s="15">
        <v>0</v>
      </c>
      <c r="R916" s="15">
        <v>4</v>
      </c>
      <c r="S916" s="479">
        <v>4</v>
      </c>
      <c r="T916" s="15">
        <v>3</v>
      </c>
      <c r="U916" s="471"/>
      <c r="V916" s="550">
        <v>18</v>
      </c>
      <c r="W916" s="497">
        <v>46679511</v>
      </c>
      <c r="X916" s="566" t="s">
        <v>443</v>
      </c>
      <c r="Y916" s="15" t="s">
        <v>579</v>
      </c>
      <c r="Z916" s="15"/>
      <c r="AA916" s="15"/>
      <c r="AB916" s="15"/>
      <c r="AC916" s="493"/>
      <c r="AD916" s="15"/>
      <c r="AE916" s="15" t="s">
        <v>1019</v>
      </c>
      <c r="AF916" s="497"/>
      <c r="AG916" s="497"/>
      <c r="AH916" s="497" t="s">
        <v>100</v>
      </c>
      <c r="AI916" s="15">
        <v>3</v>
      </c>
      <c r="AJ916" s="15">
        <v>8</v>
      </c>
      <c r="AK916" s="15">
        <v>30</v>
      </c>
      <c r="AL916" s="15">
        <v>11</v>
      </c>
      <c r="AM916" s="15">
        <v>50</v>
      </c>
      <c r="AN916" s="490">
        <f>IF(AJ916="",S916,ROUND(((((AL916/24)+(AM916/1440))-((AJ916/24)+(AK916/1440)))*1440/50),5))</f>
        <v>4</v>
      </c>
      <c r="AO916" s="491">
        <f>AJ916/24+AK916/1440</f>
        <v>0.35416666666666663</v>
      </c>
      <c r="AP916" s="491">
        <f>AL916/24+AM916/1440</f>
        <v>0.49305555555555552</v>
      </c>
      <c r="AQ916" s="23" t="str" cm="1">
        <f t="array" ref="AQ916">IF(X916="","",IF(SUMPRODUCT((X916=$X$7:$X$2085)*(AI916=$AI$7:$AI$2085)*(AO916=$AO$7:$AO$2085)*(AP916=$AP$7:$AP$2085)*(ROW($X$7:$X$2085)&lt;&gt;ROW(X916))*((S916=0)*($S$7:$S$2085&gt;0)+(S916&gt;0)*($S$7:$S$2085=0)))&gt;0,"SALONES UNIDOS",IF(SUMPRODUCT((X916=$X$7:$X$2085)*(AI916=$AI$7:$AI$2085)*((AO916&lt;$AP$7:$AP$2085)*(AP916&gt;$AO$7:$AO$2085))*(ROW($X$7:$X$2085)&lt;&gt;ROW(X916)))&gt;0,"Cruzado","Sin cruce")))</f>
        <v>Sin cruce</v>
      </c>
      <c r="AR916" s="23" t="str" cm="1">
        <f t="array" ref="AR916">IF(AE916="","",IF(SUMPRODUCT((AE916=$AE$7:$AE$2085)*(AI916=$AI$7:$AI$2085)*(AO916=$AO$7:$AO$2085)*(AP916=$AP$7:$AP$2085)*(ROW($AE$7:$AE$2085)&lt;&gt;ROW(AE916))*((S916=0)*($S$7:$S$2085&gt;0)+(S916&gt;0)*($S$7:$S$2085=0)))&gt;0,"SALONES UNIDOS",IF(SUMPRODUCT((AE916=$AE$7:$AE$2085)*(AI916=$AI$7:$AI$2085)*((AO916&lt;$AP$7:$AP$2085)*(AP916&gt;$AO$7:$AO$2085))*(ROW($AE$7:$AE$2085)&lt;&gt;ROW(AE916)))&gt;0,"Cruzado","Sin cruce")))</f>
        <v>Sin cruce</v>
      </c>
      <c r="AS916" s="94" t="str">
        <f t="shared" si="15"/>
        <v>MH5PORUMAA</v>
      </c>
      <c r="AT916" s="94" t="str" cm="1">
        <f t="array" ref="AT916">IF(AS916="","",IF(SUMPRODUCT((AS916=$AS$7:$AS$2085)*(AI916=$AI$7:$AI$2085)*(AO916=$AO$7:$AO$2085)*(AP916=$AP$7:$AP$2085)*(ROW($AS$7:$AS$2085)&lt;&gt;ROW(AS916))*((S916=0)*($S$7:$S$2085&gt;0)+(S916&gt;0)*($S$7:$S$2085=0)))&gt;0,"SALONES UNIDOS",IF(SUMPRODUCT((AS916=$AS$7:$AS$2085)*(AI916=$AI$7:$AI$2085)*((AO916&lt;$AP$7:$AP$2085)*(AP916&gt;$AO$7:$AO$2085))*(ROW($AS$7:$AS$2085)&lt;&gt;ROW(AS916)))&gt;0,"Cruzado","Sin cruce")))</f>
        <v>Sin cruce</v>
      </c>
    </row>
    <row r="917" spans="3:46" ht="15.6" hidden="1" customHeight="1">
      <c r="C917" s="496" t="s">
        <v>572</v>
      </c>
      <c r="D917" s="15" t="s">
        <v>966</v>
      </c>
      <c r="E917" s="15">
        <v>20261</v>
      </c>
      <c r="F917" s="503" t="s">
        <v>195</v>
      </c>
      <c r="G917" s="497" t="s">
        <v>80</v>
      </c>
      <c r="H917" s="503" t="s">
        <v>84</v>
      </c>
      <c r="I917" s="503">
        <v>5</v>
      </c>
      <c r="J917" s="503" t="s">
        <v>583</v>
      </c>
      <c r="K917" s="503" t="s">
        <v>41</v>
      </c>
      <c r="L917" s="499" t="s">
        <v>1035</v>
      </c>
      <c r="M917" s="535" t="s">
        <v>1036</v>
      </c>
      <c r="N917" s="15" t="s">
        <v>637</v>
      </c>
      <c r="O917" s="15" t="s">
        <v>578</v>
      </c>
      <c r="P917" s="503" t="s">
        <v>579</v>
      </c>
      <c r="Q917" s="15">
        <v>0</v>
      </c>
      <c r="R917" s="15">
        <v>4</v>
      </c>
      <c r="S917" s="479">
        <v>4</v>
      </c>
      <c r="T917" s="15">
        <v>3</v>
      </c>
      <c r="U917" s="471"/>
      <c r="V917" s="550">
        <v>18</v>
      </c>
      <c r="W917" s="497">
        <v>46679511</v>
      </c>
      <c r="X917" s="566" t="s">
        <v>443</v>
      </c>
      <c r="Y917" s="15" t="s">
        <v>579</v>
      </c>
      <c r="Z917" s="15"/>
      <c r="AA917" s="15"/>
      <c r="AB917" s="15"/>
      <c r="AC917" s="493"/>
      <c r="AD917" s="15"/>
      <c r="AE917" s="15" t="s">
        <v>1019</v>
      </c>
      <c r="AF917" s="497"/>
      <c r="AG917" s="497"/>
      <c r="AH917" s="497" t="s">
        <v>100</v>
      </c>
      <c r="AI917" s="15">
        <v>4</v>
      </c>
      <c r="AJ917" s="15">
        <v>7</v>
      </c>
      <c r="AK917" s="15">
        <v>40</v>
      </c>
      <c r="AL917" s="15">
        <v>11</v>
      </c>
      <c r="AM917" s="15">
        <v>0</v>
      </c>
      <c r="AN917" s="490">
        <f>IF(AJ917="",S917,ROUND(((((AL917/24)+(AM917/1440))-((AJ917/24)+(AK917/1440)))*1440/50),5))</f>
        <v>4</v>
      </c>
      <c r="AO917" s="491">
        <f>AJ917/24+AK917/1440</f>
        <v>0.31944444444444448</v>
      </c>
      <c r="AP917" s="491">
        <f>AL917/24+AM917/1440</f>
        <v>0.45833333333333331</v>
      </c>
      <c r="AQ917" s="23" t="str" cm="1">
        <f t="array" ref="AQ917">IF(X917="","",IF(SUMPRODUCT((X917=$X$7:$X$2085)*(AI917=$AI$7:$AI$2085)*(AO917=$AO$7:$AO$2085)*(AP917=$AP$7:$AP$2085)*(ROW($X$7:$X$2085)&lt;&gt;ROW(X917))*((S917=0)*($S$7:$S$2085&gt;0)+(S917&gt;0)*($S$7:$S$2085=0)))&gt;0,"SALONES UNIDOS",IF(SUMPRODUCT((X917=$X$7:$X$2085)*(AI917=$AI$7:$AI$2085)*((AO917&lt;$AP$7:$AP$2085)*(AP917&gt;$AO$7:$AO$2085))*(ROW($X$7:$X$2085)&lt;&gt;ROW(X917)))&gt;0,"Cruzado","Sin cruce")))</f>
        <v>Sin cruce</v>
      </c>
      <c r="AR917" s="23" t="str" cm="1">
        <f t="array" ref="AR917">IF(AE917="","",IF(SUMPRODUCT((AE917=$AE$7:$AE$2085)*(AI917=$AI$7:$AI$2085)*(AO917=$AO$7:$AO$2085)*(AP917=$AP$7:$AP$2085)*(ROW($AE$7:$AE$2085)&lt;&gt;ROW(AE917))*((S917=0)*($S$7:$S$2085&gt;0)+(S917&gt;0)*($S$7:$S$2085=0)))&gt;0,"SALONES UNIDOS",IF(SUMPRODUCT((AE917=$AE$7:$AE$2085)*(AI917=$AI$7:$AI$2085)*((AO917&lt;$AP$7:$AP$2085)*(AP917&gt;$AO$7:$AO$2085))*(ROW($AE$7:$AE$2085)&lt;&gt;ROW(AE917)))&gt;0,"Cruzado","Sin cruce")))</f>
        <v>Sin cruce</v>
      </c>
      <c r="AS917" s="94" t="str">
        <f t="shared" si="15"/>
        <v>MH5PORUMAA</v>
      </c>
      <c r="AT917" s="94" t="str" cm="1">
        <f t="array" ref="AT917">IF(AS917="","",IF(SUMPRODUCT((AS917=$AS$7:$AS$2085)*(AI917=$AI$7:$AI$2085)*(AO917=$AO$7:$AO$2085)*(AP917=$AP$7:$AP$2085)*(ROW($AS$7:$AS$2085)&lt;&gt;ROW(AS917))*((S917=0)*($S$7:$S$2085&gt;0)+(S917&gt;0)*($S$7:$S$2085=0)))&gt;0,"SALONES UNIDOS",IF(SUMPRODUCT((AS917=$AS$7:$AS$2085)*(AI917=$AI$7:$AI$2085)*((AO917&lt;$AP$7:$AP$2085)*(AP917&gt;$AO$7:$AO$2085))*(ROW($AS$7:$AS$2085)&lt;&gt;ROW(AS917)))&gt;0,"Cruzado","Sin cruce")))</f>
        <v>Sin cruce</v>
      </c>
    </row>
    <row r="918" spans="3:46" ht="15.6" hidden="1" customHeight="1">
      <c r="C918" s="496" t="s">
        <v>572</v>
      </c>
      <c r="D918" s="15" t="s">
        <v>966</v>
      </c>
      <c r="E918" s="15">
        <v>20261</v>
      </c>
      <c r="F918" s="503" t="s">
        <v>195</v>
      </c>
      <c r="G918" s="497" t="s">
        <v>80</v>
      </c>
      <c r="H918" s="503" t="s">
        <v>84</v>
      </c>
      <c r="I918" s="503">
        <v>5</v>
      </c>
      <c r="J918" s="503" t="s">
        <v>51</v>
      </c>
      <c r="K918" s="503" t="s">
        <v>51</v>
      </c>
      <c r="L918" s="499" t="s">
        <v>1024</v>
      </c>
      <c r="M918" s="535" t="s">
        <v>1025</v>
      </c>
      <c r="N918" s="15" t="s">
        <v>577</v>
      </c>
      <c r="O918" s="15" t="s">
        <v>578</v>
      </c>
      <c r="P918" s="503" t="s">
        <v>624</v>
      </c>
      <c r="Q918" s="15">
        <v>2</v>
      </c>
      <c r="R918" s="15">
        <v>2</v>
      </c>
      <c r="S918" s="479">
        <v>4</v>
      </c>
      <c r="T918" s="15">
        <v>3</v>
      </c>
      <c r="U918" s="471"/>
      <c r="V918" s="550">
        <v>36</v>
      </c>
      <c r="W918" s="497">
        <v>45234890</v>
      </c>
      <c r="X918" s="566" t="s">
        <v>486</v>
      </c>
      <c r="Y918" s="15" t="s">
        <v>196</v>
      </c>
      <c r="Z918" s="15"/>
      <c r="AA918" s="15"/>
      <c r="AB918" s="15"/>
      <c r="AC918" s="493"/>
      <c r="AD918" s="15"/>
      <c r="AE918" s="479"/>
      <c r="AF918" s="497"/>
      <c r="AG918" s="497"/>
      <c r="AH918" s="15" t="s">
        <v>203</v>
      </c>
      <c r="AI918" s="15">
        <v>1</v>
      </c>
      <c r="AJ918" s="15">
        <v>17</v>
      </c>
      <c r="AK918" s="15">
        <v>40</v>
      </c>
      <c r="AL918" s="15">
        <v>21</v>
      </c>
      <c r="AM918" s="15">
        <v>0</v>
      </c>
      <c r="AN918" s="490">
        <f>IF(AJ918="",S918,ROUND(((((AL918/24)+(AM918/1440))-((AJ918/24)+(AK918/1440)))*1440/50),5))</f>
        <v>4</v>
      </c>
      <c r="AO918" s="491">
        <f>AJ918/24+AK918/1440</f>
        <v>0.73611111111111116</v>
      </c>
      <c r="AP918" s="491">
        <f>AL918/24+AM918/1440</f>
        <v>0.875</v>
      </c>
      <c r="AQ918" s="23" t="str" cm="1">
        <f t="array" ref="AQ918">IF(X918="","",IF(SUMPRODUCT((X918=$X$7:$X$2085)*(AI918=$AI$7:$AI$2085)*(AO918=$AO$7:$AO$2085)*(AP918=$AP$7:$AP$2085)*(ROW($X$7:$X$2085)&lt;&gt;ROW(X918))*((S918=0)*($S$7:$S$2085&gt;0)+(S918&gt;0)*($S$7:$S$2085=0)))&gt;0,"SALONES UNIDOS",IF(SUMPRODUCT((X918=$X$7:$X$2085)*(AI918=$AI$7:$AI$2085)*((AO918&lt;$AP$7:$AP$2085)*(AP918&gt;$AO$7:$AO$2085))*(ROW($X$7:$X$2085)&lt;&gt;ROW(X918)))&gt;0,"Cruzado","Sin cruce")))</f>
        <v>Sin cruce</v>
      </c>
      <c r="AR918" s="23" t="str" cm="1">
        <f t="array" ref="AR918">IF(AE918="","",IF(SUMPRODUCT((AE918=$AE$7:$AE$2085)*(AI918=$AI$7:$AI$2085)*(AO918=$AO$7:$AO$2085)*(AP918=$AP$7:$AP$2085)*(ROW($AE$7:$AE$2085)&lt;&gt;ROW(AE918))*((S918=0)*($S$7:$S$2085&gt;0)+(S918&gt;0)*($S$7:$S$2085=0)))&gt;0,"SALONES UNIDOS",IF(SUMPRODUCT((AE918=$AE$7:$AE$2085)*(AI918=$AI$7:$AI$2085)*((AO918&lt;$AP$7:$AP$2085)*(AP918&gt;$AO$7:$AO$2085))*(ROW($AE$7:$AE$2085)&lt;&gt;ROW(AE918)))&gt;0,"Cruzado","Sin cruce")))</f>
        <v/>
      </c>
      <c r="AS918" s="94" t="str">
        <f t="shared" si="15"/>
        <v>MH5PORUMAB</v>
      </c>
      <c r="AT918" s="94" t="str" cm="1">
        <f t="array" ref="AT918">IF(AS918="","",IF(SUMPRODUCT((AS918=$AS$7:$AS$2085)*(AI918=$AI$7:$AI$2085)*(AO918=$AO$7:$AO$2085)*(AP918=$AP$7:$AP$2085)*(ROW($AS$7:$AS$2085)&lt;&gt;ROW(AS918))*((S918=0)*($S$7:$S$2085&gt;0)+(S918&gt;0)*($S$7:$S$2085=0)))&gt;0,"SALONES UNIDOS",IF(SUMPRODUCT((AS918=$AS$7:$AS$2085)*(AI918=$AI$7:$AI$2085)*((AO918&lt;$AP$7:$AP$2085)*(AP918&gt;$AO$7:$AO$2085))*(ROW($AS$7:$AS$2085)&lt;&gt;ROW(AS918)))&gt;0,"Cruzado","Sin cruce")))</f>
        <v>Sin cruce</v>
      </c>
    </row>
    <row r="919" spans="3:46" ht="15.6" hidden="1" customHeight="1">
      <c r="C919" s="496" t="s">
        <v>572</v>
      </c>
      <c r="D919" s="15" t="s">
        <v>966</v>
      </c>
      <c r="E919" s="15">
        <v>20261</v>
      </c>
      <c r="F919" s="503" t="s">
        <v>195</v>
      </c>
      <c r="G919" s="497" t="s">
        <v>80</v>
      </c>
      <c r="H919" s="503" t="s">
        <v>84</v>
      </c>
      <c r="I919" s="503">
        <v>5</v>
      </c>
      <c r="J919" s="503" t="s">
        <v>51</v>
      </c>
      <c r="K919" s="503" t="s">
        <v>51</v>
      </c>
      <c r="L919" s="499" t="s">
        <v>1026</v>
      </c>
      <c r="M919" s="535" t="s">
        <v>1027</v>
      </c>
      <c r="N919" s="15" t="s">
        <v>637</v>
      </c>
      <c r="O919" s="15" t="s">
        <v>578</v>
      </c>
      <c r="P919" s="503" t="s">
        <v>579</v>
      </c>
      <c r="Q919" s="15">
        <v>1</v>
      </c>
      <c r="R919" s="15">
        <v>0</v>
      </c>
      <c r="S919" s="479">
        <v>1</v>
      </c>
      <c r="T919" s="15">
        <v>3</v>
      </c>
      <c r="U919" s="471"/>
      <c r="V919" s="550">
        <v>36</v>
      </c>
      <c r="W919" s="497">
        <v>21548063</v>
      </c>
      <c r="X919" s="566" t="s">
        <v>321</v>
      </c>
      <c r="Y919" s="15" t="s">
        <v>579</v>
      </c>
      <c r="Z919" s="15"/>
      <c r="AA919" s="15"/>
      <c r="AB919" s="15"/>
      <c r="AC919" s="15" t="s">
        <v>983</v>
      </c>
      <c r="AD919" s="15"/>
      <c r="AE919" s="479"/>
      <c r="AF919" s="497"/>
      <c r="AG919" s="497"/>
      <c r="AH919" s="497" t="s">
        <v>582</v>
      </c>
      <c r="AI919" s="15">
        <v>1</v>
      </c>
      <c r="AJ919" s="15">
        <v>8</v>
      </c>
      <c r="AK919" s="15">
        <v>30</v>
      </c>
      <c r="AL919" s="15">
        <v>9</v>
      </c>
      <c r="AM919" s="15">
        <v>20</v>
      </c>
      <c r="AN919" s="490">
        <f>IF(AJ919="",S919,ROUND(((((AL919/24)+(AM919/1440))-((AJ919/24)+(AK919/1440)))*1440/50),5))</f>
        <v>1</v>
      </c>
      <c r="AO919" s="491">
        <f>AJ919/24+AK919/1440</f>
        <v>0.35416666666666663</v>
      </c>
      <c r="AP919" s="491">
        <f>AL919/24+AM919/1440</f>
        <v>0.3888888888888889</v>
      </c>
      <c r="AQ919" s="23" t="str" cm="1">
        <f t="array" ref="AQ919">IF(X919="","",IF(SUMPRODUCT((X919=$X$7:$X$2085)*(AI919=$AI$7:$AI$2085)*(AO919=$AO$7:$AO$2085)*(AP919=$AP$7:$AP$2085)*(ROW($X$7:$X$2085)&lt;&gt;ROW(X919))*((S919=0)*($S$7:$S$2085&gt;0)+(S919&gt;0)*($S$7:$S$2085=0)))&gt;0,"SALONES UNIDOS",IF(SUMPRODUCT((X919=$X$7:$X$2085)*(AI919=$AI$7:$AI$2085)*((AO919&lt;$AP$7:$AP$2085)*(AP919&gt;$AO$7:$AO$2085))*(ROW($X$7:$X$2085)&lt;&gt;ROW(X919)))&gt;0,"Cruzado","Sin cruce")))</f>
        <v>Sin cruce</v>
      </c>
      <c r="AR919" s="23" t="str" cm="1">
        <f t="array" ref="AR919">IF(AE919="","",IF(SUMPRODUCT((AE919=$AE$7:$AE$2085)*(AI919=$AI$7:$AI$2085)*(AO919=$AO$7:$AO$2085)*(AP919=$AP$7:$AP$2085)*(ROW($AE$7:$AE$2085)&lt;&gt;ROW(AE919))*((S919=0)*($S$7:$S$2085&gt;0)+(S919&gt;0)*($S$7:$S$2085=0)))&gt;0,"SALONES UNIDOS",IF(SUMPRODUCT((AE919=$AE$7:$AE$2085)*(AI919=$AI$7:$AI$2085)*((AO919&lt;$AP$7:$AP$2085)*(AP919&gt;$AO$7:$AO$2085))*(ROW($AE$7:$AE$2085)&lt;&gt;ROW(AE919)))&gt;0,"Cruzado","Sin cruce")))</f>
        <v/>
      </c>
      <c r="AS919" s="94" t="str">
        <f t="shared" si="15"/>
        <v>MH5PORUMAB</v>
      </c>
      <c r="AT919" s="94" t="str" cm="1">
        <f t="array" ref="AT919">IF(AS919="","",IF(SUMPRODUCT((AS919=$AS$7:$AS$2085)*(AI919=$AI$7:$AI$2085)*(AO919=$AO$7:$AO$2085)*(AP919=$AP$7:$AP$2085)*(ROW($AS$7:$AS$2085)&lt;&gt;ROW(AS919))*((S919=0)*($S$7:$S$2085&gt;0)+(S919&gt;0)*($S$7:$S$2085=0)))&gt;0,"SALONES UNIDOS",IF(SUMPRODUCT((AS919=$AS$7:$AS$2085)*(AI919=$AI$7:$AI$2085)*((AO919&lt;$AP$7:$AP$2085)*(AP919&gt;$AO$7:$AO$2085))*(ROW($AS$7:$AS$2085)&lt;&gt;ROW(AS919)))&gt;0,"Cruzado","Sin cruce")))</f>
        <v>Sin cruce</v>
      </c>
    </row>
    <row r="920" spans="3:46" ht="15.6" hidden="1" customHeight="1">
      <c r="C920" s="496" t="s">
        <v>572</v>
      </c>
      <c r="D920" s="15" t="s">
        <v>966</v>
      </c>
      <c r="E920" s="15">
        <v>20261</v>
      </c>
      <c r="F920" s="503" t="s">
        <v>195</v>
      </c>
      <c r="G920" s="497" t="s">
        <v>80</v>
      </c>
      <c r="H920" s="503" t="s">
        <v>84</v>
      </c>
      <c r="I920" s="503">
        <v>5</v>
      </c>
      <c r="J920" s="503" t="s">
        <v>597</v>
      </c>
      <c r="K920" s="503" t="s">
        <v>51</v>
      </c>
      <c r="L920" s="499" t="s">
        <v>1026</v>
      </c>
      <c r="M920" s="535" t="s">
        <v>1027</v>
      </c>
      <c r="N920" s="15" t="s">
        <v>637</v>
      </c>
      <c r="O920" s="15" t="s">
        <v>578</v>
      </c>
      <c r="P920" s="503" t="s">
        <v>579</v>
      </c>
      <c r="Q920" s="15">
        <v>0</v>
      </c>
      <c r="R920" s="15">
        <v>4</v>
      </c>
      <c r="S920" s="479">
        <v>4</v>
      </c>
      <c r="T920" s="15">
        <v>3</v>
      </c>
      <c r="U920" s="471"/>
      <c r="V920" s="550">
        <v>18</v>
      </c>
      <c r="W920" s="497">
        <v>21548063</v>
      </c>
      <c r="X920" s="566" t="s">
        <v>321</v>
      </c>
      <c r="Y920" s="15" t="s">
        <v>579</v>
      </c>
      <c r="Z920" s="15"/>
      <c r="AA920" s="15"/>
      <c r="AB920" s="15"/>
      <c r="AC920" s="493"/>
      <c r="AD920" s="15"/>
      <c r="AE920" s="15" t="s">
        <v>1028</v>
      </c>
      <c r="AF920" s="497"/>
      <c r="AG920" s="497"/>
      <c r="AH920" s="497" t="s">
        <v>100</v>
      </c>
      <c r="AI920" s="15">
        <v>1</v>
      </c>
      <c r="AJ920" s="15">
        <v>9</v>
      </c>
      <c r="AK920" s="15">
        <v>20</v>
      </c>
      <c r="AL920" s="15">
        <v>12</v>
      </c>
      <c r="AM920" s="15">
        <v>40</v>
      </c>
      <c r="AN920" s="490">
        <f>IF(AJ920="",S920,ROUND(((((AL920/24)+(AM920/1440))-((AJ920/24)+(AK920/1440)))*1440/50),5))</f>
        <v>4</v>
      </c>
      <c r="AO920" s="491">
        <f>AJ920/24+AK920/1440</f>
        <v>0.3888888888888889</v>
      </c>
      <c r="AP920" s="491">
        <f>AL920/24+AM920/1440</f>
        <v>0.52777777777777779</v>
      </c>
      <c r="AQ920" s="23" t="str" cm="1">
        <f t="array" ref="AQ920">IF(X920="","",IF(SUMPRODUCT((X920=$X$7:$X$2085)*(AI920=$AI$7:$AI$2085)*(AO920=$AO$7:$AO$2085)*(AP920=$AP$7:$AP$2085)*(ROW($X$7:$X$2085)&lt;&gt;ROW(X920))*((S920=0)*($S$7:$S$2085&gt;0)+(S920&gt;0)*($S$7:$S$2085=0)))&gt;0,"SALONES UNIDOS",IF(SUMPRODUCT((X920=$X$7:$X$2085)*(AI920=$AI$7:$AI$2085)*((AO920&lt;$AP$7:$AP$2085)*(AP920&gt;$AO$7:$AO$2085))*(ROW($X$7:$X$2085)&lt;&gt;ROW(X920)))&gt;0,"Cruzado","Sin cruce")))</f>
        <v>Sin cruce</v>
      </c>
      <c r="AR920" s="23" t="str" cm="1">
        <f t="array" ref="AR920">IF(AE920="","",IF(SUMPRODUCT((AE920=$AE$7:$AE$2085)*(AI920=$AI$7:$AI$2085)*(AO920=$AO$7:$AO$2085)*(AP920=$AP$7:$AP$2085)*(ROW($AE$7:$AE$2085)&lt;&gt;ROW(AE920))*((S920=0)*($S$7:$S$2085&gt;0)+(S920&gt;0)*($S$7:$S$2085=0)))&gt;0,"SALONES UNIDOS",IF(SUMPRODUCT((AE920=$AE$7:$AE$2085)*(AI920=$AI$7:$AI$2085)*((AO920&lt;$AP$7:$AP$2085)*(AP920&gt;$AO$7:$AO$2085))*(ROW($AE$7:$AE$2085)&lt;&gt;ROW(AE920)))&gt;0,"Cruzado","Sin cruce")))</f>
        <v>Sin cruce</v>
      </c>
      <c r="AS920" s="94" t="str">
        <f t="shared" si="15"/>
        <v>MH5PORUMAB</v>
      </c>
      <c r="AT920" s="94" t="str" cm="1">
        <f t="array" ref="AT920">IF(AS920="","",IF(SUMPRODUCT((AS920=$AS$7:$AS$2085)*(AI920=$AI$7:$AI$2085)*(AO920=$AO$7:$AO$2085)*(AP920=$AP$7:$AP$2085)*(ROW($AS$7:$AS$2085)&lt;&gt;ROW(AS920))*((S920=0)*($S$7:$S$2085&gt;0)+(S920&gt;0)*($S$7:$S$2085=0)))&gt;0,"SALONES UNIDOS",IF(SUMPRODUCT((AS920=$AS$7:$AS$2085)*(AI920=$AI$7:$AI$2085)*((AO920&lt;$AP$7:$AP$2085)*(AP920&gt;$AO$7:$AO$2085))*(ROW($AS$7:$AS$2085)&lt;&gt;ROW(AS920)))&gt;0,"Cruzado","Sin cruce")))</f>
        <v>Sin cruce</v>
      </c>
    </row>
    <row r="921" spans="3:46" ht="15.6" hidden="1" customHeight="1">
      <c r="C921" s="496" t="s">
        <v>572</v>
      </c>
      <c r="D921" s="15" t="s">
        <v>966</v>
      </c>
      <c r="E921" s="15">
        <v>20261</v>
      </c>
      <c r="F921" s="503" t="s">
        <v>195</v>
      </c>
      <c r="G921" s="497" t="s">
        <v>80</v>
      </c>
      <c r="H921" s="503" t="s">
        <v>84</v>
      </c>
      <c r="I921" s="503">
        <v>5</v>
      </c>
      <c r="J921" s="503" t="s">
        <v>598</v>
      </c>
      <c r="K921" s="503" t="s">
        <v>51</v>
      </c>
      <c r="L921" s="499" t="s">
        <v>1026</v>
      </c>
      <c r="M921" s="535" t="s">
        <v>1027</v>
      </c>
      <c r="N921" s="15" t="s">
        <v>637</v>
      </c>
      <c r="O921" s="15" t="s">
        <v>578</v>
      </c>
      <c r="P921" s="503" t="s">
        <v>579</v>
      </c>
      <c r="Q921" s="15">
        <v>0</v>
      </c>
      <c r="R921" s="15">
        <v>4</v>
      </c>
      <c r="S921" s="479">
        <v>4</v>
      </c>
      <c r="T921" s="15">
        <v>3</v>
      </c>
      <c r="U921" s="471"/>
      <c r="V921" s="550">
        <v>18</v>
      </c>
      <c r="W921" s="497">
        <v>21548063</v>
      </c>
      <c r="X921" s="566" t="s">
        <v>321</v>
      </c>
      <c r="Y921" s="15" t="s">
        <v>579</v>
      </c>
      <c r="Z921" s="15"/>
      <c r="AA921" s="15"/>
      <c r="AB921" s="15"/>
      <c r="AC921" s="493"/>
      <c r="AD921" s="15"/>
      <c r="AE921" s="15" t="s">
        <v>1028</v>
      </c>
      <c r="AF921" s="497"/>
      <c r="AG921" s="497"/>
      <c r="AH921" s="497" t="s">
        <v>100</v>
      </c>
      <c r="AI921" s="15">
        <v>1</v>
      </c>
      <c r="AJ921" s="15">
        <v>12</v>
      </c>
      <c r="AK921" s="15">
        <v>40</v>
      </c>
      <c r="AL921" s="15">
        <v>16</v>
      </c>
      <c r="AM921" s="15">
        <v>0</v>
      </c>
      <c r="AN921" s="490">
        <f>IF(AJ921="",S921,ROUND(((((AL921/24)+(AM921/1440))-((AJ921/24)+(AK921/1440)))*1440/50),5))</f>
        <v>4</v>
      </c>
      <c r="AO921" s="491">
        <f>AJ921/24+AK921/1440</f>
        <v>0.52777777777777779</v>
      </c>
      <c r="AP921" s="491">
        <f>AL921/24+AM921/1440</f>
        <v>0.66666666666666663</v>
      </c>
      <c r="AQ921" s="23" t="str" cm="1">
        <f t="array" ref="AQ921">IF(X921="","",IF(SUMPRODUCT((X921=$X$7:$X$2085)*(AI921=$AI$7:$AI$2085)*(AO921=$AO$7:$AO$2085)*(AP921=$AP$7:$AP$2085)*(ROW($X$7:$X$2085)&lt;&gt;ROW(X921))*((S921=0)*($S$7:$S$2085&gt;0)+(S921&gt;0)*($S$7:$S$2085=0)))&gt;0,"SALONES UNIDOS",IF(SUMPRODUCT((X921=$X$7:$X$2085)*(AI921=$AI$7:$AI$2085)*((AO921&lt;$AP$7:$AP$2085)*(AP921&gt;$AO$7:$AO$2085))*(ROW($X$7:$X$2085)&lt;&gt;ROW(X921)))&gt;0,"Cruzado","Sin cruce")))</f>
        <v>Sin cruce</v>
      </c>
      <c r="AR921" s="23" t="str" cm="1">
        <f t="array" ref="AR921">IF(AE921="","",IF(SUMPRODUCT((AE921=$AE$7:$AE$2085)*(AI921=$AI$7:$AI$2085)*(AO921=$AO$7:$AO$2085)*(AP921=$AP$7:$AP$2085)*(ROW($AE$7:$AE$2085)&lt;&gt;ROW(AE921))*((S921=0)*($S$7:$S$2085&gt;0)+(S921&gt;0)*($S$7:$S$2085=0)))&gt;0,"SALONES UNIDOS",IF(SUMPRODUCT((AE921=$AE$7:$AE$2085)*(AI921=$AI$7:$AI$2085)*((AO921&lt;$AP$7:$AP$2085)*(AP921&gt;$AO$7:$AO$2085))*(ROW($AE$7:$AE$2085)&lt;&gt;ROW(AE921)))&gt;0,"Cruzado","Sin cruce")))</f>
        <v>Sin cruce</v>
      </c>
      <c r="AS921" s="94" t="str">
        <f t="shared" si="15"/>
        <v>MH5PORUMAB</v>
      </c>
      <c r="AT921" s="94" t="str" cm="1">
        <f t="array" ref="AT921">IF(AS921="","",IF(SUMPRODUCT((AS921=$AS$7:$AS$2085)*(AI921=$AI$7:$AI$2085)*(AO921=$AO$7:$AO$2085)*(AP921=$AP$7:$AP$2085)*(ROW($AS$7:$AS$2085)&lt;&gt;ROW(AS921))*((S921=0)*($S$7:$S$2085&gt;0)+(S921&gt;0)*($S$7:$S$2085=0)))&gt;0,"SALONES UNIDOS",IF(SUMPRODUCT((AS921=$AS$7:$AS$2085)*(AI921=$AI$7:$AI$2085)*((AO921&lt;$AP$7:$AP$2085)*(AP921&gt;$AO$7:$AO$2085))*(ROW($AS$7:$AS$2085)&lt;&gt;ROW(AS921)))&gt;0,"Cruzado","Sin cruce")))</f>
        <v>Sin cruce</v>
      </c>
    </row>
    <row r="922" spans="3:46" ht="15.6" hidden="1" customHeight="1">
      <c r="C922" s="496" t="s">
        <v>572</v>
      </c>
      <c r="D922" s="15" t="s">
        <v>966</v>
      </c>
      <c r="E922" s="15">
        <v>20261</v>
      </c>
      <c r="F922" s="503" t="s">
        <v>195</v>
      </c>
      <c r="G922" s="497" t="s">
        <v>80</v>
      </c>
      <c r="H922" s="503" t="s">
        <v>84</v>
      </c>
      <c r="I922" s="503">
        <v>5</v>
      </c>
      <c r="J922" s="503" t="s">
        <v>51</v>
      </c>
      <c r="K922" s="503" t="s">
        <v>51</v>
      </c>
      <c r="L922" s="499" t="s">
        <v>1029</v>
      </c>
      <c r="M922" s="535" t="s">
        <v>1030</v>
      </c>
      <c r="N922" s="15" t="s">
        <v>577</v>
      </c>
      <c r="O922" s="15" t="s">
        <v>578</v>
      </c>
      <c r="P922" s="503" t="s">
        <v>579</v>
      </c>
      <c r="Q922" s="15">
        <v>3</v>
      </c>
      <c r="R922" s="15">
        <v>0</v>
      </c>
      <c r="S922" s="479">
        <v>3</v>
      </c>
      <c r="T922" s="15">
        <v>5</v>
      </c>
      <c r="U922" s="471"/>
      <c r="V922" s="550">
        <v>36</v>
      </c>
      <c r="W922" s="497">
        <v>21800872</v>
      </c>
      <c r="X922" s="566" t="s">
        <v>270</v>
      </c>
      <c r="Y922" s="479" t="s">
        <v>579</v>
      </c>
      <c r="Z922" s="15"/>
      <c r="AA922" s="15"/>
      <c r="AB922" s="15"/>
      <c r="AC922" s="497" t="s">
        <v>983</v>
      </c>
      <c r="AD922" s="497"/>
      <c r="AE922" s="479"/>
      <c r="AF922" s="497"/>
      <c r="AG922" s="497"/>
      <c r="AH922" s="497" t="s">
        <v>582</v>
      </c>
      <c r="AI922" s="15">
        <v>3</v>
      </c>
      <c r="AJ922" s="15">
        <v>8</v>
      </c>
      <c r="AK922" s="15">
        <v>30</v>
      </c>
      <c r="AL922" s="15">
        <v>11</v>
      </c>
      <c r="AM922" s="15">
        <v>0</v>
      </c>
      <c r="AN922" s="490">
        <f>IF(AJ922="",S922,ROUND(((((AL922/24)+(AM922/1440))-((AJ922/24)+(AK922/1440)))*1440/50),5))</f>
        <v>3</v>
      </c>
      <c r="AO922" s="491">
        <f>AJ922/24+AK922/1440</f>
        <v>0.35416666666666663</v>
      </c>
      <c r="AP922" s="491">
        <f>AL922/24+AM922/1440</f>
        <v>0.45833333333333331</v>
      </c>
      <c r="AQ922" s="23" t="str" cm="1">
        <f t="array" ref="AQ922">IF(X922="","",IF(SUMPRODUCT((X922=$X$7:$X$2085)*(AI922=$AI$7:$AI$2085)*(AO922=$AO$7:$AO$2085)*(AP922=$AP$7:$AP$2085)*(ROW($X$7:$X$2085)&lt;&gt;ROW(X922))*((S922=0)*($S$7:$S$2085&gt;0)+(S922&gt;0)*($S$7:$S$2085=0)))&gt;0,"SALONES UNIDOS",IF(SUMPRODUCT((X922=$X$7:$X$2085)*(AI922=$AI$7:$AI$2085)*((AO922&lt;$AP$7:$AP$2085)*(AP922&gt;$AO$7:$AO$2085))*(ROW($X$7:$X$2085)&lt;&gt;ROW(X922)))&gt;0,"Cruzado","Sin cruce")))</f>
        <v>Sin cruce</v>
      </c>
      <c r="AR922" s="23" t="str" cm="1">
        <f t="array" ref="AR922">IF(AE922="","",IF(SUMPRODUCT((AE922=$AE$7:$AE$2085)*(AI922=$AI$7:$AI$2085)*(AO922=$AO$7:$AO$2085)*(AP922=$AP$7:$AP$2085)*(ROW($AE$7:$AE$2085)&lt;&gt;ROW(AE922))*((S922=0)*($S$7:$S$2085&gt;0)+(S922&gt;0)*($S$7:$S$2085=0)))&gt;0,"SALONES UNIDOS",IF(SUMPRODUCT((AE922=$AE$7:$AE$2085)*(AI922=$AI$7:$AI$2085)*((AO922&lt;$AP$7:$AP$2085)*(AP922&gt;$AO$7:$AO$2085))*(ROW($AE$7:$AE$2085)&lt;&gt;ROW(AE922)))&gt;0,"Cruzado","Sin cruce")))</f>
        <v/>
      </c>
      <c r="AS922" s="94" t="str">
        <f t="shared" si="15"/>
        <v>MH5PORUMAB</v>
      </c>
      <c r="AT922" s="94" t="str" cm="1">
        <f t="array" ref="AT922">IF(AS922="","",IF(SUMPRODUCT((AS922=$AS$7:$AS$2085)*(AI922=$AI$7:$AI$2085)*(AO922=$AO$7:$AO$2085)*(AP922=$AP$7:$AP$2085)*(ROW($AS$7:$AS$2085)&lt;&gt;ROW(AS922))*((S922=0)*($S$7:$S$2085&gt;0)+(S922&gt;0)*($S$7:$S$2085=0)))&gt;0,"SALONES UNIDOS",IF(SUMPRODUCT((AS922=$AS$7:$AS$2085)*(AI922=$AI$7:$AI$2085)*((AO922&lt;$AP$7:$AP$2085)*(AP922&gt;$AO$7:$AO$2085))*(ROW($AS$7:$AS$2085)&lt;&gt;ROW(AS922)))&gt;0,"Cruzado","Sin cruce")))</f>
        <v>Sin cruce</v>
      </c>
    </row>
    <row r="923" spans="3:46" ht="15.6" hidden="1" customHeight="1">
      <c r="C923" s="496" t="s">
        <v>572</v>
      </c>
      <c r="D923" s="15" t="s">
        <v>966</v>
      </c>
      <c r="E923" s="15">
        <v>20261</v>
      </c>
      <c r="F923" s="503" t="s">
        <v>195</v>
      </c>
      <c r="G923" s="497" t="s">
        <v>80</v>
      </c>
      <c r="H923" s="503" t="s">
        <v>84</v>
      </c>
      <c r="I923" s="503">
        <v>5</v>
      </c>
      <c r="J923" s="503" t="s">
        <v>597</v>
      </c>
      <c r="K923" s="503" t="s">
        <v>51</v>
      </c>
      <c r="L923" s="499" t="s">
        <v>1029</v>
      </c>
      <c r="M923" s="535" t="s">
        <v>1030</v>
      </c>
      <c r="N923" s="15" t="s">
        <v>577</v>
      </c>
      <c r="O923" s="15" t="s">
        <v>578</v>
      </c>
      <c r="P923" s="503" t="s">
        <v>579</v>
      </c>
      <c r="Q923" s="15">
        <v>0</v>
      </c>
      <c r="R923" s="15">
        <v>4</v>
      </c>
      <c r="S923" s="479">
        <v>4</v>
      </c>
      <c r="T923" s="15">
        <v>5</v>
      </c>
      <c r="U923" s="471"/>
      <c r="V923" s="550">
        <v>18</v>
      </c>
      <c r="W923" s="497">
        <v>21800872</v>
      </c>
      <c r="X923" s="566" t="s">
        <v>270</v>
      </c>
      <c r="Y923" s="479" t="s">
        <v>579</v>
      </c>
      <c r="Z923" s="15"/>
      <c r="AA923" s="15"/>
      <c r="AB923" s="15"/>
      <c r="AC923" s="493"/>
      <c r="AD923" s="497"/>
      <c r="AE923" s="479" t="s">
        <v>981</v>
      </c>
      <c r="AF923" s="497"/>
      <c r="AG923" s="497"/>
      <c r="AH923" s="497" t="s">
        <v>100</v>
      </c>
      <c r="AI923" s="15">
        <v>3</v>
      </c>
      <c r="AJ923" s="15">
        <v>11</v>
      </c>
      <c r="AK923" s="15">
        <v>0</v>
      </c>
      <c r="AL923" s="15">
        <v>14</v>
      </c>
      <c r="AM923" s="15">
        <v>20</v>
      </c>
      <c r="AN923" s="490">
        <f>IF(AJ923="",S923,ROUND(((((AL923/24)+(AM923/1440))-((AJ923/24)+(AK923/1440)))*1440/50),5))</f>
        <v>4</v>
      </c>
      <c r="AO923" s="491">
        <f>AJ923/24+AK923/1440</f>
        <v>0.45833333333333331</v>
      </c>
      <c r="AP923" s="491">
        <f>AL923/24+AM923/1440</f>
        <v>0.59722222222222221</v>
      </c>
      <c r="AQ923" s="23" t="str" cm="1">
        <f t="array" ref="AQ923">IF(X923="","",IF(SUMPRODUCT((X923=$X$7:$X$2085)*(AI923=$AI$7:$AI$2085)*(AO923=$AO$7:$AO$2085)*(AP923=$AP$7:$AP$2085)*(ROW($X$7:$X$2085)&lt;&gt;ROW(X923))*((S923=0)*($S$7:$S$2085&gt;0)+(S923&gt;0)*($S$7:$S$2085=0)))&gt;0,"SALONES UNIDOS",IF(SUMPRODUCT((X923=$X$7:$X$2085)*(AI923=$AI$7:$AI$2085)*((AO923&lt;$AP$7:$AP$2085)*(AP923&gt;$AO$7:$AO$2085))*(ROW($X$7:$X$2085)&lt;&gt;ROW(X923)))&gt;0,"Cruzado","Sin cruce")))</f>
        <v>Sin cruce</v>
      </c>
      <c r="AR923" s="23" t="str" cm="1">
        <f t="array" ref="AR923">IF(AE923="","",IF(SUMPRODUCT((AE923=$AE$7:$AE$2085)*(AI923=$AI$7:$AI$2085)*(AO923=$AO$7:$AO$2085)*(AP923=$AP$7:$AP$2085)*(ROW($AE$7:$AE$2085)&lt;&gt;ROW(AE923))*((S923=0)*($S$7:$S$2085&gt;0)+(S923&gt;0)*($S$7:$S$2085=0)))&gt;0,"SALONES UNIDOS",IF(SUMPRODUCT((AE923=$AE$7:$AE$2085)*(AI923=$AI$7:$AI$2085)*((AO923&lt;$AP$7:$AP$2085)*(AP923&gt;$AO$7:$AO$2085))*(ROW($AE$7:$AE$2085)&lt;&gt;ROW(AE923)))&gt;0,"Cruzado","Sin cruce")))</f>
        <v>Sin cruce</v>
      </c>
      <c r="AS923" s="94" t="str">
        <f t="shared" si="15"/>
        <v>MH5PORUMAB</v>
      </c>
      <c r="AT923" s="94" t="str" cm="1">
        <f t="array" ref="AT923">IF(AS923="","",IF(SUMPRODUCT((AS923=$AS$7:$AS$2085)*(AI923=$AI$7:$AI$2085)*(AO923=$AO$7:$AO$2085)*(AP923=$AP$7:$AP$2085)*(ROW($AS$7:$AS$2085)&lt;&gt;ROW(AS923))*((S923=0)*($S$7:$S$2085&gt;0)+(S923&gt;0)*($S$7:$S$2085=0)))&gt;0,"SALONES UNIDOS",IF(SUMPRODUCT((AS923=$AS$7:$AS$2085)*(AI923=$AI$7:$AI$2085)*((AO923&lt;$AP$7:$AP$2085)*(AP923&gt;$AO$7:$AO$2085))*(ROW($AS$7:$AS$2085)&lt;&gt;ROW(AS923)))&gt;0,"Cruzado","Sin cruce")))</f>
        <v>Sin cruce</v>
      </c>
    </row>
    <row r="924" spans="3:46" ht="15.6" hidden="1" customHeight="1">
      <c r="C924" s="496" t="s">
        <v>572</v>
      </c>
      <c r="D924" s="15" t="s">
        <v>966</v>
      </c>
      <c r="E924" s="15">
        <v>20261</v>
      </c>
      <c r="F924" s="503" t="s">
        <v>195</v>
      </c>
      <c r="G924" s="497" t="s">
        <v>80</v>
      </c>
      <c r="H924" s="503" t="s">
        <v>84</v>
      </c>
      <c r="I924" s="503">
        <v>5</v>
      </c>
      <c r="J924" s="503" t="s">
        <v>598</v>
      </c>
      <c r="K924" s="503" t="s">
        <v>51</v>
      </c>
      <c r="L924" s="499" t="s">
        <v>1029</v>
      </c>
      <c r="M924" s="535" t="s">
        <v>1030</v>
      </c>
      <c r="N924" s="15" t="s">
        <v>577</v>
      </c>
      <c r="O924" s="15" t="s">
        <v>578</v>
      </c>
      <c r="P924" s="503" t="s">
        <v>579</v>
      </c>
      <c r="Q924" s="15">
        <v>0</v>
      </c>
      <c r="R924" s="15">
        <v>4</v>
      </c>
      <c r="S924" s="479">
        <v>4</v>
      </c>
      <c r="T924" s="15">
        <v>5</v>
      </c>
      <c r="U924" s="471"/>
      <c r="V924" s="550">
        <v>18</v>
      </c>
      <c r="W924" s="497">
        <v>21800872</v>
      </c>
      <c r="X924" s="566" t="s">
        <v>270</v>
      </c>
      <c r="Y924" s="479" t="s">
        <v>579</v>
      </c>
      <c r="Z924" s="15"/>
      <c r="AA924" s="15"/>
      <c r="AB924" s="15"/>
      <c r="AC924" s="493"/>
      <c r="AD924" s="497"/>
      <c r="AE924" s="479" t="s">
        <v>981</v>
      </c>
      <c r="AF924" s="497"/>
      <c r="AG924" s="497"/>
      <c r="AH924" s="497" t="s">
        <v>100</v>
      </c>
      <c r="AI924" s="15">
        <v>3</v>
      </c>
      <c r="AJ924" s="15">
        <v>15</v>
      </c>
      <c r="AK924" s="15">
        <v>10</v>
      </c>
      <c r="AL924" s="15">
        <v>18</v>
      </c>
      <c r="AM924" s="15">
        <v>30</v>
      </c>
      <c r="AN924" s="490">
        <f>IF(AJ924="",S924,ROUND(((((AL924/24)+(AM924/1440))-((AJ924/24)+(AK924/1440)))*1440/50),5))</f>
        <v>4</v>
      </c>
      <c r="AO924" s="491">
        <f>AJ924/24+AK924/1440</f>
        <v>0.63194444444444442</v>
      </c>
      <c r="AP924" s="491">
        <f>AL924/24+AM924/1440</f>
        <v>0.77083333333333337</v>
      </c>
      <c r="AQ924" s="23" t="str" cm="1">
        <f t="array" ref="AQ924">IF(X924="","",IF(SUMPRODUCT((X924=$X$7:$X$2085)*(AI924=$AI$7:$AI$2085)*(AO924=$AO$7:$AO$2085)*(AP924=$AP$7:$AP$2085)*(ROW($X$7:$X$2085)&lt;&gt;ROW(X924))*((S924=0)*($S$7:$S$2085&gt;0)+(S924&gt;0)*($S$7:$S$2085=0)))&gt;0,"SALONES UNIDOS",IF(SUMPRODUCT((X924=$X$7:$X$2085)*(AI924=$AI$7:$AI$2085)*((AO924&lt;$AP$7:$AP$2085)*(AP924&gt;$AO$7:$AO$2085))*(ROW($X$7:$X$2085)&lt;&gt;ROW(X924)))&gt;0,"Cruzado","Sin cruce")))</f>
        <v>Sin cruce</v>
      </c>
      <c r="AR924" s="23" t="str" cm="1">
        <f t="array" ref="AR924">IF(AE924="","",IF(SUMPRODUCT((AE924=$AE$7:$AE$2085)*(AI924=$AI$7:$AI$2085)*(AO924=$AO$7:$AO$2085)*(AP924=$AP$7:$AP$2085)*(ROW($AE$7:$AE$2085)&lt;&gt;ROW(AE924))*((S924=0)*($S$7:$S$2085&gt;0)+(S924&gt;0)*($S$7:$S$2085=0)))&gt;0,"SALONES UNIDOS",IF(SUMPRODUCT((AE924=$AE$7:$AE$2085)*(AI924=$AI$7:$AI$2085)*((AO924&lt;$AP$7:$AP$2085)*(AP924&gt;$AO$7:$AO$2085))*(ROW($AE$7:$AE$2085)&lt;&gt;ROW(AE924)))&gt;0,"Cruzado","Sin cruce")))</f>
        <v>Sin cruce</v>
      </c>
      <c r="AS924" s="94" t="str">
        <f t="shared" si="15"/>
        <v>MH5PORUMAB</v>
      </c>
      <c r="AT924" s="94" t="str" cm="1">
        <f t="array" ref="AT924">IF(AS924="","",IF(SUMPRODUCT((AS924=$AS$7:$AS$2085)*(AI924=$AI$7:$AI$2085)*(AO924=$AO$7:$AO$2085)*(AP924=$AP$7:$AP$2085)*(ROW($AS$7:$AS$2085)&lt;&gt;ROW(AS924))*((S924=0)*($S$7:$S$2085&gt;0)+(S924&gt;0)*($S$7:$S$2085=0)))&gt;0,"SALONES UNIDOS",IF(SUMPRODUCT((AS924=$AS$7:$AS$2085)*(AI924=$AI$7:$AI$2085)*((AO924&lt;$AP$7:$AP$2085)*(AP924&gt;$AO$7:$AO$2085))*(ROW($AS$7:$AS$2085)&lt;&gt;ROW(AS924)))&gt;0,"Cruzado","Sin cruce")))</f>
        <v>Sin cruce</v>
      </c>
    </row>
    <row r="925" spans="3:46" ht="15.6" hidden="1" customHeight="1">
      <c r="C925" s="496" t="s">
        <v>572</v>
      </c>
      <c r="D925" s="15" t="s">
        <v>966</v>
      </c>
      <c r="E925" s="15">
        <v>20261</v>
      </c>
      <c r="F925" s="503" t="s">
        <v>195</v>
      </c>
      <c r="G925" s="497" t="s">
        <v>80</v>
      </c>
      <c r="H925" s="503" t="s">
        <v>84</v>
      </c>
      <c r="I925" s="503">
        <v>5</v>
      </c>
      <c r="J925" s="503" t="s">
        <v>51</v>
      </c>
      <c r="K925" s="503" t="s">
        <v>51</v>
      </c>
      <c r="L925" s="499" t="s">
        <v>1031</v>
      </c>
      <c r="M925" s="535" t="s">
        <v>1032</v>
      </c>
      <c r="N925" s="15" t="s">
        <v>577</v>
      </c>
      <c r="O925" s="15" t="s">
        <v>578</v>
      </c>
      <c r="P925" s="503" t="s">
        <v>579</v>
      </c>
      <c r="Q925" s="15">
        <v>3</v>
      </c>
      <c r="R925" s="15">
        <v>0</v>
      </c>
      <c r="S925" s="479">
        <v>3</v>
      </c>
      <c r="T925" s="15">
        <v>6</v>
      </c>
      <c r="U925" s="471"/>
      <c r="V925" s="550">
        <v>36</v>
      </c>
      <c r="W925" s="497">
        <v>21557328</v>
      </c>
      <c r="X925" s="566" t="s">
        <v>449</v>
      </c>
      <c r="Y925" s="15" t="s">
        <v>579</v>
      </c>
      <c r="Z925" s="15"/>
      <c r="AA925" s="15"/>
      <c r="AB925" s="15"/>
      <c r="AC925" s="15" t="s">
        <v>983</v>
      </c>
      <c r="AD925" s="15"/>
      <c r="AE925" s="479"/>
      <c r="AF925" s="497"/>
      <c r="AG925" s="497"/>
      <c r="AH925" s="497" t="s">
        <v>582</v>
      </c>
      <c r="AI925" s="15">
        <v>4</v>
      </c>
      <c r="AJ925" s="15">
        <v>7</v>
      </c>
      <c r="AK925" s="15">
        <v>40</v>
      </c>
      <c r="AL925" s="15">
        <v>10</v>
      </c>
      <c r="AM925" s="15">
        <v>10</v>
      </c>
      <c r="AN925" s="490">
        <f>IF(AJ925="",S925,ROUND(((((AL925/24)+(AM925/1440))-((AJ925/24)+(AK925/1440)))*1440/50),5))</f>
        <v>3</v>
      </c>
      <c r="AO925" s="491">
        <f>AJ925/24+AK925/1440</f>
        <v>0.31944444444444448</v>
      </c>
      <c r="AP925" s="491">
        <f>AL925/24+AM925/1440</f>
        <v>0.4236111111111111</v>
      </c>
      <c r="AQ925" s="23" t="str" cm="1">
        <f t="array" ref="AQ925">IF(X925="","",IF(SUMPRODUCT((X925=$X$7:$X$2085)*(AI925=$AI$7:$AI$2085)*(AO925=$AO$7:$AO$2085)*(AP925=$AP$7:$AP$2085)*(ROW($X$7:$X$2085)&lt;&gt;ROW(X925))*((S925=0)*($S$7:$S$2085&gt;0)+(S925&gt;0)*($S$7:$S$2085=0)))&gt;0,"SALONES UNIDOS",IF(SUMPRODUCT((X925=$X$7:$X$2085)*(AI925=$AI$7:$AI$2085)*((AO925&lt;$AP$7:$AP$2085)*(AP925&gt;$AO$7:$AO$2085))*(ROW($X$7:$X$2085)&lt;&gt;ROW(X925)))&gt;0,"Cruzado","Sin cruce")))</f>
        <v>Sin cruce</v>
      </c>
      <c r="AR925" s="23" t="str" cm="1">
        <f t="array" ref="AR925">IF(AE925="","",IF(SUMPRODUCT((AE925=$AE$7:$AE$2085)*(AI925=$AI$7:$AI$2085)*(AO925=$AO$7:$AO$2085)*(AP925=$AP$7:$AP$2085)*(ROW($AE$7:$AE$2085)&lt;&gt;ROW(AE925))*((S925=0)*($S$7:$S$2085&gt;0)+(S925&gt;0)*($S$7:$S$2085=0)))&gt;0,"SALONES UNIDOS",IF(SUMPRODUCT((AE925=$AE$7:$AE$2085)*(AI925=$AI$7:$AI$2085)*((AO925&lt;$AP$7:$AP$2085)*(AP925&gt;$AO$7:$AO$2085))*(ROW($AE$7:$AE$2085)&lt;&gt;ROW(AE925)))&gt;0,"Cruzado","Sin cruce")))</f>
        <v/>
      </c>
      <c r="AS925" s="94" t="str">
        <f t="shared" si="15"/>
        <v>MH5PORUMAB</v>
      </c>
      <c r="AT925" s="94" t="str" cm="1">
        <f t="array" ref="AT925">IF(AS925="","",IF(SUMPRODUCT((AS925=$AS$7:$AS$2085)*(AI925=$AI$7:$AI$2085)*(AO925=$AO$7:$AO$2085)*(AP925=$AP$7:$AP$2085)*(ROW($AS$7:$AS$2085)&lt;&gt;ROW(AS925))*((S925=0)*($S$7:$S$2085&gt;0)+(S925&gt;0)*($S$7:$S$2085=0)))&gt;0,"SALONES UNIDOS",IF(SUMPRODUCT((AS925=$AS$7:$AS$2085)*(AI925=$AI$7:$AI$2085)*((AO925&lt;$AP$7:$AP$2085)*(AP925&gt;$AO$7:$AO$2085))*(ROW($AS$7:$AS$2085)&lt;&gt;ROW(AS925)))&gt;0,"Cruzado","Sin cruce")))</f>
        <v>Sin cruce</v>
      </c>
    </row>
    <row r="926" spans="3:46" ht="15.6" hidden="1" customHeight="1">
      <c r="C926" s="496" t="s">
        <v>572</v>
      </c>
      <c r="D926" s="15" t="s">
        <v>966</v>
      </c>
      <c r="E926" s="15">
        <v>20261</v>
      </c>
      <c r="F926" s="503" t="s">
        <v>195</v>
      </c>
      <c r="G926" s="497" t="s">
        <v>80</v>
      </c>
      <c r="H926" s="503" t="s">
        <v>84</v>
      </c>
      <c r="I926" s="503">
        <v>5</v>
      </c>
      <c r="J926" s="503" t="s">
        <v>597</v>
      </c>
      <c r="K926" s="503" t="s">
        <v>51</v>
      </c>
      <c r="L926" s="499" t="s">
        <v>1031</v>
      </c>
      <c r="M926" s="535" t="s">
        <v>1032</v>
      </c>
      <c r="N926" s="15" t="s">
        <v>577</v>
      </c>
      <c r="O926" s="15" t="s">
        <v>578</v>
      </c>
      <c r="P926" s="503" t="s">
        <v>579</v>
      </c>
      <c r="Q926" s="15">
        <v>0</v>
      </c>
      <c r="R926" s="15">
        <v>6</v>
      </c>
      <c r="S926" s="479">
        <v>6</v>
      </c>
      <c r="T926" s="15">
        <v>6</v>
      </c>
      <c r="U926" s="471"/>
      <c r="V926" s="550">
        <v>18</v>
      </c>
      <c r="W926" s="497">
        <v>21557328</v>
      </c>
      <c r="X926" s="566" t="s">
        <v>449</v>
      </c>
      <c r="Y926" s="15" t="s">
        <v>579</v>
      </c>
      <c r="Z926" s="15"/>
      <c r="AA926" s="15"/>
      <c r="AB926" s="15"/>
      <c r="AC926" s="493"/>
      <c r="AD926" s="15"/>
      <c r="AE926" s="15" t="s">
        <v>1005</v>
      </c>
      <c r="AF926" s="497"/>
      <c r="AG926" s="497"/>
      <c r="AH926" s="497" t="s">
        <v>100</v>
      </c>
      <c r="AI926" s="15">
        <v>5</v>
      </c>
      <c r="AJ926" s="15">
        <v>11</v>
      </c>
      <c r="AK926" s="15">
        <v>0</v>
      </c>
      <c r="AL926" s="15">
        <v>16</v>
      </c>
      <c r="AM926" s="15">
        <v>0</v>
      </c>
      <c r="AN926" s="490">
        <f>IF(AJ926="",S926,ROUND(((((AL926/24)+(AM926/1440))-((AJ926/24)+(AK926/1440)))*1440/50),5))</f>
        <v>6</v>
      </c>
      <c r="AO926" s="491">
        <f>AJ926/24+AK926/1440</f>
        <v>0.45833333333333331</v>
      </c>
      <c r="AP926" s="491">
        <f>AL926/24+AM926/1440</f>
        <v>0.66666666666666663</v>
      </c>
      <c r="AQ926" s="23" t="str" cm="1">
        <f t="array" ref="AQ926">IF(X926="","",IF(SUMPRODUCT((X926=$X$7:$X$2085)*(AI926=$AI$7:$AI$2085)*(AO926=$AO$7:$AO$2085)*(AP926=$AP$7:$AP$2085)*(ROW($X$7:$X$2085)&lt;&gt;ROW(X926))*((S926=0)*($S$7:$S$2085&gt;0)+(S926&gt;0)*($S$7:$S$2085=0)))&gt;0,"SALONES UNIDOS",IF(SUMPRODUCT((X926=$X$7:$X$2085)*(AI926=$AI$7:$AI$2085)*((AO926&lt;$AP$7:$AP$2085)*(AP926&gt;$AO$7:$AO$2085))*(ROW($X$7:$X$2085)&lt;&gt;ROW(X926)))&gt;0,"Cruzado","Sin cruce")))</f>
        <v>Sin cruce</v>
      </c>
      <c r="AR926" s="23" t="str" cm="1">
        <f t="array" ref="AR926">IF(AE926="","",IF(SUMPRODUCT((AE926=$AE$7:$AE$2085)*(AI926=$AI$7:$AI$2085)*(AO926=$AO$7:$AO$2085)*(AP926=$AP$7:$AP$2085)*(ROW($AE$7:$AE$2085)&lt;&gt;ROW(AE926))*((S926=0)*($S$7:$S$2085&gt;0)+(S926&gt;0)*($S$7:$S$2085=0)))&gt;0,"SALONES UNIDOS",IF(SUMPRODUCT((AE926=$AE$7:$AE$2085)*(AI926=$AI$7:$AI$2085)*((AO926&lt;$AP$7:$AP$2085)*(AP926&gt;$AO$7:$AO$2085))*(ROW($AE$7:$AE$2085)&lt;&gt;ROW(AE926)))&gt;0,"Cruzado","Sin cruce")))</f>
        <v>Sin cruce</v>
      </c>
      <c r="AS926" s="94" t="str">
        <f t="shared" si="15"/>
        <v>MH5PORUMAB</v>
      </c>
      <c r="AT926" s="94" t="str" cm="1">
        <f t="array" ref="AT926">IF(AS926="","",IF(SUMPRODUCT((AS926=$AS$7:$AS$2085)*(AI926=$AI$7:$AI$2085)*(AO926=$AO$7:$AO$2085)*(AP926=$AP$7:$AP$2085)*(ROW($AS$7:$AS$2085)&lt;&gt;ROW(AS926))*((S926=0)*($S$7:$S$2085&gt;0)+(S926&gt;0)*($S$7:$S$2085=0)))&gt;0,"SALONES UNIDOS",IF(SUMPRODUCT((AS926=$AS$7:$AS$2085)*(AI926=$AI$7:$AI$2085)*((AO926&lt;$AP$7:$AP$2085)*(AP926&gt;$AO$7:$AO$2085))*(ROW($AS$7:$AS$2085)&lt;&gt;ROW(AS926)))&gt;0,"Cruzado","Sin cruce")))</f>
        <v>Sin cruce</v>
      </c>
    </row>
    <row r="927" spans="3:46" ht="15.6" hidden="1" customHeight="1">
      <c r="C927" s="496" t="s">
        <v>572</v>
      </c>
      <c r="D927" s="15" t="s">
        <v>966</v>
      </c>
      <c r="E927" s="15">
        <v>20261</v>
      </c>
      <c r="F927" s="503" t="s">
        <v>195</v>
      </c>
      <c r="G927" s="497" t="s">
        <v>80</v>
      </c>
      <c r="H927" s="503" t="s">
        <v>84</v>
      </c>
      <c r="I927" s="503">
        <v>5</v>
      </c>
      <c r="J927" s="503" t="s">
        <v>598</v>
      </c>
      <c r="K927" s="503" t="s">
        <v>51</v>
      </c>
      <c r="L927" s="499" t="s">
        <v>1031</v>
      </c>
      <c r="M927" s="535" t="s">
        <v>1032</v>
      </c>
      <c r="N927" s="15" t="s">
        <v>577</v>
      </c>
      <c r="O927" s="15" t="s">
        <v>578</v>
      </c>
      <c r="P927" s="503" t="s">
        <v>579</v>
      </c>
      <c r="Q927" s="15">
        <v>0</v>
      </c>
      <c r="R927" s="15">
        <v>6</v>
      </c>
      <c r="S927" s="479">
        <v>6</v>
      </c>
      <c r="T927" s="15">
        <v>6</v>
      </c>
      <c r="U927" s="471"/>
      <c r="V927" s="550">
        <v>18</v>
      </c>
      <c r="W927" s="497">
        <v>21557328</v>
      </c>
      <c r="X927" s="566" t="s">
        <v>449</v>
      </c>
      <c r="Y927" s="15" t="s">
        <v>579</v>
      </c>
      <c r="Z927" s="15"/>
      <c r="AA927" s="15"/>
      <c r="AB927" s="15"/>
      <c r="AC927" s="493"/>
      <c r="AD927" s="15"/>
      <c r="AE927" s="15" t="s">
        <v>1005</v>
      </c>
      <c r="AF927" s="497"/>
      <c r="AG927" s="497"/>
      <c r="AH927" s="497" t="s">
        <v>100</v>
      </c>
      <c r="AI927" s="15">
        <v>5</v>
      </c>
      <c r="AJ927" s="15">
        <v>16</v>
      </c>
      <c r="AK927" s="15">
        <v>0</v>
      </c>
      <c r="AL927" s="15">
        <v>21</v>
      </c>
      <c r="AM927" s="15">
        <v>0</v>
      </c>
      <c r="AN927" s="490">
        <f>IF(AJ927="",S927,ROUND(((((AL927/24)+(AM927/1440))-((AJ927/24)+(AK927/1440)))*1440/50),5))</f>
        <v>6</v>
      </c>
      <c r="AO927" s="491">
        <f>AJ927/24+AK927/1440</f>
        <v>0.66666666666666663</v>
      </c>
      <c r="AP927" s="491">
        <f>AL927/24+AM927/1440</f>
        <v>0.875</v>
      </c>
      <c r="AQ927" s="23" t="str" cm="1">
        <f t="array" ref="AQ927">IF(X927="","",IF(SUMPRODUCT((X927=$X$7:$X$2085)*(AI927=$AI$7:$AI$2085)*(AO927=$AO$7:$AO$2085)*(AP927=$AP$7:$AP$2085)*(ROW($X$7:$X$2085)&lt;&gt;ROW(X927))*((S927=0)*($S$7:$S$2085&gt;0)+(S927&gt;0)*($S$7:$S$2085=0)))&gt;0,"SALONES UNIDOS",IF(SUMPRODUCT((X927=$X$7:$X$2085)*(AI927=$AI$7:$AI$2085)*((AO927&lt;$AP$7:$AP$2085)*(AP927&gt;$AO$7:$AO$2085))*(ROW($X$7:$X$2085)&lt;&gt;ROW(X927)))&gt;0,"Cruzado","Sin cruce")))</f>
        <v>Sin cruce</v>
      </c>
      <c r="AR927" s="23" t="str" cm="1">
        <f t="array" ref="AR927">IF(AE927="","",IF(SUMPRODUCT((AE927=$AE$7:$AE$2085)*(AI927=$AI$7:$AI$2085)*(AO927=$AO$7:$AO$2085)*(AP927=$AP$7:$AP$2085)*(ROW($AE$7:$AE$2085)&lt;&gt;ROW(AE927))*((S927=0)*($S$7:$S$2085&gt;0)+(S927&gt;0)*($S$7:$S$2085=0)))&gt;0,"SALONES UNIDOS",IF(SUMPRODUCT((AE927=$AE$7:$AE$2085)*(AI927=$AI$7:$AI$2085)*((AO927&lt;$AP$7:$AP$2085)*(AP927&gt;$AO$7:$AO$2085))*(ROW($AE$7:$AE$2085)&lt;&gt;ROW(AE927)))&gt;0,"Cruzado","Sin cruce")))</f>
        <v>Sin cruce</v>
      </c>
      <c r="AS927" s="94" t="str">
        <f t="shared" si="15"/>
        <v>MH5PORUMAB</v>
      </c>
      <c r="AT927" s="94" t="str" cm="1">
        <f t="array" ref="AT927">IF(AS927="","",IF(SUMPRODUCT((AS927=$AS$7:$AS$2085)*(AI927=$AI$7:$AI$2085)*(AO927=$AO$7:$AO$2085)*(AP927=$AP$7:$AP$2085)*(ROW($AS$7:$AS$2085)&lt;&gt;ROW(AS927))*((S927=0)*($S$7:$S$2085&gt;0)+(S927&gt;0)*($S$7:$S$2085=0)))&gt;0,"SALONES UNIDOS",IF(SUMPRODUCT((AS927=$AS$7:$AS$2085)*(AI927=$AI$7:$AI$2085)*((AO927&lt;$AP$7:$AP$2085)*(AP927&gt;$AO$7:$AO$2085))*(ROW($AS$7:$AS$2085)&lt;&gt;ROW(AS927)))&gt;0,"Cruzado","Sin cruce")))</f>
        <v>Sin cruce</v>
      </c>
    </row>
    <row r="928" spans="3:46" ht="15.6" hidden="1" customHeight="1">
      <c r="C928" s="496" t="s">
        <v>572</v>
      </c>
      <c r="D928" s="15" t="s">
        <v>966</v>
      </c>
      <c r="E928" s="15">
        <v>20261</v>
      </c>
      <c r="F928" s="503" t="s">
        <v>195</v>
      </c>
      <c r="G928" s="497" t="s">
        <v>80</v>
      </c>
      <c r="H928" s="503" t="s">
        <v>84</v>
      </c>
      <c r="I928" s="503">
        <v>5</v>
      </c>
      <c r="J928" s="503" t="s">
        <v>51</v>
      </c>
      <c r="K928" s="503" t="s">
        <v>51</v>
      </c>
      <c r="L928" s="499" t="s">
        <v>1033</v>
      </c>
      <c r="M928" s="535" t="s">
        <v>1034</v>
      </c>
      <c r="N928" s="15" t="s">
        <v>637</v>
      </c>
      <c r="O928" s="15" t="s">
        <v>578</v>
      </c>
      <c r="P928" s="503" t="s">
        <v>579</v>
      </c>
      <c r="Q928" s="15">
        <v>1</v>
      </c>
      <c r="R928" s="15">
        <v>0</v>
      </c>
      <c r="S928" s="479">
        <v>1</v>
      </c>
      <c r="T928" s="15">
        <v>3</v>
      </c>
      <c r="U928" s="471"/>
      <c r="V928" s="550">
        <v>36</v>
      </c>
      <c r="W928" s="497">
        <v>44421977</v>
      </c>
      <c r="X928" s="566" t="s">
        <v>440</v>
      </c>
      <c r="Y928" s="15" t="s">
        <v>579</v>
      </c>
      <c r="Z928" s="15"/>
      <c r="AA928" s="15"/>
      <c r="AB928" s="15"/>
      <c r="AC928" s="15" t="s">
        <v>983</v>
      </c>
      <c r="AD928" s="15"/>
      <c r="AE928" s="479"/>
      <c r="AF928" s="497"/>
      <c r="AG928" s="497"/>
      <c r="AH928" s="497" t="s">
        <v>582</v>
      </c>
      <c r="AI928" s="15">
        <v>6</v>
      </c>
      <c r="AJ928" s="15">
        <v>7</v>
      </c>
      <c r="AK928" s="15">
        <v>40</v>
      </c>
      <c r="AL928" s="15">
        <v>8</v>
      </c>
      <c r="AM928" s="15">
        <v>30</v>
      </c>
      <c r="AN928" s="490">
        <f>IF(AJ928="",S928,ROUND(((((AL928/24)+(AM928/1440))-((AJ928/24)+(AK928/1440)))*1440/50),5))</f>
        <v>1</v>
      </c>
      <c r="AO928" s="491">
        <f>AJ928/24+AK928/1440</f>
        <v>0.31944444444444448</v>
      </c>
      <c r="AP928" s="491">
        <f>AL928/24+AM928/1440</f>
        <v>0.35416666666666663</v>
      </c>
      <c r="AQ928" s="23" t="str" cm="1">
        <f t="array" ref="AQ928">IF(X928="","",IF(SUMPRODUCT((X928=$X$7:$X$2085)*(AI928=$AI$7:$AI$2085)*(AO928=$AO$7:$AO$2085)*(AP928=$AP$7:$AP$2085)*(ROW($X$7:$X$2085)&lt;&gt;ROW(X928))*((S928=0)*($S$7:$S$2085&gt;0)+(S928&gt;0)*($S$7:$S$2085=0)))&gt;0,"SALONES UNIDOS",IF(SUMPRODUCT((X928=$X$7:$X$2085)*(AI928=$AI$7:$AI$2085)*((AO928&lt;$AP$7:$AP$2085)*(AP928&gt;$AO$7:$AO$2085))*(ROW($X$7:$X$2085)&lt;&gt;ROW(X928)))&gt;0,"Cruzado","Sin cruce")))</f>
        <v>Sin cruce</v>
      </c>
      <c r="AR928" s="23" t="str" cm="1">
        <f t="array" ref="AR928">IF(AE928="","",IF(SUMPRODUCT((AE928=$AE$7:$AE$2085)*(AI928=$AI$7:$AI$2085)*(AO928=$AO$7:$AO$2085)*(AP928=$AP$7:$AP$2085)*(ROW($AE$7:$AE$2085)&lt;&gt;ROW(AE928))*((S928=0)*($S$7:$S$2085&gt;0)+(S928&gt;0)*($S$7:$S$2085=0)))&gt;0,"SALONES UNIDOS",IF(SUMPRODUCT((AE928=$AE$7:$AE$2085)*(AI928=$AI$7:$AI$2085)*((AO928&lt;$AP$7:$AP$2085)*(AP928&gt;$AO$7:$AO$2085))*(ROW($AE$7:$AE$2085)&lt;&gt;ROW(AE928)))&gt;0,"Cruzado","Sin cruce")))</f>
        <v/>
      </c>
      <c r="AS928" s="94" t="str">
        <f t="shared" si="15"/>
        <v>MH5PORUMAB</v>
      </c>
      <c r="AT928" s="94" t="str" cm="1">
        <f t="array" ref="AT928">IF(AS928="","",IF(SUMPRODUCT((AS928=$AS$7:$AS$2085)*(AI928=$AI$7:$AI$2085)*(AO928=$AO$7:$AO$2085)*(AP928=$AP$7:$AP$2085)*(ROW($AS$7:$AS$2085)&lt;&gt;ROW(AS928))*((S928=0)*($S$7:$S$2085&gt;0)+(S928&gt;0)*($S$7:$S$2085=0)))&gt;0,"SALONES UNIDOS",IF(SUMPRODUCT((AS928=$AS$7:$AS$2085)*(AI928=$AI$7:$AI$2085)*((AO928&lt;$AP$7:$AP$2085)*(AP928&gt;$AO$7:$AO$2085))*(ROW($AS$7:$AS$2085)&lt;&gt;ROW(AS928)))&gt;0,"Cruzado","Sin cruce")))</f>
        <v>Sin cruce</v>
      </c>
    </row>
    <row r="929" spans="3:46" ht="15.6" hidden="1" customHeight="1">
      <c r="C929" s="496" t="s">
        <v>572</v>
      </c>
      <c r="D929" s="15" t="s">
        <v>966</v>
      </c>
      <c r="E929" s="15">
        <v>20261</v>
      </c>
      <c r="F929" s="503" t="s">
        <v>195</v>
      </c>
      <c r="G929" s="497" t="s">
        <v>80</v>
      </c>
      <c r="H929" s="503" t="s">
        <v>84</v>
      </c>
      <c r="I929" s="503">
        <v>5</v>
      </c>
      <c r="J929" s="503" t="s">
        <v>597</v>
      </c>
      <c r="K929" s="503" t="s">
        <v>51</v>
      </c>
      <c r="L929" s="499" t="s">
        <v>1033</v>
      </c>
      <c r="M929" s="535" t="s">
        <v>1034</v>
      </c>
      <c r="N929" s="15" t="s">
        <v>637</v>
      </c>
      <c r="O929" s="15" t="s">
        <v>578</v>
      </c>
      <c r="P929" s="503" t="s">
        <v>579</v>
      </c>
      <c r="Q929" s="15">
        <v>0</v>
      </c>
      <c r="R929" s="15">
        <v>4</v>
      </c>
      <c r="S929" s="479">
        <v>4</v>
      </c>
      <c r="T929" s="15">
        <v>3</v>
      </c>
      <c r="U929" s="471"/>
      <c r="V929" s="550">
        <v>18</v>
      </c>
      <c r="W929" s="497">
        <v>44421977</v>
      </c>
      <c r="X929" s="566" t="s">
        <v>440</v>
      </c>
      <c r="Y929" s="15" t="s">
        <v>579</v>
      </c>
      <c r="Z929" s="15"/>
      <c r="AA929" s="15"/>
      <c r="AB929" s="15"/>
      <c r="AC929" s="493"/>
      <c r="AD929" s="15"/>
      <c r="AE929" s="15" t="s">
        <v>1028</v>
      </c>
      <c r="AF929" s="497"/>
      <c r="AG929" s="497"/>
      <c r="AH929" s="497" t="s">
        <v>100</v>
      </c>
      <c r="AI929" s="15">
        <v>6</v>
      </c>
      <c r="AJ929" s="15">
        <v>8</v>
      </c>
      <c r="AK929" s="15">
        <v>30</v>
      </c>
      <c r="AL929" s="15">
        <v>11</v>
      </c>
      <c r="AM929" s="15">
        <v>50</v>
      </c>
      <c r="AN929" s="490">
        <f>IF(AJ929="",S929,ROUND(((((AL929/24)+(AM929/1440))-((AJ929/24)+(AK929/1440)))*1440/50),5))</f>
        <v>4</v>
      </c>
      <c r="AO929" s="491">
        <f>AJ929/24+AK929/1440</f>
        <v>0.35416666666666663</v>
      </c>
      <c r="AP929" s="491">
        <f>AL929/24+AM929/1440</f>
        <v>0.49305555555555552</v>
      </c>
      <c r="AQ929" s="23" t="str" cm="1">
        <f t="array" ref="AQ929">IF(X929="","",IF(SUMPRODUCT((X929=$X$7:$X$2085)*(AI929=$AI$7:$AI$2085)*(AO929=$AO$7:$AO$2085)*(AP929=$AP$7:$AP$2085)*(ROW($X$7:$X$2085)&lt;&gt;ROW(X929))*((S929=0)*($S$7:$S$2085&gt;0)+(S929&gt;0)*($S$7:$S$2085=0)))&gt;0,"SALONES UNIDOS",IF(SUMPRODUCT((X929=$X$7:$X$2085)*(AI929=$AI$7:$AI$2085)*((AO929&lt;$AP$7:$AP$2085)*(AP929&gt;$AO$7:$AO$2085))*(ROW($X$7:$X$2085)&lt;&gt;ROW(X929)))&gt;0,"Cruzado","Sin cruce")))</f>
        <v>Sin cruce</v>
      </c>
      <c r="AR929" s="23" t="str" cm="1">
        <f t="array" ref="AR929">IF(AE929="","",IF(SUMPRODUCT((AE929=$AE$7:$AE$2085)*(AI929=$AI$7:$AI$2085)*(AO929=$AO$7:$AO$2085)*(AP929=$AP$7:$AP$2085)*(ROW($AE$7:$AE$2085)&lt;&gt;ROW(AE929))*((S929=0)*($S$7:$S$2085&gt;0)+(S929&gt;0)*($S$7:$S$2085=0)))&gt;0,"SALONES UNIDOS",IF(SUMPRODUCT((AE929=$AE$7:$AE$2085)*(AI929=$AI$7:$AI$2085)*((AO929&lt;$AP$7:$AP$2085)*(AP929&gt;$AO$7:$AO$2085))*(ROW($AE$7:$AE$2085)&lt;&gt;ROW(AE929)))&gt;0,"Cruzado","Sin cruce")))</f>
        <v>Sin cruce</v>
      </c>
      <c r="AS929" s="94" t="str">
        <f t="shared" si="15"/>
        <v>MH5PORUMAB</v>
      </c>
      <c r="AT929" s="94" t="str" cm="1">
        <f t="array" ref="AT929">IF(AS929="","",IF(SUMPRODUCT((AS929=$AS$7:$AS$2085)*(AI929=$AI$7:$AI$2085)*(AO929=$AO$7:$AO$2085)*(AP929=$AP$7:$AP$2085)*(ROW($AS$7:$AS$2085)&lt;&gt;ROW(AS929))*((S929=0)*($S$7:$S$2085&gt;0)+(S929&gt;0)*($S$7:$S$2085=0)))&gt;0,"SALONES UNIDOS",IF(SUMPRODUCT((AS929=$AS$7:$AS$2085)*(AI929=$AI$7:$AI$2085)*((AO929&lt;$AP$7:$AP$2085)*(AP929&gt;$AO$7:$AO$2085))*(ROW($AS$7:$AS$2085)&lt;&gt;ROW(AS929)))&gt;0,"Cruzado","Sin cruce")))</f>
        <v>Sin cruce</v>
      </c>
    </row>
    <row r="930" spans="3:46" ht="15.6" hidden="1" customHeight="1">
      <c r="C930" s="496" t="s">
        <v>572</v>
      </c>
      <c r="D930" s="15" t="s">
        <v>966</v>
      </c>
      <c r="E930" s="15">
        <v>20261</v>
      </c>
      <c r="F930" s="503" t="s">
        <v>195</v>
      </c>
      <c r="G930" s="497" t="s">
        <v>80</v>
      </c>
      <c r="H930" s="503" t="s">
        <v>84</v>
      </c>
      <c r="I930" s="503">
        <v>5</v>
      </c>
      <c r="J930" s="503" t="s">
        <v>598</v>
      </c>
      <c r="K930" s="503" t="s">
        <v>51</v>
      </c>
      <c r="L930" s="499" t="s">
        <v>1033</v>
      </c>
      <c r="M930" s="535" t="s">
        <v>1034</v>
      </c>
      <c r="N930" s="15" t="s">
        <v>637</v>
      </c>
      <c r="O930" s="15" t="s">
        <v>578</v>
      </c>
      <c r="P930" s="503" t="s">
        <v>579</v>
      </c>
      <c r="Q930" s="15">
        <v>0</v>
      </c>
      <c r="R930" s="15">
        <v>4</v>
      </c>
      <c r="S930" s="479">
        <v>4</v>
      </c>
      <c r="T930" s="15">
        <v>3</v>
      </c>
      <c r="U930" s="471"/>
      <c r="V930" s="550">
        <v>18</v>
      </c>
      <c r="W930" s="497">
        <v>44421977</v>
      </c>
      <c r="X930" s="566" t="s">
        <v>440</v>
      </c>
      <c r="Y930" s="15" t="s">
        <v>579</v>
      </c>
      <c r="Z930" s="15"/>
      <c r="AA930" s="15"/>
      <c r="AB930" s="15"/>
      <c r="AC930" s="493"/>
      <c r="AD930" s="15"/>
      <c r="AE930" s="15" t="s">
        <v>1028</v>
      </c>
      <c r="AF930" s="497"/>
      <c r="AG930" s="497"/>
      <c r="AH930" s="497" t="s">
        <v>100</v>
      </c>
      <c r="AI930" s="15">
        <v>6</v>
      </c>
      <c r="AJ930" s="15">
        <v>11</v>
      </c>
      <c r="AK930" s="15">
        <v>50</v>
      </c>
      <c r="AL930" s="15">
        <v>15</v>
      </c>
      <c r="AM930" s="15">
        <v>10</v>
      </c>
      <c r="AN930" s="490">
        <f>IF(AJ930="",S930,ROUND(((((AL930/24)+(AM930/1440))-((AJ930/24)+(AK930/1440)))*1440/50),5))</f>
        <v>4</v>
      </c>
      <c r="AO930" s="491">
        <f>AJ930/24+AK930/1440</f>
        <v>0.49305555555555552</v>
      </c>
      <c r="AP930" s="491">
        <f>AL930/24+AM930/1440</f>
        <v>0.63194444444444442</v>
      </c>
      <c r="AQ930" s="23" t="str" cm="1">
        <f t="array" ref="AQ930">IF(X930="","",IF(SUMPRODUCT((X930=$X$7:$X$2085)*(AI930=$AI$7:$AI$2085)*(AO930=$AO$7:$AO$2085)*(AP930=$AP$7:$AP$2085)*(ROW($X$7:$X$2085)&lt;&gt;ROW(X930))*((S930=0)*($S$7:$S$2085&gt;0)+(S930&gt;0)*($S$7:$S$2085=0)))&gt;0,"SALONES UNIDOS",IF(SUMPRODUCT((X930=$X$7:$X$2085)*(AI930=$AI$7:$AI$2085)*((AO930&lt;$AP$7:$AP$2085)*(AP930&gt;$AO$7:$AO$2085))*(ROW($X$7:$X$2085)&lt;&gt;ROW(X930)))&gt;0,"Cruzado","Sin cruce")))</f>
        <v>Sin cruce</v>
      </c>
      <c r="AR930" s="23" t="str" cm="1">
        <f t="array" ref="AR930">IF(AE930="","",IF(SUMPRODUCT((AE930=$AE$7:$AE$2085)*(AI930=$AI$7:$AI$2085)*(AO930=$AO$7:$AO$2085)*(AP930=$AP$7:$AP$2085)*(ROW($AE$7:$AE$2085)&lt;&gt;ROW(AE930))*((S930=0)*($S$7:$S$2085&gt;0)+(S930&gt;0)*($S$7:$S$2085=0)))&gt;0,"SALONES UNIDOS",IF(SUMPRODUCT((AE930=$AE$7:$AE$2085)*(AI930=$AI$7:$AI$2085)*((AO930&lt;$AP$7:$AP$2085)*(AP930&gt;$AO$7:$AO$2085))*(ROW($AE$7:$AE$2085)&lt;&gt;ROW(AE930)))&gt;0,"Cruzado","Sin cruce")))</f>
        <v>Sin cruce</v>
      </c>
      <c r="AS930" s="94" t="str">
        <f t="shared" si="15"/>
        <v>MH5PORUMAB</v>
      </c>
      <c r="AT930" s="94" t="str" cm="1">
        <f t="array" ref="AT930">IF(AS930="","",IF(SUMPRODUCT((AS930=$AS$7:$AS$2085)*(AI930=$AI$7:$AI$2085)*(AO930=$AO$7:$AO$2085)*(AP930=$AP$7:$AP$2085)*(ROW($AS$7:$AS$2085)&lt;&gt;ROW(AS930))*((S930=0)*($S$7:$S$2085&gt;0)+(S930&gt;0)*($S$7:$S$2085=0)))&gt;0,"SALONES UNIDOS",IF(SUMPRODUCT((AS930=$AS$7:$AS$2085)*(AI930=$AI$7:$AI$2085)*((AO930&lt;$AP$7:$AP$2085)*(AP930&gt;$AO$7:$AO$2085))*(ROW($AS$7:$AS$2085)&lt;&gt;ROW(AS930)))&gt;0,"Cruzado","Sin cruce")))</f>
        <v>Sin cruce</v>
      </c>
    </row>
    <row r="931" spans="3:46" ht="15.6" hidden="1" customHeight="1">
      <c r="C931" s="496" t="s">
        <v>572</v>
      </c>
      <c r="D931" s="15" t="s">
        <v>966</v>
      </c>
      <c r="E931" s="15">
        <v>20261</v>
      </c>
      <c r="F931" s="503" t="s">
        <v>195</v>
      </c>
      <c r="G931" s="497" t="s">
        <v>80</v>
      </c>
      <c r="H931" s="503" t="s">
        <v>84</v>
      </c>
      <c r="I931" s="503">
        <v>5</v>
      </c>
      <c r="J931" s="503" t="s">
        <v>51</v>
      </c>
      <c r="K931" s="503" t="s">
        <v>51</v>
      </c>
      <c r="L931" s="499" t="s">
        <v>1035</v>
      </c>
      <c r="M931" s="535" t="s">
        <v>1036</v>
      </c>
      <c r="N931" s="15" t="s">
        <v>637</v>
      </c>
      <c r="O931" s="15" t="s">
        <v>578</v>
      </c>
      <c r="P931" s="503" t="s">
        <v>579</v>
      </c>
      <c r="Q931" s="15">
        <v>1</v>
      </c>
      <c r="R931" s="15">
        <v>0</v>
      </c>
      <c r="S931" s="479">
        <v>1</v>
      </c>
      <c r="T931" s="15">
        <v>3</v>
      </c>
      <c r="U931" s="471"/>
      <c r="V931" s="550">
        <v>36</v>
      </c>
      <c r="W931" s="497">
        <v>21539109</v>
      </c>
      <c r="X931" s="566" t="s">
        <v>460</v>
      </c>
      <c r="Y931" s="15" t="s">
        <v>579</v>
      </c>
      <c r="Z931" s="15"/>
      <c r="AA931" s="15"/>
      <c r="AB931" s="15"/>
      <c r="AC931" s="15" t="s">
        <v>983</v>
      </c>
      <c r="AD931" s="15"/>
      <c r="AE931" s="479"/>
      <c r="AF931" s="497"/>
      <c r="AG931" s="497"/>
      <c r="AH931" s="497" t="s">
        <v>582</v>
      </c>
      <c r="AI931" s="15">
        <v>4</v>
      </c>
      <c r="AJ931" s="15">
        <v>10</v>
      </c>
      <c r="AK931" s="15">
        <v>10</v>
      </c>
      <c r="AL931" s="15">
        <v>11</v>
      </c>
      <c r="AM931" s="15">
        <v>0</v>
      </c>
      <c r="AN931" s="490">
        <f>IF(AJ931="",S931,ROUND(((((AL931/24)+(AM931/1440))-((AJ931/24)+(AK931/1440)))*1440/50),5))</f>
        <v>1</v>
      </c>
      <c r="AO931" s="491">
        <f>AJ931/24+AK931/1440</f>
        <v>0.4236111111111111</v>
      </c>
      <c r="AP931" s="491">
        <f>AL931/24+AM931/1440</f>
        <v>0.45833333333333331</v>
      </c>
      <c r="AQ931" s="23" t="str" cm="1">
        <f t="array" ref="AQ931">IF(X931="","",IF(SUMPRODUCT((X931=$X$7:$X$2085)*(AI931=$AI$7:$AI$2085)*(AO931=$AO$7:$AO$2085)*(AP931=$AP$7:$AP$2085)*(ROW($X$7:$X$2085)&lt;&gt;ROW(X931))*((S931=0)*($S$7:$S$2085&gt;0)+(S931&gt;0)*($S$7:$S$2085=0)))&gt;0,"SALONES UNIDOS",IF(SUMPRODUCT((X931=$X$7:$X$2085)*(AI931=$AI$7:$AI$2085)*((AO931&lt;$AP$7:$AP$2085)*(AP931&gt;$AO$7:$AO$2085))*(ROW($X$7:$X$2085)&lt;&gt;ROW(X931)))&gt;0,"Cruzado","Sin cruce")))</f>
        <v>Sin cruce</v>
      </c>
      <c r="AR931" s="23" t="str" cm="1">
        <f t="array" ref="AR931">IF(AE931="","",IF(SUMPRODUCT((AE931=$AE$7:$AE$2085)*(AI931=$AI$7:$AI$2085)*(AO931=$AO$7:$AO$2085)*(AP931=$AP$7:$AP$2085)*(ROW($AE$7:$AE$2085)&lt;&gt;ROW(AE931))*((S931=0)*($S$7:$S$2085&gt;0)+(S931&gt;0)*($S$7:$S$2085=0)))&gt;0,"SALONES UNIDOS",IF(SUMPRODUCT((AE931=$AE$7:$AE$2085)*(AI931=$AI$7:$AI$2085)*((AO931&lt;$AP$7:$AP$2085)*(AP931&gt;$AO$7:$AO$2085))*(ROW($AE$7:$AE$2085)&lt;&gt;ROW(AE931)))&gt;0,"Cruzado","Sin cruce")))</f>
        <v/>
      </c>
      <c r="AS931" s="94" t="str">
        <f t="shared" si="15"/>
        <v>MH5PORUMAB</v>
      </c>
      <c r="AT931" s="94" t="str" cm="1">
        <f t="array" ref="AT931">IF(AS931="","",IF(SUMPRODUCT((AS931=$AS$7:$AS$2085)*(AI931=$AI$7:$AI$2085)*(AO931=$AO$7:$AO$2085)*(AP931=$AP$7:$AP$2085)*(ROW($AS$7:$AS$2085)&lt;&gt;ROW(AS931))*((S931=0)*($S$7:$S$2085&gt;0)+(S931&gt;0)*($S$7:$S$2085=0)))&gt;0,"SALONES UNIDOS",IF(SUMPRODUCT((AS931=$AS$7:$AS$2085)*(AI931=$AI$7:$AI$2085)*((AO931&lt;$AP$7:$AP$2085)*(AP931&gt;$AO$7:$AO$2085))*(ROW($AS$7:$AS$2085)&lt;&gt;ROW(AS931)))&gt;0,"Cruzado","Sin cruce")))</f>
        <v>Sin cruce</v>
      </c>
    </row>
    <row r="932" spans="3:46" ht="15.6" hidden="1" customHeight="1">
      <c r="C932" s="496" t="s">
        <v>572</v>
      </c>
      <c r="D932" s="15" t="s">
        <v>966</v>
      </c>
      <c r="E932" s="15">
        <v>20261</v>
      </c>
      <c r="F932" s="503" t="s">
        <v>195</v>
      </c>
      <c r="G932" s="497" t="s">
        <v>80</v>
      </c>
      <c r="H932" s="503" t="s">
        <v>84</v>
      </c>
      <c r="I932" s="503">
        <v>5</v>
      </c>
      <c r="J932" s="503" t="s">
        <v>597</v>
      </c>
      <c r="K932" s="503" t="s">
        <v>51</v>
      </c>
      <c r="L932" s="499" t="s">
        <v>1035</v>
      </c>
      <c r="M932" s="535" t="s">
        <v>1036</v>
      </c>
      <c r="N932" s="15" t="s">
        <v>637</v>
      </c>
      <c r="O932" s="15" t="s">
        <v>578</v>
      </c>
      <c r="P932" s="503" t="s">
        <v>579</v>
      </c>
      <c r="Q932" s="15">
        <v>0</v>
      </c>
      <c r="R932" s="15">
        <v>4</v>
      </c>
      <c r="S932" s="479">
        <v>4</v>
      </c>
      <c r="T932" s="15">
        <v>3</v>
      </c>
      <c r="U932" s="471"/>
      <c r="V932" s="550">
        <v>18</v>
      </c>
      <c r="W932" s="497">
        <v>21539109</v>
      </c>
      <c r="X932" s="566" t="s">
        <v>460</v>
      </c>
      <c r="Y932" s="15" t="s">
        <v>579</v>
      </c>
      <c r="Z932" s="15"/>
      <c r="AA932" s="15"/>
      <c r="AB932" s="15"/>
      <c r="AC932" s="493"/>
      <c r="AD932" s="15"/>
      <c r="AE932" s="15" t="s">
        <v>1019</v>
      </c>
      <c r="AF932" s="497"/>
      <c r="AG932" s="497"/>
      <c r="AH932" s="497" t="s">
        <v>100</v>
      </c>
      <c r="AI932" s="15">
        <v>4</v>
      </c>
      <c r="AJ932" s="15">
        <v>11</v>
      </c>
      <c r="AK932" s="15">
        <v>0</v>
      </c>
      <c r="AL932" s="15">
        <v>14</v>
      </c>
      <c r="AM932" s="15">
        <v>20</v>
      </c>
      <c r="AN932" s="490">
        <f>IF(AJ932="",S932,ROUND(((((AL932/24)+(AM932/1440))-((AJ932/24)+(AK932/1440)))*1440/50),5))</f>
        <v>4</v>
      </c>
      <c r="AO932" s="491">
        <f>AJ932/24+AK932/1440</f>
        <v>0.45833333333333331</v>
      </c>
      <c r="AP932" s="491">
        <f>AL932/24+AM932/1440</f>
        <v>0.59722222222222221</v>
      </c>
      <c r="AQ932" s="23" t="str" cm="1">
        <f t="array" ref="AQ932">IF(X932="","",IF(SUMPRODUCT((X932=$X$7:$X$2085)*(AI932=$AI$7:$AI$2085)*(AO932=$AO$7:$AO$2085)*(AP932=$AP$7:$AP$2085)*(ROW($X$7:$X$2085)&lt;&gt;ROW(X932))*((S932=0)*($S$7:$S$2085&gt;0)+(S932&gt;0)*($S$7:$S$2085=0)))&gt;0,"SALONES UNIDOS",IF(SUMPRODUCT((X932=$X$7:$X$2085)*(AI932=$AI$7:$AI$2085)*((AO932&lt;$AP$7:$AP$2085)*(AP932&gt;$AO$7:$AO$2085))*(ROW($X$7:$X$2085)&lt;&gt;ROW(X932)))&gt;0,"Cruzado","Sin cruce")))</f>
        <v>Sin cruce</v>
      </c>
      <c r="AR932" s="23" t="str" cm="1">
        <f t="array" ref="AR932">IF(AE932="","",IF(SUMPRODUCT((AE932=$AE$7:$AE$2085)*(AI932=$AI$7:$AI$2085)*(AO932=$AO$7:$AO$2085)*(AP932=$AP$7:$AP$2085)*(ROW($AE$7:$AE$2085)&lt;&gt;ROW(AE932))*((S932=0)*($S$7:$S$2085&gt;0)+(S932&gt;0)*($S$7:$S$2085=0)))&gt;0,"SALONES UNIDOS",IF(SUMPRODUCT((AE932=$AE$7:$AE$2085)*(AI932=$AI$7:$AI$2085)*((AO932&lt;$AP$7:$AP$2085)*(AP932&gt;$AO$7:$AO$2085))*(ROW($AE$7:$AE$2085)&lt;&gt;ROW(AE932)))&gt;0,"Cruzado","Sin cruce")))</f>
        <v>Sin cruce</v>
      </c>
      <c r="AS932" s="94" t="str">
        <f t="shared" si="15"/>
        <v>MH5PORUMAB</v>
      </c>
      <c r="AT932" s="94" t="str" cm="1">
        <f t="array" ref="AT932">IF(AS932="","",IF(SUMPRODUCT((AS932=$AS$7:$AS$2085)*(AI932=$AI$7:$AI$2085)*(AO932=$AO$7:$AO$2085)*(AP932=$AP$7:$AP$2085)*(ROW($AS$7:$AS$2085)&lt;&gt;ROW(AS932))*((S932=0)*($S$7:$S$2085&gt;0)+(S932&gt;0)*($S$7:$S$2085=0)))&gt;0,"SALONES UNIDOS",IF(SUMPRODUCT((AS932=$AS$7:$AS$2085)*(AI932=$AI$7:$AI$2085)*((AO932&lt;$AP$7:$AP$2085)*(AP932&gt;$AO$7:$AO$2085))*(ROW($AS$7:$AS$2085)&lt;&gt;ROW(AS932)))&gt;0,"Cruzado","Sin cruce")))</f>
        <v>Sin cruce</v>
      </c>
    </row>
    <row r="933" spans="3:46" ht="15.6" hidden="1" customHeight="1">
      <c r="C933" s="496" t="s">
        <v>572</v>
      </c>
      <c r="D933" s="15" t="s">
        <v>966</v>
      </c>
      <c r="E933" s="15">
        <v>20261</v>
      </c>
      <c r="F933" s="503" t="s">
        <v>195</v>
      </c>
      <c r="G933" s="497" t="s">
        <v>80</v>
      </c>
      <c r="H933" s="503" t="s">
        <v>84</v>
      </c>
      <c r="I933" s="503">
        <v>5</v>
      </c>
      <c r="J933" s="503" t="s">
        <v>598</v>
      </c>
      <c r="K933" s="503" t="s">
        <v>51</v>
      </c>
      <c r="L933" s="499" t="s">
        <v>1035</v>
      </c>
      <c r="M933" s="535" t="s">
        <v>1036</v>
      </c>
      <c r="N933" s="15" t="s">
        <v>637</v>
      </c>
      <c r="O933" s="15" t="s">
        <v>578</v>
      </c>
      <c r="P933" s="503" t="s">
        <v>579</v>
      </c>
      <c r="Q933" s="15">
        <v>0</v>
      </c>
      <c r="R933" s="15">
        <v>4</v>
      </c>
      <c r="S933" s="479">
        <v>4</v>
      </c>
      <c r="T933" s="15">
        <v>3</v>
      </c>
      <c r="U933" s="471"/>
      <c r="V933" s="550">
        <v>18</v>
      </c>
      <c r="W933" s="497">
        <v>21539109</v>
      </c>
      <c r="X933" s="566" t="s">
        <v>460</v>
      </c>
      <c r="Y933" s="15" t="s">
        <v>579</v>
      </c>
      <c r="Z933" s="15"/>
      <c r="AA933" s="15"/>
      <c r="AB933" s="15"/>
      <c r="AC933" s="493"/>
      <c r="AD933" s="15"/>
      <c r="AE933" s="15" t="s">
        <v>1019</v>
      </c>
      <c r="AF933" s="497"/>
      <c r="AG933" s="497"/>
      <c r="AH933" s="497" t="s">
        <v>100</v>
      </c>
      <c r="AI933" s="15">
        <v>4</v>
      </c>
      <c r="AJ933" s="15">
        <v>14</v>
      </c>
      <c r="AK933" s="15">
        <v>20</v>
      </c>
      <c r="AL933" s="15">
        <v>17</v>
      </c>
      <c r="AM933" s="15">
        <v>40</v>
      </c>
      <c r="AN933" s="490">
        <f>IF(AJ933="",S933,ROUND(((((AL933/24)+(AM933/1440))-((AJ933/24)+(AK933/1440)))*1440/50),5))</f>
        <v>4</v>
      </c>
      <c r="AO933" s="491">
        <f>AJ933/24+AK933/1440</f>
        <v>0.59722222222222221</v>
      </c>
      <c r="AP933" s="491">
        <f>AL933/24+AM933/1440</f>
        <v>0.73611111111111116</v>
      </c>
      <c r="AQ933" s="23" t="str" cm="1">
        <f t="array" ref="AQ933">IF(X933="","",IF(SUMPRODUCT((X933=$X$7:$X$2085)*(AI933=$AI$7:$AI$2085)*(AO933=$AO$7:$AO$2085)*(AP933=$AP$7:$AP$2085)*(ROW($X$7:$X$2085)&lt;&gt;ROW(X933))*((S933=0)*($S$7:$S$2085&gt;0)+(S933&gt;0)*($S$7:$S$2085=0)))&gt;0,"SALONES UNIDOS",IF(SUMPRODUCT((X933=$X$7:$X$2085)*(AI933=$AI$7:$AI$2085)*((AO933&lt;$AP$7:$AP$2085)*(AP933&gt;$AO$7:$AO$2085))*(ROW($X$7:$X$2085)&lt;&gt;ROW(X933)))&gt;0,"Cruzado","Sin cruce")))</f>
        <v>Sin cruce</v>
      </c>
      <c r="AR933" s="23" t="str" cm="1">
        <f t="array" ref="AR933">IF(AE933="","",IF(SUMPRODUCT((AE933=$AE$7:$AE$2085)*(AI933=$AI$7:$AI$2085)*(AO933=$AO$7:$AO$2085)*(AP933=$AP$7:$AP$2085)*(ROW($AE$7:$AE$2085)&lt;&gt;ROW(AE933))*((S933=0)*($S$7:$S$2085&gt;0)+(S933&gt;0)*($S$7:$S$2085=0)))&gt;0,"SALONES UNIDOS",IF(SUMPRODUCT((AE933=$AE$7:$AE$2085)*(AI933=$AI$7:$AI$2085)*((AO933&lt;$AP$7:$AP$2085)*(AP933&gt;$AO$7:$AO$2085))*(ROW($AE$7:$AE$2085)&lt;&gt;ROW(AE933)))&gt;0,"Cruzado","Sin cruce")))</f>
        <v>Sin cruce</v>
      </c>
      <c r="AS933" s="94" t="str">
        <f t="shared" si="15"/>
        <v>MH5PORUMAB</v>
      </c>
      <c r="AT933" s="94" t="str" cm="1">
        <f t="array" ref="AT933">IF(AS933="","",IF(SUMPRODUCT((AS933=$AS$7:$AS$2085)*(AI933=$AI$7:$AI$2085)*(AO933=$AO$7:$AO$2085)*(AP933=$AP$7:$AP$2085)*(ROW($AS$7:$AS$2085)&lt;&gt;ROW(AS933))*((S933=0)*($S$7:$S$2085&gt;0)+(S933&gt;0)*($S$7:$S$2085=0)))&gt;0,"SALONES UNIDOS",IF(SUMPRODUCT((AS933=$AS$7:$AS$2085)*(AI933=$AI$7:$AI$2085)*((AO933&lt;$AP$7:$AP$2085)*(AP933&gt;$AO$7:$AO$2085))*(ROW($AS$7:$AS$2085)&lt;&gt;ROW(AS933)))&gt;0,"Cruzado","Sin cruce")))</f>
        <v>Sin cruce</v>
      </c>
    </row>
    <row r="934" spans="3:46" ht="15.6" hidden="1" customHeight="1">
      <c r="C934" s="496" t="s">
        <v>572</v>
      </c>
      <c r="D934" s="15" t="s">
        <v>966</v>
      </c>
      <c r="E934" s="15">
        <v>20261</v>
      </c>
      <c r="F934" s="503" t="s">
        <v>195</v>
      </c>
      <c r="G934" s="497" t="s">
        <v>80</v>
      </c>
      <c r="H934" s="503" t="s">
        <v>84</v>
      </c>
      <c r="I934" s="503">
        <v>5</v>
      </c>
      <c r="J934" s="503" t="s">
        <v>57</v>
      </c>
      <c r="K934" s="503" t="s">
        <v>57</v>
      </c>
      <c r="L934" s="499" t="s">
        <v>1024</v>
      </c>
      <c r="M934" s="535" t="s">
        <v>1025</v>
      </c>
      <c r="N934" s="15" t="s">
        <v>577</v>
      </c>
      <c r="O934" s="15" t="s">
        <v>578</v>
      </c>
      <c r="P934" s="503" t="s">
        <v>624</v>
      </c>
      <c r="Q934" s="15">
        <v>2</v>
      </c>
      <c r="R934" s="15">
        <v>2</v>
      </c>
      <c r="S934" s="479">
        <v>4</v>
      </c>
      <c r="T934" s="15">
        <v>3</v>
      </c>
      <c r="U934" s="471"/>
      <c r="V934" s="550">
        <v>36</v>
      </c>
      <c r="W934" s="497">
        <v>21440811</v>
      </c>
      <c r="X934" s="566" t="s">
        <v>230</v>
      </c>
      <c r="Y934" s="15" t="s">
        <v>196</v>
      </c>
      <c r="Z934" s="15"/>
      <c r="AA934" s="15"/>
      <c r="AB934" s="15"/>
      <c r="AC934" s="493"/>
      <c r="AD934" s="15"/>
      <c r="AE934" s="479"/>
      <c r="AF934" s="497"/>
      <c r="AG934" s="497"/>
      <c r="AH934" s="15" t="s">
        <v>203</v>
      </c>
      <c r="AI934" s="15">
        <v>3</v>
      </c>
      <c r="AJ934" s="15">
        <v>17</v>
      </c>
      <c r="AK934" s="15">
        <v>40</v>
      </c>
      <c r="AL934" s="15">
        <v>21</v>
      </c>
      <c r="AM934" s="15">
        <v>0</v>
      </c>
      <c r="AN934" s="490">
        <f>IF(AJ934="",S934,ROUND(((((AL934/24)+(AM934/1440))-((AJ934/24)+(AK934/1440)))*1440/50),5))</f>
        <v>4</v>
      </c>
      <c r="AO934" s="491">
        <f>AJ934/24+AK934/1440</f>
        <v>0.73611111111111116</v>
      </c>
      <c r="AP934" s="491">
        <f>AL934/24+AM934/1440</f>
        <v>0.875</v>
      </c>
      <c r="AQ934" s="23" t="str" cm="1">
        <f t="array" ref="AQ934">IF(X934="","",IF(SUMPRODUCT((X934=$X$7:$X$2085)*(AI934=$AI$7:$AI$2085)*(AO934=$AO$7:$AO$2085)*(AP934=$AP$7:$AP$2085)*(ROW($X$7:$X$2085)&lt;&gt;ROW(X934))*((S934=0)*($S$7:$S$2085&gt;0)+(S934&gt;0)*($S$7:$S$2085=0)))&gt;0,"SALONES UNIDOS",IF(SUMPRODUCT((X934=$X$7:$X$2085)*(AI934=$AI$7:$AI$2085)*((AO934&lt;$AP$7:$AP$2085)*(AP934&gt;$AO$7:$AO$2085))*(ROW($X$7:$X$2085)&lt;&gt;ROW(X934)))&gt;0,"Cruzado","Sin cruce")))</f>
        <v>Sin cruce</v>
      </c>
      <c r="AR934" s="23" t="str" cm="1">
        <f t="array" ref="AR934">IF(AE934="","",IF(SUMPRODUCT((AE934=$AE$7:$AE$2085)*(AI934=$AI$7:$AI$2085)*(AO934=$AO$7:$AO$2085)*(AP934=$AP$7:$AP$2085)*(ROW($AE$7:$AE$2085)&lt;&gt;ROW(AE934))*((S934=0)*($S$7:$S$2085&gt;0)+(S934&gt;0)*($S$7:$S$2085=0)))&gt;0,"SALONES UNIDOS",IF(SUMPRODUCT((AE934=$AE$7:$AE$2085)*(AI934=$AI$7:$AI$2085)*((AO934&lt;$AP$7:$AP$2085)*(AP934&gt;$AO$7:$AO$2085))*(ROW($AE$7:$AE$2085)&lt;&gt;ROW(AE934)))&gt;0,"Cruzado","Sin cruce")))</f>
        <v/>
      </c>
      <c r="AS934" s="94" t="str">
        <f t="shared" si="15"/>
        <v>MH5PORUMAC</v>
      </c>
      <c r="AT934" s="94" t="str" cm="1">
        <f t="array" ref="AT934">IF(AS934="","",IF(SUMPRODUCT((AS934=$AS$7:$AS$2085)*(AI934=$AI$7:$AI$2085)*(AO934=$AO$7:$AO$2085)*(AP934=$AP$7:$AP$2085)*(ROW($AS$7:$AS$2085)&lt;&gt;ROW(AS934))*((S934=0)*($S$7:$S$2085&gt;0)+(S934&gt;0)*($S$7:$S$2085=0)))&gt;0,"SALONES UNIDOS",IF(SUMPRODUCT((AS934=$AS$7:$AS$2085)*(AI934=$AI$7:$AI$2085)*((AO934&lt;$AP$7:$AP$2085)*(AP934&gt;$AO$7:$AO$2085))*(ROW($AS$7:$AS$2085)&lt;&gt;ROW(AS934)))&gt;0,"Cruzado","Sin cruce")))</f>
        <v>Sin cruce</v>
      </c>
    </row>
    <row r="935" spans="3:46" ht="15.6" hidden="1" customHeight="1">
      <c r="C935" s="496" t="s">
        <v>572</v>
      </c>
      <c r="D935" s="15" t="s">
        <v>966</v>
      </c>
      <c r="E935" s="15">
        <v>20261</v>
      </c>
      <c r="F935" s="503" t="s">
        <v>195</v>
      </c>
      <c r="G935" s="497" t="s">
        <v>80</v>
      </c>
      <c r="H935" s="503" t="s">
        <v>84</v>
      </c>
      <c r="I935" s="503">
        <v>5</v>
      </c>
      <c r="J935" s="503" t="s">
        <v>57</v>
      </c>
      <c r="K935" s="503" t="s">
        <v>57</v>
      </c>
      <c r="L935" s="499" t="s">
        <v>1026</v>
      </c>
      <c r="M935" s="535" t="s">
        <v>1027</v>
      </c>
      <c r="N935" s="15" t="s">
        <v>637</v>
      </c>
      <c r="O935" s="15" t="s">
        <v>578</v>
      </c>
      <c r="P935" s="503" t="s">
        <v>579</v>
      </c>
      <c r="Q935" s="15">
        <v>1</v>
      </c>
      <c r="R935" s="15">
        <v>0</v>
      </c>
      <c r="S935" s="479">
        <v>1</v>
      </c>
      <c r="T935" s="15">
        <v>3</v>
      </c>
      <c r="U935" s="471"/>
      <c r="V935" s="550">
        <v>36</v>
      </c>
      <c r="W935" s="497">
        <v>3675324</v>
      </c>
      <c r="X935" s="566" t="s">
        <v>310</v>
      </c>
      <c r="Y935" s="15" t="s">
        <v>579</v>
      </c>
      <c r="Z935" s="15"/>
      <c r="AA935" s="15"/>
      <c r="AB935" s="15"/>
      <c r="AC935" s="15" t="s">
        <v>979</v>
      </c>
      <c r="AD935" s="15"/>
      <c r="AE935" s="479"/>
      <c r="AF935" s="497"/>
      <c r="AG935" s="497"/>
      <c r="AH935" s="497" t="s">
        <v>582</v>
      </c>
      <c r="AI935" s="15">
        <v>2</v>
      </c>
      <c r="AJ935" s="15">
        <v>7</v>
      </c>
      <c r="AK935" s="15">
        <v>40</v>
      </c>
      <c r="AL935" s="15">
        <v>8</v>
      </c>
      <c r="AM935" s="15">
        <v>30</v>
      </c>
      <c r="AN935" s="490">
        <f>IF(AJ935="",S935,ROUND(((((AL935/24)+(AM935/1440))-((AJ935/24)+(AK935/1440)))*1440/50),5))</f>
        <v>1</v>
      </c>
      <c r="AO935" s="491">
        <f>AJ935/24+AK935/1440</f>
        <v>0.31944444444444448</v>
      </c>
      <c r="AP935" s="491">
        <f>AL935/24+AM935/1440</f>
        <v>0.35416666666666663</v>
      </c>
      <c r="AQ935" s="23" t="str" cm="1">
        <f t="array" ref="AQ935">IF(X935="","",IF(SUMPRODUCT((X935=$X$7:$X$2085)*(AI935=$AI$7:$AI$2085)*(AO935=$AO$7:$AO$2085)*(AP935=$AP$7:$AP$2085)*(ROW($X$7:$X$2085)&lt;&gt;ROW(X935))*((S935=0)*($S$7:$S$2085&gt;0)+(S935&gt;0)*($S$7:$S$2085=0)))&gt;0,"SALONES UNIDOS",IF(SUMPRODUCT((X935=$X$7:$X$2085)*(AI935=$AI$7:$AI$2085)*((AO935&lt;$AP$7:$AP$2085)*(AP935&gt;$AO$7:$AO$2085))*(ROW($X$7:$X$2085)&lt;&gt;ROW(X935)))&gt;0,"Cruzado","Sin cruce")))</f>
        <v>Sin cruce</v>
      </c>
      <c r="AR935" s="23" t="str" cm="1">
        <f t="array" ref="AR935">IF(AE935="","",IF(SUMPRODUCT((AE935=$AE$7:$AE$2085)*(AI935=$AI$7:$AI$2085)*(AO935=$AO$7:$AO$2085)*(AP935=$AP$7:$AP$2085)*(ROW($AE$7:$AE$2085)&lt;&gt;ROW(AE935))*((S935=0)*($S$7:$S$2085&gt;0)+(S935&gt;0)*($S$7:$S$2085=0)))&gt;0,"SALONES UNIDOS",IF(SUMPRODUCT((AE935=$AE$7:$AE$2085)*(AI935=$AI$7:$AI$2085)*((AO935&lt;$AP$7:$AP$2085)*(AP935&gt;$AO$7:$AO$2085))*(ROW($AE$7:$AE$2085)&lt;&gt;ROW(AE935)))&gt;0,"Cruzado","Sin cruce")))</f>
        <v/>
      </c>
      <c r="AS935" s="94" t="str">
        <f t="shared" si="15"/>
        <v>MH5PORUMAC</v>
      </c>
      <c r="AT935" s="94" t="str" cm="1">
        <f t="array" ref="AT935">IF(AS935="","",IF(SUMPRODUCT((AS935=$AS$7:$AS$2085)*(AI935=$AI$7:$AI$2085)*(AO935=$AO$7:$AO$2085)*(AP935=$AP$7:$AP$2085)*(ROW($AS$7:$AS$2085)&lt;&gt;ROW(AS935))*((S935=0)*($S$7:$S$2085&gt;0)+(S935&gt;0)*($S$7:$S$2085=0)))&gt;0,"SALONES UNIDOS",IF(SUMPRODUCT((AS935=$AS$7:$AS$2085)*(AI935=$AI$7:$AI$2085)*((AO935&lt;$AP$7:$AP$2085)*(AP935&gt;$AO$7:$AO$2085))*(ROW($AS$7:$AS$2085)&lt;&gt;ROW(AS935)))&gt;0,"Cruzado","Sin cruce")))</f>
        <v>Sin cruce</v>
      </c>
    </row>
    <row r="936" spans="3:46" ht="15.6" hidden="1" customHeight="1">
      <c r="C936" s="496" t="s">
        <v>572</v>
      </c>
      <c r="D936" s="15" t="s">
        <v>966</v>
      </c>
      <c r="E936" s="15">
        <v>20261</v>
      </c>
      <c r="F936" s="503" t="s">
        <v>195</v>
      </c>
      <c r="G936" s="497" t="s">
        <v>80</v>
      </c>
      <c r="H936" s="503" t="s">
        <v>84</v>
      </c>
      <c r="I936" s="503">
        <v>5</v>
      </c>
      <c r="J936" s="503" t="s">
        <v>599</v>
      </c>
      <c r="K936" s="503" t="s">
        <v>57</v>
      </c>
      <c r="L936" s="499" t="s">
        <v>1026</v>
      </c>
      <c r="M936" s="535" t="s">
        <v>1027</v>
      </c>
      <c r="N936" s="15" t="s">
        <v>637</v>
      </c>
      <c r="O936" s="15" t="s">
        <v>578</v>
      </c>
      <c r="P936" s="503" t="s">
        <v>579</v>
      </c>
      <c r="Q936" s="15">
        <v>0</v>
      </c>
      <c r="R936" s="15">
        <v>4</v>
      </c>
      <c r="S936" s="479">
        <v>4</v>
      </c>
      <c r="T936" s="15">
        <v>3</v>
      </c>
      <c r="U936" s="471"/>
      <c r="V936" s="550">
        <v>18</v>
      </c>
      <c r="W936" s="497">
        <v>3675324</v>
      </c>
      <c r="X936" s="566" t="s">
        <v>310</v>
      </c>
      <c r="Y936" s="15" t="s">
        <v>579</v>
      </c>
      <c r="Z936" s="15"/>
      <c r="AA936" s="15"/>
      <c r="AB936" s="15"/>
      <c r="AC936" s="493"/>
      <c r="AD936" s="15"/>
      <c r="AE936" s="15" t="s">
        <v>1028</v>
      </c>
      <c r="AF936" s="497"/>
      <c r="AG936" s="497"/>
      <c r="AH936" s="497" t="s">
        <v>100</v>
      </c>
      <c r="AI936" s="15">
        <v>3</v>
      </c>
      <c r="AJ936" s="15">
        <v>7</v>
      </c>
      <c r="AK936" s="15">
        <v>40</v>
      </c>
      <c r="AL936" s="15">
        <v>11</v>
      </c>
      <c r="AM936" s="15">
        <v>0</v>
      </c>
      <c r="AN936" s="490">
        <f>IF(AJ936="",S936,ROUND(((((AL936/24)+(AM936/1440))-((AJ936/24)+(AK936/1440)))*1440/50),5))</f>
        <v>4</v>
      </c>
      <c r="AO936" s="491">
        <f>AJ936/24+AK936/1440</f>
        <v>0.31944444444444448</v>
      </c>
      <c r="AP936" s="491">
        <f>AL936/24+AM936/1440</f>
        <v>0.45833333333333331</v>
      </c>
      <c r="AQ936" s="23" t="str" cm="1">
        <f t="array" ref="AQ936">IF(X936="","",IF(SUMPRODUCT((X936=$X$7:$X$2085)*(AI936=$AI$7:$AI$2085)*(AO936=$AO$7:$AO$2085)*(AP936=$AP$7:$AP$2085)*(ROW($X$7:$X$2085)&lt;&gt;ROW(X936))*((S936=0)*($S$7:$S$2085&gt;0)+(S936&gt;0)*($S$7:$S$2085=0)))&gt;0,"SALONES UNIDOS",IF(SUMPRODUCT((X936=$X$7:$X$2085)*(AI936=$AI$7:$AI$2085)*((AO936&lt;$AP$7:$AP$2085)*(AP936&gt;$AO$7:$AO$2085))*(ROW($X$7:$X$2085)&lt;&gt;ROW(X936)))&gt;0,"Cruzado","Sin cruce")))</f>
        <v>Sin cruce</v>
      </c>
      <c r="AR936" s="23" t="str" cm="1">
        <f t="array" ref="AR936">IF(AE936="","",IF(SUMPRODUCT((AE936=$AE$7:$AE$2085)*(AI936=$AI$7:$AI$2085)*(AO936=$AO$7:$AO$2085)*(AP936=$AP$7:$AP$2085)*(ROW($AE$7:$AE$2085)&lt;&gt;ROW(AE936))*((S936=0)*($S$7:$S$2085&gt;0)+(S936&gt;0)*($S$7:$S$2085=0)))&gt;0,"SALONES UNIDOS",IF(SUMPRODUCT((AE936=$AE$7:$AE$2085)*(AI936=$AI$7:$AI$2085)*((AO936&lt;$AP$7:$AP$2085)*(AP936&gt;$AO$7:$AO$2085))*(ROW($AE$7:$AE$2085)&lt;&gt;ROW(AE936)))&gt;0,"Cruzado","Sin cruce")))</f>
        <v>Sin cruce</v>
      </c>
      <c r="AS936" s="94" t="str">
        <f t="shared" si="15"/>
        <v>MH5PORUMAC</v>
      </c>
      <c r="AT936" s="94" t="str" cm="1">
        <f t="array" ref="AT936">IF(AS936="","",IF(SUMPRODUCT((AS936=$AS$7:$AS$2085)*(AI936=$AI$7:$AI$2085)*(AO936=$AO$7:$AO$2085)*(AP936=$AP$7:$AP$2085)*(ROW($AS$7:$AS$2085)&lt;&gt;ROW(AS936))*((S936=0)*($S$7:$S$2085&gt;0)+(S936&gt;0)*($S$7:$S$2085=0)))&gt;0,"SALONES UNIDOS",IF(SUMPRODUCT((AS936=$AS$7:$AS$2085)*(AI936=$AI$7:$AI$2085)*((AO936&lt;$AP$7:$AP$2085)*(AP936&gt;$AO$7:$AO$2085))*(ROW($AS$7:$AS$2085)&lt;&gt;ROW(AS936)))&gt;0,"Cruzado","Sin cruce")))</f>
        <v>Sin cruce</v>
      </c>
    </row>
    <row r="937" spans="3:46" ht="15.6" hidden="1" customHeight="1">
      <c r="C937" s="496" t="s">
        <v>572</v>
      </c>
      <c r="D937" s="15" t="s">
        <v>966</v>
      </c>
      <c r="E937" s="15">
        <v>20261</v>
      </c>
      <c r="F937" s="503" t="s">
        <v>195</v>
      </c>
      <c r="G937" s="497" t="s">
        <v>80</v>
      </c>
      <c r="H937" s="503" t="s">
        <v>84</v>
      </c>
      <c r="I937" s="503">
        <v>5</v>
      </c>
      <c r="J937" s="503" t="s">
        <v>600</v>
      </c>
      <c r="K937" s="503" t="s">
        <v>57</v>
      </c>
      <c r="L937" s="499" t="s">
        <v>1026</v>
      </c>
      <c r="M937" s="535" t="s">
        <v>1027</v>
      </c>
      <c r="N937" s="15" t="s">
        <v>637</v>
      </c>
      <c r="O937" s="15" t="s">
        <v>578</v>
      </c>
      <c r="P937" s="503" t="s">
        <v>579</v>
      </c>
      <c r="Q937" s="15">
        <v>0</v>
      </c>
      <c r="R937" s="15">
        <v>4</v>
      </c>
      <c r="S937" s="479">
        <v>4</v>
      </c>
      <c r="T937" s="15">
        <v>3</v>
      </c>
      <c r="U937" s="471"/>
      <c r="V937" s="550">
        <v>18</v>
      </c>
      <c r="W937" s="497">
        <v>3675324</v>
      </c>
      <c r="X937" s="566" t="s">
        <v>310</v>
      </c>
      <c r="Y937" s="15" t="s">
        <v>579</v>
      </c>
      <c r="Z937" s="15"/>
      <c r="AA937" s="15"/>
      <c r="AB937" s="15"/>
      <c r="AC937" s="493"/>
      <c r="AD937" s="15"/>
      <c r="AE937" s="15" t="s">
        <v>1028</v>
      </c>
      <c r="AF937" s="497"/>
      <c r="AG937" s="497"/>
      <c r="AH937" s="497" t="s">
        <v>100</v>
      </c>
      <c r="AI937" s="15">
        <v>3</v>
      </c>
      <c r="AJ937" s="15">
        <v>11</v>
      </c>
      <c r="AK937" s="15">
        <v>0</v>
      </c>
      <c r="AL937" s="15">
        <v>14</v>
      </c>
      <c r="AM937" s="15">
        <v>20</v>
      </c>
      <c r="AN937" s="490">
        <f>IF(AJ937="",S937,ROUND(((((AL937/24)+(AM937/1440))-((AJ937/24)+(AK937/1440)))*1440/50),5))</f>
        <v>4</v>
      </c>
      <c r="AO937" s="491">
        <f>AJ937/24+AK937/1440</f>
        <v>0.45833333333333331</v>
      </c>
      <c r="AP937" s="491">
        <f>AL937/24+AM937/1440</f>
        <v>0.59722222222222221</v>
      </c>
      <c r="AQ937" s="23" t="str" cm="1">
        <f t="array" ref="AQ937">IF(X937="","",IF(SUMPRODUCT((X937=$X$7:$X$2085)*(AI937=$AI$7:$AI$2085)*(AO937=$AO$7:$AO$2085)*(AP937=$AP$7:$AP$2085)*(ROW($X$7:$X$2085)&lt;&gt;ROW(X937))*((S937=0)*($S$7:$S$2085&gt;0)+(S937&gt;0)*($S$7:$S$2085=0)))&gt;0,"SALONES UNIDOS",IF(SUMPRODUCT((X937=$X$7:$X$2085)*(AI937=$AI$7:$AI$2085)*((AO937&lt;$AP$7:$AP$2085)*(AP937&gt;$AO$7:$AO$2085))*(ROW($X$7:$X$2085)&lt;&gt;ROW(X937)))&gt;0,"Cruzado","Sin cruce")))</f>
        <v>Sin cruce</v>
      </c>
      <c r="AR937" s="23" t="str" cm="1">
        <f t="array" ref="AR937">IF(AE937="","",IF(SUMPRODUCT((AE937=$AE$7:$AE$2085)*(AI937=$AI$7:$AI$2085)*(AO937=$AO$7:$AO$2085)*(AP937=$AP$7:$AP$2085)*(ROW($AE$7:$AE$2085)&lt;&gt;ROW(AE937))*((S937=0)*($S$7:$S$2085&gt;0)+(S937&gt;0)*($S$7:$S$2085=0)))&gt;0,"SALONES UNIDOS",IF(SUMPRODUCT((AE937=$AE$7:$AE$2085)*(AI937=$AI$7:$AI$2085)*((AO937&lt;$AP$7:$AP$2085)*(AP937&gt;$AO$7:$AO$2085))*(ROW($AE$7:$AE$2085)&lt;&gt;ROW(AE937)))&gt;0,"Cruzado","Sin cruce")))</f>
        <v>Sin cruce</v>
      </c>
      <c r="AS937" s="94" t="str">
        <f t="shared" si="15"/>
        <v>MH5PORUMAC</v>
      </c>
      <c r="AT937" s="94" t="str" cm="1">
        <f t="array" ref="AT937">IF(AS937="","",IF(SUMPRODUCT((AS937=$AS$7:$AS$2085)*(AI937=$AI$7:$AI$2085)*(AO937=$AO$7:$AO$2085)*(AP937=$AP$7:$AP$2085)*(ROW($AS$7:$AS$2085)&lt;&gt;ROW(AS937))*((S937=0)*($S$7:$S$2085&gt;0)+(S937&gt;0)*($S$7:$S$2085=0)))&gt;0,"SALONES UNIDOS",IF(SUMPRODUCT((AS937=$AS$7:$AS$2085)*(AI937=$AI$7:$AI$2085)*((AO937&lt;$AP$7:$AP$2085)*(AP937&gt;$AO$7:$AO$2085))*(ROW($AS$7:$AS$2085)&lt;&gt;ROW(AS937)))&gt;0,"Cruzado","Sin cruce")))</f>
        <v>Sin cruce</v>
      </c>
    </row>
    <row r="938" spans="3:46" ht="15.6" hidden="1" customHeight="1">
      <c r="C938" s="496" t="s">
        <v>572</v>
      </c>
      <c r="D938" s="15" t="s">
        <v>966</v>
      </c>
      <c r="E938" s="15">
        <v>20261</v>
      </c>
      <c r="F938" s="503" t="s">
        <v>195</v>
      </c>
      <c r="G938" s="497" t="s">
        <v>80</v>
      </c>
      <c r="H938" s="503" t="s">
        <v>84</v>
      </c>
      <c r="I938" s="503">
        <v>5</v>
      </c>
      <c r="J938" s="503" t="s">
        <v>57</v>
      </c>
      <c r="K938" s="503" t="s">
        <v>57</v>
      </c>
      <c r="L938" s="499" t="s">
        <v>1029</v>
      </c>
      <c r="M938" s="535" t="s">
        <v>1030</v>
      </c>
      <c r="N938" s="15" t="s">
        <v>577</v>
      </c>
      <c r="O938" s="15" t="s">
        <v>578</v>
      </c>
      <c r="P938" s="503" t="s">
        <v>579</v>
      </c>
      <c r="Q938" s="15">
        <v>3</v>
      </c>
      <c r="R938" s="15">
        <v>0</v>
      </c>
      <c r="S938" s="479">
        <v>3</v>
      </c>
      <c r="T938" s="15">
        <v>5</v>
      </c>
      <c r="U938" s="471"/>
      <c r="V938" s="550">
        <v>36</v>
      </c>
      <c r="W938" s="497">
        <v>41561011</v>
      </c>
      <c r="X938" s="566" t="s">
        <v>455</v>
      </c>
      <c r="Y938" s="479" t="s">
        <v>579</v>
      </c>
      <c r="Z938" s="15"/>
      <c r="AA938" s="15"/>
      <c r="AB938" s="15"/>
      <c r="AC938" s="497" t="s">
        <v>979</v>
      </c>
      <c r="AD938" s="497"/>
      <c r="AE938" s="479"/>
      <c r="AF938" s="497"/>
      <c r="AG938" s="497"/>
      <c r="AH938" s="497" t="s">
        <v>582</v>
      </c>
      <c r="AI938" s="15">
        <v>6</v>
      </c>
      <c r="AJ938" s="15">
        <v>10</v>
      </c>
      <c r="AK938" s="15">
        <v>10</v>
      </c>
      <c r="AL938" s="15">
        <v>12</v>
      </c>
      <c r="AM938" s="15">
        <v>40</v>
      </c>
      <c r="AN938" s="490">
        <f>IF(AJ938="",S938,ROUND(((((AL938/24)+(AM938/1440))-((AJ938/24)+(AK938/1440)))*1440/50),5))</f>
        <v>3</v>
      </c>
      <c r="AO938" s="491">
        <f>AJ938/24+AK938/1440</f>
        <v>0.4236111111111111</v>
      </c>
      <c r="AP938" s="491">
        <f>AL938/24+AM938/1440</f>
        <v>0.52777777777777779</v>
      </c>
      <c r="AQ938" s="23" t="str" cm="1">
        <f t="array" ref="AQ938">IF(X938="","",IF(SUMPRODUCT((X938=$X$7:$X$2085)*(AI938=$AI$7:$AI$2085)*(AO938=$AO$7:$AO$2085)*(AP938=$AP$7:$AP$2085)*(ROW($X$7:$X$2085)&lt;&gt;ROW(X938))*((S938=0)*($S$7:$S$2085&gt;0)+(S938&gt;0)*($S$7:$S$2085=0)))&gt;0,"SALONES UNIDOS",IF(SUMPRODUCT((X938=$X$7:$X$2085)*(AI938=$AI$7:$AI$2085)*((AO938&lt;$AP$7:$AP$2085)*(AP938&gt;$AO$7:$AO$2085))*(ROW($X$7:$X$2085)&lt;&gt;ROW(X938)))&gt;0,"Cruzado","Sin cruce")))</f>
        <v>Sin cruce</v>
      </c>
      <c r="AR938" s="23" t="str" cm="1">
        <f t="array" ref="AR938">IF(AE938="","",IF(SUMPRODUCT((AE938=$AE$7:$AE$2085)*(AI938=$AI$7:$AI$2085)*(AO938=$AO$7:$AO$2085)*(AP938=$AP$7:$AP$2085)*(ROW($AE$7:$AE$2085)&lt;&gt;ROW(AE938))*((S938=0)*($S$7:$S$2085&gt;0)+(S938&gt;0)*($S$7:$S$2085=0)))&gt;0,"SALONES UNIDOS",IF(SUMPRODUCT((AE938=$AE$7:$AE$2085)*(AI938=$AI$7:$AI$2085)*((AO938&lt;$AP$7:$AP$2085)*(AP938&gt;$AO$7:$AO$2085))*(ROW($AE$7:$AE$2085)&lt;&gt;ROW(AE938)))&gt;0,"Cruzado","Sin cruce")))</f>
        <v/>
      </c>
      <c r="AS938" s="94" t="str">
        <f t="shared" si="15"/>
        <v>MH5PORUMAC</v>
      </c>
      <c r="AT938" s="94" t="str" cm="1">
        <f t="array" ref="AT938">IF(AS938="","",IF(SUMPRODUCT((AS938=$AS$7:$AS$2085)*(AI938=$AI$7:$AI$2085)*(AO938=$AO$7:$AO$2085)*(AP938=$AP$7:$AP$2085)*(ROW($AS$7:$AS$2085)&lt;&gt;ROW(AS938))*((S938=0)*($S$7:$S$2085&gt;0)+(S938&gt;0)*($S$7:$S$2085=0)))&gt;0,"SALONES UNIDOS",IF(SUMPRODUCT((AS938=$AS$7:$AS$2085)*(AI938=$AI$7:$AI$2085)*((AO938&lt;$AP$7:$AP$2085)*(AP938&gt;$AO$7:$AO$2085))*(ROW($AS$7:$AS$2085)&lt;&gt;ROW(AS938)))&gt;0,"Cruzado","Sin cruce")))</f>
        <v>Sin cruce</v>
      </c>
    </row>
    <row r="939" spans="3:46" ht="15.6" hidden="1" customHeight="1">
      <c r="C939" s="496" t="s">
        <v>572</v>
      </c>
      <c r="D939" s="15" t="s">
        <v>966</v>
      </c>
      <c r="E939" s="15">
        <v>20261</v>
      </c>
      <c r="F939" s="503" t="s">
        <v>195</v>
      </c>
      <c r="G939" s="497" t="s">
        <v>80</v>
      </c>
      <c r="H939" s="503" t="s">
        <v>84</v>
      </c>
      <c r="I939" s="503">
        <v>5</v>
      </c>
      <c r="J939" s="503" t="s">
        <v>599</v>
      </c>
      <c r="K939" s="503" t="s">
        <v>57</v>
      </c>
      <c r="L939" s="499" t="s">
        <v>1029</v>
      </c>
      <c r="M939" s="535" t="s">
        <v>1030</v>
      </c>
      <c r="N939" s="15" t="s">
        <v>577</v>
      </c>
      <c r="O939" s="15" t="s">
        <v>578</v>
      </c>
      <c r="P939" s="503" t="s">
        <v>579</v>
      </c>
      <c r="Q939" s="15">
        <v>0</v>
      </c>
      <c r="R939" s="15">
        <v>4</v>
      </c>
      <c r="S939" s="479">
        <v>4</v>
      </c>
      <c r="T939" s="15">
        <v>5</v>
      </c>
      <c r="U939" s="471"/>
      <c r="V939" s="550">
        <v>18</v>
      </c>
      <c r="W939" s="497">
        <v>41561011</v>
      </c>
      <c r="X939" s="566" t="s">
        <v>455</v>
      </c>
      <c r="Y939" s="479" t="s">
        <v>579</v>
      </c>
      <c r="Z939" s="15"/>
      <c r="AA939" s="15"/>
      <c r="AB939" s="15"/>
      <c r="AC939" s="493"/>
      <c r="AD939" s="497"/>
      <c r="AE939" s="479" t="s">
        <v>981</v>
      </c>
      <c r="AF939" s="497"/>
      <c r="AG939" s="497"/>
      <c r="AH939" s="497" t="s">
        <v>100</v>
      </c>
      <c r="AI939" s="15">
        <v>6</v>
      </c>
      <c r="AJ939" s="15">
        <v>12</v>
      </c>
      <c r="AK939" s="15">
        <v>40</v>
      </c>
      <c r="AL939" s="15">
        <v>16</v>
      </c>
      <c r="AM939" s="15">
        <v>0</v>
      </c>
      <c r="AN939" s="490">
        <f>IF(AJ939="",S939,ROUND(((((AL939/24)+(AM939/1440))-((AJ939/24)+(AK939/1440)))*1440/50),5))</f>
        <v>4</v>
      </c>
      <c r="AO939" s="491">
        <f>AJ939/24+AK939/1440</f>
        <v>0.52777777777777779</v>
      </c>
      <c r="AP939" s="491">
        <f>AL939/24+AM939/1440</f>
        <v>0.66666666666666663</v>
      </c>
      <c r="AQ939" s="23" t="str" cm="1">
        <f t="array" ref="AQ939">IF(X939="","",IF(SUMPRODUCT((X939=$X$7:$X$2085)*(AI939=$AI$7:$AI$2085)*(AO939=$AO$7:$AO$2085)*(AP939=$AP$7:$AP$2085)*(ROW($X$7:$X$2085)&lt;&gt;ROW(X939))*((S939=0)*($S$7:$S$2085&gt;0)+(S939&gt;0)*($S$7:$S$2085=0)))&gt;0,"SALONES UNIDOS",IF(SUMPRODUCT((X939=$X$7:$X$2085)*(AI939=$AI$7:$AI$2085)*((AO939&lt;$AP$7:$AP$2085)*(AP939&gt;$AO$7:$AO$2085))*(ROW($X$7:$X$2085)&lt;&gt;ROW(X939)))&gt;0,"Cruzado","Sin cruce")))</f>
        <v>Sin cruce</v>
      </c>
      <c r="AR939" s="23" t="str" cm="1">
        <f t="array" ref="AR939">IF(AE939="","",IF(SUMPRODUCT((AE939=$AE$7:$AE$2085)*(AI939=$AI$7:$AI$2085)*(AO939=$AO$7:$AO$2085)*(AP939=$AP$7:$AP$2085)*(ROW($AE$7:$AE$2085)&lt;&gt;ROW(AE939))*((S939=0)*($S$7:$S$2085&gt;0)+(S939&gt;0)*($S$7:$S$2085=0)))&gt;0,"SALONES UNIDOS",IF(SUMPRODUCT((AE939=$AE$7:$AE$2085)*(AI939=$AI$7:$AI$2085)*((AO939&lt;$AP$7:$AP$2085)*(AP939&gt;$AO$7:$AO$2085))*(ROW($AE$7:$AE$2085)&lt;&gt;ROW(AE939)))&gt;0,"Cruzado","Sin cruce")))</f>
        <v>Sin cruce</v>
      </c>
      <c r="AS939" s="94" t="str">
        <f t="shared" si="15"/>
        <v>MH5PORUMAC</v>
      </c>
      <c r="AT939" s="94" t="str" cm="1">
        <f t="array" ref="AT939">IF(AS939="","",IF(SUMPRODUCT((AS939=$AS$7:$AS$2085)*(AI939=$AI$7:$AI$2085)*(AO939=$AO$7:$AO$2085)*(AP939=$AP$7:$AP$2085)*(ROW($AS$7:$AS$2085)&lt;&gt;ROW(AS939))*((S939=0)*($S$7:$S$2085&gt;0)+(S939&gt;0)*($S$7:$S$2085=0)))&gt;0,"SALONES UNIDOS",IF(SUMPRODUCT((AS939=$AS$7:$AS$2085)*(AI939=$AI$7:$AI$2085)*((AO939&lt;$AP$7:$AP$2085)*(AP939&gt;$AO$7:$AO$2085))*(ROW($AS$7:$AS$2085)&lt;&gt;ROW(AS939)))&gt;0,"Cruzado","Sin cruce")))</f>
        <v>Sin cruce</v>
      </c>
    </row>
    <row r="940" spans="3:46" ht="15.6" hidden="1" customHeight="1">
      <c r="C940" s="496" t="s">
        <v>572</v>
      </c>
      <c r="D940" s="15" t="s">
        <v>966</v>
      </c>
      <c r="E940" s="15">
        <v>20261</v>
      </c>
      <c r="F940" s="503" t="s">
        <v>195</v>
      </c>
      <c r="G940" s="497" t="s">
        <v>80</v>
      </c>
      <c r="H940" s="503" t="s">
        <v>84</v>
      </c>
      <c r="I940" s="503">
        <v>5</v>
      </c>
      <c r="J940" s="503" t="s">
        <v>600</v>
      </c>
      <c r="K940" s="503" t="s">
        <v>57</v>
      </c>
      <c r="L940" s="499" t="s">
        <v>1029</v>
      </c>
      <c r="M940" s="535" t="s">
        <v>1030</v>
      </c>
      <c r="N940" s="15" t="s">
        <v>577</v>
      </c>
      <c r="O940" s="15" t="s">
        <v>578</v>
      </c>
      <c r="P940" s="503" t="s">
        <v>579</v>
      </c>
      <c r="Q940" s="15">
        <v>0</v>
      </c>
      <c r="R940" s="15">
        <v>4</v>
      </c>
      <c r="S940" s="479">
        <v>4</v>
      </c>
      <c r="T940" s="15">
        <v>5</v>
      </c>
      <c r="U940" s="471"/>
      <c r="V940" s="550">
        <v>18</v>
      </c>
      <c r="W940" s="497">
        <v>41561011</v>
      </c>
      <c r="X940" s="566" t="s">
        <v>455</v>
      </c>
      <c r="Y940" s="479" t="s">
        <v>579</v>
      </c>
      <c r="Z940" s="15"/>
      <c r="AA940" s="15"/>
      <c r="AB940" s="15"/>
      <c r="AC940" s="493"/>
      <c r="AD940" s="497"/>
      <c r="AE940" s="479" t="s">
        <v>981</v>
      </c>
      <c r="AF940" s="497"/>
      <c r="AG940" s="497"/>
      <c r="AH940" s="497" t="s">
        <v>100</v>
      </c>
      <c r="AI940" s="15">
        <v>6</v>
      </c>
      <c r="AJ940" s="15">
        <v>16</v>
      </c>
      <c r="AK940" s="15">
        <v>50</v>
      </c>
      <c r="AL940" s="15">
        <v>20</v>
      </c>
      <c r="AM940" s="15">
        <v>10</v>
      </c>
      <c r="AN940" s="490">
        <f>IF(AJ940="",S940,ROUND(((((AL940/24)+(AM940/1440))-((AJ940/24)+(AK940/1440)))*1440/50),5))</f>
        <v>4</v>
      </c>
      <c r="AO940" s="491">
        <f>AJ940/24+AK940/1440</f>
        <v>0.70138888888888884</v>
      </c>
      <c r="AP940" s="491">
        <f>AL940/24+AM940/1440</f>
        <v>0.84027777777777779</v>
      </c>
      <c r="AQ940" s="23" t="str" cm="1">
        <f t="array" ref="AQ940">IF(X940="","",IF(SUMPRODUCT((X940=$X$7:$X$2085)*(AI940=$AI$7:$AI$2085)*(AO940=$AO$7:$AO$2085)*(AP940=$AP$7:$AP$2085)*(ROW($X$7:$X$2085)&lt;&gt;ROW(X940))*((S940=0)*($S$7:$S$2085&gt;0)+(S940&gt;0)*($S$7:$S$2085=0)))&gt;0,"SALONES UNIDOS",IF(SUMPRODUCT((X940=$X$7:$X$2085)*(AI940=$AI$7:$AI$2085)*((AO940&lt;$AP$7:$AP$2085)*(AP940&gt;$AO$7:$AO$2085))*(ROW($X$7:$X$2085)&lt;&gt;ROW(X940)))&gt;0,"Cruzado","Sin cruce")))</f>
        <v>Sin cruce</v>
      </c>
      <c r="AR940" s="23" t="str" cm="1">
        <f t="array" ref="AR940">IF(AE940="","",IF(SUMPRODUCT((AE940=$AE$7:$AE$2085)*(AI940=$AI$7:$AI$2085)*(AO940=$AO$7:$AO$2085)*(AP940=$AP$7:$AP$2085)*(ROW($AE$7:$AE$2085)&lt;&gt;ROW(AE940))*((S940=0)*($S$7:$S$2085&gt;0)+(S940&gt;0)*($S$7:$S$2085=0)))&gt;0,"SALONES UNIDOS",IF(SUMPRODUCT((AE940=$AE$7:$AE$2085)*(AI940=$AI$7:$AI$2085)*((AO940&lt;$AP$7:$AP$2085)*(AP940&gt;$AO$7:$AO$2085))*(ROW($AE$7:$AE$2085)&lt;&gt;ROW(AE940)))&gt;0,"Cruzado","Sin cruce")))</f>
        <v>Sin cruce</v>
      </c>
      <c r="AS940" s="94" t="str">
        <f t="shared" si="15"/>
        <v>MH5PORUMAC</v>
      </c>
      <c r="AT940" s="94" t="str" cm="1">
        <f t="array" ref="AT940">IF(AS940="","",IF(SUMPRODUCT((AS940=$AS$7:$AS$2085)*(AI940=$AI$7:$AI$2085)*(AO940=$AO$7:$AO$2085)*(AP940=$AP$7:$AP$2085)*(ROW($AS$7:$AS$2085)&lt;&gt;ROW(AS940))*((S940=0)*($S$7:$S$2085&gt;0)+(S940&gt;0)*($S$7:$S$2085=0)))&gt;0,"SALONES UNIDOS",IF(SUMPRODUCT((AS940=$AS$7:$AS$2085)*(AI940=$AI$7:$AI$2085)*((AO940&lt;$AP$7:$AP$2085)*(AP940&gt;$AO$7:$AO$2085))*(ROW($AS$7:$AS$2085)&lt;&gt;ROW(AS940)))&gt;0,"Cruzado","Sin cruce")))</f>
        <v>Sin cruce</v>
      </c>
    </row>
    <row r="941" spans="3:46" ht="15.6" hidden="1" customHeight="1">
      <c r="C941" s="496" t="s">
        <v>572</v>
      </c>
      <c r="D941" s="15" t="s">
        <v>966</v>
      </c>
      <c r="E941" s="15">
        <v>20261</v>
      </c>
      <c r="F941" s="503" t="s">
        <v>195</v>
      </c>
      <c r="G941" s="497" t="s">
        <v>80</v>
      </c>
      <c r="H941" s="503" t="s">
        <v>84</v>
      </c>
      <c r="I941" s="503">
        <v>5</v>
      </c>
      <c r="J941" s="503" t="s">
        <v>57</v>
      </c>
      <c r="K941" s="503" t="s">
        <v>57</v>
      </c>
      <c r="L941" s="499" t="s">
        <v>1031</v>
      </c>
      <c r="M941" s="535" t="s">
        <v>1032</v>
      </c>
      <c r="N941" s="15" t="s">
        <v>577</v>
      </c>
      <c r="O941" s="15" t="s">
        <v>578</v>
      </c>
      <c r="P941" s="503" t="s">
        <v>579</v>
      </c>
      <c r="Q941" s="15">
        <v>3</v>
      </c>
      <c r="R941" s="15">
        <v>0</v>
      </c>
      <c r="S941" s="479">
        <v>3</v>
      </c>
      <c r="T941" s="15">
        <v>6</v>
      </c>
      <c r="U941" s="471"/>
      <c r="V941" s="550">
        <v>36</v>
      </c>
      <c r="W941" s="497">
        <v>21561913</v>
      </c>
      <c r="X941" s="566" t="s">
        <v>426</v>
      </c>
      <c r="Y941" s="15" t="s">
        <v>579</v>
      </c>
      <c r="Z941" s="15"/>
      <c r="AA941" s="15"/>
      <c r="AB941" s="15"/>
      <c r="AC941" s="15" t="s">
        <v>979</v>
      </c>
      <c r="AD941" s="15"/>
      <c r="AE941" s="479"/>
      <c r="AF941" s="497"/>
      <c r="AG941" s="497"/>
      <c r="AH941" s="497" t="s">
        <v>582</v>
      </c>
      <c r="AI941" s="15">
        <v>1</v>
      </c>
      <c r="AJ941" s="15">
        <v>14</v>
      </c>
      <c r="AK941" s="15">
        <v>20</v>
      </c>
      <c r="AL941" s="15">
        <v>16</v>
      </c>
      <c r="AM941" s="15">
        <v>50</v>
      </c>
      <c r="AN941" s="490">
        <f>IF(AJ941="",S941,ROUND(((((AL941/24)+(AM941/1440))-((AJ941/24)+(AK941/1440)))*1440/50),5))</f>
        <v>3</v>
      </c>
      <c r="AO941" s="491">
        <f>AJ941/24+AK941/1440</f>
        <v>0.59722222222222221</v>
      </c>
      <c r="AP941" s="491">
        <f>AL941/24+AM941/1440</f>
        <v>0.70138888888888884</v>
      </c>
      <c r="AQ941" s="23" t="str" cm="1">
        <f t="array" ref="AQ941">IF(X941="","",IF(SUMPRODUCT((X941=$X$7:$X$2085)*(AI941=$AI$7:$AI$2085)*(AO941=$AO$7:$AO$2085)*(AP941=$AP$7:$AP$2085)*(ROW($X$7:$X$2085)&lt;&gt;ROW(X941))*((S941=0)*($S$7:$S$2085&gt;0)+(S941&gt;0)*($S$7:$S$2085=0)))&gt;0,"SALONES UNIDOS",IF(SUMPRODUCT((X941=$X$7:$X$2085)*(AI941=$AI$7:$AI$2085)*((AO941&lt;$AP$7:$AP$2085)*(AP941&gt;$AO$7:$AO$2085))*(ROW($X$7:$X$2085)&lt;&gt;ROW(X941)))&gt;0,"Cruzado","Sin cruce")))</f>
        <v>Sin cruce</v>
      </c>
      <c r="AR941" s="23" t="str" cm="1">
        <f t="array" ref="AR941">IF(AE941="","",IF(SUMPRODUCT((AE941=$AE$7:$AE$2085)*(AI941=$AI$7:$AI$2085)*(AO941=$AO$7:$AO$2085)*(AP941=$AP$7:$AP$2085)*(ROW($AE$7:$AE$2085)&lt;&gt;ROW(AE941))*((S941=0)*($S$7:$S$2085&gt;0)+(S941&gt;0)*($S$7:$S$2085=0)))&gt;0,"SALONES UNIDOS",IF(SUMPRODUCT((AE941=$AE$7:$AE$2085)*(AI941=$AI$7:$AI$2085)*((AO941&lt;$AP$7:$AP$2085)*(AP941&gt;$AO$7:$AO$2085))*(ROW($AE$7:$AE$2085)&lt;&gt;ROW(AE941)))&gt;0,"Cruzado","Sin cruce")))</f>
        <v/>
      </c>
      <c r="AS941" s="94" t="str">
        <f t="shared" si="15"/>
        <v>MH5PORUMAC</v>
      </c>
      <c r="AT941" s="94" t="str" cm="1">
        <f t="array" ref="AT941">IF(AS941="","",IF(SUMPRODUCT((AS941=$AS$7:$AS$2085)*(AI941=$AI$7:$AI$2085)*(AO941=$AO$7:$AO$2085)*(AP941=$AP$7:$AP$2085)*(ROW($AS$7:$AS$2085)&lt;&gt;ROW(AS941))*((S941=0)*($S$7:$S$2085&gt;0)+(S941&gt;0)*($S$7:$S$2085=0)))&gt;0,"SALONES UNIDOS",IF(SUMPRODUCT((AS941=$AS$7:$AS$2085)*(AI941=$AI$7:$AI$2085)*((AO941&lt;$AP$7:$AP$2085)*(AP941&gt;$AO$7:$AO$2085))*(ROW($AS$7:$AS$2085)&lt;&gt;ROW(AS941)))&gt;0,"Cruzado","Sin cruce")))</f>
        <v>Sin cruce</v>
      </c>
    </row>
    <row r="942" spans="3:46" ht="15.6" hidden="1" customHeight="1">
      <c r="C942" s="496" t="s">
        <v>572</v>
      </c>
      <c r="D942" s="15" t="s">
        <v>966</v>
      </c>
      <c r="E942" s="15">
        <v>20261</v>
      </c>
      <c r="F942" s="503" t="s">
        <v>195</v>
      </c>
      <c r="G942" s="497" t="s">
        <v>80</v>
      </c>
      <c r="H942" s="503" t="s">
        <v>84</v>
      </c>
      <c r="I942" s="503">
        <v>5</v>
      </c>
      <c r="J942" s="503" t="s">
        <v>599</v>
      </c>
      <c r="K942" s="503" t="s">
        <v>57</v>
      </c>
      <c r="L942" s="499" t="s">
        <v>1031</v>
      </c>
      <c r="M942" s="535" t="s">
        <v>1032</v>
      </c>
      <c r="N942" s="15" t="s">
        <v>577</v>
      </c>
      <c r="O942" s="15" t="s">
        <v>578</v>
      </c>
      <c r="P942" s="503" t="s">
        <v>579</v>
      </c>
      <c r="Q942" s="15">
        <v>0</v>
      </c>
      <c r="R942" s="15">
        <v>6</v>
      </c>
      <c r="S942" s="479">
        <v>6</v>
      </c>
      <c r="T942" s="15">
        <v>6</v>
      </c>
      <c r="U942" s="471"/>
      <c r="V942" s="550">
        <v>18</v>
      </c>
      <c r="W942" s="497">
        <v>21561913</v>
      </c>
      <c r="X942" s="566" t="s">
        <v>426</v>
      </c>
      <c r="Y942" s="15" t="s">
        <v>579</v>
      </c>
      <c r="Z942" s="15"/>
      <c r="AA942" s="15"/>
      <c r="AB942" s="15"/>
      <c r="AC942" s="493"/>
      <c r="AD942" s="15"/>
      <c r="AE942" s="15" t="s">
        <v>1005</v>
      </c>
      <c r="AF942" s="497"/>
      <c r="AG942" s="497"/>
      <c r="AH942" s="497" t="s">
        <v>100</v>
      </c>
      <c r="AI942" s="15">
        <v>1</v>
      </c>
      <c r="AJ942" s="15">
        <v>16</v>
      </c>
      <c r="AK942" s="15">
        <v>50</v>
      </c>
      <c r="AL942" s="15">
        <v>21</v>
      </c>
      <c r="AM942" s="15">
        <v>50</v>
      </c>
      <c r="AN942" s="490">
        <f>IF(AJ942="",S942,ROUND(((((AL942/24)+(AM942/1440))-((AJ942/24)+(AK942/1440)))*1440/50),5))</f>
        <v>6</v>
      </c>
      <c r="AO942" s="491">
        <f>AJ942/24+AK942/1440</f>
        <v>0.70138888888888884</v>
      </c>
      <c r="AP942" s="491">
        <f>AL942/24+AM942/1440</f>
        <v>0.90972222222222221</v>
      </c>
      <c r="AQ942" s="23" t="str" cm="1">
        <f t="array" ref="AQ942">IF(X942="","",IF(SUMPRODUCT((X942=$X$7:$X$2085)*(AI942=$AI$7:$AI$2085)*(AO942=$AO$7:$AO$2085)*(AP942=$AP$7:$AP$2085)*(ROW($X$7:$X$2085)&lt;&gt;ROW(X942))*((S942=0)*($S$7:$S$2085&gt;0)+(S942&gt;0)*($S$7:$S$2085=0)))&gt;0,"SALONES UNIDOS",IF(SUMPRODUCT((X942=$X$7:$X$2085)*(AI942=$AI$7:$AI$2085)*((AO942&lt;$AP$7:$AP$2085)*(AP942&gt;$AO$7:$AO$2085))*(ROW($X$7:$X$2085)&lt;&gt;ROW(X942)))&gt;0,"Cruzado","Sin cruce")))</f>
        <v>Sin cruce</v>
      </c>
      <c r="AR942" s="23" t="str" cm="1">
        <f t="array" ref="AR942">IF(AE942="","",IF(SUMPRODUCT((AE942=$AE$7:$AE$2085)*(AI942=$AI$7:$AI$2085)*(AO942=$AO$7:$AO$2085)*(AP942=$AP$7:$AP$2085)*(ROW($AE$7:$AE$2085)&lt;&gt;ROW(AE942))*((S942=0)*($S$7:$S$2085&gt;0)+(S942&gt;0)*($S$7:$S$2085=0)))&gt;0,"SALONES UNIDOS",IF(SUMPRODUCT((AE942=$AE$7:$AE$2085)*(AI942=$AI$7:$AI$2085)*((AO942&lt;$AP$7:$AP$2085)*(AP942&gt;$AO$7:$AO$2085))*(ROW($AE$7:$AE$2085)&lt;&gt;ROW(AE942)))&gt;0,"Cruzado","Sin cruce")))</f>
        <v>Sin cruce</v>
      </c>
      <c r="AS942" s="94" t="str">
        <f t="shared" si="15"/>
        <v>MH5PORUMAC</v>
      </c>
      <c r="AT942" s="94" t="str" cm="1">
        <f t="array" ref="AT942">IF(AS942="","",IF(SUMPRODUCT((AS942=$AS$7:$AS$2085)*(AI942=$AI$7:$AI$2085)*(AO942=$AO$7:$AO$2085)*(AP942=$AP$7:$AP$2085)*(ROW($AS$7:$AS$2085)&lt;&gt;ROW(AS942))*((S942=0)*($S$7:$S$2085&gt;0)+(S942&gt;0)*($S$7:$S$2085=0)))&gt;0,"SALONES UNIDOS",IF(SUMPRODUCT((AS942=$AS$7:$AS$2085)*(AI942=$AI$7:$AI$2085)*((AO942&lt;$AP$7:$AP$2085)*(AP942&gt;$AO$7:$AO$2085))*(ROW($AS$7:$AS$2085)&lt;&gt;ROW(AS942)))&gt;0,"Cruzado","Sin cruce")))</f>
        <v>Sin cruce</v>
      </c>
    </row>
    <row r="943" spans="3:46" ht="15.6" hidden="1" customHeight="1">
      <c r="C943" s="496" t="s">
        <v>572</v>
      </c>
      <c r="D943" s="15" t="s">
        <v>966</v>
      </c>
      <c r="E943" s="15">
        <v>20261</v>
      </c>
      <c r="F943" s="503" t="s">
        <v>195</v>
      </c>
      <c r="G943" s="497" t="s">
        <v>80</v>
      </c>
      <c r="H943" s="503" t="s">
        <v>84</v>
      </c>
      <c r="I943" s="503">
        <v>5</v>
      </c>
      <c r="J943" s="503" t="s">
        <v>600</v>
      </c>
      <c r="K943" s="503" t="s">
        <v>57</v>
      </c>
      <c r="L943" s="499" t="s">
        <v>1031</v>
      </c>
      <c r="M943" s="535" t="s">
        <v>1032</v>
      </c>
      <c r="N943" s="15" t="s">
        <v>577</v>
      </c>
      <c r="O943" s="15" t="s">
        <v>578</v>
      </c>
      <c r="P943" s="503" t="s">
        <v>579</v>
      </c>
      <c r="Q943" s="15">
        <v>0</v>
      </c>
      <c r="R943" s="15">
        <v>6</v>
      </c>
      <c r="S943" s="479">
        <v>6</v>
      </c>
      <c r="T943" s="15">
        <v>6</v>
      </c>
      <c r="U943" s="471"/>
      <c r="V943" s="550">
        <v>18</v>
      </c>
      <c r="W943" s="497">
        <v>21561913</v>
      </c>
      <c r="X943" s="566" t="s">
        <v>426</v>
      </c>
      <c r="Y943" s="15" t="s">
        <v>579</v>
      </c>
      <c r="Z943" s="15"/>
      <c r="AA943" s="15"/>
      <c r="AB943" s="15"/>
      <c r="AC943" s="493"/>
      <c r="AD943" s="15"/>
      <c r="AE943" s="15" t="s">
        <v>1005</v>
      </c>
      <c r="AF943" s="497"/>
      <c r="AG943" s="497"/>
      <c r="AH943" s="497" t="s">
        <v>100</v>
      </c>
      <c r="AI943" s="15">
        <v>2</v>
      </c>
      <c r="AJ943" s="15">
        <v>14</v>
      </c>
      <c r="AK943" s="15">
        <v>20</v>
      </c>
      <c r="AL943" s="15">
        <v>19</v>
      </c>
      <c r="AM943" s="15">
        <v>20</v>
      </c>
      <c r="AN943" s="490">
        <f>IF(AJ943="",S943,ROUND(((((AL943/24)+(AM943/1440))-((AJ943/24)+(AK943/1440)))*1440/50),5))</f>
        <v>6</v>
      </c>
      <c r="AO943" s="491">
        <f>AJ943/24+AK943/1440</f>
        <v>0.59722222222222221</v>
      </c>
      <c r="AP943" s="491">
        <f>AL943/24+AM943/1440</f>
        <v>0.80555555555555547</v>
      </c>
      <c r="AQ943" s="23" t="str" cm="1">
        <f t="array" ref="AQ943">IF(X943="","",IF(SUMPRODUCT((X943=$X$7:$X$2085)*(AI943=$AI$7:$AI$2085)*(AO943=$AO$7:$AO$2085)*(AP943=$AP$7:$AP$2085)*(ROW($X$7:$X$2085)&lt;&gt;ROW(X943))*((S943=0)*($S$7:$S$2085&gt;0)+(S943&gt;0)*($S$7:$S$2085=0)))&gt;0,"SALONES UNIDOS",IF(SUMPRODUCT((X943=$X$7:$X$2085)*(AI943=$AI$7:$AI$2085)*((AO943&lt;$AP$7:$AP$2085)*(AP943&gt;$AO$7:$AO$2085))*(ROW($X$7:$X$2085)&lt;&gt;ROW(X943)))&gt;0,"Cruzado","Sin cruce")))</f>
        <v>Sin cruce</v>
      </c>
      <c r="AR943" s="23" t="str" cm="1">
        <f t="array" ref="AR943">IF(AE943="","",IF(SUMPRODUCT((AE943=$AE$7:$AE$2085)*(AI943=$AI$7:$AI$2085)*(AO943=$AO$7:$AO$2085)*(AP943=$AP$7:$AP$2085)*(ROW($AE$7:$AE$2085)&lt;&gt;ROW(AE943))*((S943=0)*($S$7:$S$2085&gt;0)+(S943&gt;0)*($S$7:$S$2085=0)))&gt;0,"SALONES UNIDOS",IF(SUMPRODUCT((AE943=$AE$7:$AE$2085)*(AI943=$AI$7:$AI$2085)*((AO943&lt;$AP$7:$AP$2085)*(AP943&gt;$AO$7:$AO$2085))*(ROW($AE$7:$AE$2085)&lt;&gt;ROW(AE943)))&gt;0,"Cruzado","Sin cruce")))</f>
        <v>Sin cruce</v>
      </c>
      <c r="AS943" s="94" t="str">
        <f t="shared" si="15"/>
        <v>MH5PORUMAC</v>
      </c>
      <c r="AT943" s="94" t="str" cm="1">
        <f t="array" ref="AT943">IF(AS943="","",IF(SUMPRODUCT((AS943=$AS$7:$AS$2085)*(AI943=$AI$7:$AI$2085)*(AO943=$AO$7:$AO$2085)*(AP943=$AP$7:$AP$2085)*(ROW($AS$7:$AS$2085)&lt;&gt;ROW(AS943))*((S943=0)*($S$7:$S$2085&gt;0)+(S943&gt;0)*($S$7:$S$2085=0)))&gt;0,"SALONES UNIDOS",IF(SUMPRODUCT((AS943=$AS$7:$AS$2085)*(AI943=$AI$7:$AI$2085)*((AO943&lt;$AP$7:$AP$2085)*(AP943&gt;$AO$7:$AO$2085))*(ROW($AS$7:$AS$2085)&lt;&gt;ROW(AS943)))&gt;0,"Cruzado","Sin cruce")))</f>
        <v>Sin cruce</v>
      </c>
    </row>
    <row r="944" spans="3:46" ht="15.6" hidden="1" customHeight="1">
      <c r="C944" s="496" t="s">
        <v>572</v>
      </c>
      <c r="D944" s="15" t="s">
        <v>966</v>
      </c>
      <c r="E944" s="15">
        <v>20261</v>
      </c>
      <c r="F944" s="503" t="s">
        <v>195</v>
      </c>
      <c r="G944" s="497" t="s">
        <v>80</v>
      </c>
      <c r="H944" s="503" t="s">
        <v>84</v>
      </c>
      <c r="I944" s="503">
        <v>5</v>
      </c>
      <c r="J944" s="503" t="s">
        <v>57</v>
      </c>
      <c r="K944" s="503" t="s">
        <v>57</v>
      </c>
      <c r="L944" s="499" t="s">
        <v>1033</v>
      </c>
      <c r="M944" s="535" t="s">
        <v>1034</v>
      </c>
      <c r="N944" s="15" t="s">
        <v>637</v>
      </c>
      <c r="O944" s="15" t="s">
        <v>578</v>
      </c>
      <c r="P944" s="503" t="s">
        <v>579</v>
      </c>
      <c r="Q944" s="15">
        <v>1</v>
      </c>
      <c r="R944" s="15">
        <v>0</v>
      </c>
      <c r="S944" s="479">
        <v>1</v>
      </c>
      <c r="T944" s="15">
        <v>3</v>
      </c>
      <c r="U944" s="471"/>
      <c r="V944" s="550">
        <v>36</v>
      </c>
      <c r="W944" s="497">
        <v>70032054</v>
      </c>
      <c r="X944" s="566" t="s">
        <v>417</v>
      </c>
      <c r="Y944" s="15" t="s">
        <v>579</v>
      </c>
      <c r="Z944" s="15"/>
      <c r="AA944" s="15"/>
      <c r="AB944" s="15"/>
      <c r="AC944" s="15" t="s">
        <v>993</v>
      </c>
      <c r="AD944" s="15"/>
      <c r="AE944" s="479"/>
      <c r="AF944" s="497"/>
      <c r="AG944" s="497"/>
      <c r="AH944" s="497" t="s">
        <v>582</v>
      </c>
      <c r="AI944" s="15">
        <v>4</v>
      </c>
      <c r="AJ944" s="15">
        <v>7</v>
      </c>
      <c r="AK944" s="15">
        <v>40</v>
      </c>
      <c r="AL944" s="15">
        <v>8</v>
      </c>
      <c r="AM944" s="15">
        <v>30</v>
      </c>
      <c r="AN944" s="490">
        <f>IF(AJ944="",S944,ROUND(((((AL944/24)+(AM944/1440))-((AJ944/24)+(AK944/1440)))*1440/50),5))</f>
        <v>1</v>
      </c>
      <c r="AO944" s="491">
        <f>AJ944/24+AK944/1440</f>
        <v>0.31944444444444448</v>
      </c>
      <c r="AP944" s="491">
        <f>AL944/24+AM944/1440</f>
        <v>0.35416666666666663</v>
      </c>
      <c r="AQ944" s="23" t="str" cm="1">
        <f t="array" ref="AQ944">IF(X944="","",IF(SUMPRODUCT((X944=$X$7:$X$2085)*(AI944=$AI$7:$AI$2085)*(AO944=$AO$7:$AO$2085)*(AP944=$AP$7:$AP$2085)*(ROW($X$7:$X$2085)&lt;&gt;ROW(X944))*((S944=0)*($S$7:$S$2085&gt;0)+(S944&gt;0)*($S$7:$S$2085=0)))&gt;0,"SALONES UNIDOS",IF(SUMPRODUCT((X944=$X$7:$X$2085)*(AI944=$AI$7:$AI$2085)*((AO944&lt;$AP$7:$AP$2085)*(AP944&gt;$AO$7:$AO$2085))*(ROW($X$7:$X$2085)&lt;&gt;ROW(X944)))&gt;0,"Cruzado","Sin cruce")))</f>
        <v>Sin cruce</v>
      </c>
      <c r="AR944" s="23" t="str" cm="1">
        <f t="array" ref="AR944">IF(AE944="","",IF(SUMPRODUCT((AE944=$AE$7:$AE$2085)*(AI944=$AI$7:$AI$2085)*(AO944=$AO$7:$AO$2085)*(AP944=$AP$7:$AP$2085)*(ROW($AE$7:$AE$2085)&lt;&gt;ROW(AE944))*((S944=0)*($S$7:$S$2085&gt;0)+(S944&gt;0)*($S$7:$S$2085=0)))&gt;0,"SALONES UNIDOS",IF(SUMPRODUCT((AE944=$AE$7:$AE$2085)*(AI944=$AI$7:$AI$2085)*((AO944&lt;$AP$7:$AP$2085)*(AP944&gt;$AO$7:$AO$2085))*(ROW($AE$7:$AE$2085)&lt;&gt;ROW(AE944)))&gt;0,"Cruzado","Sin cruce")))</f>
        <v/>
      </c>
      <c r="AS944" s="94" t="str">
        <f t="shared" si="15"/>
        <v>MH5PORUMAC</v>
      </c>
      <c r="AT944" s="94" t="str" cm="1">
        <f t="array" ref="AT944">IF(AS944="","",IF(SUMPRODUCT((AS944=$AS$7:$AS$2085)*(AI944=$AI$7:$AI$2085)*(AO944=$AO$7:$AO$2085)*(AP944=$AP$7:$AP$2085)*(ROW($AS$7:$AS$2085)&lt;&gt;ROW(AS944))*((S944=0)*($S$7:$S$2085&gt;0)+(S944&gt;0)*($S$7:$S$2085=0)))&gt;0,"SALONES UNIDOS",IF(SUMPRODUCT((AS944=$AS$7:$AS$2085)*(AI944=$AI$7:$AI$2085)*((AO944&lt;$AP$7:$AP$2085)*(AP944&gt;$AO$7:$AO$2085))*(ROW($AS$7:$AS$2085)&lt;&gt;ROW(AS944)))&gt;0,"Cruzado","Sin cruce")))</f>
        <v>Sin cruce</v>
      </c>
    </row>
    <row r="945" spans="3:46" ht="15.6" hidden="1" customHeight="1">
      <c r="C945" s="496" t="s">
        <v>572</v>
      </c>
      <c r="D945" s="15" t="s">
        <v>966</v>
      </c>
      <c r="E945" s="15">
        <v>20261</v>
      </c>
      <c r="F945" s="503" t="s">
        <v>195</v>
      </c>
      <c r="G945" s="497" t="s">
        <v>80</v>
      </c>
      <c r="H945" s="503" t="s">
        <v>84</v>
      </c>
      <c r="I945" s="503">
        <v>5</v>
      </c>
      <c r="J945" s="503" t="s">
        <v>599</v>
      </c>
      <c r="K945" s="503" t="s">
        <v>57</v>
      </c>
      <c r="L945" s="499" t="s">
        <v>1033</v>
      </c>
      <c r="M945" s="535" t="s">
        <v>1034</v>
      </c>
      <c r="N945" s="15" t="s">
        <v>637</v>
      </c>
      <c r="O945" s="15" t="s">
        <v>578</v>
      </c>
      <c r="P945" s="503" t="s">
        <v>579</v>
      </c>
      <c r="Q945" s="15">
        <v>0</v>
      </c>
      <c r="R945" s="15">
        <v>4</v>
      </c>
      <c r="S945" s="479">
        <v>4</v>
      </c>
      <c r="T945" s="15">
        <v>3</v>
      </c>
      <c r="U945" s="471"/>
      <c r="V945" s="550">
        <v>18</v>
      </c>
      <c r="W945" s="497">
        <v>70032054</v>
      </c>
      <c r="X945" s="566" t="s">
        <v>417</v>
      </c>
      <c r="Y945" s="15" t="s">
        <v>579</v>
      </c>
      <c r="Z945" s="15"/>
      <c r="AA945" s="15"/>
      <c r="AB945" s="15"/>
      <c r="AC945" s="493"/>
      <c r="AD945" s="15"/>
      <c r="AE945" s="15" t="s">
        <v>1028</v>
      </c>
      <c r="AF945" s="497"/>
      <c r="AG945" s="497"/>
      <c r="AH945" s="497" t="s">
        <v>100</v>
      </c>
      <c r="AI945" s="15">
        <v>4</v>
      </c>
      <c r="AJ945" s="15">
        <v>8</v>
      </c>
      <c r="AK945" s="15">
        <v>30</v>
      </c>
      <c r="AL945" s="15">
        <v>11</v>
      </c>
      <c r="AM945" s="15">
        <v>50</v>
      </c>
      <c r="AN945" s="490">
        <f>IF(AJ945="",S945,ROUND(((((AL945/24)+(AM945/1440))-((AJ945/24)+(AK945/1440)))*1440/50),5))</f>
        <v>4</v>
      </c>
      <c r="AO945" s="491">
        <f>AJ945/24+AK945/1440</f>
        <v>0.35416666666666663</v>
      </c>
      <c r="AP945" s="491">
        <f>AL945/24+AM945/1440</f>
        <v>0.49305555555555552</v>
      </c>
      <c r="AQ945" s="23" t="str" cm="1">
        <f t="array" ref="AQ945">IF(X945="","",IF(SUMPRODUCT((X945=$X$7:$X$2085)*(AI945=$AI$7:$AI$2085)*(AO945=$AO$7:$AO$2085)*(AP945=$AP$7:$AP$2085)*(ROW($X$7:$X$2085)&lt;&gt;ROW(X945))*((S945=0)*($S$7:$S$2085&gt;0)+(S945&gt;0)*($S$7:$S$2085=0)))&gt;0,"SALONES UNIDOS",IF(SUMPRODUCT((X945=$X$7:$X$2085)*(AI945=$AI$7:$AI$2085)*((AO945&lt;$AP$7:$AP$2085)*(AP945&gt;$AO$7:$AO$2085))*(ROW($X$7:$X$2085)&lt;&gt;ROW(X945)))&gt;0,"Cruzado","Sin cruce")))</f>
        <v>Sin cruce</v>
      </c>
      <c r="AR945" s="23" t="str" cm="1">
        <f t="array" ref="AR945">IF(AE945="","",IF(SUMPRODUCT((AE945=$AE$7:$AE$2085)*(AI945=$AI$7:$AI$2085)*(AO945=$AO$7:$AO$2085)*(AP945=$AP$7:$AP$2085)*(ROW($AE$7:$AE$2085)&lt;&gt;ROW(AE945))*((S945=0)*($S$7:$S$2085&gt;0)+(S945&gt;0)*($S$7:$S$2085=0)))&gt;0,"SALONES UNIDOS",IF(SUMPRODUCT((AE945=$AE$7:$AE$2085)*(AI945=$AI$7:$AI$2085)*((AO945&lt;$AP$7:$AP$2085)*(AP945&gt;$AO$7:$AO$2085))*(ROW($AE$7:$AE$2085)&lt;&gt;ROW(AE945)))&gt;0,"Cruzado","Sin cruce")))</f>
        <v>Sin cruce</v>
      </c>
      <c r="AS945" s="94" t="str">
        <f t="shared" si="15"/>
        <v>MH5PORUMAC</v>
      </c>
      <c r="AT945" s="94" t="str" cm="1">
        <f t="array" ref="AT945">IF(AS945="","",IF(SUMPRODUCT((AS945=$AS$7:$AS$2085)*(AI945=$AI$7:$AI$2085)*(AO945=$AO$7:$AO$2085)*(AP945=$AP$7:$AP$2085)*(ROW($AS$7:$AS$2085)&lt;&gt;ROW(AS945))*((S945=0)*($S$7:$S$2085&gt;0)+(S945&gt;0)*($S$7:$S$2085=0)))&gt;0,"SALONES UNIDOS",IF(SUMPRODUCT((AS945=$AS$7:$AS$2085)*(AI945=$AI$7:$AI$2085)*((AO945&lt;$AP$7:$AP$2085)*(AP945&gt;$AO$7:$AO$2085))*(ROW($AS$7:$AS$2085)&lt;&gt;ROW(AS945)))&gt;0,"Cruzado","Sin cruce")))</f>
        <v>Sin cruce</v>
      </c>
    </row>
    <row r="946" spans="3:46" ht="15.6" hidden="1" customHeight="1">
      <c r="C946" s="496" t="s">
        <v>572</v>
      </c>
      <c r="D946" s="15" t="s">
        <v>966</v>
      </c>
      <c r="E946" s="15">
        <v>20261</v>
      </c>
      <c r="F946" s="503" t="s">
        <v>195</v>
      </c>
      <c r="G946" s="497" t="s">
        <v>80</v>
      </c>
      <c r="H946" s="503" t="s">
        <v>84</v>
      </c>
      <c r="I946" s="503">
        <v>5</v>
      </c>
      <c r="J946" s="503" t="s">
        <v>600</v>
      </c>
      <c r="K946" s="503" t="s">
        <v>57</v>
      </c>
      <c r="L946" s="499" t="s">
        <v>1033</v>
      </c>
      <c r="M946" s="535" t="s">
        <v>1034</v>
      </c>
      <c r="N946" s="15" t="s">
        <v>637</v>
      </c>
      <c r="O946" s="15" t="s">
        <v>578</v>
      </c>
      <c r="P946" s="503" t="s">
        <v>579</v>
      </c>
      <c r="Q946" s="15">
        <v>0</v>
      </c>
      <c r="R946" s="15">
        <v>4</v>
      </c>
      <c r="S946" s="479">
        <v>4</v>
      </c>
      <c r="T946" s="15">
        <v>3</v>
      </c>
      <c r="U946" s="471"/>
      <c r="V946" s="550">
        <v>18</v>
      </c>
      <c r="W946" s="497">
        <v>70032054</v>
      </c>
      <c r="X946" s="566" t="s">
        <v>417</v>
      </c>
      <c r="Y946" s="15" t="s">
        <v>579</v>
      </c>
      <c r="Z946" s="15"/>
      <c r="AA946" s="15"/>
      <c r="AB946" s="15"/>
      <c r="AC946" s="493"/>
      <c r="AD946" s="15"/>
      <c r="AE946" s="15" t="s">
        <v>1028</v>
      </c>
      <c r="AF946" s="497"/>
      <c r="AG946" s="497"/>
      <c r="AH946" s="497" t="s">
        <v>100</v>
      </c>
      <c r="AI946" s="15">
        <v>4</v>
      </c>
      <c r="AJ946" s="15">
        <v>11</v>
      </c>
      <c r="AK946" s="15">
        <v>50</v>
      </c>
      <c r="AL946" s="15">
        <v>15</v>
      </c>
      <c r="AM946" s="15">
        <v>10</v>
      </c>
      <c r="AN946" s="490">
        <f>IF(AJ946="",S946,ROUND(((((AL946/24)+(AM946/1440))-((AJ946/24)+(AK946/1440)))*1440/50),5))</f>
        <v>4</v>
      </c>
      <c r="AO946" s="491">
        <f>AJ946/24+AK946/1440</f>
        <v>0.49305555555555552</v>
      </c>
      <c r="AP946" s="491">
        <f>AL946/24+AM946/1440</f>
        <v>0.63194444444444442</v>
      </c>
      <c r="AQ946" s="23" t="str" cm="1">
        <f t="array" ref="AQ946">IF(X946="","",IF(SUMPRODUCT((X946=$X$7:$X$2085)*(AI946=$AI$7:$AI$2085)*(AO946=$AO$7:$AO$2085)*(AP946=$AP$7:$AP$2085)*(ROW($X$7:$X$2085)&lt;&gt;ROW(X946))*((S946=0)*($S$7:$S$2085&gt;0)+(S946&gt;0)*($S$7:$S$2085=0)))&gt;0,"SALONES UNIDOS",IF(SUMPRODUCT((X946=$X$7:$X$2085)*(AI946=$AI$7:$AI$2085)*((AO946&lt;$AP$7:$AP$2085)*(AP946&gt;$AO$7:$AO$2085))*(ROW($X$7:$X$2085)&lt;&gt;ROW(X946)))&gt;0,"Cruzado","Sin cruce")))</f>
        <v>Sin cruce</v>
      </c>
      <c r="AR946" s="23" t="str" cm="1">
        <f t="array" ref="AR946">IF(AE946="","",IF(SUMPRODUCT((AE946=$AE$7:$AE$2085)*(AI946=$AI$7:$AI$2085)*(AO946=$AO$7:$AO$2085)*(AP946=$AP$7:$AP$2085)*(ROW($AE$7:$AE$2085)&lt;&gt;ROW(AE946))*((S946=0)*($S$7:$S$2085&gt;0)+(S946&gt;0)*($S$7:$S$2085=0)))&gt;0,"SALONES UNIDOS",IF(SUMPRODUCT((AE946=$AE$7:$AE$2085)*(AI946=$AI$7:$AI$2085)*((AO946&lt;$AP$7:$AP$2085)*(AP946&gt;$AO$7:$AO$2085))*(ROW($AE$7:$AE$2085)&lt;&gt;ROW(AE946)))&gt;0,"Cruzado","Sin cruce")))</f>
        <v>Sin cruce</v>
      </c>
      <c r="AS946" s="94" t="str">
        <f t="shared" si="15"/>
        <v>MH5PORUMAC</v>
      </c>
      <c r="AT946" s="94" t="str" cm="1">
        <f t="array" ref="AT946">IF(AS946="","",IF(SUMPRODUCT((AS946=$AS$7:$AS$2085)*(AI946=$AI$7:$AI$2085)*(AO946=$AO$7:$AO$2085)*(AP946=$AP$7:$AP$2085)*(ROW($AS$7:$AS$2085)&lt;&gt;ROW(AS946))*((S946=0)*($S$7:$S$2085&gt;0)+(S946&gt;0)*($S$7:$S$2085=0)))&gt;0,"SALONES UNIDOS",IF(SUMPRODUCT((AS946=$AS$7:$AS$2085)*(AI946=$AI$7:$AI$2085)*((AO946&lt;$AP$7:$AP$2085)*(AP946&gt;$AO$7:$AO$2085))*(ROW($AS$7:$AS$2085)&lt;&gt;ROW(AS946)))&gt;0,"Cruzado","Sin cruce")))</f>
        <v>Sin cruce</v>
      </c>
    </row>
    <row r="947" spans="3:46" ht="15.6" hidden="1" customHeight="1">
      <c r="C947" s="496" t="s">
        <v>572</v>
      </c>
      <c r="D947" s="15" t="s">
        <v>966</v>
      </c>
      <c r="E947" s="15">
        <v>20261</v>
      </c>
      <c r="F947" s="503" t="s">
        <v>195</v>
      </c>
      <c r="G947" s="497" t="s">
        <v>80</v>
      </c>
      <c r="H947" s="503" t="s">
        <v>84</v>
      </c>
      <c r="I947" s="503">
        <v>5</v>
      </c>
      <c r="J947" s="503" t="s">
        <v>57</v>
      </c>
      <c r="K947" s="503" t="s">
        <v>57</v>
      </c>
      <c r="L947" s="499" t="s">
        <v>1035</v>
      </c>
      <c r="M947" s="535" t="s">
        <v>1036</v>
      </c>
      <c r="N947" s="15" t="s">
        <v>637</v>
      </c>
      <c r="O947" s="15" t="s">
        <v>578</v>
      </c>
      <c r="P947" s="503" t="s">
        <v>579</v>
      </c>
      <c r="Q947" s="15">
        <v>1</v>
      </c>
      <c r="R947" s="15">
        <v>0</v>
      </c>
      <c r="S947" s="479">
        <v>1</v>
      </c>
      <c r="T947" s="15">
        <v>3</v>
      </c>
      <c r="U947" s="471"/>
      <c r="V947" s="550">
        <v>36</v>
      </c>
      <c r="W947" s="497">
        <v>21539109</v>
      </c>
      <c r="X947" s="566" t="s">
        <v>460</v>
      </c>
      <c r="Y947" s="15" t="s">
        <v>579</v>
      </c>
      <c r="Z947" s="15"/>
      <c r="AA947" s="15"/>
      <c r="AB947" s="15"/>
      <c r="AC947" s="15" t="s">
        <v>1010</v>
      </c>
      <c r="AD947" s="15"/>
      <c r="AE947" s="479"/>
      <c r="AF947" s="497"/>
      <c r="AG947" s="497"/>
      <c r="AH947" s="497" t="s">
        <v>582</v>
      </c>
      <c r="AI947" s="15">
        <v>5</v>
      </c>
      <c r="AJ947" s="15">
        <v>7</v>
      </c>
      <c r="AK947" s="15">
        <v>40</v>
      </c>
      <c r="AL947" s="15">
        <v>8</v>
      </c>
      <c r="AM947" s="15">
        <v>30</v>
      </c>
      <c r="AN947" s="490">
        <f>IF(AJ947="",S947,ROUND(((((AL947/24)+(AM947/1440))-((AJ947/24)+(AK947/1440)))*1440/50),5))</f>
        <v>1</v>
      </c>
      <c r="AO947" s="491">
        <f>AJ947/24+AK947/1440</f>
        <v>0.31944444444444448</v>
      </c>
      <c r="AP947" s="491">
        <f>AL947/24+AM947/1440</f>
        <v>0.35416666666666663</v>
      </c>
      <c r="AQ947" s="23" t="str" cm="1">
        <f t="array" ref="AQ947">IF(X947="","",IF(SUMPRODUCT((X947=$X$7:$X$2085)*(AI947=$AI$7:$AI$2085)*(AO947=$AO$7:$AO$2085)*(AP947=$AP$7:$AP$2085)*(ROW($X$7:$X$2085)&lt;&gt;ROW(X947))*((S947=0)*($S$7:$S$2085&gt;0)+(S947&gt;0)*($S$7:$S$2085=0)))&gt;0,"SALONES UNIDOS",IF(SUMPRODUCT((X947=$X$7:$X$2085)*(AI947=$AI$7:$AI$2085)*((AO947&lt;$AP$7:$AP$2085)*(AP947&gt;$AO$7:$AO$2085))*(ROW($X$7:$X$2085)&lt;&gt;ROW(X947)))&gt;0,"Cruzado","Sin cruce")))</f>
        <v>Sin cruce</v>
      </c>
      <c r="AR947" s="23" t="str" cm="1">
        <f t="array" ref="AR947">IF(AE947="","",IF(SUMPRODUCT((AE947=$AE$7:$AE$2085)*(AI947=$AI$7:$AI$2085)*(AO947=$AO$7:$AO$2085)*(AP947=$AP$7:$AP$2085)*(ROW($AE$7:$AE$2085)&lt;&gt;ROW(AE947))*((S947=0)*($S$7:$S$2085&gt;0)+(S947&gt;0)*($S$7:$S$2085=0)))&gt;0,"SALONES UNIDOS",IF(SUMPRODUCT((AE947=$AE$7:$AE$2085)*(AI947=$AI$7:$AI$2085)*((AO947&lt;$AP$7:$AP$2085)*(AP947&gt;$AO$7:$AO$2085))*(ROW($AE$7:$AE$2085)&lt;&gt;ROW(AE947)))&gt;0,"Cruzado","Sin cruce")))</f>
        <v/>
      </c>
      <c r="AS947" s="94" t="str">
        <f t="shared" si="15"/>
        <v>MH5PORUMAC</v>
      </c>
      <c r="AT947" s="94" t="str" cm="1">
        <f t="array" ref="AT947">IF(AS947="","",IF(SUMPRODUCT((AS947=$AS$7:$AS$2085)*(AI947=$AI$7:$AI$2085)*(AO947=$AO$7:$AO$2085)*(AP947=$AP$7:$AP$2085)*(ROW($AS$7:$AS$2085)&lt;&gt;ROW(AS947))*((S947=0)*($S$7:$S$2085&gt;0)+(S947&gt;0)*($S$7:$S$2085=0)))&gt;0,"SALONES UNIDOS",IF(SUMPRODUCT((AS947=$AS$7:$AS$2085)*(AI947=$AI$7:$AI$2085)*((AO947&lt;$AP$7:$AP$2085)*(AP947&gt;$AO$7:$AO$2085))*(ROW($AS$7:$AS$2085)&lt;&gt;ROW(AS947)))&gt;0,"Cruzado","Sin cruce")))</f>
        <v>Sin cruce</v>
      </c>
    </row>
    <row r="948" spans="3:46" ht="15.6" hidden="1" customHeight="1">
      <c r="C948" s="496" t="s">
        <v>572</v>
      </c>
      <c r="D948" s="15" t="s">
        <v>966</v>
      </c>
      <c r="E948" s="15">
        <v>20261</v>
      </c>
      <c r="F948" s="503" t="s">
        <v>195</v>
      </c>
      <c r="G948" s="497" t="s">
        <v>80</v>
      </c>
      <c r="H948" s="503" t="s">
        <v>84</v>
      </c>
      <c r="I948" s="503">
        <v>5</v>
      </c>
      <c r="J948" s="503" t="s">
        <v>599</v>
      </c>
      <c r="K948" s="503" t="s">
        <v>57</v>
      </c>
      <c r="L948" s="499" t="s">
        <v>1035</v>
      </c>
      <c r="M948" s="535" t="s">
        <v>1036</v>
      </c>
      <c r="N948" s="15" t="s">
        <v>637</v>
      </c>
      <c r="O948" s="15" t="s">
        <v>578</v>
      </c>
      <c r="P948" s="503" t="s">
        <v>579</v>
      </c>
      <c r="Q948" s="15">
        <v>0</v>
      </c>
      <c r="R948" s="15">
        <v>4</v>
      </c>
      <c r="S948" s="479">
        <v>4</v>
      </c>
      <c r="T948" s="15">
        <v>3</v>
      </c>
      <c r="U948" s="471"/>
      <c r="V948" s="550">
        <v>18</v>
      </c>
      <c r="W948" s="497">
        <v>21539109</v>
      </c>
      <c r="X948" s="566" t="s">
        <v>460</v>
      </c>
      <c r="Y948" s="15" t="s">
        <v>579</v>
      </c>
      <c r="Z948" s="15"/>
      <c r="AA948" s="15"/>
      <c r="AB948" s="15"/>
      <c r="AC948" s="493"/>
      <c r="AD948" s="15"/>
      <c r="AE948" s="15" t="s">
        <v>1019</v>
      </c>
      <c r="AF948" s="497"/>
      <c r="AG948" s="497"/>
      <c r="AH948" s="497" t="s">
        <v>100</v>
      </c>
      <c r="AI948" s="15">
        <v>5</v>
      </c>
      <c r="AJ948" s="15">
        <v>8</v>
      </c>
      <c r="AK948" s="15">
        <v>30</v>
      </c>
      <c r="AL948" s="15">
        <v>11</v>
      </c>
      <c r="AM948" s="15">
        <v>50</v>
      </c>
      <c r="AN948" s="490">
        <f>IF(AJ948="",S948,ROUND(((((AL948/24)+(AM948/1440))-((AJ948/24)+(AK948/1440)))*1440/50),5))</f>
        <v>4</v>
      </c>
      <c r="AO948" s="491">
        <f>AJ948/24+AK948/1440</f>
        <v>0.35416666666666663</v>
      </c>
      <c r="AP948" s="491">
        <f>AL948/24+AM948/1440</f>
        <v>0.49305555555555552</v>
      </c>
      <c r="AQ948" s="23" t="str" cm="1">
        <f t="array" ref="AQ948">IF(X948="","",IF(SUMPRODUCT((X948=$X$7:$X$2085)*(AI948=$AI$7:$AI$2085)*(AO948=$AO$7:$AO$2085)*(AP948=$AP$7:$AP$2085)*(ROW($X$7:$X$2085)&lt;&gt;ROW(X948))*((S948=0)*($S$7:$S$2085&gt;0)+(S948&gt;0)*($S$7:$S$2085=0)))&gt;0,"SALONES UNIDOS",IF(SUMPRODUCT((X948=$X$7:$X$2085)*(AI948=$AI$7:$AI$2085)*((AO948&lt;$AP$7:$AP$2085)*(AP948&gt;$AO$7:$AO$2085))*(ROW($X$7:$X$2085)&lt;&gt;ROW(X948)))&gt;0,"Cruzado","Sin cruce")))</f>
        <v>Sin cruce</v>
      </c>
      <c r="AR948" s="23" t="str" cm="1">
        <f t="array" ref="AR948">IF(AE948="","",IF(SUMPRODUCT((AE948=$AE$7:$AE$2085)*(AI948=$AI$7:$AI$2085)*(AO948=$AO$7:$AO$2085)*(AP948=$AP$7:$AP$2085)*(ROW($AE$7:$AE$2085)&lt;&gt;ROW(AE948))*((S948=0)*($S$7:$S$2085&gt;0)+(S948&gt;0)*($S$7:$S$2085=0)))&gt;0,"SALONES UNIDOS",IF(SUMPRODUCT((AE948=$AE$7:$AE$2085)*(AI948=$AI$7:$AI$2085)*((AO948&lt;$AP$7:$AP$2085)*(AP948&gt;$AO$7:$AO$2085))*(ROW($AE$7:$AE$2085)&lt;&gt;ROW(AE948)))&gt;0,"Cruzado","Sin cruce")))</f>
        <v>Sin cruce</v>
      </c>
      <c r="AS948" s="94" t="str">
        <f t="shared" si="15"/>
        <v>MH5PORUMAC</v>
      </c>
      <c r="AT948" s="94" t="str" cm="1">
        <f t="array" ref="AT948">IF(AS948="","",IF(SUMPRODUCT((AS948=$AS$7:$AS$2085)*(AI948=$AI$7:$AI$2085)*(AO948=$AO$7:$AO$2085)*(AP948=$AP$7:$AP$2085)*(ROW($AS$7:$AS$2085)&lt;&gt;ROW(AS948))*((S948=0)*($S$7:$S$2085&gt;0)+(S948&gt;0)*($S$7:$S$2085=0)))&gt;0,"SALONES UNIDOS",IF(SUMPRODUCT((AS948=$AS$7:$AS$2085)*(AI948=$AI$7:$AI$2085)*((AO948&lt;$AP$7:$AP$2085)*(AP948&gt;$AO$7:$AO$2085))*(ROW($AS$7:$AS$2085)&lt;&gt;ROW(AS948)))&gt;0,"Cruzado","Sin cruce")))</f>
        <v>Sin cruce</v>
      </c>
    </row>
    <row r="949" spans="3:46" ht="15.6" hidden="1" customHeight="1">
      <c r="C949" s="496" t="s">
        <v>572</v>
      </c>
      <c r="D949" s="15" t="s">
        <v>966</v>
      </c>
      <c r="E949" s="15">
        <v>20261</v>
      </c>
      <c r="F949" s="503" t="s">
        <v>195</v>
      </c>
      <c r="G949" s="497" t="s">
        <v>80</v>
      </c>
      <c r="H949" s="503" t="s">
        <v>84</v>
      </c>
      <c r="I949" s="503">
        <v>5</v>
      </c>
      <c r="J949" s="503" t="s">
        <v>600</v>
      </c>
      <c r="K949" s="503" t="s">
        <v>57</v>
      </c>
      <c r="L949" s="499" t="s">
        <v>1035</v>
      </c>
      <c r="M949" s="535" t="s">
        <v>1036</v>
      </c>
      <c r="N949" s="15" t="s">
        <v>637</v>
      </c>
      <c r="O949" s="15" t="s">
        <v>578</v>
      </c>
      <c r="P949" s="503" t="s">
        <v>579</v>
      </c>
      <c r="Q949" s="15">
        <v>0</v>
      </c>
      <c r="R949" s="15">
        <v>4</v>
      </c>
      <c r="S949" s="479">
        <v>4</v>
      </c>
      <c r="T949" s="15">
        <v>3</v>
      </c>
      <c r="U949" s="471"/>
      <c r="V949" s="550">
        <v>18</v>
      </c>
      <c r="W949" s="497">
        <v>21539109</v>
      </c>
      <c r="X949" s="566" t="s">
        <v>460</v>
      </c>
      <c r="Y949" s="15" t="s">
        <v>579</v>
      </c>
      <c r="Z949" s="15"/>
      <c r="AA949" s="15"/>
      <c r="AB949" s="15"/>
      <c r="AC949" s="493"/>
      <c r="AD949" s="15"/>
      <c r="AE949" s="15" t="s">
        <v>1019</v>
      </c>
      <c r="AF949" s="497"/>
      <c r="AG949" s="497"/>
      <c r="AH949" s="497" t="s">
        <v>100</v>
      </c>
      <c r="AI949" s="15">
        <v>5</v>
      </c>
      <c r="AJ949" s="15">
        <v>11</v>
      </c>
      <c r="AK949" s="15">
        <v>50</v>
      </c>
      <c r="AL949" s="15">
        <v>15</v>
      </c>
      <c r="AM949" s="15">
        <v>10</v>
      </c>
      <c r="AN949" s="490">
        <f>IF(AJ949="",S949,ROUND(((((AL949/24)+(AM949/1440))-((AJ949/24)+(AK949/1440)))*1440/50),5))</f>
        <v>4</v>
      </c>
      <c r="AO949" s="491">
        <f>AJ949/24+AK949/1440</f>
        <v>0.49305555555555552</v>
      </c>
      <c r="AP949" s="491">
        <f>AL949/24+AM949/1440</f>
        <v>0.63194444444444442</v>
      </c>
      <c r="AQ949" s="23" t="str" cm="1">
        <f t="array" ref="AQ949">IF(X949="","",IF(SUMPRODUCT((X949=$X$7:$X$2085)*(AI949=$AI$7:$AI$2085)*(AO949=$AO$7:$AO$2085)*(AP949=$AP$7:$AP$2085)*(ROW($X$7:$X$2085)&lt;&gt;ROW(X949))*((S949=0)*($S$7:$S$2085&gt;0)+(S949&gt;0)*($S$7:$S$2085=0)))&gt;0,"SALONES UNIDOS",IF(SUMPRODUCT((X949=$X$7:$X$2085)*(AI949=$AI$7:$AI$2085)*((AO949&lt;$AP$7:$AP$2085)*(AP949&gt;$AO$7:$AO$2085))*(ROW($X$7:$X$2085)&lt;&gt;ROW(X949)))&gt;0,"Cruzado","Sin cruce")))</f>
        <v>Sin cruce</v>
      </c>
      <c r="AR949" s="23" t="str" cm="1">
        <f t="array" ref="AR949">IF(AE949="","",IF(SUMPRODUCT((AE949=$AE$7:$AE$2085)*(AI949=$AI$7:$AI$2085)*(AO949=$AO$7:$AO$2085)*(AP949=$AP$7:$AP$2085)*(ROW($AE$7:$AE$2085)&lt;&gt;ROW(AE949))*((S949=0)*($S$7:$S$2085&gt;0)+(S949&gt;0)*($S$7:$S$2085=0)))&gt;0,"SALONES UNIDOS",IF(SUMPRODUCT((AE949=$AE$7:$AE$2085)*(AI949=$AI$7:$AI$2085)*((AO949&lt;$AP$7:$AP$2085)*(AP949&gt;$AO$7:$AO$2085))*(ROW($AE$7:$AE$2085)&lt;&gt;ROW(AE949)))&gt;0,"Cruzado","Sin cruce")))</f>
        <v>Sin cruce</v>
      </c>
      <c r="AS949" s="94" t="str">
        <f t="shared" si="15"/>
        <v>MH5PORUMAC</v>
      </c>
      <c r="AT949" s="94" t="str" cm="1">
        <f t="array" ref="AT949">IF(AS949="","",IF(SUMPRODUCT((AS949=$AS$7:$AS$2085)*(AI949=$AI$7:$AI$2085)*(AO949=$AO$7:$AO$2085)*(AP949=$AP$7:$AP$2085)*(ROW($AS$7:$AS$2085)&lt;&gt;ROW(AS949))*((S949=0)*($S$7:$S$2085&gt;0)+(S949&gt;0)*($S$7:$S$2085=0)))&gt;0,"SALONES UNIDOS",IF(SUMPRODUCT((AS949=$AS$7:$AS$2085)*(AI949=$AI$7:$AI$2085)*((AO949&lt;$AP$7:$AP$2085)*(AP949&gt;$AO$7:$AO$2085))*(ROW($AS$7:$AS$2085)&lt;&gt;ROW(AS949)))&gt;0,"Cruzado","Sin cruce")))</f>
        <v>Sin cruce</v>
      </c>
    </row>
    <row r="950" spans="3:46" ht="15.6" hidden="1" customHeight="1">
      <c r="C950" s="496" t="s">
        <v>572</v>
      </c>
      <c r="D950" s="15" t="s">
        <v>966</v>
      </c>
      <c r="E950" s="15">
        <v>20261</v>
      </c>
      <c r="F950" s="503" t="s">
        <v>195</v>
      </c>
      <c r="G950" s="497" t="s">
        <v>80</v>
      </c>
      <c r="H950" s="503" t="s">
        <v>84</v>
      </c>
      <c r="I950" s="503">
        <v>5</v>
      </c>
      <c r="J950" s="503" t="s">
        <v>66</v>
      </c>
      <c r="K950" s="503" t="s">
        <v>66</v>
      </c>
      <c r="L950" s="499" t="s">
        <v>1024</v>
      </c>
      <c r="M950" s="535" t="s">
        <v>1025</v>
      </c>
      <c r="N950" s="15" t="s">
        <v>577</v>
      </c>
      <c r="O950" s="15" t="s">
        <v>578</v>
      </c>
      <c r="P950" s="503" t="s">
        <v>624</v>
      </c>
      <c r="Q950" s="15">
        <v>2</v>
      </c>
      <c r="R950" s="15">
        <v>2</v>
      </c>
      <c r="S950" s="479">
        <v>4</v>
      </c>
      <c r="T950" s="15">
        <v>3</v>
      </c>
      <c r="U950" s="471"/>
      <c r="V950" s="550">
        <v>36</v>
      </c>
      <c r="W950" s="616">
        <v>72580385</v>
      </c>
      <c r="X950" s="617" t="s">
        <v>225</v>
      </c>
      <c r="Y950" s="15" t="s">
        <v>196</v>
      </c>
      <c r="Z950" s="15"/>
      <c r="AA950" s="15"/>
      <c r="AB950" s="15"/>
      <c r="AC950" s="493"/>
      <c r="AD950" s="15"/>
      <c r="AE950" s="479"/>
      <c r="AF950" s="497"/>
      <c r="AG950" s="497"/>
      <c r="AH950" s="15" t="s">
        <v>203</v>
      </c>
      <c r="AI950" s="15">
        <v>2</v>
      </c>
      <c r="AJ950" s="15">
        <v>17</v>
      </c>
      <c r="AK950" s="15">
        <v>40</v>
      </c>
      <c r="AL950" s="15">
        <v>21</v>
      </c>
      <c r="AM950" s="15">
        <v>0</v>
      </c>
      <c r="AN950" s="490">
        <f>IF(AJ950="",S950,ROUND(((((AL950/24)+(AM950/1440))-((AJ950/24)+(AK950/1440)))*1440/50),5))</f>
        <v>4</v>
      </c>
      <c r="AO950" s="491">
        <f>AJ950/24+AK950/1440</f>
        <v>0.73611111111111116</v>
      </c>
      <c r="AP950" s="491">
        <f>AL950/24+AM950/1440</f>
        <v>0.875</v>
      </c>
      <c r="AQ950" s="23" t="str" cm="1">
        <f t="array" ref="AQ950">IF(X950="","",IF(SUMPRODUCT((X950=$X$7:$X$2085)*(AI950=$AI$7:$AI$2085)*(AO950=$AO$7:$AO$2085)*(AP950=$AP$7:$AP$2085)*(ROW($X$7:$X$2085)&lt;&gt;ROW(X950))*((S950=0)*($S$7:$S$2085&gt;0)+(S950&gt;0)*($S$7:$S$2085=0)))&gt;0,"SALONES UNIDOS",IF(SUMPRODUCT((X950=$X$7:$X$2085)*(AI950=$AI$7:$AI$2085)*((AO950&lt;$AP$7:$AP$2085)*(AP950&gt;$AO$7:$AO$2085))*(ROW($X$7:$X$2085)&lt;&gt;ROW(X950)))&gt;0,"Cruzado","Sin cruce")))</f>
        <v>Sin cruce</v>
      </c>
      <c r="AR950" s="23" t="str" cm="1">
        <f t="array" ref="AR950">IF(AE950="","",IF(SUMPRODUCT((AE950=$AE$7:$AE$2085)*(AI950=$AI$7:$AI$2085)*(AO950=$AO$7:$AO$2085)*(AP950=$AP$7:$AP$2085)*(ROW($AE$7:$AE$2085)&lt;&gt;ROW(AE950))*((S950=0)*($S$7:$S$2085&gt;0)+(S950&gt;0)*($S$7:$S$2085=0)))&gt;0,"SALONES UNIDOS",IF(SUMPRODUCT((AE950=$AE$7:$AE$2085)*(AI950=$AI$7:$AI$2085)*((AO950&lt;$AP$7:$AP$2085)*(AP950&gt;$AO$7:$AO$2085))*(ROW($AE$7:$AE$2085)&lt;&gt;ROW(AE950)))&gt;0,"Cruzado","Sin cruce")))</f>
        <v/>
      </c>
      <c r="AS950" s="94" t="str">
        <f t="shared" si="15"/>
        <v>MH5PORUMAD</v>
      </c>
      <c r="AT950" s="94" t="str" cm="1">
        <f t="array" ref="AT950">IF(AS950="","",IF(SUMPRODUCT((AS950=$AS$7:$AS$2085)*(AI950=$AI$7:$AI$2085)*(AO950=$AO$7:$AO$2085)*(AP950=$AP$7:$AP$2085)*(ROW($AS$7:$AS$2085)&lt;&gt;ROW(AS950))*((S950=0)*($S$7:$S$2085&gt;0)+(S950&gt;0)*($S$7:$S$2085=0)))&gt;0,"SALONES UNIDOS",IF(SUMPRODUCT((AS950=$AS$7:$AS$2085)*(AI950=$AI$7:$AI$2085)*((AO950&lt;$AP$7:$AP$2085)*(AP950&gt;$AO$7:$AO$2085))*(ROW($AS$7:$AS$2085)&lt;&gt;ROW(AS950)))&gt;0,"Cruzado","Sin cruce")))</f>
        <v>Sin cruce</v>
      </c>
    </row>
    <row r="951" spans="3:46" ht="15.6" hidden="1" customHeight="1">
      <c r="C951" s="496" t="s">
        <v>572</v>
      </c>
      <c r="D951" s="15" t="s">
        <v>966</v>
      </c>
      <c r="E951" s="15">
        <v>20261</v>
      </c>
      <c r="F951" s="503" t="s">
        <v>195</v>
      </c>
      <c r="G951" s="497" t="s">
        <v>80</v>
      </c>
      <c r="H951" s="503" t="s">
        <v>84</v>
      </c>
      <c r="I951" s="503">
        <v>5</v>
      </c>
      <c r="J951" s="503" t="s">
        <v>66</v>
      </c>
      <c r="K951" s="503" t="s">
        <v>66</v>
      </c>
      <c r="L951" s="499" t="s">
        <v>1026</v>
      </c>
      <c r="M951" s="535" t="s">
        <v>1027</v>
      </c>
      <c r="N951" s="15" t="s">
        <v>637</v>
      </c>
      <c r="O951" s="15" t="s">
        <v>578</v>
      </c>
      <c r="P951" s="503" t="s">
        <v>579</v>
      </c>
      <c r="Q951" s="15">
        <v>1</v>
      </c>
      <c r="R951" s="15">
        <v>0</v>
      </c>
      <c r="S951" s="479">
        <v>1</v>
      </c>
      <c r="T951" s="15">
        <v>3</v>
      </c>
      <c r="U951" s="471"/>
      <c r="V951" s="550">
        <v>36</v>
      </c>
      <c r="W951" s="497">
        <v>3675324</v>
      </c>
      <c r="X951" s="566" t="s">
        <v>310</v>
      </c>
      <c r="Y951" s="15" t="s">
        <v>579</v>
      </c>
      <c r="Z951" s="15"/>
      <c r="AA951" s="15"/>
      <c r="AB951" s="15"/>
      <c r="AC951" s="485" t="s">
        <v>1010</v>
      </c>
      <c r="AD951" s="15"/>
      <c r="AE951" s="479"/>
      <c r="AF951" s="497"/>
      <c r="AG951" s="497"/>
      <c r="AH951" s="497" t="s">
        <v>582</v>
      </c>
      <c r="AI951" s="15">
        <v>2</v>
      </c>
      <c r="AJ951" s="15">
        <v>16</v>
      </c>
      <c r="AK951" s="15">
        <v>0</v>
      </c>
      <c r="AL951" s="15">
        <v>16</v>
      </c>
      <c r="AM951" s="15">
        <v>50</v>
      </c>
      <c r="AN951" s="490">
        <f>IF(AJ951="",S951,ROUND(((((AL951/24)+(AM951/1440))-((AJ951/24)+(AK951/1440)))*1440/50),5))</f>
        <v>1</v>
      </c>
      <c r="AO951" s="491">
        <f>AJ951/24+AK951/1440</f>
        <v>0.66666666666666663</v>
      </c>
      <c r="AP951" s="491">
        <f>AL951/24+AM951/1440</f>
        <v>0.70138888888888884</v>
      </c>
      <c r="AQ951" s="23" t="str" cm="1">
        <f t="array" ref="AQ951">IF(X951="","",IF(SUMPRODUCT((X951=$X$7:$X$2085)*(AI951=$AI$7:$AI$2085)*(AO951=$AO$7:$AO$2085)*(AP951=$AP$7:$AP$2085)*(ROW($X$7:$X$2085)&lt;&gt;ROW(X951))*((S951=0)*($S$7:$S$2085&gt;0)+(S951&gt;0)*($S$7:$S$2085=0)))&gt;0,"SALONES UNIDOS",IF(SUMPRODUCT((X951=$X$7:$X$2085)*(AI951=$AI$7:$AI$2085)*((AO951&lt;$AP$7:$AP$2085)*(AP951&gt;$AO$7:$AO$2085))*(ROW($X$7:$X$2085)&lt;&gt;ROW(X951)))&gt;0,"Cruzado","Sin cruce")))</f>
        <v>Sin cruce</v>
      </c>
      <c r="AR951" s="23" t="str" cm="1">
        <f t="array" ref="AR951">IF(AE951="","",IF(SUMPRODUCT((AE951=$AE$7:$AE$2085)*(AI951=$AI$7:$AI$2085)*(AO951=$AO$7:$AO$2085)*(AP951=$AP$7:$AP$2085)*(ROW($AE$7:$AE$2085)&lt;&gt;ROW(AE951))*((S951=0)*($S$7:$S$2085&gt;0)+(S951&gt;0)*($S$7:$S$2085=0)))&gt;0,"SALONES UNIDOS",IF(SUMPRODUCT((AE951=$AE$7:$AE$2085)*(AI951=$AI$7:$AI$2085)*((AO951&lt;$AP$7:$AP$2085)*(AP951&gt;$AO$7:$AO$2085))*(ROW($AE$7:$AE$2085)&lt;&gt;ROW(AE951)))&gt;0,"Cruzado","Sin cruce")))</f>
        <v/>
      </c>
      <c r="AS951" s="94" t="str">
        <f t="shared" si="15"/>
        <v>MH5PORUMAD</v>
      </c>
      <c r="AT951" s="94" t="str" cm="1">
        <f t="array" ref="AT951">IF(AS951="","",IF(SUMPRODUCT((AS951=$AS$7:$AS$2085)*(AI951=$AI$7:$AI$2085)*(AO951=$AO$7:$AO$2085)*(AP951=$AP$7:$AP$2085)*(ROW($AS$7:$AS$2085)&lt;&gt;ROW(AS951))*((S951=0)*($S$7:$S$2085&gt;0)+(S951&gt;0)*($S$7:$S$2085=0)))&gt;0,"SALONES UNIDOS",IF(SUMPRODUCT((AS951=$AS$7:$AS$2085)*(AI951=$AI$7:$AI$2085)*((AO951&lt;$AP$7:$AP$2085)*(AP951&gt;$AO$7:$AO$2085))*(ROW($AS$7:$AS$2085)&lt;&gt;ROW(AS951)))&gt;0,"Cruzado","Sin cruce")))</f>
        <v>Sin cruce</v>
      </c>
    </row>
    <row r="952" spans="3:46" ht="15.6" hidden="1" customHeight="1">
      <c r="C952" s="496" t="s">
        <v>572</v>
      </c>
      <c r="D952" s="15" t="s">
        <v>966</v>
      </c>
      <c r="E952" s="15">
        <v>20261</v>
      </c>
      <c r="F952" s="503" t="s">
        <v>195</v>
      </c>
      <c r="G952" s="497" t="s">
        <v>80</v>
      </c>
      <c r="H952" s="503" t="s">
        <v>84</v>
      </c>
      <c r="I952" s="503">
        <v>5</v>
      </c>
      <c r="J952" s="503" t="s">
        <v>602</v>
      </c>
      <c r="K952" s="503" t="s">
        <v>66</v>
      </c>
      <c r="L952" s="499" t="s">
        <v>1026</v>
      </c>
      <c r="M952" s="535" t="s">
        <v>1027</v>
      </c>
      <c r="N952" s="15" t="s">
        <v>637</v>
      </c>
      <c r="O952" s="15" t="s">
        <v>578</v>
      </c>
      <c r="P952" s="503" t="s">
        <v>579</v>
      </c>
      <c r="Q952" s="15">
        <v>0</v>
      </c>
      <c r="R952" s="15">
        <v>4</v>
      </c>
      <c r="S952" s="479">
        <v>4</v>
      </c>
      <c r="T952" s="15">
        <v>3</v>
      </c>
      <c r="U952" s="471"/>
      <c r="V952" s="550">
        <v>18</v>
      </c>
      <c r="W952" s="497">
        <v>3675324</v>
      </c>
      <c r="X952" s="566" t="s">
        <v>310</v>
      </c>
      <c r="Y952" s="15" t="s">
        <v>579</v>
      </c>
      <c r="Z952" s="15"/>
      <c r="AA952" s="15"/>
      <c r="AB952" s="15"/>
      <c r="AC952" s="493"/>
      <c r="AD952" s="15"/>
      <c r="AE952" s="15" t="s">
        <v>1028</v>
      </c>
      <c r="AF952" s="497"/>
      <c r="AG952" s="497"/>
      <c r="AH952" s="497" t="s">
        <v>100</v>
      </c>
      <c r="AI952" s="15">
        <v>3</v>
      </c>
      <c r="AJ952" s="15">
        <v>15</v>
      </c>
      <c r="AK952" s="15">
        <v>10</v>
      </c>
      <c r="AL952" s="15">
        <v>18</v>
      </c>
      <c r="AM952" s="15">
        <v>30</v>
      </c>
      <c r="AN952" s="490">
        <f>IF(AJ952="",S952,ROUND(((((AL952/24)+(AM952/1440))-((AJ952/24)+(AK952/1440)))*1440/50),5))</f>
        <v>4</v>
      </c>
      <c r="AO952" s="491">
        <f>AJ952/24+AK952/1440</f>
        <v>0.63194444444444442</v>
      </c>
      <c r="AP952" s="491">
        <f>AL952/24+AM952/1440</f>
        <v>0.77083333333333337</v>
      </c>
      <c r="AQ952" s="23" t="str" cm="1">
        <f t="array" ref="AQ952">IF(X952="","",IF(SUMPRODUCT((X952=$X$7:$X$2085)*(AI952=$AI$7:$AI$2085)*(AO952=$AO$7:$AO$2085)*(AP952=$AP$7:$AP$2085)*(ROW($X$7:$X$2085)&lt;&gt;ROW(X952))*((S952=0)*($S$7:$S$2085&gt;0)+(S952&gt;0)*($S$7:$S$2085=0)))&gt;0,"SALONES UNIDOS",IF(SUMPRODUCT((X952=$X$7:$X$2085)*(AI952=$AI$7:$AI$2085)*((AO952&lt;$AP$7:$AP$2085)*(AP952&gt;$AO$7:$AO$2085))*(ROW($X$7:$X$2085)&lt;&gt;ROW(X952)))&gt;0,"Cruzado","Sin cruce")))</f>
        <v>Sin cruce</v>
      </c>
      <c r="AR952" s="23" t="str" cm="1">
        <f t="array" ref="AR952">IF(AE952="","",IF(SUMPRODUCT((AE952=$AE$7:$AE$2085)*(AI952=$AI$7:$AI$2085)*(AO952=$AO$7:$AO$2085)*(AP952=$AP$7:$AP$2085)*(ROW($AE$7:$AE$2085)&lt;&gt;ROW(AE952))*((S952=0)*($S$7:$S$2085&gt;0)+(S952&gt;0)*($S$7:$S$2085=0)))&gt;0,"SALONES UNIDOS",IF(SUMPRODUCT((AE952=$AE$7:$AE$2085)*(AI952=$AI$7:$AI$2085)*((AO952&lt;$AP$7:$AP$2085)*(AP952&gt;$AO$7:$AO$2085))*(ROW($AE$7:$AE$2085)&lt;&gt;ROW(AE952)))&gt;0,"Cruzado","Sin cruce")))</f>
        <v>Sin cruce</v>
      </c>
      <c r="AS952" s="94" t="str">
        <f t="shared" si="15"/>
        <v>MH5PORUMAD</v>
      </c>
      <c r="AT952" s="94" t="str" cm="1">
        <f t="array" ref="AT952">IF(AS952="","",IF(SUMPRODUCT((AS952=$AS$7:$AS$2085)*(AI952=$AI$7:$AI$2085)*(AO952=$AO$7:$AO$2085)*(AP952=$AP$7:$AP$2085)*(ROW($AS$7:$AS$2085)&lt;&gt;ROW(AS952))*((S952=0)*($S$7:$S$2085&gt;0)+(S952&gt;0)*($S$7:$S$2085=0)))&gt;0,"SALONES UNIDOS",IF(SUMPRODUCT((AS952=$AS$7:$AS$2085)*(AI952=$AI$7:$AI$2085)*((AO952&lt;$AP$7:$AP$2085)*(AP952&gt;$AO$7:$AO$2085))*(ROW($AS$7:$AS$2085)&lt;&gt;ROW(AS952)))&gt;0,"Cruzado","Sin cruce")))</f>
        <v>Sin cruce</v>
      </c>
    </row>
    <row r="953" spans="3:46" ht="15.6" hidden="1" customHeight="1">
      <c r="C953" s="496" t="s">
        <v>572</v>
      </c>
      <c r="D953" s="15" t="s">
        <v>966</v>
      </c>
      <c r="E953" s="15">
        <v>20261</v>
      </c>
      <c r="F953" s="503" t="s">
        <v>195</v>
      </c>
      <c r="G953" s="497" t="s">
        <v>80</v>
      </c>
      <c r="H953" s="503" t="s">
        <v>84</v>
      </c>
      <c r="I953" s="503">
        <v>5</v>
      </c>
      <c r="J953" s="503" t="s">
        <v>603</v>
      </c>
      <c r="K953" s="503" t="s">
        <v>66</v>
      </c>
      <c r="L953" s="499" t="s">
        <v>1026</v>
      </c>
      <c r="M953" s="535" t="s">
        <v>1027</v>
      </c>
      <c r="N953" s="15" t="s">
        <v>637</v>
      </c>
      <c r="O953" s="15" t="s">
        <v>578</v>
      </c>
      <c r="P953" s="503" t="s">
        <v>579</v>
      </c>
      <c r="Q953" s="15">
        <v>0</v>
      </c>
      <c r="R953" s="15">
        <v>4</v>
      </c>
      <c r="S953" s="479">
        <v>4</v>
      </c>
      <c r="T953" s="15">
        <v>3</v>
      </c>
      <c r="U953" s="471"/>
      <c r="V953" s="550">
        <v>18</v>
      </c>
      <c r="W953" s="497">
        <v>3675324</v>
      </c>
      <c r="X953" s="566" t="s">
        <v>310</v>
      </c>
      <c r="Y953" s="15" t="s">
        <v>579</v>
      </c>
      <c r="Z953" s="15"/>
      <c r="AA953" s="15"/>
      <c r="AB953" s="15"/>
      <c r="AC953" s="493"/>
      <c r="AD953" s="15"/>
      <c r="AE953" s="15" t="s">
        <v>1028</v>
      </c>
      <c r="AF953" s="497"/>
      <c r="AG953" s="497"/>
      <c r="AH953" s="497" t="s">
        <v>100</v>
      </c>
      <c r="AI953" s="15">
        <v>3</v>
      </c>
      <c r="AJ953" s="15">
        <v>18</v>
      </c>
      <c r="AK953" s="15">
        <v>30</v>
      </c>
      <c r="AL953" s="15">
        <v>21</v>
      </c>
      <c r="AM953" s="15">
        <v>50</v>
      </c>
      <c r="AN953" s="490">
        <f>IF(AJ953="",S953,ROUND(((((AL953/24)+(AM953/1440))-((AJ953/24)+(AK953/1440)))*1440/50),5))</f>
        <v>4</v>
      </c>
      <c r="AO953" s="491">
        <f>AJ953/24+AK953/1440</f>
        <v>0.77083333333333337</v>
      </c>
      <c r="AP953" s="491">
        <f>AL953/24+AM953/1440</f>
        <v>0.90972222222222221</v>
      </c>
      <c r="AQ953" s="23" t="str" cm="1">
        <f t="array" ref="AQ953">IF(X953="","",IF(SUMPRODUCT((X953=$X$7:$X$2085)*(AI953=$AI$7:$AI$2085)*(AO953=$AO$7:$AO$2085)*(AP953=$AP$7:$AP$2085)*(ROW($X$7:$X$2085)&lt;&gt;ROW(X953))*((S953=0)*($S$7:$S$2085&gt;0)+(S953&gt;0)*($S$7:$S$2085=0)))&gt;0,"SALONES UNIDOS",IF(SUMPRODUCT((X953=$X$7:$X$2085)*(AI953=$AI$7:$AI$2085)*((AO953&lt;$AP$7:$AP$2085)*(AP953&gt;$AO$7:$AO$2085))*(ROW($X$7:$X$2085)&lt;&gt;ROW(X953)))&gt;0,"Cruzado","Sin cruce")))</f>
        <v>Sin cruce</v>
      </c>
      <c r="AR953" s="23" t="str" cm="1">
        <f t="array" ref="AR953">IF(AE953="","",IF(SUMPRODUCT((AE953=$AE$7:$AE$2085)*(AI953=$AI$7:$AI$2085)*(AO953=$AO$7:$AO$2085)*(AP953=$AP$7:$AP$2085)*(ROW($AE$7:$AE$2085)&lt;&gt;ROW(AE953))*((S953=0)*($S$7:$S$2085&gt;0)+(S953&gt;0)*($S$7:$S$2085=0)))&gt;0,"SALONES UNIDOS",IF(SUMPRODUCT((AE953=$AE$7:$AE$2085)*(AI953=$AI$7:$AI$2085)*((AO953&lt;$AP$7:$AP$2085)*(AP953&gt;$AO$7:$AO$2085))*(ROW($AE$7:$AE$2085)&lt;&gt;ROW(AE953)))&gt;0,"Cruzado","Sin cruce")))</f>
        <v>Sin cruce</v>
      </c>
      <c r="AS953" s="94" t="str">
        <f t="shared" si="15"/>
        <v>MH5PORUMAD</v>
      </c>
      <c r="AT953" s="94" t="str" cm="1">
        <f t="array" ref="AT953">IF(AS953="","",IF(SUMPRODUCT((AS953=$AS$7:$AS$2085)*(AI953=$AI$7:$AI$2085)*(AO953=$AO$7:$AO$2085)*(AP953=$AP$7:$AP$2085)*(ROW($AS$7:$AS$2085)&lt;&gt;ROW(AS953))*((S953=0)*($S$7:$S$2085&gt;0)+(S953&gt;0)*($S$7:$S$2085=0)))&gt;0,"SALONES UNIDOS",IF(SUMPRODUCT((AS953=$AS$7:$AS$2085)*(AI953=$AI$7:$AI$2085)*((AO953&lt;$AP$7:$AP$2085)*(AP953&gt;$AO$7:$AO$2085))*(ROW($AS$7:$AS$2085)&lt;&gt;ROW(AS953)))&gt;0,"Cruzado","Sin cruce")))</f>
        <v>Sin cruce</v>
      </c>
    </row>
    <row r="954" spans="3:46" ht="15.6" hidden="1" customHeight="1">
      <c r="C954" s="496" t="s">
        <v>572</v>
      </c>
      <c r="D954" s="15" t="s">
        <v>966</v>
      </c>
      <c r="E954" s="15">
        <v>20261</v>
      </c>
      <c r="F954" s="503" t="s">
        <v>195</v>
      </c>
      <c r="G954" s="497" t="s">
        <v>80</v>
      </c>
      <c r="H954" s="503" t="s">
        <v>84</v>
      </c>
      <c r="I954" s="503">
        <v>5</v>
      </c>
      <c r="J954" s="503" t="s">
        <v>66</v>
      </c>
      <c r="K954" s="503" t="s">
        <v>66</v>
      </c>
      <c r="L954" s="499" t="s">
        <v>1029</v>
      </c>
      <c r="M954" s="535" t="s">
        <v>1030</v>
      </c>
      <c r="N954" s="15" t="s">
        <v>577</v>
      </c>
      <c r="O954" s="15" t="s">
        <v>578</v>
      </c>
      <c r="P954" s="503" t="s">
        <v>579</v>
      </c>
      <c r="Q954" s="15">
        <v>3</v>
      </c>
      <c r="R954" s="15">
        <v>0</v>
      </c>
      <c r="S954" s="479">
        <v>3</v>
      </c>
      <c r="T954" s="15">
        <v>5</v>
      </c>
      <c r="U954" s="471"/>
      <c r="V954" s="550">
        <v>36</v>
      </c>
      <c r="W954" s="497">
        <v>40147387</v>
      </c>
      <c r="X954" s="566" t="s">
        <v>448</v>
      </c>
      <c r="Y954" s="479" t="s">
        <v>579</v>
      </c>
      <c r="Z954" s="15"/>
      <c r="AA954" s="15"/>
      <c r="AB954" s="15"/>
      <c r="AC954" s="485" t="s">
        <v>980</v>
      </c>
      <c r="AD954" s="497"/>
      <c r="AE954" s="479"/>
      <c r="AF954" s="497"/>
      <c r="AG954" s="497"/>
      <c r="AH954" s="497" t="s">
        <v>582</v>
      </c>
      <c r="AI954" s="15">
        <v>1</v>
      </c>
      <c r="AJ954" s="15">
        <v>7</v>
      </c>
      <c r="AK954" s="15">
        <v>40</v>
      </c>
      <c r="AL954" s="15">
        <v>10</v>
      </c>
      <c r="AM954" s="15">
        <v>10</v>
      </c>
      <c r="AN954" s="490">
        <f>IF(AJ954="",S954,ROUND(((((AL954/24)+(AM954/1440))-((AJ954/24)+(AK954/1440)))*1440/50),5))</f>
        <v>3</v>
      </c>
      <c r="AO954" s="491">
        <f>AJ954/24+AK954/1440</f>
        <v>0.31944444444444448</v>
      </c>
      <c r="AP954" s="491">
        <f>AL954/24+AM954/1440</f>
        <v>0.4236111111111111</v>
      </c>
      <c r="AQ954" s="23" t="str" cm="1">
        <f t="array" ref="AQ954">IF(X954="","",IF(SUMPRODUCT((X954=$X$7:$X$2085)*(AI954=$AI$7:$AI$2085)*(AO954=$AO$7:$AO$2085)*(AP954=$AP$7:$AP$2085)*(ROW($X$7:$X$2085)&lt;&gt;ROW(X954))*((S954=0)*($S$7:$S$2085&gt;0)+(S954&gt;0)*($S$7:$S$2085=0)))&gt;0,"SALONES UNIDOS",IF(SUMPRODUCT((X954=$X$7:$X$2085)*(AI954=$AI$7:$AI$2085)*((AO954&lt;$AP$7:$AP$2085)*(AP954&gt;$AO$7:$AO$2085))*(ROW($X$7:$X$2085)&lt;&gt;ROW(X954)))&gt;0,"Cruzado","Sin cruce")))</f>
        <v>Sin cruce</v>
      </c>
      <c r="AR954" s="23" t="str" cm="1">
        <f t="array" ref="AR954">IF(AE954="","",IF(SUMPRODUCT((AE954=$AE$7:$AE$2085)*(AI954=$AI$7:$AI$2085)*(AO954=$AO$7:$AO$2085)*(AP954=$AP$7:$AP$2085)*(ROW($AE$7:$AE$2085)&lt;&gt;ROW(AE954))*((S954=0)*($S$7:$S$2085&gt;0)+(S954&gt;0)*($S$7:$S$2085=0)))&gt;0,"SALONES UNIDOS",IF(SUMPRODUCT((AE954=$AE$7:$AE$2085)*(AI954=$AI$7:$AI$2085)*((AO954&lt;$AP$7:$AP$2085)*(AP954&gt;$AO$7:$AO$2085))*(ROW($AE$7:$AE$2085)&lt;&gt;ROW(AE954)))&gt;0,"Cruzado","Sin cruce")))</f>
        <v/>
      </c>
      <c r="AS954" s="94" t="str">
        <f t="shared" si="15"/>
        <v>MH5PORUMAD</v>
      </c>
      <c r="AT954" s="94" t="str" cm="1">
        <f t="array" ref="AT954">IF(AS954="","",IF(SUMPRODUCT((AS954=$AS$7:$AS$2085)*(AI954=$AI$7:$AI$2085)*(AO954=$AO$7:$AO$2085)*(AP954=$AP$7:$AP$2085)*(ROW($AS$7:$AS$2085)&lt;&gt;ROW(AS954))*((S954=0)*($S$7:$S$2085&gt;0)+(S954&gt;0)*($S$7:$S$2085=0)))&gt;0,"SALONES UNIDOS",IF(SUMPRODUCT((AS954=$AS$7:$AS$2085)*(AI954=$AI$7:$AI$2085)*((AO954&lt;$AP$7:$AP$2085)*(AP954&gt;$AO$7:$AO$2085))*(ROW($AS$7:$AS$2085)&lt;&gt;ROW(AS954)))&gt;0,"Cruzado","Sin cruce")))</f>
        <v>Sin cruce</v>
      </c>
    </row>
    <row r="955" spans="3:46" ht="15.6" hidden="1" customHeight="1">
      <c r="C955" s="496" t="s">
        <v>572</v>
      </c>
      <c r="D955" s="15" t="s">
        <v>966</v>
      </c>
      <c r="E955" s="15">
        <v>20261</v>
      </c>
      <c r="F955" s="503" t="s">
        <v>195</v>
      </c>
      <c r="G955" s="497" t="s">
        <v>80</v>
      </c>
      <c r="H955" s="503" t="s">
        <v>84</v>
      </c>
      <c r="I955" s="503">
        <v>5</v>
      </c>
      <c r="J955" s="503" t="s">
        <v>602</v>
      </c>
      <c r="K955" s="503" t="s">
        <v>66</v>
      </c>
      <c r="L955" s="499" t="s">
        <v>1029</v>
      </c>
      <c r="M955" s="535" t="s">
        <v>1030</v>
      </c>
      <c r="N955" s="15" t="s">
        <v>577</v>
      </c>
      <c r="O955" s="15" t="s">
        <v>578</v>
      </c>
      <c r="P955" s="503" t="s">
        <v>579</v>
      </c>
      <c r="Q955" s="15">
        <v>0</v>
      </c>
      <c r="R955" s="15">
        <v>4</v>
      </c>
      <c r="S955" s="479">
        <v>4</v>
      </c>
      <c r="T955" s="15">
        <v>5</v>
      </c>
      <c r="U955" s="471"/>
      <c r="V955" s="550">
        <v>18</v>
      </c>
      <c r="W955" s="497">
        <v>40147387</v>
      </c>
      <c r="X955" s="566" t="s">
        <v>448</v>
      </c>
      <c r="Y955" s="479" t="s">
        <v>579</v>
      </c>
      <c r="Z955" s="15"/>
      <c r="AA955" s="15"/>
      <c r="AB955" s="15"/>
      <c r="AC955" s="493"/>
      <c r="AD955" s="497"/>
      <c r="AE955" s="479" t="s">
        <v>981</v>
      </c>
      <c r="AF955" s="497"/>
      <c r="AG955" s="497"/>
      <c r="AH955" s="497" t="s">
        <v>100</v>
      </c>
      <c r="AI955" s="15">
        <v>1</v>
      </c>
      <c r="AJ955" s="15">
        <v>10</v>
      </c>
      <c r="AK955" s="15">
        <v>10</v>
      </c>
      <c r="AL955" s="15">
        <v>13</v>
      </c>
      <c r="AM955" s="15">
        <v>30</v>
      </c>
      <c r="AN955" s="490">
        <f>IF(AJ955="",S955,ROUND(((((AL955/24)+(AM955/1440))-((AJ955/24)+(AK955/1440)))*1440/50),5))</f>
        <v>4</v>
      </c>
      <c r="AO955" s="491">
        <f>AJ955/24+AK955/1440</f>
        <v>0.4236111111111111</v>
      </c>
      <c r="AP955" s="491">
        <f>AL955/24+AM955/1440</f>
        <v>0.5625</v>
      </c>
      <c r="AQ955" s="23" t="str" cm="1">
        <f t="array" ref="AQ955">IF(X955="","",IF(SUMPRODUCT((X955=$X$7:$X$2085)*(AI955=$AI$7:$AI$2085)*(AO955=$AO$7:$AO$2085)*(AP955=$AP$7:$AP$2085)*(ROW($X$7:$X$2085)&lt;&gt;ROW(X955))*((S955=0)*($S$7:$S$2085&gt;0)+(S955&gt;0)*($S$7:$S$2085=0)))&gt;0,"SALONES UNIDOS",IF(SUMPRODUCT((X955=$X$7:$X$2085)*(AI955=$AI$7:$AI$2085)*((AO955&lt;$AP$7:$AP$2085)*(AP955&gt;$AO$7:$AO$2085))*(ROW($X$7:$X$2085)&lt;&gt;ROW(X955)))&gt;0,"Cruzado","Sin cruce")))</f>
        <v>Sin cruce</v>
      </c>
      <c r="AR955" s="23" t="str" cm="1">
        <f t="array" ref="AR955">IF(AE955="","",IF(SUMPRODUCT((AE955=$AE$7:$AE$2085)*(AI955=$AI$7:$AI$2085)*(AO955=$AO$7:$AO$2085)*(AP955=$AP$7:$AP$2085)*(ROW($AE$7:$AE$2085)&lt;&gt;ROW(AE955))*((S955=0)*($S$7:$S$2085&gt;0)+(S955&gt;0)*($S$7:$S$2085=0)))&gt;0,"SALONES UNIDOS",IF(SUMPRODUCT((AE955=$AE$7:$AE$2085)*(AI955=$AI$7:$AI$2085)*((AO955&lt;$AP$7:$AP$2085)*(AP955&gt;$AO$7:$AO$2085))*(ROW($AE$7:$AE$2085)&lt;&gt;ROW(AE955)))&gt;0,"Cruzado","Sin cruce")))</f>
        <v>Sin cruce</v>
      </c>
      <c r="AS955" s="94" t="str">
        <f t="shared" si="15"/>
        <v>MH5PORUMAD</v>
      </c>
      <c r="AT955" s="94" t="str" cm="1">
        <f t="array" ref="AT955">IF(AS955="","",IF(SUMPRODUCT((AS955=$AS$7:$AS$2085)*(AI955=$AI$7:$AI$2085)*(AO955=$AO$7:$AO$2085)*(AP955=$AP$7:$AP$2085)*(ROW($AS$7:$AS$2085)&lt;&gt;ROW(AS955))*((S955=0)*($S$7:$S$2085&gt;0)+(S955&gt;0)*($S$7:$S$2085=0)))&gt;0,"SALONES UNIDOS",IF(SUMPRODUCT((AS955=$AS$7:$AS$2085)*(AI955=$AI$7:$AI$2085)*((AO955&lt;$AP$7:$AP$2085)*(AP955&gt;$AO$7:$AO$2085))*(ROW($AS$7:$AS$2085)&lt;&gt;ROW(AS955)))&gt;0,"Cruzado","Sin cruce")))</f>
        <v>Sin cruce</v>
      </c>
    </row>
    <row r="956" spans="3:46" ht="15.6" hidden="1" customHeight="1">
      <c r="C956" s="496" t="s">
        <v>572</v>
      </c>
      <c r="D956" s="15" t="s">
        <v>966</v>
      </c>
      <c r="E956" s="15">
        <v>20261</v>
      </c>
      <c r="F956" s="503" t="s">
        <v>195</v>
      </c>
      <c r="G956" s="497" t="s">
        <v>80</v>
      </c>
      <c r="H956" s="503" t="s">
        <v>84</v>
      </c>
      <c r="I956" s="503">
        <v>5</v>
      </c>
      <c r="J956" s="503" t="s">
        <v>603</v>
      </c>
      <c r="K956" s="503" t="s">
        <v>66</v>
      </c>
      <c r="L956" s="499" t="s">
        <v>1029</v>
      </c>
      <c r="M956" s="535" t="s">
        <v>1030</v>
      </c>
      <c r="N956" s="15" t="s">
        <v>577</v>
      </c>
      <c r="O956" s="15" t="s">
        <v>578</v>
      </c>
      <c r="P956" s="503" t="s">
        <v>579</v>
      </c>
      <c r="Q956" s="15">
        <v>0</v>
      </c>
      <c r="R956" s="15">
        <v>4</v>
      </c>
      <c r="S956" s="479">
        <v>4</v>
      </c>
      <c r="T956" s="15">
        <v>5</v>
      </c>
      <c r="U956" s="471"/>
      <c r="V956" s="550">
        <v>18</v>
      </c>
      <c r="W956" s="497">
        <v>40147387</v>
      </c>
      <c r="X956" s="566" t="s">
        <v>448</v>
      </c>
      <c r="Y956" s="479" t="s">
        <v>579</v>
      </c>
      <c r="Z956" s="15"/>
      <c r="AA956" s="15"/>
      <c r="AB956" s="15"/>
      <c r="AC956" s="493"/>
      <c r="AD956" s="497"/>
      <c r="AE956" s="479" t="s">
        <v>981</v>
      </c>
      <c r="AF956" s="497"/>
      <c r="AG956" s="497"/>
      <c r="AH956" s="497" t="s">
        <v>100</v>
      </c>
      <c r="AI956" s="15">
        <v>4</v>
      </c>
      <c r="AJ956" s="15">
        <v>7</v>
      </c>
      <c r="AK956" s="15">
        <v>40</v>
      </c>
      <c r="AL956" s="15">
        <v>11</v>
      </c>
      <c r="AM956" s="15">
        <v>0</v>
      </c>
      <c r="AN956" s="490">
        <f>IF(AJ956="",S956,ROUND(((((AL956/24)+(AM956/1440))-((AJ956/24)+(AK956/1440)))*1440/50),5))</f>
        <v>4</v>
      </c>
      <c r="AO956" s="491">
        <f>AJ956/24+AK956/1440</f>
        <v>0.31944444444444448</v>
      </c>
      <c r="AP956" s="491">
        <f>AL956/24+AM956/1440</f>
        <v>0.45833333333333331</v>
      </c>
      <c r="AQ956" s="23" t="str" cm="1">
        <f t="array" ref="AQ956">IF(X956="","",IF(SUMPRODUCT((X956=$X$7:$X$2085)*(AI956=$AI$7:$AI$2085)*(AO956=$AO$7:$AO$2085)*(AP956=$AP$7:$AP$2085)*(ROW($X$7:$X$2085)&lt;&gt;ROW(X956))*((S956=0)*($S$7:$S$2085&gt;0)+(S956&gt;0)*($S$7:$S$2085=0)))&gt;0,"SALONES UNIDOS",IF(SUMPRODUCT((X956=$X$7:$X$2085)*(AI956=$AI$7:$AI$2085)*((AO956&lt;$AP$7:$AP$2085)*(AP956&gt;$AO$7:$AO$2085))*(ROW($X$7:$X$2085)&lt;&gt;ROW(X956)))&gt;0,"Cruzado","Sin cruce")))</f>
        <v>Sin cruce</v>
      </c>
      <c r="AR956" s="23" t="str" cm="1">
        <f t="array" ref="AR956">IF(AE956="","",IF(SUMPRODUCT((AE956=$AE$7:$AE$2085)*(AI956=$AI$7:$AI$2085)*(AO956=$AO$7:$AO$2085)*(AP956=$AP$7:$AP$2085)*(ROW($AE$7:$AE$2085)&lt;&gt;ROW(AE956))*((S956=0)*($S$7:$S$2085&gt;0)+(S956&gt;0)*($S$7:$S$2085=0)))&gt;0,"SALONES UNIDOS",IF(SUMPRODUCT((AE956=$AE$7:$AE$2085)*(AI956=$AI$7:$AI$2085)*((AO956&lt;$AP$7:$AP$2085)*(AP956&gt;$AO$7:$AO$2085))*(ROW($AE$7:$AE$2085)&lt;&gt;ROW(AE956)))&gt;0,"Cruzado","Sin cruce")))</f>
        <v>Sin cruce</v>
      </c>
      <c r="AS956" s="94" t="str">
        <f t="shared" si="15"/>
        <v>MH5PORUMAD</v>
      </c>
      <c r="AT956" s="94" t="str" cm="1">
        <f t="array" ref="AT956">IF(AS956="","",IF(SUMPRODUCT((AS956=$AS$7:$AS$2085)*(AI956=$AI$7:$AI$2085)*(AO956=$AO$7:$AO$2085)*(AP956=$AP$7:$AP$2085)*(ROW($AS$7:$AS$2085)&lt;&gt;ROW(AS956))*((S956=0)*($S$7:$S$2085&gt;0)+(S956&gt;0)*($S$7:$S$2085=0)))&gt;0,"SALONES UNIDOS",IF(SUMPRODUCT((AS956=$AS$7:$AS$2085)*(AI956=$AI$7:$AI$2085)*((AO956&lt;$AP$7:$AP$2085)*(AP956&gt;$AO$7:$AO$2085))*(ROW($AS$7:$AS$2085)&lt;&gt;ROW(AS956)))&gt;0,"Cruzado","Sin cruce")))</f>
        <v>Sin cruce</v>
      </c>
    </row>
    <row r="957" spans="3:46" ht="15.6" hidden="1" customHeight="1">
      <c r="C957" s="496" t="s">
        <v>572</v>
      </c>
      <c r="D957" s="15" t="s">
        <v>966</v>
      </c>
      <c r="E957" s="15">
        <v>20261</v>
      </c>
      <c r="F957" s="503" t="s">
        <v>195</v>
      </c>
      <c r="G957" s="497" t="s">
        <v>80</v>
      </c>
      <c r="H957" s="503" t="s">
        <v>84</v>
      </c>
      <c r="I957" s="503">
        <v>5</v>
      </c>
      <c r="J957" s="503" t="s">
        <v>66</v>
      </c>
      <c r="K957" s="503" t="s">
        <v>66</v>
      </c>
      <c r="L957" s="499" t="s">
        <v>1031</v>
      </c>
      <c r="M957" s="535" t="s">
        <v>1032</v>
      </c>
      <c r="N957" s="15" t="s">
        <v>577</v>
      </c>
      <c r="O957" s="15" t="s">
        <v>578</v>
      </c>
      <c r="P957" s="503" t="s">
        <v>579</v>
      </c>
      <c r="Q957" s="15">
        <v>3</v>
      </c>
      <c r="R957" s="15">
        <v>0</v>
      </c>
      <c r="S957" s="479">
        <v>3</v>
      </c>
      <c r="T957" s="15">
        <v>6</v>
      </c>
      <c r="U957" s="471"/>
      <c r="V957" s="550">
        <v>36</v>
      </c>
      <c r="W957" s="497">
        <v>45121977</v>
      </c>
      <c r="X957" s="566" t="s">
        <v>360</v>
      </c>
      <c r="Y957" s="15" t="s">
        <v>579</v>
      </c>
      <c r="Z957" s="15"/>
      <c r="AA957" s="15"/>
      <c r="AB957" s="15"/>
      <c r="AC957" s="15" t="s">
        <v>985</v>
      </c>
      <c r="AD957" s="15"/>
      <c r="AE957" s="479"/>
      <c r="AF957" s="497"/>
      <c r="AG957" s="497"/>
      <c r="AH957" s="497" t="s">
        <v>582</v>
      </c>
      <c r="AI957" s="15">
        <v>3</v>
      </c>
      <c r="AJ957" s="15">
        <v>7</v>
      </c>
      <c r="AK957" s="15">
        <v>40</v>
      </c>
      <c r="AL957" s="15">
        <v>10</v>
      </c>
      <c r="AM957" s="15">
        <v>10</v>
      </c>
      <c r="AN957" s="490">
        <f>IF(AJ957="",S957,ROUND(((((AL957/24)+(AM957/1440))-((AJ957/24)+(AK957/1440)))*1440/50),5))</f>
        <v>3</v>
      </c>
      <c r="AO957" s="491">
        <f>AJ957/24+AK957/1440</f>
        <v>0.31944444444444448</v>
      </c>
      <c r="AP957" s="491">
        <f>AL957/24+AM957/1440</f>
        <v>0.4236111111111111</v>
      </c>
      <c r="AQ957" s="23" t="str" cm="1">
        <f t="array" ref="AQ957">IF(X957="","",IF(SUMPRODUCT((X957=$X$7:$X$2085)*(AI957=$AI$7:$AI$2085)*(AO957=$AO$7:$AO$2085)*(AP957=$AP$7:$AP$2085)*(ROW($X$7:$X$2085)&lt;&gt;ROW(X957))*((S957=0)*($S$7:$S$2085&gt;0)+(S957&gt;0)*($S$7:$S$2085=0)))&gt;0,"SALONES UNIDOS",IF(SUMPRODUCT((X957=$X$7:$X$2085)*(AI957=$AI$7:$AI$2085)*((AO957&lt;$AP$7:$AP$2085)*(AP957&gt;$AO$7:$AO$2085))*(ROW($X$7:$X$2085)&lt;&gt;ROW(X957)))&gt;0,"Cruzado","Sin cruce")))</f>
        <v>Sin cruce</v>
      </c>
      <c r="AR957" s="23" t="str" cm="1">
        <f t="array" ref="AR957">IF(AE957="","",IF(SUMPRODUCT((AE957=$AE$7:$AE$2085)*(AI957=$AI$7:$AI$2085)*(AO957=$AO$7:$AO$2085)*(AP957=$AP$7:$AP$2085)*(ROW($AE$7:$AE$2085)&lt;&gt;ROW(AE957))*((S957=0)*($S$7:$S$2085&gt;0)+(S957&gt;0)*($S$7:$S$2085=0)))&gt;0,"SALONES UNIDOS",IF(SUMPRODUCT((AE957=$AE$7:$AE$2085)*(AI957=$AI$7:$AI$2085)*((AO957&lt;$AP$7:$AP$2085)*(AP957&gt;$AO$7:$AO$2085))*(ROW($AE$7:$AE$2085)&lt;&gt;ROW(AE957)))&gt;0,"Cruzado","Sin cruce")))</f>
        <v/>
      </c>
      <c r="AS957" s="94" t="str">
        <f t="shared" si="15"/>
        <v>MH5PORUMAD</v>
      </c>
      <c r="AT957" s="94" t="str" cm="1">
        <f t="array" ref="AT957">IF(AS957="","",IF(SUMPRODUCT((AS957=$AS$7:$AS$2085)*(AI957=$AI$7:$AI$2085)*(AO957=$AO$7:$AO$2085)*(AP957=$AP$7:$AP$2085)*(ROW($AS$7:$AS$2085)&lt;&gt;ROW(AS957))*((S957=0)*($S$7:$S$2085&gt;0)+(S957&gt;0)*($S$7:$S$2085=0)))&gt;0,"SALONES UNIDOS",IF(SUMPRODUCT((AS957=$AS$7:$AS$2085)*(AI957=$AI$7:$AI$2085)*((AO957&lt;$AP$7:$AP$2085)*(AP957&gt;$AO$7:$AO$2085))*(ROW($AS$7:$AS$2085)&lt;&gt;ROW(AS957)))&gt;0,"Cruzado","Sin cruce")))</f>
        <v>Sin cruce</v>
      </c>
    </row>
    <row r="958" spans="3:46" ht="15.6" hidden="1" customHeight="1">
      <c r="C958" s="496" t="s">
        <v>572</v>
      </c>
      <c r="D958" s="15" t="s">
        <v>966</v>
      </c>
      <c r="E958" s="15">
        <v>20261</v>
      </c>
      <c r="F958" s="503" t="s">
        <v>195</v>
      </c>
      <c r="G958" s="497" t="s">
        <v>80</v>
      </c>
      <c r="H958" s="503" t="s">
        <v>84</v>
      </c>
      <c r="I958" s="503">
        <v>5</v>
      </c>
      <c r="J958" s="503" t="s">
        <v>602</v>
      </c>
      <c r="K958" s="503" t="s">
        <v>66</v>
      </c>
      <c r="L958" s="499" t="s">
        <v>1031</v>
      </c>
      <c r="M958" s="535" t="s">
        <v>1032</v>
      </c>
      <c r="N958" s="15" t="s">
        <v>577</v>
      </c>
      <c r="O958" s="15" t="s">
        <v>578</v>
      </c>
      <c r="P958" s="503" t="s">
        <v>579</v>
      </c>
      <c r="Q958" s="15">
        <v>0</v>
      </c>
      <c r="R958" s="15">
        <v>6</v>
      </c>
      <c r="S958" s="479">
        <v>6</v>
      </c>
      <c r="T958" s="15">
        <v>6</v>
      </c>
      <c r="U958" s="471"/>
      <c r="V958" s="550">
        <v>18</v>
      </c>
      <c r="W958" s="497">
        <v>45121977</v>
      </c>
      <c r="X958" s="566" t="s">
        <v>360</v>
      </c>
      <c r="Y958" s="15" t="s">
        <v>579</v>
      </c>
      <c r="Z958" s="15"/>
      <c r="AA958" s="15"/>
      <c r="AB958" s="15"/>
      <c r="AC958" s="493"/>
      <c r="AD958" s="15"/>
      <c r="AE958" s="15" t="s">
        <v>1005</v>
      </c>
      <c r="AF958" s="497"/>
      <c r="AG958" s="497"/>
      <c r="AH958" s="497" t="s">
        <v>100</v>
      </c>
      <c r="AI958" s="15">
        <v>3</v>
      </c>
      <c r="AJ958" s="15">
        <v>10</v>
      </c>
      <c r="AK958" s="15">
        <v>10</v>
      </c>
      <c r="AL958" s="15">
        <v>15</v>
      </c>
      <c r="AM958" s="15">
        <v>10</v>
      </c>
      <c r="AN958" s="490">
        <f>IF(AJ958="",S958,ROUND(((((AL958/24)+(AM958/1440))-((AJ958/24)+(AK958/1440)))*1440/50),5))</f>
        <v>6</v>
      </c>
      <c r="AO958" s="491">
        <f>AJ958/24+AK958/1440</f>
        <v>0.4236111111111111</v>
      </c>
      <c r="AP958" s="491">
        <f>AL958/24+AM958/1440</f>
        <v>0.63194444444444442</v>
      </c>
      <c r="AQ958" s="23" t="str" cm="1">
        <f t="array" ref="AQ958">IF(X958="","",IF(SUMPRODUCT((X958=$X$7:$X$2085)*(AI958=$AI$7:$AI$2085)*(AO958=$AO$7:$AO$2085)*(AP958=$AP$7:$AP$2085)*(ROW($X$7:$X$2085)&lt;&gt;ROW(X958))*((S958=0)*($S$7:$S$2085&gt;0)+(S958&gt;0)*($S$7:$S$2085=0)))&gt;0,"SALONES UNIDOS",IF(SUMPRODUCT((X958=$X$7:$X$2085)*(AI958=$AI$7:$AI$2085)*((AO958&lt;$AP$7:$AP$2085)*(AP958&gt;$AO$7:$AO$2085))*(ROW($X$7:$X$2085)&lt;&gt;ROW(X958)))&gt;0,"Cruzado","Sin cruce")))</f>
        <v>Sin cruce</v>
      </c>
      <c r="AR958" s="23" t="str" cm="1">
        <f t="array" ref="AR958">IF(AE958="","",IF(SUMPRODUCT((AE958=$AE$7:$AE$2085)*(AI958=$AI$7:$AI$2085)*(AO958=$AO$7:$AO$2085)*(AP958=$AP$7:$AP$2085)*(ROW($AE$7:$AE$2085)&lt;&gt;ROW(AE958))*((S958=0)*($S$7:$S$2085&gt;0)+(S958&gt;0)*($S$7:$S$2085=0)))&gt;0,"SALONES UNIDOS",IF(SUMPRODUCT((AE958=$AE$7:$AE$2085)*(AI958=$AI$7:$AI$2085)*((AO958&lt;$AP$7:$AP$2085)*(AP958&gt;$AO$7:$AO$2085))*(ROW($AE$7:$AE$2085)&lt;&gt;ROW(AE958)))&gt;0,"Cruzado","Sin cruce")))</f>
        <v>Sin cruce</v>
      </c>
      <c r="AS958" s="94" t="str">
        <f t="shared" si="15"/>
        <v>MH5PORUMAD</v>
      </c>
      <c r="AT958" s="94" t="str" cm="1">
        <f t="array" ref="AT958">IF(AS958="","",IF(SUMPRODUCT((AS958=$AS$7:$AS$2085)*(AI958=$AI$7:$AI$2085)*(AO958=$AO$7:$AO$2085)*(AP958=$AP$7:$AP$2085)*(ROW($AS$7:$AS$2085)&lt;&gt;ROW(AS958))*((S958=0)*($S$7:$S$2085&gt;0)+(S958&gt;0)*($S$7:$S$2085=0)))&gt;0,"SALONES UNIDOS",IF(SUMPRODUCT((AS958=$AS$7:$AS$2085)*(AI958=$AI$7:$AI$2085)*((AO958&lt;$AP$7:$AP$2085)*(AP958&gt;$AO$7:$AO$2085))*(ROW($AS$7:$AS$2085)&lt;&gt;ROW(AS958)))&gt;0,"Cruzado","Sin cruce")))</f>
        <v>Sin cruce</v>
      </c>
    </row>
    <row r="959" spans="3:46" ht="15.6" hidden="1" customHeight="1">
      <c r="C959" s="496" t="s">
        <v>572</v>
      </c>
      <c r="D959" s="15" t="s">
        <v>966</v>
      </c>
      <c r="E959" s="15">
        <v>20261</v>
      </c>
      <c r="F959" s="503" t="s">
        <v>195</v>
      </c>
      <c r="G959" s="497" t="s">
        <v>80</v>
      </c>
      <c r="H959" s="503" t="s">
        <v>84</v>
      </c>
      <c r="I959" s="503">
        <v>5</v>
      </c>
      <c r="J959" s="503" t="s">
        <v>603</v>
      </c>
      <c r="K959" s="503" t="s">
        <v>66</v>
      </c>
      <c r="L959" s="499" t="s">
        <v>1031</v>
      </c>
      <c r="M959" s="535" t="s">
        <v>1032</v>
      </c>
      <c r="N959" s="15" t="s">
        <v>577</v>
      </c>
      <c r="O959" s="15" t="s">
        <v>578</v>
      </c>
      <c r="P959" s="503" t="s">
        <v>579</v>
      </c>
      <c r="Q959" s="15">
        <v>0</v>
      </c>
      <c r="R959" s="15">
        <v>6</v>
      </c>
      <c r="S959" s="479">
        <v>6</v>
      </c>
      <c r="T959" s="15">
        <v>6</v>
      </c>
      <c r="U959" s="471"/>
      <c r="V959" s="550">
        <v>18</v>
      </c>
      <c r="W959" s="497">
        <v>45121977</v>
      </c>
      <c r="X959" s="566" t="s">
        <v>360</v>
      </c>
      <c r="Y959" s="15" t="s">
        <v>579</v>
      </c>
      <c r="Z959" s="15"/>
      <c r="AA959" s="15"/>
      <c r="AB959" s="15"/>
      <c r="AC959" s="493"/>
      <c r="AD959" s="15"/>
      <c r="AE959" s="15" t="s">
        <v>1005</v>
      </c>
      <c r="AF959" s="497"/>
      <c r="AG959" s="497"/>
      <c r="AH959" s="497" t="s">
        <v>100</v>
      </c>
      <c r="AI959" s="15">
        <v>6</v>
      </c>
      <c r="AJ959" s="15">
        <v>7</v>
      </c>
      <c r="AK959" s="15">
        <v>40</v>
      </c>
      <c r="AL959" s="15">
        <v>12</v>
      </c>
      <c r="AM959" s="15">
        <v>40</v>
      </c>
      <c r="AN959" s="490">
        <f>IF(AJ959="",S959,ROUND(((((AL959/24)+(AM959/1440))-((AJ959/24)+(AK959/1440)))*1440/50),5))</f>
        <v>6</v>
      </c>
      <c r="AO959" s="491">
        <f>AJ959/24+AK959/1440</f>
        <v>0.31944444444444448</v>
      </c>
      <c r="AP959" s="491">
        <f>AL959/24+AM959/1440</f>
        <v>0.52777777777777779</v>
      </c>
      <c r="AQ959" s="23" t="str" cm="1">
        <f t="array" ref="AQ959">IF(X959="","",IF(SUMPRODUCT((X959=$X$7:$X$2085)*(AI959=$AI$7:$AI$2085)*(AO959=$AO$7:$AO$2085)*(AP959=$AP$7:$AP$2085)*(ROW($X$7:$X$2085)&lt;&gt;ROW(X959))*((S959=0)*($S$7:$S$2085&gt;0)+(S959&gt;0)*($S$7:$S$2085=0)))&gt;0,"SALONES UNIDOS",IF(SUMPRODUCT((X959=$X$7:$X$2085)*(AI959=$AI$7:$AI$2085)*((AO959&lt;$AP$7:$AP$2085)*(AP959&gt;$AO$7:$AO$2085))*(ROW($X$7:$X$2085)&lt;&gt;ROW(X959)))&gt;0,"Cruzado","Sin cruce")))</f>
        <v>Sin cruce</v>
      </c>
      <c r="AR959" s="23" t="str" cm="1">
        <f t="array" ref="AR959">IF(AE959="","",IF(SUMPRODUCT((AE959=$AE$7:$AE$2085)*(AI959=$AI$7:$AI$2085)*(AO959=$AO$7:$AO$2085)*(AP959=$AP$7:$AP$2085)*(ROW($AE$7:$AE$2085)&lt;&gt;ROW(AE959))*((S959=0)*($S$7:$S$2085&gt;0)+(S959&gt;0)*($S$7:$S$2085=0)))&gt;0,"SALONES UNIDOS",IF(SUMPRODUCT((AE959=$AE$7:$AE$2085)*(AI959=$AI$7:$AI$2085)*((AO959&lt;$AP$7:$AP$2085)*(AP959&gt;$AO$7:$AO$2085))*(ROW($AE$7:$AE$2085)&lt;&gt;ROW(AE959)))&gt;0,"Cruzado","Sin cruce")))</f>
        <v>Sin cruce</v>
      </c>
      <c r="AS959" s="94" t="str">
        <f t="shared" si="15"/>
        <v>MH5PORUMAD</v>
      </c>
      <c r="AT959" s="94" t="str" cm="1">
        <f t="array" ref="AT959">IF(AS959="","",IF(SUMPRODUCT((AS959=$AS$7:$AS$2085)*(AI959=$AI$7:$AI$2085)*(AO959=$AO$7:$AO$2085)*(AP959=$AP$7:$AP$2085)*(ROW($AS$7:$AS$2085)&lt;&gt;ROW(AS959))*((S959=0)*($S$7:$S$2085&gt;0)+(S959&gt;0)*($S$7:$S$2085=0)))&gt;0,"SALONES UNIDOS",IF(SUMPRODUCT((AS959=$AS$7:$AS$2085)*(AI959=$AI$7:$AI$2085)*((AO959&lt;$AP$7:$AP$2085)*(AP959&gt;$AO$7:$AO$2085))*(ROW($AS$7:$AS$2085)&lt;&gt;ROW(AS959)))&gt;0,"Cruzado","Sin cruce")))</f>
        <v>Sin cruce</v>
      </c>
    </row>
    <row r="960" spans="3:46" ht="15.6" hidden="1" customHeight="1">
      <c r="C960" s="496" t="s">
        <v>572</v>
      </c>
      <c r="D960" s="15" t="s">
        <v>966</v>
      </c>
      <c r="E960" s="15">
        <v>20261</v>
      </c>
      <c r="F960" s="503" t="s">
        <v>195</v>
      </c>
      <c r="G960" s="497" t="s">
        <v>80</v>
      </c>
      <c r="H960" s="503" t="s">
        <v>84</v>
      </c>
      <c r="I960" s="503">
        <v>5</v>
      </c>
      <c r="J960" s="503" t="s">
        <v>66</v>
      </c>
      <c r="K960" s="503" t="s">
        <v>66</v>
      </c>
      <c r="L960" s="499" t="s">
        <v>1033</v>
      </c>
      <c r="M960" s="535" t="s">
        <v>1034</v>
      </c>
      <c r="N960" s="15" t="s">
        <v>637</v>
      </c>
      <c r="O960" s="15" t="s">
        <v>578</v>
      </c>
      <c r="P960" s="503" t="s">
        <v>579</v>
      </c>
      <c r="Q960" s="15">
        <v>1</v>
      </c>
      <c r="R960" s="15">
        <v>0</v>
      </c>
      <c r="S960" s="479">
        <v>1</v>
      </c>
      <c r="T960" s="15">
        <v>3</v>
      </c>
      <c r="U960" s="471"/>
      <c r="V960" s="550">
        <v>36</v>
      </c>
      <c r="W960" s="497">
        <v>44421977</v>
      </c>
      <c r="X960" s="566" t="s">
        <v>440</v>
      </c>
      <c r="Y960" s="15" t="s">
        <v>579</v>
      </c>
      <c r="Z960" s="15"/>
      <c r="AA960" s="15"/>
      <c r="AB960" s="15"/>
      <c r="AC960" s="485" t="s">
        <v>979</v>
      </c>
      <c r="AD960" s="15"/>
      <c r="AE960" s="479"/>
      <c r="AF960" s="497"/>
      <c r="AG960" s="497"/>
      <c r="AH960" s="497" t="s">
        <v>582</v>
      </c>
      <c r="AI960" s="15">
        <v>5</v>
      </c>
      <c r="AJ960" s="15">
        <v>14</v>
      </c>
      <c r="AK960" s="15">
        <v>20</v>
      </c>
      <c r="AL960" s="15">
        <v>15</v>
      </c>
      <c r="AM960" s="15">
        <v>10</v>
      </c>
      <c r="AN960" s="490">
        <f>IF(AJ960="",S960,ROUND(((((AL960/24)+(AM960/1440))-((AJ960/24)+(AK960/1440)))*1440/50),5))</f>
        <v>1</v>
      </c>
      <c r="AO960" s="491">
        <f>AJ960/24+AK960/1440</f>
        <v>0.59722222222222221</v>
      </c>
      <c r="AP960" s="491">
        <f>AL960/24+AM960/1440</f>
        <v>0.63194444444444442</v>
      </c>
      <c r="AQ960" s="23" t="str" cm="1">
        <f t="array" ref="AQ960">IF(X960="","",IF(SUMPRODUCT((X960=$X$7:$X$2085)*(AI960=$AI$7:$AI$2085)*(AO960=$AO$7:$AO$2085)*(AP960=$AP$7:$AP$2085)*(ROW($X$7:$X$2085)&lt;&gt;ROW(X960))*((S960=0)*($S$7:$S$2085&gt;0)+(S960&gt;0)*($S$7:$S$2085=0)))&gt;0,"SALONES UNIDOS",IF(SUMPRODUCT((X960=$X$7:$X$2085)*(AI960=$AI$7:$AI$2085)*((AO960&lt;$AP$7:$AP$2085)*(AP960&gt;$AO$7:$AO$2085))*(ROW($X$7:$X$2085)&lt;&gt;ROW(X960)))&gt;0,"Cruzado","Sin cruce")))</f>
        <v>Sin cruce</v>
      </c>
      <c r="AR960" s="23" t="str" cm="1">
        <f t="array" ref="AR960">IF(AE960="","",IF(SUMPRODUCT((AE960=$AE$7:$AE$2085)*(AI960=$AI$7:$AI$2085)*(AO960=$AO$7:$AO$2085)*(AP960=$AP$7:$AP$2085)*(ROW($AE$7:$AE$2085)&lt;&gt;ROW(AE960))*((S960=0)*($S$7:$S$2085&gt;0)+(S960&gt;0)*($S$7:$S$2085=0)))&gt;0,"SALONES UNIDOS",IF(SUMPRODUCT((AE960=$AE$7:$AE$2085)*(AI960=$AI$7:$AI$2085)*((AO960&lt;$AP$7:$AP$2085)*(AP960&gt;$AO$7:$AO$2085))*(ROW($AE$7:$AE$2085)&lt;&gt;ROW(AE960)))&gt;0,"Cruzado","Sin cruce")))</f>
        <v/>
      </c>
      <c r="AS960" s="94" t="str">
        <f t="shared" si="15"/>
        <v>MH5PORUMAD</v>
      </c>
      <c r="AT960" s="94" t="str" cm="1">
        <f t="array" ref="AT960">IF(AS960="","",IF(SUMPRODUCT((AS960=$AS$7:$AS$2085)*(AI960=$AI$7:$AI$2085)*(AO960=$AO$7:$AO$2085)*(AP960=$AP$7:$AP$2085)*(ROW($AS$7:$AS$2085)&lt;&gt;ROW(AS960))*((S960=0)*($S$7:$S$2085&gt;0)+(S960&gt;0)*($S$7:$S$2085=0)))&gt;0,"SALONES UNIDOS",IF(SUMPRODUCT((AS960=$AS$7:$AS$2085)*(AI960=$AI$7:$AI$2085)*((AO960&lt;$AP$7:$AP$2085)*(AP960&gt;$AO$7:$AO$2085))*(ROW($AS$7:$AS$2085)&lt;&gt;ROW(AS960)))&gt;0,"Cruzado","Sin cruce")))</f>
        <v>Sin cruce</v>
      </c>
    </row>
    <row r="961" spans="3:46" ht="15.6" hidden="1" customHeight="1">
      <c r="C961" s="496" t="s">
        <v>572</v>
      </c>
      <c r="D961" s="15" t="s">
        <v>966</v>
      </c>
      <c r="E961" s="15">
        <v>20261</v>
      </c>
      <c r="F961" s="503" t="s">
        <v>195</v>
      </c>
      <c r="G961" s="497" t="s">
        <v>80</v>
      </c>
      <c r="H961" s="503" t="s">
        <v>84</v>
      </c>
      <c r="I961" s="503">
        <v>5</v>
      </c>
      <c r="J961" s="503" t="s">
        <v>602</v>
      </c>
      <c r="K961" s="503" t="s">
        <v>66</v>
      </c>
      <c r="L961" s="499" t="s">
        <v>1033</v>
      </c>
      <c r="M961" s="535" t="s">
        <v>1034</v>
      </c>
      <c r="N961" s="15" t="s">
        <v>637</v>
      </c>
      <c r="O961" s="15" t="s">
        <v>578</v>
      </c>
      <c r="P961" s="503" t="s">
        <v>579</v>
      </c>
      <c r="Q961" s="15">
        <v>0</v>
      </c>
      <c r="R961" s="15">
        <v>4</v>
      </c>
      <c r="S961" s="479">
        <v>4</v>
      </c>
      <c r="T961" s="15">
        <v>3</v>
      </c>
      <c r="U961" s="471"/>
      <c r="V961" s="550">
        <v>18</v>
      </c>
      <c r="W961" s="497">
        <v>44421977</v>
      </c>
      <c r="X961" s="566" t="s">
        <v>440</v>
      </c>
      <c r="Y961" s="15" t="s">
        <v>579</v>
      </c>
      <c r="Z961" s="15"/>
      <c r="AA961" s="15"/>
      <c r="AB961" s="15"/>
      <c r="AC961" s="493"/>
      <c r="AD961" s="15"/>
      <c r="AE961" s="15" t="s">
        <v>1028</v>
      </c>
      <c r="AF961" s="497"/>
      <c r="AG961" s="497"/>
      <c r="AH961" s="497" t="s">
        <v>100</v>
      </c>
      <c r="AI961" s="15">
        <v>5</v>
      </c>
      <c r="AJ961" s="15">
        <v>15</v>
      </c>
      <c r="AK961" s="15">
        <v>10</v>
      </c>
      <c r="AL961" s="15">
        <v>18</v>
      </c>
      <c r="AM961" s="15">
        <v>30</v>
      </c>
      <c r="AN961" s="490">
        <f>IF(AJ961="",S961,ROUND(((((AL961/24)+(AM961/1440))-((AJ961/24)+(AK961/1440)))*1440/50),5))</f>
        <v>4</v>
      </c>
      <c r="AO961" s="491">
        <f>AJ961/24+AK961/1440</f>
        <v>0.63194444444444442</v>
      </c>
      <c r="AP961" s="491">
        <f>AL961/24+AM961/1440</f>
        <v>0.77083333333333337</v>
      </c>
      <c r="AQ961" s="23" t="str" cm="1">
        <f t="array" ref="AQ961">IF(X961="","",IF(SUMPRODUCT((X961=$X$7:$X$2085)*(AI961=$AI$7:$AI$2085)*(AO961=$AO$7:$AO$2085)*(AP961=$AP$7:$AP$2085)*(ROW($X$7:$X$2085)&lt;&gt;ROW(X961))*((S961=0)*($S$7:$S$2085&gt;0)+(S961&gt;0)*($S$7:$S$2085=0)))&gt;0,"SALONES UNIDOS",IF(SUMPRODUCT((X961=$X$7:$X$2085)*(AI961=$AI$7:$AI$2085)*((AO961&lt;$AP$7:$AP$2085)*(AP961&gt;$AO$7:$AO$2085))*(ROW($X$7:$X$2085)&lt;&gt;ROW(X961)))&gt;0,"Cruzado","Sin cruce")))</f>
        <v>Sin cruce</v>
      </c>
      <c r="AR961" s="23" t="str" cm="1">
        <f t="array" ref="AR961">IF(AE961="","",IF(SUMPRODUCT((AE961=$AE$7:$AE$2085)*(AI961=$AI$7:$AI$2085)*(AO961=$AO$7:$AO$2085)*(AP961=$AP$7:$AP$2085)*(ROW($AE$7:$AE$2085)&lt;&gt;ROW(AE961))*((S961=0)*($S$7:$S$2085&gt;0)+(S961&gt;0)*($S$7:$S$2085=0)))&gt;0,"SALONES UNIDOS",IF(SUMPRODUCT((AE961=$AE$7:$AE$2085)*(AI961=$AI$7:$AI$2085)*((AO961&lt;$AP$7:$AP$2085)*(AP961&gt;$AO$7:$AO$2085))*(ROW($AE$7:$AE$2085)&lt;&gt;ROW(AE961)))&gt;0,"Cruzado","Sin cruce")))</f>
        <v>Sin cruce</v>
      </c>
      <c r="AS961" s="94" t="str">
        <f t="shared" si="15"/>
        <v>MH5PORUMAD</v>
      </c>
      <c r="AT961" s="94" t="str" cm="1">
        <f t="array" ref="AT961">IF(AS961="","",IF(SUMPRODUCT((AS961=$AS$7:$AS$2085)*(AI961=$AI$7:$AI$2085)*(AO961=$AO$7:$AO$2085)*(AP961=$AP$7:$AP$2085)*(ROW($AS$7:$AS$2085)&lt;&gt;ROW(AS961))*((S961=0)*($S$7:$S$2085&gt;0)+(S961&gt;0)*($S$7:$S$2085=0)))&gt;0,"SALONES UNIDOS",IF(SUMPRODUCT((AS961=$AS$7:$AS$2085)*(AI961=$AI$7:$AI$2085)*((AO961&lt;$AP$7:$AP$2085)*(AP961&gt;$AO$7:$AO$2085))*(ROW($AS$7:$AS$2085)&lt;&gt;ROW(AS961)))&gt;0,"Cruzado","Sin cruce")))</f>
        <v>Sin cruce</v>
      </c>
    </row>
    <row r="962" spans="3:46" ht="15.6" hidden="1" customHeight="1">
      <c r="C962" s="496" t="s">
        <v>572</v>
      </c>
      <c r="D962" s="15" t="s">
        <v>966</v>
      </c>
      <c r="E962" s="15">
        <v>20261</v>
      </c>
      <c r="F962" s="503" t="s">
        <v>195</v>
      </c>
      <c r="G962" s="497" t="s">
        <v>80</v>
      </c>
      <c r="H962" s="503" t="s">
        <v>84</v>
      </c>
      <c r="I962" s="503">
        <v>5</v>
      </c>
      <c r="J962" s="503" t="s">
        <v>603</v>
      </c>
      <c r="K962" s="503" t="s">
        <v>66</v>
      </c>
      <c r="L962" s="499" t="s">
        <v>1033</v>
      </c>
      <c r="M962" s="535" t="s">
        <v>1034</v>
      </c>
      <c r="N962" s="15" t="s">
        <v>637</v>
      </c>
      <c r="O962" s="15" t="s">
        <v>578</v>
      </c>
      <c r="P962" s="503" t="s">
        <v>579</v>
      </c>
      <c r="Q962" s="15">
        <v>0</v>
      </c>
      <c r="R962" s="15">
        <v>4</v>
      </c>
      <c r="S962" s="479">
        <v>4</v>
      </c>
      <c r="T962" s="15">
        <v>3</v>
      </c>
      <c r="U962" s="471"/>
      <c r="V962" s="550">
        <v>18</v>
      </c>
      <c r="W962" s="497">
        <v>44421977</v>
      </c>
      <c r="X962" s="566" t="s">
        <v>440</v>
      </c>
      <c r="Y962" s="15" t="s">
        <v>579</v>
      </c>
      <c r="Z962" s="15"/>
      <c r="AA962" s="15"/>
      <c r="AB962" s="15"/>
      <c r="AC962" s="493"/>
      <c r="AD962" s="15"/>
      <c r="AE962" s="15" t="s">
        <v>1028</v>
      </c>
      <c r="AF962" s="497"/>
      <c r="AG962" s="497"/>
      <c r="AH962" s="497" t="s">
        <v>100</v>
      </c>
      <c r="AI962" s="15">
        <v>6</v>
      </c>
      <c r="AJ962" s="15">
        <v>16</v>
      </c>
      <c r="AK962" s="15">
        <v>0</v>
      </c>
      <c r="AL962" s="15">
        <v>19</v>
      </c>
      <c r="AM962" s="15">
        <v>20</v>
      </c>
      <c r="AN962" s="490">
        <f>IF(AJ962="",S962,ROUND(((((AL962/24)+(AM962/1440))-((AJ962/24)+(AK962/1440)))*1440/50),5))</f>
        <v>4</v>
      </c>
      <c r="AO962" s="491">
        <f>AJ962/24+AK962/1440</f>
        <v>0.66666666666666663</v>
      </c>
      <c r="AP962" s="491">
        <f>AL962/24+AM962/1440</f>
        <v>0.80555555555555547</v>
      </c>
      <c r="AQ962" s="23" t="str" cm="1">
        <f t="array" ref="AQ962">IF(X962="","",IF(SUMPRODUCT((X962=$X$7:$X$2085)*(AI962=$AI$7:$AI$2085)*(AO962=$AO$7:$AO$2085)*(AP962=$AP$7:$AP$2085)*(ROW($X$7:$X$2085)&lt;&gt;ROW(X962))*((S962=0)*($S$7:$S$2085&gt;0)+(S962&gt;0)*($S$7:$S$2085=0)))&gt;0,"SALONES UNIDOS",IF(SUMPRODUCT((X962=$X$7:$X$2085)*(AI962=$AI$7:$AI$2085)*((AO962&lt;$AP$7:$AP$2085)*(AP962&gt;$AO$7:$AO$2085))*(ROW($X$7:$X$2085)&lt;&gt;ROW(X962)))&gt;0,"Cruzado","Sin cruce")))</f>
        <v>Sin cruce</v>
      </c>
      <c r="AR962" s="23" t="str" cm="1">
        <f t="array" ref="AR962">IF(AE962="","",IF(SUMPRODUCT((AE962=$AE$7:$AE$2085)*(AI962=$AI$7:$AI$2085)*(AO962=$AO$7:$AO$2085)*(AP962=$AP$7:$AP$2085)*(ROW($AE$7:$AE$2085)&lt;&gt;ROW(AE962))*((S962=0)*($S$7:$S$2085&gt;0)+(S962&gt;0)*($S$7:$S$2085=0)))&gt;0,"SALONES UNIDOS",IF(SUMPRODUCT((AE962=$AE$7:$AE$2085)*(AI962=$AI$7:$AI$2085)*((AO962&lt;$AP$7:$AP$2085)*(AP962&gt;$AO$7:$AO$2085))*(ROW($AE$7:$AE$2085)&lt;&gt;ROW(AE962)))&gt;0,"Cruzado","Sin cruce")))</f>
        <v>Sin cruce</v>
      </c>
      <c r="AS962" s="94" t="str">
        <f t="shared" si="15"/>
        <v>MH5PORUMAD</v>
      </c>
      <c r="AT962" s="94" t="str" cm="1">
        <f t="array" ref="AT962">IF(AS962="","",IF(SUMPRODUCT((AS962=$AS$7:$AS$2085)*(AI962=$AI$7:$AI$2085)*(AO962=$AO$7:$AO$2085)*(AP962=$AP$7:$AP$2085)*(ROW($AS$7:$AS$2085)&lt;&gt;ROW(AS962))*((S962=0)*($S$7:$S$2085&gt;0)+(S962&gt;0)*($S$7:$S$2085=0)))&gt;0,"SALONES UNIDOS",IF(SUMPRODUCT((AS962=$AS$7:$AS$2085)*(AI962=$AI$7:$AI$2085)*((AO962&lt;$AP$7:$AP$2085)*(AP962&gt;$AO$7:$AO$2085))*(ROW($AS$7:$AS$2085)&lt;&gt;ROW(AS962)))&gt;0,"Cruzado","Sin cruce")))</f>
        <v>Sin cruce</v>
      </c>
    </row>
    <row r="963" spans="3:46" ht="15.6" hidden="1" customHeight="1">
      <c r="C963" s="496" t="s">
        <v>572</v>
      </c>
      <c r="D963" s="15" t="s">
        <v>966</v>
      </c>
      <c r="E963" s="15">
        <v>20261</v>
      </c>
      <c r="F963" s="503" t="s">
        <v>195</v>
      </c>
      <c r="G963" s="497" t="s">
        <v>80</v>
      </c>
      <c r="H963" s="503" t="s">
        <v>84</v>
      </c>
      <c r="I963" s="503">
        <v>5</v>
      </c>
      <c r="J963" s="503" t="s">
        <v>66</v>
      </c>
      <c r="K963" s="503" t="s">
        <v>66</v>
      </c>
      <c r="L963" s="499" t="s">
        <v>1035</v>
      </c>
      <c r="M963" s="535" t="s">
        <v>1036</v>
      </c>
      <c r="N963" s="15" t="s">
        <v>637</v>
      </c>
      <c r="O963" s="15" t="s">
        <v>578</v>
      </c>
      <c r="P963" s="503" t="s">
        <v>579</v>
      </c>
      <c r="Q963" s="15">
        <v>1</v>
      </c>
      <c r="R963" s="15">
        <v>0</v>
      </c>
      <c r="S963" s="479">
        <v>1</v>
      </c>
      <c r="T963" s="15">
        <v>3</v>
      </c>
      <c r="U963" s="471"/>
      <c r="V963" s="550">
        <v>36</v>
      </c>
      <c r="W963" s="497">
        <v>21560679</v>
      </c>
      <c r="X963" s="566" t="s">
        <v>206</v>
      </c>
      <c r="Y963" s="15" t="s">
        <v>579</v>
      </c>
      <c r="Z963" s="15"/>
      <c r="AA963" s="15"/>
      <c r="AB963" s="15"/>
      <c r="AC963" s="485" t="s">
        <v>1010</v>
      </c>
      <c r="AD963" s="15"/>
      <c r="AE963" s="479"/>
      <c r="AF963" s="497"/>
      <c r="AG963" s="497"/>
      <c r="AH963" s="497" t="s">
        <v>582</v>
      </c>
      <c r="AI963" s="15">
        <v>2</v>
      </c>
      <c r="AJ963" s="15">
        <v>7</v>
      </c>
      <c r="AK963" s="15">
        <v>40</v>
      </c>
      <c r="AL963" s="15">
        <v>8</v>
      </c>
      <c r="AM963" s="15">
        <v>30</v>
      </c>
      <c r="AN963" s="490">
        <f>IF(AJ963="",S963,ROUND(((((AL963/24)+(AM963/1440))-((AJ963/24)+(AK963/1440)))*1440/50),5))</f>
        <v>1</v>
      </c>
      <c r="AO963" s="491">
        <f>AJ963/24+AK963/1440</f>
        <v>0.31944444444444448</v>
      </c>
      <c r="AP963" s="491">
        <f>AL963/24+AM963/1440</f>
        <v>0.35416666666666663</v>
      </c>
      <c r="AQ963" s="23" t="str" cm="1">
        <f t="array" ref="AQ963">IF(X963="","",IF(SUMPRODUCT((X963=$X$7:$X$2085)*(AI963=$AI$7:$AI$2085)*(AO963=$AO$7:$AO$2085)*(AP963=$AP$7:$AP$2085)*(ROW($X$7:$X$2085)&lt;&gt;ROW(X963))*((S963=0)*($S$7:$S$2085&gt;0)+(S963&gt;0)*($S$7:$S$2085=0)))&gt;0,"SALONES UNIDOS",IF(SUMPRODUCT((X963=$X$7:$X$2085)*(AI963=$AI$7:$AI$2085)*((AO963&lt;$AP$7:$AP$2085)*(AP963&gt;$AO$7:$AO$2085))*(ROW($X$7:$X$2085)&lt;&gt;ROW(X963)))&gt;0,"Cruzado","Sin cruce")))</f>
        <v>Sin cruce</v>
      </c>
      <c r="AR963" s="23" t="str" cm="1">
        <f t="array" ref="AR963">IF(AE963="","",IF(SUMPRODUCT((AE963=$AE$7:$AE$2085)*(AI963=$AI$7:$AI$2085)*(AO963=$AO$7:$AO$2085)*(AP963=$AP$7:$AP$2085)*(ROW($AE$7:$AE$2085)&lt;&gt;ROW(AE963))*((S963=0)*($S$7:$S$2085&gt;0)+(S963&gt;0)*($S$7:$S$2085=0)))&gt;0,"SALONES UNIDOS",IF(SUMPRODUCT((AE963=$AE$7:$AE$2085)*(AI963=$AI$7:$AI$2085)*((AO963&lt;$AP$7:$AP$2085)*(AP963&gt;$AO$7:$AO$2085))*(ROW($AE$7:$AE$2085)&lt;&gt;ROW(AE963)))&gt;0,"Cruzado","Sin cruce")))</f>
        <v/>
      </c>
      <c r="AS963" s="94" t="str">
        <f t="shared" si="15"/>
        <v>MH5PORUMAD</v>
      </c>
      <c r="AT963" s="94" t="str" cm="1">
        <f t="array" ref="AT963">IF(AS963="","",IF(SUMPRODUCT((AS963=$AS$7:$AS$2085)*(AI963=$AI$7:$AI$2085)*(AO963=$AO$7:$AO$2085)*(AP963=$AP$7:$AP$2085)*(ROW($AS$7:$AS$2085)&lt;&gt;ROW(AS963))*((S963=0)*($S$7:$S$2085&gt;0)+(S963&gt;0)*($S$7:$S$2085=0)))&gt;0,"SALONES UNIDOS",IF(SUMPRODUCT((AS963=$AS$7:$AS$2085)*(AI963=$AI$7:$AI$2085)*((AO963&lt;$AP$7:$AP$2085)*(AP963&gt;$AO$7:$AO$2085))*(ROW($AS$7:$AS$2085)&lt;&gt;ROW(AS963)))&gt;0,"Cruzado","Sin cruce")))</f>
        <v>Sin cruce</v>
      </c>
    </row>
    <row r="964" spans="3:46" ht="15.6" hidden="1" customHeight="1">
      <c r="C964" s="496" t="s">
        <v>572</v>
      </c>
      <c r="D964" s="15" t="s">
        <v>966</v>
      </c>
      <c r="E964" s="15">
        <v>20261</v>
      </c>
      <c r="F964" s="503" t="s">
        <v>195</v>
      </c>
      <c r="G964" s="497" t="s">
        <v>80</v>
      </c>
      <c r="H964" s="503" t="s">
        <v>84</v>
      </c>
      <c r="I964" s="503">
        <v>5</v>
      </c>
      <c r="J964" s="503" t="s">
        <v>602</v>
      </c>
      <c r="K964" s="503" t="s">
        <v>66</v>
      </c>
      <c r="L964" s="499" t="s">
        <v>1035</v>
      </c>
      <c r="M964" s="535" t="s">
        <v>1036</v>
      </c>
      <c r="N964" s="15" t="s">
        <v>637</v>
      </c>
      <c r="O964" s="15" t="s">
        <v>578</v>
      </c>
      <c r="P964" s="503" t="s">
        <v>579</v>
      </c>
      <c r="Q964" s="15">
        <v>0</v>
      </c>
      <c r="R964" s="15">
        <v>4</v>
      </c>
      <c r="S964" s="479">
        <v>4</v>
      </c>
      <c r="T964" s="15">
        <v>3</v>
      </c>
      <c r="U964" s="471"/>
      <c r="V964" s="550">
        <v>18</v>
      </c>
      <c r="W964" s="497">
        <v>21560679</v>
      </c>
      <c r="X964" s="566" t="s">
        <v>206</v>
      </c>
      <c r="Y964" s="15" t="s">
        <v>579</v>
      </c>
      <c r="Z964" s="15"/>
      <c r="AA964" s="15"/>
      <c r="AB964" s="15"/>
      <c r="AC964" s="493"/>
      <c r="AD964" s="15"/>
      <c r="AE964" s="15" t="s">
        <v>1019</v>
      </c>
      <c r="AF964" s="497"/>
      <c r="AG964" s="497"/>
      <c r="AH964" s="497" t="s">
        <v>100</v>
      </c>
      <c r="AI964" s="15">
        <v>2</v>
      </c>
      <c r="AJ964" s="15">
        <v>8</v>
      </c>
      <c r="AK964" s="15">
        <v>30</v>
      </c>
      <c r="AL964" s="15">
        <v>11</v>
      </c>
      <c r="AM964" s="15">
        <v>50</v>
      </c>
      <c r="AN964" s="490">
        <f>IF(AJ964="",S964,ROUND(((((AL964/24)+(AM964/1440))-((AJ964/24)+(AK964/1440)))*1440/50),5))</f>
        <v>4</v>
      </c>
      <c r="AO964" s="491">
        <f>AJ964/24+AK964/1440</f>
        <v>0.35416666666666663</v>
      </c>
      <c r="AP964" s="491">
        <f>AL964/24+AM964/1440</f>
        <v>0.49305555555555552</v>
      </c>
      <c r="AQ964" s="23" t="str" cm="1">
        <f t="array" ref="AQ964">IF(X964="","",IF(SUMPRODUCT((X964=$X$7:$X$2085)*(AI964=$AI$7:$AI$2085)*(AO964=$AO$7:$AO$2085)*(AP964=$AP$7:$AP$2085)*(ROW($X$7:$X$2085)&lt;&gt;ROW(X964))*((S964=0)*($S$7:$S$2085&gt;0)+(S964&gt;0)*($S$7:$S$2085=0)))&gt;0,"SALONES UNIDOS",IF(SUMPRODUCT((X964=$X$7:$X$2085)*(AI964=$AI$7:$AI$2085)*((AO964&lt;$AP$7:$AP$2085)*(AP964&gt;$AO$7:$AO$2085))*(ROW($X$7:$X$2085)&lt;&gt;ROW(X964)))&gt;0,"Cruzado","Sin cruce")))</f>
        <v>Sin cruce</v>
      </c>
      <c r="AR964" s="23" t="str" cm="1">
        <f t="array" ref="AR964">IF(AE964="","",IF(SUMPRODUCT((AE964=$AE$7:$AE$2085)*(AI964=$AI$7:$AI$2085)*(AO964=$AO$7:$AO$2085)*(AP964=$AP$7:$AP$2085)*(ROW($AE$7:$AE$2085)&lt;&gt;ROW(AE964))*((S964=0)*($S$7:$S$2085&gt;0)+(S964&gt;0)*($S$7:$S$2085=0)))&gt;0,"SALONES UNIDOS",IF(SUMPRODUCT((AE964=$AE$7:$AE$2085)*(AI964=$AI$7:$AI$2085)*((AO964&lt;$AP$7:$AP$2085)*(AP964&gt;$AO$7:$AO$2085))*(ROW($AE$7:$AE$2085)&lt;&gt;ROW(AE964)))&gt;0,"Cruzado","Sin cruce")))</f>
        <v>Sin cruce</v>
      </c>
      <c r="AS964" s="94" t="str">
        <f t="shared" si="15"/>
        <v>MH5PORUMAD</v>
      </c>
      <c r="AT964" s="94" t="str" cm="1">
        <f t="array" ref="AT964">IF(AS964="","",IF(SUMPRODUCT((AS964=$AS$7:$AS$2085)*(AI964=$AI$7:$AI$2085)*(AO964=$AO$7:$AO$2085)*(AP964=$AP$7:$AP$2085)*(ROW($AS$7:$AS$2085)&lt;&gt;ROW(AS964))*((S964=0)*($S$7:$S$2085&gt;0)+(S964&gt;0)*($S$7:$S$2085=0)))&gt;0,"SALONES UNIDOS",IF(SUMPRODUCT((AS964=$AS$7:$AS$2085)*(AI964=$AI$7:$AI$2085)*((AO964&lt;$AP$7:$AP$2085)*(AP964&gt;$AO$7:$AO$2085))*(ROW($AS$7:$AS$2085)&lt;&gt;ROW(AS964)))&gt;0,"Cruzado","Sin cruce")))</f>
        <v>Sin cruce</v>
      </c>
    </row>
    <row r="965" spans="3:46" ht="15.6" hidden="1" customHeight="1">
      <c r="C965" s="496" t="s">
        <v>572</v>
      </c>
      <c r="D965" s="15" t="s">
        <v>966</v>
      </c>
      <c r="E965" s="15">
        <v>20261</v>
      </c>
      <c r="F965" s="503" t="s">
        <v>195</v>
      </c>
      <c r="G965" s="497" t="s">
        <v>80</v>
      </c>
      <c r="H965" s="503" t="s">
        <v>84</v>
      </c>
      <c r="I965" s="503">
        <v>5</v>
      </c>
      <c r="J965" s="503" t="s">
        <v>603</v>
      </c>
      <c r="K965" s="503" t="s">
        <v>66</v>
      </c>
      <c r="L965" s="499" t="s">
        <v>1035</v>
      </c>
      <c r="M965" s="535" t="s">
        <v>1036</v>
      </c>
      <c r="N965" s="15" t="s">
        <v>637</v>
      </c>
      <c r="O965" s="15" t="s">
        <v>578</v>
      </c>
      <c r="P965" s="503" t="s">
        <v>579</v>
      </c>
      <c r="Q965" s="15">
        <v>0</v>
      </c>
      <c r="R965" s="15">
        <v>4</v>
      </c>
      <c r="S965" s="479">
        <v>4</v>
      </c>
      <c r="T965" s="15">
        <v>3</v>
      </c>
      <c r="U965" s="471"/>
      <c r="V965" s="550">
        <v>18</v>
      </c>
      <c r="W965" s="497">
        <v>21560679</v>
      </c>
      <c r="X965" s="566" t="s">
        <v>206</v>
      </c>
      <c r="Y965" s="15" t="s">
        <v>579</v>
      </c>
      <c r="Z965" s="15"/>
      <c r="AA965" s="15"/>
      <c r="AB965" s="15"/>
      <c r="AC965" s="493"/>
      <c r="AD965" s="15"/>
      <c r="AE965" s="15" t="s">
        <v>1019</v>
      </c>
      <c r="AF965" s="497"/>
      <c r="AG965" s="497"/>
      <c r="AH965" s="497" t="s">
        <v>100</v>
      </c>
      <c r="AI965" s="15">
        <v>2</v>
      </c>
      <c r="AJ965" s="15">
        <v>11</v>
      </c>
      <c r="AK965" s="15">
        <v>50</v>
      </c>
      <c r="AL965" s="15">
        <v>15</v>
      </c>
      <c r="AM965" s="15">
        <v>10</v>
      </c>
      <c r="AN965" s="490">
        <f>IF(AJ965="",S965,ROUND(((((AL965/24)+(AM965/1440))-((AJ965/24)+(AK965/1440)))*1440/50),5))</f>
        <v>4</v>
      </c>
      <c r="AO965" s="491">
        <f>AJ965/24+AK965/1440</f>
        <v>0.49305555555555552</v>
      </c>
      <c r="AP965" s="491">
        <f>AL965/24+AM965/1440</f>
        <v>0.63194444444444442</v>
      </c>
      <c r="AQ965" s="23" t="str" cm="1">
        <f t="array" ref="AQ965">IF(X965="","",IF(SUMPRODUCT((X965=$X$7:$X$2085)*(AI965=$AI$7:$AI$2085)*(AO965=$AO$7:$AO$2085)*(AP965=$AP$7:$AP$2085)*(ROW($X$7:$X$2085)&lt;&gt;ROW(X965))*((S965=0)*($S$7:$S$2085&gt;0)+(S965&gt;0)*($S$7:$S$2085=0)))&gt;0,"SALONES UNIDOS",IF(SUMPRODUCT((X965=$X$7:$X$2085)*(AI965=$AI$7:$AI$2085)*((AO965&lt;$AP$7:$AP$2085)*(AP965&gt;$AO$7:$AO$2085))*(ROW($X$7:$X$2085)&lt;&gt;ROW(X965)))&gt;0,"Cruzado","Sin cruce")))</f>
        <v>Sin cruce</v>
      </c>
      <c r="AR965" s="23" t="str" cm="1">
        <f t="array" ref="AR965">IF(AE965="","",IF(SUMPRODUCT((AE965=$AE$7:$AE$2085)*(AI965=$AI$7:$AI$2085)*(AO965=$AO$7:$AO$2085)*(AP965=$AP$7:$AP$2085)*(ROW($AE$7:$AE$2085)&lt;&gt;ROW(AE965))*((S965=0)*($S$7:$S$2085&gt;0)+(S965&gt;0)*($S$7:$S$2085=0)))&gt;0,"SALONES UNIDOS",IF(SUMPRODUCT((AE965=$AE$7:$AE$2085)*(AI965=$AI$7:$AI$2085)*((AO965&lt;$AP$7:$AP$2085)*(AP965&gt;$AO$7:$AO$2085))*(ROW($AE$7:$AE$2085)&lt;&gt;ROW(AE965)))&gt;0,"Cruzado","Sin cruce")))</f>
        <v>Sin cruce</v>
      </c>
      <c r="AS965" s="94" t="str">
        <f t="shared" si="15"/>
        <v>MH5PORUMAD</v>
      </c>
      <c r="AT965" s="94" t="str" cm="1">
        <f t="array" ref="AT965">IF(AS965="","",IF(SUMPRODUCT((AS965=$AS$7:$AS$2085)*(AI965=$AI$7:$AI$2085)*(AO965=$AO$7:$AO$2085)*(AP965=$AP$7:$AP$2085)*(ROW($AS$7:$AS$2085)&lt;&gt;ROW(AS965))*((S965=0)*($S$7:$S$2085&gt;0)+(S965&gt;0)*($S$7:$S$2085=0)))&gt;0,"SALONES UNIDOS",IF(SUMPRODUCT((AS965=$AS$7:$AS$2085)*(AI965=$AI$7:$AI$2085)*((AO965&lt;$AP$7:$AP$2085)*(AP965&gt;$AO$7:$AO$2085))*(ROW($AS$7:$AS$2085)&lt;&gt;ROW(AS965)))&gt;0,"Cruzado","Sin cruce")))</f>
        <v>Sin cruce</v>
      </c>
    </row>
    <row r="966" spans="3:46" ht="15.6" hidden="1" customHeight="1">
      <c r="C966" s="496" t="s">
        <v>572</v>
      </c>
      <c r="D966" s="15" t="s">
        <v>966</v>
      </c>
      <c r="E966" s="15">
        <v>20261</v>
      </c>
      <c r="F966" s="503" t="s">
        <v>195</v>
      </c>
      <c r="G966" s="497" t="s">
        <v>80</v>
      </c>
      <c r="H966" s="503" t="s">
        <v>84</v>
      </c>
      <c r="I966" s="503">
        <v>5</v>
      </c>
      <c r="J966" s="503" t="s">
        <v>77</v>
      </c>
      <c r="K966" s="503" t="s">
        <v>77</v>
      </c>
      <c r="L966" s="499" t="s">
        <v>1024</v>
      </c>
      <c r="M966" s="535" t="s">
        <v>1025</v>
      </c>
      <c r="N966" s="15" t="s">
        <v>577</v>
      </c>
      <c r="O966" s="15" t="s">
        <v>578</v>
      </c>
      <c r="P966" s="503" t="s">
        <v>624</v>
      </c>
      <c r="Q966" s="15">
        <v>2</v>
      </c>
      <c r="R966" s="15">
        <v>2</v>
      </c>
      <c r="S966" s="479">
        <v>4</v>
      </c>
      <c r="T966" s="15">
        <v>3</v>
      </c>
      <c r="U966" s="471"/>
      <c r="V966" s="550">
        <v>20</v>
      </c>
      <c r="W966" s="497">
        <v>41134475</v>
      </c>
      <c r="X966" s="566" t="s">
        <v>277</v>
      </c>
      <c r="Y966" s="15" t="s">
        <v>196</v>
      </c>
      <c r="Z966" s="15"/>
      <c r="AA966" s="15"/>
      <c r="AB966" s="15"/>
      <c r="AC966" s="493"/>
      <c r="AD966" s="15"/>
      <c r="AE966" s="479"/>
      <c r="AF966" s="497"/>
      <c r="AG966" s="497"/>
      <c r="AH966" s="15" t="s">
        <v>203</v>
      </c>
      <c r="AI966" s="15">
        <v>5</v>
      </c>
      <c r="AJ966" s="15">
        <v>18</v>
      </c>
      <c r="AK966" s="15">
        <v>30</v>
      </c>
      <c r="AL966" s="15">
        <v>21</v>
      </c>
      <c r="AM966" s="15">
        <v>50</v>
      </c>
      <c r="AN966" s="490">
        <f>IF(AJ966="",S966,ROUND(((((AL966/24)+(AM966/1440))-((AJ966/24)+(AK966/1440)))*1440/50),5))</f>
        <v>4</v>
      </c>
      <c r="AO966" s="491">
        <f>AJ966/24+AK966/1440</f>
        <v>0.77083333333333337</v>
      </c>
      <c r="AP966" s="491">
        <f>AL966/24+AM966/1440</f>
        <v>0.90972222222222221</v>
      </c>
      <c r="AQ966" s="23" t="str" cm="1">
        <f t="array" ref="AQ966">IF(X966="","",IF(SUMPRODUCT((X966=$X$7:$X$2085)*(AI966=$AI$7:$AI$2085)*(AO966=$AO$7:$AO$2085)*(AP966=$AP$7:$AP$2085)*(ROW($X$7:$X$2085)&lt;&gt;ROW(X966))*((S966=0)*($S$7:$S$2085&gt;0)+(S966&gt;0)*($S$7:$S$2085=0)))&gt;0,"SALONES UNIDOS",IF(SUMPRODUCT((X966=$X$7:$X$2085)*(AI966=$AI$7:$AI$2085)*((AO966&lt;$AP$7:$AP$2085)*(AP966&gt;$AO$7:$AO$2085))*(ROW($X$7:$X$2085)&lt;&gt;ROW(X966)))&gt;0,"Cruzado","Sin cruce")))</f>
        <v>Sin cruce</v>
      </c>
      <c r="AR966" s="23" t="str" cm="1">
        <f t="array" ref="AR966">IF(AE966="","",IF(SUMPRODUCT((AE966=$AE$7:$AE$2085)*(AI966=$AI$7:$AI$2085)*(AO966=$AO$7:$AO$2085)*(AP966=$AP$7:$AP$2085)*(ROW($AE$7:$AE$2085)&lt;&gt;ROW(AE966))*((S966=0)*($S$7:$S$2085&gt;0)+(S966&gt;0)*($S$7:$S$2085=0)))&gt;0,"SALONES UNIDOS",IF(SUMPRODUCT((AE966=$AE$7:$AE$2085)*(AI966=$AI$7:$AI$2085)*((AO966&lt;$AP$7:$AP$2085)*(AP966&gt;$AO$7:$AO$2085))*(ROW($AE$7:$AE$2085)&lt;&gt;ROW(AE966)))&gt;0,"Cruzado","Sin cruce")))</f>
        <v/>
      </c>
      <c r="AS966" s="94" t="str">
        <f t="shared" si="15"/>
        <v>MH5PORUMAE</v>
      </c>
      <c r="AT966" s="94" t="str" cm="1">
        <f t="array" ref="AT966">IF(AS966="","",IF(SUMPRODUCT((AS966=$AS$7:$AS$2085)*(AI966=$AI$7:$AI$2085)*(AO966=$AO$7:$AO$2085)*(AP966=$AP$7:$AP$2085)*(ROW($AS$7:$AS$2085)&lt;&gt;ROW(AS966))*((S966=0)*($S$7:$S$2085&gt;0)+(S966&gt;0)*($S$7:$S$2085=0)))&gt;0,"SALONES UNIDOS",IF(SUMPRODUCT((AS966=$AS$7:$AS$2085)*(AI966=$AI$7:$AI$2085)*((AO966&lt;$AP$7:$AP$2085)*(AP966&gt;$AO$7:$AO$2085))*(ROW($AS$7:$AS$2085)&lt;&gt;ROW(AS966)))&gt;0,"Cruzado","Sin cruce")))</f>
        <v>Sin cruce</v>
      </c>
    </row>
    <row r="967" spans="3:46" ht="15.6" hidden="1" customHeight="1">
      <c r="C967" s="496" t="s">
        <v>572</v>
      </c>
      <c r="D967" s="15" t="s">
        <v>966</v>
      </c>
      <c r="E967" s="15">
        <v>20261</v>
      </c>
      <c r="F967" s="503" t="s">
        <v>195</v>
      </c>
      <c r="G967" s="497" t="s">
        <v>80</v>
      </c>
      <c r="H967" s="503" t="s">
        <v>84</v>
      </c>
      <c r="I967" s="503">
        <v>5</v>
      </c>
      <c r="J967" s="503" t="s">
        <v>77</v>
      </c>
      <c r="K967" s="503" t="s">
        <v>77</v>
      </c>
      <c r="L967" s="499" t="s">
        <v>1026</v>
      </c>
      <c r="M967" s="535" t="s">
        <v>1027</v>
      </c>
      <c r="N967" s="15" t="s">
        <v>637</v>
      </c>
      <c r="O967" s="15" t="s">
        <v>578</v>
      </c>
      <c r="P967" s="503" t="s">
        <v>579</v>
      </c>
      <c r="Q967" s="15">
        <v>1</v>
      </c>
      <c r="R967" s="15">
        <v>0</v>
      </c>
      <c r="S967" s="479">
        <v>1</v>
      </c>
      <c r="T967" s="15">
        <v>3</v>
      </c>
      <c r="U967" s="471"/>
      <c r="V967" s="550">
        <v>20</v>
      </c>
      <c r="W967" s="497">
        <v>21548063</v>
      </c>
      <c r="X967" s="566" t="s">
        <v>321</v>
      </c>
      <c r="Y967" s="15" t="s">
        <v>579</v>
      </c>
      <c r="Z967" s="15"/>
      <c r="AA967" s="15"/>
      <c r="AB967" s="15"/>
      <c r="AC967" s="485" t="s">
        <v>1010</v>
      </c>
      <c r="AD967" s="15"/>
      <c r="AE967" s="479"/>
      <c r="AF967" s="497"/>
      <c r="AG967" s="497"/>
      <c r="AH967" s="497" t="s">
        <v>582</v>
      </c>
      <c r="AI967" s="15">
        <v>1</v>
      </c>
      <c r="AJ967" s="15">
        <v>16</v>
      </c>
      <c r="AK967" s="15">
        <v>0</v>
      </c>
      <c r="AL967" s="15">
        <v>16</v>
      </c>
      <c r="AM967" s="15">
        <v>50</v>
      </c>
      <c r="AN967" s="490">
        <f>IF(AJ967="",S967,ROUND(((((AL967/24)+(AM967/1440))-((AJ967/24)+(AK967/1440)))*1440/50),5))</f>
        <v>1</v>
      </c>
      <c r="AO967" s="491">
        <f>AJ967/24+AK967/1440</f>
        <v>0.66666666666666663</v>
      </c>
      <c r="AP967" s="491">
        <f>AL967/24+AM967/1440</f>
        <v>0.70138888888888884</v>
      </c>
      <c r="AQ967" s="23" t="str" cm="1">
        <f t="array" ref="AQ967">IF(X967="","",IF(SUMPRODUCT((X967=$X$7:$X$2085)*(AI967=$AI$7:$AI$2085)*(AO967=$AO$7:$AO$2085)*(AP967=$AP$7:$AP$2085)*(ROW($X$7:$X$2085)&lt;&gt;ROW(X967))*((S967=0)*($S$7:$S$2085&gt;0)+(S967&gt;0)*($S$7:$S$2085=0)))&gt;0,"SALONES UNIDOS",IF(SUMPRODUCT((X967=$X$7:$X$2085)*(AI967=$AI$7:$AI$2085)*((AO967&lt;$AP$7:$AP$2085)*(AP967&gt;$AO$7:$AO$2085))*(ROW($X$7:$X$2085)&lt;&gt;ROW(X967)))&gt;0,"Cruzado","Sin cruce")))</f>
        <v>Sin cruce</v>
      </c>
      <c r="AR967" s="23" t="str" cm="1">
        <f t="array" ref="AR967">IF(AE967="","",IF(SUMPRODUCT((AE967=$AE$7:$AE$2085)*(AI967=$AI$7:$AI$2085)*(AO967=$AO$7:$AO$2085)*(AP967=$AP$7:$AP$2085)*(ROW($AE$7:$AE$2085)&lt;&gt;ROW(AE967))*((S967=0)*($S$7:$S$2085&gt;0)+(S967&gt;0)*($S$7:$S$2085=0)))&gt;0,"SALONES UNIDOS",IF(SUMPRODUCT((AE967=$AE$7:$AE$2085)*(AI967=$AI$7:$AI$2085)*((AO967&lt;$AP$7:$AP$2085)*(AP967&gt;$AO$7:$AO$2085))*(ROW($AE$7:$AE$2085)&lt;&gt;ROW(AE967)))&gt;0,"Cruzado","Sin cruce")))</f>
        <v/>
      </c>
      <c r="AS967" s="94" t="str">
        <f t="shared" si="15"/>
        <v>MH5PORUMAE</v>
      </c>
      <c r="AT967" s="94" t="str" cm="1">
        <f t="array" ref="AT967">IF(AS967="","",IF(SUMPRODUCT((AS967=$AS$7:$AS$2085)*(AI967=$AI$7:$AI$2085)*(AO967=$AO$7:$AO$2085)*(AP967=$AP$7:$AP$2085)*(ROW($AS$7:$AS$2085)&lt;&gt;ROW(AS967))*((S967=0)*($S$7:$S$2085&gt;0)+(S967&gt;0)*($S$7:$S$2085=0)))&gt;0,"SALONES UNIDOS",IF(SUMPRODUCT((AS967=$AS$7:$AS$2085)*(AI967=$AI$7:$AI$2085)*((AO967&lt;$AP$7:$AP$2085)*(AP967&gt;$AO$7:$AO$2085))*(ROW($AS$7:$AS$2085)&lt;&gt;ROW(AS967)))&gt;0,"Cruzado","Sin cruce")))</f>
        <v>Sin cruce</v>
      </c>
    </row>
    <row r="968" spans="3:46" ht="15.6" hidden="1" customHeight="1">
      <c r="C968" s="496" t="s">
        <v>572</v>
      </c>
      <c r="D968" s="15" t="s">
        <v>966</v>
      </c>
      <c r="E968" s="15">
        <v>20261</v>
      </c>
      <c r="F968" s="503" t="s">
        <v>195</v>
      </c>
      <c r="G968" s="497" t="s">
        <v>80</v>
      </c>
      <c r="H968" s="503" t="s">
        <v>84</v>
      </c>
      <c r="I968" s="503">
        <v>5</v>
      </c>
      <c r="J968" s="587" t="s">
        <v>77</v>
      </c>
      <c r="K968" s="503" t="s">
        <v>77</v>
      </c>
      <c r="L968" s="499" t="s">
        <v>1026</v>
      </c>
      <c r="M968" s="535" t="s">
        <v>1027</v>
      </c>
      <c r="N968" s="15" t="s">
        <v>637</v>
      </c>
      <c r="O968" s="15" t="s">
        <v>578</v>
      </c>
      <c r="P968" s="503" t="s">
        <v>579</v>
      </c>
      <c r="Q968" s="15">
        <v>0</v>
      </c>
      <c r="R968" s="15">
        <v>4</v>
      </c>
      <c r="S968" s="479">
        <v>4</v>
      </c>
      <c r="T968" s="15">
        <v>3</v>
      </c>
      <c r="U968" s="471"/>
      <c r="V968" s="550">
        <v>20</v>
      </c>
      <c r="W968" s="497">
        <v>21548063</v>
      </c>
      <c r="X968" s="566" t="s">
        <v>321</v>
      </c>
      <c r="Y968" s="15" t="s">
        <v>579</v>
      </c>
      <c r="Z968" s="15"/>
      <c r="AA968" s="15"/>
      <c r="AB968" s="15"/>
      <c r="AC968" s="493"/>
      <c r="AD968" s="15"/>
      <c r="AE968" s="15" t="s">
        <v>1028</v>
      </c>
      <c r="AF968" s="497"/>
      <c r="AG968" s="497"/>
      <c r="AH968" s="497" t="s">
        <v>100</v>
      </c>
      <c r="AI968" s="15">
        <v>1</v>
      </c>
      <c r="AJ968" s="15">
        <v>16</v>
      </c>
      <c r="AK968" s="15">
        <v>50</v>
      </c>
      <c r="AL968" s="15">
        <v>20</v>
      </c>
      <c r="AM968" s="15">
        <v>10</v>
      </c>
      <c r="AN968" s="490">
        <f>IF(AJ968="",S968,ROUND(((((AL968/24)+(AM968/1440))-((AJ968/24)+(AK968/1440)))*1440/50),5))</f>
        <v>4</v>
      </c>
      <c r="AO968" s="491">
        <f>AJ968/24+AK968/1440</f>
        <v>0.70138888888888884</v>
      </c>
      <c r="AP968" s="491">
        <f>AL968/24+AM968/1440</f>
        <v>0.84027777777777779</v>
      </c>
      <c r="AQ968" s="23" t="str" cm="1">
        <f t="array" ref="AQ968">IF(X968="","",IF(SUMPRODUCT((X968=$X$7:$X$2085)*(AI968=$AI$7:$AI$2085)*(AO968=$AO$7:$AO$2085)*(AP968=$AP$7:$AP$2085)*(ROW($X$7:$X$2085)&lt;&gt;ROW(X968))*((S968=0)*($S$7:$S$2085&gt;0)+(S968&gt;0)*($S$7:$S$2085=0)))&gt;0,"SALONES UNIDOS",IF(SUMPRODUCT((X968=$X$7:$X$2085)*(AI968=$AI$7:$AI$2085)*((AO968&lt;$AP$7:$AP$2085)*(AP968&gt;$AO$7:$AO$2085))*(ROW($X$7:$X$2085)&lt;&gt;ROW(X968)))&gt;0,"Cruzado","Sin cruce")))</f>
        <v>Sin cruce</v>
      </c>
      <c r="AR968" s="23" t="str" cm="1">
        <f t="array" ref="AR968">IF(AE968="","",IF(SUMPRODUCT((AE968=$AE$7:$AE$2085)*(AI968=$AI$7:$AI$2085)*(AO968=$AO$7:$AO$2085)*(AP968=$AP$7:$AP$2085)*(ROW($AE$7:$AE$2085)&lt;&gt;ROW(AE968))*((S968=0)*($S$7:$S$2085&gt;0)+(S968&gt;0)*($S$7:$S$2085=0)))&gt;0,"SALONES UNIDOS",IF(SUMPRODUCT((AE968=$AE$7:$AE$2085)*(AI968=$AI$7:$AI$2085)*((AO968&lt;$AP$7:$AP$2085)*(AP968&gt;$AO$7:$AO$2085))*(ROW($AE$7:$AE$2085)&lt;&gt;ROW(AE968)))&gt;0,"Cruzado","Sin cruce")))</f>
        <v>Sin cruce</v>
      </c>
      <c r="AS968" s="94" t="str">
        <f t="shared" si="15"/>
        <v>MH5PORUMAE</v>
      </c>
      <c r="AT968" s="94" t="str" cm="1">
        <f t="array" ref="AT968">IF(AS968="","",IF(SUMPRODUCT((AS968=$AS$7:$AS$2085)*(AI968=$AI$7:$AI$2085)*(AO968=$AO$7:$AO$2085)*(AP968=$AP$7:$AP$2085)*(ROW($AS$7:$AS$2085)&lt;&gt;ROW(AS968))*((S968=0)*($S$7:$S$2085&gt;0)+(S968&gt;0)*($S$7:$S$2085=0)))&gt;0,"SALONES UNIDOS",IF(SUMPRODUCT((AS968=$AS$7:$AS$2085)*(AI968=$AI$7:$AI$2085)*((AO968&lt;$AP$7:$AP$2085)*(AP968&gt;$AO$7:$AO$2085))*(ROW($AS$7:$AS$2085)&lt;&gt;ROW(AS968)))&gt;0,"Cruzado","Sin cruce")))</f>
        <v>Sin cruce</v>
      </c>
    </row>
    <row r="969" spans="3:46" ht="15.6" hidden="1" customHeight="1">
      <c r="C969" s="496" t="s">
        <v>572</v>
      </c>
      <c r="D969" s="15" t="s">
        <v>966</v>
      </c>
      <c r="E969" s="15">
        <v>20261</v>
      </c>
      <c r="F969" s="503" t="s">
        <v>195</v>
      </c>
      <c r="G969" s="497" t="s">
        <v>80</v>
      </c>
      <c r="H969" s="503" t="s">
        <v>84</v>
      </c>
      <c r="I969" s="503">
        <v>5</v>
      </c>
      <c r="J969" s="503" t="s">
        <v>77</v>
      </c>
      <c r="K969" s="503" t="s">
        <v>77</v>
      </c>
      <c r="L969" s="499" t="s">
        <v>1029</v>
      </c>
      <c r="M969" s="535" t="s">
        <v>1030</v>
      </c>
      <c r="N969" s="15" t="s">
        <v>577</v>
      </c>
      <c r="O969" s="15" t="s">
        <v>578</v>
      </c>
      <c r="P969" s="503" t="s">
        <v>579</v>
      </c>
      <c r="Q969" s="15">
        <v>3</v>
      </c>
      <c r="R969" s="15">
        <v>0</v>
      </c>
      <c r="S969" s="479">
        <v>3</v>
      </c>
      <c r="T969" s="15">
        <v>5</v>
      </c>
      <c r="U969" s="471"/>
      <c r="V969" s="550">
        <v>20</v>
      </c>
      <c r="W969" s="497">
        <v>40521870</v>
      </c>
      <c r="X969" s="566" t="s">
        <v>478</v>
      </c>
      <c r="Y969" s="479" t="s">
        <v>579</v>
      </c>
      <c r="Z969" s="15"/>
      <c r="AA969" s="15"/>
      <c r="AB969" s="15"/>
      <c r="AC969" s="485" t="s">
        <v>1010</v>
      </c>
      <c r="AD969" s="497"/>
      <c r="AE969" s="479"/>
      <c r="AF969" s="497"/>
      <c r="AG969" s="497"/>
      <c r="AH969" s="497" t="s">
        <v>582</v>
      </c>
      <c r="AI969" s="15">
        <v>3</v>
      </c>
      <c r="AJ969" s="15">
        <v>16</v>
      </c>
      <c r="AK969" s="15">
        <v>0</v>
      </c>
      <c r="AL969" s="15">
        <v>18</v>
      </c>
      <c r="AM969" s="15">
        <v>30</v>
      </c>
      <c r="AN969" s="490">
        <f>IF(AJ969="",S969,ROUND(((((AL969/24)+(AM969/1440))-((AJ969/24)+(AK969/1440)))*1440/50),5))</f>
        <v>3</v>
      </c>
      <c r="AO969" s="491">
        <f>AJ969/24+AK969/1440</f>
        <v>0.66666666666666663</v>
      </c>
      <c r="AP969" s="491">
        <f>AL969/24+AM969/1440</f>
        <v>0.77083333333333337</v>
      </c>
      <c r="AQ969" s="23" t="str" cm="1">
        <f t="array" ref="AQ969">IF(X969="","",IF(SUMPRODUCT((X969=$X$7:$X$2085)*(AI969=$AI$7:$AI$2085)*(AO969=$AO$7:$AO$2085)*(AP969=$AP$7:$AP$2085)*(ROW($X$7:$X$2085)&lt;&gt;ROW(X969))*((S969=0)*($S$7:$S$2085&gt;0)+(S969&gt;0)*($S$7:$S$2085=0)))&gt;0,"SALONES UNIDOS",IF(SUMPRODUCT((X969=$X$7:$X$2085)*(AI969=$AI$7:$AI$2085)*((AO969&lt;$AP$7:$AP$2085)*(AP969&gt;$AO$7:$AO$2085))*(ROW($X$7:$X$2085)&lt;&gt;ROW(X969)))&gt;0,"Cruzado","Sin cruce")))</f>
        <v>Sin cruce</v>
      </c>
      <c r="AR969" s="23" t="str" cm="1">
        <f t="array" ref="AR969">IF(AE969="","",IF(SUMPRODUCT((AE969=$AE$7:$AE$2085)*(AI969=$AI$7:$AI$2085)*(AO969=$AO$7:$AO$2085)*(AP969=$AP$7:$AP$2085)*(ROW($AE$7:$AE$2085)&lt;&gt;ROW(AE969))*((S969=0)*($S$7:$S$2085&gt;0)+(S969&gt;0)*($S$7:$S$2085=0)))&gt;0,"SALONES UNIDOS",IF(SUMPRODUCT((AE969=$AE$7:$AE$2085)*(AI969=$AI$7:$AI$2085)*((AO969&lt;$AP$7:$AP$2085)*(AP969&gt;$AO$7:$AO$2085))*(ROW($AE$7:$AE$2085)&lt;&gt;ROW(AE969)))&gt;0,"Cruzado","Sin cruce")))</f>
        <v/>
      </c>
      <c r="AS969" s="94" t="str">
        <f t="shared" ref="AS969:AS1056" si="16">TRIM(CONCATENATE(H969,I969,F969,K969))</f>
        <v>MH5PORUMAE</v>
      </c>
      <c r="AT969" s="94" t="str" cm="1">
        <f t="array" ref="AT969">IF(AS969="","",IF(SUMPRODUCT((AS969=$AS$7:$AS$2085)*(AI969=$AI$7:$AI$2085)*(AO969=$AO$7:$AO$2085)*(AP969=$AP$7:$AP$2085)*(ROW($AS$7:$AS$2085)&lt;&gt;ROW(AS969))*((S969=0)*($S$7:$S$2085&gt;0)+(S969&gt;0)*($S$7:$S$2085=0)))&gt;0,"SALONES UNIDOS",IF(SUMPRODUCT((AS969=$AS$7:$AS$2085)*(AI969=$AI$7:$AI$2085)*((AO969&lt;$AP$7:$AP$2085)*(AP969&gt;$AO$7:$AO$2085))*(ROW($AS$7:$AS$2085)&lt;&gt;ROW(AS969)))&gt;0,"Cruzado","Sin cruce")))</f>
        <v>Sin cruce</v>
      </c>
    </row>
    <row r="970" spans="3:46" ht="15.6" hidden="1" customHeight="1">
      <c r="C970" s="496" t="s">
        <v>572</v>
      </c>
      <c r="D970" s="15" t="s">
        <v>966</v>
      </c>
      <c r="E970" s="15">
        <v>20261</v>
      </c>
      <c r="F970" s="503" t="s">
        <v>195</v>
      </c>
      <c r="G970" s="497" t="s">
        <v>80</v>
      </c>
      <c r="H970" s="503" t="s">
        <v>84</v>
      </c>
      <c r="I970" s="503">
        <v>5</v>
      </c>
      <c r="J970" s="587" t="s">
        <v>77</v>
      </c>
      <c r="K970" s="503" t="s">
        <v>77</v>
      </c>
      <c r="L970" s="499" t="s">
        <v>1029</v>
      </c>
      <c r="M970" s="535" t="s">
        <v>1030</v>
      </c>
      <c r="N970" s="15" t="s">
        <v>577</v>
      </c>
      <c r="O970" s="15" t="s">
        <v>578</v>
      </c>
      <c r="P970" s="503" t="s">
        <v>579</v>
      </c>
      <c r="Q970" s="15">
        <v>0</v>
      </c>
      <c r="R970" s="15">
        <v>4</v>
      </c>
      <c r="S970" s="479">
        <v>4</v>
      </c>
      <c r="T970" s="15">
        <v>5</v>
      </c>
      <c r="U970" s="471"/>
      <c r="V970" s="550">
        <v>20</v>
      </c>
      <c r="W970" s="497">
        <v>40521870</v>
      </c>
      <c r="X970" s="566" t="s">
        <v>478</v>
      </c>
      <c r="Y970" s="479" t="s">
        <v>579</v>
      </c>
      <c r="Z970" s="15"/>
      <c r="AA970" s="15"/>
      <c r="AB970" s="15"/>
      <c r="AC970" s="493"/>
      <c r="AD970" s="497"/>
      <c r="AE970" s="479" t="s">
        <v>981</v>
      </c>
      <c r="AF970" s="497"/>
      <c r="AG970" s="497"/>
      <c r="AH970" s="497" t="s">
        <v>100</v>
      </c>
      <c r="AI970" s="15">
        <v>3</v>
      </c>
      <c r="AJ970" s="15">
        <v>18</v>
      </c>
      <c r="AK970" s="15">
        <v>30</v>
      </c>
      <c r="AL970" s="15">
        <v>21</v>
      </c>
      <c r="AM970" s="15">
        <v>50</v>
      </c>
      <c r="AN970" s="490">
        <f>IF(AJ970="",S970,ROUND(((((AL970/24)+(AM970/1440))-((AJ970/24)+(AK970/1440)))*1440/50),5))</f>
        <v>4</v>
      </c>
      <c r="AO970" s="491">
        <f>AJ970/24+AK970/1440</f>
        <v>0.77083333333333337</v>
      </c>
      <c r="AP970" s="491">
        <f>AL970/24+AM970/1440</f>
        <v>0.90972222222222221</v>
      </c>
      <c r="AQ970" s="23" t="str" cm="1">
        <f t="array" ref="AQ970">IF(X970="","",IF(SUMPRODUCT((X970=$X$7:$X$2085)*(AI970=$AI$7:$AI$2085)*(AO970=$AO$7:$AO$2085)*(AP970=$AP$7:$AP$2085)*(ROW($X$7:$X$2085)&lt;&gt;ROW(X970))*((S970=0)*($S$7:$S$2085&gt;0)+(S970&gt;0)*($S$7:$S$2085=0)))&gt;0,"SALONES UNIDOS",IF(SUMPRODUCT((X970=$X$7:$X$2085)*(AI970=$AI$7:$AI$2085)*((AO970&lt;$AP$7:$AP$2085)*(AP970&gt;$AO$7:$AO$2085))*(ROW($X$7:$X$2085)&lt;&gt;ROW(X970)))&gt;0,"Cruzado","Sin cruce")))</f>
        <v>Sin cruce</v>
      </c>
      <c r="AR970" s="23" t="str" cm="1">
        <f t="array" ref="AR970">IF(AE970="","",IF(SUMPRODUCT((AE970=$AE$7:$AE$2085)*(AI970=$AI$7:$AI$2085)*(AO970=$AO$7:$AO$2085)*(AP970=$AP$7:$AP$2085)*(ROW($AE$7:$AE$2085)&lt;&gt;ROW(AE970))*((S970=0)*($S$7:$S$2085&gt;0)+(S970&gt;0)*($S$7:$S$2085=0)))&gt;0,"SALONES UNIDOS",IF(SUMPRODUCT((AE970=$AE$7:$AE$2085)*(AI970=$AI$7:$AI$2085)*((AO970&lt;$AP$7:$AP$2085)*(AP970&gt;$AO$7:$AO$2085))*(ROW($AE$7:$AE$2085)&lt;&gt;ROW(AE970)))&gt;0,"Cruzado","Sin cruce")))</f>
        <v>Sin cruce</v>
      </c>
      <c r="AS970" s="94" t="str">
        <f t="shared" si="16"/>
        <v>MH5PORUMAE</v>
      </c>
      <c r="AT970" s="94" t="str" cm="1">
        <f t="array" ref="AT970">IF(AS970="","",IF(SUMPRODUCT((AS970=$AS$7:$AS$2085)*(AI970=$AI$7:$AI$2085)*(AO970=$AO$7:$AO$2085)*(AP970=$AP$7:$AP$2085)*(ROW($AS$7:$AS$2085)&lt;&gt;ROW(AS970))*((S970=0)*($S$7:$S$2085&gt;0)+(S970&gt;0)*($S$7:$S$2085=0)))&gt;0,"SALONES UNIDOS",IF(SUMPRODUCT((AS970=$AS$7:$AS$2085)*(AI970=$AI$7:$AI$2085)*((AO970&lt;$AP$7:$AP$2085)*(AP970&gt;$AO$7:$AO$2085))*(ROW($AS$7:$AS$2085)&lt;&gt;ROW(AS970)))&gt;0,"Cruzado","Sin cruce")))</f>
        <v>Sin cruce</v>
      </c>
    </row>
    <row r="971" spans="3:46" ht="15.6" hidden="1" customHeight="1">
      <c r="C971" s="496" t="s">
        <v>572</v>
      </c>
      <c r="D971" s="15" t="s">
        <v>966</v>
      </c>
      <c r="E971" s="15">
        <v>20261</v>
      </c>
      <c r="F971" s="503" t="s">
        <v>195</v>
      </c>
      <c r="G971" s="497" t="s">
        <v>80</v>
      </c>
      <c r="H971" s="503" t="s">
        <v>84</v>
      </c>
      <c r="I971" s="503">
        <v>5</v>
      </c>
      <c r="J971" s="503" t="s">
        <v>77</v>
      </c>
      <c r="K971" s="503" t="s">
        <v>77</v>
      </c>
      <c r="L971" s="499" t="s">
        <v>1031</v>
      </c>
      <c r="M971" s="535" t="s">
        <v>1032</v>
      </c>
      <c r="N971" s="15" t="s">
        <v>577</v>
      </c>
      <c r="O971" s="15" t="s">
        <v>578</v>
      </c>
      <c r="P971" s="503" t="s">
        <v>579</v>
      </c>
      <c r="Q971" s="15">
        <v>3</v>
      </c>
      <c r="R971" s="15">
        <v>0</v>
      </c>
      <c r="S971" s="479">
        <v>3</v>
      </c>
      <c r="T971" s="15">
        <v>6</v>
      </c>
      <c r="U971" s="471"/>
      <c r="V971" s="550">
        <v>20</v>
      </c>
      <c r="W971" s="497">
        <v>22102511</v>
      </c>
      <c r="X971" s="566" t="s">
        <v>444</v>
      </c>
      <c r="Y971" s="15" t="s">
        <v>579</v>
      </c>
      <c r="Z971" s="15"/>
      <c r="AA971" s="15"/>
      <c r="AB971" s="15"/>
      <c r="AC971" s="485" t="s">
        <v>993</v>
      </c>
      <c r="AD971" s="15"/>
      <c r="AE971" s="479"/>
      <c r="AF971" s="497"/>
      <c r="AG971" s="497"/>
      <c r="AH971" s="497" t="s">
        <v>582</v>
      </c>
      <c r="AI971" s="15">
        <v>4</v>
      </c>
      <c r="AJ971" s="15">
        <v>8</v>
      </c>
      <c r="AK971" s="15">
        <v>30</v>
      </c>
      <c r="AL971" s="15">
        <v>11</v>
      </c>
      <c r="AM971" s="15">
        <v>0</v>
      </c>
      <c r="AN971" s="490">
        <f>IF(AJ971="",S971,ROUND(((((AL971/24)+(AM971/1440))-((AJ971/24)+(AK971/1440)))*1440/50),5))</f>
        <v>3</v>
      </c>
      <c r="AO971" s="491">
        <f>AJ971/24+AK971/1440</f>
        <v>0.35416666666666663</v>
      </c>
      <c r="AP971" s="491">
        <f>AL971/24+AM971/1440</f>
        <v>0.45833333333333331</v>
      </c>
      <c r="AQ971" s="23" t="str" cm="1">
        <f t="array" ref="AQ971">IF(X971="","",IF(SUMPRODUCT((X971=$X$7:$X$2085)*(AI971=$AI$7:$AI$2085)*(AO971=$AO$7:$AO$2085)*(AP971=$AP$7:$AP$2085)*(ROW($X$7:$X$2085)&lt;&gt;ROW(X971))*((S971=0)*($S$7:$S$2085&gt;0)+(S971&gt;0)*($S$7:$S$2085=0)))&gt;0,"SALONES UNIDOS",IF(SUMPRODUCT((X971=$X$7:$X$2085)*(AI971=$AI$7:$AI$2085)*((AO971&lt;$AP$7:$AP$2085)*(AP971&gt;$AO$7:$AO$2085))*(ROW($X$7:$X$2085)&lt;&gt;ROW(X971)))&gt;0,"Cruzado","Sin cruce")))</f>
        <v>Sin cruce</v>
      </c>
      <c r="AR971" s="23" t="str" cm="1">
        <f t="array" ref="AR971">IF(AE971="","",IF(SUMPRODUCT((AE971=$AE$7:$AE$2085)*(AI971=$AI$7:$AI$2085)*(AO971=$AO$7:$AO$2085)*(AP971=$AP$7:$AP$2085)*(ROW($AE$7:$AE$2085)&lt;&gt;ROW(AE971))*((S971=0)*($S$7:$S$2085&gt;0)+(S971&gt;0)*($S$7:$S$2085=0)))&gt;0,"SALONES UNIDOS",IF(SUMPRODUCT((AE971=$AE$7:$AE$2085)*(AI971=$AI$7:$AI$2085)*((AO971&lt;$AP$7:$AP$2085)*(AP971&gt;$AO$7:$AO$2085))*(ROW($AE$7:$AE$2085)&lt;&gt;ROW(AE971)))&gt;0,"Cruzado","Sin cruce")))</f>
        <v/>
      </c>
      <c r="AS971" s="94" t="str">
        <f t="shared" si="16"/>
        <v>MH5PORUMAE</v>
      </c>
      <c r="AT971" s="94" t="str" cm="1">
        <f t="array" ref="AT971">IF(AS971="","",IF(SUMPRODUCT((AS971=$AS$7:$AS$2085)*(AI971=$AI$7:$AI$2085)*(AO971=$AO$7:$AO$2085)*(AP971=$AP$7:$AP$2085)*(ROW($AS$7:$AS$2085)&lt;&gt;ROW(AS971))*((S971=0)*($S$7:$S$2085&gt;0)+(S971&gt;0)*($S$7:$S$2085=0)))&gt;0,"SALONES UNIDOS",IF(SUMPRODUCT((AS971=$AS$7:$AS$2085)*(AI971=$AI$7:$AI$2085)*((AO971&lt;$AP$7:$AP$2085)*(AP971&gt;$AO$7:$AO$2085))*(ROW($AS$7:$AS$2085)&lt;&gt;ROW(AS971)))&gt;0,"Cruzado","Sin cruce")))</f>
        <v>Sin cruce</v>
      </c>
    </row>
    <row r="972" spans="3:46" ht="15.6" hidden="1" customHeight="1">
      <c r="C972" s="496" t="s">
        <v>572</v>
      </c>
      <c r="D972" s="15" t="s">
        <v>966</v>
      </c>
      <c r="E972" s="15">
        <v>20261</v>
      </c>
      <c r="F972" s="503" t="s">
        <v>195</v>
      </c>
      <c r="G972" s="497" t="s">
        <v>80</v>
      </c>
      <c r="H972" s="503" t="s">
        <v>84</v>
      </c>
      <c r="I972" s="503">
        <v>5</v>
      </c>
      <c r="J972" s="587" t="s">
        <v>77</v>
      </c>
      <c r="K972" s="503" t="s">
        <v>77</v>
      </c>
      <c r="L972" s="499" t="s">
        <v>1031</v>
      </c>
      <c r="M972" s="535" t="s">
        <v>1032</v>
      </c>
      <c r="N972" s="15" t="s">
        <v>577</v>
      </c>
      <c r="O972" s="15" t="s">
        <v>578</v>
      </c>
      <c r="P972" s="503" t="s">
        <v>579</v>
      </c>
      <c r="Q972" s="15">
        <v>0</v>
      </c>
      <c r="R972" s="15">
        <v>6</v>
      </c>
      <c r="S972" s="479">
        <v>6</v>
      </c>
      <c r="T972" s="15">
        <v>6</v>
      </c>
      <c r="U972" s="471"/>
      <c r="V972" s="550">
        <v>20</v>
      </c>
      <c r="W972" s="497">
        <v>22102511</v>
      </c>
      <c r="X972" s="566" t="s">
        <v>444</v>
      </c>
      <c r="Y972" s="15" t="s">
        <v>579</v>
      </c>
      <c r="Z972" s="15"/>
      <c r="AA972" s="15"/>
      <c r="AB972" s="15"/>
      <c r="AC972" s="493"/>
      <c r="AD972" s="15"/>
      <c r="AE972" s="15" t="s">
        <v>1005</v>
      </c>
      <c r="AF972" s="497"/>
      <c r="AG972" s="497"/>
      <c r="AH972" s="497" t="s">
        <v>100</v>
      </c>
      <c r="AI972" s="15">
        <v>4</v>
      </c>
      <c r="AJ972" s="15">
        <v>11</v>
      </c>
      <c r="AK972" s="15">
        <v>0</v>
      </c>
      <c r="AL972" s="15">
        <v>16</v>
      </c>
      <c r="AM972" s="15">
        <v>0</v>
      </c>
      <c r="AN972" s="490">
        <f>IF(AJ972="",S972,ROUND(((((AL972/24)+(AM972/1440))-((AJ972/24)+(AK972/1440)))*1440/50),5))</f>
        <v>6</v>
      </c>
      <c r="AO972" s="491">
        <f>AJ972/24+AK972/1440</f>
        <v>0.45833333333333331</v>
      </c>
      <c r="AP972" s="491">
        <f>AL972/24+AM972/1440</f>
        <v>0.66666666666666663</v>
      </c>
      <c r="AQ972" s="23" t="str" cm="1">
        <f t="array" ref="AQ972">IF(X972="","",IF(SUMPRODUCT((X972=$X$7:$X$2085)*(AI972=$AI$7:$AI$2085)*(AO972=$AO$7:$AO$2085)*(AP972=$AP$7:$AP$2085)*(ROW($X$7:$X$2085)&lt;&gt;ROW(X972))*((S972=0)*($S$7:$S$2085&gt;0)+(S972&gt;0)*($S$7:$S$2085=0)))&gt;0,"SALONES UNIDOS",IF(SUMPRODUCT((X972=$X$7:$X$2085)*(AI972=$AI$7:$AI$2085)*((AO972&lt;$AP$7:$AP$2085)*(AP972&gt;$AO$7:$AO$2085))*(ROW($X$7:$X$2085)&lt;&gt;ROW(X972)))&gt;0,"Cruzado","Sin cruce")))</f>
        <v>Sin cruce</v>
      </c>
      <c r="AR972" s="23" t="str" cm="1">
        <f t="array" ref="AR972">IF(AE972="","",IF(SUMPRODUCT((AE972=$AE$7:$AE$2085)*(AI972=$AI$7:$AI$2085)*(AO972=$AO$7:$AO$2085)*(AP972=$AP$7:$AP$2085)*(ROW($AE$7:$AE$2085)&lt;&gt;ROW(AE972))*((S972=0)*($S$7:$S$2085&gt;0)+(S972&gt;0)*($S$7:$S$2085=0)))&gt;0,"SALONES UNIDOS",IF(SUMPRODUCT((AE972=$AE$7:$AE$2085)*(AI972=$AI$7:$AI$2085)*((AO972&lt;$AP$7:$AP$2085)*(AP972&gt;$AO$7:$AO$2085))*(ROW($AE$7:$AE$2085)&lt;&gt;ROW(AE972)))&gt;0,"Cruzado","Sin cruce")))</f>
        <v>Sin cruce</v>
      </c>
      <c r="AS972" s="94" t="str">
        <f t="shared" si="16"/>
        <v>MH5PORUMAE</v>
      </c>
      <c r="AT972" s="94" t="str" cm="1">
        <f t="array" ref="AT972">IF(AS972="","",IF(SUMPRODUCT((AS972=$AS$7:$AS$2085)*(AI972=$AI$7:$AI$2085)*(AO972=$AO$7:$AO$2085)*(AP972=$AP$7:$AP$2085)*(ROW($AS$7:$AS$2085)&lt;&gt;ROW(AS972))*((S972=0)*($S$7:$S$2085&gt;0)+(S972&gt;0)*($S$7:$S$2085=0)))&gt;0,"SALONES UNIDOS",IF(SUMPRODUCT((AS972=$AS$7:$AS$2085)*(AI972=$AI$7:$AI$2085)*((AO972&lt;$AP$7:$AP$2085)*(AP972&gt;$AO$7:$AO$2085))*(ROW($AS$7:$AS$2085)&lt;&gt;ROW(AS972)))&gt;0,"Cruzado","Sin cruce")))</f>
        <v>Sin cruce</v>
      </c>
    </row>
    <row r="973" spans="3:46" ht="15.6" hidden="1" customHeight="1">
      <c r="C973" s="496" t="s">
        <v>572</v>
      </c>
      <c r="D973" s="15" t="s">
        <v>966</v>
      </c>
      <c r="E973" s="15">
        <v>20261</v>
      </c>
      <c r="F973" s="503" t="s">
        <v>195</v>
      </c>
      <c r="G973" s="497" t="s">
        <v>80</v>
      </c>
      <c r="H973" s="503" t="s">
        <v>84</v>
      </c>
      <c r="I973" s="503">
        <v>5</v>
      </c>
      <c r="J973" s="503" t="s">
        <v>77</v>
      </c>
      <c r="K973" s="503" t="s">
        <v>77</v>
      </c>
      <c r="L973" s="499" t="s">
        <v>1033</v>
      </c>
      <c r="M973" s="535" t="s">
        <v>1034</v>
      </c>
      <c r="N973" s="15" t="s">
        <v>637</v>
      </c>
      <c r="O973" s="15" t="s">
        <v>578</v>
      </c>
      <c r="P973" s="503" t="s">
        <v>579</v>
      </c>
      <c r="Q973" s="15">
        <v>1</v>
      </c>
      <c r="R973" s="15">
        <v>0</v>
      </c>
      <c r="S973" s="479">
        <v>1</v>
      </c>
      <c r="T973" s="15">
        <v>3</v>
      </c>
      <c r="U973" s="471"/>
      <c r="V973" s="550">
        <v>20</v>
      </c>
      <c r="W973" s="497">
        <v>70032054</v>
      </c>
      <c r="X973" s="566" t="s">
        <v>417</v>
      </c>
      <c r="Y973" s="15" t="s">
        <v>579</v>
      </c>
      <c r="Z973" s="15"/>
      <c r="AA973" s="15"/>
      <c r="AB973" s="15"/>
      <c r="AC973" s="485" t="s">
        <v>1010</v>
      </c>
      <c r="AD973" s="15"/>
      <c r="AE973" s="479"/>
      <c r="AF973" s="497"/>
      <c r="AG973" s="497"/>
      <c r="AH973" s="497" t="s">
        <v>582</v>
      </c>
      <c r="AI973" s="15">
        <v>4</v>
      </c>
      <c r="AJ973" s="15">
        <v>16</v>
      </c>
      <c r="AK973" s="15">
        <v>0</v>
      </c>
      <c r="AL973" s="15">
        <v>16</v>
      </c>
      <c r="AM973" s="15">
        <v>50</v>
      </c>
      <c r="AN973" s="490">
        <f>IF(AJ973="",S973,ROUND(((((AL973/24)+(AM973/1440))-((AJ973/24)+(AK973/1440)))*1440/50),5))</f>
        <v>1</v>
      </c>
      <c r="AO973" s="491">
        <f>AJ973/24+AK973/1440</f>
        <v>0.66666666666666663</v>
      </c>
      <c r="AP973" s="491">
        <f>AL973/24+AM973/1440</f>
        <v>0.70138888888888884</v>
      </c>
      <c r="AQ973" s="23" t="str" cm="1">
        <f t="array" ref="AQ973">IF(X973="","",IF(SUMPRODUCT((X973=$X$7:$X$2085)*(AI973=$AI$7:$AI$2085)*(AO973=$AO$7:$AO$2085)*(AP973=$AP$7:$AP$2085)*(ROW($X$7:$X$2085)&lt;&gt;ROW(X973))*((S973=0)*($S$7:$S$2085&gt;0)+(S973&gt;0)*($S$7:$S$2085=0)))&gt;0,"SALONES UNIDOS",IF(SUMPRODUCT((X973=$X$7:$X$2085)*(AI973=$AI$7:$AI$2085)*((AO973&lt;$AP$7:$AP$2085)*(AP973&gt;$AO$7:$AO$2085))*(ROW($X$7:$X$2085)&lt;&gt;ROW(X973)))&gt;0,"Cruzado","Sin cruce")))</f>
        <v>Sin cruce</v>
      </c>
      <c r="AR973" s="23" t="str" cm="1">
        <f t="array" ref="AR973">IF(AE973="","",IF(SUMPRODUCT((AE973=$AE$7:$AE$2085)*(AI973=$AI$7:$AI$2085)*(AO973=$AO$7:$AO$2085)*(AP973=$AP$7:$AP$2085)*(ROW($AE$7:$AE$2085)&lt;&gt;ROW(AE973))*((S973=0)*($S$7:$S$2085&gt;0)+(S973&gt;0)*($S$7:$S$2085=0)))&gt;0,"SALONES UNIDOS",IF(SUMPRODUCT((AE973=$AE$7:$AE$2085)*(AI973=$AI$7:$AI$2085)*((AO973&lt;$AP$7:$AP$2085)*(AP973&gt;$AO$7:$AO$2085))*(ROW($AE$7:$AE$2085)&lt;&gt;ROW(AE973)))&gt;0,"Cruzado","Sin cruce")))</f>
        <v/>
      </c>
      <c r="AS973" s="94" t="str">
        <f t="shared" si="16"/>
        <v>MH5PORUMAE</v>
      </c>
      <c r="AT973" s="94" t="str" cm="1">
        <f t="array" ref="AT973">IF(AS973="","",IF(SUMPRODUCT((AS973=$AS$7:$AS$2085)*(AI973=$AI$7:$AI$2085)*(AO973=$AO$7:$AO$2085)*(AP973=$AP$7:$AP$2085)*(ROW($AS$7:$AS$2085)&lt;&gt;ROW(AS973))*((S973=0)*($S$7:$S$2085&gt;0)+(S973&gt;0)*($S$7:$S$2085=0)))&gt;0,"SALONES UNIDOS",IF(SUMPRODUCT((AS973=$AS$7:$AS$2085)*(AI973=$AI$7:$AI$2085)*((AO973&lt;$AP$7:$AP$2085)*(AP973&gt;$AO$7:$AO$2085))*(ROW($AS$7:$AS$2085)&lt;&gt;ROW(AS973)))&gt;0,"Cruzado","Sin cruce")))</f>
        <v>Sin cruce</v>
      </c>
    </row>
    <row r="974" spans="3:46" ht="15.6" hidden="1" customHeight="1">
      <c r="C974" s="496" t="s">
        <v>572</v>
      </c>
      <c r="D974" s="15" t="s">
        <v>966</v>
      </c>
      <c r="E974" s="15">
        <v>20261</v>
      </c>
      <c r="F974" s="503" t="s">
        <v>195</v>
      </c>
      <c r="G974" s="497" t="s">
        <v>80</v>
      </c>
      <c r="H974" s="503" t="s">
        <v>84</v>
      </c>
      <c r="I974" s="503">
        <v>5</v>
      </c>
      <c r="J974" s="587" t="s">
        <v>77</v>
      </c>
      <c r="K974" s="503" t="s">
        <v>77</v>
      </c>
      <c r="L974" s="499" t="s">
        <v>1033</v>
      </c>
      <c r="M974" s="535" t="s">
        <v>1034</v>
      </c>
      <c r="N974" s="15" t="s">
        <v>637</v>
      </c>
      <c r="O974" s="15" t="s">
        <v>578</v>
      </c>
      <c r="P974" s="503" t="s">
        <v>579</v>
      </c>
      <c r="Q974" s="15">
        <v>0</v>
      </c>
      <c r="R974" s="15">
        <v>4</v>
      </c>
      <c r="S974" s="479">
        <v>4</v>
      </c>
      <c r="T974" s="15">
        <v>3</v>
      </c>
      <c r="U974" s="471"/>
      <c r="V974" s="550">
        <v>20</v>
      </c>
      <c r="W974" s="497">
        <v>70032054</v>
      </c>
      <c r="X974" s="566" t="s">
        <v>417</v>
      </c>
      <c r="Y974" s="15" t="s">
        <v>579</v>
      </c>
      <c r="Z974" s="15"/>
      <c r="AA974" s="15"/>
      <c r="AB974" s="15"/>
      <c r="AC974" s="493"/>
      <c r="AD974" s="15"/>
      <c r="AE974" s="15" t="s">
        <v>1028</v>
      </c>
      <c r="AF974" s="497"/>
      <c r="AG974" s="497"/>
      <c r="AH974" s="497" t="s">
        <v>100</v>
      </c>
      <c r="AI974" s="15">
        <v>4</v>
      </c>
      <c r="AJ974" s="15">
        <v>16</v>
      </c>
      <c r="AK974" s="15">
        <v>50</v>
      </c>
      <c r="AL974" s="15">
        <v>20</v>
      </c>
      <c r="AM974" s="15">
        <v>10</v>
      </c>
      <c r="AN974" s="490">
        <f>IF(AJ974="",S974,ROUND(((((AL974/24)+(AM974/1440))-((AJ974/24)+(AK974/1440)))*1440/50),5))</f>
        <v>4</v>
      </c>
      <c r="AO974" s="491">
        <f>AJ974/24+AK974/1440</f>
        <v>0.70138888888888884</v>
      </c>
      <c r="AP974" s="491">
        <f>AL974/24+AM974/1440</f>
        <v>0.84027777777777779</v>
      </c>
      <c r="AQ974" s="23" t="str" cm="1">
        <f t="array" ref="AQ974">IF(X974="","",IF(SUMPRODUCT((X974=$X$7:$X$2085)*(AI974=$AI$7:$AI$2085)*(AO974=$AO$7:$AO$2085)*(AP974=$AP$7:$AP$2085)*(ROW($X$7:$X$2085)&lt;&gt;ROW(X974))*((S974=0)*($S$7:$S$2085&gt;0)+(S974&gt;0)*($S$7:$S$2085=0)))&gt;0,"SALONES UNIDOS",IF(SUMPRODUCT((X974=$X$7:$X$2085)*(AI974=$AI$7:$AI$2085)*((AO974&lt;$AP$7:$AP$2085)*(AP974&gt;$AO$7:$AO$2085))*(ROW($X$7:$X$2085)&lt;&gt;ROW(X974)))&gt;0,"Cruzado","Sin cruce")))</f>
        <v>Sin cruce</v>
      </c>
      <c r="AR974" s="23" t="str" cm="1">
        <f t="array" ref="AR974">IF(AE974="","",IF(SUMPRODUCT((AE974=$AE$7:$AE$2085)*(AI974=$AI$7:$AI$2085)*(AO974=$AO$7:$AO$2085)*(AP974=$AP$7:$AP$2085)*(ROW($AE$7:$AE$2085)&lt;&gt;ROW(AE974))*((S974=0)*($S$7:$S$2085&gt;0)+(S974&gt;0)*($S$7:$S$2085=0)))&gt;0,"SALONES UNIDOS",IF(SUMPRODUCT((AE974=$AE$7:$AE$2085)*(AI974=$AI$7:$AI$2085)*((AO974&lt;$AP$7:$AP$2085)*(AP974&gt;$AO$7:$AO$2085))*(ROW($AE$7:$AE$2085)&lt;&gt;ROW(AE974)))&gt;0,"Cruzado","Sin cruce")))</f>
        <v>Sin cruce</v>
      </c>
      <c r="AS974" s="94" t="str">
        <f t="shared" si="16"/>
        <v>MH5PORUMAE</v>
      </c>
      <c r="AT974" s="94" t="str" cm="1">
        <f t="array" ref="AT974">IF(AS974="","",IF(SUMPRODUCT((AS974=$AS$7:$AS$2085)*(AI974=$AI$7:$AI$2085)*(AO974=$AO$7:$AO$2085)*(AP974=$AP$7:$AP$2085)*(ROW($AS$7:$AS$2085)&lt;&gt;ROW(AS974))*((S974=0)*($S$7:$S$2085&gt;0)+(S974&gt;0)*($S$7:$S$2085=0)))&gt;0,"SALONES UNIDOS",IF(SUMPRODUCT((AS974=$AS$7:$AS$2085)*(AI974=$AI$7:$AI$2085)*((AO974&lt;$AP$7:$AP$2085)*(AP974&gt;$AO$7:$AO$2085))*(ROW($AS$7:$AS$2085)&lt;&gt;ROW(AS974)))&gt;0,"Cruzado","Sin cruce")))</f>
        <v>Sin cruce</v>
      </c>
    </row>
    <row r="975" spans="3:46" ht="15.6" hidden="1" customHeight="1">
      <c r="C975" s="496" t="s">
        <v>572</v>
      </c>
      <c r="D975" s="15" t="s">
        <v>966</v>
      </c>
      <c r="E975" s="15">
        <v>20261</v>
      </c>
      <c r="F975" s="503" t="s">
        <v>195</v>
      </c>
      <c r="G975" s="497" t="s">
        <v>80</v>
      </c>
      <c r="H975" s="503" t="s">
        <v>84</v>
      </c>
      <c r="I975" s="503">
        <v>5</v>
      </c>
      <c r="J975" s="503" t="s">
        <v>77</v>
      </c>
      <c r="K975" s="503" t="s">
        <v>77</v>
      </c>
      <c r="L975" s="499" t="s">
        <v>1035</v>
      </c>
      <c r="M975" s="535" t="s">
        <v>1036</v>
      </c>
      <c r="N975" s="15" t="s">
        <v>637</v>
      </c>
      <c r="O975" s="15" t="s">
        <v>578</v>
      </c>
      <c r="P975" s="503" t="s">
        <v>579</v>
      </c>
      <c r="Q975" s="15">
        <v>1</v>
      </c>
      <c r="R975" s="15">
        <v>0</v>
      </c>
      <c r="S975" s="479">
        <v>1</v>
      </c>
      <c r="T975" s="15">
        <v>3</v>
      </c>
      <c r="U975" s="471"/>
      <c r="V975" s="550">
        <v>20</v>
      </c>
      <c r="W975" s="497">
        <v>21560679</v>
      </c>
      <c r="X975" s="566" t="s">
        <v>206</v>
      </c>
      <c r="Y975" s="15" t="s">
        <v>579</v>
      </c>
      <c r="Z975" s="15"/>
      <c r="AA975" s="15"/>
      <c r="AB975" s="15"/>
      <c r="AC975" s="485" t="s">
        <v>980</v>
      </c>
      <c r="AD975" s="15"/>
      <c r="AE975" s="479"/>
      <c r="AF975" s="497"/>
      <c r="AG975" s="497"/>
      <c r="AH975" s="497" t="s">
        <v>582</v>
      </c>
      <c r="AI975" s="15">
        <v>2</v>
      </c>
      <c r="AJ975" s="15">
        <v>16</v>
      </c>
      <c r="AK975" s="15">
        <v>0</v>
      </c>
      <c r="AL975" s="15">
        <v>16</v>
      </c>
      <c r="AM975" s="15">
        <v>50</v>
      </c>
      <c r="AN975" s="490">
        <f>IF(AJ975="",S975,ROUND(((((AL975/24)+(AM975/1440))-((AJ975/24)+(AK975/1440)))*1440/50),5))</f>
        <v>1</v>
      </c>
      <c r="AO975" s="491">
        <f>AJ975/24+AK975/1440</f>
        <v>0.66666666666666663</v>
      </c>
      <c r="AP975" s="491">
        <f>AL975/24+AM975/1440</f>
        <v>0.70138888888888884</v>
      </c>
      <c r="AQ975" s="23" t="str" cm="1">
        <f t="array" ref="AQ975">IF(X975="","",IF(SUMPRODUCT((X975=$X$7:$X$2085)*(AI975=$AI$7:$AI$2085)*(AO975=$AO$7:$AO$2085)*(AP975=$AP$7:$AP$2085)*(ROW($X$7:$X$2085)&lt;&gt;ROW(X975))*((S975=0)*($S$7:$S$2085&gt;0)+(S975&gt;0)*($S$7:$S$2085=0)))&gt;0,"SALONES UNIDOS",IF(SUMPRODUCT((X975=$X$7:$X$2085)*(AI975=$AI$7:$AI$2085)*((AO975&lt;$AP$7:$AP$2085)*(AP975&gt;$AO$7:$AO$2085))*(ROW($X$7:$X$2085)&lt;&gt;ROW(X975)))&gt;0,"Cruzado","Sin cruce")))</f>
        <v>Sin cruce</v>
      </c>
      <c r="AR975" s="23" t="str" cm="1">
        <f t="array" ref="AR975">IF(AE975="","",IF(SUMPRODUCT((AE975=$AE$7:$AE$2085)*(AI975=$AI$7:$AI$2085)*(AO975=$AO$7:$AO$2085)*(AP975=$AP$7:$AP$2085)*(ROW($AE$7:$AE$2085)&lt;&gt;ROW(AE975))*((S975=0)*($S$7:$S$2085&gt;0)+(S975&gt;0)*($S$7:$S$2085=0)))&gt;0,"SALONES UNIDOS",IF(SUMPRODUCT((AE975=$AE$7:$AE$2085)*(AI975=$AI$7:$AI$2085)*((AO975&lt;$AP$7:$AP$2085)*(AP975&gt;$AO$7:$AO$2085))*(ROW($AE$7:$AE$2085)&lt;&gt;ROW(AE975)))&gt;0,"Cruzado","Sin cruce")))</f>
        <v/>
      </c>
      <c r="AS975" s="94" t="str">
        <f t="shared" si="16"/>
        <v>MH5PORUMAE</v>
      </c>
      <c r="AT975" s="94" t="str" cm="1">
        <f t="array" ref="AT975">IF(AS975="","",IF(SUMPRODUCT((AS975=$AS$7:$AS$2085)*(AI975=$AI$7:$AI$2085)*(AO975=$AO$7:$AO$2085)*(AP975=$AP$7:$AP$2085)*(ROW($AS$7:$AS$2085)&lt;&gt;ROW(AS975))*((S975=0)*($S$7:$S$2085&gt;0)+(S975&gt;0)*($S$7:$S$2085=0)))&gt;0,"SALONES UNIDOS",IF(SUMPRODUCT((AS975=$AS$7:$AS$2085)*(AI975=$AI$7:$AI$2085)*((AO975&lt;$AP$7:$AP$2085)*(AP975&gt;$AO$7:$AO$2085))*(ROW($AS$7:$AS$2085)&lt;&gt;ROW(AS975)))&gt;0,"Cruzado","Sin cruce")))</f>
        <v>Sin cruce</v>
      </c>
    </row>
    <row r="976" spans="3:46" ht="15.6" hidden="1" customHeight="1">
      <c r="C976" s="496" t="s">
        <v>572</v>
      </c>
      <c r="D976" s="15" t="s">
        <v>966</v>
      </c>
      <c r="E976" s="15">
        <v>20261</v>
      </c>
      <c r="F976" s="503" t="s">
        <v>195</v>
      </c>
      <c r="G976" s="497" t="s">
        <v>80</v>
      </c>
      <c r="H976" s="503" t="s">
        <v>84</v>
      </c>
      <c r="I976" s="503">
        <v>5</v>
      </c>
      <c r="J976" s="587" t="s">
        <v>77</v>
      </c>
      <c r="K976" s="503" t="s">
        <v>77</v>
      </c>
      <c r="L976" s="499" t="s">
        <v>1035</v>
      </c>
      <c r="M976" s="535" t="s">
        <v>1036</v>
      </c>
      <c r="N976" s="15" t="s">
        <v>637</v>
      </c>
      <c r="O976" s="15" t="s">
        <v>578</v>
      </c>
      <c r="P976" s="503" t="s">
        <v>579</v>
      </c>
      <c r="Q976" s="15">
        <v>0</v>
      </c>
      <c r="R976" s="15">
        <v>4</v>
      </c>
      <c r="S976" s="479">
        <v>4</v>
      </c>
      <c r="T976" s="15">
        <v>3</v>
      </c>
      <c r="U976" s="471"/>
      <c r="V976" s="550">
        <v>20</v>
      </c>
      <c r="W976" s="497">
        <v>21560679</v>
      </c>
      <c r="X976" s="566" t="s">
        <v>206</v>
      </c>
      <c r="Y976" s="15" t="s">
        <v>579</v>
      </c>
      <c r="Z976" s="15"/>
      <c r="AA976" s="15"/>
      <c r="AB976" s="15"/>
      <c r="AC976" s="493"/>
      <c r="AD976" s="15"/>
      <c r="AE976" s="15" t="s">
        <v>1019</v>
      </c>
      <c r="AF976" s="497"/>
      <c r="AG976" s="497"/>
      <c r="AH976" s="497" t="s">
        <v>100</v>
      </c>
      <c r="AI976" s="15">
        <v>2</v>
      </c>
      <c r="AJ976" s="15">
        <v>16</v>
      </c>
      <c r="AK976" s="15">
        <v>50</v>
      </c>
      <c r="AL976" s="15">
        <v>20</v>
      </c>
      <c r="AM976" s="15">
        <v>10</v>
      </c>
      <c r="AN976" s="490">
        <f>IF(AJ976="",S976,ROUND(((((AL976/24)+(AM976/1440))-((AJ976/24)+(AK976/1440)))*1440/50),5))</f>
        <v>4</v>
      </c>
      <c r="AO976" s="491">
        <f>AJ976/24+AK976/1440</f>
        <v>0.70138888888888884</v>
      </c>
      <c r="AP976" s="491">
        <f>AL976/24+AM976/1440</f>
        <v>0.84027777777777779</v>
      </c>
      <c r="AQ976" s="23" t="str" cm="1">
        <f t="array" ref="AQ976">IF(X976="","",IF(SUMPRODUCT((X976=$X$7:$X$2085)*(AI976=$AI$7:$AI$2085)*(AO976=$AO$7:$AO$2085)*(AP976=$AP$7:$AP$2085)*(ROW($X$7:$X$2085)&lt;&gt;ROW(X976))*((S976=0)*($S$7:$S$2085&gt;0)+(S976&gt;0)*($S$7:$S$2085=0)))&gt;0,"SALONES UNIDOS",IF(SUMPRODUCT((X976=$X$7:$X$2085)*(AI976=$AI$7:$AI$2085)*((AO976&lt;$AP$7:$AP$2085)*(AP976&gt;$AO$7:$AO$2085))*(ROW($X$7:$X$2085)&lt;&gt;ROW(X976)))&gt;0,"Cruzado","Sin cruce")))</f>
        <v>Sin cruce</v>
      </c>
      <c r="AR976" s="23" t="str" cm="1">
        <f t="array" ref="AR976">IF(AE976="","",IF(SUMPRODUCT((AE976=$AE$7:$AE$2085)*(AI976=$AI$7:$AI$2085)*(AO976=$AO$7:$AO$2085)*(AP976=$AP$7:$AP$2085)*(ROW($AE$7:$AE$2085)&lt;&gt;ROW(AE976))*((S976=0)*($S$7:$S$2085&gt;0)+(S976&gt;0)*($S$7:$S$2085=0)))&gt;0,"SALONES UNIDOS",IF(SUMPRODUCT((AE976=$AE$7:$AE$2085)*(AI976=$AI$7:$AI$2085)*((AO976&lt;$AP$7:$AP$2085)*(AP976&gt;$AO$7:$AO$2085))*(ROW($AE$7:$AE$2085)&lt;&gt;ROW(AE976)))&gt;0,"Cruzado","Sin cruce")))</f>
        <v>Sin cruce</v>
      </c>
      <c r="AS976" s="94" t="str">
        <f t="shared" si="16"/>
        <v>MH5PORUMAE</v>
      </c>
      <c r="AT976" s="94" t="str" cm="1">
        <f t="array" ref="AT976">IF(AS976="","",IF(SUMPRODUCT((AS976=$AS$7:$AS$2085)*(AI976=$AI$7:$AI$2085)*(AO976=$AO$7:$AO$2085)*(AP976=$AP$7:$AP$2085)*(ROW($AS$7:$AS$2085)&lt;&gt;ROW(AS976))*((S976=0)*($S$7:$S$2085&gt;0)+(S976&gt;0)*($S$7:$S$2085=0)))&gt;0,"SALONES UNIDOS",IF(SUMPRODUCT((AS976=$AS$7:$AS$2085)*(AI976=$AI$7:$AI$2085)*((AO976&lt;$AP$7:$AP$2085)*(AP976&gt;$AO$7:$AO$2085))*(ROW($AS$7:$AS$2085)&lt;&gt;ROW(AS976)))&gt;0,"Cruzado","Sin cruce")))</f>
        <v>Sin cruce</v>
      </c>
    </row>
    <row r="977" spans="3:46" ht="15.6" hidden="1" customHeight="1">
      <c r="C977" s="496" t="s">
        <v>572</v>
      </c>
      <c r="D977" s="15" t="s">
        <v>931</v>
      </c>
      <c r="E977" s="479">
        <v>20261</v>
      </c>
      <c r="F977" s="503" t="s">
        <v>195</v>
      </c>
      <c r="G977" s="497" t="s">
        <v>80</v>
      </c>
      <c r="H977" s="503" t="s">
        <v>93</v>
      </c>
      <c r="I977" s="503">
        <v>3</v>
      </c>
      <c r="J977" s="503" t="s">
        <v>41</v>
      </c>
      <c r="K977" s="503" t="s">
        <v>41</v>
      </c>
      <c r="L977" s="499" t="s">
        <v>1037</v>
      </c>
      <c r="M977" s="535" t="s">
        <v>747</v>
      </c>
      <c r="N977" s="15" t="s">
        <v>577</v>
      </c>
      <c r="O977" s="15" t="s">
        <v>934</v>
      </c>
      <c r="P977" s="503" t="s">
        <v>579</v>
      </c>
      <c r="Q977" s="15">
        <v>2</v>
      </c>
      <c r="R977" s="15">
        <v>2</v>
      </c>
      <c r="S977" s="479">
        <v>4</v>
      </c>
      <c r="T977" s="15">
        <v>3</v>
      </c>
      <c r="U977" s="471"/>
      <c r="V977" s="550">
        <v>30</v>
      </c>
      <c r="W977" s="497">
        <v>47849946</v>
      </c>
      <c r="X977" s="566" t="s">
        <v>257</v>
      </c>
      <c r="Y977" s="15" t="s">
        <v>196</v>
      </c>
      <c r="Z977" s="15"/>
      <c r="AA977" s="15"/>
      <c r="AB977" s="15"/>
      <c r="AC977" s="493"/>
      <c r="AD977" s="15"/>
      <c r="AE977" s="479"/>
      <c r="AF977" s="497"/>
      <c r="AG977" s="497"/>
      <c r="AH977" s="15" t="s">
        <v>203</v>
      </c>
      <c r="AI977" s="15">
        <v>3</v>
      </c>
      <c r="AJ977" s="15">
        <v>15</v>
      </c>
      <c r="AK977" s="15">
        <v>10</v>
      </c>
      <c r="AL977" s="15">
        <v>18</v>
      </c>
      <c r="AM977" s="15">
        <v>30</v>
      </c>
      <c r="AN977" s="490">
        <f>IF(AJ977="",S977,ROUND(((((AL977/24)+(AM977/1440))-((AJ977/24)+(AK977/1440)))*1440/50),5))</f>
        <v>4</v>
      </c>
      <c r="AO977" s="491">
        <f>AJ977/24+AK977/1440</f>
        <v>0.63194444444444442</v>
      </c>
      <c r="AP977" s="491">
        <f>AL977/24+AM977/1440</f>
        <v>0.77083333333333337</v>
      </c>
      <c r="AQ977" s="23" t="str" cm="1">
        <f t="array" ref="AQ977">IF(X977="","",IF(SUMPRODUCT((X977=$X$7:$X$2085)*(AI977=$AI$7:$AI$2085)*(AO977=$AO$7:$AO$2085)*(AP977=$AP$7:$AP$2085)*(ROW($X$7:$X$2085)&lt;&gt;ROW(X977))*((S977=0)*($S$7:$S$2085&gt;0)+(S977&gt;0)*($S$7:$S$2085=0)))&gt;0,"SALONES UNIDOS",IF(SUMPRODUCT((X977=$X$7:$X$2085)*(AI977=$AI$7:$AI$2085)*((AO977&lt;$AP$7:$AP$2085)*(AP977&gt;$AO$7:$AO$2085))*(ROW($X$7:$X$2085)&lt;&gt;ROW(X977)))&gt;0,"Cruzado","Sin cruce")))</f>
        <v>SALONES UNIDOS</v>
      </c>
      <c r="AR977" s="23" t="str" cm="1">
        <f t="array" ref="AR977">IF(AE977="","",IF(SUMPRODUCT((AE977=$AE$7:$AE$2085)*(AI977=$AI$7:$AI$2085)*(AO977=$AO$7:$AO$2085)*(AP977=$AP$7:$AP$2085)*(ROW($AE$7:$AE$2085)&lt;&gt;ROW(AE977))*((S977=0)*($S$7:$S$2085&gt;0)+(S977&gt;0)*($S$7:$S$2085=0)))&gt;0,"SALONES UNIDOS",IF(SUMPRODUCT((AE977=$AE$7:$AE$2085)*(AI977=$AI$7:$AI$2085)*((AO977&lt;$AP$7:$AP$2085)*(AP977&gt;$AO$7:$AO$2085))*(ROW($AE$7:$AE$2085)&lt;&gt;ROW(AE977)))&gt;0,"Cruzado","Sin cruce")))</f>
        <v/>
      </c>
      <c r="AS977" s="94" t="str">
        <f t="shared" si="16"/>
        <v>T13PORUMAA</v>
      </c>
      <c r="AT977" s="94" t="str" cm="1">
        <f t="array" ref="AT977">IF(AS977="","",IF(SUMPRODUCT((AS977=$AS$7:$AS$2085)*(AI977=$AI$7:$AI$2085)*(AO977=$AO$7:$AO$2085)*(AP977=$AP$7:$AP$2085)*(ROW($AS$7:$AS$2085)&lt;&gt;ROW(AS977))*((S977=0)*($S$7:$S$2085&gt;0)+(S977&gt;0)*($S$7:$S$2085=0)))&gt;0,"SALONES UNIDOS",IF(SUMPRODUCT((AS977=$AS$7:$AS$2085)*(AI977=$AI$7:$AI$2085)*((AO977&lt;$AP$7:$AP$2085)*(AP977&gt;$AO$7:$AO$2085))*(ROW($AS$7:$AS$2085)&lt;&gt;ROW(AS977)))&gt;0,"Cruzado","Sin cruce")))</f>
        <v>Sin cruce</v>
      </c>
    </row>
    <row r="978" spans="3:46" ht="15.6" hidden="1" customHeight="1">
      <c r="C978" s="496" t="s">
        <v>572</v>
      </c>
      <c r="D978" s="15" t="s">
        <v>931</v>
      </c>
      <c r="E978" s="479">
        <v>20261</v>
      </c>
      <c r="F978" s="503" t="s">
        <v>195</v>
      </c>
      <c r="G978" s="497" t="s">
        <v>80</v>
      </c>
      <c r="H978" s="503" t="s">
        <v>93</v>
      </c>
      <c r="I978" s="503">
        <v>3</v>
      </c>
      <c r="J978" s="503" t="s">
        <v>41</v>
      </c>
      <c r="K978" s="503" t="s">
        <v>41</v>
      </c>
      <c r="L978" s="499" t="s">
        <v>1038</v>
      </c>
      <c r="M978" s="535" t="s">
        <v>858</v>
      </c>
      <c r="N978" s="15" t="s">
        <v>586</v>
      </c>
      <c r="O978" s="15" t="s">
        <v>934</v>
      </c>
      <c r="P978" s="503" t="s">
        <v>624</v>
      </c>
      <c r="Q978" s="15">
        <v>3</v>
      </c>
      <c r="R978" s="15">
        <v>2</v>
      </c>
      <c r="S978" s="479">
        <v>5</v>
      </c>
      <c r="T978" s="15">
        <v>4</v>
      </c>
      <c r="U978" s="471"/>
      <c r="V978" s="550">
        <v>30</v>
      </c>
      <c r="W978" s="497">
        <v>46941666</v>
      </c>
      <c r="X978" s="566" t="s">
        <v>261</v>
      </c>
      <c r="Y978" s="15" t="s">
        <v>196</v>
      </c>
      <c r="Z978" s="15"/>
      <c r="AA978" s="15"/>
      <c r="AB978" s="15"/>
      <c r="AC978" s="493"/>
      <c r="AD978" s="15"/>
      <c r="AE978" s="479"/>
      <c r="AF978" s="497"/>
      <c r="AG978" s="497"/>
      <c r="AH978" s="15" t="s">
        <v>203</v>
      </c>
      <c r="AI978" s="15">
        <v>1</v>
      </c>
      <c r="AJ978" s="15">
        <v>7</v>
      </c>
      <c r="AK978" s="15">
        <v>40</v>
      </c>
      <c r="AL978" s="15">
        <v>11</v>
      </c>
      <c r="AM978" s="15">
        <v>50</v>
      </c>
      <c r="AN978" s="490">
        <f>IF(AJ978="",S978,ROUND(((((AL978/24)+(AM978/1440))-((AJ978/24)+(AK978/1440)))*1440/50),5))</f>
        <v>5</v>
      </c>
      <c r="AO978" s="491">
        <f>AJ978/24+AK978/1440</f>
        <v>0.31944444444444448</v>
      </c>
      <c r="AP978" s="491">
        <f>AL978/24+AM978/1440</f>
        <v>0.49305555555555552</v>
      </c>
      <c r="AQ978" s="23" t="str" cm="1">
        <f t="array" ref="AQ978">IF(X978="","",IF(SUMPRODUCT((X978=$X$7:$X$2085)*(AI978=$AI$7:$AI$2085)*(AO978=$AO$7:$AO$2085)*(AP978=$AP$7:$AP$2085)*(ROW($X$7:$X$2085)&lt;&gt;ROW(X978))*((S978=0)*($S$7:$S$2085&gt;0)+(S978&gt;0)*($S$7:$S$2085=0)))&gt;0,"SALONES UNIDOS",IF(SUMPRODUCT((X978=$X$7:$X$2085)*(AI978=$AI$7:$AI$2085)*((AO978&lt;$AP$7:$AP$2085)*(AP978&gt;$AO$7:$AO$2085))*(ROW($X$7:$X$2085)&lt;&gt;ROW(X978)))&gt;0,"Cruzado","Sin cruce")))</f>
        <v>SALONES UNIDOS</v>
      </c>
      <c r="AR978" s="23" t="str" cm="1">
        <f t="array" ref="AR978">IF(AE978="","",IF(SUMPRODUCT((AE978=$AE$7:$AE$2085)*(AI978=$AI$7:$AI$2085)*(AO978=$AO$7:$AO$2085)*(AP978=$AP$7:$AP$2085)*(ROW($AE$7:$AE$2085)&lt;&gt;ROW(AE978))*((S978=0)*($S$7:$S$2085&gt;0)+(S978&gt;0)*($S$7:$S$2085=0)))&gt;0,"SALONES UNIDOS",IF(SUMPRODUCT((AE978=$AE$7:$AE$2085)*(AI978=$AI$7:$AI$2085)*((AO978&lt;$AP$7:$AP$2085)*(AP978&gt;$AO$7:$AO$2085))*(ROW($AE$7:$AE$2085)&lt;&gt;ROW(AE978)))&gt;0,"Cruzado","Sin cruce")))</f>
        <v/>
      </c>
      <c r="AS978" s="94" t="str">
        <f t="shared" si="16"/>
        <v>T13PORUMAA</v>
      </c>
      <c r="AT978" s="94" t="str" cm="1">
        <f t="array" ref="AT978">IF(AS978="","",IF(SUMPRODUCT((AS978=$AS$7:$AS$2085)*(AI978=$AI$7:$AI$2085)*(AO978=$AO$7:$AO$2085)*(AP978=$AP$7:$AP$2085)*(ROW($AS$7:$AS$2085)&lt;&gt;ROW(AS978))*((S978=0)*($S$7:$S$2085&gt;0)+(S978&gt;0)*($S$7:$S$2085=0)))&gt;0,"SALONES UNIDOS",IF(SUMPRODUCT((AS978=$AS$7:$AS$2085)*(AI978=$AI$7:$AI$2085)*((AO978&lt;$AP$7:$AP$2085)*(AP978&gt;$AO$7:$AO$2085))*(ROW($AS$7:$AS$2085)&lt;&gt;ROW(AS978)))&gt;0,"Cruzado","Sin cruce")))</f>
        <v>Sin cruce</v>
      </c>
    </row>
    <row r="979" spans="3:46" ht="15.6" hidden="1" customHeight="1">
      <c r="C979" s="496" t="s">
        <v>572</v>
      </c>
      <c r="D979" s="15" t="s">
        <v>931</v>
      </c>
      <c r="E979" s="479">
        <v>20261</v>
      </c>
      <c r="F979" s="503" t="s">
        <v>195</v>
      </c>
      <c r="G979" s="497" t="s">
        <v>80</v>
      </c>
      <c r="H979" s="503" t="s">
        <v>93</v>
      </c>
      <c r="I979" s="503">
        <v>3</v>
      </c>
      <c r="J979" s="503" t="s">
        <v>41</v>
      </c>
      <c r="K979" s="503" t="s">
        <v>41</v>
      </c>
      <c r="L979" s="499" t="s">
        <v>1039</v>
      </c>
      <c r="M979" s="535" t="s">
        <v>1040</v>
      </c>
      <c r="N979" s="15" t="s">
        <v>577</v>
      </c>
      <c r="O979" s="15" t="s">
        <v>934</v>
      </c>
      <c r="P979" s="503" t="s">
        <v>579</v>
      </c>
      <c r="Q979" s="15">
        <v>3</v>
      </c>
      <c r="R979" s="15">
        <v>0</v>
      </c>
      <c r="S979" s="479">
        <v>3</v>
      </c>
      <c r="T979" s="15">
        <v>4</v>
      </c>
      <c r="U979" s="471"/>
      <c r="V979" s="550">
        <v>22</v>
      </c>
      <c r="W979" s="497">
        <v>45475173</v>
      </c>
      <c r="X979" s="566" t="s">
        <v>422</v>
      </c>
      <c r="Y979" s="15" t="s">
        <v>579</v>
      </c>
      <c r="Z979" s="15"/>
      <c r="AA979" s="15"/>
      <c r="AB979" s="15"/>
      <c r="AC979" s="485" t="s">
        <v>977</v>
      </c>
      <c r="AD979" s="15"/>
      <c r="AE979" s="479"/>
      <c r="AF979" s="497"/>
      <c r="AG979" s="497"/>
      <c r="AH979" s="497" t="s">
        <v>582</v>
      </c>
      <c r="AI979" s="15">
        <v>4</v>
      </c>
      <c r="AJ979" s="15">
        <v>7</v>
      </c>
      <c r="AK979" s="15">
        <v>40</v>
      </c>
      <c r="AL979" s="15">
        <v>10</v>
      </c>
      <c r="AM979" s="15">
        <v>10</v>
      </c>
      <c r="AN979" s="490">
        <f>IF(AJ979="",S979,ROUND(((((AL979/24)+(AM979/1440))-((AJ979/24)+(AK979/1440)))*1440/50),5))</f>
        <v>3</v>
      </c>
      <c r="AO979" s="491">
        <f>AJ979/24+AK979/1440</f>
        <v>0.31944444444444448</v>
      </c>
      <c r="AP979" s="491">
        <f>AL979/24+AM979/1440</f>
        <v>0.4236111111111111</v>
      </c>
      <c r="AQ979" s="23" t="str" cm="1">
        <f t="array" ref="AQ979">IF(X979="","",IF(SUMPRODUCT((X979=$X$7:$X$2085)*(AI979=$AI$7:$AI$2085)*(AO979=$AO$7:$AO$2085)*(AP979=$AP$7:$AP$2085)*(ROW($X$7:$X$2085)&lt;&gt;ROW(X979))*((S979=0)*($S$7:$S$2085&gt;0)+(S979&gt;0)*($S$7:$S$2085=0)))&gt;0,"SALONES UNIDOS",IF(SUMPRODUCT((X979=$X$7:$X$2085)*(AI979=$AI$7:$AI$2085)*((AO979&lt;$AP$7:$AP$2085)*(AP979&gt;$AO$7:$AO$2085))*(ROW($X$7:$X$2085)&lt;&gt;ROW(X979)))&gt;0,"Cruzado","Sin cruce")))</f>
        <v>Sin cruce</v>
      </c>
      <c r="AR979" s="23" t="str" cm="1">
        <f t="array" ref="AR979">IF(AE979="","",IF(SUMPRODUCT((AE979=$AE$7:$AE$2085)*(AI979=$AI$7:$AI$2085)*(AO979=$AO$7:$AO$2085)*(AP979=$AP$7:$AP$2085)*(ROW($AE$7:$AE$2085)&lt;&gt;ROW(AE979))*((S979=0)*($S$7:$S$2085&gt;0)+(S979&gt;0)*($S$7:$S$2085=0)))&gt;0,"SALONES UNIDOS",IF(SUMPRODUCT((AE979=$AE$7:$AE$2085)*(AI979=$AI$7:$AI$2085)*((AO979&lt;$AP$7:$AP$2085)*(AP979&gt;$AO$7:$AO$2085))*(ROW($AE$7:$AE$2085)&lt;&gt;ROW(AE979)))&gt;0,"Cruzado","Sin cruce")))</f>
        <v/>
      </c>
      <c r="AS979" s="94" t="str">
        <f t="shared" si="16"/>
        <v>T13PORUMAA</v>
      </c>
      <c r="AT979" s="94" t="str" cm="1">
        <f t="array" ref="AT979">IF(AS979="","",IF(SUMPRODUCT((AS979=$AS$7:$AS$2085)*(AI979=$AI$7:$AI$2085)*(AO979=$AO$7:$AO$2085)*(AP979=$AP$7:$AP$2085)*(ROW($AS$7:$AS$2085)&lt;&gt;ROW(AS979))*((S979=0)*($S$7:$S$2085&gt;0)+(S979&gt;0)*($S$7:$S$2085=0)))&gt;0,"SALONES UNIDOS",IF(SUMPRODUCT((AS979=$AS$7:$AS$2085)*(AI979=$AI$7:$AI$2085)*((AO979&lt;$AP$7:$AP$2085)*(AP979&gt;$AO$7:$AO$2085))*(ROW($AS$7:$AS$2085)&lt;&gt;ROW(AS979)))&gt;0,"Cruzado","Sin cruce")))</f>
        <v>Sin cruce</v>
      </c>
    </row>
    <row r="980" spans="3:46" ht="15.6" hidden="1" customHeight="1">
      <c r="C980" s="496" t="s">
        <v>572</v>
      </c>
      <c r="D980" s="15" t="s">
        <v>931</v>
      </c>
      <c r="E980" s="479">
        <v>20261</v>
      </c>
      <c r="F980" s="503" t="s">
        <v>195</v>
      </c>
      <c r="G980" s="497" t="s">
        <v>80</v>
      </c>
      <c r="H980" s="503" t="s">
        <v>93</v>
      </c>
      <c r="I980" s="503">
        <v>3</v>
      </c>
      <c r="J980" s="587" t="s">
        <v>41</v>
      </c>
      <c r="K980" s="503" t="s">
        <v>41</v>
      </c>
      <c r="L980" s="499" t="s">
        <v>1039</v>
      </c>
      <c r="M980" s="535" t="s">
        <v>1040</v>
      </c>
      <c r="N980" s="15" t="s">
        <v>577</v>
      </c>
      <c r="O980" s="15" t="s">
        <v>934</v>
      </c>
      <c r="P980" s="503" t="s">
        <v>579</v>
      </c>
      <c r="Q980" s="15">
        <v>0</v>
      </c>
      <c r="R980" s="15">
        <v>2</v>
      </c>
      <c r="S980" s="479">
        <v>2</v>
      </c>
      <c r="T980" s="15">
        <v>4</v>
      </c>
      <c r="U980" s="471"/>
      <c r="V980" s="550">
        <v>22</v>
      </c>
      <c r="W980" s="653">
        <v>45475173</v>
      </c>
      <c r="X980" s="668" t="s">
        <v>422</v>
      </c>
      <c r="Y980" s="15" t="s">
        <v>579</v>
      </c>
      <c r="Z980" s="15"/>
      <c r="AA980" s="15"/>
      <c r="AB980" s="15"/>
      <c r="AC980" s="493"/>
      <c r="AD980" s="15"/>
      <c r="AE980" s="15" t="s">
        <v>997</v>
      </c>
      <c r="AF980" s="497"/>
      <c r="AG980" s="497"/>
      <c r="AH980" s="497" t="s">
        <v>100</v>
      </c>
      <c r="AI980" s="656">
        <v>4</v>
      </c>
      <c r="AJ980" s="656">
        <v>10</v>
      </c>
      <c r="AK980" s="656">
        <v>10</v>
      </c>
      <c r="AL980" s="656">
        <v>11</v>
      </c>
      <c r="AM980" s="656">
        <v>50</v>
      </c>
      <c r="AN980" s="490">
        <f>IF(AJ980="",S980,ROUND(((((AL980/24)+(AM980/1440))-((AJ980/24)+(AK980/1440)))*1440/50),5))</f>
        <v>2</v>
      </c>
      <c r="AO980" s="491">
        <f>AJ980/24+AK980/1440</f>
        <v>0.4236111111111111</v>
      </c>
      <c r="AP980" s="491">
        <f>AL980/24+AM980/1440</f>
        <v>0.49305555555555552</v>
      </c>
      <c r="AQ980" s="23" t="str" cm="1">
        <f t="array" ref="AQ980">IF(X980="","",IF(SUMPRODUCT((X980=$X$7:$X$2085)*(AI980=$AI$7:$AI$2085)*(AO980=$AO$7:$AO$2085)*(AP980=$AP$7:$AP$2085)*(ROW($X$7:$X$2085)&lt;&gt;ROW(X980))*((S980=0)*($S$7:$S$2085&gt;0)+(S980&gt;0)*($S$7:$S$2085=0)))&gt;0,"SALONES UNIDOS",IF(SUMPRODUCT((X980=$X$7:$X$2085)*(AI980=$AI$7:$AI$2085)*((AO980&lt;$AP$7:$AP$2085)*(AP980&gt;$AO$7:$AO$2085))*(ROW($X$7:$X$2085)&lt;&gt;ROW(X980)))&gt;0,"Cruzado","Sin cruce")))</f>
        <v>Sin cruce</v>
      </c>
      <c r="AR980" s="23" t="str" cm="1">
        <f t="array" ref="AR980">IF(AE980="","",IF(SUMPRODUCT((AE980=$AE$7:$AE$2085)*(AI980=$AI$7:$AI$2085)*(AO980=$AO$7:$AO$2085)*(AP980=$AP$7:$AP$2085)*(ROW($AE$7:$AE$2085)&lt;&gt;ROW(AE980))*((S980=0)*($S$7:$S$2085&gt;0)+(S980&gt;0)*($S$7:$S$2085=0)))&gt;0,"SALONES UNIDOS",IF(SUMPRODUCT((AE980=$AE$7:$AE$2085)*(AI980=$AI$7:$AI$2085)*((AO980&lt;$AP$7:$AP$2085)*(AP980&gt;$AO$7:$AO$2085))*(ROW($AE$7:$AE$2085)&lt;&gt;ROW(AE980)))&gt;0,"Cruzado","Sin cruce")))</f>
        <v>Sin cruce</v>
      </c>
      <c r="AS980" s="94" t="str">
        <f t="shared" si="16"/>
        <v>T13PORUMAA</v>
      </c>
      <c r="AT980" s="94" t="str" cm="1">
        <f t="array" ref="AT980">IF(AS980="","",IF(SUMPRODUCT((AS980=$AS$7:$AS$2085)*(AI980=$AI$7:$AI$2085)*(AO980=$AO$7:$AO$2085)*(AP980=$AP$7:$AP$2085)*(ROW($AS$7:$AS$2085)&lt;&gt;ROW(AS980))*((S980=0)*($S$7:$S$2085&gt;0)+(S980&gt;0)*($S$7:$S$2085=0)))&gt;0,"SALONES UNIDOS",IF(SUMPRODUCT((AS980=$AS$7:$AS$2085)*(AI980=$AI$7:$AI$2085)*((AO980&lt;$AP$7:$AP$2085)*(AP980&gt;$AO$7:$AO$2085))*(ROW($AS$7:$AS$2085)&lt;&gt;ROW(AS980)))&gt;0,"Cruzado","Sin cruce")))</f>
        <v>Sin cruce</v>
      </c>
    </row>
    <row r="981" spans="3:46" ht="15.6" hidden="1" customHeight="1">
      <c r="C981" s="496" t="s">
        <v>572</v>
      </c>
      <c r="D981" s="15" t="s">
        <v>931</v>
      </c>
      <c r="E981" s="479">
        <v>20261</v>
      </c>
      <c r="F981" s="503" t="s">
        <v>195</v>
      </c>
      <c r="G981" s="497" t="s">
        <v>80</v>
      </c>
      <c r="H981" s="503" t="s">
        <v>93</v>
      </c>
      <c r="I981" s="503">
        <v>3</v>
      </c>
      <c r="J981" s="503" t="s">
        <v>41</v>
      </c>
      <c r="K981" s="503" t="s">
        <v>41</v>
      </c>
      <c r="L981" s="499" t="s">
        <v>1041</v>
      </c>
      <c r="M981" s="535" t="s">
        <v>1042</v>
      </c>
      <c r="N981" s="15" t="s">
        <v>577</v>
      </c>
      <c r="O981" s="15" t="s">
        <v>934</v>
      </c>
      <c r="P981" s="503" t="s">
        <v>579</v>
      </c>
      <c r="Q981" s="15">
        <v>2</v>
      </c>
      <c r="R981" s="15">
        <v>0</v>
      </c>
      <c r="S981" s="479">
        <v>2</v>
      </c>
      <c r="T981" s="15">
        <v>4</v>
      </c>
      <c r="U981" s="471"/>
      <c r="V981" s="550">
        <v>22</v>
      </c>
      <c r="W981" s="497">
        <v>41110534</v>
      </c>
      <c r="X981" s="566" t="s">
        <v>437</v>
      </c>
      <c r="Y981" s="15" t="s">
        <v>579</v>
      </c>
      <c r="Z981" s="15"/>
      <c r="AA981" s="15"/>
      <c r="AB981" s="15"/>
      <c r="AC981" s="15" t="s">
        <v>1010</v>
      </c>
      <c r="AD981" s="15"/>
      <c r="AE981" s="479"/>
      <c r="AF981" s="497"/>
      <c r="AG981" s="497"/>
      <c r="AH981" s="497" t="s">
        <v>582</v>
      </c>
      <c r="AI981" s="15">
        <v>6</v>
      </c>
      <c r="AJ981" s="15">
        <v>17</v>
      </c>
      <c r="AK981" s="15">
        <v>40</v>
      </c>
      <c r="AL981" s="15">
        <v>19</v>
      </c>
      <c r="AM981" s="15">
        <v>20</v>
      </c>
      <c r="AN981" s="490">
        <f>IF(AJ981="",S981,ROUND(((((AL981/24)+(AM981/1440))-((AJ981/24)+(AK981/1440)))*1440/50),5))</f>
        <v>2</v>
      </c>
      <c r="AO981" s="491">
        <f>AJ981/24+AK981/1440</f>
        <v>0.73611111111111116</v>
      </c>
      <c r="AP981" s="491">
        <f>AL981/24+AM981/1440</f>
        <v>0.80555555555555547</v>
      </c>
      <c r="AQ981" s="23" t="str" cm="1">
        <f t="array" ref="AQ981">IF(X981="","",IF(SUMPRODUCT((X981=$X$7:$X$2085)*(AI981=$AI$7:$AI$2085)*(AO981=$AO$7:$AO$2085)*(AP981=$AP$7:$AP$2085)*(ROW($X$7:$X$2085)&lt;&gt;ROW(X981))*((S981=0)*($S$7:$S$2085&gt;0)+(S981&gt;0)*($S$7:$S$2085=0)))&gt;0,"SALONES UNIDOS",IF(SUMPRODUCT((X981=$X$7:$X$2085)*(AI981=$AI$7:$AI$2085)*((AO981&lt;$AP$7:$AP$2085)*(AP981&gt;$AO$7:$AO$2085))*(ROW($X$7:$X$2085)&lt;&gt;ROW(X981)))&gt;0,"Cruzado","Sin cruce")))</f>
        <v>SALONES UNIDOS</v>
      </c>
      <c r="AR981" s="23" t="str" cm="1">
        <f t="array" ref="AR981">IF(AE981="","",IF(SUMPRODUCT((AE981=$AE$7:$AE$2085)*(AI981=$AI$7:$AI$2085)*(AO981=$AO$7:$AO$2085)*(AP981=$AP$7:$AP$2085)*(ROW($AE$7:$AE$2085)&lt;&gt;ROW(AE981))*((S981=0)*($S$7:$S$2085&gt;0)+(S981&gt;0)*($S$7:$S$2085=0)))&gt;0,"SALONES UNIDOS",IF(SUMPRODUCT((AE981=$AE$7:$AE$2085)*(AI981=$AI$7:$AI$2085)*((AO981&lt;$AP$7:$AP$2085)*(AP981&gt;$AO$7:$AO$2085))*(ROW($AE$7:$AE$2085)&lt;&gt;ROW(AE981)))&gt;0,"Cruzado","Sin cruce")))</f>
        <v/>
      </c>
      <c r="AS981" s="94" t="str">
        <f t="shared" si="16"/>
        <v>T13PORUMAA</v>
      </c>
      <c r="AT981" s="94" t="str" cm="1">
        <f t="array" ref="AT981">IF(AS981="","",IF(SUMPRODUCT((AS981=$AS$7:$AS$2085)*(AI981=$AI$7:$AI$2085)*(AO981=$AO$7:$AO$2085)*(AP981=$AP$7:$AP$2085)*(ROW($AS$7:$AS$2085)&lt;&gt;ROW(AS981))*((S981=0)*($S$7:$S$2085&gt;0)+(S981&gt;0)*($S$7:$S$2085=0)))&gt;0,"SALONES UNIDOS",IF(SUMPRODUCT((AS981=$AS$7:$AS$2085)*(AI981=$AI$7:$AI$2085)*((AO981&lt;$AP$7:$AP$2085)*(AP981&gt;$AO$7:$AO$2085))*(ROW($AS$7:$AS$2085)&lt;&gt;ROW(AS981)))&gt;0,"Cruzado","Sin cruce")))</f>
        <v>Sin cruce</v>
      </c>
    </row>
    <row r="982" spans="3:46" ht="15.6" hidden="1" customHeight="1">
      <c r="C982" s="496" t="s">
        <v>572</v>
      </c>
      <c r="D982" s="15" t="s">
        <v>931</v>
      </c>
      <c r="E982" s="479">
        <v>20261</v>
      </c>
      <c r="F982" s="503" t="s">
        <v>195</v>
      </c>
      <c r="G982" s="497" t="s">
        <v>80</v>
      </c>
      <c r="H982" s="503" t="s">
        <v>93</v>
      </c>
      <c r="I982" s="503">
        <v>3</v>
      </c>
      <c r="J982" s="503" t="s">
        <v>41</v>
      </c>
      <c r="K982" s="503" t="s">
        <v>41</v>
      </c>
      <c r="L982" s="499" t="s">
        <v>1041</v>
      </c>
      <c r="M982" s="535" t="s">
        <v>1042</v>
      </c>
      <c r="N982" s="15" t="s">
        <v>577</v>
      </c>
      <c r="O982" s="15" t="s">
        <v>934</v>
      </c>
      <c r="P982" s="503" t="s">
        <v>579</v>
      </c>
      <c r="Q982" s="15">
        <v>0</v>
      </c>
      <c r="R982" s="15">
        <v>4</v>
      </c>
      <c r="S982" s="479">
        <v>4</v>
      </c>
      <c r="T982" s="15">
        <v>4</v>
      </c>
      <c r="U982" s="471"/>
      <c r="V982" s="550">
        <v>22</v>
      </c>
      <c r="W982" s="497">
        <v>41110534</v>
      </c>
      <c r="X982" s="566" t="s">
        <v>437</v>
      </c>
      <c r="Y982" s="15" t="s">
        <v>579</v>
      </c>
      <c r="Z982" s="15"/>
      <c r="AA982" s="15"/>
      <c r="AB982" s="15"/>
      <c r="AC982" s="493"/>
      <c r="AD982" s="15"/>
      <c r="AE982" s="15" t="s">
        <v>1005</v>
      </c>
      <c r="AF982" s="497"/>
      <c r="AG982" s="497"/>
      <c r="AH982" s="497" t="s">
        <v>100</v>
      </c>
      <c r="AI982" s="15">
        <v>6</v>
      </c>
      <c r="AJ982" s="15">
        <v>19</v>
      </c>
      <c r="AK982" s="15">
        <v>20</v>
      </c>
      <c r="AL982" s="15">
        <v>22</v>
      </c>
      <c r="AM982" s="15">
        <v>40</v>
      </c>
      <c r="AN982" s="490">
        <f>IF(AJ982="",S982,ROUND(((((AL982/24)+(AM982/1440))-((AJ982/24)+(AK982/1440)))*1440/50),5))</f>
        <v>4</v>
      </c>
      <c r="AO982" s="491">
        <f>AJ982/24+AK982/1440</f>
        <v>0.80555555555555547</v>
      </c>
      <c r="AP982" s="491">
        <f>AL982/24+AM982/1440</f>
        <v>0.94444444444444442</v>
      </c>
      <c r="AQ982" s="23" t="str" cm="1">
        <f t="array" ref="AQ982">IF(X982="","",IF(SUMPRODUCT((X982=$X$7:$X$2085)*(AI982=$AI$7:$AI$2085)*(AO982=$AO$7:$AO$2085)*(AP982=$AP$7:$AP$2085)*(ROW($X$7:$X$2085)&lt;&gt;ROW(X982))*((S982=0)*($S$7:$S$2085&gt;0)+(S982&gt;0)*($S$7:$S$2085=0)))&gt;0,"SALONES UNIDOS",IF(SUMPRODUCT((X982=$X$7:$X$2085)*(AI982=$AI$7:$AI$2085)*((AO982&lt;$AP$7:$AP$2085)*(AP982&gt;$AO$7:$AO$2085))*(ROW($X$7:$X$2085)&lt;&gt;ROW(X982)))&gt;0,"Cruzado","Sin cruce")))</f>
        <v>SALONES UNIDOS</v>
      </c>
      <c r="AR982" s="23" t="str" cm="1">
        <f t="array" ref="AR982">IF(AE982="","",IF(SUMPRODUCT((AE982=$AE$7:$AE$2085)*(AI982=$AI$7:$AI$2085)*(AO982=$AO$7:$AO$2085)*(AP982=$AP$7:$AP$2085)*(ROW($AE$7:$AE$2085)&lt;&gt;ROW(AE982))*((S982=0)*($S$7:$S$2085&gt;0)+(S982&gt;0)*($S$7:$S$2085=0)))&gt;0,"SALONES UNIDOS",IF(SUMPRODUCT((AE982=$AE$7:$AE$2085)*(AI982=$AI$7:$AI$2085)*((AO982&lt;$AP$7:$AP$2085)*(AP982&gt;$AO$7:$AO$2085))*(ROW($AE$7:$AE$2085)&lt;&gt;ROW(AE982)))&gt;0,"Cruzado","Sin cruce")))</f>
        <v>SALONES UNIDOS</v>
      </c>
      <c r="AS982" s="94" t="str">
        <f t="shared" si="16"/>
        <v>T13PORUMAA</v>
      </c>
      <c r="AT982" s="94" t="str" cm="1">
        <f t="array" ref="AT982">IF(AS982="","",IF(SUMPRODUCT((AS982=$AS$7:$AS$2085)*(AI982=$AI$7:$AI$2085)*(AO982=$AO$7:$AO$2085)*(AP982=$AP$7:$AP$2085)*(ROW($AS$7:$AS$2085)&lt;&gt;ROW(AS982))*((S982=0)*($S$7:$S$2085&gt;0)+(S982&gt;0)*($S$7:$S$2085=0)))&gt;0,"SALONES UNIDOS",IF(SUMPRODUCT((AS982=$AS$7:$AS$2085)*(AI982=$AI$7:$AI$2085)*((AO982&lt;$AP$7:$AP$2085)*(AP982&gt;$AO$7:$AO$2085))*(ROW($AS$7:$AS$2085)&lt;&gt;ROW(AS982)))&gt;0,"Cruzado","Sin cruce")))</f>
        <v>Sin cruce</v>
      </c>
    </row>
    <row r="983" spans="3:46" ht="15.6" hidden="1" customHeight="1">
      <c r="C983" s="496" t="s">
        <v>572</v>
      </c>
      <c r="D983" s="15" t="s">
        <v>931</v>
      </c>
      <c r="E983" s="479">
        <v>20261</v>
      </c>
      <c r="F983" s="503" t="s">
        <v>195</v>
      </c>
      <c r="G983" s="497" t="s">
        <v>80</v>
      </c>
      <c r="H983" s="503" t="s">
        <v>93</v>
      </c>
      <c r="I983" s="503">
        <v>3</v>
      </c>
      <c r="J983" s="503" t="s">
        <v>41</v>
      </c>
      <c r="K983" s="503" t="s">
        <v>41</v>
      </c>
      <c r="L983" s="499" t="s">
        <v>1043</v>
      </c>
      <c r="M983" s="535" t="s">
        <v>1044</v>
      </c>
      <c r="N983" s="15" t="s">
        <v>577</v>
      </c>
      <c r="O983" s="15" t="s">
        <v>934</v>
      </c>
      <c r="P983" s="503" t="s">
        <v>579</v>
      </c>
      <c r="Q983" s="15">
        <v>2</v>
      </c>
      <c r="R983" s="15">
        <v>0</v>
      </c>
      <c r="S983" s="479">
        <v>2</v>
      </c>
      <c r="T983" s="15">
        <v>3</v>
      </c>
      <c r="U983" s="471"/>
      <c r="V983" s="550">
        <v>22</v>
      </c>
      <c r="W983" s="497">
        <v>43540130</v>
      </c>
      <c r="X983" s="566" t="s">
        <v>345</v>
      </c>
      <c r="Y983" s="15" t="s">
        <v>579</v>
      </c>
      <c r="Z983" s="15"/>
      <c r="AA983" s="15"/>
      <c r="AB983" s="15"/>
      <c r="AC983" s="15" t="s">
        <v>1010</v>
      </c>
      <c r="AD983" s="15"/>
      <c r="AE983" s="479"/>
      <c r="AF983" s="497"/>
      <c r="AG983" s="497"/>
      <c r="AH983" s="497" t="s">
        <v>582</v>
      </c>
      <c r="AI983" s="15">
        <v>1</v>
      </c>
      <c r="AJ983" s="15">
        <v>13</v>
      </c>
      <c r="AK983" s="15">
        <v>30</v>
      </c>
      <c r="AL983" s="15">
        <v>15</v>
      </c>
      <c r="AM983" s="15">
        <v>10</v>
      </c>
      <c r="AN983" s="490">
        <f>IF(AJ983="",S983,ROUND(((((AL983/24)+(AM983/1440))-((AJ983/24)+(AK983/1440)))*1440/50),5))</f>
        <v>2</v>
      </c>
      <c r="AO983" s="491">
        <f>AJ983/24+AK983/1440</f>
        <v>0.5625</v>
      </c>
      <c r="AP983" s="491">
        <f>AL983/24+AM983/1440</f>
        <v>0.63194444444444442</v>
      </c>
      <c r="AQ983" s="23" t="str" cm="1">
        <f t="array" ref="AQ983">IF(X983="","",IF(SUMPRODUCT((X983=$X$7:$X$2085)*(AI983=$AI$7:$AI$2085)*(AO983=$AO$7:$AO$2085)*(AP983=$AP$7:$AP$2085)*(ROW($X$7:$X$2085)&lt;&gt;ROW(X983))*((S983=0)*($S$7:$S$2085&gt;0)+(S983&gt;0)*($S$7:$S$2085=0)))&gt;0,"SALONES UNIDOS",IF(SUMPRODUCT((X983=$X$7:$X$2085)*(AI983=$AI$7:$AI$2085)*((AO983&lt;$AP$7:$AP$2085)*(AP983&gt;$AO$7:$AO$2085))*(ROW($X$7:$X$2085)&lt;&gt;ROW(X983)))&gt;0,"Cruzado","Sin cruce")))</f>
        <v>SALONES UNIDOS</v>
      </c>
      <c r="AR983" s="23" t="str" cm="1">
        <f t="array" ref="AR983">IF(AE983="","",IF(SUMPRODUCT((AE983=$AE$7:$AE$2085)*(AI983=$AI$7:$AI$2085)*(AO983=$AO$7:$AO$2085)*(AP983=$AP$7:$AP$2085)*(ROW($AE$7:$AE$2085)&lt;&gt;ROW(AE983))*((S983=0)*($S$7:$S$2085&gt;0)+(S983&gt;0)*($S$7:$S$2085=0)))&gt;0,"SALONES UNIDOS",IF(SUMPRODUCT((AE983=$AE$7:$AE$2085)*(AI983=$AI$7:$AI$2085)*((AO983&lt;$AP$7:$AP$2085)*(AP983&gt;$AO$7:$AO$2085))*(ROW($AE$7:$AE$2085)&lt;&gt;ROW(AE983)))&gt;0,"Cruzado","Sin cruce")))</f>
        <v/>
      </c>
      <c r="AS983" s="94" t="str">
        <f t="shared" si="16"/>
        <v>T13PORUMAA</v>
      </c>
      <c r="AT983" s="94" t="str" cm="1">
        <f t="array" ref="AT983">IF(AS983="","",IF(SUMPRODUCT((AS983=$AS$7:$AS$2085)*(AI983=$AI$7:$AI$2085)*(AO983=$AO$7:$AO$2085)*(AP983=$AP$7:$AP$2085)*(ROW($AS$7:$AS$2085)&lt;&gt;ROW(AS983))*((S983=0)*($S$7:$S$2085&gt;0)+(S983&gt;0)*($S$7:$S$2085=0)))&gt;0,"SALONES UNIDOS",IF(SUMPRODUCT((AS983=$AS$7:$AS$2085)*(AI983=$AI$7:$AI$2085)*((AO983&lt;$AP$7:$AP$2085)*(AP983&gt;$AO$7:$AO$2085))*(ROW($AS$7:$AS$2085)&lt;&gt;ROW(AS983)))&gt;0,"Cruzado","Sin cruce")))</f>
        <v>Sin cruce</v>
      </c>
    </row>
    <row r="984" spans="3:46" ht="15.6" hidden="1" customHeight="1">
      <c r="C984" s="496" t="s">
        <v>572</v>
      </c>
      <c r="D984" s="15" t="s">
        <v>931</v>
      </c>
      <c r="E984" s="479">
        <v>20261</v>
      </c>
      <c r="F984" s="503" t="s">
        <v>195</v>
      </c>
      <c r="G984" s="497" t="s">
        <v>80</v>
      </c>
      <c r="H984" s="503" t="s">
        <v>93</v>
      </c>
      <c r="I984" s="503">
        <v>3</v>
      </c>
      <c r="J984" s="587" t="s">
        <v>41</v>
      </c>
      <c r="K984" s="503" t="s">
        <v>41</v>
      </c>
      <c r="L984" s="499" t="s">
        <v>1043</v>
      </c>
      <c r="M984" s="535" t="s">
        <v>1044</v>
      </c>
      <c r="N984" s="15" t="s">
        <v>577</v>
      </c>
      <c r="O984" s="15" t="s">
        <v>934</v>
      </c>
      <c r="P984" s="503" t="s">
        <v>579</v>
      </c>
      <c r="Q984" s="15">
        <v>0</v>
      </c>
      <c r="R984" s="15">
        <v>2</v>
      </c>
      <c r="S984" s="479">
        <v>2</v>
      </c>
      <c r="T984" s="15">
        <v>3</v>
      </c>
      <c r="U984" s="471"/>
      <c r="V984" s="550">
        <v>22</v>
      </c>
      <c r="W984" s="497">
        <v>43540130</v>
      </c>
      <c r="X984" s="566" t="s">
        <v>345</v>
      </c>
      <c r="Y984" s="15" t="s">
        <v>579</v>
      </c>
      <c r="Z984" s="15"/>
      <c r="AA984" s="15"/>
      <c r="AB984" s="15"/>
      <c r="AC984" s="493"/>
      <c r="AD984" s="15"/>
      <c r="AE984" s="15" t="s">
        <v>1007</v>
      </c>
      <c r="AF984" s="497"/>
      <c r="AG984" s="497"/>
      <c r="AH984" s="497" t="s">
        <v>100</v>
      </c>
      <c r="AI984" s="15">
        <v>1</v>
      </c>
      <c r="AJ984" s="15">
        <v>15</v>
      </c>
      <c r="AK984" s="15">
        <v>10</v>
      </c>
      <c r="AL984" s="15">
        <v>16</v>
      </c>
      <c r="AM984" s="15">
        <v>50</v>
      </c>
      <c r="AN984" s="490">
        <f>IF(AJ984="",S984,ROUND(((((AL984/24)+(AM984/1440))-((AJ984/24)+(AK984/1440)))*1440/50),5))</f>
        <v>2</v>
      </c>
      <c r="AO984" s="491">
        <f>AJ984/24+AK984/1440</f>
        <v>0.63194444444444442</v>
      </c>
      <c r="AP984" s="491">
        <f>AL984/24+AM984/1440</f>
        <v>0.70138888888888884</v>
      </c>
      <c r="AQ984" s="23" t="str" cm="1">
        <f t="array" ref="AQ984">IF(X984="","",IF(SUMPRODUCT((X984=$X$7:$X$2085)*(AI984=$AI$7:$AI$2085)*(AO984=$AO$7:$AO$2085)*(AP984=$AP$7:$AP$2085)*(ROW($X$7:$X$2085)&lt;&gt;ROW(X984))*((S984=0)*($S$7:$S$2085&gt;0)+(S984&gt;0)*($S$7:$S$2085=0)))&gt;0,"SALONES UNIDOS",IF(SUMPRODUCT((X984=$X$7:$X$2085)*(AI984=$AI$7:$AI$2085)*((AO984&lt;$AP$7:$AP$2085)*(AP984&gt;$AO$7:$AO$2085))*(ROW($X$7:$X$2085)&lt;&gt;ROW(X984)))&gt;0,"Cruzado","Sin cruce")))</f>
        <v>SALONES UNIDOS</v>
      </c>
      <c r="AR984" s="23" t="str" cm="1">
        <f t="array" ref="AR984">IF(AE984="","",IF(SUMPRODUCT((AE984=$AE$7:$AE$2085)*(AI984=$AI$7:$AI$2085)*(AO984=$AO$7:$AO$2085)*(AP984=$AP$7:$AP$2085)*(ROW($AE$7:$AE$2085)&lt;&gt;ROW(AE984))*((S984=0)*($S$7:$S$2085&gt;0)+(S984&gt;0)*($S$7:$S$2085=0)))&gt;0,"SALONES UNIDOS",IF(SUMPRODUCT((AE984=$AE$7:$AE$2085)*(AI984=$AI$7:$AI$2085)*((AO984&lt;$AP$7:$AP$2085)*(AP984&gt;$AO$7:$AO$2085))*(ROW($AE$7:$AE$2085)&lt;&gt;ROW(AE984)))&gt;0,"Cruzado","Sin cruce")))</f>
        <v>SALONES UNIDOS</v>
      </c>
      <c r="AS984" s="94" t="str">
        <f t="shared" si="16"/>
        <v>T13PORUMAA</v>
      </c>
      <c r="AT984" s="94" t="str" cm="1">
        <f t="array" ref="AT984">IF(AS984="","",IF(SUMPRODUCT((AS984=$AS$7:$AS$2085)*(AI984=$AI$7:$AI$2085)*(AO984=$AO$7:$AO$2085)*(AP984=$AP$7:$AP$2085)*(ROW($AS$7:$AS$2085)&lt;&gt;ROW(AS984))*((S984=0)*($S$7:$S$2085&gt;0)+(S984&gt;0)*($S$7:$S$2085=0)))&gt;0,"SALONES UNIDOS",IF(SUMPRODUCT((AS984=$AS$7:$AS$2085)*(AI984=$AI$7:$AI$2085)*((AO984&lt;$AP$7:$AP$2085)*(AP984&gt;$AO$7:$AO$2085))*(ROW($AS$7:$AS$2085)&lt;&gt;ROW(AS984)))&gt;0,"Cruzado","Sin cruce")))</f>
        <v>Sin cruce</v>
      </c>
    </row>
    <row r="985" spans="3:46" ht="15.6" hidden="1" customHeight="1">
      <c r="C985" s="496" t="s">
        <v>572</v>
      </c>
      <c r="D985" s="15" t="s">
        <v>931</v>
      </c>
      <c r="E985" s="479">
        <v>20261</v>
      </c>
      <c r="F985" s="503" t="s">
        <v>195</v>
      </c>
      <c r="G985" s="497" t="s">
        <v>80</v>
      </c>
      <c r="H985" s="503" t="s">
        <v>93</v>
      </c>
      <c r="I985" s="503">
        <v>3</v>
      </c>
      <c r="J985" s="503" t="s">
        <v>41</v>
      </c>
      <c r="K985" s="503" t="s">
        <v>41</v>
      </c>
      <c r="L985" s="499" t="s">
        <v>1045</v>
      </c>
      <c r="M985" s="535" t="s">
        <v>1046</v>
      </c>
      <c r="N985" s="15" t="s">
        <v>577</v>
      </c>
      <c r="O985" s="15" t="s">
        <v>934</v>
      </c>
      <c r="P985" s="503" t="s">
        <v>579</v>
      </c>
      <c r="Q985" s="15">
        <v>2</v>
      </c>
      <c r="R985" s="15">
        <v>0</v>
      </c>
      <c r="S985" s="479">
        <v>2</v>
      </c>
      <c r="T985" s="15">
        <v>4</v>
      </c>
      <c r="U985" s="471"/>
      <c r="V985" s="550">
        <v>22</v>
      </c>
      <c r="W985" s="497">
        <v>21461262</v>
      </c>
      <c r="X985" s="566" t="s">
        <v>312</v>
      </c>
      <c r="Y985" s="15" t="s">
        <v>579</v>
      </c>
      <c r="Z985" s="15"/>
      <c r="AA985" s="15"/>
      <c r="AB985" s="15"/>
      <c r="AC985" s="15" t="s">
        <v>1010</v>
      </c>
      <c r="AD985" s="15"/>
      <c r="AE985" s="479"/>
      <c r="AF985" s="497"/>
      <c r="AG985" s="497"/>
      <c r="AH985" s="497" t="s">
        <v>582</v>
      </c>
      <c r="AI985" s="15">
        <v>2</v>
      </c>
      <c r="AJ985" s="15">
        <v>13</v>
      </c>
      <c r="AK985" s="15">
        <v>30</v>
      </c>
      <c r="AL985" s="15">
        <v>15</v>
      </c>
      <c r="AM985" s="15">
        <v>10</v>
      </c>
      <c r="AN985" s="490">
        <f>IF(AJ985="",S985,ROUND(((((AL985/24)+(AM985/1440))-((AJ985/24)+(AK985/1440)))*1440/50),5))</f>
        <v>2</v>
      </c>
      <c r="AO985" s="491">
        <f>AJ985/24+AK985/1440</f>
        <v>0.5625</v>
      </c>
      <c r="AP985" s="491">
        <f>AL985/24+AM985/1440</f>
        <v>0.63194444444444442</v>
      </c>
      <c r="AQ985" s="23" t="str" cm="1">
        <f t="array" ref="AQ985">IF(X985="","",IF(SUMPRODUCT((X985=$X$7:$X$2085)*(AI985=$AI$7:$AI$2085)*(AO985=$AO$7:$AO$2085)*(AP985=$AP$7:$AP$2085)*(ROW($X$7:$X$2085)&lt;&gt;ROW(X985))*((S985=0)*($S$7:$S$2085&gt;0)+(S985&gt;0)*($S$7:$S$2085=0)))&gt;0,"SALONES UNIDOS",IF(SUMPRODUCT((X985=$X$7:$X$2085)*(AI985=$AI$7:$AI$2085)*((AO985&lt;$AP$7:$AP$2085)*(AP985&gt;$AO$7:$AO$2085))*(ROW($X$7:$X$2085)&lt;&gt;ROW(X985)))&gt;0,"Cruzado","Sin cruce")))</f>
        <v>Sin cruce</v>
      </c>
      <c r="AR985" s="23" t="str" cm="1">
        <f t="array" ref="AR985">IF(AE985="","",IF(SUMPRODUCT((AE985=$AE$7:$AE$2085)*(AI985=$AI$7:$AI$2085)*(AO985=$AO$7:$AO$2085)*(AP985=$AP$7:$AP$2085)*(ROW($AE$7:$AE$2085)&lt;&gt;ROW(AE985))*((S985=0)*($S$7:$S$2085&gt;0)+(S985&gt;0)*($S$7:$S$2085=0)))&gt;0,"SALONES UNIDOS",IF(SUMPRODUCT((AE985=$AE$7:$AE$2085)*(AI985=$AI$7:$AI$2085)*((AO985&lt;$AP$7:$AP$2085)*(AP985&gt;$AO$7:$AO$2085))*(ROW($AE$7:$AE$2085)&lt;&gt;ROW(AE985)))&gt;0,"Cruzado","Sin cruce")))</f>
        <v/>
      </c>
      <c r="AS985" s="94" t="str">
        <f t="shared" si="16"/>
        <v>T13PORUMAA</v>
      </c>
      <c r="AT985" s="94" t="str" cm="1">
        <f t="array" ref="AT985">IF(AS985="","",IF(SUMPRODUCT((AS985=$AS$7:$AS$2085)*(AI985=$AI$7:$AI$2085)*(AO985=$AO$7:$AO$2085)*(AP985=$AP$7:$AP$2085)*(ROW($AS$7:$AS$2085)&lt;&gt;ROW(AS985))*((S985=0)*($S$7:$S$2085&gt;0)+(S985&gt;0)*($S$7:$S$2085=0)))&gt;0,"SALONES UNIDOS",IF(SUMPRODUCT((AS985=$AS$7:$AS$2085)*(AI985=$AI$7:$AI$2085)*((AO985&lt;$AP$7:$AP$2085)*(AP985&gt;$AO$7:$AO$2085))*(ROW($AS$7:$AS$2085)&lt;&gt;ROW(AS985)))&gt;0,"Cruzado","Sin cruce")))</f>
        <v>Sin cruce</v>
      </c>
    </row>
    <row r="986" spans="3:46" ht="15.6" hidden="1" customHeight="1">
      <c r="C986" s="496" t="s">
        <v>572</v>
      </c>
      <c r="D986" s="15" t="s">
        <v>931</v>
      </c>
      <c r="E986" s="479">
        <v>20261</v>
      </c>
      <c r="F986" s="503" t="s">
        <v>195</v>
      </c>
      <c r="G986" s="497" t="s">
        <v>80</v>
      </c>
      <c r="H986" s="503" t="s">
        <v>93</v>
      </c>
      <c r="I986" s="503">
        <v>3</v>
      </c>
      <c r="J986" s="503" t="s">
        <v>41</v>
      </c>
      <c r="K986" s="503" t="s">
        <v>41</v>
      </c>
      <c r="L986" s="499" t="s">
        <v>1045</v>
      </c>
      <c r="M986" s="535" t="s">
        <v>1046</v>
      </c>
      <c r="N986" s="15" t="s">
        <v>577</v>
      </c>
      <c r="O986" s="15" t="s">
        <v>934</v>
      </c>
      <c r="P986" s="503" t="s">
        <v>579</v>
      </c>
      <c r="Q986" s="15">
        <v>0</v>
      </c>
      <c r="R986" s="15">
        <v>4</v>
      </c>
      <c r="S986" s="479">
        <v>4</v>
      </c>
      <c r="T986" s="15">
        <v>4</v>
      </c>
      <c r="U986" s="471"/>
      <c r="V986" s="550">
        <v>22</v>
      </c>
      <c r="W986" s="497">
        <v>21461262</v>
      </c>
      <c r="X986" s="566" t="s">
        <v>312</v>
      </c>
      <c r="Y986" s="15" t="s">
        <v>579</v>
      </c>
      <c r="Z986" s="15"/>
      <c r="AA986" s="15"/>
      <c r="AB986" s="15"/>
      <c r="AC986" s="493"/>
      <c r="AD986" s="15"/>
      <c r="AE986" s="15" t="s">
        <v>981</v>
      </c>
      <c r="AF986" s="497"/>
      <c r="AG986" s="497"/>
      <c r="AH986" s="497" t="s">
        <v>100</v>
      </c>
      <c r="AI986" s="15">
        <v>2</v>
      </c>
      <c r="AJ986" s="15">
        <v>15</v>
      </c>
      <c r="AK986" s="15">
        <v>10</v>
      </c>
      <c r="AL986" s="15">
        <v>18</v>
      </c>
      <c r="AM986" s="15">
        <v>30</v>
      </c>
      <c r="AN986" s="490">
        <f>IF(AJ986="",S986,ROUND(((((AL986/24)+(AM986/1440))-((AJ986/24)+(AK986/1440)))*1440/50),5))</f>
        <v>4</v>
      </c>
      <c r="AO986" s="491">
        <f>AJ986/24+AK986/1440</f>
        <v>0.63194444444444442</v>
      </c>
      <c r="AP986" s="491">
        <f>AL986/24+AM986/1440</f>
        <v>0.77083333333333337</v>
      </c>
      <c r="AQ986" s="23" t="str" cm="1">
        <f t="array" ref="AQ986">IF(X986="","",IF(SUMPRODUCT((X986=$X$7:$X$2085)*(AI986=$AI$7:$AI$2085)*(AO986=$AO$7:$AO$2085)*(AP986=$AP$7:$AP$2085)*(ROW($X$7:$X$2085)&lt;&gt;ROW(X986))*((S986=0)*($S$7:$S$2085&gt;0)+(S986&gt;0)*($S$7:$S$2085=0)))&gt;0,"SALONES UNIDOS",IF(SUMPRODUCT((X986=$X$7:$X$2085)*(AI986=$AI$7:$AI$2085)*((AO986&lt;$AP$7:$AP$2085)*(AP986&gt;$AO$7:$AO$2085))*(ROW($X$7:$X$2085)&lt;&gt;ROW(X986)))&gt;0,"Cruzado","Sin cruce")))</f>
        <v>Sin cruce</v>
      </c>
      <c r="AR986" s="23" t="str" cm="1">
        <f t="array" ref="AR986">IF(AE986="","",IF(SUMPRODUCT((AE986=$AE$7:$AE$2085)*(AI986=$AI$7:$AI$2085)*(AO986=$AO$7:$AO$2085)*(AP986=$AP$7:$AP$2085)*(ROW($AE$7:$AE$2085)&lt;&gt;ROW(AE986))*((S986=0)*($S$7:$S$2085&gt;0)+(S986&gt;0)*($S$7:$S$2085=0)))&gt;0,"SALONES UNIDOS",IF(SUMPRODUCT((AE986=$AE$7:$AE$2085)*(AI986=$AI$7:$AI$2085)*((AO986&lt;$AP$7:$AP$2085)*(AP986&gt;$AO$7:$AO$2085))*(ROW($AE$7:$AE$2085)&lt;&gt;ROW(AE986)))&gt;0,"Cruzado","Sin cruce")))</f>
        <v>Sin cruce</v>
      </c>
      <c r="AS986" s="94" t="str">
        <f t="shared" si="16"/>
        <v>T13PORUMAA</v>
      </c>
      <c r="AT986" s="94" t="str" cm="1">
        <f t="array" ref="AT986">IF(AS986="","",IF(SUMPRODUCT((AS986=$AS$7:$AS$2085)*(AI986=$AI$7:$AI$2085)*(AO986=$AO$7:$AO$2085)*(AP986=$AP$7:$AP$2085)*(ROW($AS$7:$AS$2085)&lt;&gt;ROW(AS986))*((S986=0)*($S$7:$S$2085&gt;0)+(S986&gt;0)*($S$7:$S$2085=0)))&gt;0,"SALONES UNIDOS",IF(SUMPRODUCT((AS986=$AS$7:$AS$2085)*(AI986=$AI$7:$AI$2085)*((AO986&lt;$AP$7:$AP$2085)*(AP986&gt;$AO$7:$AO$2085))*(ROW($AS$7:$AS$2085)&lt;&gt;ROW(AS986)))&gt;0,"Cruzado","Sin cruce")))</f>
        <v>Sin cruce</v>
      </c>
    </row>
    <row r="987" spans="3:46" ht="15.6" hidden="1" customHeight="1">
      <c r="C987" s="597" t="s">
        <v>572</v>
      </c>
      <c r="D987" s="598" t="s">
        <v>931</v>
      </c>
      <c r="E987" s="599">
        <v>20261</v>
      </c>
      <c r="F987" s="600" t="s">
        <v>195</v>
      </c>
      <c r="G987" s="601" t="s">
        <v>80</v>
      </c>
      <c r="H987" s="600" t="s">
        <v>93</v>
      </c>
      <c r="I987" s="600">
        <v>3</v>
      </c>
      <c r="J987" s="600" t="s">
        <v>71</v>
      </c>
      <c r="K987" s="600" t="s">
        <v>71</v>
      </c>
      <c r="L987" s="602" t="s">
        <v>1037</v>
      </c>
      <c r="M987" s="598" t="s">
        <v>747</v>
      </c>
      <c r="N987" s="598" t="s">
        <v>577</v>
      </c>
      <c r="O987" s="598" t="s">
        <v>934</v>
      </c>
      <c r="P987" s="600" t="s">
        <v>579</v>
      </c>
      <c r="Q987" s="598">
        <v>2</v>
      </c>
      <c r="R987" s="598">
        <v>2</v>
      </c>
      <c r="S987" s="599">
        <v>4</v>
      </c>
      <c r="T987" s="598">
        <v>3</v>
      </c>
      <c r="U987" s="603" t="s">
        <v>520</v>
      </c>
      <c r="V987" s="604">
        <v>20</v>
      </c>
      <c r="W987" s="620">
        <v>43456897</v>
      </c>
      <c r="X987" s="620" t="s">
        <v>242</v>
      </c>
      <c r="Y987" s="606" t="s">
        <v>196</v>
      </c>
      <c r="Z987" s="598"/>
      <c r="AA987" s="598"/>
      <c r="AB987" s="598"/>
      <c r="AC987" s="493"/>
      <c r="AD987" s="598"/>
      <c r="AE987" s="479"/>
      <c r="AF987" s="601"/>
      <c r="AG987" s="601"/>
      <c r="AH987" s="606" t="s">
        <v>203</v>
      </c>
      <c r="AI987" s="624">
        <v>2</v>
      </c>
      <c r="AJ987" s="606">
        <v>18</v>
      </c>
      <c r="AK987" s="606">
        <v>30</v>
      </c>
      <c r="AL987" s="606">
        <v>21</v>
      </c>
      <c r="AM987" s="606">
        <v>50</v>
      </c>
      <c r="AN987" s="490">
        <f>IF(AJ987="",S987,ROUND(((((AL987/24)+(AM987/1440))-((AJ987/24)+(AK987/1440)))*1440/50),5))</f>
        <v>4</v>
      </c>
      <c r="AO987" s="491">
        <f>AJ987/24+AK987/1440</f>
        <v>0.77083333333333337</v>
      </c>
      <c r="AP987" s="491">
        <f>AL987/24+AM987/1440</f>
        <v>0.90972222222222221</v>
      </c>
      <c r="AQ987" s="23" t="str" cm="1">
        <f t="array" ref="AQ987">IF(X987="","",IF(SUMPRODUCT((X987=$X$7:$X$2085)*(AI987=$AI$7:$AI$2085)*(AO987=$AO$7:$AO$2085)*(AP987=$AP$7:$AP$2085)*(ROW($X$7:$X$2085)&lt;&gt;ROW(X987))*((S987=0)*($S$7:$S$2085&gt;0)+(S987&gt;0)*($S$7:$S$2085=0)))&gt;0,"SALONES UNIDOS",IF(SUMPRODUCT((X987=$X$7:$X$2085)*(AI987=$AI$7:$AI$2085)*((AO987&lt;$AP$7:$AP$2085)*(AP987&gt;$AO$7:$AO$2085))*(ROW($X$7:$X$2085)&lt;&gt;ROW(X987)))&gt;0,"Cruzado","Sin cruce")))</f>
        <v>SALONES UNIDOS</v>
      </c>
      <c r="AR987" s="23" t="str" cm="1">
        <f t="array" ref="AR987">IF(AE987="","",IF(SUMPRODUCT((AE987=$AE$7:$AE$2085)*(AI987=$AI$7:$AI$2085)*(AO987=$AO$7:$AO$2085)*(AP987=$AP$7:$AP$2085)*(ROW($AE$7:$AE$2085)&lt;&gt;ROW(AE987))*((S987=0)*($S$7:$S$2085&gt;0)+(S987&gt;0)*($S$7:$S$2085=0)))&gt;0,"SALONES UNIDOS",IF(SUMPRODUCT((AE987=$AE$7:$AE$2085)*(AI987=$AI$7:$AI$2085)*((AO987&lt;$AP$7:$AP$2085)*(AP987&gt;$AO$7:$AO$2085))*(ROW($AE$7:$AE$2085)&lt;&gt;ROW(AE987)))&gt;0,"Cruzado","Sin cruce")))</f>
        <v/>
      </c>
      <c r="AS987" s="94" t="str">
        <f t="shared" ref="AS987:AS1010" si="17">TRIM(CONCATENATE(H987,I987,F987,K987))</f>
        <v>T13PORUMAX</v>
      </c>
      <c r="AT987" s="94" t="str" cm="1">
        <f t="array" ref="AT987">IF(AS987="","",IF(SUMPRODUCT((AS987=$AS$7:$AS$2085)*(AI987=$AI$7:$AI$2085)*(AO987=$AO$7:$AO$2085)*(AP987=$AP$7:$AP$2085)*(ROW($AS$7:$AS$2085)&lt;&gt;ROW(AS987))*((S987=0)*($S$7:$S$2085&gt;0)+(S987&gt;0)*($S$7:$S$2085=0)))&gt;0,"SALONES UNIDOS",IF(SUMPRODUCT((AS987=$AS$7:$AS$2085)*(AI987=$AI$7:$AI$2085)*((AO987&lt;$AP$7:$AP$2085)*(AP987&gt;$AO$7:$AO$2085))*(ROW($AS$7:$AS$2085)&lt;&gt;ROW(AS987)))&gt;0,"Cruzado","Sin cruce")))</f>
        <v>Sin cruce</v>
      </c>
    </row>
    <row r="988" spans="3:46" ht="15.6" hidden="1" customHeight="1">
      <c r="C988" s="597" t="s">
        <v>572</v>
      </c>
      <c r="D988" s="598" t="s">
        <v>931</v>
      </c>
      <c r="E988" s="599">
        <v>20261</v>
      </c>
      <c r="F988" s="600" t="s">
        <v>195</v>
      </c>
      <c r="G988" s="601" t="s">
        <v>80</v>
      </c>
      <c r="H988" s="600" t="s">
        <v>93</v>
      </c>
      <c r="I988" s="600">
        <v>3</v>
      </c>
      <c r="J988" s="600" t="s">
        <v>71</v>
      </c>
      <c r="K988" s="600" t="s">
        <v>71</v>
      </c>
      <c r="L988" s="602" t="s">
        <v>1038</v>
      </c>
      <c r="M988" s="598" t="s">
        <v>858</v>
      </c>
      <c r="N988" s="598" t="s">
        <v>586</v>
      </c>
      <c r="O988" s="598" t="s">
        <v>934</v>
      </c>
      <c r="P988" s="600" t="s">
        <v>624</v>
      </c>
      <c r="Q988" s="598">
        <v>3</v>
      </c>
      <c r="R988" s="598">
        <v>2</v>
      </c>
      <c r="S988" s="599">
        <v>5</v>
      </c>
      <c r="T988" s="598">
        <v>4</v>
      </c>
      <c r="U988" s="603" t="s">
        <v>520</v>
      </c>
      <c r="V988" s="604">
        <v>20</v>
      </c>
      <c r="W988" s="620">
        <v>46475398</v>
      </c>
      <c r="X988" s="620" t="s">
        <v>238</v>
      </c>
      <c r="Y988" s="606" t="s">
        <v>196</v>
      </c>
      <c r="Z988" s="598"/>
      <c r="AA988" s="598"/>
      <c r="AB988" s="598"/>
      <c r="AC988" s="493"/>
      <c r="AD988" s="598"/>
      <c r="AE988" s="479"/>
      <c r="AF988" s="601"/>
      <c r="AG988" s="601"/>
      <c r="AH988" s="606" t="s">
        <v>203</v>
      </c>
      <c r="AI988" s="606">
        <v>5</v>
      </c>
      <c r="AJ988" s="606">
        <v>19</v>
      </c>
      <c r="AK988" s="606">
        <v>20</v>
      </c>
      <c r="AL988" s="606">
        <v>23</v>
      </c>
      <c r="AM988" s="606">
        <v>30</v>
      </c>
      <c r="AN988" s="490">
        <f>IF(AJ988="",S988,ROUND(((((AL988/24)+(AM988/1440))-((AJ988/24)+(AK988/1440)))*1440/50),5))</f>
        <v>5</v>
      </c>
      <c r="AO988" s="491">
        <f>AJ988/24+AK988/1440</f>
        <v>0.80555555555555547</v>
      </c>
      <c r="AP988" s="491">
        <f>AL988/24+AM988/1440</f>
        <v>0.97916666666666674</v>
      </c>
      <c r="AQ988" s="23" t="str" cm="1">
        <f t="array" ref="AQ988">IF(X988="","",IF(SUMPRODUCT((X988=$X$7:$X$2085)*(AI988=$AI$7:$AI$2085)*(AO988=$AO$7:$AO$2085)*(AP988=$AP$7:$AP$2085)*(ROW($X$7:$X$2085)&lt;&gt;ROW(X988))*((S988=0)*($S$7:$S$2085&gt;0)+(S988&gt;0)*($S$7:$S$2085=0)))&gt;0,"SALONES UNIDOS",IF(SUMPRODUCT((X988=$X$7:$X$2085)*(AI988=$AI$7:$AI$2085)*((AO988&lt;$AP$7:$AP$2085)*(AP988&gt;$AO$7:$AO$2085))*(ROW($X$7:$X$2085)&lt;&gt;ROW(X988)))&gt;0,"Cruzado","Sin cruce")))</f>
        <v>SALONES UNIDOS</v>
      </c>
      <c r="AR988" s="23" t="str" cm="1">
        <f t="array" ref="AR988">IF(AE988="","",IF(SUMPRODUCT((AE988=$AE$7:$AE$2085)*(AI988=$AI$7:$AI$2085)*(AO988=$AO$7:$AO$2085)*(AP988=$AP$7:$AP$2085)*(ROW($AE$7:$AE$2085)&lt;&gt;ROW(AE988))*((S988=0)*($S$7:$S$2085&gt;0)+(S988&gt;0)*($S$7:$S$2085=0)))&gt;0,"SALONES UNIDOS",IF(SUMPRODUCT((AE988=$AE$7:$AE$2085)*(AI988=$AI$7:$AI$2085)*((AO988&lt;$AP$7:$AP$2085)*(AP988&gt;$AO$7:$AO$2085))*(ROW($AE$7:$AE$2085)&lt;&gt;ROW(AE988)))&gt;0,"Cruzado","Sin cruce")))</f>
        <v/>
      </c>
      <c r="AS988" s="94" t="str">
        <f t="shared" si="17"/>
        <v>T13PORUMAX</v>
      </c>
      <c r="AT988" s="94" t="str" cm="1">
        <f t="array" ref="AT988">IF(AS988="","",IF(SUMPRODUCT((AS988=$AS$7:$AS$2085)*(AI988=$AI$7:$AI$2085)*(AO988=$AO$7:$AO$2085)*(AP988=$AP$7:$AP$2085)*(ROW($AS$7:$AS$2085)&lt;&gt;ROW(AS988))*((S988=0)*($S$7:$S$2085&gt;0)+(S988&gt;0)*($S$7:$S$2085=0)))&gt;0,"SALONES UNIDOS",IF(SUMPRODUCT((AS988=$AS$7:$AS$2085)*(AI988=$AI$7:$AI$2085)*((AO988&lt;$AP$7:$AP$2085)*(AP988&gt;$AO$7:$AO$2085))*(ROW($AS$7:$AS$2085)&lt;&gt;ROW(AS988)))&gt;0,"Cruzado","Sin cruce")))</f>
        <v>Sin cruce</v>
      </c>
    </row>
    <row r="989" spans="3:46" ht="15.6" hidden="1" customHeight="1">
      <c r="C989" s="597" t="s">
        <v>572</v>
      </c>
      <c r="D989" s="598" t="s">
        <v>931</v>
      </c>
      <c r="E989" s="599">
        <v>20261</v>
      </c>
      <c r="F989" s="600" t="s">
        <v>195</v>
      </c>
      <c r="G989" s="601" t="s">
        <v>80</v>
      </c>
      <c r="H989" s="600" t="s">
        <v>93</v>
      </c>
      <c r="I989" s="600">
        <v>3</v>
      </c>
      <c r="J989" s="600" t="s">
        <v>71</v>
      </c>
      <c r="K989" s="600" t="s">
        <v>71</v>
      </c>
      <c r="L989" s="602" t="s">
        <v>1039</v>
      </c>
      <c r="M989" s="605" t="s">
        <v>1040</v>
      </c>
      <c r="N989" s="598" t="s">
        <v>577</v>
      </c>
      <c r="O989" s="598" t="s">
        <v>934</v>
      </c>
      <c r="P989" s="600" t="s">
        <v>579</v>
      </c>
      <c r="Q989" s="598">
        <v>3</v>
      </c>
      <c r="R989" s="598">
        <v>0</v>
      </c>
      <c r="S989" s="599">
        <v>3</v>
      </c>
      <c r="T989" s="598">
        <v>4</v>
      </c>
      <c r="U989" s="603" t="s">
        <v>520</v>
      </c>
      <c r="V989" s="604">
        <v>20</v>
      </c>
      <c r="W989" s="620">
        <v>45475173</v>
      </c>
      <c r="X989" s="620" t="s">
        <v>422</v>
      </c>
      <c r="Y989" s="606" t="s">
        <v>579</v>
      </c>
      <c r="Z989" s="598"/>
      <c r="AA989" s="598"/>
      <c r="AB989" s="598"/>
      <c r="AC989" s="598" t="s">
        <v>604</v>
      </c>
      <c r="AD989" s="598"/>
      <c r="AE989" s="479"/>
      <c r="AF989" s="601"/>
      <c r="AG989" s="601"/>
      <c r="AH989" s="607" t="s">
        <v>582</v>
      </c>
      <c r="AI989" s="606">
        <v>7</v>
      </c>
      <c r="AJ989" s="606">
        <v>7</v>
      </c>
      <c r="AK989" s="606">
        <v>40</v>
      </c>
      <c r="AL989" s="606">
        <v>10</v>
      </c>
      <c r="AM989" s="606">
        <v>10</v>
      </c>
      <c r="AN989" s="490">
        <f>IF(AJ989="",S989,ROUND(((((AL989/24)+(AM989/1440))-((AJ989/24)+(AK989/1440)))*1440/50),5))</f>
        <v>3</v>
      </c>
      <c r="AO989" s="491">
        <f>AJ989/24+AK989/1440</f>
        <v>0.31944444444444448</v>
      </c>
      <c r="AP989" s="491">
        <f>AL989/24+AM989/1440</f>
        <v>0.4236111111111111</v>
      </c>
      <c r="AQ989" s="23" t="str" cm="1">
        <f t="array" ref="AQ989">IF(X989="","",IF(SUMPRODUCT((X989=$X$7:$X$2085)*(AI989=$AI$7:$AI$2085)*(AO989=$AO$7:$AO$2085)*(AP989=$AP$7:$AP$2085)*(ROW($X$7:$X$2085)&lt;&gt;ROW(X989))*((S989=0)*($S$7:$S$2085&gt;0)+(S989&gt;0)*($S$7:$S$2085=0)))&gt;0,"SALONES UNIDOS",IF(SUMPRODUCT((X989=$X$7:$X$2085)*(AI989=$AI$7:$AI$2085)*((AO989&lt;$AP$7:$AP$2085)*(AP989&gt;$AO$7:$AO$2085))*(ROW($X$7:$X$2085)&lt;&gt;ROW(X989)))&gt;0,"Cruzado","Sin cruce")))</f>
        <v>Sin cruce</v>
      </c>
      <c r="AR989" s="23" t="str" cm="1">
        <f t="array" ref="AR989">IF(AE989="","",IF(SUMPRODUCT((AE989=$AE$7:$AE$2085)*(AI989=$AI$7:$AI$2085)*(AO989=$AO$7:$AO$2085)*(AP989=$AP$7:$AP$2085)*(ROW($AE$7:$AE$2085)&lt;&gt;ROW(AE989))*((S989=0)*($S$7:$S$2085&gt;0)+(S989&gt;0)*($S$7:$S$2085=0)))&gt;0,"SALONES UNIDOS",IF(SUMPRODUCT((AE989=$AE$7:$AE$2085)*(AI989=$AI$7:$AI$2085)*((AO989&lt;$AP$7:$AP$2085)*(AP989&gt;$AO$7:$AO$2085))*(ROW($AE$7:$AE$2085)&lt;&gt;ROW(AE989)))&gt;0,"Cruzado","Sin cruce")))</f>
        <v/>
      </c>
      <c r="AS989" s="94" t="str">
        <f t="shared" si="17"/>
        <v>T13PORUMAX</v>
      </c>
      <c r="AT989" s="94" t="str" cm="1">
        <f t="array" ref="AT989">IF(AS989="","",IF(SUMPRODUCT((AS989=$AS$7:$AS$2085)*(AI989=$AI$7:$AI$2085)*(AO989=$AO$7:$AO$2085)*(AP989=$AP$7:$AP$2085)*(ROW($AS$7:$AS$2085)&lt;&gt;ROW(AS989))*((S989=0)*($S$7:$S$2085&gt;0)+(S989&gt;0)*($S$7:$S$2085=0)))&gt;0,"SALONES UNIDOS",IF(SUMPRODUCT((AS989=$AS$7:$AS$2085)*(AI989=$AI$7:$AI$2085)*((AO989&lt;$AP$7:$AP$2085)*(AP989&gt;$AO$7:$AO$2085))*(ROW($AS$7:$AS$2085)&lt;&gt;ROW(AS989)))&gt;0,"Cruzado","Sin cruce")))</f>
        <v>Sin cruce</v>
      </c>
    </row>
    <row r="990" spans="3:46" ht="15.6" hidden="1" customHeight="1">
      <c r="C990" s="597" t="s">
        <v>572</v>
      </c>
      <c r="D990" s="598" t="s">
        <v>931</v>
      </c>
      <c r="E990" s="599">
        <v>20261</v>
      </c>
      <c r="F990" s="600" t="s">
        <v>195</v>
      </c>
      <c r="G990" s="601" t="s">
        <v>80</v>
      </c>
      <c r="H990" s="600" t="s">
        <v>93</v>
      </c>
      <c r="I990" s="600">
        <v>3</v>
      </c>
      <c r="J990" s="600" t="s">
        <v>71</v>
      </c>
      <c r="K990" s="600" t="s">
        <v>71</v>
      </c>
      <c r="L990" s="602" t="s">
        <v>1039</v>
      </c>
      <c r="M990" s="605" t="s">
        <v>1040</v>
      </c>
      <c r="N990" s="598" t="s">
        <v>577</v>
      </c>
      <c r="O990" s="598" t="s">
        <v>934</v>
      </c>
      <c r="P990" s="600" t="s">
        <v>579</v>
      </c>
      <c r="Q990" s="598">
        <v>0</v>
      </c>
      <c r="R990" s="598">
        <v>2</v>
      </c>
      <c r="S990" s="599">
        <v>2</v>
      </c>
      <c r="T990" s="598">
        <v>4</v>
      </c>
      <c r="U990" s="603" t="s">
        <v>520</v>
      </c>
      <c r="V990" s="604">
        <v>20</v>
      </c>
      <c r="W990" s="620">
        <v>45475173</v>
      </c>
      <c r="X990" s="620" t="s">
        <v>422</v>
      </c>
      <c r="Y990" s="606" t="s">
        <v>579</v>
      </c>
      <c r="Z990" s="598"/>
      <c r="AA990" s="598"/>
      <c r="AB990" s="598"/>
      <c r="AC990" s="493"/>
      <c r="AD990" s="598"/>
      <c r="AE990" s="598" t="s">
        <v>1047</v>
      </c>
      <c r="AF990" s="601"/>
      <c r="AG990" s="601"/>
      <c r="AH990" s="607" t="s">
        <v>100</v>
      </c>
      <c r="AI990" s="606">
        <v>7</v>
      </c>
      <c r="AJ990" s="606">
        <v>10</v>
      </c>
      <c r="AK990" s="606">
        <v>10</v>
      </c>
      <c r="AL990" s="606">
        <v>11</v>
      </c>
      <c r="AM990" s="606">
        <v>50</v>
      </c>
      <c r="AN990" s="490">
        <f>IF(AJ990="",S990,ROUND(((((AL990/24)+(AM990/1440))-((AJ990/24)+(AK990/1440)))*1440/50),5))</f>
        <v>2</v>
      </c>
      <c r="AO990" s="491">
        <f>AJ990/24+AK990/1440</f>
        <v>0.4236111111111111</v>
      </c>
      <c r="AP990" s="491">
        <f>AL990/24+AM990/1440</f>
        <v>0.49305555555555552</v>
      </c>
      <c r="AQ990" s="23" t="str" cm="1">
        <f t="array" ref="AQ990">IF(X990="","",IF(SUMPRODUCT((X990=$X$7:$X$2085)*(AI990=$AI$7:$AI$2085)*(AO990=$AO$7:$AO$2085)*(AP990=$AP$7:$AP$2085)*(ROW($X$7:$X$2085)&lt;&gt;ROW(X990))*((S990=0)*($S$7:$S$2085&gt;0)+(S990&gt;0)*($S$7:$S$2085=0)))&gt;0,"SALONES UNIDOS",IF(SUMPRODUCT((X990=$X$7:$X$2085)*(AI990=$AI$7:$AI$2085)*((AO990&lt;$AP$7:$AP$2085)*(AP990&gt;$AO$7:$AO$2085))*(ROW($X$7:$X$2085)&lt;&gt;ROW(X990)))&gt;0,"Cruzado","Sin cruce")))</f>
        <v>Sin cruce</v>
      </c>
      <c r="AR990" s="23" t="str" cm="1">
        <f t="array" ref="AR990">IF(AE990="","",IF(SUMPRODUCT((AE990=$AE$7:$AE$2085)*(AI990=$AI$7:$AI$2085)*(AO990=$AO$7:$AO$2085)*(AP990=$AP$7:$AP$2085)*(ROW($AE$7:$AE$2085)&lt;&gt;ROW(AE990))*((S990=0)*($S$7:$S$2085&gt;0)+(S990&gt;0)*($S$7:$S$2085=0)))&gt;0,"SALONES UNIDOS",IF(SUMPRODUCT((AE990=$AE$7:$AE$2085)*(AI990=$AI$7:$AI$2085)*((AO990&lt;$AP$7:$AP$2085)*(AP990&gt;$AO$7:$AO$2085))*(ROW($AE$7:$AE$2085)&lt;&gt;ROW(AE990)))&gt;0,"Cruzado","Sin cruce")))</f>
        <v>Sin cruce</v>
      </c>
      <c r="AS990" s="94" t="str">
        <f t="shared" si="17"/>
        <v>T13PORUMAX</v>
      </c>
      <c r="AT990" s="94" t="str" cm="1">
        <f t="array" ref="AT990">IF(AS990="","",IF(SUMPRODUCT((AS990=$AS$7:$AS$2085)*(AI990=$AI$7:$AI$2085)*(AO990=$AO$7:$AO$2085)*(AP990=$AP$7:$AP$2085)*(ROW($AS$7:$AS$2085)&lt;&gt;ROW(AS990))*((S990=0)*($S$7:$S$2085&gt;0)+(S990&gt;0)*($S$7:$S$2085=0)))&gt;0,"SALONES UNIDOS",IF(SUMPRODUCT((AS990=$AS$7:$AS$2085)*(AI990=$AI$7:$AI$2085)*((AO990&lt;$AP$7:$AP$2085)*(AP990&gt;$AO$7:$AO$2085))*(ROW($AS$7:$AS$2085)&lt;&gt;ROW(AS990)))&gt;0,"Cruzado","Sin cruce")))</f>
        <v>Sin cruce</v>
      </c>
    </row>
    <row r="991" spans="3:46" ht="15.6" hidden="1" customHeight="1">
      <c r="C991" s="597" t="s">
        <v>572</v>
      </c>
      <c r="D991" s="598" t="s">
        <v>931</v>
      </c>
      <c r="E991" s="599">
        <v>20261</v>
      </c>
      <c r="F991" s="600" t="s">
        <v>195</v>
      </c>
      <c r="G991" s="601" t="s">
        <v>80</v>
      </c>
      <c r="H991" s="600" t="s">
        <v>93</v>
      </c>
      <c r="I991" s="600">
        <v>3</v>
      </c>
      <c r="J991" s="600" t="s">
        <v>71</v>
      </c>
      <c r="K991" s="600" t="s">
        <v>71</v>
      </c>
      <c r="L991" s="602" t="s">
        <v>1041</v>
      </c>
      <c r="M991" s="605" t="s">
        <v>1042</v>
      </c>
      <c r="N991" s="598" t="s">
        <v>577</v>
      </c>
      <c r="O991" s="598" t="s">
        <v>934</v>
      </c>
      <c r="P991" s="600" t="s">
        <v>579</v>
      </c>
      <c r="Q991" s="598">
        <v>2</v>
      </c>
      <c r="R991" s="598">
        <v>0</v>
      </c>
      <c r="S991" s="599">
        <v>2</v>
      </c>
      <c r="T991" s="598">
        <v>4</v>
      </c>
      <c r="U991" s="603" t="s">
        <v>520</v>
      </c>
      <c r="V991" s="604">
        <v>20</v>
      </c>
      <c r="W991" s="620">
        <v>43753538</v>
      </c>
      <c r="X991" s="620" t="s">
        <v>516</v>
      </c>
      <c r="Y991" s="606" t="s">
        <v>579</v>
      </c>
      <c r="Z991" s="598"/>
      <c r="AA991" s="598"/>
      <c r="AB991" s="598"/>
      <c r="AC991" s="606" t="s">
        <v>979</v>
      </c>
      <c r="AD991" s="598"/>
      <c r="AE991" s="479"/>
      <c r="AF991" s="601"/>
      <c r="AG991" s="601"/>
      <c r="AH991" s="607" t="s">
        <v>582</v>
      </c>
      <c r="AI991" s="606">
        <v>6</v>
      </c>
      <c r="AJ991" s="606">
        <v>17</v>
      </c>
      <c r="AK991" s="606">
        <v>40</v>
      </c>
      <c r="AL991" s="606">
        <v>19</v>
      </c>
      <c r="AM991" s="606">
        <v>20</v>
      </c>
      <c r="AN991" s="490">
        <f>IF(AJ991="",S991,ROUND(((((AL991/24)+(AM991/1440))-((AJ991/24)+(AK991/1440)))*1440/50),5))</f>
        <v>2</v>
      </c>
      <c r="AO991" s="491">
        <f>AJ991/24+AK991/1440</f>
        <v>0.73611111111111116</v>
      </c>
      <c r="AP991" s="491">
        <f>AL991/24+AM991/1440</f>
        <v>0.80555555555555547</v>
      </c>
      <c r="AQ991" s="23" t="str" cm="1">
        <f t="array" ref="AQ991">IF(X991="","",IF(SUMPRODUCT((X991=$X$7:$X$2085)*(AI991=$AI$7:$AI$2085)*(AO991=$AO$7:$AO$2085)*(AP991=$AP$7:$AP$2085)*(ROW($X$7:$X$2085)&lt;&gt;ROW(X991))*((S991=0)*($S$7:$S$2085&gt;0)+(S991&gt;0)*($S$7:$S$2085=0)))&gt;0,"SALONES UNIDOS",IF(SUMPRODUCT((X991=$X$7:$X$2085)*(AI991=$AI$7:$AI$2085)*((AO991&lt;$AP$7:$AP$2085)*(AP991&gt;$AO$7:$AO$2085))*(ROW($X$7:$X$2085)&lt;&gt;ROW(X991)))&gt;0,"Cruzado","Sin cruce")))</f>
        <v>SALONES UNIDOS</v>
      </c>
      <c r="AR991" s="23" t="str" cm="1">
        <f t="array" ref="AR991">IF(AE991="","",IF(SUMPRODUCT((AE991=$AE$7:$AE$2085)*(AI991=$AI$7:$AI$2085)*(AO991=$AO$7:$AO$2085)*(AP991=$AP$7:$AP$2085)*(ROW($AE$7:$AE$2085)&lt;&gt;ROW(AE991))*((S991=0)*($S$7:$S$2085&gt;0)+(S991&gt;0)*($S$7:$S$2085=0)))&gt;0,"SALONES UNIDOS",IF(SUMPRODUCT((AE991=$AE$7:$AE$2085)*(AI991=$AI$7:$AI$2085)*((AO991&lt;$AP$7:$AP$2085)*(AP991&gt;$AO$7:$AO$2085))*(ROW($AE$7:$AE$2085)&lt;&gt;ROW(AE991)))&gt;0,"Cruzado","Sin cruce")))</f>
        <v/>
      </c>
      <c r="AS991" s="94" t="str">
        <f t="shared" si="17"/>
        <v>T13PORUMAX</v>
      </c>
      <c r="AT991" s="94" t="str" cm="1">
        <f t="array" ref="AT991">IF(AS991="","",IF(SUMPRODUCT((AS991=$AS$7:$AS$2085)*(AI991=$AI$7:$AI$2085)*(AO991=$AO$7:$AO$2085)*(AP991=$AP$7:$AP$2085)*(ROW($AS$7:$AS$2085)&lt;&gt;ROW(AS991))*((S991=0)*($S$7:$S$2085&gt;0)+(S991&gt;0)*($S$7:$S$2085=0)))&gt;0,"SALONES UNIDOS",IF(SUMPRODUCT((AS991=$AS$7:$AS$2085)*(AI991=$AI$7:$AI$2085)*((AO991&lt;$AP$7:$AP$2085)*(AP991&gt;$AO$7:$AO$2085))*(ROW($AS$7:$AS$2085)&lt;&gt;ROW(AS991)))&gt;0,"Cruzado","Sin cruce")))</f>
        <v>Sin cruce</v>
      </c>
    </row>
    <row r="992" spans="3:46" ht="15.6" hidden="1" customHeight="1">
      <c r="C992" s="597" t="s">
        <v>572</v>
      </c>
      <c r="D992" s="598" t="s">
        <v>931</v>
      </c>
      <c r="E992" s="599">
        <v>20261</v>
      </c>
      <c r="F992" s="600" t="s">
        <v>195</v>
      </c>
      <c r="G992" s="601" t="s">
        <v>80</v>
      </c>
      <c r="H992" s="600" t="s">
        <v>93</v>
      </c>
      <c r="I992" s="600">
        <v>3</v>
      </c>
      <c r="J992" s="600" t="s">
        <v>71</v>
      </c>
      <c r="K992" s="600" t="s">
        <v>71</v>
      </c>
      <c r="L992" s="602" t="s">
        <v>1041</v>
      </c>
      <c r="M992" s="605" t="s">
        <v>1042</v>
      </c>
      <c r="N992" s="598" t="s">
        <v>577</v>
      </c>
      <c r="O992" s="598" t="s">
        <v>934</v>
      </c>
      <c r="P992" s="600" t="s">
        <v>579</v>
      </c>
      <c r="Q992" s="598">
        <v>0</v>
      </c>
      <c r="R992" s="598">
        <v>4</v>
      </c>
      <c r="S992" s="599">
        <v>4</v>
      </c>
      <c r="T992" s="598">
        <v>4</v>
      </c>
      <c r="U992" s="603" t="s">
        <v>520</v>
      </c>
      <c r="V992" s="604">
        <v>20</v>
      </c>
      <c r="W992" s="620">
        <v>43753538</v>
      </c>
      <c r="X992" s="620" t="s">
        <v>516</v>
      </c>
      <c r="Y992" s="606" t="s">
        <v>579</v>
      </c>
      <c r="Z992" s="598"/>
      <c r="AA992" s="598"/>
      <c r="AB992" s="598"/>
      <c r="AC992" s="493"/>
      <c r="AD992" s="598"/>
      <c r="AE992" s="606" t="s">
        <v>988</v>
      </c>
      <c r="AF992" s="601"/>
      <c r="AG992" s="601"/>
      <c r="AH992" s="607" t="s">
        <v>100</v>
      </c>
      <c r="AI992" s="606">
        <v>6</v>
      </c>
      <c r="AJ992" s="606">
        <v>19</v>
      </c>
      <c r="AK992" s="606">
        <v>20</v>
      </c>
      <c r="AL992" s="606">
        <v>22</v>
      </c>
      <c r="AM992" s="606">
        <v>40</v>
      </c>
      <c r="AN992" s="490">
        <f>IF(AJ992="",S992,ROUND(((((AL992/24)+(AM992/1440))-((AJ992/24)+(AK992/1440)))*1440/50),5))</f>
        <v>4</v>
      </c>
      <c r="AO992" s="491">
        <f>AJ992/24+AK992/1440</f>
        <v>0.80555555555555547</v>
      </c>
      <c r="AP992" s="491">
        <f>AL992/24+AM992/1440</f>
        <v>0.94444444444444442</v>
      </c>
      <c r="AQ992" s="23" t="str" cm="1">
        <f t="array" ref="AQ992">IF(X992="","",IF(SUMPRODUCT((X992=$X$7:$X$2085)*(AI992=$AI$7:$AI$2085)*(AO992=$AO$7:$AO$2085)*(AP992=$AP$7:$AP$2085)*(ROW($X$7:$X$2085)&lt;&gt;ROW(X992))*((S992=0)*($S$7:$S$2085&gt;0)+(S992&gt;0)*($S$7:$S$2085=0)))&gt;0,"SALONES UNIDOS",IF(SUMPRODUCT((X992=$X$7:$X$2085)*(AI992=$AI$7:$AI$2085)*((AO992&lt;$AP$7:$AP$2085)*(AP992&gt;$AO$7:$AO$2085))*(ROW($X$7:$X$2085)&lt;&gt;ROW(X992)))&gt;0,"Cruzado","Sin cruce")))</f>
        <v>SALONES UNIDOS</v>
      </c>
      <c r="AR992" s="23" t="str" cm="1">
        <f t="array" ref="AR992">IF(AE992="","",IF(SUMPRODUCT((AE992=$AE$7:$AE$2085)*(AI992=$AI$7:$AI$2085)*(AO992=$AO$7:$AO$2085)*(AP992=$AP$7:$AP$2085)*(ROW($AE$7:$AE$2085)&lt;&gt;ROW(AE992))*((S992=0)*($S$7:$S$2085&gt;0)+(S992&gt;0)*($S$7:$S$2085=0)))&gt;0,"SALONES UNIDOS",IF(SUMPRODUCT((AE992=$AE$7:$AE$2085)*(AI992=$AI$7:$AI$2085)*((AO992&lt;$AP$7:$AP$2085)*(AP992&gt;$AO$7:$AO$2085))*(ROW($AE$7:$AE$2085)&lt;&gt;ROW(AE992)))&gt;0,"Cruzado","Sin cruce")))</f>
        <v>SALONES UNIDOS</v>
      </c>
      <c r="AS992" s="94" t="str">
        <f t="shared" si="17"/>
        <v>T13PORUMAX</v>
      </c>
      <c r="AT992" s="94" t="str" cm="1">
        <f t="array" ref="AT992">IF(AS992="","",IF(SUMPRODUCT((AS992=$AS$7:$AS$2085)*(AI992=$AI$7:$AI$2085)*(AO992=$AO$7:$AO$2085)*(AP992=$AP$7:$AP$2085)*(ROW($AS$7:$AS$2085)&lt;&gt;ROW(AS992))*((S992=0)*($S$7:$S$2085&gt;0)+(S992&gt;0)*($S$7:$S$2085=0)))&gt;0,"SALONES UNIDOS",IF(SUMPRODUCT((AS992=$AS$7:$AS$2085)*(AI992=$AI$7:$AI$2085)*((AO992&lt;$AP$7:$AP$2085)*(AP992&gt;$AO$7:$AO$2085))*(ROW($AS$7:$AS$2085)&lt;&gt;ROW(AS992)))&gt;0,"Cruzado","Sin cruce")))</f>
        <v>Sin cruce</v>
      </c>
    </row>
    <row r="993" spans="3:46" ht="15.6" hidden="1" customHeight="1">
      <c r="C993" s="597" t="s">
        <v>572</v>
      </c>
      <c r="D993" s="598" t="s">
        <v>931</v>
      </c>
      <c r="E993" s="599">
        <v>20261</v>
      </c>
      <c r="F993" s="600" t="s">
        <v>195</v>
      </c>
      <c r="G993" s="601" t="s">
        <v>80</v>
      </c>
      <c r="H993" s="600" t="s">
        <v>93</v>
      </c>
      <c r="I993" s="600">
        <v>3</v>
      </c>
      <c r="J993" s="600" t="s">
        <v>71</v>
      </c>
      <c r="K993" s="600" t="s">
        <v>71</v>
      </c>
      <c r="L993" s="602" t="s">
        <v>1045</v>
      </c>
      <c r="M993" s="605" t="s">
        <v>1046</v>
      </c>
      <c r="N993" s="598" t="s">
        <v>577</v>
      </c>
      <c r="O993" s="598" t="s">
        <v>934</v>
      </c>
      <c r="P993" s="600" t="s">
        <v>579</v>
      </c>
      <c r="Q993" s="598">
        <v>2</v>
      </c>
      <c r="R993" s="598">
        <v>4</v>
      </c>
      <c r="S993" s="599">
        <v>6</v>
      </c>
      <c r="T993" s="598">
        <v>4</v>
      </c>
      <c r="U993" s="603" t="s">
        <v>520</v>
      </c>
      <c r="V993" s="604">
        <v>20</v>
      </c>
      <c r="W993" s="620">
        <v>21533626</v>
      </c>
      <c r="X993" s="620" t="s">
        <v>265</v>
      </c>
      <c r="Y993" s="606" t="s">
        <v>196</v>
      </c>
      <c r="Z993" s="598"/>
      <c r="AA993" s="598"/>
      <c r="AB993" s="598"/>
      <c r="AC993" s="493"/>
      <c r="AD993" s="598"/>
      <c r="AE993" s="479"/>
      <c r="AF993" s="601"/>
      <c r="AG993" s="601"/>
      <c r="AH993" s="607" t="s">
        <v>203</v>
      </c>
      <c r="AI993" s="606">
        <v>3</v>
      </c>
      <c r="AJ993" s="606">
        <v>18</v>
      </c>
      <c r="AK993" s="606">
        <v>30</v>
      </c>
      <c r="AL993" s="606">
        <v>23</v>
      </c>
      <c r="AM993" s="606">
        <v>30</v>
      </c>
      <c r="AN993" s="490">
        <f>IF(AJ993="",S993,ROUND(((((AL993/24)+(AM993/1440))-((AJ993/24)+(AK993/1440)))*1440/50),5))</f>
        <v>6</v>
      </c>
      <c r="AO993" s="491">
        <f>AJ993/24+AK993/1440</f>
        <v>0.77083333333333337</v>
      </c>
      <c r="AP993" s="491">
        <f>AL993/24+AM993/1440</f>
        <v>0.97916666666666674</v>
      </c>
      <c r="AQ993" s="23" t="str" cm="1">
        <f t="array" ref="AQ993">IF(X993="","",IF(SUMPRODUCT((X993=$X$7:$X$2085)*(AI993=$AI$7:$AI$2085)*(AO993=$AO$7:$AO$2085)*(AP993=$AP$7:$AP$2085)*(ROW($X$7:$X$2085)&lt;&gt;ROW(X993))*((S993=0)*($S$7:$S$2085&gt;0)+(S993&gt;0)*($S$7:$S$2085=0)))&gt;0,"SALONES UNIDOS",IF(SUMPRODUCT((X993=$X$7:$X$2085)*(AI993=$AI$7:$AI$2085)*((AO993&lt;$AP$7:$AP$2085)*(AP993&gt;$AO$7:$AO$2085))*(ROW($X$7:$X$2085)&lt;&gt;ROW(X993)))&gt;0,"Cruzado","Sin cruce")))</f>
        <v>SALONES UNIDOS</v>
      </c>
      <c r="AR993" s="23" t="str" cm="1">
        <f t="array" ref="AR993">IF(AE993="","",IF(SUMPRODUCT((AE993=$AE$7:$AE$2085)*(AI993=$AI$7:$AI$2085)*(AO993=$AO$7:$AO$2085)*(AP993=$AP$7:$AP$2085)*(ROW($AE$7:$AE$2085)&lt;&gt;ROW(AE993))*((S993=0)*($S$7:$S$2085&gt;0)+(S993&gt;0)*($S$7:$S$2085=0)))&gt;0,"SALONES UNIDOS",IF(SUMPRODUCT((AE993=$AE$7:$AE$2085)*(AI993=$AI$7:$AI$2085)*((AO993&lt;$AP$7:$AP$2085)*(AP993&gt;$AO$7:$AO$2085))*(ROW($AE$7:$AE$2085)&lt;&gt;ROW(AE993)))&gt;0,"Cruzado","Sin cruce")))</f>
        <v/>
      </c>
      <c r="AS993" s="94" t="str">
        <f t="shared" si="17"/>
        <v>T13PORUMAX</v>
      </c>
      <c r="AT993" s="94" t="str" cm="1">
        <f t="array" ref="AT993">IF(AS993="","",IF(SUMPRODUCT((AS993=$AS$7:$AS$2085)*(AI993=$AI$7:$AI$2085)*(AO993=$AO$7:$AO$2085)*(AP993=$AP$7:$AP$2085)*(ROW($AS$7:$AS$2085)&lt;&gt;ROW(AS993))*((S993=0)*($S$7:$S$2085&gt;0)+(S993&gt;0)*($S$7:$S$2085=0)))&gt;0,"SALONES UNIDOS",IF(SUMPRODUCT((AS993=$AS$7:$AS$2085)*(AI993=$AI$7:$AI$2085)*((AO993&lt;$AP$7:$AP$2085)*(AP993&gt;$AO$7:$AO$2085))*(ROW($AS$7:$AS$2085)&lt;&gt;ROW(AS993)))&gt;0,"Cruzado","Sin cruce")))</f>
        <v>Sin cruce</v>
      </c>
    </row>
    <row r="994" spans="3:46" ht="15.6" hidden="1" customHeight="1">
      <c r="C994" s="597" t="s">
        <v>572</v>
      </c>
      <c r="D994" s="598" t="s">
        <v>931</v>
      </c>
      <c r="E994" s="599">
        <v>20261</v>
      </c>
      <c r="F994" s="600" t="s">
        <v>195</v>
      </c>
      <c r="G994" s="601" t="s">
        <v>80</v>
      </c>
      <c r="H994" s="600" t="s">
        <v>93</v>
      </c>
      <c r="I994" s="600">
        <v>3</v>
      </c>
      <c r="J994" s="600" t="s">
        <v>71</v>
      </c>
      <c r="K994" s="600" t="s">
        <v>71</v>
      </c>
      <c r="L994" s="602" t="s">
        <v>1043</v>
      </c>
      <c r="M994" s="605" t="s">
        <v>1044</v>
      </c>
      <c r="N994" s="598" t="s">
        <v>577</v>
      </c>
      <c r="O994" s="598" t="s">
        <v>934</v>
      </c>
      <c r="P994" s="600" t="s">
        <v>579</v>
      </c>
      <c r="Q994" s="598">
        <v>2</v>
      </c>
      <c r="R994" s="598">
        <v>2</v>
      </c>
      <c r="S994" s="599">
        <v>4</v>
      </c>
      <c r="T994" s="598">
        <v>3</v>
      </c>
      <c r="U994" s="603" t="s">
        <v>520</v>
      </c>
      <c r="V994" s="604">
        <v>20</v>
      </c>
      <c r="W994" s="620">
        <v>72580385</v>
      </c>
      <c r="X994" s="620" t="s">
        <v>225</v>
      </c>
      <c r="Y994" s="606" t="s">
        <v>196</v>
      </c>
      <c r="Z994" s="598"/>
      <c r="AA994" s="598"/>
      <c r="AB994" s="598"/>
      <c r="AC994" s="493"/>
      <c r="AD994" s="598"/>
      <c r="AE994" s="479"/>
      <c r="AF994" s="601"/>
      <c r="AG994" s="601"/>
      <c r="AH994" s="607" t="s">
        <v>203</v>
      </c>
      <c r="AI994" s="606">
        <v>4</v>
      </c>
      <c r="AJ994" s="606">
        <v>18</v>
      </c>
      <c r="AK994" s="606">
        <v>30</v>
      </c>
      <c r="AL994" s="606">
        <v>21</v>
      </c>
      <c r="AM994" s="606">
        <v>50</v>
      </c>
      <c r="AN994" s="490">
        <f>IF(AJ994="",S994,ROUND(((((AL994/24)+(AM994/1440))-((AJ994/24)+(AK994/1440)))*1440/50),5))</f>
        <v>4</v>
      </c>
      <c r="AO994" s="491">
        <f>AJ994/24+AK994/1440</f>
        <v>0.77083333333333337</v>
      </c>
      <c r="AP994" s="491">
        <f>AL994/24+AM994/1440</f>
        <v>0.90972222222222221</v>
      </c>
      <c r="AQ994" s="23" t="str" cm="1">
        <f t="array" ref="AQ994">IF(X994="","",IF(SUMPRODUCT((X994=$X$7:$X$2085)*(AI994=$AI$7:$AI$2085)*(AO994=$AO$7:$AO$2085)*(AP994=$AP$7:$AP$2085)*(ROW($X$7:$X$2085)&lt;&gt;ROW(X994))*((S994=0)*($S$7:$S$2085&gt;0)+(S994&gt;0)*($S$7:$S$2085=0)))&gt;0,"SALONES UNIDOS",IF(SUMPRODUCT((X994=$X$7:$X$2085)*(AI994=$AI$7:$AI$2085)*((AO994&lt;$AP$7:$AP$2085)*(AP994&gt;$AO$7:$AO$2085))*(ROW($X$7:$X$2085)&lt;&gt;ROW(X994)))&gt;0,"Cruzado","Sin cruce")))</f>
        <v>SALONES UNIDOS</v>
      </c>
      <c r="AR994" s="23" t="str" cm="1">
        <f t="array" ref="AR994">IF(AE994="","",IF(SUMPRODUCT((AE994=$AE$7:$AE$2085)*(AI994=$AI$7:$AI$2085)*(AO994=$AO$7:$AO$2085)*(AP994=$AP$7:$AP$2085)*(ROW($AE$7:$AE$2085)&lt;&gt;ROW(AE994))*((S994=0)*($S$7:$S$2085&gt;0)+(S994&gt;0)*($S$7:$S$2085=0)))&gt;0,"SALONES UNIDOS",IF(SUMPRODUCT((AE994=$AE$7:$AE$2085)*(AI994=$AI$7:$AI$2085)*((AO994&lt;$AP$7:$AP$2085)*(AP994&gt;$AO$7:$AO$2085))*(ROW($AE$7:$AE$2085)&lt;&gt;ROW(AE994)))&gt;0,"Cruzado","Sin cruce")))</f>
        <v/>
      </c>
      <c r="AS994" s="94" t="str">
        <f t="shared" si="17"/>
        <v>T13PORUMAX</v>
      </c>
      <c r="AT994" s="94" t="str" cm="1">
        <f t="array" ref="AT994">IF(AS994="","",IF(SUMPRODUCT((AS994=$AS$7:$AS$2085)*(AI994=$AI$7:$AI$2085)*(AO994=$AO$7:$AO$2085)*(AP994=$AP$7:$AP$2085)*(ROW($AS$7:$AS$2085)&lt;&gt;ROW(AS994))*((S994=0)*($S$7:$S$2085&gt;0)+(S994&gt;0)*($S$7:$S$2085=0)))&gt;0,"SALONES UNIDOS",IF(SUMPRODUCT((AS994=$AS$7:$AS$2085)*(AI994=$AI$7:$AI$2085)*((AO994&lt;$AP$7:$AP$2085)*(AP994&gt;$AO$7:$AO$2085))*(ROW($AS$7:$AS$2085)&lt;&gt;ROW(AS994)))&gt;0,"Cruzado","Sin cruce")))</f>
        <v>Sin cruce</v>
      </c>
    </row>
    <row r="995" spans="3:46" ht="15.6" hidden="1" customHeight="1">
      <c r="C995" s="597" t="s">
        <v>572</v>
      </c>
      <c r="D995" s="598" t="s">
        <v>942</v>
      </c>
      <c r="E995" s="599">
        <v>20261</v>
      </c>
      <c r="F995" s="600" t="s">
        <v>195</v>
      </c>
      <c r="G995" s="601" t="s">
        <v>80</v>
      </c>
      <c r="H995" s="600" t="s">
        <v>95</v>
      </c>
      <c r="I995" s="600">
        <v>3</v>
      </c>
      <c r="J995" s="600" t="s">
        <v>71</v>
      </c>
      <c r="K995" s="600" t="s">
        <v>71</v>
      </c>
      <c r="L995" s="602" t="s">
        <v>1048</v>
      </c>
      <c r="M995" s="605" t="s">
        <v>747</v>
      </c>
      <c r="N995" s="598" t="s">
        <v>577</v>
      </c>
      <c r="O995" s="598" t="s">
        <v>934</v>
      </c>
      <c r="P995" s="600" t="s">
        <v>624</v>
      </c>
      <c r="Q995" s="598">
        <v>2</v>
      </c>
      <c r="R995" s="598">
        <v>2</v>
      </c>
      <c r="S995" s="599">
        <v>0</v>
      </c>
      <c r="T995" s="598">
        <v>3</v>
      </c>
      <c r="U995" s="603" t="s">
        <v>520</v>
      </c>
      <c r="V995" s="604">
        <v>20</v>
      </c>
      <c r="W995" s="620">
        <v>43456897</v>
      </c>
      <c r="X995" s="620" t="s">
        <v>242</v>
      </c>
      <c r="Y995" s="606" t="s">
        <v>196</v>
      </c>
      <c r="Z995" s="598"/>
      <c r="AA995" s="598"/>
      <c r="AB995" s="598"/>
      <c r="AC995" s="493"/>
      <c r="AD995" s="598"/>
      <c r="AE995" s="479"/>
      <c r="AF995" s="601"/>
      <c r="AG995" s="601"/>
      <c r="AH995" s="606" t="s">
        <v>203</v>
      </c>
      <c r="AI995" s="624">
        <v>2</v>
      </c>
      <c r="AJ995" s="606">
        <v>18</v>
      </c>
      <c r="AK995" s="606">
        <v>30</v>
      </c>
      <c r="AL995" s="606">
        <v>21</v>
      </c>
      <c r="AM995" s="606">
        <v>50</v>
      </c>
      <c r="AN995" s="490">
        <f>IF(AJ995="",S995,ROUND(((((AL995/24)+(AM995/1440))-((AJ995/24)+(AK995/1440)))*1440/50),5))</f>
        <v>4</v>
      </c>
      <c r="AO995" s="491">
        <f>AJ995/24+AK995/1440</f>
        <v>0.77083333333333337</v>
      </c>
      <c r="AP995" s="491">
        <f>AL995/24+AM995/1440</f>
        <v>0.90972222222222221</v>
      </c>
      <c r="AQ995" s="23" t="str" cm="1">
        <f t="array" ref="AQ995">IF(X995="","",IF(SUMPRODUCT((X995=$X$7:$X$2085)*(AI995=$AI$7:$AI$2085)*(AO995=$AO$7:$AO$2085)*(AP995=$AP$7:$AP$2085)*(ROW($X$7:$X$2085)&lt;&gt;ROW(X995))*((S995=0)*($S$7:$S$2085&gt;0)+(S995&gt;0)*($S$7:$S$2085=0)))&gt;0,"SALONES UNIDOS",IF(SUMPRODUCT((X995=$X$7:$X$2085)*(AI995=$AI$7:$AI$2085)*((AO995&lt;$AP$7:$AP$2085)*(AP995&gt;$AO$7:$AO$2085))*(ROW($X$7:$X$2085)&lt;&gt;ROW(X995)))&gt;0,"Cruzado","Sin cruce")))</f>
        <v>SALONES UNIDOS</v>
      </c>
      <c r="AR995" s="23" t="str" cm="1">
        <f t="array" ref="AR995">IF(AE995="","",IF(SUMPRODUCT((AE995=$AE$7:$AE$2085)*(AI995=$AI$7:$AI$2085)*(AO995=$AO$7:$AO$2085)*(AP995=$AP$7:$AP$2085)*(ROW($AE$7:$AE$2085)&lt;&gt;ROW(AE995))*((S995=0)*($S$7:$S$2085&gt;0)+(S995&gt;0)*($S$7:$S$2085=0)))&gt;0,"SALONES UNIDOS",IF(SUMPRODUCT((AE995=$AE$7:$AE$2085)*(AI995=$AI$7:$AI$2085)*((AO995&lt;$AP$7:$AP$2085)*(AP995&gt;$AO$7:$AO$2085))*(ROW($AE$7:$AE$2085)&lt;&gt;ROW(AE995)))&gt;0,"Cruzado","Sin cruce")))</f>
        <v/>
      </c>
      <c r="AS995" s="94" t="str">
        <f t="shared" si="17"/>
        <v>T23PORUMAX</v>
      </c>
      <c r="AT995" s="94" t="str" cm="1">
        <f t="array" ref="AT995">IF(AS995="","",IF(SUMPRODUCT((AS995=$AS$7:$AS$2085)*(AI995=$AI$7:$AI$2085)*(AO995=$AO$7:$AO$2085)*(AP995=$AP$7:$AP$2085)*(ROW($AS$7:$AS$2085)&lt;&gt;ROW(AS995))*((S995=0)*($S$7:$S$2085&gt;0)+(S995&gt;0)*($S$7:$S$2085=0)))&gt;0,"SALONES UNIDOS",IF(SUMPRODUCT((AS995=$AS$7:$AS$2085)*(AI995=$AI$7:$AI$2085)*((AO995&lt;$AP$7:$AP$2085)*(AP995&gt;$AO$7:$AO$2085))*(ROW($AS$7:$AS$2085)&lt;&gt;ROW(AS995)))&gt;0,"Cruzado","Sin cruce")))</f>
        <v>Sin cruce</v>
      </c>
    </row>
    <row r="996" spans="3:46" ht="15.6" hidden="1" customHeight="1">
      <c r="C996" s="597" t="s">
        <v>572</v>
      </c>
      <c r="D996" s="598" t="s">
        <v>942</v>
      </c>
      <c r="E996" s="599">
        <v>20261</v>
      </c>
      <c r="F996" s="600" t="s">
        <v>195</v>
      </c>
      <c r="G996" s="601" t="s">
        <v>80</v>
      </c>
      <c r="H996" s="600" t="s">
        <v>95</v>
      </c>
      <c r="I996" s="600">
        <v>3</v>
      </c>
      <c r="J996" s="600" t="s">
        <v>71</v>
      </c>
      <c r="K996" s="600" t="s">
        <v>71</v>
      </c>
      <c r="L996" s="602" t="s">
        <v>1049</v>
      </c>
      <c r="M996" s="605" t="s">
        <v>858</v>
      </c>
      <c r="N996" s="598" t="s">
        <v>586</v>
      </c>
      <c r="O996" s="598" t="s">
        <v>934</v>
      </c>
      <c r="P996" s="600" t="s">
        <v>624</v>
      </c>
      <c r="Q996" s="598">
        <v>3</v>
      </c>
      <c r="R996" s="598">
        <v>2</v>
      </c>
      <c r="S996" s="599">
        <v>0</v>
      </c>
      <c r="T996" s="598">
        <v>4</v>
      </c>
      <c r="U996" s="603" t="s">
        <v>520</v>
      </c>
      <c r="V996" s="604">
        <v>20</v>
      </c>
      <c r="W996" s="620">
        <v>46475398</v>
      </c>
      <c r="X996" s="620" t="s">
        <v>238</v>
      </c>
      <c r="Y996" s="606" t="s">
        <v>196</v>
      </c>
      <c r="Z996" s="598"/>
      <c r="AA996" s="598"/>
      <c r="AB996" s="598"/>
      <c r="AC996" s="493"/>
      <c r="AD996" s="598"/>
      <c r="AE996" s="479"/>
      <c r="AF996" s="601"/>
      <c r="AG996" s="601"/>
      <c r="AH996" s="606" t="s">
        <v>203</v>
      </c>
      <c r="AI996" s="606">
        <v>5</v>
      </c>
      <c r="AJ996" s="606">
        <v>19</v>
      </c>
      <c r="AK996" s="606">
        <v>20</v>
      </c>
      <c r="AL996" s="606">
        <v>23</v>
      </c>
      <c r="AM996" s="606">
        <v>30</v>
      </c>
      <c r="AN996" s="490">
        <f>IF(AJ996="",S996,ROUND(((((AL996/24)+(AM996/1440))-((AJ996/24)+(AK996/1440)))*1440/50),5))</f>
        <v>5</v>
      </c>
      <c r="AO996" s="491">
        <f>AJ996/24+AK996/1440</f>
        <v>0.80555555555555547</v>
      </c>
      <c r="AP996" s="491">
        <f>AL996/24+AM996/1440</f>
        <v>0.97916666666666674</v>
      </c>
      <c r="AQ996" s="23" t="str" cm="1">
        <f t="array" ref="AQ996">IF(X996="","",IF(SUMPRODUCT((X996=$X$7:$X$2085)*(AI996=$AI$7:$AI$2085)*(AO996=$AO$7:$AO$2085)*(AP996=$AP$7:$AP$2085)*(ROW($X$7:$X$2085)&lt;&gt;ROW(X996))*((S996=0)*($S$7:$S$2085&gt;0)+(S996&gt;0)*($S$7:$S$2085=0)))&gt;0,"SALONES UNIDOS",IF(SUMPRODUCT((X996=$X$7:$X$2085)*(AI996=$AI$7:$AI$2085)*((AO996&lt;$AP$7:$AP$2085)*(AP996&gt;$AO$7:$AO$2085))*(ROW($X$7:$X$2085)&lt;&gt;ROW(X996)))&gt;0,"Cruzado","Sin cruce")))</f>
        <v>SALONES UNIDOS</v>
      </c>
      <c r="AR996" s="23" t="str" cm="1">
        <f t="array" ref="AR996">IF(AE996="","",IF(SUMPRODUCT((AE996=$AE$7:$AE$2085)*(AI996=$AI$7:$AI$2085)*(AO996=$AO$7:$AO$2085)*(AP996=$AP$7:$AP$2085)*(ROW($AE$7:$AE$2085)&lt;&gt;ROW(AE996))*((S996=0)*($S$7:$S$2085&gt;0)+(S996&gt;0)*($S$7:$S$2085=0)))&gt;0,"SALONES UNIDOS",IF(SUMPRODUCT((AE996=$AE$7:$AE$2085)*(AI996=$AI$7:$AI$2085)*((AO996&lt;$AP$7:$AP$2085)*(AP996&gt;$AO$7:$AO$2085))*(ROW($AE$7:$AE$2085)&lt;&gt;ROW(AE996)))&gt;0,"Cruzado","Sin cruce")))</f>
        <v/>
      </c>
      <c r="AS996" s="94" t="str">
        <f t="shared" si="17"/>
        <v>T23PORUMAX</v>
      </c>
      <c r="AT996" s="94" t="str" cm="1">
        <f t="array" ref="AT996">IF(AS996="","",IF(SUMPRODUCT((AS996=$AS$7:$AS$2085)*(AI996=$AI$7:$AI$2085)*(AO996=$AO$7:$AO$2085)*(AP996=$AP$7:$AP$2085)*(ROW($AS$7:$AS$2085)&lt;&gt;ROW(AS996))*((S996=0)*($S$7:$S$2085&gt;0)+(S996&gt;0)*($S$7:$S$2085=0)))&gt;0,"SALONES UNIDOS",IF(SUMPRODUCT((AS996=$AS$7:$AS$2085)*(AI996=$AI$7:$AI$2085)*((AO996&lt;$AP$7:$AP$2085)*(AP996&gt;$AO$7:$AO$2085))*(ROW($AS$7:$AS$2085)&lt;&gt;ROW(AS996)))&gt;0,"Cruzado","Sin cruce")))</f>
        <v>Sin cruce</v>
      </c>
    </row>
    <row r="997" spans="3:46" ht="15.6" hidden="1" customHeight="1">
      <c r="C997" s="597" t="s">
        <v>572</v>
      </c>
      <c r="D997" s="598" t="s">
        <v>942</v>
      </c>
      <c r="E997" s="599">
        <v>20261</v>
      </c>
      <c r="F997" s="600" t="s">
        <v>195</v>
      </c>
      <c r="G997" s="601" t="s">
        <v>80</v>
      </c>
      <c r="H997" s="600" t="s">
        <v>95</v>
      </c>
      <c r="I997" s="600">
        <v>3</v>
      </c>
      <c r="J997" s="600" t="s">
        <v>71</v>
      </c>
      <c r="K997" s="600" t="s">
        <v>71</v>
      </c>
      <c r="L997" s="602" t="s">
        <v>1050</v>
      </c>
      <c r="M997" s="605" t="s">
        <v>1042</v>
      </c>
      <c r="N997" s="598" t="s">
        <v>577</v>
      </c>
      <c r="O997" s="598" t="s">
        <v>934</v>
      </c>
      <c r="P997" s="600" t="s">
        <v>579</v>
      </c>
      <c r="Q997" s="598">
        <v>2</v>
      </c>
      <c r="R997" s="598">
        <v>0</v>
      </c>
      <c r="S997" s="599">
        <v>0</v>
      </c>
      <c r="T997" s="598">
        <v>4</v>
      </c>
      <c r="U997" s="603" t="s">
        <v>520</v>
      </c>
      <c r="V997" s="604">
        <v>20</v>
      </c>
      <c r="W997" s="620">
        <v>41110534</v>
      </c>
      <c r="X997" s="620" t="s">
        <v>437</v>
      </c>
      <c r="Y997" s="606" t="s">
        <v>579</v>
      </c>
      <c r="Z997" s="598"/>
      <c r="AA997" s="598"/>
      <c r="AB997" s="598"/>
      <c r="AC997" s="606" t="s">
        <v>1010</v>
      </c>
      <c r="AD997" s="598"/>
      <c r="AE997" s="479"/>
      <c r="AF997" s="601"/>
      <c r="AG997" s="601"/>
      <c r="AH997" s="607" t="s">
        <v>582</v>
      </c>
      <c r="AI997" s="606">
        <v>6</v>
      </c>
      <c r="AJ997" s="606">
        <v>17</v>
      </c>
      <c r="AK997" s="606">
        <v>40</v>
      </c>
      <c r="AL997" s="606">
        <v>19</v>
      </c>
      <c r="AM997" s="606">
        <v>20</v>
      </c>
      <c r="AN997" s="490">
        <f>IF(AJ997="",S997,ROUND(((((AL997/24)+(AM997/1440))-((AJ997/24)+(AK997/1440)))*1440/50),5))</f>
        <v>2</v>
      </c>
      <c r="AO997" s="491">
        <f>AJ997/24+AK997/1440</f>
        <v>0.73611111111111116</v>
      </c>
      <c r="AP997" s="491">
        <f>AL997/24+AM997/1440</f>
        <v>0.80555555555555547</v>
      </c>
      <c r="AQ997" s="23" t="str" cm="1">
        <f t="array" ref="AQ997">IF(X997="","",IF(SUMPRODUCT((X997=$X$7:$X$2085)*(AI997=$AI$7:$AI$2085)*(AO997=$AO$7:$AO$2085)*(AP997=$AP$7:$AP$2085)*(ROW($X$7:$X$2085)&lt;&gt;ROW(X997))*((S997=0)*($S$7:$S$2085&gt;0)+(S997&gt;0)*($S$7:$S$2085=0)))&gt;0,"SALONES UNIDOS",IF(SUMPRODUCT((X997=$X$7:$X$2085)*(AI997=$AI$7:$AI$2085)*((AO997&lt;$AP$7:$AP$2085)*(AP997&gt;$AO$7:$AO$2085))*(ROW($X$7:$X$2085)&lt;&gt;ROW(X997)))&gt;0,"Cruzado","Sin cruce")))</f>
        <v>SALONES UNIDOS</v>
      </c>
      <c r="AR997" s="23" t="str" cm="1">
        <f t="array" ref="AR997">IF(AE997="","",IF(SUMPRODUCT((AE997=$AE$7:$AE$2085)*(AI997=$AI$7:$AI$2085)*(AO997=$AO$7:$AO$2085)*(AP997=$AP$7:$AP$2085)*(ROW($AE$7:$AE$2085)&lt;&gt;ROW(AE997))*((S997=0)*($S$7:$S$2085&gt;0)+(S997&gt;0)*($S$7:$S$2085=0)))&gt;0,"SALONES UNIDOS",IF(SUMPRODUCT((AE997=$AE$7:$AE$2085)*(AI997=$AI$7:$AI$2085)*((AO997&lt;$AP$7:$AP$2085)*(AP997&gt;$AO$7:$AO$2085))*(ROW($AE$7:$AE$2085)&lt;&gt;ROW(AE997)))&gt;0,"Cruzado","Sin cruce")))</f>
        <v/>
      </c>
      <c r="AS997" s="94" t="str">
        <f t="shared" si="17"/>
        <v>T23PORUMAX</v>
      </c>
      <c r="AT997" s="94" t="str" cm="1">
        <f t="array" ref="AT997">IF(AS997="","",IF(SUMPRODUCT((AS997=$AS$7:$AS$2085)*(AI997=$AI$7:$AI$2085)*(AO997=$AO$7:$AO$2085)*(AP997=$AP$7:$AP$2085)*(ROW($AS$7:$AS$2085)&lt;&gt;ROW(AS997))*((S997=0)*($S$7:$S$2085&gt;0)+(S997&gt;0)*($S$7:$S$2085=0)))&gt;0,"SALONES UNIDOS",IF(SUMPRODUCT((AS997=$AS$7:$AS$2085)*(AI997=$AI$7:$AI$2085)*((AO997&lt;$AP$7:$AP$2085)*(AP997&gt;$AO$7:$AO$2085))*(ROW($AS$7:$AS$2085)&lt;&gt;ROW(AS997)))&gt;0,"Cruzado","Sin cruce")))</f>
        <v>Sin cruce</v>
      </c>
    </row>
    <row r="998" spans="3:46" ht="15.6" hidden="1" customHeight="1">
      <c r="C998" s="597" t="s">
        <v>572</v>
      </c>
      <c r="D998" s="598" t="s">
        <v>942</v>
      </c>
      <c r="E998" s="599">
        <v>20261</v>
      </c>
      <c r="F998" s="600" t="s">
        <v>195</v>
      </c>
      <c r="G998" s="601" t="s">
        <v>80</v>
      </c>
      <c r="H998" s="600" t="s">
        <v>95</v>
      </c>
      <c r="I998" s="600">
        <v>3</v>
      </c>
      <c r="J998" s="600" t="s">
        <v>71</v>
      </c>
      <c r="K998" s="600" t="s">
        <v>71</v>
      </c>
      <c r="L998" s="602" t="s">
        <v>1050</v>
      </c>
      <c r="M998" s="605" t="s">
        <v>1042</v>
      </c>
      <c r="N998" s="598" t="s">
        <v>577</v>
      </c>
      <c r="O998" s="598" t="s">
        <v>934</v>
      </c>
      <c r="P998" s="600" t="s">
        <v>579</v>
      </c>
      <c r="Q998" s="598">
        <v>0</v>
      </c>
      <c r="R998" s="598">
        <v>4</v>
      </c>
      <c r="S998" s="599">
        <v>0</v>
      </c>
      <c r="T998" s="598">
        <v>4</v>
      </c>
      <c r="U998" s="603" t="s">
        <v>520</v>
      </c>
      <c r="V998" s="604">
        <v>20</v>
      </c>
      <c r="W998" s="620">
        <v>41110534</v>
      </c>
      <c r="X998" s="620" t="s">
        <v>437</v>
      </c>
      <c r="Y998" s="606" t="s">
        <v>579</v>
      </c>
      <c r="Z998" s="598"/>
      <c r="AA998" s="598"/>
      <c r="AB998" s="598"/>
      <c r="AC998" s="493"/>
      <c r="AD998" s="598"/>
      <c r="AE998" s="606" t="s">
        <v>1005</v>
      </c>
      <c r="AF998" s="601"/>
      <c r="AG998" s="601"/>
      <c r="AH998" s="607" t="s">
        <v>100</v>
      </c>
      <c r="AI998" s="606">
        <v>6</v>
      </c>
      <c r="AJ998" s="606">
        <v>19</v>
      </c>
      <c r="AK998" s="606">
        <v>20</v>
      </c>
      <c r="AL998" s="606">
        <v>22</v>
      </c>
      <c r="AM998" s="606">
        <v>40</v>
      </c>
      <c r="AN998" s="490">
        <f>IF(AJ998="",S998,ROUND(((((AL998/24)+(AM998/1440))-((AJ998/24)+(AK998/1440)))*1440/50),5))</f>
        <v>4</v>
      </c>
      <c r="AO998" s="491">
        <f>AJ998/24+AK998/1440</f>
        <v>0.80555555555555547</v>
      </c>
      <c r="AP998" s="491">
        <f>AL998/24+AM998/1440</f>
        <v>0.94444444444444442</v>
      </c>
      <c r="AQ998" s="23" t="str" cm="1">
        <f t="array" ref="AQ998">IF(X998="","",IF(SUMPRODUCT((X998=$X$7:$X$2085)*(AI998=$AI$7:$AI$2085)*(AO998=$AO$7:$AO$2085)*(AP998=$AP$7:$AP$2085)*(ROW($X$7:$X$2085)&lt;&gt;ROW(X998))*((S998=0)*($S$7:$S$2085&gt;0)+(S998&gt;0)*($S$7:$S$2085=0)))&gt;0,"SALONES UNIDOS",IF(SUMPRODUCT((X998=$X$7:$X$2085)*(AI998=$AI$7:$AI$2085)*((AO998&lt;$AP$7:$AP$2085)*(AP998&gt;$AO$7:$AO$2085))*(ROW($X$7:$X$2085)&lt;&gt;ROW(X998)))&gt;0,"Cruzado","Sin cruce")))</f>
        <v>SALONES UNIDOS</v>
      </c>
      <c r="AR998" s="23" t="str" cm="1">
        <f t="array" ref="AR998">IF(AE998="","",IF(SUMPRODUCT((AE998=$AE$7:$AE$2085)*(AI998=$AI$7:$AI$2085)*(AO998=$AO$7:$AO$2085)*(AP998=$AP$7:$AP$2085)*(ROW($AE$7:$AE$2085)&lt;&gt;ROW(AE998))*((S998=0)*($S$7:$S$2085&gt;0)+(S998&gt;0)*($S$7:$S$2085=0)))&gt;0,"SALONES UNIDOS",IF(SUMPRODUCT((AE998=$AE$7:$AE$2085)*(AI998=$AI$7:$AI$2085)*((AO998&lt;$AP$7:$AP$2085)*(AP998&gt;$AO$7:$AO$2085))*(ROW($AE$7:$AE$2085)&lt;&gt;ROW(AE998)))&gt;0,"Cruzado","Sin cruce")))</f>
        <v>SALONES UNIDOS</v>
      </c>
      <c r="AS998" s="94" t="str">
        <f t="shared" si="17"/>
        <v>T23PORUMAX</v>
      </c>
      <c r="AT998" s="94" t="str" cm="1">
        <f t="array" ref="AT998">IF(AS998="","",IF(SUMPRODUCT((AS998=$AS$7:$AS$2085)*(AI998=$AI$7:$AI$2085)*(AO998=$AO$7:$AO$2085)*(AP998=$AP$7:$AP$2085)*(ROW($AS$7:$AS$2085)&lt;&gt;ROW(AS998))*((S998=0)*($S$7:$S$2085&gt;0)+(S998&gt;0)*($S$7:$S$2085=0)))&gt;0,"SALONES UNIDOS",IF(SUMPRODUCT((AS998=$AS$7:$AS$2085)*(AI998=$AI$7:$AI$2085)*((AO998&lt;$AP$7:$AP$2085)*(AP998&gt;$AO$7:$AO$2085))*(ROW($AS$7:$AS$2085)&lt;&gt;ROW(AS998)))&gt;0,"Cruzado","Sin cruce")))</f>
        <v>Sin cruce</v>
      </c>
    </row>
    <row r="999" spans="3:46" ht="15.6" hidden="1" customHeight="1">
      <c r="C999" s="597" t="s">
        <v>572</v>
      </c>
      <c r="D999" s="598" t="s">
        <v>942</v>
      </c>
      <c r="E999" s="599">
        <v>20261</v>
      </c>
      <c r="F999" s="600" t="s">
        <v>195</v>
      </c>
      <c r="G999" s="601" t="s">
        <v>80</v>
      </c>
      <c r="H999" s="600" t="s">
        <v>95</v>
      </c>
      <c r="I999" s="600">
        <v>3</v>
      </c>
      <c r="J999" s="600" t="s">
        <v>71</v>
      </c>
      <c r="K999" s="600" t="s">
        <v>71</v>
      </c>
      <c r="L999" s="602" t="s">
        <v>1051</v>
      </c>
      <c r="M999" s="605" t="s">
        <v>1044</v>
      </c>
      <c r="N999" s="598" t="s">
        <v>577</v>
      </c>
      <c r="O999" s="598" t="s">
        <v>934</v>
      </c>
      <c r="P999" s="600" t="s">
        <v>579</v>
      </c>
      <c r="Q999" s="598">
        <v>2</v>
      </c>
      <c r="R999" s="598">
        <v>2</v>
      </c>
      <c r="S999" s="599">
        <v>4</v>
      </c>
      <c r="T999" s="598">
        <v>3</v>
      </c>
      <c r="U999" s="603" t="s">
        <v>520</v>
      </c>
      <c r="V999" s="604">
        <v>20</v>
      </c>
      <c r="W999" s="620">
        <v>43753538</v>
      </c>
      <c r="X999" s="620" t="s">
        <v>516</v>
      </c>
      <c r="Y999" s="606" t="s">
        <v>196</v>
      </c>
      <c r="Z999" s="598"/>
      <c r="AA999" s="598"/>
      <c r="AB999" s="598"/>
      <c r="AC999" s="493"/>
      <c r="AD999" s="598"/>
      <c r="AE999" s="479"/>
      <c r="AF999" s="601"/>
      <c r="AG999" s="601"/>
      <c r="AH999" s="607" t="s">
        <v>203</v>
      </c>
      <c r="AI999" s="624">
        <v>1</v>
      </c>
      <c r="AJ999" s="624">
        <v>20</v>
      </c>
      <c r="AK999" s="624">
        <v>10</v>
      </c>
      <c r="AL999" s="624">
        <v>23</v>
      </c>
      <c r="AM999" s="624">
        <v>30</v>
      </c>
      <c r="AN999" s="490">
        <f>IF(AJ999="",S999,ROUND(((((AL999/24)+(AM999/1440))-((AJ999/24)+(AK999/1440)))*1440/50),5))</f>
        <v>4</v>
      </c>
      <c r="AO999" s="491">
        <f>AJ999/24+AK999/1440</f>
        <v>0.84027777777777779</v>
      </c>
      <c r="AP999" s="491">
        <f>AL999/24+AM999/1440</f>
        <v>0.97916666666666674</v>
      </c>
      <c r="AQ999" s="23" t="str" cm="1">
        <f t="array" ref="AQ999">IF(X999="","",IF(SUMPRODUCT((X999=$X$7:$X$2085)*(AI999=$AI$7:$AI$2085)*(AO999=$AO$7:$AO$2085)*(AP999=$AP$7:$AP$2085)*(ROW($X$7:$X$2085)&lt;&gt;ROW(X999))*((S999=0)*($S$7:$S$2085&gt;0)+(S999&gt;0)*($S$7:$S$2085=0)))&gt;0,"SALONES UNIDOS",IF(SUMPRODUCT((X999=$X$7:$X$2085)*(AI999=$AI$7:$AI$2085)*((AO999&lt;$AP$7:$AP$2085)*(AP999&gt;$AO$7:$AO$2085))*(ROW($X$7:$X$2085)&lt;&gt;ROW(X999)))&gt;0,"Cruzado","Sin cruce")))</f>
        <v>Sin cruce</v>
      </c>
      <c r="AR999" s="23" t="str" cm="1">
        <f t="array" ref="AR999">IF(AE999="","",IF(SUMPRODUCT((AE999=$AE$7:$AE$2085)*(AI999=$AI$7:$AI$2085)*(AO999=$AO$7:$AO$2085)*(AP999=$AP$7:$AP$2085)*(ROW($AE$7:$AE$2085)&lt;&gt;ROW(AE999))*((S999=0)*($S$7:$S$2085&gt;0)+(S999&gt;0)*($S$7:$S$2085=0)))&gt;0,"SALONES UNIDOS",IF(SUMPRODUCT((AE999=$AE$7:$AE$2085)*(AI999=$AI$7:$AI$2085)*((AO999&lt;$AP$7:$AP$2085)*(AP999&gt;$AO$7:$AO$2085))*(ROW($AE$7:$AE$2085)&lt;&gt;ROW(AE999)))&gt;0,"Cruzado","Sin cruce")))</f>
        <v/>
      </c>
      <c r="AS999" s="94" t="str">
        <f t="shared" si="17"/>
        <v>T23PORUMAX</v>
      </c>
      <c r="AT999" s="94" t="str" cm="1">
        <f t="array" ref="AT999">IF(AS999="","",IF(SUMPRODUCT((AS999=$AS$7:$AS$2085)*(AI999=$AI$7:$AI$2085)*(AO999=$AO$7:$AO$2085)*(AP999=$AP$7:$AP$2085)*(ROW($AS$7:$AS$2085)&lt;&gt;ROW(AS999))*((S999=0)*($S$7:$S$2085&gt;0)+(S999&gt;0)*($S$7:$S$2085=0)))&gt;0,"SALONES UNIDOS",IF(SUMPRODUCT((AS999=$AS$7:$AS$2085)*(AI999=$AI$7:$AI$2085)*((AO999&lt;$AP$7:$AP$2085)*(AP999&gt;$AO$7:$AO$2085))*(ROW($AS$7:$AS$2085)&lt;&gt;ROW(AS999)))&gt;0,"Cruzado","Sin cruce")))</f>
        <v>Sin cruce</v>
      </c>
    </row>
    <row r="1000" spans="3:46" ht="15.6" hidden="1" customHeight="1">
      <c r="C1000" s="597" t="s">
        <v>572</v>
      </c>
      <c r="D1000" s="598" t="s">
        <v>942</v>
      </c>
      <c r="E1000" s="599">
        <v>20261</v>
      </c>
      <c r="F1000" s="600" t="s">
        <v>195</v>
      </c>
      <c r="G1000" s="601" t="s">
        <v>80</v>
      </c>
      <c r="H1000" s="600" t="s">
        <v>95</v>
      </c>
      <c r="I1000" s="600">
        <v>3</v>
      </c>
      <c r="J1000" s="600" t="s">
        <v>71</v>
      </c>
      <c r="K1000" s="600" t="s">
        <v>71</v>
      </c>
      <c r="L1000" s="602" t="s">
        <v>1052</v>
      </c>
      <c r="M1000" s="605" t="s">
        <v>1053</v>
      </c>
      <c r="N1000" s="598" t="s">
        <v>710</v>
      </c>
      <c r="O1000" s="598" t="s">
        <v>934</v>
      </c>
      <c r="P1000" s="600" t="s">
        <v>579</v>
      </c>
      <c r="Q1000" s="598">
        <v>2</v>
      </c>
      <c r="R1000" s="598">
        <v>4</v>
      </c>
      <c r="S1000" s="599">
        <v>0</v>
      </c>
      <c r="T1000" s="598">
        <v>4</v>
      </c>
      <c r="U1000" s="603" t="s">
        <v>520</v>
      </c>
      <c r="V1000" s="637">
        <v>20</v>
      </c>
      <c r="W1000" s="620">
        <v>40031754</v>
      </c>
      <c r="X1000" s="620" t="s">
        <v>493</v>
      </c>
      <c r="Y1000" s="606" t="s">
        <v>1054</v>
      </c>
      <c r="Z1000" s="598"/>
      <c r="AA1000" s="598"/>
      <c r="AB1000" s="598"/>
      <c r="AC1000" s="601" t="s">
        <v>1055</v>
      </c>
      <c r="AD1000" s="598"/>
      <c r="AE1000" s="479"/>
      <c r="AF1000" s="601"/>
      <c r="AG1000" s="601"/>
      <c r="AH1000" s="607" t="s">
        <v>203</v>
      </c>
      <c r="AI1000" s="606">
        <v>4</v>
      </c>
      <c r="AJ1000" s="606">
        <v>16</v>
      </c>
      <c r="AK1000" s="606">
        <v>0</v>
      </c>
      <c r="AL1000" s="606">
        <v>21</v>
      </c>
      <c r="AM1000" s="606">
        <v>0</v>
      </c>
      <c r="AN1000" s="490">
        <f>IF(AJ1000="",S1000,ROUND(((((AL1000/24)+(AM1000/1440))-((AJ1000/24)+(AK1000/1440)))*1440/50),5))</f>
        <v>6</v>
      </c>
      <c r="AO1000" s="491">
        <f>AJ1000/24+AK1000/1440</f>
        <v>0.66666666666666663</v>
      </c>
      <c r="AP1000" s="491">
        <f>AL1000/24+AM1000/1440</f>
        <v>0.875</v>
      </c>
      <c r="AQ1000" s="23" t="str" cm="1">
        <f t="array" ref="AQ1000">IF(X1000="","",IF(SUMPRODUCT((X1000=$X$7:$X$2085)*(AI1000=$AI$7:$AI$2085)*(AO1000=$AO$7:$AO$2085)*(AP1000=$AP$7:$AP$2085)*(ROW($X$7:$X$2085)&lt;&gt;ROW(X1000))*((S1000=0)*($S$7:$S$2085&gt;0)+(S1000&gt;0)*($S$7:$S$2085=0)))&gt;0,"SALONES UNIDOS",IF(SUMPRODUCT((X1000=$X$7:$X$2085)*(AI1000=$AI$7:$AI$2085)*((AO1000&lt;$AP$7:$AP$2085)*(AP1000&gt;$AO$7:$AO$2085))*(ROW($X$7:$X$2085)&lt;&gt;ROW(X1000)))&gt;0,"Cruzado","Sin cruce")))</f>
        <v>SALONES UNIDOS</v>
      </c>
      <c r="AR1000" s="23" t="str" cm="1">
        <f t="array" ref="AR1000">IF(AE1000="","",IF(SUMPRODUCT((AE1000=$AE$7:$AE$2085)*(AI1000=$AI$7:$AI$2085)*(AO1000=$AO$7:$AO$2085)*(AP1000=$AP$7:$AP$2085)*(ROW($AE$7:$AE$2085)&lt;&gt;ROW(AE1000))*((S1000=0)*($S$7:$S$2085&gt;0)+(S1000&gt;0)*($S$7:$S$2085=0)))&gt;0,"SALONES UNIDOS",IF(SUMPRODUCT((AE1000=$AE$7:$AE$2085)*(AI1000=$AI$7:$AI$2085)*((AO1000&lt;$AP$7:$AP$2085)*(AP1000&gt;$AO$7:$AO$2085))*(ROW($AE$7:$AE$2085)&lt;&gt;ROW(AE1000)))&gt;0,"Cruzado","Sin cruce")))</f>
        <v/>
      </c>
      <c r="AS1000" s="94" t="str">
        <f t="shared" si="17"/>
        <v>T23PORUMAX</v>
      </c>
      <c r="AT1000" s="94" t="str" cm="1">
        <f t="array" ref="AT1000">IF(AS1000="","",IF(SUMPRODUCT((AS1000=$AS$7:$AS$2085)*(AI1000=$AI$7:$AI$2085)*(AO1000=$AO$7:$AO$2085)*(AP1000=$AP$7:$AP$2085)*(ROW($AS$7:$AS$2085)&lt;&gt;ROW(AS1000))*((S1000=0)*($S$7:$S$2085&gt;0)+(S1000&gt;0)*($S$7:$S$2085=0)))&gt;0,"SALONES UNIDOS",IF(SUMPRODUCT((AS1000=$AS$7:$AS$2085)*(AI1000=$AI$7:$AI$2085)*((AO1000&lt;$AP$7:$AP$2085)*(AP1000&gt;$AO$7:$AO$2085))*(ROW($AS$7:$AS$2085)&lt;&gt;ROW(AS1000)))&gt;0,"Cruzado","Sin cruce")))</f>
        <v>Sin cruce</v>
      </c>
    </row>
    <row r="1001" spans="3:46" ht="15.6" hidden="1" customHeight="1">
      <c r="C1001" s="597" t="s">
        <v>572</v>
      </c>
      <c r="D1001" s="598" t="s">
        <v>942</v>
      </c>
      <c r="E1001" s="599">
        <v>20261</v>
      </c>
      <c r="F1001" s="600" t="s">
        <v>195</v>
      </c>
      <c r="G1001" s="601" t="s">
        <v>80</v>
      </c>
      <c r="H1001" s="600" t="s">
        <v>95</v>
      </c>
      <c r="I1001" s="600">
        <v>3</v>
      </c>
      <c r="J1001" s="600" t="s">
        <v>71</v>
      </c>
      <c r="K1001" s="600" t="s">
        <v>71</v>
      </c>
      <c r="L1001" s="602" t="s">
        <v>1056</v>
      </c>
      <c r="M1001" s="605" t="s">
        <v>1057</v>
      </c>
      <c r="N1001" s="598" t="s">
        <v>710</v>
      </c>
      <c r="O1001" s="598" t="s">
        <v>934</v>
      </c>
      <c r="P1001" s="600" t="s">
        <v>579</v>
      </c>
      <c r="Q1001" s="598">
        <v>3</v>
      </c>
      <c r="R1001" s="598">
        <v>0</v>
      </c>
      <c r="S1001" s="599">
        <v>3</v>
      </c>
      <c r="T1001" s="598">
        <v>4</v>
      </c>
      <c r="U1001" s="603" t="s">
        <v>520</v>
      </c>
      <c r="V1001" s="604">
        <v>20</v>
      </c>
      <c r="W1001" s="620">
        <v>43753538</v>
      </c>
      <c r="X1001" s="620" t="s">
        <v>516</v>
      </c>
      <c r="Y1001" s="606" t="s">
        <v>579</v>
      </c>
      <c r="Z1001" s="598"/>
      <c r="AA1001" s="598"/>
      <c r="AB1001" s="598"/>
      <c r="AC1001" s="601" t="s">
        <v>979</v>
      </c>
      <c r="AD1001" s="598"/>
      <c r="AE1001" s="479"/>
      <c r="AF1001" s="601"/>
      <c r="AG1001" s="601"/>
      <c r="AH1001" s="607" t="s">
        <v>582</v>
      </c>
      <c r="AI1001" s="606">
        <v>6</v>
      </c>
      <c r="AJ1001" s="606">
        <v>13</v>
      </c>
      <c r="AK1001" s="606">
        <v>30</v>
      </c>
      <c r="AL1001" s="606">
        <v>16</v>
      </c>
      <c r="AM1001" s="606">
        <v>0</v>
      </c>
      <c r="AN1001" s="490">
        <f>IF(AJ1001="",S1001,ROUND(((((AL1001/24)+(AM1001/1440))-((AJ1001/24)+(AK1001/1440)))*1440/50),5))</f>
        <v>3</v>
      </c>
      <c r="AO1001" s="491">
        <f>AJ1001/24+AK1001/1440</f>
        <v>0.5625</v>
      </c>
      <c r="AP1001" s="491">
        <f>AL1001/24+AM1001/1440</f>
        <v>0.66666666666666663</v>
      </c>
      <c r="AQ1001" s="23" t="str" cm="1">
        <f t="array" ref="AQ1001">IF(X1001="","",IF(SUMPRODUCT((X1001=$X$7:$X$2085)*(AI1001=$AI$7:$AI$2085)*(AO1001=$AO$7:$AO$2085)*(AP1001=$AP$7:$AP$2085)*(ROW($X$7:$X$2085)&lt;&gt;ROW(X1001))*((S1001=0)*($S$7:$S$2085&gt;0)+(S1001&gt;0)*($S$7:$S$2085=0)))&gt;0,"SALONES UNIDOS",IF(SUMPRODUCT((X1001=$X$7:$X$2085)*(AI1001=$AI$7:$AI$2085)*((AO1001&lt;$AP$7:$AP$2085)*(AP1001&gt;$AO$7:$AO$2085))*(ROW($X$7:$X$2085)&lt;&gt;ROW(X1001)))&gt;0,"Cruzado","Sin cruce")))</f>
        <v>Sin cruce</v>
      </c>
      <c r="AR1001" s="23" t="str" cm="1">
        <f t="array" ref="AR1001">IF(AE1001="","",IF(SUMPRODUCT((AE1001=$AE$7:$AE$2085)*(AI1001=$AI$7:$AI$2085)*(AO1001=$AO$7:$AO$2085)*(AP1001=$AP$7:$AP$2085)*(ROW($AE$7:$AE$2085)&lt;&gt;ROW(AE1001))*((S1001=0)*($S$7:$S$2085&gt;0)+(S1001&gt;0)*($S$7:$S$2085=0)))&gt;0,"SALONES UNIDOS",IF(SUMPRODUCT((AE1001=$AE$7:$AE$2085)*(AI1001=$AI$7:$AI$2085)*((AO1001&lt;$AP$7:$AP$2085)*(AP1001&gt;$AO$7:$AO$2085))*(ROW($AE$7:$AE$2085)&lt;&gt;ROW(AE1001)))&gt;0,"Cruzado","Sin cruce")))</f>
        <v/>
      </c>
      <c r="AS1001" s="94" t="str">
        <f t="shared" si="17"/>
        <v>T23PORUMAX</v>
      </c>
      <c r="AT1001" s="94" t="str" cm="1">
        <f t="array" ref="AT1001">IF(AS1001="","",IF(SUMPRODUCT((AS1001=$AS$7:$AS$2085)*(AI1001=$AI$7:$AI$2085)*(AO1001=$AO$7:$AO$2085)*(AP1001=$AP$7:$AP$2085)*(ROW($AS$7:$AS$2085)&lt;&gt;ROW(AS1001))*((S1001=0)*($S$7:$S$2085&gt;0)+(S1001&gt;0)*($S$7:$S$2085=0)))&gt;0,"SALONES UNIDOS",IF(SUMPRODUCT((AS1001=$AS$7:$AS$2085)*(AI1001=$AI$7:$AI$2085)*((AO1001&lt;$AP$7:$AP$2085)*(AP1001&gt;$AO$7:$AO$2085))*(ROW($AS$7:$AS$2085)&lt;&gt;ROW(AS1001)))&gt;0,"Cruzado","Sin cruce")))</f>
        <v>Sin cruce</v>
      </c>
    </row>
    <row r="1002" spans="3:46" ht="15.6" hidden="1" customHeight="1">
      <c r="C1002" s="597" t="s">
        <v>572</v>
      </c>
      <c r="D1002" s="598" t="s">
        <v>942</v>
      </c>
      <c r="E1002" s="599">
        <v>20261</v>
      </c>
      <c r="F1002" s="600" t="s">
        <v>195</v>
      </c>
      <c r="G1002" s="601" t="s">
        <v>80</v>
      </c>
      <c r="H1002" s="600" t="s">
        <v>95</v>
      </c>
      <c r="I1002" s="600">
        <v>3</v>
      </c>
      <c r="J1002" s="600" t="s">
        <v>71</v>
      </c>
      <c r="K1002" s="600" t="s">
        <v>71</v>
      </c>
      <c r="L1002" s="602" t="s">
        <v>1056</v>
      </c>
      <c r="M1002" s="605" t="s">
        <v>1057</v>
      </c>
      <c r="N1002" s="598" t="s">
        <v>710</v>
      </c>
      <c r="O1002" s="598" t="s">
        <v>934</v>
      </c>
      <c r="P1002" s="600" t="s">
        <v>579</v>
      </c>
      <c r="Q1002" s="598">
        <v>0</v>
      </c>
      <c r="R1002" s="598">
        <v>2</v>
      </c>
      <c r="S1002" s="599">
        <v>2</v>
      </c>
      <c r="T1002" s="598">
        <v>4</v>
      </c>
      <c r="U1002" s="603" t="s">
        <v>520</v>
      </c>
      <c r="V1002" s="604">
        <v>20</v>
      </c>
      <c r="W1002" s="620">
        <v>43753538</v>
      </c>
      <c r="X1002" s="620" t="s">
        <v>516</v>
      </c>
      <c r="Y1002" s="606" t="s">
        <v>579</v>
      </c>
      <c r="Z1002" s="598"/>
      <c r="AA1002" s="598"/>
      <c r="AB1002" s="598"/>
      <c r="AC1002" s="493"/>
      <c r="AD1002" s="598"/>
      <c r="AE1002" s="598" t="s">
        <v>988</v>
      </c>
      <c r="AF1002" s="601"/>
      <c r="AG1002" s="601"/>
      <c r="AH1002" s="607" t="s">
        <v>100</v>
      </c>
      <c r="AI1002" s="606">
        <v>6</v>
      </c>
      <c r="AJ1002" s="606">
        <v>16</v>
      </c>
      <c r="AK1002" s="606">
        <v>0</v>
      </c>
      <c r="AL1002" s="606">
        <v>17</v>
      </c>
      <c r="AM1002" s="606">
        <v>40</v>
      </c>
      <c r="AN1002" s="490">
        <f>IF(AJ1002="",S1002,ROUND(((((AL1002/24)+(AM1002/1440))-((AJ1002/24)+(AK1002/1440)))*1440/50),5))</f>
        <v>2</v>
      </c>
      <c r="AO1002" s="491">
        <f>AJ1002/24+AK1002/1440</f>
        <v>0.66666666666666663</v>
      </c>
      <c r="AP1002" s="491">
        <f>AL1002/24+AM1002/1440</f>
        <v>0.73611111111111116</v>
      </c>
      <c r="AQ1002" s="23" t="str" cm="1">
        <f t="array" ref="AQ1002">IF(X1002="","",IF(SUMPRODUCT((X1002=$X$7:$X$2085)*(AI1002=$AI$7:$AI$2085)*(AO1002=$AO$7:$AO$2085)*(AP1002=$AP$7:$AP$2085)*(ROW($X$7:$X$2085)&lt;&gt;ROW(X1002))*((S1002=0)*($S$7:$S$2085&gt;0)+(S1002&gt;0)*($S$7:$S$2085=0)))&gt;0,"SALONES UNIDOS",IF(SUMPRODUCT((X1002=$X$7:$X$2085)*(AI1002=$AI$7:$AI$2085)*((AO1002&lt;$AP$7:$AP$2085)*(AP1002&gt;$AO$7:$AO$2085))*(ROW($X$7:$X$2085)&lt;&gt;ROW(X1002)))&gt;0,"Cruzado","Sin cruce")))</f>
        <v>Sin cruce</v>
      </c>
      <c r="AR1002" s="23" t="str" cm="1">
        <f t="array" ref="AR1002">IF(AE1002="","",IF(SUMPRODUCT((AE1002=$AE$7:$AE$2085)*(AI1002=$AI$7:$AI$2085)*(AO1002=$AO$7:$AO$2085)*(AP1002=$AP$7:$AP$2085)*(ROW($AE$7:$AE$2085)&lt;&gt;ROW(AE1002))*((S1002=0)*($S$7:$S$2085&gt;0)+(S1002&gt;0)*($S$7:$S$2085=0)))&gt;0,"SALONES UNIDOS",IF(SUMPRODUCT((AE1002=$AE$7:$AE$2085)*(AI1002=$AI$7:$AI$2085)*((AO1002&lt;$AP$7:$AP$2085)*(AP1002&gt;$AO$7:$AO$2085))*(ROW($AE$7:$AE$2085)&lt;&gt;ROW(AE1002)))&gt;0,"Cruzado","Sin cruce")))</f>
        <v>Sin cruce</v>
      </c>
      <c r="AS1002" s="94" t="str">
        <f t="shared" si="17"/>
        <v>T23PORUMAX</v>
      </c>
      <c r="AT1002" s="94" t="str" cm="1">
        <f t="array" ref="AT1002">IF(AS1002="","",IF(SUMPRODUCT((AS1002=$AS$7:$AS$2085)*(AI1002=$AI$7:$AI$2085)*(AO1002=$AO$7:$AO$2085)*(AP1002=$AP$7:$AP$2085)*(ROW($AS$7:$AS$2085)&lt;&gt;ROW(AS1002))*((S1002=0)*($S$7:$S$2085&gt;0)+(S1002&gt;0)*($S$7:$S$2085=0)))&gt;0,"SALONES UNIDOS",IF(SUMPRODUCT((AS1002=$AS$7:$AS$2085)*(AI1002=$AI$7:$AI$2085)*((AO1002&lt;$AP$7:$AP$2085)*(AP1002&gt;$AO$7:$AO$2085))*(ROW($AS$7:$AS$2085)&lt;&gt;ROW(AS1002)))&gt;0,"Cruzado","Sin cruce")))</f>
        <v>Sin cruce</v>
      </c>
    </row>
    <row r="1003" spans="3:46" ht="15.6" hidden="1" customHeight="1">
      <c r="C1003" s="597" t="s">
        <v>572</v>
      </c>
      <c r="D1003" s="598" t="s">
        <v>1058</v>
      </c>
      <c r="E1003" s="599">
        <v>20261</v>
      </c>
      <c r="F1003" s="600" t="s">
        <v>195</v>
      </c>
      <c r="G1003" s="601" t="s">
        <v>80</v>
      </c>
      <c r="H1003" s="600" t="s">
        <v>97</v>
      </c>
      <c r="I1003" s="600">
        <v>3</v>
      </c>
      <c r="J1003" s="600" t="s">
        <v>71</v>
      </c>
      <c r="K1003" s="600" t="s">
        <v>71</v>
      </c>
      <c r="L1003" s="602" t="s">
        <v>1059</v>
      </c>
      <c r="M1003" s="605" t="s">
        <v>747</v>
      </c>
      <c r="N1003" s="598" t="s">
        <v>577</v>
      </c>
      <c r="O1003" s="598" t="s">
        <v>934</v>
      </c>
      <c r="P1003" s="600" t="s">
        <v>579</v>
      </c>
      <c r="Q1003" s="598">
        <v>2</v>
      </c>
      <c r="R1003" s="598">
        <v>2</v>
      </c>
      <c r="S1003" s="599">
        <v>0</v>
      </c>
      <c r="T1003" s="598">
        <v>3</v>
      </c>
      <c r="U1003" s="603" t="s">
        <v>520</v>
      </c>
      <c r="V1003" s="604">
        <v>20</v>
      </c>
      <c r="W1003" s="620">
        <v>43456897</v>
      </c>
      <c r="X1003" s="620" t="s">
        <v>242</v>
      </c>
      <c r="Y1003" s="606" t="s">
        <v>196</v>
      </c>
      <c r="Z1003" s="598"/>
      <c r="AA1003" s="598"/>
      <c r="AB1003" s="598"/>
      <c r="AC1003" s="493"/>
      <c r="AD1003" s="598"/>
      <c r="AE1003" s="479"/>
      <c r="AF1003" s="601"/>
      <c r="AG1003" s="601"/>
      <c r="AH1003" s="607" t="s">
        <v>203</v>
      </c>
      <c r="AI1003" s="624">
        <v>2</v>
      </c>
      <c r="AJ1003" s="606">
        <v>18</v>
      </c>
      <c r="AK1003" s="606">
        <v>30</v>
      </c>
      <c r="AL1003" s="606">
        <v>21</v>
      </c>
      <c r="AM1003" s="606">
        <v>50</v>
      </c>
      <c r="AN1003" s="490">
        <f>IF(AJ1003="",S1003,ROUND(((((AL1003/24)+(AM1003/1440))-((AJ1003/24)+(AK1003/1440)))*1440/50),5))</f>
        <v>4</v>
      </c>
      <c r="AO1003" s="491">
        <f>AJ1003/24+AK1003/1440</f>
        <v>0.77083333333333337</v>
      </c>
      <c r="AP1003" s="491">
        <f>AL1003/24+AM1003/1440</f>
        <v>0.90972222222222221</v>
      </c>
      <c r="AQ1003" s="23" t="str" cm="1">
        <f t="array" ref="AQ1003">IF(X1003="","",IF(SUMPRODUCT((X1003=$X$7:$X$2085)*(AI1003=$AI$7:$AI$2085)*(AO1003=$AO$7:$AO$2085)*(AP1003=$AP$7:$AP$2085)*(ROW($X$7:$X$2085)&lt;&gt;ROW(X1003))*((S1003=0)*($S$7:$S$2085&gt;0)+(S1003&gt;0)*($S$7:$S$2085=0)))&gt;0,"SALONES UNIDOS",IF(SUMPRODUCT((X1003=$X$7:$X$2085)*(AI1003=$AI$7:$AI$2085)*((AO1003&lt;$AP$7:$AP$2085)*(AP1003&gt;$AO$7:$AO$2085))*(ROW($X$7:$X$2085)&lt;&gt;ROW(X1003)))&gt;0,"Cruzado","Sin cruce")))</f>
        <v>SALONES UNIDOS</v>
      </c>
      <c r="AR1003" s="23" t="str" cm="1">
        <f t="array" ref="AR1003">IF(AE1003="","",IF(SUMPRODUCT((AE1003=$AE$7:$AE$2085)*(AI1003=$AI$7:$AI$2085)*(AO1003=$AO$7:$AO$2085)*(AP1003=$AP$7:$AP$2085)*(ROW($AE$7:$AE$2085)&lt;&gt;ROW(AE1003))*((S1003=0)*($S$7:$S$2085&gt;0)+(S1003&gt;0)*($S$7:$S$2085=0)))&gt;0,"SALONES UNIDOS",IF(SUMPRODUCT((AE1003=$AE$7:$AE$2085)*(AI1003=$AI$7:$AI$2085)*((AO1003&lt;$AP$7:$AP$2085)*(AP1003&gt;$AO$7:$AO$2085))*(ROW($AE$7:$AE$2085)&lt;&gt;ROW(AE1003)))&gt;0,"Cruzado","Sin cruce")))</f>
        <v/>
      </c>
      <c r="AS1003" s="94" t="str">
        <f t="shared" si="17"/>
        <v>T33PORUMAX</v>
      </c>
      <c r="AT1003" s="94" t="str" cm="1">
        <f t="array" ref="AT1003">IF(AS1003="","",IF(SUMPRODUCT((AS1003=$AS$7:$AS$2085)*(AI1003=$AI$7:$AI$2085)*(AO1003=$AO$7:$AO$2085)*(AP1003=$AP$7:$AP$2085)*(ROW($AS$7:$AS$2085)&lt;&gt;ROW(AS1003))*((S1003=0)*($S$7:$S$2085&gt;0)+(S1003&gt;0)*($S$7:$S$2085=0)))&gt;0,"SALONES UNIDOS",IF(SUMPRODUCT((AS1003=$AS$7:$AS$2085)*(AI1003=$AI$7:$AI$2085)*((AO1003&lt;$AP$7:$AP$2085)*(AP1003&gt;$AO$7:$AO$2085))*(ROW($AS$7:$AS$2085)&lt;&gt;ROW(AS1003)))&gt;0,"Cruzado","Sin cruce")))</f>
        <v>Sin cruce</v>
      </c>
    </row>
    <row r="1004" spans="3:46" ht="15.6" hidden="1" customHeight="1">
      <c r="C1004" s="597" t="s">
        <v>572</v>
      </c>
      <c r="D1004" s="598" t="s">
        <v>1058</v>
      </c>
      <c r="E1004" s="599">
        <v>20261</v>
      </c>
      <c r="F1004" s="600" t="s">
        <v>195</v>
      </c>
      <c r="G1004" s="601" t="s">
        <v>80</v>
      </c>
      <c r="H1004" s="600" t="s">
        <v>97</v>
      </c>
      <c r="I1004" s="600">
        <v>3</v>
      </c>
      <c r="J1004" s="600" t="s">
        <v>71</v>
      </c>
      <c r="K1004" s="600" t="s">
        <v>71</v>
      </c>
      <c r="L1004" s="602" t="s">
        <v>1060</v>
      </c>
      <c r="M1004" s="605" t="s">
        <v>858</v>
      </c>
      <c r="N1004" s="598" t="s">
        <v>586</v>
      </c>
      <c r="O1004" s="598" t="s">
        <v>934</v>
      </c>
      <c r="P1004" s="600" t="s">
        <v>624</v>
      </c>
      <c r="Q1004" s="598">
        <v>3</v>
      </c>
      <c r="R1004" s="598">
        <v>2</v>
      </c>
      <c r="S1004" s="599">
        <v>0</v>
      </c>
      <c r="T1004" s="598">
        <v>4</v>
      </c>
      <c r="U1004" s="603" t="s">
        <v>520</v>
      </c>
      <c r="V1004" s="604">
        <v>20</v>
      </c>
      <c r="W1004" s="620">
        <v>46475398</v>
      </c>
      <c r="X1004" s="620" t="s">
        <v>238</v>
      </c>
      <c r="Y1004" s="606" t="s">
        <v>196</v>
      </c>
      <c r="Z1004" s="598"/>
      <c r="AA1004" s="598"/>
      <c r="AB1004" s="598"/>
      <c r="AC1004" s="493"/>
      <c r="AD1004" s="598"/>
      <c r="AE1004" s="479"/>
      <c r="AF1004" s="601"/>
      <c r="AG1004" s="601"/>
      <c r="AH1004" s="607" t="s">
        <v>203</v>
      </c>
      <c r="AI1004" s="606">
        <v>5</v>
      </c>
      <c r="AJ1004" s="606">
        <v>19</v>
      </c>
      <c r="AK1004" s="606">
        <v>20</v>
      </c>
      <c r="AL1004" s="606">
        <v>23</v>
      </c>
      <c r="AM1004" s="606">
        <v>30</v>
      </c>
      <c r="AN1004" s="490">
        <f>IF(AJ1004="",S1004,ROUND(((((AL1004/24)+(AM1004/1440))-((AJ1004/24)+(AK1004/1440)))*1440/50),5))</f>
        <v>5</v>
      </c>
      <c r="AO1004" s="491">
        <f>AJ1004/24+AK1004/1440</f>
        <v>0.80555555555555547</v>
      </c>
      <c r="AP1004" s="491">
        <f>AL1004/24+AM1004/1440</f>
        <v>0.97916666666666674</v>
      </c>
      <c r="AQ1004" s="23" t="str" cm="1">
        <f t="array" ref="AQ1004">IF(X1004="","",IF(SUMPRODUCT((X1004=$X$7:$X$2085)*(AI1004=$AI$7:$AI$2085)*(AO1004=$AO$7:$AO$2085)*(AP1004=$AP$7:$AP$2085)*(ROW($X$7:$X$2085)&lt;&gt;ROW(X1004))*((S1004=0)*($S$7:$S$2085&gt;0)+(S1004&gt;0)*($S$7:$S$2085=0)))&gt;0,"SALONES UNIDOS",IF(SUMPRODUCT((X1004=$X$7:$X$2085)*(AI1004=$AI$7:$AI$2085)*((AO1004&lt;$AP$7:$AP$2085)*(AP1004&gt;$AO$7:$AO$2085))*(ROW($X$7:$X$2085)&lt;&gt;ROW(X1004)))&gt;0,"Cruzado","Sin cruce")))</f>
        <v>SALONES UNIDOS</v>
      </c>
      <c r="AR1004" s="23" t="str" cm="1">
        <f t="array" ref="AR1004">IF(AE1004="","",IF(SUMPRODUCT((AE1004=$AE$7:$AE$2085)*(AI1004=$AI$7:$AI$2085)*(AO1004=$AO$7:$AO$2085)*(AP1004=$AP$7:$AP$2085)*(ROW($AE$7:$AE$2085)&lt;&gt;ROW(AE1004))*((S1004=0)*($S$7:$S$2085&gt;0)+(S1004&gt;0)*($S$7:$S$2085=0)))&gt;0,"SALONES UNIDOS",IF(SUMPRODUCT((AE1004=$AE$7:$AE$2085)*(AI1004=$AI$7:$AI$2085)*((AO1004&lt;$AP$7:$AP$2085)*(AP1004&gt;$AO$7:$AO$2085))*(ROW($AE$7:$AE$2085)&lt;&gt;ROW(AE1004)))&gt;0,"Cruzado","Sin cruce")))</f>
        <v/>
      </c>
      <c r="AS1004" s="94" t="str">
        <f t="shared" si="17"/>
        <v>T33PORUMAX</v>
      </c>
      <c r="AT1004" s="94" t="str" cm="1">
        <f t="array" ref="AT1004">IF(AS1004="","",IF(SUMPRODUCT((AS1004=$AS$7:$AS$2085)*(AI1004=$AI$7:$AI$2085)*(AO1004=$AO$7:$AO$2085)*(AP1004=$AP$7:$AP$2085)*(ROW($AS$7:$AS$2085)&lt;&gt;ROW(AS1004))*((S1004=0)*($S$7:$S$2085&gt;0)+(S1004&gt;0)*($S$7:$S$2085=0)))&gt;0,"SALONES UNIDOS",IF(SUMPRODUCT((AS1004=$AS$7:$AS$2085)*(AI1004=$AI$7:$AI$2085)*((AO1004&lt;$AP$7:$AP$2085)*(AP1004&gt;$AO$7:$AO$2085))*(ROW($AS$7:$AS$2085)&lt;&gt;ROW(AS1004)))&gt;0,"Cruzado","Sin cruce")))</f>
        <v>Sin cruce</v>
      </c>
    </row>
    <row r="1005" spans="3:46" ht="15.6" hidden="1" customHeight="1">
      <c r="C1005" s="597" t="s">
        <v>572</v>
      </c>
      <c r="D1005" s="598" t="s">
        <v>1058</v>
      </c>
      <c r="E1005" s="599">
        <v>20261</v>
      </c>
      <c r="F1005" s="600" t="s">
        <v>195</v>
      </c>
      <c r="G1005" s="601" t="s">
        <v>80</v>
      </c>
      <c r="H1005" s="600" t="s">
        <v>97</v>
      </c>
      <c r="I1005" s="600">
        <v>3</v>
      </c>
      <c r="J1005" s="600" t="s">
        <v>71</v>
      </c>
      <c r="K1005" s="600" t="s">
        <v>71</v>
      </c>
      <c r="L1005" s="602" t="s">
        <v>1061</v>
      </c>
      <c r="M1005" s="605" t="s">
        <v>1062</v>
      </c>
      <c r="N1005" s="598" t="s">
        <v>710</v>
      </c>
      <c r="O1005" s="598" t="s">
        <v>934</v>
      </c>
      <c r="P1005" s="600" t="s">
        <v>579</v>
      </c>
      <c r="Q1005" s="598">
        <v>3</v>
      </c>
      <c r="R1005" s="598">
        <v>0</v>
      </c>
      <c r="S1005" s="599">
        <v>3</v>
      </c>
      <c r="T1005" s="598">
        <v>4</v>
      </c>
      <c r="U1005" s="603" t="s">
        <v>520</v>
      </c>
      <c r="V1005" s="604">
        <v>20</v>
      </c>
      <c r="W1005" s="620">
        <v>41110534</v>
      </c>
      <c r="X1005" s="620" t="s">
        <v>437</v>
      </c>
      <c r="Y1005" s="606" t="s">
        <v>579</v>
      </c>
      <c r="Z1005" s="598"/>
      <c r="AA1005" s="598"/>
      <c r="AB1005" s="598"/>
      <c r="AC1005" s="601" t="s">
        <v>993</v>
      </c>
      <c r="AD1005" s="598"/>
      <c r="AE1005" s="479"/>
      <c r="AF1005" s="601"/>
      <c r="AG1005" s="601"/>
      <c r="AH1005" s="607" t="s">
        <v>582</v>
      </c>
      <c r="AI1005" s="606">
        <v>6</v>
      </c>
      <c r="AJ1005" s="606">
        <v>13</v>
      </c>
      <c r="AK1005" s="606">
        <v>30</v>
      </c>
      <c r="AL1005" s="606">
        <v>16</v>
      </c>
      <c r="AM1005" s="606">
        <v>0</v>
      </c>
      <c r="AN1005" s="490">
        <f>IF(AJ1005="",S1005,ROUND(((((AL1005/24)+(AM1005/1440))-((AJ1005/24)+(AK1005/1440)))*1440/50),5))</f>
        <v>3</v>
      </c>
      <c r="AO1005" s="491">
        <f>AJ1005/24+AK1005/1440</f>
        <v>0.5625</v>
      </c>
      <c r="AP1005" s="491">
        <f>AL1005/24+AM1005/1440</f>
        <v>0.66666666666666663</v>
      </c>
      <c r="AQ1005" s="23" t="str" cm="1">
        <f t="array" ref="AQ1005">IF(X1005="","",IF(SUMPRODUCT((X1005=$X$7:$X$2085)*(AI1005=$AI$7:$AI$2085)*(AO1005=$AO$7:$AO$2085)*(AP1005=$AP$7:$AP$2085)*(ROW($X$7:$X$2085)&lt;&gt;ROW(X1005))*((S1005=0)*($S$7:$S$2085&gt;0)+(S1005&gt;0)*($S$7:$S$2085=0)))&gt;0,"SALONES UNIDOS",IF(SUMPRODUCT((X1005=$X$7:$X$2085)*(AI1005=$AI$7:$AI$2085)*((AO1005&lt;$AP$7:$AP$2085)*(AP1005&gt;$AO$7:$AO$2085))*(ROW($X$7:$X$2085)&lt;&gt;ROW(X1005)))&gt;0,"Cruzado","Sin cruce")))</f>
        <v>Sin cruce</v>
      </c>
      <c r="AR1005" s="23" t="str" cm="1">
        <f t="array" ref="AR1005">IF(AE1005="","",IF(SUMPRODUCT((AE1005=$AE$7:$AE$2085)*(AI1005=$AI$7:$AI$2085)*(AO1005=$AO$7:$AO$2085)*(AP1005=$AP$7:$AP$2085)*(ROW($AE$7:$AE$2085)&lt;&gt;ROW(AE1005))*((S1005=0)*($S$7:$S$2085&gt;0)+(S1005&gt;0)*($S$7:$S$2085=0)))&gt;0,"SALONES UNIDOS",IF(SUMPRODUCT((AE1005=$AE$7:$AE$2085)*(AI1005=$AI$7:$AI$2085)*((AO1005&lt;$AP$7:$AP$2085)*(AP1005&gt;$AO$7:$AO$2085))*(ROW($AE$7:$AE$2085)&lt;&gt;ROW(AE1005)))&gt;0,"Cruzado","Sin cruce")))</f>
        <v/>
      </c>
      <c r="AS1005" s="94" t="str">
        <f t="shared" si="17"/>
        <v>T33PORUMAX</v>
      </c>
      <c r="AT1005" s="94" t="str" cm="1">
        <f t="array" ref="AT1005">IF(AS1005="","",IF(SUMPRODUCT((AS1005=$AS$7:$AS$2085)*(AI1005=$AI$7:$AI$2085)*(AO1005=$AO$7:$AO$2085)*(AP1005=$AP$7:$AP$2085)*(ROW($AS$7:$AS$2085)&lt;&gt;ROW(AS1005))*((S1005=0)*($S$7:$S$2085&gt;0)+(S1005&gt;0)*($S$7:$S$2085=0)))&gt;0,"SALONES UNIDOS",IF(SUMPRODUCT((AS1005=$AS$7:$AS$2085)*(AI1005=$AI$7:$AI$2085)*((AO1005&lt;$AP$7:$AP$2085)*(AP1005&gt;$AO$7:$AO$2085))*(ROW($AS$7:$AS$2085)&lt;&gt;ROW(AS1005)))&gt;0,"Cruzado","Sin cruce")))</f>
        <v>Sin cruce</v>
      </c>
    </row>
    <row r="1006" spans="3:46" ht="15.6" hidden="1" customHeight="1">
      <c r="C1006" s="597" t="s">
        <v>572</v>
      </c>
      <c r="D1006" s="598" t="s">
        <v>1058</v>
      </c>
      <c r="E1006" s="599">
        <v>20261</v>
      </c>
      <c r="F1006" s="600" t="s">
        <v>195</v>
      </c>
      <c r="G1006" s="601" t="s">
        <v>80</v>
      </c>
      <c r="H1006" s="600" t="s">
        <v>97</v>
      </c>
      <c r="I1006" s="600">
        <v>3</v>
      </c>
      <c r="J1006" s="600" t="s">
        <v>71</v>
      </c>
      <c r="K1006" s="600" t="s">
        <v>71</v>
      </c>
      <c r="L1006" s="602" t="s">
        <v>1061</v>
      </c>
      <c r="M1006" s="605" t="s">
        <v>1062</v>
      </c>
      <c r="N1006" s="598" t="s">
        <v>710</v>
      </c>
      <c r="O1006" s="598" t="s">
        <v>934</v>
      </c>
      <c r="P1006" s="600" t="s">
        <v>579</v>
      </c>
      <c r="Q1006" s="598">
        <v>0</v>
      </c>
      <c r="R1006" s="598">
        <v>2</v>
      </c>
      <c r="S1006" s="599">
        <v>2</v>
      </c>
      <c r="T1006" s="598">
        <v>4</v>
      </c>
      <c r="U1006" s="603" t="s">
        <v>520</v>
      </c>
      <c r="V1006" s="604">
        <v>20</v>
      </c>
      <c r="W1006" s="620">
        <v>41110534</v>
      </c>
      <c r="X1006" s="620" t="s">
        <v>437</v>
      </c>
      <c r="Y1006" s="606" t="s">
        <v>579</v>
      </c>
      <c r="Z1006" s="598"/>
      <c r="AA1006" s="598"/>
      <c r="AB1006" s="598"/>
      <c r="AC1006" s="493"/>
      <c r="AD1006" s="598"/>
      <c r="AE1006" s="598" t="s">
        <v>1019</v>
      </c>
      <c r="AF1006" s="601"/>
      <c r="AG1006" s="601"/>
      <c r="AH1006" s="607" t="s">
        <v>100</v>
      </c>
      <c r="AI1006" s="606">
        <v>6</v>
      </c>
      <c r="AJ1006" s="606">
        <v>16</v>
      </c>
      <c r="AK1006" s="606">
        <v>0</v>
      </c>
      <c r="AL1006" s="606">
        <v>17</v>
      </c>
      <c r="AM1006" s="606">
        <v>40</v>
      </c>
      <c r="AN1006" s="490">
        <f>IF(AJ1006="",S1006,ROUND(((((AL1006/24)+(AM1006/1440))-((AJ1006/24)+(AK1006/1440)))*1440/50),5))</f>
        <v>2</v>
      </c>
      <c r="AO1006" s="491">
        <f>AJ1006/24+AK1006/1440</f>
        <v>0.66666666666666663</v>
      </c>
      <c r="AP1006" s="491">
        <f>AL1006/24+AM1006/1440</f>
        <v>0.73611111111111116</v>
      </c>
      <c r="AQ1006" s="23" t="str" cm="1">
        <f t="array" ref="AQ1006">IF(X1006="","",IF(SUMPRODUCT((X1006=$X$7:$X$2085)*(AI1006=$AI$7:$AI$2085)*(AO1006=$AO$7:$AO$2085)*(AP1006=$AP$7:$AP$2085)*(ROW($X$7:$X$2085)&lt;&gt;ROW(X1006))*((S1006=0)*($S$7:$S$2085&gt;0)+(S1006&gt;0)*($S$7:$S$2085=0)))&gt;0,"SALONES UNIDOS",IF(SUMPRODUCT((X1006=$X$7:$X$2085)*(AI1006=$AI$7:$AI$2085)*((AO1006&lt;$AP$7:$AP$2085)*(AP1006&gt;$AO$7:$AO$2085))*(ROW($X$7:$X$2085)&lt;&gt;ROW(X1006)))&gt;0,"Cruzado","Sin cruce")))</f>
        <v>Sin cruce</v>
      </c>
      <c r="AR1006" s="23" t="str" cm="1">
        <f t="array" ref="AR1006">IF(AE1006="","",IF(SUMPRODUCT((AE1006=$AE$7:$AE$2085)*(AI1006=$AI$7:$AI$2085)*(AO1006=$AO$7:$AO$2085)*(AP1006=$AP$7:$AP$2085)*(ROW($AE$7:$AE$2085)&lt;&gt;ROW(AE1006))*((S1006=0)*($S$7:$S$2085&gt;0)+(S1006&gt;0)*($S$7:$S$2085=0)))&gt;0,"SALONES UNIDOS",IF(SUMPRODUCT((AE1006=$AE$7:$AE$2085)*(AI1006=$AI$7:$AI$2085)*((AO1006&lt;$AP$7:$AP$2085)*(AP1006&gt;$AO$7:$AO$2085))*(ROW($AE$7:$AE$2085)&lt;&gt;ROW(AE1006)))&gt;0,"Cruzado","Sin cruce")))</f>
        <v>Sin cruce</v>
      </c>
      <c r="AS1006" s="94" t="str">
        <f t="shared" si="17"/>
        <v>T33PORUMAX</v>
      </c>
      <c r="AT1006" s="94" t="str" cm="1">
        <f t="array" ref="AT1006">IF(AS1006="","",IF(SUMPRODUCT((AS1006=$AS$7:$AS$2085)*(AI1006=$AI$7:$AI$2085)*(AO1006=$AO$7:$AO$2085)*(AP1006=$AP$7:$AP$2085)*(ROW($AS$7:$AS$2085)&lt;&gt;ROW(AS1006))*((S1006=0)*($S$7:$S$2085&gt;0)+(S1006&gt;0)*($S$7:$S$2085=0)))&gt;0,"SALONES UNIDOS",IF(SUMPRODUCT((AS1006=$AS$7:$AS$2085)*(AI1006=$AI$7:$AI$2085)*((AO1006&lt;$AP$7:$AP$2085)*(AP1006&gt;$AO$7:$AO$2085))*(ROW($AS$7:$AS$2085)&lt;&gt;ROW(AS1006)))&gt;0,"Cruzado","Sin cruce")))</f>
        <v>Sin cruce</v>
      </c>
    </row>
    <row r="1007" spans="3:46" ht="15.6" hidden="1" customHeight="1">
      <c r="C1007" s="597" t="s">
        <v>572</v>
      </c>
      <c r="D1007" s="598" t="s">
        <v>1058</v>
      </c>
      <c r="E1007" s="599">
        <v>20261</v>
      </c>
      <c r="F1007" s="600" t="s">
        <v>195</v>
      </c>
      <c r="G1007" s="601" t="s">
        <v>80</v>
      </c>
      <c r="H1007" s="600" t="s">
        <v>97</v>
      </c>
      <c r="I1007" s="600">
        <v>3</v>
      </c>
      <c r="J1007" s="600" t="s">
        <v>71</v>
      </c>
      <c r="K1007" s="600" t="s">
        <v>71</v>
      </c>
      <c r="L1007" s="602" t="s">
        <v>1063</v>
      </c>
      <c r="M1007" s="605" t="s">
        <v>1042</v>
      </c>
      <c r="N1007" s="598" t="s">
        <v>577</v>
      </c>
      <c r="O1007" s="598" t="s">
        <v>934</v>
      </c>
      <c r="P1007" s="600" t="s">
        <v>579</v>
      </c>
      <c r="Q1007" s="598">
        <v>2</v>
      </c>
      <c r="R1007" s="598">
        <v>0</v>
      </c>
      <c r="S1007" s="599">
        <v>0</v>
      </c>
      <c r="T1007" s="598">
        <v>4</v>
      </c>
      <c r="U1007" s="603" t="s">
        <v>520</v>
      </c>
      <c r="V1007" s="604">
        <v>20</v>
      </c>
      <c r="W1007" s="620">
        <v>43753538</v>
      </c>
      <c r="X1007" s="620" t="s">
        <v>516</v>
      </c>
      <c r="Y1007" s="606" t="s">
        <v>579</v>
      </c>
      <c r="Z1007" s="598"/>
      <c r="AA1007" s="598"/>
      <c r="AB1007" s="598"/>
      <c r="AC1007" s="601" t="s">
        <v>979</v>
      </c>
      <c r="AD1007" s="598"/>
      <c r="AE1007" s="479"/>
      <c r="AF1007" s="601"/>
      <c r="AG1007" s="601"/>
      <c r="AH1007" s="607" t="s">
        <v>582</v>
      </c>
      <c r="AI1007" s="606">
        <v>6</v>
      </c>
      <c r="AJ1007" s="606">
        <v>17</v>
      </c>
      <c r="AK1007" s="606">
        <v>40</v>
      </c>
      <c r="AL1007" s="606">
        <v>19</v>
      </c>
      <c r="AM1007" s="606">
        <v>20</v>
      </c>
      <c r="AN1007" s="490">
        <f>IF(AJ1007="",S1007,ROUND(((((AL1007/24)+(AM1007/1440))-((AJ1007/24)+(AK1007/1440)))*1440/50),5))</f>
        <v>2</v>
      </c>
      <c r="AO1007" s="491">
        <f>AJ1007/24+AK1007/1440</f>
        <v>0.73611111111111116</v>
      </c>
      <c r="AP1007" s="491">
        <f>AL1007/24+AM1007/1440</f>
        <v>0.80555555555555547</v>
      </c>
      <c r="AQ1007" s="23" t="str" cm="1">
        <f t="array" ref="AQ1007">IF(X1007="","",IF(SUMPRODUCT((X1007=$X$7:$X$2085)*(AI1007=$AI$7:$AI$2085)*(AO1007=$AO$7:$AO$2085)*(AP1007=$AP$7:$AP$2085)*(ROW($X$7:$X$2085)&lt;&gt;ROW(X1007))*((S1007=0)*($S$7:$S$2085&gt;0)+(S1007&gt;0)*($S$7:$S$2085=0)))&gt;0,"SALONES UNIDOS",IF(SUMPRODUCT((X1007=$X$7:$X$2085)*(AI1007=$AI$7:$AI$2085)*((AO1007&lt;$AP$7:$AP$2085)*(AP1007&gt;$AO$7:$AO$2085))*(ROW($X$7:$X$2085)&lt;&gt;ROW(X1007)))&gt;0,"Cruzado","Sin cruce")))</f>
        <v>SALONES UNIDOS</v>
      </c>
      <c r="AR1007" s="23" t="str" cm="1">
        <f t="array" ref="AR1007">IF(AE1007="","",IF(SUMPRODUCT((AE1007=$AE$7:$AE$2085)*(AI1007=$AI$7:$AI$2085)*(AO1007=$AO$7:$AO$2085)*(AP1007=$AP$7:$AP$2085)*(ROW($AE$7:$AE$2085)&lt;&gt;ROW(AE1007))*((S1007=0)*($S$7:$S$2085&gt;0)+(S1007&gt;0)*($S$7:$S$2085=0)))&gt;0,"SALONES UNIDOS",IF(SUMPRODUCT((AE1007=$AE$7:$AE$2085)*(AI1007=$AI$7:$AI$2085)*((AO1007&lt;$AP$7:$AP$2085)*(AP1007&gt;$AO$7:$AO$2085))*(ROW($AE$7:$AE$2085)&lt;&gt;ROW(AE1007)))&gt;0,"Cruzado","Sin cruce")))</f>
        <v/>
      </c>
      <c r="AS1007" s="94" t="str">
        <f t="shared" si="17"/>
        <v>T33PORUMAX</v>
      </c>
      <c r="AT1007" s="94" t="str" cm="1">
        <f t="array" ref="AT1007">IF(AS1007="","",IF(SUMPRODUCT((AS1007=$AS$7:$AS$2085)*(AI1007=$AI$7:$AI$2085)*(AO1007=$AO$7:$AO$2085)*(AP1007=$AP$7:$AP$2085)*(ROW($AS$7:$AS$2085)&lt;&gt;ROW(AS1007))*((S1007=0)*($S$7:$S$2085&gt;0)+(S1007&gt;0)*($S$7:$S$2085=0)))&gt;0,"SALONES UNIDOS",IF(SUMPRODUCT((AS1007=$AS$7:$AS$2085)*(AI1007=$AI$7:$AI$2085)*((AO1007&lt;$AP$7:$AP$2085)*(AP1007&gt;$AO$7:$AO$2085))*(ROW($AS$7:$AS$2085)&lt;&gt;ROW(AS1007)))&gt;0,"Cruzado","Sin cruce")))</f>
        <v>Sin cruce</v>
      </c>
    </row>
    <row r="1008" spans="3:46" ht="15.6" hidden="1" customHeight="1">
      <c r="C1008" s="597" t="s">
        <v>572</v>
      </c>
      <c r="D1008" s="598" t="s">
        <v>1058</v>
      </c>
      <c r="E1008" s="599">
        <v>20261</v>
      </c>
      <c r="F1008" s="600" t="s">
        <v>195</v>
      </c>
      <c r="G1008" s="601" t="s">
        <v>80</v>
      </c>
      <c r="H1008" s="600" t="s">
        <v>97</v>
      </c>
      <c r="I1008" s="600">
        <v>3</v>
      </c>
      <c r="J1008" s="600" t="s">
        <v>71</v>
      </c>
      <c r="K1008" s="600" t="s">
        <v>71</v>
      </c>
      <c r="L1008" s="602" t="s">
        <v>1063</v>
      </c>
      <c r="M1008" s="605" t="s">
        <v>1042</v>
      </c>
      <c r="N1008" s="598" t="s">
        <v>577</v>
      </c>
      <c r="O1008" s="598" t="s">
        <v>934</v>
      </c>
      <c r="P1008" s="600" t="s">
        <v>579</v>
      </c>
      <c r="Q1008" s="598">
        <v>0</v>
      </c>
      <c r="R1008" s="598">
        <v>4</v>
      </c>
      <c r="S1008" s="599">
        <v>0</v>
      </c>
      <c r="T1008" s="598">
        <v>4</v>
      </c>
      <c r="U1008" s="603" t="s">
        <v>520</v>
      </c>
      <c r="V1008" s="604">
        <v>20</v>
      </c>
      <c r="W1008" s="620">
        <v>43753538</v>
      </c>
      <c r="X1008" s="620" t="s">
        <v>516</v>
      </c>
      <c r="Y1008" s="606" t="s">
        <v>579</v>
      </c>
      <c r="Z1008" s="598"/>
      <c r="AA1008" s="598"/>
      <c r="AB1008" s="598"/>
      <c r="AC1008" s="493"/>
      <c r="AD1008" s="598"/>
      <c r="AE1008" s="598" t="s">
        <v>988</v>
      </c>
      <c r="AF1008" s="601"/>
      <c r="AG1008" s="601"/>
      <c r="AH1008" s="607" t="s">
        <v>100</v>
      </c>
      <c r="AI1008" s="606">
        <v>6</v>
      </c>
      <c r="AJ1008" s="606">
        <v>19</v>
      </c>
      <c r="AK1008" s="606">
        <v>20</v>
      </c>
      <c r="AL1008" s="606">
        <v>22</v>
      </c>
      <c r="AM1008" s="606">
        <v>40</v>
      </c>
      <c r="AN1008" s="490">
        <f>IF(AJ1008="",S1008,ROUND(((((AL1008/24)+(AM1008/1440))-((AJ1008/24)+(AK1008/1440)))*1440/50),5))</f>
        <v>4</v>
      </c>
      <c r="AO1008" s="491">
        <f>AJ1008/24+AK1008/1440</f>
        <v>0.80555555555555547</v>
      </c>
      <c r="AP1008" s="491">
        <f>AL1008/24+AM1008/1440</f>
        <v>0.94444444444444442</v>
      </c>
      <c r="AQ1008" s="23" t="str" cm="1">
        <f t="array" ref="AQ1008">IF(X1008="","",IF(SUMPRODUCT((X1008=$X$7:$X$2085)*(AI1008=$AI$7:$AI$2085)*(AO1008=$AO$7:$AO$2085)*(AP1008=$AP$7:$AP$2085)*(ROW($X$7:$X$2085)&lt;&gt;ROW(X1008))*((S1008=0)*($S$7:$S$2085&gt;0)+(S1008&gt;0)*($S$7:$S$2085=0)))&gt;0,"SALONES UNIDOS",IF(SUMPRODUCT((X1008=$X$7:$X$2085)*(AI1008=$AI$7:$AI$2085)*((AO1008&lt;$AP$7:$AP$2085)*(AP1008&gt;$AO$7:$AO$2085))*(ROW($X$7:$X$2085)&lt;&gt;ROW(X1008)))&gt;0,"Cruzado","Sin cruce")))</f>
        <v>SALONES UNIDOS</v>
      </c>
      <c r="AR1008" s="23" t="str" cm="1">
        <f t="array" ref="AR1008">IF(AE1008="","",IF(SUMPRODUCT((AE1008=$AE$7:$AE$2085)*(AI1008=$AI$7:$AI$2085)*(AO1008=$AO$7:$AO$2085)*(AP1008=$AP$7:$AP$2085)*(ROW($AE$7:$AE$2085)&lt;&gt;ROW(AE1008))*((S1008=0)*($S$7:$S$2085&gt;0)+(S1008&gt;0)*($S$7:$S$2085=0)))&gt;0,"SALONES UNIDOS",IF(SUMPRODUCT((AE1008=$AE$7:$AE$2085)*(AI1008=$AI$7:$AI$2085)*((AO1008&lt;$AP$7:$AP$2085)*(AP1008&gt;$AO$7:$AO$2085))*(ROW($AE$7:$AE$2085)&lt;&gt;ROW(AE1008)))&gt;0,"Cruzado","Sin cruce")))</f>
        <v>SALONES UNIDOS</v>
      </c>
      <c r="AS1008" s="94" t="str">
        <f t="shared" si="17"/>
        <v>T33PORUMAX</v>
      </c>
      <c r="AT1008" s="94" t="str" cm="1">
        <f t="array" ref="AT1008">IF(AS1008="","",IF(SUMPRODUCT((AS1008=$AS$7:$AS$2085)*(AI1008=$AI$7:$AI$2085)*(AO1008=$AO$7:$AO$2085)*(AP1008=$AP$7:$AP$2085)*(ROW($AS$7:$AS$2085)&lt;&gt;ROW(AS1008))*((S1008=0)*($S$7:$S$2085&gt;0)+(S1008&gt;0)*($S$7:$S$2085=0)))&gt;0,"SALONES UNIDOS",IF(SUMPRODUCT((AS1008=$AS$7:$AS$2085)*(AI1008=$AI$7:$AI$2085)*((AO1008&lt;$AP$7:$AP$2085)*(AP1008&gt;$AO$7:$AO$2085))*(ROW($AS$7:$AS$2085)&lt;&gt;ROW(AS1008)))&gt;0,"Cruzado","Sin cruce")))</f>
        <v>Sin cruce</v>
      </c>
    </row>
    <row r="1009" spans="3:46" ht="15.6" hidden="1" customHeight="1">
      <c r="C1009" s="597" t="s">
        <v>572</v>
      </c>
      <c r="D1009" s="598" t="s">
        <v>1058</v>
      </c>
      <c r="E1009" s="599">
        <v>20261</v>
      </c>
      <c r="F1009" s="600" t="s">
        <v>195</v>
      </c>
      <c r="G1009" s="601" t="s">
        <v>80</v>
      </c>
      <c r="H1009" s="600" t="s">
        <v>97</v>
      </c>
      <c r="I1009" s="600">
        <v>3</v>
      </c>
      <c r="J1009" s="600" t="s">
        <v>71</v>
      </c>
      <c r="K1009" s="600" t="s">
        <v>71</v>
      </c>
      <c r="L1009" s="602" t="s">
        <v>1064</v>
      </c>
      <c r="M1009" s="605" t="s">
        <v>1044</v>
      </c>
      <c r="N1009" s="598" t="s">
        <v>577</v>
      </c>
      <c r="O1009" s="598" t="s">
        <v>934</v>
      </c>
      <c r="P1009" s="600" t="s">
        <v>579</v>
      </c>
      <c r="Q1009" s="598">
        <v>2</v>
      </c>
      <c r="R1009" s="598">
        <v>2</v>
      </c>
      <c r="S1009" s="599">
        <v>0</v>
      </c>
      <c r="T1009" s="598">
        <v>3</v>
      </c>
      <c r="U1009" s="603" t="s">
        <v>520</v>
      </c>
      <c r="V1009" s="604">
        <v>20</v>
      </c>
      <c r="W1009" s="620">
        <v>72580385</v>
      </c>
      <c r="X1009" s="620" t="s">
        <v>225</v>
      </c>
      <c r="Y1009" s="606" t="s">
        <v>196</v>
      </c>
      <c r="Z1009" s="598"/>
      <c r="AA1009" s="598"/>
      <c r="AB1009" s="598"/>
      <c r="AC1009" s="493"/>
      <c r="AD1009" s="598"/>
      <c r="AE1009" s="479"/>
      <c r="AF1009" s="601"/>
      <c r="AG1009" s="601"/>
      <c r="AH1009" s="607" t="s">
        <v>203</v>
      </c>
      <c r="AI1009" s="606">
        <v>4</v>
      </c>
      <c r="AJ1009" s="606">
        <v>18</v>
      </c>
      <c r="AK1009" s="606">
        <v>30</v>
      </c>
      <c r="AL1009" s="606">
        <v>21</v>
      </c>
      <c r="AM1009" s="606">
        <v>50</v>
      </c>
      <c r="AN1009" s="490">
        <f>IF(AJ1009="",S1009,ROUND(((((AL1009/24)+(AM1009/1440))-((AJ1009/24)+(AK1009/1440)))*1440/50),5))</f>
        <v>4</v>
      </c>
      <c r="AO1009" s="491">
        <f>AJ1009/24+AK1009/1440</f>
        <v>0.77083333333333337</v>
      </c>
      <c r="AP1009" s="491">
        <f>AL1009/24+AM1009/1440</f>
        <v>0.90972222222222221</v>
      </c>
      <c r="AQ1009" s="23" t="str" cm="1">
        <f t="array" ref="AQ1009">IF(X1009="","",IF(SUMPRODUCT((X1009=$X$7:$X$2085)*(AI1009=$AI$7:$AI$2085)*(AO1009=$AO$7:$AO$2085)*(AP1009=$AP$7:$AP$2085)*(ROW($X$7:$X$2085)&lt;&gt;ROW(X1009))*((S1009=0)*($S$7:$S$2085&gt;0)+(S1009&gt;0)*($S$7:$S$2085=0)))&gt;0,"SALONES UNIDOS",IF(SUMPRODUCT((X1009=$X$7:$X$2085)*(AI1009=$AI$7:$AI$2085)*((AO1009&lt;$AP$7:$AP$2085)*(AP1009&gt;$AO$7:$AO$2085))*(ROW($X$7:$X$2085)&lt;&gt;ROW(X1009)))&gt;0,"Cruzado","Sin cruce")))</f>
        <v>SALONES UNIDOS</v>
      </c>
      <c r="AR1009" s="23" t="str" cm="1">
        <f t="array" ref="AR1009">IF(AE1009="","",IF(SUMPRODUCT((AE1009=$AE$7:$AE$2085)*(AI1009=$AI$7:$AI$2085)*(AO1009=$AO$7:$AO$2085)*(AP1009=$AP$7:$AP$2085)*(ROW($AE$7:$AE$2085)&lt;&gt;ROW(AE1009))*((S1009=0)*($S$7:$S$2085&gt;0)+(S1009&gt;0)*($S$7:$S$2085=0)))&gt;0,"SALONES UNIDOS",IF(SUMPRODUCT((AE1009=$AE$7:$AE$2085)*(AI1009=$AI$7:$AI$2085)*((AO1009&lt;$AP$7:$AP$2085)*(AP1009&gt;$AO$7:$AO$2085))*(ROW($AE$7:$AE$2085)&lt;&gt;ROW(AE1009)))&gt;0,"Cruzado","Sin cruce")))</f>
        <v/>
      </c>
      <c r="AS1009" s="94" t="str">
        <f t="shared" si="17"/>
        <v>T33PORUMAX</v>
      </c>
      <c r="AT1009" s="94" t="str" cm="1">
        <f t="array" ref="AT1009">IF(AS1009="","",IF(SUMPRODUCT((AS1009=$AS$7:$AS$2085)*(AI1009=$AI$7:$AI$2085)*(AO1009=$AO$7:$AO$2085)*(AP1009=$AP$7:$AP$2085)*(ROW($AS$7:$AS$2085)&lt;&gt;ROW(AS1009))*((S1009=0)*($S$7:$S$2085&gt;0)+(S1009&gt;0)*($S$7:$S$2085=0)))&gt;0,"SALONES UNIDOS",IF(SUMPRODUCT((AS1009=$AS$7:$AS$2085)*(AI1009=$AI$7:$AI$2085)*((AO1009&lt;$AP$7:$AP$2085)*(AP1009&gt;$AO$7:$AO$2085))*(ROW($AS$7:$AS$2085)&lt;&gt;ROW(AS1009)))&gt;0,"Cruzado","Sin cruce")))</f>
        <v>Sin cruce</v>
      </c>
    </row>
    <row r="1010" spans="3:46" ht="15.6" hidden="1" customHeight="1">
      <c r="C1010" s="640" t="s">
        <v>572</v>
      </c>
      <c r="D1010" s="606" t="s">
        <v>1058</v>
      </c>
      <c r="E1010" s="638">
        <v>20261</v>
      </c>
      <c r="F1010" s="639" t="s">
        <v>195</v>
      </c>
      <c r="G1010" s="607" t="s">
        <v>80</v>
      </c>
      <c r="H1010" s="639" t="s">
        <v>97</v>
      </c>
      <c r="I1010" s="639">
        <v>3</v>
      </c>
      <c r="J1010" s="639" t="s">
        <v>71</v>
      </c>
      <c r="K1010" s="639" t="s">
        <v>71</v>
      </c>
      <c r="L1010" s="602" t="s">
        <v>1065</v>
      </c>
      <c r="M1010" s="605" t="s">
        <v>1066</v>
      </c>
      <c r="N1010" s="598" t="s">
        <v>710</v>
      </c>
      <c r="O1010" s="598" t="s">
        <v>934</v>
      </c>
      <c r="P1010" s="600" t="s">
        <v>579</v>
      </c>
      <c r="Q1010" s="606">
        <v>2</v>
      </c>
      <c r="R1010" s="606">
        <v>4</v>
      </c>
      <c r="S1010" s="638">
        <v>6</v>
      </c>
      <c r="T1010" s="606">
        <v>4</v>
      </c>
      <c r="U1010" s="603" t="s">
        <v>520</v>
      </c>
      <c r="V1010" s="636">
        <v>20</v>
      </c>
      <c r="W1010" s="620">
        <v>47849946</v>
      </c>
      <c r="X1010" s="620" t="s">
        <v>257</v>
      </c>
      <c r="Y1010" s="606" t="s">
        <v>196</v>
      </c>
      <c r="Z1010" s="598"/>
      <c r="AA1010" s="598"/>
      <c r="AB1010" s="598"/>
      <c r="AC1010" s="493"/>
      <c r="AD1010" s="598"/>
      <c r="AE1010" s="479"/>
      <c r="AF1010" s="601"/>
      <c r="AG1010" s="601"/>
      <c r="AH1010" s="607" t="s">
        <v>203</v>
      </c>
      <c r="AI1010" s="606">
        <v>3</v>
      </c>
      <c r="AJ1010" s="606">
        <v>18</v>
      </c>
      <c r="AK1010" s="606">
        <v>30</v>
      </c>
      <c r="AL1010" s="606">
        <v>23</v>
      </c>
      <c r="AM1010" s="606">
        <v>30</v>
      </c>
      <c r="AN1010" s="490">
        <f>IF(AJ1010="",S1010,ROUND(((((AL1010/24)+(AM1010/1440))-((AJ1010/24)+(AK1010/1440)))*1440/50),5))</f>
        <v>6</v>
      </c>
      <c r="AO1010" s="491">
        <f>AJ1010/24+AK1010/1440</f>
        <v>0.77083333333333337</v>
      </c>
      <c r="AP1010" s="491">
        <f>AL1010/24+AM1010/1440</f>
        <v>0.97916666666666674</v>
      </c>
      <c r="AQ1010" s="23" t="str" cm="1">
        <f t="array" ref="AQ1010">IF(X1010="","",IF(SUMPRODUCT((X1010=$X$7:$X$2085)*(AI1010=$AI$7:$AI$2085)*(AO1010=$AO$7:$AO$2085)*(AP1010=$AP$7:$AP$2085)*(ROW($X$7:$X$2085)&lt;&gt;ROW(X1010))*((S1010=0)*($S$7:$S$2085&gt;0)+(S1010&gt;0)*($S$7:$S$2085=0)))&gt;0,"SALONES UNIDOS",IF(SUMPRODUCT((X1010=$X$7:$X$2085)*(AI1010=$AI$7:$AI$2085)*((AO1010&lt;$AP$7:$AP$2085)*(AP1010&gt;$AO$7:$AO$2085))*(ROW($X$7:$X$2085)&lt;&gt;ROW(X1010)))&gt;0,"Cruzado","Sin cruce")))</f>
        <v>SALONES UNIDOS</v>
      </c>
      <c r="AR1010" s="23" t="str" cm="1">
        <f t="array" ref="AR1010">IF(AE1010="","",IF(SUMPRODUCT((AE1010=$AE$7:$AE$2085)*(AI1010=$AI$7:$AI$2085)*(AO1010=$AO$7:$AO$2085)*(AP1010=$AP$7:$AP$2085)*(ROW($AE$7:$AE$2085)&lt;&gt;ROW(AE1010))*((S1010=0)*($S$7:$S$2085&gt;0)+(S1010&gt;0)*($S$7:$S$2085=0)))&gt;0,"SALONES UNIDOS",IF(SUMPRODUCT((AE1010=$AE$7:$AE$2085)*(AI1010=$AI$7:$AI$2085)*((AO1010&lt;$AP$7:$AP$2085)*(AP1010&gt;$AO$7:$AO$2085))*(ROW($AE$7:$AE$2085)&lt;&gt;ROW(AE1010)))&gt;0,"Cruzado","Sin cruce")))</f>
        <v/>
      </c>
      <c r="AS1010" s="94" t="str">
        <f t="shared" si="17"/>
        <v>T33PORUMAX</v>
      </c>
      <c r="AT1010" s="94" t="str" cm="1">
        <f t="array" ref="AT1010">IF(AS1010="","",IF(SUMPRODUCT((AS1010=$AS$7:$AS$2085)*(AI1010=$AI$7:$AI$2085)*(AO1010=$AO$7:$AO$2085)*(AP1010=$AP$7:$AP$2085)*(ROW($AS$7:$AS$2085)&lt;&gt;ROW(AS1010))*((S1010=0)*($S$7:$S$2085&gt;0)+(S1010&gt;0)*($S$7:$S$2085=0)))&gt;0,"SALONES UNIDOS",IF(SUMPRODUCT((AS1010=$AS$7:$AS$2085)*(AI1010=$AI$7:$AI$2085)*((AO1010&lt;$AP$7:$AP$2085)*(AP1010&gt;$AO$7:$AO$2085))*(ROW($AS$7:$AS$2085)&lt;&gt;ROW(AS1010)))&gt;0,"Cruzado","Sin cruce")))</f>
        <v>Sin cruce</v>
      </c>
    </row>
    <row r="1011" spans="3:46" ht="15.6" hidden="1" customHeight="1">
      <c r="C1011" s="496" t="s">
        <v>572</v>
      </c>
      <c r="D1011" s="15" t="s">
        <v>942</v>
      </c>
      <c r="E1011" s="15">
        <v>20261</v>
      </c>
      <c r="F1011" s="503" t="s">
        <v>195</v>
      </c>
      <c r="G1011" s="497" t="s">
        <v>80</v>
      </c>
      <c r="H1011" s="503" t="s">
        <v>95</v>
      </c>
      <c r="I1011" s="503">
        <v>3</v>
      </c>
      <c r="J1011" s="503" t="s">
        <v>41</v>
      </c>
      <c r="K1011" s="503" t="s">
        <v>41</v>
      </c>
      <c r="L1011" s="499" t="s">
        <v>1048</v>
      </c>
      <c r="M1011" s="535" t="s">
        <v>747</v>
      </c>
      <c r="N1011" s="15" t="s">
        <v>577</v>
      </c>
      <c r="O1011" s="15" t="s">
        <v>934</v>
      </c>
      <c r="P1011" s="503" t="s">
        <v>624</v>
      </c>
      <c r="Q1011" s="15">
        <v>2</v>
      </c>
      <c r="R1011" s="15">
        <v>2</v>
      </c>
      <c r="S1011" s="531">
        <v>0</v>
      </c>
      <c r="T1011" s="15">
        <v>3</v>
      </c>
      <c r="U1011" s="471"/>
      <c r="V1011" s="550">
        <v>30</v>
      </c>
      <c r="W1011" s="497">
        <v>47849946</v>
      </c>
      <c r="X1011" s="566" t="s">
        <v>257</v>
      </c>
      <c r="Y1011" s="15" t="s">
        <v>196</v>
      </c>
      <c r="Z1011" s="15"/>
      <c r="AA1011" s="15"/>
      <c r="AB1011" s="15"/>
      <c r="AC1011" s="493"/>
      <c r="AD1011" s="15"/>
      <c r="AE1011" s="479"/>
      <c r="AF1011" s="497"/>
      <c r="AG1011" s="497"/>
      <c r="AH1011" s="15" t="s">
        <v>203</v>
      </c>
      <c r="AI1011" s="15">
        <v>3</v>
      </c>
      <c r="AJ1011" s="15">
        <v>15</v>
      </c>
      <c r="AK1011" s="15">
        <v>10</v>
      </c>
      <c r="AL1011" s="15">
        <v>18</v>
      </c>
      <c r="AM1011" s="15">
        <v>30</v>
      </c>
      <c r="AN1011" s="490">
        <f>IF(AJ1011="",S1011,ROUND(((((AL1011/24)+(AM1011/1440))-((AJ1011/24)+(AK1011/1440)))*1440/50),5))</f>
        <v>4</v>
      </c>
      <c r="AO1011" s="491">
        <f>AJ1011/24+AK1011/1440</f>
        <v>0.63194444444444442</v>
      </c>
      <c r="AP1011" s="491">
        <f>AL1011/24+AM1011/1440</f>
        <v>0.77083333333333337</v>
      </c>
      <c r="AQ1011" s="23" t="str" cm="1">
        <f t="array" ref="AQ1011">IF(X1011="","",IF(SUMPRODUCT((X1011=$X$7:$X$2085)*(AI1011=$AI$7:$AI$2085)*(AO1011=$AO$7:$AO$2085)*(AP1011=$AP$7:$AP$2085)*(ROW($X$7:$X$2085)&lt;&gt;ROW(X1011))*((S1011=0)*($S$7:$S$2085&gt;0)+(S1011&gt;0)*($S$7:$S$2085=0)))&gt;0,"SALONES UNIDOS",IF(SUMPRODUCT((X1011=$X$7:$X$2085)*(AI1011=$AI$7:$AI$2085)*((AO1011&lt;$AP$7:$AP$2085)*(AP1011&gt;$AO$7:$AO$2085))*(ROW($X$7:$X$2085)&lt;&gt;ROW(X1011)))&gt;0,"Cruzado","Sin cruce")))</f>
        <v>SALONES UNIDOS</v>
      </c>
      <c r="AR1011" s="23" t="str" cm="1">
        <f t="array" ref="AR1011">IF(AE1011="","",IF(SUMPRODUCT((AE1011=$AE$7:$AE$2085)*(AI1011=$AI$7:$AI$2085)*(AO1011=$AO$7:$AO$2085)*(AP1011=$AP$7:$AP$2085)*(ROW($AE$7:$AE$2085)&lt;&gt;ROW(AE1011))*((S1011=0)*($S$7:$S$2085&gt;0)+(S1011&gt;0)*($S$7:$S$2085=0)))&gt;0,"SALONES UNIDOS",IF(SUMPRODUCT((AE1011=$AE$7:$AE$2085)*(AI1011=$AI$7:$AI$2085)*((AO1011&lt;$AP$7:$AP$2085)*(AP1011&gt;$AO$7:$AO$2085))*(ROW($AE$7:$AE$2085)&lt;&gt;ROW(AE1011)))&gt;0,"Cruzado","Sin cruce")))</f>
        <v/>
      </c>
      <c r="AS1011" s="94" t="str">
        <f t="shared" si="16"/>
        <v>T23PORUMAA</v>
      </c>
      <c r="AT1011" s="94" t="str" cm="1">
        <f t="array" ref="AT1011">IF(AS1011="","",IF(SUMPRODUCT((AS1011=$AS$7:$AS$2085)*(AI1011=$AI$7:$AI$2085)*(AO1011=$AO$7:$AO$2085)*(AP1011=$AP$7:$AP$2085)*(ROW($AS$7:$AS$2085)&lt;&gt;ROW(AS1011))*((S1011=0)*($S$7:$S$2085&gt;0)+(S1011&gt;0)*($S$7:$S$2085=0)))&gt;0,"SALONES UNIDOS",IF(SUMPRODUCT((AS1011=$AS$7:$AS$2085)*(AI1011=$AI$7:$AI$2085)*((AO1011&lt;$AP$7:$AP$2085)*(AP1011&gt;$AO$7:$AO$2085))*(ROW($AS$7:$AS$2085)&lt;&gt;ROW(AS1011)))&gt;0,"Cruzado","Sin cruce")))</f>
        <v>Sin cruce</v>
      </c>
    </row>
    <row r="1012" spans="3:46" ht="15.6" hidden="1" customHeight="1">
      <c r="C1012" s="496" t="s">
        <v>572</v>
      </c>
      <c r="D1012" s="15" t="s">
        <v>942</v>
      </c>
      <c r="E1012" s="15">
        <v>20261</v>
      </c>
      <c r="F1012" s="503" t="s">
        <v>195</v>
      </c>
      <c r="G1012" s="497" t="s">
        <v>80</v>
      </c>
      <c r="H1012" s="503" t="s">
        <v>95</v>
      </c>
      <c r="I1012" s="503">
        <v>3</v>
      </c>
      <c r="J1012" s="503" t="s">
        <v>41</v>
      </c>
      <c r="K1012" s="503" t="s">
        <v>41</v>
      </c>
      <c r="L1012" s="499" t="s">
        <v>1049</v>
      </c>
      <c r="M1012" s="535" t="s">
        <v>858</v>
      </c>
      <c r="N1012" s="15" t="s">
        <v>586</v>
      </c>
      <c r="O1012" s="15" t="s">
        <v>934</v>
      </c>
      <c r="P1012" s="503" t="s">
        <v>624</v>
      </c>
      <c r="Q1012" s="15">
        <v>3</v>
      </c>
      <c r="R1012" s="15">
        <v>2</v>
      </c>
      <c r="S1012" s="531">
        <v>0</v>
      </c>
      <c r="T1012" s="15">
        <v>4</v>
      </c>
      <c r="U1012" s="471"/>
      <c r="V1012" s="550">
        <v>30</v>
      </c>
      <c r="W1012" s="497">
        <v>46941666</v>
      </c>
      <c r="X1012" s="566" t="s">
        <v>261</v>
      </c>
      <c r="Y1012" s="15" t="s">
        <v>196</v>
      </c>
      <c r="Z1012" s="15"/>
      <c r="AA1012" s="15"/>
      <c r="AB1012" s="15"/>
      <c r="AC1012" s="493"/>
      <c r="AD1012" s="15"/>
      <c r="AE1012" s="479"/>
      <c r="AF1012" s="497"/>
      <c r="AG1012" s="497"/>
      <c r="AH1012" s="15" t="s">
        <v>203</v>
      </c>
      <c r="AI1012" s="15">
        <v>1</v>
      </c>
      <c r="AJ1012" s="15">
        <v>7</v>
      </c>
      <c r="AK1012" s="15">
        <v>40</v>
      </c>
      <c r="AL1012" s="15">
        <v>11</v>
      </c>
      <c r="AM1012" s="15">
        <v>50</v>
      </c>
      <c r="AN1012" s="490">
        <f>IF(AJ1012="",S1012,ROUND(((((AL1012/24)+(AM1012/1440))-((AJ1012/24)+(AK1012/1440)))*1440/50),5))</f>
        <v>5</v>
      </c>
      <c r="AO1012" s="491">
        <f>AJ1012/24+AK1012/1440</f>
        <v>0.31944444444444448</v>
      </c>
      <c r="AP1012" s="491">
        <f>AL1012/24+AM1012/1440</f>
        <v>0.49305555555555552</v>
      </c>
      <c r="AQ1012" s="23" t="str" cm="1">
        <f t="array" ref="AQ1012">IF(X1012="","",IF(SUMPRODUCT((X1012=$X$7:$X$2085)*(AI1012=$AI$7:$AI$2085)*(AO1012=$AO$7:$AO$2085)*(AP1012=$AP$7:$AP$2085)*(ROW($X$7:$X$2085)&lt;&gt;ROW(X1012))*((S1012=0)*($S$7:$S$2085&gt;0)+(S1012&gt;0)*($S$7:$S$2085=0)))&gt;0,"SALONES UNIDOS",IF(SUMPRODUCT((X1012=$X$7:$X$2085)*(AI1012=$AI$7:$AI$2085)*((AO1012&lt;$AP$7:$AP$2085)*(AP1012&gt;$AO$7:$AO$2085))*(ROW($X$7:$X$2085)&lt;&gt;ROW(X1012)))&gt;0,"Cruzado","Sin cruce")))</f>
        <v>SALONES UNIDOS</v>
      </c>
      <c r="AR1012" s="23" t="str" cm="1">
        <f t="array" ref="AR1012">IF(AE1012="","",IF(SUMPRODUCT((AE1012=$AE$7:$AE$2085)*(AI1012=$AI$7:$AI$2085)*(AO1012=$AO$7:$AO$2085)*(AP1012=$AP$7:$AP$2085)*(ROW($AE$7:$AE$2085)&lt;&gt;ROW(AE1012))*((S1012=0)*($S$7:$S$2085&gt;0)+(S1012&gt;0)*($S$7:$S$2085=0)))&gt;0,"SALONES UNIDOS",IF(SUMPRODUCT((AE1012=$AE$7:$AE$2085)*(AI1012=$AI$7:$AI$2085)*((AO1012&lt;$AP$7:$AP$2085)*(AP1012&gt;$AO$7:$AO$2085))*(ROW($AE$7:$AE$2085)&lt;&gt;ROW(AE1012)))&gt;0,"Cruzado","Sin cruce")))</f>
        <v/>
      </c>
      <c r="AS1012" s="94" t="str">
        <f t="shared" si="16"/>
        <v>T23PORUMAA</v>
      </c>
      <c r="AT1012" s="94" t="str" cm="1">
        <f t="array" ref="AT1012">IF(AS1012="","",IF(SUMPRODUCT((AS1012=$AS$7:$AS$2085)*(AI1012=$AI$7:$AI$2085)*(AO1012=$AO$7:$AO$2085)*(AP1012=$AP$7:$AP$2085)*(ROW($AS$7:$AS$2085)&lt;&gt;ROW(AS1012))*((S1012=0)*($S$7:$S$2085&gt;0)+(S1012&gt;0)*($S$7:$S$2085=0)))&gt;0,"SALONES UNIDOS",IF(SUMPRODUCT((AS1012=$AS$7:$AS$2085)*(AI1012=$AI$7:$AI$2085)*((AO1012&lt;$AP$7:$AP$2085)*(AP1012&gt;$AO$7:$AO$2085))*(ROW($AS$7:$AS$2085)&lt;&gt;ROW(AS1012)))&gt;0,"Cruzado","Sin cruce")))</f>
        <v>Sin cruce</v>
      </c>
    </row>
    <row r="1013" spans="3:46" ht="15.6" hidden="1" customHeight="1">
      <c r="C1013" s="496" t="s">
        <v>572</v>
      </c>
      <c r="D1013" s="15" t="s">
        <v>942</v>
      </c>
      <c r="E1013" s="15">
        <v>20261</v>
      </c>
      <c r="F1013" s="503" t="s">
        <v>195</v>
      </c>
      <c r="G1013" s="497" t="s">
        <v>80</v>
      </c>
      <c r="H1013" s="503" t="s">
        <v>95</v>
      </c>
      <c r="I1013" s="503">
        <v>3</v>
      </c>
      <c r="J1013" s="503" t="s">
        <v>41</v>
      </c>
      <c r="K1013" s="503" t="s">
        <v>41</v>
      </c>
      <c r="L1013" s="499" t="s">
        <v>1050</v>
      </c>
      <c r="M1013" s="535" t="s">
        <v>1042</v>
      </c>
      <c r="N1013" s="15" t="s">
        <v>577</v>
      </c>
      <c r="O1013" s="15" t="s">
        <v>934</v>
      </c>
      <c r="P1013" s="503" t="s">
        <v>579</v>
      </c>
      <c r="Q1013" s="15">
        <v>2</v>
      </c>
      <c r="R1013" s="15">
        <v>0</v>
      </c>
      <c r="S1013" s="531">
        <v>0</v>
      </c>
      <c r="T1013" s="15">
        <v>4</v>
      </c>
      <c r="U1013" s="471"/>
      <c r="V1013" s="550">
        <v>22</v>
      </c>
      <c r="W1013" s="497">
        <v>41110534</v>
      </c>
      <c r="X1013" s="566" t="s">
        <v>437</v>
      </c>
      <c r="Y1013" s="15" t="s">
        <v>579</v>
      </c>
      <c r="Z1013" s="15"/>
      <c r="AA1013" s="15"/>
      <c r="AB1013" s="15"/>
      <c r="AC1013" s="15" t="s">
        <v>1010</v>
      </c>
      <c r="AD1013" s="15"/>
      <c r="AE1013" s="479"/>
      <c r="AF1013" s="497"/>
      <c r="AG1013" s="497"/>
      <c r="AH1013" s="497" t="s">
        <v>582</v>
      </c>
      <c r="AI1013" s="15">
        <v>6</v>
      </c>
      <c r="AJ1013" s="15">
        <v>17</v>
      </c>
      <c r="AK1013" s="15">
        <v>40</v>
      </c>
      <c r="AL1013" s="15">
        <v>19</v>
      </c>
      <c r="AM1013" s="15">
        <v>20</v>
      </c>
      <c r="AN1013" s="490">
        <f>IF(AJ1013="",S1013,ROUND(((((AL1013/24)+(AM1013/1440))-((AJ1013/24)+(AK1013/1440)))*1440/50),5))</f>
        <v>2</v>
      </c>
      <c r="AO1013" s="491">
        <f>AJ1013/24+AK1013/1440</f>
        <v>0.73611111111111116</v>
      </c>
      <c r="AP1013" s="491">
        <f>AL1013/24+AM1013/1440</f>
        <v>0.80555555555555547</v>
      </c>
      <c r="AQ1013" s="23" t="str" cm="1">
        <f t="array" ref="AQ1013">IF(X1013="","",IF(SUMPRODUCT((X1013=$X$7:$X$2085)*(AI1013=$AI$7:$AI$2085)*(AO1013=$AO$7:$AO$2085)*(AP1013=$AP$7:$AP$2085)*(ROW($X$7:$X$2085)&lt;&gt;ROW(X1013))*((S1013=0)*($S$7:$S$2085&gt;0)+(S1013&gt;0)*($S$7:$S$2085=0)))&gt;0,"SALONES UNIDOS",IF(SUMPRODUCT((X1013=$X$7:$X$2085)*(AI1013=$AI$7:$AI$2085)*((AO1013&lt;$AP$7:$AP$2085)*(AP1013&gt;$AO$7:$AO$2085))*(ROW($X$7:$X$2085)&lt;&gt;ROW(X1013)))&gt;0,"Cruzado","Sin cruce")))</f>
        <v>SALONES UNIDOS</v>
      </c>
      <c r="AR1013" s="23" t="str" cm="1">
        <f t="array" ref="AR1013">IF(AE1013="","",IF(SUMPRODUCT((AE1013=$AE$7:$AE$2085)*(AI1013=$AI$7:$AI$2085)*(AO1013=$AO$7:$AO$2085)*(AP1013=$AP$7:$AP$2085)*(ROW($AE$7:$AE$2085)&lt;&gt;ROW(AE1013))*((S1013=0)*($S$7:$S$2085&gt;0)+(S1013&gt;0)*($S$7:$S$2085=0)))&gt;0,"SALONES UNIDOS",IF(SUMPRODUCT((AE1013=$AE$7:$AE$2085)*(AI1013=$AI$7:$AI$2085)*((AO1013&lt;$AP$7:$AP$2085)*(AP1013&gt;$AO$7:$AO$2085))*(ROW($AE$7:$AE$2085)&lt;&gt;ROW(AE1013)))&gt;0,"Cruzado","Sin cruce")))</f>
        <v/>
      </c>
      <c r="AS1013" s="94" t="str">
        <f t="shared" si="16"/>
        <v>T23PORUMAA</v>
      </c>
      <c r="AT1013" s="94" t="str" cm="1">
        <f t="array" ref="AT1013">IF(AS1013="","",IF(SUMPRODUCT((AS1013=$AS$7:$AS$2085)*(AI1013=$AI$7:$AI$2085)*(AO1013=$AO$7:$AO$2085)*(AP1013=$AP$7:$AP$2085)*(ROW($AS$7:$AS$2085)&lt;&gt;ROW(AS1013))*((S1013=0)*($S$7:$S$2085&gt;0)+(S1013&gt;0)*($S$7:$S$2085=0)))&gt;0,"SALONES UNIDOS",IF(SUMPRODUCT((AS1013=$AS$7:$AS$2085)*(AI1013=$AI$7:$AI$2085)*((AO1013&lt;$AP$7:$AP$2085)*(AP1013&gt;$AO$7:$AO$2085))*(ROW($AS$7:$AS$2085)&lt;&gt;ROW(AS1013)))&gt;0,"Cruzado","Sin cruce")))</f>
        <v>Sin cruce</v>
      </c>
    </row>
    <row r="1014" spans="3:46" ht="15.6" hidden="1" customHeight="1">
      <c r="C1014" s="496" t="s">
        <v>572</v>
      </c>
      <c r="D1014" s="15" t="s">
        <v>942</v>
      </c>
      <c r="E1014" s="15">
        <v>20261</v>
      </c>
      <c r="F1014" s="503" t="s">
        <v>195</v>
      </c>
      <c r="G1014" s="497" t="s">
        <v>80</v>
      </c>
      <c r="H1014" s="503" t="s">
        <v>95</v>
      </c>
      <c r="I1014" s="503">
        <v>3</v>
      </c>
      <c r="J1014" s="503" t="s">
        <v>41</v>
      </c>
      <c r="K1014" s="503" t="s">
        <v>41</v>
      </c>
      <c r="L1014" s="499" t="s">
        <v>1050</v>
      </c>
      <c r="M1014" s="535" t="s">
        <v>1042</v>
      </c>
      <c r="N1014" s="15" t="s">
        <v>577</v>
      </c>
      <c r="O1014" s="15" t="s">
        <v>934</v>
      </c>
      <c r="P1014" s="503" t="s">
        <v>579</v>
      </c>
      <c r="Q1014" s="15">
        <v>0</v>
      </c>
      <c r="R1014" s="15">
        <v>4</v>
      </c>
      <c r="S1014" s="531">
        <v>0</v>
      </c>
      <c r="T1014" s="15">
        <v>4</v>
      </c>
      <c r="U1014" s="471"/>
      <c r="V1014" s="550">
        <v>22</v>
      </c>
      <c r="W1014" s="497">
        <v>41110534</v>
      </c>
      <c r="X1014" s="566" t="s">
        <v>437</v>
      </c>
      <c r="Y1014" s="15" t="s">
        <v>579</v>
      </c>
      <c r="Z1014" s="15"/>
      <c r="AA1014" s="15"/>
      <c r="AB1014" s="15"/>
      <c r="AC1014" s="493"/>
      <c r="AD1014" s="15"/>
      <c r="AE1014" s="15" t="s">
        <v>1005</v>
      </c>
      <c r="AF1014" s="497"/>
      <c r="AG1014" s="497"/>
      <c r="AH1014" s="497" t="s">
        <v>100</v>
      </c>
      <c r="AI1014" s="15">
        <v>6</v>
      </c>
      <c r="AJ1014" s="15">
        <v>19</v>
      </c>
      <c r="AK1014" s="15">
        <v>20</v>
      </c>
      <c r="AL1014" s="15">
        <v>22</v>
      </c>
      <c r="AM1014" s="15">
        <v>40</v>
      </c>
      <c r="AN1014" s="490">
        <f>IF(AJ1014="",S1014,ROUND(((((AL1014/24)+(AM1014/1440))-((AJ1014/24)+(AK1014/1440)))*1440/50),5))</f>
        <v>4</v>
      </c>
      <c r="AO1014" s="491">
        <f>AJ1014/24+AK1014/1440</f>
        <v>0.80555555555555547</v>
      </c>
      <c r="AP1014" s="491">
        <f>AL1014/24+AM1014/1440</f>
        <v>0.94444444444444442</v>
      </c>
      <c r="AQ1014" s="23" t="str" cm="1">
        <f t="array" ref="AQ1014">IF(X1014="","",IF(SUMPRODUCT((X1014=$X$7:$X$2085)*(AI1014=$AI$7:$AI$2085)*(AO1014=$AO$7:$AO$2085)*(AP1014=$AP$7:$AP$2085)*(ROW($X$7:$X$2085)&lt;&gt;ROW(X1014))*((S1014=0)*($S$7:$S$2085&gt;0)+(S1014&gt;0)*($S$7:$S$2085=0)))&gt;0,"SALONES UNIDOS",IF(SUMPRODUCT((X1014=$X$7:$X$2085)*(AI1014=$AI$7:$AI$2085)*((AO1014&lt;$AP$7:$AP$2085)*(AP1014&gt;$AO$7:$AO$2085))*(ROW($X$7:$X$2085)&lt;&gt;ROW(X1014)))&gt;0,"Cruzado","Sin cruce")))</f>
        <v>SALONES UNIDOS</v>
      </c>
      <c r="AR1014" s="23" t="str" cm="1">
        <f t="array" ref="AR1014">IF(AE1014="","",IF(SUMPRODUCT((AE1014=$AE$7:$AE$2085)*(AI1014=$AI$7:$AI$2085)*(AO1014=$AO$7:$AO$2085)*(AP1014=$AP$7:$AP$2085)*(ROW($AE$7:$AE$2085)&lt;&gt;ROW(AE1014))*((S1014=0)*($S$7:$S$2085&gt;0)+(S1014&gt;0)*($S$7:$S$2085=0)))&gt;0,"SALONES UNIDOS",IF(SUMPRODUCT((AE1014=$AE$7:$AE$2085)*(AI1014=$AI$7:$AI$2085)*((AO1014&lt;$AP$7:$AP$2085)*(AP1014&gt;$AO$7:$AO$2085))*(ROW($AE$7:$AE$2085)&lt;&gt;ROW(AE1014)))&gt;0,"Cruzado","Sin cruce")))</f>
        <v>SALONES UNIDOS</v>
      </c>
      <c r="AS1014" s="94" t="str">
        <f t="shared" si="16"/>
        <v>T23PORUMAA</v>
      </c>
      <c r="AT1014" s="94" t="str" cm="1">
        <f t="array" ref="AT1014">IF(AS1014="","",IF(SUMPRODUCT((AS1014=$AS$7:$AS$2085)*(AI1014=$AI$7:$AI$2085)*(AO1014=$AO$7:$AO$2085)*(AP1014=$AP$7:$AP$2085)*(ROW($AS$7:$AS$2085)&lt;&gt;ROW(AS1014))*((S1014=0)*($S$7:$S$2085&gt;0)+(S1014&gt;0)*($S$7:$S$2085=0)))&gt;0,"SALONES UNIDOS",IF(SUMPRODUCT((AS1014=$AS$7:$AS$2085)*(AI1014=$AI$7:$AI$2085)*((AO1014&lt;$AP$7:$AP$2085)*(AP1014&gt;$AO$7:$AO$2085))*(ROW($AS$7:$AS$2085)&lt;&gt;ROW(AS1014)))&gt;0,"Cruzado","Sin cruce")))</f>
        <v>Sin cruce</v>
      </c>
    </row>
    <row r="1015" spans="3:46" ht="15.6" hidden="1" customHeight="1">
      <c r="C1015" s="496" t="s">
        <v>572</v>
      </c>
      <c r="D1015" s="15" t="s">
        <v>942</v>
      </c>
      <c r="E1015" s="15">
        <v>20261</v>
      </c>
      <c r="F1015" s="503" t="s">
        <v>195</v>
      </c>
      <c r="G1015" s="497" t="s">
        <v>80</v>
      </c>
      <c r="H1015" s="503" t="s">
        <v>95</v>
      </c>
      <c r="I1015" s="503">
        <v>3</v>
      </c>
      <c r="J1015" s="503" t="s">
        <v>41</v>
      </c>
      <c r="K1015" s="503" t="s">
        <v>41</v>
      </c>
      <c r="L1015" s="499" t="s">
        <v>1051</v>
      </c>
      <c r="M1015" s="535" t="s">
        <v>1044</v>
      </c>
      <c r="N1015" s="15" t="s">
        <v>577</v>
      </c>
      <c r="O1015" s="15" t="s">
        <v>934</v>
      </c>
      <c r="P1015" s="503" t="s">
        <v>579</v>
      </c>
      <c r="Q1015" s="15">
        <v>2</v>
      </c>
      <c r="R1015" s="15">
        <v>0</v>
      </c>
      <c r="S1015" s="531">
        <v>0</v>
      </c>
      <c r="T1015" s="15">
        <v>3</v>
      </c>
      <c r="U1015" s="471"/>
      <c r="V1015" s="550">
        <v>22</v>
      </c>
      <c r="W1015" s="497">
        <v>43540130</v>
      </c>
      <c r="X1015" s="566" t="s">
        <v>345</v>
      </c>
      <c r="Y1015" s="15" t="s">
        <v>579</v>
      </c>
      <c r="Z1015" s="15"/>
      <c r="AA1015" s="15"/>
      <c r="AB1015" s="15"/>
      <c r="AC1015" s="15" t="s">
        <v>1010</v>
      </c>
      <c r="AD1015" s="15"/>
      <c r="AE1015" s="479"/>
      <c r="AF1015" s="497"/>
      <c r="AG1015" s="497"/>
      <c r="AH1015" s="497" t="s">
        <v>582</v>
      </c>
      <c r="AI1015" s="15">
        <v>1</v>
      </c>
      <c r="AJ1015" s="15">
        <v>13</v>
      </c>
      <c r="AK1015" s="15">
        <v>30</v>
      </c>
      <c r="AL1015" s="15">
        <v>15</v>
      </c>
      <c r="AM1015" s="15">
        <v>10</v>
      </c>
      <c r="AN1015" s="490">
        <f>IF(AJ1015="",S1015,ROUND(((((AL1015/24)+(AM1015/1440))-((AJ1015/24)+(AK1015/1440)))*1440/50),5))</f>
        <v>2</v>
      </c>
      <c r="AO1015" s="491">
        <f>AJ1015/24+AK1015/1440</f>
        <v>0.5625</v>
      </c>
      <c r="AP1015" s="491">
        <f>AL1015/24+AM1015/1440</f>
        <v>0.63194444444444442</v>
      </c>
      <c r="AQ1015" s="23" t="str" cm="1">
        <f t="array" ref="AQ1015">IF(X1015="","",IF(SUMPRODUCT((X1015=$X$7:$X$2085)*(AI1015=$AI$7:$AI$2085)*(AO1015=$AO$7:$AO$2085)*(AP1015=$AP$7:$AP$2085)*(ROW($X$7:$X$2085)&lt;&gt;ROW(X1015))*((S1015=0)*($S$7:$S$2085&gt;0)+(S1015&gt;0)*($S$7:$S$2085=0)))&gt;0,"SALONES UNIDOS",IF(SUMPRODUCT((X1015=$X$7:$X$2085)*(AI1015=$AI$7:$AI$2085)*((AO1015&lt;$AP$7:$AP$2085)*(AP1015&gt;$AO$7:$AO$2085))*(ROW($X$7:$X$2085)&lt;&gt;ROW(X1015)))&gt;0,"Cruzado","Sin cruce")))</f>
        <v>SALONES UNIDOS</v>
      </c>
      <c r="AR1015" s="23" t="str" cm="1">
        <f t="array" ref="AR1015">IF(AE1015="","",IF(SUMPRODUCT((AE1015=$AE$7:$AE$2085)*(AI1015=$AI$7:$AI$2085)*(AO1015=$AO$7:$AO$2085)*(AP1015=$AP$7:$AP$2085)*(ROW($AE$7:$AE$2085)&lt;&gt;ROW(AE1015))*((S1015=0)*($S$7:$S$2085&gt;0)+(S1015&gt;0)*($S$7:$S$2085=0)))&gt;0,"SALONES UNIDOS",IF(SUMPRODUCT((AE1015=$AE$7:$AE$2085)*(AI1015=$AI$7:$AI$2085)*((AO1015&lt;$AP$7:$AP$2085)*(AP1015&gt;$AO$7:$AO$2085))*(ROW($AE$7:$AE$2085)&lt;&gt;ROW(AE1015)))&gt;0,"Cruzado","Sin cruce")))</f>
        <v/>
      </c>
      <c r="AS1015" s="94" t="str">
        <f t="shared" si="16"/>
        <v>T23PORUMAA</v>
      </c>
      <c r="AT1015" s="94" t="str" cm="1">
        <f t="array" ref="AT1015">IF(AS1015="","",IF(SUMPRODUCT((AS1015=$AS$7:$AS$2085)*(AI1015=$AI$7:$AI$2085)*(AO1015=$AO$7:$AO$2085)*(AP1015=$AP$7:$AP$2085)*(ROW($AS$7:$AS$2085)&lt;&gt;ROW(AS1015))*((S1015=0)*($S$7:$S$2085&gt;0)+(S1015&gt;0)*($S$7:$S$2085=0)))&gt;0,"SALONES UNIDOS",IF(SUMPRODUCT((AS1015=$AS$7:$AS$2085)*(AI1015=$AI$7:$AI$2085)*((AO1015&lt;$AP$7:$AP$2085)*(AP1015&gt;$AO$7:$AO$2085))*(ROW($AS$7:$AS$2085)&lt;&gt;ROW(AS1015)))&gt;0,"Cruzado","Sin cruce")))</f>
        <v>Sin cruce</v>
      </c>
    </row>
    <row r="1016" spans="3:46" ht="15.6" hidden="1" customHeight="1">
      <c r="C1016" s="496" t="s">
        <v>572</v>
      </c>
      <c r="D1016" s="15" t="s">
        <v>942</v>
      </c>
      <c r="E1016" s="15">
        <v>20261</v>
      </c>
      <c r="F1016" s="503" t="s">
        <v>195</v>
      </c>
      <c r="G1016" s="497" t="s">
        <v>80</v>
      </c>
      <c r="H1016" s="503" t="s">
        <v>95</v>
      </c>
      <c r="I1016" s="503">
        <v>3</v>
      </c>
      <c r="J1016" s="503" t="s">
        <v>41</v>
      </c>
      <c r="K1016" s="503" t="s">
        <v>41</v>
      </c>
      <c r="L1016" s="499" t="s">
        <v>1051</v>
      </c>
      <c r="M1016" s="535" t="s">
        <v>1044</v>
      </c>
      <c r="N1016" s="15" t="s">
        <v>577</v>
      </c>
      <c r="O1016" s="15" t="s">
        <v>934</v>
      </c>
      <c r="P1016" s="503" t="s">
        <v>579</v>
      </c>
      <c r="Q1016" s="15">
        <v>0</v>
      </c>
      <c r="R1016" s="15">
        <v>2</v>
      </c>
      <c r="S1016" s="531">
        <v>0</v>
      </c>
      <c r="T1016" s="15">
        <v>3</v>
      </c>
      <c r="U1016" s="471"/>
      <c r="V1016" s="550">
        <v>22</v>
      </c>
      <c r="W1016" s="497">
        <v>43540130</v>
      </c>
      <c r="X1016" s="566" t="s">
        <v>345</v>
      </c>
      <c r="Y1016" s="15" t="s">
        <v>579</v>
      </c>
      <c r="Z1016" s="15"/>
      <c r="AA1016" s="15"/>
      <c r="AB1016" s="15"/>
      <c r="AC1016" s="493"/>
      <c r="AD1016" s="15"/>
      <c r="AE1016" s="15" t="s">
        <v>1007</v>
      </c>
      <c r="AF1016" s="497"/>
      <c r="AG1016" s="497"/>
      <c r="AH1016" s="497" t="s">
        <v>100</v>
      </c>
      <c r="AI1016" s="15">
        <v>1</v>
      </c>
      <c r="AJ1016" s="15">
        <v>15</v>
      </c>
      <c r="AK1016" s="15">
        <v>10</v>
      </c>
      <c r="AL1016" s="15">
        <v>16</v>
      </c>
      <c r="AM1016" s="15">
        <v>50</v>
      </c>
      <c r="AN1016" s="490">
        <f>IF(AJ1016="",S1016,ROUND(((((AL1016/24)+(AM1016/1440))-((AJ1016/24)+(AK1016/1440)))*1440/50),5))</f>
        <v>2</v>
      </c>
      <c r="AO1016" s="491">
        <f>AJ1016/24+AK1016/1440</f>
        <v>0.63194444444444442</v>
      </c>
      <c r="AP1016" s="491">
        <f>AL1016/24+AM1016/1440</f>
        <v>0.70138888888888884</v>
      </c>
      <c r="AQ1016" s="23" t="str" cm="1">
        <f t="array" ref="AQ1016">IF(X1016="","",IF(SUMPRODUCT((X1016=$X$7:$X$2085)*(AI1016=$AI$7:$AI$2085)*(AO1016=$AO$7:$AO$2085)*(AP1016=$AP$7:$AP$2085)*(ROW($X$7:$X$2085)&lt;&gt;ROW(X1016))*((S1016=0)*($S$7:$S$2085&gt;0)+(S1016&gt;0)*($S$7:$S$2085=0)))&gt;0,"SALONES UNIDOS",IF(SUMPRODUCT((X1016=$X$7:$X$2085)*(AI1016=$AI$7:$AI$2085)*((AO1016&lt;$AP$7:$AP$2085)*(AP1016&gt;$AO$7:$AO$2085))*(ROW($X$7:$X$2085)&lt;&gt;ROW(X1016)))&gt;0,"Cruzado","Sin cruce")))</f>
        <v>SALONES UNIDOS</v>
      </c>
      <c r="AR1016" s="23" t="str" cm="1">
        <f t="array" ref="AR1016">IF(AE1016="","",IF(SUMPRODUCT((AE1016=$AE$7:$AE$2085)*(AI1016=$AI$7:$AI$2085)*(AO1016=$AO$7:$AO$2085)*(AP1016=$AP$7:$AP$2085)*(ROW($AE$7:$AE$2085)&lt;&gt;ROW(AE1016))*((S1016=0)*($S$7:$S$2085&gt;0)+(S1016&gt;0)*($S$7:$S$2085=0)))&gt;0,"SALONES UNIDOS",IF(SUMPRODUCT((AE1016=$AE$7:$AE$2085)*(AI1016=$AI$7:$AI$2085)*((AO1016&lt;$AP$7:$AP$2085)*(AP1016&gt;$AO$7:$AO$2085))*(ROW($AE$7:$AE$2085)&lt;&gt;ROW(AE1016)))&gt;0,"Cruzado","Sin cruce")))</f>
        <v>SALONES UNIDOS</v>
      </c>
      <c r="AS1016" s="94" t="str">
        <f t="shared" si="16"/>
        <v>T23PORUMAA</v>
      </c>
      <c r="AT1016" s="94" t="str" cm="1">
        <f t="array" ref="AT1016">IF(AS1016="","",IF(SUMPRODUCT((AS1016=$AS$7:$AS$2085)*(AI1016=$AI$7:$AI$2085)*(AO1016=$AO$7:$AO$2085)*(AP1016=$AP$7:$AP$2085)*(ROW($AS$7:$AS$2085)&lt;&gt;ROW(AS1016))*((S1016=0)*($S$7:$S$2085&gt;0)+(S1016&gt;0)*($S$7:$S$2085=0)))&gt;0,"SALONES UNIDOS",IF(SUMPRODUCT((AS1016=$AS$7:$AS$2085)*(AI1016=$AI$7:$AI$2085)*((AO1016&lt;$AP$7:$AP$2085)*(AP1016&gt;$AO$7:$AO$2085))*(ROW($AS$7:$AS$2085)&lt;&gt;ROW(AS1016)))&gt;0,"Cruzado","Sin cruce")))</f>
        <v>Sin cruce</v>
      </c>
    </row>
    <row r="1017" spans="3:46" ht="15.6" hidden="1" customHeight="1">
      <c r="C1017" s="496" t="s">
        <v>572</v>
      </c>
      <c r="D1017" s="15" t="s">
        <v>942</v>
      </c>
      <c r="E1017" s="15">
        <v>20261</v>
      </c>
      <c r="F1017" s="503" t="s">
        <v>195</v>
      </c>
      <c r="G1017" s="497" t="s">
        <v>80</v>
      </c>
      <c r="H1017" s="503" t="s">
        <v>95</v>
      </c>
      <c r="I1017" s="503">
        <v>3</v>
      </c>
      <c r="J1017" s="503" t="s">
        <v>41</v>
      </c>
      <c r="K1017" s="503" t="s">
        <v>41</v>
      </c>
      <c r="L1017" s="499" t="s">
        <v>1052</v>
      </c>
      <c r="M1017" s="535" t="s">
        <v>1053</v>
      </c>
      <c r="N1017" s="15" t="s">
        <v>710</v>
      </c>
      <c r="O1017" s="15" t="s">
        <v>934</v>
      </c>
      <c r="P1017" s="503" t="s">
        <v>579</v>
      </c>
      <c r="Q1017" s="15">
        <v>2</v>
      </c>
      <c r="R1017" s="15">
        <v>4</v>
      </c>
      <c r="S1017" s="479">
        <v>6</v>
      </c>
      <c r="T1017" s="15">
        <v>4</v>
      </c>
      <c r="U1017" s="471"/>
      <c r="V1017" s="550">
        <v>22</v>
      </c>
      <c r="W1017" s="616">
        <v>40031754</v>
      </c>
      <c r="X1017" s="617" t="s">
        <v>493</v>
      </c>
      <c r="Y1017" s="590" t="s">
        <v>1067</v>
      </c>
      <c r="Z1017" s="15"/>
      <c r="AA1017" s="15"/>
      <c r="AB1017" s="15"/>
      <c r="AC1017" s="601" t="s">
        <v>1055</v>
      </c>
      <c r="AD1017" s="15"/>
      <c r="AE1017" s="479"/>
      <c r="AF1017" s="497"/>
      <c r="AG1017" s="497"/>
      <c r="AH1017" s="15" t="s">
        <v>203</v>
      </c>
      <c r="AI1017" s="15">
        <v>4</v>
      </c>
      <c r="AJ1017" s="15">
        <v>16</v>
      </c>
      <c r="AK1017" s="15">
        <v>0</v>
      </c>
      <c r="AL1017" s="15">
        <v>21</v>
      </c>
      <c r="AM1017" s="15">
        <v>0</v>
      </c>
      <c r="AN1017" s="490">
        <f>IF(AJ1017="",S1017,ROUND(((((AL1017/24)+(AM1017/1440))-((AJ1017/24)+(AK1017/1440)))*1440/50),5))</f>
        <v>6</v>
      </c>
      <c r="AO1017" s="491">
        <f>AJ1017/24+AK1017/1440</f>
        <v>0.66666666666666663</v>
      </c>
      <c r="AP1017" s="491">
        <f>AL1017/24+AM1017/1440</f>
        <v>0.875</v>
      </c>
      <c r="AQ1017" s="23" t="str" cm="1">
        <f t="array" ref="AQ1017">IF(X1017="","",IF(SUMPRODUCT((X1017=$X$7:$X$2085)*(AI1017=$AI$7:$AI$2085)*(AO1017=$AO$7:$AO$2085)*(AP1017=$AP$7:$AP$2085)*(ROW($X$7:$X$2085)&lt;&gt;ROW(X1017))*((S1017=0)*($S$7:$S$2085&gt;0)+(S1017&gt;0)*($S$7:$S$2085=0)))&gt;0,"SALONES UNIDOS",IF(SUMPRODUCT((X1017=$X$7:$X$2085)*(AI1017=$AI$7:$AI$2085)*((AO1017&lt;$AP$7:$AP$2085)*(AP1017&gt;$AO$7:$AO$2085))*(ROW($X$7:$X$2085)&lt;&gt;ROW(X1017)))&gt;0,"Cruzado","Sin cruce")))</f>
        <v>SALONES UNIDOS</v>
      </c>
      <c r="AR1017" s="23" t="str" cm="1">
        <f t="array" ref="AR1017">IF(AE1017="","",IF(SUMPRODUCT((AE1017=$AE$7:$AE$2085)*(AI1017=$AI$7:$AI$2085)*(AO1017=$AO$7:$AO$2085)*(AP1017=$AP$7:$AP$2085)*(ROW($AE$7:$AE$2085)&lt;&gt;ROW(AE1017))*((S1017=0)*($S$7:$S$2085&gt;0)+(S1017&gt;0)*($S$7:$S$2085=0)))&gt;0,"SALONES UNIDOS",IF(SUMPRODUCT((AE1017=$AE$7:$AE$2085)*(AI1017=$AI$7:$AI$2085)*((AO1017&lt;$AP$7:$AP$2085)*(AP1017&gt;$AO$7:$AO$2085))*(ROW($AE$7:$AE$2085)&lt;&gt;ROW(AE1017)))&gt;0,"Cruzado","Sin cruce")))</f>
        <v/>
      </c>
      <c r="AS1017" s="94" t="str">
        <f t="shared" si="16"/>
        <v>T23PORUMAA</v>
      </c>
      <c r="AT1017" s="94" t="str" cm="1">
        <f t="array" ref="AT1017">IF(AS1017="","",IF(SUMPRODUCT((AS1017=$AS$7:$AS$2085)*(AI1017=$AI$7:$AI$2085)*(AO1017=$AO$7:$AO$2085)*(AP1017=$AP$7:$AP$2085)*(ROW($AS$7:$AS$2085)&lt;&gt;ROW(AS1017))*((S1017=0)*($S$7:$S$2085&gt;0)+(S1017&gt;0)*($S$7:$S$2085=0)))&gt;0,"SALONES UNIDOS",IF(SUMPRODUCT((AS1017=$AS$7:$AS$2085)*(AI1017=$AI$7:$AI$2085)*((AO1017&lt;$AP$7:$AP$2085)*(AP1017&gt;$AO$7:$AO$2085))*(ROW($AS$7:$AS$2085)&lt;&gt;ROW(AS1017)))&gt;0,"Cruzado","Sin cruce")))</f>
        <v>Sin cruce</v>
      </c>
    </row>
    <row r="1018" spans="3:46" ht="15.6" hidden="1" customHeight="1">
      <c r="C1018" s="496" t="s">
        <v>572</v>
      </c>
      <c r="D1018" s="15" t="s">
        <v>942</v>
      </c>
      <c r="E1018" s="15">
        <v>20261</v>
      </c>
      <c r="F1018" s="503" t="s">
        <v>195</v>
      </c>
      <c r="G1018" s="497" t="s">
        <v>80</v>
      </c>
      <c r="H1018" s="503" t="s">
        <v>95</v>
      </c>
      <c r="I1018" s="503">
        <v>3</v>
      </c>
      <c r="J1018" s="503" t="s">
        <v>41</v>
      </c>
      <c r="K1018" s="503" t="s">
        <v>41</v>
      </c>
      <c r="L1018" s="499" t="s">
        <v>1056</v>
      </c>
      <c r="M1018" s="535" t="s">
        <v>1057</v>
      </c>
      <c r="N1018" s="15" t="s">
        <v>710</v>
      </c>
      <c r="O1018" s="15" t="s">
        <v>934</v>
      </c>
      <c r="P1018" s="503" t="s">
        <v>579</v>
      </c>
      <c r="Q1018" s="15">
        <v>3</v>
      </c>
      <c r="R1018" s="15">
        <v>0</v>
      </c>
      <c r="S1018" s="479">
        <v>3</v>
      </c>
      <c r="T1018" s="15">
        <v>4</v>
      </c>
      <c r="U1018" s="471"/>
      <c r="V1018" s="550">
        <v>22</v>
      </c>
      <c r="W1018" s="643">
        <v>21560357</v>
      </c>
      <c r="X1018" s="644" t="s">
        <v>263</v>
      </c>
      <c r="Y1018" s="15" t="s">
        <v>579</v>
      </c>
      <c r="Z1018" s="15"/>
      <c r="AA1018" s="15"/>
      <c r="AB1018" s="15"/>
      <c r="AC1018" s="645" t="s">
        <v>979</v>
      </c>
      <c r="AD1018" s="15"/>
      <c r="AE1018" s="479"/>
      <c r="AF1018" s="497"/>
      <c r="AG1018" s="497"/>
      <c r="AH1018" s="497" t="s">
        <v>582</v>
      </c>
      <c r="AI1018" s="15">
        <v>3</v>
      </c>
      <c r="AJ1018" s="15">
        <v>10</v>
      </c>
      <c r="AK1018" s="15">
        <v>10</v>
      </c>
      <c r="AL1018" s="15">
        <v>12</v>
      </c>
      <c r="AM1018" s="15">
        <v>40</v>
      </c>
      <c r="AN1018" s="490">
        <f>IF(AJ1018="",S1018,ROUND(((((AL1018/24)+(AM1018/1440))-((AJ1018/24)+(AK1018/1440)))*1440/50),5))</f>
        <v>3</v>
      </c>
      <c r="AO1018" s="491">
        <f>AJ1018/24+AK1018/1440</f>
        <v>0.4236111111111111</v>
      </c>
      <c r="AP1018" s="491">
        <f>AL1018/24+AM1018/1440</f>
        <v>0.52777777777777779</v>
      </c>
      <c r="AQ1018" s="23" t="str" cm="1">
        <f t="array" ref="AQ1018">IF(X1018="","",IF(SUMPRODUCT((X1018=$X$7:$X$2085)*(AI1018=$AI$7:$AI$2085)*(AO1018=$AO$7:$AO$2085)*(AP1018=$AP$7:$AP$2085)*(ROW($X$7:$X$2085)&lt;&gt;ROW(X1018))*((S1018=0)*($S$7:$S$2085&gt;0)+(S1018&gt;0)*($S$7:$S$2085=0)))&gt;0,"SALONES UNIDOS",IF(SUMPRODUCT((X1018=$X$7:$X$2085)*(AI1018=$AI$7:$AI$2085)*((AO1018&lt;$AP$7:$AP$2085)*(AP1018&gt;$AO$7:$AO$2085))*(ROW($X$7:$X$2085)&lt;&gt;ROW(X1018)))&gt;0,"Cruzado","Sin cruce")))</f>
        <v>Sin cruce</v>
      </c>
      <c r="AR1018" s="23" t="str" cm="1">
        <f t="array" ref="AR1018">IF(AE1018="","",IF(SUMPRODUCT((AE1018=$AE$7:$AE$2085)*(AI1018=$AI$7:$AI$2085)*(AO1018=$AO$7:$AO$2085)*(AP1018=$AP$7:$AP$2085)*(ROW($AE$7:$AE$2085)&lt;&gt;ROW(AE1018))*((S1018=0)*($S$7:$S$2085&gt;0)+(S1018&gt;0)*($S$7:$S$2085=0)))&gt;0,"SALONES UNIDOS",IF(SUMPRODUCT((AE1018=$AE$7:$AE$2085)*(AI1018=$AI$7:$AI$2085)*((AO1018&lt;$AP$7:$AP$2085)*(AP1018&gt;$AO$7:$AO$2085))*(ROW($AE$7:$AE$2085)&lt;&gt;ROW(AE1018)))&gt;0,"Cruzado","Sin cruce")))</f>
        <v/>
      </c>
      <c r="AS1018" s="94" t="str">
        <f t="shared" si="16"/>
        <v>T23PORUMAA</v>
      </c>
      <c r="AT1018" s="94" t="str" cm="1">
        <f t="array" ref="AT1018">IF(AS1018="","",IF(SUMPRODUCT((AS1018=$AS$7:$AS$2085)*(AI1018=$AI$7:$AI$2085)*(AO1018=$AO$7:$AO$2085)*(AP1018=$AP$7:$AP$2085)*(ROW($AS$7:$AS$2085)&lt;&gt;ROW(AS1018))*((S1018=0)*($S$7:$S$2085&gt;0)+(S1018&gt;0)*($S$7:$S$2085=0)))&gt;0,"SALONES UNIDOS",IF(SUMPRODUCT((AS1018=$AS$7:$AS$2085)*(AI1018=$AI$7:$AI$2085)*((AO1018&lt;$AP$7:$AP$2085)*(AP1018&gt;$AO$7:$AO$2085))*(ROW($AS$7:$AS$2085)&lt;&gt;ROW(AS1018)))&gt;0,"Cruzado","Sin cruce")))</f>
        <v>Sin cruce</v>
      </c>
    </row>
    <row r="1019" spans="3:46" ht="15.6" hidden="1" customHeight="1">
      <c r="C1019" s="496" t="s">
        <v>572</v>
      </c>
      <c r="D1019" s="15" t="s">
        <v>942</v>
      </c>
      <c r="E1019" s="15">
        <v>20261</v>
      </c>
      <c r="F1019" s="503" t="s">
        <v>195</v>
      </c>
      <c r="G1019" s="497" t="s">
        <v>80</v>
      </c>
      <c r="H1019" s="503" t="s">
        <v>95</v>
      </c>
      <c r="I1019" s="503">
        <v>3</v>
      </c>
      <c r="J1019" s="503" t="s">
        <v>41</v>
      </c>
      <c r="K1019" s="503" t="s">
        <v>41</v>
      </c>
      <c r="L1019" s="499" t="s">
        <v>1056</v>
      </c>
      <c r="M1019" s="535" t="s">
        <v>1057</v>
      </c>
      <c r="N1019" s="15" t="s">
        <v>710</v>
      </c>
      <c r="O1019" s="15" t="s">
        <v>934</v>
      </c>
      <c r="P1019" s="503" t="s">
        <v>579</v>
      </c>
      <c r="Q1019" s="15">
        <v>0</v>
      </c>
      <c r="R1019" s="15">
        <v>2</v>
      </c>
      <c r="S1019" s="479">
        <v>2</v>
      </c>
      <c r="T1019" s="15">
        <v>4</v>
      </c>
      <c r="U1019" s="471"/>
      <c r="V1019" s="550">
        <v>22</v>
      </c>
      <c r="W1019" s="497">
        <v>21560357</v>
      </c>
      <c r="X1019" s="566" t="s">
        <v>263</v>
      </c>
      <c r="Y1019" s="15" t="s">
        <v>579</v>
      </c>
      <c r="Z1019" s="15"/>
      <c r="AA1019" s="15"/>
      <c r="AB1019" s="15"/>
      <c r="AC1019" s="493"/>
      <c r="AD1019" s="15"/>
      <c r="AE1019" s="15" t="s">
        <v>988</v>
      </c>
      <c r="AF1019" s="497"/>
      <c r="AG1019" s="497"/>
      <c r="AH1019" s="497" t="s">
        <v>100</v>
      </c>
      <c r="AI1019" s="15">
        <v>3</v>
      </c>
      <c r="AJ1019" s="15">
        <v>12</v>
      </c>
      <c r="AK1019" s="15">
        <v>40</v>
      </c>
      <c r="AL1019" s="15">
        <v>14</v>
      </c>
      <c r="AM1019" s="15">
        <v>20</v>
      </c>
      <c r="AN1019" s="490">
        <f>IF(AJ1019="",S1019,ROUND(((((AL1019/24)+(AM1019/1440))-((AJ1019/24)+(AK1019/1440)))*1440/50),5))</f>
        <v>2</v>
      </c>
      <c r="AO1019" s="491">
        <f>AJ1019/24+AK1019/1440</f>
        <v>0.52777777777777779</v>
      </c>
      <c r="AP1019" s="491">
        <f>AL1019/24+AM1019/1440</f>
        <v>0.59722222222222221</v>
      </c>
      <c r="AQ1019" s="23" t="str" cm="1">
        <f t="array" ref="AQ1019">IF(X1019="","",IF(SUMPRODUCT((X1019=$X$7:$X$2085)*(AI1019=$AI$7:$AI$2085)*(AO1019=$AO$7:$AO$2085)*(AP1019=$AP$7:$AP$2085)*(ROW($X$7:$X$2085)&lt;&gt;ROW(X1019))*((S1019=0)*($S$7:$S$2085&gt;0)+(S1019&gt;0)*($S$7:$S$2085=0)))&gt;0,"SALONES UNIDOS",IF(SUMPRODUCT((X1019=$X$7:$X$2085)*(AI1019=$AI$7:$AI$2085)*((AO1019&lt;$AP$7:$AP$2085)*(AP1019&gt;$AO$7:$AO$2085))*(ROW($X$7:$X$2085)&lt;&gt;ROW(X1019)))&gt;0,"Cruzado","Sin cruce")))</f>
        <v>Sin cruce</v>
      </c>
      <c r="AR1019" s="23" t="str" cm="1">
        <f t="array" ref="AR1019">IF(AE1019="","",IF(SUMPRODUCT((AE1019=$AE$7:$AE$2085)*(AI1019=$AI$7:$AI$2085)*(AO1019=$AO$7:$AO$2085)*(AP1019=$AP$7:$AP$2085)*(ROW($AE$7:$AE$2085)&lt;&gt;ROW(AE1019))*((S1019=0)*($S$7:$S$2085&gt;0)+(S1019&gt;0)*($S$7:$S$2085=0)))&gt;0,"SALONES UNIDOS",IF(SUMPRODUCT((AE1019=$AE$7:$AE$2085)*(AI1019=$AI$7:$AI$2085)*((AO1019&lt;$AP$7:$AP$2085)*(AP1019&gt;$AO$7:$AO$2085))*(ROW($AE$7:$AE$2085)&lt;&gt;ROW(AE1019)))&gt;0,"Cruzado","Sin cruce")))</f>
        <v>Sin cruce</v>
      </c>
      <c r="AS1019" s="94" t="str">
        <f t="shared" si="16"/>
        <v>T23PORUMAA</v>
      </c>
      <c r="AT1019" s="94" t="str" cm="1">
        <f t="array" ref="AT1019">IF(AS1019="","",IF(SUMPRODUCT((AS1019=$AS$7:$AS$2085)*(AI1019=$AI$7:$AI$2085)*(AO1019=$AO$7:$AO$2085)*(AP1019=$AP$7:$AP$2085)*(ROW($AS$7:$AS$2085)&lt;&gt;ROW(AS1019))*((S1019=0)*($S$7:$S$2085&gt;0)+(S1019&gt;0)*($S$7:$S$2085=0)))&gt;0,"SALONES UNIDOS",IF(SUMPRODUCT((AS1019=$AS$7:$AS$2085)*(AI1019=$AI$7:$AI$2085)*((AO1019&lt;$AP$7:$AP$2085)*(AP1019&gt;$AO$7:$AO$2085))*(ROW($AS$7:$AS$2085)&lt;&gt;ROW(AS1019)))&gt;0,"Cruzado","Sin cruce")))</f>
        <v>Sin cruce</v>
      </c>
    </row>
    <row r="1020" spans="3:46" ht="15.6" hidden="1" customHeight="1">
      <c r="C1020" s="496" t="s">
        <v>572</v>
      </c>
      <c r="D1020" s="15" t="s">
        <v>1058</v>
      </c>
      <c r="E1020" s="15">
        <v>20261</v>
      </c>
      <c r="F1020" s="503" t="s">
        <v>195</v>
      </c>
      <c r="G1020" s="497" t="s">
        <v>80</v>
      </c>
      <c r="H1020" s="503" t="s">
        <v>97</v>
      </c>
      <c r="I1020" s="503">
        <v>3</v>
      </c>
      <c r="J1020" s="503" t="s">
        <v>41</v>
      </c>
      <c r="K1020" s="503" t="s">
        <v>41</v>
      </c>
      <c r="L1020" s="499" t="s">
        <v>1059</v>
      </c>
      <c r="M1020" s="535" t="s">
        <v>747</v>
      </c>
      <c r="N1020" s="15" t="s">
        <v>577</v>
      </c>
      <c r="O1020" s="15" t="s">
        <v>934</v>
      </c>
      <c r="P1020" s="503" t="s">
        <v>579</v>
      </c>
      <c r="Q1020" s="15">
        <v>2</v>
      </c>
      <c r="R1020" s="15">
        <v>2</v>
      </c>
      <c r="S1020" s="531">
        <v>0</v>
      </c>
      <c r="T1020" s="15">
        <v>3</v>
      </c>
      <c r="U1020" s="471"/>
      <c r="V1020" s="550">
        <v>30</v>
      </c>
      <c r="W1020" s="497">
        <v>47849946</v>
      </c>
      <c r="X1020" s="566" t="s">
        <v>257</v>
      </c>
      <c r="Y1020" s="15" t="s">
        <v>196</v>
      </c>
      <c r="Z1020" s="15"/>
      <c r="AA1020" s="15"/>
      <c r="AB1020" s="15"/>
      <c r="AC1020" s="493"/>
      <c r="AD1020" s="15"/>
      <c r="AE1020" s="479"/>
      <c r="AF1020" s="497"/>
      <c r="AG1020" s="497"/>
      <c r="AH1020" s="15" t="s">
        <v>203</v>
      </c>
      <c r="AI1020" s="15">
        <v>3</v>
      </c>
      <c r="AJ1020" s="15">
        <v>15</v>
      </c>
      <c r="AK1020" s="15">
        <v>10</v>
      </c>
      <c r="AL1020" s="15">
        <v>18</v>
      </c>
      <c r="AM1020" s="15">
        <v>30</v>
      </c>
      <c r="AN1020" s="490">
        <f>IF(AJ1020="",S1020,ROUND(((((AL1020/24)+(AM1020/1440))-((AJ1020/24)+(AK1020/1440)))*1440/50),5))</f>
        <v>4</v>
      </c>
      <c r="AO1020" s="491">
        <f>AJ1020/24+AK1020/1440</f>
        <v>0.63194444444444442</v>
      </c>
      <c r="AP1020" s="491">
        <f>AL1020/24+AM1020/1440</f>
        <v>0.77083333333333337</v>
      </c>
      <c r="AQ1020" s="23" t="str" cm="1">
        <f t="array" ref="AQ1020">IF(X1020="","",IF(SUMPRODUCT((X1020=$X$7:$X$2085)*(AI1020=$AI$7:$AI$2085)*(AO1020=$AO$7:$AO$2085)*(AP1020=$AP$7:$AP$2085)*(ROW($X$7:$X$2085)&lt;&gt;ROW(X1020))*((S1020=0)*($S$7:$S$2085&gt;0)+(S1020&gt;0)*($S$7:$S$2085=0)))&gt;0,"SALONES UNIDOS",IF(SUMPRODUCT((X1020=$X$7:$X$2085)*(AI1020=$AI$7:$AI$2085)*((AO1020&lt;$AP$7:$AP$2085)*(AP1020&gt;$AO$7:$AO$2085))*(ROW($X$7:$X$2085)&lt;&gt;ROW(X1020)))&gt;0,"Cruzado","Sin cruce")))</f>
        <v>SALONES UNIDOS</v>
      </c>
      <c r="AR1020" s="23" t="str" cm="1">
        <f t="array" ref="AR1020">IF(AE1020="","",IF(SUMPRODUCT((AE1020=$AE$7:$AE$2085)*(AI1020=$AI$7:$AI$2085)*(AO1020=$AO$7:$AO$2085)*(AP1020=$AP$7:$AP$2085)*(ROW($AE$7:$AE$2085)&lt;&gt;ROW(AE1020))*((S1020=0)*($S$7:$S$2085&gt;0)+(S1020&gt;0)*($S$7:$S$2085=0)))&gt;0,"SALONES UNIDOS",IF(SUMPRODUCT((AE1020=$AE$7:$AE$2085)*(AI1020=$AI$7:$AI$2085)*((AO1020&lt;$AP$7:$AP$2085)*(AP1020&gt;$AO$7:$AO$2085))*(ROW($AE$7:$AE$2085)&lt;&gt;ROW(AE1020)))&gt;0,"Cruzado","Sin cruce")))</f>
        <v/>
      </c>
      <c r="AS1020" s="94" t="str">
        <f t="shared" si="16"/>
        <v>T33PORUMAA</v>
      </c>
      <c r="AT1020" s="94" t="str" cm="1">
        <f t="array" ref="AT1020">IF(AS1020="","",IF(SUMPRODUCT((AS1020=$AS$7:$AS$2085)*(AI1020=$AI$7:$AI$2085)*(AO1020=$AO$7:$AO$2085)*(AP1020=$AP$7:$AP$2085)*(ROW($AS$7:$AS$2085)&lt;&gt;ROW(AS1020))*((S1020=0)*($S$7:$S$2085&gt;0)+(S1020&gt;0)*($S$7:$S$2085=0)))&gt;0,"SALONES UNIDOS",IF(SUMPRODUCT((AS1020=$AS$7:$AS$2085)*(AI1020=$AI$7:$AI$2085)*((AO1020&lt;$AP$7:$AP$2085)*(AP1020&gt;$AO$7:$AO$2085))*(ROW($AS$7:$AS$2085)&lt;&gt;ROW(AS1020)))&gt;0,"Cruzado","Sin cruce")))</f>
        <v>Sin cruce</v>
      </c>
    </row>
    <row r="1021" spans="3:46" ht="15.6" hidden="1" customHeight="1">
      <c r="C1021" s="496" t="s">
        <v>572</v>
      </c>
      <c r="D1021" s="15" t="s">
        <v>1058</v>
      </c>
      <c r="E1021" s="15">
        <v>20261</v>
      </c>
      <c r="F1021" s="503" t="s">
        <v>195</v>
      </c>
      <c r="G1021" s="497" t="s">
        <v>80</v>
      </c>
      <c r="H1021" s="503" t="s">
        <v>97</v>
      </c>
      <c r="I1021" s="503">
        <v>3</v>
      </c>
      <c r="J1021" s="503" t="s">
        <v>41</v>
      </c>
      <c r="K1021" s="503" t="s">
        <v>41</v>
      </c>
      <c r="L1021" s="499" t="s">
        <v>1060</v>
      </c>
      <c r="M1021" s="535" t="s">
        <v>858</v>
      </c>
      <c r="N1021" s="15" t="s">
        <v>586</v>
      </c>
      <c r="O1021" s="15" t="s">
        <v>934</v>
      </c>
      <c r="P1021" s="503" t="s">
        <v>624</v>
      </c>
      <c r="Q1021" s="15">
        <v>3</v>
      </c>
      <c r="R1021" s="15">
        <v>2</v>
      </c>
      <c r="S1021" s="531">
        <v>0</v>
      </c>
      <c r="T1021" s="15">
        <v>4</v>
      </c>
      <c r="U1021" s="471"/>
      <c r="V1021" s="550">
        <v>30</v>
      </c>
      <c r="W1021" s="497">
        <v>46941666</v>
      </c>
      <c r="X1021" s="566" t="s">
        <v>261</v>
      </c>
      <c r="Y1021" s="15" t="s">
        <v>196</v>
      </c>
      <c r="Z1021" s="15"/>
      <c r="AA1021" s="15"/>
      <c r="AB1021" s="15"/>
      <c r="AC1021" s="493"/>
      <c r="AD1021" s="15"/>
      <c r="AE1021" s="479"/>
      <c r="AF1021" s="497"/>
      <c r="AG1021" s="497"/>
      <c r="AH1021" s="15" t="s">
        <v>203</v>
      </c>
      <c r="AI1021" s="15">
        <v>1</v>
      </c>
      <c r="AJ1021" s="15">
        <v>7</v>
      </c>
      <c r="AK1021" s="15">
        <v>40</v>
      </c>
      <c r="AL1021" s="15">
        <v>11</v>
      </c>
      <c r="AM1021" s="15">
        <v>50</v>
      </c>
      <c r="AN1021" s="490">
        <f>IF(AJ1021="",S1021,ROUND(((((AL1021/24)+(AM1021/1440))-((AJ1021/24)+(AK1021/1440)))*1440/50),5))</f>
        <v>5</v>
      </c>
      <c r="AO1021" s="491">
        <f>AJ1021/24+AK1021/1440</f>
        <v>0.31944444444444448</v>
      </c>
      <c r="AP1021" s="491">
        <f>AL1021/24+AM1021/1440</f>
        <v>0.49305555555555552</v>
      </c>
      <c r="AQ1021" s="23" t="str" cm="1">
        <f t="array" ref="AQ1021">IF(X1021="","",IF(SUMPRODUCT((X1021=$X$7:$X$2085)*(AI1021=$AI$7:$AI$2085)*(AO1021=$AO$7:$AO$2085)*(AP1021=$AP$7:$AP$2085)*(ROW($X$7:$X$2085)&lt;&gt;ROW(X1021))*((S1021=0)*($S$7:$S$2085&gt;0)+(S1021&gt;0)*($S$7:$S$2085=0)))&gt;0,"SALONES UNIDOS",IF(SUMPRODUCT((X1021=$X$7:$X$2085)*(AI1021=$AI$7:$AI$2085)*((AO1021&lt;$AP$7:$AP$2085)*(AP1021&gt;$AO$7:$AO$2085))*(ROW($X$7:$X$2085)&lt;&gt;ROW(X1021)))&gt;0,"Cruzado","Sin cruce")))</f>
        <v>SALONES UNIDOS</v>
      </c>
      <c r="AR1021" s="23" t="str" cm="1">
        <f t="array" ref="AR1021">IF(AE1021="","",IF(SUMPRODUCT((AE1021=$AE$7:$AE$2085)*(AI1021=$AI$7:$AI$2085)*(AO1021=$AO$7:$AO$2085)*(AP1021=$AP$7:$AP$2085)*(ROW($AE$7:$AE$2085)&lt;&gt;ROW(AE1021))*((S1021=0)*($S$7:$S$2085&gt;0)+(S1021&gt;0)*($S$7:$S$2085=0)))&gt;0,"SALONES UNIDOS",IF(SUMPRODUCT((AE1021=$AE$7:$AE$2085)*(AI1021=$AI$7:$AI$2085)*((AO1021&lt;$AP$7:$AP$2085)*(AP1021&gt;$AO$7:$AO$2085))*(ROW($AE$7:$AE$2085)&lt;&gt;ROW(AE1021)))&gt;0,"Cruzado","Sin cruce")))</f>
        <v/>
      </c>
      <c r="AS1021" s="94" t="str">
        <f t="shared" si="16"/>
        <v>T33PORUMAA</v>
      </c>
      <c r="AT1021" s="94" t="str" cm="1">
        <f t="array" ref="AT1021">IF(AS1021="","",IF(SUMPRODUCT((AS1021=$AS$7:$AS$2085)*(AI1021=$AI$7:$AI$2085)*(AO1021=$AO$7:$AO$2085)*(AP1021=$AP$7:$AP$2085)*(ROW($AS$7:$AS$2085)&lt;&gt;ROW(AS1021))*((S1021=0)*($S$7:$S$2085&gt;0)+(S1021&gt;0)*($S$7:$S$2085=0)))&gt;0,"SALONES UNIDOS",IF(SUMPRODUCT((AS1021=$AS$7:$AS$2085)*(AI1021=$AI$7:$AI$2085)*((AO1021&lt;$AP$7:$AP$2085)*(AP1021&gt;$AO$7:$AO$2085))*(ROW($AS$7:$AS$2085)&lt;&gt;ROW(AS1021)))&gt;0,"Cruzado","Sin cruce")))</f>
        <v>Sin cruce</v>
      </c>
    </row>
    <row r="1022" spans="3:46" ht="15.6" hidden="1" customHeight="1">
      <c r="C1022" s="496" t="s">
        <v>572</v>
      </c>
      <c r="D1022" s="15" t="s">
        <v>1058</v>
      </c>
      <c r="E1022" s="15">
        <v>20261</v>
      </c>
      <c r="F1022" s="503" t="s">
        <v>195</v>
      </c>
      <c r="G1022" s="497" t="s">
        <v>80</v>
      </c>
      <c r="H1022" s="503" t="s">
        <v>97</v>
      </c>
      <c r="I1022" s="503">
        <v>3</v>
      </c>
      <c r="J1022" s="503" t="s">
        <v>41</v>
      </c>
      <c r="K1022" s="503" t="s">
        <v>41</v>
      </c>
      <c r="L1022" s="499" t="s">
        <v>1061</v>
      </c>
      <c r="M1022" s="535" t="s">
        <v>1062</v>
      </c>
      <c r="N1022" s="15" t="s">
        <v>710</v>
      </c>
      <c r="O1022" s="15" t="s">
        <v>934</v>
      </c>
      <c r="P1022" s="503" t="s">
        <v>579</v>
      </c>
      <c r="Q1022" s="15">
        <v>3</v>
      </c>
      <c r="R1022" s="15">
        <v>0</v>
      </c>
      <c r="S1022" s="479">
        <v>3</v>
      </c>
      <c r="T1022" s="15">
        <v>4</v>
      </c>
      <c r="U1022" s="471"/>
      <c r="V1022" s="550">
        <v>22</v>
      </c>
      <c r="W1022" s="497">
        <v>41110534</v>
      </c>
      <c r="X1022" s="566" t="s">
        <v>437</v>
      </c>
      <c r="Y1022" s="15" t="s">
        <v>579</v>
      </c>
      <c r="Z1022" s="15"/>
      <c r="AA1022" s="15"/>
      <c r="AB1022" s="15"/>
      <c r="AC1022" s="15" t="s">
        <v>979</v>
      </c>
      <c r="AD1022" s="15"/>
      <c r="AE1022" s="479"/>
      <c r="AF1022" s="497"/>
      <c r="AG1022" s="497"/>
      <c r="AH1022" s="497" t="s">
        <v>582</v>
      </c>
      <c r="AI1022" s="15">
        <v>4</v>
      </c>
      <c r="AJ1022" s="15">
        <v>13</v>
      </c>
      <c r="AK1022" s="15">
        <v>30</v>
      </c>
      <c r="AL1022" s="15">
        <v>16</v>
      </c>
      <c r="AM1022" s="15">
        <v>0</v>
      </c>
      <c r="AN1022" s="490">
        <f>IF(AJ1022="",S1022,ROUND(((((AL1022/24)+(AM1022/1440))-((AJ1022/24)+(AK1022/1440)))*1440/50),5))</f>
        <v>3</v>
      </c>
      <c r="AO1022" s="491">
        <f>AJ1022/24+AK1022/1440</f>
        <v>0.5625</v>
      </c>
      <c r="AP1022" s="491">
        <f>AL1022/24+AM1022/1440</f>
        <v>0.66666666666666663</v>
      </c>
      <c r="AQ1022" s="23" t="str" cm="1">
        <f t="array" ref="AQ1022">IF(X1022="","",IF(SUMPRODUCT((X1022=$X$7:$X$2085)*(AI1022=$AI$7:$AI$2085)*(AO1022=$AO$7:$AO$2085)*(AP1022=$AP$7:$AP$2085)*(ROW($X$7:$X$2085)&lt;&gt;ROW(X1022))*((S1022=0)*($S$7:$S$2085&gt;0)+(S1022&gt;0)*($S$7:$S$2085=0)))&gt;0,"SALONES UNIDOS",IF(SUMPRODUCT((X1022=$X$7:$X$2085)*(AI1022=$AI$7:$AI$2085)*((AO1022&lt;$AP$7:$AP$2085)*(AP1022&gt;$AO$7:$AO$2085))*(ROW($X$7:$X$2085)&lt;&gt;ROW(X1022)))&gt;0,"Cruzado","Sin cruce")))</f>
        <v>Sin cruce</v>
      </c>
      <c r="AR1022" s="23" t="str" cm="1">
        <f t="array" ref="AR1022">IF(AE1022="","",IF(SUMPRODUCT((AE1022=$AE$7:$AE$2085)*(AI1022=$AI$7:$AI$2085)*(AO1022=$AO$7:$AO$2085)*(AP1022=$AP$7:$AP$2085)*(ROW($AE$7:$AE$2085)&lt;&gt;ROW(AE1022))*((S1022=0)*($S$7:$S$2085&gt;0)+(S1022&gt;0)*($S$7:$S$2085=0)))&gt;0,"SALONES UNIDOS",IF(SUMPRODUCT((AE1022=$AE$7:$AE$2085)*(AI1022=$AI$7:$AI$2085)*((AO1022&lt;$AP$7:$AP$2085)*(AP1022&gt;$AO$7:$AO$2085))*(ROW($AE$7:$AE$2085)&lt;&gt;ROW(AE1022)))&gt;0,"Cruzado","Sin cruce")))</f>
        <v/>
      </c>
      <c r="AS1022" s="94" t="str">
        <f t="shared" si="16"/>
        <v>T33PORUMAA</v>
      </c>
      <c r="AT1022" s="94" t="str" cm="1">
        <f t="array" ref="AT1022">IF(AS1022="","",IF(SUMPRODUCT((AS1022=$AS$7:$AS$2085)*(AI1022=$AI$7:$AI$2085)*(AO1022=$AO$7:$AO$2085)*(AP1022=$AP$7:$AP$2085)*(ROW($AS$7:$AS$2085)&lt;&gt;ROW(AS1022))*((S1022=0)*($S$7:$S$2085&gt;0)+(S1022&gt;0)*($S$7:$S$2085=0)))&gt;0,"SALONES UNIDOS",IF(SUMPRODUCT((AS1022=$AS$7:$AS$2085)*(AI1022=$AI$7:$AI$2085)*((AO1022&lt;$AP$7:$AP$2085)*(AP1022&gt;$AO$7:$AO$2085))*(ROW($AS$7:$AS$2085)&lt;&gt;ROW(AS1022)))&gt;0,"Cruzado","Sin cruce")))</f>
        <v>Sin cruce</v>
      </c>
    </row>
    <row r="1023" spans="3:46" ht="15.6" hidden="1" customHeight="1">
      <c r="C1023" s="496" t="s">
        <v>572</v>
      </c>
      <c r="D1023" s="15" t="s">
        <v>1058</v>
      </c>
      <c r="E1023" s="15">
        <v>20261</v>
      </c>
      <c r="F1023" s="503" t="s">
        <v>195</v>
      </c>
      <c r="G1023" s="497" t="s">
        <v>80</v>
      </c>
      <c r="H1023" s="503" t="s">
        <v>97</v>
      </c>
      <c r="I1023" s="503">
        <v>3</v>
      </c>
      <c r="J1023" s="503" t="s">
        <v>41</v>
      </c>
      <c r="K1023" s="503" t="s">
        <v>41</v>
      </c>
      <c r="L1023" s="499" t="s">
        <v>1061</v>
      </c>
      <c r="M1023" s="535" t="s">
        <v>1062</v>
      </c>
      <c r="N1023" s="15" t="s">
        <v>710</v>
      </c>
      <c r="O1023" s="15" t="s">
        <v>934</v>
      </c>
      <c r="P1023" s="503" t="s">
        <v>579</v>
      </c>
      <c r="Q1023" s="15">
        <v>0</v>
      </c>
      <c r="R1023" s="15">
        <v>2</v>
      </c>
      <c r="S1023" s="479">
        <v>2</v>
      </c>
      <c r="T1023" s="15">
        <v>4</v>
      </c>
      <c r="U1023" s="471"/>
      <c r="V1023" s="550">
        <v>22</v>
      </c>
      <c r="W1023" s="497">
        <v>41110534</v>
      </c>
      <c r="X1023" s="566" t="s">
        <v>437</v>
      </c>
      <c r="Y1023" s="15" t="s">
        <v>579</v>
      </c>
      <c r="Z1023" s="15"/>
      <c r="AA1023" s="15"/>
      <c r="AB1023" s="15"/>
      <c r="AC1023" s="493"/>
      <c r="AD1023" s="15"/>
      <c r="AE1023" s="15" t="s">
        <v>997</v>
      </c>
      <c r="AF1023" s="497"/>
      <c r="AG1023" s="497"/>
      <c r="AH1023" s="497" t="s">
        <v>100</v>
      </c>
      <c r="AI1023" s="15">
        <v>4</v>
      </c>
      <c r="AJ1023" s="15">
        <v>16</v>
      </c>
      <c r="AK1023" s="15">
        <v>0</v>
      </c>
      <c r="AL1023" s="15">
        <v>17</v>
      </c>
      <c r="AM1023" s="15">
        <v>40</v>
      </c>
      <c r="AN1023" s="490">
        <f>IF(AJ1023="",S1023,ROUND(((((AL1023/24)+(AM1023/1440))-((AJ1023/24)+(AK1023/1440)))*1440/50),5))</f>
        <v>2</v>
      </c>
      <c r="AO1023" s="491">
        <f>AJ1023/24+AK1023/1440</f>
        <v>0.66666666666666663</v>
      </c>
      <c r="AP1023" s="491">
        <f>AL1023/24+AM1023/1440</f>
        <v>0.73611111111111116</v>
      </c>
      <c r="AQ1023" s="23" t="str" cm="1">
        <f t="array" ref="AQ1023">IF(X1023="","",IF(SUMPRODUCT((X1023=$X$7:$X$2085)*(AI1023=$AI$7:$AI$2085)*(AO1023=$AO$7:$AO$2085)*(AP1023=$AP$7:$AP$2085)*(ROW($X$7:$X$2085)&lt;&gt;ROW(X1023))*((S1023=0)*($S$7:$S$2085&gt;0)+(S1023&gt;0)*($S$7:$S$2085=0)))&gt;0,"SALONES UNIDOS",IF(SUMPRODUCT((X1023=$X$7:$X$2085)*(AI1023=$AI$7:$AI$2085)*((AO1023&lt;$AP$7:$AP$2085)*(AP1023&gt;$AO$7:$AO$2085))*(ROW($X$7:$X$2085)&lt;&gt;ROW(X1023)))&gt;0,"Cruzado","Sin cruce")))</f>
        <v>Sin cruce</v>
      </c>
      <c r="AR1023" s="23" t="str" cm="1">
        <f t="array" ref="AR1023">IF(AE1023="","",IF(SUMPRODUCT((AE1023=$AE$7:$AE$2085)*(AI1023=$AI$7:$AI$2085)*(AO1023=$AO$7:$AO$2085)*(AP1023=$AP$7:$AP$2085)*(ROW($AE$7:$AE$2085)&lt;&gt;ROW(AE1023))*((S1023=0)*($S$7:$S$2085&gt;0)+(S1023&gt;0)*($S$7:$S$2085=0)))&gt;0,"SALONES UNIDOS",IF(SUMPRODUCT((AE1023=$AE$7:$AE$2085)*(AI1023=$AI$7:$AI$2085)*((AO1023&lt;$AP$7:$AP$2085)*(AP1023&gt;$AO$7:$AO$2085))*(ROW($AE$7:$AE$2085)&lt;&gt;ROW(AE1023)))&gt;0,"Cruzado","Sin cruce")))</f>
        <v>Sin cruce</v>
      </c>
      <c r="AS1023" s="94" t="str">
        <f t="shared" si="16"/>
        <v>T33PORUMAA</v>
      </c>
      <c r="AT1023" s="94" t="str" cm="1">
        <f t="array" ref="AT1023">IF(AS1023="","",IF(SUMPRODUCT((AS1023=$AS$7:$AS$2085)*(AI1023=$AI$7:$AI$2085)*(AO1023=$AO$7:$AO$2085)*(AP1023=$AP$7:$AP$2085)*(ROW($AS$7:$AS$2085)&lt;&gt;ROW(AS1023))*((S1023=0)*($S$7:$S$2085&gt;0)+(S1023&gt;0)*($S$7:$S$2085=0)))&gt;0,"SALONES UNIDOS",IF(SUMPRODUCT((AS1023=$AS$7:$AS$2085)*(AI1023=$AI$7:$AI$2085)*((AO1023&lt;$AP$7:$AP$2085)*(AP1023&gt;$AO$7:$AO$2085))*(ROW($AS$7:$AS$2085)&lt;&gt;ROW(AS1023)))&gt;0,"Cruzado","Sin cruce")))</f>
        <v>Sin cruce</v>
      </c>
    </row>
    <row r="1024" spans="3:46" ht="15.6" hidden="1" customHeight="1">
      <c r="C1024" s="496" t="s">
        <v>572</v>
      </c>
      <c r="D1024" s="15" t="s">
        <v>1058</v>
      </c>
      <c r="E1024" s="15">
        <v>20261</v>
      </c>
      <c r="F1024" s="503" t="s">
        <v>195</v>
      </c>
      <c r="G1024" s="497" t="s">
        <v>80</v>
      </c>
      <c r="H1024" s="503" t="s">
        <v>97</v>
      </c>
      <c r="I1024" s="503">
        <v>3</v>
      </c>
      <c r="J1024" s="503" t="s">
        <v>41</v>
      </c>
      <c r="K1024" s="503" t="s">
        <v>41</v>
      </c>
      <c r="L1024" s="499" t="s">
        <v>1063</v>
      </c>
      <c r="M1024" s="535" t="s">
        <v>1042</v>
      </c>
      <c r="N1024" s="15" t="s">
        <v>577</v>
      </c>
      <c r="O1024" s="15" t="s">
        <v>934</v>
      </c>
      <c r="P1024" s="503" t="s">
        <v>579</v>
      </c>
      <c r="Q1024" s="15">
        <v>2</v>
      </c>
      <c r="R1024" s="15">
        <v>0</v>
      </c>
      <c r="S1024" s="531">
        <v>0</v>
      </c>
      <c r="T1024" s="15">
        <v>4</v>
      </c>
      <c r="U1024" s="471"/>
      <c r="V1024" s="550">
        <v>22</v>
      </c>
      <c r="W1024" s="497">
        <v>41110534</v>
      </c>
      <c r="X1024" s="566" t="s">
        <v>437</v>
      </c>
      <c r="Y1024" s="15" t="s">
        <v>579</v>
      </c>
      <c r="Z1024" s="15"/>
      <c r="AA1024" s="15"/>
      <c r="AB1024" s="15"/>
      <c r="AC1024" s="15" t="s">
        <v>1010</v>
      </c>
      <c r="AD1024" s="15"/>
      <c r="AE1024" s="479"/>
      <c r="AF1024" s="497"/>
      <c r="AG1024" s="497"/>
      <c r="AH1024" s="497" t="s">
        <v>582</v>
      </c>
      <c r="AI1024" s="15">
        <v>6</v>
      </c>
      <c r="AJ1024" s="15">
        <v>17</v>
      </c>
      <c r="AK1024" s="15">
        <v>40</v>
      </c>
      <c r="AL1024" s="15">
        <v>19</v>
      </c>
      <c r="AM1024" s="15">
        <v>20</v>
      </c>
      <c r="AN1024" s="490">
        <f>IF(AJ1024="",S1024,ROUND(((((AL1024/24)+(AM1024/1440))-((AJ1024/24)+(AK1024/1440)))*1440/50),5))</f>
        <v>2</v>
      </c>
      <c r="AO1024" s="491">
        <f>AJ1024/24+AK1024/1440</f>
        <v>0.73611111111111116</v>
      </c>
      <c r="AP1024" s="491">
        <f>AL1024/24+AM1024/1440</f>
        <v>0.80555555555555547</v>
      </c>
      <c r="AQ1024" s="23" t="str" cm="1">
        <f t="array" ref="AQ1024">IF(X1024="","",IF(SUMPRODUCT((X1024=$X$7:$X$2085)*(AI1024=$AI$7:$AI$2085)*(AO1024=$AO$7:$AO$2085)*(AP1024=$AP$7:$AP$2085)*(ROW($X$7:$X$2085)&lt;&gt;ROW(X1024))*((S1024=0)*($S$7:$S$2085&gt;0)+(S1024&gt;0)*($S$7:$S$2085=0)))&gt;0,"SALONES UNIDOS",IF(SUMPRODUCT((X1024=$X$7:$X$2085)*(AI1024=$AI$7:$AI$2085)*((AO1024&lt;$AP$7:$AP$2085)*(AP1024&gt;$AO$7:$AO$2085))*(ROW($X$7:$X$2085)&lt;&gt;ROW(X1024)))&gt;0,"Cruzado","Sin cruce")))</f>
        <v>SALONES UNIDOS</v>
      </c>
      <c r="AR1024" s="23" t="str" cm="1">
        <f t="array" ref="AR1024">IF(AE1024="","",IF(SUMPRODUCT((AE1024=$AE$7:$AE$2085)*(AI1024=$AI$7:$AI$2085)*(AO1024=$AO$7:$AO$2085)*(AP1024=$AP$7:$AP$2085)*(ROW($AE$7:$AE$2085)&lt;&gt;ROW(AE1024))*((S1024=0)*($S$7:$S$2085&gt;0)+(S1024&gt;0)*($S$7:$S$2085=0)))&gt;0,"SALONES UNIDOS",IF(SUMPRODUCT((AE1024=$AE$7:$AE$2085)*(AI1024=$AI$7:$AI$2085)*((AO1024&lt;$AP$7:$AP$2085)*(AP1024&gt;$AO$7:$AO$2085))*(ROW($AE$7:$AE$2085)&lt;&gt;ROW(AE1024)))&gt;0,"Cruzado","Sin cruce")))</f>
        <v/>
      </c>
      <c r="AS1024" s="94" t="str">
        <f t="shared" si="16"/>
        <v>T33PORUMAA</v>
      </c>
      <c r="AT1024" s="94" t="str" cm="1">
        <f t="array" ref="AT1024">IF(AS1024="","",IF(SUMPRODUCT((AS1024=$AS$7:$AS$2085)*(AI1024=$AI$7:$AI$2085)*(AO1024=$AO$7:$AO$2085)*(AP1024=$AP$7:$AP$2085)*(ROW($AS$7:$AS$2085)&lt;&gt;ROW(AS1024))*((S1024=0)*($S$7:$S$2085&gt;0)+(S1024&gt;0)*($S$7:$S$2085=0)))&gt;0,"SALONES UNIDOS",IF(SUMPRODUCT((AS1024=$AS$7:$AS$2085)*(AI1024=$AI$7:$AI$2085)*((AO1024&lt;$AP$7:$AP$2085)*(AP1024&gt;$AO$7:$AO$2085))*(ROW($AS$7:$AS$2085)&lt;&gt;ROW(AS1024)))&gt;0,"Cruzado","Sin cruce")))</f>
        <v>Sin cruce</v>
      </c>
    </row>
    <row r="1025" spans="3:46" ht="15.6" hidden="1" customHeight="1">
      <c r="C1025" s="496" t="s">
        <v>572</v>
      </c>
      <c r="D1025" s="15" t="s">
        <v>1058</v>
      </c>
      <c r="E1025" s="15">
        <v>20261</v>
      </c>
      <c r="F1025" s="503" t="s">
        <v>195</v>
      </c>
      <c r="G1025" s="497" t="s">
        <v>80</v>
      </c>
      <c r="H1025" s="503" t="s">
        <v>97</v>
      </c>
      <c r="I1025" s="503">
        <v>3</v>
      </c>
      <c r="J1025" s="503" t="s">
        <v>41</v>
      </c>
      <c r="K1025" s="503" t="s">
        <v>41</v>
      </c>
      <c r="L1025" s="499" t="s">
        <v>1063</v>
      </c>
      <c r="M1025" s="535" t="s">
        <v>1042</v>
      </c>
      <c r="N1025" s="15" t="s">
        <v>577</v>
      </c>
      <c r="O1025" s="15" t="s">
        <v>934</v>
      </c>
      <c r="P1025" s="503" t="s">
        <v>579</v>
      </c>
      <c r="Q1025" s="15">
        <v>0</v>
      </c>
      <c r="R1025" s="15">
        <v>4</v>
      </c>
      <c r="S1025" s="531">
        <v>0</v>
      </c>
      <c r="T1025" s="15">
        <v>4</v>
      </c>
      <c r="U1025" s="471"/>
      <c r="V1025" s="550">
        <v>22</v>
      </c>
      <c r="W1025" s="497">
        <v>41110534</v>
      </c>
      <c r="X1025" s="566" t="s">
        <v>437</v>
      </c>
      <c r="Y1025" s="15" t="s">
        <v>579</v>
      </c>
      <c r="Z1025" s="15"/>
      <c r="AA1025" s="15"/>
      <c r="AB1025" s="15"/>
      <c r="AC1025" s="493"/>
      <c r="AD1025" s="15"/>
      <c r="AE1025" s="15" t="s">
        <v>1005</v>
      </c>
      <c r="AF1025" s="497"/>
      <c r="AG1025" s="497"/>
      <c r="AH1025" s="497" t="s">
        <v>100</v>
      </c>
      <c r="AI1025" s="15">
        <v>6</v>
      </c>
      <c r="AJ1025" s="15">
        <v>19</v>
      </c>
      <c r="AK1025" s="15">
        <v>20</v>
      </c>
      <c r="AL1025" s="15">
        <v>22</v>
      </c>
      <c r="AM1025" s="15">
        <v>40</v>
      </c>
      <c r="AN1025" s="490">
        <f>IF(AJ1025="",S1025,ROUND(((((AL1025/24)+(AM1025/1440))-((AJ1025/24)+(AK1025/1440)))*1440/50),5))</f>
        <v>4</v>
      </c>
      <c r="AO1025" s="491">
        <f>AJ1025/24+AK1025/1440</f>
        <v>0.80555555555555547</v>
      </c>
      <c r="AP1025" s="491">
        <f>AL1025/24+AM1025/1440</f>
        <v>0.94444444444444442</v>
      </c>
      <c r="AQ1025" s="23" t="str" cm="1">
        <f t="array" ref="AQ1025">IF(X1025="","",IF(SUMPRODUCT((X1025=$X$7:$X$2085)*(AI1025=$AI$7:$AI$2085)*(AO1025=$AO$7:$AO$2085)*(AP1025=$AP$7:$AP$2085)*(ROW($X$7:$X$2085)&lt;&gt;ROW(X1025))*((S1025=0)*($S$7:$S$2085&gt;0)+(S1025&gt;0)*($S$7:$S$2085=0)))&gt;0,"SALONES UNIDOS",IF(SUMPRODUCT((X1025=$X$7:$X$2085)*(AI1025=$AI$7:$AI$2085)*((AO1025&lt;$AP$7:$AP$2085)*(AP1025&gt;$AO$7:$AO$2085))*(ROW($X$7:$X$2085)&lt;&gt;ROW(X1025)))&gt;0,"Cruzado","Sin cruce")))</f>
        <v>SALONES UNIDOS</v>
      </c>
      <c r="AR1025" s="23" t="str" cm="1">
        <f t="array" ref="AR1025">IF(AE1025="","",IF(SUMPRODUCT((AE1025=$AE$7:$AE$2085)*(AI1025=$AI$7:$AI$2085)*(AO1025=$AO$7:$AO$2085)*(AP1025=$AP$7:$AP$2085)*(ROW($AE$7:$AE$2085)&lt;&gt;ROW(AE1025))*((S1025=0)*($S$7:$S$2085&gt;0)+(S1025&gt;0)*($S$7:$S$2085=0)))&gt;0,"SALONES UNIDOS",IF(SUMPRODUCT((AE1025=$AE$7:$AE$2085)*(AI1025=$AI$7:$AI$2085)*((AO1025&lt;$AP$7:$AP$2085)*(AP1025&gt;$AO$7:$AO$2085))*(ROW($AE$7:$AE$2085)&lt;&gt;ROW(AE1025)))&gt;0,"Cruzado","Sin cruce")))</f>
        <v>SALONES UNIDOS</v>
      </c>
      <c r="AS1025" s="94" t="str">
        <f t="shared" si="16"/>
        <v>T33PORUMAA</v>
      </c>
      <c r="AT1025" s="94" t="str" cm="1">
        <f t="array" ref="AT1025">IF(AS1025="","",IF(SUMPRODUCT((AS1025=$AS$7:$AS$2085)*(AI1025=$AI$7:$AI$2085)*(AO1025=$AO$7:$AO$2085)*(AP1025=$AP$7:$AP$2085)*(ROW($AS$7:$AS$2085)&lt;&gt;ROW(AS1025))*((S1025=0)*($S$7:$S$2085&gt;0)+(S1025&gt;0)*($S$7:$S$2085=0)))&gt;0,"SALONES UNIDOS",IF(SUMPRODUCT((AS1025=$AS$7:$AS$2085)*(AI1025=$AI$7:$AI$2085)*((AO1025&lt;$AP$7:$AP$2085)*(AP1025&gt;$AO$7:$AO$2085))*(ROW($AS$7:$AS$2085)&lt;&gt;ROW(AS1025)))&gt;0,"Cruzado","Sin cruce")))</f>
        <v>Sin cruce</v>
      </c>
    </row>
    <row r="1026" spans="3:46" ht="15.6" hidden="1" customHeight="1">
      <c r="C1026" s="496" t="s">
        <v>572</v>
      </c>
      <c r="D1026" s="15" t="s">
        <v>1058</v>
      </c>
      <c r="E1026" s="15">
        <v>20261</v>
      </c>
      <c r="F1026" s="503" t="s">
        <v>195</v>
      </c>
      <c r="G1026" s="497" t="s">
        <v>80</v>
      </c>
      <c r="H1026" s="503" t="s">
        <v>97</v>
      </c>
      <c r="I1026" s="503">
        <v>3</v>
      </c>
      <c r="J1026" s="503" t="s">
        <v>41</v>
      </c>
      <c r="K1026" s="503" t="s">
        <v>41</v>
      </c>
      <c r="L1026" s="499" t="s">
        <v>1064</v>
      </c>
      <c r="M1026" s="535" t="s">
        <v>1044</v>
      </c>
      <c r="N1026" s="15" t="s">
        <v>577</v>
      </c>
      <c r="O1026" s="15" t="s">
        <v>934</v>
      </c>
      <c r="P1026" s="503" t="s">
        <v>579</v>
      </c>
      <c r="Q1026" s="15">
        <v>2</v>
      </c>
      <c r="R1026" s="15">
        <v>0</v>
      </c>
      <c r="S1026" s="531">
        <v>0</v>
      </c>
      <c r="T1026" s="15">
        <v>3</v>
      </c>
      <c r="U1026" s="471"/>
      <c r="V1026" s="550">
        <v>22</v>
      </c>
      <c r="W1026" s="497">
        <v>43540130</v>
      </c>
      <c r="X1026" s="566" t="s">
        <v>345</v>
      </c>
      <c r="Y1026" s="15" t="s">
        <v>579</v>
      </c>
      <c r="Z1026" s="15"/>
      <c r="AA1026" s="15"/>
      <c r="AB1026" s="15"/>
      <c r="AC1026" s="15" t="s">
        <v>1010</v>
      </c>
      <c r="AD1026" s="15"/>
      <c r="AE1026" s="479"/>
      <c r="AF1026" s="497"/>
      <c r="AG1026" s="497"/>
      <c r="AH1026" s="497" t="s">
        <v>582</v>
      </c>
      <c r="AI1026" s="15">
        <v>1</v>
      </c>
      <c r="AJ1026" s="15">
        <v>13</v>
      </c>
      <c r="AK1026" s="15">
        <v>30</v>
      </c>
      <c r="AL1026" s="15">
        <v>15</v>
      </c>
      <c r="AM1026" s="15">
        <v>10</v>
      </c>
      <c r="AN1026" s="490">
        <f>IF(AJ1026="",S1026,ROUND(((((AL1026/24)+(AM1026/1440))-((AJ1026/24)+(AK1026/1440)))*1440/50),5))</f>
        <v>2</v>
      </c>
      <c r="AO1026" s="491">
        <f>AJ1026/24+AK1026/1440</f>
        <v>0.5625</v>
      </c>
      <c r="AP1026" s="491">
        <f>AL1026/24+AM1026/1440</f>
        <v>0.63194444444444442</v>
      </c>
      <c r="AQ1026" s="23" t="str" cm="1">
        <f t="array" ref="AQ1026">IF(X1026="","",IF(SUMPRODUCT((X1026=$X$7:$X$2085)*(AI1026=$AI$7:$AI$2085)*(AO1026=$AO$7:$AO$2085)*(AP1026=$AP$7:$AP$2085)*(ROW($X$7:$X$2085)&lt;&gt;ROW(X1026))*((S1026=0)*($S$7:$S$2085&gt;0)+(S1026&gt;0)*($S$7:$S$2085=0)))&gt;0,"SALONES UNIDOS",IF(SUMPRODUCT((X1026=$X$7:$X$2085)*(AI1026=$AI$7:$AI$2085)*((AO1026&lt;$AP$7:$AP$2085)*(AP1026&gt;$AO$7:$AO$2085))*(ROW($X$7:$X$2085)&lt;&gt;ROW(X1026)))&gt;0,"Cruzado","Sin cruce")))</f>
        <v>SALONES UNIDOS</v>
      </c>
      <c r="AR1026" s="23" t="str" cm="1">
        <f t="array" ref="AR1026">IF(AE1026="","",IF(SUMPRODUCT((AE1026=$AE$7:$AE$2085)*(AI1026=$AI$7:$AI$2085)*(AO1026=$AO$7:$AO$2085)*(AP1026=$AP$7:$AP$2085)*(ROW($AE$7:$AE$2085)&lt;&gt;ROW(AE1026))*((S1026=0)*($S$7:$S$2085&gt;0)+(S1026&gt;0)*($S$7:$S$2085=0)))&gt;0,"SALONES UNIDOS",IF(SUMPRODUCT((AE1026=$AE$7:$AE$2085)*(AI1026=$AI$7:$AI$2085)*((AO1026&lt;$AP$7:$AP$2085)*(AP1026&gt;$AO$7:$AO$2085))*(ROW($AE$7:$AE$2085)&lt;&gt;ROW(AE1026)))&gt;0,"Cruzado","Sin cruce")))</f>
        <v/>
      </c>
      <c r="AS1026" s="94" t="str">
        <f t="shared" si="16"/>
        <v>T33PORUMAA</v>
      </c>
      <c r="AT1026" s="94" t="str" cm="1">
        <f t="array" ref="AT1026">IF(AS1026="","",IF(SUMPRODUCT((AS1026=$AS$7:$AS$2085)*(AI1026=$AI$7:$AI$2085)*(AO1026=$AO$7:$AO$2085)*(AP1026=$AP$7:$AP$2085)*(ROW($AS$7:$AS$2085)&lt;&gt;ROW(AS1026))*((S1026=0)*($S$7:$S$2085&gt;0)+(S1026&gt;0)*($S$7:$S$2085=0)))&gt;0,"SALONES UNIDOS",IF(SUMPRODUCT((AS1026=$AS$7:$AS$2085)*(AI1026=$AI$7:$AI$2085)*((AO1026&lt;$AP$7:$AP$2085)*(AP1026&gt;$AO$7:$AO$2085))*(ROW($AS$7:$AS$2085)&lt;&gt;ROW(AS1026)))&gt;0,"Cruzado","Sin cruce")))</f>
        <v>Sin cruce</v>
      </c>
    </row>
    <row r="1027" spans="3:46" ht="15.6" hidden="1" customHeight="1">
      <c r="C1027" s="496" t="s">
        <v>572</v>
      </c>
      <c r="D1027" s="15" t="s">
        <v>1058</v>
      </c>
      <c r="E1027" s="15">
        <v>20261</v>
      </c>
      <c r="F1027" s="503" t="s">
        <v>195</v>
      </c>
      <c r="G1027" s="497" t="s">
        <v>80</v>
      </c>
      <c r="H1027" s="503" t="s">
        <v>97</v>
      </c>
      <c r="I1027" s="503">
        <v>3</v>
      </c>
      <c r="J1027" s="503" t="s">
        <v>41</v>
      </c>
      <c r="K1027" s="503" t="s">
        <v>41</v>
      </c>
      <c r="L1027" s="499" t="s">
        <v>1064</v>
      </c>
      <c r="M1027" s="535" t="s">
        <v>1044</v>
      </c>
      <c r="N1027" s="15" t="s">
        <v>577</v>
      </c>
      <c r="O1027" s="15" t="s">
        <v>934</v>
      </c>
      <c r="P1027" s="503" t="s">
        <v>579</v>
      </c>
      <c r="Q1027" s="15">
        <v>0</v>
      </c>
      <c r="R1027" s="15">
        <v>2</v>
      </c>
      <c r="S1027" s="531">
        <v>0</v>
      </c>
      <c r="T1027" s="15">
        <v>3</v>
      </c>
      <c r="U1027" s="471"/>
      <c r="V1027" s="550">
        <v>22</v>
      </c>
      <c r="W1027" s="497">
        <v>43540130</v>
      </c>
      <c r="X1027" s="566" t="s">
        <v>345</v>
      </c>
      <c r="Y1027" s="15" t="s">
        <v>579</v>
      </c>
      <c r="Z1027" s="15"/>
      <c r="AA1027" s="15"/>
      <c r="AB1027" s="15"/>
      <c r="AC1027" s="493"/>
      <c r="AD1027" s="15"/>
      <c r="AE1027" s="15" t="s">
        <v>1007</v>
      </c>
      <c r="AF1027" s="497"/>
      <c r="AG1027" s="497"/>
      <c r="AH1027" s="497" t="s">
        <v>100</v>
      </c>
      <c r="AI1027" s="15">
        <v>1</v>
      </c>
      <c r="AJ1027" s="15">
        <v>15</v>
      </c>
      <c r="AK1027" s="15">
        <v>10</v>
      </c>
      <c r="AL1027" s="15">
        <v>16</v>
      </c>
      <c r="AM1027" s="15">
        <v>50</v>
      </c>
      <c r="AN1027" s="490">
        <f>IF(AJ1027="",S1027,ROUND(((((AL1027/24)+(AM1027/1440))-((AJ1027/24)+(AK1027/1440)))*1440/50),5))</f>
        <v>2</v>
      </c>
      <c r="AO1027" s="491">
        <f>AJ1027/24+AK1027/1440</f>
        <v>0.63194444444444442</v>
      </c>
      <c r="AP1027" s="491">
        <f>AL1027/24+AM1027/1440</f>
        <v>0.70138888888888884</v>
      </c>
      <c r="AQ1027" s="23" t="str" cm="1">
        <f t="array" ref="AQ1027">IF(X1027="","",IF(SUMPRODUCT((X1027=$X$7:$X$2085)*(AI1027=$AI$7:$AI$2085)*(AO1027=$AO$7:$AO$2085)*(AP1027=$AP$7:$AP$2085)*(ROW($X$7:$X$2085)&lt;&gt;ROW(X1027))*((S1027=0)*($S$7:$S$2085&gt;0)+(S1027&gt;0)*($S$7:$S$2085=0)))&gt;0,"SALONES UNIDOS",IF(SUMPRODUCT((X1027=$X$7:$X$2085)*(AI1027=$AI$7:$AI$2085)*((AO1027&lt;$AP$7:$AP$2085)*(AP1027&gt;$AO$7:$AO$2085))*(ROW($X$7:$X$2085)&lt;&gt;ROW(X1027)))&gt;0,"Cruzado","Sin cruce")))</f>
        <v>SALONES UNIDOS</v>
      </c>
      <c r="AR1027" s="23" t="str" cm="1">
        <f t="array" ref="AR1027">IF(AE1027="","",IF(SUMPRODUCT((AE1027=$AE$7:$AE$2085)*(AI1027=$AI$7:$AI$2085)*(AO1027=$AO$7:$AO$2085)*(AP1027=$AP$7:$AP$2085)*(ROW($AE$7:$AE$2085)&lt;&gt;ROW(AE1027))*((S1027=0)*($S$7:$S$2085&gt;0)+(S1027&gt;0)*($S$7:$S$2085=0)))&gt;0,"SALONES UNIDOS",IF(SUMPRODUCT((AE1027=$AE$7:$AE$2085)*(AI1027=$AI$7:$AI$2085)*((AO1027&lt;$AP$7:$AP$2085)*(AP1027&gt;$AO$7:$AO$2085))*(ROW($AE$7:$AE$2085)&lt;&gt;ROW(AE1027)))&gt;0,"Cruzado","Sin cruce")))</f>
        <v>SALONES UNIDOS</v>
      </c>
      <c r="AS1027" s="94" t="str">
        <f t="shared" si="16"/>
        <v>T33PORUMAA</v>
      </c>
      <c r="AT1027" s="94" t="str" cm="1">
        <f t="array" ref="AT1027">IF(AS1027="","",IF(SUMPRODUCT((AS1027=$AS$7:$AS$2085)*(AI1027=$AI$7:$AI$2085)*(AO1027=$AO$7:$AO$2085)*(AP1027=$AP$7:$AP$2085)*(ROW($AS$7:$AS$2085)&lt;&gt;ROW(AS1027))*((S1027=0)*($S$7:$S$2085&gt;0)+(S1027&gt;0)*($S$7:$S$2085=0)))&gt;0,"SALONES UNIDOS",IF(SUMPRODUCT((AS1027=$AS$7:$AS$2085)*(AI1027=$AI$7:$AI$2085)*((AO1027&lt;$AP$7:$AP$2085)*(AP1027&gt;$AO$7:$AO$2085))*(ROW($AS$7:$AS$2085)&lt;&gt;ROW(AS1027)))&gt;0,"Cruzado","Sin cruce")))</f>
        <v>Sin cruce</v>
      </c>
    </row>
    <row r="1028" spans="3:46" ht="15.6" hidden="1" customHeight="1">
      <c r="C1028" s="496" t="s">
        <v>572</v>
      </c>
      <c r="D1028" s="15" t="s">
        <v>1058</v>
      </c>
      <c r="E1028" s="15">
        <v>20261</v>
      </c>
      <c r="F1028" s="503" t="s">
        <v>195</v>
      </c>
      <c r="G1028" s="497" t="s">
        <v>80</v>
      </c>
      <c r="H1028" s="503" t="s">
        <v>97</v>
      </c>
      <c r="I1028" s="503">
        <v>3</v>
      </c>
      <c r="J1028" s="503" t="s">
        <v>41</v>
      </c>
      <c r="K1028" s="503" t="s">
        <v>41</v>
      </c>
      <c r="L1028" s="499" t="s">
        <v>1065</v>
      </c>
      <c r="M1028" s="535" t="s">
        <v>1066</v>
      </c>
      <c r="N1028" s="15" t="s">
        <v>710</v>
      </c>
      <c r="O1028" s="15" t="s">
        <v>934</v>
      </c>
      <c r="P1028" s="503" t="s">
        <v>579</v>
      </c>
      <c r="Q1028" s="15">
        <v>2</v>
      </c>
      <c r="R1028" s="15">
        <v>4</v>
      </c>
      <c r="S1028" s="479">
        <v>6</v>
      </c>
      <c r="T1028" s="15">
        <v>4</v>
      </c>
      <c r="U1028" s="471"/>
      <c r="V1028" s="550">
        <v>22</v>
      </c>
      <c r="W1028" s="497">
        <v>47849946</v>
      </c>
      <c r="X1028" s="566" t="s">
        <v>257</v>
      </c>
      <c r="Y1028" s="15" t="s">
        <v>579</v>
      </c>
      <c r="Z1028" s="15"/>
      <c r="AA1028" s="15"/>
      <c r="AB1028" s="15"/>
      <c r="AC1028" s="15" t="s">
        <v>1010</v>
      </c>
      <c r="AD1028" s="15"/>
      <c r="AE1028" s="479"/>
      <c r="AF1028" s="497"/>
      <c r="AG1028" s="497"/>
      <c r="AH1028" s="497" t="s">
        <v>203</v>
      </c>
      <c r="AI1028" s="15">
        <v>4</v>
      </c>
      <c r="AJ1028" s="15">
        <v>7</v>
      </c>
      <c r="AK1028" s="15">
        <v>40</v>
      </c>
      <c r="AL1028" s="15">
        <v>12</v>
      </c>
      <c r="AM1028" s="15">
        <v>40</v>
      </c>
      <c r="AN1028" s="490">
        <f>IF(AJ1028="",S1028,ROUND(((((AL1028/24)+(AM1028/1440))-((AJ1028/24)+(AK1028/1440)))*1440/50),5))</f>
        <v>6</v>
      </c>
      <c r="AO1028" s="491">
        <f>AJ1028/24+AK1028/1440</f>
        <v>0.31944444444444448</v>
      </c>
      <c r="AP1028" s="491">
        <f>AL1028/24+AM1028/1440</f>
        <v>0.52777777777777779</v>
      </c>
      <c r="AQ1028" s="23" t="str" cm="1">
        <f t="array" ref="AQ1028">IF(X1028="","",IF(SUMPRODUCT((X1028=$X$7:$X$2085)*(AI1028=$AI$7:$AI$2085)*(AO1028=$AO$7:$AO$2085)*(AP1028=$AP$7:$AP$2085)*(ROW($X$7:$X$2085)&lt;&gt;ROW(X1028))*((S1028=0)*($S$7:$S$2085&gt;0)+(S1028&gt;0)*($S$7:$S$2085=0)))&gt;0,"SALONES UNIDOS",IF(SUMPRODUCT((X1028=$X$7:$X$2085)*(AI1028=$AI$7:$AI$2085)*((AO1028&lt;$AP$7:$AP$2085)*(AP1028&gt;$AO$7:$AO$2085))*(ROW($X$7:$X$2085)&lt;&gt;ROW(X1028)))&gt;0,"Cruzado","Sin cruce")))</f>
        <v>Sin cruce</v>
      </c>
      <c r="AR1028" s="23" t="str" cm="1">
        <f t="array" ref="AR1028">IF(AE1028="","",IF(SUMPRODUCT((AE1028=$AE$7:$AE$2085)*(AI1028=$AI$7:$AI$2085)*(AO1028=$AO$7:$AO$2085)*(AP1028=$AP$7:$AP$2085)*(ROW($AE$7:$AE$2085)&lt;&gt;ROW(AE1028))*((S1028=0)*($S$7:$S$2085&gt;0)+(S1028&gt;0)*($S$7:$S$2085=0)))&gt;0,"SALONES UNIDOS",IF(SUMPRODUCT((AE1028=$AE$7:$AE$2085)*(AI1028=$AI$7:$AI$2085)*((AO1028&lt;$AP$7:$AP$2085)*(AP1028&gt;$AO$7:$AO$2085))*(ROW($AE$7:$AE$2085)&lt;&gt;ROW(AE1028)))&gt;0,"Cruzado","Sin cruce")))</f>
        <v/>
      </c>
      <c r="AS1028" s="94" t="str">
        <f t="shared" si="16"/>
        <v>T33PORUMAA</v>
      </c>
      <c r="AT1028" s="94" t="str" cm="1">
        <f t="array" ref="AT1028">IF(AS1028="","",IF(SUMPRODUCT((AS1028=$AS$7:$AS$2085)*(AI1028=$AI$7:$AI$2085)*(AO1028=$AO$7:$AO$2085)*(AP1028=$AP$7:$AP$2085)*(ROW($AS$7:$AS$2085)&lt;&gt;ROW(AS1028))*((S1028=0)*($S$7:$S$2085&gt;0)+(S1028&gt;0)*($S$7:$S$2085=0)))&gt;0,"SALONES UNIDOS",IF(SUMPRODUCT((AS1028=$AS$7:$AS$2085)*(AI1028=$AI$7:$AI$2085)*((AO1028&lt;$AP$7:$AP$2085)*(AP1028&gt;$AO$7:$AO$2085))*(ROW($AS$7:$AS$2085)&lt;&gt;ROW(AS1028)))&gt;0,"Cruzado","Sin cruce")))</f>
        <v>Sin cruce</v>
      </c>
    </row>
    <row r="1029" spans="3:46" ht="15.6" hidden="1" customHeight="1">
      <c r="C1029" s="496" t="s">
        <v>572</v>
      </c>
      <c r="D1029" s="479" t="s">
        <v>573</v>
      </c>
      <c r="E1029" s="479">
        <v>20261</v>
      </c>
      <c r="F1029" s="503" t="s">
        <v>48</v>
      </c>
      <c r="G1029" s="497" t="s">
        <v>80</v>
      </c>
      <c r="H1029" s="503" t="s">
        <v>63</v>
      </c>
      <c r="I1029" s="503">
        <v>1</v>
      </c>
      <c r="J1029" s="503" t="s">
        <v>41</v>
      </c>
      <c r="K1029" s="503" t="s">
        <v>41</v>
      </c>
      <c r="L1029" s="499" t="s">
        <v>575</v>
      </c>
      <c r="M1029" s="535" t="s">
        <v>576</v>
      </c>
      <c r="N1029" s="15" t="s">
        <v>577</v>
      </c>
      <c r="O1029" s="15" t="s">
        <v>578</v>
      </c>
      <c r="P1029" s="503" t="s">
        <v>579</v>
      </c>
      <c r="Q1029" s="15">
        <v>2</v>
      </c>
      <c r="R1029" s="15">
        <v>0</v>
      </c>
      <c r="S1029" s="479">
        <v>2</v>
      </c>
      <c r="T1029" s="15">
        <v>3</v>
      </c>
      <c r="U1029" s="471"/>
      <c r="V1029" s="550">
        <v>40</v>
      </c>
      <c r="W1029" s="497">
        <v>70302657</v>
      </c>
      <c r="X1029" s="566" t="s">
        <v>311</v>
      </c>
      <c r="Y1029" s="15" t="s">
        <v>579</v>
      </c>
      <c r="Z1029" s="15"/>
      <c r="AA1029" s="15"/>
      <c r="AB1029" s="15"/>
      <c r="AC1029" s="15" t="s">
        <v>596</v>
      </c>
      <c r="AD1029" s="15"/>
      <c r="AE1029" s="479"/>
      <c r="AF1029" s="497"/>
      <c r="AG1029" s="497"/>
      <c r="AH1029" s="497" t="s">
        <v>582</v>
      </c>
      <c r="AI1029" s="15">
        <v>3</v>
      </c>
      <c r="AJ1029" s="15">
        <v>7</v>
      </c>
      <c r="AK1029" s="15">
        <v>40</v>
      </c>
      <c r="AL1029" s="15">
        <v>9</v>
      </c>
      <c r="AM1029" s="15">
        <v>20</v>
      </c>
      <c r="AN1029" s="490">
        <f>IF(AJ1029="",S1029,ROUND(((((AL1029/24)+(AM1029/1440))-((AJ1029/24)+(AK1029/1440)))*1440/50),5))</f>
        <v>2</v>
      </c>
      <c r="AO1029" s="491">
        <f>AJ1029/24+AK1029/1440</f>
        <v>0.31944444444444448</v>
      </c>
      <c r="AP1029" s="491">
        <f>AL1029/24+AM1029/1440</f>
        <v>0.3888888888888889</v>
      </c>
      <c r="AQ1029" s="23" t="str" cm="1">
        <f t="array" ref="AQ1029">IF(X1029="","",IF(SUMPRODUCT((X1029=$X$7:$X$2085)*(AI1029=$AI$7:$AI$2085)*(AO1029=$AO$7:$AO$2085)*(AP1029=$AP$7:$AP$2085)*(ROW($X$7:$X$2085)&lt;&gt;ROW(X1029))*((S1029=0)*($S$7:$S$2085&gt;0)+(S1029&gt;0)*($S$7:$S$2085=0)))&gt;0,"SALONES UNIDOS",IF(SUMPRODUCT((X1029=$X$7:$X$2085)*(AI1029=$AI$7:$AI$2085)*((AO1029&lt;$AP$7:$AP$2085)*(AP1029&gt;$AO$7:$AO$2085))*(ROW($X$7:$X$2085)&lt;&gt;ROW(X1029)))&gt;0,"Cruzado","Sin cruce")))</f>
        <v>Sin cruce</v>
      </c>
      <c r="AR1029" s="23" t="str" cm="1">
        <f t="array" ref="AR1029">IF(AE1029="","",IF(SUMPRODUCT((AE1029=$AE$7:$AE$2085)*(AI1029=$AI$7:$AI$2085)*(AO1029=$AO$7:$AO$2085)*(AP1029=$AP$7:$AP$2085)*(ROW($AE$7:$AE$2085)&lt;&gt;ROW(AE1029))*((S1029=0)*($S$7:$S$2085&gt;0)+(S1029&gt;0)*($S$7:$S$2085=0)))&gt;0,"SALONES UNIDOS",IF(SUMPRODUCT((AE1029=$AE$7:$AE$2085)*(AI1029=$AI$7:$AI$2085)*((AO1029&lt;$AP$7:$AP$2085)*(AP1029&gt;$AO$7:$AO$2085))*(ROW($AE$7:$AE$2085)&lt;&gt;ROW(AE1029)))&gt;0,"Cruzado","Sin cruce")))</f>
        <v/>
      </c>
      <c r="AS1029" s="94" t="str">
        <f t="shared" si="16"/>
        <v>EN1PRINCIPALA</v>
      </c>
      <c r="AT1029" s="94" t="str" cm="1">
        <f t="array" ref="AT1029">IF(AS1029="","",IF(SUMPRODUCT((AS1029=$AS$7:$AS$2085)*(AI1029=$AI$7:$AI$2085)*(AO1029=$AO$7:$AO$2085)*(AP1029=$AP$7:$AP$2085)*(ROW($AS$7:$AS$2085)&lt;&gt;ROW(AS1029))*((S1029=0)*($S$7:$S$2085&gt;0)+(S1029&gt;0)*($S$7:$S$2085=0)))&gt;0,"SALONES UNIDOS",IF(SUMPRODUCT((AS1029=$AS$7:$AS$2085)*(AI1029=$AI$7:$AI$2085)*((AO1029&lt;$AP$7:$AP$2085)*(AP1029&gt;$AO$7:$AO$2085))*(ROW($AS$7:$AS$2085)&lt;&gt;ROW(AS1029)))&gt;0,"Cruzado","Sin cruce")))</f>
        <v>Sin cruce</v>
      </c>
    </row>
    <row r="1030" spans="3:46" ht="15.6" hidden="1" customHeight="1">
      <c r="C1030" s="496" t="s">
        <v>572</v>
      </c>
      <c r="D1030" s="479" t="s">
        <v>573</v>
      </c>
      <c r="E1030" s="479">
        <v>20261</v>
      </c>
      <c r="F1030" s="503" t="s">
        <v>48</v>
      </c>
      <c r="G1030" s="497" t="s">
        <v>80</v>
      </c>
      <c r="H1030" s="503" t="s">
        <v>63</v>
      </c>
      <c r="I1030" s="503">
        <v>1</v>
      </c>
      <c r="J1030" s="503" t="s">
        <v>574</v>
      </c>
      <c r="K1030" s="503" t="s">
        <v>41</v>
      </c>
      <c r="L1030" s="499" t="s">
        <v>575</v>
      </c>
      <c r="M1030" s="535" t="s">
        <v>576</v>
      </c>
      <c r="N1030" s="15" t="s">
        <v>577</v>
      </c>
      <c r="O1030" s="15" t="s">
        <v>578</v>
      </c>
      <c r="P1030" s="503" t="s">
        <v>579</v>
      </c>
      <c r="Q1030" s="15">
        <v>0</v>
      </c>
      <c r="R1030" s="15">
        <v>2</v>
      </c>
      <c r="S1030" s="479">
        <v>2</v>
      </c>
      <c r="T1030" s="15">
        <v>3</v>
      </c>
      <c r="U1030" s="471"/>
      <c r="V1030" s="550">
        <v>20</v>
      </c>
      <c r="W1030" s="497">
        <v>70302657</v>
      </c>
      <c r="X1030" s="566" t="s">
        <v>311</v>
      </c>
      <c r="Y1030" s="15" t="s">
        <v>579</v>
      </c>
      <c r="Z1030" s="15"/>
      <c r="AA1030" s="15"/>
      <c r="AB1030" s="15"/>
      <c r="AC1030" s="493"/>
      <c r="AD1030" s="15"/>
      <c r="AE1030" s="15" t="s">
        <v>1068</v>
      </c>
      <c r="AF1030" s="497"/>
      <c r="AG1030" s="497"/>
      <c r="AH1030" s="497" t="s">
        <v>100</v>
      </c>
      <c r="AI1030" s="15">
        <v>3</v>
      </c>
      <c r="AJ1030" s="15">
        <v>9</v>
      </c>
      <c r="AK1030" s="15">
        <v>20</v>
      </c>
      <c r="AL1030" s="15">
        <v>11</v>
      </c>
      <c r="AM1030" s="15">
        <v>0</v>
      </c>
      <c r="AN1030" s="490">
        <f>IF(AJ1030="",S1030,ROUND(((((AL1030/24)+(AM1030/1440))-((AJ1030/24)+(AK1030/1440)))*1440/50),5))</f>
        <v>2</v>
      </c>
      <c r="AO1030" s="491">
        <f>AJ1030/24+AK1030/1440</f>
        <v>0.3888888888888889</v>
      </c>
      <c r="AP1030" s="491">
        <f>AL1030/24+AM1030/1440</f>
        <v>0.45833333333333331</v>
      </c>
      <c r="AQ1030" s="23" t="str" cm="1">
        <f t="array" ref="AQ1030">IF(X1030="","",IF(SUMPRODUCT((X1030=$X$7:$X$2085)*(AI1030=$AI$7:$AI$2085)*(AO1030=$AO$7:$AO$2085)*(AP1030=$AP$7:$AP$2085)*(ROW($X$7:$X$2085)&lt;&gt;ROW(X1030))*((S1030=0)*($S$7:$S$2085&gt;0)+(S1030&gt;0)*($S$7:$S$2085=0)))&gt;0,"SALONES UNIDOS",IF(SUMPRODUCT((X1030=$X$7:$X$2085)*(AI1030=$AI$7:$AI$2085)*((AO1030&lt;$AP$7:$AP$2085)*(AP1030&gt;$AO$7:$AO$2085))*(ROW($X$7:$X$2085)&lt;&gt;ROW(X1030)))&gt;0,"Cruzado","Sin cruce")))</f>
        <v>Sin cruce</v>
      </c>
      <c r="AR1030" s="23" t="str" cm="1">
        <f t="array" ref="AR1030">IF(AE1030="","",IF(SUMPRODUCT((AE1030=$AE$7:$AE$2085)*(AI1030=$AI$7:$AI$2085)*(AO1030=$AO$7:$AO$2085)*(AP1030=$AP$7:$AP$2085)*(ROW($AE$7:$AE$2085)&lt;&gt;ROW(AE1030))*((S1030=0)*($S$7:$S$2085&gt;0)+(S1030&gt;0)*($S$7:$S$2085=0)))&gt;0,"SALONES UNIDOS",IF(SUMPRODUCT((AE1030=$AE$7:$AE$2085)*(AI1030=$AI$7:$AI$2085)*((AO1030&lt;$AP$7:$AP$2085)*(AP1030&gt;$AO$7:$AO$2085))*(ROW($AE$7:$AE$2085)&lt;&gt;ROW(AE1030)))&gt;0,"Cruzado","Sin cruce")))</f>
        <v>Sin cruce</v>
      </c>
      <c r="AS1030" s="94" t="str">
        <f t="shared" si="16"/>
        <v>EN1PRINCIPALA</v>
      </c>
      <c r="AT1030" s="94" t="str" cm="1">
        <f t="array" ref="AT1030">IF(AS1030="","",IF(SUMPRODUCT((AS1030=$AS$7:$AS$2085)*(AI1030=$AI$7:$AI$2085)*(AO1030=$AO$7:$AO$2085)*(AP1030=$AP$7:$AP$2085)*(ROW($AS$7:$AS$2085)&lt;&gt;ROW(AS1030))*((S1030=0)*($S$7:$S$2085&gt;0)+(S1030&gt;0)*($S$7:$S$2085=0)))&gt;0,"SALONES UNIDOS",IF(SUMPRODUCT((AS1030=$AS$7:$AS$2085)*(AI1030=$AI$7:$AI$2085)*((AO1030&lt;$AP$7:$AP$2085)*(AP1030&gt;$AO$7:$AO$2085))*(ROW($AS$7:$AS$2085)&lt;&gt;ROW(AS1030)))&gt;0,"Cruzado","Sin cruce")))</f>
        <v>Sin cruce</v>
      </c>
    </row>
    <row r="1031" spans="3:46" ht="15.6" hidden="1" customHeight="1">
      <c r="C1031" s="496" t="s">
        <v>572</v>
      </c>
      <c r="D1031" s="479" t="s">
        <v>573</v>
      </c>
      <c r="E1031" s="479">
        <v>20261</v>
      </c>
      <c r="F1031" s="503" t="s">
        <v>48</v>
      </c>
      <c r="G1031" s="497" t="s">
        <v>80</v>
      </c>
      <c r="H1031" s="503" t="s">
        <v>63</v>
      </c>
      <c r="I1031" s="503">
        <v>1</v>
      </c>
      <c r="J1031" s="503" t="s">
        <v>583</v>
      </c>
      <c r="K1031" s="503" t="s">
        <v>41</v>
      </c>
      <c r="L1031" s="499" t="s">
        <v>575</v>
      </c>
      <c r="M1031" s="535" t="s">
        <v>576</v>
      </c>
      <c r="N1031" s="15" t="s">
        <v>577</v>
      </c>
      <c r="O1031" s="15" t="s">
        <v>578</v>
      </c>
      <c r="P1031" s="503" t="s">
        <v>579</v>
      </c>
      <c r="Q1031" s="15">
        <v>0</v>
      </c>
      <c r="R1031" s="15">
        <v>2</v>
      </c>
      <c r="S1031" s="479">
        <v>2</v>
      </c>
      <c r="T1031" s="15">
        <v>3</v>
      </c>
      <c r="U1031" s="471"/>
      <c r="V1031" s="550">
        <v>20</v>
      </c>
      <c r="W1031" s="497">
        <v>70302657</v>
      </c>
      <c r="X1031" s="566" t="s">
        <v>311</v>
      </c>
      <c r="Y1031" s="15" t="s">
        <v>579</v>
      </c>
      <c r="Z1031" s="15"/>
      <c r="AA1031" s="15"/>
      <c r="AB1031" s="15"/>
      <c r="AC1031" s="493"/>
      <c r="AD1031" s="15"/>
      <c r="AE1031" s="15" t="s">
        <v>1068</v>
      </c>
      <c r="AF1031" s="497"/>
      <c r="AG1031" s="497"/>
      <c r="AH1031" s="497" t="s">
        <v>100</v>
      </c>
      <c r="AI1031" s="15">
        <v>3</v>
      </c>
      <c r="AJ1031" s="15">
        <v>11</v>
      </c>
      <c r="AK1031" s="15">
        <v>0</v>
      </c>
      <c r="AL1031" s="15">
        <v>12</v>
      </c>
      <c r="AM1031" s="15">
        <v>40</v>
      </c>
      <c r="AN1031" s="490">
        <f>IF(AJ1031="",S1031,ROUND(((((AL1031/24)+(AM1031/1440))-((AJ1031/24)+(AK1031/1440)))*1440/50),5))</f>
        <v>2</v>
      </c>
      <c r="AO1031" s="491">
        <f>AJ1031/24+AK1031/1440</f>
        <v>0.45833333333333331</v>
      </c>
      <c r="AP1031" s="491">
        <f>AL1031/24+AM1031/1440</f>
        <v>0.52777777777777779</v>
      </c>
      <c r="AQ1031" s="23" t="str" cm="1">
        <f t="array" ref="AQ1031">IF(X1031="","",IF(SUMPRODUCT((X1031=$X$7:$X$2085)*(AI1031=$AI$7:$AI$2085)*(AO1031=$AO$7:$AO$2085)*(AP1031=$AP$7:$AP$2085)*(ROW($X$7:$X$2085)&lt;&gt;ROW(X1031))*((S1031=0)*($S$7:$S$2085&gt;0)+(S1031&gt;0)*($S$7:$S$2085=0)))&gt;0,"SALONES UNIDOS",IF(SUMPRODUCT((X1031=$X$7:$X$2085)*(AI1031=$AI$7:$AI$2085)*((AO1031&lt;$AP$7:$AP$2085)*(AP1031&gt;$AO$7:$AO$2085))*(ROW($X$7:$X$2085)&lt;&gt;ROW(X1031)))&gt;0,"Cruzado","Sin cruce")))</f>
        <v>Sin cruce</v>
      </c>
      <c r="AR1031" s="23" t="str" cm="1">
        <f t="array" ref="AR1031">IF(AE1031="","",IF(SUMPRODUCT((AE1031=$AE$7:$AE$2085)*(AI1031=$AI$7:$AI$2085)*(AO1031=$AO$7:$AO$2085)*(AP1031=$AP$7:$AP$2085)*(ROW($AE$7:$AE$2085)&lt;&gt;ROW(AE1031))*((S1031=0)*($S$7:$S$2085&gt;0)+(S1031&gt;0)*($S$7:$S$2085=0)))&gt;0,"SALONES UNIDOS",IF(SUMPRODUCT((AE1031=$AE$7:$AE$2085)*(AI1031=$AI$7:$AI$2085)*((AO1031&lt;$AP$7:$AP$2085)*(AP1031&gt;$AO$7:$AO$2085))*(ROW($AE$7:$AE$2085)&lt;&gt;ROW(AE1031)))&gt;0,"Cruzado","Sin cruce")))</f>
        <v>Sin cruce</v>
      </c>
      <c r="AS1031" s="94" t="str">
        <f t="shared" si="16"/>
        <v>EN1PRINCIPALA</v>
      </c>
      <c r="AT1031" s="94" t="str" cm="1">
        <f t="array" ref="AT1031">IF(AS1031="","",IF(SUMPRODUCT((AS1031=$AS$7:$AS$2085)*(AI1031=$AI$7:$AI$2085)*(AO1031=$AO$7:$AO$2085)*(AP1031=$AP$7:$AP$2085)*(ROW($AS$7:$AS$2085)&lt;&gt;ROW(AS1031))*((S1031=0)*($S$7:$S$2085&gt;0)+(S1031&gt;0)*($S$7:$S$2085=0)))&gt;0,"SALONES UNIDOS",IF(SUMPRODUCT((AS1031=$AS$7:$AS$2085)*(AI1031=$AI$7:$AI$2085)*((AO1031&lt;$AP$7:$AP$2085)*(AP1031&gt;$AO$7:$AO$2085))*(ROW($AS$7:$AS$2085)&lt;&gt;ROW(AS1031)))&gt;0,"Cruzado","Sin cruce")))</f>
        <v>Sin cruce</v>
      </c>
    </row>
    <row r="1032" spans="3:46" ht="15.6" hidden="1" customHeight="1">
      <c r="C1032" s="496" t="s">
        <v>572</v>
      </c>
      <c r="D1032" s="479" t="s">
        <v>573</v>
      </c>
      <c r="E1032" s="479">
        <v>20261</v>
      </c>
      <c r="F1032" s="503" t="s">
        <v>48</v>
      </c>
      <c r="G1032" s="497" t="s">
        <v>80</v>
      </c>
      <c r="H1032" s="503" t="s">
        <v>63</v>
      </c>
      <c r="I1032" s="503">
        <v>1</v>
      </c>
      <c r="J1032" s="503" t="s">
        <v>41</v>
      </c>
      <c r="K1032" s="503" t="s">
        <v>41</v>
      </c>
      <c r="L1032" s="499" t="s">
        <v>584</v>
      </c>
      <c r="M1032" s="535" t="s">
        <v>585</v>
      </c>
      <c r="N1032" s="15" t="s">
        <v>586</v>
      </c>
      <c r="O1032" s="15" t="s">
        <v>578</v>
      </c>
      <c r="P1032" s="503" t="s">
        <v>579</v>
      </c>
      <c r="Q1032" s="15">
        <v>2</v>
      </c>
      <c r="R1032" s="15">
        <v>2</v>
      </c>
      <c r="S1032" s="479">
        <v>4</v>
      </c>
      <c r="T1032" s="15">
        <v>3</v>
      </c>
      <c r="U1032" s="471"/>
      <c r="V1032" s="550">
        <v>40</v>
      </c>
      <c r="W1032" s="497">
        <v>40364065</v>
      </c>
      <c r="X1032" s="566" t="s">
        <v>201</v>
      </c>
      <c r="Y1032" s="15" t="s">
        <v>579</v>
      </c>
      <c r="Z1032" s="15"/>
      <c r="AA1032" s="15"/>
      <c r="AB1032" s="15"/>
      <c r="AC1032" s="15" t="s">
        <v>596</v>
      </c>
      <c r="AD1032" s="15"/>
      <c r="AE1032" s="479"/>
      <c r="AF1032" s="497"/>
      <c r="AG1032" s="497"/>
      <c r="AH1032" s="497" t="s">
        <v>203</v>
      </c>
      <c r="AI1032" s="15">
        <v>1</v>
      </c>
      <c r="AJ1032" s="15">
        <v>13</v>
      </c>
      <c r="AK1032" s="15">
        <v>30</v>
      </c>
      <c r="AL1032" s="15">
        <v>16</v>
      </c>
      <c r="AM1032" s="15">
        <v>50</v>
      </c>
      <c r="AN1032" s="490">
        <f>IF(AJ1032="",S1032,ROUND(((((AL1032/24)+(AM1032/1440))-((AJ1032/24)+(AK1032/1440)))*1440/50),5))</f>
        <v>4</v>
      </c>
      <c r="AO1032" s="491">
        <f>AJ1032/24+AK1032/1440</f>
        <v>0.5625</v>
      </c>
      <c r="AP1032" s="491">
        <f>AL1032/24+AM1032/1440</f>
        <v>0.70138888888888884</v>
      </c>
      <c r="AQ1032" s="23" t="str" cm="1">
        <f t="array" ref="AQ1032">IF(X1032="","",IF(SUMPRODUCT((X1032=$X$7:$X$2085)*(AI1032=$AI$7:$AI$2085)*(AO1032=$AO$7:$AO$2085)*(AP1032=$AP$7:$AP$2085)*(ROW($X$7:$X$2085)&lt;&gt;ROW(X1032))*((S1032=0)*($S$7:$S$2085&gt;0)+(S1032&gt;0)*($S$7:$S$2085=0)))&gt;0,"SALONES UNIDOS",IF(SUMPRODUCT((X1032=$X$7:$X$2085)*(AI1032=$AI$7:$AI$2085)*((AO1032&lt;$AP$7:$AP$2085)*(AP1032&gt;$AO$7:$AO$2085))*(ROW($X$7:$X$2085)&lt;&gt;ROW(X1032)))&gt;0,"Cruzado","Sin cruce")))</f>
        <v>Sin cruce</v>
      </c>
      <c r="AR1032" s="23" t="str" cm="1">
        <f t="array" ref="AR1032">IF(AE1032="","",IF(SUMPRODUCT((AE1032=$AE$7:$AE$2085)*(AI1032=$AI$7:$AI$2085)*(AO1032=$AO$7:$AO$2085)*(AP1032=$AP$7:$AP$2085)*(ROW($AE$7:$AE$2085)&lt;&gt;ROW(AE1032))*((S1032=0)*($S$7:$S$2085&gt;0)+(S1032&gt;0)*($S$7:$S$2085=0)))&gt;0,"SALONES UNIDOS",IF(SUMPRODUCT((AE1032=$AE$7:$AE$2085)*(AI1032=$AI$7:$AI$2085)*((AO1032&lt;$AP$7:$AP$2085)*(AP1032&gt;$AO$7:$AO$2085))*(ROW($AE$7:$AE$2085)&lt;&gt;ROW(AE1032)))&gt;0,"Cruzado","Sin cruce")))</f>
        <v/>
      </c>
      <c r="AS1032" s="94" t="str">
        <f t="shared" si="16"/>
        <v>EN1PRINCIPALA</v>
      </c>
      <c r="AT1032" s="94" t="str" cm="1">
        <f t="array" ref="AT1032">IF(AS1032="","",IF(SUMPRODUCT((AS1032=$AS$7:$AS$2085)*(AI1032=$AI$7:$AI$2085)*(AO1032=$AO$7:$AO$2085)*(AP1032=$AP$7:$AP$2085)*(ROW($AS$7:$AS$2085)&lt;&gt;ROW(AS1032))*((S1032=0)*($S$7:$S$2085&gt;0)+(S1032&gt;0)*($S$7:$S$2085=0)))&gt;0,"SALONES UNIDOS",IF(SUMPRODUCT((AS1032=$AS$7:$AS$2085)*(AI1032=$AI$7:$AI$2085)*((AO1032&lt;$AP$7:$AP$2085)*(AP1032&gt;$AO$7:$AO$2085))*(ROW($AS$7:$AS$2085)&lt;&gt;ROW(AS1032)))&gt;0,"Cruzado","Sin cruce")))</f>
        <v>Sin cruce</v>
      </c>
    </row>
    <row r="1033" spans="3:46" ht="15.6" hidden="1" customHeight="1">
      <c r="C1033" s="496" t="s">
        <v>572</v>
      </c>
      <c r="D1033" s="479" t="s">
        <v>573</v>
      </c>
      <c r="E1033" s="479">
        <v>20261</v>
      </c>
      <c r="F1033" s="503" t="s">
        <v>48</v>
      </c>
      <c r="G1033" s="497" t="s">
        <v>80</v>
      </c>
      <c r="H1033" s="503" t="s">
        <v>63</v>
      </c>
      <c r="I1033" s="503">
        <v>1</v>
      </c>
      <c r="J1033" s="503" t="s">
        <v>41</v>
      </c>
      <c r="K1033" s="503" t="s">
        <v>41</v>
      </c>
      <c r="L1033" s="499" t="s">
        <v>587</v>
      </c>
      <c r="M1033" s="535" t="s">
        <v>588</v>
      </c>
      <c r="N1033" s="15" t="s">
        <v>577</v>
      </c>
      <c r="O1033" s="15" t="s">
        <v>578</v>
      </c>
      <c r="P1033" s="503" t="s">
        <v>579</v>
      </c>
      <c r="Q1033" s="15">
        <v>2</v>
      </c>
      <c r="R1033" s="15">
        <v>2</v>
      </c>
      <c r="S1033" s="479">
        <v>4</v>
      </c>
      <c r="T1033" s="15">
        <v>3</v>
      </c>
      <c r="U1033" s="471"/>
      <c r="V1033" s="550">
        <v>40</v>
      </c>
      <c r="W1033" s="497">
        <v>41678332</v>
      </c>
      <c r="X1033" s="566" t="s">
        <v>372</v>
      </c>
      <c r="Y1033" s="15" t="s">
        <v>579</v>
      </c>
      <c r="Z1033" s="15"/>
      <c r="AA1033" s="15"/>
      <c r="AB1033" s="15"/>
      <c r="AC1033" s="15" t="s">
        <v>1069</v>
      </c>
      <c r="AD1033" s="15"/>
      <c r="AE1033" s="479"/>
      <c r="AF1033" s="497"/>
      <c r="AG1033" s="497"/>
      <c r="AH1033" s="497" t="s">
        <v>203</v>
      </c>
      <c r="AI1033" s="15">
        <v>3</v>
      </c>
      <c r="AJ1033" s="15">
        <v>15</v>
      </c>
      <c r="AK1033" s="15">
        <v>10</v>
      </c>
      <c r="AL1033" s="15">
        <v>18</v>
      </c>
      <c r="AM1033" s="15">
        <v>30</v>
      </c>
      <c r="AN1033" s="490">
        <f>IF(AJ1033="",S1033,ROUND(((((AL1033/24)+(AM1033/1440))-((AJ1033/24)+(AK1033/1440)))*1440/50),5))</f>
        <v>4</v>
      </c>
      <c r="AO1033" s="491">
        <f>AJ1033/24+AK1033/1440</f>
        <v>0.63194444444444442</v>
      </c>
      <c r="AP1033" s="491">
        <f>AL1033/24+AM1033/1440</f>
        <v>0.77083333333333337</v>
      </c>
      <c r="AQ1033" s="23" t="str" cm="1">
        <f t="array" ref="AQ1033">IF(X1033="","",IF(SUMPRODUCT((X1033=$X$7:$X$2085)*(AI1033=$AI$7:$AI$2085)*(AO1033=$AO$7:$AO$2085)*(AP1033=$AP$7:$AP$2085)*(ROW($X$7:$X$2085)&lt;&gt;ROW(X1033))*((S1033=0)*($S$7:$S$2085&gt;0)+(S1033&gt;0)*($S$7:$S$2085=0)))&gt;0,"SALONES UNIDOS",IF(SUMPRODUCT((X1033=$X$7:$X$2085)*(AI1033=$AI$7:$AI$2085)*((AO1033&lt;$AP$7:$AP$2085)*(AP1033&gt;$AO$7:$AO$2085))*(ROW($X$7:$X$2085)&lt;&gt;ROW(X1033)))&gt;0,"Cruzado","Sin cruce")))</f>
        <v>Sin cruce</v>
      </c>
      <c r="AR1033" s="23" t="str" cm="1">
        <f t="array" ref="AR1033">IF(AE1033="","",IF(SUMPRODUCT((AE1033=$AE$7:$AE$2085)*(AI1033=$AI$7:$AI$2085)*(AO1033=$AO$7:$AO$2085)*(AP1033=$AP$7:$AP$2085)*(ROW($AE$7:$AE$2085)&lt;&gt;ROW(AE1033))*((S1033=0)*($S$7:$S$2085&gt;0)+(S1033&gt;0)*($S$7:$S$2085=0)))&gt;0,"SALONES UNIDOS",IF(SUMPRODUCT((AE1033=$AE$7:$AE$2085)*(AI1033=$AI$7:$AI$2085)*((AO1033&lt;$AP$7:$AP$2085)*(AP1033&gt;$AO$7:$AO$2085))*(ROW($AE$7:$AE$2085)&lt;&gt;ROW(AE1033)))&gt;0,"Cruzado","Sin cruce")))</f>
        <v/>
      </c>
      <c r="AS1033" s="94" t="str">
        <f t="shared" si="16"/>
        <v>EN1PRINCIPALA</v>
      </c>
      <c r="AT1033" s="94" t="str" cm="1">
        <f t="array" ref="AT1033">IF(AS1033="","",IF(SUMPRODUCT((AS1033=$AS$7:$AS$2085)*(AI1033=$AI$7:$AI$2085)*(AO1033=$AO$7:$AO$2085)*(AP1033=$AP$7:$AP$2085)*(ROW($AS$7:$AS$2085)&lt;&gt;ROW(AS1033))*((S1033=0)*($S$7:$S$2085&gt;0)+(S1033&gt;0)*($S$7:$S$2085=0)))&gt;0,"SALONES UNIDOS",IF(SUMPRODUCT((AS1033=$AS$7:$AS$2085)*(AI1033=$AI$7:$AI$2085)*((AO1033&lt;$AP$7:$AP$2085)*(AP1033&gt;$AO$7:$AO$2085))*(ROW($AS$7:$AS$2085)&lt;&gt;ROW(AS1033)))&gt;0,"Cruzado","Sin cruce")))</f>
        <v>Sin cruce</v>
      </c>
    </row>
    <row r="1034" spans="3:46" ht="15.6" hidden="1" customHeight="1">
      <c r="C1034" s="496" t="s">
        <v>572</v>
      </c>
      <c r="D1034" s="479" t="s">
        <v>573</v>
      </c>
      <c r="E1034" s="479">
        <v>20261</v>
      </c>
      <c r="F1034" s="503" t="s">
        <v>48</v>
      </c>
      <c r="G1034" s="497" t="s">
        <v>80</v>
      </c>
      <c r="H1034" s="503" t="s">
        <v>63</v>
      </c>
      <c r="I1034" s="503">
        <v>1</v>
      </c>
      <c r="J1034" s="503" t="s">
        <v>41</v>
      </c>
      <c r="K1034" s="503" t="s">
        <v>41</v>
      </c>
      <c r="L1034" s="499" t="s">
        <v>590</v>
      </c>
      <c r="M1034" s="535" t="s">
        <v>591</v>
      </c>
      <c r="N1034" s="15" t="s">
        <v>586</v>
      </c>
      <c r="O1034" s="15" t="s">
        <v>578</v>
      </c>
      <c r="P1034" s="503" t="s">
        <v>579</v>
      </c>
      <c r="Q1034" s="15">
        <v>3</v>
      </c>
      <c r="R1034" s="15">
        <v>2</v>
      </c>
      <c r="S1034" s="479">
        <v>5</v>
      </c>
      <c r="T1034" s="15">
        <v>4</v>
      </c>
      <c r="U1034" s="471"/>
      <c r="V1034" s="550">
        <v>40</v>
      </c>
      <c r="W1034" s="497">
        <v>21887837</v>
      </c>
      <c r="X1034" s="566" t="s">
        <v>355</v>
      </c>
      <c r="Y1034" s="15" t="s">
        <v>579</v>
      </c>
      <c r="Z1034" s="15"/>
      <c r="AA1034" s="15"/>
      <c r="AB1034" s="15"/>
      <c r="AC1034" s="15" t="s">
        <v>596</v>
      </c>
      <c r="AD1034" s="15"/>
      <c r="AE1034" s="479"/>
      <c r="AF1034" s="497"/>
      <c r="AG1034" s="497"/>
      <c r="AH1034" s="497" t="s">
        <v>203</v>
      </c>
      <c r="AI1034" s="15">
        <v>2</v>
      </c>
      <c r="AJ1034" s="15">
        <v>11</v>
      </c>
      <c r="AK1034" s="15">
        <v>50</v>
      </c>
      <c r="AL1034" s="15">
        <v>16</v>
      </c>
      <c r="AM1034" s="15">
        <v>0</v>
      </c>
      <c r="AN1034" s="490">
        <f>IF(AJ1034="",S1034,ROUND(((((AL1034/24)+(AM1034/1440))-((AJ1034/24)+(AK1034/1440)))*1440/50),5))</f>
        <v>5</v>
      </c>
      <c r="AO1034" s="491">
        <f>AJ1034/24+AK1034/1440</f>
        <v>0.49305555555555552</v>
      </c>
      <c r="AP1034" s="491">
        <f>AL1034/24+AM1034/1440</f>
        <v>0.66666666666666663</v>
      </c>
      <c r="AQ1034" s="23" t="str" cm="1">
        <f t="array" ref="AQ1034">IF(X1034="","",IF(SUMPRODUCT((X1034=$X$7:$X$2085)*(AI1034=$AI$7:$AI$2085)*(AO1034=$AO$7:$AO$2085)*(AP1034=$AP$7:$AP$2085)*(ROW($X$7:$X$2085)&lt;&gt;ROW(X1034))*((S1034=0)*($S$7:$S$2085&gt;0)+(S1034&gt;0)*($S$7:$S$2085=0)))&gt;0,"SALONES UNIDOS",IF(SUMPRODUCT((X1034=$X$7:$X$2085)*(AI1034=$AI$7:$AI$2085)*((AO1034&lt;$AP$7:$AP$2085)*(AP1034&gt;$AO$7:$AO$2085))*(ROW($X$7:$X$2085)&lt;&gt;ROW(X1034)))&gt;0,"Cruzado","Sin cruce")))</f>
        <v>Sin cruce</v>
      </c>
      <c r="AR1034" s="23" t="str" cm="1">
        <f t="array" ref="AR1034">IF(AE1034="","",IF(SUMPRODUCT((AE1034=$AE$7:$AE$2085)*(AI1034=$AI$7:$AI$2085)*(AO1034=$AO$7:$AO$2085)*(AP1034=$AP$7:$AP$2085)*(ROW($AE$7:$AE$2085)&lt;&gt;ROW(AE1034))*((S1034=0)*($S$7:$S$2085&gt;0)+(S1034&gt;0)*($S$7:$S$2085=0)))&gt;0,"SALONES UNIDOS",IF(SUMPRODUCT((AE1034=$AE$7:$AE$2085)*(AI1034=$AI$7:$AI$2085)*((AO1034&lt;$AP$7:$AP$2085)*(AP1034&gt;$AO$7:$AO$2085))*(ROW($AE$7:$AE$2085)&lt;&gt;ROW(AE1034)))&gt;0,"Cruzado","Sin cruce")))</f>
        <v/>
      </c>
      <c r="AS1034" s="94" t="str">
        <f t="shared" si="16"/>
        <v>EN1PRINCIPALA</v>
      </c>
      <c r="AT1034" s="94" t="str" cm="1">
        <f t="array" ref="AT1034">IF(AS1034="","",IF(SUMPRODUCT((AS1034=$AS$7:$AS$2085)*(AI1034=$AI$7:$AI$2085)*(AO1034=$AO$7:$AO$2085)*(AP1034=$AP$7:$AP$2085)*(ROW($AS$7:$AS$2085)&lt;&gt;ROW(AS1034))*((S1034=0)*($S$7:$S$2085&gt;0)+(S1034&gt;0)*($S$7:$S$2085=0)))&gt;0,"SALONES UNIDOS",IF(SUMPRODUCT((AS1034=$AS$7:$AS$2085)*(AI1034=$AI$7:$AI$2085)*((AO1034&lt;$AP$7:$AP$2085)*(AP1034&gt;$AO$7:$AO$2085))*(ROW($AS$7:$AS$2085)&lt;&gt;ROW(AS1034)))&gt;0,"Cruzado","Sin cruce")))</f>
        <v>Sin cruce</v>
      </c>
    </row>
    <row r="1035" spans="3:46" ht="15.6" hidden="1" customHeight="1">
      <c r="C1035" s="496" t="s">
        <v>572</v>
      </c>
      <c r="D1035" s="479" t="s">
        <v>573</v>
      </c>
      <c r="E1035" s="479">
        <v>20261</v>
      </c>
      <c r="F1035" s="503" t="s">
        <v>48</v>
      </c>
      <c r="G1035" s="497" t="s">
        <v>80</v>
      </c>
      <c r="H1035" s="503" t="s">
        <v>63</v>
      </c>
      <c r="I1035" s="503">
        <v>1</v>
      </c>
      <c r="J1035" s="503" t="s">
        <v>41</v>
      </c>
      <c r="K1035" s="503" t="s">
        <v>41</v>
      </c>
      <c r="L1035" s="499" t="s">
        <v>592</v>
      </c>
      <c r="M1035" s="535" t="s">
        <v>593</v>
      </c>
      <c r="N1035" s="15" t="s">
        <v>586</v>
      </c>
      <c r="O1035" s="15" t="s">
        <v>578</v>
      </c>
      <c r="P1035" s="503" t="s">
        <v>579</v>
      </c>
      <c r="Q1035" s="15">
        <v>3</v>
      </c>
      <c r="R1035" s="15">
        <v>2</v>
      </c>
      <c r="S1035" s="479">
        <v>5</v>
      </c>
      <c r="T1035" s="15">
        <v>4</v>
      </c>
      <c r="U1035" s="471"/>
      <c r="V1035" s="550">
        <v>40</v>
      </c>
      <c r="W1035" s="497">
        <v>8822479</v>
      </c>
      <c r="X1035" s="566" t="s">
        <v>218</v>
      </c>
      <c r="Y1035" s="15" t="s">
        <v>579</v>
      </c>
      <c r="Z1035" s="15"/>
      <c r="AA1035" s="15"/>
      <c r="AB1035" s="15"/>
      <c r="AC1035" s="15" t="s">
        <v>596</v>
      </c>
      <c r="AD1035" s="15"/>
      <c r="AE1035" s="479"/>
      <c r="AF1035" s="497"/>
      <c r="AG1035" s="497"/>
      <c r="AH1035" s="497" t="s">
        <v>203</v>
      </c>
      <c r="AI1035" s="15">
        <v>4</v>
      </c>
      <c r="AJ1035" s="15">
        <v>7</v>
      </c>
      <c r="AK1035" s="15">
        <v>40</v>
      </c>
      <c r="AL1035" s="15">
        <v>11</v>
      </c>
      <c r="AM1035" s="15">
        <v>50</v>
      </c>
      <c r="AN1035" s="490">
        <f>IF(AJ1035="",S1035,ROUND(((((AL1035/24)+(AM1035/1440))-((AJ1035/24)+(AK1035/1440)))*1440/50),5))</f>
        <v>5</v>
      </c>
      <c r="AO1035" s="491">
        <f>AJ1035/24+AK1035/1440</f>
        <v>0.31944444444444448</v>
      </c>
      <c r="AP1035" s="491">
        <f>AL1035/24+AM1035/1440</f>
        <v>0.49305555555555552</v>
      </c>
      <c r="AQ1035" s="23" t="str" cm="1">
        <f t="array" ref="AQ1035">IF(X1035="","",IF(SUMPRODUCT((X1035=$X$7:$X$2085)*(AI1035=$AI$7:$AI$2085)*(AO1035=$AO$7:$AO$2085)*(AP1035=$AP$7:$AP$2085)*(ROW($X$7:$X$2085)&lt;&gt;ROW(X1035))*((S1035=0)*($S$7:$S$2085&gt;0)+(S1035&gt;0)*($S$7:$S$2085=0)))&gt;0,"SALONES UNIDOS",IF(SUMPRODUCT((X1035=$X$7:$X$2085)*(AI1035=$AI$7:$AI$2085)*((AO1035&lt;$AP$7:$AP$2085)*(AP1035&gt;$AO$7:$AO$2085))*(ROW($X$7:$X$2085)&lt;&gt;ROW(X1035)))&gt;0,"Cruzado","Sin cruce")))</f>
        <v>Sin cruce</v>
      </c>
      <c r="AR1035" s="23" t="str" cm="1">
        <f t="array" ref="AR1035">IF(AE1035="","",IF(SUMPRODUCT((AE1035=$AE$7:$AE$2085)*(AI1035=$AI$7:$AI$2085)*(AO1035=$AO$7:$AO$2085)*(AP1035=$AP$7:$AP$2085)*(ROW($AE$7:$AE$2085)&lt;&gt;ROW(AE1035))*((S1035=0)*($S$7:$S$2085&gt;0)+(S1035&gt;0)*($S$7:$S$2085=0)))&gt;0,"SALONES UNIDOS",IF(SUMPRODUCT((AE1035=$AE$7:$AE$2085)*(AI1035=$AI$7:$AI$2085)*((AO1035&lt;$AP$7:$AP$2085)*(AP1035&gt;$AO$7:$AO$2085))*(ROW($AE$7:$AE$2085)&lt;&gt;ROW(AE1035)))&gt;0,"Cruzado","Sin cruce")))</f>
        <v/>
      </c>
      <c r="AS1035" s="94" t="str">
        <f t="shared" si="16"/>
        <v>EN1PRINCIPALA</v>
      </c>
      <c r="AT1035" s="94" t="str" cm="1">
        <f t="array" ref="AT1035">IF(AS1035="","",IF(SUMPRODUCT((AS1035=$AS$7:$AS$2085)*(AI1035=$AI$7:$AI$2085)*(AO1035=$AO$7:$AO$2085)*(AP1035=$AP$7:$AP$2085)*(ROW($AS$7:$AS$2085)&lt;&gt;ROW(AS1035))*((S1035=0)*($S$7:$S$2085&gt;0)+(S1035&gt;0)*($S$7:$S$2085=0)))&gt;0,"SALONES UNIDOS",IF(SUMPRODUCT((AS1035=$AS$7:$AS$2085)*(AI1035=$AI$7:$AI$2085)*((AO1035&lt;$AP$7:$AP$2085)*(AP1035&gt;$AO$7:$AO$2085))*(ROW($AS$7:$AS$2085)&lt;&gt;ROW(AS1035)))&gt;0,"Cruzado","Sin cruce")))</f>
        <v>Sin cruce</v>
      </c>
    </row>
    <row r="1036" spans="3:46" ht="15.6" hidden="1" customHeight="1">
      <c r="C1036" s="496" t="s">
        <v>572</v>
      </c>
      <c r="D1036" s="479" t="s">
        <v>573</v>
      </c>
      <c r="E1036" s="479">
        <v>20261</v>
      </c>
      <c r="F1036" s="503" t="s">
        <v>48</v>
      </c>
      <c r="G1036" s="497" t="s">
        <v>80</v>
      </c>
      <c r="H1036" s="503" t="s">
        <v>63</v>
      </c>
      <c r="I1036" s="503">
        <v>1</v>
      </c>
      <c r="J1036" s="503" t="s">
        <v>41</v>
      </c>
      <c r="K1036" s="503" t="s">
        <v>41</v>
      </c>
      <c r="L1036" s="499" t="s">
        <v>594</v>
      </c>
      <c r="M1036" s="535" t="s">
        <v>595</v>
      </c>
      <c r="N1036" s="15" t="s">
        <v>586</v>
      </c>
      <c r="O1036" s="15" t="s">
        <v>578</v>
      </c>
      <c r="P1036" s="503" t="s">
        <v>579</v>
      </c>
      <c r="Q1036" s="15">
        <v>3</v>
      </c>
      <c r="R1036" s="15">
        <v>2</v>
      </c>
      <c r="S1036" s="479">
        <v>5</v>
      </c>
      <c r="T1036" s="15">
        <v>4</v>
      </c>
      <c r="U1036" s="471"/>
      <c r="V1036" s="550">
        <v>40</v>
      </c>
      <c r="W1036" s="497">
        <v>10611806</v>
      </c>
      <c r="X1036" s="566" t="s">
        <v>435</v>
      </c>
      <c r="Y1036" s="15" t="s">
        <v>579</v>
      </c>
      <c r="Z1036" s="15"/>
      <c r="AA1036" s="15"/>
      <c r="AB1036" s="15"/>
      <c r="AC1036" s="15" t="s">
        <v>596</v>
      </c>
      <c r="AD1036" s="15"/>
      <c r="AE1036" s="479"/>
      <c r="AF1036" s="497"/>
      <c r="AG1036" s="497"/>
      <c r="AH1036" s="497" t="s">
        <v>203</v>
      </c>
      <c r="AI1036" s="15">
        <v>5</v>
      </c>
      <c r="AJ1036" s="15">
        <v>7</v>
      </c>
      <c r="AK1036" s="15">
        <v>40</v>
      </c>
      <c r="AL1036" s="15">
        <v>11</v>
      </c>
      <c r="AM1036" s="15">
        <v>50</v>
      </c>
      <c r="AN1036" s="490">
        <f>IF(AJ1036="",S1036,ROUND(((((AL1036/24)+(AM1036/1440))-((AJ1036/24)+(AK1036/1440)))*1440/50),5))</f>
        <v>5</v>
      </c>
      <c r="AO1036" s="491">
        <f>AJ1036/24+AK1036/1440</f>
        <v>0.31944444444444448</v>
      </c>
      <c r="AP1036" s="491">
        <f>AL1036/24+AM1036/1440</f>
        <v>0.49305555555555552</v>
      </c>
      <c r="AQ1036" s="23" t="str" cm="1">
        <f t="array" ref="AQ1036">IF(X1036="","",IF(SUMPRODUCT((X1036=$X$7:$X$2085)*(AI1036=$AI$7:$AI$2085)*(AO1036=$AO$7:$AO$2085)*(AP1036=$AP$7:$AP$2085)*(ROW($X$7:$X$2085)&lt;&gt;ROW(X1036))*((S1036=0)*($S$7:$S$2085&gt;0)+(S1036&gt;0)*($S$7:$S$2085=0)))&gt;0,"SALONES UNIDOS",IF(SUMPRODUCT((X1036=$X$7:$X$2085)*(AI1036=$AI$7:$AI$2085)*((AO1036&lt;$AP$7:$AP$2085)*(AP1036&gt;$AO$7:$AO$2085))*(ROW($X$7:$X$2085)&lt;&gt;ROW(X1036)))&gt;0,"Cruzado","Sin cruce")))</f>
        <v>Sin cruce</v>
      </c>
      <c r="AR1036" s="23" t="str" cm="1">
        <f t="array" ref="AR1036">IF(AE1036="","",IF(SUMPRODUCT((AE1036=$AE$7:$AE$2085)*(AI1036=$AI$7:$AI$2085)*(AO1036=$AO$7:$AO$2085)*(AP1036=$AP$7:$AP$2085)*(ROW($AE$7:$AE$2085)&lt;&gt;ROW(AE1036))*((S1036=0)*($S$7:$S$2085&gt;0)+(S1036&gt;0)*($S$7:$S$2085=0)))&gt;0,"SALONES UNIDOS",IF(SUMPRODUCT((AE1036=$AE$7:$AE$2085)*(AI1036=$AI$7:$AI$2085)*((AO1036&lt;$AP$7:$AP$2085)*(AP1036&gt;$AO$7:$AO$2085))*(ROW($AE$7:$AE$2085)&lt;&gt;ROW(AE1036)))&gt;0,"Cruzado","Sin cruce")))</f>
        <v/>
      </c>
      <c r="AS1036" s="94" t="str">
        <f t="shared" si="16"/>
        <v>EN1PRINCIPALA</v>
      </c>
      <c r="AT1036" s="94" t="str" cm="1">
        <f t="array" ref="AT1036">IF(AS1036="","",IF(SUMPRODUCT((AS1036=$AS$7:$AS$2085)*(AI1036=$AI$7:$AI$2085)*(AO1036=$AO$7:$AO$2085)*(AP1036=$AP$7:$AP$2085)*(ROW($AS$7:$AS$2085)&lt;&gt;ROW(AS1036))*((S1036=0)*($S$7:$S$2085&gt;0)+(S1036&gt;0)*($S$7:$S$2085=0)))&gt;0,"SALONES UNIDOS",IF(SUMPRODUCT((AS1036=$AS$7:$AS$2085)*(AI1036=$AI$7:$AI$2085)*((AO1036&lt;$AP$7:$AP$2085)*(AP1036&gt;$AO$7:$AO$2085))*(ROW($AS$7:$AS$2085)&lt;&gt;ROW(AS1036)))&gt;0,"Cruzado","Sin cruce")))</f>
        <v>Sin cruce</v>
      </c>
    </row>
    <row r="1037" spans="3:46" ht="15.6" hidden="1" customHeight="1">
      <c r="C1037" s="496" t="s">
        <v>572</v>
      </c>
      <c r="D1037" s="479" t="s">
        <v>573</v>
      </c>
      <c r="E1037" s="479">
        <v>20261</v>
      </c>
      <c r="F1037" s="503" t="s">
        <v>48</v>
      </c>
      <c r="G1037" s="497" t="s">
        <v>80</v>
      </c>
      <c r="H1037" s="503" t="s">
        <v>63</v>
      </c>
      <c r="I1037" s="503">
        <v>1</v>
      </c>
      <c r="J1037" s="504" t="s">
        <v>597</v>
      </c>
      <c r="K1037" s="503" t="s">
        <v>51</v>
      </c>
      <c r="L1037" s="499" t="s">
        <v>575</v>
      </c>
      <c r="M1037" s="535" t="s">
        <v>576</v>
      </c>
      <c r="N1037" s="15" t="s">
        <v>577</v>
      </c>
      <c r="O1037" s="15" t="s">
        <v>578</v>
      </c>
      <c r="P1037" s="503" t="s">
        <v>579</v>
      </c>
      <c r="Q1037" s="483">
        <v>0</v>
      </c>
      <c r="R1037" s="483">
        <v>2</v>
      </c>
      <c r="S1037" s="479">
        <v>2</v>
      </c>
      <c r="T1037" s="15">
        <v>3</v>
      </c>
      <c r="U1037" s="471"/>
      <c r="V1037" s="551">
        <v>20</v>
      </c>
      <c r="W1037" s="497">
        <v>70302657</v>
      </c>
      <c r="X1037" s="566" t="s">
        <v>311</v>
      </c>
      <c r="Y1037" s="15" t="s">
        <v>579</v>
      </c>
      <c r="Z1037" s="15"/>
      <c r="AA1037" s="15"/>
      <c r="AB1037" s="15"/>
      <c r="AC1037" s="493"/>
      <c r="AD1037" s="15"/>
      <c r="AE1037" s="15" t="s">
        <v>1068</v>
      </c>
      <c r="AF1037" s="497"/>
      <c r="AG1037" s="497"/>
      <c r="AH1037" s="497" t="s">
        <v>100</v>
      </c>
      <c r="AI1037" s="15">
        <v>3</v>
      </c>
      <c r="AJ1037" s="15">
        <v>13</v>
      </c>
      <c r="AK1037" s="15">
        <v>30</v>
      </c>
      <c r="AL1037" s="15">
        <v>15</v>
      </c>
      <c r="AM1037" s="15">
        <v>10</v>
      </c>
      <c r="AN1037" s="490">
        <f>IF(AJ1037="",S1037,ROUND(((((AL1037/24)+(AM1037/1440))-((AJ1037/24)+(AK1037/1440)))*1440/50),5))</f>
        <v>2</v>
      </c>
      <c r="AO1037" s="491">
        <f>AJ1037/24+AK1037/1440</f>
        <v>0.5625</v>
      </c>
      <c r="AP1037" s="491">
        <f>AL1037/24+AM1037/1440</f>
        <v>0.63194444444444442</v>
      </c>
      <c r="AQ1037" s="23" t="str" cm="1">
        <f t="array" ref="AQ1037">IF(X1037="","",IF(SUMPRODUCT((X1037=$X$7:$X$2085)*(AI1037=$AI$7:$AI$2085)*(AO1037=$AO$7:$AO$2085)*(AP1037=$AP$7:$AP$2085)*(ROW($X$7:$X$2085)&lt;&gt;ROW(X1037))*((S1037=0)*($S$7:$S$2085&gt;0)+(S1037&gt;0)*($S$7:$S$2085=0)))&gt;0,"SALONES UNIDOS",IF(SUMPRODUCT((X1037=$X$7:$X$2085)*(AI1037=$AI$7:$AI$2085)*((AO1037&lt;$AP$7:$AP$2085)*(AP1037&gt;$AO$7:$AO$2085))*(ROW($X$7:$X$2085)&lt;&gt;ROW(X1037)))&gt;0,"Cruzado","Sin cruce")))</f>
        <v>Sin cruce</v>
      </c>
      <c r="AR1037" s="23" t="str" cm="1">
        <f t="array" ref="AR1037">IF(AE1037="","",IF(SUMPRODUCT((AE1037=$AE$7:$AE$2085)*(AI1037=$AI$7:$AI$2085)*(AO1037=$AO$7:$AO$2085)*(AP1037=$AP$7:$AP$2085)*(ROW($AE$7:$AE$2085)&lt;&gt;ROW(AE1037))*((S1037=0)*($S$7:$S$2085&gt;0)+(S1037&gt;0)*($S$7:$S$2085=0)))&gt;0,"SALONES UNIDOS",IF(SUMPRODUCT((AE1037=$AE$7:$AE$2085)*(AI1037=$AI$7:$AI$2085)*((AO1037&lt;$AP$7:$AP$2085)*(AP1037&gt;$AO$7:$AO$2085))*(ROW($AE$7:$AE$2085)&lt;&gt;ROW(AE1037)))&gt;0,"Cruzado","Sin cruce")))</f>
        <v>Sin cruce</v>
      </c>
      <c r="AS1037" s="94" t="str">
        <f t="shared" si="16"/>
        <v>EN1PRINCIPALB</v>
      </c>
      <c r="AT1037" s="94" t="str" cm="1">
        <f t="array" ref="AT1037">IF(AS1037="","",IF(SUMPRODUCT((AS1037=$AS$7:$AS$2085)*(AI1037=$AI$7:$AI$2085)*(AO1037=$AO$7:$AO$2085)*(AP1037=$AP$7:$AP$2085)*(ROW($AS$7:$AS$2085)&lt;&gt;ROW(AS1037))*((S1037=0)*($S$7:$S$2085&gt;0)+(S1037&gt;0)*($S$7:$S$2085=0)))&gt;0,"SALONES UNIDOS",IF(SUMPRODUCT((AS1037=$AS$7:$AS$2085)*(AI1037=$AI$7:$AI$2085)*((AO1037&lt;$AP$7:$AP$2085)*(AP1037&gt;$AO$7:$AO$2085))*(ROW($AS$7:$AS$2085)&lt;&gt;ROW(AS1037)))&gt;0,"Cruzado","Sin cruce")))</f>
        <v>Sin cruce</v>
      </c>
    </row>
    <row r="1038" spans="3:46" ht="15.6" hidden="1" customHeight="1">
      <c r="C1038" s="496" t="s">
        <v>572</v>
      </c>
      <c r="D1038" s="479" t="s">
        <v>573</v>
      </c>
      <c r="E1038" s="479">
        <v>20261</v>
      </c>
      <c r="F1038" s="503" t="s">
        <v>48</v>
      </c>
      <c r="G1038" s="497" t="s">
        <v>80</v>
      </c>
      <c r="H1038" s="503" t="s">
        <v>63</v>
      </c>
      <c r="I1038" s="503">
        <v>1</v>
      </c>
      <c r="J1038" s="504" t="s">
        <v>598</v>
      </c>
      <c r="K1038" s="503" t="s">
        <v>51</v>
      </c>
      <c r="L1038" s="499" t="s">
        <v>575</v>
      </c>
      <c r="M1038" s="535" t="s">
        <v>576</v>
      </c>
      <c r="N1038" s="15" t="s">
        <v>577</v>
      </c>
      <c r="O1038" s="15" t="s">
        <v>578</v>
      </c>
      <c r="P1038" s="503" t="s">
        <v>579</v>
      </c>
      <c r="Q1038" s="15">
        <v>0</v>
      </c>
      <c r="R1038" s="15">
        <v>2</v>
      </c>
      <c r="S1038" s="479">
        <v>2</v>
      </c>
      <c r="T1038" s="15">
        <v>3</v>
      </c>
      <c r="U1038" s="471"/>
      <c r="V1038" s="550">
        <v>20</v>
      </c>
      <c r="W1038" s="497">
        <v>70302657</v>
      </c>
      <c r="X1038" s="566" t="s">
        <v>311</v>
      </c>
      <c r="Y1038" s="15" t="s">
        <v>579</v>
      </c>
      <c r="Z1038" s="15"/>
      <c r="AA1038" s="15"/>
      <c r="AB1038" s="15"/>
      <c r="AC1038" s="493"/>
      <c r="AD1038" s="15"/>
      <c r="AE1038" s="15" t="s">
        <v>1068</v>
      </c>
      <c r="AF1038" s="497"/>
      <c r="AG1038" s="497"/>
      <c r="AH1038" s="497" t="s">
        <v>100</v>
      </c>
      <c r="AI1038" s="15">
        <v>3</v>
      </c>
      <c r="AJ1038" s="15">
        <v>15</v>
      </c>
      <c r="AK1038" s="15">
        <v>10</v>
      </c>
      <c r="AL1038" s="15">
        <v>16</v>
      </c>
      <c r="AM1038" s="15">
        <v>50</v>
      </c>
      <c r="AN1038" s="490">
        <f>IF(AJ1038="",S1038,ROUND(((((AL1038/24)+(AM1038/1440))-((AJ1038/24)+(AK1038/1440)))*1440/50),5))</f>
        <v>2</v>
      </c>
      <c r="AO1038" s="491">
        <f>AJ1038/24+AK1038/1440</f>
        <v>0.63194444444444442</v>
      </c>
      <c r="AP1038" s="491">
        <f>AL1038/24+AM1038/1440</f>
        <v>0.70138888888888884</v>
      </c>
      <c r="AQ1038" s="23" t="str" cm="1">
        <f t="array" ref="AQ1038">IF(X1038="","",IF(SUMPRODUCT((X1038=$X$7:$X$2085)*(AI1038=$AI$7:$AI$2085)*(AO1038=$AO$7:$AO$2085)*(AP1038=$AP$7:$AP$2085)*(ROW($X$7:$X$2085)&lt;&gt;ROW(X1038))*((S1038=0)*($S$7:$S$2085&gt;0)+(S1038&gt;0)*($S$7:$S$2085=0)))&gt;0,"SALONES UNIDOS",IF(SUMPRODUCT((X1038=$X$7:$X$2085)*(AI1038=$AI$7:$AI$2085)*((AO1038&lt;$AP$7:$AP$2085)*(AP1038&gt;$AO$7:$AO$2085))*(ROW($X$7:$X$2085)&lt;&gt;ROW(X1038)))&gt;0,"Cruzado","Sin cruce")))</f>
        <v>Sin cruce</v>
      </c>
      <c r="AR1038" s="23" t="str" cm="1">
        <f t="array" ref="AR1038">IF(AE1038="","",IF(SUMPRODUCT((AE1038=$AE$7:$AE$2085)*(AI1038=$AI$7:$AI$2085)*(AO1038=$AO$7:$AO$2085)*(AP1038=$AP$7:$AP$2085)*(ROW($AE$7:$AE$2085)&lt;&gt;ROW(AE1038))*((S1038=0)*($S$7:$S$2085&gt;0)+(S1038&gt;0)*($S$7:$S$2085=0)))&gt;0,"SALONES UNIDOS",IF(SUMPRODUCT((AE1038=$AE$7:$AE$2085)*(AI1038=$AI$7:$AI$2085)*((AO1038&lt;$AP$7:$AP$2085)*(AP1038&gt;$AO$7:$AO$2085))*(ROW($AE$7:$AE$2085)&lt;&gt;ROW(AE1038)))&gt;0,"Cruzado","Sin cruce")))</f>
        <v>Sin cruce</v>
      </c>
      <c r="AS1038" s="94" t="str">
        <f t="shared" si="16"/>
        <v>EN1PRINCIPALB</v>
      </c>
      <c r="AT1038" s="94" t="str" cm="1">
        <f t="array" ref="AT1038">IF(AS1038="","",IF(SUMPRODUCT((AS1038=$AS$7:$AS$2085)*(AI1038=$AI$7:$AI$2085)*(AO1038=$AO$7:$AO$2085)*(AP1038=$AP$7:$AP$2085)*(ROW($AS$7:$AS$2085)&lt;&gt;ROW(AS1038))*((S1038=0)*($S$7:$S$2085&gt;0)+(S1038&gt;0)*($S$7:$S$2085=0)))&gt;0,"SALONES UNIDOS",IF(SUMPRODUCT((AS1038=$AS$7:$AS$2085)*(AI1038=$AI$7:$AI$2085)*((AO1038&lt;$AP$7:$AP$2085)*(AP1038&gt;$AO$7:$AO$2085))*(ROW($AS$7:$AS$2085)&lt;&gt;ROW(AS1038)))&gt;0,"Cruzado","Sin cruce")))</f>
        <v>Sin cruce</v>
      </c>
    </row>
    <row r="1039" spans="3:46" ht="15.6" hidden="1" customHeight="1">
      <c r="C1039" s="496" t="s">
        <v>572</v>
      </c>
      <c r="D1039" s="479" t="s">
        <v>573</v>
      </c>
      <c r="E1039" s="479">
        <v>20261</v>
      </c>
      <c r="F1039" s="503" t="s">
        <v>48</v>
      </c>
      <c r="G1039" s="497" t="s">
        <v>80</v>
      </c>
      <c r="H1039" s="503" t="s">
        <v>63</v>
      </c>
      <c r="I1039" s="503">
        <v>1</v>
      </c>
      <c r="J1039" s="504" t="s">
        <v>51</v>
      </c>
      <c r="K1039" s="503" t="s">
        <v>51</v>
      </c>
      <c r="L1039" s="499" t="s">
        <v>575</v>
      </c>
      <c r="M1039" s="535" t="s">
        <v>576</v>
      </c>
      <c r="N1039" s="15" t="s">
        <v>577</v>
      </c>
      <c r="O1039" s="15" t="s">
        <v>578</v>
      </c>
      <c r="P1039" s="503" t="s">
        <v>579</v>
      </c>
      <c r="Q1039" s="483">
        <v>2</v>
      </c>
      <c r="R1039" s="483">
        <v>0</v>
      </c>
      <c r="S1039" s="479">
        <v>2</v>
      </c>
      <c r="T1039" s="15">
        <v>3</v>
      </c>
      <c r="U1039" s="471"/>
      <c r="V1039" s="551">
        <v>40</v>
      </c>
      <c r="W1039" s="497">
        <v>70302657</v>
      </c>
      <c r="X1039" s="566" t="s">
        <v>311</v>
      </c>
      <c r="Y1039" s="15" t="s">
        <v>579</v>
      </c>
      <c r="Z1039" s="15"/>
      <c r="AA1039" s="15"/>
      <c r="AB1039" s="15"/>
      <c r="AC1039" s="15" t="s">
        <v>596</v>
      </c>
      <c r="AD1039" s="15"/>
      <c r="AE1039" s="479"/>
      <c r="AF1039" s="497"/>
      <c r="AG1039" s="497"/>
      <c r="AH1039" s="497" t="s">
        <v>582</v>
      </c>
      <c r="AI1039" s="15">
        <v>3</v>
      </c>
      <c r="AJ1039" s="15">
        <v>16</v>
      </c>
      <c r="AK1039" s="15">
        <v>50</v>
      </c>
      <c r="AL1039" s="15">
        <v>18</v>
      </c>
      <c r="AM1039" s="15">
        <v>30</v>
      </c>
      <c r="AN1039" s="490">
        <f>IF(AJ1039="",S1039,ROUND(((((AL1039/24)+(AM1039/1440))-((AJ1039/24)+(AK1039/1440)))*1440/50),5))</f>
        <v>2</v>
      </c>
      <c r="AO1039" s="491">
        <f>AJ1039/24+AK1039/1440</f>
        <v>0.70138888888888884</v>
      </c>
      <c r="AP1039" s="491">
        <f>AL1039/24+AM1039/1440</f>
        <v>0.77083333333333337</v>
      </c>
      <c r="AQ1039" s="23" t="str" cm="1">
        <f t="array" ref="AQ1039">IF(X1039="","",IF(SUMPRODUCT((X1039=$X$7:$X$2085)*(AI1039=$AI$7:$AI$2085)*(AO1039=$AO$7:$AO$2085)*(AP1039=$AP$7:$AP$2085)*(ROW($X$7:$X$2085)&lt;&gt;ROW(X1039))*((S1039=0)*($S$7:$S$2085&gt;0)+(S1039&gt;0)*($S$7:$S$2085=0)))&gt;0,"SALONES UNIDOS",IF(SUMPRODUCT((X1039=$X$7:$X$2085)*(AI1039=$AI$7:$AI$2085)*((AO1039&lt;$AP$7:$AP$2085)*(AP1039&gt;$AO$7:$AO$2085))*(ROW($X$7:$X$2085)&lt;&gt;ROW(X1039)))&gt;0,"Cruzado","Sin cruce")))</f>
        <v>Sin cruce</v>
      </c>
      <c r="AR1039" s="23" t="str" cm="1">
        <f t="array" ref="AR1039">IF(AE1039="","",IF(SUMPRODUCT((AE1039=$AE$7:$AE$2085)*(AI1039=$AI$7:$AI$2085)*(AO1039=$AO$7:$AO$2085)*(AP1039=$AP$7:$AP$2085)*(ROW($AE$7:$AE$2085)&lt;&gt;ROW(AE1039))*((S1039=0)*($S$7:$S$2085&gt;0)+(S1039&gt;0)*($S$7:$S$2085=0)))&gt;0,"SALONES UNIDOS",IF(SUMPRODUCT((AE1039=$AE$7:$AE$2085)*(AI1039=$AI$7:$AI$2085)*((AO1039&lt;$AP$7:$AP$2085)*(AP1039&gt;$AO$7:$AO$2085))*(ROW($AE$7:$AE$2085)&lt;&gt;ROW(AE1039)))&gt;0,"Cruzado","Sin cruce")))</f>
        <v/>
      </c>
      <c r="AS1039" s="94" t="str">
        <f t="shared" si="16"/>
        <v>EN1PRINCIPALB</v>
      </c>
      <c r="AT1039" s="94" t="str" cm="1">
        <f t="array" ref="AT1039">IF(AS1039="","",IF(SUMPRODUCT((AS1039=$AS$7:$AS$2085)*(AI1039=$AI$7:$AI$2085)*(AO1039=$AO$7:$AO$2085)*(AP1039=$AP$7:$AP$2085)*(ROW($AS$7:$AS$2085)&lt;&gt;ROW(AS1039))*((S1039=0)*($S$7:$S$2085&gt;0)+(S1039&gt;0)*($S$7:$S$2085=0)))&gt;0,"SALONES UNIDOS",IF(SUMPRODUCT((AS1039=$AS$7:$AS$2085)*(AI1039=$AI$7:$AI$2085)*((AO1039&lt;$AP$7:$AP$2085)*(AP1039&gt;$AO$7:$AO$2085))*(ROW($AS$7:$AS$2085)&lt;&gt;ROW(AS1039)))&gt;0,"Cruzado","Sin cruce")))</f>
        <v>Sin cruce</v>
      </c>
    </row>
    <row r="1040" spans="3:46" ht="15.6" hidden="1" customHeight="1">
      <c r="C1040" s="496" t="s">
        <v>572</v>
      </c>
      <c r="D1040" s="479" t="s">
        <v>573</v>
      </c>
      <c r="E1040" s="479">
        <v>20261</v>
      </c>
      <c r="F1040" s="503" t="s">
        <v>48</v>
      </c>
      <c r="G1040" s="497" t="s">
        <v>80</v>
      </c>
      <c r="H1040" s="503" t="s">
        <v>63</v>
      </c>
      <c r="I1040" s="503">
        <v>1</v>
      </c>
      <c r="J1040" s="503" t="s">
        <v>51</v>
      </c>
      <c r="K1040" s="503" t="s">
        <v>51</v>
      </c>
      <c r="L1040" s="499" t="s">
        <v>584</v>
      </c>
      <c r="M1040" s="535" t="s">
        <v>585</v>
      </c>
      <c r="N1040" s="15" t="s">
        <v>586</v>
      </c>
      <c r="O1040" s="15" t="s">
        <v>578</v>
      </c>
      <c r="P1040" s="503" t="s">
        <v>579</v>
      </c>
      <c r="Q1040" s="15">
        <v>2</v>
      </c>
      <c r="R1040" s="15">
        <v>2</v>
      </c>
      <c r="S1040" s="479">
        <v>4</v>
      </c>
      <c r="T1040" s="15">
        <v>3</v>
      </c>
      <c r="U1040" s="471"/>
      <c r="V1040" s="550">
        <v>40</v>
      </c>
      <c r="W1040" s="497">
        <v>21869228</v>
      </c>
      <c r="X1040" s="566" t="s">
        <v>356</v>
      </c>
      <c r="Y1040" s="15" t="s">
        <v>579</v>
      </c>
      <c r="Z1040" s="15"/>
      <c r="AA1040" s="15"/>
      <c r="AB1040" s="15"/>
      <c r="AC1040" s="15" t="s">
        <v>1069</v>
      </c>
      <c r="AD1040" s="15"/>
      <c r="AE1040" s="479"/>
      <c r="AF1040" s="497"/>
      <c r="AG1040" s="497"/>
      <c r="AH1040" s="497" t="s">
        <v>203</v>
      </c>
      <c r="AI1040" s="15">
        <v>2</v>
      </c>
      <c r="AJ1040" s="15">
        <v>9</v>
      </c>
      <c r="AK1040" s="15">
        <v>20</v>
      </c>
      <c r="AL1040" s="15">
        <v>12</v>
      </c>
      <c r="AM1040" s="15">
        <v>40</v>
      </c>
      <c r="AN1040" s="490">
        <f>IF(AJ1040="",S1040,ROUND(((((AL1040/24)+(AM1040/1440))-((AJ1040/24)+(AK1040/1440)))*1440/50),5))</f>
        <v>4</v>
      </c>
      <c r="AO1040" s="491">
        <f>AJ1040/24+AK1040/1440</f>
        <v>0.3888888888888889</v>
      </c>
      <c r="AP1040" s="491">
        <f>AL1040/24+AM1040/1440</f>
        <v>0.52777777777777779</v>
      </c>
      <c r="AQ1040" s="23" t="str" cm="1">
        <f t="array" ref="AQ1040">IF(X1040="","",IF(SUMPRODUCT((X1040=$X$7:$X$2085)*(AI1040=$AI$7:$AI$2085)*(AO1040=$AO$7:$AO$2085)*(AP1040=$AP$7:$AP$2085)*(ROW($X$7:$X$2085)&lt;&gt;ROW(X1040))*((S1040=0)*($S$7:$S$2085&gt;0)+(S1040&gt;0)*($S$7:$S$2085=0)))&gt;0,"SALONES UNIDOS",IF(SUMPRODUCT((X1040=$X$7:$X$2085)*(AI1040=$AI$7:$AI$2085)*((AO1040&lt;$AP$7:$AP$2085)*(AP1040&gt;$AO$7:$AO$2085))*(ROW($X$7:$X$2085)&lt;&gt;ROW(X1040)))&gt;0,"Cruzado","Sin cruce")))</f>
        <v>Sin cruce</v>
      </c>
      <c r="AR1040" s="23" t="str" cm="1">
        <f t="array" ref="AR1040">IF(AE1040="","",IF(SUMPRODUCT((AE1040=$AE$7:$AE$2085)*(AI1040=$AI$7:$AI$2085)*(AO1040=$AO$7:$AO$2085)*(AP1040=$AP$7:$AP$2085)*(ROW($AE$7:$AE$2085)&lt;&gt;ROW(AE1040))*((S1040=0)*($S$7:$S$2085&gt;0)+(S1040&gt;0)*($S$7:$S$2085=0)))&gt;0,"SALONES UNIDOS",IF(SUMPRODUCT((AE1040=$AE$7:$AE$2085)*(AI1040=$AI$7:$AI$2085)*((AO1040&lt;$AP$7:$AP$2085)*(AP1040&gt;$AO$7:$AO$2085))*(ROW($AE$7:$AE$2085)&lt;&gt;ROW(AE1040)))&gt;0,"Cruzado","Sin cruce")))</f>
        <v/>
      </c>
      <c r="AS1040" s="94" t="str">
        <f t="shared" si="16"/>
        <v>EN1PRINCIPALB</v>
      </c>
      <c r="AT1040" s="94" t="str" cm="1">
        <f t="array" ref="AT1040">IF(AS1040="","",IF(SUMPRODUCT((AS1040=$AS$7:$AS$2085)*(AI1040=$AI$7:$AI$2085)*(AO1040=$AO$7:$AO$2085)*(AP1040=$AP$7:$AP$2085)*(ROW($AS$7:$AS$2085)&lt;&gt;ROW(AS1040))*((S1040=0)*($S$7:$S$2085&gt;0)+(S1040&gt;0)*($S$7:$S$2085=0)))&gt;0,"SALONES UNIDOS",IF(SUMPRODUCT((AS1040=$AS$7:$AS$2085)*(AI1040=$AI$7:$AI$2085)*((AO1040&lt;$AP$7:$AP$2085)*(AP1040&gt;$AO$7:$AO$2085))*(ROW($AS$7:$AS$2085)&lt;&gt;ROW(AS1040)))&gt;0,"Cruzado","Sin cruce")))</f>
        <v>Sin cruce</v>
      </c>
    </row>
    <row r="1041" spans="3:46" ht="15.6" hidden="1" customHeight="1">
      <c r="C1041" s="496" t="s">
        <v>572</v>
      </c>
      <c r="D1041" s="479" t="s">
        <v>573</v>
      </c>
      <c r="E1041" s="479">
        <v>20261</v>
      </c>
      <c r="F1041" s="503" t="s">
        <v>48</v>
      </c>
      <c r="G1041" s="497" t="s">
        <v>80</v>
      </c>
      <c r="H1041" s="503" t="s">
        <v>63</v>
      </c>
      <c r="I1041" s="503">
        <v>1</v>
      </c>
      <c r="J1041" s="503" t="s">
        <v>51</v>
      </c>
      <c r="K1041" s="503" t="s">
        <v>51</v>
      </c>
      <c r="L1041" s="499" t="s">
        <v>587</v>
      </c>
      <c r="M1041" s="535" t="s">
        <v>588</v>
      </c>
      <c r="N1041" s="15" t="s">
        <v>577</v>
      </c>
      <c r="O1041" s="15" t="s">
        <v>578</v>
      </c>
      <c r="P1041" s="503" t="s">
        <v>579</v>
      </c>
      <c r="Q1041" s="15">
        <v>2</v>
      </c>
      <c r="R1041" s="15">
        <v>2</v>
      </c>
      <c r="S1041" s="479">
        <v>4</v>
      </c>
      <c r="T1041" s="15">
        <v>3</v>
      </c>
      <c r="U1041" s="471"/>
      <c r="V1041" s="550">
        <v>40</v>
      </c>
      <c r="W1041" s="497">
        <v>41678332</v>
      </c>
      <c r="X1041" s="566" t="s">
        <v>372</v>
      </c>
      <c r="Y1041" s="15" t="s">
        <v>579</v>
      </c>
      <c r="Z1041" s="15"/>
      <c r="AA1041" s="15"/>
      <c r="AB1041" s="15"/>
      <c r="AC1041" s="15" t="s">
        <v>787</v>
      </c>
      <c r="AD1041" s="15"/>
      <c r="AE1041" s="479"/>
      <c r="AF1041" s="497"/>
      <c r="AG1041" s="497"/>
      <c r="AH1041" s="497" t="s">
        <v>203</v>
      </c>
      <c r="AI1041" s="15">
        <v>3</v>
      </c>
      <c r="AJ1041" s="15">
        <v>7</v>
      </c>
      <c r="AK1041" s="15">
        <v>40</v>
      </c>
      <c r="AL1041" s="15">
        <v>11</v>
      </c>
      <c r="AM1041" s="15">
        <v>0</v>
      </c>
      <c r="AN1041" s="490">
        <f>IF(AJ1041="",S1041,ROUND(((((AL1041/24)+(AM1041/1440))-((AJ1041/24)+(AK1041/1440)))*1440/50),5))</f>
        <v>4</v>
      </c>
      <c r="AO1041" s="491">
        <f>AJ1041/24+AK1041/1440</f>
        <v>0.31944444444444448</v>
      </c>
      <c r="AP1041" s="491">
        <f>AL1041/24+AM1041/1440</f>
        <v>0.45833333333333331</v>
      </c>
      <c r="AQ1041" s="23" t="str" cm="1">
        <f t="array" ref="AQ1041">IF(X1041="","",IF(SUMPRODUCT((X1041=$X$7:$X$2085)*(AI1041=$AI$7:$AI$2085)*(AO1041=$AO$7:$AO$2085)*(AP1041=$AP$7:$AP$2085)*(ROW($X$7:$X$2085)&lt;&gt;ROW(X1041))*((S1041=0)*($S$7:$S$2085&gt;0)+(S1041&gt;0)*($S$7:$S$2085=0)))&gt;0,"SALONES UNIDOS",IF(SUMPRODUCT((X1041=$X$7:$X$2085)*(AI1041=$AI$7:$AI$2085)*((AO1041&lt;$AP$7:$AP$2085)*(AP1041&gt;$AO$7:$AO$2085))*(ROW($X$7:$X$2085)&lt;&gt;ROW(X1041)))&gt;0,"Cruzado","Sin cruce")))</f>
        <v>Sin cruce</v>
      </c>
      <c r="AR1041" s="23" t="str" cm="1">
        <f t="array" ref="AR1041">IF(AE1041="","",IF(SUMPRODUCT((AE1041=$AE$7:$AE$2085)*(AI1041=$AI$7:$AI$2085)*(AO1041=$AO$7:$AO$2085)*(AP1041=$AP$7:$AP$2085)*(ROW($AE$7:$AE$2085)&lt;&gt;ROW(AE1041))*((S1041=0)*($S$7:$S$2085&gt;0)+(S1041&gt;0)*($S$7:$S$2085=0)))&gt;0,"SALONES UNIDOS",IF(SUMPRODUCT((AE1041=$AE$7:$AE$2085)*(AI1041=$AI$7:$AI$2085)*((AO1041&lt;$AP$7:$AP$2085)*(AP1041&gt;$AO$7:$AO$2085))*(ROW($AE$7:$AE$2085)&lt;&gt;ROW(AE1041)))&gt;0,"Cruzado","Sin cruce")))</f>
        <v/>
      </c>
      <c r="AS1041" s="94" t="str">
        <f t="shared" si="16"/>
        <v>EN1PRINCIPALB</v>
      </c>
      <c r="AT1041" s="94" t="str" cm="1">
        <f t="array" ref="AT1041">IF(AS1041="","",IF(SUMPRODUCT((AS1041=$AS$7:$AS$2085)*(AI1041=$AI$7:$AI$2085)*(AO1041=$AO$7:$AO$2085)*(AP1041=$AP$7:$AP$2085)*(ROW($AS$7:$AS$2085)&lt;&gt;ROW(AS1041))*((S1041=0)*($S$7:$S$2085&gt;0)+(S1041&gt;0)*($S$7:$S$2085=0)))&gt;0,"SALONES UNIDOS",IF(SUMPRODUCT((AS1041=$AS$7:$AS$2085)*(AI1041=$AI$7:$AI$2085)*((AO1041&lt;$AP$7:$AP$2085)*(AP1041&gt;$AO$7:$AO$2085))*(ROW($AS$7:$AS$2085)&lt;&gt;ROW(AS1041)))&gt;0,"Cruzado","Sin cruce")))</f>
        <v>Sin cruce</v>
      </c>
    </row>
    <row r="1042" spans="3:46" ht="15.6" hidden="1" customHeight="1">
      <c r="C1042" s="496" t="s">
        <v>572</v>
      </c>
      <c r="D1042" s="479" t="s">
        <v>573</v>
      </c>
      <c r="E1042" s="479">
        <v>20261</v>
      </c>
      <c r="F1042" s="503" t="s">
        <v>48</v>
      </c>
      <c r="G1042" s="497" t="s">
        <v>80</v>
      </c>
      <c r="H1042" s="503" t="s">
        <v>63</v>
      </c>
      <c r="I1042" s="503">
        <v>1</v>
      </c>
      <c r="J1042" s="503" t="s">
        <v>51</v>
      </c>
      <c r="K1042" s="503" t="s">
        <v>51</v>
      </c>
      <c r="L1042" s="499" t="s">
        <v>590</v>
      </c>
      <c r="M1042" s="535" t="s">
        <v>591</v>
      </c>
      <c r="N1042" s="15" t="s">
        <v>586</v>
      </c>
      <c r="O1042" s="15" t="s">
        <v>578</v>
      </c>
      <c r="P1042" s="503" t="s">
        <v>579</v>
      </c>
      <c r="Q1042" s="15">
        <v>3</v>
      </c>
      <c r="R1042" s="15">
        <v>2</v>
      </c>
      <c r="S1042" s="479">
        <v>5</v>
      </c>
      <c r="T1042" s="15">
        <v>4</v>
      </c>
      <c r="U1042" s="471"/>
      <c r="V1042" s="550">
        <v>40</v>
      </c>
      <c r="W1042" s="497">
        <v>40385643</v>
      </c>
      <c r="X1042" s="566" t="s">
        <v>213</v>
      </c>
      <c r="Y1042" s="15" t="s">
        <v>579</v>
      </c>
      <c r="Z1042" s="15"/>
      <c r="AA1042" s="15"/>
      <c r="AB1042" s="15"/>
      <c r="AC1042" s="15" t="s">
        <v>1069</v>
      </c>
      <c r="AD1042" s="15"/>
      <c r="AE1042" s="479"/>
      <c r="AF1042" s="497"/>
      <c r="AG1042" s="497"/>
      <c r="AH1042" s="497" t="s">
        <v>203</v>
      </c>
      <c r="AI1042" s="15">
        <v>4</v>
      </c>
      <c r="AJ1042" s="15">
        <v>8</v>
      </c>
      <c r="AK1042" s="15">
        <v>30</v>
      </c>
      <c r="AL1042" s="15">
        <v>12</v>
      </c>
      <c r="AM1042" s="15">
        <v>40</v>
      </c>
      <c r="AN1042" s="490">
        <f>IF(AJ1042="",S1042,ROUND(((((AL1042/24)+(AM1042/1440))-((AJ1042/24)+(AK1042/1440)))*1440/50),5))</f>
        <v>5</v>
      </c>
      <c r="AO1042" s="491">
        <f>AJ1042/24+AK1042/1440</f>
        <v>0.35416666666666663</v>
      </c>
      <c r="AP1042" s="491">
        <f>AL1042/24+AM1042/1440</f>
        <v>0.52777777777777779</v>
      </c>
      <c r="AQ1042" s="23" t="str" cm="1">
        <f t="array" ref="AQ1042">IF(X1042="","",IF(SUMPRODUCT((X1042=$X$7:$X$2085)*(AI1042=$AI$7:$AI$2085)*(AO1042=$AO$7:$AO$2085)*(AP1042=$AP$7:$AP$2085)*(ROW($X$7:$X$2085)&lt;&gt;ROW(X1042))*((S1042=0)*($S$7:$S$2085&gt;0)+(S1042&gt;0)*($S$7:$S$2085=0)))&gt;0,"SALONES UNIDOS",IF(SUMPRODUCT((X1042=$X$7:$X$2085)*(AI1042=$AI$7:$AI$2085)*((AO1042&lt;$AP$7:$AP$2085)*(AP1042&gt;$AO$7:$AO$2085))*(ROW($X$7:$X$2085)&lt;&gt;ROW(X1042)))&gt;0,"Cruzado","Sin cruce")))</f>
        <v>Sin cruce</v>
      </c>
      <c r="AR1042" s="23" t="str" cm="1">
        <f t="array" ref="AR1042">IF(AE1042="","",IF(SUMPRODUCT((AE1042=$AE$7:$AE$2085)*(AI1042=$AI$7:$AI$2085)*(AO1042=$AO$7:$AO$2085)*(AP1042=$AP$7:$AP$2085)*(ROW($AE$7:$AE$2085)&lt;&gt;ROW(AE1042))*((S1042=0)*($S$7:$S$2085&gt;0)+(S1042&gt;0)*($S$7:$S$2085=0)))&gt;0,"SALONES UNIDOS",IF(SUMPRODUCT((AE1042=$AE$7:$AE$2085)*(AI1042=$AI$7:$AI$2085)*((AO1042&lt;$AP$7:$AP$2085)*(AP1042&gt;$AO$7:$AO$2085))*(ROW($AE$7:$AE$2085)&lt;&gt;ROW(AE1042)))&gt;0,"Cruzado","Sin cruce")))</f>
        <v/>
      </c>
      <c r="AS1042" s="94" t="str">
        <f t="shared" si="16"/>
        <v>EN1PRINCIPALB</v>
      </c>
      <c r="AT1042" s="94" t="str" cm="1">
        <f t="array" ref="AT1042">IF(AS1042="","",IF(SUMPRODUCT((AS1042=$AS$7:$AS$2085)*(AI1042=$AI$7:$AI$2085)*(AO1042=$AO$7:$AO$2085)*(AP1042=$AP$7:$AP$2085)*(ROW($AS$7:$AS$2085)&lt;&gt;ROW(AS1042))*((S1042=0)*($S$7:$S$2085&gt;0)+(S1042&gt;0)*($S$7:$S$2085=0)))&gt;0,"SALONES UNIDOS",IF(SUMPRODUCT((AS1042=$AS$7:$AS$2085)*(AI1042=$AI$7:$AI$2085)*((AO1042&lt;$AP$7:$AP$2085)*(AP1042&gt;$AO$7:$AO$2085))*(ROW($AS$7:$AS$2085)&lt;&gt;ROW(AS1042)))&gt;0,"Cruzado","Sin cruce")))</f>
        <v>Sin cruce</v>
      </c>
    </row>
    <row r="1043" spans="3:46" ht="15.6" hidden="1" customHeight="1">
      <c r="C1043" s="496" t="s">
        <v>572</v>
      </c>
      <c r="D1043" s="479" t="s">
        <v>573</v>
      </c>
      <c r="E1043" s="479">
        <v>20261</v>
      </c>
      <c r="F1043" s="503" t="s">
        <v>48</v>
      </c>
      <c r="G1043" s="497" t="s">
        <v>80</v>
      </c>
      <c r="H1043" s="503" t="s">
        <v>63</v>
      </c>
      <c r="I1043" s="503">
        <v>1</v>
      </c>
      <c r="J1043" s="503" t="s">
        <v>51</v>
      </c>
      <c r="K1043" s="503" t="s">
        <v>51</v>
      </c>
      <c r="L1043" s="499" t="s">
        <v>592</v>
      </c>
      <c r="M1043" s="535" t="s">
        <v>593</v>
      </c>
      <c r="N1043" s="15" t="s">
        <v>586</v>
      </c>
      <c r="O1043" s="15" t="s">
        <v>578</v>
      </c>
      <c r="P1043" s="503" t="s">
        <v>579</v>
      </c>
      <c r="Q1043" s="15">
        <v>3</v>
      </c>
      <c r="R1043" s="15">
        <v>2</v>
      </c>
      <c r="S1043" s="479">
        <v>5</v>
      </c>
      <c r="T1043" s="15">
        <v>4</v>
      </c>
      <c r="U1043" s="471"/>
      <c r="V1043" s="550">
        <v>40</v>
      </c>
      <c r="W1043" s="497">
        <v>8822479</v>
      </c>
      <c r="X1043" s="566" t="s">
        <v>218</v>
      </c>
      <c r="Y1043" s="15" t="s">
        <v>579</v>
      </c>
      <c r="Z1043" s="15"/>
      <c r="AA1043" s="15"/>
      <c r="AB1043" s="15"/>
      <c r="AC1043" s="15" t="s">
        <v>1069</v>
      </c>
      <c r="AD1043" s="15"/>
      <c r="AE1043" s="479"/>
      <c r="AF1043" s="497"/>
      <c r="AG1043" s="497"/>
      <c r="AH1043" s="497" t="s">
        <v>203</v>
      </c>
      <c r="AI1043" s="15">
        <v>2</v>
      </c>
      <c r="AJ1043" s="15">
        <v>12</v>
      </c>
      <c r="AK1043" s="15">
        <v>40</v>
      </c>
      <c r="AL1043" s="15">
        <v>16</v>
      </c>
      <c r="AM1043" s="15">
        <v>50</v>
      </c>
      <c r="AN1043" s="490">
        <f>IF(AJ1043="",S1043,ROUND(((((AL1043/24)+(AM1043/1440))-((AJ1043/24)+(AK1043/1440)))*1440/50),5))</f>
        <v>5</v>
      </c>
      <c r="AO1043" s="491">
        <f>AJ1043/24+AK1043/1440</f>
        <v>0.52777777777777779</v>
      </c>
      <c r="AP1043" s="491">
        <f>AL1043/24+AM1043/1440</f>
        <v>0.70138888888888884</v>
      </c>
      <c r="AQ1043" s="23" t="str" cm="1">
        <f t="array" ref="AQ1043">IF(X1043="","",IF(SUMPRODUCT((X1043=$X$7:$X$2085)*(AI1043=$AI$7:$AI$2085)*(AO1043=$AO$7:$AO$2085)*(AP1043=$AP$7:$AP$2085)*(ROW($X$7:$X$2085)&lt;&gt;ROW(X1043))*((S1043=0)*($S$7:$S$2085&gt;0)+(S1043&gt;0)*($S$7:$S$2085=0)))&gt;0,"SALONES UNIDOS",IF(SUMPRODUCT((X1043=$X$7:$X$2085)*(AI1043=$AI$7:$AI$2085)*((AO1043&lt;$AP$7:$AP$2085)*(AP1043&gt;$AO$7:$AO$2085))*(ROW($X$7:$X$2085)&lt;&gt;ROW(X1043)))&gt;0,"Cruzado","Sin cruce")))</f>
        <v>Sin cruce</v>
      </c>
      <c r="AR1043" s="23" t="str" cm="1">
        <f t="array" ref="AR1043">IF(AE1043="","",IF(SUMPRODUCT((AE1043=$AE$7:$AE$2085)*(AI1043=$AI$7:$AI$2085)*(AO1043=$AO$7:$AO$2085)*(AP1043=$AP$7:$AP$2085)*(ROW($AE$7:$AE$2085)&lt;&gt;ROW(AE1043))*((S1043=0)*($S$7:$S$2085&gt;0)+(S1043&gt;0)*($S$7:$S$2085=0)))&gt;0,"SALONES UNIDOS",IF(SUMPRODUCT((AE1043=$AE$7:$AE$2085)*(AI1043=$AI$7:$AI$2085)*((AO1043&lt;$AP$7:$AP$2085)*(AP1043&gt;$AO$7:$AO$2085))*(ROW($AE$7:$AE$2085)&lt;&gt;ROW(AE1043)))&gt;0,"Cruzado","Sin cruce")))</f>
        <v/>
      </c>
      <c r="AS1043" s="94" t="str">
        <f t="shared" si="16"/>
        <v>EN1PRINCIPALB</v>
      </c>
      <c r="AT1043" s="94" t="str" cm="1">
        <f t="array" ref="AT1043">IF(AS1043="","",IF(SUMPRODUCT((AS1043=$AS$7:$AS$2085)*(AI1043=$AI$7:$AI$2085)*(AO1043=$AO$7:$AO$2085)*(AP1043=$AP$7:$AP$2085)*(ROW($AS$7:$AS$2085)&lt;&gt;ROW(AS1043))*((S1043=0)*($S$7:$S$2085&gt;0)+(S1043&gt;0)*($S$7:$S$2085=0)))&gt;0,"SALONES UNIDOS",IF(SUMPRODUCT((AS1043=$AS$7:$AS$2085)*(AI1043=$AI$7:$AI$2085)*((AO1043&lt;$AP$7:$AP$2085)*(AP1043&gt;$AO$7:$AO$2085))*(ROW($AS$7:$AS$2085)&lt;&gt;ROW(AS1043)))&gt;0,"Cruzado","Sin cruce")))</f>
        <v>Sin cruce</v>
      </c>
    </row>
    <row r="1044" spans="3:46" ht="15.6" hidden="1" customHeight="1">
      <c r="C1044" s="496" t="s">
        <v>572</v>
      </c>
      <c r="D1044" s="479" t="s">
        <v>573</v>
      </c>
      <c r="E1044" s="479">
        <v>20261</v>
      </c>
      <c r="F1044" s="503" t="s">
        <v>48</v>
      </c>
      <c r="G1044" s="497" t="s">
        <v>80</v>
      </c>
      <c r="H1044" s="503" t="s">
        <v>63</v>
      </c>
      <c r="I1044" s="503">
        <v>1</v>
      </c>
      <c r="J1044" s="503" t="s">
        <v>51</v>
      </c>
      <c r="K1044" s="503" t="s">
        <v>51</v>
      </c>
      <c r="L1044" s="499" t="s">
        <v>594</v>
      </c>
      <c r="M1044" s="535" t="s">
        <v>595</v>
      </c>
      <c r="N1044" s="15" t="s">
        <v>586</v>
      </c>
      <c r="O1044" s="15" t="s">
        <v>578</v>
      </c>
      <c r="P1044" s="503" t="s">
        <v>579</v>
      </c>
      <c r="Q1044" s="15">
        <v>3</v>
      </c>
      <c r="R1044" s="15">
        <v>2</v>
      </c>
      <c r="S1044" s="479">
        <v>5</v>
      </c>
      <c r="T1044" s="15">
        <v>4</v>
      </c>
      <c r="U1044" s="471"/>
      <c r="V1044" s="550">
        <v>40</v>
      </c>
      <c r="W1044" s="497">
        <v>21859822</v>
      </c>
      <c r="X1044" s="566" t="s">
        <v>450</v>
      </c>
      <c r="Y1044" s="15" t="s">
        <v>579</v>
      </c>
      <c r="Z1044" s="15"/>
      <c r="AA1044" s="15"/>
      <c r="AB1044" s="15"/>
      <c r="AC1044" s="15" t="s">
        <v>1069</v>
      </c>
      <c r="AD1044" s="15"/>
      <c r="AE1044" s="479"/>
      <c r="AF1044" s="497"/>
      <c r="AG1044" s="497"/>
      <c r="AH1044" s="497" t="s">
        <v>203</v>
      </c>
      <c r="AI1044" s="15">
        <v>4</v>
      </c>
      <c r="AJ1044" s="15">
        <v>13</v>
      </c>
      <c r="AK1044" s="15">
        <v>30</v>
      </c>
      <c r="AL1044" s="15">
        <v>17</v>
      </c>
      <c r="AM1044" s="15">
        <v>40</v>
      </c>
      <c r="AN1044" s="490">
        <f>IF(AJ1044="",S1044,ROUND(((((AL1044/24)+(AM1044/1440))-((AJ1044/24)+(AK1044/1440)))*1440/50),5))</f>
        <v>5</v>
      </c>
      <c r="AO1044" s="491">
        <f>AJ1044/24+AK1044/1440</f>
        <v>0.5625</v>
      </c>
      <c r="AP1044" s="491">
        <f>AL1044/24+AM1044/1440</f>
        <v>0.73611111111111116</v>
      </c>
      <c r="AQ1044" s="23" t="str" cm="1">
        <f t="array" ref="AQ1044">IF(X1044="","",IF(SUMPRODUCT((X1044=$X$7:$X$2085)*(AI1044=$AI$7:$AI$2085)*(AO1044=$AO$7:$AO$2085)*(AP1044=$AP$7:$AP$2085)*(ROW($X$7:$X$2085)&lt;&gt;ROW(X1044))*((S1044=0)*($S$7:$S$2085&gt;0)+(S1044&gt;0)*($S$7:$S$2085=0)))&gt;0,"SALONES UNIDOS",IF(SUMPRODUCT((X1044=$X$7:$X$2085)*(AI1044=$AI$7:$AI$2085)*((AO1044&lt;$AP$7:$AP$2085)*(AP1044&gt;$AO$7:$AO$2085))*(ROW($X$7:$X$2085)&lt;&gt;ROW(X1044)))&gt;0,"Cruzado","Sin cruce")))</f>
        <v>Sin cruce</v>
      </c>
      <c r="AR1044" s="23" t="str" cm="1">
        <f t="array" ref="AR1044">IF(AE1044="","",IF(SUMPRODUCT((AE1044=$AE$7:$AE$2085)*(AI1044=$AI$7:$AI$2085)*(AO1044=$AO$7:$AO$2085)*(AP1044=$AP$7:$AP$2085)*(ROW($AE$7:$AE$2085)&lt;&gt;ROW(AE1044))*((S1044=0)*($S$7:$S$2085&gt;0)+(S1044&gt;0)*($S$7:$S$2085=0)))&gt;0,"SALONES UNIDOS",IF(SUMPRODUCT((AE1044=$AE$7:$AE$2085)*(AI1044=$AI$7:$AI$2085)*((AO1044&lt;$AP$7:$AP$2085)*(AP1044&gt;$AO$7:$AO$2085))*(ROW($AE$7:$AE$2085)&lt;&gt;ROW(AE1044)))&gt;0,"Cruzado","Sin cruce")))</f>
        <v/>
      </c>
      <c r="AS1044" s="94" t="str">
        <f t="shared" si="16"/>
        <v>EN1PRINCIPALB</v>
      </c>
      <c r="AT1044" s="94" t="str" cm="1">
        <f t="array" ref="AT1044">IF(AS1044="","",IF(SUMPRODUCT((AS1044=$AS$7:$AS$2085)*(AI1044=$AI$7:$AI$2085)*(AO1044=$AO$7:$AO$2085)*(AP1044=$AP$7:$AP$2085)*(ROW($AS$7:$AS$2085)&lt;&gt;ROW(AS1044))*((S1044=0)*($S$7:$S$2085&gt;0)+(S1044&gt;0)*($S$7:$S$2085=0)))&gt;0,"SALONES UNIDOS",IF(SUMPRODUCT((AS1044=$AS$7:$AS$2085)*(AI1044=$AI$7:$AI$2085)*((AO1044&lt;$AP$7:$AP$2085)*(AP1044&gt;$AO$7:$AO$2085))*(ROW($AS$7:$AS$2085)&lt;&gt;ROW(AS1044)))&gt;0,"Cruzado","Sin cruce")))</f>
        <v>Sin cruce</v>
      </c>
    </row>
    <row r="1045" spans="3:46" ht="15.6" hidden="1" customHeight="1">
      <c r="C1045" s="496" t="s">
        <v>572</v>
      </c>
      <c r="D1045" s="479" t="s">
        <v>573</v>
      </c>
      <c r="E1045" s="479">
        <v>20261</v>
      </c>
      <c r="F1045" s="503" t="s">
        <v>48</v>
      </c>
      <c r="G1045" s="497" t="s">
        <v>80</v>
      </c>
      <c r="H1045" s="503" t="s">
        <v>63</v>
      </c>
      <c r="I1045" s="503">
        <v>1</v>
      </c>
      <c r="J1045" s="587" t="s">
        <v>57</v>
      </c>
      <c r="K1045" s="503" t="s">
        <v>57</v>
      </c>
      <c r="L1045" s="499" t="s">
        <v>575</v>
      </c>
      <c r="M1045" s="535" t="s">
        <v>576</v>
      </c>
      <c r="N1045" s="15" t="s">
        <v>577</v>
      </c>
      <c r="O1045" s="15" t="s">
        <v>578</v>
      </c>
      <c r="P1045" s="503" t="s">
        <v>579</v>
      </c>
      <c r="Q1045" s="483">
        <v>0</v>
      </c>
      <c r="R1045" s="483">
        <v>2</v>
      </c>
      <c r="S1045" s="479">
        <v>2</v>
      </c>
      <c r="T1045" s="15">
        <v>3</v>
      </c>
      <c r="U1045" s="471"/>
      <c r="V1045" s="550">
        <v>20</v>
      </c>
      <c r="W1045" s="497">
        <v>9381584</v>
      </c>
      <c r="X1045" s="566" t="s">
        <v>473</v>
      </c>
      <c r="Y1045" s="15" t="s">
        <v>579</v>
      </c>
      <c r="Z1045" s="15"/>
      <c r="AA1045" s="15"/>
      <c r="AB1045" s="15"/>
      <c r="AC1045" s="493"/>
      <c r="AD1045" s="15"/>
      <c r="AE1045" s="15" t="s">
        <v>1068</v>
      </c>
      <c r="AF1045" s="497"/>
      <c r="AG1045" s="497"/>
      <c r="AH1045" s="497" t="s">
        <v>100</v>
      </c>
      <c r="AI1045" s="15">
        <v>2</v>
      </c>
      <c r="AJ1045" s="15">
        <v>7</v>
      </c>
      <c r="AK1045" s="15">
        <v>40</v>
      </c>
      <c r="AL1045" s="15">
        <v>9</v>
      </c>
      <c r="AM1045" s="15">
        <v>20</v>
      </c>
      <c r="AN1045" s="490">
        <f>IF(AJ1045="",S1045,ROUND(((((AL1045/24)+(AM1045/1440))-((AJ1045/24)+(AK1045/1440)))*1440/50),5))</f>
        <v>2</v>
      </c>
      <c r="AO1045" s="491">
        <f>AJ1045/24+AK1045/1440</f>
        <v>0.31944444444444448</v>
      </c>
      <c r="AP1045" s="491">
        <f>AL1045/24+AM1045/1440</f>
        <v>0.3888888888888889</v>
      </c>
      <c r="AQ1045" s="23" t="str" cm="1">
        <f t="array" ref="AQ1045">IF(X1045="","",IF(SUMPRODUCT((X1045=$X$7:$X$2085)*(AI1045=$AI$7:$AI$2085)*(AO1045=$AO$7:$AO$2085)*(AP1045=$AP$7:$AP$2085)*(ROW($X$7:$X$2085)&lt;&gt;ROW(X1045))*((S1045=0)*($S$7:$S$2085&gt;0)+(S1045&gt;0)*($S$7:$S$2085=0)))&gt;0,"SALONES UNIDOS",IF(SUMPRODUCT((X1045=$X$7:$X$2085)*(AI1045=$AI$7:$AI$2085)*((AO1045&lt;$AP$7:$AP$2085)*(AP1045&gt;$AO$7:$AO$2085))*(ROW($X$7:$X$2085)&lt;&gt;ROW(X1045)))&gt;0,"Cruzado","Sin cruce")))</f>
        <v>Sin cruce</v>
      </c>
      <c r="AR1045" s="23" t="str" cm="1">
        <f t="array" ref="AR1045">IF(AE1045="","",IF(SUMPRODUCT((AE1045=$AE$7:$AE$2085)*(AI1045=$AI$7:$AI$2085)*(AO1045=$AO$7:$AO$2085)*(AP1045=$AP$7:$AP$2085)*(ROW($AE$7:$AE$2085)&lt;&gt;ROW(AE1045))*((S1045=0)*($S$7:$S$2085&gt;0)+(S1045&gt;0)*($S$7:$S$2085=0)))&gt;0,"SALONES UNIDOS",IF(SUMPRODUCT((AE1045=$AE$7:$AE$2085)*(AI1045=$AI$7:$AI$2085)*((AO1045&lt;$AP$7:$AP$2085)*(AP1045&gt;$AO$7:$AO$2085))*(ROW($AE$7:$AE$2085)&lt;&gt;ROW(AE1045)))&gt;0,"Cruzado","Sin cruce")))</f>
        <v>Sin cruce</v>
      </c>
      <c r="AS1045" s="94" t="str">
        <f t="shared" si="16"/>
        <v>EN1PRINCIPALC</v>
      </c>
      <c r="AT1045" s="94" t="str" cm="1">
        <f t="array" ref="AT1045">IF(AS1045="","",IF(SUMPRODUCT((AS1045=$AS$7:$AS$2085)*(AI1045=$AI$7:$AI$2085)*(AO1045=$AO$7:$AO$2085)*(AP1045=$AP$7:$AP$2085)*(ROW($AS$7:$AS$2085)&lt;&gt;ROW(AS1045))*((S1045=0)*($S$7:$S$2085&gt;0)+(S1045&gt;0)*($S$7:$S$2085=0)))&gt;0,"SALONES UNIDOS",IF(SUMPRODUCT((AS1045=$AS$7:$AS$2085)*(AI1045=$AI$7:$AI$2085)*((AO1045&lt;$AP$7:$AP$2085)*(AP1045&gt;$AO$7:$AO$2085))*(ROW($AS$7:$AS$2085)&lt;&gt;ROW(AS1045)))&gt;0,"Cruzado","Sin cruce")))</f>
        <v>Sin cruce</v>
      </c>
    </row>
    <row r="1046" spans="3:46" ht="15.6" hidden="1" customHeight="1">
      <c r="C1046" s="496" t="s">
        <v>572</v>
      </c>
      <c r="D1046" s="479" t="s">
        <v>573</v>
      </c>
      <c r="E1046" s="479">
        <v>20261</v>
      </c>
      <c r="F1046" s="503" t="s">
        <v>48</v>
      </c>
      <c r="G1046" s="497" t="s">
        <v>80</v>
      </c>
      <c r="H1046" s="503" t="s">
        <v>63</v>
      </c>
      <c r="I1046" s="503">
        <v>1</v>
      </c>
      <c r="J1046" s="503" t="s">
        <v>600</v>
      </c>
      <c r="K1046" s="503" t="s">
        <v>57</v>
      </c>
      <c r="L1046" s="499" t="s">
        <v>575</v>
      </c>
      <c r="M1046" s="535" t="s">
        <v>576</v>
      </c>
      <c r="N1046" s="15" t="s">
        <v>577</v>
      </c>
      <c r="O1046" s="15" t="s">
        <v>578</v>
      </c>
      <c r="P1046" s="503" t="s">
        <v>579</v>
      </c>
      <c r="Q1046" s="15">
        <v>0</v>
      </c>
      <c r="R1046" s="15">
        <v>2</v>
      </c>
      <c r="S1046" s="479">
        <v>2</v>
      </c>
      <c r="T1046" s="15">
        <v>3</v>
      </c>
      <c r="U1046" s="471"/>
      <c r="V1046" s="550">
        <v>20</v>
      </c>
      <c r="W1046" s="497">
        <v>9381584</v>
      </c>
      <c r="X1046" s="566" t="s">
        <v>473</v>
      </c>
      <c r="Y1046" s="15" t="s">
        <v>579</v>
      </c>
      <c r="Z1046" s="15"/>
      <c r="AA1046" s="15"/>
      <c r="AB1046" s="15"/>
      <c r="AC1046" s="493"/>
      <c r="AD1046" s="15"/>
      <c r="AE1046" s="15" t="s">
        <v>1068</v>
      </c>
      <c r="AF1046" s="497"/>
      <c r="AG1046" s="497"/>
      <c r="AH1046" s="497" t="s">
        <v>100</v>
      </c>
      <c r="AI1046" s="15">
        <v>2</v>
      </c>
      <c r="AJ1046" s="15">
        <v>9</v>
      </c>
      <c r="AK1046" s="15">
        <v>20</v>
      </c>
      <c r="AL1046" s="15">
        <v>11</v>
      </c>
      <c r="AM1046" s="15">
        <v>0</v>
      </c>
      <c r="AN1046" s="490">
        <f>IF(AJ1046="",S1046,ROUND(((((AL1046/24)+(AM1046/1440))-((AJ1046/24)+(AK1046/1440)))*1440/50),5))</f>
        <v>2</v>
      </c>
      <c r="AO1046" s="491">
        <f>AJ1046/24+AK1046/1440</f>
        <v>0.3888888888888889</v>
      </c>
      <c r="AP1046" s="491">
        <f>AL1046/24+AM1046/1440</f>
        <v>0.45833333333333331</v>
      </c>
      <c r="AQ1046" s="23" t="str" cm="1">
        <f t="array" ref="AQ1046">IF(X1046="","",IF(SUMPRODUCT((X1046=$X$7:$X$2085)*(AI1046=$AI$7:$AI$2085)*(AO1046=$AO$7:$AO$2085)*(AP1046=$AP$7:$AP$2085)*(ROW($X$7:$X$2085)&lt;&gt;ROW(X1046))*((S1046=0)*($S$7:$S$2085&gt;0)+(S1046&gt;0)*($S$7:$S$2085=0)))&gt;0,"SALONES UNIDOS",IF(SUMPRODUCT((X1046=$X$7:$X$2085)*(AI1046=$AI$7:$AI$2085)*((AO1046&lt;$AP$7:$AP$2085)*(AP1046&gt;$AO$7:$AO$2085))*(ROW($X$7:$X$2085)&lt;&gt;ROW(X1046)))&gt;0,"Cruzado","Sin cruce")))</f>
        <v>Sin cruce</v>
      </c>
      <c r="AR1046" s="23" t="str" cm="1">
        <f t="array" ref="AR1046">IF(AE1046="","",IF(SUMPRODUCT((AE1046=$AE$7:$AE$2085)*(AI1046=$AI$7:$AI$2085)*(AO1046=$AO$7:$AO$2085)*(AP1046=$AP$7:$AP$2085)*(ROW($AE$7:$AE$2085)&lt;&gt;ROW(AE1046))*((S1046=0)*($S$7:$S$2085&gt;0)+(S1046&gt;0)*($S$7:$S$2085=0)))&gt;0,"SALONES UNIDOS",IF(SUMPRODUCT((AE1046=$AE$7:$AE$2085)*(AI1046=$AI$7:$AI$2085)*((AO1046&lt;$AP$7:$AP$2085)*(AP1046&gt;$AO$7:$AO$2085))*(ROW($AE$7:$AE$2085)&lt;&gt;ROW(AE1046)))&gt;0,"Cruzado","Sin cruce")))</f>
        <v>Sin cruce</v>
      </c>
      <c r="AS1046" s="94" t="str">
        <f t="shared" si="16"/>
        <v>EN1PRINCIPALC</v>
      </c>
      <c r="AT1046" s="94" t="str" cm="1">
        <f t="array" ref="AT1046">IF(AS1046="","",IF(SUMPRODUCT((AS1046=$AS$7:$AS$2085)*(AI1046=$AI$7:$AI$2085)*(AO1046=$AO$7:$AO$2085)*(AP1046=$AP$7:$AP$2085)*(ROW($AS$7:$AS$2085)&lt;&gt;ROW(AS1046))*((S1046=0)*($S$7:$S$2085&gt;0)+(S1046&gt;0)*($S$7:$S$2085=0)))&gt;0,"SALONES UNIDOS",IF(SUMPRODUCT((AS1046=$AS$7:$AS$2085)*(AI1046=$AI$7:$AI$2085)*((AO1046&lt;$AP$7:$AP$2085)*(AP1046&gt;$AO$7:$AO$2085))*(ROW($AS$7:$AS$2085)&lt;&gt;ROW(AS1046)))&gt;0,"Cruzado","Sin cruce")))</f>
        <v>Sin cruce</v>
      </c>
    </row>
    <row r="1047" spans="3:46" ht="15.6" hidden="1" customHeight="1">
      <c r="C1047" s="496" t="s">
        <v>572</v>
      </c>
      <c r="D1047" s="479" t="s">
        <v>573</v>
      </c>
      <c r="E1047" s="479">
        <v>20261</v>
      </c>
      <c r="F1047" s="503" t="s">
        <v>48</v>
      </c>
      <c r="G1047" s="497" t="s">
        <v>80</v>
      </c>
      <c r="H1047" s="503" t="s">
        <v>63</v>
      </c>
      <c r="I1047" s="503">
        <v>1</v>
      </c>
      <c r="J1047" s="504" t="s">
        <v>57</v>
      </c>
      <c r="K1047" s="503" t="s">
        <v>57</v>
      </c>
      <c r="L1047" s="499" t="s">
        <v>575</v>
      </c>
      <c r="M1047" s="535" t="s">
        <v>576</v>
      </c>
      <c r="N1047" s="15" t="s">
        <v>577</v>
      </c>
      <c r="O1047" s="15" t="s">
        <v>578</v>
      </c>
      <c r="P1047" s="503" t="s">
        <v>579</v>
      </c>
      <c r="Q1047" s="483">
        <v>2</v>
      </c>
      <c r="R1047" s="483">
        <v>0</v>
      </c>
      <c r="S1047" s="479">
        <v>2</v>
      </c>
      <c r="T1047" s="15">
        <v>3</v>
      </c>
      <c r="U1047" s="471"/>
      <c r="V1047" s="550">
        <v>40</v>
      </c>
      <c r="W1047" s="497">
        <v>9381584</v>
      </c>
      <c r="X1047" s="566" t="s">
        <v>473</v>
      </c>
      <c r="Y1047" s="15" t="s">
        <v>579</v>
      </c>
      <c r="Z1047" s="15"/>
      <c r="AA1047" s="15"/>
      <c r="AB1047" s="15"/>
      <c r="AC1047" s="15" t="s">
        <v>1070</v>
      </c>
      <c r="AD1047" s="15"/>
      <c r="AE1047" s="479"/>
      <c r="AF1047" s="497"/>
      <c r="AG1047" s="497"/>
      <c r="AH1047" s="497" t="s">
        <v>582</v>
      </c>
      <c r="AI1047" s="15">
        <v>2</v>
      </c>
      <c r="AJ1047" s="15">
        <v>11</v>
      </c>
      <c r="AK1047" s="15">
        <v>0</v>
      </c>
      <c r="AL1047" s="15">
        <v>12</v>
      </c>
      <c r="AM1047" s="15">
        <v>40</v>
      </c>
      <c r="AN1047" s="490">
        <f>IF(AJ1047="",S1047,ROUND(((((AL1047/24)+(AM1047/1440))-((AJ1047/24)+(AK1047/1440)))*1440/50),5))</f>
        <v>2</v>
      </c>
      <c r="AO1047" s="491">
        <f>AJ1047/24+AK1047/1440</f>
        <v>0.45833333333333331</v>
      </c>
      <c r="AP1047" s="491">
        <f>AL1047/24+AM1047/1440</f>
        <v>0.52777777777777779</v>
      </c>
      <c r="AQ1047" s="23" t="str" cm="1">
        <f t="array" ref="AQ1047">IF(X1047="","",IF(SUMPRODUCT((X1047=$X$7:$X$2085)*(AI1047=$AI$7:$AI$2085)*(AO1047=$AO$7:$AO$2085)*(AP1047=$AP$7:$AP$2085)*(ROW($X$7:$X$2085)&lt;&gt;ROW(X1047))*((S1047=0)*($S$7:$S$2085&gt;0)+(S1047&gt;0)*($S$7:$S$2085=0)))&gt;0,"SALONES UNIDOS",IF(SUMPRODUCT((X1047=$X$7:$X$2085)*(AI1047=$AI$7:$AI$2085)*((AO1047&lt;$AP$7:$AP$2085)*(AP1047&gt;$AO$7:$AO$2085))*(ROW($X$7:$X$2085)&lt;&gt;ROW(X1047)))&gt;0,"Cruzado","Sin cruce")))</f>
        <v>Sin cruce</v>
      </c>
      <c r="AR1047" s="23" t="str" cm="1">
        <f t="array" ref="AR1047">IF(AE1047="","",IF(SUMPRODUCT((AE1047=$AE$7:$AE$2085)*(AI1047=$AI$7:$AI$2085)*(AO1047=$AO$7:$AO$2085)*(AP1047=$AP$7:$AP$2085)*(ROW($AE$7:$AE$2085)&lt;&gt;ROW(AE1047))*((S1047=0)*($S$7:$S$2085&gt;0)+(S1047&gt;0)*($S$7:$S$2085=0)))&gt;0,"SALONES UNIDOS",IF(SUMPRODUCT((AE1047=$AE$7:$AE$2085)*(AI1047=$AI$7:$AI$2085)*((AO1047&lt;$AP$7:$AP$2085)*(AP1047&gt;$AO$7:$AO$2085))*(ROW($AE$7:$AE$2085)&lt;&gt;ROW(AE1047)))&gt;0,"Cruzado","Sin cruce")))</f>
        <v/>
      </c>
      <c r="AS1047" s="94" t="str">
        <f t="shared" si="16"/>
        <v>EN1PRINCIPALC</v>
      </c>
      <c r="AT1047" s="94" t="str" cm="1">
        <f t="array" ref="AT1047">IF(AS1047="","",IF(SUMPRODUCT((AS1047=$AS$7:$AS$2085)*(AI1047=$AI$7:$AI$2085)*(AO1047=$AO$7:$AO$2085)*(AP1047=$AP$7:$AP$2085)*(ROW($AS$7:$AS$2085)&lt;&gt;ROW(AS1047))*((S1047=0)*($S$7:$S$2085&gt;0)+(S1047&gt;0)*($S$7:$S$2085=0)))&gt;0,"SALONES UNIDOS",IF(SUMPRODUCT((AS1047=$AS$7:$AS$2085)*(AI1047=$AI$7:$AI$2085)*((AO1047&lt;$AP$7:$AP$2085)*(AP1047&gt;$AO$7:$AO$2085))*(ROW($AS$7:$AS$2085)&lt;&gt;ROW(AS1047)))&gt;0,"Cruzado","Sin cruce")))</f>
        <v>Sin cruce</v>
      </c>
    </row>
    <row r="1048" spans="3:46" ht="15.6" hidden="1" customHeight="1">
      <c r="C1048" s="496" t="s">
        <v>572</v>
      </c>
      <c r="D1048" s="479" t="s">
        <v>573</v>
      </c>
      <c r="E1048" s="479">
        <v>20261</v>
      </c>
      <c r="F1048" s="503" t="s">
        <v>48</v>
      </c>
      <c r="G1048" s="497" t="s">
        <v>80</v>
      </c>
      <c r="H1048" s="503" t="s">
        <v>63</v>
      </c>
      <c r="I1048" s="503">
        <v>1</v>
      </c>
      <c r="J1048" s="503" t="s">
        <v>57</v>
      </c>
      <c r="K1048" s="503" t="s">
        <v>57</v>
      </c>
      <c r="L1048" s="499" t="s">
        <v>584</v>
      </c>
      <c r="M1048" s="535" t="s">
        <v>585</v>
      </c>
      <c r="N1048" s="15" t="s">
        <v>586</v>
      </c>
      <c r="O1048" s="15" t="s">
        <v>578</v>
      </c>
      <c r="P1048" s="503" t="s">
        <v>579</v>
      </c>
      <c r="Q1048" s="15">
        <v>2</v>
      </c>
      <c r="R1048" s="15">
        <v>2</v>
      </c>
      <c r="S1048" s="479">
        <v>4</v>
      </c>
      <c r="T1048" s="15">
        <v>3</v>
      </c>
      <c r="U1048" s="471"/>
      <c r="V1048" s="550">
        <v>40</v>
      </c>
      <c r="W1048" s="497">
        <v>21869228</v>
      </c>
      <c r="X1048" s="566" t="s">
        <v>356</v>
      </c>
      <c r="Y1048" s="15" t="s">
        <v>579</v>
      </c>
      <c r="Z1048" s="15"/>
      <c r="AA1048" s="15"/>
      <c r="AB1048" s="15"/>
      <c r="AC1048" s="15" t="s">
        <v>1070</v>
      </c>
      <c r="AD1048" s="15"/>
      <c r="AE1048" s="479"/>
      <c r="AF1048" s="497"/>
      <c r="AG1048" s="497"/>
      <c r="AH1048" s="497" t="s">
        <v>203</v>
      </c>
      <c r="AI1048" s="15">
        <v>4</v>
      </c>
      <c r="AJ1048" s="15">
        <v>9</v>
      </c>
      <c r="AK1048" s="15">
        <v>20</v>
      </c>
      <c r="AL1048" s="15">
        <v>12</v>
      </c>
      <c r="AM1048" s="15">
        <v>40</v>
      </c>
      <c r="AN1048" s="490">
        <f>IF(AJ1048="",S1048,ROUND(((((AL1048/24)+(AM1048/1440))-((AJ1048/24)+(AK1048/1440)))*1440/50),5))</f>
        <v>4</v>
      </c>
      <c r="AO1048" s="491">
        <f>AJ1048/24+AK1048/1440</f>
        <v>0.3888888888888889</v>
      </c>
      <c r="AP1048" s="491">
        <f>AL1048/24+AM1048/1440</f>
        <v>0.52777777777777779</v>
      </c>
      <c r="AQ1048" s="23" t="str" cm="1">
        <f t="array" ref="AQ1048">IF(X1048="","",IF(SUMPRODUCT((X1048=$X$7:$X$2085)*(AI1048=$AI$7:$AI$2085)*(AO1048=$AO$7:$AO$2085)*(AP1048=$AP$7:$AP$2085)*(ROW($X$7:$X$2085)&lt;&gt;ROW(X1048))*((S1048=0)*($S$7:$S$2085&gt;0)+(S1048&gt;0)*($S$7:$S$2085=0)))&gt;0,"SALONES UNIDOS",IF(SUMPRODUCT((X1048=$X$7:$X$2085)*(AI1048=$AI$7:$AI$2085)*((AO1048&lt;$AP$7:$AP$2085)*(AP1048&gt;$AO$7:$AO$2085))*(ROW($X$7:$X$2085)&lt;&gt;ROW(X1048)))&gt;0,"Cruzado","Sin cruce")))</f>
        <v>Sin cruce</v>
      </c>
      <c r="AR1048" s="23" t="str" cm="1">
        <f t="array" ref="AR1048">IF(AE1048="","",IF(SUMPRODUCT((AE1048=$AE$7:$AE$2085)*(AI1048=$AI$7:$AI$2085)*(AO1048=$AO$7:$AO$2085)*(AP1048=$AP$7:$AP$2085)*(ROW($AE$7:$AE$2085)&lt;&gt;ROW(AE1048))*((S1048=0)*($S$7:$S$2085&gt;0)+(S1048&gt;0)*($S$7:$S$2085=0)))&gt;0,"SALONES UNIDOS",IF(SUMPRODUCT((AE1048=$AE$7:$AE$2085)*(AI1048=$AI$7:$AI$2085)*((AO1048&lt;$AP$7:$AP$2085)*(AP1048&gt;$AO$7:$AO$2085))*(ROW($AE$7:$AE$2085)&lt;&gt;ROW(AE1048)))&gt;0,"Cruzado","Sin cruce")))</f>
        <v/>
      </c>
      <c r="AS1048" s="94" t="str">
        <f t="shared" si="16"/>
        <v>EN1PRINCIPALC</v>
      </c>
      <c r="AT1048" s="94" t="str" cm="1">
        <f t="array" ref="AT1048">IF(AS1048="","",IF(SUMPRODUCT((AS1048=$AS$7:$AS$2085)*(AI1048=$AI$7:$AI$2085)*(AO1048=$AO$7:$AO$2085)*(AP1048=$AP$7:$AP$2085)*(ROW($AS$7:$AS$2085)&lt;&gt;ROW(AS1048))*((S1048=0)*($S$7:$S$2085&gt;0)+(S1048&gt;0)*($S$7:$S$2085=0)))&gt;0,"SALONES UNIDOS",IF(SUMPRODUCT((AS1048=$AS$7:$AS$2085)*(AI1048=$AI$7:$AI$2085)*((AO1048&lt;$AP$7:$AP$2085)*(AP1048&gt;$AO$7:$AO$2085))*(ROW($AS$7:$AS$2085)&lt;&gt;ROW(AS1048)))&gt;0,"Cruzado","Sin cruce")))</f>
        <v>Sin cruce</v>
      </c>
    </row>
    <row r="1049" spans="3:46" ht="15.6" hidden="1" customHeight="1">
      <c r="C1049" s="496" t="s">
        <v>572</v>
      </c>
      <c r="D1049" s="479" t="s">
        <v>573</v>
      </c>
      <c r="E1049" s="479">
        <v>20261</v>
      </c>
      <c r="F1049" s="503" t="s">
        <v>48</v>
      </c>
      <c r="G1049" s="497" t="s">
        <v>80</v>
      </c>
      <c r="H1049" s="503" t="s">
        <v>63</v>
      </c>
      <c r="I1049" s="503">
        <v>1</v>
      </c>
      <c r="J1049" s="503" t="s">
        <v>57</v>
      </c>
      <c r="K1049" s="503" t="s">
        <v>57</v>
      </c>
      <c r="L1049" s="499" t="s">
        <v>587</v>
      </c>
      <c r="M1049" s="535" t="s">
        <v>588</v>
      </c>
      <c r="N1049" s="15" t="s">
        <v>577</v>
      </c>
      <c r="O1049" s="15" t="s">
        <v>578</v>
      </c>
      <c r="P1049" s="503" t="s">
        <v>579</v>
      </c>
      <c r="Q1049" s="15">
        <v>2</v>
      </c>
      <c r="R1049" s="15">
        <v>2</v>
      </c>
      <c r="S1049" s="479">
        <v>4</v>
      </c>
      <c r="T1049" s="15">
        <v>3</v>
      </c>
      <c r="U1049" s="471"/>
      <c r="V1049" s="550">
        <v>40</v>
      </c>
      <c r="W1049" s="497">
        <v>21813663</v>
      </c>
      <c r="X1049" s="566" t="s">
        <v>470</v>
      </c>
      <c r="Y1049" s="15" t="s">
        <v>579</v>
      </c>
      <c r="Z1049" s="15"/>
      <c r="AA1049" s="15"/>
      <c r="AB1049" s="15"/>
      <c r="AC1049" s="15" t="s">
        <v>1069</v>
      </c>
      <c r="AD1049" s="15"/>
      <c r="AE1049" s="479"/>
      <c r="AF1049" s="497"/>
      <c r="AG1049" s="497"/>
      <c r="AH1049" s="497" t="s">
        <v>203</v>
      </c>
      <c r="AI1049" s="15">
        <v>5</v>
      </c>
      <c r="AJ1049" s="15">
        <v>15</v>
      </c>
      <c r="AK1049" s="15">
        <v>10</v>
      </c>
      <c r="AL1049" s="15">
        <v>18</v>
      </c>
      <c r="AM1049" s="15">
        <v>30</v>
      </c>
      <c r="AN1049" s="490">
        <f>IF(AJ1049="",S1049,ROUND(((((AL1049/24)+(AM1049/1440))-((AJ1049/24)+(AK1049/1440)))*1440/50),5))</f>
        <v>4</v>
      </c>
      <c r="AO1049" s="491">
        <f>AJ1049/24+AK1049/1440</f>
        <v>0.63194444444444442</v>
      </c>
      <c r="AP1049" s="491">
        <f>AL1049/24+AM1049/1440</f>
        <v>0.77083333333333337</v>
      </c>
      <c r="AQ1049" s="23" t="str" cm="1">
        <f t="array" ref="AQ1049">IF(X1049="","",IF(SUMPRODUCT((X1049=$X$7:$X$2085)*(AI1049=$AI$7:$AI$2085)*(AO1049=$AO$7:$AO$2085)*(AP1049=$AP$7:$AP$2085)*(ROW($X$7:$X$2085)&lt;&gt;ROW(X1049))*((S1049=0)*($S$7:$S$2085&gt;0)+(S1049&gt;0)*($S$7:$S$2085=0)))&gt;0,"SALONES UNIDOS",IF(SUMPRODUCT((X1049=$X$7:$X$2085)*(AI1049=$AI$7:$AI$2085)*((AO1049&lt;$AP$7:$AP$2085)*(AP1049&gt;$AO$7:$AO$2085))*(ROW($X$7:$X$2085)&lt;&gt;ROW(X1049)))&gt;0,"Cruzado","Sin cruce")))</f>
        <v>Sin cruce</v>
      </c>
      <c r="AR1049" s="23" t="str" cm="1">
        <f t="array" ref="AR1049">IF(AE1049="","",IF(SUMPRODUCT((AE1049=$AE$7:$AE$2085)*(AI1049=$AI$7:$AI$2085)*(AO1049=$AO$7:$AO$2085)*(AP1049=$AP$7:$AP$2085)*(ROW($AE$7:$AE$2085)&lt;&gt;ROW(AE1049))*((S1049=0)*($S$7:$S$2085&gt;0)+(S1049&gt;0)*($S$7:$S$2085=0)))&gt;0,"SALONES UNIDOS",IF(SUMPRODUCT((AE1049=$AE$7:$AE$2085)*(AI1049=$AI$7:$AI$2085)*((AO1049&lt;$AP$7:$AP$2085)*(AP1049&gt;$AO$7:$AO$2085))*(ROW($AE$7:$AE$2085)&lt;&gt;ROW(AE1049)))&gt;0,"Cruzado","Sin cruce")))</f>
        <v/>
      </c>
      <c r="AS1049" s="94" t="str">
        <f t="shared" si="16"/>
        <v>EN1PRINCIPALC</v>
      </c>
      <c r="AT1049" s="94" t="str" cm="1">
        <f t="array" ref="AT1049">IF(AS1049="","",IF(SUMPRODUCT((AS1049=$AS$7:$AS$2085)*(AI1049=$AI$7:$AI$2085)*(AO1049=$AO$7:$AO$2085)*(AP1049=$AP$7:$AP$2085)*(ROW($AS$7:$AS$2085)&lt;&gt;ROW(AS1049))*((S1049=0)*($S$7:$S$2085&gt;0)+(S1049&gt;0)*($S$7:$S$2085=0)))&gt;0,"SALONES UNIDOS",IF(SUMPRODUCT((AS1049=$AS$7:$AS$2085)*(AI1049=$AI$7:$AI$2085)*((AO1049&lt;$AP$7:$AP$2085)*(AP1049&gt;$AO$7:$AO$2085))*(ROW($AS$7:$AS$2085)&lt;&gt;ROW(AS1049)))&gt;0,"Cruzado","Sin cruce")))</f>
        <v>Sin cruce</v>
      </c>
    </row>
    <row r="1050" spans="3:46" ht="15.6" hidden="1" customHeight="1">
      <c r="C1050" s="496" t="s">
        <v>572</v>
      </c>
      <c r="D1050" s="479" t="s">
        <v>573</v>
      </c>
      <c r="E1050" s="479">
        <v>20261</v>
      </c>
      <c r="F1050" s="503" t="s">
        <v>48</v>
      </c>
      <c r="G1050" s="497" t="s">
        <v>80</v>
      </c>
      <c r="H1050" s="503" t="s">
        <v>63</v>
      </c>
      <c r="I1050" s="503">
        <v>1</v>
      </c>
      <c r="J1050" s="503" t="s">
        <v>57</v>
      </c>
      <c r="K1050" s="503" t="s">
        <v>57</v>
      </c>
      <c r="L1050" s="499" t="s">
        <v>590</v>
      </c>
      <c r="M1050" s="535" t="s">
        <v>591</v>
      </c>
      <c r="N1050" s="15" t="s">
        <v>586</v>
      </c>
      <c r="O1050" s="15" t="s">
        <v>578</v>
      </c>
      <c r="P1050" s="503" t="s">
        <v>579</v>
      </c>
      <c r="Q1050" s="15">
        <v>3</v>
      </c>
      <c r="R1050" s="15">
        <v>2</v>
      </c>
      <c r="S1050" s="479">
        <v>5</v>
      </c>
      <c r="T1050" s="15">
        <v>4</v>
      </c>
      <c r="U1050" s="471"/>
      <c r="V1050" s="550">
        <v>40</v>
      </c>
      <c r="W1050" s="497">
        <v>40965725</v>
      </c>
      <c r="X1050" s="566" t="s">
        <v>255</v>
      </c>
      <c r="Y1050" s="15" t="s">
        <v>579</v>
      </c>
      <c r="Z1050" s="15"/>
      <c r="AA1050" s="15"/>
      <c r="AB1050" s="15"/>
      <c r="AC1050" s="15" t="s">
        <v>1069</v>
      </c>
      <c r="AD1050" s="15"/>
      <c r="AE1050" s="479"/>
      <c r="AF1050" s="497"/>
      <c r="AG1050" s="497"/>
      <c r="AH1050" s="497" t="s">
        <v>203</v>
      </c>
      <c r="AI1050" s="15">
        <v>3</v>
      </c>
      <c r="AJ1050" s="15">
        <v>7</v>
      </c>
      <c r="AK1050" s="15">
        <v>40</v>
      </c>
      <c r="AL1050" s="15">
        <v>11</v>
      </c>
      <c r="AM1050" s="15">
        <v>50</v>
      </c>
      <c r="AN1050" s="490">
        <f>IF(AJ1050="",S1050,ROUND(((((AL1050/24)+(AM1050/1440))-((AJ1050/24)+(AK1050/1440)))*1440/50),5))</f>
        <v>5</v>
      </c>
      <c r="AO1050" s="491">
        <f>AJ1050/24+AK1050/1440</f>
        <v>0.31944444444444448</v>
      </c>
      <c r="AP1050" s="491">
        <f>AL1050/24+AM1050/1440</f>
        <v>0.49305555555555552</v>
      </c>
      <c r="AQ1050" s="23" t="str" cm="1">
        <f t="array" ref="AQ1050">IF(X1050="","",IF(SUMPRODUCT((X1050=$X$7:$X$2085)*(AI1050=$AI$7:$AI$2085)*(AO1050=$AO$7:$AO$2085)*(AP1050=$AP$7:$AP$2085)*(ROW($X$7:$X$2085)&lt;&gt;ROW(X1050))*((S1050=0)*($S$7:$S$2085&gt;0)+(S1050&gt;0)*($S$7:$S$2085=0)))&gt;0,"SALONES UNIDOS",IF(SUMPRODUCT((X1050=$X$7:$X$2085)*(AI1050=$AI$7:$AI$2085)*((AO1050&lt;$AP$7:$AP$2085)*(AP1050&gt;$AO$7:$AO$2085))*(ROW($X$7:$X$2085)&lt;&gt;ROW(X1050)))&gt;0,"Cruzado","Sin cruce")))</f>
        <v>Sin cruce</v>
      </c>
      <c r="AR1050" s="23" t="str" cm="1">
        <f t="array" ref="AR1050">IF(AE1050="","",IF(SUMPRODUCT((AE1050=$AE$7:$AE$2085)*(AI1050=$AI$7:$AI$2085)*(AO1050=$AO$7:$AO$2085)*(AP1050=$AP$7:$AP$2085)*(ROW($AE$7:$AE$2085)&lt;&gt;ROW(AE1050))*((S1050=0)*($S$7:$S$2085&gt;0)+(S1050&gt;0)*($S$7:$S$2085=0)))&gt;0,"SALONES UNIDOS",IF(SUMPRODUCT((AE1050=$AE$7:$AE$2085)*(AI1050=$AI$7:$AI$2085)*((AO1050&lt;$AP$7:$AP$2085)*(AP1050&gt;$AO$7:$AO$2085))*(ROW($AE$7:$AE$2085)&lt;&gt;ROW(AE1050)))&gt;0,"Cruzado","Sin cruce")))</f>
        <v/>
      </c>
      <c r="AS1050" s="94" t="str">
        <f t="shared" si="16"/>
        <v>EN1PRINCIPALC</v>
      </c>
      <c r="AT1050" s="94" t="str" cm="1">
        <f t="array" ref="AT1050">IF(AS1050="","",IF(SUMPRODUCT((AS1050=$AS$7:$AS$2085)*(AI1050=$AI$7:$AI$2085)*(AO1050=$AO$7:$AO$2085)*(AP1050=$AP$7:$AP$2085)*(ROW($AS$7:$AS$2085)&lt;&gt;ROW(AS1050))*((S1050=0)*($S$7:$S$2085&gt;0)+(S1050&gt;0)*($S$7:$S$2085=0)))&gt;0,"SALONES UNIDOS",IF(SUMPRODUCT((AS1050=$AS$7:$AS$2085)*(AI1050=$AI$7:$AI$2085)*((AO1050&lt;$AP$7:$AP$2085)*(AP1050&gt;$AO$7:$AO$2085))*(ROW($AS$7:$AS$2085)&lt;&gt;ROW(AS1050)))&gt;0,"Cruzado","Sin cruce")))</f>
        <v>Sin cruce</v>
      </c>
    </row>
    <row r="1051" spans="3:46" ht="15.6" hidden="1" customHeight="1">
      <c r="C1051" s="496" t="s">
        <v>572</v>
      </c>
      <c r="D1051" s="479" t="s">
        <v>573</v>
      </c>
      <c r="E1051" s="479">
        <v>20261</v>
      </c>
      <c r="F1051" s="503" t="s">
        <v>48</v>
      </c>
      <c r="G1051" s="497" t="s">
        <v>80</v>
      </c>
      <c r="H1051" s="503" t="s">
        <v>63</v>
      </c>
      <c r="I1051" s="503">
        <v>1</v>
      </c>
      <c r="J1051" s="503" t="s">
        <v>57</v>
      </c>
      <c r="K1051" s="503" t="s">
        <v>57</v>
      </c>
      <c r="L1051" s="499" t="s">
        <v>592</v>
      </c>
      <c r="M1051" s="535" t="s">
        <v>593</v>
      </c>
      <c r="N1051" s="15" t="s">
        <v>586</v>
      </c>
      <c r="O1051" s="15" t="s">
        <v>578</v>
      </c>
      <c r="P1051" s="503" t="s">
        <v>579</v>
      </c>
      <c r="Q1051" s="15">
        <v>3</v>
      </c>
      <c r="R1051" s="15">
        <v>2</v>
      </c>
      <c r="S1051" s="479">
        <v>5</v>
      </c>
      <c r="T1051" s="15">
        <v>4</v>
      </c>
      <c r="U1051" s="471"/>
      <c r="V1051" s="550">
        <v>40</v>
      </c>
      <c r="W1051" s="497">
        <v>21882544</v>
      </c>
      <c r="X1051" s="566" t="s">
        <v>367</v>
      </c>
      <c r="Y1051" s="15" t="s">
        <v>579</v>
      </c>
      <c r="Z1051" s="15"/>
      <c r="AA1051" s="15"/>
      <c r="AB1051" s="15"/>
      <c r="AC1051" s="15" t="s">
        <v>1069</v>
      </c>
      <c r="AD1051" s="15"/>
      <c r="AE1051" s="479"/>
      <c r="AF1051" s="497"/>
      <c r="AG1051" s="497"/>
      <c r="AH1051" s="497" t="s">
        <v>203</v>
      </c>
      <c r="AI1051" s="15">
        <v>6</v>
      </c>
      <c r="AJ1051" s="15">
        <v>7</v>
      </c>
      <c r="AK1051" s="15">
        <v>40</v>
      </c>
      <c r="AL1051" s="15">
        <v>11</v>
      </c>
      <c r="AM1051" s="15">
        <v>50</v>
      </c>
      <c r="AN1051" s="490">
        <f>IF(AJ1051="",S1051,ROUND(((((AL1051/24)+(AM1051/1440))-((AJ1051/24)+(AK1051/1440)))*1440/50),5))</f>
        <v>5</v>
      </c>
      <c r="AO1051" s="491">
        <f>AJ1051/24+AK1051/1440</f>
        <v>0.31944444444444448</v>
      </c>
      <c r="AP1051" s="491">
        <f>AL1051/24+AM1051/1440</f>
        <v>0.49305555555555552</v>
      </c>
      <c r="AQ1051" s="23" t="str" cm="1">
        <f t="array" ref="AQ1051">IF(X1051="","",IF(SUMPRODUCT((X1051=$X$7:$X$2085)*(AI1051=$AI$7:$AI$2085)*(AO1051=$AO$7:$AO$2085)*(AP1051=$AP$7:$AP$2085)*(ROW($X$7:$X$2085)&lt;&gt;ROW(X1051))*((S1051=0)*($S$7:$S$2085&gt;0)+(S1051&gt;0)*($S$7:$S$2085=0)))&gt;0,"SALONES UNIDOS",IF(SUMPRODUCT((X1051=$X$7:$X$2085)*(AI1051=$AI$7:$AI$2085)*((AO1051&lt;$AP$7:$AP$2085)*(AP1051&gt;$AO$7:$AO$2085))*(ROW($X$7:$X$2085)&lt;&gt;ROW(X1051)))&gt;0,"Cruzado","Sin cruce")))</f>
        <v>Sin cruce</v>
      </c>
      <c r="AR1051" s="23" t="str" cm="1">
        <f t="array" ref="AR1051">IF(AE1051="","",IF(SUMPRODUCT((AE1051=$AE$7:$AE$2085)*(AI1051=$AI$7:$AI$2085)*(AO1051=$AO$7:$AO$2085)*(AP1051=$AP$7:$AP$2085)*(ROW($AE$7:$AE$2085)&lt;&gt;ROW(AE1051))*((S1051=0)*($S$7:$S$2085&gt;0)+(S1051&gt;0)*($S$7:$S$2085=0)))&gt;0,"SALONES UNIDOS",IF(SUMPRODUCT((AE1051=$AE$7:$AE$2085)*(AI1051=$AI$7:$AI$2085)*((AO1051&lt;$AP$7:$AP$2085)*(AP1051&gt;$AO$7:$AO$2085))*(ROW($AE$7:$AE$2085)&lt;&gt;ROW(AE1051)))&gt;0,"Cruzado","Sin cruce")))</f>
        <v/>
      </c>
      <c r="AS1051" s="94" t="str">
        <f t="shared" si="16"/>
        <v>EN1PRINCIPALC</v>
      </c>
      <c r="AT1051" s="94" t="str" cm="1">
        <f t="array" ref="AT1051">IF(AS1051="","",IF(SUMPRODUCT((AS1051=$AS$7:$AS$2085)*(AI1051=$AI$7:$AI$2085)*(AO1051=$AO$7:$AO$2085)*(AP1051=$AP$7:$AP$2085)*(ROW($AS$7:$AS$2085)&lt;&gt;ROW(AS1051))*((S1051=0)*($S$7:$S$2085&gt;0)+(S1051&gt;0)*($S$7:$S$2085=0)))&gt;0,"SALONES UNIDOS",IF(SUMPRODUCT((AS1051=$AS$7:$AS$2085)*(AI1051=$AI$7:$AI$2085)*((AO1051&lt;$AP$7:$AP$2085)*(AP1051&gt;$AO$7:$AO$2085))*(ROW($AS$7:$AS$2085)&lt;&gt;ROW(AS1051)))&gt;0,"Cruzado","Sin cruce")))</f>
        <v>Sin cruce</v>
      </c>
    </row>
    <row r="1052" spans="3:46" ht="15.6" hidden="1" customHeight="1">
      <c r="C1052" s="496" t="s">
        <v>572</v>
      </c>
      <c r="D1052" s="479" t="s">
        <v>573</v>
      </c>
      <c r="E1052" s="479">
        <v>20261</v>
      </c>
      <c r="F1052" s="503" t="s">
        <v>48</v>
      </c>
      <c r="G1052" s="497" t="s">
        <v>80</v>
      </c>
      <c r="H1052" s="503" t="s">
        <v>63</v>
      </c>
      <c r="I1052" s="503">
        <v>1</v>
      </c>
      <c r="J1052" s="503" t="s">
        <v>57</v>
      </c>
      <c r="K1052" s="503" t="s">
        <v>57</v>
      </c>
      <c r="L1052" s="499" t="s">
        <v>594</v>
      </c>
      <c r="M1052" s="535" t="s">
        <v>595</v>
      </c>
      <c r="N1052" s="15" t="s">
        <v>586</v>
      </c>
      <c r="O1052" s="15" t="s">
        <v>578</v>
      </c>
      <c r="P1052" s="503" t="s">
        <v>579</v>
      </c>
      <c r="Q1052" s="15">
        <v>3</v>
      </c>
      <c r="R1052" s="15">
        <v>2</v>
      </c>
      <c r="S1052" s="479">
        <v>5</v>
      </c>
      <c r="T1052" s="15">
        <v>4</v>
      </c>
      <c r="U1052" s="471"/>
      <c r="V1052" s="550">
        <v>40</v>
      </c>
      <c r="W1052" s="497">
        <v>41845220</v>
      </c>
      <c r="X1052" s="566" t="s">
        <v>247</v>
      </c>
      <c r="Y1052" s="15" t="s">
        <v>579</v>
      </c>
      <c r="Z1052" s="15"/>
      <c r="AA1052" s="15"/>
      <c r="AB1052" s="15"/>
      <c r="AC1052" s="15" t="s">
        <v>1069</v>
      </c>
      <c r="AD1052" s="15"/>
      <c r="AE1052" s="479"/>
      <c r="AF1052" s="497"/>
      <c r="AG1052" s="497"/>
      <c r="AH1052" s="497" t="s">
        <v>203</v>
      </c>
      <c r="AI1052" s="15">
        <v>1</v>
      </c>
      <c r="AJ1052" s="15">
        <v>7</v>
      </c>
      <c r="AK1052" s="15">
        <v>40</v>
      </c>
      <c r="AL1052" s="15">
        <v>11</v>
      </c>
      <c r="AM1052" s="15">
        <v>50</v>
      </c>
      <c r="AN1052" s="490">
        <f>IF(AJ1052="",S1052,ROUND(((((AL1052/24)+(AM1052/1440))-((AJ1052/24)+(AK1052/1440)))*1440/50),5))</f>
        <v>5</v>
      </c>
      <c r="AO1052" s="491">
        <f>AJ1052/24+AK1052/1440</f>
        <v>0.31944444444444448</v>
      </c>
      <c r="AP1052" s="491">
        <f>AL1052/24+AM1052/1440</f>
        <v>0.49305555555555552</v>
      </c>
      <c r="AQ1052" s="23" t="str" cm="1">
        <f t="array" ref="AQ1052">IF(X1052="","",IF(SUMPRODUCT((X1052=$X$7:$X$2085)*(AI1052=$AI$7:$AI$2085)*(AO1052=$AO$7:$AO$2085)*(AP1052=$AP$7:$AP$2085)*(ROW($X$7:$X$2085)&lt;&gt;ROW(X1052))*((S1052=0)*($S$7:$S$2085&gt;0)+(S1052&gt;0)*($S$7:$S$2085=0)))&gt;0,"SALONES UNIDOS",IF(SUMPRODUCT((X1052=$X$7:$X$2085)*(AI1052=$AI$7:$AI$2085)*((AO1052&lt;$AP$7:$AP$2085)*(AP1052&gt;$AO$7:$AO$2085))*(ROW($X$7:$X$2085)&lt;&gt;ROW(X1052)))&gt;0,"Cruzado","Sin cruce")))</f>
        <v>Sin cruce</v>
      </c>
      <c r="AR1052" s="23" t="str" cm="1">
        <f t="array" ref="AR1052">IF(AE1052="","",IF(SUMPRODUCT((AE1052=$AE$7:$AE$2085)*(AI1052=$AI$7:$AI$2085)*(AO1052=$AO$7:$AO$2085)*(AP1052=$AP$7:$AP$2085)*(ROW($AE$7:$AE$2085)&lt;&gt;ROW(AE1052))*((S1052=0)*($S$7:$S$2085&gt;0)+(S1052&gt;0)*($S$7:$S$2085=0)))&gt;0,"SALONES UNIDOS",IF(SUMPRODUCT((AE1052=$AE$7:$AE$2085)*(AI1052=$AI$7:$AI$2085)*((AO1052&lt;$AP$7:$AP$2085)*(AP1052&gt;$AO$7:$AO$2085))*(ROW($AE$7:$AE$2085)&lt;&gt;ROW(AE1052)))&gt;0,"Cruzado","Sin cruce")))</f>
        <v/>
      </c>
      <c r="AS1052" s="94" t="str">
        <f t="shared" si="16"/>
        <v>EN1PRINCIPALC</v>
      </c>
      <c r="AT1052" s="94" t="str" cm="1">
        <f t="array" ref="AT1052">IF(AS1052="","",IF(SUMPRODUCT((AS1052=$AS$7:$AS$2085)*(AI1052=$AI$7:$AI$2085)*(AO1052=$AO$7:$AO$2085)*(AP1052=$AP$7:$AP$2085)*(ROW($AS$7:$AS$2085)&lt;&gt;ROW(AS1052))*((S1052=0)*($S$7:$S$2085&gt;0)+(S1052&gt;0)*($S$7:$S$2085=0)))&gt;0,"SALONES UNIDOS",IF(SUMPRODUCT((AS1052=$AS$7:$AS$2085)*(AI1052=$AI$7:$AI$2085)*((AO1052&lt;$AP$7:$AP$2085)*(AP1052&gt;$AO$7:$AO$2085))*(ROW($AS$7:$AS$2085)&lt;&gt;ROW(AS1052)))&gt;0,"Cruzado","Sin cruce")))</f>
        <v>Sin cruce</v>
      </c>
    </row>
    <row r="1053" spans="3:46" ht="15.6" hidden="1" customHeight="1">
      <c r="C1053" s="496" t="s">
        <v>572</v>
      </c>
      <c r="D1053" s="479" t="s">
        <v>573</v>
      </c>
      <c r="E1053" s="479">
        <v>20261</v>
      </c>
      <c r="F1053" s="503" t="s">
        <v>48</v>
      </c>
      <c r="G1053" s="497" t="s">
        <v>80</v>
      </c>
      <c r="H1053" s="503" t="s">
        <v>63</v>
      </c>
      <c r="I1053" s="503">
        <v>1</v>
      </c>
      <c r="J1053" s="503" t="s">
        <v>66</v>
      </c>
      <c r="K1053" s="503" t="s">
        <v>66</v>
      </c>
      <c r="L1053" s="499" t="s">
        <v>575</v>
      </c>
      <c r="M1053" s="535" t="s">
        <v>576</v>
      </c>
      <c r="N1053" s="15" t="s">
        <v>577</v>
      </c>
      <c r="O1053" s="15" t="s">
        <v>578</v>
      </c>
      <c r="P1053" s="503" t="s">
        <v>579</v>
      </c>
      <c r="Q1053" s="15">
        <v>2</v>
      </c>
      <c r="R1053" s="15">
        <v>0</v>
      </c>
      <c r="S1053" s="479">
        <v>2</v>
      </c>
      <c r="T1053" s="15">
        <v>3</v>
      </c>
      <c r="U1053" s="471"/>
      <c r="V1053" s="550">
        <v>40</v>
      </c>
      <c r="W1053" s="497">
        <v>22291445</v>
      </c>
      <c r="X1053" s="566" t="s">
        <v>369</v>
      </c>
      <c r="Y1053" s="15" t="s">
        <v>579</v>
      </c>
      <c r="Z1053" s="15"/>
      <c r="AA1053" s="15"/>
      <c r="AB1053" s="15"/>
      <c r="AC1053" s="15" t="s">
        <v>787</v>
      </c>
      <c r="AD1053" s="15"/>
      <c r="AE1053" s="479"/>
      <c r="AF1053" s="497"/>
      <c r="AG1053" s="497"/>
      <c r="AH1053" s="497" t="s">
        <v>582</v>
      </c>
      <c r="AI1053" s="15">
        <v>6</v>
      </c>
      <c r="AJ1053" s="483">
        <v>9</v>
      </c>
      <c r="AK1053" s="483">
        <v>20</v>
      </c>
      <c r="AL1053" s="483">
        <v>11</v>
      </c>
      <c r="AM1053" s="483">
        <v>0</v>
      </c>
      <c r="AN1053" s="490">
        <f>IF(AJ1053="",S1053,ROUND(((((AL1053/24)+(AM1053/1440))-((AJ1053/24)+(AK1053/1440)))*1440/50),5))</f>
        <v>2</v>
      </c>
      <c r="AO1053" s="491">
        <f>AJ1053/24+AK1053/1440</f>
        <v>0.3888888888888889</v>
      </c>
      <c r="AP1053" s="491">
        <f>AL1053/24+AM1053/1440</f>
        <v>0.45833333333333331</v>
      </c>
      <c r="AQ1053" s="23" t="str" cm="1">
        <f t="array" ref="AQ1053">IF(X1053="","",IF(SUMPRODUCT((X1053=$X$7:$X$2085)*(AI1053=$AI$7:$AI$2085)*(AO1053=$AO$7:$AO$2085)*(AP1053=$AP$7:$AP$2085)*(ROW($X$7:$X$2085)&lt;&gt;ROW(X1053))*((S1053=0)*($S$7:$S$2085&gt;0)+(S1053&gt;0)*($S$7:$S$2085=0)))&gt;0,"SALONES UNIDOS",IF(SUMPRODUCT((X1053=$X$7:$X$2085)*(AI1053=$AI$7:$AI$2085)*((AO1053&lt;$AP$7:$AP$2085)*(AP1053&gt;$AO$7:$AO$2085))*(ROW($X$7:$X$2085)&lt;&gt;ROW(X1053)))&gt;0,"Cruzado","Sin cruce")))</f>
        <v>Sin cruce</v>
      </c>
      <c r="AR1053" s="23" t="str" cm="1">
        <f t="array" ref="AR1053">IF(AE1053="","",IF(SUMPRODUCT((AE1053=$AE$7:$AE$2085)*(AI1053=$AI$7:$AI$2085)*(AO1053=$AO$7:$AO$2085)*(AP1053=$AP$7:$AP$2085)*(ROW($AE$7:$AE$2085)&lt;&gt;ROW(AE1053))*((S1053=0)*($S$7:$S$2085&gt;0)+(S1053&gt;0)*($S$7:$S$2085=0)))&gt;0,"SALONES UNIDOS",IF(SUMPRODUCT((AE1053=$AE$7:$AE$2085)*(AI1053=$AI$7:$AI$2085)*((AO1053&lt;$AP$7:$AP$2085)*(AP1053&gt;$AO$7:$AO$2085))*(ROW($AE$7:$AE$2085)&lt;&gt;ROW(AE1053)))&gt;0,"Cruzado","Sin cruce")))</f>
        <v/>
      </c>
      <c r="AS1053" s="94" t="str">
        <f t="shared" si="16"/>
        <v>EN1PRINCIPALD</v>
      </c>
      <c r="AT1053" s="94" t="str" cm="1">
        <f t="array" ref="AT1053">IF(AS1053="","",IF(SUMPRODUCT((AS1053=$AS$7:$AS$2085)*(AI1053=$AI$7:$AI$2085)*(AO1053=$AO$7:$AO$2085)*(AP1053=$AP$7:$AP$2085)*(ROW($AS$7:$AS$2085)&lt;&gt;ROW(AS1053))*((S1053=0)*($S$7:$S$2085&gt;0)+(S1053&gt;0)*($S$7:$S$2085=0)))&gt;0,"SALONES UNIDOS",IF(SUMPRODUCT((AS1053=$AS$7:$AS$2085)*(AI1053=$AI$7:$AI$2085)*((AO1053&lt;$AP$7:$AP$2085)*(AP1053&gt;$AO$7:$AO$2085))*(ROW($AS$7:$AS$2085)&lt;&gt;ROW(AS1053)))&gt;0,"Cruzado","Sin cruce")))</f>
        <v>Sin cruce</v>
      </c>
    </row>
    <row r="1054" spans="3:46" ht="15.6" hidden="1" customHeight="1">
      <c r="C1054" s="496" t="s">
        <v>572</v>
      </c>
      <c r="D1054" s="479" t="s">
        <v>573</v>
      </c>
      <c r="E1054" s="479">
        <v>20261</v>
      </c>
      <c r="F1054" s="503" t="s">
        <v>48</v>
      </c>
      <c r="G1054" s="497" t="s">
        <v>80</v>
      </c>
      <c r="H1054" s="503" t="s">
        <v>63</v>
      </c>
      <c r="I1054" s="503">
        <v>1</v>
      </c>
      <c r="J1054" s="503" t="s">
        <v>602</v>
      </c>
      <c r="K1054" s="503" t="s">
        <v>66</v>
      </c>
      <c r="L1054" s="499" t="s">
        <v>575</v>
      </c>
      <c r="M1054" s="535" t="s">
        <v>576</v>
      </c>
      <c r="N1054" s="15" t="s">
        <v>577</v>
      </c>
      <c r="O1054" s="15" t="s">
        <v>578</v>
      </c>
      <c r="P1054" s="503" t="s">
        <v>579</v>
      </c>
      <c r="Q1054" s="15">
        <v>0</v>
      </c>
      <c r="R1054" s="15">
        <v>2</v>
      </c>
      <c r="S1054" s="479">
        <v>2</v>
      </c>
      <c r="T1054" s="15">
        <v>3</v>
      </c>
      <c r="U1054" s="471"/>
      <c r="V1054" s="550">
        <v>20</v>
      </c>
      <c r="W1054" s="497">
        <v>22291445</v>
      </c>
      <c r="X1054" s="566" t="s">
        <v>369</v>
      </c>
      <c r="Y1054" s="15" t="s">
        <v>579</v>
      </c>
      <c r="Z1054" s="15"/>
      <c r="AA1054" s="15"/>
      <c r="AB1054" s="15"/>
      <c r="AC1054" s="493"/>
      <c r="AD1054" s="15"/>
      <c r="AE1054" s="15" t="s">
        <v>1068</v>
      </c>
      <c r="AF1054" s="497"/>
      <c r="AG1054" s="497"/>
      <c r="AH1054" s="497" t="s">
        <v>100</v>
      </c>
      <c r="AI1054" s="15">
        <v>6</v>
      </c>
      <c r="AJ1054" s="483">
        <v>11</v>
      </c>
      <c r="AK1054" s="483">
        <v>0</v>
      </c>
      <c r="AL1054" s="483">
        <v>12</v>
      </c>
      <c r="AM1054" s="483">
        <v>40</v>
      </c>
      <c r="AN1054" s="490">
        <f>IF(AJ1054="",S1054,ROUND(((((AL1054/24)+(AM1054/1440))-((AJ1054/24)+(AK1054/1440)))*1440/50),5))</f>
        <v>2</v>
      </c>
      <c r="AO1054" s="491">
        <f>AJ1054/24+AK1054/1440</f>
        <v>0.45833333333333331</v>
      </c>
      <c r="AP1054" s="491">
        <f>AL1054/24+AM1054/1440</f>
        <v>0.52777777777777779</v>
      </c>
      <c r="AQ1054" s="23" t="str" cm="1">
        <f t="array" ref="AQ1054">IF(X1054="","",IF(SUMPRODUCT((X1054=$X$7:$X$2085)*(AI1054=$AI$7:$AI$2085)*(AO1054=$AO$7:$AO$2085)*(AP1054=$AP$7:$AP$2085)*(ROW($X$7:$X$2085)&lt;&gt;ROW(X1054))*((S1054=0)*($S$7:$S$2085&gt;0)+(S1054&gt;0)*($S$7:$S$2085=0)))&gt;0,"SALONES UNIDOS",IF(SUMPRODUCT((X1054=$X$7:$X$2085)*(AI1054=$AI$7:$AI$2085)*((AO1054&lt;$AP$7:$AP$2085)*(AP1054&gt;$AO$7:$AO$2085))*(ROW($X$7:$X$2085)&lt;&gt;ROW(X1054)))&gt;0,"Cruzado","Sin cruce")))</f>
        <v>Sin cruce</v>
      </c>
      <c r="AR1054" s="23" t="str" cm="1">
        <f t="array" ref="AR1054">IF(AE1054="","",IF(SUMPRODUCT((AE1054=$AE$7:$AE$2085)*(AI1054=$AI$7:$AI$2085)*(AO1054=$AO$7:$AO$2085)*(AP1054=$AP$7:$AP$2085)*(ROW($AE$7:$AE$2085)&lt;&gt;ROW(AE1054))*((S1054=0)*($S$7:$S$2085&gt;0)+(S1054&gt;0)*($S$7:$S$2085=0)))&gt;0,"SALONES UNIDOS",IF(SUMPRODUCT((AE1054=$AE$7:$AE$2085)*(AI1054=$AI$7:$AI$2085)*((AO1054&lt;$AP$7:$AP$2085)*(AP1054&gt;$AO$7:$AO$2085))*(ROW($AE$7:$AE$2085)&lt;&gt;ROW(AE1054)))&gt;0,"Cruzado","Sin cruce")))</f>
        <v>Sin cruce</v>
      </c>
      <c r="AS1054" s="94" t="str">
        <f t="shared" si="16"/>
        <v>EN1PRINCIPALD</v>
      </c>
      <c r="AT1054" s="94" t="str" cm="1">
        <f t="array" ref="AT1054">IF(AS1054="","",IF(SUMPRODUCT((AS1054=$AS$7:$AS$2085)*(AI1054=$AI$7:$AI$2085)*(AO1054=$AO$7:$AO$2085)*(AP1054=$AP$7:$AP$2085)*(ROW($AS$7:$AS$2085)&lt;&gt;ROW(AS1054))*((S1054=0)*($S$7:$S$2085&gt;0)+(S1054&gt;0)*($S$7:$S$2085=0)))&gt;0,"SALONES UNIDOS",IF(SUMPRODUCT((AS1054=$AS$7:$AS$2085)*(AI1054=$AI$7:$AI$2085)*((AO1054&lt;$AP$7:$AP$2085)*(AP1054&gt;$AO$7:$AO$2085))*(ROW($AS$7:$AS$2085)&lt;&gt;ROW(AS1054)))&gt;0,"Cruzado","Sin cruce")))</f>
        <v>Sin cruce</v>
      </c>
    </row>
    <row r="1055" spans="3:46" ht="15.6" hidden="1" customHeight="1">
      <c r="C1055" s="496" t="s">
        <v>572</v>
      </c>
      <c r="D1055" s="479" t="s">
        <v>573</v>
      </c>
      <c r="E1055" s="479">
        <v>20261</v>
      </c>
      <c r="F1055" s="503" t="s">
        <v>48</v>
      </c>
      <c r="G1055" s="497" t="s">
        <v>80</v>
      </c>
      <c r="H1055" s="503" t="s">
        <v>63</v>
      </c>
      <c r="I1055" s="503">
        <v>1</v>
      </c>
      <c r="J1055" s="503" t="s">
        <v>603</v>
      </c>
      <c r="K1055" s="503" t="s">
        <v>66</v>
      </c>
      <c r="L1055" s="499" t="s">
        <v>575</v>
      </c>
      <c r="M1055" s="535" t="s">
        <v>576</v>
      </c>
      <c r="N1055" s="15" t="s">
        <v>577</v>
      </c>
      <c r="O1055" s="15" t="s">
        <v>578</v>
      </c>
      <c r="P1055" s="503" t="s">
        <v>579</v>
      </c>
      <c r="Q1055" s="15">
        <v>0</v>
      </c>
      <c r="R1055" s="15">
        <v>2</v>
      </c>
      <c r="S1055" s="479">
        <v>2</v>
      </c>
      <c r="T1055" s="15">
        <v>3</v>
      </c>
      <c r="U1055" s="471"/>
      <c r="V1055" s="550">
        <v>20</v>
      </c>
      <c r="W1055" s="497">
        <v>22291445</v>
      </c>
      <c r="X1055" s="566" t="s">
        <v>369</v>
      </c>
      <c r="Y1055" s="15" t="s">
        <v>579</v>
      </c>
      <c r="Z1055" s="15"/>
      <c r="AA1055" s="15"/>
      <c r="AB1055" s="15"/>
      <c r="AC1055" s="493"/>
      <c r="AD1055" s="15"/>
      <c r="AE1055" s="15" t="s">
        <v>1068</v>
      </c>
      <c r="AF1055" s="497"/>
      <c r="AG1055" s="497"/>
      <c r="AH1055" s="497" t="s">
        <v>100</v>
      </c>
      <c r="AI1055" s="15">
        <v>6</v>
      </c>
      <c r="AJ1055" s="483">
        <v>12</v>
      </c>
      <c r="AK1055" s="483">
        <v>40</v>
      </c>
      <c r="AL1055" s="483">
        <v>14</v>
      </c>
      <c r="AM1055" s="483">
        <v>20</v>
      </c>
      <c r="AN1055" s="490">
        <f>IF(AJ1055="",S1055,ROUND(((((AL1055/24)+(AM1055/1440))-((AJ1055/24)+(AK1055/1440)))*1440/50),5))</f>
        <v>2</v>
      </c>
      <c r="AO1055" s="491">
        <f>AJ1055/24+AK1055/1440</f>
        <v>0.52777777777777779</v>
      </c>
      <c r="AP1055" s="491">
        <f>AL1055/24+AM1055/1440</f>
        <v>0.59722222222222221</v>
      </c>
      <c r="AQ1055" s="23" t="str" cm="1">
        <f t="array" ref="AQ1055">IF(X1055="","",IF(SUMPRODUCT((X1055=$X$7:$X$2085)*(AI1055=$AI$7:$AI$2085)*(AO1055=$AO$7:$AO$2085)*(AP1055=$AP$7:$AP$2085)*(ROW($X$7:$X$2085)&lt;&gt;ROW(X1055))*((S1055=0)*($S$7:$S$2085&gt;0)+(S1055&gt;0)*($S$7:$S$2085=0)))&gt;0,"SALONES UNIDOS",IF(SUMPRODUCT((X1055=$X$7:$X$2085)*(AI1055=$AI$7:$AI$2085)*((AO1055&lt;$AP$7:$AP$2085)*(AP1055&gt;$AO$7:$AO$2085))*(ROW($X$7:$X$2085)&lt;&gt;ROW(X1055)))&gt;0,"Cruzado","Sin cruce")))</f>
        <v>Sin cruce</v>
      </c>
      <c r="AR1055" s="23" t="str" cm="1">
        <f t="array" ref="AR1055">IF(AE1055="","",IF(SUMPRODUCT((AE1055=$AE$7:$AE$2085)*(AI1055=$AI$7:$AI$2085)*(AO1055=$AO$7:$AO$2085)*(AP1055=$AP$7:$AP$2085)*(ROW($AE$7:$AE$2085)&lt;&gt;ROW(AE1055))*((S1055=0)*($S$7:$S$2085&gt;0)+(S1055&gt;0)*($S$7:$S$2085=0)))&gt;0,"SALONES UNIDOS",IF(SUMPRODUCT((AE1055=$AE$7:$AE$2085)*(AI1055=$AI$7:$AI$2085)*((AO1055&lt;$AP$7:$AP$2085)*(AP1055&gt;$AO$7:$AO$2085))*(ROW($AE$7:$AE$2085)&lt;&gt;ROW(AE1055)))&gt;0,"Cruzado","Sin cruce")))</f>
        <v>Sin cruce</v>
      </c>
      <c r="AS1055" s="94" t="str">
        <f t="shared" si="16"/>
        <v>EN1PRINCIPALD</v>
      </c>
      <c r="AT1055" s="94" t="str" cm="1">
        <f t="array" ref="AT1055">IF(AS1055="","",IF(SUMPRODUCT((AS1055=$AS$7:$AS$2085)*(AI1055=$AI$7:$AI$2085)*(AO1055=$AO$7:$AO$2085)*(AP1055=$AP$7:$AP$2085)*(ROW($AS$7:$AS$2085)&lt;&gt;ROW(AS1055))*((S1055=0)*($S$7:$S$2085&gt;0)+(S1055&gt;0)*($S$7:$S$2085=0)))&gt;0,"SALONES UNIDOS",IF(SUMPRODUCT((AS1055=$AS$7:$AS$2085)*(AI1055=$AI$7:$AI$2085)*((AO1055&lt;$AP$7:$AP$2085)*(AP1055&gt;$AO$7:$AO$2085))*(ROW($AS$7:$AS$2085)&lt;&gt;ROW(AS1055)))&gt;0,"Cruzado","Sin cruce")))</f>
        <v>Sin cruce</v>
      </c>
    </row>
    <row r="1056" spans="3:46" ht="15.6" hidden="1" customHeight="1">
      <c r="C1056" s="496" t="s">
        <v>572</v>
      </c>
      <c r="D1056" s="479" t="s">
        <v>573</v>
      </c>
      <c r="E1056" s="479">
        <v>20261</v>
      </c>
      <c r="F1056" s="503" t="s">
        <v>48</v>
      </c>
      <c r="G1056" s="497" t="s">
        <v>80</v>
      </c>
      <c r="H1056" s="503" t="s">
        <v>63</v>
      </c>
      <c r="I1056" s="503">
        <v>1</v>
      </c>
      <c r="J1056" s="503" t="s">
        <v>66</v>
      </c>
      <c r="K1056" s="503" t="s">
        <v>66</v>
      </c>
      <c r="L1056" s="499" t="s">
        <v>584</v>
      </c>
      <c r="M1056" s="535" t="s">
        <v>585</v>
      </c>
      <c r="N1056" s="15" t="s">
        <v>586</v>
      </c>
      <c r="O1056" s="15" t="s">
        <v>578</v>
      </c>
      <c r="P1056" s="503" t="s">
        <v>579</v>
      </c>
      <c r="Q1056" s="15">
        <v>2</v>
      </c>
      <c r="R1056" s="15">
        <v>2</v>
      </c>
      <c r="S1056" s="479">
        <v>4</v>
      </c>
      <c r="T1056" s="15">
        <v>3</v>
      </c>
      <c r="U1056" s="471"/>
      <c r="V1056" s="550">
        <v>40</v>
      </c>
      <c r="W1056" s="497">
        <v>21806934</v>
      </c>
      <c r="X1056" s="566" t="s">
        <v>451</v>
      </c>
      <c r="Y1056" s="15" t="s">
        <v>579</v>
      </c>
      <c r="Z1056" s="15"/>
      <c r="AA1056" s="15"/>
      <c r="AB1056" s="15"/>
      <c r="AC1056" s="15" t="s">
        <v>787</v>
      </c>
      <c r="AD1056" s="15"/>
      <c r="AE1056" s="479"/>
      <c r="AF1056" s="497"/>
      <c r="AG1056" s="497"/>
      <c r="AH1056" s="497" t="s">
        <v>203</v>
      </c>
      <c r="AI1056" s="15">
        <v>2</v>
      </c>
      <c r="AJ1056" s="15">
        <v>13</v>
      </c>
      <c r="AK1056" s="15">
        <v>30</v>
      </c>
      <c r="AL1056" s="15">
        <v>16</v>
      </c>
      <c r="AM1056" s="15">
        <v>50</v>
      </c>
      <c r="AN1056" s="490">
        <f>IF(AJ1056="",S1056,ROUND(((((AL1056/24)+(AM1056/1440))-((AJ1056/24)+(AK1056/1440)))*1440/50),5))</f>
        <v>4</v>
      </c>
      <c r="AO1056" s="491">
        <f>AJ1056/24+AK1056/1440</f>
        <v>0.5625</v>
      </c>
      <c r="AP1056" s="491">
        <f>AL1056/24+AM1056/1440</f>
        <v>0.70138888888888884</v>
      </c>
      <c r="AQ1056" s="23" t="str" cm="1">
        <f t="array" ref="AQ1056">IF(X1056="","",IF(SUMPRODUCT((X1056=$X$7:$X$2085)*(AI1056=$AI$7:$AI$2085)*(AO1056=$AO$7:$AO$2085)*(AP1056=$AP$7:$AP$2085)*(ROW($X$7:$X$2085)&lt;&gt;ROW(X1056))*((S1056=0)*($S$7:$S$2085&gt;0)+(S1056&gt;0)*($S$7:$S$2085=0)))&gt;0,"SALONES UNIDOS",IF(SUMPRODUCT((X1056=$X$7:$X$2085)*(AI1056=$AI$7:$AI$2085)*((AO1056&lt;$AP$7:$AP$2085)*(AP1056&gt;$AO$7:$AO$2085))*(ROW($X$7:$X$2085)&lt;&gt;ROW(X1056)))&gt;0,"Cruzado","Sin cruce")))</f>
        <v>Sin cruce</v>
      </c>
      <c r="AR1056" s="23" t="str" cm="1">
        <f t="array" ref="AR1056">IF(AE1056="","",IF(SUMPRODUCT((AE1056=$AE$7:$AE$2085)*(AI1056=$AI$7:$AI$2085)*(AO1056=$AO$7:$AO$2085)*(AP1056=$AP$7:$AP$2085)*(ROW($AE$7:$AE$2085)&lt;&gt;ROW(AE1056))*((S1056=0)*($S$7:$S$2085&gt;0)+(S1056&gt;0)*($S$7:$S$2085=0)))&gt;0,"SALONES UNIDOS",IF(SUMPRODUCT((AE1056=$AE$7:$AE$2085)*(AI1056=$AI$7:$AI$2085)*((AO1056&lt;$AP$7:$AP$2085)*(AP1056&gt;$AO$7:$AO$2085))*(ROW($AE$7:$AE$2085)&lt;&gt;ROW(AE1056)))&gt;0,"Cruzado","Sin cruce")))</f>
        <v/>
      </c>
      <c r="AS1056" s="94" t="str">
        <f t="shared" si="16"/>
        <v>EN1PRINCIPALD</v>
      </c>
      <c r="AT1056" s="94" t="str" cm="1">
        <f t="array" ref="AT1056">IF(AS1056="","",IF(SUMPRODUCT((AS1056=$AS$7:$AS$2085)*(AI1056=$AI$7:$AI$2085)*(AO1056=$AO$7:$AO$2085)*(AP1056=$AP$7:$AP$2085)*(ROW($AS$7:$AS$2085)&lt;&gt;ROW(AS1056))*((S1056=0)*($S$7:$S$2085&gt;0)+(S1056&gt;0)*($S$7:$S$2085=0)))&gt;0,"SALONES UNIDOS",IF(SUMPRODUCT((AS1056=$AS$7:$AS$2085)*(AI1056=$AI$7:$AI$2085)*((AO1056&lt;$AP$7:$AP$2085)*(AP1056&gt;$AO$7:$AO$2085))*(ROW($AS$7:$AS$2085)&lt;&gt;ROW(AS1056)))&gt;0,"Cruzado","Sin cruce")))</f>
        <v>Sin cruce</v>
      </c>
    </row>
    <row r="1057" spans="3:46" ht="15.6" hidden="1" customHeight="1">
      <c r="C1057" s="496" t="s">
        <v>572</v>
      </c>
      <c r="D1057" s="479" t="s">
        <v>573</v>
      </c>
      <c r="E1057" s="479">
        <v>20261</v>
      </c>
      <c r="F1057" s="503" t="s">
        <v>48</v>
      </c>
      <c r="G1057" s="497" t="s">
        <v>80</v>
      </c>
      <c r="H1057" s="503" t="s">
        <v>63</v>
      </c>
      <c r="I1057" s="503">
        <v>1</v>
      </c>
      <c r="J1057" s="503" t="s">
        <v>66</v>
      </c>
      <c r="K1057" s="503" t="s">
        <v>66</v>
      </c>
      <c r="L1057" s="499" t="s">
        <v>587</v>
      </c>
      <c r="M1057" s="535" t="s">
        <v>588</v>
      </c>
      <c r="N1057" s="15" t="s">
        <v>577</v>
      </c>
      <c r="O1057" s="15" t="s">
        <v>578</v>
      </c>
      <c r="P1057" s="503" t="s">
        <v>579</v>
      </c>
      <c r="Q1057" s="15">
        <v>2</v>
      </c>
      <c r="R1057" s="15">
        <v>2</v>
      </c>
      <c r="S1057" s="479">
        <v>4</v>
      </c>
      <c r="T1057" s="15">
        <v>3</v>
      </c>
      <c r="U1057" s="471"/>
      <c r="V1057" s="550">
        <v>40</v>
      </c>
      <c r="W1057" s="497">
        <v>41678332</v>
      </c>
      <c r="X1057" s="566" t="s">
        <v>372</v>
      </c>
      <c r="Y1057" s="15" t="s">
        <v>579</v>
      </c>
      <c r="Z1057" s="15"/>
      <c r="AA1057" s="15"/>
      <c r="AB1057" s="15"/>
      <c r="AC1057" s="15" t="s">
        <v>787</v>
      </c>
      <c r="AD1057" s="15"/>
      <c r="AE1057" s="479"/>
      <c r="AF1057" s="497"/>
      <c r="AG1057" s="497"/>
      <c r="AH1057" s="497" t="s">
        <v>203</v>
      </c>
      <c r="AI1057" s="15">
        <v>3</v>
      </c>
      <c r="AJ1057" s="15">
        <v>11</v>
      </c>
      <c r="AK1057" s="15">
        <v>0</v>
      </c>
      <c r="AL1057" s="15">
        <v>14</v>
      </c>
      <c r="AM1057" s="15">
        <v>20</v>
      </c>
      <c r="AN1057" s="490">
        <f>IF(AJ1057="",S1057,ROUND(((((AL1057/24)+(AM1057/1440))-((AJ1057/24)+(AK1057/1440)))*1440/50),5))</f>
        <v>4</v>
      </c>
      <c r="AO1057" s="491">
        <f>AJ1057/24+AK1057/1440</f>
        <v>0.45833333333333331</v>
      </c>
      <c r="AP1057" s="491">
        <f>AL1057/24+AM1057/1440</f>
        <v>0.59722222222222221</v>
      </c>
      <c r="AQ1057" s="23" t="str" cm="1">
        <f t="array" ref="AQ1057">IF(X1057="","",IF(SUMPRODUCT((X1057=$X$7:$X$2085)*(AI1057=$AI$7:$AI$2085)*(AO1057=$AO$7:$AO$2085)*(AP1057=$AP$7:$AP$2085)*(ROW($X$7:$X$2085)&lt;&gt;ROW(X1057))*((S1057=0)*($S$7:$S$2085&gt;0)+(S1057&gt;0)*($S$7:$S$2085=0)))&gt;0,"SALONES UNIDOS",IF(SUMPRODUCT((X1057=$X$7:$X$2085)*(AI1057=$AI$7:$AI$2085)*((AO1057&lt;$AP$7:$AP$2085)*(AP1057&gt;$AO$7:$AO$2085))*(ROW($X$7:$X$2085)&lt;&gt;ROW(X1057)))&gt;0,"Cruzado","Sin cruce")))</f>
        <v>Sin cruce</v>
      </c>
      <c r="AR1057" s="23" t="str" cm="1">
        <f t="array" ref="AR1057">IF(AE1057="","",IF(SUMPRODUCT((AE1057=$AE$7:$AE$2085)*(AI1057=$AI$7:$AI$2085)*(AO1057=$AO$7:$AO$2085)*(AP1057=$AP$7:$AP$2085)*(ROW($AE$7:$AE$2085)&lt;&gt;ROW(AE1057))*((S1057=0)*($S$7:$S$2085&gt;0)+(S1057&gt;0)*($S$7:$S$2085=0)))&gt;0,"SALONES UNIDOS",IF(SUMPRODUCT((AE1057=$AE$7:$AE$2085)*(AI1057=$AI$7:$AI$2085)*((AO1057&lt;$AP$7:$AP$2085)*(AP1057&gt;$AO$7:$AO$2085))*(ROW($AE$7:$AE$2085)&lt;&gt;ROW(AE1057)))&gt;0,"Cruzado","Sin cruce")))</f>
        <v/>
      </c>
      <c r="AS1057" s="94" t="str">
        <f t="shared" ref="AS1057:AS1121" si="18">TRIM(CONCATENATE(H1057,I1057,F1057,K1057))</f>
        <v>EN1PRINCIPALD</v>
      </c>
      <c r="AT1057" s="94" t="str" cm="1">
        <f t="array" ref="AT1057">IF(AS1057="","",IF(SUMPRODUCT((AS1057=$AS$7:$AS$2085)*(AI1057=$AI$7:$AI$2085)*(AO1057=$AO$7:$AO$2085)*(AP1057=$AP$7:$AP$2085)*(ROW($AS$7:$AS$2085)&lt;&gt;ROW(AS1057))*((S1057=0)*($S$7:$S$2085&gt;0)+(S1057&gt;0)*($S$7:$S$2085=0)))&gt;0,"SALONES UNIDOS",IF(SUMPRODUCT((AS1057=$AS$7:$AS$2085)*(AI1057=$AI$7:$AI$2085)*((AO1057&lt;$AP$7:$AP$2085)*(AP1057&gt;$AO$7:$AO$2085))*(ROW($AS$7:$AS$2085)&lt;&gt;ROW(AS1057)))&gt;0,"Cruzado","Sin cruce")))</f>
        <v>Sin cruce</v>
      </c>
    </row>
    <row r="1058" spans="3:46" ht="15.6" hidden="1" customHeight="1">
      <c r="C1058" s="496" t="s">
        <v>572</v>
      </c>
      <c r="D1058" s="479" t="s">
        <v>573</v>
      </c>
      <c r="E1058" s="479">
        <v>20261</v>
      </c>
      <c r="F1058" s="503" t="s">
        <v>48</v>
      </c>
      <c r="G1058" s="497" t="s">
        <v>80</v>
      </c>
      <c r="H1058" s="503" t="s">
        <v>63</v>
      </c>
      <c r="I1058" s="503">
        <v>1</v>
      </c>
      <c r="J1058" s="503" t="s">
        <v>66</v>
      </c>
      <c r="K1058" s="503" t="s">
        <v>66</v>
      </c>
      <c r="L1058" s="499" t="s">
        <v>590</v>
      </c>
      <c r="M1058" s="535" t="s">
        <v>591</v>
      </c>
      <c r="N1058" s="15" t="s">
        <v>586</v>
      </c>
      <c r="O1058" s="15" t="s">
        <v>578</v>
      </c>
      <c r="P1058" s="503" t="s">
        <v>579</v>
      </c>
      <c r="Q1058" s="15">
        <v>3</v>
      </c>
      <c r="R1058" s="15">
        <v>2</v>
      </c>
      <c r="S1058" s="479">
        <v>5</v>
      </c>
      <c r="T1058" s="15">
        <v>4</v>
      </c>
      <c r="U1058" s="471"/>
      <c r="V1058" s="550">
        <v>40</v>
      </c>
      <c r="W1058" s="497">
        <v>21881309</v>
      </c>
      <c r="X1058" s="566" t="s">
        <v>324</v>
      </c>
      <c r="Y1058" s="15" t="s">
        <v>579</v>
      </c>
      <c r="Z1058" s="15"/>
      <c r="AA1058" s="15"/>
      <c r="AB1058" s="15"/>
      <c r="AC1058" s="15" t="s">
        <v>787</v>
      </c>
      <c r="AD1058" s="15"/>
      <c r="AE1058" s="479"/>
      <c r="AF1058" s="497"/>
      <c r="AG1058" s="497"/>
      <c r="AH1058" s="497" t="s">
        <v>203</v>
      </c>
      <c r="AI1058" s="15">
        <v>2</v>
      </c>
      <c r="AJ1058" s="15">
        <v>8</v>
      </c>
      <c r="AK1058" s="15">
        <v>30</v>
      </c>
      <c r="AL1058" s="15">
        <v>12</v>
      </c>
      <c r="AM1058" s="15">
        <v>40</v>
      </c>
      <c r="AN1058" s="490">
        <f>IF(AJ1058="",S1058,ROUND(((((AL1058/24)+(AM1058/1440))-((AJ1058/24)+(AK1058/1440)))*1440/50),5))</f>
        <v>5</v>
      </c>
      <c r="AO1058" s="491">
        <f>AJ1058/24+AK1058/1440</f>
        <v>0.35416666666666663</v>
      </c>
      <c r="AP1058" s="491">
        <f>AL1058/24+AM1058/1440</f>
        <v>0.52777777777777779</v>
      </c>
      <c r="AQ1058" s="23" t="str" cm="1">
        <f t="array" ref="AQ1058">IF(X1058="","",IF(SUMPRODUCT((X1058=$X$7:$X$2085)*(AI1058=$AI$7:$AI$2085)*(AO1058=$AO$7:$AO$2085)*(AP1058=$AP$7:$AP$2085)*(ROW($X$7:$X$2085)&lt;&gt;ROW(X1058))*((S1058=0)*($S$7:$S$2085&gt;0)+(S1058&gt;0)*($S$7:$S$2085=0)))&gt;0,"SALONES UNIDOS",IF(SUMPRODUCT((X1058=$X$7:$X$2085)*(AI1058=$AI$7:$AI$2085)*((AO1058&lt;$AP$7:$AP$2085)*(AP1058&gt;$AO$7:$AO$2085))*(ROW($X$7:$X$2085)&lt;&gt;ROW(X1058)))&gt;0,"Cruzado","Sin cruce")))</f>
        <v>Sin cruce</v>
      </c>
      <c r="AR1058" s="23" t="str" cm="1">
        <f t="array" ref="AR1058">IF(AE1058="","",IF(SUMPRODUCT((AE1058=$AE$7:$AE$2085)*(AI1058=$AI$7:$AI$2085)*(AO1058=$AO$7:$AO$2085)*(AP1058=$AP$7:$AP$2085)*(ROW($AE$7:$AE$2085)&lt;&gt;ROW(AE1058))*((S1058=0)*($S$7:$S$2085&gt;0)+(S1058&gt;0)*($S$7:$S$2085=0)))&gt;0,"SALONES UNIDOS",IF(SUMPRODUCT((AE1058=$AE$7:$AE$2085)*(AI1058=$AI$7:$AI$2085)*((AO1058&lt;$AP$7:$AP$2085)*(AP1058&gt;$AO$7:$AO$2085))*(ROW($AE$7:$AE$2085)&lt;&gt;ROW(AE1058)))&gt;0,"Cruzado","Sin cruce")))</f>
        <v/>
      </c>
      <c r="AS1058" s="94" t="str">
        <f t="shared" si="18"/>
        <v>EN1PRINCIPALD</v>
      </c>
      <c r="AT1058" s="94" t="str" cm="1">
        <f t="array" ref="AT1058">IF(AS1058="","",IF(SUMPRODUCT((AS1058=$AS$7:$AS$2085)*(AI1058=$AI$7:$AI$2085)*(AO1058=$AO$7:$AO$2085)*(AP1058=$AP$7:$AP$2085)*(ROW($AS$7:$AS$2085)&lt;&gt;ROW(AS1058))*((S1058=0)*($S$7:$S$2085&gt;0)+(S1058&gt;0)*($S$7:$S$2085=0)))&gt;0,"SALONES UNIDOS",IF(SUMPRODUCT((AS1058=$AS$7:$AS$2085)*(AI1058=$AI$7:$AI$2085)*((AO1058&lt;$AP$7:$AP$2085)*(AP1058&gt;$AO$7:$AO$2085))*(ROW($AS$7:$AS$2085)&lt;&gt;ROW(AS1058)))&gt;0,"Cruzado","Sin cruce")))</f>
        <v>Sin cruce</v>
      </c>
    </row>
    <row r="1059" spans="3:46" ht="15.6" hidden="1" customHeight="1">
      <c r="C1059" s="496" t="s">
        <v>572</v>
      </c>
      <c r="D1059" s="479" t="s">
        <v>573</v>
      </c>
      <c r="E1059" s="479">
        <v>20261</v>
      </c>
      <c r="F1059" s="503" t="s">
        <v>48</v>
      </c>
      <c r="G1059" s="497" t="s">
        <v>80</v>
      </c>
      <c r="H1059" s="503" t="s">
        <v>63</v>
      </c>
      <c r="I1059" s="503">
        <v>1</v>
      </c>
      <c r="J1059" s="503" t="s">
        <v>66</v>
      </c>
      <c r="K1059" s="503" t="s">
        <v>66</v>
      </c>
      <c r="L1059" s="499" t="s">
        <v>592</v>
      </c>
      <c r="M1059" s="535" t="s">
        <v>593</v>
      </c>
      <c r="N1059" s="15" t="s">
        <v>586</v>
      </c>
      <c r="O1059" s="15" t="s">
        <v>578</v>
      </c>
      <c r="P1059" s="503" t="s">
        <v>579</v>
      </c>
      <c r="Q1059" s="15">
        <v>3</v>
      </c>
      <c r="R1059" s="15">
        <v>2</v>
      </c>
      <c r="S1059" s="479">
        <v>5</v>
      </c>
      <c r="T1059" s="15">
        <v>4</v>
      </c>
      <c r="U1059" s="471"/>
      <c r="V1059" s="550">
        <v>40</v>
      </c>
      <c r="W1059" s="497">
        <v>40385643</v>
      </c>
      <c r="X1059" s="566" t="s">
        <v>213</v>
      </c>
      <c r="Y1059" s="15" t="s">
        <v>579</v>
      </c>
      <c r="Z1059" s="15"/>
      <c r="AA1059" s="15"/>
      <c r="AB1059" s="15"/>
      <c r="AC1059" s="15" t="s">
        <v>787</v>
      </c>
      <c r="AD1059" s="15"/>
      <c r="AE1059" s="479"/>
      <c r="AF1059" s="497"/>
      <c r="AG1059" s="497"/>
      <c r="AH1059" s="497" t="s">
        <v>203</v>
      </c>
      <c r="AI1059" s="15">
        <v>4</v>
      </c>
      <c r="AJ1059" s="15">
        <v>12</v>
      </c>
      <c r="AK1059" s="15">
        <v>40</v>
      </c>
      <c r="AL1059" s="15">
        <v>16</v>
      </c>
      <c r="AM1059" s="15">
        <v>50</v>
      </c>
      <c r="AN1059" s="490">
        <f>IF(AJ1059="",S1059,ROUND(((((AL1059/24)+(AM1059/1440))-((AJ1059/24)+(AK1059/1440)))*1440/50),5))</f>
        <v>5</v>
      </c>
      <c r="AO1059" s="491">
        <f>AJ1059/24+AK1059/1440</f>
        <v>0.52777777777777779</v>
      </c>
      <c r="AP1059" s="491">
        <f>AL1059/24+AM1059/1440</f>
        <v>0.70138888888888884</v>
      </c>
      <c r="AQ1059" s="23" t="str" cm="1">
        <f t="array" ref="AQ1059">IF(X1059="","",IF(SUMPRODUCT((X1059=$X$7:$X$2085)*(AI1059=$AI$7:$AI$2085)*(AO1059=$AO$7:$AO$2085)*(AP1059=$AP$7:$AP$2085)*(ROW($X$7:$X$2085)&lt;&gt;ROW(X1059))*((S1059=0)*($S$7:$S$2085&gt;0)+(S1059&gt;0)*($S$7:$S$2085=0)))&gt;0,"SALONES UNIDOS",IF(SUMPRODUCT((X1059=$X$7:$X$2085)*(AI1059=$AI$7:$AI$2085)*((AO1059&lt;$AP$7:$AP$2085)*(AP1059&gt;$AO$7:$AO$2085))*(ROW($X$7:$X$2085)&lt;&gt;ROW(X1059)))&gt;0,"Cruzado","Sin cruce")))</f>
        <v>Sin cruce</v>
      </c>
      <c r="AR1059" s="23" t="str" cm="1">
        <f t="array" ref="AR1059">IF(AE1059="","",IF(SUMPRODUCT((AE1059=$AE$7:$AE$2085)*(AI1059=$AI$7:$AI$2085)*(AO1059=$AO$7:$AO$2085)*(AP1059=$AP$7:$AP$2085)*(ROW($AE$7:$AE$2085)&lt;&gt;ROW(AE1059))*((S1059=0)*($S$7:$S$2085&gt;0)+(S1059&gt;0)*($S$7:$S$2085=0)))&gt;0,"SALONES UNIDOS",IF(SUMPRODUCT((AE1059=$AE$7:$AE$2085)*(AI1059=$AI$7:$AI$2085)*((AO1059&lt;$AP$7:$AP$2085)*(AP1059&gt;$AO$7:$AO$2085))*(ROW($AE$7:$AE$2085)&lt;&gt;ROW(AE1059)))&gt;0,"Cruzado","Sin cruce")))</f>
        <v/>
      </c>
      <c r="AS1059" s="94" t="str">
        <f t="shared" si="18"/>
        <v>EN1PRINCIPALD</v>
      </c>
      <c r="AT1059" s="94" t="str" cm="1">
        <f t="array" ref="AT1059">IF(AS1059="","",IF(SUMPRODUCT((AS1059=$AS$7:$AS$2085)*(AI1059=$AI$7:$AI$2085)*(AO1059=$AO$7:$AO$2085)*(AP1059=$AP$7:$AP$2085)*(ROW($AS$7:$AS$2085)&lt;&gt;ROW(AS1059))*((S1059=0)*($S$7:$S$2085&gt;0)+(S1059&gt;0)*($S$7:$S$2085=0)))&gt;0,"SALONES UNIDOS",IF(SUMPRODUCT((AS1059=$AS$7:$AS$2085)*(AI1059=$AI$7:$AI$2085)*((AO1059&lt;$AP$7:$AP$2085)*(AP1059&gt;$AO$7:$AO$2085))*(ROW($AS$7:$AS$2085)&lt;&gt;ROW(AS1059)))&gt;0,"Cruzado","Sin cruce")))</f>
        <v>Sin cruce</v>
      </c>
    </row>
    <row r="1060" spans="3:46" ht="15.6" hidden="1" customHeight="1">
      <c r="C1060" s="496" t="s">
        <v>572</v>
      </c>
      <c r="D1060" s="479" t="s">
        <v>573</v>
      </c>
      <c r="E1060" s="479">
        <v>20261</v>
      </c>
      <c r="F1060" s="503" t="s">
        <v>48</v>
      </c>
      <c r="G1060" s="497" t="s">
        <v>80</v>
      </c>
      <c r="H1060" s="503" t="s">
        <v>63</v>
      </c>
      <c r="I1060" s="503">
        <v>1</v>
      </c>
      <c r="J1060" s="503" t="s">
        <v>66</v>
      </c>
      <c r="K1060" s="503" t="s">
        <v>66</v>
      </c>
      <c r="L1060" s="499" t="s">
        <v>594</v>
      </c>
      <c r="M1060" s="535" t="s">
        <v>595</v>
      </c>
      <c r="N1060" s="15" t="s">
        <v>586</v>
      </c>
      <c r="O1060" s="15" t="s">
        <v>578</v>
      </c>
      <c r="P1060" s="503" t="s">
        <v>579</v>
      </c>
      <c r="Q1060" s="15">
        <v>3</v>
      </c>
      <c r="R1060" s="15">
        <v>2</v>
      </c>
      <c r="S1060" s="479">
        <v>5</v>
      </c>
      <c r="T1060" s="15">
        <v>4</v>
      </c>
      <c r="U1060" s="471"/>
      <c r="V1060" s="550">
        <v>40</v>
      </c>
      <c r="W1060" s="497">
        <v>41845220</v>
      </c>
      <c r="X1060" s="566" t="s">
        <v>247</v>
      </c>
      <c r="Y1060" s="15" t="s">
        <v>579</v>
      </c>
      <c r="Z1060" s="15"/>
      <c r="AA1060" s="15"/>
      <c r="AB1060" s="15"/>
      <c r="AC1060" s="15" t="s">
        <v>787</v>
      </c>
      <c r="AD1060" s="15"/>
      <c r="AE1060" s="479"/>
      <c r="AF1060" s="497"/>
      <c r="AG1060" s="497"/>
      <c r="AH1060" s="497" t="s">
        <v>203</v>
      </c>
      <c r="AI1060" s="15">
        <v>1</v>
      </c>
      <c r="AJ1060" s="15">
        <v>12</v>
      </c>
      <c r="AK1060" s="15">
        <v>40</v>
      </c>
      <c r="AL1060" s="15">
        <v>16</v>
      </c>
      <c r="AM1060" s="15">
        <v>50</v>
      </c>
      <c r="AN1060" s="490">
        <f>IF(AJ1060="",S1060,ROUND(((((AL1060/24)+(AM1060/1440))-((AJ1060/24)+(AK1060/1440)))*1440/50),5))</f>
        <v>5</v>
      </c>
      <c r="AO1060" s="491">
        <f>AJ1060/24+AK1060/1440</f>
        <v>0.52777777777777779</v>
      </c>
      <c r="AP1060" s="491">
        <f>AL1060/24+AM1060/1440</f>
        <v>0.70138888888888884</v>
      </c>
      <c r="AQ1060" s="23" t="str" cm="1">
        <f t="array" ref="AQ1060">IF(X1060="","",IF(SUMPRODUCT((X1060=$X$7:$X$2085)*(AI1060=$AI$7:$AI$2085)*(AO1060=$AO$7:$AO$2085)*(AP1060=$AP$7:$AP$2085)*(ROW($X$7:$X$2085)&lt;&gt;ROW(X1060))*((S1060=0)*($S$7:$S$2085&gt;0)+(S1060&gt;0)*($S$7:$S$2085=0)))&gt;0,"SALONES UNIDOS",IF(SUMPRODUCT((X1060=$X$7:$X$2085)*(AI1060=$AI$7:$AI$2085)*((AO1060&lt;$AP$7:$AP$2085)*(AP1060&gt;$AO$7:$AO$2085))*(ROW($X$7:$X$2085)&lt;&gt;ROW(X1060)))&gt;0,"Cruzado","Sin cruce")))</f>
        <v>Sin cruce</v>
      </c>
      <c r="AR1060" s="23" t="str" cm="1">
        <f t="array" ref="AR1060">IF(AE1060="","",IF(SUMPRODUCT((AE1060=$AE$7:$AE$2085)*(AI1060=$AI$7:$AI$2085)*(AO1060=$AO$7:$AO$2085)*(AP1060=$AP$7:$AP$2085)*(ROW($AE$7:$AE$2085)&lt;&gt;ROW(AE1060))*((S1060=0)*($S$7:$S$2085&gt;0)+(S1060&gt;0)*($S$7:$S$2085=0)))&gt;0,"SALONES UNIDOS",IF(SUMPRODUCT((AE1060=$AE$7:$AE$2085)*(AI1060=$AI$7:$AI$2085)*((AO1060&lt;$AP$7:$AP$2085)*(AP1060&gt;$AO$7:$AO$2085))*(ROW($AE$7:$AE$2085)&lt;&gt;ROW(AE1060)))&gt;0,"Cruzado","Sin cruce")))</f>
        <v/>
      </c>
      <c r="AS1060" s="94" t="str">
        <f t="shared" si="18"/>
        <v>EN1PRINCIPALD</v>
      </c>
      <c r="AT1060" s="94" t="str" cm="1">
        <f t="array" ref="AT1060">IF(AS1060="","",IF(SUMPRODUCT((AS1060=$AS$7:$AS$2085)*(AI1060=$AI$7:$AI$2085)*(AO1060=$AO$7:$AO$2085)*(AP1060=$AP$7:$AP$2085)*(ROW($AS$7:$AS$2085)&lt;&gt;ROW(AS1060))*((S1060=0)*($S$7:$S$2085&gt;0)+(S1060&gt;0)*($S$7:$S$2085=0)))&gt;0,"SALONES UNIDOS",IF(SUMPRODUCT((AS1060=$AS$7:$AS$2085)*(AI1060=$AI$7:$AI$2085)*((AO1060&lt;$AP$7:$AP$2085)*(AP1060&gt;$AO$7:$AO$2085))*(ROW($AS$7:$AS$2085)&lt;&gt;ROW(AS1060)))&gt;0,"Cruzado","Sin cruce")))</f>
        <v>Sin cruce</v>
      </c>
    </row>
    <row r="1061" spans="3:46" ht="15.6" hidden="1" customHeight="1">
      <c r="C1061" s="496" t="s">
        <v>572</v>
      </c>
      <c r="D1061" s="479" t="s">
        <v>573</v>
      </c>
      <c r="E1061" s="479">
        <v>20261</v>
      </c>
      <c r="F1061" s="503" t="s">
        <v>48</v>
      </c>
      <c r="G1061" s="497" t="s">
        <v>80</v>
      </c>
      <c r="H1061" s="503" t="s">
        <v>63</v>
      </c>
      <c r="I1061" s="503">
        <v>1</v>
      </c>
      <c r="J1061" s="503" t="s">
        <v>77</v>
      </c>
      <c r="K1061" s="503" t="s">
        <v>77</v>
      </c>
      <c r="L1061" s="499" t="s">
        <v>575</v>
      </c>
      <c r="M1061" s="535" t="s">
        <v>576</v>
      </c>
      <c r="N1061" s="15" t="s">
        <v>577</v>
      </c>
      <c r="O1061" s="15" t="s">
        <v>578</v>
      </c>
      <c r="P1061" s="503" t="s">
        <v>579</v>
      </c>
      <c r="Q1061" s="15">
        <v>2</v>
      </c>
      <c r="R1061" s="15">
        <v>0</v>
      </c>
      <c r="S1061" s="479">
        <v>2</v>
      </c>
      <c r="T1061" s="15">
        <v>3</v>
      </c>
      <c r="U1061" s="471"/>
      <c r="V1061" s="550">
        <v>40</v>
      </c>
      <c r="W1061" s="548">
        <v>40640857</v>
      </c>
      <c r="X1061" s="564" t="s">
        <v>510</v>
      </c>
      <c r="Y1061" s="15" t="s">
        <v>579</v>
      </c>
      <c r="Z1061" s="15"/>
      <c r="AA1061" s="15"/>
      <c r="AB1061" s="15"/>
      <c r="AC1061" s="15" t="s">
        <v>1071</v>
      </c>
      <c r="AD1061" s="15"/>
      <c r="AE1061" s="479"/>
      <c r="AF1061" s="497"/>
      <c r="AG1061" s="497"/>
      <c r="AH1061" s="497" t="s">
        <v>582</v>
      </c>
      <c r="AI1061" s="15">
        <v>1</v>
      </c>
      <c r="AJ1061" s="15">
        <v>18</v>
      </c>
      <c r="AK1061" s="15">
        <v>30</v>
      </c>
      <c r="AL1061" s="15">
        <v>20</v>
      </c>
      <c r="AM1061" s="15">
        <v>10</v>
      </c>
      <c r="AN1061" s="490">
        <f>IF(AJ1061="",S1061,ROUND(((((AL1061/24)+(AM1061/1440))-((AJ1061/24)+(AK1061/1440)))*1440/50),5))</f>
        <v>2</v>
      </c>
      <c r="AO1061" s="491">
        <f>AJ1061/24+AK1061/1440</f>
        <v>0.77083333333333337</v>
      </c>
      <c r="AP1061" s="491">
        <f>AL1061/24+AM1061/1440</f>
        <v>0.84027777777777779</v>
      </c>
      <c r="AQ1061" s="23" t="str" cm="1">
        <f t="array" ref="AQ1061">IF(X1061="","",IF(SUMPRODUCT((X1061=$X$7:$X$2085)*(AI1061=$AI$7:$AI$2085)*(AO1061=$AO$7:$AO$2085)*(AP1061=$AP$7:$AP$2085)*(ROW($X$7:$X$2085)&lt;&gt;ROW(X1061))*((S1061=0)*($S$7:$S$2085&gt;0)+(S1061&gt;0)*($S$7:$S$2085=0)))&gt;0,"SALONES UNIDOS",IF(SUMPRODUCT((X1061=$X$7:$X$2085)*(AI1061=$AI$7:$AI$2085)*((AO1061&lt;$AP$7:$AP$2085)*(AP1061&gt;$AO$7:$AO$2085))*(ROW($X$7:$X$2085)&lt;&gt;ROW(X1061)))&gt;0,"Cruzado","Sin cruce")))</f>
        <v>Sin cruce</v>
      </c>
      <c r="AR1061" s="23" t="str" cm="1">
        <f t="array" ref="AR1061">IF(AE1061="","",IF(SUMPRODUCT((AE1061=$AE$7:$AE$2085)*(AI1061=$AI$7:$AI$2085)*(AO1061=$AO$7:$AO$2085)*(AP1061=$AP$7:$AP$2085)*(ROW($AE$7:$AE$2085)&lt;&gt;ROW(AE1061))*((S1061=0)*($S$7:$S$2085&gt;0)+(S1061&gt;0)*($S$7:$S$2085=0)))&gt;0,"SALONES UNIDOS",IF(SUMPRODUCT((AE1061=$AE$7:$AE$2085)*(AI1061=$AI$7:$AI$2085)*((AO1061&lt;$AP$7:$AP$2085)*(AP1061&gt;$AO$7:$AO$2085))*(ROW($AE$7:$AE$2085)&lt;&gt;ROW(AE1061)))&gt;0,"Cruzado","Sin cruce")))</f>
        <v/>
      </c>
      <c r="AS1061" s="94" t="str">
        <f t="shared" si="18"/>
        <v>EN1PRINCIPALE</v>
      </c>
      <c r="AT1061" s="94" t="str" cm="1">
        <f t="array" ref="AT1061">IF(AS1061="","",IF(SUMPRODUCT((AS1061=$AS$7:$AS$2085)*(AI1061=$AI$7:$AI$2085)*(AO1061=$AO$7:$AO$2085)*(AP1061=$AP$7:$AP$2085)*(ROW($AS$7:$AS$2085)&lt;&gt;ROW(AS1061))*((S1061=0)*($S$7:$S$2085&gt;0)+(S1061&gt;0)*($S$7:$S$2085=0)))&gt;0,"SALONES UNIDOS",IF(SUMPRODUCT((AS1061=$AS$7:$AS$2085)*(AI1061=$AI$7:$AI$2085)*((AO1061&lt;$AP$7:$AP$2085)*(AP1061&gt;$AO$7:$AO$2085))*(ROW($AS$7:$AS$2085)&lt;&gt;ROW(AS1061)))&gt;0,"Cruzado","Sin cruce")))</f>
        <v>Sin cruce</v>
      </c>
    </row>
    <row r="1062" spans="3:46" ht="15.6" hidden="1" customHeight="1">
      <c r="C1062" s="496" t="s">
        <v>572</v>
      </c>
      <c r="D1062" s="479" t="s">
        <v>573</v>
      </c>
      <c r="E1062" s="479">
        <v>20261</v>
      </c>
      <c r="F1062" s="503" t="s">
        <v>48</v>
      </c>
      <c r="G1062" s="497" t="s">
        <v>80</v>
      </c>
      <c r="H1062" s="503" t="s">
        <v>63</v>
      </c>
      <c r="I1062" s="503">
        <v>1</v>
      </c>
      <c r="J1062" s="503" t="s">
        <v>605</v>
      </c>
      <c r="K1062" s="503" t="s">
        <v>77</v>
      </c>
      <c r="L1062" s="499" t="s">
        <v>575</v>
      </c>
      <c r="M1062" s="535" t="s">
        <v>576</v>
      </c>
      <c r="N1062" s="15" t="s">
        <v>577</v>
      </c>
      <c r="O1062" s="15" t="s">
        <v>578</v>
      </c>
      <c r="P1062" s="503" t="s">
        <v>579</v>
      </c>
      <c r="Q1062" s="15">
        <v>0</v>
      </c>
      <c r="R1062" s="15">
        <v>2</v>
      </c>
      <c r="S1062" s="479">
        <v>2</v>
      </c>
      <c r="T1062" s="15">
        <v>3</v>
      </c>
      <c r="U1062" s="471"/>
      <c r="V1062" s="550">
        <v>20</v>
      </c>
      <c r="W1062" s="548">
        <v>40640857</v>
      </c>
      <c r="X1062" s="564" t="s">
        <v>510</v>
      </c>
      <c r="Y1062" s="572" t="s">
        <v>579</v>
      </c>
      <c r="Z1062" s="15"/>
      <c r="AA1062" s="15"/>
      <c r="AB1062" s="15"/>
      <c r="AC1062" s="493"/>
      <c r="AD1062" s="15"/>
      <c r="AE1062" s="15" t="s">
        <v>1068</v>
      </c>
      <c r="AF1062" s="497"/>
      <c r="AG1062" s="497"/>
      <c r="AH1062" s="497" t="s">
        <v>100</v>
      </c>
      <c r="AI1062" s="15">
        <v>1</v>
      </c>
      <c r="AJ1062" s="15">
        <v>20</v>
      </c>
      <c r="AK1062" s="15">
        <v>10</v>
      </c>
      <c r="AL1062" s="15">
        <v>21</v>
      </c>
      <c r="AM1062" s="15">
        <v>50</v>
      </c>
      <c r="AN1062" s="490">
        <f>IF(AJ1062="",S1062,ROUND(((((AL1062/24)+(AM1062/1440))-((AJ1062/24)+(AK1062/1440)))*1440/50),5))</f>
        <v>2</v>
      </c>
      <c r="AO1062" s="491">
        <f>AJ1062/24+AK1062/1440</f>
        <v>0.84027777777777779</v>
      </c>
      <c r="AP1062" s="491">
        <f>AL1062/24+AM1062/1440</f>
        <v>0.90972222222222221</v>
      </c>
      <c r="AQ1062" s="23" t="str" cm="1">
        <f t="array" ref="AQ1062">IF(X1062="","",IF(SUMPRODUCT((X1062=$X$7:$X$2085)*(AI1062=$AI$7:$AI$2085)*(AO1062=$AO$7:$AO$2085)*(AP1062=$AP$7:$AP$2085)*(ROW($X$7:$X$2085)&lt;&gt;ROW(X1062))*((S1062=0)*($S$7:$S$2085&gt;0)+(S1062&gt;0)*($S$7:$S$2085=0)))&gt;0,"SALONES UNIDOS",IF(SUMPRODUCT((X1062=$X$7:$X$2085)*(AI1062=$AI$7:$AI$2085)*((AO1062&lt;$AP$7:$AP$2085)*(AP1062&gt;$AO$7:$AO$2085))*(ROW($X$7:$X$2085)&lt;&gt;ROW(X1062)))&gt;0,"Cruzado","Sin cruce")))</f>
        <v>Sin cruce</v>
      </c>
      <c r="AR1062" s="23" t="str" cm="1">
        <f t="array" ref="AR1062">IF(AE1062="","",IF(SUMPRODUCT((AE1062=$AE$7:$AE$2085)*(AI1062=$AI$7:$AI$2085)*(AO1062=$AO$7:$AO$2085)*(AP1062=$AP$7:$AP$2085)*(ROW($AE$7:$AE$2085)&lt;&gt;ROW(AE1062))*((S1062=0)*($S$7:$S$2085&gt;0)+(S1062&gt;0)*($S$7:$S$2085=0)))&gt;0,"SALONES UNIDOS",IF(SUMPRODUCT((AE1062=$AE$7:$AE$2085)*(AI1062=$AI$7:$AI$2085)*((AO1062&lt;$AP$7:$AP$2085)*(AP1062&gt;$AO$7:$AO$2085))*(ROW($AE$7:$AE$2085)&lt;&gt;ROW(AE1062)))&gt;0,"Cruzado","Sin cruce")))</f>
        <v>Sin cruce</v>
      </c>
      <c r="AS1062" s="94" t="str">
        <f t="shared" si="18"/>
        <v>EN1PRINCIPALE</v>
      </c>
      <c r="AT1062" s="94" t="str" cm="1">
        <f t="array" ref="AT1062">IF(AS1062="","",IF(SUMPRODUCT((AS1062=$AS$7:$AS$2085)*(AI1062=$AI$7:$AI$2085)*(AO1062=$AO$7:$AO$2085)*(AP1062=$AP$7:$AP$2085)*(ROW($AS$7:$AS$2085)&lt;&gt;ROW(AS1062))*((S1062=0)*($S$7:$S$2085&gt;0)+(S1062&gt;0)*($S$7:$S$2085=0)))&gt;0,"SALONES UNIDOS",IF(SUMPRODUCT((AS1062=$AS$7:$AS$2085)*(AI1062=$AI$7:$AI$2085)*((AO1062&lt;$AP$7:$AP$2085)*(AP1062&gt;$AO$7:$AO$2085))*(ROW($AS$7:$AS$2085)&lt;&gt;ROW(AS1062)))&gt;0,"Cruzado","Sin cruce")))</f>
        <v>Sin cruce</v>
      </c>
    </row>
    <row r="1063" spans="3:46" ht="15.6" hidden="1" customHeight="1">
      <c r="C1063" s="496" t="s">
        <v>572</v>
      </c>
      <c r="D1063" s="479" t="s">
        <v>573</v>
      </c>
      <c r="E1063" s="479">
        <v>20261</v>
      </c>
      <c r="F1063" s="503" t="s">
        <v>48</v>
      </c>
      <c r="G1063" s="497" t="s">
        <v>80</v>
      </c>
      <c r="H1063" s="503" t="s">
        <v>63</v>
      </c>
      <c r="I1063" s="503">
        <v>1</v>
      </c>
      <c r="J1063" s="503" t="s">
        <v>606</v>
      </c>
      <c r="K1063" s="503" t="s">
        <v>77</v>
      </c>
      <c r="L1063" s="499" t="s">
        <v>575</v>
      </c>
      <c r="M1063" s="535" t="s">
        <v>576</v>
      </c>
      <c r="N1063" s="15" t="s">
        <v>577</v>
      </c>
      <c r="O1063" s="15" t="s">
        <v>578</v>
      </c>
      <c r="P1063" s="503" t="s">
        <v>579</v>
      </c>
      <c r="Q1063" s="15">
        <v>0</v>
      </c>
      <c r="R1063" s="15">
        <v>2</v>
      </c>
      <c r="S1063" s="479">
        <v>2</v>
      </c>
      <c r="T1063" s="15">
        <v>3</v>
      </c>
      <c r="U1063" s="471"/>
      <c r="V1063" s="550">
        <v>20</v>
      </c>
      <c r="W1063" s="548">
        <v>40640857</v>
      </c>
      <c r="X1063" s="564" t="s">
        <v>510</v>
      </c>
      <c r="Y1063" s="572" t="s">
        <v>579</v>
      </c>
      <c r="Z1063" s="15"/>
      <c r="AA1063" s="15"/>
      <c r="AB1063" s="15"/>
      <c r="AC1063" s="493"/>
      <c r="AD1063" s="15"/>
      <c r="AE1063" s="15" t="s">
        <v>1068</v>
      </c>
      <c r="AF1063" s="497"/>
      <c r="AG1063" s="497"/>
      <c r="AH1063" s="497" t="s">
        <v>100</v>
      </c>
      <c r="AI1063" s="15">
        <v>1</v>
      </c>
      <c r="AJ1063" s="15">
        <v>21</v>
      </c>
      <c r="AK1063" s="15">
        <v>50</v>
      </c>
      <c r="AL1063" s="15">
        <v>23</v>
      </c>
      <c r="AM1063" s="15">
        <v>30</v>
      </c>
      <c r="AN1063" s="490">
        <f>IF(AJ1063="",S1063,ROUND(((((AL1063/24)+(AM1063/1440))-((AJ1063/24)+(AK1063/1440)))*1440/50),5))</f>
        <v>2</v>
      </c>
      <c r="AO1063" s="491">
        <f>AJ1063/24+AK1063/1440</f>
        <v>0.90972222222222221</v>
      </c>
      <c r="AP1063" s="491">
        <f>AL1063/24+AM1063/1440</f>
        <v>0.97916666666666674</v>
      </c>
      <c r="AQ1063" s="23" t="str" cm="1">
        <f t="array" ref="AQ1063">IF(X1063="","",IF(SUMPRODUCT((X1063=$X$7:$X$2085)*(AI1063=$AI$7:$AI$2085)*(AO1063=$AO$7:$AO$2085)*(AP1063=$AP$7:$AP$2085)*(ROW($X$7:$X$2085)&lt;&gt;ROW(X1063))*((S1063=0)*($S$7:$S$2085&gt;0)+(S1063&gt;0)*($S$7:$S$2085=0)))&gt;0,"SALONES UNIDOS",IF(SUMPRODUCT((X1063=$X$7:$X$2085)*(AI1063=$AI$7:$AI$2085)*((AO1063&lt;$AP$7:$AP$2085)*(AP1063&gt;$AO$7:$AO$2085))*(ROW($X$7:$X$2085)&lt;&gt;ROW(X1063)))&gt;0,"Cruzado","Sin cruce")))</f>
        <v>Sin cruce</v>
      </c>
      <c r="AR1063" s="23" t="str" cm="1">
        <f t="array" ref="AR1063">IF(AE1063="","",IF(SUMPRODUCT((AE1063=$AE$7:$AE$2085)*(AI1063=$AI$7:$AI$2085)*(AO1063=$AO$7:$AO$2085)*(AP1063=$AP$7:$AP$2085)*(ROW($AE$7:$AE$2085)&lt;&gt;ROW(AE1063))*((S1063=0)*($S$7:$S$2085&gt;0)+(S1063&gt;0)*($S$7:$S$2085=0)))&gt;0,"SALONES UNIDOS",IF(SUMPRODUCT((AE1063=$AE$7:$AE$2085)*(AI1063=$AI$7:$AI$2085)*((AO1063&lt;$AP$7:$AP$2085)*(AP1063&gt;$AO$7:$AO$2085))*(ROW($AE$7:$AE$2085)&lt;&gt;ROW(AE1063)))&gt;0,"Cruzado","Sin cruce")))</f>
        <v>Sin cruce</v>
      </c>
      <c r="AS1063" s="94" t="str">
        <f t="shared" si="18"/>
        <v>EN1PRINCIPALE</v>
      </c>
      <c r="AT1063" s="94" t="str" cm="1">
        <f t="array" ref="AT1063">IF(AS1063="","",IF(SUMPRODUCT((AS1063=$AS$7:$AS$2085)*(AI1063=$AI$7:$AI$2085)*(AO1063=$AO$7:$AO$2085)*(AP1063=$AP$7:$AP$2085)*(ROW($AS$7:$AS$2085)&lt;&gt;ROW(AS1063))*((S1063=0)*($S$7:$S$2085&gt;0)+(S1063&gt;0)*($S$7:$S$2085=0)))&gt;0,"SALONES UNIDOS",IF(SUMPRODUCT((AS1063=$AS$7:$AS$2085)*(AI1063=$AI$7:$AI$2085)*((AO1063&lt;$AP$7:$AP$2085)*(AP1063&gt;$AO$7:$AO$2085))*(ROW($AS$7:$AS$2085)&lt;&gt;ROW(AS1063)))&gt;0,"Cruzado","Sin cruce")))</f>
        <v>Sin cruce</v>
      </c>
    </row>
    <row r="1064" spans="3:46" ht="15.6" hidden="1" customHeight="1">
      <c r="C1064" s="496" t="s">
        <v>572</v>
      </c>
      <c r="D1064" s="479" t="s">
        <v>573</v>
      </c>
      <c r="E1064" s="479">
        <v>20261</v>
      </c>
      <c r="F1064" s="503" t="s">
        <v>48</v>
      </c>
      <c r="G1064" s="497" t="s">
        <v>80</v>
      </c>
      <c r="H1064" s="503" t="s">
        <v>63</v>
      </c>
      <c r="I1064" s="503">
        <v>1</v>
      </c>
      <c r="J1064" s="503" t="s">
        <v>77</v>
      </c>
      <c r="K1064" s="503" t="s">
        <v>77</v>
      </c>
      <c r="L1064" s="499" t="s">
        <v>584</v>
      </c>
      <c r="M1064" s="535" t="s">
        <v>585</v>
      </c>
      <c r="N1064" s="15" t="s">
        <v>586</v>
      </c>
      <c r="O1064" s="15" t="s">
        <v>578</v>
      </c>
      <c r="P1064" s="503" t="s">
        <v>579</v>
      </c>
      <c r="Q1064" s="15">
        <v>2</v>
      </c>
      <c r="R1064" s="15">
        <v>2</v>
      </c>
      <c r="S1064" s="479">
        <v>4</v>
      </c>
      <c r="T1064" s="15">
        <v>3</v>
      </c>
      <c r="U1064" s="471"/>
      <c r="V1064" s="550">
        <v>40</v>
      </c>
      <c r="W1064" s="497">
        <v>25431048</v>
      </c>
      <c r="X1064" s="566" t="s">
        <v>319</v>
      </c>
      <c r="Y1064" s="15" t="s">
        <v>579</v>
      </c>
      <c r="Z1064" s="15"/>
      <c r="AA1064" s="15"/>
      <c r="AB1064" s="15"/>
      <c r="AC1064" s="15" t="s">
        <v>1071</v>
      </c>
      <c r="AD1064" s="15"/>
      <c r="AE1064" s="479"/>
      <c r="AF1064" s="497"/>
      <c r="AG1064" s="497"/>
      <c r="AH1064" s="497" t="s">
        <v>203</v>
      </c>
      <c r="AI1064" s="15">
        <v>4</v>
      </c>
      <c r="AJ1064" s="15">
        <v>19</v>
      </c>
      <c r="AK1064" s="15">
        <v>20</v>
      </c>
      <c r="AL1064" s="15">
        <v>22</v>
      </c>
      <c r="AM1064" s="15">
        <v>40</v>
      </c>
      <c r="AN1064" s="490">
        <f>IF(AJ1064="",S1064,ROUND(((((AL1064/24)+(AM1064/1440))-((AJ1064/24)+(AK1064/1440)))*1440/50),5))</f>
        <v>4</v>
      </c>
      <c r="AO1064" s="491">
        <f>AJ1064/24+AK1064/1440</f>
        <v>0.80555555555555547</v>
      </c>
      <c r="AP1064" s="491">
        <f>AL1064/24+AM1064/1440</f>
        <v>0.94444444444444442</v>
      </c>
      <c r="AQ1064" s="23" t="str" cm="1">
        <f t="array" ref="AQ1064">IF(X1064="","",IF(SUMPRODUCT((X1064=$X$7:$X$2085)*(AI1064=$AI$7:$AI$2085)*(AO1064=$AO$7:$AO$2085)*(AP1064=$AP$7:$AP$2085)*(ROW($X$7:$X$2085)&lt;&gt;ROW(X1064))*((S1064=0)*($S$7:$S$2085&gt;0)+(S1064&gt;0)*($S$7:$S$2085=0)))&gt;0,"SALONES UNIDOS",IF(SUMPRODUCT((X1064=$X$7:$X$2085)*(AI1064=$AI$7:$AI$2085)*((AO1064&lt;$AP$7:$AP$2085)*(AP1064&gt;$AO$7:$AO$2085))*(ROW($X$7:$X$2085)&lt;&gt;ROW(X1064)))&gt;0,"Cruzado","Sin cruce")))</f>
        <v>Sin cruce</v>
      </c>
      <c r="AR1064" s="23" t="str" cm="1">
        <f t="array" ref="AR1064">IF(AE1064="","",IF(SUMPRODUCT((AE1064=$AE$7:$AE$2085)*(AI1064=$AI$7:$AI$2085)*(AO1064=$AO$7:$AO$2085)*(AP1064=$AP$7:$AP$2085)*(ROW($AE$7:$AE$2085)&lt;&gt;ROW(AE1064))*((S1064=0)*($S$7:$S$2085&gt;0)+(S1064&gt;0)*($S$7:$S$2085=0)))&gt;0,"SALONES UNIDOS",IF(SUMPRODUCT((AE1064=$AE$7:$AE$2085)*(AI1064=$AI$7:$AI$2085)*((AO1064&lt;$AP$7:$AP$2085)*(AP1064&gt;$AO$7:$AO$2085))*(ROW($AE$7:$AE$2085)&lt;&gt;ROW(AE1064)))&gt;0,"Cruzado","Sin cruce")))</f>
        <v/>
      </c>
      <c r="AS1064" s="94" t="str">
        <f t="shared" si="18"/>
        <v>EN1PRINCIPALE</v>
      </c>
      <c r="AT1064" s="94" t="str" cm="1">
        <f t="array" ref="AT1064">IF(AS1064="","",IF(SUMPRODUCT((AS1064=$AS$7:$AS$2085)*(AI1064=$AI$7:$AI$2085)*(AO1064=$AO$7:$AO$2085)*(AP1064=$AP$7:$AP$2085)*(ROW($AS$7:$AS$2085)&lt;&gt;ROW(AS1064))*((S1064=0)*($S$7:$S$2085&gt;0)+(S1064&gt;0)*($S$7:$S$2085=0)))&gt;0,"SALONES UNIDOS",IF(SUMPRODUCT((AS1064=$AS$7:$AS$2085)*(AI1064=$AI$7:$AI$2085)*((AO1064&lt;$AP$7:$AP$2085)*(AP1064&gt;$AO$7:$AO$2085))*(ROW($AS$7:$AS$2085)&lt;&gt;ROW(AS1064)))&gt;0,"Cruzado","Sin cruce")))</f>
        <v>Sin cruce</v>
      </c>
    </row>
    <row r="1065" spans="3:46" ht="15.6" hidden="1" customHeight="1">
      <c r="C1065" s="496" t="s">
        <v>572</v>
      </c>
      <c r="D1065" s="479" t="s">
        <v>573</v>
      </c>
      <c r="E1065" s="479">
        <v>20261</v>
      </c>
      <c r="F1065" s="503" t="s">
        <v>48</v>
      </c>
      <c r="G1065" s="497" t="s">
        <v>80</v>
      </c>
      <c r="H1065" s="503" t="s">
        <v>63</v>
      </c>
      <c r="I1065" s="503">
        <v>1</v>
      </c>
      <c r="J1065" s="503" t="s">
        <v>77</v>
      </c>
      <c r="K1065" s="503" t="s">
        <v>77</v>
      </c>
      <c r="L1065" s="499" t="s">
        <v>587</v>
      </c>
      <c r="M1065" s="535" t="s">
        <v>588</v>
      </c>
      <c r="N1065" s="15" t="s">
        <v>577</v>
      </c>
      <c r="O1065" s="15" t="s">
        <v>578</v>
      </c>
      <c r="P1065" s="503" t="s">
        <v>579</v>
      </c>
      <c r="Q1065" s="15">
        <v>2</v>
      </c>
      <c r="R1065" s="15">
        <v>2</v>
      </c>
      <c r="S1065" s="479">
        <v>4</v>
      </c>
      <c r="T1065" s="15">
        <v>3</v>
      </c>
      <c r="U1065" s="471"/>
      <c r="V1065" s="550">
        <v>40</v>
      </c>
      <c r="W1065" s="497">
        <v>21813663</v>
      </c>
      <c r="X1065" s="566" t="s">
        <v>470</v>
      </c>
      <c r="Y1065" s="15" t="s">
        <v>579</v>
      </c>
      <c r="Z1065" s="15"/>
      <c r="AA1065" s="15"/>
      <c r="AB1065" s="15"/>
      <c r="AC1065" s="15" t="s">
        <v>1071</v>
      </c>
      <c r="AD1065" s="15"/>
      <c r="AE1065" s="479"/>
      <c r="AF1065" s="497"/>
      <c r="AG1065" s="497"/>
      <c r="AH1065" s="497" t="s">
        <v>203</v>
      </c>
      <c r="AI1065" s="15">
        <v>2</v>
      </c>
      <c r="AJ1065" s="15">
        <v>20</v>
      </c>
      <c r="AK1065" s="15">
        <v>10</v>
      </c>
      <c r="AL1065" s="15">
        <v>23</v>
      </c>
      <c r="AM1065" s="15">
        <v>30</v>
      </c>
      <c r="AN1065" s="490">
        <f>IF(AJ1065="",S1065,ROUND(((((AL1065/24)+(AM1065/1440))-((AJ1065/24)+(AK1065/1440)))*1440/50),5))</f>
        <v>4</v>
      </c>
      <c r="AO1065" s="491">
        <f>AJ1065/24+AK1065/1440</f>
        <v>0.84027777777777779</v>
      </c>
      <c r="AP1065" s="491">
        <f>AL1065/24+AM1065/1440</f>
        <v>0.97916666666666674</v>
      </c>
      <c r="AQ1065" s="23" t="str" cm="1">
        <f t="array" ref="AQ1065">IF(X1065="","",IF(SUMPRODUCT((X1065=$X$7:$X$2085)*(AI1065=$AI$7:$AI$2085)*(AO1065=$AO$7:$AO$2085)*(AP1065=$AP$7:$AP$2085)*(ROW($X$7:$X$2085)&lt;&gt;ROW(X1065))*((S1065=0)*($S$7:$S$2085&gt;0)+(S1065&gt;0)*($S$7:$S$2085=0)))&gt;0,"SALONES UNIDOS",IF(SUMPRODUCT((X1065=$X$7:$X$2085)*(AI1065=$AI$7:$AI$2085)*((AO1065&lt;$AP$7:$AP$2085)*(AP1065&gt;$AO$7:$AO$2085))*(ROW($X$7:$X$2085)&lt;&gt;ROW(X1065)))&gt;0,"Cruzado","Sin cruce")))</f>
        <v>Sin cruce</v>
      </c>
      <c r="AR1065" s="23" t="str" cm="1">
        <f t="array" ref="AR1065">IF(AE1065="","",IF(SUMPRODUCT((AE1065=$AE$7:$AE$2085)*(AI1065=$AI$7:$AI$2085)*(AO1065=$AO$7:$AO$2085)*(AP1065=$AP$7:$AP$2085)*(ROW($AE$7:$AE$2085)&lt;&gt;ROW(AE1065))*((S1065=0)*($S$7:$S$2085&gt;0)+(S1065&gt;0)*($S$7:$S$2085=0)))&gt;0,"SALONES UNIDOS",IF(SUMPRODUCT((AE1065=$AE$7:$AE$2085)*(AI1065=$AI$7:$AI$2085)*((AO1065&lt;$AP$7:$AP$2085)*(AP1065&gt;$AO$7:$AO$2085))*(ROW($AE$7:$AE$2085)&lt;&gt;ROW(AE1065)))&gt;0,"Cruzado","Sin cruce")))</f>
        <v/>
      </c>
      <c r="AS1065" s="94" t="str">
        <f t="shared" si="18"/>
        <v>EN1PRINCIPALE</v>
      </c>
      <c r="AT1065" s="94" t="str" cm="1">
        <f t="array" ref="AT1065">IF(AS1065="","",IF(SUMPRODUCT((AS1065=$AS$7:$AS$2085)*(AI1065=$AI$7:$AI$2085)*(AO1065=$AO$7:$AO$2085)*(AP1065=$AP$7:$AP$2085)*(ROW($AS$7:$AS$2085)&lt;&gt;ROW(AS1065))*((S1065=0)*($S$7:$S$2085&gt;0)+(S1065&gt;0)*($S$7:$S$2085=0)))&gt;0,"SALONES UNIDOS",IF(SUMPRODUCT((AS1065=$AS$7:$AS$2085)*(AI1065=$AI$7:$AI$2085)*((AO1065&lt;$AP$7:$AP$2085)*(AP1065&gt;$AO$7:$AO$2085))*(ROW($AS$7:$AS$2085)&lt;&gt;ROW(AS1065)))&gt;0,"Cruzado","Sin cruce")))</f>
        <v>Sin cruce</v>
      </c>
    </row>
    <row r="1066" spans="3:46" ht="15.6" hidden="1" customHeight="1">
      <c r="C1066" s="496" t="s">
        <v>572</v>
      </c>
      <c r="D1066" s="479" t="s">
        <v>573</v>
      </c>
      <c r="E1066" s="479">
        <v>20261</v>
      </c>
      <c r="F1066" s="503" t="s">
        <v>48</v>
      </c>
      <c r="G1066" s="497" t="s">
        <v>80</v>
      </c>
      <c r="H1066" s="503" t="s">
        <v>63</v>
      </c>
      <c r="I1066" s="503">
        <v>1</v>
      </c>
      <c r="J1066" s="503" t="s">
        <v>77</v>
      </c>
      <c r="K1066" s="503" t="s">
        <v>77</v>
      </c>
      <c r="L1066" s="499" t="s">
        <v>590</v>
      </c>
      <c r="M1066" s="535" t="s">
        <v>591</v>
      </c>
      <c r="N1066" s="15" t="s">
        <v>586</v>
      </c>
      <c r="O1066" s="15" t="s">
        <v>578</v>
      </c>
      <c r="P1066" s="503" t="s">
        <v>579</v>
      </c>
      <c r="Q1066" s="15">
        <v>3</v>
      </c>
      <c r="R1066" s="15">
        <v>2</v>
      </c>
      <c r="S1066" s="479">
        <v>5</v>
      </c>
      <c r="T1066" s="15">
        <v>4</v>
      </c>
      <c r="U1066" s="471"/>
      <c r="V1066" s="550">
        <v>40</v>
      </c>
      <c r="W1066" s="497">
        <v>21870533</v>
      </c>
      <c r="X1066" s="566" t="s">
        <v>396</v>
      </c>
      <c r="Y1066" s="15" t="s">
        <v>579</v>
      </c>
      <c r="Z1066" s="15"/>
      <c r="AA1066" s="15"/>
      <c r="AB1066" s="15"/>
      <c r="AC1066" s="15" t="s">
        <v>1071</v>
      </c>
      <c r="AD1066" s="15"/>
      <c r="AE1066" s="479"/>
      <c r="AF1066" s="497"/>
      <c r="AG1066" s="497"/>
      <c r="AH1066" s="497" t="s">
        <v>203</v>
      </c>
      <c r="AI1066" s="15">
        <v>6</v>
      </c>
      <c r="AJ1066" s="15">
        <v>18</v>
      </c>
      <c r="AK1066" s="15">
        <v>30</v>
      </c>
      <c r="AL1066" s="15">
        <v>22</v>
      </c>
      <c r="AM1066" s="15">
        <v>40</v>
      </c>
      <c r="AN1066" s="490">
        <f>IF(AJ1066="",S1066,ROUND(((((AL1066/24)+(AM1066/1440))-((AJ1066/24)+(AK1066/1440)))*1440/50),5))</f>
        <v>5</v>
      </c>
      <c r="AO1066" s="491">
        <f>AJ1066/24+AK1066/1440</f>
        <v>0.77083333333333337</v>
      </c>
      <c r="AP1066" s="491">
        <f>AL1066/24+AM1066/1440</f>
        <v>0.94444444444444442</v>
      </c>
      <c r="AQ1066" s="23" t="str" cm="1">
        <f t="array" ref="AQ1066">IF(X1066="","",IF(SUMPRODUCT((X1066=$X$7:$X$2085)*(AI1066=$AI$7:$AI$2085)*(AO1066=$AO$7:$AO$2085)*(AP1066=$AP$7:$AP$2085)*(ROW($X$7:$X$2085)&lt;&gt;ROW(X1066))*((S1066=0)*($S$7:$S$2085&gt;0)+(S1066&gt;0)*($S$7:$S$2085=0)))&gt;0,"SALONES UNIDOS",IF(SUMPRODUCT((X1066=$X$7:$X$2085)*(AI1066=$AI$7:$AI$2085)*((AO1066&lt;$AP$7:$AP$2085)*(AP1066&gt;$AO$7:$AO$2085))*(ROW($X$7:$X$2085)&lt;&gt;ROW(X1066)))&gt;0,"Cruzado","Sin cruce")))</f>
        <v>Sin cruce</v>
      </c>
      <c r="AR1066" s="23" t="str" cm="1">
        <f t="array" ref="AR1066">IF(AE1066="","",IF(SUMPRODUCT((AE1066=$AE$7:$AE$2085)*(AI1066=$AI$7:$AI$2085)*(AO1066=$AO$7:$AO$2085)*(AP1066=$AP$7:$AP$2085)*(ROW($AE$7:$AE$2085)&lt;&gt;ROW(AE1066))*((S1066=0)*($S$7:$S$2085&gt;0)+(S1066&gt;0)*($S$7:$S$2085=0)))&gt;0,"SALONES UNIDOS",IF(SUMPRODUCT((AE1066=$AE$7:$AE$2085)*(AI1066=$AI$7:$AI$2085)*((AO1066&lt;$AP$7:$AP$2085)*(AP1066&gt;$AO$7:$AO$2085))*(ROW($AE$7:$AE$2085)&lt;&gt;ROW(AE1066)))&gt;0,"Cruzado","Sin cruce")))</f>
        <v/>
      </c>
      <c r="AS1066" s="94" t="str">
        <f t="shared" si="18"/>
        <v>EN1PRINCIPALE</v>
      </c>
      <c r="AT1066" s="94" t="str" cm="1">
        <f t="array" ref="AT1066">IF(AS1066="","",IF(SUMPRODUCT((AS1066=$AS$7:$AS$2085)*(AI1066=$AI$7:$AI$2085)*(AO1066=$AO$7:$AO$2085)*(AP1066=$AP$7:$AP$2085)*(ROW($AS$7:$AS$2085)&lt;&gt;ROW(AS1066))*((S1066=0)*($S$7:$S$2085&gt;0)+(S1066&gt;0)*($S$7:$S$2085=0)))&gt;0,"SALONES UNIDOS",IF(SUMPRODUCT((AS1066=$AS$7:$AS$2085)*(AI1066=$AI$7:$AI$2085)*((AO1066&lt;$AP$7:$AP$2085)*(AP1066&gt;$AO$7:$AO$2085))*(ROW($AS$7:$AS$2085)&lt;&gt;ROW(AS1066)))&gt;0,"Cruzado","Sin cruce")))</f>
        <v>Sin cruce</v>
      </c>
    </row>
    <row r="1067" spans="3:46" ht="15.6" hidden="1" customHeight="1">
      <c r="C1067" s="496" t="s">
        <v>572</v>
      </c>
      <c r="D1067" s="479" t="s">
        <v>573</v>
      </c>
      <c r="E1067" s="479">
        <v>20261</v>
      </c>
      <c r="F1067" s="503" t="s">
        <v>48</v>
      </c>
      <c r="G1067" s="497" t="s">
        <v>80</v>
      </c>
      <c r="H1067" s="503" t="s">
        <v>63</v>
      </c>
      <c r="I1067" s="503">
        <v>1</v>
      </c>
      <c r="J1067" s="503" t="s">
        <v>77</v>
      </c>
      <c r="K1067" s="503" t="s">
        <v>77</v>
      </c>
      <c r="L1067" s="499" t="s">
        <v>592</v>
      </c>
      <c r="M1067" s="535" t="s">
        <v>593</v>
      </c>
      <c r="N1067" s="15" t="s">
        <v>586</v>
      </c>
      <c r="O1067" s="15" t="s">
        <v>578</v>
      </c>
      <c r="P1067" s="503" t="s">
        <v>579</v>
      </c>
      <c r="Q1067" s="15">
        <v>3</v>
      </c>
      <c r="R1067" s="15">
        <v>2</v>
      </c>
      <c r="S1067" s="479">
        <v>5</v>
      </c>
      <c r="T1067" s="15">
        <v>4</v>
      </c>
      <c r="U1067" s="471"/>
      <c r="V1067" s="550">
        <v>40</v>
      </c>
      <c r="W1067" s="557">
        <v>80063288</v>
      </c>
      <c r="X1067" s="568" t="s">
        <v>528</v>
      </c>
      <c r="Y1067" s="15" t="s">
        <v>579</v>
      </c>
      <c r="Z1067" s="15"/>
      <c r="AA1067" s="15"/>
      <c r="AB1067" s="15"/>
      <c r="AC1067" s="15" t="s">
        <v>1071</v>
      </c>
      <c r="AD1067" s="15"/>
      <c r="AE1067" s="479"/>
      <c r="AF1067" s="497"/>
      <c r="AG1067" s="497"/>
      <c r="AH1067" s="497" t="s">
        <v>203</v>
      </c>
      <c r="AI1067" s="15">
        <v>3</v>
      </c>
      <c r="AJ1067" s="15">
        <v>19</v>
      </c>
      <c r="AK1067" s="15">
        <v>20</v>
      </c>
      <c r="AL1067" s="15">
        <v>23</v>
      </c>
      <c r="AM1067" s="15">
        <v>30</v>
      </c>
      <c r="AN1067" s="490">
        <f>IF(AJ1067="",S1067,ROUND(((((AL1067/24)+(AM1067/1440))-((AJ1067/24)+(AK1067/1440)))*1440/50),5))</f>
        <v>5</v>
      </c>
      <c r="AO1067" s="491">
        <f>AJ1067/24+AK1067/1440</f>
        <v>0.80555555555555547</v>
      </c>
      <c r="AP1067" s="491">
        <f>AL1067/24+AM1067/1440</f>
        <v>0.97916666666666674</v>
      </c>
      <c r="AQ1067" s="23" t="str" cm="1">
        <f t="array" ref="AQ1067">IF(X1067="","",IF(SUMPRODUCT((X1067=$X$7:$X$2085)*(AI1067=$AI$7:$AI$2085)*(AO1067=$AO$7:$AO$2085)*(AP1067=$AP$7:$AP$2085)*(ROW($X$7:$X$2085)&lt;&gt;ROW(X1067))*((S1067=0)*($S$7:$S$2085&gt;0)+(S1067&gt;0)*($S$7:$S$2085=0)))&gt;0,"SALONES UNIDOS",IF(SUMPRODUCT((X1067=$X$7:$X$2085)*(AI1067=$AI$7:$AI$2085)*((AO1067&lt;$AP$7:$AP$2085)*(AP1067&gt;$AO$7:$AO$2085))*(ROW($X$7:$X$2085)&lt;&gt;ROW(X1067)))&gt;0,"Cruzado","Sin cruce")))</f>
        <v>Sin cruce</v>
      </c>
      <c r="AR1067" s="23" t="str" cm="1">
        <f t="array" ref="AR1067">IF(AE1067="","",IF(SUMPRODUCT((AE1067=$AE$7:$AE$2085)*(AI1067=$AI$7:$AI$2085)*(AO1067=$AO$7:$AO$2085)*(AP1067=$AP$7:$AP$2085)*(ROW($AE$7:$AE$2085)&lt;&gt;ROW(AE1067))*((S1067=0)*($S$7:$S$2085&gt;0)+(S1067&gt;0)*($S$7:$S$2085=0)))&gt;0,"SALONES UNIDOS",IF(SUMPRODUCT((AE1067=$AE$7:$AE$2085)*(AI1067=$AI$7:$AI$2085)*((AO1067&lt;$AP$7:$AP$2085)*(AP1067&gt;$AO$7:$AO$2085))*(ROW($AE$7:$AE$2085)&lt;&gt;ROW(AE1067)))&gt;0,"Cruzado","Sin cruce")))</f>
        <v/>
      </c>
      <c r="AS1067" s="94" t="str">
        <f t="shared" si="18"/>
        <v>EN1PRINCIPALE</v>
      </c>
      <c r="AT1067" s="94" t="str" cm="1">
        <f t="array" ref="AT1067">IF(AS1067="","",IF(SUMPRODUCT((AS1067=$AS$7:$AS$2085)*(AI1067=$AI$7:$AI$2085)*(AO1067=$AO$7:$AO$2085)*(AP1067=$AP$7:$AP$2085)*(ROW($AS$7:$AS$2085)&lt;&gt;ROW(AS1067))*((S1067=0)*($S$7:$S$2085&gt;0)+(S1067&gt;0)*($S$7:$S$2085=0)))&gt;0,"SALONES UNIDOS",IF(SUMPRODUCT((AS1067=$AS$7:$AS$2085)*(AI1067=$AI$7:$AI$2085)*((AO1067&lt;$AP$7:$AP$2085)*(AP1067&gt;$AO$7:$AO$2085))*(ROW($AS$7:$AS$2085)&lt;&gt;ROW(AS1067)))&gt;0,"Cruzado","Sin cruce")))</f>
        <v>Sin cruce</v>
      </c>
    </row>
    <row r="1068" spans="3:46" ht="15.6" hidden="1" customHeight="1">
      <c r="C1068" s="496" t="s">
        <v>572</v>
      </c>
      <c r="D1068" s="479" t="s">
        <v>573</v>
      </c>
      <c r="E1068" s="479">
        <v>20261</v>
      </c>
      <c r="F1068" s="503" t="s">
        <v>48</v>
      </c>
      <c r="G1068" s="497" t="s">
        <v>80</v>
      </c>
      <c r="H1068" s="503" t="s">
        <v>63</v>
      </c>
      <c r="I1068" s="503">
        <v>1</v>
      </c>
      <c r="J1068" s="503" t="s">
        <v>77</v>
      </c>
      <c r="K1068" s="503" t="s">
        <v>77</v>
      </c>
      <c r="L1068" s="499" t="s">
        <v>594</v>
      </c>
      <c r="M1068" s="535" t="s">
        <v>595</v>
      </c>
      <c r="N1068" s="15" t="s">
        <v>586</v>
      </c>
      <c r="O1068" s="15" t="s">
        <v>578</v>
      </c>
      <c r="P1068" s="503" t="s">
        <v>579</v>
      </c>
      <c r="Q1068" s="15">
        <v>3</v>
      </c>
      <c r="R1068" s="15">
        <v>2</v>
      </c>
      <c r="S1068" s="479">
        <v>5</v>
      </c>
      <c r="T1068" s="15">
        <v>4</v>
      </c>
      <c r="U1068" s="471"/>
      <c r="V1068" s="550">
        <v>40</v>
      </c>
      <c r="W1068" s="497">
        <v>10611806</v>
      </c>
      <c r="X1068" s="566" t="s">
        <v>435</v>
      </c>
      <c r="Y1068" s="15" t="s">
        <v>579</v>
      </c>
      <c r="Z1068" s="15"/>
      <c r="AA1068" s="15"/>
      <c r="AB1068" s="15"/>
      <c r="AC1068" s="15" t="s">
        <v>1071</v>
      </c>
      <c r="AD1068" s="15"/>
      <c r="AE1068" s="479"/>
      <c r="AF1068" s="497"/>
      <c r="AG1068" s="497"/>
      <c r="AH1068" s="497" t="s">
        <v>203</v>
      </c>
      <c r="AI1068" s="15">
        <v>5</v>
      </c>
      <c r="AJ1068" s="15">
        <v>19</v>
      </c>
      <c r="AK1068" s="15">
        <v>20</v>
      </c>
      <c r="AL1068" s="15">
        <v>23</v>
      </c>
      <c r="AM1068" s="15">
        <v>30</v>
      </c>
      <c r="AN1068" s="490">
        <f>IF(AJ1068="",S1068,ROUND(((((AL1068/24)+(AM1068/1440))-((AJ1068/24)+(AK1068/1440)))*1440/50),5))</f>
        <v>5</v>
      </c>
      <c r="AO1068" s="491">
        <f>AJ1068/24+AK1068/1440</f>
        <v>0.80555555555555547</v>
      </c>
      <c r="AP1068" s="491">
        <f>AL1068/24+AM1068/1440</f>
        <v>0.97916666666666674</v>
      </c>
      <c r="AQ1068" s="23" t="str" cm="1">
        <f t="array" ref="AQ1068">IF(X1068="","",IF(SUMPRODUCT((X1068=$X$7:$X$2085)*(AI1068=$AI$7:$AI$2085)*(AO1068=$AO$7:$AO$2085)*(AP1068=$AP$7:$AP$2085)*(ROW($X$7:$X$2085)&lt;&gt;ROW(X1068))*((S1068=0)*($S$7:$S$2085&gt;0)+(S1068&gt;0)*($S$7:$S$2085=0)))&gt;0,"SALONES UNIDOS",IF(SUMPRODUCT((X1068=$X$7:$X$2085)*(AI1068=$AI$7:$AI$2085)*((AO1068&lt;$AP$7:$AP$2085)*(AP1068&gt;$AO$7:$AO$2085))*(ROW($X$7:$X$2085)&lt;&gt;ROW(X1068)))&gt;0,"Cruzado","Sin cruce")))</f>
        <v>Sin cruce</v>
      </c>
      <c r="AR1068" s="23" t="str" cm="1">
        <f t="array" ref="AR1068">IF(AE1068="","",IF(SUMPRODUCT((AE1068=$AE$7:$AE$2085)*(AI1068=$AI$7:$AI$2085)*(AO1068=$AO$7:$AO$2085)*(AP1068=$AP$7:$AP$2085)*(ROW($AE$7:$AE$2085)&lt;&gt;ROW(AE1068))*((S1068=0)*($S$7:$S$2085&gt;0)+(S1068&gt;0)*($S$7:$S$2085=0)))&gt;0,"SALONES UNIDOS",IF(SUMPRODUCT((AE1068=$AE$7:$AE$2085)*(AI1068=$AI$7:$AI$2085)*((AO1068&lt;$AP$7:$AP$2085)*(AP1068&gt;$AO$7:$AO$2085))*(ROW($AE$7:$AE$2085)&lt;&gt;ROW(AE1068)))&gt;0,"Cruzado","Sin cruce")))</f>
        <v/>
      </c>
      <c r="AS1068" s="94" t="str">
        <f t="shared" si="18"/>
        <v>EN1PRINCIPALE</v>
      </c>
      <c r="AT1068" s="94" t="str" cm="1">
        <f t="array" ref="AT1068">IF(AS1068="","",IF(SUMPRODUCT((AS1068=$AS$7:$AS$2085)*(AI1068=$AI$7:$AI$2085)*(AO1068=$AO$7:$AO$2085)*(AP1068=$AP$7:$AP$2085)*(ROW($AS$7:$AS$2085)&lt;&gt;ROW(AS1068))*((S1068=0)*($S$7:$S$2085&gt;0)+(S1068&gt;0)*($S$7:$S$2085=0)))&gt;0,"SALONES UNIDOS",IF(SUMPRODUCT((AS1068=$AS$7:$AS$2085)*(AI1068=$AI$7:$AI$2085)*((AO1068&lt;$AP$7:$AP$2085)*(AP1068&gt;$AO$7:$AO$2085))*(ROW($AS$7:$AS$2085)&lt;&gt;ROW(AS1068)))&gt;0,"Cruzado","Sin cruce")))</f>
        <v>Sin cruce</v>
      </c>
    </row>
    <row r="1069" spans="3:46" ht="15.6" hidden="1" customHeight="1">
      <c r="C1069" s="496" t="s">
        <v>572</v>
      </c>
      <c r="D1069" s="479" t="s">
        <v>573</v>
      </c>
      <c r="E1069" s="479">
        <v>20261</v>
      </c>
      <c r="F1069" s="503" t="s">
        <v>48</v>
      </c>
      <c r="G1069" s="497" t="s">
        <v>80</v>
      </c>
      <c r="H1069" s="503" t="s">
        <v>63</v>
      </c>
      <c r="I1069" s="503">
        <v>1</v>
      </c>
      <c r="J1069" s="503" t="s">
        <v>85</v>
      </c>
      <c r="K1069" s="503" t="s">
        <v>85</v>
      </c>
      <c r="L1069" s="499" t="s">
        <v>575</v>
      </c>
      <c r="M1069" s="535" t="s">
        <v>576</v>
      </c>
      <c r="N1069" s="15" t="s">
        <v>577</v>
      </c>
      <c r="O1069" s="15" t="s">
        <v>578</v>
      </c>
      <c r="P1069" s="503" t="s">
        <v>579</v>
      </c>
      <c r="Q1069" s="15">
        <v>2</v>
      </c>
      <c r="R1069" s="15">
        <v>0</v>
      </c>
      <c r="S1069" s="479">
        <v>2</v>
      </c>
      <c r="T1069" s="15">
        <v>3</v>
      </c>
      <c r="U1069" s="471"/>
      <c r="V1069" s="550">
        <v>20</v>
      </c>
      <c r="W1069" s="497">
        <v>22291445</v>
      </c>
      <c r="X1069" s="566" t="s">
        <v>369</v>
      </c>
      <c r="Y1069" s="15" t="s">
        <v>579</v>
      </c>
      <c r="Z1069" s="15"/>
      <c r="AA1069" s="15"/>
      <c r="AB1069" s="15"/>
      <c r="AC1069" s="15" t="s">
        <v>787</v>
      </c>
      <c r="AD1069" s="15"/>
      <c r="AE1069" s="479"/>
      <c r="AF1069" s="497"/>
      <c r="AG1069" s="497"/>
      <c r="AH1069" s="497" t="s">
        <v>582</v>
      </c>
      <c r="AI1069" s="15">
        <v>2</v>
      </c>
      <c r="AJ1069" s="15">
        <v>21</v>
      </c>
      <c r="AK1069" s="15">
        <v>50</v>
      </c>
      <c r="AL1069" s="15">
        <v>23</v>
      </c>
      <c r="AM1069" s="15">
        <v>30</v>
      </c>
      <c r="AN1069" s="490">
        <f>IF(AJ1069="",S1069,ROUND(((((AL1069/24)+(AM1069/1440))-((AJ1069/24)+(AK1069/1440)))*1440/50),5))</f>
        <v>2</v>
      </c>
      <c r="AO1069" s="491">
        <f>AJ1069/24+AK1069/1440</f>
        <v>0.90972222222222221</v>
      </c>
      <c r="AP1069" s="491">
        <f>AL1069/24+AM1069/1440</f>
        <v>0.97916666666666674</v>
      </c>
      <c r="AQ1069" s="23" t="str" cm="1">
        <f t="array" ref="AQ1069">IF(X1069="","",IF(SUMPRODUCT((X1069=$X$7:$X$2085)*(AI1069=$AI$7:$AI$2085)*(AO1069=$AO$7:$AO$2085)*(AP1069=$AP$7:$AP$2085)*(ROW($X$7:$X$2085)&lt;&gt;ROW(X1069))*((S1069=0)*($S$7:$S$2085&gt;0)+(S1069&gt;0)*($S$7:$S$2085=0)))&gt;0,"SALONES UNIDOS",IF(SUMPRODUCT((X1069=$X$7:$X$2085)*(AI1069=$AI$7:$AI$2085)*((AO1069&lt;$AP$7:$AP$2085)*(AP1069&gt;$AO$7:$AO$2085))*(ROW($X$7:$X$2085)&lt;&gt;ROW(X1069)))&gt;0,"Cruzado","Sin cruce")))</f>
        <v>Sin cruce</v>
      </c>
      <c r="AR1069" s="23" t="str" cm="1">
        <f t="array" ref="AR1069">IF(AE1069="","",IF(SUMPRODUCT((AE1069=$AE$7:$AE$2085)*(AI1069=$AI$7:$AI$2085)*(AO1069=$AO$7:$AO$2085)*(AP1069=$AP$7:$AP$2085)*(ROW($AE$7:$AE$2085)&lt;&gt;ROW(AE1069))*((S1069=0)*($S$7:$S$2085&gt;0)+(S1069&gt;0)*($S$7:$S$2085=0)))&gt;0,"SALONES UNIDOS",IF(SUMPRODUCT((AE1069=$AE$7:$AE$2085)*(AI1069=$AI$7:$AI$2085)*((AO1069&lt;$AP$7:$AP$2085)*(AP1069&gt;$AO$7:$AO$2085))*(ROW($AE$7:$AE$2085)&lt;&gt;ROW(AE1069)))&gt;0,"Cruzado","Sin cruce")))</f>
        <v/>
      </c>
      <c r="AS1069" s="94" t="str">
        <f t="shared" si="18"/>
        <v>EN1PRINCIPALF</v>
      </c>
      <c r="AT1069" s="94" t="str" cm="1">
        <f t="array" ref="AT1069">IF(AS1069="","",IF(SUMPRODUCT((AS1069=$AS$7:$AS$2085)*(AI1069=$AI$7:$AI$2085)*(AO1069=$AO$7:$AO$2085)*(AP1069=$AP$7:$AP$2085)*(ROW($AS$7:$AS$2085)&lt;&gt;ROW(AS1069))*((S1069=0)*($S$7:$S$2085&gt;0)+(S1069&gt;0)*($S$7:$S$2085=0)))&gt;0,"SALONES UNIDOS",IF(SUMPRODUCT((AS1069=$AS$7:$AS$2085)*(AI1069=$AI$7:$AI$2085)*((AO1069&lt;$AP$7:$AP$2085)*(AP1069&gt;$AO$7:$AO$2085))*(ROW($AS$7:$AS$2085)&lt;&gt;ROW(AS1069)))&gt;0,"Cruzado","Sin cruce")))</f>
        <v>Sin cruce</v>
      </c>
    </row>
    <row r="1070" spans="3:46" ht="15.6" hidden="1" customHeight="1">
      <c r="C1070" s="496" t="s">
        <v>572</v>
      </c>
      <c r="D1070" s="479" t="s">
        <v>573</v>
      </c>
      <c r="E1070" s="479">
        <v>20261</v>
      </c>
      <c r="F1070" s="503" t="s">
        <v>48</v>
      </c>
      <c r="G1070" s="497" t="s">
        <v>80</v>
      </c>
      <c r="H1070" s="503" t="s">
        <v>63</v>
      </c>
      <c r="I1070" s="503">
        <v>1</v>
      </c>
      <c r="J1070" s="503" t="s">
        <v>85</v>
      </c>
      <c r="K1070" s="503" t="s">
        <v>85</v>
      </c>
      <c r="L1070" s="499" t="s">
        <v>575</v>
      </c>
      <c r="M1070" s="535" t="s">
        <v>576</v>
      </c>
      <c r="N1070" s="15" t="s">
        <v>577</v>
      </c>
      <c r="O1070" s="15" t="s">
        <v>578</v>
      </c>
      <c r="P1070" s="503" t="s">
        <v>579</v>
      </c>
      <c r="Q1070" s="15">
        <v>0</v>
      </c>
      <c r="R1070" s="15">
        <v>2</v>
      </c>
      <c r="S1070" s="479">
        <v>2</v>
      </c>
      <c r="T1070" s="15">
        <v>3</v>
      </c>
      <c r="U1070" s="471"/>
      <c r="V1070" s="550">
        <v>20</v>
      </c>
      <c r="W1070" s="497">
        <v>22291445</v>
      </c>
      <c r="X1070" s="566" t="s">
        <v>369</v>
      </c>
      <c r="Y1070" s="15" t="s">
        <v>579</v>
      </c>
      <c r="Z1070" s="15"/>
      <c r="AA1070" s="15"/>
      <c r="AB1070" s="15"/>
      <c r="AC1070" s="493"/>
      <c r="AD1070" s="15"/>
      <c r="AE1070" s="15" t="s">
        <v>1068</v>
      </c>
      <c r="AF1070" s="497"/>
      <c r="AG1070" s="497"/>
      <c r="AH1070" s="497" t="s">
        <v>100</v>
      </c>
      <c r="AI1070" s="15">
        <v>3</v>
      </c>
      <c r="AJ1070" s="15">
        <v>18</v>
      </c>
      <c r="AK1070" s="15">
        <v>30</v>
      </c>
      <c r="AL1070" s="15">
        <v>20</v>
      </c>
      <c r="AM1070" s="15">
        <v>10</v>
      </c>
      <c r="AN1070" s="490">
        <f>IF(AJ1070="",S1070,ROUND(((((AL1070/24)+(AM1070/1440))-((AJ1070/24)+(AK1070/1440)))*1440/50),5))</f>
        <v>2</v>
      </c>
      <c r="AO1070" s="491">
        <f>AJ1070/24+AK1070/1440</f>
        <v>0.77083333333333337</v>
      </c>
      <c r="AP1070" s="491">
        <f>AL1070/24+AM1070/1440</f>
        <v>0.84027777777777779</v>
      </c>
      <c r="AQ1070" s="23" t="str" cm="1">
        <f t="array" ref="AQ1070">IF(X1070="","",IF(SUMPRODUCT((X1070=$X$7:$X$2085)*(AI1070=$AI$7:$AI$2085)*(AO1070=$AO$7:$AO$2085)*(AP1070=$AP$7:$AP$2085)*(ROW($X$7:$X$2085)&lt;&gt;ROW(X1070))*((S1070=0)*($S$7:$S$2085&gt;0)+(S1070&gt;0)*($S$7:$S$2085=0)))&gt;0,"SALONES UNIDOS",IF(SUMPRODUCT((X1070=$X$7:$X$2085)*(AI1070=$AI$7:$AI$2085)*((AO1070&lt;$AP$7:$AP$2085)*(AP1070&gt;$AO$7:$AO$2085))*(ROW($X$7:$X$2085)&lt;&gt;ROW(X1070)))&gt;0,"Cruzado","Sin cruce")))</f>
        <v>Sin cruce</v>
      </c>
      <c r="AR1070" s="23" t="str" cm="1">
        <f t="array" ref="AR1070">IF(AE1070="","",IF(SUMPRODUCT((AE1070=$AE$7:$AE$2085)*(AI1070=$AI$7:$AI$2085)*(AO1070=$AO$7:$AO$2085)*(AP1070=$AP$7:$AP$2085)*(ROW($AE$7:$AE$2085)&lt;&gt;ROW(AE1070))*((S1070=0)*($S$7:$S$2085&gt;0)+(S1070&gt;0)*($S$7:$S$2085=0)))&gt;0,"SALONES UNIDOS",IF(SUMPRODUCT((AE1070=$AE$7:$AE$2085)*(AI1070=$AI$7:$AI$2085)*((AO1070&lt;$AP$7:$AP$2085)*(AP1070&gt;$AO$7:$AO$2085))*(ROW($AE$7:$AE$2085)&lt;&gt;ROW(AE1070)))&gt;0,"Cruzado","Sin cruce")))</f>
        <v>Sin cruce</v>
      </c>
      <c r="AS1070" s="94" t="str">
        <f t="shared" si="18"/>
        <v>EN1PRINCIPALF</v>
      </c>
      <c r="AT1070" s="94" t="str" cm="1">
        <f t="array" ref="AT1070">IF(AS1070="","",IF(SUMPRODUCT((AS1070=$AS$7:$AS$2085)*(AI1070=$AI$7:$AI$2085)*(AO1070=$AO$7:$AO$2085)*(AP1070=$AP$7:$AP$2085)*(ROW($AS$7:$AS$2085)&lt;&gt;ROW(AS1070))*((S1070=0)*($S$7:$S$2085&gt;0)+(S1070&gt;0)*($S$7:$S$2085=0)))&gt;0,"SALONES UNIDOS",IF(SUMPRODUCT((AS1070=$AS$7:$AS$2085)*(AI1070=$AI$7:$AI$2085)*((AO1070&lt;$AP$7:$AP$2085)*(AP1070&gt;$AO$7:$AO$2085))*(ROW($AS$7:$AS$2085)&lt;&gt;ROW(AS1070)))&gt;0,"Cruzado","Sin cruce")))</f>
        <v>Sin cruce</v>
      </c>
    </row>
    <row r="1071" spans="3:46" ht="15.6" hidden="1" customHeight="1">
      <c r="C1071" s="496" t="s">
        <v>572</v>
      </c>
      <c r="D1071" s="479" t="s">
        <v>573</v>
      </c>
      <c r="E1071" s="479">
        <v>20261</v>
      </c>
      <c r="F1071" s="503" t="s">
        <v>48</v>
      </c>
      <c r="G1071" s="497" t="s">
        <v>80</v>
      </c>
      <c r="H1071" s="503" t="s">
        <v>63</v>
      </c>
      <c r="I1071" s="503">
        <v>1</v>
      </c>
      <c r="J1071" s="503" t="s">
        <v>85</v>
      </c>
      <c r="K1071" s="503" t="s">
        <v>85</v>
      </c>
      <c r="L1071" s="499" t="s">
        <v>584</v>
      </c>
      <c r="M1071" s="535" t="s">
        <v>585</v>
      </c>
      <c r="N1071" s="15" t="s">
        <v>586</v>
      </c>
      <c r="O1071" s="15" t="s">
        <v>578</v>
      </c>
      <c r="P1071" s="503" t="s">
        <v>579</v>
      </c>
      <c r="Q1071" s="15">
        <v>2</v>
      </c>
      <c r="R1071" s="15">
        <v>2</v>
      </c>
      <c r="S1071" s="479">
        <v>4</v>
      </c>
      <c r="T1071" s="15">
        <v>3</v>
      </c>
      <c r="U1071" s="471"/>
      <c r="V1071" s="550">
        <v>20</v>
      </c>
      <c r="W1071" s="497">
        <v>21806934</v>
      </c>
      <c r="X1071" s="566" t="s">
        <v>451</v>
      </c>
      <c r="Y1071" s="15" t="s">
        <v>579</v>
      </c>
      <c r="Z1071" s="15"/>
      <c r="AA1071" s="15"/>
      <c r="AB1071" s="15"/>
      <c r="AC1071" s="15" t="s">
        <v>787</v>
      </c>
      <c r="AD1071" s="15"/>
      <c r="AE1071" s="479"/>
      <c r="AF1071" s="497"/>
      <c r="AG1071" s="497"/>
      <c r="AH1071" s="497" t="s">
        <v>203</v>
      </c>
      <c r="AI1071" s="15">
        <v>2</v>
      </c>
      <c r="AJ1071" s="15">
        <v>18</v>
      </c>
      <c r="AK1071" s="15">
        <v>30</v>
      </c>
      <c r="AL1071" s="15">
        <v>21</v>
      </c>
      <c r="AM1071" s="15">
        <v>50</v>
      </c>
      <c r="AN1071" s="490">
        <f>IF(AJ1071="",S1071,ROUND(((((AL1071/24)+(AM1071/1440))-((AJ1071/24)+(AK1071/1440)))*1440/50),5))</f>
        <v>4</v>
      </c>
      <c r="AO1071" s="491">
        <f>AJ1071/24+AK1071/1440</f>
        <v>0.77083333333333337</v>
      </c>
      <c r="AP1071" s="491">
        <f>AL1071/24+AM1071/1440</f>
        <v>0.90972222222222221</v>
      </c>
      <c r="AQ1071" s="23" t="str" cm="1">
        <f t="array" ref="AQ1071">IF(X1071="","",IF(SUMPRODUCT((X1071=$X$7:$X$2085)*(AI1071=$AI$7:$AI$2085)*(AO1071=$AO$7:$AO$2085)*(AP1071=$AP$7:$AP$2085)*(ROW($X$7:$X$2085)&lt;&gt;ROW(X1071))*((S1071=0)*($S$7:$S$2085&gt;0)+(S1071&gt;0)*($S$7:$S$2085=0)))&gt;0,"SALONES UNIDOS",IF(SUMPRODUCT((X1071=$X$7:$X$2085)*(AI1071=$AI$7:$AI$2085)*((AO1071&lt;$AP$7:$AP$2085)*(AP1071&gt;$AO$7:$AO$2085))*(ROW($X$7:$X$2085)&lt;&gt;ROW(X1071)))&gt;0,"Cruzado","Sin cruce")))</f>
        <v>Sin cruce</v>
      </c>
      <c r="AR1071" s="23" t="str" cm="1">
        <f t="array" ref="AR1071">IF(AE1071="","",IF(SUMPRODUCT((AE1071=$AE$7:$AE$2085)*(AI1071=$AI$7:$AI$2085)*(AO1071=$AO$7:$AO$2085)*(AP1071=$AP$7:$AP$2085)*(ROW($AE$7:$AE$2085)&lt;&gt;ROW(AE1071))*((S1071=0)*($S$7:$S$2085&gt;0)+(S1071&gt;0)*($S$7:$S$2085=0)))&gt;0,"SALONES UNIDOS",IF(SUMPRODUCT((AE1071=$AE$7:$AE$2085)*(AI1071=$AI$7:$AI$2085)*((AO1071&lt;$AP$7:$AP$2085)*(AP1071&gt;$AO$7:$AO$2085))*(ROW($AE$7:$AE$2085)&lt;&gt;ROW(AE1071)))&gt;0,"Cruzado","Sin cruce")))</f>
        <v/>
      </c>
      <c r="AS1071" s="94" t="str">
        <f t="shared" si="18"/>
        <v>EN1PRINCIPALF</v>
      </c>
      <c r="AT1071" s="94" t="str" cm="1">
        <f t="array" ref="AT1071">IF(AS1071="","",IF(SUMPRODUCT((AS1071=$AS$7:$AS$2085)*(AI1071=$AI$7:$AI$2085)*(AO1071=$AO$7:$AO$2085)*(AP1071=$AP$7:$AP$2085)*(ROW($AS$7:$AS$2085)&lt;&gt;ROW(AS1071))*((S1071=0)*($S$7:$S$2085&gt;0)+(S1071&gt;0)*($S$7:$S$2085=0)))&gt;0,"SALONES UNIDOS",IF(SUMPRODUCT((AS1071=$AS$7:$AS$2085)*(AI1071=$AI$7:$AI$2085)*((AO1071&lt;$AP$7:$AP$2085)*(AP1071&gt;$AO$7:$AO$2085))*(ROW($AS$7:$AS$2085)&lt;&gt;ROW(AS1071)))&gt;0,"Cruzado","Sin cruce")))</f>
        <v>Sin cruce</v>
      </c>
    </row>
    <row r="1072" spans="3:46" ht="15.6" hidden="1" customHeight="1">
      <c r="C1072" s="496" t="s">
        <v>572</v>
      </c>
      <c r="D1072" s="479" t="s">
        <v>573</v>
      </c>
      <c r="E1072" s="479">
        <v>20261</v>
      </c>
      <c r="F1072" s="503" t="s">
        <v>48</v>
      </c>
      <c r="G1072" s="497" t="s">
        <v>80</v>
      </c>
      <c r="H1072" s="503" t="s">
        <v>63</v>
      </c>
      <c r="I1072" s="503">
        <v>1</v>
      </c>
      <c r="J1072" s="503" t="s">
        <v>85</v>
      </c>
      <c r="K1072" s="503" t="s">
        <v>85</v>
      </c>
      <c r="L1072" s="499" t="s">
        <v>587</v>
      </c>
      <c r="M1072" s="535" t="s">
        <v>588</v>
      </c>
      <c r="N1072" s="15" t="s">
        <v>577</v>
      </c>
      <c r="O1072" s="15" t="s">
        <v>578</v>
      </c>
      <c r="P1072" s="503" t="s">
        <v>579</v>
      </c>
      <c r="Q1072" s="15">
        <v>2</v>
      </c>
      <c r="R1072" s="15">
        <v>2</v>
      </c>
      <c r="S1072" s="479">
        <v>4</v>
      </c>
      <c r="T1072" s="15">
        <v>3</v>
      </c>
      <c r="U1072" s="471"/>
      <c r="V1072" s="550">
        <v>20</v>
      </c>
      <c r="W1072" s="497">
        <v>21813663</v>
      </c>
      <c r="X1072" s="566" t="s">
        <v>470</v>
      </c>
      <c r="Y1072" s="15" t="s">
        <v>579</v>
      </c>
      <c r="Z1072" s="15"/>
      <c r="AA1072" s="15"/>
      <c r="AB1072" s="15"/>
      <c r="AC1072" s="15" t="s">
        <v>787</v>
      </c>
      <c r="AD1072" s="15"/>
      <c r="AE1072" s="479"/>
      <c r="AF1072" s="497"/>
      <c r="AG1072" s="497"/>
      <c r="AH1072" s="497" t="s">
        <v>203</v>
      </c>
      <c r="AI1072" s="15">
        <v>3</v>
      </c>
      <c r="AJ1072" s="15">
        <v>20</v>
      </c>
      <c r="AK1072" s="15">
        <v>10</v>
      </c>
      <c r="AL1072" s="15">
        <v>23</v>
      </c>
      <c r="AM1072" s="15">
        <v>30</v>
      </c>
      <c r="AN1072" s="490">
        <f>IF(AJ1072="",S1072,ROUND(((((AL1072/24)+(AM1072/1440))-((AJ1072/24)+(AK1072/1440)))*1440/50),5))</f>
        <v>4</v>
      </c>
      <c r="AO1072" s="491">
        <f>AJ1072/24+AK1072/1440</f>
        <v>0.84027777777777779</v>
      </c>
      <c r="AP1072" s="491">
        <f>AL1072/24+AM1072/1440</f>
        <v>0.97916666666666674</v>
      </c>
      <c r="AQ1072" s="23" t="str" cm="1">
        <f t="array" ref="AQ1072">IF(X1072="","",IF(SUMPRODUCT((X1072=$X$7:$X$2085)*(AI1072=$AI$7:$AI$2085)*(AO1072=$AO$7:$AO$2085)*(AP1072=$AP$7:$AP$2085)*(ROW($X$7:$X$2085)&lt;&gt;ROW(X1072))*((S1072=0)*($S$7:$S$2085&gt;0)+(S1072&gt;0)*($S$7:$S$2085=0)))&gt;0,"SALONES UNIDOS",IF(SUMPRODUCT((X1072=$X$7:$X$2085)*(AI1072=$AI$7:$AI$2085)*((AO1072&lt;$AP$7:$AP$2085)*(AP1072&gt;$AO$7:$AO$2085))*(ROW($X$7:$X$2085)&lt;&gt;ROW(X1072)))&gt;0,"Cruzado","Sin cruce")))</f>
        <v>Sin cruce</v>
      </c>
      <c r="AR1072" s="23" t="str" cm="1">
        <f t="array" ref="AR1072">IF(AE1072="","",IF(SUMPRODUCT((AE1072=$AE$7:$AE$2085)*(AI1072=$AI$7:$AI$2085)*(AO1072=$AO$7:$AO$2085)*(AP1072=$AP$7:$AP$2085)*(ROW($AE$7:$AE$2085)&lt;&gt;ROW(AE1072))*((S1072=0)*($S$7:$S$2085&gt;0)+(S1072&gt;0)*($S$7:$S$2085=0)))&gt;0,"SALONES UNIDOS",IF(SUMPRODUCT((AE1072=$AE$7:$AE$2085)*(AI1072=$AI$7:$AI$2085)*((AO1072&lt;$AP$7:$AP$2085)*(AP1072&gt;$AO$7:$AO$2085))*(ROW($AE$7:$AE$2085)&lt;&gt;ROW(AE1072)))&gt;0,"Cruzado","Sin cruce")))</f>
        <v/>
      </c>
      <c r="AS1072" s="94" t="str">
        <f t="shared" si="18"/>
        <v>EN1PRINCIPALF</v>
      </c>
      <c r="AT1072" s="94" t="str" cm="1">
        <f t="array" ref="AT1072">IF(AS1072="","",IF(SUMPRODUCT((AS1072=$AS$7:$AS$2085)*(AI1072=$AI$7:$AI$2085)*(AO1072=$AO$7:$AO$2085)*(AP1072=$AP$7:$AP$2085)*(ROW($AS$7:$AS$2085)&lt;&gt;ROW(AS1072))*((S1072=0)*($S$7:$S$2085&gt;0)+(S1072&gt;0)*($S$7:$S$2085=0)))&gt;0,"SALONES UNIDOS",IF(SUMPRODUCT((AS1072=$AS$7:$AS$2085)*(AI1072=$AI$7:$AI$2085)*((AO1072&lt;$AP$7:$AP$2085)*(AP1072&gt;$AO$7:$AO$2085))*(ROW($AS$7:$AS$2085)&lt;&gt;ROW(AS1072)))&gt;0,"Cruzado","Sin cruce")))</f>
        <v>Sin cruce</v>
      </c>
    </row>
    <row r="1073" spans="3:46" ht="15.6" hidden="1" customHeight="1">
      <c r="C1073" s="496" t="s">
        <v>572</v>
      </c>
      <c r="D1073" s="479" t="s">
        <v>573</v>
      </c>
      <c r="E1073" s="479">
        <v>20261</v>
      </c>
      <c r="F1073" s="503" t="s">
        <v>48</v>
      </c>
      <c r="G1073" s="497" t="s">
        <v>80</v>
      </c>
      <c r="H1073" s="503" t="s">
        <v>63</v>
      </c>
      <c r="I1073" s="503">
        <v>1</v>
      </c>
      <c r="J1073" s="503" t="s">
        <v>85</v>
      </c>
      <c r="K1073" s="503" t="s">
        <v>85</v>
      </c>
      <c r="L1073" s="499" t="s">
        <v>590</v>
      </c>
      <c r="M1073" s="535" t="s">
        <v>591</v>
      </c>
      <c r="N1073" s="15" t="s">
        <v>586</v>
      </c>
      <c r="O1073" s="15" t="s">
        <v>578</v>
      </c>
      <c r="P1073" s="503" t="s">
        <v>579</v>
      </c>
      <c r="Q1073" s="15">
        <v>3</v>
      </c>
      <c r="R1073" s="15">
        <v>2</v>
      </c>
      <c r="S1073" s="479">
        <v>5</v>
      </c>
      <c r="T1073" s="15">
        <v>4</v>
      </c>
      <c r="U1073" s="471"/>
      <c r="V1073" s="550">
        <v>20</v>
      </c>
      <c r="W1073" s="497">
        <v>21870533</v>
      </c>
      <c r="X1073" s="566" t="s">
        <v>396</v>
      </c>
      <c r="Y1073" s="15" t="s">
        <v>579</v>
      </c>
      <c r="Z1073" s="15"/>
      <c r="AA1073" s="15"/>
      <c r="AB1073" s="15"/>
      <c r="AC1073" s="15" t="s">
        <v>787</v>
      </c>
      <c r="AD1073" s="15"/>
      <c r="AE1073" s="479"/>
      <c r="AF1073" s="497"/>
      <c r="AG1073" s="497"/>
      <c r="AH1073" s="497" t="s">
        <v>203</v>
      </c>
      <c r="AI1073" s="15">
        <v>5</v>
      </c>
      <c r="AJ1073" s="15">
        <v>19</v>
      </c>
      <c r="AK1073" s="15">
        <v>20</v>
      </c>
      <c r="AL1073" s="15">
        <v>23</v>
      </c>
      <c r="AM1073" s="15">
        <v>30</v>
      </c>
      <c r="AN1073" s="490">
        <f>IF(AJ1073="",S1073,ROUND(((((AL1073/24)+(AM1073/1440))-((AJ1073/24)+(AK1073/1440)))*1440/50),5))</f>
        <v>5</v>
      </c>
      <c r="AO1073" s="491">
        <f>AJ1073/24+AK1073/1440</f>
        <v>0.80555555555555547</v>
      </c>
      <c r="AP1073" s="491">
        <f>AL1073/24+AM1073/1440</f>
        <v>0.97916666666666674</v>
      </c>
      <c r="AQ1073" s="23" t="str" cm="1">
        <f t="array" ref="AQ1073">IF(X1073="","",IF(SUMPRODUCT((X1073=$X$7:$X$2085)*(AI1073=$AI$7:$AI$2085)*(AO1073=$AO$7:$AO$2085)*(AP1073=$AP$7:$AP$2085)*(ROW($X$7:$X$2085)&lt;&gt;ROW(X1073))*((S1073=0)*($S$7:$S$2085&gt;0)+(S1073&gt;0)*($S$7:$S$2085=0)))&gt;0,"SALONES UNIDOS",IF(SUMPRODUCT((X1073=$X$7:$X$2085)*(AI1073=$AI$7:$AI$2085)*((AO1073&lt;$AP$7:$AP$2085)*(AP1073&gt;$AO$7:$AO$2085))*(ROW($X$7:$X$2085)&lt;&gt;ROW(X1073)))&gt;0,"Cruzado","Sin cruce")))</f>
        <v>Sin cruce</v>
      </c>
      <c r="AR1073" s="23" t="str" cm="1">
        <f t="array" ref="AR1073">IF(AE1073="","",IF(SUMPRODUCT((AE1073=$AE$7:$AE$2085)*(AI1073=$AI$7:$AI$2085)*(AO1073=$AO$7:$AO$2085)*(AP1073=$AP$7:$AP$2085)*(ROW($AE$7:$AE$2085)&lt;&gt;ROW(AE1073))*((S1073=0)*($S$7:$S$2085&gt;0)+(S1073&gt;0)*($S$7:$S$2085=0)))&gt;0,"SALONES UNIDOS",IF(SUMPRODUCT((AE1073=$AE$7:$AE$2085)*(AI1073=$AI$7:$AI$2085)*((AO1073&lt;$AP$7:$AP$2085)*(AP1073&gt;$AO$7:$AO$2085))*(ROW($AE$7:$AE$2085)&lt;&gt;ROW(AE1073)))&gt;0,"Cruzado","Sin cruce")))</f>
        <v/>
      </c>
      <c r="AS1073" s="94" t="str">
        <f t="shared" si="18"/>
        <v>EN1PRINCIPALF</v>
      </c>
      <c r="AT1073" s="94" t="str" cm="1">
        <f t="array" ref="AT1073">IF(AS1073="","",IF(SUMPRODUCT((AS1073=$AS$7:$AS$2085)*(AI1073=$AI$7:$AI$2085)*(AO1073=$AO$7:$AO$2085)*(AP1073=$AP$7:$AP$2085)*(ROW($AS$7:$AS$2085)&lt;&gt;ROW(AS1073))*((S1073=0)*($S$7:$S$2085&gt;0)+(S1073&gt;0)*($S$7:$S$2085=0)))&gt;0,"SALONES UNIDOS",IF(SUMPRODUCT((AS1073=$AS$7:$AS$2085)*(AI1073=$AI$7:$AI$2085)*((AO1073&lt;$AP$7:$AP$2085)*(AP1073&gt;$AO$7:$AO$2085))*(ROW($AS$7:$AS$2085)&lt;&gt;ROW(AS1073)))&gt;0,"Cruzado","Sin cruce")))</f>
        <v>Sin cruce</v>
      </c>
    </row>
    <row r="1074" spans="3:46" ht="15.6" hidden="1" customHeight="1">
      <c r="C1074" s="496" t="s">
        <v>572</v>
      </c>
      <c r="D1074" s="479" t="s">
        <v>573</v>
      </c>
      <c r="E1074" s="479">
        <v>20261</v>
      </c>
      <c r="F1074" s="503" t="s">
        <v>48</v>
      </c>
      <c r="G1074" s="497" t="s">
        <v>80</v>
      </c>
      <c r="H1074" s="503" t="s">
        <v>63</v>
      </c>
      <c r="I1074" s="503">
        <v>1</v>
      </c>
      <c r="J1074" s="503" t="s">
        <v>85</v>
      </c>
      <c r="K1074" s="503" t="s">
        <v>85</v>
      </c>
      <c r="L1074" s="499" t="s">
        <v>592</v>
      </c>
      <c r="M1074" s="535" t="s">
        <v>593</v>
      </c>
      <c r="N1074" s="15" t="s">
        <v>586</v>
      </c>
      <c r="O1074" s="15" t="s">
        <v>578</v>
      </c>
      <c r="P1074" s="503" t="s">
        <v>579</v>
      </c>
      <c r="Q1074" s="15">
        <v>3</v>
      </c>
      <c r="R1074" s="15">
        <v>2</v>
      </c>
      <c r="S1074" s="479">
        <v>5</v>
      </c>
      <c r="T1074" s="15">
        <v>4</v>
      </c>
      <c r="U1074" s="471"/>
      <c r="V1074" s="550">
        <v>20</v>
      </c>
      <c r="W1074" s="497">
        <v>40804375</v>
      </c>
      <c r="X1074" s="566" t="s">
        <v>340</v>
      </c>
      <c r="Y1074" s="15" t="s">
        <v>579</v>
      </c>
      <c r="Z1074" s="15"/>
      <c r="AA1074" s="15"/>
      <c r="AB1074" s="15"/>
      <c r="AC1074" s="15" t="s">
        <v>787</v>
      </c>
      <c r="AD1074" s="15"/>
      <c r="AE1074" s="479"/>
      <c r="AF1074" s="497"/>
      <c r="AG1074" s="497"/>
      <c r="AH1074" s="497" t="s">
        <v>203</v>
      </c>
      <c r="AI1074" s="15">
        <v>4</v>
      </c>
      <c r="AJ1074" s="15">
        <v>18</v>
      </c>
      <c r="AK1074" s="15">
        <v>30</v>
      </c>
      <c r="AL1074" s="15">
        <v>22</v>
      </c>
      <c r="AM1074" s="15">
        <v>40</v>
      </c>
      <c r="AN1074" s="490">
        <f>IF(AJ1074="",S1074,ROUND(((((AL1074/24)+(AM1074/1440))-((AJ1074/24)+(AK1074/1440)))*1440/50),5))</f>
        <v>5</v>
      </c>
      <c r="AO1074" s="491">
        <f>AJ1074/24+AK1074/1440</f>
        <v>0.77083333333333337</v>
      </c>
      <c r="AP1074" s="491">
        <f>AL1074/24+AM1074/1440</f>
        <v>0.94444444444444442</v>
      </c>
      <c r="AQ1074" s="23" t="str" cm="1">
        <f t="array" ref="AQ1074">IF(X1074="","",IF(SUMPRODUCT((X1074=$X$7:$X$2085)*(AI1074=$AI$7:$AI$2085)*(AO1074=$AO$7:$AO$2085)*(AP1074=$AP$7:$AP$2085)*(ROW($X$7:$X$2085)&lt;&gt;ROW(X1074))*((S1074=0)*($S$7:$S$2085&gt;0)+(S1074&gt;0)*($S$7:$S$2085=0)))&gt;0,"SALONES UNIDOS",IF(SUMPRODUCT((X1074=$X$7:$X$2085)*(AI1074=$AI$7:$AI$2085)*((AO1074&lt;$AP$7:$AP$2085)*(AP1074&gt;$AO$7:$AO$2085))*(ROW($X$7:$X$2085)&lt;&gt;ROW(X1074)))&gt;0,"Cruzado","Sin cruce")))</f>
        <v>Sin cruce</v>
      </c>
      <c r="AR1074" s="23" t="str" cm="1">
        <f t="array" ref="AR1074">IF(AE1074="","",IF(SUMPRODUCT((AE1074=$AE$7:$AE$2085)*(AI1074=$AI$7:$AI$2085)*(AO1074=$AO$7:$AO$2085)*(AP1074=$AP$7:$AP$2085)*(ROW($AE$7:$AE$2085)&lt;&gt;ROW(AE1074))*((S1074=0)*($S$7:$S$2085&gt;0)+(S1074&gt;0)*($S$7:$S$2085=0)))&gt;0,"SALONES UNIDOS",IF(SUMPRODUCT((AE1074=$AE$7:$AE$2085)*(AI1074=$AI$7:$AI$2085)*((AO1074&lt;$AP$7:$AP$2085)*(AP1074&gt;$AO$7:$AO$2085))*(ROW($AE$7:$AE$2085)&lt;&gt;ROW(AE1074)))&gt;0,"Cruzado","Sin cruce")))</f>
        <v/>
      </c>
      <c r="AS1074" s="94" t="str">
        <f t="shared" si="18"/>
        <v>EN1PRINCIPALF</v>
      </c>
      <c r="AT1074" s="94" t="str" cm="1">
        <f t="array" ref="AT1074">IF(AS1074="","",IF(SUMPRODUCT((AS1074=$AS$7:$AS$2085)*(AI1074=$AI$7:$AI$2085)*(AO1074=$AO$7:$AO$2085)*(AP1074=$AP$7:$AP$2085)*(ROW($AS$7:$AS$2085)&lt;&gt;ROW(AS1074))*((S1074=0)*($S$7:$S$2085&gt;0)+(S1074&gt;0)*($S$7:$S$2085=0)))&gt;0,"SALONES UNIDOS",IF(SUMPRODUCT((AS1074=$AS$7:$AS$2085)*(AI1074=$AI$7:$AI$2085)*((AO1074&lt;$AP$7:$AP$2085)*(AP1074&gt;$AO$7:$AO$2085))*(ROW($AS$7:$AS$2085)&lt;&gt;ROW(AS1074)))&gt;0,"Cruzado","Sin cruce")))</f>
        <v>Sin cruce</v>
      </c>
    </row>
    <row r="1075" spans="3:46" ht="15.6" hidden="1" customHeight="1">
      <c r="C1075" s="496" t="s">
        <v>572</v>
      </c>
      <c r="D1075" s="479" t="s">
        <v>573</v>
      </c>
      <c r="E1075" s="479">
        <v>20261</v>
      </c>
      <c r="F1075" s="503" t="s">
        <v>48</v>
      </c>
      <c r="G1075" s="497" t="s">
        <v>80</v>
      </c>
      <c r="H1075" s="503" t="s">
        <v>63</v>
      </c>
      <c r="I1075" s="503">
        <v>1</v>
      </c>
      <c r="J1075" s="503" t="s">
        <v>85</v>
      </c>
      <c r="K1075" s="503" t="s">
        <v>85</v>
      </c>
      <c r="L1075" s="499" t="s">
        <v>594</v>
      </c>
      <c r="M1075" s="535" t="s">
        <v>595</v>
      </c>
      <c r="N1075" s="15" t="s">
        <v>586</v>
      </c>
      <c r="O1075" s="15" t="s">
        <v>578</v>
      </c>
      <c r="P1075" s="503" t="s">
        <v>579</v>
      </c>
      <c r="Q1075" s="15">
        <v>3</v>
      </c>
      <c r="R1075" s="15">
        <v>2</v>
      </c>
      <c r="S1075" s="479">
        <v>5</v>
      </c>
      <c r="T1075" s="15">
        <v>4</v>
      </c>
      <c r="U1075" s="471"/>
      <c r="V1075" s="550">
        <v>20</v>
      </c>
      <c r="W1075" s="497">
        <v>41845220</v>
      </c>
      <c r="X1075" s="566" t="s">
        <v>247</v>
      </c>
      <c r="Y1075" s="15" t="s">
        <v>579</v>
      </c>
      <c r="Z1075" s="15"/>
      <c r="AA1075" s="15"/>
      <c r="AB1075" s="15"/>
      <c r="AC1075" s="15" t="s">
        <v>787</v>
      </c>
      <c r="AD1075" s="15"/>
      <c r="AE1075" s="479"/>
      <c r="AF1075" s="497"/>
      <c r="AG1075" s="497"/>
      <c r="AH1075" s="497" t="s">
        <v>203</v>
      </c>
      <c r="AI1075" s="15">
        <v>1</v>
      </c>
      <c r="AJ1075" s="15">
        <v>18</v>
      </c>
      <c r="AK1075" s="15">
        <v>30</v>
      </c>
      <c r="AL1075" s="15">
        <v>22</v>
      </c>
      <c r="AM1075" s="15">
        <v>40</v>
      </c>
      <c r="AN1075" s="490">
        <f>IF(AJ1075="",S1075,ROUND(((((AL1075/24)+(AM1075/1440))-((AJ1075/24)+(AK1075/1440)))*1440/50),5))</f>
        <v>5</v>
      </c>
      <c r="AO1075" s="491">
        <f>AJ1075/24+AK1075/1440</f>
        <v>0.77083333333333337</v>
      </c>
      <c r="AP1075" s="491">
        <f>AL1075/24+AM1075/1440</f>
        <v>0.94444444444444442</v>
      </c>
      <c r="AQ1075" s="23" t="str" cm="1">
        <f t="array" ref="AQ1075">IF(X1075="","",IF(SUMPRODUCT((X1075=$X$7:$X$2085)*(AI1075=$AI$7:$AI$2085)*(AO1075=$AO$7:$AO$2085)*(AP1075=$AP$7:$AP$2085)*(ROW($X$7:$X$2085)&lt;&gt;ROW(X1075))*((S1075=0)*($S$7:$S$2085&gt;0)+(S1075&gt;0)*($S$7:$S$2085=0)))&gt;0,"SALONES UNIDOS",IF(SUMPRODUCT((X1075=$X$7:$X$2085)*(AI1075=$AI$7:$AI$2085)*((AO1075&lt;$AP$7:$AP$2085)*(AP1075&gt;$AO$7:$AO$2085))*(ROW($X$7:$X$2085)&lt;&gt;ROW(X1075)))&gt;0,"Cruzado","Sin cruce")))</f>
        <v>Sin cruce</v>
      </c>
      <c r="AR1075" s="23" t="str" cm="1">
        <f t="array" ref="AR1075">IF(AE1075="","",IF(SUMPRODUCT((AE1075=$AE$7:$AE$2085)*(AI1075=$AI$7:$AI$2085)*(AO1075=$AO$7:$AO$2085)*(AP1075=$AP$7:$AP$2085)*(ROW($AE$7:$AE$2085)&lt;&gt;ROW(AE1075))*((S1075=0)*($S$7:$S$2085&gt;0)+(S1075&gt;0)*($S$7:$S$2085=0)))&gt;0,"SALONES UNIDOS",IF(SUMPRODUCT((AE1075=$AE$7:$AE$2085)*(AI1075=$AI$7:$AI$2085)*((AO1075&lt;$AP$7:$AP$2085)*(AP1075&gt;$AO$7:$AO$2085))*(ROW($AE$7:$AE$2085)&lt;&gt;ROW(AE1075)))&gt;0,"Cruzado","Sin cruce")))</f>
        <v/>
      </c>
      <c r="AS1075" s="94" t="str">
        <f t="shared" si="18"/>
        <v>EN1PRINCIPALF</v>
      </c>
      <c r="AT1075" s="94" t="str" cm="1">
        <f t="array" ref="AT1075">IF(AS1075="","",IF(SUMPRODUCT((AS1075=$AS$7:$AS$2085)*(AI1075=$AI$7:$AI$2085)*(AO1075=$AO$7:$AO$2085)*(AP1075=$AP$7:$AP$2085)*(ROW($AS$7:$AS$2085)&lt;&gt;ROW(AS1075))*((S1075=0)*($S$7:$S$2085&gt;0)+(S1075&gt;0)*($S$7:$S$2085=0)))&gt;0,"SALONES UNIDOS",IF(SUMPRODUCT((AS1075=$AS$7:$AS$2085)*(AI1075=$AI$7:$AI$2085)*((AO1075&lt;$AP$7:$AP$2085)*(AP1075&gt;$AO$7:$AO$2085))*(ROW($AS$7:$AS$2085)&lt;&gt;ROW(AS1075)))&gt;0,"Cruzado","Sin cruce")))</f>
        <v>Sin cruce</v>
      </c>
    </row>
    <row r="1076" spans="3:46" ht="15.6" hidden="1" customHeight="1">
      <c r="C1076" s="500" t="s">
        <v>572</v>
      </c>
      <c r="D1076" s="482" t="s">
        <v>573</v>
      </c>
      <c r="E1076" s="482">
        <v>20261</v>
      </c>
      <c r="F1076" s="518" t="s">
        <v>48</v>
      </c>
      <c r="G1076" s="501" t="s">
        <v>80</v>
      </c>
      <c r="H1076" s="518" t="s">
        <v>63</v>
      </c>
      <c r="I1076" s="518">
        <v>1</v>
      </c>
      <c r="J1076" s="518" t="s">
        <v>86</v>
      </c>
      <c r="K1076" s="518" t="s">
        <v>86</v>
      </c>
      <c r="L1076" s="502" t="s">
        <v>575</v>
      </c>
      <c r="M1076" s="542" t="s">
        <v>576</v>
      </c>
      <c r="N1076" s="486" t="s">
        <v>577</v>
      </c>
      <c r="O1076" s="486" t="s">
        <v>578</v>
      </c>
      <c r="P1076" s="518" t="s">
        <v>579</v>
      </c>
      <c r="Q1076" s="486">
        <v>2</v>
      </c>
      <c r="R1076" s="486">
        <v>0</v>
      </c>
      <c r="S1076" s="482"/>
      <c r="T1076" s="486">
        <v>3</v>
      </c>
      <c r="U1076" s="476" t="s">
        <v>520</v>
      </c>
      <c r="V1076" s="558">
        <v>40</v>
      </c>
      <c r="W1076" s="634">
        <v>70302657</v>
      </c>
      <c r="X1076" s="635" t="s">
        <v>311</v>
      </c>
      <c r="Y1076" s="486" t="s">
        <v>579</v>
      </c>
      <c r="Z1076" s="486"/>
      <c r="AA1076" s="486"/>
      <c r="AB1076" s="486"/>
      <c r="AC1076" s="486" t="s">
        <v>1071</v>
      </c>
      <c r="AD1076" s="486"/>
      <c r="AE1076" s="479"/>
      <c r="AF1076" s="501"/>
      <c r="AG1076" s="501"/>
      <c r="AH1076" s="501" t="s">
        <v>582</v>
      </c>
      <c r="AI1076" s="486">
        <v>1</v>
      </c>
      <c r="AJ1076" s="486">
        <v>7</v>
      </c>
      <c r="AK1076" s="486">
        <v>40</v>
      </c>
      <c r="AL1076" s="486">
        <v>9</v>
      </c>
      <c r="AM1076" s="486">
        <v>20</v>
      </c>
      <c r="AN1076" s="490">
        <f>IF(AJ1076="",S1076,ROUND(((((AL1076/24)+(AM1076/1440))-((AJ1076/24)+(AK1076/1440)))*1440/50),5))</f>
        <v>2</v>
      </c>
      <c r="AO1076" s="491">
        <f>AJ1076/24+AK1076/1440</f>
        <v>0.31944444444444448</v>
      </c>
      <c r="AP1076" s="491">
        <f>AL1076/24+AM1076/1440</f>
        <v>0.3888888888888889</v>
      </c>
      <c r="AQ1076" s="23" t="str" cm="1">
        <f t="array" ref="AQ1076">IF(X1076="","",IF(SUMPRODUCT((X1076=$X$7:$X$2085)*(AI1076=$AI$7:$AI$2085)*(AO1076=$AO$7:$AO$2085)*(AP1076=$AP$7:$AP$2085)*(ROW($X$7:$X$2085)&lt;&gt;ROW(X1076))*((S1076=0)*($S$7:$S$2085&gt;0)+(S1076&gt;0)*($S$7:$S$2085=0)))&gt;0,"SALONES UNIDOS",IF(SUMPRODUCT((X1076=$X$7:$X$2085)*(AI1076=$AI$7:$AI$2085)*((AO1076&lt;$AP$7:$AP$2085)*(AP1076&gt;$AO$7:$AO$2085))*(ROW($X$7:$X$2085)&lt;&gt;ROW(X1076)))&gt;0,"Cruzado","Sin cruce")))</f>
        <v>Sin cruce</v>
      </c>
      <c r="AR1076" s="23" t="str" cm="1">
        <f t="array" ref="AR1076">IF(AE1076="","",IF(SUMPRODUCT((AE1076=$AE$7:$AE$2085)*(AI1076=$AI$7:$AI$2085)*(AO1076=$AO$7:$AO$2085)*(AP1076=$AP$7:$AP$2085)*(ROW($AE$7:$AE$2085)&lt;&gt;ROW(AE1076))*((S1076=0)*($S$7:$S$2085&gt;0)+(S1076&gt;0)*($S$7:$S$2085=0)))&gt;0,"SALONES UNIDOS",IF(SUMPRODUCT((AE1076=$AE$7:$AE$2085)*(AI1076=$AI$7:$AI$2085)*((AO1076&lt;$AP$7:$AP$2085)*(AP1076&gt;$AO$7:$AO$2085))*(ROW($AE$7:$AE$2085)&lt;&gt;ROW(AE1076)))&gt;0,"Cruzado","Sin cruce")))</f>
        <v/>
      </c>
      <c r="AS1076" s="94" t="str">
        <f t="shared" si="18"/>
        <v>EN1PRINCIPALG</v>
      </c>
      <c r="AT1076" s="94" t="str" cm="1">
        <f t="array" ref="AT1076">IF(AS1076="","",IF(SUMPRODUCT((AS1076=$AS$7:$AS$2085)*(AI1076=$AI$7:$AI$2085)*(AO1076=$AO$7:$AO$2085)*(AP1076=$AP$7:$AP$2085)*(ROW($AS$7:$AS$2085)&lt;&gt;ROW(AS1076))*((S1076=0)*($S$7:$S$2085&gt;0)+(S1076&gt;0)*($S$7:$S$2085=0)))&gt;0,"SALONES UNIDOS",IF(SUMPRODUCT((AS1076=$AS$7:$AS$2085)*(AI1076=$AI$7:$AI$2085)*((AO1076&lt;$AP$7:$AP$2085)*(AP1076&gt;$AO$7:$AO$2085))*(ROW($AS$7:$AS$2085)&lt;&gt;ROW(AS1076)))&gt;0,"Cruzado","Sin cruce")))</f>
        <v>Sin cruce</v>
      </c>
    </row>
    <row r="1077" spans="3:46" ht="15.6" hidden="1" customHeight="1">
      <c r="C1077" s="500" t="s">
        <v>572</v>
      </c>
      <c r="D1077" s="482" t="s">
        <v>573</v>
      </c>
      <c r="E1077" s="482">
        <v>20261</v>
      </c>
      <c r="F1077" s="518" t="s">
        <v>48</v>
      </c>
      <c r="G1077" s="501" t="s">
        <v>80</v>
      </c>
      <c r="H1077" s="518" t="s">
        <v>63</v>
      </c>
      <c r="I1077" s="518">
        <v>1</v>
      </c>
      <c r="J1077" s="518" t="s">
        <v>1072</v>
      </c>
      <c r="K1077" s="518" t="s">
        <v>86</v>
      </c>
      <c r="L1077" s="502" t="s">
        <v>575</v>
      </c>
      <c r="M1077" s="542" t="s">
        <v>576</v>
      </c>
      <c r="N1077" s="486" t="s">
        <v>577</v>
      </c>
      <c r="O1077" s="486" t="s">
        <v>578</v>
      </c>
      <c r="P1077" s="518" t="s">
        <v>579</v>
      </c>
      <c r="Q1077" s="486">
        <v>0</v>
      </c>
      <c r="R1077" s="486">
        <v>2</v>
      </c>
      <c r="S1077" s="482"/>
      <c r="T1077" s="486">
        <v>3</v>
      </c>
      <c r="U1077" s="476" t="s">
        <v>520</v>
      </c>
      <c r="V1077" s="558">
        <v>20</v>
      </c>
      <c r="W1077" s="634">
        <v>70302657</v>
      </c>
      <c r="X1077" s="635" t="s">
        <v>311</v>
      </c>
      <c r="Y1077" s="486" t="s">
        <v>579</v>
      </c>
      <c r="Z1077" s="486"/>
      <c r="AA1077" s="486"/>
      <c r="AB1077" s="486"/>
      <c r="AC1077" s="493"/>
      <c r="AD1077" s="486"/>
      <c r="AE1077" s="482" t="s">
        <v>1073</v>
      </c>
      <c r="AF1077" s="501"/>
      <c r="AG1077" s="501"/>
      <c r="AH1077" s="501" t="s">
        <v>100</v>
      </c>
      <c r="AI1077" s="486">
        <v>1</v>
      </c>
      <c r="AJ1077" s="486">
        <v>9</v>
      </c>
      <c r="AK1077" s="486">
        <v>20</v>
      </c>
      <c r="AL1077" s="486">
        <v>11</v>
      </c>
      <c r="AM1077" s="486">
        <v>0</v>
      </c>
      <c r="AN1077" s="490">
        <f>IF(AJ1077="",S1077,ROUND(((((AL1077/24)+(AM1077/1440))-((AJ1077/24)+(AK1077/1440)))*1440/50),5))</f>
        <v>2</v>
      </c>
      <c r="AO1077" s="491">
        <f>AJ1077/24+AK1077/1440</f>
        <v>0.3888888888888889</v>
      </c>
      <c r="AP1077" s="491">
        <f>AL1077/24+AM1077/1440</f>
        <v>0.45833333333333331</v>
      </c>
      <c r="AQ1077" s="23" t="str" cm="1">
        <f t="array" ref="AQ1077">IF(X1077="","",IF(SUMPRODUCT((X1077=$X$7:$X$2085)*(AI1077=$AI$7:$AI$2085)*(AO1077=$AO$7:$AO$2085)*(AP1077=$AP$7:$AP$2085)*(ROW($X$7:$X$2085)&lt;&gt;ROW(X1077))*((S1077=0)*($S$7:$S$2085&gt;0)+(S1077&gt;0)*($S$7:$S$2085=0)))&gt;0,"SALONES UNIDOS",IF(SUMPRODUCT((X1077=$X$7:$X$2085)*(AI1077=$AI$7:$AI$2085)*((AO1077&lt;$AP$7:$AP$2085)*(AP1077&gt;$AO$7:$AO$2085))*(ROW($X$7:$X$2085)&lt;&gt;ROW(X1077)))&gt;0,"Cruzado","Sin cruce")))</f>
        <v>Sin cruce</v>
      </c>
      <c r="AR1077" s="23" t="str" cm="1">
        <f t="array" ref="AR1077">IF(AE1077="","",IF(SUMPRODUCT((AE1077=$AE$7:$AE$2085)*(AI1077=$AI$7:$AI$2085)*(AO1077=$AO$7:$AO$2085)*(AP1077=$AP$7:$AP$2085)*(ROW($AE$7:$AE$2085)&lt;&gt;ROW(AE1077))*((S1077=0)*($S$7:$S$2085&gt;0)+(S1077&gt;0)*($S$7:$S$2085=0)))&gt;0,"SALONES UNIDOS",IF(SUMPRODUCT((AE1077=$AE$7:$AE$2085)*(AI1077=$AI$7:$AI$2085)*((AO1077&lt;$AP$7:$AP$2085)*(AP1077&gt;$AO$7:$AO$2085))*(ROW($AE$7:$AE$2085)&lt;&gt;ROW(AE1077)))&gt;0,"Cruzado","Sin cruce")))</f>
        <v>Sin cruce</v>
      </c>
      <c r="AS1077" s="94" t="str">
        <f t="shared" si="18"/>
        <v>EN1PRINCIPALG</v>
      </c>
      <c r="AT1077" s="94" t="str" cm="1">
        <f t="array" ref="AT1077">IF(AS1077="","",IF(SUMPRODUCT((AS1077=$AS$7:$AS$2085)*(AI1077=$AI$7:$AI$2085)*(AO1077=$AO$7:$AO$2085)*(AP1077=$AP$7:$AP$2085)*(ROW($AS$7:$AS$2085)&lt;&gt;ROW(AS1077))*((S1077=0)*($S$7:$S$2085&gt;0)+(S1077&gt;0)*($S$7:$S$2085=0)))&gt;0,"SALONES UNIDOS",IF(SUMPRODUCT((AS1077=$AS$7:$AS$2085)*(AI1077=$AI$7:$AI$2085)*((AO1077&lt;$AP$7:$AP$2085)*(AP1077&gt;$AO$7:$AO$2085))*(ROW($AS$7:$AS$2085)&lt;&gt;ROW(AS1077)))&gt;0,"Cruzado","Sin cruce")))</f>
        <v>Sin cruce</v>
      </c>
    </row>
    <row r="1078" spans="3:46" ht="15.6" hidden="1" customHeight="1">
      <c r="C1078" s="500" t="s">
        <v>572</v>
      </c>
      <c r="D1078" s="482" t="s">
        <v>573</v>
      </c>
      <c r="E1078" s="482">
        <v>20261</v>
      </c>
      <c r="F1078" s="518" t="s">
        <v>48</v>
      </c>
      <c r="G1078" s="501" t="s">
        <v>80</v>
      </c>
      <c r="H1078" s="518" t="s">
        <v>63</v>
      </c>
      <c r="I1078" s="518">
        <v>1</v>
      </c>
      <c r="J1078" s="518" t="s">
        <v>1074</v>
      </c>
      <c r="K1078" s="518" t="s">
        <v>86</v>
      </c>
      <c r="L1078" s="502" t="s">
        <v>575</v>
      </c>
      <c r="M1078" s="542" t="s">
        <v>576</v>
      </c>
      <c r="N1078" s="486" t="s">
        <v>577</v>
      </c>
      <c r="O1078" s="486" t="s">
        <v>578</v>
      </c>
      <c r="P1078" s="518" t="s">
        <v>579</v>
      </c>
      <c r="Q1078" s="486">
        <v>0</v>
      </c>
      <c r="R1078" s="486">
        <v>2</v>
      </c>
      <c r="S1078" s="482"/>
      <c r="T1078" s="486">
        <v>3</v>
      </c>
      <c r="U1078" s="476" t="s">
        <v>520</v>
      </c>
      <c r="V1078" s="558">
        <v>20</v>
      </c>
      <c r="W1078" s="634">
        <v>70302657</v>
      </c>
      <c r="X1078" s="635" t="s">
        <v>311</v>
      </c>
      <c r="Y1078" s="486" t="s">
        <v>579</v>
      </c>
      <c r="Z1078" s="486"/>
      <c r="AA1078" s="486"/>
      <c r="AB1078" s="486"/>
      <c r="AC1078" s="493"/>
      <c r="AD1078" s="486"/>
      <c r="AE1078" s="482" t="s">
        <v>1073</v>
      </c>
      <c r="AF1078" s="501"/>
      <c r="AG1078" s="501"/>
      <c r="AH1078" s="501" t="s">
        <v>100</v>
      </c>
      <c r="AI1078" s="486">
        <v>1</v>
      </c>
      <c r="AJ1078" s="486">
        <v>11</v>
      </c>
      <c r="AK1078" s="486">
        <v>0</v>
      </c>
      <c r="AL1078" s="486">
        <v>12</v>
      </c>
      <c r="AM1078" s="486">
        <v>40</v>
      </c>
      <c r="AN1078" s="490">
        <f>IF(AJ1078="",S1078,ROUND(((((AL1078/24)+(AM1078/1440))-((AJ1078/24)+(AK1078/1440)))*1440/50),5))</f>
        <v>2</v>
      </c>
      <c r="AO1078" s="491">
        <f>AJ1078/24+AK1078/1440</f>
        <v>0.45833333333333331</v>
      </c>
      <c r="AP1078" s="491">
        <f>AL1078/24+AM1078/1440</f>
        <v>0.52777777777777779</v>
      </c>
      <c r="AQ1078" s="23" t="str" cm="1">
        <f t="array" ref="AQ1078">IF(X1078="","",IF(SUMPRODUCT((X1078=$X$7:$X$2085)*(AI1078=$AI$7:$AI$2085)*(AO1078=$AO$7:$AO$2085)*(AP1078=$AP$7:$AP$2085)*(ROW($X$7:$X$2085)&lt;&gt;ROW(X1078))*((S1078=0)*($S$7:$S$2085&gt;0)+(S1078&gt;0)*($S$7:$S$2085=0)))&gt;0,"SALONES UNIDOS",IF(SUMPRODUCT((X1078=$X$7:$X$2085)*(AI1078=$AI$7:$AI$2085)*((AO1078&lt;$AP$7:$AP$2085)*(AP1078&gt;$AO$7:$AO$2085))*(ROW($X$7:$X$2085)&lt;&gt;ROW(X1078)))&gt;0,"Cruzado","Sin cruce")))</f>
        <v>Sin cruce</v>
      </c>
      <c r="AR1078" s="23" t="str" cm="1">
        <f t="array" ref="AR1078">IF(AE1078="","",IF(SUMPRODUCT((AE1078=$AE$7:$AE$2085)*(AI1078=$AI$7:$AI$2085)*(AO1078=$AO$7:$AO$2085)*(AP1078=$AP$7:$AP$2085)*(ROW($AE$7:$AE$2085)&lt;&gt;ROW(AE1078))*((S1078=0)*($S$7:$S$2085&gt;0)+(S1078&gt;0)*($S$7:$S$2085=0)))&gt;0,"SALONES UNIDOS",IF(SUMPRODUCT((AE1078=$AE$7:$AE$2085)*(AI1078=$AI$7:$AI$2085)*((AO1078&lt;$AP$7:$AP$2085)*(AP1078&gt;$AO$7:$AO$2085))*(ROW($AE$7:$AE$2085)&lt;&gt;ROW(AE1078)))&gt;0,"Cruzado","Sin cruce")))</f>
        <v>Sin cruce</v>
      </c>
      <c r="AS1078" s="94" t="str">
        <f t="shared" si="18"/>
        <v>EN1PRINCIPALG</v>
      </c>
      <c r="AT1078" s="94" t="str" cm="1">
        <f t="array" ref="AT1078">IF(AS1078="","",IF(SUMPRODUCT((AS1078=$AS$7:$AS$2085)*(AI1078=$AI$7:$AI$2085)*(AO1078=$AO$7:$AO$2085)*(AP1078=$AP$7:$AP$2085)*(ROW($AS$7:$AS$2085)&lt;&gt;ROW(AS1078))*((S1078=0)*($S$7:$S$2085&gt;0)+(S1078&gt;0)*($S$7:$S$2085=0)))&gt;0,"SALONES UNIDOS",IF(SUMPRODUCT((AS1078=$AS$7:$AS$2085)*(AI1078=$AI$7:$AI$2085)*((AO1078&lt;$AP$7:$AP$2085)*(AP1078&gt;$AO$7:$AO$2085))*(ROW($AS$7:$AS$2085)&lt;&gt;ROW(AS1078)))&gt;0,"Cruzado","Sin cruce")))</f>
        <v>Sin cruce</v>
      </c>
    </row>
    <row r="1079" spans="3:46" ht="15.6" hidden="1" customHeight="1">
      <c r="C1079" s="500" t="s">
        <v>572</v>
      </c>
      <c r="D1079" s="482" t="s">
        <v>573</v>
      </c>
      <c r="E1079" s="482">
        <v>20261</v>
      </c>
      <c r="F1079" s="518" t="s">
        <v>48</v>
      </c>
      <c r="G1079" s="501" t="s">
        <v>80</v>
      </c>
      <c r="H1079" s="518" t="s">
        <v>63</v>
      </c>
      <c r="I1079" s="518">
        <v>1</v>
      </c>
      <c r="J1079" s="518" t="s">
        <v>86</v>
      </c>
      <c r="K1079" s="518" t="s">
        <v>86</v>
      </c>
      <c r="L1079" s="502" t="s">
        <v>584</v>
      </c>
      <c r="M1079" s="542" t="s">
        <v>585</v>
      </c>
      <c r="N1079" s="486" t="s">
        <v>586</v>
      </c>
      <c r="O1079" s="486" t="s">
        <v>578</v>
      </c>
      <c r="P1079" s="518" t="s">
        <v>579</v>
      </c>
      <c r="Q1079" s="486">
        <v>2</v>
      </c>
      <c r="R1079" s="486">
        <v>2</v>
      </c>
      <c r="S1079" s="482"/>
      <c r="T1079" s="486">
        <v>3</v>
      </c>
      <c r="U1079" s="476" t="s">
        <v>520</v>
      </c>
      <c r="V1079" s="558">
        <v>40</v>
      </c>
      <c r="W1079" s="634">
        <v>21869228</v>
      </c>
      <c r="X1079" s="635" t="s">
        <v>356</v>
      </c>
      <c r="Y1079" s="486" t="s">
        <v>579</v>
      </c>
      <c r="Z1079" s="486"/>
      <c r="AA1079" s="486"/>
      <c r="AB1079" s="486"/>
      <c r="AC1079" s="486" t="s">
        <v>1071</v>
      </c>
      <c r="AD1079" s="486"/>
      <c r="AE1079" s="479"/>
      <c r="AF1079" s="501"/>
      <c r="AG1079" s="501"/>
      <c r="AH1079" s="501" t="s">
        <v>203</v>
      </c>
      <c r="AI1079" s="486">
        <v>3</v>
      </c>
      <c r="AJ1079" s="486">
        <v>9</v>
      </c>
      <c r="AK1079" s="486">
        <v>20</v>
      </c>
      <c r="AL1079" s="486">
        <v>12</v>
      </c>
      <c r="AM1079" s="486">
        <v>40</v>
      </c>
      <c r="AN1079" s="490">
        <f>IF(AJ1079="",S1079,ROUND(((((AL1079/24)+(AM1079/1440))-((AJ1079/24)+(AK1079/1440)))*1440/50),5))</f>
        <v>4</v>
      </c>
      <c r="AO1079" s="491">
        <f>AJ1079/24+AK1079/1440</f>
        <v>0.3888888888888889</v>
      </c>
      <c r="AP1079" s="491">
        <f>AL1079/24+AM1079/1440</f>
        <v>0.52777777777777779</v>
      </c>
      <c r="AQ1079" s="23" t="str" cm="1">
        <f t="array" ref="AQ1079">IF(X1079="","",IF(SUMPRODUCT((X1079=$X$7:$X$2085)*(AI1079=$AI$7:$AI$2085)*(AO1079=$AO$7:$AO$2085)*(AP1079=$AP$7:$AP$2085)*(ROW($X$7:$X$2085)&lt;&gt;ROW(X1079))*((S1079=0)*($S$7:$S$2085&gt;0)+(S1079&gt;0)*($S$7:$S$2085=0)))&gt;0,"SALONES UNIDOS",IF(SUMPRODUCT((X1079=$X$7:$X$2085)*(AI1079=$AI$7:$AI$2085)*((AO1079&lt;$AP$7:$AP$2085)*(AP1079&gt;$AO$7:$AO$2085))*(ROW($X$7:$X$2085)&lt;&gt;ROW(X1079)))&gt;0,"Cruzado","Sin cruce")))</f>
        <v>Sin cruce</v>
      </c>
      <c r="AR1079" s="23" t="str" cm="1">
        <f t="array" ref="AR1079">IF(AE1079="","",IF(SUMPRODUCT((AE1079=$AE$7:$AE$2085)*(AI1079=$AI$7:$AI$2085)*(AO1079=$AO$7:$AO$2085)*(AP1079=$AP$7:$AP$2085)*(ROW($AE$7:$AE$2085)&lt;&gt;ROW(AE1079))*((S1079=0)*($S$7:$S$2085&gt;0)+(S1079&gt;0)*($S$7:$S$2085=0)))&gt;0,"SALONES UNIDOS",IF(SUMPRODUCT((AE1079=$AE$7:$AE$2085)*(AI1079=$AI$7:$AI$2085)*((AO1079&lt;$AP$7:$AP$2085)*(AP1079&gt;$AO$7:$AO$2085))*(ROW($AE$7:$AE$2085)&lt;&gt;ROW(AE1079)))&gt;0,"Cruzado","Sin cruce")))</f>
        <v/>
      </c>
      <c r="AS1079" s="94" t="str">
        <f t="shared" si="18"/>
        <v>EN1PRINCIPALG</v>
      </c>
      <c r="AT1079" s="94" t="str" cm="1">
        <f t="array" ref="AT1079">IF(AS1079="","",IF(SUMPRODUCT((AS1079=$AS$7:$AS$2085)*(AI1079=$AI$7:$AI$2085)*(AO1079=$AO$7:$AO$2085)*(AP1079=$AP$7:$AP$2085)*(ROW($AS$7:$AS$2085)&lt;&gt;ROW(AS1079))*((S1079=0)*($S$7:$S$2085&gt;0)+(S1079&gt;0)*($S$7:$S$2085=0)))&gt;0,"SALONES UNIDOS",IF(SUMPRODUCT((AS1079=$AS$7:$AS$2085)*(AI1079=$AI$7:$AI$2085)*((AO1079&lt;$AP$7:$AP$2085)*(AP1079&gt;$AO$7:$AO$2085))*(ROW($AS$7:$AS$2085)&lt;&gt;ROW(AS1079)))&gt;0,"Cruzado","Sin cruce")))</f>
        <v>Sin cruce</v>
      </c>
    </row>
    <row r="1080" spans="3:46" ht="15.6" hidden="1" customHeight="1">
      <c r="C1080" s="500" t="s">
        <v>572</v>
      </c>
      <c r="D1080" s="482" t="s">
        <v>573</v>
      </c>
      <c r="E1080" s="482">
        <v>20261</v>
      </c>
      <c r="F1080" s="518" t="s">
        <v>48</v>
      </c>
      <c r="G1080" s="501" t="s">
        <v>80</v>
      </c>
      <c r="H1080" s="518" t="s">
        <v>63</v>
      </c>
      <c r="I1080" s="518">
        <v>1</v>
      </c>
      <c r="J1080" s="518" t="s">
        <v>86</v>
      </c>
      <c r="K1080" s="518" t="s">
        <v>86</v>
      </c>
      <c r="L1080" s="502" t="s">
        <v>587</v>
      </c>
      <c r="M1080" s="542" t="s">
        <v>588</v>
      </c>
      <c r="N1080" s="486" t="s">
        <v>577</v>
      </c>
      <c r="O1080" s="486" t="s">
        <v>578</v>
      </c>
      <c r="P1080" s="518" t="s">
        <v>579</v>
      </c>
      <c r="Q1080" s="486">
        <v>2</v>
      </c>
      <c r="R1080" s="486">
        <v>2</v>
      </c>
      <c r="S1080" s="482"/>
      <c r="T1080" s="486">
        <v>3</v>
      </c>
      <c r="U1080" s="476" t="s">
        <v>520</v>
      </c>
      <c r="V1080" s="558">
        <v>40</v>
      </c>
      <c r="W1080" s="634">
        <v>22291445</v>
      </c>
      <c r="X1080" s="635" t="s">
        <v>369</v>
      </c>
      <c r="Y1080" s="486" t="s">
        <v>579</v>
      </c>
      <c r="Z1080" s="486"/>
      <c r="AA1080" s="486"/>
      <c r="AB1080" s="486"/>
      <c r="AC1080" s="485" t="s">
        <v>1075</v>
      </c>
      <c r="AD1080" s="486"/>
      <c r="AE1080" s="479"/>
      <c r="AF1080" s="501"/>
      <c r="AG1080" s="501"/>
      <c r="AH1080" s="501" t="s">
        <v>203</v>
      </c>
      <c r="AI1080" s="486">
        <v>4</v>
      </c>
      <c r="AJ1080" s="486">
        <v>7</v>
      </c>
      <c r="AK1080" s="486">
        <v>40</v>
      </c>
      <c r="AL1080" s="486">
        <v>11</v>
      </c>
      <c r="AM1080" s="486">
        <v>0</v>
      </c>
      <c r="AN1080" s="490">
        <f>IF(AJ1080="",S1080,ROUND(((((AL1080/24)+(AM1080/1440))-((AJ1080/24)+(AK1080/1440)))*1440/50),5))</f>
        <v>4</v>
      </c>
      <c r="AO1080" s="491">
        <f>AJ1080/24+AK1080/1440</f>
        <v>0.31944444444444448</v>
      </c>
      <c r="AP1080" s="491">
        <f>AL1080/24+AM1080/1440</f>
        <v>0.45833333333333331</v>
      </c>
      <c r="AQ1080" s="23" t="str" cm="1">
        <f t="array" ref="AQ1080">IF(X1080="","",IF(SUMPRODUCT((X1080=$X$7:$X$2085)*(AI1080=$AI$7:$AI$2085)*(AO1080=$AO$7:$AO$2085)*(AP1080=$AP$7:$AP$2085)*(ROW($X$7:$X$2085)&lt;&gt;ROW(X1080))*((S1080=0)*($S$7:$S$2085&gt;0)+(S1080&gt;0)*($S$7:$S$2085=0)))&gt;0,"SALONES UNIDOS",IF(SUMPRODUCT((X1080=$X$7:$X$2085)*(AI1080=$AI$7:$AI$2085)*((AO1080&lt;$AP$7:$AP$2085)*(AP1080&gt;$AO$7:$AO$2085))*(ROW($X$7:$X$2085)&lt;&gt;ROW(X1080)))&gt;0,"Cruzado","Sin cruce")))</f>
        <v>Sin cruce</v>
      </c>
      <c r="AR1080" s="23" t="str" cm="1">
        <f t="array" ref="AR1080">IF(AE1080="","",IF(SUMPRODUCT((AE1080=$AE$7:$AE$2085)*(AI1080=$AI$7:$AI$2085)*(AO1080=$AO$7:$AO$2085)*(AP1080=$AP$7:$AP$2085)*(ROW($AE$7:$AE$2085)&lt;&gt;ROW(AE1080))*((S1080=0)*($S$7:$S$2085&gt;0)+(S1080&gt;0)*($S$7:$S$2085=0)))&gt;0,"SALONES UNIDOS",IF(SUMPRODUCT((AE1080=$AE$7:$AE$2085)*(AI1080=$AI$7:$AI$2085)*((AO1080&lt;$AP$7:$AP$2085)*(AP1080&gt;$AO$7:$AO$2085))*(ROW($AE$7:$AE$2085)&lt;&gt;ROW(AE1080)))&gt;0,"Cruzado","Sin cruce")))</f>
        <v/>
      </c>
      <c r="AS1080" s="94" t="str">
        <f t="shared" si="18"/>
        <v>EN1PRINCIPALG</v>
      </c>
      <c r="AT1080" s="94" t="str" cm="1">
        <f t="array" ref="AT1080">IF(AS1080="","",IF(SUMPRODUCT((AS1080=$AS$7:$AS$2085)*(AI1080=$AI$7:$AI$2085)*(AO1080=$AO$7:$AO$2085)*(AP1080=$AP$7:$AP$2085)*(ROW($AS$7:$AS$2085)&lt;&gt;ROW(AS1080))*((S1080=0)*($S$7:$S$2085&gt;0)+(S1080&gt;0)*($S$7:$S$2085=0)))&gt;0,"SALONES UNIDOS",IF(SUMPRODUCT((AS1080=$AS$7:$AS$2085)*(AI1080=$AI$7:$AI$2085)*((AO1080&lt;$AP$7:$AP$2085)*(AP1080&gt;$AO$7:$AO$2085))*(ROW($AS$7:$AS$2085)&lt;&gt;ROW(AS1080)))&gt;0,"Cruzado","Sin cruce")))</f>
        <v>Sin cruce</v>
      </c>
    </row>
    <row r="1081" spans="3:46" ht="15.6" hidden="1" customHeight="1">
      <c r="C1081" s="500" t="s">
        <v>572</v>
      </c>
      <c r="D1081" s="482" t="s">
        <v>573</v>
      </c>
      <c r="E1081" s="482">
        <v>20261</v>
      </c>
      <c r="F1081" s="518" t="s">
        <v>48</v>
      </c>
      <c r="G1081" s="501" t="s">
        <v>80</v>
      </c>
      <c r="H1081" s="518" t="s">
        <v>63</v>
      </c>
      <c r="I1081" s="518">
        <v>1</v>
      </c>
      <c r="J1081" s="518" t="s">
        <v>86</v>
      </c>
      <c r="K1081" s="518" t="s">
        <v>86</v>
      </c>
      <c r="L1081" s="502" t="s">
        <v>590</v>
      </c>
      <c r="M1081" s="542" t="s">
        <v>591</v>
      </c>
      <c r="N1081" s="486" t="s">
        <v>586</v>
      </c>
      <c r="O1081" s="486" t="s">
        <v>578</v>
      </c>
      <c r="P1081" s="518" t="s">
        <v>579</v>
      </c>
      <c r="Q1081" s="486">
        <v>3</v>
      </c>
      <c r="R1081" s="486">
        <v>2</v>
      </c>
      <c r="S1081" s="482"/>
      <c r="T1081" s="486">
        <v>4</v>
      </c>
      <c r="U1081" s="476" t="s">
        <v>520</v>
      </c>
      <c r="V1081" s="558">
        <v>40</v>
      </c>
      <c r="W1081" s="634">
        <v>40965725</v>
      </c>
      <c r="X1081" s="635" t="s">
        <v>255</v>
      </c>
      <c r="Y1081" s="486" t="s">
        <v>579</v>
      </c>
      <c r="Z1081" s="486"/>
      <c r="AA1081" s="486"/>
      <c r="AB1081" s="486"/>
      <c r="AC1081" s="486" t="s">
        <v>1071</v>
      </c>
      <c r="AD1081" s="486"/>
      <c r="AE1081" s="479"/>
      <c r="AF1081" s="501"/>
      <c r="AG1081" s="501"/>
      <c r="AH1081" s="501" t="s">
        <v>203</v>
      </c>
      <c r="AI1081" s="486">
        <v>2</v>
      </c>
      <c r="AJ1081" s="486">
        <v>12</v>
      </c>
      <c r="AK1081" s="486">
        <v>40</v>
      </c>
      <c r="AL1081" s="486">
        <v>16</v>
      </c>
      <c r="AM1081" s="486">
        <v>50</v>
      </c>
      <c r="AN1081" s="490">
        <f>IF(AJ1081="",S1081,ROUND(((((AL1081/24)+(AM1081/1440))-((AJ1081/24)+(AK1081/1440)))*1440/50),5))</f>
        <v>5</v>
      </c>
      <c r="AO1081" s="491">
        <f>AJ1081/24+AK1081/1440</f>
        <v>0.52777777777777779</v>
      </c>
      <c r="AP1081" s="491">
        <f>AL1081/24+AM1081/1440</f>
        <v>0.70138888888888884</v>
      </c>
      <c r="AQ1081" s="23" t="str" cm="1">
        <f t="array" ref="AQ1081">IF(X1081="","",IF(SUMPRODUCT((X1081=$X$7:$X$2085)*(AI1081=$AI$7:$AI$2085)*(AO1081=$AO$7:$AO$2085)*(AP1081=$AP$7:$AP$2085)*(ROW($X$7:$X$2085)&lt;&gt;ROW(X1081))*((S1081=0)*($S$7:$S$2085&gt;0)+(S1081&gt;0)*($S$7:$S$2085=0)))&gt;0,"SALONES UNIDOS",IF(SUMPRODUCT((X1081=$X$7:$X$2085)*(AI1081=$AI$7:$AI$2085)*((AO1081&lt;$AP$7:$AP$2085)*(AP1081&gt;$AO$7:$AO$2085))*(ROW($X$7:$X$2085)&lt;&gt;ROW(X1081)))&gt;0,"Cruzado","Sin cruce")))</f>
        <v>Sin cruce</v>
      </c>
      <c r="AR1081" s="23" t="str" cm="1">
        <f t="array" ref="AR1081">IF(AE1081="","",IF(SUMPRODUCT((AE1081=$AE$7:$AE$2085)*(AI1081=$AI$7:$AI$2085)*(AO1081=$AO$7:$AO$2085)*(AP1081=$AP$7:$AP$2085)*(ROW($AE$7:$AE$2085)&lt;&gt;ROW(AE1081))*((S1081=0)*($S$7:$S$2085&gt;0)+(S1081&gt;0)*($S$7:$S$2085=0)))&gt;0,"SALONES UNIDOS",IF(SUMPRODUCT((AE1081=$AE$7:$AE$2085)*(AI1081=$AI$7:$AI$2085)*((AO1081&lt;$AP$7:$AP$2085)*(AP1081&gt;$AO$7:$AO$2085))*(ROW($AE$7:$AE$2085)&lt;&gt;ROW(AE1081)))&gt;0,"Cruzado","Sin cruce")))</f>
        <v/>
      </c>
      <c r="AS1081" s="94" t="str">
        <f t="shared" si="18"/>
        <v>EN1PRINCIPALG</v>
      </c>
      <c r="AT1081" s="94" t="str" cm="1">
        <f t="array" ref="AT1081">IF(AS1081="","",IF(SUMPRODUCT((AS1081=$AS$7:$AS$2085)*(AI1081=$AI$7:$AI$2085)*(AO1081=$AO$7:$AO$2085)*(AP1081=$AP$7:$AP$2085)*(ROW($AS$7:$AS$2085)&lt;&gt;ROW(AS1081))*((S1081=0)*($S$7:$S$2085&gt;0)+(S1081&gt;0)*($S$7:$S$2085=0)))&gt;0,"SALONES UNIDOS",IF(SUMPRODUCT((AS1081=$AS$7:$AS$2085)*(AI1081=$AI$7:$AI$2085)*((AO1081&lt;$AP$7:$AP$2085)*(AP1081&gt;$AO$7:$AO$2085))*(ROW($AS$7:$AS$2085)&lt;&gt;ROW(AS1081)))&gt;0,"Cruzado","Sin cruce")))</f>
        <v>Sin cruce</v>
      </c>
    </row>
    <row r="1082" spans="3:46" ht="15.6" hidden="1" customHeight="1">
      <c r="C1082" s="500" t="s">
        <v>572</v>
      </c>
      <c r="D1082" s="482" t="s">
        <v>573</v>
      </c>
      <c r="E1082" s="482">
        <v>20261</v>
      </c>
      <c r="F1082" s="518" t="s">
        <v>48</v>
      </c>
      <c r="G1082" s="501" t="s">
        <v>80</v>
      </c>
      <c r="H1082" s="518" t="s">
        <v>63</v>
      </c>
      <c r="I1082" s="518">
        <v>1</v>
      </c>
      <c r="J1082" s="518" t="s">
        <v>86</v>
      </c>
      <c r="K1082" s="518" t="s">
        <v>86</v>
      </c>
      <c r="L1082" s="502" t="s">
        <v>592</v>
      </c>
      <c r="M1082" s="542" t="s">
        <v>593</v>
      </c>
      <c r="N1082" s="486" t="s">
        <v>586</v>
      </c>
      <c r="O1082" s="486" t="s">
        <v>578</v>
      </c>
      <c r="P1082" s="518" t="s">
        <v>579</v>
      </c>
      <c r="Q1082" s="486">
        <v>3</v>
      </c>
      <c r="R1082" s="486">
        <v>2</v>
      </c>
      <c r="S1082" s="482"/>
      <c r="T1082" s="486">
        <v>4</v>
      </c>
      <c r="U1082" s="476" t="s">
        <v>520</v>
      </c>
      <c r="V1082" s="558">
        <v>40</v>
      </c>
      <c r="W1082" s="634">
        <v>43454918</v>
      </c>
      <c r="X1082" s="635" t="s">
        <v>527</v>
      </c>
      <c r="Y1082" s="486" t="s">
        <v>579</v>
      </c>
      <c r="Z1082" s="486"/>
      <c r="AA1082" s="486"/>
      <c r="AB1082" s="486"/>
      <c r="AC1082" s="486" t="s">
        <v>1071</v>
      </c>
      <c r="AD1082" s="486"/>
      <c r="AE1082" s="479"/>
      <c r="AF1082" s="501"/>
      <c r="AG1082" s="501"/>
      <c r="AH1082" s="501" t="s">
        <v>203</v>
      </c>
      <c r="AI1082" s="486">
        <v>5</v>
      </c>
      <c r="AJ1082" s="486">
        <v>7</v>
      </c>
      <c r="AK1082" s="486">
        <v>40</v>
      </c>
      <c r="AL1082" s="486">
        <v>11</v>
      </c>
      <c r="AM1082" s="486">
        <v>50</v>
      </c>
      <c r="AN1082" s="490">
        <f>IF(AJ1082="",S1082,ROUND(((((AL1082/24)+(AM1082/1440))-((AJ1082/24)+(AK1082/1440)))*1440/50),5))</f>
        <v>5</v>
      </c>
      <c r="AO1082" s="491">
        <f>AJ1082/24+AK1082/1440</f>
        <v>0.31944444444444448</v>
      </c>
      <c r="AP1082" s="491">
        <f>AL1082/24+AM1082/1440</f>
        <v>0.49305555555555552</v>
      </c>
      <c r="AQ1082" s="23" t="str" cm="1">
        <f t="array" ref="AQ1082">IF(X1082="","",IF(SUMPRODUCT((X1082=$X$7:$X$2085)*(AI1082=$AI$7:$AI$2085)*(AO1082=$AO$7:$AO$2085)*(AP1082=$AP$7:$AP$2085)*(ROW($X$7:$X$2085)&lt;&gt;ROW(X1082))*((S1082=0)*($S$7:$S$2085&gt;0)+(S1082&gt;0)*($S$7:$S$2085=0)))&gt;0,"SALONES UNIDOS",IF(SUMPRODUCT((X1082=$X$7:$X$2085)*(AI1082=$AI$7:$AI$2085)*((AO1082&lt;$AP$7:$AP$2085)*(AP1082&gt;$AO$7:$AO$2085))*(ROW($X$7:$X$2085)&lt;&gt;ROW(X1082)))&gt;0,"Cruzado","Sin cruce")))</f>
        <v>Sin cruce</v>
      </c>
      <c r="AR1082" s="23" t="str" cm="1">
        <f t="array" ref="AR1082">IF(AE1082="","",IF(SUMPRODUCT((AE1082=$AE$7:$AE$2085)*(AI1082=$AI$7:$AI$2085)*(AO1082=$AO$7:$AO$2085)*(AP1082=$AP$7:$AP$2085)*(ROW($AE$7:$AE$2085)&lt;&gt;ROW(AE1082))*((S1082=0)*($S$7:$S$2085&gt;0)+(S1082&gt;0)*($S$7:$S$2085=0)))&gt;0,"SALONES UNIDOS",IF(SUMPRODUCT((AE1082=$AE$7:$AE$2085)*(AI1082=$AI$7:$AI$2085)*((AO1082&lt;$AP$7:$AP$2085)*(AP1082&gt;$AO$7:$AO$2085))*(ROW($AE$7:$AE$2085)&lt;&gt;ROW(AE1082)))&gt;0,"Cruzado","Sin cruce")))</f>
        <v/>
      </c>
      <c r="AS1082" s="94" t="str">
        <f t="shared" si="18"/>
        <v>EN1PRINCIPALG</v>
      </c>
      <c r="AT1082" s="94" t="str" cm="1">
        <f t="array" ref="AT1082">IF(AS1082="","",IF(SUMPRODUCT((AS1082=$AS$7:$AS$2085)*(AI1082=$AI$7:$AI$2085)*(AO1082=$AO$7:$AO$2085)*(AP1082=$AP$7:$AP$2085)*(ROW($AS$7:$AS$2085)&lt;&gt;ROW(AS1082))*((S1082=0)*($S$7:$S$2085&gt;0)+(S1082&gt;0)*($S$7:$S$2085=0)))&gt;0,"SALONES UNIDOS",IF(SUMPRODUCT((AS1082=$AS$7:$AS$2085)*(AI1082=$AI$7:$AI$2085)*((AO1082&lt;$AP$7:$AP$2085)*(AP1082&gt;$AO$7:$AO$2085))*(ROW($AS$7:$AS$2085)&lt;&gt;ROW(AS1082)))&gt;0,"Cruzado","Sin cruce")))</f>
        <v>Sin cruce</v>
      </c>
    </row>
    <row r="1083" spans="3:46" ht="15.6" hidden="1" customHeight="1">
      <c r="C1083" s="500" t="s">
        <v>572</v>
      </c>
      <c r="D1083" s="482" t="s">
        <v>573</v>
      </c>
      <c r="E1083" s="482">
        <v>20261</v>
      </c>
      <c r="F1083" s="518" t="s">
        <v>48</v>
      </c>
      <c r="G1083" s="501" t="s">
        <v>80</v>
      </c>
      <c r="H1083" s="518" t="s">
        <v>63</v>
      </c>
      <c r="I1083" s="518">
        <v>1</v>
      </c>
      <c r="J1083" s="518" t="s">
        <v>86</v>
      </c>
      <c r="K1083" s="518" t="s">
        <v>86</v>
      </c>
      <c r="L1083" s="502" t="s">
        <v>594</v>
      </c>
      <c r="M1083" s="542" t="s">
        <v>595</v>
      </c>
      <c r="N1083" s="486" t="s">
        <v>586</v>
      </c>
      <c r="O1083" s="486" t="s">
        <v>578</v>
      </c>
      <c r="P1083" s="518" t="s">
        <v>579</v>
      </c>
      <c r="Q1083" s="486">
        <v>3</v>
      </c>
      <c r="R1083" s="486">
        <v>2</v>
      </c>
      <c r="S1083" s="482"/>
      <c r="T1083" s="486">
        <v>4</v>
      </c>
      <c r="U1083" s="476" t="s">
        <v>520</v>
      </c>
      <c r="V1083" s="558">
        <v>40</v>
      </c>
      <c r="W1083" s="634">
        <v>10611806</v>
      </c>
      <c r="X1083" s="635" t="s">
        <v>435</v>
      </c>
      <c r="Y1083" s="486" t="s">
        <v>579</v>
      </c>
      <c r="Z1083" s="486"/>
      <c r="AA1083" s="486"/>
      <c r="AB1083" s="486"/>
      <c r="AC1083" s="486" t="s">
        <v>1071</v>
      </c>
      <c r="AD1083" s="486"/>
      <c r="AE1083" s="479"/>
      <c r="AF1083" s="501"/>
      <c r="AG1083" s="501"/>
      <c r="AH1083" s="501" t="s">
        <v>203</v>
      </c>
      <c r="AI1083" s="486">
        <v>5</v>
      </c>
      <c r="AJ1083" s="486">
        <v>12</v>
      </c>
      <c r="AK1083" s="486">
        <v>40</v>
      </c>
      <c r="AL1083" s="486">
        <v>16</v>
      </c>
      <c r="AM1083" s="486">
        <v>50</v>
      </c>
      <c r="AN1083" s="490">
        <f>IF(AJ1083="",S1083,ROUND(((((AL1083/24)+(AM1083/1440))-((AJ1083/24)+(AK1083/1440)))*1440/50),5))</f>
        <v>5</v>
      </c>
      <c r="AO1083" s="491">
        <f>AJ1083/24+AK1083/1440</f>
        <v>0.52777777777777779</v>
      </c>
      <c r="AP1083" s="491">
        <f>AL1083/24+AM1083/1440</f>
        <v>0.70138888888888884</v>
      </c>
      <c r="AQ1083" s="23" t="str" cm="1">
        <f t="array" ref="AQ1083">IF(X1083="","",IF(SUMPRODUCT((X1083=$X$7:$X$2085)*(AI1083=$AI$7:$AI$2085)*(AO1083=$AO$7:$AO$2085)*(AP1083=$AP$7:$AP$2085)*(ROW($X$7:$X$2085)&lt;&gt;ROW(X1083))*((S1083=0)*($S$7:$S$2085&gt;0)+(S1083&gt;0)*($S$7:$S$2085=0)))&gt;0,"SALONES UNIDOS",IF(SUMPRODUCT((X1083=$X$7:$X$2085)*(AI1083=$AI$7:$AI$2085)*((AO1083&lt;$AP$7:$AP$2085)*(AP1083&gt;$AO$7:$AO$2085))*(ROW($X$7:$X$2085)&lt;&gt;ROW(X1083)))&gt;0,"Cruzado","Sin cruce")))</f>
        <v>Cruzado</v>
      </c>
      <c r="AR1083" s="23" t="str" cm="1">
        <f t="array" ref="AR1083">IF(AE1083="","",IF(SUMPRODUCT((AE1083=$AE$7:$AE$2085)*(AI1083=$AI$7:$AI$2085)*(AO1083=$AO$7:$AO$2085)*(AP1083=$AP$7:$AP$2085)*(ROW($AE$7:$AE$2085)&lt;&gt;ROW(AE1083))*((S1083=0)*($S$7:$S$2085&gt;0)+(S1083&gt;0)*($S$7:$S$2085=0)))&gt;0,"SALONES UNIDOS",IF(SUMPRODUCT((AE1083=$AE$7:$AE$2085)*(AI1083=$AI$7:$AI$2085)*((AO1083&lt;$AP$7:$AP$2085)*(AP1083&gt;$AO$7:$AO$2085))*(ROW($AE$7:$AE$2085)&lt;&gt;ROW(AE1083)))&gt;0,"Cruzado","Sin cruce")))</f>
        <v/>
      </c>
      <c r="AS1083" s="94" t="str">
        <f t="shared" si="18"/>
        <v>EN1PRINCIPALG</v>
      </c>
      <c r="AT1083" s="94" t="str" cm="1">
        <f t="array" ref="AT1083">IF(AS1083="","",IF(SUMPRODUCT((AS1083=$AS$7:$AS$2085)*(AI1083=$AI$7:$AI$2085)*(AO1083=$AO$7:$AO$2085)*(AP1083=$AP$7:$AP$2085)*(ROW($AS$7:$AS$2085)&lt;&gt;ROW(AS1083))*((S1083=0)*($S$7:$S$2085&gt;0)+(S1083&gt;0)*($S$7:$S$2085=0)))&gt;0,"SALONES UNIDOS",IF(SUMPRODUCT((AS1083=$AS$7:$AS$2085)*(AI1083=$AI$7:$AI$2085)*((AO1083&lt;$AP$7:$AP$2085)*(AP1083&gt;$AO$7:$AO$2085))*(ROW($AS$7:$AS$2085)&lt;&gt;ROW(AS1083)))&gt;0,"Cruzado","Sin cruce")))</f>
        <v>Sin cruce</v>
      </c>
    </row>
    <row r="1084" spans="3:46" ht="15.6" hidden="1" customHeight="1">
      <c r="C1084" s="509" t="s">
        <v>572</v>
      </c>
      <c r="D1084" s="484" t="s">
        <v>573</v>
      </c>
      <c r="E1084" s="484">
        <v>20261</v>
      </c>
      <c r="F1084" s="513" t="s">
        <v>48</v>
      </c>
      <c r="G1084" s="510" t="s">
        <v>80</v>
      </c>
      <c r="H1084" s="513" t="s">
        <v>63</v>
      </c>
      <c r="I1084" s="513">
        <v>1</v>
      </c>
      <c r="J1084" s="513" t="s">
        <v>98</v>
      </c>
      <c r="K1084" s="513" t="s">
        <v>98</v>
      </c>
      <c r="L1084" s="512" t="s">
        <v>575</v>
      </c>
      <c r="M1084" s="540" t="s">
        <v>576</v>
      </c>
      <c r="N1084" s="485" t="s">
        <v>577</v>
      </c>
      <c r="O1084" s="485" t="s">
        <v>578</v>
      </c>
      <c r="P1084" s="513" t="s">
        <v>579</v>
      </c>
      <c r="Q1084" s="485">
        <v>2</v>
      </c>
      <c r="R1084" s="485">
        <v>0</v>
      </c>
      <c r="S1084" s="484">
        <v>2</v>
      </c>
      <c r="T1084" s="485">
        <v>3</v>
      </c>
      <c r="U1084" s="474" t="s">
        <v>520</v>
      </c>
      <c r="V1084" s="555">
        <v>40</v>
      </c>
      <c r="W1084" s="548">
        <v>21534093</v>
      </c>
      <c r="X1084" s="564" t="s">
        <v>515</v>
      </c>
      <c r="Y1084" s="485" t="s">
        <v>579</v>
      </c>
      <c r="Z1084" s="485"/>
      <c r="AA1084" s="485"/>
      <c r="AB1084" s="485"/>
      <c r="AC1084" s="485" t="s">
        <v>596</v>
      </c>
      <c r="AD1084" s="485"/>
      <c r="AE1084" s="479"/>
      <c r="AF1084" s="510"/>
      <c r="AG1084" s="510"/>
      <c r="AH1084" s="510" t="s">
        <v>582</v>
      </c>
      <c r="AI1084" s="485">
        <v>4</v>
      </c>
      <c r="AJ1084" s="485">
        <v>11</v>
      </c>
      <c r="AK1084" s="485">
        <v>50</v>
      </c>
      <c r="AL1084" s="485">
        <v>13</v>
      </c>
      <c r="AM1084" s="485">
        <v>30</v>
      </c>
      <c r="AN1084" s="490">
        <f>IF(AJ1084="",S1084,ROUND(((((AL1084/24)+(AM1084/1440))-((AJ1084/24)+(AK1084/1440)))*1440/50),5))</f>
        <v>2</v>
      </c>
      <c r="AO1084" s="491">
        <f>AJ1084/24+AK1084/1440</f>
        <v>0.49305555555555552</v>
      </c>
      <c r="AP1084" s="491">
        <f>AL1084/24+AM1084/1440</f>
        <v>0.5625</v>
      </c>
      <c r="AQ1084" s="23" t="str" cm="1">
        <f t="array" ref="AQ1084">IF(X1084="","",IF(SUMPRODUCT((X1084=$X$7:$X$2085)*(AI1084=$AI$7:$AI$2085)*(AO1084=$AO$7:$AO$2085)*(AP1084=$AP$7:$AP$2085)*(ROW($X$7:$X$2085)&lt;&gt;ROW(X1084))*((S1084=0)*($S$7:$S$2085&gt;0)+(S1084&gt;0)*($S$7:$S$2085=0)))&gt;0,"SALONES UNIDOS",IF(SUMPRODUCT((X1084=$X$7:$X$2085)*(AI1084=$AI$7:$AI$2085)*((AO1084&lt;$AP$7:$AP$2085)*(AP1084&gt;$AO$7:$AO$2085))*(ROW($X$7:$X$2085)&lt;&gt;ROW(X1084)))&gt;0,"Cruzado","Sin cruce")))</f>
        <v>Sin cruce</v>
      </c>
      <c r="AR1084" s="23" t="str" cm="1">
        <f t="array" ref="AR1084">IF(AE1084="","",IF(SUMPRODUCT((AE1084=$AE$7:$AE$2085)*(AI1084=$AI$7:$AI$2085)*(AO1084=$AO$7:$AO$2085)*(AP1084=$AP$7:$AP$2085)*(ROW($AE$7:$AE$2085)&lt;&gt;ROW(AE1084))*((S1084=0)*($S$7:$S$2085&gt;0)+(S1084&gt;0)*($S$7:$S$2085=0)))&gt;0,"SALONES UNIDOS",IF(SUMPRODUCT((AE1084=$AE$7:$AE$2085)*(AI1084=$AI$7:$AI$2085)*((AO1084&lt;$AP$7:$AP$2085)*(AP1084&gt;$AO$7:$AO$2085))*(ROW($AE$7:$AE$2085)&lt;&gt;ROW(AE1084)))&gt;0,"Cruzado","Sin cruce")))</f>
        <v/>
      </c>
      <c r="AS1084" s="94" t="str">
        <f t="shared" si="18"/>
        <v>EN1PRINCIPALH</v>
      </c>
      <c r="AT1084" s="94" t="str" cm="1">
        <f t="array" ref="AT1084">IF(AS1084="","",IF(SUMPRODUCT((AS1084=$AS$7:$AS$2085)*(AI1084=$AI$7:$AI$2085)*(AO1084=$AO$7:$AO$2085)*(AP1084=$AP$7:$AP$2085)*(ROW($AS$7:$AS$2085)&lt;&gt;ROW(AS1084))*((S1084=0)*($S$7:$S$2085&gt;0)+(S1084&gt;0)*($S$7:$S$2085=0)))&gt;0,"SALONES UNIDOS",IF(SUMPRODUCT((AS1084=$AS$7:$AS$2085)*(AI1084=$AI$7:$AI$2085)*((AO1084&lt;$AP$7:$AP$2085)*(AP1084&gt;$AO$7:$AO$2085))*(ROW($AS$7:$AS$2085)&lt;&gt;ROW(AS1084)))&gt;0,"Cruzado","Sin cruce")))</f>
        <v>Sin cruce</v>
      </c>
    </row>
    <row r="1085" spans="3:46" ht="15.6" hidden="1" customHeight="1">
      <c r="C1085" s="509" t="s">
        <v>572</v>
      </c>
      <c r="D1085" s="484" t="s">
        <v>573</v>
      </c>
      <c r="E1085" s="484">
        <v>20261</v>
      </c>
      <c r="F1085" s="513" t="s">
        <v>48</v>
      </c>
      <c r="G1085" s="510" t="s">
        <v>80</v>
      </c>
      <c r="H1085" s="513" t="s">
        <v>63</v>
      </c>
      <c r="I1085" s="513">
        <v>1</v>
      </c>
      <c r="J1085" s="513" t="s">
        <v>1076</v>
      </c>
      <c r="K1085" s="513" t="s">
        <v>98</v>
      </c>
      <c r="L1085" s="512" t="s">
        <v>575</v>
      </c>
      <c r="M1085" s="540" t="s">
        <v>576</v>
      </c>
      <c r="N1085" s="485" t="s">
        <v>577</v>
      </c>
      <c r="O1085" s="485" t="s">
        <v>578</v>
      </c>
      <c r="P1085" s="513" t="s">
        <v>579</v>
      </c>
      <c r="Q1085" s="485">
        <v>0</v>
      </c>
      <c r="R1085" s="485">
        <v>2</v>
      </c>
      <c r="S1085" s="484">
        <v>2</v>
      </c>
      <c r="T1085" s="485">
        <v>3</v>
      </c>
      <c r="U1085" s="474" t="s">
        <v>520</v>
      </c>
      <c r="V1085" s="555">
        <v>20</v>
      </c>
      <c r="W1085" s="548">
        <v>21534093</v>
      </c>
      <c r="X1085" s="564" t="s">
        <v>515</v>
      </c>
      <c r="Y1085" s="485" t="s">
        <v>579</v>
      </c>
      <c r="Z1085" s="485"/>
      <c r="AA1085" s="485"/>
      <c r="AB1085" s="485"/>
      <c r="AC1085" s="493"/>
      <c r="AD1085" s="485"/>
      <c r="AE1085" s="484" t="s">
        <v>1068</v>
      </c>
      <c r="AF1085" s="510"/>
      <c r="AG1085" s="510"/>
      <c r="AH1085" s="510" t="s">
        <v>100</v>
      </c>
      <c r="AI1085" s="485">
        <v>4</v>
      </c>
      <c r="AJ1085" s="485">
        <v>13</v>
      </c>
      <c r="AK1085" s="485">
        <v>30</v>
      </c>
      <c r="AL1085" s="485">
        <v>15</v>
      </c>
      <c r="AM1085" s="485">
        <v>10</v>
      </c>
      <c r="AN1085" s="490">
        <f>IF(AJ1085="",S1085,ROUND(((((AL1085/24)+(AM1085/1440))-((AJ1085/24)+(AK1085/1440)))*1440/50),5))</f>
        <v>2</v>
      </c>
      <c r="AO1085" s="491">
        <f>AJ1085/24+AK1085/1440</f>
        <v>0.5625</v>
      </c>
      <c r="AP1085" s="491">
        <f>AL1085/24+AM1085/1440</f>
        <v>0.63194444444444442</v>
      </c>
      <c r="AQ1085" s="23" t="str" cm="1">
        <f t="array" ref="AQ1085">IF(X1085="","",IF(SUMPRODUCT((X1085=$X$7:$X$2085)*(AI1085=$AI$7:$AI$2085)*(AO1085=$AO$7:$AO$2085)*(AP1085=$AP$7:$AP$2085)*(ROW($X$7:$X$2085)&lt;&gt;ROW(X1085))*((S1085=0)*($S$7:$S$2085&gt;0)+(S1085&gt;0)*($S$7:$S$2085=0)))&gt;0,"SALONES UNIDOS",IF(SUMPRODUCT((X1085=$X$7:$X$2085)*(AI1085=$AI$7:$AI$2085)*((AO1085&lt;$AP$7:$AP$2085)*(AP1085&gt;$AO$7:$AO$2085))*(ROW($X$7:$X$2085)&lt;&gt;ROW(X1085)))&gt;0,"Cruzado","Sin cruce")))</f>
        <v>Sin cruce</v>
      </c>
      <c r="AR1085" s="23" t="str" cm="1">
        <f t="array" ref="AR1085">IF(AE1085="","",IF(SUMPRODUCT((AE1085=$AE$7:$AE$2085)*(AI1085=$AI$7:$AI$2085)*(AO1085=$AO$7:$AO$2085)*(AP1085=$AP$7:$AP$2085)*(ROW($AE$7:$AE$2085)&lt;&gt;ROW(AE1085))*((S1085=0)*($S$7:$S$2085&gt;0)+(S1085&gt;0)*($S$7:$S$2085=0)))&gt;0,"SALONES UNIDOS",IF(SUMPRODUCT((AE1085=$AE$7:$AE$2085)*(AI1085=$AI$7:$AI$2085)*((AO1085&lt;$AP$7:$AP$2085)*(AP1085&gt;$AO$7:$AO$2085))*(ROW($AE$7:$AE$2085)&lt;&gt;ROW(AE1085)))&gt;0,"Cruzado","Sin cruce")))</f>
        <v>Sin cruce</v>
      </c>
      <c r="AS1085" s="94" t="str">
        <f t="shared" si="18"/>
        <v>EN1PRINCIPALH</v>
      </c>
      <c r="AT1085" s="94" t="str" cm="1">
        <f t="array" ref="AT1085">IF(AS1085="","",IF(SUMPRODUCT((AS1085=$AS$7:$AS$2085)*(AI1085=$AI$7:$AI$2085)*(AO1085=$AO$7:$AO$2085)*(AP1085=$AP$7:$AP$2085)*(ROW($AS$7:$AS$2085)&lt;&gt;ROW(AS1085))*((S1085=0)*($S$7:$S$2085&gt;0)+(S1085&gt;0)*($S$7:$S$2085=0)))&gt;0,"SALONES UNIDOS",IF(SUMPRODUCT((AS1085=$AS$7:$AS$2085)*(AI1085=$AI$7:$AI$2085)*((AO1085&lt;$AP$7:$AP$2085)*(AP1085&gt;$AO$7:$AO$2085))*(ROW($AS$7:$AS$2085)&lt;&gt;ROW(AS1085)))&gt;0,"Cruzado","Sin cruce")))</f>
        <v>Sin cruce</v>
      </c>
    </row>
    <row r="1086" spans="3:46" ht="15.6" hidden="1" customHeight="1">
      <c r="C1086" s="509" t="s">
        <v>572</v>
      </c>
      <c r="D1086" s="484" t="s">
        <v>573</v>
      </c>
      <c r="E1086" s="484">
        <v>20261</v>
      </c>
      <c r="F1086" s="513" t="s">
        <v>48</v>
      </c>
      <c r="G1086" s="510" t="s">
        <v>80</v>
      </c>
      <c r="H1086" s="513" t="s">
        <v>63</v>
      </c>
      <c r="I1086" s="513">
        <v>1</v>
      </c>
      <c r="J1086" s="513" t="s">
        <v>1077</v>
      </c>
      <c r="K1086" s="513" t="s">
        <v>98</v>
      </c>
      <c r="L1086" s="512" t="s">
        <v>575</v>
      </c>
      <c r="M1086" s="540" t="s">
        <v>576</v>
      </c>
      <c r="N1086" s="485" t="s">
        <v>577</v>
      </c>
      <c r="O1086" s="485" t="s">
        <v>578</v>
      </c>
      <c r="P1086" s="513" t="s">
        <v>579</v>
      </c>
      <c r="Q1086" s="485">
        <v>0</v>
      </c>
      <c r="R1086" s="485">
        <v>2</v>
      </c>
      <c r="S1086" s="484">
        <v>2</v>
      </c>
      <c r="T1086" s="485">
        <v>3</v>
      </c>
      <c r="U1086" s="474" t="s">
        <v>520</v>
      </c>
      <c r="V1086" s="555">
        <v>20</v>
      </c>
      <c r="W1086" s="548">
        <v>21534093</v>
      </c>
      <c r="X1086" s="564" t="s">
        <v>515</v>
      </c>
      <c r="Y1086" s="485" t="s">
        <v>579</v>
      </c>
      <c r="Z1086" s="485"/>
      <c r="AA1086" s="485"/>
      <c r="AB1086" s="485"/>
      <c r="AC1086" s="493"/>
      <c r="AD1086" s="485"/>
      <c r="AE1086" s="484" t="s">
        <v>1068</v>
      </c>
      <c r="AF1086" s="510"/>
      <c r="AG1086" s="510"/>
      <c r="AH1086" s="510" t="s">
        <v>100</v>
      </c>
      <c r="AI1086" s="485">
        <v>4</v>
      </c>
      <c r="AJ1086" s="485">
        <v>15</v>
      </c>
      <c r="AK1086" s="485">
        <v>10</v>
      </c>
      <c r="AL1086" s="485">
        <v>16</v>
      </c>
      <c r="AM1086" s="485">
        <v>50</v>
      </c>
      <c r="AN1086" s="490">
        <f>IF(AJ1086="",S1086,ROUND(((((AL1086/24)+(AM1086/1440))-((AJ1086/24)+(AK1086/1440)))*1440/50),5))</f>
        <v>2</v>
      </c>
      <c r="AO1086" s="491">
        <f>AJ1086/24+AK1086/1440</f>
        <v>0.63194444444444442</v>
      </c>
      <c r="AP1086" s="491">
        <f>AL1086/24+AM1086/1440</f>
        <v>0.70138888888888884</v>
      </c>
      <c r="AQ1086" s="23" t="str" cm="1">
        <f t="array" ref="AQ1086">IF(X1086="","",IF(SUMPRODUCT((X1086=$X$7:$X$2085)*(AI1086=$AI$7:$AI$2085)*(AO1086=$AO$7:$AO$2085)*(AP1086=$AP$7:$AP$2085)*(ROW($X$7:$X$2085)&lt;&gt;ROW(X1086))*((S1086=0)*($S$7:$S$2085&gt;0)+(S1086&gt;0)*($S$7:$S$2085=0)))&gt;0,"SALONES UNIDOS",IF(SUMPRODUCT((X1086=$X$7:$X$2085)*(AI1086=$AI$7:$AI$2085)*((AO1086&lt;$AP$7:$AP$2085)*(AP1086&gt;$AO$7:$AO$2085))*(ROW($X$7:$X$2085)&lt;&gt;ROW(X1086)))&gt;0,"Cruzado","Sin cruce")))</f>
        <v>Sin cruce</v>
      </c>
      <c r="AR1086" s="23" t="str" cm="1">
        <f t="array" ref="AR1086">IF(AE1086="","",IF(SUMPRODUCT((AE1086=$AE$7:$AE$2085)*(AI1086=$AI$7:$AI$2085)*(AO1086=$AO$7:$AO$2085)*(AP1086=$AP$7:$AP$2085)*(ROW($AE$7:$AE$2085)&lt;&gt;ROW(AE1086))*((S1086=0)*($S$7:$S$2085&gt;0)+(S1086&gt;0)*($S$7:$S$2085=0)))&gt;0,"SALONES UNIDOS",IF(SUMPRODUCT((AE1086=$AE$7:$AE$2085)*(AI1086=$AI$7:$AI$2085)*((AO1086&lt;$AP$7:$AP$2085)*(AP1086&gt;$AO$7:$AO$2085))*(ROW($AE$7:$AE$2085)&lt;&gt;ROW(AE1086)))&gt;0,"Cruzado","Sin cruce")))</f>
        <v>Sin cruce</v>
      </c>
      <c r="AS1086" s="94" t="str">
        <f t="shared" si="18"/>
        <v>EN1PRINCIPALH</v>
      </c>
      <c r="AT1086" s="94" t="str" cm="1">
        <f t="array" ref="AT1086">IF(AS1086="","",IF(SUMPRODUCT((AS1086=$AS$7:$AS$2085)*(AI1086=$AI$7:$AI$2085)*(AO1086=$AO$7:$AO$2085)*(AP1086=$AP$7:$AP$2085)*(ROW($AS$7:$AS$2085)&lt;&gt;ROW(AS1086))*((S1086=0)*($S$7:$S$2085&gt;0)+(S1086&gt;0)*($S$7:$S$2085=0)))&gt;0,"SALONES UNIDOS",IF(SUMPRODUCT((AS1086=$AS$7:$AS$2085)*(AI1086=$AI$7:$AI$2085)*((AO1086&lt;$AP$7:$AP$2085)*(AP1086&gt;$AO$7:$AO$2085))*(ROW($AS$7:$AS$2085)&lt;&gt;ROW(AS1086)))&gt;0,"Cruzado","Sin cruce")))</f>
        <v>Sin cruce</v>
      </c>
    </row>
    <row r="1087" spans="3:46" ht="15.6" hidden="1" customHeight="1">
      <c r="C1087" s="509" t="s">
        <v>572</v>
      </c>
      <c r="D1087" s="484" t="s">
        <v>573</v>
      </c>
      <c r="E1087" s="484">
        <v>20261</v>
      </c>
      <c r="F1087" s="513" t="s">
        <v>48</v>
      </c>
      <c r="G1087" s="510" t="s">
        <v>80</v>
      </c>
      <c r="H1087" s="513" t="s">
        <v>63</v>
      </c>
      <c r="I1087" s="513">
        <v>1</v>
      </c>
      <c r="J1087" s="513" t="s">
        <v>98</v>
      </c>
      <c r="K1087" s="513" t="s">
        <v>98</v>
      </c>
      <c r="L1087" s="512" t="s">
        <v>584</v>
      </c>
      <c r="M1087" s="540" t="s">
        <v>585</v>
      </c>
      <c r="N1087" s="485" t="s">
        <v>586</v>
      </c>
      <c r="O1087" s="485" t="s">
        <v>578</v>
      </c>
      <c r="P1087" s="513" t="s">
        <v>579</v>
      </c>
      <c r="Q1087" s="485">
        <v>2</v>
      </c>
      <c r="R1087" s="485">
        <v>2</v>
      </c>
      <c r="S1087" s="484">
        <v>4</v>
      </c>
      <c r="T1087" s="485">
        <v>3</v>
      </c>
      <c r="U1087" s="474" t="s">
        <v>520</v>
      </c>
      <c r="V1087" s="555">
        <v>40</v>
      </c>
      <c r="W1087" s="548">
        <v>40364065</v>
      </c>
      <c r="X1087" s="564" t="s">
        <v>201</v>
      </c>
      <c r="Y1087" s="485" t="s">
        <v>579</v>
      </c>
      <c r="Z1087" s="485"/>
      <c r="AA1087" s="485"/>
      <c r="AB1087" s="485"/>
      <c r="AC1087" s="485" t="s">
        <v>787</v>
      </c>
      <c r="AD1087" s="485"/>
      <c r="AE1087" s="479"/>
      <c r="AF1087" s="510"/>
      <c r="AG1087" s="510"/>
      <c r="AH1087" s="510" t="s">
        <v>203</v>
      </c>
      <c r="AI1087" s="485">
        <v>5</v>
      </c>
      <c r="AJ1087" s="485">
        <v>8</v>
      </c>
      <c r="AK1087" s="485">
        <v>30</v>
      </c>
      <c r="AL1087" s="485">
        <v>11</v>
      </c>
      <c r="AM1087" s="485">
        <v>50</v>
      </c>
      <c r="AN1087" s="490">
        <f>IF(AJ1087="",S1087,ROUND(((((AL1087/24)+(AM1087/1440))-((AJ1087/24)+(AK1087/1440)))*1440/50),5))</f>
        <v>4</v>
      </c>
      <c r="AO1087" s="491">
        <f>AJ1087/24+AK1087/1440</f>
        <v>0.35416666666666663</v>
      </c>
      <c r="AP1087" s="491">
        <f>AL1087/24+AM1087/1440</f>
        <v>0.49305555555555552</v>
      </c>
      <c r="AQ1087" s="23" t="str" cm="1">
        <f t="array" ref="AQ1087">IF(X1087="","",IF(SUMPRODUCT((X1087=$X$7:$X$2085)*(AI1087=$AI$7:$AI$2085)*(AO1087=$AO$7:$AO$2085)*(AP1087=$AP$7:$AP$2085)*(ROW($X$7:$X$2085)&lt;&gt;ROW(X1087))*((S1087=0)*($S$7:$S$2085&gt;0)+(S1087&gt;0)*($S$7:$S$2085=0)))&gt;0,"SALONES UNIDOS",IF(SUMPRODUCT((X1087=$X$7:$X$2085)*(AI1087=$AI$7:$AI$2085)*((AO1087&lt;$AP$7:$AP$2085)*(AP1087&gt;$AO$7:$AO$2085))*(ROW($X$7:$X$2085)&lt;&gt;ROW(X1087)))&gt;0,"Cruzado","Sin cruce")))</f>
        <v>Sin cruce</v>
      </c>
      <c r="AR1087" s="23" t="str" cm="1">
        <f t="array" ref="AR1087">IF(AE1087="","",IF(SUMPRODUCT((AE1087=$AE$7:$AE$2085)*(AI1087=$AI$7:$AI$2085)*(AO1087=$AO$7:$AO$2085)*(AP1087=$AP$7:$AP$2085)*(ROW($AE$7:$AE$2085)&lt;&gt;ROW(AE1087))*((S1087=0)*($S$7:$S$2085&gt;0)+(S1087&gt;0)*($S$7:$S$2085=0)))&gt;0,"SALONES UNIDOS",IF(SUMPRODUCT((AE1087=$AE$7:$AE$2085)*(AI1087=$AI$7:$AI$2085)*((AO1087&lt;$AP$7:$AP$2085)*(AP1087&gt;$AO$7:$AO$2085))*(ROW($AE$7:$AE$2085)&lt;&gt;ROW(AE1087)))&gt;0,"Cruzado","Sin cruce")))</f>
        <v/>
      </c>
      <c r="AS1087" s="94" t="str">
        <f t="shared" si="18"/>
        <v>EN1PRINCIPALH</v>
      </c>
      <c r="AT1087" s="94" t="str" cm="1">
        <f t="array" ref="AT1087">IF(AS1087="","",IF(SUMPRODUCT((AS1087=$AS$7:$AS$2085)*(AI1087=$AI$7:$AI$2085)*(AO1087=$AO$7:$AO$2085)*(AP1087=$AP$7:$AP$2085)*(ROW($AS$7:$AS$2085)&lt;&gt;ROW(AS1087))*((S1087=0)*($S$7:$S$2085&gt;0)+(S1087&gt;0)*($S$7:$S$2085=0)))&gt;0,"SALONES UNIDOS",IF(SUMPRODUCT((AS1087=$AS$7:$AS$2085)*(AI1087=$AI$7:$AI$2085)*((AO1087&lt;$AP$7:$AP$2085)*(AP1087&gt;$AO$7:$AO$2085))*(ROW($AS$7:$AS$2085)&lt;&gt;ROW(AS1087)))&gt;0,"Cruzado","Sin cruce")))</f>
        <v>Sin cruce</v>
      </c>
    </row>
    <row r="1088" spans="3:46" ht="15.6" hidden="1" customHeight="1">
      <c r="C1088" s="509" t="s">
        <v>572</v>
      </c>
      <c r="D1088" s="484" t="s">
        <v>573</v>
      </c>
      <c r="E1088" s="484">
        <v>20261</v>
      </c>
      <c r="F1088" s="513" t="s">
        <v>48</v>
      </c>
      <c r="G1088" s="510" t="s">
        <v>80</v>
      </c>
      <c r="H1088" s="513" t="s">
        <v>63</v>
      </c>
      <c r="I1088" s="513">
        <v>1</v>
      </c>
      <c r="J1088" s="513" t="s">
        <v>98</v>
      </c>
      <c r="K1088" s="513" t="s">
        <v>98</v>
      </c>
      <c r="L1088" s="512" t="s">
        <v>587</v>
      </c>
      <c r="M1088" s="540" t="s">
        <v>588</v>
      </c>
      <c r="N1088" s="485" t="s">
        <v>577</v>
      </c>
      <c r="O1088" s="485" t="s">
        <v>578</v>
      </c>
      <c r="P1088" s="513" t="s">
        <v>579</v>
      </c>
      <c r="Q1088" s="485">
        <v>2</v>
      </c>
      <c r="R1088" s="485">
        <v>2</v>
      </c>
      <c r="S1088" s="484">
        <v>4</v>
      </c>
      <c r="T1088" s="485">
        <v>3</v>
      </c>
      <c r="U1088" s="474" t="s">
        <v>520</v>
      </c>
      <c r="V1088" s="555">
        <v>40</v>
      </c>
      <c r="W1088" s="548">
        <v>21868076</v>
      </c>
      <c r="X1088" s="564" t="s">
        <v>329</v>
      </c>
      <c r="Y1088" s="485" t="s">
        <v>579</v>
      </c>
      <c r="Z1088" s="485"/>
      <c r="AA1088" s="485"/>
      <c r="AB1088" s="485"/>
      <c r="AC1088" s="485" t="s">
        <v>1078</v>
      </c>
      <c r="AD1088" s="485"/>
      <c r="AE1088" s="479"/>
      <c r="AF1088" s="510"/>
      <c r="AG1088" s="510"/>
      <c r="AH1088" s="510" t="s">
        <v>203</v>
      </c>
      <c r="AI1088" s="485">
        <v>4</v>
      </c>
      <c r="AJ1088" s="485">
        <v>7</v>
      </c>
      <c r="AK1088" s="485">
        <v>40</v>
      </c>
      <c r="AL1088" s="485">
        <v>11</v>
      </c>
      <c r="AM1088" s="485">
        <v>0</v>
      </c>
      <c r="AN1088" s="490">
        <f>IF(AJ1088="",S1088,ROUND(((((AL1088/24)+(AM1088/1440))-((AJ1088/24)+(AK1088/1440)))*1440/50),5))</f>
        <v>4</v>
      </c>
      <c r="AO1088" s="491">
        <f>AJ1088/24+AK1088/1440</f>
        <v>0.31944444444444448</v>
      </c>
      <c r="AP1088" s="491">
        <f>AL1088/24+AM1088/1440</f>
        <v>0.45833333333333331</v>
      </c>
      <c r="AQ1088" s="23" t="str" cm="1">
        <f t="array" ref="AQ1088">IF(X1088="","",IF(SUMPRODUCT((X1088=$X$7:$X$2085)*(AI1088=$AI$7:$AI$2085)*(AO1088=$AO$7:$AO$2085)*(AP1088=$AP$7:$AP$2085)*(ROW($X$7:$X$2085)&lt;&gt;ROW(X1088))*((S1088=0)*($S$7:$S$2085&gt;0)+(S1088&gt;0)*($S$7:$S$2085=0)))&gt;0,"SALONES UNIDOS",IF(SUMPRODUCT((X1088=$X$7:$X$2085)*(AI1088=$AI$7:$AI$2085)*((AO1088&lt;$AP$7:$AP$2085)*(AP1088&gt;$AO$7:$AO$2085))*(ROW($X$7:$X$2085)&lt;&gt;ROW(X1088)))&gt;0,"Cruzado","Sin cruce")))</f>
        <v>Sin cruce</v>
      </c>
      <c r="AR1088" s="23" t="str" cm="1">
        <f t="array" ref="AR1088">IF(AE1088="","",IF(SUMPRODUCT((AE1088=$AE$7:$AE$2085)*(AI1088=$AI$7:$AI$2085)*(AO1088=$AO$7:$AO$2085)*(AP1088=$AP$7:$AP$2085)*(ROW($AE$7:$AE$2085)&lt;&gt;ROW(AE1088))*((S1088=0)*($S$7:$S$2085&gt;0)+(S1088&gt;0)*($S$7:$S$2085=0)))&gt;0,"SALONES UNIDOS",IF(SUMPRODUCT((AE1088=$AE$7:$AE$2085)*(AI1088=$AI$7:$AI$2085)*((AO1088&lt;$AP$7:$AP$2085)*(AP1088&gt;$AO$7:$AO$2085))*(ROW($AE$7:$AE$2085)&lt;&gt;ROW(AE1088)))&gt;0,"Cruzado","Sin cruce")))</f>
        <v/>
      </c>
      <c r="AS1088" s="94" t="str">
        <f t="shared" si="18"/>
        <v>EN1PRINCIPALH</v>
      </c>
      <c r="AT1088" s="94" t="str" cm="1">
        <f t="array" ref="AT1088">IF(AS1088="","",IF(SUMPRODUCT((AS1088=$AS$7:$AS$2085)*(AI1088=$AI$7:$AI$2085)*(AO1088=$AO$7:$AO$2085)*(AP1088=$AP$7:$AP$2085)*(ROW($AS$7:$AS$2085)&lt;&gt;ROW(AS1088))*((S1088=0)*($S$7:$S$2085&gt;0)+(S1088&gt;0)*($S$7:$S$2085=0)))&gt;0,"SALONES UNIDOS",IF(SUMPRODUCT((AS1088=$AS$7:$AS$2085)*(AI1088=$AI$7:$AI$2085)*((AO1088&lt;$AP$7:$AP$2085)*(AP1088&gt;$AO$7:$AO$2085))*(ROW($AS$7:$AS$2085)&lt;&gt;ROW(AS1088)))&gt;0,"Cruzado","Sin cruce")))</f>
        <v>Sin cruce</v>
      </c>
    </row>
    <row r="1089" spans="3:46" ht="15.6" hidden="1" customHeight="1">
      <c r="C1089" s="509" t="s">
        <v>572</v>
      </c>
      <c r="D1089" s="484" t="s">
        <v>573</v>
      </c>
      <c r="E1089" s="484">
        <v>20261</v>
      </c>
      <c r="F1089" s="513" t="s">
        <v>48</v>
      </c>
      <c r="G1089" s="510" t="s">
        <v>80</v>
      </c>
      <c r="H1089" s="513" t="s">
        <v>63</v>
      </c>
      <c r="I1089" s="513">
        <v>1</v>
      </c>
      <c r="J1089" s="513" t="s">
        <v>98</v>
      </c>
      <c r="K1089" s="513" t="s">
        <v>98</v>
      </c>
      <c r="L1089" s="512" t="s">
        <v>590</v>
      </c>
      <c r="M1089" s="540" t="s">
        <v>591</v>
      </c>
      <c r="N1089" s="485" t="s">
        <v>586</v>
      </c>
      <c r="O1089" s="485" t="s">
        <v>578</v>
      </c>
      <c r="P1089" s="513" t="s">
        <v>579</v>
      </c>
      <c r="Q1089" s="485">
        <v>3</v>
      </c>
      <c r="R1089" s="485">
        <v>2</v>
      </c>
      <c r="S1089" s="484">
        <v>5</v>
      </c>
      <c r="T1089" s="485">
        <v>4</v>
      </c>
      <c r="U1089" s="474" t="s">
        <v>520</v>
      </c>
      <c r="V1089" s="555">
        <v>40</v>
      </c>
      <c r="W1089" s="548">
        <v>21881309</v>
      </c>
      <c r="X1089" s="564" t="s">
        <v>324</v>
      </c>
      <c r="Y1089" s="485" t="s">
        <v>579</v>
      </c>
      <c r="Z1089" s="485"/>
      <c r="AA1089" s="485"/>
      <c r="AB1089" s="485"/>
      <c r="AC1089" s="485" t="s">
        <v>596</v>
      </c>
      <c r="AD1089" s="485"/>
      <c r="AE1089" s="479"/>
      <c r="AF1089" s="510"/>
      <c r="AG1089" s="510"/>
      <c r="AH1089" s="510" t="s">
        <v>203</v>
      </c>
      <c r="AI1089" s="485">
        <v>5</v>
      </c>
      <c r="AJ1089" s="485">
        <v>12</v>
      </c>
      <c r="AK1089" s="485">
        <v>40</v>
      </c>
      <c r="AL1089" s="485">
        <v>16</v>
      </c>
      <c r="AM1089" s="485">
        <v>50</v>
      </c>
      <c r="AN1089" s="490">
        <f>IF(AJ1089="",S1089,ROUND(((((AL1089/24)+(AM1089/1440))-((AJ1089/24)+(AK1089/1440)))*1440/50),5))</f>
        <v>5</v>
      </c>
      <c r="AO1089" s="491">
        <f>AJ1089/24+AK1089/1440</f>
        <v>0.52777777777777779</v>
      </c>
      <c r="AP1089" s="491">
        <f>AL1089/24+AM1089/1440</f>
        <v>0.70138888888888884</v>
      </c>
      <c r="AQ1089" s="23" t="str" cm="1">
        <f t="array" ref="AQ1089">IF(X1089="","",IF(SUMPRODUCT((X1089=$X$7:$X$2085)*(AI1089=$AI$7:$AI$2085)*(AO1089=$AO$7:$AO$2085)*(AP1089=$AP$7:$AP$2085)*(ROW($X$7:$X$2085)&lt;&gt;ROW(X1089))*((S1089=0)*($S$7:$S$2085&gt;0)+(S1089&gt;0)*($S$7:$S$2085=0)))&gt;0,"SALONES UNIDOS",IF(SUMPRODUCT((X1089=$X$7:$X$2085)*(AI1089=$AI$7:$AI$2085)*((AO1089&lt;$AP$7:$AP$2085)*(AP1089&gt;$AO$7:$AO$2085))*(ROW($X$7:$X$2085)&lt;&gt;ROW(X1089)))&gt;0,"Cruzado","Sin cruce")))</f>
        <v>Sin cruce</v>
      </c>
      <c r="AR1089" s="23" t="str" cm="1">
        <f t="array" ref="AR1089">IF(AE1089="","",IF(SUMPRODUCT((AE1089=$AE$7:$AE$2085)*(AI1089=$AI$7:$AI$2085)*(AO1089=$AO$7:$AO$2085)*(AP1089=$AP$7:$AP$2085)*(ROW($AE$7:$AE$2085)&lt;&gt;ROW(AE1089))*((S1089=0)*($S$7:$S$2085&gt;0)+(S1089&gt;0)*($S$7:$S$2085=0)))&gt;0,"SALONES UNIDOS",IF(SUMPRODUCT((AE1089=$AE$7:$AE$2085)*(AI1089=$AI$7:$AI$2085)*((AO1089&lt;$AP$7:$AP$2085)*(AP1089&gt;$AO$7:$AO$2085))*(ROW($AE$7:$AE$2085)&lt;&gt;ROW(AE1089)))&gt;0,"Cruzado","Sin cruce")))</f>
        <v/>
      </c>
      <c r="AS1089" s="94" t="str">
        <f t="shared" si="18"/>
        <v>EN1PRINCIPALH</v>
      </c>
      <c r="AT1089" s="94" t="str" cm="1">
        <f t="array" ref="AT1089">IF(AS1089="","",IF(SUMPRODUCT((AS1089=$AS$7:$AS$2085)*(AI1089=$AI$7:$AI$2085)*(AO1089=$AO$7:$AO$2085)*(AP1089=$AP$7:$AP$2085)*(ROW($AS$7:$AS$2085)&lt;&gt;ROW(AS1089))*((S1089=0)*($S$7:$S$2085&gt;0)+(S1089&gt;0)*($S$7:$S$2085=0)))&gt;0,"SALONES UNIDOS",IF(SUMPRODUCT((AS1089=$AS$7:$AS$2085)*(AI1089=$AI$7:$AI$2085)*((AO1089&lt;$AP$7:$AP$2085)*(AP1089&gt;$AO$7:$AO$2085))*(ROW($AS$7:$AS$2085)&lt;&gt;ROW(AS1089)))&gt;0,"Cruzado","Sin cruce")))</f>
        <v>Sin cruce</v>
      </c>
    </row>
    <row r="1090" spans="3:46" ht="15.6" hidden="1" customHeight="1">
      <c r="C1090" s="509" t="s">
        <v>572</v>
      </c>
      <c r="D1090" s="484" t="s">
        <v>573</v>
      </c>
      <c r="E1090" s="484">
        <v>20261</v>
      </c>
      <c r="F1090" s="513" t="s">
        <v>48</v>
      </c>
      <c r="G1090" s="510" t="s">
        <v>80</v>
      </c>
      <c r="H1090" s="513" t="s">
        <v>63</v>
      </c>
      <c r="I1090" s="513">
        <v>1</v>
      </c>
      <c r="J1090" s="513" t="s">
        <v>98</v>
      </c>
      <c r="K1090" s="513" t="s">
        <v>98</v>
      </c>
      <c r="L1090" s="512" t="s">
        <v>592</v>
      </c>
      <c r="M1090" s="540" t="s">
        <v>593</v>
      </c>
      <c r="N1090" s="485" t="s">
        <v>586</v>
      </c>
      <c r="O1090" s="485" t="s">
        <v>578</v>
      </c>
      <c r="P1090" s="513" t="s">
        <v>579</v>
      </c>
      <c r="Q1090" s="485">
        <v>3</v>
      </c>
      <c r="R1090" s="485">
        <v>2</v>
      </c>
      <c r="S1090" s="484">
        <v>5</v>
      </c>
      <c r="T1090" s="485">
        <v>4</v>
      </c>
      <c r="U1090" s="474" t="s">
        <v>520</v>
      </c>
      <c r="V1090" s="555">
        <v>40</v>
      </c>
      <c r="W1090" s="548">
        <v>41641661</v>
      </c>
      <c r="X1090" s="564" t="s">
        <v>378</v>
      </c>
      <c r="Y1090" s="485" t="s">
        <v>579</v>
      </c>
      <c r="Z1090" s="485"/>
      <c r="AA1090" s="485"/>
      <c r="AB1090" s="485"/>
      <c r="AC1090" s="485" t="s">
        <v>1070</v>
      </c>
      <c r="AD1090" s="485"/>
      <c r="AE1090" s="479"/>
      <c r="AF1090" s="510"/>
      <c r="AG1090" s="510"/>
      <c r="AH1090" s="510" t="s">
        <v>203</v>
      </c>
      <c r="AI1090" s="485">
        <v>1</v>
      </c>
      <c r="AJ1090" s="485">
        <v>7</v>
      </c>
      <c r="AK1090" s="485">
        <v>40</v>
      </c>
      <c r="AL1090" s="485">
        <v>11</v>
      </c>
      <c r="AM1090" s="485">
        <v>50</v>
      </c>
      <c r="AN1090" s="490">
        <f>IF(AJ1090="",S1090,ROUND(((((AL1090/24)+(AM1090/1440))-((AJ1090/24)+(AK1090/1440)))*1440/50),5))</f>
        <v>5</v>
      </c>
      <c r="AO1090" s="491">
        <f>AJ1090/24+AK1090/1440</f>
        <v>0.31944444444444448</v>
      </c>
      <c r="AP1090" s="491">
        <f>AL1090/24+AM1090/1440</f>
        <v>0.49305555555555552</v>
      </c>
      <c r="AQ1090" s="23" t="str" cm="1">
        <f t="array" ref="AQ1090">IF(X1090="","",IF(SUMPRODUCT((X1090=$X$7:$X$2085)*(AI1090=$AI$7:$AI$2085)*(AO1090=$AO$7:$AO$2085)*(AP1090=$AP$7:$AP$2085)*(ROW($X$7:$X$2085)&lt;&gt;ROW(X1090))*((S1090=0)*($S$7:$S$2085&gt;0)+(S1090&gt;0)*($S$7:$S$2085=0)))&gt;0,"SALONES UNIDOS",IF(SUMPRODUCT((X1090=$X$7:$X$2085)*(AI1090=$AI$7:$AI$2085)*((AO1090&lt;$AP$7:$AP$2085)*(AP1090&gt;$AO$7:$AO$2085))*(ROW($X$7:$X$2085)&lt;&gt;ROW(X1090)))&gt;0,"Cruzado","Sin cruce")))</f>
        <v>Sin cruce</v>
      </c>
      <c r="AR1090" s="23" t="str" cm="1">
        <f t="array" ref="AR1090">IF(AE1090="","",IF(SUMPRODUCT((AE1090=$AE$7:$AE$2085)*(AI1090=$AI$7:$AI$2085)*(AO1090=$AO$7:$AO$2085)*(AP1090=$AP$7:$AP$2085)*(ROW($AE$7:$AE$2085)&lt;&gt;ROW(AE1090))*((S1090=0)*($S$7:$S$2085&gt;0)+(S1090&gt;0)*($S$7:$S$2085=0)))&gt;0,"SALONES UNIDOS",IF(SUMPRODUCT((AE1090=$AE$7:$AE$2085)*(AI1090=$AI$7:$AI$2085)*((AO1090&lt;$AP$7:$AP$2085)*(AP1090&gt;$AO$7:$AO$2085))*(ROW($AE$7:$AE$2085)&lt;&gt;ROW(AE1090)))&gt;0,"Cruzado","Sin cruce")))</f>
        <v/>
      </c>
      <c r="AS1090" s="94" t="str">
        <f t="shared" si="18"/>
        <v>EN1PRINCIPALH</v>
      </c>
      <c r="AT1090" s="94" t="str" cm="1">
        <f t="array" ref="AT1090">IF(AS1090="","",IF(SUMPRODUCT((AS1090=$AS$7:$AS$2085)*(AI1090=$AI$7:$AI$2085)*(AO1090=$AO$7:$AO$2085)*(AP1090=$AP$7:$AP$2085)*(ROW($AS$7:$AS$2085)&lt;&gt;ROW(AS1090))*((S1090=0)*($S$7:$S$2085&gt;0)+(S1090&gt;0)*($S$7:$S$2085=0)))&gt;0,"SALONES UNIDOS",IF(SUMPRODUCT((AS1090=$AS$7:$AS$2085)*(AI1090=$AI$7:$AI$2085)*((AO1090&lt;$AP$7:$AP$2085)*(AP1090&gt;$AO$7:$AO$2085))*(ROW($AS$7:$AS$2085)&lt;&gt;ROW(AS1090)))&gt;0,"Cruzado","Sin cruce")))</f>
        <v>Sin cruce</v>
      </c>
    </row>
    <row r="1091" spans="3:46" ht="15.6" hidden="1" customHeight="1">
      <c r="C1091" s="509" t="s">
        <v>572</v>
      </c>
      <c r="D1091" s="484" t="s">
        <v>573</v>
      </c>
      <c r="E1091" s="484">
        <v>20261</v>
      </c>
      <c r="F1091" s="513" t="s">
        <v>48</v>
      </c>
      <c r="G1091" s="510" t="s">
        <v>80</v>
      </c>
      <c r="H1091" s="513" t="s">
        <v>63</v>
      </c>
      <c r="I1091" s="513">
        <v>1</v>
      </c>
      <c r="J1091" s="513" t="s">
        <v>98</v>
      </c>
      <c r="K1091" s="513" t="s">
        <v>98</v>
      </c>
      <c r="L1091" s="512" t="s">
        <v>594</v>
      </c>
      <c r="M1091" s="540" t="s">
        <v>595</v>
      </c>
      <c r="N1091" s="485" t="s">
        <v>586</v>
      </c>
      <c r="O1091" s="485" t="s">
        <v>578</v>
      </c>
      <c r="P1091" s="513" t="s">
        <v>579</v>
      </c>
      <c r="Q1091" s="485">
        <v>3</v>
      </c>
      <c r="R1091" s="485">
        <v>2</v>
      </c>
      <c r="S1091" s="484">
        <v>5</v>
      </c>
      <c r="T1091" s="485">
        <v>4</v>
      </c>
      <c r="U1091" s="474" t="s">
        <v>520</v>
      </c>
      <c r="V1091" s="555">
        <v>40</v>
      </c>
      <c r="W1091" s="548">
        <v>22064239</v>
      </c>
      <c r="X1091" s="564" t="s">
        <v>334</v>
      </c>
      <c r="Y1091" s="485" t="s">
        <v>579</v>
      </c>
      <c r="Z1091" s="485"/>
      <c r="AA1091" s="485"/>
      <c r="AB1091" s="485"/>
      <c r="AC1091" s="485" t="s">
        <v>596</v>
      </c>
      <c r="AD1091" s="485"/>
      <c r="AE1091" s="479"/>
      <c r="AF1091" s="510"/>
      <c r="AG1091" s="510"/>
      <c r="AH1091" s="510" t="s">
        <v>203</v>
      </c>
      <c r="AI1091" s="485">
        <v>2</v>
      </c>
      <c r="AJ1091" s="485">
        <v>7</v>
      </c>
      <c r="AK1091" s="485">
        <v>40</v>
      </c>
      <c r="AL1091" s="485">
        <v>11</v>
      </c>
      <c r="AM1091" s="485">
        <v>50</v>
      </c>
      <c r="AN1091" s="490">
        <f>IF(AJ1091="",S1091,ROUND(((((AL1091/24)+(AM1091/1440))-((AJ1091/24)+(AK1091/1440)))*1440/50),5))</f>
        <v>5</v>
      </c>
      <c r="AO1091" s="491">
        <f>AJ1091/24+AK1091/1440</f>
        <v>0.31944444444444448</v>
      </c>
      <c r="AP1091" s="491">
        <f>AL1091/24+AM1091/1440</f>
        <v>0.49305555555555552</v>
      </c>
      <c r="AQ1091" s="23" t="str" cm="1">
        <f t="array" ref="AQ1091">IF(X1091="","",IF(SUMPRODUCT((X1091=$X$7:$X$2085)*(AI1091=$AI$7:$AI$2085)*(AO1091=$AO$7:$AO$2085)*(AP1091=$AP$7:$AP$2085)*(ROW($X$7:$X$2085)&lt;&gt;ROW(X1091))*((S1091=0)*($S$7:$S$2085&gt;0)+(S1091&gt;0)*($S$7:$S$2085=0)))&gt;0,"SALONES UNIDOS",IF(SUMPRODUCT((X1091=$X$7:$X$2085)*(AI1091=$AI$7:$AI$2085)*((AO1091&lt;$AP$7:$AP$2085)*(AP1091&gt;$AO$7:$AO$2085))*(ROW($X$7:$X$2085)&lt;&gt;ROW(X1091)))&gt;0,"Cruzado","Sin cruce")))</f>
        <v>Sin cruce</v>
      </c>
      <c r="AR1091" s="23" t="str" cm="1">
        <f t="array" ref="AR1091">IF(AE1091="","",IF(SUMPRODUCT((AE1091=$AE$7:$AE$2085)*(AI1091=$AI$7:$AI$2085)*(AO1091=$AO$7:$AO$2085)*(AP1091=$AP$7:$AP$2085)*(ROW($AE$7:$AE$2085)&lt;&gt;ROW(AE1091))*((S1091=0)*($S$7:$S$2085&gt;0)+(S1091&gt;0)*($S$7:$S$2085=0)))&gt;0,"SALONES UNIDOS",IF(SUMPRODUCT((AE1091=$AE$7:$AE$2085)*(AI1091=$AI$7:$AI$2085)*((AO1091&lt;$AP$7:$AP$2085)*(AP1091&gt;$AO$7:$AO$2085))*(ROW($AE$7:$AE$2085)&lt;&gt;ROW(AE1091)))&gt;0,"Cruzado","Sin cruce")))</f>
        <v/>
      </c>
      <c r="AS1091" s="94" t="str">
        <f t="shared" si="18"/>
        <v>EN1PRINCIPALH</v>
      </c>
      <c r="AT1091" s="94" t="str" cm="1">
        <f t="array" ref="AT1091">IF(AS1091="","",IF(SUMPRODUCT((AS1091=$AS$7:$AS$2085)*(AI1091=$AI$7:$AI$2085)*(AO1091=$AO$7:$AO$2085)*(AP1091=$AP$7:$AP$2085)*(ROW($AS$7:$AS$2085)&lt;&gt;ROW(AS1091))*((S1091=0)*($S$7:$S$2085&gt;0)+(S1091&gt;0)*($S$7:$S$2085=0)))&gt;0,"SALONES UNIDOS",IF(SUMPRODUCT((AS1091=$AS$7:$AS$2085)*(AI1091=$AI$7:$AI$2085)*((AO1091&lt;$AP$7:$AP$2085)*(AP1091&gt;$AO$7:$AO$2085))*(ROW($AS$7:$AS$2085)&lt;&gt;ROW(AS1091)))&gt;0,"Cruzado","Sin cruce")))</f>
        <v>Sin cruce</v>
      </c>
    </row>
    <row r="1092" spans="3:46" ht="15.6" hidden="1" customHeight="1">
      <c r="C1092" s="496" t="s">
        <v>572</v>
      </c>
      <c r="D1092" s="479" t="s">
        <v>573</v>
      </c>
      <c r="E1092" s="479">
        <v>20261</v>
      </c>
      <c r="F1092" s="503" t="s">
        <v>48</v>
      </c>
      <c r="G1092" s="497" t="s">
        <v>80</v>
      </c>
      <c r="H1092" s="503" t="s">
        <v>63</v>
      </c>
      <c r="I1092" s="503">
        <v>2</v>
      </c>
      <c r="J1092" s="503" t="s">
        <v>41</v>
      </c>
      <c r="K1092" s="503" t="s">
        <v>41</v>
      </c>
      <c r="L1092" s="499" t="s">
        <v>609</v>
      </c>
      <c r="M1092" s="535" t="s">
        <v>610</v>
      </c>
      <c r="N1092" s="15" t="s">
        <v>586</v>
      </c>
      <c r="O1092" s="15" t="s">
        <v>578</v>
      </c>
      <c r="P1092" s="503" t="s">
        <v>579</v>
      </c>
      <c r="Q1092" s="15">
        <v>2</v>
      </c>
      <c r="R1092" s="15">
        <v>2</v>
      </c>
      <c r="S1092" s="479">
        <v>4</v>
      </c>
      <c r="T1092" s="15">
        <v>3</v>
      </c>
      <c r="U1092" s="471"/>
      <c r="V1092" s="550">
        <v>35</v>
      </c>
      <c r="W1092" s="497">
        <v>22275169</v>
      </c>
      <c r="X1092" s="566" t="s">
        <v>410</v>
      </c>
      <c r="Y1092" s="15" t="s">
        <v>579</v>
      </c>
      <c r="Z1092" s="15"/>
      <c r="AA1092" s="15"/>
      <c r="AB1092" s="15"/>
      <c r="AC1092" s="15" t="s">
        <v>1079</v>
      </c>
      <c r="AD1092" s="15"/>
      <c r="AE1092" s="479"/>
      <c r="AF1092" s="497"/>
      <c r="AG1092" s="497"/>
      <c r="AH1092" s="497" t="s">
        <v>203</v>
      </c>
      <c r="AI1092" s="15">
        <v>5</v>
      </c>
      <c r="AJ1092" s="15">
        <v>11</v>
      </c>
      <c r="AK1092" s="15">
        <v>0</v>
      </c>
      <c r="AL1092" s="15">
        <v>14</v>
      </c>
      <c r="AM1092" s="15">
        <v>20</v>
      </c>
      <c r="AN1092" s="490">
        <f>IF(AJ1092="",S1092,ROUND(((((AL1092/24)+(AM1092/1440))-((AJ1092/24)+(AK1092/1440)))*1440/50),5))</f>
        <v>4</v>
      </c>
      <c r="AO1092" s="491">
        <f>AJ1092/24+AK1092/1440</f>
        <v>0.45833333333333331</v>
      </c>
      <c r="AP1092" s="491">
        <f>AL1092/24+AM1092/1440</f>
        <v>0.59722222222222221</v>
      </c>
      <c r="AQ1092" s="23" t="str" cm="1">
        <f t="array" ref="AQ1092">IF(X1092="","",IF(SUMPRODUCT((X1092=$X$7:$X$2085)*(AI1092=$AI$7:$AI$2085)*(AO1092=$AO$7:$AO$2085)*(AP1092=$AP$7:$AP$2085)*(ROW($X$7:$X$2085)&lt;&gt;ROW(X1092))*((S1092=0)*($S$7:$S$2085&gt;0)+(S1092&gt;0)*($S$7:$S$2085=0)))&gt;0,"SALONES UNIDOS",IF(SUMPRODUCT((X1092=$X$7:$X$2085)*(AI1092=$AI$7:$AI$2085)*((AO1092&lt;$AP$7:$AP$2085)*(AP1092&gt;$AO$7:$AO$2085))*(ROW($X$7:$X$2085)&lt;&gt;ROW(X1092)))&gt;0,"Cruzado","Sin cruce")))</f>
        <v>Sin cruce</v>
      </c>
      <c r="AR1092" s="23" t="str" cm="1">
        <f t="array" ref="AR1092">IF(AE1092="","",IF(SUMPRODUCT((AE1092=$AE$7:$AE$2085)*(AI1092=$AI$7:$AI$2085)*(AO1092=$AO$7:$AO$2085)*(AP1092=$AP$7:$AP$2085)*(ROW($AE$7:$AE$2085)&lt;&gt;ROW(AE1092))*((S1092=0)*($S$7:$S$2085&gt;0)+(S1092&gt;0)*($S$7:$S$2085=0)))&gt;0,"SALONES UNIDOS",IF(SUMPRODUCT((AE1092=$AE$7:$AE$2085)*(AI1092=$AI$7:$AI$2085)*((AO1092&lt;$AP$7:$AP$2085)*(AP1092&gt;$AO$7:$AO$2085))*(ROW($AE$7:$AE$2085)&lt;&gt;ROW(AE1092)))&gt;0,"Cruzado","Sin cruce")))</f>
        <v/>
      </c>
      <c r="AS1092" s="94" t="str">
        <f t="shared" si="18"/>
        <v>EN2PRINCIPALA</v>
      </c>
      <c r="AT1092" s="94" t="str" cm="1">
        <f t="array" ref="AT1092">IF(AS1092="","",IF(SUMPRODUCT((AS1092=$AS$7:$AS$2085)*(AI1092=$AI$7:$AI$2085)*(AO1092=$AO$7:$AO$2085)*(AP1092=$AP$7:$AP$2085)*(ROW($AS$7:$AS$2085)&lt;&gt;ROW(AS1092))*((S1092=0)*($S$7:$S$2085&gt;0)+(S1092&gt;0)*($S$7:$S$2085=0)))&gt;0,"SALONES UNIDOS",IF(SUMPRODUCT((AS1092=$AS$7:$AS$2085)*(AI1092=$AI$7:$AI$2085)*((AO1092&lt;$AP$7:$AP$2085)*(AP1092&gt;$AO$7:$AO$2085))*(ROW($AS$7:$AS$2085)&lt;&gt;ROW(AS1092)))&gt;0,"Cruzado","Sin cruce")))</f>
        <v>Sin cruce</v>
      </c>
    </row>
    <row r="1093" spans="3:46" ht="15.6" hidden="1" customHeight="1">
      <c r="C1093" s="496" t="s">
        <v>572</v>
      </c>
      <c r="D1093" s="479" t="s">
        <v>573</v>
      </c>
      <c r="E1093" s="479">
        <v>20261</v>
      </c>
      <c r="F1093" s="503" t="s">
        <v>48</v>
      </c>
      <c r="G1093" s="497" t="s">
        <v>80</v>
      </c>
      <c r="H1093" s="503" t="s">
        <v>63</v>
      </c>
      <c r="I1093" s="503">
        <v>2</v>
      </c>
      <c r="J1093" s="503" t="s">
        <v>41</v>
      </c>
      <c r="K1093" s="503" t="s">
        <v>41</v>
      </c>
      <c r="L1093" s="499" t="s">
        <v>612</v>
      </c>
      <c r="M1093" s="535" t="s">
        <v>613</v>
      </c>
      <c r="N1093" s="15" t="s">
        <v>577</v>
      </c>
      <c r="O1093" s="15" t="s">
        <v>578</v>
      </c>
      <c r="P1093" s="503" t="s">
        <v>579</v>
      </c>
      <c r="Q1093" s="15">
        <v>3</v>
      </c>
      <c r="R1093" s="15">
        <v>0</v>
      </c>
      <c r="S1093" s="479">
        <v>3</v>
      </c>
      <c r="T1093" s="15">
        <v>4</v>
      </c>
      <c r="U1093" s="471"/>
      <c r="V1093" s="550">
        <v>35</v>
      </c>
      <c r="W1093" s="497">
        <v>22096438</v>
      </c>
      <c r="X1093" s="566" t="s">
        <v>397</v>
      </c>
      <c r="Y1093" s="15" t="s">
        <v>579</v>
      </c>
      <c r="Z1093" s="15"/>
      <c r="AA1093" s="15"/>
      <c r="AB1093" s="15"/>
      <c r="AC1093" s="15" t="s">
        <v>1079</v>
      </c>
      <c r="AD1093" s="15"/>
      <c r="AE1093" s="479"/>
      <c r="AF1093" s="497"/>
      <c r="AG1093" s="497"/>
      <c r="AH1093" s="497" t="s">
        <v>582</v>
      </c>
      <c r="AI1093" s="15">
        <v>6</v>
      </c>
      <c r="AJ1093" s="15">
        <v>11</v>
      </c>
      <c r="AK1093" s="15">
        <v>50</v>
      </c>
      <c r="AL1093" s="15">
        <v>14</v>
      </c>
      <c r="AM1093" s="15">
        <v>20</v>
      </c>
      <c r="AN1093" s="490">
        <f>IF(AJ1093="",S1093,ROUND(((((AL1093/24)+(AM1093/1440))-((AJ1093/24)+(AK1093/1440)))*1440/50),5))</f>
        <v>3</v>
      </c>
      <c r="AO1093" s="491">
        <f>AJ1093/24+AK1093/1440</f>
        <v>0.49305555555555552</v>
      </c>
      <c r="AP1093" s="491">
        <f>AL1093/24+AM1093/1440</f>
        <v>0.59722222222222221</v>
      </c>
      <c r="AQ1093" s="23" t="str" cm="1">
        <f t="array" ref="AQ1093">IF(X1093="","",IF(SUMPRODUCT((X1093=$X$7:$X$2085)*(AI1093=$AI$7:$AI$2085)*(AO1093=$AO$7:$AO$2085)*(AP1093=$AP$7:$AP$2085)*(ROW($X$7:$X$2085)&lt;&gt;ROW(X1093))*((S1093=0)*($S$7:$S$2085&gt;0)+(S1093&gt;0)*($S$7:$S$2085=0)))&gt;0,"SALONES UNIDOS",IF(SUMPRODUCT((X1093=$X$7:$X$2085)*(AI1093=$AI$7:$AI$2085)*((AO1093&lt;$AP$7:$AP$2085)*(AP1093&gt;$AO$7:$AO$2085))*(ROW($X$7:$X$2085)&lt;&gt;ROW(X1093)))&gt;0,"Cruzado","Sin cruce")))</f>
        <v>Sin cruce</v>
      </c>
      <c r="AR1093" s="23" t="str" cm="1">
        <f t="array" ref="AR1093">IF(AE1093="","",IF(SUMPRODUCT((AE1093=$AE$7:$AE$2085)*(AI1093=$AI$7:$AI$2085)*(AO1093=$AO$7:$AO$2085)*(AP1093=$AP$7:$AP$2085)*(ROW($AE$7:$AE$2085)&lt;&gt;ROW(AE1093))*((S1093=0)*($S$7:$S$2085&gt;0)+(S1093&gt;0)*($S$7:$S$2085=0)))&gt;0,"SALONES UNIDOS",IF(SUMPRODUCT((AE1093=$AE$7:$AE$2085)*(AI1093=$AI$7:$AI$2085)*((AO1093&lt;$AP$7:$AP$2085)*(AP1093&gt;$AO$7:$AO$2085))*(ROW($AE$7:$AE$2085)&lt;&gt;ROW(AE1093)))&gt;0,"Cruzado","Sin cruce")))</f>
        <v/>
      </c>
      <c r="AS1093" s="94" t="str">
        <f t="shared" si="18"/>
        <v>EN2PRINCIPALA</v>
      </c>
      <c r="AT1093" s="94" t="str" cm="1">
        <f t="array" ref="AT1093">IF(AS1093="","",IF(SUMPRODUCT((AS1093=$AS$7:$AS$2085)*(AI1093=$AI$7:$AI$2085)*(AO1093=$AO$7:$AO$2085)*(AP1093=$AP$7:$AP$2085)*(ROW($AS$7:$AS$2085)&lt;&gt;ROW(AS1093))*((S1093=0)*($S$7:$S$2085&gt;0)+(S1093&gt;0)*($S$7:$S$2085=0)))&gt;0,"SALONES UNIDOS",IF(SUMPRODUCT((AS1093=$AS$7:$AS$2085)*(AI1093=$AI$7:$AI$2085)*((AO1093&lt;$AP$7:$AP$2085)*(AP1093&gt;$AO$7:$AO$2085))*(ROW($AS$7:$AS$2085)&lt;&gt;ROW(AS1093)))&gt;0,"Cruzado","Sin cruce")))</f>
        <v>Sin cruce</v>
      </c>
    </row>
    <row r="1094" spans="3:46" ht="15.6" hidden="1" customHeight="1">
      <c r="C1094" s="496" t="s">
        <v>572</v>
      </c>
      <c r="D1094" s="479" t="s">
        <v>573</v>
      </c>
      <c r="E1094" s="479">
        <v>20261</v>
      </c>
      <c r="F1094" s="503" t="s">
        <v>48</v>
      </c>
      <c r="G1094" s="497" t="s">
        <v>80</v>
      </c>
      <c r="H1094" s="503" t="s">
        <v>63</v>
      </c>
      <c r="I1094" s="503">
        <v>2</v>
      </c>
      <c r="J1094" s="503" t="s">
        <v>574</v>
      </c>
      <c r="K1094" s="503" t="s">
        <v>41</v>
      </c>
      <c r="L1094" s="499" t="s">
        <v>612</v>
      </c>
      <c r="M1094" s="535" t="s">
        <v>613</v>
      </c>
      <c r="N1094" s="15" t="s">
        <v>577</v>
      </c>
      <c r="O1094" s="15" t="s">
        <v>578</v>
      </c>
      <c r="P1094" s="503" t="s">
        <v>579</v>
      </c>
      <c r="Q1094" s="15">
        <v>0</v>
      </c>
      <c r="R1094" s="15">
        <v>2</v>
      </c>
      <c r="S1094" s="479">
        <v>2</v>
      </c>
      <c r="T1094" s="15">
        <v>4</v>
      </c>
      <c r="U1094" s="471"/>
      <c r="V1094" s="550">
        <v>18</v>
      </c>
      <c r="W1094" s="497">
        <v>22096438</v>
      </c>
      <c r="X1094" s="566" t="s">
        <v>397</v>
      </c>
      <c r="Y1094" s="15" t="s">
        <v>579</v>
      </c>
      <c r="Z1094" s="15"/>
      <c r="AA1094" s="15"/>
      <c r="AB1094" s="15"/>
      <c r="AC1094" s="493"/>
      <c r="AD1094" s="15"/>
      <c r="AE1094" s="15" t="s">
        <v>1080</v>
      </c>
      <c r="AF1094" s="497"/>
      <c r="AG1094" s="497"/>
      <c r="AH1094" s="497" t="s">
        <v>100</v>
      </c>
      <c r="AI1094" s="15">
        <v>6</v>
      </c>
      <c r="AJ1094" s="15">
        <v>14</v>
      </c>
      <c r="AK1094" s="15">
        <v>20</v>
      </c>
      <c r="AL1094" s="15">
        <v>16</v>
      </c>
      <c r="AM1094" s="15">
        <v>0</v>
      </c>
      <c r="AN1094" s="490">
        <f>IF(AJ1094="",S1094,ROUND(((((AL1094/24)+(AM1094/1440))-((AJ1094/24)+(AK1094/1440)))*1440/50),5))</f>
        <v>2</v>
      </c>
      <c r="AO1094" s="491">
        <f>AJ1094/24+AK1094/1440</f>
        <v>0.59722222222222221</v>
      </c>
      <c r="AP1094" s="491">
        <f>AL1094/24+AM1094/1440</f>
        <v>0.66666666666666663</v>
      </c>
      <c r="AQ1094" s="23" t="str" cm="1">
        <f t="array" ref="AQ1094">IF(X1094="","",IF(SUMPRODUCT((X1094=$X$7:$X$2085)*(AI1094=$AI$7:$AI$2085)*(AO1094=$AO$7:$AO$2085)*(AP1094=$AP$7:$AP$2085)*(ROW($X$7:$X$2085)&lt;&gt;ROW(X1094))*((S1094=0)*($S$7:$S$2085&gt;0)+(S1094&gt;0)*($S$7:$S$2085=0)))&gt;0,"SALONES UNIDOS",IF(SUMPRODUCT((X1094=$X$7:$X$2085)*(AI1094=$AI$7:$AI$2085)*((AO1094&lt;$AP$7:$AP$2085)*(AP1094&gt;$AO$7:$AO$2085))*(ROW($X$7:$X$2085)&lt;&gt;ROW(X1094)))&gt;0,"Cruzado","Sin cruce")))</f>
        <v>Sin cruce</v>
      </c>
      <c r="AR1094" s="23" t="str" cm="1">
        <f t="array" ref="AR1094">IF(AE1094="","",IF(SUMPRODUCT((AE1094=$AE$7:$AE$2085)*(AI1094=$AI$7:$AI$2085)*(AO1094=$AO$7:$AO$2085)*(AP1094=$AP$7:$AP$2085)*(ROW($AE$7:$AE$2085)&lt;&gt;ROW(AE1094))*((S1094=0)*($S$7:$S$2085&gt;0)+(S1094&gt;0)*($S$7:$S$2085=0)))&gt;0,"SALONES UNIDOS",IF(SUMPRODUCT((AE1094=$AE$7:$AE$2085)*(AI1094=$AI$7:$AI$2085)*((AO1094&lt;$AP$7:$AP$2085)*(AP1094&gt;$AO$7:$AO$2085))*(ROW($AE$7:$AE$2085)&lt;&gt;ROW(AE1094)))&gt;0,"Cruzado","Sin cruce")))</f>
        <v>Sin cruce</v>
      </c>
      <c r="AS1094" s="94" t="str">
        <f t="shared" si="18"/>
        <v>EN2PRINCIPALA</v>
      </c>
      <c r="AT1094" s="94" t="str" cm="1">
        <f t="array" ref="AT1094">IF(AS1094="","",IF(SUMPRODUCT((AS1094=$AS$7:$AS$2085)*(AI1094=$AI$7:$AI$2085)*(AO1094=$AO$7:$AO$2085)*(AP1094=$AP$7:$AP$2085)*(ROW($AS$7:$AS$2085)&lt;&gt;ROW(AS1094))*((S1094=0)*($S$7:$S$2085&gt;0)+(S1094&gt;0)*($S$7:$S$2085=0)))&gt;0,"SALONES UNIDOS",IF(SUMPRODUCT((AS1094=$AS$7:$AS$2085)*(AI1094=$AI$7:$AI$2085)*((AO1094&lt;$AP$7:$AP$2085)*(AP1094&gt;$AO$7:$AO$2085))*(ROW($AS$7:$AS$2085)&lt;&gt;ROW(AS1094)))&gt;0,"Cruzado","Sin cruce")))</f>
        <v>Sin cruce</v>
      </c>
    </row>
    <row r="1095" spans="3:46" ht="15.6" hidden="1" customHeight="1">
      <c r="C1095" s="496" t="s">
        <v>572</v>
      </c>
      <c r="D1095" s="479" t="s">
        <v>573</v>
      </c>
      <c r="E1095" s="479">
        <v>20261</v>
      </c>
      <c r="F1095" s="503" t="s">
        <v>48</v>
      </c>
      <c r="G1095" s="497" t="s">
        <v>80</v>
      </c>
      <c r="H1095" s="503" t="s">
        <v>63</v>
      </c>
      <c r="I1095" s="503">
        <v>2</v>
      </c>
      <c r="J1095" s="503" t="s">
        <v>583</v>
      </c>
      <c r="K1095" s="503" t="s">
        <v>41</v>
      </c>
      <c r="L1095" s="499" t="s">
        <v>612</v>
      </c>
      <c r="M1095" s="535" t="s">
        <v>613</v>
      </c>
      <c r="N1095" s="15" t="s">
        <v>577</v>
      </c>
      <c r="O1095" s="15" t="s">
        <v>578</v>
      </c>
      <c r="P1095" s="503" t="s">
        <v>579</v>
      </c>
      <c r="Q1095" s="15">
        <v>0</v>
      </c>
      <c r="R1095" s="15">
        <v>2</v>
      </c>
      <c r="S1095" s="479">
        <v>2</v>
      </c>
      <c r="T1095" s="15">
        <v>4</v>
      </c>
      <c r="U1095" s="471"/>
      <c r="V1095" s="550">
        <v>17</v>
      </c>
      <c r="W1095" s="497">
        <v>22096438</v>
      </c>
      <c r="X1095" s="566" t="s">
        <v>397</v>
      </c>
      <c r="Y1095" s="15" t="s">
        <v>579</v>
      </c>
      <c r="Z1095" s="15"/>
      <c r="AA1095" s="15"/>
      <c r="AB1095" s="15"/>
      <c r="AC1095" s="493"/>
      <c r="AD1095" s="15"/>
      <c r="AE1095" s="15" t="s">
        <v>1080</v>
      </c>
      <c r="AF1095" s="497"/>
      <c r="AG1095" s="497"/>
      <c r="AH1095" s="497" t="s">
        <v>100</v>
      </c>
      <c r="AI1095" s="15">
        <v>6</v>
      </c>
      <c r="AJ1095" s="15">
        <v>16</v>
      </c>
      <c r="AK1095" s="15">
        <v>0</v>
      </c>
      <c r="AL1095" s="15">
        <v>17</v>
      </c>
      <c r="AM1095" s="15">
        <v>40</v>
      </c>
      <c r="AN1095" s="490">
        <f>IF(AJ1095="",S1095,ROUND(((((AL1095/24)+(AM1095/1440))-((AJ1095/24)+(AK1095/1440)))*1440/50),5))</f>
        <v>2</v>
      </c>
      <c r="AO1095" s="491">
        <f>AJ1095/24+AK1095/1440</f>
        <v>0.66666666666666663</v>
      </c>
      <c r="AP1095" s="491">
        <f>AL1095/24+AM1095/1440</f>
        <v>0.73611111111111116</v>
      </c>
      <c r="AQ1095" s="23" t="str" cm="1">
        <f t="array" ref="AQ1095">IF(X1095="","",IF(SUMPRODUCT((X1095=$X$7:$X$2085)*(AI1095=$AI$7:$AI$2085)*(AO1095=$AO$7:$AO$2085)*(AP1095=$AP$7:$AP$2085)*(ROW($X$7:$X$2085)&lt;&gt;ROW(X1095))*((S1095=0)*($S$7:$S$2085&gt;0)+(S1095&gt;0)*($S$7:$S$2085=0)))&gt;0,"SALONES UNIDOS",IF(SUMPRODUCT((X1095=$X$7:$X$2085)*(AI1095=$AI$7:$AI$2085)*((AO1095&lt;$AP$7:$AP$2085)*(AP1095&gt;$AO$7:$AO$2085))*(ROW($X$7:$X$2085)&lt;&gt;ROW(X1095)))&gt;0,"Cruzado","Sin cruce")))</f>
        <v>Sin cruce</v>
      </c>
      <c r="AR1095" s="23" t="str" cm="1">
        <f t="array" ref="AR1095">IF(AE1095="","",IF(SUMPRODUCT((AE1095=$AE$7:$AE$2085)*(AI1095=$AI$7:$AI$2085)*(AO1095=$AO$7:$AO$2085)*(AP1095=$AP$7:$AP$2085)*(ROW($AE$7:$AE$2085)&lt;&gt;ROW(AE1095))*((S1095=0)*($S$7:$S$2085&gt;0)+(S1095&gt;0)*($S$7:$S$2085=0)))&gt;0,"SALONES UNIDOS",IF(SUMPRODUCT((AE1095=$AE$7:$AE$2085)*(AI1095=$AI$7:$AI$2085)*((AO1095&lt;$AP$7:$AP$2085)*(AP1095&gt;$AO$7:$AO$2085))*(ROW($AE$7:$AE$2085)&lt;&gt;ROW(AE1095)))&gt;0,"Cruzado","Sin cruce")))</f>
        <v>Sin cruce</v>
      </c>
      <c r="AS1095" s="94" t="str">
        <f t="shared" si="18"/>
        <v>EN2PRINCIPALA</v>
      </c>
      <c r="AT1095" s="94" t="str" cm="1">
        <f t="array" ref="AT1095">IF(AS1095="","",IF(SUMPRODUCT((AS1095=$AS$7:$AS$2085)*(AI1095=$AI$7:$AI$2085)*(AO1095=$AO$7:$AO$2085)*(AP1095=$AP$7:$AP$2085)*(ROW($AS$7:$AS$2085)&lt;&gt;ROW(AS1095))*((S1095=0)*($S$7:$S$2085&gt;0)+(S1095&gt;0)*($S$7:$S$2085=0)))&gt;0,"SALONES UNIDOS",IF(SUMPRODUCT((AS1095=$AS$7:$AS$2085)*(AI1095=$AI$7:$AI$2085)*((AO1095&lt;$AP$7:$AP$2085)*(AP1095&gt;$AO$7:$AO$2085))*(ROW($AS$7:$AS$2085)&lt;&gt;ROW(AS1095)))&gt;0,"Cruzado","Sin cruce")))</f>
        <v>Sin cruce</v>
      </c>
    </row>
    <row r="1096" spans="3:46" ht="15.6" hidden="1" customHeight="1">
      <c r="C1096" s="496" t="s">
        <v>572</v>
      </c>
      <c r="D1096" s="479" t="s">
        <v>573</v>
      </c>
      <c r="E1096" s="479">
        <v>20261</v>
      </c>
      <c r="F1096" s="503" t="s">
        <v>48</v>
      </c>
      <c r="G1096" s="497" t="s">
        <v>80</v>
      </c>
      <c r="H1096" s="503" t="s">
        <v>63</v>
      </c>
      <c r="I1096" s="503">
        <v>2</v>
      </c>
      <c r="J1096" s="503" t="s">
        <v>41</v>
      </c>
      <c r="K1096" s="503" t="s">
        <v>41</v>
      </c>
      <c r="L1096" s="499" t="s">
        <v>615</v>
      </c>
      <c r="M1096" s="535" t="s">
        <v>616</v>
      </c>
      <c r="N1096" s="15" t="s">
        <v>586</v>
      </c>
      <c r="O1096" s="15" t="s">
        <v>578</v>
      </c>
      <c r="P1096" s="503" t="s">
        <v>579</v>
      </c>
      <c r="Q1096" s="15">
        <v>2</v>
      </c>
      <c r="R1096" s="15">
        <v>2</v>
      </c>
      <c r="S1096" s="479">
        <v>4</v>
      </c>
      <c r="T1096" s="15">
        <v>3</v>
      </c>
      <c r="U1096" s="471"/>
      <c r="V1096" s="550">
        <v>35</v>
      </c>
      <c r="W1096" s="497">
        <v>40804375</v>
      </c>
      <c r="X1096" s="566" t="s">
        <v>340</v>
      </c>
      <c r="Y1096" s="15" t="s">
        <v>579</v>
      </c>
      <c r="Z1096" s="15"/>
      <c r="AA1096" s="15"/>
      <c r="AB1096" s="15"/>
      <c r="AC1096" s="15" t="s">
        <v>1079</v>
      </c>
      <c r="AD1096" s="15"/>
      <c r="AE1096" s="479"/>
      <c r="AF1096" s="497"/>
      <c r="AG1096" s="497"/>
      <c r="AH1096" s="497" t="s">
        <v>203</v>
      </c>
      <c r="AI1096" s="15">
        <v>5</v>
      </c>
      <c r="AJ1096" s="15">
        <v>7</v>
      </c>
      <c r="AK1096" s="15">
        <v>40</v>
      </c>
      <c r="AL1096" s="15">
        <v>11</v>
      </c>
      <c r="AM1096" s="15">
        <v>0</v>
      </c>
      <c r="AN1096" s="490">
        <f>IF(AJ1096="",S1096,ROUND(((((AL1096/24)+(AM1096/1440))-((AJ1096/24)+(AK1096/1440)))*1440/50),5))</f>
        <v>4</v>
      </c>
      <c r="AO1096" s="491">
        <f>AJ1096/24+AK1096/1440</f>
        <v>0.31944444444444448</v>
      </c>
      <c r="AP1096" s="491">
        <f>AL1096/24+AM1096/1440</f>
        <v>0.45833333333333331</v>
      </c>
      <c r="AQ1096" s="23" t="str" cm="1">
        <f t="array" ref="AQ1096">IF(X1096="","",IF(SUMPRODUCT((X1096=$X$7:$X$2085)*(AI1096=$AI$7:$AI$2085)*(AO1096=$AO$7:$AO$2085)*(AP1096=$AP$7:$AP$2085)*(ROW($X$7:$X$2085)&lt;&gt;ROW(X1096))*((S1096=0)*($S$7:$S$2085&gt;0)+(S1096&gt;0)*($S$7:$S$2085=0)))&gt;0,"SALONES UNIDOS",IF(SUMPRODUCT((X1096=$X$7:$X$2085)*(AI1096=$AI$7:$AI$2085)*((AO1096&lt;$AP$7:$AP$2085)*(AP1096&gt;$AO$7:$AO$2085))*(ROW($X$7:$X$2085)&lt;&gt;ROW(X1096)))&gt;0,"Cruzado","Sin cruce")))</f>
        <v>Sin cruce</v>
      </c>
      <c r="AR1096" s="23" t="str" cm="1">
        <f t="array" ref="AR1096">IF(AE1096="","",IF(SUMPRODUCT((AE1096=$AE$7:$AE$2085)*(AI1096=$AI$7:$AI$2085)*(AO1096=$AO$7:$AO$2085)*(AP1096=$AP$7:$AP$2085)*(ROW($AE$7:$AE$2085)&lt;&gt;ROW(AE1096))*((S1096=0)*($S$7:$S$2085&gt;0)+(S1096&gt;0)*($S$7:$S$2085=0)))&gt;0,"SALONES UNIDOS",IF(SUMPRODUCT((AE1096=$AE$7:$AE$2085)*(AI1096=$AI$7:$AI$2085)*((AO1096&lt;$AP$7:$AP$2085)*(AP1096&gt;$AO$7:$AO$2085))*(ROW($AE$7:$AE$2085)&lt;&gt;ROW(AE1096)))&gt;0,"Cruzado","Sin cruce")))</f>
        <v/>
      </c>
      <c r="AS1096" s="94" t="str">
        <f t="shared" si="18"/>
        <v>EN2PRINCIPALA</v>
      </c>
      <c r="AT1096" s="94" t="str" cm="1">
        <f t="array" ref="AT1096">IF(AS1096="","",IF(SUMPRODUCT((AS1096=$AS$7:$AS$2085)*(AI1096=$AI$7:$AI$2085)*(AO1096=$AO$7:$AO$2085)*(AP1096=$AP$7:$AP$2085)*(ROW($AS$7:$AS$2085)&lt;&gt;ROW(AS1096))*((S1096=0)*($S$7:$S$2085&gt;0)+(S1096&gt;0)*($S$7:$S$2085=0)))&gt;0,"SALONES UNIDOS",IF(SUMPRODUCT((AS1096=$AS$7:$AS$2085)*(AI1096=$AI$7:$AI$2085)*((AO1096&lt;$AP$7:$AP$2085)*(AP1096&gt;$AO$7:$AO$2085))*(ROW($AS$7:$AS$2085)&lt;&gt;ROW(AS1096)))&gt;0,"Cruzado","Sin cruce")))</f>
        <v>Sin cruce</v>
      </c>
    </row>
    <row r="1097" spans="3:46" ht="15.6" hidden="1" customHeight="1">
      <c r="C1097" s="496" t="s">
        <v>572</v>
      </c>
      <c r="D1097" s="479" t="s">
        <v>573</v>
      </c>
      <c r="E1097" s="479">
        <v>20261</v>
      </c>
      <c r="F1097" s="503" t="s">
        <v>48</v>
      </c>
      <c r="G1097" s="497" t="s">
        <v>80</v>
      </c>
      <c r="H1097" s="503" t="s">
        <v>63</v>
      </c>
      <c r="I1097" s="503">
        <v>2</v>
      </c>
      <c r="J1097" s="503" t="s">
        <v>41</v>
      </c>
      <c r="K1097" s="503" t="s">
        <v>41</v>
      </c>
      <c r="L1097" s="499" t="s">
        <v>617</v>
      </c>
      <c r="M1097" s="535" t="s">
        <v>618</v>
      </c>
      <c r="N1097" s="15" t="s">
        <v>586</v>
      </c>
      <c r="O1097" s="15" t="s">
        <v>578</v>
      </c>
      <c r="P1097" s="503" t="s">
        <v>579</v>
      </c>
      <c r="Q1097" s="15">
        <v>3</v>
      </c>
      <c r="R1097" s="15">
        <v>2</v>
      </c>
      <c r="S1097" s="479">
        <v>5</v>
      </c>
      <c r="T1097" s="15">
        <v>4</v>
      </c>
      <c r="U1097" s="471"/>
      <c r="V1097" s="550">
        <v>35</v>
      </c>
      <c r="W1097" s="616">
        <v>40385643</v>
      </c>
      <c r="X1097" s="617" t="s">
        <v>213</v>
      </c>
      <c r="Y1097" s="15" t="s">
        <v>579</v>
      </c>
      <c r="Z1097" s="15"/>
      <c r="AA1097" s="15"/>
      <c r="AB1097" s="15"/>
      <c r="AC1097" s="590" t="s">
        <v>1075</v>
      </c>
      <c r="AD1097" s="15"/>
      <c r="AE1097" s="479"/>
      <c r="AF1097" s="497"/>
      <c r="AG1097" s="497"/>
      <c r="AH1097" s="497" t="s">
        <v>203</v>
      </c>
      <c r="AI1097" s="15">
        <v>3</v>
      </c>
      <c r="AJ1097" s="15">
        <v>8</v>
      </c>
      <c r="AK1097" s="15">
        <v>30</v>
      </c>
      <c r="AL1097" s="15">
        <v>12</v>
      </c>
      <c r="AM1097" s="15">
        <v>40</v>
      </c>
      <c r="AN1097" s="490">
        <f>IF(AJ1097="",S1097,ROUND(((((AL1097/24)+(AM1097/1440))-((AJ1097/24)+(AK1097/1440)))*1440/50),5))</f>
        <v>5</v>
      </c>
      <c r="AO1097" s="491">
        <f>AJ1097/24+AK1097/1440</f>
        <v>0.35416666666666663</v>
      </c>
      <c r="AP1097" s="491">
        <f>AL1097/24+AM1097/1440</f>
        <v>0.52777777777777779</v>
      </c>
      <c r="AQ1097" s="23" t="str" cm="1">
        <f t="array" ref="AQ1097">IF(X1097="","",IF(SUMPRODUCT((X1097=$X$7:$X$2085)*(AI1097=$AI$7:$AI$2085)*(AO1097=$AO$7:$AO$2085)*(AP1097=$AP$7:$AP$2085)*(ROW($X$7:$X$2085)&lt;&gt;ROW(X1097))*((S1097=0)*($S$7:$S$2085&gt;0)+(S1097&gt;0)*($S$7:$S$2085=0)))&gt;0,"SALONES UNIDOS",IF(SUMPRODUCT((X1097=$X$7:$X$2085)*(AI1097=$AI$7:$AI$2085)*((AO1097&lt;$AP$7:$AP$2085)*(AP1097&gt;$AO$7:$AO$2085))*(ROW($X$7:$X$2085)&lt;&gt;ROW(X1097)))&gt;0,"Cruzado","Sin cruce")))</f>
        <v>Sin cruce</v>
      </c>
      <c r="AR1097" s="23" t="str" cm="1">
        <f t="array" ref="AR1097">IF(AE1097="","",IF(SUMPRODUCT((AE1097=$AE$7:$AE$2085)*(AI1097=$AI$7:$AI$2085)*(AO1097=$AO$7:$AO$2085)*(AP1097=$AP$7:$AP$2085)*(ROW($AE$7:$AE$2085)&lt;&gt;ROW(AE1097))*((S1097=0)*($S$7:$S$2085&gt;0)+(S1097&gt;0)*($S$7:$S$2085=0)))&gt;0,"SALONES UNIDOS",IF(SUMPRODUCT((AE1097=$AE$7:$AE$2085)*(AI1097=$AI$7:$AI$2085)*((AO1097&lt;$AP$7:$AP$2085)*(AP1097&gt;$AO$7:$AO$2085))*(ROW($AE$7:$AE$2085)&lt;&gt;ROW(AE1097)))&gt;0,"Cruzado","Sin cruce")))</f>
        <v/>
      </c>
      <c r="AS1097" s="94" t="str">
        <f t="shared" si="18"/>
        <v>EN2PRINCIPALA</v>
      </c>
      <c r="AT1097" s="94" t="str" cm="1">
        <f t="array" ref="AT1097">IF(AS1097="","",IF(SUMPRODUCT((AS1097=$AS$7:$AS$2085)*(AI1097=$AI$7:$AI$2085)*(AO1097=$AO$7:$AO$2085)*(AP1097=$AP$7:$AP$2085)*(ROW($AS$7:$AS$2085)&lt;&gt;ROW(AS1097))*((S1097=0)*($S$7:$S$2085&gt;0)+(S1097&gt;0)*($S$7:$S$2085=0)))&gt;0,"SALONES UNIDOS",IF(SUMPRODUCT((AS1097=$AS$7:$AS$2085)*(AI1097=$AI$7:$AI$2085)*((AO1097&lt;$AP$7:$AP$2085)*(AP1097&gt;$AO$7:$AO$2085))*(ROW($AS$7:$AS$2085)&lt;&gt;ROW(AS1097)))&gt;0,"Cruzado","Sin cruce")))</f>
        <v>Sin cruce</v>
      </c>
    </row>
    <row r="1098" spans="3:46" ht="15.6" hidden="1" customHeight="1">
      <c r="C1098" s="496" t="s">
        <v>572</v>
      </c>
      <c r="D1098" s="479" t="s">
        <v>573</v>
      </c>
      <c r="E1098" s="479">
        <v>20261</v>
      </c>
      <c r="F1098" s="503" t="s">
        <v>48</v>
      </c>
      <c r="G1098" s="497" t="s">
        <v>80</v>
      </c>
      <c r="H1098" s="503" t="s">
        <v>63</v>
      </c>
      <c r="I1098" s="503">
        <v>2</v>
      </c>
      <c r="J1098" s="503" t="s">
        <v>41</v>
      </c>
      <c r="K1098" s="503" t="s">
        <v>41</v>
      </c>
      <c r="L1098" s="499" t="s">
        <v>620</v>
      </c>
      <c r="M1098" s="535" t="s">
        <v>621</v>
      </c>
      <c r="N1098" s="15" t="s">
        <v>586</v>
      </c>
      <c r="O1098" s="15" t="s">
        <v>578</v>
      </c>
      <c r="P1098" s="503" t="s">
        <v>579</v>
      </c>
      <c r="Q1098" s="15">
        <v>3</v>
      </c>
      <c r="R1098" s="15">
        <v>2</v>
      </c>
      <c r="S1098" s="479">
        <v>5</v>
      </c>
      <c r="T1098" s="15">
        <v>4</v>
      </c>
      <c r="U1098" s="471"/>
      <c r="V1098" s="550">
        <v>35</v>
      </c>
      <c r="W1098" s="497">
        <v>8822479</v>
      </c>
      <c r="X1098" s="566" t="s">
        <v>218</v>
      </c>
      <c r="Y1098" s="15" t="s">
        <v>579</v>
      </c>
      <c r="Z1098" s="15"/>
      <c r="AA1098" s="15"/>
      <c r="AB1098" s="15"/>
      <c r="AC1098" s="15" t="s">
        <v>1079</v>
      </c>
      <c r="AD1098" s="15"/>
      <c r="AE1098" s="479"/>
      <c r="AF1098" s="497"/>
      <c r="AG1098" s="497"/>
      <c r="AH1098" s="497" t="s">
        <v>203</v>
      </c>
      <c r="AI1098" s="15">
        <v>2</v>
      </c>
      <c r="AJ1098" s="15">
        <v>7</v>
      </c>
      <c r="AK1098" s="15">
        <v>40</v>
      </c>
      <c r="AL1098" s="15">
        <v>11</v>
      </c>
      <c r="AM1098" s="15">
        <v>50</v>
      </c>
      <c r="AN1098" s="490">
        <f>IF(AJ1098="",S1098,ROUND(((((AL1098/24)+(AM1098/1440))-((AJ1098/24)+(AK1098/1440)))*1440/50),5))</f>
        <v>5</v>
      </c>
      <c r="AO1098" s="491">
        <f>AJ1098/24+AK1098/1440</f>
        <v>0.31944444444444448</v>
      </c>
      <c r="AP1098" s="491">
        <f>AL1098/24+AM1098/1440</f>
        <v>0.49305555555555552</v>
      </c>
      <c r="AQ1098" s="23" t="str" cm="1">
        <f t="array" ref="AQ1098">IF(X1098="","",IF(SUMPRODUCT((X1098=$X$7:$X$2085)*(AI1098=$AI$7:$AI$2085)*(AO1098=$AO$7:$AO$2085)*(AP1098=$AP$7:$AP$2085)*(ROW($X$7:$X$2085)&lt;&gt;ROW(X1098))*((S1098=0)*($S$7:$S$2085&gt;0)+(S1098&gt;0)*($S$7:$S$2085=0)))&gt;0,"SALONES UNIDOS",IF(SUMPRODUCT((X1098=$X$7:$X$2085)*(AI1098=$AI$7:$AI$2085)*((AO1098&lt;$AP$7:$AP$2085)*(AP1098&gt;$AO$7:$AO$2085))*(ROW($X$7:$X$2085)&lt;&gt;ROW(X1098)))&gt;0,"Cruzado","Sin cruce")))</f>
        <v>Sin cruce</v>
      </c>
      <c r="AR1098" s="23" t="str" cm="1">
        <f t="array" ref="AR1098">IF(AE1098="","",IF(SUMPRODUCT((AE1098=$AE$7:$AE$2085)*(AI1098=$AI$7:$AI$2085)*(AO1098=$AO$7:$AO$2085)*(AP1098=$AP$7:$AP$2085)*(ROW($AE$7:$AE$2085)&lt;&gt;ROW(AE1098))*((S1098=0)*($S$7:$S$2085&gt;0)+(S1098&gt;0)*($S$7:$S$2085=0)))&gt;0,"SALONES UNIDOS",IF(SUMPRODUCT((AE1098=$AE$7:$AE$2085)*(AI1098=$AI$7:$AI$2085)*((AO1098&lt;$AP$7:$AP$2085)*(AP1098&gt;$AO$7:$AO$2085))*(ROW($AE$7:$AE$2085)&lt;&gt;ROW(AE1098)))&gt;0,"Cruzado","Sin cruce")))</f>
        <v/>
      </c>
      <c r="AS1098" s="94" t="str">
        <f t="shared" si="18"/>
        <v>EN2PRINCIPALA</v>
      </c>
      <c r="AT1098" s="94" t="str" cm="1">
        <f t="array" ref="AT1098">IF(AS1098="","",IF(SUMPRODUCT((AS1098=$AS$7:$AS$2085)*(AI1098=$AI$7:$AI$2085)*(AO1098=$AO$7:$AO$2085)*(AP1098=$AP$7:$AP$2085)*(ROW($AS$7:$AS$2085)&lt;&gt;ROW(AS1098))*((S1098=0)*($S$7:$S$2085&gt;0)+(S1098&gt;0)*($S$7:$S$2085=0)))&gt;0,"SALONES UNIDOS",IF(SUMPRODUCT((AS1098=$AS$7:$AS$2085)*(AI1098=$AI$7:$AI$2085)*((AO1098&lt;$AP$7:$AP$2085)*(AP1098&gt;$AO$7:$AO$2085))*(ROW($AS$7:$AS$2085)&lt;&gt;ROW(AS1098)))&gt;0,"Cruzado","Sin cruce")))</f>
        <v>Sin cruce</v>
      </c>
    </row>
    <row r="1099" spans="3:46" ht="15.6" hidden="1" customHeight="1">
      <c r="C1099" s="496" t="s">
        <v>572</v>
      </c>
      <c r="D1099" s="479" t="s">
        <v>573</v>
      </c>
      <c r="E1099" s="479">
        <v>20261</v>
      </c>
      <c r="F1099" s="503" t="s">
        <v>48</v>
      </c>
      <c r="G1099" s="497" t="s">
        <v>80</v>
      </c>
      <c r="H1099" s="503" t="s">
        <v>63</v>
      </c>
      <c r="I1099" s="503">
        <v>2</v>
      </c>
      <c r="J1099" s="503" t="s">
        <v>41</v>
      </c>
      <c r="K1099" s="503" t="s">
        <v>41</v>
      </c>
      <c r="L1099" s="499" t="s">
        <v>622</v>
      </c>
      <c r="M1099" s="535" t="s">
        <v>623</v>
      </c>
      <c r="N1099" s="15" t="s">
        <v>586</v>
      </c>
      <c r="O1099" s="15" t="s">
        <v>578</v>
      </c>
      <c r="P1099" s="497" t="s">
        <v>624</v>
      </c>
      <c r="Q1099" s="15">
        <v>2</v>
      </c>
      <c r="R1099" s="15">
        <v>2</v>
      </c>
      <c r="S1099" s="479">
        <v>4</v>
      </c>
      <c r="T1099" s="15">
        <v>3</v>
      </c>
      <c r="U1099" s="471"/>
      <c r="V1099" s="550">
        <v>35</v>
      </c>
      <c r="W1099" s="548">
        <v>41845224</v>
      </c>
      <c r="X1099" s="564" t="s">
        <v>514</v>
      </c>
      <c r="Y1099" s="571" t="s">
        <v>624</v>
      </c>
      <c r="Z1099" s="15"/>
      <c r="AA1099" s="15"/>
      <c r="AB1099" s="15"/>
      <c r="AC1099" s="493"/>
      <c r="AD1099" s="497"/>
      <c r="AE1099" s="479"/>
      <c r="AF1099" s="497"/>
      <c r="AG1099" s="497"/>
      <c r="AH1099" s="497" t="s">
        <v>203</v>
      </c>
      <c r="AI1099" s="15">
        <v>4</v>
      </c>
      <c r="AJ1099" s="15">
        <v>7</v>
      </c>
      <c r="AK1099" s="15">
        <v>40</v>
      </c>
      <c r="AL1099" s="15">
        <v>11</v>
      </c>
      <c r="AM1099" s="15">
        <v>0</v>
      </c>
      <c r="AN1099" s="490">
        <f>IF(AJ1099="",S1099,ROUND(((((AL1099/24)+(AM1099/1440))-((AJ1099/24)+(AK1099/1440)))*1440/50),5))</f>
        <v>4</v>
      </c>
      <c r="AO1099" s="491">
        <f>AJ1099/24+AK1099/1440</f>
        <v>0.31944444444444448</v>
      </c>
      <c r="AP1099" s="491">
        <f>AL1099/24+AM1099/1440</f>
        <v>0.45833333333333331</v>
      </c>
      <c r="AQ1099" s="23" t="str" cm="1">
        <f t="array" ref="AQ1099">IF(X1099="","",IF(SUMPRODUCT((X1099=$X$7:$X$2085)*(AI1099=$AI$7:$AI$2085)*(AO1099=$AO$7:$AO$2085)*(AP1099=$AP$7:$AP$2085)*(ROW($X$7:$X$2085)&lt;&gt;ROW(X1099))*((S1099=0)*($S$7:$S$2085&gt;0)+(S1099&gt;0)*($S$7:$S$2085=0)))&gt;0,"SALONES UNIDOS",IF(SUMPRODUCT((X1099=$X$7:$X$2085)*(AI1099=$AI$7:$AI$2085)*((AO1099&lt;$AP$7:$AP$2085)*(AP1099&gt;$AO$7:$AO$2085))*(ROW($X$7:$X$2085)&lt;&gt;ROW(X1099)))&gt;0,"Cruzado","Sin cruce")))</f>
        <v>Sin cruce</v>
      </c>
      <c r="AR1099" s="23" t="str" cm="1">
        <f t="array" ref="AR1099">IF(AE1099="","",IF(SUMPRODUCT((AE1099=$AE$7:$AE$2085)*(AI1099=$AI$7:$AI$2085)*(AO1099=$AO$7:$AO$2085)*(AP1099=$AP$7:$AP$2085)*(ROW($AE$7:$AE$2085)&lt;&gt;ROW(AE1099))*((S1099=0)*($S$7:$S$2085&gt;0)+(S1099&gt;0)*($S$7:$S$2085=0)))&gt;0,"SALONES UNIDOS",IF(SUMPRODUCT((AE1099=$AE$7:$AE$2085)*(AI1099=$AI$7:$AI$2085)*((AO1099&lt;$AP$7:$AP$2085)*(AP1099&gt;$AO$7:$AO$2085))*(ROW($AE$7:$AE$2085)&lt;&gt;ROW(AE1099)))&gt;0,"Cruzado","Sin cruce")))</f>
        <v/>
      </c>
      <c r="AS1099" s="94" t="str">
        <f t="shared" si="18"/>
        <v>EN2PRINCIPALA</v>
      </c>
      <c r="AT1099" s="94" t="str" cm="1">
        <f t="array" ref="AT1099">IF(AS1099="","",IF(SUMPRODUCT((AS1099=$AS$7:$AS$2085)*(AI1099=$AI$7:$AI$2085)*(AO1099=$AO$7:$AO$2085)*(AP1099=$AP$7:$AP$2085)*(ROW($AS$7:$AS$2085)&lt;&gt;ROW(AS1099))*((S1099=0)*($S$7:$S$2085&gt;0)+(S1099&gt;0)*($S$7:$S$2085=0)))&gt;0,"SALONES UNIDOS",IF(SUMPRODUCT((AS1099=$AS$7:$AS$2085)*(AI1099=$AI$7:$AI$2085)*((AO1099&lt;$AP$7:$AP$2085)*(AP1099&gt;$AO$7:$AO$2085))*(ROW($AS$7:$AS$2085)&lt;&gt;ROW(AS1099)))&gt;0,"Cruzado","Sin cruce")))</f>
        <v>Sin cruce</v>
      </c>
    </row>
    <row r="1100" spans="3:46" ht="15.6" hidden="1" customHeight="1">
      <c r="C1100" s="496" t="s">
        <v>572</v>
      </c>
      <c r="D1100" s="479" t="s">
        <v>573</v>
      </c>
      <c r="E1100" s="479">
        <v>20261</v>
      </c>
      <c r="F1100" s="503" t="s">
        <v>48</v>
      </c>
      <c r="G1100" s="497" t="s">
        <v>80</v>
      </c>
      <c r="H1100" s="503" t="s">
        <v>63</v>
      </c>
      <c r="I1100" s="503">
        <v>2</v>
      </c>
      <c r="J1100" s="503" t="s">
        <v>51</v>
      </c>
      <c r="K1100" s="503" t="s">
        <v>51</v>
      </c>
      <c r="L1100" s="499" t="s">
        <v>609</v>
      </c>
      <c r="M1100" s="535" t="s">
        <v>610</v>
      </c>
      <c r="N1100" s="15" t="s">
        <v>586</v>
      </c>
      <c r="O1100" s="15" t="s">
        <v>578</v>
      </c>
      <c r="P1100" s="503" t="s">
        <v>579</v>
      </c>
      <c r="Q1100" s="15">
        <v>2</v>
      </c>
      <c r="R1100" s="15">
        <v>0</v>
      </c>
      <c r="S1100" s="479">
        <v>2</v>
      </c>
      <c r="T1100" s="15">
        <v>3</v>
      </c>
      <c r="U1100" s="471"/>
      <c r="V1100" s="550">
        <v>26</v>
      </c>
      <c r="W1100" s="497">
        <v>22275169</v>
      </c>
      <c r="X1100" s="566" t="s">
        <v>410</v>
      </c>
      <c r="Y1100" s="15" t="s">
        <v>579</v>
      </c>
      <c r="Z1100" s="15"/>
      <c r="AA1100" s="15"/>
      <c r="AB1100" s="15"/>
      <c r="AC1100" s="15" t="s">
        <v>1081</v>
      </c>
      <c r="AD1100" s="15"/>
      <c r="AE1100" s="479"/>
      <c r="AF1100" s="497"/>
      <c r="AG1100" s="497"/>
      <c r="AH1100" s="497" t="s">
        <v>582</v>
      </c>
      <c r="AI1100" s="15">
        <v>4</v>
      </c>
      <c r="AJ1100" s="15">
        <v>18</v>
      </c>
      <c r="AK1100" s="15">
        <v>30</v>
      </c>
      <c r="AL1100" s="15">
        <v>20</v>
      </c>
      <c r="AM1100" s="15">
        <v>10</v>
      </c>
      <c r="AN1100" s="490">
        <f>IF(AJ1100="",S1100,ROUND(((((AL1100/24)+(AM1100/1440))-((AJ1100/24)+(AK1100/1440)))*1440/50),5))</f>
        <v>2</v>
      </c>
      <c r="AO1100" s="491">
        <f>AJ1100/24+AK1100/1440</f>
        <v>0.77083333333333337</v>
      </c>
      <c r="AP1100" s="491">
        <f>AL1100/24+AM1100/1440</f>
        <v>0.84027777777777779</v>
      </c>
      <c r="AQ1100" s="23" t="str" cm="1">
        <f t="array" ref="AQ1100">IF(X1100="","",IF(SUMPRODUCT((X1100=$X$7:$X$2085)*(AI1100=$AI$7:$AI$2085)*(AO1100=$AO$7:$AO$2085)*(AP1100=$AP$7:$AP$2085)*(ROW($X$7:$X$2085)&lt;&gt;ROW(X1100))*((S1100=0)*($S$7:$S$2085&gt;0)+(S1100&gt;0)*($S$7:$S$2085=0)))&gt;0,"SALONES UNIDOS",IF(SUMPRODUCT((X1100=$X$7:$X$2085)*(AI1100=$AI$7:$AI$2085)*((AO1100&lt;$AP$7:$AP$2085)*(AP1100&gt;$AO$7:$AO$2085))*(ROW($X$7:$X$2085)&lt;&gt;ROW(X1100)))&gt;0,"Cruzado","Sin cruce")))</f>
        <v>Sin cruce</v>
      </c>
      <c r="AR1100" s="23" t="str" cm="1">
        <f t="array" ref="AR1100">IF(AE1100="","",IF(SUMPRODUCT((AE1100=$AE$7:$AE$2085)*(AI1100=$AI$7:$AI$2085)*(AO1100=$AO$7:$AO$2085)*(AP1100=$AP$7:$AP$2085)*(ROW($AE$7:$AE$2085)&lt;&gt;ROW(AE1100))*((S1100=0)*($S$7:$S$2085&gt;0)+(S1100&gt;0)*($S$7:$S$2085=0)))&gt;0,"SALONES UNIDOS",IF(SUMPRODUCT((AE1100=$AE$7:$AE$2085)*(AI1100=$AI$7:$AI$2085)*((AO1100&lt;$AP$7:$AP$2085)*(AP1100&gt;$AO$7:$AO$2085))*(ROW($AE$7:$AE$2085)&lt;&gt;ROW(AE1100)))&gt;0,"Cruzado","Sin cruce")))</f>
        <v/>
      </c>
      <c r="AS1100" s="94" t="str">
        <f t="shared" si="18"/>
        <v>EN2PRINCIPALB</v>
      </c>
      <c r="AT1100" s="94" t="str" cm="1">
        <f t="array" ref="AT1100">IF(AS1100="","",IF(SUMPRODUCT((AS1100=$AS$7:$AS$2085)*(AI1100=$AI$7:$AI$2085)*(AO1100=$AO$7:$AO$2085)*(AP1100=$AP$7:$AP$2085)*(ROW($AS$7:$AS$2085)&lt;&gt;ROW(AS1100))*((S1100=0)*($S$7:$S$2085&gt;0)+(S1100&gt;0)*($S$7:$S$2085=0)))&gt;0,"SALONES UNIDOS",IF(SUMPRODUCT((AS1100=$AS$7:$AS$2085)*(AI1100=$AI$7:$AI$2085)*((AO1100&lt;$AP$7:$AP$2085)*(AP1100&gt;$AO$7:$AO$2085))*(ROW($AS$7:$AS$2085)&lt;&gt;ROW(AS1100)))&gt;0,"Cruzado","Sin cruce")))</f>
        <v>Sin cruce</v>
      </c>
    </row>
    <row r="1101" spans="3:46" ht="15.6" hidden="1" customHeight="1">
      <c r="C1101" s="496" t="s">
        <v>572</v>
      </c>
      <c r="D1101" s="479" t="s">
        <v>573</v>
      </c>
      <c r="E1101" s="479">
        <v>20261</v>
      </c>
      <c r="F1101" s="503" t="s">
        <v>48</v>
      </c>
      <c r="G1101" s="497" t="s">
        <v>80</v>
      </c>
      <c r="H1101" s="503" t="s">
        <v>63</v>
      </c>
      <c r="I1101" s="503">
        <v>2</v>
      </c>
      <c r="J1101" s="503" t="s">
        <v>51</v>
      </c>
      <c r="K1101" s="503" t="s">
        <v>51</v>
      </c>
      <c r="L1101" s="499" t="s">
        <v>609</v>
      </c>
      <c r="M1101" s="535" t="s">
        <v>610</v>
      </c>
      <c r="N1101" s="15" t="s">
        <v>586</v>
      </c>
      <c r="O1101" s="15" t="s">
        <v>578</v>
      </c>
      <c r="P1101" s="503" t="s">
        <v>579</v>
      </c>
      <c r="Q1101" s="15">
        <v>0</v>
      </c>
      <c r="R1101" s="15">
        <v>2</v>
      </c>
      <c r="S1101" s="479">
        <v>2</v>
      </c>
      <c r="T1101" s="15">
        <v>3</v>
      </c>
      <c r="U1101" s="471"/>
      <c r="V1101" s="550">
        <v>26</v>
      </c>
      <c r="W1101" s="497">
        <v>22275169</v>
      </c>
      <c r="X1101" s="566" t="s">
        <v>410</v>
      </c>
      <c r="Y1101" s="15" t="s">
        <v>579</v>
      </c>
      <c r="Z1101" s="15"/>
      <c r="AA1101" s="15"/>
      <c r="AB1101" s="15"/>
      <c r="AC1101" s="15" t="s">
        <v>1082</v>
      </c>
      <c r="AD1101" s="15"/>
      <c r="AE1101" s="479"/>
      <c r="AF1101" s="497"/>
      <c r="AG1101" s="497"/>
      <c r="AH1101" s="497" t="s">
        <v>100</v>
      </c>
      <c r="AI1101" s="15">
        <v>5</v>
      </c>
      <c r="AJ1101" s="15">
        <v>18</v>
      </c>
      <c r="AK1101" s="15">
        <v>30</v>
      </c>
      <c r="AL1101" s="15">
        <v>20</v>
      </c>
      <c r="AM1101" s="15">
        <v>10</v>
      </c>
      <c r="AN1101" s="490">
        <f>IF(AJ1101="",S1101,ROUND(((((AL1101/24)+(AM1101/1440))-((AJ1101/24)+(AK1101/1440)))*1440/50),5))</f>
        <v>2</v>
      </c>
      <c r="AO1101" s="491">
        <f>AJ1101/24+AK1101/1440</f>
        <v>0.77083333333333337</v>
      </c>
      <c r="AP1101" s="491">
        <f>AL1101/24+AM1101/1440</f>
        <v>0.84027777777777779</v>
      </c>
      <c r="AQ1101" s="23" t="str" cm="1">
        <f t="array" ref="AQ1101">IF(X1101="","",IF(SUMPRODUCT((X1101=$X$7:$X$2085)*(AI1101=$AI$7:$AI$2085)*(AO1101=$AO$7:$AO$2085)*(AP1101=$AP$7:$AP$2085)*(ROW($X$7:$X$2085)&lt;&gt;ROW(X1101))*((S1101=0)*($S$7:$S$2085&gt;0)+(S1101&gt;0)*($S$7:$S$2085=0)))&gt;0,"SALONES UNIDOS",IF(SUMPRODUCT((X1101=$X$7:$X$2085)*(AI1101=$AI$7:$AI$2085)*((AO1101&lt;$AP$7:$AP$2085)*(AP1101&gt;$AO$7:$AO$2085))*(ROW($X$7:$X$2085)&lt;&gt;ROW(X1101)))&gt;0,"Cruzado","Sin cruce")))</f>
        <v>Sin cruce</v>
      </c>
      <c r="AR1101" s="23" t="str" cm="1">
        <f t="array" ref="AR1101">IF(AE1101="","",IF(SUMPRODUCT((AE1101=$AE$7:$AE$2085)*(AI1101=$AI$7:$AI$2085)*(AO1101=$AO$7:$AO$2085)*(AP1101=$AP$7:$AP$2085)*(ROW($AE$7:$AE$2085)&lt;&gt;ROW(AE1101))*((S1101=0)*($S$7:$S$2085&gt;0)+(S1101&gt;0)*($S$7:$S$2085=0)))&gt;0,"SALONES UNIDOS",IF(SUMPRODUCT((AE1101=$AE$7:$AE$2085)*(AI1101=$AI$7:$AI$2085)*((AO1101&lt;$AP$7:$AP$2085)*(AP1101&gt;$AO$7:$AO$2085))*(ROW($AE$7:$AE$2085)&lt;&gt;ROW(AE1101)))&gt;0,"Cruzado","Sin cruce")))</f>
        <v/>
      </c>
      <c r="AS1101" s="94" t="str">
        <f t="shared" si="18"/>
        <v>EN2PRINCIPALB</v>
      </c>
      <c r="AT1101" s="94" t="str" cm="1">
        <f t="array" ref="AT1101">IF(AS1101="","",IF(SUMPRODUCT((AS1101=$AS$7:$AS$2085)*(AI1101=$AI$7:$AI$2085)*(AO1101=$AO$7:$AO$2085)*(AP1101=$AP$7:$AP$2085)*(ROW($AS$7:$AS$2085)&lt;&gt;ROW(AS1101))*((S1101=0)*($S$7:$S$2085&gt;0)+(S1101&gt;0)*($S$7:$S$2085=0)))&gt;0,"SALONES UNIDOS",IF(SUMPRODUCT((AS1101=$AS$7:$AS$2085)*(AI1101=$AI$7:$AI$2085)*((AO1101&lt;$AP$7:$AP$2085)*(AP1101&gt;$AO$7:$AO$2085))*(ROW($AS$7:$AS$2085)&lt;&gt;ROW(AS1101)))&gt;0,"Cruzado","Sin cruce")))</f>
        <v>Sin cruce</v>
      </c>
    </row>
    <row r="1102" spans="3:46" ht="15.6" hidden="1" customHeight="1">
      <c r="C1102" s="496" t="s">
        <v>572</v>
      </c>
      <c r="D1102" s="479" t="s">
        <v>573</v>
      </c>
      <c r="E1102" s="479">
        <v>20261</v>
      </c>
      <c r="F1102" s="503" t="s">
        <v>48</v>
      </c>
      <c r="G1102" s="497" t="s">
        <v>80</v>
      </c>
      <c r="H1102" s="503" t="s">
        <v>63</v>
      </c>
      <c r="I1102" s="503">
        <v>2</v>
      </c>
      <c r="J1102" s="503" t="s">
        <v>51</v>
      </c>
      <c r="K1102" s="503" t="s">
        <v>51</v>
      </c>
      <c r="L1102" s="499" t="s">
        <v>612</v>
      </c>
      <c r="M1102" s="535" t="s">
        <v>613</v>
      </c>
      <c r="N1102" s="15" t="s">
        <v>577</v>
      </c>
      <c r="O1102" s="15" t="s">
        <v>578</v>
      </c>
      <c r="P1102" s="503" t="s">
        <v>579</v>
      </c>
      <c r="Q1102" s="15">
        <v>3</v>
      </c>
      <c r="R1102" s="15">
        <v>0</v>
      </c>
      <c r="S1102" s="479">
        <v>3</v>
      </c>
      <c r="T1102" s="15">
        <v>4</v>
      </c>
      <c r="U1102" s="471"/>
      <c r="V1102" s="550">
        <v>26</v>
      </c>
      <c r="W1102" s="497">
        <v>21882745</v>
      </c>
      <c r="X1102" s="566" t="s">
        <v>371</v>
      </c>
      <c r="Y1102" s="15" t="s">
        <v>579</v>
      </c>
      <c r="Z1102" s="15"/>
      <c r="AA1102" s="15"/>
      <c r="AB1102" s="15"/>
      <c r="AC1102" s="15" t="s">
        <v>957</v>
      </c>
      <c r="AD1102" s="15"/>
      <c r="AE1102" s="479"/>
      <c r="AF1102" s="497"/>
      <c r="AG1102" s="497"/>
      <c r="AH1102" s="497" t="s">
        <v>582</v>
      </c>
      <c r="AI1102" s="15">
        <v>3</v>
      </c>
      <c r="AJ1102" s="15">
        <v>17</v>
      </c>
      <c r="AK1102" s="15">
        <v>40</v>
      </c>
      <c r="AL1102" s="15">
        <v>20</v>
      </c>
      <c r="AM1102" s="15">
        <v>10</v>
      </c>
      <c r="AN1102" s="490">
        <f>IF(AJ1102="",S1102,ROUND(((((AL1102/24)+(AM1102/1440))-((AJ1102/24)+(AK1102/1440)))*1440/50),5))</f>
        <v>3</v>
      </c>
      <c r="AO1102" s="491">
        <f>AJ1102/24+AK1102/1440</f>
        <v>0.73611111111111116</v>
      </c>
      <c r="AP1102" s="491">
        <f>AL1102/24+AM1102/1440</f>
        <v>0.84027777777777779</v>
      </c>
      <c r="AQ1102" s="23" t="str" cm="1">
        <f t="array" ref="AQ1102">IF(X1102="","",IF(SUMPRODUCT((X1102=$X$7:$X$2085)*(AI1102=$AI$7:$AI$2085)*(AO1102=$AO$7:$AO$2085)*(AP1102=$AP$7:$AP$2085)*(ROW($X$7:$X$2085)&lt;&gt;ROW(X1102))*((S1102=0)*($S$7:$S$2085&gt;0)+(S1102&gt;0)*($S$7:$S$2085=0)))&gt;0,"SALONES UNIDOS",IF(SUMPRODUCT((X1102=$X$7:$X$2085)*(AI1102=$AI$7:$AI$2085)*((AO1102&lt;$AP$7:$AP$2085)*(AP1102&gt;$AO$7:$AO$2085))*(ROW($X$7:$X$2085)&lt;&gt;ROW(X1102)))&gt;0,"Cruzado","Sin cruce")))</f>
        <v>Sin cruce</v>
      </c>
      <c r="AR1102" s="23" t="str" cm="1">
        <f t="array" ref="AR1102">IF(AE1102="","",IF(SUMPRODUCT((AE1102=$AE$7:$AE$2085)*(AI1102=$AI$7:$AI$2085)*(AO1102=$AO$7:$AO$2085)*(AP1102=$AP$7:$AP$2085)*(ROW($AE$7:$AE$2085)&lt;&gt;ROW(AE1102))*((S1102=0)*($S$7:$S$2085&gt;0)+(S1102&gt;0)*($S$7:$S$2085=0)))&gt;0,"SALONES UNIDOS",IF(SUMPRODUCT((AE1102=$AE$7:$AE$2085)*(AI1102=$AI$7:$AI$2085)*((AO1102&lt;$AP$7:$AP$2085)*(AP1102&gt;$AO$7:$AO$2085))*(ROW($AE$7:$AE$2085)&lt;&gt;ROW(AE1102)))&gt;0,"Cruzado","Sin cruce")))</f>
        <v/>
      </c>
      <c r="AS1102" s="94" t="str">
        <f t="shared" si="18"/>
        <v>EN2PRINCIPALB</v>
      </c>
      <c r="AT1102" s="94" t="str" cm="1">
        <f t="array" ref="AT1102">IF(AS1102="","",IF(SUMPRODUCT((AS1102=$AS$7:$AS$2085)*(AI1102=$AI$7:$AI$2085)*(AO1102=$AO$7:$AO$2085)*(AP1102=$AP$7:$AP$2085)*(ROW($AS$7:$AS$2085)&lt;&gt;ROW(AS1102))*((S1102=0)*($S$7:$S$2085&gt;0)+(S1102&gt;0)*($S$7:$S$2085=0)))&gt;0,"SALONES UNIDOS",IF(SUMPRODUCT((AS1102=$AS$7:$AS$2085)*(AI1102=$AI$7:$AI$2085)*((AO1102&lt;$AP$7:$AP$2085)*(AP1102&gt;$AO$7:$AO$2085))*(ROW($AS$7:$AS$2085)&lt;&gt;ROW(AS1102)))&gt;0,"Cruzado","Sin cruce")))</f>
        <v>Sin cruce</v>
      </c>
    </row>
    <row r="1103" spans="3:46" ht="15.6" hidden="1" customHeight="1">
      <c r="C1103" s="496" t="s">
        <v>572</v>
      </c>
      <c r="D1103" s="479" t="s">
        <v>573</v>
      </c>
      <c r="E1103" s="479">
        <v>20261</v>
      </c>
      <c r="F1103" s="503" t="s">
        <v>48</v>
      </c>
      <c r="G1103" s="497" t="s">
        <v>80</v>
      </c>
      <c r="H1103" s="503" t="s">
        <v>63</v>
      </c>
      <c r="I1103" s="503">
        <v>2</v>
      </c>
      <c r="J1103" s="503" t="s">
        <v>597</v>
      </c>
      <c r="K1103" s="503" t="s">
        <v>51</v>
      </c>
      <c r="L1103" s="499" t="s">
        <v>612</v>
      </c>
      <c r="M1103" s="535" t="s">
        <v>613</v>
      </c>
      <c r="N1103" s="15" t="s">
        <v>577</v>
      </c>
      <c r="O1103" s="15" t="s">
        <v>578</v>
      </c>
      <c r="P1103" s="503" t="s">
        <v>579</v>
      </c>
      <c r="Q1103" s="15">
        <v>0</v>
      </c>
      <c r="R1103" s="15">
        <v>2</v>
      </c>
      <c r="S1103" s="479">
        <v>2</v>
      </c>
      <c r="T1103" s="15">
        <v>4</v>
      </c>
      <c r="U1103" s="471"/>
      <c r="V1103" s="550">
        <v>13</v>
      </c>
      <c r="W1103" s="497">
        <v>21882745</v>
      </c>
      <c r="X1103" s="566" t="s">
        <v>371</v>
      </c>
      <c r="Y1103" s="15" t="s">
        <v>579</v>
      </c>
      <c r="Z1103" s="15"/>
      <c r="AA1103" s="15"/>
      <c r="AB1103" s="15"/>
      <c r="AC1103" s="493"/>
      <c r="AD1103" s="15"/>
      <c r="AE1103" s="15" t="s">
        <v>1080</v>
      </c>
      <c r="AF1103" s="497"/>
      <c r="AG1103" s="497"/>
      <c r="AH1103" s="497" t="s">
        <v>100</v>
      </c>
      <c r="AI1103" s="15">
        <v>3</v>
      </c>
      <c r="AJ1103" s="15">
        <v>20</v>
      </c>
      <c r="AK1103" s="15">
        <v>10</v>
      </c>
      <c r="AL1103" s="15">
        <v>21</v>
      </c>
      <c r="AM1103" s="15">
        <v>50</v>
      </c>
      <c r="AN1103" s="490">
        <f>IF(AJ1103="",S1103,ROUND(((((AL1103/24)+(AM1103/1440))-((AJ1103/24)+(AK1103/1440)))*1440/50),5))</f>
        <v>2</v>
      </c>
      <c r="AO1103" s="491">
        <f>AJ1103/24+AK1103/1440</f>
        <v>0.84027777777777779</v>
      </c>
      <c r="AP1103" s="491">
        <f>AL1103/24+AM1103/1440</f>
        <v>0.90972222222222221</v>
      </c>
      <c r="AQ1103" s="23" t="str" cm="1">
        <f t="array" ref="AQ1103">IF(X1103="","",IF(SUMPRODUCT((X1103=$X$7:$X$2085)*(AI1103=$AI$7:$AI$2085)*(AO1103=$AO$7:$AO$2085)*(AP1103=$AP$7:$AP$2085)*(ROW($X$7:$X$2085)&lt;&gt;ROW(X1103))*((S1103=0)*($S$7:$S$2085&gt;0)+(S1103&gt;0)*($S$7:$S$2085=0)))&gt;0,"SALONES UNIDOS",IF(SUMPRODUCT((X1103=$X$7:$X$2085)*(AI1103=$AI$7:$AI$2085)*((AO1103&lt;$AP$7:$AP$2085)*(AP1103&gt;$AO$7:$AO$2085))*(ROW($X$7:$X$2085)&lt;&gt;ROW(X1103)))&gt;0,"Cruzado","Sin cruce")))</f>
        <v>Sin cruce</v>
      </c>
      <c r="AR1103" s="23" t="str" cm="1">
        <f t="array" ref="AR1103">IF(AE1103="","",IF(SUMPRODUCT((AE1103=$AE$7:$AE$2085)*(AI1103=$AI$7:$AI$2085)*(AO1103=$AO$7:$AO$2085)*(AP1103=$AP$7:$AP$2085)*(ROW($AE$7:$AE$2085)&lt;&gt;ROW(AE1103))*((S1103=0)*($S$7:$S$2085&gt;0)+(S1103&gt;0)*($S$7:$S$2085=0)))&gt;0,"SALONES UNIDOS",IF(SUMPRODUCT((AE1103=$AE$7:$AE$2085)*(AI1103=$AI$7:$AI$2085)*((AO1103&lt;$AP$7:$AP$2085)*(AP1103&gt;$AO$7:$AO$2085))*(ROW($AE$7:$AE$2085)&lt;&gt;ROW(AE1103)))&gt;0,"Cruzado","Sin cruce")))</f>
        <v>Sin cruce</v>
      </c>
      <c r="AS1103" s="94" t="str">
        <f t="shared" si="18"/>
        <v>EN2PRINCIPALB</v>
      </c>
      <c r="AT1103" s="94" t="str" cm="1">
        <f t="array" ref="AT1103">IF(AS1103="","",IF(SUMPRODUCT((AS1103=$AS$7:$AS$2085)*(AI1103=$AI$7:$AI$2085)*(AO1103=$AO$7:$AO$2085)*(AP1103=$AP$7:$AP$2085)*(ROW($AS$7:$AS$2085)&lt;&gt;ROW(AS1103))*((S1103=0)*($S$7:$S$2085&gt;0)+(S1103&gt;0)*($S$7:$S$2085=0)))&gt;0,"SALONES UNIDOS",IF(SUMPRODUCT((AS1103=$AS$7:$AS$2085)*(AI1103=$AI$7:$AI$2085)*((AO1103&lt;$AP$7:$AP$2085)*(AP1103&gt;$AO$7:$AO$2085))*(ROW($AS$7:$AS$2085)&lt;&gt;ROW(AS1103)))&gt;0,"Cruzado","Sin cruce")))</f>
        <v>Sin cruce</v>
      </c>
    </row>
    <row r="1104" spans="3:46" ht="15.6" hidden="1" customHeight="1">
      <c r="C1104" s="496" t="s">
        <v>572</v>
      </c>
      <c r="D1104" s="479" t="s">
        <v>573</v>
      </c>
      <c r="E1104" s="479">
        <v>20261</v>
      </c>
      <c r="F1104" s="503" t="s">
        <v>48</v>
      </c>
      <c r="G1104" s="497" t="s">
        <v>80</v>
      </c>
      <c r="H1104" s="503" t="s">
        <v>63</v>
      </c>
      <c r="I1104" s="503">
        <v>2</v>
      </c>
      <c r="J1104" s="503" t="s">
        <v>598</v>
      </c>
      <c r="K1104" s="503" t="s">
        <v>51</v>
      </c>
      <c r="L1104" s="499" t="s">
        <v>612</v>
      </c>
      <c r="M1104" s="535" t="s">
        <v>613</v>
      </c>
      <c r="N1104" s="15" t="s">
        <v>577</v>
      </c>
      <c r="O1104" s="15" t="s">
        <v>578</v>
      </c>
      <c r="P1104" s="503" t="s">
        <v>579</v>
      </c>
      <c r="Q1104" s="15">
        <v>0</v>
      </c>
      <c r="R1104" s="15">
        <v>2</v>
      </c>
      <c r="S1104" s="479">
        <v>2</v>
      </c>
      <c r="T1104" s="15">
        <v>4</v>
      </c>
      <c r="U1104" s="471"/>
      <c r="V1104" s="550">
        <v>13</v>
      </c>
      <c r="W1104" s="497">
        <v>21882745</v>
      </c>
      <c r="X1104" s="566" t="s">
        <v>371</v>
      </c>
      <c r="Y1104" s="15" t="s">
        <v>579</v>
      </c>
      <c r="Z1104" s="15"/>
      <c r="AA1104" s="15"/>
      <c r="AB1104" s="15"/>
      <c r="AC1104" s="493"/>
      <c r="AD1104" s="15"/>
      <c r="AE1104" s="15" t="s">
        <v>1080</v>
      </c>
      <c r="AF1104" s="497"/>
      <c r="AG1104" s="497"/>
      <c r="AH1104" s="497" t="s">
        <v>100</v>
      </c>
      <c r="AI1104" s="15">
        <v>3</v>
      </c>
      <c r="AJ1104" s="15">
        <v>21</v>
      </c>
      <c r="AK1104" s="15">
        <v>50</v>
      </c>
      <c r="AL1104" s="15">
        <v>23</v>
      </c>
      <c r="AM1104" s="15">
        <v>30</v>
      </c>
      <c r="AN1104" s="490">
        <f>IF(AJ1104="",S1104,ROUND(((((AL1104/24)+(AM1104/1440))-((AJ1104/24)+(AK1104/1440)))*1440/50),5))</f>
        <v>2</v>
      </c>
      <c r="AO1104" s="491">
        <f>AJ1104/24+AK1104/1440</f>
        <v>0.90972222222222221</v>
      </c>
      <c r="AP1104" s="491">
        <f>AL1104/24+AM1104/1440</f>
        <v>0.97916666666666674</v>
      </c>
      <c r="AQ1104" s="23" t="str" cm="1">
        <f t="array" ref="AQ1104">IF(X1104="","",IF(SUMPRODUCT((X1104=$X$7:$X$2085)*(AI1104=$AI$7:$AI$2085)*(AO1104=$AO$7:$AO$2085)*(AP1104=$AP$7:$AP$2085)*(ROW($X$7:$X$2085)&lt;&gt;ROW(X1104))*((S1104=0)*($S$7:$S$2085&gt;0)+(S1104&gt;0)*($S$7:$S$2085=0)))&gt;0,"SALONES UNIDOS",IF(SUMPRODUCT((X1104=$X$7:$X$2085)*(AI1104=$AI$7:$AI$2085)*((AO1104&lt;$AP$7:$AP$2085)*(AP1104&gt;$AO$7:$AO$2085))*(ROW($X$7:$X$2085)&lt;&gt;ROW(X1104)))&gt;0,"Cruzado","Sin cruce")))</f>
        <v>Sin cruce</v>
      </c>
      <c r="AR1104" s="23" t="str" cm="1">
        <f t="array" ref="AR1104">IF(AE1104="","",IF(SUMPRODUCT((AE1104=$AE$7:$AE$2085)*(AI1104=$AI$7:$AI$2085)*(AO1104=$AO$7:$AO$2085)*(AP1104=$AP$7:$AP$2085)*(ROW($AE$7:$AE$2085)&lt;&gt;ROW(AE1104))*((S1104=0)*($S$7:$S$2085&gt;0)+(S1104&gt;0)*($S$7:$S$2085=0)))&gt;0,"SALONES UNIDOS",IF(SUMPRODUCT((AE1104=$AE$7:$AE$2085)*(AI1104=$AI$7:$AI$2085)*((AO1104&lt;$AP$7:$AP$2085)*(AP1104&gt;$AO$7:$AO$2085))*(ROW($AE$7:$AE$2085)&lt;&gt;ROW(AE1104)))&gt;0,"Cruzado","Sin cruce")))</f>
        <v>Sin cruce</v>
      </c>
      <c r="AS1104" s="94" t="str">
        <f t="shared" si="18"/>
        <v>EN2PRINCIPALB</v>
      </c>
      <c r="AT1104" s="94" t="str" cm="1">
        <f t="array" ref="AT1104">IF(AS1104="","",IF(SUMPRODUCT((AS1104=$AS$7:$AS$2085)*(AI1104=$AI$7:$AI$2085)*(AO1104=$AO$7:$AO$2085)*(AP1104=$AP$7:$AP$2085)*(ROW($AS$7:$AS$2085)&lt;&gt;ROW(AS1104))*((S1104=0)*($S$7:$S$2085&gt;0)+(S1104&gt;0)*($S$7:$S$2085=0)))&gt;0,"SALONES UNIDOS",IF(SUMPRODUCT((AS1104=$AS$7:$AS$2085)*(AI1104=$AI$7:$AI$2085)*((AO1104&lt;$AP$7:$AP$2085)*(AP1104&gt;$AO$7:$AO$2085))*(ROW($AS$7:$AS$2085)&lt;&gt;ROW(AS1104)))&gt;0,"Cruzado","Sin cruce")))</f>
        <v>Sin cruce</v>
      </c>
    </row>
    <row r="1105" spans="3:46" ht="15.6" hidden="1" customHeight="1">
      <c r="C1105" s="496" t="s">
        <v>572</v>
      </c>
      <c r="D1105" s="479" t="s">
        <v>573</v>
      </c>
      <c r="E1105" s="479">
        <v>20261</v>
      </c>
      <c r="F1105" s="503" t="s">
        <v>48</v>
      </c>
      <c r="G1105" s="497" t="s">
        <v>80</v>
      </c>
      <c r="H1105" s="503" t="s">
        <v>63</v>
      </c>
      <c r="I1105" s="503">
        <v>2</v>
      </c>
      <c r="J1105" s="503" t="s">
        <v>51</v>
      </c>
      <c r="K1105" s="503" t="s">
        <v>51</v>
      </c>
      <c r="L1105" s="499" t="s">
        <v>615</v>
      </c>
      <c r="M1105" s="535" t="s">
        <v>616</v>
      </c>
      <c r="N1105" s="15" t="s">
        <v>586</v>
      </c>
      <c r="O1105" s="15" t="s">
        <v>578</v>
      </c>
      <c r="P1105" s="503" t="s">
        <v>579</v>
      </c>
      <c r="Q1105" s="15">
        <v>2</v>
      </c>
      <c r="R1105" s="15">
        <v>2</v>
      </c>
      <c r="S1105" s="479">
        <v>4</v>
      </c>
      <c r="T1105" s="15">
        <v>3</v>
      </c>
      <c r="U1105" s="471"/>
      <c r="V1105" s="550">
        <v>26</v>
      </c>
      <c r="W1105" s="497">
        <v>21870533</v>
      </c>
      <c r="X1105" s="566" t="s">
        <v>396</v>
      </c>
      <c r="Y1105" s="15" t="s">
        <v>579</v>
      </c>
      <c r="Z1105" s="15"/>
      <c r="AA1105" s="15"/>
      <c r="AB1105" s="15"/>
      <c r="AC1105" s="15" t="s">
        <v>1081</v>
      </c>
      <c r="AD1105" s="15"/>
      <c r="AE1105" s="479"/>
      <c r="AF1105" s="497"/>
      <c r="AG1105" s="497"/>
      <c r="AH1105" s="497" t="s">
        <v>203</v>
      </c>
      <c r="AI1105" s="15">
        <v>4</v>
      </c>
      <c r="AJ1105" s="15">
        <v>20</v>
      </c>
      <c r="AK1105" s="15">
        <v>10</v>
      </c>
      <c r="AL1105" s="15">
        <v>23</v>
      </c>
      <c r="AM1105" s="15">
        <v>30</v>
      </c>
      <c r="AN1105" s="490">
        <f>IF(AJ1105="",S1105,ROUND(((((AL1105/24)+(AM1105/1440))-((AJ1105/24)+(AK1105/1440)))*1440/50),5))</f>
        <v>4</v>
      </c>
      <c r="AO1105" s="491">
        <f>AJ1105/24+AK1105/1440</f>
        <v>0.84027777777777779</v>
      </c>
      <c r="AP1105" s="491">
        <f>AL1105/24+AM1105/1440</f>
        <v>0.97916666666666674</v>
      </c>
      <c r="AQ1105" s="23" t="str" cm="1">
        <f t="array" ref="AQ1105">IF(X1105="","",IF(SUMPRODUCT((X1105=$X$7:$X$2085)*(AI1105=$AI$7:$AI$2085)*(AO1105=$AO$7:$AO$2085)*(AP1105=$AP$7:$AP$2085)*(ROW($X$7:$X$2085)&lt;&gt;ROW(X1105))*((S1105=0)*($S$7:$S$2085&gt;0)+(S1105&gt;0)*($S$7:$S$2085=0)))&gt;0,"SALONES UNIDOS",IF(SUMPRODUCT((X1105=$X$7:$X$2085)*(AI1105=$AI$7:$AI$2085)*((AO1105&lt;$AP$7:$AP$2085)*(AP1105&gt;$AO$7:$AO$2085))*(ROW($X$7:$X$2085)&lt;&gt;ROW(X1105)))&gt;0,"Cruzado","Sin cruce")))</f>
        <v>Sin cruce</v>
      </c>
      <c r="AR1105" s="23" t="str" cm="1">
        <f t="array" ref="AR1105">IF(AE1105="","",IF(SUMPRODUCT((AE1105=$AE$7:$AE$2085)*(AI1105=$AI$7:$AI$2085)*(AO1105=$AO$7:$AO$2085)*(AP1105=$AP$7:$AP$2085)*(ROW($AE$7:$AE$2085)&lt;&gt;ROW(AE1105))*((S1105=0)*($S$7:$S$2085&gt;0)+(S1105&gt;0)*($S$7:$S$2085=0)))&gt;0,"SALONES UNIDOS",IF(SUMPRODUCT((AE1105=$AE$7:$AE$2085)*(AI1105=$AI$7:$AI$2085)*((AO1105&lt;$AP$7:$AP$2085)*(AP1105&gt;$AO$7:$AO$2085))*(ROW($AE$7:$AE$2085)&lt;&gt;ROW(AE1105)))&gt;0,"Cruzado","Sin cruce")))</f>
        <v/>
      </c>
      <c r="AS1105" s="94" t="str">
        <f t="shared" si="18"/>
        <v>EN2PRINCIPALB</v>
      </c>
      <c r="AT1105" s="94" t="str" cm="1">
        <f t="array" ref="AT1105">IF(AS1105="","",IF(SUMPRODUCT((AS1105=$AS$7:$AS$2085)*(AI1105=$AI$7:$AI$2085)*(AO1105=$AO$7:$AO$2085)*(AP1105=$AP$7:$AP$2085)*(ROW($AS$7:$AS$2085)&lt;&gt;ROW(AS1105))*((S1105=0)*($S$7:$S$2085&gt;0)+(S1105&gt;0)*($S$7:$S$2085=0)))&gt;0,"SALONES UNIDOS",IF(SUMPRODUCT((AS1105=$AS$7:$AS$2085)*(AI1105=$AI$7:$AI$2085)*((AO1105&lt;$AP$7:$AP$2085)*(AP1105&gt;$AO$7:$AO$2085))*(ROW($AS$7:$AS$2085)&lt;&gt;ROW(AS1105)))&gt;0,"Cruzado","Sin cruce")))</f>
        <v>Sin cruce</v>
      </c>
    </row>
    <row r="1106" spans="3:46" ht="15.6" hidden="1" customHeight="1">
      <c r="C1106" s="496" t="s">
        <v>572</v>
      </c>
      <c r="D1106" s="479" t="s">
        <v>573</v>
      </c>
      <c r="E1106" s="479">
        <v>20261</v>
      </c>
      <c r="F1106" s="503" t="s">
        <v>48</v>
      </c>
      <c r="G1106" s="497" t="s">
        <v>80</v>
      </c>
      <c r="H1106" s="503" t="s">
        <v>63</v>
      </c>
      <c r="I1106" s="503">
        <v>2</v>
      </c>
      <c r="J1106" s="503" t="s">
        <v>51</v>
      </c>
      <c r="K1106" s="503" t="s">
        <v>51</v>
      </c>
      <c r="L1106" s="499" t="s">
        <v>617</v>
      </c>
      <c r="M1106" s="535" t="s">
        <v>618</v>
      </c>
      <c r="N1106" s="15" t="s">
        <v>586</v>
      </c>
      <c r="O1106" s="15" t="s">
        <v>578</v>
      </c>
      <c r="P1106" s="503" t="s">
        <v>579</v>
      </c>
      <c r="Q1106" s="15">
        <v>3</v>
      </c>
      <c r="R1106" s="15">
        <v>2</v>
      </c>
      <c r="S1106" s="479">
        <v>5</v>
      </c>
      <c r="T1106" s="15">
        <v>4</v>
      </c>
      <c r="U1106" s="471"/>
      <c r="V1106" s="550">
        <v>26</v>
      </c>
      <c r="W1106" s="497">
        <v>21887837</v>
      </c>
      <c r="X1106" s="566" t="s">
        <v>355</v>
      </c>
      <c r="Y1106" s="15" t="s">
        <v>579</v>
      </c>
      <c r="Z1106" s="15"/>
      <c r="AA1106" s="15"/>
      <c r="AB1106" s="15"/>
      <c r="AC1106" s="15" t="s">
        <v>957</v>
      </c>
      <c r="AD1106" s="15"/>
      <c r="AE1106" s="479"/>
      <c r="AF1106" s="497"/>
      <c r="AG1106" s="497"/>
      <c r="AH1106" s="497" t="s">
        <v>203</v>
      </c>
      <c r="AI1106" s="15">
        <v>2</v>
      </c>
      <c r="AJ1106" s="15">
        <v>18</v>
      </c>
      <c r="AK1106" s="15">
        <v>30</v>
      </c>
      <c r="AL1106" s="15">
        <v>22</v>
      </c>
      <c r="AM1106" s="15">
        <v>40</v>
      </c>
      <c r="AN1106" s="490">
        <f>IF(AJ1106="",S1106,ROUND(((((AL1106/24)+(AM1106/1440))-((AJ1106/24)+(AK1106/1440)))*1440/50),5))</f>
        <v>5</v>
      </c>
      <c r="AO1106" s="491">
        <f>AJ1106/24+AK1106/1440</f>
        <v>0.77083333333333337</v>
      </c>
      <c r="AP1106" s="491">
        <f>AL1106/24+AM1106/1440</f>
        <v>0.94444444444444442</v>
      </c>
      <c r="AQ1106" s="23" t="str" cm="1">
        <f t="array" ref="AQ1106">IF(X1106="","",IF(SUMPRODUCT((X1106=$X$7:$X$2085)*(AI1106=$AI$7:$AI$2085)*(AO1106=$AO$7:$AO$2085)*(AP1106=$AP$7:$AP$2085)*(ROW($X$7:$X$2085)&lt;&gt;ROW(X1106))*((S1106=0)*($S$7:$S$2085&gt;0)+(S1106&gt;0)*($S$7:$S$2085=0)))&gt;0,"SALONES UNIDOS",IF(SUMPRODUCT((X1106=$X$7:$X$2085)*(AI1106=$AI$7:$AI$2085)*((AO1106&lt;$AP$7:$AP$2085)*(AP1106&gt;$AO$7:$AO$2085))*(ROW($X$7:$X$2085)&lt;&gt;ROW(X1106)))&gt;0,"Cruzado","Sin cruce")))</f>
        <v>Sin cruce</v>
      </c>
      <c r="AR1106" s="23" t="str" cm="1">
        <f t="array" ref="AR1106">IF(AE1106="","",IF(SUMPRODUCT((AE1106=$AE$7:$AE$2085)*(AI1106=$AI$7:$AI$2085)*(AO1106=$AO$7:$AO$2085)*(AP1106=$AP$7:$AP$2085)*(ROW($AE$7:$AE$2085)&lt;&gt;ROW(AE1106))*((S1106=0)*($S$7:$S$2085&gt;0)+(S1106&gt;0)*($S$7:$S$2085=0)))&gt;0,"SALONES UNIDOS",IF(SUMPRODUCT((AE1106=$AE$7:$AE$2085)*(AI1106=$AI$7:$AI$2085)*((AO1106&lt;$AP$7:$AP$2085)*(AP1106&gt;$AO$7:$AO$2085))*(ROW($AE$7:$AE$2085)&lt;&gt;ROW(AE1106)))&gt;0,"Cruzado","Sin cruce")))</f>
        <v/>
      </c>
      <c r="AS1106" s="94" t="str">
        <f t="shared" si="18"/>
        <v>EN2PRINCIPALB</v>
      </c>
      <c r="AT1106" s="94" t="str" cm="1">
        <f t="array" ref="AT1106">IF(AS1106="","",IF(SUMPRODUCT((AS1106=$AS$7:$AS$2085)*(AI1106=$AI$7:$AI$2085)*(AO1106=$AO$7:$AO$2085)*(AP1106=$AP$7:$AP$2085)*(ROW($AS$7:$AS$2085)&lt;&gt;ROW(AS1106))*((S1106=0)*($S$7:$S$2085&gt;0)+(S1106&gt;0)*($S$7:$S$2085=0)))&gt;0,"SALONES UNIDOS",IF(SUMPRODUCT((AS1106=$AS$7:$AS$2085)*(AI1106=$AI$7:$AI$2085)*((AO1106&lt;$AP$7:$AP$2085)*(AP1106&gt;$AO$7:$AO$2085))*(ROW($AS$7:$AS$2085)&lt;&gt;ROW(AS1106)))&gt;0,"Cruzado","Sin cruce")))</f>
        <v>Sin cruce</v>
      </c>
    </row>
    <row r="1107" spans="3:46" ht="15.6" hidden="1" customHeight="1">
      <c r="C1107" s="496" t="s">
        <v>572</v>
      </c>
      <c r="D1107" s="479" t="s">
        <v>573</v>
      </c>
      <c r="E1107" s="479">
        <v>20261</v>
      </c>
      <c r="F1107" s="503" t="s">
        <v>48</v>
      </c>
      <c r="G1107" s="497" t="s">
        <v>80</v>
      </c>
      <c r="H1107" s="503" t="s">
        <v>63</v>
      </c>
      <c r="I1107" s="503">
        <v>2</v>
      </c>
      <c r="J1107" s="503" t="s">
        <v>51</v>
      </c>
      <c r="K1107" s="503" t="s">
        <v>51</v>
      </c>
      <c r="L1107" s="499" t="s">
        <v>620</v>
      </c>
      <c r="M1107" s="535" t="s">
        <v>621</v>
      </c>
      <c r="N1107" s="15" t="s">
        <v>586</v>
      </c>
      <c r="O1107" s="15" t="s">
        <v>578</v>
      </c>
      <c r="P1107" s="503" t="s">
        <v>579</v>
      </c>
      <c r="Q1107" s="15">
        <v>3</v>
      </c>
      <c r="R1107" s="15">
        <v>2</v>
      </c>
      <c r="S1107" s="479">
        <v>5</v>
      </c>
      <c r="T1107" s="15">
        <v>4</v>
      </c>
      <c r="U1107" s="471"/>
      <c r="V1107" s="550">
        <v>26</v>
      </c>
      <c r="W1107" s="497">
        <v>8822479</v>
      </c>
      <c r="X1107" s="566" t="s">
        <v>218</v>
      </c>
      <c r="Y1107" s="15" t="s">
        <v>579</v>
      </c>
      <c r="Z1107" s="15"/>
      <c r="AA1107" s="15"/>
      <c r="AB1107" s="15"/>
      <c r="AC1107" s="15" t="s">
        <v>1081</v>
      </c>
      <c r="AD1107" s="15"/>
      <c r="AE1107" s="479"/>
      <c r="AF1107" s="497"/>
      <c r="AG1107" s="497"/>
      <c r="AH1107" s="497" t="s">
        <v>203</v>
      </c>
      <c r="AI1107" s="15">
        <v>1</v>
      </c>
      <c r="AJ1107" s="15">
        <v>18</v>
      </c>
      <c r="AK1107" s="15">
        <v>30</v>
      </c>
      <c r="AL1107" s="15">
        <v>22</v>
      </c>
      <c r="AM1107" s="15">
        <v>40</v>
      </c>
      <c r="AN1107" s="490">
        <f>IF(AJ1107="",S1107,ROUND(((((AL1107/24)+(AM1107/1440))-((AJ1107/24)+(AK1107/1440)))*1440/50),5))</f>
        <v>5</v>
      </c>
      <c r="AO1107" s="491">
        <f>AJ1107/24+AK1107/1440</f>
        <v>0.77083333333333337</v>
      </c>
      <c r="AP1107" s="491">
        <f>AL1107/24+AM1107/1440</f>
        <v>0.94444444444444442</v>
      </c>
      <c r="AQ1107" s="23" t="str" cm="1">
        <f t="array" ref="AQ1107">IF(X1107="","",IF(SUMPRODUCT((X1107=$X$7:$X$2085)*(AI1107=$AI$7:$AI$2085)*(AO1107=$AO$7:$AO$2085)*(AP1107=$AP$7:$AP$2085)*(ROW($X$7:$X$2085)&lt;&gt;ROW(X1107))*((S1107=0)*($S$7:$S$2085&gt;0)+(S1107&gt;0)*($S$7:$S$2085=0)))&gt;0,"SALONES UNIDOS",IF(SUMPRODUCT((X1107=$X$7:$X$2085)*(AI1107=$AI$7:$AI$2085)*((AO1107&lt;$AP$7:$AP$2085)*(AP1107&gt;$AO$7:$AO$2085))*(ROW($X$7:$X$2085)&lt;&gt;ROW(X1107)))&gt;0,"Cruzado","Sin cruce")))</f>
        <v>Sin cruce</v>
      </c>
      <c r="AR1107" s="23" t="str" cm="1">
        <f t="array" ref="AR1107">IF(AE1107="","",IF(SUMPRODUCT((AE1107=$AE$7:$AE$2085)*(AI1107=$AI$7:$AI$2085)*(AO1107=$AO$7:$AO$2085)*(AP1107=$AP$7:$AP$2085)*(ROW($AE$7:$AE$2085)&lt;&gt;ROW(AE1107))*((S1107=0)*($S$7:$S$2085&gt;0)+(S1107&gt;0)*($S$7:$S$2085=0)))&gt;0,"SALONES UNIDOS",IF(SUMPRODUCT((AE1107=$AE$7:$AE$2085)*(AI1107=$AI$7:$AI$2085)*((AO1107&lt;$AP$7:$AP$2085)*(AP1107&gt;$AO$7:$AO$2085))*(ROW($AE$7:$AE$2085)&lt;&gt;ROW(AE1107)))&gt;0,"Cruzado","Sin cruce")))</f>
        <v/>
      </c>
      <c r="AS1107" s="94" t="str">
        <f t="shared" si="18"/>
        <v>EN2PRINCIPALB</v>
      </c>
      <c r="AT1107" s="94" t="str" cm="1">
        <f t="array" ref="AT1107">IF(AS1107="","",IF(SUMPRODUCT((AS1107=$AS$7:$AS$2085)*(AI1107=$AI$7:$AI$2085)*(AO1107=$AO$7:$AO$2085)*(AP1107=$AP$7:$AP$2085)*(ROW($AS$7:$AS$2085)&lt;&gt;ROW(AS1107))*((S1107=0)*($S$7:$S$2085&gt;0)+(S1107&gt;0)*($S$7:$S$2085=0)))&gt;0,"SALONES UNIDOS",IF(SUMPRODUCT((AS1107=$AS$7:$AS$2085)*(AI1107=$AI$7:$AI$2085)*((AO1107&lt;$AP$7:$AP$2085)*(AP1107&gt;$AO$7:$AO$2085))*(ROW($AS$7:$AS$2085)&lt;&gt;ROW(AS1107)))&gt;0,"Cruzado","Sin cruce")))</f>
        <v>Sin cruce</v>
      </c>
    </row>
    <row r="1108" spans="3:46" ht="15.6" hidden="1" customHeight="1">
      <c r="C1108" s="496" t="s">
        <v>572</v>
      </c>
      <c r="D1108" s="479" t="s">
        <v>573</v>
      </c>
      <c r="E1108" s="479">
        <v>20261</v>
      </c>
      <c r="F1108" s="503" t="s">
        <v>48</v>
      </c>
      <c r="G1108" s="497" t="s">
        <v>80</v>
      </c>
      <c r="H1108" s="503" t="s">
        <v>63</v>
      </c>
      <c r="I1108" s="503">
        <v>2</v>
      </c>
      <c r="J1108" s="503" t="s">
        <v>51</v>
      </c>
      <c r="K1108" s="503" t="s">
        <v>51</v>
      </c>
      <c r="L1108" s="499" t="s">
        <v>622</v>
      </c>
      <c r="M1108" s="535" t="s">
        <v>623</v>
      </c>
      <c r="N1108" s="15" t="s">
        <v>586</v>
      </c>
      <c r="O1108" s="15" t="s">
        <v>578</v>
      </c>
      <c r="P1108" s="497" t="s">
        <v>624</v>
      </c>
      <c r="Q1108" s="15">
        <v>2</v>
      </c>
      <c r="R1108" s="15">
        <v>2</v>
      </c>
      <c r="S1108" s="479">
        <v>4</v>
      </c>
      <c r="T1108" s="15">
        <v>3</v>
      </c>
      <c r="U1108" s="471"/>
      <c r="V1108" s="550">
        <v>26</v>
      </c>
      <c r="W1108" s="497">
        <v>21882544</v>
      </c>
      <c r="X1108" s="566" t="s">
        <v>367</v>
      </c>
      <c r="Y1108" s="571" t="s">
        <v>624</v>
      </c>
      <c r="Z1108" s="15"/>
      <c r="AA1108" s="15"/>
      <c r="AB1108" s="15"/>
      <c r="AC1108" s="493"/>
      <c r="AD1108" s="497"/>
      <c r="AE1108" s="479"/>
      <c r="AF1108" s="497"/>
      <c r="AG1108" s="497"/>
      <c r="AH1108" s="497" t="s">
        <v>203</v>
      </c>
      <c r="AI1108" s="15">
        <v>5</v>
      </c>
      <c r="AJ1108" s="15">
        <v>20</v>
      </c>
      <c r="AK1108" s="15">
        <v>10</v>
      </c>
      <c r="AL1108" s="15">
        <v>23</v>
      </c>
      <c r="AM1108" s="15">
        <v>30</v>
      </c>
      <c r="AN1108" s="490">
        <f>IF(AJ1108="",S1108,ROUND(((((AL1108/24)+(AM1108/1440))-((AJ1108/24)+(AK1108/1440)))*1440/50),5))</f>
        <v>4</v>
      </c>
      <c r="AO1108" s="491">
        <f>AJ1108/24+AK1108/1440</f>
        <v>0.84027777777777779</v>
      </c>
      <c r="AP1108" s="491">
        <f>AL1108/24+AM1108/1440</f>
        <v>0.97916666666666674</v>
      </c>
      <c r="AQ1108" s="23" t="str" cm="1">
        <f t="array" ref="AQ1108">IF(X1108="","",IF(SUMPRODUCT((X1108=$X$7:$X$2085)*(AI1108=$AI$7:$AI$2085)*(AO1108=$AO$7:$AO$2085)*(AP1108=$AP$7:$AP$2085)*(ROW($X$7:$X$2085)&lt;&gt;ROW(X1108))*((S1108=0)*($S$7:$S$2085&gt;0)+(S1108&gt;0)*($S$7:$S$2085=0)))&gt;0,"SALONES UNIDOS",IF(SUMPRODUCT((X1108=$X$7:$X$2085)*(AI1108=$AI$7:$AI$2085)*((AO1108&lt;$AP$7:$AP$2085)*(AP1108&gt;$AO$7:$AO$2085))*(ROW($X$7:$X$2085)&lt;&gt;ROW(X1108)))&gt;0,"Cruzado","Sin cruce")))</f>
        <v>Sin cruce</v>
      </c>
      <c r="AR1108" s="23" t="str" cm="1">
        <f t="array" ref="AR1108">IF(AE1108="","",IF(SUMPRODUCT((AE1108=$AE$7:$AE$2085)*(AI1108=$AI$7:$AI$2085)*(AO1108=$AO$7:$AO$2085)*(AP1108=$AP$7:$AP$2085)*(ROW($AE$7:$AE$2085)&lt;&gt;ROW(AE1108))*((S1108=0)*($S$7:$S$2085&gt;0)+(S1108&gt;0)*($S$7:$S$2085=0)))&gt;0,"SALONES UNIDOS",IF(SUMPRODUCT((AE1108=$AE$7:$AE$2085)*(AI1108=$AI$7:$AI$2085)*((AO1108&lt;$AP$7:$AP$2085)*(AP1108&gt;$AO$7:$AO$2085))*(ROW($AE$7:$AE$2085)&lt;&gt;ROW(AE1108)))&gt;0,"Cruzado","Sin cruce")))</f>
        <v/>
      </c>
      <c r="AS1108" s="94" t="str">
        <f t="shared" si="18"/>
        <v>EN2PRINCIPALB</v>
      </c>
      <c r="AT1108" s="94" t="str" cm="1">
        <f t="array" ref="AT1108">IF(AS1108="","",IF(SUMPRODUCT((AS1108=$AS$7:$AS$2085)*(AI1108=$AI$7:$AI$2085)*(AO1108=$AO$7:$AO$2085)*(AP1108=$AP$7:$AP$2085)*(ROW($AS$7:$AS$2085)&lt;&gt;ROW(AS1108))*((S1108=0)*($S$7:$S$2085&gt;0)+(S1108&gt;0)*($S$7:$S$2085=0)))&gt;0,"SALONES UNIDOS",IF(SUMPRODUCT((AS1108=$AS$7:$AS$2085)*(AI1108=$AI$7:$AI$2085)*((AO1108&lt;$AP$7:$AP$2085)*(AP1108&gt;$AO$7:$AO$2085))*(ROW($AS$7:$AS$2085)&lt;&gt;ROW(AS1108)))&gt;0,"Cruzado","Sin cruce")))</f>
        <v>Sin cruce</v>
      </c>
    </row>
    <row r="1109" spans="3:46" ht="15.6" hidden="1" customHeight="1">
      <c r="C1109" s="496" t="s">
        <v>572</v>
      </c>
      <c r="D1109" s="479" t="s">
        <v>573</v>
      </c>
      <c r="E1109" s="479">
        <v>20261</v>
      </c>
      <c r="F1109" s="503" t="s">
        <v>48</v>
      </c>
      <c r="G1109" s="497" t="s">
        <v>80</v>
      </c>
      <c r="H1109" s="503" t="s">
        <v>63</v>
      </c>
      <c r="I1109" s="503">
        <v>2</v>
      </c>
      <c r="J1109" s="503" t="s">
        <v>57</v>
      </c>
      <c r="K1109" s="503" t="s">
        <v>57</v>
      </c>
      <c r="L1109" s="499" t="s">
        <v>615</v>
      </c>
      <c r="M1109" s="535" t="s">
        <v>616</v>
      </c>
      <c r="N1109" s="15" t="s">
        <v>586</v>
      </c>
      <c r="O1109" s="15" t="s">
        <v>578</v>
      </c>
      <c r="P1109" s="503" t="s">
        <v>579</v>
      </c>
      <c r="Q1109" s="15">
        <v>2</v>
      </c>
      <c r="R1109" s="15">
        <v>2</v>
      </c>
      <c r="S1109" s="479">
        <v>4</v>
      </c>
      <c r="T1109" s="15">
        <v>3</v>
      </c>
      <c r="U1109" s="471"/>
      <c r="V1109" s="559">
        <v>40</v>
      </c>
      <c r="W1109" s="497">
        <v>21870533</v>
      </c>
      <c r="X1109" s="566" t="s">
        <v>396</v>
      </c>
      <c r="Y1109" s="573" t="s">
        <v>624</v>
      </c>
      <c r="Z1109" s="15"/>
      <c r="AA1109" s="15"/>
      <c r="AB1109" s="15"/>
      <c r="AC1109" s="493"/>
      <c r="AD1109" s="15"/>
      <c r="AE1109" s="479"/>
      <c r="AF1109" s="497"/>
      <c r="AG1109" s="497"/>
      <c r="AH1109" s="497" t="s">
        <v>203</v>
      </c>
      <c r="AI1109" s="15">
        <v>7</v>
      </c>
      <c r="AJ1109" s="15">
        <v>7</v>
      </c>
      <c r="AK1109" s="15">
        <v>40</v>
      </c>
      <c r="AL1109" s="15">
        <v>11</v>
      </c>
      <c r="AM1109" s="15">
        <v>0</v>
      </c>
      <c r="AN1109" s="490">
        <f>IF(AJ1109="",S1109,ROUND(((((AL1109/24)+(AM1109/1440))-((AJ1109/24)+(AK1109/1440)))*1440/50),5))</f>
        <v>4</v>
      </c>
      <c r="AO1109" s="491">
        <f>AJ1109/24+AK1109/1440</f>
        <v>0.31944444444444448</v>
      </c>
      <c r="AP1109" s="491">
        <f>AL1109/24+AM1109/1440</f>
        <v>0.45833333333333331</v>
      </c>
      <c r="AQ1109" s="23" t="str" cm="1">
        <f t="array" ref="AQ1109">IF(X1109="","",IF(SUMPRODUCT((X1109=$X$7:$X$2085)*(AI1109=$AI$7:$AI$2085)*(AO1109=$AO$7:$AO$2085)*(AP1109=$AP$7:$AP$2085)*(ROW($X$7:$X$2085)&lt;&gt;ROW(X1109))*((S1109=0)*($S$7:$S$2085&gt;0)+(S1109&gt;0)*($S$7:$S$2085=0)))&gt;0,"SALONES UNIDOS",IF(SUMPRODUCT((X1109=$X$7:$X$2085)*(AI1109=$AI$7:$AI$2085)*((AO1109&lt;$AP$7:$AP$2085)*(AP1109&gt;$AO$7:$AO$2085))*(ROW($X$7:$X$2085)&lt;&gt;ROW(X1109)))&gt;0,"Cruzado","Sin cruce")))</f>
        <v>Sin cruce</v>
      </c>
      <c r="AR1109" s="23" t="str" cm="1">
        <f t="array" ref="AR1109">IF(AE1109="","",IF(SUMPRODUCT((AE1109=$AE$7:$AE$2085)*(AI1109=$AI$7:$AI$2085)*(AO1109=$AO$7:$AO$2085)*(AP1109=$AP$7:$AP$2085)*(ROW($AE$7:$AE$2085)&lt;&gt;ROW(AE1109))*((S1109=0)*($S$7:$S$2085&gt;0)+(S1109&gt;0)*($S$7:$S$2085=0)))&gt;0,"SALONES UNIDOS",IF(SUMPRODUCT((AE1109=$AE$7:$AE$2085)*(AI1109=$AI$7:$AI$2085)*((AO1109&lt;$AP$7:$AP$2085)*(AP1109&gt;$AO$7:$AO$2085))*(ROW($AE$7:$AE$2085)&lt;&gt;ROW(AE1109)))&gt;0,"Cruzado","Sin cruce")))</f>
        <v/>
      </c>
      <c r="AS1109" s="94" t="str">
        <f t="shared" si="18"/>
        <v>EN2PRINCIPALC</v>
      </c>
      <c r="AT1109" s="94" t="str" cm="1">
        <f t="array" ref="AT1109">IF(AS1109="","",IF(SUMPRODUCT((AS1109=$AS$7:$AS$2085)*(AI1109=$AI$7:$AI$2085)*(AO1109=$AO$7:$AO$2085)*(AP1109=$AP$7:$AP$2085)*(ROW($AS$7:$AS$2085)&lt;&gt;ROW(AS1109))*((S1109=0)*($S$7:$S$2085&gt;0)+(S1109&gt;0)*($S$7:$S$2085=0)))&gt;0,"SALONES UNIDOS",IF(SUMPRODUCT((AS1109=$AS$7:$AS$2085)*(AI1109=$AI$7:$AI$2085)*((AO1109&lt;$AP$7:$AP$2085)*(AP1109&gt;$AO$7:$AO$2085))*(ROW($AS$7:$AS$2085)&lt;&gt;ROW(AS1109)))&gt;0,"Cruzado","Sin cruce")))</f>
        <v>Sin cruce</v>
      </c>
    </row>
    <row r="1110" spans="3:46" ht="15.6" hidden="1" customHeight="1">
      <c r="C1110" s="650" t="s">
        <v>572</v>
      </c>
      <c r="D1110" s="651" t="s">
        <v>573</v>
      </c>
      <c r="E1110" s="651">
        <v>20261</v>
      </c>
      <c r="F1110" s="652" t="s">
        <v>48</v>
      </c>
      <c r="G1110" s="653" t="s">
        <v>80</v>
      </c>
      <c r="H1110" s="652" t="s">
        <v>63</v>
      </c>
      <c r="I1110" s="652">
        <v>2</v>
      </c>
      <c r="J1110" s="652" t="s">
        <v>66</v>
      </c>
      <c r="K1110" s="652" t="s">
        <v>66</v>
      </c>
      <c r="L1110" s="654" t="s">
        <v>615</v>
      </c>
      <c r="M1110" s="655" t="s">
        <v>616</v>
      </c>
      <c r="N1110" s="656" t="s">
        <v>586</v>
      </c>
      <c r="O1110" s="656" t="s">
        <v>578</v>
      </c>
      <c r="P1110" s="652" t="s">
        <v>579</v>
      </c>
      <c r="Q1110" s="656">
        <v>2</v>
      </c>
      <c r="R1110" s="656">
        <v>2</v>
      </c>
      <c r="S1110" s="651">
        <v>4</v>
      </c>
      <c r="T1110" s="656">
        <v>3</v>
      </c>
      <c r="U1110" s="657"/>
      <c r="V1110" s="658">
        <v>40</v>
      </c>
      <c r="W1110" s="643">
        <v>25662813</v>
      </c>
      <c r="X1110" s="644" t="s">
        <v>1083</v>
      </c>
      <c r="Y1110" s="656" t="s">
        <v>624</v>
      </c>
      <c r="Z1110" s="656"/>
      <c r="AA1110" s="656"/>
      <c r="AB1110" s="656"/>
      <c r="AC1110" s="659"/>
      <c r="AD1110" s="656"/>
      <c r="AE1110" s="651"/>
      <c r="AF1110" s="653"/>
      <c r="AG1110" s="653"/>
      <c r="AH1110" s="653" t="s">
        <v>203</v>
      </c>
      <c r="AI1110" s="656">
        <v>7</v>
      </c>
      <c r="AJ1110" s="656">
        <v>7</v>
      </c>
      <c r="AK1110" s="656">
        <v>40</v>
      </c>
      <c r="AL1110" s="656">
        <v>11</v>
      </c>
      <c r="AM1110" s="656">
        <v>0</v>
      </c>
      <c r="AN1110" s="660">
        <f>IF(AJ1110="",S1110,ROUND(((((AL1110/24)+(AM1110/1440))-((AJ1110/24)+(AK1110/1440)))*1440/50),5))</f>
        <v>4</v>
      </c>
      <c r="AO1110" s="661">
        <f>AJ1110/24+AK1110/1440</f>
        <v>0.31944444444444448</v>
      </c>
      <c r="AP1110" s="661">
        <f>AL1110/24+AM1110/1440</f>
        <v>0.45833333333333331</v>
      </c>
      <c r="AQ1110" s="662" t="str" cm="1">
        <f t="array" ref="AQ1110">IF(X1110="","",IF(SUMPRODUCT((X1110=$X$7:$X$2085)*(AI1110=$AI$7:$AI$2085)*(AO1110=$AO$7:$AO$2085)*(AP1110=$AP$7:$AP$2085)*(ROW($X$7:$X$2085)&lt;&gt;ROW(X1110))*((S1110=0)*($S$7:$S$2085&gt;0)+(S1110&gt;0)*($S$7:$S$2085=0)))&gt;0,"SALONES UNIDOS",IF(SUMPRODUCT((X1110=$X$7:$X$2085)*(AI1110=$AI$7:$AI$2085)*((AO1110&lt;$AP$7:$AP$2085)*(AP1110&gt;$AO$7:$AO$2085))*(ROW($X$7:$X$2085)&lt;&gt;ROW(X1110)))&gt;0,"Cruzado","Sin cruce")))</f>
        <v>Sin cruce</v>
      </c>
      <c r="AR1110" s="662" t="str" cm="1">
        <f t="array" ref="AR1110">IF(AE1110="","",IF(SUMPRODUCT((AE1110=$AE$7:$AE$2085)*(AI1110=$AI$7:$AI$2085)*(AO1110=$AO$7:$AO$2085)*(AP1110=$AP$7:$AP$2085)*(ROW($AE$7:$AE$2085)&lt;&gt;ROW(AE1110))*((S1110=0)*($S$7:$S$2085&gt;0)+(S1110&gt;0)*($S$7:$S$2085=0)))&gt;0,"SALONES UNIDOS",IF(SUMPRODUCT((AE1110=$AE$7:$AE$2085)*(AI1110=$AI$7:$AI$2085)*((AO1110&lt;$AP$7:$AP$2085)*(AP1110&gt;$AO$7:$AO$2085))*(ROW($AE$7:$AE$2085)&lt;&gt;ROW(AE1110)))&gt;0,"Cruzado","Sin cruce")))</f>
        <v/>
      </c>
      <c r="AS1110" s="663" t="str">
        <f t="shared" ref="AS1110" si="19">TRIM(CONCATENATE(H1110,I1110,F1110,K1110))</f>
        <v>EN2PRINCIPALD</v>
      </c>
      <c r="AT1110" s="663" t="str" cm="1">
        <f t="array" ref="AT1110">IF(AS1110="","",IF(SUMPRODUCT((AS1110=$AS$7:$AS$2085)*(AI1110=$AI$7:$AI$2085)*(AO1110=$AO$7:$AO$2085)*(AP1110=$AP$7:$AP$2085)*(ROW($AS$7:$AS$2085)&lt;&gt;ROW(AS1110))*((S1110=0)*($S$7:$S$2085&gt;0)+(S1110&gt;0)*($S$7:$S$2085=0)))&gt;0,"SALONES UNIDOS",IF(SUMPRODUCT((AS1110=$AS$7:$AS$2085)*(AI1110=$AI$7:$AI$2085)*((AO1110&lt;$AP$7:$AP$2085)*(AP1110&gt;$AO$7:$AO$2085))*(ROW($AS$7:$AS$2085)&lt;&gt;ROW(AS1110)))&gt;0,"Cruzado","Sin cruce")))</f>
        <v>Sin cruce</v>
      </c>
    </row>
    <row r="1111" spans="3:46" ht="15.6" hidden="1" customHeight="1">
      <c r="C1111" s="496" t="s">
        <v>572</v>
      </c>
      <c r="D1111" s="479" t="s">
        <v>573</v>
      </c>
      <c r="E1111" s="479">
        <v>20261</v>
      </c>
      <c r="F1111" s="503" t="s">
        <v>48</v>
      </c>
      <c r="G1111" s="497" t="s">
        <v>80</v>
      </c>
      <c r="H1111" s="503" t="s">
        <v>63</v>
      </c>
      <c r="I1111" s="503">
        <v>3</v>
      </c>
      <c r="J1111" s="503" t="s">
        <v>41</v>
      </c>
      <c r="K1111" s="503" t="s">
        <v>41</v>
      </c>
      <c r="L1111" s="499" t="s">
        <v>626</v>
      </c>
      <c r="M1111" s="535" t="s">
        <v>627</v>
      </c>
      <c r="N1111" s="15" t="s">
        <v>577</v>
      </c>
      <c r="O1111" s="15" t="s">
        <v>578</v>
      </c>
      <c r="P1111" s="503" t="s">
        <v>579</v>
      </c>
      <c r="Q1111" s="15">
        <v>2</v>
      </c>
      <c r="R1111" s="15">
        <v>2</v>
      </c>
      <c r="S1111" s="479">
        <v>4</v>
      </c>
      <c r="T1111" s="15">
        <v>3</v>
      </c>
      <c r="U1111" s="471"/>
      <c r="V1111" s="550">
        <v>30</v>
      </c>
      <c r="W1111" s="497">
        <v>47773207</v>
      </c>
      <c r="X1111" s="566" t="s">
        <v>453</v>
      </c>
      <c r="Y1111" s="15" t="s">
        <v>579</v>
      </c>
      <c r="Z1111" s="15"/>
      <c r="AA1111" s="15"/>
      <c r="AB1111" s="15"/>
      <c r="AC1111" s="574" t="s">
        <v>1084</v>
      </c>
      <c r="AD1111" s="15"/>
      <c r="AE1111" s="479"/>
      <c r="AF1111" s="497"/>
      <c r="AG1111" s="497"/>
      <c r="AH1111" s="497" t="s">
        <v>203</v>
      </c>
      <c r="AI1111" s="15">
        <v>5</v>
      </c>
      <c r="AJ1111" s="15">
        <v>15</v>
      </c>
      <c r="AK1111" s="15">
        <v>10</v>
      </c>
      <c r="AL1111" s="15">
        <v>18</v>
      </c>
      <c r="AM1111" s="15">
        <v>30</v>
      </c>
      <c r="AN1111" s="490">
        <f>IF(AJ1111="",S1111,ROUND(((((AL1111/24)+(AM1111/1440))-((AJ1111/24)+(AK1111/1440)))*1440/50),5))</f>
        <v>4</v>
      </c>
      <c r="AO1111" s="491">
        <f>AJ1111/24+AK1111/1440</f>
        <v>0.63194444444444442</v>
      </c>
      <c r="AP1111" s="491">
        <f>AL1111/24+AM1111/1440</f>
        <v>0.77083333333333337</v>
      </c>
      <c r="AQ1111" s="23" t="str" cm="1">
        <f t="array" ref="AQ1111">IF(X1111="","",IF(SUMPRODUCT((X1111=$X$7:$X$2085)*(AI1111=$AI$7:$AI$2085)*(AO1111=$AO$7:$AO$2085)*(AP1111=$AP$7:$AP$2085)*(ROW($X$7:$X$2085)&lt;&gt;ROW(X1111))*((S1111=0)*($S$7:$S$2085&gt;0)+(S1111&gt;0)*($S$7:$S$2085=0)))&gt;0,"SALONES UNIDOS",IF(SUMPRODUCT((X1111=$X$7:$X$2085)*(AI1111=$AI$7:$AI$2085)*((AO1111&lt;$AP$7:$AP$2085)*(AP1111&gt;$AO$7:$AO$2085))*(ROW($X$7:$X$2085)&lt;&gt;ROW(X1111)))&gt;0,"Cruzado","Sin cruce")))</f>
        <v>Sin cruce</v>
      </c>
      <c r="AR1111" s="23" t="str" cm="1">
        <f t="array" ref="AR1111">IF(AE1111="","",IF(SUMPRODUCT((AE1111=$AE$7:$AE$2085)*(AI1111=$AI$7:$AI$2085)*(AO1111=$AO$7:$AO$2085)*(AP1111=$AP$7:$AP$2085)*(ROW($AE$7:$AE$2085)&lt;&gt;ROW(AE1111))*((S1111=0)*($S$7:$S$2085&gt;0)+(S1111&gt;0)*($S$7:$S$2085=0)))&gt;0,"SALONES UNIDOS",IF(SUMPRODUCT((AE1111=$AE$7:$AE$2085)*(AI1111=$AI$7:$AI$2085)*((AO1111&lt;$AP$7:$AP$2085)*(AP1111&gt;$AO$7:$AO$2085))*(ROW($AE$7:$AE$2085)&lt;&gt;ROW(AE1111)))&gt;0,"Cruzado","Sin cruce")))</f>
        <v/>
      </c>
      <c r="AS1111" s="94" t="str">
        <f t="shared" si="18"/>
        <v>EN3PRINCIPALA</v>
      </c>
      <c r="AT1111" s="94" t="str" cm="1">
        <f t="array" ref="AT1111">IF(AS1111="","",IF(SUMPRODUCT((AS1111=$AS$7:$AS$2085)*(AI1111=$AI$7:$AI$2085)*(AO1111=$AO$7:$AO$2085)*(AP1111=$AP$7:$AP$2085)*(ROW($AS$7:$AS$2085)&lt;&gt;ROW(AS1111))*((S1111=0)*($S$7:$S$2085&gt;0)+(S1111&gt;0)*($S$7:$S$2085=0)))&gt;0,"SALONES UNIDOS",IF(SUMPRODUCT((AS1111=$AS$7:$AS$2085)*(AI1111=$AI$7:$AI$2085)*((AO1111&lt;$AP$7:$AP$2085)*(AP1111&gt;$AO$7:$AO$2085))*(ROW($AS$7:$AS$2085)&lt;&gt;ROW(AS1111)))&gt;0,"Cruzado","Sin cruce")))</f>
        <v>Sin cruce</v>
      </c>
    </row>
    <row r="1112" spans="3:46" ht="15.6" hidden="1" customHeight="1">
      <c r="C1112" s="496" t="s">
        <v>572</v>
      </c>
      <c r="D1112" s="479" t="s">
        <v>573</v>
      </c>
      <c r="E1112" s="479">
        <v>20261</v>
      </c>
      <c r="F1112" s="503" t="s">
        <v>48</v>
      </c>
      <c r="G1112" s="497" t="s">
        <v>80</v>
      </c>
      <c r="H1112" s="503" t="s">
        <v>63</v>
      </c>
      <c r="I1112" s="503">
        <v>3</v>
      </c>
      <c r="J1112" s="503" t="s">
        <v>41</v>
      </c>
      <c r="K1112" s="503" t="s">
        <v>41</v>
      </c>
      <c r="L1112" s="499" t="s">
        <v>628</v>
      </c>
      <c r="M1112" s="535" t="s">
        <v>629</v>
      </c>
      <c r="N1112" s="15" t="s">
        <v>577</v>
      </c>
      <c r="O1112" s="15" t="s">
        <v>578</v>
      </c>
      <c r="P1112" s="503" t="s">
        <v>624</v>
      </c>
      <c r="Q1112" s="15">
        <v>2</v>
      </c>
      <c r="R1112" s="15">
        <v>2</v>
      </c>
      <c r="S1112" s="479">
        <v>4</v>
      </c>
      <c r="T1112" s="15">
        <v>3</v>
      </c>
      <c r="U1112" s="471"/>
      <c r="V1112" s="550">
        <v>45</v>
      </c>
      <c r="W1112" s="497">
        <v>72373220</v>
      </c>
      <c r="X1112" s="566" t="s">
        <v>343</v>
      </c>
      <c r="Y1112" s="15" t="s">
        <v>624</v>
      </c>
      <c r="Z1112" s="15"/>
      <c r="AA1112" s="15"/>
      <c r="AB1112" s="15"/>
      <c r="AC1112" s="493"/>
      <c r="AD1112" s="15"/>
      <c r="AE1112" s="479"/>
      <c r="AF1112" s="497"/>
      <c r="AG1112" s="497"/>
      <c r="AH1112" s="15" t="s">
        <v>203</v>
      </c>
      <c r="AI1112" s="15">
        <v>5</v>
      </c>
      <c r="AJ1112" s="15">
        <v>18</v>
      </c>
      <c r="AK1112" s="15">
        <v>30</v>
      </c>
      <c r="AL1112" s="15">
        <v>21</v>
      </c>
      <c r="AM1112" s="15">
        <v>50</v>
      </c>
      <c r="AN1112" s="490">
        <f>IF(AJ1112="",S1112,ROUND(((((AL1112/24)+(AM1112/1440))-((AJ1112/24)+(AK1112/1440)))*1440/50),5))</f>
        <v>4</v>
      </c>
      <c r="AO1112" s="491">
        <f>AJ1112/24+AK1112/1440</f>
        <v>0.77083333333333337</v>
      </c>
      <c r="AP1112" s="491">
        <f>AL1112/24+AM1112/1440</f>
        <v>0.90972222222222221</v>
      </c>
      <c r="AQ1112" s="23" t="str" cm="1">
        <f t="array" ref="AQ1112">IF(X1112="","",IF(SUMPRODUCT((X1112=$X$7:$X$2085)*(AI1112=$AI$7:$AI$2085)*(AO1112=$AO$7:$AO$2085)*(AP1112=$AP$7:$AP$2085)*(ROW($X$7:$X$2085)&lt;&gt;ROW(X1112))*((S1112=0)*($S$7:$S$2085&gt;0)+(S1112&gt;0)*($S$7:$S$2085=0)))&gt;0,"SALONES UNIDOS",IF(SUMPRODUCT((X1112=$X$7:$X$2085)*(AI1112=$AI$7:$AI$2085)*((AO1112&lt;$AP$7:$AP$2085)*(AP1112&gt;$AO$7:$AO$2085))*(ROW($X$7:$X$2085)&lt;&gt;ROW(X1112)))&gt;0,"Cruzado","Sin cruce")))</f>
        <v>Sin cruce</v>
      </c>
      <c r="AR1112" s="23" t="str" cm="1">
        <f t="array" ref="AR1112">IF(AE1112="","",IF(SUMPRODUCT((AE1112=$AE$7:$AE$2085)*(AI1112=$AI$7:$AI$2085)*(AO1112=$AO$7:$AO$2085)*(AP1112=$AP$7:$AP$2085)*(ROW($AE$7:$AE$2085)&lt;&gt;ROW(AE1112))*((S1112=0)*($S$7:$S$2085&gt;0)+(S1112&gt;0)*($S$7:$S$2085=0)))&gt;0,"SALONES UNIDOS",IF(SUMPRODUCT((AE1112=$AE$7:$AE$2085)*(AI1112=$AI$7:$AI$2085)*((AO1112&lt;$AP$7:$AP$2085)*(AP1112&gt;$AO$7:$AO$2085))*(ROW($AE$7:$AE$2085)&lt;&gt;ROW(AE1112)))&gt;0,"Cruzado","Sin cruce")))</f>
        <v/>
      </c>
      <c r="AS1112" s="94" t="str">
        <f t="shared" si="18"/>
        <v>EN3PRINCIPALA</v>
      </c>
      <c r="AT1112" s="94" t="str" cm="1">
        <f t="array" ref="AT1112">IF(AS1112="","",IF(SUMPRODUCT((AS1112=$AS$7:$AS$2085)*(AI1112=$AI$7:$AI$2085)*(AO1112=$AO$7:$AO$2085)*(AP1112=$AP$7:$AP$2085)*(ROW($AS$7:$AS$2085)&lt;&gt;ROW(AS1112))*((S1112=0)*($S$7:$S$2085&gt;0)+(S1112&gt;0)*($S$7:$S$2085=0)))&gt;0,"SALONES UNIDOS",IF(SUMPRODUCT((AS1112=$AS$7:$AS$2085)*(AI1112=$AI$7:$AI$2085)*((AO1112&lt;$AP$7:$AP$2085)*(AP1112&gt;$AO$7:$AO$2085))*(ROW($AS$7:$AS$2085)&lt;&gt;ROW(AS1112)))&gt;0,"Cruzado","Sin cruce")))</f>
        <v>Sin cruce</v>
      </c>
    </row>
    <row r="1113" spans="3:46" ht="15.6" hidden="1" customHeight="1">
      <c r="C1113" s="496" t="s">
        <v>572</v>
      </c>
      <c r="D1113" s="479" t="s">
        <v>573</v>
      </c>
      <c r="E1113" s="479">
        <v>20261</v>
      </c>
      <c r="F1113" s="503" t="s">
        <v>48</v>
      </c>
      <c r="G1113" s="497" t="s">
        <v>80</v>
      </c>
      <c r="H1113" s="503" t="s">
        <v>63</v>
      </c>
      <c r="I1113" s="503">
        <v>3</v>
      </c>
      <c r="J1113" s="503" t="s">
        <v>41</v>
      </c>
      <c r="K1113" s="503" t="s">
        <v>41</v>
      </c>
      <c r="L1113" s="499" t="s">
        <v>630</v>
      </c>
      <c r="M1113" s="535" t="s">
        <v>631</v>
      </c>
      <c r="N1113" s="15" t="s">
        <v>586</v>
      </c>
      <c r="O1113" s="15" t="s">
        <v>578</v>
      </c>
      <c r="P1113" s="497" t="s">
        <v>624</v>
      </c>
      <c r="Q1113" s="15">
        <v>2</v>
      </c>
      <c r="R1113" s="15">
        <v>2</v>
      </c>
      <c r="S1113" s="479">
        <v>4</v>
      </c>
      <c r="T1113" s="15">
        <v>3</v>
      </c>
      <c r="U1113" s="471"/>
      <c r="V1113" s="550">
        <v>30</v>
      </c>
      <c r="W1113" s="497">
        <v>10636904</v>
      </c>
      <c r="X1113" s="566" t="s">
        <v>458</v>
      </c>
      <c r="Y1113" s="571" t="s">
        <v>624</v>
      </c>
      <c r="Z1113" s="15"/>
      <c r="AA1113" s="15"/>
      <c r="AB1113" s="15"/>
      <c r="AC1113" s="493"/>
      <c r="AD1113" s="497"/>
      <c r="AE1113" s="479"/>
      <c r="AF1113" s="497"/>
      <c r="AG1113" s="497"/>
      <c r="AH1113" s="497" t="s">
        <v>203</v>
      </c>
      <c r="AI1113" s="15">
        <v>1</v>
      </c>
      <c r="AJ1113" s="15">
        <v>20</v>
      </c>
      <c r="AK1113" s="15">
        <v>10</v>
      </c>
      <c r="AL1113" s="15">
        <v>23</v>
      </c>
      <c r="AM1113" s="15">
        <v>30</v>
      </c>
      <c r="AN1113" s="490">
        <f>IF(AJ1113="",S1113,ROUND(((((AL1113/24)+(AM1113/1440))-((AJ1113/24)+(AK1113/1440)))*1440/50),5))</f>
        <v>4</v>
      </c>
      <c r="AO1113" s="491">
        <f>AJ1113/24+AK1113/1440</f>
        <v>0.84027777777777779</v>
      </c>
      <c r="AP1113" s="491">
        <f>AL1113/24+AM1113/1440</f>
        <v>0.97916666666666674</v>
      </c>
      <c r="AQ1113" s="23" t="str" cm="1">
        <f t="array" ref="AQ1113">IF(X1113="","",IF(SUMPRODUCT((X1113=$X$7:$X$2085)*(AI1113=$AI$7:$AI$2085)*(AO1113=$AO$7:$AO$2085)*(AP1113=$AP$7:$AP$2085)*(ROW($X$7:$X$2085)&lt;&gt;ROW(X1113))*((S1113=0)*($S$7:$S$2085&gt;0)+(S1113&gt;0)*($S$7:$S$2085=0)))&gt;0,"SALONES UNIDOS",IF(SUMPRODUCT((X1113=$X$7:$X$2085)*(AI1113=$AI$7:$AI$2085)*((AO1113&lt;$AP$7:$AP$2085)*(AP1113&gt;$AO$7:$AO$2085))*(ROW($X$7:$X$2085)&lt;&gt;ROW(X1113)))&gt;0,"Cruzado","Sin cruce")))</f>
        <v>Sin cruce</v>
      </c>
      <c r="AR1113" s="23" t="str" cm="1">
        <f t="array" ref="AR1113">IF(AE1113="","",IF(SUMPRODUCT((AE1113=$AE$7:$AE$2085)*(AI1113=$AI$7:$AI$2085)*(AO1113=$AO$7:$AO$2085)*(AP1113=$AP$7:$AP$2085)*(ROW($AE$7:$AE$2085)&lt;&gt;ROW(AE1113))*((S1113=0)*($S$7:$S$2085&gt;0)+(S1113&gt;0)*($S$7:$S$2085=0)))&gt;0,"SALONES UNIDOS",IF(SUMPRODUCT((AE1113=$AE$7:$AE$2085)*(AI1113=$AI$7:$AI$2085)*((AO1113&lt;$AP$7:$AP$2085)*(AP1113&gt;$AO$7:$AO$2085))*(ROW($AE$7:$AE$2085)&lt;&gt;ROW(AE1113)))&gt;0,"Cruzado","Sin cruce")))</f>
        <v/>
      </c>
      <c r="AS1113" s="94" t="str">
        <f t="shared" si="18"/>
        <v>EN3PRINCIPALA</v>
      </c>
      <c r="AT1113" s="94" t="str" cm="1">
        <f t="array" ref="AT1113">IF(AS1113="","",IF(SUMPRODUCT((AS1113=$AS$7:$AS$2085)*(AI1113=$AI$7:$AI$2085)*(AO1113=$AO$7:$AO$2085)*(AP1113=$AP$7:$AP$2085)*(ROW($AS$7:$AS$2085)&lt;&gt;ROW(AS1113))*((S1113=0)*($S$7:$S$2085&gt;0)+(S1113&gt;0)*($S$7:$S$2085=0)))&gt;0,"SALONES UNIDOS",IF(SUMPRODUCT((AS1113=$AS$7:$AS$2085)*(AI1113=$AI$7:$AI$2085)*((AO1113&lt;$AP$7:$AP$2085)*(AP1113&gt;$AO$7:$AO$2085))*(ROW($AS$7:$AS$2085)&lt;&gt;ROW(AS1113)))&gt;0,"Cruzado","Sin cruce")))</f>
        <v>Sin cruce</v>
      </c>
    </row>
    <row r="1114" spans="3:46" ht="15.6" hidden="1" customHeight="1">
      <c r="C1114" s="496" t="s">
        <v>572</v>
      </c>
      <c r="D1114" s="479" t="s">
        <v>573</v>
      </c>
      <c r="E1114" s="479">
        <v>20261</v>
      </c>
      <c r="F1114" s="503" t="s">
        <v>48</v>
      </c>
      <c r="G1114" s="497" t="s">
        <v>80</v>
      </c>
      <c r="H1114" s="503" t="s">
        <v>63</v>
      </c>
      <c r="I1114" s="503">
        <v>3</v>
      </c>
      <c r="J1114" s="503" t="s">
        <v>41</v>
      </c>
      <c r="K1114" s="503" t="s">
        <v>41</v>
      </c>
      <c r="L1114" s="499" t="s">
        <v>632</v>
      </c>
      <c r="M1114" s="535" t="s">
        <v>633</v>
      </c>
      <c r="N1114" s="15" t="s">
        <v>577</v>
      </c>
      <c r="O1114" s="15" t="s">
        <v>578</v>
      </c>
      <c r="P1114" s="503" t="s">
        <v>579</v>
      </c>
      <c r="Q1114" s="15">
        <v>2</v>
      </c>
      <c r="R1114" s="15">
        <v>0</v>
      </c>
      <c r="S1114" s="479">
        <v>2</v>
      </c>
      <c r="T1114" s="15">
        <v>3</v>
      </c>
      <c r="U1114" s="471"/>
      <c r="V1114" s="550">
        <v>30</v>
      </c>
      <c r="W1114" s="497">
        <v>21461803</v>
      </c>
      <c r="X1114" s="566" t="s">
        <v>306</v>
      </c>
      <c r="Y1114" s="15" t="s">
        <v>579</v>
      </c>
      <c r="Z1114" s="15"/>
      <c r="AA1114" s="15"/>
      <c r="AB1114" s="15"/>
      <c r="AC1114" s="574" t="s">
        <v>1084</v>
      </c>
      <c r="AD1114" s="15"/>
      <c r="AE1114" s="479"/>
      <c r="AF1114" s="497"/>
      <c r="AG1114" s="497"/>
      <c r="AH1114" s="497" t="s">
        <v>582</v>
      </c>
      <c r="AI1114" s="15">
        <v>1</v>
      </c>
      <c r="AJ1114" s="15">
        <v>8</v>
      </c>
      <c r="AK1114" s="15">
        <v>30</v>
      </c>
      <c r="AL1114" s="15">
        <v>10</v>
      </c>
      <c r="AM1114" s="15">
        <v>10</v>
      </c>
      <c r="AN1114" s="490">
        <f>IF(AJ1114="",S1114,ROUND(((((AL1114/24)+(AM1114/1440))-((AJ1114/24)+(AK1114/1440)))*1440/50),5))</f>
        <v>2</v>
      </c>
      <c r="AO1114" s="491">
        <f>AJ1114/24+AK1114/1440</f>
        <v>0.35416666666666663</v>
      </c>
      <c r="AP1114" s="491">
        <f>AL1114/24+AM1114/1440</f>
        <v>0.4236111111111111</v>
      </c>
      <c r="AQ1114" s="23" t="str" cm="1">
        <f t="array" ref="AQ1114">IF(X1114="","",IF(SUMPRODUCT((X1114=$X$7:$X$2085)*(AI1114=$AI$7:$AI$2085)*(AO1114=$AO$7:$AO$2085)*(AP1114=$AP$7:$AP$2085)*(ROW($X$7:$X$2085)&lt;&gt;ROW(X1114))*((S1114=0)*($S$7:$S$2085&gt;0)+(S1114&gt;0)*($S$7:$S$2085=0)))&gt;0,"SALONES UNIDOS",IF(SUMPRODUCT((X1114=$X$7:$X$2085)*(AI1114=$AI$7:$AI$2085)*((AO1114&lt;$AP$7:$AP$2085)*(AP1114&gt;$AO$7:$AO$2085))*(ROW($X$7:$X$2085)&lt;&gt;ROW(X1114)))&gt;0,"Cruzado","Sin cruce")))</f>
        <v>Sin cruce</v>
      </c>
      <c r="AR1114" s="23" t="str" cm="1">
        <f t="array" ref="AR1114">IF(AE1114="","",IF(SUMPRODUCT((AE1114=$AE$7:$AE$2085)*(AI1114=$AI$7:$AI$2085)*(AO1114=$AO$7:$AO$2085)*(AP1114=$AP$7:$AP$2085)*(ROW($AE$7:$AE$2085)&lt;&gt;ROW(AE1114))*((S1114=0)*($S$7:$S$2085&gt;0)+(S1114&gt;0)*($S$7:$S$2085=0)))&gt;0,"SALONES UNIDOS",IF(SUMPRODUCT((AE1114=$AE$7:$AE$2085)*(AI1114=$AI$7:$AI$2085)*((AO1114&lt;$AP$7:$AP$2085)*(AP1114&gt;$AO$7:$AO$2085))*(ROW($AE$7:$AE$2085)&lt;&gt;ROW(AE1114)))&gt;0,"Cruzado","Sin cruce")))</f>
        <v/>
      </c>
      <c r="AS1114" s="94" t="str">
        <f t="shared" si="18"/>
        <v>EN3PRINCIPALA</v>
      </c>
      <c r="AT1114" s="94" t="str" cm="1">
        <f t="array" ref="AT1114">IF(AS1114="","",IF(SUMPRODUCT((AS1114=$AS$7:$AS$2085)*(AI1114=$AI$7:$AI$2085)*(AO1114=$AO$7:$AO$2085)*(AP1114=$AP$7:$AP$2085)*(ROW($AS$7:$AS$2085)&lt;&gt;ROW(AS1114))*((S1114=0)*($S$7:$S$2085&gt;0)+(S1114&gt;0)*($S$7:$S$2085=0)))&gt;0,"SALONES UNIDOS",IF(SUMPRODUCT((AS1114=$AS$7:$AS$2085)*(AI1114=$AI$7:$AI$2085)*((AO1114&lt;$AP$7:$AP$2085)*(AP1114&gt;$AO$7:$AO$2085))*(ROW($AS$7:$AS$2085)&lt;&gt;ROW(AS1114)))&gt;0,"Cruzado","Sin cruce")))</f>
        <v>Sin cruce</v>
      </c>
    </row>
    <row r="1115" spans="3:46" ht="15.6" hidden="1" customHeight="1">
      <c r="C1115" s="496" t="s">
        <v>572</v>
      </c>
      <c r="D1115" s="479" t="s">
        <v>573</v>
      </c>
      <c r="E1115" s="479">
        <v>20261</v>
      </c>
      <c r="F1115" s="503" t="s">
        <v>48</v>
      </c>
      <c r="G1115" s="497" t="s">
        <v>80</v>
      </c>
      <c r="H1115" s="503" t="s">
        <v>63</v>
      </c>
      <c r="I1115" s="503">
        <v>3</v>
      </c>
      <c r="J1115" s="503" t="s">
        <v>574</v>
      </c>
      <c r="K1115" s="503" t="s">
        <v>41</v>
      </c>
      <c r="L1115" s="499" t="s">
        <v>632</v>
      </c>
      <c r="M1115" s="535" t="s">
        <v>633</v>
      </c>
      <c r="N1115" s="15" t="s">
        <v>577</v>
      </c>
      <c r="O1115" s="15" t="s">
        <v>578</v>
      </c>
      <c r="P1115" s="503" t="s">
        <v>579</v>
      </c>
      <c r="Q1115" s="15">
        <v>0</v>
      </c>
      <c r="R1115" s="15">
        <v>2</v>
      </c>
      <c r="S1115" s="479">
        <v>2</v>
      </c>
      <c r="T1115" s="15">
        <v>3</v>
      </c>
      <c r="U1115" s="471"/>
      <c r="V1115" s="550">
        <v>15</v>
      </c>
      <c r="W1115" s="497">
        <v>21461803</v>
      </c>
      <c r="X1115" s="566" t="s">
        <v>306</v>
      </c>
      <c r="Y1115" s="15" t="s">
        <v>579</v>
      </c>
      <c r="Z1115" s="15"/>
      <c r="AA1115" s="15"/>
      <c r="AB1115" s="15"/>
      <c r="AC1115" s="493"/>
      <c r="AD1115" s="15"/>
      <c r="AE1115" s="15" t="s">
        <v>1085</v>
      </c>
      <c r="AF1115" s="497"/>
      <c r="AG1115" s="497"/>
      <c r="AH1115" s="497" t="s">
        <v>100</v>
      </c>
      <c r="AI1115" s="15">
        <v>1</v>
      </c>
      <c r="AJ1115" s="15">
        <v>10</v>
      </c>
      <c r="AK1115" s="15">
        <v>10</v>
      </c>
      <c r="AL1115" s="15">
        <v>11</v>
      </c>
      <c r="AM1115" s="15">
        <v>50</v>
      </c>
      <c r="AN1115" s="490">
        <f>IF(AJ1115="",S1115,ROUND(((((AL1115/24)+(AM1115/1440))-((AJ1115/24)+(AK1115/1440)))*1440/50),5))</f>
        <v>2</v>
      </c>
      <c r="AO1115" s="491">
        <f>AJ1115/24+AK1115/1440</f>
        <v>0.4236111111111111</v>
      </c>
      <c r="AP1115" s="491">
        <f>AL1115/24+AM1115/1440</f>
        <v>0.49305555555555552</v>
      </c>
      <c r="AQ1115" s="23" t="str" cm="1">
        <f t="array" ref="AQ1115">IF(X1115="","",IF(SUMPRODUCT((X1115=$X$7:$X$2085)*(AI1115=$AI$7:$AI$2085)*(AO1115=$AO$7:$AO$2085)*(AP1115=$AP$7:$AP$2085)*(ROW($X$7:$X$2085)&lt;&gt;ROW(X1115))*((S1115=0)*($S$7:$S$2085&gt;0)+(S1115&gt;0)*($S$7:$S$2085=0)))&gt;0,"SALONES UNIDOS",IF(SUMPRODUCT((X1115=$X$7:$X$2085)*(AI1115=$AI$7:$AI$2085)*((AO1115&lt;$AP$7:$AP$2085)*(AP1115&gt;$AO$7:$AO$2085))*(ROW($X$7:$X$2085)&lt;&gt;ROW(X1115)))&gt;0,"Cruzado","Sin cruce")))</f>
        <v>Sin cruce</v>
      </c>
      <c r="AR1115" s="23" t="str" cm="1">
        <f t="array" ref="AR1115">IF(AE1115="","",IF(SUMPRODUCT((AE1115=$AE$7:$AE$2085)*(AI1115=$AI$7:$AI$2085)*(AO1115=$AO$7:$AO$2085)*(AP1115=$AP$7:$AP$2085)*(ROW($AE$7:$AE$2085)&lt;&gt;ROW(AE1115))*((S1115=0)*($S$7:$S$2085&gt;0)+(S1115&gt;0)*($S$7:$S$2085=0)))&gt;0,"SALONES UNIDOS",IF(SUMPRODUCT((AE1115=$AE$7:$AE$2085)*(AI1115=$AI$7:$AI$2085)*((AO1115&lt;$AP$7:$AP$2085)*(AP1115&gt;$AO$7:$AO$2085))*(ROW($AE$7:$AE$2085)&lt;&gt;ROW(AE1115)))&gt;0,"Cruzado","Sin cruce")))</f>
        <v>Sin cruce</v>
      </c>
      <c r="AS1115" s="94" t="str">
        <f t="shared" si="18"/>
        <v>EN3PRINCIPALA</v>
      </c>
      <c r="AT1115" s="94" t="str" cm="1">
        <f t="array" ref="AT1115">IF(AS1115="","",IF(SUMPRODUCT((AS1115=$AS$7:$AS$2085)*(AI1115=$AI$7:$AI$2085)*(AO1115=$AO$7:$AO$2085)*(AP1115=$AP$7:$AP$2085)*(ROW($AS$7:$AS$2085)&lt;&gt;ROW(AS1115))*((S1115=0)*($S$7:$S$2085&gt;0)+(S1115&gt;0)*($S$7:$S$2085=0)))&gt;0,"SALONES UNIDOS",IF(SUMPRODUCT((AS1115=$AS$7:$AS$2085)*(AI1115=$AI$7:$AI$2085)*((AO1115&lt;$AP$7:$AP$2085)*(AP1115&gt;$AO$7:$AO$2085))*(ROW($AS$7:$AS$2085)&lt;&gt;ROW(AS1115)))&gt;0,"Cruzado","Sin cruce")))</f>
        <v>Sin cruce</v>
      </c>
    </row>
    <row r="1116" spans="3:46" ht="15.6" hidden="1" customHeight="1">
      <c r="C1116" s="496" t="s">
        <v>572</v>
      </c>
      <c r="D1116" s="479" t="s">
        <v>573</v>
      </c>
      <c r="E1116" s="479">
        <v>20261</v>
      </c>
      <c r="F1116" s="503" t="s">
        <v>48</v>
      </c>
      <c r="G1116" s="497" t="s">
        <v>80</v>
      </c>
      <c r="H1116" s="503" t="s">
        <v>63</v>
      </c>
      <c r="I1116" s="503">
        <v>3</v>
      </c>
      <c r="J1116" s="503" t="s">
        <v>583</v>
      </c>
      <c r="K1116" s="503" t="s">
        <v>41</v>
      </c>
      <c r="L1116" s="499" t="s">
        <v>632</v>
      </c>
      <c r="M1116" s="535" t="s">
        <v>633</v>
      </c>
      <c r="N1116" s="15" t="s">
        <v>577</v>
      </c>
      <c r="O1116" s="15" t="s">
        <v>578</v>
      </c>
      <c r="P1116" s="503" t="s">
        <v>579</v>
      </c>
      <c r="Q1116" s="15">
        <v>0</v>
      </c>
      <c r="R1116" s="15">
        <v>2</v>
      </c>
      <c r="S1116" s="479">
        <v>2</v>
      </c>
      <c r="T1116" s="15">
        <v>3</v>
      </c>
      <c r="U1116" s="471"/>
      <c r="V1116" s="550">
        <v>15</v>
      </c>
      <c r="W1116" s="497">
        <v>21461803</v>
      </c>
      <c r="X1116" s="566" t="s">
        <v>306</v>
      </c>
      <c r="Y1116" s="15" t="s">
        <v>579</v>
      </c>
      <c r="Z1116" s="15"/>
      <c r="AA1116" s="15"/>
      <c r="AB1116" s="15"/>
      <c r="AC1116" s="493"/>
      <c r="AD1116" s="15"/>
      <c r="AE1116" s="15" t="s">
        <v>1085</v>
      </c>
      <c r="AF1116" s="497"/>
      <c r="AG1116" s="497"/>
      <c r="AH1116" s="497" t="s">
        <v>100</v>
      </c>
      <c r="AI1116" s="15">
        <v>1</v>
      </c>
      <c r="AJ1116" s="15">
        <v>11</v>
      </c>
      <c r="AK1116" s="15">
        <v>50</v>
      </c>
      <c r="AL1116" s="15">
        <v>13</v>
      </c>
      <c r="AM1116" s="15">
        <v>30</v>
      </c>
      <c r="AN1116" s="490">
        <f>IF(AJ1116="",S1116,ROUND(((((AL1116/24)+(AM1116/1440))-((AJ1116/24)+(AK1116/1440)))*1440/50),5))</f>
        <v>2</v>
      </c>
      <c r="AO1116" s="491">
        <f>AJ1116/24+AK1116/1440</f>
        <v>0.49305555555555552</v>
      </c>
      <c r="AP1116" s="491">
        <f>AL1116/24+AM1116/1440</f>
        <v>0.5625</v>
      </c>
      <c r="AQ1116" s="23" t="str" cm="1">
        <f t="array" ref="AQ1116">IF(X1116="","",IF(SUMPRODUCT((X1116=$X$7:$X$2085)*(AI1116=$AI$7:$AI$2085)*(AO1116=$AO$7:$AO$2085)*(AP1116=$AP$7:$AP$2085)*(ROW($X$7:$X$2085)&lt;&gt;ROW(X1116))*((S1116=0)*($S$7:$S$2085&gt;0)+(S1116&gt;0)*($S$7:$S$2085=0)))&gt;0,"SALONES UNIDOS",IF(SUMPRODUCT((X1116=$X$7:$X$2085)*(AI1116=$AI$7:$AI$2085)*((AO1116&lt;$AP$7:$AP$2085)*(AP1116&gt;$AO$7:$AO$2085))*(ROW($X$7:$X$2085)&lt;&gt;ROW(X1116)))&gt;0,"Cruzado","Sin cruce")))</f>
        <v>Sin cruce</v>
      </c>
      <c r="AR1116" s="23" t="str" cm="1">
        <f t="array" ref="AR1116">IF(AE1116="","",IF(SUMPRODUCT((AE1116=$AE$7:$AE$2085)*(AI1116=$AI$7:$AI$2085)*(AO1116=$AO$7:$AO$2085)*(AP1116=$AP$7:$AP$2085)*(ROW($AE$7:$AE$2085)&lt;&gt;ROW(AE1116))*((S1116=0)*($S$7:$S$2085&gt;0)+(S1116&gt;0)*($S$7:$S$2085=0)))&gt;0,"SALONES UNIDOS",IF(SUMPRODUCT((AE1116=$AE$7:$AE$2085)*(AI1116=$AI$7:$AI$2085)*((AO1116&lt;$AP$7:$AP$2085)*(AP1116&gt;$AO$7:$AO$2085))*(ROW($AE$7:$AE$2085)&lt;&gt;ROW(AE1116)))&gt;0,"Cruzado","Sin cruce")))</f>
        <v>Sin cruce</v>
      </c>
      <c r="AS1116" s="94" t="str">
        <f t="shared" si="18"/>
        <v>EN3PRINCIPALA</v>
      </c>
      <c r="AT1116" s="94" t="str" cm="1">
        <f t="array" ref="AT1116">IF(AS1116="","",IF(SUMPRODUCT((AS1116=$AS$7:$AS$2085)*(AI1116=$AI$7:$AI$2085)*(AO1116=$AO$7:$AO$2085)*(AP1116=$AP$7:$AP$2085)*(ROW($AS$7:$AS$2085)&lt;&gt;ROW(AS1116))*((S1116=0)*($S$7:$S$2085&gt;0)+(S1116&gt;0)*($S$7:$S$2085=0)))&gt;0,"SALONES UNIDOS",IF(SUMPRODUCT((AS1116=$AS$7:$AS$2085)*(AI1116=$AI$7:$AI$2085)*((AO1116&lt;$AP$7:$AP$2085)*(AP1116&gt;$AO$7:$AO$2085))*(ROW($AS$7:$AS$2085)&lt;&gt;ROW(AS1116)))&gt;0,"Cruzado","Sin cruce")))</f>
        <v>Sin cruce</v>
      </c>
    </row>
    <row r="1117" spans="3:46" ht="15.6" hidden="1" customHeight="1">
      <c r="C1117" s="496" t="s">
        <v>572</v>
      </c>
      <c r="D1117" s="479" t="s">
        <v>573</v>
      </c>
      <c r="E1117" s="479">
        <v>20261</v>
      </c>
      <c r="F1117" s="503" t="s">
        <v>48</v>
      </c>
      <c r="G1117" s="497" t="s">
        <v>80</v>
      </c>
      <c r="H1117" s="503" t="s">
        <v>63</v>
      </c>
      <c r="I1117" s="503">
        <v>3</v>
      </c>
      <c r="J1117" s="503" t="s">
        <v>41</v>
      </c>
      <c r="K1117" s="503" t="s">
        <v>41</v>
      </c>
      <c r="L1117" s="499" t="s">
        <v>635</v>
      </c>
      <c r="M1117" s="535" t="s">
        <v>636</v>
      </c>
      <c r="N1117" s="15" t="s">
        <v>637</v>
      </c>
      <c r="O1117" s="15" t="s">
        <v>578</v>
      </c>
      <c r="P1117" s="503" t="s">
        <v>579</v>
      </c>
      <c r="Q1117" s="15">
        <v>4</v>
      </c>
      <c r="R1117" s="15">
        <v>4</v>
      </c>
      <c r="S1117" s="479">
        <v>8</v>
      </c>
      <c r="T1117" s="15">
        <v>6</v>
      </c>
      <c r="U1117" s="471"/>
      <c r="V1117" s="550">
        <v>30</v>
      </c>
      <c r="W1117" s="497">
        <v>70324505</v>
      </c>
      <c r="X1117" s="566" t="s">
        <v>292</v>
      </c>
      <c r="Y1117" s="15" t="s">
        <v>579</v>
      </c>
      <c r="Z1117" s="15"/>
      <c r="AA1117" s="15"/>
      <c r="AB1117" s="15"/>
      <c r="AC1117" s="574" t="s">
        <v>1078</v>
      </c>
      <c r="AD1117" s="15"/>
      <c r="AE1117" s="479"/>
      <c r="AF1117" s="497"/>
      <c r="AG1117" s="497"/>
      <c r="AH1117" s="497" t="s">
        <v>203</v>
      </c>
      <c r="AI1117" s="15">
        <v>3</v>
      </c>
      <c r="AJ1117" s="15">
        <v>8</v>
      </c>
      <c r="AK1117" s="15">
        <v>30</v>
      </c>
      <c r="AL1117" s="15">
        <v>15</v>
      </c>
      <c r="AM1117" s="15">
        <v>10</v>
      </c>
      <c r="AN1117" s="490">
        <f>IF(AJ1117="",S1117,ROUND(((((AL1117/24)+(AM1117/1440))-((AJ1117/24)+(AK1117/1440)))*1440/50),5))</f>
        <v>8</v>
      </c>
      <c r="AO1117" s="491">
        <f>AJ1117/24+AK1117/1440</f>
        <v>0.35416666666666663</v>
      </c>
      <c r="AP1117" s="491">
        <f>AL1117/24+AM1117/1440</f>
        <v>0.63194444444444442</v>
      </c>
      <c r="AQ1117" s="23" t="str" cm="1">
        <f t="array" ref="AQ1117">IF(X1117="","",IF(SUMPRODUCT((X1117=$X$7:$X$2085)*(AI1117=$AI$7:$AI$2085)*(AO1117=$AO$7:$AO$2085)*(AP1117=$AP$7:$AP$2085)*(ROW($X$7:$X$2085)&lt;&gt;ROW(X1117))*((S1117=0)*($S$7:$S$2085&gt;0)+(S1117&gt;0)*($S$7:$S$2085=0)))&gt;0,"SALONES UNIDOS",IF(SUMPRODUCT((X1117=$X$7:$X$2085)*(AI1117=$AI$7:$AI$2085)*((AO1117&lt;$AP$7:$AP$2085)*(AP1117&gt;$AO$7:$AO$2085))*(ROW($X$7:$X$2085)&lt;&gt;ROW(X1117)))&gt;0,"Cruzado","Sin cruce")))</f>
        <v>Sin cruce</v>
      </c>
      <c r="AR1117" s="23" t="str" cm="1">
        <f t="array" ref="AR1117">IF(AE1117="","",IF(SUMPRODUCT((AE1117=$AE$7:$AE$2085)*(AI1117=$AI$7:$AI$2085)*(AO1117=$AO$7:$AO$2085)*(AP1117=$AP$7:$AP$2085)*(ROW($AE$7:$AE$2085)&lt;&gt;ROW(AE1117))*((S1117=0)*($S$7:$S$2085&gt;0)+(S1117&gt;0)*($S$7:$S$2085=0)))&gt;0,"SALONES UNIDOS",IF(SUMPRODUCT((AE1117=$AE$7:$AE$2085)*(AI1117=$AI$7:$AI$2085)*((AO1117&lt;$AP$7:$AP$2085)*(AP1117&gt;$AO$7:$AO$2085))*(ROW($AE$7:$AE$2085)&lt;&gt;ROW(AE1117)))&gt;0,"Cruzado","Sin cruce")))</f>
        <v/>
      </c>
      <c r="AS1117" s="94" t="str">
        <f t="shared" si="18"/>
        <v>EN3PRINCIPALA</v>
      </c>
      <c r="AT1117" s="94" t="str" cm="1">
        <f t="array" ref="AT1117">IF(AS1117="","",IF(SUMPRODUCT((AS1117=$AS$7:$AS$2085)*(AI1117=$AI$7:$AI$2085)*(AO1117=$AO$7:$AO$2085)*(AP1117=$AP$7:$AP$2085)*(ROW($AS$7:$AS$2085)&lt;&gt;ROW(AS1117))*((S1117=0)*($S$7:$S$2085&gt;0)+(S1117&gt;0)*($S$7:$S$2085=0)))&gt;0,"SALONES UNIDOS",IF(SUMPRODUCT((AS1117=$AS$7:$AS$2085)*(AI1117=$AI$7:$AI$2085)*((AO1117&lt;$AP$7:$AP$2085)*(AP1117&gt;$AO$7:$AO$2085))*(ROW($AS$7:$AS$2085)&lt;&gt;ROW(AS1117)))&gt;0,"Cruzado","Sin cruce")))</f>
        <v>Sin cruce</v>
      </c>
    </row>
    <row r="1118" spans="3:46" ht="15.6" hidden="1" customHeight="1">
      <c r="C1118" s="496" t="s">
        <v>572</v>
      </c>
      <c r="D1118" s="479" t="s">
        <v>573</v>
      </c>
      <c r="E1118" s="479">
        <v>20261</v>
      </c>
      <c r="F1118" s="503" t="s">
        <v>48</v>
      </c>
      <c r="G1118" s="497" t="s">
        <v>80</v>
      </c>
      <c r="H1118" s="503" t="s">
        <v>63</v>
      </c>
      <c r="I1118" s="503">
        <v>3</v>
      </c>
      <c r="J1118" s="503" t="s">
        <v>41</v>
      </c>
      <c r="K1118" s="503" t="s">
        <v>41</v>
      </c>
      <c r="L1118" s="499" t="s">
        <v>638</v>
      </c>
      <c r="M1118" s="535" t="s">
        <v>639</v>
      </c>
      <c r="N1118" s="15" t="s">
        <v>577</v>
      </c>
      <c r="O1118" s="15" t="s">
        <v>578</v>
      </c>
      <c r="P1118" s="503" t="s">
        <v>579</v>
      </c>
      <c r="Q1118" s="15">
        <v>2</v>
      </c>
      <c r="R1118" s="15">
        <v>0</v>
      </c>
      <c r="S1118" s="479">
        <v>2</v>
      </c>
      <c r="T1118" s="15">
        <v>3</v>
      </c>
      <c r="U1118" s="471"/>
      <c r="V1118" s="550">
        <v>30</v>
      </c>
      <c r="W1118" s="497">
        <v>70431834</v>
      </c>
      <c r="X1118" s="566" t="s">
        <v>224</v>
      </c>
      <c r="Y1118" s="15" t="s">
        <v>579</v>
      </c>
      <c r="Z1118" s="15"/>
      <c r="AA1118" s="15"/>
      <c r="AB1118" s="15"/>
      <c r="AC1118" s="574" t="s">
        <v>1084</v>
      </c>
      <c r="AD1118" s="15"/>
      <c r="AE1118" s="479"/>
      <c r="AF1118" s="497"/>
      <c r="AG1118" s="497"/>
      <c r="AH1118" s="497" t="s">
        <v>582</v>
      </c>
      <c r="AI1118" s="15">
        <v>2</v>
      </c>
      <c r="AJ1118" s="15">
        <v>14</v>
      </c>
      <c r="AK1118" s="15">
        <v>20</v>
      </c>
      <c r="AL1118" s="15">
        <v>16</v>
      </c>
      <c r="AM1118" s="15">
        <v>0</v>
      </c>
      <c r="AN1118" s="490">
        <f>IF(AJ1118="",S1118,ROUND(((((AL1118/24)+(AM1118/1440))-((AJ1118/24)+(AK1118/1440)))*1440/50),5))</f>
        <v>2</v>
      </c>
      <c r="AO1118" s="491">
        <f>AJ1118/24+AK1118/1440</f>
        <v>0.59722222222222221</v>
      </c>
      <c r="AP1118" s="491">
        <f>AL1118/24+AM1118/1440</f>
        <v>0.66666666666666663</v>
      </c>
      <c r="AQ1118" s="23" t="str" cm="1">
        <f t="array" ref="AQ1118">IF(X1118="","",IF(SUMPRODUCT((X1118=$X$7:$X$2085)*(AI1118=$AI$7:$AI$2085)*(AO1118=$AO$7:$AO$2085)*(AP1118=$AP$7:$AP$2085)*(ROW($X$7:$X$2085)&lt;&gt;ROW(X1118))*((S1118=0)*($S$7:$S$2085&gt;0)+(S1118&gt;0)*($S$7:$S$2085=0)))&gt;0,"SALONES UNIDOS",IF(SUMPRODUCT((X1118=$X$7:$X$2085)*(AI1118=$AI$7:$AI$2085)*((AO1118&lt;$AP$7:$AP$2085)*(AP1118&gt;$AO$7:$AO$2085))*(ROW($X$7:$X$2085)&lt;&gt;ROW(X1118)))&gt;0,"Cruzado","Sin cruce")))</f>
        <v>Sin cruce</v>
      </c>
      <c r="AR1118" s="23" t="str" cm="1">
        <f t="array" ref="AR1118">IF(AE1118="","",IF(SUMPRODUCT((AE1118=$AE$7:$AE$2085)*(AI1118=$AI$7:$AI$2085)*(AO1118=$AO$7:$AO$2085)*(AP1118=$AP$7:$AP$2085)*(ROW($AE$7:$AE$2085)&lt;&gt;ROW(AE1118))*((S1118=0)*($S$7:$S$2085&gt;0)+(S1118&gt;0)*($S$7:$S$2085=0)))&gt;0,"SALONES UNIDOS",IF(SUMPRODUCT((AE1118=$AE$7:$AE$2085)*(AI1118=$AI$7:$AI$2085)*((AO1118&lt;$AP$7:$AP$2085)*(AP1118&gt;$AO$7:$AO$2085))*(ROW($AE$7:$AE$2085)&lt;&gt;ROW(AE1118)))&gt;0,"Cruzado","Sin cruce")))</f>
        <v/>
      </c>
      <c r="AS1118" s="94" t="str">
        <f t="shared" si="18"/>
        <v>EN3PRINCIPALA</v>
      </c>
      <c r="AT1118" s="94" t="str" cm="1">
        <f t="array" ref="AT1118">IF(AS1118="","",IF(SUMPRODUCT((AS1118=$AS$7:$AS$2085)*(AI1118=$AI$7:$AI$2085)*(AO1118=$AO$7:$AO$2085)*(AP1118=$AP$7:$AP$2085)*(ROW($AS$7:$AS$2085)&lt;&gt;ROW(AS1118))*((S1118=0)*($S$7:$S$2085&gt;0)+(S1118&gt;0)*($S$7:$S$2085=0)))&gt;0,"SALONES UNIDOS",IF(SUMPRODUCT((AS1118=$AS$7:$AS$2085)*(AI1118=$AI$7:$AI$2085)*((AO1118&lt;$AP$7:$AP$2085)*(AP1118&gt;$AO$7:$AO$2085))*(ROW($AS$7:$AS$2085)&lt;&gt;ROW(AS1118)))&gt;0,"Cruzado","Sin cruce")))</f>
        <v>Sin cruce</v>
      </c>
    </row>
    <row r="1119" spans="3:46" ht="15.6" hidden="1" customHeight="1">
      <c r="C1119" s="496" t="s">
        <v>572</v>
      </c>
      <c r="D1119" s="479" t="s">
        <v>573</v>
      </c>
      <c r="E1119" s="479">
        <v>20261</v>
      </c>
      <c r="F1119" s="503" t="s">
        <v>48</v>
      </c>
      <c r="G1119" s="497" t="s">
        <v>80</v>
      </c>
      <c r="H1119" s="503" t="s">
        <v>63</v>
      </c>
      <c r="I1119" s="503">
        <v>3</v>
      </c>
      <c r="J1119" s="503" t="s">
        <v>574</v>
      </c>
      <c r="K1119" s="503" t="s">
        <v>41</v>
      </c>
      <c r="L1119" s="499" t="s">
        <v>638</v>
      </c>
      <c r="M1119" s="535" t="s">
        <v>639</v>
      </c>
      <c r="N1119" s="15" t="s">
        <v>577</v>
      </c>
      <c r="O1119" s="15" t="s">
        <v>578</v>
      </c>
      <c r="P1119" s="503" t="s">
        <v>579</v>
      </c>
      <c r="Q1119" s="15">
        <v>0</v>
      </c>
      <c r="R1119" s="15">
        <v>2</v>
      </c>
      <c r="S1119" s="479">
        <v>2</v>
      </c>
      <c r="T1119" s="15">
        <v>3</v>
      </c>
      <c r="U1119" s="471"/>
      <c r="V1119" s="550">
        <v>15</v>
      </c>
      <c r="W1119" s="497">
        <v>70431834</v>
      </c>
      <c r="X1119" s="566" t="s">
        <v>224</v>
      </c>
      <c r="Y1119" s="15" t="s">
        <v>579</v>
      </c>
      <c r="Z1119" s="15"/>
      <c r="AA1119" s="15"/>
      <c r="AB1119" s="15"/>
      <c r="AC1119" s="493"/>
      <c r="AD1119" s="15"/>
      <c r="AE1119" s="15" t="s">
        <v>1073</v>
      </c>
      <c r="AF1119" s="497"/>
      <c r="AG1119" s="497"/>
      <c r="AH1119" s="497" t="s">
        <v>100</v>
      </c>
      <c r="AI1119" s="15">
        <v>2</v>
      </c>
      <c r="AJ1119" s="15">
        <v>16</v>
      </c>
      <c r="AK1119" s="15">
        <v>0</v>
      </c>
      <c r="AL1119" s="15">
        <v>17</v>
      </c>
      <c r="AM1119" s="15">
        <v>40</v>
      </c>
      <c r="AN1119" s="490">
        <f>IF(AJ1119="",S1119,ROUND(((((AL1119/24)+(AM1119/1440))-((AJ1119/24)+(AK1119/1440)))*1440/50),5))</f>
        <v>2</v>
      </c>
      <c r="AO1119" s="491">
        <f>AJ1119/24+AK1119/1440</f>
        <v>0.66666666666666663</v>
      </c>
      <c r="AP1119" s="491">
        <f>AL1119/24+AM1119/1440</f>
        <v>0.73611111111111116</v>
      </c>
      <c r="AQ1119" s="23" t="str" cm="1">
        <f t="array" ref="AQ1119">IF(X1119="","",IF(SUMPRODUCT((X1119=$X$7:$X$2085)*(AI1119=$AI$7:$AI$2085)*(AO1119=$AO$7:$AO$2085)*(AP1119=$AP$7:$AP$2085)*(ROW($X$7:$X$2085)&lt;&gt;ROW(X1119))*((S1119=0)*($S$7:$S$2085&gt;0)+(S1119&gt;0)*($S$7:$S$2085=0)))&gt;0,"SALONES UNIDOS",IF(SUMPRODUCT((X1119=$X$7:$X$2085)*(AI1119=$AI$7:$AI$2085)*((AO1119&lt;$AP$7:$AP$2085)*(AP1119&gt;$AO$7:$AO$2085))*(ROW($X$7:$X$2085)&lt;&gt;ROW(X1119)))&gt;0,"Cruzado","Sin cruce")))</f>
        <v>Sin cruce</v>
      </c>
      <c r="AR1119" s="23" t="str" cm="1">
        <f t="array" ref="AR1119">IF(AE1119="","",IF(SUMPRODUCT((AE1119=$AE$7:$AE$2085)*(AI1119=$AI$7:$AI$2085)*(AO1119=$AO$7:$AO$2085)*(AP1119=$AP$7:$AP$2085)*(ROW($AE$7:$AE$2085)&lt;&gt;ROW(AE1119))*((S1119=0)*($S$7:$S$2085&gt;0)+(S1119&gt;0)*($S$7:$S$2085=0)))&gt;0,"SALONES UNIDOS",IF(SUMPRODUCT((AE1119=$AE$7:$AE$2085)*(AI1119=$AI$7:$AI$2085)*((AO1119&lt;$AP$7:$AP$2085)*(AP1119&gt;$AO$7:$AO$2085))*(ROW($AE$7:$AE$2085)&lt;&gt;ROW(AE1119)))&gt;0,"Cruzado","Sin cruce")))</f>
        <v>Cruzado</v>
      </c>
      <c r="AS1119" s="94" t="str">
        <f t="shared" si="18"/>
        <v>EN3PRINCIPALA</v>
      </c>
      <c r="AT1119" s="94" t="str" cm="1">
        <f t="array" ref="AT1119">IF(AS1119="","",IF(SUMPRODUCT((AS1119=$AS$7:$AS$2085)*(AI1119=$AI$7:$AI$2085)*(AO1119=$AO$7:$AO$2085)*(AP1119=$AP$7:$AP$2085)*(ROW($AS$7:$AS$2085)&lt;&gt;ROW(AS1119))*((S1119=0)*($S$7:$S$2085&gt;0)+(S1119&gt;0)*($S$7:$S$2085=0)))&gt;0,"SALONES UNIDOS",IF(SUMPRODUCT((AS1119=$AS$7:$AS$2085)*(AI1119=$AI$7:$AI$2085)*((AO1119&lt;$AP$7:$AP$2085)*(AP1119&gt;$AO$7:$AO$2085))*(ROW($AS$7:$AS$2085)&lt;&gt;ROW(AS1119)))&gt;0,"Cruzado","Sin cruce")))</f>
        <v>Sin cruce</v>
      </c>
    </row>
    <row r="1120" spans="3:46" ht="15.6" hidden="1" customHeight="1">
      <c r="C1120" s="496" t="s">
        <v>572</v>
      </c>
      <c r="D1120" s="479" t="s">
        <v>573</v>
      </c>
      <c r="E1120" s="479">
        <v>20261</v>
      </c>
      <c r="F1120" s="503" t="s">
        <v>48</v>
      </c>
      <c r="G1120" s="497" t="s">
        <v>80</v>
      </c>
      <c r="H1120" s="503" t="s">
        <v>63</v>
      </c>
      <c r="I1120" s="503">
        <v>3</v>
      </c>
      <c r="J1120" s="503" t="s">
        <v>583</v>
      </c>
      <c r="K1120" s="503" t="s">
        <v>41</v>
      </c>
      <c r="L1120" s="499" t="s">
        <v>638</v>
      </c>
      <c r="M1120" s="535" t="s">
        <v>639</v>
      </c>
      <c r="N1120" s="15" t="s">
        <v>577</v>
      </c>
      <c r="O1120" s="15" t="s">
        <v>578</v>
      </c>
      <c r="P1120" s="503" t="s">
        <v>579</v>
      </c>
      <c r="Q1120" s="15">
        <v>0</v>
      </c>
      <c r="R1120" s="15">
        <v>2</v>
      </c>
      <c r="S1120" s="479">
        <v>2</v>
      </c>
      <c r="T1120" s="15">
        <v>3</v>
      </c>
      <c r="U1120" s="471"/>
      <c r="V1120" s="550">
        <v>15</v>
      </c>
      <c r="W1120" s="497">
        <v>70431834</v>
      </c>
      <c r="X1120" s="566" t="s">
        <v>224</v>
      </c>
      <c r="Y1120" s="15" t="s">
        <v>579</v>
      </c>
      <c r="Z1120" s="15"/>
      <c r="AA1120" s="15"/>
      <c r="AB1120" s="15"/>
      <c r="AC1120" s="493"/>
      <c r="AD1120" s="15"/>
      <c r="AE1120" s="15" t="s">
        <v>1073</v>
      </c>
      <c r="AF1120" s="497"/>
      <c r="AG1120" s="497"/>
      <c r="AH1120" s="497" t="s">
        <v>100</v>
      </c>
      <c r="AI1120" s="15">
        <v>2</v>
      </c>
      <c r="AJ1120" s="15">
        <v>17</v>
      </c>
      <c r="AK1120" s="15">
        <v>40</v>
      </c>
      <c r="AL1120" s="15">
        <v>19</v>
      </c>
      <c r="AM1120" s="15">
        <v>20</v>
      </c>
      <c r="AN1120" s="490">
        <f>IF(AJ1120="",S1120,ROUND(((((AL1120/24)+(AM1120/1440))-((AJ1120/24)+(AK1120/1440)))*1440/50),5))</f>
        <v>2</v>
      </c>
      <c r="AO1120" s="491">
        <f>AJ1120/24+AK1120/1440</f>
        <v>0.73611111111111116</v>
      </c>
      <c r="AP1120" s="491">
        <f>AL1120/24+AM1120/1440</f>
        <v>0.80555555555555547</v>
      </c>
      <c r="AQ1120" s="23" t="str" cm="1">
        <f t="array" ref="AQ1120">IF(X1120="","",IF(SUMPRODUCT((X1120=$X$7:$X$2085)*(AI1120=$AI$7:$AI$2085)*(AO1120=$AO$7:$AO$2085)*(AP1120=$AP$7:$AP$2085)*(ROW($X$7:$X$2085)&lt;&gt;ROW(X1120))*((S1120=0)*($S$7:$S$2085&gt;0)+(S1120&gt;0)*($S$7:$S$2085=0)))&gt;0,"SALONES UNIDOS",IF(SUMPRODUCT((X1120=$X$7:$X$2085)*(AI1120=$AI$7:$AI$2085)*((AO1120&lt;$AP$7:$AP$2085)*(AP1120&gt;$AO$7:$AO$2085))*(ROW($X$7:$X$2085)&lt;&gt;ROW(X1120)))&gt;0,"Cruzado","Sin cruce")))</f>
        <v>Sin cruce</v>
      </c>
      <c r="AR1120" s="23" t="str" cm="1">
        <f t="array" ref="AR1120">IF(AE1120="","",IF(SUMPRODUCT((AE1120=$AE$7:$AE$2085)*(AI1120=$AI$7:$AI$2085)*(AO1120=$AO$7:$AO$2085)*(AP1120=$AP$7:$AP$2085)*(ROW($AE$7:$AE$2085)&lt;&gt;ROW(AE1120))*((S1120=0)*($S$7:$S$2085&gt;0)+(S1120&gt;0)*($S$7:$S$2085=0)))&gt;0,"SALONES UNIDOS",IF(SUMPRODUCT((AE1120=$AE$7:$AE$2085)*(AI1120=$AI$7:$AI$2085)*((AO1120&lt;$AP$7:$AP$2085)*(AP1120&gt;$AO$7:$AO$2085))*(ROW($AE$7:$AE$2085)&lt;&gt;ROW(AE1120)))&gt;0,"Cruzado","Sin cruce")))</f>
        <v>Sin cruce</v>
      </c>
      <c r="AS1120" s="94" t="str">
        <f t="shared" si="18"/>
        <v>EN3PRINCIPALA</v>
      </c>
      <c r="AT1120" s="94" t="str" cm="1">
        <f t="array" ref="AT1120">IF(AS1120="","",IF(SUMPRODUCT((AS1120=$AS$7:$AS$2085)*(AI1120=$AI$7:$AI$2085)*(AO1120=$AO$7:$AO$2085)*(AP1120=$AP$7:$AP$2085)*(ROW($AS$7:$AS$2085)&lt;&gt;ROW(AS1120))*((S1120=0)*($S$7:$S$2085&gt;0)+(S1120&gt;0)*($S$7:$S$2085=0)))&gt;0,"SALONES UNIDOS",IF(SUMPRODUCT((AS1120=$AS$7:$AS$2085)*(AI1120=$AI$7:$AI$2085)*((AO1120&lt;$AP$7:$AP$2085)*(AP1120&gt;$AO$7:$AO$2085))*(ROW($AS$7:$AS$2085)&lt;&gt;ROW(AS1120)))&gt;0,"Cruzado","Sin cruce")))</f>
        <v>Sin cruce</v>
      </c>
    </row>
    <row r="1121" spans="3:46" ht="15.6" hidden="1" customHeight="1">
      <c r="C1121" s="496" t="s">
        <v>572</v>
      </c>
      <c r="D1121" s="479" t="s">
        <v>573</v>
      </c>
      <c r="E1121" s="479">
        <v>20261</v>
      </c>
      <c r="F1121" s="503" t="s">
        <v>48</v>
      </c>
      <c r="G1121" s="497" t="s">
        <v>80</v>
      </c>
      <c r="H1121" s="503" t="s">
        <v>63</v>
      </c>
      <c r="I1121" s="503">
        <v>3</v>
      </c>
      <c r="J1121" s="503" t="s">
        <v>51</v>
      </c>
      <c r="K1121" s="503" t="s">
        <v>51</v>
      </c>
      <c r="L1121" s="499" t="s">
        <v>626</v>
      </c>
      <c r="M1121" s="535" t="s">
        <v>627</v>
      </c>
      <c r="N1121" s="15" t="s">
        <v>577</v>
      </c>
      <c r="O1121" s="15" t="s">
        <v>578</v>
      </c>
      <c r="P1121" s="503" t="s">
        <v>579</v>
      </c>
      <c r="Q1121" s="15">
        <v>2</v>
      </c>
      <c r="R1121" s="15">
        <v>2</v>
      </c>
      <c r="S1121" s="479">
        <v>4</v>
      </c>
      <c r="T1121" s="15">
        <v>3</v>
      </c>
      <c r="U1121" s="471"/>
      <c r="V1121" s="550">
        <v>30</v>
      </c>
      <c r="W1121" s="497">
        <v>47773207</v>
      </c>
      <c r="X1121" s="566" t="s">
        <v>453</v>
      </c>
      <c r="Y1121" s="15" t="s">
        <v>579</v>
      </c>
      <c r="Z1121" s="15"/>
      <c r="AA1121" s="15"/>
      <c r="AB1121" s="15"/>
      <c r="AC1121" s="15" t="s">
        <v>1075</v>
      </c>
      <c r="AD1121" s="15"/>
      <c r="AE1121" s="479"/>
      <c r="AF1121" s="497"/>
      <c r="AG1121" s="497"/>
      <c r="AH1121" s="497" t="s">
        <v>203</v>
      </c>
      <c r="AI1121" s="15">
        <v>5</v>
      </c>
      <c r="AJ1121" s="15">
        <v>11</v>
      </c>
      <c r="AK1121" s="15">
        <v>50</v>
      </c>
      <c r="AL1121" s="15">
        <v>15</v>
      </c>
      <c r="AM1121" s="15">
        <v>10</v>
      </c>
      <c r="AN1121" s="490">
        <f>IF(AJ1121="",S1121,ROUND(((((AL1121/24)+(AM1121/1440))-((AJ1121/24)+(AK1121/1440)))*1440/50),5))</f>
        <v>4</v>
      </c>
      <c r="AO1121" s="491">
        <f>AJ1121/24+AK1121/1440</f>
        <v>0.49305555555555552</v>
      </c>
      <c r="AP1121" s="491">
        <f>AL1121/24+AM1121/1440</f>
        <v>0.63194444444444442</v>
      </c>
      <c r="AQ1121" s="23" t="str" cm="1">
        <f t="array" ref="AQ1121">IF(X1121="","",IF(SUMPRODUCT((X1121=$X$7:$X$2085)*(AI1121=$AI$7:$AI$2085)*(AO1121=$AO$7:$AO$2085)*(AP1121=$AP$7:$AP$2085)*(ROW($X$7:$X$2085)&lt;&gt;ROW(X1121))*((S1121=0)*($S$7:$S$2085&gt;0)+(S1121&gt;0)*($S$7:$S$2085=0)))&gt;0,"SALONES UNIDOS",IF(SUMPRODUCT((X1121=$X$7:$X$2085)*(AI1121=$AI$7:$AI$2085)*((AO1121&lt;$AP$7:$AP$2085)*(AP1121&gt;$AO$7:$AO$2085))*(ROW($X$7:$X$2085)&lt;&gt;ROW(X1121)))&gt;0,"Cruzado","Sin cruce")))</f>
        <v>Sin cruce</v>
      </c>
      <c r="AR1121" s="23" t="str" cm="1">
        <f t="array" ref="AR1121">IF(AE1121="","",IF(SUMPRODUCT((AE1121=$AE$7:$AE$2085)*(AI1121=$AI$7:$AI$2085)*(AO1121=$AO$7:$AO$2085)*(AP1121=$AP$7:$AP$2085)*(ROW($AE$7:$AE$2085)&lt;&gt;ROW(AE1121))*((S1121=0)*($S$7:$S$2085&gt;0)+(S1121&gt;0)*($S$7:$S$2085=0)))&gt;0,"SALONES UNIDOS",IF(SUMPRODUCT((AE1121=$AE$7:$AE$2085)*(AI1121=$AI$7:$AI$2085)*((AO1121&lt;$AP$7:$AP$2085)*(AP1121&gt;$AO$7:$AO$2085))*(ROW($AE$7:$AE$2085)&lt;&gt;ROW(AE1121)))&gt;0,"Cruzado","Sin cruce")))</f>
        <v/>
      </c>
      <c r="AS1121" s="94" t="str">
        <f t="shared" si="18"/>
        <v>EN3PRINCIPALB</v>
      </c>
      <c r="AT1121" s="94" t="str" cm="1">
        <f t="array" ref="AT1121">IF(AS1121="","",IF(SUMPRODUCT((AS1121=$AS$7:$AS$2085)*(AI1121=$AI$7:$AI$2085)*(AO1121=$AO$7:$AO$2085)*(AP1121=$AP$7:$AP$2085)*(ROW($AS$7:$AS$2085)&lt;&gt;ROW(AS1121))*((S1121=0)*($S$7:$S$2085&gt;0)+(S1121&gt;0)*($S$7:$S$2085=0)))&gt;0,"SALONES UNIDOS",IF(SUMPRODUCT((AS1121=$AS$7:$AS$2085)*(AI1121=$AI$7:$AI$2085)*((AO1121&lt;$AP$7:$AP$2085)*(AP1121&gt;$AO$7:$AO$2085))*(ROW($AS$7:$AS$2085)&lt;&gt;ROW(AS1121)))&gt;0,"Cruzado","Sin cruce")))</f>
        <v>Sin cruce</v>
      </c>
    </row>
    <row r="1122" spans="3:46" ht="15.6" hidden="1" customHeight="1">
      <c r="C1122" s="496" t="s">
        <v>572</v>
      </c>
      <c r="D1122" s="479" t="s">
        <v>573</v>
      </c>
      <c r="E1122" s="479">
        <v>20261</v>
      </c>
      <c r="F1122" s="503" t="s">
        <v>48</v>
      </c>
      <c r="G1122" s="497" t="s">
        <v>80</v>
      </c>
      <c r="H1122" s="503" t="s">
        <v>63</v>
      </c>
      <c r="I1122" s="503">
        <v>3</v>
      </c>
      <c r="J1122" s="503" t="s">
        <v>51</v>
      </c>
      <c r="K1122" s="503" t="s">
        <v>51</v>
      </c>
      <c r="L1122" s="499" t="s">
        <v>628</v>
      </c>
      <c r="M1122" s="535" t="s">
        <v>629</v>
      </c>
      <c r="N1122" s="15" t="s">
        <v>577</v>
      </c>
      <c r="O1122" s="15" t="s">
        <v>578</v>
      </c>
      <c r="P1122" s="503" t="s">
        <v>624</v>
      </c>
      <c r="Q1122" s="15">
        <v>2</v>
      </c>
      <c r="R1122" s="15">
        <v>2</v>
      </c>
      <c r="S1122" s="479">
        <v>4</v>
      </c>
      <c r="T1122" s="15">
        <v>3</v>
      </c>
      <c r="U1122" s="471"/>
      <c r="V1122" s="550">
        <v>45</v>
      </c>
      <c r="W1122" s="497">
        <v>72373220</v>
      </c>
      <c r="X1122" s="566" t="s">
        <v>343</v>
      </c>
      <c r="Y1122" s="15" t="s">
        <v>624</v>
      </c>
      <c r="Z1122" s="15"/>
      <c r="AA1122" s="15"/>
      <c r="AB1122" s="15"/>
      <c r="AC1122" s="493"/>
      <c r="AD1122" s="15"/>
      <c r="AE1122" s="479"/>
      <c r="AF1122" s="497"/>
      <c r="AG1122" s="497"/>
      <c r="AH1122" s="15" t="s">
        <v>203</v>
      </c>
      <c r="AI1122" s="15">
        <v>7</v>
      </c>
      <c r="AJ1122" s="15">
        <v>10</v>
      </c>
      <c r="AK1122" s="15">
        <v>10</v>
      </c>
      <c r="AL1122" s="15">
        <v>13</v>
      </c>
      <c r="AM1122" s="15">
        <v>30</v>
      </c>
      <c r="AN1122" s="490">
        <f>IF(AJ1122="",S1122,ROUND(((((AL1122/24)+(AM1122/1440))-((AJ1122/24)+(AK1122/1440)))*1440/50),5))</f>
        <v>4</v>
      </c>
      <c r="AO1122" s="491">
        <f>AJ1122/24+AK1122/1440</f>
        <v>0.4236111111111111</v>
      </c>
      <c r="AP1122" s="491">
        <f>AL1122/24+AM1122/1440</f>
        <v>0.5625</v>
      </c>
      <c r="AQ1122" s="23" t="str" cm="1">
        <f t="array" ref="AQ1122">IF(X1122="","",IF(SUMPRODUCT((X1122=$X$7:$X$2085)*(AI1122=$AI$7:$AI$2085)*(AO1122=$AO$7:$AO$2085)*(AP1122=$AP$7:$AP$2085)*(ROW($X$7:$X$2085)&lt;&gt;ROW(X1122))*((S1122=0)*($S$7:$S$2085&gt;0)+(S1122&gt;0)*($S$7:$S$2085=0)))&gt;0,"SALONES UNIDOS",IF(SUMPRODUCT((X1122=$X$7:$X$2085)*(AI1122=$AI$7:$AI$2085)*((AO1122&lt;$AP$7:$AP$2085)*(AP1122&gt;$AO$7:$AO$2085))*(ROW($X$7:$X$2085)&lt;&gt;ROW(X1122)))&gt;0,"Cruzado","Sin cruce")))</f>
        <v>Sin cruce</v>
      </c>
      <c r="AR1122" s="23" t="str" cm="1">
        <f t="array" ref="AR1122">IF(AE1122="","",IF(SUMPRODUCT((AE1122=$AE$7:$AE$2085)*(AI1122=$AI$7:$AI$2085)*(AO1122=$AO$7:$AO$2085)*(AP1122=$AP$7:$AP$2085)*(ROW($AE$7:$AE$2085)&lt;&gt;ROW(AE1122))*((S1122=0)*($S$7:$S$2085&gt;0)+(S1122&gt;0)*($S$7:$S$2085=0)))&gt;0,"SALONES UNIDOS",IF(SUMPRODUCT((AE1122=$AE$7:$AE$2085)*(AI1122=$AI$7:$AI$2085)*((AO1122&lt;$AP$7:$AP$2085)*(AP1122&gt;$AO$7:$AO$2085))*(ROW($AE$7:$AE$2085)&lt;&gt;ROW(AE1122)))&gt;0,"Cruzado","Sin cruce")))</f>
        <v/>
      </c>
      <c r="AS1122" s="94" t="str">
        <f t="shared" ref="AS1122:AS1186" si="20">TRIM(CONCATENATE(H1122,I1122,F1122,K1122))</f>
        <v>EN3PRINCIPALB</v>
      </c>
      <c r="AT1122" s="94" t="str" cm="1">
        <f t="array" ref="AT1122">IF(AS1122="","",IF(SUMPRODUCT((AS1122=$AS$7:$AS$2085)*(AI1122=$AI$7:$AI$2085)*(AO1122=$AO$7:$AO$2085)*(AP1122=$AP$7:$AP$2085)*(ROW($AS$7:$AS$2085)&lt;&gt;ROW(AS1122))*((S1122=0)*($S$7:$S$2085&gt;0)+(S1122&gt;0)*($S$7:$S$2085=0)))&gt;0,"SALONES UNIDOS",IF(SUMPRODUCT((AS1122=$AS$7:$AS$2085)*(AI1122=$AI$7:$AI$2085)*((AO1122&lt;$AP$7:$AP$2085)*(AP1122&gt;$AO$7:$AO$2085))*(ROW($AS$7:$AS$2085)&lt;&gt;ROW(AS1122)))&gt;0,"Cruzado","Sin cruce")))</f>
        <v>Sin cruce</v>
      </c>
    </row>
    <row r="1123" spans="3:46" ht="15.6" hidden="1" customHeight="1">
      <c r="C1123" s="496" t="s">
        <v>572</v>
      </c>
      <c r="D1123" s="479" t="s">
        <v>573</v>
      </c>
      <c r="E1123" s="479">
        <v>20261</v>
      </c>
      <c r="F1123" s="503" t="s">
        <v>48</v>
      </c>
      <c r="G1123" s="497" t="s">
        <v>80</v>
      </c>
      <c r="H1123" s="503" t="s">
        <v>63</v>
      </c>
      <c r="I1123" s="503">
        <v>3</v>
      </c>
      <c r="J1123" s="503" t="s">
        <v>51</v>
      </c>
      <c r="K1123" s="503" t="s">
        <v>51</v>
      </c>
      <c r="L1123" s="499" t="s">
        <v>630</v>
      </c>
      <c r="M1123" s="535" t="s">
        <v>631</v>
      </c>
      <c r="N1123" s="15" t="s">
        <v>586</v>
      </c>
      <c r="O1123" s="15" t="s">
        <v>578</v>
      </c>
      <c r="P1123" s="497" t="s">
        <v>624</v>
      </c>
      <c r="Q1123" s="15">
        <v>2</v>
      </c>
      <c r="R1123" s="15">
        <v>2</v>
      </c>
      <c r="S1123" s="479">
        <v>4</v>
      </c>
      <c r="T1123" s="15">
        <v>3</v>
      </c>
      <c r="U1123" s="471"/>
      <c r="V1123" s="550">
        <v>30</v>
      </c>
      <c r="W1123" s="497">
        <v>72940603</v>
      </c>
      <c r="X1123" s="566" t="s">
        <v>471</v>
      </c>
      <c r="Y1123" s="571" t="s">
        <v>624</v>
      </c>
      <c r="Z1123" s="15"/>
      <c r="AA1123" s="15"/>
      <c r="AB1123" s="15"/>
      <c r="AC1123" s="493"/>
      <c r="AD1123" s="497"/>
      <c r="AE1123" s="479"/>
      <c r="AF1123" s="497"/>
      <c r="AG1123" s="497"/>
      <c r="AH1123" s="497" t="s">
        <v>203</v>
      </c>
      <c r="AI1123" s="15">
        <v>6</v>
      </c>
      <c r="AJ1123" s="15">
        <v>7</v>
      </c>
      <c r="AK1123" s="15">
        <v>40</v>
      </c>
      <c r="AL1123" s="15">
        <v>11</v>
      </c>
      <c r="AM1123" s="15">
        <v>0</v>
      </c>
      <c r="AN1123" s="490">
        <f>IF(AJ1123="",S1123,ROUND(((((AL1123/24)+(AM1123/1440))-((AJ1123/24)+(AK1123/1440)))*1440/50),5))</f>
        <v>4</v>
      </c>
      <c r="AO1123" s="491">
        <f>AJ1123/24+AK1123/1440</f>
        <v>0.31944444444444448</v>
      </c>
      <c r="AP1123" s="491">
        <f>AL1123/24+AM1123/1440</f>
        <v>0.45833333333333331</v>
      </c>
      <c r="AQ1123" s="23" t="str" cm="1">
        <f t="array" ref="AQ1123">IF(X1123="","",IF(SUMPRODUCT((X1123=$X$7:$X$2085)*(AI1123=$AI$7:$AI$2085)*(AO1123=$AO$7:$AO$2085)*(AP1123=$AP$7:$AP$2085)*(ROW($X$7:$X$2085)&lt;&gt;ROW(X1123))*((S1123=0)*($S$7:$S$2085&gt;0)+(S1123&gt;0)*($S$7:$S$2085=0)))&gt;0,"SALONES UNIDOS",IF(SUMPRODUCT((X1123=$X$7:$X$2085)*(AI1123=$AI$7:$AI$2085)*((AO1123&lt;$AP$7:$AP$2085)*(AP1123&gt;$AO$7:$AO$2085))*(ROW($X$7:$X$2085)&lt;&gt;ROW(X1123)))&gt;0,"Cruzado","Sin cruce")))</f>
        <v>Sin cruce</v>
      </c>
      <c r="AR1123" s="23" t="str" cm="1">
        <f t="array" ref="AR1123">IF(AE1123="","",IF(SUMPRODUCT((AE1123=$AE$7:$AE$2085)*(AI1123=$AI$7:$AI$2085)*(AO1123=$AO$7:$AO$2085)*(AP1123=$AP$7:$AP$2085)*(ROW($AE$7:$AE$2085)&lt;&gt;ROW(AE1123))*((S1123=0)*($S$7:$S$2085&gt;0)+(S1123&gt;0)*($S$7:$S$2085=0)))&gt;0,"SALONES UNIDOS",IF(SUMPRODUCT((AE1123=$AE$7:$AE$2085)*(AI1123=$AI$7:$AI$2085)*((AO1123&lt;$AP$7:$AP$2085)*(AP1123&gt;$AO$7:$AO$2085))*(ROW($AE$7:$AE$2085)&lt;&gt;ROW(AE1123)))&gt;0,"Cruzado","Sin cruce")))</f>
        <v/>
      </c>
      <c r="AS1123" s="94" t="str">
        <f t="shared" si="20"/>
        <v>EN3PRINCIPALB</v>
      </c>
      <c r="AT1123" s="94" t="str" cm="1">
        <f t="array" ref="AT1123">IF(AS1123="","",IF(SUMPRODUCT((AS1123=$AS$7:$AS$2085)*(AI1123=$AI$7:$AI$2085)*(AO1123=$AO$7:$AO$2085)*(AP1123=$AP$7:$AP$2085)*(ROW($AS$7:$AS$2085)&lt;&gt;ROW(AS1123))*((S1123=0)*($S$7:$S$2085&gt;0)+(S1123&gt;0)*($S$7:$S$2085=0)))&gt;0,"SALONES UNIDOS",IF(SUMPRODUCT((AS1123=$AS$7:$AS$2085)*(AI1123=$AI$7:$AI$2085)*((AO1123&lt;$AP$7:$AP$2085)*(AP1123&gt;$AO$7:$AO$2085))*(ROW($AS$7:$AS$2085)&lt;&gt;ROW(AS1123)))&gt;0,"Cruzado","Sin cruce")))</f>
        <v>Sin cruce</v>
      </c>
    </row>
    <row r="1124" spans="3:46" ht="15.6" hidden="1" customHeight="1">
      <c r="C1124" s="496" t="s">
        <v>572</v>
      </c>
      <c r="D1124" s="479" t="s">
        <v>573</v>
      </c>
      <c r="E1124" s="479">
        <v>20261</v>
      </c>
      <c r="F1124" s="503" t="s">
        <v>48</v>
      </c>
      <c r="G1124" s="497" t="s">
        <v>80</v>
      </c>
      <c r="H1124" s="503" t="s">
        <v>63</v>
      </c>
      <c r="I1124" s="503">
        <v>3</v>
      </c>
      <c r="J1124" s="503" t="s">
        <v>51</v>
      </c>
      <c r="K1124" s="503" t="s">
        <v>51</v>
      </c>
      <c r="L1124" s="499" t="s">
        <v>632</v>
      </c>
      <c r="M1124" s="535" t="s">
        <v>633</v>
      </c>
      <c r="N1124" s="15" t="s">
        <v>577</v>
      </c>
      <c r="O1124" s="15" t="s">
        <v>578</v>
      </c>
      <c r="P1124" s="503" t="s">
        <v>579</v>
      </c>
      <c r="Q1124" s="15">
        <v>2</v>
      </c>
      <c r="R1124" s="15">
        <v>0</v>
      </c>
      <c r="S1124" s="479">
        <v>2</v>
      </c>
      <c r="T1124" s="15">
        <v>3</v>
      </c>
      <c r="U1124" s="471"/>
      <c r="V1124" s="550">
        <v>30</v>
      </c>
      <c r="W1124" s="497">
        <v>21461803</v>
      </c>
      <c r="X1124" s="566" t="s">
        <v>306</v>
      </c>
      <c r="Y1124" s="15" t="s">
        <v>579</v>
      </c>
      <c r="Z1124" s="15"/>
      <c r="AA1124" s="15"/>
      <c r="AB1124" s="15"/>
      <c r="AC1124" s="574" t="s">
        <v>1084</v>
      </c>
      <c r="AD1124" s="15"/>
      <c r="AE1124" s="479"/>
      <c r="AF1124" s="497"/>
      <c r="AG1124" s="497"/>
      <c r="AH1124" s="497" t="s">
        <v>582</v>
      </c>
      <c r="AI1124" s="15">
        <v>1</v>
      </c>
      <c r="AJ1124" s="15">
        <v>14</v>
      </c>
      <c r="AK1124" s="15">
        <v>20</v>
      </c>
      <c r="AL1124" s="15">
        <v>16</v>
      </c>
      <c r="AM1124" s="15">
        <v>0</v>
      </c>
      <c r="AN1124" s="490">
        <f>IF(AJ1124="",S1124,ROUND(((((AL1124/24)+(AM1124/1440))-((AJ1124/24)+(AK1124/1440)))*1440/50),5))</f>
        <v>2</v>
      </c>
      <c r="AO1124" s="491">
        <f>AJ1124/24+AK1124/1440</f>
        <v>0.59722222222222221</v>
      </c>
      <c r="AP1124" s="491">
        <f>AL1124/24+AM1124/1440</f>
        <v>0.66666666666666663</v>
      </c>
      <c r="AQ1124" s="23" t="str" cm="1">
        <f t="array" ref="AQ1124">IF(X1124="","",IF(SUMPRODUCT((X1124=$X$7:$X$2085)*(AI1124=$AI$7:$AI$2085)*(AO1124=$AO$7:$AO$2085)*(AP1124=$AP$7:$AP$2085)*(ROW($X$7:$X$2085)&lt;&gt;ROW(X1124))*((S1124=0)*($S$7:$S$2085&gt;0)+(S1124&gt;0)*($S$7:$S$2085=0)))&gt;0,"SALONES UNIDOS",IF(SUMPRODUCT((X1124=$X$7:$X$2085)*(AI1124=$AI$7:$AI$2085)*((AO1124&lt;$AP$7:$AP$2085)*(AP1124&gt;$AO$7:$AO$2085))*(ROW($X$7:$X$2085)&lt;&gt;ROW(X1124)))&gt;0,"Cruzado","Sin cruce")))</f>
        <v>Sin cruce</v>
      </c>
      <c r="AR1124" s="23" t="str" cm="1">
        <f t="array" ref="AR1124">IF(AE1124="","",IF(SUMPRODUCT((AE1124=$AE$7:$AE$2085)*(AI1124=$AI$7:$AI$2085)*(AO1124=$AO$7:$AO$2085)*(AP1124=$AP$7:$AP$2085)*(ROW($AE$7:$AE$2085)&lt;&gt;ROW(AE1124))*((S1124=0)*($S$7:$S$2085&gt;0)+(S1124&gt;0)*($S$7:$S$2085=0)))&gt;0,"SALONES UNIDOS",IF(SUMPRODUCT((AE1124=$AE$7:$AE$2085)*(AI1124=$AI$7:$AI$2085)*((AO1124&lt;$AP$7:$AP$2085)*(AP1124&gt;$AO$7:$AO$2085))*(ROW($AE$7:$AE$2085)&lt;&gt;ROW(AE1124)))&gt;0,"Cruzado","Sin cruce")))</f>
        <v/>
      </c>
      <c r="AS1124" s="94" t="str">
        <f t="shared" si="20"/>
        <v>EN3PRINCIPALB</v>
      </c>
      <c r="AT1124" s="94" t="str" cm="1">
        <f t="array" ref="AT1124">IF(AS1124="","",IF(SUMPRODUCT((AS1124=$AS$7:$AS$2085)*(AI1124=$AI$7:$AI$2085)*(AO1124=$AO$7:$AO$2085)*(AP1124=$AP$7:$AP$2085)*(ROW($AS$7:$AS$2085)&lt;&gt;ROW(AS1124))*((S1124=0)*($S$7:$S$2085&gt;0)+(S1124&gt;0)*($S$7:$S$2085=0)))&gt;0,"SALONES UNIDOS",IF(SUMPRODUCT((AS1124=$AS$7:$AS$2085)*(AI1124=$AI$7:$AI$2085)*((AO1124&lt;$AP$7:$AP$2085)*(AP1124&gt;$AO$7:$AO$2085))*(ROW($AS$7:$AS$2085)&lt;&gt;ROW(AS1124)))&gt;0,"Cruzado","Sin cruce")))</f>
        <v>Sin cruce</v>
      </c>
    </row>
    <row r="1125" spans="3:46" ht="15.6" hidden="1" customHeight="1">
      <c r="C1125" s="496" t="s">
        <v>572</v>
      </c>
      <c r="D1125" s="479" t="s">
        <v>573</v>
      </c>
      <c r="E1125" s="479">
        <v>20261</v>
      </c>
      <c r="F1125" s="503" t="s">
        <v>48</v>
      </c>
      <c r="G1125" s="497" t="s">
        <v>80</v>
      </c>
      <c r="H1125" s="503" t="s">
        <v>63</v>
      </c>
      <c r="I1125" s="503">
        <v>3</v>
      </c>
      <c r="J1125" s="503" t="s">
        <v>597</v>
      </c>
      <c r="K1125" s="503" t="s">
        <v>51</v>
      </c>
      <c r="L1125" s="499" t="s">
        <v>632</v>
      </c>
      <c r="M1125" s="535" t="s">
        <v>633</v>
      </c>
      <c r="N1125" s="15" t="s">
        <v>577</v>
      </c>
      <c r="O1125" s="15" t="s">
        <v>578</v>
      </c>
      <c r="P1125" s="503" t="s">
        <v>579</v>
      </c>
      <c r="Q1125" s="15">
        <v>0</v>
      </c>
      <c r="R1125" s="15">
        <v>2</v>
      </c>
      <c r="S1125" s="479">
        <v>2</v>
      </c>
      <c r="T1125" s="15">
        <v>3</v>
      </c>
      <c r="U1125" s="471"/>
      <c r="V1125" s="550">
        <v>15</v>
      </c>
      <c r="W1125" s="497">
        <v>21461803</v>
      </c>
      <c r="X1125" s="566" t="s">
        <v>306</v>
      </c>
      <c r="Y1125" s="15" t="s">
        <v>579</v>
      </c>
      <c r="Z1125" s="15"/>
      <c r="AA1125" s="15"/>
      <c r="AB1125" s="15"/>
      <c r="AC1125" s="493"/>
      <c r="AD1125" s="15"/>
      <c r="AE1125" s="15" t="s">
        <v>1086</v>
      </c>
      <c r="AF1125" s="497"/>
      <c r="AG1125" s="497"/>
      <c r="AH1125" s="497" t="s">
        <v>100</v>
      </c>
      <c r="AI1125" s="15">
        <v>1</v>
      </c>
      <c r="AJ1125" s="15">
        <v>16</v>
      </c>
      <c r="AK1125" s="15">
        <v>0</v>
      </c>
      <c r="AL1125" s="15">
        <v>17</v>
      </c>
      <c r="AM1125" s="15">
        <v>40</v>
      </c>
      <c r="AN1125" s="490">
        <f>IF(AJ1125="",S1125,ROUND(((((AL1125/24)+(AM1125/1440))-((AJ1125/24)+(AK1125/1440)))*1440/50),5))</f>
        <v>2</v>
      </c>
      <c r="AO1125" s="491">
        <f>AJ1125/24+AK1125/1440</f>
        <v>0.66666666666666663</v>
      </c>
      <c r="AP1125" s="491">
        <f>AL1125/24+AM1125/1440</f>
        <v>0.73611111111111116</v>
      </c>
      <c r="AQ1125" s="23" t="str" cm="1">
        <f t="array" ref="AQ1125">IF(X1125="","",IF(SUMPRODUCT((X1125=$X$7:$X$2085)*(AI1125=$AI$7:$AI$2085)*(AO1125=$AO$7:$AO$2085)*(AP1125=$AP$7:$AP$2085)*(ROW($X$7:$X$2085)&lt;&gt;ROW(X1125))*((S1125=0)*($S$7:$S$2085&gt;0)+(S1125&gt;0)*($S$7:$S$2085=0)))&gt;0,"SALONES UNIDOS",IF(SUMPRODUCT((X1125=$X$7:$X$2085)*(AI1125=$AI$7:$AI$2085)*((AO1125&lt;$AP$7:$AP$2085)*(AP1125&gt;$AO$7:$AO$2085))*(ROW($X$7:$X$2085)&lt;&gt;ROW(X1125)))&gt;0,"Cruzado","Sin cruce")))</f>
        <v>Sin cruce</v>
      </c>
      <c r="AR1125" s="23" t="str" cm="1">
        <f t="array" ref="AR1125">IF(AE1125="","",IF(SUMPRODUCT((AE1125=$AE$7:$AE$2085)*(AI1125=$AI$7:$AI$2085)*(AO1125=$AO$7:$AO$2085)*(AP1125=$AP$7:$AP$2085)*(ROW($AE$7:$AE$2085)&lt;&gt;ROW(AE1125))*((S1125=0)*($S$7:$S$2085&gt;0)+(S1125&gt;0)*($S$7:$S$2085=0)))&gt;0,"SALONES UNIDOS",IF(SUMPRODUCT((AE1125=$AE$7:$AE$2085)*(AI1125=$AI$7:$AI$2085)*((AO1125&lt;$AP$7:$AP$2085)*(AP1125&gt;$AO$7:$AO$2085))*(ROW($AE$7:$AE$2085)&lt;&gt;ROW(AE1125)))&gt;0,"Cruzado","Sin cruce")))</f>
        <v>Sin cruce</v>
      </c>
      <c r="AS1125" s="94" t="str">
        <f t="shared" si="20"/>
        <v>EN3PRINCIPALB</v>
      </c>
      <c r="AT1125" s="94" t="str" cm="1">
        <f t="array" ref="AT1125">IF(AS1125="","",IF(SUMPRODUCT((AS1125=$AS$7:$AS$2085)*(AI1125=$AI$7:$AI$2085)*(AO1125=$AO$7:$AO$2085)*(AP1125=$AP$7:$AP$2085)*(ROW($AS$7:$AS$2085)&lt;&gt;ROW(AS1125))*((S1125=0)*($S$7:$S$2085&gt;0)+(S1125&gt;0)*($S$7:$S$2085=0)))&gt;0,"SALONES UNIDOS",IF(SUMPRODUCT((AS1125=$AS$7:$AS$2085)*(AI1125=$AI$7:$AI$2085)*((AO1125&lt;$AP$7:$AP$2085)*(AP1125&gt;$AO$7:$AO$2085))*(ROW($AS$7:$AS$2085)&lt;&gt;ROW(AS1125)))&gt;0,"Cruzado","Sin cruce")))</f>
        <v>Sin cruce</v>
      </c>
    </row>
    <row r="1126" spans="3:46" ht="15.6" hidden="1" customHeight="1">
      <c r="C1126" s="496" t="s">
        <v>572</v>
      </c>
      <c r="D1126" s="479" t="s">
        <v>573</v>
      </c>
      <c r="E1126" s="479">
        <v>20261</v>
      </c>
      <c r="F1126" s="503" t="s">
        <v>48</v>
      </c>
      <c r="G1126" s="497" t="s">
        <v>80</v>
      </c>
      <c r="H1126" s="503" t="s">
        <v>63</v>
      </c>
      <c r="I1126" s="503">
        <v>3</v>
      </c>
      <c r="J1126" s="503" t="s">
        <v>598</v>
      </c>
      <c r="K1126" s="503" t="s">
        <v>51</v>
      </c>
      <c r="L1126" s="499" t="s">
        <v>632</v>
      </c>
      <c r="M1126" s="535" t="s">
        <v>633</v>
      </c>
      <c r="N1126" s="15" t="s">
        <v>577</v>
      </c>
      <c r="O1126" s="15" t="s">
        <v>578</v>
      </c>
      <c r="P1126" s="503" t="s">
        <v>579</v>
      </c>
      <c r="Q1126" s="15">
        <v>0</v>
      </c>
      <c r="R1126" s="15">
        <v>2</v>
      </c>
      <c r="S1126" s="479">
        <v>2</v>
      </c>
      <c r="T1126" s="15">
        <v>3</v>
      </c>
      <c r="U1126" s="471"/>
      <c r="V1126" s="550">
        <v>15</v>
      </c>
      <c r="W1126" s="497">
        <v>21461803</v>
      </c>
      <c r="X1126" s="566" t="s">
        <v>306</v>
      </c>
      <c r="Y1126" s="15" t="s">
        <v>579</v>
      </c>
      <c r="Z1126" s="15"/>
      <c r="AA1126" s="15"/>
      <c r="AB1126" s="15"/>
      <c r="AC1126" s="493"/>
      <c r="AD1126" s="15"/>
      <c r="AE1126" s="15" t="s">
        <v>1086</v>
      </c>
      <c r="AF1126" s="497"/>
      <c r="AG1126" s="497"/>
      <c r="AH1126" s="497" t="s">
        <v>100</v>
      </c>
      <c r="AI1126" s="15">
        <v>1</v>
      </c>
      <c r="AJ1126" s="15">
        <v>17</v>
      </c>
      <c r="AK1126" s="15">
        <v>40</v>
      </c>
      <c r="AL1126" s="15">
        <v>19</v>
      </c>
      <c r="AM1126" s="15">
        <v>20</v>
      </c>
      <c r="AN1126" s="490">
        <f>IF(AJ1126="",S1126,ROUND(((((AL1126/24)+(AM1126/1440))-((AJ1126/24)+(AK1126/1440)))*1440/50),5))</f>
        <v>2</v>
      </c>
      <c r="AO1126" s="491">
        <f>AJ1126/24+AK1126/1440</f>
        <v>0.73611111111111116</v>
      </c>
      <c r="AP1126" s="491">
        <f>AL1126/24+AM1126/1440</f>
        <v>0.80555555555555547</v>
      </c>
      <c r="AQ1126" s="23" t="str" cm="1">
        <f t="array" ref="AQ1126">IF(X1126="","",IF(SUMPRODUCT((X1126=$X$7:$X$2085)*(AI1126=$AI$7:$AI$2085)*(AO1126=$AO$7:$AO$2085)*(AP1126=$AP$7:$AP$2085)*(ROW($X$7:$X$2085)&lt;&gt;ROW(X1126))*((S1126=0)*($S$7:$S$2085&gt;0)+(S1126&gt;0)*($S$7:$S$2085=0)))&gt;0,"SALONES UNIDOS",IF(SUMPRODUCT((X1126=$X$7:$X$2085)*(AI1126=$AI$7:$AI$2085)*((AO1126&lt;$AP$7:$AP$2085)*(AP1126&gt;$AO$7:$AO$2085))*(ROW($X$7:$X$2085)&lt;&gt;ROW(X1126)))&gt;0,"Cruzado","Sin cruce")))</f>
        <v>Sin cruce</v>
      </c>
      <c r="AR1126" s="23" t="str" cm="1">
        <f t="array" ref="AR1126">IF(AE1126="","",IF(SUMPRODUCT((AE1126=$AE$7:$AE$2085)*(AI1126=$AI$7:$AI$2085)*(AO1126=$AO$7:$AO$2085)*(AP1126=$AP$7:$AP$2085)*(ROW($AE$7:$AE$2085)&lt;&gt;ROW(AE1126))*((S1126=0)*($S$7:$S$2085&gt;0)+(S1126&gt;0)*($S$7:$S$2085=0)))&gt;0,"SALONES UNIDOS",IF(SUMPRODUCT((AE1126=$AE$7:$AE$2085)*(AI1126=$AI$7:$AI$2085)*((AO1126&lt;$AP$7:$AP$2085)*(AP1126&gt;$AO$7:$AO$2085))*(ROW($AE$7:$AE$2085)&lt;&gt;ROW(AE1126)))&gt;0,"Cruzado","Sin cruce")))</f>
        <v>Sin cruce</v>
      </c>
      <c r="AS1126" s="94" t="str">
        <f t="shared" si="20"/>
        <v>EN3PRINCIPALB</v>
      </c>
      <c r="AT1126" s="94" t="str" cm="1">
        <f t="array" ref="AT1126">IF(AS1126="","",IF(SUMPRODUCT((AS1126=$AS$7:$AS$2085)*(AI1126=$AI$7:$AI$2085)*(AO1126=$AO$7:$AO$2085)*(AP1126=$AP$7:$AP$2085)*(ROW($AS$7:$AS$2085)&lt;&gt;ROW(AS1126))*((S1126=0)*($S$7:$S$2085&gt;0)+(S1126&gt;0)*($S$7:$S$2085=0)))&gt;0,"SALONES UNIDOS",IF(SUMPRODUCT((AS1126=$AS$7:$AS$2085)*(AI1126=$AI$7:$AI$2085)*((AO1126&lt;$AP$7:$AP$2085)*(AP1126&gt;$AO$7:$AO$2085))*(ROW($AS$7:$AS$2085)&lt;&gt;ROW(AS1126)))&gt;0,"Cruzado","Sin cruce")))</f>
        <v>Sin cruce</v>
      </c>
    </row>
    <row r="1127" spans="3:46" ht="15.6" hidden="1" customHeight="1">
      <c r="C1127" s="496" t="s">
        <v>572</v>
      </c>
      <c r="D1127" s="479" t="s">
        <v>573</v>
      </c>
      <c r="E1127" s="479">
        <v>20261</v>
      </c>
      <c r="F1127" s="503" t="s">
        <v>48</v>
      </c>
      <c r="G1127" s="497" t="s">
        <v>80</v>
      </c>
      <c r="H1127" s="503" t="s">
        <v>63</v>
      </c>
      <c r="I1127" s="503">
        <v>3</v>
      </c>
      <c r="J1127" s="503" t="s">
        <v>51</v>
      </c>
      <c r="K1127" s="503" t="s">
        <v>51</v>
      </c>
      <c r="L1127" s="499" t="s">
        <v>635</v>
      </c>
      <c r="M1127" s="535" t="s">
        <v>636</v>
      </c>
      <c r="N1127" s="15" t="s">
        <v>637</v>
      </c>
      <c r="O1127" s="15" t="s">
        <v>578</v>
      </c>
      <c r="P1127" s="503" t="s">
        <v>579</v>
      </c>
      <c r="Q1127" s="15">
        <v>4</v>
      </c>
      <c r="R1127" s="15">
        <v>4</v>
      </c>
      <c r="S1127" s="479">
        <v>8</v>
      </c>
      <c r="T1127" s="15">
        <v>6</v>
      </c>
      <c r="U1127" s="471"/>
      <c r="V1127" s="550">
        <v>30</v>
      </c>
      <c r="W1127" s="497">
        <v>80034938</v>
      </c>
      <c r="X1127" s="566" t="s">
        <v>214</v>
      </c>
      <c r="Y1127" s="15" t="s">
        <v>579</v>
      </c>
      <c r="Z1127" s="15"/>
      <c r="AA1127" s="15"/>
      <c r="AB1127" s="15"/>
      <c r="AC1127" s="15" t="s">
        <v>960</v>
      </c>
      <c r="AD1127" s="15"/>
      <c r="AE1127" s="479"/>
      <c r="AF1127" s="497"/>
      <c r="AG1127" s="497"/>
      <c r="AH1127" s="497" t="s">
        <v>203</v>
      </c>
      <c r="AI1127" s="15">
        <v>2</v>
      </c>
      <c r="AJ1127" s="15">
        <v>8</v>
      </c>
      <c r="AK1127" s="15">
        <v>30</v>
      </c>
      <c r="AL1127" s="15">
        <v>15</v>
      </c>
      <c r="AM1127" s="15">
        <v>10</v>
      </c>
      <c r="AN1127" s="490">
        <f>IF(AJ1127="",S1127,ROUND(((((AL1127/24)+(AM1127/1440))-((AJ1127/24)+(AK1127/1440)))*1440/50),5))</f>
        <v>8</v>
      </c>
      <c r="AO1127" s="491">
        <f>AJ1127/24+AK1127/1440</f>
        <v>0.35416666666666663</v>
      </c>
      <c r="AP1127" s="491">
        <f>AL1127/24+AM1127/1440</f>
        <v>0.63194444444444442</v>
      </c>
      <c r="AQ1127" s="23" t="str" cm="1">
        <f t="array" ref="AQ1127">IF(X1127="","",IF(SUMPRODUCT((X1127=$X$7:$X$2085)*(AI1127=$AI$7:$AI$2085)*(AO1127=$AO$7:$AO$2085)*(AP1127=$AP$7:$AP$2085)*(ROW($X$7:$X$2085)&lt;&gt;ROW(X1127))*((S1127=0)*($S$7:$S$2085&gt;0)+(S1127&gt;0)*($S$7:$S$2085=0)))&gt;0,"SALONES UNIDOS",IF(SUMPRODUCT((X1127=$X$7:$X$2085)*(AI1127=$AI$7:$AI$2085)*((AO1127&lt;$AP$7:$AP$2085)*(AP1127&gt;$AO$7:$AO$2085))*(ROW($X$7:$X$2085)&lt;&gt;ROW(X1127)))&gt;0,"Cruzado","Sin cruce")))</f>
        <v>Sin cruce</v>
      </c>
      <c r="AR1127" s="23" t="str" cm="1">
        <f t="array" ref="AR1127">IF(AE1127="","",IF(SUMPRODUCT((AE1127=$AE$7:$AE$2085)*(AI1127=$AI$7:$AI$2085)*(AO1127=$AO$7:$AO$2085)*(AP1127=$AP$7:$AP$2085)*(ROW($AE$7:$AE$2085)&lt;&gt;ROW(AE1127))*((S1127=0)*($S$7:$S$2085&gt;0)+(S1127&gt;0)*($S$7:$S$2085=0)))&gt;0,"SALONES UNIDOS",IF(SUMPRODUCT((AE1127=$AE$7:$AE$2085)*(AI1127=$AI$7:$AI$2085)*((AO1127&lt;$AP$7:$AP$2085)*(AP1127&gt;$AO$7:$AO$2085))*(ROW($AE$7:$AE$2085)&lt;&gt;ROW(AE1127)))&gt;0,"Cruzado","Sin cruce")))</f>
        <v/>
      </c>
      <c r="AS1127" s="94" t="str">
        <f t="shared" si="20"/>
        <v>EN3PRINCIPALB</v>
      </c>
      <c r="AT1127" s="94" t="str" cm="1">
        <f t="array" ref="AT1127">IF(AS1127="","",IF(SUMPRODUCT((AS1127=$AS$7:$AS$2085)*(AI1127=$AI$7:$AI$2085)*(AO1127=$AO$7:$AO$2085)*(AP1127=$AP$7:$AP$2085)*(ROW($AS$7:$AS$2085)&lt;&gt;ROW(AS1127))*((S1127=0)*($S$7:$S$2085&gt;0)+(S1127&gt;0)*($S$7:$S$2085=0)))&gt;0,"SALONES UNIDOS",IF(SUMPRODUCT((AS1127=$AS$7:$AS$2085)*(AI1127=$AI$7:$AI$2085)*((AO1127&lt;$AP$7:$AP$2085)*(AP1127&gt;$AO$7:$AO$2085))*(ROW($AS$7:$AS$2085)&lt;&gt;ROW(AS1127)))&gt;0,"Cruzado","Sin cruce")))</f>
        <v>Sin cruce</v>
      </c>
    </row>
    <row r="1128" spans="3:46" ht="15.6" hidden="1" customHeight="1">
      <c r="C1128" s="496" t="s">
        <v>572</v>
      </c>
      <c r="D1128" s="479" t="s">
        <v>573</v>
      </c>
      <c r="E1128" s="479">
        <v>20261</v>
      </c>
      <c r="F1128" s="503" t="s">
        <v>48</v>
      </c>
      <c r="G1128" s="497" t="s">
        <v>80</v>
      </c>
      <c r="H1128" s="503" t="s">
        <v>63</v>
      </c>
      <c r="I1128" s="503">
        <v>3</v>
      </c>
      <c r="J1128" s="503" t="s">
        <v>51</v>
      </c>
      <c r="K1128" s="503" t="s">
        <v>51</v>
      </c>
      <c r="L1128" s="499" t="s">
        <v>638</v>
      </c>
      <c r="M1128" s="535" t="s">
        <v>639</v>
      </c>
      <c r="N1128" s="15" t="s">
        <v>577</v>
      </c>
      <c r="O1128" s="15" t="s">
        <v>578</v>
      </c>
      <c r="P1128" s="503" t="s">
        <v>579</v>
      </c>
      <c r="Q1128" s="15">
        <v>2</v>
      </c>
      <c r="R1128" s="15">
        <v>0</v>
      </c>
      <c r="S1128" s="479">
        <v>2</v>
      </c>
      <c r="T1128" s="15">
        <v>3</v>
      </c>
      <c r="U1128" s="471"/>
      <c r="V1128" s="550">
        <v>30</v>
      </c>
      <c r="W1128" s="497">
        <v>70431834</v>
      </c>
      <c r="X1128" s="566" t="s">
        <v>224</v>
      </c>
      <c r="Y1128" s="15" t="s">
        <v>579</v>
      </c>
      <c r="Z1128" s="15"/>
      <c r="AA1128" s="15"/>
      <c r="AB1128" s="15"/>
      <c r="AC1128" s="15" t="s">
        <v>1075</v>
      </c>
      <c r="AD1128" s="15"/>
      <c r="AE1128" s="479"/>
      <c r="AF1128" s="497"/>
      <c r="AG1128" s="497"/>
      <c r="AH1128" s="497" t="s">
        <v>582</v>
      </c>
      <c r="AI1128" s="15">
        <v>6</v>
      </c>
      <c r="AJ1128" s="15">
        <v>13</v>
      </c>
      <c r="AK1128" s="15">
        <v>30</v>
      </c>
      <c r="AL1128" s="15">
        <v>15</v>
      </c>
      <c r="AM1128" s="15">
        <v>10</v>
      </c>
      <c r="AN1128" s="490">
        <f>IF(AJ1128="",S1128,ROUND(((((AL1128/24)+(AM1128/1440))-((AJ1128/24)+(AK1128/1440)))*1440/50),5))</f>
        <v>2</v>
      </c>
      <c r="AO1128" s="491">
        <f>AJ1128/24+AK1128/1440</f>
        <v>0.5625</v>
      </c>
      <c r="AP1128" s="491">
        <f>AL1128/24+AM1128/1440</f>
        <v>0.63194444444444442</v>
      </c>
      <c r="AQ1128" s="23" t="str" cm="1">
        <f t="array" ref="AQ1128">IF(X1128="","",IF(SUMPRODUCT((X1128=$X$7:$X$2085)*(AI1128=$AI$7:$AI$2085)*(AO1128=$AO$7:$AO$2085)*(AP1128=$AP$7:$AP$2085)*(ROW($X$7:$X$2085)&lt;&gt;ROW(X1128))*((S1128=0)*($S$7:$S$2085&gt;0)+(S1128&gt;0)*($S$7:$S$2085=0)))&gt;0,"SALONES UNIDOS",IF(SUMPRODUCT((X1128=$X$7:$X$2085)*(AI1128=$AI$7:$AI$2085)*((AO1128&lt;$AP$7:$AP$2085)*(AP1128&gt;$AO$7:$AO$2085))*(ROW($X$7:$X$2085)&lt;&gt;ROW(X1128)))&gt;0,"Cruzado","Sin cruce")))</f>
        <v>Sin cruce</v>
      </c>
      <c r="AR1128" s="23" t="str" cm="1">
        <f t="array" ref="AR1128">IF(AE1128="","",IF(SUMPRODUCT((AE1128=$AE$7:$AE$2085)*(AI1128=$AI$7:$AI$2085)*(AO1128=$AO$7:$AO$2085)*(AP1128=$AP$7:$AP$2085)*(ROW($AE$7:$AE$2085)&lt;&gt;ROW(AE1128))*((S1128=0)*($S$7:$S$2085&gt;0)+(S1128&gt;0)*($S$7:$S$2085=0)))&gt;0,"SALONES UNIDOS",IF(SUMPRODUCT((AE1128=$AE$7:$AE$2085)*(AI1128=$AI$7:$AI$2085)*((AO1128&lt;$AP$7:$AP$2085)*(AP1128&gt;$AO$7:$AO$2085))*(ROW($AE$7:$AE$2085)&lt;&gt;ROW(AE1128)))&gt;0,"Cruzado","Sin cruce")))</f>
        <v/>
      </c>
      <c r="AS1128" s="94" t="str">
        <f t="shared" si="20"/>
        <v>EN3PRINCIPALB</v>
      </c>
      <c r="AT1128" s="94" t="str" cm="1">
        <f t="array" ref="AT1128">IF(AS1128="","",IF(SUMPRODUCT((AS1128=$AS$7:$AS$2085)*(AI1128=$AI$7:$AI$2085)*(AO1128=$AO$7:$AO$2085)*(AP1128=$AP$7:$AP$2085)*(ROW($AS$7:$AS$2085)&lt;&gt;ROW(AS1128))*((S1128=0)*($S$7:$S$2085&gt;0)+(S1128&gt;0)*($S$7:$S$2085=0)))&gt;0,"SALONES UNIDOS",IF(SUMPRODUCT((AS1128=$AS$7:$AS$2085)*(AI1128=$AI$7:$AI$2085)*((AO1128&lt;$AP$7:$AP$2085)*(AP1128&gt;$AO$7:$AO$2085))*(ROW($AS$7:$AS$2085)&lt;&gt;ROW(AS1128)))&gt;0,"Cruzado","Sin cruce")))</f>
        <v>Sin cruce</v>
      </c>
    </row>
    <row r="1129" spans="3:46" ht="15.6" hidden="1" customHeight="1">
      <c r="C1129" s="496" t="s">
        <v>572</v>
      </c>
      <c r="D1129" s="479" t="s">
        <v>573</v>
      </c>
      <c r="E1129" s="479">
        <v>20261</v>
      </c>
      <c r="F1129" s="503" t="s">
        <v>48</v>
      </c>
      <c r="G1129" s="497" t="s">
        <v>80</v>
      </c>
      <c r="H1129" s="503" t="s">
        <v>63</v>
      </c>
      <c r="I1129" s="503">
        <v>3</v>
      </c>
      <c r="J1129" s="503" t="s">
        <v>597</v>
      </c>
      <c r="K1129" s="503" t="s">
        <v>51</v>
      </c>
      <c r="L1129" s="499" t="s">
        <v>638</v>
      </c>
      <c r="M1129" s="535" t="s">
        <v>639</v>
      </c>
      <c r="N1129" s="15" t="s">
        <v>577</v>
      </c>
      <c r="O1129" s="15" t="s">
        <v>578</v>
      </c>
      <c r="P1129" s="503" t="s">
        <v>579</v>
      </c>
      <c r="Q1129" s="15">
        <v>0</v>
      </c>
      <c r="R1129" s="15">
        <v>2</v>
      </c>
      <c r="S1129" s="479">
        <v>2</v>
      </c>
      <c r="T1129" s="15">
        <v>3</v>
      </c>
      <c r="U1129" s="471"/>
      <c r="V1129" s="550">
        <v>15</v>
      </c>
      <c r="W1129" s="497">
        <v>70431834</v>
      </c>
      <c r="X1129" s="566" t="s">
        <v>224</v>
      </c>
      <c r="Y1129" s="15" t="s">
        <v>579</v>
      </c>
      <c r="Z1129" s="15"/>
      <c r="AA1129" s="15"/>
      <c r="AB1129" s="15"/>
      <c r="AC1129" s="493"/>
      <c r="AD1129" s="15"/>
      <c r="AE1129" s="15" t="s">
        <v>1073</v>
      </c>
      <c r="AF1129" s="497"/>
      <c r="AG1129" s="497"/>
      <c r="AH1129" s="497" t="s">
        <v>100</v>
      </c>
      <c r="AI1129" s="15">
        <v>6</v>
      </c>
      <c r="AJ1129" s="15">
        <v>15</v>
      </c>
      <c r="AK1129" s="15">
        <v>10</v>
      </c>
      <c r="AL1129" s="15">
        <v>16</v>
      </c>
      <c r="AM1129" s="15">
        <v>50</v>
      </c>
      <c r="AN1129" s="490">
        <f>IF(AJ1129="",S1129,ROUND(((((AL1129/24)+(AM1129/1440))-((AJ1129/24)+(AK1129/1440)))*1440/50),5))</f>
        <v>2</v>
      </c>
      <c r="AO1129" s="491">
        <f>AJ1129/24+AK1129/1440</f>
        <v>0.63194444444444442</v>
      </c>
      <c r="AP1129" s="491">
        <f>AL1129/24+AM1129/1440</f>
        <v>0.70138888888888884</v>
      </c>
      <c r="AQ1129" s="23" t="str" cm="1">
        <f t="array" ref="AQ1129">IF(X1129="","",IF(SUMPRODUCT((X1129=$X$7:$X$2085)*(AI1129=$AI$7:$AI$2085)*(AO1129=$AO$7:$AO$2085)*(AP1129=$AP$7:$AP$2085)*(ROW($X$7:$X$2085)&lt;&gt;ROW(X1129))*((S1129=0)*($S$7:$S$2085&gt;0)+(S1129&gt;0)*($S$7:$S$2085=0)))&gt;0,"SALONES UNIDOS",IF(SUMPRODUCT((X1129=$X$7:$X$2085)*(AI1129=$AI$7:$AI$2085)*((AO1129&lt;$AP$7:$AP$2085)*(AP1129&gt;$AO$7:$AO$2085))*(ROW($X$7:$X$2085)&lt;&gt;ROW(X1129)))&gt;0,"Cruzado","Sin cruce")))</f>
        <v>Sin cruce</v>
      </c>
      <c r="AR1129" s="23" t="str" cm="1">
        <f t="array" ref="AR1129">IF(AE1129="","",IF(SUMPRODUCT((AE1129=$AE$7:$AE$2085)*(AI1129=$AI$7:$AI$2085)*(AO1129=$AO$7:$AO$2085)*(AP1129=$AP$7:$AP$2085)*(ROW($AE$7:$AE$2085)&lt;&gt;ROW(AE1129))*((S1129=0)*($S$7:$S$2085&gt;0)+(S1129&gt;0)*($S$7:$S$2085=0)))&gt;0,"SALONES UNIDOS",IF(SUMPRODUCT((AE1129=$AE$7:$AE$2085)*(AI1129=$AI$7:$AI$2085)*((AO1129&lt;$AP$7:$AP$2085)*(AP1129&gt;$AO$7:$AO$2085))*(ROW($AE$7:$AE$2085)&lt;&gt;ROW(AE1129)))&gt;0,"Cruzado","Sin cruce")))</f>
        <v>Sin cruce</v>
      </c>
      <c r="AS1129" s="94" t="str">
        <f t="shared" si="20"/>
        <v>EN3PRINCIPALB</v>
      </c>
      <c r="AT1129" s="94" t="str" cm="1">
        <f t="array" ref="AT1129">IF(AS1129="","",IF(SUMPRODUCT((AS1129=$AS$7:$AS$2085)*(AI1129=$AI$7:$AI$2085)*(AO1129=$AO$7:$AO$2085)*(AP1129=$AP$7:$AP$2085)*(ROW($AS$7:$AS$2085)&lt;&gt;ROW(AS1129))*((S1129=0)*($S$7:$S$2085&gt;0)+(S1129&gt;0)*($S$7:$S$2085=0)))&gt;0,"SALONES UNIDOS",IF(SUMPRODUCT((AS1129=$AS$7:$AS$2085)*(AI1129=$AI$7:$AI$2085)*((AO1129&lt;$AP$7:$AP$2085)*(AP1129&gt;$AO$7:$AO$2085))*(ROW($AS$7:$AS$2085)&lt;&gt;ROW(AS1129)))&gt;0,"Cruzado","Sin cruce")))</f>
        <v>Sin cruce</v>
      </c>
    </row>
    <row r="1130" spans="3:46" ht="15.6" hidden="1" customHeight="1">
      <c r="C1130" s="496" t="s">
        <v>572</v>
      </c>
      <c r="D1130" s="479" t="s">
        <v>573</v>
      </c>
      <c r="E1130" s="479">
        <v>20261</v>
      </c>
      <c r="F1130" s="503" t="s">
        <v>48</v>
      </c>
      <c r="G1130" s="497" t="s">
        <v>80</v>
      </c>
      <c r="H1130" s="503" t="s">
        <v>63</v>
      </c>
      <c r="I1130" s="503">
        <v>3</v>
      </c>
      <c r="J1130" s="503" t="s">
        <v>598</v>
      </c>
      <c r="K1130" s="503" t="s">
        <v>51</v>
      </c>
      <c r="L1130" s="499" t="s">
        <v>638</v>
      </c>
      <c r="M1130" s="535" t="s">
        <v>639</v>
      </c>
      <c r="N1130" s="15" t="s">
        <v>577</v>
      </c>
      <c r="O1130" s="15" t="s">
        <v>578</v>
      </c>
      <c r="P1130" s="503" t="s">
        <v>579</v>
      </c>
      <c r="Q1130" s="15">
        <v>0</v>
      </c>
      <c r="R1130" s="15">
        <v>2</v>
      </c>
      <c r="S1130" s="479">
        <v>2</v>
      </c>
      <c r="T1130" s="15">
        <v>3</v>
      </c>
      <c r="U1130" s="471"/>
      <c r="V1130" s="550">
        <v>15</v>
      </c>
      <c r="W1130" s="497">
        <v>70431834</v>
      </c>
      <c r="X1130" s="566" t="s">
        <v>224</v>
      </c>
      <c r="Y1130" s="15" t="s">
        <v>579</v>
      </c>
      <c r="Z1130" s="15"/>
      <c r="AA1130" s="15"/>
      <c r="AB1130" s="15"/>
      <c r="AC1130" s="493"/>
      <c r="AD1130" s="15"/>
      <c r="AE1130" s="15" t="s">
        <v>1073</v>
      </c>
      <c r="AF1130" s="497"/>
      <c r="AG1130" s="497"/>
      <c r="AH1130" s="497" t="s">
        <v>100</v>
      </c>
      <c r="AI1130" s="15">
        <v>6</v>
      </c>
      <c r="AJ1130" s="15">
        <v>16</v>
      </c>
      <c r="AK1130" s="15">
        <v>50</v>
      </c>
      <c r="AL1130" s="15">
        <v>18</v>
      </c>
      <c r="AM1130" s="15">
        <v>30</v>
      </c>
      <c r="AN1130" s="490">
        <f>IF(AJ1130="",S1130,ROUND(((((AL1130/24)+(AM1130/1440))-((AJ1130/24)+(AK1130/1440)))*1440/50),5))</f>
        <v>2</v>
      </c>
      <c r="AO1130" s="491">
        <f>AJ1130/24+AK1130/1440</f>
        <v>0.70138888888888884</v>
      </c>
      <c r="AP1130" s="491">
        <f>AL1130/24+AM1130/1440</f>
        <v>0.77083333333333337</v>
      </c>
      <c r="AQ1130" s="23" t="str" cm="1">
        <f t="array" ref="AQ1130">IF(X1130="","",IF(SUMPRODUCT((X1130=$X$7:$X$2085)*(AI1130=$AI$7:$AI$2085)*(AO1130=$AO$7:$AO$2085)*(AP1130=$AP$7:$AP$2085)*(ROW($X$7:$X$2085)&lt;&gt;ROW(X1130))*((S1130=0)*($S$7:$S$2085&gt;0)+(S1130&gt;0)*($S$7:$S$2085=0)))&gt;0,"SALONES UNIDOS",IF(SUMPRODUCT((X1130=$X$7:$X$2085)*(AI1130=$AI$7:$AI$2085)*((AO1130&lt;$AP$7:$AP$2085)*(AP1130&gt;$AO$7:$AO$2085))*(ROW($X$7:$X$2085)&lt;&gt;ROW(X1130)))&gt;0,"Cruzado","Sin cruce")))</f>
        <v>Sin cruce</v>
      </c>
      <c r="AR1130" s="23" t="str" cm="1">
        <f t="array" ref="AR1130">IF(AE1130="","",IF(SUMPRODUCT((AE1130=$AE$7:$AE$2085)*(AI1130=$AI$7:$AI$2085)*(AO1130=$AO$7:$AO$2085)*(AP1130=$AP$7:$AP$2085)*(ROW($AE$7:$AE$2085)&lt;&gt;ROW(AE1130))*((S1130=0)*($S$7:$S$2085&gt;0)+(S1130&gt;0)*($S$7:$S$2085=0)))&gt;0,"SALONES UNIDOS",IF(SUMPRODUCT((AE1130=$AE$7:$AE$2085)*(AI1130=$AI$7:$AI$2085)*((AO1130&lt;$AP$7:$AP$2085)*(AP1130&gt;$AO$7:$AO$2085))*(ROW($AE$7:$AE$2085)&lt;&gt;ROW(AE1130)))&gt;0,"Cruzado","Sin cruce")))</f>
        <v>Sin cruce</v>
      </c>
      <c r="AS1130" s="94" t="str">
        <f t="shared" si="20"/>
        <v>EN3PRINCIPALB</v>
      </c>
      <c r="AT1130" s="94" t="str" cm="1">
        <f t="array" ref="AT1130">IF(AS1130="","",IF(SUMPRODUCT((AS1130=$AS$7:$AS$2085)*(AI1130=$AI$7:$AI$2085)*(AO1130=$AO$7:$AO$2085)*(AP1130=$AP$7:$AP$2085)*(ROW($AS$7:$AS$2085)&lt;&gt;ROW(AS1130))*((S1130=0)*($S$7:$S$2085&gt;0)+(S1130&gt;0)*($S$7:$S$2085=0)))&gt;0,"SALONES UNIDOS",IF(SUMPRODUCT((AS1130=$AS$7:$AS$2085)*(AI1130=$AI$7:$AI$2085)*((AO1130&lt;$AP$7:$AP$2085)*(AP1130&gt;$AO$7:$AO$2085))*(ROW($AS$7:$AS$2085)&lt;&gt;ROW(AS1130)))&gt;0,"Cruzado","Sin cruce")))</f>
        <v>Sin cruce</v>
      </c>
    </row>
    <row r="1131" spans="3:46" ht="15.6" hidden="1" customHeight="1">
      <c r="C1131" s="496" t="s">
        <v>572</v>
      </c>
      <c r="D1131" s="479" t="s">
        <v>573</v>
      </c>
      <c r="E1131" s="479">
        <v>20261</v>
      </c>
      <c r="F1131" s="503" t="s">
        <v>48</v>
      </c>
      <c r="G1131" s="497" t="s">
        <v>80</v>
      </c>
      <c r="H1131" s="503" t="s">
        <v>63</v>
      </c>
      <c r="I1131" s="503">
        <v>3</v>
      </c>
      <c r="J1131" s="503" t="s">
        <v>57</v>
      </c>
      <c r="K1131" s="503" t="s">
        <v>57</v>
      </c>
      <c r="L1131" s="499" t="s">
        <v>626</v>
      </c>
      <c r="M1131" s="535" t="s">
        <v>627</v>
      </c>
      <c r="N1131" s="15" t="s">
        <v>577</v>
      </c>
      <c r="O1131" s="15" t="s">
        <v>578</v>
      </c>
      <c r="P1131" s="503" t="s">
        <v>579</v>
      </c>
      <c r="Q1131" s="15">
        <v>2</v>
      </c>
      <c r="R1131" s="15">
        <v>2</v>
      </c>
      <c r="S1131" s="479">
        <v>4</v>
      </c>
      <c r="T1131" s="15">
        <v>3</v>
      </c>
      <c r="U1131" s="471"/>
      <c r="V1131" s="550">
        <v>30</v>
      </c>
      <c r="W1131" s="497">
        <v>47773207</v>
      </c>
      <c r="X1131" s="566" t="s">
        <v>453</v>
      </c>
      <c r="Y1131" s="15" t="s">
        <v>579</v>
      </c>
      <c r="Z1131" s="15"/>
      <c r="AA1131" s="15"/>
      <c r="AB1131" s="15"/>
      <c r="AC1131" s="15" t="s">
        <v>1081</v>
      </c>
      <c r="AD1131" s="15"/>
      <c r="AE1131" s="479"/>
      <c r="AF1131" s="497"/>
      <c r="AG1131" s="497"/>
      <c r="AH1131" s="497" t="s">
        <v>203</v>
      </c>
      <c r="AI1131" s="15">
        <v>6</v>
      </c>
      <c r="AJ1131" s="15">
        <v>7</v>
      </c>
      <c r="AK1131" s="15">
        <v>40</v>
      </c>
      <c r="AL1131" s="15">
        <v>11</v>
      </c>
      <c r="AM1131" s="15">
        <v>0</v>
      </c>
      <c r="AN1131" s="490">
        <f>IF(AJ1131="",S1131,ROUND(((((AL1131/24)+(AM1131/1440))-((AJ1131/24)+(AK1131/1440)))*1440/50),5))</f>
        <v>4</v>
      </c>
      <c r="AO1131" s="491">
        <f>AJ1131/24+AK1131/1440</f>
        <v>0.31944444444444448</v>
      </c>
      <c r="AP1131" s="491">
        <f>AL1131/24+AM1131/1440</f>
        <v>0.45833333333333331</v>
      </c>
      <c r="AQ1131" s="23" t="str" cm="1">
        <f t="array" ref="AQ1131">IF(X1131="","",IF(SUMPRODUCT((X1131=$X$7:$X$2085)*(AI1131=$AI$7:$AI$2085)*(AO1131=$AO$7:$AO$2085)*(AP1131=$AP$7:$AP$2085)*(ROW($X$7:$X$2085)&lt;&gt;ROW(X1131))*((S1131=0)*($S$7:$S$2085&gt;0)+(S1131&gt;0)*($S$7:$S$2085=0)))&gt;0,"SALONES UNIDOS",IF(SUMPRODUCT((X1131=$X$7:$X$2085)*(AI1131=$AI$7:$AI$2085)*((AO1131&lt;$AP$7:$AP$2085)*(AP1131&gt;$AO$7:$AO$2085))*(ROW($X$7:$X$2085)&lt;&gt;ROW(X1131)))&gt;0,"Cruzado","Sin cruce")))</f>
        <v>Sin cruce</v>
      </c>
      <c r="AR1131" s="23" t="str" cm="1">
        <f t="array" ref="AR1131">IF(AE1131="","",IF(SUMPRODUCT((AE1131=$AE$7:$AE$2085)*(AI1131=$AI$7:$AI$2085)*(AO1131=$AO$7:$AO$2085)*(AP1131=$AP$7:$AP$2085)*(ROW($AE$7:$AE$2085)&lt;&gt;ROW(AE1131))*((S1131=0)*($S$7:$S$2085&gt;0)+(S1131&gt;0)*($S$7:$S$2085=0)))&gt;0,"SALONES UNIDOS",IF(SUMPRODUCT((AE1131=$AE$7:$AE$2085)*(AI1131=$AI$7:$AI$2085)*((AO1131&lt;$AP$7:$AP$2085)*(AP1131&gt;$AO$7:$AO$2085))*(ROW($AE$7:$AE$2085)&lt;&gt;ROW(AE1131)))&gt;0,"Cruzado","Sin cruce")))</f>
        <v/>
      </c>
      <c r="AS1131" s="94" t="str">
        <f t="shared" si="20"/>
        <v>EN3PRINCIPALC</v>
      </c>
      <c r="AT1131" s="94" t="str" cm="1">
        <f t="array" ref="AT1131">IF(AS1131="","",IF(SUMPRODUCT((AS1131=$AS$7:$AS$2085)*(AI1131=$AI$7:$AI$2085)*(AO1131=$AO$7:$AO$2085)*(AP1131=$AP$7:$AP$2085)*(ROW($AS$7:$AS$2085)&lt;&gt;ROW(AS1131))*((S1131=0)*($S$7:$S$2085&gt;0)+(S1131&gt;0)*($S$7:$S$2085=0)))&gt;0,"SALONES UNIDOS",IF(SUMPRODUCT((AS1131=$AS$7:$AS$2085)*(AI1131=$AI$7:$AI$2085)*((AO1131&lt;$AP$7:$AP$2085)*(AP1131&gt;$AO$7:$AO$2085))*(ROW($AS$7:$AS$2085)&lt;&gt;ROW(AS1131)))&gt;0,"Cruzado","Sin cruce")))</f>
        <v>Sin cruce</v>
      </c>
    </row>
    <row r="1132" spans="3:46" ht="15.6" hidden="1" customHeight="1">
      <c r="C1132" s="496" t="s">
        <v>572</v>
      </c>
      <c r="D1132" s="479" t="s">
        <v>573</v>
      </c>
      <c r="E1132" s="479">
        <v>20261</v>
      </c>
      <c r="F1132" s="503" t="s">
        <v>48</v>
      </c>
      <c r="G1132" s="497" t="s">
        <v>80</v>
      </c>
      <c r="H1132" s="503" t="s">
        <v>63</v>
      </c>
      <c r="I1132" s="503">
        <v>3</v>
      </c>
      <c r="J1132" s="503" t="s">
        <v>57</v>
      </c>
      <c r="K1132" s="503" t="s">
        <v>57</v>
      </c>
      <c r="L1132" s="499" t="s">
        <v>628</v>
      </c>
      <c r="M1132" s="535" t="s">
        <v>629</v>
      </c>
      <c r="N1132" s="15" t="s">
        <v>577</v>
      </c>
      <c r="O1132" s="15" t="s">
        <v>578</v>
      </c>
      <c r="P1132" s="503" t="s">
        <v>624</v>
      </c>
      <c r="Q1132" s="15">
        <v>2</v>
      </c>
      <c r="R1132" s="15">
        <v>2</v>
      </c>
      <c r="S1132" s="479">
        <v>4</v>
      </c>
      <c r="T1132" s="15">
        <v>3</v>
      </c>
      <c r="U1132" s="471"/>
      <c r="V1132" s="550">
        <v>45</v>
      </c>
      <c r="W1132" s="497">
        <v>44481285</v>
      </c>
      <c r="X1132" s="566" t="s">
        <v>327</v>
      </c>
      <c r="Y1132" s="15" t="s">
        <v>624</v>
      </c>
      <c r="Z1132" s="15"/>
      <c r="AA1132" s="15"/>
      <c r="AB1132" s="15"/>
      <c r="AC1132" s="493"/>
      <c r="AD1132" s="15"/>
      <c r="AE1132" s="479"/>
      <c r="AF1132" s="497"/>
      <c r="AG1132" s="497"/>
      <c r="AH1132" s="15" t="s">
        <v>203</v>
      </c>
      <c r="AI1132" s="15">
        <v>1</v>
      </c>
      <c r="AJ1132" s="15">
        <v>16</v>
      </c>
      <c r="AK1132" s="15">
        <v>50</v>
      </c>
      <c r="AL1132" s="15">
        <v>20</v>
      </c>
      <c r="AM1132" s="15">
        <v>10</v>
      </c>
      <c r="AN1132" s="490">
        <f>IF(AJ1132="",S1132,ROUND(((((AL1132/24)+(AM1132/1440))-((AJ1132/24)+(AK1132/1440)))*1440/50),5))</f>
        <v>4</v>
      </c>
      <c r="AO1132" s="491">
        <f>AJ1132/24+AK1132/1440</f>
        <v>0.70138888888888884</v>
      </c>
      <c r="AP1132" s="491">
        <f>AL1132/24+AM1132/1440</f>
        <v>0.84027777777777779</v>
      </c>
      <c r="AQ1132" s="23" t="str" cm="1">
        <f t="array" ref="AQ1132">IF(X1132="","",IF(SUMPRODUCT((X1132=$X$7:$X$2085)*(AI1132=$AI$7:$AI$2085)*(AO1132=$AO$7:$AO$2085)*(AP1132=$AP$7:$AP$2085)*(ROW($X$7:$X$2085)&lt;&gt;ROW(X1132))*((S1132=0)*($S$7:$S$2085&gt;0)+(S1132&gt;0)*($S$7:$S$2085=0)))&gt;0,"SALONES UNIDOS",IF(SUMPRODUCT((X1132=$X$7:$X$2085)*(AI1132=$AI$7:$AI$2085)*((AO1132&lt;$AP$7:$AP$2085)*(AP1132&gt;$AO$7:$AO$2085))*(ROW($X$7:$X$2085)&lt;&gt;ROW(X1132)))&gt;0,"Cruzado","Sin cruce")))</f>
        <v>Sin cruce</v>
      </c>
      <c r="AR1132" s="23" t="str" cm="1">
        <f t="array" ref="AR1132">IF(AE1132="","",IF(SUMPRODUCT((AE1132=$AE$7:$AE$2085)*(AI1132=$AI$7:$AI$2085)*(AO1132=$AO$7:$AO$2085)*(AP1132=$AP$7:$AP$2085)*(ROW($AE$7:$AE$2085)&lt;&gt;ROW(AE1132))*((S1132=0)*($S$7:$S$2085&gt;0)+(S1132&gt;0)*($S$7:$S$2085=0)))&gt;0,"SALONES UNIDOS",IF(SUMPRODUCT((AE1132=$AE$7:$AE$2085)*(AI1132=$AI$7:$AI$2085)*((AO1132&lt;$AP$7:$AP$2085)*(AP1132&gt;$AO$7:$AO$2085))*(ROW($AE$7:$AE$2085)&lt;&gt;ROW(AE1132)))&gt;0,"Cruzado","Sin cruce")))</f>
        <v/>
      </c>
      <c r="AS1132" s="94" t="str">
        <f t="shared" si="20"/>
        <v>EN3PRINCIPALC</v>
      </c>
      <c r="AT1132" s="94" t="str" cm="1">
        <f t="array" ref="AT1132">IF(AS1132="","",IF(SUMPRODUCT((AS1132=$AS$7:$AS$2085)*(AI1132=$AI$7:$AI$2085)*(AO1132=$AO$7:$AO$2085)*(AP1132=$AP$7:$AP$2085)*(ROW($AS$7:$AS$2085)&lt;&gt;ROW(AS1132))*((S1132=0)*($S$7:$S$2085&gt;0)+(S1132&gt;0)*($S$7:$S$2085=0)))&gt;0,"SALONES UNIDOS",IF(SUMPRODUCT((AS1132=$AS$7:$AS$2085)*(AI1132=$AI$7:$AI$2085)*((AO1132&lt;$AP$7:$AP$2085)*(AP1132&gt;$AO$7:$AO$2085))*(ROW($AS$7:$AS$2085)&lt;&gt;ROW(AS1132)))&gt;0,"Cruzado","Sin cruce")))</f>
        <v>Sin cruce</v>
      </c>
    </row>
    <row r="1133" spans="3:46" ht="15.6" hidden="1" customHeight="1">
      <c r="C1133" s="496" t="s">
        <v>572</v>
      </c>
      <c r="D1133" s="479" t="s">
        <v>573</v>
      </c>
      <c r="E1133" s="479">
        <v>20261</v>
      </c>
      <c r="F1133" s="503" t="s">
        <v>48</v>
      </c>
      <c r="G1133" s="497" t="s">
        <v>80</v>
      </c>
      <c r="H1133" s="503" t="s">
        <v>63</v>
      </c>
      <c r="I1133" s="503">
        <v>3</v>
      </c>
      <c r="J1133" s="503" t="s">
        <v>57</v>
      </c>
      <c r="K1133" s="503" t="s">
        <v>57</v>
      </c>
      <c r="L1133" s="499" t="s">
        <v>630</v>
      </c>
      <c r="M1133" s="535" t="s">
        <v>631</v>
      </c>
      <c r="N1133" s="15" t="s">
        <v>586</v>
      </c>
      <c r="O1133" s="15" t="s">
        <v>578</v>
      </c>
      <c r="P1133" s="497" t="s">
        <v>624</v>
      </c>
      <c r="Q1133" s="15">
        <v>2</v>
      </c>
      <c r="R1133" s="15">
        <v>2</v>
      </c>
      <c r="S1133" s="479">
        <v>4</v>
      </c>
      <c r="T1133" s="15">
        <v>3</v>
      </c>
      <c r="U1133" s="471"/>
      <c r="V1133" s="550">
        <v>30</v>
      </c>
      <c r="W1133" s="497">
        <v>10636904</v>
      </c>
      <c r="X1133" s="566" t="s">
        <v>458</v>
      </c>
      <c r="Y1133" s="571" t="s">
        <v>624</v>
      </c>
      <c r="Z1133" s="15"/>
      <c r="AA1133" s="15"/>
      <c r="AB1133" s="15"/>
      <c r="AC1133" s="493"/>
      <c r="AD1133" s="497"/>
      <c r="AE1133" s="479"/>
      <c r="AF1133" s="497"/>
      <c r="AG1133" s="497"/>
      <c r="AH1133" s="497" t="s">
        <v>203</v>
      </c>
      <c r="AI1133" s="15">
        <v>3</v>
      </c>
      <c r="AJ1133" s="15">
        <v>20</v>
      </c>
      <c r="AK1133" s="15">
        <v>10</v>
      </c>
      <c r="AL1133" s="15">
        <v>23</v>
      </c>
      <c r="AM1133" s="15">
        <v>30</v>
      </c>
      <c r="AN1133" s="490">
        <f>IF(AJ1133="",S1133,ROUND(((((AL1133/24)+(AM1133/1440))-((AJ1133/24)+(AK1133/1440)))*1440/50),5))</f>
        <v>4</v>
      </c>
      <c r="AO1133" s="491">
        <f>AJ1133/24+AK1133/1440</f>
        <v>0.84027777777777779</v>
      </c>
      <c r="AP1133" s="491">
        <f>AL1133/24+AM1133/1440</f>
        <v>0.97916666666666674</v>
      </c>
      <c r="AQ1133" s="23" t="str" cm="1">
        <f t="array" ref="AQ1133">IF(X1133="","",IF(SUMPRODUCT((X1133=$X$7:$X$2085)*(AI1133=$AI$7:$AI$2085)*(AO1133=$AO$7:$AO$2085)*(AP1133=$AP$7:$AP$2085)*(ROW($X$7:$X$2085)&lt;&gt;ROW(X1133))*((S1133=0)*($S$7:$S$2085&gt;0)+(S1133&gt;0)*($S$7:$S$2085=0)))&gt;0,"SALONES UNIDOS",IF(SUMPRODUCT((X1133=$X$7:$X$2085)*(AI1133=$AI$7:$AI$2085)*((AO1133&lt;$AP$7:$AP$2085)*(AP1133&gt;$AO$7:$AO$2085))*(ROW($X$7:$X$2085)&lt;&gt;ROW(X1133)))&gt;0,"Cruzado","Sin cruce")))</f>
        <v>Sin cruce</v>
      </c>
      <c r="AR1133" s="23" t="str" cm="1">
        <f t="array" ref="AR1133">IF(AE1133="","",IF(SUMPRODUCT((AE1133=$AE$7:$AE$2085)*(AI1133=$AI$7:$AI$2085)*(AO1133=$AO$7:$AO$2085)*(AP1133=$AP$7:$AP$2085)*(ROW($AE$7:$AE$2085)&lt;&gt;ROW(AE1133))*((S1133=0)*($S$7:$S$2085&gt;0)+(S1133&gt;0)*($S$7:$S$2085=0)))&gt;0,"SALONES UNIDOS",IF(SUMPRODUCT((AE1133=$AE$7:$AE$2085)*(AI1133=$AI$7:$AI$2085)*((AO1133&lt;$AP$7:$AP$2085)*(AP1133&gt;$AO$7:$AO$2085))*(ROW($AE$7:$AE$2085)&lt;&gt;ROW(AE1133)))&gt;0,"Cruzado","Sin cruce")))</f>
        <v/>
      </c>
      <c r="AS1133" s="94" t="str">
        <f t="shared" si="20"/>
        <v>EN3PRINCIPALC</v>
      </c>
      <c r="AT1133" s="94" t="str" cm="1">
        <f t="array" ref="AT1133">IF(AS1133="","",IF(SUMPRODUCT((AS1133=$AS$7:$AS$2085)*(AI1133=$AI$7:$AI$2085)*(AO1133=$AO$7:$AO$2085)*(AP1133=$AP$7:$AP$2085)*(ROW($AS$7:$AS$2085)&lt;&gt;ROW(AS1133))*((S1133=0)*($S$7:$S$2085&gt;0)+(S1133&gt;0)*($S$7:$S$2085=0)))&gt;0,"SALONES UNIDOS",IF(SUMPRODUCT((AS1133=$AS$7:$AS$2085)*(AI1133=$AI$7:$AI$2085)*((AO1133&lt;$AP$7:$AP$2085)*(AP1133&gt;$AO$7:$AO$2085))*(ROW($AS$7:$AS$2085)&lt;&gt;ROW(AS1133)))&gt;0,"Cruzado","Sin cruce")))</f>
        <v>Sin cruce</v>
      </c>
    </row>
    <row r="1134" spans="3:46" ht="15.6" hidden="1" customHeight="1">
      <c r="C1134" s="496" t="s">
        <v>572</v>
      </c>
      <c r="D1134" s="479" t="s">
        <v>573</v>
      </c>
      <c r="E1134" s="479">
        <v>20261</v>
      </c>
      <c r="F1134" s="503" t="s">
        <v>48</v>
      </c>
      <c r="G1134" s="497" t="s">
        <v>80</v>
      </c>
      <c r="H1134" s="503" t="s">
        <v>63</v>
      </c>
      <c r="I1134" s="503">
        <v>3</v>
      </c>
      <c r="J1134" s="503" t="s">
        <v>57</v>
      </c>
      <c r="K1134" s="503" t="s">
        <v>57</v>
      </c>
      <c r="L1134" s="499" t="s">
        <v>632</v>
      </c>
      <c r="M1134" s="535" t="s">
        <v>633</v>
      </c>
      <c r="N1134" s="15" t="s">
        <v>577</v>
      </c>
      <c r="O1134" s="15" t="s">
        <v>578</v>
      </c>
      <c r="P1134" s="503" t="s">
        <v>579</v>
      </c>
      <c r="Q1134" s="15">
        <v>2</v>
      </c>
      <c r="R1134" s="15">
        <v>0</v>
      </c>
      <c r="S1134" s="479">
        <v>2</v>
      </c>
      <c r="T1134" s="15">
        <v>3</v>
      </c>
      <c r="U1134" s="471"/>
      <c r="V1134" s="550">
        <v>30</v>
      </c>
      <c r="W1134" s="497">
        <v>21461803</v>
      </c>
      <c r="X1134" s="566" t="s">
        <v>306</v>
      </c>
      <c r="Y1134" s="15" t="s">
        <v>579</v>
      </c>
      <c r="Z1134" s="15"/>
      <c r="AA1134" s="15"/>
      <c r="AB1134" s="15"/>
      <c r="AC1134" s="574" t="s">
        <v>1084</v>
      </c>
      <c r="AD1134" s="15"/>
      <c r="AE1134" s="479"/>
      <c r="AF1134" s="497"/>
      <c r="AG1134" s="497"/>
      <c r="AH1134" s="497" t="s">
        <v>582</v>
      </c>
      <c r="AI1134" s="15">
        <v>6</v>
      </c>
      <c r="AJ1134" s="15">
        <v>14</v>
      </c>
      <c r="AK1134" s="15">
        <v>20</v>
      </c>
      <c r="AL1134" s="15">
        <v>16</v>
      </c>
      <c r="AM1134" s="15">
        <v>0</v>
      </c>
      <c r="AN1134" s="490">
        <f>IF(AJ1134="",S1134,ROUND(((((AL1134/24)+(AM1134/1440))-((AJ1134/24)+(AK1134/1440)))*1440/50),5))</f>
        <v>2</v>
      </c>
      <c r="AO1134" s="491">
        <f>AJ1134/24+AK1134/1440</f>
        <v>0.59722222222222221</v>
      </c>
      <c r="AP1134" s="491">
        <f>AL1134/24+AM1134/1440</f>
        <v>0.66666666666666663</v>
      </c>
      <c r="AQ1134" s="23" t="str" cm="1">
        <f t="array" ref="AQ1134">IF(X1134="","",IF(SUMPRODUCT((X1134=$X$7:$X$2085)*(AI1134=$AI$7:$AI$2085)*(AO1134=$AO$7:$AO$2085)*(AP1134=$AP$7:$AP$2085)*(ROW($X$7:$X$2085)&lt;&gt;ROW(X1134))*((S1134=0)*($S$7:$S$2085&gt;0)+(S1134&gt;0)*($S$7:$S$2085=0)))&gt;0,"SALONES UNIDOS",IF(SUMPRODUCT((X1134=$X$7:$X$2085)*(AI1134=$AI$7:$AI$2085)*((AO1134&lt;$AP$7:$AP$2085)*(AP1134&gt;$AO$7:$AO$2085))*(ROW($X$7:$X$2085)&lt;&gt;ROW(X1134)))&gt;0,"Cruzado","Sin cruce")))</f>
        <v>Sin cruce</v>
      </c>
      <c r="AR1134" s="23" t="str" cm="1">
        <f t="array" ref="AR1134">IF(AE1134="","",IF(SUMPRODUCT((AE1134=$AE$7:$AE$2085)*(AI1134=$AI$7:$AI$2085)*(AO1134=$AO$7:$AO$2085)*(AP1134=$AP$7:$AP$2085)*(ROW($AE$7:$AE$2085)&lt;&gt;ROW(AE1134))*((S1134=0)*($S$7:$S$2085&gt;0)+(S1134&gt;0)*($S$7:$S$2085=0)))&gt;0,"SALONES UNIDOS",IF(SUMPRODUCT((AE1134=$AE$7:$AE$2085)*(AI1134=$AI$7:$AI$2085)*((AO1134&lt;$AP$7:$AP$2085)*(AP1134&gt;$AO$7:$AO$2085))*(ROW($AE$7:$AE$2085)&lt;&gt;ROW(AE1134)))&gt;0,"Cruzado","Sin cruce")))</f>
        <v/>
      </c>
      <c r="AS1134" s="94" t="str">
        <f t="shared" si="20"/>
        <v>EN3PRINCIPALC</v>
      </c>
      <c r="AT1134" s="94" t="str" cm="1">
        <f t="array" ref="AT1134">IF(AS1134="","",IF(SUMPRODUCT((AS1134=$AS$7:$AS$2085)*(AI1134=$AI$7:$AI$2085)*(AO1134=$AO$7:$AO$2085)*(AP1134=$AP$7:$AP$2085)*(ROW($AS$7:$AS$2085)&lt;&gt;ROW(AS1134))*((S1134=0)*($S$7:$S$2085&gt;0)+(S1134&gt;0)*($S$7:$S$2085=0)))&gt;0,"SALONES UNIDOS",IF(SUMPRODUCT((AS1134=$AS$7:$AS$2085)*(AI1134=$AI$7:$AI$2085)*((AO1134&lt;$AP$7:$AP$2085)*(AP1134&gt;$AO$7:$AO$2085))*(ROW($AS$7:$AS$2085)&lt;&gt;ROW(AS1134)))&gt;0,"Cruzado","Sin cruce")))</f>
        <v>Sin cruce</v>
      </c>
    </row>
    <row r="1135" spans="3:46" ht="15.6" hidden="1" customHeight="1">
      <c r="C1135" s="496" t="s">
        <v>572</v>
      </c>
      <c r="D1135" s="479" t="s">
        <v>573</v>
      </c>
      <c r="E1135" s="479">
        <v>20261</v>
      </c>
      <c r="F1135" s="503" t="s">
        <v>48</v>
      </c>
      <c r="G1135" s="497" t="s">
        <v>80</v>
      </c>
      <c r="H1135" s="503" t="s">
        <v>63</v>
      </c>
      <c r="I1135" s="503">
        <v>3</v>
      </c>
      <c r="J1135" s="503" t="s">
        <v>599</v>
      </c>
      <c r="K1135" s="503" t="s">
        <v>57</v>
      </c>
      <c r="L1135" s="499" t="s">
        <v>632</v>
      </c>
      <c r="M1135" s="535" t="s">
        <v>633</v>
      </c>
      <c r="N1135" s="15" t="s">
        <v>577</v>
      </c>
      <c r="O1135" s="15" t="s">
        <v>578</v>
      </c>
      <c r="P1135" s="503" t="s">
        <v>579</v>
      </c>
      <c r="Q1135" s="15">
        <v>0</v>
      </c>
      <c r="R1135" s="15">
        <v>2</v>
      </c>
      <c r="S1135" s="479">
        <v>2</v>
      </c>
      <c r="T1135" s="15">
        <v>3</v>
      </c>
      <c r="U1135" s="471"/>
      <c r="V1135" s="550">
        <v>15</v>
      </c>
      <c r="W1135" s="497">
        <v>21461803</v>
      </c>
      <c r="X1135" s="566" t="s">
        <v>306</v>
      </c>
      <c r="Y1135" s="15" t="s">
        <v>579</v>
      </c>
      <c r="Z1135" s="15"/>
      <c r="AA1135" s="15"/>
      <c r="AB1135" s="15"/>
      <c r="AC1135" s="493"/>
      <c r="AD1135" s="15"/>
      <c r="AE1135" s="15" t="s">
        <v>1085</v>
      </c>
      <c r="AF1135" s="497"/>
      <c r="AG1135" s="497"/>
      <c r="AH1135" s="497" t="s">
        <v>100</v>
      </c>
      <c r="AI1135" s="15">
        <v>6</v>
      </c>
      <c r="AJ1135" s="15">
        <v>16</v>
      </c>
      <c r="AK1135" s="15">
        <v>0</v>
      </c>
      <c r="AL1135" s="15">
        <v>17</v>
      </c>
      <c r="AM1135" s="15">
        <v>40</v>
      </c>
      <c r="AN1135" s="490">
        <f>IF(AJ1135="",S1135,ROUND(((((AL1135/24)+(AM1135/1440))-((AJ1135/24)+(AK1135/1440)))*1440/50),5))</f>
        <v>2</v>
      </c>
      <c r="AO1135" s="491">
        <f>AJ1135/24+AK1135/1440</f>
        <v>0.66666666666666663</v>
      </c>
      <c r="AP1135" s="491">
        <f>AL1135/24+AM1135/1440</f>
        <v>0.73611111111111116</v>
      </c>
      <c r="AQ1135" s="23" t="str" cm="1">
        <f t="array" ref="AQ1135">IF(X1135="","",IF(SUMPRODUCT((X1135=$X$7:$X$2085)*(AI1135=$AI$7:$AI$2085)*(AO1135=$AO$7:$AO$2085)*(AP1135=$AP$7:$AP$2085)*(ROW($X$7:$X$2085)&lt;&gt;ROW(X1135))*((S1135=0)*($S$7:$S$2085&gt;0)+(S1135&gt;0)*($S$7:$S$2085=0)))&gt;0,"SALONES UNIDOS",IF(SUMPRODUCT((X1135=$X$7:$X$2085)*(AI1135=$AI$7:$AI$2085)*((AO1135&lt;$AP$7:$AP$2085)*(AP1135&gt;$AO$7:$AO$2085))*(ROW($X$7:$X$2085)&lt;&gt;ROW(X1135)))&gt;0,"Cruzado","Sin cruce")))</f>
        <v>Sin cruce</v>
      </c>
      <c r="AR1135" s="23" t="str" cm="1">
        <f t="array" ref="AR1135">IF(AE1135="","",IF(SUMPRODUCT((AE1135=$AE$7:$AE$2085)*(AI1135=$AI$7:$AI$2085)*(AO1135=$AO$7:$AO$2085)*(AP1135=$AP$7:$AP$2085)*(ROW($AE$7:$AE$2085)&lt;&gt;ROW(AE1135))*((S1135=0)*($S$7:$S$2085&gt;0)+(S1135&gt;0)*($S$7:$S$2085=0)))&gt;0,"SALONES UNIDOS",IF(SUMPRODUCT((AE1135=$AE$7:$AE$2085)*(AI1135=$AI$7:$AI$2085)*((AO1135&lt;$AP$7:$AP$2085)*(AP1135&gt;$AO$7:$AO$2085))*(ROW($AE$7:$AE$2085)&lt;&gt;ROW(AE1135)))&gt;0,"Cruzado","Sin cruce")))</f>
        <v>Sin cruce</v>
      </c>
      <c r="AS1135" s="94" t="str">
        <f t="shared" si="20"/>
        <v>EN3PRINCIPALC</v>
      </c>
      <c r="AT1135" s="94" t="str" cm="1">
        <f t="array" ref="AT1135">IF(AS1135="","",IF(SUMPRODUCT((AS1135=$AS$7:$AS$2085)*(AI1135=$AI$7:$AI$2085)*(AO1135=$AO$7:$AO$2085)*(AP1135=$AP$7:$AP$2085)*(ROW($AS$7:$AS$2085)&lt;&gt;ROW(AS1135))*((S1135=0)*($S$7:$S$2085&gt;0)+(S1135&gt;0)*($S$7:$S$2085=0)))&gt;0,"SALONES UNIDOS",IF(SUMPRODUCT((AS1135=$AS$7:$AS$2085)*(AI1135=$AI$7:$AI$2085)*((AO1135&lt;$AP$7:$AP$2085)*(AP1135&gt;$AO$7:$AO$2085))*(ROW($AS$7:$AS$2085)&lt;&gt;ROW(AS1135)))&gt;0,"Cruzado","Sin cruce")))</f>
        <v>Sin cruce</v>
      </c>
    </row>
    <row r="1136" spans="3:46" ht="15.6" hidden="1" customHeight="1">
      <c r="C1136" s="496" t="s">
        <v>572</v>
      </c>
      <c r="D1136" s="479" t="s">
        <v>573</v>
      </c>
      <c r="E1136" s="479">
        <v>20261</v>
      </c>
      <c r="F1136" s="503" t="s">
        <v>48</v>
      </c>
      <c r="G1136" s="497" t="s">
        <v>80</v>
      </c>
      <c r="H1136" s="503" t="s">
        <v>63</v>
      </c>
      <c r="I1136" s="503">
        <v>3</v>
      </c>
      <c r="J1136" s="503" t="s">
        <v>600</v>
      </c>
      <c r="K1136" s="503" t="s">
        <v>57</v>
      </c>
      <c r="L1136" s="499" t="s">
        <v>632</v>
      </c>
      <c r="M1136" s="535" t="s">
        <v>633</v>
      </c>
      <c r="N1136" s="15" t="s">
        <v>577</v>
      </c>
      <c r="O1136" s="15" t="s">
        <v>578</v>
      </c>
      <c r="P1136" s="503" t="s">
        <v>579</v>
      </c>
      <c r="Q1136" s="15">
        <v>0</v>
      </c>
      <c r="R1136" s="15">
        <v>2</v>
      </c>
      <c r="S1136" s="479">
        <v>2</v>
      </c>
      <c r="T1136" s="15">
        <v>3</v>
      </c>
      <c r="U1136" s="471"/>
      <c r="V1136" s="550">
        <v>15</v>
      </c>
      <c r="W1136" s="497">
        <v>21461803</v>
      </c>
      <c r="X1136" s="566" t="s">
        <v>306</v>
      </c>
      <c r="Y1136" s="15" t="s">
        <v>579</v>
      </c>
      <c r="Z1136" s="15"/>
      <c r="AA1136" s="15"/>
      <c r="AB1136" s="15"/>
      <c r="AC1136" s="493"/>
      <c r="AD1136" s="15"/>
      <c r="AE1136" s="15" t="s">
        <v>1085</v>
      </c>
      <c r="AF1136" s="497"/>
      <c r="AG1136" s="497"/>
      <c r="AH1136" s="497" t="s">
        <v>100</v>
      </c>
      <c r="AI1136" s="15">
        <v>6</v>
      </c>
      <c r="AJ1136" s="15">
        <v>17</v>
      </c>
      <c r="AK1136" s="15">
        <v>40</v>
      </c>
      <c r="AL1136" s="15">
        <v>19</v>
      </c>
      <c r="AM1136" s="15">
        <v>20</v>
      </c>
      <c r="AN1136" s="490">
        <f>IF(AJ1136="",S1136,ROUND(((((AL1136/24)+(AM1136/1440))-((AJ1136/24)+(AK1136/1440)))*1440/50),5))</f>
        <v>2</v>
      </c>
      <c r="AO1136" s="491">
        <f>AJ1136/24+AK1136/1440</f>
        <v>0.73611111111111116</v>
      </c>
      <c r="AP1136" s="491">
        <f>AL1136/24+AM1136/1440</f>
        <v>0.80555555555555547</v>
      </c>
      <c r="AQ1136" s="23" t="str" cm="1">
        <f t="array" ref="AQ1136">IF(X1136="","",IF(SUMPRODUCT((X1136=$X$7:$X$2085)*(AI1136=$AI$7:$AI$2085)*(AO1136=$AO$7:$AO$2085)*(AP1136=$AP$7:$AP$2085)*(ROW($X$7:$X$2085)&lt;&gt;ROW(X1136))*((S1136=0)*($S$7:$S$2085&gt;0)+(S1136&gt;0)*($S$7:$S$2085=0)))&gt;0,"SALONES UNIDOS",IF(SUMPRODUCT((X1136=$X$7:$X$2085)*(AI1136=$AI$7:$AI$2085)*((AO1136&lt;$AP$7:$AP$2085)*(AP1136&gt;$AO$7:$AO$2085))*(ROW($X$7:$X$2085)&lt;&gt;ROW(X1136)))&gt;0,"Cruzado","Sin cruce")))</f>
        <v>Sin cruce</v>
      </c>
      <c r="AR1136" s="23" t="str" cm="1">
        <f t="array" ref="AR1136">IF(AE1136="","",IF(SUMPRODUCT((AE1136=$AE$7:$AE$2085)*(AI1136=$AI$7:$AI$2085)*(AO1136=$AO$7:$AO$2085)*(AP1136=$AP$7:$AP$2085)*(ROW($AE$7:$AE$2085)&lt;&gt;ROW(AE1136))*((S1136=0)*($S$7:$S$2085&gt;0)+(S1136&gt;0)*($S$7:$S$2085=0)))&gt;0,"SALONES UNIDOS",IF(SUMPRODUCT((AE1136=$AE$7:$AE$2085)*(AI1136=$AI$7:$AI$2085)*((AO1136&lt;$AP$7:$AP$2085)*(AP1136&gt;$AO$7:$AO$2085))*(ROW($AE$7:$AE$2085)&lt;&gt;ROW(AE1136)))&gt;0,"Cruzado","Sin cruce")))</f>
        <v>Sin cruce</v>
      </c>
      <c r="AS1136" s="94" t="str">
        <f t="shared" si="20"/>
        <v>EN3PRINCIPALC</v>
      </c>
      <c r="AT1136" s="94" t="str" cm="1">
        <f t="array" ref="AT1136">IF(AS1136="","",IF(SUMPRODUCT((AS1136=$AS$7:$AS$2085)*(AI1136=$AI$7:$AI$2085)*(AO1136=$AO$7:$AO$2085)*(AP1136=$AP$7:$AP$2085)*(ROW($AS$7:$AS$2085)&lt;&gt;ROW(AS1136))*((S1136=0)*($S$7:$S$2085&gt;0)+(S1136&gt;0)*($S$7:$S$2085=0)))&gt;0,"SALONES UNIDOS",IF(SUMPRODUCT((AS1136=$AS$7:$AS$2085)*(AI1136=$AI$7:$AI$2085)*((AO1136&lt;$AP$7:$AP$2085)*(AP1136&gt;$AO$7:$AO$2085))*(ROW($AS$7:$AS$2085)&lt;&gt;ROW(AS1136)))&gt;0,"Cruzado","Sin cruce")))</f>
        <v>Sin cruce</v>
      </c>
    </row>
    <row r="1137" spans="3:46" ht="15.6" hidden="1" customHeight="1">
      <c r="C1137" s="496" t="s">
        <v>572</v>
      </c>
      <c r="D1137" s="479" t="s">
        <v>573</v>
      </c>
      <c r="E1137" s="479">
        <v>20261</v>
      </c>
      <c r="F1137" s="503" t="s">
        <v>48</v>
      </c>
      <c r="G1137" s="497" t="s">
        <v>80</v>
      </c>
      <c r="H1137" s="503" t="s">
        <v>63</v>
      </c>
      <c r="I1137" s="503">
        <v>3</v>
      </c>
      <c r="J1137" s="503" t="s">
        <v>57</v>
      </c>
      <c r="K1137" s="503" t="s">
        <v>57</v>
      </c>
      <c r="L1137" s="499" t="s">
        <v>635</v>
      </c>
      <c r="M1137" s="535" t="s">
        <v>636</v>
      </c>
      <c r="N1137" s="15" t="s">
        <v>637</v>
      </c>
      <c r="O1137" s="15" t="s">
        <v>578</v>
      </c>
      <c r="P1137" s="503" t="s">
        <v>579</v>
      </c>
      <c r="Q1137" s="15">
        <v>4</v>
      </c>
      <c r="R1137" s="15">
        <v>4</v>
      </c>
      <c r="S1137" s="479">
        <v>8</v>
      </c>
      <c r="T1137" s="15">
        <v>6</v>
      </c>
      <c r="U1137" s="471"/>
      <c r="V1137" s="550">
        <v>30</v>
      </c>
      <c r="W1137" s="497">
        <v>43359675</v>
      </c>
      <c r="X1137" s="566" t="s">
        <v>295</v>
      </c>
      <c r="Y1137" s="15" t="s">
        <v>579</v>
      </c>
      <c r="Z1137" s="15"/>
      <c r="AA1137" s="15"/>
      <c r="AB1137" s="15"/>
      <c r="AC1137" s="15" t="s">
        <v>960</v>
      </c>
      <c r="AD1137" s="15"/>
      <c r="AE1137" s="479"/>
      <c r="AF1137" s="497"/>
      <c r="AG1137" s="497"/>
      <c r="AH1137" s="497" t="s">
        <v>203</v>
      </c>
      <c r="AI1137" s="15">
        <v>1</v>
      </c>
      <c r="AJ1137" s="15">
        <v>7</v>
      </c>
      <c r="AK1137" s="15">
        <v>40</v>
      </c>
      <c r="AL1137" s="15">
        <v>14</v>
      </c>
      <c r="AM1137" s="15">
        <v>20</v>
      </c>
      <c r="AN1137" s="490">
        <f>IF(AJ1137="",S1137,ROUND(((((AL1137/24)+(AM1137/1440))-((AJ1137/24)+(AK1137/1440)))*1440/50),5))</f>
        <v>8</v>
      </c>
      <c r="AO1137" s="491">
        <f>AJ1137/24+AK1137/1440</f>
        <v>0.31944444444444448</v>
      </c>
      <c r="AP1137" s="491">
        <f>AL1137/24+AM1137/1440</f>
        <v>0.59722222222222221</v>
      </c>
      <c r="AQ1137" s="23" t="str" cm="1">
        <f t="array" ref="AQ1137">IF(X1137="","",IF(SUMPRODUCT((X1137=$X$7:$X$2085)*(AI1137=$AI$7:$AI$2085)*(AO1137=$AO$7:$AO$2085)*(AP1137=$AP$7:$AP$2085)*(ROW($X$7:$X$2085)&lt;&gt;ROW(X1137))*((S1137=0)*($S$7:$S$2085&gt;0)+(S1137&gt;0)*($S$7:$S$2085=0)))&gt;0,"SALONES UNIDOS",IF(SUMPRODUCT((X1137=$X$7:$X$2085)*(AI1137=$AI$7:$AI$2085)*((AO1137&lt;$AP$7:$AP$2085)*(AP1137&gt;$AO$7:$AO$2085))*(ROW($X$7:$X$2085)&lt;&gt;ROW(X1137)))&gt;0,"Cruzado","Sin cruce")))</f>
        <v>Sin cruce</v>
      </c>
      <c r="AR1137" s="23" t="str" cm="1">
        <f t="array" ref="AR1137">IF(AE1137="","",IF(SUMPRODUCT((AE1137=$AE$7:$AE$2085)*(AI1137=$AI$7:$AI$2085)*(AO1137=$AO$7:$AO$2085)*(AP1137=$AP$7:$AP$2085)*(ROW($AE$7:$AE$2085)&lt;&gt;ROW(AE1137))*((S1137=0)*($S$7:$S$2085&gt;0)+(S1137&gt;0)*($S$7:$S$2085=0)))&gt;0,"SALONES UNIDOS",IF(SUMPRODUCT((AE1137=$AE$7:$AE$2085)*(AI1137=$AI$7:$AI$2085)*((AO1137&lt;$AP$7:$AP$2085)*(AP1137&gt;$AO$7:$AO$2085))*(ROW($AE$7:$AE$2085)&lt;&gt;ROW(AE1137)))&gt;0,"Cruzado","Sin cruce")))</f>
        <v/>
      </c>
      <c r="AS1137" s="94" t="str">
        <f t="shared" si="20"/>
        <v>EN3PRINCIPALC</v>
      </c>
      <c r="AT1137" s="94" t="str" cm="1">
        <f t="array" ref="AT1137">IF(AS1137="","",IF(SUMPRODUCT((AS1137=$AS$7:$AS$2085)*(AI1137=$AI$7:$AI$2085)*(AO1137=$AO$7:$AO$2085)*(AP1137=$AP$7:$AP$2085)*(ROW($AS$7:$AS$2085)&lt;&gt;ROW(AS1137))*((S1137=0)*($S$7:$S$2085&gt;0)+(S1137&gt;0)*($S$7:$S$2085=0)))&gt;0,"SALONES UNIDOS",IF(SUMPRODUCT((AS1137=$AS$7:$AS$2085)*(AI1137=$AI$7:$AI$2085)*((AO1137&lt;$AP$7:$AP$2085)*(AP1137&gt;$AO$7:$AO$2085))*(ROW($AS$7:$AS$2085)&lt;&gt;ROW(AS1137)))&gt;0,"Cruzado","Sin cruce")))</f>
        <v>Sin cruce</v>
      </c>
    </row>
    <row r="1138" spans="3:46" ht="15.6" hidden="1" customHeight="1">
      <c r="C1138" s="496" t="s">
        <v>572</v>
      </c>
      <c r="D1138" s="479" t="s">
        <v>573</v>
      </c>
      <c r="E1138" s="479">
        <v>20261</v>
      </c>
      <c r="F1138" s="503" t="s">
        <v>48</v>
      </c>
      <c r="G1138" s="497" t="s">
        <v>80</v>
      </c>
      <c r="H1138" s="503" t="s">
        <v>63</v>
      </c>
      <c r="I1138" s="503">
        <v>3</v>
      </c>
      <c r="J1138" s="503" t="s">
        <v>57</v>
      </c>
      <c r="K1138" s="503" t="s">
        <v>57</v>
      </c>
      <c r="L1138" s="499" t="s">
        <v>638</v>
      </c>
      <c r="M1138" s="535" t="s">
        <v>639</v>
      </c>
      <c r="N1138" s="15" t="s">
        <v>577</v>
      </c>
      <c r="O1138" s="15" t="s">
        <v>578</v>
      </c>
      <c r="P1138" s="503" t="s">
        <v>579</v>
      </c>
      <c r="Q1138" s="15">
        <v>2</v>
      </c>
      <c r="R1138" s="15">
        <v>0</v>
      </c>
      <c r="S1138" s="479">
        <v>2</v>
      </c>
      <c r="T1138" s="15">
        <v>3</v>
      </c>
      <c r="U1138" s="471"/>
      <c r="V1138" s="550">
        <v>30</v>
      </c>
      <c r="W1138" s="497">
        <v>21799101</v>
      </c>
      <c r="X1138" s="566" t="s">
        <v>377</v>
      </c>
      <c r="Y1138" s="15" t="s">
        <v>579</v>
      </c>
      <c r="Z1138" s="15"/>
      <c r="AA1138" s="15"/>
      <c r="AB1138" s="15"/>
      <c r="AC1138" s="485" t="s">
        <v>1079</v>
      </c>
      <c r="AD1138" s="15"/>
      <c r="AE1138" s="479"/>
      <c r="AF1138" s="497"/>
      <c r="AG1138" s="497"/>
      <c r="AH1138" s="497" t="s">
        <v>582</v>
      </c>
      <c r="AI1138" s="15">
        <v>3</v>
      </c>
      <c r="AJ1138" s="15">
        <v>15</v>
      </c>
      <c r="AK1138" s="15">
        <v>10</v>
      </c>
      <c r="AL1138" s="15">
        <v>16</v>
      </c>
      <c r="AM1138" s="15">
        <v>50</v>
      </c>
      <c r="AN1138" s="490">
        <f>IF(AJ1138="",S1138,ROUND(((((AL1138/24)+(AM1138/1440))-((AJ1138/24)+(AK1138/1440)))*1440/50),5))</f>
        <v>2</v>
      </c>
      <c r="AO1138" s="491">
        <f>AJ1138/24+AK1138/1440</f>
        <v>0.63194444444444442</v>
      </c>
      <c r="AP1138" s="491">
        <f>AL1138/24+AM1138/1440</f>
        <v>0.70138888888888884</v>
      </c>
      <c r="AQ1138" s="23" t="str" cm="1">
        <f t="array" ref="AQ1138">IF(X1138="","",IF(SUMPRODUCT((X1138=$X$7:$X$2085)*(AI1138=$AI$7:$AI$2085)*(AO1138=$AO$7:$AO$2085)*(AP1138=$AP$7:$AP$2085)*(ROW($X$7:$X$2085)&lt;&gt;ROW(X1138))*((S1138=0)*($S$7:$S$2085&gt;0)+(S1138&gt;0)*($S$7:$S$2085=0)))&gt;0,"SALONES UNIDOS",IF(SUMPRODUCT((X1138=$X$7:$X$2085)*(AI1138=$AI$7:$AI$2085)*((AO1138&lt;$AP$7:$AP$2085)*(AP1138&gt;$AO$7:$AO$2085))*(ROW($X$7:$X$2085)&lt;&gt;ROW(X1138)))&gt;0,"Cruzado","Sin cruce")))</f>
        <v>Sin cruce</v>
      </c>
      <c r="AR1138" s="23" t="str" cm="1">
        <f t="array" ref="AR1138">IF(AE1138="","",IF(SUMPRODUCT((AE1138=$AE$7:$AE$2085)*(AI1138=$AI$7:$AI$2085)*(AO1138=$AO$7:$AO$2085)*(AP1138=$AP$7:$AP$2085)*(ROW($AE$7:$AE$2085)&lt;&gt;ROW(AE1138))*((S1138=0)*($S$7:$S$2085&gt;0)+(S1138&gt;0)*($S$7:$S$2085=0)))&gt;0,"SALONES UNIDOS",IF(SUMPRODUCT((AE1138=$AE$7:$AE$2085)*(AI1138=$AI$7:$AI$2085)*((AO1138&lt;$AP$7:$AP$2085)*(AP1138&gt;$AO$7:$AO$2085))*(ROW($AE$7:$AE$2085)&lt;&gt;ROW(AE1138)))&gt;0,"Cruzado","Sin cruce")))</f>
        <v/>
      </c>
      <c r="AS1138" s="94" t="str">
        <f t="shared" si="20"/>
        <v>EN3PRINCIPALC</v>
      </c>
      <c r="AT1138" s="94" t="str" cm="1">
        <f t="array" ref="AT1138">IF(AS1138="","",IF(SUMPRODUCT((AS1138=$AS$7:$AS$2085)*(AI1138=$AI$7:$AI$2085)*(AO1138=$AO$7:$AO$2085)*(AP1138=$AP$7:$AP$2085)*(ROW($AS$7:$AS$2085)&lt;&gt;ROW(AS1138))*((S1138=0)*($S$7:$S$2085&gt;0)+(S1138&gt;0)*($S$7:$S$2085=0)))&gt;0,"SALONES UNIDOS",IF(SUMPRODUCT((AS1138=$AS$7:$AS$2085)*(AI1138=$AI$7:$AI$2085)*((AO1138&lt;$AP$7:$AP$2085)*(AP1138&gt;$AO$7:$AO$2085))*(ROW($AS$7:$AS$2085)&lt;&gt;ROW(AS1138)))&gt;0,"Cruzado","Sin cruce")))</f>
        <v>Sin cruce</v>
      </c>
    </row>
    <row r="1139" spans="3:46" ht="15.6" hidden="1" customHeight="1">
      <c r="C1139" s="496" t="s">
        <v>572</v>
      </c>
      <c r="D1139" s="479" t="s">
        <v>573</v>
      </c>
      <c r="E1139" s="479">
        <v>20261</v>
      </c>
      <c r="F1139" s="503" t="s">
        <v>48</v>
      </c>
      <c r="G1139" s="497" t="s">
        <v>80</v>
      </c>
      <c r="H1139" s="503" t="s">
        <v>63</v>
      </c>
      <c r="I1139" s="503">
        <v>3</v>
      </c>
      <c r="J1139" s="503" t="s">
        <v>599</v>
      </c>
      <c r="K1139" s="503" t="s">
        <v>57</v>
      </c>
      <c r="L1139" s="499" t="s">
        <v>638</v>
      </c>
      <c r="M1139" s="535" t="s">
        <v>639</v>
      </c>
      <c r="N1139" s="15" t="s">
        <v>577</v>
      </c>
      <c r="O1139" s="15" t="s">
        <v>578</v>
      </c>
      <c r="P1139" s="503" t="s">
        <v>579</v>
      </c>
      <c r="Q1139" s="15">
        <v>0</v>
      </c>
      <c r="R1139" s="15">
        <v>2</v>
      </c>
      <c r="S1139" s="479">
        <v>2</v>
      </c>
      <c r="T1139" s="15">
        <v>3</v>
      </c>
      <c r="U1139" s="471"/>
      <c r="V1139" s="550">
        <v>15</v>
      </c>
      <c r="W1139" s="497">
        <v>21799101</v>
      </c>
      <c r="X1139" s="566" t="s">
        <v>377</v>
      </c>
      <c r="Y1139" s="15" t="s">
        <v>579</v>
      </c>
      <c r="Z1139" s="15"/>
      <c r="AA1139" s="15"/>
      <c r="AB1139" s="15"/>
      <c r="AC1139" s="493"/>
      <c r="AD1139" s="15"/>
      <c r="AE1139" s="15" t="s">
        <v>1073</v>
      </c>
      <c r="AF1139" s="497"/>
      <c r="AG1139" s="497"/>
      <c r="AH1139" s="497" t="s">
        <v>100</v>
      </c>
      <c r="AI1139" s="15">
        <v>3</v>
      </c>
      <c r="AJ1139" s="15">
        <v>16</v>
      </c>
      <c r="AK1139" s="15">
        <v>50</v>
      </c>
      <c r="AL1139" s="15">
        <v>18</v>
      </c>
      <c r="AM1139" s="15">
        <v>30</v>
      </c>
      <c r="AN1139" s="490">
        <f>IF(AJ1139="",S1139,ROUND(((((AL1139/24)+(AM1139/1440))-((AJ1139/24)+(AK1139/1440)))*1440/50),5))</f>
        <v>2</v>
      </c>
      <c r="AO1139" s="491">
        <f>AJ1139/24+AK1139/1440</f>
        <v>0.70138888888888884</v>
      </c>
      <c r="AP1139" s="491">
        <f>AL1139/24+AM1139/1440</f>
        <v>0.77083333333333337</v>
      </c>
      <c r="AQ1139" s="23" t="str" cm="1">
        <f t="array" ref="AQ1139">IF(X1139="","",IF(SUMPRODUCT((X1139=$X$7:$X$2085)*(AI1139=$AI$7:$AI$2085)*(AO1139=$AO$7:$AO$2085)*(AP1139=$AP$7:$AP$2085)*(ROW($X$7:$X$2085)&lt;&gt;ROW(X1139))*((S1139=0)*($S$7:$S$2085&gt;0)+(S1139&gt;0)*($S$7:$S$2085=0)))&gt;0,"SALONES UNIDOS",IF(SUMPRODUCT((X1139=$X$7:$X$2085)*(AI1139=$AI$7:$AI$2085)*((AO1139&lt;$AP$7:$AP$2085)*(AP1139&gt;$AO$7:$AO$2085))*(ROW($X$7:$X$2085)&lt;&gt;ROW(X1139)))&gt;0,"Cruzado","Sin cruce")))</f>
        <v>Sin cruce</v>
      </c>
      <c r="AR1139" s="23" t="str" cm="1">
        <f t="array" ref="AR1139">IF(AE1139="","",IF(SUMPRODUCT((AE1139=$AE$7:$AE$2085)*(AI1139=$AI$7:$AI$2085)*(AO1139=$AO$7:$AO$2085)*(AP1139=$AP$7:$AP$2085)*(ROW($AE$7:$AE$2085)&lt;&gt;ROW(AE1139))*((S1139=0)*($S$7:$S$2085&gt;0)+(S1139&gt;0)*($S$7:$S$2085=0)))&gt;0,"SALONES UNIDOS",IF(SUMPRODUCT((AE1139=$AE$7:$AE$2085)*(AI1139=$AI$7:$AI$2085)*((AO1139&lt;$AP$7:$AP$2085)*(AP1139&gt;$AO$7:$AO$2085))*(ROW($AE$7:$AE$2085)&lt;&gt;ROW(AE1139)))&gt;0,"Cruzado","Sin cruce")))</f>
        <v>Sin cruce</v>
      </c>
      <c r="AS1139" s="94" t="str">
        <f t="shared" si="20"/>
        <v>EN3PRINCIPALC</v>
      </c>
      <c r="AT1139" s="94" t="str" cm="1">
        <f t="array" ref="AT1139">IF(AS1139="","",IF(SUMPRODUCT((AS1139=$AS$7:$AS$2085)*(AI1139=$AI$7:$AI$2085)*(AO1139=$AO$7:$AO$2085)*(AP1139=$AP$7:$AP$2085)*(ROW($AS$7:$AS$2085)&lt;&gt;ROW(AS1139))*((S1139=0)*($S$7:$S$2085&gt;0)+(S1139&gt;0)*($S$7:$S$2085=0)))&gt;0,"SALONES UNIDOS",IF(SUMPRODUCT((AS1139=$AS$7:$AS$2085)*(AI1139=$AI$7:$AI$2085)*((AO1139&lt;$AP$7:$AP$2085)*(AP1139&gt;$AO$7:$AO$2085))*(ROW($AS$7:$AS$2085)&lt;&gt;ROW(AS1139)))&gt;0,"Cruzado","Sin cruce")))</f>
        <v>Sin cruce</v>
      </c>
    </row>
    <row r="1140" spans="3:46" ht="15.6" hidden="1" customHeight="1">
      <c r="C1140" s="496" t="s">
        <v>572</v>
      </c>
      <c r="D1140" s="479" t="s">
        <v>573</v>
      </c>
      <c r="E1140" s="479">
        <v>20261</v>
      </c>
      <c r="F1140" s="503" t="s">
        <v>48</v>
      </c>
      <c r="G1140" s="497" t="s">
        <v>80</v>
      </c>
      <c r="H1140" s="503" t="s">
        <v>63</v>
      </c>
      <c r="I1140" s="503">
        <v>3</v>
      </c>
      <c r="J1140" s="503" t="s">
        <v>600</v>
      </c>
      <c r="K1140" s="503" t="s">
        <v>57</v>
      </c>
      <c r="L1140" s="499" t="s">
        <v>638</v>
      </c>
      <c r="M1140" s="535" t="s">
        <v>639</v>
      </c>
      <c r="N1140" s="15" t="s">
        <v>577</v>
      </c>
      <c r="O1140" s="15" t="s">
        <v>578</v>
      </c>
      <c r="P1140" s="503" t="s">
        <v>579</v>
      </c>
      <c r="Q1140" s="15">
        <v>0</v>
      </c>
      <c r="R1140" s="15">
        <v>2</v>
      </c>
      <c r="S1140" s="479">
        <v>2</v>
      </c>
      <c r="T1140" s="15">
        <v>3</v>
      </c>
      <c r="U1140" s="471"/>
      <c r="V1140" s="550">
        <v>15</v>
      </c>
      <c r="W1140" s="497">
        <v>21799101</v>
      </c>
      <c r="X1140" s="566" t="s">
        <v>377</v>
      </c>
      <c r="Y1140" s="15" t="s">
        <v>579</v>
      </c>
      <c r="Z1140" s="15"/>
      <c r="AA1140" s="15"/>
      <c r="AB1140" s="15"/>
      <c r="AC1140" s="493"/>
      <c r="AD1140" s="15"/>
      <c r="AE1140" s="15" t="s">
        <v>1073</v>
      </c>
      <c r="AF1140" s="497"/>
      <c r="AG1140" s="497"/>
      <c r="AH1140" s="497" t="s">
        <v>100</v>
      </c>
      <c r="AI1140" s="15">
        <v>3</v>
      </c>
      <c r="AJ1140" s="15">
        <v>18</v>
      </c>
      <c r="AK1140" s="15">
        <v>30</v>
      </c>
      <c r="AL1140" s="15">
        <v>20</v>
      </c>
      <c r="AM1140" s="15">
        <v>10</v>
      </c>
      <c r="AN1140" s="490">
        <f>IF(AJ1140="",S1140,ROUND(((((AL1140/24)+(AM1140/1440))-((AJ1140/24)+(AK1140/1440)))*1440/50),5))</f>
        <v>2</v>
      </c>
      <c r="AO1140" s="491">
        <f>AJ1140/24+AK1140/1440</f>
        <v>0.77083333333333337</v>
      </c>
      <c r="AP1140" s="491">
        <f>AL1140/24+AM1140/1440</f>
        <v>0.84027777777777779</v>
      </c>
      <c r="AQ1140" s="23" t="str" cm="1">
        <f t="array" ref="AQ1140">IF(X1140="","",IF(SUMPRODUCT((X1140=$X$7:$X$2085)*(AI1140=$AI$7:$AI$2085)*(AO1140=$AO$7:$AO$2085)*(AP1140=$AP$7:$AP$2085)*(ROW($X$7:$X$2085)&lt;&gt;ROW(X1140))*((S1140=0)*($S$7:$S$2085&gt;0)+(S1140&gt;0)*($S$7:$S$2085=0)))&gt;0,"SALONES UNIDOS",IF(SUMPRODUCT((X1140=$X$7:$X$2085)*(AI1140=$AI$7:$AI$2085)*((AO1140&lt;$AP$7:$AP$2085)*(AP1140&gt;$AO$7:$AO$2085))*(ROW($X$7:$X$2085)&lt;&gt;ROW(X1140)))&gt;0,"Cruzado","Sin cruce")))</f>
        <v>Sin cruce</v>
      </c>
      <c r="AR1140" s="23" t="str" cm="1">
        <f t="array" ref="AR1140">IF(AE1140="","",IF(SUMPRODUCT((AE1140=$AE$7:$AE$2085)*(AI1140=$AI$7:$AI$2085)*(AO1140=$AO$7:$AO$2085)*(AP1140=$AP$7:$AP$2085)*(ROW($AE$7:$AE$2085)&lt;&gt;ROW(AE1140))*((S1140=0)*($S$7:$S$2085&gt;0)+(S1140&gt;0)*($S$7:$S$2085=0)))&gt;0,"SALONES UNIDOS",IF(SUMPRODUCT((AE1140=$AE$7:$AE$2085)*(AI1140=$AI$7:$AI$2085)*((AO1140&lt;$AP$7:$AP$2085)*(AP1140&gt;$AO$7:$AO$2085))*(ROW($AE$7:$AE$2085)&lt;&gt;ROW(AE1140)))&gt;0,"Cruzado","Sin cruce")))</f>
        <v>Sin cruce</v>
      </c>
      <c r="AS1140" s="94" t="str">
        <f t="shared" si="20"/>
        <v>EN3PRINCIPALC</v>
      </c>
      <c r="AT1140" s="94" t="str" cm="1">
        <f t="array" ref="AT1140">IF(AS1140="","",IF(SUMPRODUCT((AS1140=$AS$7:$AS$2085)*(AI1140=$AI$7:$AI$2085)*(AO1140=$AO$7:$AO$2085)*(AP1140=$AP$7:$AP$2085)*(ROW($AS$7:$AS$2085)&lt;&gt;ROW(AS1140))*((S1140=0)*($S$7:$S$2085&gt;0)+(S1140&gt;0)*($S$7:$S$2085=0)))&gt;0,"SALONES UNIDOS",IF(SUMPRODUCT((AS1140=$AS$7:$AS$2085)*(AI1140=$AI$7:$AI$2085)*((AO1140&lt;$AP$7:$AP$2085)*(AP1140&gt;$AO$7:$AO$2085))*(ROW($AS$7:$AS$2085)&lt;&gt;ROW(AS1140)))&gt;0,"Cruzado","Sin cruce")))</f>
        <v>Sin cruce</v>
      </c>
    </row>
    <row r="1141" spans="3:46" ht="15.6" hidden="1" customHeight="1">
      <c r="C1141" s="496" t="s">
        <v>572</v>
      </c>
      <c r="D1141" s="479" t="s">
        <v>573</v>
      </c>
      <c r="E1141" s="479">
        <v>20261</v>
      </c>
      <c r="F1141" s="503" t="s">
        <v>48</v>
      </c>
      <c r="G1141" s="497" t="s">
        <v>80</v>
      </c>
      <c r="H1141" s="503" t="s">
        <v>63</v>
      </c>
      <c r="I1141" s="503">
        <v>3</v>
      </c>
      <c r="J1141" s="503" t="s">
        <v>66</v>
      </c>
      <c r="K1141" s="503" t="s">
        <v>66</v>
      </c>
      <c r="L1141" s="499" t="s">
        <v>626</v>
      </c>
      <c r="M1141" s="535" t="s">
        <v>627</v>
      </c>
      <c r="N1141" s="15" t="s">
        <v>577</v>
      </c>
      <c r="O1141" s="15" t="s">
        <v>578</v>
      </c>
      <c r="P1141" s="503" t="s">
        <v>579</v>
      </c>
      <c r="Q1141" s="15">
        <v>2</v>
      </c>
      <c r="R1141" s="15">
        <v>2</v>
      </c>
      <c r="S1141" s="479">
        <v>4</v>
      </c>
      <c r="T1141" s="15">
        <v>3</v>
      </c>
      <c r="U1141" s="471"/>
      <c r="V1141" s="550">
        <v>50</v>
      </c>
      <c r="W1141" s="497">
        <v>72580385</v>
      </c>
      <c r="X1141" s="566" t="s">
        <v>225</v>
      </c>
      <c r="Y1141" s="15" t="s">
        <v>579</v>
      </c>
      <c r="Z1141" s="15"/>
      <c r="AA1141" s="15"/>
      <c r="AB1141" s="15"/>
      <c r="AC1141" s="15" t="s">
        <v>596</v>
      </c>
      <c r="AD1141" s="15"/>
      <c r="AE1141" s="479"/>
      <c r="AF1141" s="497"/>
      <c r="AG1141" s="497"/>
      <c r="AH1141" s="497" t="s">
        <v>203</v>
      </c>
      <c r="AI1141" s="15">
        <v>1</v>
      </c>
      <c r="AJ1141" s="15">
        <v>7</v>
      </c>
      <c r="AK1141" s="15">
        <v>40</v>
      </c>
      <c r="AL1141" s="15">
        <v>11</v>
      </c>
      <c r="AM1141" s="15">
        <v>0</v>
      </c>
      <c r="AN1141" s="490">
        <f>IF(AJ1141="",S1141,ROUND(((((AL1141/24)+(AM1141/1440))-((AJ1141/24)+(AK1141/1440)))*1440/50),5))</f>
        <v>4</v>
      </c>
      <c r="AO1141" s="491">
        <f>AJ1141/24+AK1141/1440</f>
        <v>0.31944444444444448</v>
      </c>
      <c r="AP1141" s="491">
        <f>AL1141/24+AM1141/1440</f>
        <v>0.45833333333333331</v>
      </c>
      <c r="AQ1141" s="23" t="str" cm="1">
        <f t="array" ref="AQ1141">IF(X1141="","",IF(SUMPRODUCT((X1141=$X$7:$X$2085)*(AI1141=$AI$7:$AI$2085)*(AO1141=$AO$7:$AO$2085)*(AP1141=$AP$7:$AP$2085)*(ROW($X$7:$X$2085)&lt;&gt;ROW(X1141))*((S1141=0)*($S$7:$S$2085&gt;0)+(S1141&gt;0)*($S$7:$S$2085=0)))&gt;0,"SALONES UNIDOS",IF(SUMPRODUCT((X1141=$X$7:$X$2085)*(AI1141=$AI$7:$AI$2085)*((AO1141&lt;$AP$7:$AP$2085)*(AP1141&gt;$AO$7:$AO$2085))*(ROW($X$7:$X$2085)&lt;&gt;ROW(X1141)))&gt;0,"Cruzado","Sin cruce")))</f>
        <v>Sin cruce</v>
      </c>
      <c r="AR1141" s="23" t="str" cm="1">
        <f t="array" ref="AR1141">IF(AE1141="","",IF(SUMPRODUCT((AE1141=$AE$7:$AE$2085)*(AI1141=$AI$7:$AI$2085)*(AO1141=$AO$7:$AO$2085)*(AP1141=$AP$7:$AP$2085)*(ROW($AE$7:$AE$2085)&lt;&gt;ROW(AE1141))*((S1141=0)*($S$7:$S$2085&gt;0)+(S1141&gt;0)*($S$7:$S$2085=0)))&gt;0,"SALONES UNIDOS",IF(SUMPRODUCT((AE1141=$AE$7:$AE$2085)*(AI1141=$AI$7:$AI$2085)*((AO1141&lt;$AP$7:$AP$2085)*(AP1141&gt;$AO$7:$AO$2085))*(ROW($AE$7:$AE$2085)&lt;&gt;ROW(AE1141)))&gt;0,"Cruzado","Sin cruce")))</f>
        <v/>
      </c>
      <c r="AS1141" s="94" t="str">
        <f t="shared" si="20"/>
        <v>EN3PRINCIPALD</v>
      </c>
      <c r="AT1141" s="94" t="str" cm="1">
        <f t="array" ref="AT1141">IF(AS1141="","",IF(SUMPRODUCT((AS1141=$AS$7:$AS$2085)*(AI1141=$AI$7:$AI$2085)*(AO1141=$AO$7:$AO$2085)*(AP1141=$AP$7:$AP$2085)*(ROW($AS$7:$AS$2085)&lt;&gt;ROW(AS1141))*((S1141=0)*($S$7:$S$2085&gt;0)+(S1141&gt;0)*($S$7:$S$2085=0)))&gt;0,"SALONES UNIDOS",IF(SUMPRODUCT((AS1141=$AS$7:$AS$2085)*(AI1141=$AI$7:$AI$2085)*((AO1141&lt;$AP$7:$AP$2085)*(AP1141&gt;$AO$7:$AO$2085))*(ROW($AS$7:$AS$2085)&lt;&gt;ROW(AS1141)))&gt;0,"Cruzado","Sin cruce")))</f>
        <v>Sin cruce</v>
      </c>
    </row>
    <row r="1142" spans="3:46" ht="15.6" hidden="1" customHeight="1">
      <c r="C1142" s="496" t="s">
        <v>572</v>
      </c>
      <c r="D1142" s="479" t="s">
        <v>573</v>
      </c>
      <c r="E1142" s="479">
        <v>20261</v>
      </c>
      <c r="F1142" s="503" t="s">
        <v>48</v>
      </c>
      <c r="G1142" s="497" t="s">
        <v>80</v>
      </c>
      <c r="H1142" s="503" t="s">
        <v>63</v>
      </c>
      <c r="I1142" s="503">
        <v>3</v>
      </c>
      <c r="J1142" s="503" t="s">
        <v>66</v>
      </c>
      <c r="K1142" s="503" t="s">
        <v>66</v>
      </c>
      <c r="L1142" s="499" t="s">
        <v>628</v>
      </c>
      <c r="M1142" s="535" t="s">
        <v>629</v>
      </c>
      <c r="N1142" s="15" t="s">
        <v>577</v>
      </c>
      <c r="O1142" s="15" t="s">
        <v>578</v>
      </c>
      <c r="P1142" s="503" t="s">
        <v>624</v>
      </c>
      <c r="Q1142" s="15">
        <v>2</v>
      </c>
      <c r="R1142" s="15">
        <v>2</v>
      </c>
      <c r="S1142" s="479">
        <v>4</v>
      </c>
      <c r="T1142" s="15">
        <v>3</v>
      </c>
      <c r="U1142" s="471"/>
      <c r="V1142" s="550">
        <v>45</v>
      </c>
      <c r="W1142" s="497">
        <v>44481285</v>
      </c>
      <c r="X1142" s="566" t="s">
        <v>327</v>
      </c>
      <c r="Y1142" s="15" t="s">
        <v>624</v>
      </c>
      <c r="Z1142" s="15"/>
      <c r="AA1142" s="15"/>
      <c r="AB1142" s="15"/>
      <c r="AC1142" s="493"/>
      <c r="AD1142" s="15"/>
      <c r="AE1142" s="479"/>
      <c r="AF1142" s="497"/>
      <c r="AG1142" s="497"/>
      <c r="AH1142" s="15" t="s">
        <v>203</v>
      </c>
      <c r="AI1142" s="15">
        <v>2</v>
      </c>
      <c r="AJ1142" s="15">
        <v>16</v>
      </c>
      <c r="AK1142" s="15">
        <v>50</v>
      </c>
      <c r="AL1142" s="15">
        <v>20</v>
      </c>
      <c r="AM1142" s="15">
        <v>10</v>
      </c>
      <c r="AN1142" s="490">
        <f>IF(AJ1142="",S1142,ROUND(((((AL1142/24)+(AM1142/1440))-((AJ1142/24)+(AK1142/1440)))*1440/50),5))</f>
        <v>4</v>
      </c>
      <c r="AO1142" s="491">
        <f>AJ1142/24+AK1142/1440</f>
        <v>0.70138888888888884</v>
      </c>
      <c r="AP1142" s="491">
        <f>AL1142/24+AM1142/1440</f>
        <v>0.84027777777777779</v>
      </c>
      <c r="AQ1142" s="23" t="str" cm="1">
        <f t="array" ref="AQ1142">IF(X1142="","",IF(SUMPRODUCT((X1142=$X$7:$X$2085)*(AI1142=$AI$7:$AI$2085)*(AO1142=$AO$7:$AO$2085)*(AP1142=$AP$7:$AP$2085)*(ROW($X$7:$X$2085)&lt;&gt;ROW(X1142))*((S1142=0)*($S$7:$S$2085&gt;0)+(S1142&gt;0)*($S$7:$S$2085=0)))&gt;0,"SALONES UNIDOS",IF(SUMPRODUCT((X1142=$X$7:$X$2085)*(AI1142=$AI$7:$AI$2085)*((AO1142&lt;$AP$7:$AP$2085)*(AP1142&gt;$AO$7:$AO$2085))*(ROW($X$7:$X$2085)&lt;&gt;ROW(X1142)))&gt;0,"Cruzado","Sin cruce")))</f>
        <v>Sin cruce</v>
      </c>
      <c r="AR1142" s="23" t="str" cm="1">
        <f t="array" ref="AR1142">IF(AE1142="","",IF(SUMPRODUCT((AE1142=$AE$7:$AE$2085)*(AI1142=$AI$7:$AI$2085)*(AO1142=$AO$7:$AO$2085)*(AP1142=$AP$7:$AP$2085)*(ROW($AE$7:$AE$2085)&lt;&gt;ROW(AE1142))*((S1142=0)*($S$7:$S$2085&gt;0)+(S1142&gt;0)*($S$7:$S$2085=0)))&gt;0,"SALONES UNIDOS",IF(SUMPRODUCT((AE1142=$AE$7:$AE$2085)*(AI1142=$AI$7:$AI$2085)*((AO1142&lt;$AP$7:$AP$2085)*(AP1142&gt;$AO$7:$AO$2085))*(ROW($AE$7:$AE$2085)&lt;&gt;ROW(AE1142)))&gt;0,"Cruzado","Sin cruce")))</f>
        <v/>
      </c>
      <c r="AS1142" s="94" t="str">
        <f t="shared" si="20"/>
        <v>EN3PRINCIPALD</v>
      </c>
      <c r="AT1142" s="94" t="str" cm="1">
        <f t="array" ref="AT1142">IF(AS1142="","",IF(SUMPRODUCT((AS1142=$AS$7:$AS$2085)*(AI1142=$AI$7:$AI$2085)*(AO1142=$AO$7:$AO$2085)*(AP1142=$AP$7:$AP$2085)*(ROW($AS$7:$AS$2085)&lt;&gt;ROW(AS1142))*((S1142=0)*($S$7:$S$2085&gt;0)+(S1142&gt;0)*($S$7:$S$2085=0)))&gt;0,"SALONES UNIDOS",IF(SUMPRODUCT((AS1142=$AS$7:$AS$2085)*(AI1142=$AI$7:$AI$2085)*((AO1142&lt;$AP$7:$AP$2085)*(AP1142&gt;$AO$7:$AO$2085))*(ROW($AS$7:$AS$2085)&lt;&gt;ROW(AS1142)))&gt;0,"Cruzado","Sin cruce")))</f>
        <v>Sin cruce</v>
      </c>
    </row>
    <row r="1143" spans="3:46" ht="15.6" hidden="1" customHeight="1">
      <c r="C1143" s="496" t="s">
        <v>572</v>
      </c>
      <c r="D1143" s="479" t="s">
        <v>573</v>
      </c>
      <c r="E1143" s="479">
        <v>20261</v>
      </c>
      <c r="F1143" s="503" t="s">
        <v>48</v>
      </c>
      <c r="G1143" s="497" t="s">
        <v>80</v>
      </c>
      <c r="H1143" s="503" t="s">
        <v>63</v>
      </c>
      <c r="I1143" s="503">
        <v>3</v>
      </c>
      <c r="J1143" s="503" t="s">
        <v>66</v>
      </c>
      <c r="K1143" s="503" t="s">
        <v>66</v>
      </c>
      <c r="L1143" s="499" t="s">
        <v>630</v>
      </c>
      <c r="M1143" s="535" t="s">
        <v>631</v>
      </c>
      <c r="N1143" s="15" t="s">
        <v>586</v>
      </c>
      <c r="O1143" s="15" t="s">
        <v>578</v>
      </c>
      <c r="P1143" s="497" t="s">
        <v>624</v>
      </c>
      <c r="Q1143" s="15">
        <v>2</v>
      </c>
      <c r="R1143" s="15">
        <v>2</v>
      </c>
      <c r="S1143" s="479">
        <v>4</v>
      </c>
      <c r="T1143" s="15">
        <v>3</v>
      </c>
      <c r="U1143" s="471"/>
      <c r="V1143" s="550">
        <v>50</v>
      </c>
      <c r="W1143" s="497">
        <v>21461801</v>
      </c>
      <c r="X1143" s="566" t="s">
        <v>289</v>
      </c>
      <c r="Y1143" s="15" t="s">
        <v>624</v>
      </c>
      <c r="Z1143" s="15"/>
      <c r="AA1143" s="15"/>
      <c r="AB1143" s="15"/>
      <c r="AC1143" s="493"/>
      <c r="AD1143" s="15"/>
      <c r="AE1143" s="479"/>
      <c r="AF1143" s="497"/>
      <c r="AG1143" s="497"/>
      <c r="AH1143" s="15" t="s">
        <v>203</v>
      </c>
      <c r="AI1143" s="15">
        <v>1</v>
      </c>
      <c r="AJ1143" s="15">
        <v>17</v>
      </c>
      <c r="AK1143" s="15">
        <v>40</v>
      </c>
      <c r="AL1143" s="15">
        <v>21</v>
      </c>
      <c r="AM1143" s="15">
        <v>0</v>
      </c>
      <c r="AN1143" s="490">
        <f>IF(AJ1143="",S1143,ROUND(((((AL1143/24)+(AM1143/1440))-((AJ1143/24)+(AK1143/1440)))*1440/50),5))</f>
        <v>4</v>
      </c>
      <c r="AO1143" s="491">
        <f>AJ1143/24+AK1143/1440</f>
        <v>0.73611111111111116</v>
      </c>
      <c r="AP1143" s="491">
        <f>AL1143/24+AM1143/1440</f>
        <v>0.875</v>
      </c>
      <c r="AQ1143" s="23" t="str" cm="1">
        <f t="array" ref="AQ1143">IF(X1143="","",IF(SUMPRODUCT((X1143=$X$7:$X$2085)*(AI1143=$AI$7:$AI$2085)*(AO1143=$AO$7:$AO$2085)*(AP1143=$AP$7:$AP$2085)*(ROW($X$7:$X$2085)&lt;&gt;ROW(X1143))*((S1143=0)*($S$7:$S$2085&gt;0)+(S1143&gt;0)*($S$7:$S$2085=0)))&gt;0,"SALONES UNIDOS",IF(SUMPRODUCT((X1143=$X$7:$X$2085)*(AI1143=$AI$7:$AI$2085)*((AO1143&lt;$AP$7:$AP$2085)*(AP1143&gt;$AO$7:$AO$2085))*(ROW($X$7:$X$2085)&lt;&gt;ROW(X1143)))&gt;0,"Cruzado","Sin cruce")))</f>
        <v>Sin cruce</v>
      </c>
      <c r="AR1143" s="23" t="str" cm="1">
        <f t="array" ref="AR1143">IF(AE1143="","",IF(SUMPRODUCT((AE1143=$AE$7:$AE$2085)*(AI1143=$AI$7:$AI$2085)*(AO1143=$AO$7:$AO$2085)*(AP1143=$AP$7:$AP$2085)*(ROW($AE$7:$AE$2085)&lt;&gt;ROW(AE1143))*((S1143=0)*($S$7:$S$2085&gt;0)+(S1143&gt;0)*($S$7:$S$2085=0)))&gt;0,"SALONES UNIDOS",IF(SUMPRODUCT((AE1143=$AE$7:$AE$2085)*(AI1143=$AI$7:$AI$2085)*((AO1143&lt;$AP$7:$AP$2085)*(AP1143&gt;$AO$7:$AO$2085))*(ROW($AE$7:$AE$2085)&lt;&gt;ROW(AE1143)))&gt;0,"Cruzado","Sin cruce")))</f>
        <v/>
      </c>
      <c r="AS1143" s="94" t="str">
        <f t="shared" si="20"/>
        <v>EN3PRINCIPALD</v>
      </c>
      <c r="AT1143" s="94" t="str" cm="1">
        <f t="array" ref="AT1143">IF(AS1143="","",IF(SUMPRODUCT((AS1143=$AS$7:$AS$2085)*(AI1143=$AI$7:$AI$2085)*(AO1143=$AO$7:$AO$2085)*(AP1143=$AP$7:$AP$2085)*(ROW($AS$7:$AS$2085)&lt;&gt;ROW(AS1143))*((S1143=0)*($S$7:$S$2085&gt;0)+(S1143&gt;0)*($S$7:$S$2085=0)))&gt;0,"SALONES UNIDOS",IF(SUMPRODUCT((AS1143=$AS$7:$AS$2085)*(AI1143=$AI$7:$AI$2085)*((AO1143&lt;$AP$7:$AP$2085)*(AP1143&gt;$AO$7:$AO$2085))*(ROW($AS$7:$AS$2085)&lt;&gt;ROW(AS1143)))&gt;0,"Cruzado","Sin cruce")))</f>
        <v>Sin cruce</v>
      </c>
    </row>
    <row r="1144" spans="3:46" ht="15.6" hidden="1" customHeight="1">
      <c r="C1144" s="496" t="s">
        <v>572</v>
      </c>
      <c r="D1144" s="479" t="s">
        <v>573</v>
      </c>
      <c r="E1144" s="479">
        <v>20261</v>
      </c>
      <c r="F1144" s="503" t="s">
        <v>48</v>
      </c>
      <c r="G1144" s="497" t="s">
        <v>80</v>
      </c>
      <c r="H1144" s="503" t="s">
        <v>63</v>
      </c>
      <c r="I1144" s="503">
        <v>3</v>
      </c>
      <c r="J1144" s="503" t="s">
        <v>66</v>
      </c>
      <c r="K1144" s="503" t="s">
        <v>66</v>
      </c>
      <c r="L1144" s="499" t="s">
        <v>632</v>
      </c>
      <c r="M1144" s="535" t="s">
        <v>633</v>
      </c>
      <c r="N1144" s="15" t="s">
        <v>577</v>
      </c>
      <c r="O1144" s="15" t="s">
        <v>578</v>
      </c>
      <c r="P1144" s="503" t="s">
        <v>579</v>
      </c>
      <c r="Q1144" s="15">
        <v>2</v>
      </c>
      <c r="R1144" s="15">
        <v>2</v>
      </c>
      <c r="S1144" s="479">
        <v>4</v>
      </c>
      <c r="T1144" s="15">
        <v>3</v>
      </c>
      <c r="U1144" s="471"/>
      <c r="V1144" s="550">
        <v>30</v>
      </c>
      <c r="W1144" s="497">
        <v>21461803</v>
      </c>
      <c r="X1144" s="566" t="s">
        <v>306</v>
      </c>
      <c r="Y1144" s="15" t="s">
        <v>624</v>
      </c>
      <c r="Z1144" s="15"/>
      <c r="AA1144" s="15"/>
      <c r="AB1144" s="15"/>
      <c r="AC1144" s="493"/>
      <c r="AD1144" s="15"/>
      <c r="AE1144" s="479"/>
      <c r="AF1144" s="497"/>
      <c r="AG1144" s="497"/>
      <c r="AH1144" s="15" t="s">
        <v>203</v>
      </c>
      <c r="AI1144" s="15">
        <v>3</v>
      </c>
      <c r="AJ1144" s="15">
        <v>18</v>
      </c>
      <c r="AK1144" s="15">
        <v>30</v>
      </c>
      <c r="AL1144" s="15">
        <v>21</v>
      </c>
      <c r="AM1144" s="15">
        <v>50</v>
      </c>
      <c r="AN1144" s="490">
        <f>IF(AJ1144="",S1144,ROUND(((((AL1144/24)+(AM1144/1440))-((AJ1144/24)+(AK1144/1440)))*1440/50),5))</f>
        <v>4</v>
      </c>
      <c r="AO1144" s="491">
        <f>AJ1144/24+AK1144/1440</f>
        <v>0.77083333333333337</v>
      </c>
      <c r="AP1144" s="491">
        <f>AL1144/24+AM1144/1440</f>
        <v>0.90972222222222221</v>
      </c>
      <c r="AQ1144" s="23" t="str" cm="1">
        <f t="array" ref="AQ1144">IF(X1144="","",IF(SUMPRODUCT((X1144=$X$7:$X$2085)*(AI1144=$AI$7:$AI$2085)*(AO1144=$AO$7:$AO$2085)*(AP1144=$AP$7:$AP$2085)*(ROW($X$7:$X$2085)&lt;&gt;ROW(X1144))*((S1144=0)*($S$7:$S$2085&gt;0)+(S1144&gt;0)*($S$7:$S$2085=0)))&gt;0,"SALONES UNIDOS",IF(SUMPRODUCT((X1144=$X$7:$X$2085)*(AI1144=$AI$7:$AI$2085)*((AO1144&lt;$AP$7:$AP$2085)*(AP1144&gt;$AO$7:$AO$2085))*(ROW($X$7:$X$2085)&lt;&gt;ROW(X1144)))&gt;0,"Cruzado","Sin cruce")))</f>
        <v>Sin cruce</v>
      </c>
      <c r="AR1144" s="23" t="str" cm="1">
        <f t="array" ref="AR1144">IF(AE1144="","",IF(SUMPRODUCT((AE1144=$AE$7:$AE$2085)*(AI1144=$AI$7:$AI$2085)*(AO1144=$AO$7:$AO$2085)*(AP1144=$AP$7:$AP$2085)*(ROW($AE$7:$AE$2085)&lt;&gt;ROW(AE1144))*((S1144=0)*($S$7:$S$2085&gt;0)+(S1144&gt;0)*($S$7:$S$2085=0)))&gt;0,"SALONES UNIDOS",IF(SUMPRODUCT((AE1144=$AE$7:$AE$2085)*(AI1144=$AI$7:$AI$2085)*((AO1144&lt;$AP$7:$AP$2085)*(AP1144&gt;$AO$7:$AO$2085))*(ROW($AE$7:$AE$2085)&lt;&gt;ROW(AE1144)))&gt;0,"Cruzado","Sin cruce")))</f>
        <v/>
      </c>
      <c r="AS1144" s="94" t="str">
        <f t="shared" si="20"/>
        <v>EN3PRINCIPALD</v>
      </c>
      <c r="AT1144" s="94" t="str" cm="1">
        <f t="array" ref="AT1144">IF(AS1144="","",IF(SUMPRODUCT((AS1144=$AS$7:$AS$2085)*(AI1144=$AI$7:$AI$2085)*(AO1144=$AO$7:$AO$2085)*(AP1144=$AP$7:$AP$2085)*(ROW($AS$7:$AS$2085)&lt;&gt;ROW(AS1144))*((S1144=0)*($S$7:$S$2085&gt;0)+(S1144&gt;0)*($S$7:$S$2085=0)))&gt;0,"SALONES UNIDOS",IF(SUMPRODUCT((AS1144=$AS$7:$AS$2085)*(AI1144=$AI$7:$AI$2085)*((AO1144&lt;$AP$7:$AP$2085)*(AP1144&gt;$AO$7:$AO$2085))*(ROW($AS$7:$AS$2085)&lt;&gt;ROW(AS1144)))&gt;0,"Cruzado","Sin cruce")))</f>
        <v>Sin cruce</v>
      </c>
    </row>
    <row r="1145" spans="3:46" ht="15.6" hidden="1" customHeight="1">
      <c r="C1145" s="496" t="s">
        <v>572</v>
      </c>
      <c r="D1145" s="479" t="s">
        <v>573</v>
      </c>
      <c r="E1145" s="479">
        <v>20261</v>
      </c>
      <c r="F1145" s="503" t="s">
        <v>48</v>
      </c>
      <c r="G1145" s="497" t="s">
        <v>80</v>
      </c>
      <c r="H1145" s="503" t="s">
        <v>63</v>
      </c>
      <c r="I1145" s="503">
        <v>3</v>
      </c>
      <c r="J1145" s="503" t="s">
        <v>66</v>
      </c>
      <c r="K1145" s="503" t="s">
        <v>66</v>
      </c>
      <c r="L1145" s="499" t="s">
        <v>635</v>
      </c>
      <c r="M1145" s="535" t="s">
        <v>636</v>
      </c>
      <c r="N1145" s="15" t="s">
        <v>637</v>
      </c>
      <c r="O1145" s="15" t="s">
        <v>578</v>
      </c>
      <c r="P1145" s="503" t="s">
        <v>579</v>
      </c>
      <c r="Q1145" s="15">
        <v>4</v>
      </c>
      <c r="R1145" s="15">
        <v>4</v>
      </c>
      <c r="S1145" s="479">
        <v>8</v>
      </c>
      <c r="T1145" s="15">
        <v>6</v>
      </c>
      <c r="U1145" s="471"/>
      <c r="V1145" s="550">
        <v>50</v>
      </c>
      <c r="W1145" s="497">
        <v>40160212</v>
      </c>
      <c r="X1145" s="566" t="s">
        <v>347</v>
      </c>
      <c r="Y1145" s="15" t="s">
        <v>624</v>
      </c>
      <c r="Z1145" s="15"/>
      <c r="AA1145" s="15"/>
      <c r="AB1145" s="15"/>
      <c r="AC1145" s="493"/>
      <c r="AD1145" s="15"/>
      <c r="AE1145" s="479"/>
      <c r="AF1145" s="497"/>
      <c r="AG1145" s="497"/>
      <c r="AH1145" s="15" t="s">
        <v>203</v>
      </c>
      <c r="AI1145" s="15">
        <v>4</v>
      </c>
      <c r="AJ1145" s="15">
        <v>13</v>
      </c>
      <c r="AK1145" s="15">
        <v>30</v>
      </c>
      <c r="AL1145" s="15">
        <v>20</v>
      </c>
      <c r="AM1145" s="15">
        <v>10</v>
      </c>
      <c r="AN1145" s="490">
        <f>IF(AJ1145="",S1145,ROUND(((((AL1145/24)+(AM1145/1440))-((AJ1145/24)+(AK1145/1440)))*1440/50),5))</f>
        <v>8</v>
      </c>
      <c r="AO1145" s="491">
        <f>AJ1145/24+AK1145/1440</f>
        <v>0.5625</v>
      </c>
      <c r="AP1145" s="491">
        <f>AL1145/24+AM1145/1440</f>
        <v>0.84027777777777779</v>
      </c>
      <c r="AQ1145" s="23" t="str" cm="1">
        <f t="array" ref="AQ1145">IF(X1145="","",IF(SUMPRODUCT((X1145=$X$7:$X$2085)*(AI1145=$AI$7:$AI$2085)*(AO1145=$AO$7:$AO$2085)*(AP1145=$AP$7:$AP$2085)*(ROW($X$7:$X$2085)&lt;&gt;ROW(X1145))*((S1145=0)*($S$7:$S$2085&gt;0)+(S1145&gt;0)*($S$7:$S$2085=0)))&gt;0,"SALONES UNIDOS",IF(SUMPRODUCT((X1145=$X$7:$X$2085)*(AI1145=$AI$7:$AI$2085)*((AO1145&lt;$AP$7:$AP$2085)*(AP1145&gt;$AO$7:$AO$2085))*(ROW($X$7:$X$2085)&lt;&gt;ROW(X1145)))&gt;0,"Cruzado","Sin cruce")))</f>
        <v>Sin cruce</v>
      </c>
      <c r="AR1145" s="23" t="str" cm="1">
        <f t="array" ref="AR1145">IF(AE1145="","",IF(SUMPRODUCT((AE1145=$AE$7:$AE$2085)*(AI1145=$AI$7:$AI$2085)*(AO1145=$AO$7:$AO$2085)*(AP1145=$AP$7:$AP$2085)*(ROW($AE$7:$AE$2085)&lt;&gt;ROW(AE1145))*((S1145=0)*($S$7:$S$2085&gt;0)+(S1145&gt;0)*($S$7:$S$2085=0)))&gt;0,"SALONES UNIDOS",IF(SUMPRODUCT((AE1145=$AE$7:$AE$2085)*(AI1145=$AI$7:$AI$2085)*((AO1145&lt;$AP$7:$AP$2085)*(AP1145&gt;$AO$7:$AO$2085))*(ROW($AE$7:$AE$2085)&lt;&gt;ROW(AE1145)))&gt;0,"Cruzado","Sin cruce")))</f>
        <v/>
      </c>
      <c r="AS1145" s="94" t="str">
        <f t="shared" si="20"/>
        <v>EN3PRINCIPALD</v>
      </c>
      <c r="AT1145" s="94" t="str" cm="1">
        <f t="array" ref="AT1145">IF(AS1145="","",IF(SUMPRODUCT((AS1145=$AS$7:$AS$2085)*(AI1145=$AI$7:$AI$2085)*(AO1145=$AO$7:$AO$2085)*(AP1145=$AP$7:$AP$2085)*(ROW($AS$7:$AS$2085)&lt;&gt;ROW(AS1145))*((S1145=0)*($S$7:$S$2085&gt;0)+(S1145&gt;0)*($S$7:$S$2085=0)))&gt;0,"SALONES UNIDOS",IF(SUMPRODUCT((AS1145=$AS$7:$AS$2085)*(AI1145=$AI$7:$AI$2085)*((AO1145&lt;$AP$7:$AP$2085)*(AP1145&gt;$AO$7:$AO$2085))*(ROW($AS$7:$AS$2085)&lt;&gt;ROW(AS1145)))&gt;0,"Cruzado","Sin cruce")))</f>
        <v>Sin cruce</v>
      </c>
    </row>
    <row r="1146" spans="3:46" ht="15.6" hidden="1" customHeight="1">
      <c r="C1146" s="496" t="s">
        <v>572</v>
      </c>
      <c r="D1146" s="479" t="s">
        <v>573</v>
      </c>
      <c r="E1146" s="479">
        <v>20261</v>
      </c>
      <c r="F1146" s="503" t="s">
        <v>48</v>
      </c>
      <c r="G1146" s="497" t="s">
        <v>80</v>
      </c>
      <c r="H1146" s="503" t="s">
        <v>63</v>
      </c>
      <c r="I1146" s="503">
        <v>3</v>
      </c>
      <c r="J1146" s="503" t="s">
        <v>66</v>
      </c>
      <c r="K1146" s="503" t="s">
        <v>66</v>
      </c>
      <c r="L1146" s="499" t="s">
        <v>638</v>
      </c>
      <c r="M1146" s="535" t="s">
        <v>639</v>
      </c>
      <c r="N1146" s="15" t="s">
        <v>577</v>
      </c>
      <c r="O1146" s="15" t="s">
        <v>578</v>
      </c>
      <c r="P1146" s="503" t="s">
        <v>579</v>
      </c>
      <c r="Q1146" s="15">
        <v>2</v>
      </c>
      <c r="R1146" s="15">
        <v>2</v>
      </c>
      <c r="S1146" s="479">
        <v>4</v>
      </c>
      <c r="T1146" s="15">
        <v>3</v>
      </c>
      <c r="U1146" s="471"/>
      <c r="V1146" s="550">
        <v>50</v>
      </c>
      <c r="W1146" s="497">
        <v>21799101</v>
      </c>
      <c r="X1146" s="566" t="s">
        <v>377</v>
      </c>
      <c r="Y1146" s="15" t="s">
        <v>624</v>
      </c>
      <c r="Z1146" s="15"/>
      <c r="AA1146" s="15"/>
      <c r="AB1146" s="15"/>
      <c r="AC1146" s="493"/>
      <c r="AD1146" s="15"/>
      <c r="AE1146" s="479"/>
      <c r="AF1146" s="497"/>
      <c r="AG1146" s="497"/>
      <c r="AH1146" s="15" t="s">
        <v>203</v>
      </c>
      <c r="AI1146" s="15">
        <v>3</v>
      </c>
      <c r="AJ1146" s="15">
        <v>8</v>
      </c>
      <c r="AK1146" s="15">
        <v>30</v>
      </c>
      <c r="AL1146" s="15">
        <v>11</v>
      </c>
      <c r="AM1146" s="15">
        <v>50</v>
      </c>
      <c r="AN1146" s="490">
        <f>IF(AJ1146="",S1146,ROUND(((((AL1146/24)+(AM1146/1440))-((AJ1146/24)+(AK1146/1440)))*1440/50),5))</f>
        <v>4</v>
      </c>
      <c r="AO1146" s="491">
        <f>AJ1146/24+AK1146/1440</f>
        <v>0.35416666666666663</v>
      </c>
      <c r="AP1146" s="491">
        <f>AL1146/24+AM1146/1440</f>
        <v>0.49305555555555552</v>
      </c>
      <c r="AQ1146" s="23" t="str" cm="1">
        <f t="array" ref="AQ1146">IF(X1146="","",IF(SUMPRODUCT((X1146=$X$7:$X$2085)*(AI1146=$AI$7:$AI$2085)*(AO1146=$AO$7:$AO$2085)*(AP1146=$AP$7:$AP$2085)*(ROW($X$7:$X$2085)&lt;&gt;ROW(X1146))*((S1146=0)*($S$7:$S$2085&gt;0)+(S1146&gt;0)*($S$7:$S$2085=0)))&gt;0,"SALONES UNIDOS",IF(SUMPRODUCT((X1146=$X$7:$X$2085)*(AI1146=$AI$7:$AI$2085)*((AO1146&lt;$AP$7:$AP$2085)*(AP1146&gt;$AO$7:$AO$2085))*(ROW($X$7:$X$2085)&lt;&gt;ROW(X1146)))&gt;0,"Cruzado","Sin cruce")))</f>
        <v>Sin cruce</v>
      </c>
      <c r="AR1146" s="23" t="str" cm="1">
        <f t="array" ref="AR1146">IF(AE1146="","",IF(SUMPRODUCT((AE1146=$AE$7:$AE$2085)*(AI1146=$AI$7:$AI$2085)*(AO1146=$AO$7:$AO$2085)*(AP1146=$AP$7:$AP$2085)*(ROW($AE$7:$AE$2085)&lt;&gt;ROW(AE1146))*((S1146=0)*($S$7:$S$2085&gt;0)+(S1146&gt;0)*($S$7:$S$2085=0)))&gt;0,"SALONES UNIDOS",IF(SUMPRODUCT((AE1146=$AE$7:$AE$2085)*(AI1146=$AI$7:$AI$2085)*((AO1146&lt;$AP$7:$AP$2085)*(AP1146&gt;$AO$7:$AO$2085))*(ROW($AE$7:$AE$2085)&lt;&gt;ROW(AE1146)))&gt;0,"Cruzado","Sin cruce")))</f>
        <v/>
      </c>
      <c r="AS1146" s="94" t="str">
        <f t="shared" si="20"/>
        <v>EN3PRINCIPALD</v>
      </c>
      <c r="AT1146" s="94" t="str" cm="1">
        <f t="array" ref="AT1146">IF(AS1146="","",IF(SUMPRODUCT((AS1146=$AS$7:$AS$2085)*(AI1146=$AI$7:$AI$2085)*(AO1146=$AO$7:$AO$2085)*(AP1146=$AP$7:$AP$2085)*(ROW($AS$7:$AS$2085)&lt;&gt;ROW(AS1146))*((S1146=0)*($S$7:$S$2085&gt;0)+(S1146&gt;0)*($S$7:$S$2085=0)))&gt;0,"SALONES UNIDOS",IF(SUMPRODUCT((AS1146=$AS$7:$AS$2085)*(AI1146=$AI$7:$AI$2085)*((AO1146&lt;$AP$7:$AP$2085)*(AP1146&gt;$AO$7:$AO$2085))*(ROW($AS$7:$AS$2085)&lt;&gt;ROW(AS1146)))&gt;0,"Cruzado","Sin cruce")))</f>
        <v>Sin cruce</v>
      </c>
    </row>
    <row r="1147" spans="3:46" ht="15.6" hidden="1" customHeight="1">
      <c r="C1147" s="586" t="s">
        <v>572</v>
      </c>
      <c r="D1147" s="584" t="s">
        <v>573</v>
      </c>
      <c r="E1147" s="584">
        <v>20261</v>
      </c>
      <c r="F1147" s="587" t="s">
        <v>48</v>
      </c>
      <c r="G1147" s="583" t="s">
        <v>80</v>
      </c>
      <c r="H1147" s="587" t="s">
        <v>63</v>
      </c>
      <c r="I1147" s="587">
        <v>3</v>
      </c>
      <c r="J1147" s="587" t="s">
        <v>99</v>
      </c>
      <c r="K1147" s="587" t="s">
        <v>99</v>
      </c>
      <c r="L1147" s="588" t="s">
        <v>635</v>
      </c>
      <c r="M1147" s="589" t="s">
        <v>636</v>
      </c>
      <c r="N1147" s="590" t="s">
        <v>637</v>
      </c>
      <c r="O1147" s="590" t="s">
        <v>578</v>
      </c>
      <c r="P1147" s="587" t="s">
        <v>579</v>
      </c>
      <c r="Q1147" s="590">
        <v>4</v>
      </c>
      <c r="R1147" s="590">
        <v>4</v>
      </c>
      <c r="S1147" s="584">
        <v>8</v>
      </c>
      <c r="T1147" s="590">
        <v>6</v>
      </c>
      <c r="U1147" s="591"/>
      <c r="V1147" s="604">
        <v>20</v>
      </c>
      <c r="W1147" s="616">
        <v>47125274</v>
      </c>
      <c r="X1147" s="617" t="s">
        <v>508</v>
      </c>
      <c r="Y1147" s="590" t="s">
        <v>579</v>
      </c>
      <c r="Z1147" s="590"/>
      <c r="AA1147" s="590"/>
      <c r="AB1147" s="590"/>
      <c r="AC1147" s="583" t="s">
        <v>1087</v>
      </c>
      <c r="AD1147" s="590"/>
      <c r="AE1147" s="479"/>
      <c r="AF1147" s="583"/>
      <c r="AG1147" s="583"/>
      <c r="AH1147" s="590" t="s">
        <v>203</v>
      </c>
      <c r="AI1147" s="590">
        <v>3</v>
      </c>
      <c r="AJ1147" s="590">
        <v>16</v>
      </c>
      <c r="AK1147" s="590">
        <v>0</v>
      </c>
      <c r="AL1147" s="590">
        <v>22</v>
      </c>
      <c r="AM1147" s="590">
        <v>40</v>
      </c>
      <c r="AN1147" s="592">
        <f>IF(AJ1147="",S1147,ROUND(((((AL1147/24)+(AM1147/1440))-((AJ1147/24)+(AK1147/1440)))*1440/50),5))</f>
        <v>8</v>
      </c>
      <c r="AO1147" s="593">
        <f>AJ1147/24+AK1147/1440</f>
        <v>0.66666666666666663</v>
      </c>
      <c r="AP1147" s="593">
        <f>AL1147/24+AM1147/1440</f>
        <v>0.94444444444444442</v>
      </c>
      <c r="AQ1147" s="594" t="str" cm="1">
        <f t="array" ref="AQ1147">IF(X1147="","",IF(SUMPRODUCT((X1147=$X$7:$X$2085)*(AI1147=$AI$7:$AI$2085)*(AO1147=$AO$7:$AO$2085)*(AP1147=$AP$7:$AP$2085)*(ROW($X$7:$X$2085)&lt;&gt;ROW(X1147))*((S1147=0)*($S$7:$S$2085&gt;0)+(S1147&gt;0)*($S$7:$S$2085=0)))&gt;0,"SALONES UNIDOS",IF(SUMPRODUCT((X1147=$X$7:$X$2085)*(AI1147=$AI$7:$AI$2085)*((AO1147&lt;$AP$7:$AP$2085)*(AP1147&gt;$AO$7:$AO$2085))*(ROW($X$7:$X$2085)&lt;&gt;ROW(X1147)))&gt;0,"Cruzado","Sin cruce")))</f>
        <v>Sin cruce</v>
      </c>
      <c r="AR1147" s="594" t="str" cm="1">
        <f t="array" ref="AR1147">IF(AE1147="","",IF(SUMPRODUCT((AE1147=$AE$7:$AE$2085)*(AI1147=$AI$7:$AI$2085)*(AO1147=$AO$7:$AO$2085)*(AP1147=$AP$7:$AP$2085)*(ROW($AE$7:$AE$2085)&lt;&gt;ROW(AE1147))*((S1147=0)*($S$7:$S$2085&gt;0)+(S1147&gt;0)*($S$7:$S$2085=0)))&gt;0,"SALONES UNIDOS",IF(SUMPRODUCT((AE1147=$AE$7:$AE$2085)*(AI1147=$AI$7:$AI$2085)*((AO1147&lt;$AP$7:$AP$2085)*(AP1147&gt;$AO$7:$AO$2085))*(ROW($AE$7:$AE$2085)&lt;&gt;ROW(AE1147)))&gt;0,"Cruzado","Sin cruce")))</f>
        <v/>
      </c>
      <c r="AS1147" s="595" t="str">
        <f t="shared" ref="AS1147" si="21">TRIM(CONCATENATE(H1147,I1147,F1147,K1147))</f>
        <v>EN3PRINCIPALM</v>
      </c>
      <c r="AT1147" s="595" t="str" cm="1">
        <f t="array" ref="AT1147">IF(AS1147="","",IF(SUMPRODUCT((AS1147=$AS$7:$AS$2085)*(AI1147=$AI$7:$AI$2085)*(AO1147=$AO$7:$AO$2085)*(AP1147=$AP$7:$AP$2085)*(ROW($AS$7:$AS$2085)&lt;&gt;ROW(AS1147))*((S1147=0)*($S$7:$S$2085&gt;0)+(S1147&gt;0)*($S$7:$S$2085=0)))&gt;0,"SALONES UNIDOS",IF(SUMPRODUCT((AS1147=$AS$7:$AS$2085)*(AI1147=$AI$7:$AI$2085)*((AO1147&lt;$AP$7:$AP$2085)*(AP1147&gt;$AO$7:$AO$2085))*(ROW($AS$7:$AS$2085)&lt;&gt;ROW(AS1147)))&gt;0,"Cruzado","Sin cruce")))</f>
        <v>Sin cruce</v>
      </c>
    </row>
    <row r="1148" spans="3:46" ht="15.6" hidden="1" customHeight="1">
      <c r="C1148" s="496" t="s">
        <v>572</v>
      </c>
      <c r="D1148" s="479" t="s">
        <v>573</v>
      </c>
      <c r="E1148" s="479">
        <v>20261</v>
      </c>
      <c r="F1148" s="503" t="s">
        <v>48</v>
      </c>
      <c r="G1148" s="497" t="s">
        <v>80</v>
      </c>
      <c r="H1148" s="503" t="s">
        <v>63</v>
      </c>
      <c r="I1148" s="503">
        <v>3</v>
      </c>
      <c r="J1148" s="503" t="s">
        <v>71</v>
      </c>
      <c r="K1148" s="503" t="s">
        <v>71</v>
      </c>
      <c r="L1148" s="499" t="s">
        <v>628</v>
      </c>
      <c r="M1148" s="535" t="s">
        <v>629</v>
      </c>
      <c r="N1148" s="15" t="s">
        <v>577</v>
      </c>
      <c r="O1148" s="15" t="s">
        <v>578</v>
      </c>
      <c r="P1148" s="503" t="s">
        <v>624</v>
      </c>
      <c r="Q1148" s="15">
        <v>2</v>
      </c>
      <c r="R1148" s="15">
        <v>2</v>
      </c>
      <c r="S1148" s="479">
        <v>4</v>
      </c>
      <c r="T1148" s="15">
        <v>3</v>
      </c>
      <c r="U1148" s="471"/>
      <c r="V1148" s="550">
        <v>45</v>
      </c>
      <c r="W1148" s="497">
        <v>45629797</v>
      </c>
      <c r="X1148" s="566" t="s">
        <v>351</v>
      </c>
      <c r="Y1148" s="15" t="s">
        <v>624</v>
      </c>
      <c r="Z1148" s="15"/>
      <c r="AA1148" s="15"/>
      <c r="AB1148" s="15"/>
      <c r="AC1148" s="493"/>
      <c r="AD1148" s="15"/>
      <c r="AE1148" s="479"/>
      <c r="AF1148" s="497"/>
      <c r="AG1148" s="497"/>
      <c r="AH1148" s="15" t="s">
        <v>203</v>
      </c>
      <c r="AI1148" s="15">
        <v>2</v>
      </c>
      <c r="AJ1148" s="15">
        <v>18</v>
      </c>
      <c r="AK1148" s="15">
        <v>30</v>
      </c>
      <c r="AL1148" s="15">
        <v>21</v>
      </c>
      <c r="AM1148" s="15">
        <v>50</v>
      </c>
      <c r="AN1148" s="490">
        <f>IF(AJ1148="",S1148,ROUND(((((AL1148/24)+(AM1148/1440))-((AJ1148/24)+(AK1148/1440)))*1440/50),5))</f>
        <v>4</v>
      </c>
      <c r="AO1148" s="491">
        <f>AJ1148/24+AK1148/1440</f>
        <v>0.77083333333333337</v>
      </c>
      <c r="AP1148" s="491">
        <f>AL1148/24+AM1148/1440</f>
        <v>0.90972222222222221</v>
      </c>
      <c r="AQ1148" s="23" t="str" cm="1">
        <f t="array" ref="AQ1148">IF(X1148="","",IF(SUMPRODUCT((X1148=$X$7:$X$2085)*(AI1148=$AI$7:$AI$2085)*(AO1148=$AO$7:$AO$2085)*(AP1148=$AP$7:$AP$2085)*(ROW($X$7:$X$2085)&lt;&gt;ROW(X1148))*((S1148=0)*($S$7:$S$2085&gt;0)+(S1148&gt;0)*($S$7:$S$2085=0)))&gt;0,"SALONES UNIDOS",IF(SUMPRODUCT((X1148=$X$7:$X$2085)*(AI1148=$AI$7:$AI$2085)*((AO1148&lt;$AP$7:$AP$2085)*(AP1148&gt;$AO$7:$AO$2085))*(ROW($X$7:$X$2085)&lt;&gt;ROW(X1148)))&gt;0,"Cruzado","Sin cruce")))</f>
        <v>Sin cruce</v>
      </c>
      <c r="AR1148" s="23" t="str" cm="1">
        <f t="array" ref="AR1148">IF(AE1148="","",IF(SUMPRODUCT((AE1148=$AE$7:$AE$2085)*(AI1148=$AI$7:$AI$2085)*(AO1148=$AO$7:$AO$2085)*(AP1148=$AP$7:$AP$2085)*(ROW($AE$7:$AE$2085)&lt;&gt;ROW(AE1148))*((S1148=0)*($S$7:$S$2085&gt;0)+(S1148&gt;0)*($S$7:$S$2085=0)))&gt;0,"SALONES UNIDOS",IF(SUMPRODUCT((AE1148=$AE$7:$AE$2085)*(AI1148=$AI$7:$AI$2085)*((AO1148&lt;$AP$7:$AP$2085)*(AP1148&gt;$AO$7:$AO$2085))*(ROW($AE$7:$AE$2085)&lt;&gt;ROW(AE1148)))&gt;0,"Cruzado","Sin cruce")))</f>
        <v/>
      </c>
      <c r="AS1148" s="94" t="str">
        <f t="shared" si="20"/>
        <v>EN3PRINCIPALX</v>
      </c>
      <c r="AT1148" s="94" t="str" cm="1">
        <f t="array" ref="AT1148">IF(AS1148="","",IF(SUMPRODUCT((AS1148=$AS$7:$AS$2085)*(AI1148=$AI$7:$AI$2085)*(AO1148=$AO$7:$AO$2085)*(AP1148=$AP$7:$AP$2085)*(ROW($AS$7:$AS$2085)&lt;&gt;ROW(AS1148))*((S1148=0)*($S$7:$S$2085&gt;0)+(S1148&gt;0)*($S$7:$S$2085=0)))&gt;0,"SALONES UNIDOS",IF(SUMPRODUCT((AS1148=$AS$7:$AS$2085)*(AI1148=$AI$7:$AI$2085)*((AO1148&lt;$AP$7:$AP$2085)*(AP1148&gt;$AO$7:$AO$2085))*(ROW($AS$7:$AS$2085)&lt;&gt;ROW(AS1148)))&gt;0,"Cruzado","Sin cruce")))</f>
        <v>Sin cruce</v>
      </c>
    </row>
    <row r="1149" spans="3:46" ht="15.6" hidden="1" customHeight="1">
      <c r="C1149" s="496" t="s">
        <v>572</v>
      </c>
      <c r="D1149" s="479" t="s">
        <v>573</v>
      </c>
      <c r="E1149" s="479">
        <v>20261</v>
      </c>
      <c r="F1149" s="503" t="s">
        <v>48</v>
      </c>
      <c r="G1149" s="497" t="s">
        <v>80</v>
      </c>
      <c r="H1149" s="503" t="s">
        <v>63</v>
      </c>
      <c r="I1149" s="503">
        <v>3</v>
      </c>
      <c r="J1149" s="503" t="s">
        <v>71</v>
      </c>
      <c r="K1149" s="503" t="s">
        <v>71</v>
      </c>
      <c r="L1149" s="499" t="s">
        <v>638</v>
      </c>
      <c r="M1149" s="535" t="s">
        <v>639</v>
      </c>
      <c r="N1149" s="15" t="s">
        <v>577</v>
      </c>
      <c r="O1149" s="15" t="s">
        <v>578</v>
      </c>
      <c r="P1149" s="503" t="s">
        <v>579</v>
      </c>
      <c r="Q1149" s="15">
        <v>2</v>
      </c>
      <c r="R1149" s="15">
        <v>2</v>
      </c>
      <c r="S1149" s="479">
        <v>4</v>
      </c>
      <c r="T1149" s="15">
        <v>3</v>
      </c>
      <c r="U1149" s="471"/>
      <c r="V1149" s="550">
        <v>50</v>
      </c>
      <c r="W1149" s="497">
        <v>21533626</v>
      </c>
      <c r="X1149" s="566" t="s">
        <v>265</v>
      </c>
      <c r="Y1149" s="15" t="s">
        <v>624</v>
      </c>
      <c r="Z1149" s="15"/>
      <c r="AA1149" s="15"/>
      <c r="AB1149" s="15"/>
      <c r="AC1149" s="493"/>
      <c r="AD1149" s="15"/>
      <c r="AE1149" s="479"/>
      <c r="AF1149" s="497"/>
      <c r="AG1149" s="497"/>
      <c r="AH1149" s="15" t="s">
        <v>203</v>
      </c>
      <c r="AI1149" s="15">
        <v>1</v>
      </c>
      <c r="AJ1149" s="15">
        <v>16</v>
      </c>
      <c r="AK1149" s="15">
        <v>0</v>
      </c>
      <c r="AL1149" s="15">
        <v>19</v>
      </c>
      <c r="AM1149" s="15">
        <v>20</v>
      </c>
      <c r="AN1149" s="490">
        <f>IF(AJ1149="",S1149,ROUND(((((AL1149/24)+(AM1149/1440))-((AJ1149/24)+(AK1149/1440)))*1440/50),5))</f>
        <v>4</v>
      </c>
      <c r="AO1149" s="491">
        <f>AJ1149/24+AK1149/1440</f>
        <v>0.66666666666666663</v>
      </c>
      <c r="AP1149" s="491">
        <f>AL1149/24+AM1149/1440</f>
        <v>0.80555555555555547</v>
      </c>
      <c r="AQ1149" s="23" t="str" cm="1">
        <f t="array" ref="AQ1149">IF(X1149="","",IF(SUMPRODUCT((X1149=$X$7:$X$2085)*(AI1149=$AI$7:$AI$2085)*(AO1149=$AO$7:$AO$2085)*(AP1149=$AP$7:$AP$2085)*(ROW($X$7:$X$2085)&lt;&gt;ROW(X1149))*((S1149=0)*($S$7:$S$2085&gt;0)+(S1149&gt;0)*($S$7:$S$2085=0)))&gt;0,"SALONES UNIDOS",IF(SUMPRODUCT((X1149=$X$7:$X$2085)*(AI1149=$AI$7:$AI$2085)*((AO1149&lt;$AP$7:$AP$2085)*(AP1149&gt;$AO$7:$AO$2085))*(ROW($X$7:$X$2085)&lt;&gt;ROW(X1149)))&gt;0,"Cruzado","Sin cruce")))</f>
        <v>Sin cruce</v>
      </c>
      <c r="AR1149" s="23" t="str" cm="1">
        <f t="array" ref="AR1149">IF(AE1149="","",IF(SUMPRODUCT((AE1149=$AE$7:$AE$2085)*(AI1149=$AI$7:$AI$2085)*(AO1149=$AO$7:$AO$2085)*(AP1149=$AP$7:$AP$2085)*(ROW($AE$7:$AE$2085)&lt;&gt;ROW(AE1149))*((S1149=0)*($S$7:$S$2085&gt;0)+(S1149&gt;0)*($S$7:$S$2085=0)))&gt;0,"SALONES UNIDOS",IF(SUMPRODUCT((AE1149=$AE$7:$AE$2085)*(AI1149=$AI$7:$AI$2085)*((AO1149&lt;$AP$7:$AP$2085)*(AP1149&gt;$AO$7:$AO$2085))*(ROW($AE$7:$AE$2085)&lt;&gt;ROW(AE1149)))&gt;0,"Cruzado","Sin cruce")))</f>
        <v/>
      </c>
      <c r="AS1149" s="94" t="str">
        <f t="shared" si="20"/>
        <v>EN3PRINCIPALX</v>
      </c>
      <c r="AT1149" s="94" t="str" cm="1">
        <f t="array" ref="AT1149">IF(AS1149="","",IF(SUMPRODUCT((AS1149=$AS$7:$AS$2085)*(AI1149=$AI$7:$AI$2085)*(AO1149=$AO$7:$AO$2085)*(AP1149=$AP$7:$AP$2085)*(ROW($AS$7:$AS$2085)&lt;&gt;ROW(AS1149))*((S1149=0)*($S$7:$S$2085&gt;0)+(S1149&gt;0)*($S$7:$S$2085=0)))&gt;0,"SALONES UNIDOS",IF(SUMPRODUCT((AS1149=$AS$7:$AS$2085)*(AI1149=$AI$7:$AI$2085)*((AO1149&lt;$AP$7:$AP$2085)*(AP1149&gt;$AO$7:$AO$2085))*(ROW($AS$7:$AS$2085)&lt;&gt;ROW(AS1149)))&gt;0,"Cruzado","Sin cruce")))</f>
        <v>Sin cruce</v>
      </c>
    </row>
    <row r="1150" spans="3:46" ht="15.6" hidden="1" customHeight="1">
      <c r="C1150" s="496" t="s">
        <v>572</v>
      </c>
      <c r="D1150" s="479" t="s">
        <v>573</v>
      </c>
      <c r="E1150" s="479">
        <v>20261</v>
      </c>
      <c r="F1150" s="503" t="s">
        <v>48</v>
      </c>
      <c r="G1150" s="497" t="s">
        <v>80</v>
      </c>
      <c r="H1150" s="503" t="s">
        <v>63</v>
      </c>
      <c r="I1150" s="503">
        <v>3</v>
      </c>
      <c r="J1150" s="503" t="s">
        <v>72</v>
      </c>
      <c r="K1150" s="503" t="s">
        <v>72</v>
      </c>
      <c r="L1150" s="499" t="s">
        <v>628</v>
      </c>
      <c r="M1150" s="535" t="s">
        <v>629</v>
      </c>
      <c r="N1150" s="15" t="s">
        <v>577</v>
      </c>
      <c r="O1150" s="15" t="s">
        <v>578</v>
      </c>
      <c r="P1150" s="503" t="s">
        <v>624</v>
      </c>
      <c r="Q1150" s="15">
        <v>2</v>
      </c>
      <c r="R1150" s="15">
        <v>2</v>
      </c>
      <c r="S1150" s="479">
        <v>4</v>
      </c>
      <c r="T1150" s="15">
        <v>3</v>
      </c>
      <c r="U1150" s="471"/>
      <c r="V1150" s="550">
        <v>45</v>
      </c>
      <c r="W1150" s="497">
        <v>40857567</v>
      </c>
      <c r="X1150" s="566" t="s">
        <v>413</v>
      </c>
      <c r="Y1150" s="15" t="s">
        <v>624</v>
      </c>
      <c r="Z1150" s="15"/>
      <c r="AA1150" s="15"/>
      <c r="AB1150" s="15"/>
      <c r="AC1150" s="493"/>
      <c r="AD1150" s="15"/>
      <c r="AE1150" s="479"/>
      <c r="AF1150" s="497"/>
      <c r="AG1150" s="497"/>
      <c r="AH1150" s="15" t="s">
        <v>203</v>
      </c>
      <c r="AI1150" s="15">
        <v>6</v>
      </c>
      <c r="AJ1150" s="15">
        <v>19</v>
      </c>
      <c r="AK1150" s="15">
        <v>20</v>
      </c>
      <c r="AL1150" s="15">
        <v>22</v>
      </c>
      <c r="AM1150" s="15">
        <v>40</v>
      </c>
      <c r="AN1150" s="490">
        <f>IF(AJ1150="",S1150,ROUND(((((AL1150/24)+(AM1150/1440))-((AJ1150/24)+(AK1150/1440)))*1440/50),5))</f>
        <v>4</v>
      </c>
      <c r="AO1150" s="491">
        <f>AJ1150/24+AK1150/1440</f>
        <v>0.80555555555555547</v>
      </c>
      <c r="AP1150" s="491">
        <f>AL1150/24+AM1150/1440</f>
        <v>0.94444444444444442</v>
      </c>
      <c r="AQ1150" s="23" t="str" cm="1">
        <f t="array" ref="AQ1150">IF(X1150="","",IF(SUMPRODUCT((X1150=$X$7:$X$2085)*(AI1150=$AI$7:$AI$2085)*(AO1150=$AO$7:$AO$2085)*(AP1150=$AP$7:$AP$2085)*(ROW($X$7:$X$2085)&lt;&gt;ROW(X1150))*((S1150=0)*($S$7:$S$2085&gt;0)+(S1150&gt;0)*($S$7:$S$2085=0)))&gt;0,"SALONES UNIDOS",IF(SUMPRODUCT((X1150=$X$7:$X$2085)*(AI1150=$AI$7:$AI$2085)*((AO1150&lt;$AP$7:$AP$2085)*(AP1150&gt;$AO$7:$AO$2085))*(ROW($X$7:$X$2085)&lt;&gt;ROW(X1150)))&gt;0,"Cruzado","Sin cruce")))</f>
        <v>Sin cruce</v>
      </c>
      <c r="AR1150" s="23" t="str" cm="1">
        <f t="array" ref="AR1150">IF(AE1150="","",IF(SUMPRODUCT((AE1150=$AE$7:$AE$2085)*(AI1150=$AI$7:$AI$2085)*(AO1150=$AO$7:$AO$2085)*(AP1150=$AP$7:$AP$2085)*(ROW($AE$7:$AE$2085)&lt;&gt;ROW(AE1150))*((S1150=0)*($S$7:$S$2085&gt;0)+(S1150&gt;0)*($S$7:$S$2085=0)))&gt;0,"SALONES UNIDOS",IF(SUMPRODUCT((AE1150=$AE$7:$AE$2085)*(AI1150=$AI$7:$AI$2085)*((AO1150&lt;$AP$7:$AP$2085)*(AP1150&gt;$AO$7:$AO$2085))*(ROW($AE$7:$AE$2085)&lt;&gt;ROW(AE1150)))&gt;0,"Cruzado","Sin cruce")))</f>
        <v/>
      </c>
      <c r="AS1150" s="94" t="str">
        <f t="shared" si="20"/>
        <v>EN3PRINCIPALY</v>
      </c>
      <c r="AT1150" s="94" t="str" cm="1">
        <f t="array" ref="AT1150">IF(AS1150="","",IF(SUMPRODUCT((AS1150=$AS$7:$AS$2085)*(AI1150=$AI$7:$AI$2085)*(AO1150=$AO$7:$AO$2085)*(AP1150=$AP$7:$AP$2085)*(ROW($AS$7:$AS$2085)&lt;&gt;ROW(AS1150))*((S1150=0)*($S$7:$S$2085&gt;0)+(S1150&gt;0)*($S$7:$S$2085=0)))&gt;0,"SALONES UNIDOS",IF(SUMPRODUCT((AS1150=$AS$7:$AS$2085)*(AI1150=$AI$7:$AI$2085)*((AO1150&lt;$AP$7:$AP$2085)*(AP1150&gt;$AO$7:$AO$2085))*(ROW($AS$7:$AS$2085)&lt;&gt;ROW(AS1150)))&gt;0,"Cruzado","Sin cruce")))</f>
        <v>Sin cruce</v>
      </c>
    </row>
    <row r="1151" spans="3:46" ht="15.6" hidden="1" customHeight="1">
      <c r="C1151" s="496" t="s">
        <v>572</v>
      </c>
      <c r="D1151" s="479" t="s">
        <v>573</v>
      </c>
      <c r="E1151" s="479">
        <v>20261</v>
      </c>
      <c r="F1151" s="503" t="s">
        <v>48</v>
      </c>
      <c r="G1151" s="497" t="s">
        <v>80</v>
      </c>
      <c r="H1151" s="503" t="s">
        <v>63</v>
      </c>
      <c r="I1151" s="503">
        <v>3</v>
      </c>
      <c r="J1151" s="503" t="s">
        <v>72</v>
      </c>
      <c r="K1151" s="503" t="s">
        <v>72</v>
      </c>
      <c r="L1151" s="499" t="s">
        <v>638</v>
      </c>
      <c r="M1151" s="535" t="s">
        <v>639</v>
      </c>
      <c r="N1151" s="15" t="s">
        <v>577</v>
      </c>
      <c r="O1151" s="15" t="s">
        <v>578</v>
      </c>
      <c r="P1151" s="503" t="s">
        <v>579</v>
      </c>
      <c r="Q1151" s="15">
        <v>2</v>
      </c>
      <c r="R1151" s="15">
        <v>2</v>
      </c>
      <c r="S1151" s="479">
        <v>4</v>
      </c>
      <c r="T1151" s="15">
        <v>3</v>
      </c>
      <c r="U1151" s="471"/>
      <c r="V1151" s="550">
        <v>50</v>
      </c>
      <c r="W1151" s="497">
        <v>21533626</v>
      </c>
      <c r="X1151" s="566" t="s">
        <v>265</v>
      </c>
      <c r="Y1151" s="15" t="s">
        <v>624</v>
      </c>
      <c r="Z1151" s="15"/>
      <c r="AA1151" s="15"/>
      <c r="AB1151" s="15"/>
      <c r="AC1151" s="493"/>
      <c r="AD1151" s="15"/>
      <c r="AE1151" s="479"/>
      <c r="AF1151" s="497"/>
      <c r="AG1151" s="497"/>
      <c r="AH1151" s="15" t="s">
        <v>203</v>
      </c>
      <c r="AI1151" s="15">
        <v>1</v>
      </c>
      <c r="AJ1151" s="15">
        <v>19</v>
      </c>
      <c r="AK1151" s="15">
        <v>20</v>
      </c>
      <c r="AL1151" s="15">
        <v>22</v>
      </c>
      <c r="AM1151" s="15">
        <v>40</v>
      </c>
      <c r="AN1151" s="490">
        <f>IF(AJ1151="",S1151,ROUND(((((AL1151/24)+(AM1151/1440))-((AJ1151/24)+(AK1151/1440)))*1440/50),5))</f>
        <v>4</v>
      </c>
      <c r="AO1151" s="491">
        <f>AJ1151/24+AK1151/1440</f>
        <v>0.80555555555555547</v>
      </c>
      <c r="AP1151" s="491">
        <f>AL1151/24+AM1151/1440</f>
        <v>0.94444444444444442</v>
      </c>
      <c r="AQ1151" s="23" t="str" cm="1">
        <f t="array" ref="AQ1151">IF(X1151="","",IF(SUMPRODUCT((X1151=$X$7:$X$2085)*(AI1151=$AI$7:$AI$2085)*(AO1151=$AO$7:$AO$2085)*(AP1151=$AP$7:$AP$2085)*(ROW($X$7:$X$2085)&lt;&gt;ROW(X1151))*((S1151=0)*($S$7:$S$2085&gt;0)+(S1151&gt;0)*($S$7:$S$2085=0)))&gt;0,"SALONES UNIDOS",IF(SUMPRODUCT((X1151=$X$7:$X$2085)*(AI1151=$AI$7:$AI$2085)*((AO1151&lt;$AP$7:$AP$2085)*(AP1151&gt;$AO$7:$AO$2085))*(ROW($X$7:$X$2085)&lt;&gt;ROW(X1151)))&gt;0,"Cruzado","Sin cruce")))</f>
        <v>Sin cruce</v>
      </c>
      <c r="AR1151" s="23" t="str" cm="1">
        <f t="array" ref="AR1151">IF(AE1151="","",IF(SUMPRODUCT((AE1151=$AE$7:$AE$2085)*(AI1151=$AI$7:$AI$2085)*(AO1151=$AO$7:$AO$2085)*(AP1151=$AP$7:$AP$2085)*(ROW($AE$7:$AE$2085)&lt;&gt;ROW(AE1151))*((S1151=0)*($S$7:$S$2085&gt;0)+(S1151&gt;0)*($S$7:$S$2085=0)))&gt;0,"SALONES UNIDOS",IF(SUMPRODUCT((AE1151=$AE$7:$AE$2085)*(AI1151=$AI$7:$AI$2085)*((AO1151&lt;$AP$7:$AP$2085)*(AP1151&gt;$AO$7:$AO$2085))*(ROW($AE$7:$AE$2085)&lt;&gt;ROW(AE1151)))&gt;0,"Cruzado","Sin cruce")))</f>
        <v/>
      </c>
      <c r="AS1151" s="94" t="str">
        <f t="shared" si="20"/>
        <v>EN3PRINCIPALY</v>
      </c>
      <c r="AT1151" s="94" t="str" cm="1">
        <f t="array" ref="AT1151">IF(AS1151="","",IF(SUMPRODUCT((AS1151=$AS$7:$AS$2085)*(AI1151=$AI$7:$AI$2085)*(AO1151=$AO$7:$AO$2085)*(AP1151=$AP$7:$AP$2085)*(ROW($AS$7:$AS$2085)&lt;&gt;ROW(AS1151))*((S1151=0)*($S$7:$S$2085&gt;0)+(S1151&gt;0)*($S$7:$S$2085=0)))&gt;0,"SALONES UNIDOS",IF(SUMPRODUCT((AS1151=$AS$7:$AS$2085)*(AI1151=$AI$7:$AI$2085)*((AO1151&lt;$AP$7:$AP$2085)*(AP1151&gt;$AO$7:$AO$2085))*(ROW($AS$7:$AS$2085)&lt;&gt;ROW(AS1151)))&gt;0,"Cruzado","Sin cruce")))</f>
        <v>Sin cruce</v>
      </c>
    </row>
    <row r="1152" spans="3:46" ht="15.6" hidden="1" customHeight="1">
      <c r="C1152" s="496" t="s">
        <v>572</v>
      </c>
      <c r="D1152" s="479" t="s">
        <v>573</v>
      </c>
      <c r="E1152" s="479">
        <v>20261</v>
      </c>
      <c r="F1152" s="503" t="s">
        <v>48</v>
      </c>
      <c r="G1152" s="497" t="s">
        <v>80</v>
      </c>
      <c r="H1152" s="503" t="s">
        <v>63</v>
      </c>
      <c r="I1152" s="503">
        <v>3</v>
      </c>
      <c r="J1152" s="503" t="s">
        <v>73</v>
      </c>
      <c r="K1152" s="503" t="s">
        <v>73</v>
      </c>
      <c r="L1152" s="499" t="s">
        <v>628</v>
      </c>
      <c r="M1152" s="535" t="s">
        <v>629</v>
      </c>
      <c r="N1152" s="15" t="s">
        <v>577</v>
      </c>
      <c r="O1152" s="15" t="s">
        <v>578</v>
      </c>
      <c r="P1152" s="503" t="s">
        <v>624</v>
      </c>
      <c r="Q1152" s="15">
        <v>2</v>
      </c>
      <c r="R1152" s="15">
        <v>2</v>
      </c>
      <c r="S1152" s="479">
        <v>4</v>
      </c>
      <c r="T1152" s="15">
        <v>3</v>
      </c>
      <c r="U1152" s="471"/>
      <c r="V1152" s="550">
        <v>45</v>
      </c>
      <c r="W1152" s="497">
        <v>72373220</v>
      </c>
      <c r="X1152" s="566" t="s">
        <v>343</v>
      </c>
      <c r="Y1152" s="15" t="s">
        <v>624</v>
      </c>
      <c r="Z1152" s="15"/>
      <c r="AA1152" s="15"/>
      <c r="AB1152" s="15"/>
      <c r="AC1152" s="493"/>
      <c r="AD1152" s="15"/>
      <c r="AE1152" s="479"/>
      <c r="AF1152" s="497"/>
      <c r="AG1152" s="497"/>
      <c r="AH1152" s="15" t="s">
        <v>203</v>
      </c>
      <c r="AI1152" s="15">
        <v>7</v>
      </c>
      <c r="AJ1152" s="15">
        <v>13</v>
      </c>
      <c r="AK1152" s="15">
        <v>30</v>
      </c>
      <c r="AL1152" s="15">
        <v>16</v>
      </c>
      <c r="AM1152" s="15">
        <v>50</v>
      </c>
      <c r="AN1152" s="490">
        <f>IF(AJ1152="",S1152,ROUND(((((AL1152/24)+(AM1152/1440))-((AJ1152/24)+(AK1152/1440)))*1440/50),5))</f>
        <v>4</v>
      </c>
      <c r="AO1152" s="491">
        <f>AJ1152/24+AK1152/1440</f>
        <v>0.5625</v>
      </c>
      <c r="AP1152" s="491">
        <f>AL1152/24+AM1152/1440</f>
        <v>0.70138888888888884</v>
      </c>
      <c r="AQ1152" s="23" t="str" cm="1">
        <f t="array" ref="AQ1152">IF(X1152="","",IF(SUMPRODUCT((X1152=$X$7:$X$2085)*(AI1152=$AI$7:$AI$2085)*(AO1152=$AO$7:$AO$2085)*(AP1152=$AP$7:$AP$2085)*(ROW($X$7:$X$2085)&lt;&gt;ROW(X1152))*((S1152=0)*($S$7:$S$2085&gt;0)+(S1152&gt;0)*($S$7:$S$2085=0)))&gt;0,"SALONES UNIDOS",IF(SUMPRODUCT((X1152=$X$7:$X$2085)*(AI1152=$AI$7:$AI$2085)*((AO1152&lt;$AP$7:$AP$2085)*(AP1152&gt;$AO$7:$AO$2085))*(ROW($X$7:$X$2085)&lt;&gt;ROW(X1152)))&gt;0,"Cruzado","Sin cruce")))</f>
        <v>Sin cruce</v>
      </c>
      <c r="AR1152" s="23" t="str" cm="1">
        <f t="array" ref="AR1152">IF(AE1152="","",IF(SUMPRODUCT((AE1152=$AE$7:$AE$2085)*(AI1152=$AI$7:$AI$2085)*(AO1152=$AO$7:$AO$2085)*(AP1152=$AP$7:$AP$2085)*(ROW($AE$7:$AE$2085)&lt;&gt;ROW(AE1152))*((S1152=0)*($S$7:$S$2085&gt;0)+(S1152&gt;0)*($S$7:$S$2085=0)))&gt;0,"SALONES UNIDOS",IF(SUMPRODUCT((AE1152=$AE$7:$AE$2085)*(AI1152=$AI$7:$AI$2085)*((AO1152&lt;$AP$7:$AP$2085)*(AP1152&gt;$AO$7:$AO$2085))*(ROW($AE$7:$AE$2085)&lt;&gt;ROW(AE1152)))&gt;0,"Cruzado","Sin cruce")))</f>
        <v/>
      </c>
      <c r="AS1152" s="94" t="str">
        <f t="shared" si="20"/>
        <v>EN3PRINCIPALZ</v>
      </c>
      <c r="AT1152" s="94" t="str" cm="1">
        <f t="array" ref="AT1152">IF(AS1152="","",IF(SUMPRODUCT((AS1152=$AS$7:$AS$2085)*(AI1152=$AI$7:$AI$2085)*(AO1152=$AO$7:$AO$2085)*(AP1152=$AP$7:$AP$2085)*(ROW($AS$7:$AS$2085)&lt;&gt;ROW(AS1152))*((S1152=0)*($S$7:$S$2085&gt;0)+(S1152&gt;0)*($S$7:$S$2085=0)))&gt;0,"SALONES UNIDOS",IF(SUMPRODUCT((AS1152=$AS$7:$AS$2085)*(AI1152=$AI$7:$AI$2085)*((AO1152&lt;$AP$7:$AP$2085)*(AP1152&gt;$AO$7:$AO$2085))*(ROW($AS$7:$AS$2085)&lt;&gt;ROW(AS1152)))&gt;0,"Cruzado","Sin cruce")))</f>
        <v>Sin cruce</v>
      </c>
    </row>
    <row r="1153" spans="3:46" ht="15.6" hidden="1" customHeight="1">
      <c r="C1153" s="496" t="s">
        <v>572</v>
      </c>
      <c r="D1153" s="479" t="s">
        <v>573</v>
      </c>
      <c r="E1153" s="479">
        <v>20261</v>
      </c>
      <c r="F1153" s="503" t="s">
        <v>48</v>
      </c>
      <c r="G1153" s="497" t="s">
        <v>80</v>
      </c>
      <c r="H1153" s="503" t="s">
        <v>63</v>
      </c>
      <c r="I1153" s="503">
        <v>3</v>
      </c>
      <c r="J1153" s="503" t="s">
        <v>73</v>
      </c>
      <c r="K1153" s="503" t="s">
        <v>73</v>
      </c>
      <c r="L1153" s="499" t="s">
        <v>638</v>
      </c>
      <c r="M1153" s="535" t="s">
        <v>639</v>
      </c>
      <c r="N1153" s="15" t="s">
        <v>577</v>
      </c>
      <c r="O1153" s="15" t="s">
        <v>578</v>
      </c>
      <c r="P1153" s="503" t="s">
        <v>579</v>
      </c>
      <c r="Q1153" s="15">
        <v>2</v>
      </c>
      <c r="R1153" s="15">
        <v>2</v>
      </c>
      <c r="S1153" s="479">
        <v>4</v>
      </c>
      <c r="T1153" s="15">
        <v>3</v>
      </c>
      <c r="U1153" s="471"/>
      <c r="V1153" s="550">
        <v>50</v>
      </c>
      <c r="W1153" s="497">
        <v>21533626</v>
      </c>
      <c r="X1153" s="566" t="s">
        <v>265</v>
      </c>
      <c r="Y1153" s="15" t="s">
        <v>624</v>
      </c>
      <c r="Z1153" s="15"/>
      <c r="AA1153" s="15"/>
      <c r="AB1153" s="15"/>
      <c r="AC1153" s="493"/>
      <c r="AD1153" s="15"/>
      <c r="AE1153" s="479"/>
      <c r="AF1153" s="497"/>
      <c r="AG1153" s="497"/>
      <c r="AH1153" s="15" t="s">
        <v>203</v>
      </c>
      <c r="AI1153" s="15">
        <v>3</v>
      </c>
      <c r="AJ1153" s="15">
        <v>14</v>
      </c>
      <c r="AK1153" s="15">
        <v>20</v>
      </c>
      <c r="AL1153" s="15">
        <v>17</v>
      </c>
      <c r="AM1153" s="15">
        <v>40</v>
      </c>
      <c r="AN1153" s="490">
        <f>IF(AJ1153="",S1153,ROUND(((((AL1153/24)+(AM1153/1440))-((AJ1153/24)+(AK1153/1440)))*1440/50),5))</f>
        <v>4</v>
      </c>
      <c r="AO1153" s="491">
        <f>AJ1153/24+AK1153/1440</f>
        <v>0.59722222222222221</v>
      </c>
      <c r="AP1153" s="491">
        <f>AL1153/24+AM1153/1440</f>
        <v>0.73611111111111116</v>
      </c>
      <c r="AQ1153" s="23" t="str" cm="1">
        <f t="array" ref="AQ1153">IF(X1153="","",IF(SUMPRODUCT((X1153=$X$7:$X$2085)*(AI1153=$AI$7:$AI$2085)*(AO1153=$AO$7:$AO$2085)*(AP1153=$AP$7:$AP$2085)*(ROW($X$7:$X$2085)&lt;&gt;ROW(X1153))*((S1153=0)*($S$7:$S$2085&gt;0)+(S1153&gt;0)*($S$7:$S$2085=0)))&gt;0,"SALONES UNIDOS",IF(SUMPRODUCT((X1153=$X$7:$X$2085)*(AI1153=$AI$7:$AI$2085)*((AO1153&lt;$AP$7:$AP$2085)*(AP1153&gt;$AO$7:$AO$2085))*(ROW($X$7:$X$2085)&lt;&gt;ROW(X1153)))&gt;0,"Cruzado","Sin cruce")))</f>
        <v>Sin cruce</v>
      </c>
      <c r="AR1153" s="23" t="str" cm="1">
        <f t="array" ref="AR1153">IF(AE1153="","",IF(SUMPRODUCT((AE1153=$AE$7:$AE$2085)*(AI1153=$AI$7:$AI$2085)*(AO1153=$AO$7:$AO$2085)*(AP1153=$AP$7:$AP$2085)*(ROW($AE$7:$AE$2085)&lt;&gt;ROW(AE1153))*((S1153=0)*($S$7:$S$2085&gt;0)+(S1153&gt;0)*($S$7:$S$2085=0)))&gt;0,"SALONES UNIDOS",IF(SUMPRODUCT((AE1153=$AE$7:$AE$2085)*(AI1153=$AI$7:$AI$2085)*((AO1153&lt;$AP$7:$AP$2085)*(AP1153&gt;$AO$7:$AO$2085))*(ROW($AE$7:$AE$2085)&lt;&gt;ROW(AE1153)))&gt;0,"Cruzado","Sin cruce")))</f>
        <v/>
      </c>
      <c r="AS1153" s="94" t="str">
        <f t="shared" si="20"/>
        <v>EN3PRINCIPALZ</v>
      </c>
      <c r="AT1153" s="94" t="str" cm="1">
        <f t="array" ref="AT1153">IF(AS1153="","",IF(SUMPRODUCT((AS1153=$AS$7:$AS$2085)*(AI1153=$AI$7:$AI$2085)*(AO1153=$AO$7:$AO$2085)*(AP1153=$AP$7:$AP$2085)*(ROW($AS$7:$AS$2085)&lt;&gt;ROW(AS1153))*((S1153=0)*($S$7:$S$2085&gt;0)+(S1153&gt;0)*($S$7:$S$2085=0)))&gt;0,"SALONES UNIDOS",IF(SUMPRODUCT((AS1153=$AS$7:$AS$2085)*(AI1153=$AI$7:$AI$2085)*((AO1153&lt;$AP$7:$AP$2085)*(AP1153&gt;$AO$7:$AO$2085))*(ROW($AS$7:$AS$2085)&lt;&gt;ROW(AS1153)))&gt;0,"Cruzado","Sin cruce")))</f>
        <v>Sin cruce</v>
      </c>
    </row>
    <row r="1154" spans="3:46" ht="15.6" hidden="1" customHeight="1">
      <c r="C1154" s="519" t="s">
        <v>572</v>
      </c>
      <c r="D1154" s="520" t="s">
        <v>573</v>
      </c>
      <c r="E1154" s="520">
        <v>20261</v>
      </c>
      <c r="F1154" s="521" t="s">
        <v>48</v>
      </c>
      <c r="G1154" s="522" t="s">
        <v>80</v>
      </c>
      <c r="H1154" s="521" t="s">
        <v>63</v>
      </c>
      <c r="I1154" s="521">
        <v>3</v>
      </c>
      <c r="J1154" s="521" t="s">
        <v>1088</v>
      </c>
      <c r="K1154" s="521" t="s">
        <v>1088</v>
      </c>
      <c r="L1154" s="523" t="s">
        <v>632</v>
      </c>
      <c r="M1154" s="543" t="s">
        <v>633</v>
      </c>
      <c r="N1154" s="487" t="s">
        <v>577</v>
      </c>
      <c r="O1154" s="487" t="s">
        <v>578</v>
      </c>
      <c r="P1154" s="521" t="s">
        <v>579</v>
      </c>
      <c r="Q1154" s="487">
        <v>2</v>
      </c>
      <c r="R1154" s="487">
        <v>2</v>
      </c>
      <c r="S1154" s="520">
        <v>4</v>
      </c>
      <c r="T1154" s="487">
        <v>3</v>
      </c>
      <c r="U1154" s="477" t="s">
        <v>520</v>
      </c>
      <c r="V1154" s="560">
        <v>50</v>
      </c>
      <c r="W1154" s="522">
        <v>45234890</v>
      </c>
      <c r="X1154" s="569" t="s">
        <v>486</v>
      </c>
      <c r="Y1154" s="487" t="s">
        <v>624</v>
      </c>
      <c r="Z1154" s="487"/>
      <c r="AA1154" s="487"/>
      <c r="AB1154" s="487"/>
      <c r="AC1154" s="493"/>
      <c r="AD1154" s="487"/>
      <c r="AE1154" s="479"/>
      <c r="AF1154" s="487"/>
      <c r="AG1154" s="487"/>
      <c r="AH1154" s="487" t="s">
        <v>203</v>
      </c>
      <c r="AI1154" s="487">
        <v>5</v>
      </c>
      <c r="AJ1154" s="487">
        <v>20</v>
      </c>
      <c r="AK1154" s="487">
        <v>10</v>
      </c>
      <c r="AL1154" s="487">
        <v>23</v>
      </c>
      <c r="AM1154" s="487">
        <v>30</v>
      </c>
      <c r="AN1154" s="490">
        <f>IF(AJ1154="",S1154,ROUND(((((AL1154/24)+(AM1154/1440))-((AJ1154/24)+(AK1154/1440)))*1440/50),5))</f>
        <v>4</v>
      </c>
      <c r="AO1154" s="491">
        <f>AJ1154/24+AK1154/1440</f>
        <v>0.84027777777777779</v>
      </c>
      <c r="AP1154" s="491">
        <f>AL1154/24+AM1154/1440</f>
        <v>0.97916666666666674</v>
      </c>
      <c r="AQ1154" s="23" t="str" cm="1">
        <f t="array" ref="AQ1154">IF(X1154="","",IF(SUMPRODUCT((X1154=$X$7:$X$2085)*(AI1154=$AI$7:$AI$2085)*(AO1154=$AO$7:$AO$2085)*(AP1154=$AP$7:$AP$2085)*(ROW($X$7:$X$2085)&lt;&gt;ROW(X1154))*((S1154=0)*($S$7:$S$2085&gt;0)+(S1154&gt;0)*($S$7:$S$2085=0)))&gt;0,"SALONES UNIDOS",IF(SUMPRODUCT((X1154=$X$7:$X$2085)*(AI1154=$AI$7:$AI$2085)*((AO1154&lt;$AP$7:$AP$2085)*(AP1154&gt;$AO$7:$AO$2085))*(ROW($X$7:$X$2085)&lt;&gt;ROW(X1154)))&gt;0,"Cruzado","Sin cruce")))</f>
        <v>Sin cruce</v>
      </c>
      <c r="AR1154" s="23" t="str" cm="1">
        <f t="array" ref="AR1154">IF(AE1154="","",IF(SUMPRODUCT((AE1154=$AE$7:$AE$2085)*(AI1154=$AI$7:$AI$2085)*(AO1154=$AO$7:$AO$2085)*(AP1154=$AP$7:$AP$2085)*(ROW($AE$7:$AE$2085)&lt;&gt;ROW(AE1154))*((S1154=0)*($S$7:$S$2085&gt;0)+(S1154&gt;0)*($S$7:$S$2085=0)))&gt;0,"SALONES UNIDOS",IF(SUMPRODUCT((AE1154=$AE$7:$AE$2085)*(AI1154=$AI$7:$AI$2085)*((AO1154&lt;$AP$7:$AP$2085)*(AP1154&gt;$AO$7:$AO$2085))*(ROW($AE$7:$AE$2085)&lt;&gt;ROW(AE1154)))&gt;0,"Cruzado","Sin cruce")))</f>
        <v/>
      </c>
      <c r="AS1154" s="94" t="str">
        <f t="shared" si="20"/>
        <v>EN3PRINCIPALN</v>
      </c>
      <c r="AT1154" s="94" t="str" cm="1">
        <f t="array" ref="AT1154">IF(AS1154="","",IF(SUMPRODUCT((AS1154=$AS$7:$AS$2085)*(AI1154=$AI$7:$AI$2085)*(AO1154=$AO$7:$AO$2085)*(AP1154=$AP$7:$AP$2085)*(ROW($AS$7:$AS$2085)&lt;&gt;ROW(AS1154))*((S1154=0)*($S$7:$S$2085&gt;0)+(S1154&gt;0)*($S$7:$S$2085=0)))&gt;0,"SALONES UNIDOS",IF(SUMPRODUCT((AS1154=$AS$7:$AS$2085)*(AI1154=$AI$7:$AI$2085)*((AO1154&lt;$AP$7:$AP$2085)*(AP1154&gt;$AO$7:$AO$2085))*(ROW($AS$7:$AS$2085)&lt;&gt;ROW(AS1154)))&gt;0,"Cruzado","Sin cruce")))</f>
        <v>Sin cruce</v>
      </c>
    </row>
    <row r="1155" spans="3:46" ht="15.6" hidden="1" customHeight="1">
      <c r="C1155" s="519" t="s">
        <v>572</v>
      </c>
      <c r="D1155" s="520" t="s">
        <v>573</v>
      </c>
      <c r="E1155" s="520">
        <v>20261</v>
      </c>
      <c r="F1155" s="521" t="s">
        <v>48</v>
      </c>
      <c r="G1155" s="522" t="s">
        <v>80</v>
      </c>
      <c r="H1155" s="521" t="s">
        <v>63</v>
      </c>
      <c r="I1155" s="521">
        <v>3</v>
      </c>
      <c r="J1155" s="521" t="s">
        <v>1088</v>
      </c>
      <c r="K1155" s="521" t="s">
        <v>1088</v>
      </c>
      <c r="L1155" s="523" t="s">
        <v>635</v>
      </c>
      <c r="M1155" s="543" t="s">
        <v>636</v>
      </c>
      <c r="N1155" s="487" t="s">
        <v>637</v>
      </c>
      <c r="O1155" s="487" t="s">
        <v>578</v>
      </c>
      <c r="P1155" s="521" t="s">
        <v>579</v>
      </c>
      <c r="Q1155" s="487">
        <v>4</v>
      </c>
      <c r="R1155" s="487">
        <v>4</v>
      </c>
      <c r="S1155" s="520">
        <v>8</v>
      </c>
      <c r="T1155" s="487">
        <v>6</v>
      </c>
      <c r="U1155" s="477" t="s">
        <v>520</v>
      </c>
      <c r="V1155" s="560">
        <v>50</v>
      </c>
      <c r="W1155" s="522">
        <v>46604461</v>
      </c>
      <c r="X1155" s="569" t="s">
        <v>342</v>
      </c>
      <c r="Y1155" s="487" t="s">
        <v>624</v>
      </c>
      <c r="Z1155" s="487"/>
      <c r="AA1155" s="487"/>
      <c r="AB1155" s="487"/>
      <c r="AC1155" s="493"/>
      <c r="AD1155" s="487"/>
      <c r="AE1155" s="479"/>
      <c r="AF1155" s="487"/>
      <c r="AG1155" s="487"/>
      <c r="AH1155" s="487" t="s">
        <v>203</v>
      </c>
      <c r="AI1155" s="487">
        <v>1</v>
      </c>
      <c r="AJ1155" s="487">
        <v>16</v>
      </c>
      <c r="AK1155" s="487">
        <v>0</v>
      </c>
      <c r="AL1155" s="487">
        <v>22</v>
      </c>
      <c r="AM1155" s="487">
        <v>40</v>
      </c>
      <c r="AN1155" s="490">
        <f>IF(AJ1155="",S1155,ROUND(((((AL1155/24)+(AM1155/1440))-((AJ1155/24)+(AK1155/1440)))*1440/50),5))</f>
        <v>8</v>
      </c>
      <c r="AO1155" s="491">
        <f>AJ1155/24+AK1155/1440</f>
        <v>0.66666666666666663</v>
      </c>
      <c r="AP1155" s="491">
        <f>AL1155/24+AM1155/1440</f>
        <v>0.94444444444444442</v>
      </c>
      <c r="AQ1155" s="23" t="str" cm="1">
        <f t="array" ref="AQ1155">IF(X1155="","",IF(SUMPRODUCT((X1155=$X$7:$X$2085)*(AI1155=$AI$7:$AI$2085)*(AO1155=$AO$7:$AO$2085)*(AP1155=$AP$7:$AP$2085)*(ROW($X$7:$X$2085)&lt;&gt;ROW(X1155))*((S1155=0)*($S$7:$S$2085&gt;0)+(S1155&gt;0)*($S$7:$S$2085=0)))&gt;0,"SALONES UNIDOS",IF(SUMPRODUCT((X1155=$X$7:$X$2085)*(AI1155=$AI$7:$AI$2085)*((AO1155&lt;$AP$7:$AP$2085)*(AP1155&gt;$AO$7:$AO$2085))*(ROW($X$7:$X$2085)&lt;&gt;ROW(X1155)))&gt;0,"Cruzado","Sin cruce")))</f>
        <v>Sin cruce</v>
      </c>
      <c r="AR1155" s="23" t="str" cm="1">
        <f t="array" ref="AR1155">IF(AE1155="","",IF(SUMPRODUCT((AE1155=$AE$7:$AE$2085)*(AI1155=$AI$7:$AI$2085)*(AO1155=$AO$7:$AO$2085)*(AP1155=$AP$7:$AP$2085)*(ROW($AE$7:$AE$2085)&lt;&gt;ROW(AE1155))*((S1155=0)*($S$7:$S$2085&gt;0)+(S1155&gt;0)*($S$7:$S$2085=0)))&gt;0,"SALONES UNIDOS",IF(SUMPRODUCT((AE1155=$AE$7:$AE$2085)*(AI1155=$AI$7:$AI$2085)*((AO1155&lt;$AP$7:$AP$2085)*(AP1155&gt;$AO$7:$AO$2085))*(ROW($AE$7:$AE$2085)&lt;&gt;ROW(AE1155)))&gt;0,"Cruzado","Sin cruce")))</f>
        <v/>
      </c>
      <c r="AS1155" s="94" t="str">
        <f t="shared" si="20"/>
        <v>EN3PRINCIPALN</v>
      </c>
      <c r="AT1155" s="94" t="str" cm="1">
        <f t="array" ref="AT1155">IF(AS1155="","",IF(SUMPRODUCT((AS1155=$AS$7:$AS$2085)*(AI1155=$AI$7:$AI$2085)*(AO1155=$AO$7:$AO$2085)*(AP1155=$AP$7:$AP$2085)*(ROW($AS$7:$AS$2085)&lt;&gt;ROW(AS1155))*((S1155=0)*($S$7:$S$2085&gt;0)+(S1155&gt;0)*($S$7:$S$2085=0)))&gt;0,"SALONES UNIDOS",IF(SUMPRODUCT((AS1155=$AS$7:$AS$2085)*(AI1155=$AI$7:$AI$2085)*((AO1155&lt;$AP$7:$AP$2085)*(AP1155&gt;$AO$7:$AO$2085))*(ROW($AS$7:$AS$2085)&lt;&gt;ROW(AS1155)))&gt;0,"Cruzado","Sin cruce")))</f>
        <v>Sin cruce</v>
      </c>
    </row>
    <row r="1156" spans="3:46" ht="15.6" hidden="1" customHeight="1">
      <c r="C1156" s="519" t="s">
        <v>572</v>
      </c>
      <c r="D1156" s="520" t="s">
        <v>573</v>
      </c>
      <c r="E1156" s="520">
        <v>20261</v>
      </c>
      <c r="F1156" s="521" t="s">
        <v>48</v>
      </c>
      <c r="G1156" s="522" t="s">
        <v>80</v>
      </c>
      <c r="H1156" s="521" t="s">
        <v>63</v>
      </c>
      <c r="I1156" s="521">
        <v>4</v>
      </c>
      <c r="J1156" s="521" t="s">
        <v>1088</v>
      </c>
      <c r="K1156" s="521" t="s">
        <v>1088</v>
      </c>
      <c r="L1156" s="523" t="s">
        <v>655</v>
      </c>
      <c r="M1156" s="543" t="s">
        <v>656</v>
      </c>
      <c r="N1156" s="487" t="s">
        <v>577</v>
      </c>
      <c r="O1156" s="487" t="s">
        <v>578</v>
      </c>
      <c r="P1156" s="521" t="s">
        <v>579</v>
      </c>
      <c r="Q1156" s="487">
        <v>2</v>
      </c>
      <c r="R1156" s="487">
        <v>4</v>
      </c>
      <c r="S1156" s="520">
        <v>6</v>
      </c>
      <c r="T1156" s="487">
        <v>4</v>
      </c>
      <c r="U1156" s="477" t="s">
        <v>520</v>
      </c>
      <c r="V1156" s="560">
        <v>50</v>
      </c>
      <c r="W1156" s="522">
        <v>21418654</v>
      </c>
      <c r="X1156" s="569" t="s">
        <v>248</v>
      </c>
      <c r="Y1156" s="487" t="s">
        <v>624</v>
      </c>
      <c r="Z1156" s="487"/>
      <c r="AA1156" s="487"/>
      <c r="AB1156" s="487"/>
      <c r="AC1156" s="493"/>
      <c r="AD1156" s="487"/>
      <c r="AE1156" s="479"/>
      <c r="AF1156" s="487"/>
      <c r="AG1156" s="487"/>
      <c r="AH1156" s="487" t="s">
        <v>203</v>
      </c>
      <c r="AI1156" s="487">
        <v>4</v>
      </c>
      <c r="AJ1156" s="487">
        <v>13</v>
      </c>
      <c r="AK1156" s="487">
        <v>30</v>
      </c>
      <c r="AL1156" s="487">
        <v>18</v>
      </c>
      <c r="AM1156" s="487">
        <v>30</v>
      </c>
      <c r="AN1156" s="490">
        <f>IF(AJ1156="",S1156,ROUND(((((AL1156/24)+(AM1156/1440))-((AJ1156/24)+(AK1156/1440)))*1440/50),5))</f>
        <v>6</v>
      </c>
      <c r="AO1156" s="491">
        <f>AJ1156/24+AK1156/1440</f>
        <v>0.5625</v>
      </c>
      <c r="AP1156" s="491">
        <f>AL1156/24+AM1156/1440</f>
        <v>0.77083333333333337</v>
      </c>
      <c r="AQ1156" s="23" t="str" cm="1">
        <f t="array" ref="AQ1156">IF(X1156="","",IF(SUMPRODUCT((X1156=$X$7:$X$2085)*(AI1156=$AI$7:$AI$2085)*(AO1156=$AO$7:$AO$2085)*(AP1156=$AP$7:$AP$2085)*(ROW($X$7:$X$2085)&lt;&gt;ROW(X1156))*((S1156=0)*($S$7:$S$2085&gt;0)+(S1156&gt;0)*($S$7:$S$2085=0)))&gt;0,"SALONES UNIDOS",IF(SUMPRODUCT((X1156=$X$7:$X$2085)*(AI1156=$AI$7:$AI$2085)*((AO1156&lt;$AP$7:$AP$2085)*(AP1156&gt;$AO$7:$AO$2085))*(ROW($X$7:$X$2085)&lt;&gt;ROW(X1156)))&gt;0,"Cruzado","Sin cruce")))</f>
        <v>Sin cruce</v>
      </c>
      <c r="AR1156" s="23" t="str" cm="1">
        <f t="array" ref="AR1156">IF(AE1156="","",IF(SUMPRODUCT((AE1156=$AE$7:$AE$2085)*(AI1156=$AI$7:$AI$2085)*(AO1156=$AO$7:$AO$2085)*(AP1156=$AP$7:$AP$2085)*(ROW($AE$7:$AE$2085)&lt;&gt;ROW(AE1156))*((S1156=0)*($S$7:$S$2085&gt;0)+(S1156&gt;0)*($S$7:$S$2085=0)))&gt;0,"SALONES UNIDOS",IF(SUMPRODUCT((AE1156=$AE$7:$AE$2085)*(AI1156=$AI$7:$AI$2085)*((AO1156&lt;$AP$7:$AP$2085)*(AP1156&gt;$AO$7:$AO$2085))*(ROW($AE$7:$AE$2085)&lt;&gt;ROW(AE1156)))&gt;0,"Cruzado","Sin cruce")))</f>
        <v/>
      </c>
      <c r="AS1156" s="94" t="str">
        <f t="shared" si="20"/>
        <v>EN4PRINCIPALN</v>
      </c>
      <c r="AT1156" s="94" t="str" cm="1">
        <f t="array" ref="AT1156">IF(AS1156="","",IF(SUMPRODUCT((AS1156=$AS$7:$AS$2085)*(AI1156=$AI$7:$AI$2085)*(AO1156=$AO$7:$AO$2085)*(AP1156=$AP$7:$AP$2085)*(ROW($AS$7:$AS$2085)&lt;&gt;ROW(AS1156))*((S1156=0)*($S$7:$S$2085&gt;0)+(S1156&gt;0)*($S$7:$S$2085=0)))&gt;0,"SALONES UNIDOS",IF(SUMPRODUCT((AS1156=$AS$7:$AS$2085)*(AI1156=$AI$7:$AI$2085)*((AO1156&lt;$AP$7:$AP$2085)*(AP1156&gt;$AO$7:$AO$2085))*(ROW($AS$7:$AS$2085)&lt;&gt;ROW(AS1156)))&gt;0,"Cruzado","Sin cruce")))</f>
        <v>Sin cruce</v>
      </c>
    </row>
    <row r="1157" spans="3:46" ht="15.6" hidden="1" customHeight="1">
      <c r="C1157" s="519" t="s">
        <v>572</v>
      </c>
      <c r="D1157" s="520" t="s">
        <v>573</v>
      </c>
      <c r="E1157" s="520">
        <v>20261</v>
      </c>
      <c r="F1157" s="521" t="s">
        <v>48</v>
      </c>
      <c r="G1157" s="522" t="s">
        <v>80</v>
      </c>
      <c r="H1157" s="521" t="s">
        <v>63</v>
      </c>
      <c r="I1157" s="521">
        <v>4</v>
      </c>
      <c r="J1157" s="521" t="s">
        <v>1088</v>
      </c>
      <c r="K1157" s="521" t="s">
        <v>1088</v>
      </c>
      <c r="L1157" s="523" t="s">
        <v>644</v>
      </c>
      <c r="M1157" s="543" t="s">
        <v>645</v>
      </c>
      <c r="N1157" s="487" t="s">
        <v>637</v>
      </c>
      <c r="O1157" s="487" t="s">
        <v>578</v>
      </c>
      <c r="P1157" s="521" t="s">
        <v>579</v>
      </c>
      <c r="Q1157" s="487">
        <v>2</v>
      </c>
      <c r="R1157" s="487">
        <v>6</v>
      </c>
      <c r="S1157" s="520">
        <v>8</v>
      </c>
      <c r="T1157" s="487">
        <v>5</v>
      </c>
      <c r="U1157" s="477" t="s">
        <v>520</v>
      </c>
      <c r="V1157" s="560">
        <v>50</v>
      </c>
      <c r="W1157" s="522">
        <v>41622614</v>
      </c>
      <c r="X1157" s="569" t="s">
        <v>411</v>
      </c>
      <c r="Y1157" s="487" t="s">
        <v>624</v>
      </c>
      <c r="Z1157" s="487"/>
      <c r="AA1157" s="487"/>
      <c r="AB1157" s="487"/>
      <c r="AC1157" s="493"/>
      <c r="AD1157" s="487"/>
      <c r="AE1157" s="479"/>
      <c r="AF1157" s="487"/>
      <c r="AG1157" s="487"/>
      <c r="AH1157" s="487" t="s">
        <v>203</v>
      </c>
      <c r="AI1157" s="487">
        <v>6</v>
      </c>
      <c r="AJ1157" s="487">
        <v>7</v>
      </c>
      <c r="AK1157" s="487">
        <v>40</v>
      </c>
      <c r="AL1157" s="487">
        <v>14</v>
      </c>
      <c r="AM1157" s="487">
        <v>20</v>
      </c>
      <c r="AN1157" s="490">
        <f>IF(AJ1157="",S1157,ROUND(((((AL1157/24)+(AM1157/1440))-((AJ1157/24)+(AK1157/1440)))*1440/50),5))</f>
        <v>8</v>
      </c>
      <c r="AO1157" s="491">
        <f>AJ1157/24+AK1157/1440</f>
        <v>0.31944444444444448</v>
      </c>
      <c r="AP1157" s="491">
        <f>AL1157/24+AM1157/1440</f>
        <v>0.59722222222222221</v>
      </c>
      <c r="AQ1157" s="23" t="str" cm="1">
        <f t="array" ref="AQ1157">IF(X1157="","",IF(SUMPRODUCT((X1157=$X$7:$X$2085)*(AI1157=$AI$7:$AI$2085)*(AO1157=$AO$7:$AO$2085)*(AP1157=$AP$7:$AP$2085)*(ROW($X$7:$X$2085)&lt;&gt;ROW(X1157))*((S1157=0)*($S$7:$S$2085&gt;0)+(S1157&gt;0)*($S$7:$S$2085=0)))&gt;0,"SALONES UNIDOS",IF(SUMPRODUCT((X1157=$X$7:$X$2085)*(AI1157=$AI$7:$AI$2085)*((AO1157&lt;$AP$7:$AP$2085)*(AP1157&gt;$AO$7:$AO$2085))*(ROW($X$7:$X$2085)&lt;&gt;ROW(X1157)))&gt;0,"Cruzado","Sin cruce")))</f>
        <v>Sin cruce</v>
      </c>
      <c r="AR1157" s="23" t="str" cm="1">
        <f t="array" ref="AR1157">IF(AE1157="","",IF(SUMPRODUCT((AE1157=$AE$7:$AE$2085)*(AI1157=$AI$7:$AI$2085)*(AO1157=$AO$7:$AO$2085)*(AP1157=$AP$7:$AP$2085)*(ROW($AE$7:$AE$2085)&lt;&gt;ROW(AE1157))*((S1157=0)*($S$7:$S$2085&gt;0)+(S1157&gt;0)*($S$7:$S$2085=0)))&gt;0,"SALONES UNIDOS",IF(SUMPRODUCT((AE1157=$AE$7:$AE$2085)*(AI1157=$AI$7:$AI$2085)*((AO1157&lt;$AP$7:$AP$2085)*(AP1157&gt;$AO$7:$AO$2085))*(ROW($AE$7:$AE$2085)&lt;&gt;ROW(AE1157)))&gt;0,"Cruzado","Sin cruce")))</f>
        <v/>
      </c>
      <c r="AS1157" s="94" t="str">
        <f t="shared" si="20"/>
        <v>EN4PRINCIPALN</v>
      </c>
      <c r="AT1157" s="94" t="str" cm="1">
        <f t="array" ref="AT1157">IF(AS1157="","",IF(SUMPRODUCT((AS1157=$AS$7:$AS$2085)*(AI1157=$AI$7:$AI$2085)*(AO1157=$AO$7:$AO$2085)*(AP1157=$AP$7:$AP$2085)*(ROW($AS$7:$AS$2085)&lt;&gt;ROW(AS1157))*((S1157=0)*($S$7:$S$2085&gt;0)+(S1157&gt;0)*($S$7:$S$2085=0)))&gt;0,"SALONES UNIDOS",IF(SUMPRODUCT((AS1157=$AS$7:$AS$2085)*(AI1157=$AI$7:$AI$2085)*((AO1157&lt;$AP$7:$AP$2085)*(AP1157&gt;$AO$7:$AO$2085))*(ROW($AS$7:$AS$2085)&lt;&gt;ROW(AS1157)))&gt;0,"Cruzado","Sin cruce")))</f>
        <v>Sin cruce</v>
      </c>
    </row>
    <row r="1158" spans="3:46" ht="15.6" hidden="1" customHeight="1">
      <c r="C1158" s="519" t="s">
        <v>572</v>
      </c>
      <c r="D1158" s="520" t="s">
        <v>573</v>
      </c>
      <c r="E1158" s="520">
        <v>20261</v>
      </c>
      <c r="F1158" s="521" t="s">
        <v>48</v>
      </c>
      <c r="G1158" s="522" t="s">
        <v>80</v>
      </c>
      <c r="H1158" s="521" t="s">
        <v>63</v>
      </c>
      <c r="I1158" s="521">
        <v>4</v>
      </c>
      <c r="J1158" s="521" t="s">
        <v>1088</v>
      </c>
      <c r="K1158" s="521" t="s">
        <v>1088</v>
      </c>
      <c r="L1158" s="523" t="s">
        <v>647</v>
      </c>
      <c r="M1158" s="543" t="s">
        <v>648</v>
      </c>
      <c r="N1158" s="487" t="s">
        <v>637</v>
      </c>
      <c r="O1158" s="487" t="s">
        <v>578</v>
      </c>
      <c r="P1158" s="521" t="s">
        <v>579</v>
      </c>
      <c r="Q1158" s="487">
        <v>2</v>
      </c>
      <c r="R1158" s="487">
        <v>6</v>
      </c>
      <c r="S1158" s="520">
        <v>8</v>
      </c>
      <c r="T1158" s="487">
        <v>5</v>
      </c>
      <c r="U1158" s="477" t="s">
        <v>520</v>
      </c>
      <c r="V1158" s="560">
        <v>50</v>
      </c>
      <c r="W1158" s="522">
        <v>44407156</v>
      </c>
      <c r="X1158" s="569" t="s">
        <v>350</v>
      </c>
      <c r="Y1158" s="487" t="s">
        <v>624</v>
      </c>
      <c r="Z1158" s="487"/>
      <c r="AA1158" s="487"/>
      <c r="AB1158" s="487"/>
      <c r="AC1158" s="493"/>
      <c r="AD1158" s="487"/>
      <c r="AE1158" s="479"/>
      <c r="AF1158" s="487"/>
      <c r="AG1158" s="487"/>
      <c r="AH1158" s="487" t="s">
        <v>203</v>
      </c>
      <c r="AI1158" s="487">
        <v>2</v>
      </c>
      <c r="AJ1158" s="487">
        <v>8</v>
      </c>
      <c r="AK1158" s="487">
        <v>30</v>
      </c>
      <c r="AL1158" s="487">
        <v>15</v>
      </c>
      <c r="AM1158" s="487">
        <v>10</v>
      </c>
      <c r="AN1158" s="490">
        <f>IF(AJ1158="",S1158,ROUND(((((AL1158/24)+(AM1158/1440))-((AJ1158/24)+(AK1158/1440)))*1440/50),5))</f>
        <v>8</v>
      </c>
      <c r="AO1158" s="491">
        <f>AJ1158/24+AK1158/1440</f>
        <v>0.35416666666666663</v>
      </c>
      <c r="AP1158" s="491">
        <f>AL1158/24+AM1158/1440</f>
        <v>0.63194444444444442</v>
      </c>
      <c r="AQ1158" s="23" t="str" cm="1">
        <f t="array" ref="AQ1158">IF(X1158="","",IF(SUMPRODUCT((X1158=$X$7:$X$2085)*(AI1158=$AI$7:$AI$2085)*(AO1158=$AO$7:$AO$2085)*(AP1158=$AP$7:$AP$2085)*(ROW($X$7:$X$2085)&lt;&gt;ROW(X1158))*((S1158=0)*($S$7:$S$2085&gt;0)+(S1158&gt;0)*($S$7:$S$2085=0)))&gt;0,"SALONES UNIDOS",IF(SUMPRODUCT((X1158=$X$7:$X$2085)*(AI1158=$AI$7:$AI$2085)*((AO1158&lt;$AP$7:$AP$2085)*(AP1158&gt;$AO$7:$AO$2085))*(ROW($X$7:$X$2085)&lt;&gt;ROW(X1158)))&gt;0,"Cruzado","Sin cruce")))</f>
        <v>Sin cruce</v>
      </c>
      <c r="AR1158" s="23" t="str" cm="1">
        <f t="array" ref="AR1158">IF(AE1158="","",IF(SUMPRODUCT((AE1158=$AE$7:$AE$2085)*(AI1158=$AI$7:$AI$2085)*(AO1158=$AO$7:$AO$2085)*(AP1158=$AP$7:$AP$2085)*(ROW($AE$7:$AE$2085)&lt;&gt;ROW(AE1158))*((S1158=0)*($S$7:$S$2085&gt;0)+(S1158&gt;0)*($S$7:$S$2085=0)))&gt;0,"SALONES UNIDOS",IF(SUMPRODUCT((AE1158=$AE$7:$AE$2085)*(AI1158=$AI$7:$AI$2085)*((AO1158&lt;$AP$7:$AP$2085)*(AP1158&gt;$AO$7:$AO$2085))*(ROW($AE$7:$AE$2085)&lt;&gt;ROW(AE1158)))&gt;0,"Cruzado","Sin cruce")))</f>
        <v/>
      </c>
      <c r="AS1158" s="94" t="str">
        <f t="shared" si="20"/>
        <v>EN4PRINCIPALN</v>
      </c>
      <c r="AT1158" s="94" t="str" cm="1">
        <f t="array" ref="AT1158">IF(AS1158="","",IF(SUMPRODUCT((AS1158=$AS$7:$AS$2085)*(AI1158=$AI$7:$AI$2085)*(AO1158=$AO$7:$AO$2085)*(AP1158=$AP$7:$AP$2085)*(ROW($AS$7:$AS$2085)&lt;&gt;ROW(AS1158))*((S1158=0)*($S$7:$S$2085&gt;0)+(S1158&gt;0)*($S$7:$S$2085=0)))&gt;0,"SALONES UNIDOS",IF(SUMPRODUCT((AS1158=$AS$7:$AS$2085)*(AI1158=$AI$7:$AI$2085)*((AO1158&lt;$AP$7:$AP$2085)*(AP1158&gt;$AO$7:$AO$2085))*(ROW($AS$7:$AS$2085)&lt;&gt;ROW(AS1158)))&gt;0,"Cruzado","Sin cruce")))</f>
        <v>Sin cruce</v>
      </c>
    </row>
    <row r="1159" spans="3:46" ht="15.6" hidden="1" customHeight="1">
      <c r="C1159" s="519" t="s">
        <v>572</v>
      </c>
      <c r="D1159" s="520" t="s">
        <v>573</v>
      </c>
      <c r="E1159" s="520">
        <v>20261</v>
      </c>
      <c r="F1159" s="521" t="s">
        <v>48</v>
      </c>
      <c r="G1159" s="522" t="s">
        <v>80</v>
      </c>
      <c r="H1159" s="521" t="s">
        <v>63</v>
      </c>
      <c r="I1159" s="521">
        <v>3</v>
      </c>
      <c r="J1159" s="521" t="s">
        <v>98</v>
      </c>
      <c r="K1159" s="521" t="s">
        <v>98</v>
      </c>
      <c r="L1159" s="523" t="s">
        <v>632</v>
      </c>
      <c r="M1159" s="543" t="s">
        <v>633</v>
      </c>
      <c r="N1159" s="487" t="s">
        <v>577</v>
      </c>
      <c r="O1159" s="487" t="s">
        <v>578</v>
      </c>
      <c r="P1159" s="521" t="s">
        <v>579</v>
      </c>
      <c r="Q1159" s="487">
        <v>2</v>
      </c>
      <c r="R1159" s="487">
        <v>2</v>
      </c>
      <c r="S1159" s="520">
        <v>4</v>
      </c>
      <c r="T1159" s="487">
        <v>3</v>
      </c>
      <c r="U1159" s="477" t="s">
        <v>520</v>
      </c>
      <c r="V1159" s="560">
        <v>50</v>
      </c>
      <c r="W1159" s="522">
        <v>44425152</v>
      </c>
      <c r="X1159" s="569" t="s">
        <v>507</v>
      </c>
      <c r="Y1159" s="487" t="s">
        <v>624</v>
      </c>
      <c r="Z1159" s="487"/>
      <c r="AA1159" s="487"/>
      <c r="AB1159" s="487"/>
      <c r="AC1159" s="493"/>
      <c r="AD1159" s="487"/>
      <c r="AE1159" s="479"/>
      <c r="AF1159" s="487"/>
      <c r="AG1159" s="487"/>
      <c r="AH1159" s="487" t="s">
        <v>203</v>
      </c>
      <c r="AI1159" s="487">
        <v>1</v>
      </c>
      <c r="AJ1159" s="487">
        <v>20</v>
      </c>
      <c r="AK1159" s="487">
        <v>10</v>
      </c>
      <c r="AL1159" s="487">
        <v>23</v>
      </c>
      <c r="AM1159" s="487">
        <v>30</v>
      </c>
      <c r="AN1159" s="490">
        <f>IF(AJ1159="",S1159,ROUND(((((AL1159/24)+(AM1159/1440))-((AJ1159/24)+(AK1159/1440)))*1440/50),5))</f>
        <v>4</v>
      </c>
      <c r="AO1159" s="491">
        <f>AJ1159/24+AK1159/1440</f>
        <v>0.84027777777777779</v>
      </c>
      <c r="AP1159" s="491">
        <f>AL1159/24+AM1159/1440</f>
        <v>0.97916666666666674</v>
      </c>
      <c r="AQ1159" s="23" t="str" cm="1">
        <f t="array" ref="AQ1159">IF(X1159="","",IF(SUMPRODUCT((X1159=$X$7:$X$2085)*(AI1159=$AI$7:$AI$2085)*(AO1159=$AO$7:$AO$2085)*(AP1159=$AP$7:$AP$2085)*(ROW($X$7:$X$2085)&lt;&gt;ROW(X1159))*((S1159=0)*($S$7:$S$2085&gt;0)+(S1159&gt;0)*($S$7:$S$2085=0)))&gt;0,"SALONES UNIDOS",IF(SUMPRODUCT((X1159=$X$7:$X$2085)*(AI1159=$AI$7:$AI$2085)*((AO1159&lt;$AP$7:$AP$2085)*(AP1159&gt;$AO$7:$AO$2085))*(ROW($X$7:$X$2085)&lt;&gt;ROW(X1159)))&gt;0,"Cruzado","Sin cruce")))</f>
        <v>Sin cruce</v>
      </c>
      <c r="AR1159" s="23" t="str" cm="1">
        <f t="array" ref="AR1159">IF(AE1159="","",IF(SUMPRODUCT((AE1159=$AE$7:$AE$2085)*(AI1159=$AI$7:$AI$2085)*(AO1159=$AO$7:$AO$2085)*(AP1159=$AP$7:$AP$2085)*(ROW($AE$7:$AE$2085)&lt;&gt;ROW(AE1159))*((S1159=0)*($S$7:$S$2085&gt;0)+(S1159&gt;0)*($S$7:$S$2085=0)))&gt;0,"SALONES UNIDOS",IF(SUMPRODUCT((AE1159=$AE$7:$AE$2085)*(AI1159=$AI$7:$AI$2085)*((AO1159&lt;$AP$7:$AP$2085)*(AP1159&gt;$AO$7:$AO$2085))*(ROW($AE$7:$AE$2085)&lt;&gt;ROW(AE1159)))&gt;0,"Cruzado","Sin cruce")))</f>
        <v/>
      </c>
      <c r="AS1159" s="94" t="str">
        <f t="shared" si="20"/>
        <v>EN3PRINCIPALH</v>
      </c>
      <c r="AT1159" s="94" t="str" cm="1">
        <f t="array" ref="AT1159">IF(AS1159="","",IF(SUMPRODUCT((AS1159=$AS$7:$AS$2085)*(AI1159=$AI$7:$AI$2085)*(AO1159=$AO$7:$AO$2085)*(AP1159=$AP$7:$AP$2085)*(ROW($AS$7:$AS$2085)&lt;&gt;ROW(AS1159))*((S1159=0)*($S$7:$S$2085&gt;0)+(S1159&gt;0)*($S$7:$S$2085=0)))&gt;0,"SALONES UNIDOS",IF(SUMPRODUCT((AS1159=$AS$7:$AS$2085)*(AI1159=$AI$7:$AI$2085)*((AO1159&lt;$AP$7:$AP$2085)*(AP1159&gt;$AO$7:$AO$2085))*(ROW($AS$7:$AS$2085)&lt;&gt;ROW(AS1159)))&gt;0,"Cruzado","Sin cruce")))</f>
        <v>Sin cruce</v>
      </c>
    </row>
    <row r="1160" spans="3:46" ht="15.6" hidden="1" customHeight="1">
      <c r="C1160" s="519" t="s">
        <v>572</v>
      </c>
      <c r="D1160" s="520" t="s">
        <v>573</v>
      </c>
      <c r="E1160" s="520">
        <v>20261</v>
      </c>
      <c r="F1160" s="521" t="s">
        <v>48</v>
      </c>
      <c r="G1160" s="522" t="s">
        <v>80</v>
      </c>
      <c r="H1160" s="521" t="s">
        <v>63</v>
      </c>
      <c r="I1160" s="521">
        <v>3</v>
      </c>
      <c r="J1160" s="521" t="s">
        <v>98</v>
      </c>
      <c r="K1160" s="521" t="s">
        <v>98</v>
      </c>
      <c r="L1160" s="523" t="s">
        <v>635</v>
      </c>
      <c r="M1160" s="543" t="s">
        <v>636</v>
      </c>
      <c r="N1160" s="487" t="s">
        <v>637</v>
      </c>
      <c r="O1160" s="487" t="s">
        <v>578</v>
      </c>
      <c r="P1160" s="521" t="s">
        <v>579</v>
      </c>
      <c r="Q1160" s="487">
        <v>4</v>
      </c>
      <c r="R1160" s="487">
        <v>4</v>
      </c>
      <c r="S1160" s="520">
        <v>8</v>
      </c>
      <c r="T1160" s="487">
        <v>6</v>
      </c>
      <c r="U1160" s="477" t="s">
        <v>520</v>
      </c>
      <c r="V1160" s="560">
        <v>50</v>
      </c>
      <c r="W1160" s="522">
        <v>41622614</v>
      </c>
      <c r="X1160" s="569" t="s">
        <v>411</v>
      </c>
      <c r="Y1160" s="487" t="s">
        <v>624</v>
      </c>
      <c r="Z1160" s="487"/>
      <c r="AA1160" s="487"/>
      <c r="AB1160" s="487"/>
      <c r="AC1160" s="493"/>
      <c r="AD1160" s="487"/>
      <c r="AE1160" s="479"/>
      <c r="AF1160" s="487"/>
      <c r="AG1160" s="487"/>
      <c r="AH1160" s="487" t="s">
        <v>203</v>
      </c>
      <c r="AI1160" s="487">
        <v>3</v>
      </c>
      <c r="AJ1160" s="487">
        <v>12</v>
      </c>
      <c r="AK1160" s="487">
        <v>40</v>
      </c>
      <c r="AL1160" s="487">
        <v>19</v>
      </c>
      <c r="AM1160" s="487">
        <v>20</v>
      </c>
      <c r="AN1160" s="490">
        <f>IF(AJ1160="",S1160,ROUND(((((AL1160/24)+(AM1160/1440))-((AJ1160/24)+(AK1160/1440)))*1440/50),5))</f>
        <v>8</v>
      </c>
      <c r="AO1160" s="491">
        <f>AJ1160/24+AK1160/1440</f>
        <v>0.52777777777777779</v>
      </c>
      <c r="AP1160" s="491">
        <f>AL1160/24+AM1160/1440</f>
        <v>0.80555555555555547</v>
      </c>
      <c r="AQ1160" s="23" t="str" cm="1">
        <f t="array" ref="AQ1160">IF(X1160="","",IF(SUMPRODUCT((X1160=$X$7:$X$2085)*(AI1160=$AI$7:$AI$2085)*(AO1160=$AO$7:$AO$2085)*(AP1160=$AP$7:$AP$2085)*(ROW($X$7:$X$2085)&lt;&gt;ROW(X1160))*((S1160=0)*($S$7:$S$2085&gt;0)+(S1160&gt;0)*($S$7:$S$2085=0)))&gt;0,"SALONES UNIDOS",IF(SUMPRODUCT((X1160=$X$7:$X$2085)*(AI1160=$AI$7:$AI$2085)*((AO1160&lt;$AP$7:$AP$2085)*(AP1160&gt;$AO$7:$AO$2085))*(ROW($X$7:$X$2085)&lt;&gt;ROW(X1160)))&gt;0,"Cruzado","Sin cruce")))</f>
        <v>Sin cruce</v>
      </c>
      <c r="AR1160" s="23" t="str" cm="1">
        <f t="array" ref="AR1160">IF(AE1160="","",IF(SUMPRODUCT((AE1160=$AE$7:$AE$2085)*(AI1160=$AI$7:$AI$2085)*(AO1160=$AO$7:$AO$2085)*(AP1160=$AP$7:$AP$2085)*(ROW($AE$7:$AE$2085)&lt;&gt;ROW(AE1160))*((S1160=0)*($S$7:$S$2085&gt;0)+(S1160&gt;0)*($S$7:$S$2085=0)))&gt;0,"SALONES UNIDOS",IF(SUMPRODUCT((AE1160=$AE$7:$AE$2085)*(AI1160=$AI$7:$AI$2085)*((AO1160&lt;$AP$7:$AP$2085)*(AP1160&gt;$AO$7:$AO$2085))*(ROW($AE$7:$AE$2085)&lt;&gt;ROW(AE1160)))&gt;0,"Cruzado","Sin cruce")))</f>
        <v/>
      </c>
      <c r="AS1160" s="94" t="str">
        <f t="shared" si="20"/>
        <v>EN3PRINCIPALH</v>
      </c>
      <c r="AT1160" s="94" t="str" cm="1">
        <f t="array" ref="AT1160">IF(AS1160="","",IF(SUMPRODUCT((AS1160=$AS$7:$AS$2085)*(AI1160=$AI$7:$AI$2085)*(AO1160=$AO$7:$AO$2085)*(AP1160=$AP$7:$AP$2085)*(ROW($AS$7:$AS$2085)&lt;&gt;ROW(AS1160))*((S1160=0)*($S$7:$S$2085&gt;0)+(S1160&gt;0)*($S$7:$S$2085=0)))&gt;0,"SALONES UNIDOS",IF(SUMPRODUCT((AS1160=$AS$7:$AS$2085)*(AI1160=$AI$7:$AI$2085)*((AO1160&lt;$AP$7:$AP$2085)*(AP1160&gt;$AO$7:$AO$2085))*(ROW($AS$7:$AS$2085)&lt;&gt;ROW(AS1160)))&gt;0,"Cruzado","Sin cruce")))</f>
        <v>Sin cruce</v>
      </c>
    </row>
    <row r="1161" spans="3:46" ht="15.6" hidden="1" customHeight="1">
      <c r="C1161" s="519" t="s">
        <v>572</v>
      </c>
      <c r="D1161" s="520" t="s">
        <v>573</v>
      </c>
      <c r="E1161" s="520">
        <v>20261</v>
      </c>
      <c r="F1161" s="521" t="s">
        <v>48</v>
      </c>
      <c r="G1161" s="522" t="s">
        <v>80</v>
      </c>
      <c r="H1161" s="521" t="s">
        <v>63</v>
      </c>
      <c r="I1161" s="521">
        <v>3</v>
      </c>
      <c r="J1161" s="521" t="s">
        <v>98</v>
      </c>
      <c r="K1161" s="521" t="s">
        <v>98</v>
      </c>
      <c r="L1161" s="523" t="s">
        <v>628</v>
      </c>
      <c r="M1161" s="543" t="s">
        <v>629</v>
      </c>
      <c r="N1161" s="487" t="s">
        <v>577</v>
      </c>
      <c r="O1161" s="487" t="s">
        <v>578</v>
      </c>
      <c r="P1161" s="521" t="s">
        <v>624</v>
      </c>
      <c r="Q1161" s="487">
        <v>2</v>
      </c>
      <c r="R1161" s="487">
        <v>2</v>
      </c>
      <c r="S1161" s="520">
        <v>4</v>
      </c>
      <c r="T1161" s="487">
        <v>3</v>
      </c>
      <c r="U1161" s="477" t="s">
        <v>520</v>
      </c>
      <c r="V1161" s="560">
        <v>50</v>
      </c>
      <c r="W1161" s="522">
        <v>42069977</v>
      </c>
      <c r="X1161" s="569" t="s">
        <v>479</v>
      </c>
      <c r="Y1161" s="487" t="s">
        <v>624</v>
      </c>
      <c r="Z1161" s="487"/>
      <c r="AA1161" s="487"/>
      <c r="AB1161" s="487"/>
      <c r="AC1161" s="493"/>
      <c r="AD1161" s="487"/>
      <c r="AE1161" s="479"/>
      <c r="AF1161" s="487"/>
      <c r="AG1161" s="487"/>
      <c r="AH1161" s="487" t="s">
        <v>203</v>
      </c>
      <c r="AI1161" s="487">
        <v>5</v>
      </c>
      <c r="AJ1161" s="487">
        <v>8</v>
      </c>
      <c r="AK1161" s="487">
        <v>30</v>
      </c>
      <c r="AL1161" s="487">
        <v>11</v>
      </c>
      <c r="AM1161" s="487">
        <v>50</v>
      </c>
      <c r="AN1161" s="490">
        <f>IF(AJ1161="",S1161,ROUND(((((AL1161/24)+(AM1161/1440))-((AJ1161/24)+(AK1161/1440)))*1440/50),5))</f>
        <v>4</v>
      </c>
      <c r="AO1161" s="491">
        <f>AJ1161/24+AK1161/1440</f>
        <v>0.35416666666666663</v>
      </c>
      <c r="AP1161" s="491">
        <f>AL1161/24+AM1161/1440</f>
        <v>0.49305555555555552</v>
      </c>
      <c r="AQ1161" s="23" t="str" cm="1">
        <f t="array" ref="AQ1161">IF(X1161="","",IF(SUMPRODUCT((X1161=$X$7:$X$2085)*(AI1161=$AI$7:$AI$2085)*(AO1161=$AO$7:$AO$2085)*(AP1161=$AP$7:$AP$2085)*(ROW($X$7:$X$2085)&lt;&gt;ROW(X1161))*((S1161=0)*($S$7:$S$2085&gt;0)+(S1161&gt;0)*($S$7:$S$2085=0)))&gt;0,"SALONES UNIDOS",IF(SUMPRODUCT((X1161=$X$7:$X$2085)*(AI1161=$AI$7:$AI$2085)*((AO1161&lt;$AP$7:$AP$2085)*(AP1161&gt;$AO$7:$AO$2085))*(ROW($X$7:$X$2085)&lt;&gt;ROW(X1161)))&gt;0,"Cruzado","Sin cruce")))</f>
        <v>Sin cruce</v>
      </c>
      <c r="AR1161" s="23" t="str" cm="1">
        <f t="array" ref="AR1161">IF(AE1161="","",IF(SUMPRODUCT((AE1161=$AE$7:$AE$2085)*(AI1161=$AI$7:$AI$2085)*(AO1161=$AO$7:$AO$2085)*(AP1161=$AP$7:$AP$2085)*(ROW($AE$7:$AE$2085)&lt;&gt;ROW(AE1161))*((S1161=0)*($S$7:$S$2085&gt;0)+(S1161&gt;0)*($S$7:$S$2085=0)))&gt;0,"SALONES UNIDOS",IF(SUMPRODUCT((AE1161=$AE$7:$AE$2085)*(AI1161=$AI$7:$AI$2085)*((AO1161&lt;$AP$7:$AP$2085)*(AP1161&gt;$AO$7:$AO$2085))*(ROW($AE$7:$AE$2085)&lt;&gt;ROW(AE1161)))&gt;0,"Cruzado","Sin cruce")))</f>
        <v/>
      </c>
      <c r="AS1161" s="94" t="str">
        <f t="shared" si="20"/>
        <v>EN3PRINCIPALH</v>
      </c>
      <c r="AT1161" s="94" t="str" cm="1">
        <f t="array" ref="AT1161">IF(AS1161="","",IF(SUMPRODUCT((AS1161=$AS$7:$AS$2085)*(AI1161=$AI$7:$AI$2085)*(AO1161=$AO$7:$AO$2085)*(AP1161=$AP$7:$AP$2085)*(ROW($AS$7:$AS$2085)&lt;&gt;ROW(AS1161))*((S1161=0)*($S$7:$S$2085&gt;0)+(S1161&gt;0)*($S$7:$S$2085=0)))&gt;0,"SALONES UNIDOS",IF(SUMPRODUCT((AS1161=$AS$7:$AS$2085)*(AI1161=$AI$7:$AI$2085)*((AO1161&lt;$AP$7:$AP$2085)*(AP1161&gt;$AO$7:$AO$2085))*(ROW($AS$7:$AS$2085)&lt;&gt;ROW(AS1161)))&gt;0,"Cruzado","Sin cruce")))</f>
        <v>Sin cruce</v>
      </c>
    </row>
    <row r="1162" spans="3:46" ht="15.6" hidden="1" customHeight="1">
      <c r="C1162" s="519" t="s">
        <v>572</v>
      </c>
      <c r="D1162" s="520" t="s">
        <v>573</v>
      </c>
      <c r="E1162" s="520">
        <v>20261</v>
      </c>
      <c r="F1162" s="521" t="s">
        <v>48</v>
      </c>
      <c r="G1162" s="522" t="s">
        <v>80</v>
      </c>
      <c r="H1162" s="521" t="s">
        <v>63</v>
      </c>
      <c r="I1162" s="521">
        <v>4</v>
      </c>
      <c r="J1162" s="521" t="s">
        <v>98</v>
      </c>
      <c r="K1162" s="521" t="s">
        <v>98</v>
      </c>
      <c r="L1162" s="523" t="s">
        <v>641</v>
      </c>
      <c r="M1162" s="543" t="s">
        <v>642</v>
      </c>
      <c r="N1162" s="487" t="s">
        <v>577</v>
      </c>
      <c r="O1162" s="487" t="s">
        <v>578</v>
      </c>
      <c r="P1162" s="521" t="s">
        <v>579</v>
      </c>
      <c r="Q1162" s="487">
        <v>2</v>
      </c>
      <c r="R1162" s="487">
        <v>2</v>
      </c>
      <c r="S1162" s="520">
        <v>4</v>
      </c>
      <c r="T1162" s="487">
        <v>3</v>
      </c>
      <c r="U1162" s="477" t="s">
        <v>520</v>
      </c>
      <c r="V1162" s="560">
        <v>50</v>
      </c>
      <c r="W1162" s="522">
        <v>45234890</v>
      </c>
      <c r="X1162" s="569" t="s">
        <v>486</v>
      </c>
      <c r="Y1162" s="487" t="s">
        <v>624</v>
      </c>
      <c r="Z1162" s="487"/>
      <c r="AA1162" s="487"/>
      <c r="AB1162" s="487"/>
      <c r="AC1162" s="493"/>
      <c r="AD1162" s="487"/>
      <c r="AE1162" s="479"/>
      <c r="AF1162" s="487"/>
      <c r="AG1162" s="487"/>
      <c r="AH1162" s="487" t="s">
        <v>203</v>
      </c>
      <c r="AI1162" s="487">
        <v>2</v>
      </c>
      <c r="AJ1162" s="487">
        <v>20</v>
      </c>
      <c r="AK1162" s="487">
        <v>10</v>
      </c>
      <c r="AL1162" s="487">
        <v>23</v>
      </c>
      <c r="AM1162" s="487">
        <v>30</v>
      </c>
      <c r="AN1162" s="490">
        <f>IF(AJ1162="",S1162,ROUND(((((AL1162/24)+(AM1162/1440))-((AJ1162/24)+(AK1162/1440)))*1440/50),5))</f>
        <v>4</v>
      </c>
      <c r="AO1162" s="491">
        <f>AJ1162/24+AK1162/1440</f>
        <v>0.84027777777777779</v>
      </c>
      <c r="AP1162" s="491">
        <f>AL1162/24+AM1162/1440</f>
        <v>0.97916666666666674</v>
      </c>
      <c r="AQ1162" s="23" t="str" cm="1">
        <f t="array" ref="AQ1162">IF(X1162="","",IF(SUMPRODUCT((X1162=$X$7:$X$2085)*(AI1162=$AI$7:$AI$2085)*(AO1162=$AO$7:$AO$2085)*(AP1162=$AP$7:$AP$2085)*(ROW($X$7:$X$2085)&lt;&gt;ROW(X1162))*((S1162=0)*($S$7:$S$2085&gt;0)+(S1162&gt;0)*($S$7:$S$2085=0)))&gt;0,"SALONES UNIDOS",IF(SUMPRODUCT((X1162=$X$7:$X$2085)*(AI1162=$AI$7:$AI$2085)*((AO1162&lt;$AP$7:$AP$2085)*(AP1162&gt;$AO$7:$AO$2085))*(ROW($X$7:$X$2085)&lt;&gt;ROW(X1162)))&gt;0,"Cruzado","Sin cruce")))</f>
        <v>Sin cruce</v>
      </c>
      <c r="AR1162" s="23" t="str" cm="1">
        <f t="array" ref="AR1162">IF(AE1162="","",IF(SUMPRODUCT((AE1162=$AE$7:$AE$2085)*(AI1162=$AI$7:$AI$2085)*(AO1162=$AO$7:$AO$2085)*(AP1162=$AP$7:$AP$2085)*(ROW($AE$7:$AE$2085)&lt;&gt;ROW(AE1162))*((S1162=0)*($S$7:$S$2085&gt;0)+(S1162&gt;0)*($S$7:$S$2085=0)))&gt;0,"SALONES UNIDOS",IF(SUMPRODUCT((AE1162=$AE$7:$AE$2085)*(AI1162=$AI$7:$AI$2085)*((AO1162&lt;$AP$7:$AP$2085)*(AP1162&gt;$AO$7:$AO$2085))*(ROW($AE$7:$AE$2085)&lt;&gt;ROW(AE1162)))&gt;0,"Cruzado","Sin cruce")))</f>
        <v/>
      </c>
      <c r="AS1162" s="94" t="str">
        <f t="shared" si="20"/>
        <v>EN4PRINCIPALH</v>
      </c>
      <c r="AT1162" s="94" t="str" cm="1">
        <f t="array" ref="AT1162">IF(AS1162="","",IF(SUMPRODUCT((AS1162=$AS$7:$AS$2085)*(AI1162=$AI$7:$AI$2085)*(AO1162=$AO$7:$AO$2085)*(AP1162=$AP$7:$AP$2085)*(ROW($AS$7:$AS$2085)&lt;&gt;ROW(AS1162))*((S1162=0)*($S$7:$S$2085&gt;0)+(S1162&gt;0)*($S$7:$S$2085=0)))&gt;0,"SALONES UNIDOS",IF(SUMPRODUCT((AS1162=$AS$7:$AS$2085)*(AI1162=$AI$7:$AI$2085)*((AO1162&lt;$AP$7:$AP$2085)*(AP1162&gt;$AO$7:$AO$2085))*(ROW($AS$7:$AS$2085)&lt;&gt;ROW(AS1162)))&gt;0,"Cruzado","Sin cruce")))</f>
        <v>Sin cruce</v>
      </c>
    </row>
    <row r="1163" spans="3:46" ht="15.6" hidden="1" customHeight="1">
      <c r="C1163" s="519" t="s">
        <v>572</v>
      </c>
      <c r="D1163" s="520" t="s">
        <v>573</v>
      </c>
      <c r="E1163" s="520">
        <v>20261</v>
      </c>
      <c r="F1163" s="521" t="s">
        <v>48</v>
      </c>
      <c r="G1163" s="522" t="s">
        <v>80</v>
      </c>
      <c r="H1163" s="521" t="s">
        <v>63</v>
      </c>
      <c r="I1163" s="521">
        <v>4</v>
      </c>
      <c r="J1163" s="521" t="s">
        <v>98</v>
      </c>
      <c r="K1163" s="521" t="s">
        <v>98</v>
      </c>
      <c r="L1163" s="523" t="s">
        <v>655</v>
      </c>
      <c r="M1163" s="543" t="s">
        <v>656</v>
      </c>
      <c r="N1163" s="487" t="s">
        <v>577</v>
      </c>
      <c r="O1163" s="487" t="s">
        <v>578</v>
      </c>
      <c r="P1163" s="521" t="s">
        <v>579</v>
      </c>
      <c r="Q1163" s="487">
        <v>2</v>
      </c>
      <c r="R1163" s="487">
        <v>4</v>
      </c>
      <c r="S1163" s="520">
        <v>6</v>
      </c>
      <c r="T1163" s="487">
        <v>4</v>
      </c>
      <c r="U1163" s="477" t="s">
        <v>520</v>
      </c>
      <c r="V1163" s="560">
        <v>50</v>
      </c>
      <c r="W1163" s="522">
        <v>21405273</v>
      </c>
      <c r="X1163" s="569" t="s">
        <v>381</v>
      </c>
      <c r="Y1163" s="487" t="s">
        <v>624</v>
      </c>
      <c r="Z1163" s="487"/>
      <c r="AA1163" s="487"/>
      <c r="AB1163" s="487"/>
      <c r="AC1163" s="493"/>
      <c r="AD1163" s="487"/>
      <c r="AE1163" s="479"/>
      <c r="AF1163" s="487"/>
      <c r="AG1163" s="487"/>
      <c r="AH1163" s="487" t="s">
        <v>203</v>
      </c>
      <c r="AI1163" s="487">
        <v>4</v>
      </c>
      <c r="AJ1163" s="487">
        <v>16</v>
      </c>
      <c r="AK1163" s="487">
        <v>0</v>
      </c>
      <c r="AL1163" s="487">
        <v>21</v>
      </c>
      <c r="AM1163" s="487">
        <v>0</v>
      </c>
      <c r="AN1163" s="490">
        <f>IF(AJ1163="",S1163,ROUND(((((AL1163/24)+(AM1163/1440))-((AJ1163/24)+(AK1163/1440)))*1440/50),5))</f>
        <v>6</v>
      </c>
      <c r="AO1163" s="491">
        <f>AJ1163/24+AK1163/1440</f>
        <v>0.66666666666666663</v>
      </c>
      <c r="AP1163" s="491">
        <f>AL1163/24+AM1163/1440</f>
        <v>0.875</v>
      </c>
      <c r="AQ1163" s="23" t="str" cm="1">
        <f t="array" ref="AQ1163">IF(X1163="","",IF(SUMPRODUCT((X1163=$X$7:$X$2085)*(AI1163=$AI$7:$AI$2085)*(AO1163=$AO$7:$AO$2085)*(AP1163=$AP$7:$AP$2085)*(ROW($X$7:$X$2085)&lt;&gt;ROW(X1163))*((S1163=0)*($S$7:$S$2085&gt;0)+(S1163&gt;0)*($S$7:$S$2085=0)))&gt;0,"SALONES UNIDOS",IF(SUMPRODUCT((X1163=$X$7:$X$2085)*(AI1163=$AI$7:$AI$2085)*((AO1163&lt;$AP$7:$AP$2085)*(AP1163&gt;$AO$7:$AO$2085))*(ROW($X$7:$X$2085)&lt;&gt;ROW(X1163)))&gt;0,"Cruzado","Sin cruce")))</f>
        <v>Sin cruce</v>
      </c>
      <c r="AR1163" s="23" t="str" cm="1">
        <f t="array" ref="AR1163">IF(AE1163="","",IF(SUMPRODUCT((AE1163=$AE$7:$AE$2085)*(AI1163=$AI$7:$AI$2085)*(AO1163=$AO$7:$AO$2085)*(AP1163=$AP$7:$AP$2085)*(ROW($AE$7:$AE$2085)&lt;&gt;ROW(AE1163))*((S1163=0)*($S$7:$S$2085&gt;0)+(S1163&gt;0)*($S$7:$S$2085=0)))&gt;0,"SALONES UNIDOS",IF(SUMPRODUCT((AE1163=$AE$7:$AE$2085)*(AI1163=$AI$7:$AI$2085)*((AO1163&lt;$AP$7:$AP$2085)*(AP1163&gt;$AO$7:$AO$2085))*(ROW($AE$7:$AE$2085)&lt;&gt;ROW(AE1163)))&gt;0,"Cruzado","Sin cruce")))</f>
        <v/>
      </c>
      <c r="AS1163" s="94" t="str">
        <f t="shared" si="20"/>
        <v>EN4PRINCIPALH</v>
      </c>
      <c r="AT1163" s="94" t="str" cm="1">
        <f t="array" ref="AT1163">IF(AS1163="","",IF(SUMPRODUCT((AS1163=$AS$7:$AS$2085)*(AI1163=$AI$7:$AI$2085)*(AO1163=$AO$7:$AO$2085)*(AP1163=$AP$7:$AP$2085)*(ROW($AS$7:$AS$2085)&lt;&gt;ROW(AS1163))*((S1163=0)*($S$7:$S$2085&gt;0)+(S1163&gt;0)*($S$7:$S$2085=0)))&gt;0,"SALONES UNIDOS",IF(SUMPRODUCT((AS1163=$AS$7:$AS$2085)*(AI1163=$AI$7:$AI$2085)*((AO1163&lt;$AP$7:$AP$2085)*(AP1163&gt;$AO$7:$AO$2085))*(ROW($AS$7:$AS$2085)&lt;&gt;ROW(AS1163)))&gt;0,"Cruzado","Sin cruce")))</f>
        <v>Sin cruce</v>
      </c>
    </row>
    <row r="1164" spans="3:46" ht="15.6" hidden="1" customHeight="1">
      <c r="C1164" s="519" t="s">
        <v>572</v>
      </c>
      <c r="D1164" s="520" t="s">
        <v>573</v>
      </c>
      <c r="E1164" s="520">
        <v>20261</v>
      </c>
      <c r="F1164" s="521" t="s">
        <v>48</v>
      </c>
      <c r="G1164" s="522" t="s">
        <v>80</v>
      </c>
      <c r="H1164" s="521" t="s">
        <v>63</v>
      </c>
      <c r="I1164" s="521">
        <v>6</v>
      </c>
      <c r="J1164" s="521" t="s">
        <v>98</v>
      </c>
      <c r="K1164" s="521" t="s">
        <v>98</v>
      </c>
      <c r="L1164" s="523" t="s">
        <v>679</v>
      </c>
      <c r="M1164" s="543" t="s">
        <v>680</v>
      </c>
      <c r="N1164" s="487" t="s">
        <v>637</v>
      </c>
      <c r="O1164" s="487" t="s">
        <v>578</v>
      </c>
      <c r="P1164" s="521" t="s">
        <v>624</v>
      </c>
      <c r="Q1164" s="487">
        <v>3</v>
      </c>
      <c r="R1164" s="487">
        <v>0</v>
      </c>
      <c r="S1164" s="520">
        <v>3</v>
      </c>
      <c r="T1164" s="487">
        <v>3</v>
      </c>
      <c r="U1164" s="477" t="s">
        <v>520</v>
      </c>
      <c r="V1164" s="560">
        <v>50</v>
      </c>
      <c r="W1164" s="522">
        <v>21868076</v>
      </c>
      <c r="X1164" s="569" t="s">
        <v>329</v>
      </c>
      <c r="Y1164" s="487" t="s">
        <v>624</v>
      </c>
      <c r="Z1164" s="487"/>
      <c r="AA1164" s="487"/>
      <c r="AB1164" s="487"/>
      <c r="AC1164" s="493"/>
      <c r="AD1164" s="487"/>
      <c r="AE1164" s="479"/>
      <c r="AF1164" s="487"/>
      <c r="AG1164" s="487"/>
      <c r="AH1164" s="487" t="s">
        <v>582</v>
      </c>
      <c r="AI1164" s="487">
        <v>1</v>
      </c>
      <c r="AJ1164" s="487">
        <v>7</v>
      </c>
      <c r="AK1164" s="487">
        <v>40</v>
      </c>
      <c r="AL1164" s="487">
        <v>10</v>
      </c>
      <c r="AM1164" s="487">
        <v>10</v>
      </c>
      <c r="AN1164" s="490">
        <f>IF(AJ1164="",S1164,ROUND(((((AL1164/24)+(AM1164/1440))-((AJ1164/24)+(AK1164/1440)))*1440/50),5))</f>
        <v>3</v>
      </c>
      <c r="AO1164" s="491">
        <f>AJ1164/24+AK1164/1440</f>
        <v>0.31944444444444448</v>
      </c>
      <c r="AP1164" s="491">
        <f>AL1164/24+AM1164/1440</f>
        <v>0.4236111111111111</v>
      </c>
      <c r="AQ1164" s="23" t="str" cm="1">
        <f t="array" ref="AQ1164">IF(X1164="","",IF(SUMPRODUCT((X1164=$X$7:$X$2085)*(AI1164=$AI$7:$AI$2085)*(AO1164=$AO$7:$AO$2085)*(AP1164=$AP$7:$AP$2085)*(ROW($X$7:$X$2085)&lt;&gt;ROW(X1164))*((S1164=0)*($S$7:$S$2085&gt;0)+(S1164&gt;0)*($S$7:$S$2085=0)))&gt;0,"SALONES UNIDOS",IF(SUMPRODUCT((X1164=$X$7:$X$2085)*(AI1164=$AI$7:$AI$2085)*((AO1164&lt;$AP$7:$AP$2085)*(AP1164&gt;$AO$7:$AO$2085))*(ROW($X$7:$X$2085)&lt;&gt;ROW(X1164)))&gt;0,"Cruzado","Sin cruce")))</f>
        <v>Sin cruce</v>
      </c>
      <c r="AR1164" s="23" t="str" cm="1">
        <f t="array" ref="AR1164">IF(AE1164="","",IF(SUMPRODUCT((AE1164=$AE$7:$AE$2085)*(AI1164=$AI$7:$AI$2085)*(AO1164=$AO$7:$AO$2085)*(AP1164=$AP$7:$AP$2085)*(ROW($AE$7:$AE$2085)&lt;&gt;ROW(AE1164))*((S1164=0)*($S$7:$S$2085&gt;0)+(S1164&gt;0)*($S$7:$S$2085=0)))&gt;0,"SALONES UNIDOS",IF(SUMPRODUCT((AE1164=$AE$7:$AE$2085)*(AI1164=$AI$7:$AI$2085)*((AO1164&lt;$AP$7:$AP$2085)*(AP1164&gt;$AO$7:$AO$2085))*(ROW($AE$7:$AE$2085)&lt;&gt;ROW(AE1164)))&gt;0,"Cruzado","Sin cruce")))</f>
        <v/>
      </c>
      <c r="AS1164" s="94" t="str">
        <f t="shared" si="20"/>
        <v>EN6PRINCIPALH</v>
      </c>
      <c r="AT1164" s="94" t="str" cm="1">
        <f t="array" ref="AT1164">IF(AS1164="","",IF(SUMPRODUCT((AS1164=$AS$7:$AS$2085)*(AI1164=$AI$7:$AI$2085)*(AO1164=$AO$7:$AO$2085)*(AP1164=$AP$7:$AP$2085)*(ROW($AS$7:$AS$2085)&lt;&gt;ROW(AS1164))*((S1164=0)*($S$7:$S$2085&gt;0)+(S1164&gt;0)*($S$7:$S$2085=0)))&gt;0,"SALONES UNIDOS",IF(SUMPRODUCT((AS1164=$AS$7:$AS$2085)*(AI1164=$AI$7:$AI$2085)*((AO1164&lt;$AP$7:$AP$2085)*(AP1164&gt;$AO$7:$AO$2085))*(ROW($AS$7:$AS$2085)&lt;&gt;ROW(AS1164)))&gt;0,"Cruzado","Sin cruce")))</f>
        <v>Sin cruce</v>
      </c>
    </row>
    <row r="1165" spans="3:46" ht="15.6" hidden="1" customHeight="1">
      <c r="C1165" s="519" t="s">
        <v>572</v>
      </c>
      <c r="D1165" s="520" t="s">
        <v>573</v>
      </c>
      <c r="E1165" s="520">
        <v>20261</v>
      </c>
      <c r="F1165" s="521" t="s">
        <v>48</v>
      </c>
      <c r="G1165" s="522" t="s">
        <v>80</v>
      </c>
      <c r="H1165" s="521" t="s">
        <v>63</v>
      </c>
      <c r="I1165" s="521">
        <v>3</v>
      </c>
      <c r="J1165" s="521" t="s">
        <v>1089</v>
      </c>
      <c r="K1165" s="521" t="s">
        <v>1089</v>
      </c>
      <c r="L1165" s="523" t="s">
        <v>632</v>
      </c>
      <c r="M1165" s="543" t="s">
        <v>633</v>
      </c>
      <c r="N1165" s="487" t="s">
        <v>577</v>
      </c>
      <c r="O1165" s="487" t="s">
        <v>578</v>
      </c>
      <c r="P1165" s="521" t="s">
        <v>579</v>
      </c>
      <c r="Q1165" s="487">
        <v>2</v>
      </c>
      <c r="R1165" s="487">
        <v>2</v>
      </c>
      <c r="S1165" s="520">
        <v>4</v>
      </c>
      <c r="T1165" s="487">
        <v>3</v>
      </c>
      <c r="U1165" s="477" t="s">
        <v>520</v>
      </c>
      <c r="V1165" s="560">
        <v>50</v>
      </c>
      <c r="W1165" s="522">
        <v>45234890</v>
      </c>
      <c r="X1165" s="569" t="s">
        <v>486</v>
      </c>
      <c r="Y1165" s="487" t="s">
        <v>624</v>
      </c>
      <c r="Z1165" s="487"/>
      <c r="AA1165" s="487"/>
      <c r="AB1165" s="487"/>
      <c r="AC1165" s="493"/>
      <c r="AD1165" s="487"/>
      <c r="AE1165" s="479"/>
      <c r="AF1165" s="487"/>
      <c r="AG1165" s="487"/>
      <c r="AH1165" s="487" t="s">
        <v>203</v>
      </c>
      <c r="AI1165" s="487">
        <v>3</v>
      </c>
      <c r="AJ1165" s="487">
        <v>20</v>
      </c>
      <c r="AK1165" s="487">
        <v>10</v>
      </c>
      <c r="AL1165" s="487">
        <v>23</v>
      </c>
      <c r="AM1165" s="487">
        <v>30</v>
      </c>
      <c r="AN1165" s="490">
        <f>IF(AJ1165="",S1165,ROUND(((((AL1165/24)+(AM1165/1440))-((AJ1165/24)+(AK1165/1440)))*1440/50),5))</f>
        <v>4</v>
      </c>
      <c r="AO1165" s="491">
        <f>AJ1165/24+AK1165/1440</f>
        <v>0.84027777777777779</v>
      </c>
      <c r="AP1165" s="491">
        <f>AL1165/24+AM1165/1440</f>
        <v>0.97916666666666674</v>
      </c>
      <c r="AQ1165" s="23" t="str" cm="1">
        <f t="array" ref="AQ1165">IF(X1165="","",IF(SUMPRODUCT((X1165=$X$7:$X$2085)*(AI1165=$AI$7:$AI$2085)*(AO1165=$AO$7:$AO$2085)*(AP1165=$AP$7:$AP$2085)*(ROW($X$7:$X$2085)&lt;&gt;ROW(X1165))*((S1165=0)*($S$7:$S$2085&gt;0)+(S1165&gt;0)*($S$7:$S$2085=0)))&gt;0,"SALONES UNIDOS",IF(SUMPRODUCT((X1165=$X$7:$X$2085)*(AI1165=$AI$7:$AI$2085)*((AO1165&lt;$AP$7:$AP$2085)*(AP1165&gt;$AO$7:$AO$2085))*(ROW($X$7:$X$2085)&lt;&gt;ROW(X1165)))&gt;0,"Cruzado","Sin cruce")))</f>
        <v>Sin cruce</v>
      </c>
      <c r="AR1165" s="23" t="str" cm="1">
        <f t="array" ref="AR1165">IF(AE1165="","",IF(SUMPRODUCT((AE1165=$AE$7:$AE$2085)*(AI1165=$AI$7:$AI$2085)*(AO1165=$AO$7:$AO$2085)*(AP1165=$AP$7:$AP$2085)*(ROW($AE$7:$AE$2085)&lt;&gt;ROW(AE1165))*((S1165=0)*($S$7:$S$2085&gt;0)+(S1165&gt;0)*($S$7:$S$2085=0)))&gt;0,"SALONES UNIDOS",IF(SUMPRODUCT((AE1165=$AE$7:$AE$2085)*(AI1165=$AI$7:$AI$2085)*((AO1165&lt;$AP$7:$AP$2085)*(AP1165&gt;$AO$7:$AO$2085))*(ROW($AE$7:$AE$2085)&lt;&gt;ROW(AE1165)))&gt;0,"Cruzado","Sin cruce")))</f>
        <v/>
      </c>
      <c r="AS1165" s="94" t="str">
        <f t="shared" si="20"/>
        <v>EN3PRINCIPALU</v>
      </c>
      <c r="AT1165" s="94" t="str" cm="1">
        <f t="array" ref="AT1165">IF(AS1165="","",IF(SUMPRODUCT((AS1165=$AS$7:$AS$2085)*(AI1165=$AI$7:$AI$2085)*(AO1165=$AO$7:$AO$2085)*(AP1165=$AP$7:$AP$2085)*(ROW($AS$7:$AS$2085)&lt;&gt;ROW(AS1165))*((S1165=0)*($S$7:$S$2085&gt;0)+(S1165&gt;0)*($S$7:$S$2085=0)))&gt;0,"SALONES UNIDOS",IF(SUMPRODUCT((AS1165=$AS$7:$AS$2085)*(AI1165=$AI$7:$AI$2085)*((AO1165&lt;$AP$7:$AP$2085)*(AP1165&gt;$AO$7:$AO$2085))*(ROW($AS$7:$AS$2085)&lt;&gt;ROW(AS1165)))&gt;0,"Cruzado","Sin cruce")))</f>
        <v>Sin cruce</v>
      </c>
    </row>
    <row r="1166" spans="3:46" ht="15.6" hidden="1" customHeight="1">
      <c r="C1166" s="519" t="s">
        <v>572</v>
      </c>
      <c r="D1166" s="520" t="s">
        <v>573</v>
      </c>
      <c r="E1166" s="520">
        <v>20261</v>
      </c>
      <c r="F1166" s="521" t="s">
        <v>48</v>
      </c>
      <c r="G1166" s="522" t="s">
        <v>80</v>
      </c>
      <c r="H1166" s="521" t="s">
        <v>63</v>
      </c>
      <c r="I1166" s="521">
        <v>3</v>
      </c>
      <c r="J1166" s="521" t="s">
        <v>1089</v>
      </c>
      <c r="K1166" s="521" t="s">
        <v>1089</v>
      </c>
      <c r="L1166" s="523" t="s">
        <v>635</v>
      </c>
      <c r="M1166" s="543" t="s">
        <v>636</v>
      </c>
      <c r="N1166" s="487" t="s">
        <v>637</v>
      </c>
      <c r="O1166" s="487" t="s">
        <v>578</v>
      </c>
      <c r="P1166" s="521" t="s">
        <v>579</v>
      </c>
      <c r="Q1166" s="487">
        <v>4</v>
      </c>
      <c r="R1166" s="487">
        <v>4</v>
      </c>
      <c r="S1166" s="520">
        <v>8</v>
      </c>
      <c r="T1166" s="487">
        <v>6</v>
      </c>
      <c r="U1166" s="477" t="s">
        <v>520</v>
      </c>
      <c r="V1166" s="560">
        <v>50</v>
      </c>
      <c r="W1166" s="522">
        <v>46604461</v>
      </c>
      <c r="X1166" s="569" t="s">
        <v>342</v>
      </c>
      <c r="Y1166" s="487" t="s">
        <v>624</v>
      </c>
      <c r="Z1166" s="487"/>
      <c r="AA1166" s="487"/>
      <c r="AB1166" s="487"/>
      <c r="AC1166" s="493"/>
      <c r="AD1166" s="487"/>
      <c r="AE1166" s="479"/>
      <c r="AF1166" s="487"/>
      <c r="AG1166" s="487"/>
      <c r="AH1166" s="487" t="s">
        <v>203</v>
      </c>
      <c r="AI1166" s="487">
        <v>1</v>
      </c>
      <c r="AJ1166" s="487">
        <v>8</v>
      </c>
      <c r="AK1166" s="487">
        <v>30</v>
      </c>
      <c r="AL1166" s="487">
        <v>15</v>
      </c>
      <c r="AM1166" s="487">
        <v>10</v>
      </c>
      <c r="AN1166" s="490">
        <f>IF(AJ1166="",S1166,ROUND(((((AL1166/24)+(AM1166/1440))-((AJ1166/24)+(AK1166/1440)))*1440/50),5))</f>
        <v>8</v>
      </c>
      <c r="AO1166" s="491">
        <f>AJ1166/24+AK1166/1440</f>
        <v>0.35416666666666663</v>
      </c>
      <c r="AP1166" s="491">
        <f>AL1166/24+AM1166/1440</f>
        <v>0.63194444444444442</v>
      </c>
      <c r="AQ1166" s="23" t="str" cm="1">
        <f t="array" ref="AQ1166">IF(X1166="","",IF(SUMPRODUCT((X1166=$X$7:$X$2085)*(AI1166=$AI$7:$AI$2085)*(AO1166=$AO$7:$AO$2085)*(AP1166=$AP$7:$AP$2085)*(ROW($X$7:$X$2085)&lt;&gt;ROW(X1166))*((S1166=0)*($S$7:$S$2085&gt;0)+(S1166&gt;0)*($S$7:$S$2085=0)))&gt;0,"SALONES UNIDOS",IF(SUMPRODUCT((X1166=$X$7:$X$2085)*(AI1166=$AI$7:$AI$2085)*((AO1166&lt;$AP$7:$AP$2085)*(AP1166&gt;$AO$7:$AO$2085))*(ROW($X$7:$X$2085)&lt;&gt;ROW(X1166)))&gt;0,"Cruzado","Sin cruce")))</f>
        <v>Sin cruce</v>
      </c>
      <c r="AR1166" s="23" t="str" cm="1">
        <f t="array" ref="AR1166">IF(AE1166="","",IF(SUMPRODUCT((AE1166=$AE$7:$AE$2085)*(AI1166=$AI$7:$AI$2085)*(AO1166=$AO$7:$AO$2085)*(AP1166=$AP$7:$AP$2085)*(ROW($AE$7:$AE$2085)&lt;&gt;ROW(AE1166))*((S1166=0)*($S$7:$S$2085&gt;0)+(S1166&gt;0)*($S$7:$S$2085=0)))&gt;0,"SALONES UNIDOS",IF(SUMPRODUCT((AE1166=$AE$7:$AE$2085)*(AI1166=$AI$7:$AI$2085)*((AO1166&lt;$AP$7:$AP$2085)*(AP1166&gt;$AO$7:$AO$2085))*(ROW($AE$7:$AE$2085)&lt;&gt;ROW(AE1166)))&gt;0,"Cruzado","Sin cruce")))</f>
        <v/>
      </c>
      <c r="AS1166" s="94" t="str">
        <f t="shared" si="20"/>
        <v>EN3PRINCIPALU</v>
      </c>
      <c r="AT1166" s="94" t="str" cm="1">
        <f t="array" ref="AT1166">IF(AS1166="","",IF(SUMPRODUCT((AS1166=$AS$7:$AS$2085)*(AI1166=$AI$7:$AI$2085)*(AO1166=$AO$7:$AO$2085)*(AP1166=$AP$7:$AP$2085)*(ROW($AS$7:$AS$2085)&lt;&gt;ROW(AS1166))*((S1166=0)*($S$7:$S$2085&gt;0)+(S1166&gt;0)*($S$7:$S$2085=0)))&gt;0,"SALONES UNIDOS",IF(SUMPRODUCT((AS1166=$AS$7:$AS$2085)*(AI1166=$AI$7:$AI$2085)*((AO1166&lt;$AP$7:$AP$2085)*(AP1166&gt;$AO$7:$AO$2085))*(ROW($AS$7:$AS$2085)&lt;&gt;ROW(AS1166)))&gt;0,"Cruzado","Sin cruce")))</f>
        <v>Sin cruce</v>
      </c>
    </row>
    <row r="1167" spans="3:46" ht="15.6" hidden="1" customHeight="1">
      <c r="C1167" s="519" t="s">
        <v>572</v>
      </c>
      <c r="D1167" s="520" t="s">
        <v>573</v>
      </c>
      <c r="E1167" s="520">
        <v>20261</v>
      </c>
      <c r="F1167" s="521" t="s">
        <v>48</v>
      </c>
      <c r="G1167" s="522" t="s">
        <v>80</v>
      </c>
      <c r="H1167" s="521" t="s">
        <v>63</v>
      </c>
      <c r="I1167" s="521">
        <v>3</v>
      </c>
      <c r="J1167" s="521" t="s">
        <v>1089</v>
      </c>
      <c r="K1167" s="521" t="s">
        <v>1089</v>
      </c>
      <c r="L1167" s="523" t="s">
        <v>628</v>
      </c>
      <c r="M1167" s="543" t="s">
        <v>629</v>
      </c>
      <c r="N1167" s="487" t="s">
        <v>577</v>
      </c>
      <c r="O1167" s="487" t="s">
        <v>578</v>
      </c>
      <c r="P1167" s="521" t="s">
        <v>624</v>
      </c>
      <c r="Q1167" s="487">
        <v>2</v>
      </c>
      <c r="R1167" s="487">
        <v>2</v>
      </c>
      <c r="S1167" s="520">
        <v>4</v>
      </c>
      <c r="T1167" s="487">
        <v>3</v>
      </c>
      <c r="U1167" s="477" t="s">
        <v>520</v>
      </c>
      <c r="V1167" s="560">
        <v>50</v>
      </c>
      <c r="W1167" s="522">
        <v>45228093</v>
      </c>
      <c r="X1167" s="569" t="s">
        <v>299</v>
      </c>
      <c r="Y1167" s="487" t="s">
        <v>624</v>
      </c>
      <c r="Z1167" s="487"/>
      <c r="AA1167" s="487"/>
      <c r="AB1167" s="487"/>
      <c r="AC1167" s="493"/>
      <c r="AD1167" s="487"/>
      <c r="AE1167" s="479"/>
      <c r="AF1167" s="487"/>
      <c r="AG1167" s="487"/>
      <c r="AH1167" s="487" t="s">
        <v>203</v>
      </c>
      <c r="AI1167" s="487">
        <v>7</v>
      </c>
      <c r="AJ1167" s="487">
        <v>11</v>
      </c>
      <c r="AK1167" s="487">
        <v>0</v>
      </c>
      <c r="AL1167" s="487">
        <v>14</v>
      </c>
      <c r="AM1167" s="487">
        <v>20</v>
      </c>
      <c r="AN1167" s="490">
        <f>IF(AJ1167="",S1167,ROUND(((((AL1167/24)+(AM1167/1440))-((AJ1167/24)+(AK1167/1440)))*1440/50),5))</f>
        <v>4</v>
      </c>
      <c r="AO1167" s="491">
        <f>AJ1167/24+AK1167/1440</f>
        <v>0.45833333333333331</v>
      </c>
      <c r="AP1167" s="491">
        <f>AL1167/24+AM1167/1440</f>
        <v>0.59722222222222221</v>
      </c>
      <c r="AQ1167" s="23" t="str" cm="1">
        <f t="array" ref="AQ1167">IF(X1167="","",IF(SUMPRODUCT((X1167=$X$7:$X$2085)*(AI1167=$AI$7:$AI$2085)*(AO1167=$AO$7:$AO$2085)*(AP1167=$AP$7:$AP$2085)*(ROW($X$7:$X$2085)&lt;&gt;ROW(X1167))*((S1167=0)*($S$7:$S$2085&gt;0)+(S1167&gt;0)*($S$7:$S$2085=0)))&gt;0,"SALONES UNIDOS",IF(SUMPRODUCT((X1167=$X$7:$X$2085)*(AI1167=$AI$7:$AI$2085)*((AO1167&lt;$AP$7:$AP$2085)*(AP1167&gt;$AO$7:$AO$2085))*(ROW($X$7:$X$2085)&lt;&gt;ROW(X1167)))&gt;0,"Cruzado","Sin cruce")))</f>
        <v>Sin cruce</v>
      </c>
      <c r="AR1167" s="23" t="str" cm="1">
        <f t="array" ref="AR1167">IF(AE1167="","",IF(SUMPRODUCT((AE1167=$AE$7:$AE$2085)*(AI1167=$AI$7:$AI$2085)*(AO1167=$AO$7:$AO$2085)*(AP1167=$AP$7:$AP$2085)*(ROW($AE$7:$AE$2085)&lt;&gt;ROW(AE1167))*((S1167=0)*($S$7:$S$2085&gt;0)+(S1167&gt;0)*($S$7:$S$2085=0)))&gt;0,"SALONES UNIDOS",IF(SUMPRODUCT((AE1167=$AE$7:$AE$2085)*(AI1167=$AI$7:$AI$2085)*((AO1167&lt;$AP$7:$AP$2085)*(AP1167&gt;$AO$7:$AO$2085))*(ROW($AE$7:$AE$2085)&lt;&gt;ROW(AE1167)))&gt;0,"Cruzado","Sin cruce")))</f>
        <v/>
      </c>
      <c r="AS1167" s="94" t="str">
        <f t="shared" si="20"/>
        <v>EN3PRINCIPALU</v>
      </c>
      <c r="AT1167" s="94" t="str" cm="1">
        <f t="array" ref="AT1167">IF(AS1167="","",IF(SUMPRODUCT((AS1167=$AS$7:$AS$2085)*(AI1167=$AI$7:$AI$2085)*(AO1167=$AO$7:$AO$2085)*(AP1167=$AP$7:$AP$2085)*(ROW($AS$7:$AS$2085)&lt;&gt;ROW(AS1167))*((S1167=0)*($S$7:$S$2085&gt;0)+(S1167&gt;0)*($S$7:$S$2085=0)))&gt;0,"SALONES UNIDOS",IF(SUMPRODUCT((AS1167=$AS$7:$AS$2085)*(AI1167=$AI$7:$AI$2085)*((AO1167&lt;$AP$7:$AP$2085)*(AP1167&gt;$AO$7:$AO$2085))*(ROW($AS$7:$AS$2085)&lt;&gt;ROW(AS1167)))&gt;0,"Cruzado","Sin cruce")))</f>
        <v>Sin cruce</v>
      </c>
    </row>
    <row r="1168" spans="3:46" ht="15.6" hidden="1" customHeight="1">
      <c r="C1168" s="519" t="s">
        <v>572</v>
      </c>
      <c r="D1168" s="520" t="s">
        <v>573</v>
      </c>
      <c r="E1168" s="520">
        <v>20261</v>
      </c>
      <c r="F1168" s="521" t="s">
        <v>48</v>
      </c>
      <c r="G1168" s="522" t="s">
        <v>80</v>
      </c>
      <c r="H1168" s="521" t="s">
        <v>63</v>
      </c>
      <c r="I1168" s="521">
        <v>4</v>
      </c>
      <c r="J1168" s="521" t="s">
        <v>1089</v>
      </c>
      <c r="K1168" s="521" t="s">
        <v>1089</v>
      </c>
      <c r="L1168" s="523" t="s">
        <v>641</v>
      </c>
      <c r="M1168" s="543" t="s">
        <v>642</v>
      </c>
      <c r="N1168" s="487" t="s">
        <v>577</v>
      </c>
      <c r="O1168" s="487" t="s">
        <v>578</v>
      </c>
      <c r="P1168" s="521" t="s">
        <v>579</v>
      </c>
      <c r="Q1168" s="487">
        <v>2</v>
      </c>
      <c r="R1168" s="487">
        <v>2</v>
      </c>
      <c r="S1168" s="520">
        <v>4</v>
      </c>
      <c r="T1168" s="487">
        <v>3</v>
      </c>
      <c r="U1168" s="477" t="s">
        <v>520</v>
      </c>
      <c r="V1168" s="560">
        <v>50</v>
      </c>
      <c r="W1168" s="522">
        <v>45234890</v>
      </c>
      <c r="X1168" s="569" t="s">
        <v>486</v>
      </c>
      <c r="Y1168" s="487" t="s">
        <v>624</v>
      </c>
      <c r="Z1168" s="487"/>
      <c r="AA1168" s="487"/>
      <c r="AB1168" s="487"/>
      <c r="AC1168" s="493"/>
      <c r="AD1168" s="487"/>
      <c r="AE1168" s="479"/>
      <c r="AF1168" s="487"/>
      <c r="AG1168" s="487"/>
      <c r="AH1168" s="487" t="s">
        <v>203</v>
      </c>
      <c r="AI1168" s="487">
        <v>4</v>
      </c>
      <c r="AJ1168" s="487">
        <v>20</v>
      </c>
      <c r="AK1168" s="487">
        <v>10</v>
      </c>
      <c r="AL1168" s="487">
        <v>23</v>
      </c>
      <c r="AM1168" s="487">
        <v>30</v>
      </c>
      <c r="AN1168" s="490">
        <f>IF(AJ1168="",S1168,ROUND(((((AL1168/24)+(AM1168/1440))-((AJ1168/24)+(AK1168/1440)))*1440/50),5))</f>
        <v>4</v>
      </c>
      <c r="AO1168" s="491">
        <f>AJ1168/24+AK1168/1440</f>
        <v>0.84027777777777779</v>
      </c>
      <c r="AP1168" s="491">
        <f>AL1168/24+AM1168/1440</f>
        <v>0.97916666666666674</v>
      </c>
      <c r="AQ1168" s="23" t="str" cm="1">
        <f t="array" ref="AQ1168">IF(X1168="","",IF(SUMPRODUCT((X1168=$X$7:$X$2085)*(AI1168=$AI$7:$AI$2085)*(AO1168=$AO$7:$AO$2085)*(AP1168=$AP$7:$AP$2085)*(ROW($X$7:$X$2085)&lt;&gt;ROW(X1168))*((S1168=0)*($S$7:$S$2085&gt;0)+(S1168&gt;0)*($S$7:$S$2085=0)))&gt;0,"SALONES UNIDOS",IF(SUMPRODUCT((X1168=$X$7:$X$2085)*(AI1168=$AI$7:$AI$2085)*((AO1168&lt;$AP$7:$AP$2085)*(AP1168&gt;$AO$7:$AO$2085))*(ROW($X$7:$X$2085)&lt;&gt;ROW(X1168)))&gt;0,"Cruzado","Sin cruce")))</f>
        <v>Sin cruce</v>
      </c>
      <c r="AR1168" s="23" t="str" cm="1">
        <f t="array" ref="AR1168">IF(AE1168="","",IF(SUMPRODUCT((AE1168=$AE$7:$AE$2085)*(AI1168=$AI$7:$AI$2085)*(AO1168=$AO$7:$AO$2085)*(AP1168=$AP$7:$AP$2085)*(ROW($AE$7:$AE$2085)&lt;&gt;ROW(AE1168))*((S1168=0)*($S$7:$S$2085&gt;0)+(S1168&gt;0)*($S$7:$S$2085=0)))&gt;0,"SALONES UNIDOS",IF(SUMPRODUCT((AE1168=$AE$7:$AE$2085)*(AI1168=$AI$7:$AI$2085)*((AO1168&lt;$AP$7:$AP$2085)*(AP1168&gt;$AO$7:$AO$2085))*(ROW($AE$7:$AE$2085)&lt;&gt;ROW(AE1168)))&gt;0,"Cruzado","Sin cruce")))</f>
        <v/>
      </c>
      <c r="AS1168" s="94" t="str">
        <f t="shared" si="20"/>
        <v>EN4PRINCIPALU</v>
      </c>
      <c r="AT1168" s="94" t="str" cm="1">
        <f t="array" ref="AT1168">IF(AS1168="","",IF(SUMPRODUCT((AS1168=$AS$7:$AS$2085)*(AI1168=$AI$7:$AI$2085)*(AO1168=$AO$7:$AO$2085)*(AP1168=$AP$7:$AP$2085)*(ROW($AS$7:$AS$2085)&lt;&gt;ROW(AS1168))*((S1168=0)*($S$7:$S$2085&gt;0)+(S1168&gt;0)*($S$7:$S$2085=0)))&gt;0,"SALONES UNIDOS",IF(SUMPRODUCT((AS1168=$AS$7:$AS$2085)*(AI1168=$AI$7:$AI$2085)*((AO1168&lt;$AP$7:$AP$2085)*(AP1168&gt;$AO$7:$AO$2085))*(ROW($AS$7:$AS$2085)&lt;&gt;ROW(AS1168)))&gt;0,"Cruzado","Sin cruce")))</f>
        <v>Sin cruce</v>
      </c>
    </row>
    <row r="1169" spans="3:46" ht="15.6" hidden="1" customHeight="1">
      <c r="C1169" s="519" t="s">
        <v>572</v>
      </c>
      <c r="D1169" s="520" t="s">
        <v>573</v>
      </c>
      <c r="E1169" s="520">
        <v>20261</v>
      </c>
      <c r="F1169" s="521" t="s">
        <v>48</v>
      </c>
      <c r="G1169" s="522" t="s">
        <v>80</v>
      </c>
      <c r="H1169" s="521" t="s">
        <v>63</v>
      </c>
      <c r="I1169" s="521">
        <v>4</v>
      </c>
      <c r="J1169" s="521" t="s">
        <v>1089</v>
      </c>
      <c r="K1169" s="521" t="s">
        <v>1089</v>
      </c>
      <c r="L1169" s="523" t="s">
        <v>655</v>
      </c>
      <c r="M1169" s="543" t="s">
        <v>656</v>
      </c>
      <c r="N1169" s="487" t="s">
        <v>577</v>
      </c>
      <c r="O1169" s="487" t="s">
        <v>578</v>
      </c>
      <c r="P1169" s="521" t="s">
        <v>579</v>
      </c>
      <c r="Q1169" s="487">
        <v>2</v>
      </c>
      <c r="R1169" s="487">
        <v>4</v>
      </c>
      <c r="S1169" s="520">
        <v>6</v>
      </c>
      <c r="T1169" s="487">
        <v>4</v>
      </c>
      <c r="U1169" s="477" t="s">
        <v>520</v>
      </c>
      <c r="V1169" s="560">
        <v>50</v>
      </c>
      <c r="W1169" s="522">
        <v>42684701</v>
      </c>
      <c r="X1169" s="569" t="s">
        <v>280</v>
      </c>
      <c r="Y1169" s="487" t="s">
        <v>624</v>
      </c>
      <c r="Z1169" s="487"/>
      <c r="AA1169" s="487"/>
      <c r="AB1169" s="487"/>
      <c r="AC1169" s="493"/>
      <c r="AD1169" s="487"/>
      <c r="AE1169" s="479"/>
      <c r="AF1169" s="487"/>
      <c r="AG1169" s="487"/>
      <c r="AH1169" s="487" t="s">
        <v>203</v>
      </c>
      <c r="AI1169" s="487">
        <v>3</v>
      </c>
      <c r="AJ1169" s="487">
        <v>9</v>
      </c>
      <c r="AK1169" s="487">
        <v>20</v>
      </c>
      <c r="AL1169" s="487">
        <v>14</v>
      </c>
      <c r="AM1169" s="487">
        <v>20</v>
      </c>
      <c r="AN1169" s="490">
        <f>IF(AJ1169="",S1169,ROUND(((((AL1169/24)+(AM1169/1440))-((AJ1169/24)+(AK1169/1440)))*1440/50),5))</f>
        <v>6</v>
      </c>
      <c r="AO1169" s="491">
        <f>AJ1169/24+AK1169/1440</f>
        <v>0.3888888888888889</v>
      </c>
      <c r="AP1169" s="491">
        <f>AL1169/24+AM1169/1440</f>
        <v>0.59722222222222221</v>
      </c>
      <c r="AQ1169" s="23" t="str" cm="1">
        <f t="array" ref="AQ1169">IF(X1169="","",IF(SUMPRODUCT((X1169=$X$7:$X$2085)*(AI1169=$AI$7:$AI$2085)*(AO1169=$AO$7:$AO$2085)*(AP1169=$AP$7:$AP$2085)*(ROW($X$7:$X$2085)&lt;&gt;ROW(X1169))*((S1169=0)*($S$7:$S$2085&gt;0)+(S1169&gt;0)*($S$7:$S$2085=0)))&gt;0,"SALONES UNIDOS",IF(SUMPRODUCT((X1169=$X$7:$X$2085)*(AI1169=$AI$7:$AI$2085)*((AO1169&lt;$AP$7:$AP$2085)*(AP1169&gt;$AO$7:$AO$2085))*(ROW($X$7:$X$2085)&lt;&gt;ROW(X1169)))&gt;0,"Cruzado","Sin cruce")))</f>
        <v>Sin cruce</v>
      </c>
      <c r="AR1169" s="23" t="str" cm="1">
        <f t="array" ref="AR1169">IF(AE1169="","",IF(SUMPRODUCT((AE1169=$AE$7:$AE$2085)*(AI1169=$AI$7:$AI$2085)*(AO1169=$AO$7:$AO$2085)*(AP1169=$AP$7:$AP$2085)*(ROW($AE$7:$AE$2085)&lt;&gt;ROW(AE1169))*((S1169=0)*($S$7:$S$2085&gt;0)+(S1169&gt;0)*($S$7:$S$2085=0)))&gt;0,"SALONES UNIDOS",IF(SUMPRODUCT((AE1169=$AE$7:$AE$2085)*(AI1169=$AI$7:$AI$2085)*((AO1169&lt;$AP$7:$AP$2085)*(AP1169&gt;$AO$7:$AO$2085))*(ROW($AE$7:$AE$2085)&lt;&gt;ROW(AE1169)))&gt;0,"Cruzado","Sin cruce")))</f>
        <v/>
      </c>
      <c r="AS1169" s="94" t="str">
        <f t="shared" si="20"/>
        <v>EN4PRINCIPALU</v>
      </c>
      <c r="AT1169" s="94" t="str" cm="1">
        <f t="array" ref="AT1169">IF(AS1169="","",IF(SUMPRODUCT((AS1169=$AS$7:$AS$2085)*(AI1169=$AI$7:$AI$2085)*(AO1169=$AO$7:$AO$2085)*(AP1169=$AP$7:$AP$2085)*(ROW($AS$7:$AS$2085)&lt;&gt;ROW(AS1169))*((S1169=0)*($S$7:$S$2085&gt;0)+(S1169&gt;0)*($S$7:$S$2085=0)))&gt;0,"SALONES UNIDOS",IF(SUMPRODUCT((AS1169=$AS$7:$AS$2085)*(AI1169=$AI$7:$AI$2085)*((AO1169&lt;$AP$7:$AP$2085)*(AP1169&gt;$AO$7:$AO$2085))*(ROW($AS$7:$AS$2085)&lt;&gt;ROW(AS1169)))&gt;0,"Cruzado","Sin cruce")))</f>
        <v>Sin cruce</v>
      </c>
    </row>
    <row r="1170" spans="3:46" ht="15.6" hidden="1" customHeight="1">
      <c r="C1170" s="519" t="s">
        <v>572</v>
      </c>
      <c r="D1170" s="520" t="s">
        <v>573</v>
      </c>
      <c r="E1170" s="520">
        <v>20261</v>
      </c>
      <c r="F1170" s="521" t="s">
        <v>48</v>
      </c>
      <c r="G1170" s="522" t="s">
        <v>80</v>
      </c>
      <c r="H1170" s="521" t="s">
        <v>63</v>
      </c>
      <c r="I1170" s="521">
        <v>6</v>
      </c>
      <c r="J1170" s="521" t="s">
        <v>1089</v>
      </c>
      <c r="K1170" s="521" t="s">
        <v>1089</v>
      </c>
      <c r="L1170" s="523" t="s">
        <v>679</v>
      </c>
      <c r="M1170" s="543" t="s">
        <v>680</v>
      </c>
      <c r="N1170" s="487" t="s">
        <v>637</v>
      </c>
      <c r="O1170" s="487" t="s">
        <v>578</v>
      </c>
      <c r="P1170" s="521" t="s">
        <v>624</v>
      </c>
      <c r="Q1170" s="487">
        <v>3</v>
      </c>
      <c r="R1170" s="487">
        <v>0</v>
      </c>
      <c r="S1170" s="520">
        <v>3</v>
      </c>
      <c r="T1170" s="487">
        <v>3</v>
      </c>
      <c r="U1170" s="477" t="s">
        <v>520</v>
      </c>
      <c r="V1170" s="560">
        <v>50</v>
      </c>
      <c r="W1170" s="522">
        <v>40857567</v>
      </c>
      <c r="X1170" s="569" t="s">
        <v>413</v>
      </c>
      <c r="Y1170" s="487" t="s">
        <v>624</v>
      </c>
      <c r="Z1170" s="487"/>
      <c r="AA1170" s="487"/>
      <c r="AB1170" s="487"/>
      <c r="AC1170" s="493"/>
      <c r="AD1170" s="487"/>
      <c r="AE1170" s="479"/>
      <c r="AF1170" s="487"/>
      <c r="AG1170" s="487"/>
      <c r="AH1170" s="487" t="s">
        <v>582</v>
      </c>
      <c r="AI1170" s="487">
        <v>6</v>
      </c>
      <c r="AJ1170" s="487">
        <v>16</v>
      </c>
      <c r="AK1170" s="487">
        <v>0</v>
      </c>
      <c r="AL1170" s="487">
        <v>18</v>
      </c>
      <c r="AM1170" s="487">
        <v>30</v>
      </c>
      <c r="AN1170" s="490">
        <f>IF(AJ1170="",S1170,ROUND(((((AL1170/24)+(AM1170/1440))-((AJ1170/24)+(AK1170/1440)))*1440/50),5))</f>
        <v>3</v>
      </c>
      <c r="AO1170" s="491">
        <f>AJ1170/24+AK1170/1440</f>
        <v>0.66666666666666663</v>
      </c>
      <c r="AP1170" s="491">
        <f>AL1170/24+AM1170/1440</f>
        <v>0.77083333333333337</v>
      </c>
      <c r="AQ1170" s="23" t="str" cm="1">
        <f t="array" ref="AQ1170">IF(X1170="","",IF(SUMPRODUCT((X1170=$X$7:$X$2085)*(AI1170=$AI$7:$AI$2085)*(AO1170=$AO$7:$AO$2085)*(AP1170=$AP$7:$AP$2085)*(ROW($X$7:$X$2085)&lt;&gt;ROW(X1170))*((S1170=0)*($S$7:$S$2085&gt;0)+(S1170&gt;0)*($S$7:$S$2085=0)))&gt;0,"SALONES UNIDOS",IF(SUMPRODUCT((X1170=$X$7:$X$2085)*(AI1170=$AI$7:$AI$2085)*((AO1170&lt;$AP$7:$AP$2085)*(AP1170&gt;$AO$7:$AO$2085))*(ROW($X$7:$X$2085)&lt;&gt;ROW(X1170)))&gt;0,"Cruzado","Sin cruce")))</f>
        <v>Sin cruce</v>
      </c>
      <c r="AR1170" s="23" t="str" cm="1">
        <f t="array" ref="AR1170">IF(AE1170="","",IF(SUMPRODUCT((AE1170=$AE$7:$AE$2085)*(AI1170=$AI$7:$AI$2085)*(AO1170=$AO$7:$AO$2085)*(AP1170=$AP$7:$AP$2085)*(ROW($AE$7:$AE$2085)&lt;&gt;ROW(AE1170))*((S1170=0)*($S$7:$S$2085&gt;0)+(S1170&gt;0)*($S$7:$S$2085=0)))&gt;0,"SALONES UNIDOS",IF(SUMPRODUCT((AE1170=$AE$7:$AE$2085)*(AI1170=$AI$7:$AI$2085)*((AO1170&lt;$AP$7:$AP$2085)*(AP1170&gt;$AO$7:$AO$2085))*(ROW($AE$7:$AE$2085)&lt;&gt;ROW(AE1170)))&gt;0,"Cruzado","Sin cruce")))</f>
        <v/>
      </c>
      <c r="AS1170" s="94" t="str">
        <f t="shared" si="20"/>
        <v>EN6PRINCIPALU</v>
      </c>
      <c r="AT1170" s="94" t="str" cm="1">
        <f t="array" ref="AT1170">IF(AS1170="","",IF(SUMPRODUCT((AS1170=$AS$7:$AS$2085)*(AI1170=$AI$7:$AI$2085)*(AO1170=$AO$7:$AO$2085)*(AP1170=$AP$7:$AP$2085)*(ROW($AS$7:$AS$2085)&lt;&gt;ROW(AS1170))*((S1170=0)*($S$7:$S$2085&gt;0)+(S1170&gt;0)*($S$7:$S$2085=0)))&gt;0,"SALONES UNIDOS",IF(SUMPRODUCT((AS1170=$AS$7:$AS$2085)*(AI1170=$AI$7:$AI$2085)*((AO1170&lt;$AP$7:$AP$2085)*(AP1170&gt;$AO$7:$AO$2085))*(ROW($AS$7:$AS$2085)&lt;&gt;ROW(AS1170)))&gt;0,"Cruzado","Sin cruce")))</f>
        <v>Sin cruce</v>
      </c>
    </row>
    <row r="1171" spans="3:46" ht="15.6" hidden="1" customHeight="1">
      <c r="C1171" s="496" t="s">
        <v>572</v>
      </c>
      <c r="D1171" s="479" t="s">
        <v>573</v>
      </c>
      <c r="E1171" s="479">
        <v>20261</v>
      </c>
      <c r="F1171" s="503" t="s">
        <v>48</v>
      </c>
      <c r="G1171" s="497" t="s">
        <v>80</v>
      </c>
      <c r="H1171" s="503" t="s">
        <v>63</v>
      </c>
      <c r="I1171" s="503">
        <v>4</v>
      </c>
      <c r="J1171" s="503" t="s">
        <v>41</v>
      </c>
      <c r="K1171" s="503" t="s">
        <v>41</v>
      </c>
      <c r="L1171" s="499" t="s">
        <v>641</v>
      </c>
      <c r="M1171" s="535" t="s">
        <v>642</v>
      </c>
      <c r="N1171" s="15" t="s">
        <v>577</v>
      </c>
      <c r="O1171" s="15" t="s">
        <v>578</v>
      </c>
      <c r="P1171" s="503" t="s">
        <v>579</v>
      </c>
      <c r="Q1171" s="15">
        <v>2</v>
      </c>
      <c r="R1171" s="15">
        <v>2</v>
      </c>
      <c r="S1171" s="479">
        <v>4</v>
      </c>
      <c r="T1171" s="15">
        <v>3</v>
      </c>
      <c r="U1171" s="471"/>
      <c r="V1171" s="550">
        <v>35</v>
      </c>
      <c r="W1171" s="497">
        <v>42069977</v>
      </c>
      <c r="X1171" s="566" t="s">
        <v>479</v>
      </c>
      <c r="Y1171" s="15" t="s">
        <v>579</v>
      </c>
      <c r="Z1171" s="15"/>
      <c r="AA1171" s="15"/>
      <c r="AB1171" s="15"/>
      <c r="AC1171" s="15" t="s">
        <v>1090</v>
      </c>
      <c r="AD1171" s="15"/>
      <c r="AE1171" s="479"/>
      <c r="AF1171" s="497"/>
      <c r="AG1171" s="497"/>
      <c r="AH1171" s="497" t="s">
        <v>203</v>
      </c>
      <c r="AI1171" s="15">
        <v>1</v>
      </c>
      <c r="AJ1171" s="15">
        <v>18</v>
      </c>
      <c r="AK1171" s="15">
        <v>30</v>
      </c>
      <c r="AL1171" s="15">
        <v>21</v>
      </c>
      <c r="AM1171" s="15">
        <v>50</v>
      </c>
      <c r="AN1171" s="490">
        <f>IF(AJ1171="",S1171,ROUND(((((AL1171/24)+(AM1171/1440))-((AJ1171/24)+(AK1171/1440)))*1440/50),5))</f>
        <v>4</v>
      </c>
      <c r="AO1171" s="491">
        <f>AJ1171/24+AK1171/1440</f>
        <v>0.77083333333333337</v>
      </c>
      <c r="AP1171" s="491">
        <f>AL1171/24+AM1171/1440</f>
        <v>0.90972222222222221</v>
      </c>
      <c r="AQ1171" s="23" t="str" cm="1">
        <f t="array" ref="AQ1171">IF(X1171="","",IF(SUMPRODUCT((X1171=$X$7:$X$2085)*(AI1171=$AI$7:$AI$2085)*(AO1171=$AO$7:$AO$2085)*(AP1171=$AP$7:$AP$2085)*(ROW($X$7:$X$2085)&lt;&gt;ROW(X1171))*((S1171=0)*($S$7:$S$2085&gt;0)+(S1171&gt;0)*($S$7:$S$2085=0)))&gt;0,"SALONES UNIDOS",IF(SUMPRODUCT((X1171=$X$7:$X$2085)*(AI1171=$AI$7:$AI$2085)*((AO1171&lt;$AP$7:$AP$2085)*(AP1171&gt;$AO$7:$AO$2085))*(ROW($X$7:$X$2085)&lt;&gt;ROW(X1171)))&gt;0,"Cruzado","Sin cruce")))</f>
        <v>Sin cruce</v>
      </c>
      <c r="AR1171" s="23" t="str" cm="1">
        <f t="array" ref="AR1171">IF(AE1171="","",IF(SUMPRODUCT((AE1171=$AE$7:$AE$2085)*(AI1171=$AI$7:$AI$2085)*(AO1171=$AO$7:$AO$2085)*(AP1171=$AP$7:$AP$2085)*(ROW($AE$7:$AE$2085)&lt;&gt;ROW(AE1171))*((S1171=0)*($S$7:$S$2085&gt;0)+(S1171&gt;0)*($S$7:$S$2085=0)))&gt;0,"SALONES UNIDOS",IF(SUMPRODUCT((AE1171=$AE$7:$AE$2085)*(AI1171=$AI$7:$AI$2085)*((AO1171&lt;$AP$7:$AP$2085)*(AP1171&gt;$AO$7:$AO$2085))*(ROW($AE$7:$AE$2085)&lt;&gt;ROW(AE1171)))&gt;0,"Cruzado","Sin cruce")))</f>
        <v/>
      </c>
      <c r="AS1171" s="94" t="str">
        <f t="shared" si="20"/>
        <v>EN4PRINCIPALA</v>
      </c>
      <c r="AT1171" s="94" t="str" cm="1">
        <f t="array" ref="AT1171">IF(AS1171="","",IF(SUMPRODUCT((AS1171=$AS$7:$AS$2085)*(AI1171=$AI$7:$AI$2085)*(AO1171=$AO$7:$AO$2085)*(AP1171=$AP$7:$AP$2085)*(ROW($AS$7:$AS$2085)&lt;&gt;ROW(AS1171))*((S1171=0)*($S$7:$S$2085&gt;0)+(S1171&gt;0)*($S$7:$S$2085=0)))&gt;0,"SALONES UNIDOS",IF(SUMPRODUCT((AS1171=$AS$7:$AS$2085)*(AI1171=$AI$7:$AI$2085)*((AO1171&lt;$AP$7:$AP$2085)*(AP1171&gt;$AO$7:$AO$2085))*(ROW($AS$7:$AS$2085)&lt;&gt;ROW(AS1171)))&gt;0,"Cruzado","Sin cruce")))</f>
        <v>Sin cruce</v>
      </c>
    </row>
    <row r="1172" spans="3:46" ht="15.6" hidden="1" customHeight="1">
      <c r="C1172" s="496" t="s">
        <v>572</v>
      </c>
      <c r="D1172" s="479" t="s">
        <v>573</v>
      </c>
      <c r="E1172" s="479">
        <v>20261</v>
      </c>
      <c r="F1172" s="503" t="s">
        <v>48</v>
      </c>
      <c r="G1172" s="497" t="s">
        <v>80</v>
      </c>
      <c r="H1172" s="503" t="s">
        <v>63</v>
      </c>
      <c r="I1172" s="503">
        <v>4</v>
      </c>
      <c r="J1172" s="503" t="s">
        <v>41</v>
      </c>
      <c r="K1172" s="503" t="s">
        <v>41</v>
      </c>
      <c r="L1172" s="499" t="s">
        <v>644</v>
      </c>
      <c r="M1172" s="535" t="s">
        <v>645</v>
      </c>
      <c r="N1172" s="15" t="s">
        <v>637</v>
      </c>
      <c r="O1172" s="15" t="s">
        <v>578</v>
      </c>
      <c r="P1172" s="503" t="s">
        <v>579</v>
      </c>
      <c r="Q1172" s="15">
        <v>2</v>
      </c>
      <c r="R1172" s="15">
        <v>0</v>
      </c>
      <c r="S1172" s="479">
        <v>2</v>
      </c>
      <c r="T1172" s="15">
        <v>5</v>
      </c>
      <c r="U1172" s="471"/>
      <c r="V1172" s="550">
        <v>35</v>
      </c>
      <c r="W1172" s="497">
        <v>21807106</v>
      </c>
      <c r="X1172" s="566" t="s">
        <v>430</v>
      </c>
      <c r="Y1172" s="15" t="s">
        <v>579</v>
      </c>
      <c r="Z1172" s="15"/>
      <c r="AA1172" s="15"/>
      <c r="AB1172" s="15"/>
      <c r="AC1172" s="15" t="s">
        <v>1091</v>
      </c>
      <c r="AD1172" s="15"/>
      <c r="AE1172" s="479"/>
      <c r="AF1172" s="497"/>
      <c r="AG1172" s="497"/>
      <c r="AH1172" s="497" t="s">
        <v>582</v>
      </c>
      <c r="AI1172" s="15">
        <v>1</v>
      </c>
      <c r="AJ1172" s="15">
        <v>8</v>
      </c>
      <c r="AK1172" s="15">
        <v>30</v>
      </c>
      <c r="AL1172" s="15">
        <v>10</v>
      </c>
      <c r="AM1172" s="15">
        <v>10</v>
      </c>
      <c r="AN1172" s="490">
        <f>IF(AJ1172="",S1172,ROUND(((((AL1172/24)+(AM1172/1440))-((AJ1172/24)+(AK1172/1440)))*1440/50),5))</f>
        <v>2</v>
      </c>
      <c r="AO1172" s="491">
        <f>AJ1172/24+AK1172/1440</f>
        <v>0.35416666666666663</v>
      </c>
      <c r="AP1172" s="491">
        <f>AL1172/24+AM1172/1440</f>
        <v>0.4236111111111111</v>
      </c>
      <c r="AQ1172" s="23" t="str" cm="1">
        <f t="array" ref="AQ1172">IF(X1172="","",IF(SUMPRODUCT((X1172=$X$7:$X$2085)*(AI1172=$AI$7:$AI$2085)*(AO1172=$AO$7:$AO$2085)*(AP1172=$AP$7:$AP$2085)*(ROW($X$7:$X$2085)&lt;&gt;ROW(X1172))*((S1172=0)*($S$7:$S$2085&gt;0)+(S1172&gt;0)*($S$7:$S$2085=0)))&gt;0,"SALONES UNIDOS",IF(SUMPRODUCT((X1172=$X$7:$X$2085)*(AI1172=$AI$7:$AI$2085)*((AO1172&lt;$AP$7:$AP$2085)*(AP1172&gt;$AO$7:$AO$2085))*(ROW($X$7:$X$2085)&lt;&gt;ROW(X1172)))&gt;0,"Cruzado","Sin cruce")))</f>
        <v>Sin cruce</v>
      </c>
      <c r="AR1172" s="23" t="str" cm="1">
        <f t="array" ref="AR1172">IF(AE1172="","",IF(SUMPRODUCT((AE1172=$AE$7:$AE$2085)*(AI1172=$AI$7:$AI$2085)*(AO1172=$AO$7:$AO$2085)*(AP1172=$AP$7:$AP$2085)*(ROW($AE$7:$AE$2085)&lt;&gt;ROW(AE1172))*((S1172=0)*($S$7:$S$2085&gt;0)+(S1172&gt;0)*($S$7:$S$2085=0)))&gt;0,"SALONES UNIDOS",IF(SUMPRODUCT((AE1172=$AE$7:$AE$2085)*(AI1172=$AI$7:$AI$2085)*((AO1172&lt;$AP$7:$AP$2085)*(AP1172&gt;$AO$7:$AO$2085))*(ROW($AE$7:$AE$2085)&lt;&gt;ROW(AE1172)))&gt;0,"Cruzado","Sin cruce")))</f>
        <v/>
      </c>
      <c r="AS1172" s="94" t="str">
        <f t="shared" si="20"/>
        <v>EN4PRINCIPALA</v>
      </c>
      <c r="AT1172" s="94" t="str" cm="1">
        <f t="array" ref="AT1172">IF(AS1172="","",IF(SUMPRODUCT((AS1172=$AS$7:$AS$2085)*(AI1172=$AI$7:$AI$2085)*(AO1172=$AO$7:$AO$2085)*(AP1172=$AP$7:$AP$2085)*(ROW($AS$7:$AS$2085)&lt;&gt;ROW(AS1172))*((S1172=0)*($S$7:$S$2085&gt;0)+(S1172&gt;0)*($S$7:$S$2085=0)))&gt;0,"SALONES UNIDOS",IF(SUMPRODUCT((AS1172=$AS$7:$AS$2085)*(AI1172=$AI$7:$AI$2085)*((AO1172&lt;$AP$7:$AP$2085)*(AP1172&gt;$AO$7:$AO$2085))*(ROW($AS$7:$AS$2085)&lt;&gt;ROW(AS1172)))&gt;0,"Cruzado","Sin cruce")))</f>
        <v>Sin cruce</v>
      </c>
    </row>
    <row r="1173" spans="3:46" ht="15.6" hidden="1" customHeight="1">
      <c r="C1173" s="496" t="s">
        <v>572</v>
      </c>
      <c r="D1173" s="479" t="s">
        <v>573</v>
      </c>
      <c r="E1173" s="479">
        <v>20261</v>
      </c>
      <c r="F1173" s="503" t="s">
        <v>48</v>
      </c>
      <c r="G1173" s="497" t="s">
        <v>80</v>
      </c>
      <c r="H1173" s="503" t="s">
        <v>63</v>
      </c>
      <c r="I1173" s="503">
        <v>4</v>
      </c>
      <c r="J1173" s="503" t="s">
        <v>574</v>
      </c>
      <c r="K1173" s="503" t="s">
        <v>41</v>
      </c>
      <c r="L1173" s="499" t="s">
        <v>644</v>
      </c>
      <c r="M1173" s="535" t="s">
        <v>645</v>
      </c>
      <c r="N1173" s="15" t="s">
        <v>637</v>
      </c>
      <c r="O1173" s="15" t="s">
        <v>578</v>
      </c>
      <c r="P1173" s="503" t="s">
        <v>579</v>
      </c>
      <c r="Q1173" s="15">
        <v>0</v>
      </c>
      <c r="R1173" s="15">
        <v>6</v>
      </c>
      <c r="S1173" s="479">
        <v>6</v>
      </c>
      <c r="T1173" s="15">
        <v>5</v>
      </c>
      <c r="U1173" s="471"/>
      <c r="V1173" s="550">
        <v>12</v>
      </c>
      <c r="W1173" s="497">
        <v>21807106</v>
      </c>
      <c r="X1173" s="566" t="s">
        <v>430</v>
      </c>
      <c r="Y1173" s="15" t="s">
        <v>579</v>
      </c>
      <c r="Z1173" s="15"/>
      <c r="AA1173" s="15"/>
      <c r="AB1173" s="15"/>
      <c r="AC1173" s="493"/>
      <c r="AD1173" s="15"/>
      <c r="AE1173" s="15" t="s">
        <v>1092</v>
      </c>
      <c r="AF1173" s="497"/>
      <c r="AG1173" s="497"/>
      <c r="AH1173" s="497" t="s">
        <v>100</v>
      </c>
      <c r="AI1173" s="15">
        <v>1</v>
      </c>
      <c r="AJ1173" s="15">
        <v>10</v>
      </c>
      <c r="AK1173" s="15">
        <v>10</v>
      </c>
      <c r="AL1173" s="15">
        <v>15</v>
      </c>
      <c r="AM1173" s="15">
        <v>10</v>
      </c>
      <c r="AN1173" s="490">
        <f>IF(AJ1173="",S1173,ROUND(((((AL1173/24)+(AM1173/1440))-((AJ1173/24)+(AK1173/1440)))*1440/50),5))</f>
        <v>6</v>
      </c>
      <c r="AO1173" s="491">
        <f>AJ1173/24+AK1173/1440</f>
        <v>0.4236111111111111</v>
      </c>
      <c r="AP1173" s="491">
        <f>AL1173/24+AM1173/1440</f>
        <v>0.63194444444444442</v>
      </c>
      <c r="AQ1173" s="23" t="str" cm="1">
        <f t="array" ref="AQ1173">IF(X1173="","",IF(SUMPRODUCT((X1173=$X$7:$X$2085)*(AI1173=$AI$7:$AI$2085)*(AO1173=$AO$7:$AO$2085)*(AP1173=$AP$7:$AP$2085)*(ROW($X$7:$X$2085)&lt;&gt;ROW(X1173))*((S1173=0)*($S$7:$S$2085&gt;0)+(S1173&gt;0)*($S$7:$S$2085=0)))&gt;0,"SALONES UNIDOS",IF(SUMPRODUCT((X1173=$X$7:$X$2085)*(AI1173=$AI$7:$AI$2085)*((AO1173&lt;$AP$7:$AP$2085)*(AP1173&gt;$AO$7:$AO$2085))*(ROW($X$7:$X$2085)&lt;&gt;ROW(X1173)))&gt;0,"Cruzado","Sin cruce")))</f>
        <v>Sin cruce</v>
      </c>
      <c r="AR1173" s="23" t="str" cm="1">
        <f t="array" ref="AR1173">IF(AE1173="","",IF(SUMPRODUCT((AE1173=$AE$7:$AE$2085)*(AI1173=$AI$7:$AI$2085)*(AO1173=$AO$7:$AO$2085)*(AP1173=$AP$7:$AP$2085)*(ROW($AE$7:$AE$2085)&lt;&gt;ROW(AE1173))*((S1173=0)*($S$7:$S$2085&gt;0)+(S1173&gt;0)*($S$7:$S$2085=0)))&gt;0,"SALONES UNIDOS",IF(SUMPRODUCT((AE1173=$AE$7:$AE$2085)*(AI1173=$AI$7:$AI$2085)*((AO1173&lt;$AP$7:$AP$2085)*(AP1173&gt;$AO$7:$AO$2085))*(ROW($AE$7:$AE$2085)&lt;&gt;ROW(AE1173)))&gt;0,"Cruzado","Sin cruce")))</f>
        <v>Sin cruce</v>
      </c>
      <c r="AS1173" s="94" t="str">
        <f t="shared" si="20"/>
        <v>EN4PRINCIPALA</v>
      </c>
      <c r="AT1173" s="94" t="str" cm="1">
        <f t="array" ref="AT1173">IF(AS1173="","",IF(SUMPRODUCT((AS1173=$AS$7:$AS$2085)*(AI1173=$AI$7:$AI$2085)*(AO1173=$AO$7:$AO$2085)*(AP1173=$AP$7:$AP$2085)*(ROW($AS$7:$AS$2085)&lt;&gt;ROW(AS1173))*((S1173=0)*($S$7:$S$2085&gt;0)+(S1173&gt;0)*($S$7:$S$2085=0)))&gt;0,"SALONES UNIDOS",IF(SUMPRODUCT((AS1173=$AS$7:$AS$2085)*(AI1173=$AI$7:$AI$2085)*((AO1173&lt;$AP$7:$AP$2085)*(AP1173&gt;$AO$7:$AO$2085))*(ROW($AS$7:$AS$2085)&lt;&gt;ROW(AS1173)))&gt;0,"Cruzado","Sin cruce")))</f>
        <v>Sin cruce</v>
      </c>
    </row>
    <row r="1174" spans="3:46" ht="15.6" hidden="1" customHeight="1">
      <c r="C1174" s="496" t="s">
        <v>572</v>
      </c>
      <c r="D1174" s="479" t="s">
        <v>573</v>
      </c>
      <c r="E1174" s="479">
        <v>20261</v>
      </c>
      <c r="F1174" s="503" t="s">
        <v>48</v>
      </c>
      <c r="G1174" s="497" t="s">
        <v>80</v>
      </c>
      <c r="H1174" s="503" t="s">
        <v>63</v>
      </c>
      <c r="I1174" s="503">
        <v>4</v>
      </c>
      <c r="J1174" s="503" t="s">
        <v>583</v>
      </c>
      <c r="K1174" s="503" t="s">
        <v>41</v>
      </c>
      <c r="L1174" s="499" t="s">
        <v>644</v>
      </c>
      <c r="M1174" s="535" t="s">
        <v>645</v>
      </c>
      <c r="N1174" s="15" t="s">
        <v>637</v>
      </c>
      <c r="O1174" s="15" t="s">
        <v>578</v>
      </c>
      <c r="P1174" s="503" t="s">
        <v>579</v>
      </c>
      <c r="Q1174" s="15">
        <v>0</v>
      </c>
      <c r="R1174" s="15">
        <v>6</v>
      </c>
      <c r="S1174" s="479">
        <v>6</v>
      </c>
      <c r="T1174" s="15">
        <v>5</v>
      </c>
      <c r="U1174" s="471"/>
      <c r="V1174" s="550">
        <v>13</v>
      </c>
      <c r="W1174" s="497">
        <v>21807106</v>
      </c>
      <c r="X1174" s="566" t="s">
        <v>430</v>
      </c>
      <c r="Y1174" s="15" t="s">
        <v>579</v>
      </c>
      <c r="Z1174" s="15"/>
      <c r="AA1174" s="15"/>
      <c r="AB1174" s="15"/>
      <c r="AC1174" s="493"/>
      <c r="AD1174" s="15"/>
      <c r="AE1174" s="15" t="s">
        <v>1092</v>
      </c>
      <c r="AF1174" s="497"/>
      <c r="AG1174" s="497"/>
      <c r="AH1174" s="497" t="s">
        <v>100</v>
      </c>
      <c r="AI1174" s="483">
        <v>2</v>
      </c>
      <c r="AJ1174" s="15">
        <v>14</v>
      </c>
      <c r="AK1174" s="15">
        <v>20</v>
      </c>
      <c r="AL1174" s="15">
        <v>19</v>
      </c>
      <c r="AM1174" s="15">
        <v>20</v>
      </c>
      <c r="AN1174" s="490">
        <f>IF(AJ1174="",S1174,ROUND(((((AL1174/24)+(AM1174/1440))-((AJ1174/24)+(AK1174/1440)))*1440/50),5))</f>
        <v>6</v>
      </c>
      <c r="AO1174" s="491">
        <f>AJ1174/24+AK1174/1440</f>
        <v>0.59722222222222221</v>
      </c>
      <c r="AP1174" s="491">
        <f>AL1174/24+AM1174/1440</f>
        <v>0.80555555555555547</v>
      </c>
      <c r="AQ1174" s="23" t="str" cm="1">
        <f t="array" ref="AQ1174">IF(X1174="","",IF(SUMPRODUCT((X1174=$X$7:$X$2085)*(AI1174=$AI$7:$AI$2085)*(AO1174=$AO$7:$AO$2085)*(AP1174=$AP$7:$AP$2085)*(ROW($X$7:$X$2085)&lt;&gt;ROW(X1174))*((S1174=0)*($S$7:$S$2085&gt;0)+(S1174&gt;0)*($S$7:$S$2085=0)))&gt;0,"SALONES UNIDOS",IF(SUMPRODUCT((X1174=$X$7:$X$2085)*(AI1174=$AI$7:$AI$2085)*((AO1174&lt;$AP$7:$AP$2085)*(AP1174&gt;$AO$7:$AO$2085))*(ROW($X$7:$X$2085)&lt;&gt;ROW(X1174)))&gt;0,"Cruzado","Sin cruce")))</f>
        <v>Sin cruce</v>
      </c>
      <c r="AR1174" s="23" t="str" cm="1">
        <f t="array" ref="AR1174">IF(AE1174="","",IF(SUMPRODUCT((AE1174=$AE$7:$AE$2085)*(AI1174=$AI$7:$AI$2085)*(AO1174=$AO$7:$AO$2085)*(AP1174=$AP$7:$AP$2085)*(ROW($AE$7:$AE$2085)&lt;&gt;ROW(AE1174))*((S1174=0)*($S$7:$S$2085&gt;0)+(S1174&gt;0)*($S$7:$S$2085=0)))&gt;0,"SALONES UNIDOS",IF(SUMPRODUCT((AE1174=$AE$7:$AE$2085)*(AI1174=$AI$7:$AI$2085)*((AO1174&lt;$AP$7:$AP$2085)*(AP1174&gt;$AO$7:$AO$2085))*(ROW($AE$7:$AE$2085)&lt;&gt;ROW(AE1174)))&gt;0,"Cruzado","Sin cruce")))</f>
        <v>Sin cruce</v>
      </c>
      <c r="AS1174" s="94" t="str">
        <f t="shared" si="20"/>
        <v>EN4PRINCIPALA</v>
      </c>
      <c r="AT1174" s="94" t="str" cm="1">
        <f t="array" ref="AT1174">IF(AS1174="","",IF(SUMPRODUCT((AS1174=$AS$7:$AS$2085)*(AI1174=$AI$7:$AI$2085)*(AO1174=$AO$7:$AO$2085)*(AP1174=$AP$7:$AP$2085)*(ROW($AS$7:$AS$2085)&lt;&gt;ROW(AS1174))*((S1174=0)*($S$7:$S$2085&gt;0)+(S1174&gt;0)*($S$7:$S$2085=0)))&gt;0,"SALONES UNIDOS",IF(SUMPRODUCT((AS1174=$AS$7:$AS$2085)*(AI1174=$AI$7:$AI$2085)*((AO1174&lt;$AP$7:$AP$2085)*(AP1174&gt;$AO$7:$AO$2085))*(ROW($AS$7:$AS$2085)&lt;&gt;ROW(AS1174)))&gt;0,"Cruzado","Sin cruce")))</f>
        <v>Sin cruce</v>
      </c>
    </row>
    <row r="1175" spans="3:46" ht="15.6" hidden="1" customHeight="1">
      <c r="C1175" s="496" t="s">
        <v>572</v>
      </c>
      <c r="D1175" s="479" t="s">
        <v>573</v>
      </c>
      <c r="E1175" s="479">
        <v>20261</v>
      </c>
      <c r="F1175" s="503" t="s">
        <v>48</v>
      </c>
      <c r="G1175" s="497" t="s">
        <v>80</v>
      </c>
      <c r="H1175" s="503" t="s">
        <v>63</v>
      </c>
      <c r="I1175" s="503">
        <v>4</v>
      </c>
      <c r="J1175" s="503" t="s">
        <v>41</v>
      </c>
      <c r="K1175" s="503" t="s">
        <v>41</v>
      </c>
      <c r="L1175" s="499" t="s">
        <v>647</v>
      </c>
      <c r="M1175" s="535" t="s">
        <v>648</v>
      </c>
      <c r="N1175" s="15" t="s">
        <v>637</v>
      </c>
      <c r="O1175" s="15" t="s">
        <v>578</v>
      </c>
      <c r="P1175" s="503" t="s">
        <v>579</v>
      </c>
      <c r="Q1175" s="15">
        <v>2</v>
      </c>
      <c r="R1175" s="15">
        <v>0</v>
      </c>
      <c r="S1175" s="479">
        <v>2</v>
      </c>
      <c r="T1175" s="15">
        <v>5</v>
      </c>
      <c r="U1175" s="471"/>
      <c r="V1175" s="550">
        <v>35</v>
      </c>
      <c r="W1175" s="497">
        <v>21417302</v>
      </c>
      <c r="X1175" s="566" t="s">
        <v>348</v>
      </c>
      <c r="Y1175" s="15" t="s">
        <v>579</v>
      </c>
      <c r="Z1175" s="15"/>
      <c r="AA1175" s="15"/>
      <c r="AB1175" s="15"/>
      <c r="AC1175" s="15" t="s">
        <v>1091</v>
      </c>
      <c r="AD1175" s="15"/>
      <c r="AE1175" s="479"/>
      <c r="AF1175" s="497"/>
      <c r="AG1175" s="497"/>
      <c r="AH1175" s="497" t="s">
        <v>582</v>
      </c>
      <c r="AI1175" s="15">
        <v>3</v>
      </c>
      <c r="AJ1175" s="15">
        <v>7</v>
      </c>
      <c r="AK1175" s="15">
        <v>40</v>
      </c>
      <c r="AL1175" s="15">
        <v>9</v>
      </c>
      <c r="AM1175" s="15">
        <v>20</v>
      </c>
      <c r="AN1175" s="490">
        <f>IF(AJ1175="",S1175,ROUND(((((AL1175/24)+(AM1175/1440))-((AJ1175/24)+(AK1175/1440)))*1440/50),5))</f>
        <v>2</v>
      </c>
      <c r="AO1175" s="491">
        <f>AJ1175/24+AK1175/1440</f>
        <v>0.31944444444444448</v>
      </c>
      <c r="AP1175" s="491">
        <f>AL1175/24+AM1175/1440</f>
        <v>0.3888888888888889</v>
      </c>
      <c r="AQ1175" s="23" t="str" cm="1">
        <f t="array" ref="AQ1175">IF(X1175="","",IF(SUMPRODUCT((X1175=$X$7:$X$2085)*(AI1175=$AI$7:$AI$2085)*(AO1175=$AO$7:$AO$2085)*(AP1175=$AP$7:$AP$2085)*(ROW($X$7:$X$2085)&lt;&gt;ROW(X1175))*((S1175=0)*($S$7:$S$2085&gt;0)+(S1175&gt;0)*($S$7:$S$2085=0)))&gt;0,"SALONES UNIDOS",IF(SUMPRODUCT((X1175=$X$7:$X$2085)*(AI1175=$AI$7:$AI$2085)*((AO1175&lt;$AP$7:$AP$2085)*(AP1175&gt;$AO$7:$AO$2085))*(ROW($X$7:$X$2085)&lt;&gt;ROW(X1175)))&gt;0,"Cruzado","Sin cruce")))</f>
        <v>Sin cruce</v>
      </c>
      <c r="AR1175" s="23" t="str" cm="1">
        <f t="array" ref="AR1175">IF(AE1175="","",IF(SUMPRODUCT((AE1175=$AE$7:$AE$2085)*(AI1175=$AI$7:$AI$2085)*(AO1175=$AO$7:$AO$2085)*(AP1175=$AP$7:$AP$2085)*(ROW($AE$7:$AE$2085)&lt;&gt;ROW(AE1175))*((S1175=0)*($S$7:$S$2085&gt;0)+(S1175&gt;0)*($S$7:$S$2085=0)))&gt;0,"SALONES UNIDOS",IF(SUMPRODUCT((AE1175=$AE$7:$AE$2085)*(AI1175=$AI$7:$AI$2085)*((AO1175&lt;$AP$7:$AP$2085)*(AP1175&gt;$AO$7:$AO$2085))*(ROW($AE$7:$AE$2085)&lt;&gt;ROW(AE1175)))&gt;0,"Cruzado","Sin cruce")))</f>
        <v/>
      </c>
      <c r="AS1175" s="94" t="str">
        <f t="shared" si="20"/>
        <v>EN4PRINCIPALA</v>
      </c>
      <c r="AT1175" s="94" t="str" cm="1">
        <f t="array" ref="AT1175">IF(AS1175="","",IF(SUMPRODUCT((AS1175=$AS$7:$AS$2085)*(AI1175=$AI$7:$AI$2085)*(AO1175=$AO$7:$AO$2085)*(AP1175=$AP$7:$AP$2085)*(ROW($AS$7:$AS$2085)&lt;&gt;ROW(AS1175))*((S1175=0)*($S$7:$S$2085&gt;0)+(S1175&gt;0)*($S$7:$S$2085=0)))&gt;0,"SALONES UNIDOS",IF(SUMPRODUCT((AS1175=$AS$7:$AS$2085)*(AI1175=$AI$7:$AI$2085)*((AO1175&lt;$AP$7:$AP$2085)*(AP1175&gt;$AO$7:$AO$2085))*(ROW($AS$7:$AS$2085)&lt;&gt;ROW(AS1175)))&gt;0,"Cruzado","Sin cruce")))</f>
        <v>Sin cruce</v>
      </c>
    </row>
    <row r="1176" spans="3:46" ht="15.6" hidden="1" customHeight="1">
      <c r="C1176" s="496" t="s">
        <v>572</v>
      </c>
      <c r="D1176" s="479" t="s">
        <v>573</v>
      </c>
      <c r="E1176" s="479">
        <v>20261</v>
      </c>
      <c r="F1176" s="503" t="s">
        <v>48</v>
      </c>
      <c r="G1176" s="497" t="s">
        <v>80</v>
      </c>
      <c r="H1176" s="503" t="s">
        <v>63</v>
      </c>
      <c r="I1176" s="503">
        <v>4</v>
      </c>
      <c r="J1176" s="503" t="s">
        <v>41</v>
      </c>
      <c r="K1176" s="503" t="s">
        <v>41</v>
      </c>
      <c r="L1176" s="499" t="s">
        <v>647</v>
      </c>
      <c r="M1176" s="535" t="s">
        <v>648</v>
      </c>
      <c r="N1176" s="15" t="s">
        <v>637</v>
      </c>
      <c r="O1176" s="15" t="s">
        <v>578</v>
      </c>
      <c r="P1176" s="503" t="s">
        <v>579</v>
      </c>
      <c r="Q1176" s="15">
        <v>0</v>
      </c>
      <c r="R1176" s="15">
        <v>6</v>
      </c>
      <c r="S1176" s="479">
        <v>6</v>
      </c>
      <c r="T1176" s="15">
        <v>5</v>
      </c>
      <c r="U1176" s="471"/>
      <c r="V1176" s="550">
        <v>35</v>
      </c>
      <c r="W1176" s="497">
        <v>21417302</v>
      </c>
      <c r="X1176" s="566" t="s">
        <v>348</v>
      </c>
      <c r="Y1176" s="15" t="s">
        <v>579</v>
      </c>
      <c r="Z1176" s="15"/>
      <c r="AA1176" s="15"/>
      <c r="AB1176" s="15"/>
      <c r="AC1176" s="493"/>
      <c r="AD1176" s="15"/>
      <c r="AE1176" s="479" t="s">
        <v>1093</v>
      </c>
      <c r="AF1176" s="497"/>
      <c r="AG1176" s="497"/>
      <c r="AH1176" s="497" t="s">
        <v>100</v>
      </c>
      <c r="AI1176" s="15">
        <v>3</v>
      </c>
      <c r="AJ1176" s="15">
        <v>9</v>
      </c>
      <c r="AK1176" s="15">
        <v>20</v>
      </c>
      <c r="AL1176" s="15">
        <v>14</v>
      </c>
      <c r="AM1176" s="15">
        <v>20</v>
      </c>
      <c r="AN1176" s="490">
        <f>IF(AJ1176="",S1176,ROUND(((((AL1176/24)+(AM1176/1440))-((AJ1176/24)+(AK1176/1440)))*1440/50),5))</f>
        <v>6</v>
      </c>
      <c r="AO1176" s="491">
        <f>AJ1176/24+AK1176/1440</f>
        <v>0.3888888888888889</v>
      </c>
      <c r="AP1176" s="491">
        <f>AL1176/24+AM1176/1440</f>
        <v>0.59722222222222221</v>
      </c>
      <c r="AQ1176" s="23" t="str" cm="1">
        <f t="array" ref="AQ1176">IF(X1176="","",IF(SUMPRODUCT((X1176=$X$7:$X$2085)*(AI1176=$AI$7:$AI$2085)*(AO1176=$AO$7:$AO$2085)*(AP1176=$AP$7:$AP$2085)*(ROW($X$7:$X$2085)&lt;&gt;ROW(X1176))*((S1176=0)*($S$7:$S$2085&gt;0)+(S1176&gt;0)*($S$7:$S$2085=0)))&gt;0,"SALONES UNIDOS",IF(SUMPRODUCT((X1176=$X$7:$X$2085)*(AI1176=$AI$7:$AI$2085)*((AO1176&lt;$AP$7:$AP$2085)*(AP1176&gt;$AO$7:$AO$2085))*(ROW($X$7:$X$2085)&lt;&gt;ROW(X1176)))&gt;0,"Cruzado","Sin cruce")))</f>
        <v>Sin cruce</v>
      </c>
      <c r="AR1176" s="23" t="str" cm="1">
        <f t="array" ref="AR1176">IF(AE1176="","",IF(SUMPRODUCT((AE1176=$AE$7:$AE$2085)*(AI1176=$AI$7:$AI$2085)*(AO1176=$AO$7:$AO$2085)*(AP1176=$AP$7:$AP$2085)*(ROW($AE$7:$AE$2085)&lt;&gt;ROW(AE1176))*((S1176=0)*($S$7:$S$2085&gt;0)+(S1176&gt;0)*($S$7:$S$2085=0)))&gt;0,"SALONES UNIDOS",IF(SUMPRODUCT((AE1176=$AE$7:$AE$2085)*(AI1176=$AI$7:$AI$2085)*((AO1176&lt;$AP$7:$AP$2085)*(AP1176&gt;$AO$7:$AO$2085))*(ROW($AE$7:$AE$2085)&lt;&gt;ROW(AE1176)))&gt;0,"Cruzado","Sin cruce")))</f>
        <v>Sin cruce</v>
      </c>
      <c r="AS1176" s="94" t="str">
        <f t="shared" si="20"/>
        <v>EN4PRINCIPALA</v>
      </c>
      <c r="AT1176" s="94" t="str" cm="1">
        <f t="array" ref="AT1176">IF(AS1176="","",IF(SUMPRODUCT((AS1176=$AS$7:$AS$2085)*(AI1176=$AI$7:$AI$2085)*(AO1176=$AO$7:$AO$2085)*(AP1176=$AP$7:$AP$2085)*(ROW($AS$7:$AS$2085)&lt;&gt;ROW(AS1176))*((S1176=0)*($S$7:$S$2085&gt;0)+(S1176&gt;0)*($S$7:$S$2085=0)))&gt;0,"SALONES UNIDOS",IF(SUMPRODUCT((AS1176=$AS$7:$AS$2085)*(AI1176=$AI$7:$AI$2085)*((AO1176&lt;$AP$7:$AP$2085)*(AP1176&gt;$AO$7:$AO$2085))*(ROW($AS$7:$AS$2085)&lt;&gt;ROW(AS1176)))&gt;0,"Cruzado","Sin cruce")))</f>
        <v>Sin cruce</v>
      </c>
    </row>
    <row r="1177" spans="3:46" ht="15.6" hidden="1" customHeight="1">
      <c r="C1177" s="496" t="s">
        <v>572</v>
      </c>
      <c r="D1177" s="479" t="s">
        <v>573</v>
      </c>
      <c r="E1177" s="479">
        <v>20261</v>
      </c>
      <c r="F1177" s="503" t="s">
        <v>48</v>
      </c>
      <c r="G1177" s="497" t="s">
        <v>80</v>
      </c>
      <c r="H1177" s="503" t="s">
        <v>63</v>
      </c>
      <c r="I1177" s="503">
        <v>4</v>
      </c>
      <c r="J1177" s="503" t="s">
        <v>41</v>
      </c>
      <c r="K1177" s="503" t="s">
        <v>41</v>
      </c>
      <c r="L1177" s="499" t="s">
        <v>650</v>
      </c>
      <c r="M1177" s="535" t="s">
        <v>651</v>
      </c>
      <c r="N1177" s="15" t="s">
        <v>637</v>
      </c>
      <c r="O1177" s="15" t="s">
        <v>578</v>
      </c>
      <c r="P1177" s="503" t="s">
        <v>579</v>
      </c>
      <c r="Q1177" s="15">
        <v>3</v>
      </c>
      <c r="R1177" s="15">
        <v>0</v>
      </c>
      <c r="S1177" s="479">
        <v>3</v>
      </c>
      <c r="T1177" s="15">
        <v>4</v>
      </c>
      <c r="U1177" s="471"/>
      <c r="V1177" s="550">
        <v>35</v>
      </c>
      <c r="W1177" s="497">
        <v>21533626</v>
      </c>
      <c r="X1177" s="566" t="s">
        <v>265</v>
      </c>
      <c r="Y1177" s="15" t="s">
        <v>579</v>
      </c>
      <c r="Z1177" s="15"/>
      <c r="AA1177" s="15"/>
      <c r="AB1177" s="15"/>
      <c r="AC1177" s="15" t="s">
        <v>1091</v>
      </c>
      <c r="AD1177" s="15"/>
      <c r="AE1177" s="479"/>
      <c r="AF1177" s="497"/>
      <c r="AG1177" s="497"/>
      <c r="AH1177" s="497" t="s">
        <v>582</v>
      </c>
      <c r="AI1177" s="15">
        <v>2</v>
      </c>
      <c r="AJ1177" s="15">
        <v>7</v>
      </c>
      <c r="AK1177" s="15">
        <v>40</v>
      </c>
      <c r="AL1177" s="15">
        <v>10</v>
      </c>
      <c r="AM1177" s="15">
        <v>10</v>
      </c>
      <c r="AN1177" s="490">
        <f>IF(AJ1177="",S1177,ROUND(((((AL1177/24)+(AM1177/1440))-((AJ1177/24)+(AK1177/1440)))*1440/50),5))</f>
        <v>3</v>
      </c>
      <c r="AO1177" s="491">
        <f>AJ1177/24+AK1177/1440</f>
        <v>0.31944444444444448</v>
      </c>
      <c r="AP1177" s="491">
        <f>AL1177/24+AM1177/1440</f>
        <v>0.4236111111111111</v>
      </c>
      <c r="AQ1177" s="23" t="str" cm="1">
        <f t="array" ref="AQ1177">IF(X1177="","",IF(SUMPRODUCT((X1177=$X$7:$X$2085)*(AI1177=$AI$7:$AI$2085)*(AO1177=$AO$7:$AO$2085)*(AP1177=$AP$7:$AP$2085)*(ROW($X$7:$X$2085)&lt;&gt;ROW(X1177))*((S1177=0)*($S$7:$S$2085&gt;0)+(S1177&gt;0)*($S$7:$S$2085=0)))&gt;0,"SALONES UNIDOS",IF(SUMPRODUCT((X1177=$X$7:$X$2085)*(AI1177=$AI$7:$AI$2085)*((AO1177&lt;$AP$7:$AP$2085)*(AP1177&gt;$AO$7:$AO$2085))*(ROW($X$7:$X$2085)&lt;&gt;ROW(X1177)))&gt;0,"Cruzado","Sin cruce")))</f>
        <v>Sin cruce</v>
      </c>
      <c r="AR1177" s="23" t="str" cm="1">
        <f t="array" ref="AR1177">IF(AE1177="","",IF(SUMPRODUCT((AE1177=$AE$7:$AE$2085)*(AI1177=$AI$7:$AI$2085)*(AO1177=$AO$7:$AO$2085)*(AP1177=$AP$7:$AP$2085)*(ROW($AE$7:$AE$2085)&lt;&gt;ROW(AE1177))*((S1177=0)*($S$7:$S$2085&gt;0)+(S1177&gt;0)*($S$7:$S$2085=0)))&gt;0,"SALONES UNIDOS",IF(SUMPRODUCT((AE1177=$AE$7:$AE$2085)*(AI1177=$AI$7:$AI$2085)*((AO1177&lt;$AP$7:$AP$2085)*(AP1177&gt;$AO$7:$AO$2085))*(ROW($AE$7:$AE$2085)&lt;&gt;ROW(AE1177)))&gt;0,"Cruzado","Sin cruce")))</f>
        <v/>
      </c>
      <c r="AS1177" s="94" t="str">
        <f t="shared" si="20"/>
        <v>EN4PRINCIPALA</v>
      </c>
      <c r="AT1177" s="94" t="str" cm="1">
        <f t="array" ref="AT1177">IF(AS1177="","",IF(SUMPRODUCT((AS1177=$AS$7:$AS$2085)*(AI1177=$AI$7:$AI$2085)*(AO1177=$AO$7:$AO$2085)*(AP1177=$AP$7:$AP$2085)*(ROW($AS$7:$AS$2085)&lt;&gt;ROW(AS1177))*((S1177=0)*($S$7:$S$2085&gt;0)+(S1177&gt;0)*($S$7:$S$2085=0)))&gt;0,"SALONES UNIDOS",IF(SUMPRODUCT((AS1177=$AS$7:$AS$2085)*(AI1177=$AI$7:$AI$2085)*((AO1177&lt;$AP$7:$AP$2085)*(AP1177&gt;$AO$7:$AO$2085))*(ROW($AS$7:$AS$2085)&lt;&gt;ROW(AS1177)))&gt;0,"Cruzado","Sin cruce")))</f>
        <v>Sin cruce</v>
      </c>
    </row>
    <row r="1178" spans="3:46" ht="15.6" hidden="1" customHeight="1">
      <c r="C1178" s="496" t="s">
        <v>572</v>
      </c>
      <c r="D1178" s="479" t="s">
        <v>573</v>
      </c>
      <c r="E1178" s="479">
        <v>20261</v>
      </c>
      <c r="F1178" s="503" t="s">
        <v>48</v>
      </c>
      <c r="G1178" s="497" t="s">
        <v>80</v>
      </c>
      <c r="H1178" s="503" t="s">
        <v>63</v>
      </c>
      <c r="I1178" s="503">
        <v>4</v>
      </c>
      <c r="J1178" s="503" t="s">
        <v>574</v>
      </c>
      <c r="K1178" s="503" t="s">
        <v>41</v>
      </c>
      <c r="L1178" s="499" t="s">
        <v>650</v>
      </c>
      <c r="M1178" s="535" t="s">
        <v>651</v>
      </c>
      <c r="N1178" s="15" t="s">
        <v>637</v>
      </c>
      <c r="O1178" s="15" t="s">
        <v>578</v>
      </c>
      <c r="P1178" s="503" t="s">
        <v>579</v>
      </c>
      <c r="Q1178" s="15">
        <v>0</v>
      </c>
      <c r="R1178" s="15">
        <v>2</v>
      </c>
      <c r="S1178" s="479">
        <v>2</v>
      </c>
      <c r="T1178" s="15">
        <v>4</v>
      </c>
      <c r="U1178" s="471"/>
      <c r="V1178" s="550">
        <v>12</v>
      </c>
      <c r="W1178" s="497">
        <v>21533626</v>
      </c>
      <c r="X1178" s="566" t="s">
        <v>265</v>
      </c>
      <c r="Y1178" s="15" t="s">
        <v>579</v>
      </c>
      <c r="Z1178" s="15"/>
      <c r="AA1178" s="15"/>
      <c r="AB1178" s="15"/>
      <c r="AC1178" s="493"/>
      <c r="AD1178" s="15"/>
      <c r="AE1178" s="15" t="s">
        <v>1073</v>
      </c>
      <c r="AF1178" s="497"/>
      <c r="AG1178" s="497"/>
      <c r="AH1178" s="497" t="s">
        <v>100</v>
      </c>
      <c r="AI1178" s="15">
        <v>2</v>
      </c>
      <c r="AJ1178" s="15">
        <v>10</v>
      </c>
      <c r="AK1178" s="15">
        <v>10</v>
      </c>
      <c r="AL1178" s="15">
        <v>11</v>
      </c>
      <c r="AM1178" s="15">
        <v>50</v>
      </c>
      <c r="AN1178" s="490">
        <f>IF(AJ1178="",S1178,ROUND(((((AL1178/24)+(AM1178/1440))-((AJ1178/24)+(AK1178/1440)))*1440/50),5))</f>
        <v>2</v>
      </c>
      <c r="AO1178" s="491">
        <f>AJ1178/24+AK1178/1440</f>
        <v>0.4236111111111111</v>
      </c>
      <c r="AP1178" s="491">
        <f>AL1178/24+AM1178/1440</f>
        <v>0.49305555555555552</v>
      </c>
      <c r="AQ1178" s="23" t="str" cm="1">
        <f t="array" ref="AQ1178">IF(X1178="","",IF(SUMPRODUCT((X1178=$X$7:$X$2085)*(AI1178=$AI$7:$AI$2085)*(AO1178=$AO$7:$AO$2085)*(AP1178=$AP$7:$AP$2085)*(ROW($X$7:$X$2085)&lt;&gt;ROW(X1178))*((S1178=0)*($S$7:$S$2085&gt;0)+(S1178&gt;0)*($S$7:$S$2085=0)))&gt;0,"SALONES UNIDOS",IF(SUMPRODUCT((X1178=$X$7:$X$2085)*(AI1178=$AI$7:$AI$2085)*((AO1178&lt;$AP$7:$AP$2085)*(AP1178&gt;$AO$7:$AO$2085))*(ROW($X$7:$X$2085)&lt;&gt;ROW(X1178)))&gt;0,"Cruzado","Sin cruce")))</f>
        <v>Sin cruce</v>
      </c>
      <c r="AR1178" s="23" t="str" cm="1">
        <f t="array" ref="AR1178">IF(AE1178="","",IF(SUMPRODUCT((AE1178=$AE$7:$AE$2085)*(AI1178=$AI$7:$AI$2085)*(AO1178=$AO$7:$AO$2085)*(AP1178=$AP$7:$AP$2085)*(ROW($AE$7:$AE$2085)&lt;&gt;ROW(AE1178))*((S1178=0)*($S$7:$S$2085&gt;0)+(S1178&gt;0)*($S$7:$S$2085=0)))&gt;0,"SALONES UNIDOS",IF(SUMPRODUCT((AE1178=$AE$7:$AE$2085)*(AI1178=$AI$7:$AI$2085)*((AO1178&lt;$AP$7:$AP$2085)*(AP1178&gt;$AO$7:$AO$2085))*(ROW($AE$7:$AE$2085)&lt;&gt;ROW(AE1178)))&gt;0,"Cruzado","Sin cruce")))</f>
        <v>Cruzado</v>
      </c>
      <c r="AS1178" s="94" t="str">
        <f t="shared" si="20"/>
        <v>EN4PRINCIPALA</v>
      </c>
      <c r="AT1178" s="94" t="str" cm="1">
        <f t="array" ref="AT1178">IF(AS1178="","",IF(SUMPRODUCT((AS1178=$AS$7:$AS$2085)*(AI1178=$AI$7:$AI$2085)*(AO1178=$AO$7:$AO$2085)*(AP1178=$AP$7:$AP$2085)*(ROW($AS$7:$AS$2085)&lt;&gt;ROW(AS1178))*((S1178=0)*($S$7:$S$2085&gt;0)+(S1178&gt;0)*($S$7:$S$2085=0)))&gt;0,"SALONES UNIDOS",IF(SUMPRODUCT((AS1178=$AS$7:$AS$2085)*(AI1178=$AI$7:$AI$2085)*((AO1178&lt;$AP$7:$AP$2085)*(AP1178&gt;$AO$7:$AO$2085))*(ROW($AS$7:$AS$2085)&lt;&gt;ROW(AS1178)))&gt;0,"Cruzado","Sin cruce")))</f>
        <v>Sin cruce</v>
      </c>
    </row>
    <row r="1179" spans="3:46" ht="15.6" hidden="1" customHeight="1">
      <c r="C1179" s="496" t="s">
        <v>572</v>
      </c>
      <c r="D1179" s="479" t="s">
        <v>573</v>
      </c>
      <c r="E1179" s="479">
        <v>20261</v>
      </c>
      <c r="F1179" s="503" t="s">
        <v>48</v>
      </c>
      <c r="G1179" s="497" t="s">
        <v>80</v>
      </c>
      <c r="H1179" s="503" t="s">
        <v>63</v>
      </c>
      <c r="I1179" s="503">
        <v>4</v>
      </c>
      <c r="J1179" s="503" t="s">
        <v>583</v>
      </c>
      <c r="K1179" s="503" t="s">
        <v>41</v>
      </c>
      <c r="L1179" s="499" t="s">
        <v>650</v>
      </c>
      <c r="M1179" s="535" t="s">
        <v>651</v>
      </c>
      <c r="N1179" s="15" t="s">
        <v>637</v>
      </c>
      <c r="O1179" s="15" t="s">
        <v>578</v>
      </c>
      <c r="P1179" s="503" t="s">
        <v>579</v>
      </c>
      <c r="Q1179" s="15">
        <v>0</v>
      </c>
      <c r="R1179" s="15">
        <v>2</v>
      </c>
      <c r="S1179" s="479">
        <v>2</v>
      </c>
      <c r="T1179" s="15">
        <v>4</v>
      </c>
      <c r="U1179" s="471"/>
      <c r="V1179" s="550">
        <v>13</v>
      </c>
      <c r="W1179" s="497">
        <v>21533626</v>
      </c>
      <c r="X1179" s="566" t="s">
        <v>265</v>
      </c>
      <c r="Y1179" s="15" t="s">
        <v>579</v>
      </c>
      <c r="Z1179" s="15"/>
      <c r="AA1179" s="15"/>
      <c r="AB1179" s="15"/>
      <c r="AC1179" s="493"/>
      <c r="AD1179" s="15"/>
      <c r="AE1179" s="15" t="s">
        <v>1073</v>
      </c>
      <c r="AF1179" s="497"/>
      <c r="AG1179" s="497"/>
      <c r="AH1179" s="497" t="s">
        <v>100</v>
      </c>
      <c r="AI1179" s="15">
        <v>2</v>
      </c>
      <c r="AJ1179" s="15">
        <v>11</v>
      </c>
      <c r="AK1179" s="15">
        <v>50</v>
      </c>
      <c r="AL1179" s="15">
        <v>13</v>
      </c>
      <c r="AM1179" s="15">
        <v>30</v>
      </c>
      <c r="AN1179" s="490">
        <f>IF(AJ1179="",S1179,ROUND(((((AL1179/24)+(AM1179/1440))-((AJ1179/24)+(AK1179/1440)))*1440/50),5))</f>
        <v>2</v>
      </c>
      <c r="AO1179" s="491">
        <f>AJ1179/24+AK1179/1440</f>
        <v>0.49305555555555552</v>
      </c>
      <c r="AP1179" s="491">
        <f>AL1179/24+AM1179/1440</f>
        <v>0.5625</v>
      </c>
      <c r="AQ1179" s="23" t="str" cm="1">
        <f t="array" ref="AQ1179">IF(X1179="","",IF(SUMPRODUCT((X1179=$X$7:$X$2085)*(AI1179=$AI$7:$AI$2085)*(AO1179=$AO$7:$AO$2085)*(AP1179=$AP$7:$AP$2085)*(ROW($X$7:$X$2085)&lt;&gt;ROW(X1179))*((S1179=0)*($S$7:$S$2085&gt;0)+(S1179&gt;0)*($S$7:$S$2085=0)))&gt;0,"SALONES UNIDOS",IF(SUMPRODUCT((X1179=$X$7:$X$2085)*(AI1179=$AI$7:$AI$2085)*((AO1179&lt;$AP$7:$AP$2085)*(AP1179&gt;$AO$7:$AO$2085))*(ROW($X$7:$X$2085)&lt;&gt;ROW(X1179)))&gt;0,"Cruzado","Sin cruce")))</f>
        <v>Sin cruce</v>
      </c>
      <c r="AR1179" s="23" t="str" cm="1">
        <f t="array" ref="AR1179">IF(AE1179="","",IF(SUMPRODUCT((AE1179=$AE$7:$AE$2085)*(AI1179=$AI$7:$AI$2085)*(AO1179=$AO$7:$AO$2085)*(AP1179=$AP$7:$AP$2085)*(ROW($AE$7:$AE$2085)&lt;&gt;ROW(AE1179))*((S1179=0)*($S$7:$S$2085&gt;0)+(S1179&gt;0)*($S$7:$S$2085=0)))&gt;0,"SALONES UNIDOS",IF(SUMPRODUCT((AE1179=$AE$7:$AE$2085)*(AI1179=$AI$7:$AI$2085)*((AO1179&lt;$AP$7:$AP$2085)*(AP1179&gt;$AO$7:$AO$2085))*(ROW($AE$7:$AE$2085)&lt;&gt;ROW(AE1179)))&gt;0,"Cruzado","Sin cruce")))</f>
        <v>Cruzado</v>
      </c>
      <c r="AS1179" s="94" t="str">
        <f t="shared" si="20"/>
        <v>EN4PRINCIPALA</v>
      </c>
      <c r="AT1179" s="94" t="str" cm="1">
        <f t="array" ref="AT1179">IF(AS1179="","",IF(SUMPRODUCT((AS1179=$AS$7:$AS$2085)*(AI1179=$AI$7:$AI$2085)*(AO1179=$AO$7:$AO$2085)*(AP1179=$AP$7:$AP$2085)*(ROW($AS$7:$AS$2085)&lt;&gt;ROW(AS1179))*((S1179=0)*($S$7:$S$2085&gt;0)+(S1179&gt;0)*($S$7:$S$2085=0)))&gt;0,"SALONES UNIDOS",IF(SUMPRODUCT((AS1179=$AS$7:$AS$2085)*(AI1179=$AI$7:$AI$2085)*((AO1179&lt;$AP$7:$AP$2085)*(AP1179&gt;$AO$7:$AO$2085))*(ROW($AS$7:$AS$2085)&lt;&gt;ROW(AS1179)))&gt;0,"Cruzado","Sin cruce")))</f>
        <v>Sin cruce</v>
      </c>
    </row>
    <row r="1180" spans="3:46" ht="15.6" hidden="1" customHeight="1">
      <c r="C1180" s="496" t="s">
        <v>572</v>
      </c>
      <c r="D1180" s="479" t="s">
        <v>573</v>
      </c>
      <c r="E1180" s="479">
        <v>20261</v>
      </c>
      <c r="F1180" s="503" t="s">
        <v>48</v>
      </c>
      <c r="G1180" s="497" t="s">
        <v>80</v>
      </c>
      <c r="H1180" s="503" t="s">
        <v>63</v>
      </c>
      <c r="I1180" s="503">
        <v>4</v>
      </c>
      <c r="J1180" s="503" t="s">
        <v>41</v>
      </c>
      <c r="K1180" s="503" t="s">
        <v>41</v>
      </c>
      <c r="L1180" s="499" t="s">
        <v>652</v>
      </c>
      <c r="M1180" s="535" t="s">
        <v>653</v>
      </c>
      <c r="N1180" s="15" t="s">
        <v>577</v>
      </c>
      <c r="O1180" s="15" t="s">
        <v>578</v>
      </c>
      <c r="P1180" s="503" t="s">
        <v>579</v>
      </c>
      <c r="Q1180" s="15">
        <v>2</v>
      </c>
      <c r="R1180" s="15">
        <v>0</v>
      </c>
      <c r="S1180" s="479">
        <v>2</v>
      </c>
      <c r="T1180" s="15">
        <v>3</v>
      </c>
      <c r="U1180" s="471"/>
      <c r="V1180" s="550">
        <v>35</v>
      </c>
      <c r="W1180" s="497">
        <v>70431834</v>
      </c>
      <c r="X1180" s="566" t="s">
        <v>224</v>
      </c>
      <c r="Y1180" s="15" t="s">
        <v>579</v>
      </c>
      <c r="Z1180" s="15"/>
      <c r="AA1180" s="15"/>
      <c r="AB1180" s="15"/>
      <c r="AC1180" s="15" t="s">
        <v>1091</v>
      </c>
      <c r="AD1180" s="15"/>
      <c r="AE1180" s="479"/>
      <c r="AF1180" s="497"/>
      <c r="AG1180" s="497"/>
      <c r="AH1180" s="497" t="s">
        <v>582</v>
      </c>
      <c r="AI1180" s="15">
        <v>6</v>
      </c>
      <c r="AJ1180" s="15">
        <v>11</v>
      </c>
      <c r="AK1180" s="15">
        <v>0</v>
      </c>
      <c r="AL1180" s="15">
        <v>12</v>
      </c>
      <c r="AM1180" s="15">
        <v>40</v>
      </c>
      <c r="AN1180" s="490">
        <f>IF(AJ1180="",S1180,ROUND(((((AL1180/24)+(AM1180/1440))-((AJ1180/24)+(AK1180/1440)))*1440/50),5))</f>
        <v>2</v>
      </c>
      <c r="AO1180" s="491">
        <f>AJ1180/24+AK1180/1440</f>
        <v>0.45833333333333331</v>
      </c>
      <c r="AP1180" s="491">
        <f>AL1180/24+AM1180/1440</f>
        <v>0.52777777777777779</v>
      </c>
      <c r="AQ1180" s="23" t="str" cm="1">
        <f t="array" ref="AQ1180">IF(X1180="","",IF(SUMPRODUCT((X1180=$X$7:$X$2085)*(AI1180=$AI$7:$AI$2085)*(AO1180=$AO$7:$AO$2085)*(AP1180=$AP$7:$AP$2085)*(ROW($X$7:$X$2085)&lt;&gt;ROW(X1180))*((S1180=0)*($S$7:$S$2085&gt;0)+(S1180&gt;0)*($S$7:$S$2085=0)))&gt;0,"SALONES UNIDOS",IF(SUMPRODUCT((X1180=$X$7:$X$2085)*(AI1180=$AI$7:$AI$2085)*((AO1180&lt;$AP$7:$AP$2085)*(AP1180&gt;$AO$7:$AO$2085))*(ROW($X$7:$X$2085)&lt;&gt;ROW(X1180)))&gt;0,"Cruzado","Sin cruce")))</f>
        <v>Sin cruce</v>
      </c>
      <c r="AR1180" s="23" t="str" cm="1">
        <f t="array" ref="AR1180">IF(AE1180="","",IF(SUMPRODUCT((AE1180=$AE$7:$AE$2085)*(AI1180=$AI$7:$AI$2085)*(AO1180=$AO$7:$AO$2085)*(AP1180=$AP$7:$AP$2085)*(ROW($AE$7:$AE$2085)&lt;&gt;ROW(AE1180))*((S1180=0)*($S$7:$S$2085&gt;0)+(S1180&gt;0)*($S$7:$S$2085=0)))&gt;0,"SALONES UNIDOS",IF(SUMPRODUCT((AE1180=$AE$7:$AE$2085)*(AI1180=$AI$7:$AI$2085)*((AO1180&lt;$AP$7:$AP$2085)*(AP1180&gt;$AO$7:$AO$2085))*(ROW($AE$7:$AE$2085)&lt;&gt;ROW(AE1180)))&gt;0,"Cruzado","Sin cruce")))</f>
        <v/>
      </c>
      <c r="AS1180" s="94" t="str">
        <f t="shared" si="20"/>
        <v>EN4PRINCIPALA</v>
      </c>
      <c r="AT1180" s="94" t="str" cm="1">
        <f t="array" ref="AT1180">IF(AS1180="","",IF(SUMPRODUCT((AS1180=$AS$7:$AS$2085)*(AI1180=$AI$7:$AI$2085)*(AO1180=$AO$7:$AO$2085)*(AP1180=$AP$7:$AP$2085)*(ROW($AS$7:$AS$2085)&lt;&gt;ROW(AS1180))*((S1180=0)*($S$7:$S$2085&gt;0)+(S1180&gt;0)*($S$7:$S$2085=0)))&gt;0,"SALONES UNIDOS",IF(SUMPRODUCT((AS1180=$AS$7:$AS$2085)*(AI1180=$AI$7:$AI$2085)*((AO1180&lt;$AP$7:$AP$2085)*(AP1180&gt;$AO$7:$AO$2085))*(ROW($AS$7:$AS$2085)&lt;&gt;ROW(AS1180)))&gt;0,"Cruzado","Sin cruce")))</f>
        <v>Sin cruce</v>
      </c>
    </row>
    <row r="1181" spans="3:46" ht="15.6" hidden="1" customHeight="1">
      <c r="C1181" s="496" t="s">
        <v>572</v>
      </c>
      <c r="D1181" s="479" t="s">
        <v>573</v>
      </c>
      <c r="E1181" s="479">
        <v>20261</v>
      </c>
      <c r="F1181" s="503" t="s">
        <v>48</v>
      </c>
      <c r="G1181" s="497" t="s">
        <v>80</v>
      </c>
      <c r="H1181" s="503" t="s">
        <v>63</v>
      </c>
      <c r="I1181" s="503">
        <v>4</v>
      </c>
      <c r="J1181" s="503" t="s">
        <v>574</v>
      </c>
      <c r="K1181" s="503" t="s">
        <v>41</v>
      </c>
      <c r="L1181" s="499" t="s">
        <v>652</v>
      </c>
      <c r="M1181" s="535" t="s">
        <v>653</v>
      </c>
      <c r="N1181" s="15" t="s">
        <v>577</v>
      </c>
      <c r="O1181" s="15" t="s">
        <v>578</v>
      </c>
      <c r="P1181" s="503" t="s">
        <v>579</v>
      </c>
      <c r="Q1181" s="15">
        <v>0</v>
      </c>
      <c r="R1181" s="15">
        <v>2</v>
      </c>
      <c r="S1181" s="479">
        <v>2</v>
      </c>
      <c r="T1181" s="15">
        <v>3</v>
      </c>
      <c r="U1181" s="471"/>
      <c r="V1181" s="550">
        <v>12</v>
      </c>
      <c r="W1181" s="497">
        <v>70431834</v>
      </c>
      <c r="X1181" s="566" t="s">
        <v>224</v>
      </c>
      <c r="Y1181" s="15" t="s">
        <v>579</v>
      </c>
      <c r="Z1181" s="15"/>
      <c r="AA1181" s="15"/>
      <c r="AB1181" s="15"/>
      <c r="AC1181" s="493"/>
      <c r="AD1181" s="15"/>
      <c r="AE1181" s="15" t="s">
        <v>1068</v>
      </c>
      <c r="AF1181" s="497"/>
      <c r="AG1181" s="497"/>
      <c r="AH1181" s="497" t="s">
        <v>100</v>
      </c>
      <c r="AI1181" s="483">
        <v>6</v>
      </c>
      <c r="AJ1181" s="483">
        <v>7</v>
      </c>
      <c r="AK1181" s="483">
        <v>40</v>
      </c>
      <c r="AL1181" s="483">
        <v>9</v>
      </c>
      <c r="AM1181" s="483">
        <v>20</v>
      </c>
      <c r="AN1181" s="490">
        <f>IF(AJ1181="",S1181,ROUND(((((AL1181/24)+(AM1181/1440))-((AJ1181/24)+(AK1181/1440)))*1440/50),5))</f>
        <v>2</v>
      </c>
      <c r="AO1181" s="491">
        <f>AJ1181/24+AK1181/1440</f>
        <v>0.31944444444444448</v>
      </c>
      <c r="AP1181" s="491">
        <f>AL1181/24+AM1181/1440</f>
        <v>0.3888888888888889</v>
      </c>
      <c r="AQ1181" s="23" t="str" cm="1">
        <f t="array" ref="AQ1181">IF(X1181="","",IF(SUMPRODUCT((X1181=$X$7:$X$2085)*(AI1181=$AI$7:$AI$2085)*(AO1181=$AO$7:$AO$2085)*(AP1181=$AP$7:$AP$2085)*(ROW($X$7:$X$2085)&lt;&gt;ROW(X1181))*((S1181=0)*($S$7:$S$2085&gt;0)+(S1181&gt;0)*($S$7:$S$2085=0)))&gt;0,"SALONES UNIDOS",IF(SUMPRODUCT((X1181=$X$7:$X$2085)*(AI1181=$AI$7:$AI$2085)*((AO1181&lt;$AP$7:$AP$2085)*(AP1181&gt;$AO$7:$AO$2085))*(ROW($X$7:$X$2085)&lt;&gt;ROW(X1181)))&gt;0,"Cruzado","Sin cruce")))</f>
        <v>Sin cruce</v>
      </c>
      <c r="AR1181" s="23" t="str" cm="1">
        <f t="array" ref="AR1181">IF(AE1181="","",IF(SUMPRODUCT((AE1181=$AE$7:$AE$2085)*(AI1181=$AI$7:$AI$2085)*(AO1181=$AO$7:$AO$2085)*(AP1181=$AP$7:$AP$2085)*(ROW($AE$7:$AE$2085)&lt;&gt;ROW(AE1181))*((S1181=0)*($S$7:$S$2085&gt;0)+(S1181&gt;0)*($S$7:$S$2085=0)))&gt;0,"SALONES UNIDOS",IF(SUMPRODUCT((AE1181=$AE$7:$AE$2085)*(AI1181=$AI$7:$AI$2085)*((AO1181&lt;$AP$7:$AP$2085)*(AP1181&gt;$AO$7:$AO$2085))*(ROW($AE$7:$AE$2085)&lt;&gt;ROW(AE1181)))&gt;0,"Cruzado","Sin cruce")))</f>
        <v>Sin cruce</v>
      </c>
      <c r="AS1181" s="94" t="str">
        <f t="shared" si="20"/>
        <v>EN4PRINCIPALA</v>
      </c>
      <c r="AT1181" s="94" t="str" cm="1">
        <f t="array" ref="AT1181">IF(AS1181="","",IF(SUMPRODUCT((AS1181=$AS$7:$AS$2085)*(AI1181=$AI$7:$AI$2085)*(AO1181=$AO$7:$AO$2085)*(AP1181=$AP$7:$AP$2085)*(ROW($AS$7:$AS$2085)&lt;&gt;ROW(AS1181))*((S1181=0)*($S$7:$S$2085&gt;0)+(S1181&gt;0)*($S$7:$S$2085=0)))&gt;0,"SALONES UNIDOS",IF(SUMPRODUCT((AS1181=$AS$7:$AS$2085)*(AI1181=$AI$7:$AI$2085)*((AO1181&lt;$AP$7:$AP$2085)*(AP1181&gt;$AO$7:$AO$2085))*(ROW($AS$7:$AS$2085)&lt;&gt;ROW(AS1181)))&gt;0,"Cruzado","Sin cruce")))</f>
        <v>Sin cruce</v>
      </c>
    </row>
    <row r="1182" spans="3:46" ht="15.6" hidden="1" customHeight="1">
      <c r="C1182" s="496" t="s">
        <v>572</v>
      </c>
      <c r="D1182" s="479" t="s">
        <v>573</v>
      </c>
      <c r="E1182" s="479">
        <v>20261</v>
      </c>
      <c r="F1182" s="503" t="s">
        <v>48</v>
      </c>
      <c r="G1182" s="497" t="s">
        <v>80</v>
      </c>
      <c r="H1182" s="503" t="s">
        <v>63</v>
      </c>
      <c r="I1182" s="503">
        <v>4</v>
      </c>
      <c r="J1182" s="503" t="s">
        <v>583</v>
      </c>
      <c r="K1182" s="503" t="s">
        <v>41</v>
      </c>
      <c r="L1182" s="499" t="s">
        <v>652</v>
      </c>
      <c r="M1182" s="535" t="s">
        <v>653</v>
      </c>
      <c r="N1182" s="15" t="s">
        <v>577</v>
      </c>
      <c r="O1182" s="15" t="s">
        <v>578</v>
      </c>
      <c r="P1182" s="503" t="s">
        <v>579</v>
      </c>
      <c r="Q1182" s="15">
        <v>0</v>
      </c>
      <c r="R1182" s="15">
        <v>2</v>
      </c>
      <c r="S1182" s="479">
        <v>2</v>
      </c>
      <c r="T1182" s="15">
        <v>3</v>
      </c>
      <c r="U1182" s="471"/>
      <c r="V1182" s="550">
        <v>13</v>
      </c>
      <c r="W1182" s="497">
        <v>70431834</v>
      </c>
      <c r="X1182" s="566" t="s">
        <v>224</v>
      </c>
      <c r="Y1182" s="15" t="s">
        <v>579</v>
      </c>
      <c r="Z1182" s="15"/>
      <c r="AA1182" s="15"/>
      <c r="AB1182" s="15"/>
      <c r="AC1182" s="493"/>
      <c r="AD1182" s="15"/>
      <c r="AE1182" s="15" t="s">
        <v>1068</v>
      </c>
      <c r="AF1182" s="497"/>
      <c r="AG1182" s="497"/>
      <c r="AH1182" s="497" t="s">
        <v>100</v>
      </c>
      <c r="AI1182" s="483">
        <v>6</v>
      </c>
      <c r="AJ1182" s="483">
        <v>9</v>
      </c>
      <c r="AK1182" s="483">
        <v>20</v>
      </c>
      <c r="AL1182" s="483">
        <v>11</v>
      </c>
      <c r="AM1182" s="483">
        <v>0</v>
      </c>
      <c r="AN1182" s="490">
        <f>IF(AJ1182="",S1182,ROUND(((((AL1182/24)+(AM1182/1440))-((AJ1182/24)+(AK1182/1440)))*1440/50),5))</f>
        <v>2</v>
      </c>
      <c r="AO1182" s="491">
        <f>AJ1182/24+AK1182/1440</f>
        <v>0.3888888888888889</v>
      </c>
      <c r="AP1182" s="491">
        <f>AL1182/24+AM1182/1440</f>
        <v>0.45833333333333331</v>
      </c>
      <c r="AQ1182" s="23" t="str" cm="1">
        <f t="array" ref="AQ1182">IF(X1182="","",IF(SUMPRODUCT((X1182=$X$7:$X$2085)*(AI1182=$AI$7:$AI$2085)*(AO1182=$AO$7:$AO$2085)*(AP1182=$AP$7:$AP$2085)*(ROW($X$7:$X$2085)&lt;&gt;ROW(X1182))*((S1182=0)*($S$7:$S$2085&gt;0)+(S1182&gt;0)*($S$7:$S$2085=0)))&gt;0,"SALONES UNIDOS",IF(SUMPRODUCT((X1182=$X$7:$X$2085)*(AI1182=$AI$7:$AI$2085)*((AO1182&lt;$AP$7:$AP$2085)*(AP1182&gt;$AO$7:$AO$2085))*(ROW($X$7:$X$2085)&lt;&gt;ROW(X1182)))&gt;0,"Cruzado","Sin cruce")))</f>
        <v>Sin cruce</v>
      </c>
      <c r="AR1182" s="23" t="str" cm="1">
        <f t="array" ref="AR1182">IF(AE1182="","",IF(SUMPRODUCT((AE1182=$AE$7:$AE$2085)*(AI1182=$AI$7:$AI$2085)*(AO1182=$AO$7:$AO$2085)*(AP1182=$AP$7:$AP$2085)*(ROW($AE$7:$AE$2085)&lt;&gt;ROW(AE1182))*((S1182=0)*($S$7:$S$2085&gt;0)+(S1182&gt;0)*($S$7:$S$2085=0)))&gt;0,"SALONES UNIDOS",IF(SUMPRODUCT((AE1182=$AE$7:$AE$2085)*(AI1182=$AI$7:$AI$2085)*((AO1182&lt;$AP$7:$AP$2085)*(AP1182&gt;$AO$7:$AO$2085))*(ROW($AE$7:$AE$2085)&lt;&gt;ROW(AE1182)))&gt;0,"Cruzado","Sin cruce")))</f>
        <v>Sin cruce</v>
      </c>
      <c r="AS1182" s="94" t="str">
        <f t="shared" si="20"/>
        <v>EN4PRINCIPALA</v>
      </c>
      <c r="AT1182" s="94" t="str" cm="1">
        <f t="array" ref="AT1182">IF(AS1182="","",IF(SUMPRODUCT((AS1182=$AS$7:$AS$2085)*(AI1182=$AI$7:$AI$2085)*(AO1182=$AO$7:$AO$2085)*(AP1182=$AP$7:$AP$2085)*(ROW($AS$7:$AS$2085)&lt;&gt;ROW(AS1182))*((S1182=0)*($S$7:$S$2085&gt;0)+(S1182&gt;0)*($S$7:$S$2085=0)))&gt;0,"SALONES UNIDOS",IF(SUMPRODUCT((AS1182=$AS$7:$AS$2085)*(AI1182=$AI$7:$AI$2085)*((AO1182&lt;$AP$7:$AP$2085)*(AP1182&gt;$AO$7:$AO$2085))*(ROW($AS$7:$AS$2085)&lt;&gt;ROW(AS1182)))&gt;0,"Cruzado","Sin cruce")))</f>
        <v>Sin cruce</v>
      </c>
    </row>
    <row r="1183" spans="3:46" ht="15.6" hidden="1" customHeight="1">
      <c r="C1183" s="496" t="s">
        <v>572</v>
      </c>
      <c r="D1183" s="479" t="s">
        <v>573</v>
      </c>
      <c r="E1183" s="479">
        <v>20261</v>
      </c>
      <c r="F1183" s="503" t="s">
        <v>48</v>
      </c>
      <c r="G1183" s="497" t="s">
        <v>80</v>
      </c>
      <c r="H1183" s="503" t="s">
        <v>63</v>
      </c>
      <c r="I1183" s="503">
        <v>4</v>
      </c>
      <c r="J1183" s="503" t="s">
        <v>41</v>
      </c>
      <c r="K1183" s="503" t="s">
        <v>41</v>
      </c>
      <c r="L1183" s="499" t="s">
        <v>655</v>
      </c>
      <c r="M1183" s="535" t="s">
        <v>656</v>
      </c>
      <c r="N1183" s="15" t="s">
        <v>577</v>
      </c>
      <c r="O1183" s="15" t="s">
        <v>578</v>
      </c>
      <c r="P1183" s="503" t="s">
        <v>579</v>
      </c>
      <c r="Q1183" s="15">
        <v>2</v>
      </c>
      <c r="R1183" s="15">
        <v>0</v>
      </c>
      <c r="S1183" s="479">
        <v>2</v>
      </c>
      <c r="T1183" s="15">
        <v>4</v>
      </c>
      <c r="U1183" s="471"/>
      <c r="V1183" s="550">
        <v>35</v>
      </c>
      <c r="W1183" s="497">
        <v>40056370</v>
      </c>
      <c r="X1183" s="566" t="s">
        <v>235</v>
      </c>
      <c r="Y1183" s="15" t="s">
        <v>579</v>
      </c>
      <c r="Z1183" s="15"/>
      <c r="AA1183" s="15"/>
      <c r="AB1183" s="15"/>
      <c r="AC1183" s="15" t="s">
        <v>1091</v>
      </c>
      <c r="AD1183" s="15"/>
      <c r="AE1183" s="479"/>
      <c r="AF1183" s="497"/>
      <c r="AG1183" s="497"/>
      <c r="AH1183" s="497" t="s">
        <v>582</v>
      </c>
      <c r="AI1183" s="15">
        <v>4</v>
      </c>
      <c r="AJ1183" s="15">
        <v>7</v>
      </c>
      <c r="AK1183" s="15">
        <v>40</v>
      </c>
      <c r="AL1183" s="15">
        <v>9</v>
      </c>
      <c r="AM1183" s="15">
        <v>20</v>
      </c>
      <c r="AN1183" s="490">
        <f>IF(AJ1183="",S1183,ROUND(((((AL1183/24)+(AM1183/1440))-((AJ1183/24)+(AK1183/1440)))*1440/50),5))</f>
        <v>2</v>
      </c>
      <c r="AO1183" s="491">
        <f>AJ1183/24+AK1183/1440</f>
        <v>0.31944444444444448</v>
      </c>
      <c r="AP1183" s="491">
        <f>AL1183/24+AM1183/1440</f>
        <v>0.3888888888888889</v>
      </c>
      <c r="AQ1183" s="23" t="str" cm="1">
        <f t="array" ref="AQ1183">IF(X1183="","",IF(SUMPRODUCT((X1183=$X$7:$X$2085)*(AI1183=$AI$7:$AI$2085)*(AO1183=$AO$7:$AO$2085)*(AP1183=$AP$7:$AP$2085)*(ROW($X$7:$X$2085)&lt;&gt;ROW(X1183))*((S1183=0)*($S$7:$S$2085&gt;0)+(S1183&gt;0)*($S$7:$S$2085=0)))&gt;0,"SALONES UNIDOS",IF(SUMPRODUCT((X1183=$X$7:$X$2085)*(AI1183=$AI$7:$AI$2085)*((AO1183&lt;$AP$7:$AP$2085)*(AP1183&gt;$AO$7:$AO$2085))*(ROW($X$7:$X$2085)&lt;&gt;ROW(X1183)))&gt;0,"Cruzado","Sin cruce")))</f>
        <v>Sin cruce</v>
      </c>
      <c r="AR1183" s="23" t="str" cm="1">
        <f t="array" ref="AR1183">IF(AE1183="","",IF(SUMPRODUCT((AE1183=$AE$7:$AE$2085)*(AI1183=$AI$7:$AI$2085)*(AO1183=$AO$7:$AO$2085)*(AP1183=$AP$7:$AP$2085)*(ROW($AE$7:$AE$2085)&lt;&gt;ROW(AE1183))*((S1183=0)*($S$7:$S$2085&gt;0)+(S1183&gt;0)*($S$7:$S$2085=0)))&gt;0,"SALONES UNIDOS",IF(SUMPRODUCT((AE1183=$AE$7:$AE$2085)*(AI1183=$AI$7:$AI$2085)*((AO1183&lt;$AP$7:$AP$2085)*(AP1183&gt;$AO$7:$AO$2085))*(ROW($AE$7:$AE$2085)&lt;&gt;ROW(AE1183)))&gt;0,"Cruzado","Sin cruce")))</f>
        <v/>
      </c>
      <c r="AS1183" s="94" t="str">
        <f t="shared" si="20"/>
        <v>EN4PRINCIPALA</v>
      </c>
      <c r="AT1183" s="94" t="str" cm="1">
        <f t="array" ref="AT1183">IF(AS1183="","",IF(SUMPRODUCT((AS1183=$AS$7:$AS$2085)*(AI1183=$AI$7:$AI$2085)*(AO1183=$AO$7:$AO$2085)*(AP1183=$AP$7:$AP$2085)*(ROW($AS$7:$AS$2085)&lt;&gt;ROW(AS1183))*((S1183=0)*($S$7:$S$2085&gt;0)+(S1183&gt;0)*($S$7:$S$2085=0)))&gt;0,"SALONES UNIDOS",IF(SUMPRODUCT((AS1183=$AS$7:$AS$2085)*(AI1183=$AI$7:$AI$2085)*((AO1183&lt;$AP$7:$AP$2085)*(AP1183&gt;$AO$7:$AO$2085))*(ROW($AS$7:$AS$2085)&lt;&gt;ROW(AS1183)))&gt;0,"Cruzado","Sin cruce")))</f>
        <v>Sin cruce</v>
      </c>
    </row>
    <row r="1184" spans="3:46" ht="15.6" hidden="1" customHeight="1">
      <c r="C1184" s="496" t="s">
        <v>572</v>
      </c>
      <c r="D1184" s="479" t="s">
        <v>573</v>
      </c>
      <c r="E1184" s="479">
        <v>20261</v>
      </c>
      <c r="F1184" s="503" t="s">
        <v>48</v>
      </c>
      <c r="G1184" s="497" t="s">
        <v>80</v>
      </c>
      <c r="H1184" s="503" t="s">
        <v>63</v>
      </c>
      <c r="I1184" s="503">
        <v>4</v>
      </c>
      <c r="J1184" s="503" t="s">
        <v>574</v>
      </c>
      <c r="K1184" s="503" t="s">
        <v>41</v>
      </c>
      <c r="L1184" s="499" t="s">
        <v>655</v>
      </c>
      <c r="M1184" s="535" t="s">
        <v>656</v>
      </c>
      <c r="N1184" s="15" t="s">
        <v>577</v>
      </c>
      <c r="O1184" s="15" t="s">
        <v>578</v>
      </c>
      <c r="P1184" s="503" t="s">
        <v>579</v>
      </c>
      <c r="Q1184" s="15">
        <v>0</v>
      </c>
      <c r="R1184" s="15">
        <v>4</v>
      </c>
      <c r="S1184" s="479">
        <v>4</v>
      </c>
      <c r="T1184" s="15">
        <v>4</v>
      </c>
      <c r="U1184" s="471"/>
      <c r="V1184" s="550">
        <v>12</v>
      </c>
      <c r="W1184" s="497">
        <v>40056370</v>
      </c>
      <c r="X1184" s="566" t="s">
        <v>235</v>
      </c>
      <c r="Y1184" s="15" t="s">
        <v>579</v>
      </c>
      <c r="Z1184" s="15"/>
      <c r="AA1184" s="15"/>
      <c r="AB1184" s="15"/>
      <c r="AC1184" s="493"/>
      <c r="AD1184" s="15"/>
      <c r="AE1184" s="15" t="s">
        <v>1080</v>
      </c>
      <c r="AF1184" s="497"/>
      <c r="AG1184" s="497"/>
      <c r="AH1184" s="497" t="s">
        <v>100</v>
      </c>
      <c r="AI1184" s="15">
        <v>4</v>
      </c>
      <c r="AJ1184" s="15">
        <v>9</v>
      </c>
      <c r="AK1184" s="15">
        <v>20</v>
      </c>
      <c r="AL1184" s="15">
        <v>12</v>
      </c>
      <c r="AM1184" s="15">
        <v>40</v>
      </c>
      <c r="AN1184" s="490">
        <f>IF(AJ1184="",S1184,ROUND(((((AL1184/24)+(AM1184/1440))-((AJ1184/24)+(AK1184/1440)))*1440/50),5))</f>
        <v>4</v>
      </c>
      <c r="AO1184" s="491">
        <f>AJ1184/24+AK1184/1440</f>
        <v>0.3888888888888889</v>
      </c>
      <c r="AP1184" s="491">
        <f>AL1184/24+AM1184/1440</f>
        <v>0.52777777777777779</v>
      </c>
      <c r="AQ1184" s="23" t="str" cm="1">
        <f t="array" ref="AQ1184">IF(X1184="","",IF(SUMPRODUCT((X1184=$X$7:$X$2085)*(AI1184=$AI$7:$AI$2085)*(AO1184=$AO$7:$AO$2085)*(AP1184=$AP$7:$AP$2085)*(ROW($X$7:$X$2085)&lt;&gt;ROW(X1184))*((S1184=0)*($S$7:$S$2085&gt;0)+(S1184&gt;0)*($S$7:$S$2085=0)))&gt;0,"SALONES UNIDOS",IF(SUMPRODUCT((X1184=$X$7:$X$2085)*(AI1184=$AI$7:$AI$2085)*((AO1184&lt;$AP$7:$AP$2085)*(AP1184&gt;$AO$7:$AO$2085))*(ROW($X$7:$X$2085)&lt;&gt;ROW(X1184)))&gt;0,"Cruzado","Sin cruce")))</f>
        <v>Sin cruce</v>
      </c>
      <c r="AR1184" s="23" t="str" cm="1">
        <f t="array" ref="AR1184">IF(AE1184="","",IF(SUMPRODUCT((AE1184=$AE$7:$AE$2085)*(AI1184=$AI$7:$AI$2085)*(AO1184=$AO$7:$AO$2085)*(AP1184=$AP$7:$AP$2085)*(ROW($AE$7:$AE$2085)&lt;&gt;ROW(AE1184))*((S1184=0)*($S$7:$S$2085&gt;0)+(S1184&gt;0)*($S$7:$S$2085=0)))&gt;0,"SALONES UNIDOS",IF(SUMPRODUCT((AE1184=$AE$7:$AE$2085)*(AI1184=$AI$7:$AI$2085)*((AO1184&lt;$AP$7:$AP$2085)*(AP1184&gt;$AO$7:$AO$2085))*(ROW($AE$7:$AE$2085)&lt;&gt;ROW(AE1184)))&gt;0,"Cruzado","Sin cruce")))</f>
        <v>Sin cruce</v>
      </c>
      <c r="AS1184" s="94" t="str">
        <f t="shared" si="20"/>
        <v>EN4PRINCIPALA</v>
      </c>
      <c r="AT1184" s="94" t="str" cm="1">
        <f t="array" ref="AT1184">IF(AS1184="","",IF(SUMPRODUCT((AS1184=$AS$7:$AS$2085)*(AI1184=$AI$7:$AI$2085)*(AO1184=$AO$7:$AO$2085)*(AP1184=$AP$7:$AP$2085)*(ROW($AS$7:$AS$2085)&lt;&gt;ROW(AS1184))*((S1184=0)*($S$7:$S$2085&gt;0)+(S1184&gt;0)*($S$7:$S$2085=0)))&gt;0,"SALONES UNIDOS",IF(SUMPRODUCT((AS1184=$AS$7:$AS$2085)*(AI1184=$AI$7:$AI$2085)*((AO1184&lt;$AP$7:$AP$2085)*(AP1184&gt;$AO$7:$AO$2085))*(ROW($AS$7:$AS$2085)&lt;&gt;ROW(AS1184)))&gt;0,"Cruzado","Sin cruce")))</f>
        <v>Sin cruce</v>
      </c>
    </row>
    <row r="1185" spans="3:46" ht="15.6" hidden="1" customHeight="1">
      <c r="C1185" s="496" t="s">
        <v>572</v>
      </c>
      <c r="D1185" s="479" t="s">
        <v>573</v>
      </c>
      <c r="E1185" s="479">
        <v>20261</v>
      </c>
      <c r="F1185" s="503" t="s">
        <v>48</v>
      </c>
      <c r="G1185" s="497" t="s">
        <v>80</v>
      </c>
      <c r="H1185" s="503" t="s">
        <v>63</v>
      </c>
      <c r="I1185" s="503">
        <v>4</v>
      </c>
      <c r="J1185" s="503" t="s">
        <v>583</v>
      </c>
      <c r="K1185" s="503" t="s">
        <v>41</v>
      </c>
      <c r="L1185" s="499" t="s">
        <v>655</v>
      </c>
      <c r="M1185" s="535" t="s">
        <v>656</v>
      </c>
      <c r="N1185" s="15" t="s">
        <v>577</v>
      </c>
      <c r="O1185" s="15" t="s">
        <v>578</v>
      </c>
      <c r="P1185" s="503" t="s">
        <v>579</v>
      </c>
      <c r="Q1185" s="15">
        <v>0</v>
      </c>
      <c r="R1185" s="15">
        <v>4</v>
      </c>
      <c r="S1185" s="479">
        <v>4</v>
      </c>
      <c r="T1185" s="15">
        <v>4</v>
      </c>
      <c r="U1185" s="471"/>
      <c r="V1185" s="550">
        <v>13</v>
      </c>
      <c r="W1185" s="497">
        <v>40056370</v>
      </c>
      <c r="X1185" s="566" t="s">
        <v>235</v>
      </c>
      <c r="Y1185" s="15" t="s">
        <v>579</v>
      </c>
      <c r="Z1185" s="15"/>
      <c r="AA1185" s="15"/>
      <c r="AB1185" s="15"/>
      <c r="AC1185" s="493"/>
      <c r="AD1185" s="15"/>
      <c r="AE1185" s="15" t="s">
        <v>1080</v>
      </c>
      <c r="AF1185" s="497"/>
      <c r="AG1185" s="497"/>
      <c r="AH1185" s="497" t="s">
        <v>100</v>
      </c>
      <c r="AI1185" s="15">
        <v>4</v>
      </c>
      <c r="AJ1185" s="15">
        <v>12</v>
      </c>
      <c r="AK1185" s="15">
        <v>40</v>
      </c>
      <c r="AL1185" s="15">
        <v>16</v>
      </c>
      <c r="AM1185" s="15">
        <v>0</v>
      </c>
      <c r="AN1185" s="490">
        <f>IF(AJ1185="",S1185,ROUND(((((AL1185/24)+(AM1185/1440))-((AJ1185/24)+(AK1185/1440)))*1440/50),5))</f>
        <v>4</v>
      </c>
      <c r="AO1185" s="491">
        <f>AJ1185/24+AK1185/1440</f>
        <v>0.52777777777777779</v>
      </c>
      <c r="AP1185" s="491">
        <f>AL1185/24+AM1185/1440</f>
        <v>0.66666666666666663</v>
      </c>
      <c r="AQ1185" s="23" t="str" cm="1">
        <f t="array" ref="AQ1185">IF(X1185="","",IF(SUMPRODUCT((X1185=$X$7:$X$2085)*(AI1185=$AI$7:$AI$2085)*(AO1185=$AO$7:$AO$2085)*(AP1185=$AP$7:$AP$2085)*(ROW($X$7:$X$2085)&lt;&gt;ROW(X1185))*((S1185=0)*($S$7:$S$2085&gt;0)+(S1185&gt;0)*($S$7:$S$2085=0)))&gt;0,"SALONES UNIDOS",IF(SUMPRODUCT((X1185=$X$7:$X$2085)*(AI1185=$AI$7:$AI$2085)*((AO1185&lt;$AP$7:$AP$2085)*(AP1185&gt;$AO$7:$AO$2085))*(ROW($X$7:$X$2085)&lt;&gt;ROW(X1185)))&gt;0,"Cruzado","Sin cruce")))</f>
        <v>Sin cruce</v>
      </c>
      <c r="AR1185" s="23" t="str" cm="1">
        <f t="array" ref="AR1185">IF(AE1185="","",IF(SUMPRODUCT((AE1185=$AE$7:$AE$2085)*(AI1185=$AI$7:$AI$2085)*(AO1185=$AO$7:$AO$2085)*(AP1185=$AP$7:$AP$2085)*(ROW($AE$7:$AE$2085)&lt;&gt;ROW(AE1185))*((S1185=0)*($S$7:$S$2085&gt;0)+(S1185&gt;0)*($S$7:$S$2085=0)))&gt;0,"SALONES UNIDOS",IF(SUMPRODUCT((AE1185=$AE$7:$AE$2085)*(AI1185=$AI$7:$AI$2085)*((AO1185&lt;$AP$7:$AP$2085)*(AP1185&gt;$AO$7:$AO$2085))*(ROW($AE$7:$AE$2085)&lt;&gt;ROW(AE1185)))&gt;0,"Cruzado","Sin cruce")))</f>
        <v>Sin cruce</v>
      </c>
      <c r="AS1185" s="94" t="str">
        <f t="shared" si="20"/>
        <v>EN4PRINCIPALA</v>
      </c>
      <c r="AT1185" s="94" t="str" cm="1">
        <f t="array" ref="AT1185">IF(AS1185="","",IF(SUMPRODUCT((AS1185=$AS$7:$AS$2085)*(AI1185=$AI$7:$AI$2085)*(AO1185=$AO$7:$AO$2085)*(AP1185=$AP$7:$AP$2085)*(ROW($AS$7:$AS$2085)&lt;&gt;ROW(AS1185))*((S1185=0)*($S$7:$S$2085&gt;0)+(S1185&gt;0)*($S$7:$S$2085=0)))&gt;0,"SALONES UNIDOS",IF(SUMPRODUCT((AS1185=$AS$7:$AS$2085)*(AI1185=$AI$7:$AI$2085)*((AO1185&lt;$AP$7:$AP$2085)*(AP1185&gt;$AO$7:$AO$2085))*(ROW($AS$7:$AS$2085)&lt;&gt;ROW(AS1185)))&gt;0,"Cruzado","Sin cruce")))</f>
        <v>Sin cruce</v>
      </c>
    </row>
    <row r="1186" spans="3:46" ht="15.6" hidden="1" customHeight="1">
      <c r="C1186" s="496" t="s">
        <v>572</v>
      </c>
      <c r="D1186" s="479" t="s">
        <v>573</v>
      </c>
      <c r="E1186" s="479">
        <v>20261</v>
      </c>
      <c r="F1186" s="503" t="s">
        <v>48</v>
      </c>
      <c r="G1186" s="497" t="s">
        <v>80</v>
      </c>
      <c r="H1186" s="503" t="s">
        <v>63</v>
      </c>
      <c r="I1186" s="503">
        <v>4</v>
      </c>
      <c r="J1186" s="503" t="s">
        <v>71</v>
      </c>
      <c r="K1186" s="503" t="s">
        <v>71</v>
      </c>
      <c r="L1186" s="499" t="s">
        <v>644</v>
      </c>
      <c r="M1186" s="535" t="s">
        <v>645</v>
      </c>
      <c r="N1186" s="15" t="s">
        <v>637</v>
      </c>
      <c r="O1186" s="15" t="s">
        <v>578</v>
      </c>
      <c r="P1186" s="503" t="s">
        <v>579</v>
      </c>
      <c r="Q1186" s="15">
        <v>2</v>
      </c>
      <c r="R1186" s="15">
        <v>6</v>
      </c>
      <c r="S1186" s="479">
        <v>8</v>
      </c>
      <c r="T1186" s="15">
        <v>5</v>
      </c>
      <c r="U1186" s="471"/>
      <c r="V1186" s="550">
        <v>50</v>
      </c>
      <c r="W1186" s="497">
        <v>44867656</v>
      </c>
      <c r="X1186" s="566" t="s">
        <v>373</v>
      </c>
      <c r="Y1186" s="15" t="s">
        <v>624</v>
      </c>
      <c r="Z1186" s="15"/>
      <c r="AA1186" s="15"/>
      <c r="AB1186" s="15"/>
      <c r="AC1186" s="493"/>
      <c r="AD1186" s="15"/>
      <c r="AE1186" s="479"/>
      <c r="AF1186" s="497"/>
      <c r="AG1186" s="497"/>
      <c r="AH1186" s="15" t="s">
        <v>203</v>
      </c>
      <c r="AI1186" s="15">
        <v>7</v>
      </c>
      <c r="AJ1186" s="15">
        <v>7</v>
      </c>
      <c r="AK1186" s="15">
        <v>40</v>
      </c>
      <c r="AL1186" s="15">
        <v>14</v>
      </c>
      <c r="AM1186" s="15">
        <v>20</v>
      </c>
      <c r="AN1186" s="490">
        <f>IF(AJ1186="",S1186,ROUND(((((AL1186/24)+(AM1186/1440))-((AJ1186/24)+(AK1186/1440)))*1440/50),5))</f>
        <v>8</v>
      </c>
      <c r="AO1186" s="491">
        <f>AJ1186/24+AK1186/1440</f>
        <v>0.31944444444444448</v>
      </c>
      <c r="AP1186" s="491">
        <f>AL1186/24+AM1186/1440</f>
        <v>0.59722222222222221</v>
      </c>
      <c r="AQ1186" s="23" t="str" cm="1">
        <f t="array" ref="AQ1186">IF(X1186="","",IF(SUMPRODUCT((X1186=$X$7:$X$2085)*(AI1186=$AI$7:$AI$2085)*(AO1186=$AO$7:$AO$2085)*(AP1186=$AP$7:$AP$2085)*(ROW($X$7:$X$2085)&lt;&gt;ROW(X1186))*((S1186=0)*($S$7:$S$2085&gt;0)+(S1186&gt;0)*($S$7:$S$2085=0)))&gt;0,"SALONES UNIDOS",IF(SUMPRODUCT((X1186=$X$7:$X$2085)*(AI1186=$AI$7:$AI$2085)*((AO1186&lt;$AP$7:$AP$2085)*(AP1186&gt;$AO$7:$AO$2085))*(ROW($X$7:$X$2085)&lt;&gt;ROW(X1186)))&gt;0,"Cruzado","Sin cruce")))</f>
        <v>Sin cruce</v>
      </c>
      <c r="AR1186" s="23" t="str" cm="1">
        <f t="array" ref="AR1186">IF(AE1186="","",IF(SUMPRODUCT((AE1186=$AE$7:$AE$2085)*(AI1186=$AI$7:$AI$2085)*(AO1186=$AO$7:$AO$2085)*(AP1186=$AP$7:$AP$2085)*(ROW($AE$7:$AE$2085)&lt;&gt;ROW(AE1186))*((S1186=0)*($S$7:$S$2085&gt;0)+(S1186&gt;0)*($S$7:$S$2085=0)))&gt;0,"SALONES UNIDOS",IF(SUMPRODUCT((AE1186=$AE$7:$AE$2085)*(AI1186=$AI$7:$AI$2085)*((AO1186&lt;$AP$7:$AP$2085)*(AP1186&gt;$AO$7:$AO$2085))*(ROW($AE$7:$AE$2085)&lt;&gt;ROW(AE1186)))&gt;0,"Cruzado","Sin cruce")))</f>
        <v/>
      </c>
      <c r="AS1186" s="94" t="str">
        <f t="shared" si="20"/>
        <v>EN4PRINCIPALX</v>
      </c>
      <c r="AT1186" s="94" t="str" cm="1">
        <f t="array" ref="AT1186">IF(AS1186="","",IF(SUMPRODUCT((AS1186=$AS$7:$AS$2085)*(AI1186=$AI$7:$AI$2085)*(AO1186=$AO$7:$AO$2085)*(AP1186=$AP$7:$AP$2085)*(ROW($AS$7:$AS$2085)&lt;&gt;ROW(AS1186))*((S1186=0)*($S$7:$S$2085&gt;0)+(S1186&gt;0)*($S$7:$S$2085=0)))&gt;0,"SALONES UNIDOS",IF(SUMPRODUCT((AS1186=$AS$7:$AS$2085)*(AI1186=$AI$7:$AI$2085)*((AO1186&lt;$AP$7:$AP$2085)*(AP1186&gt;$AO$7:$AO$2085))*(ROW($AS$7:$AS$2085)&lt;&gt;ROW(AS1186)))&gt;0,"Cruzado","Sin cruce")))</f>
        <v>Sin cruce</v>
      </c>
    </row>
    <row r="1187" spans="3:46" ht="15.6" hidden="1" customHeight="1">
      <c r="C1187" s="496" t="s">
        <v>572</v>
      </c>
      <c r="D1187" s="479" t="s">
        <v>573</v>
      </c>
      <c r="E1187" s="479">
        <v>20261</v>
      </c>
      <c r="F1187" s="503" t="s">
        <v>48</v>
      </c>
      <c r="G1187" s="497" t="s">
        <v>80</v>
      </c>
      <c r="H1187" s="503" t="s">
        <v>63</v>
      </c>
      <c r="I1187" s="503">
        <v>4</v>
      </c>
      <c r="J1187" s="503" t="s">
        <v>71</v>
      </c>
      <c r="K1187" s="503" t="s">
        <v>71</v>
      </c>
      <c r="L1187" s="499" t="s">
        <v>652</v>
      </c>
      <c r="M1187" s="535" t="s">
        <v>653</v>
      </c>
      <c r="N1187" s="15" t="s">
        <v>577</v>
      </c>
      <c r="O1187" s="15" t="s">
        <v>578</v>
      </c>
      <c r="P1187" s="503" t="s">
        <v>579</v>
      </c>
      <c r="Q1187" s="15">
        <v>2</v>
      </c>
      <c r="R1187" s="15">
        <v>2</v>
      </c>
      <c r="S1187" s="479">
        <v>4</v>
      </c>
      <c r="T1187" s="15">
        <v>3</v>
      </c>
      <c r="U1187" s="471"/>
      <c r="V1187" s="550">
        <v>50</v>
      </c>
      <c r="W1187" s="497">
        <v>72580385</v>
      </c>
      <c r="X1187" s="566" t="s">
        <v>225</v>
      </c>
      <c r="Y1187" s="15" t="s">
        <v>624</v>
      </c>
      <c r="Z1187" s="15"/>
      <c r="AA1187" s="15"/>
      <c r="AB1187" s="15"/>
      <c r="AC1187" s="493"/>
      <c r="AD1187" s="15"/>
      <c r="AE1187" s="479"/>
      <c r="AF1187" s="497"/>
      <c r="AG1187" s="497"/>
      <c r="AH1187" s="15" t="s">
        <v>203</v>
      </c>
      <c r="AI1187" s="15">
        <v>3</v>
      </c>
      <c r="AJ1187" s="15">
        <v>7</v>
      </c>
      <c r="AK1187" s="15">
        <v>40</v>
      </c>
      <c r="AL1187" s="15">
        <v>11</v>
      </c>
      <c r="AM1187" s="15">
        <v>0</v>
      </c>
      <c r="AN1187" s="490">
        <f>IF(AJ1187="",S1187,ROUND(((((AL1187/24)+(AM1187/1440))-((AJ1187/24)+(AK1187/1440)))*1440/50),5))</f>
        <v>4</v>
      </c>
      <c r="AO1187" s="491">
        <f>AJ1187/24+AK1187/1440</f>
        <v>0.31944444444444448</v>
      </c>
      <c r="AP1187" s="491">
        <f>AL1187/24+AM1187/1440</f>
        <v>0.45833333333333331</v>
      </c>
      <c r="AQ1187" s="23" t="str" cm="1">
        <f t="array" ref="AQ1187">IF(X1187="","",IF(SUMPRODUCT((X1187=$X$7:$X$2085)*(AI1187=$AI$7:$AI$2085)*(AO1187=$AO$7:$AO$2085)*(AP1187=$AP$7:$AP$2085)*(ROW($X$7:$X$2085)&lt;&gt;ROW(X1187))*((S1187=0)*($S$7:$S$2085&gt;0)+(S1187&gt;0)*($S$7:$S$2085=0)))&gt;0,"SALONES UNIDOS",IF(SUMPRODUCT((X1187=$X$7:$X$2085)*(AI1187=$AI$7:$AI$2085)*((AO1187&lt;$AP$7:$AP$2085)*(AP1187&gt;$AO$7:$AO$2085))*(ROW($X$7:$X$2085)&lt;&gt;ROW(X1187)))&gt;0,"Cruzado","Sin cruce")))</f>
        <v>Sin cruce</v>
      </c>
      <c r="AR1187" s="23" t="str" cm="1">
        <f t="array" ref="AR1187">IF(AE1187="","",IF(SUMPRODUCT((AE1187=$AE$7:$AE$2085)*(AI1187=$AI$7:$AI$2085)*(AO1187=$AO$7:$AO$2085)*(AP1187=$AP$7:$AP$2085)*(ROW($AE$7:$AE$2085)&lt;&gt;ROW(AE1187))*((S1187=0)*($S$7:$S$2085&gt;0)+(S1187&gt;0)*($S$7:$S$2085=0)))&gt;0,"SALONES UNIDOS",IF(SUMPRODUCT((AE1187=$AE$7:$AE$2085)*(AI1187=$AI$7:$AI$2085)*((AO1187&lt;$AP$7:$AP$2085)*(AP1187&gt;$AO$7:$AO$2085))*(ROW($AE$7:$AE$2085)&lt;&gt;ROW(AE1187)))&gt;0,"Cruzado","Sin cruce")))</f>
        <v/>
      </c>
      <c r="AS1187" s="94" t="str">
        <f t="shared" ref="AS1187:AS1250" si="22">TRIM(CONCATENATE(H1187,I1187,F1187,K1187))</f>
        <v>EN4PRINCIPALX</v>
      </c>
      <c r="AT1187" s="94" t="str" cm="1">
        <f t="array" ref="AT1187">IF(AS1187="","",IF(SUMPRODUCT((AS1187=$AS$7:$AS$2085)*(AI1187=$AI$7:$AI$2085)*(AO1187=$AO$7:$AO$2085)*(AP1187=$AP$7:$AP$2085)*(ROW($AS$7:$AS$2085)&lt;&gt;ROW(AS1187))*((S1187=0)*($S$7:$S$2085&gt;0)+(S1187&gt;0)*($S$7:$S$2085=0)))&gt;0,"SALONES UNIDOS",IF(SUMPRODUCT((AS1187=$AS$7:$AS$2085)*(AI1187=$AI$7:$AI$2085)*((AO1187&lt;$AP$7:$AP$2085)*(AP1187&gt;$AO$7:$AO$2085))*(ROW($AS$7:$AS$2085)&lt;&gt;ROW(AS1187)))&gt;0,"Cruzado","Sin cruce")))</f>
        <v>Sin cruce</v>
      </c>
    </row>
    <row r="1188" spans="3:46" ht="15.6" hidden="1" customHeight="1">
      <c r="C1188" s="496" t="s">
        <v>572</v>
      </c>
      <c r="D1188" s="479" t="s">
        <v>573</v>
      </c>
      <c r="E1188" s="479">
        <v>20261</v>
      </c>
      <c r="F1188" s="503" t="s">
        <v>48</v>
      </c>
      <c r="G1188" s="497" t="s">
        <v>80</v>
      </c>
      <c r="H1188" s="503" t="s">
        <v>63</v>
      </c>
      <c r="I1188" s="503">
        <v>4</v>
      </c>
      <c r="J1188" s="503" t="s">
        <v>71</v>
      </c>
      <c r="K1188" s="503" t="s">
        <v>71</v>
      </c>
      <c r="L1188" s="499" t="s">
        <v>655</v>
      </c>
      <c r="M1188" s="535" t="s">
        <v>656</v>
      </c>
      <c r="N1188" s="15" t="s">
        <v>577</v>
      </c>
      <c r="O1188" s="15" t="s">
        <v>578</v>
      </c>
      <c r="P1188" s="503" t="s">
        <v>579</v>
      </c>
      <c r="Q1188" s="15">
        <v>2</v>
      </c>
      <c r="R1188" s="15">
        <v>4</v>
      </c>
      <c r="S1188" s="479">
        <v>6</v>
      </c>
      <c r="T1188" s="15">
        <v>4</v>
      </c>
      <c r="U1188" s="471"/>
      <c r="V1188" s="550">
        <v>50</v>
      </c>
      <c r="W1188" s="497">
        <v>21418654</v>
      </c>
      <c r="X1188" s="566" t="s">
        <v>248</v>
      </c>
      <c r="Y1188" s="15" t="s">
        <v>624</v>
      </c>
      <c r="Z1188" s="15"/>
      <c r="AA1188" s="15"/>
      <c r="AB1188" s="15"/>
      <c r="AC1188" s="493"/>
      <c r="AD1188" s="15"/>
      <c r="AE1188" s="479"/>
      <c r="AF1188" s="497"/>
      <c r="AG1188" s="497"/>
      <c r="AH1188" s="15" t="s">
        <v>203</v>
      </c>
      <c r="AI1188" s="15">
        <v>3</v>
      </c>
      <c r="AJ1188" s="15">
        <v>11</v>
      </c>
      <c r="AK1188" s="15">
        <v>50</v>
      </c>
      <c r="AL1188" s="15">
        <v>16</v>
      </c>
      <c r="AM1188" s="15">
        <v>50</v>
      </c>
      <c r="AN1188" s="490">
        <f>IF(AJ1188="",S1188,ROUND(((((AL1188/24)+(AM1188/1440))-((AJ1188/24)+(AK1188/1440)))*1440/50),5))</f>
        <v>6</v>
      </c>
      <c r="AO1188" s="491">
        <f>AJ1188/24+AK1188/1440</f>
        <v>0.49305555555555552</v>
      </c>
      <c r="AP1188" s="491">
        <f>AL1188/24+AM1188/1440</f>
        <v>0.70138888888888884</v>
      </c>
      <c r="AQ1188" s="23" t="str" cm="1">
        <f t="array" ref="AQ1188">IF(X1188="","",IF(SUMPRODUCT((X1188=$X$7:$X$2085)*(AI1188=$AI$7:$AI$2085)*(AO1188=$AO$7:$AO$2085)*(AP1188=$AP$7:$AP$2085)*(ROW($X$7:$X$2085)&lt;&gt;ROW(X1188))*((S1188=0)*($S$7:$S$2085&gt;0)+(S1188&gt;0)*($S$7:$S$2085=0)))&gt;0,"SALONES UNIDOS",IF(SUMPRODUCT((X1188=$X$7:$X$2085)*(AI1188=$AI$7:$AI$2085)*((AO1188&lt;$AP$7:$AP$2085)*(AP1188&gt;$AO$7:$AO$2085))*(ROW($X$7:$X$2085)&lt;&gt;ROW(X1188)))&gt;0,"Cruzado","Sin cruce")))</f>
        <v>Sin cruce</v>
      </c>
      <c r="AR1188" s="23" t="str" cm="1">
        <f t="array" ref="AR1188">IF(AE1188="","",IF(SUMPRODUCT((AE1188=$AE$7:$AE$2085)*(AI1188=$AI$7:$AI$2085)*(AO1188=$AO$7:$AO$2085)*(AP1188=$AP$7:$AP$2085)*(ROW($AE$7:$AE$2085)&lt;&gt;ROW(AE1188))*((S1188=0)*($S$7:$S$2085&gt;0)+(S1188&gt;0)*($S$7:$S$2085=0)))&gt;0,"SALONES UNIDOS",IF(SUMPRODUCT((AE1188=$AE$7:$AE$2085)*(AI1188=$AI$7:$AI$2085)*((AO1188&lt;$AP$7:$AP$2085)*(AP1188&gt;$AO$7:$AO$2085))*(ROW($AE$7:$AE$2085)&lt;&gt;ROW(AE1188)))&gt;0,"Cruzado","Sin cruce")))</f>
        <v/>
      </c>
      <c r="AS1188" s="94" t="str">
        <f t="shared" si="22"/>
        <v>EN4PRINCIPALX</v>
      </c>
      <c r="AT1188" s="94" t="str" cm="1">
        <f t="array" ref="AT1188">IF(AS1188="","",IF(SUMPRODUCT((AS1188=$AS$7:$AS$2085)*(AI1188=$AI$7:$AI$2085)*(AO1188=$AO$7:$AO$2085)*(AP1188=$AP$7:$AP$2085)*(ROW($AS$7:$AS$2085)&lt;&gt;ROW(AS1188))*((S1188=0)*($S$7:$S$2085&gt;0)+(S1188&gt;0)*($S$7:$S$2085=0)))&gt;0,"SALONES UNIDOS",IF(SUMPRODUCT((AS1188=$AS$7:$AS$2085)*(AI1188=$AI$7:$AI$2085)*((AO1188&lt;$AP$7:$AP$2085)*(AP1188&gt;$AO$7:$AO$2085))*(ROW($AS$7:$AS$2085)&lt;&gt;ROW(AS1188)))&gt;0,"Cruzado","Sin cruce")))</f>
        <v>Sin cruce</v>
      </c>
    </row>
    <row r="1189" spans="3:46" ht="15.6" hidden="1" customHeight="1">
      <c r="C1189" s="496" t="s">
        <v>572</v>
      </c>
      <c r="D1189" s="479" t="s">
        <v>573</v>
      </c>
      <c r="E1189" s="479">
        <v>20261</v>
      </c>
      <c r="F1189" s="503" t="s">
        <v>48</v>
      </c>
      <c r="G1189" s="497" t="s">
        <v>80</v>
      </c>
      <c r="H1189" s="503" t="s">
        <v>63</v>
      </c>
      <c r="I1189" s="503">
        <v>4</v>
      </c>
      <c r="J1189" s="503" t="s">
        <v>72</v>
      </c>
      <c r="K1189" s="503" t="s">
        <v>72</v>
      </c>
      <c r="L1189" s="499" t="s">
        <v>644</v>
      </c>
      <c r="M1189" s="535" t="s">
        <v>645</v>
      </c>
      <c r="N1189" s="15" t="s">
        <v>637</v>
      </c>
      <c r="O1189" s="15" t="s">
        <v>578</v>
      </c>
      <c r="P1189" s="503" t="s">
        <v>579</v>
      </c>
      <c r="Q1189" s="15">
        <v>2</v>
      </c>
      <c r="R1189" s="15">
        <v>6</v>
      </c>
      <c r="S1189" s="479">
        <v>8</v>
      </c>
      <c r="T1189" s="15">
        <v>5</v>
      </c>
      <c r="U1189" s="471"/>
      <c r="V1189" s="550">
        <v>50</v>
      </c>
      <c r="W1189" s="497">
        <v>10508584</v>
      </c>
      <c r="X1189" s="566" t="s">
        <v>322</v>
      </c>
      <c r="Y1189" s="15" t="s">
        <v>624</v>
      </c>
      <c r="Z1189" s="15"/>
      <c r="AA1189" s="15"/>
      <c r="AB1189" s="15"/>
      <c r="AC1189" s="493"/>
      <c r="AD1189" s="15"/>
      <c r="AE1189" s="479"/>
      <c r="AF1189" s="497"/>
      <c r="AG1189" s="497"/>
      <c r="AH1189" s="15" t="s">
        <v>203</v>
      </c>
      <c r="AI1189" s="15">
        <v>3</v>
      </c>
      <c r="AJ1189" s="15">
        <v>8</v>
      </c>
      <c r="AK1189" s="15">
        <v>30</v>
      </c>
      <c r="AL1189" s="15">
        <v>15</v>
      </c>
      <c r="AM1189" s="15">
        <v>10</v>
      </c>
      <c r="AN1189" s="490">
        <f>IF(AJ1189="",S1189,ROUND(((((AL1189/24)+(AM1189/1440))-((AJ1189/24)+(AK1189/1440)))*1440/50),5))</f>
        <v>8</v>
      </c>
      <c r="AO1189" s="491">
        <f>AJ1189/24+AK1189/1440</f>
        <v>0.35416666666666663</v>
      </c>
      <c r="AP1189" s="491">
        <f>AL1189/24+AM1189/1440</f>
        <v>0.63194444444444442</v>
      </c>
      <c r="AQ1189" s="23" t="str" cm="1">
        <f t="array" ref="AQ1189">IF(X1189="","",IF(SUMPRODUCT((X1189=$X$7:$X$2085)*(AI1189=$AI$7:$AI$2085)*(AO1189=$AO$7:$AO$2085)*(AP1189=$AP$7:$AP$2085)*(ROW($X$7:$X$2085)&lt;&gt;ROW(X1189))*((S1189=0)*($S$7:$S$2085&gt;0)+(S1189&gt;0)*($S$7:$S$2085=0)))&gt;0,"SALONES UNIDOS",IF(SUMPRODUCT((X1189=$X$7:$X$2085)*(AI1189=$AI$7:$AI$2085)*((AO1189&lt;$AP$7:$AP$2085)*(AP1189&gt;$AO$7:$AO$2085))*(ROW($X$7:$X$2085)&lt;&gt;ROW(X1189)))&gt;0,"Cruzado","Sin cruce")))</f>
        <v>Sin cruce</v>
      </c>
      <c r="AR1189" s="23" t="str" cm="1">
        <f t="array" ref="AR1189">IF(AE1189="","",IF(SUMPRODUCT((AE1189=$AE$7:$AE$2085)*(AI1189=$AI$7:$AI$2085)*(AO1189=$AO$7:$AO$2085)*(AP1189=$AP$7:$AP$2085)*(ROW($AE$7:$AE$2085)&lt;&gt;ROW(AE1189))*((S1189=0)*($S$7:$S$2085&gt;0)+(S1189&gt;0)*($S$7:$S$2085=0)))&gt;0,"SALONES UNIDOS",IF(SUMPRODUCT((AE1189=$AE$7:$AE$2085)*(AI1189=$AI$7:$AI$2085)*((AO1189&lt;$AP$7:$AP$2085)*(AP1189&gt;$AO$7:$AO$2085))*(ROW($AE$7:$AE$2085)&lt;&gt;ROW(AE1189)))&gt;0,"Cruzado","Sin cruce")))</f>
        <v/>
      </c>
      <c r="AS1189" s="94" t="str">
        <f t="shared" si="22"/>
        <v>EN4PRINCIPALY</v>
      </c>
      <c r="AT1189" s="94" t="str" cm="1">
        <f t="array" ref="AT1189">IF(AS1189="","",IF(SUMPRODUCT((AS1189=$AS$7:$AS$2085)*(AI1189=$AI$7:$AI$2085)*(AO1189=$AO$7:$AO$2085)*(AP1189=$AP$7:$AP$2085)*(ROW($AS$7:$AS$2085)&lt;&gt;ROW(AS1189))*((S1189=0)*($S$7:$S$2085&gt;0)+(S1189&gt;0)*($S$7:$S$2085=0)))&gt;0,"SALONES UNIDOS",IF(SUMPRODUCT((AS1189=$AS$7:$AS$2085)*(AI1189=$AI$7:$AI$2085)*((AO1189&lt;$AP$7:$AP$2085)*(AP1189&gt;$AO$7:$AO$2085))*(ROW($AS$7:$AS$2085)&lt;&gt;ROW(AS1189)))&gt;0,"Cruzado","Sin cruce")))</f>
        <v>Sin cruce</v>
      </c>
    </row>
    <row r="1190" spans="3:46" ht="15.6" hidden="1" customHeight="1">
      <c r="C1190" s="496" t="s">
        <v>572</v>
      </c>
      <c r="D1190" s="479" t="s">
        <v>573</v>
      </c>
      <c r="E1190" s="479">
        <v>20261</v>
      </c>
      <c r="F1190" s="503" t="s">
        <v>48</v>
      </c>
      <c r="G1190" s="497" t="s">
        <v>80</v>
      </c>
      <c r="H1190" s="503" t="s">
        <v>63</v>
      </c>
      <c r="I1190" s="503">
        <v>4</v>
      </c>
      <c r="J1190" s="503" t="s">
        <v>72</v>
      </c>
      <c r="K1190" s="503" t="s">
        <v>72</v>
      </c>
      <c r="L1190" s="499" t="s">
        <v>652</v>
      </c>
      <c r="M1190" s="535" t="s">
        <v>653</v>
      </c>
      <c r="N1190" s="15" t="s">
        <v>577</v>
      </c>
      <c r="O1190" s="15" t="s">
        <v>578</v>
      </c>
      <c r="P1190" s="503" t="s">
        <v>579</v>
      </c>
      <c r="Q1190" s="15">
        <v>2</v>
      </c>
      <c r="R1190" s="15">
        <v>2</v>
      </c>
      <c r="S1190" s="479">
        <v>4</v>
      </c>
      <c r="T1190" s="15">
        <v>3</v>
      </c>
      <c r="U1190" s="471"/>
      <c r="V1190" s="550">
        <v>50</v>
      </c>
      <c r="W1190" s="497">
        <v>72580385</v>
      </c>
      <c r="X1190" s="566" t="s">
        <v>225</v>
      </c>
      <c r="Y1190" s="15" t="s">
        <v>624</v>
      </c>
      <c r="Z1190" s="15"/>
      <c r="AA1190" s="15"/>
      <c r="AB1190" s="15"/>
      <c r="AC1190" s="493"/>
      <c r="AD1190" s="15"/>
      <c r="AE1190" s="479"/>
      <c r="AF1190" s="497"/>
      <c r="AG1190" s="497"/>
      <c r="AH1190" s="15" t="s">
        <v>203</v>
      </c>
      <c r="AI1190" s="15">
        <v>5</v>
      </c>
      <c r="AJ1190" s="15">
        <v>12</v>
      </c>
      <c r="AK1190" s="15">
        <v>40</v>
      </c>
      <c r="AL1190" s="15">
        <v>16</v>
      </c>
      <c r="AM1190" s="15">
        <v>0</v>
      </c>
      <c r="AN1190" s="490">
        <f>IF(AJ1190="",S1190,ROUND(((((AL1190/24)+(AM1190/1440))-((AJ1190/24)+(AK1190/1440)))*1440/50),5))</f>
        <v>4</v>
      </c>
      <c r="AO1190" s="491">
        <f>AJ1190/24+AK1190/1440</f>
        <v>0.52777777777777779</v>
      </c>
      <c r="AP1190" s="491">
        <f>AL1190/24+AM1190/1440</f>
        <v>0.66666666666666663</v>
      </c>
      <c r="AQ1190" s="23" t="str" cm="1">
        <f t="array" ref="AQ1190">IF(X1190="","",IF(SUMPRODUCT((X1190=$X$7:$X$2085)*(AI1190=$AI$7:$AI$2085)*(AO1190=$AO$7:$AO$2085)*(AP1190=$AP$7:$AP$2085)*(ROW($X$7:$X$2085)&lt;&gt;ROW(X1190))*((S1190=0)*($S$7:$S$2085&gt;0)+(S1190&gt;0)*($S$7:$S$2085=0)))&gt;0,"SALONES UNIDOS",IF(SUMPRODUCT((X1190=$X$7:$X$2085)*(AI1190=$AI$7:$AI$2085)*((AO1190&lt;$AP$7:$AP$2085)*(AP1190&gt;$AO$7:$AO$2085))*(ROW($X$7:$X$2085)&lt;&gt;ROW(X1190)))&gt;0,"Cruzado","Sin cruce")))</f>
        <v>Sin cruce</v>
      </c>
      <c r="AR1190" s="23" t="str" cm="1">
        <f t="array" ref="AR1190">IF(AE1190="","",IF(SUMPRODUCT((AE1190=$AE$7:$AE$2085)*(AI1190=$AI$7:$AI$2085)*(AO1190=$AO$7:$AO$2085)*(AP1190=$AP$7:$AP$2085)*(ROW($AE$7:$AE$2085)&lt;&gt;ROW(AE1190))*((S1190=0)*($S$7:$S$2085&gt;0)+(S1190&gt;0)*($S$7:$S$2085=0)))&gt;0,"SALONES UNIDOS",IF(SUMPRODUCT((AE1190=$AE$7:$AE$2085)*(AI1190=$AI$7:$AI$2085)*((AO1190&lt;$AP$7:$AP$2085)*(AP1190&gt;$AO$7:$AO$2085))*(ROW($AE$7:$AE$2085)&lt;&gt;ROW(AE1190)))&gt;0,"Cruzado","Sin cruce")))</f>
        <v/>
      </c>
      <c r="AS1190" s="94" t="str">
        <f t="shared" si="22"/>
        <v>EN4PRINCIPALY</v>
      </c>
      <c r="AT1190" s="94" t="str" cm="1">
        <f t="array" ref="AT1190">IF(AS1190="","",IF(SUMPRODUCT((AS1190=$AS$7:$AS$2085)*(AI1190=$AI$7:$AI$2085)*(AO1190=$AO$7:$AO$2085)*(AP1190=$AP$7:$AP$2085)*(ROW($AS$7:$AS$2085)&lt;&gt;ROW(AS1190))*((S1190=0)*($S$7:$S$2085&gt;0)+(S1190&gt;0)*($S$7:$S$2085=0)))&gt;0,"SALONES UNIDOS",IF(SUMPRODUCT((AS1190=$AS$7:$AS$2085)*(AI1190=$AI$7:$AI$2085)*((AO1190&lt;$AP$7:$AP$2085)*(AP1190&gt;$AO$7:$AO$2085))*(ROW($AS$7:$AS$2085)&lt;&gt;ROW(AS1190)))&gt;0,"Cruzado","Sin cruce")))</f>
        <v>Sin cruce</v>
      </c>
    </row>
    <row r="1191" spans="3:46" ht="15.6" hidden="1" customHeight="1">
      <c r="C1191" s="496" t="s">
        <v>572</v>
      </c>
      <c r="D1191" s="479" t="s">
        <v>573</v>
      </c>
      <c r="E1191" s="479">
        <v>20261</v>
      </c>
      <c r="F1191" s="503" t="s">
        <v>48</v>
      </c>
      <c r="G1191" s="497" t="s">
        <v>80</v>
      </c>
      <c r="H1191" s="503" t="s">
        <v>63</v>
      </c>
      <c r="I1191" s="503">
        <v>4</v>
      </c>
      <c r="J1191" s="503" t="s">
        <v>72</v>
      </c>
      <c r="K1191" s="503" t="s">
        <v>72</v>
      </c>
      <c r="L1191" s="499" t="s">
        <v>655</v>
      </c>
      <c r="M1191" s="535" t="s">
        <v>656</v>
      </c>
      <c r="N1191" s="15" t="s">
        <v>577</v>
      </c>
      <c r="O1191" s="15" t="s">
        <v>578</v>
      </c>
      <c r="P1191" s="503" t="s">
        <v>579</v>
      </c>
      <c r="Q1191" s="15">
        <v>2</v>
      </c>
      <c r="R1191" s="15">
        <v>4</v>
      </c>
      <c r="S1191" s="479">
        <v>6</v>
      </c>
      <c r="T1191" s="15">
        <v>4</v>
      </c>
      <c r="U1191" s="471"/>
      <c r="V1191" s="550">
        <v>50</v>
      </c>
      <c r="W1191" s="497">
        <v>42684701</v>
      </c>
      <c r="X1191" s="566" t="s">
        <v>280</v>
      </c>
      <c r="Y1191" s="15" t="s">
        <v>624</v>
      </c>
      <c r="Z1191" s="15"/>
      <c r="AA1191" s="15"/>
      <c r="AB1191" s="15"/>
      <c r="AC1191" s="493"/>
      <c r="AD1191" s="15"/>
      <c r="AE1191" s="479"/>
      <c r="AF1191" s="497"/>
      <c r="AG1191" s="497"/>
      <c r="AH1191" s="15" t="s">
        <v>203</v>
      </c>
      <c r="AI1191" s="15">
        <v>1</v>
      </c>
      <c r="AJ1191" s="15">
        <v>15</v>
      </c>
      <c r="AK1191" s="15">
        <v>10</v>
      </c>
      <c r="AL1191" s="15">
        <v>20</v>
      </c>
      <c r="AM1191" s="15">
        <v>10</v>
      </c>
      <c r="AN1191" s="490">
        <f>IF(AJ1191="",S1191,ROUND(((((AL1191/24)+(AM1191/1440))-((AJ1191/24)+(AK1191/1440)))*1440/50),5))</f>
        <v>6</v>
      </c>
      <c r="AO1191" s="491">
        <f>AJ1191/24+AK1191/1440</f>
        <v>0.63194444444444442</v>
      </c>
      <c r="AP1191" s="491">
        <f>AL1191/24+AM1191/1440</f>
        <v>0.84027777777777779</v>
      </c>
      <c r="AQ1191" s="23" t="str" cm="1">
        <f t="array" ref="AQ1191">IF(X1191="","",IF(SUMPRODUCT((X1191=$X$7:$X$2085)*(AI1191=$AI$7:$AI$2085)*(AO1191=$AO$7:$AO$2085)*(AP1191=$AP$7:$AP$2085)*(ROW($X$7:$X$2085)&lt;&gt;ROW(X1191))*((S1191=0)*($S$7:$S$2085&gt;0)+(S1191&gt;0)*($S$7:$S$2085=0)))&gt;0,"SALONES UNIDOS",IF(SUMPRODUCT((X1191=$X$7:$X$2085)*(AI1191=$AI$7:$AI$2085)*((AO1191&lt;$AP$7:$AP$2085)*(AP1191&gt;$AO$7:$AO$2085))*(ROW($X$7:$X$2085)&lt;&gt;ROW(X1191)))&gt;0,"Cruzado","Sin cruce")))</f>
        <v>Sin cruce</v>
      </c>
      <c r="AR1191" s="23" t="str" cm="1">
        <f t="array" ref="AR1191">IF(AE1191="","",IF(SUMPRODUCT((AE1191=$AE$7:$AE$2085)*(AI1191=$AI$7:$AI$2085)*(AO1191=$AO$7:$AO$2085)*(AP1191=$AP$7:$AP$2085)*(ROW($AE$7:$AE$2085)&lt;&gt;ROW(AE1191))*((S1191=0)*($S$7:$S$2085&gt;0)+(S1191&gt;0)*($S$7:$S$2085=0)))&gt;0,"SALONES UNIDOS",IF(SUMPRODUCT((AE1191=$AE$7:$AE$2085)*(AI1191=$AI$7:$AI$2085)*((AO1191&lt;$AP$7:$AP$2085)*(AP1191&gt;$AO$7:$AO$2085))*(ROW($AE$7:$AE$2085)&lt;&gt;ROW(AE1191)))&gt;0,"Cruzado","Sin cruce")))</f>
        <v/>
      </c>
      <c r="AS1191" s="94" t="str">
        <f t="shared" si="22"/>
        <v>EN4PRINCIPALY</v>
      </c>
      <c r="AT1191" s="94" t="str" cm="1">
        <f t="array" ref="AT1191">IF(AS1191="","",IF(SUMPRODUCT((AS1191=$AS$7:$AS$2085)*(AI1191=$AI$7:$AI$2085)*(AO1191=$AO$7:$AO$2085)*(AP1191=$AP$7:$AP$2085)*(ROW($AS$7:$AS$2085)&lt;&gt;ROW(AS1191))*((S1191=0)*($S$7:$S$2085&gt;0)+(S1191&gt;0)*($S$7:$S$2085=0)))&gt;0,"SALONES UNIDOS",IF(SUMPRODUCT((AS1191=$AS$7:$AS$2085)*(AI1191=$AI$7:$AI$2085)*((AO1191&lt;$AP$7:$AP$2085)*(AP1191&gt;$AO$7:$AO$2085))*(ROW($AS$7:$AS$2085)&lt;&gt;ROW(AS1191)))&gt;0,"Cruzado","Sin cruce")))</f>
        <v>Sin cruce</v>
      </c>
    </row>
    <row r="1192" spans="3:46" ht="15.6" hidden="1" customHeight="1">
      <c r="C1192" s="496" t="s">
        <v>572</v>
      </c>
      <c r="D1192" s="479" t="s">
        <v>573</v>
      </c>
      <c r="E1192" s="479">
        <v>20261</v>
      </c>
      <c r="F1192" s="503" t="s">
        <v>48</v>
      </c>
      <c r="G1192" s="497" t="s">
        <v>80</v>
      </c>
      <c r="H1192" s="503" t="s">
        <v>63</v>
      </c>
      <c r="I1192" s="503">
        <v>4</v>
      </c>
      <c r="J1192" s="503" t="s">
        <v>73</v>
      </c>
      <c r="K1192" s="503" t="s">
        <v>73</v>
      </c>
      <c r="L1192" s="499" t="s">
        <v>644</v>
      </c>
      <c r="M1192" s="535" t="s">
        <v>645</v>
      </c>
      <c r="N1192" s="15" t="s">
        <v>637</v>
      </c>
      <c r="O1192" s="15" t="s">
        <v>578</v>
      </c>
      <c r="P1192" s="503" t="s">
        <v>579</v>
      </c>
      <c r="Q1192" s="15">
        <v>2</v>
      </c>
      <c r="R1192" s="15">
        <v>6</v>
      </c>
      <c r="S1192" s="479">
        <v>8</v>
      </c>
      <c r="T1192" s="15">
        <v>5</v>
      </c>
      <c r="U1192" s="471"/>
      <c r="V1192" s="550">
        <v>50</v>
      </c>
      <c r="W1192" s="497">
        <v>10508584</v>
      </c>
      <c r="X1192" s="566" t="s">
        <v>322</v>
      </c>
      <c r="Y1192" s="15" t="s">
        <v>624</v>
      </c>
      <c r="Z1192" s="15"/>
      <c r="AA1192" s="15"/>
      <c r="AB1192" s="15"/>
      <c r="AC1192" s="493"/>
      <c r="AD1192" s="15"/>
      <c r="AE1192" s="479"/>
      <c r="AF1192" s="497"/>
      <c r="AG1192" s="497"/>
      <c r="AH1192" s="15" t="s">
        <v>203</v>
      </c>
      <c r="AI1192" s="15">
        <v>5</v>
      </c>
      <c r="AJ1192" s="15">
        <v>8</v>
      </c>
      <c r="AK1192" s="15">
        <v>30</v>
      </c>
      <c r="AL1192" s="15">
        <v>15</v>
      </c>
      <c r="AM1192" s="15">
        <v>10</v>
      </c>
      <c r="AN1192" s="490">
        <f>IF(AJ1192="",S1192,ROUND(((((AL1192/24)+(AM1192/1440))-((AJ1192/24)+(AK1192/1440)))*1440/50),5))</f>
        <v>8</v>
      </c>
      <c r="AO1192" s="491">
        <f>AJ1192/24+AK1192/1440</f>
        <v>0.35416666666666663</v>
      </c>
      <c r="AP1192" s="491">
        <f>AL1192/24+AM1192/1440</f>
        <v>0.63194444444444442</v>
      </c>
      <c r="AQ1192" s="23" t="str" cm="1">
        <f t="array" ref="AQ1192">IF(X1192="","",IF(SUMPRODUCT((X1192=$X$7:$X$2085)*(AI1192=$AI$7:$AI$2085)*(AO1192=$AO$7:$AO$2085)*(AP1192=$AP$7:$AP$2085)*(ROW($X$7:$X$2085)&lt;&gt;ROW(X1192))*((S1192=0)*($S$7:$S$2085&gt;0)+(S1192&gt;0)*($S$7:$S$2085=0)))&gt;0,"SALONES UNIDOS",IF(SUMPRODUCT((X1192=$X$7:$X$2085)*(AI1192=$AI$7:$AI$2085)*((AO1192&lt;$AP$7:$AP$2085)*(AP1192&gt;$AO$7:$AO$2085))*(ROW($X$7:$X$2085)&lt;&gt;ROW(X1192)))&gt;0,"Cruzado","Sin cruce")))</f>
        <v>Sin cruce</v>
      </c>
      <c r="AR1192" s="23" t="str" cm="1">
        <f t="array" ref="AR1192">IF(AE1192="","",IF(SUMPRODUCT((AE1192=$AE$7:$AE$2085)*(AI1192=$AI$7:$AI$2085)*(AO1192=$AO$7:$AO$2085)*(AP1192=$AP$7:$AP$2085)*(ROW($AE$7:$AE$2085)&lt;&gt;ROW(AE1192))*((S1192=0)*($S$7:$S$2085&gt;0)+(S1192&gt;0)*($S$7:$S$2085=0)))&gt;0,"SALONES UNIDOS",IF(SUMPRODUCT((AE1192=$AE$7:$AE$2085)*(AI1192=$AI$7:$AI$2085)*((AO1192&lt;$AP$7:$AP$2085)*(AP1192&gt;$AO$7:$AO$2085))*(ROW($AE$7:$AE$2085)&lt;&gt;ROW(AE1192)))&gt;0,"Cruzado","Sin cruce")))</f>
        <v/>
      </c>
      <c r="AS1192" s="94" t="str">
        <f t="shared" si="22"/>
        <v>EN4PRINCIPALZ</v>
      </c>
      <c r="AT1192" s="94" t="str" cm="1">
        <f t="array" ref="AT1192">IF(AS1192="","",IF(SUMPRODUCT((AS1192=$AS$7:$AS$2085)*(AI1192=$AI$7:$AI$2085)*(AO1192=$AO$7:$AO$2085)*(AP1192=$AP$7:$AP$2085)*(ROW($AS$7:$AS$2085)&lt;&gt;ROW(AS1192))*((S1192=0)*($S$7:$S$2085&gt;0)+(S1192&gt;0)*($S$7:$S$2085=0)))&gt;0,"SALONES UNIDOS",IF(SUMPRODUCT((AS1192=$AS$7:$AS$2085)*(AI1192=$AI$7:$AI$2085)*((AO1192&lt;$AP$7:$AP$2085)*(AP1192&gt;$AO$7:$AO$2085))*(ROW($AS$7:$AS$2085)&lt;&gt;ROW(AS1192)))&gt;0,"Cruzado","Sin cruce")))</f>
        <v>Sin cruce</v>
      </c>
    </row>
    <row r="1193" spans="3:46" ht="15.6" hidden="1" customHeight="1">
      <c r="C1193" s="496" t="s">
        <v>572</v>
      </c>
      <c r="D1193" s="479" t="s">
        <v>573</v>
      </c>
      <c r="E1193" s="479">
        <v>20261</v>
      </c>
      <c r="F1193" s="503" t="s">
        <v>48</v>
      </c>
      <c r="G1193" s="497" t="s">
        <v>80</v>
      </c>
      <c r="H1193" s="503" t="s">
        <v>63</v>
      </c>
      <c r="I1193" s="503">
        <v>4</v>
      </c>
      <c r="J1193" s="503" t="s">
        <v>73</v>
      </c>
      <c r="K1193" s="503" t="s">
        <v>73</v>
      </c>
      <c r="L1193" s="499" t="s">
        <v>652</v>
      </c>
      <c r="M1193" s="535" t="s">
        <v>653</v>
      </c>
      <c r="N1193" s="15" t="s">
        <v>577</v>
      </c>
      <c r="O1193" s="15" t="s">
        <v>578</v>
      </c>
      <c r="P1193" s="503" t="s">
        <v>579</v>
      </c>
      <c r="Q1193" s="15">
        <v>2</v>
      </c>
      <c r="R1193" s="15">
        <v>2</v>
      </c>
      <c r="S1193" s="479">
        <v>4</v>
      </c>
      <c r="T1193" s="15">
        <v>3</v>
      </c>
      <c r="U1193" s="471"/>
      <c r="V1193" s="550">
        <v>50</v>
      </c>
      <c r="W1193" s="497">
        <v>72580385</v>
      </c>
      <c r="X1193" s="566" t="s">
        <v>225</v>
      </c>
      <c r="Y1193" s="15" t="s">
        <v>624</v>
      </c>
      <c r="Z1193" s="15"/>
      <c r="AA1193" s="15"/>
      <c r="AB1193" s="15"/>
      <c r="AC1193" s="493"/>
      <c r="AD1193" s="15"/>
      <c r="AE1193" s="479"/>
      <c r="AF1193" s="497"/>
      <c r="AG1193" s="497"/>
      <c r="AH1193" s="15" t="s">
        <v>203</v>
      </c>
      <c r="AI1193" s="15">
        <v>4</v>
      </c>
      <c r="AJ1193" s="15">
        <v>7</v>
      </c>
      <c r="AK1193" s="15">
        <v>40</v>
      </c>
      <c r="AL1193" s="15">
        <v>11</v>
      </c>
      <c r="AM1193" s="15">
        <v>0</v>
      </c>
      <c r="AN1193" s="490">
        <f>IF(AJ1193="",S1193,ROUND(((((AL1193/24)+(AM1193/1440))-((AJ1193/24)+(AK1193/1440)))*1440/50),5))</f>
        <v>4</v>
      </c>
      <c r="AO1193" s="491">
        <f>AJ1193/24+AK1193/1440</f>
        <v>0.31944444444444448</v>
      </c>
      <c r="AP1193" s="491">
        <f>AL1193/24+AM1193/1440</f>
        <v>0.45833333333333331</v>
      </c>
      <c r="AQ1193" s="23" t="str" cm="1">
        <f t="array" ref="AQ1193">IF(X1193="","",IF(SUMPRODUCT((X1193=$X$7:$X$2085)*(AI1193=$AI$7:$AI$2085)*(AO1193=$AO$7:$AO$2085)*(AP1193=$AP$7:$AP$2085)*(ROW($X$7:$X$2085)&lt;&gt;ROW(X1193))*((S1193=0)*($S$7:$S$2085&gt;0)+(S1193&gt;0)*($S$7:$S$2085=0)))&gt;0,"SALONES UNIDOS",IF(SUMPRODUCT((X1193=$X$7:$X$2085)*(AI1193=$AI$7:$AI$2085)*((AO1193&lt;$AP$7:$AP$2085)*(AP1193&gt;$AO$7:$AO$2085))*(ROW($X$7:$X$2085)&lt;&gt;ROW(X1193)))&gt;0,"Cruzado","Sin cruce")))</f>
        <v>Sin cruce</v>
      </c>
      <c r="AR1193" s="23" t="str" cm="1">
        <f t="array" ref="AR1193">IF(AE1193="","",IF(SUMPRODUCT((AE1193=$AE$7:$AE$2085)*(AI1193=$AI$7:$AI$2085)*(AO1193=$AO$7:$AO$2085)*(AP1193=$AP$7:$AP$2085)*(ROW($AE$7:$AE$2085)&lt;&gt;ROW(AE1193))*((S1193=0)*($S$7:$S$2085&gt;0)+(S1193&gt;0)*($S$7:$S$2085=0)))&gt;0,"SALONES UNIDOS",IF(SUMPRODUCT((AE1193=$AE$7:$AE$2085)*(AI1193=$AI$7:$AI$2085)*((AO1193&lt;$AP$7:$AP$2085)*(AP1193&gt;$AO$7:$AO$2085))*(ROW($AE$7:$AE$2085)&lt;&gt;ROW(AE1193)))&gt;0,"Cruzado","Sin cruce")))</f>
        <v/>
      </c>
      <c r="AS1193" s="94" t="str">
        <f t="shared" si="22"/>
        <v>EN4PRINCIPALZ</v>
      </c>
      <c r="AT1193" s="94" t="str" cm="1">
        <f t="array" ref="AT1193">IF(AS1193="","",IF(SUMPRODUCT((AS1193=$AS$7:$AS$2085)*(AI1193=$AI$7:$AI$2085)*(AO1193=$AO$7:$AO$2085)*(AP1193=$AP$7:$AP$2085)*(ROW($AS$7:$AS$2085)&lt;&gt;ROW(AS1193))*((S1193=0)*($S$7:$S$2085&gt;0)+(S1193&gt;0)*($S$7:$S$2085=0)))&gt;0,"SALONES UNIDOS",IF(SUMPRODUCT((AS1193=$AS$7:$AS$2085)*(AI1193=$AI$7:$AI$2085)*((AO1193&lt;$AP$7:$AP$2085)*(AP1193&gt;$AO$7:$AO$2085))*(ROW($AS$7:$AS$2085)&lt;&gt;ROW(AS1193)))&gt;0,"Cruzado","Sin cruce")))</f>
        <v>Sin cruce</v>
      </c>
    </row>
    <row r="1194" spans="3:46" ht="15.6" hidden="1" customHeight="1">
      <c r="C1194" s="496" t="s">
        <v>572</v>
      </c>
      <c r="D1194" s="479" t="s">
        <v>573</v>
      </c>
      <c r="E1194" s="479">
        <v>20261</v>
      </c>
      <c r="F1194" s="503" t="s">
        <v>48</v>
      </c>
      <c r="G1194" s="497" t="s">
        <v>80</v>
      </c>
      <c r="H1194" s="503" t="s">
        <v>63</v>
      </c>
      <c r="I1194" s="503">
        <v>4</v>
      </c>
      <c r="J1194" s="503" t="s">
        <v>73</v>
      </c>
      <c r="K1194" s="503" t="s">
        <v>73</v>
      </c>
      <c r="L1194" s="499" t="s">
        <v>655</v>
      </c>
      <c r="M1194" s="535" t="s">
        <v>656</v>
      </c>
      <c r="N1194" s="15" t="s">
        <v>577</v>
      </c>
      <c r="O1194" s="15" t="s">
        <v>578</v>
      </c>
      <c r="P1194" s="503" t="s">
        <v>579</v>
      </c>
      <c r="Q1194" s="15">
        <v>2</v>
      </c>
      <c r="R1194" s="15">
        <v>4</v>
      </c>
      <c r="S1194" s="479">
        <v>6</v>
      </c>
      <c r="T1194" s="15">
        <v>4</v>
      </c>
      <c r="U1194" s="471"/>
      <c r="V1194" s="550">
        <v>50</v>
      </c>
      <c r="W1194" s="497">
        <v>42684701</v>
      </c>
      <c r="X1194" s="566" t="s">
        <v>280</v>
      </c>
      <c r="Y1194" s="15" t="s">
        <v>624</v>
      </c>
      <c r="Z1194" s="15"/>
      <c r="AA1194" s="15"/>
      <c r="AB1194" s="15"/>
      <c r="AC1194" s="493"/>
      <c r="AD1194" s="15"/>
      <c r="AE1194" s="479"/>
      <c r="AF1194" s="497"/>
      <c r="AG1194" s="497"/>
      <c r="AH1194" s="15" t="s">
        <v>203</v>
      </c>
      <c r="AI1194" s="15">
        <v>1</v>
      </c>
      <c r="AJ1194" s="15">
        <v>7</v>
      </c>
      <c r="AK1194" s="15">
        <v>40</v>
      </c>
      <c r="AL1194" s="15">
        <v>12</v>
      </c>
      <c r="AM1194" s="15">
        <v>40</v>
      </c>
      <c r="AN1194" s="490">
        <f>IF(AJ1194="",S1194,ROUND(((((AL1194/24)+(AM1194/1440))-((AJ1194/24)+(AK1194/1440)))*1440/50),5))</f>
        <v>6</v>
      </c>
      <c r="AO1194" s="491">
        <f>AJ1194/24+AK1194/1440</f>
        <v>0.31944444444444448</v>
      </c>
      <c r="AP1194" s="491">
        <f>AL1194/24+AM1194/1440</f>
        <v>0.52777777777777779</v>
      </c>
      <c r="AQ1194" s="23" t="str" cm="1">
        <f t="array" ref="AQ1194">IF(X1194="","",IF(SUMPRODUCT((X1194=$X$7:$X$2085)*(AI1194=$AI$7:$AI$2085)*(AO1194=$AO$7:$AO$2085)*(AP1194=$AP$7:$AP$2085)*(ROW($X$7:$X$2085)&lt;&gt;ROW(X1194))*((S1194=0)*($S$7:$S$2085&gt;0)+(S1194&gt;0)*($S$7:$S$2085=0)))&gt;0,"SALONES UNIDOS",IF(SUMPRODUCT((X1194=$X$7:$X$2085)*(AI1194=$AI$7:$AI$2085)*((AO1194&lt;$AP$7:$AP$2085)*(AP1194&gt;$AO$7:$AO$2085))*(ROW($X$7:$X$2085)&lt;&gt;ROW(X1194)))&gt;0,"Cruzado","Sin cruce")))</f>
        <v>Sin cruce</v>
      </c>
      <c r="AR1194" s="23" t="str" cm="1">
        <f t="array" ref="AR1194">IF(AE1194="","",IF(SUMPRODUCT((AE1194=$AE$7:$AE$2085)*(AI1194=$AI$7:$AI$2085)*(AO1194=$AO$7:$AO$2085)*(AP1194=$AP$7:$AP$2085)*(ROW($AE$7:$AE$2085)&lt;&gt;ROW(AE1194))*((S1194=0)*($S$7:$S$2085&gt;0)+(S1194&gt;0)*($S$7:$S$2085=0)))&gt;0,"SALONES UNIDOS",IF(SUMPRODUCT((AE1194=$AE$7:$AE$2085)*(AI1194=$AI$7:$AI$2085)*((AO1194&lt;$AP$7:$AP$2085)*(AP1194&gt;$AO$7:$AO$2085))*(ROW($AE$7:$AE$2085)&lt;&gt;ROW(AE1194)))&gt;0,"Cruzado","Sin cruce")))</f>
        <v/>
      </c>
      <c r="AS1194" s="94" t="str">
        <f t="shared" si="22"/>
        <v>EN4PRINCIPALZ</v>
      </c>
      <c r="AT1194" s="94" t="str" cm="1">
        <f t="array" ref="AT1194">IF(AS1194="","",IF(SUMPRODUCT((AS1194=$AS$7:$AS$2085)*(AI1194=$AI$7:$AI$2085)*(AO1194=$AO$7:$AO$2085)*(AP1194=$AP$7:$AP$2085)*(ROW($AS$7:$AS$2085)&lt;&gt;ROW(AS1194))*((S1194=0)*($S$7:$S$2085&gt;0)+(S1194&gt;0)*($S$7:$S$2085=0)))&gt;0,"SALONES UNIDOS",IF(SUMPRODUCT((AS1194=$AS$7:$AS$2085)*(AI1194=$AI$7:$AI$2085)*((AO1194&lt;$AP$7:$AP$2085)*(AP1194&gt;$AO$7:$AO$2085))*(ROW($AS$7:$AS$2085)&lt;&gt;ROW(AS1194)))&gt;0,"Cruzado","Sin cruce")))</f>
        <v>Sin cruce</v>
      </c>
    </row>
    <row r="1195" spans="3:46" ht="15.6" hidden="1" customHeight="1">
      <c r="C1195" s="496" t="s">
        <v>572</v>
      </c>
      <c r="D1195" s="479" t="s">
        <v>573</v>
      </c>
      <c r="E1195" s="479">
        <v>20261</v>
      </c>
      <c r="F1195" s="503" t="s">
        <v>48</v>
      </c>
      <c r="G1195" s="497" t="s">
        <v>80</v>
      </c>
      <c r="H1195" s="503" t="s">
        <v>63</v>
      </c>
      <c r="I1195" s="503">
        <v>5</v>
      </c>
      <c r="J1195" s="503" t="s">
        <v>41</v>
      </c>
      <c r="K1195" s="503" t="s">
        <v>41</v>
      </c>
      <c r="L1195" s="499" t="s">
        <v>661</v>
      </c>
      <c r="M1195" s="535" t="s">
        <v>662</v>
      </c>
      <c r="N1195" s="15" t="s">
        <v>577</v>
      </c>
      <c r="O1195" s="15" t="s">
        <v>578</v>
      </c>
      <c r="P1195" s="503" t="s">
        <v>579</v>
      </c>
      <c r="Q1195" s="15">
        <v>2</v>
      </c>
      <c r="R1195" s="15">
        <v>2</v>
      </c>
      <c r="S1195" s="479">
        <v>4</v>
      </c>
      <c r="T1195" s="15">
        <v>3</v>
      </c>
      <c r="U1195" s="471"/>
      <c r="V1195" s="550">
        <v>35</v>
      </c>
      <c r="W1195" s="497">
        <v>22291445</v>
      </c>
      <c r="X1195" s="566" t="s">
        <v>369</v>
      </c>
      <c r="Y1195" s="15" t="s">
        <v>579</v>
      </c>
      <c r="Z1195" s="15"/>
      <c r="AA1195" s="15"/>
      <c r="AB1195" s="15"/>
      <c r="AC1195" s="15" t="s">
        <v>1091</v>
      </c>
      <c r="AD1195" s="15"/>
      <c r="AE1195" s="479"/>
      <c r="AF1195" s="497"/>
      <c r="AG1195" s="497"/>
      <c r="AH1195" s="497" t="s">
        <v>203</v>
      </c>
      <c r="AI1195" s="15">
        <v>1</v>
      </c>
      <c r="AJ1195" s="15">
        <v>16</v>
      </c>
      <c r="AK1195" s="15">
        <v>50</v>
      </c>
      <c r="AL1195" s="15">
        <v>20</v>
      </c>
      <c r="AM1195" s="15">
        <v>10</v>
      </c>
      <c r="AN1195" s="490">
        <f>IF(AJ1195="",S1195,ROUND(((((AL1195/24)+(AM1195/1440))-((AJ1195/24)+(AK1195/1440)))*1440/50),5))</f>
        <v>4</v>
      </c>
      <c r="AO1195" s="491">
        <f>AJ1195/24+AK1195/1440</f>
        <v>0.70138888888888884</v>
      </c>
      <c r="AP1195" s="491">
        <f>AL1195/24+AM1195/1440</f>
        <v>0.84027777777777779</v>
      </c>
      <c r="AQ1195" s="23" t="str" cm="1">
        <f t="array" ref="AQ1195">IF(X1195="","",IF(SUMPRODUCT((X1195=$X$7:$X$2085)*(AI1195=$AI$7:$AI$2085)*(AO1195=$AO$7:$AO$2085)*(AP1195=$AP$7:$AP$2085)*(ROW($X$7:$X$2085)&lt;&gt;ROW(X1195))*((S1195=0)*($S$7:$S$2085&gt;0)+(S1195&gt;0)*($S$7:$S$2085=0)))&gt;0,"SALONES UNIDOS",IF(SUMPRODUCT((X1195=$X$7:$X$2085)*(AI1195=$AI$7:$AI$2085)*((AO1195&lt;$AP$7:$AP$2085)*(AP1195&gt;$AO$7:$AO$2085))*(ROW($X$7:$X$2085)&lt;&gt;ROW(X1195)))&gt;0,"Cruzado","Sin cruce")))</f>
        <v>Sin cruce</v>
      </c>
      <c r="AR1195" s="23" t="str" cm="1">
        <f t="array" ref="AR1195">IF(AE1195="","",IF(SUMPRODUCT((AE1195=$AE$7:$AE$2085)*(AI1195=$AI$7:$AI$2085)*(AO1195=$AO$7:$AO$2085)*(AP1195=$AP$7:$AP$2085)*(ROW($AE$7:$AE$2085)&lt;&gt;ROW(AE1195))*((S1195=0)*($S$7:$S$2085&gt;0)+(S1195&gt;0)*($S$7:$S$2085=0)))&gt;0,"SALONES UNIDOS",IF(SUMPRODUCT((AE1195=$AE$7:$AE$2085)*(AI1195=$AI$7:$AI$2085)*((AO1195&lt;$AP$7:$AP$2085)*(AP1195&gt;$AO$7:$AO$2085))*(ROW($AE$7:$AE$2085)&lt;&gt;ROW(AE1195)))&gt;0,"Cruzado","Sin cruce")))</f>
        <v/>
      </c>
      <c r="AS1195" s="94" t="str">
        <f t="shared" si="22"/>
        <v>EN5PRINCIPALA</v>
      </c>
      <c r="AT1195" s="94" t="str" cm="1">
        <f t="array" ref="AT1195">IF(AS1195="","",IF(SUMPRODUCT((AS1195=$AS$7:$AS$2085)*(AI1195=$AI$7:$AI$2085)*(AO1195=$AO$7:$AO$2085)*(AP1195=$AP$7:$AP$2085)*(ROW($AS$7:$AS$2085)&lt;&gt;ROW(AS1195))*((S1195=0)*($S$7:$S$2085&gt;0)+(S1195&gt;0)*($S$7:$S$2085=0)))&gt;0,"SALONES UNIDOS",IF(SUMPRODUCT((AS1195=$AS$7:$AS$2085)*(AI1195=$AI$7:$AI$2085)*((AO1195&lt;$AP$7:$AP$2085)*(AP1195&gt;$AO$7:$AO$2085))*(ROW($AS$7:$AS$2085)&lt;&gt;ROW(AS1195)))&gt;0,"Cruzado","Sin cruce")))</f>
        <v>Sin cruce</v>
      </c>
    </row>
    <row r="1196" spans="3:46" ht="15.6" hidden="1" customHeight="1">
      <c r="C1196" s="496" t="s">
        <v>572</v>
      </c>
      <c r="D1196" s="479" t="s">
        <v>573</v>
      </c>
      <c r="E1196" s="479">
        <v>20261</v>
      </c>
      <c r="F1196" s="503" t="s">
        <v>48</v>
      </c>
      <c r="G1196" s="497" t="s">
        <v>80</v>
      </c>
      <c r="H1196" s="503" t="s">
        <v>63</v>
      </c>
      <c r="I1196" s="503">
        <v>5</v>
      </c>
      <c r="J1196" s="503" t="s">
        <v>41</v>
      </c>
      <c r="K1196" s="503" t="s">
        <v>41</v>
      </c>
      <c r="L1196" s="499" t="s">
        <v>663</v>
      </c>
      <c r="M1196" s="535" t="s">
        <v>664</v>
      </c>
      <c r="N1196" s="15" t="s">
        <v>637</v>
      </c>
      <c r="O1196" s="15" t="s">
        <v>578</v>
      </c>
      <c r="P1196" s="497" t="s">
        <v>624</v>
      </c>
      <c r="Q1196" s="15">
        <v>2</v>
      </c>
      <c r="R1196" s="15">
        <v>4</v>
      </c>
      <c r="S1196" s="479">
        <v>6</v>
      </c>
      <c r="T1196" s="15">
        <v>4</v>
      </c>
      <c r="U1196" s="471"/>
      <c r="V1196" s="550">
        <v>35</v>
      </c>
      <c r="W1196" s="497">
        <v>80034938</v>
      </c>
      <c r="X1196" s="566" t="s">
        <v>214</v>
      </c>
      <c r="Y1196" s="571" t="s">
        <v>624</v>
      </c>
      <c r="Z1196" s="15"/>
      <c r="AA1196" s="15"/>
      <c r="AB1196" s="15"/>
      <c r="AC1196" s="493"/>
      <c r="AD1196" s="497"/>
      <c r="AE1196" s="479"/>
      <c r="AF1196" s="497"/>
      <c r="AG1196" s="497"/>
      <c r="AH1196" s="497" t="s">
        <v>203</v>
      </c>
      <c r="AI1196" s="15">
        <v>6</v>
      </c>
      <c r="AJ1196" s="15">
        <v>8</v>
      </c>
      <c r="AK1196" s="15">
        <v>30</v>
      </c>
      <c r="AL1196" s="15">
        <v>13</v>
      </c>
      <c r="AM1196" s="15">
        <v>30</v>
      </c>
      <c r="AN1196" s="490">
        <f>IF(AJ1196="",S1196,ROUND(((((AL1196/24)+(AM1196/1440))-((AJ1196/24)+(AK1196/1440)))*1440/50),5))</f>
        <v>6</v>
      </c>
      <c r="AO1196" s="491">
        <f>AJ1196/24+AK1196/1440</f>
        <v>0.35416666666666663</v>
      </c>
      <c r="AP1196" s="491">
        <f>AL1196/24+AM1196/1440</f>
        <v>0.5625</v>
      </c>
      <c r="AQ1196" s="23" t="str" cm="1">
        <f t="array" ref="AQ1196">IF(X1196="","",IF(SUMPRODUCT((X1196=$X$7:$X$2085)*(AI1196=$AI$7:$AI$2085)*(AO1196=$AO$7:$AO$2085)*(AP1196=$AP$7:$AP$2085)*(ROW($X$7:$X$2085)&lt;&gt;ROW(X1196))*((S1196=0)*($S$7:$S$2085&gt;0)+(S1196&gt;0)*($S$7:$S$2085=0)))&gt;0,"SALONES UNIDOS",IF(SUMPRODUCT((X1196=$X$7:$X$2085)*(AI1196=$AI$7:$AI$2085)*((AO1196&lt;$AP$7:$AP$2085)*(AP1196&gt;$AO$7:$AO$2085))*(ROW($X$7:$X$2085)&lt;&gt;ROW(X1196)))&gt;0,"Cruzado","Sin cruce")))</f>
        <v>Sin cruce</v>
      </c>
      <c r="AR1196" s="23" t="str" cm="1">
        <f t="array" ref="AR1196">IF(AE1196="","",IF(SUMPRODUCT((AE1196=$AE$7:$AE$2085)*(AI1196=$AI$7:$AI$2085)*(AO1196=$AO$7:$AO$2085)*(AP1196=$AP$7:$AP$2085)*(ROW($AE$7:$AE$2085)&lt;&gt;ROW(AE1196))*((S1196=0)*($S$7:$S$2085&gt;0)+(S1196&gt;0)*($S$7:$S$2085=0)))&gt;0,"SALONES UNIDOS",IF(SUMPRODUCT((AE1196=$AE$7:$AE$2085)*(AI1196=$AI$7:$AI$2085)*((AO1196&lt;$AP$7:$AP$2085)*(AP1196&gt;$AO$7:$AO$2085))*(ROW($AE$7:$AE$2085)&lt;&gt;ROW(AE1196)))&gt;0,"Cruzado","Sin cruce")))</f>
        <v/>
      </c>
      <c r="AS1196" s="94" t="str">
        <f t="shared" si="22"/>
        <v>EN5PRINCIPALA</v>
      </c>
      <c r="AT1196" s="94" t="str" cm="1">
        <f t="array" ref="AT1196">IF(AS1196="","",IF(SUMPRODUCT((AS1196=$AS$7:$AS$2085)*(AI1196=$AI$7:$AI$2085)*(AO1196=$AO$7:$AO$2085)*(AP1196=$AP$7:$AP$2085)*(ROW($AS$7:$AS$2085)&lt;&gt;ROW(AS1196))*((S1196=0)*($S$7:$S$2085&gt;0)+(S1196&gt;0)*($S$7:$S$2085=0)))&gt;0,"SALONES UNIDOS",IF(SUMPRODUCT((AS1196=$AS$7:$AS$2085)*(AI1196=$AI$7:$AI$2085)*((AO1196&lt;$AP$7:$AP$2085)*(AP1196&gt;$AO$7:$AO$2085))*(ROW($AS$7:$AS$2085)&lt;&gt;ROW(AS1196)))&gt;0,"Cruzado","Sin cruce")))</f>
        <v>Sin cruce</v>
      </c>
    </row>
    <row r="1197" spans="3:46" ht="15.6" hidden="1" customHeight="1">
      <c r="C1197" s="496" t="s">
        <v>572</v>
      </c>
      <c r="D1197" s="479" t="s">
        <v>573</v>
      </c>
      <c r="E1197" s="479">
        <v>20261</v>
      </c>
      <c r="F1197" s="503" t="s">
        <v>48</v>
      </c>
      <c r="G1197" s="497" t="s">
        <v>80</v>
      </c>
      <c r="H1197" s="503" t="s">
        <v>63</v>
      </c>
      <c r="I1197" s="503">
        <v>5</v>
      </c>
      <c r="J1197" s="503" t="s">
        <v>41</v>
      </c>
      <c r="K1197" s="503" t="s">
        <v>41</v>
      </c>
      <c r="L1197" s="499" t="s">
        <v>665</v>
      </c>
      <c r="M1197" s="535" t="s">
        <v>666</v>
      </c>
      <c r="N1197" s="15" t="s">
        <v>637</v>
      </c>
      <c r="O1197" s="15" t="s">
        <v>578</v>
      </c>
      <c r="P1197" s="503" t="s">
        <v>579</v>
      </c>
      <c r="Q1197" s="15">
        <v>2</v>
      </c>
      <c r="R1197" s="15">
        <v>0</v>
      </c>
      <c r="S1197" s="479">
        <v>2</v>
      </c>
      <c r="T1197" s="15">
        <v>6</v>
      </c>
      <c r="U1197" s="471"/>
      <c r="V1197" s="550">
        <v>35</v>
      </c>
      <c r="W1197" s="631">
        <v>42781566</v>
      </c>
      <c r="X1197" s="632" t="s">
        <v>353</v>
      </c>
      <c r="Y1197" s="15" t="s">
        <v>579</v>
      </c>
      <c r="Z1197" s="15"/>
      <c r="AA1197" s="15"/>
      <c r="AB1197" s="15"/>
      <c r="AC1197" s="596" t="s">
        <v>1094</v>
      </c>
      <c r="AD1197" s="15"/>
      <c r="AE1197" s="479"/>
      <c r="AF1197" s="497"/>
      <c r="AG1197" s="497"/>
      <c r="AH1197" s="497" t="s">
        <v>582</v>
      </c>
      <c r="AI1197" s="15">
        <v>1</v>
      </c>
      <c r="AJ1197" s="15">
        <v>7</v>
      </c>
      <c r="AK1197" s="15">
        <v>40</v>
      </c>
      <c r="AL1197" s="15">
        <v>9</v>
      </c>
      <c r="AM1197" s="15">
        <v>20</v>
      </c>
      <c r="AN1197" s="490">
        <f>IF(AJ1197="",S1197,ROUND(((((AL1197/24)+(AM1197/1440))-((AJ1197/24)+(AK1197/1440)))*1440/50),5))</f>
        <v>2</v>
      </c>
      <c r="AO1197" s="491">
        <f>AJ1197/24+AK1197/1440</f>
        <v>0.31944444444444448</v>
      </c>
      <c r="AP1197" s="491">
        <f>AL1197/24+AM1197/1440</f>
        <v>0.3888888888888889</v>
      </c>
      <c r="AQ1197" s="23" t="str" cm="1">
        <f t="array" ref="AQ1197">IF(X1197="","",IF(SUMPRODUCT((X1197=$X$7:$X$2085)*(AI1197=$AI$7:$AI$2085)*(AO1197=$AO$7:$AO$2085)*(AP1197=$AP$7:$AP$2085)*(ROW($X$7:$X$2085)&lt;&gt;ROW(X1197))*((S1197=0)*($S$7:$S$2085&gt;0)+(S1197&gt;0)*($S$7:$S$2085=0)))&gt;0,"SALONES UNIDOS",IF(SUMPRODUCT((X1197=$X$7:$X$2085)*(AI1197=$AI$7:$AI$2085)*((AO1197&lt;$AP$7:$AP$2085)*(AP1197&gt;$AO$7:$AO$2085))*(ROW($X$7:$X$2085)&lt;&gt;ROW(X1197)))&gt;0,"Cruzado","Sin cruce")))</f>
        <v>Sin cruce</v>
      </c>
      <c r="AR1197" s="23" t="str" cm="1">
        <f t="array" ref="AR1197">IF(AE1197="","",IF(SUMPRODUCT((AE1197=$AE$7:$AE$2085)*(AI1197=$AI$7:$AI$2085)*(AO1197=$AO$7:$AO$2085)*(AP1197=$AP$7:$AP$2085)*(ROW($AE$7:$AE$2085)&lt;&gt;ROW(AE1197))*((S1197=0)*($S$7:$S$2085&gt;0)+(S1197&gt;0)*($S$7:$S$2085=0)))&gt;0,"SALONES UNIDOS",IF(SUMPRODUCT((AE1197=$AE$7:$AE$2085)*(AI1197=$AI$7:$AI$2085)*((AO1197&lt;$AP$7:$AP$2085)*(AP1197&gt;$AO$7:$AO$2085))*(ROW($AE$7:$AE$2085)&lt;&gt;ROW(AE1197)))&gt;0,"Cruzado","Sin cruce")))</f>
        <v/>
      </c>
      <c r="AS1197" s="94" t="str">
        <f t="shared" si="22"/>
        <v>EN5PRINCIPALA</v>
      </c>
      <c r="AT1197" s="94" t="str" cm="1">
        <f t="array" ref="AT1197">IF(AS1197="","",IF(SUMPRODUCT((AS1197=$AS$7:$AS$2085)*(AI1197=$AI$7:$AI$2085)*(AO1197=$AO$7:$AO$2085)*(AP1197=$AP$7:$AP$2085)*(ROW($AS$7:$AS$2085)&lt;&gt;ROW(AS1197))*((S1197=0)*($S$7:$S$2085&gt;0)+(S1197&gt;0)*($S$7:$S$2085=0)))&gt;0,"SALONES UNIDOS",IF(SUMPRODUCT((AS1197=$AS$7:$AS$2085)*(AI1197=$AI$7:$AI$2085)*((AO1197&lt;$AP$7:$AP$2085)*(AP1197&gt;$AO$7:$AO$2085))*(ROW($AS$7:$AS$2085)&lt;&gt;ROW(AS1197)))&gt;0,"Cruzado","Sin cruce")))</f>
        <v>Sin cruce</v>
      </c>
    </row>
    <row r="1198" spans="3:46" ht="15.6" hidden="1" customHeight="1">
      <c r="C1198" s="496" t="s">
        <v>572</v>
      </c>
      <c r="D1198" s="479" t="s">
        <v>573</v>
      </c>
      <c r="E1198" s="479">
        <v>20261</v>
      </c>
      <c r="F1198" s="503" t="s">
        <v>48</v>
      </c>
      <c r="G1198" s="497" t="s">
        <v>80</v>
      </c>
      <c r="H1198" s="503" t="s">
        <v>63</v>
      </c>
      <c r="I1198" s="503">
        <v>5</v>
      </c>
      <c r="J1198" s="503" t="s">
        <v>574</v>
      </c>
      <c r="K1198" s="503" t="s">
        <v>41</v>
      </c>
      <c r="L1198" s="499" t="s">
        <v>665</v>
      </c>
      <c r="M1198" s="535" t="s">
        <v>666</v>
      </c>
      <c r="N1198" s="15" t="s">
        <v>637</v>
      </c>
      <c r="O1198" s="15" t="s">
        <v>578</v>
      </c>
      <c r="P1198" s="503" t="s">
        <v>579</v>
      </c>
      <c r="Q1198" s="15">
        <v>0</v>
      </c>
      <c r="R1198" s="15">
        <v>2</v>
      </c>
      <c r="S1198" s="479">
        <v>2</v>
      </c>
      <c r="T1198" s="15">
        <v>6</v>
      </c>
      <c r="U1198" s="471"/>
      <c r="V1198" s="550">
        <v>17</v>
      </c>
      <c r="W1198" s="497">
        <v>42781566</v>
      </c>
      <c r="X1198" s="566" t="s">
        <v>353</v>
      </c>
      <c r="Y1198" s="15" t="s">
        <v>579</v>
      </c>
      <c r="Z1198" s="15"/>
      <c r="AA1198" s="15"/>
      <c r="AB1198" s="15"/>
      <c r="AC1198" s="493"/>
      <c r="AD1198" s="15"/>
      <c r="AE1198" s="15" t="s">
        <v>1095</v>
      </c>
      <c r="AF1198" s="497"/>
      <c r="AG1198" s="497"/>
      <c r="AH1198" s="497" t="s">
        <v>100</v>
      </c>
      <c r="AI1198" s="15">
        <v>1</v>
      </c>
      <c r="AJ1198" s="15">
        <v>9</v>
      </c>
      <c r="AK1198" s="15">
        <v>20</v>
      </c>
      <c r="AL1198" s="15">
        <v>11</v>
      </c>
      <c r="AM1198" s="15">
        <v>0</v>
      </c>
      <c r="AN1198" s="490">
        <f>IF(AJ1198="",S1198,ROUND(((((AL1198/24)+(AM1198/1440))-((AJ1198/24)+(AK1198/1440)))*1440/50),5))</f>
        <v>2</v>
      </c>
      <c r="AO1198" s="491">
        <f>AJ1198/24+AK1198/1440</f>
        <v>0.3888888888888889</v>
      </c>
      <c r="AP1198" s="491">
        <f>AL1198/24+AM1198/1440</f>
        <v>0.45833333333333331</v>
      </c>
      <c r="AQ1198" s="23" t="str" cm="1">
        <f t="array" ref="AQ1198">IF(X1198="","",IF(SUMPRODUCT((X1198=$X$7:$X$2085)*(AI1198=$AI$7:$AI$2085)*(AO1198=$AO$7:$AO$2085)*(AP1198=$AP$7:$AP$2085)*(ROW($X$7:$X$2085)&lt;&gt;ROW(X1198))*((S1198=0)*($S$7:$S$2085&gt;0)+(S1198&gt;0)*($S$7:$S$2085=0)))&gt;0,"SALONES UNIDOS",IF(SUMPRODUCT((X1198=$X$7:$X$2085)*(AI1198=$AI$7:$AI$2085)*((AO1198&lt;$AP$7:$AP$2085)*(AP1198&gt;$AO$7:$AO$2085))*(ROW($X$7:$X$2085)&lt;&gt;ROW(X1198)))&gt;0,"Cruzado","Sin cruce")))</f>
        <v>Sin cruce</v>
      </c>
      <c r="AR1198" s="23" t="str" cm="1">
        <f t="array" ref="AR1198">IF(AE1198="","",IF(SUMPRODUCT((AE1198=$AE$7:$AE$2085)*(AI1198=$AI$7:$AI$2085)*(AO1198=$AO$7:$AO$2085)*(AP1198=$AP$7:$AP$2085)*(ROW($AE$7:$AE$2085)&lt;&gt;ROW(AE1198))*((S1198=0)*($S$7:$S$2085&gt;0)+(S1198&gt;0)*($S$7:$S$2085=0)))&gt;0,"SALONES UNIDOS",IF(SUMPRODUCT((AE1198=$AE$7:$AE$2085)*(AI1198=$AI$7:$AI$2085)*((AO1198&lt;$AP$7:$AP$2085)*(AP1198&gt;$AO$7:$AO$2085))*(ROW($AE$7:$AE$2085)&lt;&gt;ROW(AE1198)))&gt;0,"Cruzado","Sin cruce")))</f>
        <v>Sin cruce</v>
      </c>
      <c r="AS1198" s="94" t="str">
        <f t="shared" si="22"/>
        <v>EN5PRINCIPALA</v>
      </c>
      <c r="AT1198" s="94" t="str" cm="1">
        <f t="array" ref="AT1198">IF(AS1198="","",IF(SUMPRODUCT((AS1198=$AS$7:$AS$2085)*(AI1198=$AI$7:$AI$2085)*(AO1198=$AO$7:$AO$2085)*(AP1198=$AP$7:$AP$2085)*(ROW($AS$7:$AS$2085)&lt;&gt;ROW(AS1198))*((S1198=0)*($S$7:$S$2085&gt;0)+(S1198&gt;0)*($S$7:$S$2085=0)))&gt;0,"SALONES UNIDOS",IF(SUMPRODUCT((AS1198=$AS$7:$AS$2085)*(AI1198=$AI$7:$AI$2085)*((AO1198&lt;$AP$7:$AP$2085)*(AP1198&gt;$AO$7:$AO$2085))*(ROW($AS$7:$AS$2085)&lt;&gt;ROW(AS1198)))&gt;0,"Cruzado","Sin cruce")))</f>
        <v>Sin cruce</v>
      </c>
    </row>
    <row r="1199" spans="3:46" ht="15.6" hidden="1" customHeight="1">
      <c r="C1199" s="496" t="s">
        <v>572</v>
      </c>
      <c r="D1199" s="479" t="s">
        <v>573</v>
      </c>
      <c r="E1199" s="479">
        <v>20261</v>
      </c>
      <c r="F1199" s="503" t="s">
        <v>48</v>
      </c>
      <c r="G1199" s="497" t="s">
        <v>80</v>
      </c>
      <c r="H1199" s="503" t="s">
        <v>63</v>
      </c>
      <c r="I1199" s="503">
        <v>5</v>
      </c>
      <c r="J1199" s="503" t="s">
        <v>583</v>
      </c>
      <c r="K1199" s="503" t="s">
        <v>41</v>
      </c>
      <c r="L1199" s="499" t="s">
        <v>665</v>
      </c>
      <c r="M1199" s="535" t="s">
        <v>666</v>
      </c>
      <c r="N1199" s="15" t="s">
        <v>637</v>
      </c>
      <c r="O1199" s="15" t="s">
        <v>578</v>
      </c>
      <c r="P1199" s="503" t="s">
        <v>579</v>
      </c>
      <c r="Q1199" s="15">
        <v>0</v>
      </c>
      <c r="R1199" s="15">
        <v>2</v>
      </c>
      <c r="S1199" s="479">
        <v>2</v>
      </c>
      <c r="T1199" s="15">
        <v>6</v>
      </c>
      <c r="U1199" s="471"/>
      <c r="V1199" s="550">
        <v>18</v>
      </c>
      <c r="W1199" s="497">
        <v>42781566</v>
      </c>
      <c r="X1199" s="566" t="s">
        <v>353</v>
      </c>
      <c r="Y1199" s="15" t="s">
        <v>579</v>
      </c>
      <c r="Z1199" s="15"/>
      <c r="AA1199" s="15"/>
      <c r="AB1199" s="15"/>
      <c r="AC1199" s="493"/>
      <c r="AD1199" s="15"/>
      <c r="AE1199" s="15" t="s">
        <v>1095</v>
      </c>
      <c r="AF1199" s="497"/>
      <c r="AG1199" s="497"/>
      <c r="AH1199" s="497" t="s">
        <v>100</v>
      </c>
      <c r="AI1199" s="15">
        <v>1</v>
      </c>
      <c r="AJ1199" s="15">
        <v>11</v>
      </c>
      <c r="AK1199" s="15">
        <v>0</v>
      </c>
      <c r="AL1199" s="15">
        <v>12</v>
      </c>
      <c r="AM1199" s="15">
        <v>40</v>
      </c>
      <c r="AN1199" s="490">
        <f>IF(AJ1199="",S1199,ROUND(((((AL1199/24)+(AM1199/1440))-((AJ1199/24)+(AK1199/1440)))*1440/50),5))</f>
        <v>2</v>
      </c>
      <c r="AO1199" s="491">
        <f>AJ1199/24+AK1199/1440</f>
        <v>0.45833333333333331</v>
      </c>
      <c r="AP1199" s="491">
        <f>AL1199/24+AM1199/1440</f>
        <v>0.52777777777777779</v>
      </c>
      <c r="AQ1199" s="23" t="str" cm="1">
        <f t="array" ref="AQ1199">IF(X1199="","",IF(SUMPRODUCT((X1199=$X$7:$X$2085)*(AI1199=$AI$7:$AI$2085)*(AO1199=$AO$7:$AO$2085)*(AP1199=$AP$7:$AP$2085)*(ROW($X$7:$X$2085)&lt;&gt;ROW(X1199))*((S1199=0)*($S$7:$S$2085&gt;0)+(S1199&gt;0)*($S$7:$S$2085=0)))&gt;0,"SALONES UNIDOS",IF(SUMPRODUCT((X1199=$X$7:$X$2085)*(AI1199=$AI$7:$AI$2085)*((AO1199&lt;$AP$7:$AP$2085)*(AP1199&gt;$AO$7:$AO$2085))*(ROW($X$7:$X$2085)&lt;&gt;ROW(X1199)))&gt;0,"Cruzado","Sin cruce")))</f>
        <v>Sin cruce</v>
      </c>
      <c r="AR1199" s="23" t="str" cm="1">
        <f t="array" ref="AR1199">IF(AE1199="","",IF(SUMPRODUCT((AE1199=$AE$7:$AE$2085)*(AI1199=$AI$7:$AI$2085)*(AO1199=$AO$7:$AO$2085)*(AP1199=$AP$7:$AP$2085)*(ROW($AE$7:$AE$2085)&lt;&gt;ROW(AE1199))*((S1199=0)*($S$7:$S$2085&gt;0)+(S1199&gt;0)*($S$7:$S$2085=0)))&gt;0,"SALONES UNIDOS",IF(SUMPRODUCT((AE1199=$AE$7:$AE$2085)*(AI1199=$AI$7:$AI$2085)*((AO1199&lt;$AP$7:$AP$2085)*(AP1199&gt;$AO$7:$AO$2085))*(ROW($AE$7:$AE$2085)&lt;&gt;ROW(AE1199)))&gt;0,"Cruzado","Sin cruce")))</f>
        <v>Sin cruce</v>
      </c>
      <c r="AS1199" s="94" t="str">
        <f t="shared" si="22"/>
        <v>EN5PRINCIPALA</v>
      </c>
      <c r="AT1199" s="94" t="str" cm="1">
        <f t="array" ref="AT1199">IF(AS1199="","",IF(SUMPRODUCT((AS1199=$AS$7:$AS$2085)*(AI1199=$AI$7:$AI$2085)*(AO1199=$AO$7:$AO$2085)*(AP1199=$AP$7:$AP$2085)*(ROW($AS$7:$AS$2085)&lt;&gt;ROW(AS1199))*((S1199=0)*($S$7:$S$2085&gt;0)+(S1199&gt;0)*($S$7:$S$2085=0)))&gt;0,"SALONES UNIDOS",IF(SUMPRODUCT((AS1199=$AS$7:$AS$2085)*(AI1199=$AI$7:$AI$2085)*((AO1199&lt;$AP$7:$AP$2085)*(AP1199&gt;$AO$7:$AO$2085))*(ROW($AS$7:$AS$2085)&lt;&gt;ROW(AS1199)))&gt;0,"Cruzado","Sin cruce")))</f>
        <v>Sin cruce</v>
      </c>
    </row>
    <row r="1200" spans="3:46" ht="15.6" hidden="1" customHeight="1">
      <c r="C1200" s="496" t="s">
        <v>572</v>
      </c>
      <c r="D1200" s="479" t="s">
        <v>573</v>
      </c>
      <c r="E1200" s="479">
        <v>20261</v>
      </c>
      <c r="F1200" s="503" t="s">
        <v>48</v>
      </c>
      <c r="G1200" s="497" t="s">
        <v>80</v>
      </c>
      <c r="H1200" s="503" t="s">
        <v>63</v>
      </c>
      <c r="I1200" s="503">
        <v>5</v>
      </c>
      <c r="J1200" s="503" t="s">
        <v>41</v>
      </c>
      <c r="K1200" s="503" t="s">
        <v>41</v>
      </c>
      <c r="L1200" s="499" t="s">
        <v>665</v>
      </c>
      <c r="M1200" s="535" t="s">
        <v>666</v>
      </c>
      <c r="N1200" s="15" t="s">
        <v>637</v>
      </c>
      <c r="O1200" s="15" t="s">
        <v>578</v>
      </c>
      <c r="P1200" s="503" t="s">
        <v>579</v>
      </c>
      <c r="Q1200" s="15">
        <v>0</v>
      </c>
      <c r="R1200" s="15">
        <v>6</v>
      </c>
      <c r="S1200" s="479">
        <v>6</v>
      </c>
      <c r="T1200" s="15">
        <v>6</v>
      </c>
      <c r="U1200" s="471"/>
      <c r="V1200" s="550">
        <v>35</v>
      </c>
      <c r="W1200" s="497">
        <v>42781566</v>
      </c>
      <c r="X1200" s="566" t="s">
        <v>353</v>
      </c>
      <c r="Y1200" s="15" t="s">
        <v>579</v>
      </c>
      <c r="Z1200" s="15"/>
      <c r="AA1200" s="15"/>
      <c r="AB1200" s="15"/>
      <c r="AC1200" s="15" t="s">
        <v>1091</v>
      </c>
      <c r="AD1200" s="15"/>
      <c r="AE1200" s="479"/>
      <c r="AF1200" s="497"/>
      <c r="AG1200" s="497"/>
      <c r="AH1200" s="497" t="s">
        <v>100</v>
      </c>
      <c r="AI1200" s="15">
        <v>5</v>
      </c>
      <c r="AJ1200" s="15">
        <v>7</v>
      </c>
      <c r="AK1200" s="15">
        <v>40</v>
      </c>
      <c r="AL1200" s="15">
        <v>12</v>
      </c>
      <c r="AM1200" s="15">
        <v>40</v>
      </c>
      <c r="AN1200" s="490">
        <f>IF(AJ1200="",S1200,ROUND(((((AL1200/24)+(AM1200/1440))-((AJ1200/24)+(AK1200/1440)))*1440/50),5))</f>
        <v>6</v>
      </c>
      <c r="AO1200" s="491">
        <f>AJ1200/24+AK1200/1440</f>
        <v>0.31944444444444448</v>
      </c>
      <c r="AP1200" s="491">
        <f>AL1200/24+AM1200/1440</f>
        <v>0.52777777777777779</v>
      </c>
      <c r="AQ1200" s="23" t="str" cm="1">
        <f t="array" ref="AQ1200">IF(X1200="","",IF(SUMPRODUCT((X1200=$X$7:$X$2085)*(AI1200=$AI$7:$AI$2085)*(AO1200=$AO$7:$AO$2085)*(AP1200=$AP$7:$AP$2085)*(ROW($X$7:$X$2085)&lt;&gt;ROW(X1200))*((S1200=0)*($S$7:$S$2085&gt;0)+(S1200&gt;0)*($S$7:$S$2085=0)))&gt;0,"SALONES UNIDOS",IF(SUMPRODUCT((X1200=$X$7:$X$2085)*(AI1200=$AI$7:$AI$2085)*((AO1200&lt;$AP$7:$AP$2085)*(AP1200&gt;$AO$7:$AO$2085))*(ROW($X$7:$X$2085)&lt;&gt;ROW(X1200)))&gt;0,"Cruzado","Sin cruce")))</f>
        <v>Sin cruce</v>
      </c>
      <c r="AR1200" s="23" t="str" cm="1">
        <f t="array" ref="AR1200">IF(AE1200="","",IF(SUMPRODUCT((AE1200=$AE$7:$AE$2085)*(AI1200=$AI$7:$AI$2085)*(AO1200=$AO$7:$AO$2085)*(AP1200=$AP$7:$AP$2085)*(ROW($AE$7:$AE$2085)&lt;&gt;ROW(AE1200))*((S1200=0)*($S$7:$S$2085&gt;0)+(S1200&gt;0)*($S$7:$S$2085=0)))&gt;0,"SALONES UNIDOS",IF(SUMPRODUCT((AE1200=$AE$7:$AE$2085)*(AI1200=$AI$7:$AI$2085)*((AO1200&lt;$AP$7:$AP$2085)*(AP1200&gt;$AO$7:$AO$2085))*(ROW($AE$7:$AE$2085)&lt;&gt;ROW(AE1200)))&gt;0,"Cruzado","Sin cruce")))</f>
        <v/>
      </c>
      <c r="AS1200" s="94" t="str">
        <f t="shared" si="22"/>
        <v>EN5PRINCIPALA</v>
      </c>
      <c r="AT1200" s="94" t="str" cm="1">
        <f t="array" ref="AT1200">IF(AS1200="","",IF(SUMPRODUCT((AS1200=$AS$7:$AS$2085)*(AI1200=$AI$7:$AI$2085)*(AO1200=$AO$7:$AO$2085)*(AP1200=$AP$7:$AP$2085)*(ROW($AS$7:$AS$2085)&lt;&gt;ROW(AS1200))*((S1200=0)*($S$7:$S$2085&gt;0)+(S1200&gt;0)*($S$7:$S$2085=0)))&gt;0,"SALONES UNIDOS",IF(SUMPRODUCT((AS1200=$AS$7:$AS$2085)*(AI1200=$AI$7:$AI$2085)*((AO1200&lt;$AP$7:$AP$2085)*(AP1200&gt;$AO$7:$AO$2085))*(ROW($AS$7:$AS$2085)&lt;&gt;ROW(AS1200)))&gt;0,"Cruzado","Sin cruce")))</f>
        <v>Sin cruce</v>
      </c>
    </row>
    <row r="1201" spans="3:46" ht="15.6" hidden="1" customHeight="1">
      <c r="C1201" s="496" t="s">
        <v>572</v>
      </c>
      <c r="D1201" s="479" t="s">
        <v>573</v>
      </c>
      <c r="E1201" s="479">
        <v>20261</v>
      </c>
      <c r="F1201" s="503" t="s">
        <v>48</v>
      </c>
      <c r="G1201" s="497" t="s">
        <v>80</v>
      </c>
      <c r="H1201" s="503" t="s">
        <v>63</v>
      </c>
      <c r="I1201" s="503">
        <v>5</v>
      </c>
      <c r="J1201" s="503" t="s">
        <v>41</v>
      </c>
      <c r="K1201" s="503" t="s">
        <v>41</v>
      </c>
      <c r="L1201" s="499" t="s">
        <v>668</v>
      </c>
      <c r="M1201" s="535" t="s">
        <v>669</v>
      </c>
      <c r="N1201" s="15" t="s">
        <v>637</v>
      </c>
      <c r="O1201" s="15" t="s">
        <v>578</v>
      </c>
      <c r="P1201" s="503" t="s">
        <v>579</v>
      </c>
      <c r="Q1201" s="15">
        <v>3</v>
      </c>
      <c r="R1201" s="15">
        <v>2</v>
      </c>
      <c r="S1201" s="479">
        <v>5</v>
      </c>
      <c r="T1201" s="15">
        <v>4</v>
      </c>
      <c r="U1201" s="471"/>
      <c r="V1201" s="550">
        <v>35</v>
      </c>
      <c r="W1201" s="497">
        <v>21868076</v>
      </c>
      <c r="X1201" s="566" t="s">
        <v>329</v>
      </c>
      <c r="Y1201" s="15" t="s">
        <v>579</v>
      </c>
      <c r="Z1201" s="15"/>
      <c r="AA1201" s="15"/>
      <c r="AB1201" s="15"/>
      <c r="AC1201" s="15" t="s">
        <v>1091</v>
      </c>
      <c r="AD1201" s="15"/>
      <c r="AE1201" s="479"/>
      <c r="AF1201" s="497"/>
      <c r="AG1201" s="497"/>
      <c r="AH1201" s="497" t="s">
        <v>203</v>
      </c>
      <c r="AI1201" s="15">
        <v>1</v>
      </c>
      <c r="AJ1201" s="15">
        <v>12</v>
      </c>
      <c r="AK1201" s="15">
        <v>40</v>
      </c>
      <c r="AL1201" s="15">
        <v>16</v>
      </c>
      <c r="AM1201" s="15">
        <v>50</v>
      </c>
      <c r="AN1201" s="490">
        <f>IF(AJ1201="",S1201,ROUND(((((AL1201/24)+(AM1201/1440))-((AJ1201/24)+(AK1201/1440)))*1440/50),5))</f>
        <v>5</v>
      </c>
      <c r="AO1201" s="491">
        <f>AJ1201/24+AK1201/1440</f>
        <v>0.52777777777777779</v>
      </c>
      <c r="AP1201" s="491">
        <f>AL1201/24+AM1201/1440</f>
        <v>0.70138888888888884</v>
      </c>
      <c r="AQ1201" s="23" t="str" cm="1">
        <f t="array" ref="AQ1201">IF(X1201="","",IF(SUMPRODUCT((X1201=$X$7:$X$2085)*(AI1201=$AI$7:$AI$2085)*(AO1201=$AO$7:$AO$2085)*(AP1201=$AP$7:$AP$2085)*(ROW($X$7:$X$2085)&lt;&gt;ROW(X1201))*((S1201=0)*($S$7:$S$2085&gt;0)+(S1201&gt;0)*($S$7:$S$2085=0)))&gt;0,"SALONES UNIDOS",IF(SUMPRODUCT((X1201=$X$7:$X$2085)*(AI1201=$AI$7:$AI$2085)*((AO1201&lt;$AP$7:$AP$2085)*(AP1201&gt;$AO$7:$AO$2085))*(ROW($X$7:$X$2085)&lt;&gt;ROW(X1201)))&gt;0,"Cruzado","Sin cruce")))</f>
        <v>Sin cruce</v>
      </c>
      <c r="AR1201" s="23" t="str" cm="1">
        <f t="array" ref="AR1201">IF(AE1201="","",IF(SUMPRODUCT((AE1201=$AE$7:$AE$2085)*(AI1201=$AI$7:$AI$2085)*(AO1201=$AO$7:$AO$2085)*(AP1201=$AP$7:$AP$2085)*(ROW($AE$7:$AE$2085)&lt;&gt;ROW(AE1201))*((S1201=0)*($S$7:$S$2085&gt;0)+(S1201&gt;0)*($S$7:$S$2085=0)))&gt;0,"SALONES UNIDOS",IF(SUMPRODUCT((AE1201=$AE$7:$AE$2085)*(AI1201=$AI$7:$AI$2085)*((AO1201&lt;$AP$7:$AP$2085)*(AP1201&gt;$AO$7:$AO$2085))*(ROW($AE$7:$AE$2085)&lt;&gt;ROW(AE1201)))&gt;0,"Cruzado","Sin cruce")))</f>
        <v/>
      </c>
      <c r="AS1201" s="94" t="str">
        <f t="shared" si="22"/>
        <v>EN5PRINCIPALA</v>
      </c>
      <c r="AT1201" s="94" t="str" cm="1">
        <f t="array" ref="AT1201">IF(AS1201="","",IF(SUMPRODUCT((AS1201=$AS$7:$AS$2085)*(AI1201=$AI$7:$AI$2085)*(AO1201=$AO$7:$AO$2085)*(AP1201=$AP$7:$AP$2085)*(ROW($AS$7:$AS$2085)&lt;&gt;ROW(AS1201))*((S1201=0)*($S$7:$S$2085&gt;0)+(S1201&gt;0)*($S$7:$S$2085=0)))&gt;0,"SALONES UNIDOS",IF(SUMPRODUCT((AS1201=$AS$7:$AS$2085)*(AI1201=$AI$7:$AI$2085)*((AO1201&lt;$AP$7:$AP$2085)*(AP1201&gt;$AO$7:$AO$2085))*(ROW($AS$7:$AS$2085)&lt;&gt;ROW(AS1201)))&gt;0,"Cruzado","Sin cruce")))</f>
        <v>Sin cruce</v>
      </c>
    </row>
    <row r="1202" spans="3:46" ht="15.6" hidden="1" customHeight="1">
      <c r="C1202" s="496" t="s">
        <v>572</v>
      </c>
      <c r="D1202" s="479" t="s">
        <v>573</v>
      </c>
      <c r="E1202" s="479">
        <v>20261</v>
      </c>
      <c r="F1202" s="503" t="s">
        <v>48</v>
      </c>
      <c r="G1202" s="497" t="s">
        <v>80</v>
      </c>
      <c r="H1202" s="503" t="s">
        <v>63</v>
      </c>
      <c r="I1202" s="503">
        <v>5</v>
      </c>
      <c r="J1202" s="503" t="s">
        <v>41</v>
      </c>
      <c r="K1202" s="503" t="s">
        <v>41</v>
      </c>
      <c r="L1202" s="499" t="s">
        <v>670</v>
      </c>
      <c r="M1202" s="535" t="s">
        <v>671</v>
      </c>
      <c r="N1202" s="15" t="s">
        <v>637</v>
      </c>
      <c r="O1202" s="15" t="s">
        <v>578</v>
      </c>
      <c r="P1202" s="497" t="s">
        <v>624</v>
      </c>
      <c r="Q1202" s="15">
        <v>2</v>
      </c>
      <c r="R1202" s="15">
        <v>2</v>
      </c>
      <c r="S1202" s="479">
        <v>4</v>
      </c>
      <c r="T1202" s="15">
        <v>3</v>
      </c>
      <c r="U1202" s="471"/>
      <c r="V1202" s="550">
        <v>35</v>
      </c>
      <c r="W1202" s="497">
        <v>10350121</v>
      </c>
      <c r="X1202" s="566" t="s">
        <v>240</v>
      </c>
      <c r="Y1202" s="571" t="s">
        <v>624</v>
      </c>
      <c r="Z1202" s="15"/>
      <c r="AA1202" s="15"/>
      <c r="AB1202" s="15"/>
      <c r="AC1202" s="493"/>
      <c r="AD1202" s="497"/>
      <c r="AE1202" s="479"/>
      <c r="AF1202" s="497"/>
      <c r="AG1202" s="497"/>
      <c r="AH1202" s="497" t="s">
        <v>203</v>
      </c>
      <c r="AI1202" s="15">
        <v>5</v>
      </c>
      <c r="AJ1202" s="15">
        <v>16</v>
      </c>
      <c r="AK1202" s="15">
        <v>0</v>
      </c>
      <c r="AL1202" s="15">
        <v>19</v>
      </c>
      <c r="AM1202" s="15">
        <v>20</v>
      </c>
      <c r="AN1202" s="490">
        <f>IF(AJ1202="",S1202,ROUND(((((AL1202/24)+(AM1202/1440))-((AJ1202/24)+(AK1202/1440)))*1440/50),5))</f>
        <v>4</v>
      </c>
      <c r="AO1202" s="491">
        <f>AJ1202/24+AK1202/1440</f>
        <v>0.66666666666666663</v>
      </c>
      <c r="AP1202" s="491">
        <f>AL1202/24+AM1202/1440</f>
        <v>0.80555555555555547</v>
      </c>
      <c r="AQ1202" s="23" t="str" cm="1">
        <f t="array" ref="AQ1202">IF(X1202="","",IF(SUMPRODUCT((X1202=$X$7:$X$2085)*(AI1202=$AI$7:$AI$2085)*(AO1202=$AO$7:$AO$2085)*(AP1202=$AP$7:$AP$2085)*(ROW($X$7:$X$2085)&lt;&gt;ROW(X1202))*((S1202=0)*($S$7:$S$2085&gt;0)+(S1202&gt;0)*($S$7:$S$2085=0)))&gt;0,"SALONES UNIDOS",IF(SUMPRODUCT((X1202=$X$7:$X$2085)*(AI1202=$AI$7:$AI$2085)*((AO1202&lt;$AP$7:$AP$2085)*(AP1202&gt;$AO$7:$AO$2085))*(ROW($X$7:$X$2085)&lt;&gt;ROW(X1202)))&gt;0,"Cruzado","Sin cruce")))</f>
        <v>Sin cruce</v>
      </c>
      <c r="AR1202" s="23" t="str" cm="1">
        <f t="array" ref="AR1202">IF(AE1202="","",IF(SUMPRODUCT((AE1202=$AE$7:$AE$2085)*(AI1202=$AI$7:$AI$2085)*(AO1202=$AO$7:$AO$2085)*(AP1202=$AP$7:$AP$2085)*(ROW($AE$7:$AE$2085)&lt;&gt;ROW(AE1202))*((S1202=0)*($S$7:$S$2085&gt;0)+(S1202&gt;0)*($S$7:$S$2085=0)))&gt;0,"SALONES UNIDOS",IF(SUMPRODUCT((AE1202=$AE$7:$AE$2085)*(AI1202=$AI$7:$AI$2085)*((AO1202&lt;$AP$7:$AP$2085)*(AP1202&gt;$AO$7:$AO$2085))*(ROW($AE$7:$AE$2085)&lt;&gt;ROW(AE1202)))&gt;0,"Cruzado","Sin cruce")))</f>
        <v/>
      </c>
      <c r="AS1202" s="94" t="str">
        <f t="shared" si="22"/>
        <v>EN5PRINCIPALA</v>
      </c>
      <c r="AT1202" s="94" t="str" cm="1">
        <f t="array" ref="AT1202">IF(AS1202="","",IF(SUMPRODUCT((AS1202=$AS$7:$AS$2085)*(AI1202=$AI$7:$AI$2085)*(AO1202=$AO$7:$AO$2085)*(AP1202=$AP$7:$AP$2085)*(ROW($AS$7:$AS$2085)&lt;&gt;ROW(AS1202))*((S1202=0)*($S$7:$S$2085&gt;0)+(S1202&gt;0)*($S$7:$S$2085=0)))&gt;0,"SALONES UNIDOS",IF(SUMPRODUCT((AS1202=$AS$7:$AS$2085)*(AI1202=$AI$7:$AI$2085)*((AO1202&lt;$AP$7:$AP$2085)*(AP1202&gt;$AO$7:$AO$2085))*(ROW($AS$7:$AS$2085)&lt;&gt;ROW(AS1202)))&gt;0,"Cruzado","Sin cruce")))</f>
        <v>Sin cruce</v>
      </c>
    </row>
    <row r="1203" spans="3:46" ht="15.6" hidden="1" customHeight="1">
      <c r="C1203" s="496" t="s">
        <v>572</v>
      </c>
      <c r="D1203" s="479" t="s">
        <v>573</v>
      </c>
      <c r="E1203" s="479">
        <v>20261</v>
      </c>
      <c r="F1203" s="503" t="s">
        <v>48</v>
      </c>
      <c r="G1203" s="497" t="s">
        <v>80</v>
      </c>
      <c r="H1203" s="503" t="s">
        <v>63</v>
      </c>
      <c r="I1203" s="503">
        <v>5</v>
      </c>
      <c r="J1203" s="503" t="s">
        <v>41</v>
      </c>
      <c r="K1203" s="503" t="s">
        <v>41</v>
      </c>
      <c r="L1203" s="499" t="s">
        <v>672</v>
      </c>
      <c r="M1203" s="535" t="s">
        <v>673</v>
      </c>
      <c r="N1203" s="15" t="s">
        <v>637</v>
      </c>
      <c r="O1203" s="15" t="s">
        <v>578</v>
      </c>
      <c r="P1203" s="503" t="s">
        <v>579</v>
      </c>
      <c r="Q1203" s="15">
        <v>3</v>
      </c>
      <c r="R1203" s="15">
        <v>0</v>
      </c>
      <c r="S1203" s="479">
        <v>3</v>
      </c>
      <c r="T1203" s="15">
        <v>4</v>
      </c>
      <c r="U1203" s="471"/>
      <c r="V1203" s="550">
        <v>35</v>
      </c>
      <c r="W1203" s="497">
        <v>21815632</v>
      </c>
      <c r="X1203" s="566" t="s">
        <v>344</v>
      </c>
      <c r="Y1203" s="15" t="s">
        <v>579</v>
      </c>
      <c r="Z1203" s="15"/>
      <c r="AA1203" s="15"/>
      <c r="AB1203" s="15"/>
      <c r="AC1203" s="15" t="s">
        <v>1091</v>
      </c>
      <c r="AD1203" s="15"/>
      <c r="AE1203" s="479"/>
      <c r="AF1203" s="497"/>
      <c r="AG1203" s="497"/>
      <c r="AH1203" s="497" t="s">
        <v>582</v>
      </c>
      <c r="AI1203" s="15">
        <v>2</v>
      </c>
      <c r="AJ1203" s="15">
        <v>18</v>
      </c>
      <c r="AK1203" s="15">
        <v>30</v>
      </c>
      <c r="AL1203" s="15">
        <v>21</v>
      </c>
      <c r="AM1203" s="15">
        <v>0</v>
      </c>
      <c r="AN1203" s="490">
        <f>IF(AJ1203="",S1203,ROUND(((((AL1203/24)+(AM1203/1440))-((AJ1203/24)+(AK1203/1440)))*1440/50),5))</f>
        <v>3</v>
      </c>
      <c r="AO1203" s="491">
        <f>AJ1203/24+AK1203/1440</f>
        <v>0.77083333333333337</v>
      </c>
      <c r="AP1203" s="491">
        <f>AL1203/24+AM1203/1440</f>
        <v>0.875</v>
      </c>
      <c r="AQ1203" s="23" t="str" cm="1">
        <f t="array" ref="AQ1203">IF(X1203="","",IF(SUMPRODUCT((X1203=$X$7:$X$2085)*(AI1203=$AI$7:$AI$2085)*(AO1203=$AO$7:$AO$2085)*(AP1203=$AP$7:$AP$2085)*(ROW($X$7:$X$2085)&lt;&gt;ROW(X1203))*((S1203=0)*($S$7:$S$2085&gt;0)+(S1203&gt;0)*($S$7:$S$2085=0)))&gt;0,"SALONES UNIDOS",IF(SUMPRODUCT((X1203=$X$7:$X$2085)*(AI1203=$AI$7:$AI$2085)*((AO1203&lt;$AP$7:$AP$2085)*(AP1203&gt;$AO$7:$AO$2085))*(ROW($X$7:$X$2085)&lt;&gt;ROW(X1203)))&gt;0,"Cruzado","Sin cruce")))</f>
        <v>Sin cruce</v>
      </c>
      <c r="AR1203" s="23" t="str" cm="1">
        <f t="array" ref="AR1203">IF(AE1203="","",IF(SUMPRODUCT((AE1203=$AE$7:$AE$2085)*(AI1203=$AI$7:$AI$2085)*(AO1203=$AO$7:$AO$2085)*(AP1203=$AP$7:$AP$2085)*(ROW($AE$7:$AE$2085)&lt;&gt;ROW(AE1203))*((S1203=0)*($S$7:$S$2085&gt;0)+(S1203&gt;0)*($S$7:$S$2085=0)))&gt;0,"SALONES UNIDOS",IF(SUMPRODUCT((AE1203=$AE$7:$AE$2085)*(AI1203=$AI$7:$AI$2085)*((AO1203&lt;$AP$7:$AP$2085)*(AP1203&gt;$AO$7:$AO$2085))*(ROW($AE$7:$AE$2085)&lt;&gt;ROW(AE1203)))&gt;0,"Cruzado","Sin cruce")))</f>
        <v/>
      </c>
      <c r="AS1203" s="94" t="str">
        <f t="shared" si="22"/>
        <v>EN5PRINCIPALA</v>
      </c>
      <c r="AT1203" s="94" t="str" cm="1">
        <f t="array" ref="AT1203">IF(AS1203="","",IF(SUMPRODUCT((AS1203=$AS$7:$AS$2085)*(AI1203=$AI$7:$AI$2085)*(AO1203=$AO$7:$AO$2085)*(AP1203=$AP$7:$AP$2085)*(ROW($AS$7:$AS$2085)&lt;&gt;ROW(AS1203))*((S1203=0)*($S$7:$S$2085&gt;0)+(S1203&gt;0)*($S$7:$S$2085=0)))&gt;0,"SALONES UNIDOS",IF(SUMPRODUCT((AS1203=$AS$7:$AS$2085)*(AI1203=$AI$7:$AI$2085)*((AO1203&lt;$AP$7:$AP$2085)*(AP1203&gt;$AO$7:$AO$2085))*(ROW($AS$7:$AS$2085)&lt;&gt;ROW(AS1203)))&gt;0,"Cruzado","Sin cruce")))</f>
        <v>Sin cruce</v>
      </c>
    </row>
    <row r="1204" spans="3:46" ht="15.6" hidden="1" customHeight="1">
      <c r="C1204" s="496" t="s">
        <v>572</v>
      </c>
      <c r="D1204" s="479" t="s">
        <v>573</v>
      </c>
      <c r="E1204" s="479">
        <v>20261</v>
      </c>
      <c r="F1204" s="503" t="s">
        <v>48</v>
      </c>
      <c r="G1204" s="497" t="s">
        <v>80</v>
      </c>
      <c r="H1204" s="503" t="s">
        <v>63</v>
      </c>
      <c r="I1204" s="503">
        <v>5</v>
      </c>
      <c r="J1204" s="503" t="s">
        <v>574</v>
      </c>
      <c r="K1204" s="503" t="s">
        <v>41</v>
      </c>
      <c r="L1204" s="499" t="s">
        <v>672</v>
      </c>
      <c r="M1204" s="535" t="s">
        <v>673</v>
      </c>
      <c r="N1204" s="15" t="s">
        <v>637</v>
      </c>
      <c r="O1204" s="15" t="s">
        <v>578</v>
      </c>
      <c r="P1204" s="503" t="s">
        <v>579</v>
      </c>
      <c r="Q1204" s="15">
        <v>0</v>
      </c>
      <c r="R1204" s="15">
        <v>2</v>
      </c>
      <c r="S1204" s="479">
        <v>2</v>
      </c>
      <c r="T1204" s="15">
        <v>4</v>
      </c>
      <c r="U1204" s="471"/>
      <c r="V1204" s="550">
        <v>17</v>
      </c>
      <c r="W1204" s="497">
        <v>21815632</v>
      </c>
      <c r="X1204" s="566" t="s">
        <v>344</v>
      </c>
      <c r="Y1204" s="15" t="s">
        <v>579</v>
      </c>
      <c r="Z1204" s="15"/>
      <c r="AA1204" s="15"/>
      <c r="AB1204" s="15"/>
      <c r="AC1204" s="493"/>
      <c r="AD1204" s="15"/>
      <c r="AE1204" s="15" t="s">
        <v>1085</v>
      </c>
      <c r="AF1204" s="497"/>
      <c r="AG1204" s="497"/>
      <c r="AH1204" s="497" t="s">
        <v>100</v>
      </c>
      <c r="AI1204" s="15">
        <v>2</v>
      </c>
      <c r="AJ1204" s="15">
        <v>21</v>
      </c>
      <c r="AK1204" s="15">
        <v>0</v>
      </c>
      <c r="AL1204" s="15">
        <v>22</v>
      </c>
      <c r="AM1204" s="15">
        <v>40</v>
      </c>
      <c r="AN1204" s="490">
        <f>IF(AJ1204="",S1204,ROUND(((((AL1204/24)+(AM1204/1440))-((AJ1204/24)+(AK1204/1440)))*1440/50),5))</f>
        <v>2</v>
      </c>
      <c r="AO1204" s="491">
        <f>AJ1204/24+AK1204/1440</f>
        <v>0.875</v>
      </c>
      <c r="AP1204" s="491">
        <f>AL1204/24+AM1204/1440</f>
        <v>0.94444444444444442</v>
      </c>
      <c r="AQ1204" s="23" t="str" cm="1">
        <f t="array" ref="AQ1204">IF(X1204="","",IF(SUMPRODUCT((X1204=$X$7:$X$2085)*(AI1204=$AI$7:$AI$2085)*(AO1204=$AO$7:$AO$2085)*(AP1204=$AP$7:$AP$2085)*(ROW($X$7:$X$2085)&lt;&gt;ROW(X1204))*((S1204=0)*($S$7:$S$2085&gt;0)+(S1204&gt;0)*($S$7:$S$2085=0)))&gt;0,"SALONES UNIDOS",IF(SUMPRODUCT((X1204=$X$7:$X$2085)*(AI1204=$AI$7:$AI$2085)*((AO1204&lt;$AP$7:$AP$2085)*(AP1204&gt;$AO$7:$AO$2085))*(ROW($X$7:$X$2085)&lt;&gt;ROW(X1204)))&gt;0,"Cruzado","Sin cruce")))</f>
        <v>Sin cruce</v>
      </c>
      <c r="AR1204" s="23" t="str" cm="1">
        <f t="array" ref="AR1204">IF(AE1204="","",IF(SUMPRODUCT((AE1204=$AE$7:$AE$2085)*(AI1204=$AI$7:$AI$2085)*(AO1204=$AO$7:$AO$2085)*(AP1204=$AP$7:$AP$2085)*(ROW($AE$7:$AE$2085)&lt;&gt;ROW(AE1204))*((S1204=0)*($S$7:$S$2085&gt;0)+(S1204&gt;0)*($S$7:$S$2085=0)))&gt;0,"SALONES UNIDOS",IF(SUMPRODUCT((AE1204=$AE$7:$AE$2085)*(AI1204=$AI$7:$AI$2085)*((AO1204&lt;$AP$7:$AP$2085)*(AP1204&gt;$AO$7:$AO$2085))*(ROW($AE$7:$AE$2085)&lt;&gt;ROW(AE1204)))&gt;0,"Cruzado","Sin cruce")))</f>
        <v>Sin cruce</v>
      </c>
      <c r="AS1204" s="94" t="str">
        <f t="shared" si="22"/>
        <v>EN5PRINCIPALA</v>
      </c>
      <c r="AT1204" s="94" t="str" cm="1">
        <f t="array" ref="AT1204">IF(AS1204="","",IF(SUMPRODUCT((AS1204=$AS$7:$AS$2085)*(AI1204=$AI$7:$AI$2085)*(AO1204=$AO$7:$AO$2085)*(AP1204=$AP$7:$AP$2085)*(ROW($AS$7:$AS$2085)&lt;&gt;ROW(AS1204))*((S1204=0)*($S$7:$S$2085&gt;0)+(S1204&gt;0)*($S$7:$S$2085=0)))&gt;0,"SALONES UNIDOS",IF(SUMPRODUCT((AS1204=$AS$7:$AS$2085)*(AI1204=$AI$7:$AI$2085)*((AO1204&lt;$AP$7:$AP$2085)*(AP1204&gt;$AO$7:$AO$2085))*(ROW($AS$7:$AS$2085)&lt;&gt;ROW(AS1204)))&gt;0,"Cruzado","Sin cruce")))</f>
        <v>Sin cruce</v>
      </c>
    </row>
    <row r="1205" spans="3:46" ht="15.6" hidden="1" customHeight="1">
      <c r="C1205" s="496" t="s">
        <v>572</v>
      </c>
      <c r="D1205" s="479" t="s">
        <v>573</v>
      </c>
      <c r="E1205" s="479">
        <v>20261</v>
      </c>
      <c r="F1205" s="503" t="s">
        <v>48</v>
      </c>
      <c r="G1205" s="497" t="s">
        <v>80</v>
      </c>
      <c r="H1205" s="503" t="s">
        <v>63</v>
      </c>
      <c r="I1205" s="503">
        <v>5</v>
      </c>
      <c r="J1205" s="503" t="s">
        <v>583</v>
      </c>
      <c r="K1205" s="503" t="s">
        <v>41</v>
      </c>
      <c r="L1205" s="499" t="s">
        <v>672</v>
      </c>
      <c r="M1205" s="535" t="s">
        <v>673</v>
      </c>
      <c r="N1205" s="15" t="s">
        <v>637</v>
      </c>
      <c r="O1205" s="15" t="s">
        <v>578</v>
      </c>
      <c r="P1205" s="503" t="s">
        <v>579</v>
      </c>
      <c r="Q1205" s="15">
        <v>0</v>
      </c>
      <c r="R1205" s="15">
        <v>2</v>
      </c>
      <c r="S1205" s="479">
        <v>2</v>
      </c>
      <c r="T1205" s="15">
        <v>4</v>
      </c>
      <c r="U1205" s="471"/>
      <c r="V1205" s="550">
        <v>18</v>
      </c>
      <c r="W1205" s="497">
        <v>21815632</v>
      </c>
      <c r="X1205" s="566" t="s">
        <v>344</v>
      </c>
      <c r="Y1205" s="15" t="s">
        <v>579</v>
      </c>
      <c r="Z1205" s="15"/>
      <c r="AA1205" s="15"/>
      <c r="AB1205" s="15"/>
      <c r="AC1205" s="493"/>
      <c r="AD1205" s="15"/>
      <c r="AE1205" s="15" t="s">
        <v>1085</v>
      </c>
      <c r="AF1205" s="497"/>
      <c r="AG1205" s="497"/>
      <c r="AH1205" s="497" t="s">
        <v>100</v>
      </c>
      <c r="AI1205" s="15">
        <v>3</v>
      </c>
      <c r="AJ1205" s="15">
        <v>15</v>
      </c>
      <c r="AK1205" s="15">
        <v>10</v>
      </c>
      <c r="AL1205" s="15">
        <v>16</v>
      </c>
      <c r="AM1205" s="15">
        <v>50</v>
      </c>
      <c r="AN1205" s="490">
        <f>IF(AJ1205="",S1205,ROUND(((((AL1205/24)+(AM1205/1440))-((AJ1205/24)+(AK1205/1440)))*1440/50),5))</f>
        <v>2</v>
      </c>
      <c r="AO1205" s="491">
        <f>AJ1205/24+AK1205/1440</f>
        <v>0.63194444444444442</v>
      </c>
      <c r="AP1205" s="491">
        <f>AL1205/24+AM1205/1440</f>
        <v>0.70138888888888884</v>
      </c>
      <c r="AQ1205" s="23" t="str" cm="1">
        <f t="array" ref="AQ1205">IF(X1205="","",IF(SUMPRODUCT((X1205=$X$7:$X$2085)*(AI1205=$AI$7:$AI$2085)*(AO1205=$AO$7:$AO$2085)*(AP1205=$AP$7:$AP$2085)*(ROW($X$7:$X$2085)&lt;&gt;ROW(X1205))*((S1205=0)*($S$7:$S$2085&gt;0)+(S1205&gt;0)*($S$7:$S$2085=0)))&gt;0,"SALONES UNIDOS",IF(SUMPRODUCT((X1205=$X$7:$X$2085)*(AI1205=$AI$7:$AI$2085)*((AO1205&lt;$AP$7:$AP$2085)*(AP1205&gt;$AO$7:$AO$2085))*(ROW($X$7:$X$2085)&lt;&gt;ROW(X1205)))&gt;0,"Cruzado","Sin cruce")))</f>
        <v>Sin cruce</v>
      </c>
      <c r="AR1205" s="23" t="str" cm="1">
        <f t="array" ref="AR1205">IF(AE1205="","",IF(SUMPRODUCT((AE1205=$AE$7:$AE$2085)*(AI1205=$AI$7:$AI$2085)*(AO1205=$AO$7:$AO$2085)*(AP1205=$AP$7:$AP$2085)*(ROW($AE$7:$AE$2085)&lt;&gt;ROW(AE1205))*((S1205=0)*($S$7:$S$2085&gt;0)+(S1205&gt;0)*($S$7:$S$2085=0)))&gt;0,"SALONES UNIDOS",IF(SUMPRODUCT((AE1205=$AE$7:$AE$2085)*(AI1205=$AI$7:$AI$2085)*((AO1205&lt;$AP$7:$AP$2085)*(AP1205&gt;$AO$7:$AO$2085))*(ROW($AE$7:$AE$2085)&lt;&gt;ROW(AE1205)))&gt;0,"Cruzado","Sin cruce")))</f>
        <v>Sin cruce</v>
      </c>
      <c r="AS1205" s="94" t="str">
        <f t="shared" si="22"/>
        <v>EN5PRINCIPALA</v>
      </c>
      <c r="AT1205" s="94" t="str" cm="1">
        <f t="array" ref="AT1205">IF(AS1205="","",IF(SUMPRODUCT((AS1205=$AS$7:$AS$2085)*(AI1205=$AI$7:$AI$2085)*(AO1205=$AO$7:$AO$2085)*(AP1205=$AP$7:$AP$2085)*(ROW($AS$7:$AS$2085)&lt;&gt;ROW(AS1205))*((S1205=0)*($S$7:$S$2085&gt;0)+(S1205&gt;0)*($S$7:$S$2085=0)))&gt;0,"SALONES UNIDOS",IF(SUMPRODUCT((AS1205=$AS$7:$AS$2085)*(AI1205=$AI$7:$AI$2085)*((AO1205&lt;$AP$7:$AP$2085)*(AP1205&gt;$AO$7:$AO$2085))*(ROW($AS$7:$AS$2085)&lt;&gt;ROW(AS1205)))&gt;0,"Cruzado","Sin cruce")))</f>
        <v>Sin cruce</v>
      </c>
    </row>
    <row r="1206" spans="3:46" ht="15.6" hidden="1" customHeight="1">
      <c r="C1206" s="496" t="s">
        <v>572</v>
      </c>
      <c r="D1206" s="479" t="s">
        <v>573</v>
      </c>
      <c r="E1206" s="479">
        <v>20261</v>
      </c>
      <c r="F1206" s="503" t="s">
        <v>48</v>
      </c>
      <c r="G1206" s="497" t="s">
        <v>80</v>
      </c>
      <c r="H1206" s="503" t="s">
        <v>63</v>
      </c>
      <c r="I1206" s="503">
        <v>5</v>
      </c>
      <c r="J1206" s="503" t="s">
        <v>51</v>
      </c>
      <c r="K1206" s="503" t="s">
        <v>51</v>
      </c>
      <c r="L1206" s="499" t="s">
        <v>661</v>
      </c>
      <c r="M1206" s="535" t="s">
        <v>662</v>
      </c>
      <c r="N1206" s="15" t="s">
        <v>577</v>
      </c>
      <c r="O1206" s="15" t="s">
        <v>578</v>
      </c>
      <c r="P1206" s="503" t="s">
        <v>579</v>
      </c>
      <c r="Q1206" s="15">
        <v>2</v>
      </c>
      <c r="R1206" s="15">
        <v>2</v>
      </c>
      <c r="S1206" s="479">
        <v>4</v>
      </c>
      <c r="T1206" s="15">
        <v>3</v>
      </c>
      <c r="U1206" s="471"/>
      <c r="V1206" s="550">
        <v>35</v>
      </c>
      <c r="W1206" s="616">
        <v>22291445</v>
      </c>
      <c r="X1206" s="617" t="s">
        <v>369</v>
      </c>
      <c r="Y1206" s="15" t="s">
        <v>579</v>
      </c>
      <c r="Z1206" s="15"/>
      <c r="AA1206" s="15"/>
      <c r="AB1206" s="15"/>
      <c r="AC1206" s="628" t="s">
        <v>954</v>
      </c>
      <c r="AD1206" s="15"/>
      <c r="AE1206" s="479"/>
      <c r="AF1206" s="497"/>
      <c r="AG1206" s="497"/>
      <c r="AH1206" s="497" t="s">
        <v>203</v>
      </c>
      <c r="AI1206" s="15">
        <v>2</v>
      </c>
      <c r="AJ1206" s="15">
        <v>18</v>
      </c>
      <c r="AK1206" s="15">
        <v>30</v>
      </c>
      <c r="AL1206" s="15">
        <v>21</v>
      </c>
      <c r="AM1206" s="15">
        <v>50</v>
      </c>
      <c r="AN1206" s="490">
        <f>IF(AJ1206="",S1206,ROUND(((((AL1206/24)+(AM1206/1440))-((AJ1206/24)+(AK1206/1440)))*1440/50),5))</f>
        <v>4</v>
      </c>
      <c r="AO1206" s="491">
        <f>AJ1206/24+AK1206/1440</f>
        <v>0.77083333333333337</v>
      </c>
      <c r="AP1206" s="491">
        <f>AL1206/24+AM1206/1440</f>
        <v>0.90972222222222221</v>
      </c>
      <c r="AQ1206" s="23" t="str" cm="1">
        <f t="array" ref="AQ1206">IF(X1206="","",IF(SUMPRODUCT((X1206=$X$7:$X$2085)*(AI1206=$AI$7:$AI$2085)*(AO1206=$AO$7:$AO$2085)*(AP1206=$AP$7:$AP$2085)*(ROW($X$7:$X$2085)&lt;&gt;ROW(X1206))*((S1206=0)*($S$7:$S$2085&gt;0)+(S1206&gt;0)*($S$7:$S$2085=0)))&gt;0,"SALONES UNIDOS",IF(SUMPRODUCT((X1206=$X$7:$X$2085)*(AI1206=$AI$7:$AI$2085)*((AO1206&lt;$AP$7:$AP$2085)*(AP1206&gt;$AO$7:$AO$2085))*(ROW($X$7:$X$2085)&lt;&gt;ROW(X1206)))&gt;0,"Cruzado","Sin cruce")))</f>
        <v>Sin cruce</v>
      </c>
      <c r="AR1206" s="23" t="str" cm="1">
        <f t="array" ref="AR1206">IF(AE1206="","",IF(SUMPRODUCT((AE1206=$AE$7:$AE$2085)*(AI1206=$AI$7:$AI$2085)*(AO1206=$AO$7:$AO$2085)*(AP1206=$AP$7:$AP$2085)*(ROW($AE$7:$AE$2085)&lt;&gt;ROW(AE1206))*((S1206=0)*($S$7:$S$2085&gt;0)+(S1206&gt;0)*($S$7:$S$2085=0)))&gt;0,"SALONES UNIDOS",IF(SUMPRODUCT((AE1206=$AE$7:$AE$2085)*(AI1206=$AI$7:$AI$2085)*((AO1206&lt;$AP$7:$AP$2085)*(AP1206&gt;$AO$7:$AO$2085))*(ROW($AE$7:$AE$2085)&lt;&gt;ROW(AE1206)))&gt;0,"Cruzado","Sin cruce")))</f>
        <v/>
      </c>
      <c r="AS1206" s="94" t="str">
        <f t="shared" si="22"/>
        <v>EN5PRINCIPALB</v>
      </c>
      <c r="AT1206" s="94" t="str" cm="1">
        <f t="array" ref="AT1206">IF(AS1206="","",IF(SUMPRODUCT((AS1206=$AS$7:$AS$2085)*(AI1206=$AI$7:$AI$2085)*(AO1206=$AO$7:$AO$2085)*(AP1206=$AP$7:$AP$2085)*(ROW($AS$7:$AS$2085)&lt;&gt;ROW(AS1206))*((S1206=0)*($S$7:$S$2085&gt;0)+(S1206&gt;0)*($S$7:$S$2085=0)))&gt;0,"SALONES UNIDOS",IF(SUMPRODUCT((AS1206=$AS$7:$AS$2085)*(AI1206=$AI$7:$AI$2085)*((AO1206&lt;$AP$7:$AP$2085)*(AP1206&gt;$AO$7:$AO$2085))*(ROW($AS$7:$AS$2085)&lt;&gt;ROW(AS1206)))&gt;0,"Cruzado","Sin cruce")))</f>
        <v>Sin cruce</v>
      </c>
    </row>
    <row r="1207" spans="3:46" ht="15.6" hidden="1" customHeight="1">
      <c r="C1207" s="496" t="s">
        <v>572</v>
      </c>
      <c r="D1207" s="479" t="s">
        <v>573</v>
      </c>
      <c r="E1207" s="479">
        <v>20261</v>
      </c>
      <c r="F1207" s="503" t="s">
        <v>48</v>
      </c>
      <c r="G1207" s="497" t="s">
        <v>80</v>
      </c>
      <c r="H1207" s="503" t="s">
        <v>63</v>
      </c>
      <c r="I1207" s="503">
        <v>5</v>
      </c>
      <c r="J1207" s="503" t="s">
        <v>51</v>
      </c>
      <c r="K1207" s="503" t="s">
        <v>51</v>
      </c>
      <c r="L1207" s="499" t="s">
        <v>663</v>
      </c>
      <c r="M1207" s="535" t="s">
        <v>664</v>
      </c>
      <c r="N1207" s="15" t="s">
        <v>637</v>
      </c>
      <c r="O1207" s="15" t="s">
        <v>578</v>
      </c>
      <c r="P1207" s="497" t="s">
        <v>624</v>
      </c>
      <c r="Q1207" s="15">
        <v>2</v>
      </c>
      <c r="R1207" s="15">
        <v>4</v>
      </c>
      <c r="S1207" s="479">
        <v>6</v>
      </c>
      <c r="T1207" s="15">
        <v>4</v>
      </c>
      <c r="U1207" s="471"/>
      <c r="V1207" s="550">
        <v>35</v>
      </c>
      <c r="W1207" s="497">
        <v>18135807</v>
      </c>
      <c r="X1207" s="566" t="s">
        <v>404</v>
      </c>
      <c r="Y1207" s="571" t="s">
        <v>624</v>
      </c>
      <c r="Z1207" s="15"/>
      <c r="AA1207" s="15"/>
      <c r="AB1207" s="15"/>
      <c r="AC1207" s="493"/>
      <c r="AD1207" s="497"/>
      <c r="AE1207" s="479"/>
      <c r="AF1207" s="497"/>
      <c r="AG1207" s="497"/>
      <c r="AH1207" s="497" t="s">
        <v>203</v>
      </c>
      <c r="AI1207" s="15">
        <v>7</v>
      </c>
      <c r="AJ1207" s="15">
        <v>9</v>
      </c>
      <c r="AK1207" s="15">
        <v>20</v>
      </c>
      <c r="AL1207" s="15">
        <v>14</v>
      </c>
      <c r="AM1207" s="15">
        <v>20</v>
      </c>
      <c r="AN1207" s="490">
        <f>IF(AJ1207="",S1207,ROUND(((((AL1207/24)+(AM1207/1440))-((AJ1207/24)+(AK1207/1440)))*1440/50),5))</f>
        <v>6</v>
      </c>
      <c r="AO1207" s="491">
        <f>AJ1207/24+AK1207/1440</f>
        <v>0.3888888888888889</v>
      </c>
      <c r="AP1207" s="491">
        <f>AL1207/24+AM1207/1440</f>
        <v>0.59722222222222221</v>
      </c>
      <c r="AQ1207" s="23" t="str" cm="1">
        <f t="array" ref="AQ1207">IF(X1207="","",IF(SUMPRODUCT((X1207=$X$7:$X$2085)*(AI1207=$AI$7:$AI$2085)*(AO1207=$AO$7:$AO$2085)*(AP1207=$AP$7:$AP$2085)*(ROW($X$7:$X$2085)&lt;&gt;ROW(X1207))*((S1207=0)*($S$7:$S$2085&gt;0)+(S1207&gt;0)*($S$7:$S$2085=0)))&gt;0,"SALONES UNIDOS",IF(SUMPRODUCT((X1207=$X$7:$X$2085)*(AI1207=$AI$7:$AI$2085)*((AO1207&lt;$AP$7:$AP$2085)*(AP1207&gt;$AO$7:$AO$2085))*(ROW($X$7:$X$2085)&lt;&gt;ROW(X1207)))&gt;0,"Cruzado","Sin cruce")))</f>
        <v>Sin cruce</v>
      </c>
      <c r="AR1207" s="23" t="str" cm="1">
        <f t="array" ref="AR1207">IF(AE1207="","",IF(SUMPRODUCT((AE1207=$AE$7:$AE$2085)*(AI1207=$AI$7:$AI$2085)*(AO1207=$AO$7:$AO$2085)*(AP1207=$AP$7:$AP$2085)*(ROW($AE$7:$AE$2085)&lt;&gt;ROW(AE1207))*((S1207=0)*($S$7:$S$2085&gt;0)+(S1207&gt;0)*($S$7:$S$2085=0)))&gt;0,"SALONES UNIDOS",IF(SUMPRODUCT((AE1207=$AE$7:$AE$2085)*(AI1207=$AI$7:$AI$2085)*((AO1207&lt;$AP$7:$AP$2085)*(AP1207&gt;$AO$7:$AO$2085))*(ROW($AE$7:$AE$2085)&lt;&gt;ROW(AE1207)))&gt;0,"Cruzado","Sin cruce")))</f>
        <v/>
      </c>
      <c r="AS1207" s="94" t="str">
        <f t="shared" si="22"/>
        <v>EN5PRINCIPALB</v>
      </c>
      <c r="AT1207" s="94" t="str" cm="1">
        <f t="array" ref="AT1207">IF(AS1207="","",IF(SUMPRODUCT((AS1207=$AS$7:$AS$2085)*(AI1207=$AI$7:$AI$2085)*(AO1207=$AO$7:$AO$2085)*(AP1207=$AP$7:$AP$2085)*(ROW($AS$7:$AS$2085)&lt;&gt;ROW(AS1207))*((S1207=0)*($S$7:$S$2085&gt;0)+(S1207&gt;0)*($S$7:$S$2085=0)))&gt;0,"SALONES UNIDOS",IF(SUMPRODUCT((AS1207=$AS$7:$AS$2085)*(AI1207=$AI$7:$AI$2085)*((AO1207&lt;$AP$7:$AP$2085)*(AP1207&gt;$AO$7:$AO$2085))*(ROW($AS$7:$AS$2085)&lt;&gt;ROW(AS1207)))&gt;0,"Cruzado","Sin cruce")))</f>
        <v>Sin cruce</v>
      </c>
    </row>
    <row r="1208" spans="3:46" ht="15.6" hidden="1" customHeight="1">
      <c r="C1208" s="496" t="s">
        <v>572</v>
      </c>
      <c r="D1208" s="479" t="s">
        <v>573</v>
      </c>
      <c r="E1208" s="479">
        <v>20261</v>
      </c>
      <c r="F1208" s="503" t="s">
        <v>48</v>
      </c>
      <c r="G1208" s="497" t="s">
        <v>80</v>
      </c>
      <c r="H1208" s="503" t="s">
        <v>63</v>
      </c>
      <c r="I1208" s="503">
        <v>5</v>
      </c>
      <c r="J1208" s="503" t="s">
        <v>51</v>
      </c>
      <c r="K1208" s="503" t="s">
        <v>51</v>
      </c>
      <c r="L1208" s="499" t="s">
        <v>665</v>
      </c>
      <c r="M1208" s="535" t="s">
        <v>666</v>
      </c>
      <c r="N1208" s="15" t="s">
        <v>637</v>
      </c>
      <c r="O1208" s="15" t="s">
        <v>578</v>
      </c>
      <c r="P1208" s="503" t="s">
        <v>579</v>
      </c>
      <c r="Q1208" s="15">
        <v>2</v>
      </c>
      <c r="R1208" s="15">
        <v>0</v>
      </c>
      <c r="S1208" s="479">
        <v>2</v>
      </c>
      <c r="T1208" s="15">
        <v>6</v>
      </c>
      <c r="U1208" s="471"/>
      <c r="V1208" s="550">
        <v>35</v>
      </c>
      <c r="W1208" s="497">
        <v>80034938</v>
      </c>
      <c r="X1208" s="566" t="s">
        <v>214</v>
      </c>
      <c r="Y1208" s="15" t="s">
        <v>579</v>
      </c>
      <c r="Z1208" s="15"/>
      <c r="AA1208" s="15"/>
      <c r="AB1208" s="15"/>
      <c r="AC1208" s="15" t="s">
        <v>953</v>
      </c>
      <c r="AD1208" s="15"/>
      <c r="AE1208" s="479"/>
      <c r="AF1208" s="497"/>
      <c r="AG1208" s="497"/>
      <c r="AH1208" s="497" t="s">
        <v>582</v>
      </c>
      <c r="AI1208" s="15">
        <v>1</v>
      </c>
      <c r="AJ1208" s="15">
        <v>8</v>
      </c>
      <c r="AK1208" s="15">
        <v>30</v>
      </c>
      <c r="AL1208" s="15">
        <v>10</v>
      </c>
      <c r="AM1208" s="15">
        <v>10</v>
      </c>
      <c r="AN1208" s="490">
        <f>IF(AJ1208="",S1208,ROUND(((((AL1208/24)+(AM1208/1440))-((AJ1208/24)+(AK1208/1440)))*1440/50),5))</f>
        <v>2</v>
      </c>
      <c r="AO1208" s="491">
        <f>AJ1208/24+AK1208/1440</f>
        <v>0.35416666666666663</v>
      </c>
      <c r="AP1208" s="491">
        <f>AL1208/24+AM1208/1440</f>
        <v>0.4236111111111111</v>
      </c>
      <c r="AQ1208" s="23" t="str" cm="1">
        <f t="array" ref="AQ1208">IF(X1208="","",IF(SUMPRODUCT((X1208=$X$7:$X$2085)*(AI1208=$AI$7:$AI$2085)*(AO1208=$AO$7:$AO$2085)*(AP1208=$AP$7:$AP$2085)*(ROW($X$7:$X$2085)&lt;&gt;ROW(X1208))*((S1208=0)*($S$7:$S$2085&gt;0)+(S1208&gt;0)*($S$7:$S$2085=0)))&gt;0,"SALONES UNIDOS",IF(SUMPRODUCT((X1208=$X$7:$X$2085)*(AI1208=$AI$7:$AI$2085)*((AO1208&lt;$AP$7:$AP$2085)*(AP1208&gt;$AO$7:$AO$2085))*(ROW($X$7:$X$2085)&lt;&gt;ROW(X1208)))&gt;0,"Cruzado","Sin cruce")))</f>
        <v>Sin cruce</v>
      </c>
      <c r="AR1208" s="23" t="str" cm="1">
        <f t="array" ref="AR1208">IF(AE1208="","",IF(SUMPRODUCT((AE1208=$AE$7:$AE$2085)*(AI1208=$AI$7:$AI$2085)*(AO1208=$AO$7:$AO$2085)*(AP1208=$AP$7:$AP$2085)*(ROW($AE$7:$AE$2085)&lt;&gt;ROW(AE1208))*((S1208=0)*($S$7:$S$2085&gt;0)+(S1208&gt;0)*($S$7:$S$2085=0)))&gt;0,"SALONES UNIDOS",IF(SUMPRODUCT((AE1208=$AE$7:$AE$2085)*(AI1208=$AI$7:$AI$2085)*((AO1208&lt;$AP$7:$AP$2085)*(AP1208&gt;$AO$7:$AO$2085))*(ROW($AE$7:$AE$2085)&lt;&gt;ROW(AE1208)))&gt;0,"Cruzado","Sin cruce")))</f>
        <v/>
      </c>
      <c r="AS1208" s="94" t="str">
        <f t="shared" si="22"/>
        <v>EN5PRINCIPALB</v>
      </c>
      <c r="AT1208" s="94" t="str" cm="1">
        <f t="array" ref="AT1208">IF(AS1208="","",IF(SUMPRODUCT((AS1208=$AS$7:$AS$2085)*(AI1208=$AI$7:$AI$2085)*(AO1208=$AO$7:$AO$2085)*(AP1208=$AP$7:$AP$2085)*(ROW($AS$7:$AS$2085)&lt;&gt;ROW(AS1208))*((S1208=0)*($S$7:$S$2085&gt;0)+(S1208&gt;0)*($S$7:$S$2085=0)))&gt;0,"SALONES UNIDOS",IF(SUMPRODUCT((AS1208=$AS$7:$AS$2085)*(AI1208=$AI$7:$AI$2085)*((AO1208&lt;$AP$7:$AP$2085)*(AP1208&gt;$AO$7:$AO$2085))*(ROW($AS$7:$AS$2085)&lt;&gt;ROW(AS1208)))&gt;0,"Cruzado","Sin cruce")))</f>
        <v>Sin cruce</v>
      </c>
    </row>
    <row r="1209" spans="3:46" ht="15.6" hidden="1" customHeight="1">
      <c r="C1209" s="496" t="s">
        <v>572</v>
      </c>
      <c r="D1209" s="479" t="s">
        <v>573</v>
      </c>
      <c r="E1209" s="479">
        <v>20261</v>
      </c>
      <c r="F1209" s="503" t="s">
        <v>48</v>
      </c>
      <c r="G1209" s="497" t="s">
        <v>80</v>
      </c>
      <c r="H1209" s="503" t="s">
        <v>63</v>
      </c>
      <c r="I1209" s="503">
        <v>5</v>
      </c>
      <c r="J1209" s="503" t="s">
        <v>597</v>
      </c>
      <c r="K1209" s="503" t="s">
        <v>51</v>
      </c>
      <c r="L1209" s="499" t="s">
        <v>665</v>
      </c>
      <c r="M1209" s="535" t="s">
        <v>666</v>
      </c>
      <c r="N1209" s="15" t="s">
        <v>637</v>
      </c>
      <c r="O1209" s="15" t="s">
        <v>578</v>
      </c>
      <c r="P1209" s="503" t="s">
        <v>579</v>
      </c>
      <c r="Q1209" s="15">
        <v>0</v>
      </c>
      <c r="R1209" s="15">
        <v>2</v>
      </c>
      <c r="S1209" s="479">
        <v>2</v>
      </c>
      <c r="T1209" s="15">
        <v>6</v>
      </c>
      <c r="U1209" s="471"/>
      <c r="V1209" s="550">
        <v>17</v>
      </c>
      <c r="W1209" s="497">
        <v>80034938</v>
      </c>
      <c r="X1209" s="566" t="s">
        <v>214</v>
      </c>
      <c r="Y1209" s="15" t="s">
        <v>579</v>
      </c>
      <c r="Z1209" s="15"/>
      <c r="AA1209" s="15"/>
      <c r="AB1209" s="15"/>
      <c r="AC1209" s="493"/>
      <c r="AD1209" s="15"/>
      <c r="AE1209" s="15" t="s">
        <v>1093</v>
      </c>
      <c r="AF1209" s="497"/>
      <c r="AG1209" s="497"/>
      <c r="AH1209" s="497" t="s">
        <v>100</v>
      </c>
      <c r="AI1209" s="15">
        <v>1</v>
      </c>
      <c r="AJ1209" s="15">
        <v>10</v>
      </c>
      <c r="AK1209" s="15">
        <v>10</v>
      </c>
      <c r="AL1209" s="15">
        <v>11</v>
      </c>
      <c r="AM1209" s="15">
        <v>50</v>
      </c>
      <c r="AN1209" s="490">
        <f>IF(AJ1209="",S1209,ROUND(((((AL1209/24)+(AM1209/1440))-((AJ1209/24)+(AK1209/1440)))*1440/50),5))</f>
        <v>2</v>
      </c>
      <c r="AO1209" s="491">
        <f>AJ1209/24+AK1209/1440</f>
        <v>0.4236111111111111</v>
      </c>
      <c r="AP1209" s="491">
        <f>AL1209/24+AM1209/1440</f>
        <v>0.49305555555555552</v>
      </c>
      <c r="AQ1209" s="23" t="str" cm="1">
        <f t="array" ref="AQ1209">IF(X1209="","",IF(SUMPRODUCT((X1209=$X$7:$X$2085)*(AI1209=$AI$7:$AI$2085)*(AO1209=$AO$7:$AO$2085)*(AP1209=$AP$7:$AP$2085)*(ROW($X$7:$X$2085)&lt;&gt;ROW(X1209))*((S1209=0)*($S$7:$S$2085&gt;0)+(S1209&gt;0)*($S$7:$S$2085=0)))&gt;0,"SALONES UNIDOS",IF(SUMPRODUCT((X1209=$X$7:$X$2085)*(AI1209=$AI$7:$AI$2085)*((AO1209&lt;$AP$7:$AP$2085)*(AP1209&gt;$AO$7:$AO$2085))*(ROW($X$7:$X$2085)&lt;&gt;ROW(X1209)))&gt;0,"Cruzado","Sin cruce")))</f>
        <v>Sin cruce</v>
      </c>
      <c r="AR1209" s="23" t="str" cm="1">
        <f t="array" ref="AR1209">IF(AE1209="","",IF(SUMPRODUCT((AE1209=$AE$7:$AE$2085)*(AI1209=$AI$7:$AI$2085)*(AO1209=$AO$7:$AO$2085)*(AP1209=$AP$7:$AP$2085)*(ROW($AE$7:$AE$2085)&lt;&gt;ROW(AE1209))*((S1209=0)*($S$7:$S$2085&gt;0)+(S1209&gt;0)*($S$7:$S$2085=0)))&gt;0,"SALONES UNIDOS",IF(SUMPRODUCT((AE1209=$AE$7:$AE$2085)*(AI1209=$AI$7:$AI$2085)*((AO1209&lt;$AP$7:$AP$2085)*(AP1209&gt;$AO$7:$AO$2085))*(ROW($AE$7:$AE$2085)&lt;&gt;ROW(AE1209)))&gt;0,"Cruzado","Sin cruce")))</f>
        <v>Sin cruce</v>
      </c>
      <c r="AS1209" s="94" t="str">
        <f t="shared" si="22"/>
        <v>EN5PRINCIPALB</v>
      </c>
      <c r="AT1209" s="94" t="str" cm="1">
        <f t="array" ref="AT1209">IF(AS1209="","",IF(SUMPRODUCT((AS1209=$AS$7:$AS$2085)*(AI1209=$AI$7:$AI$2085)*(AO1209=$AO$7:$AO$2085)*(AP1209=$AP$7:$AP$2085)*(ROW($AS$7:$AS$2085)&lt;&gt;ROW(AS1209))*((S1209=0)*($S$7:$S$2085&gt;0)+(S1209&gt;0)*($S$7:$S$2085=0)))&gt;0,"SALONES UNIDOS",IF(SUMPRODUCT((AS1209=$AS$7:$AS$2085)*(AI1209=$AI$7:$AI$2085)*((AO1209&lt;$AP$7:$AP$2085)*(AP1209&gt;$AO$7:$AO$2085))*(ROW($AS$7:$AS$2085)&lt;&gt;ROW(AS1209)))&gt;0,"Cruzado","Sin cruce")))</f>
        <v>Sin cruce</v>
      </c>
    </row>
    <row r="1210" spans="3:46" ht="15.6" hidden="1" customHeight="1">
      <c r="C1210" s="496" t="s">
        <v>572</v>
      </c>
      <c r="D1210" s="479" t="s">
        <v>573</v>
      </c>
      <c r="E1210" s="479">
        <v>20261</v>
      </c>
      <c r="F1210" s="503" t="s">
        <v>48</v>
      </c>
      <c r="G1210" s="497" t="s">
        <v>80</v>
      </c>
      <c r="H1210" s="503" t="s">
        <v>63</v>
      </c>
      <c r="I1210" s="503">
        <v>5</v>
      </c>
      <c r="J1210" s="503" t="s">
        <v>598</v>
      </c>
      <c r="K1210" s="503" t="s">
        <v>51</v>
      </c>
      <c r="L1210" s="499" t="s">
        <v>665</v>
      </c>
      <c r="M1210" s="535" t="s">
        <v>666</v>
      </c>
      <c r="N1210" s="15" t="s">
        <v>637</v>
      </c>
      <c r="O1210" s="15" t="s">
        <v>578</v>
      </c>
      <c r="P1210" s="503" t="s">
        <v>579</v>
      </c>
      <c r="Q1210" s="15">
        <v>0</v>
      </c>
      <c r="R1210" s="15">
        <v>2</v>
      </c>
      <c r="S1210" s="479">
        <v>2</v>
      </c>
      <c r="T1210" s="15">
        <v>6</v>
      </c>
      <c r="U1210" s="471"/>
      <c r="V1210" s="550">
        <v>18</v>
      </c>
      <c r="W1210" s="497">
        <v>80034938</v>
      </c>
      <c r="X1210" s="566" t="s">
        <v>214</v>
      </c>
      <c r="Y1210" s="15" t="s">
        <v>579</v>
      </c>
      <c r="Z1210" s="15"/>
      <c r="AA1210" s="15"/>
      <c r="AB1210" s="15"/>
      <c r="AC1210" s="493"/>
      <c r="AD1210" s="15"/>
      <c r="AE1210" s="15" t="s">
        <v>1093</v>
      </c>
      <c r="AF1210" s="497"/>
      <c r="AG1210" s="497"/>
      <c r="AH1210" s="497" t="s">
        <v>100</v>
      </c>
      <c r="AI1210" s="15">
        <v>1</v>
      </c>
      <c r="AJ1210" s="15">
        <v>11</v>
      </c>
      <c r="AK1210" s="15">
        <v>50</v>
      </c>
      <c r="AL1210" s="15">
        <v>13</v>
      </c>
      <c r="AM1210" s="15">
        <v>30</v>
      </c>
      <c r="AN1210" s="490">
        <f>IF(AJ1210="",S1210,ROUND(((((AL1210/24)+(AM1210/1440))-((AJ1210/24)+(AK1210/1440)))*1440/50),5))</f>
        <v>2</v>
      </c>
      <c r="AO1210" s="491">
        <f>AJ1210/24+AK1210/1440</f>
        <v>0.49305555555555552</v>
      </c>
      <c r="AP1210" s="491">
        <f>AL1210/24+AM1210/1440</f>
        <v>0.5625</v>
      </c>
      <c r="AQ1210" s="23" t="str" cm="1">
        <f t="array" ref="AQ1210">IF(X1210="","",IF(SUMPRODUCT((X1210=$X$7:$X$2085)*(AI1210=$AI$7:$AI$2085)*(AO1210=$AO$7:$AO$2085)*(AP1210=$AP$7:$AP$2085)*(ROW($X$7:$X$2085)&lt;&gt;ROW(X1210))*((S1210=0)*($S$7:$S$2085&gt;0)+(S1210&gt;0)*($S$7:$S$2085=0)))&gt;0,"SALONES UNIDOS",IF(SUMPRODUCT((X1210=$X$7:$X$2085)*(AI1210=$AI$7:$AI$2085)*((AO1210&lt;$AP$7:$AP$2085)*(AP1210&gt;$AO$7:$AO$2085))*(ROW($X$7:$X$2085)&lt;&gt;ROW(X1210)))&gt;0,"Cruzado","Sin cruce")))</f>
        <v>Sin cruce</v>
      </c>
      <c r="AR1210" s="23" t="str" cm="1">
        <f t="array" ref="AR1210">IF(AE1210="","",IF(SUMPRODUCT((AE1210=$AE$7:$AE$2085)*(AI1210=$AI$7:$AI$2085)*(AO1210=$AO$7:$AO$2085)*(AP1210=$AP$7:$AP$2085)*(ROW($AE$7:$AE$2085)&lt;&gt;ROW(AE1210))*((S1210=0)*($S$7:$S$2085&gt;0)+(S1210&gt;0)*($S$7:$S$2085=0)))&gt;0,"SALONES UNIDOS",IF(SUMPRODUCT((AE1210=$AE$7:$AE$2085)*(AI1210=$AI$7:$AI$2085)*((AO1210&lt;$AP$7:$AP$2085)*(AP1210&gt;$AO$7:$AO$2085))*(ROW($AE$7:$AE$2085)&lt;&gt;ROW(AE1210)))&gt;0,"Cruzado","Sin cruce")))</f>
        <v>Sin cruce</v>
      </c>
      <c r="AS1210" s="94" t="str">
        <f t="shared" si="22"/>
        <v>EN5PRINCIPALB</v>
      </c>
      <c r="AT1210" s="94" t="str" cm="1">
        <f t="array" ref="AT1210">IF(AS1210="","",IF(SUMPRODUCT((AS1210=$AS$7:$AS$2085)*(AI1210=$AI$7:$AI$2085)*(AO1210=$AO$7:$AO$2085)*(AP1210=$AP$7:$AP$2085)*(ROW($AS$7:$AS$2085)&lt;&gt;ROW(AS1210))*((S1210=0)*($S$7:$S$2085&gt;0)+(S1210&gt;0)*($S$7:$S$2085=0)))&gt;0,"SALONES UNIDOS",IF(SUMPRODUCT((AS1210=$AS$7:$AS$2085)*(AI1210=$AI$7:$AI$2085)*((AO1210&lt;$AP$7:$AP$2085)*(AP1210&gt;$AO$7:$AO$2085))*(ROW($AS$7:$AS$2085)&lt;&gt;ROW(AS1210)))&gt;0,"Cruzado","Sin cruce")))</f>
        <v>Sin cruce</v>
      </c>
    </row>
    <row r="1211" spans="3:46" ht="15.6" hidden="1" customHeight="1">
      <c r="C1211" s="496" t="s">
        <v>572</v>
      </c>
      <c r="D1211" s="479" t="s">
        <v>573</v>
      </c>
      <c r="E1211" s="479">
        <v>20261</v>
      </c>
      <c r="F1211" s="503" t="s">
        <v>48</v>
      </c>
      <c r="G1211" s="497" t="s">
        <v>80</v>
      </c>
      <c r="H1211" s="503" t="s">
        <v>63</v>
      </c>
      <c r="I1211" s="503">
        <v>5</v>
      </c>
      <c r="J1211" s="503" t="s">
        <v>51</v>
      </c>
      <c r="K1211" s="503" t="s">
        <v>51</v>
      </c>
      <c r="L1211" s="499" t="s">
        <v>665</v>
      </c>
      <c r="M1211" s="535" t="s">
        <v>666</v>
      </c>
      <c r="N1211" s="15" t="s">
        <v>637</v>
      </c>
      <c r="O1211" s="15" t="s">
        <v>578</v>
      </c>
      <c r="P1211" s="503" t="s">
        <v>579</v>
      </c>
      <c r="Q1211" s="15">
        <v>0</v>
      </c>
      <c r="R1211" s="15">
        <v>6</v>
      </c>
      <c r="S1211" s="479">
        <v>6</v>
      </c>
      <c r="T1211" s="15">
        <v>6</v>
      </c>
      <c r="U1211" s="471"/>
      <c r="V1211" s="550">
        <v>35</v>
      </c>
      <c r="W1211" s="497">
        <v>80034938</v>
      </c>
      <c r="X1211" s="566" t="s">
        <v>214</v>
      </c>
      <c r="Y1211" s="15" t="s">
        <v>579</v>
      </c>
      <c r="Z1211" s="15"/>
      <c r="AA1211" s="15"/>
      <c r="AB1211" s="15"/>
      <c r="AC1211" s="15" t="s">
        <v>953</v>
      </c>
      <c r="AD1211" s="15"/>
      <c r="AE1211" s="479"/>
      <c r="AF1211" s="497"/>
      <c r="AG1211" s="497"/>
      <c r="AH1211" s="497" t="s">
        <v>100</v>
      </c>
      <c r="AI1211" s="15">
        <v>1</v>
      </c>
      <c r="AJ1211" s="15">
        <v>18</v>
      </c>
      <c r="AK1211" s="15">
        <v>30</v>
      </c>
      <c r="AL1211" s="15">
        <v>23</v>
      </c>
      <c r="AM1211" s="15">
        <v>30</v>
      </c>
      <c r="AN1211" s="490">
        <f>IF(AJ1211="",S1211,ROUND(((((AL1211/24)+(AM1211/1440))-((AJ1211/24)+(AK1211/1440)))*1440/50),5))</f>
        <v>6</v>
      </c>
      <c r="AO1211" s="491">
        <f>AJ1211/24+AK1211/1440</f>
        <v>0.77083333333333337</v>
      </c>
      <c r="AP1211" s="491">
        <f>AL1211/24+AM1211/1440</f>
        <v>0.97916666666666674</v>
      </c>
      <c r="AQ1211" s="23" t="str" cm="1">
        <f t="array" ref="AQ1211">IF(X1211="","",IF(SUMPRODUCT((X1211=$X$7:$X$2085)*(AI1211=$AI$7:$AI$2085)*(AO1211=$AO$7:$AO$2085)*(AP1211=$AP$7:$AP$2085)*(ROW($X$7:$X$2085)&lt;&gt;ROW(X1211))*((S1211=0)*($S$7:$S$2085&gt;0)+(S1211&gt;0)*($S$7:$S$2085=0)))&gt;0,"SALONES UNIDOS",IF(SUMPRODUCT((X1211=$X$7:$X$2085)*(AI1211=$AI$7:$AI$2085)*((AO1211&lt;$AP$7:$AP$2085)*(AP1211&gt;$AO$7:$AO$2085))*(ROW($X$7:$X$2085)&lt;&gt;ROW(X1211)))&gt;0,"Cruzado","Sin cruce")))</f>
        <v>Sin cruce</v>
      </c>
      <c r="AR1211" s="23" t="str" cm="1">
        <f t="array" ref="AR1211">IF(AE1211="","",IF(SUMPRODUCT((AE1211=$AE$7:$AE$2085)*(AI1211=$AI$7:$AI$2085)*(AO1211=$AO$7:$AO$2085)*(AP1211=$AP$7:$AP$2085)*(ROW($AE$7:$AE$2085)&lt;&gt;ROW(AE1211))*((S1211=0)*($S$7:$S$2085&gt;0)+(S1211&gt;0)*($S$7:$S$2085=0)))&gt;0,"SALONES UNIDOS",IF(SUMPRODUCT((AE1211=$AE$7:$AE$2085)*(AI1211=$AI$7:$AI$2085)*((AO1211&lt;$AP$7:$AP$2085)*(AP1211&gt;$AO$7:$AO$2085))*(ROW($AE$7:$AE$2085)&lt;&gt;ROW(AE1211)))&gt;0,"Cruzado","Sin cruce")))</f>
        <v/>
      </c>
      <c r="AS1211" s="94" t="str">
        <f t="shared" si="22"/>
        <v>EN5PRINCIPALB</v>
      </c>
      <c r="AT1211" s="94" t="str" cm="1">
        <f t="array" ref="AT1211">IF(AS1211="","",IF(SUMPRODUCT((AS1211=$AS$7:$AS$2085)*(AI1211=$AI$7:$AI$2085)*(AO1211=$AO$7:$AO$2085)*(AP1211=$AP$7:$AP$2085)*(ROW($AS$7:$AS$2085)&lt;&gt;ROW(AS1211))*((S1211=0)*($S$7:$S$2085&gt;0)+(S1211&gt;0)*($S$7:$S$2085=0)))&gt;0,"SALONES UNIDOS",IF(SUMPRODUCT((AS1211=$AS$7:$AS$2085)*(AI1211=$AI$7:$AI$2085)*((AO1211&lt;$AP$7:$AP$2085)*(AP1211&gt;$AO$7:$AO$2085))*(ROW($AS$7:$AS$2085)&lt;&gt;ROW(AS1211)))&gt;0,"Cruzado","Sin cruce")))</f>
        <v>Sin cruce</v>
      </c>
    </row>
    <row r="1212" spans="3:46" ht="15.6" hidden="1" customHeight="1">
      <c r="C1212" s="496" t="s">
        <v>572</v>
      </c>
      <c r="D1212" s="479" t="s">
        <v>573</v>
      </c>
      <c r="E1212" s="479">
        <v>20261</v>
      </c>
      <c r="F1212" s="503" t="s">
        <v>48</v>
      </c>
      <c r="G1212" s="497" t="s">
        <v>80</v>
      </c>
      <c r="H1212" s="503" t="s">
        <v>63</v>
      </c>
      <c r="I1212" s="503">
        <v>5</v>
      </c>
      <c r="J1212" s="503" t="s">
        <v>51</v>
      </c>
      <c r="K1212" s="503" t="s">
        <v>51</v>
      </c>
      <c r="L1212" s="499" t="s">
        <v>668</v>
      </c>
      <c r="M1212" s="535" t="s">
        <v>669</v>
      </c>
      <c r="N1212" s="15" t="s">
        <v>637</v>
      </c>
      <c r="O1212" s="15" t="s">
        <v>578</v>
      </c>
      <c r="P1212" s="503" t="s">
        <v>579</v>
      </c>
      <c r="Q1212" s="15">
        <v>3</v>
      </c>
      <c r="R1212" s="15">
        <v>2</v>
      </c>
      <c r="S1212" s="479">
        <v>5</v>
      </c>
      <c r="T1212" s="15">
        <v>4</v>
      </c>
      <c r="U1212" s="471"/>
      <c r="V1212" s="550">
        <v>35</v>
      </c>
      <c r="W1212" s="497">
        <v>46604461</v>
      </c>
      <c r="X1212" s="566" t="s">
        <v>342</v>
      </c>
      <c r="Y1212" s="15" t="s">
        <v>579</v>
      </c>
      <c r="Z1212" s="15"/>
      <c r="AA1212" s="15"/>
      <c r="AB1212" s="15"/>
      <c r="AC1212" s="15" t="s">
        <v>962</v>
      </c>
      <c r="AD1212" s="15"/>
      <c r="AE1212" s="479"/>
      <c r="AF1212" s="497"/>
      <c r="AG1212" s="497"/>
      <c r="AH1212" s="497" t="s">
        <v>203</v>
      </c>
      <c r="AI1212" s="15">
        <v>4</v>
      </c>
      <c r="AJ1212" s="15">
        <v>12</v>
      </c>
      <c r="AK1212" s="15">
        <v>40</v>
      </c>
      <c r="AL1212" s="15">
        <v>16</v>
      </c>
      <c r="AM1212" s="15">
        <v>50</v>
      </c>
      <c r="AN1212" s="490">
        <f>IF(AJ1212="",S1212,ROUND(((((AL1212/24)+(AM1212/1440))-((AJ1212/24)+(AK1212/1440)))*1440/50),5))</f>
        <v>5</v>
      </c>
      <c r="AO1212" s="491">
        <f>AJ1212/24+AK1212/1440</f>
        <v>0.52777777777777779</v>
      </c>
      <c r="AP1212" s="491">
        <f>AL1212/24+AM1212/1440</f>
        <v>0.70138888888888884</v>
      </c>
      <c r="AQ1212" s="23" t="str" cm="1">
        <f t="array" ref="AQ1212">IF(X1212="","",IF(SUMPRODUCT((X1212=$X$7:$X$2085)*(AI1212=$AI$7:$AI$2085)*(AO1212=$AO$7:$AO$2085)*(AP1212=$AP$7:$AP$2085)*(ROW($X$7:$X$2085)&lt;&gt;ROW(X1212))*((S1212=0)*($S$7:$S$2085&gt;0)+(S1212&gt;0)*($S$7:$S$2085=0)))&gt;0,"SALONES UNIDOS",IF(SUMPRODUCT((X1212=$X$7:$X$2085)*(AI1212=$AI$7:$AI$2085)*((AO1212&lt;$AP$7:$AP$2085)*(AP1212&gt;$AO$7:$AO$2085))*(ROW($X$7:$X$2085)&lt;&gt;ROW(X1212)))&gt;0,"Cruzado","Sin cruce")))</f>
        <v>Sin cruce</v>
      </c>
      <c r="AR1212" s="23" t="str" cm="1">
        <f t="array" ref="AR1212">IF(AE1212="","",IF(SUMPRODUCT((AE1212=$AE$7:$AE$2085)*(AI1212=$AI$7:$AI$2085)*(AO1212=$AO$7:$AO$2085)*(AP1212=$AP$7:$AP$2085)*(ROW($AE$7:$AE$2085)&lt;&gt;ROW(AE1212))*((S1212=0)*($S$7:$S$2085&gt;0)+(S1212&gt;0)*($S$7:$S$2085=0)))&gt;0,"SALONES UNIDOS",IF(SUMPRODUCT((AE1212=$AE$7:$AE$2085)*(AI1212=$AI$7:$AI$2085)*((AO1212&lt;$AP$7:$AP$2085)*(AP1212&gt;$AO$7:$AO$2085))*(ROW($AE$7:$AE$2085)&lt;&gt;ROW(AE1212)))&gt;0,"Cruzado","Sin cruce")))</f>
        <v/>
      </c>
      <c r="AS1212" s="94" t="str">
        <f t="shared" si="22"/>
        <v>EN5PRINCIPALB</v>
      </c>
      <c r="AT1212" s="94" t="str" cm="1">
        <f t="array" ref="AT1212">IF(AS1212="","",IF(SUMPRODUCT((AS1212=$AS$7:$AS$2085)*(AI1212=$AI$7:$AI$2085)*(AO1212=$AO$7:$AO$2085)*(AP1212=$AP$7:$AP$2085)*(ROW($AS$7:$AS$2085)&lt;&gt;ROW(AS1212))*((S1212=0)*($S$7:$S$2085&gt;0)+(S1212&gt;0)*($S$7:$S$2085=0)))&gt;0,"SALONES UNIDOS",IF(SUMPRODUCT((AS1212=$AS$7:$AS$2085)*(AI1212=$AI$7:$AI$2085)*((AO1212&lt;$AP$7:$AP$2085)*(AP1212&gt;$AO$7:$AO$2085))*(ROW($AS$7:$AS$2085)&lt;&gt;ROW(AS1212)))&gt;0,"Cruzado","Sin cruce")))</f>
        <v>Sin cruce</v>
      </c>
    </row>
    <row r="1213" spans="3:46" ht="15.6" hidden="1" customHeight="1">
      <c r="C1213" s="496" t="s">
        <v>572</v>
      </c>
      <c r="D1213" s="479" t="s">
        <v>573</v>
      </c>
      <c r="E1213" s="479">
        <v>20261</v>
      </c>
      <c r="F1213" s="503" t="s">
        <v>48</v>
      </c>
      <c r="G1213" s="497" t="s">
        <v>80</v>
      </c>
      <c r="H1213" s="503" t="s">
        <v>63</v>
      </c>
      <c r="I1213" s="503">
        <v>5</v>
      </c>
      <c r="J1213" s="503" t="s">
        <v>51</v>
      </c>
      <c r="K1213" s="503" t="s">
        <v>51</v>
      </c>
      <c r="L1213" s="499" t="s">
        <v>670</v>
      </c>
      <c r="M1213" s="535" t="s">
        <v>671</v>
      </c>
      <c r="N1213" s="15" t="s">
        <v>637</v>
      </c>
      <c r="O1213" s="15" t="s">
        <v>578</v>
      </c>
      <c r="P1213" s="497" t="s">
        <v>624</v>
      </c>
      <c r="Q1213" s="15">
        <v>2</v>
      </c>
      <c r="R1213" s="15">
        <v>2</v>
      </c>
      <c r="S1213" s="479">
        <v>4</v>
      </c>
      <c r="T1213" s="15">
        <v>3</v>
      </c>
      <c r="U1213" s="471"/>
      <c r="V1213" s="550">
        <v>35</v>
      </c>
      <c r="W1213" s="497">
        <v>10350121</v>
      </c>
      <c r="X1213" s="566" t="s">
        <v>240</v>
      </c>
      <c r="Y1213" s="571" t="s">
        <v>624</v>
      </c>
      <c r="Z1213" s="15"/>
      <c r="AA1213" s="15"/>
      <c r="AB1213" s="15"/>
      <c r="AC1213" s="493"/>
      <c r="AD1213" s="497"/>
      <c r="AE1213" s="479"/>
      <c r="AF1213" s="497"/>
      <c r="AG1213" s="497"/>
      <c r="AH1213" s="497" t="s">
        <v>203</v>
      </c>
      <c r="AI1213" s="15">
        <v>3</v>
      </c>
      <c r="AJ1213" s="15">
        <v>19</v>
      </c>
      <c r="AK1213" s="15">
        <v>20</v>
      </c>
      <c r="AL1213" s="15">
        <v>22</v>
      </c>
      <c r="AM1213" s="15">
        <v>40</v>
      </c>
      <c r="AN1213" s="490">
        <f>IF(AJ1213="",S1213,ROUND(((((AL1213/24)+(AM1213/1440))-((AJ1213/24)+(AK1213/1440)))*1440/50),5))</f>
        <v>4</v>
      </c>
      <c r="AO1213" s="491">
        <f>AJ1213/24+AK1213/1440</f>
        <v>0.80555555555555547</v>
      </c>
      <c r="AP1213" s="491">
        <f>AL1213/24+AM1213/1440</f>
        <v>0.94444444444444442</v>
      </c>
      <c r="AQ1213" s="23" t="str" cm="1">
        <f t="array" ref="AQ1213">IF(X1213="","",IF(SUMPRODUCT((X1213=$X$7:$X$2085)*(AI1213=$AI$7:$AI$2085)*(AO1213=$AO$7:$AO$2085)*(AP1213=$AP$7:$AP$2085)*(ROW($X$7:$X$2085)&lt;&gt;ROW(X1213))*((S1213=0)*($S$7:$S$2085&gt;0)+(S1213&gt;0)*($S$7:$S$2085=0)))&gt;0,"SALONES UNIDOS",IF(SUMPRODUCT((X1213=$X$7:$X$2085)*(AI1213=$AI$7:$AI$2085)*((AO1213&lt;$AP$7:$AP$2085)*(AP1213&gt;$AO$7:$AO$2085))*(ROW($X$7:$X$2085)&lt;&gt;ROW(X1213)))&gt;0,"Cruzado","Sin cruce")))</f>
        <v>Sin cruce</v>
      </c>
      <c r="AR1213" s="23" t="str" cm="1">
        <f t="array" ref="AR1213">IF(AE1213="","",IF(SUMPRODUCT((AE1213=$AE$7:$AE$2085)*(AI1213=$AI$7:$AI$2085)*(AO1213=$AO$7:$AO$2085)*(AP1213=$AP$7:$AP$2085)*(ROW($AE$7:$AE$2085)&lt;&gt;ROW(AE1213))*((S1213=0)*($S$7:$S$2085&gt;0)+(S1213&gt;0)*($S$7:$S$2085=0)))&gt;0,"SALONES UNIDOS",IF(SUMPRODUCT((AE1213=$AE$7:$AE$2085)*(AI1213=$AI$7:$AI$2085)*((AO1213&lt;$AP$7:$AP$2085)*(AP1213&gt;$AO$7:$AO$2085))*(ROW($AE$7:$AE$2085)&lt;&gt;ROW(AE1213)))&gt;0,"Cruzado","Sin cruce")))</f>
        <v/>
      </c>
      <c r="AS1213" s="94" t="str">
        <f t="shared" si="22"/>
        <v>EN5PRINCIPALB</v>
      </c>
      <c r="AT1213" s="94" t="str" cm="1">
        <f t="array" ref="AT1213">IF(AS1213="","",IF(SUMPRODUCT((AS1213=$AS$7:$AS$2085)*(AI1213=$AI$7:$AI$2085)*(AO1213=$AO$7:$AO$2085)*(AP1213=$AP$7:$AP$2085)*(ROW($AS$7:$AS$2085)&lt;&gt;ROW(AS1213))*((S1213=0)*($S$7:$S$2085&gt;0)+(S1213&gt;0)*($S$7:$S$2085=0)))&gt;0,"SALONES UNIDOS",IF(SUMPRODUCT((AS1213=$AS$7:$AS$2085)*(AI1213=$AI$7:$AI$2085)*((AO1213&lt;$AP$7:$AP$2085)*(AP1213&gt;$AO$7:$AO$2085))*(ROW($AS$7:$AS$2085)&lt;&gt;ROW(AS1213)))&gt;0,"Cruzado","Sin cruce")))</f>
        <v>Sin cruce</v>
      </c>
    </row>
    <row r="1214" spans="3:46" ht="15.6" hidden="1" customHeight="1">
      <c r="C1214" s="496" t="s">
        <v>572</v>
      </c>
      <c r="D1214" s="479" t="s">
        <v>573</v>
      </c>
      <c r="E1214" s="479">
        <v>20261</v>
      </c>
      <c r="F1214" s="503" t="s">
        <v>48</v>
      </c>
      <c r="G1214" s="497" t="s">
        <v>80</v>
      </c>
      <c r="H1214" s="503" t="s">
        <v>63</v>
      </c>
      <c r="I1214" s="503">
        <v>5</v>
      </c>
      <c r="J1214" s="503" t="s">
        <v>51</v>
      </c>
      <c r="K1214" s="503" t="s">
        <v>51</v>
      </c>
      <c r="L1214" s="499" t="s">
        <v>672</v>
      </c>
      <c r="M1214" s="535" t="s">
        <v>673</v>
      </c>
      <c r="N1214" s="15" t="s">
        <v>637</v>
      </c>
      <c r="O1214" s="15" t="s">
        <v>578</v>
      </c>
      <c r="P1214" s="503" t="s">
        <v>579</v>
      </c>
      <c r="Q1214" s="15">
        <v>3</v>
      </c>
      <c r="R1214" s="15">
        <v>0</v>
      </c>
      <c r="S1214" s="479">
        <v>3</v>
      </c>
      <c r="T1214" s="15">
        <v>4</v>
      </c>
      <c r="U1214" s="471"/>
      <c r="V1214" s="550">
        <v>35</v>
      </c>
      <c r="W1214" s="497">
        <v>21815632</v>
      </c>
      <c r="X1214" s="566" t="s">
        <v>344</v>
      </c>
      <c r="Y1214" s="15" t="s">
        <v>579</v>
      </c>
      <c r="Z1214" s="15"/>
      <c r="AA1214" s="15"/>
      <c r="AB1214" s="15"/>
      <c r="AC1214" s="15" t="s">
        <v>953</v>
      </c>
      <c r="AD1214" s="15"/>
      <c r="AE1214" s="479"/>
      <c r="AF1214" s="497"/>
      <c r="AG1214" s="497"/>
      <c r="AH1214" s="497" t="s">
        <v>582</v>
      </c>
      <c r="AI1214" s="15">
        <v>3</v>
      </c>
      <c r="AJ1214" s="15">
        <v>8</v>
      </c>
      <c r="AK1214" s="15">
        <v>30</v>
      </c>
      <c r="AL1214" s="15">
        <v>11</v>
      </c>
      <c r="AM1214" s="15">
        <v>0</v>
      </c>
      <c r="AN1214" s="490">
        <f>IF(AJ1214="",S1214,ROUND(((((AL1214/24)+(AM1214/1440))-((AJ1214/24)+(AK1214/1440)))*1440/50),5))</f>
        <v>3</v>
      </c>
      <c r="AO1214" s="491">
        <f>AJ1214/24+AK1214/1440</f>
        <v>0.35416666666666663</v>
      </c>
      <c r="AP1214" s="491">
        <f>AL1214/24+AM1214/1440</f>
        <v>0.45833333333333331</v>
      </c>
      <c r="AQ1214" s="23" t="str" cm="1">
        <f t="array" ref="AQ1214">IF(X1214="","",IF(SUMPRODUCT((X1214=$X$7:$X$2085)*(AI1214=$AI$7:$AI$2085)*(AO1214=$AO$7:$AO$2085)*(AP1214=$AP$7:$AP$2085)*(ROW($X$7:$X$2085)&lt;&gt;ROW(X1214))*((S1214=0)*($S$7:$S$2085&gt;0)+(S1214&gt;0)*($S$7:$S$2085=0)))&gt;0,"SALONES UNIDOS",IF(SUMPRODUCT((X1214=$X$7:$X$2085)*(AI1214=$AI$7:$AI$2085)*((AO1214&lt;$AP$7:$AP$2085)*(AP1214&gt;$AO$7:$AO$2085))*(ROW($X$7:$X$2085)&lt;&gt;ROW(X1214)))&gt;0,"Cruzado","Sin cruce")))</f>
        <v>Sin cruce</v>
      </c>
      <c r="AR1214" s="23" t="str" cm="1">
        <f t="array" ref="AR1214">IF(AE1214="","",IF(SUMPRODUCT((AE1214=$AE$7:$AE$2085)*(AI1214=$AI$7:$AI$2085)*(AO1214=$AO$7:$AO$2085)*(AP1214=$AP$7:$AP$2085)*(ROW($AE$7:$AE$2085)&lt;&gt;ROW(AE1214))*((S1214=0)*($S$7:$S$2085&gt;0)+(S1214&gt;0)*($S$7:$S$2085=0)))&gt;0,"SALONES UNIDOS",IF(SUMPRODUCT((AE1214=$AE$7:$AE$2085)*(AI1214=$AI$7:$AI$2085)*((AO1214&lt;$AP$7:$AP$2085)*(AP1214&gt;$AO$7:$AO$2085))*(ROW($AE$7:$AE$2085)&lt;&gt;ROW(AE1214)))&gt;0,"Cruzado","Sin cruce")))</f>
        <v/>
      </c>
      <c r="AS1214" s="94" t="str">
        <f t="shared" si="22"/>
        <v>EN5PRINCIPALB</v>
      </c>
      <c r="AT1214" s="94" t="str" cm="1">
        <f t="array" ref="AT1214">IF(AS1214="","",IF(SUMPRODUCT((AS1214=$AS$7:$AS$2085)*(AI1214=$AI$7:$AI$2085)*(AO1214=$AO$7:$AO$2085)*(AP1214=$AP$7:$AP$2085)*(ROW($AS$7:$AS$2085)&lt;&gt;ROW(AS1214))*((S1214=0)*($S$7:$S$2085&gt;0)+(S1214&gt;0)*($S$7:$S$2085=0)))&gt;0,"SALONES UNIDOS",IF(SUMPRODUCT((AS1214=$AS$7:$AS$2085)*(AI1214=$AI$7:$AI$2085)*((AO1214&lt;$AP$7:$AP$2085)*(AP1214&gt;$AO$7:$AO$2085))*(ROW($AS$7:$AS$2085)&lt;&gt;ROW(AS1214)))&gt;0,"Cruzado","Sin cruce")))</f>
        <v>Sin cruce</v>
      </c>
    </row>
    <row r="1215" spans="3:46" ht="15.6" hidden="1" customHeight="1">
      <c r="C1215" s="496" t="s">
        <v>572</v>
      </c>
      <c r="D1215" s="479" t="s">
        <v>573</v>
      </c>
      <c r="E1215" s="479">
        <v>20261</v>
      </c>
      <c r="F1215" s="503" t="s">
        <v>48</v>
      </c>
      <c r="G1215" s="497" t="s">
        <v>80</v>
      </c>
      <c r="H1215" s="503" t="s">
        <v>63</v>
      </c>
      <c r="I1215" s="503">
        <v>5</v>
      </c>
      <c r="J1215" s="503" t="s">
        <v>597</v>
      </c>
      <c r="K1215" s="503" t="s">
        <v>51</v>
      </c>
      <c r="L1215" s="499" t="s">
        <v>672</v>
      </c>
      <c r="M1215" s="535" t="s">
        <v>673</v>
      </c>
      <c r="N1215" s="15" t="s">
        <v>637</v>
      </c>
      <c r="O1215" s="15" t="s">
        <v>578</v>
      </c>
      <c r="P1215" s="503" t="s">
        <v>579</v>
      </c>
      <c r="Q1215" s="15">
        <v>0</v>
      </c>
      <c r="R1215" s="15">
        <v>2</v>
      </c>
      <c r="S1215" s="479">
        <v>2</v>
      </c>
      <c r="T1215" s="15">
        <v>4</v>
      </c>
      <c r="U1215" s="471"/>
      <c r="V1215" s="550">
        <v>17</v>
      </c>
      <c r="W1215" s="616">
        <v>21815632</v>
      </c>
      <c r="X1215" s="617" t="s">
        <v>344</v>
      </c>
      <c r="Y1215" s="15" t="s">
        <v>579</v>
      </c>
      <c r="Z1215" s="15"/>
      <c r="AA1215" s="15"/>
      <c r="AB1215" s="15"/>
      <c r="AC1215" s="493"/>
      <c r="AD1215" s="15"/>
      <c r="AE1215" s="628" t="s">
        <v>1086</v>
      </c>
      <c r="AF1215" s="497"/>
      <c r="AG1215" s="497"/>
      <c r="AH1215" s="497" t="s">
        <v>100</v>
      </c>
      <c r="AI1215" s="15">
        <v>3</v>
      </c>
      <c r="AJ1215" s="15">
        <v>11</v>
      </c>
      <c r="AK1215" s="15">
        <v>0</v>
      </c>
      <c r="AL1215" s="15">
        <v>12</v>
      </c>
      <c r="AM1215" s="15">
        <v>40</v>
      </c>
      <c r="AN1215" s="490">
        <f>IF(AJ1215="",S1215,ROUND(((((AL1215/24)+(AM1215/1440))-((AJ1215/24)+(AK1215/1440)))*1440/50),5))</f>
        <v>2</v>
      </c>
      <c r="AO1215" s="491">
        <f>AJ1215/24+AK1215/1440</f>
        <v>0.45833333333333331</v>
      </c>
      <c r="AP1215" s="491">
        <f>AL1215/24+AM1215/1440</f>
        <v>0.52777777777777779</v>
      </c>
      <c r="AQ1215" s="23" t="str" cm="1">
        <f t="array" ref="AQ1215">IF(X1215="","",IF(SUMPRODUCT((X1215=$X$7:$X$2085)*(AI1215=$AI$7:$AI$2085)*(AO1215=$AO$7:$AO$2085)*(AP1215=$AP$7:$AP$2085)*(ROW($X$7:$X$2085)&lt;&gt;ROW(X1215))*((S1215=0)*($S$7:$S$2085&gt;0)+(S1215&gt;0)*($S$7:$S$2085=0)))&gt;0,"SALONES UNIDOS",IF(SUMPRODUCT((X1215=$X$7:$X$2085)*(AI1215=$AI$7:$AI$2085)*((AO1215&lt;$AP$7:$AP$2085)*(AP1215&gt;$AO$7:$AO$2085))*(ROW($X$7:$X$2085)&lt;&gt;ROW(X1215)))&gt;0,"Cruzado","Sin cruce")))</f>
        <v>Sin cruce</v>
      </c>
      <c r="AR1215" s="23" t="str" cm="1">
        <f t="array" ref="AR1215">IF(AE1215="","",IF(SUMPRODUCT((AE1215=$AE$7:$AE$2085)*(AI1215=$AI$7:$AI$2085)*(AO1215=$AO$7:$AO$2085)*(AP1215=$AP$7:$AP$2085)*(ROW($AE$7:$AE$2085)&lt;&gt;ROW(AE1215))*((S1215=0)*($S$7:$S$2085&gt;0)+(S1215&gt;0)*($S$7:$S$2085=0)))&gt;0,"SALONES UNIDOS",IF(SUMPRODUCT((AE1215=$AE$7:$AE$2085)*(AI1215=$AI$7:$AI$2085)*((AO1215&lt;$AP$7:$AP$2085)*(AP1215&gt;$AO$7:$AO$2085))*(ROW($AE$7:$AE$2085)&lt;&gt;ROW(AE1215)))&gt;0,"Cruzado","Sin cruce")))</f>
        <v>Sin cruce</v>
      </c>
      <c r="AS1215" s="94" t="str">
        <f t="shared" si="22"/>
        <v>EN5PRINCIPALB</v>
      </c>
      <c r="AT1215" s="94" t="str" cm="1">
        <f t="array" ref="AT1215">IF(AS1215="","",IF(SUMPRODUCT((AS1215=$AS$7:$AS$2085)*(AI1215=$AI$7:$AI$2085)*(AO1215=$AO$7:$AO$2085)*(AP1215=$AP$7:$AP$2085)*(ROW($AS$7:$AS$2085)&lt;&gt;ROW(AS1215))*((S1215=0)*($S$7:$S$2085&gt;0)+(S1215&gt;0)*($S$7:$S$2085=0)))&gt;0,"SALONES UNIDOS",IF(SUMPRODUCT((AS1215=$AS$7:$AS$2085)*(AI1215=$AI$7:$AI$2085)*((AO1215&lt;$AP$7:$AP$2085)*(AP1215&gt;$AO$7:$AO$2085))*(ROW($AS$7:$AS$2085)&lt;&gt;ROW(AS1215)))&gt;0,"Cruzado","Sin cruce")))</f>
        <v>Sin cruce</v>
      </c>
    </row>
    <row r="1216" spans="3:46" ht="15.6" hidden="1" customHeight="1">
      <c r="C1216" s="496" t="s">
        <v>572</v>
      </c>
      <c r="D1216" s="479" t="s">
        <v>573</v>
      </c>
      <c r="E1216" s="479">
        <v>20261</v>
      </c>
      <c r="F1216" s="503" t="s">
        <v>48</v>
      </c>
      <c r="G1216" s="497" t="s">
        <v>80</v>
      </c>
      <c r="H1216" s="503" t="s">
        <v>63</v>
      </c>
      <c r="I1216" s="503">
        <v>5</v>
      </c>
      <c r="J1216" s="503" t="s">
        <v>598</v>
      </c>
      <c r="K1216" s="503" t="s">
        <v>51</v>
      </c>
      <c r="L1216" s="499" t="s">
        <v>672</v>
      </c>
      <c r="M1216" s="535" t="s">
        <v>673</v>
      </c>
      <c r="N1216" s="15" t="s">
        <v>637</v>
      </c>
      <c r="O1216" s="15" t="s">
        <v>578</v>
      </c>
      <c r="P1216" s="503" t="s">
        <v>579</v>
      </c>
      <c r="Q1216" s="15">
        <v>0</v>
      </c>
      <c r="R1216" s="15">
        <v>2</v>
      </c>
      <c r="S1216" s="479">
        <v>2</v>
      </c>
      <c r="T1216" s="15">
        <v>4</v>
      </c>
      <c r="U1216" s="471"/>
      <c r="V1216" s="550">
        <v>18</v>
      </c>
      <c r="W1216" s="616">
        <v>21815632</v>
      </c>
      <c r="X1216" s="617" t="s">
        <v>344</v>
      </c>
      <c r="Y1216" s="15" t="s">
        <v>579</v>
      </c>
      <c r="Z1216" s="15"/>
      <c r="AA1216" s="15"/>
      <c r="AB1216" s="15"/>
      <c r="AC1216" s="493"/>
      <c r="AD1216" s="15"/>
      <c r="AE1216" s="628" t="s">
        <v>1086</v>
      </c>
      <c r="AF1216" s="497"/>
      <c r="AG1216" s="497"/>
      <c r="AH1216" s="497" t="s">
        <v>100</v>
      </c>
      <c r="AI1216" s="15">
        <v>3</v>
      </c>
      <c r="AJ1216" s="15">
        <v>13</v>
      </c>
      <c r="AK1216" s="15">
        <v>30</v>
      </c>
      <c r="AL1216" s="15">
        <v>15</v>
      </c>
      <c r="AM1216" s="15">
        <v>10</v>
      </c>
      <c r="AN1216" s="490">
        <f>IF(AJ1216="",S1216,ROUND(((((AL1216/24)+(AM1216/1440))-((AJ1216/24)+(AK1216/1440)))*1440/50),5))</f>
        <v>2</v>
      </c>
      <c r="AO1216" s="491">
        <f>AJ1216/24+AK1216/1440</f>
        <v>0.5625</v>
      </c>
      <c r="AP1216" s="491">
        <f>AL1216/24+AM1216/1440</f>
        <v>0.63194444444444442</v>
      </c>
      <c r="AQ1216" s="23" t="str" cm="1">
        <f t="array" ref="AQ1216">IF(X1216="","",IF(SUMPRODUCT((X1216=$X$7:$X$2085)*(AI1216=$AI$7:$AI$2085)*(AO1216=$AO$7:$AO$2085)*(AP1216=$AP$7:$AP$2085)*(ROW($X$7:$X$2085)&lt;&gt;ROW(X1216))*((S1216=0)*($S$7:$S$2085&gt;0)+(S1216&gt;0)*($S$7:$S$2085=0)))&gt;0,"SALONES UNIDOS",IF(SUMPRODUCT((X1216=$X$7:$X$2085)*(AI1216=$AI$7:$AI$2085)*((AO1216&lt;$AP$7:$AP$2085)*(AP1216&gt;$AO$7:$AO$2085))*(ROW($X$7:$X$2085)&lt;&gt;ROW(X1216)))&gt;0,"Cruzado","Sin cruce")))</f>
        <v>Sin cruce</v>
      </c>
      <c r="AR1216" s="23" t="str" cm="1">
        <f t="array" ref="AR1216">IF(AE1216="","",IF(SUMPRODUCT((AE1216=$AE$7:$AE$2085)*(AI1216=$AI$7:$AI$2085)*(AO1216=$AO$7:$AO$2085)*(AP1216=$AP$7:$AP$2085)*(ROW($AE$7:$AE$2085)&lt;&gt;ROW(AE1216))*((S1216=0)*($S$7:$S$2085&gt;0)+(S1216&gt;0)*($S$7:$S$2085=0)))&gt;0,"SALONES UNIDOS",IF(SUMPRODUCT((AE1216=$AE$7:$AE$2085)*(AI1216=$AI$7:$AI$2085)*((AO1216&lt;$AP$7:$AP$2085)*(AP1216&gt;$AO$7:$AO$2085))*(ROW($AE$7:$AE$2085)&lt;&gt;ROW(AE1216)))&gt;0,"Cruzado","Sin cruce")))</f>
        <v>Sin cruce</v>
      </c>
      <c r="AS1216" s="94" t="str">
        <f t="shared" si="22"/>
        <v>EN5PRINCIPALB</v>
      </c>
      <c r="AT1216" s="94" t="str" cm="1">
        <f t="array" ref="AT1216">IF(AS1216="","",IF(SUMPRODUCT((AS1216=$AS$7:$AS$2085)*(AI1216=$AI$7:$AI$2085)*(AO1216=$AO$7:$AO$2085)*(AP1216=$AP$7:$AP$2085)*(ROW($AS$7:$AS$2085)&lt;&gt;ROW(AS1216))*((S1216=0)*($S$7:$S$2085&gt;0)+(S1216&gt;0)*($S$7:$S$2085=0)))&gt;0,"SALONES UNIDOS",IF(SUMPRODUCT((AS1216=$AS$7:$AS$2085)*(AI1216=$AI$7:$AI$2085)*((AO1216&lt;$AP$7:$AP$2085)*(AP1216&gt;$AO$7:$AO$2085))*(ROW($AS$7:$AS$2085)&lt;&gt;ROW(AS1216)))&gt;0,"Cruzado","Sin cruce")))</f>
        <v>Sin cruce</v>
      </c>
    </row>
    <row r="1217" spans="3:46" ht="15.6" hidden="1" customHeight="1">
      <c r="C1217" s="496" t="s">
        <v>572</v>
      </c>
      <c r="D1217" s="479" t="s">
        <v>573</v>
      </c>
      <c r="E1217" s="479">
        <v>20261</v>
      </c>
      <c r="F1217" s="503" t="s">
        <v>48</v>
      </c>
      <c r="G1217" s="497" t="s">
        <v>80</v>
      </c>
      <c r="H1217" s="503" t="s">
        <v>63</v>
      </c>
      <c r="I1217" s="503">
        <v>5</v>
      </c>
      <c r="J1217" s="503" t="s">
        <v>57</v>
      </c>
      <c r="K1217" s="503" t="s">
        <v>57</v>
      </c>
      <c r="L1217" s="499" t="s">
        <v>661</v>
      </c>
      <c r="M1217" s="535" t="s">
        <v>662</v>
      </c>
      <c r="N1217" s="15" t="s">
        <v>577</v>
      </c>
      <c r="O1217" s="15" t="s">
        <v>578</v>
      </c>
      <c r="P1217" s="503" t="s">
        <v>579</v>
      </c>
      <c r="Q1217" s="15">
        <v>2</v>
      </c>
      <c r="R1217" s="15">
        <v>2</v>
      </c>
      <c r="S1217" s="479">
        <v>4</v>
      </c>
      <c r="T1217" s="15">
        <v>3</v>
      </c>
      <c r="U1217" s="471"/>
      <c r="V1217" s="550">
        <v>50</v>
      </c>
      <c r="W1217" s="497">
        <v>42069977</v>
      </c>
      <c r="X1217" s="566" t="s">
        <v>479</v>
      </c>
      <c r="Y1217" s="15" t="s">
        <v>624</v>
      </c>
      <c r="Z1217" s="15"/>
      <c r="AA1217" s="15"/>
      <c r="AB1217" s="15"/>
      <c r="AC1217" s="493"/>
      <c r="AD1217" s="15"/>
      <c r="AE1217" s="479"/>
      <c r="AF1217" s="497"/>
      <c r="AG1217" s="497"/>
      <c r="AH1217" s="15" t="s">
        <v>203</v>
      </c>
      <c r="AI1217" s="15">
        <v>3</v>
      </c>
      <c r="AJ1217" s="15">
        <v>7</v>
      </c>
      <c r="AK1217" s="15">
        <v>40</v>
      </c>
      <c r="AL1217" s="15">
        <v>11</v>
      </c>
      <c r="AM1217" s="15">
        <v>0</v>
      </c>
      <c r="AN1217" s="490">
        <f>IF(AJ1217="",S1217,ROUND(((((AL1217/24)+(AM1217/1440))-((AJ1217/24)+(AK1217/1440)))*1440/50),5))</f>
        <v>4</v>
      </c>
      <c r="AO1217" s="491">
        <f>AJ1217/24+AK1217/1440</f>
        <v>0.31944444444444448</v>
      </c>
      <c r="AP1217" s="491">
        <f>AL1217/24+AM1217/1440</f>
        <v>0.45833333333333331</v>
      </c>
      <c r="AQ1217" s="23" t="str" cm="1">
        <f t="array" ref="AQ1217">IF(X1217="","",IF(SUMPRODUCT((X1217=$X$7:$X$2085)*(AI1217=$AI$7:$AI$2085)*(AO1217=$AO$7:$AO$2085)*(AP1217=$AP$7:$AP$2085)*(ROW($X$7:$X$2085)&lt;&gt;ROW(X1217))*((S1217=0)*($S$7:$S$2085&gt;0)+(S1217&gt;0)*($S$7:$S$2085=0)))&gt;0,"SALONES UNIDOS",IF(SUMPRODUCT((X1217=$X$7:$X$2085)*(AI1217=$AI$7:$AI$2085)*((AO1217&lt;$AP$7:$AP$2085)*(AP1217&gt;$AO$7:$AO$2085))*(ROW($X$7:$X$2085)&lt;&gt;ROW(X1217)))&gt;0,"Cruzado","Sin cruce")))</f>
        <v>Sin cruce</v>
      </c>
      <c r="AR1217" s="23" t="str" cm="1">
        <f t="array" ref="AR1217">IF(AE1217="","",IF(SUMPRODUCT((AE1217=$AE$7:$AE$2085)*(AI1217=$AI$7:$AI$2085)*(AO1217=$AO$7:$AO$2085)*(AP1217=$AP$7:$AP$2085)*(ROW($AE$7:$AE$2085)&lt;&gt;ROW(AE1217))*((S1217=0)*($S$7:$S$2085&gt;0)+(S1217&gt;0)*($S$7:$S$2085=0)))&gt;0,"SALONES UNIDOS",IF(SUMPRODUCT((AE1217=$AE$7:$AE$2085)*(AI1217=$AI$7:$AI$2085)*((AO1217&lt;$AP$7:$AP$2085)*(AP1217&gt;$AO$7:$AO$2085))*(ROW($AE$7:$AE$2085)&lt;&gt;ROW(AE1217)))&gt;0,"Cruzado","Sin cruce")))</f>
        <v/>
      </c>
      <c r="AS1217" s="94" t="str">
        <f t="shared" si="22"/>
        <v>EN5PRINCIPALC</v>
      </c>
      <c r="AT1217" s="94" t="str" cm="1">
        <f t="array" ref="AT1217">IF(AS1217="","",IF(SUMPRODUCT((AS1217=$AS$7:$AS$2085)*(AI1217=$AI$7:$AI$2085)*(AO1217=$AO$7:$AO$2085)*(AP1217=$AP$7:$AP$2085)*(ROW($AS$7:$AS$2085)&lt;&gt;ROW(AS1217))*((S1217=0)*($S$7:$S$2085&gt;0)+(S1217&gt;0)*($S$7:$S$2085=0)))&gt;0,"SALONES UNIDOS",IF(SUMPRODUCT((AS1217=$AS$7:$AS$2085)*(AI1217=$AI$7:$AI$2085)*((AO1217&lt;$AP$7:$AP$2085)*(AP1217&gt;$AO$7:$AO$2085))*(ROW($AS$7:$AS$2085)&lt;&gt;ROW(AS1217)))&gt;0,"Cruzado","Sin cruce")))</f>
        <v>Sin cruce</v>
      </c>
    </row>
    <row r="1218" spans="3:46" ht="15.6" hidden="1" customHeight="1">
      <c r="C1218" s="496" t="s">
        <v>572</v>
      </c>
      <c r="D1218" s="479" t="s">
        <v>573</v>
      </c>
      <c r="E1218" s="479">
        <v>20261</v>
      </c>
      <c r="F1218" s="503" t="s">
        <v>48</v>
      </c>
      <c r="G1218" s="497" t="s">
        <v>80</v>
      </c>
      <c r="H1218" s="503" t="s">
        <v>63</v>
      </c>
      <c r="I1218" s="503">
        <v>5</v>
      </c>
      <c r="J1218" s="503" t="s">
        <v>57</v>
      </c>
      <c r="K1218" s="503" t="s">
        <v>57</v>
      </c>
      <c r="L1218" s="499" t="s">
        <v>663</v>
      </c>
      <c r="M1218" s="535" t="s">
        <v>664</v>
      </c>
      <c r="N1218" s="15" t="s">
        <v>637</v>
      </c>
      <c r="O1218" s="15" t="s">
        <v>578</v>
      </c>
      <c r="P1218" s="503" t="s">
        <v>624</v>
      </c>
      <c r="Q1218" s="15">
        <v>2</v>
      </c>
      <c r="R1218" s="15">
        <v>4</v>
      </c>
      <c r="S1218" s="479">
        <v>6</v>
      </c>
      <c r="T1218" s="15">
        <v>4</v>
      </c>
      <c r="U1218" s="471"/>
      <c r="V1218" s="550">
        <v>50</v>
      </c>
      <c r="W1218" s="497">
        <v>80034938</v>
      </c>
      <c r="X1218" s="566" t="s">
        <v>214</v>
      </c>
      <c r="Y1218" s="15" t="s">
        <v>624</v>
      </c>
      <c r="Z1218" s="15"/>
      <c r="AA1218" s="15"/>
      <c r="AB1218" s="15"/>
      <c r="AC1218" s="493"/>
      <c r="AD1218" s="15"/>
      <c r="AE1218" s="479"/>
      <c r="AF1218" s="497"/>
      <c r="AG1218" s="497"/>
      <c r="AH1218" s="15" t="s">
        <v>203</v>
      </c>
      <c r="AI1218" s="15">
        <v>2</v>
      </c>
      <c r="AJ1218" s="15">
        <v>18</v>
      </c>
      <c r="AK1218" s="15">
        <v>30</v>
      </c>
      <c r="AL1218" s="15">
        <v>23</v>
      </c>
      <c r="AM1218" s="15">
        <v>30</v>
      </c>
      <c r="AN1218" s="490">
        <f>IF(AJ1218="",S1218,ROUND(((((AL1218/24)+(AM1218/1440))-((AJ1218/24)+(AK1218/1440)))*1440/50),5))</f>
        <v>6</v>
      </c>
      <c r="AO1218" s="491">
        <f>AJ1218/24+AK1218/1440</f>
        <v>0.77083333333333337</v>
      </c>
      <c r="AP1218" s="491">
        <f>AL1218/24+AM1218/1440</f>
        <v>0.97916666666666674</v>
      </c>
      <c r="AQ1218" s="23" t="str" cm="1">
        <f t="array" ref="AQ1218">IF(X1218="","",IF(SUMPRODUCT((X1218=$X$7:$X$2085)*(AI1218=$AI$7:$AI$2085)*(AO1218=$AO$7:$AO$2085)*(AP1218=$AP$7:$AP$2085)*(ROW($X$7:$X$2085)&lt;&gt;ROW(X1218))*((S1218=0)*($S$7:$S$2085&gt;0)+(S1218&gt;0)*($S$7:$S$2085=0)))&gt;0,"SALONES UNIDOS",IF(SUMPRODUCT((X1218=$X$7:$X$2085)*(AI1218=$AI$7:$AI$2085)*((AO1218&lt;$AP$7:$AP$2085)*(AP1218&gt;$AO$7:$AO$2085))*(ROW($X$7:$X$2085)&lt;&gt;ROW(X1218)))&gt;0,"Cruzado","Sin cruce")))</f>
        <v>Sin cruce</v>
      </c>
      <c r="AR1218" s="23" t="str" cm="1">
        <f t="array" ref="AR1218">IF(AE1218="","",IF(SUMPRODUCT((AE1218=$AE$7:$AE$2085)*(AI1218=$AI$7:$AI$2085)*(AO1218=$AO$7:$AO$2085)*(AP1218=$AP$7:$AP$2085)*(ROW($AE$7:$AE$2085)&lt;&gt;ROW(AE1218))*((S1218=0)*($S$7:$S$2085&gt;0)+(S1218&gt;0)*($S$7:$S$2085=0)))&gt;0,"SALONES UNIDOS",IF(SUMPRODUCT((AE1218=$AE$7:$AE$2085)*(AI1218=$AI$7:$AI$2085)*((AO1218&lt;$AP$7:$AP$2085)*(AP1218&gt;$AO$7:$AO$2085))*(ROW($AE$7:$AE$2085)&lt;&gt;ROW(AE1218)))&gt;0,"Cruzado","Sin cruce")))</f>
        <v/>
      </c>
      <c r="AS1218" s="94" t="str">
        <f t="shared" si="22"/>
        <v>EN5PRINCIPALC</v>
      </c>
      <c r="AT1218" s="94" t="str" cm="1">
        <f t="array" ref="AT1218">IF(AS1218="","",IF(SUMPRODUCT((AS1218=$AS$7:$AS$2085)*(AI1218=$AI$7:$AI$2085)*(AO1218=$AO$7:$AO$2085)*(AP1218=$AP$7:$AP$2085)*(ROW($AS$7:$AS$2085)&lt;&gt;ROW(AS1218))*((S1218=0)*($S$7:$S$2085&gt;0)+(S1218&gt;0)*($S$7:$S$2085=0)))&gt;0,"SALONES UNIDOS",IF(SUMPRODUCT((AS1218=$AS$7:$AS$2085)*(AI1218=$AI$7:$AI$2085)*((AO1218&lt;$AP$7:$AP$2085)*(AP1218&gt;$AO$7:$AO$2085))*(ROW($AS$7:$AS$2085)&lt;&gt;ROW(AS1218)))&gt;0,"Cruzado","Sin cruce")))</f>
        <v>Sin cruce</v>
      </c>
    </row>
    <row r="1219" spans="3:46" ht="15.6" hidden="1" customHeight="1">
      <c r="C1219" s="496" t="s">
        <v>572</v>
      </c>
      <c r="D1219" s="479" t="s">
        <v>573</v>
      </c>
      <c r="E1219" s="479">
        <v>20261</v>
      </c>
      <c r="F1219" s="503" t="s">
        <v>48</v>
      </c>
      <c r="G1219" s="497" t="s">
        <v>80</v>
      </c>
      <c r="H1219" s="503" t="s">
        <v>63</v>
      </c>
      <c r="I1219" s="503">
        <v>5</v>
      </c>
      <c r="J1219" s="503" t="s">
        <v>57</v>
      </c>
      <c r="K1219" s="503" t="s">
        <v>57</v>
      </c>
      <c r="L1219" s="499" t="s">
        <v>665</v>
      </c>
      <c r="M1219" s="535" t="s">
        <v>666</v>
      </c>
      <c r="N1219" s="15" t="s">
        <v>637</v>
      </c>
      <c r="O1219" s="15" t="s">
        <v>578</v>
      </c>
      <c r="P1219" s="503" t="s">
        <v>579</v>
      </c>
      <c r="Q1219" s="15">
        <v>2</v>
      </c>
      <c r="R1219" s="15">
        <v>8</v>
      </c>
      <c r="S1219" s="479">
        <v>10</v>
      </c>
      <c r="T1219" s="15">
        <v>6</v>
      </c>
      <c r="U1219" s="471"/>
      <c r="V1219" s="550">
        <v>50</v>
      </c>
      <c r="W1219" s="497">
        <v>40056370</v>
      </c>
      <c r="X1219" s="566" t="s">
        <v>235</v>
      </c>
      <c r="Y1219" s="15" t="s">
        <v>624</v>
      </c>
      <c r="Z1219" s="15"/>
      <c r="AA1219" s="15"/>
      <c r="AB1219" s="15"/>
      <c r="AC1219" s="493"/>
      <c r="AD1219" s="15"/>
      <c r="AE1219" s="479"/>
      <c r="AF1219" s="497"/>
      <c r="AG1219" s="497"/>
      <c r="AH1219" s="15" t="s">
        <v>203</v>
      </c>
      <c r="AI1219" s="15">
        <v>3</v>
      </c>
      <c r="AJ1219" s="15">
        <v>14</v>
      </c>
      <c r="AK1219" s="15">
        <v>20</v>
      </c>
      <c r="AL1219" s="15">
        <v>22</v>
      </c>
      <c r="AM1219" s="15">
        <v>40</v>
      </c>
      <c r="AN1219" s="490">
        <f>IF(AJ1219="",S1219,ROUND(((((AL1219/24)+(AM1219/1440))-((AJ1219/24)+(AK1219/1440)))*1440/50),5))</f>
        <v>10</v>
      </c>
      <c r="AO1219" s="491">
        <f>AJ1219/24+AK1219/1440</f>
        <v>0.59722222222222221</v>
      </c>
      <c r="AP1219" s="491">
        <f>AL1219/24+AM1219/1440</f>
        <v>0.94444444444444442</v>
      </c>
      <c r="AQ1219" s="23" t="str" cm="1">
        <f t="array" ref="AQ1219">IF(X1219="","",IF(SUMPRODUCT((X1219=$X$7:$X$2085)*(AI1219=$AI$7:$AI$2085)*(AO1219=$AO$7:$AO$2085)*(AP1219=$AP$7:$AP$2085)*(ROW($X$7:$X$2085)&lt;&gt;ROW(X1219))*((S1219=0)*($S$7:$S$2085&gt;0)+(S1219&gt;0)*($S$7:$S$2085=0)))&gt;0,"SALONES UNIDOS",IF(SUMPRODUCT((X1219=$X$7:$X$2085)*(AI1219=$AI$7:$AI$2085)*((AO1219&lt;$AP$7:$AP$2085)*(AP1219&gt;$AO$7:$AO$2085))*(ROW($X$7:$X$2085)&lt;&gt;ROW(X1219)))&gt;0,"Cruzado","Sin cruce")))</f>
        <v>Sin cruce</v>
      </c>
      <c r="AR1219" s="23" t="str" cm="1">
        <f t="array" ref="AR1219">IF(AE1219="","",IF(SUMPRODUCT((AE1219=$AE$7:$AE$2085)*(AI1219=$AI$7:$AI$2085)*(AO1219=$AO$7:$AO$2085)*(AP1219=$AP$7:$AP$2085)*(ROW($AE$7:$AE$2085)&lt;&gt;ROW(AE1219))*((S1219=0)*($S$7:$S$2085&gt;0)+(S1219&gt;0)*($S$7:$S$2085=0)))&gt;0,"SALONES UNIDOS",IF(SUMPRODUCT((AE1219=$AE$7:$AE$2085)*(AI1219=$AI$7:$AI$2085)*((AO1219&lt;$AP$7:$AP$2085)*(AP1219&gt;$AO$7:$AO$2085))*(ROW($AE$7:$AE$2085)&lt;&gt;ROW(AE1219)))&gt;0,"Cruzado","Sin cruce")))</f>
        <v/>
      </c>
      <c r="AS1219" s="94" t="str">
        <f t="shared" si="22"/>
        <v>EN5PRINCIPALC</v>
      </c>
      <c r="AT1219" s="94" t="str" cm="1">
        <f t="array" ref="AT1219">IF(AS1219="","",IF(SUMPRODUCT((AS1219=$AS$7:$AS$2085)*(AI1219=$AI$7:$AI$2085)*(AO1219=$AO$7:$AO$2085)*(AP1219=$AP$7:$AP$2085)*(ROW($AS$7:$AS$2085)&lt;&gt;ROW(AS1219))*((S1219=0)*($S$7:$S$2085&gt;0)+(S1219&gt;0)*($S$7:$S$2085=0)))&gt;0,"SALONES UNIDOS",IF(SUMPRODUCT((AS1219=$AS$7:$AS$2085)*(AI1219=$AI$7:$AI$2085)*((AO1219&lt;$AP$7:$AP$2085)*(AP1219&gt;$AO$7:$AO$2085))*(ROW($AS$7:$AS$2085)&lt;&gt;ROW(AS1219)))&gt;0,"Cruzado","Sin cruce")))</f>
        <v>Sin cruce</v>
      </c>
    </row>
    <row r="1220" spans="3:46" ht="15.6" hidden="1" customHeight="1">
      <c r="C1220" s="496" t="s">
        <v>572</v>
      </c>
      <c r="D1220" s="479" t="s">
        <v>573</v>
      </c>
      <c r="E1220" s="479">
        <v>20261</v>
      </c>
      <c r="F1220" s="503" t="s">
        <v>48</v>
      </c>
      <c r="G1220" s="497" t="s">
        <v>80</v>
      </c>
      <c r="H1220" s="503" t="s">
        <v>63</v>
      </c>
      <c r="I1220" s="503">
        <v>5</v>
      </c>
      <c r="J1220" s="503" t="s">
        <v>57</v>
      </c>
      <c r="K1220" s="503" t="s">
        <v>57</v>
      </c>
      <c r="L1220" s="499" t="s">
        <v>668</v>
      </c>
      <c r="M1220" s="535" t="s">
        <v>669</v>
      </c>
      <c r="N1220" s="15" t="s">
        <v>637</v>
      </c>
      <c r="O1220" s="15" t="s">
        <v>578</v>
      </c>
      <c r="P1220" s="503" t="s">
        <v>579</v>
      </c>
      <c r="Q1220" s="15">
        <v>3</v>
      </c>
      <c r="R1220" s="15">
        <v>2</v>
      </c>
      <c r="S1220" s="479">
        <v>5</v>
      </c>
      <c r="T1220" s="15">
        <v>4</v>
      </c>
      <c r="U1220" s="471"/>
      <c r="V1220" s="550">
        <v>50</v>
      </c>
      <c r="W1220" s="497">
        <v>46604461</v>
      </c>
      <c r="X1220" s="566" t="s">
        <v>342</v>
      </c>
      <c r="Y1220" s="15" t="s">
        <v>624</v>
      </c>
      <c r="Z1220" s="15"/>
      <c r="AA1220" s="15"/>
      <c r="AB1220" s="15"/>
      <c r="AC1220" s="493"/>
      <c r="AD1220" s="15"/>
      <c r="AE1220" s="479"/>
      <c r="AF1220" s="497"/>
      <c r="AG1220" s="497"/>
      <c r="AH1220" s="15" t="s">
        <v>203</v>
      </c>
      <c r="AI1220" s="15">
        <v>2</v>
      </c>
      <c r="AJ1220" s="15">
        <v>9</v>
      </c>
      <c r="AK1220" s="15">
        <v>20</v>
      </c>
      <c r="AL1220" s="15">
        <v>13</v>
      </c>
      <c r="AM1220" s="15">
        <v>30</v>
      </c>
      <c r="AN1220" s="490">
        <f>IF(AJ1220="",S1220,ROUND(((((AL1220/24)+(AM1220/1440))-((AJ1220/24)+(AK1220/1440)))*1440/50),5))</f>
        <v>5</v>
      </c>
      <c r="AO1220" s="491">
        <f>AJ1220/24+AK1220/1440</f>
        <v>0.3888888888888889</v>
      </c>
      <c r="AP1220" s="491">
        <f>AL1220/24+AM1220/1440</f>
        <v>0.5625</v>
      </c>
      <c r="AQ1220" s="23" t="str" cm="1">
        <f t="array" ref="AQ1220">IF(X1220="","",IF(SUMPRODUCT((X1220=$X$7:$X$2085)*(AI1220=$AI$7:$AI$2085)*(AO1220=$AO$7:$AO$2085)*(AP1220=$AP$7:$AP$2085)*(ROW($X$7:$X$2085)&lt;&gt;ROW(X1220))*((S1220=0)*($S$7:$S$2085&gt;0)+(S1220&gt;0)*($S$7:$S$2085=0)))&gt;0,"SALONES UNIDOS",IF(SUMPRODUCT((X1220=$X$7:$X$2085)*(AI1220=$AI$7:$AI$2085)*((AO1220&lt;$AP$7:$AP$2085)*(AP1220&gt;$AO$7:$AO$2085))*(ROW($X$7:$X$2085)&lt;&gt;ROW(X1220)))&gt;0,"Cruzado","Sin cruce")))</f>
        <v>Sin cruce</v>
      </c>
      <c r="AR1220" s="23" t="str" cm="1">
        <f t="array" ref="AR1220">IF(AE1220="","",IF(SUMPRODUCT((AE1220=$AE$7:$AE$2085)*(AI1220=$AI$7:$AI$2085)*(AO1220=$AO$7:$AO$2085)*(AP1220=$AP$7:$AP$2085)*(ROW($AE$7:$AE$2085)&lt;&gt;ROW(AE1220))*((S1220=0)*($S$7:$S$2085&gt;0)+(S1220&gt;0)*($S$7:$S$2085=0)))&gt;0,"SALONES UNIDOS",IF(SUMPRODUCT((AE1220=$AE$7:$AE$2085)*(AI1220=$AI$7:$AI$2085)*((AO1220&lt;$AP$7:$AP$2085)*(AP1220&gt;$AO$7:$AO$2085))*(ROW($AE$7:$AE$2085)&lt;&gt;ROW(AE1220)))&gt;0,"Cruzado","Sin cruce")))</f>
        <v/>
      </c>
      <c r="AS1220" s="94" t="str">
        <f t="shared" si="22"/>
        <v>EN5PRINCIPALC</v>
      </c>
      <c r="AT1220" s="94" t="str" cm="1">
        <f t="array" ref="AT1220">IF(AS1220="","",IF(SUMPRODUCT((AS1220=$AS$7:$AS$2085)*(AI1220=$AI$7:$AI$2085)*(AO1220=$AO$7:$AO$2085)*(AP1220=$AP$7:$AP$2085)*(ROW($AS$7:$AS$2085)&lt;&gt;ROW(AS1220))*((S1220=0)*($S$7:$S$2085&gt;0)+(S1220&gt;0)*($S$7:$S$2085=0)))&gt;0,"SALONES UNIDOS",IF(SUMPRODUCT((AS1220=$AS$7:$AS$2085)*(AI1220=$AI$7:$AI$2085)*((AO1220&lt;$AP$7:$AP$2085)*(AP1220&gt;$AO$7:$AO$2085))*(ROW($AS$7:$AS$2085)&lt;&gt;ROW(AS1220)))&gt;0,"Cruzado","Sin cruce")))</f>
        <v>Sin cruce</v>
      </c>
    </row>
    <row r="1221" spans="3:46" ht="15.6" hidden="1" customHeight="1">
      <c r="C1221" s="496" t="s">
        <v>572</v>
      </c>
      <c r="D1221" s="479" t="s">
        <v>573</v>
      </c>
      <c r="E1221" s="479">
        <v>20261</v>
      </c>
      <c r="F1221" s="503" t="s">
        <v>48</v>
      </c>
      <c r="G1221" s="497" t="s">
        <v>80</v>
      </c>
      <c r="H1221" s="503" t="s">
        <v>63</v>
      </c>
      <c r="I1221" s="503">
        <v>5</v>
      </c>
      <c r="J1221" s="503" t="s">
        <v>57</v>
      </c>
      <c r="K1221" s="503" t="s">
        <v>57</v>
      </c>
      <c r="L1221" s="499" t="s">
        <v>670</v>
      </c>
      <c r="M1221" s="535" t="s">
        <v>671</v>
      </c>
      <c r="N1221" s="15" t="s">
        <v>637</v>
      </c>
      <c r="O1221" s="15" t="s">
        <v>578</v>
      </c>
      <c r="P1221" s="503" t="s">
        <v>624</v>
      </c>
      <c r="Q1221" s="15">
        <v>2</v>
      </c>
      <c r="R1221" s="15">
        <v>2</v>
      </c>
      <c r="S1221" s="479">
        <v>4</v>
      </c>
      <c r="T1221" s="15">
        <v>3</v>
      </c>
      <c r="U1221" s="471"/>
      <c r="V1221" s="550">
        <v>50</v>
      </c>
      <c r="W1221" s="497">
        <v>10350121</v>
      </c>
      <c r="X1221" s="566" t="s">
        <v>240</v>
      </c>
      <c r="Y1221" s="15" t="s">
        <v>624</v>
      </c>
      <c r="Z1221" s="15"/>
      <c r="AA1221" s="15"/>
      <c r="AB1221" s="15"/>
      <c r="AC1221" s="493"/>
      <c r="AD1221" s="15"/>
      <c r="AE1221" s="479"/>
      <c r="AF1221" s="497"/>
      <c r="AG1221" s="497"/>
      <c r="AH1221" s="15" t="s">
        <v>203</v>
      </c>
      <c r="AI1221" s="15">
        <v>5</v>
      </c>
      <c r="AJ1221" s="15">
        <v>19</v>
      </c>
      <c r="AK1221" s="15">
        <v>20</v>
      </c>
      <c r="AL1221" s="15">
        <v>22</v>
      </c>
      <c r="AM1221" s="15">
        <v>40</v>
      </c>
      <c r="AN1221" s="490">
        <f>IF(AJ1221="",S1221,ROUND(((((AL1221/24)+(AM1221/1440))-((AJ1221/24)+(AK1221/1440)))*1440/50),5))</f>
        <v>4</v>
      </c>
      <c r="AO1221" s="491">
        <f>AJ1221/24+AK1221/1440</f>
        <v>0.80555555555555547</v>
      </c>
      <c r="AP1221" s="491">
        <f>AL1221/24+AM1221/1440</f>
        <v>0.94444444444444442</v>
      </c>
      <c r="AQ1221" s="23" t="str" cm="1">
        <f t="array" ref="AQ1221">IF(X1221="","",IF(SUMPRODUCT((X1221=$X$7:$X$2085)*(AI1221=$AI$7:$AI$2085)*(AO1221=$AO$7:$AO$2085)*(AP1221=$AP$7:$AP$2085)*(ROW($X$7:$X$2085)&lt;&gt;ROW(X1221))*((S1221=0)*($S$7:$S$2085&gt;0)+(S1221&gt;0)*($S$7:$S$2085=0)))&gt;0,"SALONES UNIDOS",IF(SUMPRODUCT((X1221=$X$7:$X$2085)*(AI1221=$AI$7:$AI$2085)*((AO1221&lt;$AP$7:$AP$2085)*(AP1221&gt;$AO$7:$AO$2085))*(ROW($X$7:$X$2085)&lt;&gt;ROW(X1221)))&gt;0,"Cruzado","Sin cruce")))</f>
        <v>Sin cruce</v>
      </c>
      <c r="AR1221" s="23" t="str" cm="1">
        <f t="array" ref="AR1221">IF(AE1221="","",IF(SUMPRODUCT((AE1221=$AE$7:$AE$2085)*(AI1221=$AI$7:$AI$2085)*(AO1221=$AO$7:$AO$2085)*(AP1221=$AP$7:$AP$2085)*(ROW($AE$7:$AE$2085)&lt;&gt;ROW(AE1221))*((S1221=0)*($S$7:$S$2085&gt;0)+(S1221&gt;0)*($S$7:$S$2085=0)))&gt;0,"SALONES UNIDOS",IF(SUMPRODUCT((AE1221=$AE$7:$AE$2085)*(AI1221=$AI$7:$AI$2085)*((AO1221&lt;$AP$7:$AP$2085)*(AP1221&gt;$AO$7:$AO$2085))*(ROW($AE$7:$AE$2085)&lt;&gt;ROW(AE1221)))&gt;0,"Cruzado","Sin cruce")))</f>
        <v/>
      </c>
      <c r="AS1221" s="94" t="str">
        <f t="shared" si="22"/>
        <v>EN5PRINCIPALC</v>
      </c>
      <c r="AT1221" s="94" t="str" cm="1">
        <f t="array" ref="AT1221">IF(AS1221="","",IF(SUMPRODUCT((AS1221=$AS$7:$AS$2085)*(AI1221=$AI$7:$AI$2085)*(AO1221=$AO$7:$AO$2085)*(AP1221=$AP$7:$AP$2085)*(ROW($AS$7:$AS$2085)&lt;&gt;ROW(AS1221))*((S1221=0)*($S$7:$S$2085&gt;0)+(S1221&gt;0)*($S$7:$S$2085=0)))&gt;0,"SALONES UNIDOS",IF(SUMPRODUCT((AS1221=$AS$7:$AS$2085)*(AI1221=$AI$7:$AI$2085)*((AO1221&lt;$AP$7:$AP$2085)*(AP1221&gt;$AO$7:$AO$2085))*(ROW($AS$7:$AS$2085)&lt;&gt;ROW(AS1221)))&gt;0,"Cruzado","Sin cruce")))</f>
        <v>Sin cruce</v>
      </c>
    </row>
    <row r="1222" spans="3:46" ht="15.6" hidden="1" customHeight="1">
      <c r="C1222" s="496" t="s">
        <v>572</v>
      </c>
      <c r="D1222" s="479" t="s">
        <v>573</v>
      </c>
      <c r="E1222" s="479">
        <v>20261</v>
      </c>
      <c r="F1222" s="503" t="s">
        <v>48</v>
      </c>
      <c r="G1222" s="497" t="s">
        <v>80</v>
      </c>
      <c r="H1222" s="503" t="s">
        <v>63</v>
      </c>
      <c r="I1222" s="503">
        <v>5</v>
      </c>
      <c r="J1222" s="503" t="s">
        <v>57</v>
      </c>
      <c r="K1222" s="503" t="s">
        <v>57</v>
      </c>
      <c r="L1222" s="499" t="s">
        <v>672</v>
      </c>
      <c r="M1222" s="535" t="s">
        <v>673</v>
      </c>
      <c r="N1222" s="15" t="s">
        <v>637</v>
      </c>
      <c r="O1222" s="15" t="s">
        <v>578</v>
      </c>
      <c r="P1222" s="503" t="s">
        <v>579</v>
      </c>
      <c r="Q1222" s="15">
        <v>3</v>
      </c>
      <c r="R1222" s="15">
        <v>2</v>
      </c>
      <c r="S1222" s="479">
        <v>5</v>
      </c>
      <c r="T1222" s="15">
        <v>4</v>
      </c>
      <c r="U1222" s="471"/>
      <c r="V1222" s="550">
        <v>50</v>
      </c>
      <c r="W1222" s="497">
        <v>21815632</v>
      </c>
      <c r="X1222" s="566" t="s">
        <v>344</v>
      </c>
      <c r="Y1222" s="15" t="s">
        <v>624</v>
      </c>
      <c r="Z1222" s="15"/>
      <c r="AA1222" s="15"/>
      <c r="AB1222" s="15"/>
      <c r="AC1222" s="493"/>
      <c r="AD1222" s="15"/>
      <c r="AE1222" s="479"/>
      <c r="AF1222" s="497"/>
      <c r="AG1222" s="497"/>
      <c r="AH1222" s="15" t="s">
        <v>203</v>
      </c>
      <c r="AI1222" s="15">
        <v>4</v>
      </c>
      <c r="AJ1222" s="15">
        <v>12</v>
      </c>
      <c r="AK1222" s="15">
        <v>40</v>
      </c>
      <c r="AL1222" s="15">
        <v>16</v>
      </c>
      <c r="AM1222" s="15">
        <v>50</v>
      </c>
      <c r="AN1222" s="490">
        <f>IF(AJ1222="",S1222,ROUND(((((AL1222/24)+(AM1222/1440))-((AJ1222/24)+(AK1222/1440)))*1440/50),5))</f>
        <v>5</v>
      </c>
      <c r="AO1222" s="491">
        <f>AJ1222/24+AK1222/1440</f>
        <v>0.52777777777777779</v>
      </c>
      <c r="AP1222" s="491">
        <f>AL1222/24+AM1222/1440</f>
        <v>0.70138888888888884</v>
      </c>
      <c r="AQ1222" s="23" t="str" cm="1">
        <f t="array" ref="AQ1222">IF(X1222="","",IF(SUMPRODUCT((X1222=$X$7:$X$2085)*(AI1222=$AI$7:$AI$2085)*(AO1222=$AO$7:$AO$2085)*(AP1222=$AP$7:$AP$2085)*(ROW($X$7:$X$2085)&lt;&gt;ROW(X1222))*((S1222=0)*($S$7:$S$2085&gt;0)+(S1222&gt;0)*($S$7:$S$2085=0)))&gt;0,"SALONES UNIDOS",IF(SUMPRODUCT((X1222=$X$7:$X$2085)*(AI1222=$AI$7:$AI$2085)*((AO1222&lt;$AP$7:$AP$2085)*(AP1222&gt;$AO$7:$AO$2085))*(ROW($X$7:$X$2085)&lt;&gt;ROW(X1222)))&gt;0,"Cruzado","Sin cruce")))</f>
        <v>Sin cruce</v>
      </c>
      <c r="AR1222" s="23" t="str" cm="1">
        <f t="array" ref="AR1222">IF(AE1222="","",IF(SUMPRODUCT((AE1222=$AE$7:$AE$2085)*(AI1222=$AI$7:$AI$2085)*(AO1222=$AO$7:$AO$2085)*(AP1222=$AP$7:$AP$2085)*(ROW($AE$7:$AE$2085)&lt;&gt;ROW(AE1222))*((S1222=0)*($S$7:$S$2085&gt;0)+(S1222&gt;0)*($S$7:$S$2085=0)))&gt;0,"SALONES UNIDOS",IF(SUMPRODUCT((AE1222=$AE$7:$AE$2085)*(AI1222=$AI$7:$AI$2085)*((AO1222&lt;$AP$7:$AP$2085)*(AP1222&gt;$AO$7:$AO$2085))*(ROW($AE$7:$AE$2085)&lt;&gt;ROW(AE1222)))&gt;0,"Cruzado","Sin cruce")))</f>
        <v/>
      </c>
      <c r="AS1222" s="94" t="str">
        <f t="shared" si="22"/>
        <v>EN5PRINCIPALC</v>
      </c>
      <c r="AT1222" s="94" t="str" cm="1">
        <f t="array" ref="AT1222">IF(AS1222="","",IF(SUMPRODUCT((AS1222=$AS$7:$AS$2085)*(AI1222=$AI$7:$AI$2085)*(AO1222=$AO$7:$AO$2085)*(AP1222=$AP$7:$AP$2085)*(ROW($AS$7:$AS$2085)&lt;&gt;ROW(AS1222))*((S1222=0)*($S$7:$S$2085&gt;0)+(S1222&gt;0)*($S$7:$S$2085=0)))&gt;0,"SALONES UNIDOS",IF(SUMPRODUCT((AS1222=$AS$7:$AS$2085)*(AI1222=$AI$7:$AI$2085)*((AO1222&lt;$AP$7:$AP$2085)*(AP1222&gt;$AO$7:$AO$2085))*(ROW($AS$7:$AS$2085)&lt;&gt;ROW(AS1222)))&gt;0,"Cruzado","Sin cruce")))</f>
        <v>Sin cruce</v>
      </c>
    </row>
    <row r="1223" spans="3:46" ht="15.6" hidden="1" customHeight="1">
      <c r="C1223" s="496" t="s">
        <v>572</v>
      </c>
      <c r="D1223" s="479" t="s">
        <v>573</v>
      </c>
      <c r="E1223" s="479">
        <v>20261</v>
      </c>
      <c r="F1223" s="503" t="s">
        <v>48</v>
      </c>
      <c r="G1223" s="497" t="s">
        <v>80</v>
      </c>
      <c r="H1223" s="503" t="s">
        <v>63</v>
      </c>
      <c r="I1223" s="503">
        <v>5</v>
      </c>
      <c r="J1223" s="503" t="s">
        <v>675</v>
      </c>
      <c r="K1223" s="503" t="s">
        <v>675</v>
      </c>
      <c r="L1223" s="499" t="s">
        <v>661</v>
      </c>
      <c r="M1223" s="535" t="s">
        <v>662</v>
      </c>
      <c r="N1223" s="15" t="s">
        <v>577</v>
      </c>
      <c r="O1223" s="15" t="s">
        <v>578</v>
      </c>
      <c r="P1223" s="503" t="s">
        <v>579</v>
      </c>
      <c r="Q1223" s="15">
        <v>2</v>
      </c>
      <c r="R1223" s="15">
        <v>2</v>
      </c>
      <c r="S1223" s="479">
        <v>4</v>
      </c>
      <c r="T1223" s="15">
        <v>3</v>
      </c>
      <c r="U1223" s="471"/>
      <c r="V1223" s="550">
        <v>50</v>
      </c>
      <c r="W1223" s="497">
        <v>21440811</v>
      </c>
      <c r="X1223" s="566" t="s">
        <v>230</v>
      </c>
      <c r="Y1223" s="15" t="s">
        <v>624</v>
      </c>
      <c r="Z1223" s="15"/>
      <c r="AA1223" s="15"/>
      <c r="AB1223" s="15"/>
      <c r="AC1223" s="493"/>
      <c r="AD1223" s="15"/>
      <c r="AE1223" s="479"/>
      <c r="AF1223" s="497"/>
      <c r="AG1223" s="497"/>
      <c r="AH1223" s="15" t="s">
        <v>203</v>
      </c>
      <c r="AI1223" s="15">
        <v>2</v>
      </c>
      <c r="AJ1223" s="15">
        <v>7</v>
      </c>
      <c r="AK1223" s="15">
        <v>40</v>
      </c>
      <c r="AL1223" s="15">
        <v>11</v>
      </c>
      <c r="AM1223" s="15">
        <v>0</v>
      </c>
      <c r="AN1223" s="490">
        <f>IF(AJ1223="",S1223,ROUND(((((AL1223/24)+(AM1223/1440))-((AJ1223/24)+(AK1223/1440)))*1440/50),5))</f>
        <v>4</v>
      </c>
      <c r="AO1223" s="491">
        <f>AJ1223/24+AK1223/1440</f>
        <v>0.31944444444444448</v>
      </c>
      <c r="AP1223" s="491">
        <f>AL1223/24+AM1223/1440</f>
        <v>0.45833333333333331</v>
      </c>
      <c r="AQ1223" s="23" t="str" cm="1">
        <f t="array" ref="AQ1223">IF(X1223="","",IF(SUMPRODUCT((X1223=$X$7:$X$2085)*(AI1223=$AI$7:$AI$2085)*(AO1223=$AO$7:$AO$2085)*(AP1223=$AP$7:$AP$2085)*(ROW($X$7:$X$2085)&lt;&gt;ROW(X1223))*((S1223=0)*($S$7:$S$2085&gt;0)+(S1223&gt;0)*($S$7:$S$2085=0)))&gt;0,"SALONES UNIDOS",IF(SUMPRODUCT((X1223=$X$7:$X$2085)*(AI1223=$AI$7:$AI$2085)*((AO1223&lt;$AP$7:$AP$2085)*(AP1223&gt;$AO$7:$AO$2085))*(ROW($X$7:$X$2085)&lt;&gt;ROW(X1223)))&gt;0,"Cruzado","Sin cruce")))</f>
        <v>Sin cruce</v>
      </c>
      <c r="AR1223" s="23" t="str" cm="1">
        <f t="array" ref="AR1223">IF(AE1223="","",IF(SUMPRODUCT((AE1223=$AE$7:$AE$2085)*(AI1223=$AI$7:$AI$2085)*(AO1223=$AO$7:$AO$2085)*(AP1223=$AP$7:$AP$2085)*(ROW($AE$7:$AE$2085)&lt;&gt;ROW(AE1223))*((S1223=0)*($S$7:$S$2085&gt;0)+(S1223&gt;0)*($S$7:$S$2085=0)))&gt;0,"SALONES UNIDOS",IF(SUMPRODUCT((AE1223=$AE$7:$AE$2085)*(AI1223=$AI$7:$AI$2085)*((AO1223&lt;$AP$7:$AP$2085)*(AP1223&gt;$AO$7:$AO$2085))*(ROW($AE$7:$AE$2085)&lt;&gt;ROW(AE1223)))&gt;0,"Cruzado","Sin cruce")))</f>
        <v/>
      </c>
      <c r="AS1223" s="94" t="str">
        <f t="shared" si="22"/>
        <v>EN5PRINCIPALJ</v>
      </c>
      <c r="AT1223" s="94" t="str" cm="1">
        <f t="array" ref="AT1223">IF(AS1223="","",IF(SUMPRODUCT((AS1223=$AS$7:$AS$2085)*(AI1223=$AI$7:$AI$2085)*(AO1223=$AO$7:$AO$2085)*(AP1223=$AP$7:$AP$2085)*(ROW($AS$7:$AS$2085)&lt;&gt;ROW(AS1223))*((S1223=0)*($S$7:$S$2085&gt;0)+(S1223&gt;0)*($S$7:$S$2085=0)))&gt;0,"SALONES UNIDOS",IF(SUMPRODUCT((AS1223=$AS$7:$AS$2085)*(AI1223=$AI$7:$AI$2085)*((AO1223&lt;$AP$7:$AP$2085)*(AP1223&gt;$AO$7:$AO$2085))*(ROW($AS$7:$AS$2085)&lt;&gt;ROW(AS1223)))&gt;0,"Cruzado","Sin cruce")))</f>
        <v>Sin cruce</v>
      </c>
    </row>
    <row r="1224" spans="3:46" ht="15.6" hidden="1" customHeight="1">
      <c r="C1224" s="496" t="s">
        <v>572</v>
      </c>
      <c r="D1224" s="479" t="s">
        <v>573</v>
      </c>
      <c r="E1224" s="479">
        <v>20261</v>
      </c>
      <c r="F1224" s="503" t="s">
        <v>48</v>
      </c>
      <c r="G1224" s="497" t="s">
        <v>80</v>
      </c>
      <c r="H1224" s="503" t="s">
        <v>63</v>
      </c>
      <c r="I1224" s="503">
        <v>5</v>
      </c>
      <c r="J1224" s="503" t="s">
        <v>675</v>
      </c>
      <c r="K1224" s="503" t="s">
        <v>675</v>
      </c>
      <c r="L1224" s="499" t="s">
        <v>663</v>
      </c>
      <c r="M1224" s="535" t="s">
        <v>664</v>
      </c>
      <c r="N1224" s="15" t="s">
        <v>637</v>
      </c>
      <c r="O1224" s="15" t="s">
        <v>578</v>
      </c>
      <c r="P1224" s="503" t="s">
        <v>624</v>
      </c>
      <c r="Q1224" s="15">
        <v>2</v>
      </c>
      <c r="R1224" s="15">
        <v>4</v>
      </c>
      <c r="S1224" s="479">
        <v>6</v>
      </c>
      <c r="T1224" s="15">
        <v>4</v>
      </c>
      <c r="U1224" s="471"/>
      <c r="V1224" s="550">
        <v>50</v>
      </c>
      <c r="W1224" s="497">
        <v>18135807</v>
      </c>
      <c r="X1224" s="566" t="s">
        <v>404</v>
      </c>
      <c r="Y1224" s="15" t="s">
        <v>624</v>
      </c>
      <c r="Z1224" s="15"/>
      <c r="AA1224" s="15"/>
      <c r="AB1224" s="15"/>
      <c r="AC1224" s="493"/>
      <c r="AD1224" s="15"/>
      <c r="AE1224" s="479"/>
      <c r="AF1224" s="497"/>
      <c r="AG1224" s="497"/>
      <c r="AH1224" s="15" t="s">
        <v>203</v>
      </c>
      <c r="AI1224" s="15">
        <v>6</v>
      </c>
      <c r="AJ1224" s="15">
        <v>16</v>
      </c>
      <c r="AK1224" s="15">
        <v>50</v>
      </c>
      <c r="AL1224" s="15">
        <v>21</v>
      </c>
      <c r="AM1224" s="15">
        <v>50</v>
      </c>
      <c r="AN1224" s="490">
        <f>IF(AJ1224="",S1224,ROUND(((((AL1224/24)+(AM1224/1440))-((AJ1224/24)+(AK1224/1440)))*1440/50),5))</f>
        <v>6</v>
      </c>
      <c r="AO1224" s="491">
        <f>AJ1224/24+AK1224/1440</f>
        <v>0.70138888888888884</v>
      </c>
      <c r="AP1224" s="491">
        <f>AL1224/24+AM1224/1440</f>
        <v>0.90972222222222221</v>
      </c>
      <c r="AQ1224" s="23" t="str" cm="1">
        <f t="array" ref="AQ1224">IF(X1224="","",IF(SUMPRODUCT((X1224=$X$7:$X$2085)*(AI1224=$AI$7:$AI$2085)*(AO1224=$AO$7:$AO$2085)*(AP1224=$AP$7:$AP$2085)*(ROW($X$7:$X$2085)&lt;&gt;ROW(X1224))*((S1224=0)*($S$7:$S$2085&gt;0)+(S1224&gt;0)*($S$7:$S$2085=0)))&gt;0,"SALONES UNIDOS",IF(SUMPRODUCT((X1224=$X$7:$X$2085)*(AI1224=$AI$7:$AI$2085)*((AO1224&lt;$AP$7:$AP$2085)*(AP1224&gt;$AO$7:$AO$2085))*(ROW($X$7:$X$2085)&lt;&gt;ROW(X1224)))&gt;0,"Cruzado","Sin cruce")))</f>
        <v>Sin cruce</v>
      </c>
      <c r="AR1224" s="23" t="str" cm="1">
        <f t="array" ref="AR1224">IF(AE1224="","",IF(SUMPRODUCT((AE1224=$AE$7:$AE$2085)*(AI1224=$AI$7:$AI$2085)*(AO1224=$AO$7:$AO$2085)*(AP1224=$AP$7:$AP$2085)*(ROW($AE$7:$AE$2085)&lt;&gt;ROW(AE1224))*((S1224=0)*($S$7:$S$2085&gt;0)+(S1224&gt;0)*($S$7:$S$2085=0)))&gt;0,"SALONES UNIDOS",IF(SUMPRODUCT((AE1224=$AE$7:$AE$2085)*(AI1224=$AI$7:$AI$2085)*((AO1224&lt;$AP$7:$AP$2085)*(AP1224&gt;$AO$7:$AO$2085))*(ROW($AE$7:$AE$2085)&lt;&gt;ROW(AE1224)))&gt;0,"Cruzado","Sin cruce")))</f>
        <v/>
      </c>
      <c r="AS1224" s="94" t="str">
        <f t="shared" si="22"/>
        <v>EN5PRINCIPALJ</v>
      </c>
      <c r="AT1224" s="94" t="str" cm="1">
        <f t="array" ref="AT1224">IF(AS1224="","",IF(SUMPRODUCT((AS1224=$AS$7:$AS$2085)*(AI1224=$AI$7:$AI$2085)*(AO1224=$AO$7:$AO$2085)*(AP1224=$AP$7:$AP$2085)*(ROW($AS$7:$AS$2085)&lt;&gt;ROW(AS1224))*((S1224=0)*($S$7:$S$2085&gt;0)+(S1224&gt;0)*($S$7:$S$2085=0)))&gt;0,"SALONES UNIDOS",IF(SUMPRODUCT((AS1224=$AS$7:$AS$2085)*(AI1224=$AI$7:$AI$2085)*((AO1224&lt;$AP$7:$AP$2085)*(AP1224&gt;$AO$7:$AO$2085))*(ROW($AS$7:$AS$2085)&lt;&gt;ROW(AS1224)))&gt;0,"Cruzado","Sin cruce")))</f>
        <v>Sin cruce</v>
      </c>
    </row>
    <row r="1225" spans="3:46" ht="15.6" hidden="1" customHeight="1">
      <c r="C1225" s="496" t="s">
        <v>572</v>
      </c>
      <c r="D1225" s="479" t="s">
        <v>573</v>
      </c>
      <c r="E1225" s="479">
        <v>20261</v>
      </c>
      <c r="F1225" s="503" t="s">
        <v>48</v>
      </c>
      <c r="G1225" s="497" t="s">
        <v>80</v>
      </c>
      <c r="H1225" s="503" t="s">
        <v>63</v>
      </c>
      <c r="I1225" s="503">
        <v>5</v>
      </c>
      <c r="J1225" s="503" t="s">
        <v>675</v>
      </c>
      <c r="K1225" s="503" t="s">
        <v>675</v>
      </c>
      <c r="L1225" s="499" t="s">
        <v>665</v>
      </c>
      <c r="M1225" s="535" t="s">
        <v>666</v>
      </c>
      <c r="N1225" s="15" t="s">
        <v>637</v>
      </c>
      <c r="O1225" s="15" t="s">
        <v>578</v>
      </c>
      <c r="P1225" s="503" t="s">
        <v>579</v>
      </c>
      <c r="Q1225" s="15">
        <v>2</v>
      </c>
      <c r="R1225" s="15">
        <v>8</v>
      </c>
      <c r="S1225" s="479">
        <v>10</v>
      </c>
      <c r="T1225" s="15">
        <v>6</v>
      </c>
      <c r="U1225" s="471"/>
      <c r="V1225" s="550">
        <v>50</v>
      </c>
      <c r="W1225" s="497">
        <v>40056370</v>
      </c>
      <c r="X1225" s="566" t="s">
        <v>235</v>
      </c>
      <c r="Y1225" s="15" t="s">
        <v>624</v>
      </c>
      <c r="Z1225" s="15"/>
      <c r="AA1225" s="15"/>
      <c r="AB1225" s="15"/>
      <c r="AC1225" s="493"/>
      <c r="AD1225" s="15"/>
      <c r="AE1225" s="479"/>
      <c r="AF1225" s="497"/>
      <c r="AG1225" s="497"/>
      <c r="AH1225" s="15" t="s">
        <v>203</v>
      </c>
      <c r="AI1225" s="15">
        <v>6</v>
      </c>
      <c r="AJ1225" s="15">
        <v>7</v>
      </c>
      <c r="AK1225" s="15">
        <v>40</v>
      </c>
      <c r="AL1225" s="15">
        <v>16</v>
      </c>
      <c r="AM1225" s="15">
        <v>0</v>
      </c>
      <c r="AN1225" s="490">
        <f>IF(AJ1225="",S1225,ROUND(((((AL1225/24)+(AM1225/1440))-((AJ1225/24)+(AK1225/1440)))*1440/50),5))</f>
        <v>10</v>
      </c>
      <c r="AO1225" s="491">
        <f>AJ1225/24+AK1225/1440</f>
        <v>0.31944444444444448</v>
      </c>
      <c r="AP1225" s="491">
        <f>AL1225/24+AM1225/1440</f>
        <v>0.66666666666666663</v>
      </c>
      <c r="AQ1225" s="23" t="str" cm="1">
        <f t="array" ref="AQ1225">IF(X1225="","",IF(SUMPRODUCT((X1225=$X$7:$X$2085)*(AI1225=$AI$7:$AI$2085)*(AO1225=$AO$7:$AO$2085)*(AP1225=$AP$7:$AP$2085)*(ROW($X$7:$X$2085)&lt;&gt;ROW(X1225))*((S1225=0)*($S$7:$S$2085&gt;0)+(S1225&gt;0)*($S$7:$S$2085=0)))&gt;0,"SALONES UNIDOS",IF(SUMPRODUCT((X1225=$X$7:$X$2085)*(AI1225=$AI$7:$AI$2085)*((AO1225&lt;$AP$7:$AP$2085)*(AP1225&gt;$AO$7:$AO$2085))*(ROW($X$7:$X$2085)&lt;&gt;ROW(X1225)))&gt;0,"Cruzado","Sin cruce")))</f>
        <v>Sin cruce</v>
      </c>
      <c r="AR1225" s="23" t="str" cm="1">
        <f t="array" ref="AR1225">IF(AE1225="","",IF(SUMPRODUCT((AE1225=$AE$7:$AE$2085)*(AI1225=$AI$7:$AI$2085)*(AO1225=$AO$7:$AO$2085)*(AP1225=$AP$7:$AP$2085)*(ROW($AE$7:$AE$2085)&lt;&gt;ROW(AE1225))*((S1225=0)*($S$7:$S$2085&gt;0)+(S1225&gt;0)*($S$7:$S$2085=0)))&gt;0,"SALONES UNIDOS",IF(SUMPRODUCT((AE1225=$AE$7:$AE$2085)*(AI1225=$AI$7:$AI$2085)*((AO1225&lt;$AP$7:$AP$2085)*(AP1225&gt;$AO$7:$AO$2085))*(ROW($AE$7:$AE$2085)&lt;&gt;ROW(AE1225)))&gt;0,"Cruzado","Sin cruce")))</f>
        <v/>
      </c>
      <c r="AS1225" s="94" t="str">
        <f t="shared" si="22"/>
        <v>EN5PRINCIPALJ</v>
      </c>
      <c r="AT1225" s="94" t="str" cm="1">
        <f t="array" ref="AT1225">IF(AS1225="","",IF(SUMPRODUCT((AS1225=$AS$7:$AS$2085)*(AI1225=$AI$7:$AI$2085)*(AO1225=$AO$7:$AO$2085)*(AP1225=$AP$7:$AP$2085)*(ROW($AS$7:$AS$2085)&lt;&gt;ROW(AS1225))*((S1225=0)*($S$7:$S$2085&gt;0)+(S1225&gt;0)*($S$7:$S$2085=0)))&gt;0,"SALONES UNIDOS",IF(SUMPRODUCT((AS1225=$AS$7:$AS$2085)*(AI1225=$AI$7:$AI$2085)*((AO1225&lt;$AP$7:$AP$2085)*(AP1225&gt;$AO$7:$AO$2085))*(ROW($AS$7:$AS$2085)&lt;&gt;ROW(AS1225)))&gt;0,"Cruzado","Sin cruce")))</f>
        <v>Sin cruce</v>
      </c>
    </row>
    <row r="1226" spans="3:46" ht="15.6" hidden="1" customHeight="1">
      <c r="C1226" s="496" t="s">
        <v>572</v>
      </c>
      <c r="D1226" s="479" t="s">
        <v>573</v>
      </c>
      <c r="E1226" s="479">
        <v>20261</v>
      </c>
      <c r="F1226" s="503" t="s">
        <v>48</v>
      </c>
      <c r="G1226" s="497" t="s">
        <v>80</v>
      </c>
      <c r="H1226" s="503" t="s">
        <v>63</v>
      </c>
      <c r="I1226" s="503">
        <v>5</v>
      </c>
      <c r="J1226" s="503" t="s">
        <v>675</v>
      </c>
      <c r="K1226" s="503" t="s">
        <v>675</v>
      </c>
      <c r="L1226" s="499" t="s">
        <v>668</v>
      </c>
      <c r="M1226" s="535" t="s">
        <v>669</v>
      </c>
      <c r="N1226" s="15" t="s">
        <v>637</v>
      </c>
      <c r="O1226" s="15" t="s">
        <v>578</v>
      </c>
      <c r="P1226" s="503" t="s">
        <v>579</v>
      </c>
      <c r="Q1226" s="15">
        <v>3</v>
      </c>
      <c r="R1226" s="15">
        <v>2</v>
      </c>
      <c r="S1226" s="479">
        <v>5</v>
      </c>
      <c r="T1226" s="15">
        <v>4</v>
      </c>
      <c r="U1226" s="471"/>
      <c r="V1226" s="550">
        <v>50</v>
      </c>
      <c r="W1226" s="497">
        <v>18160918</v>
      </c>
      <c r="X1226" s="566" t="s">
        <v>293</v>
      </c>
      <c r="Y1226" s="15" t="s">
        <v>624</v>
      </c>
      <c r="Z1226" s="15"/>
      <c r="AA1226" s="15"/>
      <c r="AB1226" s="15"/>
      <c r="AC1226" s="493"/>
      <c r="AD1226" s="15"/>
      <c r="AE1226" s="479"/>
      <c r="AF1226" s="497"/>
      <c r="AG1226" s="497"/>
      <c r="AH1226" s="15" t="s">
        <v>203</v>
      </c>
      <c r="AI1226" s="15">
        <v>4</v>
      </c>
      <c r="AJ1226" s="15">
        <v>18</v>
      </c>
      <c r="AK1226" s="15">
        <v>30</v>
      </c>
      <c r="AL1226" s="15">
        <v>22</v>
      </c>
      <c r="AM1226" s="15">
        <v>40</v>
      </c>
      <c r="AN1226" s="490">
        <f>IF(AJ1226="",S1226,ROUND(((((AL1226/24)+(AM1226/1440))-((AJ1226/24)+(AK1226/1440)))*1440/50),5))</f>
        <v>5</v>
      </c>
      <c r="AO1226" s="491">
        <f>AJ1226/24+AK1226/1440</f>
        <v>0.77083333333333337</v>
      </c>
      <c r="AP1226" s="491">
        <f>AL1226/24+AM1226/1440</f>
        <v>0.94444444444444442</v>
      </c>
      <c r="AQ1226" s="23" t="str" cm="1">
        <f t="array" ref="AQ1226">IF(X1226="","",IF(SUMPRODUCT((X1226=$X$7:$X$2085)*(AI1226=$AI$7:$AI$2085)*(AO1226=$AO$7:$AO$2085)*(AP1226=$AP$7:$AP$2085)*(ROW($X$7:$X$2085)&lt;&gt;ROW(X1226))*((S1226=0)*($S$7:$S$2085&gt;0)+(S1226&gt;0)*($S$7:$S$2085=0)))&gt;0,"SALONES UNIDOS",IF(SUMPRODUCT((X1226=$X$7:$X$2085)*(AI1226=$AI$7:$AI$2085)*((AO1226&lt;$AP$7:$AP$2085)*(AP1226&gt;$AO$7:$AO$2085))*(ROW($X$7:$X$2085)&lt;&gt;ROW(X1226)))&gt;0,"Cruzado","Sin cruce")))</f>
        <v>Sin cruce</v>
      </c>
      <c r="AR1226" s="23" t="str" cm="1">
        <f t="array" ref="AR1226">IF(AE1226="","",IF(SUMPRODUCT((AE1226=$AE$7:$AE$2085)*(AI1226=$AI$7:$AI$2085)*(AO1226=$AO$7:$AO$2085)*(AP1226=$AP$7:$AP$2085)*(ROW($AE$7:$AE$2085)&lt;&gt;ROW(AE1226))*((S1226=0)*($S$7:$S$2085&gt;0)+(S1226&gt;0)*($S$7:$S$2085=0)))&gt;0,"SALONES UNIDOS",IF(SUMPRODUCT((AE1226=$AE$7:$AE$2085)*(AI1226=$AI$7:$AI$2085)*((AO1226&lt;$AP$7:$AP$2085)*(AP1226&gt;$AO$7:$AO$2085))*(ROW($AE$7:$AE$2085)&lt;&gt;ROW(AE1226)))&gt;0,"Cruzado","Sin cruce")))</f>
        <v/>
      </c>
      <c r="AS1226" s="94" t="str">
        <f t="shared" si="22"/>
        <v>EN5PRINCIPALJ</v>
      </c>
      <c r="AT1226" s="94" t="str" cm="1">
        <f t="array" ref="AT1226">IF(AS1226="","",IF(SUMPRODUCT((AS1226=$AS$7:$AS$2085)*(AI1226=$AI$7:$AI$2085)*(AO1226=$AO$7:$AO$2085)*(AP1226=$AP$7:$AP$2085)*(ROW($AS$7:$AS$2085)&lt;&gt;ROW(AS1226))*((S1226=0)*($S$7:$S$2085&gt;0)+(S1226&gt;0)*($S$7:$S$2085=0)))&gt;0,"SALONES UNIDOS",IF(SUMPRODUCT((AS1226=$AS$7:$AS$2085)*(AI1226=$AI$7:$AI$2085)*((AO1226&lt;$AP$7:$AP$2085)*(AP1226&gt;$AO$7:$AO$2085))*(ROW($AS$7:$AS$2085)&lt;&gt;ROW(AS1226)))&gt;0,"Cruzado","Sin cruce")))</f>
        <v>Sin cruce</v>
      </c>
    </row>
    <row r="1227" spans="3:46" ht="15.6" hidden="1" customHeight="1">
      <c r="C1227" s="496" t="s">
        <v>572</v>
      </c>
      <c r="D1227" s="479" t="s">
        <v>573</v>
      </c>
      <c r="E1227" s="479">
        <v>20261</v>
      </c>
      <c r="F1227" s="503" t="s">
        <v>48</v>
      </c>
      <c r="G1227" s="497" t="s">
        <v>80</v>
      </c>
      <c r="H1227" s="503" t="s">
        <v>63</v>
      </c>
      <c r="I1227" s="503">
        <v>5</v>
      </c>
      <c r="J1227" s="503" t="s">
        <v>675</v>
      </c>
      <c r="K1227" s="503" t="s">
        <v>675</v>
      </c>
      <c r="L1227" s="499" t="s">
        <v>672</v>
      </c>
      <c r="M1227" s="535" t="s">
        <v>673</v>
      </c>
      <c r="N1227" s="15" t="s">
        <v>637</v>
      </c>
      <c r="O1227" s="15" t="s">
        <v>578</v>
      </c>
      <c r="P1227" s="503" t="s">
        <v>579</v>
      </c>
      <c r="Q1227" s="15">
        <v>3</v>
      </c>
      <c r="R1227" s="15">
        <v>2</v>
      </c>
      <c r="S1227" s="479">
        <v>5</v>
      </c>
      <c r="T1227" s="15">
        <v>4</v>
      </c>
      <c r="U1227" s="471"/>
      <c r="V1227" s="550">
        <v>50</v>
      </c>
      <c r="W1227" s="497">
        <v>21815632</v>
      </c>
      <c r="X1227" s="566" t="s">
        <v>344</v>
      </c>
      <c r="Y1227" s="15" t="s">
        <v>624</v>
      </c>
      <c r="Z1227" s="15"/>
      <c r="AA1227" s="15"/>
      <c r="AB1227" s="15"/>
      <c r="AC1227" s="493"/>
      <c r="AD1227" s="15"/>
      <c r="AE1227" s="479"/>
      <c r="AF1227" s="497"/>
      <c r="AG1227" s="497"/>
      <c r="AH1227" s="15" t="s">
        <v>203</v>
      </c>
      <c r="AI1227" s="15">
        <v>1</v>
      </c>
      <c r="AJ1227" s="15">
        <v>16</v>
      </c>
      <c r="AK1227" s="15">
        <v>50</v>
      </c>
      <c r="AL1227" s="15">
        <v>21</v>
      </c>
      <c r="AM1227" s="15">
        <v>0</v>
      </c>
      <c r="AN1227" s="490">
        <f>IF(AJ1227="",S1227,ROUND(((((AL1227/24)+(AM1227/1440))-((AJ1227/24)+(AK1227/1440)))*1440/50),5))</f>
        <v>5</v>
      </c>
      <c r="AO1227" s="491">
        <f>AJ1227/24+AK1227/1440</f>
        <v>0.70138888888888884</v>
      </c>
      <c r="AP1227" s="491">
        <f>AL1227/24+AM1227/1440</f>
        <v>0.875</v>
      </c>
      <c r="AQ1227" s="23" t="str" cm="1">
        <f t="array" ref="AQ1227">IF(X1227="","",IF(SUMPRODUCT((X1227=$X$7:$X$2085)*(AI1227=$AI$7:$AI$2085)*(AO1227=$AO$7:$AO$2085)*(AP1227=$AP$7:$AP$2085)*(ROW($X$7:$X$2085)&lt;&gt;ROW(X1227))*((S1227=0)*($S$7:$S$2085&gt;0)+(S1227&gt;0)*($S$7:$S$2085=0)))&gt;0,"SALONES UNIDOS",IF(SUMPRODUCT((X1227=$X$7:$X$2085)*(AI1227=$AI$7:$AI$2085)*((AO1227&lt;$AP$7:$AP$2085)*(AP1227&gt;$AO$7:$AO$2085))*(ROW($X$7:$X$2085)&lt;&gt;ROW(X1227)))&gt;0,"Cruzado","Sin cruce")))</f>
        <v>Sin cruce</v>
      </c>
      <c r="AR1227" s="23" t="str" cm="1">
        <f t="array" ref="AR1227">IF(AE1227="","",IF(SUMPRODUCT((AE1227=$AE$7:$AE$2085)*(AI1227=$AI$7:$AI$2085)*(AO1227=$AO$7:$AO$2085)*(AP1227=$AP$7:$AP$2085)*(ROW($AE$7:$AE$2085)&lt;&gt;ROW(AE1227))*((S1227=0)*($S$7:$S$2085&gt;0)+(S1227&gt;0)*($S$7:$S$2085=0)))&gt;0,"SALONES UNIDOS",IF(SUMPRODUCT((AE1227=$AE$7:$AE$2085)*(AI1227=$AI$7:$AI$2085)*((AO1227&lt;$AP$7:$AP$2085)*(AP1227&gt;$AO$7:$AO$2085))*(ROW($AE$7:$AE$2085)&lt;&gt;ROW(AE1227)))&gt;0,"Cruzado","Sin cruce")))</f>
        <v/>
      </c>
      <c r="AS1227" s="94" t="str">
        <f t="shared" si="22"/>
        <v>EN5PRINCIPALJ</v>
      </c>
      <c r="AT1227" s="94" t="str" cm="1">
        <f t="array" ref="AT1227">IF(AS1227="","",IF(SUMPRODUCT((AS1227=$AS$7:$AS$2085)*(AI1227=$AI$7:$AI$2085)*(AO1227=$AO$7:$AO$2085)*(AP1227=$AP$7:$AP$2085)*(ROW($AS$7:$AS$2085)&lt;&gt;ROW(AS1227))*((S1227=0)*($S$7:$S$2085&gt;0)+(S1227&gt;0)*($S$7:$S$2085=0)))&gt;0,"SALONES UNIDOS",IF(SUMPRODUCT((AS1227=$AS$7:$AS$2085)*(AI1227=$AI$7:$AI$2085)*((AO1227&lt;$AP$7:$AP$2085)*(AP1227&gt;$AO$7:$AO$2085))*(ROW($AS$7:$AS$2085)&lt;&gt;ROW(AS1227)))&gt;0,"Cruzado","Sin cruce")))</f>
        <v>Sin cruce</v>
      </c>
    </row>
    <row r="1228" spans="3:46" ht="15.6" hidden="1" customHeight="1">
      <c r="C1228" s="496" t="s">
        <v>572</v>
      </c>
      <c r="D1228" s="479" t="s">
        <v>573</v>
      </c>
      <c r="E1228" s="479">
        <v>20261</v>
      </c>
      <c r="F1228" s="503" t="s">
        <v>48</v>
      </c>
      <c r="G1228" s="497" t="s">
        <v>80</v>
      </c>
      <c r="H1228" s="503" t="s">
        <v>63</v>
      </c>
      <c r="I1228" s="503">
        <v>6</v>
      </c>
      <c r="J1228" s="503" t="s">
        <v>41</v>
      </c>
      <c r="K1228" s="503" t="s">
        <v>41</v>
      </c>
      <c r="L1228" s="499" t="s">
        <v>676</v>
      </c>
      <c r="M1228" s="535" t="s">
        <v>677</v>
      </c>
      <c r="N1228" s="15" t="s">
        <v>637</v>
      </c>
      <c r="O1228" s="15" t="s">
        <v>678</v>
      </c>
      <c r="P1228" s="503" t="s">
        <v>624</v>
      </c>
      <c r="Q1228" s="15">
        <v>2</v>
      </c>
      <c r="R1228" s="15">
        <v>0</v>
      </c>
      <c r="S1228" s="479">
        <v>2</v>
      </c>
      <c r="T1228" s="15">
        <v>2</v>
      </c>
      <c r="U1228" s="471"/>
      <c r="V1228" s="550">
        <v>50</v>
      </c>
      <c r="W1228" s="497">
        <v>42825709</v>
      </c>
      <c r="X1228" s="566" t="s">
        <v>228</v>
      </c>
      <c r="Y1228" s="15" t="s">
        <v>624</v>
      </c>
      <c r="Z1228" s="15"/>
      <c r="AA1228" s="15"/>
      <c r="AB1228" s="15"/>
      <c r="AC1228" s="493"/>
      <c r="AD1228" s="15"/>
      <c r="AE1228" s="479"/>
      <c r="AF1228" s="497"/>
      <c r="AG1228" s="497"/>
      <c r="AH1228" s="15" t="s">
        <v>582</v>
      </c>
      <c r="AI1228" s="15">
        <v>6</v>
      </c>
      <c r="AJ1228" s="15">
        <v>9</v>
      </c>
      <c r="AK1228" s="15">
        <v>20</v>
      </c>
      <c r="AL1228" s="15">
        <v>11</v>
      </c>
      <c r="AM1228" s="15">
        <v>0</v>
      </c>
      <c r="AN1228" s="490">
        <f>IF(AJ1228="",S1228,ROUND(((((AL1228/24)+(AM1228/1440))-((AJ1228/24)+(AK1228/1440)))*1440/50),5))</f>
        <v>2</v>
      </c>
      <c r="AO1228" s="491">
        <f>AJ1228/24+AK1228/1440</f>
        <v>0.3888888888888889</v>
      </c>
      <c r="AP1228" s="491">
        <f>AL1228/24+AM1228/1440</f>
        <v>0.45833333333333331</v>
      </c>
      <c r="AQ1228" s="23" t="str" cm="1">
        <f t="array" ref="AQ1228">IF(X1228="","",IF(SUMPRODUCT((X1228=$X$7:$X$2085)*(AI1228=$AI$7:$AI$2085)*(AO1228=$AO$7:$AO$2085)*(AP1228=$AP$7:$AP$2085)*(ROW($X$7:$X$2085)&lt;&gt;ROW(X1228))*((S1228=0)*($S$7:$S$2085&gt;0)+(S1228&gt;0)*($S$7:$S$2085=0)))&gt;0,"SALONES UNIDOS",IF(SUMPRODUCT((X1228=$X$7:$X$2085)*(AI1228=$AI$7:$AI$2085)*((AO1228&lt;$AP$7:$AP$2085)*(AP1228&gt;$AO$7:$AO$2085))*(ROW($X$7:$X$2085)&lt;&gt;ROW(X1228)))&gt;0,"Cruzado","Sin cruce")))</f>
        <v>Sin cruce</v>
      </c>
      <c r="AR1228" s="23" t="str" cm="1">
        <f t="array" ref="AR1228">IF(AE1228="","",IF(SUMPRODUCT((AE1228=$AE$7:$AE$2085)*(AI1228=$AI$7:$AI$2085)*(AO1228=$AO$7:$AO$2085)*(AP1228=$AP$7:$AP$2085)*(ROW($AE$7:$AE$2085)&lt;&gt;ROW(AE1228))*((S1228=0)*($S$7:$S$2085&gt;0)+(S1228&gt;0)*($S$7:$S$2085=0)))&gt;0,"SALONES UNIDOS",IF(SUMPRODUCT((AE1228=$AE$7:$AE$2085)*(AI1228=$AI$7:$AI$2085)*((AO1228&lt;$AP$7:$AP$2085)*(AP1228&gt;$AO$7:$AO$2085))*(ROW($AE$7:$AE$2085)&lt;&gt;ROW(AE1228)))&gt;0,"Cruzado","Sin cruce")))</f>
        <v/>
      </c>
      <c r="AS1228" s="94" t="str">
        <f t="shared" si="22"/>
        <v>EN6PRINCIPALA</v>
      </c>
      <c r="AT1228" s="94" t="str" cm="1">
        <f t="array" ref="AT1228">IF(AS1228="","",IF(SUMPRODUCT((AS1228=$AS$7:$AS$2085)*(AI1228=$AI$7:$AI$2085)*(AO1228=$AO$7:$AO$2085)*(AP1228=$AP$7:$AP$2085)*(ROW($AS$7:$AS$2085)&lt;&gt;ROW(AS1228))*((S1228=0)*($S$7:$S$2085&gt;0)+(S1228&gt;0)*($S$7:$S$2085=0)))&gt;0,"SALONES UNIDOS",IF(SUMPRODUCT((AS1228=$AS$7:$AS$2085)*(AI1228=$AI$7:$AI$2085)*((AO1228&lt;$AP$7:$AP$2085)*(AP1228&gt;$AO$7:$AO$2085))*(ROW($AS$7:$AS$2085)&lt;&gt;ROW(AS1228)))&gt;0,"Cruzado","Sin cruce")))</f>
        <v>Sin cruce</v>
      </c>
    </row>
    <row r="1229" spans="3:46" ht="15.6" hidden="1" customHeight="1">
      <c r="C1229" s="496" t="s">
        <v>572</v>
      </c>
      <c r="D1229" s="479" t="s">
        <v>573</v>
      </c>
      <c r="E1229" s="479">
        <v>20261</v>
      </c>
      <c r="F1229" s="503" t="s">
        <v>48</v>
      </c>
      <c r="G1229" s="497" t="s">
        <v>80</v>
      </c>
      <c r="H1229" s="503" t="s">
        <v>63</v>
      </c>
      <c r="I1229" s="503">
        <v>6</v>
      </c>
      <c r="J1229" s="503" t="s">
        <v>41</v>
      </c>
      <c r="K1229" s="503" t="s">
        <v>41</v>
      </c>
      <c r="L1229" s="499" t="s">
        <v>679</v>
      </c>
      <c r="M1229" s="535" t="s">
        <v>680</v>
      </c>
      <c r="N1229" s="15" t="s">
        <v>637</v>
      </c>
      <c r="O1229" s="15" t="s">
        <v>578</v>
      </c>
      <c r="P1229" s="503" t="s">
        <v>624</v>
      </c>
      <c r="Q1229" s="15">
        <v>3</v>
      </c>
      <c r="R1229" s="15">
        <v>0</v>
      </c>
      <c r="S1229" s="479">
        <v>3</v>
      </c>
      <c r="T1229" s="15">
        <v>3</v>
      </c>
      <c r="U1229" s="471"/>
      <c r="V1229" s="550">
        <v>50</v>
      </c>
      <c r="W1229" s="497">
        <v>40160212</v>
      </c>
      <c r="X1229" s="566" t="s">
        <v>347</v>
      </c>
      <c r="Y1229" s="15" t="s">
        <v>624</v>
      </c>
      <c r="Z1229" s="15"/>
      <c r="AA1229" s="15"/>
      <c r="AB1229" s="15"/>
      <c r="AC1229" s="493"/>
      <c r="AD1229" s="15"/>
      <c r="AE1229" s="479"/>
      <c r="AF1229" s="497"/>
      <c r="AG1229" s="497"/>
      <c r="AH1229" s="15" t="s">
        <v>582</v>
      </c>
      <c r="AI1229" s="15">
        <v>4</v>
      </c>
      <c r="AJ1229" s="15">
        <v>20</v>
      </c>
      <c r="AK1229" s="15">
        <v>10</v>
      </c>
      <c r="AL1229" s="15">
        <v>22</v>
      </c>
      <c r="AM1229" s="15">
        <v>40</v>
      </c>
      <c r="AN1229" s="490">
        <f>IF(AJ1229="",S1229,ROUND(((((AL1229/24)+(AM1229/1440))-((AJ1229/24)+(AK1229/1440)))*1440/50),5))</f>
        <v>3</v>
      </c>
      <c r="AO1229" s="491">
        <f>AJ1229/24+AK1229/1440</f>
        <v>0.84027777777777779</v>
      </c>
      <c r="AP1229" s="491">
        <f>AL1229/24+AM1229/1440</f>
        <v>0.94444444444444442</v>
      </c>
      <c r="AQ1229" s="23" t="str" cm="1">
        <f t="array" ref="AQ1229">IF(X1229="","",IF(SUMPRODUCT((X1229=$X$7:$X$2085)*(AI1229=$AI$7:$AI$2085)*(AO1229=$AO$7:$AO$2085)*(AP1229=$AP$7:$AP$2085)*(ROW($X$7:$X$2085)&lt;&gt;ROW(X1229))*((S1229=0)*($S$7:$S$2085&gt;0)+(S1229&gt;0)*($S$7:$S$2085=0)))&gt;0,"SALONES UNIDOS",IF(SUMPRODUCT((X1229=$X$7:$X$2085)*(AI1229=$AI$7:$AI$2085)*((AO1229&lt;$AP$7:$AP$2085)*(AP1229&gt;$AO$7:$AO$2085))*(ROW($X$7:$X$2085)&lt;&gt;ROW(X1229)))&gt;0,"Cruzado","Sin cruce")))</f>
        <v>Sin cruce</v>
      </c>
      <c r="AR1229" s="23" t="str" cm="1">
        <f t="array" ref="AR1229">IF(AE1229="","",IF(SUMPRODUCT((AE1229=$AE$7:$AE$2085)*(AI1229=$AI$7:$AI$2085)*(AO1229=$AO$7:$AO$2085)*(AP1229=$AP$7:$AP$2085)*(ROW($AE$7:$AE$2085)&lt;&gt;ROW(AE1229))*((S1229=0)*($S$7:$S$2085&gt;0)+(S1229&gt;0)*($S$7:$S$2085=0)))&gt;0,"SALONES UNIDOS",IF(SUMPRODUCT((AE1229=$AE$7:$AE$2085)*(AI1229=$AI$7:$AI$2085)*((AO1229&lt;$AP$7:$AP$2085)*(AP1229&gt;$AO$7:$AO$2085))*(ROW($AE$7:$AE$2085)&lt;&gt;ROW(AE1229)))&gt;0,"Cruzado","Sin cruce")))</f>
        <v/>
      </c>
      <c r="AS1229" s="94" t="str">
        <f t="shared" si="22"/>
        <v>EN6PRINCIPALA</v>
      </c>
      <c r="AT1229" s="94" t="str" cm="1">
        <f t="array" ref="AT1229">IF(AS1229="","",IF(SUMPRODUCT((AS1229=$AS$7:$AS$2085)*(AI1229=$AI$7:$AI$2085)*(AO1229=$AO$7:$AO$2085)*(AP1229=$AP$7:$AP$2085)*(ROW($AS$7:$AS$2085)&lt;&gt;ROW(AS1229))*((S1229=0)*($S$7:$S$2085&gt;0)+(S1229&gt;0)*($S$7:$S$2085=0)))&gt;0,"SALONES UNIDOS",IF(SUMPRODUCT((AS1229=$AS$7:$AS$2085)*(AI1229=$AI$7:$AI$2085)*((AO1229&lt;$AP$7:$AP$2085)*(AP1229&gt;$AO$7:$AO$2085))*(ROW($AS$7:$AS$2085)&lt;&gt;ROW(AS1229)))&gt;0,"Cruzado","Sin cruce")))</f>
        <v>Sin cruce</v>
      </c>
    </row>
    <row r="1230" spans="3:46" ht="15.6" hidden="1" customHeight="1">
      <c r="C1230" s="496" t="s">
        <v>572</v>
      </c>
      <c r="D1230" s="479" t="s">
        <v>573</v>
      </c>
      <c r="E1230" s="479">
        <v>20261</v>
      </c>
      <c r="F1230" s="503" t="s">
        <v>48</v>
      </c>
      <c r="G1230" s="497" t="s">
        <v>80</v>
      </c>
      <c r="H1230" s="503" t="s">
        <v>63</v>
      </c>
      <c r="I1230" s="503">
        <v>6</v>
      </c>
      <c r="J1230" s="503" t="s">
        <v>41</v>
      </c>
      <c r="K1230" s="503" t="s">
        <v>41</v>
      </c>
      <c r="L1230" s="499" t="s">
        <v>681</v>
      </c>
      <c r="M1230" s="535" t="s">
        <v>682</v>
      </c>
      <c r="N1230" s="15" t="s">
        <v>637</v>
      </c>
      <c r="O1230" s="15" t="s">
        <v>578</v>
      </c>
      <c r="P1230" s="503" t="s">
        <v>579</v>
      </c>
      <c r="Q1230" s="15">
        <v>2</v>
      </c>
      <c r="R1230" s="15">
        <v>0</v>
      </c>
      <c r="S1230" s="479">
        <v>2</v>
      </c>
      <c r="T1230" s="15">
        <v>6</v>
      </c>
      <c r="U1230" s="471"/>
      <c r="V1230" s="550">
        <v>30</v>
      </c>
      <c r="W1230" s="497">
        <v>22255543</v>
      </c>
      <c r="X1230" s="566" t="s">
        <v>349</v>
      </c>
      <c r="Y1230" s="15" t="s">
        <v>579</v>
      </c>
      <c r="Z1230" s="15"/>
      <c r="AA1230" s="15"/>
      <c r="AB1230" s="15"/>
      <c r="AC1230" s="15" t="s">
        <v>957</v>
      </c>
      <c r="AD1230" s="15"/>
      <c r="AE1230" s="479"/>
      <c r="AF1230" s="497"/>
      <c r="AG1230" s="497"/>
      <c r="AH1230" s="497" t="s">
        <v>582</v>
      </c>
      <c r="AI1230" s="15">
        <v>5</v>
      </c>
      <c r="AJ1230" s="15">
        <v>7</v>
      </c>
      <c r="AK1230" s="15">
        <v>40</v>
      </c>
      <c r="AL1230" s="15">
        <v>9</v>
      </c>
      <c r="AM1230" s="15">
        <v>20</v>
      </c>
      <c r="AN1230" s="490">
        <f>IF(AJ1230="",S1230,ROUND(((((AL1230/24)+(AM1230/1440))-((AJ1230/24)+(AK1230/1440)))*1440/50),5))</f>
        <v>2</v>
      </c>
      <c r="AO1230" s="491">
        <f>AJ1230/24+AK1230/1440</f>
        <v>0.31944444444444448</v>
      </c>
      <c r="AP1230" s="491">
        <f>AL1230/24+AM1230/1440</f>
        <v>0.3888888888888889</v>
      </c>
      <c r="AQ1230" s="23" t="str" cm="1">
        <f t="array" ref="AQ1230">IF(X1230="","",IF(SUMPRODUCT((X1230=$X$7:$X$2085)*(AI1230=$AI$7:$AI$2085)*(AO1230=$AO$7:$AO$2085)*(AP1230=$AP$7:$AP$2085)*(ROW($X$7:$X$2085)&lt;&gt;ROW(X1230))*((S1230=0)*($S$7:$S$2085&gt;0)+(S1230&gt;0)*($S$7:$S$2085=0)))&gt;0,"SALONES UNIDOS",IF(SUMPRODUCT((X1230=$X$7:$X$2085)*(AI1230=$AI$7:$AI$2085)*((AO1230&lt;$AP$7:$AP$2085)*(AP1230&gt;$AO$7:$AO$2085))*(ROW($X$7:$X$2085)&lt;&gt;ROW(X1230)))&gt;0,"Cruzado","Sin cruce")))</f>
        <v>Sin cruce</v>
      </c>
      <c r="AR1230" s="23" t="str" cm="1">
        <f t="array" ref="AR1230">IF(AE1230="","",IF(SUMPRODUCT((AE1230=$AE$7:$AE$2085)*(AI1230=$AI$7:$AI$2085)*(AO1230=$AO$7:$AO$2085)*(AP1230=$AP$7:$AP$2085)*(ROW($AE$7:$AE$2085)&lt;&gt;ROW(AE1230))*((S1230=0)*($S$7:$S$2085&gt;0)+(S1230&gt;0)*($S$7:$S$2085=0)))&gt;0,"SALONES UNIDOS",IF(SUMPRODUCT((AE1230=$AE$7:$AE$2085)*(AI1230=$AI$7:$AI$2085)*((AO1230&lt;$AP$7:$AP$2085)*(AP1230&gt;$AO$7:$AO$2085))*(ROW($AE$7:$AE$2085)&lt;&gt;ROW(AE1230)))&gt;0,"Cruzado","Sin cruce")))</f>
        <v/>
      </c>
      <c r="AS1230" s="94" t="str">
        <f t="shared" si="22"/>
        <v>EN6PRINCIPALA</v>
      </c>
      <c r="AT1230" s="94" t="str" cm="1">
        <f t="array" ref="AT1230">IF(AS1230="","",IF(SUMPRODUCT((AS1230=$AS$7:$AS$2085)*(AI1230=$AI$7:$AI$2085)*(AO1230=$AO$7:$AO$2085)*(AP1230=$AP$7:$AP$2085)*(ROW($AS$7:$AS$2085)&lt;&gt;ROW(AS1230))*((S1230=0)*($S$7:$S$2085&gt;0)+(S1230&gt;0)*($S$7:$S$2085=0)))&gt;0,"SALONES UNIDOS",IF(SUMPRODUCT((AS1230=$AS$7:$AS$2085)*(AI1230=$AI$7:$AI$2085)*((AO1230&lt;$AP$7:$AP$2085)*(AP1230&gt;$AO$7:$AO$2085))*(ROW($AS$7:$AS$2085)&lt;&gt;ROW(AS1230)))&gt;0,"Cruzado","Sin cruce")))</f>
        <v>Sin cruce</v>
      </c>
    </row>
    <row r="1231" spans="3:46" ht="15.6" hidden="1" customHeight="1">
      <c r="C1231" s="496" t="s">
        <v>572</v>
      </c>
      <c r="D1231" s="479" t="s">
        <v>573</v>
      </c>
      <c r="E1231" s="479">
        <v>20261</v>
      </c>
      <c r="F1231" s="503" t="s">
        <v>48</v>
      </c>
      <c r="G1231" s="497" t="s">
        <v>80</v>
      </c>
      <c r="H1231" s="503" t="s">
        <v>63</v>
      </c>
      <c r="I1231" s="503">
        <v>6</v>
      </c>
      <c r="J1231" s="503" t="s">
        <v>574</v>
      </c>
      <c r="K1231" s="503" t="s">
        <v>41</v>
      </c>
      <c r="L1231" s="499" t="s">
        <v>681</v>
      </c>
      <c r="M1231" s="535" t="s">
        <v>682</v>
      </c>
      <c r="N1231" s="15" t="s">
        <v>637</v>
      </c>
      <c r="O1231" s="15" t="s">
        <v>578</v>
      </c>
      <c r="P1231" s="503" t="s">
        <v>579</v>
      </c>
      <c r="Q1231" s="15">
        <v>0</v>
      </c>
      <c r="R1231" s="15">
        <v>2</v>
      </c>
      <c r="S1231" s="479">
        <v>2</v>
      </c>
      <c r="T1231" s="15">
        <v>6</v>
      </c>
      <c r="U1231" s="471"/>
      <c r="V1231" s="550">
        <v>15</v>
      </c>
      <c r="W1231" s="497">
        <v>22255543</v>
      </c>
      <c r="X1231" s="566" t="s">
        <v>349</v>
      </c>
      <c r="Y1231" s="15" t="s">
        <v>579</v>
      </c>
      <c r="Z1231" s="15"/>
      <c r="AA1231" s="15"/>
      <c r="AB1231" s="15"/>
      <c r="AC1231" s="493"/>
      <c r="AD1231" s="15"/>
      <c r="AE1231" s="15" t="s">
        <v>1095</v>
      </c>
      <c r="AF1231" s="497"/>
      <c r="AG1231" s="497"/>
      <c r="AH1231" s="497" t="s">
        <v>100</v>
      </c>
      <c r="AI1231" s="15">
        <v>5</v>
      </c>
      <c r="AJ1231" s="15">
        <v>9</v>
      </c>
      <c r="AK1231" s="15">
        <v>20</v>
      </c>
      <c r="AL1231" s="15">
        <v>11</v>
      </c>
      <c r="AM1231" s="15">
        <v>0</v>
      </c>
      <c r="AN1231" s="490">
        <f>IF(AJ1231="",S1231,ROUND(((((AL1231/24)+(AM1231/1440))-((AJ1231/24)+(AK1231/1440)))*1440/50),5))</f>
        <v>2</v>
      </c>
      <c r="AO1231" s="491">
        <f>AJ1231/24+AK1231/1440</f>
        <v>0.3888888888888889</v>
      </c>
      <c r="AP1231" s="491">
        <f>AL1231/24+AM1231/1440</f>
        <v>0.45833333333333331</v>
      </c>
      <c r="AQ1231" s="23" t="str" cm="1">
        <f t="array" ref="AQ1231">IF(X1231="","",IF(SUMPRODUCT((X1231=$X$7:$X$2085)*(AI1231=$AI$7:$AI$2085)*(AO1231=$AO$7:$AO$2085)*(AP1231=$AP$7:$AP$2085)*(ROW($X$7:$X$2085)&lt;&gt;ROW(X1231))*((S1231=0)*($S$7:$S$2085&gt;0)+(S1231&gt;0)*($S$7:$S$2085=0)))&gt;0,"SALONES UNIDOS",IF(SUMPRODUCT((X1231=$X$7:$X$2085)*(AI1231=$AI$7:$AI$2085)*((AO1231&lt;$AP$7:$AP$2085)*(AP1231&gt;$AO$7:$AO$2085))*(ROW($X$7:$X$2085)&lt;&gt;ROW(X1231)))&gt;0,"Cruzado","Sin cruce")))</f>
        <v>Sin cruce</v>
      </c>
      <c r="AR1231" s="23" t="str" cm="1">
        <f t="array" ref="AR1231">IF(AE1231="","",IF(SUMPRODUCT((AE1231=$AE$7:$AE$2085)*(AI1231=$AI$7:$AI$2085)*(AO1231=$AO$7:$AO$2085)*(AP1231=$AP$7:$AP$2085)*(ROW($AE$7:$AE$2085)&lt;&gt;ROW(AE1231))*((S1231=0)*($S$7:$S$2085&gt;0)+(S1231&gt;0)*($S$7:$S$2085=0)))&gt;0,"SALONES UNIDOS",IF(SUMPRODUCT((AE1231=$AE$7:$AE$2085)*(AI1231=$AI$7:$AI$2085)*((AO1231&lt;$AP$7:$AP$2085)*(AP1231&gt;$AO$7:$AO$2085))*(ROW($AE$7:$AE$2085)&lt;&gt;ROW(AE1231)))&gt;0,"Cruzado","Sin cruce")))</f>
        <v>Sin cruce</v>
      </c>
      <c r="AS1231" s="94" t="str">
        <f t="shared" si="22"/>
        <v>EN6PRINCIPALA</v>
      </c>
      <c r="AT1231" s="94" t="str" cm="1">
        <f t="array" ref="AT1231">IF(AS1231="","",IF(SUMPRODUCT((AS1231=$AS$7:$AS$2085)*(AI1231=$AI$7:$AI$2085)*(AO1231=$AO$7:$AO$2085)*(AP1231=$AP$7:$AP$2085)*(ROW($AS$7:$AS$2085)&lt;&gt;ROW(AS1231))*((S1231=0)*($S$7:$S$2085&gt;0)+(S1231&gt;0)*($S$7:$S$2085=0)))&gt;0,"SALONES UNIDOS",IF(SUMPRODUCT((AS1231=$AS$7:$AS$2085)*(AI1231=$AI$7:$AI$2085)*((AO1231&lt;$AP$7:$AP$2085)*(AP1231&gt;$AO$7:$AO$2085))*(ROW($AS$7:$AS$2085)&lt;&gt;ROW(AS1231)))&gt;0,"Cruzado","Sin cruce")))</f>
        <v>Sin cruce</v>
      </c>
    </row>
    <row r="1232" spans="3:46" ht="15.6" hidden="1" customHeight="1">
      <c r="C1232" s="496" t="s">
        <v>572</v>
      </c>
      <c r="D1232" s="479" t="s">
        <v>573</v>
      </c>
      <c r="E1232" s="479">
        <v>20261</v>
      </c>
      <c r="F1232" s="503" t="s">
        <v>48</v>
      </c>
      <c r="G1232" s="497" t="s">
        <v>80</v>
      </c>
      <c r="H1232" s="503" t="s">
        <v>63</v>
      </c>
      <c r="I1232" s="503">
        <v>6</v>
      </c>
      <c r="J1232" s="503" t="s">
        <v>583</v>
      </c>
      <c r="K1232" s="503" t="s">
        <v>41</v>
      </c>
      <c r="L1232" s="499" t="s">
        <v>681</v>
      </c>
      <c r="M1232" s="535" t="s">
        <v>682</v>
      </c>
      <c r="N1232" s="15" t="s">
        <v>637</v>
      </c>
      <c r="O1232" s="15" t="s">
        <v>578</v>
      </c>
      <c r="P1232" s="503" t="s">
        <v>579</v>
      </c>
      <c r="Q1232" s="15">
        <v>0</v>
      </c>
      <c r="R1232" s="15">
        <v>2</v>
      </c>
      <c r="S1232" s="479">
        <v>2</v>
      </c>
      <c r="T1232" s="15">
        <v>6</v>
      </c>
      <c r="U1232" s="471"/>
      <c r="V1232" s="550">
        <v>15</v>
      </c>
      <c r="W1232" s="497">
        <v>22255543</v>
      </c>
      <c r="X1232" s="566" t="s">
        <v>349</v>
      </c>
      <c r="Y1232" s="15" t="s">
        <v>579</v>
      </c>
      <c r="Z1232" s="15"/>
      <c r="AA1232" s="15"/>
      <c r="AB1232" s="15"/>
      <c r="AC1232" s="493"/>
      <c r="AD1232" s="15"/>
      <c r="AE1232" s="15" t="s">
        <v>1095</v>
      </c>
      <c r="AF1232" s="497"/>
      <c r="AG1232" s="497"/>
      <c r="AH1232" s="497" t="s">
        <v>100</v>
      </c>
      <c r="AI1232" s="15">
        <v>5</v>
      </c>
      <c r="AJ1232" s="15">
        <v>11</v>
      </c>
      <c r="AK1232" s="15">
        <v>0</v>
      </c>
      <c r="AL1232" s="15">
        <v>12</v>
      </c>
      <c r="AM1232" s="15">
        <v>40</v>
      </c>
      <c r="AN1232" s="490">
        <f>IF(AJ1232="",S1232,ROUND(((((AL1232/24)+(AM1232/1440))-((AJ1232/24)+(AK1232/1440)))*1440/50),5))</f>
        <v>2</v>
      </c>
      <c r="AO1232" s="491">
        <f>AJ1232/24+AK1232/1440</f>
        <v>0.45833333333333331</v>
      </c>
      <c r="AP1232" s="491">
        <f>AL1232/24+AM1232/1440</f>
        <v>0.52777777777777779</v>
      </c>
      <c r="AQ1232" s="23" t="str" cm="1">
        <f t="array" ref="AQ1232">IF(X1232="","",IF(SUMPRODUCT((X1232=$X$7:$X$2085)*(AI1232=$AI$7:$AI$2085)*(AO1232=$AO$7:$AO$2085)*(AP1232=$AP$7:$AP$2085)*(ROW($X$7:$X$2085)&lt;&gt;ROW(X1232))*((S1232=0)*($S$7:$S$2085&gt;0)+(S1232&gt;0)*($S$7:$S$2085=0)))&gt;0,"SALONES UNIDOS",IF(SUMPRODUCT((X1232=$X$7:$X$2085)*(AI1232=$AI$7:$AI$2085)*((AO1232&lt;$AP$7:$AP$2085)*(AP1232&gt;$AO$7:$AO$2085))*(ROW($X$7:$X$2085)&lt;&gt;ROW(X1232)))&gt;0,"Cruzado","Sin cruce")))</f>
        <v>Sin cruce</v>
      </c>
      <c r="AR1232" s="23" t="str" cm="1">
        <f t="array" ref="AR1232">IF(AE1232="","",IF(SUMPRODUCT((AE1232=$AE$7:$AE$2085)*(AI1232=$AI$7:$AI$2085)*(AO1232=$AO$7:$AO$2085)*(AP1232=$AP$7:$AP$2085)*(ROW($AE$7:$AE$2085)&lt;&gt;ROW(AE1232))*((S1232=0)*($S$7:$S$2085&gt;0)+(S1232&gt;0)*($S$7:$S$2085=0)))&gt;0,"SALONES UNIDOS",IF(SUMPRODUCT((AE1232=$AE$7:$AE$2085)*(AI1232=$AI$7:$AI$2085)*((AO1232&lt;$AP$7:$AP$2085)*(AP1232&gt;$AO$7:$AO$2085))*(ROW($AE$7:$AE$2085)&lt;&gt;ROW(AE1232)))&gt;0,"Cruzado","Sin cruce")))</f>
        <v>Sin cruce</v>
      </c>
      <c r="AS1232" s="94" t="str">
        <f t="shared" si="22"/>
        <v>EN6PRINCIPALA</v>
      </c>
      <c r="AT1232" s="94" t="str" cm="1">
        <f t="array" ref="AT1232">IF(AS1232="","",IF(SUMPRODUCT((AS1232=$AS$7:$AS$2085)*(AI1232=$AI$7:$AI$2085)*(AO1232=$AO$7:$AO$2085)*(AP1232=$AP$7:$AP$2085)*(ROW($AS$7:$AS$2085)&lt;&gt;ROW(AS1232))*((S1232=0)*($S$7:$S$2085&gt;0)+(S1232&gt;0)*($S$7:$S$2085=0)))&gt;0,"SALONES UNIDOS",IF(SUMPRODUCT((AS1232=$AS$7:$AS$2085)*(AI1232=$AI$7:$AI$2085)*((AO1232&lt;$AP$7:$AP$2085)*(AP1232&gt;$AO$7:$AO$2085))*(ROW($AS$7:$AS$2085)&lt;&gt;ROW(AS1232)))&gt;0,"Cruzado","Sin cruce")))</f>
        <v>Sin cruce</v>
      </c>
    </row>
    <row r="1233" spans="3:46" ht="15.6" hidden="1" customHeight="1">
      <c r="C1233" s="496" t="s">
        <v>572</v>
      </c>
      <c r="D1233" s="479" t="s">
        <v>573</v>
      </c>
      <c r="E1233" s="479">
        <v>20261</v>
      </c>
      <c r="F1233" s="503" t="s">
        <v>48</v>
      </c>
      <c r="G1233" s="497" t="s">
        <v>80</v>
      </c>
      <c r="H1233" s="503" t="s">
        <v>63</v>
      </c>
      <c r="I1233" s="503">
        <v>6</v>
      </c>
      <c r="J1233" s="503" t="s">
        <v>41</v>
      </c>
      <c r="K1233" s="503" t="s">
        <v>41</v>
      </c>
      <c r="L1233" s="499" t="s">
        <v>681</v>
      </c>
      <c r="M1233" s="535" t="s">
        <v>682</v>
      </c>
      <c r="N1233" s="15" t="s">
        <v>637</v>
      </c>
      <c r="O1233" s="15" t="s">
        <v>578</v>
      </c>
      <c r="P1233" s="503" t="s">
        <v>579</v>
      </c>
      <c r="Q1233" s="15">
        <v>0</v>
      </c>
      <c r="R1233" s="15">
        <v>6</v>
      </c>
      <c r="S1233" s="479">
        <v>6</v>
      </c>
      <c r="T1233" s="15">
        <v>6</v>
      </c>
      <c r="U1233" s="471"/>
      <c r="V1233" s="550">
        <v>30</v>
      </c>
      <c r="W1233" s="497">
        <v>22255543</v>
      </c>
      <c r="X1233" s="566" t="s">
        <v>349</v>
      </c>
      <c r="Y1233" s="15" t="s">
        <v>579</v>
      </c>
      <c r="Z1233" s="15"/>
      <c r="AA1233" s="15"/>
      <c r="AB1233" s="15"/>
      <c r="AC1233" s="15" t="s">
        <v>962</v>
      </c>
      <c r="AD1233" s="15"/>
      <c r="AE1233" s="479"/>
      <c r="AF1233" s="497"/>
      <c r="AG1233" s="497"/>
      <c r="AH1233" s="497" t="s">
        <v>100</v>
      </c>
      <c r="AI1233" s="15">
        <v>3</v>
      </c>
      <c r="AJ1233" s="15">
        <v>13</v>
      </c>
      <c r="AK1233" s="15">
        <v>30</v>
      </c>
      <c r="AL1233" s="15">
        <v>18</v>
      </c>
      <c r="AM1233" s="15">
        <v>30</v>
      </c>
      <c r="AN1233" s="490">
        <f>IF(AJ1233="",S1233,ROUND(((((AL1233/24)+(AM1233/1440))-((AJ1233/24)+(AK1233/1440)))*1440/50),5))</f>
        <v>6</v>
      </c>
      <c r="AO1233" s="491">
        <f>AJ1233/24+AK1233/1440</f>
        <v>0.5625</v>
      </c>
      <c r="AP1233" s="491">
        <f>AL1233/24+AM1233/1440</f>
        <v>0.77083333333333337</v>
      </c>
      <c r="AQ1233" s="23" t="str" cm="1">
        <f t="array" ref="AQ1233">IF(X1233="","",IF(SUMPRODUCT((X1233=$X$7:$X$2085)*(AI1233=$AI$7:$AI$2085)*(AO1233=$AO$7:$AO$2085)*(AP1233=$AP$7:$AP$2085)*(ROW($X$7:$X$2085)&lt;&gt;ROW(X1233))*((S1233=0)*($S$7:$S$2085&gt;0)+(S1233&gt;0)*($S$7:$S$2085=0)))&gt;0,"SALONES UNIDOS",IF(SUMPRODUCT((X1233=$X$7:$X$2085)*(AI1233=$AI$7:$AI$2085)*((AO1233&lt;$AP$7:$AP$2085)*(AP1233&gt;$AO$7:$AO$2085))*(ROW($X$7:$X$2085)&lt;&gt;ROW(X1233)))&gt;0,"Cruzado","Sin cruce")))</f>
        <v>Sin cruce</v>
      </c>
      <c r="AR1233" s="23" t="str" cm="1">
        <f t="array" ref="AR1233">IF(AE1233="","",IF(SUMPRODUCT((AE1233=$AE$7:$AE$2085)*(AI1233=$AI$7:$AI$2085)*(AO1233=$AO$7:$AO$2085)*(AP1233=$AP$7:$AP$2085)*(ROW($AE$7:$AE$2085)&lt;&gt;ROW(AE1233))*((S1233=0)*($S$7:$S$2085&gt;0)+(S1233&gt;0)*($S$7:$S$2085=0)))&gt;0,"SALONES UNIDOS",IF(SUMPRODUCT((AE1233=$AE$7:$AE$2085)*(AI1233=$AI$7:$AI$2085)*((AO1233&lt;$AP$7:$AP$2085)*(AP1233&gt;$AO$7:$AO$2085))*(ROW($AE$7:$AE$2085)&lt;&gt;ROW(AE1233)))&gt;0,"Cruzado","Sin cruce")))</f>
        <v/>
      </c>
      <c r="AS1233" s="94" t="str">
        <f t="shared" si="22"/>
        <v>EN6PRINCIPALA</v>
      </c>
      <c r="AT1233" s="94" t="str" cm="1">
        <f t="array" ref="AT1233">IF(AS1233="","",IF(SUMPRODUCT((AS1233=$AS$7:$AS$2085)*(AI1233=$AI$7:$AI$2085)*(AO1233=$AO$7:$AO$2085)*(AP1233=$AP$7:$AP$2085)*(ROW($AS$7:$AS$2085)&lt;&gt;ROW(AS1233))*((S1233=0)*($S$7:$S$2085&gt;0)+(S1233&gt;0)*($S$7:$S$2085=0)))&gt;0,"SALONES UNIDOS",IF(SUMPRODUCT((AS1233=$AS$7:$AS$2085)*(AI1233=$AI$7:$AI$2085)*((AO1233&lt;$AP$7:$AP$2085)*(AP1233&gt;$AO$7:$AO$2085))*(ROW($AS$7:$AS$2085)&lt;&gt;ROW(AS1233)))&gt;0,"Cruzado","Sin cruce")))</f>
        <v>Sin cruce</v>
      </c>
    </row>
    <row r="1234" spans="3:46" ht="15.6" hidden="1" customHeight="1">
      <c r="C1234" s="496" t="s">
        <v>572</v>
      </c>
      <c r="D1234" s="479" t="s">
        <v>573</v>
      </c>
      <c r="E1234" s="479">
        <v>20261</v>
      </c>
      <c r="F1234" s="503" t="s">
        <v>48</v>
      </c>
      <c r="G1234" s="497" t="s">
        <v>80</v>
      </c>
      <c r="H1234" s="503" t="s">
        <v>63</v>
      </c>
      <c r="I1234" s="503">
        <v>6</v>
      </c>
      <c r="J1234" s="503" t="s">
        <v>41</v>
      </c>
      <c r="K1234" s="503" t="s">
        <v>41</v>
      </c>
      <c r="L1234" s="499" t="s">
        <v>683</v>
      </c>
      <c r="M1234" s="535" t="s">
        <v>684</v>
      </c>
      <c r="N1234" s="15" t="s">
        <v>637</v>
      </c>
      <c r="O1234" s="15" t="s">
        <v>578</v>
      </c>
      <c r="P1234" s="503" t="s">
        <v>579</v>
      </c>
      <c r="Q1234" s="15">
        <v>2</v>
      </c>
      <c r="R1234" s="15">
        <v>4</v>
      </c>
      <c r="S1234" s="479">
        <v>6</v>
      </c>
      <c r="T1234" s="15">
        <v>4</v>
      </c>
      <c r="U1234" s="471"/>
      <c r="V1234" s="550">
        <v>30</v>
      </c>
      <c r="W1234" s="497">
        <v>43359675</v>
      </c>
      <c r="X1234" s="566" t="s">
        <v>295</v>
      </c>
      <c r="Y1234" s="15" t="s">
        <v>579</v>
      </c>
      <c r="Z1234" s="15"/>
      <c r="AA1234" s="15"/>
      <c r="AB1234" s="15"/>
      <c r="AC1234" s="15" t="s">
        <v>1075</v>
      </c>
      <c r="AD1234" s="15"/>
      <c r="AE1234" s="479"/>
      <c r="AF1234" s="497"/>
      <c r="AG1234" s="497"/>
      <c r="AH1234" s="497" t="s">
        <v>203</v>
      </c>
      <c r="AI1234" s="15">
        <v>1</v>
      </c>
      <c r="AJ1234" s="15">
        <v>15</v>
      </c>
      <c r="AK1234" s="15">
        <v>10</v>
      </c>
      <c r="AL1234" s="15">
        <v>20</v>
      </c>
      <c r="AM1234" s="15">
        <v>10</v>
      </c>
      <c r="AN1234" s="490">
        <f>IF(AJ1234="",S1234,ROUND(((((AL1234/24)+(AM1234/1440))-((AJ1234/24)+(AK1234/1440)))*1440/50),5))</f>
        <v>6</v>
      </c>
      <c r="AO1234" s="491">
        <f>AJ1234/24+AK1234/1440</f>
        <v>0.63194444444444442</v>
      </c>
      <c r="AP1234" s="491">
        <f>AL1234/24+AM1234/1440</f>
        <v>0.84027777777777779</v>
      </c>
      <c r="AQ1234" s="23" t="str" cm="1">
        <f t="array" ref="AQ1234">IF(X1234="","",IF(SUMPRODUCT((X1234=$X$7:$X$2085)*(AI1234=$AI$7:$AI$2085)*(AO1234=$AO$7:$AO$2085)*(AP1234=$AP$7:$AP$2085)*(ROW($X$7:$X$2085)&lt;&gt;ROW(X1234))*((S1234=0)*($S$7:$S$2085&gt;0)+(S1234&gt;0)*($S$7:$S$2085=0)))&gt;0,"SALONES UNIDOS",IF(SUMPRODUCT((X1234=$X$7:$X$2085)*(AI1234=$AI$7:$AI$2085)*((AO1234&lt;$AP$7:$AP$2085)*(AP1234&gt;$AO$7:$AO$2085))*(ROW($X$7:$X$2085)&lt;&gt;ROW(X1234)))&gt;0,"Cruzado","Sin cruce")))</f>
        <v>Sin cruce</v>
      </c>
      <c r="AR1234" s="23" t="str" cm="1">
        <f t="array" ref="AR1234">IF(AE1234="","",IF(SUMPRODUCT((AE1234=$AE$7:$AE$2085)*(AI1234=$AI$7:$AI$2085)*(AO1234=$AO$7:$AO$2085)*(AP1234=$AP$7:$AP$2085)*(ROW($AE$7:$AE$2085)&lt;&gt;ROW(AE1234))*((S1234=0)*($S$7:$S$2085&gt;0)+(S1234&gt;0)*($S$7:$S$2085=0)))&gt;0,"SALONES UNIDOS",IF(SUMPRODUCT((AE1234=$AE$7:$AE$2085)*(AI1234=$AI$7:$AI$2085)*((AO1234&lt;$AP$7:$AP$2085)*(AP1234&gt;$AO$7:$AO$2085))*(ROW($AE$7:$AE$2085)&lt;&gt;ROW(AE1234)))&gt;0,"Cruzado","Sin cruce")))</f>
        <v/>
      </c>
      <c r="AS1234" s="94" t="str">
        <f t="shared" si="22"/>
        <v>EN6PRINCIPALA</v>
      </c>
      <c r="AT1234" s="94" t="str" cm="1">
        <f t="array" ref="AT1234">IF(AS1234="","",IF(SUMPRODUCT((AS1234=$AS$7:$AS$2085)*(AI1234=$AI$7:$AI$2085)*(AO1234=$AO$7:$AO$2085)*(AP1234=$AP$7:$AP$2085)*(ROW($AS$7:$AS$2085)&lt;&gt;ROW(AS1234))*((S1234=0)*($S$7:$S$2085&gt;0)+(S1234&gt;0)*($S$7:$S$2085=0)))&gt;0,"SALONES UNIDOS",IF(SUMPRODUCT((AS1234=$AS$7:$AS$2085)*(AI1234=$AI$7:$AI$2085)*((AO1234&lt;$AP$7:$AP$2085)*(AP1234&gt;$AO$7:$AO$2085))*(ROW($AS$7:$AS$2085)&lt;&gt;ROW(AS1234)))&gt;0,"Cruzado","Sin cruce")))</f>
        <v>Sin cruce</v>
      </c>
    </row>
    <row r="1235" spans="3:46" ht="15.6" hidden="1" customHeight="1">
      <c r="C1235" s="496" t="s">
        <v>572</v>
      </c>
      <c r="D1235" s="479" t="s">
        <v>573</v>
      </c>
      <c r="E1235" s="479">
        <v>20261</v>
      </c>
      <c r="F1235" s="503" t="s">
        <v>48</v>
      </c>
      <c r="G1235" s="497" t="s">
        <v>80</v>
      </c>
      <c r="H1235" s="503" t="s">
        <v>63</v>
      </c>
      <c r="I1235" s="503">
        <v>6</v>
      </c>
      <c r="J1235" s="503" t="s">
        <v>41</v>
      </c>
      <c r="K1235" s="503" t="s">
        <v>41</v>
      </c>
      <c r="L1235" s="499" t="s">
        <v>685</v>
      </c>
      <c r="M1235" s="535" t="s">
        <v>686</v>
      </c>
      <c r="N1235" s="15" t="s">
        <v>637</v>
      </c>
      <c r="O1235" s="15" t="s">
        <v>578</v>
      </c>
      <c r="P1235" s="503" t="s">
        <v>579</v>
      </c>
      <c r="Q1235" s="15">
        <v>2</v>
      </c>
      <c r="R1235" s="15">
        <v>4</v>
      </c>
      <c r="S1235" s="479">
        <v>6</v>
      </c>
      <c r="T1235" s="15">
        <v>4</v>
      </c>
      <c r="U1235" s="471"/>
      <c r="V1235" s="550">
        <v>30</v>
      </c>
      <c r="W1235" s="497">
        <v>40160212</v>
      </c>
      <c r="X1235" s="566" t="s">
        <v>347</v>
      </c>
      <c r="Y1235" s="15" t="s">
        <v>579</v>
      </c>
      <c r="Z1235" s="15"/>
      <c r="AA1235" s="15"/>
      <c r="AB1235" s="15"/>
      <c r="AC1235" s="15" t="s">
        <v>957</v>
      </c>
      <c r="AD1235" s="15"/>
      <c r="AE1235" s="479"/>
      <c r="AF1235" s="497"/>
      <c r="AG1235" s="497"/>
      <c r="AH1235" s="497" t="s">
        <v>203</v>
      </c>
      <c r="AI1235" s="15">
        <v>4</v>
      </c>
      <c r="AJ1235" s="15">
        <v>7</v>
      </c>
      <c r="AK1235" s="15">
        <v>40</v>
      </c>
      <c r="AL1235" s="15">
        <v>12</v>
      </c>
      <c r="AM1235" s="15">
        <v>40</v>
      </c>
      <c r="AN1235" s="490">
        <f>IF(AJ1235="",S1235,ROUND(((((AL1235/24)+(AM1235/1440))-((AJ1235/24)+(AK1235/1440)))*1440/50),5))</f>
        <v>6</v>
      </c>
      <c r="AO1235" s="491">
        <f>AJ1235/24+AK1235/1440</f>
        <v>0.31944444444444448</v>
      </c>
      <c r="AP1235" s="491">
        <f>AL1235/24+AM1235/1440</f>
        <v>0.52777777777777779</v>
      </c>
      <c r="AQ1235" s="23" t="str" cm="1">
        <f t="array" ref="AQ1235">IF(X1235="","",IF(SUMPRODUCT((X1235=$X$7:$X$2085)*(AI1235=$AI$7:$AI$2085)*(AO1235=$AO$7:$AO$2085)*(AP1235=$AP$7:$AP$2085)*(ROW($X$7:$X$2085)&lt;&gt;ROW(X1235))*((S1235=0)*($S$7:$S$2085&gt;0)+(S1235&gt;0)*($S$7:$S$2085=0)))&gt;0,"SALONES UNIDOS",IF(SUMPRODUCT((X1235=$X$7:$X$2085)*(AI1235=$AI$7:$AI$2085)*((AO1235&lt;$AP$7:$AP$2085)*(AP1235&gt;$AO$7:$AO$2085))*(ROW($X$7:$X$2085)&lt;&gt;ROW(X1235)))&gt;0,"Cruzado","Sin cruce")))</f>
        <v>Sin cruce</v>
      </c>
      <c r="AR1235" s="23" t="str" cm="1">
        <f t="array" ref="AR1235">IF(AE1235="","",IF(SUMPRODUCT((AE1235=$AE$7:$AE$2085)*(AI1235=$AI$7:$AI$2085)*(AO1235=$AO$7:$AO$2085)*(AP1235=$AP$7:$AP$2085)*(ROW($AE$7:$AE$2085)&lt;&gt;ROW(AE1235))*((S1235=0)*($S$7:$S$2085&gt;0)+(S1235&gt;0)*($S$7:$S$2085=0)))&gt;0,"SALONES UNIDOS",IF(SUMPRODUCT((AE1235=$AE$7:$AE$2085)*(AI1235=$AI$7:$AI$2085)*((AO1235&lt;$AP$7:$AP$2085)*(AP1235&gt;$AO$7:$AO$2085))*(ROW($AE$7:$AE$2085)&lt;&gt;ROW(AE1235)))&gt;0,"Cruzado","Sin cruce")))</f>
        <v/>
      </c>
      <c r="AS1235" s="94" t="str">
        <f t="shared" si="22"/>
        <v>EN6PRINCIPALA</v>
      </c>
      <c r="AT1235" s="94" t="str" cm="1">
        <f t="array" ref="AT1235">IF(AS1235="","",IF(SUMPRODUCT((AS1235=$AS$7:$AS$2085)*(AI1235=$AI$7:$AI$2085)*(AO1235=$AO$7:$AO$2085)*(AP1235=$AP$7:$AP$2085)*(ROW($AS$7:$AS$2085)&lt;&gt;ROW(AS1235))*((S1235=0)*($S$7:$S$2085&gt;0)+(S1235&gt;0)*($S$7:$S$2085=0)))&gt;0,"SALONES UNIDOS",IF(SUMPRODUCT((AS1235=$AS$7:$AS$2085)*(AI1235=$AI$7:$AI$2085)*((AO1235&lt;$AP$7:$AP$2085)*(AP1235&gt;$AO$7:$AO$2085))*(ROW($AS$7:$AS$2085)&lt;&gt;ROW(AS1235)))&gt;0,"Cruzado","Sin cruce")))</f>
        <v>Sin cruce</v>
      </c>
    </row>
    <row r="1236" spans="3:46" ht="15.6" hidden="1" customHeight="1">
      <c r="C1236" s="496" t="s">
        <v>572</v>
      </c>
      <c r="D1236" s="479" t="s">
        <v>573</v>
      </c>
      <c r="E1236" s="479">
        <v>20261</v>
      </c>
      <c r="F1236" s="503" t="s">
        <v>48</v>
      </c>
      <c r="G1236" s="497" t="s">
        <v>80</v>
      </c>
      <c r="H1236" s="503" t="s">
        <v>63</v>
      </c>
      <c r="I1236" s="503">
        <v>6</v>
      </c>
      <c r="J1236" s="503" t="s">
        <v>41</v>
      </c>
      <c r="K1236" s="503" t="s">
        <v>41</v>
      </c>
      <c r="L1236" s="499" t="s">
        <v>687</v>
      </c>
      <c r="M1236" s="535" t="s">
        <v>688</v>
      </c>
      <c r="N1236" s="15" t="s">
        <v>637</v>
      </c>
      <c r="O1236" s="15" t="s">
        <v>578</v>
      </c>
      <c r="P1236" s="503" t="s">
        <v>579</v>
      </c>
      <c r="Q1236" s="15">
        <v>2</v>
      </c>
      <c r="R1236" s="15">
        <v>2</v>
      </c>
      <c r="S1236" s="479">
        <v>4</v>
      </c>
      <c r="T1236" s="15">
        <v>3</v>
      </c>
      <c r="U1236" s="471"/>
      <c r="V1236" s="550">
        <v>30</v>
      </c>
      <c r="W1236" s="497">
        <v>21867757</v>
      </c>
      <c r="X1236" s="566" t="s">
        <v>336</v>
      </c>
      <c r="Y1236" s="15" t="s">
        <v>579</v>
      </c>
      <c r="Z1236" s="15"/>
      <c r="AA1236" s="15"/>
      <c r="AB1236" s="15"/>
      <c r="AC1236" s="15" t="s">
        <v>1081</v>
      </c>
      <c r="AD1236" s="15"/>
      <c r="AE1236" s="479"/>
      <c r="AF1236" s="497"/>
      <c r="AG1236" s="497"/>
      <c r="AH1236" s="497" t="s">
        <v>203</v>
      </c>
      <c r="AI1236" s="15">
        <v>2</v>
      </c>
      <c r="AJ1236" s="15">
        <v>14</v>
      </c>
      <c r="AK1236" s="15">
        <v>20</v>
      </c>
      <c r="AL1236" s="15">
        <v>17</v>
      </c>
      <c r="AM1236" s="15">
        <v>40</v>
      </c>
      <c r="AN1236" s="490">
        <f>IF(AJ1236="",S1236,ROUND(((((AL1236/24)+(AM1236/1440))-((AJ1236/24)+(AK1236/1440)))*1440/50),5))</f>
        <v>4</v>
      </c>
      <c r="AO1236" s="491">
        <f>AJ1236/24+AK1236/1440</f>
        <v>0.59722222222222221</v>
      </c>
      <c r="AP1236" s="491">
        <f>AL1236/24+AM1236/1440</f>
        <v>0.73611111111111116</v>
      </c>
      <c r="AQ1236" s="23" t="str" cm="1">
        <f t="array" ref="AQ1236">IF(X1236="","",IF(SUMPRODUCT((X1236=$X$7:$X$2085)*(AI1236=$AI$7:$AI$2085)*(AO1236=$AO$7:$AO$2085)*(AP1236=$AP$7:$AP$2085)*(ROW($X$7:$X$2085)&lt;&gt;ROW(X1236))*((S1236=0)*($S$7:$S$2085&gt;0)+(S1236&gt;0)*($S$7:$S$2085=0)))&gt;0,"SALONES UNIDOS",IF(SUMPRODUCT((X1236=$X$7:$X$2085)*(AI1236=$AI$7:$AI$2085)*((AO1236&lt;$AP$7:$AP$2085)*(AP1236&gt;$AO$7:$AO$2085))*(ROW($X$7:$X$2085)&lt;&gt;ROW(X1236)))&gt;0,"Cruzado","Sin cruce")))</f>
        <v>Sin cruce</v>
      </c>
      <c r="AR1236" s="23" t="str" cm="1">
        <f t="array" ref="AR1236">IF(AE1236="","",IF(SUMPRODUCT((AE1236=$AE$7:$AE$2085)*(AI1236=$AI$7:$AI$2085)*(AO1236=$AO$7:$AO$2085)*(AP1236=$AP$7:$AP$2085)*(ROW($AE$7:$AE$2085)&lt;&gt;ROW(AE1236))*((S1236=0)*($S$7:$S$2085&gt;0)+(S1236&gt;0)*($S$7:$S$2085=0)))&gt;0,"SALONES UNIDOS",IF(SUMPRODUCT((AE1236=$AE$7:$AE$2085)*(AI1236=$AI$7:$AI$2085)*((AO1236&lt;$AP$7:$AP$2085)*(AP1236&gt;$AO$7:$AO$2085))*(ROW($AE$7:$AE$2085)&lt;&gt;ROW(AE1236)))&gt;0,"Cruzado","Sin cruce")))</f>
        <v/>
      </c>
      <c r="AS1236" s="94" t="str">
        <f t="shared" si="22"/>
        <v>EN6PRINCIPALA</v>
      </c>
      <c r="AT1236" s="94" t="str" cm="1">
        <f t="array" ref="AT1236">IF(AS1236="","",IF(SUMPRODUCT((AS1236=$AS$7:$AS$2085)*(AI1236=$AI$7:$AI$2085)*(AO1236=$AO$7:$AO$2085)*(AP1236=$AP$7:$AP$2085)*(ROW($AS$7:$AS$2085)&lt;&gt;ROW(AS1236))*((S1236=0)*($S$7:$S$2085&gt;0)+(S1236&gt;0)*($S$7:$S$2085=0)))&gt;0,"SALONES UNIDOS",IF(SUMPRODUCT((AS1236=$AS$7:$AS$2085)*(AI1236=$AI$7:$AI$2085)*((AO1236&lt;$AP$7:$AP$2085)*(AP1236&gt;$AO$7:$AO$2085))*(ROW($AS$7:$AS$2085)&lt;&gt;ROW(AS1236)))&gt;0,"Cruzado","Sin cruce")))</f>
        <v>Sin cruce</v>
      </c>
    </row>
    <row r="1237" spans="3:46" ht="15.6" hidden="1" customHeight="1">
      <c r="C1237" s="496" t="s">
        <v>572</v>
      </c>
      <c r="D1237" s="479" t="s">
        <v>573</v>
      </c>
      <c r="E1237" s="479">
        <v>20261</v>
      </c>
      <c r="F1237" s="503" t="s">
        <v>48</v>
      </c>
      <c r="G1237" s="497" t="s">
        <v>80</v>
      </c>
      <c r="H1237" s="503" t="s">
        <v>63</v>
      </c>
      <c r="I1237" s="503">
        <v>6</v>
      </c>
      <c r="J1237" s="503" t="s">
        <v>51</v>
      </c>
      <c r="K1237" s="503" t="s">
        <v>51</v>
      </c>
      <c r="L1237" s="499" t="s">
        <v>676</v>
      </c>
      <c r="M1237" s="535" t="s">
        <v>677</v>
      </c>
      <c r="N1237" s="15" t="s">
        <v>637</v>
      </c>
      <c r="O1237" s="15" t="s">
        <v>678</v>
      </c>
      <c r="P1237" s="503" t="s">
        <v>624</v>
      </c>
      <c r="Q1237" s="15">
        <v>2</v>
      </c>
      <c r="R1237" s="15">
        <v>0</v>
      </c>
      <c r="S1237" s="479">
        <v>2</v>
      </c>
      <c r="T1237" s="15">
        <v>2</v>
      </c>
      <c r="U1237" s="471"/>
      <c r="V1237" s="550">
        <v>50</v>
      </c>
      <c r="W1237" s="497">
        <v>42825709</v>
      </c>
      <c r="X1237" s="566" t="s">
        <v>228</v>
      </c>
      <c r="Y1237" s="15" t="s">
        <v>624</v>
      </c>
      <c r="Z1237" s="15"/>
      <c r="AA1237" s="15"/>
      <c r="AB1237" s="15"/>
      <c r="AC1237" s="493"/>
      <c r="AD1237" s="15"/>
      <c r="AE1237" s="479"/>
      <c r="AF1237" s="497"/>
      <c r="AG1237" s="497"/>
      <c r="AH1237" s="15" t="s">
        <v>582</v>
      </c>
      <c r="AI1237" s="15">
        <v>6</v>
      </c>
      <c r="AJ1237" s="15">
        <v>11</v>
      </c>
      <c r="AK1237" s="15">
        <v>0</v>
      </c>
      <c r="AL1237" s="15">
        <v>12</v>
      </c>
      <c r="AM1237" s="15">
        <v>40</v>
      </c>
      <c r="AN1237" s="490">
        <f>IF(AJ1237="",S1237,ROUND(((((AL1237/24)+(AM1237/1440))-((AJ1237/24)+(AK1237/1440)))*1440/50),5))</f>
        <v>2</v>
      </c>
      <c r="AO1237" s="491">
        <f>AJ1237/24+AK1237/1440</f>
        <v>0.45833333333333331</v>
      </c>
      <c r="AP1237" s="491">
        <f>AL1237/24+AM1237/1440</f>
        <v>0.52777777777777779</v>
      </c>
      <c r="AQ1237" s="23" t="str" cm="1">
        <f t="array" ref="AQ1237">IF(X1237="","",IF(SUMPRODUCT((X1237=$X$7:$X$2085)*(AI1237=$AI$7:$AI$2085)*(AO1237=$AO$7:$AO$2085)*(AP1237=$AP$7:$AP$2085)*(ROW($X$7:$X$2085)&lt;&gt;ROW(X1237))*((S1237=0)*($S$7:$S$2085&gt;0)+(S1237&gt;0)*($S$7:$S$2085=0)))&gt;0,"SALONES UNIDOS",IF(SUMPRODUCT((X1237=$X$7:$X$2085)*(AI1237=$AI$7:$AI$2085)*((AO1237&lt;$AP$7:$AP$2085)*(AP1237&gt;$AO$7:$AO$2085))*(ROW($X$7:$X$2085)&lt;&gt;ROW(X1237)))&gt;0,"Cruzado","Sin cruce")))</f>
        <v>Sin cruce</v>
      </c>
      <c r="AR1237" s="23" t="str" cm="1">
        <f t="array" ref="AR1237">IF(AE1237="","",IF(SUMPRODUCT((AE1237=$AE$7:$AE$2085)*(AI1237=$AI$7:$AI$2085)*(AO1237=$AO$7:$AO$2085)*(AP1237=$AP$7:$AP$2085)*(ROW($AE$7:$AE$2085)&lt;&gt;ROW(AE1237))*((S1237=0)*($S$7:$S$2085&gt;0)+(S1237&gt;0)*($S$7:$S$2085=0)))&gt;0,"SALONES UNIDOS",IF(SUMPRODUCT((AE1237=$AE$7:$AE$2085)*(AI1237=$AI$7:$AI$2085)*((AO1237&lt;$AP$7:$AP$2085)*(AP1237&gt;$AO$7:$AO$2085))*(ROW($AE$7:$AE$2085)&lt;&gt;ROW(AE1237)))&gt;0,"Cruzado","Sin cruce")))</f>
        <v/>
      </c>
      <c r="AS1237" s="94" t="str">
        <f t="shared" si="22"/>
        <v>EN6PRINCIPALB</v>
      </c>
      <c r="AT1237" s="94" t="str" cm="1">
        <f t="array" ref="AT1237">IF(AS1237="","",IF(SUMPRODUCT((AS1237=$AS$7:$AS$2085)*(AI1237=$AI$7:$AI$2085)*(AO1237=$AO$7:$AO$2085)*(AP1237=$AP$7:$AP$2085)*(ROW($AS$7:$AS$2085)&lt;&gt;ROW(AS1237))*((S1237=0)*($S$7:$S$2085&gt;0)+(S1237&gt;0)*($S$7:$S$2085=0)))&gt;0,"SALONES UNIDOS",IF(SUMPRODUCT((AS1237=$AS$7:$AS$2085)*(AI1237=$AI$7:$AI$2085)*((AO1237&lt;$AP$7:$AP$2085)*(AP1237&gt;$AO$7:$AO$2085))*(ROW($AS$7:$AS$2085)&lt;&gt;ROW(AS1237)))&gt;0,"Cruzado","Sin cruce")))</f>
        <v>Sin cruce</v>
      </c>
    </row>
    <row r="1238" spans="3:46" ht="15.6" hidden="1" customHeight="1">
      <c r="C1238" s="496" t="s">
        <v>572</v>
      </c>
      <c r="D1238" s="479" t="s">
        <v>573</v>
      </c>
      <c r="E1238" s="479">
        <v>20261</v>
      </c>
      <c r="F1238" s="503" t="s">
        <v>48</v>
      </c>
      <c r="G1238" s="497" t="s">
        <v>80</v>
      </c>
      <c r="H1238" s="503" t="s">
        <v>63</v>
      </c>
      <c r="I1238" s="503">
        <v>6</v>
      </c>
      <c r="J1238" s="503" t="s">
        <v>51</v>
      </c>
      <c r="K1238" s="503" t="s">
        <v>51</v>
      </c>
      <c r="L1238" s="499" t="s">
        <v>679</v>
      </c>
      <c r="M1238" s="535" t="s">
        <v>680</v>
      </c>
      <c r="N1238" s="15" t="s">
        <v>637</v>
      </c>
      <c r="O1238" s="15" t="s">
        <v>578</v>
      </c>
      <c r="P1238" s="503" t="s">
        <v>624</v>
      </c>
      <c r="Q1238" s="15">
        <v>3</v>
      </c>
      <c r="R1238" s="15">
        <v>0</v>
      </c>
      <c r="S1238" s="479">
        <v>3</v>
      </c>
      <c r="T1238" s="15">
        <v>3</v>
      </c>
      <c r="U1238" s="471"/>
      <c r="V1238" s="550">
        <v>50</v>
      </c>
      <c r="W1238" s="497">
        <v>40160212</v>
      </c>
      <c r="X1238" s="566" t="s">
        <v>347</v>
      </c>
      <c r="Y1238" s="15" t="s">
        <v>624</v>
      </c>
      <c r="Z1238" s="15"/>
      <c r="AA1238" s="15"/>
      <c r="AB1238" s="15"/>
      <c r="AC1238" s="493"/>
      <c r="AD1238" s="15"/>
      <c r="AE1238" s="479"/>
      <c r="AF1238" s="497"/>
      <c r="AG1238" s="497"/>
      <c r="AH1238" s="15" t="s">
        <v>582</v>
      </c>
      <c r="AI1238" s="15">
        <v>1</v>
      </c>
      <c r="AJ1238" s="15">
        <v>17</v>
      </c>
      <c r="AK1238" s="15">
        <v>40</v>
      </c>
      <c r="AL1238" s="15">
        <v>20</v>
      </c>
      <c r="AM1238" s="15">
        <v>10</v>
      </c>
      <c r="AN1238" s="490">
        <f>IF(AJ1238="",S1238,ROUND(((((AL1238/24)+(AM1238/1440))-((AJ1238/24)+(AK1238/1440)))*1440/50),5))</f>
        <v>3</v>
      </c>
      <c r="AO1238" s="491">
        <f>AJ1238/24+AK1238/1440</f>
        <v>0.73611111111111116</v>
      </c>
      <c r="AP1238" s="491">
        <f>AL1238/24+AM1238/1440</f>
        <v>0.84027777777777779</v>
      </c>
      <c r="AQ1238" s="23" t="str" cm="1">
        <f t="array" ref="AQ1238">IF(X1238="","",IF(SUMPRODUCT((X1238=$X$7:$X$2085)*(AI1238=$AI$7:$AI$2085)*(AO1238=$AO$7:$AO$2085)*(AP1238=$AP$7:$AP$2085)*(ROW($X$7:$X$2085)&lt;&gt;ROW(X1238))*((S1238=0)*($S$7:$S$2085&gt;0)+(S1238&gt;0)*($S$7:$S$2085=0)))&gt;0,"SALONES UNIDOS",IF(SUMPRODUCT((X1238=$X$7:$X$2085)*(AI1238=$AI$7:$AI$2085)*((AO1238&lt;$AP$7:$AP$2085)*(AP1238&gt;$AO$7:$AO$2085))*(ROW($X$7:$X$2085)&lt;&gt;ROW(X1238)))&gt;0,"Cruzado","Sin cruce")))</f>
        <v>Sin cruce</v>
      </c>
      <c r="AR1238" s="23" t="str" cm="1">
        <f t="array" ref="AR1238">IF(AE1238="","",IF(SUMPRODUCT((AE1238=$AE$7:$AE$2085)*(AI1238=$AI$7:$AI$2085)*(AO1238=$AO$7:$AO$2085)*(AP1238=$AP$7:$AP$2085)*(ROW($AE$7:$AE$2085)&lt;&gt;ROW(AE1238))*((S1238=0)*($S$7:$S$2085&gt;0)+(S1238&gt;0)*($S$7:$S$2085=0)))&gt;0,"SALONES UNIDOS",IF(SUMPRODUCT((AE1238=$AE$7:$AE$2085)*(AI1238=$AI$7:$AI$2085)*((AO1238&lt;$AP$7:$AP$2085)*(AP1238&gt;$AO$7:$AO$2085))*(ROW($AE$7:$AE$2085)&lt;&gt;ROW(AE1238)))&gt;0,"Cruzado","Sin cruce")))</f>
        <v/>
      </c>
      <c r="AS1238" s="94" t="str">
        <f t="shared" si="22"/>
        <v>EN6PRINCIPALB</v>
      </c>
      <c r="AT1238" s="94" t="str" cm="1">
        <f t="array" ref="AT1238">IF(AS1238="","",IF(SUMPRODUCT((AS1238=$AS$7:$AS$2085)*(AI1238=$AI$7:$AI$2085)*(AO1238=$AO$7:$AO$2085)*(AP1238=$AP$7:$AP$2085)*(ROW($AS$7:$AS$2085)&lt;&gt;ROW(AS1238))*((S1238=0)*($S$7:$S$2085&gt;0)+(S1238&gt;0)*($S$7:$S$2085=0)))&gt;0,"SALONES UNIDOS",IF(SUMPRODUCT((AS1238=$AS$7:$AS$2085)*(AI1238=$AI$7:$AI$2085)*((AO1238&lt;$AP$7:$AP$2085)*(AP1238&gt;$AO$7:$AO$2085))*(ROW($AS$7:$AS$2085)&lt;&gt;ROW(AS1238)))&gt;0,"Cruzado","Sin cruce")))</f>
        <v>Sin cruce</v>
      </c>
    </row>
    <row r="1239" spans="3:46" ht="15.6" hidden="1" customHeight="1">
      <c r="C1239" s="496" t="s">
        <v>572</v>
      </c>
      <c r="D1239" s="479" t="s">
        <v>573</v>
      </c>
      <c r="E1239" s="479">
        <v>20261</v>
      </c>
      <c r="F1239" s="503" t="s">
        <v>48</v>
      </c>
      <c r="G1239" s="497" t="s">
        <v>80</v>
      </c>
      <c r="H1239" s="503" t="s">
        <v>63</v>
      </c>
      <c r="I1239" s="503">
        <v>6</v>
      </c>
      <c r="J1239" s="503" t="s">
        <v>51</v>
      </c>
      <c r="K1239" s="503" t="s">
        <v>51</v>
      </c>
      <c r="L1239" s="499" t="s">
        <v>681</v>
      </c>
      <c r="M1239" s="535" t="s">
        <v>682</v>
      </c>
      <c r="N1239" s="15" t="s">
        <v>637</v>
      </c>
      <c r="O1239" s="15" t="s">
        <v>578</v>
      </c>
      <c r="P1239" s="503" t="s">
        <v>579</v>
      </c>
      <c r="Q1239" s="15">
        <v>2</v>
      </c>
      <c r="R1239" s="15">
        <v>0</v>
      </c>
      <c r="S1239" s="479">
        <v>2</v>
      </c>
      <c r="T1239" s="15">
        <v>6</v>
      </c>
      <c r="U1239" s="471"/>
      <c r="V1239" s="550">
        <v>30</v>
      </c>
      <c r="W1239" s="497">
        <v>47125274</v>
      </c>
      <c r="X1239" s="562" t="s">
        <v>508</v>
      </c>
      <c r="Y1239" s="15" t="s">
        <v>579</v>
      </c>
      <c r="Z1239" s="15"/>
      <c r="AA1239" s="15"/>
      <c r="AB1239" s="15"/>
      <c r="AC1239" s="15" t="s">
        <v>1094</v>
      </c>
      <c r="AD1239" s="15"/>
      <c r="AE1239" s="479"/>
      <c r="AF1239" s="497"/>
      <c r="AG1239" s="497"/>
      <c r="AH1239" s="497" t="s">
        <v>582</v>
      </c>
      <c r="AI1239" s="15">
        <v>3</v>
      </c>
      <c r="AJ1239" s="15">
        <v>7</v>
      </c>
      <c r="AK1239" s="15">
        <v>40</v>
      </c>
      <c r="AL1239" s="15">
        <v>9</v>
      </c>
      <c r="AM1239" s="15">
        <v>20</v>
      </c>
      <c r="AN1239" s="490">
        <f>IF(AJ1239="",S1239,ROUND(((((AL1239/24)+(AM1239/1440))-((AJ1239/24)+(AK1239/1440)))*1440/50),5))</f>
        <v>2</v>
      </c>
      <c r="AO1239" s="491">
        <f>AJ1239/24+AK1239/1440</f>
        <v>0.31944444444444448</v>
      </c>
      <c r="AP1239" s="491">
        <f>AL1239/24+AM1239/1440</f>
        <v>0.3888888888888889</v>
      </c>
      <c r="AQ1239" s="23" t="str" cm="1">
        <f t="array" ref="AQ1239">IF(X1239="","",IF(SUMPRODUCT((X1239=$X$7:$X$2085)*(AI1239=$AI$7:$AI$2085)*(AO1239=$AO$7:$AO$2085)*(AP1239=$AP$7:$AP$2085)*(ROW($X$7:$X$2085)&lt;&gt;ROW(X1239))*((S1239=0)*($S$7:$S$2085&gt;0)+(S1239&gt;0)*($S$7:$S$2085=0)))&gt;0,"SALONES UNIDOS",IF(SUMPRODUCT((X1239=$X$7:$X$2085)*(AI1239=$AI$7:$AI$2085)*((AO1239&lt;$AP$7:$AP$2085)*(AP1239&gt;$AO$7:$AO$2085))*(ROW($X$7:$X$2085)&lt;&gt;ROW(X1239)))&gt;0,"Cruzado","Sin cruce")))</f>
        <v>Sin cruce</v>
      </c>
      <c r="AR1239" s="23" t="str" cm="1">
        <f t="array" ref="AR1239">IF(AE1239="","",IF(SUMPRODUCT((AE1239=$AE$7:$AE$2085)*(AI1239=$AI$7:$AI$2085)*(AO1239=$AO$7:$AO$2085)*(AP1239=$AP$7:$AP$2085)*(ROW($AE$7:$AE$2085)&lt;&gt;ROW(AE1239))*((S1239=0)*($S$7:$S$2085&gt;0)+(S1239&gt;0)*($S$7:$S$2085=0)))&gt;0,"SALONES UNIDOS",IF(SUMPRODUCT((AE1239=$AE$7:$AE$2085)*(AI1239=$AI$7:$AI$2085)*((AO1239&lt;$AP$7:$AP$2085)*(AP1239&gt;$AO$7:$AO$2085))*(ROW($AE$7:$AE$2085)&lt;&gt;ROW(AE1239)))&gt;0,"Cruzado","Sin cruce")))</f>
        <v/>
      </c>
      <c r="AS1239" s="94" t="str">
        <f t="shared" si="22"/>
        <v>EN6PRINCIPALB</v>
      </c>
      <c r="AT1239" s="94" t="str" cm="1">
        <f t="array" ref="AT1239">IF(AS1239="","",IF(SUMPRODUCT((AS1239=$AS$7:$AS$2085)*(AI1239=$AI$7:$AI$2085)*(AO1239=$AO$7:$AO$2085)*(AP1239=$AP$7:$AP$2085)*(ROW($AS$7:$AS$2085)&lt;&gt;ROW(AS1239))*((S1239=0)*($S$7:$S$2085&gt;0)+(S1239&gt;0)*($S$7:$S$2085=0)))&gt;0,"SALONES UNIDOS",IF(SUMPRODUCT((AS1239=$AS$7:$AS$2085)*(AI1239=$AI$7:$AI$2085)*((AO1239&lt;$AP$7:$AP$2085)*(AP1239&gt;$AO$7:$AO$2085))*(ROW($AS$7:$AS$2085)&lt;&gt;ROW(AS1239)))&gt;0,"Cruzado","Sin cruce")))</f>
        <v>Sin cruce</v>
      </c>
    </row>
    <row r="1240" spans="3:46" ht="15.6" hidden="1" customHeight="1">
      <c r="C1240" s="496" t="s">
        <v>572</v>
      </c>
      <c r="D1240" s="479" t="s">
        <v>573</v>
      </c>
      <c r="E1240" s="479">
        <v>20261</v>
      </c>
      <c r="F1240" s="503" t="s">
        <v>48</v>
      </c>
      <c r="G1240" s="497" t="s">
        <v>80</v>
      </c>
      <c r="H1240" s="503" t="s">
        <v>63</v>
      </c>
      <c r="I1240" s="503">
        <v>6</v>
      </c>
      <c r="J1240" s="503" t="s">
        <v>597</v>
      </c>
      <c r="K1240" s="503" t="s">
        <v>51</v>
      </c>
      <c r="L1240" s="499" t="s">
        <v>681</v>
      </c>
      <c r="M1240" s="535" t="s">
        <v>682</v>
      </c>
      <c r="N1240" s="15" t="s">
        <v>637</v>
      </c>
      <c r="O1240" s="15" t="s">
        <v>578</v>
      </c>
      <c r="P1240" s="503" t="s">
        <v>579</v>
      </c>
      <c r="Q1240" s="15">
        <v>0</v>
      </c>
      <c r="R1240" s="15">
        <v>2</v>
      </c>
      <c r="S1240" s="479">
        <v>2</v>
      </c>
      <c r="T1240" s="15">
        <v>6</v>
      </c>
      <c r="U1240" s="471"/>
      <c r="V1240" s="550">
        <v>15</v>
      </c>
      <c r="W1240" s="497">
        <v>47125274</v>
      </c>
      <c r="X1240" s="562" t="s">
        <v>508</v>
      </c>
      <c r="Y1240" s="15" t="s">
        <v>579</v>
      </c>
      <c r="Z1240" s="15"/>
      <c r="AA1240" s="15"/>
      <c r="AB1240" s="15"/>
      <c r="AC1240" s="493"/>
      <c r="AD1240" s="15"/>
      <c r="AE1240" s="15" t="s">
        <v>1095</v>
      </c>
      <c r="AF1240" s="497"/>
      <c r="AG1240" s="497"/>
      <c r="AH1240" s="497" t="s">
        <v>100</v>
      </c>
      <c r="AI1240" s="15">
        <v>3</v>
      </c>
      <c r="AJ1240" s="15">
        <v>9</v>
      </c>
      <c r="AK1240" s="15">
        <v>20</v>
      </c>
      <c r="AL1240" s="15">
        <v>11</v>
      </c>
      <c r="AM1240" s="15">
        <v>0</v>
      </c>
      <c r="AN1240" s="490">
        <f>IF(AJ1240="",S1240,ROUND(((((AL1240/24)+(AM1240/1440))-((AJ1240/24)+(AK1240/1440)))*1440/50),5))</f>
        <v>2</v>
      </c>
      <c r="AO1240" s="491">
        <f>AJ1240/24+AK1240/1440</f>
        <v>0.3888888888888889</v>
      </c>
      <c r="AP1240" s="491">
        <f>AL1240/24+AM1240/1440</f>
        <v>0.45833333333333331</v>
      </c>
      <c r="AQ1240" s="23" t="str" cm="1">
        <f t="array" ref="AQ1240">IF(X1240="","",IF(SUMPRODUCT((X1240=$X$7:$X$2085)*(AI1240=$AI$7:$AI$2085)*(AO1240=$AO$7:$AO$2085)*(AP1240=$AP$7:$AP$2085)*(ROW($X$7:$X$2085)&lt;&gt;ROW(X1240))*((S1240=0)*($S$7:$S$2085&gt;0)+(S1240&gt;0)*($S$7:$S$2085=0)))&gt;0,"SALONES UNIDOS",IF(SUMPRODUCT((X1240=$X$7:$X$2085)*(AI1240=$AI$7:$AI$2085)*((AO1240&lt;$AP$7:$AP$2085)*(AP1240&gt;$AO$7:$AO$2085))*(ROW($X$7:$X$2085)&lt;&gt;ROW(X1240)))&gt;0,"Cruzado","Sin cruce")))</f>
        <v>Sin cruce</v>
      </c>
      <c r="AR1240" s="23" t="str" cm="1">
        <f t="array" ref="AR1240">IF(AE1240="","",IF(SUMPRODUCT((AE1240=$AE$7:$AE$2085)*(AI1240=$AI$7:$AI$2085)*(AO1240=$AO$7:$AO$2085)*(AP1240=$AP$7:$AP$2085)*(ROW($AE$7:$AE$2085)&lt;&gt;ROW(AE1240))*((S1240=0)*($S$7:$S$2085&gt;0)+(S1240&gt;0)*($S$7:$S$2085=0)))&gt;0,"SALONES UNIDOS",IF(SUMPRODUCT((AE1240=$AE$7:$AE$2085)*(AI1240=$AI$7:$AI$2085)*((AO1240&lt;$AP$7:$AP$2085)*(AP1240&gt;$AO$7:$AO$2085))*(ROW($AE$7:$AE$2085)&lt;&gt;ROW(AE1240)))&gt;0,"Cruzado","Sin cruce")))</f>
        <v>Sin cruce</v>
      </c>
      <c r="AS1240" s="94" t="str">
        <f t="shared" si="22"/>
        <v>EN6PRINCIPALB</v>
      </c>
      <c r="AT1240" s="94" t="str" cm="1">
        <f t="array" ref="AT1240">IF(AS1240="","",IF(SUMPRODUCT((AS1240=$AS$7:$AS$2085)*(AI1240=$AI$7:$AI$2085)*(AO1240=$AO$7:$AO$2085)*(AP1240=$AP$7:$AP$2085)*(ROW($AS$7:$AS$2085)&lt;&gt;ROW(AS1240))*((S1240=0)*($S$7:$S$2085&gt;0)+(S1240&gt;0)*($S$7:$S$2085=0)))&gt;0,"SALONES UNIDOS",IF(SUMPRODUCT((AS1240=$AS$7:$AS$2085)*(AI1240=$AI$7:$AI$2085)*((AO1240&lt;$AP$7:$AP$2085)*(AP1240&gt;$AO$7:$AO$2085))*(ROW($AS$7:$AS$2085)&lt;&gt;ROW(AS1240)))&gt;0,"Cruzado","Sin cruce")))</f>
        <v>Sin cruce</v>
      </c>
    </row>
    <row r="1241" spans="3:46" ht="15.6" hidden="1" customHeight="1">
      <c r="C1241" s="496" t="s">
        <v>572</v>
      </c>
      <c r="D1241" s="479" t="s">
        <v>573</v>
      </c>
      <c r="E1241" s="479">
        <v>20261</v>
      </c>
      <c r="F1241" s="503" t="s">
        <v>48</v>
      </c>
      <c r="G1241" s="497" t="s">
        <v>80</v>
      </c>
      <c r="H1241" s="503" t="s">
        <v>63</v>
      </c>
      <c r="I1241" s="503">
        <v>6</v>
      </c>
      <c r="J1241" s="503" t="s">
        <v>598</v>
      </c>
      <c r="K1241" s="503" t="s">
        <v>51</v>
      </c>
      <c r="L1241" s="499" t="s">
        <v>681</v>
      </c>
      <c r="M1241" s="535" t="s">
        <v>682</v>
      </c>
      <c r="N1241" s="15" t="s">
        <v>637</v>
      </c>
      <c r="O1241" s="15" t="s">
        <v>578</v>
      </c>
      <c r="P1241" s="503" t="s">
        <v>579</v>
      </c>
      <c r="Q1241" s="15">
        <v>0</v>
      </c>
      <c r="R1241" s="15">
        <v>2</v>
      </c>
      <c r="S1241" s="479">
        <v>2</v>
      </c>
      <c r="T1241" s="15">
        <v>6</v>
      </c>
      <c r="U1241" s="471"/>
      <c r="V1241" s="550">
        <v>15</v>
      </c>
      <c r="W1241" s="497">
        <v>47125274</v>
      </c>
      <c r="X1241" s="562" t="s">
        <v>508</v>
      </c>
      <c r="Y1241" s="15" t="s">
        <v>579</v>
      </c>
      <c r="Z1241" s="15"/>
      <c r="AA1241" s="15"/>
      <c r="AB1241" s="15"/>
      <c r="AC1241" s="493"/>
      <c r="AD1241" s="15"/>
      <c r="AE1241" s="15" t="s">
        <v>1095</v>
      </c>
      <c r="AF1241" s="497"/>
      <c r="AG1241" s="497"/>
      <c r="AH1241" s="497" t="s">
        <v>100</v>
      </c>
      <c r="AI1241" s="15">
        <v>3</v>
      </c>
      <c r="AJ1241" s="15">
        <v>11</v>
      </c>
      <c r="AK1241" s="15">
        <v>0</v>
      </c>
      <c r="AL1241" s="15">
        <v>12</v>
      </c>
      <c r="AM1241" s="15">
        <v>40</v>
      </c>
      <c r="AN1241" s="490">
        <f>IF(AJ1241="",S1241,ROUND(((((AL1241/24)+(AM1241/1440))-((AJ1241/24)+(AK1241/1440)))*1440/50),5))</f>
        <v>2</v>
      </c>
      <c r="AO1241" s="491">
        <f>AJ1241/24+AK1241/1440</f>
        <v>0.45833333333333331</v>
      </c>
      <c r="AP1241" s="491">
        <f>AL1241/24+AM1241/1440</f>
        <v>0.52777777777777779</v>
      </c>
      <c r="AQ1241" s="23" t="str" cm="1">
        <f t="array" ref="AQ1241">IF(X1241="","",IF(SUMPRODUCT((X1241=$X$7:$X$2085)*(AI1241=$AI$7:$AI$2085)*(AO1241=$AO$7:$AO$2085)*(AP1241=$AP$7:$AP$2085)*(ROW($X$7:$X$2085)&lt;&gt;ROW(X1241))*((S1241=0)*($S$7:$S$2085&gt;0)+(S1241&gt;0)*($S$7:$S$2085=0)))&gt;0,"SALONES UNIDOS",IF(SUMPRODUCT((X1241=$X$7:$X$2085)*(AI1241=$AI$7:$AI$2085)*((AO1241&lt;$AP$7:$AP$2085)*(AP1241&gt;$AO$7:$AO$2085))*(ROW($X$7:$X$2085)&lt;&gt;ROW(X1241)))&gt;0,"Cruzado","Sin cruce")))</f>
        <v>Sin cruce</v>
      </c>
      <c r="AR1241" s="23" t="str" cm="1">
        <f t="array" ref="AR1241">IF(AE1241="","",IF(SUMPRODUCT((AE1241=$AE$7:$AE$2085)*(AI1241=$AI$7:$AI$2085)*(AO1241=$AO$7:$AO$2085)*(AP1241=$AP$7:$AP$2085)*(ROW($AE$7:$AE$2085)&lt;&gt;ROW(AE1241))*((S1241=0)*($S$7:$S$2085&gt;0)+(S1241&gt;0)*($S$7:$S$2085=0)))&gt;0,"SALONES UNIDOS",IF(SUMPRODUCT((AE1241=$AE$7:$AE$2085)*(AI1241=$AI$7:$AI$2085)*((AO1241&lt;$AP$7:$AP$2085)*(AP1241&gt;$AO$7:$AO$2085))*(ROW($AE$7:$AE$2085)&lt;&gt;ROW(AE1241)))&gt;0,"Cruzado","Sin cruce")))</f>
        <v>Sin cruce</v>
      </c>
      <c r="AS1241" s="94" t="str">
        <f t="shared" si="22"/>
        <v>EN6PRINCIPALB</v>
      </c>
      <c r="AT1241" s="94" t="str" cm="1">
        <f t="array" ref="AT1241">IF(AS1241="","",IF(SUMPRODUCT((AS1241=$AS$7:$AS$2085)*(AI1241=$AI$7:$AI$2085)*(AO1241=$AO$7:$AO$2085)*(AP1241=$AP$7:$AP$2085)*(ROW($AS$7:$AS$2085)&lt;&gt;ROW(AS1241))*((S1241=0)*($S$7:$S$2085&gt;0)+(S1241&gt;0)*($S$7:$S$2085=0)))&gt;0,"SALONES UNIDOS",IF(SUMPRODUCT((AS1241=$AS$7:$AS$2085)*(AI1241=$AI$7:$AI$2085)*((AO1241&lt;$AP$7:$AP$2085)*(AP1241&gt;$AO$7:$AO$2085))*(ROW($AS$7:$AS$2085)&lt;&gt;ROW(AS1241)))&gt;0,"Cruzado","Sin cruce")))</f>
        <v>Sin cruce</v>
      </c>
    </row>
    <row r="1242" spans="3:46" ht="15.6" hidden="1" customHeight="1">
      <c r="C1242" s="496" t="s">
        <v>572</v>
      </c>
      <c r="D1242" s="479" t="s">
        <v>573</v>
      </c>
      <c r="E1242" s="479">
        <v>20261</v>
      </c>
      <c r="F1242" s="503" t="s">
        <v>48</v>
      </c>
      <c r="G1242" s="497" t="s">
        <v>80</v>
      </c>
      <c r="H1242" s="503" t="s">
        <v>63</v>
      </c>
      <c r="I1242" s="503">
        <v>6</v>
      </c>
      <c r="J1242" s="503" t="s">
        <v>51</v>
      </c>
      <c r="K1242" s="503" t="s">
        <v>51</v>
      </c>
      <c r="L1242" s="499" t="s">
        <v>681</v>
      </c>
      <c r="M1242" s="535" t="s">
        <v>682</v>
      </c>
      <c r="N1242" s="15" t="s">
        <v>637</v>
      </c>
      <c r="O1242" s="15" t="s">
        <v>578</v>
      </c>
      <c r="P1242" s="503" t="s">
        <v>579</v>
      </c>
      <c r="Q1242" s="15">
        <v>0</v>
      </c>
      <c r="R1242" s="15">
        <v>6</v>
      </c>
      <c r="S1242" s="479">
        <v>6</v>
      </c>
      <c r="T1242" s="15">
        <v>6</v>
      </c>
      <c r="U1242" s="471"/>
      <c r="V1242" s="550">
        <v>30</v>
      </c>
      <c r="W1242" s="497">
        <v>47125274</v>
      </c>
      <c r="X1242" s="562" t="s">
        <v>508</v>
      </c>
      <c r="Y1242" s="15" t="s">
        <v>579</v>
      </c>
      <c r="Z1242" s="15"/>
      <c r="AA1242" s="15"/>
      <c r="AB1242" s="15"/>
      <c r="AC1242" s="15" t="s">
        <v>1096</v>
      </c>
      <c r="AD1242" s="15"/>
      <c r="AE1242" s="479"/>
      <c r="AF1242" s="497"/>
      <c r="AG1242" s="497"/>
      <c r="AH1242" s="497" t="s">
        <v>100</v>
      </c>
      <c r="AI1242" s="15">
        <v>7</v>
      </c>
      <c r="AJ1242" s="15">
        <v>7</v>
      </c>
      <c r="AK1242" s="15">
        <v>40</v>
      </c>
      <c r="AL1242" s="15">
        <v>12</v>
      </c>
      <c r="AM1242" s="15">
        <v>40</v>
      </c>
      <c r="AN1242" s="490">
        <f>IF(AJ1242="",S1242,ROUND(((((AL1242/24)+(AM1242/1440))-((AJ1242/24)+(AK1242/1440)))*1440/50),5))</f>
        <v>6</v>
      </c>
      <c r="AO1242" s="491">
        <f>AJ1242/24+AK1242/1440</f>
        <v>0.31944444444444448</v>
      </c>
      <c r="AP1242" s="491">
        <f>AL1242/24+AM1242/1440</f>
        <v>0.52777777777777779</v>
      </c>
      <c r="AQ1242" s="23" t="str" cm="1">
        <f t="array" ref="AQ1242">IF(X1242="","",IF(SUMPRODUCT((X1242=$X$7:$X$2085)*(AI1242=$AI$7:$AI$2085)*(AO1242=$AO$7:$AO$2085)*(AP1242=$AP$7:$AP$2085)*(ROW($X$7:$X$2085)&lt;&gt;ROW(X1242))*((S1242=0)*($S$7:$S$2085&gt;0)+(S1242&gt;0)*($S$7:$S$2085=0)))&gt;0,"SALONES UNIDOS",IF(SUMPRODUCT((X1242=$X$7:$X$2085)*(AI1242=$AI$7:$AI$2085)*((AO1242&lt;$AP$7:$AP$2085)*(AP1242&gt;$AO$7:$AO$2085))*(ROW($X$7:$X$2085)&lt;&gt;ROW(X1242)))&gt;0,"Cruzado","Sin cruce")))</f>
        <v>Sin cruce</v>
      </c>
      <c r="AR1242" s="23" t="str" cm="1">
        <f t="array" ref="AR1242">IF(AE1242="","",IF(SUMPRODUCT((AE1242=$AE$7:$AE$2085)*(AI1242=$AI$7:$AI$2085)*(AO1242=$AO$7:$AO$2085)*(AP1242=$AP$7:$AP$2085)*(ROW($AE$7:$AE$2085)&lt;&gt;ROW(AE1242))*((S1242=0)*($S$7:$S$2085&gt;0)+(S1242&gt;0)*($S$7:$S$2085=0)))&gt;0,"SALONES UNIDOS",IF(SUMPRODUCT((AE1242=$AE$7:$AE$2085)*(AI1242=$AI$7:$AI$2085)*((AO1242&lt;$AP$7:$AP$2085)*(AP1242&gt;$AO$7:$AO$2085))*(ROW($AE$7:$AE$2085)&lt;&gt;ROW(AE1242)))&gt;0,"Cruzado","Sin cruce")))</f>
        <v/>
      </c>
      <c r="AS1242" s="94" t="str">
        <f t="shared" si="22"/>
        <v>EN6PRINCIPALB</v>
      </c>
      <c r="AT1242" s="94" t="str" cm="1">
        <f t="array" ref="AT1242">IF(AS1242="","",IF(SUMPRODUCT((AS1242=$AS$7:$AS$2085)*(AI1242=$AI$7:$AI$2085)*(AO1242=$AO$7:$AO$2085)*(AP1242=$AP$7:$AP$2085)*(ROW($AS$7:$AS$2085)&lt;&gt;ROW(AS1242))*((S1242=0)*($S$7:$S$2085&gt;0)+(S1242&gt;0)*($S$7:$S$2085=0)))&gt;0,"SALONES UNIDOS",IF(SUMPRODUCT((AS1242=$AS$7:$AS$2085)*(AI1242=$AI$7:$AI$2085)*((AO1242&lt;$AP$7:$AP$2085)*(AP1242&gt;$AO$7:$AO$2085))*(ROW($AS$7:$AS$2085)&lt;&gt;ROW(AS1242)))&gt;0,"Cruzado","Sin cruce")))</f>
        <v>Sin cruce</v>
      </c>
    </row>
    <row r="1243" spans="3:46" ht="15.6" hidden="1" customHeight="1">
      <c r="C1243" s="496" t="s">
        <v>572</v>
      </c>
      <c r="D1243" s="479" t="s">
        <v>573</v>
      </c>
      <c r="E1243" s="479">
        <v>20261</v>
      </c>
      <c r="F1243" s="503" t="s">
        <v>48</v>
      </c>
      <c r="G1243" s="497" t="s">
        <v>80</v>
      </c>
      <c r="H1243" s="503" t="s">
        <v>63</v>
      </c>
      <c r="I1243" s="503">
        <v>6</v>
      </c>
      <c r="J1243" s="503" t="s">
        <v>51</v>
      </c>
      <c r="K1243" s="503" t="s">
        <v>51</v>
      </c>
      <c r="L1243" s="499" t="s">
        <v>683</v>
      </c>
      <c r="M1243" s="535" t="s">
        <v>684</v>
      </c>
      <c r="N1243" s="15" t="s">
        <v>637</v>
      </c>
      <c r="O1243" s="15" t="s">
        <v>578</v>
      </c>
      <c r="P1243" s="503" t="s">
        <v>579</v>
      </c>
      <c r="Q1243" s="15">
        <v>2</v>
      </c>
      <c r="R1243" s="15">
        <v>4</v>
      </c>
      <c r="S1243" s="479">
        <v>6</v>
      </c>
      <c r="T1243" s="15">
        <v>4</v>
      </c>
      <c r="U1243" s="471"/>
      <c r="V1243" s="550">
        <v>30</v>
      </c>
      <c r="W1243" s="497">
        <v>43359675</v>
      </c>
      <c r="X1243" s="566" t="s">
        <v>295</v>
      </c>
      <c r="Y1243" s="15" t="s">
        <v>579</v>
      </c>
      <c r="Z1243" s="15"/>
      <c r="AA1243" s="15"/>
      <c r="AB1243" s="15"/>
      <c r="AC1243" s="15" t="s">
        <v>962</v>
      </c>
      <c r="AD1243" s="15"/>
      <c r="AE1243" s="479"/>
      <c r="AF1243" s="497"/>
      <c r="AG1243" s="497"/>
      <c r="AH1243" s="497" t="s">
        <v>203</v>
      </c>
      <c r="AI1243" s="15">
        <v>5</v>
      </c>
      <c r="AJ1243" s="15">
        <v>15</v>
      </c>
      <c r="AK1243" s="15">
        <v>10</v>
      </c>
      <c r="AL1243" s="15">
        <v>20</v>
      </c>
      <c r="AM1243" s="15">
        <v>10</v>
      </c>
      <c r="AN1243" s="490">
        <f>IF(AJ1243="",S1243,ROUND(((((AL1243/24)+(AM1243/1440))-((AJ1243/24)+(AK1243/1440)))*1440/50),5))</f>
        <v>6</v>
      </c>
      <c r="AO1243" s="491">
        <f>AJ1243/24+AK1243/1440</f>
        <v>0.63194444444444442</v>
      </c>
      <c r="AP1243" s="491">
        <f>AL1243/24+AM1243/1440</f>
        <v>0.84027777777777779</v>
      </c>
      <c r="AQ1243" s="23" t="str" cm="1">
        <f t="array" ref="AQ1243">IF(X1243="","",IF(SUMPRODUCT((X1243=$X$7:$X$2085)*(AI1243=$AI$7:$AI$2085)*(AO1243=$AO$7:$AO$2085)*(AP1243=$AP$7:$AP$2085)*(ROW($X$7:$X$2085)&lt;&gt;ROW(X1243))*((S1243=0)*($S$7:$S$2085&gt;0)+(S1243&gt;0)*($S$7:$S$2085=0)))&gt;0,"SALONES UNIDOS",IF(SUMPRODUCT((X1243=$X$7:$X$2085)*(AI1243=$AI$7:$AI$2085)*((AO1243&lt;$AP$7:$AP$2085)*(AP1243&gt;$AO$7:$AO$2085))*(ROW($X$7:$X$2085)&lt;&gt;ROW(X1243)))&gt;0,"Cruzado","Sin cruce")))</f>
        <v>Sin cruce</v>
      </c>
      <c r="AR1243" s="23" t="str" cm="1">
        <f t="array" ref="AR1243">IF(AE1243="","",IF(SUMPRODUCT((AE1243=$AE$7:$AE$2085)*(AI1243=$AI$7:$AI$2085)*(AO1243=$AO$7:$AO$2085)*(AP1243=$AP$7:$AP$2085)*(ROW($AE$7:$AE$2085)&lt;&gt;ROW(AE1243))*((S1243=0)*($S$7:$S$2085&gt;0)+(S1243&gt;0)*($S$7:$S$2085=0)))&gt;0,"SALONES UNIDOS",IF(SUMPRODUCT((AE1243=$AE$7:$AE$2085)*(AI1243=$AI$7:$AI$2085)*((AO1243&lt;$AP$7:$AP$2085)*(AP1243&gt;$AO$7:$AO$2085))*(ROW($AE$7:$AE$2085)&lt;&gt;ROW(AE1243)))&gt;0,"Cruzado","Sin cruce")))</f>
        <v/>
      </c>
      <c r="AS1243" s="94" t="str">
        <f t="shared" si="22"/>
        <v>EN6PRINCIPALB</v>
      </c>
      <c r="AT1243" s="94" t="str" cm="1">
        <f t="array" ref="AT1243">IF(AS1243="","",IF(SUMPRODUCT((AS1243=$AS$7:$AS$2085)*(AI1243=$AI$7:$AI$2085)*(AO1243=$AO$7:$AO$2085)*(AP1243=$AP$7:$AP$2085)*(ROW($AS$7:$AS$2085)&lt;&gt;ROW(AS1243))*((S1243=0)*($S$7:$S$2085&gt;0)+(S1243&gt;0)*($S$7:$S$2085=0)))&gt;0,"SALONES UNIDOS",IF(SUMPRODUCT((AS1243=$AS$7:$AS$2085)*(AI1243=$AI$7:$AI$2085)*((AO1243&lt;$AP$7:$AP$2085)*(AP1243&gt;$AO$7:$AO$2085))*(ROW($AS$7:$AS$2085)&lt;&gt;ROW(AS1243)))&gt;0,"Cruzado","Sin cruce")))</f>
        <v>Sin cruce</v>
      </c>
    </row>
    <row r="1244" spans="3:46" ht="15.6" hidden="1" customHeight="1">
      <c r="C1244" s="496" t="s">
        <v>572</v>
      </c>
      <c r="D1244" s="479" t="s">
        <v>573</v>
      </c>
      <c r="E1244" s="479">
        <v>20261</v>
      </c>
      <c r="F1244" s="503" t="s">
        <v>48</v>
      </c>
      <c r="G1244" s="497" t="s">
        <v>80</v>
      </c>
      <c r="H1244" s="503" t="s">
        <v>63</v>
      </c>
      <c r="I1244" s="503">
        <v>6</v>
      </c>
      <c r="J1244" s="503" t="s">
        <v>51</v>
      </c>
      <c r="K1244" s="503" t="s">
        <v>51</v>
      </c>
      <c r="L1244" s="499" t="s">
        <v>685</v>
      </c>
      <c r="M1244" s="535" t="s">
        <v>686</v>
      </c>
      <c r="N1244" s="15" t="s">
        <v>637</v>
      </c>
      <c r="O1244" s="15" t="s">
        <v>578</v>
      </c>
      <c r="P1244" s="503" t="s">
        <v>579</v>
      </c>
      <c r="Q1244" s="15">
        <v>2</v>
      </c>
      <c r="R1244" s="15">
        <v>4</v>
      </c>
      <c r="S1244" s="479">
        <v>6</v>
      </c>
      <c r="T1244" s="15">
        <v>4</v>
      </c>
      <c r="U1244" s="471"/>
      <c r="V1244" s="550">
        <v>30</v>
      </c>
      <c r="W1244" s="497">
        <v>46604461</v>
      </c>
      <c r="X1244" s="566" t="s">
        <v>342</v>
      </c>
      <c r="Y1244" s="15" t="s">
        <v>579</v>
      </c>
      <c r="Z1244" s="15"/>
      <c r="AA1244" s="15"/>
      <c r="AB1244" s="15"/>
      <c r="AC1244" s="15" t="s">
        <v>962</v>
      </c>
      <c r="AD1244" s="15"/>
      <c r="AE1244" s="479"/>
      <c r="AF1244" s="497"/>
      <c r="AG1244" s="497"/>
      <c r="AH1244" s="497" t="s">
        <v>203</v>
      </c>
      <c r="AI1244" s="15">
        <v>2</v>
      </c>
      <c r="AJ1244" s="15">
        <v>13</v>
      </c>
      <c r="AK1244" s="15">
        <v>30</v>
      </c>
      <c r="AL1244" s="15">
        <v>18</v>
      </c>
      <c r="AM1244" s="15">
        <v>30</v>
      </c>
      <c r="AN1244" s="490">
        <f>IF(AJ1244="",S1244,ROUND(((((AL1244/24)+(AM1244/1440))-((AJ1244/24)+(AK1244/1440)))*1440/50),5))</f>
        <v>6</v>
      </c>
      <c r="AO1244" s="491">
        <f>AJ1244/24+AK1244/1440</f>
        <v>0.5625</v>
      </c>
      <c r="AP1244" s="491">
        <f>AL1244/24+AM1244/1440</f>
        <v>0.77083333333333337</v>
      </c>
      <c r="AQ1244" s="23" t="str" cm="1">
        <f t="array" ref="AQ1244">IF(X1244="","",IF(SUMPRODUCT((X1244=$X$7:$X$2085)*(AI1244=$AI$7:$AI$2085)*(AO1244=$AO$7:$AO$2085)*(AP1244=$AP$7:$AP$2085)*(ROW($X$7:$X$2085)&lt;&gt;ROW(X1244))*((S1244=0)*($S$7:$S$2085&gt;0)+(S1244&gt;0)*($S$7:$S$2085=0)))&gt;0,"SALONES UNIDOS",IF(SUMPRODUCT((X1244=$X$7:$X$2085)*(AI1244=$AI$7:$AI$2085)*((AO1244&lt;$AP$7:$AP$2085)*(AP1244&gt;$AO$7:$AO$2085))*(ROW($X$7:$X$2085)&lt;&gt;ROW(X1244)))&gt;0,"Cruzado","Sin cruce")))</f>
        <v>Sin cruce</v>
      </c>
      <c r="AR1244" s="23" t="str" cm="1">
        <f t="array" ref="AR1244">IF(AE1244="","",IF(SUMPRODUCT((AE1244=$AE$7:$AE$2085)*(AI1244=$AI$7:$AI$2085)*(AO1244=$AO$7:$AO$2085)*(AP1244=$AP$7:$AP$2085)*(ROW($AE$7:$AE$2085)&lt;&gt;ROW(AE1244))*((S1244=0)*($S$7:$S$2085&gt;0)+(S1244&gt;0)*($S$7:$S$2085=0)))&gt;0,"SALONES UNIDOS",IF(SUMPRODUCT((AE1244=$AE$7:$AE$2085)*(AI1244=$AI$7:$AI$2085)*((AO1244&lt;$AP$7:$AP$2085)*(AP1244&gt;$AO$7:$AO$2085))*(ROW($AE$7:$AE$2085)&lt;&gt;ROW(AE1244)))&gt;0,"Cruzado","Sin cruce")))</f>
        <v/>
      </c>
      <c r="AS1244" s="94" t="str">
        <f t="shared" si="22"/>
        <v>EN6PRINCIPALB</v>
      </c>
      <c r="AT1244" s="94" t="str" cm="1">
        <f t="array" ref="AT1244">IF(AS1244="","",IF(SUMPRODUCT((AS1244=$AS$7:$AS$2085)*(AI1244=$AI$7:$AI$2085)*(AO1244=$AO$7:$AO$2085)*(AP1244=$AP$7:$AP$2085)*(ROW($AS$7:$AS$2085)&lt;&gt;ROW(AS1244))*((S1244=0)*($S$7:$S$2085&gt;0)+(S1244&gt;0)*($S$7:$S$2085=0)))&gt;0,"SALONES UNIDOS",IF(SUMPRODUCT((AS1244=$AS$7:$AS$2085)*(AI1244=$AI$7:$AI$2085)*((AO1244&lt;$AP$7:$AP$2085)*(AP1244&gt;$AO$7:$AO$2085))*(ROW($AS$7:$AS$2085)&lt;&gt;ROW(AS1244)))&gt;0,"Cruzado","Sin cruce")))</f>
        <v>Sin cruce</v>
      </c>
    </row>
    <row r="1245" spans="3:46" ht="15.6" hidden="1" customHeight="1">
      <c r="C1245" s="496" t="s">
        <v>572</v>
      </c>
      <c r="D1245" s="479" t="s">
        <v>573</v>
      </c>
      <c r="E1245" s="479">
        <v>20261</v>
      </c>
      <c r="F1245" s="503" t="s">
        <v>48</v>
      </c>
      <c r="G1245" s="497" t="s">
        <v>80</v>
      </c>
      <c r="H1245" s="503" t="s">
        <v>63</v>
      </c>
      <c r="I1245" s="503">
        <v>6</v>
      </c>
      <c r="J1245" s="503" t="s">
        <v>51</v>
      </c>
      <c r="K1245" s="503" t="s">
        <v>51</v>
      </c>
      <c r="L1245" s="499" t="s">
        <v>687</v>
      </c>
      <c r="M1245" s="535" t="s">
        <v>688</v>
      </c>
      <c r="N1245" s="15" t="s">
        <v>637</v>
      </c>
      <c r="O1245" s="15" t="s">
        <v>578</v>
      </c>
      <c r="P1245" s="503" t="s">
        <v>579</v>
      </c>
      <c r="Q1245" s="15">
        <v>2</v>
      </c>
      <c r="R1245" s="15">
        <v>2</v>
      </c>
      <c r="S1245" s="479">
        <v>4</v>
      </c>
      <c r="T1245" s="15">
        <v>3</v>
      </c>
      <c r="U1245" s="471"/>
      <c r="V1245" s="550">
        <v>30</v>
      </c>
      <c r="W1245" s="497">
        <v>21807106</v>
      </c>
      <c r="X1245" s="566" t="s">
        <v>430</v>
      </c>
      <c r="Y1245" s="15" t="s">
        <v>579</v>
      </c>
      <c r="Z1245" s="15"/>
      <c r="AA1245" s="15"/>
      <c r="AB1245" s="15"/>
      <c r="AC1245" s="15" t="s">
        <v>1094</v>
      </c>
      <c r="AD1245" s="15"/>
      <c r="AE1245" s="479"/>
      <c r="AF1245" s="497"/>
      <c r="AG1245" s="497"/>
      <c r="AH1245" s="497" t="s">
        <v>203</v>
      </c>
      <c r="AI1245" s="15">
        <v>4</v>
      </c>
      <c r="AJ1245" s="15">
        <v>8</v>
      </c>
      <c r="AK1245" s="15">
        <v>30</v>
      </c>
      <c r="AL1245" s="15">
        <v>11</v>
      </c>
      <c r="AM1245" s="15">
        <v>50</v>
      </c>
      <c r="AN1245" s="490">
        <f>IF(AJ1245="",S1245,ROUND(((((AL1245/24)+(AM1245/1440))-((AJ1245/24)+(AK1245/1440)))*1440/50),5))</f>
        <v>4</v>
      </c>
      <c r="AO1245" s="491">
        <f>AJ1245/24+AK1245/1440</f>
        <v>0.35416666666666663</v>
      </c>
      <c r="AP1245" s="491">
        <f>AL1245/24+AM1245/1440</f>
        <v>0.49305555555555552</v>
      </c>
      <c r="AQ1245" s="23" t="str" cm="1">
        <f t="array" ref="AQ1245">IF(X1245="","",IF(SUMPRODUCT((X1245=$X$7:$X$2085)*(AI1245=$AI$7:$AI$2085)*(AO1245=$AO$7:$AO$2085)*(AP1245=$AP$7:$AP$2085)*(ROW($X$7:$X$2085)&lt;&gt;ROW(X1245))*((S1245=0)*($S$7:$S$2085&gt;0)+(S1245&gt;0)*($S$7:$S$2085=0)))&gt;0,"SALONES UNIDOS",IF(SUMPRODUCT((X1245=$X$7:$X$2085)*(AI1245=$AI$7:$AI$2085)*((AO1245&lt;$AP$7:$AP$2085)*(AP1245&gt;$AO$7:$AO$2085))*(ROW($X$7:$X$2085)&lt;&gt;ROW(X1245)))&gt;0,"Cruzado","Sin cruce")))</f>
        <v>Sin cruce</v>
      </c>
      <c r="AR1245" s="23" t="str" cm="1">
        <f t="array" ref="AR1245">IF(AE1245="","",IF(SUMPRODUCT((AE1245=$AE$7:$AE$2085)*(AI1245=$AI$7:$AI$2085)*(AO1245=$AO$7:$AO$2085)*(AP1245=$AP$7:$AP$2085)*(ROW($AE$7:$AE$2085)&lt;&gt;ROW(AE1245))*((S1245=0)*($S$7:$S$2085&gt;0)+(S1245&gt;0)*($S$7:$S$2085=0)))&gt;0,"SALONES UNIDOS",IF(SUMPRODUCT((AE1245=$AE$7:$AE$2085)*(AI1245=$AI$7:$AI$2085)*((AO1245&lt;$AP$7:$AP$2085)*(AP1245&gt;$AO$7:$AO$2085))*(ROW($AE$7:$AE$2085)&lt;&gt;ROW(AE1245)))&gt;0,"Cruzado","Sin cruce")))</f>
        <v/>
      </c>
      <c r="AS1245" s="94" t="str">
        <f t="shared" si="22"/>
        <v>EN6PRINCIPALB</v>
      </c>
      <c r="AT1245" s="94" t="str" cm="1">
        <f t="array" ref="AT1245">IF(AS1245="","",IF(SUMPRODUCT((AS1245=$AS$7:$AS$2085)*(AI1245=$AI$7:$AI$2085)*(AO1245=$AO$7:$AO$2085)*(AP1245=$AP$7:$AP$2085)*(ROW($AS$7:$AS$2085)&lt;&gt;ROW(AS1245))*((S1245=0)*($S$7:$S$2085&gt;0)+(S1245&gt;0)*($S$7:$S$2085=0)))&gt;0,"SALONES UNIDOS",IF(SUMPRODUCT((AS1245=$AS$7:$AS$2085)*(AI1245=$AI$7:$AI$2085)*((AO1245&lt;$AP$7:$AP$2085)*(AP1245&gt;$AO$7:$AO$2085))*(ROW($AS$7:$AS$2085)&lt;&gt;ROW(AS1245)))&gt;0,"Cruzado","Sin cruce")))</f>
        <v>Sin cruce</v>
      </c>
    </row>
    <row r="1246" spans="3:46" ht="15.6" hidden="1" customHeight="1">
      <c r="C1246" s="496" t="s">
        <v>572</v>
      </c>
      <c r="D1246" s="479" t="s">
        <v>573</v>
      </c>
      <c r="E1246" s="479">
        <v>20261</v>
      </c>
      <c r="F1246" s="503" t="s">
        <v>48</v>
      </c>
      <c r="G1246" s="497" t="s">
        <v>80</v>
      </c>
      <c r="H1246" s="503" t="s">
        <v>63</v>
      </c>
      <c r="I1246" s="503">
        <v>6</v>
      </c>
      <c r="J1246" s="503" t="s">
        <v>57</v>
      </c>
      <c r="K1246" s="503" t="s">
        <v>57</v>
      </c>
      <c r="L1246" s="499" t="s">
        <v>676</v>
      </c>
      <c r="M1246" s="535" t="s">
        <v>677</v>
      </c>
      <c r="N1246" s="15" t="s">
        <v>637</v>
      </c>
      <c r="O1246" s="15" t="s">
        <v>678</v>
      </c>
      <c r="P1246" s="503" t="s">
        <v>624</v>
      </c>
      <c r="Q1246" s="15">
        <v>2</v>
      </c>
      <c r="R1246" s="15">
        <v>0</v>
      </c>
      <c r="S1246" s="479">
        <v>2</v>
      </c>
      <c r="T1246" s="15">
        <v>2</v>
      </c>
      <c r="U1246" s="471"/>
      <c r="V1246" s="550">
        <v>50</v>
      </c>
      <c r="W1246" s="497">
        <v>42825709</v>
      </c>
      <c r="X1246" s="566" t="s">
        <v>228</v>
      </c>
      <c r="Y1246" s="15" t="s">
        <v>624</v>
      </c>
      <c r="Z1246" s="15"/>
      <c r="AA1246" s="15"/>
      <c r="AB1246" s="15"/>
      <c r="AC1246" s="493"/>
      <c r="AD1246" s="15"/>
      <c r="AE1246" s="479"/>
      <c r="AF1246" s="497"/>
      <c r="AG1246" s="497"/>
      <c r="AH1246" s="15" t="s">
        <v>582</v>
      </c>
      <c r="AI1246" s="15">
        <v>6</v>
      </c>
      <c r="AJ1246" s="15">
        <v>12</v>
      </c>
      <c r="AK1246" s="15">
        <v>40</v>
      </c>
      <c r="AL1246" s="15">
        <v>14</v>
      </c>
      <c r="AM1246" s="15">
        <v>20</v>
      </c>
      <c r="AN1246" s="490">
        <f>IF(AJ1246="",S1246,ROUND(((((AL1246/24)+(AM1246/1440))-((AJ1246/24)+(AK1246/1440)))*1440/50),5))</f>
        <v>2</v>
      </c>
      <c r="AO1246" s="491">
        <f>AJ1246/24+AK1246/1440</f>
        <v>0.52777777777777779</v>
      </c>
      <c r="AP1246" s="491">
        <f>AL1246/24+AM1246/1440</f>
        <v>0.59722222222222221</v>
      </c>
      <c r="AQ1246" s="23" t="str" cm="1">
        <f t="array" ref="AQ1246">IF(X1246="","",IF(SUMPRODUCT((X1246=$X$7:$X$2085)*(AI1246=$AI$7:$AI$2085)*(AO1246=$AO$7:$AO$2085)*(AP1246=$AP$7:$AP$2085)*(ROW($X$7:$X$2085)&lt;&gt;ROW(X1246))*((S1246=0)*($S$7:$S$2085&gt;0)+(S1246&gt;0)*($S$7:$S$2085=0)))&gt;0,"SALONES UNIDOS",IF(SUMPRODUCT((X1246=$X$7:$X$2085)*(AI1246=$AI$7:$AI$2085)*((AO1246&lt;$AP$7:$AP$2085)*(AP1246&gt;$AO$7:$AO$2085))*(ROW($X$7:$X$2085)&lt;&gt;ROW(X1246)))&gt;0,"Cruzado","Sin cruce")))</f>
        <v>Sin cruce</v>
      </c>
      <c r="AR1246" s="23" t="str" cm="1">
        <f t="array" ref="AR1246">IF(AE1246="","",IF(SUMPRODUCT((AE1246=$AE$7:$AE$2085)*(AI1246=$AI$7:$AI$2085)*(AO1246=$AO$7:$AO$2085)*(AP1246=$AP$7:$AP$2085)*(ROW($AE$7:$AE$2085)&lt;&gt;ROW(AE1246))*((S1246=0)*($S$7:$S$2085&gt;0)+(S1246&gt;0)*($S$7:$S$2085=0)))&gt;0,"SALONES UNIDOS",IF(SUMPRODUCT((AE1246=$AE$7:$AE$2085)*(AI1246=$AI$7:$AI$2085)*((AO1246&lt;$AP$7:$AP$2085)*(AP1246&gt;$AO$7:$AO$2085))*(ROW($AE$7:$AE$2085)&lt;&gt;ROW(AE1246)))&gt;0,"Cruzado","Sin cruce")))</f>
        <v/>
      </c>
      <c r="AS1246" s="94" t="str">
        <f t="shared" si="22"/>
        <v>EN6PRINCIPALC</v>
      </c>
      <c r="AT1246" s="94" t="str" cm="1">
        <f t="array" ref="AT1246">IF(AS1246="","",IF(SUMPRODUCT((AS1246=$AS$7:$AS$2085)*(AI1246=$AI$7:$AI$2085)*(AO1246=$AO$7:$AO$2085)*(AP1246=$AP$7:$AP$2085)*(ROW($AS$7:$AS$2085)&lt;&gt;ROW(AS1246))*((S1246=0)*($S$7:$S$2085&gt;0)+(S1246&gt;0)*($S$7:$S$2085=0)))&gt;0,"SALONES UNIDOS",IF(SUMPRODUCT((AS1246=$AS$7:$AS$2085)*(AI1246=$AI$7:$AI$2085)*((AO1246&lt;$AP$7:$AP$2085)*(AP1246&gt;$AO$7:$AO$2085))*(ROW($AS$7:$AS$2085)&lt;&gt;ROW(AS1246)))&gt;0,"Cruzado","Sin cruce")))</f>
        <v>Sin cruce</v>
      </c>
    </row>
    <row r="1247" spans="3:46" ht="15.6" hidden="1" customHeight="1">
      <c r="C1247" s="496" t="s">
        <v>572</v>
      </c>
      <c r="D1247" s="479" t="s">
        <v>573</v>
      </c>
      <c r="E1247" s="479">
        <v>20261</v>
      </c>
      <c r="F1247" s="503" t="s">
        <v>48</v>
      </c>
      <c r="G1247" s="497" t="s">
        <v>80</v>
      </c>
      <c r="H1247" s="503" t="s">
        <v>63</v>
      </c>
      <c r="I1247" s="503">
        <v>6</v>
      </c>
      <c r="J1247" s="503" t="s">
        <v>57</v>
      </c>
      <c r="K1247" s="503" t="s">
        <v>57</v>
      </c>
      <c r="L1247" s="499" t="s">
        <v>679</v>
      </c>
      <c r="M1247" s="535" t="s">
        <v>680</v>
      </c>
      <c r="N1247" s="15" t="s">
        <v>637</v>
      </c>
      <c r="O1247" s="15" t="s">
        <v>578</v>
      </c>
      <c r="P1247" s="503" t="s">
        <v>624</v>
      </c>
      <c r="Q1247" s="15">
        <v>3</v>
      </c>
      <c r="R1247" s="15">
        <v>0</v>
      </c>
      <c r="S1247" s="479">
        <v>3</v>
      </c>
      <c r="T1247" s="15">
        <v>3</v>
      </c>
      <c r="U1247" s="471"/>
      <c r="V1247" s="550">
        <v>50</v>
      </c>
      <c r="W1247" s="497">
        <v>40160212</v>
      </c>
      <c r="X1247" s="566" t="s">
        <v>347</v>
      </c>
      <c r="Y1247" s="15" t="s">
        <v>624</v>
      </c>
      <c r="Z1247" s="15"/>
      <c r="AA1247" s="15"/>
      <c r="AB1247" s="15"/>
      <c r="AC1247" s="493"/>
      <c r="AD1247" s="15"/>
      <c r="AE1247" s="479"/>
      <c r="AF1247" s="497"/>
      <c r="AG1247" s="497"/>
      <c r="AH1247" s="15" t="s">
        <v>582</v>
      </c>
      <c r="AI1247" s="15">
        <v>1</v>
      </c>
      <c r="AJ1247" s="15">
        <v>20</v>
      </c>
      <c r="AK1247" s="15">
        <v>10</v>
      </c>
      <c r="AL1247" s="15">
        <v>22</v>
      </c>
      <c r="AM1247" s="15">
        <v>40</v>
      </c>
      <c r="AN1247" s="490">
        <f>IF(AJ1247="",S1247,ROUND(((((AL1247/24)+(AM1247/1440))-((AJ1247/24)+(AK1247/1440)))*1440/50),5))</f>
        <v>3</v>
      </c>
      <c r="AO1247" s="491">
        <f>AJ1247/24+AK1247/1440</f>
        <v>0.84027777777777779</v>
      </c>
      <c r="AP1247" s="491">
        <f>AL1247/24+AM1247/1440</f>
        <v>0.94444444444444442</v>
      </c>
      <c r="AQ1247" s="23" t="str" cm="1">
        <f t="array" ref="AQ1247">IF(X1247="","",IF(SUMPRODUCT((X1247=$X$7:$X$2085)*(AI1247=$AI$7:$AI$2085)*(AO1247=$AO$7:$AO$2085)*(AP1247=$AP$7:$AP$2085)*(ROW($X$7:$X$2085)&lt;&gt;ROW(X1247))*((S1247=0)*($S$7:$S$2085&gt;0)+(S1247&gt;0)*($S$7:$S$2085=0)))&gt;0,"SALONES UNIDOS",IF(SUMPRODUCT((X1247=$X$7:$X$2085)*(AI1247=$AI$7:$AI$2085)*((AO1247&lt;$AP$7:$AP$2085)*(AP1247&gt;$AO$7:$AO$2085))*(ROW($X$7:$X$2085)&lt;&gt;ROW(X1247)))&gt;0,"Cruzado","Sin cruce")))</f>
        <v>Sin cruce</v>
      </c>
      <c r="AR1247" s="23" t="str" cm="1">
        <f t="array" ref="AR1247">IF(AE1247="","",IF(SUMPRODUCT((AE1247=$AE$7:$AE$2085)*(AI1247=$AI$7:$AI$2085)*(AO1247=$AO$7:$AO$2085)*(AP1247=$AP$7:$AP$2085)*(ROW($AE$7:$AE$2085)&lt;&gt;ROW(AE1247))*((S1247=0)*($S$7:$S$2085&gt;0)+(S1247&gt;0)*($S$7:$S$2085=0)))&gt;0,"SALONES UNIDOS",IF(SUMPRODUCT((AE1247=$AE$7:$AE$2085)*(AI1247=$AI$7:$AI$2085)*((AO1247&lt;$AP$7:$AP$2085)*(AP1247&gt;$AO$7:$AO$2085))*(ROW($AE$7:$AE$2085)&lt;&gt;ROW(AE1247)))&gt;0,"Cruzado","Sin cruce")))</f>
        <v/>
      </c>
      <c r="AS1247" s="94" t="str">
        <f t="shared" si="22"/>
        <v>EN6PRINCIPALC</v>
      </c>
      <c r="AT1247" s="94" t="str" cm="1">
        <f t="array" ref="AT1247">IF(AS1247="","",IF(SUMPRODUCT((AS1247=$AS$7:$AS$2085)*(AI1247=$AI$7:$AI$2085)*(AO1247=$AO$7:$AO$2085)*(AP1247=$AP$7:$AP$2085)*(ROW($AS$7:$AS$2085)&lt;&gt;ROW(AS1247))*((S1247=0)*($S$7:$S$2085&gt;0)+(S1247&gt;0)*($S$7:$S$2085=0)))&gt;0,"SALONES UNIDOS",IF(SUMPRODUCT((AS1247=$AS$7:$AS$2085)*(AI1247=$AI$7:$AI$2085)*((AO1247&lt;$AP$7:$AP$2085)*(AP1247&gt;$AO$7:$AO$2085))*(ROW($AS$7:$AS$2085)&lt;&gt;ROW(AS1247)))&gt;0,"Cruzado","Sin cruce")))</f>
        <v>Sin cruce</v>
      </c>
    </row>
    <row r="1248" spans="3:46" ht="15.6" hidden="1" customHeight="1">
      <c r="C1248" s="496" t="s">
        <v>572</v>
      </c>
      <c r="D1248" s="479" t="s">
        <v>573</v>
      </c>
      <c r="E1248" s="479">
        <v>20261</v>
      </c>
      <c r="F1248" s="503" t="s">
        <v>48</v>
      </c>
      <c r="G1248" s="497" t="s">
        <v>80</v>
      </c>
      <c r="H1248" s="503" t="s">
        <v>63</v>
      </c>
      <c r="I1248" s="503">
        <v>6</v>
      </c>
      <c r="J1248" s="503" t="s">
        <v>57</v>
      </c>
      <c r="K1248" s="503" t="s">
        <v>57</v>
      </c>
      <c r="L1248" s="499" t="s">
        <v>681</v>
      </c>
      <c r="M1248" s="535" t="s">
        <v>682</v>
      </c>
      <c r="N1248" s="15" t="s">
        <v>637</v>
      </c>
      <c r="O1248" s="15" t="s">
        <v>578</v>
      </c>
      <c r="P1248" s="503" t="s">
        <v>579</v>
      </c>
      <c r="Q1248" s="15">
        <v>2</v>
      </c>
      <c r="R1248" s="15">
        <v>0</v>
      </c>
      <c r="S1248" s="479">
        <v>2</v>
      </c>
      <c r="T1248" s="15">
        <v>6</v>
      </c>
      <c r="U1248" s="471"/>
      <c r="V1248" s="550">
        <v>35</v>
      </c>
      <c r="W1248" s="497">
        <v>42781566</v>
      </c>
      <c r="X1248" s="566" t="s">
        <v>353</v>
      </c>
      <c r="Y1248" s="15" t="s">
        <v>579</v>
      </c>
      <c r="Z1248" s="15"/>
      <c r="AA1248" s="15"/>
      <c r="AB1248" s="15"/>
      <c r="AC1248" s="15" t="s">
        <v>1094</v>
      </c>
      <c r="AD1248" s="15"/>
      <c r="AE1248" s="479"/>
      <c r="AF1248" s="497"/>
      <c r="AG1248" s="497"/>
      <c r="AH1248" s="497" t="s">
        <v>582</v>
      </c>
      <c r="AI1248" s="15">
        <v>1</v>
      </c>
      <c r="AJ1248" s="15">
        <v>13</v>
      </c>
      <c r="AK1248" s="15">
        <v>30</v>
      </c>
      <c r="AL1248" s="15">
        <v>15</v>
      </c>
      <c r="AM1248" s="15">
        <v>10</v>
      </c>
      <c r="AN1248" s="490">
        <f>IF(AJ1248="",S1248,ROUND(((((AL1248/24)+(AM1248/1440))-((AJ1248/24)+(AK1248/1440)))*1440/50),5))</f>
        <v>2</v>
      </c>
      <c r="AO1248" s="491">
        <f>AJ1248/24+AK1248/1440</f>
        <v>0.5625</v>
      </c>
      <c r="AP1248" s="491">
        <f>AL1248/24+AM1248/1440</f>
        <v>0.63194444444444442</v>
      </c>
      <c r="AQ1248" s="23" t="str" cm="1">
        <f t="array" ref="AQ1248">IF(X1248="","",IF(SUMPRODUCT((X1248=$X$7:$X$2085)*(AI1248=$AI$7:$AI$2085)*(AO1248=$AO$7:$AO$2085)*(AP1248=$AP$7:$AP$2085)*(ROW($X$7:$X$2085)&lt;&gt;ROW(X1248))*((S1248=0)*($S$7:$S$2085&gt;0)+(S1248&gt;0)*($S$7:$S$2085=0)))&gt;0,"SALONES UNIDOS",IF(SUMPRODUCT((X1248=$X$7:$X$2085)*(AI1248=$AI$7:$AI$2085)*((AO1248&lt;$AP$7:$AP$2085)*(AP1248&gt;$AO$7:$AO$2085))*(ROW($X$7:$X$2085)&lt;&gt;ROW(X1248)))&gt;0,"Cruzado","Sin cruce")))</f>
        <v>Sin cruce</v>
      </c>
      <c r="AR1248" s="23" t="str" cm="1">
        <f t="array" ref="AR1248">IF(AE1248="","",IF(SUMPRODUCT((AE1248=$AE$7:$AE$2085)*(AI1248=$AI$7:$AI$2085)*(AO1248=$AO$7:$AO$2085)*(AP1248=$AP$7:$AP$2085)*(ROW($AE$7:$AE$2085)&lt;&gt;ROW(AE1248))*((S1248=0)*($S$7:$S$2085&gt;0)+(S1248&gt;0)*($S$7:$S$2085=0)))&gt;0,"SALONES UNIDOS",IF(SUMPRODUCT((AE1248=$AE$7:$AE$2085)*(AI1248=$AI$7:$AI$2085)*((AO1248&lt;$AP$7:$AP$2085)*(AP1248&gt;$AO$7:$AO$2085))*(ROW($AE$7:$AE$2085)&lt;&gt;ROW(AE1248)))&gt;0,"Cruzado","Sin cruce")))</f>
        <v/>
      </c>
      <c r="AS1248" s="94" t="str">
        <f t="shared" si="22"/>
        <v>EN6PRINCIPALC</v>
      </c>
      <c r="AT1248" s="94" t="str" cm="1">
        <f t="array" ref="AT1248">IF(AS1248="","",IF(SUMPRODUCT((AS1248=$AS$7:$AS$2085)*(AI1248=$AI$7:$AI$2085)*(AO1248=$AO$7:$AO$2085)*(AP1248=$AP$7:$AP$2085)*(ROW($AS$7:$AS$2085)&lt;&gt;ROW(AS1248))*((S1248=0)*($S$7:$S$2085&gt;0)+(S1248&gt;0)*($S$7:$S$2085=0)))&gt;0,"SALONES UNIDOS",IF(SUMPRODUCT((AS1248=$AS$7:$AS$2085)*(AI1248=$AI$7:$AI$2085)*((AO1248&lt;$AP$7:$AP$2085)*(AP1248&gt;$AO$7:$AO$2085))*(ROW($AS$7:$AS$2085)&lt;&gt;ROW(AS1248)))&gt;0,"Cruzado","Sin cruce")))</f>
        <v>Sin cruce</v>
      </c>
    </row>
    <row r="1249" spans="3:46" ht="15.6" hidden="1" customHeight="1">
      <c r="C1249" s="496" t="s">
        <v>572</v>
      </c>
      <c r="D1249" s="479" t="s">
        <v>573</v>
      </c>
      <c r="E1249" s="479">
        <v>20261</v>
      </c>
      <c r="F1249" s="503" t="s">
        <v>48</v>
      </c>
      <c r="G1249" s="497" t="s">
        <v>80</v>
      </c>
      <c r="H1249" s="503" t="s">
        <v>63</v>
      </c>
      <c r="I1249" s="503">
        <v>6</v>
      </c>
      <c r="J1249" s="503" t="s">
        <v>599</v>
      </c>
      <c r="K1249" s="503" t="s">
        <v>57</v>
      </c>
      <c r="L1249" s="499" t="s">
        <v>681</v>
      </c>
      <c r="M1249" s="535" t="s">
        <v>682</v>
      </c>
      <c r="N1249" s="15" t="s">
        <v>637</v>
      </c>
      <c r="O1249" s="15" t="s">
        <v>578</v>
      </c>
      <c r="P1249" s="503" t="s">
        <v>579</v>
      </c>
      <c r="Q1249" s="15">
        <v>0</v>
      </c>
      <c r="R1249" s="15">
        <v>2</v>
      </c>
      <c r="S1249" s="479">
        <v>2</v>
      </c>
      <c r="T1249" s="15">
        <v>6</v>
      </c>
      <c r="U1249" s="471"/>
      <c r="V1249" s="550">
        <v>18</v>
      </c>
      <c r="W1249" s="497">
        <v>42781566</v>
      </c>
      <c r="X1249" s="566" t="s">
        <v>353</v>
      </c>
      <c r="Y1249" s="15" t="s">
        <v>579</v>
      </c>
      <c r="Z1249" s="15"/>
      <c r="AA1249" s="15"/>
      <c r="AB1249" s="15"/>
      <c r="AC1249" s="493"/>
      <c r="AD1249" s="15"/>
      <c r="AE1249" s="15" t="s">
        <v>1095</v>
      </c>
      <c r="AF1249" s="497"/>
      <c r="AG1249" s="497"/>
      <c r="AH1249" s="497" t="s">
        <v>100</v>
      </c>
      <c r="AI1249" s="15">
        <v>1</v>
      </c>
      <c r="AJ1249" s="15">
        <v>15</v>
      </c>
      <c r="AK1249" s="15">
        <v>10</v>
      </c>
      <c r="AL1249" s="15">
        <v>16</v>
      </c>
      <c r="AM1249" s="15">
        <v>50</v>
      </c>
      <c r="AN1249" s="490">
        <f>IF(AJ1249="",S1249,ROUND(((((AL1249/24)+(AM1249/1440))-((AJ1249/24)+(AK1249/1440)))*1440/50),5))</f>
        <v>2</v>
      </c>
      <c r="AO1249" s="491">
        <f>AJ1249/24+AK1249/1440</f>
        <v>0.63194444444444442</v>
      </c>
      <c r="AP1249" s="491">
        <f>AL1249/24+AM1249/1440</f>
        <v>0.70138888888888884</v>
      </c>
      <c r="AQ1249" s="23" t="str" cm="1">
        <f t="array" ref="AQ1249">IF(X1249="","",IF(SUMPRODUCT((X1249=$X$7:$X$2085)*(AI1249=$AI$7:$AI$2085)*(AO1249=$AO$7:$AO$2085)*(AP1249=$AP$7:$AP$2085)*(ROW($X$7:$X$2085)&lt;&gt;ROW(X1249))*((S1249=0)*($S$7:$S$2085&gt;0)+(S1249&gt;0)*($S$7:$S$2085=0)))&gt;0,"SALONES UNIDOS",IF(SUMPRODUCT((X1249=$X$7:$X$2085)*(AI1249=$AI$7:$AI$2085)*((AO1249&lt;$AP$7:$AP$2085)*(AP1249&gt;$AO$7:$AO$2085))*(ROW($X$7:$X$2085)&lt;&gt;ROW(X1249)))&gt;0,"Cruzado","Sin cruce")))</f>
        <v>Sin cruce</v>
      </c>
      <c r="AR1249" s="23" t="str" cm="1">
        <f t="array" ref="AR1249">IF(AE1249="","",IF(SUMPRODUCT((AE1249=$AE$7:$AE$2085)*(AI1249=$AI$7:$AI$2085)*(AO1249=$AO$7:$AO$2085)*(AP1249=$AP$7:$AP$2085)*(ROW($AE$7:$AE$2085)&lt;&gt;ROW(AE1249))*((S1249=0)*($S$7:$S$2085&gt;0)+(S1249&gt;0)*($S$7:$S$2085=0)))&gt;0,"SALONES UNIDOS",IF(SUMPRODUCT((AE1249=$AE$7:$AE$2085)*(AI1249=$AI$7:$AI$2085)*((AO1249&lt;$AP$7:$AP$2085)*(AP1249&gt;$AO$7:$AO$2085))*(ROW($AE$7:$AE$2085)&lt;&gt;ROW(AE1249)))&gt;0,"Cruzado","Sin cruce")))</f>
        <v>Sin cruce</v>
      </c>
      <c r="AS1249" s="94" t="str">
        <f t="shared" si="22"/>
        <v>EN6PRINCIPALC</v>
      </c>
      <c r="AT1249" s="94" t="str" cm="1">
        <f t="array" ref="AT1249">IF(AS1249="","",IF(SUMPRODUCT((AS1249=$AS$7:$AS$2085)*(AI1249=$AI$7:$AI$2085)*(AO1249=$AO$7:$AO$2085)*(AP1249=$AP$7:$AP$2085)*(ROW($AS$7:$AS$2085)&lt;&gt;ROW(AS1249))*((S1249=0)*($S$7:$S$2085&gt;0)+(S1249&gt;0)*($S$7:$S$2085=0)))&gt;0,"SALONES UNIDOS",IF(SUMPRODUCT((AS1249=$AS$7:$AS$2085)*(AI1249=$AI$7:$AI$2085)*((AO1249&lt;$AP$7:$AP$2085)*(AP1249&gt;$AO$7:$AO$2085))*(ROW($AS$7:$AS$2085)&lt;&gt;ROW(AS1249)))&gt;0,"Cruzado","Sin cruce")))</f>
        <v>Sin cruce</v>
      </c>
    </row>
    <row r="1250" spans="3:46" ht="15.6" hidden="1" customHeight="1">
      <c r="C1250" s="496" t="s">
        <v>572</v>
      </c>
      <c r="D1250" s="479" t="s">
        <v>573</v>
      </c>
      <c r="E1250" s="479">
        <v>20261</v>
      </c>
      <c r="F1250" s="503" t="s">
        <v>48</v>
      </c>
      <c r="G1250" s="497" t="s">
        <v>80</v>
      </c>
      <c r="H1250" s="503" t="s">
        <v>63</v>
      </c>
      <c r="I1250" s="503">
        <v>6</v>
      </c>
      <c r="J1250" s="503" t="s">
        <v>600</v>
      </c>
      <c r="K1250" s="503" t="s">
        <v>57</v>
      </c>
      <c r="L1250" s="499" t="s">
        <v>681</v>
      </c>
      <c r="M1250" s="535" t="s">
        <v>682</v>
      </c>
      <c r="N1250" s="15" t="s">
        <v>637</v>
      </c>
      <c r="O1250" s="15" t="s">
        <v>578</v>
      </c>
      <c r="P1250" s="503" t="s">
        <v>579</v>
      </c>
      <c r="Q1250" s="15">
        <v>0</v>
      </c>
      <c r="R1250" s="15">
        <v>2</v>
      </c>
      <c r="S1250" s="479">
        <v>2</v>
      </c>
      <c r="T1250" s="15">
        <v>6</v>
      </c>
      <c r="U1250" s="471"/>
      <c r="V1250" s="550">
        <v>17</v>
      </c>
      <c r="W1250" s="497">
        <v>42781566</v>
      </c>
      <c r="X1250" s="566" t="s">
        <v>353</v>
      </c>
      <c r="Y1250" s="15" t="s">
        <v>579</v>
      </c>
      <c r="Z1250" s="15"/>
      <c r="AA1250" s="15"/>
      <c r="AB1250" s="15"/>
      <c r="AC1250" s="493"/>
      <c r="AD1250" s="15"/>
      <c r="AE1250" s="15" t="s">
        <v>1095</v>
      </c>
      <c r="AF1250" s="497"/>
      <c r="AG1250" s="497"/>
      <c r="AH1250" s="497" t="s">
        <v>100</v>
      </c>
      <c r="AI1250" s="15">
        <v>1</v>
      </c>
      <c r="AJ1250" s="15">
        <v>16</v>
      </c>
      <c r="AK1250" s="15">
        <v>50</v>
      </c>
      <c r="AL1250" s="15">
        <v>18</v>
      </c>
      <c r="AM1250" s="15">
        <v>30</v>
      </c>
      <c r="AN1250" s="490">
        <f>IF(AJ1250="",S1250,ROUND(((((AL1250/24)+(AM1250/1440))-((AJ1250/24)+(AK1250/1440)))*1440/50),5))</f>
        <v>2</v>
      </c>
      <c r="AO1250" s="491">
        <f>AJ1250/24+AK1250/1440</f>
        <v>0.70138888888888884</v>
      </c>
      <c r="AP1250" s="491">
        <f>AL1250/24+AM1250/1440</f>
        <v>0.77083333333333337</v>
      </c>
      <c r="AQ1250" s="23" t="str" cm="1">
        <f t="array" ref="AQ1250">IF(X1250="","",IF(SUMPRODUCT((X1250=$X$7:$X$2085)*(AI1250=$AI$7:$AI$2085)*(AO1250=$AO$7:$AO$2085)*(AP1250=$AP$7:$AP$2085)*(ROW($X$7:$X$2085)&lt;&gt;ROW(X1250))*((S1250=0)*($S$7:$S$2085&gt;0)+(S1250&gt;0)*($S$7:$S$2085=0)))&gt;0,"SALONES UNIDOS",IF(SUMPRODUCT((X1250=$X$7:$X$2085)*(AI1250=$AI$7:$AI$2085)*((AO1250&lt;$AP$7:$AP$2085)*(AP1250&gt;$AO$7:$AO$2085))*(ROW($X$7:$X$2085)&lt;&gt;ROW(X1250)))&gt;0,"Cruzado","Sin cruce")))</f>
        <v>Sin cruce</v>
      </c>
      <c r="AR1250" s="23" t="str" cm="1">
        <f t="array" ref="AR1250">IF(AE1250="","",IF(SUMPRODUCT((AE1250=$AE$7:$AE$2085)*(AI1250=$AI$7:$AI$2085)*(AO1250=$AO$7:$AO$2085)*(AP1250=$AP$7:$AP$2085)*(ROW($AE$7:$AE$2085)&lt;&gt;ROW(AE1250))*((S1250=0)*($S$7:$S$2085&gt;0)+(S1250&gt;0)*($S$7:$S$2085=0)))&gt;0,"SALONES UNIDOS",IF(SUMPRODUCT((AE1250=$AE$7:$AE$2085)*(AI1250=$AI$7:$AI$2085)*((AO1250&lt;$AP$7:$AP$2085)*(AP1250&gt;$AO$7:$AO$2085))*(ROW($AE$7:$AE$2085)&lt;&gt;ROW(AE1250)))&gt;0,"Cruzado","Sin cruce")))</f>
        <v>Sin cruce</v>
      </c>
      <c r="AS1250" s="94" t="str">
        <f t="shared" si="22"/>
        <v>EN6PRINCIPALC</v>
      </c>
      <c r="AT1250" s="94" t="str" cm="1">
        <f t="array" ref="AT1250">IF(AS1250="","",IF(SUMPRODUCT((AS1250=$AS$7:$AS$2085)*(AI1250=$AI$7:$AI$2085)*(AO1250=$AO$7:$AO$2085)*(AP1250=$AP$7:$AP$2085)*(ROW($AS$7:$AS$2085)&lt;&gt;ROW(AS1250))*((S1250=0)*($S$7:$S$2085&gt;0)+(S1250&gt;0)*($S$7:$S$2085=0)))&gt;0,"SALONES UNIDOS",IF(SUMPRODUCT((AS1250=$AS$7:$AS$2085)*(AI1250=$AI$7:$AI$2085)*((AO1250&lt;$AP$7:$AP$2085)*(AP1250&gt;$AO$7:$AO$2085))*(ROW($AS$7:$AS$2085)&lt;&gt;ROW(AS1250)))&gt;0,"Cruzado","Sin cruce")))</f>
        <v>Sin cruce</v>
      </c>
    </row>
    <row r="1251" spans="3:46" ht="15.6" hidden="1" customHeight="1">
      <c r="C1251" s="496" t="s">
        <v>572</v>
      </c>
      <c r="D1251" s="479" t="s">
        <v>573</v>
      </c>
      <c r="E1251" s="479">
        <v>20261</v>
      </c>
      <c r="F1251" s="503" t="s">
        <v>48</v>
      </c>
      <c r="G1251" s="497" t="s">
        <v>80</v>
      </c>
      <c r="H1251" s="503" t="s">
        <v>63</v>
      </c>
      <c r="I1251" s="503">
        <v>6</v>
      </c>
      <c r="J1251" s="503" t="s">
        <v>57</v>
      </c>
      <c r="K1251" s="503" t="s">
        <v>57</v>
      </c>
      <c r="L1251" s="499" t="s">
        <v>681</v>
      </c>
      <c r="M1251" s="535" t="s">
        <v>682</v>
      </c>
      <c r="N1251" s="15" t="s">
        <v>637</v>
      </c>
      <c r="O1251" s="15" t="s">
        <v>578</v>
      </c>
      <c r="P1251" s="503" t="s">
        <v>579</v>
      </c>
      <c r="Q1251" s="15">
        <v>0</v>
      </c>
      <c r="R1251" s="15">
        <v>6</v>
      </c>
      <c r="S1251" s="479">
        <v>6</v>
      </c>
      <c r="T1251" s="15">
        <v>6</v>
      </c>
      <c r="U1251" s="471"/>
      <c r="V1251" s="550">
        <v>35</v>
      </c>
      <c r="W1251" s="497">
        <v>42781566</v>
      </c>
      <c r="X1251" s="566" t="s">
        <v>353</v>
      </c>
      <c r="Y1251" s="15" t="s">
        <v>579</v>
      </c>
      <c r="Z1251" s="15"/>
      <c r="AA1251" s="15"/>
      <c r="AB1251" s="15"/>
      <c r="AC1251" s="15" t="s">
        <v>1094</v>
      </c>
      <c r="AD1251" s="15"/>
      <c r="AE1251" s="479"/>
      <c r="AF1251" s="497"/>
      <c r="AG1251" s="497"/>
      <c r="AH1251" s="497" t="s">
        <v>100</v>
      </c>
      <c r="AI1251" s="15">
        <v>2</v>
      </c>
      <c r="AJ1251" s="15">
        <v>7</v>
      </c>
      <c r="AK1251" s="15">
        <v>40</v>
      </c>
      <c r="AL1251" s="15">
        <v>12</v>
      </c>
      <c r="AM1251" s="15">
        <v>40</v>
      </c>
      <c r="AN1251" s="490">
        <f>IF(AJ1251="",S1251,ROUND(((((AL1251/24)+(AM1251/1440))-((AJ1251/24)+(AK1251/1440)))*1440/50),5))</f>
        <v>6</v>
      </c>
      <c r="AO1251" s="491">
        <f>AJ1251/24+AK1251/1440</f>
        <v>0.31944444444444448</v>
      </c>
      <c r="AP1251" s="491">
        <f>AL1251/24+AM1251/1440</f>
        <v>0.52777777777777779</v>
      </c>
      <c r="AQ1251" s="23" t="str" cm="1">
        <f t="array" ref="AQ1251">IF(X1251="","",IF(SUMPRODUCT((X1251=$X$7:$X$2085)*(AI1251=$AI$7:$AI$2085)*(AO1251=$AO$7:$AO$2085)*(AP1251=$AP$7:$AP$2085)*(ROW($X$7:$X$2085)&lt;&gt;ROW(X1251))*((S1251=0)*($S$7:$S$2085&gt;0)+(S1251&gt;0)*($S$7:$S$2085=0)))&gt;0,"SALONES UNIDOS",IF(SUMPRODUCT((X1251=$X$7:$X$2085)*(AI1251=$AI$7:$AI$2085)*((AO1251&lt;$AP$7:$AP$2085)*(AP1251&gt;$AO$7:$AO$2085))*(ROW($X$7:$X$2085)&lt;&gt;ROW(X1251)))&gt;0,"Cruzado","Sin cruce")))</f>
        <v>Sin cruce</v>
      </c>
      <c r="AR1251" s="23" t="str" cm="1">
        <f t="array" ref="AR1251">IF(AE1251="","",IF(SUMPRODUCT((AE1251=$AE$7:$AE$2085)*(AI1251=$AI$7:$AI$2085)*(AO1251=$AO$7:$AO$2085)*(AP1251=$AP$7:$AP$2085)*(ROW($AE$7:$AE$2085)&lt;&gt;ROW(AE1251))*((S1251=0)*($S$7:$S$2085&gt;0)+(S1251&gt;0)*($S$7:$S$2085=0)))&gt;0,"SALONES UNIDOS",IF(SUMPRODUCT((AE1251=$AE$7:$AE$2085)*(AI1251=$AI$7:$AI$2085)*((AO1251&lt;$AP$7:$AP$2085)*(AP1251&gt;$AO$7:$AO$2085))*(ROW($AE$7:$AE$2085)&lt;&gt;ROW(AE1251)))&gt;0,"Cruzado","Sin cruce")))</f>
        <v/>
      </c>
      <c r="AS1251" s="94" t="str">
        <f t="shared" ref="AS1251:AS1319" si="23">TRIM(CONCATENATE(H1251,I1251,F1251,K1251))</f>
        <v>EN6PRINCIPALC</v>
      </c>
      <c r="AT1251" s="94" t="str" cm="1">
        <f t="array" ref="AT1251">IF(AS1251="","",IF(SUMPRODUCT((AS1251=$AS$7:$AS$2085)*(AI1251=$AI$7:$AI$2085)*(AO1251=$AO$7:$AO$2085)*(AP1251=$AP$7:$AP$2085)*(ROW($AS$7:$AS$2085)&lt;&gt;ROW(AS1251))*((S1251=0)*($S$7:$S$2085&gt;0)+(S1251&gt;0)*($S$7:$S$2085=0)))&gt;0,"SALONES UNIDOS",IF(SUMPRODUCT((AS1251=$AS$7:$AS$2085)*(AI1251=$AI$7:$AI$2085)*((AO1251&lt;$AP$7:$AP$2085)*(AP1251&gt;$AO$7:$AO$2085))*(ROW($AS$7:$AS$2085)&lt;&gt;ROW(AS1251)))&gt;0,"Cruzado","Sin cruce")))</f>
        <v>Sin cruce</v>
      </c>
    </row>
    <row r="1252" spans="3:46" ht="15.6" hidden="1" customHeight="1">
      <c r="C1252" s="496" t="s">
        <v>572</v>
      </c>
      <c r="D1252" s="479" t="s">
        <v>573</v>
      </c>
      <c r="E1252" s="479">
        <v>20261</v>
      </c>
      <c r="F1252" s="503" t="s">
        <v>48</v>
      </c>
      <c r="G1252" s="497" t="s">
        <v>80</v>
      </c>
      <c r="H1252" s="503" t="s">
        <v>63</v>
      </c>
      <c r="I1252" s="503">
        <v>6</v>
      </c>
      <c r="J1252" s="503" t="s">
        <v>57</v>
      </c>
      <c r="K1252" s="503" t="s">
        <v>57</v>
      </c>
      <c r="L1252" s="499" t="s">
        <v>683</v>
      </c>
      <c r="M1252" s="535" t="s">
        <v>684</v>
      </c>
      <c r="N1252" s="15" t="s">
        <v>637</v>
      </c>
      <c r="O1252" s="15" t="s">
        <v>578</v>
      </c>
      <c r="P1252" s="503" t="s">
        <v>579</v>
      </c>
      <c r="Q1252" s="15">
        <v>2</v>
      </c>
      <c r="R1252" s="15">
        <v>4</v>
      </c>
      <c r="S1252" s="479">
        <v>6</v>
      </c>
      <c r="T1252" s="15">
        <v>4</v>
      </c>
      <c r="U1252" s="471"/>
      <c r="V1252" s="550">
        <v>30</v>
      </c>
      <c r="W1252" s="497">
        <v>43359675</v>
      </c>
      <c r="X1252" s="566" t="s">
        <v>295</v>
      </c>
      <c r="Y1252" s="15" t="s">
        <v>579</v>
      </c>
      <c r="Z1252" s="15"/>
      <c r="AA1252" s="15"/>
      <c r="AB1252" s="15"/>
      <c r="AC1252" s="15" t="s">
        <v>1094</v>
      </c>
      <c r="AD1252" s="15"/>
      <c r="AE1252" s="479"/>
      <c r="AF1252" s="497"/>
      <c r="AG1252" s="497"/>
      <c r="AH1252" s="497" t="s">
        <v>203</v>
      </c>
      <c r="AI1252" s="15">
        <v>5</v>
      </c>
      <c r="AJ1252" s="15">
        <v>7</v>
      </c>
      <c r="AK1252" s="15">
        <v>40</v>
      </c>
      <c r="AL1252" s="15">
        <v>12</v>
      </c>
      <c r="AM1252" s="15">
        <v>40</v>
      </c>
      <c r="AN1252" s="490">
        <f>IF(AJ1252="",S1252,ROUND(((((AL1252/24)+(AM1252/1440))-((AJ1252/24)+(AK1252/1440)))*1440/50),5))</f>
        <v>6</v>
      </c>
      <c r="AO1252" s="491">
        <f>AJ1252/24+AK1252/1440</f>
        <v>0.31944444444444448</v>
      </c>
      <c r="AP1252" s="491">
        <f>AL1252/24+AM1252/1440</f>
        <v>0.52777777777777779</v>
      </c>
      <c r="AQ1252" s="23" t="str" cm="1">
        <f t="array" ref="AQ1252">IF(X1252="","",IF(SUMPRODUCT((X1252=$X$7:$X$2085)*(AI1252=$AI$7:$AI$2085)*(AO1252=$AO$7:$AO$2085)*(AP1252=$AP$7:$AP$2085)*(ROW($X$7:$X$2085)&lt;&gt;ROW(X1252))*((S1252=0)*($S$7:$S$2085&gt;0)+(S1252&gt;0)*($S$7:$S$2085=0)))&gt;0,"SALONES UNIDOS",IF(SUMPRODUCT((X1252=$X$7:$X$2085)*(AI1252=$AI$7:$AI$2085)*((AO1252&lt;$AP$7:$AP$2085)*(AP1252&gt;$AO$7:$AO$2085))*(ROW($X$7:$X$2085)&lt;&gt;ROW(X1252)))&gt;0,"Cruzado","Sin cruce")))</f>
        <v>Sin cruce</v>
      </c>
      <c r="AR1252" s="23" t="str" cm="1">
        <f t="array" ref="AR1252">IF(AE1252="","",IF(SUMPRODUCT((AE1252=$AE$7:$AE$2085)*(AI1252=$AI$7:$AI$2085)*(AO1252=$AO$7:$AO$2085)*(AP1252=$AP$7:$AP$2085)*(ROW($AE$7:$AE$2085)&lt;&gt;ROW(AE1252))*((S1252=0)*($S$7:$S$2085&gt;0)+(S1252&gt;0)*($S$7:$S$2085=0)))&gt;0,"SALONES UNIDOS",IF(SUMPRODUCT((AE1252=$AE$7:$AE$2085)*(AI1252=$AI$7:$AI$2085)*((AO1252&lt;$AP$7:$AP$2085)*(AP1252&gt;$AO$7:$AO$2085))*(ROW($AE$7:$AE$2085)&lt;&gt;ROW(AE1252)))&gt;0,"Cruzado","Sin cruce")))</f>
        <v/>
      </c>
      <c r="AS1252" s="94" t="str">
        <f t="shared" si="23"/>
        <v>EN6PRINCIPALC</v>
      </c>
      <c r="AT1252" s="94" t="str" cm="1">
        <f t="array" ref="AT1252">IF(AS1252="","",IF(SUMPRODUCT((AS1252=$AS$7:$AS$2085)*(AI1252=$AI$7:$AI$2085)*(AO1252=$AO$7:$AO$2085)*(AP1252=$AP$7:$AP$2085)*(ROW($AS$7:$AS$2085)&lt;&gt;ROW(AS1252))*((S1252=0)*($S$7:$S$2085&gt;0)+(S1252&gt;0)*($S$7:$S$2085=0)))&gt;0,"SALONES UNIDOS",IF(SUMPRODUCT((AS1252=$AS$7:$AS$2085)*(AI1252=$AI$7:$AI$2085)*((AO1252&lt;$AP$7:$AP$2085)*(AP1252&gt;$AO$7:$AO$2085))*(ROW($AS$7:$AS$2085)&lt;&gt;ROW(AS1252)))&gt;0,"Cruzado","Sin cruce")))</f>
        <v>Sin cruce</v>
      </c>
    </row>
    <row r="1253" spans="3:46" ht="15.6" hidden="1" customHeight="1">
      <c r="C1253" s="496" t="s">
        <v>572</v>
      </c>
      <c r="D1253" s="479" t="s">
        <v>573</v>
      </c>
      <c r="E1253" s="479">
        <v>20261</v>
      </c>
      <c r="F1253" s="503" t="s">
        <v>48</v>
      </c>
      <c r="G1253" s="497" t="s">
        <v>80</v>
      </c>
      <c r="H1253" s="503" t="s">
        <v>63</v>
      </c>
      <c r="I1253" s="503">
        <v>6</v>
      </c>
      <c r="J1253" s="503" t="s">
        <v>57</v>
      </c>
      <c r="K1253" s="503" t="s">
        <v>57</v>
      </c>
      <c r="L1253" s="499" t="s">
        <v>685</v>
      </c>
      <c r="M1253" s="535" t="s">
        <v>686</v>
      </c>
      <c r="N1253" s="15" t="s">
        <v>637</v>
      </c>
      <c r="O1253" s="15" t="s">
        <v>578</v>
      </c>
      <c r="P1253" s="503" t="s">
        <v>579</v>
      </c>
      <c r="Q1253" s="15">
        <v>2</v>
      </c>
      <c r="R1253" s="15">
        <v>4</v>
      </c>
      <c r="S1253" s="479">
        <v>6</v>
      </c>
      <c r="T1253" s="15">
        <v>4</v>
      </c>
      <c r="U1253" s="471"/>
      <c r="V1253" s="550">
        <v>30</v>
      </c>
      <c r="W1253" s="497">
        <v>22255543</v>
      </c>
      <c r="X1253" s="566" t="s">
        <v>349</v>
      </c>
      <c r="Y1253" s="15" t="s">
        <v>579</v>
      </c>
      <c r="Z1253" s="15"/>
      <c r="AA1253" s="15"/>
      <c r="AB1253" s="15"/>
      <c r="AC1253" s="15" t="s">
        <v>1094</v>
      </c>
      <c r="AD1253" s="15"/>
      <c r="AE1253" s="479"/>
      <c r="AF1253" s="497"/>
      <c r="AG1253" s="497"/>
      <c r="AH1253" s="497" t="s">
        <v>203</v>
      </c>
      <c r="AI1253" s="15">
        <v>5</v>
      </c>
      <c r="AJ1253" s="15">
        <v>13</v>
      </c>
      <c r="AK1253" s="15">
        <v>30</v>
      </c>
      <c r="AL1253" s="15">
        <v>18</v>
      </c>
      <c r="AM1253" s="15">
        <v>30</v>
      </c>
      <c r="AN1253" s="490">
        <f>IF(AJ1253="",S1253,ROUND(((((AL1253/24)+(AM1253/1440))-((AJ1253/24)+(AK1253/1440)))*1440/50),5))</f>
        <v>6</v>
      </c>
      <c r="AO1253" s="491">
        <f>AJ1253/24+AK1253/1440</f>
        <v>0.5625</v>
      </c>
      <c r="AP1253" s="491">
        <f>AL1253/24+AM1253/1440</f>
        <v>0.77083333333333337</v>
      </c>
      <c r="AQ1253" s="23" t="str" cm="1">
        <f t="array" ref="AQ1253">IF(X1253="","",IF(SUMPRODUCT((X1253=$X$7:$X$2085)*(AI1253=$AI$7:$AI$2085)*(AO1253=$AO$7:$AO$2085)*(AP1253=$AP$7:$AP$2085)*(ROW($X$7:$X$2085)&lt;&gt;ROW(X1253))*((S1253=0)*($S$7:$S$2085&gt;0)+(S1253&gt;0)*($S$7:$S$2085=0)))&gt;0,"SALONES UNIDOS",IF(SUMPRODUCT((X1253=$X$7:$X$2085)*(AI1253=$AI$7:$AI$2085)*((AO1253&lt;$AP$7:$AP$2085)*(AP1253&gt;$AO$7:$AO$2085))*(ROW($X$7:$X$2085)&lt;&gt;ROW(X1253)))&gt;0,"Cruzado","Sin cruce")))</f>
        <v>Sin cruce</v>
      </c>
      <c r="AR1253" s="23" t="str" cm="1">
        <f t="array" ref="AR1253">IF(AE1253="","",IF(SUMPRODUCT((AE1253=$AE$7:$AE$2085)*(AI1253=$AI$7:$AI$2085)*(AO1253=$AO$7:$AO$2085)*(AP1253=$AP$7:$AP$2085)*(ROW($AE$7:$AE$2085)&lt;&gt;ROW(AE1253))*((S1253=0)*($S$7:$S$2085&gt;0)+(S1253&gt;0)*($S$7:$S$2085=0)))&gt;0,"SALONES UNIDOS",IF(SUMPRODUCT((AE1253=$AE$7:$AE$2085)*(AI1253=$AI$7:$AI$2085)*((AO1253&lt;$AP$7:$AP$2085)*(AP1253&gt;$AO$7:$AO$2085))*(ROW($AE$7:$AE$2085)&lt;&gt;ROW(AE1253)))&gt;0,"Cruzado","Sin cruce")))</f>
        <v/>
      </c>
      <c r="AS1253" s="94" t="str">
        <f t="shared" si="23"/>
        <v>EN6PRINCIPALC</v>
      </c>
      <c r="AT1253" s="94" t="str" cm="1">
        <f t="array" ref="AT1253">IF(AS1253="","",IF(SUMPRODUCT((AS1253=$AS$7:$AS$2085)*(AI1253=$AI$7:$AI$2085)*(AO1253=$AO$7:$AO$2085)*(AP1253=$AP$7:$AP$2085)*(ROW($AS$7:$AS$2085)&lt;&gt;ROW(AS1253))*((S1253=0)*($S$7:$S$2085&gt;0)+(S1253&gt;0)*($S$7:$S$2085=0)))&gt;0,"SALONES UNIDOS",IF(SUMPRODUCT((AS1253=$AS$7:$AS$2085)*(AI1253=$AI$7:$AI$2085)*((AO1253&lt;$AP$7:$AP$2085)*(AP1253&gt;$AO$7:$AO$2085))*(ROW($AS$7:$AS$2085)&lt;&gt;ROW(AS1253)))&gt;0,"Cruzado","Sin cruce")))</f>
        <v>Sin cruce</v>
      </c>
    </row>
    <row r="1254" spans="3:46" ht="15.6" hidden="1" customHeight="1">
      <c r="C1254" s="496" t="s">
        <v>572</v>
      </c>
      <c r="D1254" s="479" t="s">
        <v>573</v>
      </c>
      <c r="E1254" s="479">
        <v>20261</v>
      </c>
      <c r="F1254" s="503" t="s">
        <v>48</v>
      </c>
      <c r="G1254" s="497" t="s">
        <v>80</v>
      </c>
      <c r="H1254" s="503" t="s">
        <v>63</v>
      </c>
      <c r="I1254" s="503">
        <v>6</v>
      </c>
      <c r="J1254" s="503" t="s">
        <v>57</v>
      </c>
      <c r="K1254" s="503" t="s">
        <v>57</v>
      </c>
      <c r="L1254" s="499" t="s">
        <v>687</v>
      </c>
      <c r="M1254" s="535" t="s">
        <v>688</v>
      </c>
      <c r="N1254" s="15" t="s">
        <v>637</v>
      </c>
      <c r="O1254" s="15" t="s">
        <v>578</v>
      </c>
      <c r="P1254" s="503" t="s">
        <v>579</v>
      </c>
      <c r="Q1254" s="15">
        <v>2</v>
      </c>
      <c r="R1254" s="15">
        <v>2</v>
      </c>
      <c r="S1254" s="479">
        <v>4</v>
      </c>
      <c r="T1254" s="15">
        <v>3</v>
      </c>
      <c r="U1254" s="471"/>
      <c r="V1254" s="550">
        <v>30</v>
      </c>
      <c r="W1254" s="497">
        <v>21807106</v>
      </c>
      <c r="X1254" s="566" t="s">
        <v>430</v>
      </c>
      <c r="Y1254" s="15" t="s">
        <v>579</v>
      </c>
      <c r="Z1254" s="15"/>
      <c r="AA1254" s="15"/>
      <c r="AB1254" s="15"/>
      <c r="AC1254" s="15" t="s">
        <v>1094</v>
      </c>
      <c r="AD1254" s="15"/>
      <c r="AE1254" s="479"/>
      <c r="AF1254" s="497"/>
      <c r="AG1254" s="497"/>
      <c r="AH1254" s="497" t="s">
        <v>203</v>
      </c>
      <c r="AI1254" s="15">
        <v>4</v>
      </c>
      <c r="AJ1254" s="15">
        <v>12</v>
      </c>
      <c r="AK1254" s="15">
        <v>40</v>
      </c>
      <c r="AL1254" s="15">
        <v>16</v>
      </c>
      <c r="AM1254" s="15">
        <v>0</v>
      </c>
      <c r="AN1254" s="490">
        <f>IF(AJ1254="",S1254,ROUND(((((AL1254/24)+(AM1254/1440))-((AJ1254/24)+(AK1254/1440)))*1440/50),5))</f>
        <v>4</v>
      </c>
      <c r="AO1254" s="491">
        <f>AJ1254/24+AK1254/1440</f>
        <v>0.52777777777777779</v>
      </c>
      <c r="AP1254" s="491">
        <f>AL1254/24+AM1254/1440</f>
        <v>0.66666666666666663</v>
      </c>
      <c r="AQ1254" s="23" t="str" cm="1">
        <f t="array" ref="AQ1254">IF(X1254="","",IF(SUMPRODUCT((X1254=$X$7:$X$2085)*(AI1254=$AI$7:$AI$2085)*(AO1254=$AO$7:$AO$2085)*(AP1254=$AP$7:$AP$2085)*(ROW($X$7:$X$2085)&lt;&gt;ROW(X1254))*((S1254=0)*($S$7:$S$2085&gt;0)+(S1254&gt;0)*($S$7:$S$2085=0)))&gt;0,"SALONES UNIDOS",IF(SUMPRODUCT((X1254=$X$7:$X$2085)*(AI1254=$AI$7:$AI$2085)*((AO1254&lt;$AP$7:$AP$2085)*(AP1254&gt;$AO$7:$AO$2085))*(ROW($X$7:$X$2085)&lt;&gt;ROW(X1254)))&gt;0,"Cruzado","Sin cruce")))</f>
        <v>Sin cruce</v>
      </c>
      <c r="AR1254" s="23" t="str" cm="1">
        <f t="array" ref="AR1254">IF(AE1254="","",IF(SUMPRODUCT((AE1254=$AE$7:$AE$2085)*(AI1254=$AI$7:$AI$2085)*(AO1254=$AO$7:$AO$2085)*(AP1254=$AP$7:$AP$2085)*(ROW($AE$7:$AE$2085)&lt;&gt;ROW(AE1254))*((S1254=0)*($S$7:$S$2085&gt;0)+(S1254&gt;0)*($S$7:$S$2085=0)))&gt;0,"SALONES UNIDOS",IF(SUMPRODUCT((AE1254=$AE$7:$AE$2085)*(AI1254=$AI$7:$AI$2085)*((AO1254&lt;$AP$7:$AP$2085)*(AP1254&gt;$AO$7:$AO$2085))*(ROW($AE$7:$AE$2085)&lt;&gt;ROW(AE1254)))&gt;0,"Cruzado","Sin cruce")))</f>
        <v/>
      </c>
      <c r="AS1254" s="94" t="str">
        <f t="shared" si="23"/>
        <v>EN6PRINCIPALC</v>
      </c>
      <c r="AT1254" s="94" t="str" cm="1">
        <f t="array" ref="AT1254">IF(AS1254="","",IF(SUMPRODUCT((AS1254=$AS$7:$AS$2085)*(AI1254=$AI$7:$AI$2085)*(AO1254=$AO$7:$AO$2085)*(AP1254=$AP$7:$AP$2085)*(ROW($AS$7:$AS$2085)&lt;&gt;ROW(AS1254))*((S1254=0)*($S$7:$S$2085&gt;0)+(S1254&gt;0)*($S$7:$S$2085=0)))&gt;0,"SALONES UNIDOS",IF(SUMPRODUCT((AS1254=$AS$7:$AS$2085)*(AI1254=$AI$7:$AI$2085)*((AO1254&lt;$AP$7:$AP$2085)*(AP1254&gt;$AO$7:$AO$2085))*(ROW($AS$7:$AS$2085)&lt;&gt;ROW(AS1254)))&gt;0,"Cruzado","Sin cruce")))</f>
        <v>Sin cruce</v>
      </c>
    </row>
    <row r="1255" spans="3:46" ht="15.6" hidden="1" customHeight="1">
      <c r="C1255" s="496" t="s">
        <v>572</v>
      </c>
      <c r="D1255" s="479" t="s">
        <v>573</v>
      </c>
      <c r="E1255" s="479">
        <v>20261</v>
      </c>
      <c r="F1255" s="503" t="s">
        <v>48</v>
      </c>
      <c r="G1255" s="497" t="s">
        <v>80</v>
      </c>
      <c r="H1255" s="503" t="s">
        <v>63</v>
      </c>
      <c r="I1255" s="503">
        <v>6</v>
      </c>
      <c r="J1255" s="503" t="s">
        <v>66</v>
      </c>
      <c r="K1255" s="503" t="s">
        <v>66</v>
      </c>
      <c r="L1255" s="499" t="s">
        <v>676</v>
      </c>
      <c r="M1255" s="535" t="s">
        <v>677</v>
      </c>
      <c r="N1255" s="15" t="s">
        <v>637</v>
      </c>
      <c r="O1255" s="15" t="s">
        <v>678</v>
      </c>
      <c r="P1255" s="503" t="s">
        <v>624</v>
      </c>
      <c r="Q1255" s="15">
        <v>2</v>
      </c>
      <c r="R1255" s="15">
        <v>0</v>
      </c>
      <c r="S1255" s="479">
        <v>2</v>
      </c>
      <c r="T1255" s="15">
        <v>2</v>
      </c>
      <c r="U1255" s="471"/>
      <c r="V1255" s="550">
        <v>50</v>
      </c>
      <c r="W1255" s="497">
        <v>42825709</v>
      </c>
      <c r="X1255" s="566" t="s">
        <v>228</v>
      </c>
      <c r="Y1255" s="15" t="s">
        <v>624</v>
      </c>
      <c r="Z1255" s="15"/>
      <c r="AA1255" s="15"/>
      <c r="AB1255" s="15"/>
      <c r="AC1255" s="493"/>
      <c r="AD1255" s="15"/>
      <c r="AE1255" s="479"/>
      <c r="AF1255" s="497"/>
      <c r="AG1255" s="497"/>
      <c r="AH1255" s="15" t="s">
        <v>582</v>
      </c>
      <c r="AI1255" s="15">
        <v>6</v>
      </c>
      <c r="AJ1255" s="15">
        <v>21</v>
      </c>
      <c r="AK1255" s="15">
        <v>0</v>
      </c>
      <c r="AL1255" s="15">
        <v>22</v>
      </c>
      <c r="AM1255" s="15">
        <v>40</v>
      </c>
      <c r="AN1255" s="490">
        <f>IF(AJ1255="",S1255,ROUND(((((AL1255/24)+(AM1255/1440))-((AJ1255/24)+(AK1255/1440)))*1440/50),5))</f>
        <v>2</v>
      </c>
      <c r="AO1255" s="491">
        <f>AJ1255/24+AK1255/1440</f>
        <v>0.875</v>
      </c>
      <c r="AP1255" s="491">
        <f>AL1255/24+AM1255/1440</f>
        <v>0.94444444444444442</v>
      </c>
      <c r="AQ1255" s="23" t="str" cm="1">
        <f t="array" ref="AQ1255">IF(X1255="","",IF(SUMPRODUCT((X1255=$X$7:$X$2085)*(AI1255=$AI$7:$AI$2085)*(AO1255=$AO$7:$AO$2085)*(AP1255=$AP$7:$AP$2085)*(ROW($X$7:$X$2085)&lt;&gt;ROW(X1255))*((S1255=0)*($S$7:$S$2085&gt;0)+(S1255&gt;0)*($S$7:$S$2085=0)))&gt;0,"SALONES UNIDOS",IF(SUMPRODUCT((X1255=$X$7:$X$2085)*(AI1255=$AI$7:$AI$2085)*((AO1255&lt;$AP$7:$AP$2085)*(AP1255&gt;$AO$7:$AO$2085))*(ROW($X$7:$X$2085)&lt;&gt;ROW(X1255)))&gt;0,"Cruzado","Sin cruce")))</f>
        <v>Sin cruce</v>
      </c>
      <c r="AR1255" s="23" t="str" cm="1">
        <f t="array" ref="AR1255">IF(AE1255="","",IF(SUMPRODUCT((AE1255=$AE$7:$AE$2085)*(AI1255=$AI$7:$AI$2085)*(AO1255=$AO$7:$AO$2085)*(AP1255=$AP$7:$AP$2085)*(ROW($AE$7:$AE$2085)&lt;&gt;ROW(AE1255))*((S1255=0)*($S$7:$S$2085&gt;0)+(S1255&gt;0)*($S$7:$S$2085=0)))&gt;0,"SALONES UNIDOS",IF(SUMPRODUCT((AE1255=$AE$7:$AE$2085)*(AI1255=$AI$7:$AI$2085)*((AO1255&lt;$AP$7:$AP$2085)*(AP1255&gt;$AO$7:$AO$2085))*(ROW($AE$7:$AE$2085)&lt;&gt;ROW(AE1255)))&gt;0,"Cruzado","Sin cruce")))</f>
        <v/>
      </c>
      <c r="AS1255" s="94" t="str">
        <f t="shared" si="23"/>
        <v>EN6PRINCIPALD</v>
      </c>
      <c r="AT1255" s="94" t="str" cm="1">
        <f t="array" ref="AT1255">IF(AS1255="","",IF(SUMPRODUCT((AS1255=$AS$7:$AS$2085)*(AI1255=$AI$7:$AI$2085)*(AO1255=$AO$7:$AO$2085)*(AP1255=$AP$7:$AP$2085)*(ROW($AS$7:$AS$2085)&lt;&gt;ROW(AS1255))*((S1255=0)*($S$7:$S$2085&gt;0)+(S1255&gt;0)*($S$7:$S$2085=0)))&gt;0,"SALONES UNIDOS",IF(SUMPRODUCT((AS1255=$AS$7:$AS$2085)*(AI1255=$AI$7:$AI$2085)*((AO1255&lt;$AP$7:$AP$2085)*(AP1255&gt;$AO$7:$AO$2085))*(ROW($AS$7:$AS$2085)&lt;&gt;ROW(AS1255)))&gt;0,"Cruzado","Sin cruce")))</f>
        <v>Sin cruce</v>
      </c>
    </row>
    <row r="1256" spans="3:46" ht="15.6" hidden="1" customHeight="1">
      <c r="C1256" s="496" t="s">
        <v>572</v>
      </c>
      <c r="D1256" s="479" t="s">
        <v>573</v>
      </c>
      <c r="E1256" s="479">
        <v>20261</v>
      </c>
      <c r="F1256" s="503" t="s">
        <v>48</v>
      </c>
      <c r="G1256" s="497" t="s">
        <v>80</v>
      </c>
      <c r="H1256" s="503" t="s">
        <v>63</v>
      </c>
      <c r="I1256" s="503">
        <v>6</v>
      </c>
      <c r="J1256" s="503" t="s">
        <v>66</v>
      </c>
      <c r="K1256" s="503" t="s">
        <v>66</v>
      </c>
      <c r="L1256" s="499" t="s">
        <v>679</v>
      </c>
      <c r="M1256" s="535" t="s">
        <v>680</v>
      </c>
      <c r="N1256" s="15" t="s">
        <v>637</v>
      </c>
      <c r="O1256" s="15" t="s">
        <v>578</v>
      </c>
      <c r="P1256" s="503" t="s">
        <v>624</v>
      </c>
      <c r="Q1256" s="15">
        <v>3</v>
      </c>
      <c r="R1256" s="15">
        <v>0</v>
      </c>
      <c r="S1256" s="479">
        <v>3</v>
      </c>
      <c r="T1256" s="15">
        <v>3</v>
      </c>
      <c r="U1256" s="471"/>
      <c r="V1256" s="550">
        <v>50</v>
      </c>
      <c r="W1256" s="497">
        <v>40160212</v>
      </c>
      <c r="X1256" s="566" t="s">
        <v>347</v>
      </c>
      <c r="Y1256" s="15" t="s">
        <v>624</v>
      </c>
      <c r="Z1256" s="15"/>
      <c r="AA1256" s="15"/>
      <c r="AB1256" s="15"/>
      <c r="AC1256" s="493"/>
      <c r="AD1256" s="15"/>
      <c r="AE1256" s="479"/>
      <c r="AF1256" s="497"/>
      <c r="AG1256" s="497"/>
      <c r="AH1256" s="15" t="s">
        <v>582</v>
      </c>
      <c r="AI1256" s="15">
        <v>3</v>
      </c>
      <c r="AJ1256" s="15">
        <v>20</v>
      </c>
      <c r="AK1256" s="15">
        <v>10</v>
      </c>
      <c r="AL1256" s="15">
        <v>22</v>
      </c>
      <c r="AM1256" s="15">
        <v>40</v>
      </c>
      <c r="AN1256" s="490">
        <f>IF(AJ1256="",S1256,ROUND(((((AL1256/24)+(AM1256/1440))-((AJ1256/24)+(AK1256/1440)))*1440/50),5))</f>
        <v>3</v>
      </c>
      <c r="AO1256" s="491">
        <f>AJ1256/24+AK1256/1440</f>
        <v>0.84027777777777779</v>
      </c>
      <c r="AP1256" s="491">
        <f>AL1256/24+AM1256/1440</f>
        <v>0.94444444444444442</v>
      </c>
      <c r="AQ1256" s="23" t="str" cm="1">
        <f t="array" ref="AQ1256">IF(X1256="","",IF(SUMPRODUCT((X1256=$X$7:$X$2085)*(AI1256=$AI$7:$AI$2085)*(AO1256=$AO$7:$AO$2085)*(AP1256=$AP$7:$AP$2085)*(ROW($X$7:$X$2085)&lt;&gt;ROW(X1256))*((S1256=0)*($S$7:$S$2085&gt;0)+(S1256&gt;0)*($S$7:$S$2085=0)))&gt;0,"SALONES UNIDOS",IF(SUMPRODUCT((X1256=$X$7:$X$2085)*(AI1256=$AI$7:$AI$2085)*((AO1256&lt;$AP$7:$AP$2085)*(AP1256&gt;$AO$7:$AO$2085))*(ROW($X$7:$X$2085)&lt;&gt;ROW(X1256)))&gt;0,"Cruzado","Sin cruce")))</f>
        <v>Sin cruce</v>
      </c>
      <c r="AR1256" s="23" t="str" cm="1">
        <f t="array" ref="AR1256">IF(AE1256="","",IF(SUMPRODUCT((AE1256=$AE$7:$AE$2085)*(AI1256=$AI$7:$AI$2085)*(AO1256=$AO$7:$AO$2085)*(AP1256=$AP$7:$AP$2085)*(ROW($AE$7:$AE$2085)&lt;&gt;ROW(AE1256))*((S1256=0)*($S$7:$S$2085&gt;0)+(S1256&gt;0)*($S$7:$S$2085=0)))&gt;0,"SALONES UNIDOS",IF(SUMPRODUCT((AE1256=$AE$7:$AE$2085)*(AI1256=$AI$7:$AI$2085)*((AO1256&lt;$AP$7:$AP$2085)*(AP1256&gt;$AO$7:$AO$2085))*(ROW($AE$7:$AE$2085)&lt;&gt;ROW(AE1256)))&gt;0,"Cruzado","Sin cruce")))</f>
        <v/>
      </c>
      <c r="AS1256" s="94" t="str">
        <f t="shared" si="23"/>
        <v>EN6PRINCIPALD</v>
      </c>
      <c r="AT1256" s="94" t="str" cm="1">
        <f t="array" ref="AT1256">IF(AS1256="","",IF(SUMPRODUCT((AS1256=$AS$7:$AS$2085)*(AI1256=$AI$7:$AI$2085)*(AO1256=$AO$7:$AO$2085)*(AP1256=$AP$7:$AP$2085)*(ROW($AS$7:$AS$2085)&lt;&gt;ROW(AS1256))*((S1256=0)*($S$7:$S$2085&gt;0)+(S1256&gt;0)*($S$7:$S$2085=0)))&gt;0,"SALONES UNIDOS",IF(SUMPRODUCT((AS1256=$AS$7:$AS$2085)*(AI1256=$AI$7:$AI$2085)*((AO1256&lt;$AP$7:$AP$2085)*(AP1256&gt;$AO$7:$AO$2085))*(ROW($AS$7:$AS$2085)&lt;&gt;ROW(AS1256)))&gt;0,"Cruzado","Sin cruce")))</f>
        <v>Sin cruce</v>
      </c>
    </row>
    <row r="1257" spans="3:46" ht="15.6" hidden="1" customHeight="1">
      <c r="C1257" s="496" t="s">
        <v>572</v>
      </c>
      <c r="D1257" s="479" t="s">
        <v>573</v>
      </c>
      <c r="E1257" s="479">
        <v>20261</v>
      </c>
      <c r="F1257" s="503" t="s">
        <v>48</v>
      </c>
      <c r="G1257" s="497" t="s">
        <v>80</v>
      </c>
      <c r="H1257" s="503" t="s">
        <v>63</v>
      </c>
      <c r="I1257" s="503">
        <v>6</v>
      </c>
      <c r="J1257" s="503" t="s">
        <v>66</v>
      </c>
      <c r="K1257" s="503" t="s">
        <v>66</v>
      </c>
      <c r="L1257" s="499" t="s">
        <v>681</v>
      </c>
      <c r="M1257" s="535" t="s">
        <v>682</v>
      </c>
      <c r="N1257" s="15" t="s">
        <v>637</v>
      </c>
      <c r="O1257" s="15" t="s">
        <v>578</v>
      </c>
      <c r="P1257" s="503" t="s">
        <v>579</v>
      </c>
      <c r="Q1257" s="15">
        <v>2</v>
      </c>
      <c r="R1257" s="15">
        <v>8</v>
      </c>
      <c r="S1257" s="479">
        <v>10</v>
      </c>
      <c r="T1257" s="15">
        <v>6</v>
      </c>
      <c r="U1257" s="471"/>
      <c r="V1257" s="550">
        <v>50</v>
      </c>
      <c r="W1257" s="497">
        <v>18135807</v>
      </c>
      <c r="X1257" s="566" t="s">
        <v>404</v>
      </c>
      <c r="Y1257" s="15" t="s">
        <v>624</v>
      </c>
      <c r="Z1257" s="15"/>
      <c r="AA1257" s="15"/>
      <c r="AB1257" s="15"/>
      <c r="AC1257" s="493"/>
      <c r="AD1257" s="15"/>
      <c r="AE1257" s="479"/>
      <c r="AF1257" s="497"/>
      <c r="AG1257" s="497"/>
      <c r="AH1257" s="15" t="s">
        <v>203</v>
      </c>
      <c r="AI1257" s="15">
        <v>6</v>
      </c>
      <c r="AJ1257" s="15">
        <v>7</v>
      </c>
      <c r="AK1257" s="15">
        <v>40</v>
      </c>
      <c r="AL1257" s="15">
        <v>16</v>
      </c>
      <c r="AM1257" s="15">
        <v>0</v>
      </c>
      <c r="AN1257" s="490">
        <f>IF(AJ1257="",S1257,ROUND(((((AL1257/24)+(AM1257/1440))-((AJ1257/24)+(AK1257/1440)))*1440/50),5))</f>
        <v>10</v>
      </c>
      <c r="AO1257" s="491">
        <f>AJ1257/24+AK1257/1440</f>
        <v>0.31944444444444448</v>
      </c>
      <c r="AP1257" s="491">
        <f>AL1257/24+AM1257/1440</f>
        <v>0.66666666666666663</v>
      </c>
      <c r="AQ1257" s="23" t="str" cm="1">
        <f t="array" ref="AQ1257">IF(X1257="","",IF(SUMPRODUCT((X1257=$X$7:$X$2085)*(AI1257=$AI$7:$AI$2085)*(AO1257=$AO$7:$AO$2085)*(AP1257=$AP$7:$AP$2085)*(ROW($X$7:$X$2085)&lt;&gt;ROW(X1257))*((S1257=0)*($S$7:$S$2085&gt;0)+(S1257&gt;0)*($S$7:$S$2085=0)))&gt;0,"SALONES UNIDOS",IF(SUMPRODUCT((X1257=$X$7:$X$2085)*(AI1257=$AI$7:$AI$2085)*((AO1257&lt;$AP$7:$AP$2085)*(AP1257&gt;$AO$7:$AO$2085))*(ROW($X$7:$X$2085)&lt;&gt;ROW(X1257)))&gt;0,"Cruzado","Sin cruce")))</f>
        <v>Sin cruce</v>
      </c>
      <c r="AR1257" s="23" t="str" cm="1">
        <f t="array" ref="AR1257">IF(AE1257="","",IF(SUMPRODUCT((AE1257=$AE$7:$AE$2085)*(AI1257=$AI$7:$AI$2085)*(AO1257=$AO$7:$AO$2085)*(AP1257=$AP$7:$AP$2085)*(ROW($AE$7:$AE$2085)&lt;&gt;ROW(AE1257))*((S1257=0)*($S$7:$S$2085&gt;0)+(S1257&gt;0)*($S$7:$S$2085=0)))&gt;0,"SALONES UNIDOS",IF(SUMPRODUCT((AE1257=$AE$7:$AE$2085)*(AI1257=$AI$7:$AI$2085)*((AO1257&lt;$AP$7:$AP$2085)*(AP1257&gt;$AO$7:$AO$2085))*(ROW($AE$7:$AE$2085)&lt;&gt;ROW(AE1257)))&gt;0,"Cruzado","Sin cruce")))</f>
        <v/>
      </c>
      <c r="AS1257" s="94" t="str">
        <f t="shared" si="23"/>
        <v>EN6PRINCIPALD</v>
      </c>
      <c r="AT1257" s="94" t="str" cm="1">
        <f t="array" ref="AT1257">IF(AS1257="","",IF(SUMPRODUCT((AS1257=$AS$7:$AS$2085)*(AI1257=$AI$7:$AI$2085)*(AO1257=$AO$7:$AO$2085)*(AP1257=$AP$7:$AP$2085)*(ROW($AS$7:$AS$2085)&lt;&gt;ROW(AS1257))*((S1257=0)*($S$7:$S$2085&gt;0)+(S1257&gt;0)*($S$7:$S$2085=0)))&gt;0,"SALONES UNIDOS",IF(SUMPRODUCT((AS1257=$AS$7:$AS$2085)*(AI1257=$AI$7:$AI$2085)*((AO1257&lt;$AP$7:$AP$2085)*(AP1257&gt;$AO$7:$AO$2085))*(ROW($AS$7:$AS$2085)&lt;&gt;ROW(AS1257)))&gt;0,"Cruzado","Sin cruce")))</f>
        <v>Sin cruce</v>
      </c>
    </row>
    <row r="1258" spans="3:46" ht="15.6" hidden="1" customHeight="1">
      <c r="C1258" s="496" t="s">
        <v>572</v>
      </c>
      <c r="D1258" s="479" t="s">
        <v>573</v>
      </c>
      <c r="E1258" s="479">
        <v>20261</v>
      </c>
      <c r="F1258" s="503" t="s">
        <v>48</v>
      </c>
      <c r="G1258" s="497" t="s">
        <v>80</v>
      </c>
      <c r="H1258" s="503" t="s">
        <v>63</v>
      </c>
      <c r="I1258" s="503">
        <v>6</v>
      </c>
      <c r="J1258" s="503" t="s">
        <v>66</v>
      </c>
      <c r="K1258" s="503" t="s">
        <v>66</v>
      </c>
      <c r="L1258" s="499" t="s">
        <v>683</v>
      </c>
      <c r="M1258" s="535" t="s">
        <v>684</v>
      </c>
      <c r="N1258" s="15" t="s">
        <v>637</v>
      </c>
      <c r="O1258" s="15" t="s">
        <v>578</v>
      </c>
      <c r="P1258" s="503" t="s">
        <v>579</v>
      </c>
      <c r="Q1258" s="15">
        <v>2</v>
      </c>
      <c r="R1258" s="15">
        <v>4</v>
      </c>
      <c r="S1258" s="479">
        <v>6</v>
      </c>
      <c r="T1258" s="15">
        <v>4</v>
      </c>
      <c r="U1258" s="471"/>
      <c r="V1258" s="550">
        <v>50</v>
      </c>
      <c r="W1258" s="497">
        <v>41622614</v>
      </c>
      <c r="X1258" s="566" t="s">
        <v>411</v>
      </c>
      <c r="Y1258" s="15" t="s">
        <v>624</v>
      </c>
      <c r="Z1258" s="15"/>
      <c r="AA1258" s="15"/>
      <c r="AB1258" s="15"/>
      <c r="AC1258" s="493"/>
      <c r="AD1258" s="15"/>
      <c r="AE1258" s="479"/>
      <c r="AF1258" s="497"/>
      <c r="AG1258" s="497"/>
      <c r="AH1258" s="15" t="s">
        <v>203</v>
      </c>
      <c r="AI1258" s="15">
        <v>7</v>
      </c>
      <c r="AJ1258" s="15">
        <v>15</v>
      </c>
      <c r="AK1258" s="15">
        <v>10</v>
      </c>
      <c r="AL1258" s="15">
        <v>20</v>
      </c>
      <c r="AM1258" s="15">
        <v>10</v>
      </c>
      <c r="AN1258" s="490">
        <f>IF(AJ1258="",S1258,ROUND(((((AL1258/24)+(AM1258/1440))-((AJ1258/24)+(AK1258/1440)))*1440/50),5))</f>
        <v>6</v>
      </c>
      <c r="AO1258" s="491">
        <f>AJ1258/24+AK1258/1440</f>
        <v>0.63194444444444442</v>
      </c>
      <c r="AP1258" s="491">
        <f>AL1258/24+AM1258/1440</f>
        <v>0.84027777777777779</v>
      </c>
      <c r="AQ1258" s="23" t="str" cm="1">
        <f t="array" ref="AQ1258">IF(X1258="","",IF(SUMPRODUCT((X1258=$X$7:$X$2085)*(AI1258=$AI$7:$AI$2085)*(AO1258=$AO$7:$AO$2085)*(AP1258=$AP$7:$AP$2085)*(ROW($X$7:$X$2085)&lt;&gt;ROW(X1258))*((S1258=0)*($S$7:$S$2085&gt;0)+(S1258&gt;0)*($S$7:$S$2085=0)))&gt;0,"SALONES UNIDOS",IF(SUMPRODUCT((X1258=$X$7:$X$2085)*(AI1258=$AI$7:$AI$2085)*((AO1258&lt;$AP$7:$AP$2085)*(AP1258&gt;$AO$7:$AO$2085))*(ROW($X$7:$X$2085)&lt;&gt;ROW(X1258)))&gt;0,"Cruzado","Sin cruce")))</f>
        <v>Sin cruce</v>
      </c>
      <c r="AR1258" s="23" t="str" cm="1">
        <f t="array" ref="AR1258">IF(AE1258="","",IF(SUMPRODUCT((AE1258=$AE$7:$AE$2085)*(AI1258=$AI$7:$AI$2085)*(AO1258=$AO$7:$AO$2085)*(AP1258=$AP$7:$AP$2085)*(ROW($AE$7:$AE$2085)&lt;&gt;ROW(AE1258))*((S1258=0)*($S$7:$S$2085&gt;0)+(S1258&gt;0)*($S$7:$S$2085=0)))&gt;0,"SALONES UNIDOS",IF(SUMPRODUCT((AE1258=$AE$7:$AE$2085)*(AI1258=$AI$7:$AI$2085)*((AO1258&lt;$AP$7:$AP$2085)*(AP1258&gt;$AO$7:$AO$2085))*(ROW($AE$7:$AE$2085)&lt;&gt;ROW(AE1258)))&gt;0,"Cruzado","Sin cruce")))</f>
        <v/>
      </c>
      <c r="AS1258" s="94" t="str">
        <f t="shared" si="23"/>
        <v>EN6PRINCIPALD</v>
      </c>
      <c r="AT1258" s="94" t="str" cm="1">
        <f t="array" ref="AT1258">IF(AS1258="","",IF(SUMPRODUCT((AS1258=$AS$7:$AS$2085)*(AI1258=$AI$7:$AI$2085)*(AO1258=$AO$7:$AO$2085)*(AP1258=$AP$7:$AP$2085)*(ROW($AS$7:$AS$2085)&lt;&gt;ROW(AS1258))*((S1258=0)*($S$7:$S$2085&gt;0)+(S1258&gt;0)*($S$7:$S$2085=0)))&gt;0,"SALONES UNIDOS",IF(SUMPRODUCT((AS1258=$AS$7:$AS$2085)*(AI1258=$AI$7:$AI$2085)*((AO1258&lt;$AP$7:$AP$2085)*(AP1258&gt;$AO$7:$AO$2085))*(ROW($AS$7:$AS$2085)&lt;&gt;ROW(AS1258)))&gt;0,"Cruzado","Sin cruce")))</f>
        <v>Sin cruce</v>
      </c>
    </row>
    <row r="1259" spans="3:46" ht="15.6" hidden="1" customHeight="1">
      <c r="C1259" s="496" t="s">
        <v>572</v>
      </c>
      <c r="D1259" s="479" t="s">
        <v>573</v>
      </c>
      <c r="E1259" s="479">
        <v>20261</v>
      </c>
      <c r="F1259" s="503" t="s">
        <v>48</v>
      </c>
      <c r="G1259" s="497" t="s">
        <v>80</v>
      </c>
      <c r="H1259" s="503" t="s">
        <v>63</v>
      </c>
      <c r="I1259" s="503">
        <v>6</v>
      </c>
      <c r="J1259" s="503" t="s">
        <v>66</v>
      </c>
      <c r="K1259" s="503" t="s">
        <v>66</v>
      </c>
      <c r="L1259" s="499" t="s">
        <v>685</v>
      </c>
      <c r="M1259" s="535" t="s">
        <v>686</v>
      </c>
      <c r="N1259" s="15" t="s">
        <v>637</v>
      </c>
      <c r="O1259" s="15" t="s">
        <v>578</v>
      </c>
      <c r="P1259" s="503" t="s">
        <v>579</v>
      </c>
      <c r="Q1259" s="15">
        <v>2</v>
      </c>
      <c r="R1259" s="15">
        <v>4</v>
      </c>
      <c r="S1259" s="479">
        <v>6</v>
      </c>
      <c r="T1259" s="15">
        <v>4</v>
      </c>
      <c r="U1259" s="471"/>
      <c r="V1259" s="550">
        <v>50</v>
      </c>
      <c r="W1259" s="497">
        <v>40160212</v>
      </c>
      <c r="X1259" s="566" t="s">
        <v>347</v>
      </c>
      <c r="Y1259" s="15" t="s">
        <v>624</v>
      </c>
      <c r="Z1259" s="15"/>
      <c r="AA1259" s="15"/>
      <c r="AB1259" s="15"/>
      <c r="AC1259" s="493"/>
      <c r="AD1259" s="15"/>
      <c r="AE1259" s="479"/>
      <c r="AF1259" s="497"/>
      <c r="AG1259" s="497"/>
      <c r="AH1259" s="15" t="s">
        <v>203</v>
      </c>
      <c r="AI1259" s="15">
        <v>2</v>
      </c>
      <c r="AJ1259" s="15">
        <v>16</v>
      </c>
      <c r="AK1259" s="15">
        <v>50</v>
      </c>
      <c r="AL1259" s="15">
        <v>21</v>
      </c>
      <c r="AM1259" s="15">
        <v>50</v>
      </c>
      <c r="AN1259" s="490">
        <f>IF(AJ1259="",S1259,ROUND(((((AL1259/24)+(AM1259/1440))-((AJ1259/24)+(AK1259/1440)))*1440/50),5))</f>
        <v>6</v>
      </c>
      <c r="AO1259" s="491">
        <f>AJ1259/24+AK1259/1440</f>
        <v>0.70138888888888884</v>
      </c>
      <c r="AP1259" s="491">
        <f>AL1259/24+AM1259/1440</f>
        <v>0.90972222222222221</v>
      </c>
      <c r="AQ1259" s="23" t="str" cm="1">
        <f t="array" ref="AQ1259">IF(X1259="","",IF(SUMPRODUCT((X1259=$X$7:$X$2085)*(AI1259=$AI$7:$AI$2085)*(AO1259=$AO$7:$AO$2085)*(AP1259=$AP$7:$AP$2085)*(ROW($X$7:$X$2085)&lt;&gt;ROW(X1259))*((S1259=0)*($S$7:$S$2085&gt;0)+(S1259&gt;0)*($S$7:$S$2085=0)))&gt;0,"SALONES UNIDOS",IF(SUMPRODUCT((X1259=$X$7:$X$2085)*(AI1259=$AI$7:$AI$2085)*((AO1259&lt;$AP$7:$AP$2085)*(AP1259&gt;$AO$7:$AO$2085))*(ROW($X$7:$X$2085)&lt;&gt;ROW(X1259)))&gt;0,"Cruzado","Sin cruce")))</f>
        <v>Sin cruce</v>
      </c>
      <c r="AR1259" s="23" t="str" cm="1">
        <f t="array" ref="AR1259">IF(AE1259="","",IF(SUMPRODUCT((AE1259=$AE$7:$AE$2085)*(AI1259=$AI$7:$AI$2085)*(AO1259=$AO$7:$AO$2085)*(AP1259=$AP$7:$AP$2085)*(ROW($AE$7:$AE$2085)&lt;&gt;ROW(AE1259))*((S1259=0)*($S$7:$S$2085&gt;0)+(S1259&gt;0)*($S$7:$S$2085=0)))&gt;0,"SALONES UNIDOS",IF(SUMPRODUCT((AE1259=$AE$7:$AE$2085)*(AI1259=$AI$7:$AI$2085)*((AO1259&lt;$AP$7:$AP$2085)*(AP1259&gt;$AO$7:$AO$2085))*(ROW($AE$7:$AE$2085)&lt;&gt;ROW(AE1259)))&gt;0,"Cruzado","Sin cruce")))</f>
        <v/>
      </c>
      <c r="AS1259" s="94" t="str">
        <f t="shared" si="23"/>
        <v>EN6PRINCIPALD</v>
      </c>
      <c r="AT1259" s="94" t="str" cm="1">
        <f t="array" ref="AT1259">IF(AS1259="","",IF(SUMPRODUCT((AS1259=$AS$7:$AS$2085)*(AI1259=$AI$7:$AI$2085)*(AO1259=$AO$7:$AO$2085)*(AP1259=$AP$7:$AP$2085)*(ROW($AS$7:$AS$2085)&lt;&gt;ROW(AS1259))*((S1259=0)*($S$7:$S$2085&gt;0)+(S1259&gt;0)*($S$7:$S$2085=0)))&gt;0,"SALONES UNIDOS",IF(SUMPRODUCT((AS1259=$AS$7:$AS$2085)*(AI1259=$AI$7:$AI$2085)*((AO1259&lt;$AP$7:$AP$2085)*(AP1259&gt;$AO$7:$AO$2085))*(ROW($AS$7:$AS$2085)&lt;&gt;ROW(AS1259)))&gt;0,"Cruzado","Sin cruce")))</f>
        <v>Sin cruce</v>
      </c>
    </row>
    <row r="1260" spans="3:46" ht="15.6" hidden="1" customHeight="1">
      <c r="C1260" s="496" t="s">
        <v>572</v>
      </c>
      <c r="D1260" s="479" t="s">
        <v>573</v>
      </c>
      <c r="E1260" s="479">
        <v>20261</v>
      </c>
      <c r="F1260" s="503" t="s">
        <v>48</v>
      </c>
      <c r="G1260" s="497" t="s">
        <v>80</v>
      </c>
      <c r="H1260" s="503" t="s">
        <v>63</v>
      </c>
      <c r="I1260" s="503">
        <v>6</v>
      </c>
      <c r="J1260" s="503" t="s">
        <v>66</v>
      </c>
      <c r="K1260" s="503" t="s">
        <v>66</v>
      </c>
      <c r="L1260" s="499" t="s">
        <v>687</v>
      </c>
      <c r="M1260" s="535" t="s">
        <v>688</v>
      </c>
      <c r="N1260" s="15" t="s">
        <v>637</v>
      </c>
      <c r="O1260" s="15" t="s">
        <v>578</v>
      </c>
      <c r="P1260" s="503" t="s">
        <v>579</v>
      </c>
      <c r="Q1260" s="15">
        <v>2</v>
      </c>
      <c r="R1260" s="15">
        <v>2</v>
      </c>
      <c r="S1260" s="479">
        <v>4</v>
      </c>
      <c r="T1260" s="15">
        <v>3</v>
      </c>
      <c r="U1260" s="471"/>
      <c r="V1260" s="550">
        <v>50</v>
      </c>
      <c r="W1260" s="497">
        <v>44995918</v>
      </c>
      <c r="X1260" s="566" t="s">
        <v>346</v>
      </c>
      <c r="Y1260" s="15" t="s">
        <v>624</v>
      </c>
      <c r="Z1260" s="15"/>
      <c r="AA1260" s="15"/>
      <c r="AB1260" s="15"/>
      <c r="AC1260" s="493"/>
      <c r="AD1260" s="15"/>
      <c r="AE1260" s="479"/>
      <c r="AF1260" s="497"/>
      <c r="AG1260" s="497"/>
      <c r="AH1260" s="15" t="s">
        <v>203</v>
      </c>
      <c r="AI1260" s="15">
        <v>2</v>
      </c>
      <c r="AJ1260" s="15">
        <v>13</v>
      </c>
      <c r="AK1260" s="15">
        <v>30</v>
      </c>
      <c r="AL1260" s="15">
        <v>16</v>
      </c>
      <c r="AM1260" s="15">
        <v>50</v>
      </c>
      <c r="AN1260" s="490">
        <f>IF(AJ1260="",S1260,ROUND(((((AL1260/24)+(AM1260/1440))-((AJ1260/24)+(AK1260/1440)))*1440/50),5))</f>
        <v>4</v>
      </c>
      <c r="AO1260" s="491">
        <f>AJ1260/24+AK1260/1440</f>
        <v>0.5625</v>
      </c>
      <c r="AP1260" s="491">
        <f>AL1260/24+AM1260/1440</f>
        <v>0.70138888888888884</v>
      </c>
      <c r="AQ1260" s="23" t="str" cm="1">
        <f t="array" ref="AQ1260">IF(X1260="","",IF(SUMPRODUCT((X1260=$X$7:$X$2085)*(AI1260=$AI$7:$AI$2085)*(AO1260=$AO$7:$AO$2085)*(AP1260=$AP$7:$AP$2085)*(ROW($X$7:$X$2085)&lt;&gt;ROW(X1260))*((S1260=0)*($S$7:$S$2085&gt;0)+(S1260&gt;0)*($S$7:$S$2085=0)))&gt;0,"SALONES UNIDOS",IF(SUMPRODUCT((X1260=$X$7:$X$2085)*(AI1260=$AI$7:$AI$2085)*((AO1260&lt;$AP$7:$AP$2085)*(AP1260&gt;$AO$7:$AO$2085))*(ROW($X$7:$X$2085)&lt;&gt;ROW(X1260)))&gt;0,"Cruzado","Sin cruce")))</f>
        <v>Sin cruce</v>
      </c>
      <c r="AR1260" s="23" t="str" cm="1">
        <f t="array" ref="AR1260">IF(AE1260="","",IF(SUMPRODUCT((AE1260=$AE$7:$AE$2085)*(AI1260=$AI$7:$AI$2085)*(AO1260=$AO$7:$AO$2085)*(AP1260=$AP$7:$AP$2085)*(ROW($AE$7:$AE$2085)&lt;&gt;ROW(AE1260))*((S1260=0)*($S$7:$S$2085&gt;0)+(S1260&gt;0)*($S$7:$S$2085=0)))&gt;0,"SALONES UNIDOS",IF(SUMPRODUCT((AE1260=$AE$7:$AE$2085)*(AI1260=$AI$7:$AI$2085)*((AO1260&lt;$AP$7:$AP$2085)*(AP1260&gt;$AO$7:$AO$2085))*(ROW($AE$7:$AE$2085)&lt;&gt;ROW(AE1260)))&gt;0,"Cruzado","Sin cruce")))</f>
        <v/>
      </c>
      <c r="AS1260" s="94" t="str">
        <f t="shared" si="23"/>
        <v>EN6PRINCIPALD</v>
      </c>
      <c r="AT1260" s="94" t="str" cm="1">
        <f t="array" ref="AT1260">IF(AS1260="","",IF(SUMPRODUCT((AS1260=$AS$7:$AS$2085)*(AI1260=$AI$7:$AI$2085)*(AO1260=$AO$7:$AO$2085)*(AP1260=$AP$7:$AP$2085)*(ROW($AS$7:$AS$2085)&lt;&gt;ROW(AS1260))*((S1260=0)*($S$7:$S$2085&gt;0)+(S1260&gt;0)*($S$7:$S$2085=0)))&gt;0,"SALONES UNIDOS",IF(SUMPRODUCT((AS1260=$AS$7:$AS$2085)*(AI1260=$AI$7:$AI$2085)*((AO1260&lt;$AP$7:$AP$2085)*(AP1260&gt;$AO$7:$AO$2085))*(ROW($AS$7:$AS$2085)&lt;&gt;ROW(AS1260)))&gt;0,"Cruzado","Sin cruce")))</f>
        <v>Sin cruce</v>
      </c>
    </row>
    <row r="1261" spans="3:46" ht="15.6" hidden="1" customHeight="1">
      <c r="C1261" s="496" t="s">
        <v>572</v>
      </c>
      <c r="D1261" s="479" t="s">
        <v>573</v>
      </c>
      <c r="E1261" s="479">
        <v>20261</v>
      </c>
      <c r="F1261" s="503" t="s">
        <v>48</v>
      </c>
      <c r="G1261" s="497" t="s">
        <v>80</v>
      </c>
      <c r="H1261" s="503" t="s">
        <v>63</v>
      </c>
      <c r="I1261" s="503">
        <v>6</v>
      </c>
      <c r="J1261" s="503" t="s">
        <v>675</v>
      </c>
      <c r="K1261" s="503" t="s">
        <v>675</v>
      </c>
      <c r="L1261" s="499" t="s">
        <v>685</v>
      </c>
      <c r="M1261" s="535" t="s">
        <v>686</v>
      </c>
      <c r="N1261" s="15" t="s">
        <v>637</v>
      </c>
      <c r="O1261" s="15" t="s">
        <v>578</v>
      </c>
      <c r="P1261" s="503" t="s">
        <v>579</v>
      </c>
      <c r="Q1261" s="15">
        <v>2</v>
      </c>
      <c r="R1261" s="15">
        <v>4</v>
      </c>
      <c r="S1261" s="479">
        <v>6</v>
      </c>
      <c r="T1261" s="15">
        <v>4</v>
      </c>
      <c r="U1261" s="471"/>
      <c r="V1261" s="550">
        <v>50</v>
      </c>
      <c r="W1261" s="616">
        <v>40857567</v>
      </c>
      <c r="X1261" s="617" t="s">
        <v>413</v>
      </c>
      <c r="Y1261" s="15" t="s">
        <v>624</v>
      </c>
      <c r="Z1261" s="15"/>
      <c r="AA1261" s="15"/>
      <c r="AB1261" s="15"/>
      <c r="AC1261" s="493"/>
      <c r="AD1261" s="15"/>
      <c r="AE1261" s="479"/>
      <c r="AF1261" s="497"/>
      <c r="AG1261" s="497"/>
      <c r="AH1261" s="15" t="s">
        <v>203</v>
      </c>
      <c r="AI1261" s="15">
        <v>4</v>
      </c>
      <c r="AJ1261" s="15">
        <v>17</v>
      </c>
      <c r="AK1261" s="15">
        <v>40</v>
      </c>
      <c r="AL1261" s="15">
        <v>22</v>
      </c>
      <c r="AM1261" s="15">
        <v>40</v>
      </c>
      <c r="AN1261" s="490">
        <f>IF(AJ1261="",S1261,ROUND(((((AL1261/24)+(AM1261/1440))-((AJ1261/24)+(AK1261/1440)))*1440/50),5))</f>
        <v>6</v>
      </c>
      <c r="AO1261" s="491">
        <f>AJ1261/24+AK1261/1440</f>
        <v>0.73611111111111116</v>
      </c>
      <c r="AP1261" s="491">
        <f>AL1261/24+AM1261/1440</f>
        <v>0.94444444444444442</v>
      </c>
      <c r="AQ1261" s="23" t="str" cm="1">
        <f t="array" ref="AQ1261">IF(X1261="","",IF(SUMPRODUCT((X1261=$X$7:$X$2085)*(AI1261=$AI$7:$AI$2085)*(AO1261=$AO$7:$AO$2085)*(AP1261=$AP$7:$AP$2085)*(ROW($X$7:$X$2085)&lt;&gt;ROW(X1261))*((S1261=0)*($S$7:$S$2085&gt;0)+(S1261&gt;0)*($S$7:$S$2085=0)))&gt;0,"SALONES UNIDOS",IF(SUMPRODUCT((X1261=$X$7:$X$2085)*(AI1261=$AI$7:$AI$2085)*((AO1261&lt;$AP$7:$AP$2085)*(AP1261&gt;$AO$7:$AO$2085))*(ROW($X$7:$X$2085)&lt;&gt;ROW(X1261)))&gt;0,"Cruzado","Sin cruce")))</f>
        <v>Sin cruce</v>
      </c>
      <c r="AR1261" s="23" t="str" cm="1">
        <f t="array" ref="AR1261">IF(AE1261="","",IF(SUMPRODUCT((AE1261=$AE$7:$AE$2085)*(AI1261=$AI$7:$AI$2085)*(AO1261=$AO$7:$AO$2085)*(AP1261=$AP$7:$AP$2085)*(ROW($AE$7:$AE$2085)&lt;&gt;ROW(AE1261))*((S1261=0)*($S$7:$S$2085&gt;0)+(S1261&gt;0)*($S$7:$S$2085=0)))&gt;0,"SALONES UNIDOS",IF(SUMPRODUCT((AE1261=$AE$7:$AE$2085)*(AI1261=$AI$7:$AI$2085)*((AO1261&lt;$AP$7:$AP$2085)*(AP1261&gt;$AO$7:$AO$2085))*(ROW($AE$7:$AE$2085)&lt;&gt;ROW(AE1261)))&gt;0,"Cruzado","Sin cruce")))</f>
        <v/>
      </c>
      <c r="AS1261" s="94" t="str">
        <f t="shared" si="23"/>
        <v>EN6PRINCIPALJ</v>
      </c>
      <c r="AT1261" s="94" t="str" cm="1">
        <f t="array" ref="AT1261">IF(AS1261="","",IF(SUMPRODUCT((AS1261=$AS$7:$AS$2085)*(AI1261=$AI$7:$AI$2085)*(AO1261=$AO$7:$AO$2085)*(AP1261=$AP$7:$AP$2085)*(ROW($AS$7:$AS$2085)&lt;&gt;ROW(AS1261))*((S1261=0)*($S$7:$S$2085&gt;0)+(S1261&gt;0)*($S$7:$S$2085=0)))&gt;0,"SALONES UNIDOS",IF(SUMPRODUCT((AS1261=$AS$7:$AS$2085)*(AI1261=$AI$7:$AI$2085)*((AO1261&lt;$AP$7:$AP$2085)*(AP1261&gt;$AO$7:$AO$2085))*(ROW($AS$7:$AS$2085)&lt;&gt;ROW(AS1261)))&gt;0,"Cruzado","Sin cruce")))</f>
        <v>Sin cruce</v>
      </c>
    </row>
    <row r="1262" spans="3:46" ht="15.6" hidden="1" customHeight="1">
      <c r="C1262" s="597" t="s">
        <v>572</v>
      </c>
      <c r="D1262" s="599" t="s">
        <v>573</v>
      </c>
      <c r="E1262" s="599">
        <v>20261</v>
      </c>
      <c r="F1262" s="600" t="s">
        <v>48</v>
      </c>
      <c r="G1262" s="601" t="s">
        <v>80</v>
      </c>
      <c r="H1262" s="600" t="s">
        <v>63</v>
      </c>
      <c r="I1262" s="600">
        <v>6</v>
      </c>
      <c r="J1262" s="600" t="s">
        <v>99</v>
      </c>
      <c r="K1262" s="600" t="s">
        <v>99</v>
      </c>
      <c r="L1262" s="602" t="s">
        <v>676</v>
      </c>
      <c r="M1262" s="598" t="s">
        <v>677</v>
      </c>
      <c r="N1262" s="598" t="s">
        <v>637</v>
      </c>
      <c r="O1262" s="598" t="s">
        <v>678</v>
      </c>
      <c r="P1262" s="600" t="s">
        <v>624</v>
      </c>
      <c r="Q1262" s="598">
        <v>2</v>
      </c>
      <c r="R1262" s="598">
        <v>0</v>
      </c>
      <c r="S1262" s="599">
        <v>2</v>
      </c>
      <c r="T1262" s="598">
        <v>2</v>
      </c>
      <c r="U1262" s="603" t="s">
        <v>520</v>
      </c>
      <c r="V1262" s="604">
        <v>25</v>
      </c>
      <c r="W1262" s="620">
        <v>42684701</v>
      </c>
      <c r="X1262" s="620" t="s">
        <v>280</v>
      </c>
      <c r="Y1262" s="598" t="s">
        <v>624</v>
      </c>
      <c r="Z1262" s="598"/>
      <c r="AA1262" s="598"/>
      <c r="AB1262" s="598"/>
      <c r="AC1262" s="493"/>
      <c r="AD1262" s="598"/>
      <c r="AE1262" s="479"/>
      <c r="AF1262" s="601"/>
      <c r="AG1262" s="601"/>
      <c r="AH1262" s="598" t="s">
        <v>582</v>
      </c>
      <c r="AI1262" s="642">
        <v>3</v>
      </c>
      <c r="AJ1262" s="642">
        <v>18</v>
      </c>
      <c r="AK1262" s="642">
        <v>30</v>
      </c>
      <c r="AL1262" s="642">
        <v>20</v>
      </c>
      <c r="AM1262" s="642">
        <v>10</v>
      </c>
      <c r="AN1262" s="490">
        <f t="shared" ref="AN1262:AN1266" si="24">IF(AJ1262="",S1262,ROUND(((((AL1262/24)+(AM1262/1440))-((AJ1262/24)+(AK1262/1440)))*1440/50),5))</f>
        <v>2</v>
      </c>
      <c r="AO1262" s="491">
        <f t="shared" ref="AO1262:AO1266" si="25">AJ1262/24+AK1262/1440</f>
        <v>0.77083333333333337</v>
      </c>
      <c r="AP1262" s="491">
        <f t="shared" ref="AP1262:AP1266" si="26">AL1262/24+AM1262/1440</f>
        <v>0.84027777777777779</v>
      </c>
      <c r="AQ1262" s="23" t="str" cm="1">
        <f t="array" ref="AQ1262">IF(X1262="","",IF(SUMPRODUCT((X1262=$X$7:$X$2085)*(AI1262=$AI$7:$AI$2085)*(AO1262=$AO$7:$AO$2085)*(AP1262=$AP$7:$AP$2085)*(ROW($X$7:$X$2085)&lt;&gt;ROW(X1262))*((S1262=0)*($S$7:$S$2085&gt;0)+(S1262&gt;0)*($S$7:$S$2085=0)))&gt;0,"SALONES UNIDOS",IF(SUMPRODUCT((X1262=$X$7:$X$2085)*(AI1262=$AI$7:$AI$2085)*((AO1262&lt;$AP$7:$AP$2085)*(AP1262&gt;$AO$7:$AO$2085))*(ROW($X$7:$X$2085)&lt;&gt;ROW(X1262)))&gt;0,"Cruzado","Sin cruce")))</f>
        <v>Sin cruce</v>
      </c>
      <c r="AR1262" s="23" t="str" cm="1">
        <f t="array" ref="AR1262">IF(AE1262="","",IF(SUMPRODUCT((AE1262=$AE$7:$AE$2085)*(AI1262=$AI$7:$AI$2085)*(AO1262=$AO$7:$AO$2085)*(AP1262=$AP$7:$AP$2085)*(ROW($AE$7:$AE$2085)&lt;&gt;ROW(AE1262))*((S1262=0)*($S$7:$S$2085&gt;0)+(S1262&gt;0)*($S$7:$S$2085=0)))&gt;0,"SALONES UNIDOS",IF(SUMPRODUCT((AE1262=$AE$7:$AE$2085)*(AI1262=$AI$7:$AI$2085)*((AO1262&lt;$AP$7:$AP$2085)*(AP1262&gt;$AO$7:$AO$2085))*(ROW($AE$7:$AE$2085)&lt;&gt;ROW(AE1262)))&gt;0,"Cruzado","Sin cruce")))</f>
        <v/>
      </c>
      <c r="AS1262" s="94" t="str">
        <f t="shared" ref="AS1262:AS1266" si="27">TRIM(CONCATENATE(H1262,I1262,F1262,K1262))</f>
        <v>EN6PRINCIPALM</v>
      </c>
      <c r="AT1262" s="94" t="str" cm="1">
        <f t="array" ref="AT1262">IF(AS1262="","",IF(SUMPRODUCT((AS1262=$AS$7:$AS$2085)*(AI1262=$AI$7:$AI$2085)*(AO1262=$AO$7:$AO$2085)*(AP1262=$AP$7:$AP$2085)*(ROW($AS$7:$AS$2085)&lt;&gt;ROW(AS1262))*((S1262=0)*($S$7:$S$2085&gt;0)+(S1262&gt;0)*($S$7:$S$2085=0)))&gt;0,"SALONES UNIDOS",IF(SUMPRODUCT((AS1262=$AS$7:$AS$2085)*(AI1262=$AI$7:$AI$2085)*((AO1262&lt;$AP$7:$AP$2085)*(AP1262&gt;$AO$7:$AO$2085))*(ROW($AS$7:$AS$2085)&lt;&gt;ROW(AS1262)))&gt;0,"Cruzado","Sin cruce")))</f>
        <v>Sin cruce</v>
      </c>
    </row>
    <row r="1263" spans="3:46" ht="15.6" hidden="1" customHeight="1">
      <c r="C1263" s="597" t="s">
        <v>572</v>
      </c>
      <c r="D1263" s="599" t="s">
        <v>573</v>
      </c>
      <c r="E1263" s="599">
        <v>20261</v>
      </c>
      <c r="F1263" s="600" t="s">
        <v>48</v>
      </c>
      <c r="G1263" s="601" t="s">
        <v>80</v>
      </c>
      <c r="H1263" s="600" t="s">
        <v>63</v>
      </c>
      <c r="I1263" s="600">
        <v>6</v>
      </c>
      <c r="J1263" s="600" t="s">
        <v>99</v>
      </c>
      <c r="K1263" s="600" t="s">
        <v>99</v>
      </c>
      <c r="L1263" s="602" t="s">
        <v>681</v>
      </c>
      <c r="M1263" s="598" t="s">
        <v>682</v>
      </c>
      <c r="N1263" s="598" t="s">
        <v>637</v>
      </c>
      <c r="O1263" s="598" t="s">
        <v>578</v>
      </c>
      <c r="P1263" s="600" t="s">
        <v>579</v>
      </c>
      <c r="Q1263" s="598">
        <v>2</v>
      </c>
      <c r="R1263" s="598">
        <v>8</v>
      </c>
      <c r="S1263" s="599">
        <v>10</v>
      </c>
      <c r="T1263" s="598">
        <v>6</v>
      </c>
      <c r="U1263" s="603" t="s">
        <v>520</v>
      </c>
      <c r="V1263" s="604">
        <v>25</v>
      </c>
      <c r="W1263" s="620">
        <v>22255543</v>
      </c>
      <c r="X1263" s="620" t="s">
        <v>349</v>
      </c>
      <c r="Y1263" s="598" t="s">
        <v>624</v>
      </c>
      <c r="Z1263" s="598"/>
      <c r="AA1263" s="598"/>
      <c r="AB1263" s="598"/>
      <c r="AC1263" s="493"/>
      <c r="AD1263" s="598"/>
      <c r="AE1263" s="479"/>
      <c r="AF1263" s="601"/>
      <c r="AG1263" s="601"/>
      <c r="AH1263" s="601" t="s">
        <v>203</v>
      </c>
      <c r="AI1263" s="642">
        <v>1</v>
      </c>
      <c r="AJ1263" s="642">
        <v>15</v>
      </c>
      <c r="AK1263" s="642">
        <v>10</v>
      </c>
      <c r="AL1263" s="642">
        <v>23</v>
      </c>
      <c r="AM1263" s="642">
        <v>30</v>
      </c>
      <c r="AN1263" s="490">
        <f t="shared" si="24"/>
        <v>10</v>
      </c>
      <c r="AO1263" s="491">
        <f t="shared" si="25"/>
        <v>0.63194444444444442</v>
      </c>
      <c r="AP1263" s="491">
        <f t="shared" si="26"/>
        <v>0.97916666666666674</v>
      </c>
      <c r="AQ1263" s="23" t="str" cm="1">
        <f t="array" ref="AQ1263">IF(X1263="","",IF(SUMPRODUCT((X1263=$X$7:$X$2085)*(AI1263=$AI$7:$AI$2085)*(AO1263=$AO$7:$AO$2085)*(AP1263=$AP$7:$AP$2085)*(ROW($X$7:$X$2085)&lt;&gt;ROW(X1263))*((S1263=0)*($S$7:$S$2085&gt;0)+(S1263&gt;0)*($S$7:$S$2085=0)))&gt;0,"SALONES UNIDOS",IF(SUMPRODUCT((X1263=$X$7:$X$2085)*(AI1263=$AI$7:$AI$2085)*((AO1263&lt;$AP$7:$AP$2085)*(AP1263&gt;$AO$7:$AO$2085))*(ROW($X$7:$X$2085)&lt;&gt;ROW(X1263)))&gt;0,"Cruzado","Sin cruce")))</f>
        <v>Sin cruce</v>
      </c>
      <c r="AR1263" s="23" t="str" cm="1">
        <f t="array" ref="AR1263">IF(AE1263="","",IF(SUMPRODUCT((AE1263=$AE$7:$AE$2085)*(AI1263=$AI$7:$AI$2085)*(AO1263=$AO$7:$AO$2085)*(AP1263=$AP$7:$AP$2085)*(ROW($AE$7:$AE$2085)&lt;&gt;ROW(AE1263))*((S1263=0)*($S$7:$S$2085&gt;0)+(S1263&gt;0)*($S$7:$S$2085=0)))&gt;0,"SALONES UNIDOS",IF(SUMPRODUCT((AE1263=$AE$7:$AE$2085)*(AI1263=$AI$7:$AI$2085)*((AO1263&lt;$AP$7:$AP$2085)*(AP1263&gt;$AO$7:$AO$2085))*(ROW($AE$7:$AE$2085)&lt;&gt;ROW(AE1263)))&gt;0,"Cruzado","Sin cruce")))</f>
        <v/>
      </c>
      <c r="AS1263" s="94" t="str">
        <f t="shared" si="27"/>
        <v>EN6PRINCIPALM</v>
      </c>
      <c r="AT1263" s="94" t="str" cm="1">
        <f t="array" ref="AT1263">IF(AS1263="","",IF(SUMPRODUCT((AS1263=$AS$7:$AS$2085)*(AI1263=$AI$7:$AI$2085)*(AO1263=$AO$7:$AO$2085)*(AP1263=$AP$7:$AP$2085)*(ROW($AS$7:$AS$2085)&lt;&gt;ROW(AS1263))*((S1263=0)*($S$7:$S$2085&gt;0)+(S1263&gt;0)*($S$7:$S$2085=0)))&gt;0,"SALONES UNIDOS",IF(SUMPRODUCT((AS1263=$AS$7:$AS$2085)*(AI1263=$AI$7:$AI$2085)*((AO1263&lt;$AP$7:$AP$2085)*(AP1263&gt;$AO$7:$AO$2085))*(ROW($AS$7:$AS$2085)&lt;&gt;ROW(AS1263)))&gt;0,"Cruzado","Sin cruce")))</f>
        <v>Sin cruce</v>
      </c>
    </row>
    <row r="1264" spans="3:46" ht="15.6" hidden="1" customHeight="1">
      <c r="C1264" s="597" t="s">
        <v>572</v>
      </c>
      <c r="D1264" s="599" t="s">
        <v>573</v>
      </c>
      <c r="E1264" s="599">
        <v>20261</v>
      </c>
      <c r="F1264" s="600" t="s">
        <v>48</v>
      </c>
      <c r="G1264" s="601" t="s">
        <v>80</v>
      </c>
      <c r="H1264" s="600" t="s">
        <v>63</v>
      </c>
      <c r="I1264" s="600">
        <v>7</v>
      </c>
      <c r="J1264" s="600" t="s">
        <v>99</v>
      </c>
      <c r="K1264" s="600" t="s">
        <v>99</v>
      </c>
      <c r="L1264" s="602" t="s">
        <v>697</v>
      </c>
      <c r="M1264" s="598" t="s">
        <v>698</v>
      </c>
      <c r="N1264" s="598" t="s">
        <v>637</v>
      </c>
      <c r="O1264" s="598" t="s">
        <v>578</v>
      </c>
      <c r="P1264" s="600" t="s">
        <v>579</v>
      </c>
      <c r="Q1264" s="598">
        <v>2</v>
      </c>
      <c r="R1264" s="598">
        <v>8</v>
      </c>
      <c r="S1264" s="599">
        <v>10</v>
      </c>
      <c r="T1264" s="598">
        <v>6</v>
      </c>
      <c r="U1264" s="603" t="s">
        <v>520</v>
      </c>
      <c r="V1264" s="604">
        <v>25</v>
      </c>
      <c r="W1264" s="620">
        <v>22255543</v>
      </c>
      <c r="X1264" s="620" t="s">
        <v>349</v>
      </c>
      <c r="Y1264" s="598" t="s">
        <v>624</v>
      </c>
      <c r="Z1264" s="598"/>
      <c r="AA1264" s="598"/>
      <c r="AB1264" s="598"/>
      <c r="AC1264" s="493"/>
      <c r="AD1264" s="598"/>
      <c r="AE1264" s="479"/>
      <c r="AF1264" s="601"/>
      <c r="AG1264" s="601"/>
      <c r="AH1264" s="601" t="s">
        <v>582</v>
      </c>
      <c r="AI1264" s="642">
        <v>2</v>
      </c>
      <c r="AJ1264" s="642">
        <v>15</v>
      </c>
      <c r="AK1264" s="642">
        <v>10</v>
      </c>
      <c r="AL1264" s="642">
        <v>23</v>
      </c>
      <c r="AM1264" s="642">
        <v>30</v>
      </c>
      <c r="AN1264" s="490">
        <f t="shared" si="24"/>
        <v>10</v>
      </c>
      <c r="AO1264" s="491">
        <f t="shared" si="25"/>
        <v>0.63194444444444442</v>
      </c>
      <c r="AP1264" s="491">
        <f t="shared" si="26"/>
        <v>0.97916666666666674</v>
      </c>
      <c r="AQ1264" s="23" t="str" cm="1">
        <f t="array" ref="AQ1264">IF(X1264="","",IF(SUMPRODUCT((X1264=$X$7:$X$2085)*(AI1264=$AI$7:$AI$2085)*(AO1264=$AO$7:$AO$2085)*(AP1264=$AP$7:$AP$2085)*(ROW($X$7:$X$2085)&lt;&gt;ROW(X1264))*((S1264=0)*($S$7:$S$2085&gt;0)+(S1264&gt;0)*($S$7:$S$2085=0)))&gt;0,"SALONES UNIDOS",IF(SUMPRODUCT((X1264=$X$7:$X$2085)*(AI1264=$AI$7:$AI$2085)*((AO1264&lt;$AP$7:$AP$2085)*(AP1264&gt;$AO$7:$AO$2085))*(ROW($X$7:$X$2085)&lt;&gt;ROW(X1264)))&gt;0,"Cruzado","Sin cruce")))</f>
        <v>Sin cruce</v>
      </c>
      <c r="AR1264" s="23" t="str" cm="1">
        <f t="array" ref="AR1264">IF(AE1264="","",IF(SUMPRODUCT((AE1264=$AE$7:$AE$2085)*(AI1264=$AI$7:$AI$2085)*(AO1264=$AO$7:$AO$2085)*(AP1264=$AP$7:$AP$2085)*(ROW($AE$7:$AE$2085)&lt;&gt;ROW(AE1264))*((S1264=0)*($S$7:$S$2085&gt;0)+(S1264&gt;0)*($S$7:$S$2085=0)))&gt;0,"SALONES UNIDOS",IF(SUMPRODUCT((AE1264=$AE$7:$AE$2085)*(AI1264=$AI$7:$AI$2085)*((AO1264&lt;$AP$7:$AP$2085)*(AP1264&gt;$AO$7:$AO$2085))*(ROW($AE$7:$AE$2085)&lt;&gt;ROW(AE1264)))&gt;0,"Cruzado","Sin cruce")))</f>
        <v/>
      </c>
      <c r="AS1264" s="94" t="str">
        <f t="shared" si="27"/>
        <v>EN7PRINCIPALM</v>
      </c>
      <c r="AT1264" s="94" t="str" cm="1">
        <f t="array" ref="AT1264">IF(AS1264="","",IF(SUMPRODUCT((AS1264=$AS$7:$AS$2085)*(AI1264=$AI$7:$AI$2085)*(AO1264=$AO$7:$AO$2085)*(AP1264=$AP$7:$AP$2085)*(ROW($AS$7:$AS$2085)&lt;&gt;ROW(AS1264))*((S1264=0)*($S$7:$S$2085&gt;0)+(S1264&gt;0)*($S$7:$S$2085=0)))&gt;0,"SALONES UNIDOS",IF(SUMPRODUCT((AS1264=$AS$7:$AS$2085)*(AI1264=$AI$7:$AI$2085)*((AO1264&lt;$AP$7:$AP$2085)*(AP1264&gt;$AO$7:$AO$2085))*(ROW($AS$7:$AS$2085)&lt;&gt;ROW(AS1264)))&gt;0,"Cruzado","Sin cruce")))</f>
        <v>Sin cruce</v>
      </c>
    </row>
    <row r="1265" spans="3:46" ht="15.6" hidden="1" customHeight="1">
      <c r="C1265" s="597" t="s">
        <v>572</v>
      </c>
      <c r="D1265" s="599" t="s">
        <v>573</v>
      </c>
      <c r="E1265" s="599">
        <v>20261</v>
      </c>
      <c r="F1265" s="600" t="s">
        <v>48</v>
      </c>
      <c r="G1265" s="601" t="s">
        <v>80</v>
      </c>
      <c r="H1265" s="600" t="s">
        <v>63</v>
      </c>
      <c r="I1265" s="600">
        <v>7</v>
      </c>
      <c r="J1265" s="600" t="s">
        <v>99</v>
      </c>
      <c r="K1265" s="600" t="s">
        <v>99</v>
      </c>
      <c r="L1265" s="602" t="s">
        <v>700</v>
      </c>
      <c r="M1265" s="598" t="s">
        <v>701</v>
      </c>
      <c r="N1265" s="598" t="s">
        <v>577</v>
      </c>
      <c r="O1265" s="598" t="s">
        <v>578</v>
      </c>
      <c r="P1265" s="600" t="s">
        <v>624</v>
      </c>
      <c r="Q1265" s="598">
        <v>3</v>
      </c>
      <c r="R1265" s="598">
        <v>0</v>
      </c>
      <c r="S1265" s="599">
        <v>3</v>
      </c>
      <c r="T1265" s="598">
        <v>3</v>
      </c>
      <c r="U1265" s="603" t="s">
        <v>520</v>
      </c>
      <c r="V1265" s="604">
        <v>25</v>
      </c>
      <c r="W1265" s="620">
        <v>21870795</v>
      </c>
      <c r="X1265" s="620" t="s">
        <v>529</v>
      </c>
      <c r="Y1265" s="598" t="s">
        <v>624</v>
      </c>
      <c r="Z1265" s="598"/>
      <c r="AA1265" s="598"/>
      <c r="AB1265" s="598"/>
      <c r="AC1265" s="598"/>
      <c r="AD1265" s="598"/>
      <c r="AE1265" s="598"/>
      <c r="AF1265" s="601"/>
      <c r="AG1265" s="601"/>
      <c r="AH1265" s="601" t="s">
        <v>582</v>
      </c>
      <c r="AI1265" s="642">
        <v>4</v>
      </c>
      <c r="AJ1265" s="642">
        <v>16</v>
      </c>
      <c r="AK1265" s="642">
        <v>50</v>
      </c>
      <c r="AL1265" s="642">
        <v>19</v>
      </c>
      <c r="AM1265" s="642">
        <v>20</v>
      </c>
      <c r="AN1265" s="490">
        <f t="shared" si="24"/>
        <v>3</v>
      </c>
      <c r="AO1265" s="491">
        <f t="shared" si="25"/>
        <v>0.70138888888888884</v>
      </c>
      <c r="AP1265" s="491">
        <f t="shared" si="26"/>
        <v>0.80555555555555547</v>
      </c>
      <c r="AQ1265" s="23" t="str" cm="1">
        <f t="array" ref="AQ1265">IF(X1265="","",IF(SUMPRODUCT((X1265=$X$7:$X$2085)*(AI1265=$AI$7:$AI$2085)*(AO1265=$AO$7:$AO$2085)*(AP1265=$AP$7:$AP$2085)*(ROW($X$7:$X$2085)&lt;&gt;ROW(X1265))*((S1265=0)*($S$7:$S$2085&gt;0)+(S1265&gt;0)*($S$7:$S$2085=0)))&gt;0,"SALONES UNIDOS",IF(SUMPRODUCT((X1265=$X$7:$X$2085)*(AI1265=$AI$7:$AI$2085)*((AO1265&lt;$AP$7:$AP$2085)*(AP1265&gt;$AO$7:$AO$2085))*(ROW($X$7:$X$2085)&lt;&gt;ROW(X1265)))&gt;0,"Cruzado","Sin cruce")))</f>
        <v>Sin cruce</v>
      </c>
      <c r="AR1265" s="23" t="str" cm="1">
        <f t="array" ref="AR1265">IF(AE1265="","",IF(SUMPRODUCT((AE1265=$AE$7:$AE$2085)*(AI1265=$AI$7:$AI$2085)*(AO1265=$AO$7:$AO$2085)*(AP1265=$AP$7:$AP$2085)*(ROW($AE$7:$AE$2085)&lt;&gt;ROW(AE1265))*((S1265=0)*($S$7:$S$2085&gt;0)+(S1265&gt;0)*($S$7:$S$2085=0)))&gt;0,"SALONES UNIDOS",IF(SUMPRODUCT((AE1265=$AE$7:$AE$2085)*(AI1265=$AI$7:$AI$2085)*((AO1265&lt;$AP$7:$AP$2085)*(AP1265&gt;$AO$7:$AO$2085))*(ROW($AE$7:$AE$2085)&lt;&gt;ROW(AE1265)))&gt;0,"Cruzado","Sin cruce")))</f>
        <v/>
      </c>
      <c r="AS1265" s="94" t="str">
        <f t="shared" si="27"/>
        <v>EN7PRINCIPALM</v>
      </c>
      <c r="AT1265" s="94" t="str" cm="1">
        <f t="array" ref="AT1265">IF(AS1265="","",IF(SUMPRODUCT((AS1265=$AS$7:$AS$2085)*(AI1265=$AI$7:$AI$2085)*(AO1265=$AO$7:$AO$2085)*(AP1265=$AP$7:$AP$2085)*(ROW($AS$7:$AS$2085)&lt;&gt;ROW(AS1265))*((S1265=0)*($S$7:$S$2085&gt;0)+(S1265&gt;0)*($S$7:$S$2085=0)))&gt;0,"SALONES UNIDOS",IF(SUMPRODUCT((AS1265=$AS$7:$AS$2085)*(AI1265=$AI$7:$AI$2085)*((AO1265&lt;$AP$7:$AP$2085)*(AP1265&gt;$AO$7:$AO$2085))*(ROW($AS$7:$AS$2085)&lt;&gt;ROW(AS1265)))&gt;0,"Cruzado","Sin cruce")))</f>
        <v>Sin cruce</v>
      </c>
    </row>
    <row r="1266" spans="3:46" ht="15.6" hidden="1" customHeight="1">
      <c r="C1266" s="597" t="s">
        <v>572</v>
      </c>
      <c r="D1266" s="599" t="s">
        <v>573</v>
      </c>
      <c r="E1266" s="599">
        <v>20261</v>
      </c>
      <c r="F1266" s="600" t="s">
        <v>48</v>
      </c>
      <c r="G1266" s="601" t="s">
        <v>80</v>
      </c>
      <c r="H1266" s="600" t="s">
        <v>63</v>
      </c>
      <c r="I1266" s="600">
        <v>7</v>
      </c>
      <c r="J1266" s="600" t="s">
        <v>99</v>
      </c>
      <c r="K1266" s="600" t="s">
        <v>99</v>
      </c>
      <c r="L1266" s="602" t="s">
        <v>704</v>
      </c>
      <c r="M1266" s="598" t="s">
        <v>705</v>
      </c>
      <c r="N1266" s="598" t="s">
        <v>577</v>
      </c>
      <c r="O1266" s="598" t="s">
        <v>578</v>
      </c>
      <c r="P1266" s="600" t="s">
        <v>624</v>
      </c>
      <c r="Q1266" s="598">
        <v>3</v>
      </c>
      <c r="R1266" s="598">
        <v>2</v>
      </c>
      <c r="S1266" s="599">
        <v>5</v>
      </c>
      <c r="T1266" s="598">
        <v>4</v>
      </c>
      <c r="U1266" s="603" t="s">
        <v>520</v>
      </c>
      <c r="V1266" s="604">
        <v>25</v>
      </c>
      <c r="W1266" s="620">
        <v>46475398</v>
      </c>
      <c r="X1266" s="620" t="s">
        <v>238</v>
      </c>
      <c r="Y1266" s="598" t="s">
        <v>624</v>
      </c>
      <c r="Z1266" s="598"/>
      <c r="AA1266" s="598"/>
      <c r="AB1266" s="598"/>
      <c r="AC1266" s="493"/>
      <c r="AD1266" s="598"/>
      <c r="AE1266" s="479"/>
      <c r="AF1266" s="601"/>
      <c r="AG1266" s="601"/>
      <c r="AH1266" s="601" t="s">
        <v>203</v>
      </c>
      <c r="AI1266" s="642">
        <v>5</v>
      </c>
      <c r="AJ1266" s="642">
        <v>15</v>
      </c>
      <c r="AK1266" s="642">
        <v>10</v>
      </c>
      <c r="AL1266" s="642">
        <v>19</v>
      </c>
      <c r="AM1266" s="642">
        <v>20</v>
      </c>
      <c r="AN1266" s="490">
        <f t="shared" si="24"/>
        <v>5</v>
      </c>
      <c r="AO1266" s="491">
        <f t="shared" si="25"/>
        <v>0.63194444444444442</v>
      </c>
      <c r="AP1266" s="491">
        <f t="shared" si="26"/>
        <v>0.80555555555555547</v>
      </c>
      <c r="AQ1266" s="23" t="str" cm="1">
        <f t="array" ref="AQ1266">IF(X1266="","",IF(SUMPRODUCT((X1266=$X$7:$X$2085)*(AI1266=$AI$7:$AI$2085)*(AO1266=$AO$7:$AO$2085)*(AP1266=$AP$7:$AP$2085)*(ROW($X$7:$X$2085)&lt;&gt;ROW(X1266))*((S1266=0)*($S$7:$S$2085&gt;0)+(S1266&gt;0)*($S$7:$S$2085=0)))&gt;0,"SALONES UNIDOS",IF(SUMPRODUCT((X1266=$X$7:$X$2085)*(AI1266=$AI$7:$AI$2085)*((AO1266&lt;$AP$7:$AP$2085)*(AP1266&gt;$AO$7:$AO$2085))*(ROW($X$7:$X$2085)&lt;&gt;ROW(X1266)))&gt;0,"Cruzado","Sin cruce")))</f>
        <v>Sin cruce</v>
      </c>
      <c r="AR1266" s="23" t="str" cm="1">
        <f t="array" ref="AR1266">IF(AE1266="","",IF(SUMPRODUCT((AE1266=$AE$7:$AE$2085)*(AI1266=$AI$7:$AI$2085)*(AO1266=$AO$7:$AO$2085)*(AP1266=$AP$7:$AP$2085)*(ROW($AE$7:$AE$2085)&lt;&gt;ROW(AE1266))*((S1266=0)*($S$7:$S$2085&gt;0)+(S1266&gt;0)*($S$7:$S$2085=0)))&gt;0,"SALONES UNIDOS",IF(SUMPRODUCT((AE1266=$AE$7:$AE$2085)*(AI1266=$AI$7:$AI$2085)*((AO1266&lt;$AP$7:$AP$2085)*(AP1266&gt;$AO$7:$AO$2085))*(ROW($AE$7:$AE$2085)&lt;&gt;ROW(AE1266)))&gt;0,"Cruzado","Sin cruce")))</f>
        <v/>
      </c>
      <c r="AS1266" s="94" t="str">
        <f t="shared" si="27"/>
        <v>EN7PRINCIPALM</v>
      </c>
      <c r="AT1266" s="94" t="str" cm="1">
        <f t="array" ref="AT1266">IF(AS1266="","",IF(SUMPRODUCT((AS1266=$AS$7:$AS$2085)*(AI1266=$AI$7:$AI$2085)*(AO1266=$AO$7:$AO$2085)*(AP1266=$AP$7:$AP$2085)*(ROW($AS$7:$AS$2085)&lt;&gt;ROW(AS1266))*((S1266=0)*($S$7:$S$2085&gt;0)+(S1266&gt;0)*($S$7:$S$2085=0)))&gt;0,"SALONES UNIDOS",IF(SUMPRODUCT((AS1266=$AS$7:$AS$2085)*(AI1266=$AI$7:$AI$2085)*((AO1266&lt;$AP$7:$AP$2085)*(AP1266&gt;$AO$7:$AO$2085))*(ROW($AS$7:$AS$2085)&lt;&gt;ROW(AS1266)))&gt;0,"Cruzado","Sin cruce")))</f>
        <v>Sin cruce</v>
      </c>
    </row>
    <row r="1267" spans="3:46" ht="15.6" hidden="1" customHeight="1">
      <c r="C1267" s="496" t="s">
        <v>572</v>
      </c>
      <c r="D1267" s="479" t="s">
        <v>573</v>
      </c>
      <c r="E1267" s="479">
        <v>20261</v>
      </c>
      <c r="F1267" s="503" t="s">
        <v>48</v>
      </c>
      <c r="G1267" s="497" t="s">
        <v>80</v>
      </c>
      <c r="H1267" s="503" t="s">
        <v>63</v>
      </c>
      <c r="I1267" s="503">
        <v>7</v>
      </c>
      <c r="J1267" s="503" t="s">
        <v>41</v>
      </c>
      <c r="K1267" s="503" t="s">
        <v>41</v>
      </c>
      <c r="L1267" s="499" t="s">
        <v>692</v>
      </c>
      <c r="M1267" s="535" t="s">
        <v>693</v>
      </c>
      <c r="N1267" s="15" t="s">
        <v>637</v>
      </c>
      <c r="O1267" s="15" t="s">
        <v>678</v>
      </c>
      <c r="P1267" s="503" t="s">
        <v>624</v>
      </c>
      <c r="Q1267" s="15">
        <v>2</v>
      </c>
      <c r="R1267" s="15">
        <v>0</v>
      </c>
      <c r="S1267" s="479">
        <v>2</v>
      </c>
      <c r="T1267" s="15">
        <v>2</v>
      </c>
      <c r="U1267" s="471"/>
      <c r="V1267" s="550">
        <v>40</v>
      </c>
      <c r="W1267" s="497">
        <v>72887149</v>
      </c>
      <c r="X1267" s="566" t="s">
        <v>418</v>
      </c>
      <c r="Y1267" s="15" t="s">
        <v>624</v>
      </c>
      <c r="Z1267" s="15"/>
      <c r="AA1267" s="15"/>
      <c r="AB1267" s="15"/>
      <c r="AC1267" s="493"/>
      <c r="AD1267" s="15"/>
      <c r="AE1267" s="479"/>
      <c r="AF1267" s="497"/>
      <c r="AG1267" s="497"/>
      <c r="AH1267" s="15" t="s">
        <v>582</v>
      </c>
      <c r="AI1267" s="15">
        <v>3</v>
      </c>
      <c r="AJ1267" s="15">
        <v>15</v>
      </c>
      <c r="AK1267" s="15">
        <v>10</v>
      </c>
      <c r="AL1267" s="15">
        <v>16</v>
      </c>
      <c r="AM1267" s="15">
        <v>50</v>
      </c>
      <c r="AN1267" s="490">
        <f>IF(AJ1267="",S1267,ROUND(((((AL1267/24)+(AM1267/1440))-((AJ1267/24)+(AK1267/1440)))*1440/50),5))</f>
        <v>2</v>
      </c>
      <c r="AO1267" s="491">
        <f>AJ1267/24+AK1267/1440</f>
        <v>0.63194444444444442</v>
      </c>
      <c r="AP1267" s="491">
        <f>AL1267/24+AM1267/1440</f>
        <v>0.70138888888888884</v>
      </c>
      <c r="AQ1267" s="23" t="str" cm="1">
        <f t="array" ref="AQ1267">IF(X1267="","",IF(SUMPRODUCT((X1267=$X$7:$X$2085)*(AI1267=$AI$7:$AI$2085)*(AO1267=$AO$7:$AO$2085)*(AP1267=$AP$7:$AP$2085)*(ROW($X$7:$X$2085)&lt;&gt;ROW(X1267))*((S1267=0)*($S$7:$S$2085&gt;0)+(S1267&gt;0)*($S$7:$S$2085=0)))&gt;0,"SALONES UNIDOS",IF(SUMPRODUCT((X1267=$X$7:$X$2085)*(AI1267=$AI$7:$AI$2085)*((AO1267&lt;$AP$7:$AP$2085)*(AP1267&gt;$AO$7:$AO$2085))*(ROW($X$7:$X$2085)&lt;&gt;ROW(X1267)))&gt;0,"Cruzado","Sin cruce")))</f>
        <v>Sin cruce</v>
      </c>
      <c r="AR1267" s="23" t="str" cm="1">
        <f t="array" ref="AR1267">IF(AE1267="","",IF(SUMPRODUCT((AE1267=$AE$7:$AE$2085)*(AI1267=$AI$7:$AI$2085)*(AO1267=$AO$7:$AO$2085)*(AP1267=$AP$7:$AP$2085)*(ROW($AE$7:$AE$2085)&lt;&gt;ROW(AE1267))*((S1267=0)*($S$7:$S$2085&gt;0)+(S1267&gt;0)*($S$7:$S$2085=0)))&gt;0,"SALONES UNIDOS",IF(SUMPRODUCT((AE1267=$AE$7:$AE$2085)*(AI1267=$AI$7:$AI$2085)*((AO1267&lt;$AP$7:$AP$2085)*(AP1267&gt;$AO$7:$AO$2085))*(ROW($AE$7:$AE$2085)&lt;&gt;ROW(AE1267)))&gt;0,"Cruzado","Sin cruce")))</f>
        <v/>
      </c>
      <c r="AS1267" s="94" t="str">
        <f t="shared" si="23"/>
        <v>EN7PRINCIPALA</v>
      </c>
      <c r="AT1267" s="94" t="str" cm="1">
        <f t="array" ref="AT1267">IF(AS1267="","",IF(SUMPRODUCT((AS1267=$AS$7:$AS$2085)*(AI1267=$AI$7:$AI$2085)*(AO1267=$AO$7:$AO$2085)*(AP1267=$AP$7:$AP$2085)*(ROW($AS$7:$AS$2085)&lt;&gt;ROW(AS1267))*((S1267=0)*($S$7:$S$2085&gt;0)+(S1267&gt;0)*($S$7:$S$2085=0)))&gt;0,"SALONES UNIDOS",IF(SUMPRODUCT((AS1267=$AS$7:$AS$2085)*(AI1267=$AI$7:$AI$2085)*((AO1267&lt;$AP$7:$AP$2085)*(AP1267&gt;$AO$7:$AO$2085))*(ROW($AS$7:$AS$2085)&lt;&gt;ROW(AS1267)))&gt;0,"Cruzado","Sin cruce")))</f>
        <v>Sin cruce</v>
      </c>
    </row>
    <row r="1268" spans="3:46" ht="15.6" hidden="1" customHeight="1">
      <c r="C1268" s="496" t="s">
        <v>572</v>
      </c>
      <c r="D1268" s="479" t="s">
        <v>573</v>
      </c>
      <c r="E1268" s="479">
        <v>20261</v>
      </c>
      <c r="F1268" s="503" t="s">
        <v>48</v>
      </c>
      <c r="G1268" s="497" t="s">
        <v>80</v>
      </c>
      <c r="H1268" s="503" t="s">
        <v>63</v>
      </c>
      <c r="I1268" s="503">
        <v>7</v>
      </c>
      <c r="J1268" s="503" t="s">
        <v>41</v>
      </c>
      <c r="K1268" s="503" t="s">
        <v>41</v>
      </c>
      <c r="L1268" s="499" t="s">
        <v>694</v>
      </c>
      <c r="M1268" s="535" t="s">
        <v>695</v>
      </c>
      <c r="N1268" s="15" t="s">
        <v>637</v>
      </c>
      <c r="O1268" s="15" t="s">
        <v>578</v>
      </c>
      <c r="P1268" s="503" t="s">
        <v>579</v>
      </c>
      <c r="Q1268" s="15">
        <v>3</v>
      </c>
      <c r="R1268" s="15">
        <v>4</v>
      </c>
      <c r="S1268" s="479">
        <v>7</v>
      </c>
      <c r="T1268" s="15">
        <v>5</v>
      </c>
      <c r="U1268" s="471"/>
      <c r="V1268" s="550">
        <v>30</v>
      </c>
      <c r="W1268" s="497">
        <v>21867757</v>
      </c>
      <c r="X1268" s="566" t="s">
        <v>336</v>
      </c>
      <c r="Y1268" s="15" t="s">
        <v>579</v>
      </c>
      <c r="Z1268" s="15"/>
      <c r="AA1268" s="15"/>
      <c r="AB1268" s="15"/>
      <c r="AC1268" s="15" t="s">
        <v>1082</v>
      </c>
      <c r="AD1268" s="15"/>
      <c r="AE1268" s="479"/>
      <c r="AF1268" s="497"/>
      <c r="AG1268" s="497"/>
      <c r="AH1268" s="497" t="s">
        <v>203</v>
      </c>
      <c r="AI1268" s="15">
        <v>4</v>
      </c>
      <c r="AJ1268" s="15">
        <v>14</v>
      </c>
      <c r="AK1268" s="15">
        <v>20</v>
      </c>
      <c r="AL1268" s="15">
        <v>20</v>
      </c>
      <c r="AM1268" s="15">
        <v>10</v>
      </c>
      <c r="AN1268" s="490">
        <f>IF(AJ1268="",S1268,ROUND(((((AL1268/24)+(AM1268/1440))-((AJ1268/24)+(AK1268/1440)))*1440/50),5))</f>
        <v>7</v>
      </c>
      <c r="AO1268" s="491">
        <f>AJ1268/24+AK1268/1440</f>
        <v>0.59722222222222221</v>
      </c>
      <c r="AP1268" s="491">
        <f>AL1268/24+AM1268/1440</f>
        <v>0.84027777777777779</v>
      </c>
      <c r="AQ1268" s="23" t="str" cm="1">
        <f t="array" ref="AQ1268">IF(X1268="","",IF(SUMPRODUCT((X1268=$X$7:$X$2085)*(AI1268=$AI$7:$AI$2085)*(AO1268=$AO$7:$AO$2085)*(AP1268=$AP$7:$AP$2085)*(ROW($X$7:$X$2085)&lt;&gt;ROW(X1268))*((S1268=0)*($S$7:$S$2085&gt;0)+(S1268&gt;0)*($S$7:$S$2085=0)))&gt;0,"SALONES UNIDOS",IF(SUMPRODUCT((X1268=$X$7:$X$2085)*(AI1268=$AI$7:$AI$2085)*((AO1268&lt;$AP$7:$AP$2085)*(AP1268&gt;$AO$7:$AO$2085))*(ROW($X$7:$X$2085)&lt;&gt;ROW(X1268)))&gt;0,"Cruzado","Sin cruce")))</f>
        <v>Sin cruce</v>
      </c>
      <c r="AR1268" s="23" t="str" cm="1">
        <f t="array" ref="AR1268">IF(AE1268="","",IF(SUMPRODUCT((AE1268=$AE$7:$AE$2085)*(AI1268=$AI$7:$AI$2085)*(AO1268=$AO$7:$AO$2085)*(AP1268=$AP$7:$AP$2085)*(ROW($AE$7:$AE$2085)&lt;&gt;ROW(AE1268))*((S1268=0)*($S$7:$S$2085&gt;0)+(S1268&gt;0)*($S$7:$S$2085=0)))&gt;0,"SALONES UNIDOS",IF(SUMPRODUCT((AE1268=$AE$7:$AE$2085)*(AI1268=$AI$7:$AI$2085)*((AO1268&lt;$AP$7:$AP$2085)*(AP1268&gt;$AO$7:$AO$2085))*(ROW($AE$7:$AE$2085)&lt;&gt;ROW(AE1268)))&gt;0,"Cruzado","Sin cruce")))</f>
        <v/>
      </c>
      <c r="AS1268" s="94" t="str">
        <f t="shared" si="23"/>
        <v>EN7PRINCIPALA</v>
      </c>
      <c r="AT1268" s="94" t="str" cm="1">
        <f t="array" ref="AT1268">IF(AS1268="","",IF(SUMPRODUCT((AS1268=$AS$7:$AS$2085)*(AI1268=$AI$7:$AI$2085)*(AO1268=$AO$7:$AO$2085)*(AP1268=$AP$7:$AP$2085)*(ROW($AS$7:$AS$2085)&lt;&gt;ROW(AS1268))*((S1268=0)*($S$7:$S$2085&gt;0)+(S1268&gt;0)*($S$7:$S$2085=0)))&gt;0,"SALONES UNIDOS",IF(SUMPRODUCT((AS1268=$AS$7:$AS$2085)*(AI1268=$AI$7:$AI$2085)*((AO1268&lt;$AP$7:$AP$2085)*(AP1268&gt;$AO$7:$AO$2085))*(ROW($AS$7:$AS$2085)&lt;&gt;ROW(AS1268)))&gt;0,"Cruzado","Sin cruce")))</f>
        <v>Sin cruce</v>
      </c>
    </row>
    <row r="1269" spans="3:46" ht="15.6" hidden="1" customHeight="1">
      <c r="C1269" s="496" t="s">
        <v>572</v>
      </c>
      <c r="D1269" s="479" t="s">
        <v>573</v>
      </c>
      <c r="E1269" s="479">
        <v>20261</v>
      </c>
      <c r="F1269" s="503" t="s">
        <v>48</v>
      </c>
      <c r="G1269" s="497" t="s">
        <v>80</v>
      </c>
      <c r="H1269" s="503" t="s">
        <v>63</v>
      </c>
      <c r="I1269" s="503">
        <v>7</v>
      </c>
      <c r="J1269" s="503" t="s">
        <v>41</v>
      </c>
      <c r="K1269" s="503" t="s">
        <v>41</v>
      </c>
      <c r="L1269" s="499" t="s">
        <v>697</v>
      </c>
      <c r="M1269" s="535" t="s">
        <v>698</v>
      </c>
      <c r="N1269" s="15" t="s">
        <v>637</v>
      </c>
      <c r="O1269" s="15" t="s">
        <v>578</v>
      </c>
      <c r="P1269" s="503" t="s">
        <v>579</v>
      </c>
      <c r="Q1269" s="15">
        <v>2</v>
      </c>
      <c r="R1269" s="15">
        <v>0</v>
      </c>
      <c r="S1269" s="479">
        <v>2</v>
      </c>
      <c r="T1269" s="15">
        <v>6</v>
      </c>
      <c r="U1269" s="471"/>
      <c r="V1269" s="550">
        <v>30</v>
      </c>
      <c r="W1269" s="548">
        <v>21808913</v>
      </c>
      <c r="X1269" s="564" t="s">
        <v>376</v>
      </c>
      <c r="Y1269" s="15" t="s">
        <v>579</v>
      </c>
      <c r="Z1269" s="15"/>
      <c r="AA1269" s="15"/>
      <c r="AB1269" s="15"/>
      <c r="AC1269" s="485" t="s">
        <v>1069</v>
      </c>
      <c r="AD1269" s="15"/>
      <c r="AE1269" s="479"/>
      <c r="AF1269" s="497"/>
      <c r="AG1269" s="497"/>
      <c r="AH1269" s="497" t="s">
        <v>582</v>
      </c>
      <c r="AI1269" s="15">
        <v>2</v>
      </c>
      <c r="AJ1269" s="15">
        <v>7</v>
      </c>
      <c r="AK1269" s="15">
        <v>40</v>
      </c>
      <c r="AL1269" s="15">
        <v>9</v>
      </c>
      <c r="AM1269" s="15">
        <v>20</v>
      </c>
      <c r="AN1269" s="490">
        <f>IF(AJ1269="",S1269,ROUND(((((AL1269/24)+(AM1269/1440))-((AJ1269/24)+(AK1269/1440)))*1440/50),5))</f>
        <v>2</v>
      </c>
      <c r="AO1269" s="491">
        <f>AJ1269/24+AK1269/1440</f>
        <v>0.31944444444444448</v>
      </c>
      <c r="AP1269" s="491">
        <f>AL1269/24+AM1269/1440</f>
        <v>0.3888888888888889</v>
      </c>
      <c r="AQ1269" s="23" t="str" cm="1">
        <f t="array" ref="AQ1269">IF(X1269="","",IF(SUMPRODUCT((X1269=$X$7:$X$2085)*(AI1269=$AI$7:$AI$2085)*(AO1269=$AO$7:$AO$2085)*(AP1269=$AP$7:$AP$2085)*(ROW($X$7:$X$2085)&lt;&gt;ROW(X1269))*((S1269=0)*($S$7:$S$2085&gt;0)+(S1269&gt;0)*($S$7:$S$2085=0)))&gt;0,"SALONES UNIDOS",IF(SUMPRODUCT((X1269=$X$7:$X$2085)*(AI1269=$AI$7:$AI$2085)*((AO1269&lt;$AP$7:$AP$2085)*(AP1269&gt;$AO$7:$AO$2085))*(ROW($X$7:$X$2085)&lt;&gt;ROW(X1269)))&gt;0,"Cruzado","Sin cruce")))</f>
        <v>Sin cruce</v>
      </c>
      <c r="AR1269" s="23" t="str" cm="1">
        <f t="array" ref="AR1269">IF(AE1269="","",IF(SUMPRODUCT((AE1269=$AE$7:$AE$2085)*(AI1269=$AI$7:$AI$2085)*(AO1269=$AO$7:$AO$2085)*(AP1269=$AP$7:$AP$2085)*(ROW($AE$7:$AE$2085)&lt;&gt;ROW(AE1269))*((S1269=0)*($S$7:$S$2085&gt;0)+(S1269&gt;0)*($S$7:$S$2085=0)))&gt;0,"SALONES UNIDOS",IF(SUMPRODUCT((AE1269=$AE$7:$AE$2085)*(AI1269=$AI$7:$AI$2085)*((AO1269&lt;$AP$7:$AP$2085)*(AP1269&gt;$AO$7:$AO$2085))*(ROW($AE$7:$AE$2085)&lt;&gt;ROW(AE1269)))&gt;0,"Cruzado","Sin cruce")))</f>
        <v/>
      </c>
      <c r="AS1269" s="94" t="str">
        <f t="shared" si="23"/>
        <v>EN7PRINCIPALA</v>
      </c>
      <c r="AT1269" s="94" t="str" cm="1">
        <f t="array" ref="AT1269">IF(AS1269="","",IF(SUMPRODUCT((AS1269=$AS$7:$AS$2085)*(AI1269=$AI$7:$AI$2085)*(AO1269=$AO$7:$AO$2085)*(AP1269=$AP$7:$AP$2085)*(ROW($AS$7:$AS$2085)&lt;&gt;ROW(AS1269))*((S1269=0)*($S$7:$S$2085&gt;0)+(S1269&gt;0)*($S$7:$S$2085=0)))&gt;0,"SALONES UNIDOS",IF(SUMPRODUCT((AS1269=$AS$7:$AS$2085)*(AI1269=$AI$7:$AI$2085)*((AO1269&lt;$AP$7:$AP$2085)*(AP1269&gt;$AO$7:$AO$2085))*(ROW($AS$7:$AS$2085)&lt;&gt;ROW(AS1269)))&gt;0,"Cruzado","Sin cruce")))</f>
        <v>Sin cruce</v>
      </c>
    </row>
    <row r="1270" spans="3:46" ht="15.6" hidden="1" customHeight="1">
      <c r="C1270" s="496" t="s">
        <v>572</v>
      </c>
      <c r="D1270" s="479" t="s">
        <v>573</v>
      </c>
      <c r="E1270" s="479">
        <v>20261</v>
      </c>
      <c r="F1270" s="503" t="s">
        <v>48</v>
      </c>
      <c r="G1270" s="497" t="s">
        <v>80</v>
      </c>
      <c r="H1270" s="503" t="s">
        <v>63</v>
      </c>
      <c r="I1270" s="503">
        <v>7</v>
      </c>
      <c r="J1270" s="503" t="s">
        <v>574</v>
      </c>
      <c r="K1270" s="503" t="s">
        <v>41</v>
      </c>
      <c r="L1270" s="499" t="s">
        <v>697</v>
      </c>
      <c r="M1270" s="535" t="s">
        <v>698</v>
      </c>
      <c r="N1270" s="15" t="s">
        <v>637</v>
      </c>
      <c r="O1270" s="15" t="s">
        <v>578</v>
      </c>
      <c r="P1270" s="503" t="s">
        <v>579</v>
      </c>
      <c r="Q1270" s="15">
        <v>0</v>
      </c>
      <c r="R1270" s="15">
        <v>2</v>
      </c>
      <c r="S1270" s="479">
        <v>2</v>
      </c>
      <c r="T1270" s="15">
        <v>6</v>
      </c>
      <c r="U1270" s="471"/>
      <c r="V1270" s="550">
        <v>15</v>
      </c>
      <c r="W1270" s="497">
        <v>21808913</v>
      </c>
      <c r="X1270" s="566" t="s">
        <v>376</v>
      </c>
      <c r="Y1270" s="15" t="s">
        <v>579</v>
      </c>
      <c r="Z1270" s="15"/>
      <c r="AA1270" s="15"/>
      <c r="AB1270" s="15"/>
      <c r="AC1270" s="493"/>
      <c r="AD1270" s="15"/>
      <c r="AE1270" s="15" t="s">
        <v>1097</v>
      </c>
      <c r="AF1270" s="497"/>
      <c r="AG1270" s="497"/>
      <c r="AH1270" s="497" t="s">
        <v>100</v>
      </c>
      <c r="AI1270" s="15">
        <v>3</v>
      </c>
      <c r="AJ1270" s="15">
        <v>7</v>
      </c>
      <c r="AK1270" s="15">
        <v>40</v>
      </c>
      <c r="AL1270" s="15">
        <v>9</v>
      </c>
      <c r="AM1270" s="15">
        <v>20</v>
      </c>
      <c r="AN1270" s="490">
        <f>IF(AJ1270="",S1270,ROUND(((((AL1270/24)+(AM1270/1440))-((AJ1270/24)+(AK1270/1440)))*1440/50),5))</f>
        <v>2</v>
      </c>
      <c r="AO1270" s="491">
        <f>AJ1270/24+AK1270/1440</f>
        <v>0.31944444444444448</v>
      </c>
      <c r="AP1270" s="491">
        <f>AL1270/24+AM1270/1440</f>
        <v>0.3888888888888889</v>
      </c>
      <c r="AQ1270" s="23" t="str" cm="1">
        <f t="array" ref="AQ1270">IF(X1270="","",IF(SUMPRODUCT((X1270=$X$7:$X$2085)*(AI1270=$AI$7:$AI$2085)*(AO1270=$AO$7:$AO$2085)*(AP1270=$AP$7:$AP$2085)*(ROW($X$7:$X$2085)&lt;&gt;ROW(X1270))*((S1270=0)*($S$7:$S$2085&gt;0)+(S1270&gt;0)*($S$7:$S$2085=0)))&gt;0,"SALONES UNIDOS",IF(SUMPRODUCT((X1270=$X$7:$X$2085)*(AI1270=$AI$7:$AI$2085)*((AO1270&lt;$AP$7:$AP$2085)*(AP1270&gt;$AO$7:$AO$2085))*(ROW($X$7:$X$2085)&lt;&gt;ROW(X1270)))&gt;0,"Cruzado","Sin cruce")))</f>
        <v>Sin cruce</v>
      </c>
      <c r="AR1270" s="23" t="str" cm="1">
        <f t="array" ref="AR1270">IF(AE1270="","",IF(SUMPRODUCT((AE1270=$AE$7:$AE$2085)*(AI1270=$AI$7:$AI$2085)*(AO1270=$AO$7:$AO$2085)*(AP1270=$AP$7:$AP$2085)*(ROW($AE$7:$AE$2085)&lt;&gt;ROW(AE1270))*((S1270=0)*($S$7:$S$2085&gt;0)+(S1270&gt;0)*($S$7:$S$2085=0)))&gt;0,"SALONES UNIDOS",IF(SUMPRODUCT((AE1270=$AE$7:$AE$2085)*(AI1270=$AI$7:$AI$2085)*((AO1270&lt;$AP$7:$AP$2085)*(AP1270&gt;$AO$7:$AO$2085))*(ROW($AE$7:$AE$2085)&lt;&gt;ROW(AE1270)))&gt;0,"Cruzado","Sin cruce")))</f>
        <v>Sin cruce</v>
      </c>
      <c r="AS1270" s="94" t="str">
        <f t="shared" si="23"/>
        <v>EN7PRINCIPALA</v>
      </c>
      <c r="AT1270" s="94" t="str" cm="1">
        <f t="array" ref="AT1270">IF(AS1270="","",IF(SUMPRODUCT((AS1270=$AS$7:$AS$2085)*(AI1270=$AI$7:$AI$2085)*(AO1270=$AO$7:$AO$2085)*(AP1270=$AP$7:$AP$2085)*(ROW($AS$7:$AS$2085)&lt;&gt;ROW(AS1270))*((S1270=0)*($S$7:$S$2085&gt;0)+(S1270&gt;0)*($S$7:$S$2085=0)))&gt;0,"SALONES UNIDOS",IF(SUMPRODUCT((AS1270=$AS$7:$AS$2085)*(AI1270=$AI$7:$AI$2085)*((AO1270&lt;$AP$7:$AP$2085)*(AP1270&gt;$AO$7:$AO$2085))*(ROW($AS$7:$AS$2085)&lt;&gt;ROW(AS1270)))&gt;0,"Cruzado","Sin cruce")))</f>
        <v>Sin cruce</v>
      </c>
    </row>
    <row r="1271" spans="3:46" ht="15.6" hidden="1" customHeight="1">
      <c r="C1271" s="496" t="s">
        <v>572</v>
      </c>
      <c r="D1271" s="479" t="s">
        <v>573</v>
      </c>
      <c r="E1271" s="479">
        <v>20261</v>
      </c>
      <c r="F1271" s="503" t="s">
        <v>48</v>
      </c>
      <c r="G1271" s="497" t="s">
        <v>80</v>
      </c>
      <c r="H1271" s="503" t="s">
        <v>63</v>
      </c>
      <c r="I1271" s="503">
        <v>7</v>
      </c>
      <c r="J1271" s="503" t="s">
        <v>583</v>
      </c>
      <c r="K1271" s="503" t="s">
        <v>41</v>
      </c>
      <c r="L1271" s="499" t="s">
        <v>697</v>
      </c>
      <c r="M1271" s="535" t="s">
        <v>698</v>
      </c>
      <c r="N1271" s="15" t="s">
        <v>637</v>
      </c>
      <c r="O1271" s="15" t="s">
        <v>578</v>
      </c>
      <c r="P1271" s="503" t="s">
        <v>579</v>
      </c>
      <c r="Q1271" s="15">
        <v>0</v>
      </c>
      <c r="R1271" s="15">
        <v>2</v>
      </c>
      <c r="S1271" s="479">
        <v>2</v>
      </c>
      <c r="T1271" s="15">
        <v>6</v>
      </c>
      <c r="U1271" s="471"/>
      <c r="V1271" s="550">
        <v>15</v>
      </c>
      <c r="W1271" s="497">
        <v>21808913</v>
      </c>
      <c r="X1271" s="566" t="s">
        <v>376</v>
      </c>
      <c r="Y1271" s="15" t="s">
        <v>579</v>
      </c>
      <c r="Z1271" s="15"/>
      <c r="AA1271" s="15"/>
      <c r="AB1271" s="15"/>
      <c r="AC1271" s="493"/>
      <c r="AD1271" s="15"/>
      <c r="AE1271" s="15" t="s">
        <v>1097</v>
      </c>
      <c r="AF1271" s="497"/>
      <c r="AG1271" s="497"/>
      <c r="AH1271" s="497" t="s">
        <v>100</v>
      </c>
      <c r="AI1271" s="15">
        <v>3</v>
      </c>
      <c r="AJ1271" s="15">
        <v>9</v>
      </c>
      <c r="AK1271" s="15">
        <v>20</v>
      </c>
      <c r="AL1271" s="15">
        <v>11</v>
      </c>
      <c r="AM1271" s="15">
        <v>0</v>
      </c>
      <c r="AN1271" s="490">
        <f>IF(AJ1271="",S1271,ROUND(((((AL1271/24)+(AM1271/1440))-((AJ1271/24)+(AK1271/1440)))*1440/50),5))</f>
        <v>2</v>
      </c>
      <c r="AO1271" s="491">
        <f>AJ1271/24+AK1271/1440</f>
        <v>0.3888888888888889</v>
      </c>
      <c r="AP1271" s="491">
        <f>AL1271/24+AM1271/1440</f>
        <v>0.45833333333333331</v>
      </c>
      <c r="AQ1271" s="23" t="str" cm="1">
        <f t="array" ref="AQ1271">IF(X1271="","",IF(SUMPRODUCT((X1271=$X$7:$X$2085)*(AI1271=$AI$7:$AI$2085)*(AO1271=$AO$7:$AO$2085)*(AP1271=$AP$7:$AP$2085)*(ROW($X$7:$X$2085)&lt;&gt;ROW(X1271))*((S1271=0)*($S$7:$S$2085&gt;0)+(S1271&gt;0)*($S$7:$S$2085=0)))&gt;0,"SALONES UNIDOS",IF(SUMPRODUCT((X1271=$X$7:$X$2085)*(AI1271=$AI$7:$AI$2085)*((AO1271&lt;$AP$7:$AP$2085)*(AP1271&gt;$AO$7:$AO$2085))*(ROW($X$7:$X$2085)&lt;&gt;ROW(X1271)))&gt;0,"Cruzado","Sin cruce")))</f>
        <v>Sin cruce</v>
      </c>
      <c r="AR1271" s="23" t="str" cm="1">
        <f t="array" ref="AR1271">IF(AE1271="","",IF(SUMPRODUCT((AE1271=$AE$7:$AE$2085)*(AI1271=$AI$7:$AI$2085)*(AO1271=$AO$7:$AO$2085)*(AP1271=$AP$7:$AP$2085)*(ROW($AE$7:$AE$2085)&lt;&gt;ROW(AE1271))*((S1271=0)*($S$7:$S$2085&gt;0)+(S1271&gt;0)*($S$7:$S$2085=0)))&gt;0,"SALONES UNIDOS",IF(SUMPRODUCT((AE1271=$AE$7:$AE$2085)*(AI1271=$AI$7:$AI$2085)*((AO1271&lt;$AP$7:$AP$2085)*(AP1271&gt;$AO$7:$AO$2085))*(ROW($AE$7:$AE$2085)&lt;&gt;ROW(AE1271)))&gt;0,"Cruzado","Sin cruce")))</f>
        <v>Sin cruce</v>
      </c>
      <c r="AS1271" s="94" t="str">
        <f t="shared" si="23"/>
        <v>EN7PRINCIPALA</v>
      </c>
      <c r="AT1271" s="94" t="str" cm="1">
        <f t="array" ref="AT1271">IF(AS1271="","",IF(SUMPRODUCT((AS1271=$AS$7:$AS$2085)*(AI1271=$AI$7:$AI$2085)*(AO1271=$AO$7:$AO$2085)*(AP1271=$AP$7:$AP$2085)*(ROW($AS$7:$AS$2085)&lt;&gt;ROW(AS1271))*((S1271=0)*($S$7:$S$2085&gt;0)+(S1271&gt;0)*($S$7:$S$2085=0)))&gt;0,"SALONES UNIDOS",IF(SUMPRODUCT((AS1271=$AS$7:$AS$2085)*(AI1271=$AI$7:$AI$2085)*((AO1271&lt;$AP$7:$AP$2085)*(AP1271&gt;$AO$7:$AO$2085))*(ROW($AS$7:$AS$2085)&lt;&gt;ROW(AS1271)))&gt;0,"Cruzado","Sin cruce")))</f>
        <v>Sin cruce</v>
      </c>
    </row>
    <row r="1272" spans="3:46" ht="15.6" hidden="1" customHeight="1">
      <c r="C1272" s="496" t="s">
        <v>572</v>
      </c>
      <c r="D1272" s="479" t="s">
        <v>573</v>
      </c>
      <c r="E1272" s="479">
        <v>20261</v>
      </c>
      <c r="F1272" s="503" t="s">
        <v>48</v>
      </c>
      <c r="G1272" s="497" t="s">
        <v>80</v>
      </c>
      <c r="H1272" s="503" t="s">
        <v>63</v>
      </c>
      <c r="I1272" s="503">
        <v>7</v>
      </c>
      <c r="J1272" s="503" t="s">
        <v>41</v>
      </c>
      <c r="K1272" s="503" t="s">
        <v>41</v>
      </c>
      <c r="L1272" s="499" t="s">
        <v>697</v>
      </c>
      <c r="M1272" s="535" t="s">
        <v>698</v>
      </c>
      <c r="N1272" s="15" t="s">
        <v>637</v>
      </c>
      <c r="O1272" s="15" t="s">
        <v>578</v>
      </c>
      <c r="P1272" s="503" t="s">
        <v>579</v>
      </c>
      <c r="Q1272" s="15">
        <v>0</v>
      </c>
      <c r="R1272" s="15">
        <v>6</v>
      </c>
      <c r="S1272" s="479">
        <v>6</v>
      </c>
      <c r="T1272" s="15">
        <v>6</v>
      </c>
      <c r="U1272" s="471"/>
      <c r="V1272" s="550">
        <v>30</v>
      </c>
      <c r="W1272" s="548">
        <v>21808913</v>
      </c>
      <c r="X1272" s="564" t="s">
        <v>376</v>
      </c>
      <c r="Y1272" s="15" t="s">
        <v>579</v>
      </c>
      <c r="Z1272" s="15"/>
      <c r="AA1272" s="15"/>
      <c r="AB1272" s="15"/>
      <c r="AC1272" s="485" t="s">
        <v>1098</v>
      </c>
      <c r="AD1272" s="15"/>
      <c r="AE1272" s="479"/>
      <c r="AF1272" s="497"/>
      <c r="AG1272" s="497"/>
      <c r="AH1272" s="497" t="s">
        <v>100</v>
      </c>
      <c r="AI1272" s="15">
        <v>2</v>
      </c>
      <c r="AJ1272" s="15">
        <v>13</v>
      </c>
      <c r="AK1272" s="15">
        <v>30</v>
      </c>
      <c r="AL1272" s="15">
        <v>18</v>
      </c>
      <c r="AM1272" s="15">
        <v>30</v>
      </c>
      <c r="AN1272" s="490">
        <f>IF(AJ1272="",S1272,ROUND(((((AL1272/24)+(AM1272/1440))-((AJ1272/24)+(AK1272/1440)))*1440/50),5))</f>
        <v>6</v>
      </c>
      <c r="AO1272" s="491">
        <f>AJ1272/24+AK1272/1440</f>
        <v>0.5625</v>
      </c>
      <c r="AP1272" s="491">
        <f>AL1272/24+AM1272/1440</f>
        <v>0.77083333333333337</v>
      </c>
      <c r="AQ1272" s="23" t="str" cm="1">
        <f t="array" ref="AQ1272">IF(X1272="","",IF(SUMPRODUCT((X1272=$X$7:$X$2085)*(AI1272=$AI$7:$AI$2085)*(AO1272=$AO$7:$AO$2085)*(AP1272=$AP$7:$AP$2085)*(ROW($X$7:$X$2085)&lt;&gt;ROW(X1272))*((S1272=0)*($S$7:$S$2085&gt;0)+(S1272&gt;0)*($S$7:$S$2085=0)))&gt;0,"SALONES UNIDOS",IF(SUMPRODUCT((X1272=$X$7:$X$2085)*(AI1272=$AI$7:$AI$2085)*((AO1272&lt;$AP$7:$AP$2085)*(AP1272&gt;$AO$7:$AO$2085))*(ROW($X$7:$X$2085)&lt;&gt;ROW(X1272)))&gt;0,"Cruzado","Sin cruce")))</f>
        <v>Sin cruce</v>
      </c>
      <c r="AR1272" s="23" t="str" cm="1">
        <f t="array" ref="AR1272">IF(AE1272="","",IF(SUMPRODUCT((AE1272=$AE$7:$AE$2085)*(AI1272=$AI$7:$AI$2085)*(AO1272=$AO$7:$AO$2085)*(AP1272=$AP$7:$AP$2085)*(ROW($AE$7:$AE$2085)&lt;&gt;ROW(AE1272))*((S1272=0)*($S$7:$S$2085&gt;0)+(S1272&gt;0)*($S$7:$S$2085=0)))&gt;0,"SALONES UNIDOS",IF(SUMPRODUCT((AE1272=$AE$7:$AE$2085)*(AI1272=$AI$7:$AI$2085)*((AO1272&lt;$AP$7:$AP$2085)*(AP1272&gt;$AO$7:$AO$2085))*(ROW($AE$7:$AE$2085)&lt;&gt;ROW(AE1272)))&gt;0,"Cruzado","Sin cruce")))</f>
        <v/>
      </c>
      <c r="AS1272" s="94" t="str">
        <f t="shared" si="23"/>
        <v>EN7PRINCIPALA</v>
      </c>
      <c r="AT1272" s="94" t="str" cm="1">
        <f t="array" ref="AT1272">IF(AS1272="","",IF(SUMPRODUCT((AS1272=$AS$7:$AS$2085)*(AI1272=$AI$7:$AI$2085)*(AO1272=$AO$7:$AO$2085)*(AP1272=$AP$7:$AP$2085)*(ROW($AS$7:$AS$2085)&lt;&gt;ROW(AS1272))*((S1272=0)*($S$7:$S$2085&gt;0)+(S1272&gt;0)*($S$7:$S$2085=0)))&gt;0,"SALONES UNIDOS",IF(SUMPRODUCT((AS1272=$AS$7:$AS$2085)*(AI1272=$AI$7:$AI$2085)*((AO1272&lt;$AP$7:$AP$2085)*(AP1272&gt;$AO$7:$AO$2085))*(ROW($AS$7:$AS$2085)&lt;&gt;ROW(AS1272)))&gt;0,"Cruzado","Sin cruce")))</f>
        <v>Sin cruce</v>
      </c>
    </row>
    <row r="1273" spans="3:46" ht="15.6" hidden="1" customHeight="1">
      <c r="C1273" s="496" t="s">
        <v>572</v>
      </c>
      <c r="D1273" s="479" t="s">
        <v>573</v>
      </c>
      <c r="E1273" s="479">
        <v>20261</v>
      </c>
      <c r="F1273" s="503" t="s">
        <v>48</v>
      </c>
      <c r="G1273" s="497" t="s">
        <v>80</v>
      </c>
      <c r="H1273" s="503" t="s">
        <v>63</v>
      </c>
      <c r="I1273" s="503">
        <v>7</v>
      </c>
      <c r="J1273" s="503" t="s">
        <v>41</v>
      </c>
      <c r="K1273" s="503" t="s">
        <v>41</v>
      </c>
      <c r="L1273" s="499" t="s">
        <v>700</v>
      </c>
      <c r="M1273" s="535" t="s">
        <v>701</v>
      </c>
      <c r="N1273" s="15" t="s">
        <v>577</v>
      </c>
      <c r="O1273" s="15" t="s">
        <v>578</v>
      </c>
      <c r="P1273" s="503" t="s">
        <v>624</v>
      </c>
      <c r="Q1273" s="15">
        <v>3</v>
      </c>
      <c r="R1273" s="15">
        <v>0</v>
      </c>
      <c r="S1273" s="479">
        <v>3</v>
      </c>
      <c r="T1273" s="15">
        <v>3</v>
      </c>
      <c r="U1273" s="471"/>
      <c r="V1273" s="550">
        <v>40</v>
      </c>
      <c r="W1273" s="497">
        <v>40689619</v>
      </c>
      <c r="X1273" s="566" t="s">
        <v>269</v>
      </c>
      <c r="Y1273" s="15" t="s">
        <v>624</v>
      </c>
      <c r="Z1273" s="15"/>
      <c r="AA1273" s="15"/>
      <c r="AB1273" s="15"/>
      <c r="AC1273" s="493"/>
      <c r="AD1273" s="15"/>
      <c r="AE1273" s="479"/>
      <c r="AF1273" s="497"/>
      <c r="AG1273" s="497"/>
      <c r="AH1273" s="15" t="s">
        <v>582</v>
      </c>
      <c r="AI1273" s="15">
        <v>1</v>
      </c>
      <c r="AJ1273" s="15">
        <v>16</v>
      </c>
      <c r="AK1273" s="15">
        <v>50</v>
      </c>
      <c r="AL1273" s="15">
        <v>19</v>
      </c>
      <c r="AM1273" s="15">
        <v>20</v>
      </c>
      <c r="AN1273" s="490">
        <f>IF(AJ1273="",S1273,ROUND(((((AL1273/24)+(AM1273/1440))-((AJ1273/24)+(AK1273/1440)))*1440/50),5))</f>
        <v>3</v>
      </c>
      <c r="AO1273" s="491">
        <f>AJ1273/24+AK1273/1440</f>
        <v>0.70138888888888884</v>
      </c>
      <c r="AP1273" s="491">
        <f>AL1273/24+AM1273/1440</f>
        <v>0.80555555555555547</v>
      </c>
      <c r="AQ1273" s="23" t="str" cm="1">
        <f t="array" ref="AQ1273">IF(X1273="","",IF(SUMPRODUCT((X1273=$X$7:$X$2085)*(AI1273=$AI$7:$AI$2085)*(AO1273=$AO$7:$AO$2085)*(AP1273=$AP$7:$AP$2085)*(ROW($X$7:$X$2085)&lt;&gt;ROW(X1273))*((S1273=0)*($S$7:$S$2085&gt;0)+(S1273&gt;0)*($S$7:$S$2085=0)))&gt;0,"SALONES UNIDOS",IF(SUMPRODUCT((X1273=$X$7:$X$2085)*(AI1273=$AI$7:$AI$2085)*((AO1273&lt;$AP$7:$AP$2085)*(AP1273&gt;$AO$7:$AO$2085))*(ROW($X$7:$X$2085)&lt;&gt;ROW(X1273)))&gt;0,"Cruzado","Sin cruce")))</f>
        <v>Sin cruce</v>
      </c>
      <c r="AR1273" s="23" t="str" cm="1">
        <f t="array" ref="AR1273">IF(AE1273="","",IF(SUMPRODUCT((AE1273=$AE$7:$AE$2085)*(AI1273=$AI$7:$AI$2085)*(AO1273=$AO$7:$AO$2085)*(AP1273=$AP$7:$AP$2085)*(ROW($AE$7:$AE$2085)&lt;&gt;ROW(AE1273))*((S1273=0)*($S$7:$S$2085&gt;0)+(S1273&gt;0)*($S$7:$S$2085=0)))&gt;0,"SALONES UNIDOS",IF(SUMPRODUCT((AE1273=$AE$7:$AE$2085)*(AI1273=$AI$7:$AI$2085)*((AO1273&lt;$AP$7:$AP$2085)*(AP1273&gt;$AO$7:$AO$2085))*(ROW($AE$7:$AE$2085)&lt;&gt;ROW(AE1273)))&gt;0,"Cruzado","Sin cruce")))</f>
        <v/>
      </c>
      <c r="AS1273" s="94" t="str">
        <f t="shared" si="23"/>
        <v>EN7PRINCIPALA</v>
      </c>
      <c r="AT1273" s="94" t="str" cm="1">
        <f t="array" ref="AT1273">IF(AS1273="","",IF(SUMPRODUCT((AS1273=$AS$7:$AS$2085)*(AI1273=$AI$7:$AI$2085)*(AO1273=$AO$7:$AO$2085)*(AP1273=$AP$7:$AP$2085)*(ROW($AS$7:$AS$2085)&lt;&gt;ROW(AS1273))*((S1273=0)*($S$7:$S$2085&gt;0)+(S1273&gt;0)*($S$7:$S$2085=0)))&gt;0,"SALONES UNIDOS",IF(SUMPRODUCT((AS1273=$AS$7:$AS$2085)*(AI1273=$AI$7:$AI$2085)*((AO1273&lt;$AP$7:$AP$2085)*(AP1273&gt;$AO$7:$AO$2085))*(ROW($AS$7:$AS$2085)&lt;&gt;ROW(AS1273)))&gt;0,"Cruzado","Sin cruce")))</f>
        <v>Sin cruce</v>
      </c>
    </row>
    <row r="1274" spans="3:46" ht="15.6" hidden="1" customHeight="1">
      <c r="C1274" s="496" t="s">
        <v>572</v>
      </c>
      <c r="D1274" s="479" t="s">
        <v>573</v>
      </c>
      <c r="E1274" s="479">
        <v>20261</v>
      </c>
      <c r="F1274" s="503" t="s">
        <v>48</v>
      </c>
      <c r="G1274" s="497" t="s">
        <v>80</v>
      </c>
      <c r="H1274" s="503" t="s">
        <v>63</v>
      </c>
      <c r="I1274" s="503">
        <v>7</v>
      </c>
      <c r="J1274" s="503" t="s">
        <v>41</v>
      </c>
      <c r="K1274" s="503" t="s">
        <v>41</v>
      </c>
      <c r="L1274" s="499" t="s">
        <v>702</v>
      </c>
      <c r="M1274" s="535" t="s">
        <v>703</v>
      </c>
      <c r="N1274" s="15" t="s">
        <v>637</v>
      </c>
      <c r="O1274" s="15" t="s">
        <v>578</v>
      </c>
      <c r="P1274" s="503" t="s">
        <v>579</v>
      </c>
      <c r="Q1274" s="15">
        <v>2</v>
      </c>
      <c r="R1274" s="15">
        <v>0</v>
      </c>
      <c r="S1274" s="479">
        <v>2</v>
      </c>
      <c r="T1274" s="15">
        <v>2</v>
      </c>
      <c r="U1274" s="471"/>
      <c r="V1274" s="550">
        <v>30</v>
      </c>
      <c r="W1274" s="548">
        <v>21867757</v>
      </c>
      <c r="X1274" s="564" t="s">
        <v>336</v>
      </c>
      <c r="Y1274" s="15" t="s">
        <v>579</v>
      </c>
      <c r="Z1274" s="15"/>
      <c r="AA1274" s="15"/>
      <c r="AB1274" s="15"/>
      <c r="AC1274" s="485" t="s">
        <v>1075</v>
      </c>
      <c r="AD1274" s="15"/>
      <c r="AE1274" s="479"/>
      <c r="AF1274" s="497"/>
      <c r="AG1274" s="497"/>
      <c r="AH1274" s="497" t="s">
        <v>582</v>
      </c>
      <c r="AI1274" s="15">
        <v>2</v>
      </c>
      <c r="AJ1274" s="15">
        <v>18</v>
      </c>
      <c r="AK1274" s="15">
        <v>30</v>
      </c>
      <c r="AL1274" s="15">
        <v>20</v>
      </c>
      <c r="AM1274" s="15">
        <v>10</v>
      </c>
      <c r="AN1274" s="490">
        <f>IF(AJ1274="",S1274,ROUND(((((AL1274/24)+(AM1274/1440))-((AJ1274/24)+(AK1274/1440)))*1440/50),5))</f>
        <v>2</v>
      </c>
      <c r="AO1274" s="491">
        <f>AJ1274/24+AK1274/1440</f>
        <v>0.77083333333333337</v>
      </c>
      <c r="AP1274" s="491">
        <f>AL1274/24+AM1274/1440</f>
        <v>0.84027777777777779</v>
      </c>
      <c r="AQ1274" s="23" t="str" cm="1">
        <f t="array" ref="AQ1274">IF(X1274="","",IF(SUMPRODUCT((X1274=$X$7:$X$2085)*(AI1274=$AI$7:$AI$2085)*(AO1274=$AO$7:$AO$2085)*(AP1274=$AP$7:$AP$2085)*(ROW($X$7:$X$2085)&lt;&gt;ROW(X1274))*((S1274=0)*($S$7:$S$2085&gt;0)+(S1274&gt;0)*($S$7:$S$2085=0)))&gt;0,"SALONES UNIDOS",IF(SUMPRODUCT((X1274=$X$7:$X$2085)*(AI1274=$AI$7:$AI$2085)*((AO1274&lt;$AP$7:$AP$2085)*(AP1274&gt;$AO$7:$AO$2085))*(ROW($X$7:$X$2085)&lt;&gt;ROW(X1274)))&gt;0,"Cruzado","Sin cruce")))</f>
        <v>Sin cruce</v>
      </c>
      <c r="AR1274" s="23" t="str" cm="1">
        <f t="array" ref="AR1274">IF(AE1274="","",IF(SUMPRODUCT((AE1274=$AE$7:$AE$2085)*(AI1274=$AI$7:$AI$2085)*(AO1274=$AO$7:$AO$2085)*(AP1274=$AP$7:$AP$2085)*(ROW($AE$7:$AE$2085)&lt;&gt;ROW(AE1274))*((S1274=0)*($S$7:$S$2085&gt;0)+(S1274&gt;0)*($S$7:$S$2085=0)))&gt;0,"SALONES UNIDOS",IF(SUMPRODUCT((AE1274=$AE$7:$AE$2085)*(AI1274=$AI$7:$AI$2085)*((AO1274&lt;$AP$7:$AP$2085)*(AP1274&gt;$AO$7:$AO$2085))*(ROW($AE$7:$AE$2085)&lt;&gt;ROW(AE1274)))&gt;0,"Cruzado","Sin cruce")))</f>
        <v/>
      </c>
      <c r="AS1274" s="94" t="str">
        <f t="shared" si="23"/>
        <v>EN7PRINCIPALA</v>
      </c>
      <c r="AT1274" s="94" t="str" cm="1">
        <f t="array" ref="AT1274">IF(AS1274="","",IF(SUMPRODUCT((AS1274=$AS$7:$AS$2085)*(AI1274=$AI$7:$AI$2085)*(AO1274=$AO$7:$AO$2085)*(AP1274=$AP$7:$AP$2085)*(ROW($AS$7:$AS$2085)&lt;&gt;ROW(AS1274))*((S1274=0)*($S$7:$S$2085&gt;0)+(S1274&gt;0)*($S$7:$S$2085=0)))&gt;0,"SALONES UNIDOS",IF(SUMPRODUCT((AS1274=$AS$7:$AS$2085)*(AI1274=$AI$7:$AI$2085)*((AO1274&lt;$AP$7:$AP$2085)*(AP1274&gt;$AO$7:$AO$2085))*(ROW($AS$7:$AS$2085)&lt;&gt;ROW(AS1274)))&gt;0,"Cruzado","Sin cruce")))</f>
        <v>Sin cruce</v>
      </c>
    </row>
    <row r="1275" spans="3:46" ht="15.6" hidden="1" customHeight="1">
      <c r="C1275" s="496" t="s">
        <v>572</v>
      </c>
      <c r="D1275" s="479" t="s">
        <v>573</v>
      </c>
      <c r="E1275" s="479">
        <v>20261</v>
      </c>
      <c r="F1275" s="503" t="s">
        <v>48</v>
      </c>
      <c r="G1275" s="497" t="s">
        <v>80</v>
      </c>
      <c r="H1275" s="503" t="s">
        <v>63</v>
      </c>
      <c r="I1275" s="503">
        <v>7</v>
      </c>
      <c r="J1275" s="503" t="s">
        <v>41</v>
      </c>
      <c r="K1275" s="503" t="s">
        <v>41</v>
      </c>
      <c r="L1275" s="499" t="s">
        <v>704</v>
      </c>
      <c r="M1275" s="535" t="s">
        <v>705</v>
      </c>
      <c r="N1275" s="15" t="s">
        <v>577</v>
      </c>
      <c r="O1275" s="15" t="s">
        <v>578</v>
      </c>
      <c r="P1275" s="503" t="s">
        <v>624</v>
      </c>
      <c r="Q1275" s="15">
        <v>3</v>
      </c>
      <c r="R1275" s="15">
        <v>2</v>
      </c>
      <c r="S1275" s="479">
        <v>5</v>
      </c>
      <c r="T1275" s="15">
        <v>4</v>
      </c>
      <c r="U1275" s="471"/>
      <c r="V1275" s="550">
        <v>20</v>
      </c>
      <c r="W1275" s="497">
        <v>15764680</v>
      </c>
      <c r="X1275" s="566" t="s">
        <v>427</v>
      </c>
      <c r="Y1275" s="15" t="s">
        <v>624</v>
      </c>
      <c r="Z1275" s="15"/>
      <c r="AA1275" s="15"/>
      <c r="AB1275" s="15"/>
      <c r="AC1275" s="493"/>
      <c r="AD1275" s="15"/>
      <c r="AE1275" s="479"/>
      <c r="AF1275" s="497"/>
      <c r="AG1275" s="497"/>
      <c r="AH1275" s="15" t="s">
        <v>203</v>
      </c>
      <c r="AI1275" s="15">
        <v>3</v>
      </c>
      <c r="AJ1275" s="15">
        <v>19</v>
      </c>
      <c r="AK1275" s="15">
        <v>20</v>
      </c>
      <c r="AL1275" s="15">
        <v>23</v>
      </c>
      <c r="AM1275" s="15">
        <v>30</v>
      </c>
      <c r="AN1275" s="490">
        <f>IF(AJ1275="",S1275,ROUND(((((AL1275/24)+(AM1275/1440))-((AJ1275/24)+(AK1275/1440)))*1440/50),5))</f>
        <v>5</v>
      </c>
      <c r="AO1275" s="491">
        <f>AJ1275/24+AK1275/1440</f>
        <v>0.80555555555555547</v>
      </c>
      <c r="AP1275" s="491">
        <f>AL1275/24+AM1275/1440</f>
        <v>0.97916666666666674</v>
      </c>
      <c r="AQ1275" s="23" t="str" cm="1">
        <f t="array" ref="AQ1275">IF(X1275="","",IF(SUMPRODUCT((X1275=$X$7:$X$2085)*(AI1275=$AI$7:$AI$2085)*(AO1275=$AO$7:$AO$2085)*(AP1275=$AP$7:$AP$2085)*(ROW($X$7:$X$2085)&lt;&gt;ROW(X1275))*((S1275=0)*($S$7:$S$2085&gt;0)+(S1275&gt;0)*($S$7:$S$2085=0)))&gt;0,"SALONES UNIDOS",IF(SUMPRODUCT((X1275=$X$7:$X$2085)*(AI1275=$AI$7:$AI$2085)*((AO1275&lt;$AP$7:$AP$2085)*(AP1275&gt;$AO$7:$AO$2085))*(ROW($X$7:$X$2085)&lt;&gt;ROW(X1275)))&gt;0,"Cruzado","Sin cruce")))</f>
        <v>Sin cruce</v>
      </c>
      <c r="AR1275" s="23" t="str" cm="1">
        <f t="array" ref="AR1275">IF(AE1275="","",IF(SUMPRODUCT((AE1275=$AE$7:$AE$2085)*(AI1275=$AI$7:$AI$2085)*(AO1275=$AO$7:$AO$2085)*(AP1275=$AP$7:$AP$2085)*(ROW($AE$7:$AE$2085)&lt;&gt;ROW(AE1275))*((S1275=0)*($S$7:$S$2085&gt;0)+(S1275&gt;0)*($S$7:$S$2085=0)))&gt;0,"SALONES UNIDOS",IF(SUMPRODUCT((AE1275=$AE$7:$AE$2085)*(AI1275=$AI$7:$AI$2085)*((AO1275&lt;$AP$7:$AP$2085)*(AP1275&gt;$AO$7:$AO$2085))*(ROW($AE$7:$AE$2085)&lt;&gt;ROW(AE1275)))&gt;0,"Cruzado","Sin cruce")))</f>
        <v/>
      </c>
      <c r="AS1275" s="94" t="str">
        <f t="shared" si="23"/>
        <v>EN7PRINCIPALA</v>
      </c>
      <c r="AT1275" s="94" t="str" cm="1">
        <f t="array" ref="AT1275">IF(AS1275="","",IF(SUMPRODUCT((AS1275=$AS$7:$AS$2085)*(AI1275=$AI$7:$AI$2085)*(AO1275=$AO$7:$AO$2085)*(AP1275=$AP$7:$AP$2085)*(ROW($AS$7:$AS$2085)&lt;&gt;ROW(AS1275))*((S1275=0)*($S$7:$S$2085&gt;0)+(S1275&gt;0)*($S$7:$S$2085=0)))&gt;0,"SALONES UNIDOS",IF(SUMPRODUCT((AS1275=$AS$7:$AS$2085)*(AI1275=$AI$7:$AI$2085)*((AO1275&lt;$AP$7:$AP$2085)*(AP1275&gt;$AO$7:$AO$2085))*(ROW($AS$7:$AS$2085)&lt;&gt;ROW(AS1275)))&gt;0,"Cruzado","Sin cruce")))</f>
        <v>Sin cruce</v>
      </c>
    </row>
    <row r="1276" spans="3:46" ht="15.6" hidden="1" customHeight="1">
      <c r="C1276" s="496" t="s">
        <v>572</v>
      </c>
      <c r="D1276" s="479" t="s">
        <v>573</v>
      </c>
      <c r="E1276" s="479">
        <v>20261</v>
      </c>
      <c r="F1276" s="503" t="s">
        <v>48</v>
      </c>
      <c r="G1276" s="497" t="s">
        <v>80</v>
      </c>
      <c r="H1276" s="503" t="s">
        <v>63</v>
      </c>
      <c r="I1276" s="503">
        <v>7</v>
      </c>
      <c r="J1276" s="503" t="s">
        <v>51</v>
      </c>
      <c r="K1276" s="503" t="s">
        <v>51</v>
      </c>
      <c r="L1276" s="499" t="s">
        <v>692</v>
      </c>
      <c r="M1276" s="535" t="s">
        <v>693</v>
      </c>
      <c r="N1276" s="15" t="s">
        <v>637</v>
      </c>
      <c r="O1276" s="15" t="s">
        <v>678</v>
      </c>
      <c r="P1276" s="503" t="s">
        <v>624</v>
      </c>
      <c r="Q1276" s="15">
        <v>2</v>
      </c>
      <c r="R1276" s="15">
        <v>0</v>
      </c>
      <c r="S1276" s="479">
        <v>2</v>
      </c>
      <c r="T1276" s="15">
        <v>2</v>
      </c>
      <c r="U1276" s="471"/>
      <c r="V1276" s="550">
        <v>40</v>
      </c>
      <c r="W1276" s="497">
        <v>72887149</v>
      </c>
      <c r="X1276" s="566" t="s">
        <v>418</v>
      </c>
      <c r="Y1276" s="15" t="s">
        <v>624</v>
      </c>
      <c r="Z1276" s="15"/>
      <c r="AA1276" s="15"/>
      <c r="AB1276" s="15"/>
      <c r="AC1276" s="493"/>
      <c r="AD1276" s="15"/>
      <c r="AE1276" s="479"/>
      <c r="AF1276" s="497"/>
      <c r="AG1276" s="497"/>
      <c r="AH1276" s="15" t="s">
        <v>582</v>
      </c>
      <c r="AI1276" s="15">
        <v>2</v>
      </c>
      <c r="AJ1276" s="15">
        <v>17</v>
      </c>
      <c r="AK1276" s="15">
        <v>40</v>
      </c>
      <c r="AL1276" s="15">
        <v>19</v>
      </c>
      <c r="AM1276" s="15">
        <v>20</v>
      </c>
      <c r="AN1276" s="490">
        <f>IF(AJ1276="",S1276,ROUND(((((AL1276/24)+(AM1276/1440))-((AJ1276/24)+(AK1276/1440)))*1440/50),5))</f>
        <v>2</v>
      </c>
      <c r="AO1276" s="491">
        <f>AJ1276/24+AK1276/1440</f>
        <v>0.73611111111111116</v>
      </c>
      <c r="AP1276" s="491">
        <f>AL1276/24+AM1276/1440</f>
        <v>0.80555555555555547</v>
      </c>
      <c r="AQ1276" s="23" t="str" cm="1">
        <f t="array" ref="AQ1276">IF(X1276="","",IF(SUMPRODUCT((X1276=$X$7:$X$2085)*(AI1276=$AI$7:$AI$2085)*(AO1276=$AO$7:$AO$2085)*(AP1276=$AP$7:$AP$2085)*(ROW($X$7:$X$2085)&lt;&gt;ROW(X1276))*((S1276=0)*($S$7:$S$2085&gt;0)+(S1276&gt;0)*($S$7:$S$2085=0)))&gt;0,"SALONES UNIDOS",IF(SUMPRODUCT((X1276=$X$7:$X$2085)*(AI1276=$AI$7:$AI$2085)*((AO1276&lt;$AP$7:$AP$2085)*(AP1276&gt;$AO$7:$AO$2085))*(ROW($X$7:$X$2085)&lt;&gt;ROW(X1276)))&gt;0,"Cruzado","Sin cruce")))</f>
        <v>Sin cruce</v>
      </c>
      <c r="AR1276" s="23" t="str" cm="1">
        <f t="array" ref="AR1276">IF(AE1276="","",IF(SUMPRODUCT((AE1276=$AE$7:$AE$2085)*(AI1276=$AI$7:$AI$2085)*(AO1276=$AO$7:$AO$2085)*(AP1276=$AP$7:$AP$2085)*(ROW($AE$7:$AE$2085)&lt;&gt;ROW(AE1276))*((S1276=0)*($S$7:$S$2085&gt;0)+(S1276&gt;0)*($S$7:$S$2085=0)))&gt;0,"SALONES UNIDOS",IF(SUMPRODUCT((AE1276=$AE$7:$AE$2085)*(AI1276=$AI$7:$AI$2085)*((AO1276&lt;$AP$7:$AP$2085)*(AP1276&gt;$AO$7:$AO$2085))*(ROW($AE$7:$AE$2085)&lt;&gt;ROW(AE1276)))&gt;0,"Cruzado","Sin cruce")))</f>
        <v/>
      </c>
      <c r="AS1276" s="94" t="str">
        <f t="shared" si="23"/>
        <v>EN7PRINCIPALB</v>
      </c>
      <c r="AT1276" s="94" t="str" cm="1">
        <f t="array" ref="AT1276">IF(AS1276="","",IF(SUMPRODUCT((AS1276=$AS$7:$AS$2085)*(AI1276=$AI$7:$AI$2085)*(AO1276=$AO$7:$AO$2085)*(AP1276=$AP$7:$AP$2085)*(ROW($AS$7:$AS$2085)&lt;&gt;ROW(AS1276))*((S1276=0)*($S$7:$S$2085&gt;0)+(S1276&gt;0)*($S$7:$S$2085=0)))&gt;0,"SALONES UNIDOS",IF(SUMPRODUCT((AS1276=$AS$7:$AS$2085)*(AI1276=$AI$7:$AI$2085)*((AO1276&lt;$AP$7:$AP$2085)*(AP1276&gt;$AO$7:$AO$2085))*(ROW($AS$7:$AS$2085)&lt;&gt;ROW(AS1276)))&gt;0,"Cruzado","Sin cruce")))</f>
        <v>Sin cruce</v>
      </c>
    </row>
    <row r="1277" spans="3:46" ht="15.6" hidden="1" customHeight="1">
      <c r="C1277" s="496" t="s">
        <v>572</v>
      </c>
      <c r="D1277" s="479" t="s">
        <v>573</v>
      </c>
      <c r="E1277" s="479">
        <v>20261</v>
      </c>
      <c r="F1277" s="503" t="s">
        <v>48</v>
      </c>
      <c r="G1277" s="497" t="s">
        <v>80</v>
      </c>
      <c r="H1277" s="503" t="s">
        <v>63</v>
      </c>
      <c r="I1277" s="503">
        <v>7</v>
      </c>
      <c r="J1277" s="503" t="s">
        <v>51</v>
      </c>
      <c r="K1277" s="503" t="s">
        <v>51</v>
      </c>
      <c r="L1277" s="499" t="s">
        <v>694</v>
      </c>
      <c r="M1277" s="535" t="s">
        <v>695</v>
      </c>
      <c r="N1277" s="15" t="s">
        <v>637</v>
      </c>
      <c r="O1277" s="15" t="s">
        <v>578</v>
      </c>
      <c r="P1277" s="503" t="s">
        <v>579</v>
      </c>
      <c r="Q1277" s="15">
        <v>3</v>
      </c>
      <c r="R1277" s="15">
        <v>4</v>
      </c>
      <c r="S1277" s="479">
        <v>7</v>
      </c>
      <c r="T1277" s="15">
        <v>5</v>
      </c>
      <c r="U1277" s="471"/>
      <c r="V1277" s="550">
        <v>35</v>
      </c>
      <c r="W1277" s="497">
        <v>21815632</v>
      </c>
      <c r="X1277" s="566" t="s">
        <v>344</v>
      </c>
      <c r="Y1277" s="15" t="s">
        <v>579</v>
      </c>
      <c r="Z1277" s="15"/>
      <c r="AA1277" s="15"/>
      <c r="AB1277" s="15"/>
      <c r="AC1277" s="15" t="s">
        <v>1090</v>
      </c>
      <c r="AD1277" s="15"/>
      <c r="AE1277" s="479"/>
      <c r="AF1277" s="497"/>
      <c r="AG1277" s="497"/>
      <c r="AH1277" s="497" t="s">
        <v>203</v>
      </c>
      <c r="AI1277" s="15">
        <v>2</v>
      </c>
      <c r="AJ1277" s="15">
        <v>11</v>
      </c>
      <c r="AK1277" s="15">
        <v>50</v>
      </c>
      <c r="AL1277" s="15">
        <v>17</v>
      </c>
      <c r="AM1277" s="15">
        <v>40</v>
      </c>
      <c r="AN1277" s="490">
        <f>IF(AJ1277="",S1277,ROUND(((((AL1277/24)+(AM1277/1440))-((AJ1277/24)+(AK1277/1440)))*1440/50),5))</f>
        <v>7</v>
      </c>
      <c r="AO1277" s="491">
        <f>AJ1277/24+AK1277/1440</f>
        <v>0.49305555555555552</v>
      </c>
      <c r="AP1277" s="491">
        <f>AL1277/24+AM1277/1440</f>
        <v>0.73611111111111116</v>
      </c>
      <c r="AQ1277" s="23" t="str" cm="1">
        <f t="array" ref="AQ1277">IF(X1277="","",IF(SUMPRODUCT((X1277=$X$7:$X$2085)*(AI1277=$AI$7:$AI$2085)*(AO1277=$AO$7:$AO$2085)*(AP1277=$AP$7:$AP$2085)*(ROW($X$7:$X$2085)&lt;&gt;ROW(X1277))*((S1277=0)*($S$7:$S$2085&gt;0)+(S1277&gt;0)*($S$7:$S$2085=0)))&gt;0,"SALONES UNIDOS",IF(SUMPRODUCT((X1277=$X$7:$X$2085)*(AI1277=$AI$7:$AI$2085)*((AO1277&lt;$AP$7:$AP$2085)*(AP1277&gt;$AO$7:$AO$2085))*(ROW($X$7:$X$2085)&lt;&gt;ROW(X1277)))&gt;0,"Cruzado","Sin cruce")))</f>
        <v>Sin cruce</v>
      </c>
      <c r="AR1277" s="23" t="str" cm="1">
        <f t="array" ref="AR1277">IF(AE1277="","",IF(SUMPRODUCT((AE1277=$AE$7:$AE$2085)*(AI1277=$AI$7:$AI$2085)*(AO1277=$AO$7:$AO$2085)*(AP1277=$AP$7:$AP$2085)*(ROW($AE$7:$AE$2085)&lt;&gt;ROW(AE1277))*((S1277=0)*($S$7:$S$2085&gt;0)+(S1277&gt;0)*($S$7:$S$2085=0)))&gt;0,"SALONES UNIDOS",IF(SUMPRODUCT((AE1277=$AE$7:$AE$2085)*(AI1277=$AI$7:$AI$2085)*((AO1277&lt;$AP$7:$AP$2085)*(AP1277&gt;$AO$7:$AO$2085))*(ROW($AE$7:$AE$2085)&lt;&gt;ROW(AE1277)))&gt;0,"Cruzado","Sin cruce")))</f>
        <v/>
      </c>
      <c r="AS1277" s="94" t="str">
        <f t="shared" si="23"/>
        <v>EN7PRINCIPALB</v>
      </c>
      <c r="AT1277" s="94" t="str" cm="1">
        <f t="array" ref="AT1277">IF(AS1277="","",IF(SUMPRODUCT((AS1277=$AS$7:$AS$2085)*(AI1277=$AI$7:$AI$2085)*(AO1277=$AO$7:$AO$2085)*(AP1277=$AP$7:$AP$2085)*(ROW($AS$7:$AS$2085)&lt;&gt;ROW(AS1277))*((S1277=0)*($S$7:$S$2085&gt;0)+(S1277&gt;0)*($S$7:$S$2085=0)))&gt;0,"SALONES UNIDOS",IF(SUMPRODUCT((AS1277=$AS$7:$AS$2085)*(AI1277=$AI$7:$AI$2085)*((AO1277&lt;$AP$7:$AP$2085)*(AP1277&gt;$AO$7:$AO$2085))*(ROW($AS$7:$AS$2085)&lt;&gt;ROW(AS1277)))&gt;0,"Cruzado","Sin cruce")))</f>
        <v>Sin cruce</v>
      </c>
    </row>
    <row r="1278" spans="3:46" ht="15.6" hidden="1" customHeight="1">
      <c r="C1278" s="496" t="s">
        <v>572</v>
      </c>
      <c r="D1278" s="479" t="s">
        <v>573</v>
      </c>
      <c r="E1278" s="479">
        <v>20261</v>
      </c>
      <c r="F1278" s="503" t="s">
        <v>48</v>
      </c>
      <c r="G1278" s="497" t="s">
        <v>80</v>
      </c>
      <c r="H1278" s="503" t="s">
        <v>63</v>
      </c>
      <c r="I1278" s="503">
        <v>7</v>
      </c>
      <c r="J1278" s="503" t="s">
        <v>51</v>
      </c>
      <c r="K1278" s="503" t="s">
        <v>51</v>
      </c>
      <c r="L1278" s="499" t="s">
        <v>697</v>
      </c>
      <c r="M1278" s="535" t="s">
        <v>698</v>
      </c>
      <c r="N1278" s="15" t="s">
        <v>637</v>
      </c>
      <c r="O1278" s="15" t="s">
        <v>578</v>
      </c>
      <c r="P1278" s="503" t="s">
        <v>579</v>
      </c>
      <c r="Q1278" s="15">
        <v>2</v>
      </c>
      <c r="R1278" s="15">
        <v>0</v>
      </c>
      <c r="S1278" s="479">
        <v>2</v>
      </c>
      <c r="T1278" s="15">
        <v>6</v>
      </c>
      <c r="U1278" s="471"/>
      <c r="V1278" s="550">
        <v>35</v>
      </c>
      <c r="W1278" s="497">
        <v>21808913</v>
      </c>
      <c r="X1278" s="566" t="s">
        <v>376</v>
      </c>
      <c r="Y1278" s="15" t="s">
        <v>579</v>
      </c>
      <c r="Z1278" s="15"/>
      <c r="AA1278" s="15"/>
      <c r="AB1278" s="15"/>
      <c r="AC1278" s="15" t="s">
        <v>1090</v>
      </c>
      <c r="AD1278" s="15"/>
      <c r="AE1278" s="479"/>
      <c r="AF1278" s="497"/>
      <c r="AG1278" s="497"/>
      <c r="AH1278" s="497" t="s">
        <v>582</v>
      </c>
      <c r="AI1278" s="15">
        <v>2</v>
      </c>
      <c r="AJ1278" s="15">
        <v>9</v>
      </c>
      <c r="AK1278" s="15">
        <v>20</v>
      </c>
      <c r="AL1278" s="15">
        <v>11</v>
      </c>
      <c r="AM1278" s="15">
        <v>0</v>
      </c>
      <c r="AN1278" s="490">
        <f>IF(AJ1278="",S1278,ROUND(((((AL1278/24)+(AM1278/1440))-((AJ1278/24)+(AK1278/1440)))*1440/50),5))</f>
        <v>2</v>
      </c>
      <c r="AO1278" s="491">
        <f>AJ1278/24+AK1278/1440</f>
        <v>0.3888888888888889</v>
      </c>
      <c r="AP1278" s="491">
        <f>AL1278/24+AM1278/1440</f>
        <v>0.45833333333333331</v>
      </c>
      <c r="AQ1278" s="23" t="str" cm="1">
        <f t="array" ref="AQ1278">IF(X1278="","",IF(SUMPRODUCT((X1278=$X$7:$X$2085)*(AI1278=$AI$7:$AI$2085)*(AO1278=$AO$7:$AO$2085)*(AP1278=$AP$7:$AP$2085)*(ROW($X$7:$X$2085)&lt;&gt;ROW(X1278))*((S1278=0)*($S$7:$S$2085&gt;0)+(S1278&gt;0)*($S$7:$S$2085=0)))&gt;0,"SALONES UNIDOS",IF(SUMPRODUCT((X1278=$X$7:$X$2085)*(AI1278=$AI$7:$AI$2085)*((AO1278&lt;$AP$7:$AP$2085)*(AP1278&gt;$AO$7:$AO$2085))*(ROW($X$7:$X$2085)&lt;&gt;ROW(X1278)))&gt;0,"Cruzado","Sin cruce")))</f>
        <v>Sin cruce</v>
      </c>
      <c r="AR1278" s="23" t="str" cm="1">
        <f t="array" ref="AR1278">IF(AE1278="","",IF(SUMPRODUCT((AE1278=$AE$7:$AE$2085)*(AI1278=$AI$7:$AI$2085)*(AO1278=$AO$7:$AO$2085)*(AP1278=$AP$7:$AP$2085)*(ROW($AE$7:$AE$2085)&lt;&gt;ROW(AE1278))*((S1278=0)*($S$7:$S$2085&gt;0)+(S1278&gt;0)*($S$7:$S$2085=0)))&gt;0,"SALONES UNIDOS",IF(SUMPRODUCT((AE1278=$AE$7:$AE$2085)*(AI1278=$AI$7:$AI$2085)*((AO1278&lt;$AP$7:$AP$2085)*(AP1278&gt;$AO$7:$AO$2085))*(ROW($AE$7:$AE$2085)&lt;&gt;ROW(AE1278)))&gt;0,"Cruzado","Sin cruce")))</f>
        <v/>
      </c>
      <c r="AS1278" s="94" t="str">
        <f t="shared" si="23"/>
        <v>EN7PRINCIPALB</v>
      </c>
      <c r="AT1278" s="94" t="str" cm="1">
        <f t="array" ref="AT1278">IF(AS1278="","",IF(SUMPRODUCT((AS1278=$AS$7:$AS$2085)*(AI1278=$AI$7:$AI$2085)*(AO1278=$AO$7:$AO$2085)*(AP1278=$AP$7:$AP$2085)*(ROW($AS$7:$AS$2085)&lt;&gt;ROW(AS1278))*((S1278=0)*($S$7:$S$2085&gt;0)+(S1278&gt;0)*($S$7:$S$2085=0)))&gt;0,"SALONES UNIDOS",IF(SUMPRODUCT((AS1278=$AS$7:$AS$2085)*(AI1278=$AI$7:$AI$2085)*((AO1278&lt;$AP$7:$AP$2085)*(AP1278&gt;$AO$7:$AO$2085))*(ROW($AS$7:$AS$2085)&lt;&gt;ROW(AS1278)))&gt;0,"Cruzado","Sin cruce")))</f>
        <v>Sin cruce</v>
      </c>
    </row>
    <row r="1279" spans="3:46" ht="15.6" hidden="1" customHeight="1">
      <c r="C1279" s="496" t="s">
        <v>572</v>
      </c>
      <c r="D1279" s="479" t="s">
        <v>573</v>
      </c>
      <c r="E1279" s="479">
        <v>20261</v>
      </c>
      <c r="F1279" s="503" t="s">
        <v>48</v>
      </c>
      <c r="G1279" s="497" t="s">
        <v>80</v>
      </c>
      <c r="H1279" s="503" t="s">
        <v>63</v>
      </c>
      <c r="I1279" s="503">
        <v>7</v>
      </c>
      <c r="J1279" s="503" t="s">
        <v>597</v>
      </c>
      <c r="K1279" s="503" t="s">
        <v>51</v>
      </c>
      <c r="L1279" s="499" t="s">
        <v>697</v>
      </c>
      <c r="M1279" s="535" t="s">
        <v>698</v>
      </c>
      <c r="N1279" s="15" t="s">
        <v>637</v>
      </c>
      <c r="O1279" s="15" t="s">
        <v>578</v>
      </c>
      <c r="P1279" s="503" t="s">
        <v>579</v>
      </c>
      <c r="Q1279" s="15">
        <v>0</v>
      </c>
      <c r="R1279" s="15">
        <v>2</v>
      </c>
      <c r="S1279" s="479">
        <v>2</v>
      </c>
      <c r="T1279" s="15">
        <v>6</v>
      </c>
      <c r="U1279" s="471"/>
      <c r="V1279" s="550">
        <v>15</v>
      </c>
      <c r="W1279" s="497">
        <v>21808913</v>
      </c>
      <c r="X1279" s="566" t="s">
        <v>376</v>
      </c>
      <c r="Y1279" s="15" t="s">
        <v>579</v>
      </c>
      <c r="Z1279" s="15"/>
      <c r="AA1279" s="15"/>
      <c r="AB1279" s="15"/>
      <c r="AC1279" s="493"/>
      <c r="AD1279" s="15"/>
      <c r="AE1279" s="15" t="s">
        <v>1097</v>
      </c>
      <c r="AF1279" s="497"/>
      <c r="AG1279" s="497"/>
      <c r="AH1279" s="497" t="s">
        <v>100</v>
      </c>
      <c r="AI1279" s="15">
        <v>3</v>
      </c>
      <c r="AJ1279" s="15">
        <v>11</v>
      </c>
      <c r="AK1279" s="15">
        <v>0</v>
      </c>
      <c r="AL1279" s="15">
        <v>12</v>
      </c>
      <c r="AM1279" s="15">
        <v>40</v>
      </c>
      <c r="AN1279" s="490">
        <f>IF(AJ1279="",S1279,ROUND(((((AL1279/24)+(AM1279/1440))-((AJ1279/24)+(AK1279/1440)))*1440/50),5))</f>
        <v>2</v>
      </c>
      <c r="AO1279" s="491">
        <f>AJ1279/24+AK1279/1440</f>
        <v>0.45833333333333331</v>
      </c>
      <c r="AP1279" s="491">
        <f>AL1279/24+AM1279/1440</f>
        <v>0.52777777777777779</v>
      </c>
      <c r="AQ1279" s="23" t="str" cm="1">
        <f t="array" ref="AQ1279">IF(X1279="","",IF(SUMPRODUCT((X1279=$X$7:$X$2085)*(AI1279=$AI$7:$AI$2085)*(AO1279=$AO$7:$AO$2085)*(AP1279=$AP$7:$AP$2085)*(ROW($X$7:$X$2085)&lt;&gt;ROW(X1279))*((S1279=0)*($S$7:$S$2085&gt;0)+(S1279&gt;0)*($S$7:$S$2085=0)))&gt;0,"SALONES UNIDOS",IF(SUMPRODUCT((X1279=$X$7:$X$2085)*(AI1279=$AI$7:$AI$2085)*((AO1279&lt;$AP$7:$AP$2085)*(AP1279&gt;$AO$7:$AO$2085))*(ROW($X$7:$X$2085)&lt;&gt;ROW(X1279)))&gt;0,"Cruzado","Sin cruce")))</f>
        <v>Sin cruce</v>
      </c>
      <c r="AR1279" s="23" t="str" cm="1">
        <f t="array" ref="AR1279">IF(AE1279="","",IF(SUMPRODUCT((AE1279=$AE$7:$AE$2085)*(AI1279=$AI$7:$AI$2085)*(AO1279=$AO$7:$AO$2085)*(AP1279=$AP$7:$AP$2085)*(ROW($AE$7:$AE$2085)&lt;&gt;ROW(AE1279))*((S1279=0)*($S$7:$S$2085&gt;0)+(S1279&gt;0)*($S$7:$S$2085=0)))&gt;0,"SALONES UNIDOS",IF(SUMPRODUCT((AE1279=$AE$7:$AE$2085)*(AI1279=$AI$7:$AI$2085)*((AO1279&lt;$AP$7:$AP$2085)*(AP1279&gt;$AO$7:$AO$2085))*(ROW($AE$7:$AE$2085)&lt;&gt;ROW(AE1279)))&gt;0,"Cruzado","Sin cruce")))</f>
        <v>Sin cruce</v>
      </c>
      <c r="AS1279" s="94" t="str">
        <f t="shared" si="23"/>
        <v>EN7PRINCIPALB</v>
      </c>
      <c r="AT1279" s="94" t="str" cm="1">
        <f t="array" ref="AT1279">IF(AS1279="","",IF(SUMPRODUCT((AS1279=$AS$7:$AS$2085)*(AI1279=$AI$7:$AI$2085)*(AO1279=$AO$7:$AO$2085)*(AP1279=$AP$7:$AP$2085)*(ROW($AS$7:$AS$2085)&lt;&gt;ROW(AS1279))*((S1279=0)*($S$7:$S$2085&gt;0)+(S1279&gt;0)*($S$7:$S$2085=0)))&gt;0,"SALONES UNIDOS",IF(SUMPRODUCT((AS1279=$AS$7:$AS$2085)*(AI1279=$AI$7:$AI$2085)*((AO1279&lt;$AP$7:$AP$2085)*(AP1279&gt;$AO$7:$AO$2085))*(ROW($AS$7:$AS$2085)&lt;&gt;ROW(AS1279)))&gt;0,"Cruzado","Sin cruce")))</f>
        <v>Sin cruce</v>
      </c>
    </row>
    <row r="1280" spans="3:46" ht="15.6" hidden="1" customHeight="1">
      <c r="C1280" s="496" t="s">
        <v>572</v>
      </c>
      <c r="D1280" s="479" t="s">
        <v>573</v>
      </c>
      <c r="E1280" s="479">
        <v>20261</v>
      </c>
      <c r="F1280" s="503" t="s">
        <v>48</v>
      </c>
      <c r="G1280" s="497" t="s">
        <v>80</v>
      </c>
      <c r="H1280" s="503" t="s">
        <v>63</v>
      </c>
      <c r="I1280" s="503">
        <v>7</v>
      </c>
      <c r="J1280" s="503" t="s">
        <v>598</v>
      </c>
      <c r="K1280" s="503" t="s">
        <v>51</v>
      </c>
      <c r="L1280" s="499" t="s">
        <v>697</v>
      </c>
      <c r="M1280" s="535" t="s">
        <v>698</v>
      </c>
      <c r="N1280" s="15" t="s">
        <v>637</v>
      </c>
      <c r="O1280" s="15" t="s">
        <v>578</v>
      </c>
      <c r="P1280" s="503" t="s">
        <v>579</v>
      </c>
      <c r="Q1280" s="15">
        <v>0</v>
      </c>
      <c r="R1280" s="15">
        <v>2</v>
      </c>
      <c r="S1280" s="479">
        <v>2</v>
      </c>
      <c r="T1280" s="15">
        <v>6</v>
      </c>
      <c r="U1280" s="471"/>
      <c r="V1280" s="550">
        <v>15</v>
      </c>
      <c r="W1280" s="497">
        <v>21808913</v>
      </c>
      <c r="X1280" s="566" t="s">
        <v>376</v>
      </c>
      <c r="Y1280" s="15" t="s">
        <v>579</v>
      </c>
      <c r="Z1280" s="15"/>
      <c r="AA1280" s="15"/>
      <c r="AB1280" s="15"/>
      <c r="AC1280" s="493"/>
      <c r="AD1280" s="15"/>
      <c r="AE1280" s="15" t="s">
        <v>1097</v>
      </c>
      <c r="AF1280" s="497"/>
      <c r="AG1280" s="497"/>
      <c r="AH1280" s="497" t="s">
        <v>100</v>
      </c>
      <c r="AI1280" s="15">
        <v>3</v>
      </c>
      <c r="AJ1280" s="15">
        <v>12</v>
      </c>
      <c r="AK1280" s="15">
        <v>40</v>
      </c>
      <c r="AL1280" s="15">
        <v>14</v>
      </c>
      <c r="AM1280" s="15">
        <v>20</v>
      </c>
      <c r="AN1280" s="490">
        <f>IF(AJ1280="",S1280,ROUND(((((AL1280/24)+(AM1280/1440))-((AJ1280/24)+(AK1280/1440)))*1440/50),5))</f>
        <v>2</v>
      </c>
      <c r="AO1280" s="491">
        <f>AJ1280/24+AK1280/1440</f>
        <v>0.52777777777777779</v>
      </c>
      <c r="AP1280" s="491">
        <f>AL1280/24+AM1280/1440</f>
        <v>0.59722222222222221</v>
      </c>
      <c r="AQ1280" s="23" t="str" cm="1">
        <f t="array" ref="AQ1280">IF(X1280="","",IF(SUMPRODUCT((X1280=$X$7:$X$2085)*(AI1280=$AI$7:$AI$2085)*(AO1280=$AO$7:$AO$2085)*(AP1280=$AP$7:$AP$2085)*(ROW($X$7:$X$2085)&lt;&gt;ROW(X1280))*((S1280=0)*($S$7:$S$2085&gt;0)+(S1280&gt;0)*($S$7:$S$2085=0)))&gt;0,"SALONES UNIDOS",IF(SUMPRODUCT((X1280=$X$7:$X$2085)*(AI1280=$AI$7:$AI$2085)*((AO1280&lt;$AP$7:$AP$2085)*(AP1280&gt;$AO$7:$AO$2085))*(ROW($X$7:$X$2085)&lt;&gt;ROW(X1280)))&gt;0,"Cruzado","Sin cruce")))</f>
        <v>Sin cruce</v>
      </c>
      <c r="AR1280" s="23" t="str" cm="1">
        <f t="array" ref="AR1280">IF(AE1280="","",IF(SUMPRODUCT((AE1280=$AE$7:$AE$2085)*(AI1280=$AI$7:$AI$2085)*(AO1280=$AO$7:$AO$2085)*(AP1280=$AP$7:$AP$2085)*(ROW($AE$7:$AE$2085)&lt;&gt;ROW(AE1280))*((S1280=0)*($S$7:$S$2085&gt;0)+(S1280&gt;0)*($S$7:$S$2085=0)))&gt;0,"SALONES UNIDOS",IF(SUMPRODUCT((AE1280=$AE$7:$AE$2085)*(AI1280=$AI$7:$AI$2085)*((AO1280&lt;$AP$7:$AP$2085)*(AP1280&gt;$AO$7:$AO$2085))*(ROW($AE$7:$AE$2085)&lt;&gt;ROW(AE1280)))&gt;0,"Cruzado","Sin cruce")))</f>
        <v>Sin cruce</v>
      </c>
      <c r="AS1280" s="94" t="str">
        <f t="shared" si="23"/>
        <v>EN7PRINCIPALB</v>
      </c>
      <c r="AT1280" s="94" t="str" cm="1">
        <f t="array" ref="AT1280">IF(AS1280="","",IF(SUMPRODUCT((AS1280=$AS$7:$AS$2085)*(AI1280=$AI$7:$AI$2085)*(AO1280=$AO$7:$AO$2085)*(AP1280=$AP$7:$AP$2085)*(ROW($AS$7:$AS$2085)&lt;&gt;ROW(AS1280))*((S1280=0)*($S$7:$S$2085&gt;0)+(S1280&gt;0)*($S$7:$S$2085=0)))&gt;0,"SALONES UNIDOS",IF(SUMPRODUCT((AS1280=$AS$7:$AS$2085)*(AI1280=$AI$7:$AI$2085)*((AO1280&lt;$AP$7:$AP$2085)*(AP1280&gt;$AO$7:$AO$2085))*(ROW($AS$7:$AS$2085)&lt;&gt;ROW(AS1280)))&gt;0,"Cruzado","Sin cruce")))</f>
        <v>Sin cruce</v>
      </c>
    </row>
    <row r="1281" spans="3:46" ht="15.6" hidden="1" customHeight="1">
      <c r="C1281" s="496" t="s">
        <v>572</v>
      </c>
      <c r="D1281" s="479" t="s">
        <v>573</v>
      </c>
      <c r="E1281" s="479">
        <v>20261</v>
      </c>
      <c r="F1281" s="503" t="s">
        <v>48</v>
      </c>
      <c r="G1281" s="497" t="s">
        <v>80</v>
      </c>
      <c r="H1281" s="503" t="s">
        <v>63</v>
      </c>
      <c r="I1281" s="503">
        <v>7</v>
      </c>
      <c r="J1281" s="503" t="s">
        <v>51</v>
      </c>
      <c r="K1281" s="503" t="s">
        <v>51</v>
      </c>
      <c r="L1281" s="499" t="s">
        <v>697</v>
      </c>
      <c r="M1281" s="535" t="s">
        <v>698</v>
      </c>
      <c r="N1281" s="15" t="s">
        <v>637</v>
      </c>
      <c r="O1281" s="15" t="s">
        <v>578</v>
      </c>
      <c r="P1281" s="503" t="s">
        <v>579</v>
      </c>
      <c r="Q1281" s="15">
        <v>0</v>
      </c>
      <c r="R1281" s="15">
        <v>6</v>
      </c>
      <c r="S1281" s="479">
        <v>6</v>
      </c>
      <c r="T1281" s="15">
        <v>6</v>
      </c>
      <c r="U1281" s="471"/>
      <c r="V1281" s="550">
        <v>35</v>
      </c>
      <c r="W1281" s="497">
        <v>21808913</v>
      </c>
      <c r="X1281" s="566" t="s">
        <v>376</v>
      </c>
      <c r="Y1281" s="15" t="s">
        <v>579</v>
      </c>
      <c r="Z1281" s="15"/>
      <c r="AA1281" s="15"/>
      <c r="AB1281" s="15"/>
      <c r="AC1281" s="15" t="s">
        <v>1090</v>
      </c>
      <c r="AD1281" s="15"/>
      <c r="AE1281" s="479"/>
      <c r="AF1281" s="497"/>
      <c r="AG1281" s="497"/>
      <c r="AH1281" s="497" t="s">
        <v>100</v>
      </c>
      <c r="AI1281" s="15">
        <v>4</v>
      </c>
      <c r="AJ1281" s="15">
        <v>7</v>
      </c>
      <c r="AK1281" s="15">
        <v>40</v>
      </c>
      <c r="AL1281" s="15">
        <v>12</v>
      </c>
      <c r="AM1281" s="15">
        <v>40</v>
      </c>
      <c r="AN1281" s="490">
        <f>IF(AJ1281="",S1281,ROUND(((((AL1281/24)+(AM1281/1440))-((AJ1281/24)+(AK1281/1440)))*1440/50),5))</f>
        <v>6</v>
      </c>
      <c r="AO1281" s="491">
        <f>AJ1281/24+AK1281/1440</f>
        <v>0.31944444444444448</v>
      </c>
      <c r="AP1281" s="491">
        <f>AL1281/24+AM1281/1440</f>
        <v>0.52777777777777779</v>
      </c>
      <c r="AQ1281" s="23" t="str" cm="1">
        <f t="array" ref="AQ1281">IF(X1281="","",IF(SUMPRODUCT((X1281=$X$7:$X$2085)*(AI1281=$AI$7:$AI$2085)*(AO1281=$AO$7:$AO$2085)*(AP1281=$AP$7:$AP$2085)*(ROW($X$7:$X$2085)&lt;&gt;ROW(X1281))*((S1281=0)*($S$7:$S$2085&gt;0)+(S1281&gt;0)*($S$7:$S$2085=0)))&gt;0,"SALONES UNIDOS",IF(SUMPRODUCT((X1281=$X$7:$X$2085)*(AI1281=$AI$7:$AI$2085)*((AO1281&lt;$AP$7:$AP$2085)*(AP1281&gt;$AO$7:$AO$2085))*(ROW($X$7:$X$2085)&lt;&gt;ROW(X1281)))&gt;0,"Cruzado","Sin cruce")))</f>
        <v>Sin cruce</v>
      </c>
      <c r="AR1281" s="23" t="str" cm="1">
        <f t="array" ref="AR1281">IF(AE1281="","",IF(SUMPRODUCT((AE1281=$AE$7:$AE$2085)*(AI1281=$AI$7:$AI$2085)*(AO1281=$AO$7:$AO$2085)*(AP1281=$AP$7:$AP$2085)*(ROW($AE$7:$AE$2085)&lt;&gt;ROW(AE1281))*((S1281=0)*($S$7:$S$2085&gt;0)+(S1281&gt;0)*($S$7:$S$2085=0)))&gt;0,"SALONES UNIDOS",IF(SUMPRODUCT((AE1281=$AE$7:$AE$2085)*(AI1281=$AI$7:$AI$2085)*((AO1281&lt;$AP$7:$AP$2085)*(AP1281&gt;$AO$7:$AO$2085))*(ROW($AE$7:$AE$2085)&lt;&gt;ROW(AE1281)))&gt;0,"Cruzado","Sin cruce")))</f>
        <v/>
      </c>
      <c r="AS1281" s="94" t="str">
        <f t="shared" si="23"/>
        <v>EN7PRINCIPALB</v>
      </c>
      <c r="AT1281" s="94" t="str" cm="1">
        <f t="array" ref="AT1281">IF(AS1281="","",IF(SUMPRODUCT((AS1281=$AS$7:$AS$2085)*(AI1281=$AI$7:$AI$2085)*(AO1281=$AO$7:$AO$2085)*(AP1281=$AP$7:$AP$2085)*(ROW($AS$7:$AS$2085)&lt;&gt;ROW(AS1281))*((S1281=0)*($S$7:$S$2085&gt;0)+(S1281&gt;0)*($S$7:$S$2085=0)))&gt;0,"SALONES UNIDOS",IF(SUMPRODUCT((AS1281=$AS$7:$AS$2085)*(AI1281=$AI$7:$AI$2085)*((AO1281&lt;$AP$7:$AP$2085)*(AP1281&gt;$AO$7:$AO$2085))*(ROW($AS$7:$AS$2085)&lt;&gt;ROW(AS1281)))&gt;0,"Cruzado","Sin cruce")))</f>
        <v>Sin cruce</v>
      </c>
    </row>
    <row r="1282" spans="3:46" ht="15.6" hidden="1" customHeight="1">
      <c r="C1282" s="496" t="s">
        <v>572</v>
      </c>
      <c r="D1282" s="479" t="s">
        <v>573</v>
      </c>
      <c r="E1282" s="479">
        <v>20261</v>
      </c>
      <c r="F1282" s="503" t="s">
        <v>48</v>
      </c>
      <c r="G1282" s="497" t="s">
        <v>80</v>
      </c>
      <c r="H1282" s="503" t="s">
        <v>63</v>
      </c>
      <c r="I1282" s="503">
        <v>7</v>
      </c>
      <c r="J1282" s="503" t="s">
        <v>51</v>
      </c>
      <c r="K1282" s="503" t="s">
        <v>51</v>
      </c>
      <c r="L1282" s="499" t="s">
        <v>700</v>
      </c>
      <c r="M1282" s="535" t="s">
        <v>701</v>
      </c>
      <c r="N1282" s="15" t="s">
        <v>577</v>
      </c>
      <c r="O1282" s="15" t="s">
        <v>578</v>
      </c>
      <c r="P1282" s="503" t="s">
        <v>624</v>
      </c>
      <c r="Q1282" s="15">
        <v>3</v>
      </c>
      <c r="R1282" s="15">
        <v>0</v>
      </c>
      <c r="S1282" s="479">
        <v>3</v>
      </c>
      <c r="T1282" s="15">
        <v>3</v>
      </c>
      <c r="U1282" s="471"/>
      <c r="V1282" s="550">
        <v>40</v>
      </c>
      <c r="W1282" s="497">
        <v>40689619</v>
      </c>
      <c r="X1282" s="566" t="s">
        <v>269</v>
      </c>
      <c r="Y1282" s="15" t="s">
        <v>624</v>
      </c>
      <c r="Z1282" s="15"/>
      <c r="AA1282" s="15"/>
      <c r="AB1282" s="15"/>
      <c r="AC1282" s="493"/>
      <c r="AD1282" s="15"/>
      <c r="AE1282" s="479"/>
      <c r="AF1282" s="497"/>
      <c r="AG1282" s="497"/>
      <c r="AH1282" s="15" t="s">
        <v>582</v>
      </c>
      <c r="AI1282" s="15">
        <v>2</v>
      </c>
      <c r="AJ1282" s="15">
        <v>21</v>
      </c>
      <c r="AK1282" s="15">
        <v>0</v>
      </c>
      <c r="AL1282" s="15">
        <v>23</v>
      </c>
      <c r="AM1282" s="15">
        <v>30</v>
      </c>
      <c r="AN1282" s="490">
        <f>IF(AJ1282="",S1282,ROUND(((((AL1282/24)+(AM1282/1440))-((AJ1282/24)+(AK1282/1440)))*1440/50),5))</f>
        <v>3</v>
      </c>
      <c r="AO1282" s="491">
        <f>AJ1282/24+AK1282/1440</f>
        <v>0.875</v>
      </c>
      <c r="AP1282" s="491">
        <f>AL1282/24+AM1282/1440</f>
        <v>0.97916666666666674</v>
      </c>
      <c r="AQ1282" s="23" t="str" cm="1">
        <f t="array" ref="AQ1282">IF(X1282="","",IF(SUMPRODUCT((X1282=$X$7:$X$2085)*(AI1282=$AI$7:$AI$2085)*(AO1282=$AO$7:$AO$2085)*(AP1282=$AP$7:$AP$2085)*(ROW($X$7:$X$2085)&lt;&gt;ROW(X1282))*((S1282=0)*($S$7:$S$2085&gt;0)+(S1282&gt;0)*($S$7:$S$2085=0)))&gt;0,"SALONES UNIDOS",IF(SUMPRODUCT((X1282=$X$7:$X$2085)*(AI1282=$AI$7:$AI$2085)*((AO1282&lt;$AP$7:$AP$2085)*(AP1282&gt;$AO$7:$AO$2085))*(ROW($X$7:$X$2085)&lt;&gt;ROW(X1282)))&gt;0,"Cruzado","Sin cruce")))</f>
        <v>Sin cruce</v>
      </c>
      <c r="AR1282" s="23" t="str" cm="1">
        <f t="array" ref="AR1282">IF(AE1282="","",IF(SUMPRODUCT((AE1282=$AE$7:$AE$2085)*(AI1282=$AI$7:$AI$2085)*(AO1282=$AO$7:$AO$2085)*(AP1282=$AP$7:$AP$2085)*(ROW($AE$7:$AE$2085)&lt;&gt;ROW(AE1282))*((S1282=0)*($S$7:$S$2085&gt;0)+(S1282&gt;0)*($S$7:$S$2085=0)))&gt;0,"SALONES UNIDOS",IF(SUMPRODUCT((AE1282=$AE$7:$AE$2085)*(AI1282=$AI$7:$AI$2085)*((AO1282&lt;$AP$7:$AP$2085)*(AP1282&gt;$AO$7:$AO$2085))*(ROW($AE$7:$AE$2085)&lt;&gt;ROW(AE1282)))&gt;0,"Cruzado","Sin cruce")))</f>
        <v/>
      </c>
      <c r="AS1282" s="94" t="str">
        <f t="shared" si="23"/>
        <v>EN7PRINCIPALB</v>
      </c>
      <c r="AT1282" s="94" t="str" cm="1">
        <f t="array" ref="AT1282">IF(AS1282="","",IF(SUMPRODUCT((AS1282=$AS$7:$AS$2085)*(AI1282=$AI$7:$AI$2085)*(AO1282=$AO$7:$AO$2085)*(AP1282=$AP$7:$AP$2085)*(ROW($AS$7:$AS$2085)&lt;&gt;ROW(AS1282))*((S1282=0)*($S$7:$S$2085&gt;0)+(S1282&gt;0)*($S$7:$S$2085=0)))&gt;0,"SALONES UNIDOS",IF(SUMPRODUCT((AS1282=$AS$7:$AS$2085)*(AI1282=$AI$7:$AI$2085)*((AO1282&lt;$AP$7:$AP$2085)*(AP1282&gt;$AO$7:$AO$2085))*(ROW($AS$7:$AS$2085)&lt;&gt;ROW(AS1282)))&gt;0,"Cruzado","Sin cruce")))</f>
        <v>Sin cruce</v>
      </c>
    </row>
    <row r="1283" spans="3:46" ht="15.6" hidden="1" customHeight="1">
      <c r="C1283" s="496" t="s">
        <v>572</v>
      </c>
      <c r="D1283" s="479" t="s">
        <v>573</v>
      </c>
      <c r="E1283" s="479">
        <v>20261</v>
      </c>
      <c r="F1283" s="503" t="s">
        <v>48</v>
      </c>
      <c r="G1283" s="497" t="s">
        <v>80</v>
      </c>
      <c r="H1283" s="503" t="s">
        <v>63</v>
      </c>
      <c r="I1283" s="503">
        <v>7</v>
      </c>
      <c r="J1283" s="503" t="s">
        <v>51</v>
      </c>
      <c r="K1283" s="503" t="s">
        <v>51</v>
      </c>
      <c r="L1283" s="499" t="s">
        <v>702</v>
      </c>
      <c r="M1283" s="535" t="s">
        <v>703</v>
      </c>
      <c r="N1283" s="15" t="s">
        <v>637</v>
      </c>
      <c r="O1283" s="15" t="s">
        <v>578</v>
      </c>
      <c r="P1283" s="503" t="s">
        <v>579</v>
      </c>
      <c r="Q1283" s="15">
        <v>2</v>
      </c>
      <c r="R1283" s="15">
        <v>0</v>
      </c>
      <c r="S1283" s="479">
        <v>2</v>
      </c>
      <c r="T1283" s="15">
        <v>2</v>
      </c>
      <c r="U1283" s="471"/>
      <c r="V1283" s="550">
        <v>35</v>
      </c>
      <c r="W1283" s="497">
        <v>46604461</v>
      </c>
      <c r="X1283" s="566" t="s">
        <v>342</v>
      </c>
      <c r="Y1283" s="15" t="s">
        <v>579</v>
      </c>
      <c r="Z1283" s="15"/>
      <c r="AA1283" s="15"/>
      <c r="AB1283" s="15"/>
      <c r="AC1283" s="15" t="s">
        <v>1090</v>
      </c>
      <c r="AD1283" s="15"/>
      <c r="AE1283" s="479"/>
      <c r="AF1283" s="497"/>
      <c r="AG1283" s="497"/>
      <c r="AH1283" s="497" t="s">
        <v>582</v>
      </c>
      <c r="AI1283" s="15">
        <v>5</v>
      </c>
      <c r="AJ1283" s="15">
        <v>15</v>
      </c>
      <c r="AK1283" s="15">
        <v>10</v>
      </c>
      <c r="AL1283" s="15">
        <v>16</v>
      </c>
      <c r="AM1283" s="15">
        <v>50</v>
      </c>
      <c r="AN1283" s="490">
        <f>IF(AJ1283="",S1283,ROUND(((((AL1283/24)+(AM1283/1440))-((AJ1283/24)+(AK1283/1440)))*1440/50),5))</f>
        <v>2</v>
      </c>
      <c r="AO1283" s="491">
        <f>AJ1283/24+AK1283/1440</f>
        <v>0.63194444444444442</v>
      </c>
      <c r="AP1283" s="491">
        <f>AL1283/24+AM1283/1440</f>
        <v>0.70138888888888884</v>
      </c>
      <c r="AQ1283" s="23" t="str" cm="1">
        <f t="array" ref="AQ1283">IF(X1283="","",IF(SUMPRODUCT((X1283=$X$7:$X$2085)*(AI1283=$AI$7:$AI$2085)*(AO1283=$AO$7:$AO$2085)*(AP1283=$AP$7:$AP$2085)*(ROW($X$7:$X$2085)&lt;&gt;ROW(X1283))*((S1283=0)*($S$7:$S$2085&gt;0)+(S1283&gt;0)*($S$7:$S$2085=0)))&gt;0,"SALONES UNIDOS",IF(SUMPRODUCT((X1283=$X$7:$X$2085)*(AI1283=$AI$7:$AI$2085)*((AO1283&lt;$AP$7:$AP$2085)*(AP1283&gt;$AO$7:$AO$2085))*(ROW($X$7:$X$2085)&lt;&gt;ROW(X1283)))&gt;0,"Cruzado","Sin cruce")))</f>
        <v>Sin cruce</v>
      </c>
      <c r="AR1283" s="23" t="str" cm="1">
        <f t="array" ref="AR1283">IF(AE1283="","",IF(SUMPRODUCT((AE1283=$AE$7:$AE$2085)*(AI1283=$AI$7:$AI$2085)*(AO1283=$AO$7:$AO$2085)*(AP1283=$AP$7:$AP$2085)*(ROW($AE$7:$AE$2085)&lt;&gt;ROW(AE1283))*((S1283=0)*($S$7:$S$2085&gt;0)+(S1283&gt;0)*($S$7:$S$2085=0)))&gt;0,"SALONES UNIDOS",IF(SUMPRODUCT((AE1283=$AE$7:$AE$2085)*(AI1283=$AI$7:$AI$2085)*((AO1283&lt;$AP$7:$AP$2085)*(AP1283&gt;$AO$7:$AO$2085))*(ROW($AE$7:$AE$2085)&lt;&gt;ROW(AE1283)))&gt;0,"Cruzado","Sin cruce")))</f>
        <v/>
      </c>
      <c r="AS1283" s="94" t="str">
        <f t="shared" si="23"/>
        <v>EN7PRINCIPALB</v>
      </c>
      <c r="AT1283" s="94" t="str" cm="1">
        <f t="array" ref="AT1283">IF(AS1283="","",IF(SUMPRODUCT((AS1283=$AS$7:$AS$2085)*(AI1283=$AI$7:$AI$2085)*(AO1283=$AO$7:$AO$2085)*(AP1283=$AP$7:$AP$2085)*(ROW($AS$7:$AS$2085)&lt;&gt;ROW(AS1283))*((S1283=0)*($S$7:$S$2085&gt;0)+(S1283&gt;0)*($S$7:$S$2085=0)))&gt;0,"SALONES UNIDOS",IF(SUMPRODUCT((AS1283=$AS$7:$AS$2085)*(AI1283=$AI$7:$AI$2085)*((AO1283&lt;$AP$7:$AP$2085)*(AP1283&gt;$AO$7:$AO$2085))*(ROW($AS$7:$AS$2085)&lt;&gt;ROW(AS1283)))&gt;0,"Cruzado","Sin cruce")))</f>
        <v>Sin cruce</v>
      </c>
    </row>
    <row r="1284" spans="3:46" ht="15.6" hidden="1" customHeight="1">
      <c r="C1284" s="496" t="s">
        <v>572</v>
      </c>
      <c r="D1284" s="479" t="s">
        <v>573</v>
      </c>
      <c r="E1284" s="479">
        <v>20261</v>
      </c>
      <c r="F1284" s="503" t="s">
        <v>48</v>
      </c>
      <c r="G1284" s="497" t="s">
        <v>80</v>
      </c>
      <c r="H1284" s="503" t="s">
        <v>63</v>
      </c>
      <c r="I1284" s="503">
        <v>7</v>
      </c>
      <c r="J1284" s="503" t="s">
        <v>51</v>
      </c>
      <c r="K1284" s="503" t="s">
        <v>51</v>
      </c>
      <c r="L1284" s="499" t="s">
        <v>704</v>
      </c>
      <c r="M1284" s="535" t="s">
        <v>705</v>
      </c>
      <c r="N1284" s="15" t="s">
        <v>577</v>
      </c>
      <c r="O1284" s="15" t="s">
        <v>578</v>
      </c>
      <c r="P1284" s="503" t="s">
        <v>624</v>
      </c>
      <c r="Q1284" s="15">
        <v>3</v>
      </c>
      <c r="R1284" s="15">
        <v>2</v>
      </c>
      <c r="S1284" s="479">
        <v>5</v>
      </c>
      <c r="T1284" s="15">
        <v>4</v>
      </c>
      <c r="U1284" s="471"/>
      <c r="V1284" s="550">
        <v>20</v>
      </c>
      <c r="W1284" s="497">
        <v>41898208</v>
      </c>
      <c r="X1284" s="566" t="s">
        <v>466</v>
      </c>
      <c r="Y1284" s="15" t="s">
        <v>624</v>
      </c>
      <c r="Z1284" s="15"/>
      <c r="AA1284" s="15"/>
      <c r="AB1284" s="15"/>
      <c r="AC1284" s="493"/>
      <c r="AD1284" s="15"/>
      <c r="AE1284" s="479"/>
      <c r="AF1284" s="497"/>
      <c r="AG1284" s="497"/>
      <c r="AH1284" s="15" t="s">
        <v>203</v>
      </c>
      <c r="AI1284" s="15">
        <v>4</v>
      </c>
      <c r="AJ1284" s="15">
        <v>19</v>
      </c>
      <c r="AK1284" s="15">
        <v>20</v>
      </c>
      <c r="AL1284" s="15">
        <v>23</v>
      </c>
      <c r="AM1284" s="15">
        <v>30</v>
      </c>
      <c r="AN1284" s="490">
        <f>IF(AJ1284="",S1284,ROUND(((((AL1284/24)+(AM1284/1440))-((AJ1284/24)+(AK1284/1440)))*1440/50),5))</f>
        <v>5</v>
      </c>
      <c r="AO1284" s="491">
        <f>AJ1284/24+AK1284/1440</f>
        <v>0.80555555555555547</v>
      </c>
      <c r="AP1284" s="491">
        <f>AL1284/24+AM1284/1440</f>
        <v>0.97916666666666674</v>
      </c>
      <c r="AQ1284" s="23" t="str" cm="1">
        <f t="array" ref="AQ1284">IF(X1284="","",IF(SUMPRODUCT((X1284=$X$7:$X$2085)*(AI1284=$AI$7:$AI$2085)*(AO1284=$AO$7:$AO$2085)*(AP1284=$AP$7:$AP$2085)*(ROW($X$7:$X$2085)&lt;&gt;ROW(X1284))*((S1284=0)*($S$7:$S$2085&gt;0)+(S1284&gt;0)*($S$7:$S$2085=0)))&gt;0,"SALONES UNIDOS",IF(SUMPRODUCT((X1284=$X$7:$X$2085)*(AI1284=$AI$7:$AI$2085)*((AO1284&lt;$AP$7:$AP$2085)*(AP1284&gt;$AO$7:$AO$2085))*(ROW($X$7:$X$2085)&lt;&gt;ROW(X1284)))&gt;0,"Cruzado","Sin cruce")))</f>
        <v>Sin cruce</v>
      </c>
      <c r="AR1284" s="23" t="str" cm="1">
        <f t="array" ref="AR1284">IF(AE1284="","",IF(SUMPRODUCT((AE1284=$AE$7:$AE$2085)*(AI1284=$AI$7:$AI$2085)*(AO1284=$AO$7:$AO$2085)*(AP1284=$AP$7:$AP$2085)*(ROW($AE$7:$AE$2085)&lt;&gt;ROW(AE1284))*((S1284=0)*($S$7:$S$2085&gt;0)+(S1284&gt;0)*($S$7:$S$2085=0)))&gt;0,"SALONES UNIDOS",IF(SUMPRODUCT((AE1284=$AE$7:$AE$2085)*(AI1284=$AI$7:$AI$2085)*((AO1284&lt;$AP$7:$AP$2085)*(AP1284&gt;$AO$7:$AO$2085))*(ROW($AE$7:$AE$2085)&lt;&gt;ROW(AE1284)))&gt;0,"Cruzado","Sin cruce")))</f>
        <v/>
      </c>
      <c r="AS1284" s="94" t="str">
        <f t="shared" si="23"/>
        <v>EN7PRINCIPALB</v>
      </c>
      <c r="AT1284" s="94" t="str" cm="1">
        <f t="array" ref="AT1284">IF(AS1284="","",IF(SUMPRODUCT((AS1284=$AS$7:$AS$2085)*(AI1284=$AI$7:$AI$2085)*(AO1284=$AO$7:$AO$2085)*(AP1284=$AP$7:$AP$2085)*(ROW($AS$7:$AS$2085)&lt;&gt;ROW(AS1284))*((S1284=0)*($S$7:$S$2085&gt;0)+(S1284&gt;0)*($S$7:$S$2085=0)))&gt;0,"SALONES UNIDOS",IF(SUMPRODUCT((AS1284=$AS$7:$AS$2085)*(AI1284=$AI$7:$AI$2085)*((AO1284&lt;$AP$7:$AP$2085)*(AP1284&gt;$AO$7:$AO$2085))*(ROW($AS$7:$AS$2085)&lt;&gt;ROW(AS1284)))&gt;0,"Cruzado","Sin cruce")))</f>
        <v>Sin cruce</v>
      </c>
    </row>
    <row r="1285" spans="3:46" ht="15.6" hidden="1" customHeight="1">
      <c r="C1285" s="496" t="s">
        <v>572</v>
      </c>
      <c r="D1285" s="479" t="s">
        <v>573</v>
      </c>
      <c r="E1285" s="479">
        <v>20261</v>
      </c>
      <c r="F1285" s="503" t="s">
        <v>48</v>
      </c>
      <c r="G1285" s="497" t="s">
        <v>80</v>
      </c>
      <c r="H1285" s="503" t="s">
        <v>63</v>
      </c>
      <c r="I1285" s="503">
        <v>7</v>
      </c>
      <c r="J1285" s="503" t="s">
        <v>57</v>
      </c>
      <c r="K1285" s="503" t="s">
        <v>57</v>
      </c>
      <c r="L1285" s="499" t="s">
        <v>692</v>
      </c>
      <c r="M1285" s="535" t="s">
        <v>693</v>
      </c>
      <c r="N1285" s="15" t="s">
        <v>637</v>
      </c>
      <c r="O1285" s="15" t="s">
        <v>678</v>
      </c>
      <c r="P1285" s="503" t="s">
        <v>624</v>
      </c>
      <c r="Q1285" s="15">
        <v>2</v>
      </c>
      <c r="R1285" s="15">
        <v>0</v>
      </c>
      <c r="S1285" s="479">
        <v>2</v>
      </c>
      <c r="T1285" s="15">
        <v>2</v>
      </c>
      <c r="U1285" s="471"/>
      <c r="V1285" s="550">
        <v>40</v>
      </c>
      <c r="W1285" s="497">
        <v>18135807</v>
      </c>
      <c r="X1285" s="566" t="s">
        <v>404</v>
      </c>
      <c r="Y1285" s="15" t="s">
        <v>624</v>
      </c>
      <c r="Z1285" s="15"/>
      <c r="AA1285" s="15"/>
      <c r="AB1285" s="15"/>
      <c r="AC1285" s="493"/>
      <c r="AD1285" s="15"/>
      <c r="AE1285" s="479"/>
      <c r="AF1285" s="497"/>
      <c r="AG1285" s="497"/>
      <c r="AH1285" s="15" t="s">
        <v>582</v>
      </c>
      <c r="AI1285" s="15">
        <v>5</v>
      </c>
      <c r="AJ1285" s="15">
        <v>17</v>
      </c>
      <c r="AK1285" s="15">
        <v>40</v>
      </c>
      <c r="AL1285" s="15">
        <v>19</v>
      </c>
      <c r="AM1285" s="15">
        <v>20</v>
      </c>
      <c r="AN1285" s="490">
        <f>IF(AJ1285="",S1285,ROUND(((((AL1285/24)+(AM1285/1440))-((AJ1285/24)+(AK1285/1440)))*1440/50),5))</f>
        <v>2</v>
      </c>
      <c r="AO1285" s="491">
        <f>AJ1285/24+AK1285/1440</f>
        <v>0.73611111111111116</v>
      </c>
      <c r="AP1285" s="491">
        <f>AL1285/24+AM1285/1440</f>
        <v>0.80555555555555547</v>
      </c>
      <c r="AQ1285" s="23" t="str" cm="1">
        <f t="array" ref="AQ1285">IF(X1285="","",IF(SUMPRODUCT((X1285=$X$7:$X$2085)*(AI1285=$AI$7:$AI$2085)*(AO1285=$AO$7:$AO$2085)*(AP1285=$AP$7:$AP$2085)*(ROW($X$7:$X$2085)&lt;&gt;ROW(X1285))*((S1285=0)*($S$7:$S$2085&gt;0)+(S1285&gt;0)*($S$7:$S$2085=0)))&gt;0,"SALONES UNIDOS",IF(SUMPRODUCT((X1285=$X$7:$X$2085)*(AI1285=$AI$7:$AI$2085)*((AO1285&lt;$AP$7:$AP$2085)*(AP1285&gt;$AO$7:$AO$2085))*(ROW($X$7:$X$2085)&lt;&gt;ROW(X1285)))&gt;0,"Cruzado","Sin cruce")))</f>
        <v>Sin cruce</v>
      </c>
      <c r="AR1285" s="23" t="str" cm="1">
        <f t="array" ref="AR1285">IF(AE1285="","",IF(SUMPRODUCT((AE1285=$AE$7:$AE$2085)*(AI1285=$AI$7:$AI$2085)*(AO1285=$AO$7:$AO$2085)*(AP1285=$AP$7:$AP$2085)*(ROW($AE$7:$AE$2085)&lt;&gt;ROW(AE1285))*((S1285=0)*($S$7:$S$2085&gt;0)+(S1285&gt;0)*($S$7:$S$2085=0)))&gt;0,"SALONES UNIDOS",IF(SUMPRODUCT((AE1285=$AE$7:$AE$2085)*(AI1285=$AI$7:$AI$2085)*((AO1285&lt;$AP$7:$AP$2085)*(AP1285&gt;$AO$7:$AO$2085))*(ROW($AE$7:$AE$2085)&lt;&gt;ROW(AE1285)))&gt;0,"Cruzado","Sin cruce")))</f>
        <v/>
      </c>
      <c r="AS1285" s="94" t="str">
        <f t="shared" si="23"/>
        <v>EN7PRINCIPALC</v>
      </c>
      <c r="AT1285" s="94" t="str" cm="1">
        <f t="array" ref="AT1285">IF(AS1285="","",IF(SUMPRODUCT((AS1285=$AS$7:$AS$2085)*(AI1285=$AI$7:$AI$2085)*(AO1285=$AO$7:$AO$2085)*(AP1285=$AP$7:$AP$2085)*(ROW($AS$7:$AS$2085)&lt;&gt;ROW(AS1285))*((S1285=0)*($S$7:$S$2085&gt;0)+(S1285&gt;0)*($S$7:$S$2085=0)))&gt;0,"SALONES UNIDOS",IF(SUMPRODUCT((AS1285=$AS$7:$AS$2085)*(AI1285=$AI$7:$AI$2085)*((AO1285&lt;$AP$7:$AP$2085)*(AP1285&gt;$AO$7:$AO$2085))*(ROW($AS$7:$AS$2085)&lt;&gt;ROW(AS1285)))&gt;0,"Cruzado","Sin cruce")))</f>
        <v>Sin cruce</v>
      </c>
    </row>
    <row r="1286" spans="3:46" ht="15.6" hidden="1" customHeight="1">
      <c r="C1286" s="496" t="s">
        <v>572</v>
      </c>
      <c r="D1286" s="479" t="s">
        <v>573</v>
      </c>
      <c r="E1286" s="479">
        <v>20261</v>
      </c>
      <c r="F1286" s="503" t="s">
        <v>48</v>
      </c>
      <c r="G1286" s="497" t="s">
        <v>80</v>
      </c>
      <c r="H1286" s="503" t="s">
        <v>63</v>
      </c>
      <c r="I1286" s="503">
        <v>7</v>
      </c>
      <c r="J1286" s="503" t="s">
        <v>57</v>
      </c>
      <c r="K1286" s="503" t="s">
        <v>57</v>
      </c>
      <c r="L1286" s="499" t="s">
        <v>694</v>
      </c>
      <c r="M1286" s="535" t="s">
        <v>695</v>
      </c>
      <c r="N1286" s="15" t="s">
        <v>637</v>
      </c>
      <c r="O1286" s="15" t="s">
        <v>578</v>
      </c>
      <c r="P1286" s="503" t="s">
        <v>579</v>
      </c>
      <c r="Q1286" s="15">
        <v>3</v>
      </c>
      <c r="R1286" s="15">
        <v>4</v>
      </c>
      <c r="S1286" s="479">
        <v>7</v>
      </c>
      <c r="T1286" s="15">
        <v>5</v>
      </c>
      <c r="U1286" s="471"/>
      <c r="V1286" s="550">
        <v>35</v>
      </c>
      <c r="W1286" s="497">
        <v>21867757</v>
      </c>
      <c r="X1286" s="566" t="s">
        <v>336</v>
      </c>
      <c r="Y1286" s="15" t="s">
        <v>579</v>
      </c>
      <c r="Z1286" s="15"/>
      <c r="AA1286" s="15"/>
      <c r="AB1286" s="15"/>
      <c r="AC1286" s="15" t="s">
        <v>1075</v>
      </c>
      <c r="AD1286" s="15"/>
      <c r="AE1286" s="479"/>
      <c r="AF1286" s="497"/>
      <c r="AG1286" s="497"/>
      <c r="AH1286" s="497" t="s">
        <v>203</v>
      </c>
      <c r="AI1286" s="15">
        <v>3</v>
      </c>
      <c r="AJ1286" s="15">
        <v>14</v>
      </c>
      <c r="AK1286" s="15">
        <v>20</v>
      </c>
      <c r="AL1286" s="15">
        <v>20</v>
      </c>
      <c r="AM1286" s="15">
        <v>10</v>
      </c>
      <c r="AN1286" s="490">
        <f>IF(AJ1286="",S1286,ROUND(((((AL1286/24)+(AM1286/1440))-((AJ1286/24)+(AK1286/1440)))*1440/50),5))</f>
        <v>7</v>
      </c>
      <c r="AO1286" s="491">
        <f>AJ1286/24+AK1286/1440</f>
        <v>0.59722222222222221</v>
      </c>
      <c r="AP1286" s="491">
        <f>AL1286/24+AM1286/1440</f>
        <v>0.84027777777777779</v>
      </c>
      <c r="AQ1286" s="23" t="str" cm="1">
        <f t="array" ref="AQ1286">IF(X1286="","",IF(SUMPRODUCT((X1286=$X$7:$X$2085)*(AI1286=$AI$7:$AI$2085)*(AO1286=$AO$7:$AO$2085)*(AP1286=$AP$7:$AP$2085)*(ROW($X$7:$X$2085)&lt;&gt;ROW(X1286))*((S1286=0)*($S$7:$S$2085&gt;0)+(S1286&gt;0)*($S$7:$S$2085=0)))&gt;0,"SALONES UNIDOS",IF(SUMPRODUCT((X1286=$X$7:$X$2085)*(AI1286=$AI$7:$AI$2085)*((AO1286&lt;$AP$7:$AP$2085)*(AP1286&gt;$AO$7:$AO$2085))*(ROW($X$7:$X$2085)&lt;&gt;ROW(X1286)))&gt;0,"Cruzado","Sin cruce")))</f>
        <v>Sin cruce</v>
      </c>
      <c r="AR1286" s="23" t="str" cm="1">
        <f t="array" ref="AR1286">IF(AE1286="","",IF(SUMPRODUCT((AE1286=$AE$7:$AE$2085)*(AI1286=$AI$7:$AI$2085)*(AO1286=$AO$7:$AO$2085)*(AP1286=$AP$7:$AP$2085)*(ROW($AE$7:$AE$2085)&lt;&gt;ROW(AE1286))*((S1286=0)*($S$7:$S$2085&gt;0)+(S1286&gt;0)*($S$7:$S$2085=0)))&gt;0,"SALONES UNIDOS",IF(SUMPRODUCT((AE1286=$AE$7:$AE$2085)*(AI1286=$AI$7:$AI$2085)*((AO1286&lt;$AP$7:$AP$2085)*(AP1286&gt;$AO$7:$AO$2085))*(ROW($AE$7:$AE$2085)&lt;&gt;ROW(AE1286)))&gt;0,"Cruzado","Sin cruce")))</f>
        <v/>
      </c>
      <c r="AS1286" s="94" t="str">
        <f t="shared" si="23"/>
        <v>EN7PRINCIPALC</v>
      </c>
      <c r="AT1286" s="94" t="str" cm="1">
        <f t="array" ref="AT1286">IF(AS1286="","",IF(SUMPRODUCT((AS1286=$AS$7:$AS$2085)*(AI1286=$AI$7:$AI$2085)*(AO1286=$AO$7:$AO$2085)*(AP1286=$AP$7:$AP$2085)*(ROW($AS$7:$AS$2085)&lt;&gt;ROW(AS1286))*((S1286=0)*($S$7:$S$2085&gt;0)+(S1286&gt;0)*($S$7:$S$2085=0)))&gt;0,"SALONES UNIDOS",IF(SUMPRODUCT((AS1286=$AS$7:$AS$2085)*(AI1286=$AI$7:$AI$2085)*((AO1286&lt;$AP$7:$AP$2085)*(AP1286&gt;$AO$7:$AO$2085))*(ROW($AS$7:$AS$2085)&lt;&gt;ROW(AS1286)))&gt;0,"Cruzado","Sin cruce")))</f>
        <v>Sin cruce</v>
      </c>
    </row>
    <row r="1287" spans="3:46" ht="15.6" hidden="1" customHeight="1">
      <c r="C1287" s="496" t="s">
        <v>572</v>
      </c>
      <c r="D1287" s="479" t="s">
        <v>573</v>
      </c>
      <c r="E1287" s="479">
        <v>20261</v>
      </c>
      <c r="F1287" s="503" t="s">
        <v>48</v>
      </c>
      <c r="G1287" s="497" t="s">
        <v>80</v>
      </c>
      <c r="H1287" s="503" t="s">
        <v>63</v>
      </c>
      <c r="I1287" s="503">
        <v>7</v>
      </c>
      <c r="J1287" s="503" t="s">
        <v>57</v>
      </c>
      <c r="K1287" s="503" t="s">
        <v>57</v>
      </c>
      <c r="L1287" s="499" t="s">
        <v>697</v>
      </c>
      <c r="M1287" s="535" t="s">
        <v>698</v>
      </c>
      <c r="N1287" s="15" t="s">
        <v>637</v>
      </c>
      <c r="O1287" s="15" t="s">
        <v>578</v>
      </c>
      <c r="P1287" s="503" t="s">
        <v>579</v>
      </c>
      <c r="Q1287" s="15">
        <v>2</v>
      </c>
      <c r="R1287" s="15">
        <v>0</v>
      </c>
      <c r="S1287" s="479">
        <v>2</v>
      </c>
      <c r="T1287" s="15">
        <v>6</v>
      </c>
      <c r="U1287" s="471"/>
      <c r="V1287" s="550">
        <v>35</v>
      </c>
      <c r="W1287" s="497">
        <v>40572971</v>
      </c>
      <c r="X1287" s="566" t="s">
        <v>400</v>
      </c>
      <c r="Y1287" s="15" t="s">
        <v>579</v>
      </c>
      <c r="Z1287" s="15"/>
      <c r="AA1287" s="15"/>
      <c r="AB1287" s="15"/>
      <c r="AC1287" s="485" t="s">
        <v>1079</v>
      </c>
      <c r="AD1287" s="15"/>
      <c r="AE1287" s="479"/>
      <c r="AF1287" s="497"/>
      <c r="AG1287" s="497"/>
      <c r="AH1287" s="497" t="s">
        <v>582</v>
      </c>
      <c r="AI1287" s="15">
        <v>4</v>
      </c>
      <c r="AJ1287" s="15">
        <v>8</v>
      </c>
      <c r="AK1287" s="15">
        <v>30</v>
      </c>
      <c r="AL1287" s="15">
        <v>10</v>
      </c>
      <c r="AM1287" s="15">
        <v>10</v>
      </c>
      <c r="AN1287" s="490">
        <f>IF(AJ1287="",S1287,ROUND(((((AL1287/24)+(AM1287/1440))-((AJ1287/24)+(AK1287/1440)))*1440/50),5))</f>
        <v>2</v>
      </c>
      <c r="AO1287" s="491">
        <f>AJ1287/24+AK1287/1440</f>
        <v>0.35416666666666663</v>
      </c>
      <c r="AP1287" s="491">
        <f>AL1287/24+AM1287/1440</f>
        <v>0.4236111111111111</v>
      </c>
      <c r="AQ1287" s="23" t="str" cm="1">
        <f t="array" ref="AQ1287">IF(X1287="","",IF(SUMPRODUCT((X1287=$X$7:$X$2085)*(AI1287=$AI$7:$AI$2085)*(AO1287=$AO$7:$AO$2085)*(AP1287=$AP$7:$AP$2085)*(ROW($X$7:$X$2085)&lt;&gt;ROW(X1287))*((S1287=0)*($S$7:$S$2085&gt;0)+(S1287&gt;0)*($S$7:$S$2085=0)))&gt;0,"SALONES UNIDOS",IF(SUMPRODUCT((X1287=$X$7:$X$2085)*(AI1287=$AI$7:$AI$2085)*((AO1287&lt;$AP$7:$AP$2085)*(AP1287&gt;$AO$7:$AO$2085))*(ROW($X$7:$X$2085)&lt;&gt;ROW(X1287)))&gt;0,"Cruzado","Sin cruce")))</f>
        <v>Sin cruce</v>
      </c>
      <c r="AR1287" s="23" t="str" cm="1">
        <f t="array" ref="AR1287">IF(AE1287="","",IF(SUMPRODUCT((AE1287=$AE$7:$AE$2085)*(AI1287=$AI$7:$AI$2085)*(AO1287=$AO$7:$AO$2085)*(AP1287=$AP$7:$AP$2085)*(ROW($AE$7:$AE$2085)&lt;&gt;ROW(AE1287))*((S1287=0)*($S$7:$S$2085&gt;0)+(S1287&gt;0)*($S$7:$S$2085=0)))&gt;0,"SALONES UNIDOS",IF(SUMPRODUCT((AE1287=$AE$7:$AE$2085)*(AI1287=$AI$7:$AI$2085)*((AO1287&lt;$AP$7:$AP$2085)*(AP1287&gt;$AO$7:$AO$2085))*(ROW($AE$7:$AE$2085)&lt;&gt;ROW(AE1287)))&gt;0,"Cruzado","Sin cruce")))</f>
        <v/>
      </c>
      <c r="AS1287" s="94" t="str">
        <f t="shared" si="23"/>
        <v>EN7PRINCIPALC</v>
      </c>
      <c r="AT1287" s="94" t="str" cm="1">
        <f t="array" ref="AT1287">IF(AS1287="","",IF(SUMPRODUCT((AS1287=$AS$7:$AS$2085)*(AI1287=$AI$7:$AI$2085)*(AO1287=$AO$7:$AO$2085)*(AP1287=$AP$7:$AP$2085)*(ROW($AS$7:$AS$2085)&lt;&gt;ROW(AS1287))*((S1287=0)*($S$7:$S$2085&gt;0)+(S1287&gt;0)*($S$7:$S$2085=0)))&gt;0,"SALONES UNIDOS",IF(SUMPRODUCT((AS1287=$AS$7:$AS$2085)*(AI1287=$AI$7:$AI$2085)*((AO1287&lt;$AP$7:$AP$2085)*(AP1287&gt;$AO$7:$AO$2085))*(ROW($AS$7:$AS$2085)&lt;&gt;ROW(AS1287)))&gt;0,"Cruzado","Sin cruce")))</f>
        <v>Sin cruce</v>
      </c>
    </row>
    <row r="1288" spans="3:46" ht="15.6" hidden="1" customHeight="1">
      <c r="C1288" s="496" t="s">
        <v>572</v>
      </c>
      <c r="D1288" s="479" t="s">
        <v>573</v>
      </c>
      <c r="E1288" s="479">
        <v>20261</v>
      </c>
      <c r="F1288" s="503" t="s">
        <v>48</v>
      </c>
      <c r="G1288" s="497" t="s">
        <v>80</v>
      </c>
      <c r="H1288" s="503" t="s">
        <v>63</v>
      </c>
      <c r="I1288" s="503">
        <v>7</v>
      </c>
      <c r="J1288" s="503" t="s">
        <v>599</v>
      </c>
      <c r="K1288" s="503" t="s">
        <v>57</v>
      </c>
      <c r="L1288" s="499" t="s">
        <v>697</v>
      </c>
      <c r="M1288" s="535" t="s">
        <v>698</v>
      </c>
      <c r="N1288" s="15" t="s">
        <v>637</v>
      </c>
      <c r="O1288" s="15" t="s">
        <v>578</v>
      </c>
      <c r="P1288" s="503" t="s">
        <v>579</v>
      </c>
      <c r="Q1288" s="15">
        <v>0</v>
      </c>
      <c r="R1288" s="15">
        <v>2</v>
      </c>
      <c r="S1288" s="479">
        <v>2</v>
      </c>
      <c r="T1288" s="15">
        <v>6</v>
      </c>
      <c r="U1288" s="471"/>
      <c r="V1288" s="550">
        <v>17</v>
      </c>
      <c r="W1288" s="497">
        <v>40572971</v>
      </c>
      <c r="X1288" s="566" t="s">
        <v>400</v>
      </c>
      <c r="Y1288" s="15" t="s">
        <v>579</v>
      </c>
      <c r="Z1288" s="15"/>
      <c r="AA1288" s="15"/>
      <c r="AB1288" s="15"/>
      <c r="AC1288" s="493"/>
      <c r="AD1288" s="15"/>
      <c r="AE1288" s="15" t="s">
        <v>1097</v>
      </c>
      <c r="AF1288" s="497"/>
      <c r="AG1288" s="497"/>
      <c r="AH1288" s="497" t="s">
        <v>100</v>
      </c>
      <c r="AI1288" s="15">
        <v>4</v>
      </c>
      <c r="AJ1288" s="15">
        <v>10</v>
      </c>
      <c r="AK1288" s="15">
        <v>10</v>
      </c>
      <c r="AL1288" s="15">
        <v>11</v>
      </c>
      <c r="AM1288" s="15">
        <v>50</v>
      </c>
      <c r="AN1288" s="490">
        <f>IF(AJ1288="",S1288,ROUND(((((AL1288/24)+(AM1288/1440))-((AJ1288/24)+(AK1288/1440)))*1440/50),5))</f>
        <v>2</v>
      </c>
      <c r="AO1288" s="491">
        <f>AJ1288/24+AK1288/1440</f>
        <v>0.4236111111111111</v>
      </c>
      <c r="AP1288" s="491">
        <f>AL1288/24+AM1288/1440</f>
        <v>0.49305555555555552</v>
      </c>
      <c r="AQ1288" s="23" t="str" cm="1">
        <f t="array" ref="AQ1288">IF(X1288="","",IF(SUMPRODUCT((X1288=$X$7:$X$2085)*(AI1288=$AI$7:$AI$2085)*(AO1288=$AO$7:$AO$2085)*(AP1288=$AP$7:$AP$2085)*(ROW($X$7:$X$2085)&lt;&gt;ROW(X1288))*((S1288=0)*($S$7:$S$2085&gt;0)+(S1288&gt;0)*($S$7:$S$2085=0)))&gt;0,"SALONES UNIDOS",IF(SUMPRODUCT((X1288=$X$7:$X$2085)*(AI1288=$AI$7:$AI$2085)*((AO1288&lt;$AP$7:$AP$2085)*(AP1288&gt;$AO$7:$AO$2085))*(ROW($X$7:$X$2085)&lt;&gt;ROW(X1288)))&gt;0,"Cruzado","Sin cruce")))</f>
        <v>Sin cruce</v>
      </c>
      <c r="AR1288" s="23" t="str" cm="1">
        <f t="array" ref="AR1288">IF(AE1288="","",IF(SUMPRODUCT((AE1288=$AE$7:$AE$2085)*(AI1288=$AI$7:$AI$2085)*(AO1288=$AO$7:$AO$2085)*(AP1288=$AP$7:$AP$2085)*(ROW($AE$7:$AE$2085)&lt;&gt;ROW(AE1288))*((S1288=0)*($S$7:$S$2085&gt;0)+(S1288&gt;0)*($S$7:$S$2085=0)))&gt;0,"SALONES UNIDOS",IF(SUMPRODUCT((AE1288=$AE$7:$AE$2085)*(AI1288=$AI$7:$AI$2085)*((AO1288&lt;$AP$7:$AP$2085)*(AP1288&gt;$AO$7:$AO$2085))*(ROW($AE$7:$AE$2085)&lt;&gt;ROW(AE1288)))&gt;0,"Cruzado","Sin cruce")))</f>
        <v>Sin cruce</v>
      </c>
      <c r="AS1288" s="94" t="str">
        <f t="shared" si="23"/>
        <v>EN7PRINCIPALC</v>
      </c>
      <c r="AT1288" s="94" t="str" cm="1">
        <f t="array" ref="AT1288">IF(AS1288="","",IF(SUMPRODUCT((AS1288=$AS$7:$AS$2085)*(AI1288=$AI$7:$AI$2085)*(AO1288=$AO$7:$AO$2085)*(AP1288=$AP$7:$AP$2085)*(ROW($AS$7:$AS$2085)&lt;&gt;ROW(AS1288))*((S1288=0)*($S$7:$S$2085&gt;0)+(S1288&gt;0)*($S$7:$S$2085=0)))&gt;0,"SALONES UNIDOS",IF(SUMPRODUCT((AS1288=$AS$7:$AS$2085)*(AI1288=$AI$7:$AI$2085)*((AO1288&lt;$AP$7:$AP$2085)*(AP1288&gt;$AO$7:$AO$2085))*(ROW($AS$7:$AS$2085)&lt;&gt;ROW(AS1288)))&gt;0,"Cruzado","Sin cruce")))</f>
        <v>Sin cruce</v>
      </c>
    </row>
    <row r="1289" spans="3:46" ht="15.6" hidden="1" customHeight="1">
      <c r="C1289" s="496" t="s">
        <v>572</v>
      </c>
      <c r="D1289" s="479" t="s">
        <v>573</v>
      </c>
      <c r="E1289" s="479">
        <v>20261</v>
      </c>
      <c r="F1289" s="503" t="s">
        <v>48</v>
      </c>
      <c r="G1289" s="497" t="s">
        <v>80</v>
      </c>
      <c r="H1289" s="503" t="s">
        <v>63</v>
      </c>
      <c r="I1289" s="503">
        <v>7</v>
      </c>
      <c r="J1289" s="503" t="s">
        <v>600</v>
      </c>
      <c r="K1289" s="503" t="s">
        <v>57</v>
      </c>
      <c r="L1289" s="499" t="s">
        <v>697</v>
      </c>
      <c r="M1289" s="535" t="s">
        <v>698</v>
      </c>
      <c r="N1289" s="15" t="s">
        <v>637</v>
      </c>
      <c r="O1289" s="15" t="s">
        <v>578</v>
      </c>
      <c r="P1289" s="503" t="s">
        <v>579</v>
      </c>
      <c r="Q1289" s="15">
        <v>0</v>
      </c>
      <c r="R1289" s="15">
        <v>2</v>
      </c>
      <c r="S1289" s="479">
        <v>2</v>
      </c>
      <c r="T1289" s="15">
        <v>6</v>
      </c>
      <c r="U1289" s="471"/>
      <c r="V1289" s="550">
        <v>18</v>
      </c>
      <c r="W1289" s="497">
        <v>40572971</v>
      </c>
      <c r="X1289" s="566" t="s">
        <v>400</v>
      </c>
      <c r="Y1289" s="15" t="s">
        <v>579</v>
      </c>
      <c r="Z1289" s="15"/>
      <c r="AA1289" s="15"/>
      <c r="AB1289" s="15"/>
      <c r="AC1289" s="493"/>
      <c r="AD1289" s="15"/>
      <c r="AE1289" s="15" t="s">
        <v>1097</v>
      </c>
      <c r="AF1289" s="497"/>
      <c r="AG1289" s="497"/>
      <c r="AH1289" s="497" t="s">
        <v>100</v>
      </c>
      <c r="AI1289" s="15">
        <v>4</v>
      </c>
      <c r="AJ1289" s="15">
        <v>11</v>
      </c>
      <c r="AK1289" s="15">
        <v>50</v>
      </c>
      <c r="AL1289" s="15">
        <v>13</v>
      </c>
      <c r="AM1289" s="15">
        <v>30</v>
      </c>
      <c r="AN1289" s="490">
        <f>IF(AJ1289="",S1289,ROUND(((((AL1289/24)+(AM1289/1440))-((AJ1289/24)+(AK1289/1440)))*1440/50),5))</f>
        <v>2</v>
      </c>
      <c r="AO1289" s="491">
        <f>AJ1289/24+AK1289/1440</f>
        <v>0.49305555555555552</v>
      </c>
      <c r="AP1289" s="491">
        <f>AL1289/24+AM1289/1440</f>
        <v>0.5625</v>
      </c>
      <c r="AQ1289" s="23" t="str" cm="1">
        <f t="array" ref="AQ1289">IF(X1289="","",IF(SUMPRODUCT((X1289=$X$7:$X$2085)*(AI1289=$AI$7:$AI$2085)*(AO1289=$AO$7:$AO$2085)*(AP1289=$AP$7:$AP$2085)*(ROW($X$7:$X$2085)&lt;&gt;ROW(X1289))*((S1289=0)*($S$7:$S$2085&gt;0)+(S1289&gt;0)*($S$7:$S$2085=0)))&gt;0,"SALONES UNIDOS",IF(SUMPRODUCT((X1289=$X$7:$X$2085)*(AI1289=$AI$7:$AI$2085)*((AO1289&lt;$AP$7:$AP$2085)*(AP1289&gt;$AO$7:$AO$2085))*(ROW($X$7:$X$2085)&lt;&gt;ROW(X1289)))&gt;0,"Cruzado","Sin cruce")))</f>
        <v>Sin cruce</v>
      </c>
      <c r="AR1289" s="23" t="str" cm="1">
        <f t="array" ref="AR1289">IF(AE1289="","",IF(SUMPRODUCT((AE1289=$AE$7:$AE$2085)*(AI1289=$AI$7:$AI$2085)*(AO1289=$AO$7:$AO$2085)*(AP1289=$AP$7:$AP$2085)*(ROW($AE$7:$AE$2085)&lt;&gt;ROW(AE1289))*((S1289=0)*($S$7:$S$2085&gt;0)+(S1289&gt;0)*($S$7:$S$2085=0)))&gt;0,"SALONES UNIDOS",IF(SUMPRODUCT((AE1289=$AE$7:$AE$2085)*(AI1289=$AI$7:$AI$2085)*((AO1289&lt;$AP$7:$AP$2085)*(AP1289&gt;$AO$7:$AO$2085))*(ROW($AE$7:$AE$2085)&lt;&gt;ROW(AE1289)))&gt;0,"Cruzado","Sin cruce")))</f>
        <v>Sin cruce</v>
      </c>
      <c r="AS1289" s="94" t="str">
        <f t="shared" si="23"/>
        <v>EN7PRINCIPALC</v>
      </c>
      <c r="AT1289" s="94" t="str" cm="1">
        <f t="array" ref="AT1289">IF(AS1289="","",IF(SUMPRODUCT((AS1289=$AS$7:$AS$2085)*(AI1289=$AI$7:$AI$2085)*(AO1289=$AO$7:$AO$2085)*(AP1289=$AP$7:$AP$2085)*(ROW($AS$7:$AS$2085)&lt;&gt;ROW(AS1289))*((S1289=0)*($S$7:$S$2085&gt;0)+(S1289&gt;0)*($S$7:$S$2085=0)))&gt;0,"SALONES UNIDOS",IF(SUMPRODUCT((AS1289=$AS$7:$AS$2085)*(AI1289=$AI$7:$AI$2085)*((AO1289&lt;$AP$7:$AP$2085)*(AP1289&gt;$AO$7:$AO$2085))*(ROW($AS$7:$AS$2085)&lt;&gt;ROW(AS1289)))&gt;0,"Cruzado","Sin cruce")))</f>
        <v>Sin cruce</v>
      </c>
    </row>
    <row r="1290" spans="3:46" ht="15.6" hidden="1" customHeight="1">
      <c r="C1290" s="496" t="s">
        <v>572</v>
      </c>
      <c r="D1290" s="479" t="s">
        <v>573</v>
      </c>
      <c r="E1290" s="479">
        <v>20261</v>
      </c>
      <c r="F1290" s="503" t="s">
        <v>48</v>
      </c>
      <c r="G1290" s="497" t="s">
        <v>80</v>
      </c>
      <c r="H1290" s="503" t="s">
        <v>63</v>
      </c>
      <c r="I1290" s="503">
        <v>7</v>
      </c>
      <c r="J1290" s="503" t="s">
        <v>57</v>
      </c>
      <c r="K1290" s="503" t="s">
        <v>57</v>
      </c>
      <c r="L1290" s="499" t="s">
        <v>697</v>
      </c>
      <c r="M1290" s="535" t="s">
        <v>698</v>
      </c>
      <c r="N1290" s="15" t="s">
        <v>637</v>
      </c>
      <c r="O1290" s="15" t="s">
        <v>578</v>
      </c>
      <c r="P1290" s="503" t="s">
        <v>579</v>
      </c>
      <c r="Q1290" s="15">
        <v>0</v>
      </c>
      <c r="R1290" s="15">
        <v>6</v>
      </c>
      <c r="S1290" s="479">
        <v>6</v>
      </c>
      <c r="T1290" s="15">
        <v>6</v>
      </c>
      <c r="U1290" s="471"/>
      <c r="V1290" s="550">
        <v>35</v>
      </c>
      <c r="W1290" s="497">
        <v>40572971</v>
      </c>
      <c r="X1290" s="566" t="s">
        <v>400</v>
      </c>
      <c r="Y1290" s="15" t="s">
        <v>579</v>
      </c>
      <c r="Z1290" s="15"/>
      <c r="AA1290" s="15"/>
      <c r="AB1290" s="15"/>
      <c r="AC1290" s="15" t="s">
        <v>1075</v>
      </c>
      <c r="AD1290" s="15"/>
      <c r="AE1290" s="479"/>
      <c r="AF1290" s="497"/>
      <c r="AG1290" s="497"/>
      <c r="AH1290" s="497" t="s">
        <v>100</v>
      </c>
      <c r="AI1290" s="15">
        <v>4</v>
      </c>
      <c r="AJ1290" s="15">
        <v>14</v>
      </c>
      <c r="AK1290" s="15">
        <v>20</v>
      </c>
      <c r="AL1290" s="15">
        <v>19</v>
      </c>
      <c r="AM1290" s="15">
        <v>20</v>
      </c>
      <c r="AN1290" s="490">
        <f>IF(AJ1290="",S1290,ROUND(((((AL1290/24)+(AM1290/1440))-((AJ1290/24)+(AK1290/1440)))*1440/50),5))</f>
        <v>6</v>
      </c>
      <c r="AO1290" s="491">
        <f>AJ1290/24+AK1290/1440</f>
        <v>0.59722222222222221</v>
      </c>
      <c r="AP1290" s="491">
        <f>AL1290/24+AM1290/1440</f>
        <v>0.80555555555555547</v>
      </c>
      <c r="AQ1290" s="23" t="str" cm="1">
        <f t="array" ref="AQ1290">IF(X1290="","",IF(SUMPRODUCT((X1290=$X$7:$X$2085)*(AI1290=$AI$7:$AI$2085)*(AO1290=$AO$7:$AO$2085)*(AP1290=$AP$7:$AP$2085)*(ROW($X$7:$X$2085)&lt;&gt;ROW(X1290))*((S1290=0)*($S$7:$S$2085&gt;0)+(S1290&gt;0)*($S$7:$S$2085=0)))&gt;0,"SALONES UNIDOS",IF(SUMPRODUCT((X1290=$X$7:$X$2085)*(AI1290=$AI$7:$AI$2085)*((AO1290&lt;$AP$7:$AP$2085)*(AP1290&gt;$AO$7:$AO$2085))*(ROW($X$7:$X$2085)&lt;&gt;ROW(X1290)))&gt;0,"Cruzado","Sin cruce")))</f>
        <v>Sin cruce</v>
      </c>
      <c r="AR1290" s="23" t="str" cm="1">
        <f t="array" ref="AR1290">IF(AE1290="","",IF(SUMPRODUCT((AE1290=$AE$7:$AE$2085)*(AI1290=$AI$7:$AI$2085)*(AO1290=$AO$7:$AO$2085)*(AP1290=$AP$7:$AP$2085)*(ROW($AE$7:$AE$2085)&lt;&gt;ROW(AE1290))*((S1290=0)*($S$7:$S$2085&gt;0)+(S1290&gt;0)*($S$7:$S$2085=0)))&gt;0,"SALONES UNIDOS",IF(SUMPRODUCT((AE1290=$AE$7:$AE$2085)*(AI1290=$AI$7:$AI$2085)*((AO1290&lt;$AP$7:$AP$2085)*(AP1290&gt;$AO$7:$AO$2085))*(ROW($AE$7:$AE$2085)&lt;&gt;ROW(AE1290)))&gt;0,"Cruzado","Sin cruce")))</f>
        <v/>
      </c>
      <c r="AS1290" s="94" t="str">
        <f t="shared" si="23"/>
        <v>EN7PRINCIPALC</v>
      </c>
      <c r="AT1290" s="94" t="str" cm="1">
        <f t="array" ref="AT1290">IF(AS1290="","",IF(SUMPRODUCT((AS1290=$AS$7:$AS$2085)*(AI1290=$AI$7:$AI$2085)*(AO1290=$AO$7:$AO$2085)*(AP1290=$AP$7:$AP$2085)*(ROW($AS$7:$AS$2085)&lt;&gt;ROW(AS1290))*((S1290=0)*($S$7:$S$2085&gt;0)+(S1290&gt;0)*($S$7:$S$2085=0)))&gt;0,"SALONES UNIDOS",IF(SUMPRODUCT((AS1290=$AS$7:$AS$2085)*(AI1290=$AI$7:$AI$2085)*((AO1290&lt;$AP$7:$AP$2085)*(AP1290&gt;$AO$7:$AO$2085))*(ROW($AS$7:$AS$2085)&lt;&gt;ROW(AS1290)))&gt;0,"Cruzado","Sin cruce")))</f>
        <v>Sin cruce</v>
      </c>
    </row>
    <row r="1291" spans="3:46" ht="15.6" hidden="1" customHeight="1">
      <c r="C1291" s="496" t="s">
        <v>572</v>
      </c>
      <c r="D1291" s="479" t="s">
        <v>573</v>
      </c>
      <c r="E1291" s="479">
        <v>20261</v>
      </c>
      <c r="F1291" s="503" t="s">
        <v>48</v>
      </c>
      <c r="G1291" s="497" t="s">
        <v>80</v>
      </c>
      <c r="H1291" s="503" t="s">
        <v>63</v>
      </c>
      <c r="I1291" s="503">
        <v>7</v>
      </c>
      <c r="J1291" s="503" t="s">
        <v>57</v>
      </c>
      <c r="K1291" s="503" t="s">
        <v>57</v>
      </c>
      <c r="L1291" s="499" t="s">
        <v>700</v>
      </c>
      <c r="M1291" s="535" t="s">
        <v>701</v>
      </c>
      <c r="N1291" s="15" t="s">
        <v>577</v>
      </c>
      <c r="O1291" s="15" t="s">
        <v>578</v>
      </c>
      <c r="P1291" s="503" t="s">
        <v>624</v>
      </c>
      <c r="Q1291" s="15">
        <v>3</v>
      </c>
      <c r="R1291" s="15">
        <v>0</v>
      </c>
      <c r="S1291" s="479">
        <v>3</v>
      </c>
      <c r="T1291" s="15">
        <v>3</v>
      </c>
      <c r="U1291" s="471"/>
      <c r="V1291" s="550">
        <v>40</v>
      </c>
      <c r="W1291" s="497">
        <v>45820772</v>
      </c>
      <c r="X1291" s="566" t="s">
        <v>384</v>
      </c>
      <c r="Y1291" s="15" t="s">
        <v>624</v>
      </c>
      <c r="Z1291" s="15"/>
      <c r="AA1291" s="15"/>
      <c r="AB1291" s="15"/>
      <c r="AC1291" s="493"/>
      <c r="AD1291" s="15"/>
      <c r="AE1291" s="479"/>
      <c r="AF1291" s="497"/>
      <c r="AG1291" s="497"/>
      <c r="AH1291" s="15" t="s">
        <v>582</v>
      </c>
      <c r="AI1291" s="15">
        <v>1</v>
      </c>
      <c r="AJ1291" s="15">
        <v>9</v>
      </c>
      <c r="AK1291" s="15">
        <v>20</v>
      </c>
      <c r="AL1291" s="15">
        <v>11</v>
      </c>
      <c r="AM1291" s="15">
        <v>50</v>
      </c>
      <c r="AN1291" s="490">
        <f>IF(AJ1291="",S1291,ROUND(((((AL1291/24)+(AM1291/1440))-((AJ1291/24)+(AK1291/1440)))*1440/50),5))</f>
        <v>3</v>
      </c>
      <c r="AO1291" s="491">
        <f>AJ1291/24+AK1291/1440</f>
        <v>0.3888888888888889</v>
      </c>
      <c r="AP1291" s="491">
        <f>AL1291/24+AM1291/1440</f>
        <v>0.49305555555555552</v>
      </c>
      <c r="AQ1291" s="23" t="str" cm="1">
        <f t="array" ref="AQ1291">IF(X1291="","",IF(SUMPRODUCT((X1291=$X$7:$X$2085)*(AI1291=$AI$7:$AI$2085)*(AO1291=$AO$7:$AO$2085)*(AP1291=$AP$7:$AP$2085)*(ROW($X$7:$X$2085)&lt;&gt;ROW(X1291))*((S1291=0)*($S$7:$S$2085&gt;0)+(S1291&gt;0)*($S$7:$S$2085=0)))&gt;0,"SALONES UNIDOS",IF(SUMPRODUCT((X1291=$X$7:$X$2085)*(AI1291=$AI$7:$AI$2085)*((AO1291&lt;$AP$7:$AP$2085)*(AP1291&gt;$AO$7:$AO$2085))*(ROW($X$7:$X$2085)&lt;&gt;ROW(X1291)))&gt;0,"Cruzado","Sin cruce")))</f>
        <v>Sin cruce</v>
      </c>
      <c r="AR1291" s="23" t="str" cm="1">
        <f t="array" ref="AR1291">IF(AE1291="","",IF(SUMPRODUCT((AE1291=$AE$7:$AE$2085)*(AI1291=$AI$7:$AI$2085)*(AO1291=$AO$7:$AO$2085)*(AP1291=$AP$7:$AP$2085)*(ROW($AE$7:$AE$2085)&lt;&gt;ROW(AE1291))*((S1291=0)*($S$7:$S$2085&gt;0)+(S1291&gt;0)*($S$7:$S$2085=0)))&gt;0,"SALONES UNIDOS",IF(SUMPRODUCT((AE1291=$AE$7:$AE$2085)*(AI1291=$AI$7:$AI$2085)*((AO1291&lt;$AP$7:$AP$2085)*(AP1291&gt;$AO$7:$AO$2085))*(ROW($AE$7:$AE$2085)&lt;&gt;ROW(AE1291)))&gt;0,"Cruzado","Sin cruce")))</f>
        <v/>
      </c>
      <c r="AS1291" s="94" t="str">
        <f t="shared" si="23"/>
        <v>EN7PRINCIPALC</v>
      </c>
      <c r="AT1291" s="94" t="str" cm="1">
        <f t="array" ref="AT1291">IF(AS1291="","",IF(SUMPRODUCT((AS1291=$AS$7:$AS$2085)*(AI1291=$AI$7:$AI$2085)*(AO1291=$AO$7:$AO$2085)*(AP1291=$AP$7:$AP$2085)*(ROW($AS$7:$AS$2085)&lt;&gt;ROW(AS1291))*((S1291=0)*($S$7:$S$2085&gt;0)+(S1291&gt;0)*($S$7:$S$2085=0)))&gt;0,"SALONES UNIDOS",IF(SUMPRODUCT((AS1291=$AS$7:$AS$2085)*(AI1291=$AI$7:$AI$2085)*((AO1291&lt;$AP$7:$AP$2085)*(AP1291&gt;$AO$7:$AO$2085))*(ROW($AS$7:$AS$2085)&lt;&gt;ROW(AS1291)))&gt;0,"Cruzado","Sin cruce")))</f>
        <v>Sin cruce</v>
      </c>
    </row>
    <row r="1292" spans="3:46" ht="15.6" hidden="1" customHeight="1">
      <c r="C1292" s="496" t="s">
        <v>572</v>
      </c>
      <c r="D1292" s="479" t="s">
        <v>573</v>
      </c>
      <c r="E1292" s="479">
        <v>20261</v>
      </c>
      <c r="F1292" s="503" t="s">
        <v>48</v>
      </c>
      <c r="G1292" s="497" t="s">
        <v>80</v>
      </c>
      <c r="H1292" s="503" t="s">
        <v>63</v>
      </c>
      <c r="I1292" s="503">
        <v>7</v>
      </c>
      <c r="J1292" s="503" t="s">
        <v>57</v>
      </c>
      <c r="K1292" s="503" t="s">
        <v>57</v>
      </c>
      <c r="L1292" s="499" t="s">
        <v>702</v>
      </c>
      <c r="M1292" s="535" t="s">
        <v>703</v>
      </c>
      <c r="N1292" s="15" t="s">
        <v>637</v>
      </c>
      <c r="O1292" s="15" t="s">
        <v>578</v>
      </c>
      <c r="P1292" s="503" t="s">
        <v>579</v>
      </c>
      <c r="Q1292" s="15">
        <v>2</v>
      </c>
      <c r="R1292" s="15">
        <v>0</v>
      </c>
      <c r="S1292" s="479">
        <v>2</v>
      </c>
      <c r="T1292" s="15">
        <v>2</v>
      </c>
      <c r="U1292" s="471"/>
      <c r="V1292" s="550">
        <v>35</v>
      </c>
      <c r="W1292" s="497">
        <v>21867757</v>
      </c>
      <c r="X1292" s="566" t="s">
        <v>336</v>
      </c>
      <c r="Y1292" s="15" t="s">
        <v>579</v>
      </c>
      <c r="Z1292" s="15"/>
      <c r="AA1292" s="15"/>
      <c r="AB1292" s="15"/>
      <c r="AC1292" s="15" t="s">
        <v>1075</v>
      </c>
      <c r="AD1292" s="15"/>
      <c r="AE1292" s="479"/>
      <c r="AF1292" s="497"/>
      <c r="AG1292" s="497"/>
      <c r="AH1292" s="497" t="s">
        <v>582</v>
      </c>
      <c r="AI1292" s="15">
        <v>2</v>
      </c>
      <c r="AJ1292" s="15">
        <v>20</v>
      </c>
      <c r="AK1292" s="15">
        <v>10</v>
      </c>
      <c r="AL1292" s="15">
        <v>21</v>
      </c>
      <c r="AM1292" s="15">
        <v>50</v>
      </c>
      <c r="AN1292" s="490">
        <f>IF(AJ1292="",S1292,ROUND(((((AL1292/24)+(AM1292/1440))-((AJ1292/24)+(AK1292/1440)))*1440/50),5))</f>
        <v>2</v>
      </c>
      <c r="AO1292" s="491">
        <f>AJ1292/24+AK1292/1440</f>
        <v>0.84027777777777779</v>
      </c>
      <c r="AP1292" s="491">
        <f>AL1292/24+AM1292/1440</f>
        <v>0.90972222222222221</v>
      </c>
      <c r="AQ1292" s="23" t="str" cm="1">
        <f t="array" ref="AQ1292">IF(X1292="","",IF(SUMPRODUCT((X1292=$X$7:$X$2085)*(AI1292=$AI$7:$AI$2085)*(AO1292=$AO$7:$AO$2085)*(AP1292=$AP$7:$AP$2085)*(ROW($X$7:$X$2085)&lt;&gt;ROW(X1292))*((S1292=0)*($S$7:$S$2085&gt;0)+(S1292&gt;0)*($S$7:$S$2085=0)))&gt;0,"SALONES UNIDOS",IF(SUMPRODUCT((X1292=$X$7:$X$2085)*(AI1292=$AI$7:$AI$2085)*((AO1292&lt;$AP$7:$AP$2085)*(AP1292&gt;$AO$7:$AO$2085))*(ROW($X$7:$X$2085)&lt;&gt;ROW(X1292)))&gt;0,"Cruzado","Sin cruce")))</f>
        <v>Sin cruce</v>
      </c>
      <c r="AR1292" s="23" t="str" cm="1">
        <f t="array" ref="AR1292">IF(AE1292="","",IF(SUMPRODUCT((AE1292=$AE$7:$AE$2085)*(AI1292=$AI$7:$AI$2085)*(AO1292=$AO$7:$AO$2085)*(AP1292=$AP$7:$AP$2085)*(ROW($AE$7:$AE$2085)&lt;&gt;ROW(AE1292))*((S1292=0)*($S$7:$S$2085&gt;0)+(S1292&gt;0)*($S$7:$S$2085=0)))&gt;0,"SALONES UNIDOS",IF(SUMPRODUCT((AE1292=$AE$7:$AE$2085)*(AI1292=$AI$7:$AI$2085)*((AO1292&lt;$AP$7:$AP$2085)*(AP1292&gt;$AO$7:$AO$2085))*(ROW($AE$7:$AE$2085)&lt;&gt;ROW(AE1292)))&gt;0,"Cruzado","Sin cruce")))</f>
        <v/>
      </c>
      <c r="AS1292" s="94" t="str">
        <f t="shared" si="23"/>
        <v>EN7PRINCIPALC</v>
      </c>
      <c r="AT1292" s="94" t="str" cm="1">
        <f t="array" ref="AT1292">IF(AS1292="","",IF(SUMPRODUCT((AS1292=$AS$7:$AS$2085)*(AI1292=$AI$7:$AI$2085)*(AO1292=$AO$7:$AO$2085)*(AP1292=$AP$7:$AP$2085)*(ROW($AS$7:$AS$2085)&lt;&gt;ROW(AS1292))*((S1292=0)*($S$7:$S$2085&gt;0)+(S1292&gt;0)*($S$7:$S$2085=0)))&gt;0,"SALONES UNIDOS",IF(SUMPRODUCT((AS1292=$AS$7:$AS$2085)*(AI1292=$AI$7:$AI$2085)*((AO1292&lt;$AP$7:$AP$2085)*(AP1292&gt;$AO$7:$AO$2085))*(ROW($AS$7:$AS$2085)&lt;&gt;ROW(AS1292)))&gt;0,"Cruzado","Sin cruce")))</f>
        <v>Sin cruce</v>
      </c>
    </row>
    <row r="1293" spans="3:46" ht="15.6" hidden="1" customHeight="1">
      <c r="C1293" s="496" t="s">
        <v>572</v>
      </c>
      <c r="D1293" s="479" t="s">
        <v>573</v>
      </c>
      <c r="E1293" s="479">
        <v>20261</v>
      </c>
      <c r="F1293" s="503" t="s">
        <v>48</v>
      </c>
      <c r="G1293" s="497" t="s">
        <v>80</v>
      </c>
      <c r="H1293" s="503" t="s">
        <v>63</v>
      </c>
      <c r="I1293" s="503">
        <v>7</v>
      </c>
      <c r="J1293" s="503" t="s">
        <v>57</v>
      </c>
      <c r="K1293" s="503" t="s">
        <v>57</v>
      </c>
      <c r="L1293" s="499" t="s">
        <v>704</v>
      </c>
      <c r="M1293" s="535" t="s">
        <v>705</v>
      </c>
      <c r="N1293" s="15" t="s">
        <v>577</v>
      </c>
      <c r="O1293" s="15" t="s">
        <v>578</v>
      </c>
      <c r="P1293" s="503" t="s">
        <v>624</v>
      </c>
      <c r="Q1293" s="15">
        <v>3</v>
      </c>
      <c r="R1293" s="15">
        <v>2</v>
      </c>
      <c r="S1293" s="479">
        <v>5</v>
      </c>
      <c r="T1293" s="15">
        <v>4</v>
      </c>
      <c r="U1293" s="471"/>
      <c r="V1293" s="550">
        <v>20</v>
      </c>
      <c r="W1293" s="497">
        <v>41898208</v>
      </c>
      <c r="X1293" s="566" t="s">
        <v>466</v>
      </c>
      <c r="Y1293" s="15" t="s">
        <v>624</v>
      </c>
      <c r="Z1293" s="15"/>
      <c r="AA1293" s="15"/>
      <c r="AB1293" s="15"/>
      <c r="AC1293" s="493"/>
      <c r="AD1293" s="15"/>
      <c r="AE1293" s="479"/>
      <c r="AF1293" s="497"/>
      <c r="AG1293" s="497"/>
      <c r="AH1293" s="15" t="s">
        <v>203</v>
      </c>
      <c r="AI1293" s="15">
        <v>5</v>
      </c>
      <c r="AJ1293" s="15">
        <v>19</v>
      </c>
      <c r="AK1293" s="15">
        <v>20</v>
      </c>
      <c r="AL1293" s="15">
        <v>23</v>
      </c>
      <c r="AM1293" s="15">
        <v>30</v>
      </c>
      <c r="AN1293" s="490">
        <f>IF(AJ1293="",S1293,ROUND(((((AL1293/24)+(AM1293/1440))-((AJ1293/24)+(AK1293/1440)))*1440/50),5))</f>
        <v>5</v>
      </c>
      <c r="AO1293" s="491">
        <f>AJ1293/24+AK1293/1440</f>
        <v>0.80555555555555547</v>
      </c>
      <c r="AP1293" s="491">
        <f>AL1293/24+AM1293/1440</f>
        <v>0.97916666666666674</v>
      </c>
      <c r="AQ1293" s="23" t="str" cm="1">
        <f t="array" ref="AQ1293">IF(X1293="","",IF(SUMPRODUCT((X1293=$X$7:$X$2085)*(AI1293=$AI$7:$AI$2085)*(AO1293=$AO$7:$AO$2085)*(AP1293=$AP$7:$AP$2085)*(ROW($X$7:$X$2085)&lt;&gt;ROW(X1293))*((S1293=0)*($S$7:$S$2085&gt;0)+(S1293&gt;0)*($S$7:$S$2085=0)))&gt;0,"SALONES UNIDOS",IF(SUMPRODUCT((X1293=$X$7:$X$2085)*(AI1293=$AI$7:$AI$2085)*((AO1293&lt;$AP$7:$AP$2085)*(AP1293&gt;$AO$7:$AO$2085))*(ROW($X$7:$X$2085)&lt;&gt;ROW(X1293)))&gt;0,"Cruzado","Sin cruce")))</f>
        <v>Sin cruce</v>
      </c>
      <c r="AR1293" s="23" t="str" cm="1">
        <f t="array" ref="AR1293">IF(AE1293="","",IF(SUMPRODUCT((AE1293=$AE$7:$AE$2085)*(AI1293=$AI$7:$AI$2085)*(AO1293=$AO$7:$AO$2085)*(AP1293=$AP$7:$AP$2085)*(ROW($AE$7:$AE$2085)&lt;&gt;ROW(AE1293))*((S1293=0)*($S$7:$S$2085&gt;0)+(S1293&gt;0)*($S$7:$S$2085=0)))&gt;0,"SALONES UNIDOS",IF(SUMPRODUCT((AE1293=$AE$7:$AE$2085)*(AI1293=$AI$7:$AI$2085)*((AO1293&lt;$AP$7:$AP$2085)*(AP1293&gt;$AO$7:$AO$2085))*(ROW($AE$7:$AE$2085)&lt;&gt;ROW(AE1293)))&gt;0,"Cruzado","Sin cruce")))</f>
        <v/>
      </c>
      <c r="AS1293" s="94" t="str">
        <f t="shared" si="23"/>
        <v>EN7PRINCIPALC</v>
      </c>
      <c r="AT1293" s="94" t="str" cm="1">
        <f t="array" ref="AT1293">IF(AS1293="","",IF(SUMPRODUCT((AS1293=$AS$7:$AS$2085)*(AI1293=$AI$7:$AI$2085)*(AO1293=$AO$7:$AO$2085)*(AP1293=$AP$7:$AP$2085)*(ROW($AS$7:$AS$2085)&lt;&gt;ROW(AS1293))*((S1293=0)*($S$7:$S$2085&gt;0)+(S1293&gt;0)*($S$7:$S$2085=0)))&gt;0,"SALONES UNIDOS",IF(SUMPRODUCT((AS1293=$AS$7:$AS$2085)*(AI1293=$AI$7:$AI$2085)*((AO1293&lt;$AP$7:$AP$2085)*(AP1293&gt;$AO$7:$AO$2085))*(ROW($AS$7:$AS$2085)&lt;&gt;ROW(AS1293)))&gt;0,"Cruzado","Sin cruce")))</f>
        <v>Sin cruce</v>
      </c>
    </row>
    <row r="1294" spans="3:46" ht="15.6" hidden="1" customHeight="1">
      <c r="C1294" s="496" t="s">
        <v>572</v>
      </c>
      <c r="D1294" s="479" t="s">
        <v>573</v>
      </c>
      <c r="E1294" s="479">
        <v>20261</v>
      </c>
      <c r="F1294" s="503" t="s">
        <v>48</v>
      </c>
      <c r="G1294" s="497" t="s">
        <v>80</v>
      </c>
      <c r="H1294" s="503" t="s">
        <v>63</v>
      </c>
      <c r="I1294" s="503">
        <v>7</v>
      </c>
      <c r="J1294" s="503" t="s">
        <v>66</v>
      </c>
      <c r="K1294" s="503" t="s">
        <v>66</v>
      </c>
      <c r="L1294" s="499" t="s">
        <v>692</v>
      </c>
      <c r="M1294" s="535" t="s">
        <v>693</v>
      </c>
      <c r="N1294" s="15" t="s">
        <v>637</v>
      </c>
      <c r="O1294" s="15" t="s">
        <v>678</v>
      </c>
      <c r="P1294" s="503" t="s">
        <v>624</v>
      </c>
      <c r="Q1294" s="15">
        <v>2</v>
      </c>
      <c r="R1294" s="15">
        <v>0</v>
      </c>
      <c r="S1294" s="479">
        <v>2</v>
      </c>
      <c r="T1294" s="15">
        <v>2</v>
      </c>
      <c r="U1294" s="471"/>
      <c r="V1294" s="550">
        <v>50</v>
      </c>
      <c r="W1294" s="497">
        <v>18135807</v>
      </c>
      <c r="X1294" s="566" t="s">
        <v>404</v>
      </c>
      <c r="Y1294" s="15" t="s">
        <v>624</v>
      </c>
      <c r="Z1294" s="15"/>
      <c r="AA1294" s="15"/>
      <c r="AB1294" s="15"/>
      <c r="AC1294" s="493"/>
      <c r="AD1294" s="15"/>
      <c r="AE1294" s="479"/>
      <c r="AF1294" s="497"/>
      <c r="AG1294" s="497"/>
      <c r="AH1294" s="15" t="s">
        <v>582</v>
      </c>
      <c r="AI1294" s="15">
        <v>5</v>
      </c>
      <c r="AJ1294" s="15">
        <v>19</v>
      </c>
      <c r="AK1294" s="15">
        <v>20</v>
      </c>
      <c r="AL1294" s="15">
        <v>21</v>
      </c>
      <c r="AM1294" s="15">
        <v>0</v>
      </c>
      <c r="AN1294" s="490">
        <f>IF(AJ1294="",S1294,ROUND(((((AL1294/24)+(AM1294/1440))-((AJ1294/24)+(AK1294/1440)))*1440/50),5))</f>
        <v>2</v>
      </c>
      <c r="AO1294" s="491">
        <f>AJ1294/24+AK1294/1440</f>
        <v>0.80555555555555547</v>
      </c>
      <c r="AP1294" s="491">
        <f>AL1294/24+AM1294/1440</f>
        <v>0.875</v>
      </c>
      <c r="AQ1294" s="23" t="str" cm="1">
        <f t="array" ref="AQ1294">IF(X1294="","",IF(SUMPRODUCT((X1294=$X$7:$X$2085)*(AI1294=$AI$7:$AI$2085)*(AO1294=$AO$7:$AO$2085)*(AP1294=$AP$7:$AP$2085)*(ROW($X$7:$X$2085)&lt;&gt;ROW(X1294))*((S1294=0)*($S$7:$S$2085&gt;0)+(S1294&gt;0)*($S$7:$S$2085=0)))&gt;0,"SALONES UNIDOS",IF(SUMPRODUCT((X1294=$X$7:$X$2085)*(AI1294=$AI$7:$AI$2085)*((AO1294&lt;$AP$7:$AP$2085)*(AP1294&gt;$AO$7:$AO$2085))*(ROW($X$7:$X$2085)&lt;&gt;ROW(X1294)))&gt;0,"Cruzado","Sin cruce")))</f>
        <v>Sin cruce</v>
      </c>
      <c r="AR1294" s="23" t="str" cm="1">
        <f t="array" ref="AR1294">IF(AE1294="","",IF(SUMPRODUCT((AE1294=$AE$7:$AE$2085)*(AI1294=$AI$7:$AI$2085)*(AO1294=$AO$7:$AO$2085)*(AP1294=$AP$7:$AP$2085)*(ROW($AE$7:$AE$2085)&lt;&gt;ROW(AE1294))*((S1294=0)*($S$7:$S$2085&gt;0)+(S1294&gt;0)*($S$7:$S$2085=0)))&gt;0,"SALONES UNIDOS",IF(SUMPRODUCT((AE1294=$AE$7:$AE$2085)*(AI1294=$AI$7:$AI$2085)*((AO1294&lt;$AP$7:$AP$2085)*(AP1294&gt;$AO$7:$AO$2085))*(ROW($AE$7:$AE$2085)&lt;&gt;ROW(AE1294)))&gt;0,"Cruzado","Sin cruce")))</f>
        <v/>
      </c>
      <c r="AS1294" s="94" t="str">
        <f t="shared" si="23"/>
        <v>EN7PRINCIPALD</v>
      </c>
      <c r="AT1294" s="94" t="str" cm="1">
        <f t="array" ref="AT1294">IF(AS1294="","",IF(SUMPRODUCT((AS1294=$AS$7:$AS$2085)*(AI1294=$AI$7:$AI$2085)*(AO1294=$AO$7:$AO$2085)*(AP1294=$AP$7:$AP$2085)*(ROW($AS$7:$AS$2085)&lt;&gt;ROW(AS1294))*((S1294=0)*($S$7:$S$2085&gt;0)+(S1294&gt;0)*($S$7:$S$2085=0)))&gt;0,"SALONES UNIDOS",IF(SUMPRODUCT((AS1294=$AS$7:$AS$2085)*(AI1294=$AI$7:$AI$2085)*((AO1294&lt;$AP$7:$AP$2085)*(AP1294&gt;$AO$7:$AO$2085))*(ROW($AS$7:$AS$2085)&lt;&gt;ROW(AS1294)))&gt;0,"Cruzado","Sin cruce")))</f>
        <v>Sin cruce</v>
      </c>
    </row>
    <row r="1295" spans="3:46" ht="15.6" hidden="1" customHeight="1">
      <c r="C1295" s="496" t="s">
        <v>572</v>
      </c>
      <c r="D1295" s="479" t="s">
        <v>573</v>
      </c>
      <c r="E1295" s="479">
        <v>20261</v>
      </c>
      <c r="F1295" s="503" t="s">
        <v>48</v>
      </c>
      <c r="G1295" s="497" t="s">
        <v>80</v>
      </c>
      <c r="H1295" s="503" t="s">
        <v>63</v>
      </c>
      <c r="I1295" s="503">
        <v>7</v>
      </c>
      <c r="J1295" s="503" t="s">
        <v>66</v>
      </c>
      <c r="K1295" s="503" t="s">
        <v>66</v>
      </c>
      <c r="L1295" s="499" t="s">
        <v>694</v>
      </c>
      <c r="M1295" s="535" t="s">
        <v>695</v>
      </c>
      <c r="N1295" s="15" t="s">
        <v>637</v>
      </c>
      <c r="O1295" s="15" t="s">
        <v>578</v>
      </c>
      <c r="P1295" s="503" t="s">
        <v>579</v>
      </c>
      <c r="Q1295" s="15">
        <v>3</v>
      </c>
      <c r="R1295" s="15">
        <v>4</v>
      </c>
      <c r="S1295" s="479">
        <v>7</v>
      </c>
      <c r="T1295" s="15">
        <v>5</v>
      </c>
      <c r="U1295" s="471"/>
      <c r="V1295" s="550">
        <v>50</v>
      </c>
      <c r="W1295" s="497">
        <v>21868076</v>
      </c>
      <c r="X1295" s="566" t="s">
        <v>329</v>
      </c>
      <c r="Y1295" s="15" t="s">
        <v>624</v>
      </c>
      <c r="Z1295" s="15"/>
      <c r="AA1295" s="15"/>
      <c r="AB1295" s="15"/>
      <c r="AC1295" s="493"/>
      <c r="AD1295" s="15"/>
      <c r="AE1295" s="479"/>
      <c r="AF1295" s="497"/>
      <c r="AG1295" s="497"/>
      <c r="AH1295" s="15" t="s">
        <v>203</v>
      </c>
      <c r="AI1295" s="15">
        <v>4</v>
      </c>
      <c r="AJ1295" s="15">
        <v>14</v>
      </c>
      <c r="AK1295" s="15">
        <v>20</v>
      </c>
      <c r="AL1295" s="15">
        <v>20</v>
      </c>
      <c r="AM1295" s="15">
        <v>10</v>
      </c>
      <c r="AN1295" s="490">
        <f>IF(AJ1295="",S1295,ROUND(((((AL1295/24)+(AM1295/1440))-((AJ1295/24)+(AK1295/1440)))*1440/50),5))</f>
        <v>7</v>
      </c>
      <c r="AO1295" s="491">
        <f>AJ1295/24+AK1295/1440</f>
        <v>0.59722222222222221</v>
      </c>
      <c r="AP1295" s="491">
        <f>AL1295/24+AM1295/1440</f>
        <v>0.84027777777777779</v>
      </c>
      <c r="AQ1295" s="23" t="str" cm="1">
        <f t="array" ref="AQ1295">IF(X1295="","",IF(SUMPRODUCT((X1295=$X$7:$X$2085)*(AI1295=$AI$7:$AI$2085)*(AO1295=$AO$7:$AO$2085)*(AP1295=$AP$7:$AP$2085)*(ROW($X$7:$X$2085)&lt;&gt;ROW(X1295))*((S1295=0)*($S$7:$S$2085&gt;0)+(S1295&gt;0)*($S$7:$S$2085=0)))&gt;0,"SALONES UNIDOS",IF(SUMPRODUCT((X1295=$X$7:$X$2085)*(AI1295=$AI$7:$AI$2085)*((AO1295&lt;$AP$7:$AP$2085)*(AP1295&gt;$AO$7:$AO$2085))*(ROW($X$7:$X$2085)&lt;&gt;ROW(X1295)))&gt;0,"Cruzado","Sin cruce")))</f>
        <v>Sin cruce</v>
      </c>
      <c r="AR1295" s="23" t="str" cm="1">
        <f t="array" ref="AR1295">IF(AE1295="","",IF(SUMPRODUCT((AE1295=$AE$7:$AE$2085)*(AI1295=$AI$7:$AI$2085)*(AO1295=$AO$7:$AO$2085)*(AP1295=$AP$7:$AP$2085)*(ROW($AE$7:$AE$2085)&lt;&gt;ROW(AE1295))*((S1295=0)*($S$7:$S$2085&gt;0)+(S1295&gt;0)*($S$7:$S$2085=0)))&gt;0,"SALONES UNIDOS",IF(SUMPRODUCT((AE1295=$AE$7:$AE$2085)*(AI1295=$AI$7:$AI$2085)*((AO1295&lt;$AP$7:$AP$2085)*(AP1295&gt;$AO$7:$AO$2085))*(ROW($AE$7:$AE$2085)&lt;&gt;ROW(AE1295)))&gt;0,"Cruzado","Sin cruce")))</f>
        <v/>
      </c>
      <c r="AS1295" s="94" t="str">
        <f t="shared" si="23"/>
        <v>EN7PRINCIPALD</v>
      </c>
      <c r="AT1295" s="94" t="str" cm="1">
        <f t="array" ref="AT1295">IF(AS1295="","",IF(SUMPRODUCT((AS1295=$AS$7:$AS$2085)*(AI1295=$AI$7:$AI$2085)*(AO1295=$AO$7:$AO$2085)*(AP1295=$AP$7:$AP$2085)*(ROW($AS$7:$AS$2085)&lt;&gt;ROW(AS1295))*((S1295=0)*($S$7:$S$2085&gt;0)+(S1295&gt;0)*($S$7:$S$2085=0)))&gt;0,"SALONES UNIDOS",IF(SUMPRODUCT((AS1295=$AS$7:$AS$2085)*(AI1295=$AI$7:$AI$2085)*((AO1295&lt;$AP$7:$AP$2085)*(AP1295&gt;$AO$7:$AO$2085))*(ROW($AS$7:$AS$2085)&lt;&gt;ROW(AS1295)))&gt;0,"Cruzado","Sin cruce")))</f>
        <v>Sin cruce</v>
      </c>
    </row>
    <row r="1296" spans="3:46" ht="15.6" hidden="1" customHeight="1">
      <c r="C1296" s="496" t="s">
        <v>572</v>
      </c>
      <c r="D1296" s="479" t="s">
        <v>573</v>
      </c>
      <c r="E1296" s="479">
        <v>20261</v>
      </c>
      <c r="F1296" s="503" t="s">
        <v>48</v>
      </c>
      <c r="G1296" s="497" t="s">
        <v>80</v>
      </c>
      <c r="H1296" s="503" t="s">
        <v>63</v>
      </c>
      <c r="I1296" s="503">
        <v>7</v>
      </c>
      <c r="J1296" s="503" t="s">
        <v>66</v>
      </c>
      <c r="K1296" s="503" t="s">
        <v>66</v>
      </c>
      <c r="L1296" s="499" t="s">
        <v>697</v>
      </c>
      <c r="M1296" s="535" t="s">
        <v>698</v>
      </c>
      <c r="N1296" s="15" t="s">
        <v>637</v>
      </c>
      <c r="O1296" s="15" t="s">
        <v>578</v>
      </c>
      <c r="P1296" s="503" t="s">
        <v>579</v>
      </c>
      <c r="Q1296" s="15">
        <v>2</v>
      </c>
      <c r="R1296" s="15">
        <v>8</v>
      </c>
      <c r="S1296" s="479">
        <v>10</v>
      </c>
      <c r="T1296" s="15">
        <v>6</v>
      </c>
      <c r="U1296" s="471"/>
      <c r="V1296" s="550">
        <v>50</v>
      </c>
      <c r="W1296" s="497">
        <v>40572971</v>
      </c>
      <c r="X1296" s="566" t="s">
        <v>400</v>
      </c>
      <c r="Y1296" s="15" t="s">
        <v>624</v>
      </c>
      <c r="Z1296" s="15"/>
      <c r="AA1296" s="15"/>
      <c r="AB1296" s="15"/>
      <c r="AC1296" s="493"/>
      <c r="AD1296" s="15"/>
      <c r="AE1296" s="479"/>
      <c r="AF1296" s="497"/>
      <c r="AG1296" s="497"/>
      <c r="AH1296" s="15" t="s">
        <v>203</v>
      </c>
      <c r="AI1296" s="15">
        <v>5</v>
      </c>
      <c r="AJ1296" s="15">
        <v>8</v>
      </c>
      <c r="AK1296" s="15">
        <v>30</v>
      </c>
      <c r="AL1296" s="15">
        <v>16</v>
      </c>
      <c r="AM1296" s="15">
        <v>50</v>
      </c>
      <c r="AN1296" s="490">
        <f>IF(AJ1296="",S1296,ROUND(((((AL1296/24)+(AM1296/1440))-((AJ1296/24)+(AK1296/1440)))*1440/50),5))</f>
        <v>10</v>
      </c>
      <c r="AO1296" s="491">
        <f>AJ1296/24+AK1296/1440</f>
        <v>0.35416666666666663</v>
      </c>
      <c r="AP1296" s="491">
        <f>AL1296/24+AM1296/1440</f>
        <v>0.70138888888888884</v>
      </c>
      <c r="AQ1296" s="23" t="str" cm="1">
        <f t="array" ref="AQ1296">IF(X1296="","",IF(SUMPRODUCT((X1296=$X$7:$X$2085)*(AI1296=$AI$7:$AI$2085)*(AO1296=$AO$7:$AO$2085)*(AP1296=$AP$7:$AP$2085)*(ROW($X$7:$X$2085)&lt;&gt;ROW(X1296))*((S1296=0)*($S$7:$S$2085&gt;0)+(S1296&gt;0)*($S$7:$S$2085=0)))&gt;0,"SALONES UNIDOS",IF(SUMPRODUCT((X1296=$X$7:$X$2085)*(AI1296=$AI$7:$AI$2085)*((AO1296&lt;$AP$7:$AP$2085)*(AP1296&gt;$AO$7:$AO$2085))*(ROW($X$7:$X$2085)&lt;&gt;ROW(X1296)))&gt;0,"Cruzado","Sin cruce")))</f>
        <v>Sin cruce</v>
      </c>
      <c r="AR1296" s="23" t="str" cm="1">
        <f t="array" ref="AR1296">IF(AE1296="","",IF(SUMPRODUCT((AE1296=$AE$7:$AE$2085)*(AI1296=$AI$7:$AI$2085)*(AO1296=$AO$7:$AO$2085)*(AP1296=$AP$7:$AP$2085)*(ROW($AE$7:$AE$2085)&lt;&gt;ROW(AE1296))*((S1296=0)*($S$7:$S$2085&gt;0)+(S1296&gt;0)*($S$7:$S$2085=0)))&gt;0,"SALONES UNIDOS",IF(SUMPRODUCT((AE1296=$AE$7:$AE$2085)*(AI1296=$AI$7:$AI$2085)*((AO1296&lt;$AP$7:$AP$2085)*(AP1296&gt;$AO$7:$AO$2085))*(ROW($AE$7:$AE$2085)&lt;&gt;ROW(AE1296)))&gt;0,"Cruzado","Sin cruce")))</f>
        <v/>
      </c>
      <c r="AS1296" s="94" t="str">
        <f t="shared" si="23"/>
        <v>EN7PRINCIPALD</v>
      </c>
      <c r="AT1296" s="94" t="str" cm="1">
        <f t="array" ref="AT1296">IF(AS1296="","",IF(SUMPRODUCT((AS1296=$AS$7:$AS$2085)*(AI1296=$AI$7:$AI$2085)*(AO1296=$AO$7:$AO$2085)*(AP1296=$AP$7:$AP$2085)*(ROW($AS$7:$AS$2085)&lt;&gt;ROW(AS1296))*((S1296=0)*($S$7:$S$2085&gt;0)+(S1296&gt;0)*($S$7:$S$2085=0)))&gt;0,"SALONES UNIDOS",IF(SUMPRODUCT((AS1296=$AS$7:$AS$2085)*(AI1296=$AI$7:$AI$2085)*((AO1296&lt;$AP$7:$AP$2085)*(AP1296&gt;$AO$7:$AO$2085))*(ROW($AS$7:$AS$2085)&lt;&gt;ROW(AS1296)))&gt;0,"Cruzado","Sin cruce")))</f>
        <v>Sin cruce</v>
      </c>
    </row>
    <row r="1297" spans="3:46" ht="15.6" hidden="1" customHeight="1">
      <c r="C1297" s="496" t="s">
        <v>572</v>
      </c>
      <c r="D1297" s="479" t="s">
        <v>573</v>
      </c>
      <c r="E1297" s="479">
        <v>20261</v>
      </c>
      <c r="F1297" s="503" t="s">
        <v>48</v>
      </c>
      <c r="G1297" s="497" t="s">
        <v>80</v>
      </c>
      <c r="H1297" s="503" t="s">
        <v>63</v>
      </c>
      <c r="I1297" s="503">
        <v>7</v>
      </c>
      <c r="J1297" s="503" t="s">
        <v>66</v>
      </c>
      <c r="K1297" s="503" t="s">
        <v>66</v>
      </c>
      <c r="L1297" s="499" t="s">
        <v>700</v>
      </c>
      <c r="M1297" s="535" t="s">
        <v>701</v>
      </c>
      <c r="N1297" s="15" t="s">
        <v>577</v>
      </c>
      <c r="O1297" s="15" t="s">
        <v>578</v>
      </c>
      <c r="P1297" s="503" t="s">
        <v>624</v>
      </c>
      <c r="Q1297" s="15">
        <v>3</v>
      </c>
      <c r="R1297" s="15">
        <v>0</v>
      </c>
      <c r="S1297" s="479">
        <v>3</v>
      </c>
      <c r="T1297" s="15">
        <v>3</v>
      </c>
      <c r="U1297" s="471"/>
      <c r="V1297" s="550">
        <v>50</v>
      </c>
      <c r="W1297" s="497">
        <v>45820772</v>
      </c>
      <c r="X1297" s="566" t="s">
        <v>384</v>
      </c>
      <c r="Y1297" s="15" t="s">
        <v>624</v>
      </c>
      <c r="Z1297" s="15"/>
      <c r="AA1297" s="15"/>
      <c r="AB1297" s="15"/>
      <c r="AC1297" s="493"/>
      <c r="AD1297" s="15"/>
      <c r="AE1297" s="479"/>
      <c r="AF1297" s="497"/>
      <c r="AG1297" s="497"/>
      <c r="AH1297" s="15" t="s">
        <v>582</v>
      </c>
      <c r="AI1297" s="15">
        <v>2</v>
      </c>
      <c r="AJ1297" s="15">
        <v>16</v>
      </c>
      <c r="AK1297" s="15">
        <v>0</v>
      </c>
      <c r="AL1297" s="15">
        <v>18</v>
      </c>
      <c r="AM1297" s="15">
        <v>30</v>
      </c>
      <c r="AN1297" s="490">
        <f>IF(AJ1297="",S1297,ROUND(((((AL1297/24)+(AM1297/1440))-((AJ1297/24)+(AK1297/1440)))*1440/50),5))</f>
        <v>3</v>
      </c>
      <c r="AO1297" s="491">
        <f>AJ1297/24+AK1297/1440</f>
        <v>0.66666666666666663</v>
      </c>
      <c r="AP1297" s="491">
        <f>AL1297/24+AM1297/1440</f>
        <v>0.77083333333333337</v>
      </c>
      <c r="AQ1297" s="23" t="str" cm="1">
        <f t="array" ref="AQ1297">IF(X1297="","",IF(SUMPRODUCT((X1297=$X$7:$X$2085)*(AI1297=$AI$7:$AI$2085)*(AO1297=$AO$7:$AO$2085)*(AP1297=$AP$7:$AP$2085)*(ROW($X$7:$X$2085)&lt;&gt;ROW(X1297))*((S1297=0)*($S$7:$S$2085&gt;0)+(S1297&gt;0)*($S$7:$S$2085=0)))&gt;0,"SALONES UNIDOS",IF(SUMPRODUCT((X1297=$X$7:$X$2085)*(AI1297=$AI$7:$AI$2085)*((AO1297&lt;$AP$7:$AP$2085)*(AP1297&gt;$AO$7:$AO$2085))*(ROW($X$7:$X$2085)&lt;&gt;ROW(X1297)))&gt;0,"Cruzado","Sin cruce")))</f>
        <v>Sin cruce</v>
      </c>
      <c r="AR1297" s="23" t="str" cm="1">
        <f t="array" ref="AR1297">IF(AE1297="","",IF(SUMPRODUCT((AE1297=$AE$7:$AE$2085)*(AI1297=$AI$7:$AI$2085)*(AO1297=$AO$7:$AO$2085)*(AP1297=$AP$7:$AP$2085)*(ROW($AE$7:$AE$2085)&lt;&gt;ROW(AE1297))*((S1297=0)*($S$7:$S$2085&gt;0)+(S1297&gt;0)*($S$7:$S$2085=0)))&gt;0,"SALONES UNIDOS",IF(SUMPRODUCT((AE1297=$AE$7:$AE$2085)*(AI1297=$AI$7:$AI$2085)*((AO1297&lt;$AP$7:$AP$2085)*(AP1297&gt;$AO$7:$AO$2085))*(ROW($AE$7:$AE$2085)&lt;&gt;ROW(AE1297)))&gt;0,"Cruzado","Sin cruce")))</f>
        <v/>
      </c>
      <c r="AS1297" s="94" t="str">
        <f t="shared" si="23"/>
        <v>EN7PRINCIPALD</v>
      </c>
      <c r="AT1297" s="94" t="str" cm="1">
        <f t="array" ref="AT1297">IF(AS1297="","",IF(SUMPRODUCT((AS1297=$AS$7:$AS$2085)*(AI1297=$AI$7:$AI$2085)*(AO1297=$AO$7:$AO$2085)*(AP1297=$AP$7:$AP$2085)*(ROW($AS$7:$AS$2085)&lt;&gt;ROW(AS1297))*((S1297=0)*($S$7:$S$2085&gt;0)+(S1297&gt;0)*($S$7:$S$2085=0)))&gt;0,"SALONES UNIDOS",IF(SUMPRODUCT((AS1297=$AS$7:$AS$2085)*(AI1297=$AI$7:$AI$2085)*((AO1297&lt;$AP$7:$AP$2085)*(AP1297&gt;$AO$7:$AO$2085))*(ROW($AS$7:$AS$2085)&lt;&gt;ROW(AS1297)))&gt;0,"Cruzado","Sin cruce")))</f>
        <v>Sin cruce</v>
      </c>
    </row>
    <row r="1298" spans="3:46" ht="15.6" hidden="1" customHeight="1">
      <c r="C1298" s="496" t="s">
        <v>572</v>
      </c>
      <c r="D1298" s="479" t="s">
        <v>573</v>
      </c>
      <c r="E1298" s="479">
        <v>20261</v>
      </c>
      <c r="F1298" s="503" t="s">
        <v>48</v>
      </c>
      <c r="G1298" s="497" t="s">
        <v>80</v>
      </c>
      <c r="H1298" s="503" t="s">
        <v>63</v>
      </c>
      <c r="I1298" s="503">
        <v>7</v>
      </c>
      <c r="J1298" s="503" t="s">
        <v>66</v>
      </c>
      <c r="K1298" s="503" t="s">
        <v>66</v>
      </c>
      <c r="L1298" s="499" t="s">
        <v>702</v>
      </c>
      <c r="M1298" s="535" t="s">
        <v>703</v>
      </c>
      <c r="N1298" s="15" t="s">
        <v>637</v>
      </c>
      <c r="O1298" s="15" t="s">
        <v>578</v>
      </c>
      <c r="P1298" s="503" t="s">
        <v>579</v>
      </c>
      <c r="Q1298" s="15">
        <v>2</v>
      </c>
      <c r="R1298" s="15">
        <v>0</v>
      </c>
      <c r="S1298" s="479">
        <v>2</v>
      </c>
      <c r="T1298" s="15">
        <v>2</v>
      </c>
      <c r="U1298" s="471"/>
      <c r="V1298" s="550">
        <v>50</v>
      </c>
      <c r="W1298" s="497">
        <v>44481285</v>
      </c>
      <c r="X1298" s="566" t="s">
        <v>327</v>
      </c>
      <c r="Y1298" s="15" t="s">
        <v>624</v>
      </c>
      <c r="Z1298" s="15"/>
      <c r="AA1298" s="15"/>
      <c r="AB1298" s="15"/>
      <c r="AC1298" s="493"/>
      <c r="AD1298" s="15"/>
      <c r="AE1298" s="479"/>
      <c r="AF1298" s="497"/>
      <c r="AG1298" s="497"/>
      <c r="AH1298" s="15" t="s">
        <v>582</v>
      </c>
      <c r="AI1298" s="15">
        <v>3</v>
      </c>
      <c r="AJ1298" s="15">
        <v>16</v>
      </c>
      <c r="AK1298" s="15">
        <v>50</v>
      </c>
      <c r="AL1298" s="15">
        <v>18</v>
      </c>
      <c r="AM1298" s="15">
        <v>30</v>
      </c>
      <c r="AN1298" s="490">
        <f>IF(AJ1298="",S1298,ROUND(((((AL1298/24)+(AM1298/1440))-((AJ1298/24)+(AK1298/1440)))*1440/50),5))</f>
        <v>2</v>
      </c>
      <c r="AO1298" s="491">
        <f>AJ1298/24+AK1298/1440</f>
        <v>0.70138888888888884</v>
      </c>
      <c r="AP1298" s="491">
        <f>AL1298/24+AM1298/1440</f>
        <v>0.77083333333333337</v>
      </c>
      <c r="AQ1298" s="23" t="str" cm="1">
        <f t="array" ref="AQ1298">IF(X1298="","",IF(SUMPRODUCT((X1298=$X$7:$X$2085)*(AI1298=$AI$7:$AI$2085)*(AO1298=$AO$7:$AO$2085)*(AP1298=$AP$7:$AP$2085)*(ROW($X$7:$X$2085)&lt;&gt;ROW(X1298))*((S1298=0)*($S$7:$S$2085&gt;0)+(S1298&gt;0)*($S$7:$S$2085=0)))&gt;0,"SALONES UNIDOS",IF(SUMPRODUCT((X1298=$X$7:$X$2085)*(AI1298=$AI$7:$AI$2085)*((AO1298&lt;$AP$7:$AP$2085)*(AP1298&gt;$AO$7:$AO$2085))*(ROW($X$7:$X$2085)&lt;&gt;ROW(X1298)))&gt;0,"Cruzado","Sin cruce")))</f>
        <v>Sin cruce</v>
      </c>
      <c r="AR1298" s="23" t="str" cm="1">
        <f t="array" ref="AR1298">IF(AE1298="","",IF(SUMPRODUCT((AE1298=$AE$7:$AE$2085)*(AI1298=$AI$7:$AI$2085)*(AO1298=$AO$7:$AO$2085)*(AP1298=$AP$7:$AP$2085)*(ROW($AE$7:$AE$2085)&lt;&gt;ROW(AE1298))*((S1298=0)*($S$7:$S$2085&gt;0)+(S1298&gt;0)*($S$7:$S$2085=0)))&gt;0,"SALONES UNIDOS",IF(SUMPRODUCT((AE1298=$AE$7:$AE$2085)*(AI1298=$AI$7:$AI$2085)*((AO1298&lt;$AP$7:$AP$2085)*(AP1298&gt;$AO$7:$AO$2085))*(ROW($AE$7:$AE$2085)&lt;&gt;ROW(AE1298)))&gt;0,"Cruzado","Sin cruce")))</f>
        <v/>
      </c>
      <c r="AS1298" s="94" t="str">
        <f t="shared" si="23"/>
        <v>EN7PRINCIPALD</v>
      </c>
      <c r="AT1298" s="94" t="str" cm="1">
        <f t="array" ref="AT1298">IF(AS1298="","",IF(SUMPRODUCT((AS1298=$AS$7:$AS$2085)*(AI1298=$AI$7:$AI$2085)*(AO1298=$AO$7:$AO$2085)*(AP1298=$AP$7:$AP$2085)*(ROW($AS$7:$AS$2085)&lt;&gt;ROW(AS1298))*((S1298=0)*($S$7:$S$2085&gt;0)+(S1298&gt;0)*($S$7:$S$2085=0)))&gt;0,"SALONES UNIDOS",IF(SUMPRODUCT((AS1298=$AS$7:$AS$2085)*(AI1298=$AI$7:$AI$2085)*((AO1298&lt;$AP$7:$AP$2085)*(AP1298&gt;$AO$7:$AO$2085))*(ROW($AS$7:$AS$2085)&lt;&gt;ROW(AS1298)))&gt;0,"Cruzado","Sin cruce")))</f>
        <v>Sin cruce</v>
      </c>
    </row>
    <row r="1299" spans="3:46" ht="15.6" hidden="1" customHeight="1">
      <c r="C1299" s="496" t="s">
        <v>572</v>
      </c>
      <c r="D1299" s="479" t="s">
        <v>573</v>
      </c>
      <c r="E1299" s="479">
        <v>20261</v>
      </c>
      <c r="F1299" s="503" t="s">
        <v>48</v>
      </c>
      <c r="G1299" s="497" t="s">
        <v>80</v>
      </c>
      <c r="H1299" s="503" t="s">
        <v>63</v>
      </c>
      <c r="I1299" s="503">
        <v>7</v>
      </c>
      <c r="J1299" s="503" t="s">
        <v>66</v>
      </c>
      <c r="K1299" s="503" t="s">
        <v>66</v>
      </c>
      <c r="L1299" s="499" t="s">
        <v>704</v>
      </c>
      <c r="M1299" s="535" t="s">
        <v>705</v>
      </c>
      <c r="N1299" s="15" t="s">
        <v>577</v>
      </c>
      <c r="O1299" s="15" t="s">
        <v>578</v>
      </c>
      <c r="P1299" s="503" t="s">
        <v>624</v>
      </c>
      <c r="Q1299" s="15">
        <v>3</v>
      </c>
      <c r="R1299" s="15">
        <v>2</v>
      </c>
      <c r="S1299" s="479">
        <v>5</v>
      </c>
      <c r="T1299" s="15">
        <v>4</v>
      </c>
      <c r="U1299" s="471"/>
      <c r="V1299" s="550">
        <v>20</v>
      </c>
      <c r="W1299" s="497">
        <v>9575456</v>
      </c>
      <c r="X1299" s="566" t="s">
        <v>374</v>
      </c>
      <c r="Y1299" s="15" t="s">
        <v>624</v>
      </c>
      <c r="Z1299" s="15"/>
      <c r="AA1299" s="15"/>
      <c r="AB1299" s="15"/>
      <c r="AC1299" s="493"/>
      <c r="AD1299" s="15"/>
      <c r="AE1299" s="479"/>
      <c r="AF1299" s="497"/>
      <c r="AG1299" s="497"/>
      <c r="AH1299" s="15" t="s">
        <v>203</v>
      </c>
      <c r="AI1299" s="15">
        <v>1</v>
      </c>
      <c r="AJ1299" s="15">
        <v>18</v>
      </c>
      <c r="AK1299" s="15">
        <v>30</v>
      </c>
      <c r="AL1299" s="15">
        <v>22</v>
      </c>
      <c r="AM1299" s="15">
        <v>40</v>
      </c>
      <c r="AN1299" s="490">
        <f>IF(AJ1299="",S1299,ROUND(((((AL1299/24)+(AM1299/1440))-((AJ1299/24)+(AK1299/1440)))*1440/50),5))</f>
        <v>5</v>
      </c>
      <c r="AO1299" s="491">
        <f>AJ1299/24+AK1299/1440</f>
        <v>0.77083333333333337</v>
      </c>
      <c r="AP1299" s="491">
        <f>AL1299/24+AM1299/1440</f>
        <v>0.94444444444444442</v>
      </c>
      <c r="AQ1299" s="23" t="str" cm="1">
        <f t="array" ref="AQ1299">IF(X1299="","",IF(SUMPRODUCT((X1299=$X$7:$X$2085)*(AI1299=$AI$7:$AI$2085)*(AO1299=$AO$7:$AO$2085)*(AP1299=$AP$7:$AP$2085)*(ROW($X$7:$X$2085)&lt;&gt;ROW(X1299))*((S1299=0)*($S$7:$S$2085&gt;0)+(S1299&gt;0)*($S$7:$S$2085=0)))&gt;0,"SALONES UNIDOS",IF(SUMPRODUCT((X1299=$X$7:$X$2085)*(AI1299=$AI$7:$AI$2085)*((AO1299&lt;$AP$7:$AP$2085)*(AP1299&gt;$AO$7:$AO$2085))*(ROW($X$7:$X$2085)&lt;&gt;ROW(X1299)))&gt;0,"Cruzado","Sin cruce")))</f>
        <v>Sin cruce</v>
      </c>
      <c r="AR1299" s="23" t="str" cm="1">
        <f t="array" ref="AR1299">IF(AE1299="","",IF(SUMPRODUCT((AE1299=$AE$7:$AE$2085)*(AI1299=$AI$7:$AI$2085)*(AO1299=$AO$7:$AO$2085)*(AP1299=$AP$7:$AP$2085)*(ROW($AE$7:$AE$2085)&lt;&gt;ROW(AE1299))*((S1299=0)*($S$7:$S$2085&gt;0)+(S1299&gt;0)*($S$7:$S$2085=0)))&gt;0,"SALONES UNIDOS",IF(SUMPRODUCT((AE1299=$AE$7:$AE$2085)*(AI1299=$AI$7:$AI$2085)*((AO1299&lt;$AP$7:$AP$2085)*(AP1299&gt;$AO$7:$AO$2085))*(ROW($AE$7:$AE$2085)&lt;&gt;ROW(AE1299)))&gt;0,"Cruzado","Sin cruce")))</f>
        <v/>
      </c>
      <c r="AS1299" s="94" t="str">
        <f t="shared" si="23"/>
        <v>EN7PRINCIPALD</v>
      </c>
      <c r="AT1299" s="94" t="str" cm="1">
        <f t="array" ref="AT1299">IF(AS1299="","",IF(SUMPRODUCT((AS1299=$AS$7:$AS$2085)*(AI1299=$AI$7:$AI$2085)*(AO1299=$AO$7:$AO$2085)*(AP1299=$AP$7:$AP$2085)*(ROW($AS$7:$AS$2085)&lt;&gt;ROW(AS1299))*((S1299=0)*($S$7:$S$2085&gt;0)+(S1299&gt;0)*($S$7:$S$2085=0)))&gt;0,"SALONES UNIDOS",IF(SUMPRODUCT((AS1299=$AS$7:$AS$2085)*(AI1299=$AI$7:$AI$2085)*((AO1299&lt;$AP$7:$AP$2085)*(AP1299&gt;$AO$7:$AO$2085))*(ROW($AS$7:$AS$2085)&lt;&gt;ROW(AS1299)))&gt;0,"Cruzado","Sin cruce")))</f>
        <v>Sin cruce</v>
      </c>
    </row>
    <row r="1300" spans="3:46" ht="15.6" hidden="1" customHeight="1">
      <c r="C1300" s="496" t="s">
        <v>572</v>
      </c>
      <c r="D1300" s="479" t="s">
        <v>573</v>
      </c>
      <c r="E1300" s="479">
        <v>20261</v>
      </c>
      <c r="F1300" s="503" t="s">
        <v>48</v>
      </c>
      <c r="G1300" s="497" t="s">
        <v>80</v>
      </c>
      <c r="H1300" s="503" t="s">
        <v>63</v>
      </c>
      <c r="I1300" s="503">
        <v>7</v>
      </c>
      <c r="J1300" s="503" t="s">
        <v>77</v>
      </c>
      <c r="K1300" s="503" t="s">
        <v>77</v>
      </c>
      <c r="L1300" s="499" t="s">
        <v>692</v>
      </c>
      <c r="M1300" s="535" t="s">
        <v>693</v>
      </c>
      <c r="N1300" s="15" t="s">
        <v>637</v>
      </c>
      <c r="O1300" s="15" t="s">
        <v>678</v>
      </c>
      <c r="P1300" s="503" t="s">
        <v>624</v>
      </c>
      <c r="Q1300" s="15">
        <v>2</v>
      </c>
      <c r="R1300" s="15">
        <v>0</v>
      </c>
      <c r="S1300" s="479">
        <v>2</v>
      </c>
      <c r="T1300" s="15">
        <v>2</v>
      </c>
      <c r="U1300" s="471"/>
      <c r="V1300" s="550">
        <v>50</v>
      </c>
      <c r="W1300" s="497">
        <v>18135807</v>
      </c>
      <c r="X1300" s="566" t="s">
        <v>404</v>
      </c>
      <c r="Y1300" s="15" t="s">
        <v>624</v>
      </c>
      <c r="Z1300" s="15"/>
      <c r="AA1300" s="15"/>
      <c r="AB1300" s="15"/>
      <c r="AC1300" s="493"/>
      <c r="AD1300" s="15"/>
      <c r="AE1300" s="479"/>
      <c r="AF1300" s="497"/>
      <c r="AG1300" s="497"/>
      <c r="AH1300" s="15" t="s">
        <v>582</v>
      </c>
      <c r="AI1300" s="15">
        <v>4</v>
      </c>
      <c r="AJ1300" s="15">
        <v>17</v>
      </c>
      <c r="AK1300" s="15">
        <v>40</v>
      </c>
      <c r="AL1300" s="15">
        <v>19</v>
      </c>
      <c r="AM1300" s="15">
        <v>20</v>
      </c>
      <c r="AN1300" s="490">
        <f>IF(AJ1300="",S1300,ROUND(((((AL1300/24)+(AM1300/1440))-((AJ1300/24)+(AK1300/1440)))*1440/50),5))</f>
        <v>2</v>
      </c>
      <c r="AO1300" s="491">
        <f>AJ1300/24+AK1300/1440</f>
        <v>0.73611111111111116</v>
      </c>
      <c r="AP1300" s="491">
        <f>AL1300/24+AM1300/1440</f>
        <v>0.80555555555555547</v>
      </c>
      <c r="AQ1300" s="23" t="str" cm="1">
        <f t="array" ref="AQ1300">IF(X1300="","",IF(SUMPRODUCT((X1300=$X$7:$X$2085)*(AI1300=$AI$7:$AI$2085)*(AO1300=$AO$7:$AO$2085)*(AP1300=$AP$7:$AP$2085)*(ROW($X$7:$X$2085)&lt;&gt;ROW(X1300))*((S1300=0)*($S$7:$S$2085&gt;0)+(S1300&gt;0)*($S$7:$S$2085=0)))&gt;0,"SALONES UNIDOS",IF(SUMPRODUCT((X1300=$X$7:$X$2085)*(AI1300=$AI$7:$AI$2085)*((AO1300&lt;$AP$7:$AP$2085)*(AP1300&gt;$AO$7:$AO$2085))*(ROW($X$7:$X$2085)&lt;&gt;ROW(X1300)))&gt;0,"Cruzado","Sin cruce")))</f>
        <v>Sin cruce</v>
      </c>
      <c r="AR1300" s="23" t="str" cm="1">
        <f t="array" ref="AR1300">IF(AE1300="","",IF(SUMPRODUCT((AE1300=$AE$7:$AE$2085)*(AI1300=$AI$7:$AI$2085)*(AO1300=$AO$7:$AO$2085)*(AP1300=$AP$7:$AP$2085)*(ROW($AE$7:$AE$2085)&lt;&gt;ROW(AE1300))*((S1300=0)*($S$7:$S$2085&gt;0)+(S1300&gt;0)*($S$7:$S$2085=0)))&gt;0,"SALONES UNIDOS",IF(SUMPRODUCT((AE1300=$AE$7:$AE$2085)*(AI1300=$AI$7:$AI$2085)*((AO1300&lt;$AP$7:$AP$2085)*(AP1300&gt;$AO$7:$AO$2085))*(ROW($AE$7:$AE$2085)&lt;&gt;ROW(AE1300)))&gt;0,"Cruzado","Sin cruce")))</f>
        <v/>
      </c>
      <c r="AS1300" s="94" t="str">
        <f t="shared" si="23"/>
        <v>EN7PRINCIPALE</v>
      </c>
      <c r="AT1300" s="94" t="str" cm="1">
        <f t="array" ref="AT1300">IF(AS1300="","",IF(SUMPRODUCT((AS1300=$AS$7:$AS$2085)*(AI1300=$AI$7:$AI$2085)*(AO1300=$AO$7:$AO$2085)*(AP1300=$AP$7:$AP$2085)*(ROW($AS$7:$AS$2085)&lt;&gt;ROW(AS1300))*((S1300=0)*($S$7:$S$2085&gt;0)+(S1300&gt;0)*($S$7:$S$2085=0)))&gt;0,"SALONES UNIDOS",IF(SUMPRODUCT((AS1300=$AS$7:$AS$2085)*(AI1300=$AI$7:$AI$2085)*((AO1300&lt;$AP$7:$AP$2085)*(AP1300&gt;$AO$7:$AO$2085))*(ROW($AS$7:$AS$2085)&lt;&gt;ROW(AS1300)))&gt;0,"Cruzado","Sin cruce")))</f>
        <v>Sin cruce</v>
      </c>
    </row>
    <row r="1301" spans="3:46" ht="15.6" hidden="1" customHeight="1">
      <c r="C1301" s="496" t="s">
        <v>572</v>
      </c>
      <c r="D1301" s="479" t="s">
        <v>573</v>
      </c>
      <c r="E1301" s="479">
        <v>20261</v>
      </c>
      <c r="F1301" s="503" t="s">
        <v>48</v>
      </c>
      <c r="G1301" s="497" t="s">
        <v>80</v>
      </c>
      <c r="H1301" s="503" t="s">
        <v>63</v>
      </c>
      <c r="I1301" s="503">
        <v>7</v>
      </c>
      <c r="J1301" s="503" t="s">
        <v>77</v>
      </c>
      <c r="K1301" s="503" t="s">
        <v>77</v>
      </c>
      <c r="L1301" s="499" t="s">
        <v>694</v>
      </c>
      <c r="M1301" s="535" t="s">
        <v>695</v>
      </c>
      <c r="N1301" s="15" t="s">
        <v>637</v>
      </c>
      <c r="O1301" s="15" t="s">
        <v>578</v>
      </c>
      <c r="P1301" s="503" t="s">
        <v>579</v>
      </c>
      <c r="Q1301" s="15">
        <v>3</v>
      </c>
      <c r="R1301" s="15">
        <v>4</v>
      </c>
      <c r="S1301" s="479">
        <v>7</v>
      </c>
      <c r="T1301" s="15">
        <v>5</v>
      </c>
      <c r="U1301" s="471"/>
      <c r="V1301" s="550">
        <v>50</v>
      </c>
      <c r="W1301" s="497">
        <v>21427721</v>
      </c>
      <c r="X1301" s="566" t="s">
        <v>212</v>
      </c>
      <c r="Y1301" s="15" t="s">
        <v>624</v>
      </c>
      <c r="Z1301" s="15"/>
      <c r="AA1301" s="15"/>
      <c r="AB1301" s="15"/>
      <c r="AC1301" s="493"/>
      <c r="AD1301" s="15"/>
      <c r="AE1301" s="479"/>
      <c r="AF1301" s="497"/>
      <c r="AG1301" s="497"/>
      <c r="AH1301" s="15" t="s">
        <v>203</v>
      </c>
      <c r="AI1301" s="15">
        <v>1</v>
      </c>
      <c r="AJ1301" s="15">
        <v>7</v>
      </c>
      <c r="AK1301" s="15">
        <v>40</v>
      </c>
      <c r="AL1301" s="15">
        <v>13</v>
      </c>
      <c r="AM1301" s="15">
        <v>30</v>
      </c>
      <c r="AN1301" s="490">
        <f>IF(AJ1301="",S1301,ROUND(((((AL1301/24)+(AM1301/1440))-((AJ1301/24)+(AK1301/1440)))*1440/50),5))</f>
        <v>7</v>
      </c>
      <c r="AO1301" s="491">
        <f>AJ1301/24+AK1301/1440</f>
        <v>0.31944444444444448</v>
      </c>
      <c r="AP1301" s="491">
        <f>AL1301/24+AM1301/1440</f>
        <v>0.5625</v>
      </c>
      <c r="AQ1301" s="23" t="str" cm="1">
        <f t="array" ref="AQ1301">IF(X1301="","",IF(SUMPRODUCT((X1301=$X$7:$X$2085)*(AI1301=$AI$7:$AI$2085)*(AO1301=$AO$7:$AO$2085)*(AP1301=$AP$7:$AP$2085)*(ROW($X$7:$X$2085)&lt;&gt;ROW(X1301))*((S1301=0)*($S$7:$S$2085&gt;0)+(S1301&gt;0)*($S$7:$S$2085=0)))&gt;0,"SALONES UNIDOS",IF(SUMPRODUCT((X1301=$X$7:$X$2085)*(AI1301=$AI$7:$AI$2085)*((AO1301&lt;$AP$7:$AP$2085)*(AP1301&gt;$AO$7:$AO$2085))*(ROW($X$7:$X$2085)&lt;&gt;ROW(X1301)))&gt;0,"Cruzado","Sin cruce")))</f>
        <v>Sin cruce</v>
      </c>
      <c r="AR1301" s="23" t="str" cm="1">
        <f t="array" ref="AR1301">IF(AE1301="","",IF(SUMPRODUCT((AE1301=$AE$7:$AE$2085)*(AI1301=$AI$7:$AI$2085)*(AO1301=$AO$7:$AO$2085)*(AP1301=$AP$7:$AP$2085)*(ROW($AE$7:$AE$2085)&lt;&gt;ROW(AE1301))*((S1301=0)*($S$7:$S$2085&gt;0)+(S1301&gt;0)*($S$7:$S$2085=0)))&gt;0,"SALONES UNIDOS",IF(SUMPRODUCT((AE1301=$AE$7:$AE$2085)*(AI1301=$AI$7:$AI$2085)*((AO1301&lt;$AP$7:$AP$2085)*(AP1301&gt;$AO$7:$AO$2085))*(ROW($AE$7:$AE$2085)&lt;&gt;ROW(AE1301)))&gt;0,"Cruzado","Sin cruce")))</f>
        <v/>
      </c>
      <c r="AS1301" s="94" t="str">
        <f t="shared" si="23"/>
        <v>EN7PRINCIPALE</v>
      </c>
      <c r="AT1301" s="94" t="str" cm="1">
        <f t="array" ref="AT1301">IF(AS1301="","",IF(SUMPRODUCT((AS1301=$AS$7:$AS$2085)*(AI1301=$AI$7:$AI$2085)*(AO1301=$AO$7:$AO$2085)*(AP1301=$AP$7:$AP$2085)*(ROW($AS$7:$AS$2085)&lt;&gt;ROW(AS1301))*((S1301=0)*($S$7:$S$2085&gt;0)+(S1301&gt;0)*($S$7:$S$2085=0)))&gt;0,"SALONES UNIDOS",IF(SUMPRODUCT((AS1301=$AS$7:$AS$2085)*(AI1301=$AI$7:$AI$2085)*((AO1301&lt;$AP$7:$AP$2085)*(AP1301&gt;$AO$7:$AO$2085))*(ROW($AS$7:$AS$2085)&lt;&gt;ROW(AS1301)))&gt;0,"Cruzado","Sin cruce")))</f>
        <v>Sin cruce</v>
      </c>
    </row>
    <row r="1302" spans="3:46" ht="15.6" hidden="1" customHeight="1">
      <c r="C1302" s="496" t="s">
        <v>572</v>
      </c>
      <c r="D1302" s="479" t="s">
        <v>573</v>
      </c>
      <c r="E1302" s="479">
        <v>20261</v>
      </c>
      <c r="F1302" s="503" t="s">
        <v>48</v>
      </c>
      <c r="G1302" s="497" t="s">
        <v>80</v>
      </c>
      <c r="H1302" s="503" t="s">
        <v>63</v>
      </c>
      <c r="I1302" s="503">
        <v>7</v>
      </c>
      <c r="J1302" s="503" t="s">
        <v>77</v>
      </c>
      <c r="K1302" s="503" t="s">
        <v>77</v>
      </c>
      <c r="L1302" s="499" t="s">
        <v>697</v>
      </c>
      <c r="M1302" s="535" t="s">
        <v>698</v>
      </c>
      <c r="N1302" s="15" t="s">
        <v>637</v>
      </c>
      <c r="O1302" s="15" t="s">
        <v>578</v>
      </c>
      <c r="P1302" s="503" t="s">
        <v>579</v>
      </c>
      <c r="Q1302" s="15">
        <v>2</v>
      </c>
      <c r="R1302" s="15">
        <v>8</v>
      </c>
      <c r="S1302" s="479">
        <v>10</v>
      </c>
      <c r="T1302" s="15">
        <v>6</v>
      </c>
      <c r="U1302" s="471"/>
      <c r="V1302" s="550">
        <v>50</v>
      </c>
      <c r="W1302" s="497">
        <v>40572971</v>
      </c>
      <c r="X1302" s="566" t="s">
        <v>400</v>
      </c>
      <c r="Y1302" s="15" t="s">
        <v>624</v>
      </c>
      <c r="Z1302" s="15"/>
      <c r="AA1302" s="15"/>
      <c r="AB1302" s="15"/>
      <c r="AC1302" s="493"/>
      <c r="AD1302" s="15"/>
      <c r="AE1302" s="479"/>
      <c r="AF1302" s="497"/>
      <c r="AG1302" s="497"/>
      <c r="AH1302" s="15" t="s">
        <v>203</v>
      </c>
      <c r="AI1302" s="15">
        <v>2</v>
      </c>
      <c r="AJ1302" s="15">
        <v>8</v>
      </c>
      <c r="AK1302" s="15">
        <v>30</v>
      </c>
      <c r="AL1302" s="15">
        <v>16</v>
      </c>
      <c r="AM1302" s="15">
        <v>50</v>
      </c>
      <c r="AN1302" s="490">
        <f>IF(AJ1302="",S1302,ROUND(((((AL1302/24)+(AM1302/1440))-((AJ1302/24)+(AK1302/1440)))*1440/50),5))</f>
        <v>10</v>
      </c>
      <c r="AO1302" s="491">
        <f>AJ1302/24+AK1302/1440</f>
        <v>0.35416666666666663</v>
      </c>
      <c r="AP1302" s="491">
        <f>AL1302/24+AM1302/1440</f>
        <v>0.70138888888888884</v>
      </c>
      <c r="AQ1302" s="23" t="str" cm="1">
        <f t="array" ref="AQ1302">IF(X1302="","",IF(SUMPRODUCT((X1302=$X$7:$X$2085)*(AI1302=$AI$7:$AI$2085)*(AO1302=$AO$7:$AO$2085)*(AP1302=$AP$7:$AP$2085)*(ROW($X$7:$X$2085)&lt;&gt;ROW(X1302))*((S1302=0)*($S$7:$S$2085&gt;0)+(S1302&gt;0)*($S$7:$S$2085=0)))&gt;0,"SALONES UNIDOS",IF(SUMPRODUCT((X1302=$X$7:$X$2085)*(AI1302=$AI$7:$AI$2085)*((AO1302&lt;$AP$7:$AP$2085)*(AP1302&gt;$AO$7:$AO$2085))*(ROW($X$7:$X$2085)&lt;&gt;ROW(X1302)))&gt;0,"Cruzado","Sin cruce")))</f>
        <v>Sin cruce</v>
      </c>
      <c r="AR1302" s="23" t="str" cm="1">
        <f t="array" ref="AR1302">IF(AE1302="","",IF(SUMPRODUCT((AE1302=$AE$7:$AE$2085)*(AI1302=$AI$7:$AI$2085)*(AO1302=$AO$7:$AO$2085)*(AP1302=$AP$7:$AP$2085)*(ROW($AE$7:$AE$2085)&lt;&gt;ROW(AE1302))*((S1302=0)*($S$7:$S$2085&gt;0)+(S1302&gt;0)*($S$7:$S$2085=0)))&gt;0,"SALONES UNIDOS",IF(SUMPRODUCT((AE1302=$AE$7:$AE$2085)*(AI1302=$AI$7:$AI$2085)*((AO1302&lt;$AP$7:$AP$2085)*(AP1302&gt;$AO$7:$AO$2085))*(ROW($AE$7:$AE$2085)&lt;&gt;ROW(AE1302)))&gt;0,"Cruzado","Sin cruce")))</f>
        <v/>
      </c>
      <c r="AS1302" s="94" t="str">
        <f t="shared" si="23"/>
        <v>EN7PRINCIPALE</v>
      </c>
      <c r="AT1302" s="94" t="str" cm="1">
        <f t="array" ref="AT1302">IF(AS1302="","",IF(SUMPRODUCT((AS1302=$AS$7:$AS$2085)*(AI1302=$AI$7:$AI$2085)*(AO1302=$AO$7:$AO$2085)*(AP1302=$AP$7:$AP$2085)*(ROW($AS$7:$AS$2085)&lt;&gt;ROW(AS1302))*((S1302=0)*($S$7:$S$2085&gt;0)+(S1302&gt;0)*($S$7:$S$2085=0)))&gt;0,"SALONES UNIDOS",IF(SUMPRODUCT((AS1302=$AS$7:$AS$2085)*(AI1302=$AI$7:$AI$2085)*((AO1302&lt;$AP$7:$AP$2085)*(AP1302&gt;$AO$7:$AO$2085))*(ROW($AS$7:$AS$2085)&lt;&gt;ROW(AS1302)))&gt;0,"Cruzado","Sin cruce")))</f>
        <v>Sin cruce</v>
      </c>
    </row>
    <row r="1303" spans="3:46" ht="15.6" hidden="1" customHeight="1">
      <c r="C1303" s="496" t="s">
        <v>572</v>
      </c>
      <c r="D1303" s="479" t="s">
        <v>573</v>
      </c>
      <c r="E1303" s="479">
        <v>20261</v>
      </c>
      <c r="F1303" s="503" t="s">
        <v>48</v>
      </c>
      <c r="G1303" s="497" t="s">
        <v>80</v>
      </c>
      <c r="H1303" s="503" t="s">
        <v>63</v>
      </c>
      <c r="I1303" s="503">
        <v>7</v>
      </c>
      <c r="J1303" s="503" t="s">
        <v>77</v>
      </c>
      <c r="K1303" s="503" t="s">
        <v>77</v>
      </c>
      <c r="L1303" s="499" t="s">
        <v>700</v>
      </c>
      <c r="M1303" s="535" t="s">
        <v>701</v>
      </c>
      <c r="N1303" s="15" t="s">
        <v>577</v>
      </c>
      <c r="O1303" s="15" t="s">
        <v>578</v>
      </c>
      <c r="P1303" s="503" t="s">
        <v>624</v>
      </c>
      <c r="Q1303" s="15">
        <v>3</v>
      </c>
      <c r="R1303" s="15">
        <v>0</v>
      </c>
      <c r="S1303" s="479">
        <v>3</v>
      </c>
      <c r="T1303" s="15">
        <v>3</v>
      </c>
      <c r="U1303" s="471"/>
      <c r="V1303" s="550">
        <v>50</v>
      </c>
      <c r="W1303" s="497">
        <v>45820772</v>
      </c>
      <c r="X1303" s="566" t="s">
        <v>384</v>
      </c>
      <c r="Y1303" s="15" t="s">
        <v>624</v>
      </c>
      <c r="Z1303" s="15"/>
      <c r="AA1303" s="15"/>
      <c r="AB1303" s="15"/>
      <c r="AC1303" s="493"/>
      <c r="AD1303" s="15"/>
      <c r="AE1303" s="479"/>
      <c r="AF1303" s="497"/>
      <c r="AG1303" s="497"/>
      <c r="AH1303" s="15" t="s">
        <v>582</v>
      </c>
      <c r="AI1303" s="15">
        <v>2</v>
      </c>
      <c r="AJ1303" s="15">
        <v>18</v>
      </c>
      <c r="AK1303" s="15">
        <v>30</v>
      </c>
      <c r="AL1303" s="15">
        <v>21</v>
      </c>
      <c r="AM1303" s="15">
        <v>0</v>
      </c>
      <c r="AN1303" s="490">
        <f>IF(AJ1303="",S1303,ROUND(((((AL1303/24)+(AM1303/1440))-((AJ1303/24)+(AK1303/1440)))*1440/50),5))</f>
        <v>3</v>
      </c>
      <c r="AO1303" s="491">
        <f>AJ1303/24+AK1303/1440</f>
        <v>0.77083333333333337</v>
      </c>
      <c r="AP1303" s="491">
        <f>AL1303/24+AM1303/1440</f>
        <v>0.875</v>
      </c>
      <c r="AQ1303" s="23" t="str" cm="1">
        <f t="array" ref="AQ1303">IF(X1303="","",IF(SUMPRODUCT((X1303=$X$7:$X$2085)*(AI1303=$AI$7:$AI$2085)*(AO1303=$AO$7:$AO$2085)*(AP1303=$AP$7:$AP$2085)*(ROW($X$7:$X$2085)&lt;&gt;ROW(X1303))*((S1303=0)*($S$7:$S$2085&gt;0)+(S1303&gt;0)*($S$7:$S$2085=0)))&gt;0,"SALONES UNIDOS",IF(SUMPRODUCT((X1303=$X$7:$X$2085)*(AI1303=$AI$7:$AI$2085)*((AO1303&lt;$AP$7:$AP$2085)*(AP1303&gt;$AO$7:$AO$2085))*(ROW($X$7:$X$2085)&lt;&gt;ROW(X1303)))&gt;0,"Cruzado","Sin cruce")))</f>
        <v>Sin cruce</v>
      </c>
      <c r="AR1303" s="23" t="str" cm="1">
        <f t="array" ref="AR1303">IF(AE1303="","",IF(SUMPRODUCT((AE1303=$AE$7:$AE$2085)*(AI1303=$AI$7:$AI$2085)*(AO1303=$AO$7:$AO$2085)*(AP1303=$AP$7:$AP$2085)*(ROW($AE$7:$AE$2085)&lt;&gt;ROW(AE1303))*((S1303=0)*($S$7:$S$2085&gt;0)+(S1303&gt;0)*($S$7:$S$2085=0)))&gt;0,"SALONES UNIDOS",IF(SUMPRODUCT((AE1303=$AE$7:$AE$2085)*(AI1303=$AI$7:$AI$2085)*((AO1303&lt;$AP$7:$AP$2085)*(AP1303&gt;$AO$7:$AO$2085))*(ROW($AE$7:$AE$2085)&lt;&gt;ROW(AE1303)))&gt;0,"Cruzado","Sin cruce")))</f>
        <v/>
      </c>
      <c r="AS1303" s="94" t="str">
        <f t="shared" si="23"/>
        <v>EN7PRINCIPALE</v>
      </c>
      <c r="AT1303" s="94" t="str" cm="1">
        <f t="array" ref="AT1303">IF(AS1303="","",IF(SUMPRODUCT((AS1303=$AS$7:$AS$2085)*(AI1303=$AI$7:$AI$2085)*(AO1303=$AO$7:$AO$2085)*(AP1303=$AP$7:$AP$2085)*(ROW($AS$7:$AS$2085)&lt;&gt;ROW(AS1303))*((S1303=0)*($S$7:$S$2085&gt;0)+(S1303&gt;0)*($S$7:$S$2085=0)))&gt;0,"SALONES UNIDOS",IF(SUMPRODUCT((AS1303=$AS$7:$AS$2085)*(AI1303=$AI$7:$AI$2085)*((AO1303&lt;$AP$7:$AP$2085)*(AP1303&gt;$AO$7:$AO$2085))*(ROW($AS$7:$AS$2085)&lt;&gt;ROW(AS1303)))&gt;0,"Cruzado","Sin cruce")))</f>
        <v>Sin cruce</v>
      </c>
    </row>
    <row r="1304" spans="3:46" ht="15.6" hidden="1" customHeight="1">
      <c r="C1304" s="496" t="s">
        <v>572</v>
      </c>
      <c r="D1304" s="479" t="s">
        <v>573</v>
      </c>
      <c r="E1304" s="479">
        <v>20261</v>
      </c>
      <c r="F1304" s="503" t="s">
        <v>48</v>
      </c>
      <c r="G1304" s="497" t="s">
        <v>80</v>
      </c>
      <c r="H1304" s="503" t="s">
        <v>63</v>
      </c>
      <c r="I1304" s="503">
        <v>7</v>
      </c>
      <c r="J1304" s="503" t="s">
        <v>77</v>
      </c>
      <c r="K1304" s="503" t="s">
        <v>77</v>
      </c>
      <c r="L1304" s="499" t="s">
        <v>702</v>
      </c>
      <c r="M1304" s="535" t="s">
        <v>703</v>
      </c>
      <c r="N1304" s="15" t="s">
        <v>637</v>
      </c>
      <c r="O1304" s="15" t="s">
        <v>578</v>
      </c>
      <c r="P1304" s="503" t="s">
        <v>579</v>
      </c>
      <c r="Q1304" s="15">
        <v>2</v>
      </c>
      <c r="R1304" s="15">
        <v>0</v>
      </c>
      <c r="S1304" s="479">
        <v>2</v>
      </c>
      <c r="T1304" s="15">
        <v>2</v>
      </c>
      <c r="U1304" s="471"/>
      <c r="V1304" s="550">
        <v>50</v>
      </c>
      <c r="W1304" s="497">
        <v>44481285</v>
      </c>
      <c r="X1304" s="566" t="s">
        <v>327</v>
      </c>
      <c r="Y1304" s="15" t="s">
        <v>624</v>
      </c>
      <c r="Z1304" s="15"/>
      <c r="AA1304" s="15"/>
      <c r="AB1304" s="15"/>
      <c r="AC1304" s="493"/>
      <c r="AD1304" s="15"/>
      <c r="AE1304" s="479"/>
      <c r="AF1304" s="497"/>
      <c r="AG1304" s="497"/>
      <c r="AH1304" s="15" t="s">
        <v>582</v>
      </c>
      <c r="AI1304" s="15">
        <v>3</v>
      </c>
      <c r="AJ1304" s="15">
        <v>21</v>
      </c>
      <c r="AK1304" s="15">
        <v>0</v>
      </c>
      <c r="AL1304" s="15">
        <v>22</v>
      </c>
      <c r="AM1304" s="15">
        <v>40</v>
      </c>
      <c r="AN1304" s="490">
        <f>IF(AJ1304="",S1304,ROUND(((((AL1304/24)+(AM1304/1440))-((AJ1304/24)+(AK1304/1440)))*1440/50),5))</f>
        <v>2</v>
      </c>
      <c r="AO1304" s="491">
        <f>AJ1304/24+AK1304/1440</f>
        <v>0.875</v>
      </c>
      <c r="AP1304" s="491">
        <f>AL1304/24+AM1304/1440</f>
        <v>0.94444444444444442</v>
      </c>
      <c r="AQ1304" s="23" t="str" cm="1">
        <f t="array" ref="AQ1304">IF(X1304="","",IF(SUMPRODUCT((X1304=$X$7:$X$2085)*(AI1304=$AI$7:$AI$2085)*(AO1304=$AO$7:$AO$2085)*(AP1304=$AP$7:$AP$2085)*(ROW($X$7:$X$2085)&lt;&gt;ROW(X1304))*((S1304=0)*($S$7:$S$2085&gt;0)+(S1304&gt;0)*($S$7:$S$2085=0)))&gt;0,"SALONES UNIDOS",IF(SUMPRODUCT((X1304=$X$7:$X$2085)*(AI1304=$AI$7:$AI$2085)*((AO1304&lt;$AP$7:$AP$2085)*(AP1304&gt;$AO$7:$AO$2085))*(ROW($X$7:$X$2085)&lt;&gt;ROW(X1304)))&gt;0,"Cruzado","Sin cruce")))</f>
        <v>Sin cruce</v>
      </c>
      <c r="AR1304" s="23" t="str" cm="1">
        <f t="array" ref="AR1304">IF(AE1304="","",IF(SUMPRODUCT((AE1304=$AE$7:$AE$2085)*(AI1304=$AI$7:$AI$2085)*(AO1304=$AO$7:$AO$2085)*(AP1304=$AP$7:$AP$2085)*(ROW($AE$7:$AE$2085)&lt;&gt;ROW(AE1304))*((S1304=0)*($S$7:$S$2085&gt;0)+(S1304&gt;0)*($S$7:$S$2085=0)))&gt;0,"SALONES UNIDOS",IF(SUMPRODUCT((AE1304=$AE$7:$AE$2085)*(AI1304=$AI$7:$AI$2085)*((AO1304&lt;$AP$7:$AP$2085)*(AP1304&gt;$AO$7:$AO$2085))*(ROW($AE$7:$AE$2085)&lt;&gt;ROW(AE1304)))&gt;0,"Cruzado","Sin cruce")))</f>
        <v/>
      </c>
      <c r="AS1304" s="94" t="str">
        <f t="shared" si="23"/>
        <v>EN7PRINCIPALE</v>
      </c>
      <c r="AT1304" s="94" t="str" cm="1">
        <f t="array" ref="AT1304">IF(AS1304="","",IF(SUMPRODUCT((AS1304=$AS$7:$AS$2085)*(AI1304=$AI$7:$AI$2085)*(AO1304=$AO$7:$AO$2085)*(AP1304=$AP$7:$AP$2085)*(ROW($AS$7:$AS$2085)&lt;&gt;ROW(AS1304))*((S1304=0)*($S$7:$S$2085&gt;0)+(S1304&gt;0)*($S$7:$S$2085=0)))&gt;0,"SALONES UNIDOS",IF(SUMPRODUCT((AS1304=$AS$7:$AS$2085)*(AI1304=$AI$7:$AI$2085)*((AO1304&lt;$AP$7:$AP$2085)*(AP1304&gt;$AO$7:$AO$2085))*(ROW($AS$7:$AS$2085)&lt;&gt;ROW(AS1304)))&gt;0,"Cruzado","Sin cruce")))</f>
        <v>Sin cruce</v>
      </c>
    </row>
    <row r="1305" spans="3:46" ht="15.6" hidden="1" customHeight="1">
      <c r="C1305" s="496" t="s">
        <v>572</v>
      </c>
      <c r="D1305" s="479" t="s">
        <v>573</v>
      </c>
      <c r="E1305" s="479">
        <v>20261</v>
      </c>
      <c r="F1305" s="503" t="s">
        <v>48</v>
      </c>
      <c r="G1305" s="497" t="s">
        <v>80</v>
      </c>
      <c r="H1305" s="503" t="s">
        <v>63</v>
      </c>
      <c r="I1305" s="503">
        <v>7</v>
      </c>
      <c r="J1305" s="503" t="s">
        <v>77</v>
      </c>
      <c r="K1305" s="503" t="s">
        <v>77</v>
      </c>
      <c r="L1305" s="499" t="s">
        <v>704</v>
      </c>
      <c r="M1305" s="535" t="s">
        <v>705</v>
      </c>
      <c r="N1305" s="15" t="s">
        <v>577</v>
      </c>
      <c r="O1305" s="15" t="s">
        <v>578</v>
      </c>
      <c r="P1305" s="503" t="s">
        <v>624</v>
      </c>
      <c r="Q1305" s="15">
        <v>3</v>
      </c>
      <c r="R1305" s="15">
        <v>2</v>
      </c>
      <c r="S1305" s="479">
        <v>5</v>
      </c>
      <c r="T1305" s="15">
        <v>4</v>
      </c>
      <c r="U1305" s="471"/>
      <c r="V1305" s="550">
        <v>20</v>
      </c>
      <c r="W1305" s="497">
        <v>20048536</v>
      </c>
      <c r="X1305" s="566" t="s">
        <v>394</v>
      </c>
      <c r="Y1305" s="15" t="s">
        <v>624</v>
      </c>
      <c r="Z1305" s="15"/>
      <c r="AA1305" s="15"/>
      <c r="AB1305" s="15"/>
      <c r="AC1305" s="493"/>
      <c r="AD1305" s="15"/>
      <c r="AE1305" s="479"/>
      <c r="AF1305" s="497"/>
      <c r="AG1305" s="497"/>
      <c r="AH1305" s="15" t="s">
        <v>203</v>
      </c>
      <c r="AI1305" s="15">
        <v>1</v>
      </c>
      <c r="AJ1305" s="15">
        <v>19</v>
      </c>
      <c r="AK1305" s="15">
        <v>20</v>
      </c>
      <c r="AL1305" s="15">
        <v>23</v>
      </c>
      <c r="AM1305" s="15">
        <v>30</v>
      </c>
      <c r="AN1305" s="490">
        <f>IF(AJ1305="",S1305,ROUND(((((AL1305/24)+(AM1305/1440))-((AJ1305/24)+(AK1305/1440)))*1440/50),5))</f>
        <v>5</v>
      </c>
      <c r="AO1305" s="491">
        <f>AJ1305/24+AK1305/1440</f>
        <v>0.80555555555555547</v>
      </c>
      <c r="AP1305" s="491">
        <f>AL1305/24+AM1305/1440</f>
        <v>0.97916666666666674</v>
      </c>
      <c r="AQ1305" s="23" t="str" cm="1">
        <f t="array" ref="AQ1305">IF(X1305="","",IF(SUMPRODUCT((X1305=$X$7:$X$2085)*(AI1305=$AI$7:$AI$2085)*(AO1305=$AO$7:$AO$2085)*(AP1305=$AP$7:$AP$2085)*(ROW($X$7:$X$2085)&lt;&gt;ROW(X1305))*((S1305=0)*($S$7:$S$2085&gt;0)+(S1305&gt;0)*($S$7:$S$2085=0)))&gt;0,"SALONES UNIDOS",IF(SUMPRODUCT((X1305=$X$7:$X$2085)*(AI1305=$AI$7:$AI$2085)*((AO1305&lt;$AP$7:$AP$2085)*(AP1305&gt;$AO$7:$AO$2085))*(ROW($X$7:$X$2085)&lt;&gt;ROW(X1305)))&gt;0,"Cruzado","Sin cruce")))</f>
        <v>Sin cruce</v>
      </c>
      <c r="AR1305" s="23" t="str" cm="1">
        <f t="array" ref="AR1305">IF(AE1305="","",IF(SUMPRODUCT((AE1305=$AE$7:$AE$2085)*(AI1305=$AI$7:$AI$2085)*(AO1305=$AO$7:$AO$2085)*(AP1305=$AP$7:$AP$2085)*(ROW($AE$7:$AE$2085)&lt;&gt;ROW(AE1305))*((S1305=0)*($S$7:$S$2085&gt;0)+(S1305&gt;0)*($S$7:$S$2085=0)))&gt;0,"SALONES UNIDOS",IF(SUMPRODUCT((AE1305=$AE$7:$AE$2085)*(AI1305=$AI$7:$AI$2085)*((AO1305&lt;$AP$7:$AP$2085)*(AP1305&gt;$AO$7:$AO$2085))*(ROW($AE$7:$AE$2085)&lt;&gt;ROW(AE1305)))&gt;0,"Cruzado","Sin cruce")))</f>
        <v/>
      </c>
      <c r="AS1305" s="94" t="str">
        <f t="shared" si="23"/>
        <v>EN7PRINCIPALE</v>
      </c>
      <c r="AT1305" s="94" t="str" cm="1">
        <f t="array" ref="AT1305">IF(AS1305="","",IF(SUMPRODUCT((AS1305=$AS$7:$AS$2085)*(AI1305=$AI$7:$AI$2085)*(AO1305=$AO$7:$AO$2085)*(AP1305=$AP$7:$AP$2085)*(ROW($AS$7:$AS$2085)&lt;&gt;ROW(AS1305))*((S1305=0)*($S$7:$S$2085&gt;0)+(S1305&gt;0)*($S$7:$S$2085=0)))&gt;0,"SALONES UNIDOS",IF(SUMPRODUCT((AS1305=$AS$7:$AS$2085)*(AI1305=$AI$7:$AI$2085)*((AO1305&lt;$AP$7:$AP$2085)*(AP1305&gt;$AO$7:$AO$2085))*(ROW($AS$7:$AS$2085)&lt;&gt;ROW(AS1305)))&gt;0,"Cruzado","Sin cruce")))</f>
        <v>Sin cruce</v>
      </c>
    </row>
    <row r="1306" spans="3:46" ht="15.6" hidden="1" customHeight="1">
      <c r="C1306" s="496" t="s">
        <v>572</v>
      </c>
      <c r="D1306" s="479" t="s">
        <v>573</v>
      </c>
      <c r="E1306" s="479">
        <v>20261</v>
      </c>
      <c r="F1306" s="503" t="s">
        <v>48</v>
      </c>
      <c r="G1306" s="497" t="s">
        <v>80</v>
      </c>
      <c r="H1306" s="503" t="s">
        <v>63</v>
      </c>
      <c r="I1306" s="503">
        <v>7</v>
      </c>
      <c r="J1306" s="503" t="s">
        <v>85</v>
      </c>
      <c r="K1306" s="503" t="s">
        <v>85</v>
      </c>
      <c r="L1306" s="499" t="s">
        <v>704</v>
      </c>
      <c r="M1306" s="535" t="s">
        <v>705</v>
      </c>
      <c r="N1306" s="15" t="s">
        <v>577</v>
      </c>
      <c r="O1306" s="15" t="s">
        <v>578</v>
      </c>
      <c r="P1306" s="503" t="s">
        <v>624</v>
      </c>
      <c r="Q1306" s="15">
        <v>3</v>
      </c>
      <c r="R1306" s="15">
        <v>2</v>
      </c>
      <c r="S1306" s="479">
        <v>5</v>
      </c>
      <c r="T1306" s="15">
        <v>4</v>
      </c>
      <c r="U1306" s="471"/>
      <c r="V1306" s="550">
        <v>20</v>
      </c>
      <c r="W1306" s="497">
        <v>9575456</v>
      </c>
      <c r="X1306" s="566" t="s">
        <v>374</v>
      </c>
      <c r="Y1306" s="15" t="s">
        <v>624</v>
      </c>
      <c r="Z1306" s="15"/>
      <c r="AA1306" s="15"/>
      <c r="AB1306" s="15"/>
      <c r="AC1306" s="493"/>
      <c r="AD1306" s="15"/>
      <c r="AE1306" s="479"/>
      <c r="AF1306" s="497"/>
      <c r="AG1306" s="497"/>
      <c r="AH1306" s="15" t="s">
        <v>203</v>
      </c>
      <c r="AI1306" s="15">
        <v>2</v>
      </c>
      <c r="AJ1306" s="15">
        <v>18</v>
      </c>
      <c r="AK1306" s="15">
        <v>30</v>
      </c>
      <c r="AL1306" s="15">
        <v>22</v>
      </c>
      <c r="AM1306" s="15">
        <v>40</v>
      </c>
      <c r="AN1306" s="490">
        <f>IF(AJ1306="",S1306,ROUND(((((AL1306/24)+(AM1306/1440))-((AJ1306/24)+(AK1306/1440)))*1440/50),5))</f>
        <v>5</v>
      </c>
      <c r="AO1306" s="491">
        <f>AJ1306/24+AK1306/1440</f>
        <v>0.77083333333333337</v>
      </c>
      <c r="AP1306" s="491">
        <f>AL1306/24+AM1306/1440</f>
        <v>0.94444444444444442</v>
      </c>
      <c r="AQ1306" s="23" t="str" cm="1">
        <f t="array" ref="AQ1306">IF(X1306="","",IF(SUMPRODUCT((X1306=$X$7:$X$2085)*(AI1306=$AI$7:$AI$2085)*(AO1306=$AO$7:$AO$2085)*(AP1306=$AP$7:$AP$2085)*(ROW($X$7:$X$2085)&lt;&gt;ROW(X1306))*((S1306=0)*($S$7:$S$2085&gt;0)+(S1306&gt;0)*($S$7:$S$2085=0)))&gt;0,"SALONES UNIDOS",IF(SUMPRODUCT((X1306=$X$7:$X$2085)*(AI1306=$AI$7:$AI$2085)*((AO1306&lt;$AP$7:$AP$2085)*(AP1306&gt;$AO$7:$AO$2085))*(ROW($X$7:$X$2085)&lt;&gt;ROW(X1306)))&gt;0,"Cruzado","Sin cruce")))</f>
        <v>Sin cruce</v>
      </c>
      <c r="AR1306" s="23" t="str" cm="1">
        <f t="array" ref="AR1306">IF(AE1306="","",IF(SUMPRODUCT((AE1306=$AE$7:$AE$2085)*(AI1306=$AI$7:$AI$2085)*(AO1306=$AO$7:$AO$2085)*(AP1306=$AP$7:$AP$2085)*(ROW($AE$7:$AE$2085)&lt;&gt;ROW(AE1306))*((S1306=0)*($S$7:$S$2085&gt;0)+(S1306&gt;0)*($S$7:$S$2085=0)))&gt;0,"SALONES UNIDOS",IF(SUMPRODUCT((AE1306=$AE$7:$AE$2085)*(AI1306=$AI$7:$AI$2085)*((AO1306&lt;$AP$7:$AP$2085)*(AP1306&gt;$AO$7:$AO$2085))*(ROW($AE$7:$AE$2085)&lt;&gt;ROW(AE1306)))&gt;0,"Cruzado","Sin cruce")))</f>
        <v/>
      </c>
      <c r="AS1306" s="94" t="str">
        <f t="shared" si="23"/>
        <v>EN7PRINCIPALF</v>
      </c>
      <c r="AT1306" s="94" t="str" cm="1">
        <f t="array" ref="AT1306">IF(AS1306="","",IF(SUMPRODUCT((AS1306=$AS$7:$AS$2085)*(AI1306=$AI$7:$AI$2085)*(AO1306=$AO$7:$AO$2085)*(AP1306=$AP$7:$AP$2085)*(ROW($AS$7:$AS$2085)&lt;&gt;ROW(AS1306))*((S1306=0)*($S$7:$S$2085&gt;0)+(S1306&gt;0)*($S$7:$S$2085=0)))&gt;0,"SALONES UNIDOS",IF(SUMPRODUCT((AS1306=$AS$7:$AS$2085)*(AI1306=$AI$7:$AI$2085)*((AO1306&lt;$AP$7:$AP$2085)*(AP1306&gt;$AO$7:$AO$2085))*(ROW($AS$7:$AS$2085)&lt;&gt;ROW(AS1306)))&gt;0,"Cruzado","Sin cruce")))</f>
        <v>Sin cruce</v>
      </c>
    </row>
    <row r="1307" spans="3:46" ht="15.6" hidden="1" customHeight="1">
      <c r="C1307" s="496" t="s">
        <v>572</v>
      </c>
      <c r="D1307" s="479" t="s">
        <v>573</v>
      </c>
      <c r="E1307" s="479">
        <v>20261</v>
      </c>
      <c r="F1307" s="503" t="s">
        <v>48</v>
      </c>
      <c r="G1307" s="497" t="s">
        <v>80</v>
      </c>
      <c r="H1307" s="503" t="s">
        <v>63</v>
      </c>
      <c r="I1307" s="503">
        <v>7</v>
      </c>
      <c r="J1307" s="503" t="s">
        <v>86</v>
      </c>
      <c r="K1307" s="503" t="s">
        <v>86</v>
      </c>
      <c r="L1307" s="499" t="s">
        <v>704</v>
      </c>
      <c r="M1307" s="535" t="s">
        <v>705</v>
      </c>
      <c r="N1307" s="15" t="s">
        <v>577</v>
      </c>
      <c r="O1307" s="15" t="s">
        <v>578</v>
      </c>
      <c r="P1307" s="503" t="s">
        <v>624</v>
      </c>
      <c r="Q1307" s="15">
        <v>3</v>
      </c>
      <c r="R1307" s="15">
        <v>2</v>
      </c>
      <c r="S1307" s="479">
        <v>5</v>
      </c>
      <c r="T1307" s="15">
        <v>4</v>
      </c>
      <c r="U1307" s="471"/>
      <c r="V1307" s="550">
        <v>20</v>
      </c>
      <c r="W1307" s="497">
        <v>9575456</v>
      </c>
      <c r="X1307" s="566" t="s">
        <v>374</v>
      </c>
      <c r="Y1307" s="15" t="s">
        <v>624</v>
      </c>
      <c r="Z1307" s="15"/>
      <c r="AA1307" s="15"/>
      <c r="AB1307" s="15"/>
      <c r="AC1307" s="493"/>
      <c r="AD1307" s="15"/>
      <c r="AE1307" s="479"/>
      <c r="AF1307" s="497"/>
      <c r="AG1307" s="497"/>
      <c r="AH1307" s="15" t="s">
        <v>203</v>
      </c>
      <c r="AI1307" s="15">
        <v>3</v>
      </c>
      <c r="AJ1307" s="15">
        <v>18</v>
      </c>
      <c r="AK1307" s="15">
        <v>30</v>
      </c>
      <c r="AL1307" s="15">
        <v>22</v>
      </c>
      <c r="AM1307" s="15">
        <v>40</v>
      </c>
      <c r="AN1307" s="490">
        <f>IF(AJ1307="",S1307,ROUND(((((AL1307/24)+(AM1307/1440))-((AJ1307/24)+(AK1307/1440)))*1440/50),5))</f>
        <v>5</v>
      </c>
      <c r="AO1307" s="491">
        <f>AJ1307/24+AK1307/1440</f>
        <v>0.77083333333333337</v>
      </c>
      <c r="AP1307" s="491">
        <f>AL1307/24+AM1307/1440</f>
        <v>0.94444444444444442</v>
      </c>
      <c r="AQ1307" s="23" t="str" cm="1">
        <f t="array" ref="AQ1307">IF(X1307="","",IF(SUMPRODUCT((X1307=$X$7:$X$2085)*(AI1307=$AI$7:$AI$2085)*(AO1307=$AO$7:$AO$2085)*(AP1307=$AP$7:$AP$2085)*(ROW($X$7:$X$2085)&lt;&gt;ROW(X1307))*((S1307=0)*($S$7:$S$2085&gt;0)+(S1307&gt;0)*($S$7:$S$2085=0)))&gt;0,"SALONES UNIDOS",IF(SUMPRODUCT((X1307=$X$7:$X$2085)*(AI1307=$AI$7:$AI$2085)*((AO1307&lt;$AP$7:$AP$2085)*(AP1307&gt;$AO$7:$AO$2085))*(ROW($X$7:$X$2085)&lt;&gt;ROW(X1307)))&gt;0,"Cruzado","Sin cruce")))</f>
        <v>Sin cruce</v>
      </c>
      <c r="AR1307" s="23" t="str" cm="1">
        <f t="array" ref="AR1307">IF(AE1307="","",IF(SUMPRODUCT((AE1307=$AE$7:$AE$2085)*(AI1307=$AI$7:$AI$2085)*(AO1307=$AO$7:$AO$2085)*(AP1307=$AP$7:$AP$2085)*(ROW($AE$7:$AE$2085)&lt;&gt;ROW(AE1307))*((S1307=0)*($S$7:$S$2085&gt;0)+(S1307&gt;0)*($S$7:$S$2085=0)))&gt;0,"SALONES UNIDOS",IF(SUMPRODUCT((AE1307=$AE$7:$AE$2085)*(AI1307=$AI$7:$AI$2085)*((AO1307&lt;$AP$7:$AP$2085)*(AP1307&gt;$AO$7:$AO$2085))*(ROW($AE$7:$AE$2085)&lt;&gt;ROW(AE1307)))&gt;0,"Cruzado","Sin cruce")))</f>
        <v/>
      </c>
      <c r="AS1307" s="94" t="str">
        <f t="shared" si="23"/>
        <v>EN7PRINCIPALG</v>
      </c>
      <c r="AT1307" s="94" t="str" cm="1">
        <f t="array" ref="AT1307">IF(AS1307="","",IF(SUMPRODUCT((AS1307=$AS$7:$AS$2085)*(AI1307=$AI$7:$AI$2085)*(AO1307=$AO$7:$AO$2085)*(AP1307=$AP$7:$AP$2085)*(ROW($AS$7:$AS$2085)&lt;&gt;ROW(AS1307))*((S1307=0)*($S$7:$S$2085&gt;0)+(S1307&gt;0)*($S$7:$S$2085=0)))&gt;0,"SALONES UNIDOS",IF(SUMPRODUCT((AS1307=$AS$7:$AS$2085)*(AI1307=$AI$7:$AI$2085)*((AO1307&lt;$AP$7:$AP$2085)*(AP1307&gt;$AO$7:$AO$2085))*(ROW($AS$7:$AS$2085)&lt;&gt;ROW(AS1307)))&gt;0,"Cruzado","Sin cruce")))</f>
        <v>Sin cruce</v>
      </c>
    </row>
    <row r="1308" spans="3:46" ht="15.6" hidden="1" customHeight="1">
      <c r="C1308" s="496" t="s">
        <v>572</v>
      </c>
      <c r="D1308" s="479" t="s">
        <v>573</v>
      </c>
      <c r="E1308" s="479">
        <v>20261</v>
      </c>
      <c r="F1308" s="503" t="s">
        <v>48</v>
      </c>
      <c r="G1308" s="497" t="s">
        <v>80</v>
      </c>
      <c r="H1308" s="503" t="s">
        <v>63</v>
      </c>
      <c r="I1308" s="503">
        <v>7</v>
      </c>
      <c r="J1308" s="503" t="s">
        <v>98</v>
      </c>
      <c r="K1308" s="503" t="s">
        <v>98</v>
      </c>
      <c r="L1308" s="499" t="s">
        <v>704</v>
      </c>
      <c r="M1308" s="535" t="s">
        <v>705</v>
      </c>
      <c r="N1308" s="15" t="s">
        <v>577</v>
      </c>
      <c r="O1308" s="15" t="s">
        <v>578</v>
      </c>
      <c r="P1308" s="503" t="s">
        <v>624</v>
      </c>
      <c r="Q1308" s="15">
        <v>3</v>
      </c>
      <c r="R1308" s="15">
        <v>2</v>
      </c>
      <c r="S1308" s="479">
        <v>5</v>
      </c>
      <c r="T1308" s="15">
        <v>4</v>
      </c>
      <c r="U1308" s="471"/>
      <c r="V1308" s="550">
        <v>20</v>
      </c>
      <c r="W1308" s="497">
        <v>20048536</v>
      </c>
      <c r="X1308" s="566" t="s">
        <v>394</v>
      </c>
      <c r="Y1308" s="15" t="s">
        <v>624</v>
      </c>
      <c r="Z1308" s="15"/>
      <c r="AA1308" s="15"/>
      <c r="AB1308" s="15"/>
      <c r="AC1308" s="493"/>
      <c r="AD1308" s="15"/>
      <c r="AE1308" s="479"/>
      <c r="AF1308" s="497"/>
      <c r="AG1308" s="497"/>
      <c r="AH1308" s="15" t="s">
        <v>203</v>
      </c>
      <c r="AI1308" s="15">
        <v>2</v>
      </c>
      <c r="AJ1308" s="15">
        <v>19</v>
      </c>
      <c r="AK1308" s="15">
        <v>20</v>
      </c>
      <c r="AL1308" s="15">
        <v>23</v>
      </c>
      <c r="AM1308" s="15">
        <v>30</v>
      </c>
      <c r="AN1308" s="490">
        <f>IF(AJ1308="",S1308,ROUND(((((AL1308/24)+(AM1308/1440))-((AJ1308/24)+(AK1308/1440)))*1440/50),5))</f>
        <v>5</v>
      </c>
      <c r="AO1308" s="491">
        <f>AJ1308/24+AK1308/1440</f>
        <v>0.80555555555555547</v>
      </c>
      <c r="AP1308" s="491">
        <f>AL1308/24+AM1308/1440</f>
        <v>0.97916666666666674</v>
      </c>
      <c r="AQ1308" s="23" t="str" cm="1">
        <f t="array" ref="AQ1308">IF(X1308="","",IF(SUMPRODUCT((X1308=$X$7:$X$2085)*(AI1308=$AI$7:$AI$2085)*(AO1308=$AO$7:$AO$2085)*(AP1308=$AP$7:$AP$2085)*(ROW($X$7:$X$2085)&lt;&gt;ROW(X1308))*((S1308=0)*($S$7:$S$2085&gt;0)+(S1308&gt;0)*($S$7:$S$2085=0)))&gt;0,"SALONES UNIDOS",IF(SUMPRODUCT((X1308=$X$7:$X$2085)*(AI1308=$AI$7:$AI$2085)*((AO1308&lt;$AP$7:$AP$2085)*(AP1308&gt;$AO$7:$AO$2085))*(ROW($X$7:$X$2085)&lt;&gt;ROW(X1308)))&gt;0,"Cruzado","Sin cruce")))</f>
        <v>Sin cruce</v>
      </c>
      <c r="AR1308" s="23" t="str" cm="1">
        <f t="array" ref="AR1308">IF(AE1308="","",IF(SUMPRODUCT((AE1308=$AE$7:$AE$2085)*(AI1308=$AI$7:$AI$2085)*(AO1308=$AO$7:$AO$2085)*(AP1308=$AP$7:$AP$2085)*(ROW($AE$7:$AE$2085)&lt;&gt;ROW(AE1308))*((S1308=0)*($S$7:$S$2085&gt;0)+(S1308&gt;0)*($S$7:$S$2085=0)))&gt;0,"SALONES UNIDOS",IF(SUMPRODUCT((AE1308=$AE$7:$AE$2085)*(AI1308=$AI$7:$AI$2085)*((AO1308&lt;$AP$7:$AP$2085)*(AP1308&gt;$AO$7:$AO$2085))*(ROW($AE$7:$AE$2085)&lt;&gt;ROW(AE1308)))&gt;0,"Cruzado","Sin cruce")))</f>
        <v/>
      </c>
      <c r="AS1308" s="94" t="str">
        <f t="shared" si="23"/>
        <v>EN7PRINCIPALH</v>
      </c>
      <c r="AT1308" s="94" t="str" cm="1">
        <f t="array" ref="AT1308">IF(AS1308="","",IF(SUMPRODUCT((AS1308=$AS$7:$AS$2085)*(AI1308=$AI$7:$AI$2085)*(AO1308=$AO$7:$AO$2085)*(AP1308=$AP$7:$AP$2085)*(ROW($AS$7:$AS$2085)&lt;&gt;ROW(AS1308))*((S1308=0)*($S$7:$S$2085&gt;0)+(S1308&gt;0)*($S$7:$S$2085=0)))&gt;0,"SALONES UNIDOS",IF(SUMPRODUCT((AS1308=$AS$7:$AS$2085)*(AI1308=$AI$7:$AI$2085)*((AO1308&lt;$AP$7:$AP$2085)*(AP1308&gt;$AO$7:$AO$2085))*(ROW($AS$7:$AS$2085)&lt;&gt;ROW(AS1308)))&gt;0,"Cruzado","Sin cruce")))</f>
        <v>Sin cruce</v>
      </c>
    </row>
    <row r="1309" spans="3:46" ht="15.6" hidden="1" customHeight="1">
      <c r="C1309" s="496" t="s">
        <v>572</v>
      </c>
      <c r="D1309" s="479" t="s">
        <v>573</v>
      </c>
      <c r="E1309" s="479">
        <v>20261</v>
      </c>
      <c r="F1309" s="503" t="s">
        <v>48</v>
      </c>
      <c r="G1309" s="497" t="s">
        <v>80</v>
      </c>
      <c r="H1309" s="503" t="s">
        <v>63</v>
      </c>
      <c r="I1309" s="503">
        <v>7</v>
      </c>
      <c r="J1309" s="503" t="s">
        <v>39</v>
      </c>
      <c r="K1309" s="503" t="s">
        <v>39</v>
      </c>
      <c r="L1309" s="499" t="s">
        <v>704</v>
      </c>
      <c r="M1309" s="535" t="s">
        <v>705</v>
      </c>
      <c r="N1309" s="15" t="s">
        <v>577</v>
      </c>
      <c r="O1309" s="15" t="s">
        <v>578</v>
      </c>
      <c r="P1309" s="503" t="s">
        <v>624</v>
      </c>
      <c r="Q1309" s="15">
        <v>3</v>
      </c>
      <c r="R1309" s="15">
        <v>2</v>
      </c>
      <c r="S1309" s="479">
        <v>5</v>
      </c>
      <c r="T1309" s="15">
        <v>4</v>
      </c>
      <c r="U1309" s="471"/>
      <c r="V1309" s="550">
        <v>20</v>
      </c>
      <c r="W1309" s="497">
        <v>21404829</v>
      </c>
      <c r="X1309" s="566" t="s">
        <v>341</v>
      </c>
      <c r="Y1309" s="15" t="s">
        <v>624</v>
      </c>
      <c r="Z1309" s="15"/>
      <c r="AA1309" s="15"/>
      <c r="AB1309" s="15"/>
      <c r="AC1309" s="493"/>
      <c r="AD1309" s="15"/>
      <c r="AE1309" s="479"/>
      <c r="AF1309" s="497"/>
      <c r="AG1309" s="497"/>
      <c r="AH1309" s="15" t="s">
        <v>203</v>
      </c>
      <c r="AI1309" s="15">
        <v>4</v>
      </c>
      <c r="AJ1309" s="15">
        <v>17</v>
      </c>
      <c r="AK1309" s="15">
        <v>40</v>
      </c>
      <c r="AL1309" s="15">
        <v>21</v>
      </c>
      <c r="AM1309" s="15">
        <v>50</v>
      </c>
      <c r="AN1309" s="490">
        <f>IF(AJ1309="",S1309,ROUND(((((AL1309/24)+(AM1309/1440))-((AJ1309/24)+(AK1309/1440)))*1440/50),5))</f>
        <v>5</v>
      </c>
      <c r="AO1309" s="491">
        <f>AJ1309/24+AK1309/1440</f>
        <v>0.73611111111111116</v>
      </c>
      <c r="AP1309" s="491">
        <f>AL1309/24+AM1309/1440</f>
        <v>0.90972222222222221</v>
      </c>
      <c r="AQ1309" s="23" t="str" cm="1">
        <f t="array" ref="AQ1309">IF(X1309="","",IF(SUMPRODUCT((X1309=$X$7:$X$2085)*(AI1309=$AI$7:$AI$2085)*(AO1309=$AO$7:$AO$2085)*(AP1309=$AP$7:$AP$2085)*(ROW($X$7:$X$2085)&lt;&gt;ROW(X1309))*((S1309=0)*($S$7:$S$2085&gt;0)+(S1309&gt;0)*($S$7:$S$2085=0)))&gt;0,"SALONES UNIDOS",IF(SUMPRODUCT((X1309=$X$7:$X$2085)*(AI1309=$AI$7:$AI$2085)*((AO1309&lt;$AP$7:$AP$2085)*(AP1309&gt;$AO$7:$AO$2085))*(ROW($X$7:$X$2085)&lt;&gt;ROW(X1309)))&gt;0,"Cruzado","Sin cruce")))</f>
        <v>Sin cruce</v>
      </c>
      <c r="AR1309" s="23" t="str" cm="1">
        <f t="array" ref="AR1309">IF(AE1309="","",IF(SUMPRODUCT((AE1309=$AE$7:$AE$2085)*(AI1309=$AI$7:$AI$2085)*(AO1309=$AO$7:$AO$2085)*(AP1309=$AP$7:$AP$2085)*(ROW($AE$7:$AE$2085)&lt;&gt;ROW(AE1309))*((S1309=0)*($S$7:$S$2085&gt;0)+(S1309&gt;0)*($S$7:$S$2085=0)))&gt;0,"SALONES UNIDOS",IF(SUMPRODUCT((AE1309=$AE$7:$AE$2085)*(AI1309=$AI$7:$AI$2085)*((AO1309&lt;$AP$7:$AP$2085)*(AP1309&gt;$AO$7:$AO$2085))*(ROW($AE$7:$AE$2085)&lt;&gt;ROW(AE1309)))&gt;0,"Cruzado","Sin cruce")))</f>
        <v/>
      </c>
      <c r="AS1309" s="94" t="str">
        <f t="shared" si="23"/>
        <v>EN7PRINCIPALI</v>
      </c>
      <c r="AT1309" s="94" t="str" cm="1">
        <f t="array" ref="AT1309">IF(AS1309="","",IF(SUMPRODUCT((AS1309=$AS$7:$AS$2085)*(AI1309=$AI$7:$AI$2085)*(AO1309=$AO$7:$AO$2085)*(AP1309=$AP$7:$AP$2085)*(ROW($AS$7:$AS$2085)&lt;&gt;ROW(AS1309))*((S1309=0)*($S$7:$S$2085&gt;0)+(S1309&gt;0)*($S$7:$S$2085=0)))&gt;0,"SALONES UNIDOS",IF(SUMPRODUCT((AS1309=$AS$7:$AS$2085)*(AI1309=$AI$7:$AI$2085)*((AO1309&lt;$AP$7:$AP$2085)*(AP1309&gt;$AO$7:$AO$2085))*(ROW($AS$7:$AS$2085)&lt;&gt;ROW(AS1309)))&gt;0,"Cruzado","Sin cruce")))</f>
        <v>Sin cruce</v>
      </c>
    </row>
    <row r="1310" spans="3:46" ht="15.6" hidden="1" customHeight="1">
      <c r="C1310" s="496" t="s">
        <v>572</v>
      </c>
      <c r="D1310" s="479" t="s">
        <v>573</v>
      </c>
      <c r="E1310" s="479">
        <v>20261</v>
      </c>
      <c r="F1310" s="503" t="s">
        <v>48</v>
      </c>
      <c r="G1310" s="497" t="s">
        <v>80</v>
      </c>
      <c r="H1310" s="503" t="s">
        <v>63</v>
      </c>
      <c r="I1310" s="503">
        <v>7</v>
      </c>
      <c r="J1310" s="503" t="s">
        <v>675</v>
      </c>
      <c r="K1310" s="503" t="s">
        <v>675</v>
      </c>
      <c r="L1310" s="499" t="s">
        <v>704</v>
      </c>
      <c r="M1310" s="535" t="s">
        <v>705</v>
      </c>
      <c r="N1310" s="15" t="s">
        <v>577</v>
      </c>
      <c r="O1310" s="15" t="s">
        <v>578</v>
      </c>
      <c r="P1310" s="503" t="s">
        <v>624</v>
      </c>
      <c r="Q1310" s="15">
        <v>3</v>
      </c>
      <c r="R1310" s="15">
        <v>2</v>
      </c>
      <c r="S1310" s="479">
        <v>5</v>
      </c>
      <c r="T1310" s="15">
        <v>4</v>
      </c>
      <c r="U1310" s="471"/>
      <c r="V1310" s="550">
        <v>15</v>
      </c>
      <c r="W1310" s="497">
        <v>21404829</v>
      </c>
      <c r="X1310" s="566" t="s">
        <v>341</v>
      </c>
      <c r="Y1310" s="15" t="s">
        <v>624</v>
      </c>
      <c r="Z1310" s="15"/>
      <c r="AA1310" s="15"/>
      <c r="AB1310" s="15"/>
      <c r="AC1310" s="493"/>
      <c r="AD1310" s="15"/>
      <c r="AE1310" s="479"/>
      <c r="AF1310" s="497"/>
      <c r="AG1310" s="497"/>
      <c r="AH1310" s="15" t="s">
        <v>203</v>
      </c>
      <c r="AI1310" s="15">
        <v>5</v>
      </c>
      <c r="AJ1310" s="15">
        <v>17</v>
      </c>
      <c r="AK1310" s="15">
        <v>40</v>
      </c>
      <c r="AL1310" s="15">
        <v>21</v>
      </c>
      <c r="AM1310" s="15">
        <v>50</v>
      </c>
      <c r="AN1310" s="490">
        <f>IF(AJ1310="",S1310,ROUND(((((AL1310/24)+(AM1310/1440))-((AJ1310/24)+(AK1310/1440)))*1440/50),5))</f>
        <v>5</v>
      </c>
      <c r="AO1310" s="491">
        <f>AJ1310/24+AK1310/1440</f>
        <v>0.73611111111111116</v>
      </c>
      <c r="AP1310" s="491">
        <f>AL1310/24+AM1310/1440</f>
        <v>0.90972222222222221</v>
      </c>
      <c r="AQ1310" s="23" t="str" cm="1">
        <f t="array" ref="AQ1310">IF(X1310="","",IF(SUMPRODUCT((X1310=$X$7:$X$2085)*(AI1310=$AI$7:$AI$2085)*(AO1310=$AO$7:$AO$2085)*(AP1310=$AP$7:$AP$2085)*(ROW($X$7:$X$2085)&lt;&gt;ROW(X1310))*((S1310=0)*($S$7:$S$2085&gt;0)+(S1310&gt;0)*($S$7:$S$2085=0)))&gt;0,"SALONES UNIDOS",IF(SUMPRODUCT((X1310=$X$7:$X$2085)*(AI1310=$AI$7:$AI$2085)*((AO1310&lt;$AP$7:$AP$2085)*(AP1310&gt;$AO$7:$AO$2085))*(ROW($X$7:$X$2085)&lt;&gt;ROW(X1310)))&gt;0,"Cruzado","Sin cruce")))</f>
        <v>Sin cruce</v>
      </c>
      <c r="AR1310" s="23" t="str" cm="1">
        <f t="array" ref="AR1310">IF(AE1310="","",IF(SUMPRODUCT((AE1310=$AE$7:$AE$2085)*(AI1310=$AI$7:$AI$2085)*(AO1310=$AO$7:$AO$2085)*(AP1310=$AP$7:$AP$2085)*(ROW($AE$7:$AE$2085)&lt;&gt;ROW(AE1310))*((S1310=0)*($S$7:$S$2085&gt;0)+(S1310&gt;0)*($S$7:$S$2085=0)))&gt;0,"SALONES UNIDOS",IF(SUMPRODUCT((AE1310=$AE$7:$AE$2085)*(AI1310=$AI$7:$AI$2085)*((AO1310&lt;$AP$7:$AP$2085)*(AP1310&gt;$AO$7:$AO$2085))*(ROW($AE$7:$AE$2085)&lt;&gt;ROW(AE1310)))&gt;0,"Cruzado","Sin cruce")))</f>
        <v/>
      </c>
      <c r="AS1310" s="94" t="str">
        <f t="shared" si="23"/>
        <v>EN7PRINCIPALJ</v>
      </c>
      <c r="AT1310" s="94" t="str" cm="1">
        <f t="array" ref="AT1310">IF(AS1310="","",IF(SUMPRODUCT((AS1310=$AS$7:$AS$2085)*(AI1310=$AI$7:$AI$2085)*(AO1310=$AO$7:$AO$2085)*(AP1310=$AP$7:$AP$2085)*(ROW($AS$7:$AS$2085)&lt;&gt;ROW(AS1310))*((S1310=0)*($S$7:$S$2085&gt;0)+(S1310&gt;0)*($S$7:$S$2085=0)))&gt;0,"SALONES UNIDOS",IF(SUMPRODUCT((AS1310=$AS$7:$AS$2085)*(AI1310=$AI$7:$AI$2085)*((AO1310&lt;$AP$7:$AP$2085)*(AP1310&gt;$AO$7:$AO$2085))*(ROW($AS$7:$AS$2085)&lt;&gt;ROW(AS1310)))&gt;0,"Cruzado","Sin cruce")))</f>
        <v>Sin cruce</v>
      </c>
    </row>
    <row r="1311" spans="3:46" ht="15.6" hidden="1" customHeight="1">
      <c r="C1311" s="496" t="s">
        <v>572</v>
      </c>
      <c r="D1311" s="479" t="s">
        <v>573</v>
      </c>
      <c r="E1311" s="479">
        <v>20261</v>
      </c>
      <c r="F1311" s="503" t="s">
        <v>48</v>
      </c>
      <c r="G1311" s="497" t="s">
        <v>80</v>
      </c>
      <c r="H1311" s="503" t="s">
        <v>63</v>
      </c>
      <c r="I1311" s="503">
        <v>7</v>
      </c>
      <c r="J1311" s="503" t="s">
        <v>1099</v>
      </c>
      <c r="K1311" s="503" t="s">
        <v>1099</v>
      </c>
      <c r="L1311" s="499" t="s">
        <v>704</v>
      </c>
      <c r="M1311" s="535" t="s">
        <v>705</v>
      </c>
      <c r="N1311" s="15" t="s">
        <v>577</v>
      </c>
      <c r="O1311" s="15" t="s">
        <v>578</v>
      </c>
      <c r="P1311" s="503" t="s">
        <v>624</v>
      </c>
      <c r="Q1311" s="15">
        <v>3</v>
      </c>
      <c r="R1311" s="15">
        <v>2</v>
      </c>
      <c r="S1311" s="479">
        <v>5</v>
      </c>
      <c r="T1311" s="15">
        <v>4</v>
      </c>
      <c r="U1311" s="471"/>
      <c r="V1311" s="550">
        <v>15</v>
      </c>
      <c r="W1311" s="497">
        <v>10860253</v>
      </c>
      <c r="X1311" s="566" t="s">
        <v>365</v>
      </c>
      <c r="Y1311" s="15" t="s">
        <v>624</v>
      </c>
      <c r="Z1311" s="15"/>
      <c r="AA1311" s="15"/>
      <c r="AB1311" s="15"/>
      <c r="AC1311" s="493"/>
      <c r="AD1311" s="15"/>
      <c r="AE1311" s="479"/>
      <c r="AF1311" s="497"/>
      <c r="AG1311" s="497"/>
      <c r="AH1311" s="15" t="s">
        <v>203</v>
      </c>
      <c r="AI1311" s="15">
        <v>5</v>
      </c>
      <c r="AJ1311" s="15">
        <v>18</v>
      </c>
      <c r="AK1311" s="15">
        <v>30</v>
      </c>
      <c r="AL1311" s="15">
        <v>22</v>
      </c>
      <c r="AM1311" s="15">
        <v>40</v>
      </c>
      <c r="AN1311" s="490">
        <f>IF(AJ1311="",S1311,ROUND(((((AL1311/24)+(AM1311/1440))-((AJ1311/24)+(AK1311/1440)))*1440/50),5))</f>
        <v>5</v>
      </c>
      <c r="AO1311" s="491">
        <f>AJ1311/24+AK1311/1440</f>
        <v>0.77083333333333337</v>
      </c>
      <c r="AP1311" s="491">
        <f>AL1311/24+AM1311/1440</f>
        <v>0.94444444444444442</v>
      </c>
      <c r="AQ1311" s="23" t="str" cm="1">
        <f t="array" ref="AQ1311">IF(X1311="","",IF(SUMPRODUCT((X1311=$X$7:$X$2085)*(AI1311=$AI$7:$AI$2085)*(AO1311=$AO$7:$AO$2085)*(AP1311=$AP$7:$AP$2085)*(ROW($X$7:$X$2085)&lt;&gt;ROW(X1311))*((S1311=0)*($S$7:$S$2085&gt;0)+(S1311&gt;0)*($S$7:$S$2085=0)))&gt;0,"SALONES UNIDOS",IF(SUMPRODUCT((X1311=$X$7:$X$2085)*(AI1311=$AI$7:$AI$2085)*((AO1311&lt;$AP$7:$AP$2085)*(AP1311&gt;$AO$7:$AO$2085))*(ROW($X$7:$X$2085)&lt;&gt;ROW(X1311)))&gt;0,"Cruzado","Sin cruce")))</f>
        <v>Sin cruce</v>
      </c>
      <c r="AR1311" s="23" t="str" cm="1">
        <f t="array" ref="AR1311">IF(AE1311="","",IF(SUMPRODUCT((AE1311=$AE$7:$AE$2085)*(AI1311=$AI$7:$AI$2085)*(AO1311=$AO$7:$AO$2085)*(AP1311=$AP$7:$AP$2085)*(ROW($AE$7:$AE$2085)&lt;&gt;ROW(AE1311))*((S1311=0)*($S$7:$S$2085&gt;0)+(S1311&gt;0)*($S$7:$S$2085=0)))&gt;0,"SALONES UNIDOS",IF(SUMPRODUCT((AE1311=$AE$7:$AE$2085)*(AI1311=$AI$7:$AI$2085)*((AO1311&lt;$AP$7:$AP$2085)*(AP1311&gt;$AO$7:$AO$2085))*(ROW($AE$7:$AE$2085)&lt;&gt;ROW(AE1311)))&gt;0,"Cruzado","Sin cruce")))</f>
        <v/>
      </c>
      <c r="AS1311" s="94" t="str">
        <f t="shared" si="23"/>
        <v>EN7PRINCIPALK</v>
      </c>
      <c r="AT1311" s="94" t="str" cm="1">
        <f t="array" ref="AT1311">IF(AS1311="","",IF(SUMPRODUCT((AS1311=$AS$7:$AS$2085)*(AI1311=$AI$7:$AI$2085)*(AO1311=$AO$7:$AO$2085)*(AP1311=$AP$7:$AP$2085)*(ROW($AS$7:$AS$2085)&lt;&gt;ROW(AS1311))*((S1311=0)*($S$7:$S$2085&gt;0)+(S1311&gt;0)*($S$7:$S$2085=0)))&gt;0,"SALONES UNIDOS",IF(SUMPRODUCT((AS1311=$AS$7:$AS$2085)*(AI1311=$AI$7:$AI$2085)*((AO1311&lt;$AP$7:$AP$2085)*(AP1311&gt;$AO$7:$AO$2085))*(ROW($AS$7:$AS$2085)&lt;&gt;ROW(AS1311)))&gt;0,"Cruzado","Sin cruce")))</f>
        <v>Sin cruce</v>
      </c>
    </row>
    <row r="1312" spans="3:46" ht="15.6" hidden="1" customHeight="1">
      <c r="C1312" s="496" t="s">
        <v>572</v>
      </c>
      <c r="D1312" s="15" t="s">
        <v>59</v>
      </c>
      <c r="E1312" s="15">
        <v>202011</v>
      </c>
      <c r="F1312" s="503" t="s">
        <v>48</v>
      </c>
      <c r="G1312" s="497" t="s">
        <v>80</v>
      </c>
      <c r="H1312" s="503" t="s">
        <v>63</v>
      </c>
      <c r="I1312" s="503">
        <v>8</v>
      </c>
      <c r="J1312" s="503" t="s">
        <v>41</v>
      </c>
      <c r="K1312" s="503" t="s">
        <v>41</v>
      </c>
      <c r="L1312" s="499" t="s">
        <v>708</v>
      </c>
      <c r="M1312" s="535" t="s">
        <v>709</v>
      </c>
      <c r="N1312" s="15" t="s">
        <v>710</v>
      </c>
      <c r="O1312" s="15" t="s">
        <v>678</v>
      </c>
      <c r="P1312" s="503" t="s">
        <v>624</v>
      </c>
      <c r="Q1312" s="15">
        <v>2</v>
      </c>
      <c r="R1312" s="15">
        <v>0</v>
      </c>
      <c r="S1312" s="479">
        <v>2</v>
      </c>
      <c r="T1312" s="15">
        <v>2</v>
      </c>
      <c r="U1312" s="471"/>
      <c r="V1312" s="550">
        <v>50</v>
      </c>
      <c r="W1312" s="497">
        <v>41622614</v>
      </c>
      <c r="X1312" s="566" t="s">
        <v>411</v>
      </c>
      <c r="Y1312" s="15" t="s">
        <v>624</v>
      </c>
      <c r="Z1312" s="15"/>
      <c r="AA1312" s="15"/>
      <c r="AB1312" s="15"/>
      <c r="AC1312" s="493"/>
      <c r="AD1312" s="15"/>
      <c r="AE1312" s="479"/>
      <c r="AF1312" s="497"/>
      <c r="AG1312" s="497"/>
      <c r="AH1312" s="15" t="s">
        <v>582</v>
      </c>
      <c r="AI1312" s="15">
        <v>6</v>
      </c>
      <c r="AJ1312" s="15">
        <v>21</v>
      </c>
      <c r="AK1312" s="15">
        <v>50</v>
      </c>
      <c r="AL1312" s="15">
        <v>23</v>
      </c>
      <c r="AM1312" s="15">
        <v>30</v>
      </c>
      <c r="AN1312" s="490">
        <f>IF(AJ1312="",S1312,ROUND(((((AL1312/24)+(AM1312/1440))-((AJ1312/24)+(AK1312/1440)))*1440/50),5))</f>
        <v>2</v>
      </c>
      <c r="AO1312" s="491">
        <f>AJ1312/24+AK1312/1440</f>
        <v>0.90972222222222221</v>
      </c>
      <c r="AP1312" s="491">
        <f>AL1312/24+AM1312/1440</f>
        <v>0.97916666666666674</v>
      </c>
      <c r="AQ1312" s="23" t="str" cm="1">
        <f t="array" ref="AQ1312">IF(X1312="","",IF(SUMPRODUCT((X1312=$X$7:$X$2085)*(AI1312=$AI$7:$AI$2085)*(AO1312=$AO$7:$AO$2085)*(AP1312=$AP$7:$AP$2085)*(ROW($X$7:$X$2085)&lt;&gt;ROW(X1312))*((S1312=0)*($S$7:$S$2085&gt;0)+(S1312&gt;0)*($S$7:$S$2085=0)))&gt;0,"SALONES UNIDOS",IF(SUMPRODUCT((X1312=$X$7:$X$2085)*(AI1312=$AI$7:$AI$2085)*((AO1312&lt;$AP$7:$AP$2085)*(AP1312&gt;$AO$7:$AO$2085))*(ROW($X$7:$X$2085)&lt;&gt;ROW(X1312)))&gt;0,"Cruzado","Sin cruce")))</f>
        <v>Sin cruce</v>
      </c>
      <c r="AR1312" s="23" t="str" cm="1">
        <f t="array" ref="AR1312">IF(AE1312="","",IF(SUMPRODUCT((AE1312=$AE$7:$AE$2085)*(AI1312=$AI$7:$AI$2085)*(AO1312=$AO$7:$AO$2085)*(AP1312=$AP$7:$AP$2085)*(ROW($AE$7:$AE$2085)&lt;&gt;ROW(AE1312))*((S1312=0)*($S$7:$S$2085&gt;0)+(S1312&gt;0)*($S$7:$S$2085=0)))&gt;0,"SALONES UNIDOS",IF(SUMPRODUCT((AE1312=$AE$7:$AE$2085)*(AI1312=$AI$7:$AI$2085)*((AO1312&lt;$AP$7:$AP$2085)*(AP1312&gt;$AO$7:$AO$2085))*(ROW($AE$7:$AE$2085)&lt;&gt;ROW(AE1312)))&gt;0,"Cruzado","Sin cruce")))</f>
        <v/>
      </c>
      <c r="AS1312" s="94" t="str">
        <f t="shared" si="23"/>
        <v>EN8PRINCIPALA</v>
      </c>
      <c r="AT1312" s="94" t="str" cm="1">
        <f t="array" ref="AT1312">IF(AS1312="","",IF(SUMPRODUCT((AS1312=$AS$7:$AS$2085)*(AI1312=$AI$7:$AI$2085)*(AO1312=$AO$7:$AO$2085)*(AP1312=$AP$7:$AP$2085)*(ROW($AS$7:$AS$2085)&lt;&gt;ROW(AS1312))*((S1312=0)*($S$7:$S$2085&gt;0)+(S1312&gt;0)*($S$7:$S$2085=0)))&gt;0,"SALONES UNIDOS",IF(SUMPRODUCT((AS1312=$AS$7:$AS$2085)*(AI1312=$AI$7:$AI$2085)*((AO1312&lt;$AP$7:$AP$2085)*(AP1312&gt;$AO$7:$AO$2085))*(ROW($AS$7:$AS$2085)&lt;&gt;ROW(AS1312)))&gt;0,"Cruzado","Sin cruce")))</f>
        <v>Sin cruce</v>
      </c>
    </row>
    <row r="1313" spans="3:46" ht="15.6" hidden="1" customHeight="1">
      <c r="C1313" s="496" t="s">
        <v>572</v>
      </c>
      <c r="D1313" s="15" t="s">
        <v>59</v>
      </c>
      <c r="E1313" s="15">
        <v>202011</v>
      </c>
      <c r="F1313" s="503" t="s">
        <v>48</v>
      </c>
      <c r="G1313" s="497" t="s">
        <v>80</v>
      </c>
      <c r="H1313" s="503" t="s">
        <v>63</v>
      </c>
      <c r="I1313" s="503">
        <v>8</v>
      </c>
      <c r="J1313" s="503" t="s">
        <v>41</v>
      </c>
      <c r="K1313" s="503" t="s">
        <v>41</v>
      </c>
      <c r="L1313" s="499" t="s">
        <v>711</v>
      </c>
      <c r="M1313" s="535" t="s">
        <v>712</v>
      </c>
      <c r="N1313" s="15" t="s">
        <v>710</v>
      </c>
      <c r="O1313" s="15" t="s">
        <v>578</v>
      </c>
      <c r="P1313" s="503" t="s">
        <v>579</v>
      </c>
      <c r="Q1313" s="15">
        <v>2</v>
      </c>
      <c r="R1313" s="15">
        <v>2</v>
      </c>
      <c r="S1313" s="479">
        <v>4</v>
      </c>
      <c r="T1313" s="15">
        <v>3</v>
      </c>
      <c r="U1313" s="471"/>
      <c r="V1313" s="550">
        <v>35</v>
      </c>
      <c r="W1313" s="548">
        <v>21867757</v>
      </c>
      <c r="X1313" s="564" t="s">
        <v>336</v>
      </c>
      <c r="Y1313" s="15" t="s">
        <v>579</v>
      </c>
      <c r="Z1313" s="15"/>
      <c r="AA1313" s="15"/>
      <c r="AB1313" s="15"/>
      <c r="AC1313" s="485" t="s">
        <v>1069</v>
      </c>
      <c r="AD1313" s="15"/>
      <c r="AE1313" s="479"/>
      <c r="AF1313" s="497"/>
      <c r="AG1313" s="497"/>
      <c r="AH1313" s="497" t="s">
        <v>203</v>
      </c>
      <c r="AI1313" s="15">
        <v>1</v>
      </c>
      <c r="AJ1313" s="15">
        <v>18</v>
      </c>
      <c r="AK1313" s="15">
        <v>30</v>
      </c>
      <c r="AL1313" s="15">
        <v>21</v>
      </c>
      <c r="AM1313" s="15">
        <v>50</v>
      </c>
      <c r="AN1313" s="490">
        <f>IF(AJ1313="",S1313,ROUND(((((AL1313/24)+(AM1313/1440))-((AJ1313/24)+(AK1313/1440)))*1440/50),5))</f>
        <v>4</v>
      </c>
      <c r="AO1313" s="491">
        <f>AJ1313/24+AK1313/1440</f>
        <v>0.77083333333333337</v>
      </c>
      <c r="AP1313" s="491">
        <f>AL1313/24+AM1313/1440</f>
        <v>0.90972222222222221</v>
      </c>
      <c r="AQ1313" s="23" t="str" cm="1">
        <f t="array" ref="AQ1313">IF(X1313="","",IF(SUMPRODUCT((X1313=$X$7:$X$2085)*(AI1313=$AI$7:$AI$2085)*(AO1313=$AO$7:$AO$2085)*(AP1313=$AP$7:$AP$2085)*(ROW($X$7:$X$2085)&lt;&gt;ROW(X1313))*((S1313=0)*($S$7:$S$2085&gt;0)+(S1313&gt;0)*($S$7:$S$2085=0)))&gt;0,"SALONES UNIDOS",IF(SUMPRODUCT((X1313=$X$7:$X$2085)*(AI1313=$AI$7:$AI$2085)*((AO1313&lt;$AP$7:$AP$2085)*(AP1313&gt;$AO$7:$AO$2085))*(ROW($X$7:$X$2085)&lt;&gt;ROW(X1313)))&gt;0,"Cruzado","Sin cruce")))</f>
        <v>Sin cruce</v>
      </c>
      <c r="AR1313" s="23" t="str" cm="1">
        <f t="array" ref="AR1313">IF(AE1313="","",IF(SUMPRODUCT((AE1313=$AE$7:$AE$2085)*(AI1313=$AI$7:$AI$2085)*(AO1313=$AO$7:$AO$2085)*(AP1313=$AP$7:$AP$2085)*(ROW($AE$7:$AE$2085)&lt;&gt;ROW(AE1313))*((S1313=0)*($S$7:$S$2085&gt;0)+(S1313&gt;0)*($S$7:$S$2085=0)))&gt;0,"SALONES UNIDOS",IF(SUMPRODUCT((AE1313=$AE$7:$AE$2085)*(AI1313=$AI$7:$AI$2085)*((AO1313&lt;$AP$7:$AP$2085)*(AP1313&gt;$AO$7:$AO$2085))*(ROW($AE$7:$AE$2085)&lt;&gt;ROW(AE1313)))&gt;0,"Cruzado","Sin cruce")))</f>
        <v/>
      </c>
      <c r="AS1313" s="94" t="str">
        <f t="shared" si="23"/>
        <v>EN8PRINCIPALA</v>
      </c>
      <c r="AT1313" s="94" t="str" cm="1">
        <f t="array" ref="AT1313">IF(AS1313="","",IF(SUMPRODUCT((AS1313=$AS$7:$AS$2085)*(AI1313=$AI$7:$AI$2085)*(AO1313=$AO$7:$AO$2085)*(AP1313=$AP$7:$AP$2085)*(ROW($AS$7:$AS$2085)&lt;&gt;ROW(AS1313))*((S1313=0)*($S$7:$S$2085&gt;0)+(S1313&gt;0)*($S$7:$S$2085=0)))&gt;0,"SALONES UNIDOS",IF(SUMPRODUCT((AS1313=$AS$7:$AS$2085)*(AI1313=$AI$7:$AI$2085)*((AO1313&lt;$AP$7:$AP$2085)*(AP1313&gt;$AO$7:$AO$2085))*(ROW($AS$7:$AS$2085)&lt;&gt;ROW(AS1313)))&gt;0,"Cruzado","Sin cruce")))</f>
        <v>Sin cruce</v>
      </c>
    </row>
    <row r="1314" spans="3:46" ht="15.6" hidden="1" customHeight="1">
      <c r="C1314" s="496" t="s">
        <v>572</v>
      </c>
      <c r="D1314" s="15" t="s">
        <v>59</v>
      </c>
      <c r="E1314" s="15">
        <v>202011</v>
      </c>
      <c r="F1314" s="503" t="s">
        <v>48</v>
      </c>
      <c r="G1314" s="497" t="s">
        <v>80</v>
      </c>
      <c r="H1314" s="503" t="s">
        <v>63</v>
      </c>
      <c r="I1314" s="503">
        <v>8</v>
      </c>
      <c r="J1314" s="503" t="s">
        <v>41</v>
      </c>
      <c r="K1314" s="503" t="s">
        <v>41</v>
      </c>
      <c r="L1314" s="499" t="s">
        <v>713</v>
      </c>
      <c r="M1314" s="535" t="s">
        <v>714</v>
      </c>
      <c r="N1314" s="15" t="s">
        <v>577</v>
      </c>
      <c r="O1314" s="15" t="s">
        <v>578</v>
      </c>
      <c r="P1314" s="503" t="s">
        <v>624</v>
      </c>
      <c r="Q1314" s="15">
        <v>3</v>
      </c>
      <c r="R1314" s="15">
        <v>0</v>
      </c>
      <c r="S1314" s="479">
        <v>3</v>
      </c>
      <c r="T1314" s="15">
        <v>3</v>
      </c>
      <c r="U1314" s="471"/>
      <c r="V1314" s="550">
        <v>50</v>
      </c>
      <c r="W1314" s="497">
        <v>40689619</v>
      </c>
      <c r="X1314" s="566" t="s">
        <v>269</v>
      </c>
      <c r="Y1314" s="15" t="s">
        <v>624</v>
      </c>
      <c r="Z1314" s="15"/>
      <c r="AA1314" s="15"/>
      <c r="AB1314" s="15"/>
      <c r="AC1314" s="493"/>
      <c r="AD1314" s="15"/>
      <c r="AE1314" s="479"/>
      <c r="AF1314" s="497"/>
      <c r="AG1314" s="497"/>
      <c r="AH1314" s="15" t="s">
        <v>582</v>
      </c>
      <c r="AI1314" s="15">
        <v>5</v>
      </c>
      <c r="AJ1314" s="15">
        <v>20</v>
      </c>
      <c r="AK1314" s="15">
        <v>10</v>
      </c>
      <c r="AL1314" s="15">
        <v>22</v>
      </c>
      <c r="AM1314" s="15">
        <v>40</v>
      </c>
      <c r="AN1314" s="490">
        <f>IF(AJ1314="",S1314,ROUND(((((AL1314/24)+(AM1314/1440))-((AJ1314/24)+(AK1314/1440)))*1440/50),5))</f>
        <v>3</v>
      </c>
      <c r="AO1314" s="491">
        <f>AJ1314/24+AK1314/1440</f>
        <v>0.84027777777777779</v>
      </c>
      <c r="AP1314" s="491">
        <f>AL1314/24+AM1314/1440</f>
        <v>0.94444444444444442</v>
      </c>
      <c r="AQ1314" s="23" t="str" cm="1">
        <f t="array" ref="AQ1314">IF(X1314="","",IF(SUMPRODUCT((X1314=$X$7:$X$2085)*(AI1314=$AI$7:$AI$2085)*(AO1314=$AO$7:$AO$2085)*(AP1314=$AP$7:$AP$2085)*(ROW($X$7:$X$2085)&lt;&gt;ROW(X1314))*((S1314=0)*($S$7:$S$2085&gt;0)+(S1314&gt;0)*($S$7:$S$2085=0)))&gt;0,"SALONES UNIDOS",IF(SUMPRODUCT((X1314=$X$7:$X$2085)*(AI1314=$AI$7:$AI$2085)*((AO1314&lt;$AP$7:$AP$2085)*(AP1314&gt;$AO$7:$AO$2085))*(ROW($X$7:$X$2085)&lt;&gt;ROW(X1314)))&gt;0,"Cruzado","Sin cruce")))</f>
        <v>Sin cruce</v>
      </c>
      <c r="AR1314" s="23" t="str" cm="1">
        <f t="array" ref="AR1314">IF(AE1314="","",IF(SUMPRODUCT((AE1314=$AE$7:$AE$2085)*(AI1314=$AI$7:$AI$2085)*(AO1314=$AO$7:$AO$2085)*(AP1314=$AP$7:$AP$2085)*(ROW($AE$7:$AE$2085)&lt;&gt;ROW(AE1314))*((S1314=0)*($S$7:$S$2085&gt;0)+(S1314&gt;0)*($S$7:$S$2085=0)))&gt;0,"SALONES UNIDOS",IF(SUMPRODUCT((AE1314=$AE$7:$AE$2085)*(AI1314=$AI$7:$AI$2085)*((AO1314&lt;$AP$7:$AP$2085)*(AP1314&gt;$AO$7:$AO$2085))*(ROW($AE$7:$AE$2085)&lt;&gt;ROW(AE1314)))&gt;0,"Cruzado","Sin cruce")))</f>
        <v/>
      </c>
      <c r="AS1314" s="94" t="str">
        <f t="shared" si="23"/>
        <v>EN8PRINCIPALA</v>
      </c>
      <c r="AT1314" s="94" t="str" cm="1">
        <f t="array" ref="AT1314">IF(AS1314="","",IF(SUMPRODUCT((AS1314=$AS$7:$AS$2085)*(AI1314=$AI$7:$AI$2085)*(AO1314=$AO$7:$AO$2085)*(AP1314=$AP$7:$AP$2085)*(ROW($AS$7:$AS$2085)&lt;&gt;ROW(AS1314))*((S1314=0)*($S$7:$S$2085&gt;0)+(S1314&gt;0)*($S$7:$S$2085=0)))&gt;0,"SALONES UNIDOS",IF(SUMPRODUCT((AS1314=$AS$7:$AS$2085)*(AI1314=$AI$7:$AI$2085)*((AO1314&lt;$AP$7:$AP$2085)*(AP1314&gt;$AO$7:$AO$2085))*(ROW($AS$7:$AS$2085)&lt;&gt;ROW(AS1314)))&gt;0,"Cruzado","Sin cruce")))</f>
        <v>Sin cruce</v>
      </c>
    </row>
    <row r="1315" spans="3:46" ht="15.6" hidden="1" customHeight="1">
      <c r="C1315" s="496" t="s">
        <v>572</v>
      </c>
      <c r="D1315" s="15" t="s">
        <v>59</v>
      </c>
      <c r="E1315" s="15">
        <v>202011</v>
      </c>
      <c r="F1315" s="503" t="s">
        <v>48</v>
      </c>
      <c r="G1315" s="497" t="s">
        <v>80</v>
      </c>
      <c r="H1315" s="503" t="s">
        <v>63</v>
      </c>
      <c r="I1315" s="503">
        <v>8</v>
      </c>
      <c r="J1315" s="503" t="s">
        <v>41</v>
      </c>
      <c r="K1315" s="503" t="s">
        <v>41</v>
      </c>
      <c r="L1315" s="499" t="s">
        <v>715</v>
      </c>
      <c r="M1315" s="535" t="s">
        <v>716</v>
      </c>
      <c r="N1315" s="15" t="s">
        <v>710</v>
      </c>
      <c r="O1315" s="15" t="s">
        <v>578</v>
      </c>
      <c r="P1315" s="503" t="s">
        <v>579</v>
      </c>
      <c r="Q1315" s="15">
        <v>0</v>
      </c>
      <c r="R1315" s="15">
        <v>20</v>
      </c>
      <c r="S1315" s="479">
        <v>20</v>
      </c>
      <c r="T1315" s="15">
        <v>10</v>
      </c>
      <c r="U1315" s="471"/>
      <c r="V1315" s="550">
        <v>130</v>
      </c>
      <c r="W1315" s="497"/>
      <c r="X1315" s="566"/>
      <c r="Y1315" s="15" t="s">
        <v>579</v>
      </c>
      <c r="Z1315" s="15"/>
      <c r="AA1315" s="15"/>
      <c r="AB1315" s="15"/>
      <c r="AC1315" s="493"/>
      <c r="AD1315" s="15"/>
      <c r="AE1315" s="479"/>
      <c r="AF1315" s="497"/>
      <c r="AG1315" s="497"/>
      <c r="AH1315" s="15" t="s">
        <v>100</v>
      </c>
      <c r="AI1315" s="15"/>
      <c r="AJ1315" s="15"/>
      <c r="AK1315" s="15"/>
      <c r="AL1315" s="15"/>
      <c r="AM1315" s="15"/>
      <c r="AN1315" s="490">
        <f>IF(AJ1315="",S1315,ROUND(((((AL1315/24)+(AM1315/1440))-((AJ1315/24)+(AK1315/1440)))*1440/50),5))</f>
        <v>20</v>
      </c>
      <c r="AO1315" s="491">
        <f>AJ1315/24+AK1315/1440</f>
        <v>0</v>
      </c>
      <c r="AP1315" s="491">
        <f>AL1315/24+AM1315/1440</f>
        <v>0</v>
      </c>
      <c r="AQ1315" s="23" t="str" cm="1">
        <f t="array" ref="AQ1315">IF(X1315="","",IF(SUMPRODUCT((X1315=$X$7:$X$2085)*(AI1315=$AI$7:$AI$2085)*(AO1315=$AO$7:$AO$2085)*(AP1315=$AP$7:$AP$2085)*(ROW($X$7:$X$2085)&lt;&gt;ROW(X1315))*((S1315=0)*($S$7:$S$2085&gt;0)+(S1315&gt;0)*($S$7:$S$2085=0)))&gt;0,"SALONES UNIDOS",IF(SUMPRODUCT((X1315=$X$7:$X$2085)*(AI1315=$AI$7:$AI$2085)*((AO1315&lt;$AP$7:$AP$2085)*(AP1315&gt;$AO$7:$AO$2085))*(ROW($X$7:$X$2085)&lt;&gt;ROW(X1315)))&gt;0,"Cruzado","Sin cruce")))</f>
        <v/>
      </c>
      <c r="AR1315" s="23" t="str" cm="1">
        <f t="array" ref="AR1315">IF(AE1315="","",IF(SUMPRODUCT((AE1315=$AE$7:$AE$2085)*(AI1315=$AI$7:$AI$2085)*(AO1315=$AO$7:$AO$2085)*(AP1315=$AP$7:$AP$2085)*(ROW($AE$7:$AE$2085)&lt;&gt;ROW(AE1315))*((S1315=0)*($S$7:$S$2085&gt;0)+(S1315&gt;0)*($S$7:$S$2085=0)))&gt;0,"SALONES UNIDOS",IF(SUMPRODUCT((AE1315=$AE$7:$AE$2085)*(AI1315=$AI$7:$AI$2085)*((AO1315&lt;$AP$7:$AP$2085)*(AP1315&gt;$AO$7:$AO$2085))*(ROW($AE$7:$AE$2085)&lt;&gt;ROW(AE1315)))&gt;0,"Cruzado","Sin cruce")))</f>
        <v/>
      </c>
      <c r="AS1315" s="94" t="str">
        <f t="shared" si="23"/>
        <v>EN8PRINCIPALA</v>
      </c>
      <c r="AT1315" s="94" t="str" cm="1">
        <f t="array" ref="AT1315">IF(AS1315="","",IF(SUMPRODUCT((AS1315=$AS$7:$AS$2085)*(AI1315=$AI$7:$AI$2085)*(AO1315=$AO$7:$AO$2085)*(AP1315=$AP$7:$AP$2085)*(ROW($AS$7:$AS$2085)&lt;&gt;ROW(AS1315))*((S1315=0)*($S$7:$S$2085&gt;0)+(S1315&gt;0)*($S$7:$S$2085=0)))&gt;0,"SALONES UNIDOS",IF(SUMPRODUCT((AS1315=$AS$7:$AS$2085)*(AI1315=$AI$7:$AI$2085)*((AO1315&lt;$AP$7:$AP$2085)*(AP1315&gt;$AO$7:$AO$2085))*(ROW($AS$7:$AS$2085)&lt;&gt;ROW(AS1315)))&gt;0,"Cruzado","Sin cruce")))</f>
        <v>Sin cruce</v>
      </c>
    </row>
    <row r="1316" spans="3:46" ht="15.6" hidden="1" customHeight="1">
      <c r="C1316" s="496" t="s">
        <v>572</v>
      </c>
      <c r="D1316" s="15" t="s">
        <v>59</v>
      </c>
      <c r="E1316" s="15">
        <v>202011</v>
      </c>
      <c r="F1316" s="503" t="s">
        <v>48</v>
      </c>
      <c r="G1316" s="497" t="s">
        <v>80</v>
      </c>
      <c r="H1316" s="503" t="s">
        <v>63</v>
      </c>
      <c r="I1316" s="503">
        <v>8</v>
      </c>
      <c r="J1316" s="503" t="s">
        <v>41</v>
      </c>
      <c r="K1316" s="503" t="s">
        <v>41</v>
      </c>
      <c r="L1316" s="499" t="s">
        <v>717</v>
      </c>
      <c r="M1316" s="535" t="s">
        <v>718</v>
      </c>
      <c r="N1316" s="15" t="s">
        <v>577</v>
      </c>
      <c r="O1316" s="15" t="s">
        <v>578</v>
      </c>
      <c r="P1316" s="503" t="s">
        <v>624</v>
      </c>
      <c r="Q1316" s="15">
        <v>3</v>
      </c>
      <c r="R1316" s="15">
        <v>2</v>
      </c>
      <c r="S1316" s="479">
        <v>5</v>
      </c>
      <c r="T1316" s="15">
        <v>4</v>
      </c>
      <c r="U1316" s="471"/>
      <c r="V1316" s="550">
        <v>20</v>
      </c>
      <c r="W1316" s="497">
        <v>9575456</v>
      </c>
      <c r="X1316" s="566" t="s">
        <v>374</v>
      </c>
      <c r="Y1316" s="15" t="s">
        <v>624</v>
      </c>
      <c r="Z1316" s="15"/>
      <c r="AA1316" s="15"/>
      <c r="AB1316" s="15"/>
      <c r="AC1316" s="493"/>
      <c r="AD1316" s="15"/>
      <c r="AE1316" s="479"/>
      <c r="AF1316" s="497"/>
      <c r="AG1316" s="497"/>
      <c r="AH1316" s="15" t="s">
        <v>203</v>
      </c>
      <c r="AI1316" s="15">
        <v>7</v>
      </c>
      <c r="AJ1316" s="15">
        <v>13</v>
      </c>
      <c r="AK1316" s="15">
        <v>30</v>
      </c>
      <c r="AL1316" s="15">
        <v>17</v>
      </c>
      <c r="AM1316" s="15">
        <v>40</v>
      </c>
      <c r="AN1316" s="490">
        <f>IF(AJ1316="",S1316,ROUND(((((AL1316/24)+(AM1316/1440))-((AJ1316/24)+(AK1316/1440)))*1440/50),5))</f>
        <v>5</v>
      </c>
      <c r="AO1316" s="491">
        <f>AJ1316/24+AK1316/1440</f>
        <v>0.5625</v>
      </c>
      <c r="AP1316" s="491">
        <f>AL1316/24+AM1316/1440</f>
        <v>0.73611111111111116</v>
      </c>
      <c r="AQ1316" s="23" t="str" cm="1">
        <f t="array" ref="AQ1316">IF(X1316="","",IF(SUMPRODUCT((X1316=$X$7:$X$2085)*(AI1316=$AI$7:$AI$2085)*(AO1316=$AO$7:$AO$2085)*(AP1316=$AP$7:$AP$2085)*(ROW($X$7:$X$2085)&lt;&gt;ROW(X1316))*((S1316=0)*($S$7:$S$2085&gt;0)+(S1316&gt;0)*($S$7:$S$2085=0)))&gt;0,"SALONES UNIDOS",IF(SUMPRODUCT((X1316=$X$7:$X$2085)*(AI1316=$AI$7:$AI$2085)*((AO1316&lt;$AP$7:$AP$2085)*(AP1316&gt;$AO$7:$AO$2085))*(ROW($X$7:$X$2085)&lt;&gt;ROW(X1316)))&gt;0,"Cruzado","Sin cruce")))</f>
        <v>Sin cruce</v>
      </c>
      <c r="AR1316" s="23" t="str" cm="1">
        <f t="array" ref="AR1316">IF(AE1316="","",IF(SUMPRODUCT((AE1316=$AE$7:$AE$2085)*(AI1316=$AI$7:$AI$2085)*(AO1316=$AO$7:$AO$2085)*(AP1316=$AP$7:$AP$2085)*(ROW($AE$7:$AE$2085)&lt;&gt;ROW(AE1316))*((S1316=0)*($S$7:$S$2085&gt;0)+(S1316&gt;0)*($S$7:$S$2085=0)))&gt;0,"SALONES UNIDOS",IF(SUMPRODUCT((AE1316=$AE$7:$AE$2085)*(AI1316=$AI$7:$AI$2085)*((AO1316&lt;$AP$7:$AP$2085)*(AP1316&gt;$AO$7:$AO$2085))*(ROW($AE$7:$AE$2085)&lt;&gt;ROW(AE1316)))&gt;0,"Cruzado","Sin cruce")))</f>
        <v/>
      </c>
      <c r="AS1316" s="94" t="str">
        <f t="shared" si="23"/>
        <v>EN8PRINCIPALA</v>
      </c>
      <c r="AT1316" s="94" t="str" cm="1">
        <f t="array" ref="AT1316">IF(AS1316="","",IF(SUMPRODUCT((AS1316=$AS$7:$AS$2085)*(AI1316=$AI$7:$AI$2085)*(AO1316=$AO$7:$AO$2085)*(AP1316=$AP$7:$AP$2085)*(ROW($AS$7:$AS$2085)&lt;&gt;ROW(AS1316))*((S1316=0)*($S$7:$S$2085&gt;0)+(S1316&gt;0)*($S$7:$S$2085=0)))&gt;0,"SALONES UNIDOS",IF(SUMPRODUCT((AS1316=$AS$7:$AS$2085)*(AI1316=$AI$7:$AI$2085)*((AO1316&lt;$AP$7:$AP$2085)*(AP1316&gt;$AO$7:$AO$2085))*(ROW($AS$7:$AS$2085)&lt;&gt;ROW(AS1316)))&gt;0,"Cruzado","Sin cruce")))</f>
        <v>Sin cruce</v>
      </c>
    </row>
    <row r="1317" spans="3:46" ht="15.6" hidden="1" customHeight="1">
      <c r="C1317" s="496" t="s">
        <v>572</v>
      </c>
      <c r="D1317" s="15" t="s">
        <v>59</v>
      </c>
      <c r="E1317" s="15">
        <v>202011</v>
      </c>
      <c r="F1317" s="503" t="s">
        <v>48</v>
      </c>
      <c r="G1317" s="497" t="s">
        <v>80</v>
      </c>
      <c r="H1317" s="503" t="s">
        <v>63</v>
      </c>
      <c r="I1317" s="503">
        <v>8</v>
      </c>
      <c r="J1317" s="503" t="s">
        <v>51</v>
      </c>
      <c r="K1317" s="503" t="s">
        <v>51</v>
      </c>
      <c r="L1317" s="499" t="s">
        <v>708</v>
      </c>
      <c r="M1317" s="535" t="s">
        <v>709</v>
      </c>
      <c r="N1317" s="15" t="s">
        <v>710</v>
      </c>
      <c r="O1317" s="15" t="s">
        <v>678</v>
      </c>
      <c r="P1317" s="503" t="s">
        <v>624</v>
      </c>
      <c r="Q1317" s="15">
        <v>2</v>
      </c>
      <c r="R1317" s="15">
        <v>0</v>
      </c>
      <c r="S1317" s="479">
        <v>2</v>
      </c>
      <c r="T1317" s="15">
        <v>2</v>
      </c>
      <c r="U1317" s="471"/>
      <c r="V1317" s="550">
        <v>50</v>
      </c>
      <c r="W1317" s="497">
        <v>72887149</v>
      </c>
      <c r="X1317" s="566" t="s">
        <v>418</v>
      </c>
      <c r="Y1317" s="15" t="s">
        <v>624</v>
      </c>
      <c r="Z1317" s="15"/>
      <c r="AA1317" s="15"/>
      <c r="AB1317" s="15"/>
      <c r="AC1317" s="493"/>
      <c r="AD1317" s="15"/>
      <c r="AE1317" s="479"/>
      <c r="AF1317" s="497"/>
      <c r="AG1317" s="497"/>
      <c r="AH1317" s="15" t="s">
        <v>582</v>
      </c>
      <c r="AI1317" s="15">
        <v>2</v>
      </c>
      <c r="AJ1317" s="15">
        <v>20</v>
      </c>
      <c r="AK1317" s="15">
        <v>10</v>
      </c>
      <c r="AL1317" s="15">
        <v>21</v>
      </c>
      <c r="AM1317" s="15">
        <v>50</v>
      </c>
      <c r="AN1317" s="490">
        <f>IF(AJ1317="",S1317,ROUND(((((AL1317/24)+(AM1317/1440))-((AJ1317/24)+(AK1317/1440)))*1440/50),5))</f>
        <v>2</v>
      </c>
      <c r="AO1317" s="491">
        <f>AJ1317/24+AK1317/1440</f>
        <v>0.84027777777777779</v>
      </c>
      <c r="AP1317" s="491">
        <f>AL1317/24+AM1317/1440</f>
        <v>0.90972222222222221</v>
      </c>
      <c r="AQ1317" s="23" t="str" cm="1">
        <f t="array" ref="AQ1317">IF(X1317="","",IF(SUMPRODUCT((X1317=$X$7:$X$2085)*(AI1317=$AI$7:$AI$2085)*(AO1317=$AO$7:$AO$2085)*(AP1317=$AP$7:$AP$2085)*(ROW($X$7:$X$2085)&lt;&gt;ROW(X1317))*((S1317=0)*($S$7:$S$2085&gt;0)+(S1317&gt;0)*($S$7:$S$2085=0)))&gt;0,"SALONES UNIDOS",IF(SUMPRODUCT((X1317=$X$7:$X$2085)*(AI1317=$AI$7:$AI$2085)*((AO1317&lt;$AP$7:$AP$2085)*(AP1317&gt;$AO$7:$AO$2085))*(ROW($X$7:$X$2085)&lt;&gt;ROW(X1317)))&gt;0,"Cruzado","Sin cruce")))</f>
        <v>Sin cruce</v>
      </c>
      <c r="AR1317" s="23" t="str" cm="1">
        <f t="array" ref="AR1317">IF(AE1317="","",IF(SUMPRODUCT((AE1317=$AE$7:$AE$2085)*(AI1317=$AI$7:$AI$2085)*(AO1317=$AO$7:$AO$2085)*(AP1317=$AP$7:$AP$2085)*(ROW($AE$7:$AE$2085)&lt;&gt;ROW(AE1317))*((S1317=0)*($S$7:$S$2085&gt;0)+(S1317&gt;0)*($S$7:$S$2085=0)))&gt;0,"SALONES UNIDOS",IF(SUMPRODUCT((AE1317=$AE$7:$AE$2085)*(AI1317=$AI$7:$AI$2085)*((AO1317&lt;$AP$7:$AP$2085)*(AP1317&gt;$AO$7:$AO$2085))*(ROW($AE$7:$AE$2085)&lt;&gt;ROW(AE1317)))&gt;0,"Cruzado","Sin cruce")))</f>
        <v/>
      </c>
      <c r="AS1317" s="94" t="str">
        <f t="shared" si="23"/>
        <v>EN8PRINCIPALB</v>
      </c>
      <c r="AT1317" s="94" t="str" cm="1">
        <f t="array" ref="AT1317">IF(AS1317="","",IF(SUMPRODUCT((AS1317=$AS$7:$AS$2085)*(AI1317=$AI$7:$AI$2085)*(AO1317=$AO$7:$AO$2085)*(AP1317=$AP$7:$AP$2085)*(ROW($AS$7:$AS$2085)&lt;&gt;ROW(AS1317))*((S1317=0)*($S$7:$S$2085&gt;0)+(S1317&gt;0)*($S$7:$S$2085=0)))&gt;0,"SALONES UNIDOS",IF(SUMPRODUCT((AS1317=$AS$7:$AS$2085)*(AI1317=$AI$7:$AI$2085)*((AO1317&lt;$AP$7:$AP$2085)*(AP1317&gt;$AO$7:$AO$2085))*(ROW($AS$7:$AS$2085)&lt;&gt;ROW(AS1317)))&gt;0,"Cruzado","Sin cruce")))</f>
        <v>Sin cruce</v>
      </c>
    </row>
    <row r="1318" spans="3:46" ht="15.6" hidden="1" customHeight="1">
      <c r="C1318" s="496" t="s">
        <v>572</v>
      </c>
      <c r="D1318" s="15" t="s">
        <v>59</v>
      </c>
      <c r="E1318" s="15">
        <v>202011</v>
      </c>
      <c r="F1318" s="503" t="s">
        <v>48</v>
      </c>
      <c r="G1318" s="497" t="s">
        <v>80</v>
      </c>
      <c r="H1318" s="503" t="s">
        <v>63</v>
      </c>
      <c r="I1318" s="503">
        <v>8</v>
      </c>
      <c r="J1318" s="503" t="s">
        <v>51</v>
      </c>
      <c r="K1318" s="503" t="s">
        <v>51</v>
      </c>
      <c r="L1318" s="499" t="s">
        <v>711</v>
      </c>
      <c r="M1318" s="535" t="s">
        <v>712</v>
      </c>
      <c r="N1318" s="15" t="s">
        <v>710</v>
      </c>
      <c r="O1318" s="15" t="s">
        <v>578</v>
      </c>
      <c r="P1318" s="503" t="s">
        <v>579</v>
      </c>
      <c r="Q1318" s="15">
        <v>2</v>
      </c>
      <c r="R1318" s="15">
        <v>2</v>
      </c>
      <c r="S1318" s="479">
        <v>4</v>
      </c>
      <c r="T1318" s="15">
        <v>3</v>
      </c>
      <c r="U1318" s="471"/>
      <c r="V1318" s="550">
        <v>35</v>
      </c>
      <c r="W1318" s="497">
        <v>21867757</v>
      </c>
      <c r="X1318" s="566" t="s">
        <v>336</v>
      </c>
      <c r="Y1318" s="15" t="s">
        <v>579</v>
      </c>
      <c r="Z1318" s="15"/>
      <c r="AA1318" s="15"/>
      <c r="AB1318" s="15"/>
      <c r="AC1318" s="15" t="s">
        <v>953</v>
      </c>
      <c r="AD1318" s="15"/>
      <c r="AE1318" s="479"/>
      <c r="AF1318" s="497"/>
      <c r="AG1318" s="497"/>
      <c r="AH1318" s="497" t="s">
        <v>203</v>
      </c>
      <c r="AI1318" s="15">
        <v>1</v>
      </c>
      <c r="AJ1318" s="15">
        <v>14</v>
      </c>
      <c r="AK1318" s="15">
        <v>20</v>
      </c>
      <c r="AL1318" s="15">
        <v>17</v>
      </c>
      <c r="AM1318" s="15">
        <v>40</v>
      </c>
      <c r="AN1318" s="490">
        <f>IF(AJ1318="",S1318,ROUND(((((AL1318/24)+(AM1318/1440))-((AJ1318/24)+(AK1318/1440)))*1440/50),5))</f>
        <v>4</v>
      </c>
      <c r="AO1318" s="491">
        <f>AJ1318/24+AK1318/1440</f>
        <v>0.59722222222222221</v>
      </c>
      <c r="AP1318" s="491">
        <f>AL1318/24+AM1318/1440</f>
        <v>0.73611111111111116</v>
      </c>
      <c r="AQ1318" s="23" t="str" cm="1">
        <f t="array" ref="AQ1318">IF(X1318="","",IF(SUMPRODUCT((X1318=$X$7:$X$2085)*(AI1318=$AI$7:$AI$2085)*(AO1318=$AO$7:$AO$2085)*(AP1318=$AP$7:$AP$2085)*(ROW($X$7:$X$2085)&lt;&gt;ROW(X1318))*((S1318=0)*($S$7:$S$2085&gt;0)+(S1318&gt;0)*($S$7:$S$2085=0)))&gt;0,"SALONES UNIDOS",IF(SUMPRODUCT((X1318=$X$7:$X$2085)*(AI1318=$AI$7:$AI$2085)*((AO1318&lt;$AP$7:$AP$2085)*(AP1318&gt;$AO$7:$AO$2085))*(ROW($X$7:$X$2085)&lt;&gt;ROW(X1318)))&gt;0,"Cruzado","Sin cruce")))</f>
        <v>Sin cruce</v>
      </c>
      <c r="AR1318" s="23" t="str" cm="1">
        <f t="array" ref="AR1318">IF(AE1318="","",IF(SUMPRODUCT((AE1318=$AE$7:$AE$2085)*(AI1318=$AI$7:$AI$2085)*(AO1318=$AO$7:$AO$2085)*(AP1318=$AP$7:$AP$2085)*(ROW($AE$7:$AE$2085)&lt;&gt;ROW(AE1318))*((S1318=0)*($S$7:$S$2085&gt;0)+(S1318&gt;0)*($S$7:$S$2085=0)))&gt;0,"SALONES UNIDOS",IF(SUMPRODUCT((AE1318=$AE$7:$AE$2085)*(AI1318=$AI$7:$AI$2085)*((AO1318&lt;$AP$7:$AP$2085)*(AP1318&gt;$AO$7:$AO$2085))*(ROW($AE$7:$AE$2085)&lt;&gt;ROW(AE1318)))&gt;0,"Cruzado","Sin cruce")))</f>
        <v/>
      </c>
      <c r="AS1318" s="94" t="str">
        <f t="shared" si="23"/>
        <v>EN8PRINCIPALB</v>
      </c>
      <c r="AT1318" s="94" t="str" cm="1">
        <f t="array" ref="AT1318">IF(AS1318="","",IF(SUMPRODUCT((AS1318=$AS$7:$AS$2085)*(AI1318=$AI$7:$AI$2085)*(AO1318=$AO$7:$AO$2085)*(AP1318=$AP$7:$AP$2085)*(ROW($AS$7:$AS$2085)&lt;&gt;ROW(AS1318))*((S1318=0)*($S$7:$S$2085&gt;0)+(S1318&gt;0)*($S$7:$S$2085=0)))&gt;0,"SALONES UNIDOS",IF(SUMPRODUCT((AS1318=$AS$7:$AS$2085)*(AI1318=$AI$7:$AI$2085)*((AO1318&lt;$AP$7:$AP$2085)*(AP1318&gt;$AO$7:$AO$2085))*(ROW($AS$7:$AS$2085)&lt;&gt;ROW(AS1318)))&gt;0,"Cruzado","Sin cruce")))</f>
        <v>Sin cruce</v>
      </c>
    </row>
    <row r="1319" spans="3:46" ht="15.6" hidden="1" customHeight="1">
      <c r="C1319" s="496" t="s">
        <v>572</v>
      </c>
      <c r="D1319" s="15" t="s">
        <v>59</v>
      </c>
      <c r="E1319" s="15">
        <v>202011</v>
      </c>
      <c r="F1319" s="503" t="s">
        <v>48</v>
      </c>
      <c r="G1319" s="497" t="s">
        <v>80</v>
      </c>
      <c r="H1319" s="503" t="s">
        <v>63</v>
      </c>
      <c r="I1319" s="503">
        <v>8</v>
      </c>
      <c r="J1319" s="503" t="s">
        <v>51</v>
      </c>
      <c r="K1319" s="503" t="s">
        <v>51</v>
      </c>
      <c r="L1319" s="499" t="s">
        <v>713</v>
      </c>
      <c r="M1319" s="535" t="s">
        <v>714</v>
      </c>
      <c r="N1319" s="15" t="s">
        <v>577</v>
      </c>
      <c r="O1319" s="15" t="s">
        <v>578</v>
      </c>
      <c r="P1319" s="503" t="s">
        <v>624</v>
      </c>
      <c r="Q1319" s="15">
        <v>3</v>
      </c>
      <c r="R1319" s="15">
        <v>0</v>
      </c>
      <c r="S1319" s="479">
        <v>3</v>
      </c>
      <c r="T1319" s="15">
        <v>3</v>
      </c>
      <c r="U1319" s="471"/>
      <c r="V1319" s="550">
        <v>50</v>
      </c>
      <c r="W1319" s="497">
        <v>45820772</v>
      </c>
      <c r="X1319" s="566" t="s">
        <v>384</v>
      </c>
      <c r="Y1319" s="15" t="s">
        <v>624</v>
      </c>
      <c r="Z1319" s="15"/>
      <c r="AA1319" s="15"/>
      <c r="AB1319" s="15"/>
      <c r="AC1319" s="493"/>
      <c r="AD1319" s="15"/>
      <c r="AE1319" s="479"/>
      <c r="AF1319" s="497"/>
      <c r="AG1319" s="497"/>
      <c r="AH1319" s="15" t="s">
        <v>582</v>
      </c>
      <c r="AI1319" s="15">
        <v>1</v>
      </c>
      <c r="AJ1319" s="15">
        <v>18</v>
      </c>
      <c r="AK1319" s="15">
        <v>30</v>
      </c>
      <c r="AL1319" s="15">
        <v>21</v>
      </c>
      <c r="AM1319" s="15">
        <v>0</v>
      </c>
      <c r="AN1319" s="490">
        <f>IF(AJ1319="",S1319,ROUND(((((AL1319/24)+(AM1319/1440))-((AJ1319/24)+(AK1319/1440)))*1440/50),5))</f>
        <v>3</v>
      </c>
      <c r="AO1319" s="491">
        <f>AJ1319/24+AK1319/1440</f>
        <v>0.77083333333333337</v>
      </c>
      <c r="AP1319" s="491">
        <f>AL1319/24+AM1319/1440</f>
        <v>0.875</v>
      </c>
      <c r="AQ1319" s="23" t="str" cm="1">
        <f t="array" ref="AQ1319">IF(X1319="","",IF(SUMPRODUCT((X1319=$X$7:$X$2085)*(AI1319=$AI$7:$AI$2085)*(AO1319=$AO$7:$AO$2085)*(AP1319=$AP$7:$AP$2085)*(ROW($X$7:$X$2085)&lt;&gt;ROW(X1319))*((S1319=0)*($S$7:$S$2085&gt;0)+(S1319&gt;0)*($S$7:$S$2085=0)))&gt;0,"SALONES UNIDOS",IF(SUMPRODUCT((X1319=$X$7:$X$2085)*(AI1319=$AI$7:$AI$2085)*((AO1319&lt;$AP$7:$AP$2085)*(AP1319&gt;$AO$7:$AO$2085))*(ROW($X$7:$X$2085)&lt;&gt;ROW(X1319)))&gt;0,"Cruzado","Sin cruce")))</f>
        <v>Sin cruce</v>
      </c>
      <c r="AR1319" s="23" t="str" cm="1">
        <f t="array" ref="AR1319">IF(AE1319="","",IF(SUMPRODUCT((AE1319=$AE$7:$AE$2085)*(AI1319=$AI$7:$AI$2085)*(AO1319=$AO$7:$AO$2085)*(AP1319=$AP$7:$AP$2085)*(ROW($AE$7:$AE$2085)&lt;&gt;ROW(AE1319))*((S1319=0)*($S$7:$S$2085&gt;0)+(S1319&gt;0)*($S$7:$S$2085=0)))&gt;0,"SALONES UNIDOS",IF(SUMPRODUCT((AE1319=$AE$7:$AE$2085)*(AI1319=$AI$7:$AI$2085)*((AO1319&lt;$AP$7:$AP$2085)*(AP1319&gt;$AO$7:$AO$2085))*(ROW($AE$7:$AE$2085)&lt;&gt;ROW(AE1319)))&gt;0,"Cruzado","Sin cruce")))</f>
        <v/>
      </c>
      <c r="AS1319" s="94" t="str">
        <f t="shared" si="23"/>
        <v>EN8PRINCIPALB</v>
      </c>
      <c r="AT1319" s="94" t="str" cm="1">
        <f t="array" ref="AT1319">IF(AS1319="","",IF(SUMPRODUCT((AS1319=$AS$7:$AS$2085)*(AI1319=$AI$7:$AI$2085)*(AO1319=$AO$7:$AO$2085)*(AP1319=$AP$7:$AP$2085)*(ROW($AS$7:$AS$2085)&lt;&gt;ROW(AS1319))*((S1319=0)*($S$7:$S$2085&gt;0)+(S1319&gt;0)*($S$7:$S$2085=0)))&gt;0,"SALONES UNIDOS",IF(SUMPRODUCT((AS1319=$AS$7:$AS$2085)*(AI1319=$AI$7:$AI$2085)*((AO1319&lt;$AP$7:$AP$2085)*(AP1319&gt;$AO$7:$AO$2085))*(ROW($AS$7:$AS$2085)&lt;&gt;ROW(AS1319)))&gt;0,"Cruzado","Sin cruce")))</f>
        <v>Sin cruce</v>
      </c>
    </row>
    <row r="1320" spans="3:46" ht="15.6" hidden="1" customHeight="1">
      <c r="C1320" s="496" t="s">
        <v>572</v>
      </c>
      <c r="D1320" s="15" t="s">
        <v>59</v>
      </c>
      <c r="E1320" s="15">
        <v>202011</v>
      </c>
      <c r="F1320" s="503" t="s">
        <v>48</v>
      </c>
      <c r="G1320" s="497" t="s">
        <v>80</v>
      </c>
      <c r="H1320" s="503" t="s">
        <v>63</v>
      </c>
      <c r="I1320" s="503">
        <v>8</v>
      </c>
      <c r="J1320" s="503" t="s">
        <v>51</v>
      </c>
      <c r="K1320" s="503" t="s">
        <v>51</v>
      </c>
      <c r="L1320" s="499" t="s">
        <v>717</v>
      </c>
      <c r="M1320" s="535" t="s">
        <v>718</v>
      </c>
      <c r="N1320" s="15" t="s">
        <v>577</v>
      </c>
      <c r="O1320" s="15" t="s">
        <v>578</v>
      </c>
      <c r="P1320" s="503" t="s">
        <v>624</v>
      </c>
      <c r="Q1320" s="15">
        <v>3</v>
      </c>
      <c r="R1320" s="15">
        <v>2</v>
      </c>
      <c r="S1320" s="479">
        <v>5</v>
      </c>
      <c r="T1320" s="15">
        <v>4</v>
      </c>
      <c r="U1320" s="471"/>
      <c r="V1320" s="550">
        <v>20</v>
      </c>
      <c r="W1320" s="497">
        <v>9575456</v>
      </c>
      <c r="X1320" s="566" t="s">
        <v>374</v>
      </c>
      <c r="Y1320" s="15" t="s">
        <v>624</v>
      </c>
      <c r="Z1320" s="15"/>
      <c r="AA1320" s="15"/>
      <c r="AB1320" s="15"/>
      <c r="AC1320" s="493"/>
      <c r="AD1320" s="15"/>
      <c r="AE1320" s="479"/>
      <c r="AF1320" s="497"/>
      <c r="AG1320" s="497"/>
      <c r="AH1320" s="15" t="s">
        <v>203</v>
      </c>
      <c r="AI1320" s="15">
        <v>7</v>
      </c>
      <c r="AJ1320" s="15">
        <v>18</v>
      </c>
      <c r="AK1320" s="15">
        <v>30</v>
      </c>
      <c r="AL1320" s="15">
        <v>22</v>
      </c>
      <c r="AM1320" s="15">
        <v>40</v>
      </c>
      <c r="AN1320" s="490">
        <f>IF(AJ1320="",S1320,ROUND(((((AL1320/24)+(AM1320/1440))-((AJ1320/24)+(AK1320/1440)))*1440/50),5))</f>
        <v>5</v>
      </c>
      <c r="AO1320" s="491">
        <f>AJ1320/24+AK1320/1440</f>
        <v>0.77083333333333337</v>
      </c>
      <c r="AP1320" s="491">
        <f>AL1320/24+AM1320/1440</f>
        <v>0.94444444444444442</v>
      </c>
      <c r="AQ1320" s="23" t="str" cm="1">
        <f t="array" ref="AQ1320">IF(X1320="","",IF(SUMPRODUCT((X1320=$X$7:$X$2085)*(AI1320=$AI$7:$AI$2085)*(AO1320=$AO$7:$AO$2085)*(AP1320=$AP$7:$AP$2085)*(ROW($X$7:$X$2085)&lt;&gt;ROW(X1320))*((S1320=0)*($S$7:$S$2085&gt;0)+(S1320&gt;0)*($S$7:$S$2085=0)))&gt;0,"SALONES UNIDOS",IF(SUMPRODUCT((X1320=$X$7:$X$2085)*(AI1320=$AI$7:$AI$2085)*((AO1320&lt;$AP$7:$AP$2085)*(AP1320&gt;$AO$7:$AO$2085))*(ROW($X$7:$X$2085)&lt;&gt;ROW(X1320)))&gt;0,"Cruzado","Sin cruce")))</f>
        <v>Sin cruce</v>
      </c>
      <c r="AR1320" s="23" t="str" cm="1">
        <f t="array" ref="AR1320">IF(AE1320="","",IF(SUMPRODUCT((AE1320=$AE$7:$AE$2085)*(AI1320=$AI$7:$AI$2085)*(AO1320=$AO$7:$AO$2085)*(AP1320=$AP$7:$AP$2085)*(ROW($AE$7:$AE$2085)&lt;&gt;ROW(AE1320))*((S1320=0)*($S$7:$S$2085&gt;0)+(S1320&gt;0)*($S$7:$S$2085=0)))&gt;0,"SALONES UNIDOS",IF(SUMPRODUCT((AE1320=$AE$7:$AE$2085)*(AI1320=$AI$7:$AI$2085)*((AO1320&lt;$AP$7:$AP$2085)*(AP1320&gt;$AO$7:$AO$2085))*(ROW($AE$7:$AE$2085)&lt;&gt;ROW(AE1320)))&gt;0,"Cruzado","Sin cruce")))</f>
        <v/>
      </c>
      <c r="AS1320" s="94" t="str">
        <f t="shared" ref="AS1320:AS1383" si="28">TRIM(CONCATENATE(H1320,I1320,F1320,K1320))</f>
        <v>EN8PRINCIPALB</v>
      </c>
      <c r="AT1320" s="94" t="str" cm="1">
        <f t="array" ref="AT1320">IF(AS1320="","",IF(SUMPRODUCT((AS1320=$AS$7:$AS$2085)*(AI1320=$AI$7:$AI$2085)*(AO1320=$AO$7:$AO$2085)*(AP1320=$AP$7:$AP$2085)*(ROW($AS$7:$AS$2085)&lt;&gt;ROW(AS1320))*((S1320=0)*($S$7:$S$2085&gt;0)+(S1320&gt;0)*($S$7:$S$2085=0)))&gt;0,"SALONES UNIDOS",IF(SUMPRODUCT((AS1320=$AS$7:$AS$2085)*(AI1320=$AI$7:$AI$2085)*((AO1320&lt;$AP$7:$AP$2085)*(AP1320&gt;$AO$7:$AO$2085))*(ROW($AS$7:$AS$2085)&lt;&gt;ROW(AS1320)))&gt;0,"Cruzado","Sin cruce")))</f>
        <v>Sin cruce</v>
      </c>
    </row>
    <row r="1321" spans="3:46" ht="15.6" hidden="1" customHeight="1">
      <c r="C1321" s="496" t="s">
        <v>572</v>
      </c>
      <c r="D1321" s="15" t="s">
        <v>59</v>
      </c>
      <c r="E1321" s="15">
        <v>202011</v>
      </c>
      <c r="F1321" s="503" t="s">
        <v>48</v>
      </c>
      <c r="G1321" s="497" t="s">
        <v>80</v>
      </c>
      <c r="H1321" s="503" t="s">
        <v>63</v>
      </c>
      <c r="I1321" s="503">
        <v>8</v>
      </c>
      <c r="J1321" s="503" t="s">
        <v>57</v>
      </c>
      <c r="K1321" s="503" t="s">
        <v>57</v>
      </c>
      <c r="L1321" s="499" t="s">
        <v>708</v>
      </c>
      <c r="M1321" s="535" t="s">
        <v>709</v>
      </c>
      <c r="N1321" s="15" t="s">
        <v>710</v>
      </c>
      <c r="O1321" s="15" t="s">
        <v>678</v>
      </c>
      <c r="P1321" s="503" t="s">
        <v>624</v>
      </c>
      <c r="Q1321" s="15">
        <v>2</v>
      </c>
      <c r="R1321" s="15">
        <v>0</v>
      </c>
      <c r="S1321" s="479">
        <v>2</v>
      </c>
      <c r="T1321" s="15">
        <v>2</v>
      </c>
      <c r="U1321" s="471"/>
      <c r="V1321" s="550">
        <v>50</v>
      </c>
      <c r="W1321" s="497">
        <v>72887149</v>
      </c>
      <c r="X1321" s="566" t="s">
        <v>418</v>
      </c>
      <c r="Y1321" s="15" t="s">
        <v>624</v>
      </c>
      <c r="Z1321" s="15"/>
      <c r="AA1321" s="15"/>
      <c r="AB1321" s="15"/>
      <c r="AC1321" s="493"/>
      <c r="AD1321" s="15"/>
      <c r="AE1321" s="479"/>
      <c r="AF1321" s="497"/>
      <c r="AG1321" s="497"/>
      <c r="AH1321" s="15" t="s">
        <v>582</v>
      </c>
      <c r="AI1321" s="15">
        <v>4</v>
      </c>
      <c r="AJ1321" s="15">
        <v>15</v>
      </c>
      <c r="AK1321" s="15">
        <v>10</v>
      </c>
      <c r="AL1321" s="15">
        <v>16</v>
      </c>
      <c r="AM1321" s="15">
        <v>50</v>
      </c>
      <c r="AN1321" s="490">
        <f>IF(AJ1321="",S1321,ROUND(((((AL1321/24)+(AM1321/1440))-((AJ1321/24)+(AK1321/1440)))*1440/50),5))</f>
        <v>2</v>
      </c>
      <c r="AO1321" s="491">
        <f>AJ1321/24+AK1321/1440</f>
        <v>0.63194444444444442</v>
      </c>
      <c r="AP1321" s="491">
        <f>AL1321/24+AM1321/1440</f>
        <v>0.70138888888888884</v>
      </c>
      <c r="AQ1321" s="23" t="str" cm="1">
        <f t="array" ref="AQ1321">IF(X1321="","",IF(SUMPRODUCT((X1321=$X$7:$X$2085)*(AI1321=$AI$7:$AI$2085)*(AO1321=$AO$7:$AO$2085)*(AP1321=$AP$7:$AP$2085)*(ROW($X$7:$X$2085)&lt;&gt;ROW(X1321))*((S1321=0)*($S$7:$S$2085&gt;0)+(S1321&gt;0)*($S$7:$S$2085=0)))&gt;0,"SALONES UNIDOS",IF(SUMPRODUCT((X1321=$X$7:$X$2085)*(AI1321=$AI$7:$AI$2085)*((AO1321&lt;$AP$7:$AP$2085)*(AP1321&gt;$AO$7:$AO$2085))*(ROW($X$7:$X$2085)&lt;&gt;ROW(X1321)))&gt;0,"Cruzado","Sin cruce")))</f>
        <v>Sin cruce</v>
      </c>
      <c r="AR1321" s="23" t="str" cm="1">
        <f t="array" ref="AR1321">IF(AE1321="","",IF(SUMPRODUCT((AE1321=$AE$7:$AE$2085)*(AI1321=$AI$7:$AI$2085)*(AO1321=$AO$7:$AO$2085)*(AP1321=$AP$7:$AP$2085)*(ROW($AE$7:$AE$2085)&lt;&gt;ROW(AE1321))*((S1321=0)*($S$7:$S$2085&gt;0)+(S1321&gt;0)*($S$7:$S$2085=0)))&gt;0,"SALONES UNIDOS",IF(SUMPRODUCT((AE1321=$AE$7:$AE$2085)*(AI1321=$AI$7:$AI$2085)*((AO1321&lt;$AP$7:$AP$2085)*(AP1321&gt;$AO$7:$AO$2085))*(ROW($AE$7:$AE$2085)&lt;&gt;ROW(AE1321)))&gt;0,"Cruzado","Sin cruce")))</f>
        <v/>
      </c>
      <c r="AS1321" s="94" t="str">
        <f t="shared" si="28"/>
        <v>EN8PRINCIPALC</v>
      </c>
      <c r="AT1321" s="94" t="str" cm="1">
        <f t="array" ref="AT1321">IF(AS1321="","",IF(SUMPRODUCT((AS1321=$AS$7:$AS$2085)*(AI1321=$AI$7:$AI$2085)*(AO1321=$AO$7:$AO$2085)*(AP1321=$AP$7:$AP$2085)*(ROW($AS$7:$AS$2085)&lt;&gt;ROW(AS1321))*((S1321=0)*($S$7:$S$2085&gt;0)+(S1321&gt;0)*($S$7:$S$2085=0)))&gt;0,"SALONES UNIDOS",IF(SUMPRODUCT((AS1321=$AS$7:$AS$2085)*(AI1321=$AI$7:$AI$2085)*((AO1321&lt;$AP$7:$AP$2085)*(AP1321&gt;$AO$7:$AO$2085))*(ROW($AS$7:$AS$2085)&lt;&gt;ROW(AS1321)))&gt;0,"Cruzado","Sin cruce")))</f>
        <v>Sin cruce</v>
      </c>
    </row>
    <row r="1322" spans="3:46" ht="15.6" hidden="1" customHeight="1">
      <c r="C1322" s="496" t="s">
        <v>572</v>
      </c>
      <c r="D1322" s="15" t="s">
        <v>59</v>
      </c>
      <c r="E1322" s="15">
        <v>202011</v>
      </c>
      <c r="F1322" s="503" t="s">
        <v>48</v>
      </c>
      <c r="G1322" s="497" t="s">
        <v>80</v>
      </c>
      <c r="H1322" s="503" t="s">
        <v>63</v>
      </c>
      <c r="I1322" s="503">
        <v>8</v>
      </c>
      <c r="J1322" s="503" t="s">
        <v>57</v>
      </c>
      <c r="K1322" s="503" t="s">
        <v>57</v>
      </c>
      <c r="L1322" s="499" t="s">
        <v>711</v>
      </c>
      <c r="M1322" s="535" t="s">
        <v>712</v>
      </c>
      <c r="N1322" s="15" t="s">
        <v>710</v>
      </c>
      <c r="O1322" s="15" t="s">
        <v>578</v>
      </c>
      <c r="P1322" s="503" t="s">
        <v>624</v>
      </c>
      <c r="Q1322" s="15">
        <v>2</v>
      </c>
      <c r="R1322" s="15">
        <v>2</v>
      </c>
      <c r="S1322" s="479">
        <v>4</v>
      </c>
      <c r="T1322" s="15">
        <v>3</v>
      </c>
      <c r="U1322" s="471"/>
      <c r="V1322" s="550">
        <v>50</v>
      </c>
      <c r="W1322" s="497">
        <v>21417302</v>
      </c>
      <c r="X1322" s="566" t="s">
        <v>348</v>
      </c>
      <c r="Y1322" s="15" t="s">
        <v>624</v>
      </c>
      <c r="Z1322" s="15"/>
      <c r="AA1322" s="15"/>
      <c r="AB1322" s="15"/>
      <c r="AC1322" s="493"/>
      <c r="AD1322" s="15"/>
      <c r="AE1322" s="479"/>
      <c r="AF1322" s="497"/>
      <c r="AG1322" s="497"/>
      <c r="AH1322" s="15" t="s">
        <v>203</v>
      </c>
      <c r="AI1322" s="15">
        <v>3</v>
      </c>
      <c r="AJ1322" s="15">
        <v>15</v>
      </c>
      <c r="AK1322" s="15">
        <v>10</v>
      </c>
      <c r="AL1322" s="15">
        <v>18</v>
      </c>
      <c r="AM1322" s="15">
        <v>30</v>
      </c>
      <c r="AN1322" s="490">
        <f>IF(AJ1322="",S1322,ROUND(((((AL1322/24)+(AM1322/1440))-((AJ1322/24)+(AK1322/1440)))*1440/50),5))</f>
        <v>4</v>
      </c>
      <c r="AO1322" s="491">
        <f>AJ1322/24+AK1322/1440</f>
        <v>0.63194444444444442</v>
      </c>
      <c r="AP1322" s="491">
        <f>AL1322/24+AM1322/1440</f>
        <v>0.77083333333333337</v>
      </c>
      <c r="AQ1322" s="23" t="str" cm="1">
        <f t="array" ref="AQ1322">IF(X1322="","",IF(SUMPRODUCT((X1322=$X$7:$X$2085)*(AI1322=$AI$7:$AI$2085)*(AO1322=$AO$7:$AO$2085)*(AP1322=$AP$7:$AP$2085)*(ROW($X$7:$X$2085)&lt;&gt;ROW(X1322))*((S1322=0)*($S$7:$S$2085&gt;0)+(S1322&gt;0)*($S$7:$S$2085=0)))&gt;0,"SALONES UNIDOS",IF(SUMPRODUCT((X1322=$X$7:$X$2085)*(AI1322=$AI$7:$AI$2085)*((AO1322&lt;$AP$7:$AP$2085)*(AP1322&gt;$AO$7:$AO$2085))*(ROW($X$7:$X$2085)&lt;&gt;ROW(X1322)))&gt;0,"Cruzado","Sin cruce")))</f>
        <v>Sin cruce</v>
      </c>
      <c r="AR1322" s="23" t="str" cm="1">
        <f t="array" ref="AR1322">IF(AE1322="","",IF(SUMPRODUCT((AE1322=$AE$7:$AE$2085)*(AI1322=$AI$7:$AI$2085)*(AO1322=$AO$7:$AO$2085)*(AP1322=$AP$7:$AP$2085)*(ROW($AE$7:$AE$2085)&lt;&gt;ROW(AE1322))*((S1322=0)*($S$7:$S$2085&gt;0)+(S1322&gt;0)*($S$7:$S$2085=0)))&gt;0,"SALONES UNIDOS",IF(SUMPRODUCT((AE1322=$AE$7:$AE$2085)*(AI1322=$AI$7:$AI$2085)*((AO1322&lt;$AP$7:$AP$2085)*(AP1322&gt;$AO$7:$AO$2085))*(ROW($AE$7:$AE$2085)&lt;&gt;ROW(AE1322)))&gt;0,"Cruzado","Sin cruce")))</f>
        <v/>
      </c>
      <c r="AS1322" s="94" t="str">
        <f t="shared" si="28"/>
        <v>EN8PRINCIPALC</v>
      </c>
      <c r="AT1322" s="94" t="str" cm="1">
        <f t="array" ref="AT1322">IF(AS1322="","",IF(SUMPRODUCT((AS1322=$AS$7:$AS$2085)*(AI1322=$AI$7:$AI$2085)*(AO1322=$AO$7:$AO$2085)*(AP1322=$AP$7:$AP$2085)*(ROW($AS$7:$AS$2085)&lt;&gt;ROW(AS1322))*((S1322=0)*($S$7:$S$2085&gt;0)+(S1322&gt;0)*($S$7:$S$2085=0)))&gt;0,"SALONES UNIDOS",IF(SUMPRODUCT((AS1322=$AS$7:$AS$2085)*(AI1322=$AI$7:$AI$2085)*((AO1322&lt;$AP$7:$AP$2085)*(AP1322&gt;$AO$7:$AO$2085))*(ROW($AS$7:$AS$2085)&lt;&gt;ROW(AS1322)))&gt;0,"Cruzado","Sin cruce")))</f>
        <v>Sin cruce</v>
      </c>
    </row>
    <row r="1323" spans="3:46" ht="15.6" hidden="1" customHeight="1">
      <c r="C1323" s="496" t="s">
        <v>572</v>
      </c>
      <c r="D1323" s="15" t="s">
        <v>59</v>
      </c>
      <c r="E1323" s="15">
        <v>202011</v>
      </c>
      <c r="F1323" s="503" t="s">
        <v>48</v>
      </c>
      <c r="G1323" s="497" t="s">
        <v>80</v>
      </c>
      <c r="H1323" s="503" t="s">
        <v>63</v>
      </c>
      <c r="I1323" s="503">
        <v>8</v>
      </c>
      <c r="J1323" s="503" t="s">
        <v>57</v>
      </c>
      <c r="K1323" s="503" t="s">
        <v>57</v>
      </c>
      <c r="L1323" s="499" t="s">
        <v>713</v>
      </c>
      <c r="M1323" s="535" t="s">
        <v>714</v>
      </c>
      <c r="N1323" s="15" t="s">
        <v>577</v>
      </c>
      <c r="O1323" s="15" t="s">
        <v>578</v>
      </c>
      <c r="P1323" s="503" t="s">
        <v>624</v>
      </c>
      <c r="Q1323" s="15">
        <v>3</v>
      </c>
      <c r="R1323" s="15">
        <v>0</v>
      </c>
      <c r="S1323" s="479">
        <v>3</v>
      </c>
      <c r="T1323" s="15">
        <v>3</v>
      </c>
      <c r="U1323" s="471"/>
      <c r="V1323" s="550">
        <v>50</v>
      </c>
      <c r="W1323" s="497">
        <v>40689619</v>
      </c>
      <c r="X1323" s="566" t="s">
        <v>269</v>
      </c>
      <c r="Y1323" s="15" t="s">
        <v>624</v>
      </c>
      <c r="Z1323" s="15"/>
      <c r="AA1323" s="15"/>
      <c r="AB1323" s="15"/>
      <c r="AC1323" s="493"/>
      <c r="AD1323" s="15"/>
      <c r="AE1323" s="479"/>
      <c r="AF1323" s="497"/>
      <c r="AG1323" s="497"/>
      <c r="AH1323" s="15" t="s">
        <v>582</v>
      </c>
      <c r="AI1323" s="15">
        <v>4</v>
      </c>
      <c r="AJ1323" s="15">
        <v>20</v>
      </c>
      <c r="AK1323" s="15">
        <v>10</v>
      </c>
      <c r="AL1323" s="15">
        <v>22</v>
      </c>
      <c r="AM1323" s="15">
        <v>40</v>
      </c>
      <c r="AN1323" s="490">
        <f>IF(AJ1323="",S1323,ROUND(((((AL1323/24)+(AM1323/1440))-((AJ1323/24)+(AK1323/1440)))*1440/50),5))</f>
        <v>3</v>
      </c>
      <c r="AO1323" s="491">
        <f>AJ1323/24+AK1323/1440</f>
        <v>0.84027777777777779</v>
      </c>
      <c r="AP1323" s="491">
        <f>AL1323/24+AM1323/1440</f>
        <v>0.94444444444444442</v>
      </c>
      <c r="AQ1323" s="23" t="str" cm="1">
        <f t="array" ref="AQ1323">IF(X1323="","",IF(SUMPRODUCT((X1323=$X$7:$X$2085)*(AI1323=$AI$7:$AI$2085)*(AO1323=$AO$7:$AO$2085)*(AP1323=$AP$7:$AP$2085)*(ROW($X$7:$X$2085)&lt;&gt;ROW(X1323))*((S1323=0)*($S$7:$S$2085&gt;0)+(S1323&gt;0)*($S$7:$S$2085=0)))&gt;0,"SALONES UNIDOS",IF(SUMPRODUCT((X1323=$X$7:$X$2085)*(AI1323=$AI$7:$AI$2085)*((AO1323&lt;$AP$7:$AP$2085)*(AP1323&gt;$AO$7:$AO$2085))*(ROW($X$7:$X$2085)&lt;&gt;ROW(X1323)))&gt;0,"Cruzado","Sin cruce")))</f>
        <v>Sin cruce</v>
      </c>
      <c r="AR1323" s="23" t="str" cm="1">
        <f t="array" ref="AR1323">IF(AE1323="","",IF(SUMPRODUCT((AE1323=$AE$7:$AE$2085)*(AI1323=$AI$7:$AI$2085)*(AO1323=$AO$7:$AO$2085)*(AP1323=$AP$7:$AP$2085)*(ROW($AE$7:$AE$2085)&lt;&gt;ROW(AE1323))*((S1323=0)*($S$7:$S$2085&gt;0)+(S1323&gt;0)*($S$7:$S$2085=0)))&gt;0,"SALONES UNIDOS",IF(SUMPRODUCT((AE1323=$AE$7:$AE$2085)*(AI1323=$AI$7:$AI$2085)*((AO1323&lt;$AP$7:$AP$2085)*(AP1323&gt;$AO$7:$AO$2085))*(ROW($AE$7:$AE$2085)&lt;&gt;ROW(AE1323)))&gt;0,"Cruzado","Sin cruce")))</f>
        <v/>
      </c>
      <c r="AS1323" s="94" t="str">
        <f t="shared" si="28"/>
        <v>EN8PRINCIPALC</v>
      </c>
      <c r="AT1323" s="94" t="str" cm="1">
        <f t="array" ref="AT1323">IF(AS1323="","",IF(SUMPRODUCT((AS1323=$AS$7:$AS$2085)*(AI1323=$AI$7:$AI$2085)*(AO1323=$AO$7:$AO$2085)*(AP1323=$AP$7:$AP$2085)*(ROW($AS$7:$AS$2085)&lt;&gt;ROW(AS1323))*((S1323=0)*($S$7:$S$2085&gt;0)+(S1323&gt;0)*($S$7:$S$2085=0)))&gt;0,"SALONES UNIDOS",IF(SUMPRODUCT((AS1323=$AS$7:$AS$2085)*(AI1323=$AI$7:$AI$2085)*((AO1323&lt;$AP$7:$AP$2085)*(AP1323&gt;$AO$7:$AO$2085))*(ROW($AS$7:$AS$2085)&lt;&gt;ROW(AS1323)))&gt;0,"Cruzado","Sin cruce")))</f>
        <v>Sin cruce</v>
      </c>
    </row>
    <row r="1324" spans="3:46" ht="15.6" hidden="1" customHeight="1">
      <c r="C1324" s="496" t="s">
        <v>572</v>
      </c>
      <c r="D1324" s="15" t="s">
        <v>59</v>
      </c>
      <c r="E1324" s="15">
        <v>202011</v>
      </c>
      <c r="F1324" s="503" t="s">
        <v>48</v>
      </c>
      <c r="G1324" s="497" t="s">
        <v>80</v>
      </c>
      <c r="H1324" s="503" t="s">
        <v>63</v>
      </c>
      <c r="I1324" s="503">
        <v>8</v>
      </c>
      <c r="J1324" s="503" t="s">
        <v>57</v>
      </c>
      <c r="K1324" s="503" t="s">
        <v>57</v>
      </c>
      <c r="L1324" s="499" t="s">
        <v>717</v>
      </c>
      <c r="M1324" s="535" t="s">
        <v>718</v>
      </c>
      <c r="N1324" s="15" t="s">
        <v>577</v>
      </c>
      <c r="O1324" s="15" t="s">
        <v>578</v>
      </c>
      <c r="P1324" s="503" t="s">
        <v>624</v>
      </c>
      <c r="Q1324" s="15">
        <v>3</v>
      </c>
      <c r="R1324" s="15">
        <v>2</v>
      </c>
      <c r="S1324" s="479">
        <v>5</v>
      </c>
      <c r="T1324" s="15">
        <v>4</v>
      </c>
      <c r="U1324" s="471"/>
      <c r="V1324" s="550">
        <v>20</v>
      </c>
      <c r="W1324" s="497">
        <v>9575456</v>
      </c>
      <c r="X1324" s="566" t="s">
        <v>374</v>
      </c>
      <c r="Y1324" s="15" t="s">
        <v>624</v>
      </c>
      <c r="Z1324" s="15"/>
      <c r="AA1324" s="15"/>
      <c r="AB1324" s="15"/>
      <c r="AC1324" s="493"/>
      <c r="AD1324" s="15"/>
      <c r="AE1324" s="479"/>
      <c r="AF1324" s="497"/>
      <c r="AG1324" s="497"/>
      <c r="AH1324" s="15" t="s">
        <v>203</v>
      </c>
      <c r="AI1324" s="15">
        <v>6</v>
      </c>
      <c r="AJ1324" s="15">
        <v>18</v>
      </c>
      <c r="AK1324" s="15">
        <v>30</v>
      </c>
      <c r="AL1324" s="15">
        <v>22</v>
      </c>
      <c r="AM1324" s="15">
        <v>40</v>
      </c>
      <c r="AN1324" s="490">
        <f>IF(AJ1324="",S1324,ROUND(((((AL1324/24)+(AM1324/1440))-((AJ1324/24)+(AK1324/1440)))*1440/50),5))</f>
        <v>5</v>
      </c>
      <c r="AO1324" s="491">
        <f>AJ1324/24+AK1324/1440</f>
        <v>0.77083333333333337</v>
      </c>
      <c r="AP1324" s="491">
        <f>AL1324/24+AM1324/1440</f>
        <v>0.94444444444444442</v>
      </c>
      <c r="AQ1324" s="23" t="str" cm="1">
        <f t="array" ref="AQ1324">IF(X1324="","",IF(SUMPRODUCT((X1324=$X$7:$X$2085)*(AI1324=$AI$7:$AI$2085)*(AO1324=$AO$7:$AO$2085)*(AP1324=$AP$7:$AP$2085)*(ROW($X$7:$X$2085)&lt;&gt;ROW(X1324))*((S1324=0)*($S$7:$S$2085&gt;0)+(S1324&gt;0)*($S$7:$S$2085=0)))&gt;0,"SALONES UNIDOS",IF(SUMPRODUCT((X1324=$X$7:$X$2085)*(AI1324=$AI$7:$AI$2085)*((AO1324&lt;$AP$7:$AP$2085)*(AP1324&gt;$AO$7:$AO$2085))*(ROW($X$7:$X$2085)&lt;&gt;ROW(X1324)))&gt;0,"Cruzado","Sin cruce")))</f>
        <v>Sin cruce</v>
      </c>
      <c r="AR1324" s="23" t="str" cm="1">
        <f t="array" ref="AR1324">IF(AE1324="","",IF(SUMPRODUCT((AE1324=$AE$7:$AE$2085)*(AI1324=$AI$7:$AI$2085)*(AO1324=$AO$7:$AO$2085)*(AP1324=$AP$7:$AP$2085)*(ROW($AE$7:$AE$2085)&lt;&gt;ROW(AE1324))*((S1324=0)*($S$7:$S$2085&gt;0)+(S1324&gt;0)*($S$7:$S$2085=0)))&gt;0,"SALONES UNIDOS",IF(SUMPRODUCT((AE1324=$AE$7:$AE$2085)*(AI1324=$AI$7:$AI$2085)*((AO1324&lt;$AP$7:$AP$2085)*(AP1324&gt;$AO$7:$AO$2085))*(ROW($AE$7:$AE$2085)&lt;&gt;ROW(AE1324)))&gt;0,"Cruzado","Sin cruce")))</f>
        <v/>
      </c>
      <c r="AS1324" s="94" t="str">
        <f t="shared" si="28"/>
        <v>EN8PRINCIPALC</v>
      </c>
      <c r="AT1324" s="94" t="str" cm="1">
        <f t="array" ref="AT1324">IF(AS1324="","",IF(SUMPRODUCT((AS1324=$AS$7:$AS$2085)*(AI1324=$AI$7:$AI$2085)*(AO1324=$AO$7:$AO$2085)*(AP1324=$AP$7:$AP$2085)*(ROW($AS$7:$AS$2085)&lt;&gt;ROW(AS1324))*((S1324=0)*($S$7:$S$2085&gt;0)+(S1324&gt;0)*($S$7:$S$2085=0)))&gt;0,"SALONES UNIDOS",IF(SUMPRODUCT((AS1324=$AS$7:$AS$2085)*(AI1324=$AI$7:$AI$2085)*((AO1324&lt;$AP$7:$AP$2085)*(AP1324&gt;$AO$7:$AO$2085))*(ROW($AS$7:$AS$2085)&lt;&gt;ROW(AS1324)))&gt;0,"Cruzado","Sin cruce")))</f>
        <v>Sin cruce</v>
      </c>
    </row>
    <row r="1325" spans="3:46" ht="15.6" hidden="1" customHeight="1">
      <c r="C1325" s="496" t="s">
        <v>572</v>
      </c>
      <c r="D1325" s="15" t="s">
        <v>59</v>
      </c>
      <c r="E1325" s="15">
        <v>202011</v>
      </c>
      <c r="F1325" s="503" t="s">
        <v>48</v>
      </c>
      <c r="G1325" s="497" t="s">
        <v>80</v>
      </c>
      <c r="H1325" s="503" t="s">
        <v>63</v>
      </c>
      <c r="I1325" s="503">
        <v>8</v>
      </c>
      <c r="J1325" s="503" t="s">
        <v>66</v>
      </c>
      <c r="K1325" s="503" t="s">
        <v>66</v>
      </c>
      <c r="L1325" s="499" t="s">
        <v>717</v>
      </c>
      <c r="M1325" s="535" t="s">
        <v>718</v>
      </c>
      <c r="N1325" s="15" t="s">
        <v>577</v>
      </c>
      <c r="O1325" s="15" t="s">
        <v>578</v>
      </c>
      <c r="P1325" s="503" t="s">
        <v>624</v>
      </c>
      <c r="Q1325" s="15">
        <v>3</v>
      </c>
      <c r="R1325" s="15">
        <v>2</v>
      </c>
      <c r="S1325" s="479">
        <v>5</v>
      </c>
      <c r="T1325" s="15">
        <v>4</v>
      </c>
      <c r="U1325" s="471"/>
      <c r="V1325" s="550">
        <v>20</v>
      </c>
      <c r="W1325" s="497">
        <v>19327263</v>
      </c>
      <c r="X1325" s="566" t="s">
        <v>467</v>
      </c>
      <c r="Y1325" s="15" t="s">
        <v>624</v>
      </c>
      <c r="Z1325" s="15"/>
      <c r="AA1325" s="15"/>
      <c r="AB1325" s="15"/>
      <c r="AC1325" s="493"/>
      <c r="AD1325" s="15"/>
      <c r="AE1325" s="479"/>
      <c r="AF1325" s="497"/>
      <c r="AG1325" s="497"/>
      <c r="AH1325" s="15" t="s">
        <v>203</v>
      </c>
      <c r="AI1325" s="15">
        <v>3</v>
      </c>
      <c r="AJ1325" s="15">
        <v>18</v>
      </c>
      <c r="AK1325" s="15">
        <v>30</v>
      </c>
      <c r="AL1325" s="15">
        <v>22</v>
      </c>
      <c r="AM1325" s="15">
        <v>40</v>
      </c>
      <c r="AN1325" s="490">
        <f>IF(AJ1325="",S1325,ROUND(((((AL1325/24)+(AM1325/1440))-((AJ1325/24)+(AK1325/1440)))*1440/50),5))</f>
        <v>5</v>
      </c>
      <c r="AO1325" s="491">
        <f>AJ1325/24+AK1325/1440</f>
        <v>0.77083333333333337</v>
      </c>
      <c r="AP1325" s="491">
        <f>AL1325/24+AM1325/1440</f>
        <v>0.94444444444444442</v>
      </c>
      <c r="AQ1325" s="23" t="str" cm="1">
        <f t="array" ref="AQ1325">IF(X1325="","",IF(SUMPRODUCT((X1325=$X$7:$X$2085)*(AI1325=$AI$7:$AI$2085)*(AO1325=$AO$7:$AO$2085)*(AP1325=$AP$7:$AP$2085)*(ROW($X$7:$X$2085)&lt;&gt;ROW(X1325))*((S1325=0)*($S$7:$S$2085&gt;0)+(S1325&gt;0)*($S$7:$S$2085=0)))&gt;0,"SALONES UNIDOS",IF(SUMPRODUCT((X1325=$X$7:$X$2085)*(AI1325=$AI$7:$AI$2085)*((AO1325&lt;$AP$7:$AP$2085)*(AP1325&gt;$AO$7:$AO$2085))*(ROW($X$7:$X$2085)&lt;&gt;ROW(X1325)))&gt;0,"Cruzado","Sin cruce")))</f>
        <v>Sin cruce</v>
      </c>
      <c r="AR1325" s="23" t="str" cm="1">
        <f t="array" ref="AR1325">IF(AE1325="","",IF(SUMPRODUCT((AE1325=$AE$7:$AE$2085)*(AI1325=$AI$7:$AI$2085)*(AO1325=$AO$7:$AO$2085)*(AP1325=$AP$7:$AP$2085)*(ROW($AE$7:$AE$2085)&lt;&gt;ROW(AE1325))*((S1325=0)*($S$7:$S$2085&gt;0)+(S1325&gt;0)*($S$7:$S$2085=0)))&gt;0,"SALONES UNIDOS",IF(SUMPRODUCT((AE1325=$AE$7:$AE$2085)*(AI1325=$AI$7:$AI$2085)*((AO1325&lt;$AP$7:$AP$2085)*(AP1325&gt;$AO$7:$AO$2085))*(ROW($AE$7:$AE$2085)&lt;&gt;ROW(AE1325)))&gt;0,"Cruzado","Sin cruce")))</f>
        <v/>
      </c>
      <c r="AS1325" s="94" t="str">
        <f t="shared" si="28"/>
        <v>EN8PRINCIPALD</v>
      </c>
      <c r="AT1325" s="94" t="str" cm="1">
        <f t="array" ref="AT1325">IF(AS1325="","",IF(SUMPRODUCT((AS1325=$AS$7:$AS$2085)*(AI1325=$AI$7:$AI$2085)*(AO1325=$AO$7:$AO$2085)*(AP1325=$AP$7:$AP$2085)*(ROW($AS$7:$AS$2085)&lt;&gt;ROW(AS1325))*((S1325=0)*($S$7:$S$2085&gt;0)+(S1325&gt;0)*($S$7:$S$2085=0)))&gt;0,"SALONES UNIDOS",IF(SUMPRODUCT((AS1325=$AS$7:$AS$2085)*(AI1325=$AI$7:$AI$2085)*((AO1325&lt;$AP$7:$AP$2085)*(AP1325&gt;$AO$7:$AO$2085))*(ROW($AS$7:$AS$2085)&lt;&gt;ROW(AS1325)))&gt;0,"Cruzado","Sin cruce")))</f>
        <v>Sin cruce</v>
      </c>
    </row>
    <row r="1326" spans="3:46" ht="15.6" hidden="1" customHeight="1">
      <c r="C1326" s="496" t="s">
        <v>572</v>
      </c>
      <c r="D1326" s="15" t="s">
        <v>59</v>
      </c>
      <c r="E1326" s="15">
        <v>202011</v>
      </c>
      <c r="F1326" s="503" t="s">
        <v>48</v>
      </c>
      <c r="G1326" s="497" t="s">
        <v>80</v>
      </c>
      <c r="H1326" s="503" t="s">
        <v>63</v>
      </c>
      <c r="I1326" s="503">
        <v>8</v>
      </c>
      <c r="J1326" s="503" t="s">
        <v>77</v>
      </c>
      <c r="K1326" s="503" t="s">
        <v>77</v>
      </c>
      <c r="L1326" s="499" t="s">
        <v>717</v>
      </c>
      <c r="M1326" s="535" t="s">
        <v>718</v>
      </c>
      <c r="N1326" s="15" t="s">
        <v>577</v>
      </c>
      <c r="O1326" s="15" t="s">
        <v>578</v>
      </c>
      <c r="P1326" s="503" t="s">
        <v>624</v>
      </c>
      <c r="Q1326" s="15">
        <v>3</v>
      </c>
      <c r="R1326" s="15">
        <v>2</v>
      </c>
      <c r="S1326" s="479">
        <v>5</v>
      </c>
      <c r="T1326" s="15">
        <v>4</v>
      </c>
      <c r="U1326" s="471"/>
      <c r="V1326" s="550">
        <v>20</v>
      </c>
      <c r="W1326" s="497">
        <v>19327263</v>
      </c>
      <c r="X1326" s="566" t="s">
        <v>467</v>
      </c>
      <c r="Y1326" s="15" t="s">
        <v>624</v>
      </c>
      <c r="Z1326" s="15"/>
      <c r="AA1326" s="15"/>
      <c r="AB1326" s="15"/>
      <c r="AC1326" s="493"/>
      <c r="AD1326" s="15"/>
      <c r="AE1326" s="479"/>
      <c r="AF1326" s="497"/>
      <c r="AG1326" s="497"/>
      <c r="AH1326" s="15" t="s">
        <v>203</v>
      </c>
      <c r="AI1326" s="15">
        <v>4</v>
      </c>
      <c r="AJ1326" s="15">
        <v>18</v>
      </c>
      <c r="AK1326" s="15">
        <v>30</v>
      </c>
      <c r="AL1326" s="15">
        <v>22</v>
      </c>
      <c r="AM1326" s="15">
        <v>40</v>
      </c>
      <c r="AN1326" s="490">
        <f>IF(AJ1326="",S1326,ROUND(((((AL1326/24)+(AM1326/1440))-((AJ1326/24)+(AK1326/1440)))*1440/50),5))</f>
        <v>5</v>
      </c>
      <c r="AO1326" s="491">
        <f>AJ1326/24+AK1326/1440</f>
        <v>0.77083333333333337</v>
      </c>
      <c r="AP1326" s="491">
        <f>AL1326/24+AM1326/1440</f>
        <v>0.94444444444444442</v>
      </c>
      <c r="AQ1326" s="23" t="str" cm="1">
        <f t="array" ref="AQ1326">IF(X1326="","",IF(SUMPRODUCT((X1326=$X$7:$X$2085)*(AI1326=$AI$7:$AI$2085)*(AO1326=$AO$7:$AO$2085)*(AP1326=$AP$7:$AP$2085)*(ROW($X$7:$X$2085)&lt;&gt;ROW(X1326))*((S1326=0)*($S$7:$S$2085&gt;0)+(S1326&gt;0)*($S$7:$S$2085=0)))&gt;0,"SALONES UNIDOS",IF(SUMPRODUCT((X1326=$X$7:$X$2085)*(AI1326=$AI$7:$AI$2085)*((AO1326&lt;$AP$7:$AP$2085)*(AP1326&gt;$AO$7:$AO$2085))*(ROW($X$7:$X$2085)&lt;&gt;ROW(X1326)))&gt;0,"Cruzado","Sin cruce")))</f>
        <v>Sin cruce</v>
      </c>
      <c r="AR1326" s="23" t="str" cm="1">
        <f t="array" ref="AR1326">IF(AE1326="","",IF(SUMPRODUCT((AE1326=$AE$7:$AE$2085)*(AI1326=$AI$7:$AI$2085)*(AO1326=$AO$7:$AO$2085)*(AP1326=$AP$7:$AP$2085)*(ROW($AE$7:$AE$2085)&lt;&gt;ROW(AE1326))*((S1326=0)*($S$7:$S$2085&gt;0)+(S1326&gt;0)*($S$7:$S$2085=0)))&gt;0,"SALONES UNIDOS",IF(SUMPRODUCT((AE1326=$AE$7:$AE$2085)*(AI1326=$AI$7:$AI$2085)*((AO1326&lt;$AP$7:$AP$2085)*(AP1326&gt;$AO$7:$AO$2085))*(ROW($AE$7:$AE$2085)&lt;&gt;ROW(AE1326)))&gt;0,"Cruzado","Sin cruce")))</f>
        <v/>
      </c>
      <c r="AS1326" s="94" t="str">
        <f t="shared" si="28"/>
        <v>EN8PRINCIPALE</v>
      </c>
      <c r="AT1326" s="94" t="str" cm="1">
        <f t="array" ref="AT1326">IF(AS1326="","",IF(SUMPRODUCT((AS1326=$AS$7:$AS$2085)*(AI1326=$AI$7:$AI$2085)*(AO1326=$AO$7:$AO$2085)*(AP1326=$AP$7:$AP$2085)*(ROW($AS$7:$AS$2085)&lt;&gt;ROW(AS1326))*((S1326=0)*($S$7:$S$2085&gt;0)+(S1326&gt;0)*($S$7:$S$2085=0)))&gt;0,"SALONES UNIDOS",IF(SUMPRODUCT((AS1326=$AS$7:$AS$2085)*(AI1326=$AI$7:$AI$2085)*((AO1326&lt;$AP$7:$AP$2085)*(AP1326&gt;$AO$7:$AO$2085))*(ROW($AS$7:$AS$2085)&lt;&gt;ROW(AS1326)))&gt;0,"Cruzado","Sin cruce")))</f>
        <v>Sin cruce</v>
      </c>
    </row>
    <row r="1327" spans="3:46" ht="15.6" hidden="1" customHeight="1">
      <c r="C1327" s="496" t="s">
        <v>572</v>
      </c>
      <c r="D1327" s="15" t="s">
        <v>59</v>
      </c>
      <c r="E1327" s="15">
        <v>202011</v>
      </c>
      <c r="F1327" s="503" t="s">
        <v>48</v>
      </c>
      <c r="G1327" s="497" t="s">
        <v>80</v>
      </c>
      <c r="H1327" s="503" t="s">
        <v>63</v>
      </c>
      <c r="I1327" s="503">
        <v>8</v>
      </c>
      <c r="J1327" s="503" t="s">
        <v>85</v>
      </c>
      <c r="K1327" s="503" t="s">
        <v>85</v>
      </c>
      <c r="L1327" s="499" t="s">
        <v>717</v>
      </c>
      <c r="M1327" s="535" t="s">
        <v>718</v>
      </c>
      <c r="N1327" s="15" t="s">
        <v>577</v>
      </c>
      <c r="O1327" s="15" t="s">
        <v>578</v>
      </c>
      <c r="P1327" s="503" t="s">
        <v>624</v>
      </c>
      <c r="Q1327" s="15">
        <v>3</v>
      </c>
      <c r="R1327" s="15">
        <v>2</v>
      </c>
      <c r="S1327" s="479">
        <v>5</v>
      </c>
      <c r="T1327" s="15">
        <v>4</v>
      </c>
      <c r="U1327" s="471"/>
      <c r="V1327" s="550">
        <v>15</v>
      </c>
      <c r="W1327" s="497">
        <v>21404829</v>
      </c>
      <c r="X1327" s="566" t="s">
        <v>341</v>
      </c>
      <c r="Y1327" s="15" t="s">
        <v>624</v>
      </c>
      <c r="Z1327" s="15"/>
      <c r="AA1327" s="15"/>
      <c r="AB1327" s="15"/>
      <c r="AC1327" s="493"/>
      <c r="AD1327" s="15"/>
      <c r="AE1327" s="479"/>
      <c r="AF1327" s="497"/>
      <c r="AG1327" s="497"/>
      <c r="AH1327" s="15" t="s">
        <v>203</v>
      </c>
      <c r="AI1327" s="15">
        <v>1</v>
      </c>
      <c r="AJ1327" s="15">
        <v>7</v>
      </c>
      <c r="AK1327" s="15">
        <v>40</v>
      </c>
      <c r="AL1327" s="15">
        <v>11</v>
      </c>
      <c r="AM1327" s="15">
        <v>50</v>
      </c>
      <c r="AN1327" s="490">
        <f>IF(AJ1327="",S1327,ROUND(((((AL1327/24)+(AM1327/1440))-((AJ1327/24)+(AK1327/1440)))*1440/50),5))</f>
        <v>5</v>
      </c>
      <c r="AO1327" s="491">
        <f>AJ1327/24+AK1327/1440</f>
        <v>0.31944444444444448</v>
      </c>
      <c r="AP1327" s="491">
        <f>AL1327/24+AM1327/1440</f>
        <v>0.49305555555555552</v>
      </c>
      <c r="AQ1327" s="23" t="str" cm="1">
        <f t="array" ref="AQ1327">IF(X1327="","",IF(SUMPRODUCT((X1327=$X$7:$X$2085)*(AI1327=$AI$7:$AI$2085)*(AO1327=$AO$7:$AO$2085)*(AP1327=$AP$7:$AP$2085)*(ROW($X$7:$X$2085)&lt;&gt;ROW(X1327))*((S1327=0)*($S$7:$S$2085&gt;0)+(S1327&gt;0)*($S$7:$S$2085=0)))&gt;0,"SALONES UNIDOS",IF(SUMPRODUCT((X1327=$X$7:$X$2085)*(AI1327=$AI$7:$AI$2085)*((AO1327&lt;$AP$7:$AP$2085)*(AP1327&gt;$AO$7:$AO$2085))*(ROW($X$7:$X$2085)&lt;&gt;ROW(X1327)))&gt;0,"Cruzado","Sin cruce")))</f>
        <v>Sin cruce</v>
      </c>
      <c r="AR1327" s="23" t="str" cm="1">
        <f t="array" ref="AR1327">IF(AE1327="","",IF(SUMPRODUCT((AE1327=$AE$7:$AE$2085)*(AI1327=$AI$7:$AI$2085)*(AO1327=$AO$7:$AO$2085)*(AP1327=$AP$7:$AP$2085)*(ROW($AE$7:$AE$2085)&lt;&gt;ROW(AE1327))*((S1327=0)*($S$7:$S$2085&gt;0)+(S1327&gt;0)*($S$7:$S$2085=0)))&gt;0,"SALONES UNIDOS",IF(SUMPRODUCT((AE1327=$AE$7:$AE$2085)*(AI1327=$AI$7:$AI$2085)*((AO1327&lt;$AP$7:$AP$2085)*(AP1327&gt;$AO$7:$AO$2085))*(ROW($AE$7:$AE$2085)&lt;&gt;ROW(AE1327)))&gt;0,"Cruzado","Sin cruce")))</f>
        <v/>
      </c>
      <c r="AS1327" s="94" t="str">
        <f t="shared" si="28"/>
        <v>EN8PRINCIPALF</v>
      </c>
      <c r="AT1327" s="94" t="str" cm="1">
        <f t="array" ref="AT1327">IF(AS1327="","",IF(SUMPRODUCT((AS1327=$AS$7:$AS$2085)*(AI1327=$AI$7:$AI$2085)*(AO1327=$AO$7:$AO$2085)*(AP1327=$AP$7:$AP$2085)*(ROW($AS$7:$AS$2085)&lt;&gt;ROW(AS1327))*((S1327=0)*($S$7:$S$2085&gt;0)+(S1327&gt;0)*($S$7:$S$2085=0)))&gt;0,"SALONES UNIDOS",IF(SUMPRODUCT((AS1327=$AS$7:$AS$2085)*(AI1327=$AI$7:$AI$2085)*((AO1327&lt;$AP$7:$AP$2085)*(AP1327&gt;$AO$7:$AO$2085))*(ROW($AS$7:$AS$2085)&lt;&gt;ROW(AS1327)))&gt;0,"Cruzado","Sin cruce")))</f>
        <v>Sin cruce</v>
      </c>
    </row>
    <row r="1328" spans="3:46" ht="15.6" hidden="1" customHeight="1">
      <c r="C1328" s="496" t="s">
        <v>572</v>
      </c>
      <c r="D1328" s="15" t="s">
        <v>59</v>
      </c>
      <c r="E1328" s="15">
        <v>202011</v>
      </c>
      <c r="F1328" s="503" t="s">
        <v>48</v>
      </c>
      <c r="G1328" s="497" t="s">
        <v>80</v>
      </c>
      <c r="H1328" s="503" t="s">
        <v>63</v>
      </c>
      <c r="I1328" s="503">
        <v>8</v>
      </c>
      <c r="J1328" s="503" t="s">
        <v>86</v>
      </c>
      <c r="K1328" s="503" t="s">
        <v>86</v>
      </c>
      <c r="L1328" s="499" t="s">
        <v>717</v>
      </c>
      <c r="M1328" s="535" t="s">
        <v>718</v>
      </c>
      <c r="N1328" s="15" t="s">
        <v>577</v>
      </c>
      <c r="O1328" s="15" t="s">
        <v>578</v>
      </c>
      <c r="P1328" s="503" t="s">
        <v>624</v>
      </c>
      <c r="Q1328" s="15">
        <v>3</v>
      </c>
      <c r="R1328" s="15">
        <v>2</v>
      </c>
      <c r="S1328" s="479">
        <v>5</v>
      </c>
      <c r="T1328" s="15">
        <v>4</v>
      </c>
      <c r="U1328" s="471"/>
      <c r="V1328" s="550">
        <v>15</v>
      </c>
      <c r="W1328" s="497">
        <v>21404829</v>
      </c>
      <c r="X1328" s="566" t="s">
        <v>341</v>
      </c>
      <c r="Y1328" s="15" t="s">
        <v>624</v>
      </c>
      <c r="Z1328" s="15"/>
      <c r="AA1328" s="15"/>
      <c r="AB1328" s="15"/>
      <c r="AC1328" s="493"/>
      <c r="AD1328" s="15"/>
      <c r="AE1328" s="479"/>
      <c r="AF1328" s="497"/>
      <c r="AG1328" s="497"/>
      <c r="AH1328" s="15" t="s">
        <v>203</v>
      </c>
      <c r="AI1328" s="15">
        <v>5</v>
      </c>
      <c r="AJ1328" s="15">
        <v>7</v>
      </c>
      <c r="AK1328" s="15">
        <v>40</v>
      </c>
      <c r="AL1328" s="15">
        <v>11</v>
      </c>
      <c r="AM1328" s="15">
        <v>50</v>
      </c>
      <c r="AN1328" s="490">
        <f>IF(AJ1328="",S1328,ROUND(((((AL1328/24)+(AM1328/1440))-((AJ1328/24)+(AK1328/1440)))*1440/50),5))</f>
        <v>5</v>
      </c>
      <c r="AO1328" s="491">
        <f>AJ1328/24+AK1328/1440</f>
        <v>0.31944444444444448</v>
      </c>
      <c r="AP1328" s="491">
        <f>AL1328/24+AM1328/1440</f>
        <v>0.49305555555555552</v>
      </c>
      <c r="AQ1328" s="23" t="str" cm="1">
        <f t="array" ref="AQ1328">IF(X1328="","",IF(SUMPRODUCT((X1328=$X$7:$X$2085)*(AI1328=$AI$7:$AI$2085)*(AO1328=$AO$7:$AO$2085)*(AP1328=$AP$7:$AP$2085)*(ROW($X$7:$X$2085)&lt;&gt;ROW(X1328))*((S1328=0)*($S$7:$S$2085&gt;0)+(S1328&gt;0)*($S$7:$S$2085=0)))&gt;0,"SALONES UNIDOS",IF(SUMPRODUCT((X1328=$X$7:$X$2085)*(AI1328=$AI$7:$AI$2085)*((AO1328&lt;$AP$7:$AP$2085)*(AP1328&gt;$AO$7:$AO$2085))*(ROW($X$7:$X$2085)&lt;&gt;ROW(X1328)))&gt;0,"Cruzado","Sin cruce")))</f>
        <v>Sin cruce</v>
      </c>
      <c r="AR1328" s="23" t="str" cm="1">
        <f t="array" ref="AR1328">IF(AE1328="","",IF(SUMPRODUCT((AE1328=$AE$7:$AE$2085)*(AI1328=$AI$7:$AI$2085)*(AO1328=$AO$7:$AO$2085)*(AP1328=$AP$7:$AP$2085)*(ROW($AE$7:$AE$2085)&lt;&gt;ROW(AE1328))*((S1328=0)*($S$7:$S$2085&gt;0)+(S1328&gt;0)*($S$7:$S$2085=0)))&gt;0,"SALONES UNIDOS",IF(SUMPRODUCT((AE1328=$AE$7:$AE$2085)*(AI1328=$AI$7:$AI$2085)*((AO1328&lt;$AP$7:$AP$2085)*(AP1328&gt;$AO$7:$AO$2085))*(ROW($AE$7:$AE$2085)&lt;&gt;ROW(AE1328)))&gt;0,"Cruzado","Sin cruce")))</f>
        <v/>
      </c>
      <c r="AS1328" s="94" t="str">
        <f t="shared" si="28"/>
        <v>EN8PRINCIPALG</v>
      </c>
      <c r="AT1328" s="94" t="str" cm="1">
        <f t="array" ref="AT1328">IF(AS1328="","",IF(SUMPRODUCT((AS1328=$AS$7:$AS$2085)*(AI1328=$AI$7:$AI$2085)*(AO1328=$AO$7:$AO$2085)*(AP1328=$AP$7:$AP$2085)*(ROW($AS$7:$AS$2085)&lt;&gt;ROW(AS1328))*((S1328=0)*($S$7:$S$2085&gt;0)+(S1328&gt;0)*($S$7:$S$2085=0)))&gt;0,"SALONES UNIDOS",IF(SUMPRODUCT((AS1328=$AS$7:$AS$2085)*(AI1328=$AI$7:$AI$2085)*((AO1328&lt;$AP$7:$AP$2085)*(AP1328&gt;$AO$7:$AO$2085))*(ROW($AS$7:$AS$2085)&lt;&gt;ROW(AS1328)))&gt;0,"Cruzado","Sin cruce")))</f>
        <v>Sin cruce</v>
      </c>
    </row>
    <row r="1329" spans="3:46" ht="15.6" hidden="1" customHeight="1">
      <c r="C1329" s="496" t="s">
        <v>572</v>
      </c>
      <c r="D1329" s="15" t="s">
        <v>59</v>
      </c>
      <c r="E1329" s="15">
        <v>202011</v>
      </c>
      <c r="F1329" s="503" t="s">
        <v>48</v>
      </c>
      <c r="G1329" s="497" t="s">
        <v>80</v>
      </c>
      <c r="H1329" s="503" t="s">
        <v>63</v>
      </c>
      <c r="I1329" s="503">
        <v>9</v>
      </c>
      <c r="J1329" s="503" t="s">
        <v>41</v>
      </c>
      <c r="K1329" s="503" t="s">
        <v>41</v>
      </c>
      <c r="L1329" s="499" t="s">
        <v>719</v>
      </c>
      <c r="M1329" s="535" t="s">
        <v>720</v>
      </c>
      <c r="N1329" s="15" t="s">
        <v>710</v>
      </c>
      <c r="O1329" s="15" t="s">
        <v>578</v>
      </c>
      <c r="P1329" s="503" t="s">
        <v>579</v>
      </c>
      <c r="Q1329" s="15">
        <v>0</v>
      </c>
      <c r="R1329" s="15">
        <v>30</v>
      </c>
      <c r="S1329" s="479">
        <v>30</v>
      </c>
      <c r="T1329" s="15">
        <v>15</v>
      </c>
      <c r="U1329" s="471"/>
      <c r="V1329" s="550">
        <v>140</v>
      </c>
      <c r="W1329" s="497"/>
      <c r="X1329" s="566"/>
      <c r="Y1329" s="15" t="s">
        <v>579</v>
      </c>
      <c r="Z1329" s="15"/>
      <c r="AA1329" s="15"/>
      <c r="AB1329" s="15"/>
      <c r="AC1329" s="493"/>
      <c r="AD1329" s="15"/>
      <c r="AE1329" s="479"/>
      <c r="AF1329" s="497"/>
      <c r="AG1329" s="497"/>
      <c r="AH1329" s="15" t="s">
        <v>100</v>
      </c>
      <c r="AI1329" s="15"/>
      <c r="AJ1329" s="15"/>
      <c r="AK1329" s="15"/>
      <c r="AL1329" s="15"/>
      <c r="AM1329" s="15"/>
      <c r="AN1329" s="490">
        <f>IF(AJ1329="",S1329,ROUND(((((AL1329/24)+(AM1329/1440))-((AJ1329/24)+(AK1329/1440)))*1440/50),5))</f>
        <v>30</v>
      </c>
      <c r="AO1329" s="491">
        <f>AJ1329/24+AK1329/1440</f>
        <v>0</v>
      </c>
      <c r="AP1329" s="491">
        <f>AL1329/24+AM1329/1440</f>
        <v>0</v>
      </c>
      <c r="AQ1329" s="23" t="str" cm="1">
        <f t="array" ref="AQ1329">IF(X1329="","",IF(SUMPRODUCT((X1329=$X$7:$X$2085)*(AI1329=$AI$7:$AI$2085)*(AO1329=$AO$7:$AO$2085)*(AP1329=$AP$7:$AP$2085)*(ROW($X$7:$X$2085)&lt;&gt;ROW(X1329))*((S1329=0)*($S$7:$S$2085&gt;0)+(S1329&gt;0)*($S$7:$S$2085=0)))&gt;0,"SALONES UNIDOS",IF(SUMPRODUCT((X1329=$X$7:$X$2085)*(AI1329=$AI$7:$AI$2085)*((AO1329&lt;$AP$7:$AP$2085)*(AP1329&gt;$AO$7:$AO$2085))*(ROW($X$7:$X$2085)&lt;&gt;ROW(X1329)))&gt;0,"Cruzado","Sin cruce")))</f>
        <v/>
      </c>
      <c r="AR1329" s="23" t="str" cm="1">
        <f t="array" ref="AR1329">IF(AE1329="","",IF(SUMPRODUCT((AE1329=$AE$7:$AE$2085)*(AI1329=$AI$7:$AI$2085)*(AO1329=$AO$7:$AO$2085)*(AP1329=$AP$7:$AP$2085)*(ROW($AE$7:$AE$2085)&lt;&gt;ROW(AE1329))*((S1329=0)*($S$7:$S$2085&gt;0)+(S1329&gt;0)*($S$7:$S$2085=0)))&gt;0,"SALONES UNIDOS",IF(SUMPRODUCT((AE1329=$AE$7:$AE$2085)*(AI1329=$AI$7:$AI$2085)*((AO1329&lt;$AP$7:$AP$2085)*(AP1329&gt;$AO$7:$AO$2085))*(ROW($AE$7:$AE$2085)&lt;&gt;ROW(AE1329)))&gt;0,"Cruzado","Sin cruce")))</f>
        <v/>
      </c>
      <c r="AS1329" s="94" t="str">
        <f t="shared" si="28"/>
        <v>EN9PRINCIPALA</v>
      </c>
      <c r="AT1329" s="94" t="str" cm="1">
        <f t="array" ref="AT1329">IF(AS1329="","",IF(SUMPRODUCT((AS1329=$AS$7:$AS$2085)*(AI1329=$AI$7:$AI$2085)*(AO1329=$AO$7:$AO$2085)*(AP1329=$AP$7:$AP$2085)*(ROW($AS$7:$AS$2085)&lt;&gt;ROW(AS1329))*((S1329=0)*($S$7:$S$2085&gt;0)+(S1329&gt;0)*($S$7:$S$2085=0)))&gt;0,"SALONES UNIDOS",IF(SUMPRODUCT((AS1329=$AS$7:$AS$2085)*(AI1329=$AI$7:$AI$2085)*((AO1329&lt;$AP$7:$AP$2085)*(AP1329&gt;$AO$7:$AO$2085))*(ROW($AS$7:$AS$2085)&lt;&gt;ROW(AS1329)))&gt;0,"Cruzado","Sin cruce")))</f>
        <v>Sin cruce</v>
      </c>
    </row>
    <row r="1330" spans="3:46" ht="15.6" hidden="1" customHeight="1">
      <c r="C1330" s="496" t="s">
        <v>572</v>
      </c>
      <c r="D1330" s="15" t="s">
        <v>59</v>
      </c>
      <c r="E1330" s="15">
        <v>202011</v>
      </c>
      <c r="F1330" s="505" t="s">
        <v>48</v>
      </c>
      <c r="G1330" s="497" t="s">
        <v>80</v>
      </c>
      <c r="H1330" s="503" t="s">
        <v>63</v>
      </c>
      <c r="I1330" s="503">
        <v>9</v>
      </c>
      <c r="J1330" s="503" t="s">
        <v>41</v>
      </c>
      <c r="K1330" s="503" t="s">
        <v>41</v>
      </c>
      <c r="L1330" s="499" t="s">
        <v>721</v>
      </c>
      <c r="M1330" s="535" t="s">
        <v>722</v>
      </c>
      <c r="N1330" s="15" t="s">
        <v>577</v>
      </c>
      <c r="O1330" s="15" t="s">
        <v>578</v>
      </c>
      <c r="P1330" s="503" t="s">
        <v>624</v>
      </c>
      <c r="Q1330" s="15">
        <v>4</v>
      </c>
      <c r="R1330" s="15">
        <v>4</v>
      </c>
      <c r="S1330" s="479">
        <v>8</v>
      </c>
      <c r="T1330" s="15">
        <v>6</v>
      </c>
      <c r="U1330" s="471"/>
      <c r="V1330" s="550">
        <v>20</v>
      </c>
      <c r="W1330" s="548">
        <v>71221525</v>
      </c>
      <c r="X1330" s="564" t="s">
        <v>441</v>
      </c>
      <c r="Y1330" s="15" t="s">
        <v>624</v>
      </c>
      <c r="Z1330" s="15"/>
      <c r="AA1330" s="15"/>
      <c r="AB1330" s="15"/>
      <c r="AC1330" s="493"/>
      <c r="AD1330" s="15"/>
      <c r="AE1330" s="479"/>
      <c r="AF1330" s="497"/>
      <c r="AG1330" s="497"/>
      <c r="AH1330" s="15" t="s">
        <v>203</v>
      </c>
      <c r="AI1330" s="15">
        <v>6</v>
      </c>
      <c r="AJ1330" s="15">
        <v>16</v>
      </c>
      <c r="AK1330" s="15">
        <v>50</v>
      </c>
      <c r="AL1330" s="15">
        <v>23</v>
      </c>
      <c r="AM1330" s="15">
        <v>30</v>
      </c>
      <c r="AN1330" s="490">
        <f>IF(AJ1330="",S1330,ROUND(((((AL1330/24)+(AM1330/1440))-((AJ1330/24)+(AK1330/1440)))*1440/50),5))</f>
        <v>8</v>
      </c>
      <c r="AO1330" s="491">
        <f>AJ1330/24+AK1330/1440</f>
        <v>0.70138888888888884</v>
      </c>
      <c r="AP1330" s="491">
        <f>AL1330/24+AM1330/1440</f>
        <v>0.97916666666666674</v>
      </c>
      <c r="AQ1330" s="23" t="str" cm="1">
        <f t="array" ref="AQ1330">IF(X1330="","",IF(SUMPRODUCT((X1330=$X$7:$X$2085)*(AI1330=$AI$7:$AI$2085)*(AO1330=$AO$7:$AO$2085)*(AP1330=$AP$7:$AP$2085)*(ROW($X$7:$X$2085)&lt;&gt;ROW(X1330))*((S1330=0)*($S$7:$S$2085&gt;0)+(S1330&gt;0)*($S$7:$S$2085=0)))&gt;0,"SALONES UNIDOS",IF(SUMPRODUCT((X1330=$X$7:$X$2085)*(AI1330=$AI$7:$AI$2085)*((AO1330&lt;$AP$7:$AP$2085)*(AP1330&gt;$AO$7:$AO$2085))*(ROW($X$7:$X$2085)&lt;&gt;ROW(X1330)))&gt;0,"Cruzado","Sin cruce")))</f>
        <v>Sin cruce</v>
      </c>
      <c r="AR1330" s="23" t="str" cm="1">
        <f t="array" ref="AR1330">IF(AE1330="","",IF(SUMPRODUCT((AE1330=$AE$7:$AE$2085)*(AI1330=$AI$7:$AI$2085)*(AO1330=$AO$7:$AO$2085)*(AP1330=$AP$7:$AP$2085)*(ROW($AE$7:$AE$2085)&lt;&gt;ROW(AE1330))*((S1330=0)*($S$7:$S$2085&gt;0)+(S1330&gt;0)*($S$7:$S$2085=0)))&gt;0,"SALONES UNIDOS",IF(SUMPRODUCT((AE1330=$AE$7:$AE$2085)*(AI1330=$AI$7:$AI$2085)*((AO1330&lt;$AP$7:$AP$2085)*(AP1330&gt;$AO$7:$AO$2085))*(ROW($AE$7:$AE$2085)&lt;&gt;ROW(AE1330)))&gt;0,"Cruzado","Sin cruce")))</f>
        <v/>
      </c>
      <c r="AS1330" s="94" t="str">
        <f t="shared" si="28"/>
        <v>EN9PRINCIPALA</v>
      </c>
      <c r="AT1330" s="94" t="str" cm="1">
        <f t="array" ref="AT1330">IF(AS1330="","",IF(SUMPRODUCT((AS1330=$AS$7:$AS$2085)*(AI1330=$AI$7:$AI$2085)*(AO1330=$AO$7:$AO$2085)*(AP1330=$AP$7:$AP$2085)*(ROW($AS$7:$AS$2085)&lt;&gt;ROW(AS1330))*((S1330=0)*($S$7:$S$2085&gt;0)+(S1330&gt;0)*($S$7:$S$2085=0)))&gt;0,"SALONES UNIDOS",IF(SUMPRODUCT((AS1330=$AS$7:$AS$2085)*(AI1330=$AI$7:$AI$2085)*((AO1330&lt;$AP$7:$AP$2085)*(AP1330&gt;$AO$7:$AO$2085))*(ROW($AS$7:$AS$2085)&lt;&gt;ROW(AS1330)))&gt;0,"Cruzado","Sin cruce")))</f>
        <v>Sin cruce</v>
      </c>
    </row>
    <row r="1331" spans="3:46" ht="15.6" hidden="1" customHeight="1">
      <c r="C1331" s="496" t="s">
        <v>572</v>
      </c>
      <c r="D1331" s="15" t="s">
        <v>59</v>
      </c>
      <c r="E1331" s="15">
        <v>202011</v>
      </c>
      <c r="F1331" s="505" t="s">
        <v>48</v>
      </c>
      <c r="G1331" s="497" t="s">
        <v>80</v>
      </c>
      <c r="H1331" s="503" t="s">
        <v>63</v>
      </c>
      <c r="I1331" s="503">
        <v>9</v>
      </c>
      <c r="J1331" s="503" t="s">
        <v>51</v>
      </c>
      <c r="K1331" s="503" t="s">
        <v>51</v>
      </c>
      <c r="L1331" s="499" t="s">
        <v>721</v>
      </c>
      <c r="M1331" s="535" t="s">
        <v>722</v>
      </c>
      <c r="N1331" s="15" t="s">
        <v>577</v>
      </c>
      <c r="O1331" s="15" t="s">
        <v>578</v>
      </c>
      <c r="P1331" s="503" t="s">
        <v>624</v>
      </c>
      <c r="Q1331" s="15">
        <v>4</v>
      </c>
      <c r="R1331" s="15">
        <v>4</v>
      </c>
      <c r="S1331" s="479">
        <v>8</v>
      </c>
      <c r="T1331" s="15">
        <v>6</v>
      </c>
      <c r="U1331" s="471"/>
      <c r="V1331" s="550">
        <v>20</v>
      </c>
      <c r="W1331" s="548">
        <v>71221525</v>
      </c>
      <c r="X1331" s="564" t="s">
        <v>441</v>
      </c>
      <c r="Y1331" s="15" t="s">
        <v>624</v>
      </c>
      <c r="Z1331" s="15"/>
      <c r="AA1331" s="15"/>
      <c r="AB1331" s="15"/>
      <c r="AC1331" s="493"/>
      <c r="AD1331" s="15"/>
      <c r="AE1331" s="479"/>
      <c r="AF1331" s="497"/>
      <c r="AG1331" s="497"/>
      <c r="AH1331" s="15" t="s">
        <v>203</v>
      </c>
      <c r="AI1331" s="15">
        <v>5</v>
      </c>
      <c r="AJ1331" s="15">
        <v>16</v>
      </c>
      <c r="AK1331" s="15">
        <v>50</v>
      </c>
      <c r="AL1331" s="15">
        <v>23</v>
      </c>
      <c r="AM1331" s="15">
        <v>30</v>
      </c>
      <c r="AN1331" s="490">
        <f>IF(AJ1331="",S1331,ROUND(((((AL1331/24)+(AM1331/1440))-((AJ1331/24)+(AK1331/1440)))*1440/50),5))</f>
        <v>8</v>
      </c>
      <c r="AO1331" s="491">
        <f>AJ1331/24+AK1331/1440</f>
        <v>0.70138888888888884</v>
      </c>
      <c r="AP1331" s="491">
        <f>AL1331/24+AM1331/1440</f>
        <v>0.97916666666666674</v>
      </c>
      <c r="AQ1331" s="23" t="str" cm="1">
        <f t="array" ref="AQ1331">IF(X1331="","",IF(SUMPRODUCT((X1331=$X$7:$X$2085)*(AI1331=$AI$7:$AI$2085)*(AO1331=$AO$7:$AO$2085)*(AP1331=$AP$7:$AP$2085)*(ROW($X$7:$X$2085)&lt;&gt;ROW(X1331))*((S1331=0)*($S$7:$S$2085&gt;0)+(S1331&gt;0)*($S$7:$S$2085=0)))&gt;0,"SALONES UNIDOS",IF(SUMPRODUCT((X1331=$X$7:$X$2085)*(AI1331=$AI$7:$AI$2085)*((AO1331&lt;$AP$7:$AP$2085)*(AP1331&gt;$AO$7:$AO$2085))*(ROW($X$7:$X$2085)&lt;&gt;ROW(X1331)))&gt;0,"Cruzado","Sin cruce")))</f>
        <v>Sin cruce</v>
      </c>
      <c r="AR1331" s="23" t="str" cm="1">
        <f t="array" ref="AR1331">IF(AE1331="","",IF(SUMPRODUCT((AE1331=$AE$7:$AE$2085)*(AI1331=$AI$7:$AI$2085)*(AO1331=$AO$7:$AO$2085)*(AP1331=$AP$7:$AP$2085)*(ROW($AE$7:$AE$2085)&lt;&gt;ROW(AE1331))*((S1331=0)*($S$7:$S$2085&gt;0)+(S1331&gt;0)*($S$7:$S$2085=0)))&gt;0,"SALONES UNIDOS",IF(SUMPRODUCT((AE1331=$AE$7:$AE$2085)*(AI1331=$AI$7:$AI$2085)*((AO1331&lt;$AP$7:$AP$2085)*(AP1331&gt;$AO$7:$AO$2085))*(ROW($AE$7:$AE$2085)&lt;&gt;ROW(AE1331)))&gt;0,"Cruzado","Sin cruce")))</f>
        <v/>
      </c>
      <c r="AS1331" s="94" t="str">
        <f t="shared" si="28"/>
        <v>EN9PRINCIPALB</v>
      </c>
      <c r="AT1331" s="94" t="str" cm="1">
        <f t="array" ref="AT1331">IF(AS1331="","",IF(SUMPRODUCT((AS1331=$AS$7:$AS$2085)*(AI1331=$AI$7:$AI$2085)*(AO1331=$AO$7:$AO$2085)*(AP1331=$AP$7:$AP$2085)*(ROW($AS$7:$AS$2085)&lt;&gt;ROW(AS1331))*((S1331=0)*($S$7:$S$2085&gt;0)+(S1331&gt;0)*($S$7:$S$2085=0)))&gt;0,"SALONES UNIDOS",IF(SUMPRODUCT((AS1331=$AS$7:$AS$2085)*(AI1331=$AI$7:$AI$2085)*((AO1331&lt;$AP$7:$AP$2085)*(AP1331&gt;$AO$7:$AO$2085))*(ROW($AS$7:$AS$2085)&lt;&gt;ROW(AS1331)))&gt;0,"Cruzado","Sin cruce")))</f>
        <v>Sin cruce</v>
      </c>
    </row>
    <row r="1332" spans="3:46" ht="15.6" hidden="1" customHeight="1">
      <c r="C1332" s="496" t="s">
        <v>572</v>
      </c>
      <c r="D1332" s="15" t="s">
        <v>59</v>
      </c>
      <c r="E1332" s="15">
        <v>202011</v>
      </c>
      <c r="F1332" s="505" t="s">
        <v>48</v>
      </c>
      <c r="G1332" s="497" t="s">
        <v>80</v>
      </c>
      <c r="H1332" s="503" t="s">
        <v>63</v>
      </c>
      <c r="I1332" s="503">
        <v>9</v>
      </c>
      <c r="J1332" s="503" t="s">
        <v>57</v>
      </c>
      <c r="K1332" s="503" t="s">
        <v>57</v>
      </c>
      <c r="L1332" s="499" t="s">
        <v>721</v>
      </c>
      <c r="M1332" s="535" t="s">
        <v>722</v>
      </c>
      <c r="N1332" s="15" t="s">
        <v>577</v>
      </c>
      <c r="O1332" s="15" t="s">
        <v>578</v>
      </c>
      <c r="P1332" s="503" t="s">
        <v>624</v>
      </c>
      <c r="Q1332" s="15">
        <v>4</v>
      </c>
      <c r="R1332" s="15">
        <v>4</v>
      </c>
      <c r="S1332" s="479">
        <v>8</v>
      </c>
      <c r="T1332" s="15">
        <v>6</v>
      </c>
      <c r="U1332" s="471"/>
      <c r="V1332" s="550">
        <v>20</v>
      </c>
      <c r="W1332" s="497">
        <v>72254013</v>
      </c>
      <c r="X1332" s="566" t="s">
        <v>279</v>
      </c>
      <c r="Y1332" s="15" t="s">
        <v>624</v>
      </c>
      <c r="Z1332" s="15"/>
      <c r="AA1332" s="15"/>
      <c r="AB1332" s="15"/>
      <c r="AC1332" s="493"/>
      <c r="AD1332" s="15"/>
      <c r="AE1332" s="479"/>
      <c r="AF1332" s="497"/>
      <c r="AG1332" s="497"/>
      <c r="AH1332" s="15" t="s">
        <v>203</v>
      </c>
      <c r="AI1332" s="15">
        <v>3</v>
      </c>
      <c r="AJ1332" s="15">
        <v>16</v>
      </c>
      <c r="AK1332" s="15">
        <v>50</v>
      </c>
      <c r="AL1332" s="15">
        <v>23</v>
      </c>
      <c r="AM1332" s="15">
        <v>30</v>
      </c>
      <c r="AN1332" s="490">
        <f>IF(AJ1332="",S1332,ROUND(((((AL1332/24)+(AM1332/1440))-((AJ1332/24)+(AK1332/1440)))*1440/50),5))</f>
        <v>8</v>
      </c>
      <c r="AO1332" s="491">
        <f>AJ1332/24+AK1332/1440</f>
        <v>0.70138888888888884</v>
      </c>
      <c r="AP1332" s="491">
        <f>AL1332/24+AM1332/1440</f>
        <v>0.97916666666666674</v>
      </c>
      <c r="AQ1332" s="23" t="str" cm="1">
        <f t="array" ref="AQ1332">IF(X1332="","",IF(SUMPRODUCT((X1332=$X$7:$X$2085)*(AI1332=$AI$7:$AI$2085)*(AO1332=$AO$7:$AO$2085)*(AP1332=$AP$7:$AP$2085)*(ROW($X$7:$X$2085)&lt;&gt;ROW(X1332))*((S1332=0)*($S$7:$S$2085&gt;0)+(S1332&gt;0)*($S$7:$S$2085=0)))&gt;0,"SALONES UNIDOS",IF(SUMPRODUCT((X1332=$X$7:$X$2085)*(AI1332=$AI$7:$AI$2085)*((AO1332&lt;$AP$7:$AP$2085)*(AP1332&gt;$AO$7:$AO$2085))*(ROW($X$7:$X$2085)&lt;&gt;ROW(X1332)))&gt;0,"Cruzado","Sin cruce")))</f>
        <v>Sin cruce</v>
      </c>
      <c r="AR1332" s="23" t="str" cm="1">
        <f t="array" ref="AR1332">IF(AE1332="","",IF(SUMPRODUCT((AE1332=$AE$7:$AE$2085)*(AI1332=$AI$7:$AI$2085)*(AO1332=$AO$7:$AO$2085)*(AP1332=$AP$7:$AP$2085)*(ROW($AE$7:$AE$2085)&lt;&gt;ROW(AE1332))*((S1332=0)*($S$7:$S$2085&gt;0)+(S1332&gt;0)*($S$7:$S$2085=0)))&gt;0,"SALONES UNIDOS",IF(SUMPRODUCT((AE1332=$AE$7:$AE$2085)*(AI1332=$AI$7:$AI$2085)*((AO1332&lt;$AP$7:$AP$2085)*(AP1332&gt;$AO$7:$AO$2085))*(ROW($AE$7:$AE$2085)&lt;&gt;ROW(AE1332)))&gt;0,"Cruzado","Sin cruce")))</f>
        <v/>
      </c>
      <c r="AS1332" s="94" t="str">
        <f t="shared" si="28"/>
        <v>EN9PRINCIPALC</v>
      </c>
      <c r="AT1332" s="94" t="str" cm="1">
        <f t="array" ref="AT1332">IF(AS1332="","",IF(SUMPRODUCT((AS1332=$AS$7:$AS$2085)*(AI1332=$AI$7:$AI$2085)*(AO1332=$AO$7:$AO$2085)*(AP1332=$AP$7:$AP$2085)*(ROW($AS$7:$AS$2085)&lt;&gt;ROW(AS1332))*((S1332=0)*($S$7:$S$2085&gt;0)+(S1332&gt;0)*($S$7:$S$2085=0)))&gt;0,"SALONES UNIDOS",IF(SUMPRODUCT((AS1332=$AS$7:$AS$2085)*(AI1332=$AI$7:$AI$2085)*((AO1332&lt;$AP$7:$AP$2085)*(AP1332&gt;$AO$7:$AO$2085))*(ROW($AS$7:$AS$2085)&lt;&gt;ROW(AS1332)))&gt;0,"Cruzado","Sin cruce")))</f>
        <v>Sin cruce</v>
      </c>
    </row>
    <row r="1333" spans="3:46" ht="15.6" hidden="1" customHeight="1">
      <c r="C1333" s="496" t="s">
        <v>572</v>
      </c>
      <c r="D1333" s="15" t="s">
        <v>59</v>
      </c>
      <c r="E1333" s="15">
        <v>202011</v>
      </c>
      <c r="F1333" s="505" t="s">
        <v>48</v>
      </c>
      <c r="G1333" s="497" t="s">
        <v>80</v>
      </c>
      <c r="H1333" s="503" t="s">
        <v>63</v>
      </c>
      <c r="I1333" s="503">
        <v>9</v>
      </c>
      <c r="J1333" s="503" t="s">
        <v>66</v>
      </c>
      <c r="K1333" s="503" t="s">
        <v>66</v>
      </c>
      <c r="L1333" s="499" t="s">
        <v>721</v>
      </c>
      <c r="M1333" s="535" t="s">
        <v>722</v>
      </c>
      <c r="N1333" s="15" t="s">
        <v>577</v>
      </c>
      <c r="O1333" s="15" t="s">
        <v>578</v>
      </c>
      <c r="P1333" s="503" t="s">
        <v>624</v>
      </c>
      <c r="Q1333" s="15">
        <v>4</v>
      </c>
      <c r="R1333" s="15">
        <v>4</v>
      </c>
      <c r="S1333" s="479">
        <v>8</v>
      </c>
      <c r="T1333" s="15">
        <v>6</v>
      </c>
      <c r="U1333" s="471"/>
      <c r="V1333" s="550">
        <v>20</v>
      </c>
      <c r="W1333" s="497">
        <v>72254013</v>
      </c>
      <c r="X1333" s="566" t="s">
        <v>279</v>
      </c>
      <c r="Y1333" s="15" t="s">
        <v>624</v>
      </c>
      <c r="Z1333" s="15"/>
      <c r="AA1333" s="15"/>
      <c r="AB1333" s="15"/>
      <c r="AC1333" s="493"/>
      <c r="AD1333" s="15"/>
      <c r="AE1333" s="479"/>
      <c r="AF1333" s="497"/>
      <c r="AG1333" s="497"/>
      <c r="AH1333" s="15" t="s">
        <v>203</v>
      </c>
      <c r="AI1333" s="15">
        <v>4</v>
      </c>
      <c r="AJ1333" s="15">
        <v>16</v>
      </c>
      <c r="AK1333" s="15">
        <v>50</v>
      </c>
      <c r="AL1333" s="15">
        <v>23</v>
      </c>
      <c r="AM1333" s="15">
        <v>30</v>
      </c>
      <c r="AN1333" s="490">
        <f>IF(AJ1333="",S1333,ROUND(((((AL1333/24)+(AM1333/1440))-((AJ1333/24)+(AK1333/1440)))*1440/50),5))</f>
        <v>8</v>
      </c>
      <c r="AO1333" s="491">
        <f>AJ1333/24+AK1333/1440</f>
        <v>0.70138888888888884</v>
      </c>
      <c r="AP1333" s="491">
        <f>AL1333/24+AM1333/1440</f>
        <v>0.97916666666666674</v>
      </c>
      <c r="AQ1333" s="23" t="str" cm="1">
        <f t="array" ref="AQ1333">IF(X1333="","",IF(SUMPRODUCT((X1333=$X$7:$X$2085)*(AI1333=$AI$7:$AI$2085)*(AO1333=$AO$7:$AO$2085)*(AP1333=$AP$7:$AP$2085)*(ROW($X$7:$X$2085)&lt;&gt;ROW(X1333))*((S1333=0)*($S$7:$S$2085&gt;0)+(S1333&gt;0)*($S$7:$S$2085=0)))&gt;0,"SALONES UNIDOS",IF(SUMPRODUCT((X1333=$X$7:$X$2085)*(AI1333=$AI$7:$AI$2085)*((AO1333&lt;$AP$7:$AP$2085)*(AP1333&gt;$AO$7:$AO$2085))*(ROW($X$7:$X$2085)&lt;&gt;ROW(X1333)))&gt;0,"Cruzado","Sin cruce")))</f>
        <v>Sin cruce</v>
      </c>
      <c r="AR1333" s="23" t="str" cm="1">
        <f t="array" ref="AR1333">IF(AE1333="","",IF(SUMPRODUCT((AE1333=$AE$7:$AE$2085)*(AI1333=$AI$7:$AI$2085)*(AO1333=$AO$7:$AO$2085)*(AP1333=$AP$7:$AP$2085)*(ROW($AE$7:$AE$2085)&lt;&gt;ROW(AE1333))*((S1333=0)*($S$7:$S$2085&gt;0)+(S1333&gt;0)*($S$7:$S$2085=0)))&gt;0,"SALONES UNIDOS",IF(SUMPRODUCT((AE1333=$AE$7:$AE$2085)*(AI1333=$AI$7:$AI$2085)*((AO1333&lt;$AP$7:$AP$2085)*(AP1333&gt;$AO$7:$AO$2085))*(ROW($AE$7:$AE$2085)&lt;&gt;ROW(AE1333)))&gt;0,"Cruzado","Sin cruce")))</f>
        <v/>
      </c>
      <c r="AS1333" s="94" t="str">
        <f t="shared" si="28"/>
        <v>EN9PRINCIPALD</v>
      </c>
      <c r="AT1333" s="94" t="str" cm="1">
        <f t="array" ref="AT1333">IF(AS1333="","",IF(SUMPRODUCT((AS1333=$AS$7:$AS$2085)*(AI1333=$AI$7:$AI$2085)*(AO1333=$AO$7:$AO$2085)*(AP1333=$AP$7:$AP$2085)*(ROW($AS$7:$AS$2085)&lt;&gt;ROW(AS1333))*((S1333=0)*($S$7:$S$2085&gt;0)+(S1333&gt;0)*($S$7:$S$2085=0)))&gt;0,"SALONES UNIDOS",IF(SUMPRODUCT((AS1333=$AS$7:$AS$2085)*(AI1333=$AI$7:$AI$2085)*((AO1333&lt;$AP$7:$AP$2085)*(AP1333&gt;$AO$7:$AO$2085))*(ROW($AS$7:$AS$2085)&lt;&gt;ROW(AS1333)))&gt;0,"Cruzado","Sin cruce")))</f>
        <v>Sin cruce</v>
      </c>
    </row>
    <row r="1334" spans="3:46" ht="15.6" hidden="1" customHeight="1">
      <c r="C1334" s="496" t="s">
        <v>572</v>
      </c>
      <c r="D1334" s="15" t="s">
        <v>59</v>
      </c>
      <c r="E1334" s="15">
        <v>202011</v>
      </c>
      <c r="F1334" s="505" t="s">
        <v>48</v>
      </c>
      <c r="G1334" s="497" t="s">
        <v>80</v>
      </c>
      <c r="H1334" s="503" t="s">
        <v>63</v>
      </c>
      <c r="I1334" s="503">
        <v>9</v>
      </c>
      <c r="J1334" s="503" t="s">
        <v>77</v>
      </c>
      <c r="K1334" s="503" t="s">
        <v>77</v>
      </c>
      <c r="L1334" s="499" t="s">
        <v>721</v>
      </c>
      <c r="M1334" s="535" t="s">
        <v>722</v>
      </c>
      <c r="N1334" s="15" t="s">
        <v>577</v>
      </c>
      <c r="O1334" s="15" t="s">
        <v>578</v>
      </c>
      <c r="P1334" s="503" t="s">
        <v>624</v>
      </c>
      <c r="Q1334" s="15">
        <v>4</v>
      </c>
      <c r="R1334" s="15">
        <v>4</v>
      </c>
      <c r="S1334" s="479">
        <v>8</v>
      </c>
      <c r="T1334" s="15">
        <v>6</v>
      </c>
      <c r="U1334" s="471"/>
      <c r="V1334" s="550">
        <v>20</v>
      </c>
      <c r="W1334" s="497">
        <v>41282651</v>
      </c>
      <c r="X1334" s="566" t="s">
        <v>432</v>
      </c>
      <c r="Y1334" s="15" t="s">
        <v>624</v>
      </c>
      <c r="Z1334" s="15"/>
      <c r="AA1334" s="15"/>
      <c r="AB1334" s="15"/>
      <c r="AC1334" s="493"/>
      <c r="AD1334" s="15"/>
      <c r="AE1334" s="479"/>
      <c r="AF1334" s="497"/>
      <c r="AG1334" s="497"/>
      <c r="AH1334" s="15" t="s">
        <v>203</v>
      </c>
      <c r="AI1334" s="15">
        <v>2</v>
      </c>
      <c r="AJ1334" s="15">
        <v>16</v>
      </c>
      <c r="AK1334" s="15">
        <v>0</v>
      </c>
      <c r="AL1334" s="15">
        <v>22</v>
      </c>
      <c r="AM1334" s="15">
        <v>40</v>
      </c>
      <c r="AN1334" s="490">
        <f>IF(AJ1334="",S1334,ROUND(((((AL1334/24)+(AM1334/1440))-((AJ1334/24)+(AK1334/1440)))*1440/50),5))</f>
        <v>8</v>
      </c>
      <c r="AO1334" s="491">
        <f>AJ1334/24+AK1334/1440</f>
        <v>0.66666666666666663</v>
      </c>
      <c r="AP1334" s="491">
        <f>AL1334/24+AM1334/1440</f>
        <v>0.94444444444444442</v>
      </c>
      <c r="AQ1334" s="23" t="str" cm="1">
        <f t="array" ref="AQ1334">IF(X1334="","",IF(SUMPRODUCT((X1334=$X$7:$X$2085)*(AI1334=$AI$7:$AI$2085)*(AO1334=$AO$7:$AO$2085)*(AP1334=$AP$7:$AP$2085)*(ROW($X$7:$X$2085)&lt;&gt;ROW(X1334))*((S1334=0)*($S$7:$S$2085&gt;0)+(S1334&gt;0)*($S$7:$S$2085=0)))&gt;0,"SALONES UNIDOS",IF(SUMPRODUCT((X1334=$X$7:$X$2085)*(AI1334=$AI$7:$AI$2085)*((AO1334&lt;$AP$7:$AP$2085)*(AP1334&gt;$AO$7:$AO$2085))*(ROW($X$7:$X$2085)&lt;&gt;ROW(X1334)))&gt;0,"Cruzado","Sin cruce")))</f>
        <v>Sin cruce</v>
      </c>
      <c r="AR1334" s="23" t="str" cm="1">
        <f t="array" ref="AR1334">IF(AE1334="","",IF(SUMPRODUCT((AE1334=$AE$7:$AE$2085)*(AI1334=$AI$7:$AI$2085)*(AO1334=$AO$7:$AO$2085)*(AP1334=$AP$7:$AP$2085)*(ROW($AE$7:$AE$2085)&lt;&gt;ROW(AE1334))*((S1334=0)*($S$7:$S$2085&gt;0)+(S1334&gt;0)*($S$7:$S$2085=0)))&gt;0,"SALONES UNIDOS",IF(SUMPRODUCT((AE1334=$AE$7:$AE$2085)*(AI1334=$AI$7:$AI$2085)*((AO1334&lt;$AP$7:$AP$2085)*(AP1334&gt;$AO$7:$AO$2085))*(ROW($AE$7:$AE$2085)&lt;&gt;ROW(AE1334)))&gt;0,"Cruzado","Sin cruce")))</f>
        <v/>
      </c>
      <c r="AS1334" s="94" t="str">
        <f t="shared" si="28"/>
        <v>EN9PRINCIPALE</v>
      </c>
      <c r="AT1334" s="94" t="str" cm="1">
        <f t="array" ref="AT1334">IF(AS1334="","",IF(SUMPRODUCT((AS1334=$AS$7:$AS$2085)*(AI1334=$AI$7:$AI$2085)*(AO1334=$AO$7:$AO$2085)*(AP1334=$AP$7:$AP$2085)*(ROW($AS$7:$AS$2085)&lt;&gt;ROW(AS1334))*((S1334=0)*($S$7:$S$2085&gt;0)+(S1334&gt;0)*($S$7:$S$2085=0)))&gt;0,"SALONES UNIDOS",IF(SUMPRODUCT((AS1334=$AS$7:$AS$2085)*(AI1334=$AI$7:$AI$2085)*((AO1334&lt;$AP$7:$AP$2085)*(AP1334&gt;$AO$7:$AO$2085))*(ROW($AS$7:$AS$2085)&lt;&gt;ROW(AS1334)))&gt;0,"Cruzado","Sin cruce")))</f>
        <v>Sin cruce</v>
      </c>
    </row>
    <row r="1335" spans="3:46" ht="15.6" hidden="1" customHeight="1">
      <c r="C1335" s="496" t="s">
        <v>572</v>
      </c>
      <c r="D1335" s="15" t="s">
        <v>59</v>
      </c>
      <c r="E1335" s="15">
        <v>202011</v>
      </c>
      <c r="F1335" s="505" t="s">
        <v>48</v>
      </c>
      <c r="G1335" s="497" t="s">
        <v>80</v>
      </c>
      <c r="H1335" s="503" t="s">
        <v>63</v>
      </c>
      <c r="I1335" s="503">
        <v>9</v>
      </c>
      <c r="J1335" s="503" t="s">
        <v>85</v>
      </c>
      <c r="K1335" s="503" t="s">
        <v>85</v>
      </c>
      <c r="L1335" s="499" t="s">
        <v>721</v>
      </c>
      <c r="M1335" s="535" t="s">
        <v>722</v>
      </c>
      <c r="N1335" s="15" t="s">
        <v>577</v>
      </c>
      <c r="O1335" s="15" t="s">
        <v>578</v>
      </c>
      <c r="P1335" s="503" t="s">
        <v>624</v>
      </c>
      <c r="Q1335" s="15">
        <v>4</v>
      </c>
      <c r="R1335" s="15">
        <v>4</v>
      </c>
      <c r="S1335" s="479">
        <v>8</v>
      </c>
      <c r="T1335" s="15">
        <v>6</v>
      </c>
      <c r="U1335" s="471"/>
      <c r="V1335" s="550">
        <v>20</v>
      </c>
      <c r="W1335" s="497">
        <v>45549528</v>
      </c>
      <c r="X1335" s="566" t="s">
        <v>198</v>
      </c>
      <c r="Y1335" s="15" t="s">
        <v>624</v>
      </c>
      <c r="Z1335" s="15"/>
      <c r="AA1335" s="15"/>
      <c r="AB1335" s="15"/>
      <c r="AC1335" s="493"/>
      <c r="AD1335" s="15"/>
      <c r="AE1335" s="479"/>
      <c r="AF1335" s="497"/>
      <c r="AG1335" s="497"/>
      <c r="AH1335" s="15" t="s">
        <v>203</v>
      </c>
      <c r="AI1335" s="15">
        <v>2</v>
      </c>
      <c r="AJ1335" s="15">
        <v>16</v>
      </c>
      <c r="AK1335" s="15">
        <v>50</v>
      </c>
      <c r="AL1335" s="15">
        <v>23</v>
      </c>
      <c r="AM1335" s="15">
        <v>30</v>
      </c>
      <c r="AN1335" s="490">
        <f>IF(AJ1335="",S1335,ROUND(((((AL1335/24)+(AM1335/1440))-((AJ1335/24)+(AK1335/1440)))*1440/50),5))</f>
        <v>8</v>
      </c>
      <c r="AO1335" s="491">
        <f>AJ1335/24+AK1335/1440</f>
        <v>0.70138888888888884</v>
      </c>
      <c r="AP1335" s="491">
        <f>AL1335/24+AM1335/1440</f>
        <v>0.97916666666666674</v>
      </c>
      <c r="AQ1335" s="23" t="str" cm="1">
        <f t="array" ref="AQ1335">IF(X1335="","",IF(SUMPRODUCT((X1335=$X$7:$X$2085)*(AI1335=$AI$7:$AI$2085)*(AO1335=$AO$7:$AO$2085)*(AP1335=$AP$7:$AP$2085)*(ROW($X$7:$X$2085)&lt;&gt;ROW(X1335))*((S1335=0)*($S$7:$S$2085&gt;0)+(S1335&gt;0)*($S$7:$S$2085=0)))&gt;0,"SALONES UNIDOS",IF(SUMPRODUCT((X1335=$X$7:$X$2085)*(AI1335=$AI$7:$AI$2085)*((AO1335&lt;$AP$7:$AP$2085)*(AP1335&gt;$AO$7:$AO$2085))*(ROW($X$7:$X$2085)&lt;&gt;ROW(X1335)))&gt;0,"Cruzado","Sin cruce")))</f>
        <v>Sin cruce</v>
      </c>
      <c r="AR1335" s="23" t="str" cm="1">
        <f t="array" ref="AR1335">IF(AE1335="","",IF(SUMPRODUCT((AE1335=$AE$7:$AE$2085)*(AI1335=$AI$7:$AI$2085)*(AO1335=$AO$7:$AO$2085)*(AP1335=$AP$7:$AP$2085)*(ROW($AE$7:$AE$2085)&lt;&gt;ROW(AE1335))*((S1335=0)*($S$7:$S$2085&gt;0)+(S1335&gt;0)*($S$7:$S$2085=0)))&gt;0,"SALONES UNIDOS",IF(SUMPRODUCT((AE1335=$AE$7:$AE$2085)*(AI1335=$AI$7:$AI$2085)*((AO1335&lt;$AP$7:$AP$2085)*(AP1335&gt;$AO$7:$AO$2085))*(ROW($AE$7:$AE$2085)&lt;&gt;ROW(AE1335)))&gt;0,"Cruzado","Sin cruce")))</f>
        <v/>
      </c>
      <c r="AS1335" s="94" t="str">
        <f t="shared" si="28"/>
        <v>EN9PRINCIPALF</v>
      </c>
      <c r="AT1335" s="94" t="str" cm="1">
        <f t="array" ref="AT1335">IF(AS1335="","",IF(SUMPRODUCT((AS1335=$AS$7:$AS$2085)*(AI1335=$AI$7:$AI$2085)*(AO1335=$AO$7:$AO$2085)*(AP1335=$AP$7:$AP$2085)*(ROW($AS$7:$AS$2085)&lt;&gt;ROW(AS1335))*((S1335=0)*($S$7:$S$2085&gt;0)+(S1335&gt;0)*($S$7:$S$2085=0)))&gt;0,"SALONES UNIDOS",IF(SUMPRODUCT((AS1335=$AS$7:$AS$2085)*(AI1335=$AI$7:$AI$2085)*((AO1335&lt;$AP$7:$AP$2085)*(AP1335&gt;$AO$7:$AO$2085))*(ROW($AS$7:$AS$2085)&lt;&gt;ROW(AS1335)))&gt;0,"Cruzado","Sin cruce")))</f>
        <v>Sin cruce</v>
      </c>
    </row>
    <row r="1336" spans="3:46" ht="15.6" hidden="1" customHeight="1">
      <c r="C1336" s="496" t="s">
        <v>572</v>
      </c>
      <c r="D1336" s="15" t="s">
        <v>59</v>
      </c>
      <c r="E1336" s="15">
        <v>202011</v>
      </c>
      <c r="F1336" s="505" t="s">
        <v>48</v>
      </c>
      <c r="G1336" s="497" t="s">
        <v>80</v>
      </c>
      <c r="H1336" s="503" t="s">
        <v>63</v>
      </c>
      <c r="I1336" s="503">
        <v>9</v>
      </c>
      <c r="J1336" s="503" t="s">
        <v>86</v>
      </c>
      <c r="K1336" s="503" t="s">
        <v>86</v>
      </c>
      <c r="L1336" s="499" t="s">
        <v>721</v>
      </c>
      <c r="M1336" s="535" t="s">
        <v>722</v>
      </c>
      <c r="N1336" s="15" t="s">
        <v>577</v>
      </c>
      <c r="O1336" s="15" t="s">
        <v>578</v>
      </c>
      <c r="P1336" s="503" t="s">
        <v>624</v>
      </c>
      <c r="Q1336" s="15">
        <v>4</v>
      </c>
      <c r="R1336" s="15">
        <v>4</v>
      </c>
      <c r="S1336" s="479">
        <v>8</v>
      </c>
      <c r="T1336" s="15">
        <v>6</v>
      </c>
      <c r="U1336" s="471"/>
      <c r="V1336" s="550">
        <v>20</v>
      </c>
      <c r="W1336" s="497">
        <v>41282651</v>
      </c>
      <c r="X1336" s="566" t="s">
        <v>432</v>
      </c>
      <c r="Y1336" s="15" t="s">
        <v>624</v>
      </c>
      <c r="Z1336" s="15"/>
      <c r="AA1336" s="15"/>
      <c r="AB1336" s="15"/>
      <c r="AC1336" s="493"/>
      <c r="AD1336" s="15"/>
      <c r="AE1336" s="479"/>
      <c r="AF1336" s="497"/>
      <c r="AG1336" s="497"/>
      <c r="AH1336" s="15" t="s">
        <v>203</v>
      </c>
      <c r="AI1336" s="15">
        <v>5</v>
      </c>
      <c r="AJ1336" s="15">
        <v>16</v>
      </c>
      <c r="AK1336" s="15">
        <v>0</v>
      </c>
      <c r="AL1336" s="15">
        <v>22</v>
      </c>
      <c r="AM1336" s="15">
        <v>40</v>
      </c>
      <c r="AN1336" s="490">
        <f>IF(AJ1336="",S1336,ROUND(((((AL1336/24)+(AM1336/1440))-((AJ1336/24)+(AK1336/1440)))*1440/50),5))</f>
        <v>8</v>
      </c>
      <c r="AO1336" s="491">
        <f>AJ1336/24+AK1336/1440</f>
        <v>0.66666666666666663</v>
      </c>
      <c r="AP1336" s="491">
        <f>AL1336/24+AM1336/1440</f>
        <v>0.94444444444444442</v>
      </c>
      <c r="AQ1336" s="23" t="str" cm="1">
        <f t="array" ref="AQ1336">IF(X1336="","",IF(SUMPRODUCT((X1336=$X$7:$X$2085)*(AI1336=$AI$7:$AI$2085)*(AO1336=$AO$7:$AO$2085)*(AP1336=$AP$7:$AP$2085)*(ROW($X$7:$X$2085)&lt;&gt;ROW(X1336))*((S1336=0)*($S$7:$S$2085&gt;0)+(S1336&gt;0)*($S$7:$S$2085=0)))&gt;0,"SALONES UNIDOS",IF(SUMPRODUCT((X1336=$X$7:$X$2085)*(AI1336=$AI$7:$AI$2085)*((AO1336&lt;$AP$7:$AP$2085)*(AP1336&gt;$AO$7:$AO$2085))*(ROW($X$7:$X$2085)&lt;&gt;ROW(X1336)))&gt;0,"Cruzado","Sin cruce")))</f>
        <v>Sin cruce</v>
      </c>
      <c r="AR1336" s="23" t="str" cm="1">
        <f t="array" ref="AR1336">IF(AE1336="","",IF(SUMPRODUCT((AE1336=$AE$7:$AE$2085)*(AI1336=$AI$7:$AI$2085)*(AO1336=$AO$7:$AO$2085)*(AP1336=$AP$7:$AP$2085)*(ROW($AE$7:$AE$2085)&lt;&gt;ROW(AE1336))*((S1336=0)*($S$7:$S$2085&gt;0)+(S1336&gt;0)*($S$7:$S$2085=0)))&gt;0,"SALONES UNIDOS",IF(SUMPRODUCT((AE1336=$AE$7:$AE$2085)*(AI1336=$AI$7:$AI$2085)*((AO1336&lt;$AP$7:$AP$2085)*(AP1336&gt;$AO$7:$AO$2085))*(ROW($AE$7:$AE$2085)&lt;&gt;ROW(AE1336)))&gt;0,"Cruzado","Sin cruce")))</f>
        <v/>
      </c>
      <c r="AS1336" s="94" t="str">
        <f t="shared" si="28"/>
        <v>EN9PRINCIPALG</v>
      </c>
      <c r="AT1336" s="94" t="str" cm="1">
        <f t="array" ref="AT1336">IF(AS1336="","",IF(SUMPRODUCT((AS1336=$AS$7:$AS$2085)*(AI1336=$AI$7:$AI$2085)*(AO1336=$AO$7:$AO$2085)*(AP1336=$AP$7:$AP$2085)*(ROW($AS$7:$AS$2085)&lt;&gt;ROW(AS1336))*((S1336=0)*($S$7:$S$2085&gt;0)+(S1336&gt;0)*($S$7:$S$2085=0)))&gt;0,"SALONES UNIDOS",IF(SUMPRODUCT((AS1336=$AS$7:$AS$2085)*(AI1336=$AI$7:$AI$2085)*((AO1336&lt;$AP$7:$AP$2085)*(AP1336&gt;$AO$7:$AO$2085))*(ROW($AS$7:$AS$2085)&lt;&gt;ROW(AS1336)))&gt;0,"Cruzado","Sin cruce")))</f>
        <v>Sin cruce</v>
      </c>
    </row>
    <row r="1337" spans="3:46" ht="15.6" hidden="1" customHeight="1">
      <c r="C1337" s="496" t="s">
        <v>572</v>
      </c>
      <c r="D1337" s="15" t="s">
        <v>59</v>
      </c>
      <c r="E1337" s="15">
        <v>202011</v>
      </c>
      <c r="F1337" s="503" t="s">
        <v>48</v>
      </c>
      <c r="G1337" s="497" t="s">
        <v>80</v>
      </c>
      <c r="H1337" s="503" t="s">
        <v>63</v>
      </c>
      <c r="I1337" s="503">
        <v>10</v>
      </c>
      <c r="J1337" s="503" t="s">
        <v>41</v>
      </c>
      <c r="K1337" s="503" t="s">
        <v>41</v>
      </c>
      <c r="L1337" s="499" t="s">
        <v>723</v>
      </c>
      <c r="M1337" s="535" t="s">
        <v>724</v>
      </c>
      <c r="N1337" s="15" t="s">
        <v>710</v>
      </c>
      <c r="O1337" s="15" t="s">
        <v>578</v>
      </c>
      <c r="P1337" s="503" t="s">
        <v>579</v>
      </c>
      <c r="Q1337" s="15">
        <v>0</v>
      </c>
      <c r="R1337" s="15">
        <v>30</v>
      </c>
      <c r="S1337" s="479">
        <v>30</v>
      </c>
      <c r="T1337" s="15">
        <v>15</v>
      </c>
      <c r="U1337" s="471"/>
      <c r="V1337" s="550">
        <v>110</v>
      </c>
      <c r="W1337" s="497"/>
      <c r="X1337" s="566"/>
      <c r="Y1337" s="15" t="s">
        <v>579</v>
      </c>
      <c r="Z1337" s="15"/>
      <c r="AA1337" s="15"/>
      <c r="AB1337" s="15"/>
      <c r="AC1337" s="493"/>
      <c r="AD1337" s="15"/>
      <c r="AE1337" s="479"/>
      <c r="AF1337" s="497"/>
      <c r="AG1337" s="497"/>
      <c r="AH1337" s="15" t="s">
        <v>100</v>
      </c>
      <c r="AI1337" s="15"/>
      <c r="AJ1337" s="15"/>
      <c r="AK1337" s="15"/>
      <c r="AL1337" s="15"/>
      <c r="AM1337" s="15"/>
      <c r="AN1337" s="490">
        <f>IF(AJ1337="",S1337,ROUND(((((AL1337/24)+(AM1337/1440))-((AJ1337/24)+(AK1337/1440)))*1440/50),5))</f>
        <v>30</v>
      </c>
      <c r="AO1337" s="491">
        <f>AJ1337/24+AK1337/1440</f>
        <v>0</v>
      </c>
      <c r="AP1337" s="491">
        <f>AL1337/24+AM1337/1440</f>
        <v>0</v>
      </c>
      <c r="AQ1337" s="23" t="str" cm="1">
        <f t="array" ref="AQ1337">IF(X1337="","",IF(SUMPRODUCT((X1337=$X$7:$X$2085)*(AI1337=$AI$7:$AI$2085)*(AO1337=$AO$7:$AO$2085)*(AP1337=$AP$7:$AP$2085)*(ROW($X$7:$X$2085)&lt;&gt;ROW(X1337))*((S1337=0)*($S$7:$S$2085&gt;0)+(S1337&gt;0)*($S$7:$S$2085=0)))&gt;0,"SALONES UNIDOS",IF(SUMPRODUCT((X1337=$X$7:$X$2085)*(AI1337=$AI$7:$AI$2085)*((AO1337&lt;$AP$7:$AP$2085)*(AP1337&gt;$AO$7:$AO$2085))*(ROW($X$7:$X$2085)&lt;&gt;ROW(X1337)))&gt;0,"Cruzado","Sin cruce")))</f>
        <v/>
      </c>
      <c r="AR1337" s="23" t="str" cm="1">
        <f t="array" ref="AR1337">IF(AE1337="","",IF(SUMPRODUCT((AE1337=$AE$7:$AE$2085)*(AI1337=$AI$7:$AI$2085)*(AO1337=$AO$7:$AO$2085)*(AP1337=$AP$7:$AP$2085)*(ROW($AE$7:$AE$2085)&lt;&gt;ROW(AE1337))*((S1337=0)*($S$7:$S$2085&gt;0)+(S1337&gt;0)*($S$7:$S$2085=0)))&gt;0,"SALONES UNIDOS",IF(SUMPRODUCT((AE1337=$AE$7:$AE$2085)*(AI1337=$AI$7:$AI$2085)*((AO1337&lt;$AP$7:$AP$2085)*(AP1337&gt;$AO$7:$AO$2085))*(ROW($AE$7:$AE$2085)&lt;&gt;ROW(AE1337)))&gt;0,"Cruzado","Sin cruce")))</f>
        <v/>
      </c>
      <c r="AS1337" s="94" t="str">
        <f t="shared" si="28"/>
        <v>EN10PRINCIPALA</v>
      </c>
      <c r="AT1337" s="94" t="str" cm="1">
        <f t="array" ref="AT1337">IF(AS1337="","",IF(SUMPRODUCT((AS1337=$AS$7:$AS$2085)*(AI1337=$AI$7:$AI$2085)*(AO1337=$AO$7:$AO$2085)*(AP1337=$AP$7:$AP$2085)*(ROW($AS$7:$AS$2085)&lt;&gt;ROW(AS1337))*((S1337=0)*($S$7:$S$2085&gt;0)+(S1337&gt;0)*($S$7:$S$2085=0)))&gt;0,"SALONES UNIDOS",IF(SUMPRODUCT((AS1337=$AS$7:$AS$2085)*(AI1337=$AI$7:$AI$2085)*((AO1337&lt;$AP$7:$AP$2085)*(AP1337&gt;$AO$7:$AO$2085))*(ROW($AS$7:$AS$2085)&lt;&gt;ROW(AS1337)))&gt;0,"Cruzado","Sin cruce")))</f>
        <v>Sin cruce</v>
      </c>
    </row>
    <row r="1338" spans="3:46" ht="15.6" hidden="1" customHeight="1">
      <c r="C1338" s="496" t="s">
        <v>572</v>
      </c>
      <c r="D1338" s="15" t="s">
        <v>59</v>
      </c>
      <c r="E1338" s="15">
        <v>202011</v>
      </c>
      <c r="F1338" s="503" t="s">
        <v>48</v>
      </c>
      <c r="G1338" s="497" t="s">
        <v>80</v>
      </c>
      <c r="H1338" s="503" t="s">
        <v>63</v>
      </c>
      <c r="I1338" s="503">
        <v>10</v>
      </c>
      <c r="J1338" s="503" t="s">
        <v>41</v>
      </c>
      <c r="K1338" s="503" t="s">
        <v>41</v>
      </c>
      <c r="L1338" s="499" t="s">
        <v>725</v>
      </c>
      <c r="M1338" s="535" t="s">
        <v>726</v>
      </c>
      <c r="N1338" s="15" t="s">
        <v>577</v>
      </c>
      <c r="O1338" s="15" t="s">
        <v>578</v>
      </c>
      <c r="P1338" s="503" t="s">
        <v>624</v>
      </c>
      <c r="Q1338" s="15">
        <v>4</v>
      </c>
      <c r="R1338" s="15">
        <v>4</v>
      </c>
      <c r="S1338" s="479">
        <v>8</v>
      </c>
      <c r="T1338" s="15">
        <v>6</v>
      </c>
      <c r="U1338" s="471"/>
      <c r="V1338" s="550">
        <v>20</v>
      </c>
      <c r="W1338" s="497">
        <v>45549528</v>
      </c>
      <c r="X1338" s="566" t="s">
        <v>198</v>
      </c>
      <c r="Y1338" s="15" t="s">
        <v>624</v>
      </c>
      <c r="Z1338" s="15"/>
      <c r="AA1338" s="15"/>
      <c r="AB1338" s="15"/>
      <c r="AC1338" s="493"/>
      <c r="AD1338" s="15"/>
      <c r="AE1338" s="479"/>
      <c r="AF1338" s="497"/>
      <c r="AG1338" s="497"/>
      <c r="AH1338" s="15" t="s">
        <v>203</v>
      </c>
      <c r="AI1338" s="15">
        <v>3</v>
      </c>
      <c r="AJ1338" s="15">
        <v>16</v>
      </c>
      <c r="AK1338" s="15">
        <v>50</v>
      </c>
      <c r="AL1338" s="15">
        <v>23</v>
      </c>
      <c r="AM1338" s="15">
        <v>30</v>
      </c>
      <c r="AN1338" s="490">
        <f>IF(AJ1338="",S1338,ROUND(((((AL1338/24)+(AM1338/1440))-((AJ1338/24)+(AK1338/1440)))*1440/50),5))</f>
        <v>8</v>
      </c>
      <c r="AO1338" s="491">
        <f>AJ1338/24+AK1338/1440</f>
        <v>0.70138888888888884</v>
      </c>
      <c r="AP1338" s="491">
        <f>AL1338/24+AM1338/1440</f>
        <v>0.97916666666666674</v>
      </c>
      <c r="AQ1338" s="23" t="str" cm="1">
        <f t="array" ref="AQ1338">IF(X1338="","",IF(SUMPRODUCT((X1338=$X$7:$X$2085)*(AI1338=$AI$7:$AI$2085)*(AO1338=$AO$7:$AO$2085)*(AP1338=$AP$7:$AP$2085)*(ROW($X$7:$X$2085)&lt;&gt;ROW(X1338))*((S1338=0)*($S$7:$S$2085&gt;0)+(S1338&gt;0)*($S$7:$S$2085=0)))&gt;0,"SALONES UNIDOS",IF(SUMPRODUCT((X1338=$X$7:$X$2085)*(AI1338=$AI$7:$AI$2085)*((AO1338&lt;$AP$7:$AP$2085)*(AP1338&gt;$AO$7:$AO$2085))*(ROW($X$7:$X$2085)&lt;&gt;ROW(X1338)))&gt;0,"Cruzado","Sin cruce")))</f>
        <v>Sin cruce</v>
      </c>
      <c r="AR1338" s="23" t="str" cm="1">
        <f t="array" ref="AR1338">IF(AE1338="","",IF(SUMPRODUCT((AE1338=$AE$7:$AE$2085)*(AI1338=$AI$7:$AI$2085)*(AO1338=$AO$7:$AO$2085)*(AP1338=$AP$7:$AP$2085)*(ROW($AE$7:$AE$2085)&lt;&gt;ROW(AE1338))*((S1338=0)*($S$7:$S$2085&gt;0)+(S1338&gt;0)*($S$7:$S$2085=0)))&gt;0,"SALONES UNIDOS",IF(SUMPRODUCT((AE1338=$AE$7:$AE$2085)*(AI1338=$AI$7:$AI$2085)*((AO1338&lt;$AP$7:$AP$2085)*(AP1338&gt;$AO$7:$AO$2085))*(ROW($AE$7:$AE$2085)&lt;&gt;ROW(AE1338)))&gt;0,"Cruzado","Sin cruce")))</f>
        <v/>
      </c>
      <c r="AS1338" s="94" t="str">
        <f t="shared" si="28"/>
        <v>EN10PRINCIPALA</v>
      </c>
      <c r="AT1338" s="94" t="str" cm="1">
        <f t="array" ref="AT1338">IF(AS1338="","",IF(SUMPRODUCT((AS1338=$AS$7:$AS$2085)*(AI1338=$AI$7:$AI$2085)*(AO1338=$AO$7:$AO$2085)*(AP1338=$AP$7:$AP$2085)*(ROW($AS$7:$AS$2085)&lt;&gt;ROW(AS1338))*((S1338=0)*($S$7:$S$2085&gt;0)+(S1338&gt;0)*($S$7:$S$2085=0)))&gt;0,"SALONES UNIDOS",IF(SUMPRODUCT((AS1338=$AS$7:$AS$2085)*(AI1338=$AI$7:$AI$2085)*((AO1338&lt;$AP$7:$AP$2085)*(AP1338&gt;$AO$7:$AO$2085))*(ROW($AS$7:$AS$2085)&lt;&gt;ROW(AS1338)))&gt;0,"Cruzado","Sin cruce")))</f>
        <v>Sin cruce</v>
      </c>
    </row>
    <row r="1339" spans="3:46" ht="15.6" hidden="1" customHeight="1">
      <c r="C1339" s="496" t="s">
        <v>572</v>
      </c>
      <c r="D1339" s="15" t="s">
        <v>59</v>
      </c>
      <c r="E1339" s="15">
        <v>202011</v>
      </c>
      <c r="F1339" s="503" t="s">
        <v>48</v>
      </c>
      <c r="G1339" s="497" t="s">
        <v>80</v>
      </c>
      <c r="H1339" s="503" t="s">
        <v>63</v>
      </c>
      <c r="I1339" s="503">
        <v>10</v>
      </c>
      <c r="J1339" s="503" t="s">
        <v>51</v>
      </c>
      <c r="K1339" s="503" t="s">
        <v>51</v>
      </c>
      <c r="L1339" s="499" t="s">
        <v>725</v>
      </c>
      <c r="M1339" s="535" t="s">
        <v>726</v>
      </c>
      <c r="N1339" s="15" t="s">
        <v>577</v>
      </c>
      <c r="O1339" s="15" t="s">
        <v>578</v>
      </c>
      <c r="P1339" s="503" t="s">
        <v>624</v>
      </c>
      <c r="Q1339" s="15">
        <v>4</v>
      </c>
      <c r="R1339" s="15">
        <v>4</v>
      </c>
      <c r="S1339" s="479">
        <v>8</v>
      </c>
      <c r="T1339" s="15">
        <v>6</v>
      </c>
      <c r="U1339" s="471"/>
      <c r="V1339" s="550">
        <v>20</v>
      </c>
      <c r="W1339" s="497">
        <v>45549528</v>
      </c>
      <c r="X1339" s="566" t="s">
        <v>198</v>
      </c>
      <c r="Y1339" s="15" t="s">
        <v>624</v>
      </c>
      <c r="Z1339" s="15"/>
      <c r="AA1339" s="15"/>
      <c r="AB1339" s="15"/>
      <c r="AC1339" s="493"/>
      <c r="AD1339" s="15"/>
      <c r="AE1339" s="479"/>
      <c r="AF1339" s="497"/>
      <c r="AG1339" s="497"/>
      <c r="AH1339" s="15" t="s">
        <v>203</v>
      </c>
      <c r="AI1339" s="15">
        <v>4</v>
      </c>
      <c r="AJ1339" s="15">
        <v>16</v>
      </c>
      <c r="AK1339" s="15">
        <v>50</v>
      </c>
      <c r="AL1339" s="15">
        <v>23</v>
      </c>
      <c r="AM1339" s="15">
        <v>30</v>
      </c>
      <c r="AN1339" s="490">
        <f>IF(AJ1339="",S1339,ROUND(((((AL1339/24)+(AM1339/1440))-((AJ1339/24)+(AK1339/1440)))*1440/50),5))</f>
        <v>8</v>
      </c>
      <c r="AO1339" s="491">
        <f>AJ1339/24+AK1339/1440</f>
        <v>0.70138888888888884</v>
      </c>
      <c r="AP1339" s="491">
        <f>AL1339/24+AM1339/1440</f>
        <v>0.97916666666666674</v>
      </c>
      <c r="AQ1339" s="23" t="str" cm="1">
        <f t="array" ref="AQ1339">IF(X1339="","",IF(SUMPRODUCT((X1339=$X$7:$X$2085)*(AI1339=$AI$7:$AI$2085)*(AO1339=$AO$7:$AO$2085)*(AP1339=$AP$7:$AP$2085)*(ROW($X$7:$X$2085)&lt;&gt;ROW(X1339))*((S1339=0)*($S$7:$S$2085&gt;0)+(S1339&gt;0)*($S$7:$S$2085=0)))&gt;0,"SALONES UNIDOS",IF(SUMPRODUCT((X1339=$X$7:$X$2085)*(AI1339=$AI$7:$AI$2085)*((AO1339&lt;$AP$7:$AP$2085)*(AP1339&gt;$AO$7:$AO$2085))*(ROW($X$7:$X$2085)&lt;&gt;ROW(X1339)))&gt;0,"Cruzado","Sin cruce")))</f>
        <v>Sin cruce</v>
      </c>
      <c r="AR1339" s="23" t="str" cm="1">
        <f t="array" ref="AR1339">IF(AE1339="","",IF(SUMPRODUCT((AE1339=$AE$7:$AE$2085)*(AI1339=$AI$7:$AI$2085)*(AO1339=$AO$7:$AO$2085)*(AP1339=$AP$7:$AP$2085)*(ROW($AE$7:$AE$2085)&lt;&gt;ROW(AE1339))*((S1339=0)*($S$7:$S$2085&gt;0)+(S1339&gt;0)*($S$7:$S$2085=0)))&gt;0,"SALONES UNIDOS",IF(SUMPRODUCT((AE1339=$AE$7:$AE$2085)*(AI1339=$AI$7:$AI$2085)*((AO1339&lt;$AP$7:$AP$2085)*(AP1339&gt;$AO$7:$AO$2085))*(ROW($AE$7:$AE$2085)&lt;&gt;ROW(AE1339)))&gt;0,"Cruzado","Sin cruce")))</f>
        <v/>
      </c>
      <c r="AS1339" s="94" t="str">
        <f t="shared" si="28"/>
        <v>EN10PRINCIPALB</v>
      </c>
      <c r="AT1339" s="94" t="str" cm="1">
        <f t="array" ref="AT1339">IF(AS1339="","",IF(SUMPRODUCT((AS1339=$AS$7:$AS$2085)*(AI1339=$AI$7:$AI$2085)*(AO1339=$AO$7:$AO$2085)*(AP1339=$AP$7:$AP$2085)*(ROW($AS$7:$AS$2085)&lt;&gt;ROW(AS1339))*((S1339=0)*($S$7:$S$2085&gt;0)+(S1339&gt;0)*($S$7:$S$2085=0)))&gt;0,"SALONES UNIDOS",IF(SUMPRODUCT((AS1339=$AS$7:$AS$2085)*(AI1339=$AI$7:$AI$2085)*((AO1339&lt;$AP$7:$AP$2085)*(AP1339&gt;$AO$7:$AO$2085))*(ROW($AS$7:$AS$2085)&lt;&gt;ROW(AS1339)))&gt;0,"Cruzado","Sin cruce")))</f>
        <v>Sin cruce</v>
      </c>
    </row>
    <row r="1340" spans="3:46" ht="15.6" hidden="1" customHeight="1">
      <c r="C1340" s="496" t="s">
        <v>572</v>
      </c>
      <c r="D1340" s="15" t="s">
        <v>59</v>
      </c>
      <c r="E1340" s="15">
        <v>202011</v>
      </c>
      <c r="F1340" s="503" t="s">
        <v>48</v>
      </c>
      <c r="G1340" s="497" t="s">
        <v>80</v>
      </c>
      <c r="H1340" s="503" t="s">
        <v>63</v>
      </c>
      <c r="I1340" s="503">
        <v>10</v>
      </c>
      <c r="J1340" s="503" t="s">
        <v>57</v>
      </c>
      <c r="K1340" s="503" t="s">
        <v>57</v>
      </c>
      <c r="L1340" s="499" t="s">
        <v>725</v>
      </c>
      <c r="M1340" s="535" t="s">
        <v>726</v>
      </c>
      <c r="N1340" s="15" t="s">
        <v>577</v>
      </c>
      <c r="O1340" s="15" t="s">
        <v>578</v>
      </c>
      <c r="P1340" s="503" t="s">
        <v>624</v>
      </c>
      <c r="Q1340" s="15">
        <v>4</v>
      </c>
      <c r="R1340" s="15">
        <v>4</v>
      </c>
      <c r="S1340" s="479">
        <v>8</v>
      </c>
      <c r="T1340" s="15">
        <v>6</v>
      </c>
      <c r="U1340" s="471"/>
      <c r="V1340" s="550">
        <v>20</v>
      </c>
      <c r="W1340" s="497">
        <v>45549528</v>
      </c>
      <c r="X1340" s="566" t="s">
        <v>198</v>
      </c>
      <c r="Y1340" s="15" t="s">
        <v>624</v>
      </c>
      <c r="Z1340" s="15"/>
      <c r="AA1340" s="15"/>
      <c r="AB1340" s="15"/>
      <c r="AC1340" s="493"/>
      <c r="AD1340" s="15"/>
      <c r="AE1340" s="479"/>
      <c r="AF1340" s="497"/>
      <c r="AG1340" s="497"/>
      <c r="AH1340" s="15" t="s">
        <v>203</v>
      </c>
      <c r="AI1340" s="15">
        <v>5</v>
      </c>
      <c r="AJ1340" s="15">
        <v>16</v>
      </c>
      <c r="AK1340" s="15">
        <v>50</v>
      </c>
      <c r="AL1340" s="15">
        <v>23</v>
      </c>
      <c r="AM1340" s="15">
        <v>30</v>
      </c>
      <c r="AN1340" s="490">
        <f>IF(AJ1340="",S1340,ROUND(((((AL1340/24)+(AM1340/1440))-((AJ1340/24)+(AK1340/1440)))*1440/50),5))</f>
        <v>8</v>
      </c>
      <c r="AO1340" s="491">
        <f>AJ1340/24+AK1340/1440</f>
        <v>0.70138888888888884</v>
      </c>
      <c r="AP1340" s="491">
        <f>AL1340/24+AM1340/1440</f>
        <v>0.97916666666666674</v>
      </c>
      <c r="AQ1340" s="23" t="str" cm="1">
        <f t="array" ref="AQ1340">IF(X1340="","",IF(SUMPRODUCT((X1340=$X$7:$X$2085)*(AI1340=$AI$7:$AI$2085)*(AO1340=$AO$7:$AO$2085)*(AP1340=$AP$7:$AP$2085)*(ROW($X$7:$X$2085)&lt;&gt;ROW(X1340))*((S1340=0)*($S$7:$S$2085&gt;0)+(S1340&gt;0)*($S$7:$S$2085=0)))&gt;0,"SALONES UNIDOS",IF(SUMPRODUCT((X1340=$X$7:$X$2085)*(AI1340=$AI$7:$AI$2085)*((AO1340&lt;$AP$7:$AP$2085)*(AP1340&gt;$AO$7:$AO$2085))*(ROW($X$7:$X$2085)&lt;&gt;ROW(X1340)))&gt;0,"Cruzado","Sin cruce")))</f>
        <v>Sin cruce</v>
      </c>
      <c r="AR1340" s="23" t="str" cm="1">
        <f t="array" ref="AR1340">IF(AE1340="","",IF(SUMPRODUCT((AE1340=$AE$7:$AE$2085)*(AI1340=$AI$7:$AI$2085)*(AO1340=$AO$7:$AO$2085)*(AP1340=$AP$7:$AP$2085)*(ROW($AE$7:$AE$2085)&lt;&gt;ROW(AE1340))*((S1340=0)*($S$7:$S$2085&gt;0)+(S1340&gt;0)*($S$7:$S$2085=0)))&gt;0,"SALONES UNIDOS",IF(SUMPRODUCT((AE1340=$AE$7:$AE$2085)*(AI1340=$AI$7:$AI$2085)*((AO1340&lt;$AP$7:$AP$2085)*(AP1340&gt;$AO$7:$AO$2085))*(ROW($AE$7:$AE$2085)&lt;&gt;ROW(AE1340)))&gt;0,"Cruzado","Sin cruce")))</f>
        <v/>
      </c>
      <c r="AS1340" s="94" t="str">
        <f t="shared" si="28"/>
        <v>EN10PRINCIPALC</v>
      </c>
      <c r="AT1340" s="94" t="str" cm="1">
        <f t="array" ref="AT1340">IF(AS1340="","",IF(SUMPRODUCT((AS1340=$AS$7:$AS$2085)*(AI1340=$AI$7:$AI$2085)*(AO1340=$AO$7:$AO$2085)*(AP1340=$AP$7:$AP$2085)*(ROW($AS$7:$AS$2085)&lt;&gt;ROW(AS1340))*((S1340=0)*($S$7:$S$2085&gt;0)+(S1340&gt;0)*($S$7:$S$2085=0)))&gt;0,"SALONES UNIDOS",IF(SUMPRODUCT((AS1340=$AS$7:$AS$2085)*(AI1340=$AI$7:$AI$2085)*((AO1340&lt;$AP$7:$AP$2085)*(AP1340&gt;$AO$7:$AO$2085))*(ROW($AS$7:$AS$2085)&lt;&gt;ROW(AS1340)))&gt;0,"Cruzado","Sin cruce")))</f>
        <v>Sin cruce</v>
      </c>
    </row>
    <row r="1341" spans="3:46" ht="15.6" hidden="1" customHeight="1">
      <c r="C1341" s="496" t="s">
        <v>572</v>
      </c>
      <c r="D1341" s="15" t="s">
        <v>59</v>
      </c>
      <c r="E1341" s="15">
        <v>202011</v>
      </c>
      <c r="F1341" s="503" t="s">
        <v>48</v>
      </c>
      <c r="G1341" s="497" t="s">
        <v>80</v>
      </c>
      <c r="H1341" s="503" t="s">
        <v>63</v>
      </c>
      <c r="I1341" s="503">
        <v>10</v>
      </c>
      <c r="J1341" s="503" t="s">
        <v>66</v>
      </c>
      <c r="K1341" s="503" t="s">
        <v>66</v>
      </c>
      <c r="L1341" s="499" t="s">
        <v>725</v>
      </c>
      <c r="M1341" s="535" t="s">
        <v>726</v>
      </c>
      <c r="N1341" s="15" t="s">
        <v>577</v>
      </c>
      <c r="O1341" s="15" t="s">
        <v>578</v>
      </c>
      <c r="P1341" s="503" t="s">
        <v>624</v>
      </c>
      <c r="Q1341" s="15">
        <v>4</v>
      </c>
      <c r="R1341" s="15">
        <v>4</v>
      </c>
      <c r="S1341" s="479">
        <v>8</v>
      </c>
      <c r="T1341" s="15">
        <v>6</v>
      </c>
      <c r="U1341" s="471"/>
      <c r="V1341" s="550">
        <v>20</v>
      </c>
      <c r="W1341" s="497">
        <v>72254013</v>
      </c>
      <c r="X1341" s="566" t="s">
        <v>279</v>
      </c>
      <c r="Y1341" s="15" t="s">
        <v>624</v>
      </c>
      <c r="Z1341" s="15"/>
      <c r="AA1341" s="15"/>
      <c r="AB1341" s="15"/>
      <c r="AC1341" s="493"/>
      <c r="AD1341" s="15"/>
      <c r="AE1341" s="479"/>
      <c r="AF1341" s="497"/>
      <c r="AG1341" s="497"/>
      <c r="AH1341" s="15" t="s">
        <v>203</v>
      </c>
      <c r="AI1341" s="15">
        <v>1</v>
      </c>
      <c r="AJ1341" s="15">
        <v>16</v>
      </c>
      <c r="AK1341" s="15">
        <v>50</v>
      </c>
      <c r="AL1341" s="15">
        <v>23</v>
      </c>
      <c r="AM1341" s="15">
        <v>30</v>
      </c>
      <c r="AN1341" s="490">
        <f>IF(AJ1341="",S1341,ROUND(((((AL1341/24)+(AM1341/1440))-((AJ1341/24)+(AK1341/1440)))*1440/50),5))</f>
        <v>8</v>
      </c>
      <c r="AO1341" s="491">
        <f>AJ1341/24+AK1341/1440</f>
        <v>0.70138888888888884</v>
      </c>
      <c r="AP1341" s="491">
        <f>AL1341/24+AM1341/1440</f>
        <v>0.97916666666666674</v>
      </c>
      <c r="AQ1341" s="23" t="str" cm="1">
        <f t="array" ref="AQ1341">IF(X1341="","",IF(SUMPRODUCT((X1341=$X$7:$X$2085)*(AI1341=$AI$7:$AI$2085)*(AO1341=$AO$7:$AO$2085)*(AP1341=$AP$7:$AP$2085)*(ROW($X$7:$X$2085)&lt;&gt;ROW(X1341))*((S1341=0)*($S$7:$S$2085&gt;0)+(S1341&gt;0)*($S$7:$S$2085=0)))&gt;0,"SALONES UNIDOS",IF(SUMPRODUCT((X1341=$X$7:$X$2085)*(AI1341=$AI$7:$AI$2085)*((AO1341&lt;$AP$7:$AP$2085)*(AP1341&gt;$AO$7:$AO$2085))*(ROW($X$7:$X$2085)&lt;&gt;ROW(X1341)))&gt;0,"Cruzado","Sin cruce")))</f>
        <v>Sin cruce</v>
      </c>
      <c r="AR1341" s="23" t="str" cm="1">
        <f t="array" ref="AR1341">IF(AE1341="","",IF(SUMPRODUCT((AE1341=$AE$7:$AE$2085)*(AI1341=$AI$7:$AI$2085)*(AO1341=$AO$7:$AO$2085)*(AP1341=$AP$7:$AP$2085)*(ROW($AE$7:$AE$2085)&lt;&gt;ROW(AE1341))*((S1341=0)*($S$7:$S$2085&gt;0)+(S1341&gt;0)*($S$7:$S$2085=0)))&gt;0,"SALONES UNIDOS",IF(SUMPRODUCT((AE1341=$AE$7:$AE$2085)*(AI1341=$AI$7:$AI$2085)*((AO1341&lt;$AP$7:$AP$2085)*(AP1341&gt;$AO$7:$AO$2085))*(ROW($AE$7:$AE$2085)&lt;&gt;ROW(AE1341)))&gt;0,"Cruzado","Sin cruce")))</f>
        <v/>
      </c>
      <c r="AS1341" s="94" t="str">
        <f t="shared" si="28"/>
        <v>EN10PRINCIPALD</v>
      </c>
      <c r="AT1341" s="94" t="str" cm="1">
        <f t="array" ref="AT1341">IF(AS1341="","",IF(SUMPRODUCT((AS1341=$AS$7:$AS$2085)*(AI1341=$AI$7:$AI$2085)*(AO1341=$AO$7:$AO$2085)*(AP1341=$AP$7:$AP$2085)*(ROW($AS$7:$AS$2085)&lt;&gt;ROW(AS1341))*((S1341=0)*($S$7:$S$2085&gt;0)+(S1341&gt;0)*($S$7:$S$2085=0)))&gt;0,"SALONES UNIDOS",IF(SUMPRODUCT((AS1341=$AS$7:$AS$2085)*(AI1341=$AI$7:$AI$2085)*((AO1341&lt;$AP$7:$AP$2085)*(AP1341&gt;$AO$7:$AO$2085))*(ROW($AS$7:$AS$2085)&lt;&gt;ROW(AS1341)))&gt;0,"Cruzado","Sin cruce")))</f>
        <v>Sin cruce</v>
      </c>
    </row>
    <row r="1342" spans="3:46" ht="15.6" hidden="1" customHeight="1">
      <c r="C1342" s="496" t="s">
        <v>572</v>
      </c>
      <c r="D1342" s="15" t="s">
        <v>59</v>
      </c>
      <c r="E1342" s="15">
        <v>202011</v>
      </c>
      <c r="F1342" s="503" t="s">
        <v>48</v>
      </c>
      <c r="G1342" s="497" t="s">
        <v>80</v>
      </c>
      <c r="H1342" s="503" t="s">
        <v>63</v>
      </c>
      <c r="I1342" s="503">
        <v>10</v>
      </c>
      <c r="J1342" s="503" t="s">
        <v>77</v>
      </c>
      <c r="K1342" s="503" t="s">
        <v>77</v>
      </c>
      <c r="L1342" s="499" t="s">
        <v>725</v>
      </c>
      <c r="M1342" s="535" t="s">
        <v>726</v>
      </c>
      <c r="N1342" s="15" t="s">
        <v>577</v>
      </c>
      <c r="O1342" s="15" t="s">
        <v>578</v>
      </c>
      <c r="P1342" s="503" t="s">
        <v>624</v>
      </c>
      <c r="Q1342" s="15">
        <v>4</v>
      </c>
      <c r="R1342" s="15">
        <v>4</v>
      </c>
      <c r="S1342" s="479">
        <v>8</v>
      </c>
      <c r="T1342" s="15">
        <v>6</v>
      </c>
      <c r="U1342" s="471"/>
      <c r="V1342" s="550">
        <v>15</v>
      </c>
      <c r="W1342" s="497">
        <v>72254013</v>
      </c>
      <c r="X1342" s="566" t="s">
        <v>279</v>
      </c>
      <c r="Y1342" s="15" t="s">
        <v>624</v>
      </c>
      <c r="Z1342" s="15"/>
      <c r="AA1342" s="15"/>
      <c r="AB1342" s="15"/>
      <c r="AC1342" s="493"/>
      <c r="AD1342" s="15"/>
      <c r="AE1342" s="479"/>
      <c r="AF1342" s="497"/>
      <c r="AG1342" s="497"/>
      <c r="AH1342" s="15" t="s">
        <v>203</v>
      </c>
      <c r="AI1342" s="15">
        <v>2</v>
      </c>
      <c r="AJ1342" s="15">
        <v>16</v>
      </c>
      <c r="AK1342" s="15">
        <v>50</v>
      </c>
      <c r="AL1342" s="15">
        <v>23</v>
      </c>
      <c r="AM1342" s="15">
        <v>30</v>
      </c>
      <c r="AN1342" s="490">
        <f>IF(AJ1342="",S1342,ROUND(((((AL1342/24)+(AM1342/1440))-((AJ1342/24)+(AK1342/1440)))*1440/50),5))</f>
        <v>8</v>
      </c>
      <c r="AO1342" s="491">
        <f>AJ1342/24+AK1342/1440</f>
        <v>0.70138888888888884</v>
      </c>
      <c r="AP1342" s="491">
        <f>AL1342/24+AM1342/1440</f>
        <v>0.97916666666666674</v>
      </c>
      <c r="AQ1342" s="23" t="str" cm="1">
        <f t="array" ref="AQ1342">IF(X1342="","",IF(SUMPRODUCT((X1342=$X$7:$X$2085)*(AI1342=$AI$7:$AI$2085)*(AO1342=$AO$7:$AO$2085)*(AP1342=$AP$7:$AP$2085)*(ROW($X$7:$X$2085)&lt;&gt;ROW(X1342))*((S1342=0)*($S$7:$S$2085&gt;0)+(S1342&gt;0)*($S$7:$S$2085=0)))&gt;0,"SALONES UNIDOS",IF(SUMPRODUCT((X1342=$X$7:$X$2085)*(AI1342=$AI$7:$AI$2085)*((AO1342&lt;$AP$7:$AP$2085)*(AP1342&gt;$AO$7:$AO$2085))*(ROW($X$7:$X$2085)&lt;&gt;ROW(X1342)))&gt;0,"Cruzado","Sin cruce")))</f>
        <v>Sin cruce</v>
      </c>
      <c r="AR1342" s="23" t="str" cm="1">
        <f t="array" ref="AR1342">IF(AE1342="","",IF(SUMPRODUCT((AE1342=$AE$7:$AE$2085)*(AI1342=$AI$7:$AI$2085)*(AO1342=$AO$7:$AO$2085)*(AP1342=$AP$7:$AP$2085)*(ROW($AE$7:$AE$2085)&lt;&gt;ROW(AE1342))*((S1342=0)*($S$7:$S$2085&gt;0)+(S1342&gt;0)*($S$7:$S$2085=0)))&gt;0,"SALONES UNIDOS",IF(SUMPRODUCT((AE1342=$AE$7:$AE$2085)*(AI1342=$AI$7:$AI$2085)*((AO1342&lt;$AP$7:$AP$2085)*(AP1342&gt;$AO$7:$AO$2085))*(ROW($AE$7:$AE$2085)&lt;&gt;ROW(AE1342)))&gt;0,"Cruzado","Sin cruce")))</f>
        <v/>
      </c>
      <c r="AS1342" s="94" t="str">
        <f t="shared" si="28"/>
        <v>EN10PRINCIPALE</v>
      </c>
      <c r="AT1342" s="94" t="str" cm="1">
        <f t="array" ref="AT1342">IF(AS1342="","",IF(SUMPRODUCT((AS1342=$AS$7:$AS$2085)*(AI1342=$AI$7:$AI$2085)*(AO1342=$AO$7:$AO$2085)*(AP1342=$AP$7:$AP$2085)*(ROW($AS$7:$AS$2085)&lt;&gt;ROW(AS1342))*((S1342=0)*($S$7:$S$2085&gt;0)+(S1342&gt;0)*($S$7:$S$2085=0)))&gt;0,"SALONES UNIDOS",IF(SUMPRODUCT((AS1342=$AS$7:$AS$2085)*(AI1342=$AI$7:$AI$2085)*((AO1342&lt;$AP$7:$AP$2085)*(AP1342&gt;$AO$7:$AO$2085))*(ROW($AS$7:$AS$2085)&lt;&gt;ROW(AS1342)))&gt;0,"Cruzado","Sin cruce")))</f>
        <v>Sin cruce</v>
      </c>
    </row>
    <row r="1343" spans="3:46" ht="15.6" hidden="1" customHeight="1">
      <c r="C1343" s="496" t="s">
        <v>572</v>
      </c>
      <c r="D1343" s="15" t="s">
        <v>59</v>
      </c>
      <c r="E1343" s="15">
        <v>202011</v>
      </c>
      <c r="F1343" s="503" t="s">
        <v>48</v>
      </c>
      <c r="G1343" s="497" t="s">
        <v>80</v>
      </c>
      <c r="H1343" s="503" t="s">
        <v>63</v>
      </c>
      <c r="I1343" s="503">
        <v>10</v>
      </c>
      <c r="J1343" s="503" t="s">
        <v>71</v>
      </c>
      <c r="K1343" s="503" t="s">
        <v>71</v>
      </c>
      <c r="L1343" s="499" t="s">
        <v>725</v>
      </c>
      <c r="M1343" s="535" t="s">
        <v>726</v>
      </c>
      <c r="N1343" s="15" t="s">
        <v>577</v>
      </c>
      <c r="O1343" s="15" t="s">
        <v>578</v>
      </c>
      <c r="P1343" s="503" t="s">
        <v>624</v>
      </c>
      <c r="Q1343" s="15">
        <v>4</v>
      </c>
      <c r="R1343" s="15">
        <v>4</v>
      </c>
      <c r="S1343" s="479">
        <v>8</v>
      </c>
      <c r="T1343" s="15">
        <v>6</v>
      </c>
      <c r="U1343" s="471"/>
      <c r="V1343" s="550">
        <v>15</v>
      </c>
      <c r="W1343" s="497">
        <v>72254013</v>
      </c>
      <c r="X1343" s="566" t="s">
        <v>279</v>
      </c>
      <c r="Y1343" s="15" t="s">
        <v>624</v>
      </c>
      <c r="Z1343" s="15"/>
      <c r="AA1343" s="15"/>
      <c r="AB1343" s="15"/>
      <c r="AC1343" s="493"/>
      <c r="AD1343" s="15"/>
      <c r="AE1343" s="479"/>
      <c r="AF1343" s="497"/>
      <c r="AG1343" s="497"/>
      <c r="AH1343" s="15" t="s">
        <v>203</v>
      </c>
      <c r="AI1343" s="15">
        <v>5</v>
      </c>
      <c r="AJ1343" s="15">
        <v>16</v>
      </c>
      <c r="AK1343" s="15">
        <v>50</v>
      </c>
      <c r="AL1343" s="15">
        <v>23</v>
      </c>
      <c r="AM1343" s="15">
        <v>30</v>
      </c>
      <c r="AN1343" s="490">
        <f>IF(AJ1343="",S1343,ROUND(((((AL1343/24)+(AM1343/1440))-((AJ1343/24)+(AK1343/1440)))*1440/50),5))</f>
        <v>8</v>
      </c>
      <c r="AO1343" s="491">
        <f>AJ1343/24+AK1343/1440</f>
        <v>0.70138888888888884</v>
      </c>
      <c r="AP1343" s="491">
        <f>AL1343/24+AM1343/1440</f>
        <v>0.97916666666666674</v>
      </c>
      <c r="AQ1343" s="23" t="str" cm="1">
        <f t="array" ref="AQ1343">IF(X1343="","",IF(SUMPRODUCT((X1343=$X$7:$X$2085)*(AI1343=$AI$7:$AI$2085)*(AO1343=$AO$7:$AO$2085)*(AP1343=$AP$7:$AP$2085)*(ROW($X$7:$X$2085)&lt;&gt;ROW(X1343))*((S1343=0)*($S$7:$S$2085&gt;0)+(S1343&gt;0)*($S$7:$S$2085=0)))&gt;0,"SALONES UNIDOS",IF(SUMPRODUCT((X1343=$X$7:$X$2085)*(AI1343=$AI$7:$AI$2085)*((AO1343&lt;$AP$7:$AP$2085)*(AP1343&gt;$AO$7:$AO$2085))*(ROW($X$7:$X$2085)&lt;&gt;ROW(X1343)))&gt;0,"Cruzado","Sin cruce")))</f>
        <v>Sin cruce</v>
      </c>
      <c r="AR1343" s="23" t="str" cm="1">
        <f t="array" ref="AR1343">IF(AE1343="","",IF(SUMPRODUCT((AE1343=$AE$7:$AE$2085)*(AI1343=$AI$7:$AI$2085)*(AO1343=$AO$7:$AO$2085)*(AP1343=$AP$7:$AP$2085)*(ROW($AE$7:$AE$2085)&lt;&gt;ROW(AE1343))*((S1343=0)*($S$7:$S$2085&gt;0)+(S1343&gt;0)*($S$7:$S$2085=0)))&gt;0,"SALONES UNIDOS",IF(SUMPRODUCT((AE1343=$AE$7:$AE$2085)*(AI1343=$AI$7:$AI$2085)*((AO1343&lt;$AP$7:$AP$2085)*(AP1343&gt;$AO$7:$AO$2085))*(ROW($AE$7:$AE$2085)&lt;&gt;ROW(AE1343)))&gt;0,"Cruzado","Sin cruce")))</f>
        <v/>
      </c>
      <c r="AS1343" s="94" t="str">
        <f t="shared" si="28"/>
        <v>EN10PRINCIPALX</v>
      </c>
      <c r="AT1343" s="94" t="str" cm="1">
        <f t="array" ref="AT1343">IF(AS1343="","",IF(SUMPRODUCT((AS1343=$AS$7:$AS$2085)*(AI1343=$AI$7:$AI$2085)*(AO1343=$AO$7:$AO$2085)*(AP1343=$AP$7:$AP$2085)*(ROW($AS$7:$AS$2085)&lt;&gt;ROW(AS1343))*((S1343=0)*($S$7:$S$2085&gt;0)+(S1343&gt;0)*($S$7:$S$2085=0)))&gt;0,"SALONES UNIDOS",IF(SUMPRODUCT((AS1343=$AS$7:$AS$2085)*(AI1343=$AI$7:$AI$2085)*((AO1343&lt;$AP$7:$AP$2085)*(AP1343&gt;$AO$7:$AO$2085))*(ROW($AS$7:$AS$2085)&lt;&gt;ROW(AS1343)))&gt;0,"Cruzado","Sin cruce")))</f>
        <v>Sin cruce</v>
      </c>
    </row>
    <row r="1344" spans="3:46" ht="15.6" hidden="1" customHeight="1">
      <c r="C1344" s="496" t="s">
        <v>572</v>
      </c>
      <c r="D1344" s="479" t="s">
        <v>727</v>
      </c>
      <c r="E1344" s="479">
        <v>20261</v>
      </c>
      <c r="F1344" s="503" t="s">
        <v>48</v>
      </c>
      <c r="G1344" s="497" t="s">
        <v>80</v>
      </c>
      <c r="H1344" s="503" t="s">
        <v>88</v>
      </c>
      <c r="I1344" s="503">
        <v>2</v>
      </c>
      <c r="J1344" s="503" t="s">
        <v>41</v>
      </c>
      <c r="K1344" s="503" t="s">
        <v>41</v>
      </c>
      <c r="L1344" s="499" t="s">
        <v>736</v>
      </c>
      <c r="M1344" s="535" t="s">
        <v>737</v>
      </c>
      <c r="N1344" s="15" t="s">
        <v>586</v>
      </c>
      <c r="O1344" s="15" t="s">
        <v>578</v>
      </c>
      <c r="P1344" s="503" t="s">
        <v>579</v>
      </c>
      <c r="Q1344" s="15">
        <v>4</v>
      </c>
      <c r="R1344" s="15">
        <v>0</v>
      </c>
      <c r="S1344" s="479">
        <v>4</v>
      </c>
      <c r="T1344" s="15">
        <v>4</v>
      </c>
      <c r="U1344" s="471"/>
      <c r="V1344" s="550">
        <v>38</v>
      </c>
      <c r="W1344" s="497">
        <v>22275169</v>
      </c>
      <c r="X1344" s="566" t="s">
        <v>410</v>
      </c>
      <c r="Y1344" s="15" t="s">
        <v>579</v>
      </c>
      <c r="Z1344" s="15"/>
      <c r="AA1344" s="15"/>
      <c r="AB1344" s="15"/>
      <c r="AC1344" s="15" t="s">
        <v>965</v>
      </c>
      <c r="AD1344" s="15"/>
      <c r="AE1344" s="479"/>
      <c r="AF1344" s="497"/>
      <c r="AG1344" s="497"/>
      <c r="AH1344" s="497" t="s">
        <v>582</v>
      </c>
      <c r="AI1344" s="15">
        <v>2</v>
      </c>
      <c r="AJ1344" s="15">
        <v>14</v>
      </c>
      <c r="AK1344" s="15">
        <v>20</v>
      </c>
      <c r="AL1344" s="15">
        <v>17</v>
      </c>
      <c r="AM1344" s="15">
        <v>40</v>
      </c>
      <c r="AN1344" s="490">
        <f>IF(AJ1344="",S1344,ROUND(((((AL1344/24)+(AM1344/1440))-((AJ1344/24)+(AK1344/1440)))*1440/50),5))</f>
        <v>4</v>
      </c>
      <c r="AO1344" s="491">
        <f>AJ1344/24+AK1344/1440</f>
        <v>0.59722222222222221</v>
      </c>
      <c r="AP1344" s="491">
        <f>AL1344/24+AM1344/1440</f>
        <v>0.73611111111111116</v>
      </c>
      <c r="AQ1344" s="23" t="str" cm="1">
        <f t="array" ref="AQ1344">IF(X1344="","",IF(SUMPRODUCT((X1344=$X$7:$X$2085)*(AI1344=$AI$7:$AI$2085)*(AO1344=$AO$7:$AO$2085)*(AP1344=$AP$7:$AP$2085)*(ROW($X$7:$X$2085)&lt;&gt;ROW(X1344))*((S1344=0)*($S$7:$S$2085&gt;0)+(S1344&gt;0)*($S$7:$S$2085=0)))&gt;0,"SALONES UNIDOS",IF(SUMPRODUCT((X1344=$X$7:$X$2085)*(AI1344=$AI$7:$AI$2085)*((AO1344&lt;$AP$7:$AP$2085)*(AP1344&gt;$AO$7:$AO$2085))*(ROW($X$7:$X$2085)&lt;&gt;ROW(X1344)))&gt;0,"Cruzado","Sin cruce")))</f>
        <v>Sin cruce</v>
      </c>
      <c r="AR1344" s="23" t="str" cm="1">
        <f t="array" ref="AR1344">IF(AE1344="","",IF(SUMPRODUCT((AE1344=$AE$7:$AE$2085)*(AI1344=$AI$7:$AI$2085)*(AO1344=$AO$7:$AO$2085)*(AP1344=$AP$7:$AP$2085)*(ROW($AE$7:$AE$2085)&lt;&gt;ROW(AE1344))*((S1344=0)*($S$7:$S$2085&gt;0)+(S1344&gt;0)*($S$7:$S$2085=0)))&gt;0,"SALONES UNIDOS",IF(SUMPRODUCT((AE1344=$AE$7:$AE$2085)*(AI1344=$AI$7:$AI$2085)*((AO1344&lt;$AP$7:$AP$2085)*(AP1344&gt;$AO$7:$AO$2085))*(ROW($AE$7:$AE$2085)&lt;&gt;ROW(AE1344)))&gt;0,"Cruzado","Sin cruce")))</f>
        <v/>
      </c>
      <c r="AS1344" s="94" t="str">
        <f t="shared" si="28"/>
        <v>OB2PRINCIPALA</v>
      </c>
      <c r="AT1344" s="94" t="str" cm="1">
        <f t="array" ref="AT1344">IF(AS1344="","",IF(SUMPRODUCT((AS1344=$AS$7:$AS$2085)*(AI1344=$AI$7:$AI$2085)*(AO1344=$AO$7:$AO$2085)*(AP1344=$AP$7:$AP$2085)*(ROW($AS$7:$AS$2085)&lt;&gt;ROW(AS1344))*((S1344=0)*($S$7:$S$2085&gt;0)+(S1344&gt;0)*($S$7:$S$2085=0)))&gt;0,"SALONES UNIDOS",IF(SUMPRODUCT((AS1344=$AS$7:$AS$2085)*(AI1344=$AI$7:$AI$2085)*((AO1344&lt;$AP$7:$AP$2085)*(AP1344&gt;$AO$7:$AO$2085))*(ROW($AS$7:$AS$2085)&lt;&gt;ROW(AS1344)))&gt;0,"Cruzado","Sin cruce")))</f>
        <v>Sin cruce</v>
      </c>
    </row>
    <row r="1345" spans="3:46" ht="15.6" hidden="1" customHeight="1">
      <c r="C1345" s="496" t="s">
        <v>572</v>
      </c>
      <c r="D1345" s="479" t="s">
        <v>727</v>
      </c>
      <c r="E1345" s="479">
        <v>20261</v>
      </c>
      <c r="F1345" s="503" t="s">
        <v>48</v>
      </c>
      <c r="G1345" s="497" t="s">
        <v>80</v>
      </c>
      <c r="H1345" s="503" t="s">
        <v>88</v>
      </c>
      <c r="I1345" s="503">
        <v>2</v>
      </c>
      <c r="J1345" s="503" t="s">
        <v>41</v>
      </c>
      <c r="K1345" s="503" t="s">
        <v>41</v>
      </c>
      <c r="L1345" s="499" t="s">
        <v>738</v>
      </c>
      <c r="M1345" s="535" t="s">
        <v>739</v>
      </c>
      <c r="N1345" s="15" t="s">
        <v>577</v>
      </c>
      <c r="O1345" s="15" t="s">
        <v>578</v>
      </c>
      <c r="P1345" s="503" t="s">
        <v>579</v>
      </c>
      <c r="Q1345" s="15">
        <v>3</v>
      </c>
      <c r="R1345" s="15">
        <v>0</v>
      </c>
      <c r="S1345" s="479">
        <v>3</v>
      </c>
      <c r="T1345" s="15">
        <v>4</v>
      </c>
      <c r="U1345" s="471"/>
      <c r="V1345" s="550">
        <v>38</v>
      </c>
      <c r="W1345" s="497">
        <v>22096438</v>
      </c>
      <c r="X1345" s="566" t="s">
        <v>397</v>
      </c>
      <c r="Y1345" s="15" t="s">
        <v>579</v>
      </c>
      <c r="Z1345" s="15"/>
      <c r="AA1345" s="15"/>
      <c r="AB1345" s="15"/>
      <c r="AC1345" s="15" t="s">
        <v>965</v>
      </c>
      <c r="AD1345" s="15"/>
      <c r="AE1345" s="479"/>
      <c r="AF1345" s="497"/>
      <c r="AG1345" s="497"/>
      <c r="AH1345" s="497" t="s">
        <v>582</v>
      </c>
      <c r="AI1345" s="15">
        <v>2</v>
      </c>
      <c r="AJ1345" s="15">
        <v>7</v>
      </c>
      <c r="AK1345" s="15">
        <v>40</v>
      </c>
      <c r="AL1345" s="15">
        <v>10</v>
      </c>
      <c r="AM1345" s="15">
        <v>10</v>
      </c>
      <c r="AN1345" s="490">
        <f>IF(AJ1345="",S1345,ROUND(((((AL1345/24)+(AM1345/1440))-((AJ1345/24)+(AK1345/1440)))*1440/50),5))</f>
        <v>3</v>
      </c>
      <c r="AO1345" s="491">
        <f>AJ1345/24+AK1345/1440</f>
        <v>0.31944444444444448</v>
      </c>
      <c r="AP1345" s="491">
        <f>AL1345/24+AM1345/1440</f>
        <v>0.4236111111111111</v>
      </c>
      <c r="AQ1345" s="23" t="str" cm="1">
        <f t="array" ref="AQ1345">IF(X1345="","",IF(SUMPRODUCT((X1345=$X$7:$X$2085)*(AI1345=$AI$7:$AI$2085)*(AO1345=$AO$7:$AO$2085)*(AP1345=$AP$7:$AP$2085)*(ROW($X$7:$X$2085)&lt;&gt;ROW(X1345))*((S1345=0)*($S$7:$S$2085&gt;0)+(S1345&gt;0)*($S$7:$S$2085=0)))&gt;0,"SALONES UNIDOS",IF(SUMPRODUCT((X1345=$X$7:$X$2085)*(AI1345=$AI$7:$AI$2085)*((AO1345&lt;$AP$7:$AP$2085)*(AP1345&gt;$AO$7:$AO$2085))*(ROW($X$7:$X$2085)&lt;&gt;ROW(X1345)))&gt;0,"Cruzado","Sin cruce")))</f>
        <v>Sin cruce</v>
      </c>
      <c r="AR1345" s="23" t="str" cm="1">
        <f t="array" ref="AR1345">IF(AE1345="","",IF(SUMPRODUCT((AE1345=$AE$7:$AE$2085)*(AI1345=$AI$7:$AI$2085)*(AO1345=$AO$7:$AO$2085)*(AP1345=$AP$7:$AP$2085)*(ROW($AE$7:$AE$2085)&lt;&gt;ROW(AE1345))*((S1345=0)*($S$7:$S$2085&gt;0)+(S1345&gt;0)*($S$7:$S$2085=0)))&gt;0,"SALONES UNIDOS",IF(SUMPRODUCT((AE1345=$AE$7:$AE$2085)*(AI1345=$AI$7:$AI$2085)*((AO1345&lt;$AP$7:$AP$2085)*(AP1345&gt;$AO$7:$AO$2085))*(ROW($AE$7:$AE$2085)&lt;&gt;ROW(AE1345)))&gt;0,"Cruzado","Sin cruce")))</f>
        <v/>
      </c>
      <c r="AS1345" s="94" t="str">
        <f t="shared" si="28"/>
        <v>OB2PRINCIPALA</v>
      </c>
      <c r="AT1345" s="94" t="str" cm="1">
        <f t="array" ref="AT1345">IF(AS1345="","",IF(SUMPRODUCT((AS1345=$AS$7:$AS$2085)*(AI1345=$AI$7:$AI$2085)*(AO1345=$AO$7:$AO$2085)*(AP1345=$AP$7:$AP$2085)*(ROW($AS$7:$AS$2085)&lt;&gt;ROW(AS1345))*((S1345=0)*($S$7:$S$2085&gt;0)+(S1345&gt;0)*($S$7:$S$2085=0)))&gt;0,"SALONES UNIDOS",IF(SUMPRODUCT((AS1345=$AS$7:$AS$2085)*(AI1345=$AI$7:$AI$2085)*((AO1345&lt;$AP$7:$AP$2085)*(AP1345&gt;$AO$7:$AO$2085))*(ROW($AS$7:$AS$2085)&lt;&gt;ROW(AS1345)))&gt;0,"Cruzado","Sin cruce")))</f>
        <v>Sin cruce</v>
      </c>
    </row>
    <row r="1346" spans="3:46" ht="15.6" hidden="1" customHeight="1">
      <c r="C1346" s="496" t="s">
        <v>572</v>
      </c>
      <c r="D1346" s="479" t="s">
        <v>727</v>
      </c>
      <c r="E1346" s="479">
        <v>20261</v>
      </c>
      <c r="F1346" s="503" t="s">
        <v>48</v>
      </c>
      <c r="G1346" s="497" t="s">
        <v>80</v>
      </c>
      <c r="H1346" s="503" t="s">
        <v>88</v>
      </c>
      <c r="I1346" s="503">
        <v>2</v>
      </c>
      <c r="J1346" s="503" t="s">
        <v>574</v>
      </c>
      <c r="K1346" s="503" t="s">
        <v>41</v>
      </c>
      <c r="L1346" s="499" t="s">
        <v>738</v>
      </c>
      <c r="M1346" s="535" t="s">
        <v>739</v>
      </c>
      <c r="N1346" s="15" t="s">
        <v>577</v>
      </c>
      <c r="O1346" s="15" t="s">
        <v>578</v>
      </c>
      <c r="P1346" s="503" t="s">
        <v>579</v>
      </c>
      <c r="Q1346" s="15">
        <v>0</v>
      </c>
      <c r="R1346" s="15">
        <v>2</v>
      </c>
      <c r="S1346" s="479">
        <v>2</v>
      </c>
      <c r="T1346" s="15">
        <v>4</v>
      </c>
      <c r="U1346" s="471"/>
      <c r="V1346" s="550">
        <v>38</v>
      </c>
      <c r="W1346" s="497">
        <v>22096438</v>
      </c>
      <c r="X1346" s="566" t="s">
        <v>397</v>
      </c>
      <c r="Y1346" s="15" t="s">
        <v>579</v>
      </c>
      <c r="Z1346" s="15"/>
      <c r="AA1346" s="15"/>
      <c r="AB1346" s="15"/>
      <c r="AC1346" s="493"/>
      <c r="AD1346" s="15"/>
      <c r="AE1346" s="15" t="s">
        <v>1080</v>
      </c>
      <c r="AF1346" s="497"/>
      <c r="AG1346" s="497"/>
      <c r="AH1346" s="497" t="s">
        <v>100</v>
      </c>
      <c r="AI1346" s="15">
        <v>2</v>
      </c>
      <c r="AJ1346" s="15">
        <v>10</v>
      </c>
      <c r="AK1346" s="15">
        <v>10</v>
      </c>
      <c r="AL1346" s="15">
        <v>11</v>
      </c>
      <c r="AM1346" s="15">
        <v>50</v>
      </c>
      <c r="AN1346" s="490">
        <f>IF(AJ1346="",S1346,ROUND(((((AL1346/24)+(AM1346/1440))-((AJ1346/24)+(AK1346/1440)))*1440/50),5))</f>
        <v>2</v>
      </c>
      <c r="AO1346" s="491">
        <f>AJ1346/24+AK1346/1440</f>
        <v>0.4236111111111111</v>
      </c>
      <c r="AP1346" s="491">
        <f>AL1346/24+AM1346/1440</f>
        <v>0.49305555555555552</v>
      </c>
      <c r="AQ1346" s="23" t="str" cm="1">
        <f t="array" ref="AQ1346">IF(X1346="","",IF(SUMPRODUCT((X1346=$X$7:$X$2085)*(AI1346=$AI$7:$AI$2085)*(AO1346=$AO$7:$AO$2085)*(AP1346=$AP$7:$AP$2085)*(ROW($X$7:$X$2085)&lt;&gt;ROW(X1346))*((S1346=0)*($S$7:$S$2085&gt;0)+(S1346&gt;0)*($S$7:$S$2085=0)))&gt;0,"SALONES UNIDOS",IF(SUMPRODUCT((X1346=$X$7:$X$2085)*(AI1346=$AI$7:$AI$2085)*((AO1346&lt;$AP$7:$AP$2085)*(AP1346&gt;$AO$7:$AO$2085))*(ROW($X$7:$X$2085)&lt;&gt;ROW(X1346)))&gt;0,"Cruzado","Sin cruce")))</f>
        <v>Sin cruce</v>
      </c>
      <c r="AR1346" s="23" t="str" cm="1">
        <f t="array" ref="AR1346">IF(AE1346="","",IF(SUMPRODUCT((AE1346=$AE$7:$AE$2085)*(AI1346=$AI$7:$AI$2085)*(AO1346=$AO$7:$AO$2085)*(AP1346=$AP$7:$AP$2085)*(ROW($AE$7:$AE$2085)&lt;&gt;ROW(AE1346))*((S1346=0)*($S$7:$S$2085&gt;0)+(S1346&gt;0)*($S$7:$S$2085=0)))&gt;0,"SALONES UNIDOS",IF(SUMPRODUCT((AE1346=$AE$7:$AE$2085)*(AI1346=$AI$7:$AI$2085)*((AO1346&lt;$AP$7:$AP$2085)*(AP1346&gt;$AO$7:$AO$2085))*(ROW($AE$7:$AE$2085)&lt;&gt;ROW(AE1346)))&gt;0,"Cruzado","Sin cruce")))</f>
        <v>Sin cruce</v>
      </c>
      <c r="AS1346" s="94" t="str">
        <f t="shared" si="28"/>
        <v>OB2PRINCIPALA</v>
      </c>
      <c r="AT1346" s="94" t="str" cm="1">
        <f t="array" ref="AT1346">IF(AS1346="","",IF(SUMPRODUCT((AS1346=$AS$7:$AS$2085)*(AI1346=$AI$7:$AI$2085)*(AO1346=$AO$7:$AO$2085)*(AP1346=$AP$7:$AP$2085)*(ROW($AS$7:$AS$2085)&lt;&gt;ROW(AS1346))*((S1346=0)*($S$7:$S$2085&gt;0)+(S1346&gt;0)*($S$7:$S$2085=0)))&gt;0,"SALONES UNIDOS",IF(SUMPRODUCT((AS1346=$AS$7:$AS$2085)*(AI1346=$AI$7:$AI$2085)*((AO1346&lt;$AP$7:$AP$2085)*(AP1346&gt;$AO$7:$AO$2085))*(ROW($AS$7:$AS$2085)&lt;&gt;ROW(AS1346)))&gt;0,"Cruzado","Sin cruce")))</f>
        <v>Sin cruce</v>
      </c>
    </row>
    <row r="1347" spans="3:46" ht="15.6" hidden="1" customHeight="1">
      <c r="C1347" s="496" t="s">
        <v>572</v>
      </c>
      <c r="D1347" s="479" t="s">
        <v>727</v>
      </c>
      <c r="E1347" s="479">
        <v>20261</v>
      </c>
      <c r="F1347" s="503" t="s">
        <v>48</v>
      </c>
      <c r="G1347" s="497" t="s">
        <v>80</v>
      </c>
      <c r="H1347" s="503" t="s">
        <v>88</v>
      </c>
      <c r="I1347" s="503">
        <v>2</v>
      </c>
      <c r="J1347" s="503" t="s">
        <v>583</v>
      </c>
      <c r="K1347" s="503" t="s">
        <v>41</v>
      </c>
      <c r="L1347" s="499" t="s">
        <v>738</v>
      </c>
      <c r="M1347" s="535" t="s">
        <v>739</v>
      </c>
      <c r="N1347" s="15" t="s">
        <v>577</v>
      </c>
      <c r="O1347" s="15" t="s">
        <v>578</v>
      </c>
      <c r="P1347" s="503" t="s">
        <v>579</v>
      </c>
      <c r="Q1347" s="15">
        <v>0</v>
      </c>
      <c r="R1347" s="15">
        <v>2</v>
      </c>
      <c r="S1347" s="479">
        <v>2</v>
      </c>
      <c r="T1347" s="15">
        <v>4</v>
      </c>
      <c r="U1347" s="471"/>
      <c r="V1347" s="550">
        <v>38</v>
      </c>
      <c r="W1347" s="497">
        <v>22096438</v>
      </c>
      <c r="X1347" s="566" t="s">
        <v>397</v>
      </c>
      <c r="Y1347" s="15" t="s">
        <v>579</v>
      </c>
      <c r="Z1347" s="15"/>
      <c r="AA1347" s="15"/>
      <c r="AB1347" s="15"/>
      <c r="AC1347" s="493"/>
      <c r="AD1347" s="15"/>
      <c r="AE1347" s="15" t="s">
        <v>1080</v>
      </c>
      <c r="AF1347" s="497"/>
      <c r="AG1347" s="497"/>
      <c r="AH1347" s="497" t="s">
        <v>100</v>
      </c>
      <c r="AI1347" s="15">
        <v>2</v>
      </c>
      <c r="AJ1347" s="15">
        <v>11</v>
      </c>
      <c r="AK1347" s="15">
        <v>50</v>
      </c>
      <c r="AL1347" s="15">
        <v>13</v>
      </c>
      <c r="AM1347" s="15">
        <v>30</v>
      </c>
      <c r="AN1347" s="490">
        <f>IF(AJ1347="",S1347,ROUND(((((AL1347/24)+(AM1347/1440))-((AJ1347/24)+(AK1347/1440)))*1440/50),5))</f>
        <v>2</v>
      </c>
      <c r="AO1347" s="491">
        <f>AJ1347/24+AK1347/1440</f>
        <v>0.49305555555555552</v>
      </c>
      <c r="AP1347" s="491">
        <f>AL1347/24+AM1347/1440</f>
        <v>0.5625</v>
      </c>
      <c r="AQ1347" s="23" t="str" cm="1">
        <f t="array" ref="AQ1347">IF(X1347="","",IF(SUMPRODUCT((X1347=$X$7:$X$2085)*(AI1347=$AI$7:$AI$2085)*(AO1347=$AO$7:$AO$2085)*(AP1347=$AP$7:$AP$2085)*(ROW($X$7:$X$2085)&lt;&gt;ROW(X1347))*((S1347=0)*($S$7:$S$2085&gt;0)+(S1347&gt;0)*($S$7:$S$2085=0)))&gt;0,"SALONES UNIDOS",IF(SUMPRODUCT((X1347=$X$7:$X$2085)*(AI1347=$AI$7:$AI$2085)*((AO1347&lt;$AP$7:$AP$2085)*(AP1347&gt;$AO$7:$AO$2085))*(ROW($X$7:$X$2085)&lt;&gt;ROW(X1347)))&gt;0,"Cruzado","Sin cruce")))</f>
        <v>Sin cruce</v>
      </c>
      <c r="AR1347" s="23" t="str" cm="1">
        <f t="array" ref="AR1347">IF(AE1347="","",IF(SUMPRODUCT((AE1347=$AE$7:$AE$2085)*(AI1347=$AI$7:$AI$2085)*(AO1347=$AO$7:$AO$2085)*(AP1347=$AP$7:$AP$2085)*(ROW($AE$7:$AE$2085)&lt;&gt;ROW(AE1347))*((S1347=0)*($S$7:$S$2085&gt;0)+(S1347&gt;0)*($S$7:$S$2085=0)))&gt;0,"SALONES UNIDOS",IF(SUMPRODUCT((AE1347=$AE$7:$AE$2085)*(AI1347=$AI$7:$AI$2085)*((AO1347&lt;$AP$7:$AP$2085)*(AP1347&gt;$AO$7:$AO$2085))*(ROW($AE$7:$AE$2085)&lt;&gt;ROW(AE1347)))&gt;0,"Cruzado","Sin cruce")))</f>
        <v>Sin cruce</v>
      </c>
      <c r="AS1347" s="94" t="str">
        <f t="shared" si="28"/>
        <v>OB2PRINCIPALA</v>
      </c>
      <c r="AT1347" s="94" t="str" cm="1">
        <f t="array" ref="AT1347">IF(AS1347="","",IF(SUMPRODUCT((AS1347=$AS$7:$AS$2085)*(AI1347=$AI$7:$AI$2085)*(AO1347=$AO$7:$AO$2085)*(AP1347=$AP$7:$AP$2085)*(ROW($AS$7:$AS$2085)&lt;&gt;ROW(AS1347))*((S1347=0)*($S$7:$S$2085&gt;0)+(S1347&gt;0)*($S$7:$S$2085=0)))&gt;0,"SALONES UNIDOS",IF(SUMPRODUCT((AS1347=$AS$7:$AS$2085)*(AI1347=$AI$7:$AI$2085)*((AO1347&lt;$AP$7:$AP$2085)*(AP1347&gt;$AO$7:$AO$2085))*(ROW($AS$7:$AS$2085)&lt;&gt;ROW(AS1347)))&gt;0,"Cruzado","Sin cruce")))</f>
        <v>Sin cruce</v>
      </c>
    </row>
    <row r="1348" spans="3:46" ht="15.6" hidden="1" customHeight="1">
      <c r="C1348" s="496" t="s">
        <v>572</v>
      </c>
      <c r="D1348" s="479" t="s">
        <v>727</v>
      </c>
      <c r="E1348" s="479">
        <v>20261</v>
      </c>
      <c r="F1348" s="503" t="s">
        <v>48</v>
      </c>
      <c r="G1348" s="497" t="s">
        <v>80</v>
      </c>
      <c r="H1348" s="503" t="s">
        <v>88</v>
      </c>
      <c r="I1348" s="503">
        <v>2</v>
      </c>
      <c r="J1348" s="503" t="s">
        <v>41</v>
      </c>
      <c r="K1348" s="503" t="s">
        <v>41</v>
      </c>
      <c r="L1348" s="499" t="s">
        <v>740</v>
      </c>
      <c r="M1348" s="535" t="s">
        <v>616</v>
      </c>
      <c r="N1348" s="15" t="s">
        <v>586</v>
      </c>
      <c r="O1348" s="15" t="s">
        <v>578</v>
      </c>
      <c r="P1348" s="503" t="s">
        <v>579</v>
      </c>
      <c r="Q1348" s="15">
        <v>2</v>
      </c>
      <c r="R1348" s="15">
        <v>2</v>
      </c>
      <c r="S1348" s="479">
        <v>4</v>
      </c>
      <c r="T1348" s="15">
        <v>3</v>
      </c>
      <c r="U1348" s="471"/>
      <c r="V1348" s="550">
        <v>38</v>
      </c>
      <c r="W1348" s="587">
        <v>22249219</v>
      </c>
      <c r="X1348" s="633" t="s">
        <v>513</v>
      </c>
      <c r="Y1348" s="15" t="s">
        <v>579</v>
      </c>
      <c r="Z1348" s="15"/>
      <c r="AA1348" s="15"/>
      <c r="AB1348" s="15"/>
      <c r="AC1348" s="15" t="s">
        <v>965</v>
      </c>
      <c r="AD1348" s="15"/>
      <c r="AE1348" s="479"/>
      <c r="AF1348" s="497"/>
      <c r="AG1348" s="497"/>
      <c r="AH1348" s="497" t="s">
        <v>203</v>
      </c>
      <c r="AI1348" s="15">
        <v>4</v>
      </c>
      <c r="AJ1348" s="15">
        <v>9</v>
      </c>
      <c r="AK1348" s="15">
        <v>20</v>
      </c>
      <c r="AL1348" s="15">
        <v>12</v>
      </c>
      <c r="AM1348" s="15">
        <v>40</v>
      </c>
      <c r="AN1348" s="490">
        <f>IF(AJ1348="",S1348,ROUND(((((AL1348/24)+(AM1348/1440))-((AJ1348/24)+(AK1348/1440)))*1440/50),5))</f>
        <v>4</v>
      </c>
      <c r="AO1348" s="491">
        <f>AJ1348/24+AK1348/1440</f>
        <v>0.3888888888888889</v>
      </c>
      <c r="AP1348" s="491">
        <f>AL1348/24+AM1348/1440</f>
        <v>0.52777777777777779</v>
      </c>
      <c r="AQ1348" s="23" t="str" cm="1">
        <f t="array" ref="AQ1348">IF(X1348="","",IF(SUMPRODUCT((X1348=$X$7:$X$2085)*(AI1348=$AI$7:$AI$2085)*(AO1348=$AO$7:$AO$2085)*(AP1348=$AP$7:$AP$2085)*(ROW($X$7:$X$2085)&lt;&gt;ROW(X1348))*((S1348=0)*($S$7:$S$2085&gt;0)+(S1348&gt;0)*($S$7:$S$2085=0)))&gt;0,"SALONES UNIDOS",IF(SUMPRODUCT((X1348=$X$7:$X$2085)*(AI1348=$AI$7:$AI$2085)*((AO1348&lt;$AP$7:$AP$2085)*(AP1348&gt;$AO$7:$AO$2085))*(ROW($X$7:$X$2085)&lt;&gt;ROW(X1348)))&gt;0,"Cruzado","Sin cruce")))</f>
        <v>Sin cruce</v>
      </c>
      <c r="AR1348" s="23" t="str" cm="1">
        <f t="array" ref="AR1348">IF(AE1348="","",IF(SUMPRODUCT((AE1348=$AE$7:$AE$2085)*(AI1348=$AI$7:$AI$2085)*(AO1348=$AO$7:$AO$2085)*(AP1348=$AP$7:$AP$2085)*(ROW($AE$7:$AE$2085)&lt;&gt;ROW(AE1348))*((S1348=0)*($S$7:$S$2085&gt;0)+(S1348&gt;0)*($S$7:$S$2085=0)))&gt;0,"SALONES UNIDOS",IF(SUMPRODUCT((AE1348=$AE$7:$AE$2085)*(AI1348=$AI$7:$AI$2085)*((AO1348&lt;$AP$7:$AP$2085)*(AP1348&gt;$AO$7:$AO$2085))*(ROW($AE$7:$AE$2085)&lt;&gt;ROW(AE1348)))&gt;0,"Cruzado","Sin cruce")))</f>
        <v/>
      </c>
      <c r="AS1348" s="94" t="str">
        <f t="shared" si="28"/>
        <v>OB2PRINCIPALA</v>
      </c>
      <c r="AT1348" s="94" t="str" cm="1">
        <f t="array" ref="AT1348">IF(AS1348="","",IF(SUMPRODUCT((AS1348=$AS$7:$AS$2085)*(AI1348=$AI$7:$AI$2085)*(AO1348=$AO$7:$AO$2085)*(AP1348=$AP$7:$AP$2085)*(ROW($AS$7:$AS$2085)&lt;&gt;ROW(AS1348))*((S1348=0)*($S$7:$S$2085&gt;0)+(S1348&gt;0)*($S$7:$S$2085=0)))&gt;0,"SALONES UNIDOS",IF(SUMPRODUCT((AS1348=$AS$7:$AS$2085)*(AI1348=$AI$7:$AI$2085)*((AO1348&lt;$AP$7:$AP$2085)*(AP1348&gt;$AO$7:$AO$2085))*(ROW($AS$7:$AS$2085)&lt;&gt;ROW(AS1348)))&gt;0,"Cruzado","Sin cruce")))</f>
        <v>Sin cruce</v>
      </c>
    </row>
    <row r="1349" spans="3:46" ht="15.6" hidden="1" customHeight="1">
      <c r="C1349" s="496" t="s">
        <v>572</v>
      </c>
      <c r="D1349" s="479" t="s">
        <v>727</v>
      </c>
      <c r="E1349" s="479">
        <v>20261</v>
      </c>
      <c r="F1349" s="503" t="s">
        <v>48</v>
      </c>
      <c r="G1349" s="497" t="s">
        <v>80</v>
      </c>
      <c r="H1349" s="503" t="s">
        <v>88</v>
      </c>
      <c r="I1349" s="503">
        <v>2</v>
      </c>
      <c r="J1349" s="503" t="s">
        <v>41</v>
      </c>
      <c r="K1349" s="503" t="s">
        <v>41</v>
      </c>
      <c r="L1349" s="499" t="s">
        <v>741</v>
      </c>
      <c r="M1349" s="535" t="s">
        <v>618</v>
      </c>
      <c r="N1349" s="15" t="s">
        <v>586</v>
      </c>
      <c r="O1349" s="15" t="s">
        <v>578</v>
      </c>
      <c r="P1349" s="503" t="s">
        <v>579</v>
      </c>
      <c r="Q1349" s="15">
        <v>3</v>
      </c>
      <c r="R1349" s="15">
        <v>2</v>
      </c>
      <c r="S1349" s="479">
        <v>5</v>
      </c>
      <c r="T1349" s="15">
        <v>4</v>
      </c>
      <c r="U1349" s="471"/>
      <c r="V1349" s="550">
        <v>38</v>
      </c>
      <c r="W1349" s="616">
        <v>40385643</v>
      </c>
      <c r="X1349" s="617" t="s">
        <v>213</v>
      </c>
      <c r="Y1349" s="15" t="s">
        <v>579</v>
      </c>
      <c r="Z1349" s="15"/>
      <c r="AA1349" s="15"/>
      <c r="AB1349" s="15"/>
      <c r="AC1349" s="590" t="s">
        <v>1090</v>
      </c>
      <c r="AD1349" s="15"/>
      <c r="AE1349" s="479"/>
      <c r="AF1349" s="497"/>
      <c r="AG1349" s="497"/>
      <c r="AH1349" s="497" t="s">
        <v>203</v>
      </c>
      <c r="AI1349" s="15">
        <v>3</v>
      </c>
      <c r="AJ1349" s="15">
        <v>12</v>
      </c>
      <c r="AK1349" s="15">
        <v>40</v>
      </c>
      <c r="AL1349" s="15">
        <v>16</v>
      </c>
      <c r="AM1349" s="15">
        <v>50</v>
      </c>
      <c r="AN1349" s="490">
        <f>IF(AJ1349="",S1349,ROUND(((((AL1349/24)+(AM1349/1440))-((AJ1349/24)+(AK1349/1440)))*1440/50),5))</f>
        <v>5</v>
      </c>
      <c r="AO1349" s="491">
        <f>AJ1349/24+AK1349/1440</f>
        <v>0.52777777777777779</v>
      </c>
      <c r="AP1349" s="491">
        <f>AL1349/24+AM1349/1440</f>
        <v>0.70138888888888884</v>
      </c>
      <c r="AQ1349" s="23" t="str" cm="1">
        <f t="array" ref="AQ1349">IF(X1349="","",IF(SUMPRODUCT((X1349=$X$7:$X$2085)*(AI1349=$AI$7:$AI$2085)*(AO1349=$AO$7:$AO$2085)*(AP1349=$AP$7:$AP$2085)*(ROW($X$7:$X$2085)&lt;&gt;ROW(X1349))*((S1349=0)*($S$7:$S$2085&gt;0)+(S1349&gt;0)*($S$7:$S$2085=0)))&gt;0,"SALONES UNIDOS",IF(SUMPRODUCT((X1349=$X$7:$X$2085)*(AI1349=$AI$7:$AI$2085)*((AO1349&lt;$AP$7:$AP$2085)*(AP1349&gt;$AO$7:$AO$2085))*(ROW($X$7:$X$2085)&lt;&gt;ROW(X1349)))&gt;0,"Cruzado","Sin cruce")))</f>
        <v>Sin cruce</v>
      </c>
      <c r="AR1349" s="23" t="str" cm="1">
        <f t="array" ref="AR1349">IF(AE1349="","",IF(SUMPRODUCT((AE1349=$AE$7:$AE$2085)*(AI1349=$AI$7:$AI$2085)*(AO1349=$AO$7:$AO$2085)*(AP1349=$AP$7:$AP$2085)*(ROW($AE$7:$AE$2085)&lt;&gt;ROW(AE1349))*((S1349=0)*($S$7:$S$2085&gt;0)+(S1349&gt;0)*($S$7:$S$2085=0)))&gt;0,"SALONES UNIDOS",IF(SUMPRODUCT((AE1349=$AE$7:$AE$2085)*(AI1349=$AI$7:$AI$2085)*((AO1349&lt;$AP$7:$AP$2085)*(AP1349&gt;$AO$7:$AO$2085))*(ROW($AE$7:$AE$2085)&lt;&gt;ROW(AE1349)))&gt;0,"Cruzado","Sin cruce")))</f>
        <v/>
      </c>
      <c r="AS1349" s="94" t="str">
        <f t="shared" si="28"/>
        <v>OB2PRINCIPALA</v>
      </c>
      <c r="AT1349" s="94" t="str" cm="1">
        <f t="array" ref="AT1349">IF(AS1349="","",IF(SUMPRODUCT((AS1349=$AS$7:$AS$2085)*(AI1349=$AI$7:$AI$2085)*(AO1349=$AO$7:$AO$2085)*(AP1349=$AP$7:$AP$2085)*(ROW($AS$7:$AS$2085)&lt;&gt;ROW(AS1349))*((S1349=0)*($S$7:$S$2085&gt;0)+(S1349&gt;0)*($S$7:$S$2085=0)))&gt;0,"SALONES UNIDOS",IF(SUMPRODUCT((AS1349=$AS$7:$AS$2085)*(AI1349=$AI$7:$AI$2085)*((AO1349&lt;$AP$7:$AP$2085)*(AP1349&gt;$AO$7:$AO$2085))*(ROW($AS$7:$AS$2085)&lt;&gt;ROW(AS1349)))&gt;0,"Cruzado","Sin cruce")))</f>
        <v>Sin cruce</v>
      </c>
    </row>
    <row r="1350" spans="3:46" ht="15.6" hidden="1" customHeight="1">
      <c r="C1350" s="496" t="s">
        <v>572</v>
      </c>
      <c r="D1350" s="479" t="s">
        <v>727</v>
      </c>
      <c r="E1350" s="479">
        <v>20261</v>
      </c>
      <c r="F1350" s="503" t="s">
        <v>48</v>
      </c>
      <c r="G1350" s="497" t="s">
        <v>80</v>
      </c>
      <c r="H1350" s="503" t="s">
        <v>88</v>
      </c>
      <c r="I1350" s="503">
        <v>2</v>
      </c>
      <c r="J1350" s="503" t="s">
        <v>41</v>
      </c>
      <c r="K1350" s="503" t="s">
        <v>41</v>
      </c>
      <c r="L1350" s="499" t="s">
        <v>742</v>
      </c>
      <c r="M1350" s="535" t="s">
        <v>743</v>
      </c>
      <c r="N1350" s="15" t="s">
        <v>586</v>
      </c>
      <c r="O1350" s="15" t="s">
        <v>578</v>
      </c>
      <c r="P1350" s="503" t="s">
        <v>579</v>
      </c>
      <c r="Q1350" s="15">
        <v>4</v>
      </c>
      <c r="R1350" s="15">
        <v>0</v>
      </c>
      <c r="S1350" s="479">
        <v>4</v>
      </c>
      <c r="T1350" s="15">
        <v>4</v>
      </c>
      <c r="U1350" s="471"/>
      <c r="V1350" s="550">
        <v>38</v>
      </c>
      <c r="W1350" s="497">
        <v>8822479</v>
      </c>
      <c r="X1350" s="566" t="s">
        <v>218</v>
      </c>
      <c r="Y1350" s="15" t="s">
        <v>579</v>
      </c>
      <c r="Z1350" s="15"/>
      <c r="AA1350" s="15"/>
      <c r="AB1350" s="15"/>
      <c r="AC1350" s="15" t="s">
        <v>965</v>
      </c>
      <c r="AD1350" s="15"/>
      <c r="AE1350" s="479"/>
      <c r="AF1350" s="497"/>
      <c r="AG1350" s="497"/>
      <c r="AH1350" s="497" t="s">
        <v>582</v>
      </c>
      <c r="AI1350" s="15">
        <v>1</v>
      </c>
      <c r="AJ1350" s="15">
        <v>9</v>
      </c>
      <c r="AK1350" s="15">
        <v>20</v>
      </c>
      <c r="AL1350" s="15">
        <v>12</v>
      </c>
      <c r="AM1350" s="15">
        <v>40</v>
      </c>
      <c r="AN1350" s="490">
        <f>IF(AJ1350="",S1350,ROUND(((((AL1350/24)+(AM1350/1440))-((AJ1350/24)+(AK1350/1440)))*1440/50),5))</f>
        <v>4</v>
      </c>
      <c r="AO1350" s="491">
        <f>AJ1350/24+AK1350/1440</f>
        <v>0.3888888888888889</v>
      </c>
      <c r="AP1350" s="491">
        <f>AL1350/24+AM1350/1440</f>
        <v>0.52777777777777779</v>
      </c>
      <c r="AQ1350" s="23" t="str" cm="1">
        <f t="array" ref="AQ1350">IF(X1350="","",IF(SUMPRODUCT((X1350=$X$7:$X$2085)*(AI1350=$AI$7:$AI$2085)*(AO1350=$AO$7:$AO$2085)*(AP1350=$AP$7:$AP$2085)*(ROW($X$7:$X$2085)&lt;&gt;ROW(X1350))*((S1350=0)*($S$7:$S$2085&gt;0)+(S1350&gt;0)*($S$7:$S$2085=0)))&gt;0,"SALONES UNIDOS",IF(SUMPRODUCT((X1350=$X$7:$X$2085)*(AI1350=$AI$7:$AI$2085)*((AO1350&lt;$AP$7:$AP$2085)*(AP1350&gt;$AO$7:$AO$2085))*(ROW($X$7:$X$2085)&lt;&gt;ROW(X1350)))&gt;0,"Cruzado","Sin cruce")))</f>
        <v>Sin cruce</v>
      </c>
      <c r="AR1350" s="23" t="str" cm="1">
        <f t="array" ref="AR1350">IF(AE1350="","",IF(SUMPRODUCT((AE1350=$AE$7:$AE$2085)*(AI1350=$AI$7:$AI$2085)*(AO1350=$AO$7:$AO$2085)*(AP1350=$AP$7:$AP$2085)*(ROW($AE$7:$AE$2085)&lt;&gt;ROW(AE1350))*((S1350=0)*($S$7:$S$2085&gt;0)+(S1350&gt;0)*($S$7:$S$2085=0)))&gt;0,"SALONES UNIDOS",IF(SUMPRODUCT((AE1350=$AE$7:$AE$2085)*(AI1350=$AI$7:$AI$2085)*((AO1350&lt;$AP$7:$AP$2085)*(AP1350&gt;$AO$7:$AO$2085))*(ROW($AE$7:$AE$2085)&lt;&gt;ROW(AE1350)))&gt;0,"Cruzado","Sin cruce")))</f>
        <v/>
      </c>
      <c r="AS1350" s="94" t="str">
        <f t="shared" si="28"/>
        <v>OB2PRINCIPALA</v>
      </c>
      <c r="AT1350" s="94" t="str" cm="1">
        <f t="array" ref="AT1350">IF(AS1350="","",IF(SUMPRODUCT((AS1350=$AS$7:$AS$2085)*(AI1350=$AI$7:$AI$2085)*(AO1350=$AO$7:$AO$2085)*(AP1350=$AP$7:$AP$2085)*(ROW($AS$7:$AS$2085)&lt;&gt;ROW(AS1350))*((S1350=0)*($S$7:$S$2085&gt;0)+(S1350&gt;0)*($S$7:$S$2085=0)))&gt;0,"SALONES UNIDOS",IF(SUMPRODUCT((AS1350=$AS$7:$AS$2085)*(AI1350=$AI$7:$AI$2085)*((AO1350&lt;$AP$7:$AP$2085)*(AP1350&gt;$AO$7:$AO$2085))*(ROW($AS$7:$AS$2085)&lt;&gt;ROW(AS1350)))&gt;0,"Cruzado","Sin cruce")))</f>
        <v>Sin cruce</v>
      </c>
    </row>
    <row r="1351" spans="3:46" ht="15.6" hidden="1" customHeight="1">
      <c r="C1351" s="496" t="s">
        <v>572</v>
      </c>
      <c r="D1351" s="479" t="s">
        <v>727</v>
      </c>
      <c r="E1351" s="479">
        <v>20261</v>
      </c>
      <c r="F1351" s="503" t="s">
        <v>48</v>
      </c>
      <c r="G1351" s="497" t="s">
        <v>80</v>
      </c>
      <c r="H1351" s="503" t="s">
        <v>88</v>
      </c>
      <c r="I1351" s="503">
        <v>2</v>
      </c>
      <c r="J1351" s="503" t="s">
        <v>41</v>
      </c>
      <c r="K1351" s="503" t="s">
        <v>41</v>
      </c>
      <c r="L1351" s="499" t="s">
        <v>744</v>
      </c>
      <c r="M1351" s="535" t="s">
        <v>745</v>
      </c>
      <c r="N1351" s="15" t="s">
        <v>586</v>
      </c>
      <c r="O1351" s="15" t="s">
        <v>578</v>
      </c>
      <c r="P1351" s="497" t="s">
        <v>624</v>
      </c>
      <c r="Q1351" s="15">
        <v>4</v>
      </c>
      <c r="R1351" s="15">
        <v>0</v>
      </c>
      <c r="S1351" s="479">
        <v>4</v>
      </c>
      <c r="T1351" s="15">
        <v>4</v>
      </c>
      <c r="U1351" s="471"/>
      <c r="V1351" s="550">
        <v>38</v>
      </c>
      <c r="W1351" s="497">
        <v>21882544</v>
      </c>
      <c r="X1351" s="566" t="s">
        <v>367</v>
      </c>
      <c r="Y1351" s="571" t="s">
        <v>624</v>
      </c>
      <c r="Z1351" s="15"/>
      <c r="AA1351" s="15"/>
      <c r="AB1351" s="15"/>
      <c r="AC1351" s="493"/>
      <c r="AD1351" s="497"/>
      <c r="AE1351" s="479"/>
      <c r="AF1351" s="497"/>
      <c r="AG1351" s="497"/>
      <c r="AH1351" s="497" t="s">
        <v>582</v>
      </c>
      <c r="AI1351" s="15">
        <v>5</v>
      </c>
      <c r="AJ1351" s="15">
        <v>15</v>
      </c>
      <c r="AK1351" s="15">
        <v>10</v>
      </c>
      <c r="AL1351" s="15">
        <v>18</v>
      </c>
      <c r="AM1351" s="15">
        <v>30</v>
      </c>
      <c r="AN1351" s="490">
        <f>IF(AJ1351="",S1351,ROUND(((((AL1351/24)+(AM1351/1440))-((AJ1351/24)+(AK1351/1440)))*1440/50),5))</f>
        <v>4</v>
      </c>
      <c r="AO1351" s="491">
        <f>AJ1351/24+AK1351/1440</f>
        <v>0.63194444444444442</v>
      </c>
      <c r="AP1351" s="491">
        <f>AL1351/24+AM1351/1440</f>
        <v>0.77083333333333337</v>
      </c>
      <c r="AQ1351" s="23" t="str" cm="1">
        <f t="array" ref="AQ1351">IF(X1351="","",IF(SUMPRODUCT((X1351=$X$7:$X$2085)*(AI1351=$AI$7:$AI$2085)*(AO1351=$AO$7:$AO$2085)*(AP1351=$AP$7:$AP$2085)*(ROW($X$7:$X$2085)&lt;&gt;ROW(X1351))*((S1351=0)*($S$7:$S$2085&gt;0)+(S1351&gt;0)*($S$7:$S$2085=0)))&gt;0,"SALONES UNIDOS",IF(SUMPRODUCT((X1351=$X$7:$X$2085)*(AI1351=$AI$7:$AI$2085)*((AO1351&lt;$AP$7:$AP$2085)*(AP1351&gt;$AO$7:$AO$2085))*(ROW($X$7:$X$2085)&lt;&gt;ROW(X1351)))&gt;0,"Cruzado","Sin cruce")))</f>
        <v>Sin cruce</v>
      </c>
      <c r="AR1351" s="23" t="str" cm="1">
        <f t="array" ref="AR1351">IF(AE1351="","",IF(SUMPRODUCT((AE1351=$AE$7:$AE$2085)*(AI1351=$AI$7:$AI$2085)*(AO1351=$AO$7:$AO$2085)*(AP1351=$AP$7:$AP$2085)*(ROW($AE$7:$AE$2085)&lt;&gt;ROW(AE1351))*((S1351=0)*($S$7:$S$2085&gt;0)+(S1351&gt;0)*($S$7:$S$2085=0)))&gt;0,"SALONES UNIDOS",IF(SUMPRODUCT((AE1351=$AE$7:$AE$2085)*(AI1351=$AI$7:$AI$2085)*((AO1351&lt;$AP$7:$AP$2085)*(AP1351&gt;$AO$7:$AO$2085))*(ROW($AE$7:$AE$2085)&lt;&gt;ROW(AE1351)))&gt;0,"Cruzado","Sin cruce")))</f>
        <v/>
      </c>
      <c r="AS1351" s="94" t="str">
        <f t="shared" si="28"/>
        <v>OB2PRINCIPALA</v>
      </c>
      <c r="AT1351" s="94" t="str" cm="1">
        <f t="array" ref="AT1351">IF(AS1351="","",IF(SUMPRODUCT((AS1351=$AS$7:$AS$2085)*(AI1351=$AI$7:$AI$2085)*(AO1351=$AO$7:$AO$2085)*(AP1351=$AP$7:$AP$2085)*(ROW($AS$7:$AS$2085)&lt;&gt;ROW(AS1351))*((S1351=0)*($S$7:$S$2085&gt;0)+(S1351&gt;0)*($S$7:$S$2085=0)))&gt;0,"SALONES UNIDOS",IF(SUMPRODUCT((AS1351=$AS$7:$AS$2085)*(AI1351=$AI$7:$AI$2085)*((AO1351&lt;$AP$7:$AP$2085)*(AP1351&gt;$AO$7:$AO$2085))*(ROW($AS$7:$AS$2085)&lt;&gt;ROW(AS1351)))&gt;0,"Cruzado","Sin cruce")))</f>
        <v>Sin cruce</v>
      </c>
    </row>
    <row r="1352" spans="3:46" ht="15.6" hidden="1" customHeight="1">
      <c r="C1352" s="496" t="s">
        <v>572</v>
      </c>
      <c r="D1352" s="479" t="s">
        <v>727</v>
      </c>
      <c r="E1352" s="479">
        <v>20261</v>
      </c>
      <c r="F1352" s="505" t="s">
        <v>48</v>
      </c>
      <c r="G1352" s="497" t="s">
        <v>80</v>
      </c>
      <c r="H1352" s="503" t="s">
        <v>88</v>
      </c>
      <c r="I1352" s="503">
        <v>3</v>
      </c>
      <c r="J1352" s="503" t="s">
        <v>41</v>
      </c>
      <c r="K1352" s="503" t="s">
        <v>41</v>
      </c>
      <c r="L1352" s="499" t="s">
        <v>746</v>
      </c>
      <c r="M1352" s="535" t="s">
        <v>747</v>
      </c>
      <c r="N1352" s="15" t="s">
        <v>577</v>
      </c>
      <c r="O1352" s="15" t="s">
        <v>578</v>
      </c>
      <c r="P1352" s="503" t="s">
        <v>579</v>
      </c>
      <c r="Q1352" s="15">
        <v>2</v>
      </c>
      <c r="R1352" s="15">
        <v>4</v>
      </c>
      <c r="S1352" s="479">
        <v>6</v>
      </c>
      <c r="T1352" s="15">
        <v>4</v>
      </c>
      <c r="U1352" s="471"/>
      <c r="V1352" s="550">
        <v>40</v>
      </c>
      <c r="W1352" s="497">
        <v>21536202</v>
      </c>
      <c r="X1352" s="566" t="s">
        <v>215</v>
      </c>
      <c r="Y1352" s="15" t="s">
        <v>579</v>
      </c>
      <c r="Z1352" s="15"/>
      <c r="AA1352" s="15"/>
      <c r="AB1352" s="15"/>
      <c r="AC1352" s="15" t="s">
        <v>1071</v>
      </c>
      <c r="AD1352" s="15"/>
      <c r="AE1352" s="479"/>
      <c r="AF1352" s="497"/>
      <c r="AG1352" s="497"/>
      <c r="AH1352" s="497" t="s">
        <v>203</v>
      </c>
      <c r="AI1352" s="15">
        <v>4</v>
      </c>
      <c r="AJ1352" s="15">
        <v>7</v>
      </c>
      <c r="AK1352" s="15">
        <v>40</v>
      </c>
      <c r="AL1352" s="15">
        <v>12</v>
      </c>
      <c r="AM1352" s="15">
        <v>40</v>
      </c>
      <c r="AN1352" s="490">
        <f>IF(AJ1352="",S1352,ROUND(((((AL1352/24)+(AM1352/1440))-((AJ1352/24)+(AK1352/1440)))*1440/50),5))</f>
        <v>6</v>
      </c>
      <c r="AO1352" s="491">
        <f>AJ1352/24+AK1352/1440</f>
        <v>0.31944444444444448</v>
      </c>
      <c r="AP1352" s="491">
        <f>AL1352/24+AM1352/1440</f>
        <v>0.52777777777777779</v>
      </c>
      <c r="AQ1352" s="23" t="str" cm="1">
        <f t="array" ref="AQ1352">IF(X1352="","",IF(SUMPRODUCT((X1352=$X$7:$X$2085)*(AI1352=$AI$7:$AI$2085)*(AO1352=$AO$7:$AO$2085)*(AP1352=$AP$7:$AP$2085)*(ROW($X$7:$X$2085)&lt;&gt;ROW(X1352))*((S1352=0)*($S$7:$S$2085&gt;0)+(S1352&gt;0)*($S$7:$S$2085=0)))&gt;0,"SALONES UNIDOS",IF(SUMPRODUCT((X1352=$X$7:$X$2085)*(AI1352=$AI$7:$AI$2085)*((AO1352&lt;$AP$7:$AP$2085)*(AP1352&gt;$AO$7:$AO$2085))*(ROW($X$7:$X$2085)&lt;&gt;ROW(X1352)))&gt;0,"Cruzado","Sin cruce")))</f>
        <v>Sin cruce</v>
      </c>
      <c r="AR1352" s="23" t="str" cm="1">
        <f t="array" ref="AR1352">IF(AE1352="","",IF(SUMPRODUCT((AE1352=$AE$7:$AE$2085)*(AI1352=$AI$7:$AI$2085)*(AO1352=$AO$7:$AO$2085)*(AP1352=$AP$7:$AP$2085)*(ROW($AE$7:$AE$2085)&lt;&gt;ROW(AE1352))*((S1352=0)*($S$7:$S$2085&gt;0)+(S1352&gt;0)*($S$7:$S$2085=0)))&gt;0,"SALONES UNIDOS",IF(SUMPRODUCT((AE1352=$AE$7:$AE$2085)*(AI1352=$AI$7:$AI$2085)*((AO1352&lt;$AP$7:$AP$2085)*(AP1352&gt;$AO$7:$AO$2085))*(ROW($AE$7:$AE$2085)&lt;&gt;ROW(AE1352)))&gt;0,"Cruzado","Sin cruce")))</f>
        <v/>
      </c>
      <c r="AS1352" s="94" t="str">
        <f t="shared" si="28"/>
        <v>OB3PRINCIPALA</v>
      </c>
      <c r="AT1352" s="94" t="str" cm="1">
        <f t="array" ref="AT1352">IF(AS1352="","",IF(SUMPRODUCT((AS1352=$AS$7:$AS$2085)*(AI1352=$AI$7:$AI$2085)*(AO1352=$AO$7:$AO$2085)*(AP1352=$AP$7:$AP$2085)*(ROW($AS$7:$AS$2085)&lt;&gt;ROW(AS1352))*((S1352=0)*($S$7:$S$2085&gt;0)+(S1352&gt;0)*($S$7:$S$2085=0)))&gt;0,"SALONES UNIDOS",IF(SUMPRODUCT((AS1352=$AS$7:$AS$2085)*(AI1352=$AI$7:$AI$2085)*((AO1352&lt;$AP$7:$AP$2085)*(AP1352&gt;$AO$7:$AO$2085))*(ROW($AS$7:$AS$2085)&lt;&gt;ROW(AS1352)))&gt;0,"Cruzado","Sin cruce")))</f>
        <v>Sin cruce</v>
      </c>
    </row>
    <row r="1353" spans="3:46" ht="15.6" hidden="1" customHeight="1">
      <c r="C1353" s="496" t="s">
        <v>572</v>
      </c>
      <c r="D1353" s="479" t="s">
        <v>727</v>
      </c>
      <c r="E1353" s="479">
        <v>20261</v>
      </c>
      <c r="F1353" s="503" t="s">
        <v>48</v>
      </c>
      <c r="G1353" s="497" t="s">
        <v>80</v>
      </c>
      <c r="H1353" s="503" t="s">
        <v>88</v>
      </c>
      <c r="I1353" s="503">
        <v>3</v>
      </c>
      <c r="J1353" s="503" t="s">
        <v>41</v>
      </c>
      <c r="K1353" s="503" t="s">
        <v>41</v>
      </c>
      <c r="L1353" s="499" t="s">
        <v>749</v>
      </c>
      <c r="M1353" s="535" t="s">
        <v>629</v>
      </c>
      <c r="N1353" s="15" t="s">
        <v>577</v>
      </c>
      <c r="O1353" s="15" t="s">
        <v>578</v>
      </c>
      <c r="P1353" s="503" t="s">
        <v>624</v>
      </c>
      <c r="Q1353" s="15">
        <v>3</v>
      </c>
      <c r="R1353" s="15">
        <v>0</v>
      </c>
      <c r="S1353" s="479">
        <v>3</v>
      </c>
      <c r="T1353" s="15">
        <v>3</v>
      </c>
      <c r="U1353" s="471"/>
      <c r="V1353" s="550">
        <v>50</v>
      </c>
      <c r="W1353" s="497">
        <v>70539299</v>
      </c>
      <c r="X1353" s="566" t="s">
        <v>264</v>
      </c>
      <c r="Y1353" s="15" t="s">
        <v>624</v>
      </c>
      <c r="Z1353" s="15"/>
      <c r="AA1353" s="15"/>
      <c r="AB1353" s="15"/>
      <c r="AC1353" s="493"/>
      <c r="AD1353" s="15"/>
      <c r="AE1353" s="479"/>
      <c r="AF1353" s="497"/>
      <c r="AG1353" s="497"/>
      <c r="AH1353" s="15" t="s">
        <v>582</v>
      </c>
      <c r="AI1353" s="15">
        <v>3</v>
      </c>
      <c r="AJ1353" s="15">
        <v>16</v>
      </c>
      <c r="AK1353" s="15">
        <v>0</v>
      </c>
      <c r="AL1353" s="15">
        <v>18</v>
      </c>
      <c r="AM1353" s="15">
        <v>30</v>
      </c>
      <c r="AN1353" s="490">
        <f>IF(AJ1353="",S1353,ROUND(((((AL1353/24)+(AM1353/1440))-((AJ1353/24)+(AK1353/1440)))*1440/50),5))</f>
        <v>3</v>
      </c>
      <c r="AO1353" s="491">
        <f>AJ1353/24+AK1353/1440</f>
        <v>0.66666666666666663</v>
      </c>
      <c r="AP1353" s="491">
        <f>AL1353/24+AM1353/1440</f>
        <v>0.77083333333333337</v>
      </c>
      <c r="AQ1353" s="23" t="str" cm="1">
        <f t="array" ref="AQ1353">IF(X1353="","",IF(SUMPRODUCT((X1353=$X$7:$X$2085)*(AI1353=$AI$7:$AI$2085)*(AO1353=$AO$7:$AO$2085)*(AP1353=$AP$7:$AP$2085)*(ROW($X$7:$X$2085)&lt;&gt;ROW(X1353))*((S1353=0)*($S$7:$S$2085&gt;0)+(S1353&gt;0)*($S$7:$S$2085=0)))&gt;0,"SALONES UNIDOS",IF(SUMPRODUCT((X1353=$X$7:$X$2085)*(AI1353=$AI$7:$AI$2085)*((AO1353&lt;$AP$7:$AP$2085)*(AP1353&gt;$AO$7:$AO$2085))*(ROW($X$7:$X$2085)&lt;&gt;ROW(X1353)))&gt;0,"Cruzado","Sin cruce")))</f>
        <v>Sin cruce</v>
      </c>
      <c r="AR1353" s="23" t="str" cm="1">
        <f t="array" ref="AR1353">IF(AE1353="","",IF(SUMPRODUCT((AE1353=$AE$7:$AE$2085)*(AI1353=$AI$7:$AI$2085)*(AO1353=$AO$7:$AO$2085)*(AP1353=$AP$7:$AP$2085)*(ROW($AE$7:$AE$2085)&lt;&gt;ROW(AE1353))*((S1353=0)*($S$7:$S$2085&gt;0)+(S1353&gt;0)*($S$7:$S$2085=0)))&gt;0,"SALONES UNIDOS",IF(SUMPRODUCT((AE1353=$AE$7:$AE$2085)*(AI1353=$AI$7:$AI$2085)*((AO1353&lt;$AP$7:$AP$2085)*(AP1353&gt;$AO$7:$AO$2085))*(ROW($AE$7:$AE$2085)&lt;&gt;ROW(AE1353)))&gt;0,"Cruzado","Sin cruce")))</f>
        <v/>
      </c>
      <c r="AS1353" s="94" t="str">
        <f t="shared" si="28"/>
        <v>OB3PRINCIPALA</v>
      </c>
      <c r="AT1353" s="94" t="str" cm="1">
        <f t="array" ref="AT1353">IF(AS1353="","",IF(SUMPRODUCT((AS1353=$AS$7:$AS$2085)*(AI1353=$AI$7:$AI$2085)*(AO1353=$AO$7:$AO$2085)*(AP1353=$AP$7:$AP$2085)*(ROW($AS$7:$AS$2085)&lt;&gt;ROW(AS1353))*((S1353=0)*($S$7:$S$2085&gt;0)+(S1353&gt;0)*($S$7:$S$2085=0)))&gt;0,"SALONES UNIDOS",IF(SUMPRODUCT((AS1353=$AS$7:$AS$2085)*(AI1353=$AI$7:$AI$2085)*((AO1353&lt;$AP$7:$AP$2085)*(AP1353&gt;$AO$7:$AO$2085))*(ROW($AS$7:$AS$2085)&lt;&gt;ROW(AS1353)))&gt;0,"Cruzado","Sin cruce")))</f>
        <v>Sin cruce</v>
      </c>
    </row>
    <row r="1354" spans="3:46" ht="15.6" hidden="1" customHeight="1">
      <c r="C1354" s="496" t="s">
        <v>572</v>
      </c>
      <c r="D1354" s="479" t="s">
        <v>727</v>
      </c>
      <c r="E1354" s="479">
        <v>20261</v>
      </c>
      <c r="F1354" s="503" t="s">
        <v>48</v>
      </c>
      <c r="G1354" s="497" t="s">
        <v>80</v>
      </c>
      <c r="H1354" s="503" t="s">
        <v>88</v>
      </c>
      <c r="I1354" s="503">
        <v>3</v>
      </c>
      <c r="J1354" s="503" t="s">
        <v>41</v>
      </c>
      <c r="K1354" s="503" t="s">
        <v>41</v>
      </c>
      <c r="L1354" s="499" t="s">
        <v>750</v>
      </c>
      <c r="M1354" s="535" t="s">
        <v>751</v>
      </c>
      <c r="N1354" s="15" t="s">
        <v>710</v>
      </c>
      <c r="O1354" s="15" t="s">
        <v>578</v>
      </c>
      <c r="P1354" s="503" t="s">
        <v>579</v>
      </c>
      <c r="Q1354" s="15">
        <v>2</v>
      </c>
      <c r="R1354" s="15">
        <v>0</v>
      </c>
      <c r="S1354" s="479">
        <v>2</v>
      </c>
      <c r="T1354" s="15">
        <v>3</v>
      </c>
      <c r="U1354" s="471"/>
      <c r="V1354" s="550">
        <v>40</v>
      </c>
      <c r="W1354" s="497">
        <v>45560291</v>
      </c>
      <c r="X1354" s="566" t="s">
        <v>416</v>
      </c>
      <c r="Y1354" s="15" t="s">
        <v>579</v>
      </c>
      <c r="Z1354" s="15"/>
      <c r="AA1354" s="15"/>
      <c r="AB1354" s="15"/>
      <c r="AC1354" s="15" t="s">
        <v>1070</v>
      </c>
      <c r="AD1354" s="15"/>
      <c r="AE1354" s="479"/>
      <c r="AF1354" s="497"/>
      <c r="AG1354" s="497"/>
      <c r="AH1354" s="497" t="s">
        <v>582</v>
      </c>
      <c r="AI1354" s="15">
        <v>5</v>
      </c>
      <c r="AJ1354" s="15">
        <v>7</v>
      </c>
      <c r="AK1354" s="15">
        <v>40</v>
      </c>
      <c r="AL1354" s="15">
        <v>9</v>
      </c>
      <c r="AM1354" s="15">
        <v>20</v>
      </c>
      <c r="AN1354" s="490">
        <f>IF(AJ1354="",S1354,ROUND(((((AL1354/24)+(AM1354/1440))-((AJ1354/24)+(AK1354/1440)))*1440/50),5))</f>
        <v>2</v>
      </c>
      <c r="AO1354" s="491">
        <f>AJ1354/24+AK1354/1440</f>
        <v>0.31944444444444448</v>
      </c>
      <c r="AP1354" s="491">
        <f>AL1354/24+AM1354/1440</f>
        <v>0.3888888888888889</v>
      </c>
      <c r="AQ1354" s="23" t="str" cm="1">
        <f t="array" ref="AQ1354">IF(X1354="","",IF(SUMPRODUCT((X1354=$X$7:$X$2085)*(AI1354=$AI$7:$AI$2085)*(AO1354=$AO$7:$AO$2085)*(AP1354=$AP$7:$AP$2085)*(ROW($X$7:$X$2085)&lt;&gt;ROW(X1354))*((S1354=0)*($S$7:$S$2085&gt;0)+(S1354&gt;0)*($S$7:$S$2085=0)))&gt;0,"SALONES UNIDOS",IF(SUMPRODUCT((X1354=$X$7:$X$2085)*(AI1354=$AI$7:$AI$2085)*((AO1354&lt;$AP$7:$AP$2085)*(AP1354&gt;$AO$7:$AO$2085))*(ROW($X$7:$X$2085)&lt;&gt;ROW(X1354)))&gt;0,"Cruzado","Sin cruce")))</f>
        <v>Sin cruce</v>
      </c>
      <c r="AR1354" s="23" t="str" cm="1">
        <f t="array" ref="AR1354">IF(AE1354="","",IF(SUMPRODUCT((AE1354=$AE$7:$AE$2085)*(AI1354=$AI$7:$AI$2085)*(AO1354=$AO$7:$AO$2085)*(AP1354=$AP$7:$AP$2085)*(ROW($AE$7:$AE$2085)&lt;&gt;ROW(AE1354))*((S1354=0)*($S$7:$S$2085&gt;0)+(S1354&gt;0)*($S$7:$S$2085=0)))&gt;0,"SALONES UNIDOS",IF(SUMPRODUCT((AE1354=$AE$7:$AE$2085)*(AI1354=$AI$7:$AI$2085)*((AO1354&lt;$AP$7:$AP$2085)*(AP1354&gt;$AO$7:$AO$2085))*(ROW($AE$7:$AE$2085)&lt;&gt;ROW(AE1354)))&gt;0,"Cruzado","Sin cruce")))</f>
        <v/>
      </c>
      <c r="AS1354" s="94" t="str">
        <f t="shared" si="28"/>
        <v>OB3PRINCIPALA</v>
      </c>
      <c r="AT1354" s="94" t="str" cm="1">
        <f t="array" ref="AT1354">IF(AS1354="","",IF(SUMPRODUCT((AS1354=$AS$7:$AS$2085)*(AI1354=$AI$7:$AI$2085)*(AO1354=$AO$7:$AO$2085)*(AP1354=$AP$7:$AP$2085)*(ROW($AS$7:$AS$2085)&lt;&gt;ROW(AS1354))*((S1354=0)*($S$7:$S$2085&gt;0)+(S1354&gt;0)*($S$7:$S$2085=0)))&gt;0,"SALONES UNIDOS",IF(SUMPRODUCT((AS1354=$AS$7:$AS$2085)*(AI1354=$AI$7:$AI$2085)*((AO1354&lt;$AP$7:$AP$2085)*(AP1354&gt;$AO$7:$AO$2085))*(ROW($AS$7:$AS$2085)&lt;&gt;ROW(AS1354)))&gt;0,"Cruzado","Sin cruce")))</f>
        <v>Sin cruce</v>
      </c>
    </row>
    <row r="1355" spans="3:46" ht="15.6" hidden="1" customHeight="1">
      <c r="C1355" s="496" t="s">
        <v>572</v>
      </c>
      <c r="D1355" s="479" t="s">
        <v>727</v>
      </c>
      <c r="E1355" s="479">
        <v>20261</v>
      </c>
      <c r="F1355" s="503" t="s">
        <v>48</v>
      </c>
      <c r="G1355" s="497" t="s">
        <v>80</v>
      </c>
      <c r="H1355" s="503" t="s">
        <v>88</v>
      </c>
      <c r="I1355" s="503">
        <v>3</v>
      </c>
      <c r="J1355" s="503" t="s">
        <v>574</v>
      </c>
      <c r="K1355" s="503" t="s">
        <v>41</v>
      </c>
      <c r="L1355" s="499" t="s">
        <v>750</v>
      </c>
      <c r="M1355" s="535" t="s">
        <v>751</v>
      </c>
      <c r="N1355" s="15" t="s">
        <v>710</v>
      </c>
      <c r="O1355" s="15" t="s">
        <v>578</v>
      </c>
      <c r="P1355" s="503" t="s">
        <v>579</v>
      </c>
      <c r="Q1355" s="15">
        <v>0</v>
      </c>
      <c r="R1355" s="15">
        <v>2</v>
      </c>
      <c r="S1355" s="479">
        <v>2</v>
      </c>
      <c r="T1355" s="15">
        <v>3</v>
      </c>
      <c r="U1355" s="471"/>
      <c r="V1355" s="550">
        <v>20</v>
      </c>
      <c r="W1355" s="497">
        <v>45560291</v>
      </c>
      <c r="X1355" s="566" t="s">
        <v>416</v>
      </c>
      <c r="Y1355" s="15" t="s">
        <v>579</v>
      </c>
      <c r="Z1355" s="15"/>
      <c r="AA1355" s="15"/>
      <c r="AB1355" s="15"/>
      <c r="AC1355" s="493"/>
      <c r="AD1355" s="15"/>
      <c r="AE1355" s="15" t="s">
        <v>1085</v>
      </c>
      <c r="AF1355" s="497"/>
      <c r="AG1355" s="497"/>
      <c r="AH1355" s="497" t="s">
        <v>100</v>
      </c>
      <c r="AI1355" s="15">
        <v>5</v>
      </c>
      <c r="AJ1355" s="15">
        <v>9</v>
      </c>
      <c r="AK1355" s="15">
        <v>20</v>
      </c>
      <c r="AL1355" s="15">
        <v>11</v>
      </c>
      <c r="AM1355" s="15">
        <v>0</v>
      </c>
      <c r="AN1355" s="490">
        <f>IF(AJ1355="",S1355,ROUND(((((AL1355/24)+(AM1355/1440))-((AJ1355/24)+(AK1355/1440)))*1440/50),5))</f>
        <v>2</v>
      </c>
      <c r="AO1355" s="491">
        <f>AJ1355/24+AK1355/1440</f>
        <v>0.3888888888888889</v>
      </c>
      <c r="AP1355" s="491">
        <f>AL1355/24+AM1355/1440</f>
        <v>0.45833333333333331</v>
      </c>
      <c r="AQ1355" s="23" t="str" cm="1">
        <f t="array" ref="AQ1355">IF(X1355="","",IF(SUMPRODUCT((X1355=$X$7:$X$2085)*(AI1355=$AI$7:$AI$2085)*(AO1355=$AO$7:$AO$2085)*(AP1355=$AP$7:$AP$2085)*(ROW($X$7:$X$2085)&lt;&gt;ROW(X1355))*((S1355=0)*($S$7:$S$2085&gt;0)+(S1355&gt;0)*($S$7:$S$2085=0)))&gt;0,"SALONES UNIDOS",IF(SUMPRODUCT((X1355=$X$7:$X$2085)*(AI1355=$AI$7:$AI$2085)*((AO1355&lt;$AP$7:$AP$2085)*(AP1355&gt;$AO$7:$AO$2085))*(ROW($X$7:$X$2085)&lt;&gt;ROW(X1355)))&gt;0,"Cruzado","Sin cruce")))</f>
        <v>Sin cruce</v>
      </c>
      <c r="AR1355" s="23" t="str" cm="1">
        <f t="array" ref="AR1355">IF(AE1355="","",IF(SUMPRODUCT((AE1355=$AE$7:$AE$2085)*(AI1355=$AI$7:$AI$2085)*(AO1355=$AO$7:$AO$2085)*(AP1355=$AP$7:$AP$2085)*(ROW($AE$7:$AE$2085)&lt;&gt;ROW(AE1355))*((S1355=0)*($S$7:$S$2085&gt;0)+(S1355&gt;0)*($S$7:$S$2085=0)))&gt;0,"SALONES UNIDOS",IF(SUMPRODUCT((AE1355=$AE$7:$AE$2085)*(AI1355=$AI$7:$AI$2085)*((AO1355&lt;$AP$7:$AP$2085)*(AP1355&gt;$AO$7:$AO$2085))*(ROW($AE$7:$AE$2085)&lt;&gt;ROW(AE1355)))&gt;0,"Cruzado","Sin cruce")))</f>
        <v>Sin cruce</v>
      </c>
      <c r="AS1355" s="94" t="str">
        <f t="shared" si="28"/>
        <v>OB3PRINCIPALA</v>
      </c>
      <c r="AT1355" s="94" t="str" cm="1">
        <f t="array" ref="AT1355">IF(AS1355="","",IF(SUMPRODUCT((AS1355=$AS$7:$AS$2085)*(AI1355=$AI$7:$AI$2085)*(AO1355=$AO$7:$AO$2085)*(AP1355=$AP$7:$AP$2085)*(ROW($AS$7:$AS$2085)&lt;&gt;ROW(AS1355))*((S1355=0)*($S$7:$S$2085&gt;0)+(S1355&gt;0)*($S$7:$S$2085=0)))&gt;0,"SALONES UNIDOS",IF(SUMPRODUCT((AS1355=$AS$7:$AS$2085)*(AI1355=$AI$7:$AI$2085)*((AO1355&lt;$AP$7:$AP$2085)*(AP1355&gt;$AO$7:$AO$2085))*(ROW($AS$7:$AS$2085)&lt;&gt;ROW(AS1355)))&gt;0,"Cruzado","Sin cruce")))</f>
        <v>Sin cruce</v>
      </c>
    </row>
    <row r="1356" spans="3:46" ht="15.6" hidden="1" customHeight="1">
      <c r="C1356" s="496" t="s">
        <v>572</v>
      </c>
      <c r="D1356" s="479" t="s">
        <v>727</v>
      </c>
      <c r="E1356" s="479">
        <v>20261</v>
      </c>
      <c r="F1356" s="503" t="s">
        <v>48</v>
      </c>
      <c r="G1356" s="497" t="s">
        <v>80</v>
      </c>
      <c r="H1356" s="503" t="s">
        <v>88</v>
      </c>
      <c r="I1356" s="503">
        <v>3</v>
      </c>
      <c r="J1356" s="503" t="s">
        <v>583</v>
      </c>
      <c r="K1356" s="503" t="s">
        <v>41</v>
      </c>
      <c r="L1356" s="499" t="s">
        <v>750</v>
      </c>
      <c r="M1356" s="535" t="s">
        <v>751</v>
      </c>
      <c r="N1356" s="15" t="s">
        <v>710</v>
      </c>
      <c r="O1356" s="15" t="s">
        <v>578</v>
      </c>
      <c r="P1356" s="503" t="s">
        <v>579</v>
      </c>
      <c r="Q1356" s="15">
        <v>0</v>
      </c>
      <c r="R1356" s="15">
        <v>2</v>
      </c>
      <c r="S1356" s="479">
        <v>2</v>
      </c>
      <c r="T1356" s="15">
        <v>3</v>
      </c>
      <c r="U1356" s="471"/>
      <c r="V1356" s="550">
        <v>20</v>
      </c>
      <c r="W1356" s="497">
        <v>45560291</v>
      </c>
      <c r="X1356" s="566" t="s">
        <v>416</v>
      </c>
      <c r="Y1356" s="15" t="s">
        <v>579</v>
      </c>
      <c r="Z1356" s="15"/>
      <c r="AA1356" s="15"/>
      <c r="AB1356" s="15"/>
      <c r="AC1356" s="493"/>
      <c r="AD1356" s="15"/>
      <c r="AE1356" s="15" t="s">
        <v>1085</v>
      </c>
      <c r="AF1356" s="497"/>
      <c r="AG1356" s="497"/>
      <c r="AH1356" s="497" t="s">
        <v>100</v>
      </c>
      <c r="AI1356" s="15">
        <v>5</v>
      </c>
      <c r="AJ1356" s="15">
        <v>11</v>
      </c>
      <c r="AK1356" s="15">
        <v>0</v>
      </c>
      <c r="AL1356" s="15">
        <v>12</v>
      </c>
      <c r="AM1356" s="15">
        <v>40</v>
      </c>
      <c r="AN1356" s="490">
        <f>IF(AJ1356="",S1356,ROUND(((((AL1356/24)+(AM1356/1440))-((AJ1356/24)+(AK1356/1440)))*1440/50),5))</f>
        <v>2</v>
      </c>
      <c r="AO1356" s="491">
        <f>AJ1356/24+AK1356/1440</f>
        <v>0.45833333333333331</v>
      </c>
      <c r="AP1356" s="491">
        <f>AL1356/24+AM1356/1440</f>
        <v>0.52777777777777779</v>
      </c>
      <c r="AQ1356" s="23" t="str" cm="1">
        <f t="array" ref="AQ1356">IF(X1356="","",IF(SUMPRODUCT((X1356=$X$7:$X$2085)*(AI1356=$AI$7:$AI$2085)*(AO1356=$AO$7:$AO$2085)*(AP1356=$AP$7:$AP$2085)*(ROW($X$7:$X$2085)&lt;&gt;ROW(X1356))*((S1356=0)*($S$7:$S$2085&gt;0)+(S1356&gt;0)*($S$7:$S$2085=0)))&gt;0,"SALONES UNIDOS",IF(SUMPRODUCT((X1356=$X$7:$X$2085)*(AI1356=$AI$7:$AI$2085)*((AO1356&lt;$AP$7:$AP$2085)*(AP1356&gt;$AO$7:$AO$2085))*(ROW($X$7:$X$2085)&lt;&gt;ROW(X1356)))&gt;0,"Cruzado","Sin cruce")))</f>
        <v>Sin cruce</v>
      </c>
      <c r="AR1356" s="23" t="str" cm="1">
        <f t="array" ref="AR1356">IF(AE1356="","",IF(SUMPRODUCT((AE1356=$AE$7:$AE$2085)*(AI1356=$AI$7:$AI$2085)*(AO1356=$AO$7:$AO$2085)*(AP1356=$AP$7:$AP$2085)*(ROW($AE$7:$AE$2085)&lt;&gt;ROW(AE1356))*((S1356=0)*($S$7:$S$2085&gt;0)+(S1356&gt;0)*($S$7:$S$2085=0)))&gt;0,"SALONES UNIDOS",IF(SUMPRODUCT((AE1356=$AE$7:$AE$2085)*(AI1356=$AI$7:$AI$2085)*((AO1356&lt;$AP$7:$AP$2085)*(AP1356&gt;$AO$7:$AO$2085))*(ROW($AE$7:$AE$2085)&lt;&gt;ROW(AE1356)))&gt;0,"Cruzado","Sin cruce")))</f>
        <v>Sin cruce</v>
      </c>
      <c r="AS1356" s="94" t="str">
        <f t="shared" si="28"/>
        <v>OB3PRINCIPALA</v>
      </c>
      <c r="AT1356" s="94" t="str" cm="1">
        <f t="array" ref="AT1356">IF(AS1356="","",IF(SUMPRODUCT((AS1356=$AS$7:$AS$2085)*(AI1356=$AI$7:$AI$2085)*(AO1356=$AO$7:$AO$2085)*(AP1356=$AP$7:$AP$2085)*(ROW($AS$7:$AS$2085)&lt;&gt;ROW(AS1356))*((S1356=0)*($S$7:$S$2085&gt;0)+(S1356&gt;0)*($S$7:$S$2085=0)))&gt;0,"SALONES UNIDOS",IF(SUMPRODUCT((AS1356=$AS$7:$AS$2085)*(AI1356=$AI$7:$AI$2085)*((AO1356&lt;$AP$7:$AP$2085)*(AP1356&gt;$AO$7:$AO$2085))*(ROW($AS$7:$AS$2085)&lt;&gt;ROW(AS1356)))&gt;0,"Cruzado","Sin cruce")))</f>
        <v>Sin cruce</v>
      </c>
    </row>
    <row r="1357" spans="3:46" ht="15.6" hidden="1" customHeight="1">
      <c r="C1357" s="496" t="s">
        <v>572</v>
      </c>
      <c r="D1357" s="479" t="s">
        <v>727</v>
      </c>
      <c r="E1357" s="479">
        <v>20261</v>
      </c>
      <c r="F1357" s="503" t="s">
        <v>48</v>
      </c>
      <c r="G1357" s="497" t="s">
        <v>80</v>
      </c>
      <c r="H1357" s="503" t="s">
        <v>88</v>
      </c>
      <c r="I1357" s="503">
        <v>3</v>
      </c>
      <c r="J1357" s="503" t="s">
        <v>574</v>
      </c>
      <c r="K1357" s="503" t="s">
        <v>41</v>
      </c>
      <c r="L1357" s="499" t="s">
        <v>753</v>
      </c>
      <c r="M1357" s="535" t="s">
        <v>754</v>
      </c>
      <c r="N1357" s="15" t="s">
        <v>577</v>
      </c>
      <c r="O1357" s="15" t="s">
        <v>578</v>
      </c>
      <c r="P1357" s="503" t="s">
        <v>579</v>
      </c>
      <c r="Q1357" s="15">
        <v>0</v>
      </c>
      <c r="R1357" s="15">
        <v>2</v>
      </c>
      <c r="S1357" s="479">
        <v>2</v>
      </c>
      <c r="T1357" s="15">
        <v>3</v>
      </c>
      <c r="U1357" s="471"/>
      <c r="V1357" s="550">
        <v>20</v>
      </c>
      <c r="W1357" s="497">
        <v>42069977</v>
      </c>
      <c r="X1357" s="566" t="s">
        <v>479</v>
      </c>
      <c r="Y1357" s="15" t="s">
        <v>579</v>
      </c>
      <c r="Z1357" s="15"/>
      <c r="AA1357" s="15"/>
      <c r="AB1357" s="15"/>
      <c r="AC1357" s="493"/>
      <c r="AD1357" s="15"/>
      <c r="AE1357" s="15" t="s">
        <v>1068</v>
      </c>
      <c r="AF1357" s="497"/>
      <c r="AG1357" s="497"/>
      <c r="AH1357" s="497" t="s">
        <v>100</v>
      </c>
      <c r="AI1357" s="15">
        <v>1</v>
      </c>
      <c r="AJ1357" s="15">
        <v>9</v>
      </c>
      <c r="AK1357" s="15">
        <v>20</v>
      </c>
      <c r="AL1357" s="15">
        <v>11</v>
      </c>
      <c r="AM1357" s="15">
        <v>0</v>
      </c>
      <c r="AN1357" s="490">
        <f>IF(AJ1357="",S1357,ROUND(((((AL1357/24)+(AM1357/1440))-((AJ1357/24)+(AK1357/1440)))*1440/50),5))</f>
        <v>2</v>
      </c>
      <c r="AO1357" s="491">
        <f>AJ1357/24+AK1357/1440</f>
        <v>0.3888888888888889</v>
      </c>
      <c r="AP1357" s="491">
        <f>AL1357/24+AM1357/1440</f>
        <v>0.45833333333333331</v>
      </c>
      <c r="AQ1357" s="23" t="str" cm="1">
        <f t="array" ref="AQ1357">IF(X1357="","",IF(SUMPRODUCT((X1357=$X$7:$X$2085)*(AI1357=$AI$7:$AI$2085)*(AO1357=$AO$7:$AO$2085)*(AP1357=$AP$7:$AP$2085)*(ROW($X$7:$X$2085)&lt;&gt;ROW(X1357))*((S1357=0)*($S$7:$S$2085&gt;0)+(S1357&gt;0)*($S$7:$S$2085=0)))&gt;0,"SALONES UNIDOS",IF(SUMPRODUCT((X1357=$X$7:$X$2085)*(AI1357=$AI$7:$AI$2085)*((AO1357&lt;$AP$7:$AP$2085)*(AP1357&gt;$AO$7:$AO$2085))*(ROW($X$7:$X$2085)&lt;&gt;ROW(X1357)))&gt;0,"Cruzado","Sin cruce")))</f>
        <v>Sin cruce</v>
      </c>
      <c r="AR1357" s="23" t="str" cm="1">
        <f t="array" ref="AR1357">IF(AE1357="","",IF(SUMPRODUCT((AE1357=$AE$7:$AE$2085)*(AI1357=$AI$7:$AI$2085)*(AO1357=$AO$7:$AO$2085)*(AP1357=$AP$7:$AP$2085)*(ROW($AE$7:$AE$2085)&lt;&gt;ROW(AE1357))*((S1357=0)*($S$7:$S$2085&gt;0)+(S1357&gt;0)*($S$7:$S$2085=0)))&gt;0,"SALONES UNIDOS",IF(SUMPRODUCT((AE1357=$AE$7:$AE$2085)*(AI1357=$AI$7:$AI$2085)*((AO1357&lt;$AP$7:$AP$2085)*(AP1357&gt;$AO$7:$AO$2085))*(ROW($AE$7:$AE$2085)&lt;&gt;ROW(AE1357)))&gt;0,"Cruzado","Sin cruce")))</f>
        <v>Sin cruce</v>
      </c>
      <c r="AS1357" s="94" t="str">
        <f t="shared" si="28"/>
        <v>OB3PRINCIPALA</v>
      </c>
      <c r="AT1357" s="94" t="str" cm="1">
        <f t="array" ref="AT1357">IF(AS1357="","",IF(SUMPRODUCT((AS1357=$AS$7:$AS$2085)*(AI1357=$AI$7:$AI$2085)*(AO1357=$AO$7:$AO$2085)*(AP1357=$AP$7:$AP$2085)*(ROW($AS$7:$AS$2085)&lt;&gt;ROW(AS1357))*((S1357=0)*($S$7:$S$2085&gt;0)+(S1357&gt;0)*($S$7:$S$2085=0)))&gt;0,"SALONES UNIDOS",IF(SUMPRODUCT((AS1357=$AS$7:$AS$2085)*(AI1357=$AI$7:$AI$2085)*((AO1357&lt;$AP$7:$AP$2085)*(AP1357&gt;$AO$7:$AO$2085))*(ROW($AS$7:$AS$2085)&lt;&gt;ROW(AS1357)))&gt;0,"Cruzado","Sin cruce")))</f>
        <v>Sin cruce</v>
      </c>
    </row>
    <row r="1358" spans="3:46" ht="15.6" hidden="1" customHeight="1">
      <c r="C1358" s="496" t="s">
        <v>572</v>
      </c>
      <c r="D1358" s="479" t="s">
        <v>727</v>
      </c>
      <c r="E1358" s="479">
        <v>20261</v>
      </c>
      <c r="F1358" s="503" t="s">
        <v>48</v>
      </c>
      <c r="G1358" s="497" t="s">
        <v>80</v>
      </c>
      <c r="H1358" s="503" t="s">
        <v>88</v>
      </c>
      <c r="I1358" s="503">
        <v>3</v>
      </c>
      <c r="J1358" s="503" t="s">
        <v>583</v>
      </c>
      <c r="K1358" s="503" t="s">
        <v>41</v>
      </c>
      <c r="L1358" s="499" t="s">
        <v>753</v>
      </c>
      <c r="M1358" s="535" t="s">
        <v>754</v>
      </c>
      <c r="N1358" s="15" t="s">
        <v>577</v>
      </c>
      <c r="O1358" s="15" t="s">
        <v>578</v>
      </c>
      <c r="P1358" s="503" t="s">
        <v>579</v>
      </c>
      <c r="Q1358" s="15">
        <v>0</v>
      </c>
      <c r="R1358" s="15">
        <v>2</v>
      </c>
      <c r="S1358" s="479">
        <v>2</v>
      </c>
      <c r="T1358" s="15">
        <v>3</v>
      </c>
      <c r="U1358" s="471"/>
      <c r="V1358" s="550">
        <v>20</v>
      </c>
      <c r="W1358" s="497">
        <v>42069977</v>
      </c>
      <c r="X1358" s="566" t="s">
        <v>479</v>
      </c>
      <c r="Y1358" s="15" t="s">
        <v>579</v>
      </c>
      <c r="Z1358" s="15"/>
      <c r="AA1358" s="15"/>
      <c r="AB1358" s="15"/>
      <c r="AC1358" s="493"/>
      <c r="AD1358" s="15"/>
      <c r="AE1358" s="15" t="s">
        <v>1068</v>
      </c>
      <c r="AF1358" s="497"/>
      <c r="AG1358" s="497"/>
      <c r="AH1358" s="497" t="s">
        <v>100</v>
      </c>
      <c r="AI1358" s="15">
        <v>1</v>
      </c>
      <c r="AJ1358" s="15">
        <v>11</v>
      </c>
      <c r="AK1358" s="15">
        <v>0</v>
      </c>
      <c r="AL1358" s="15">
        <v>12</v>
      </c>
      <c r="AM1358" s="15">
        <v>40</v>
      </c>
      <c r="AN1358" s="490">
        <f>IF(AJ1358="",S1358,ROUND(((((AL1358/24)+(AM1358/1440))-((AJ1358/24)+(AK1358/1440)))*1440/50),5))</f>
        <v>2</v>
      </c>
      <c r="AO1358" s="491">
        <f>AJ1358/24+AK1358/1440</f>
        <v>0.45833333333333331</v>
      </c>
      <c r="AP1358" s="491">
        <f>AL1358/24+AM1358/1440</f>
        <v>0.52777777777777779</v>
      </c>
      <c r="AQ1358" s="23" t="str" cm="1">
        <f t="array" ref="AQ1358">IF(X1358="","",IF(SUMPRODUCT((X1358=$X$7:$X$2085)*(AI1358=$AI$7:$AI$2085)*(AO1358=$AO$7:$AO$2085)*(AP1358=$AP$7:$AP$2085)*(ROW($X$7:$X$2085)&lt;&gt;ROW(X1358))*((S1358=0)*($S$7:$S$2085&gt;0)+(S1358&gt;0)*($S$7:$S$2085=0)))&gt;0,"SALONES UNIDOS",IF(SUMPRODUCT((X1358=$X$7:$X$2085)*(AI1358=$AI$7:$AI$2085)*((AO1358&lt;$AP$7:$AP$2085)*(AP1358&gt;$AO$7:$AO$2085))*(ROW($X$7:$X$2085)&lt;&gt;ROW(X1358)))&gt;0,"Cruzado","Sin cruce")))</f>
        <v>Sin cruce</v>
      </c>
      <c r="AR1358" s="23" t="str" cm="1">
        <f t="array" ref="AR1358">IF(AE1358="","",IF(SUMPRODUCT((AE1358=$AE$7:$AE$2085)*(AI1358=$AI$7:$AI$2085)*(AO1358=$AO$7:$AO$2085)*(AP1358=$AP$7:$AP$2085)*(ROW($AE$7:$AE$2085)&lt;&gt;ROW(AE1358))*((S1358=0)*($S$7:$S$2085&gt;0)+(S1358&gt;0)*($S$7:$S$2085=0)))&gt;0,"SALONES UNIDOS",IF(SUMPRODUCT((AE1358=$AE$7:$AE$2085)*(AI1358=$AI$7:$AI$2085)*((AO1358&lt;$AP$7:$AP$2085)*(AP1358&gt;$AO$7:$AO$2085))*(ROW($AE$7:$AE$2085)&lt;&gt;ROW(AE1358)))&gt;0,"Cruzado","Sin cruce")))</f>
        <v>Sin cruce</v>
      </c>
      <c r="AS1358" s="94" t="str">
        <f t="shared" si="28"/>
        <v>OB3PRINCIPALA</v>
      </c>
      <c r="AT1358" s="94" t="str" cm="1">
        <f t="array" ref="AT1358">IF(AS1358="","",IF(SUMPRODUCT((AS1358=$AS$7:$AS$2085)*(AI1358=$AI$7:$AI$2085)*(AO1358=$AO$7:$AO$2085)*(AP1358=$AP$7:$AP$2085)*(ROW($AS$7:$AS$2085)&lt;&gt;ROW(AS1358))*((S1358=0)*($S$7:$S$2085&gt;0)+(S1358&gt;0)*($S$7:$S$2085=0)))&gt;0,"SALONES UNIDOS",IF(SUMPRODUCT((AS1358=$AS$7:$AS$2085)*(AI1358=$AI$7:$AI$2085)*((AO1358&lt;$AP$7:$AP$2085)*(AP1358&gt;$AO$7:$AO$2085))*(ROW($AS$7:$AS$2085)&lt;&gt;ROW(AS1358)))&gt;0,"Cruzado","Sin cruce")))</f>
        <v>Sin cruce</v>
      </c>
    </row>
    <row r="1359" spans="3:46" ht="15.6" hidden="1" customHeight="1">
      <c r="C1359" s="496" t="s">
        <v>572</v>
      </c>
      <c r="D1359" s="479" t="s">
        <v>727</v>
      </c>
      <c r="E1359" s="479">
        <v>20261</v>
      </c>
      <c r="F1359" s="503" t="s">
        <v>48</v>
      </c>
      <c r="G1359" s="497" t="s">
        <v>80</v>
      </c>
      <c r="H1359" s="503" t="s">
        <v>88</v>
      </c>
      <c r="I1359" s="503">
        <v>3</v>
      </c>
      <c r="J1359" s="503" t="s">
        <v>41</v>
      </c>
      <c r="K1359" s="503" t="s">
        <v>41</v>
      </c>
      <c r="L1359" s="499" t="s">
        <v>753</v>
      </c>
      <c r="M1359" s="535" t="s">
        <v>754</v>
      </c>
      <c r="N1359" s="15" t="s">
        <v>577</v>
      </c>
      <c r="O1359" s="15" t="s">
        <v>578</v>
      </c>
      <c r="P1359" s="503" t="s">
        <v>579</v>
      </c>
      <c r="Q1359" s="15">
        <v>2</v>
      </c>
      <c r="R1359" s="15">
        <v>0</v>
      </c>
      <c r="S1359" s="479">
        <v>2</v>
      </c>
      <c r="T1359" s="15">
        <v>3</v>
      </c>
      <c r="U1359" s="471"/>
      <c r="V1359" s="550">
        <v>40</v>
      </c>
      <c r="W1359" s="497">
        <v>42069977</v>
      </c>
      <c r="X1359" s="566" t="s">
        <v>479</v>
      </c>
      <c r="Y1359" s="15" t="s">
        <v>579</v>
      </c>
      <c r="Z1359" s="15"/>
      <c r="AA1359" s="15"/>
      <c r="AB1359" s="15"/>
      <c r="AC1359" s="15" t="s">
        <v>787</v>
      </c>
      <c r="AD1359" s="15"/>
      <c r="AE1359" s="479"/>
      <c r="AF1359" s="497"/>
      <c r="AG1359" s="497"/>
      <c r="AH1359" s="497" t="s">
        <v>582</v>
      </c>
      <c r="AI1359" s="15">
        <v>1</v>
      </c>
      <c r="AJ1359" s="15">
        <v>7</v>
      </c>
      <c r="AK1359" s="15">
        <v>40</v>
      </c>
      <c r="AL1359" s="15">
        <v>9</v>
      </c>
      <c r="AM1359" s="15">
        <v>20</v>
      </c>
      <c r="AN1359" s="490">
        <f>IF(AJ1359="",S1359,ROUND(((((AL1359/24)+(AM1359/1440))-((AJ1359/24)+(AK1359/1440)))*1440/50),5))</f>
        <v>2</v>
      </c>
      <c r="AO1359" s="491">
        <f>AJ1359/24+AK1359/1440</f>
        <v>0.31944444444444448</v>
      </c>
      <c r="AP1359" s="491">
        <f>AL1359/24+AM1359/1440</f>
        <v>0.3888888888888889</v>
      </c>
      <c r="AQ1359" s="23" t="str" cm="1">
        <f t="array" ref="AQ1359">IF(X1359="","",IF(SUMPRODUCT((X1359=$X$7:$X$2085)*(AI1359=$AI$7:$AI$2085)*(AO1359=$AO$7:$AO$2085)*(AP1359=$AP$7:$AP$2085)*(ROW($X$7:$X$2085)&lt;&gt;ROW(X1359))*((S1359=0)*($S$7:$S$2085&gt;0)+(S1359&gt;0)*($S$7:$S$2085=0)))&gt;0,"SALONES UNIDOS",IF(SUMPRODUCT((X1359=$X$7:$X$2085)*(AI1359=$AI$7:$AI$2085)*((AO1359&lt;$AP$7:$AP$2085)*(AP1359&gt;$AO$7:$AO$2085))*(ROW($X$7:$X$2085)&lt;&gt;ROW(X1359)))&gt;0,"Cruzado","Sin cruce")))</f>
        <v>Sin cruce</v>
      </c>
      <c r="AR1359" s="23" t="str" cm="1">
        <f t="array" ref="AR1359">IF(AE1359="","",IF(SUMPRODUCT((AE1359=$AE$7:$AE$2085)*(AI1359=$AI$7:$AI$2085)*(AO1359=$AO$7:$AO$2085)*(AP1359=$AP$7:$AP$2085)*(ROW($AE$7:$AE$2085)&lt;&gt;ROW(AE1359))*((S1359=0)*($S$7:$S$2085&gt;0)+(S1359&gt;0)*($S$7:$S$2085=0)))&gt;0,"SALONES UNIDOS",IF(SUMPRODUCT((AE1359=$AE$7:$AE$2085)*(AI1359=$AI$7:$AI$2085)*((AO1359&lt;$AP$7:$AP$2085)*(AP1359&gt;$AO$7:$AO$2085))*(ROW($AE$7:$AE$2085)&lt;&gt;ROW(AE1359)))&gt;0,"Cruzado","Sin cruce")))</f>
        <v/>
      </c>
      <c r="AS1359" s="94" t="str">
        <f t="shared" si="28"/>
        <v>OB3PRINCIPALA</v>
      </c>
      <c r="AT1359" s="94" t="str" cm="1">
        <f t="array" ref="AT1359">IF(AS1359="","",IF(SUMPRODUCT((AS1359=$AS$7:$AS$2085)*(AI1359=$AI$7:$AI$2085)*(AO1359=$AO$7:$AO$2085)*(AP1359=$AP$7:$AP$2085)*(ROW($AS$7:$AS$2085)&lt;&gt;ROW(AS1359))*((S1359=0)*($S$7:$S$2085&gt;0)+(S1359&gt;0)*($S$7:$S$2085=0)))&gt;0,"SALONES UNIDOS",IF(SUMPRODUCT((AS1359=$AS$7:$AS$2085)*(AI1359=$AI$7:$AI$2085)*((AO1359&lt;$AP$7:$AP$2085)*(AP1359&gt;$AO$7:$AO$2085))*(ROW($AS$7:$AS$2085)&lt;&gt;ROW(AS1359)))&gt;0,"Cruzado","Sin cruce")))</f>
        <v>Sin cruce</v>
      </c>
    </row>
    <row r="1360" spans="3:46" ht="15.6" hidden="1" customHeight="1">
      <c r="C1360" s="496" t="s">
        <v>572</v>
      </c>
      <c r="D1360" s="479" t="s">
        <v>727</v>
      </c>
      <c r="E1360" s="479">
        <v>20261</v>
      </c>
      <c r="F1360" s="503" t="s">
        <v>48</v>
      </c>
      <c r="G1360" s="497" t="s">
        <v>80</v>
      </c>
      <c r="H1360" s="503" t="s">
        <v>88</v>
      </c>
      <c r="I1360" s="503">
        <v>3</v>
      </c>
      <c r="J1360" s="503" t="s">
        <v>41</v>
      </c>
      <c r="K1360" s="503" t="s">
        <v>41</v>
      </c>
      <c r="L1360" s="499" t="s">
        <v>755</v>
      </c>
      <c r="M1360" s="535" t="s">
        <v>756</v>
      </c>
      <c r="N1360" s="15" t="s">
        <v>710</v>
      </c>
      <c r="O1360" s="15" t="s">
        <v>578</v>
      </c>
      <c r="P1360" s="503" t="s">
        <v>579</v>
      </c>
      <c r="Q1360" s="15">
        <v>3</v>
      </c>
      <c r="R1360" s="15">
        <v>0</v>
      </c>
      <c r="S1360" s="479">
        <v>3</v>
      </c>
      <c r="T1360" s="15">
        <v>4</v>
      </c>
      <c r="U1360" s="471"/>
      <c r="V1360" s="550">
        <v>40</v>
      </c>
      <c r="W1360" s="497">
        <v>40930821</v>
      </c>
      <c r="X1360" s="566" t="s">
        <v>363</v>
      </c>
      <c r="Y1360" s="15" t="s">
        <v>579</v>
      </c>
      <c r="Z1360" s="15"/>
      <c r="AA1360" s="15"/>
      <c r="AB1360" s="15"/>
      <c r="AC1360" s="15" t="s">
        <v>1070</v>
      </c>
      <c r="AD1360" s="15"/>
      <c r="AE1360" s="479"/>
      <c r="AF1360" s="497"/>
      <c r="AG1360" s="497"/>
      <c r="AH1360" s="497" t="s">
        <v>582</v>
      </c>
      <c r="AI1360" s="15">
        <v>3</v>
      </c>
      <c r="AJ1360" s="15">
        <v>8</v>
      </c>
      <c r="AK1360" s="15">
        <v>30</v>
      </c>
      <c r="AL1360" s="15">
        <v>11</v>
      </c>
      <c r="AM1360" s="15">
        <v>0</v>
      </c>
      <c r="AN1360" s="490">
        <f>IF(AJ1360="",S1360,ROUND(((((AL1360/24)+(AM1360/1440))-((AJ1360/24)+(AK1360/1440)))*1440/50),5))</f>
        <v>3</v>
      </c>
      <c r="AO1360" s="491">
        <f>AJ1360/24+AK1360/1440</f>
        <v>0.35416666666666663</v>
      </c>
      <c r="AP1360" s="491">
        <f>AL1360/24+AM1360/1440</f>
        <v>0.45833333333333331</v>
      </c>
      <c r="AQ1360" s="23" t="str" cm="1">
        <f t="array" ref="AQ1360">IF(X1360="","",IF(SUMPRODUCT((X1360=$X$7:$X$2085)*(AI1360=$AI$7:$AI$2085)*(AO1360=$AO$7:$AO$2085)*(AP1360=$AP$7:$AP$2085)*(ROW($X$7:$X$2085)&lt;&gt;ROW(X1360))*((S1360=0)*($S$7:$S$2085&gt;0)+(S1360&gt;0)*($S$7:$S$2085=0)))&gt;0,"SALONES UNIDOS",IF(SUMPRODUCT((X1360=$X$7:$X$2085)*(AI1360=$AI$7:$AI$2085)*((AO1360&lt;$AP$7:$AP$2085)*(AP1360&gt;$AO$7:$AO$2085))*(ROW($X$7:$X$2085)&lt;&gt;ROW(X1360)))&gt;0,"Cruzado","Sin cruce")))</f>
        <v>Sin cruce</v>
      </c>
      <c r="AR1360" s="23" t="str" cm="1">
        <f t="array" ref="AR1360">IF(AE1360="","",IF(SUMPRODUCT((AE1360=$AE$7:$AE$2085)*(AI1360=$AI$7:$AI$2085)*(AO1360=$AO$7:$AO$2085)*(AP1360=$AP$7:$AP$2085)*(ROW($AE$7:$AE$2085)&lt;&gt;ROW(AE1360))*((S1360=0)*($S$7:$S$2085&gt;0)+(S1360&gt;0)*($S$7:$S$2085=0)))&gt;0,"SALONES UNIDOS",IF(SUMPRODUCT((AE1360=$AE$7:$AE$2085)*(AI1360=$AI$7:$AI$2085)*((AO1360&lt;$AP$7:$AP$2085)*(AP1360&gt;$AO$7:$AO$2085))*(ROW($AE$7:$AE$2085)&lt;&gt;ROW(AE1360)))&gt;0,"Cruzado","Sin cruce")))</f>
        <v/>
      </c>
      <c r="AS1360" s="94" t="str">
        <f t="shared" si="28"/>
        <v>OB3PRINCIPALA</v>
      </c>
      <c r="AT1360" s="94" t="str" cm="1">
        <f t="array" ref="AT1360">IF(AS1360="","",IF(SUMPRODUCT((AS1360=$AS$7:$AS$2085)*(AI1360=$AI$7:$AI$2085)*(AO1360=$AO$7:$AO$2085)*(AP1360=$AP$7:$AP$2085)*(ROW($AS$7:$AS$2085)&lt;&gt;ROW(AS1360))*((S1360=0)*($S$7:$S$2085&gt;0)+(S1360&gt;0)*($S$7:$S$2085=0)))&gt;0,"SALONES UNIDOS",IF(SUMPRODUCT((AS1360=$AS$7:$AS$2085)*(AI1360=$AI$7:$AI$2085)*((AO1360&lt;$AP$7:$AP$2085)*(AP1360&gt;$AO$7:$AO$2085))*(ROW($AS$7:$AS$2085)&lt;&gt;ROW(AS1360)))&gt;0,"Cruzado","Sin cruce")))</f>
        <v>Sin cruce</v>
      </c>
    </row>
    <row r="1361" spans="3:46" ht="15.6" hidden="1" customHeight="1">
      <c r="C1361" s="496" t="s">
        <v>572</v>
      </c>
      <c r="D1361" s="479" t="s">
        <v>727</v>
      </c>
      <c r="E1361" s="479">
        <v>20261</v>
      </c>
      <c r="F1361" s="503" t="s">
        <v>48</v>
      </c>
      <c r="G1361" s="497" t="s">
        <v>80</v>
      </c>
      <c r="H1361" s="503" t="s">
        <v>88</v>
      </c>
      <c r="I1361" s="503">
        <v>3</v>
      </c>
      <c r="J1361" s="503" t="s">
        <v>574</v>
      </c>
      <c r="K1361" s="503" t="s">
        <v>41</v>
      </c>
      <c r="L1361" s="499" t="s">
        <v>755</v>
      </c>
      <c r="M1361" s="535" t="s">
        <v>756</v>
      </c>
      <c r="N1361" s="15" t="s">
        <v>710</v>
      </c>
      <c r="O1361" s="15" t="s">
        <v>578</v>
      </c>
      <c r="P1361" s="503" t="s">
        <v>579</v>
      </c>
      <c r="Q1361" s="15">
        <v>0</v>
      </c>
      <c r="R1361" s="15">
        <v>2</v>
      </c>
      <c r="S1361" s="479">
        <v>2</v>
      </c>
      <c r="T1361" s="15">
        <v>4</v>
      </c>
      <c r="U1361" s="471"/>
      <c r="V1361" s="550">
        <v>20</v>
      </c>
      <c r="W1361" s="497">
        <v>40930821</v>
      </c>
      <c r="X1361" s="566" t="s">
        <v>363</v>
      </c>
      <c r="Y1361" s="15" t="s">
        <v>579</v>
      </c>
      <c r="Z1361" s="15"/>
      <c r="AA1361" s="15"/>
      <c r="AB1361" s="15"/>
      <c r="AC1361" s="493"/>
      <c r="AD1361" s="15"/>
      <c r="AE1361" s="15" t="s">
        <v>1092</v>
      </c>
      <c r="AF1361" s="497"/>
      <c r="AG1361" s="497"/>
      <c r="AH1361" s="497" t="s">
        <v>100</v>
      </c>
      <c r="AI1361" s="15">
        <v>3</v>
      </c>
      <c r="AJ1361" s="15">
        <v>11</v>
      </c>
      <c r="AK1361" s="15">
        <v>0</v>
      </c>
      <c r="AL1361" s="15">
        <v>12</v>
      </c>
      <c r="AM1361" s="15">
        <v>40</v>
      </c>
      <c r="AN1361" s="490">
        <f>IF(AJ1361="",S1361,ROUND(((((AL1361/24)+(AM1361/1440))-((AJ1361/24)+(AK1361/1440)))*1440/50),5))</f>
        <v>2</v>
      </c>
      <c r="AO1361" s="491">
        <f>AJ1361/24+AK1361/1440</f>
        <v>0.45833333333333331</v>
      </c>
      <c r="AP1361" s="491">
        <f>AL1361/24+AM1361/1440</f>
        <v>0.52777777777777779</v>
      </c>
      <c r="AQ1361" s="23" t="str" cm="1">
        <f t="array" ref="AQ1361">IF(X1361="","",IF(SUMPRODUCT((X1361=$X$7:$X$2085)*(AI1361=$AI$7:$AI$2085)*(AO1361=$AO$7:$AO$2085)*(AP1361=$AP$7:$AP$2085)*(ROW($X$7:$X$2085)&lt;&gt;ROW(X1361))*((S1361=0)*($S$7:$S$2085&gt;0)+(S1361&gt;0)*($S$7:$S$2085=0)))&gt;0,"SALONES UNIDOS",IF(SUMPRODUCT((X1361=$X$7:$X$2085)*(AI1361=$AI$7:$AI$2085)*((AO1361&lt;$AP$7:$AP$2085)*(AP1361&gt;$AO$7:$AO$2085))*(ROW($X$7:$X$2085)&lt;&gt;ROW(X1361)))&gt;0,"Cruzado","Sin cruce")))</f>
        <v>Sin cruce</v>
      </c>
      <c r="AR1361" s="23" t="str" cm="1">
        <f t="array" ref="AR1361">IF(AE1361="","",IF(SUMPRODUCT((AE1361=$AE$7:$AE$2085)*(AI1361=$AI$7:$AI$2085)*(AO1361=$AO$7:$AO$2085)*(AP1361=$AP$7:$AP$2085)*(ROW($AE$7:$AE$2085)&lt;&gt;ROW(AE1361))*((S1361=0)*($S$7:$S$2085&gt;0)+(S1361&gt;0)*($S$7:$S$2085=0)))&gt;0,"SALONES UNIDOS",IF(SUMPRODUCT((AE1361=$AE$7:$AE$2085)*(AI1361=$AI$7:$AI$2085)*((AO1361&lt;$AP$7:$AP$2085)*(AP1361&gt;$AO$7:$AO$2085))*(ROW($AE$7:$AE$2085)&lt;&gt;ROW(AE1361)))&gt;0,"Cruzado","Sin cruce")))</f>
        <v>Sin cruce</v>
      </c>
      <c r="AS1361" s="94" t="str">
        <f t="shared" si="28"/>
        <v>OB3PRINCIPALA</v>
      </c>
      <c r="AT1361" s="94" t="str" cm="1">
        <f t="array" ref="AT1361">IF(AS1361="","",IF(SUMPRODUCT((AS1361=$AS$7:$AS$2085)*(AI1361=$AI$7:$AI$2085)*(AO1361=$AO$7:$AO$2085)*(AP1361=$AP$7:$AP$2085)*(ROW($AS$7:$AS$2085)&lt;&gt;ROW(AS1361))*((S1361=0)*($S$7:$S$2085&gt;0)+(S1361&gt;0)*($S$7:$S$2085=0)))&gt;0,"SALONES UNIDOS",IF(SUMPRODUCT((AS1361=$AS$7:$AS$2085)*(AI1361=$AI$7:$AI$2085)*((AO1361&lt;$AP$7:$AP$2085)*(AP1361&gt;$AO$7:$AO$2085))*(ROW($AS$7:$AS$2085)&lt;&gt;ROW(AS1361)))&gt;0,"Cruzado","Sin cruce")))</f>
        <v>Sin cruce</v>
      </c>
    </row>
    <row r="1362" spans="3:46" ht="15.6" hidden="1" customHeight="1">
      <c r="C1362" s="496" t="s">
        <v>572</v>
      </c>
      <c r="D1362" s="479" t="s">
        <v>727</v>
      </c>
      <c r="E1362" s="479">
        <v>20261</v>
      </c>
      <c r="F1362" s="503" t="s">
        <v>48</v>
      </c>
      <c r="G1362" s="497" t="s">
        <v>80</v>
      </c>
      <c r="H1362" s="503" t="s">
        <v>88</v>
      </c>
      <c r="I1362" s="503">
        <v>3</v>
      </c>
      <c r="J1362" s="503" t="s">
        <v>583</v>
      </c>
      <c r="K1362" s="503" t="s">
        <v>41</v>
      </c>
      <c r="L1362" s="499" t="s">
        <v>755</v>
      </c>
      <c r="M1362" s="535" t="s">
        <v>756</v>
      </c>
      <c r="N1362" s="15" t="s">
        <v>710</v>
      </c>
      <c r="O1362" s="15" t="s">
        <v>578</v>
      </c>
      <c r="P1362" s="503" t="s">
        <v>579</v>
      </c>
      <c r="Q1362" s="15">
        <v>0</v>
      </c>
      <c r="R1362" s="15">
        <v>2</v>
      </c>
      <c r="S1362" s="479">
        <v>2</v>
      </c>
      <c r="T1362" s="15">
        <v>4</v>
      </c>
      <c r="U1362" s="471"/>
      <c r="V1362" s="550">
        <v>20</v>
      </c>
      <c r="W1362" s="497">
        <v>40930821</v>
      </c>
      <c r="X1362" s="566" t="s">
        <v>363</v>
      </c>
      <c r="Y1362" s="15" t="s">
        <v>579</v>
      </c>
      <c r="Z1362" s="15"/>
      <c r="AA1362" s="15"/>
      <c r="AB1362" s="15"/>
      <c r="AC1362" s="493"/>
      <c r="AD1362" s="15"/>
      <c r="AE1362" s="15" t="s">
        <v>1092</v>
      </c>
      <c r="AF1362" s="497"/>
      <c r="AG1362" s="497"/>
      <c r="AH1362" s="497" t="s">
        <v>100</v>
      </c>
      <c r="AI1362" s="15">
        <v>3</v>
      </c>
      <c r="AJ1362" s="15">
        <v>12</v>
      </c>
      <c r="AK1362" s="15">
        <v>40</v>
      </c>
      <c r="AL1362" s="15">
        <v>14</v>
      </c>
      <c r="AM1362" s="15">
        <v>20</v>
      </c>
      <c r="AN1362" s="490">
        <f>IF(AJ1362="",S1362,ROUND(((((AL1362/24)+(AM1362/1440))-((AJ1362/24)+(AK1362/1440)))*1440/50),5))</f>
        <v>2</v>
      </c>
      <c r="AO1362" s="491">
        <f>AJ1362/24+AK1362/1440</f>
        <v>0.52777777777777779</v>
      </c>
      <c r="AP1362" s="491">
        <f>AL1362/24+AM1362/1440</f>
        <v>0.59722222222222221</v>
      </c>
      <c r="AQ1362" s="23" t="str" cm="1">
        <f t="array" ref="AQ1362">IF(X1362="","",IF(SUMPRODUCT((X1362=$X$7:$X$2085)*(AI1362=$AI$7:$AI$2085)*(AO1362=$AO$7:$AO$2085)*(AP1362=$AP$7:$AP$2085)*(ROW($X$7:$X$2085)&lt;&gt;ROW(X1362))*((S1362=0)*($S$7:$S$2085&gt;0)+(S1362&gt;0)*($S$7:$S$2085=0)))&gt;0,"SALONES UNIDOS",IF(SUMPRODUCT((X1362=$X$7:$X$2085)*(AI1362=$AI$7:$AI$2085)*((AO1362&lt;$AP$7:$AP$2085)*(AP1362&gt;$AO$7:$AO$2085))*(ROW($X$7:$X$2085)&lt;&gt;ROW(X1362)))&gt;0,"Cruzado","Sin cruce")))</f>
        <v>Sin cruce</v>
      </c>
      <c r="AR1362" s="23" t="str" cm="1">
        <f t="array" ref="AR1362">IF(AE1362="","",IF(SUMPRODUCT((AE1362=$AE$7:$AE$2085)*(AI1362=$AI$7:$AI$2085)*(AO1362=$AO$7:$AO$2085)*(AP1362=$AP$7:$AP$2085)*(ROW($AE$7:$AE$2085)&lt;&gt;ROW(AE1362))*((S1362=0)*($S$7:$S$2085&gt;0)+(S1362&gt;0)*($S$7:$S$2085=0)))&gt;0,"SALONES UNIDOS",IF(SUMPRODUCT((AE1362=$AE$7:$AE$2085)*(AI1362=$AI$7:$AI$2085)*((AO1362&lt;$AP$7:$AP$2085)*(AP1362&gt;$AO$7:$AO$2085))*(ROW($AE$7:$AE$2085)&lt;&gt;ROW(AE1362)))&gt;0,"Cruzado","Sin cruce")))</f>
        <v>Sin cruce</v>
      </c>
      <c r="AS1362" s="94" t="str">
        <f t="shared" si="28"/>
        <v>OB3PRINCIPALA</v>
      </c>
      <c r="AT1362" s="94" t="str" cm="1">
        <f t="array" ref="AT1362">IF(AS1362="","",IF(SUMPRODUCT((AS1362=$AS$7:$AS$2085)*(AI1362=$AI$7:$AI$2085)*(AO1362=$AO$7:$AO$2085)*(AP1362=$AP$7:$AP$2085)*(ROW($AS$7:$AS$2085)&lt;&gt;ROW(AS1362))*((S1362=0)*($S$7:$S$2085&gt;0)+(S1362&gt;0)*($S$7:$S$2085=0)))&gt;0,"SALONES UNIDOS",IF(SUMPRODUCT((AS1362=$AS$7:$AS$2085)*(AI1362=$AI$7:$AI$2085)*((AO1362&lt;$AP$7:$AP$2085)*(AP1362&gt;$AO$7:$AO$2085))*(ROW($AS$7:$AS$2085)&lt;&gt;ROW(AS1362)))&gt;0,"Cruzado","Sin cruce")))</f>
        <v>Sin cruce</v>
      </c>
    </row>
    <row r="1363" spans="3:46" ht="15.6" hidden="1" customHeight="1">
      <c r="C1363" s="496" t="s">
        <v>572</v>
      </c>
      <c r="D1363" s="479" t="s">
        <v>727</v>
      </c>
      <c r="E1363" s="479">
        <v>20261</v>
      </c>
      <c r="F1363" s="503" t="s">
        <v>48</v>
      </c>
      <c r="G1363" s="497" t="s">
        <v>80</v>
      </c>
      <c r="H1363" s="503" t="s">
        <v>88</v>
      </c>
      <c r="I1363" s="503">
        <v>3</v>
      </c>
      <c r="J1363" s="503" t="s">
        <v>41</v>
      </c>
      <c r="K1363" s="503" t="s">
        <v>41</v>
      </c>
      <c r="L1363" s="499" t="s">
        <v>757</v>
      </c>
      <c r="M1363" s="535" t="s">
        <v>758</v>
      </c>
      <c r="N1363" s="15" t="s">
        <v>710</v>
      </c>
      <c r="O1363" s="15" t="s">
        <v>578</v>
      </c>
      <c r="P1363" s="503" t="s">
        <v>579</v>
      </c>
      <c r="Q1363" s="15">
        <v>2</v>
      </c>
      <c r="R1363" s="15">
        <v>0</v>
      </c>
      <c r="S1363" s="479">
        <v>2</v>
      </c>
      <c r="T1363" s="15">
        <v>3</v>
      </c>
      <c r="U1363" s="471"/>
      <c r="V1363" s="550">
        <v>40</v>
      </c>
      <c r="W1363" s="497">
        <v>21463142</v>
      </c>
      <c r="X1363" s="566" t="s">
        <v>243</v>
      </c>
      <c r="Y1363" s="15" t="s">
        <v>579</v>
      </c>
      <c r="Z1363" s="15"/>
      <c r="AA1363" s="15"/>
      <c r="AB1363" s="15"/>
      <c r="AC1363" s="15" t="s">
        <v>1070</v>
      </c>
      <c r="AD1363" s="15"/>
      <c r="AE1363" s="479"/>
      <c r="AF1363" s="497"/>
      <c r="AG1363" s="497"/>
      <c r="AH1363" s="497" t="s">
        <v>582</v>
      </c>
      <c r="AI1363" s="15">
        <v>2</v>
      </c>
      <c r="AJ1363" s="15">
        <v>9</v>
      </c>
      <c r="AK1363" s="15">
        <v>20</v>
      </c>
      <c r="AL1363" s="15">
        <v>11</v>
      </c>
      <c r="AM1363" s="15">
        <v>0</v>
      </c>
      <c r="AN1363" s="490">
        <f>IF(AJ1363="",S1363,ROUND(((((AL1363/24)+(AM1363/1440))-((AJ1363/24)+(AK1363/1440)))*1440/50),5))</f>
        <v>2</v>
      </c>
      <c r="AO1363" s="491">
        <f>AJ1363/24+AK1363/1440</f>
        <v>0.3888888888888889</v>
      </c>
      <c r="AP1363" s="491">
        <f>AL1363/24+AM1363/1440</f>
        <v>0.45833333333333331</v>
      </c>
      <c r="AQ1363" s="23" t="str" cm="1">
        <f t="array" ref="AQ1363">IF(X1363="","",IF(SUMPRODUCT((X1363=$X$7:$X$2085)*(AI1363=$AI$7:$AI$2085)*(AO1363=$AO$7:$AO$2085)*(AP1363=$AP$7:$AP$2085)*(ROW($X$7:$X$2085)&lt;&gt;ROW(X1363))*((S1363=0)*($S$7:$S$2085&gt;0)+(S1363&gt;0)*($S$7:$S$2085=0)))&gt;0,"SALONES UNIDOS",IF(SUMPRODUCT((X1363=$X$7:$X$2085)*(AI1363=$AI$7:$AI$2085)*((AO1363&lt;$AP$7:$AP$2085)*(AP1363&gt;$AO$7:$AO$2085))*(ROW($X$7:$X$2085)&lt;&gt;ROW(X1363)))&gt;0,"Cruzado","Sin cruce")))</f>
        <v>Sin cruce</v>
      </c>
      <c r="AR1363" s="23" t="str" cm="1">
        <f t="array" ref="AR1363">IF(AE1363="","",IF(SUMPRODUCT((AE1363=$AE$7:$AE$2085)*(AI1363=$AI$7:$AI$2085)*(AO1363=$AO$7:$AO$2085)*(AP1363=$AP$7:$AP$2085)*(ROW($AE$7:$AE$2085)&lt;&gt;ROW(AE1363))*((S1363=0)*($S$7:$S$2085&gt;0)+(S1363&gt;0)*($S$7:$S$2085=0)))&gt;0,"SALONES UNIDOS",IF(SUMPRODUCT((AE1363=$AE$7:$AE$2085)*(AI1363=$AI$7:$AI$2085)*((AO1363&lt;$AP$7:$AP$2085)*(AP1363&gt;$AO$7:$AO$2085))*(ROW($AE$7:$AE$2085)&lt;&gt;ROW(AE1363)))&gt;0,"Cruzado","Sin cruce")))</f>
        <v/>
      </c>
      <c r="AS1363" s="94" t="str">
        <f t="shared" si="28"/>
        <v>OB3PRINCIPALA</v>
      </c>
      <c r="AT1363" s="94" t="str" cm="1">
        <f t="array" ref="AT1363">IF(AS1363="","",IF(SUMPRODUCT((AS1363=$AS$7:$AS$2085)*(AI1363=$AI$7:$AI$2085)*(AO1363=$AO$7:$AO$2085)*(AP1363=$AP$7:$AP$2085)*(ROW($AS$7:$AS$2085)&lt;&gt;ROW(AS1363))*((S1363=0)*($S$7:$S$2085&gt;0)+(S1363&gt;0)*($S$7:$S$2085=0)))&gt;0,"SALONES UNIDOS",IF(SUMPRODUCT((AS1363=$AS$7:$AS$2085)*(AI1363=$AI$7:$AI$2085)*((AO1363&lt;$AP$7:$AP$2085)*(AP1363&gt;$AO$7:$AO$2085))*(ROW($AS$7:$AS$2085)&lt;&gt;ROW(AS1363)))&gt;0,"Cruzado","Sin cruce")))</f>
        <v>Sin cruce</v>
      </c>
    </row>
    <row r="1364" spans="3:46" ht="15.6" hidden="1" customHeight="1">
      <c r="C1364" s="496" t="s">
        <v>572</v>
      </c>
      <c r="D1364" s="479" t="s">
        <v>727</v>
      </c>
      <c r="E1364" s="479">
        <v>20261</v>
      </c>
      <c r="F1364" s="503" t="s">
        <v>48</v>
      </c>
      <c r="G1364" s="497" t="s">
        <v>80</v>
      </c>
      <c r="H1364" s="503" t="s">
        <v>88</v>
      </c>
      <c r="I1364" s="503">
        <v>3</v>
      </c>
      <c r="J1364" s="503" t="s">
        <v>574</v>
      </c>
      <c r="K1364" s="503" t="s">
        <v>41</v>
      </c>
      <c r="L1364" s="499" t="s">
        <v>757</v>
      </c>
      <c r="M1364" s="535" t="s">
        <v>758</v>
      </c>
      <c r="N1364" s="15" t="s">
        <v>710</v>
      </c>
      <c r="O1364" s="15" t="s">
        <v>578</v>
      </c>
      <c r="P1364" s="503" t="s">
        <v>579</v>
      </c>
      <c r="Q1364" s="15">
        <v>0</v>
      </c>
      <c r="R1364" s="15">
        <v>2</v>
      </c>
      <c r="S1364" s="479">
        <v>2</v>
      </c>
      <c r="T1364" s="15">
        <v>3</v>
      </c>
      <c r="U1364" s="471"/>
      <c r="V1364" s="550">
        <v>20</v>
      </c>
      <c r="W1364" s="497">
        <v>21463142</v>
      </c>
      <c r="X1364" s="566" t="s">
        <v>243</v>
      </c>
      <c r="Y1364" s="15" t="s">
        <v>579</v>
      </c>
      <c r="Z1364" s="15"/>
      <c r="AA1364" s="15"/>
      <c r="AB1364" s="15"/>
      <c r="AC1364" s="493"/>
      <c r="AD1364" s="15"/>
      <c r="AE1364" s="15" t="s">
        <v>1068</v>
      </c>
      <c r="AF1364" s="497"/>
      <c r="AG1364" s="497"/>
      <c r="AH1364" s="497" t="s">
        <v>100</v>
      </c>
      <c r="AI1364" s="15">
        <v>2</v>
      </c>
      <c r="AJ1364" s="15">
        <v>11</v>
      </c>
      <c r="AK1364" s="15">
        <v>0</v>
      </c>
      <c r="AL1364" s="15">
        <v>12</v>
      </c>
      <c r="AM1364" s="15">
        <v>40</v>
      </c>
      <c r="AN1364" s="490">
        <f>IF(AJ1364="",S1364,ROUND(((((AL1364/24)+(AM1364/1440))-((AJ1364/24)+(AK1364/1440)))*1440/50),5))</f>
        <v>2</v>
      </c>
      <c r="AO1364" s="491">
        <f>AJ1364/24+AK1364/1440</f>
        <v>0.45833333333333331</v>
      </c>
      <c r="AP1364" s="491">
        <f>AL1364/24+AM1364/1440</f>
        <v>0.52777777777777779</v>
      </c>
      <c r="AQ1364" s="23" t="str" cm="1">
        <f t="array" ref="AQ1364">IF(X1364="","",IF(SUMPRODUCT((X1364=$X$7:$X$2085)*(AI1364=$AI$7:$AI$2085)*(AO1364=$AO$7:$AO$2085)*(AP1364=$AP$7:$AP$2085)*(ROW($X$7:$X$2085)&lt;&gt;ROW(X1364))*((S1364=0)*($S$7:$S$2085&gt;0)+(S1364&gt;0)*($S$7:$S$2085=0)))&gt;0,"SALONES UNIDOS",IF(SUMPRODUCT((X1364=$X$7:$X$2085)*(AI1364=$AI$7:$AI$2085)*((AO1364&lt;$AP$7:$AP$2085)*(AP1364&gt;$AO$7:$AO$2085))*(ROW($X$7:$X$2085)&lt;&gt;ROW(X1364)))&gt;0,"Cruzado","Sin cruce")))</f>
        <v>Sin cruce</v>
      </c>
      <c r="AR1364" s="23" t="str" cm="1">
        <f t="array" ref="AR1364">IF(AE1364="","",IF(SUMPRODUCT((AE1364=$AE$7:$AE$2085)*(AI1364=$AI$7:$AI$2085)*(AO1364=$AO$7:$AO$2085)*(AP1364=$AP$7:$AP$2085)*(ROW($AE$7:$AE$2085)&lt;&gt;ROW(AE1364))*((S1364=0)*($S$7:$S$2085&gt;0)+(S1364&gt;0)*($S$7:$S$2085=0)))&gt;0,"SALONES UNIDOS",IF(SUMPRODUCT((AE1364=$AE$7:$AE$2085)*(AI1364=$AI$7:$AI$2085)*((AO1364&lt;$AP$7:$AP$2085)*(AP1364&gt;$AO$7:$AO$2085))*(ROW($AE$7:$AE$2085)&lt;&gt;ROW(AE1364)))&gt;0,"Cruzado","Sin cruce")))</f>
        <v>Sin cruce</v>
      </c>
      <c r="AS1364" s="94" t="str">
        <f t="shared" si="28"/>
        <v>OB3PRINCIPALA</v>
      </c>
      <c r="AT1364" s="94" t="str" cm="1">
        <f t="array" ref="AT1364">IF(AS1364="","",IF(SUMPRODUCT((AS1364=$AS$7:$AS$2085)*(AI1364=$AI$7:$AI$2085)*(AO1364=$AO$7:$AO$2085)*(AP1364=$AP$7:$AP$2085)*(ROW($AS$7:$AS$2085)&lt;&gt;ROW(AS1364))*((S1364=0)*($S$7:$S$2085&gt;0)+(S1364&gt;0)*($S$7:$S$2085=0)))&gt;0,"SALONES UNIDOS",IF(SUMPRODUCT((AS1364=$AS$7:$AS$2085)*(AI1364=$AI$7:$AI$2085)*((AO1364&lt;$AP$7:$AP$2085)*(AP1364&gt;$AO$7:$AO$2085))*(ROW($AS$7:$AS$2085)&lt;&gt;ROW(AS1364)))&gt;0,"Cruzado","Sin cruce")))</f>
        <v>Sin cruce</v>
      </c>
    </row>
    <row r="1365" spans="3:46" ht="15.6" hidden="1" customHeight="1">
      <c r="C1365" s="496" t="s">
        <v>572</v>
      </c>
      <c r="D1365" s="479" t="s">
        <v>727</v>
      </c>
      <c r="E1365" s="479">
        <v>20261</v>
      </c>
      <c r="F1365" s="503" t="s">
        <v>48</v>
      </c>
      <c r="G1365" s="497" t="s">
        <v>80</v>
      </c>
      <c r="H1365" s="503" t="s">
        <v>88</v>
      </c>
      <c r="I1365" s="503">
        <v>3</v>
      </c>
      <c r="J1365" s="503" t="s">
        <v>583</v>
      </c>
      <c r="K1365" s="503" t="s">
        <v>41</v>
      </c>
      <c r="L1365" s="499" t="s">
        <v>757</v>
      </c>
      <c r="M1365" s="535" t="s">
        <v>758</v>
      </c>
      <c r="N1365" s="15" t="s">
        <v>710</v>
      </c>
      <c r="O1365" s="15" t="s">
        <v>578</v>
      </c>
      <c r="P1365" s="503" t="s">
        <v>579</v>
      </c>
      <c r="Q1365" s="15">
        <v>0</v>
      </c>
      <c r="R1365" s="15">
        <v>2</v>
      </c>
      <c r="S1365" s="479">
        <v>2</v>
      </c>
      <c r="T1365" s="15">
        <v>3</v>
      </c>
      <c r="U1365" s="471"/>
      <c r="V1365" s="550">
        <v>20</v>
      </c>
      <c r="W1365" s="497">
        <v>21463142</v>
      </c>
      <c r="X1365" s="566" t="s">
        <v>243</v>
      </c>
      <c r="Y1365" s="15" t="s">
        <v>579</v>
      </c>
      <c r="Z1365" s="15"/>
      <c r="AA1365" s="15"/>
      <c r="AB1365" s="15"/>
      <c r="AC1365" s="493"/>
      <c r="AD1365" s="15"/>
      <c r="AE1365" s="15" t="s">
        <v>1068</v>
      </c>
      <c r="AF1365" s="497"/>
      <c r="AG1365" s="497"/>
      <c r="AH1365" s="497" t="s">
        <v>100</v>
      </c>
      <c r="AI1365" s="15">
        <v>2</v>
      </c>
      <c r="AJ1365" s="15">
        <v>12</v>
      </c>
      <c r="AK1365" s="15">
        <v>40</v>
      </c>
      <c r="AL1365" s="15">
        <v>14</v>
      </c>
      <c r="AM1365" s="15">
        <v>20</v>
      </c>
      <c r="AN1365" s="490">
        <f>IF(AJ1365="",S1365,ROUND(((((AL1365/24)+(AM1365/1440))-((AJ1365/24)+(AK1365/1440)))*1440/50),5))</f>
        <v>2</v>
      </c>
      <c r="AO1365" s="491">
        <f>AJ1365/24+AK1365/1440</f>
        <v>0.52777777777777779</v>
      </c>
      <c r="AP1365" s="491">
        <f>AL1365/24+AM1365/1440</f>
        <v>0.59722222222222221</v>
      </c>
      <c r="AQ1365" s="23" t="str" cm="1">
        <f t="array" ref="AQ1365">IF(X1365="","",IF(SUMPRODUCT((X1365=$X$7:$X$2085)*(AI1365=$AI$7:$AI$2085)*(AO1365=$AO$7:$AO$2085)*(AP1365=$AP$7:$AP$2085)*(ROW($X$7:$X$2085)&lt;&gt;ROW(X1365))*((S1365=0)*($S$7:$S$2085&gt;0)+(S1365&gt;0)*($S$7:$S$2085=0)))&gt;0,"SALONES UNIDOS",IF(SUMPRODUCT((X1365=$X$7:$X$2085)*(AI1365=$AI$7:$AI$2085)*((AO1365&lt;$AP$7:$AP$2085)*(AP1365&gt;$AO$7:$AO$2085))*(ROW($X$7:$X$2085)&lt;&gt;ROW(X1365)))&gt;0,"Cruzado","Sin cruce")))</f>
        <v>Sin cruce</v>
      </c>
      <c r="AR1365" s="23" t="str" cm="1">
        <f t="array" ref="AR1365">IF(AE1365="","",IF(SUMPRODUCT((AE1365=$AE$7:$AE$2085)*(AI1365=$AI$7:$AI$2085)*(AO1365=$AO$7:$AO$2085)*(AP1365=$AP$7:$AP$2085)*(ROW($AE$7:$AE$2085)&lt;&gt;ROW(AE1365))*((S1365=0)*($S$7:$S$2085&gt;0)+(S1365&gt;0)*($S$7:$S$2085=0)))&gt;0,"SALONES UNIDOS",IF(SUMPRODUCT((AE1365=$AE$7:$AE$2085)*(AI1365=$AI$7:$AI$2085)*((AO1365&lt;$AP$7:$AP$2085)*(AP1365&gt;$AO$7:$AO$2085))*(ROW($AE$7:$AE$2085)&lt;&gt;ROW(AE1365)))&gt;0,"Cruzado","Sin cruce")))</f>
        <v>Sin cruce</v>
      </c>
      <c r="AS1365" s="94" t="str">
        <f t="shared" si="28"/>
        <v>OB3PRINCIPALA</v>
      </c>
      <c r="AT1365" s="94" t="str" cm="1">
        <f t="array" ref="AT1365">IF(AS1365="","",IF(SUMPRODUCT((AS1365=$AS$7:$AS$2085)*(AI1365=$AI$7:$AI$2085)*(AO1365=$AO$7:$AO$2085)*(AP1365=$AP$7:$AP$2085)*(ROW($AS$7:$AS$2085)&lt;&gt;ROW(AS1365))*((S1365=0)*($S$7:$S$2085&gt;0)+(S1365&gt;0)*($S$7:$S$2085=0)))&gt;0,"SALONES UNIDOS",IF(SUMPRODUCT((AS1365=$AS$7:$AS$2085)*(AI1365=$AI$7:$AI$2085)*((AO1365&lt;$AP$7:$AP$2085)*(AP1365&gt;$AO$7:$AO$2085))*(ROW($AS$7:$AS$2085)&lt;&gt;ROW(AS1365)))&gt;0,"Cruzado","Sin cruce")))</f>
        <v>Sin cruce</v>
      </c>
    </row>
    <row r="1366" spans="3:46" ht="15.6" hidden="1" customHeight="1">
      <c r="C1366" s="496" t="s">
        <v>572</v>
      </c>
      <c r="D1366" s="479" t="s">
        <v>727</v>
      </c>
      <c r="E1366" s="479">
        <v>20261</v>
      </c>
      <c r="F1366" s="505" t="s">
        <v>48</v>
      </c>
      <c r="G1366" s="497" t="s">
        <v>80</v>
      </c>
      <c r="H1366" s="503" t="s">
        <v>88</v>
      </c>
      <c r="I1366" s="503">
        <v>3</v>
      </c>
      <c r="J1366" s="503" t="s">
        <v>51</v>
      </c>
      <c r="K1366" s="503" t="s">
        <v>51</v>
      </c>
      <c r="L1366" s="499" t="s">
        <v>746</v>
      </c>
      <c r="M1366" s="535" t="s">
        <v>747</v>
      </c>
      <c r="N1366" s="15" t="s">
        <v>577</v>
      </c>
      <c r="O1366" s="15" t="s">
        <v>578</v>
      </c>
      <c r="P1366" s="503" t="s">
        <v>579</v>
      </c>
      <c r="Q1366" s="15">
        <v>2</v>
      </c>
      <c r="R1366" s="15">
        <v>4</v>
      </c>
      <c r="S1366" s="479">
        <v>6</v>
      </c>
      <c r="T1366" s="15">
        <v>4</v>
      </c>
      <c r="U1366" s="471"/>
      <c r="V1366" s="550">
        <v>30</v>
      </c>
      <c r="W1366" s="497">
        <v>21536202</v>
      </c>
      <c r="X1366" s="566" t="s">
        <v>215</v>
      </c>
      <c r="Y1366" s="15" t="s">
        <v>579</v>
      </c>
      <c r="Z1366" s="15"/>
      <c r="AA1366" s="15"/>
      <c r="AB1366" s="15"/>
      <c r="AC1366" s="15" t="s">
        <v>1100</v>
      </c>
      <c r="AD1366" s="15"/>
      <c r="AE1366" s="479"/>
      <c r="AF1366" s="497"/>
      <c r="AG1366" s="497"/>
      <c r="AH1366" s="497" t="s">
        <v>203</v>
      </c>
      <c r="AI1366" s="15">
        <v>4</v>
      </c>
      <c r="AJ1366" s="15">
        <v>15</v>
      </c>
      <c r="AK1366" s="15">
        <v>10</v>
      </c>
      <c r="AL1366" s="15">
        <v>20</v>
      </c>
      <c r="AM1366" s="15">
        <v>10</v>
      </c>
      <c r="AN1366" s="490">
        <f>IF(AJ1366="",S1366,ROUND(((((AL1366/24)+(AM1366/1440))-((AJ1366/24)+(AK1366/1440)))*1440/50),5))</f>
        <v>6</v>
      </c>
      <c r="AO1366" s="491">
        <f>AJ1366/24+AK1366/1440</f>
        <v>0.63194444444444442</v>
      </c>
      <c r="AP1366" s="491">
        <f>AL1366/24+AM1366/1440</f>
        <v>0.84027777777777779</v>
      </c>
      <c r="AQ1366" s="23" t="str" cm="1">
        <f t="array" ref="AQ1366">IF(X1366="","",IF(SUMPRODUCT((X1366=$X$7:$X$2085)*(AI1366=$AI$7:$AI$2085)*(AO1366=$AO$7:$AO$2085)*(AP1366=$AP$7:$AP$2085)*(ROW($X$7:$X$2085)&lt;&gt;ROW(X1366))*((S1366=0)*($S$7:$S$2085&gt;0)+(S1366&gt;0)*($S$7:$S$2085=0)))&gt;0,"SALONES UNIDOS",IF(SUMPRODUCT((X1366=$X$7:$X$2085)*(AI1366=$AI$7:$AI$2085)*((AO1366&lt;$AP$7:$AP$2085)*(AP1366&gt;$AO$7:$AO$2085))*(ROW($X$7:$X$2085)&lt;&gt;ROW(X1366)))&gt;0,"Cruzado","Sin cruce")))</f>
        <v>Sin cruce</v>
      </c>
      <c r="AR1366" s="23" t="str" cm="1">
        <f t="array" ref="AR1366">IF(AE1366="","",IF(SUMPRODUCT((AE1366=$AE$7:$AE$2085)*(AI1366=$AI$7:$AI$2085)*(AO1366=$AO$7:$AO$2085)*(AP1366=$AP$7:$AP$2085)*(ROW($AE$7:$AE$2085)&lt;&gt;ROW(AE1366))*((S1366=0)*($S$7:$S$2085&gt;0)+(S1366&gt;0)*($S$7:$S$2085=0)))&gt;0,"SALONES UNIDOS",IF(SUMPRODUCT((AE1366=$AE$7:$AE$2085)*(AI1366=$AI$7:$AI$2085)*((AO1366&lt;$AP$7:$AP$2085)*(AP1366&gt;$AO$7:$AO$2085))*(ROW($AE$7:$AE$2085)&lt;&gt;ROW(AE1366)))&gt;0,"Cruzado","Sin cruce")))</f>
        <v/>
      </c>
      <c r="AS1366" s="94" t="str">
        <f t="shared" si="28"/>
        <v>OB3PRINCIPALB</v>
      </c>
      <c r="AT1366" s="94" t="str" cm="1">
        <f t="array" ref="AT1366">IF(AS1366="","",IF(SUMPRODUCT((AS1366=$AS$7:$AS$2085)*(AI1366=$AI$7:$AI$2085)*(AO1366=$AO$7:$AO$2085)*(AP1366=$AP$7:$AP$2085)*(ROW($AS$7:$AS$2085)&lt;&gt;ROW(AS1366))*((S1366=0)*($S$7:$S$2085&gt;0)+(S1366&gt;0)*($S$7:$S$2085=0)))&gt;0,"SALONES UNIDOS",IF(SUMPRODUCT((AS1366=$AS$7:$AS$2085)*(AI1366=$AI$7:$AI$2085)*((AO1366&lt;$AP$7:$AP$2085)*(AP1366&gt;$AO$7:$AO$2085))*(ROW($AS$7:$AS$2085)&lt;&gt;ROW(AS1366)))&gt;0,"Cruzado","Sin cruce")))</f>
        <v>Sin cruce</v>
      </c>
    </row>
    <row r="1367" spans="3:46" ht="15.6" hidden="1" customHeight="1">
      <c r="C1367" s="496" t="s">
        <v>572</v>
      </c>
      <c r="D1367" s="479" t="s">
        <v>727</v>
      </c>
      <c r="E1367" s="479">
        <v>20261</v>
      </c>
      <c r="F1367" s="503" t="s">
        <v>48</v>
      </c>
      <c r="G1367" s="497" t="s">
        <v>80</v>
      </c>
      <c r="H1367" s="503" t="s">
        <v>88</v>
      </c>
      <c r="I1367" s="503">
        <v>3</v>
      </c>
      <c r="J1367" s="503" t="s">
        <v>51</v>
      </c>
      <c r="K1367" s="503" t="s">
        <v>51</v>
      </c>
      <c r="L1367" s="499" t="s">
        <v>749</v>
      </c>
      <c r="M1367" s="535" t="s">
        <v>629</v>
      </c>
      <c r="N1367" s="15" t="s">
        <v>577</v>
      </c>
      <c r="O1367" s="15" t="s">
        <v>578</v>
      </c>
      <c r="P1367" s="503" t="s">
        <v>624</v>
      </c>
      <c r="Q1367" s="15">
        <v>3</v>
      </c>
      <c r="R1367" s="15">
        <v>0</v>
      </c>
      <c r="S1367" s="479">
        <v>3</v>
      </c>
      <c r="T1367" s="15">
        <v>3</v>
      </c>
      <c r="U1367" s="471"/>
      <c r="V1367" s="550">
        <v>30</v>
      </c>
      <c r="W1367" s="497">
        <v>75928709</v>
      </c>
      <c r="X1367" s="566" t="s">
        <v>366</v>
      </c>
      <c r="Y1367" s="15" t="s">
        <v>624</v>
      </c>
      <c r="Z1367" s="15"/>
      <c r="AA1367" s="15"/>
      <c r="AB1367" s="15"/>
      <c r="AC1367" s="493"/>
      <c r="AD1367" s="15"/>
      <c r="AE1367" s="479"/>
      <c r="AF1367" s="497"/>
      <c r="AG1367" s="497"/>
      <c r="AH1367" s="15" t="s">
        <v>582</v>
      </c>
      <c r="AI1367" s="15">
        <v>6</v>
      </c>
      <c r="AJ1367" s="15">
        <v>14</v>
      </c>
      <c r="AK1367" s="15">
        <v>20</v>
      </c>
      <c r="AL1367" s="15">
        <v>16</v>
      </c>
      <c r="AM1367" s="15">
        <v>50</v>
      </c>
      <c r="AN1367" s="490">
        <f>IF(AJ1367="",S1367,ROUND(((((AL1367/24)+(AM1367/1440))-((AJ1367/24)+(AK1367/1440)))*1440/50),5))</f>
        <v>3</v>
      </c>
      <c r="AO1367" s="491">
        <f>AJ1367/24+AK1367/1440</f>
        <v>0.59722222222222221</v>
      </c>
      <c r="AP1367" s="491">
        <f>AL1367/24+AM1367/1440</f>
        <v>0.70138888888888884</v>
      </c>
      <c r="AQ1367" s="23" t="str" cm="1">
        <f t="array" ref="AQ1367">IF(X1367="","",IF(SUMPRODUCT((X1367=$X$7:$X$2085)*(AI1367=$AI$7:$AI$2085)*(AO1367=$AO$7:$AO$2085)*(AP1367=$AP$7:$AP$2085)*(ROW($X$7:$X$2085)&lt;&gt;ROW(X1367))*((S1367=0)*($S$7:$S$2085&gt;0)+(S1367&gt;0)*($S$7:$S$2085=0)))&gt;0,"SALONES UNIDOS",IF(SUMPRODUCT((X1367=$X$7:$X$2085)*(AI1367=$AI$7:$AI$2085)*((AO1367&lt;$AP$7:$AP$2085)*(AP1367&gt;$AO$7:$AO$2085))*(ROW($X$7:$X$2085)&lt;&gt;ROW(X1367)))&gt;0,"Cruzado","Sin cruce")))</f>
        <v>Sin cruce</v>
      </c>
      <c r="AR1367" s="23" t="str" cm="1">
        <f t="array" ref="AR1367">IF(AE1367="","",IF(SUMPRODUCT((AE1367=$AE$7:$AE$2085)*(AI1367=$AI$7:$AI$2085)*(AO1367=$AO$7:$AO$2085)*(AP1367=$AP$7:$AP$2085)*(ROW($AE$7:$AE$2085)&lt;&gt;ROW(AE1367))*((S1367=0)*($S$7:$S$2085&gt;0)+(S1367&gt;0)*($S$7:$S$2085=0)))&gt;0,"SALONES UNIDOS",IF(SUMPRODUCT((AE1367=$AE$7:$AE$2085)*(AI1367=$AI$7:$AI$2085)*((AO1367&lt;$AP$7:$AP$2085)*(AP1367&gt;$AO$7:$AO$2085))*(ROW($AE$7:$AE$2085)&lt;&gt;ROW(AE1367)))&gt;0,"Cruzado","Sin cruce")))</f>
        <v/>
      </c>
      <c r="AS1367" s="94" t="str">
        <f t="shared" si="28"/>
        <v>OB3PRINCIPALB</v>
      </c>
      <c r="AT1367" s="94" t="str" cm="1">
        <f t="array" ref="AT1367">IF(AS1367="","",IF(SUMPRODUCT((AS1367=$AS$7:$AS$2085)*(AI1367=$AI$7:$AI$2085)*(AO1367=$AO$7:$AO$2085)*(AP1367=$AP$7:$AP$2085)*(ROW($AS$7:$AS$2085)&lt;&gt;ROW(AS1367))*((S1367=0)*($S$7:$S$2085&gt;0)+(S1367&gt;0)*($S$7:$S$2085=0)))&gt;0,"SALONES UNIDOS",IF(SUMPRODUCT((AS1367=$AS$7:$AS$2085)*(AI1367=$AI$7:$AI$2085)*((AO1367&lt;$AP$7:$AP$2085)*(AP1367&gt;$AO$7:$AO$2085))*(ROW($AS$7:$AS$2085)&lt;&gt;ROW(AS1367)))&gt;0,"Cruzado","Sin cruce")))</f>
        <v>Sin cruce</v>
      </c>
    </row>
    <row r="1368" spans="3:46" ht="15.6" hidden="1" customHeight="1">
      <c r="C1368" s="496" t="s">
        <v>572</v>
      </c>
      <c r="D1368" s="479" t="s">
        <v>727</v>
      </c>
      <c r="E1368" s="479">
        <v>20261</v>
      </c>
      <c r="F1368" s="503" t="s">
        <v>48</v>
      </c>
      <c r="G1368" s="497" t="s">
        <v>80</v>
      </c>
      <c r="H1368" s="503" t="s">
        <v>88</v>
      </c>
      <c r="I1368" s="503">
        <v>3</v>
      </c>
      <c r="J1368" s="504" t="s">
        <v>597</v>
      </c>
      <c r="K1368" s="503" t="s">
        <v>51</v>
      </c>
      <c r="L1368" s="499" t="s">
        <v>750</v>
      </c>
      <c r="M1368" s="535" t="s">
        <v>751</v>
      </c>
      <c r="N1368" s="15" t="s">
        <v>710</v>
      </c>
      <c r="O1368" s="15" t="s">
        <v>578</v>
      </c>
      <c r="P1368" s="503" t="s">
        <v>579</v>
      </c>
      <c r="Q1368" s="483">
        <v>0</v>
      </c>
      <c r="R1368" s="483">
        <v>2</v>
      </c>
      <c r="S1368" s="15">
        <v>2</v>
      </c>
      <c r="T1368" s="15">
        <v>3</v>
      </c>
      <c r="U1368" s="471"/>
      <c r="V1368" s="546">
        <v>15</v>
      </c>
      <c r="W1368" s="497">
        <v>21836179</v>
      </c>
      <c r="X1368" s="566" t="s">
        <v>217</v>
      </c>
      <c r="Y1368" s="15" t="s">
        <v>579</v>
      </c>
      <c r="Z1368" s="15"/>
      <c r="AA1368" s="15"/>
      <c r="AB1368" s="15"/>
      <c r="AC1368" s="493"/>
      <c r="AD1368" s="15"/>
      <c r="AE1368" s="15" t="s">
        <v>1086</v>
      </c>
      <c r="AF1368" s="497"/>
      <c r="AG1368" s="497"/>
      <c r="AH1368" s="497" t="s">
        <v>100</v>
      </c>
      <c r="AI1368" s="15">
        <v>6</v>
      </c>
      <c r="AJ1368" s="15">
        <v>9</v>
      </c>
      <c r="AK1368" s="15">
        <v>20</v>
      </c>
      <c r="AL1368" s="15">
        <v>11</v>
      </c>
      <c r="AM1368" s="15">
        <v>0</v>
      </c>
      <c r="AN1368" s="490">
        <f>IF(AJ1368="",S1368,ROUND(((((AL1368/24)+(AM1368/1440))-((AJ1368/24)+(AK1368/1440)))*1440/50),5))</f>
        <v>2</v>
      </c>
      <c r="AO1368" s="491">
        <f>AJ1368/24+AK1368/1440</f>
        <v>0.3888888888888889</v>
      </c>
      <c r="AP1368" s="491">
        <f>AL1368/24+AM1368/1440</f>
        <v>0.45833333333333331</v>
      </c>
      <c r="AQ1368" s="23" t="str" cm="1">
        <f t="array" ref="AQ1368">IF(X1368="","",IF(SUMPRODUCT((X1368=$X$7:$X$2085)*(AI1368=$AI$7:$AI$2085)*(AO1368=$AO$7:$AO$2085)*(AP1368=$AP$7:$AP$2085)*(ROW($X$7:$X$2085)&lt;&gt;ROW(X1368))*((S1368=0)*($S$7:$S$2085&gt;0)+(S1368&gt;0)*($S$7:$S$2085=0)))&gt;0,"SALONES UNIDOS",IF(SUMPRODUCT((X1368=$X$7:$X$2085)*(AI1368=$AI$7:$AI$2085)*((AO1368&lt;$AP$7:$AP$2085)*(AP1368&gt;$AO$7:$AO$2085))*(ROW($X$7:$X$2085)&lt;&gt;ROW(X1368)))&gt;0,"Cruzado","Sin cruce")))</f>
        <v>Sin cruce</v>
      </c>
      <c r="AR1368" s="23" t="str" cm="1">
        <f t="array" ref="AR1368">IF(AE1368="","",IF(SUMPRODUCT((AE1368=$AE$7:$AE$2085)*(AI1368=$AI$7:$AI$2085)*(AO1368=$AO$7:$AO$2085)*(AP1368=$AP$7:$AP$2085)*(ROW($AE$7:$AE$2085)&lt;&gt;ROW(AE1368))*((S1368=0)*($S$7:$S$2085&gt;0)+(S1368&gt;0)*($S$7:$S$2085=0)))&gt;0,"SALONES UNIDOS",IF(SUMPRODUCT((AE1368=$AE$7:$AE$2085)*(AI1368=$AI$7:$AI$2085)*((AO1368&lt;$AP$7:$AP$2085)*(AP1368&gt;$AO$7:$AO$2085))*(ROW($AE$7:$AE$2085)&lt;&gt;ROW(AE1368)))&gt;0,"Cruzado","Sin cruce")))</f>
        <v>Sin cruce</v>
      </c>
      <c r="AS1368" s="94" t="str">
        <f t="shared" si="28"/>
        <v>OB3PRINCIPALB</v>
      </c>
      <c r="AT1368" s="94" t="str" cm="1">
        <f t="array" ref="AT1368">IF(AS1368="","",IF(SUMPRODUCT((AS1368=$AS$7:$AS$2085)*(AI1368=$AI$7:$AI$2085)*(AO1368=$AO$7:$AO$2085)*(AP1368=$AP$7:$AP$2085)*(ROW($AS$7:$AS$2085)&lt;&gt;ROW(AS1368))*((S1368=0)*($S$7:$S$2085&gt;0)+(S1368&gt;0)*($S$7:$S$2085=0)))&gt;0,"SALONES UNIDOS",IF(SUMPRODUCT((AS1368=$AS$7:$AS$2085)*(AI1368=$AI$7:$AI$2085)*((AO1368&lt;$AP$7:$AP$2085)*(AP1368&gt;$AO$7:$AO$2085))*(ROW($AS$7:$AS$2085)&lt;&gt;ROW(AS1368)))&gt;0,"Cruzado","Sin cruce")))</f>
        <v>Sin cruce</v>
      </c>
    </row>
    <row r="1369" spans="3:46" ht="15.6" hidden="1" customHeight="1">
      <c r="C1369" s="496" t="s">
        <v>572</v>
      </c>
      <c r="D1369" s="479" t="s">
        <v>727</v>
      </c>
      <c r="E1369" s="479">
        <v>20261</v>
      </c>
      <c r="F1369" s="503" t="s">
        <v>48</v>
      </c>
      <c r="G1369" s="497" t="s">
        <v>80</v>
      </c>
      <c r="H1369" s="503" t="s">
        <v>88</v>
      </c>
      <c r="I1369" s="503">
        <v>3</v>
      </c>
      <c r="J1369" s="504" t="s">
        <v>598</v>
      </c>
      <c r="K1369" s="503" t="s">
        <v>51</v>
      </c>
      <c r="L1369" s="499" t="s">
        <v>750</v>
      </c>
      <c r="M1369" s="535" t="s">
        <v>751</v>
      </c>
      <c r="N1369" s="15" t="s">
        <v>710</v>
      </c>
      <c r="O1369" s="15" t="s">
        <v>578</v>
      </c>
      <c r="P1369" s="503" t="s">
        <v>579</v>
      </c>
      <c r="Q1369" s="15">
        <v>0</v>
      </c>
      <c r="R1369" s="15">
        <v>2</v>
      </c>
      <c r="S1369" s="15">
        <v>2</v>
      </c>
      <c r="T1369" s="15">
        <v>3</v>
      </c>
      <c r="U1369" s="471"/>
      <c r="V1369" s="547">
        <v>15</v>
      </c>
      <c r="W1369" s="497">
        <v>21836179</v>
      </c>
      <c r="X1369" s="566" t="s">
        <v>217</v>
      </c>
      <c r="Y1369" s="15" t="s">
        <v>579</v>
      </c>
      <c r="Z1369" s="15"/>
      <c r="AA1369" s="15"/>
      <c r="AB1369" s="15"/>
      <c r="AC1369" s="493"/>
      <c r="AD1369" s="15"/>
      <c r="AE1369" s="15" t="s">
        <v>1086</v>
      </c>
      <c r="AF1369" s="497"/>
      <c r="AG1369" s="497"/>
      <c r="AH1369" s="497" t="s">
        <v>100</v>
      </c>
      <c r="AI1369" s="15">
        <v>6</v>
      </c>
      <c r="AJ1369" s="15">
        <v>11</v>
      </c>
      <c r="AK1369" s="15">
        <v>0</v>
      </c>
      <c r="AL1369" s="15">
        <v>12</v>
      </c>
      <c r="AM1369" s="15">
        <v>40</v>
      </c>
      <c r="AN1369" s="490">
        <f>IF(AJ1369="",S1369,ROUND(((((AL1369/24)+(AM1369/1440))-((AJ1369/24)+(AK1369/1440)))*1440/50),5))</f>
        <v>2</v>
      </c>
      <c r="AO1369" s="491">
        <f>AJ1369/24+AK1369/1440</f>
        <v>0.45833333333333331</v>
      </c>
      <c r="AP1369" s="491">
        <f>AL1369/24+AM1369/1440</f>
        <v>0.52777777777777779</v>
      </c>
      <c r="AQ1369" s="23" t="str" cm="1">
        <f t="array" ref="AQ1369">IF(X1369="","",IF(SUMPRODUCT((X1369=$X$7:$X$2085)*(AI1369=$AI$7:$AI$2085)*(AO1369=$AO$7:$AO$2085)*(AP1369=$AP$7:$AP$2085)*(ROW($X$7:$X$2085)&lt;&gt;ROW(X1369))*((S1369=0)*($S$7:$S$2085&gt;0)+(S1369&gt;0)*($S$7:$S$2085=0)))&gt;0,"SALONES UNIDOS",IF(SUMPRODUCT((X1369=$X$7:$X$2085)*(AI1369=$AI$7:$AI$2085)*((AO1369&lt;$AP$7:$AP$2085)*(AP1369&gt;$AO$7:$AO$2085))*(ROW($X$7:$X$2085)&lt;&gt;ROW(X1369)))&gt;0,"Cruzado","Sin cruce")))</f>
        <v>Sin cruce</v>
      </c>
      <c r="AR1369" s="23" t="str" cm="1">
        <f t="array" ref="AR1369">IF(AE1369="","",IF(SUMPRODUCT((AE1369=$AE$7:$AE$2085)*(AI1369=$AI$7:$AI$2085)*(AO1369=$AO$7:$AO$2085)*(AP1369=$AP$7:$AP$2085)*(ROW($AE$7:$AE$2085)&lt;&gt;ROW(AE1369))*((S1369=0)*($S$7:$S$2085&gt;0)+(S1369&gt;0)*($S$7:$S$2085=0)))&gt;0,"SALONES UNIDOS",IF(SUMPRODUCT((AE1369=$AE$7:$AE$2085)*(AI1369=$AI$7:$AI$2085)*((AO1369&lt;$AP$7:$AP$2085)*(AP1369&gt;$AO$7:$AO$2085))*(ROW($AE$7:$AE$2085)&lt;&gt;ROW(AE1369)))&gt;0,"Cruzado","Sin cruce")))</f>
        <v>Sin cruce</v>
      </c>
      <c r="AS1369" s="94" t="str">
        <f t="shared" si="28"/>
        <v>OB3PRINCIPALB</v>
      </c>
      <c r="AT1369" s="94" t="str" cm="1">
        <f t="array" ref="AT1369">IF(AS1369="","",IF(SUMPRODUCT((AS1369=$AS$7:$AS$2085)*(AI1369=$AI$7:$AI$2085)*(AO1369=$AO$7:$AO$2085)*(AP1369=$AP$7:$AP$2085)*(ROW($AS$7:$AS$2085)&lt;&gt;ROW(AS1369))*((S1369=0)*($S$7:$S$2085&gt;0)+(S1369&gt;0)*($S$7:$S$2085=0)))&gt;0,"SALONES UNIDOS",IF(SUMPRODUCT((AS1369=$AS$7:$AS$2085)*(AI1369=$AI$7:$AI$2085)*((AO1369&lt;$AP$7:$AP$2085)*(AP1369&gt;$AO$7:$AO$2085))*(ROW($AS$7:$AS$2085)&lt;&gt;ROW(AS1369)))&gt;0,"Cruzado","Sin cruce")))</f>
        <v>Sin cruce</v>
      </c>
    </row>
    <row r="1370" spans="3:46" ht="15.6" hidden="1" customHeight="1">
      <c r="C1370" s="496" t="s">
        <v>572</v>
      </c>
      <c r="D1370" s="479" t="s">
        <v>727</v>
      </c>
      <c r="E1370" s="479">
        <v>20261</v>
      </c>
      <c r="F1370" s="503" t="s">
        <v>48</v>
      </c>
      <c r="G1370" s="497" t="s">
        <v>80</v>
      </c>
      <c r="H1370" s="503" t="s">
        <v>88</v>
      </c>
      <c r="I1370" s="503">
        <v>3</v>
      </c>
      <c r="J1370" s="504" t="s">
        <v>51</v>
      </c>
      <c r="K1370" s="503" t="s">
        <v>51</v>
      </c>
      <c r="L1370" s="499" t="s">
        <v>750</v>
      </c>
      <c r="M1370" s="535" t="s">
        <v>751</v>
      </c>
      <c r="N1370" s="15" t="s">
        <v>710</v>
      </c>
      <c r="O1370" s="15" t="s">
        <v>578</v>
      </c>
      <c r="P1370" s="503" t="s">
        <v>579</v>
      </c>
      <c r="Q1370" s="483">
        <v>2</v>
      </c>
      <c r="R1370" s="483">
        <v>0</v>
      </c>
      <c r="S1370" s="15">
        <v>2</v>
      </c>
      <c r="T1370" s="15">
        <v>3</v>
      </c>
      <c r="U1370" s="471"/>
      <c r="V1370" s="546">
        <v>30</v>
      </c>
      <c r="W1370" s="497">
        <v>21836179</v>
      </c>
      <c r="X1370" s="566" t="s">
        <v>217</v>
      </c>
      <c r="Y1370" s="15" t="s">
        <v>579</v>
      </c>
      <c r="Z1370" s="15"/>
      <c r="AA1370" s="15"/>
      <c r="AB1370" s="15"/>
      <c r="AC1370" s="15" t="s">
        <v>1100</v>
      </c>
      <c r="AD1370" s="15"/>
      <c r="AE1370" s="479"/>
      <c r="AF1370" s="497"/>
      <c r="AG1370" s="497"/>
      <c r="AH1370" s="497" t="s">
        <v>582</v>
      </c>
      <c r="AI1370" s="15">
        <v>6</v>
      </c>
      <c r="AJ1370" s="15">
        <v>7</v>
      </c>
      <c r="AK1370" s="15">
        <v>40</v>
      </c>
      <c r="AL1370" s="15">
        <v>9</v>
      </c>
      <c r="AM1370" s="15">
        <v>20</v>
      </c>
      <c r="AN1370" s="490">
        <f>IF(AJ1370="",S1370,ROUND(((((AL1370/24)+(AM1370/1440))-((AJ1370/24)+(AK1370/1440)))*1440/50),5))</f>
        <v>2</v>
      </c>
      <c r="AO1370" s="491">
        <f>AJ1370/24+AK1370/1440</f>
        <v>0.31944444444444448</v>
      </c>
      <c r="AP1370" s="491">
        <f>AL1370/24+AM1370/1440</f>
        <v>0.3888888888888889</v>
      </c>
      <c r="AQ1370" s="23" t="str" cm="1">
        <f t="array" ref="AQ1370">IF(X1370="","",IF(SUMPRODUCT((X1370=$X$7:$X$2085)*(AI1370=$AI$7:$AI$2085)*(AO1370=$AO$7:$AO$2085)*(AP1370=$AP$7:$AP$2085)*(ROW($X$7:$X$2085)&lt;&gt;ROW(X1370))*((S1370=0)*($S$7:$S$2085&gt;0)+(S1370&gt;0)*($S$7:$S$2085=0)))&gt;0,"SALONES UNIDOS",IF(SUMPRODUCT((X1370=$X$7:$X$2085)*(AI1370=$AI$7:$AI$2085)*((AO1370&lt;$AP$7:$AP$2085)*(AP1370&gt;$AO$7:$AO$2085))*(ROW($X$7:$X$2085)&lt;&gt;ROW(X1370)))&gt;0,"Cruzado","Sin cruce")))</f>
        <v>Sin cruce</v>
      </c>
      <c r="AR1370" s="23" t="str" cm="1">
        <f t="array" ref="AR1370">IF(AE1370="","",IF(SUMPRODUCT((AE1370=$AE$7:$AE$2085)*(AI1370=$AI$7:$AI$2085)*(AO1370=$AO$7:$AO$2085)*(AP1370=$AP$7:$AP$2085)*(ROW($AE$7:$AE$2085)&lt;&gt;ROW(AE1370))*((S1370=0)*($S$7:$S$2085&gt;0)+(S1370&gt;0)*($S$7:$S$2085=0)))&gt;0,"SALONES UNIDOS",IF(SUMPRODUCT((AE1370=$AE$7:$AE$2085)*(AI1370=$AI$7:$AI$2085)*((AO1370&lt;$AP$7:$AP$2085)*(AP1370&gt;$AO$7:$AO$2085))*(ROW($AE$7:$AE$2085)&lt;&gt;ROW(AE1370)))&gt;0,"Cruzado","Sin cruce")))</f>
        <v/>
      </c>
      <c r="AS1370" s="94" t="str">
        <f t="shared" si="28"/>
        <v>OB3PRINCIPALB</v>
      </c>
      <c r="AT1370" s="94" t="str" cm="1">
        <f t="array" ref="AT1370">IF(AS1370="","",IF(SUMPRODUCT((AS1370=$AS$7:$AS$2085)*(AI1370=$AI$7:$AI$2085)*(AO1370=$AO$7:$AO$2085)*(AP1370=$AP$7:$AP$2085)*(ROW($AS$7:$AS$2085)&lt;&gt;ROW(AS1370))*((S1370=0)*($S$7:$S$2085&gt;0)+(S1370&gt;0)*($S$7:$S$2085=0)))&gt;0,"SALONES UNIDOS",IF(SUMPRODUCT((AS1370=$AS$7:$AS$2085)*(AI1370=$AI$7:$AI$2085)*((AO1370&lt;$AP$7:$AP$2085)*(AP1370&gt;$AO$7:$AO$2085))*(ROW($AS$7:$AS$2085)&lt;&gt;ROW(AS1370)))&gt;0,"Cruzado","Sin cruce")))</f>
        <v>Sin cruce</v>
      </c>
    </row>
    <row r="1371" spans="3:46" ht="15.6" hidden="1" customHeight="1">
      <c r="C1371" s="496" t="s">
        <v>572</v>
      </c>
      <c r="D1371" s="479" t="s">
        <v>727</v>
      </c>
      <c r="E1371" s="479">
        <v>20261</v>
      </c>
      <c r="F1371" s="503" t="s">
        <v>48</v>
      </c>
      <c r="G1371" s="497" t="s">
        <v>80</v>
      </c>
      <c r="H1371" s="503" t="s">
        <v>88</v>
      </c>
      <c r="I1371" s="503">
        <v>3</v>
      </c>
      <c r="J1371" s="503" t="s">
        <v>597</v>
      </c>
      <c r="K1371" s="503" t="s">
        <v>51</v>
      </c>
      <c r="L1371" s="499" t="s">
        <v>753</v>
      </c>
      <c r="M1371" s="535" t="s">
        <v>754</v>
      </c>
      <c r="N1371" s="15" t="s">
        <v>577</v>
      </c>
      <c r="O1371" s="15" t="s">
        <v>578</v>
      </c>
      <c r="P1371" s="503" t="s">
        <v>579</v>
      </c>
      <c r="Q1371" s="15">
        <v>0</v>
      </c>
      <c r="R1371" s="15">
        <v>2</v>
      </c>
      <c r="S1371" s="479">
        <v>2</v>
      </c>
      <c r="T1371" s="15">
        <v>3</v>
      </c>
      <c r="U1371" s="471"/>
      <c r="V1371" s="547">
        <v>15</v>
      </c>
      <c r="W1371" s="497">
        <v>42069977</v>
      </c>
      <c r="X1371" s="566" t="s">
        <v>479</v>
      </c>
      <c r="Y1371" s="15" t="s">
        <v>579</v>
      </c>
      <c r="Z1371" s="15"/>
      <c r="AA1371" s="15"/>
      <c r="AB1371" s="15"/>
      <c r="AC1371" s="493"/>
      <c r="AD1371" s="15"/>
      <c r="AE1371" s="15" t="s">
        <v>1068</v>
      </c>
      <c r="AF1371" s="497"/>
      <c r="AG1371" s="497"/>
      <c r="AH1371" s="497" t="s">
        <v>100</v>
      </c>
      <c r="AI1371" s="15">
        <v>4</v>
      </c>
      <c r="AJ1371" s="15">
        <v>9</v>
      </c>
      <c r="AK1371" s="15">
        <v>20</v>
      </c>
      <c r="AL1371" s="15">
        <v>11</v>
      </c>
      <c r="AM1371" s="15">
        <v>0</v>
      </c>
      <c r="AN1371" s="490">
        <f>IF(AJ1371="",S1371,ROUND(((((AL1371/24)+(AM1371/1440))-((AJ1371/24)+(AK1371/1440)))*1440/50),5))</f>
        <v>2</v>
      </c>
      <c r="AO1371" s="491">
        <f>AJ1371/24+AK1371/1440</f>
        <v>0.3888888888888889</v>
      </c>
      <c r="AP1371" s="491">
        <f>AL1371/24+AM1371/1440</f>
        <v>0.45833333333333331</v>
      </c>
      <c r="AQ1371" s="23" t="str" cm="1">
        <f t="array" ref="AQ1371">IF(X1371="","",IF(SUMPRODUCT((X1371=$X$7:$X$2085)*(AI1371=$AI$7:$AI$2085)*(AO1371=$AO$7:$AO$2085)*(AP1371=$AP$7:$AP$2085)*(ROW($X$7:$X$2085)&lt;&gt;ROW(X1371))*((S1371=0)*($S$7:$S$2085&gt;0)+(S1371&gt;0)*($S$7:$S$2085=0)))&gt;0,"SALONES UNIDOS",IF(SUMPRODUCT((X1371=$X$7:$X$2085)*(AI1371=$AI$7:$AI$2085)*((AO1371&lt;$AP$7:$AP$2085)*(AP1371&gt;$AO$7:$AO$2085))*(ROW($X$7:$X$2085)&lt;&gt;ROW(X1371)))&gt;0,"Cruzado","Sin cruce")))</f>
        <v>Sin cruce</v>
      </c>
      <c r="AR1371" s="23" t="str" cm="1">
        <f t="array" ref="AR1371">IF(AE1371="","",IF(SUMPRODUCT((AE1371=$AE$7:$AE$2085)*(AI1371=$AI$7:$AI$2085)*(AO1371=$AO$7:$AO$2085)*(AP1371=$AP$7:$AP$2085)*(ROW($AE$7:$AE$2085)&lt;&gt;ROW(AE1371))*((S1371=0)*($S$7:$S$2085&gt;0)+(S1371&gt;0)*($S$7:$S$2085=0)))&gt;0,"SALONES UNIDOS",IF(SUMPRODUCT((AE1371=$AE$7:$AE$2085)*(AI1371=$AI$7:$AI$2085)*((AO1371&lt;$AP$7:$AP$2085)*(AP1371&gt;$AO$7:$AO$2085))*(ROW($AE$7:$AE$2085)&lt;&gt;ROW(AE1371)))&gt;0,"Cruzado","Sin cruce")))</f>
        <v>Sin cruce</v>
      </c>
      <c r="AS1371" s="94" t="str">
        <f t="shared" si="28"/>
        <v>OB3PRINCIPALB</v>
      </c>
      <c r="AT1371" s="94" t="str" cm="1">
        <f t="array" ref="AT1371">IF(AS1371="","",IF(SUMPRODUCT((AS1371=$AS$7:$AS$2085)*(AI1371=$AI$7:$AI$2085)*(AO1371=$AO$7:$AO$2085)*(AP1371=$AP$7:$AP$2085)*(ROW($AS$7:$AS$2085)&lt;&gt;ROW(AS1371))*((S1371=0)*($S$7:$S$2085&gt;0)+(S1371&gt;0)*($S$7:$S$2085=0)))&gt;0,"SALONES UNIDOS",IF(SUMPRODUCT((AS1371=$AS$7:$AS$2085)*(AI1371=$AI$7:$AI$2085)*((AO1371&lt;$AP$7:$AP$2085)*(AP1371&gt;$AO$7:$AO$2085))*(ROW($AS$7:$AS$2085)&lt;&gt;ROW(AS1371)))&gt;0,"Cruzado","Sin cruce")))</f>
        <v>Sin cruce</v>
      </c>
    </row>
    <row r="1372" spans="3:46" ht="15.6" hidden="1" customHeight="1">
      <c r="C1372" s="496" t="s">
        <v>572</v>
      </c>
      <c r="D1372" s="479" t="s">
        <v>727</v>
      </c>
      <c r="E1372" s="479">
        <v>20261</v>
      </c>
      <c r="F1372" s="503" t="s">
        <v>48</v>
      </c>
      <c r="G1372" s="497" t="s">
        <v>80</v>
      </c>
      <c r="H1372" s="503" t="s">
        <v>88</v>
      </c>
      <c r="I1372" s="503">
        <v>3</v>
      </c>
      <c r="J1372" s="503" t="s">
        <v>598</v>
      </c>
      <c r="K1372" s="503" t="s">
        <v>51</v>
      </c>
      <c r="L1372" s="499" t="s">
        <v>753</v>
      </c>
      <c r="M1372" s="535" t="s">
        <v>754</v>
      </c>
      <c r="N1372" s="15" t="s">
        <v>577</v>
      </c>
      <c r="O1372" s="15" t="s">
        <v>578</v>
      </c>
      <c r="P1372" s="503" t="s">
        <v>579</v>
      </c>
      <c r="Q1372" s="15">
        <v>0</v>
      </c>
      <c r="R1372" s="15">
        <v>2</v>
      </c>
      <c r="S1372" s="479">
        <v>2</v>
      </c>
      <c r="T1372" s="15">
        <v>3</v>
      </c>
      <c r="U1372" s="471"/>
      <c r="V1372" s="547">
        <v>15</v>
      </c>
      <c r="W1372" s="497">
        <v>42069977</v>
      </c>
      <c r="X1372" s="566" t="s">
        <v>479</v>
      </c>
      <c r="Y1372" s="15" t="s">
        <v>579</v>
      </c>
      <c r="Z1372" s="15"/>
      <c r="AA1372" s="15"/>
      <c r="AB1372" s="15"/>
      <c r="AC1372" s="493"/>
      <c r="AD1372" s="15"/>
      <c r="AE1372" s="15" t="s">
        <v>1068</v>
      </c>
      <c r="AF1372" s="497"/>
      <c r="AG1372" s="497"/>
      <c r="AH1372" s="497" t="s">
        <v>100</v>
      </c>
      <c r="AI1372" s="15">
        <v>4</v>
      </c>
      <c r="AJ1372" s="15">
        <v>11</v>
      </c>
      <c r="AK1372" s="15">
        <v>0</v>
      </c>
      <c r="AL1372" s="15">
        <v>12</v>
      </c>
      <c r="AM1372" s="15">
        <v>40</v>
      </c>
      <c r="AN1372" s="490">
        <f>IF(AJ1372="",S1372,ROUND(((((AL1372/24)+(AM1372/1440))-((AJ1372/24)+(AK1372/1440)))*1440/50),5))</f>
        <v>2</v>
      </c>
      <c r="AO1372" s="491">
        <f>AJ1372/24+AK1372/1440</f>
        <v>0.45833333333333331</v>
      </c>
      <c r="AP1372" s="491">
        <f>AL1372/24+AM1372/1440</f>
        <v>0.52777777777777779</v>
      </c>
      <c r="AQ1372" s="23" t="str" cm="1">
        <f t="array" ref="AQ1372">IF(X1372="","",IF(SUMPRODUCT((X1372=$X$7:$X$2085)*(AI1372=$AI$7:$AI$2085)*(AO1372=$AO$7:$AO$2085)*(AP1372=$AP$7:$AP$2085)*(ROW($X$7:$X$2085)&lt;&gt;ROW(X1372))*((S1372=0)*($S$7:$S$2085&gt;0)+(S1372&gt;0)*($S$7:$S$2085=0)))&gt;0,"SALONES UNIDOS",IF(SUMPRODUCT((X1372=$X$7:$X$2085)*(AI1372=$AI$7:$AI$2085)*((AO1372&lt;$AP$7:$AP$2085)*(AP1372&gt;$AO$7:$AO$2085))*(ROW($X$7:$X$2085)&lt;&gt;ROW(X1372)))&gt;0,"Cruzado","Sin cruce")))</f>
        <v>Sin cruce</v>
      </c>
      <c r="AR1372" s="23" t="str" cm="1">
        <f t="array" ref="AR1372">IF(AE1372="","",IF(SUMPRODUCT((AE1372=$AE$7:$AE$2085)*(AI1372=$AI$7:$AI$2085)*(AO1372=$AO$7:$AO$2085)*(AP1372=$AP$7:$AP$2085)*(ROW($AE$7:$AE$2085)&lt;&gt;ROW(AE1372))*((S1372=0)*($S$7:$S$2085&gt;0)+(S1372&gt;0)*($S$7:$S$2085=0)))&gt;0,"SALONES UNIDOS",IF(SUMPRODUCT((AE1372=$AE$7:$AE$2085)*(AI1372=$AI$7:$AI$2085)*((AO1372&lt;$AP$7:$AP$2085)*(AP1372&gt;$AO$7:$AO$2085))*(ROW($AE$7:$AE$2085)&lt;&gt;ROW(AE1372)))&gt;0,"Cruzado","Sin cruce")))</f>
        <v>Sin cruce</v>
      </c>
      <c r="AS1372" s="94" t="str">
        <f t="shared" si="28"/>
        <v>OB3PRINCIPALB</v>
      </c>
      <c r="AT1372" s="94" t="str" cm="1">
        <f t="array" ref="AT1372">IF(AS1372="","",IF(SUMPRODUCT((AS1372=$AS$7:$AS$2085)*(AI1372=$AI$7:$AI$2085)*(AO1372=$AO$7:$AO$2085)*(AP1372=$AP$7:$AP$2085)*(ROW($AS$7:$AS$2085)&lt;&gt;ROW(AS1372))*((S1372=0)*($S$7:$S$2085&gt;0)+(S1372&gt;0)*($S$7:$S$2085=0)))&gt;0,"SALONES UNIDOS",IF(SUMPRODUCT((AS1372=$AS$7:$AS$2085)*(AI1372=$AI$7:$AI$2085)*((AO1372&lt;$AP$7:$AP$2085)*(AP1372&gt;$AO$7:$AO$2085))*(ROW($AS$7:$AS$2085)&lt;&gt;ROW(AS1372)))&gt;0,"Cruzado","Sin cruce")))</f>
        <v>Sin cruce</v>
      </c>
    </row>
    <row r="1373" spans="3:46" ht="15.6" hidden="1" customHeight="1">
      <c r="C1373" s="496" t="s">
        <v>572</v>
      </c>
      <c r="D1373" s="479" t="s">
        <v>727</v>
      </c>
      <c r="E1373" s="479">
        <v>20261</v>
      </c>
      <c r="F1373" s="503" t="s">
        <v>48</v>
      </c>
      <c r="G1373" s="497" t="s">
        <v>80</v>
      </c>
      <c r="H1373" s="503" t="s">
        <v>88</v>
      </c>
      <c r="I1373" s="503">
        <v>3</v>
      </c>
      <c r="J1373" s="503" t="s">
        <v>51</v>
      </c>
      <c r="K1373" s="503" t="s">
        <v>51</v>
      </c>
      <c r="L1373" s="499" t="s">
        <v>753</v>
      </c>
      <c r="M1373" s="535" t="s">
        <v>754</v>
      </c>
      <c r="N1373" s="15" t="s">
        <v>577</v>
      </c>
      <c r="O1373" s="15" t="s">
        <v>578</v>
      </c>
      <c r="P1373" s="503" t="s">
        <v>579</v>
      </c>
      <c r="Q1373" s="15">
        <v>2</v>
      </c>
      <c r="R1373" s="15">
        <v>0</v>
      </c>
      <c r="S1373" s="479">
        <v>2</v>
      </c>
      <c r="T1373" s="15">
        <v>3</v>
      </c>
      <c r="U1373" s="471"/>
      <c r="V1373" s="547">
        <v>30</v>
      </c>
      <c r="W1373" s="497">
        <v>42069977</v>
      </c>
      <c r="X1373" s="566" t="s">
        <v>479</v>
      </c>
      <c r="Y1373" s="15" t="s">
        <v>579</v>
      </c>
      <c r="Z1373" s="15"/>
      <c r="AA1373" s="15"/>
      <c r="AB1373" s="15"/>
      <c r="AC1373" s="15" t="s">
        <v>1100</v>
      </c>
      <c r="AD1373" s="15"/>
      <c r="AE1373" s="479"/>
      <c r="AF1373" s="497"/>
      <c r="AG1373" s="497"/>
      <c r="AH1373" s="497" t="s">
        <v>582</v>
      </c>
      <c r="AI1373" s="15">
        <v>4</v>
      </c>
      <c r="AJ1373" s="15">
        <v>7</v>
      </c>
      <c r="AK1373" s="15">
        <v>40</v>
      </c>
      <c r="AL1373" s="15">
        <v>9</v>
      </c>
      <c r="AM1373" s="15">
        <v>20</v>
      </c>
      <c r="AN1373" s="490">
        <f>IF(AJ1373="",S1373,ROUND(((((AL1373/24)+(AM1373/1440))-((AJ1373/24)+(AK1373/1440)))*1440/50),5))</f>
        <v>2</v>
      </c>
      <c r="AO1373" s="491">
        <f>AJ1373/24+AK1373/1440</f>
        <v>0.31944444444444448</v>
      </c>
      <c r="AP1373" s="491">
        <f>AL1373/24+AM1373/1440</f>
        <v>0.3888888888888889</v>
      </c>
      <c r="AQ1373" s="23" t="str" cm="1">
        <f t="array" ref="AQ1373">IF(X1373="","",IF(SUMPRODUCT((X1373=$X$7:$X$2085)*(AI1373=$AI$7:$AI$2085)*(AO1373=$AO$7:$AO$2085)*(AP1373=$AP$7:$AP$2085)*(ROW($X$7:$X$2085)&lt;&gt;ROW(X1373))*((S1373=0)*($S$7:$S$2085&gt;0)+(S1373&gt;0)*($S$7:$S$2085=0)))&gt;0,"SALONES UNIDOS",IF(SUMPRODUCT((X1373=$X$7:$X$2085)*(AI1373=$AI$7:$AI$2085)*((AO1373&lt;$AP$7:$AP$2085)*(AP1373&gt;$AO$7:$AO$2085))*(ROW($X$7:$X$2085)&lt;&gt;ROW(X1373)))&gt;0,"Cruzado","Sin cruce")))</f>
        <v>Sin cruce</v>
      </c>
      <c r="AR1373" s="23" t="str" cm="1">
        <f t="array" ref="AR1373">IF(AE1373="","",IF(SUMPRODUCT((AE1373=$AE$7:$AE$2085)*(AI1373=$AI$7:$AI$2085)*(AO1373=$AO$7:$AO$2085)*(AP1373=$AP$7:$AP$2085)*(ROW($AE$7:$AE$2085)&lt;&gt;ROW(AE1373))*((S1373=0)*($S$7:$S$2085&gt;0)+(S1373&gt;0)*($S$7:$S$2085=0)))&gt;0,"SALONES UNIDOS",IF(SUMPRODUCT((AE1373=$AE$7:$AE$2085)*(AI1373=$AI$7:$AI$2085)*((AO1373&lt;$AP$7:$AP$2085)*(AP1373&gt;$AO$7:$AO$2085))*(ROW($AE$7:$AE$2085)&lt;&gt;ROW(AE1373)))&gt;0,"Cruzado","Sin cruce")))</f>
        <v/>
      </c>
      <c r="AS1373" s="94" t="str">
        <f t="shared" si="28"/>
        <v>OB3PRINCIPALB</v>
      </c>
      <c r="AT1373" s="94" t="str" cm="1">
        <f t="array" ref="AT1373">IF(AS1373="","",IF(SUMPRODUCT((AS1373=$AS$7:$AS$2085)*(AI1373=$AI$7:$AI$2085)*(AO1373=$AO$7:$AO$2085)*(AP1373=$AP$7:$AP$2085)*(ROW($AS$7:$AS$2085)&lt;&gt;ROW(AS1373))*((S1373=0)*($S$7:$S$2085&gt;0)+(S1373&gt;0)*($S$7:$S$2085=0)))&gt;0,"SALONES UNIDOS",IF(SUMPRODUCT((AS1373=$AS$7:$AS$2085)*(AI1373=$AI$7:$AI$2085)*((AO1373&lt;$AP$7:$AP$2085)*(AP1373&gt;$AO$7:$AO$2085))*(ROW($AS$7:$AS$2085)&lt;&gt;ROW(AS1373)))&gt;0,"Cruzado","Sin cruce")))</f>
        <v>Sin cruce</v>
      </c>
    </row>
    <row r="1374" spans="3:46" ht="15.6" hidden="1" customHeight="1">
      <c r="C1374" s="496" t="s">
        <v>572</v>
      </c>
      <c r="D1374" s="479" t="s">
        <v>727</v>
      </c>
      <c r="E1374" s="479">
        <v>20261</v>
      </c>
      <c r="F1374" s="503" t="s">
        <v>48</v>
      </c>
      <c r="G1374" s="497" t="s">
        <v>80</v>
      </c>
      <c r="H1374" s="503" t="s">
        <v>88</v>
      </c>
      <c r="I1374" s="503">
        <v>3</v>
      </c>
      <c r="J1374" s="503" t="s">
        <v>51</v>
      </c>
      <c r="K1374" s="503" t="s">
        <v>51</v>
      </c>
      <c r="L1374" s="499" t="s">
        <v>755</v>
      </c>
      <c r="M1374" s="535" t="s">
        <v>756</v>
      </c>
      <c r="N1374" s="15" t="s">
        <v>710</v>
      </c>
      <c r="O1374" s="15" t="s">
        <v>578</v>
      </c>
      <c r="P1374" s="503" t="s">
        <v>579</v>
      </c>
      <c r="Q1374" s="15">
        <v>3</v>
      </c>
      <c r="R1374" s="15">
        <v>0</v>
      </c>
      <c r="S1374" s="479">
        <v>3</v>
      </c>
      <c r="T1374" s="15">
        <v>4</v>
      </c>
      <c r="U1374" s="471"/>
      <c r="V1374" s="550">
        <v>30</v>
      </c>
      <c r="W1374" s="497">
        <v>40930821</v>
      </c>
      <c r="X1374" s="566" t="s">
        <v>363</v>
      </c>
      <c r="Y1374" s="15" t="s">
        <v>579</v>
      </c>
      <c r="Z1374" s="15"/>
      <c r="AA1374" s="15"/>
      <c r="AB1374" s="15"/>
      <c r="AC1374" s="15" t="s">
        <v>1100</v>
      </c>
      <c r="AD1374" s="15"/>
      <c r="AE1374" s="479"/>
      <c r="AF1374" s="497"/>
      <c r="AG1374" s="497"/>
      <c r="AH1374" s="497" t="s">
        <v>582</v>
      </c>
      <c r="AI1374" s="15">
        <v>3</v>
      </c>
      <c r="AJ1374" s="15">
        <v>15</v>
      </c>
      <c r="AK1374" s="15">
        <v>10</v>
      </c>
      <c r="AL1374" s="15">
        <v>17</v>
      </c>
      <c r="AM1374" s="15">
        <v>40</v>
      </c>
      <c r="AN1374" s="490">
        <f>IF(AJ1374="",S1374,ROUND(((((AL1374/24)+(AM1374/1440))-((AJ1374/24)+(AK1374/1440)))*1440/50),5))</f>
        <v>3</v>
      </c>
      <c r="AO1374" s="491">
        <f>AJ1374/24+AK1374/1440</f>
        <v>0.63194444444444442</v>
      </c>
      <c r="AP1374" s="491">
        <f>AL1374/24+AM1374/1440</f>
        <v>0.73611111111111116</v>
      </c>
      <c r="AQ1374" s="23" t="str" cm="1">
        <f t="array" ref="AQ1374">IF(X1374="","",IF(SUMPRODUCT((X1374=$X$7:$X$2085)*(AI1374=$AI$7:$AI$2085)*(AO1374=$AO$7:$AO$2085)*(AP1374=$AP$7:$AP$2085)*(ROW($X$7:$X$2085)&lt;&gt;ROW(X1374))*((S1374=0)*($S$7:$S$2085&gt;0)+(S1374&gt;0)*($S$7:$S$2085=0)))&gt;0,"SALONES UNIDOS",IF(SUMPRODUCT((X1374=$X$7:$X$2085)*(AI1374=$AI$7:$AI$2085)*((AO1374&lt;$AP$7:$AP$2085)*(AP1374&gt;$AO$7:$AO$2085))*(ROW($X$7:$X$2085)&lt;&gt;ROW(X1374)))&gt;0,"Cruzado","Sin cruce")))</f>
        <v>Sin cruce</v>
      </c>
      <c r="AR1374" s="23" t="str" cm="1">
        <f t="array" ref="AR1374">IF(AE1374="","",IF(SUMPRODUCT((AE1374=$AE$7:$AE$2085)*(AI1374=$AI$7:$AI$2085)*(AO1374=$AO$7:$AO$2085)*(AP1374=$AP$7:$AP$2085)*(ROW($AE$7:$AE$2085)&lt;&gt;ROW(AE1374))*((S1374=0)*($S$7:$S$2085&gt;0)+(S1374&gt;0)*($S$7:$S$2085=0)))&gt;0,"SALONES UNIDOS",IF(SUMPRODUCT((AE1374=$AE$7:$AE$2085)*(AI1374=$AI$7:$AI$2085)*((AO1374&lt;$AP$7:$AP$2085)*(AP1374&gt;$AO$7:$AO$2085))*(ROW($AE$7:$AE$2085)&lt;&gt;ROW(AE1374)))&gt;0,"Cruzado","Sin cruce")))</f>
        <v/>
      </c>
      <c r="AS1374" s="94" t="str">
        <f t="shared" si="28"/>
        <v>OB3PRINCIPALB</v>
      </c>
      <c r="AT1374" s="94" t="str" cm="1">
        <f t="array" ref="AT1374">IF(AS1374="","",IF(SUMPRODUCT((AS1374=$AS$7:$AS$2085)*(AI1374=$AI$7:$AI$2085)*(AO1374=$AO$7:$AO$2085)*(AP1374=$AP$7:$AP$2085)*(ROW($AS$7:$AS$2085)&lt;&gt;ROW(AS1374))*((S1374=0)*($S$7:$S$2085&gt;0)+(S1374&gt;0)*($S$7:$S$2085=0)))&gt;0,"SALONES UNIDOS",IF(SUMPRODUCT((AS1374=$AS$7:$AS$2085)*(AI1374=$AI$7:$AI$2085)*((AO1374&lt;$AP$7:$AP$2085)*(AP1374&gt;$AO$7:$AO$2085))*(ROW($AS$7:$AS$2085)&lt;&gt;ROW(AS1374)))&gt;0,"Cruzado","Sin cruce")))</f>
        <v>Sin cruce</v>
      </c>
    </row>
    <row r="1375" spans="3:46" ht="15.6" hidden="1" customHeight="1">
      <c r="C1375" s="496" t="s">
        <v>572</v>
      </c>
      <c r="D1375" s="479" t="s">
        <v>727</v>
      </c>
      <c r="E1375" s="479">
        <v>20261</v>
      </c>
      <c r="F1375" s="503" t="s">
        <v>48</v>
      </c>
      <c r="G1375" s="497" t="s">
        <v>80</v>
      </c>
      <c r="H1375" s="503" t="s">
        <v>88</v>
      </c>
      <c r="I1375" s="503">
        <v>3</v>
      </c>
      <c r="J1375" s="503" t="s">
        <v>597</v>
      </c>
      <c r="K1375" s="503" t="s">
        <v>51</v>
      </c>
      <c r="L1375" s="499" t="s">
        <v>755</v>
      </c>
      <c r="M1375" s="535" t="s">
        <v>756</v>
      </c>
      <c r="N1375" s="15" t="s">
        <v>710</v>
      </c>
      <c r="O1375" s="15" t="s">
        <v>578</v>
      </c>
      <c r="P1375" s="503" t="s">
        <v>579</v>
      </c>
      <c r="Q1375" s="15">
        <v>0</v>
      </c>
      <c r="R1375" s="15">
        <v>2</v>
      </c>
      <c r="S1375" s="479">
        <v>2</v>
      </c>
      <c r="T1375" s="15">
        <v>4</v>
      </c>
      <c r="U1375" s="471"/>
      <c r="V1375" s="550">
        <v>15</v>
      </c>
      <c r="W1375" s="497">
        <v>40930821</v>
      </c>
      <c r="X1375" s="566" t="s">
        <v>363</v>
      </c>
      <c r="Y1375" s="15" t="s">
        <v>579</v>
      </c>
      <c r="Z1375" s="15"/>
      <c r="AA1375" s="15"/>
      <c r="AB1375" s="15"/>
      <c r="AC1375" s="493"/>
      <c r="AD1375" s="15"/>
      <c r="AE1375" s="15" t="s">
        <v>1092</v>
      </c>
      <c r="AF1375" s="497"/>
      <c r="AG1375" s="497"/>
      <c r="AH1375" s="497" t="s">
        <v>100</v>
      </c>
      <c r="AI1375" s="15">
        <v>3</v>
      </c>
      <c r="AJ1375" s="15">
        <v>17</v>
      </c>
      <c r="AK1375" s="15">
        <v>40</v>
      </c>
      <c r="AL1375" s="15">
        <v>19</v>
      </c>
      <c r="AM1375" s="15">
        <v>20</v>
      </c>
      <c r="AN1375" s="490">
        <f>IF(AJ1375="",S1375,ROUND(((((AL1375/24)+(AM1375/1440))-((AJ1375/24)+(AK1375/1440)))*1440/50),5))</f>
        <v>2</v>
      </c>
      <c r="AO1375" s="491">
        <f>AJ1375/24+AK1375/1440</f>
        <v>0.73611111111111116</v>
      </c>
      <c r="AP1375" s="491">
        <f>AL1375/24+AM1375/1440</f>
        <v>0.80555555555555547</v>
      </c>
      <c r="AQ1375" s="23" t="str" cm="1">
        <f t="array" ref="AQ1375">IF(X1375="","",IF(SUMPRODUCT((X1375=$X$7:$X$2085)*(AI1375=$AI$7:$AI$2085)*(AO1375=$AO$7:$AO$2085)*(AP1375=$AP$7:$AP$2085)*(ROW($X$7:$X$2085)&lt;&gt;ROW(X1375))*((S1375=0)*($S$7:$S$2085&gt;0)+(S1375&gt;0)*($S$7:$S$2085=0)))&gt;0,"SALONES UNIDOS",IF(SUMPRODUCT((X1375=$X$7:$X$2085)*(AI1375=$AI$7:$AI$2085)*((AO1375&lt;$AP$7:$AP$2085)*(AP1375&gt;$AO$7:$AO$2085))*(ROW($X$7:$X$2085)&lt;&gt;ROW(X1375)))&gt;0,"Cruzado","Sin cruce")))</f>
        <v>Sin cruce</v>
      </c>
      <c r="AR1375" s="23" t="str" cm="1">
        <f t="array" ref="AR1375">IF(AE1375="","",IF(SUMPRODUCT((AE1375=$AE$7:$AE$2085)*(AI1375=$AI$7:$AI$2085)*(AO1375=$AO$7:$AO$2085)*(AP1375=$AP$7:$AP$2085)*(ROW($AE$7:$AE$2085)&lt;&gt;ROW(AE1375))*((S1375=0)*($S$7:$S$2085&gt;0)+(S1375&gt;0)*($S$7:$S$2085=0)))&gt;0,"SALONES UNIDOS",IF(SUMPRODUCT((AE1375=$AE$7:$AE$2085)*(AI1375=$AI$7:$AI$2085)*((AO1375&lt;$AP$7:$AP$2085)*(AP1375&gt;$AO$7:$AO$2085))*(ROW($AE$7:$AE$2085)&lt;&gt;ROW(AE1375)))&gt;0,"Cruzado","Sin cruce")))</f>
        <v>Sin cruce</v>
      </c>
      <c r="AS1375" s="94" t="str">
        <f t="shared" si="28"/>
        <v>OB3PRINCIPALB</v>
      </c>
      <c r="AT1375" s="94" t="str" cm="1">
        <f t="array" ref="AT1375">IF(AS1375="","",IF(SUMPRODUCT((AS1375=$AS$7:$AS$2085)*(AI1375=$AI$7:$AI$2085)*(AO1375=$AO$7:$AO$2085)*(AP1375=$AP$7:$AP$2085)*(ROW($AS$7:$AS$2085)&lt;&gt;ROW(AS1375))*((S1375=0)*($S$7:$S$2085&gt;0)+(S1375&gt;0)*($S$7:$S$2085=0)))&gt;0,"SALONES UNIDOS",IF(SUMPRODUCT((AS1375=$AS$7:$AS$2085)*(AI1375=$AI$7:$AI$2085)*((AO1375&lt;$AP$7:$AP$2085)*(AP1375&gt;$AO$7:$AO$2085))*(ROW($AS$7:$AS$2085)&lt;&gt;ROW(AS1375)))&gt;0,"Cruzado","Sin cruce")))</f>
        <v>Sin cruce</v>
      </c>
    </row>
    <row r="1376" spans="3:46" ht="15.6" hidden="1" customHeight="1">
      <c r="C1376" s="496" t="s">
        <v>572</v>
      </c>
      <c r="D1376" s="479" t="s">
        <v>727</v>
      </c>
      <c r="E1376" s="479">
        <v>20261</v>
      </c>
      <c r="F1376" s="503" t="s">
        <v>48</v>
      </c>
      <c r="G1376" s="497" t="s">
        <v>80</v>
      </c>
      <c r="H1376" s="503" t="s">
        <v>88</v>
      </c>
      <c r="I1376" s="503">
        <v>3</v>
      </c>
      <c r="J1376" s="503" t="s">
        <v>598</v>
      </c>
      <c r="K1376" s="503" t="s">
        <v>51</v>
      </c>
      <c r="L1376" s="499" t="s">
        <v>755</v>
      </c>
      <c r="M1376" s="535" t="s">
        <v>756</v>
      </c>
      <c r="N1376" s="15" t="s">
        <v>710</v>
      </c>
      <c r="O1376" s="15" t="s">
        <v>578</v>
      </c>
      <c r="P1376" s="503" t="s">
        <v>579</v>
      </c>
      <c r="Q1376" s="15">
        <v>0</v>
      </c>
      <c r="R1376" s="15">
        <v>2</v>
      </c>
      <c r="S1376" s="479">
        <v>2</v>
      </c>
      <c r="T1376" s="15">
        <v>4</v>
      </c>
      <c r="U1376" s="471"/>
      <c r="V1376" s="550">
        <v>15</v>
      </c>
      <c r="W1376" s="497">
        <v>40930821</v>
      </c>
      <c r="X1376" s="566" t="s">
        <v>363</v>
      </c>
      <c r="Y1376" s="15" t="s">
        <v>579</v>
      </c>
      <c r="Z1376" s="15"/>
      <c r="AA1376" s="15"/>
      <c r="AB1376" s="15"/>
      <c r="AC1376" s="493"/>
      <c r="AD1376" s="15"/>
      <c r="AE1376" s="15" t="s">
        <v>1092</v>
      </c>
      <c r="AF1376" s="497"/>
      <c r="AG1376" s="497"/>
      <c r="AH1376" s="497" t="s">
        <v>100</v>
      </c>
      <c r="AI1376" s="15">
        <v>3</v>
      </c>
      <c r="AJ1376" s="15">
        <v>19</v>
      </c>
      <c r="AK1376" s="15">
        <v>20</v>
      </c>
      <c r="AL1376" s="15">
        <v>21</v>
      </c>
      <c r="AM1376" s="15">
        <v>0</v>
      </c>
      <c r="AN1376" s="490">
        <f>IF(AJ1376="",S1376,ROUND(((((AL1376/24)+(AM1376/1440))-((AJ1376/24)+(AK1376/1440)))*1440/50),5))</f>
        <v>2</v>
      </c>
      <c r="AO1376" s="491">
        <f>AJ1376/24+AK1376/1440</f>
        <v>0.80555555555555547</v>
      </c>
      <c r="AP1376" s="491">
        <f>AL1376/24+AM1376/1440</f>
        <v>0.875</v>
      </c>
      <c r="AQ1376" s="23" t="str" cm="1">
        <f t="array" ref="AQ1376">IF(X1376="","",IF(SUMPRODUCT((X1376=$X$7:$X$2085)*(AI1376=$AI$7:$AI$2085)*(AO1376=$AO$7:$AO$2085)*(AP1376=$AP$7:$AP$2085)*(ROW($X$7:$X$2085)&lt;&gt;ROW(X1376))*((S1376=0)*($S$7:$S$2085&gt;0)+(S1376&gt;0)*($S$7:$S$2085=0)))&gt;0,"SALONES UNIDOS",IF(SUMPRODUCT((X1376=$X$7:$X$2085)*(AI1376=$AI$7:$AI$2085)*((AO1376&lt;$AP$7:$AP$2085)*(AP1376&gt;$AO$7:$AO$2085))*(ROW($X$7:$X$2085)&lt;&gt;ROW(X1376)))&gt;0,"Cruzado","Sin cruce")))</f>
        <v>Sin cruce</v>
      </c>
      <c r="AR1376" s="23" t="str" cm="1">
        <f t="array" ref="AR1376">IF(AE1376="","",IF(SUMPRODUCT((AE1376=$AE$7:$AE$2085)*(AI1376=$AI$7:$AI$2085)*(AO1376=$AO$7:$AO$2085)*(AP1376=$AP$7:$AP$2085)*(ROW($AE$7:$AE$2085)&lt;&gt;ROW(AE1376))*((S1376=0)*($S$7:$S$2085&gt;0)+(S1376&gt;0)*($S$7:$S$2085=0)))&gt;0,"SALONES UNIDOS",IF(SUMPRODUCT((AE1376=$AE$7:$AE$2085)*(AI1376=$AI$7:$AI$2085)*((AO1376&lt;$AP$7:$AP$2085)*(AP1376&gt;$AO$7:$AO$2085))*(ROW($AE$7:$AE$2085)&lt;&gt;ROW(AE1376)))&gt;0,"Cruzado","Sin cruce")))</f>
        <v>Sin cruce</v>
      </c>
      <c r="AS1376" s="94" t="str">
        <f t="shared" si="28"/>
        <v>OB3PRINCIPALB</v>
      </c>
      <c r="AT1376" s="94" t="str" cm="1">
        <f t="array" ref="AT1376">IF(AS1376="","",IF(SUMPRODUCT((AS1376=$AS$7:$AS$2085)*(AI1376=$AI$7:$AI$2085)*(AO1376=$AO$7:$AO$2085)*(AP1376=$AP$7:$AP$2085)*(ROW($AS$7:$AS$2085)&lt;&gt;ROW(AS1376))*((S1376=0)*($S$7:$S$2085&gt;0)+(S1376&gt;0)*($S$7:$S$2085=0)))&gt;0,"SALONES UNIDOS",IF(SUMPRODUCT((AS1376=$AS$7:$AS$2085)*(AI1376=$AI$7:$AI$2085)*((AO1376&lt;$AP$7:$AP$2085)*(AP1376&gt;$AO$7:$AO$2085))*(ROW($AS$7:$AS$2085)&lt;&gt;ROW(AS1376)))&gt;0,"Cruzado","Sin cruce")))</f>
        <v>Sin cruce</v>
      </c>
    </row>
    <row r="1377" spans="3:46" ht="15.6" hidden="1" customHeight="1">
      <c r="C1377" s="496" t="s">
        <v>572</v>
      </c>
      <c r="D1377" s="479" t="s">
        <v>727</v>
      </c>
      <c r="E1377" s="479">
        <v>20261</v>
      </c>
      <c r="F1377" s="503" t="s">
        <v>48</v>
      </c>
      <c r="G1377" s="497" t="s">
        <v>80</v>
      </c>
      <c r="H1377" s="503" t="s">
        <v>88</v>
      </c>
      <c r="I1377" s="503">
        <v>3</v>
      </c>
      <c r="J1377" s="503" t="s">
        <v>51</v>
      </c>
      <c r="K1377" s="503" t="s">
        <v>51</v>
      </c>
      <c r="L1377" s="499" t="s">
        <v>757</v>
      </c>
      <c r="M1377" s="535" t="s">
        <v>758</v>
      </c>
      <c r="N1377" s="15" t="s">
        <v>710</v>
      </c>
      <c r="O1377" s="15" t="s">
        <v>578</v>
      </c>
      <c r="P1377" s="503" t="s">
        <v>579</v>
      </c>
      <c r="Q1377" s="15">
        <v>2</v>
      </c>
      <c r="R1377" s="15">
        <v>0</v>
      </c>
      <c r="S1377" s="479">
        <v>2</v>
      </c>
      <c r="T1377" s="15">
        <v>3</v>
      </c>
      <c r="U1377" s="471"/>
      <c r="V1377" s="550">
        <v>30</v>
      </c>
      <c r="W1377" s="497">
        <v>21463142</v>
      </c>
      <c r="X1377" s="566" t="s">
        <v>243</v>
      </c>
      <c r="Y1377" s="15" t="s">
        <v>579</v>
      </c>
      <c r="Z1377" s="15"/>
      <c r="AA1377" s="15"/>
      <c r="AB1377" s="15"/>
      <c r="AC1377" s="15" t="s">
        <v>1100</v>
      </c>
      <c r="AD1377" s="15"/>
      <c r="AE1377" s="479"/>
      <c r="AF1377" s="497"/>
      <c r="AG1377" s="497"/>
      <c r="AH1377" s="497" t="s">
        <v>582</v>
      </c>
      <c r="AI1377" s="15">
        <v>2</v>
      </c>
      <c r="AJ1377" s="15">
        <v>15</v>
      </c>
      <c r="AK1377" s="15">
        <v>10</v>
      </c>
      <c r="AL1377" s="15">
        <v>16</v>
      </c>
      <c r="AM1377" s="15">
        <v>50</v>
      </c>
      <c r="AN1377" s="490">
        <f>IF(AJ1377="",S1377,ROUND(((((AL1377/24)+(AM1377/1440))-((AJ1377/24)+(AK1377/1440)))*1440/50),5))</f>
        <v>2</v>
      </c>
      <c r="AO1377" s="491">
        <f>AJ1377/24+AK1377/1440</f>
        <v>0.63194444444444442</v>
      </c>
      <c r="AP1377" s="491">
        <f>AL1377/24+AM1377/1440</f>
        <v>0.70138888888888884</v>
      </c>
      <c r="AQ1377" s="23" t="str" cm="1">
        <f t="array" ref="AQ1377">IF(X1377="","",IF(SUMPRODUCT((X1377=$X$7:$X$2085)*(AI1377=$AI$7:$AI$2085)*(AO1377=$AO$7:$AO$2085)*(AP1377=$AP$7:$AP$2085)*(ROW($X$7:$X$2085)&lt;&gt;ROW(X1377))*((S1377=0)*($S$7:$S$2085&gt;0)+(S1377&gt;0)*($S$7:$S$2085=0)))&gt;0,"SALONES UNIDOS",IF(SUMPRODUCT((X1377=$X$7:$X$2085)*(AI1377=$AI$7:$AI$2085)*((AO1377&lt;$AP$7:$AP$2085)*(AP1377&gt;$AO$7:$AO$2085))*(ROW($X$7:$X$2085)&lt;&gt;ROW(X1377)))&gt;0,"Cruzado","Sin cruce")))</f>
        <v>Sin cruce</v>
      </c>
      <c r="AR1377" s="23" t="str" cm="1">
        <f t="array" ref="AR1377">IF(AE1377="","",IF(SUMPRODUCT((AE1377=$AE$7:$AE$2085)*(AI1377=$AI$7:$AI$2085)*(AO1377=$AO$7:$AO$2085)*(AP1377=$AP$7:$AP$2085)*(ROW($AE$7:$AE$2085)&lt;&gt;ROW(AE1377))*((S1377=0)*($S$7:$S$2085&gt;0)+(S1377&gt;0)*($S$7:$S$2085=0)))&gt;0,"SALONES UNIDOS",IF(SUMPRODUCT((AE1377=$AE$7:$AE$2085)*(AI1377=$AI$7:$AI$2085)*((AO1377&lt;$AP$7:$AP$2085)*(AP1377&gt;$AO$7:$AO$2085))*(ROW($AE$7:$AE$2085)&lt;&gt;ROW(AE1377)))&gt;0,"Cruzado","Sin cruce")))</f>
        <v/>
      </c>
      <c r="AS1377" s="94" t="str">
        <f t="shared" si="28"/>
        <v>OB3PRINCIPALB</v>
      </c>
      <c r="AT1377" s="94" t="str" cm="1">
        <f t="array" ref="AT1377">IF(AS1377="","",IF(SUMPRODUCT((AS1377=$AS$7:$AS$2085)*(AI1377=$AI$7:$AI$2085)*(AO1377=$AO$7:$AO$2085)*(AP1377=$AP$7:$AP$2085)*(ROW($AS$7:$AS$2085)&lt;&gt;ROW(AS1377))*((S1377=0)*($S$7:$S$2085&gt;0)+(S1377&gt;0)*($S$7:$S$2085=0)))&gt;0,"SALONES UNIDOS",IF(SUMPRODUCT((AS1377=$AS$7:$AS$2085)*(AI1377=$AI$7:$AI$2085)*((AO1377&lt;$AP$7:$AP$2085)*(AP1377&gt;$AO$7:$AO$2085))*(ROW($AS$7:$AS$2085)&lt;&gt;ROW(AS1377)))&gt;0,"Cruzado","Sin cruce")))</f>
        <v>Sin cruce</v>
      </c>
    </row>
    <row r="1378" spans="3:46" ht="15.6" hidden="1" customHeight="1">
      <c r="C1378" s="496" t="s">
        <v>572</v>
      </c>
      <c r="D1378" s="479" t="s">
        <v>727</v>
      </c>
      <c r="E1378" s="479">
        <v>20261</v>
      </c>
      <c r="F1378" s="503" t="s">
        <v>48</v>
      </c>
      <c r="G1378" s="497" t="s">
        <v>80</v>
      </c>
      <c r="H1378" s="503" t="s">
        <v>88</v>
      </c>
      <c r="I1378" s="503">
        <v>3</v>
      </c>
      <c r="J1378" s="503" t="s">
        <v>597</v>
      </c>
      <c r="K1378" s="503" t="s">
        <v>51</v>
      </c>
      <c r="L1378" s="499" t="s">
        <v>757</v>
      </c>
      <c r="M1378" s="535" t="s">
        <v>758</v>
      </c>
      <c r="N1378" s="15" t="s">
        <v>710</v>
      </c>
      <c r="O1378" s="15" t="s">
        <v>578</v>
      </c>
      <c r="P1378" s="503" t="s">
        <v>579</v>
      </c>
      <c r="Q1378" s="15">
        <v>0</v>
      </c>
      <c r="R1378" s="15">
        <v>2</v>
      </c>
      <c r="S1378" s="479">
        <v>2</v>
      </c>
      <c r="T1378" s="15">
        <v>3</v>
      </c>
      <c r="U1378" s="471"/>
      <c r="V1378" s="550">
        <v>15</v>
      </c>
      <c r="W1378" s="497">
        <v>21463142</v>
      </c>
      <c r="X1378" s="566" t="s">
        <v>243</v>
      </c>
      <c r="Y1378" s="15" t="s">
        <v>579</v>
      </c>
      <c r="Z1378" s="15"/>
      <c r="AA1378" s="15"/>
      <c r="AB1378" s="15"/>
      <c r="AC1378" s="493"/>
      <c r="AD1378" s="15"/>
      <c r="AE1378" s="15" t="s">
        <v>1068</v>
      </c>
      <c r="AF1378" s="497"/>
      <c r="AG1378" s="497"/>
      <c r="AH1378" s="497" t="s">
        <v>100</v>
      </c>
      <c r="AI1378" s="15">
        <v>2</v>
      </c>
      <c r="AJ1378" s="15">
        <v>16</v>
      </c>
      <c r="AK1378" s="15">
        <v>50</v>
      </c>
      <c r="AL1378" s="15">
        <v>18</v>
      </c>
      <c r="AM1378" s="15">
        <v>30</v>
      </c>
      <c r="AN1378" s="490">
        <f>IF(AJ1378="",S1378,ROUND(((((AL1378/24)+(AM1378/1440))-((AJ1378/24)+(AK1378/1440)))*1440/50),5))</f>
        <v>2</v>
      </c>
      <c r="AO1378" s="491">
        <f>AJ1378/24+AK1378/1440</f>
        <v>0.70138888888888884</v>
      </c>
      <c r="AP1378" s="491">
        <f>AL1378/24+AM1378/1440</f>
        <v>0.77083333333333337</v>
      </c>
      <c r="AQ1378" s="23" t="str" cm="1">
        <f t="array" ref="AQ1378">IF(X1378="","",IF(SUMPRODUCT((X1378=$X$7:$X$2085)*(AI1378=$AI$7:$AI$2085)*(AO1378=$AO$7:$AO$2085)*(AP1378=$AP$7:$AP$2085)*(ROW($X$7:$X$2085)&lt;&gt;ROW(X1378))*((S1378=0)*($S$7:$S$2085&gt;0)+(S1378&gt;0)*($S$7:$S$2085=0)))&gt;0,"SALONES UNIDOS",IF(SUMPRODUCT((X1378=$X$7:$X$2085)*(AI1378=$AI$7:$AI$2085)*((AO1378&lt;$AP$7:$AP$2085)*(AP1378&gt;$AO$7:$AO$2085))*(ROW($X$7:$X$2085)&lt;&gt;ROW(X1378)))&gt;0,"Cruzado","Sin cruce")))</f>
        <v>Sin cruce</v>
      </c>
      <c r="AR1378" s="23" t="str" cm="1">
        <f t="array" ref="AR1378">IF(AE1378="","",IF(SUMPRODUCT((AE1378=$AE$7:$AE$2085)*(AI1378=$AI$7:$AI$2085)*(AO1378=$AO$7:$AO$2085)*(AP1378=$AP$7:$AP$2085)*(ROW($AE$7:$AE$2085)&lt;&gt;ROW(AE1378))*((S1378=0)*($S$7:$S$2085&gt;0)+(S1378&gt;0)*($S$7:$S$2085=0)))&gt;0,"SALONES UNIDOS",IF(SUMPRODUCT((AE1378=$AE$7:$AE$2085)*(AI1378=$AI$7:$AI$2085)*((AO1378&lt;$AP$7:$AP$2085)*(AP1378&gt;$AO$7:$AO$2085))*(ROW($AE$7:$AE$2085)&lt;&gt;ROW(AE1378)))&gt;0,"Cruzado","Sin cruce")))</f>
        <v>Sin cruce</v>
      </c>
      <c r="AS1378" s="94" t="str">
        <f t="shared" si="28"/>
        <v>OB3PRINCIPALB</v>
      </c>
      <c r="AT1378" s="94" t="str" cm="1">
        <f t="array" ref="AT1378">IF(AS1378="","",IF(SUMPRODUCT((AS1378=$AS$7:$AS$2085)*(AI1378=$AI$7:$AI$2085)*(AO1378=$AO$7:$AO$2085)*(AP1378=$AP$7:$AP$2085)*(ROW($AS$7:$AS$2085)&lt;&gt;ROW(AS1378))*((S1378=0)*($S$7:$S$2085&gt;0)+(S1378&gt;0)*($S$7:$S$2085=0)))&gt;0,"SALONES UNIDOS",IF(SUMPRODUCT((AS1378=$AS$7:$AS$2085)*(AI1378=$AI$7:$AI$2085)*((AO1378&lt;$AP$7:$AP$2085)*(AP1378&gt;$AO$7:$AO$2085))*(ROW($AS$7:$AS$2085)&lt;&gt;ROW(AS1378)))&gt;0,"Cruzado","Sin cruce")))</f>
        <v>Sin cruce</v>
      </c>
    </row>
    <row r="1379" spans="3:46" ht="15.6" hidden="1" customHeight="1">
      <c r="C1379" s="496" t="s">
        <v>572</v>
      </c>
      <c r="D1379" s="479" t="s">
        <v>727</v>
      </c>
      <c r="E1379" s="479">
        <v>20261</v>
      </c>
      <c r="F1379" s="503" t="s">
        <v>48</v>
      </c>
      <c r="G1379" s="497" t="s">
        <v>80</v>
      </c>
      <c r="H1379" s="503" t="s">
        <v>88</v>
      </c>
      <c r="I1379" s="503">
        <v>3</v>
      </c>
      <c r="J1379" s="503" t="s">
        <v>598</v>
      </c>
      <c r="K1379" s="503" t="s">
        <v>51</v>
      </c>
      <c r="L1379" s="499" t="s">
        <v>757</v>
      </c>
      <c r="M1379" s="535" t="s">
        <v>758</v>
      </c>
      <c r="N1379" s="15" t="s">
        <v>710</v>
      </c>
      <c r="O1379" s="15" t="s">
        <v>578</v>
      </c>
      <c r="P1379" s="503" t="s">
        <v>579</v>
      </c>
      <c r="Q1379" s="15">
        <v>0</v>
      </c>
      <c r="R1379" s="15">
        <v>2</v>
      </c>
      <c r="S1379" s="479">
        <v>2</v>
      </c>
      <c r="T1379" s="15">
        <v>3</v>
      </c>
      <c r="U1379" s="471"/>
      <c r="V1379" s="550">
        <v>15</v>
      </c>
      <c r="W1379" s="497">
        <v>21463142</v>
      </c>
      <c r="X1379" s="566" t="s">
        <v>243</v>
      </c>
      <c r="Y1379" s="15" t="s">
        <v>579</v>
      </c>
      <c r="Z1379" s="15"/>
      <c r="AA1379" s="15"/>
      <c r="AB1379" s="15"/>
      <c r="AC1379" s="493"/>
      <c r="AD1379" s="15"/>
      <c r="AE1379" s="15" t="s">
        <v>1068</v>
      </c>
      <c r="AF1379" s="497"/>
      <c r="AG1379" s="497"/>
      <c r="AH1379" s="497" t="s">
        <v>100</v>
      </c>
      <c r="AI1379" s="15">
        <v>2</v>
      </c>
      <c r="AJ1379" s="15">
        <v>18</v>
      </c>
      <c r="AK1379" s="15">
        <v>30</v>
      </c>
      <c r="AL1379" s="15">
        <v>20</v>
      </c>
      <c r="AM1379" s="15">
        <v>10</v>
      </c>
      <c r="AN1379" s="490">
        <f>IF(AJ1379="",S1379,ROUND(((((AL1379/24)+(AM1379/1440))-((AJ1379/24)+(AK1379/1440)))*1440/50),5))</f>
        <v>2</v>
      </c>
      <c r="AO1379" s="491">
        <f>AJ1379/24+AK1379/1440</f>
        <v>0.77083333333333337</v>
      </c>
      <c r="AP1379" s="491">
        <f>AL1379/24+AM1379/1440</f>
        <v>0.84027777777777779</v>
      </c>
      <c r="AQ1379" s="23" t="str" cm="1">
        <f t="array" ref="AQ1379">IF(X1379="","",IF(SUMPRODUCT((X1379=$X$7:$X$2085)*(AI1379=$AI$7:$AI$2085)*(AO1379=$AO$7:$AO$2085)*(AP1379=$AP$7:$AP$2085)*(ROW($X$7:$X$2085)&lt;&gt;ROW(X1379))*((S1379=0)*($S$7:$S$2085&gt;0)+(S1379&gt;0)*($S$7:$S$2085=0)))&gt;0,"SALONES UNIDOS",IF(SUMPRODUCT((X1379=$X$7:$X$2085)*(AI1379=$AI$7:$AI$2085)*((AO1379&lt;$AP$7:$AP$2085)*(AP1379&gt;$AO$7:$AO$2085))*(ROW($X$7:$X$2085)&lt;&gt;ROW(X1379)))&gt;0,"Cruzado","Sin cruce")))</f>
        <v>Sin cruce</v>
      </c>
      <c r="AR1379" s="23" t="str" cm="1">
        <f t="array" ref="AR1379">IF(AE1379="","",IF(SUMPRODUCT((AE1379=$AE$7:$AE$2085)*(AI1379=$AI$7:$AI$2085)*(AO1379=$AO$7:$AO$2085)*(AP1379=$AP$7:$AP$2085)*(ROW($AE$7:$AE$2085)&lt;&gt;ROW(AE1379))*((S1379=0)*($S$7:$S$2085&gt;0)+(S1379&gt;0)*($S$7:$S$2085=0)))&gt;0,"SALONES UNIDOS",IF(SUMPRODUCT((AE1379=$AE$7:$AE$2085)*(AI1379=$AI$7:$AI$2085)*((AO1379&lt;$AP$7:$AP$2085)*(AP1379&gt;$AO$7:$AO$2085))*(ROW($AE$7:$AE$2085)&lt;&gt;ROW(AE1379)))&gt;0,"Cruzado","Sin cruce")))</f>
        <v>Sin cruce</v>
      </c>
      <c r="AS1379" s="94" t="str">
        <f t="shared" si="28"/>
        <v>OB3PRINCIPALB</v>
      </c>
      <c r="AT1379" s="94" t="str" cm="1">
        <f t="array" ref="AT1379">IF(AS1379="","",IF(SUMPRODUCT((AS1379=$AS$7:$AS$2085)*(AI1379=$AI$7:$AI$2085)*(AO1379=$AO$7:$AO$2085)*(AP1379=$AP$7:$AP$2085)*(ROW($AS$7:$AS$2085)&lt;&gt;ROW(AS1379))*((S1379=0)*($S$7:$S$2085&gt;0)+(S1379&gt;0)*($S$7:$S$2085=0)))&gt;0,"SALONES UNIDOS",IF(SUMPRODUCT((AS1379=$AS$7:$AS$2085)*(AI1379=$AI$7:$AI$2085)*((AO1379&lt;$AP$7:$AP$2085)*(AP1379&gt;$AO$7:$AO$2085))*(ROW($AS$7:$AS$2085)&lt;&gt;ROW(AS1379)))&gt;0,"Cruzado","Sin cruce")))</f>
        <v>Sin cruce</v>
      </c>
    </row>
    <row r="1380" spans="3:46" ht="15.6" hidden="1" customHeight="1">
      <c r="C1380" s="496" t="s">
        <v>572</v>
      </c>
      <c r="D1380" s="479" t="s">
        <v>727</v>
      </c>
      <c r="E1380" s="479">
        <v>20261</v>
      </c>
      <c r="F1380" s="503" t="s">
        <v>48</v>
      </c>
      <c r="G1380" s="497" t="s">
        <v>80</v>
      </c>
      <c r="H1380" s="503" t="s">
        <v>88</v>
      </c>
      <c r="I1380" s="503">
        <v>3</v>
      </c>
      <c r="J1380" s="503" t="s">
        <v>57</v>
      </c>
      <c r="K1380" s="503" t="s">
        <v>57</v>
      </c>
      <c r="L1380" s="499" t="s">
        <v>746</v>
      </c>
      <c r="M1380" s="535" t="s">
        <v>747</v>
      </c>
      <c r="N1380" s="15" t="s">
        <v>577</v>
      </c>
      <c r="O1380" s="15" t="s">
        <v>578</v>
      </c>
      <c r="P1380" s="503" t="s">
        <v>579</v>
      </c>
      <c r="Q1380" s="15">
        <v>2</v>
      </c>
      <c r="R1380" s="15">
        <v>4</v>
      </c>
      <c r="S1380" s="479">
        <v>6</v>
      </c>
      <c r="T1380" s="15">
        <v>4</v>
      </c>
      <c r="U1380" s="471"/>
      <c r="V1380" s="550">
        <v>30</v>
      </c>
      <c r="W1380" s="497">
        <v>41134475</v>
      </c>
      <c r="X1380" s="566" t="s">
        <v>277</v>
      </c>
      <c r="Y1380" s="15" t="s">
        <v>579</v>
      </c>
      <c r="Z1380" s="15"/>
      <c r="AA1380" s="15"/>
      <c r="AB1380" s="15"/>
      <c r="AC1380" s="15" t="s">
        <v>1094</v>
      </c>
      <c r="AD1380" s="15"/>
      <c r="AE1380" s="479"/>
      <c r="AF1380" s="497"/>
      <c r="AG1380" s="497"/>
      <c r="AH1380" s="497" t="s">
        <v>203</v>
      </c>
      <c r="AI1380" s="15">
        <v>7</v>
      </c>
      <c r="AJ1380" s="15">
        <v>8</v>
      </c>
      <c r="AK1380" s="15">
        <v>30</v>
      </c>
      <c r="AL1380" s="15">
        <v>13</v>
      </c>
      <c r="AM1380" s="15">
        <v>30</v>
      </c>
      <c r="AN1380" s="490">
        <f>IF(AJ1380="",S1380,ROUND(((((AL1380/24)+(AM1380/1440))-((AJ1380/24)+(AK1380/1440)))*1440/50),5))</f>
        <v>6</v>
      </c>
      <c r="AO1380" s="491">
        <f>AJ1380/24+AK1380/1440</f>
        <v>0.35416666666666663</v>
      </c>
      <c r="AP1380" s="491">
        <f>AL1380/24+AM1380/1440</f>
        <v>0.5625</v>
      </c>
      <c r="AQ1380" s="23" t="str" cm="1">
        <f t="array" ref="AQ1380">IF(X1380="","",IF(SUMPRODUCT((X1380=$X$7:$X$2085)*(AI1380=$AI$7:$AI$2085)*(AO1380=$AO$7:$AO$2085)*(AP1380=$AP$7:$AP$2085)*(ROW($X$7:$X$2085)&lt;&gt;ROW(X1380))*((S1380=0)*($S$7:$S$2085&gt;0)+(S1380&gt;0)*($S$7:$S$2085=0)))&gt;0,"SALONES UNIDOS",IF(SUMPRODUCT((X1380=$X$7:$X$2085)*(AI1380=$AI$7:$AI$2085)*((AO1380&lt;$AP$7:$AP$2085)*(AP1380&gt;$AO$7:$AO$2085))*(ROW($X$7:$X$2085)&lt;&gt;ROW(X1380)))&gt;0,"Cruzado","Sin cruce")))</f>
        <v>Sin cruce</v>
      </c>
      <c r="AR1380" s="23" t="str" cm="1">
        <f t="array" ref="AR1380">IF(AE1380="","",IF(SUMPRODUCT((AE1380=$AE$7:$AE$2085)*(AI1380=$AI$7:$AI$2085)*(AO1380=$AO$7:$AO$2085)*(AP1380=$AP$7:$AP$2085)*(ROW($AE$7:$AE$2085)&lt;&gt;ROW(AE1380))*((S1380=0)*($S$7:$S$2085&gt;0)+(S1380&gt;0)*($S$7:$S$2085=0)))&gt;0,"SALONES UNIDOS",IF(SUMPRODUCT((AE1380=$AE$7:$AE$2085)*(AI1380=$AI$7:$AI$2085)*((AO1380&lt;$AP$7:$AP$2085)*(AP1380&gt;$AO$7:$AO$2085))*(ROW($AE$7:$AE$2085)&lt;&gt;ROW(AE1380)))&gt;0,"Cruzado","Sin cruce")))</f>
        <v/>
      </c>
      <c r="AS1380" s="94" t="str">
        <f t="shared" si="28"/>
        <v>OB3PRINCIPALC</v>
      </c>
      <c r="AT1380" s="94" t="str" cm="1">
        <f t="array" ref="AT1380">IF(AS1380="","",IF(SUMPRODUCT((AS1380=$AS$7:$AS$2085)*(AI1380=$AI$7:$AI$2085)*(AO1380=$AO$7:$AO$2085)*(AP1380=$AP$7:$AP$2085)*(ROW($AS$7:$AS$2085)&lt;&gt;ROW(AS1380))*((S1380=0)*($S$7:$S$2085&gt;0)+(S1380&gt;0)*($S$7:$S$2085=0)))&gt;0,"SALONES UNIDOS",IF(SUMPRODUCT((AS1380=$AS$7:$AS$2085)*(AI1380=$AI$7:$AI$2085)*((AO1380&lt;$AP$7:$AP$2085)*(AP1380&gt;$AO$7:$AO$2085))*(ROW($AS$7:$AS$2085)&lt;&gt;ROW(AS1380)))&gt;0,"Cruzado","Sin cruce")))</f>
        <v>Sin cruce</v>
      </c>
    </row>
    <row r="1381" spans="3:46" ht="15.6" hidden="1" customHeight="1">
      <c r="C1381" s="496" t="s">
        <v>572</v>
      </c>
      <c r="D1381" s="479" t="s">
        <v>727</v>
      </c>
      <c r="E1381" s="479">
        <v>20261</v>
      </c>
      <c r="F1381" s="503" t="s">
        <v>48</v>
      </c>
      <c r="G1381" s="497" t="s">
        <v>80</v>
      </c>
      <c r="H1381" s="503" t="s">
        <v>88</v>
      </c>
      <c r="I1381" s="503">
        <v>3</v>
      </c>
      <c r="J1381" s="503" t="s">
        <v>57</v>
      </c>
      <c r="K1381" s="503" t="s">
        <v>57</v>
      </c>
      <c r="L1381" s="499" t="s">
        <v>749</v>
      </c>
      <c r="M1381" s="535" t="s">
        <v>629</v>
      </c>
      <c r="N1381" s="15" t="s">
        <v>577</v>
      </c>
      <c r="O1381" s="15" t="s">
        <v>578</v>
      </c>
      <c r="P1381" s="503" t="s">
        <v>624</v>
      </c>
      <c r="Q1381" s="15">
        <v>3</v>
      </c>
      <c r="R1381" s="15">
        <v>0</v>
      </c>
      <c r="S1381" s="479">
        <v>3</v>
      </c>
      <c r="T1381" s="15">
        <v>3</v>
      </c>
      <c r="U1381" s="471"/>
      <c r="V1381" s="550">
        <v>30</v>
      </c>
      <c r="W1381" s="497">
        <v>21882986</v>
      </c>
      <c r="X1381" s="566" t="s">
        <v>354</v>
      </c>
      <c r="Y1381" s="15" t="s">
        <v>196</v>
      </c>
      <c r="Z1381" s="15"/>
      <c r="AA1381" s="15"/>
      <c r="AB1381" s="15"/>
      <c r="AC1381" s="493"/>
      <c r="AD1381" s="15"/>
      <c r="AE1381" s="479"/>
      <c r="AF1381" s="497"/>
      <c r="AG1381" s="497"/>
      <c r="AH1381" s="15" t="s">
        <v>582</v>
      </c>
      <c r="AI1381" s="15">
        <v>6</v>
      </c>
      <c r="AJ1381" s="15">
        <v>13</v>
      </c>
      <c r="AK1381" s="15">
        <v>30</v>
      </c>
      <c r="AL1381" s="15">
        <v>16</v>
      </c>
      <c r="AM1381" s="15">
        <v>0</v>
      </c>
      <c r="AN1381" s="490">
        <f>IF(AJ1381="",S1381,ROUND(((((AL1381/24)+(AM1381/1440))-((AJ1381/24)+(AK1381/1440)))*1440/50),5))</f>
        <v>3</v>
      </c>
      <c r="AO1381" s="491">
        <f>AJ1381/24+AK1381/1440</f>
        <v>0.5625</v>
      </c>
      <c r="AP1381" s="491">
        <f>AL1381/24+AM1381/1440</f>
        <v>0.66666666666666663</v>
      </c>
      <c r="AQ1381" s="23" t="str" cm="1">
        <f t="array" ref="AQ1381">IF(X1381="","",IF(SUMPRODUCT((X1381=$X$7:$X$2085)*(AI1381=$AI$7:$AI$2085)*(AO1381=$AO$7:$AO$2085)*(AP1381=$AP$7:$AP$2085)*(ROW($X$7:$X$2085)&lt;&gt;ROW(X1381))*((S1381=0)*($S$7:$S$2085&gt;0)+(S1381&gt;0)*($S$7:$S$2085=0)))&gt;0,"SALONES UNIDOS",IF(SUMPRODUCT((X1381=$X$7:$X$2085)*(AI1381=$AI$7:$AI$2085)*((AO1381&lt;$AP$7:$AP$2085)*(AP1381&gt;$AO$7:$AO$2085))*(ROW($X$7:$X$2085)&lt;&gt;ROW(X1381)))&gt;0,"Cruzado","Sin cruce")))</f>
        <v>Sin cruce</v>
      </c>
      <c r="AR1381" s="23" t="str" cm="1">
        <f t="array" ref="AR1381">IF(AE1381="","",IF(SUMPRODUCT((AE1381=$AE$7:$AE$2085)*(AI1381=$AI$7:$AI$2085)*(AO1381=$AO$7:$AO$2085)*(AP1381=$AP$7:$AP$2085)*(ROW($AE$7:$AE$2085)&lt;&gt;ROW(AE1381))*((S1381=0)*($S$7:$S$2085&gt;0)+(S1381&gt;0)*($S$7:$S$2085=0)))&gt;0,"SALONES UNIDOS",IF(SUMPRODUCT((AE1381=$AE$7:$AE$2085)*(AI1381=$AI$7:$AI$2085)*((AO1381&lt;$AP$7:$AP$2085)*(AP1381&gt;$AO$7:$AO$2085))*(ROW($AE$7:$AE$2085)&lt;&gt;ROW(AE1381)))&gt;0,"Cruzado","Sin cruce")))</f>
        <v/>
      </c>
      <c r="AS1381" s="94" t="str">
        <f t="shared" si="28"/>
        <v>OB3PRINCIPALC</v>
      </c>
      <c r="AT1381" s="94" t="str" cm="1">
        <f t="array" ref="AT1381">IF(AS1381="","",IF(SUMPRODUCT((AS1381=$AS$7:$AS$2085)*(AI1381=$AI$7:$AI$2085)*(AO1381=$AO$7:$AO$2085)*(AP1381=$AP$7:$AP$2085)*(ROW($AS$7:$AS$2085)&lt;&gt;ROW(AS1381))*((S1381=0)*($S$7:$S$2085&gt;0)+(S1381&gt;0)*($S$7:$S$2085=0)))&gt;0,"SALONES UNIDOS",IF(SUMPRODUCT((AS1381=$AS$7:$AS$2085)*(AI1381=$AI$7:$AI$2085)*((AO1381&lt;$AP$7:$AP$2085)*(AP1381&gt;$AO$7:$AO$2085))*(ROW($AS$7:$AS$2085)&lt;&gt;ROW(AS1381)))&gt;0,"Cruzado","Sin cruce")))</f>
        <v>Sin cruce</v>
      </c>
    </row>
    <row r="1382" spans="3:46" ht="15.6" hidden="1" customHeight="1">
      <c r="C1382" s="496" t="s">
        <v>572</v>
      </c>
      <c r="D1382" s="479" t="s">
        <v>727</v>
      </c>
      <c r="E1382" s="479">
        <v>20261</v>
      </c>
      <c r="F1382" s="503" t="s">
        <v>48</v>
      </c>
      <c r="G1382" s="497" t="s">
        <v>80</v>
      </c>
      <c r="H1382" s="503" t="s">
        <v>88</v>
      </c>
      <c r="I1382" s="503">
        <v>3</v>
      </c>
      <c r="J1382" s="503" t="s">
        <v>57</v>
      </c>
      <c r="K1382" s="503" t="s">
        <v>57</v>
      </c>
      <c r="L1382" s="499" t="s">
        <v>750</v>
      </c>
      <c r="M1382" s="535" t="s">
        <v>751</v>
      </c>
      <c r="N1382" s="15" t="s">
        <v>710</v>
      </c>
      <c r="O1382" s="15" t="s">
        <v>578</v>
      </c>
      <c r="P1382" s="503" t="s">
        <v>579</v>
      </c>
      <c r="Q1382" s="15">
        <v>2</v>
      </c>
      <c r="R1382" s="15">
        <v>0</v>
      </c>
      <c r="S1382" s="479">
        <v>2</v>
      </c>
      <c r="T1382" s="15">
        <v>3</v>
      </c>
      <c r="U1382" s="471"/>
      <c r="V1382" s="550">
        <v>30</v>
      </c>
      <c r="W1382" s="497">
        <v>21836179</v>
      </c>
      <c r="X1382" s="566" t="s">
        <v>217</v>
      </c>
      <c r="Y1382" s="15" t="s">
        <v>579</v>
      </c>
      <c r="Z1382" s="15"/>
      <c r="AA1382" s="15"/>
      <c r="AB1382" s="15"/>
      <c r="AC1382" s="15" t="s">
        <v>1096</v>
      </c>
      <c r="AD1382" s="15"/>
      <c r="AE1382" s="479"/>
      <c r="AF1382" s="497"/>
      <c r="AG1382" s="497"/>
      <c r="AH1382" s="497" t="s">
        <v>582</v>
      </c>
      <c r="AI1382" s="15">
        <v>4</v>
      </c>
      <c r="AJ1382" s="15">
        <v>15</v>
      </c>
      <c r="AK1382" s="15">
        <v>10</v>
      </c>
      <c r="AL1382" s="15">
        <v>16</v>
      </c>
      <c r="AM1382" s="15">
        <v>50</v>
      </c>
      <c r="AN1382" s="490">
        <f>IF(AJ1382="",S1382,ROUND(((((AL1382/24)+(AM1382/1440))-((AJ1382/24)+(AK1382/1440)))*1440/50),5))</f>
        <v>2</v>
      </c>
      <c r="AO1382" s="491">
        <f>AJ1382/24+AK1382/1440</f>
        <v>0.63194444444444442</v>
      </c>
      <c r="AP1382" s="491">
        <f>AL1382/24+AM1382/1440</f>
        <v>0.70138888888888884</v>
      </c>
      <c r="AQ1382" s="23" t="str" cm="1">
        <f t="array" ref="AQ1382">IF(X1382="","",IF(SUMPRODUCT((X1382=$X$7:$X$2085)*(AI1382=$AI$7:$AI$2085)*(AO1382=$AO$7:$AO$2085)*(AP1382=$AP$7:$AP$2085)*(ROW($X$7:$X$2085)&lt;&gt;ROW(X1382))*((S1382=0)*($S$7:$S$2085&gt;0)+(S1382&gt;0)*($S$7:$S$2085=0)))&gt;0,"SALONES UNIDOS",IF(SUMPRODUCT((X1382=$X$7:$X$2085)*(AI1382=$AI$7:$AI$2085)*((AO1382&lt;$AP$7:$AP$2085)*(AP1382&gt;$AO$7:$AO$2085))*(ROW($X$7:$X$2085)&lt;&gt;ROW(X1382)))&gt;0,"Cruzado","Sin cruce")))</f>
        <v>Sin cruce</v>
      </c>
      <c r="AR1382" s="23" t="str" cm="1">
        <f t="array" ref="AR1382">IF(AE1382="","",IF(SUMPRODUCT((AE1382=$AE$7:$AE$2085)*(AI1382=$AI$7:$AI$2085)*(AO1382=$AO$7:$AO$2085)*(AP1382=$AP$7:$AP$2085)*(ROW($AE$7:$AE$2085)&lt;&gt;ROW(AE1382))*((S1382=0)*($S$7:$S$2085&gt;0)+(S1382&gt;0)*($S$7:$S$2085=0)))&gt;0,"SALONES UNIDOS",IF(SUMPRODUCT((AE1382=$AE$7:$AE$2085)*(AI1382=$AI$7:$AI$2085)*((AO1382&lt;$AP$7:$AP$2085)*(AP1382&gt;$AO$7:$AO$2085))*(ROW($AE$7:$AE$2085)&lt;&gt;ROW(AE1382)))&gt;0,"Cruzado","Sin cruce")))</f>
        <v/>
      </c>
      <c r="AS1382" s="94" t="str">
        <f t="shared" si="28"/>
        <v>OB3PRINCIPALC</v>
      </c>
      <c r="AT1382" s="94" t="str" cm="1">
        <f t="array" ref="AT1382">IF(AS1382="","",IF(SUMPRODUCT((AS1382=$AS$7:$AS$2085)*(AI1382=$AI$7:$AI$2085)*(AO1382=$AO$7:$AO$2085)*(AP1382=$AP$7:$AP$2085)*(ROW($AS$7:$AS$2085)&lt;&gt;ROW(AS1382))*((S1382=0)*($S$7:$S$2085&gt;0)+(S1382&gt;0)*($S$7:$S$2085=0)))&gt;0,"SALONES UNIDOS",IF(SUMPRODUCT((AS1382=$AS$7:$AS$2085)*(AI1382=$AI$7:$AI$2085)*((AO1382&lt;$AP$7:$AP$2085)*(AP1382&gt;$AO$7:$AO$2085))*(ROW($AS$7:$AS$2085)&lt;&gt;ROW(AS1382)))&gt;0,"Cruzado","Sin cruce")))</f>
        <v>Sin cruce</v>
      </c>
    </row>
    <row r="1383" spans="3:46" ht="15.6" hidden="1" customHeight="1">
      <c r="C1383" s="496" t="s">
        <v>572</v>
      </c>
      <c r="D1383" s="479" t="s">
        <v>727</v>
      </c>
      <c r="E1383" s="479">
        <v>20261</v>
      </c>
      <c r="F1383" s="503" t="s">
        <v>48</v>
      </c>
      <c r="G1383" s="497" t="s">
        <v>80</v>
      </c>
      <c r="H1383" s="503" t="s">
        <v>88</v>
      </c>
      <c r="I1383" s="503">
        <v>3</v>
      </c>
      <c r="J1383" s="503" t="s">
        <v>599</v>
      </c>
      <c r="K1383" s="503" t="s">
        <v>57</v>
      </c>
      <c r="L1383" s="499" t="s">
        <v>750</v>
      </c>
      <c r="M1383" s="535" t="s">
        <v>751</v>
      </c>
      <c r="N1383" s="15" t="s">
        <v>710</v>
      </c>
      <c r="O1383" s="15" t="s">
        <v>578</v>
      </c>
      <c r="P1383" s="503" t="s">
        <v>579</v>
      </c>
      <c r="Q1383" s="15">
        <v>0</v>
      </c>
      <c r="R1383" s="15">
        <v>2</v>
      </c>
      <c r="S1383" s="479">
        <v>2</v>
      </c>
      <c r="T1383" s="15">
        <v>3</v>
      </c>
      <c r="U1383" s="471"/>
      <c r="V1383" s="550">
        <v>15</v>
      </c>
      <c r="W1383" s="497">
        <v>21836179</v>
      </c>
      <c r="X1383" s="566" t="s">
        <v>217</v>
      </c>
      <c r="Y1383" s="15" t="s">
        <v>579</v>
      </c>
      <c r="Z1383" s="15"/>
      <c r="AA1383" s="15"/>
      <c r="AB1383" s="15"/>
      <c r="AC1383" s="493"/>
      <c r="AD1383" s="15"/>
      <c r="AE1383" s="15" t="s">
        <v>1085</v>
      </c>
      <c r="AF1383" s="497"/>
      <c r="AG1383" s="497"/>
      <c r="AH1383" s="497" t="s">
        <v>100</v>
      </c>
      <c r="AI1383" s="15">
        <v>4</v>
      </c>
      <c r="AJ1383" s="15">
        <v>16</v>
      </c>
      <c r="AK1383" s="15">
        <v>50</v>
      </c>
      <c r="AL1383" s="15">
        <v>18</v>
      </c>
      <c r="AM1383" s="15">
        <v>30</v>
      </c>
      <c r="AN1383" s="490">
        <f>IF(AJ1383="",S1383,ROUND(((((AL1383/24)+(AM1383/1440))-((AJ1383/24)+(AK1383/1440)))*1440/50),5))</f>
        <v>2</v>
      </c>
      <c r="AO1383" s="491">
        <f>AJ1383/24+AK1383/1440</f>
        <v>0.70138888888888884</v>
      </c>
      <c r="AP1383" s="491">
        <f>AL1383/24+AM1383/1440</f>
        <v>0.77083333333333337</v>
      </c>
      <c r="AQ1383" s="23" t="str" cm="1">
        <f t="array" ref="AQ1383">IF(X1383="","",IF(SUMPRODUCT((X1383=$X$7:$X$2085)*(AI1383=$AI$7:$AI$2085)*(AO1383=$AO$7:$AO$2085)*(AP1383=$AP$7:$AP$2085)*(ROW($X$7:$X$2085)&lt;&gt;ROW(X1383))*((S1383=0)*($S$7:$S$2085&gt;0)+(S1383&gt;0)*($S$7:$S$2085=0)))&gt;0,"SALONES UNIDOS",IF(SUMPRODUCT((X1383=$X$7:$X$2085)*(AI1383=$AI$7:$AI$2085)*((AO1383&lt;$AP$7:$AP$2085)*(AP1383&gt;$AO$7:$AO$2085))*(ROW($X$7:$X$2085)&lt;&gt;ROW(X1383)))&gt;0,"Cruzado","Sin cruce")))</f>
        <v>Sin cruce</v>
      </c>
      <c r="AR1383" s="23" t="str" cm="1">
        <f t="array" ref="AR1383">IF(AE1383="","",IF(SUMPRODUCT((AE1383=$AE$7:$AE$2085)*(AI1383=$AI$7:$AI$2085)*(AO1383=$AO$7:$AO$2085)*(AP1383=$AP$7:$AP$2085)*(ROW($AE$7:$AE$2085)&lt;&gt;ROW(AE1383))*((S1383=0)*($S$7:$S$2085&gt;0)+(S1383&gt;0)*($S$7:$S$2085=0)))&gt;0,"SALONES UNIDOS",IF(SUMPRODUCT((AE1383=$AE$7:$AE$2085)*(AI1383=$AI$7:$AI$2085)*((AO1383&lt;$AP$7:$AP$2085)*(AP1383&gt;$AO$7:$AO$2085))*(ROW($AE$7:$AE$2085)&lt;&gt;ROW(AE1383)))&gt;0,"Cruzado","Sin cruce")))</f>
        <v>Sin cruce</v>
      </c>
      <c r="AS1383" s="94" t="str">
        <f t="shared" si="28"/>
        <v>OB3PRINCIPALC</v>
      </c>
      <c r="AT1383" s="94" t="str" cm="1">
        <f t="array" ref="AT1383">IF(AS1383="","",IF(SUMPRODUCT((AS1383=$AS$7:$AS$2085)*(AI1383=$AI$7:$AI$2085)*(AO1383=$AO$7:$AO$2085)*(AP1383=$AP$7:$AP$2085)*(ROW($AS$7:$AS$2085)&lt;&gt;ROW(AS1383))*((S1383=0)*($S$7:$S$2085&gt;0)+(S1383&gt;0)*($S$7:$S$2085=0)))&gt;0,"SALONES UNIDOS",IF(SUMPRODUCT((AS1383=$AS$7:$AS$2085)*(AI1383=$AI$7:$AI$2085)*((AO1383&lt;$AP$7:$AP$2085)*(AP1383&gt;$AO$7:$AO$2085))*(ROW($AS$7:$AS$2085)&lt;&gt;ROW(AS1383)))&gt;0,"Cruzado","Sin cruce")))</f>
        <v>Sin cruce</v>
      </c>
    </row>
    <row r="1384" spans="3:46" ht="15.6" hidden="1" customHeight="1">
      <c r="C1384" s="496" t="s">
        <v>572</v>
      </c>
      <c r="D1384" s="479" t="s">
        <v>727</v>
      </c>
      <c r="E1384" s="479">
        <v>20261</v>
      </c>
      <c r="F1384" s="503" t="s">
        <v>48</v>
      </c>
      <c r="G1384" s="497" t="s">
        <v>80</v>
      </c>
      <c r="H1384" s="503" t="s">
        <v>88</v>
      </c>
      <c r="I1384" s="503">
        <v>3</v>
      </c>
      <c r="J1384" s="503" t="s">
        <v>600</v>
      </c>
      <c r="K1384" s="503" t="s">
        <v>57</v>
      </c>
      <c r="L1384" s="499" t="s">
        <v>750</v>
      </c>
      <c r="M1384" s="535" t="s">
        <v>751</v>
      </c>
      <c r="N1384" s="15" t="s">
        <v>710</v>
      </c>
      <c r="O1384" s="15" t="s">
        <v>578</v>
      </c>
      <c r="P1384" s="503" t="s">
        <v>579</v>
      </c>
      <c r="Q1384" s="15">
        <v>0</v>
      </c>
      <c r="R1384" s="15">
        <v>2</v>
      </c>
      <c r="S1384" s="479">
        <v>2</v>
      </c>
      <c r="T1384" s="15">
        <v>3</v>
      </c>
      <c r="U1384" s="471"/>
      <c r="V1384" s="550">
        <v>15</v>
      </c>
      <c r="W1384" s="497">
        <v>21836179</v>
      </c>
      <c r="X1384" s="566" t="s">
        <v>217</v>
      </c>
      <c r="Y1384" s="15" t="s">
        <v>579</v>
      </c>
      <c r="Z1384" s="15"/>
      <c r="AA1384" s="15"/>
      <c r="AB1384" s="15"/>
      <c r="AC1384" s="493"/>
      <c r="AD1384" s="15"/>
      <c r="AE1384" s="15" t="s">
        <v>1085</v>
      </c>
      <c r="AF1384" s="497"/>
      <c r="AG1384" s="497"/>
      <c r="AH1384" s="497" t="s">
        <v>100</v>
      </c>
      <c r="AI1384" s="15">
        <v>4</v>
      </c>
      <c r="AJ1384" s="15">
        <v>18</v>
      </c>
      <c r="AK1384" s="15">
        <v>30</v>
      </c>
      <c r="AL1384" s="15">
        <v>20</v>
      </c>
      <c r="AM1384" s="15">
        <v>10</v>
      </c>
      <c r="AN1384" s="490">
        <f>IF(AJ1384="",S1384,ROUND(((((AL1384/24)+(AM1384/1440))-((AJ1384/24)+(AK1384/1440)))*1440/50),5))</f>
        <v>2</v>
      </c>
      <c r="AO1384" s="491">
        <f>AJ1384/24+AK1384/1440</f>
        <v>0.77083333333333337</v>
      </c>
      <c r="AP1384" s="491">
        <f>AL1384/24+AM1384/1440</f>
        <v>0.84027777777777779</v>
      </c>
      <c r="AQ1384" s="23" t="str" cm="1">
        <f t="array" ref="AQ1384">IF(X1384="","",IF(SUMPRODUCT((X1384=$X$7:$X$2085)*(AI1384=$AI$7:$AI$2085)*(AO1384=$AO$7:$AO$2085)*(AP1384=$AP$7:$AP$2085)*(ROW($X$7:$X$2085)&lt;&gt;ROW(X1384))*((S1384=0)*($S$7:$S$2085&gt;0)+(S1384&gt;0)*($S$7:$S$2085=0)))&gt;0,"SALONES UNIDOS",IF(SUMPRODUCT((X1384=$X$7:$X$2085)*(AI1384=$AI$7:$AI$2085)*((AO1384&lt;$AP$7:$AP$2085)*(AP1384&gt;$AO$7:$AO$2085))*(ROW($X$7:$X$2085)&lt;&gt;ROW(X1384)))&gt;0,"Cruzado","Sin cruce")))</f>
        <v>Sin cruce</v>
      </c>
      <c r="AR1384" s="23" t="str" cm="1">
        <f t="array" ref="AR1384">IF(AE1384="","",IF(SUMPRODUCT((AE1384=$AE$7:$AE$2085)*(AI1384=$AI$7:$AI$2085)*(AO1384=$AO$7:$AO$2085)*(AP1384=$AP$7:$AP$2085)*(ROW($AE$7:$AE$2085)&lt;&gt;ROW(AE1384))*((S1384=0)*($S$7:$S$2085&gt;0)+(S1384&gt;0)*($S$7:$S$2085=0)))&gt;0,"SALONES UNIDOS",IF(SUMPRODUCT((AE1384=$AE$7:$AE$2085)*(AI1384=$AI$7:$AI$2085)*((AO1384&lt;$AP$7:$AP$2085)*(AP1384&gt;$AO$7:$AO$2085))*(ROW($AE$7:$AE$2085)&lt;&gt;ROW(AE1384)))&gt;0,"Cruzado","Sin cruce")))</f>
        <v>Sin cruce</v>
      </c>
      <c r="AS1384" s="94" t="str">
        <f t="shared" ref="AS1384:AS1447" si="29">TRIM(CONCATENATE(H1384,I1384,F1384,K1384))</f>
        <v>OB3PRINCIPALC</v>
      </c>
      <c r="AT1384" s="94" t="str" cm="1">
        <f t="array" ref="AT1384">IF(AS1384="","",IF(SUMPRODUCT((AS1384=$AS$7:$AS$2085)*(AI1384=$AI$7:$AI$2085)*(AO1384=$AO$7:$AO$2085)*(AP1384=$AP$7:$AP$2085)*(ROW($AS$7:$AS$2085)&lt;&gt;ROW(AS1384))*((S1384=0)*($S$7:$S$2085&gt;0)+(S1384&gt;0)*($S$7:$S$2085=0)))&gt;0,"SALONES UNIDOS",IF(SUMPRODUCT((AS1384=$AS$7:$AS$2085)*(AI1384=$AI$7:$AI$2085)*((AO1384&lt;$AP$7:$AP$2085)*(AP1384&gt;$AO$7:$AO$2085))*(ROW($AS$7:$AS$2085)&lt;&gt;ROW(AS1384)))&gt;0,"Cruzado","Sin cruce")))</f>
        <v>Sin cruce</v>
      </c>
    </row>
    <row r="1385" spans="3:46" ht="15.6" hidden="1" customHeight="1">
      <c r="C1385" s="496" t="s">
        <v>572</v>
      </c>
      <c r="D1385" s="479" t="s">
        <v>727</v>
      </c>
      <c r="E1385" s="479">
        <v>20261</v>
      </c>
      <c r="F1385" s="503" t="s">
        <v>48</v>
      </c>
      <c r="G1385" s="497" t="s">
        <v>80</v>
      </c>
      <c r="H1385" s="503" t="s">
        <v>88</v>
      </c>
      <c r="I1385" s="503">
        <v>3</v>
      </c>
      <c r="J1385" s="503" t="s">
        <v>57</v>
      </c>
      <c r="K1385" s="503" t="s">
        <v>57</v>
      </c>
      <c r="L1385" s="499" t="s">
        <v>753</v>
      </c>
      <c r="M1385" s="535" t="s">
        <v>754</v>
      </c>
      <c r="N1385" s="15" t="s">
        <v>577</v>
      </c>
      <c r="O1385" s="15" t="s">
        <v>578</v>
      </c>
      <c r="P1385" s="503" t="s">
        <v>579</v>
      </c>
      <c r="Q1385" s="15">
        <v>2</v>
      </c>
      <c r="R1385" s="15">
        <v>0</v>
      </c>
      <c r="S1385" s="479">
        <v>2</v>
      </c>
      <c r="T1385" s="15">
        <v>3</v>
      </c>
      <c r="U1385" s="471"/>
      <c r="V1385" s="550">
        <v>30</v>
      </c>
      <c r="W1385" s="497">
        <v>42069977</v>
      </c>
      <c r="X1385" s="566" t="s">
        <v>479</v>
      </c>
      <c r="Y1385" s="15" t="s">
        <v>579</v>
      </c>
      <c r="Z1385" s="15"/>
      <c r="AA1385" s="15"/>
      <c r="AB1385" s="15"/>
      <c r="AC1385" s="485" t="s">
        <v>1079</v>
      </c>
      <c r="AD1385" s="15"/>
      <c r="AE1385" s="479"/>
      <c r="AF1385" s="497"/>
      <c r="AG1385" s="497"/>
      <c r="AH1385" s="497" t="s">
        <v>582</v>
      </c>
      <c r="AI1385" s="15">
        <v>1</v>
      </c>
      <c r="AJ1385" s="488">
        <v>13</v>
      </c>
      <c r="AK1385" s="488">
        <v>30</v>
      </c>
      <c r="AL1385" s="488">
        <v>15</v>
      </c>
      <c r="AM1385" s="488">
        <v>10</v>
      </c>
      <c r="AN1385" s="490">
        <f>IF(AJ1385="",S1385,ROUND(((((AL1385/24)+(AM1385/1440))-((AJ1385/24)+(AK1385/1440)))*1440/50),5))</f>
        <v>2</v>
      </c>
      <c r="AO1385" s="491">
        <f>AJ1385/24+AK1385/1440</f>
        <v>0.5625</v>
      </c>
      <c r="AP1385" s="491">
        <f>AL1385/24+AM1385/1440</f>
        <v>0.63194444444444442</v>
      </c>
      <c r="AQ1385" s="23" t="str" cm="1">
        <f t="array" ref="AQ1385">IF(X1385="","",IF(SUMPRODUCT((X1385=$X$7:$X$2085)*(AI1385=$AI$7:$AI$2085)*(AO1385=$AO$7:$AO$2085)*(AP1385=$AP$7:$AP$2085)*(ROW($X$7:$X$2085)&lt;&gt;ROW(X1385))*((S1385=0)*($S$7:$S$2085&gt;0)+(S1385&gt;0)*($S$7:$S$2085=0)))&gt;0,"SALONES UNIDOS",IF(SUMPRODUCT((X1385=$X$7:$X$2085)*(AI1385=$AI$7:$AI$2085)*((AO1385&lt;$AP$7:$AP$2085)*(AP1385&gt;$AO$7:$AO$2085))*(ROW($X$7:$X$2085)&lt;&gt;ROW(X1385)))&gt;0,"Cruzado","Sin cruce")))</f>
        <v>Sin cruce</v>
      </c>
      <c r="AR1385" s="23" t="str" cm="1">
        <f t="array" ref="AR1385">IF(AE1385="","",IF(SUMPRODUCT((AE1385=$AE$7:$AE$2085)*(AI1385=$AI$7:$AI$2085)*(AO1385=$AO$7:$AO$2085)*(AP1385=$AP$7:$AP$2085)*(ROW($AE$7:$AE$2085)&lt;&gt;ROW(AE1385))*((S1385=0)*($S$7:$S$2085&gt;0)+(S1385&gt;0)*($S$7:$S$2085=0)))&gt;0,"SALONES UNIDOS",IF(SUMPRODUCT((AE1385=$AE$7:$AE$2085)*(AI1385=$AI$7:$AI$2085)*((AO1385&lt;$AP$7:$AP$2085)*(AP1385&gt;$AO$7:$AO$2085))*(ROW($AE$7:$AE$2085)&lt;&gt;ROW(AE1385)))&gt;0,"Cruzado","Sin cruce")))</f>
        <v/>
      </c>
      <c r="AS1385" s="94" t="str">
        <f t="shared" si="29"/>
        <v>OB3PRINCIPALC</v>
      </c>
      <c r="AT1385" s="94" t="str" cm="1">
        <f t="array" ref="AT1385">IF(AS1385="","",IF(SUMPRODUCT((AS1385=$AS$7:$AS$2085)*(AI1385=$AI$7:$AI$2085)*(AO1385=$AO$7:$AO$2085)*(AP1385=$AP$7:$AP$2085)*(ROW($AS$7:$AS$2085)&lt;&gt;ROW(AS1385))*((S1385=0)*($S$7:$S$2085&gt;0)+(S1385&gt;0)*($S$7:$S$2085=0)))&gt;0,"SALONES UNIDOS",IF(SUMPRODUCT((AS1385=$AS$7:$AS$2085)*(AI1385=$AI$7:$AI$2085)*((AO1385&lt;$AP$7:$AP$2085)*(AP1385&gt;$AO$7:$AO$2085))*(ROW($AS$7:$AS$2085)&lt;&gt;ROW(AS1385)))&gt;0,"Cruzado","Sin cruce")))</f>
        <v>Sin cruce</v>
      </c>
    </row>
    <row r="1386" spans="3:46" ht="15.6" hidden="1" customHeight="1">
      <c r="C1386" s="496" t="s">
        <v>572</v>
      </c>
      <c r="D1386" s="479" t="s">
        <v>727</v>
      </c>
      <c r="E1386" s="479">
        <v>20261</v>
      </c>
      <c r="F1386" s="503" t="s">
        <v>48</v>
      </c>
      <c r="G1386" s="497" t="s">
        <v>80</v>
      </c>
      <c r="H1386" s="503" t="s">
        <v>88</v>
      </c>
      <c r="I1386" s="503">
        <v>3</v>
      </c>
      <c r="J1386" s="503" t="s">
        <v>599</v>
      </c>
      <c r="K1386" s="503" t="s">
        <v>57</v>
      </c>
      <c r="L1386" s="499" t="s">
        <v>753</v>
      </c>
      <c r="M1386" s="535" t="s">
        <v>754</v>
      </c>
      <c r="N1386" s="15" t="s">
        <v>577</v>
      </c>
      <c r="O1386" s="15" t="s">
        <v>578</v>
      </c>
      <c r="P1386" s="503" t="s">
        <v>579</v>
      </c>
      <c r="Q1386" s="15">
        <v>0</v>
      </c>
      <c r="R1386" s="15">
        <v>2</v>
      </c>
      <c r="S1386" s="479">
        <v>2</v>
      </c>
      <c r="T1386" s="15">
        <v>3</v>
      </c>
      <c r="U1386" s="471"/>
      <c r="V1386" s="550">
        <v>15</v>
      </c>
      <c r="W1386" s="497">
        <v>42069977</v>
      </c>
      <c r="X1386" s="566" t="s">
        <v>479</v>
      </c>
      <c r="Y1386" s="15" t="s">
        <v>579</v>
      </c>
      <c r="Z1386" s="15"/>
      <c r="AA1386" s="15"/>
      <c r="AB1386" s="15"/>
      <c r="AC1386" s="493"/>
      <c r="AD1386" s="15"/>
      <c r="AE1386" s="15" t="s">
        <v>1068</v>
      </c>
      <c r="AF1386" s="497"/>
      <c r="AG1386" s="497"/>
      <c r="AH1386" s="497" t="s">
        <v>100</v>
      </c>
      <c r="AI1386" s="15">
        <v>1</v>
      </c>
      <c r="AJ1386" s="488">
        <v>15</v>
      </c>
      <c r="AK1386" s="488">
        <v>10</v>
      </c>
      <c r="AL1386" s="488">
        <v>16</v>
      </c>
      <c r="AM1386" s="488">
        <v>50</v>
      </c>
      <c r="AN1386" s="490">
        <f>IF(AJ1386="",S1386,ROUND(((((AL1386/24)+(AM1386/1440))-((AJ1386/24)+(AK1386/1440)))*1440/50),5))</f>
        <v>2</v>
      </c>
      <c r="AO1386" s="491">
        <f>AJ1386/24+AK1386/1440</f>
        <v>0.63194444444444442</v>
      </c>
      <c r="AP1386" s="491">
        <f>AL1386/24+AM1386/1440</f>
        <v>0.70138888888888884</v>
      </c>
      <c r="AQ1386" s="23" t="str" cm="1">
        <f t="array" ref="AQ1386">IF(X1386="","",IF(SUMPRODUCT((X1386=$X$7:$X$2085)*(AI1386=$AI$7:$AI$2085)*(AO1386=$AO$7:$AO$2085)*(AP1386=$AP$7:$AP$2085)*(ROW($X$7:$X$2085)&lt;&gt;ROW(X1386))*((S1386=0)*($S$7:$S$2085&gt;0)+(S1386&gt;0)*($S$7:$S$2085=0)))&gt;0,"SALONES UNIDOS",IF(SUMPRODUCT((X1386=$X$7:$X$2085)*(AI1386=$AI$7:$AI$2085)*((AO1386&lt;$AP$7:$AP$2085)*(AP1386&gt;$AO$7:$AO$2085))*(ROW($X$7:$X$2085)&lt;&gt;ROW(X1386)))&gt;0,"Cruzado","Sin cruce")))</f>
        <v>Sin cruce</v>
      </c>
      <c r="AR1386" s="23" t="str" cm="1">
        <f t="array" ref="AR1386">IF(AE1386="","",IF(SUMPRODUCT((AE1386=$AE$7:$AE$2085)*(AI1386=$AI$7:$AI$2085)*(AO1386=$AO$7:$AO$2085)*(AP1386=$AP$7:$AP$2085)*(ROW($AE$7:$AE$2085)&lt;&gt;ROW(AE1386))*((S1386=0)*($S$7:$S$2085&gt;0)+(S1386&gt;0)*($S$7:$S$2085=0)))&gt;0,"SALONES UNIDOS",IF(SUMPRODUCT((AE1386=$AE$7:$AE$2085)*(AI1386=$AI$7:$AI$2085)*((AO1386&lt;$AP$7:$AP$2085)*(AP1386&gt;$AO$7:$AO$2085))*(ROW($AE$7:$AE$2085)&lt;&gt;ROW(AE1386)))&gt;0,"Cruzado","Sin cruce")))</f>
        <v>Sin cruce</v>
      </c>
      <c r="AS1386" s="94" t="str">
        <f t="shared" si="29"/>
        <v>OB3PRINCIPALC</v>
      </c>
      <c r="AT1386" s="94" t="str" cm="1">
        <f t="array" ref="AT1386">IF(AS1386="","",IF(SUMPRODUCT((AS1386=$AS$7:$AS$2085)*(AI1386=$AI$7:$AI$2085)*(AO1386=$AO$7:$AO$2085)*(AP1386=$AP$7:$AP$2085)*(ROW($AS$7:$AS$2085)&lt;&gt;ROW(AS1386))*((S1386=0)*($S$7:$S$2085&gt;0)+(S1386&gt;0)*($S$7:$S$2085=0)))&gt;0,"SALONES UNIDOS",IF(SUMPRODUCT((AS1386=$AS$7:$AS$2085)*(AI1386=$AI$7:$AI$2085)*((AO1386&lt;$AP$7:$AP$2085)*(AP1386&gt;$AO$7:$AO$2085))*(ROW($AS$7:$AS$2085)&lt;&gt;ROW(AS1386)))&gt;0,"Cruzado","Sin cruce")))</f>
        <v>Sin cruce</v>
      </c>
    </row>
    <row r="1387" spans="3:46" ht="15.6" hidden="1" customHeight="1">
      <c r="C1387" s="496" t="s">
        <v>572</v>
      </c>
      <c r="D1387" s="479" t="s">
        <v>727</v>
      </c>
      <c r="E1387" s="479">
        <v>20261</v>
      </c>
      <c r="F1387" s="503" t="s">
        <v>48</v>
      </c>
      <c r="G1387" s="497" t="s">
        <v>80</v>
      </c>
      <c r="H1387" s="503" t="s">
        <v>88</v>
      </c>
      <c r="I1387" s="503">
        <v>3</v>
      </c>
      <c r="J1387" s="503" t="s">
        <v>600</v>
      </c>
      <c r="K1387" s="503" t="s">
        <v>57</v>
      </c>
      <c r="L1387" s="499" t="s">
        <v>753</v>
      </c>
      <c r="M1387" s="535" t="s">
        <v>754</v>
      </c>
      <c r="N1387" s="15" t="s">
        <v>577</v>
      </c>
      <c r="O1387" s="15" t="s">
        <v>578</v>
      </c>
      <c r="P1387" s="503" t="s">
        <v>579</v>
      </c>
      <c r="Q1387" s="15">
        <v>0</v>
      </c>
      <c r="R1387" s="15">
        <v>2</v>
      </c>
      <c r="S1387" s="479">
        <v>2</v>
      </c>
      <c r="T1387" s="15">
        <v>3</v>
      </c>
      <c r="U1387" s="471"/>
      <c r="V1387" s="550">
        <v>15</v>
      </c>
      <c r="W1387" s="497">
        <v>42069977</v>
      </c>
      <c r="X1387" s="566" t="s">
        <v>479</v>
      </c>
      <c r="Y1387" s="15" t="s">
        <v>579</v>
      </c>
      <c r="Z1387" s="15"/>
      <c r="AA1387" s="15"/>
      <c r="AB1387" s="15"/>
      <c r="AC1387" s="493"/>
      <c r="AD1387" s="15"/>
      <c r="AE1387" s="15" t="s">
        <v>1068</v>
      </c>
      <c r="AF1387" s="497"/>
      <c r="AG1387" s="497"/>
      <c r="AH1387" s="497" t="s">
        <v>100</v>
      </c>
      <c r="AI1387" s="15">
        <v>1</v>
      </c>
      <c r="AJ1387" s="488">
        <v>16</v>
      </c>
      <c r="AK1387" s="488">
        <v>50</v>
      </c>
      <c r="AL1387" s="488">
        <v>18</v>
      </c>
      <c r="AM1387" s="488">
        <v>30</v>
      </c>
      <c r="AN1387" s="490">
        <f>IF(AJ1387="",S1387,ROUND(((((AL1387/24)+(AM1387/1440))-((AJ1387/24)+(AK1387/1440)))*1440/50),5))</f>
        <v>2</v>
      </c>
      <c r="AO1387" s="491">
        <f>AJ1387/24+AK1387/1440</f>
        <v>0.70138888888888884</v>
      </c>
      <c r="AP1387" s="491">
        <f>AL1387/24+AM1387/1440</f>
        <v>0.77083333333333337</v>
      </c>
      <c r="AQ1387" s="23" t="str" cm="1">
        <f t="array" ref="AQ1387">IF(X1387="","",IF(SUMPRODUCT((X1387=$X$7:$X$2085)*(AI1387=$AI$7:$AI$2085)*(AO1387=$AO$7:$AO$2085)*(AP1387=$AP$7:$AP$2085)*(ROW($X$7:$X$2085)&lt;&gt;ROW(X1387))*((S1387=0)*($S$7:$S$2085&gt;0)+(S1387&gt;0)*($S$7:$S$2085=0)))&gt;0,"SALONES UNIDOS",IF(SUMPRODUCT((X1387=$X$7:$X$2085)*(AI1387=$AI$7:$AI$2085)*((AO1387&lt;$AP$7:$AP$2085)*(AP1387&gt;$AO$7:$AO$2085))*(ROW($X$7:$X$2085)&lt;&gt;ROW(X1387)))&gt;0,"Cruzado","Sin cruce")))</f>
        <v>Sin cruce</v>
      </c>
      <c r="AR1387" s="23" t="str" cm="1">
        <f t="array" ref="AR1387">IF(AE1387="","",IF(SUMPRODUCT((AE1387=$AE$7:$AE$2085)*(AI1387=$AI$7:$AI$2085)*(AO1387=$AO$7:$AO$2085)*(AP1387=$AP$7:$AP$2085)*(ROW($AE$7:$AE$2085)&lt;&gt;ROW(AE1387))*((S1387=0)*($S$7:$S$2085&gt;0)+(S1387&gt;0)*($S$7:$S$2085=0)))&gt;0,"SALONES UNIDOS",IF(SUMPRODUCT((AE1387=$AE$7:$AE$2085)*(AI1387=$AI$7:$AI$2085)*((AO1387&lt;$AP$7:$AP$2085)*(AP1387&gt;$AO$7:$AO$2085))*(ROW($AE$7:$AE$2085)&lt;&gt;ROW(AE1387)))&gt;0,"Cruzado","Sin cruce")))</f>
        <v>Sin cruce</v>
      </c>
      <c r="AS1387" s="94" t="str">
        <f t="shared" si="29"/>
        <v>OB3PRINCIPALC</v>
      </c>
      <c r="AT1387" s="94" t="str" cm="1">
        <f t="array" ref="AT1387">IF(AS1387="","",IF(SUMPRODUCT((AS1387=$AS$7:$AS$2085)*(AI1387=$AI$7:$AI$2085)*(AO1387=$AO$7:$AO$2085)*(AP1387=$AP$7:$AP$2085)*(ROW($AS$7:$AS$2085)&lt;&gt;ROW(AS1387))*((S1387=0)*($S$7:$S$2085&gt;0)+(S1387&gt;0)*($S$7:$S$2085=0)))&gt;0,"SALONES UNIDOS",IF(SUMPRODUCT((AS1387=$AS$7:$AS$2085)*(AI1387=$AI$7:$AI$2085)*((AO1387&lt;$AP$7:$AP$2085)*(AP1387&gt;$AO$7:$AO$2085))*(ROW($AS$7:$AS$2085)&lt;&gt;ROW(AS1387)))&gt;0,"Cruzado","Sin cruce")))</f>
        <v>Sin cruce</v>
      </c>
    </row>
    <row r="1388" spans="3:46" ht="15.6" hidden="1" customHeight="1">
      <c r="C1388" s="496" t="s">
        <v>572</v>
      </c>
      <c r="D1388" s="479" t="s">
        <v>727</v>
      </c>
      <c r="E1388" s="479">
        <v>20261</v>
      </c>
      <c r="F1388" s="503" t="s">
        <v>48</v>
      </c>
      <c r="G1388" s="497" t="s">
        <v>80</v>
      </c>
      <c r="H1388" s="503" t="s">
        <v>88</v>
      </c>
      <c r="I1388" s="503">
        <v>3</v>
      </c>
      <c r="J1388" s="503" t="s">
        <v>57</v>
      </c>
      <c r="K1388" s="503" t="s">
        <v>57</v>
      </c>
      <c r="L1388" s="499" t="s">
        <v>755</v>
      </c>
      <c r="M1388" s="535" t="s">
        <v>756</v>
      </c>
      <c r="N1388" s="15" t="s">
        <v>710</v>
      </c>
      <c r="O1388" s="15" t="s">
        <v>578</v>
      </c>
      <c r="P1388" s="503" t="s">
        <v>579</v>
      </c>
      <c r="Q1388" s="15">
        <v>3</v>
      </c>
      <c r="R1388" s="15">
        <v>0</v>
      </c>
      <c r="S1388" s="479">
        <v>3</v>
      </c>
      <c r="T1388" s="15">
        <v>4</v>
      </c>
      <c r="U1388" s="471"/>
      <c r="V1388" s="550">
        <v>30</v>
      </c>
      <c r="W1388" s="497">
        <v>21882986</v>
      </c>
      <c r="X1388" s="566" t="s">
        <v>354</v>
      </c>
      <c r="Y1388" s="15" t="s">
        <v>579</v>
      </c>
      <c r="Z1388" s="15"/>
      <c r="AA1388" s="15"/>
      <c r="AB1388" s="15"/>
      <c r="AC1388" s="485" t="s">
        <v>960</v>
      </c>
      <c r="AD1388" s="15"/>
      <c r="AE1388" s="479"/>
      <c r="AF1388" s="497"/>
      <c r="AG1388" s="497"/>
      <c r="AH1388" s="497" t="s">
        <v>582</v>
      </c>
      <c r="AI1388" s="15">
        <v>4</v>
      </c>
      <c r="AJ1388" s="15">
        <v>7</v>
      </c>
      <c r="AK1388" s="15">
        <v>40</v>
      </c>
      <c r="AL1388" s="15">
        <v>10</v>
      </c>
      <c r="AM1388" s="15">
        <v>10</v>
      </c>
      <c r="AN1388" s="490">
        <f>IF(AJ1388="",S1388,ROUND(((((AL1388/24)+(AM1388/1440))-((AJ1388/24)+(AK1388/1440)))*1440/50),5))</f>
        <v>3</v>
      </c>
      <c r="AO1388" s="491">
        <f>AJ1388/24+AK1388/1440</f>
        <v>0.31944444444444448</v>
      </c>
      <c r="AP1388" s="491">
        <f>AL1388/24+AM1388/1440</f>
        <v>0.4236111111111111</v>
      </c>
      <c r="AQ1388" s="23" t="str" cm="1">
        <f t="array" ref="AQ1388">IF(X1388="","",IF(SUMPRODUCT((X1388=$X$7:$X$2085)*(AI1388=$AI$7:$AI$2085)*(AO1388=$AO$7:$AO$2085)*(AP1388=$AP$7:$AP$2085)*(ROW($X$7:$X$2085)&lt;&gt;ROW(X1388))*((S1388=0)*($S$7:$S$2085&gt;0)+(S1388&gt;0)*($S$7:$S$2085=0)))&gt;0,"SALONES UNIDOS",IF(SUMPRODUCT((X1388=$X$7:$X$2085)*(AI1388=$AI$7:$AI$2085)*((AO1388&lt;$AP$7:$AP$2085)*(AP1388&gt;$AO$7:$AO$2085))*(ROW($X$7:$X$2085)&lt;&gt;ROW(X1388)))&gt;0,"Cruzado","Sin cruce")))</f>
        <v>Sin cruce</v>
      </c>
      <c r="AR1388" s="23" t="str" cm="1">
        <f t="array" ref="AR1388">IF(AE1388="","",IF(SUMPRODUCT((AE1388=$AE$7:$AE$2085)*(AI1388=$AI$7:$AI$2085)*(AO1388=$AO$7:$AO$2085)*(AP1388=$AP$7:$AP$2085)*(ROW($AE$7:$AE$2085)&lt;&gt;ROW(AE1388))*((S1388=0)*($S$7:$S$2085&gt;0)+(S1388&gt;0)*($S$7:$S$2085=0)))&gt;0,"SALONES UNIDOS",IF(SUMPRODUCT((AE1388=$AE$7:$AE$2085)*(AI1388=$AI$7:$AI$2085)*((AO1388&lt;$AP$7:$AP$2085)*(AP1388&gt;$AO$7:$AO$2085))*(ROW($AE$7:$AE$2085)&lt;&gt;ROW(AE1388)))&gt;0,"Cruzado","Sin cruce")))</f>
        <v/>
      </c>
      <c r="AS1388" s="94" t="str">
        <f t="shared" si="29"/>
        <v>OB3PRINCIPALC</v>
      </c>
      <c r="AT1388" s="94" t="str" cm="1">
        <f t="array" ref="AT1388">IF(AS1388="","",IF(SUMPRODUCT((AS1388=$AS$7:$AS$2085)*(AI1388=$AI$7:$AI$2085)*(AO1388=$AO$7:$AO$2085)*(AP1388=$AP$7:$AP$2085)*(ROW($AS$7:$AS$2085)&lt;&gt;ROW(AS1388))*((S1388=0)*($S$7:$S$2085&gt;0)+(S1388&gt;0)*($S$7:$S$2085=0)))&gt;0,"SALONES UNIDOS",IF(SUMPRODUCT((AS1388=$AS$7:$AS$2085)*(AI1388=$AI$7:$AI$2085)*((AO1388&lt;$AP$7:$AP$2085)*(AP1388&gt;$AO$7:$AO$2085))*(ROW($AS$7:$AS$2085)&lt;&gt;ROW(AS1388)))&gt;0,"Cruzado","Sin cruce")))</f>
        <v>Sin cruce</v>
      </c>
    </row>
    <row r="1389" spans="3:46" ht="15.6" hidden="1" customHeight="1">
      <c r="C1389" s="496" t="s">
        <v>572</v>
      </c>
      <c r="D1389" s="479" t="s">
        <v>727</v>
      </c>
      <c r="E1389" s="479">
        <v>20261</v>
      </c>
      <c r="F1389" s="503" t="s">
        <v>48</v>
      </c>
      <c r="G1389" s="497" t="s">
        <v>80</v>
      </c>
      <c r="H1389" s="503" t="s">
        <v>88</v>
      </c>
      <c r="I1389" s="503">
        <v>3</v>
      </c>
      <c r="J1389" s="503" t="s">
        <v>599</v>
      </c>
      <c r="K1389" s="503" t="s">
        <v>57</v>
      </c>
      <c r="L1389" s="499" t="s">
        <v>755</v>
      </c>
      <c r="M1389" s="535" t="s">
        <v>756</v>
      </c>
      <c r="N1389" s="15" t="s">
        <v>710</v>
      </c>
      <c r="O1389" s="15" t="s">
        <v>578</v>
      </c>
      <c r="P1389" s="503" t="s">
        <v>579</v>
      </c>
      <c r="Q1389" s="15">
        <v>0</v>
      </c>
      <c r="R1389" s="15">
        <v>2</v>
      </c>
      <c r="S1389" s="479">
        <v>2</v>
      </c>
      <c r="T1389" s="15">
        <v>4</v>
      </c>
      <c r="U1389" s="471"/>
      <c r="V1389" s="550">
        <v>15</v>
      </c>
      <c r="W1389" s="497">
        <v>21882986</v>
      </c>
      <c r="X1389" s="566" t="s">
        <v>354</v>
      </c>
      <c r="Y1389" s="15" t="s">
        <v>579</v>
      </c>
      <c r="Z1389" s="15"/>
      <c r="AA1389" s="15"/>
      <c r="AB1389" s="15"/>
      <c r="AC1389" s="493"/>
      <c r="AD1389" s="15"/>
      <c r="AE1389" s="15" t="s">
        <v>1092</v>
      </c>
      <c r="AF1389" s="497"/>
      <c r="AG1389" s="497"/>
      <c r="AH1389" s="497" t="s">
        <v>100</v>
      </c>
      <c r="AI1389" s="15">
        <v>4</v>
      </c>
      <c r="AJ1389" s="15">
        <v>10</v>
      </c>
      <c r="AK1389" s="15">
        <v>10</v>
      </c>
      <c r="AL1389" s="15">
        <v>11</v>
      </c>
      <c r="AM1389" s="15">
        <v>50</v>
      </c>
      <c r="AN1389" s="490">
        <f>IF(AJ1389="",S1389,ROUND(((((AL1389/24)+(AM1389/1440))-((AJ1389/24)+(AK1389/1440)))*1440/50),5))</f>
        <v>2</v>
      </c>
      <c r="AO1389" s="491">
        <f>AJ1389/24+AK1389/1440</f>
        <v>0.4236111111111111</v>
      </c>
      <c r="AP1389" s="491">
        <f>AL1389/24+AM1389/1440</f>
        <v>0.49305555555555552</v>
      </c>
      <c r="AQ1389" s="23" t="str" cm="1">
        <f t="array" ref="AQ1389">IF(X1389="","",IF(SUMPRODUCT((X1389=$X$7:$X$2085)*(AI1389=$AI$7:$AI$2085)*(AO1389=$AO$7:$AO$2085)*(AP1389=$AP$7:$AP$2085)*(ROW($X$7:$X$2085)&lt;&gt;ROW(X1389))*((S1389=0)*($S$7:$S$2085&gt;0)+(S1389&gt;0)*($S$7:$S$2085=0)))&gt;0,"SALONES UNIDOS",IF(SUMPRODUCT((X1389=$X$7:$X$2085)*(AI1389=$AI$7:$AI$2085)*((AO1389&lt;$AP$7:$AP$2085)*(AP1389&gt;$AO$7:$AO$2085))*(ROW($X$7:$X$2085)&lt;&gt;ROW(X1389)))&gt;0,"Cruzado","Sin cruce")))</f>
        <v>Sin cruce</v>
      </c>
      <c r="AR1389" s="23" t="str" cm="1">
        <f t="array" ref="AR1389">IF(AE1389="","",IF(SUMPRODUCT((AE1389=$AE$7:$AE$2085)*(AI1389=$AI$7:$AI$2085)*(AO1389=$AO$7:$AO$2085)*(AP1389=$AP$7:$AP$2085)*(ROW($AE$7:$AE$2085)&lt;&gt;ROW(AE1389))*((S1389=0)*($S$7:$S$2085&gt;0)+(S1389&gt;0)*($S$7:$S$2085=0)))&gt;0,"SALONES UNIDOS",IF(SUMPRODUCT((AE1389=$AE$7:$AE$2085)*(AI1389=$AI$7:$AI$2085)*((AO1389&lt;$AP$7:$AP$2085)*(AP1389&gt;$AO$7:$AO$2085))*(ROW($AE$7:$AE$2085)&lt;&gt;ROW(AE1389)))&gt;0,"Cruzado","Sin cruce")))</f>
        <v>Sin cruce</v>
      </c>
      <c r="AS1389" s="94" t="str">
        <f t="shared" si="29"/>
        <v>OB3PRINCIPALC</v>
      </c>
      <c r="AT1389" s="94" t="str" cm="1">
        <f t="array" ref="AT1389">IF(AS1389="","",IF(SUMPRODUCT((AS1389=$AS$7:$AS$2085)*(AI1389=$AI$7:$AI$2085)*(AO1389=$AO$7:$AO$2085)*(AP1389=$AP$7:$AP$2085)*(ROW($AS$7:$AS$2085)&lt;&gt;ROW(AS1389))*((S1389=0)*($S$7:$S$2085&gt;0)+(S1389&gt;0)*($S$7:$S$2085=0)))&gt;0,"SALONES UNIDOS",IF(SUMPRODUCT((AS1389=$AS$7:$AS$2085)*(AI1389=$AI$7:$AI$2085)*((AO1389&lt;$AP$7:$AP$2085)*(AP1389&gt;$AO$7:$AO$2085))*(ROW($AS$7:$AS$2085)&lt;&gt;ROW(AS1389)))&gt;0,"Cruzado","Sin cruce")))</f>
        <v>Sin cruce</v>
      </c>
    </row>
    <row r="1390" spans="3:46" ht="15.6" hidden="1" customHeight="1">
      <c r="C1390" s="496" t="s">
        <v>572</v>
      </c>
      <c r="D1390" s="479" t="s">
        <v>727</v>
      </c>
      <c r="E1390" s="479">
        <v>20261</v>
      </c>
      <c r="F1390" s="503" t="s">
        <v>48</v>
      </c>
      <c r="G1390" s="497" t="s">
        <v>80</v>
      </c>
      <c r="H1390" s="503" t="s">
        <v>88</v>
      </c>
      <c r="I1390" s="503">
        <v>3</v>
      </c>
      <c r="J1390" s="503" t="s">
        <v>600</v>
      </c>
      <c r="K1390" s="503" t="s">
        <v>57</v>
      </c>
      <c r="L1390" s="499" t="s">
        <v>755</v>
      </c>
      <c r="M1390" s="535" t="s">
        <v>756</v>
      </c>
      <c r="N1390" s="15" t="s">
        <v>710</v>
      </c>
      <c r="O1390" s="15" t="s">
        <v>578</v>
      </c>
      <c r="P1390" s="503" t="s">
        <v>579</v>
      </c>
      <c r="Q1390" s="15">
        <v>0</v>
      </c>
      <c r="R1390" s="15">
        <v>2</v>
      </c>
      <c r="S1390" s="479">
        <v>2</v>
      </c>
      <c r="T1390" s="15">
        <v>4</v>
      </c>
      <c r="U1390" s="471"/>
      <c r="V1390" s="550">
        <v>15</v>
      </c>
      <c r="W1390" s="497">
        <v>21882986</v>
      </c>
      <c r="X1390" s="566" t="s">
        <v>354</v>
      </c>
      <c r="Y1390" s="15" t="s">
        <v>579</v>
      </c>
      <c r="Z1390" s="15"/>
      <c r="AA1390" s="15"/>
      <c r="AB1390" s="15"/>
      <c r="AC1390" s="493"/>
      <c r="AD1390" s="15"/>
      <c r="AE1390" s="15" t="s">
        <v>1092</v>
      </c>
      <c r="AF1390" s="497"/>
      <c r="AG1390" s="497"/>
      <c r="AH1390" s="497" t="s">
        <v>100</v>
      </c>
      <c r="AI1390" s="15">
        <v>4</v>
      </c>
      <c r="AJ1390" s="15">
        <v>11</v>
      </c>
      <c r="AK1390" s="15">
        <v>50</v>
      </c>
      <c r="AL1390" s="15">
        <v>13</v>
      </c>
      <c r="AM1390" s="15">
        <v>30</v>
      </c>
      <c r="AN1390" s="490">
        <f>IF(AJ1390="",S1390,ROUND(((((AL1390/24)+(AM1390/1440))-((AJ1390/24)+(AK1390/1440)))*1440/50),5))</f>
        <v>2</v>
      </c>
      <c r="AO1390" s="491">
        <f>AJ1390/24+AK1390/1440</f>
        <v>0.49305555555555552</v>
      </c>
      <c r="AP1390" s="491">
        <f>AL1390/24+AM1390/1440</f>
        <v>0.5625</v>
      </c>
      <c r="AQ1390" s="23" t="str" cm="1">
        <f t="array" ref="AQ1390">IF(X1390="","",IF(SUMPRODUCT((X1390=$X$7:$X$2085)*(AI1390=$AI$7:$AI$2085)*(AO1390=$AO$7:$AO$2085)*(AP1390=$AP$7:$AP$2085)*(ROW($X$7:$X$2085)&lt;&gt;ROW(X1390))*((S1390=0)*($S$7:$S$2085&gt;0)+(S1390&gt;0)*($S$7:$S$2085=0)))&gt;0,"SALONES UNIDOS",IF(SUMPRODUCT((X1390=$X$7:$X$2085)*(AI1390=$AI$7:$AI$2085)*((AO1390&lt;$AP$7:$AP$2085)*(AP1390&gt;$AO$7:$AO$2085))*(ROW($X$7:$X$2085)&lt;&gt;ROW(X1390)))&gt;0,"Cruzado","Sin cruce")))</f>
        <v>Sin cruce</v>
      </c>
      <c r="AR1390" s="23" t="str" cm="1">
        <f t="array" ref="AR1390">IF(AE1390="","",IF(SUMPRODUCT((AE1390=$AE$7:$AE$2085)*(AI1390=$AI$7:$AI$2085)*(AO1390=$AO$7:$AO$2085)*(AP1390=$AP$7:$AP$2085)*(ROW($AE$7:$AE$2085)&lt;&gt;ROW(AE1390))*((S1390=0)*($S$7:$S$2085&gt;0)+(S1390&gt;0)*($S$7:$S$2085=0)))&gt;0,"SALONES UNIDOS",IF(SUMPRODUCT((AE1390=$AE$7:$AE$2085)*(AI1390=$AI$7:$AI$2085)*((AO1390&lt;$AP$7:$AP$2085)*(AP1390&gt;$AO$7:$AO$2085))*(ROW($AE$7:$AE$2085)&lt;&gt;ROW(AE1390)))&gt;0,"Cruzado","Sin cruce")))</f>
        <v>Sin cruce</v>
      </c>
      <c r="AS1390" s="94" t="str">
        <f t="shared" si="29"/>
        <v>OB3PRINCIPALC</v>
      </c>
      <c r="AT1390" s="94" t="str" cm="1">
        <f t="array" ref="AT1390">IF(AS1390="","",IF(SUMPRODUCT((AS1390=$AS$7:$AS$2085)*(AI1390=$AI$7:$AI$2085)*(AO1390=$AO$7:$AO$2085)*(AP1390=$AP$7:$AP$2085)*(ROW($AS$7:$AS$2085)&lt;&gt;ROW(AS1390))*((S1390=0)*($S$7:$S$2085&gt;0)+(S1390&gt;0)*($S$7:$S$2085=0)))&gt;0,"SALONES UNIDOS",IF(SUMPRODUCT((AS1390=$AS$7:$AS$2085)*(AI1390=$AI$7:$AI$2085)*((AO1390&lt;$AP$7:$AP$2085)*(AP1390&gt;$AO$7:$AO$2085))*(ROW($AS$7:$AS$2085)&lt;&gt;ROW(AS1390)))&gt;0,"Cruzado","Sin cruce")))</f>
        <v>Sin cruce</v>
      </c>
    </row>
    <row r="1391" spans="3:46" ht="15.6" hidden="1" customHeight="1">
      <c r="C1391" s="496" t="s">
        <v>572</v>
      </c>
      <c r="D1391" s="479" t="s">
        <v>727</v>
      </c>
      <c r="E1391" s="479">
        <v>20261</v>
      </c>
      <c r="F1391" s="503" t="s">
        <v>48</v>
      </c>
      <c r="G1391" s="497" t="s">
        <v>80</v>
      </c>
      <c r="H1391" s="503" t="s">
        <v>88</v>
      </c>
      <c r="I1391" s="503">
        <v>3</v>
      </c>
      <c r="J1391" s="503" t="s">
        <v>57</v>
      </c>
      <c r="K1391" s="503" t="s">
        <v>57</v>
      </c>
      <c r="L1391" s="499" t="s">
        <v>757</v>
      </c>
      <c r="M1391" s="535" t="s">
        <v>758</v>
      </c>
      <c r="N1391" s="15" t="s">
        <v>710</v>
      </c>
      <c r="O1391" s="15" t="s">
        <v>578</v>
      </c>
      <c r="P1391" s="503" t="s">
        <v>579</v>
      </c>
      <c r="Q1391" s="15">
        <v>2</v>
      </c>
      <c r="R1391" s="15">
        <v>0</v>
      </c>
      <c r="S1391" s="479">
        <v>2</v>
      </c>
      <c r="T1391" s="15">
        <v>3</v>
      </c>
      <c r="U1391" s="471"/>
      <c r="V1391" s="550">
        <v>30</v>
      </c>
      <c r="W1391" s="497">
        <v>21463142</v>
      </c>
      <c r="X1391" s="566" t="s">
        <v>243</v>
      </c>
      <c r="Y1391" s="15" t="s">
        <v>579</v>
      </c>
      <c r="Z1391" s="15"/>
      <c r="AA1391" s="15"/>
      <c r="AB1391" s="15"/>
      <c r="AC1391" s="485" t="s">
        <v>960</v>
      </c>
      <c r="AD1391" s="15"/>
      <c r="AE1391" s="479"/>
      <c r="AF1391" s="497"/>
      <c r="AG1391" s="497"/>
      <c r="AH1391" s="497" t="s">
        <v>582</v>
      </c>
      <c r="AI1391" s="15">
        <v>5</v>
      </c>
      <c r="AJ1391" s="15">
        <v>9</v>
      </c>
      <c r="AK1391" s="15">
        <v>20</v>
      </c>
      <c r="AL1391" s="15">
        <v>11</v>
      </c>
      <c r="AM1391" s="15">
        <v>0</v>
      </c>
      <c r="AN1391" s="490">
        <f>IF(AJ1391="",S1391,ROUND(((((AL1391/24)+(AM1391/1440))-((AJ1391/24)+(AK1391/1440)))*1440/50),5))</f>
        <v>2</v>
      </c>
      <c r="AO1391" s="491">
        <f>AJ1391/24+AK1391/1440</f>
        <v>0.3888888888888889</v>
      </c>
      <c r="AP1391" s="491">
        <f>AL1391/24+AM1391/1440</f>
        <v>0.45833333333333331</v>
      </c>
      <c r="AQ1391" s="23" t="str" cm="1">
        <f t="array" ref="AQ1391">IF(X1391="","",IF(SUMPRODUCT((X1391=$X$7:$X$2085)*(AI1391=$AI$7:$AI$2085)*(AO1391=$AO$7:$AO$2085)*(AP1391=$AP$7:$AP$2085)*(ROW($X$7:$X$2085)&lt;&gt;ROW(X1391))*((S1391=0)*($S$7:$S$2085&gt;0)+(S1391&gt;0)*($S$7:$S$2085=0)))&gt;0,"SALONES UNIDOS",IF(SUMPRODUCT((X1391=$X$7:$X$2085)*(AI1391=$AI$7:$AI$2085)*((AO1391&lt;$AP$7:$AP$2085)*(AP1391&gt;$AO$7:$AO$2085))*(ROW($X$7:$X$2085)&lt;&gt;ROW(X1391)))&gt;0,"Cruzado","Sin cruce")))</f>
        <v>Sin cruce</v>
      </c>
      <c r="AR1391" s="23" t="str" cm="1">
        <f t="array" ref="AR1391">IF(AE1391="","",IF(SUMPRODUCT((AE1391=$AE$7:$AE$2085)*(AI1391=$AI$7:$AI$2085)*(AO1391=$AO$7:$AO$2085)*(AP1391=$AP$7:$AP$2085)*(ROW($AE$7:$AE$2085)&lt;&gt;ROW(AE1391))*((S1391=0)*($S$7:$S$2085&gt;0)+(S1391&gt;0)*($S$7:$S$2085=0)))&gt;0,"SALONES UNIDOS",IF(SUMPRODUCT((AE1391=$AE$7:$AE$2085)*(AI1391=$AI$7:$AI$2085)*((AO1391&lt;$AP$7:$AP$2085)*(AP1391&gt;$AO$7:$AO$2085))*(ROW($AE$7:$AE$2085)&lt;&gt;ROW(AE1391)))&gt;0,"Cruzado","Sin cruce")))</f>
        <v/>
      </c>
      <c r="AS1391" s="94" t="str">
        <f t="shared" si="29"/>
        <v>OB3PRINCIPALC</v>
      </c>
      <c r="AT1391" s="94" t="str" cm="1">
        <f t="array" ref="AT1391">IF(AS1391="","",IF(SUMPRODUCT((AS1391=$AS$7:$AS$2085)*(AI1391=$AI$7:$AI$2085)*(AO1391=$AO$7:$AO$2085)*(AP1391=$AP$7:$AP$2085)*(ROW($AS$7:$AS$2085)&lt;&gt;ROW(AS1391))*((S1391=0)*($S$7:$S$2085&gt;0)+(S1391&gt;0)*($S$7:$S$2085=0)))&gt;0,"SALONES UNIDOS",IF(SUMPRODUCT((AS1391=$AS$7:$AS$2085)*(AI1391=$AI$7:$AI$2085)*((AO1391&lt;$AP$7:$AP$2085)*(AP1391&gt;$AO$7:$AO$2085))*(ROW($AS$7:$AS$2085)&lt;&gt;ROW(AS1391)))&gt;0,"Cruzado","Sin cruce")))</f>
        <v>Sin cruce</v>
      </c>
    </row>
    <row r="1392" spans="3:46" ht="15.6" hidden="1" customHeight="1">
      <c r="C1392" s="496" t="s">
        <v>572</v>
      </c>
      <c r="D1392" s="479" t="s">
        <v>727</v>
      </c>
      <c r="E1392" s="479">
        <v>20261</v>
      </c>
      <c r="F1392" s="503" t="s">
        <v>48</v>
      </c>
      <c r="G1392" s="497" t="s">
        <v>80</v>
      </c>
      <c r="H1392" s="503" t="s">
        <v>88</v>
      </c>
      <c r="I1392" s="503">
        <v>3</v>
      </c>
      <c r="J1392" s="503" t="s">
        <v>599</v>
      </c>
      <c r="K1392" s="503" t="s">
        <v>57</v>
      </c>
      <c r="L1392" s="499" t="s">
        <v>757</v>
      </c>
      <c r="M1392" s="535" t="s">
        <v>758</v>
      </c>
      <c r="N1392" s="15" t="s">
        <v>710</v>
      </c>
      <c r="O1392" s="15" t="s">
        <v>578</v>
      </c>
      <c r="P1392" s="503" t="s">
        <v>579</v>
      </c>
      <c r="Q1392" s="15">
        <v>0</v>
      </c>
      <c r="R1392" s="15">
        <v>2</v>
      </c>
      <c r="S1392" s="479">
        <v>2</v>
      </c>
      <c r="T1392" s="15">
        <v>3</v>
      </c>
      <c r="U1392" s="471"/>
      <c r="V1392" s="550">
        <v>15</v>
      </c>
      <c r="W1392" s="497">
        <v>21463142</v>
      </c>
      <c r="X1392" s="566" t="s">
        <v>243</v>
      </c>
      <c r="Y1392" s="15" t="s">
        <v>579</v>
      </c>
      <c r="Z1392" s="15"/>
      <c r="AA1392" s="15"/>
      <c r="AB1392" s="15"/>
      <c r="AC1392" s="493"/>
      <c r="AD1392" s="15"/>
      <c r="AE1392" s="15" t="s">
        <v>1068</v>
      </c>
      <c r="AF1392" s="497"/>
      <c r="AG1392" s="497"/>
      <c r="AH1392" s="497" t="s">
        <v>100</v>
      </c>
      <c r="AI1392" s="15">
        <v>5</v>
      </c>
      <c r="AJ1392" s="15">
        <v>11</v>
      </c>
      <c r="AK1392" s="15">
        <v>0</v>
      </c>
      <c r="AL1392" s="15">
        <v>12</v>
      </c>
      <c r="AM1392" s="15">
        <v>40</v>
      </c>
      <c r="AN1392" s="490">
        <f>IF(AJ1392="",S1392,ROUND(((((AL1392/24)+(AM1392/1440))-((AJ1392/24)+(AK1392/1440)))*1440/50),5))</f>
        <v>2</v>
      </c>
      <c r="AO1392" s="491">
        <f>AJ1392/24+AK1392/1440</f>
        <v>0.45833333333333331</v>
      </c>
      <c r="AP1392" s="491">
        <f>AL1392/24+AM1392/1440</f>
        <v>0.52777777777777779</v>
      </c>
      <c r="AQ1392" s="23" t="str" cm="1">
        <f t="array" ref="AQ1392">IF(X1392="","",IF(SUMPRODUCT((X1392=$X$7:$X$2085)*(AI1392=$AI$7:$AI$2085)*(AO1392=$AO$7:$AO$2085)*(AP1392=$AP$7:$AP$2085)*(ROW($X$7:$X$2085)&lt;&gt;ROW(X1392))*((S1392=0)*($S$7:$S$2085&gt;0)+(S1392&gt;0)*($S$7:$S$2085=0)))&gt;0,"SALONES UNIDOS",IF(SUMPRODUCT((X1392=$X$7:$X$2085)*(AI1392=$AI$7:$AI$2085)*((AO1392&lt;$AP$7:$AP$2085)*(AP1392&gt;$AO$7:$AO$2085))*(ROW($X$7:$X$2085)&lt;&gt;ROW(X1392)))&gt;0,"Cruzado","Sin cruce")))</f>
        <v>Sin cruce</v>
      </c>
      <c r="AR1392" s="23" t="str" cm="1">
        <f t="array" ref="AR1392">IF(AE1392="","",IF(SUMPRODUCT((AE1392=$AE$7:$AE$2085)*(AI1392=$AI$7:$AI$2085)*(AO1392=$AO$7:$AO$2085)*(AP1392=$AP$7:$AP$2085)*(ROW($AE$7:$AE$2085)&lt;&gt;ROW(AE1392))*((S1392=0)*($S$7:$S$2085&gt;0)+(S1392&gt;0)*($S$7:$S$2085=0)))&gt;0,"SALONES UNIDOS",IF(SUMPRODUCT((AE1392=$AE$7:$AE$2085)*(AI1392=$AI$7:$AI$2085)*((AO1392&lt;$AP$7:$AP$2085)*(AP1392&gt;$AO$7:$AO$2085))*(ROW($AE$7:$AE$2085)&lt;&gt;ROW(AE1392)))&gt;0,"Cruzado","Sin cruce")))</f>
        <v>Sin cruce</v>
      </c>
      <c r="AS1392" s="94" t="str">
        <f t="shared" si="29"/>
        <v>OB3PRINCIPALC</v>
      </c>
      <c r="AT1392" s="94" t="str" cm="1">
        <f t="array" ref="AT1392">IF(AS1392="","",IF(SUMPRODUCT((AS1392=$AS$7:$AS$2085)*(AI1392=$AI$7:$AI$2085)*(AO1392=$AO$7:$AO$2085)*(AP1392=$AP$7:$AP$2085)*(ROW($AS$7:$AS$2085)&lt;&gt;ROW(AS1392))*((S1392=0)*($S$7:$S$2085&gt;0)+(S1392&gt;0)*($S$7:$S$2085=0)))&gt;0,"SALONES UNIDOS",IF(SUMPRODUCT((AS1392=$AS$7:$AS$2085)*(AI1392=$AI$7:$AI$2085)*((AO1392&lt;$AP$7:$AP$2085)*(AP1392&gt;$AO$7:$AO$2085))*(ROW($AS$7:$AS$2085)&lt;&gt;ROW(AS1392)))&gt;0,"Cruzado","Sin cruce")))</f>
        <v>Sin cruce</v>
      </c>
    </row>
    <row r="1393" spans="3:46" ht="15.6" hidden="1" customHeight="1">
      <c r="C1393" s="496" t="s">
        <v>572</v>
      </c>
      <c r="D1393" s="479" t="s">
        <v>727</v>
      </c>
      <c r="E1393" s="479">
        <v>20261</v>
      </c>
      <c r="F1393" s="503" t="s">
        <v>48</v>
      </c>
      <c r="G1393" s="497" t="s">
        <v>80</v>
      </c>
      <c r="H1393" s="503" t="s">
        <v>88</v>
      </c>
      <c r="I1393" s="503">
        <v>3</v>
      </c>
      <c r="J1393" s="503" t="s">
        <v>600</v>
      </c>
      <c r="K1393" s="503" t="s">
        <v>57</v>
      </c>
      <c r="L1393" s="499" t="s">
        <v>757</v>
      </c>
      <c r="M1393" s="535" t="s">
        <v>758</v>
      </c>
      <c r="N1393" s="15" t="s">
        <v>710</v>
      </c>
      <c r="O1393" s="15" t="s">
        <v>578</v>
      </c>
      <c r="P1393" s="503" t="s">
        <v>579</v>
      </c>
      <c r="Q1393" s="15">
        <v>0</v>
      </c>
      <c r="R1393" s="15">
        <v>2</v>
      </c>
      <c r="S1393" s="479">
        <v>2</v>
      </c>
      <c r="T1393" s="15">
        <v>3</v>
      </c>
      <c r="U1393" s="471"/>
      <c r="V1393" s="550">
        <v>15</v>
      </c>
      <c r="W1393" s="497">
        <v>21463142</v>
      </c>
      <c r="X1393" s="566" t="s">
        <v>243</v>
      </c>
      <c r="Y1393" s="15" t="s">
        <v>579</v>
      </c>
      <c r="Z1393" s="15"/>
      <c r="AA1393" s="15"/>
      <c r="AB1393" s="15"/>
      <c r="AC1393" s="493"/>
      <c r="AD1393" s="15"/>
      <c r="AE1393" s="15" t="s">
        <v>1068</v>
      </c>
      <c r="AF1393" s="497"/>
      <c r="AG1393" s="497"/>
      <c r="AH1393" s="497" t="s">
        <v>100</v>
      </c>
      <c r="AI1393" s="15">
        <v>5</v>
      </c>
      <c r="AJ1393" s="15">
        <v>12</v>
      </c>
      <c r="AK1393" s="15">
        <v>40</v>
      </c>
      <c r="AL1393" s="15">
        <v>14</v>
      </c>
      <c r="AM1393" s="15">
        <v>20</v>
      </c>
      <c r="AN1393" s="490">
        <f>IF(AJ1393="",S1393,ROUND(((((AL1393/24)+(AM1393/1440))-((AJ1393/24)+(AK1393/1440)))*1440/50),5))</f>
        <v>2</v>
      </c>
      <c r="AO1393" s="491">
        <f>AJ1393/24+AK1393/1440</f>
        <v>0.52777777777777779</v>
      </c>
      <c r="AP1393" s="491">
        <f>AL1393/24+AM1393/1440</f>
        <v>0.59722222222222221</v>
      </c>
      <c r="AQ1393" s="23" t="str" cm="1">
        <f t="array" ref="AQ1393">IF(X1393="","",IF(SUMPRODUCT((X1393=$X$7:$X$2085)*(AI1393=$AI$7:$AI$2085)*(AO1393=$AO$7:$AO$2085)*(AP1393=$AP$7:$AP$2085)*(ROW($X$7:$X$2085)&lt;&gt;ROW(X1393))*((S1393=0)*($S$7:$S$2085&gt;0)+(S1393&gt;0)*($S$7:$S$2085=0)))&gt;0,"SALONES UNIDOS",IF(SUMPRODUCT((X1393=$X$7:$X$2085)*(AI1393=$AI$7:$AI$2085)*((AO1393&lt;$AP$7:$AP$2085)*(AP1393&gt;$AO$7:$AO$2085))*(ROW($X$7:$X$2085)&lt;&gt;ROW(X1393)))&gt;0,"Cruzado","Sin cruce")))</f>
        <v>Sin cruce</v>
      </c>
      <c r="AR1393" s="23" t="str" cm="1">
        <f t="array" ref="AR1393">IF(AE1393="","",IF(SUMPRODUCT((AE1393=$AE$7:$AE$2085)*(AI1393=$AI$7:$AI$2085)*(AO1393=$AO$7:$AO$2085)*(AP1393=$AP$7:$AP$2085)*(ROW($AE$7:$AE$2085)&lt;&gt;ROW(AE1393))*((S1393=0)*($S$7:$S$2085&gt;0)+(S1393&gt;0)*($S$7:$S$2085=0)))&gt;0,"SALONES UNIDOS",IF(SUMPRODUCT((AE1393=$AE$7:$AE$2085)*(AI1393=$AI$7:$AI$2085)*((AO1393&lt;$AP$7:$AP$2085)*(AP1393&gt;$AO$7:$AO$2085))*(ROW($AE$7:$AE$2085)&lt;&gt;ROW(AE1393)))&gt;0,"Cruzado","Sin cruce")))</f>
        <v>Sin cruce</v>
      </c>
      <c r="AS1393" s="94" t="str">
        <f t="shared" si="29"/>
        <v>OB3PRINCIPALC</v>
      </c>
      <c r="AT1393" s="94" t="str" cm="1">
        <f t="array" ref="AT1393">IF(AS1393="","",IF(SUMPRODUCT((AS1393=$AS$7:$AS$2085)*(AI1393=$AI$7:$AI$2085)*(AO1393=$AO$7:$AO$2085)*(AP1393=$AP$7:$AP$2085)*(ROW($AS$7:$AS$2085)&lt;&gt;ROW(AS1393))*((S1393=0)*($S$7:$S$2085&gt;0)+(S1393&gt;0)*($S$7:$S$2085=0)))&gt;0,"SALONES UNIDOS",IF(SUMPRODUCT((AS1393=$AS$7:$AS$2085)*(AI1393=$AI$7:$AI$2085)*((AO1393&lt;$AP$7:$AP$2085)*(AP1393&gt;$AO$7:$AO$2085))*(ROW($AS$7:$AS$2085)&lt;&gt;ROW(AS1393)))&gt;0,"Cruzado","Sin cruce")))</f>
        <v>Sin cruce</v>
      </c>
    </row>
    <row r="1394" spans="3:46" ht="15.6" hidden="1" customHeight="1">
      <c r="C1394" s="496" t="s">
        <v>572</v>
      </c>
      <c r="D1394" s="479" t="s">
        <v>727</v>
      </c>
      <c r="E1394" s="479">
        <v>20261</v>
      </c>
      <c r="F1394" s="503" t="s">
        <v>48</v>
      </c>
      <c r="G1394" s="497" t="s">
        <v>80</v>
      </c>
      <c r="H1394" s="503" t="s">
        <v>88</v>
      </c>
      <c r="I1394" s="503">
        <v>3</v>
      </c>
      <c r="J1394" s="503" t="s">
        <v>66</v>
      </c>
      <c r="K1394" s="503" t="s">
        <v>66</v>
      </c>
      <c r="L1394" s="499" t="s">
        <v>746</v>
      </c>
      <c r="M1394" s="535" t="s">
        <v>747</v>
      </c>
      <c r="N1394" s="15" t="s">
        <v>577</v>
      </c>
      <c r="O1394" s="15" t="s">
        <v>578</v>
      </c>
      <c r="P1394" s="503" t="s">
        <v>579</v>
      </c>
      <c r="Q1394" s="15">
        <v>2</v>
      </c>
      <c r="R1394" s="15">
        <v>4</v>
      </c>
      <c r="S1394" s="479">
        <v>6</v>
      </c>
      <c r="T1394" s="15">
        <v>4</v>
      </c>
      <c r="U1394" s="471"/>
      <c r="V1394" s="550">
        <v>31</v>
      </c>
      <c r="W1394" s="497">
        <v>41134475</v>
      </c>
      <c r="X1394" s="566" t="s">
        <v>277</v>
      </c>
      <c r="Y1394" s="15" t="s">
        <v>579</v>
      </c>
      <c r="Z1394" s="15"/>
      <c r="AA1394" s="15"/>
      <c r="AB1394" s="15"/>
      <c r="AC1394" s="15" t="s">
        <v>1096</v>
      </c>
      <c r="AD1394" s="15"/>
      <c r="AE1394" s="479"/>
      <c r="AF1394" s="497"/>
      <c r="AG1394" s="497"/>
      <c r="AH1394" s="497" t="s">
        <v>203</v>
      </c>
      <c r="AI1394" s="15">
        <v>7</v>
      </c>
      <c r="AJ1394" s="15">
        <v>14</v>
      </c>
      <c r="AK1394" s="15">
        <v>20</v>
      </c>
      <c r="AL1394" s="15">
        <v>19</v>
      </c>
      <c r="AM1394" s="15">
        <v>20</v>
      </c>
      <c r="AN1394" s="490">
        <f>IF(AJ1394="",S1394,ROUND(((((AL1394/24)+(AM1394/1440))-((AJ1394/24)+(AK1394/1440)))*1440/50),5))</f>
        <v>6</v>
      </c>
      <c r="AO1394" s="491">
        <f>AJ1394/24+AK1394/1440</f>
        <v>0.59722222222222221</v>
      </c>
      <c r="AP1394" s="491">
        <f>AL1394/24+AM1394/1440</f>
        <v>0.80555555555555547</v>
      </c>
      <c r="AQ1394" s="23" t="str" cm="1">
        <f t="array" ref="AQ1394">IF(X1394="","",IF(SUMPRODUCT((X1394=$X$7:$X$2085)*(AI1394=$AI$7:$AI$2085)*(AO1394=$AO$7:$AO$2085)*(AP1394=$AP$7:$AP$2085)*(ROW($X$7:$X$2085)&lt;&gt;ROW(X1394))*((S1394=0)*($S$7:$S$2085&gt;0)+(S1394&gt;0)*($S$7:$S$2085=0)))&gt;0,"SALONES UNIDOS",IF(SUMPRODUCT((X1394=$X$7:$X$2085)*(AI1394=$AI$7:$AI$2085)*((AO1394&lt;$AP$7:$AP$2085)*(AP1394&gt;$AO$7:$AO$2085))*(ROW($X$7:$X$2085)&lt;&gt;ROW(X1394)))&gt;0,"Cruzado","Sin cruce")))</f>
        <v>Sin cruce</v>
      </c>
      <c r="AR1394" s="23" t="str" cm="1">
        <f t="array" ref="AR1394">IF(AE1394="","",IF(SUMPRODUCT((AE1394=$AE$7:$AE$2085)*(AI1394=$AI$7:$AI$2085)*(AO1394=$AO$7:$AO$2085)*(AP1394=$AP$7:$AP$2085)*(ROW($AE$7:$AE$2085)&lt;&gt;ROW(AE1394))*((S1394=0)*($S$7:$S$2085&gt;0)+(S1394&gt;0)*($S$7:$S$2085=0)))&gt;0,"SALONES UNIDOS",IF(SUMPRODUCT((AE1394=$AE$7:$AE$2085)*(AI1394=$AI$7:$AI$2085)*((AO1394&lt;$AP$7:$AP$2085)*(AP1394&gt;$AO$7:$AO$2085))*(ROW($AE$7:$AE$2085)&lt;&gt;ROW(AE1394)))&gt;0,"Cruzado","Sin cruce")))</f>
        <v/>
      </c>
      <c r="AS1394" s="94" t="str">
        <f t="shared" si="29"/>
        <v>OB3PRINCIPALD</v>
      </c>
      <c r="AT1394" s="94" t="str" cm="1">
        <f t="array" ref="AT1394">IF(AS1394="","",IF(SUMPRODUCT((AS1394=$AS$7:$AS$2085)*(AI1394=$AI$7:$AI$2085)*(AO1394=$AO$7:$AO$2085)*(AP1394=$AP$7:$AP$2085)*(ROW($AS$7:$AS$2085)&lt;&gt;ROW(AS1394))*((S1394=0)*($S$7:$S$2085&gt;0)+(S1394&gt;0)*($S$7:$S$2085=0)))&gt;0,"SALONES UNIDOS",IF(SUMPRODUCT((AS1394=$AS$7:$AS$2085)*(AI1394=$AI$7:$AI$2085)*((AO1394&lt;$AP$7:$AP$2085)*(AP1394&gt;$AO$7:$AO$2085))*(ROW($AS$7:$AS$2085)&lt;&gt;ROW(AS1394)))&gt;0,"Cruzado","Sin cruce")))</f>
        <v>Sin cruce</v>
      </c>
    </row>
    <row r="1395" spans="3:46" ht="15.6" hidden="1" customHeight="1">
      <c r="C1395" s="496" t="s">
        <v>572</v>
      </c>
      <c r="D1395" s="479" t="s">
        <v>727</v>
      </c>
      <c r="E1395" s="479">
        <v>20261</v>
      </c>
      <c r="F1395" s="503" t="s">
        <v>48</v>
      </c>
      <c r="G1395" s="497" t="s">
        <v>80</v>
      </c>
      <c r="H1395" s="503" t="s">
        <v>88</v>
      </c>
      <c r="I1395" s="503">
        <v>3</v>
      </c>
      <c r="J1395" s="503" t="s">
        <v>66</v>
      </c>
      <c r="K1395" s="503" t="s">
        <v>66</v>
      </c>
      <c r="L1395" s="499" t="s">
        <v>749</v>
      </c>
      <c r="M1395" s="535" t="s">
        <v>629</v>
      </c>
      <c r="N1395" s="15" t="s">
        <v>577</v>
      </c>
      <c r="O1395" s="15" t="s">
        <v>578</v>
      </c>
      <c r="P1395" s="503" t="s">
        <v>624</v>
      </c>
      <c r="Q1395" s="15">
        <v>3</v>
      </c>
      <c r="R1395" s="15">
        <v>0</v>
      </c>
      <c r="S1395" s="479">
        <v>3</v>
      </c>
      <c r="T1395" s="15">
        <v>3</v>
      </c>
      <c r="U1395" s="471"/>
      <c r="V1395" s="550">
        <v>31</v>
      </c>
      <c r="W1395" s="497">
        <v>70539299</v>
      </c>
      <c r="X1395" s="566" t="s">
        <v>264</v>
      </c>
      <c r="Y1395" s="15" t="s">
        <v>624</v>
      </c>
      <c r="Z1395" s="15"/>
      <c r="AA1395" s="15"/>
      <c r="AB1395" s="15"/>
      <c r="AC1395" s="493"/>
      <c r="AD1395" s="15"/>
      <c r="AE1395" s="479"/>
      <c r="AF1395" s="497"/>
      <c r="AG1395" s="497"/>
      <c r="AH1395" s="15" t="s">
        <v>582</v>
      </c>
      <c r="AI1395" s="15">
        <v>3</v>
      </c>
      <c r="AJ1395" s="15">
        <v>19</v>
      </c>
      <c r="AK1395" s="15">
        <v>20</v>
      </c>
      <c r="AL1395" s="15">
        <v>21</v>
      </c>
      <c r="AM1395" s="15">
        <v>50</v>
      </c>
      <c r="AN1395" s="490">
        <f>IF(AJ1395="",S1395,ROUND(((((AL1395/24)+(AM1395/1440))-((AJ1395/24)+(AK1395/1440)))*1440/50),5))</f>
        <v>3</v>
      </c>
      <c r="AO1395" s="491">
        <f>AJ1395/24+AK1395/1440</f>
        <v>0.80555555555555547</v>
      </c>
      <c r="AP1395" s="491">
        <f>AL1395/24+AM1395/1440</f>
        <v>0.90972222222222221</v>
      </c>
      <c r="AQ1395" s="23" t="str" cm="1">
        <f t="array" ref="AQ1395">IF(X1395="","",IF(SUMPRODUCT((X1395=$X$7:$X$2085)*(AI1395=$AI$7:$AI$2085)*(AO1395=$AO$7:$AO$2085)*(AP1395=$AP$7:$AP$2085)*(ROW($X$7:$X$2085)&lt;&gt;ROW(X1395))*((S1395=0)*($S$7:$S$2085&gt;0)+(S1395&gt;0)*($S$7:$S$2085=0)))&gt;0,"SALONES UNIDOS",IF(SUMPRODUCT((X1395=$X$7:$X$2085)*(AI1395=$AI$7:$AI$2085)*((AO1395&lt;$AP$7:$AP$2085)*(AP1395&gt;$AO$7:$AO$2085))*(ROW($X$7:$X$2085)&lt;&gt;ROW(X1395)))&gt;0,"Cruzado","Sin cruce")))</f>
        <v>Sin cruce</v>
      </c>
      <c r="AR1395" s="23" t="str" cm="1">
        <f t="array" ref="AR1395">IF(AE1395="","",IF(SUMPRODUCT((AE1395=$AE$7:$AE$2085)*(AI1395=$AI$7:$AI$2085)*(AO1395=$AO$7:$AO$2085)*(AP1395=$AP$7:$AP$2085)*(ROW($AE$7:$AE$2085)&lt;&gt;ROW(AE1395))*((S1395=0)*($S$7:$S$2085&gt;0)+(S1395&gt;0)*($S$7:$S$2085=0)))&gt;0,"SALONES UNIDOS",IF(SUMPRODUCT((AE1395=$AE$7:$AE$2085)*(AI1395=$AI$7:$AI$2085)*((AO1395&lt;$AP$7:$AP$2085)*(AP1395&gt;$AO$7:$AO$2085))*(ROW($AE$7:$AE$2085)&lt;&gt;ROW(AE1395)))&gt;0,"Cruzado","Sin cruce")))</f>
        <v/>
      </c>
      <c r="AS1395" s="94" t="str">
        <f t="shared" si="29"/>
        <v>OB3PRINCIPALD</v>
      </c>
      <c r="AT1395" s="94" t="str" cm="1">
        <f t="array" ref="AT1395">IF(AS1395="","",IF(SUMPRODUCT((AS1395=$AS$7:$AS$2085)*(AI1395=$AI$7:$AI$2085)*(AO1395=$AO$7:$AO$2085)*(AP1395=$AP$7:$AP$2085)*(ROW($AS$7:$AS$2085)&lt;&gt;ROW(AS1395))*((S1395=0)*($S$7:$S$2085&gt;0)+(S1395&gt;0)*($S$7:$S$2085=0)))&gt;0,"SALONES UNIDOS",IF(SUMPRODUCT((AS1395=$AS$7:$AS$2085)*(AI1395=$AI$7:$AI$2085)*((AO1395&lt;$AP$7:$AP$2085)*(AP1395&gt;$AO$7:$AO$2085))*(ROW($AS$7:$AS$2085)&lt;&gt;ROW(AS1395)))&gt;0,"Cruzado","Sin cruce")))</f>
        <v>Sin cruce</v>
      </c>
    </row>
    <row r="1396" spans="3:46" ht="15.6" hidden="1" customHeight="1">
      <c r="C1396" s="496" t="s">
        <v>572</v>
      </c>
      <c r="D1396" s="479" t="s">
        <v>727</v>
      </c>
      <c r="E1396" s="479">
        <v>20261</v>
      </c>
      <c r="F1396" s="503" t="s">
        <v>48</v>
      </c>
      <c r="G1396" s="497" t="s">
        <v>80</v>
      </c>
      <c r="H1396" s="503" t="s">
        <v>88</v>
      </c>
      <c r="I1396" s="503">
        <v>3</v>
      </c>
      <c r="J1396" s="503" t="s">
        <v>66</v>
      </c>
      <c r="K1396" s="503" t="s">
        <v>66</v>
      </c>
      <c r="L1396" s="499" t="s">
        <v>750</v>
      </c>
      <c r="M1396" s="535" t="s">
        <v>751</v>
      </c>
      <c r="N1396" s="15" t="s">
        <v>710</v>
      </c>
      <c r="O1396" s="15" t="s">
        <v>578</v>
      </c>
      <c r="P1396" s="503" t="s">
        <v>579</v>
      </c>
      <c r="Q1396" s="15">
        <v>2</v>
      </c>
      <c r="R1396" s="15">
        <v>0</v>
      </c>
      <c r="S1396" s="479">
        <v>2</v>
      </c>
      <c r="T1396" s="15">
        <v>3</v>
      </c>
      <c r="U1396" s="471"/>
      <c r="V1396" s="550">
        <v>31</v>
      </c>
      <c r="W1396" s="497">
        <v>45560291</v>
      </c>
      <c r="X1396" s="566" t="s">
        <v>416</v>
      </c>
      <c r="Y1396" s="15" t="s">
        <v>579</v>
      </c>
      <c r="Z1396" s="15"/>
      <c r="AA1396" s="15"/>
      <c r="AB1396" s="15"/>
      <c r="AC1396" s="15" t="s">
        <v>1075</v>
      </c>
      <c r="AD1396" s="15"/>
      <c r="AE1396" s="479"/>
      <c r="AF1396" s="497"/>
      <c r="AG1396" s="497"/>
      <c r="AH1396" s="497" t="s">
        <v>582</v>
      </c>
      <c r="AI1396" s="15">
        <v>4</v>
      </c>
      <c r="AJ1396" s="15">
        <v>11</v>
      </c>
      <c r="AK1396" s="15">
        <v>0</v>
      </c>
      <c r="AL1396" s="15">
        <v>12</v>
      </c>
      <c r="AM1396" s="15">
        <v>40</v>
      </c>
      <c r="AN1396" s="490">
        <f>IF(AJ1396="",S1396,ROUND(((((AL1396/24)+(AM1396/1440))-((AJ1396/24)+(AK1396/1440)))*1440/50),5))</f>
        <v>2</v>
      </c>
      <c r="AO1396" s="491">
        <f>AJ1396/24+AK1396/1440</f>
        <v>0.45833333333333331</v>
      </c>
      <c r="AP1396" s="491">
        <f>AL1396/24+AM1396/1440</f>
        <v>0.52777777777777779</v>
      </c>
      <c r="AQ1396" s="23" t="str" cm="1">
        <f t="array" ref="AQ1396">IF(X1396="","",IF(SUMPRODUCT((X1396=$X$7:$X$2085)*(AI1396=$AI$7:$AI$2085)*(AO1396=$AO$7:$AO$2085)*(AP1396=$AP$7:$AP$2085)*(ROW($X$7:$X$2085)&lt;&gt;ROW(X1396))*((S1396=0)*($S$7:$S$2085&gt;0)+(S1396&gt;0)*($S$7:$S$2085=0)))&gt;0,"SALONES UNIDOS",IF(SUMPRODUCT((X1396=$X$7:$X$2085)*(AI1396=$AI$7:$AI$2085)*((AO1396&lt;$AP$7:$AP$2085)*(AP1396&gt;$AO$7:$AO$2085))*(ROW($X$7:$X$2085)&lt;&gt;ROW(X1396)))&gt;0,"Cruzado","Sin cruce")))</f>
        <v>Sin cruce</v>
      </c>
      <c r="AR1396" s="23" t="str" cm="1">
        <f t="array" ref="AR1396">IF(AE1396="","",IF(SUMPRODUCT((AE1396=$AE$7:$AE$2085)*(AI1396=$AI$7:$AI$2085)*(AO1396=$AO$7:$AO$2085)*(AP1396=$AP$7:$AP$2085)*(ROW($AE$7:$AE$2085)&lt;&gt;ROW(AE1396))*((S1396=0)*($S$7:$S$2085&gt;0)+(S1396&gt;0)*($S$7:$S$2085=0)))&gt;0,"SALONES UNIDOS",IF(SUMPRODUCT((AE1396=$AE$7:$AE$2085)*(AI1396=$AI$7:$AI$2085)*((AO1396&lt;$AP$7:$AP$2085)*(AP1396&gt;$AO$7:$AO$2085))*(ROW($AE$7:$AE$2085)&lt;&gt;ROW(AE1396)))&gt;0,"Cruzado","Sin cruce")))</f>
        <v/>
      </c>
      <c r="AS1396" s="94" t="str">
        <f t="shared" si="29"/>
        <v>OB3PRINCIPALD</v>
      </c>
      <c r="AT1396" s="94" t="str" cm="1">
        <f t="array" ref="AT1396">IF(AS1396="","",IF(SUMPRODUCT((AS1396=$AS$7:$AS$2085)*(AI1396=$AI$7:$AI$2085)*(AO1396=$AO$7:$AO$2085)*(AP1396=$AP$7:$AP$2085)*(ROW($AS$7:$AS$2085)&lt;&gt;ROW(AS1396))*((S1396=0)*($S$7:$S$2085&gt;0)+(S1396&gt;0)*($S$7:$S$2085=0)))&gt;0,"SALONES UNIDOS",IF(SUMPRODUCT((AS1396=$AS$7:$AS$2085)*(AI1396=$AI$7:$AI$2085)*((AO1396&lt;$AP$7:$AP$2085)*(AP1396&gt;$AO$7:$AO$2085))*(ROW($AS$7:$AS$2085)&lt;&gt;ROW(AS1396)))&gt;0,"Cruzado","Sin cruce")))</f>
        <v>Sin cruce</v>
      </c>
    </row>
    <row r="1397" spans="3:46" ht="15.6" hidden="1" customHeight="1">
      <c r="C1397" s="496" t="s">
        <v>572</v>
      </c>
      <c r="D1397" s="479" t="s">
        <v>727</v>
      </c>
      <c r="E1397" s="479">
        <v>20261</v>
      </c>
      <c r="F1397" s="503" t="s">
        <v>48</v>
      </c>
      <c r="G1397" s="497" t="s">
        <v>80</v>
      </c>
      <c r="H1397" s="503" t="s">
        <v>88</v>
      </c>
      <c r="I1397" s="503">
        <v>3</v>
      </c>
      <c r="J1397" s="503" t="s">
        <v>602</v>
      </c>
      <c r="K1397" s="503" t="s">
        <v>66</v>
      </c>
      <c r="L1397" s="499" t="s">
        <v>750</v>
      </c>
      <c r="M1397" s="535" t="s">
        <v>751</v>
      </c>
      <c r="N1397" s="15" t="s">
        <v>710</v>
      </c>
      <c r="O1397" s="15" t="s">
        <v>578</v>
      </c>
      <c r="P1397" s="503" t="s">
        <v>579</v>
      </c>
      <c r="Q1397" s="15">
        <v>0</v>
      </c>
      <c r="R1397" s="15">
        <v>2</v>
      </c>
      <c r="S1397" s="479">
        <v>2</v>
      </c>
      <c r="T1397" s="15">
        <v>3</v>
      </c>
      <c r="U1397" s="471"/>
      <c r="V1397" s="550">
        <v>16</v>
      </c>
      <c r="W1397" s="497">
        <v>45560291</v>
      </c>
      <c r="X1397" s="566" t="s">
        <v>416</v>
      </c>
      <c r="Y1397" s="15" t="s">
        <v>579</v>
      </c>
      <c r="Z1397" s="15"/>
      <c r="AA1397" s="15"/>
      <c r="AB1397" s="15"/>
      <c r="AC1397" s="493"/>
      <c r="AD1397" s="15"/>
      <c r="AE1397" s="15" t="s">
        <v>1085</v>
      </c>
      <c r="AF1397" s="497"/>
      <c r="AG1397" s="497"/>
      <c r="AH1397" s="497" t="s">
        <v>100</v>
      </c>
      <c r="AI1397" s="15">
        <v>4</v>
      </c>
      <c r="AJ1397" s="15">
        <v>7</v>
      </c>
      <c r="AK1397" s="15">
        <v>40</v>
      </c>
      <c r="AL1397" s="15">
        <v>9</v>
      </c>
      <c r="AM1397" s="15">
        <v>20</v>
      </c>
      <c r="AN1397" s="490">
        <f>IF(AJ1397="",S1397,ROUND(((((AL1397/24)+(AM1397/1440))-((AJ1397/24)+(AK1397/1440)))*1440/50),5))</f>
        <v>2</v>
      </c>
      <c r="AO1397" s="491">
        <f>AJ1397/24+AK1397/1440</f>
        <v>0.31944444444444448</v>
      </c>
      <c r="AP1397" s="491">
        <f>AL1397/24+AM1397/1440</f>
        <v>0.3888888888888889</v>
      </c>
      <c r="AQ1397" s="23" t="str" cm="1">
        <f t="array" ref="AQ1397">IF(X1397="","",IF(SUMPRODUCT((X1397=$X$7:$X$2085)*(AI1397=$AI$7:$AI$2085)*(AO1397=$AO$7:$AO$2085)*(AP1397=$AP$7:$AP$2085)*(ROW($X$7:$X$2085)&lt;&gt;ROW(X1397))*((S1397=0)*($S$7:$S$2085&gt;0)+(S1397&gt;0)*($S$7:$S$2085=0)))&gt;0,"SALONES UNIDOS",IF(SUMPRODUCT((X1397=$X$7:$X$2085)*(AI1397=$AI$7:$AI$2085)*((AO1397&lt;$AP$7:$AP$2085)*(AP1397&gt;$AO$7:$AO$2085))*(ROW($X$7:$X$2085)&lt;&gt;ROW(X1397)))&gt;0,"Cruzado","Sin cruce")))</f>
        <v>Sin cruce</v>
      </c>
      <c r="AR1397" s="23" t="str" cm="1">
        <f t="array" ref="AR1397">IF(AE1397="","",IF(SUMPRODUCT((AE1397=$AE$7:$AE$2085)*(AI1397=$AI$7:$AI$2085)*(AO1397=$AO$7:$AO$2085)*(AP1397=$AP$7:$AP$2085)*(ROW($AE$7:$AE$2085)&lt;&gt;ROW(AE1397))*((S1397=0)*($S$7:$S$2085&gt;0)+(S1397&gt;0)*($S$7:$S$2085=0)))&gt;0,"SALONES UNIDOS",IF(SUMPRODUCT((AE1397=$AE$7:$AE$2085)*(AI1397=$AI$7:$AI$2085)*((AO1397&lt;$AP$7:$AP$2085)*(AP1397&gt;$AO$7:$AO$2085))*(ROW($AE$7:$AE$2085)&lt;&gt;ROW(AE1397)))&gt;0,"Cruzado","Sin cruce")))</f>
        <v>Sin cruce</v>
      </c>
      <c r="AS1397" s="94" t="str">
        <f t="shared" si="29"/>
        <v>OB3PRINCIPALD</v>
      </c>
      <c r="AT1397" s="94" t="str" cm="1">
        <f t="array" ref="AT1397">IF(AS1397="","",IF(SUMPRODUCT((AS1397=$AS$7:$AS$2085)*(AI1397=$AI$7:$AI$2085)*(AO1397=$AO$7:$AO$2085)*(AP1397=$AP$7:$AP$2085)*(ROW($AS$7:$AS$2085)&lt;&gt;ROW(AS1397))*((S1397=0)*($S$7:$S$2085&gt;0)+(S1397&gt;0)*($S$7:$S$2085=0)))&gt;0,"SALONES UNIDOS",IF(SUMPRODUCT((AS1397=$AS$7:$AS$2085)*(AI1397=$AI$7:$AI$2085)*((AO1397&lt;$AP$7:$AP$2085)*(AP1397&gt;$AO$7:$AO$2085))*(ROW($AS$7:$AS$2085)&lt;&gt;ROW(AS1397)))&gt;0,"Cruzado","Sin cruce")))</f>
        <v>Sin cruce</v>
      </c>
    </row>
    <row r="1398" spans="3:46" ht="15.6" hidden="1" customHeight="1">
      <c r="C1398" s="496" t="s">
        <v>572</v>
      </c>
      <c r="D1398" s="479" t="s">
        <v>727</v>
      </c>
      <c r="E1398" s="479">
        <v>20261</v>
      </c>
      <c r="F1398" s="503" t="s">
        <v>48</v>
      </c>
      <c r="G1398" s="497" t="s">
        <v>80</v>
      </c>
      <c r="H1398" s="503" t="s">
        <v>88</v>
      </c>
      <c r="I1398" s="503">
        <v>3</v>
      </c>
      <c r="J1398" s="503" t="s">
        <v>603</v>
      </c>
      <c r="K1398" s="503" t="s">
        <v>66</v>
      </c>
      <c r="L1398" s="499" t="s">
        <v>750</v>
      </c>
      <c r="M1398" s="535" t="s">
        <v>751</v>
      </c>
      <c r="N1398" s="15" t="s">
        <v>710</v>
      </c>
      <c r="O1398" s="15" t="s">
        <v>578</v>
      </c>
      <c r="P1398" s="503" t="s">
        <v>579</v>
      </c>
      <c r="Q1398" s="15">
        <v>0</v>
      </c>
      <c r="R1398" s="15">
        <v>2</v>
      </c>
      <c r="S1398" s="479">
        <v>2</v>
      </c>
      <c r="T1398" s="15">
        <v>3</v>
      </c>
      <c r="U1398" s="471"/>
      <c r="V1398" s="550">
        <v>15</v>
      </c>
      <c r="W1398" s="497">
        <v>45560291</v>
      </c>
      <c r="X1398" s="566" t="s">
        <v>416</v>
      </c>
      <c r="Y1398" s="15" t="s">
        <v>579</v>
      </c>
      <c r="Z1398" s="15"/>
      <c r="AA1398" s="15"/>
      <c r="AB1398" s="15"/>
      <c r="AC1398" s="493"/>
      <c r="AD1398" s="15"/>
      <c r="AE1398" s="15" t="s">
        <v>1085</v>
      </c>
      <c r="AF1398" s="497"/>
      <c r="AG1398" s="497"/>
      <c r="AH1398" s="497" t="s">
        <v>100</v>
      </c>
      <c r="AI1398" s="15">
        <v>4</v>
      </c>
      <c r="AJ1398" s="15">
        <v>9</v>
      </c>
      <c r="AK1398" s="15">
        <v>20</v>
      </c>
      <c r="AL1398" s="15">
        <v>11</v>
      </c>
      <c r="AM1398" s="15">
        <v>0</v>
      </c>
      <c r="AN1398" s="490">
        <f>IF(AJ1398="",S1398,ROUND(((((AL1398/24)+(AM1398/1440))-((AJ1398/24)+(AK1398/1440)))*1440/50),5))</f>
        <v>2</v>
      </c>
      <c r="AO1398" s="491">
        <f>AJ1398/24+AK1398/1440</f>
        <v>0.3888888888888889</v>
      </c>
      <c r="AP1398" s="491">
        <f>AL1398/24+AM1398/1440</f>
        <v>0.45833333333333331</v>
      </c>
      <c r="AQ1398" s="23" t="str" cm="1">
        <f t="array" ref="AQ1398">IF(X1398="","",IF(SUMPRODUCT((X1398=$X$7:$X$2085)*(AI1398=$AI$7:$AI$2085)*(AO1398=$AO$7:$AO$2085)*(AP1398=$AP$7:$AP$2085)*(ROW($X$7:$X$2085)&lt;&gt;ROW(X1398))*((S1398=0)*($S$7:$S$2085&gt;0)+(S1398&gt;0)*($S$7:$S$2085=0)))&gt;0,"SALONES UNIDOS",IF(SUMPRODUCT((X1398=$X$7:$X$2085)*(AI1398=$AI$7:$AI$2085)*((AO1398&lt;$AP$7:$AP$2085)*(AP1398&gt;$AO$7:$AO$2085))*(ROW($X$7:$X$2085)&lt;&gt;ROW(X1398)))&gt;0,"Cruzado","Sin cruce")))</f>
        <v>Sin cruce</v>
      </c>
      <c r="AR1398" s="23" t="str" cm="1">
        <f t="array" ref="AR1398">IF(AE1398="","",IF(SUMPRODUCT((AE1398=$AE$7:$AE$2085)*(AI1398=$AI$7:$AI$2085)*(AO1398=$AO$7:$AO$2085)*(AP1398=$AP$7:$AP$2085)*(ROW($AE$7:$AE$2085)&lt;&gt;ROW(AE1398))*((S1398=0)*($S$7:$S$2085&gt;0)+(S1398&gt;0)*($S$7:$S$2085=0)))&gt;0,"SALONES UNIDOS",IF(SUMPRODUCT((AE1398=$AE$7:$AE$2085)*(AI1398=$AI$7:$AI$2085)*((AO1398&lt;$AP$7:$AP$2085)*(AP1398&gt;$AO$7:$AO$2085))*(ROW($AE$7:$AE$2085)&lt;&gt;ROW(AE1398)))&gt;0,"Cruzado","Sin cruce")))</f>
        <v>Sin cruce</v>
      </c>
      <c r="AS1398" s="94" t="str">
        <f t="shared" si="29"/>
        <v>OB3PRINCIPALD</v>
      </c>
      <c r="AT1398" s="94" t="str" cm="1">
        <f t="array" ref="AT1398">IF(AS1398="","",IF(SUMPRODUCT((AS1398=$AS$7:$AS$2085)*(AI1398=$AI$7:$AI$2085)*(AO1398=$AO$7:$AO$2085)*(AP1398=$AP$7:$AP$2085)*(ROW($AS$7:$AS$2085)&lt;&gt;ROW(AS1398))*((S1398=0)*($S$7:$S$2085&gt;0)+(S1398&gt;0)*($S$7:$S$2085=0)))&gt;0,"SALONES UNIDOS",IF(SUMPRODUCT((AS1398=$AS$7:$AS$2085)*(AI1398=$AI$7:$AI$2085)*((AO1398&lt;$AP$7:$AP$2085)*(AP1398&gt;$AO$7:$AO$2085))*(ROW($AS$7:$AS$2085)&lt;&gt;ROW(AS1398)))&gt;0,"Cruzado","Sin cruce")))</f>
        <v>Sin cruce</v>
      </c>
    </row>
    <row r="1399" spans="3:46" ht="15.6" hidden="1" customHeight="1">
      <c r="C1399" s="496" t="s">
        <v>572</v>
      </c>
      <c r="D1399" s="479" t="s">
        <v>727</v>
      </c>
      <c r="E1399" s="479">
        <v>20261</v>
      </c>
      <c r="F1399" s="503" t="s">
        <v>48</v>
      </c>
      <c r="G1399" s="497" t="s">
        <v>80</v>
      </c>
      <c r="H1399" s="503" t="s">
        <v>88</v>
      </c>
      <c r="I1399" s="503">
        <v>3</v>
      </c>
      <c r="J1399" s="503" t="s">
        <v>66</v>
      </c>
      <c r="K1399" s="503" t="s">
        <v>66</v>
      </c>
      <c r="L1399" s="499" t="s">
        <v>753</v>
      </c>
      <c r="M1399" s="544" t="s">
        <v>754</v>
      </c>
      <c r="N1399" s="15" t="s">
        <v>577</v>
      </c>
      <c r="O1399" s="15" t="s">
        <v>578</v>
      </c>
      <c r="P1399" s="503" t="s">
        <v>579</v>
      </c>
      <c r="Q1399" s="15">
        <v>2</v>
      </c>
      <c r="R1399" s="15">
        <v>0</v>
      </c>
      <c r="S1399" s="479">
        <v>2</v>
      </c>
      <c r="T1399" s="15">
        <v>3</v>
      </c>
      <c r="U1399" s="471"/>
      <c r="V1399" s="550">
        <v>31</v>
      </c>
      <c r="W1399" s="497">
        <v>43920995</v>
      </c>
      <c r="X1399" s="566" t="s">
        <v>399</v>
      </c>
      <c r="Y1399" s="15" t="s">
        <v>579</v>
      </c>
      <c r="Z1399" s="15"/>
      <c r="AA1399" s="15"/>
      <c r="AB1399" s="15"/>
      <c r="AC1399" s="15" t="s">
        <v>1096</v>
      </c>
      <c r="AD1399" s="15"/>
      <c r="AE1399" s="479"/>
      <c r="AF1399" s="497"/>
      <c r="AG1399" s="497"/>
      <c r="AH1399" s="15" t="s">
        <v>582</v>
      </c>
      <c r="AI1399" s="15">
        <v>6</v>
      </c>
      <c r="AJ1399" s="15">
        <v>12</v>
      </c>
      <c r="AK1399" s="15">
        <v>40</v>
      </c>
      <c r="AL1399" s="15">
        <v>14</v>
      </c>
      <c r="AM1399" s="15">
        <v>20</v>
      </c>
      <c r="AN1399" s="490">
        <f>IF(AJ1399="",S1399,ROUND(((((AL1399/24)+(AM1399/1440))-((AJ1399/24)+(AK1399/1440)))*1440/50),5))</f>
        <v>2</v>
      </c>
      <c r="AO1399" s="491">
        <f>AJ1399/24+AK1399/1440</f>
        <v>0.52777777777777779</v>
      </c>
      <c r="AP1399" s="491">
        <f>AL1399/24+AM1399/1440</f>
        <v>0.59722222222222221</v>
      </c>
      <c r="AQ1399" s="23" t="str" cm="1">
        <f t="array" ref="AQ1399">IF(X1399="","",IF(SUMPRODUCT((X1399=$X$7:$X$2085)*(AI1399=$AI$7:$AI$2085)*(AO1399=$AO$7:$AO$2085)*(AP1399=$AP$7:$AP$2085)*(ROW($X$7:$X$2085)&lt;&gt;ROW(X1399))*((S1399=0)*($S$7:$S$2085&gt;0)+(S1399&gt;0)*($S$7:$S$2085=0)))&gt;0,"SALONES UNIDOS",IF(SUMPRODUCT((X1399=$X$7:$X$2085)*(AI1399=$AI$7:$AI$2085)*((AO1399&lt;$AP$7:$AP$2085)*(AP1399&gt;$AO$7:$AO$2085))*(ROW($X$7:$X$2085)&lt;&gt;ROW(X1399)))&gt;0,"Cruzado","Sin cruce")))</f>
        <v>Sin cruce</v>
      </c>
      <c r="AR1399" s="23" t="str" cm="1">
        <f t="array" ref="AR1399">IF(AE1399="","",IF(SUMPRODUCT((AE1399=$AE$7:$AE$2085)*(AI1399=$AI$7:$AI$2085)*(AO1399=$AO$7:$AO$2085)*(AP1399=$AP$7:$AP$2085)*(ROW($AE$7:$AE$2085)&lt;&gt;ROW(AE1399))*((S1399=0)*($S$7:$S$2085&gt;0)+(S1399&gt;0)*($S$7:$S$2085=0)))&gt;0,"SALONES UNIDOS",IF(SUMPRODUCT((AE1399=$AE$7:$AE$2085)*(AI1399=$AI$7:$AI$2085)*((AO1399&lt;$AP$7:$AP$2085)*(AP1399&gt;$AO$7:$AO$2085))*(ROW($AE$7:$AE$2085)&lt;&gt;ROW(AE1399)))&gt;0,"Cruzado","Sin cruce")))</f>
        <v/>
      </c>
      <c r="AS1399" s="94" t="str">
        <f t="shared" si="29"/>
        <v>OB3PRINCIPALD</v>
      </c>
      <c r="AT1399" s="94" t="str" cm="1">
        <f t="array" ref="AT1399">IF(AS1399="","",IF(SUMPRODUCT((AS1399=$AS$7:$AS$2085)*(AI1399=$AI$7:$AI$2085)*(AO1399=$AO$7:$AO$2085)*(AP1399=$AP$7:$AP$2085)*(ROW($AS$7:$AS$2085)&lt;&gt;ROW(AS1399))*((S1399=0)*($S$7:$S$2085&gt;0)+(S1399&gt;0)*($S$7:$S$2085=0)))&gt;0,"SALONES UNIDOS",IF(SUMPRODUCT((AS1399=$AS$7:$AS$2085)*(AI1399=$AI$7:$AI$2085)*((AO1399&lt;$AP$7:$AP$2085)*(AP1399&gt;$AO$7:$AO$2085))*(ROW($AS$7:$AS$2085)&lt;&gt;ROW(AS1399)))&gt;0,"Cruzado","Sin cruce")))</f>
        <v>Sin cruce</v>
      </c>
    </row>
    <row r="1400" spans="3:46" ht="15.6" hidden="1" customHeight="1">
      <c r="C1400" s="496" t="s">
        <v>572</v>
      </c>
      <c r="D1400" s="479" t="s">
        <v>727</v>
      </c>
      <c r="E1400" s="479">
        <v>20261</v>
      </c>
      <c r="F1400" s="503" t="s">
        <v>48</v>
      </c>
      <c r="G1400" s="497" t="s">
        <v>80</v>
      </c>
      <c r="H1400" s="503" t="s">
        <v>88</v>
      </c>
      <c r="I1400" s="503">
        <v>3</v>
      </c>
      <c r="J1400" s="503" t="s">
        <v>602</v>
      </c>
      <c r="K1400" s="503" t="s">
        <v>66</v>
      </c>
      <c r="L1400" s="499" t="s">
        <v>753</v>
      </c>
      <c r="M1400" s="544" t="s">
        <v>754</v>
      </c>
      <c r="N1400" s="15" t="s">
        <v>577</v>
      </c>
      <c r="O1400" s="15" t="s">
        <v>578</v>
      </c>
      <c r="P1400" s="503" t="s">
        <v>579</v>
      </c>
      <c r="Q1400" s="15">
        <v>0</v>
      </c>
      <c r="R1400" s="15">
        <v>2</v>
      </c>
      <c r="S1400" s="479">
        <v>2</v>
      </c>
      <c r="T1400" s="15">
        <v>3</v>
      </c>
      <c r="U1400" s="471"/>
      <c r="V1400" s="550">
        <v>31</v>
      </c>
      <c r="W1400" s="497">
        <v>43920995</v>
      </c>
      <c r="X1400" s="566" t="s">
        <v>399</v>
      </c>
      <c r="Y1400" s="15" t="s">
        <v>579</v>
      </c>
      <c r="Z1400" s="15"/>
      <c r="AA1400" s="15"/>
      <c r="AB1400" s="15"/>
      <c r="AC1400" s="493"/>
      <c r="AD1400" s="15"/>
      <c r="AE1400" s="479" t="s">
        <v>1068</v>
      </c>
      <c r="AF1400" s="497"/>
      <c r="AG1400" s="497"/>
      <c r="AH1400" s="15" t="s">
        <v>100</v>
      </c>
      <c r="AI1400" s="15">
        <v>6</v>
      </c>
      <c r="AJ1400" s="15">
        <v>14</v>
      </c>
      <c r="AK1400" s="15">
        <v>20</v>
      </c>
      <c r="AL1400" s="15">
        <v>16</v>
      </c>
      <c r="AM1400" s="15">
        <v>0</v>
      </c>
      <c r="AN1400" s="490">
        <f>IF(AJ1400="",S1400,ROUND(((((AL1400/24)+(AM1400/1440))-((AJ1400/24)+(AK1400/1440)))*1440/50),5))</f>
        <v>2</v>
      </c>
      <c r="AO1400" s="491">
        <f>AJ1400/24+AK1400/1440</f>
        <v>0.59722222222222221</v>
      </c>
      <c r="AP1400" s="491">
        <f>AL1400/24+AM1400/1440</f>
        <v>0.66666666666666663</v>
      </c>
      <c r="AQ1400" s="23" t="str" cm="1">
        <f t="array" ref="AQ1400">IF(X1400="","",IF(SUMPRODUCT((X1400=$X$7:$X$2085)*(AI1400=$AI$7:$AI$2085)*(AO1400=$AO$7:$AO$2085)*(AP1400=$AP$7:$AP$2085)*(ROW($X$7:$X$2085)&lt;&gt;ROW(X1400))*((S1400=0)*($S$7:$S$2085&gt;0)+(S1400&gt;0)*($S$7:$S$2085=0)))&gt;0,"SALONES UNIDOS",IF(SUMPRODUCT((X1400=$X$7:$X$2085)*(AI1400=$AI$7:$AI$2085)*((AO1400&lt;$AP$7:$AP$2085)*(AP1400&gt;$AO$7:$AO$2085))*(ROW($X$7:$X$2085)&lt;&gt;ROW(X1400)))&gt;0,"Cruzado","Sin cruce")))</f>
        <v>Sin cruce</v>
      </c>
      <c r="AR1400" s="23" t="str" cm="1">
        <f t="array" ref="AR1400">IF(AE1400="","",IF(SUMPRODUCT((AE1400=$AE$7:$AE$2085)*(AI1400=$AI$7:$AI$2085)*(AO1400=$AO$7:$AO$2085)*(AP1400=$AP$7:$AP$2085)*(ROW($AE$7:$AE$2085)&lt;&gt;ROW(AE1400))*((S1400=0)*($S$7:$S$2085&gt;0)+(S1400&gt;0)*($S$7:$S$2085=0)))&gt;0,"SALONES UNIDOS",IF(SUMPRODUCT((AE1400=$AE$7:$AE$2085)*(AI1400=$AI$7:$AI$2085)*((AO1400&lt;$AP$7:$AP$2085)*(AP1400&gt;$AO$7:$AO$2085))*(ROW($AE$7:$AE$2085)&lt;&gt;ROW(AE1400)))&gt;0,"Cruzado","Sin cruce")))</f>
        <v>Sin cruce</v>
      </c>
      <c r="AS1400" s="94" t="str">
        <f t="shared" si="29"/>
        <v>OB3PRINCIPALD</v>
      </c>
      <c r="AT1400" s="94" t="str" cm="1">
        <f t="array" ref="AT1400">IF(AS1400="","",IF(SUMPRODUCT((AS1400=$AS$7:$AS$2085)*(AI1400=$AI$7:$AI$2085)*(AO1400=$AO$7:$AO$2085)*(AP1400=$AP$7:$AP$2085)*(ROW($AS$7:$AS$2085)&lt;&gt;ROW(AS1400))*((S1400=0)*($S$7:$S$2085&gt;0)+(S1400&gt;0)*($S$7:$S$2085=0)))&gt;0,"SALONES UNIDOS",IF(SUMPRODUCT((AS1400=$AS$7:$AS$2085)*(AI1400=$AI$7:$AI$2085)*((AO1400&lt;$AP$7:$AP$2085)*(AP1400&gt;$AO$7:$AO$2085))*(ROW($AS$7:$AS$2085)&lt;&gt;ROW(AS1400)))&gt;0,"Cruzado","Sin cruce")))</f>
        <v>Sin cruce</v>
      </c>
    </row>
    <row r="1401" spans="3:46" ht="15.6" hidden="1" customHeight="1">
      <c r="C1401" s="496" t="s">
        <v>572</v>
      </c>
      <c r="D1401" s="479" t="s">
        <v>727</v>
      </c>
      <c r="E1401" s="479">
        <v>20261</v>
      </c>
      <c r="F1401" s="503" t="s">
        <v>48</v>
      </c>
      <c r="G1401" s="497" t="s">
        <v>80</v>
      </c>
      <c r="H1401" s="503" t="s">
        <v>88</v>
      </c>
      <c r="I1401" s="503">
        <v>3</v>
      </c>
      <c r="J1401" s="503" t="s">
        <v>603</v>
      </c>
      <c r="K1401" s="503" t="s">
        <v>66</v>
      </c>
      <c r="L1401" s="499" t="s">
        <v>753</v>
      </c>
      <c r="M1401" s="544" t="s">
        <v>754</v>
      </c>
      <c r="N1401" s="15" t="s">
        <v>577</v>
      </c>
      <c r="O1401" s="15" t="s">
        <v>578</v>
      </c>
      <c r="P1401" s="503" t="s">
        <v>579</v>
      </c>
      <c r="Q1401" s="15">
        <v>0</v>
      </c>
      <c r="R1401" s="15">
        <v>2</v>
      </c>
      <c r="S1401" s="479">
        <v>2</v>
      </c>
      <c r="T1401" s="15">
        <v>3</v>
      </c>
      <c r="U1401" s="471"/>
      <c r="V1401" s="550">
        <v>31</v>
      </c>
      <c r="W1401" s="497">
        <v>43920995</v>
      </c>
      <c r="X1401" s="566" t="s">
        <v>399</v>
      </c>
      <c r="Y1401" s="15" t="s">
        <v>579</v>
      </c>
      <c r="Z1401" s="15"/>
      <c r="AA1401" s="15"/>
      <c r="AB1401" s="15"/>
      <c r="AC1401" s="493"/>
      <c r="AD1401" s="15"/>
      <c r="AE1401" s="479" t="s">
        <v>1068</v>
      </c>
      <c r="AF1401" s="497"/>
      <c r="AG1401" s="497"/>
      <c r="AH1401" s="15" t="s">
        <v>100</v>
      </c>
      <c r="AI1401" s="15">
        <v>6</v>
      </c>
      <c r="AJ1401" s="15">
        <v>16</v>
      </c>
      <c r="AK1401" s="15">
        <v>0</v>
      </c>
      <c r="AL1401" s="15">
        <v>17</v>
      </c>
      <c r="AM1401" s="15">
        <v>40</v>
      </c>
      <c r="AN1401" s="490">
        <f>IF(AJ1401="",S1401,ROUND(((((AL1401/24)+(AM1401/1440))-((AJ1401/24)+(AK1401/1440)))*1440/50),5))</f>
        <v>2</v>
      </c>
      <c r="AO1401" s="491">
        <f>AJ1401/24+AK1401/1440</f>
        <v>0.66666666666666663</v>
      </c>
      <c r="AP1401" s="491">
        <f>AL1401/24+AM1401/1440</f>
        <v>0.73611111111111116</v>
      </c>
      <c r="AQ1401" s="23" t="str" cm="1">
        <f t="array" ref="AQ1401">IF(X1401="","",IF(SUMPRODUCT((X1401=$X$7:$X$2085)*(AI1401=$AI$7:$AI$2085)*(AO1401=$AO$7:$AO$2085)*(AP1401=$AP$7:$AP$2085)*(ROW($X$7:$X$2085)&lt;&gt;ROW(X1401))*((S1401=0)*($S$7:$S$2085&gt;0)+(S1401&gt;0)*($S$7:$S$2085=0)))&gt;0,"SALONES UNIDOS",IF(SUMPRODUCT((X1401=$X$7:$X$2085)*(AI1401=$AI$7:$AI$2085)*((AO1401&lt;$AP$7:$AP$2085)*(AP1401&gt;$AO$7:$AO$2085))*(ROW($X$7:$X$2085)&lt;&gt;ROW(X1401)))&gt;0,"Cruzado","Sin cruce")))</f>
        <v>Sin cruce</v>
      </c>
      <c r="AR1401" s="23" t="str" cm="1">
        <f t="array" ref="AR1401">IF(AE1401="","",IF(SUMPRODUCT((AE1401=$AE$7:$AE$2085)*(AI1401=$AI$7:$AI$2085)*(AO1401=$AO$7:$AO$2085)*(AP1401=$AP$7:$AP$2085)*(ROW($AE$7:$AE$2085)&lt;&gt;ROW(AE1401))*((S1401=0)*($S$7:$S$2085&gt;0)+(S1401&gt;0)*($S$7:$S$2085=0)))&gt;0,"SALONES UNIDOS",IF(SUMPRODUCT((AE1401=$AE$7:$AE$2085)*(AI1401=$AI$7:$AI$2085)*((AO1401&lt;$AP$7:$AP$2085)*(AP1401&gt;$AO$7:$AO$2085))*(ROW($AE$7:$AE$2085)&lt;&gt;ROW(AE1401)))&gt;0,"Cruzado","Sin cruce")))</f>
        <v>Sin cruce</v>
      </c>
      <c r="AS1401" s="94" t="str">
        <f t="shared" si="29"/>
        <v>OB3PRINCIPALD</v>
      </c>
      <c r="AT1401" s="94" t="str" cm="1">
        <f t="array" ref="AT1401">IF(AS1401="","",IF(SUMPRODUCT((AS1401=$AS$7:$AS$2085)*(AI1401=$AI$7:$AI$2085)*(AO1401=$AO$7:$AO$2085)*(AP1401=$AP$7:$AP$2085)*(ROW($AS$7:$AS$2085)&lt;&gt;ROW(AS1401))*((S1401=0)*($S$7:$S$2085&gt;0)+(S1401&gt;0)*($S$7:$S$2085=0)))&gt;0,"SALONES UNIDOS",IF(SUMPRODUCT((AS1401=$AS$7:$AS$2085)*(AI1401=$AI$7:$AI$2085)*((AO1401&lt;$AP$7:$AP$2085)*(AP1401&gt;$AO$7:$AO$2085))*(ROW($AS$7:$AS$2085)&lt;&gt;ROW(AS1401)))&gt;0,"Cruzado","Sin cruce")))</f>
        <v>Sin cruce</v>
      </c>
    </row>
    <row r="1402" spans="3:46" ht="15.6" hidden="1" customHeight="1">
      <c r="C1402" s="496" t="s">
        <v>572</v>
      </c>
      <c r="D1402" s="479" t="s">
        <v>727</v>
      </c>
      <c r="E1402" s="479">
        <v>20261</v>
      </c>
      <c r="F1402" s="503" t="s">
        <v>48</v>
      </c>
      <c r="G1402" s="497" t="s">
        <v>80</v>
      </c>
      <c r="H1402" s="503" t="s">
        <v>88</v>
      </c>
      <c r="I1402" s="503">
        <v>3</v>
      </c>
      <c r="J1402" s="503" t="s">
        <v>66</v>
      </c>
      <c r="K1402" s="503" t="s">
        <v>66</v>
      </c>
      <c r="L1402" s="499" t="s">
        <v>755</v>
      </c>
      <c r="M1402" s="535" t="s">
        <v>756</v>
      </c>
      <c r="N1402" s="15" t="s">
        <v>710</v>
      </c>
      <c r="O1402" s="15" t="s">
        <v>578</v>
      </c>
      <c r="P1402" s="503" t="s">
        <v>579</v>
      </c>
      <c r="Q1402" s="15">
        <v>3</v>
      </c>
      <c r="R1402" s="15">
        <v>0</v>
      </c>
      <c r="S1402" s="479">
        <v>3</v>
      </c>
      <c r="T1402" s="15">
        <v>4</v>
      </c>
      <c r="U1402" s="471"/>
      <c r="V1402" s="550">
        <v>31</v>
      </c>
      <c r="W1402" s="497">
        <v>40930821</v>
      </c>
      <c r="X1402" s="566" t="s">
        <v>363</v>
      </c>
      <c r="Y1402" s="15" t="s">
        <v>579</v>
      </c>
      <c r="Z1402" s="15"/>
      <c r="AA1402" s="15"/>
      <c r="AB1402" s="15"/>
      <c r="AC1402" s="15" t="s">
        <v>1094</v>
      </c>
      <c r="AD1402" s="15"/>
      <c r="AE1402" s="479"/>
      <c r="AF1402" s="497"/>
      <c r="AG1402" s="497"/>
      <c r="AH1402" s="15" t="s">
        <v>582</v>
      </c>
      <c r="AI1402" s="15">
        <v>1</v>
      </c>
      <c r="AJ1402" s="15">
        <v>15</v>
      </c>
      <c r="AK1402" s="15">
        <v>10</v>
      </c>
      <c r="AL1402" s="15">
        <v>17</v>
      </c>
      <c r="AM1402" s="15">
        <v>40</v>
      </c>
      <c r="AN1402" s="490">
        <f>IF(AJ1402="",S1402,ROUND(((((AL1402/24)+(AM1402/1440))-((AJ1402/24)+(AK1402/1440)))*1440/50),5))</f>
        <v>3</v>
      </c>
      <c r="AO1402" s="491">
        <f>AJ1402/24+AK1402/1440</f>
        <v>0.63194444444444442</v>
      </c>
      <c r="AP1402" s="491">
        <f>AL1402/24+AM1402/1440</f>
        <v>0.73611111111111116</v>
      </c>
      <c r="AQ1402" s="23" t="str" cm="1">
        <f t="array" ref="AQ1402">IF(X1402="","",IF(SUMPRODUCT((X1402=$X$7:$X$2085)*(AI1402=$AI$7:$AI$2085)*(AO1402=$AO$7:$AO$2085)*(AP1402=$AP$7:$AP$2085)*(ROW($X$7:$X$2085)&lt;&gt;ROW(X1402))*((S1402=0)*($S$7:$S$2085&gt;0)+(S1402&gt;0)*($S$7:$S$2085=0)))&gt;0,"SALONES UNIDOS",IF(SUMPRODUCT((X1402=$X$7:$X$2085)*(AI1402=$AI$7:$AI$2085)*((AO1402&lt;$AP$7:$AP$2085)*(AP1402&gt;$AO$7:$AO$2085))*(ROW($X$7:$X$2085)&lt;&gt;ROW(X1402)))&gt;0,"Cruzado","Sin cruce")))</f>
        <v>Sin cruce</v>
      </c>
      <c r="AR1402" s="23" t="str" cm="1">
        <f t="array" ref="AR1402">IF(AE1402="","",IF(SUMPRODUCT((AE1402=$AE$7:$AE$2085)*(AI1402=$AI$7:$AI$2085)*(AO1402=$AO$7:$AO$2085)*(AP1402=$AP$7:$AP$2085)*(ROW($AE$7:$AE$2085)&lt;&gt;ROW(AE1402))*((S1402=0)*($S$7:$S$2085&gt;0)+(S1402&gt;0)*($S$7:$S$2085=0)))&gt;0,"SALONES UNIDOS",IF(SUMPRODUCT((AE1402=$AE$7:$AE$2085)*(AI1402=$AI$7:$AI$2085)*((AO1402&lt;$AP$7:$AP$2085)*(AP1402&gt;$AO$7:$AO$2085))*(ROW($AE$7:$AE$2085)&lt;&gt;ROW(AE1402)))&gt;0,"Cruzado","Sin cruce")))</f>
        <v/>
      </c>
      <c r="AS1402" s="94" t="str">
        <f t="shared" si="29"/>
        <v>OB3PRINCIPALD</v>
      </c>
      <c r="AT1402" s="94" t="str" cm="1">
        <f t="array" ref="AT1402">IF(AS1402="","",IF(SUMPRODUCT((AS1402=$AS$7:$AS$2085)*(AI1402=$AI$7:$AI$2085)*(AO1402=$AO$7:$AO$2085)*(AP1402=$AP$7:$AP$2085)*(ROW($AS$7:$AS$2085)&lt;&gt;ROW(AS1402))*((S1402=0)*($S$7:$S$2085&gt;0)+(S1402&gt;0)*($S$7:$S$2085=0)))&gt;0,"SALONES UNIDOS",IF(SUMPRODUCT((AS1402=$AS$7:$AS$2085)*(AI1402=$AI$7:$AI$2085)*((AO1402&lt;$AP$7:$AP$2085)*(AP1402&gt;$AO$7:$AO$2085))*(ROW($AS$7:$AS$2085)&lt;&gt;ROW(AS1402)))&gt;0,"Cruzado","Sin cruce")))</f>
        <v>Sin cruce</v>
      </c>
    </row>
    <row r="1403" spans="3:46" ht="15.6" hidden="1" customHeight="1">
      <c r="C1403" s="496" t="s">
        <v>572</v>
      </c>
      <c r="D1403" s="479" t="s">
        <v>727</v>
      </c>
      <c r="E1403" s="479">
        <v>20261</v>
      </c>
      <c r="F1403" s="503" t="s">
        <v>48</v>
      </c>
      <c r="G1403" s="497" t="s">
        <v>80</v>
      </c>
      <c r="H1403" s="503" t="s">
        <v>88</v>
      </c>
      <c r="I1403" s="503">
        <v>3</v>
      </c>
      <c r="J1403" s="503" t="s">
        <v>602</v>
      </c>
      <c r="K1403" s="503" t="s">
        <v>66</v>
      </c>
      <c r="L1403" s="499" t="s">
        <v>755</v>
      </c>
      <c r="M1403" s="535" t="s">
        <v>756</v>
      </c>
      <c r="N1403" s="15" t="s">
        <v>710</v>
      </c>
      <c r="O1403" s="15" t="s">
        <v>578</v>
      </c>
      <c r="P1403" s="503" t="s">
        <v>579</v>
      </c>
      <c r="Q1403" s="15">
        <v>0</v>
      </c>
      <c r="R1403" s="15">
        <v>2</v>
      </c>
      <c r="S1403" s="479">
        <v>2</v>
      </c>
      <c r="T1403" s="15">
        <v>4</v>
      </c>
      <c r="U1403" s="471"/>
      <c r="V1403" s="550">
        <v>16</v>
      </c>
      <c r="W1403" s="497">
        <v>40930821</v>
      </c>
      <c r="X1403" s="566" t="s">
        <v>363</v>
      </c>
      <c r="Y1403" s="15" t="s">
        <v>579</v>
      </c>
      <c r="Z1403" s="15"/>
      <c r="AA1403" s="15"/>
      <c r="AB1403" s="15"/>
      <c r="AC1403" s="493"/>
      <c r="AD1403" s="15"/>
      <c r="AE1403" s="15" t="s">
        <v>1092</v>
      </c>
      <c r="AF1403" s="497"/>
      <c r="AG1403" s="497"/>
      <c r="AH1403" s="15" t="s">
        <v>100</v>
      </c>
      <c r="AI1403" s="15">
        <v>1</v>
      </c>
      <c r="AJ1403" s="15">
        <v>17</v>
      </c>
      <c r="AK1403" s="15">
        <v>40</v>
      </c>
      <c r="AL1403" s="15">
        <v>19</v>
      </c>
      <c r="AM1403" s="15">
        <v>20</v>
      </c>
      <c r="AN1403" s="490">
        <f>IF(AJ1403="",S1403,ROUND(((((AL1403/24)+(AM1403/1440))-((AJ1403/24)+(AK1403/1440)))*1440/50),5))</f>
        <v>2</v>
      </c>
      <c r="AO1403" s="491">
        <f>AJ1403/24+AK1403/1440</f>
        <v>0.73611111111111116</v>
      </c>
      <c r="AP1403" s="491">
        <f>AL1403/24+AM1403/1440</f>
        <v>0.80555555555555547</v>
      </c>
      <c r="AQ1403" s="23" t="str" cm="1">
        <f t="array" ref="AQ1403">IF(X1403="","",IF(SUMPRODUCT((X1403=$X$7:$X$2085)*(AI1403=$AI$7:$AI$2085)*(AO1403=$AO$7:$AO$2085)*(AP1403=$AP$7:$AP$2085)*(ROW($X$7:$X$2085)&lt;&gt;ROW(X1403))*((S1403=0)*($S$7:$S$2085&gt;0)+(S1403&gt;0)*($S$7:$S$2085=0)))&gt;0,"SALONES UNIDOS",IF(SUMPRODUCT((X1403=$X$7:$X$2085)*(AI1403=$AI$7:$AI$2085)*((AO1403&lt;$AP$7:$AP$2085)*(AP1403&gt;$AO$7:$AO$2085))*(ROW($X$7:$X$2085)&lt;&gt;ROW(X1403)))&gt;0,"Cruzado","Sin cruce")))</f>
        <v>Sin cruce</v>
      </c>
      <c r="AR1403" s="23" t="str" cm="1">
        <f t="array" ref="AR1403">IF(AE1403="","",IF(SUMPRODUCT((AE1403=$AE$7:$AE$2085)*(AI1403=$AI$7:$AI$2085)*(AO1403=$AO$7:$AO$2085)*(AP1403=$AP$7:$AP$2085)*(ROW($AE$7:$AE$2085)&lt;&gt;ROW(AE1403))*((S1403=0)*($S$7:$S$2085&gt;0)+(S1403&gt;0)*($S$7:$S$2085=0)))&gt;0,"SALONES UNIDOS",IF(SUMPRODUCT((AE1403=$AE$7:$AE$2085)*(AI1403=$AI$7:$AI$2085)*((AO1403&lt;$AP$7:$AP$2085)*(AP1403&gt;$AO$7:$AO$2085))*(ROW($AE$7:$AE$2085)&lt;&gt;ROW(AE1403)))&gt;0,"Cruzado","Sin cruce")))</f>
        <v>Sin cruce</v>
      </c>
      <c r="AS1403" s="94" t="str">
        <f t="shared" si="29"/>
        <v>OB3PRINCIPALD</v>
      </c>
      <c r="AT1403" s="94" t="str" cm="1">
        <f t="array" ref="AT1403">IF(AS1403="","",IF(SUMPRODUCT((AS1403=$AS$7:$AS$2085)*(AI1403=$AI$7:$AI$2085)*(AO1403=$AO$7:$AO$2085)*(AP1403=$AP$7:$AP$2085)*(ROW($AS$7:$AS$2085)&lt;&gt;ROW(AS1403))*((S1403=0)*($S$7:$S$2085&gt;0)+(S1403&gt;0)*($S$7:$S$2085=0)))&gt;0,"SALONES UNIDOS",IF(SUMPRODUCT((AS1403=$AS$7:$AS$2085)*(AI1403=$AI$7:$AI$2085)*((AO1403&lt;$AP$7:$AP$2085)*(AP1403&gt;$AO$7:$AO$2085))*(ROW($AS$7:$AS$2085)&lt;&gt;ROW(AS1403)))&gt;0,"Cruzado","Sin cruce")))</f>
        <v>Sin cruce</v>
      </c>
    </row>
    <row r="1404" spans="3:46" ht="15.6" hidden="1" customHeight="1">
      <c r="C1404" s="496" t="s">
        <v>572</v>
      </c>
      <c r="D1404" s="479" t="s">
        <v>727</v>
      </c>
      <c r="E1404" s="479">
        <v>20261</v>
      </c>
      <c r="F1404" s="503" t="s">
        <v>48</v>
      </c>
      <c r="G1404" s="497" t="s">
        <v>80</v>
      </c>
      <c r="H1404" s="503" t="s">
        <v>88</v>
      </c>
      <c r="I1404" s="503">
        <v>3</v>
      </c>
      <c r="J1404" s="503" t="s">
        <v>603</v>
      </c>
      <c r="K1404" s="503" t="s">
        <v>66</v>
      </c>
      <c r="L1404" s="499" t="s">
        <v>755</v>
      </c>
      <c r="M1404" s="535" t="s">
        <v>756</v>
      </c>
      <c r="N1404" s="15" t="s">
        <v>710</v>
      </c>
      <c r="O1404" s="15" t="s">
        <v>578</v>
      </c>
      <c r="P1404" s="503" t="s">
        <v>579</v>
      </c>
      <c r="Q1404" s="15">
        <v>0</v>
      </c>
      <c r="R1404" s="15">
        <v>2</v>
      </c>
      <c r="S1404" s="479">
        <v>2</v>
      </c>
      <c r="T1404" s="15">
        <v>4</v>
      </c>
      <c r="U1404" s="471"/>
      <c r="V1404" s="550">
        <v>15</v>
      </c>
      <c r="W1404" s="497">
        <v>40930821</v>
      </c>
      <c r="X1404" s="566" t="s">
        <v>363</v>
      </c>
      <c r="Y1404" s="15" t="s">
        <v>579</v>
      </c>
      <c r="Z1404" s="15"/>
      <c r="AA1404" s="15"/>
      <c r="AB1404" s="15"/>
      <c r="AC1404" s="493"/>
      <c r="AD1404" s="15"/>
      <c r="AE1404" s="15" t="s">
        <v>1092</v>
      </c>
      <c r="AF1404" s="497"/>
      <c r="AG1404" s="497"/>
      <c r="AH1404" s="15" t="s">
        <v>100</v>
      </c>
      <c r="AI1404" s="15">
        <v>1</v>
      </c>
      <c r="AJ1404" s="15">
        <v>19</v>
      </c>
      <c r="AK1404" s="15">
        <v>20</v>
      </c>
      <c r="AL1404" s="15">
        <v>21</v>
      </c>
      <c r="AM1404" s="15">
        <v>0</v>
      </c>
      <c r="AN1404" s="490">
        <f>IF(AJ1404="",S1404,ROUND(((((AL1404/24)+(AM1404/1440))-((AJ1404/24)+(AK1404/1440)))*1440/50),5))</f>
        <v>2</v>
      </c>
      <c r="AO1404" s="491">
        <f>AJ1404/24+AK1404/1440</f>
        <v>0.80555555555555547</v>
      </c>
      <c r="AP1404" s="491">
        <f>AL1404/24+AM1404/1440</f>
        <v>0.875</v>
      </c>
      <c r="AQ1404" s="23" t="str" cm="1">
        <f t="array" ref="AQ1404">IF(X1404="","",IF(SUMPRODUCT((X1404=$X$7:$X$2085)*(AI1404=$AI$7:$AI$2085)*(AO1404=$AO$7:$AO$2085)*(AP1404=$AP$7:$AP$2085)*(ROW($X$7:$X$2085)&lt;&gt;ROW(X1404))*((S1404=0)*($S$7:$S$2085&gt;0)+(S1404&gt;0)*($S$7:$S$2085=0)))&gt;0,"SALONES UNIDOS",IF(SUMPRODUCT((X1404=$X$7:$X$2085)*(AI1404=$AI$7:$AI$2085)*((AO1404&lt;$AP$7:$AP$2085)*(AP1404&gt;$AO$7:$AO$2085))*(ROW($X$7:$X$2085)&lt;&gt;ROW(X1404)))&gt;0,"Cruzado","Sin cruce")))</f>
        <v>Sin cruce</v>
      </c>
      <c r="AR1404" s="23" t="str" cm="1">
        <f t="array" ref="AR1404">IF(AE1404="","",IF(SUMPRODUCT((AE1404=$AE$7:$AE$2085)*(AI1404=$AI$7:$AI$2085)*(AO1404=$AO$7:$AO$2085)*(AP1404=$AP$7:$AP$2085)*(ROW($AE$7:$AE$2085)&lt;&gt;ROW(AE1404))*((S1404=0)*($S$7:$S$2085&gt;0)+(S1404&gt;0)*($S$7:$S$2085=0)))&gt;0,"SALONES UNIDOS",IF(SUMPRODUCT((AE1404=$AE$7:$AE$2085)*(AI1404=$AI$7:$AI$2085)*((AO1404&lt;$AP$7:$AP$2085)*(AP1404&gt;$AO$7:$AO$2085))*(ROW($AE$7:$AE$2085)&lt;&gt;ROW(AE1404)))&gt;0,"Cruzado","Sin cruce")))</f>
        <v>Sin cruce</v>
      </c>
      <c r="AS1404" s="94" t="str">
        <f t="shared" si="29"/>
        <v>OB3PRINCIPALD</v>
      </c>
      <c r="AT1404" s="94" t="str" cm="1">
        <f t="array" ref="AT1404">IF(AS1404="","",IF(SUMPRODUCT((AS1404=$AS$7:$AS$2085)*(AI1404=$AI$7:$AI$2085)*(AO1404=$AO$7:$AO$2085)*(AP1404=$AP$7:$AP$2085)*(ROW($AS$7:$AS$2085)&lt;&gt;ROW(AS1404))*((S1404=0)*($S$7:$S$2085&gt;0)+(S1404&gt;0)*($S$7:$S$2085=0)))&gt;0,"SALONES UNIDOS",IF(SUMPRODUCT((AS1404=$AS$7:$AS$2085)*(AI1404=$AI$7:$AI$2085)*((AO1404&lt;$AP$7:$AP$2085)*(AP1404&gt;$AO$7:$AO$2085))*(ROW($AS$7:$AS$2085)&lt;&gt;ROW(AS1404)))&gt;0,"Cruzado","Sin cruce")))</f>
        <v>Sin cruce</v>
      </c>
    </row>
    <row r="1405" spans="3:46" ht="15.6" hidden="1" customHeight="1">
      <c r="C1405" s="496" t="s">
        <v>572</v>
      </c>
      <c r="D1405" s="479" t="s">
        <v>727</v>
      </c>
      <c r="E1405" s="479">
        <v>20261</v>
      </c>
      <c r="F1405" s="503" t="s">
        <v>48</v>
      </c>
      <c r="G1405" s="497" t="s">
        <v>80</v>
      </c>
      <c r="H1405" s="503" t="s">
        <v>88</v>
      </c>
      <c r="I1405" s="503">
        <v>3</v>
      </c>
      <c r="J1405" s="503" t="s">
        <v>66</v>
      </c>
      <c r="K1405" s="503" t="s">
        <v>66</v>
      </c>
      <c r="L1405" s="499" t="s">
        <v>757</v>
      </c>
      <c r="M1405" s="535" t="s">
        <v>758</v>
      </c>
      <c r="N1405" s="15" t="s">
        <v>710</v>
      </c>
      <c r="O1405" s="15" t="s">
        <v>578</v>
      </c>
      <c r="P1405" s="503" t="s">
        <v>579</v>
      </c>
      <c r="Q1405" s="15">
        <v>2</v>
      </c>
      <c r="R1405" s="15">
        <v>0</v>
      </c>
      <c r="S1405" s="479">
        <v>2</v>
      </c>
      <c r="T1405" s="15">
        <v>3</v>
      </c>
      <c r="U1405" s="471"/>
      <c r="V1405" s="550">
        <v>31</v>
      </c>
      <c r="W1405" s="497">
        <v>21463142</v>
      </c>
      <c r="X1405" s="566" t="s">
        <v>243</v>
      </c>
      <c r="Y1405" s="15" t="s">
        <v>579</v>
      </c>
      <c r="Z1405" s="15"/>
      <c r="AA1405" s="15"/>
      <c r="AB1405" s="15"/>
      <c r="AC1405" s="15" t="s">
        <v>1096</v>
      </c>
      <c r="AD1405" s="15"/>
      <c r="AE1405" s="479"/>
      <c r="AF1405" s="497"/>
      <c r="AG1405" s="497"/>
      <c r="AH1405" s="497" t="s">
        <v>582</v>
      </c>
      <c r="AI1405" s="15">
        <v>5</v>
      </c>
      <c r="AJ1405" s="15">
        <v>15</v>
      </c>
      <c r="AK1405" s="15">
        <v>10</v>
      </c>
      <c r="AL1405" s="15">
        <v>16</v>
      </c>
      <c r="AM1405" s="15">
        <v>50</v>
      </c>
      <c r="AN1405" s="490">
        <f>IF(AJ1405="",S1405,ROUND(((((AL1405/24)+(AM1405/1440))-((AJ1405/24)+(AK1405/1440)))*1440/50),5))</f>
        <v>2</v>
      </c>
      <c r="AO1405" s="491">
        <f>AJ1405/24+AK1405/1440</f>
        <v>0.63194444444444442</v>
      </c>
      <c r="AP1405" s="491">
        <f>AL1405/24+AM1405/1440</f>
        <v>0.70138888888888884</v>
      </c>
      <c r="AQ1405" s="23" t="str" cm="1">
        <f t="array" ref="AQ1405">IF(X1405="","",IF(SUMPRODUCT((X1405=$X$7:$X$2085)*(AI1405=$AI$7:$AI$2085)*(AO1405=$AO$7:$AO$2085)*(AP1405=$AP$7:$AP$2085)*(ROW($X$7:$X$2085)&lt;&gt;ROW(X1405))*((S1405=0)*($S$7:$S$2085&gt;0)+(S1405&gt;0)*($S$7:$S$2085=0)))&gt;0,"SALONES UNIDOS",IF(SUMPRODUCT((X1405=$X$7:$X$2085)*(AI1405=$AI$7:$AI$2085)*((AO1405&lt;$AP$7:$AP$2085)*(AP1405&gt;$AO$7:$AO$2085))*(ROW($X$7:$X$2085)&lt;&gt;ROW(X1405)))&gt;0,"Cruzado","Sin cruce")))</f>
        <v>Sin cruce</v>
      </c>
      <c r="AR1405" s="23" t="str" cm="1">
        <f t="array" ref="AR1405">IF(AE1405="","",IF(SUMPRODUCT((AE1405=$AE$7:$AE$2085)*(AI1405=$AI$7:$AI$2085)*(AO1405=$AO$7:$AO$2085)*(AP1405=$AP$7:$AP$2085)*(ROW($AE$7:$AE$2085)&lt;&gt;ROW(AE1405))*((S1405=0)*($S$7:$S$2085&gt;0)+(S1405&gt;0)*($S$7:$S$2085=0)))&gt;0,"SALONES UNIDOS",IF(SUMPRODUCT((AE1405=$AE$7:$AE$2085)*(AI1405=$AI$7:$AI$2085)*((AO1405&lt;$AP$7:$AP$2085)*(AP1405&gt;$AO$7:$AO$2085))*(ROW($AE$7:$AE$2085)&lt;&gt;ROW(AE1405)))&gt;0,"Cruzado","Sin cruce")))</f>
        <v/>
      </c>
      <c r="AS1405" s="94" t="str">
        <f t="shared" si="29"/>
        <v>OB3PRINCIPALD</v>
      </c>
      <c r="AT1405" s="94" t="str" cm="1">
        <f t="array" ref="AT1405">IF(AS1405="","",IF(SUMPRODUCT((AS1405=$AS$7:$AS$2085)*(AI1405=$AI$7:$AI$2085)*(AO1405=$AO$7:$AO$2085)*(AP1405=$AP$7:$AP$2085)*(ROW($AS$7:$AS$2085)&lt;&gt;ROW(AS1405))*((S1405=0)*($S$7:$S$2085&gt;0)+(S1405&gt;0)*($S$7:$S$2085=0)))&gt;0,"SALONES UNIDOS",IF(SUMPRODUCT((AS1405=$AS$7:$AS$2085)*(AI1405=$AI$7:$AI$2085)*((AO1405&lt;$AP$7:$AP$2085)*(AP1405&gt;$AO$7:$AO$2085))*(ROW($AS$7:$AS$2085)&lt;&gt;ROW(AS1405)))&gt;0,"Cruzado","Sin cruce")))</f>
        <v>Sin cruce</v>
      </c>
    </row>
    <row r="1406" spans="3:46" ht="15.6" hidden="1" customHeight="1">
      <c r="C1406" s="496" t="s">
        <v>572</v>
      </c>
      <c r="D1406" s="479" t="s">
        <v>727</v>
      </c>
      <c r="E1406" s="479">
        <v>20261</v>
      </c>
      <c r="F1406" s="503" t="s">
        <v>48</v>
      </c>
      <c r="G1406" s="497" t="s">
        <v>80</v>
      </c>
      <c r="H1406" s="503" t="s">
        <v>88</v>
      </c>
      <c r="I1406" s="503">
        <v>3</v>
      </c>
      <c r="J1406" s="503" t="s">
        <v>602</v>
      </c>
      <c r="K1406" s="503" t="s">
        <v>66</v>
      </c>
      <c r="L1406" s="499" t="s">
        <v>757</v>
      </c>
      <c r="M1406" s="535" t="s">
        <v>758</v>
      </c>
      <c r="N1406" s="15" t="s">
        <v>710</v>
      </c>
      <c r="O1406" s="15" t="s">
        <v>578</v>
      </c>
      <c r="P1406" s="503" t="s">
        <v>579</v>
      </c>
      <c r="Q1406" s="15">
        <v>0</v>
      </c>
      <c r="R1406" s="15">
        <v>2</v>
      </c>
      <c r="S1406" s="479">
        <v>2</v>
      </c>
      <c r="T1406" s="15">
        <v>3</v>
      </c>
      <c r="U1406" s="471"/>
      <c r="V1406" s="550">
        <v>16</v>
      </c>
      <c r="W1406" s="497">
        <v>21463142</v>
      </c>
      <c r="X1406" s="566" t="s">
        <v>243</v>
      </c>
      <c r="Y1406" s="15" t="s">
        <v>579</v>
      </c>
      <c r="Z1406" s="15"/>
      <c r="AA1406" s="15"/>
      <c r="AB1406" s="15"/>
      <c r="AC1406" s="493"/>
      <c r="AD1406" s="15"/>
      <c r="AE1406" s="15" t="s">
        <v>1068</v>
      </c>
      <c r="AF1406" s="497"/>
      <c r="AG1406" s="497"/>
      <c r="AH1406" s="497" t="s">
        <v>100</v>
      </c>
      <c r="AI1406" s="15">
        <v>5</v>
      </c>
      <c r="AJ1406" s="15">
        <v>16</v>
      </c>
      <c r="AK1406" s="15">
        <v>50</v>
      </c>
      <c r="AL1406" s="15">
        <v>18</v>
      </c>
      <c r="AM1406" s="15">
        <v>30</v>
      </c>
      <c r="AN1406" s="490">
        <f>IF(AJ1406="",S1406,ROUND(((((AL1406/24)+(AM1406/1440))-((AJ1406/24)+(AK1406/1440)))*1440/50),5))</f>
        <v>2</v>
      </c>
      <c r="AO1406" s="491">
        <f>AJ1406/24+AK1406/1440</f>
        <v>0.70138888888888884</v>
      </c>
      <c r="AP1406" s="491">
        <f>AL1406/24+AM1406/1440</f>
        <v>0.77083333333333337</v>
      </c>
      <c r="AQ1406" s="23" t="str" cm="1">
        <f t="array" ref="AQ1406">IF(X1406="","",IF(SUMPRODUCT((X1406=$X$7:$X$2085)*(AI1406=$AI$7:$AI$2085)*(AO1406=$AO$7:$AO$2085)*(AP1406=$AP$7:$AP$2085)*(ROW($X$7:$X$2085)&lt;&gt;ROW(X1406))*((S1406=0)*($S$7:$S$2085&gt;0)+(S1406&gt;0)*($S$7:$S$2085=0)))&gt;0,"SALONES UNIDOS",IF(SUMPRODUCT((X1406=$X$7:$X$2085)*(AI1406=$AI$7:$AI$2085)*((AO1406&lt;$AP$7:$AP$2085)*(AP1406&gt;$AO$7:$AO$2085))*(ROW($X$7:$X$2085)&lt;&gt;ROW(X1406)))&gt;0,"Cruzado","Sin cruce")))</f>
        <v>Sin cruce</v>
      </c>
      <c r="AR1406" s="23" t="str" cm="1">
        <f t="array" ref="AR1406">IF(AE1406="","",IF(SUMPRODUCT((AE1406=$AE$7:$AE$2085)*(AI1406=$AI$7:$AI$2085)*(AO1406=$AO$7:$AO$2085)*(AP1406=$AP$7:$AP$2085)*(ROW($AE$7:$AE$2085)&lt;&gt;ROW(AE1406))*((S1406=0)*($S$7:$S$2085&gt;0)+(S1406&gt;0)*($S$7:$S$2085=0)))&gt;0,"SALONES UNIDOS",IF(SUMPRODUCT((AE1406=$AE$7:$AE$2085)*(AI1406=$AI$7:$AI$2085)*((AO1406&lt;$AP$7:$AP$2085)*(AP1406&gt;$AO$7:$AO$2085))*(ROW($AE$7:$AE$2085)&lt;&gt;ROW(AE1406)))&gt;0,"Cruzado","Sin cruce")))</f>
        <v>Sin cruce</v>
      </c>
      <c r="AS1406" s="94" t="str">
        <f t="shared" si="29"/>
        <v>OB3PRINCIPALD</v>
      </c>
      <c r="AT1406" s="94" t="str" cm="1">
        <f t="array" ref="AT1406">IF(AS1406="","",IF(SUMPRODUCT((AS1406=$AS$7:$AS$2085)*(AI1406=$AI$7:$AI$2085)*(AO1406=$AO$7:$AO$2085)*(AP1406=$AP$7:$AP$2085)*(ROW($AS$7:$AS$2085)&lt;&gt;ROW(AS1406))*((S1406=0)*($S$7:$S$2085&gt;0)+(S1406&gt;0)*($S$7:$S$2085=0)))&gt;0,"SALONES UNIDOS",IF(SUMPRODUCT((AS1406=$AS$7:$AS$2085)*(AI1406=$AI$7:$AI$2085)*((AO1406&lt;$AP$7:$AP$2085)*(AP1406&gt;$AO$7:$AO$2085))*(ROW($AS$7:$AS$2085)&lt;&gt;ROW(AS1406)))&gt;0,"Cruzado","Sin cruce")))</f>
        <v>Sin cruce</v>
      </c>
    </row>
    <row r="1407" spans="3:46" ht="15.6" hidden="1" customHeight="1">
      <c r="C1407" s="496" t="s">
        <v>572</v>
      </c>
      <c r="D1407" s="479" t="s">
        <v>727</v>
      </c>
      <c r="E1407" s="479">
        <v>20261</v>
      </c>
      <c r="F1407" s="503" t="s">
        <v>48</v>
      </c>
      <c r="G1407" s="497" t="s">
        <v>80</v>
      </c>
      <c r="H1407" s="503" t="s">
        <v>88</v>
      </c>
      <c r="I1407" s="503">
        <v>3</v>
      </c>
      <c r="J1407" s="503" t="s">
        <v>603</v>
      </c>
      <c r="K1407" s="503" t="s">
        <v>66</v>
      </c>
      <c r="L1407" s="499" t="s">
        <v>757</v>
      </c>
      <c r="M1407" s="535" t="s">
        <v>758</v>
      </c>
      <c r="N1407" s="15" t="s">
        <v>710</v>
      </c>
      <c r="O1407" s="15" t="s">
        <v>578</v>
      </c>
      <c r="P1407" s="503" t="s">
        <v>579</v>
      </c>
      <c r="Q1407" s="15">
        <v>0</v>
      </c>
      <c r="R1407" s="15">
        <v>2</v>
      </c>
      <c r="S1407" s="479">
        <v>2</v>
      </c>
      <c r="T1407" s="15">
        <v>3</v>
      </c>
      <c r="U1407" s="471"/>
      <c r="V1407" s="550">
        <v>15</v>
      </c>
      <c r="W1407" s="497">
        <v>21463142</v>
      </c>
      <c r="X1407" s="566" t="s">
        <v>243</v>
      </c>
      <c r="Y1407" s="15" t="s">
        <v>579</v>
      </c>
      <c r="Z1407" s="15"/>
      <c r="AA1407" s="15"/>
      <c r="AB1407" s="15"/>
      <c r="AC1407" s="493"/>
      <c r="AD1407" s="15"/>
      <c r="AE1407" s="15" t="s">
        <v>1068</v>
      </c>
      <c r="AF1407" s="497"/>
      <c r="AG1407" s="497"/>
      <c r="AH1407" s="497" t="s">
        <v>100</v>
      </c>
      <c r="AI1407" s="15">
        <v>5</v>
      </c>
      <c r="AJ1407" s="15">
        <v>18</v>
      </c>
      <c r="AK1407" s="15">
        <v>30</v>
      </c>
      <c r="AL1407" s="15">
        <v>20</v>
      </c>
      <c r="AM1407" s="15">
        <v>10</v>
      </c>
      <c r="AN1407" s="490">
        <f>IF(AJ1407="",S1407,ROUND(((((AL1407/24)+(AM1407/1440))-((AJ1407/24)+(AK1407/1440)))*1440/50),5))</f>
        <v>2</v>
      </c>
      <c r="AO1407" s="491">
        <f>AJ1407/24+AK1407/1440</f>
        <v>0.77083333333333337</v>
      </c>
      <c r="AP1407" s="491">
        <f>AL1407/24+AM1407/1440</f>
        <v>0.84027777777777779</v>
      </c>
      <c r="AQ1407" s="23" t="str" cm="1">
        <f t="array" ref="AQ1407">IF(X1407="","",IF(SUMPRODUCT((X1407=$X$7:$X$2085)*(AI1407=$AI$7:$AI$2085)*(AO1407=$AO$7:$AO$2085)*(AP1407=$AP$7:$AP$2085)*(ROW($X$7:$X$2085)&lt;&gt;ROW(X1407))*((S1407=0)*($S$7:$S$2085&gt;0)+(S1407&gt;0)*($S$7:$S$2085=0)))&gt;0,"SALONES UNIDOS",IF(SUMPRODUCT((X1407=$X$7:$X$2085)*(AI1407=$AI$7:$AI$2085)*((AO1407&lt;$AP$7:$AP$2085)*(AP1407&gt;$AO$7:$AO$2085))*(ROW($X$7:$X$2085)&lt;&gt;ROW(X1407)))&gt;0,"Cruzado","Sin cruce")))</f>
        <v>Sin cruce</v>
      </c>
      <c r="AR1407" s="23" t="str" cm="1">
        <f t="array" ref="AR1407">IF(AE1407="","",IF(SUMPRODUCT((AE1407=$AE$7:$AE$2085)*(AI1407=$AI$7:$AI$2085)*(AO1407=$AO$7:$AO$2085)*(AP1407=$AP$7:$AP$2085)*(ROW($AE$7:$AE$2085)&lt;&gt;ROW(AE1407))*((S1407=0)*($S$7:$S$2085&gt;0)+(S1407&gt;0)*($S$7:$S$2085=0)))&gt;0,"SALONES UNIDOS",IF(SUMPRODUCT((AE1407=$AE$7:$AE$2085)*(AI1407=$AI$7:$AI$2085)*((AO1407&lt;$AP$7:$AP$2085)*(AP1407&gt;$AO$7:$AO$2085))*(ROW($AE$7:$AE$2085)&lt;&gt;ROW(AE1407)))&gt;0,"Cruzado","Sin cruce")))</f>
        <v>Sin cruce</v>
      </c>
      <c r="AS1407" s="94" t="str">
        <f t="shared" si="29"/>
        <v>OB3PRINCIPALD</v>
      </c>
      <c r="AT1407" s="94" t="str" cm="1">
        <f t="array" ref="AT1407">IF(AS1407="","",IF(SUMPRODUCT((AS1407=$AS$7:$AS$2085)*(AI1407=$AI$7:$AI$2085)*(AO1407=$AO$7:$AO$2085)*(AP1407=$AP$7:$AP$2085)*(ROW($AS$7:$AS$2085)&lt;&gt;ROW(AS1407))*((S1407=0)*($S$7:$S$2085&gt;0)+(S1407&gt;0)*($S$7:$S$2085=0)))&gt;0,"SALONES UNIDOS",IF(SUMPRODUCT((AS1407=$AS$7:$AS$2085)*(AI1407=$AI$7:$AI$2085)*((AO1407&lt;$AP$7:$AP$2085)*(AP1407&gt;$AO$7:$AO$2085))*(ROW($AS$7:$AS$2085)&lt;&gt;ROW(AS1407)))&gt;0,"Cruzado","Sin cruce")))</f>
        <v>Sin cruce</v>
      </c>
    </row>
    <row r="1408" spans="3:46" ht="15.6" hidden="1" customHeight="1">
      <c r="C1408" s="496" t="s">
        <v>572</v>
      </c>
      <c r="D1408" s="479" t="s">
        <v>727</v>
      </c>
      <c r="E1408" s="479">
        <v>20261</v>
      </c>
      <c r="F1408" s="503" t="s">
        <v>48</v>
      </c>
      <c r="G1408" s="497" t="s">
        <v>80</v>
      </c>
      <c r="H1408" s="503" t="s">
        <v>88</v>
      </c>
      <c r="I1408" s="503">
        <v>4</v>
      </c>
      <c r="J1408" s="503" t="s">
        <v>41</v>
      </c>
      <c r="K1408" s="503" t="s">
        <v>41</v>
      </c>
      <c r="L1408" s="499" t="s">
        <v>760</v>
      </c>
      <c r="M1408" s="535" t="s">
        <v>761</v>
      </c>
      <c r="N1408" s="15" t="s">
        <v>577</v>
      </c>
      <c r="O1408" s="15" t="s">
        <v>578</v>
      </c>
      <c r="P1408" s="503" t="s">
        <v>579</v>
      </c>
      <c r="Q1408" s="15">
        <v>2</v>
      </c>
      <c r="R1408" s="15">
        <v>4</v>
      </c>
      <c r="S1408" s="479">
        <v>6</v>
      </c>
      <c r="T1408" s="15">
        <v>4</v>
      </c>
      <c r="U1408" s="471"/>
      <c r="V1408" s="550">
        <v>25</v>
      </c>
      <c r="W1408" s="497">
        <v>21861164</v>
      </c>
      <c r="X1408" s="566" t="s">
        <v>446</v>
      </c>
      <c r="Y1408" s="15" t="s">
        <v>579</v>
      </c>
      <c r="Z1408" s="15"/>
      <c r="AA1408" s="15"/>
      <c r="AB1408" s="15"/>
      <c r="AC1408" s="15" t="s">
        <v>962</v>
      </c>
      <c r="AD1408" s="15"/>
      <c r="AE1408" s="479"/>
      <c r="AF1408" s="497"/>
      <c r="AG1408" s="497"/>
      <c r="AH1408" s="497" t="s">
        <v>203</v>
      </c>
      <c r="AI1408" s="15">
        <v>6</v>
      </c>
      <c r="AJ1408" s="15">
        <v>15</v>
      </c>
      <c r="AK1408" s="15">
        <v>10</v>
      </c>
      <c r="AL1408" s="15">
        <v>20</v>
      </c>
      <c r="AM1408" s="15">
        <v>10</v>
      </c>
      <c r="AN1408" s="490">
        <f>IF(AJ1408="",S1408,ROUND(((((AL1408/24)+(AM1408/1440))-((AJ1408/24)+(AK1408/1440)))*1440/50),5))</f>
        <v>6</v>
      </c>
      <c r="AO1408" s="491">
        <f>AJ1408/24+AK1408/1440</f>
        <v>0.63194444444444442</v>
      </c>
      <c r="AP1408" s="491">
        <f>AL1408/24+AM1408/1440</f>
        <v>0.84027777777777779</v>
      </c>
      <c r="AQ1408" s="23" t="str" cm="1">
        <f t="array" ref="AQ1408">IF(X1408="","",IF(SUMPRODUCT((X1408=$X$7:$X$2085)*(AI1408=$AI$7:$AI$2085)*(AO1408=$AO$7:$AO$2085)*(AP1408=$AP$7:$AP$2085)*(ROW($X$7:$X$2085)&lt;&gt;ROW(X1408))*((S1408=0)*($S$7:$S$2085&gt;0)+(S1408&gt;0)*($S$7:$S$2085=0)))&gt;0,"SALONES UNIDOS",IF(SUMPRODUCT((X1408=$X$7:$X$2085)*(AI1408=$AI$7:$AI$2085)*((AO1408&lt;$AP$7:$AP$2085)*(AP1408&gt;$AO$7:$AO$2085))*(ROW($X$7:$X$2085)&lt;&gt;ROW(X1408)))&gt;0,"Cruzado","Sin cruce")))</f>
        <v>Sin cruce</v>
      </c>
      <c r="AR1408" s="23" t="str" cm="1">
        <f t="array" ref="AR1408">IF(AE1408="","",IF(SUMPRODUCT((AE1408=$AE$7:$AE$2085)*(AI1408=$AI$7:$AI$2085)*(AO1408=$AO$7:$AO$2085)*(AP1408=$AP$7:$AP$2085)*(ROW($AE$7:$AE$2085)&lt;&gt;ROW(AE1408))*((S1408=0)*($S$7:$S$2085&gt;0)+(S1408&gt;0)*($S$7:$S$2085=0)))&gt;0,"SALONES UNIDOS",IF(SUMPRODUCT((AE1408=$AE$7:$AE$2085)*(AI1408=$AI$7:$AI$2085)*((AO1408&lt;$AP$7:$AP$2085)*(AP1408&gt;$AO$7:$AO$2085))*(ROW($AE$7:$AE$2085)&lt;&gt;ROW(AE1408)))&gt;0,"Cruzado","Sin cruce")))</f>
        <v/>
      </c>
      <c r="AS1408" s="94" t="str">
        <f t="shared" si="29"/>
        <v>OB4PRINCIPALA</v>
      </c>
      <c r="AT1408" s="94" t="str" cm="1">
        <f t="array" ref="AT1408">IF(AS1408="","",IF(SUMPRODUCT((AS1408=$AS$7:$AS$2085)*(AI1408=$AI$7:$AI$2085)*(AO1408=$AO$7:$AO$2085)*(AP1408=$AP$7:$AP$2085)*(ROW($AS$7:$AS$2085)&lt;&gt;ROW(AS1408))*((S1408=0)*($S$7:$S$2085&gt;0)+(S1408&gt;0)*($S$7:$S$2085=0)))&gt;0,"SALONES UNIDOS",IF(SUMPRODUCT((AS1408=$AS$7:$AS$2085)*(AI1408=$AI$7:$AI$2085)*((AO1408&lt;$AP$7:$AP$2085)*(AP1408&gt;$AO$7:$AO$2085))*(ROW($AS$7:$AS$2085)&lt;&gt;ROW(AS1408)))&gt;0,"Cruzado","Sin cruce")))</f>
        <v>Sin cruce</v>
      </c>
    </row>
    <row r="1409" spans="3:46" ht="15.6" hidden="1" customHeight="1">
      <c r="C1409" s="496" t="s">
        <v>572</v>
      </c>
      <c r="D1409" s="479" t="s">
        <v>727</v>
      </c>
      <c r="E1409" s="479">
        <v>20261</v>
      </c>
      <c r="F1409" s="503" t="s">
        <v>48</v>
      </c>
      <c r="G1409" s="497" t="s">
        <v>80</v>
      </c>
      <c r="H1409" s="503" t="s">
        <v>88</v>
      </c>
      <c r="I1409" s="503">
        <v>4</v>
      </c>
      <c r="J1409" s="503" t="s">
        <v>41</v>
      </c>
      <c r="K1409" s="503" t="s">
        <v>41</v>
      </c>
      <c r="L1409" s="499" t="s">
        <v>763</v>
      </c>
      <c r="M1409" s="535" t="s">
        <v>764</v>
      </c>
      <c r="N1409" s="15" t="s">
        <v>765</v>
      </c>
      <c r="O1409" s="15" t="s">
        <v>578</v>
      </c>
      <c r="P1409" s="497" t="s">
        <v>624</v>
      </c>
      <c r="Q1409" s="15">
        <v>3</v>
      </c>
      <c r="R1409" s="15">
        <v>2</v>
      </c>
      <c r="S1409" s="479">
        <v>5</v>
      </c>
      <c r="T1409" s="15">
        <v>4</v>
      </c>
      <c r="U1409" s="471"/>
      <c r="V1409" s="550">
        <v>25</v>
      </c>
      <c r="W1409" s="497">
        <v>9916820</v>
      </c>
      <c r="X1409" s="566" t="s">
        <v>328</v>
      </c>
      <c r="Y1409" s="571" t="s">
        <v>624</v>
      </c>
      <c r="Z1409" s="15"/>
      <c r="AA1409" s="15"/>
      <c r="AB1409" s="15"/>
      <c r="AC1409" s="493"/>
      <c r="AD1409" s="497"/>
      <c r="AE1409" s="479"/>
      <c r="AF1409" s="497"/>
      <c r="AG1409" s="497"/>
      <c r="AH1409" s="497" t="s">
        <v>203</v>
      </c>
      <c r="AI1409" s="15">
        <v>2</v>
      </c>
      <c r="AJ1409" s="15">
        <v>8</v>
      </c>
      <c r="AK1409" s="15">
        <v>30</v>
      </c>
      <c r="AL1409" s="15">
        <v>12</v>
      </c>
      <c r="AM1409" s="15">
        <v>40</v>
      </c>
      <c r="AN1409" s="490">
        <f>IF(AJ1409="",S1409,ROUND(((((AL1409/24)+(AM1409/1440))-((AJ1409/24)+(AK1409/1440)))*1440/50),5))</f>
        <v>5</v>
      </c>
      <c r="AO1409" s="491">
        <f>AJ1409/24+AK1409/1440</f>
        <v>0.35416666666666663</v>
      </c>
      <c r="AP1409" s="491">
        <f>AL1409/24+AM1409/1440</f>
        <v>0.52777777777777779</v>
      </c>
      <c r="AQ1409" s="23" t="str" cm="1">
        <f t="array" ref="AQ1409">IF(X1409="","",IF(SUMPRODUCT((X1409=$X$7:$X$2085)*(AI1409=$AI$7:$AI$2085)*(AO1409=$AO$7:$AO$2085)*(AP1409=$AP$7:$AP$2085)*(ROW($X$7:$X$2085)&lt;&gt;ROW(X1409))*((S1409=0)*($S$7:$S$2085&gt;0)+(S1409&gt;0)*($S$7:$S$2085=0)))&gt;0,"SALONES UNIDOS",IF(SUMPRODUCT((X1409=$X$7:$X$2085)*(AI1409=$AI$7:$AI$2085)*((AO1409&lt;$AP$7:$AP$2085)*(AP1409&gt;$AO$7:$AO$2085))*(ROW($X$7:$X$2085)&lt;&gt;ROW(X1409)))&gt;0,"Cruzado","Sin cruce")))</f>
        <v>Sin cruce</v>
      </c>
      <c r="AR1409" s="23" t="str" cm="1">
        <f t="array" ref="AR1409">IF(AE1409="","",IF(SUMPRODUCT((AE1409=$AE$7:$AE$2085)*(AI1409=$AI$7:$AI$2085)*(AO1409=$AO$7:$AO$2085)*(AP1409=$AP$7:$AP$2085)*(ROW($AE$7:$AE$2085)&lt;&gt;ROW(AE1409))*((S1409=0)*($S$7:$S$2085&gt;0)+(S1409&gt;0)*($S$7:$S$2085=0)))&gt;0,"SALONES UNIDOS",IF(SUMPRODUCT((AE1409=$AE$7:$AE$2085)*(AI1409=$AI$7:$AI$2085)*((AO1409&lt;$AP$7:$AP$2085)*(AP1409&gt;$AO$7:$AO$2085))*(ROW($AE$7:$AE$2085)&lt;&gt;ROW(AE1409)))&gt;0,"Cruzado","Sin cruce")))</f>
        <v/>
      </c>
      <c r="AS1409" s="94" t="str">
        <f t="shared" si="29"/>
        <v>OB4PRINCIPALA</v>
      </c>
      <c r="AT1409" s="94" t="str" cm="1">
        <f t="array" ref="AT1409">IF(AS1409="","",IF(SUMPRODUCT((AS1409=$AS$7:$AS$2085)*(AI1409=$AI$7:$AI$2085)*(AO1409=$AO$7:$AO$2085)*(AP1409=$AP$7:$AP$2085)*(ROW($AS$7:$AS$2085)&lt;&gt;ROW(AS1409))*((S1409=0)*($S$7:$S$2085&gt;0)+(S1409&gt;0)*($S$7:$S$2085=0)))&gt;0,"SALONES UNIDOS",IF(SUMPRODUCT((AS1409=$AS$7:$AS$2085)*(AI1409=$AI$7:$AI$2085)*((AO1409&lt;$AP$7:$AP$2085)*(AP1409&gt;$AO$7:$AO$2085))*(ROW($AS$7:$AS$2085)&lt;&gt;ROW(AS1409)))&gt;0,"Cruzado","Sin cruce")))</f>
        <v>Sin cruce</v>
      </c>
    </row>
    <row r="1410" spans="3:46" ht="15.6" hidden="1" customHeight="1">
      <c r="C1410" s="496" t="s">
        <v>572</v>
      </c>
      <c r="D1410" s="479" t="s">
        <v>727</v>
      </c>
      <c r="E1410" s="479">
        <v>20261</v>
      </c>
      <c r="F1410" s="503" t="s">
        <v>48</v>
      </c>
      <c r="G1410" s="497" t="s">
        <v>80</v>
      </c>
      <c r="H1410" s="503" t="s">
        <v>88</v>
      </c>
      <c r="I1410" s="503">
        <v>4</v>
      </c>
      <c r="J1410" s="503" t="s">
        <v>41</v>
      </c>
      <c r="K1410" s="503" t="s">
        <v>41</v>
      </c>
      <c r="L1410" s="499" t="s">
        <v>766</v>
      </c>
      <c r="M1410" s="544" t="s">
        <v>767</v>
      </c>
      <c r="N1410" s="15" t="s">
        <v>577</v>
      </c>
      <c r="O1410" s="15" t="s">
        <v>578</v>
      </c>
      <c r="P1410" s="503" t="s">
        <v>579</v>
      </c>
      <c r="Q1410" s="15">
        <v>2</v>
      </c>
      <c r="R1410" s="15">
        <v>0</v>
      </c>
      <c r="S1410" s="479">
        <v>2</v>
      </c>
      <c r="T1410" s="15">
        <v>3</v>
      </c>
      <c r="U1410" s="471"/>
      <c r="V1410" s="550">
        <v>25</v>
      </c>
      <c r="W1410" s="497">
        <v>21799101</v>
      </c>
      <c r="X1410" s="566" t="s">
        <v>377</v>
      </c>
      <c r="Y1410" s="15" t="s">
        <v>579</v>
      </c>
      <c r="Z1410" s="15"/>
      <c r="AA1410" s="15"/>
      <c r="AB1410" s="15"/>
      <c r="AC1410" s="15" t="s">
        <v>1096</v>
      </c>
      <c r="AD1410" s="15"/>
      <c r="AE1410" s="479"/>
      <c r="AF1410" s="497"/>
      <c r="AG1410" s="497"/>
      <c r="AH1410" s="15" t="s">
        <v>582</v>
      </c>
      <c r="AI1410" s="15">
        <v>5</v>
      </c>
      <c r="AJ1410" s="15">
        <v>11</v>
      </c>
      <c r="AK1410" s="15">
        <v>0</v>
      </c>
      <c r="AL1410" s="15">
        <v>12</v>
      </c>
      <c r="AM1410" s="15">
        <v>40</v>
      </c>
      <c r="AN1410" s="490">
        <f>IF(AJ1410="",S1410,ROUND(((((AL1410/24)+(AM1410/1440))-((AJ1410/24)+(AK1410/1440)))*1440/50),5))</f>
        <v>2</v>
      </c>
      <c r="AO1410" s="491">
        <f>AJ1410/24+AK1410/1440</f>
        <v>0.45833333333333331</v>
      </c>
      <c r="AP1410" s="491">
        <f>AL1410/24+AM1410/1440</f>
        <v>0.52777777777777779</v>
      </c>
      <c r="AQ1410" s="23" t="str" cm="1">
        <f t="array" ref="AQ1410">IF(X1410="","",IF(SUMPRODUCT((X1410=$X$7:$X$2085)*(AI1410=$AI$7:$AI$2085)*(AO1410=$AO$7:$AO$2085)*(AP1410=$AP$7:$AP$2085)*(ROW($X$7:$X$2085)&lt;&gt;ROW(X1410))*((S1410=0)*($S$7:$S$2085&gt;0)+(S1410&gt;0)*($S$7:$S$2085=0)))&gt;0,"SALONES UNIDOS",IF(SUMPRODUCT((X1410=$X$7:$X$2085)*(AI1410=$AI$7:$AI$2085)*((AO1410&lt;$AP$7:$AP$2085)*(AP1410&gt;$AO$7:$AO$2085))*(ROW($X$7:$X$2085)&lt;&gt;ROW(X1410)))&gt;0,"Cruzado","Sin cruce")))</f>
        <v>Sin cruce</v>
      </c>
      <c r="AR1410" s="23" t="str" cm="1">
        <f t="array" ref="AR1410">IF(AE1410="","",IF(SUMPRODUCT((AE1410=$AE$7:$AE$2085)*(AI1410=$AI$7:$AI$2085)*(AO1410=$AO$7:$AO$2085)*(AP1410=$AP$7:$AP$2085)*(ROW($AE$7:$AE$2085)&lt;&gt;ROW(AE1410))*((S1410=0)*($S$7:$S$2085&gt;0)+(S1410&gt;0)*($S$7:$S$2085=0)))&gt;0,"SALONES UNIDOS",IF(SUMPRODUCT((AE1410=$AE$7:$AE$2085)*(AI1410=$AI$7:$AI$2085)*((AO1410&lt;$AP$7:$AP$2085)*(AP1410&gt;$AO$7:$AO$2085))*(ROW($AE$7:$AE$2085)&lt;&gt;ROW(AE1410)))&gt;0,"Cruzado","Sin cruce")))</f>
        <v/>
      </c>
      <c r="AS1410" s="94" t="str">
        <f t="shared" si="29"/>
        <v>OB4PRINCIPALA</v>
      </c>
      <c r="AT1410" s="94" t="str" cm="1">
        <f t="array" ref="AT1410">IF(AS1410="","",IF(SUMPRODUCT((AS1410=$AS$7:$AS$2085)*(AI1410=$AI$7:$AI$2085)*(AO1410=$AO$7:$AO$2085)*(AP1410=$AP$7:$AP$2085)*(ROW($AS$7:$AS$2085)&lt;&gt;ROW(AS1410))*((S1410=0)*($S$7:$S$2085&gt;0)+(S1410&gt;0)*($S$7:$S$2085=0)))&gt;0,"SALONES UNIDOS",IF(SUMPRODUCT((AS1410=$AS$7:$AS$2085)*(AI1410=$AI$7:$AI$2085)*((AO1410&lt;$AP$7:$AP$2085)*(AP1410&gt;$AO$7:$AO$2085))*(ROW($AS$7:$AS$2085)&lt;&gt;ROW(AS1410)))&gt;0,"Cruzado","Sin cruce")))</f>
        <v>Sin cruce</v>
      </c>
    </row>
    <row r="1411" spans="3:46" ht="15.6" hidden="1" customHeight="1">
      <c r="C1411" s="496" t="s">
        <v>572</v>
      </c>
      <c r="D1411" s="479" t="s">
        <v>727</v>
      </c>
      <c r="E1411" s="479">
        <v>20261</v>
      </c>
      <c r="F1411" s="503" t="s">
        <v>48</v>
      </c>
      <c r="G1411" s="497" t="s">
        <v>80</v>
      </c>
      <c r="H1411" s="503" t="s">
        <v>88</v>
      </c>
      <c r="I1411" s="503">
        <v>4</v>
      </c>
      <c r="J1411" s="503" t="s">
        <v>574</v>
      </c>
      <c r="K1411" s="503" t="s">
        <v>41</v>
      </c>
      <c r="L1411" s="499" t="s">
        <v>766</v>
      </c>
      <c r="M1411" s="544" t="s">
        <v>767</v>
      </c>
      <c r="N1411" s="15" t="s">
        <v>577</v>
      </c>
      <c r="O1411" s="15" t="s">
        <v>578</v>
      </c>
      <c r="P1411" s="503" t="s">
        <v>579</v>
      </c>
      <c r="Q1411" s="15">
        <v>0</v>
      </c>
      <c r="R1411" s="15">
        <v>2</v>
      </c>
      <c r="S1411" s="479">
        <v>2</v>
      </c>
      <c r="T1411" s="15">
        <v>3</v>
      </c>
      <c r="U1411" s="471"/>
      <c r="V1411" s="550">
        <v>13</v>
      </c>
      <c r="W1411" s="497">
        <v>21799101</v>
      </c>
      <c r="X1411" s="566" t="s">
        <v>377</v>
      </c>
      <c r="Y1411" s="15" t="s">
        <v>579</v>
      </c>
      <c r="Z1411" s="15"/>
      <c r="AA1411" s="15"/>
      <c r="AB1411" s="15"/>
      <c r="AC1411" s="493"/>
      <c r="AD1411" s="15"/>
      <c r="AE1411" s="479" t="s">
        <v>1068</v>
      </c>
      <c r="AF1411" s="497"/>
      <c r="AG1411" s="497"/>
      <c r="AH1411" s="15" t="s">
        <v>100</v>
      </c>
      <c r="AI1411" s="15">
        <v>5</v>
      </c>
      <c r="AJ1411" s="15">
        <v>7</v>
      </c>
      <c r="AK1411" s="15">
        <v>40</v>
      </c>
      <c r="AL1411" s="15">
        <v>9</v>
      </c>
      <c r="AM1411" s="15">
        <v>20</v>
      </c>
      <c r="AN1411" s="490">
        <f>IF(AJ1411="",S1411,ROUND(((((AL1411/24)+(AM1411/1440))-((AJ1411/24)+(AK1411/1440)))*1440/50),5))</f>
        <v>2</v>
      </c>
      <c r="AO1411" s="491">
        <f>AJ1411/24+AK1411/1440</f>
        <v>0.31944444444444448</v>
      </c>
      <c r="AP1411" s="491">
        <f>AL1411/24+AM1411/1440</f>
        <v>0.3888888888888889</v>
      </c>
      <c r="AQ1411" s="23" t="str" cm="1">
        <f t="array" ref="AQ1411">IF(X1411="","",IF(SUMPRODUCT((X1411=$X$7:$X$2085)*(AI1411=$AI$7:$AI$2085)*(AO1411=$AO$7:$AO$2085)*(AP1411=$AP$7:$AP$2085)*(ROW($X$7:$X$2085)&lt;&gt;ROW(X1411))*((S1411=0)*($S$7:$S$2085&gt;0)+(S1411&gt;0)*($S$7:$S$2085=0)))&gt;0,"SALONES UNIDOS",IF(SUMPRODUCT((X1411=$X$7:$X$2085)*(AI1411=$AI$7:$AI$2085)*((AO1411&lt;$AP$7:$AP$2085)*(AP1411&gt;$AO$7:$AO$2085))*(ROW($X$7:$X$2085)&lt;&gt;ROW(X1411)))&gt;0,"Cruzado","Sin cruce")))</f>
        <v>Sin cruce</v>
      </c>
      <c r="AR1411" s="23" t="str" cm="1">
        <f t="array" ref="AR1411">IF(AE1411="","",IF(SUMPRODUCT((AE1411=$AE$7:$AE$2085)*(AI1411=$AI$7:$AI$2085)*(AO1411=$AO$7:$AO$2085)*(AP1411=$AP$7:$AP$2085)*(ROW($AE$7:$AE$2085)&lt;&gt;ROW(AE1411))*((S1411=0)*($S$7:$S$2085&gt;0)+(S1411&gt;0)*($S$7:$S$2085=0)))&gt;0,"SALONES UNIDOS",IF(SUMPRODUCT((AE1411=$AE$7:$AE$2085)*(AI1411=$AI$7:$AI$2085)*((AO1411&lt;$AP$7:$AP$2085)*(AP1411&gt;$AO$7:$AO$2085))*(ROW($AE$7:$AE$2085)&lt;&gt;ROW(AE1411)))&gt;0,"Cruzado","Sin cruce")))</f>
        <v>Sin cruce</v>
      </c>
      <c r="AS1411" s="94" t="str">
        <f t="shared" si="29"/>
        <v>OB4PRINCIPALA</v>
      </c>
      <c r="AT1411" s="94" t="str" cm="1">
        <f t="array" ref="AT1411">IF(AS1411="","",IF(SUMPRODUCT((AS1411=$AS$7:$AS$2085)*(AI1411=$AI$7:$AI$2085)*(AO1411=$AO$7:$AO$2085)*(AP1411=$AP$7:$AP$2085)*(ROW($AS$7:$AS$2085)&lt;&gt;ROW(AS1411))*((S1411=0)*($S$7:$S$2085&gt;0)+(S1411&gt;0)*($S$7:$S$2085=0)))&gt;0,"SALONES UNIDOS",IF(SUMPRODUCT((AS1411=$AS$7:$AS$2085)*(AI1411=$AI$7:$AI$2085)*((AO1411&lt;$AP$7:$AP$2085)*(AP1411&gt;$AO$7:$AO$2085))*(ROW($AS$7:$AS$2085)&lt;&gt;ROW(AS1411)))&gt;0,"Cruzado","Sin cruce")))</f>
        <v>Sin cruce</v>
      </c>
    </row>
    <row r="1412" spans="3:46" ht="15.6" hidden="1" customHeight="1">
      <c r="C1412" s="496" t="s">
        <v>572</v>
      </c>
      <c r="D1412" s="479" t="s">
        <v>727</v>
      </c>
      <c r="E1412" s="479">
        <v>20261</v>
      </c>
      <c r="F1412" s="503" t="s">
        <v>48</v>
      </c>
      <c r="G1412" s="497" t="s">
        <v>80</v>
      </c>
      <c r="H1412" s="503" t="s">
        <v>88</v>
      </c>
      <c r="I1412" s="503">
        <v>4</v>
      </c>
      <c r="J1412" s="503" t="s">
        <v>583</v>
      </c>
      <c r="K1412" s="503" t="s">
        <v>41</v>
      </c>
      <c r="L1412" s="499" t="s">
        <v>766</v>
      </c>
      <c r="M1412" s="544" t="s">
        <v>767</v>
      </c>
      <c r="N1412" s="15" t="s">
        <v>577</v>
      </c>
      <c r="O1412" s="15" t="s">
        <v>578</v>
      </c>
      <c r="P1412" s="503" t="s">
        <v>579</v>
      </c>
      <c r="Q1412" s="15">
        <v>0</v>
      </c>
      <c r="R1412" s="15">
        <v>2</v>
      </c>
      <c r="S1412" s="479">
        <v>2</v>
      </c>
      <c r="T1412" s="15">
        <v>3</v>
      </c>
      <c r="U1412" s="471"/>
      <c r="V1412" s="550">
        <v>12</v>
      </c>
      <c r="W1412" s="497">
        <v>21799101</v>
      </c>
      <c r="X1412" s="566" t="s">
        <v>377</v>
      </c>
      <c r="Y1412" s="15" t="s">
        <v>579</v>
      </c>
      <c r="Z1412" s="15"/>
      <c r="AA1412" s="15"/>
      <c r="AB1412" s="15"/>
      <c r="AC1412" s="493"/>
      <c r="AD1412" s="15"/>
      <c r="AE1412" s="479" t="s">
        <v>1068</v>
      </c>
      <c r="AF1412" s="497"/>
      <c r="AG1412" s="497"/>
      <c r="AH1412" s="15" t="s">
        <v>100</v>
      </c>
      <c r="AI1412" s="15">
        <v>5</v>
      </c>
      <c r="AJ1412" s="15">
        <v>9</v>
      </c>
      <c r="AK1412" s="15">
        <v>20</v>
      </c>
      <c r="AL1412" s="15">
        <v>11</v>
      </c>
      <c r="AM1412" s="15">
        <v>0</v>
      </c>
      <c r="AN1412" s="490">
        <f>IF(AJ1412="",S1412,ROUND(((((AL1412/24)+(AM1412/1440))-((AJ1412/24)+(AK1412/1440)))*1440/50),5))</f>
        <v>2</v>
      </c>
      <c r="AO1412" s="491">
        <f>AJ1412/24+AK1412/1440</f>
        <v>0.3888888888888889</v>
      </c>
      <c r="AP1412" s="491">
        <f>AL1412/24+AM1412/1440</f>
        <v>0.45833333333333331</v>
      </c>
      <c r="AQ1412" s="23" t="str" cm="1">
        <f t="array" ref="AQ1412">IF(X1412="","",IF(SUMPRODUCT((X1412=$X$7:$X$2085)*(AI1412=$AI$7:$AI$2085)*(AO1412=$AO$7:$AO$2085)*(AP1412=$AP$7:$AP$2085)*(ROW($X$7:$X$2085)&lt;&gt;ROW(X1412))*((S1412=0)*($S$7:$S$2085&gt;0)+(S1412&gt;0)*($S$7:$S$2085=0)))&gt;0,"SALONES UNIDOS",IF(SUMPRODUCT((X1412=$X$7:$X$2085)*(AI1412=$AI$7:$AI$2085)*((AO1412&lt;$AP$7:$AP$2085)*(AP1412&gt;$AO$7:$AO$2085))*(ROW($X$7:$X$2085)&lt;&gt;ROW(X1412)))&gt;0,"Cruzado","Sin cruce")))</f>
        <v>Sin cruce</v>
      </c>
      <c r="AR1412" s="23" t="str" cm="1">
        <f t="array" ref="AR1412">IF(AE1412="","",IF(SUMPRODUCT((AE1412=$AE$7:$AE$2085)*(AI1412=$AI$7:$AI$2085)*(AO1412=$AO$7:$AO$2085)*(AP1412=$AP$7:$AP$2085)*(ROW($AE$7:$AE$2085)&lt;&gt;ROW(AE1412))*((S1412=0)*($S$7:$S$2085&gt;0)+(S1412&gt;0)*($S$7:$S$2085=0)))&gt;0,"SALONES UNIDOS",IF(SUMPRODUCT((AE1412=$AE$7:$AE$2085)*(AI1412=$AI$7:$AI$2085)*((AO1412&lt;$AP$7:$AP$2085)*(AP1412&gt;$AO$7:$AO$2085))*(ROW($AE$7:$AE$2085)&lt;&gt;ROW(AE1412)))&gt;0,"Cruzado","Sin cruce")))</f>
        <v>Sin cruce</v>
      </c>
      <c r="AS1412" s="94" t="str">
        <f t="shared" si="29"/>
        <v>OB4PRINCIPALA</v>
      </c>
      <c r="AT1412" s="94" t="str" cm="1">
        <f t="array" ref="AT1412">IF(AS1412="","",IF(SUMPRODUCT((AS1412=$AS$7:$AS$2085)*(AI1412=$AI$7:$AI$2085)*(AO1412=$AO$7:$AO$2085)*(AP1412=$AP$7:$AP$2085)*(ROW($AS$7:$AS$2085)&lt;&gt;ROW(AS1412))*((S1412=0)*($S$7:$S$2085&gt;0)+(S1412&gt;0)*($S$7:$S$2085=0)))&gt;0,"SALONES UNIDOS",IF(SUMPRODUCT((AS1412=$AS$7:$AS$2085)*(AI1412=$AI$7:$AI$2085)*((AO1412&lt;$AP$7:$AP$2085)*(AP1412&gt;$AO$7:$AO$2085))*(ROW($AS$7:$AS$2085)&lt;&gt;ROW(AS1412)))&gt;0,"Cruzado","Sin cruce")))</f>
        <v>Sin cruce</v>
      </c>
    </row>
    <row r="1413" spans="3:46" ht="15.6" hidden="1" customHeight="1">
      <c r="C1413" s="496" t="s">
        <v>572</v>
      </c>
      <c r="D1413" s="479" t="s">
        <v>727</v>
      </c>
      <c r="E1413" s="479">
        <v>20261</v>
      </c>
      <c r="F1413" s="503" t="s">
        <v>48</v>
      </c>
      <c r="G1413" s="497" t="s">
        <v>80</v>
      </c>
      <c r="H1413" s="503" t="s">
        <v>88</v>
      </c>
      <c r="I1413" s="503">
        <v>4</v>
      </c>
      <c r="J1413" s="503" t="s">
        <v>41</v>
      </c>
      <c r="K1413" s="503" t="s">
        <v>41</v>
      </c>
      <c r="L1413" s="499" t="s">
        <v>768</v>
      </c>
      <c r="M1413" s="535" t="s">
        <v>769</v>
      </c>
      <c r="N1413" s="15" t="s">
        <v>577</v>
      </c>
      <c r="O1413" s="15" t="s">
        <v>578</v>
      </c>
      <c r="P1413" s="503" t="s">
        <v>579</v>
      </c>
      <c r="Q1413" s="15">
        <v>2</v>
      </c>
      <c r="R1413" s="15">
        <v>0</v>
      </c>
      <c r="S1413" s="479">
        <v>2</v>
      </c>
      <c r="T1413" s="15">
        <v>3</v>
      </c>
      <c r="U1413" s="471"/>
      <c r="V1413" s="550">
        <v>25</v>
      </c>
      <c r="W1413" s="497">
        <v>10526690</v>
      </c>
      <c r="X1413" s="566" t="s">
        <v>389</v>
      </c>
      <c r="Y1413" s="15" t="s">
        <v>579</v>
      </c>
      <c r="Z1413" s="15"/>
      <c r="AA1413" s="15"/>
      <c r="AB1413" s="15"/>
      <c r="AC1413" s="15" t="s">
        <v>1096</v>
      </c>
      <c r="AD1413" s="15"/>
      <c r="AE1413" s="479"/>
      <c r="AF1413" s="497"/>
      <c r="AG1413" s="497"/>
      <c r="AH1413" s="497" t="s">
        <v>582</v>
      </c>
      <c r="AI1413" s="15">
        <v>6</v>
      </c>
      <c r="AJ1413" s="15">
        <v>8</v>
      </c>
      <c r="AK1413" s="15">
        <v>30</v>
      </c>
      <c r="AL1413" s="15">
        <v>10</v>
      </c>
      <c r="AM1413" s="15">
        <v>10</v>
      </c>
      <c r="AN1413" s="490">
        <f>IF(AJ1413="",S1413,ROUND(((((AL1413/24)+(AM1413/1440))-((AJ1413/24)+(AK1413/1440)))*1440/50),5))</f>
        <v>2</v>
      </c>
      <c r="AO1413" s="491">
        <f>AJ1413/24+AK1413/1440</f>
        <v>0.35416666666666663</v>
      </c>
      <c r="AP1413" s="491">
        <f>AL1413/24+AM1413/1440</f>
        <v>0.4236111111111111</v>
      </c>
      <c r="AQ1413" s="23" t="str" cm="1">
        <f t="array" ref="AQ1413">IF(X1413="","",IF(SUMPRODUCT((X1413=$X$7:$X$2085)*(AI1413=$AI$7:$AI$2085)*(AO1413=$AO$7:$AO$2085)*(AP1413=$AP$7:$AP$2085)*(ROW($X$7:$X$2085)&lt;&gt;ROW(X1413))*((S1413=0)*($S$7:$S$2085&gt;0)+(S1413&gt;0)*($S$7:$S$2085=0)))&gt;0,"SALONES UNIDOS",IF(SUMPRODUCT((X1413=$X$7:$X$2085)*(AI1413=$AI$7:$AI$2085)*((AO1413&lt;$AP$7:$AP$2085)*(AP1413&gt;$AO$7:$AO$2085))*(ROW($X$7:$X$2085)&lt;&gt;ROW(X1413)))&gt;0,"Cruzado","Sin cruce")))</f>
        <v>Sin cruce</v>
      </c>
      <c r="AR1413" s="23" t="str" cm="1">
        <f t="array" ref="AR1413">IF(AE1413="","",IF(SUMPRODUCT((AE1413=$AE$7:$AE$2085)*(AI1413=$AI$7:$AI$2085)*(AO1413=$AO$7:$AO$2085)*(AP1413=$AP$7:$AP$2085)*(ROW($AE$7:$AE$2085)&lt;&gt;ROW(AE1413))*((S1413=0)*($S$7:$S$2085&gt;0)+(S1413&gt;0)*($S$7:$S$2085=0)))&gt;0,"SALONES UNIDOS",IF(SUMPRODUCT((AE1413=$AE$7:$AE$2085)*(AI1413=$AI$7:$AI$2085)*((AO1413&lt;$AP$7:$AP$2085)*(AP1413&gt;$AO$7:$AO$2085))*(ROW($AE$7:$AE$2085)&lt;&gt;ROW(AE1413)))&gt;0,"Cruzado","Sin cruce")))</f>
        <v/>
      </c>
      <c r="AS1413" s="94" t="str">
        <f t="shared" si="29"/>
        <v>OB4PRINCIPALA</v>
      </c>
      <c r="AT1413" s="94" t="str" cm="1">
        <f t="array" ref="AT1413">IF(AS1413="","",IF(SUMPRODUCT((AS1413=$AS$7:$AS$2085)*(AI1413=$AI$7:$AI$2085)*(AO1413=$AO$7:$AO$2085)*(AP1413=$AP$7:$AP$2085)*(ROW($AS$7:$AS$2085)&lt;&gt;ROW(AS1413))*((S1413=0)*($S$7:$S$2085&gt;0)+(S1413&gt;0)*($S$7:$S$2085=0)))&gt;0,"SALONES UNIDOS",IF(SUMPRODUCT((AS1413=$AS$7:$AS$2085)*(AI1413=$AI$7:$AI$2085)*((AO1413&lt;$AP$7:$AP$2085)*(AP1413&gt;$AO$7:$AO$2085))*(ROW($AS$7:$AS$2085)&lt;&gt;ROW(AS1413)))&gt;0,"Cruzado","Sin cruce")))</f>
        <v>Sin cruce</v>
      </c>
    </row>
    <row r="1414" spans="3:46" ht="15.6" hidden="1" customHeight="1">
      <c r="C1414" s="496" t="s">
        <v>572</v>
      </c>
      <c r="D1414" s="479" t="s">
        <v>727</v>
      </c>
      <c r="E1414" s="479">
        <v>20261</v>
      </c>
      <c r="F1414" s="503" t="s">
        <v>48</v>
      </c>
      <c r="G1414" s="497" t="s">
        <v>80</v>
      </c>
      <c r="H1414" s="503" t="s">
        <v>88</v>
      </c>
      <c r="I1414" s="503">
        <v>4</v>
      </c>
      <c r="J1414" s="503" t="s">
        <v>574</v>
      </c>
      <c r="K1414" s="503" t="s">
        <v>41</v>
      </c>
      <c r="L1414" s="499" t="s">
        <v>768</v>
      </c>
      <c r="M1414" s="535" t="s">
        <v>769</v>
      </c>
      <c r="N1414" s="15" t="s">
        <v>577</v>
      </c>
      <c r="O1414" s="15" t="s">
        <v>578</v>
      </c>
      <c r="P1414" s="503" t="s">
        <v>579</v>
      </c>
      <c r="Q1414" s="15">
        <v>0</v>
      </c>
      <c r="R1414" s="15">
        <v>2</v>
      </c>
      <c r="S1414" s="479">
        <v>2</v>
      </c>
      <c r="T1414" s="15">
        <v>3</v>
      </c>
      <c r="U1414" s="471"/>
      <c r="V1414" s="550">
        <v>13</v>
      </c>
      <c r="W1414" s="497">
        <v>10526690</v>
      </c>
      <c r="X1414" s="566" t="s">
        <v>389</v>
      </c>
      <c r="Y1414" s="15" t="s">
        <v>579</v>
      </c>
      <c r="Z1414" s="15"/>
      <c r="AA1414" s="15"/>
      <c r="AB1414" s="15"/>
      <c r="AC1414" s="493"/>
      <c r="AD1414" s="15"/>
      <c r="AE1414" s="15" t="s">
        <v>1073</v>
      </c>
      <c r="AF1414" s="497"/>
      <c r="AG1414" s="497"/>
      <c r="AH1414" s="497" t="s">
        <v>100</v>
      </c>
      <c r="AI1414" s="15">
        <v>6</v>
      </c>
      <c r="AJ1414" s="15">
        <v>10</v>
      </c>
      <c r="AK1414" s="15">
        <v>10</v>
      </c>
      <c r="AL1414" s="15">
        <v>11</v>
      </c>
      <c r="AM1414" s="15">
        <v>50</v>
      </c>
      <c r="AN1414" s="490">
        <f>IF(AJ1414="",S1414,ROUND(((((AL1414/24)+(AM1414/1440))-((AJ1414/24)+(AK1414/1440)))*1440/50),5))</f>
        <v>2</v>
      </c>
      <c r="AO1414" s="491">
        <f>AJ1414/24+AK1414/1440</f>
        <v>0.4236111111111111</v>
      </c>
      <c r="AP1414" s="491">
        <f>AL1414/24+AM1414/1440</f>
        <v>0.49305555555555552</v>
      </c>
      <c r="AQ1414" s="23" t="str" cm="1">
        <f t="array" ref="AQ1414">IF(X1414="","",IF(SUMPRODUCT((X1414=$X$7:$X$2085)*(AI1414=$AI$7:$AI$2085)*(AO1414=$AO$7:$AO$2085)*(AP1414=$AP$7:$AP$2085)*(ROW($X$7:$X$2085)&lt;&gt;ROW(X1414))*((S1414=0)*($S$7:$S$2085&gt;0)+(S1414&gt;0)*($S$7:$S$2085=0)))&gt;0,"SALONES UNIDOS",IF(SUMPRODUCT((X1414=$X$7:$X$2085)*(AI1414=$AI$7:$AI$2085)*((AO1414&lt;$AP$7:$AP$2085)*(AP1414&gt;$AO$7:$AO$2085))*(ROW($X$7:$X$2085)&lt;&gt;ROW(X1414)))&gt;0,"Cruzado","Sin cruce")))</f>
        <v>Sin cruce</v>
      </c>
      <c r="AR1414" s="23" t="str" cm="1">
        <f t="array" ref="AR1414">IF(AE1414="","",IF(SUMPRODUCT((AE1414=$AE$7:$AE$2085)*(AI1414=$AI$7:$AI$2085)*(AO1414=$AO$7:$AO$2085)*(AP1414=$AP$7:$AP$2085)*(ROW($AE$7:$AE$2085)&lt;&gt;ROW(AE1414))*((S1414=0)*($S$7:$S$2085&gt;0)+(S1414&gt;0)*($S$7:$S$2085=0)))&gt;0,"SALONES UNIDOS",IF(SUMPRODUCT((AE1414=$AE$7:$AE$2085)*(AI1414=$AI$7:$AI$2085)*((AO1414&lt;$AP$7:$AP$2085)*(AP1414&gt;$AO$7:$AO$2085))*(ROW($AE$7:$AE$2085)&lt;&gt;ROW(AE1414)))&gt;0,"Cruzado","Sin cruce")))</f>
        <v>Sin cruce</v>
      </c>
      <c r="AS1414" s="94" t="str">
        <f t="shared" si="29"/>
        <v>OB4PRINCIPALA</v>
      </c>
      <c r="AT1414" s="94" t="str" cm="1">
        <f t="array" ref="AT1414">IF(AS1414="","",IF(SUMPRODUCT((AS1414=$AS$7:$AS$2085)*(AI1414=$AI$7:$AI$2085)*(AO1414=$AO$7:$AO$2085)*(AP1414=$AP$7:$AP$2085)*(ROW($AS$7:$AS$2085)&lt;&gt;ROW(AS1414))*((S1414=0)*($S$7:$S$2085&gt;0)+(S1414&gt;0)*($S$7:$S$2085=0)))&gt;0,"SALONES UNIDOS",IF(SUMPRODUCT((AS1414=$AS$7:$AS$2085)*(AI1414=$AI$7:$AI$2085)*((AO1414&lt;$AP$7:$AP$2085)*(AP1414&gt;$AO$7:$AO$2085))*(ROW($AS$7:$AS$2085)&lt;&gt;ROW(AS1414)))&gt;0,"Cruzado","Sin cruce")))</f>
        <v>Sin cruce</v>
      </c>
    </row>
    <row r="1415" spans="3:46" ht="15.6" hidden="1" customHeight="1">
      <c r="C1415" s="496" t="s">
        <v>572</v>
      </c>
      <c r="D1415" s="479" t="s">
        <v>727</v>
      </c>
      <c r="E1415" s="479">
        <v>20261</v>
      </c>
      <c r="F1415" s="503" t="s">
        <v>48</v>
      </c>
      <c r="G1415" s="497" t="s">
        <v>80</v>
      </c>
      <c r="H1415" s="503" t="s">
        <v>88</v>
      </c>
      <c r="I1415" s="503">
        <v>4</v>
      </c>
      <c r="J1415" s="503" t="s">
        <v>583</v>
      </c>
      <c r="K1415" s="503" t="s">
        <v>41</v>
      </c>
      <c r="L1415" s="499" t="s">
        <v>768</v>
      </c>
      <c r="M1415" s="535" t="s">
        <v>769</v>
      </c>
      <c r="N1415" s="15" t="s">
        <v>577</v>
      </c>
      <c r="O1415" s="15" t="s">
        <v>578</v>
      </c>
      <c r="P1415" s="503" t="s">
        <v>579</v>
      </c>
      <c r="Q1415" s="15">
        <v>0</v>
      </c>
      <c r="R1415" s="15">
        <v>2</v>
      </c>
      <c r="S1415" s="479">
        <v>2</v>
      </c>
      <c r="T1415" s="15">
        <v>3</v>
      </c>
      <c r="U1415" s="471"/>
      <c r="V1415" s="550">
        <v>12</v>
      </c>
      <c r="W1415" s="497">
        <v>10526690</v>
      </c>
      <c r="X1415" s="566" t="s">
        <v>389</v>
      </c>
      <c r="Y1415" s="15" t="s">
        <v>579</v>
      </c>
      <c r="Z1415" s="15"/>
      <c r="AA1415" s="15"/>
      <c r="AB1415" s="15"/>
      <c r="AC1415" s="493"/>
      <c r="AD1415" s="15"/>
      <c r="AE1415" s="15" t="s">
        <v>1073</v>
      </c>
      <c r="AF1415" s="497"/>
      <c r="AG1415" s="497"/>
      <c r="AH1415" s="497" t="s">
        <v>100</v>
      </c>
      <c r="AI1415" s="15">
        <v>6</v>
      </c>
      <c r="AJ1415" s="15">
        <v>11</v>
      </c>
      <c r="AK1415" s="15">
        <v>50</v>
      </c>
      <c r="AL1415" s="15">
        <v>13</v>
      </c>
      <c r="AM1415" s="15">
        <v>30</v>
      </c>
      <c r="AN1415" s="490">
        <f>IF(AJ1415="",S1415,ROUND(((((AL1415/24)+(AM1415/1440))-((AJ1415/24)+(AK1415/1440)))*1440/50),5))</f>
        <v>2</v>
      </c>
      <c r="AO1415" s="491">
        <f>AJ1415/24+AK1415/1440</f>
        <v>0.49305555555555552</v>
      </c>
      <c r="AP1415" s="491">
        <f>AL1415/24+AM1415/1440</f>
        <v>0.5625</v>
      </c>
      <c r="AQ1415" s="23" t="str" cm="1">
        <f t="array" ref="AQ1415">IF(X1415="","",IF(SUMPRODUCT((X1415=$X$7:$X$2085)*(AI1415=$AI$7:$AI$2085)*(AO1415=$AO$7:$AO$2085)*(AP1415=$AP$7:$AP$2085)*(ROW($X$7:$X$2085)&lt;&gt;ROW(X1415))*((S1415=0)*($S$7:$S$2085&gt;0)+(S1415&gt;0)*($S$7:$S$2085=0)))&gt;0,"SALONES UNIDOS",IF(SUMPRODUCT((X1415=$X$7:$X$2085)*(AI1415=$AI$7:$AI$2085)*((AO1415&lt;$AP$7:$AP$2085)*(AP1415&gt;$AO$7:$AO$2085))*(ROW($X$7:$X$2085)&lt;&gt;ROW(X1415)))&gt;0,"Cruzado","Sin cruce")))</f>
        <v>Sin cruce</v>
      </c>
      <c r="AR1415" s="23" t="str" cm="1">
        <f t="array" ref="AR1415">IF(AE1415="","",IF(SUMPRODUCT((AE1415=$AE$7:$AE$2085)*(AI1415=$AI$7:$AI$2085)*(AO1415=$AO$7:$AO$2085)*(AP1415=$AP$7:$AP$2085)*(ROW($AE$7:$AE$2085)&lt;&gt;ROW(AE1415))*((S1415=0)*($S$7:$S$2085&gt;0)+(S1415&gt;0)*($S$7:$S$2085=0)))&gt;0,"SALONES UNIDOS",IF(SUMPRODUCT((AE1415=$AE$7:$AE$2085)*(AI1415=$AI$7:$AI$2085)*((AO1415&lt;$AP$7:$AP$2085)*(AP1415&gt;$AO$7:$AO$2085))*(ROW($AE$7:$AE$2085)&lt;&gt;ROW(AE1415)))&gt;0,"Cruzado","Sin cruce")))</f>
        <v>Sin cruce</v>
      </c>
      <c r="AS1415" s="94" t="str">
        <f t="shared" si="29"/>
        <v>OB4PRINCIPALA</v>
      </c>
      <c r="AT1415" s="94" t="str" cm="1">
        <f t="array" ref="AT1415">IF(AS1415="","",IF(SUMPRODUCT((AS1415=$AS$7:$AS$2085)*(AI1415=$AI$7:$AI$2085)*(AO1415=$AO$7:$AO$2085)*(AP1415=$AP$7:$AP$2085)*(ROW($AS$7:$AS$2085)&lt;&gt;ROW(AS1415))*((S1415=0)*($S$7:$S$2085&gt;0)+(S1415&gt;0)*($S$7:$S$2085=0)))&gt;0,"SALONES UNIDOS",IF(SUMPRODUCT((AS1415=$AS$7:$AS$2085)*(AI1415=$AI$7:$AI$2085)*((AO1415&lt;$AP$7:$AP$2085)*(AP1415&gt;$AO$7:$AO$2085))*(ROW($AS$7:$AS$2085)&lt;&gt;ROW(AS1415)))&gt;0,"Cruzado","Sin cruce")))</f>
        <v>Sin cruce</v>
      </c>
    </row>
    <row r="1416" spans="3:46" ht="15.6" hidden="1" customHeight="1">
      <c r="C1416" s="496" t="s">
        <v>572</v>
      </c>
      <c r="D1416" s="479" t="s">
        <v>727</v>
      </c>
      <c r="E1416" s="479">
        <v>20261</v>
      </c>
      <c r="F1416" s="503" t="s">
        <v>48</v>
      </c>
      <c r="G1416" s="497" t="s">
        <v>80</v>
      </c>
      <c r="H1416" s="503" t="s">
        <v>88</v>
      </c>
      <c r="I1416" s="503">
        <v>4</v>
      </c>
      <c r="J1416" s="503" t="s">
        <v>41</v>
      </c>
      <c r="K1416" s="503" t="s">
        <v>41</v>
      </c>
      <c r="L1416" s="499" t="s">
        <v>770</v>
      </c>
      <c r="M1416" s="535" t="s">
        <v>771</v>
      </c>
      <c r="N1416" s="15" t="s">
        <v>710</v>
      </c>
      <c r="O1416" s="15" t="s">
        <v>578</v>
      </c>
      <c r="P1416" s="503" t="s">
        <v>579</v>
      </c>
      <c r="Q1416" s="15">
        <v>2</v>
      </c>
      <c r="R1416" s="15">
        <v>0</v>
      </c>
      <c r="S1416" s="479">
        <v>2</v>
      </c>
      <c r="T1416" s="15">
        <v>3</v>
      </c>
      <c r="U1416" s="471"/>
      <c r="V1416" s="550">
        <v>25</v>
      </c>
      <c r="W1416" s="497">
        <v>40930821</v>
      </c>
      <c r="X1416" s="566" t="s">
        <v>363</v>
      </c>
      <c r="Y1416" s="15" t="s">
        <v>579</v>
      </c>
      <c r="Z1416" s="15"/>
      <c r="AA1416" s="15"/>
      <c r="AB1416" s="15"/>
      <c r="AC1416" s="15" t="s">
        <v>1082</v>
      </c>
      <c r="AD1416" s="15"/>
      <c r="AE1416" s="479"/>
      <c r="AF1416" s="497"/>
      <c r="AG1416" s="497"/>
      <c r="AH1416" s="15" t="s">
        <v>582</v>
      </c>
      <c r="AI1416" s="15">
        <v>5</v>
      </c>
      <c r="AJ1416" s="15">
        <v>16</v>
      </c>
      <c r="AK1416" s="15">
        <v>0</v>
      </c>
      <c r="AL1416" s="15">
        <v>17</v>
      </c>
      <c r="AM1416" s="15">
        <v>40</v>
      </c>
      <c r="AN1416" s="490">
        <f>IF(AJ1416="",S1416,ROUND(((((AL1416/24)+(AM1416/1440))-((AJ1416/24)+(AK1416/1440)))*1440/50),5))</f>
        <v>2</v>
      </c>
      <c r="AO1416" s="491">
        <f>AJ1416/24+AK1416/1440</f>
        <v>0.66666666666666663</v>
      </c>
      <c r="AP1416" s="491">
        <f>AL1416/24+AM1416/1440</f>
        <v>0.73611111111111116</v>
      </c>
      <c r="AQ1416" s="23" t="str" cm="1">
        <f t="array" ref="AQ1416">IF(X1416="","",IF(SUMPRODUCT((X1416=$X$7:$X$2085)*(AI1416=$AI$7:$AI$2085)*(AO1416=$AO$7:$AO$2085)*(AP1416=$AP$7:$AP$2085)*(ROW($X$7:$X$2085)&lt;&gt;ROW(X1416))*((S1416=0)*($S$7:$S$2085&gt;0)+(S1416&gt;0)*($S$7:$S$2085=0)))&gt;0,"SALONES UNIDOS",IF(SUMPRODUCT((X1416=$X$7:$X$2085)*(AI1416=$AI$7:$AI$2085)*((AO1416&lt;$AP$7:$AP$2085)*(AP1416&gt;$AO$7:$AO$2085))*(ROW($X$7:$X$2085)&lt;&gt;ROW(X1416)))&gt;0,"Cruzado","Sin cruce")))</f>
        <v>Sin cruce</v>
      </c>
      <c r="AR1416" s="23" t="str" cm="1">
        <f t="array" ref="AR1416">IF(AE1416="","",IF(SUMPRODUCT((AE1416=$AE$7:$AE$2085)*(AI1416=$AI$7:$AI$2085)*(AO1416=$AO$7:$AO$2085)*(AP1416=$AP$7:$AP$2085)*(ROW($AE$7:$AE$2085)&lt;&gt;ROW(AE1416))*((S1416=0)*($S$7:$S$2085&gt;0)+(S1416&gt;0)*($S$7:$S$2085=0)))&gt;0,"SALONES UNIDOS",IF(SUMPRODUCT((AE1416=$AE$7:$AE$2085)*(AI1416=$AI$7:$AI$2085)*((AO1416&lt;$AP$7:$AP$2085)*(AP1416&gt;$AO$7:$AO$2085))*(ROW($AE$7:$AE$2085)&lt;&gt;ROW(AE1416)))&gt;0,"Cruzado","Sin cruce")))</f>
        <v/>
      </c>
      <c r="AS1416" s="94" t="str">
        <f t="shared" si="29"/>
        <v>OB4PRINCIPALA</v>
      </c>
      <c r="AT1416" s="94" t="str" cm="1">
        <f t="array" ref="AT1416">IF(AS1416="","",IF(SUMPRODUCT((AS1416=$AS$7:$AS$2085)*(AI1416=$AI$7:$AI$2085)*(AO1416=$AO$7:$AO$2085)*(AP1416=$AP$7:$AP$2085)*(ROW($AS$7:$AS$2085)&lt;&gt;ROW(AS1416))*((S1416=0)*($S$7:$S$2085&gt;0)+(S1416&gt;0)*($S$7:$S$2085=0)))&gt;0,"SALONES UNIDOS",IF(SUMPRODUCT((AS1416=$AS$7:$AS$2085)*(AI1416=$AI$7:$AI$2085)*((AO1416&lt;$AP$7:$AP$2085)*(AP1416&gt;$AO$7:$AO$2085))*(ROW($AS$7:$AS$2085)&lt;&gt;ROW(AS1416)))&gt;0,"Cruzado","Sin cruce")))</f>
        <v>Sin cruce</v>
      </c>
    </row>
    <row r="1417" spans="3:46" ht="15.6" hidden="1" customHeight="1">
      <c r="C1417" s="496" t="s">
        <v>572</v>
      </c>
      <c r="D1417" s="479" t="s">
        <v>727</v>
      </c>
      <c r="E1417" s="479">
        <v>20261</v>
      </c>
      <c r="F1417" s="503" t="s">
        <v>48</v>
      </c>
      <c r="G1417" s="497" t="s">
        <v>80</v>
      </c>
      <c r="H1417" s="503" t="s">
        <v>88</v>
      </c>
      <c r="I1417" s="503">
        <v>4</v>
      </c>
      <c r="J1417" s="503" t="s">
        <v>574</v>
      </c>
      <c r="K1417" s="503" t="s">
        <v>41</v>
      </c>
      <c r="L1417" s="499" t="s">
        <v>770</v>
      </c>
      <c r="M1417" s="535" t="s">
        <v>771</v>
      </c>
      <c r="N1417" s="15" t="s">
        <v>710</v>
      </c>
      <c r="O1417" s="15" t="s">
        <v>578</v>
      </c>
      <c r="P1417" s="503" t="s">
        <v>579</v>
      </c>
      <c r="Q1417" s="15">
        <v>0</v>
      </c>
      <c r="R1417" s="15">
        <v>2</v>
      </c>
      <c r="S1417" s="479">
        <v>2</v>
      </c>
      <c r="T1417" s="15">
        <v>3</v>
      </c>
      <c r="U1417" s="471"/>
      <c r="V1417" s="550">
        <v>13</v>
      </c>
      <c r="W1417" s="497">
        <v>40930821</v>
      </c>
      <c r="X1417" s="566" t="s">
        <v>363</v>
      </c>
      <c r="Y1417" s="15" t="s">
        <v>579</v>
      </c>
      <c r="Z1417" s="15"/>
      <c r="AA1417" s="15"/>
      <c r="AB1417" s="15"/>
      <c r="AC1417" s="493"/>
      <c r="AD1417" s="15"/>
      <c r="AE1417" s="479" t="s">
        <v>1101</v>
      </c>
      <c r="AF1417" s="497"/>
      <c r="AG1417" s="497"/>
      <c r="AH1417" s="15" t="s">
        <v>100</v>
      </c>
      <c r="AI1417" s="15">
        <v>5</v>
      </c>
      <c r="AJ1417" s="15">
        <v>17</v>
      </c>
      <c r="AK1417" s="15">
        <v>40</v>
      </c>
      <c r="AL1417" s="15">
        <v>19</v>
      </c>
      <c r="AM1417" s="15">
        <v>20</v>
      </c>
      <c r="AN1417" s="490">
        <f>IF(AJ1417="",S1417,ROUND(((((AL1417/24)+(AM1417/1440))-((AJ1417/24)+(AK1417/1440)))*1440/50),5))</f>
        <v>2</v>
      </c>
      <c r="AO1417" s="491">
        <f>AJ1417/24+AK1417/1440</f>
        <v>0.73611111111111116</v>
      </c>
      <c r="AP1417" s="491">
        <f>AL1417/24+AM1417/1440</f>
        <v>0.80555555555555547</v>
      </c>
      <c r="AQ1417" s="23" t="str" cm="1">
        <f t="array" ref="AQ1417">IF(X1417="","",IF(SUMPRODUCT((X1417=$X$7:$X$2085)*(AI1417=$AI$7:$AI$2085)*(AO1417=$AO$7:$AO$2085)*(AP1417=$AP$7:$AP$2085)*(ROW($X$7:$X$2085)&lt;&gt;ROW(X1417))*((S1417=0)*($S$7:$S$2085&gt;0)+(S1417&gt;0)*($S$7:$S$2085=0)))&gt;0,"SALONES UNIDOS",IF(SUMPRODUCT((X1417=$X$7:$X$2085)*(AI1417=$AI$7:$AI$2085)*((AO1417&lt;$AP$7:$AP$2085)*(AP1417&gt;$AO$7:$AO$2085))*(ROW($X$7:$X$2085)&lt;&gt;ROW(X1417)))&gt;0,"Cruzado","Sin cruce")))</f>
        <v>Sin cruce</v>
      </c>
      <c r="AR1417" s="23" t="str" cm="1">
        <f t="array" ref="AR1417">IF(AE1417="","",IF(SUMPRODUCT((AE1417=$AE$7:$AE$2085)*(AI1417=$AI$7:$AI$2085)*(AO1417=$AO$7:$AO$2085)*(AP1417=$AP$7:$AP$2085)*(ROW($AE$7:$AE$2085)&lt;&gt;ROW(AE1417))*((S1417=0)*($S$7:$S$2085&gt;0)+(S1417&gt;0)*($S$7:$S$2085=0)))&gt;0,"SALONES UNIDOS",IF(SUMPRODUCT((AE1417=$AE$7:$AE$2085)*(AI1417=$AI$7:$AI$2085)*((AO1417&lt;$AP$7:$AP$2085)*(AP1417&gt;$AO$7:$AO$2085))*(ROW($AE$7:$AE$2085)&lt;&gt;ROW(AE1417)))&gt;0,"Cruzado","Sin cruce")))</f>
        <v>Sin cruce</v>
      </c>
      <c r="AS1417" s="94" t="str">
        <f t="shared" si="29"/>
        <v>OB4PRINCIPALA</v>
      </c>
      <c r="AT1417" s="94" t="str" cm="1">
        <f t="array" ref="AT1417">IF(AS1417="","",IF(SUMPRODUCT((AS1417=$AS$7:$AS$2085)*(AI1417=$AI$7:$AI$2085)*(AO1417=$AO$7:$AO$2085)*(AP1417=$AP$7:$AP$2085)*(ROW($AS$7:$AS$2085)&lt;&gt;ROW(AS1417))*((S1417=0)*($S$7:$S$2085&gt;0)+(S1417&gt;0)*($S$7:$S$2085=0)))&gt;0,"SALONES UNIDOS",IF(SUMPRODUCT((AS1417=$AS$7:$AS$2085)*(AI1417=$AI$7:$AI$2085)*((AO1417&lt;$AP$7:$AP$2085)*(AP1417&gt;$AO$7:$AO$2085))*(ROW($AS$7:$AS$2085)&lt;&gt;ROW(AS1417)))&gt;0,"Cruzado","Sin cruce")))</f>
        <v>Sin cruce</v>
      </c>
    </row>
    <row r="1418" spans="3:46" ht="15.6" hidden="1" customHeight="1">
      <c r="C1418" s="496" t="s">
        <v>572</v>
      </c>
      <c r="D1418" s="479" t="s">
        <v>727</v>
      </c>
      <c r="E1418" s="479">
        <v>20261</v>
      </c>
      <c r="F1418" s="503" t="s">
        <v>48</v>
      </c>
      <c r="G1418" s="497" t="s">
        <v>80</v>
      </c>
      <c r="H1418" s="503" t="s">
        <v>88</v>
      </c>
      <c r="I1418" s="503">
        <v>4</v>
      </c>
      <c r="J1418" s="503" t="s">
        <v>583</v>
      </c>
      <c r="K1418" s="503" t="s">
        <v>41</v>
      </c>
      <c r="L1418" s="499" t="s">
        <v>770</v>
      </c>
      <c r="M1418" s="535" t="s">
        <v>771</v>
      </c>
      <c r="N1418" s="15" t="s">
        <v>710</v>
      </c>
      <c r="O1418" s="15" t="s">
        <v>578</v>
      </c>
      <c r="P1418" s="503" t="s">
        <v>579</v>
      </c>
      <c r="Q1418" s="15">
        <v>0</v>
      </c>
      <c r="R1418" s="15">
        <v>2</v>
      </c>
      <c r="S1418" s="479">
        <v>2</v>
      </c>
      <c r="T1418" s="15">
        <v>3</v>
      </c>
      <c r="U1418" s="471"/>
      <c r="V1418" s="550">
        <v>12</v>
      </c>
      <c r="W1418" s="497">
        <v>40930821</v>
      </c>
      <c r="X1418" s="566" t="s">
        <v>363</v>
      </c>
      <c r="Y1418" s="15" t="s">
        <v>579</v>
      </c>
      <c r="Z1418" s="15"/>
      <c r="AA1418" s="15"/>
      <c r="AB1418" s="15"/>
      <c r="AC1418" s="493"/>
      <c r="AD1418" s="15"/>
      <c r="AE1418" s="479" t="s">
        <v>1101</v>
      </c>
      <c r="AF1418" s="497"/>
      <c r="AG1418" s="497"/>
      <c r="AH1418" s="15" t="s">
        <v>100</v>
      </c>
      <c r="AI1418" s="15">
        <v>5</v>
      </c>
      <c r="AJ1418" s="15">
        <v>19</v>
      </c>
      <c r="AK1418" s="15">
        <v>20</v>
      </c>
      <c r="AL1418" s="15">
        <v>21</v>
      </c>
      <c r="AM1418" s="15">
        <v>0</v>
      </c>
      <c r="AN1418" s="490">
        <f>IF(AJ1418="",S1418,ROUND(((((AL1418/24)+(AM1418/1440))-((AJ1418/24)+(AK1418/1440)))*1440/50),5))</f>
        <v>2</v>
      </c>
      <c r="AO1418" s="491">
        <f>AJ1418/24+AK1418/1440</f>
        <v>0.80555555555555547</v>
      </c>
      <c r="AP1418" s="491">
        <f>AL1418/24+AM1418/1440</f>
        <v>0.875</v>
      </c>
      <c r="AQ1418" s="23" t="str" cm="1">
        <f t="array" ref="AQ1418">IF(X1418="","",IF(SUMPRODUCT((X1418=$X$7:$X$2085)*(AI1418=$AI$7:$AI$2085)*(AO1418=$AO$7:$AO$2085)*(AP1418=$AP$7:$AP$2085)*(ROW($X$7:$X$2085)&lt;&gt;ROW(X1418))*((S1418=0)*($S$7:$S$2085&gt;0)+(S1418&gt;0)*($S$7:$S$2085=0)))&gt;0,"SALONES UNIDOS",IF(SUMPRODUCT((X1418=$X$7:$X$2085)*(AI1418=$AI$7:$AI$2085)*((AO1418&lt;$AP$7:$AP$2085)*(AP1418&gt;$AO$7:$AO$2085))*(ROW($X$7:$X$2085)&lt;&gt;ROW(X1418)))&gt;0,"Cruzado","Sin cruce")))</f>
        <v>Sin cruce</v>
      </c>
      <c r="AR1418" s="23" t="str" cm="1">
        <f t="array" ref="AR1418">IF(AE1418="","",IF(SUMPRODUCT((AE1418=$AE$7:$AE$2085)*(AI1418=$AI$7:$AI$2085)*(AO1418=$AO$7:$AO$2085)*(AP1418=$AP$7:$AP$2085)*(ROW($AE$7:$AE$2085)&lt;&gt;ROW(AE1418))*((S1418=0)*($S$7:$S$2085&gt;0)+(S1418&gt;0)*($S$7:$S$2085=0)))&gt;0,"SALONES UNIDOS",IF(SUMPRODUCT((AE1418=$AE$7:$AE$2085)*(AI1418=$AI$7:$AI$2085)*((AO1418&lt;$AP$7:$AP$2085)*(AP1418&gt;$AO$7:$AO$2085))*(ROW($AE$7:$AE$2085)&lt;&gt;ROW(AE1418)))&gt;0,"Cruzado","Sin cruce")))</f>
        <v>Sin cruce</v>
      </c>
      <c r="AS1418" s="94" t="str">
        <f t="shared" si="29"/>
        <v>OB4PRINCIPALA</v>
      </c>
      <c r="AT1418" s="94" t="str" cm="1">
        <f t="array" ref="AT1418">IF(AS1418="","",IF(SUMPRODUCT((AS1418=$AS$7:$AS$2085)*(AI1418=$AI$7:$AI$2085)*(AO1418=$AO$7:$AO$2085)*(AP1418=$AP$7:$AP$2085)*(ROW($AS$7:$AS$2085)&lt;&gt;ROW(AS1418))*((S1418=0)*($S$7:$S$2085&gt;0)+(S1418&gt;0)*($S$7:$S$2085=0)))&gt;0,"SALONES UNIDOS",IF(SUMPRODUCT((AS1418=$AS$7:$AS$2085)*(AI1418=$AI$7:$AI$2085)*((AO1418&lt;$AP$7:$AP$2085)*(AP1418&gt;$AO$7:$AO$2085))*(ROW($AS$7:$AS$2085)&lt;&gt;ROW(AS1418)))&gt;0,"Cruzado","Sin cruce")))</f>
        <v>Sin cruce</v>
      </c>
    </row>
    <row r="1419" spans="3:46" ht="15.6" hidden="1" customHeight="1">
      <c r="C1419" s="496" t="s">
        <v>572</v>
      </c>
      <c r="D1419" s="479" t="s">
        <v>727</v>
      </c>
      <c r="E1419" s="479">
        <v>20261</v>
      </c>
      <c r="F1419" s="503" t="s">
        <v>48</v>
      </c>
      <c r="G1419" s="497" t="s">
        <v>80</v>
      </c>
      <c r="H1419" s="503" t="s">
        <v>88</v>
      </c>
      <c r="I1419" s="503">
        <v>4</v>
      </c>
      <c r="J1419" s="503" t="s">
        <v>41</v>
      </c>
      <c r="K1419" s="503" t="s">
        <v>41</v>
      </c>
      <c r="L1419" s="499" t="s">
        <v>772</v>
      </c>
      <c r="M1419" s="535" t="s">
        <v>773</v>
      </c>
      <c r="N1419" s="15" t="s">
        <v>577</v>
      </c>
      <c r="O1419" s="15" t="s">
        <v>578</v>
      </c>
      <c r="P1419" s="503" t="s">
        <v>579</v>
      </c>
      <c r="Q1419" s="15">
        <v>2</v>
      </c>
      <c r="R1419" s="15">
        <v>0</v>
      </c>
      <c r="S1419" s="479">
        <v>2</v>
      </c>
      <c r="T1419" s="15">
        <v>4</v>
      </c>
      <c r="U1419" s="471"/>
      <c r="V1419" s="550">
        <v>25</v>
      </c>
      <c r="W1419" s="497">
        <v>42508963</v>
      </c>
      <c r="X1419" s="566" t="s">
        <v>208</v>
      </c>
      <c r="Y1419" s="15" t="s">
        <v>579</v>
      </c>
      <c r="Z1419" s="15"/>
      <c r="AA1419" s="15"/>
      <c r="AB1419" s="15"/>
      <c r="AC1419" s="15" t="s">
        <v>1082</v>
      </c>
      <c r="AD1419" s="15"/>
      <c r="AE1419" s="479"/>
      <c r="AF1419" s="497"/>
      <c r="AG1419" s="497"/>
      <c r="AH1419" s="497" t="s">
        <v>582</v>
      </c>
      <c r="AI1419" s="15">
        <v>4</v>
      </c>
      <c r="AJ1419" s="15">
        <v>7</v>
      </c>
      <c r="AK1419" s="15">
        <v>40</v>
      </c>
      <c r="AL1419" s="15">
        <v>9</v>
      </c>
      <c r="AM1419" s="15">
        <v>20</v>
      </c>
      <c r="AN1419" s="490">
        <f>IF(AJ1419="",S1419,ROUND(((((AL1419/24)+(AM1419/1440))-((AJ1419/24)+(AK1419/1440)))*1440/50),5))</f>
        <v>2</v>
      </c>
      <c r="AO1419" s="491">
        <f>AJ1419/24+AK1419/1440</f>
        <v>0.31944444444444448</v>
      </c>
      <c r="AP1419" s="491">
        <f>AL1419/24+AM1419/1440</f>
        <v>0.3888888888888889</v>
      </c>
      <c r="AQ1419" s="23" t="str" cm="1">
        <f t="array" ref="AQ1419">IF(X1419="","",IF(SUMPRODUCT((X1419=$X$7:$X$2085)*(AI1419=$AI$7:$AI$2085)*(AO1419=$AO$7:$AO$2085)*(AP1419=$AP$7:$AP$2085)*(ROW($X$7:$X$2085)&lt;&gt;ROW(X1419))*((S1419=0)*($S$7:$S$2085&gt;0)+(S1419&gt;0)*($S$7:$S$2085=0)))&gt;0,"SALONES UNIDOS",IF(SUMPRODUCT((X1419=$X$7:$X$2085)*(AI1419=$AI$7:$AI$2085)*((AO1419&lt;$AP$7:$AP$2085)*(AP1419&gt;$AO$7:$AO$2085))*(ROW($X$7:$X$2085)&lt;&gt;ROW(X1419)))&gt;0,"Cruzado","Sin cruce")))</f>
        <v>Sin cruce</v>
      </c>
      <c r="AR1419" s="23" t="str" cm="1">
        <f t="array" ref="AR1419">IF(AE1419="","",IF(SUMPRODUCT((AE1419=$AE$7:$AE$2085)*(AI1419=$AI$7:$AI$2085)*(AO1419=$AO$7:$AO$2085)*(AP1419=$AP$7:$AP$2085)*(ROW($AE$7:$AE$2085)&lt;&gt;ROW(AE1419))*((S1419=0)*($S$7:$S$2085&gt;0)+(S1419&gt;0)*($S$7:$S$2085=0)))&gt;0,"SALONES UNIDOS",IF(SUMPRODUCT((AE1419=$AE$7:$AE$2085)*(AI1419=$AI$7:$AI$2085)*((AO1419&lt;$AP$7:$AP$2085)*(AP1419&gt;$AO$7:$AO$2085))*(ROW($AE$7:$AE$2085)&lt;&gt;ROW(AE1419)))&gt;0,"Cruzado","Sin cruce")))</f>
        <v/>
      </c>
      <c r="AS1419" s="94" t="str">
        <f t="shared" si="29"/>
        <v>OB4PRINCIPALA</v>
      </c>
      <c r="AT1419" s="94" t="str" cm="1">
        <f t="array" ref="AT1419">IF(AS1419="","",IF(SUMPRODUCT((AS1419=$AS$7:$AS$2085)*(AI1419=$AI$7:$AI$2085)*(AO1419=$AO$7:$AO$2085)*(AP1419=$AP$7:$AP$2085)*(ROW($AS$7:$AS$2085)&lt;&gt;ROW(AS1419))*((S1419=0)*($S$7:$S$2085&gt;0)+(S1419&gt;0)*($S$7:$S$2085=0)))&gt;0,"SALONES UNIDOS",IF(SUMPRODUCT((AS1419=$AS$7:$AS$2085)*(AI1419=$AI$7:$AI$2085)*((AO1419&lt;$AP$7:$AP$2085)*(AP1419&gt;$AO$7:$AO$2085))*(ROW($AS$7:$AS$2085)&lt;&gt;ROW(AS1419)))&gt;0,"Cruzado","Sin cruce")))</f>
        <v>Sin cruce</v>
      </c>
    </row>
    <row r="1420" spans="3:46" ht="15.6" hidden="1" customHeight="1">
      <c r="C1420" s="496" t="s">
        <v>572</v>
      </c>
      <c r="D1420" s="479" t="s">
        <v>727</v>
      </c>
      <c r="E1420" s="479">
        <v>20261</v>
      </c>
      <c r="F1420" s="503" t="s">
        <v>48</v>
      </c>
      <c r="G1420" s="497" t="s">
        <v>80</v>
      </c>
      <c r="H1420" s="503" t="s">
        <v>88</v>
      </c>
      <c r="I1420" s="503">
        <v>4</v>
      </c>
      <c r="J1420" s="503" t="s">
        <v>574</v>
      </c>
      <c r="K1420" s="503" t="s">
        <v>41</v>
      </c>
      <c r="L1420" s="499" t="s">
        <v>772</v>
      </c>
      <c r="M1420" s="535" t="s">
        <v>773</v>
      </c>
      <c r="N1420" s="15" t="s">
        <v>577</v>
      </c>
      <c r="O1420" s="15" t="s">
        <v>578</v>
      </c>
      <c r="P1420" s="503" t="s">
        <v>579</v>
      </c>
      <c r="Q1420" s="15">
        <v>0</v>
      </c>
      <c r="R1420" s="15">
        <v>4</v>
      </c>
      <c r="S1420" s="479">
        <v>4</v>
      </c>
      <c r="T1420" s="15">
        <v>4</v>
      </c>
      <c r="U1420" s="471"/>
      <c r="V1420" s="550">
        <v>13</v>
      </c>
      <c r="W1420" s="497">
        <v>42508963</v>
      </c>
      <c r="X1420" s="566" t="s">
        <v>208</v>
      </c>
      <c r="Y1420" s="15" t="s">
        <v>579</v>
      </c>
      <c r="Z1420" s="15"/>
      <c r="AA1420" s="15"/>
      <c r="AB1420" s="15"/>
      <c r="AC1420" s="493"/>
      <c r="AD1420" s="15"/>
      <c r="AE1420" s="15" t="s">
        <v>1101</v>
      </c>
      <c r="AF1420" s="497"/>
      <c r="AG1420" s="497"/>
      <c r="AH1420" s="497" t="s">
        <v>100</v>
      </c>
      <c r="AI1420" s="15">
        <v>4</v>
      </c>
      <c r="AJ1420" s="15">
        <v>9</v>
      </c>
      <c r="AK1420" s="15">
        <v>20</v>
      </c>
      <c r="AL1420" s="15">
        <v>12</v>
      </c>
      <c r="AM1420" s="15">
        <v>40</v>
      </c>
      <c r="AN1420" s="490">
        <f>IF(AJ1420="",S1420,ROUND(((((AL1420/24)+(AM1420/1440))-((AJ1420/24)+(AK1420/1440)))*1440/50),5))</f>
        <v>4</v>
      </c>
      <c r="AO1420" s="491">
        <f>AJ1420/24+AK1420/1440</f>
        <v>0.3888888888888889</v>
      </c>
      <c r="AP1420" s="491">
        <f>AL1420/24+AM1420/1440</f>
        <v>0.52777777777777779</v>
      </c>
      <c r="AQ1420" s="23" t="str" cm="1">
        <f t="array" ref="AQ1420">IF(X1420="","",IF(SUMPRODUCT((X1420=$X$7:$X$2085)*(AI1420=$AI$7:$AI$2085)*(AO1420=$AO$7:$AO$2085)*(AP1420=$AP$7:$AP$2085)*(ROW($X$7:$X$2085)&lt;&gt;ROW(X1420))*((S1420=0)*($S$7:$S$2085&gt;0)+(S1420&gt;0)*($S$7:$S$2085=0)))&gt;0,"SALONES UNIDOS",IF(SUMPRODUCT((X1420=$X$7:$X$2085)*(AI1420=$AI$7:$AI$2085)*((AO1420&lt;$AP$7:$AP$2085)*(AP1420&gt;$AO$7:$AO$2085))*(ROW($X$7:$X$2085)&lt;&gt;ROW(X1420)))&gt;0,"Cruzado","Sin cruce")))</f>
        <v>Sin cruce</v>
      </c>
      <c r="AR1420" s="23" t="str" cm="1">
        <f t="array" ref="AR1420">IF(AE1420="","",IF(SUMPRODUCT((AE1420=$AE$7:$AE$2085)*(AI1420=$AI$7:$AI$2085)*(AO1420=$AO$7:$AO$2085)*(AP1420=$AP$7:$AP$2085)*(ROW($AE$7:$AE$2085)&lt;&gt;ROW(AE1420))*((S1420=0)*($S$7:$S$2085&gt;0)+(S1420&gt;0)*($S$7:$S$2085=0)))&gt;0,"SALONES UNIDOS",IF(SUMPRODUCT((AE1420=$AE$7:$AE$2085)*(AI1420=$AI$7:$AI$2085)*((AO1420&lt;$AP$7:$AP$2085)*(AP1420&gt;$AO$7:$AO$2085))*(ROW($AE$7:$AE$2085)&lt;&gt;ROW(AE1420)))&gt;0,"Cruzado","Sin cruce")))</f>
        <v>Sin cruce</v>
      </c>
      <c r="AS1420" s="94" t="str">
        <f t="shared" si="29"/>
        <v>OB4PRINCIPALA</v>
      </c>
      <c r="AT1420" s="94" t="str" cm="1">
        <f t="array" ref="AT1420">IF(AS1420="","",IF(SUMPRODUCT((AS1420=$AS$7:$AS$2085)*(AI1420=$AI$7:$AI$2085)*(AO1420=$AO$7:$AO$2085)*(AP1420=$AP$7:$AP$2085)*(ROW($AS$7:$AS$2085)&lt;&gt;ROW(AS1420))*((S1420=0)*($S$7:$S$2085&gt;0)+(S1420&gt;0)*($S$7:$S$2085=0)))&gt;0,"SALONES UNIDOS",IF(SUMPRODUCT((AS1420=$AS$7:$AS$2085)*(AI1420=$AI$7:$AI$2085)*((AO1420&lt;$AP$7:$AP$2085)*(AP1420&gt;$AO$7:$AO$2085))*(ROW($AS$7:$AS$2085)&lt;&gt;ROW(AS1420)))&gt;0,"Cruzado","Sin cruce")))</f>
        <v>Sin cruce</v>
      </c>
    </row>
    <row r="1421" spans="3:46" ht="15.6" hidden="1" customHeight="1">
      <c r="C1421" s="496" t="s">
        <v>572</v>
      </c>
      <c r="D1421" s="479" t="s">
        <v>727</v>
      </c>
      <c r="E1421" s="479">
        <v>20261</v>
      </c>
      <c r="F1421" s="503" t="s">
        <v>48</v>
      </c>
      <c r="G1421" s="497" t="s">
        <v>80</v>
      </c>
      <c r="H1421" s="503" t="s">
        <v>88</v>
      </c>
      <c r="I1421" s="503">
        <v>4</v>
      </c>
      <c r="J1421" s="503" t="s">
        <v>583</v>
      </c>
      <c r="K1421" s="503" t="s">
        <v>41</v>
      </c>
      <c r="L1421" s="499" t="s">
        <v>772</v>
      </c>
      <c r="M1421" s="535" t="s">
        <v>773</v>
      </c>
      <c r="N1421" s="15" t="s">
        <v>577</v>
      </c>
      <c r="O1421" s="15" t="s">
        <v>578</v>
      </c>
      <c r="P1421" s="503" t="s">
        <v>579</v>
      </c>
      <c r="Q1421" s="15">
        <v>0</v>
      </c>
      <c r="R1421" s="15">
        <v>4</v>
      </c>
      <c r="S1421" s="479">
        <v>4</v>
      </c>
      <c r="T1421" s="15">
        <v>4</v>
      </c>
      <c r="U1421" s="471"/>
      <c r="V1421" s="550">
        <v>12</v>
      </c>
      <c r="W1421" s="497">
        <v>42508963</v>
      </c>
      <c r="X1421" s="566" t="s">
        <v>208</v>
      </c>
      <c r="Y1421" s="15" t="s">
        <v>579</v>
      </c>
      <c r="Z1421" s="15"/>
      <c r="AA1421" s="15"/>
      <c r="AB1421" s="15"/>
      <c r="AC1421" s="493"/>
      <c r="AD1421" s="15"/>
      <c r="AE1421" s="15" t="s">
        <v>1101</v>
      </c>
      <c r="AF1421" s="497"/>
      <c r="AG1421" s="497"/>
      <c r="AH1421" s="497" t="s">
        <v>100</v>
      </c>
      <c r="AI1421" s="15">
        <v>4</v>
      </c>
      <c r="AJ1421" s="15">
        <v>14</v>
      </c>
      <c r="AK1421" s="15">
        <v>20</v>
      </c>
      <c r="AL1421" s="15">
        <v>17</v>
      </c>
      <c r="AM1421" s="15">
        <v>40</v>
      </c>
      <c r="AN1421" s="490">
        <f>IF(AJ1421="",S1421,ROUND(((((AL1421/24)+(AM1421/1440))-((AJ1421/24)+(AK1421/1440)))*1440/50),5))</f>
        <v>4</v>
      </c>
      <c r="AO1421" s="491">
        <f>AJ1421/24+AK1421/1440</f>
        <v>0.59722222222222221</v>
      </c>
      <c r="AP1421" s="491">
        <f>AL1421/24+AM1421/1440</f>
        <v>0.73611111111111116</v>
      </c>
      <c r="AQ1421" s="23" t="str" cm="1">
        <f t="array" ref="AQ1421">IF(X1421="","",IF(SUMPRODUCT((X1421=$X$7:$X$2085)*(AI1421=$AI$7:$AI$2085)*(AO1421=$AO$7:$AO$2085)*(AP1421=$AP$7:$AP$2085)*(ROW($X$7:$X$2085)&lt;&gt;ROW(X1421))*((S1421=0)*($S$7:$S$2085&gt;0)+(S1421&gt;0)*($S$7:$S$2085=0)))&gt;0,"SALONES UNIDOS",IF(SUMPRODUCT((X1421=$X$7:$X$2085)*(AI1421=$AI$7:$AI$2085)*((AO1421&lt;$AP$7:$AP$2085)*(AP1421&gt;$AO$7:$AO$2085))*(ROW($X$7:$X$2085)&lt;&gt;ROW(X1421)))&gt;0,"Cruzado","Sin cruce")))</f>
        <v>Sin cruce</v>
      </c>
      <c r="AR1421" s="23" t="str" cm="1">
        <f t="array" ref="AR1421">IF(AE1421="","",IF(SUMPRODUCT((AE1421=$AE$7:$AE$2085)*(AI1421=$AI$7:$AI$2085)*(AO1421=$AO$7:$AO$2085)*(AP1421=$AP$7:$AP$2085)*(ROW($AE$7:$AE$2085)&lt;&gt;ROW(AE1421))*((S1421=0)*($S$7:$S$2085&gt;0)+(S1421&gt;0)*($S$7:$S$2085=0)))&gt;0,"SALONES UNIDOS",IF(SUMPRODUCT((AE1421=$AE$7:$AE$2085)*(AI1421=$AI$7:$AI$2085)*((AO1421&lt;$AP$7:$AP$2085)*(AP1421&gt;$AO$7:$AO$2085))*(ROW($AE$7:$AE$2085)&lt;&gt;ROW(AE1421)))&gt;0,"Cruzado","Sin cruce")))</f>
        <v>Sin cruce</v>
      </c>
      <c r="AS1421" s="94" t="str">
        <f t="shared" si="29"/>
        <v>OB4PRINCIPALA</v>
      </c>
      <c r="AT1421" s="94" t="str" cm="1">
        <f t="array" ref="AT1421">IF(AS1421="","",IF(SUMPRODUCT((AS1421=$AS$7:$AS$2085)*(AI1421=$AI$7:$AI$2085)*(AO1421=$AO$7:$AO$2085)*(AP1421=$AP$7:$AP$2085)*(ROW($AS$7:$AS$2085)&lt;&gt;ROW(AS1421))*((S1421=0)*($S$7:$S$2085&gt;0)+(S1421&gt;0)*($S$7:$S$2085=0)))&gt;0,"SALONES UNIDOS",IF(SUMPRODUCT((AS1421=$AS$7:$AS$2085)*(AI1421=$AI$7:$AI$2085)*((AO1421&lt;$AP$7:$AP$2085)*(AP1421&gt;$AO$7:$AO$2085))*(ROW($AS$7:$AS$2085)&lt;&gt;ROW(AS1421)))&gt;0,"Cruzado","Sin cruce")))</f>
        <v>Sin cruce</v>
      </c>
    </row>
    <row r="1422" spans="3:46" ht="15.6" hidden="1" customHeight="1">
      <c r="C1422" s="496" t="s">
        <v>572</v>
      </c>
      <c r="D1422" s="479" t="s">
        <v>727</v>
      </c>
      <c r="E1422" s="479">
        <v>20261</v>
      </c>
      <c r="F1422" s="503" t="s">
        <v>48</v>
      </c>
      <c r="G1422" s="497" t="s">
        <v>80</v>
      </c>
      <c r="H1422" s="503" t="s">
        <v>88</v>
      </c>
      <c r="I1422" s="503">
        <v>5</v>
      </c>
      <c r="J1422" s="503" t="s">
        <v>41</v>
      </c>
      <c r="K1422" s="503" t="s">
        <v>41</v>
      </c>
      <c r="L1422" s="499" t="s">
        <v>774</v>
      </c>
      <c r="M1422" s="535" t="s">
        <v>775</v>
      </c>
      <c r="N1422" s="15" t="s">
        <v>577</v>
      </c>
      <c r="O1422" s="15" t="s">
        <v>578</v>
      </c>
      <c r="P1422" s="503" t="s">
        <v>579</v>
      </c>
      <c r="Q1422" s="15">
        <v>2</v>
      </c>
      <c r="R1422" s="15">
        <v>4</v>
      </c>
      <c r="S1422" s="479">
        <v>6</v>
      </c>
      <c r="T1422" s="15">
        <v>4</v>
      </c>
      <c r="U1422" s="471"/>
      <c r="V1422" s="550">
        <v>35</v>
      </c>
      <c r="W1422" s="497">
        <v>75928709</v>
      </c>
      <c r="X1422" s="566" t="s">
        <v>366</v>
      </c>
      <c r="Y1422" s="15" t="s">
        <v>579</v>
      </c>
      <c r="Z1422" s="15"/>
      <c r="AA1422" s="15"/>
      <c r="AB1422" s="15"/>
      <c r="AC1422" s="15" t="s">
        <v>962</v>
      </c>
      <c r="AD1422" s="15"/>
      <c r="AE1422" s="479"/>
      <c r="AF1422" s="497"/>
      <c r="AG1422" s="497"/>
      <c r="AH1422" s="497" t="s">
        <v>203</v>
      </c>
      <c r="AI1422" s="15">
        <v>3</v>
      </c>
      <c r="AJ1422" s="15">
        <v>7</v>
      </c>
      <c r="AK1422" s="15">
        <v>40</v>
      </c>
      <c r="AL1422" s="15">
        <v>12</v>
      </c>
      <c r="AM1422" s="15">
        <v>40</v>
      </c>
      <c r="AN1422" s="490">
        <f>IF(AJ1422="",S1422,ROUND(((((AL1422/24)+(AM1422/1440))-((AJ1422/24)+(AK1422/1440)))*1440/50),5))</f>
        <v>6</v>
      </c>
      <c r="AO1422" s="491">
        <f>AJ1422/24+AK1422/1440</f>
        <v>0.31944444444444448</v>
      </c>
      <c r="AP1422" s="491">
        <f>AL1422/24+AM1422/1440</f>
        <v>0.52777777777777779</v>
      </c>
      <c r="AQ1422" s="23" t="str" cm="1">
        <f t="array" ref="AQ1422">IF(X1422="","",IF(SUMPRODUCT((X1422=$X$7:$X$2085)*(AI1422=$AI$7:$AI$2085)*(AO1422=$AO$7:$AO$2085)*(AP1422=$AP$7:$AP$2085)*(ROW($X$7:$X$2085)&lt;&gt;ROW(X1422))*((S1422=0)*($S$7:$S$2085&gt;0)+(S1422&gt;0)*($S$7:$S$2085=0)))&gt;0,"SALONES UNIDOS",IF(SUMPRODUCT((X1422=$X$7:$X$2085)*(AI1422=$AI$7:$AI$2085)*((AO1422&lt;$AP$7:$AP$2085)*(AP1422&gt;$AO$7:$AO$2085))*(ROW($X$7:$X$2085)&lt;&gt;ROW(X1422)))&gt;0,"Cruzado","Sin cruce")))</f>
        <v>Sin cruce</v>
      </c>
      <c r="AR1422" s="23" t="str" cm="1">
        <f t="array" ref="AR1422">IF(AE1422="","",IF(SUMPRODUCT((AE1422=$AE$7:$AE$2085)*(AI1422=$AI$7:$AI$2085)*(AO1422=$AO$7:$AO$2085)*(AP1422=$AP$7:$AP$2085)*(ROW($AE$7:$AE$2085)&lt;&gt;ROW(AE1422))*((S1422=0)*($S$7:$S$2085&gt;0)+(S1422&gt;0)*($S$7:$S$2085=0)))&gt;0,"SALONES UNIDOS",IF(SUMPRODUCT((AE1422=$AE$7:$AE$2085)*(AI1422=$AI$7:$AI$2085)*((AO1422&lt;$AP$7:$AP$2085)*(AP1422&gt;$AO$7:$AO$2085))*(ROW($AE$7:$AE$2085)&lt;&gt;ROW(AE1422)))&gt;0,"Cruzado","Sin cruce")))</f>
        <v/>
      </c>
      <c r="AS1422" s="94" t="str">
        <f t="shared" si="29"/>
        <v>OB5PRINCIPALA</v>
      </c>
      <c r="AT1422" s="94" t="str" cm="1">
        <f t="array" ref="AT1422">IF(AS1422="","",IF(SUMPRODUCT((AS1422=$AS$7:$AS$2085)*(AI1422=$AI$7:$AI$2085)*(AO1422=$AO$7:$AO$2085)*(AP1422=$AP$7:$AP$2085)*(ROW($AS$7:$AS$2085)&lt;&gt;ROW(AS1422))*((S1422=0)*($S$7:$S$2085&gt;0)+(S1422&gt;0)*($S$7:$S$2085=0)))&gt;0,"SALONES UNIDOS",IF(SUMPRODUCT((AS1422=$AS$7:$AS$2085)*(AI1422=$AI$7:$AI$2085)*((AO1422&lt;$AP$7:$AP$2085)*(AP1422&gt;$AO$7:$AO$2085))*(ROW($AS$7:$AS$2085)&lt;&gt;ROW(AS1422)))&gt;0,"Cruzado","Sin cruce")))</f>
        <v>Sin cruce</v>
      </c>
    </row>
    <row r="1423" spans="3:46" ht="15.6" hidden="1" customHeight="1">
      <c r="C1423" s="496" t="s">
        <v>572</v>
      </c>
      <c r="D1423" s="479" t="s">
        <v>727</v>
      </c>
      <c r="E1423" s="479">
        <v>20261</v>
      </c>
      <c r="F1423" s="503" t="s">
        <v>48</v>
      </c>
      <c r="G1423" s="497" t="s">
        <v>80</v>
      </c>
      <c r="H1423" s="503" t="s">
        <v>88</v>
      </c>
      <c r="I1423" s="503">
        <v>5</v>
      </c>
      <c r="J1423" s="503" t="s">
        <v>41</v>
      </c>
      <c r="K1423" s="503" t="s">
        <v>41</v>
      </c>
      <c r="L1423" s="499" t="s">
        <v>776</v>
      </c>
      <c r="M1423" s="535" t="s">
        <v>777</v>
      </c>
      <c r="N1423" s="15" t="s">
        <v>710</v>
      </c>
      <c r="O1423" s="15" t="s">
        <v>578</v>
      </c>
      <c r="P1423" s="503" t="s">
        <v>624</v>
      </c>
      <c r="Q1423" s="15">
        <v>4</v>
      </c>
      <c r="R1423" s="15">
        <v>0</v>
      </c>
      <c r="S1423" s="479">
        <v>4</v>
      </c>
      <c r="T1423" s="15">
        <v>4</v>
      </c>
      <c r="U1423" s="471"/>
      <c r="V1423" s="550">
        <v>35</v>
      </c>
      <c r="W1423" s="497">
        <v>21882986</v>
      </c>
      <c r="X1423" s="566" t="s">
        <v>354</v>
      </c>
      <c r="Y1423" s="15" t="s">
        <v>579</v>
      </c>
      <c r="Z1423" s="15"/>
      <c r="AA1423" s="15"/>
      <c r="AB1423" s="15"/>
      <c r="AC1423" s="15" t="s">
        <v>1078</v>
      </c>
      <c r="AD1423" s="15"/>
      <c r="AE1423" s="479"/>
      <c r="AF1423" s="497"/>
      <c r="AG1423" s="497"/>
      <c r="AH1423" s="497" t="s">
        <v>582</v>
      </c>
      <c r="AI1423" s="15">
        <v>4</v>
      </c>
      <c r="AJ1423" s="15">
        <v>14</v>
      </c>
      <c r="AK1423" s="15">
        <v>20</v>
      </c>
      <c r="AL1423" s="15">
        <v>17</v>
      </c>
      <c r="AM1423" s="15">
        <v>40</v>
      </c>
      <c r="AN1423" s="490">
        <f>IF(AJ1423="",S1423,ROUND(((((AL1423/24)+(AM1423/1440))-((AJ1423/24)+(AK1423/1440)))*1440/50),5))</f>
        <v>4</v>
      </c>
      <c r="AO1423" s="491">
        <f>AJ1423/24+AK1423/1440</f>
        <v>0.59722222222222221</v>
      </c>
      <c r="AP1423" s="491">
        <f>AL1423/24+AM1423/1440</f>
        <v>0.73611111111111116</v>
      </c>
      <c r="AQ1423" s="23" t="str" cm="1">
        <f t="array" ref="AQ1423">IF(X1423="","",IF(SUMPRODUCT((X1423=$X$7:$X$2085)*(AI1423=$AI$7:$AI$2085)*(AO1423=$AO$7:$AO$2085)*(AP1423=$AP$7:$AP$2085)*(ROW($X$7:$X$2085)&lt;&gt;ROW(X1423))*((S1423=0)*($S$7:$S$2085&gt;0)+(S1423&gt;0)*($S$7:$S$2085=0)))&gt;0,"SALONES UNIDOS",IF(SUMPRODUCT((X1423=$X$7:$X$2085)*(AI1423=$AI$7:$AI$2085)*((AO1423&lt;$AP$7:$AP$2085)*(AP1423&gt;$AO$7:$AO$2085))*(ROW($X$7:$X$2085)&lt;&gt;ROW(X1423)))&gt;0,"Cruzado","Sin cruce")))</f>
        <v>Sin cruce</v>
      </c>
      <c r="AR1423" s="23" t="str" cm="1">
        <f t="array" ref="AR1423">IF(AE1423="","",IF(SUMPRODUCT((AE1423=$AE$7:$AE$2085)*(AI1423=$AI$7:$AI$2085)*(AO1423=$AO$7:$AO$2085)*(AP1423=$AP$7:$AP$2085)*(ROW($AE$7:$AE$2085)&lt;&gt;ROW(AE1423))*((S1423=0)*($S$7:$S$2085&gt;0)+(S1423&gt;0)*($S$7:$S$2085=0)))&gt;0,"SALONES UNIDOS",IF(SUMPRODUCT((AE1423=$AE$7:$AE$2085)*(AI1423=$AI$7:$AI$2085)*((AO1423&lt;$AP$7:$AP$2085)*(AP1423&gt;$AO$7:$AO$2085))*(ROW($AE$7:$AE$2085)&lt;&gt;ROW(AE1423)))&gt;0,"Cruzado","Sin cruce")))</f>
        <v/>
      </c>
      <c r="AS1423" s="94" t="str">
        <f t="shared" si="29"/>
        <v>OB5PRINCIPALA</v>
      </c>
      <c r="AT1423" s="94" t="str" cm="1">
        <f t="array" ref="AT1423">IF(AS1423="","",IF(SUMPRODUCT((AS1423=$AS$7:$AS$2085)*(AI1423=$AI$7:$AI$2085)*(AO1423=$AO$7:$AO$2085)*(AP1423=$AP$7:$AP$2085)*(ROW($AS$7:$AS$2085)&lt;&gt;ROW(AS1423))*((S1423=0)*($S$7:$S$2085&gt;0)+(S1423&gt;0)*($S$7:$S$2085=0)))&gt;0,"SALONES UNIDOS",IF(SUMPRODUCT((AS1423=$AS$7:$AS$2085)*(AI1423=$AI$7:$AI$2085)*((AO1423&lt;$AP$7:$AP$2085)*(AP1423&gt;$AO$7:$AO$2085))*(ROW($AS$7:$AS$2085)&lt;&gt;ROW(AS1423)))&gt;0,"Cruzado","Sin cruce")))</f>
        <v>Sin cruce</v>
      </c>
    </row>
    <row r="1424" spans="3:46" ht="15.6" hidden="1" customHeight="1">
      <c r="C1424" s="496" t="s">
        <v>572</v>
      </c>
      <c r="D1424" s="479" t="s">
        <v>727</v>
      </c>
      <c r="E1424" s="479">
        <v>20261</v>
      </c>
      <c r="F1424" s="503" t="s">
        <v>48</v>
      </c>
      <c r="G1424" s="497" t="s">
        <v>80</v>
      </c>
      <c r="H1424" s="503" t="s">
        <v>88</v>
      </c>
      <c r="I1424" s="503">
        <v>5</v>
      </c>
      <c r="J1424" s="503" t="s">
        <v>41</v>
      </c>
      <c r="K1424" s="503" t="s">
        <v>41</v>
      </c>
      <c r="L1424" s="499" t="s">
        <v>778</v>
      </c>
      <c r="M1424" s="535" t="s">
        <v>779</v>
      </c>
      <c r="N1424" s="15" t="s">
        <v>710</v>
      </c>
      <c r="O1424" s="15" t="s">
        <v>578</v>
      </c>
      <c r="P1424" s="503" t="s">
        <v>579</v>
      </c>
      <c r="Q1424" s="15">
        <v>2</v>
      </c>
      <c r="R1424" s="15">
        <v>2</v>
      </c>
      <c r="S1424" s="479">
        <v>4</v>
      </c>
      <c r="T1424" s="15">
        <v>3</v>
      </c>
      <c r="U1424" s="471"/>
      <c r="V1424" s="550">
        <v>35</v>
      </c>
      <c r="W1424" s="497">
        <v>21535273</v>
      </c>
      <c r="X1424" s="566" t="s">
        <v>482</v>
      </c>
      <c r="Y1424" s="15" t="s">
        <v>579</v>
      </c>
      <c r="Z1424" s="15"/>
      <c r="AA1424" s="15"/>
      <c r="AB1424" s="15"/>
      <c r="AC1424" s="15" t="s">
        <v>1078</v>
      </c>
      <c r="AD1424" s="15"/>
      <c r="AE1424" s="479"/>
      <c r="AF1424" s="497"/>
      <c r="AG1424" s="497"/>
      <c r="AH1424" s="497" t="s">
        <v>203</v>
      </c>
      <c r="AI1424" s="15">
        <v>6</v>
      </c>
      <c r="AJ1424" s="15">
        <v>8</v>
      </c>
      <c r="AK1424" s="15">
        <v>30</v>
      </c>
      <c r="AL1424" s="15">
        <v>11</v>
      </c>
      <c r="AM1424" s="15">
        <v>50</v>
      </c>
      <c r="AN1424" s="490">
        <f>IF(AJ1424="",S1424,ROUND(((((AL1424/24)+(AM1424/1440))-((AJ1424/24)+(AK1424/1440)))*1440/50),5))</f>
        <v>4</v>
      </c>
      <c r="AO1424" s="491">
        <f>AJ1424/24+AK1424/1440</f>
        <v>0.35416666666666663</v>
      </c>
      <c r="AP1424" s="491">
        <f>AL1424/24+AM1424/1440</f>
        <v>0.49305555555555552</v>
      </c>
      <c r="AQ1424" s="23" t="str" cm="1">
        <f t="array" ref="AQ1424">IF(X1424="","",IF(SUMPRODUCT((X1424=$X$7:$X$2085)*(AI1424=$AI$7:$AI$2085)*(AO1424=$AO$7:$AO$2085)*(AP1424=$AP$7:$AP$2085)*(ROW($X$7:$X$2085)&lt;&gt;ROW(X1424))*((S1424=0)*($S$7:$S$2085&gt;0)+(S1424&gt;0)*($S$7:$S$2085=0)))&gt;0,"SALONES UNIDOS",IF(SUMPRODUCT((X1424=$X$7:$X$2085)*(AI1424=$AI$7:$AI$2085)*((AO1424&lt;$AP$7:$AP$2085)*(AP1424&gt;$AO$7:$AO$2085))*(ROW($X$7:$X$2085)&lt;&gt;ROW(X1424)))&gt;0,"Cruzado","Sin cruce")))</f>
        <v>Sin cruce</v>
      </c>
      <c r="AR1424" s="23" t="str" cm="1">
        <f t="array" ref="AR1424">IF(AE1424="","",IF(SUMPRODUCT((AE1424=$AE$7:$AE$2085)*(AI1424=$AI$7:$AI$2085)*(AO1424=$AO$7:$AO$2085)*(AP1424=$AP$7:$AP$2085)*(ROW($AE$7:$AE$2085)&lt;&gt;ROW(AE1424))*((S1424=0)*($S$7:$S$2085&gt;0)+(S1424&gt;0)*($S$7:$S$2085=0)))&gt;0,"SALONES UNIDOS",IF(SUMPRODUCT((AE1424=$AE$7:$AE$2085)*(AI1424=$AI$7:$AI$2085)*((AO1424&lt;$AP$7:$AP$2085)*(AP1424&gt;$AO$7:$AO$2085))*(ROW($AE$7:$AE$2085)&lt;&gt;ROW(AE1424)))&gt;0,"Cruzado","Sin cruce")))</f>
        <v/>
      </c>
      <c r="AS1424" s="94" t="str">
        <f t="shared" si="29"/>
        <v>OB5PRINCIPALA</v>
      </c>
      <c r="AT1424" s="94" t="str" cm="1">
        <f t="array" ref="AT1424">IF(AS1424="","",IF(SUMPRODUCT((AS1424=$AS$7:$AS$2085)*(AI1424=$AI$7:$AI$2085)*(AO1424=$AO$7:$AO$2085)*(AP1424=$AP$7:$AP$2085)*(ROW($AS$7:$AS$2085)&lt;&gt;ROW(AS1424))*((S1424=0)*($S$7:$S$2085&gt;0)+(S1424&gt;0)*($S$7:$S$2085=0)))&gt;0,"SALONES UNIDOS",IF(SUMPRODUCT((AS1424=$AS$7:$AS$2085)*(AI1424=$AI$7:$AI$2085)*((AO1424&lt;$AP$7:$AP$2085)*(AP1424&gt;$AO$7:$AO$2085))*(ROW($AS$7:$AS$2085)&lt;&gt;ROW(AS1424)))&gt;0,"Cruzado","Sin cruce")))</f>
        <v>Sin cruce</v>
      </c>
    </row>
    <row r="1425" spans="3:46" ht="15.6" hidden="1" customHeight="1">
      <c r="C1425" s="496" t="s">
        <v>572</v>
      </c>
      <c r="D1425" s="479" t="s">
        <v>727</v>
      </c>
      <c r="E1425" s="479">
        <v>20261</v>
      </c>
      <c r="F1425" s="503" t="s">
        <v>48</v>
      </c>
      <c r="G1425" s="497" t="s">
        <v>80</v>
      </c>
      <c r="H1425" s="503" t="s">
        <v>88</v>
      </c>
      <c r="I1425" s="503">
        <v>5</v>
      </c>
      <c r="J1425" s="503" t="s">
        <v>41</v>
      </c>
      <c r="K1425" s="503" t="s">
        <v>41</v>
      </c>
      <c r="L1425" s="499" t="s">
        <v>780</v>
      </c>
      <c r="M1425" s="535" t="s">
        <v>781</v>
      </c>
      <c r="N1425" s="15" t="s">
        <v>710</v>
      </c>
      <c r="O1425" s="15" t="s">
        <v>578</v>
      </c>
      <c r="P1425" s="503" t="s">
        <v>579</v>
      </c>
      <c r="Q1425" s="15">
        <v>2</v>
      </c>
      <c r="R1425" s="15">
        <v>0</v>
      </c>
      <c r="S1425" s="479">
        <v>2</v>
      </c>
      <c r="T1425" s="15">
        <v>6</v>
      </c>
      <c r="U1425" s="471"/>
      <c r="V1425" s="550">
        <v>35</v>
      </c>
      <c r="W1425" s="497">
        <v>41485219</v>
      </c>
      <c r="X1425" s="566" t="s">
        <v>244</v>
      </c>
      <c r="Y1425" s="15" t="s">
        <v>579</v>
      </c>
      <c r="Z1425" s="15"/>
      <c r="AA1425" s="15"/>
      <c r="AB1425" s="15"/>
      <c r="AC1425" s="15" t="s">
        <v>1078</v>
      </c>
      <c r="AD1425" s="15"/>
      <c r="AE1425" s="479"/>
      <c r="AF1425" s="497"/>
      <c r="AG1425" s="497"/>
      <c r="AH1425" s="497" t="s">
        <v>582</v>
      </c>
      <c r="AI1425" s="15">
        <v>2</v>
      </c>
      <c r="AJ1425" s="15">
        <v>7</v>
      </c>
      <c r="AK1425" s="15">
        <v>40</v>
      </c>
      <c r="AL1425" s="15">
        <v>9</v>
      </c>
      <c r="AM1425" s="15">
        <v>20</v>
      </c>
      <c r="AN1425" s="490">
        <f>IF(AJ1425="",S1425,ROUND(((((AL1425/24)+(AM1425/1440))-((AJ1425/24)+(AK1425/1440)))*1440/50),5))</f>
        <v>2</v>
      </c>
      <c r="AO1425" s="491">
        <f>AJ1425/24+AK1425/1440</f>
        <v>0.31944444444444448</v>
      </c>
      <c r="AP1425" s="491">
        <f>AL1425/24+AM1425/1440</f>
        <v>0.3888888888888889</v>
      </c>
      <c r="AQ1425" s="23" t="str" cm="1">
        <f t="array" ref="AQ1425">IF(X1425="","",IF(SUMPRODUCT((X1425=$X$7:$X$2085)*(AI1425=$AI$7:$AI$2085)*(AO1425=$AO$7:$AO$2085)*(AP1425=$AP$7:$AP$2085)*(ROW($X$7:$X$2085)&lt;&gt;ROW(X1425))*((S1425=0)*($S$7:$S$2085&gt;0)+(S1425&gt;0)*($S$7:$S$2085=0)))&gt;0,"SALONES UNIDOS",IF(SUMPRODUCT((X1425=$X$7:$X$2085)*(AI1425=$AI$7:$AI$2085)*((AO1425&lt;$AP$7:$AP$2085)*(AP1425&gt;$AO$7:$AO$2085))*(ROW($X$7:$X$2085)&lt;&gt;ROW(X1425)))&gt;0,"Cruzado","Sin cruce")))</f>
        <v>Sin cruce</v>
      </c>
      <c r="AR1425" s="23" t="str" cm="1">
        <f t="array" ref="AR1425">IF(AE1425="","",IF(SUMPRODUCT((AE1425=$AE$7:$AE$2085)*(AI1425=$AI$7:$AI$2085)*(AO1425=$AO$7:$AO$2085)*(AP1425=$AP$7:$AP$2085)*(ROW($AE$7:$AE$2085)&lt;&gt;ROW(AE1425))*((S1425=0)*($S$7:$S$2085&gt;0)+(S1425&gt;0)*($S$7:$S$2085=0)))&gt;0,"SALONES UNIDOS",IF(SUMPRODUCT((AE1425=$AE$7:$AE$2085)*(AI1425=$AI$7:$AI$2085)*((AO1425&lt;$AP$7:$AP$2085)*(AP1425&gt;$AO$7:$AO$2085))*(ROW($AE$7:$AE$2085)&lt;&gt;ROW(AE1425)))&gt;0,"Cruzado","Sin cruce")))</f>
        <v/>
      </c>
      <c r="AS1425" s="94" t="str">
        <f t="shared" si="29"/>
        <v>OB5PRINCIPALA</v>
      </c>
      <c r="AT1425" s="94" t="str" cm="1">
        <f t="array" ref="AT1425">IF(AS1425="","",IF(SUMPRODUCT((AS1425=$AS$7:$AS$2085)*(AI1425=$AI$7:$AI$2085)*(AO1425=$AO$7:$AO$2085)*(AP1425=$AP$7:$AP$2085)*(ROW($AS$7:$AS$2085)&lt;&gt;ROW(AS1425))*((S1425=0)*($S$7:$S$2085&gt;0)+(S1425&gt;0)*($S$7:$S$2085=0)))&gt;0,"SALONES UNIDOS",IF(SUMPRODUCT((AS1425=$AS$7:$AS$2085)*(AI1425=$AI$7:$AI$2085)*((AO1425&lt;$AP$7:$AP$2085)*(AP1425&gt;$AO$7:$AO$2085))*(ROW($AS$7:$AS$2085)&lt;&gt;ROW(AS1425)))&gt;0,"Cruzado","Sin cruce")))</f>
        <v>Sin cruce</v>
      </c>
    </row>
    <row r="1426" spans="3:46" ht="15.6" hidden="1" customHeight="1">
      <c r="C1426" s="496" t="s">
        <v>572</v>
      </c>
      <c r="D1426" s="479" t="s">
        <v>727</v>
      </c>
      <c r="E1426" s="479">
        <v>20261</v>
      </c>
      <c r="F1426" s="503" t="s">
        <v>48</v>
      </c>
      <c r="G1426" s="497" t="s">
        <v>80</v>
      </c>
      <c r="H1426" s="503" t="s">
        <v>88</v>
      </c>
      <c r="I1426" s="503">
        <v>5</v>
      </c>
      <c r="J1426" s="503" t="s">
        <v>574</v>
      </c>
      <c r="K1426" s="503" t="s">
        <v>41</v>
      </c>
      <c r="L1426" s="499" t="s">
        <v>780</v>
      </c>
      <c r="M1426" s="535" t="s">
        <v>781</v>
      </c>
      <c r="N1426" s="15" t="s">
        <v>710</v>
      </c>
      <c r="O1426" s="15" t="s">
        <v>578</v>
      </c>
      <c r="P1426" s="503" t="s">
        <v>579</v>
      </c>
      <c r="Q1426" s="15">
        <v>0</v>
      </c>
      <c r="R1426" s="15">
        <v>2</v>
      </c>
      <c r="S1426" s="479">
        <v>2</v>
      </c>
      <c r="T1426" s="15">
        <v>6</v>
      </c>
      <c r="U1426" s="471"/>
      <c r="V1426" s="550">
        <v>18</v>
      </c>
      <c r="W1426" s="497">
        <v>41485219</v>
      </c>
      <c r="X1426" s="566" t="s">
        <v>244</v>
      </c>
      <c r="Y1426" s="15" t="s">
        <v>579</v>
      </c>
      <c r="Z1426" s="15"/>
      <c r="AA1426" s="15"/>
      <c r="AB1426" s="15"/>
      <c r="AC1426" s="493"/>
      <c r="AD1426" s="15"/>
      <c r="AE1426" s="15" t="s">
        <v>1101</v>
      </c>
      <c r="AF1426" s="497"/>
      <c r="AG1426" s="497"/>
      <c r="AH1426" s="497" t="s">
        <v>100</v>
      </c>
      <c r="AI1426" s="15">
        <v>2</v>
      </c>
      <c r="AJ1426" s="15">
        <v>9</v>
      </c>
      <c r="AK1426" s="15">
        <v>20</v>
      </c>
      <c r="AL1426" s="15">
        <v>11</v>
      </c>
      <c r="AM1426" s="15">
        <v>0</v>
      </c>
      <c r="AN1426" s="490">
        <f>IF(AJ1426="",S1426,ROUND(((((AL1426/24)+(AM1426/1440))-((AJ1426/24)+(AK1426/1440)))*1440/50),5))</f>
        <v>2</v>
      </c>
      <c r="AO1426" s="491">
        <f>AJ1426/24+AK1426/1440</f>
        <v>0.3888888888888889</v>
      </c>
      <c r="AP1426" s="491">
        <f>AL1426/24+AM1426/1440</f>
        <v>0.45833333333333331</v>
      </c>
      <c r="AQ1426" s="23" t="str" cm="1">
        <f t="array" ref="AQ1426">IF(X1426="","",IF(SUMPRODUCT((X1426=$X$7:$X$2085)*(AI1426=$AI$7:$AI$2085)*(AO1426=$AO$7:$AO$2085)*(AP1426=$AP$7:$AP$2085)*(ROW($X$7:$X$2085)&lt;&gt;ROW(X1426))*((S1426=0)*($S$7:$S$2085&gt;0)+(S1426&gt;0)*($S$7:$S$2085=0)))&gt;0,"SALONES UNIDOS",IF(SUMPRODUCT((X1426=$X$7:$X$2085)*(AI1426=$AI$7:$AI$2085)*((AO1426&lt;$AP$7:$AP$2085)*(AP1426&gt;$AO$7:$AO$2085))*(ROW($X$7:$X$2085)&lt;&gt;ROW(X1426)))&gt;0,"Cruzado","Sin cruce")))</f>
        <v>Sin cruce</v>
      </c>
      <c r="AR1426" s="23" t="str" cm="1">
        <f t="array" ref="AR1426">IF(AE1426="","",IF(SUMPRODUCT((AE1426=$AE$7:$AE$2085)*(AI1426=$AI$7:$AI$2085)*(AO1426=$AO$7:$AO$2085)*(AP1426=$AP$7:$AP$2085)*(ROW($AE$7:$AE$2085)&lt;&gt;ROW(AE1426))*((S1426=0)*($S$7:$S$2085&gt;0)+(S1426&gt;0)*($S$7:$S$2085=0)))&gt;0,"SALONES UNIDOS",IF(SUMPRODUCT((AE1426=$AE$7:$AE$2085)*(AI1426=$AI$7:$AI$2085)*((AO1426&lt;$AP$7:$AP$2085)*(AP1426&gt;$AO$7:$AO$2085))*(ROW($AE$7:$AE$2085)&lt;&gt;ROW(AE1426)))&gt;0,"Cruzado","Sin cruce")))</f>
        <v>Sin cruce</v>
      </c>
      <c r="AS1426" s="94" t="str">
        <f t="shared" si="29"/>
        <v>OB5PRINCIPALA</v>
      </c>
      <c r="AT1426" s="94" t="str" cm="1">
        <f t="array" ref="AT1426">IF(AS1426="","",IF(SUMPRODUCT((AS1426=$AS$7:$AS$2085)*(AI1426=$AI$7:$AI$2085)*(AO1426=$AO$7:$AO$2085)*(AP1426=$AP$7:$AP$2085)*(ROW($AS$7:$AS$2085)&lt;&gt;ROW(AS1426))*((S1426=0)*($S$7:$S$2085&gt;0)+(S1426&gt;0)*($S$7:$S$2085=0)))&gt;0,"SALONES UNIDOS",IF(SUMPRODUCT((AS1426=$AS$7:$AS$2085)*(AI1426=$AI$7:$AI$2085)*((AO1426&lt;$AP$7:$AP$2085)*(AP1426&gt;$AO$7:$AO$2085))*(ROW($AS$7:$AS$2085)&lt;&gt;ROW(AS1426)))&gt;0,"Cruzado","Sin cruce")))</f>
        <v>Sin cruce</v>
      </c>
    </row>
    <row r="1427" spans="3:46" ht="15.6" hidden="1" customHeight="1">
      <c r="C1427" s="496" t="s">
        <v>572</v>
      </c>
      <c r="D1427" s="479" t="s">
        <v>727</v>
      </c>
      <c r="E1427" s="479">
        <v>20261</v>
      </c>
      <c r="F1427" s="503" t="s">
        <v>48</v>
      </c>
      <c r="G1427" s="497" t="s">
        <v>80</v>
      </c>
      <c r="H1427" s="503" t="s">
        <v>88</v>
      </c>
      <c r="I1427" s="503">
        <v>5</v>
      </c>
      <c r="J1427" s="503" t="s">
        <v>583</v>
      </c>
      <c r="K1427" s="503" t="s">
        <v>41</v>
      </c>
      <c r="L1427" s="499" t="s">
        <v>780</v>
      </c>
      <c r="M1427" s="535" t="s">
        <v>781</v>
      </c>
      <c r="N1427" s="15" t="s">
        <v>710</v>
      </c>
      <c r="O1427" s="15" t="s">
        <v>578</v>
      </c>
      <c r="P1427" s="503" t="s">
        <v>579</v>
      </c>
      <c r="Q1427" s="15">
        <v>0</v>
      </c>
      <c r="R1427" s="15">
        <v>2</v>
      </c>
      <c r="S1427" s="479">
        <v>2</v>
      </c>
      <c r="T1427" s="15">
        <v>6</v>
      </c>
      <c r="U1427" s="471"/>
      <c r="V1427" s="550">
        <v>17</v>
      </c>
      <c r="W1427" s="497">
        <v>41485219</v>
      </c>
      <c r="X1427" s="566" t="s">
        <v>244</v>
      </c>
      <c r="Y1427" s="15" t="s">
        <v>579</v>
      </c>
      <c r="Z1427" s="15"/>
      <c r="AA1427" s="15"/>
      <c r="AB1427" s="15"/>
      <c r="AC1427" s="493"/>
      <c r="AD1427" s="15"/>
      <c r="AE1427" s="15" t="s">
        <v>1101</v>
      </c>
      <c r="AF1427" s="497"/>
      <c r="AG1427" s="497"/>
      <c r="AH1427" s="497" t="s">
        <v>100</v>
      </c>
      <c r="AI1427" s="15">
        <v>2</v>
      </c>
      <c r="AJ1427" s="15">
        <v>11</v>
      </c>
      <c r="AK1427" s="15">
        <v>0</v>
      </c>
      <c r="AL1427" s="15">
        <v>12</v>
      </c>
      <c r="AM1427" s="15">
        <v>40</v>
      </c>
      <c r="AN1427" s="490">
        <f>IF(AJ1427="",S1427,ROUND(((((AL1427/24)+(AM1427/1440))-((AJ1427/24)+(AK1427/1440)))*1440/50),5))</f>
        <v>2</v>
      </c>
      <c r="AO1427" s="491">
        <f>AJ1427/24+AK1427/1440</f>
        <v>0.45833333333333331</v>
      </c>
      <c r="AP1427" s="491">
        <f>AL1427/24+AM1427/1440</f>
        <v>0.52777777777777779</v>
      </c>
      <c r="AQ1427" s="23" t="str" cm="1">
        <f t="array" ref="AQ1427">IF(X1427="","",IF(SUMPRODUCT((X1427=$X$7:$X$2085)*(AI1427=$AI$7:$AI$2085)*(AO1427=$AO$7:$AO$2085)*(AP1427=$AP$7:$AP$2085)*(ROW($X$7:$X$2085)&lt;&gt;ROW(X1427))*((S1427=0)*($S$7:$S$2085&gt;0)+(S1427&gt;0)*($S$7:$S$2085=0)))&gt;0,"SALONES UNIDOS",IF(SUMPRODUCT((X1427=$X$7:$X$2085)*(AI1427=$AI$7:$AI$2085)*((AO1427&lt;$AP$7:$AP$2085)*(AP1427&gt;$AO$7:$AO$2085))*(ROW($X$7:$X$2085)&lt;&gt;ROW(X1427)))&gt;0,"Cruzado","Sin cruce")))</f>
        <v>Sin cruce</v>
      </c>
      <c r="AR1427" s="23" t="str" cm="1">
        <f t="array" ref="AR1427">IF(AE1427="","",IF(SUMPRODUCT((AE1427=$AE$7:$AE$2085)*(AI1427=$AI$7:$AI$2085)*(AO1427=$AO$7:$AO$2085)*(AP1427=$AP$7:$AP$2085)*(ROW($AE$7:$AE$2085)&lt;&gt;ROW(AE1427))*((S1427=0)*($S$7:$S$2085&gt;0)+(S1427&gt;0)*($S$7:$S$2085=0)))&gt;0,"SALONES UNIDOS",IF(SUMPRODUCT((AE1427=$AE$7:$AE$2085)*(AI1427=$AI$7:$AI$2085)*((AO1427&lt;$AP$7:$AP$2085)*(AP1427&gt;$AO$7:$AO$2085))*(ROW($AE$7:$AE$2085)&lt;&gt;ROW(AE1427)))&gt;0,"Cruzado","Sin cruce")))</f>
        <v>Sin cruce</v>
      </c>
      <c r="AS1427" s="94" t="str">
        <f t="shared" si="29"/>
        <v>OB5PRINCIPALA</v>
      </c>
      <c r="AT1427" s="94" t="str" cm="1">
        <f t="array" ref="AT1427">IF(AS1427="","",IF(SUMPRODUCT((AS1427=$AS$7:$AS$2085)*(AI1427=$AI$7:$AI$2085)*(AO1427=$AO$7:$AO$2085)*(AP1427=$AP$7:$AP$2085)*(ROW($AS$7:$AS$2085)&lt;&gt;ROW(AS1427))*((S1427=0)*($S$7:$S$2085&gt;0)+(S1427&gt;0)*($S$7:$S$2085=0)))&gt;0,"SALONES UNIDOS",IF(SUMPRODUCT((AS1427=$AS$7:$AS$2085)*(AI1427=$AI$7:$AI$2085)*((AO1427&lt;$AP$7:$AP$2085)*(AP1427&gt;$AO$7:$AO$2085))*(ROW($AS$7:$AS$2085)&lt;&gt;ROW(AS1427)))&gt;0,"Cruzado","Sin cruce")))</f>
        <v>Sin cruce</v>
      </c>
    </row>
    <row r="1428" spans="3:46" ht="15.6" hidden="1" customHeight="1">
      <c r="C1428" s="496" t="s">
        <v>572</v>
      </c>
      <c r="D1428" s="479" t="s">
        <v>727</v>
      </c>
      <c r="E1428" s="479">
        <v>20261</v>
      </c>
      <c r="F1428" s="503" t="s">
        <v>48</v>
      </c>
      <c r="G1428" s="497" t="s">
        <v>80</v>
      </c>
      <c r="H1428" s="503" t="s">
        <v>88</v>
      </c>
      <c r="I1428" s="503">
        <v>5</v>
      </c>
      <c r="J1428" s="503" t="s">
        <v>41</v>
      </c>
      <c r="K1428" s="503" t="s">
        <v>41</v>
      </c>
      <c r="L1428" s="499" t="s">
        <v>780</v>
      </c>
      <c r="M1428" s="535" t="s">
        <v>781</v>
      </c>
      <c r="N1428" s="15" t="s">
        <v>710</v>
      </c>
      <c r="O1428" s="15" t="s">
        <v>578</v>
      </c>
      <c r="P1428" s="503" t="s">
        <v>579</v>
      </c>
      <c r="Q1428" s="15">
        <v>0</v>
      </c>
      <c r="R1428" s="15">
        <v>6</v>
      </c>
      <c r="S1428" s="479">
        <v>6</v>
      </c>
      <c r="T1428" s="15">
        <v>6</v>
      </c>
      <c r="U1428" s="471"/>
      <c r="V1428" s="550">
        <v>35</v>
      </c>
      <c r="W1428" s="497">
        <v>41485219</v>
      </c>
      <c r="X1428" s="566" t="s">
        <v>244</v>
      </c>
      <c r="Y1428" s="15" t="s">
        <v>579</v>
      </c>
      <c r="Z1428" s="15"/>
      <c r="AA1428" s="15"/>
      <c r="AB1428" s="15"/>
      <c r="AC1428" s="15" t="s">
        <v>1078</v>
      </c>
      <c r="AD1428" s="15"/>
      <c r="AE1428" s="479"/>
      <c r="AF1428" s="497"/>
      <c r="AG1428" s="497"/>
      <c r="AH1428" s="497" t="s">
        <v>100</v>
      </c>
      <c r="AI1428" s="15">
        <v>2</v>
      </c>
      <c r="AJ1428" s="15">
        <v>13</v>
      </c>
      <c r="AK1428" s="15">
        <v>30</v>
      </c>
      <c r="AL1428" s="15">
        <v>18</v>
      </c>
      <c r="AM1428" s="15">
        <v>30</v>
      </c>
      <c r="AN1428" s="490">
        <f>IF(AJ1428="",S1428,ROUND(((((AL1428/24)+(AM1428/1440))-((AJ1428/24)+(AK1428/1440)))*1440/50),5))</f>
        <v>6</v>
      </c>
      <c r="AO1428" s="491">
        <f>AJ1428/24+AK1428/1440</f>
        <v>0.5625</v>
      </c>
      <c r="AP1428" s="491">
        <f>AL1428/24+AM1428/1440</f>
        <v>0.77083333333333337</v>
      </c>
      <c r="AQ1428" s="23" t="str" cm="1">
        <f t="array" ref="AQ1428">IF(X1428="","",IF(SUMPRODUCT((X1428=$X$7:$X$2085)*(AI1428=$AI$7:$AI$2085)*(AO1428=$AO$7:$AO$2085)*(AP1428=$AP$7:$AP$2085)*(ROW($X$7:$X$2085)&lt;&gt;ROW(X1428))*((S1428=0)*($S$7:$S$2085&gt;0)+(S1428&gt;0)*($S$7:$S$2085=0)))&gt;0,"SALONES UNIDOS",IF(SUMPRODUCT((X1428=$X$7:$X$2085)*(AI1428=$AI$7:$AI$2085)*((AO1428&lt;$AP$7:$AP$2085)*(AP1428&gt;$AO$7:$AO$2085))*(ROW($X$7:$X$2085)&lt;&gt;ROW(X1428)))&gt;0,"Cruzado","Sin cruce")))</f>
        <v>Sin cruce</v>
      </c>
      <c r="AR1428" s="23" t="str" cm="1">
        <f t="array" ref="AR1428">IF(AE1428="","",IF(SUMPRODUCT((AE1428=$AE$7:$AE$2085)*(AI1428=$AI$7:$AI$2085)*(AO1428=$AO$7:$AO$2085)*(AP1428=$AP$7:$AP$2085)*(ROW($AE$7:$AE$2085)&lt;&gt;ROW(AE1428))*((S1428=0)*($S$7:$S$2085&gt;0)+(S1428&gt;0)*($S$7:$S$2085=0)))&gt;0,"SALONES UNIDOS",IF(SUMPRODUCT((AE1428=$AE$7:$AE$2085)*(AI1428=$AI$7:$AI$2085)*((AO1428&lt;$AP$7:$AP$2085)*(AP1428&gt;$AO$7:$AO$2085))*(ROW($AE$7:$AE$2085)&lt;&gt;ROW(AE1428)))&gt;0,"Cruzado","Sin cruce")))</f>
        <v/>
      </c>
      <c r="AS1428" s="94" t="str">
        <f t="shared" si="29"/>
        <v>OB5PRINCIPALA</v>
      </c>
      <c r="AT1428" s="94" t="str" cm="1">
        <f t="array" ref="AT1428">IF(AS1428="","",IF(SUMPRODUCT((AS1428=$AS$7:$AS$2085)*(AI1428=$AI$7:$AI$2085)*(AO1428=$AO$7:$AO$2085)*(AP1428=$AP$7:$AP$2085)*(ROW($AS$7:$AS$2085)&lt;&gt;ROW(AS1428))*((S1428=0)*($S$7:$S$2085&gt;0)+(S1428&gt;0)*($S$7:$S$2085=0)))&gt;0,"SALONES UNIDOS",IF(SUMPRODUCT((AS1428=$AS$7:$AS$2085)*(AI1428=$AI$7:$AI$2085)*((AO1428&lt;$AP$7:$AP$2085)*(AP1428&gt;$AO$7:$AO$2085))*(ROW($AS$7:$AS$2085)&lt;&gt;ROW(AS1428)))&gt;0,"Cruzado","Sin cruce")))</f>
        <v>Sin cruce</v>
      </c>
    </row>
    <row r="1429" spans="3:46" ht="15.6" hidden="1" customHeight="1">
      <c r="C1429" s="496" t="s">
        <v>572</v>
      </c>
      <c r="D1429" s="479" t="s">
        <v>727</v>
      </c>
      <c r="E1429" s="479">
        <v>20261</v>
      </c>
      <c r="F1429" s="503" t="s">
        <v>48</v>
      </c>
      <c r="G1429" s="497" t="s">
        <v>80</v>
      </c>
      <c r="H1429" s="503" t="s">
        <v>88</v>
      </c>
      <c r="I1429" s="503">
        <v>5</v>
      </c>
      <c r="J1429" s="503" t="s">
        <v>41</v>
      </c>
      <c r="K1429" s="503" t="s">
        <v>41</v>
      </c>
      <c r="L1429" s="499" t="s">
        <v>783</v>
      </c>
      <c r="M1429" s="535" t="s">
        <v>784</v>
      </c>
      <c r="N1429" s="15" t="s">
        <v>710</v>
      </c>
      <c r="O1429" s="15" t="s">
        <v>578</v>
      </c>
      <c r="P1429" s="503" t="s">
        <v>579</v>
      </c>
      <c r="Q1429" s="15">
        <v>2</v>
      </c>
      <c r="R1429" s="15">
        <v>0</v>
      </c>
      <c r="S1429" s="479">
        <v>2</v>
      </c>
      <c r="T1429" s="15">
        <v>3</v>
      </c>
      <c r="U1429" s="471"/>
      <c r="V1429" s="550">
        <v>35</v>
      </c>
      <c r="W1429" s="497">
        <v>21862809</v>
      </c>
      <c r="X1429" s="566" t="s">
        <v>457</v>
      </c>
      <c r="Y1429" s="15" t="s">
        <v>579</v>
      </c>
      <c r="Z1429" s="15"/>
      <c r="AA1429" s="15"/>
      <c r="AB1429" s="15"/>
      <c r="AC1429" s="15" t="s">
        <v>1078</v>
      </c>
      <c r="AD1429" s="15"/>
      <c r="AE1429" s="479"/>
      <c r="AF1429" s="497"/>
      <c r="AG1429" s="497"/>
      <c r="AH1429" s="497" t="s">
        <v>582</v>
      </c>
      <c r="AI1429" s="15">
        <v>5</v>
      </c>
      <c r="AJ1429" s="15">
        <v>8</v>
      </c>
      <c r="AK1429" s="15">
        <v>30</v>
      </c>
      <c r="AL1429" s="15">
        <v>10</v>
      </c>
      <c r="AM1429" s="15">
        <v>10</v>
      </c>
      <c r="AN1429" s="490">
        <f>IF(AJ1429="",S1429,ROUND(((((AL1429/24)+(AM1429/1440))-((AJ1429/24)+(AK1429/1440)))*1440/50),5))</f>
        <v>2</v>
      </c>
      <c r="AO1429" s="491">
        <f>AJ1429/24+AK1429/1440</f>
        <v>0.35416666666666663</v>
      </c>
      <c r="AP1429" s="491">
        <f>AL1429/24+AM1429/1440</f>
        <v>0.4236111111111111</v>
      </c>
      <c r="AQ1429" s="23" t="str" cm="1">
        <f t="array" ref="AQ1429">IF(X1429="","",IF(SUMPRODUCT((X1429=$X$7:$X$2085)*(AI1429=$AI$7:$AI$2085)*(AO1429=$AO$7:$AO$2085)*(AP1429=$AP$7:$AP$2085)*(ROW($X$7:$X$2085)&lt;&gt;ROW(X1429))*((S1429=0)*($S$7:$S$2085&gt;0)+(S1429&gt;0)*($S$7:$S$2085=0)))&gt;0,"SALONES UNIDOS",IF(SUMPRODUCT((X1429=$X$7:$X$2085)*(AI1429=$AI$7:$AI$2085)*((AO1429&lt;$AP$7:$AP$2085)*(AP1429&gt;$AO$7:$AO$2085))*(ROW($X$7:$X$2085)&lt;&gt;ROW(X1429)))&gt;0,"Cruzado","Sin cruce")))</f>
        <v>Sin cruce</v>
      </c>
      <c r="AR1429" s="23" t="str" cm="1">
        <f t="array" ref="AR1429">IF(AE1429="","",IF(SUMPRODUCT((AE1429=$AE$7:$AE$2085)*(AI1429=$AI$7:$AI$2085)*(AO1429=$AO$7:$AO$2085)*(AP1429=$AP$7:$AP$2085)*(ROW($AE$7:$AE$2085)&lt;&gt;ROW(AE1429))*((S1429=0)*($S$7:$S$2085&gt;0)+(S1429&gt;0)*($S$7:$S$2085=0)))&gt;0,"SALONES UNIDOS",IF(SUMPRODUCT((AE1429=$AE$7:$AE$2085)*(AI1429=$AI$7:$AI$2085)*((AO1429&lt;$AP$7:$AP$2085)*(AP1429&gt;$AO$7:$AO$2085))*(ROW($AE$7:$AE$2085)&lt;&gt;ROW(AE1429)))&gt;0,"Cruzado","Sin cruce")))</f>
        <v/>
      </c>
      <c r="AS1429" s="94" t="str">
        <f t="shared" si="29"/>
        <v>OB5PRINCIPALA</v>
      </c>
      <c r="AT1429" s="94" t="str" cm="1">
        <f t="array" ref="AT1429">IF(AS1429="","",IF(SUMPRODUCT((AS1429=$AS$7:$AS$2085)*(AI1429=$AI$7:$AI$2085)*(AO1429=$AO$7:$AO$2085)*(AP1429=$AP$7:$AP$2085)*(ROW($AS$7:$AS$2085)&lt;&gt;ROW(AS1429))*((S1429=0)*($S$7:$S$2085&gt;0)+(S1429&gt;0)*($S$7:$S$2085=0)))&gt;0,"SALONES UNIDOS",IF(SUMPRODUCT((AS1429=$AS$7:$AS$2085)*(AI1429=$AI$7:$AI$2085)*((AO1429&lt;$AP$7:$AP$2085)*(AP1429&gt;$AO$7:$AO$2085))*(ROW($AS$7:$AS$2085)&lt;&gt;ROW(AS1429)))&gt;0,"Cruzado","Sin cruce")))</f>
        <v>Sin cruce</v>
      </c>
    </row>
    <row r="1430" spans="3:46" ht="15.6" hidden="1" customHeight="1">
      <c r="C1430" s="496" t="s">
        <v>572</v>
      </c>
      <c r="D1430" s="479" t="s">
        <v>727</v>
      </c>
      <c r="E1430" s="479">
        <v>20261</v>
      </c>
      <c r="F1430" s="503" t="s">
        <v>48</v>
      </c>
      <c r="G1430" s="497" t="s">
        <v>80</v>
      </c>
      <c r="H1430" s="503" t="s">
        <v>88</v>
      </c>
      <c r="I1430" s="503">
        <v>5</v>
      </c>
      <c r="J1430" s="503" t="s">
        <v>574</v>
      </c>
      <c r="K1430" s="503" t="s">
        <v>41</v>
      </c>
      <c r="L1430" s="499" t="s">
        <v>783</v>
      </c>
      <c r="M1430" s="535" t="s">
        <v>784</v>
      </c>
      <c r="N1430" s="15" t="s">
        <v>710</v>
      </c>
      <c r="O1430" s="15" t="s">
        <v>578</v>
      </c>
      <c r="P1430" s="503" t="s">
        <v>579</v>
      </c>
      <c r="Q1430" s="15">
        <v>0</v>
      </c>
      <c r="R1430" s="15">
        <v>2</v>
      </c>
      <c r="S1430" s="479">
        <v>2</v>
      </c>
      <c r="T1430" s="15">
        <v>3</v>
      </c>
      <c r="U1430" s="471"/>
      <c r="V1430" s="550">
        <v>18</v>
      </c>
      <c r="W1430" s="497">
        <v>21862809</v>
      </c>
      <c r="X1430" s="566" t="s">
        <v>457</v>
      </c>
      <c r="Y1430" s="15" t="s">
        <v>579</v>
      </c>
      <c r="Z1430" s="15"/>
      <c r="AA1430" s="15"/>
      <c r="AB1430" s="15"/>
      <c r="AC1430" s="493"/>
      <c r="AD1430" s="15"/>
      <c r="AE1430" s="15" t="s">
        <v>1101</v>
      </c>
      <c r="AF1430" s="497"/>
      <c r="AG1430" s="497"/>
      <c r="AH1430" s="497" t="s">
        <v>100</v>
      </c>
      <c r="AI1430" s="15">
        <v>3</v>
      </c>
      <c r="AJ1430" s="15">
        <v>14</v>
      </c>
      <c r="AK1430" s="15">
        <v>20</v>
      </c>
      <c r="AL1430" s="15">
        <v>16</v>
      </c>
      <c r="AM1430" s="15">
        <v>0</v>
      </c>
      <c r="AN1430" s="490">
        <f>IF(AJ1430="",S1430,ROUND(((((AL1430/24)+(AM1430/1440))-((AJ1430/24)+(AK1430/1440)))*1440/50),5))</f>
        <v>2</v>
      </c>
      <c r="AO1430" s="491">
        <f>AJ1430/24+AK1430/1440</f>
        <v>0.59722222222222221</v>
      </c>
      <c r="AP1430" s="491">
        <f>AL1430/24+AM1430/1440</f>
        <v>0.66666666666666663</v>
      </c>
      <c r="AQ1430" s="23" t="str" cm="1">
        <f t="array" ref="AQ1430">IF(X1430="","",IF(SUMPRODUCT((X1430=$X$7:$X$2085)*(AI1430=$AI$7:$AI$2085)*(AO1430=$AO$7:$AO$2085)*(AP1430=$AP$7:$AP$2085)*(ROW($X$7:$X$2085)&lt;&gt;ROW(X1430))*((S1430=0)*($S$7:$S$2085&gt;0)+(S1430&gt;0)*($S$7:$S$2085=0)))&gt;0,"SALONES UNIDOS",IF(SUMPRODUCT((X1430=$X$7:$X$2085)*(AI1430=$AI$7:$AI$2085)*((AO1430&lt;$AP$7:$AP$2085)*(AP1430&gt;$AO$7:$AO$2085))*(ROW($X$7:$X$2085)&lt;&gt;ROW(X1430)))&gt;0,"Cruzado","Sin cruce")))</f>
        <v>Sin cruce</v>
      </c>
      <c r="AR1430" s="23" t="str" cm="1">
        <f t="array" ref="AR1430">IF(AE1430="","",IF(SUMPRODUCT((AE1430=$AE$7:$AE$2085)*(AI1430=$AI$7:$AI$2085)*(AO1430=$AO$7:$AO$2085)*(AP1430=$AP$7:$AP$2085)*(ROW($AE$7:$AE$2085)&lt;&gt;ROW(AE1430))*((S1430=0)*($S$7:$S$2085&gt;0)+(S1430&gt;0)*($S$7:$S$2085=0)))&gt;0,"SALONES UNIDOS",IF(SUMPRODUCT((AE1430=$AE$7:$AE$2085)*(AI1430=$AI$7:$AI$2085)*((AO1430&lt;$AP$7:$AP$2085)*(AP1430&gt;$AO$7:$AO$2085))*(ROW($AE$7:$AE$2085)&lt;&gt;ROW(AE1430)))&gt;0,"Cruzado","Sin cruce")))</f>
        <v>Sin cruce</v>
      </c>
      <c r="AS1430" s="94" t="str">
        <f t="shared" si="29"/>
        <v>OB5PRINCIPALA</v>
      </c>
      <c r="AT1430" s="94" t="str" cm="1">
        <f t="array" ref="AT1430">IF(AS1430="","",IF(SUMPRODUCT((AS1430=$AS$7:$AS$2085)*(AI1430=$AI$7:$AI$2085)*(AO1430=$AO$7:$AO$2085)*(AP1430=$AP$7:$AP$2085)*(ROW($AS$7:$AS$2085)&lt;&gt;ROW(AS1430))*((S1430=0)*($S$7:$S$2085&gt;0)+(S1430&gt;0)*($S$7:$S$2085=0)))&gt;0,"SALONES UNIDOS",IF(SUMPRODUCT((AS1430=$AS$7:$AS$2085)*(AI1430=$AI$7:$AI$2085)*((AO1430&lt;$AP$7:$AP$2085)*(AP1430&gt;$AO$7:$AO$2085))*(ROW($AS$7:$AS$2085)&lt;&gt;ROW(AS1430)))&gt;0,"Cruzado","Sin cruce")))</f>
        <v>Sin cruce</v>
      </c>
    </row>
    <row r="1431" spans="3:46" ht="15.6" hidden="1" customHeight="1">
      <c r="C1431" s="496" t="s">
        <v>572</v>
      </c>
      <c r="D1431" s="479" t="s">
        <v>727</v>
      </c>
      <c r="E1431" s="479">
        <v>20261</v>
      </c>
      <c r="F1431" s="503" t="s">
        <v>48</v>
      </c>
      <c r="G1431" s="497" t="s">
        <v>80</v>
      </c>
      <c r="H1431" s="503" t="s">
        <v>88</v>
      </c>
      <c r="I1431" s="503">
        <v>5</v>
      </c>
      <c r="J1431" s="503" t="s">
        <v>583</v>
      </c>
      <c r="K1431" s="503" t="s">
        <v>41</v>
      </c>
      <c r="L1431" s="499" t="s">
        <v>783</v>
      </c>
      <c r="M1431" s="535" t="s">
        <v>784</v>
      </c>
      <c r="N1431" s="15" t="s">
        <v>710</v>
      </c>
      <c r="O1431" s="15" t="s">
        <v>578</v>
      </c>
      <c r="P1431" s="503" t="s">
        <v>579</v>
      </c>
      <c r="Q1431" s="15">
        <v>0</v>
      </c>
      <c r="R1431" s="15">
        <v>2</v>
      </c>
      <c r="S1431" s="479">
        <v>2</v>
      </c>
      <c r="T1431" s="15">
        <v>3</v>
      </c>
      <c r="U1431" s="471"/>
      <c r="V1431" s="550">
        <v>17</v>
      </c>
      <c r="W1431" s="497">
        <v>21862809</v>
      </c>
      <c r="X1431" s="566" t="s">
        <v>457</v>
      </c>
      <c r="Y1431" s="15" t="s">
        <v>579</v>
      </c>
      <c r="Z1431" s="15"/>
      <c r="AA1431" s="15"/>
      <c r="AB1431" s="15"/>
      <c r="AC1431" s="493"/>
      <c r="AD1431" s="15"/>
      <c r="AE1431" s="15" t="s">
        <v>1101</v>
      </c>
      <c r="AF1431" s="497"/>
      <c r="AG1431" s="497"/>
      <c r="AH1431" s="497" t="s">
        <v>100</v>
      </c>
      <c r="AI1431" s="15">
        <v>3</v>
      </c>
      <c r="AJ1431" s="15">
        <v>16</v>
      </c>
      <c r="AK1431" s="15">
        <v>0</v>
      </c>
      <c r="AL1431" s="15">
        <v>17</v>
      </c>
      <c r="AM1431" s="15">
        <v>40</v>
      </c>
      <c r="AN1431" s="490">
        <f>IF(AJ1431="",S1431,ROUND(((((AL1431/24)+(AM1431/1440))-((AJ1431/24)+(AK1431/1440)))*1440/50),5))</f>
        <v>2</v>
      </c>
      <c r="AO1431" s="491">
        <f>AJ1431/24+AK1431/1440</f>
        <v>0.66666666666666663</v>
      </c>
      <c r="AP1431" s="491">
        <f>AL1431/24+AM1431/1440</f>
        <v>0.73611111111111116</v>
      </c>
      <c r="AQ1431" s="23" t="str" cm="1">
        <f t="array" ref="AQ1431">IF(X1431="","",IF(SUMPRODUCT((X1431=$X$7:$X$2085)*(AI1431=$AI$7:$AI$2085)*(AO1431=$AO$7:$AO$2085)*(AP1431=$AP$7:$AP$2085)*(ROW($X$7:$X$2085)&lt;&gt;ROW(X1431))*((S1431=0)*($S$7:$S$2085&gt;0)+(S1431&gt;0)*($S$7:$S$2085=0)))&gt;0,"SALONES UNIDOS",IF(SUMPRODUCT((X1431=$X$7:$X$2085)*(AI1431=$AI$7:$AI$2085)*((AO1431&lt;$AP$7:$AP$2085)*(AP1431&gt;$AO$7:$AO$2085))*(ROW($X$7:$X$2085)&lt;&gt;ROW(X1431)))&gt;0,"Cruzado","Sin cruce")))</f>
        <v>Sin cruce</v>
      </c>
      <c r="AR1431" s="23" t="str" cm="1">
        <f t="array" ref="AR1431">IF(AE1431="","",IF(SUMPRODUCT((AE1431=$AE$7:$AE$2085)*(AI1431=$AI$7:$AI$2085)*(AO1431=$AO$7:$AO$2085)*(AP1431=$AP$7:$AP$2085)*(ROW($AE$7:$AE$2085)&lt;&gt;ROW(AE1431))*((S1431=0)*($S$7:$S$2085&gt;0)+(S1431&gt;0)*($S$7:$S$2085=0)))&gt;0,"SALONES UNIDOS",IF(SUMPRODUCT((AE1431=$AE$7:$AE$2085)*(AI1431=$AI$7:$AI$2085)*((AO1431&lt;$AP$7:$AP$2085)*(AP1431&gt;$AO$7:$AO$2085))*(ROW($AE$7:$AE$2085)&lt;&gt;ROW(AE1431)))&gt;0,"Cruzado","Sin cruce")))</f>
        <v>Sin cruce</v>
      </c>
      <c r="AS1431" s="94" t="str">
        <f t="shared" si="29"/>
        <v>OB5PRINCIPALA</v>
      </c>
      <c r="AT1431" s="94" t="str" cm="1">
        <f t="array" ref="AT1431">IF(AS1431="","",IF(SUMPRODUCT((AS1431=$AS$7:$AS$2085)*(AI1431=$AI$7:$AI$2085)*(AO1431=$AO$7:$AO$2085)*(AP1431=$AP$7:$AP$2085)*(ROW($AS$7:$AS$2085)&lt;&gt;ROW(AS1431))*((S1431=0)*($S$7:$S$2085&gt;0)+(S1431&gt;0)*($S$7:$S$2085=0)))&gt;0,"SALONES UNIDOS",IF(SUMPRODUCT((AS1431=$AS$7:$AS$2085)*(AI1431=$AI$7:$AI$2085)*((AO1431&lt;$AP$7:$AP$2085)*(AP1431&gt;$AO$7:$AO$2085))*(ROW($AS$7:$AS$2085)&lt;&gt;ROW(AS1431)))&gt;0,"Cruzado","Sin cruce")))</f>
        <v>Sin cruce</v>
      </c>
    </row>
    <row r="1432" spans="3:46" ht="15.6" hidden="1" customHeight="1">
      <c r="C1432" s="496" t="s">
        <v>572</v>
      </c>
      <c r="D1432" s="479" t="s">
        <v>727</v>
      </c>
      <c r="E1432" s="479">
        <v>20261</v>
      </c>
      <c r="F1432" s="503" t="s">
        <v>48</v>
      </c>
      <c r="G1432" s="497" t="s">
        <v>80</v>
      </c>
      <c r="H1432" s="503" t="s">
        <v>88</v>
      </c>
      <c r="I1432" s="503">
        <v>5</v>
      </c>
      <c r="J1432" s="503" t="s">
        <v>41</v>
      </c>
      <c r="K1432" s="503" t="s">
        <v>41</v>
      </c>
      <c r="L1432" s="499" t="s">
        <v>786</v>
      </c>
      <c r="M1432" s="535" t="s">
        <v>673</v>
      </c>
      <c r="N1432" s="15" t="s">
        <v>710</v>
      </c>
      <c r="O1432" s="15" t="s">
        <v>578</v>
      </c>
      <c r="P1432" s="503" t="s">
        <v>579</v>
      </c>
      <c r="Q1432" s="15">
        <v>3</v>
      </c>
      <c r="R1432" s="15">
        <v>0</v>
      </c>
      <c r="S1432" s="479">
        <v>3</v>
      </c>
      <c r="T1432" s="15">
        <v>4</v>
      </c>
      <c r="U1432" s="471"/>
      <c r="V1432" s="550">
        <v>35</v>
      </c>
      <c r="W1432" s="497">
        <v>9916820</v>
      </c>
      <c r="X1432" s="566" t="s">
        <v>328</v>
      </c>
      <c r="Y1432" s="15" t="s">
        <v>579</v>
      </c>
      <c r="Z1432" s="15"/>
      <c r="AA1432" s="15"/>
      <c r="AB1432" s="15"/>
      <c r="AC1432" s="15" t="s">
        <v>962</v>
      </c>
      <c r="AD1432" s="15"/>
      <c r="AE1432" s="479"/>
      <c r="AF1432" s="497"/>
      <c r="AG1432" s="497"/>
      <c r="AH1432" s="497" t="s">
        <v>582</v>
      </c>
      <c r="AI1432" s="15">
        <v>4</v>
      </c>
      <c r="AJ1432" s="15">
        <v>8</v>
      </c>
      <c r="AK1432" s="15">
        <v>30</v>
      </c>
      <c r="AL1432" s="15">
        <v>11</v>
      </c>
      <c r="AM1432" s="15">
        <v>0</v>
      </c>
      <c r="AN1432" s="490">
        <f>IF(AJ1432="",S1432,ROUND(((((AL1432/24)+(AM1432/1440))-((AJ1432/24)+(AK1432/1440)))*1440/50),5))</f>
        <v>3</v>
      </c>
      <c r="AO1432" s="491">
        <f>AJ1432/24+AK1432/1440</f>
        <v>0.35416666666666663</v>
      </c>
      <c r="AP1432" s="491">
        <f>AL1432/24+AM1432/1440</f>
        <v>0.45833333333333331</v>
      </c>
      <c r="AQ1432" s="23" t="str" cm="1">
        <f t="array" ref="AQ1432">IF(X1432="","",IF(SUMPRODUCT((X1432=$X$7:$X$2085)*(AI1432=$AI$7:$AI$2085)*(AO1432=$AO$7:$AO$2085)*(AP1432=$AP$7:$AP$2085)*(ROW($X$7:$X$2085)&lt;&gt;ROW(X1432))*((S1432=0)*($S$7:$S$2085&gt;0)+(S1432&gt;0)*($S$7:$S$2085=0)))&gt;0,"SALONES UNIDOS",IF(SUMPRODUCT((X1432=$X$7:$X$2085)*(AI1432=$AI$7:$AI$2085)*((AO1432&lt;$AP$7:$AP$2085)*(AP1432&gt;$AO$7:$AO$2085))*(ROW($X$7:$X$2085)&lt;&gt;ROW(X1432)))&gt;0,"Cruzado","Sin cruce")))</f>
        <v>Sin cruce</v>
      </c>
      <c r="AR1432" s="23" t="str" cm="1">
        <f t="array" ref="AR1432">IF(AE1432="","",IF(SUMPRODUCT((AE1432=$AE$7:$AE$2085)*(AI1432=$AI$7:$AI$2085)*(AO1432=$AO$7:$AO$2085)*(AP1432=$AP$7:$AP$2085)*(ROW($AE$7:$AE$2085)&lt;&gt;ROW(AE1432))*((S1432=0)*($S$7:$S$2085&gt;0)+(S1432&gt;0)*($S$7:$S$2085=0)))&gt;0,"SALONES UNIDOS",IF(SUMPRODUCT((AE1432=$AE$7:$AE$2085)*(AI1432=$AI$7:$AI$2085)*((AO1432&lt;$AP$7:$AP$2085)*(AP1432&gt;$AO$7:$AO$2085))*(ROW($AE$7:$AE$2085)&lt;&gt;ROW(AE1432)))&gt;0,"Cruzado","Sin cruce")))</f>
        <v/>
      </c>
      <c r="AS1432" s="94" t="str">
        <f t="shared" si="29"/>
        <v>OB5PRINCIPALA</v>
      </c>
      <c r="AT1432" s="94" t="str" cm="1">
        <f t="array" ref="AT1432">IF(AS1432="","",IF(SUMPRODUCT((AS1432=$AS$7:$AS$2085)*(AI1432=$AI$7:$AI$2085)*(AO1432=$AO$7:$AO$2085)*(AP1432=$AP$7:$AP$2085)*(ROW($AS$7:$AS$2085)&lt;&gt;ROW(AS1432))*((S1432=0)*($S$7:$S$2085&gt;0)+(S1432&gt;0)*($S$7:$S$2085=0)))&gt;0,"SALONES UNIDOS",IF(SUMPRODUCT((AS1432=$AS$7:$AS$2085)*(AI1432=$AI$7:$AI$2085)*((AO1432&lt;$AP$7:$AP$2085)*(AP1432&gt;$AO$7:$AO$2085))*(ROW($AS$7:$AS$2085)&lt;&gt;ROW(AS1432)))&gt;0,"Cruzado","Sin cruce")))</f>
        <v>Sin cruce</v>
      </c>
    </row>
    <row r="1433" spans="3:46" ht="15.6" hidden="1" customHeight="1">
      <c r="C1433" s="496" t="s">
        <v>572</v>
      </c>
      <c r="D1433" s="479" t="s">
        <v>727</v>
      </c>
      <c r="E1433" s="479">
        <v>20261</v>
      </c>
      <c r="F1433" s="503" t="s">
        <v>48</v>
      </c>
      <c r="G1433" s="497" t="s">
        <v>80</v>
      </c>
      <c r="H1433" s="503" t="s">
        <v>88</v>
      </c>
      <c r="I1433" s="503">
        <v>5</v>
      </c>
      <c r="J1433" s="503" t="s">
        <v>574</v>
      </c>
      <c r="K1433" s="503" t="s">
        <v>41</v>
      </c>
      <c r="L1433" s="499" t="s">
        <v>786</v>
      </c>
      <c r="M1433" s="535" t="s">
        <v>673</v>
      </c>
      <c r="N1433" s="15" t="s">
        <v>710</v>
      </c>
      <c r="O1433" s="15" t="s">
        <v>578</v>
      </c>
      <c r="P1433" s="503" t="s">
        <v>579</v>
      </c>
      <c r="Q1433" s="15">
        <v>0</v>
      </c>
      <c r="R1433" s="15">
        <v>2</v>
      </c>
      <c r="S1433" s="479">
        <v>2</v>
      </c>
      <c r="T1433" s="15">
        <v>4</v>
      </c>
      <c r="U1433" s="471"/>
      <c r="V1433" s="550">
        <v>18</v>
      </c>
      <c r="W1433" s="497">
        <v>9916820</v>
      </c>
      <c r="X1433" s="566" t="s">
        <v>328</v>
      </c>
      <c r="Y1433" s="15" t="s">
        <v>579</v>
      </c>
      <c r="Z1433" s="15"/>
      <c r="AA1433" s="15"/>
      <c r="AB1433" s="15"/>
      <c r="AC1433" s="493"/>
      <c r="AD1433" s="15"/>
      <c r="AE1433" s="15" t="s">
        <v>1085</v>
      </c>
      <c r="AF1433" s="497"/>
      <c r="AG1433" s="497"/>
      <c r="AH1433" s="497" t="s">
        <v>100</v>
      </c>
      <c r="AI1433" s="15">
        <v>4</v>
      </c>
      <c r="AJ1433" s="15">
        <v>11</v>
      </c>
      <c r="AK1433" s="15">
        <v>0</v>
      </c>
      <c r="AL1433" s="15">
        <v>12</v>
      </c>
      <c r="AM1433" s="15">
        <v>40</v>
      </c>
      <c r="AN1433" s="490">
        <f>IF(AJ1433="",S1433,ROUND(((((AL1433/24)+(AM1433/1440))-((AJ1433/24)+(AK1433/1440)))*1440/50),5))</f>
        <v>2</v>
      </c>
      <c r="AO1433" s="491">
        <f>AJ1433/24+AK1433/1440</f>
        <v>0.45833333333333331</v>
      </c>
      <c r="AP1433" s="491">
        <f>AL1433/24+AM1433/1440</f>
        <v>0.52777777777777779</v>
      </c>
      <c r="AQ1433" s="23" t="str" cm="1">
        <f t="array" ref="AQ1433">IF(X1433="","",IF(SUMPRODUCT((X1433=$X$7:$X$2085)*(AI1433=$AI$7:$AI$2085)*(AO1433=$AO$7:$AO$2085)*(AP1433=$AP$7:$AP$2085)*(ROW($X$7:$X$2085)&lt;&gt;ROW(X1433))*((S1433=0)*($S$7:$S$2085&gt;0)+(S1433&gt;0)*($S$7:$S$2085=0)))&gt;0,"SALONES UNIDOS",IF(SUMPRODUCT((X1433=$X$7:$X$2085)*(AI1433=$AI$7:$AI$2085)*((AO1433&lt;$AP$7:$AP$2085)*(AP1433&gt;$AO$7:$AO$2085))*(ROW($X$7:$X$2085)&lt;&gt;ROW(X1433)))&gt;0,"Cruzado","Sin cruce")))</f>
        <v>Sin cruce</v>
      </c>
      <c r="AR1433" s="23" t="str" cm="1">
        <f t="array" ref="AR1433">IF(AE1433="","",IF(SUMPRODUCT((AE1433=$AE$7:$AE$2085)*(AI1433=$AI$7:$AI$2085)*(AO1433=$AO$7:$AO$2085)*(AP1433=$AP$7:$AP$2085)*(ROW($AE$7:$AE$2085)&lt;&gt;ROW(AE1433))*((S1433=0)*($S$7:$S$2085&gt;0)+(S1433&gt;0)*($S$7:$S$2085=0)))&gt;0,"SALONES UNIDOS",IF(SUMPRODUCT((AE1433=$AE$7:$AE$2085)*(AI1433=$AI$7:$AI$2085)*((AO1433&lt;$AP$7:$AP$2085)*(AP1433&gt;$AO$7:$AO$2085))*(ROW($AE$7:$AE$2085)&lt;&gt;ROW(AE1433)))&gt;0,"Cruzado","Sin cruce")))</f>
        <v>Sin cruce</v>
      </c>
      <c r="AS1433" s="94" t="str">
        <f t="shared" si="29"/>
        <v>OB5PRINCIPALA</v>
      </c>
      <c r="AT1433" s="94" t="str" cm="1">
        <f t="array" ref="AT1433">IF(AS1433="","",IF(SUMPRODUCT((AS1433=$AS$7:$AS$2085)*(AI1433=$AI$7:$AI$2085)*(AO1433=$AO$7:$AO$2085)*(AP1433=$AP$7:$AP$2085)*(ROW($AS$7:$AS$2085)&lt;&gt;ROW(AS1433))*((S1433=0)*($S$7:$S$2085&gt;0)+(S1433&gt;0)*($S$7:$S$2085=0)))&gt;0,"SALONES UNIDOS",IF(SUMPRODUCT((AS1433=$AS$7:$AS$2085)*(AI1433=$AI$7:$AI$2085)*((AO1433&lt;$AP$7:$AP$2085)*(AP1433&gt;$AO$7:$AO$2085))*(ROW($AS$7:$AS$2085)&lt;&gt;ROW(AS1433)))&gt;0,"Cruzado","Sin cruce")))</f>
        <v>Sin cruce</v>
      </c>
    </row>
    <row r="1434" spans="3:46" ht="15.6" hidden="1" customHeight="1">
      <c r="C1434" s="496" t="s">
        <v>572</v>
      </c>
      <c r="D1434" s="479" t="s">
        <v>727</v>
      </c>
      <c r="E1434" s="479">
        <v>20261</v>
      </c>
      <c r="F1434" s="503" t="s">
        <v>48</v>
      </c>
      <c r="G1434" s="497" t="s">
        <v>80</v>
      </c>
      <c r="H1434" s="503" t="s">
        <v>88</v>
      </c>
      <c r="I1434" s="503">
        <v>5</v>
      </c>
      <c r="J1434" s="503" t="s">
        <v>583</v>
      </c>
      <c r="K1434" s="503" t="s">
        <v>41</v>
      </c>
      <c r="L1434" s="499" t="s">
        <v>786</v>
      </c>
      <c r="M1434" s="535" t="s">
        <v>673</v>
      </c>
      <c r="N1434" s="15" t="s">
        <v>710</v>
      </c>
      <c r="O1434" s="15" t="s">
        <v>578</v>
      </c>
      <c r="P1434" s="503" t="s">
        <v>579</v>
      </c>
      <c r="Q1434" s="15">
        <v>0</v>
      </c>
      <c r="R1434" s="15">
        <v>2</v>
      </c>
      <c r="S1434" s="479">
        <v>2</v>
      </c>
      <c r="T1434" s="15">
        <v>4</v>
      </c>
      <c r="U1434" s="471"/>
      <c r="V1434" s="550">
        <v>17</v>
      </c>
      <c r="W1434" s="497">
        <v>9916820</v>
      </c>
      <c r="X1434" s="566" t="s">
        <v>328</v>
      </c>
      <c r="Y1434" s="15" t="s">
        <v>579</v>
      </c>
      <c r="Z1434" s="15"/>
      <c r="AA1434" s="15"/>
      <c r="AB1434" s="15"/>
      <c r="AC1434" s="493"/>
      <c r="AD1434" s="15"/>
      <c r="AE1434" s="15" t="s">
        <v>1085</v>
      </c>
      <c r="AF1434" s="497"/>
      <c r="AG1434" s="497"/>
      <c r="AH1434" s="497" t="s">
        <v>100</v>
      </c>
      <c r="AI1434" s="15">
        <v>4</v>
      </c>
      <c r="AJ1434" s="15">
        <v>12</v>
      </c>
      <c r="AK1434" s="15">
        <v>40</v>
      </c>
      <c r="AL1434" s="15">
        <v>14</v>
      </c>
      <c r="AM1434" s="15">
        <v>20</v>
      </c>
      <c r="AN1434" s="490">
        <f>IF(AJ1434="",S1434,ROUND(((((AL1434/24)+(AM1434/1440))-((AJ1434/24)+(AK1434/1440)))*1440/50),5))</f>
        <v>2</v>
      </c>
      <c r="AO1434" s="491">
        <f>AJ1434/24+AK1434/1440</f>
        <v>0.52777777777777779</v>
      </c>
      <c r="AP1434" s="491">
        <f>AL1434/24+AM1434/1440</f>
        <v>0.59722222222222221</v>
      </c>
      <c r="AQ1434" s="23" t="str" cm="1">
        <f t="array" ref="AQ1434">IF(X1434="","",IF(SUMPRODUCT((X1434=$X$7:$X$2085)*(AI1434=$AI$7:$AI$2085)*(AO1434=$AO$7:$AO$2085)*(AP1434=$AP$7:$AP$2085)*(ROW($X$7:$X$2085)&lt;&gt;ROW(X1434))*((S1434=0)*($S$7:$S$2085&gt;0)+(S1434&gt;0)*($S$7:$S$2085=0)))&gt;0,"SALONES UNIDOS",IF(SUMPRODUCT((X1434=$X$7:$X$2085)*(AI1434=$AI$7:$AI$2085)*((AO1434&lt;$AP$7:$AP$2085)*(AP1434&gt;$AO$7:$AO$2085))*(ROW($X$7:$X$2085)&lt;&gt;ROW(X1434)))&gt;0,"Cruzado","Sin cruce")))</f>
        <v>Sin cruce</v>
      </c>
      <c r="AR1434" s="23" t="str" cm="1">
        <f t="array" ref="AR1434">IF(AE1434="","",IF(SUMPRODUCT((AE1434=$AE$7:$AE$2085)*(AI1434=$AI$7:$AI$2085)*(AO1434=$AO$7:$AO$2085)*(AP1434=$AP$7:$AP$2085)*(ROW($AE$7:$AE$2085)&lt;&gt;ROW(AE1434))*((S1434=0)*($S$7:$S$2085&gt;0)+(S1434&gt;0)*($S$7:$S$2085=0)))&gt;0,"SALONES UNIDOS",IF(SUMPRODUCT((AE1434=$AE$7:$AE$2085)*(AI1434=$AI$7:$AI$2085)*((AO1434&lt;$AP$7:$AP$2085)*(AP1434&gt;$AO$7:$AO$2085))*(ROW($AE$7:$AE$2085)&lt;&gt;ROW(AE1434)))&gt;0,"Cruzado","Sin cruce")))</f>
        <v>Sin cruce</v>
      </c>
      <c r="AS1434" s="94" t="str">
        <f t="shared" si="29"/>
        <v>OB5PRINCIPALA</v>
      </c>
      <c r="AT1434" s="94" t="str" cm="1">
        <f t="array" ref="AT1434">IF(AS1434="","",IF(SUMPRODUCT((AS1434=$AS$7:$AS$2085)*(AI1434=$AI$7:$AI$2085)*(AO1434=$AO$7:$AO$2085)*(AP1434=$AP$7:$AP$2085)*(ROW($AS$7:$AS$2085)&lt;&gt;ROW(AS1434))*((S1434=0)*($S$7:$S$2085&gt;0)+(S1434&gt;0)*($S$7:$S$2085=0)))&gt;0,"SALONES UNIDOS",IF(SUMPRODUCT((AS1434=$AS$7:$AS$2085)*(AI1434=$AI$7:$AI$2085)*((AO1434&lt;$AP$7:$AP$2085)*(AP1434&gt;$AO$7:$AO$2085))*(ROW($AS$7:$AS$2085)&lt;&gt;ROW(AS1434)))&gt;0,"Cruzado","Sin cruce")))</f>
        <v>Sin cruce</v>
      </c>
    </row>
    <row r="1435" spans="3:46" ht="15.6" hidden="1" customHeight="1">
      <c r="C1435" s="496" t="s">
        <v>572</v>
      </c>
      <c r="D1435" s="479" t="s">
        <v>727</v>
      </c>
      <c r="E1435" s="479">
        <v>20261</v>
      </c>
      <c r="F1435" s="503" t="s">
        <v>48</v>
      </c>
      <c r="G1435" s="497" t="s">
        <v>80</v>
      </c>
      <c r="H1435" s="503" t="s">
        <v>88</v>
      </c>
      <c r="I1435" s="503">
        <v>5</v>
      </c>
      <c r="J1435" s="503" t="s">
        <v>51</v>
      </c>
      <c r="K1435" s="503" t="s">
        <v>51</v>
      </c>
      <c r="L1435" s="499" t="s">
        <v>774</v>
      </c>
      <c r="M1435" s="535" t="s">
        <v>775</v>
      </c>
      <c r="N1435" s="15" t="s">
        <v>577</v>
      </c>
      <c r="O1435" s="15" t="s">
        <v>578</v>
      </c>
      <c r="P1435" s="503" t="s">
        <v>579</v>
      </c>
      <c r="Q1435" s="15">
        <v>2</v>
      </c>
      <c r="R1435" s="15">
        <v>4</v>
      </c>
      <c r="S1435" s="479">
        <v>6</v>
      </c>
      <c r="T1435" s="15">
        <v>4</v>
      </c>
      <c r="U1435" s="471"/>
      <c r="V1435" s="550">
        <v>35</v>
      </c>
      <c r="W1435" s="497">
        <v>70431834</v>
      </c>
      <c r="X1435" s="566" t="s">
        <v>224</v>
      </c>
      <c r="Y1435" s="15" t="s">
        <v>579</v>
      </c>
      <c r="Z1435" s="15"/>
      <c r="AA1435" s="15"/>
      <c r="AB1435" s="15"/>
      <c r="AC1435" s="15" t="s">
        <v>962</v>
      </c>
      <c r="AD1435" s="15"/>
      <c r="AE1435" s="479"/>
      <c r="AF1435" s="497"/>
      <c r="AG1435" s="497"/>
      <c r="AH1435" s="497" t="s">
        <v>203</v>
      </c>
      <c r="AI1435" s="15">
        <v>2</v>
      </c>
      <c r="AJ1435" s="15">
        <v>7</v>
      </c>
      <c r="AK1435" s="15">
        <v>40</v>
      </c>
      <c r="AL1435" s="15">
        <v>12</v>
      </c>
      <c r="AM1435" s="15">
        <v>40</v>
      </c>
      <c r="AN1435" s="490">
        <f>IF(AJ1435="",S1435,ROUND(((((AL1435/24)+(AM1435/1440))-((AJ1435/24)+(AK1435/1440)))*1440/50),5))</f>
        <v>6</v>
      </c>
      <c r="AO1435" s="491">
        <f>AJ1435/24+AK1435/1440</f>
        <v>0.31944444444444448</v>
      </c>
      <c r="AP1435" s="491">
        <f>AL1435/24+AM1435/1440</f>
        <v>0.52777777777777779</v>
      </c>
      <c r="AQ1435" s="23" t="str" cm="1">
        <f t="array" ref="AQ1435">IF(X1435="","",IF(SUMPRODUCT((X1435=$X$7:$X$2085)*(AI1435=$AI$7:$AI$2085)*(AO1435=$AO$7:$AO$2085)*(AP1435=$AP$7:$AP$2085)*(ROW($X$7:$X$2085)&lt;&gt;ROW(X1435))*((S1435=0)*($S$7:$S$2085&gt;0)+(S1435&gt;0)*($S$7:$S$2085=0)))&gt;0,"SALONES UNIDOS",IF(SUMPRODUCT((X1435=$X$7:$X$2085)*(AI1435=$AI$7:$AI$2085)*((AO1435&lt;$AP$7:$AP$2085)*(AP1435&gt;$AO$7:$AO$2085))*(ROW($X$7:$X$2085)&lt;&gt;ROW(X1435)))&gt;0,"Cruzado","Sin cruce")))</f>
        <v>Sin cruce</v>
      </c>
      <c r="AR1435" s="23" t="str" cm="1">
        <f t="array" ref="AR1435">IF(AE1435="","",IF(SUMPRODUCT((AE1435=$AE$7:$AE$2085)*(AI1435=$AI$7:$AI$2085)*(AO1435=$AO$7:$AO$2085)*(AP1435=$AP$7:$AP$2085)*(ROW($AE$7:$AE$2085)&lt;&gt;ROW(AE1435))*((S1435=0)*($S$7:$S$2085&gt;0)+(S1435&gt;0)*($S$7:$S$2085=0)))&gt;0,"SALONES UNIDOS",IF(SUMPRODUCT((AE1435=$AE$7:$AE$2085)*(AI1435=$AI$7:$AI$2085)*((AO1435&lt;$AP$7:$AP$2085)*(AP1435&gt;$AO$7:$AO$2085))*(ROW($AE$7:$AE$2085)&lt;&gt;ROW(AE1435)))&gt;0,"Cruzado","Sin cruce")))</f>
        <v/>
      </c>
      <c r="AS1435" s="94" t="str">
        <f t="shared" si="29"/>
        <v>OB5PRINCIPALB</v>
      </c>
      <c r="AT1435" s="94" t="str" cm="1">
        <f t="array" ref="AT1435">IF(AS1435="","",IF(SUMPRODUCT((AS1435=$AS$7:$AS$2085)*(AI1435=$AI$7:$AI$2085)*(AO1435=$AO$7:$AO$2085)*(AP1435=$AP$7:$AP$2085)*(ROW($AS$7:$AS$2085)&lt;&gt;ROW(AS1435))*((S1435=0)*($S$7:$S$2085&gt;0)+(S1435&gt;0)*($S$7:$S$2085=0)))&gt;0,"SALONES UNIDOS",IF(SUMPRODUCT((AS1435=$AS$7:$AS$2085)*(AI1435=$AI$7:$AI$2085)*((AO1435&lt;$AP$7:$AP$2085)*(AP1435&gt;$AO$7:$AO$2085))*(ROW($AS$7:$AS$2085)&lt;&gt;ROW(AS1435)))&gt;0,"Cruzado","Sin cruce")))</f>
        <v>Sin cruce</v>
      </c>
    </row>
    <row r="1436" spans="3:46" ht="15.6" hidden="1" customHeight="1">
      <c r="C1436" s="496" t="s">
        <v>572</v>
      </c>
      <c r="D1436" s="479" t="s">
        <v>727</v>
      </c>
      <c r="E1436" s="479">
        <v>20261</v>
      </c>
      <c r="F1436" s="503" t="s">
        <v>48</v>
      </c>
      <c r="G1436" s="497" t="s">
        <v>80</v>
      </c>
      <c r="H1436" s="503" t="s">
        <v>88</v>
      </c>
      <c r="I1436" s="503">
        <v>5</v>
      </c>
      <c r="J1436" s="503" t="s">
        <v>51</v>
      </c>
      <c r="K1436" s="503" t="s">
        <v>51</v>
      </c>
      <c r="L1436" s="499" t="s">
        <v>776</v>
      </c>
      <c r="M1436" s="535" t="s">
        <v>777</v>
      </c>
      <c r="N1436" s="15" t="s">
        <v>710</v>
      </c>
      <c r="O1436" s="15" t="s">
        <v>578</v>
      </c>
      <c r="P1436" s="503" t="s">
        <v>624</v>
      </c>
      <c r="Q1436" s="15">
        <v>4</v>
      </c>
      <c r="R1436" s="15">
        <v>0</v>
      </c>
      <c r="S1436" s="479">
        <v>4</v>
      </c>
      <c r="T1436" s="15">
        <v>4</v>
      </c>
      <c r="U1436" s="471"/>
      <c r="V1436" s="550">
        <v>35</v>
      </c>
      <c r="W1436" s="497">
        <v>21882986</v>
      </c>
      <c r="X1436" s="566" t="s">
        <v>354</v>
      </c>
      <c r="Y1436" s="15" t="s">
        <v>579</v>
      </c>
      <c r="Z1436" s="15"/>
      <c r="AA1436" s="15"/>
      <c r="AB1436" s="15"/>
      <c r="AC1436" s="15" t="s">
        <v>965</v>
      </c>
      <c r="AD1436" s="15"/>
      <c r="AE1436" s="479"/>
      <c r="AF1436" s="497"/>
      <c r="AG1436" s="497"/>
      <c r="AH1436" s="497" t="s">
        <v>582</v>
      </c>
      <c r="AI1436" s="15">
        <v>4</v>
      </c>
      <c r="AJ1436" s="15">
        <v>18</v>
      </c>
      <c r="AK1436" s="15">
        <v>30</v>
      </c>
      <c r="AL1436" s="15">
        <v>21</v>
      </c>
      <c r="AM1436" s="15">
        <v>50</v>
      </c>
      <c r="AN1436" s="490">
        <f>IF(AJ1436="",S1436,ROUND(((((AL1436/24)+(AM1436/1440))-((AJ1436/24)+(AK1436/1440)))*1440/50),5))</f>
        <v>4</v>
      </c>
      <c r="AO1436" s="491">
        <f>AJ1436/24+AK1436/1440</f>
        <v>0.77083333333333337</v>
      </c>
      <c r="AP1436" s="491">
        <f>AL1436/24+AM1436/1440</f>
        <v>0.90972222222222221</v>
      </c>
      <c r="AQ1436" s="23" t="str" cm="1">
        <f t="array" ref="AQ1436">IF(X1436="","",IF(SUMPRODUCT((X1436=$X$7:$X$2085)*(AI1436=$AI$7:$AI$2085)*(AO1436=$AO$7:$AO$2085)*(AP1436=$AP$7:$AP$2085)*(ROW($X$7:$X$2085)&lt;&gt;ROW(X1436))*((S1436=0)*($S$7:$S$2085&gt;0)+(S1436&gt;0)*($S$7:$S$2085=0)))&gt;0,"SALONES UNIDOS",IF(SUMPRODUCT((X1436=$X$7:$X$2085)*(AI1436=$AI$7:$AI$2085)*((AO1436&lt;$AP$7:$AP$2085)*(AP1436&gt;$AO$7:$AO$2085))*(ROW($X$7:$X$2085)&lt;&gt;ROW(X1436)))&gt;0,"Cruzado","Sin cruce")))</f>
        <v>Sin cruce</v>
      </c>
      <c r="AR1436" s="23" t="str" cm="1">
        <f t="array" ref="AR1436">IF(AE1436="","",IF(SUMPRODUCT((AE1436=$AE$7:$AE$2085)*(AI1436=$AI$7:$AI$2085)*(AO1436=$AO$7:$AO$2085)*(AP1436=$AP$7:$AP$2085)*(ROW($AE$7:$AE$2085)&lt;&gt;ROW(AE1436))*((S1436=0)*($S$7:$S$2085&gt;0)+(S1436&gt;0)*($S$7:$S$2085=0)))&gt;0,"SALONES UNIDOS",IF(SUMPRODUCT((AE1436=$AE$7:$AE$2085)*(AI1436=$AI$7:$AI$2085)*((AO1436&lt;$AP$7:$AP$2085)*(AP1436&gt;$AO$7:$AO$2085))*(ROW($AE$7:$AE$2085)&lt;&gt;ROW(AE1436)))&gt;0,"Cruzado","Sin cruce")))</f>
        <v/>
      </c>
      <c r="AS1436" s="94" t="str">
        <f t="shared" si="29"/>
        <v>OB5PRINCIPALB</v>
      </c>
      <c r="AT1436" s="94" t="str" cm="1">
        <f t="array" ref="AT1436">IF(AS1436="","",IF(SUMPRODUCT((AS1436=$AS$7:$AS$2085)*(AI1436=$AI$7:$AI$2085)*(AO1436=$AO$7:$AO$2085)*(AP1436=$AP$7:$AP$2085)*(ROW($AS$7:$AS$2085)&lt;&gt;ROW(AS1436))*((S1436=0)*($S$7:$S$2085&gt;0)+(S1436&gt;0)*($S$7:$S$2085=0)))&gt;0,"SALONES UNIDOS",IF(SUMPRODUCT((AS1436=$AS$7:$AS$2085)*(AI1436=$AI$7:$AI$2085)*((AO1436&lt;$AP$7:$AP$2085)*(AP1436&gt;$AO$7:$AO$2085))*(ROW($AS$7:$AS$2085)&lt;&gt;ROW(AS1436)))&gt;0,"Cruzado","Sin cruce")))</f>
        <v>Sin cruce</v>
      </c>
    </row>
    <row r="1437" spans="3:46" ht="15.6" hidden="1" customHeight="1">
      <c r="C1437" s="496" t="s">
        <v>572</v>
      </c>
      <c r="D1437" s="479" t="s">
        <v>727</v>
      </c>
      <c r="E1437" s="479">
        <v>20261</v>
      </c>
      <c r="F1437" s="503" t="s">
        <v>48</v>
      </c>
      <c r="G1437" s="497" t="s">
        <v>80</v>
      </c>
      <c r="H1437" s="503" t="s">
        <v>88</v>
      </c>
      <c r="I1437" s="503">
        <v>5</v>
      </c>
      <c r="J1437" s="503" t="s">
        <v>51</v>
      </c>
      <c r="K1437" s="503" t="s">
        <v>51</v>
      </c>
      <c r="L1437" s="499" t="s">
        <v>778</v>
      </c>
      <c r="M1437" s="535" t="s">
        <v>779</v>
      </c>
      <c r="N1437" s="15" t="s">
        <v>710</v>
      </c>
      <c r="O1437" s="15" t="s">
        <v>578</v>
      </c>
      <c r="P1437" s="503" t="s">
        <v>579</v>
      </c>
      <c r="Q1437" s="15">
        <v>2</v>
      </c>
      <c r="R1437" s="15">
        <v>2</v>
      </c>
      <c r="S1437" s="479">
        <v>4</v>
      </c>
      <c r="T1437" s="15">
        <v>3</v>
      </c>
      <c r="U1437" s="471"/>
      <c r="V1437" s="550">
        <v>35</v>
      </c>
      <c r="W1437" s="497">
        <v>21535273</v>
      </c>
      <c r="X1437" s="566" t="s">
        <v>482</v>
      </c>
      <c r="Y1437" s="15" t="s">
        <v>579</v>
      </c>
      <c r="Z1437" s="15"/>
      <c r="AA1437" s="15"/>
      <c r="AB1437" s="15"/>
      <c r="AC1437" s="15" t="s">
        <v>965</v>
      </c>
      <c r="AD1437" s="15"/>
      <c r="AE1437" s="479"/>
      <c r="AF1437" s="497"/>
      <c r="AG1437" s="497"/>
      <c r="AH1437" s="497" t="s">
        <v>203</v>
      </c>
      <c r="AI1437" s="15">
        <v>6</v>
      </c>
      <c r="AJ1437" s="15">
        <v>11</v>
      </c>
      <c r="AK1437" s="15">
        <v>50</v>
      </c>
      <c r="AL1437" s="15">
        <v>15</v>
      </c>
      <c r="AM1437" s="15">
        <v>10</v>
      </c>
      <c r="AN1437" s="490">
        <f>IF(AJ1437="",S1437,ROUND(((((AL1437/24)+(AM1437/1440))-((AJ1437/24)+(AK1437/1440)))*1440/50),5))</f>
        <v>4</v>
      </c>
      <c r="AO1437" s="491">
        <f>AJ1437/24+AK1437/1440</f>
        <v>0.49305555555555552</v>
      </c>
      <c r="AP1437" s="491">
        <f>AL1437/24+AM1437/1440</f>
        <v>0.63194444444444442</v>
      </c>
      <c r="AQ1437" s="23" t="str" cm="1">
        <f t="array" ref="AQ1437">IF(X1437="","",IF(SUMPRODUCT((X1437=$X$7:$X$2085)*(AI1437=$AI$7:$AI$2085)*(AO1437=$AO$7:$AO$2085)*(AP1437=$AP$7:$AP$2085)*(ROW($X$7:$X$2085)&lt;&gt;ROW(X1437))*((S1437=0)*($S$7:$S$2085&gt;0)+(S1437&gt;0)*($S$7:$S$2085=0)))&gt;0,"SALONES UNIDOS",IF(SUMPRODUCT((X1437=$X$7:$X$2085)*(AI1437=$AI$7:$AI$2085)*((AO1437&lt;$AP$7:$AP$2085)*(AP1437&gt;$AO$7:$AO$2085))*(ROW($X$7:$X$2085)&lt;&gt;ROW(X1437)))&gt;0,"Cruzado","Sin cruce")))</f>
        <v>Sin cruce</v>
      </c>
      <c r="AR1437" s="23" t="str" cm="1">
        <f t="array" ref="AR1437">IF(AE1437="","",IF(SUMPRODUCT((AE1437=$AE$7:$AE$2085)*(AI1437=$AI$7:$AI$2085)*(AO1437=$AO$7:$AO$2085)*(AP1437=$AP$7:$AP$2085)*(ROW($AE$7:$AE$2085)&lt;&gt;ROW(AE1437))*((S1437=0)*($S$7:$S$2085&gt;0)+(S1437&gt;0)*($S$7:$S$2085=0)))&gt;0,"SALONES UNIDOS",IF(SUMPRODUCT((AE1437=$AE$7:$AE$2085)*(AI1437=$AI$7:$AI$2085)*((AO1437&lt;$AP$7:$AP$2085)*(AP1437&gt;$AO$7:$AO$2085))*(ROW($AE$7:$AE$2085)&lt;&gt;ROW(AE1437)))&gt;0,"Cruzado","Sin cruce")))</f>
        <v/>
      </c>
      <c r="AS1437" s="94" t="str">
        <f t="shared" si="29"/>
        <v>OB5PRINCIPALB</v>
      </c>
      <c r="AT1437" s="94" t="str" cm="1">
        <f t="array" ref="AT1437">IF(AS1437="","",IF(SUMPRODUCT((AS1437=$AS$7:$AS$2085)*(AI1437=$AI$7:$AI$2085)*(AO1437=$AO$7:$AO$2085)*(AP1437=$AP$7:$AP$2085)*(ROW($AS$7:$AS$2085)&lt;&gt;ROW(AS1437))*((S1437=0)*($S$7:$S$2085&gt;0)+(S1437&gt;0)*($S$7:$S$2085=0)))&gt;0,"SALONES UNIDOS",IF(SUMPRODUCT((AS1437=$AS$7:$AS$2085)*(AI1437=$AI$7:$AI$2085)*((AO1437&lt;$AP$7:$AP$2085)*(AP1437&gt;$AO$7:$AO$2085))*(ROW($AS$7:$AS$2085)&lt;&gt;ROW(AS1437)))&gt;0,"Cruzado","Sin cruce")))</f>
        <v>Sin cruce</v>
      </c>
    </row>
    <row r="1438" spans="3:46" ht="15.6" hidden="1" customHeight="1">
      <c r="C1438" s="496" t="s">
        <v>572</v>
      </c>
      <c r="D1438" s="479" t="s">
        <v>727</v>
      </c>
      <c r="E1438" s="479">
        <v>20261</v>
      </c>
      <c r="F1438" s="503" t="s">
        <v>48</v>
      </c>
      <c r="G1438" s="497" t="s">
        <v>80</v>
      </c>
      <c r="H1438" s="503" t="s">
        <v>88</v>
      </c>
      <c r="I1438" s="503">
        <v>5</v>
      </c>
      <c r="J1438" s="503" t="s">
        <v>51</v>
      </c>
      <c r="K1438" s="503" t="s">
        <v>51</v>
      </c>
      <c r="L1438" s="499" t="s">
        <v>780</v>
      </c>
      <c r="M1438" s="535" t="s">
        <v>781</v>
      </c>
      <c r="N1438" s="15" t="s">
        <v>710</v>
      </c>
      <c r="O1438" s="15" t="s">
        <v>578</v>
      </c>
      <c r="P1438" s="503" t="s">
        <v>579</v>
      </c>
      <c r="Q1438" s="15">
        <v>2</v>
      </c>
      <c r="R1438" s="15">
        <v>0</v>
      </c>
      <c r="S1438" s="479">
        <v>2</v>
      </c>
      <c r="T1438" s="15">
        <v>6</v>
      </c>
      <c r="U1438" s="471"/>
      <c r="V1438" s="550">
        <v>35</v>
      </c>
      <c r="W1438" s="497">
        <v>6919367</v>
      </c>
      <c r="X1438" s="566" t="s">
        <v>285</v>
      </c>
      <c r="Y1438" s="15" t="s">
        <v>579</v>
      </c>
      <c r="Z1438" s="15"/>
      <c r="AA1438" s="15"/>
      <c r="AB1438" s="15"/>
      <c r="AC1438" s="15" t="s">
        <v>962</v>
      </c>
      <c r="AD1438" s="15"/>
      <c r="AE1438" s="479"/>
      <c r="AF1438" s="497"/>
      <c r="AG1438" s="497"/>
      <c r="AH1438" s="497" t="s">
        <v>582</v>
      </c>
      <c r="AI1438" s="15">
        <v>5</v>
      </c>
      <c r="AJ1438" s="15">
        <v>8</v>
      </c>
      <c r="AK1438" s="15">
        <v>30</v>
      </c>
      <c r="AL1438" s="15">
        <v>10</v>
      </c>
      <c r="AM1438" s="15">
        <v>10</v>
      </c>
      <c r="AN1438" s="490">
        <f>IF(AJ1438="",S1438,ROUND(((((AL1438/24)+(AM1438/1440))-((AJ1438/24)+(AK1438/1440)))*1440/50),5))</f>
        <v>2</v>
      </c>
      <c r="AO1438" s="491">
        <f>AJ1438/24+AK1438/1440</f>
        <v>0.35416666666666663</v>
      </c>
      <c r="AP1438" s="491">
        <f>AL1438/24+AM1438/1440</f>
        <v>0.4236111111111111</v>
      </c>
      <c r="AQ1438" s="23" t="str" cm="1">
        <f t="array" ref="AQ1438">IF(X1438="","",IF(SUMPRODUCT((X1438=$X$7:$X$2085)*(AI1438=$AI$7:$AI$2085)*(AO1438=$AO$7:$AO$2085)*(AP1438=$AP$7:$AP$2085)*(ROW($X$7:$X$2085)&lt;&gt;ROW(X1438))*((S1438=0)*($S$7:$S$2085&gt;0)+(S1438&gt;0)*($S$7:$S$2085=0)))&gt;0,"SALONES UNIDOS",IF(SUMPRODUCT((X1438=$X$7:$X$2085)*(AI1438=$AI$7:$AI$2085)*((AO1438&lt;$AP$7:$AP$2085)*(AP1438&gt;$AO$7:$AO$2085))*(ROW($X$7:$X$2085)&lt;&gt;ROW(X1438)))&gt;0,"Cruzado","Sin cruce")))</f>
        <v>Sin cruce</v>
      </c>
      <c r="AR1438" s="23" t="str" cm="1">
        <f t="array" ref="AR1438">IF(AE1438="","",IF(SUMPRODUCT((AE1438=$AE$7:$AE$2085)*(AI1438=$AI$7:$AI$2085)*(AO1438=$AO$7:$AO$2085)*(AP1438=$AP$7:$AP$2085)*(ROW($AE$7:$AE$2085)&lt;&gt;ROW(AE1438))*((S1438=0)*($S$7:$S$2085&gt;0)+(S1438&gt;0)*($S$7:$S$2085=0)))&gt;0,"SALONES UNIDOS",IF(SUMPRODUCT((AE1438=$AE$7:$AE$2085)*(AI1438=$AI$7:$AI$2085)*((AO1438&lt;$AP$7:$AP$2085)*(AP1438&gt;$AO$7:$AO$2085))*(ROW($AE$7:$AE$2085)&lt;&gt;ROW(AE1438)))&gt;0,"Cruzado","Sin cruce")))</f>
        <v/>
      </c>
      <c r="AS1438" s="94" t="str">
        <f t="shared" si="29"/>
        <v>OB5PRINCIPALB</v>
      </c>
      <c r="AT1438" s="94" t="str" cm="1">
        <f t="array" ref="AT1438">IF(AS1438="","",IF(SUMPRODUCT((AS1438=$AS$7:$AS$2085)*(AI1438=$AI$7:$AI$2085)*(AO1438=$AO$7:$AO$2085)*(AP1438=$AP$7:$AP$2085)*(ROW($AS$7:$AS$2085)&lt;&gt;ROW(AS1438))*((S1438=0)*($S$7:$S$2085&gt;0)+(S1438&gt;0)*($S$7:$S$2085=0)))&gt;0,"SALONES UNIDOS",IF(SUMPRODUCT((AS1438=$AS$7:$AS$2085)*(AI1438=$AI$7:$AI$2085)*((AO1438&lt;$AP$7:$AP$2085)*(AP1438&gt;$AO$7:$AO$2085))*(ROW($AS$7:$AS$2085)&lt;&gt;ROW(AS1438)))&gt;0,"Cruzado","Sin cruce")))</f>
        <v>Sin cruce</v>
      </c>
    </row>
    <row r="1439" spans="3:46" ht="15.6" hidden="1" customHeight="1">
      <c r="C1439" s="496" t="s">
        <v>572</v>
      </c>
      <c r="D1439" s="479" t="s">
        <v>727</v>
      </c>
      <c r="E1439" s="479">
        <v>20261</v>
      </c>
      <c r="F1439" s="503" t="s">
        <v>48</v>
      </c>
      <c r="G1439" s="497" t="s">
        <v>80</v>
      </c>
      <c r="H1439" s="503" t="s">
        <v>88</v>
      </c>
      <c r="I1439" s="503">
        <v>5</v>
      </c>
      <c r="J1439" s="503" t="s">
        <v>597</v>
      </c>
      <c r="K1439" s="503" t="s">
        <v>51</v>
      </c>
      <c r="L1439" s="499" t="s">
        <v>780</v>
      </c>
      <c r="M1439" s="535" t="s">
        <v>781</v>
      </c>
      <c r="N1439" s="15" t="s">
        <v>710</v>
      </c>
      <c r="O1439" s="15" t="s">
        <v>578</v>
      </c>
      <c r="P1439" s="503" t="s">
        <v>579</v>
      </c>
      <c r="Q1439" s="15">
        <v>0</v>
      </c>
      <c r="R1439" s="15">
        <v>2</v>
      </c>
      <c r="S1439" s="479">
        <v>2</v>
      </c>
      <c r="T1439" s="15">
        <v>6</v>
      </c>
      <c r="U1439" s="471"/>
      <c r="V1439" s="550">
        <v>18</v>
      </c>
      <c r="W1439" s="497">
        <v>6919367</v>
      </c>
      <c r="X1439" s="566" t="s">
        <v>285</v>
      </c>
      <c r="Y1439" s="15" t="s">
        <v>579</v>
      </c>
      <c r="Z1439" s="15"/>
      <c r="AA1439" s="15"/>
      <c r="AB1439" s="15"/>
      <c r="AC1439" s="493"/>
      <c r="AD1439" s="15"/>
      <c r="AE1439" s="15" t="s">
        <v>1101</v>
      </c>
      <c r="AF1439" s="497"/>
      <c r="AG1439" s="497"/>
      <c r="AH1439" s="497" t="s">
        <v>100</v>
      </c>
      <c r="AI1439" s="15">
        <v>5</v>
      </c>
      <c r="AJ1439" s="15">
        <v>10</v>
      </c>
      <c r="AK1439" s="15">
        <v>10</v>
      </c>
      <c r="AL1439" s="15">
        <v>11</v>
      </c>
      <c r="AM1439" s="15">
        <v>50</v>
      </c>
      <c r="AN1439" s="490">
        <f>IF(AJ1439="",S1439,ROUND(((((AL1439/24)+(AM1439/1440))-((AJ1439/24)+(AK1439/1440)))*1440/50),5))</f>
        <v>2</v>
      </c>
      <c r="AO1439" s="491">
        <f>AJ1439/24+AK1439/1440</f>
        <v>0.4236111111111111</v>
      </c>
      <c r="AP1439" s="491">
        <f>AL1439/24+AM1439/1440</f>
        <v>0.49305555555555552</v>
      </c>
      <c r="AQ1439" s="23" t="str" cm="1">
        <f t="array" ref="AQ1439">IF(X1439="","",IF(SUMPRODUCT((X1439=$X$7:$X$2085)*(AI1439=$AI$7:$AI$2085)*(AO1439=$AO$7:$AO$2085)*(AP1439=$AP$7:$AP$2085)*(ROW($X$7:$X$2085)&lt;&gt;ROW(X1439))*((S1439=0)*($S$7:$S$2085&gt;0)+(S1439&gt;0)*($S$7:$S$2085=0)))&gt;0,"SALONES UNIDOS",IF(SUMPRODUCT((X1439=$X$7:$X$2085)*(AI1439=$AI$7:$AI$2085)*((AO1439&lt;$AP$7:$AP$2085)*(AP1439&gt;$AO$7:$AO$2085))*(ROW($X$7:$X$2085)&lt;&gt;ROW(X1439)))&gt;0,"Cruzado","Sin cruce")))</f>
        <v>Sin cruce</v>
      </c>
      <c r="AR1439" s="23" t="str" cm="1">
        <f t="array" ref="AR1439">IF(AE1439="","",IF(SUMPRODUCT((AE1439=$AE$7:$AE$2085)*(AI1439=$AI$7:$AI$2085)*(AO1439=$AO$7:$AO$2085)*(AP1439=$AP$7:$AP$2085)*(ROW($AE$7:$AE$2085)&lt;&gt;ROW(AE1439))*((S1439=0)*($S$7:$S$2085&gt;0)+(S1439&gt;0)*($S$7:$S$2085=0)))&gt;0,"SALONES UNIDOS",IF(SUMPRODUCT((AE1439=$AE$7:$AE$2085)*(AI1439=$AI$7:$AI$2085)*((AO1439&lt;$AP$7:$AP$2085)*(AP1439&gt;$AO$7:$AO$2085))*(ROW($AE$7:$AE$2085)&lt;&gt;ROW(AE1439)))&gt;0,"Cruzado","Sin cruce")))</f>
        <v>Sin cruce</v>
      </c>
      <c r="AS1439" s="94" t="str">
        <f t="shared" si="29"/>
        <v>OB5PRINCIPALB</v>
      </c>
      <c r="AT1439" s="94" t="str" cm="1">
        <f t="array" ref="AT1439">IF(AS1439="","",IF(SUMPRODUCT((AS1439=$AS$7:$AS$2085)*(AI1439=$AI$7:$AI$2085)*(AO1439=$AO$7:$AO$2085)*(AP1439=$AP$7:$AP$2085)*(ROW($AS$7:$AS$2085)&lt;&gt;ROW(AS1439))*((S1439=0)*($S$7:$S$2085&gt;0)+(S1439&gt;0)*($S$7:$S$2085=0)))&gt;0,"SALONES UNIDOS",IF(SUMPRODUCT((AS1439=$AS$7:$AS$2085)*(AI1439=$AI$7:$AI$2085)*((AO1439&lt;$AP$7:$AP$2085)*(AP1439&gt;$AO$7:$AO$2085))*(ROW($AS$7:$AS$2085)&lt;&gt;ROW(AS1439)))&gt;0,"Cruzado","Sin cruce")))</f>
        <v>Sin cruce</v>
      </c>
    </row>
    <row r="1440" spans="3:46" ht="15.6" hidden="1" customHeight="1">
      <c r="C1440" s="496" t="s">
        <v>572</v>
      </c>
      <c r="D1440" s="479" t="s">
        <v>727</v>
      </c>
      <c r="E1440" s="479">
        <v>20261</v>
      </c>
      <c r="F1440" s="503" t="s">
        <v>48</v>
      </c>
      <c r="G1440" s="497" t="s">
        <v>80</v>
      </c>
      <c r="H1440" s="503" t="s">
        <v>88</v>
      </c>
      <c r="I1440" s="503">
        <v>5</v>
      </c>
      <c r="J1440" s="503" t="s">
        <v>598</v>
      </c>
      <c r="K1440" s="503" t="s">
        <v>51</v>
      </c>
      <c r="L1440" s="499" t="s">
        <v>780</v>
      </c>
      <c r="M1440" s="535" t="s">
        <v>781</v>
      </c>
      <c r="N1440" s="15" t="s">
        <v>710</v>
      </c>
      <c r="O1440" s="15" t="s">
        <v>578</v>
      </c>
      <c r="P1440" s="503" t="s">
        <v>579</v>
      </c>
      <c r="Q1440" s="15">
        <v>0</v>
      </c>
      <c r="R1440" s="15">
        <v>2</v>
      </c>
      <c r="S1440" s="479">
        <v>2</v>
      </c>
      <c r="T1440" s="15">
        <v>6</v>
      </c>
      <c r="U1440" s="471"/>
      <c r="V1440" s="550">
        <v>17</v>
      </c>
      <c r="W1440" s="497">
        <v>6919367</v>
      </c>
      <c r="X1440" s="566" t="s">
        <v>285</v>
      </c>
      <c r="Y1440" s="15" t="s">
        <v>579</v>
      </c>
      <c r="Z1440" s="15"/>
      <c r="AA1440" s="15"/>
      <c r="AB1440" s="15"/>
      <c r="AC1440" s="493"/>
      <c r="AD1440" s="15"/>
      <c r="AE1440" s="15" t="s">
        <v>1101</v>
      </c>
      <c r="AF1440" s="497"/>
      <c r="AG1440" s="497"/>
      <c r="AH1440" s="497" t="s">
        <v>100</v>
      </c>
      <c r="AI1440" s="15">
        <v>5</v>
      </c>
      <c r="AJ1440" s="15">
        <v>11</v>
      </c>
      <c r="AK1440" s="15">
        <v>50</v>
      </c>
      <c r="AL1440" s="15">
        <v>13</v>
      </c>
      <c r="AM1440" s="15">
        <v>30</v>
      </c>
      <c r="AN1440" s="490">
        <f>IF(AJ1440="",S1440,ROUND(((((AL1440/24)+(AM1440/1440))-((AJ1440/24)+(AK1440/1440)))*1440/50),5))</f>
        <v>2</v>
      </c>
      <c r="AO1440" s="491">
        <f>AJ1440/24+AK1440/1440</f>
        <v>0.49305555555555552</v>
      </c>
      <c r="AP1440" s="491">
        <f>AL1440/24+AM1440/1440</f>
        <v>0.5625</v>
      </c>
      <c r="AQ1440" s="23" t="str" cm="1">
        <f t="array" ref="AQ1440">IF(X1440="","",IF(SUMPRODUCT((X1440=$X$7:$X$2085)*(AI1440=$AI$7:$AI$2085)*(AO1440=$AO$7:$AO$2085)*(AP1440=$AP$7:$AP$2085)*(ROW($X$7:$X$2085)&lt;&gt;ROW(X1440))*((S1440=0)*($S$7:$S$2085&gt;0)+(S1440&gt;0)*($S$7:$S$2085=0)))&gt;0,"SALONES UNIDOS",IF(SUMPRODUCT((X1440=$X$7:$X$2085)*(AI1440=$AI$7:$AI$2085)*((AO1440&lt;$AP$7:$AP$2085)*(AP1440&gt;$AO$7:$AO$2085))*(ROW($X$7:$X$2085)&lt;&gt;ROW(X1440)))&gt;0,"Cruzado","Sin cruce")))</f>
        <v>Sin cruce</v>
      </c>
      <c r="AR1440" s="23" t="str" cm="1">
        <f t="array" ref="AR1440">IF(AE1440="","",IF(SUMPRODUCT((AE1440=$AE$7:$AE$2085)*(AI1440=$AI$7:$AI$2085)*(AO1440=$AO$7:$AO$2085)*(AP1440=$AP$7:$AP$2085)*(ROW($AE$7:$AE$2085)&lt;&gt;ROW(AE1440))*((S1440=0)*($S$7:$S$2085&gt;0)+(S1440&gt;0)*($S$7:$S$2085=0)))&gt;0,"SALONES UNIDOS",IF(SUMPRODUCT((AE1440=$AE$7:$AE$2085)*(AI1440=$AI$7:$AI$2085)*((AO1440&lt;$AP$7:$AP$2085)*(AP1440&gt;$AO$7:$AO$2085))*(ROW($AE$7:$AE$2085)&lt;&gt;ROW(AE1440)))&gt;0,"Cruzado","Sin cruce")))</f>
        <v>Sin cruce</v>
      </c>
      <c r="AS1440" s="94" t="str">
        <f t="shared" si="29"/>
        <v>OB5PRINCIPALB</v>
      </c>
      <c r="AT1440" s="94" t="str" cm="1">
        <f t="array" ref="AT1440">IF(AS1440="","",IF(SUMPRODUCT((AS1440=$AS$7:$AS$2085)*(AI1440=$AI$7:$AI$2085)*(AO1440=$AO$7:$AO$2085)*(AP1440=$AP$7:$AP$2085)*(ROW($AS$7:$AS$2085)&lt;&gt;ROW(AS1440))*((S1440=0)*($S$7:$S$2085&gt;0)+(S1440&gt;0)*($S$7:$S$2085=0)))&gt;0,"SALONES UNIDOS",IF(SUMPRODUCT((AS1440=$AS$7:$AS$2085)*(AI1440=$AI$7:$AI$2085)*((AO1440&lt;$AP$7:$AP$2085)*(AP1440&gt;$AO$7:$AO$2085))*(ROW($AS$7:$AS$2085)&lt;&gt;ROW(AS1440)))&gt;0,"Cruzado","Sin cruce")))</f>
        <v>Sin cruce</v>
      </c>
    </row>
    <row r="1441" spans="3:46" ht="15.6" hidden="1" customHeight="1">
      <c r="C1441" s="496" t="s">
        <v>572</v>
      </c>
      <c r="D1441" s="479" t="s">
        <v>727</v>
      </c>
      <c r="E1441" s="479">
        <v>20261</v>
      </c>
      <c r="F1441" s="503" t="s">
        <v>48</v>
      </c>
      <c r="G1441" s="497" t="s">
        <v>80</v>
      </c>
      <c r="H1441" s="503" t="s">
        <v>88</v>
      </c>
      <c r="I1441" s="503">
        <v>5</v>
      </c>
      <c r="J1441" s="503" t="s">
        <v>51</v>
      </c>
      <c r="K1441" s="503" t="s">
        <v>51</v>
      </c>
      <c r="L1441" s="499" t="s">
        <v>780</v>
      </c>
      <c r="M1441" s="535" t="s">
        <v>781</v>
      </c>
      <c r="N1441" s="15" t="s">
        <v>710</v>
      </c>
      <c r="O1441" s="15" t="s">
        <v>578</v>
      </c>
      <c r="P1441" s="503" t="s">
        <v>579</v>
      </c>
      <c r="Q1441" s="15">
        <v>0</v>
      </c>
      <c r="R1441" s="15">
        <v>6</v>
      </c>
      <c r="S1441" s="479">
        <v>6</v>
      </c>
      <c r="T1441" s="15">
        <v>6</v>
      </c>
      <c r="U1441" s="471"/>
      <c r="V1441" s="550">
        <v>35</v>
      </c>
      <c r="W1441" s="497">
        <v>6919367</v>
      </c>
      <c r="X1441" s="566" t="s">
        <v>285</v>
      </c>
      <c r="Y1441" s="15" t="s">
        <v>579</v>
      </c>
      <c r="Z1441" s="15"/>
      <c r="AA1441" s="15"/>
      <c r="AB1441" s="15"/>
      <c r="AC1441" s="15" t="s">
        <v>962</v>
      </c>
      <c r="AD1441" s="15"/>
      <c r="AE1441" s="479"/>
      <c r="AF1441" s="497"/>
      <c r="AG1441" s="497"/>
      <c r="AH1441" s="497" t="s">
        <v>100</v>
      </c>
      <c r="AI1441" s="15">
        <v>1</v>
      </c>
      <c r="AJ1441" s="15">
        <v>8</v>
      </c>
      <c r="AK1441" s="15">
        <v>30</v>
      </c>
      <c r="AL1441" s="15">
        <v>13</v>
      </c>
      <c r="AM1441" s="15">
        <v>30</v>
      </c>
      <c r="AN1441" s="490">
        <f>IF(AJ1441="",S1441,ROUND(((((AL1441/24)+(AM1441/1440))-((AJ1441/24)+(AK1441/1440)))*1440/50),5))</f>
        <v>6</v>
      </c>
      <c r="AO1441" s="491">
        <f>AJ1441/24+AK1441/1440</f>
        <v>0.35416666666666663</v>
      </c>
      <c r="AP1441" s="491">
        <f>AL1441/24+AM1441/1440</f>
        <v>0.5625</v>
      </c>
      <c r="AQ1441" s="23" t="str" cm="1">
        <f t="array" ref="AQ1441">IF(X1441="","",IF(SUMPRODUCT((X1441=$X$7:$X$2085)*(AI1441=$AI$7:$AI$2085)*(AO1441=$AO$7:$AO$2085)*(AP1441=$AP$7:$AP$2085)*(ROW($X$7:$X$2085)&lt;&gt;ROW(X1441))*((S1441=0)*($S$7:$S$2085&gt;0)+(S1441&gt;0)*($S$7:$S$2085=0)))&gt;0,"SALONES UNIDOS",IF(SUMPRODUCT((X1441=$X$7:$X$2085)*(AI1441=$AI$7:$AI$2085)*((AO1441&lt;$AP$7:$AP$2085)*(AP1441&gt;$AO$7:$AO$2085))*(ROW($X$7:$X$2085)&lt;&gt;ROW(X1441)))&gt;0,"Cruzado","Sin cruce")))</f>
        <v>Sin cruce</v>
      </c>
      <c r="AR1441" s="23" t="str" cm="1">
        <f t="array" ref="AR1441">IF(AE1441="","",IF(SUMPRODUCT((AE1441=$AE$7:$AE$2085)*(AI1441=$AI$7:$AI$2085)*(AO1441=$AO$7:$AO$2085)*(AP1441=$AP$7:$AP$2085)*(ROW($AE$7:$AE$2085)&lt;&gt;ROW(AE1441))*((S1441=0)*($S$7:$S$2085&gt;0)+(S1441&gt;0)*($S$7:$S$2085=0)))&gt;0,"SALONES UNIDOS",IF(SUMPRODUCT((AE1441=$AE$7:$AE$2085)*(AI1441=$AI$7:$AI$2085)*((AO1441&lt;$AP$7:$AP$2085)*(AP1441&gt;$AO$7:$AO$2085))*(ROW($AE$7:$AE$2085)&lt;&gt;ROW(AE1441)))&gt;0,"Cruzado","Sin cruce")))</f>
        <v/>
      </c>
      <c r="AS1441" s="94" t="str">
        <f t="shared" si="29"/>
        <v>OB5PRINCIPALB</v>
      </c>
      <c r="AT1441" s="94" t="str" cm="1">
        <f t="array" ref="AT1441">IF(AS1441="","",IF(SUMPRODUCT((AS1441=$AS$7:$AS$2085)*(AI1441=$AI$7:$AI$2085)*(AO1441=$AO$7:$AO$2085)*(AP1441=$AP$7:$AP$2085)*(ROW($AS$7:$AS$2085)&lt;&gt;ROW(AS1441))*((S1441=0)*($S$7:$S$2085&gt;0)+(S1441&gt;0)*($S$7:$S$2085=0)))&gt;0,"SALONES UNIDOS",IF(SUMPRODUCT((AS1441=$AS$7:$AS$2085)*(AI1441=$AI$7:$AI$2085)*((AO1441&lt;$AP$7:$AP$2085)*(AP1441&gt;$AO$7:$AO$2085))*(ROW($AS$7:$AS$2085)&lt;&gt;ROW(AS1441)))&gt;0,"Cruzado","Sin cruce")))</f>
        <v>Sin cruce</v>
      </c>
    </row>
    <row r="1442" spans="3:46" ht="15.6" hidden="1" customHeight="1">
      <c r="C1442" s="496" t="s">
        <v>572</v>
      </c>
      <c r="D1442" s="479" t="s">
        <v>727</v>
      </c>
      <c r="E1442" s="479">
        <v>20261</v>
      </c>
      <c r="F1442" s="503" t="s">
        <v>48</v>
      </c>
      <c r="G1442" s="497" t="s">
        <v>80</v>
      </c>
      <c r="H1442" s="503" t="s">
        <v>88</v>
      </c>
      <c r="I1442" s="503">
        <v>5</v>
      </c>
      <c r="J1442" s="503" t="s">
        <v>51</v>
      </c>
      <c r="K1442" s="503" t="s">
        <v>51</v>
      </c>
      <c r="L1442" s="499" t="s">
        <v>783</v>
      </c>
      <c r="M1442" s="535" t="s">
        <v>784</v>
      </c>
      <c r="N1442" s="15" t="s">
        <v>710</v>
      </c>
      <c r="O1442" s="15" t="s">
        <v>578</v>
      </c>
      <c r="P1442" s="503" t="s">
        <v>579</v>
      </c>
      <c r="Q1442" s="15">
        <v>2</v>
      </c>
      <c r="R1442" s="15">
        <v>0</v>
      </c>
      <c r="S1442" s="479">
        <v>2</v>
      </c>
      <c r="T1442" s="15">
        <v>3</v>
      </c>
      <c r="U1442" s="471"/>
      <c r="V1442" s="550">
        <v>35</v>
      </c>
      <c r="W1442" s="497">
        <v>40930821</v>
      </c>
      <c r="X1442" s="566" t="s">
        <v>363</v>
      </c>
      <c r="Y1442" s="15" t="s">
        <v>579</v>
      </c>
      <c r="Z1442" s="15"/>
      <c r="AA1442" s="15"/>
      <c r="AB1442" s="15"/>
      <c r="AC1442" s="497" t="s">
        <v>965</v>
      </c>
      <c r="AD1442" s="15"/>
      <c r="AE1442" s="479"/>
      <c r="AF1442" s="497"/>
      <c r="AG1442" s="497"/>
      <c r="AH1442" s="15" t="s">
        <v>582</v>
      </c>
      <c r="AI1442" s="15">
        <v>4</v>
      </c>
      <c r="AJ1442" s="15">
        <v>7</v>
      </c>
      <c r="AK1442" s="15">
        <v>40</v>
      </c>
      <c r="AL1442" s="15">
        <v>9</v>
      </c>
      <c r="AM1442" s="15">
        <v>20</v>
      </c>
      <c r="AN1442" s="490">
        <f>IF(AJ1442="",S1442,ROUND(((((AL1442/24)+(AM1442/1440))-((AJ1442/24)+(AK1442/1440)))*1440/50),5))</f>
        <v>2</v>
      </c>
      <c r="AO1442" s="491">
        <f>AJ1442/24+AK1442/1440</f>
        <v>0.31944444444444448</v>
      </c>
      <c r="AP1442" s="491">
        <f>AL1442/24+AM1442/1440</f>
        <v>0.3888888888888889</v>
      </c>
      <c r="AQ1442" s="23" t="str" cm="1">
        <f t="array" ref="AQ1442">IF(X1442="","",IF(SUMPRODUCT((X1442=$X$7:$X$2085)*(AI1442=$AI$7:$AI$2085)*(AO1442=$AO$7:$AO$2085)*(AP1442=$AP$7:$AP$2085)*(ROW($X$7:$X$2085)&lt;&gt;ROW(X1442))*((S1442=0)*($S$7:$S$2085&gt;0)+(S1442&gt;0)*($S$7:$S$2085=0)))&gt;0,"SALONES UNIDOS",IF(SUMPRODUCT((X1442=$X$7:$X$2085)*(AI1442=$AI$7:$AI$2085)*((AO1442&lt;$AP$7:$AP$2085)*(AP1442&gt;$AO$7:$AO$2085))*(ROW($X$7:$X$2085)&lt;&gt;ROW(X1442)))&gt;0,"Cruzado","Sin cruce")))</f>
        <v>Sin cruce</v>
      </c>
      <c r="AR1442" s="23" t="str" cm="1">
        <f t="array" ref="AR1442">IF(AE1442="","",IF(SUMPRODUCT((AE1442=$AE$7:$AE$2085)*(AI1442=$AI$7:$AI$2085)*(AO1442=$AO$7:$AO$2085)*(AP1442=$AP$7:$AP$2085)*(ROW($AE$7:$AE$2085)&lt;&gt;ROW(AE1442))*((S1442=0)*($S$7:$S$2085&gt;0)+(S1442&gt;0)*($S$7:$S$2085=0)))&gt;0,"SALONES UNIDOS",IF(SUMPRODUCT((AE1442=$AE$7:$AE$2085)*(AI1442=$AI$7:$AI$2085)*((AO1442&lt;$AP$7:$AP$2085)*(AP1442&gt;$AO$7:$AO$2085))*(ROW($AE$7:$AE$2085)&lt;&gt;ROW(AE1442)))&gt;0,"Cruzado","Sin cruce")))</f>
        <v/>
      </c>
      <c r="AS1442" s="94" t="str">
        <f t="shared" si="29"/>
        <v>OB5PRINCIPALB</v>
      </c>
      <c r="AT1442" s="94" t="str" cm="1">
        <f t="array" ref="AT1442">IF(AS1442="","",IF(SUMPRODUCT((AS1442=$AS$7:$AS$2085)*(AI1442=$AI$7:$AI$2085)*(AO1442=$AO$7:$AO$2085)*(AP1442=$AP$7:$AP$2085)*(ROW($AS$7:$AS$2085)&lt;&gt;ROW(AS1442))*((S1442=0)*($S$7:$S$2085&gt;0)+(S1442&gt;0)*($S$7:$S$2085=0)))&gt;0,"SALONES UNIDOS",IF(SUMPRODUCT((AS1442=$AS$7:$AS$2085)*(AI1442=$AI$7:$AI$2085)*((AO1442&lt;$AP$7:$AP$2085)*(AP1442&gt;$AO$7:$AO$2085))*(ROW($AS$7:$AS$2085)&lt;&gt;ROW(AS1442)))&gt;0,"Cruzado","Sin cruce")))</f>
        <v>Sin cruce</v>
      </c>
    </row>
    <row r="1443" spans="3:46" ht="15.6" hidden="1" customHeight="1">
      <c r="C1443" s="496" t="s">
        <v>572</v>
      </c>
      <c r="D1443" s="479" t="s">
        <v>727</v>
      </c>
      <c r="E1443" s="479">
        <v>20261</v>
      </c>
      <c r="F1443" s="503" t="s">
        <v>48</v>
      </c>
      <c r="G1443" s="497" t="s">
        <v>80</v>
      </c>
      <c r="H1443" s="503" t="s">
        <v>88</v>
      </c>
      <c r="I1443" s="503">
        <v>5</v>
      </c>
      <c r="J1443" s="503" t="s">
        <v>597</v>
      </c>
      <c r="K1443" s="503" t="s">
        <v>51</v>
      </c>
      <c r="L1443" s="499" t="s">
        <v>783</v>
      </c>
      <c r="M1443" s="535" t="s">
        <v>784</v>
      </c>
      <c r="N1443" s="15" t="s">
        <v>710</v>
      </c>
      <c r="O1443" s="15" t="s">
        <v>578</v>
      </c>
      <c r="P1443" s="503" t="s">
        <v>579</v>
      </c>
      <c r="Q1443" s="15">
        <v>0</v>
      </c>
      <c r="R1443" s="15">
        <v>2</v>
      </c>
      <c r="S1443" s="479">
        <v>2</v>
      </c>
      <c r="T1443" s="15">
        <v>3</v>
      </c>
      <c r="U1443" s="471"/>
      <c r="V1443" s="550">
        <v>18</v>
      </c>
      <c r="W1443" s="497">
        <v>40930821</v>
      </c>
      <c r="X1443" s="566" t="s">
        <v>363</v>
      </c>
      <c r="Y1443" s="15" t="s">
        <v>579</v>
      </c>
      <c r="Z1443" s="15"/>
      <c r="AA1443" s="15"/>
      <c r="AB1443" s="15"/>
      <c r="AC1443" s="493"/>
      <c r="AD1443" s="15"/>
      <c r="AE1443" s="479" t="s">
        <v>1095</v>
      </c>
      <c r="AF1443" s="497"/>
      <c r="AG1443" s="497"/>
      <c r="AH1443" s="15" t="s">
        <v>100</v>
      </c>
      <c r="AI1443" s="15">
        <v>4</v>
      </c>
      <c r="AJ1443" s="15">
        <v>9</v>
      </c>
      <c r="AK1443" s="15">
        <v>20</v>
      </c>
      <c r="AL1443" s="15">
        <v>11</v>
      </c>
      <c r="AM1443" s="15">
        <v>0</v>
      </c>
      <c r="AN1443" s="490">
        <f>IF(AJ1443="",S1443,ROUND(((((AL1443/24)+(AM1443/1440))-((AJ1443/24)+(AK1443/1440)))*1440/50),5))</f>
        <v>2</v>
      </c>
      <c r="AO1443" s="491">
        <f>AJ1443/24+AK1443/1440</f>
        <v>0.3888888888888889</v>
      </c>
      <c r="AP1443" s="491">
        <f>AL1443/24+AM1443/1440</f>
        <v>0.45833333333333331</v>
      </c>
      <c r="AQ1443" s="23" t="str" cm="1">
        <f t="array" ref="AQ1443">IF(X1443="","",IF(SUMPRODUCT((X1443=$X$7:$X$2085)*(AI1443=$AI$7:$AI$2085)*(AO1443=$AO$7:$AO$2085)*(AP1443=$AP$7:$AP$2085)*(ROW($X$7:$X$2085)&lt;&gt;ROW(X1443))*((S1443=0)*($S$7:$S$2085&gt;0)+(S1443&gt;0)*($S$7:$S$2085=0)))&gt;0,"SALONES UNIDOS",IF(SUMPRODUCT((X1443=$X$7:$X$2085)*(AI1443=$AI$7:$AI$2085)*((AO1443&lt;$AP$7:$AP$2085)*(AP1443&gt;$AO$7:$AO$2085))*(ROW($X$7:$X$2085)&lt;&gt;ROW(X1443)))&gt;0,"Cruzado","Sin cruce")))</f>
        <v>Sin cruce</v>
      </c>
      <c r="AR1443" s="23" t="str" cm="1">
        <f t="array" ref="AR1443">IF(AE1443="","",IF(SUMPRODUCT((AE1443=$AE$7:$AE$2085)*(AI1443=$AI$7:$AI$2085)*(AO1443=$AO$7:$AO$2085)*(AP1443=$AP$7:$AP$2085)*(ROW($AE$7:$AE$2085)&lt;&gt;ROW(AE1443))*((S1443=0)*($S$7:$S$2085&gt;0)+(S1443&gt;0)*($S$7:$S$2085=0)))&gt;0,"SALONES UNIDOS",IF(SUMPRODUCT((AE1443=$AE$7:$AE$2085)*(AI1443=$AI$7:$AI$2085)*((AO1443&lt;$AP$7:$AP$2085)*(AP1443&gt;$AO$7:$AO$2085))*(ROW($AE$7:$AE$2085)&lt;&gt;ROW(AE1443)))&gt;0,"Cruzado","Sin cruce")))</f>
        <v>Sin cruce</v>
      </c>
      <c r="AS1443" s="94" t="str">
        <f t="shared" si="29"/>
        <v>OB5PRINCIPALB</v>
      </c>
      <c r="AT1443" s="94" t="str" cm="1">
        <f t="array" ref="AT1443">IF(AS1443="","",IF(SUMPRODUCT((AS1443=$AS$7:$AS$2085)*(AI1443=$AI$7:$AI$2085)*(AO1443=$AO$7:$AO$2085)*(AP1443=$AP$7:$AP$2085)*(ROW($AS$7:$AS$2085)&lt;&gt;ROW(AS1443))*((S1443=0)*($S$7:$S$2085&gt;0)+(S1443&gt;0)*($S$7:$S$2085=0)))&gt;0,"SALONES UNIDOS",IF(SUMPRODUCT((AS1443=$AS$7:$AS$2085)*(AI1443=$AI$7:$AI$2085)*((AO1443&lt;$AP$7:$AP$2085)*(AP1443&gt;$AO$7:$AO$2085))*(ROW($AS$7:$AS$2085)&lt;&gt;ROW(AS1443)))&gt;0,"Cruzado","Sin cruce")))</f>
        <v>Sin cruce</v>
      </c>
    </row>
    <row r="1444" spans="3:46" ht="15.6" hidden="1" customHeight="1">
      <c r="C1444" s="496" t="s">
        <v>572</v>
      </c>
      <c r="D1444" s="479" t="s">
        <v>727</v>
      </c>
      <c r="E1444" s="479">
        <v>20261</v>
      </c>
      <c r="F1444" s="503" t="s">
        <v>48</v>
      </c>
      <c r="G1444" s="497" t="s">
        <v>80</v>
      </c>
      <c r="H1444" s="503" t="s">
        <v>88</v>
      </c>
      <c r="I1444" s="503">
        <v>5</v>
      </c>
      <c r="J1444" s="503" t="s">
        <v>598</v>
      </c>
      <c r="K1444" s="503" t="s">
        <v>51</v>
      </c>
      <c r="L1444" s="499" t="s">
        <v>783</v>
      </c>
      <c r="M1444" s="535" t="s">
        <v>784</v>
      </c>
      <c r="N1444" s="15" t="s">
        <v>710</v>
      </c>
      <c r="O1444" s="15" t="s">
        <v>578</v>
      </c>
      <c r="P1444" s="503" t="s">
        <v>579</v>
      </c>
      <c r="Q1444" s="15">
        <v>0</v>
      </c>
      <c r="R1444" s="15">
        <v>2</v>
      </c>
      <c r="S1444" s="479">
        <v>2</v>
      </c>
      <c r="T1444" s="15">
        <v>3</v>
      </c>
      <c r="U1444" s="471"/>
      <c r="V1444" s="550">
        <v>17</v>
      </c>
      <c r="W1444" s="497">
        <v>40930821</v>
      </c>
      <c r="X1444" s="566" t="s">
        <v>363</v>
      </c>
      <c r="Y1444" s="15" t="s">
        <v>579</v>
      </c>
      <c r="Z1444" s="15"/>
      <c r="AA1444" s="15"/>
      <c r="AB1444" s="15"/>
      <c r="AC1444" s="493"/>
      <c r="AD1444" s="15"/>
      <c r="AE1444" s="479" t="s">
        <v>1095</v>
      </c>
      <c r="AF1444" s="497"/>
      <c r="AG1444" s="497"/>
      <c r="AH1444" s="15" t="s">
        <v>100</v>
      </c>
      <c r="AI1444" s="15">
        <v>4</v>
      </c>
      <c r="AJ1444" s="15">
        <v>11</v>
      </c>
      <c r="AK1444" s="15">
        <v>0</v>
      </c>
      <c r="AL1444" s="15">
        <v>12</v>
      </c>
      <c r="AM1444" s="15">
        <v>40</v>
      </c>
      <c r="AN1444" s="490">
        <f>IF(AJ1444="",S1444,ROUND(((((AL1444/24)+(AM1444/1440))-((AJ1444/24)+(AK1444/1440)))*1440/50),5))</f>
        <v>2</v>
      </c>
      <c r="AO1444" s="491">
        <f>AJ1444/24+AK1444/1440</f>
        <v>0.45833333333333331</v>
      </c>
      <c r="AP1444" s="491">
        <f>AL1444/24+AM1444/1440</f>
        <v>0.52777777777777779</v>
      </c>
      <c r="AQ1444" s="23" t="str" cm="1">
        <f t="array" ref="AQ1444">IF(X1444="","",IF(SUMPRODUCT((X1444=$X$7:$X$2085)*(AI1444=$AI$7:$AI$2085)*(AO1444=$AO$7:$AO$2085)*(AP1444=$AP$7:$AP$2085)*(ROW($X$7:$X$2085)&lt;&gt;ROW(X1444))*((S1444=0)*($S$7:$S$2085&gt;0)+(S1444&gt;0)*($S$7:$S$2085=0)))&gt;0,"SALONES UNIDOS",IF(SUMPRODUCT((X1444=$X$7:$X$2085)*(AI1444=$AI$7:$AI$2085)*((AO1444&lt;$AP$7:$AP$2085)*(AP1444&gt;$AO$7:$AO$2085))*(ROW($X$7:$X$2085)&lt;&gt;ROW(X1444)))&gt;0,"Cruzado","Sin cruce")))</f>
        <v>Sin cruce</v>
      </c>
      <c r="AR1444" s="23" t="str" cm="1">
        <f t="array" ref="AR1444">IF(AE1444="","",IF(SUMPRODUCT((AE1444=$AE$7:$AE$2085)*(AI1444=$AI$7:$AI$2085)*(AO1444=$AO$7:$AO$2085)*(AP1444=$AP$7:$AP$2085)*(ROW($AE$7:$AE$2085)&lt;&gt;ROW(AE1444))*((S1444=0)*($S$7:$S$2085&gt;0)+(S1444&gt;0)*($S$7:$S$2085=0)))&gt;0,"SALONES UNIDOS",IF(SUMPRODUCT((AE1444=$AE$7:$AE$2085)*(AI1444=$AI$7:$AI$2085)*((AO1444&lt;$AP$7:$AP$2085)*(AP1444&gt;$AO$7:$AO$2085))*(ROW($AE$7:$AE$2085)&lt;&gt;ROW(AE1444)))&gt;0,"Cruzado","Sin cruce")))</f>
        <v>Sin cruce</v>
      </c>
      <c r="AS1444" s="94" t="str">
        <f t="shared" si="29"/>
        <v>OB5PRINCIPALB</v>
      </c>
      <c r="AT1444" s="94" t="str" cm="1">
        <f t="array" ref="AT1444">IF(AS1444="","",IF(SUMPRODUCT((AS1444=$AS$7:$AS$2085)*(AI1444=$AI$7:$AI$2085)*(AO1444=$AO$7:$AO$2085)*(AP1444=$AP$7:$AP$2085)*(ROW($AS$7:$AS$2085)&lt;&gt;ROW(AS1444))*((S1444=0)*($S$7:$S$2085&gt;0)+(S1444&gt;0)*($S$7:$S$2085=0)))&gt;0,"SALONES UNIDOS",IF(SUMPRODUCT((AS1444=$AS$7:$AS$2085)*(AI1444=$AI$7:$AI$2085)*((AO1444&lt;$AP$7:$AP$2085)*(AP1444&gt;$AO$7:$AO$2085))*(ROW($AS$7:$AS$2085)&lt;&gt;ROW(AS1444)))&gt;0,"Cruzado","Sin cruce")))</f>
        <v>Sin cruce</v>
      </c>
    </row>
    <row r="1445" spans="3:46" ht="15.6" hidden="1" customHeight="1">
      <c r="C1445" s="496" t="s">
        <v>572</v>
      </c>
      <c r="D1445" s="479" t="s">
        <v>727</v>
      </c>
      <c r="E1445" s="479">
        <v>20261</v>
      </c>
      <c r="F1445" s="503" t="s">
        <v>48</v>
      </c>
      <c r="G1445" s="497" t="s">
        <v>80</v>
      </c>
      <c r="H1445" s="503" t="s">
        <v>88</v>
      </c>
      <c r="I1445" s="503">
        <v>5</v>
      </c>
      <c r="J1445" s="503" t="s">
        <v>51</v>
      </c>
      <c r="K1445" s="503" t="s">
        <v>51</v>
      </c>
      <c r="L1445" s="499" t="s">
        <v>786</v>
      </c>
      <c r="M1445" s="535" t="s">
        <v>673</v>
      </c>
      <c r="N1445" s="15" t="s">
        <v>710</v>
      </c>
      <c r="O1445" s="15" t="s">
        <v>578</v>
      </c>
      <c r="P1445" s="503" t="s">
        <v>579</v>
      </c>
      <c r="Q1445" s="15">
        <v>3</v>
      </c>
      <c r="R1445" s="15">
        <v>0</v>
      </c>
      <c r="S1445" s="479">
        <v>3</v>
      </c>
      <c r="T1445" s="15">
        <v>4</v>
      </c>
      <c r="U1445" s="471"/>
      <c r="V1445" s="550">
        <v>35</v>
      </c>
      <c r="W1445" s="497">
        <v>9916820</v>
      </c>
      <c r="X1445" s="566" t="s">
        <v>328</v>
      </c>
      <c r="Y1445" s="15" t="s">
        <v>579</v>
      </c>
      <c r="Z1445" s="15"/>
      <c r="AA1445" s="15"/>
      <c r="AB1445" s="15"/>
      <c r="AC1445" s="15" t="s">
        <v>962</v>
      </c>
      <c r="AD1445" s="15"/>
      <c r="AE1445" s="479"/>
      <c r="AF1445" s="497"/>
      <c r="AG1445" s="497"/>
      <c r="AH1445" s="497" t="s">
        <v>582</v>
      </c>
      <c r="AI1445" s="15">
        <v>1</v>
      </c>
      <c r="AJ1445" s="15">
        <v>14</v>
      </c>
      <c r="AK1445" s="15">
        <v>20</v>
      </c>
      <c r="AL1445" s="15">
        <v>16</v>
      </c>
      <c r="AM1445" s="15">
        <v>50</v>
      </c>
      <c r="AN1445" s="490">
        <f>IF(AJ1445="",S1445,ROUND(((((AL1445/24)+(AM1445/1440))-((AJ1445/24)+(AK1445/1440)))*1440/50),5))</f>
        <v>3</v>
      </c>
      <c r="AO1445" s="491">
        <f>AJ1445/24+AK1445/1440</f>
        <v>0.59722222222222221</v>
      </c>
      <c r="AP1445" s="491">
        <f>AL1445/24+AM1445/1440</f>
        <v>0.70138888888888884</v>
      </c>
      <c r="AQ1445" s="23" t="str" cm="1">
        <f t="array" ref="AQ1445">IF(X1445="","",IF(SUMPRODUCT((X1445=$X$7:$X$2085)*(AI1445=$AI$7:$AI$2085)*(AO1445=$AO$7:$AO$2085)*(AP1445=$AP$7:$AP$2085)*(ROW($X$7:$X$2085)&lt;&gt;ROW(X1445))*((S1445=0)*($S$7:$S$2085&gt;0)+(S1445&gt;0)*($S$7:$S$2085=0)))&gt;0,"SALONES UNIDOS",IF(SUMPRODUCT((X1445=$X$7:$X$2085)*(AI1445=$AI$7:$AI$2085)*((AO1445&lt;$AP$7:$AP$2085)*(AP1445&gt;$AO$7:$AO$2085))*(ROW($X$7:$X$2085)&lt;&gt;ROW(X1445)))&gt;0,"Cruzado","Sin cruce")))</f>
        <v>Sin cruce</v>
      </c>
      <c r="AR1445" s="23" t="str" cm="1">
        <f t="array" ref="AR1445">IF(AE1445="","",IF(SUMPRODUCT((AE1445=$AE$7:$AE$2085)*(AI1445=$AI$7:$AI$2085)*(AO1445=$AO$7:$AO$2085)*(AP1445=$AP$7:$AP$2085)*(ROW($AE$7:$AE$2085)&lt;&gt;ROW(AE1445))*((S1445=0)*($S$7:$S$2085&gt;0)+(S1445&gt;0)*($S$7:$S$2085=0)))&gt;0,"SALONES UNIDOS",IF(SUMPRODUCT((AE1445=$AE$7:$AE$2085)*(AI1445=$AI$7:$AI$2085)*((AO1445&lt;$AP$7:$AP$2085)*(AP1445&gt;$AO$7:$AO$2085))*(ROW($AE$7:$AE$2085)&lt;&gt;ROW(AE1445)))&gt;0,"Cruzado","Sin cruce")))</f>
        <v/>
      </c>
      <c r="AS1445" s="94" t="str">
        <f t="shared" si="29"/>
        <v>OB5PRINCIPALB</v>
      </c>
      <c r="AT1445" s="94" t="str" cm="1">
        <f t="array" ref="AT1445">IF(AS1445="","",IF(SUMPRODUCT((AS1445=$AS$7:$AS$2085)*(AI1445=$AI$7:$AI$2085)*(AO1445=$AO$7:$AO$2085)*(AP1445=$AP$7:$AP$2085)*(ROW($AS$7:$AS$2085)&lt;&gt;ROW(AS1445))*((S1445=0)*($S$7:$S$2085&gt;0)+(S1445&gt;0)*($S$7:$S$2085=0)))&gt;0,"SALONES UNIDOS",IF(SUMPRODUCT((AS1445=$AS$7:$AS$2085)*(AI1445=$AI$7:$AI$2085)*((AO1445&lt;$AP$7:$AP$2085)*(AP1445&gt;$AO$7:$AO$2085))*(ROW($AS$7:$AS$2085)&lt;&gt;ROW(AS1445)))&gt;0,"Cruzado","Sin cruce")))</f>
        <v>Sin cruce</v>
      </c>
    </row>
    <row r="1446" spans="3:46" ht="15.6" hidden="1" customHeight="1">
      <c r="C1446" s="496" t="s">
        <v>572</v>
      </c>
      <c r="D1446" s="479" t="s">
        <v>727</v>
      </c>
      <c r="E1446" s="479">
        <v>20261</v>
      </c>
      <c r="F1446" s="503" t="s">
        <v>48</v>
      </c>
      <c r="G1446" s="497" t="s">
        <v>80</v>
      </c>
      <c r="H1446" s="503" t="s">
        <v>88</v>
      </c>
      <c r="I1446" s="503">
        <v>5</v>
      </c>
      <c r="J1446" s="503" t="s">
        <v>597</v>
      </c>
      <c r="K1446" s="503" t="s">
        <v>51</v>
      </c>
      <c r="L1446" s="499" t="s">
        <v>786</v>
      </c>
      <c r="M1446" s="535" t="s">
        <v>673</v>
      </c>
      <c r="N1446" s="15" t="s">
        <v>710</v>
      </c>
      <c r="O1446" s="15" t="s">
        <v>578</v>
      </c>
      <c r="P1446" s="503" t="s">
        <v>579</v>
      </c>
      <c r="Q1446" s="15">
        <v>0</v>
      </c>
      <c r="R1446" s="15">
        <v>2</v>
      </c>
      <c r="S1446" s="479">
        <v>2</v>
      </c>
      <c r="T1446" s="15">
        <v>4</v>
      </c>
      <c r="U1446" s="471"/>
      <c r="V1446" s="550">
        <v>18</v>
      </c>
      <c r="W1446" s="497">
        <v>9916820</v>
      </c>
      <c r="X1446" s="566" t="s">
        <v>328</v>
      </c>
      <c r="Y1446" s="15" t="s">
        <v>579</v>
      </c>
      <c r="Z1446" s="15"/>
      <c r="AA1446" s="15"/>
      <c r="AB1446" s="15"/>
      <c r="AC1446" s="493"/>
      <c r="AD1446" s="15"/>
      <c r="AE1446" s="15" t="s">
        <v>1085</v>
      </c>
      <c r="AF1446" s="497"/>
      <c r="AG1446" s="497"/>
      <c r="AH1446" s="497" t="s">
        <v>100</v>
      </c>
      <c r="AI1446" s="15">
        <v>1</v>
      </c>
      <c r="AJ1446" s="15">
        <v>16</v>
      </c>
      <c r="AK1446" s="15">
        <v>50</v>
      </c>
      <c r="AL1446" s="15">
        <v>18</v>
      </c>
      <c r="AM1446" s="15">
        <v>30</v>
      </c>
      <c r="AN1446" s="490">
        <f>IF(AJ1446="",S1446,ROUND(((((AL1446/24)+(AM1446/1440))-((AJ1446/24)+(AK1446/1440)))*1440/50),5))</f>
        <v>2</v>
      </c>
      <c r="AO1446" s="491">
        <f>AJ1446/24+AK1446/1440</f>
        <v>0.70138888888888884</v>
      </c>
      <c r="AP1446" s="491">
        <f>AL1446/24+AM1446/1440</f>
        <v>0.77083333333333337</v>
      </c>
      <c r="AQ1446" s="23" t="str" cm="1">
        <f t="array" ref="AQ1446">IF(X1446="","",IF(SUMPRODUCT((X1446=$X$7:$X$2085)*(AI1446=$AI$7:$AI$2085)*(AO1446=$AO$7:$AO$2085)*(AP1446=$AP$7:$AP$2085)*(ROW($X$7:$X$2085)&lt;&gt;ROW(X1446))*((S1446=0)*($S$7:$S$2085&gt;0)+(S1446&gt;0)*($S$7:$S$2085=0)))&gt;0,"SALONES UNIDOS",IF(SUMPRODUCT((X1446=$X$7:$X$2085)*(AI1446=$AI$7:$AI$2085)*((AO1446&lt;$AP$7:$AP$2085)*(AP1446&gt;$AO$7:$AO$2085))*(ROW($X$7:$X$2085)&lt;&gt;ROW(X1446)))&gt;0,"Cruzado","Sin cruce")))</f>
        <v>Sin cruce</v>
      </c>
      <c r="AR1446" s="23" t="str" cm="1">
        <f t="array" ref="AR1446">IF(AE1446="","",IF(SUMPRODUCT((AE1446=$AE$7:$AE$2085)*(AI1446=$AI$7:$AI$2085)*(AO1446=$AO$7:$AO$2085)*(AP1446=$AP$7:$AP$2085)*(ROW($AE$7:$AE$2085)&lt;&gt;ROW(AE1446))*((S1446=0)*($S$7:$S$2085&gt;0)+(S1446&gt;0)*($S$7:$S$2085=0)))&gt;0,"SALONES UNIDOS",IF(SUMPRODUCT((AE1446=$AE$7:$AE$2085)*(AI1446=$AI$7:$AI$2085)*((AO1446&lt;$AP$7:$AP$2085)*(AP1446&gt;$AO$7:$AO$2085))*(ROW($AE$7:$AE$2085)&lt;&gt;ROW(AE1446)))&gt;0,"Cruzado","Sin cruce")))</f>
        <v>Sin cruce</v>
      </c>
      <c r="AS1446" s="94" t="str">
        <f t="shared" si="29"/>
        <v>OB5PRINCIPALB</v>
      </c>
      <c r="AT1446" s="94" t="str" cm="1">
        <f t="array" ref="AT1446">IF(AS1446="","",IF(SUMPRODUCT((AS1446=$AS$7:$AS$2085)*(AI1446=$AI$7:$AI$2085)*(AO1446=$AO$7:$AO$2085)*(AP1446=$AP$7:$AP$2085)*(ROW($AS$7:$AS$2085)&lt;&gt;ROW(AS1446))*((S1446=0)*($S$7:$S$2085&gt;0)+(S1446&gt;0)*($S$7:$S$2085=0)))&gt;0,"SALONES UNIDOS",IF(SUMPRODUCT((AS1446=$AS$7:$AS$2085)*(AI1446=$AI$7:$AI$2085)*((AO1446&lt;$AP$7:$AP$2085)*(AP1446&gt;$AO$7:$AO$2085))*(ROW($AS$7:$AS$2085)&lt;&gt;ROW(AS1446)))&gt;0,"Cruzado","Sin cruce")))</f>
        <v>Sin cruce</v>
      </c>
    </row>
    <row r="1447" spans="3:46" ht="15.6" hidden="1" customHeight="1">
      <c r="C1447" s="496" t="s">
        <v>572</v>
      </c>
      <c r="D1447" s="479" t="s">
        <v>727</v>
      </c>
      <c r="E1447" s="479">
        <v>20261</v>
      </c>
      <c r="F1447" s="503" t="s">
        <v>48</v>
      </c>
      <c r="G1447" s="497" t="s">
        <v>80</v>
      </c>
      <c r="H1447" s="503" t="s">
        <v>88</v>
      </c>
      <c r="I1447" s="503">
        <v>5</v>
      </c>
      <c r="J1447" s="503" t="s">
        <v>598</v>
      </c>
      <c r="K1447" s="503" t="s">
        <v>51</v>
      </c>
      <c r="L1447" s="499" t="s">
        <v>786</v>
      </c>
      <c r="M1447" s="535" t="s">
        <v>673</v>
      </c>
      <c r="N1447" s="15" t="s">
        <v>710</v>
      </c>
      <c r="O1447" s="15" t="s">
        <v>578</v>
      </c>
      <c r="P1447" s="503" t="s">
        <v>579</v>
      </c>
      <c r="Q1447" s="15">
        <v>0</v>
      </c>
      <c r="R1447" s="15">
        <v>2</v>
      </c>
      <c r="S1447" s="479">
        <v>2</v>
      </c>
      <c r="T1447" s="15">
        <v>4</v>
      </c>
      <c r="U1447" s="471"/>
      <c r="V1447" s="550">
        <v>17</v>
      </c>
      <c r="W1447" s="497">
        <v>9916820</v>
      </c>
      <c r="X1447" s="566" t="s">
        <v>328</v>
      </c>
      <c r="Y1447" s="15" t="s">
        <v>579</v>
      </c>
      <c r="Z1447" s="15"/>
      <c r="AA1447" s="15"/>
      <c r="AB1447" s="15"/>
      <c r="AC1447" s="493"/>
      <c r="AD1447" s="15"/>
      <c r="AE1447" s="15" t="s">
        <v>1085</v>
      </c>
      <c r="AF1447" s="497"/>
      <c r="AG1447" s="497"/>
      <c r="AH1447" s="497" t="s">
        <v>100</v>
      </c>
      <c r="AI1447" s="15">
        <v>1</v>
      </c>
      <c r="AJ1447" s="15">
        <v>18</v>
      </c>
      <c r="AK1447" s="15">
        <v>30</v>
      </c>
      <c r="AL1447" s="15">
        <v>20</v>
      </c>
      <c r="AM1447" s="15">
        <v>10</v>
      </c>
      <c r="AN1447" s="490">
        <f>IF(AJ1447="",S1447,ROUND(((((AL1447/24)+(AM1447/1440))-((AJ1447/24)+(AK1447/1440)))*1440/50),5))</f>
        <v>2</v>
      </c>
      <c r="AO1447" s="491">
        <f>AJ1447/24+AK1447/1440</f>
        <v>0.77083333333333337</v>
      </c>
      <c r="AP1447" s="491">
        <f>AL1447/24+AM1447/1440</f>
        <v>0.84027777777777779</v>
      </c>
      <c r="AQ1447" s="23" t="str" cm="1">
        <f t="array" ref="AQ1447">IF(X1447="","",IF(SUMPRODUCT((X1447=$X$7:$X$2085)*(AI1447=$AI$7:$AI$2085)*(AO1447=$AO$7:$AO$2085)*(AP1447=$AP$7:$AP$2085)*(ROW($X$7:$X$2085)&lt;&gt;ROW(X1447))*((S1447=0)*($S$7:$S$2085&gt;0)+(S1447&gt;0)*($S$7:$S$2085=0)))&gt;0,"SALONES UNIDOS",IF(SUMPRODUCT((X1447=$X$7:$X$2085)*(AI1447=$AI$7:$AI$2085)*((AO1447&lt;$AP$7:$AP$2085)*(AP1447&gt;$AO$7:$AO$2085))*(ROW($X$7:$X$2085)&lt;&gt;ROW(X1447)))&gt;0,"Cruzado","Sin cruce")))</f>
        <v>Sin cruce</v>
      </c>
      <c r="AR1447" s="23" t="str" cm="1">
        <f t="array" ref="AR1447">IF(AE1447="","",IF(SUMPRODUCT((AE1447=$AE$7:$AE$2085)*(AI1447=$AI$7:$AI$2085)*(AO1447=$AO$7:$AO$2085)*(AP1447=$AP$7:$AP$2085)*(ROW($AE$7:$AE$2085)&lt;&gt;ROW(AE1447))*((S1447=0)*($S$7:$S$2085&gt;0)+(S1447&gt;0)*($S$7:$S$2085=0)))&gt;0,"SALONES UNIDOS",IF(SUMPRODUCT((AE1447=$AE$7:$AE$2085)*(AI1447=$AI$7:$AI$2085)*((AO1447&lt;$AP$7:$AP$2085)*(AP1447&gt;$AO$7:$AO$2085))*(ROW($AE$7:$AE$2085)&lt;&gt;ROW(AE1447)))&gt;0,"Cruzado","Sin cruce")))</f>
        <v>Sin cruce</v>
      </c>
      <c r="AS1447" s="94" t="str">
        <f t="shared" si="29"/>
        <v>OB5PRINCIPALB</v>
      </c>
      <c r="AT1447" s="94" t="str" cm="1">
        <f t="array" ref="AT1447">IF(AS1447="","",IF(SUMPRODUCT((AS1447=$AS$7:$AS$2085)*(AI1447=$AI$7:$AI$2085)*(AO1447=$AO$7:$AO$2085)*(AP1447=$AP$7:$AP$2085)*(ROW($AS$7:$AS$2085)&lt;&gt;ROW(AS1447))*((S1447=0)*($S$7:$S$2085&gt;0)+(S1447&gt;0)*($S$7:$S$2085=0)))&gt;0,"SALONES UNIDOS",IF(SUMPRODUCT((AS1447=$AS$7:$AS$2085)*(AI1447=$AI$7:$AI$2085)*((AO1447&lt;$AP$7:$AP$2085)*(AP1447&gt;$AO$7:$AO$2085))*(ROW($AS$7:$AS$2085)&lt;&gt;ROW(AS1447)))&gt;0,"Cruzado","Sin cruce")))</f>
        <v>Sin cruce</v>
      </c>
    </row>
    <row r="1448" spans="3:46" ht="15.6" hidden="1" customHeight="1">
      <c r="C1448" s="496" t="s">
        <v>572</v>
      </c>
      <c r="D1448" s="479" t="s">
        <v>727</v>
      </c>
      <c r="E1448" s="479">
        <v>20261</v>
      </c>
      <c r="F1448" s="503" t="s">
        <v>48</v>
      </c>
      <c r="G1448" s="497" t="s">
        <v>80</v>
      </c>
      <c r="H1448" s="503" t="s">
        <v>88</v>
      </c>
      <c r="I1448" s="503">
        <v>6</v>
      </c>
      <c r="J1448" s="503" t="s">
        <v>41</v>
      </c>
      <c r="K1448" s="503" t="s">
        <v>41</v>
      </c>
      <c r="L1448" s="499" t="s">
        <v>788</v>
      </c>
      <c r="M1448" s="535" t="s">
        <v>789</v>
      </c>
      <c r="N1448" s="15" t="s">
        <v>577</v>
      </c>
      <c r="O1448" s="15" t="s">
        <v>578</v>
      </c>
      <c r="P1448" s="497" t="s">
        <v>624</v>
      </c>
      <c r="Q1448" s="15">
        <v>2</v>
      </c>
      <c r="R1448" s="15">
        <v>0</v>
      </c>
      <c r="S1448" s="479">
        <v>2</v>
      </c>
      <c r="T1448" s="15">
        <v>3</v>
      </c>
      <c r="U1448" s="471"/>
      <c r="V1448" s="550">
        <v>30</v>
      </c>
      <c r="W1448" s="497">
        <v>45560291</v>
      </c>
      <c r="X1448" s="566" t="s">
        <v>416</v>
      </c>
      <c r="Y1448" s="571" t="s">
        <v>624</v>
      </c>
      <c r="Z1448" s="15"/>
      <c r="AA1448" s="15"/>
      <c r="AB1448" s="15"/>
      <c r="AC1448" s="493"/>
      <c r="AD1448" s="497"/>
      <c r="AE1448" s="479"/>
      <c r="AF1448" s="497"/>
      <c r="AG1448" s="497"/>
      <c r="AH1448" s="497" t="s">
        <v>582</v>
      </c>
      <c r="AI1448" s="15">
        <v>6</v>
      </c>
      <c r="AJ1448" s="15">
        <v>7</v>
      </c>
      <c r="AK1448" s="15">
        <v>40</v>
      </c>
      <c r="AL1448" s="15">
        <v>9</v>
      </c>
      <c r="AM1448" s="15">
        <v>20</v>
      </c>
      <c r="AN1448" s="490">
        <f>IF(AJ1448="",S1448,ROUND(((((AL1448/24)+(AM1448/1440))-((AJ1448/24)+(AK1448/1440)))*1440/50),5))</f>
        <v>2</v>
      </c>
      <c r="AO1448" s="491">
        <f>AJ1448/24+AK1448/1440</f>
        <v>0.31944444444444448</v>
      </c>
      <c r="AP1448" s="491">
        <f>AL1448/24+AM1448/1440</f>
        <v>0.3888888888888889</v>
      </c>
      <c r="AQ1448" s="23" t="str" cm="1">
        <f t="array" ref="AQ1448">IF(X1448="","",IF(SUMPRODUCT((X1448=$X$7:$X$2085)*(AI1448=$AI$7:$AI$2085)*(AO1448=$AO$7:$AO$2085)*(AP1448=$AP$7:$AP$2085)*(ROW($X$7:$X$2085)&lt;&gt;ROW(X1448))*((S1448=0)*($S$7:$S$2085&gt;0)+(S1448&gt;0)*($S$7:$S$2085=0)))&gt;0,"SALONES UNIDOS",IF(SUMPRODUCT((X1448=$X$7:$X$2085)*(AI1448=$AI$7:$AI$2085)*((AO1448&lt;$AP$7:$AP$2085)*(AP1448&gt;$AO$7:$AO$2085))*(ROW($X$7:$X$2085)&lt;&gt;ROW(X1448)))&gt;0,"Cruzado","Sin cruce")))</f>
        <v>Sin cruce</v>
      </c>
      <c r="AR1448" s="23" t="str" cm="1">
        <f t="array" ref="AR1448">IF(AE1448="","",IF(SUMPRODUCT((AE1448=$AE$7:$AE$2085)*(AI1448=$AI$7:$AI$2085)*(AO1448=$AO$7:$AO$2085)*(AP1448=$AP$7:$AP$2085)*(ROW($AE$7:$AE$2085)&lt;&gt;ROW(AE1448))*((S1448=0)*($S$7:$S$2085&gt;0)+(S1448&gt;0)*($S$7:$S$2085=0)))&gt;0,"SALONES UNIDOS",IF(SUMPRODUCT((AE1448=$AE$7:$AE$2085)*(AI1448=$AI$7:$AI$2085)*((AO1448&lt;$AP$7:$AP$2085)*(AP1448&gt;$AO$7:$AO$2085))*(ROW($AE$7:$AE$2085)&lt;&gt;ROW(AE1448)))&gt;0,"Cruzado","Sin cruce")))</f>
        <v/>
      </c>
      <c r="AS1448" s="94" t="str">
        <f t="shared" ref="AS1448:AS1511" si="30">TRIM(CONCATENATE(H1448,I1448,F1448,K1448))</f>
        <v>OB6PRINCIPALA</v>
      </c>
      <c r="AT1448" s="94" t="str" cm="1">
        <f t="array" ref="AT1448">IF(AS1448="","",IF(SUMPRODUCT((AS1448=$AS$7:$AS$2085)*(AI1448=$AI$7:$AI$2085)*(AO1448=$AO$7:$AO$2085)*(AP1448=$AP$7:$AP$2085)*(ROW($AS$7:$AS$2085)&lt;&gt;ROW(AS1448))*((S1448=0)*($S$7:$S$2085&gt;0)+(S1448&gt;0)*($S$7:$S$2085=0)))&gt;0,"SALONES UNIDOS",IF(SUMPRODUCT((AS1448=$AS$7:$AS$2085)*(AI1448=$AI$7:$AI$2085)*((AO1448&lt;$AP$7:$AP$2085)*(AP1448&gt;$AO$7:$AO$2085))*(ROW($AS$7:$AS$2085)&lt;&gt;ROW(AS1448)))&gt;0,"Cruzado","Sin cruce")))</f>
        <v>Sin cruce</v>
      </c>
    </row>
    <row r="1449" spans="3:46" ht="15.6" hidden="1" customHeight="1">
      <c r="C1449" s="496" t="s">
        <v>572</v>
      </c>
      <c r="D1449" s="479" t="s">
        <v>727</v>
      </c>
      <c r="E1449" s="479">
        <v>20261</v>
      </c>
      <c r="F1449" s="503" t="s">
        <v>48</v>
      </c>
      <c r="G1449" s="497" t="s">
        <v>80</v>
      </c>
      <c r="H1449" s="503" t="s">
        <v>88</v>
      </c>
      <c r="I1449" s="503">
        <v>6</v>
      </c>
      <c r="J1449" s="503" t="s">
        <v>574</v>
      </c>
      <c r="K1449" s="503" t="s">
        <v>41</v>
      </c>
      <c r="L1449" s="499" t="s">
        <v>788</v>
      </c>
      <c r="M1449" s="535" t="s">
        <v>789</v>
      </c>
      <c r="N1449" s="15" t="s">
        <v>577</v>
      </c>
      <c r="O1449" s="15" t="s">
        <v>578</v>
      </c>
      <c r="P1449" s="497" t="s">
        <v>624</v>
      </c>
      <c r="Q1449" s="15">
        <v>0</v>
      </c>
      <c r="R1449" s="15">
        <v>2</v>
      </c>
      <c r="S1449" s="479">
        <v>2</v>
      </c>
      <c r="T1449" s="15">
        <v>3</v>
      </c>
      <c r="U1449" s="471"/>
      <c r="V1449" s="550">
        <v>15</v>
      </c>
      <c r="W1449" s="497">
        <v>45560291</v>
      </c>
      <c r="X1449" s="566" t="s">
        <v>416</v>
      </c>
      <c r="Y1449" s="571" t="s">
        <v>624</v>
      </c>
      <c r="Z1449" s="15"/>
      <c r="AA1449" s="15"/>
      <c r="AB1449" s="15"/>
      <c r="AC1449" s="493"/>
      <c r="AD1449" s="497"/>
      <c r="AE1449" s="479"/>
      <c r="AF1449" s="497"/>
      <c r="AG1449" s="497"/>
      <c r="AH1449" s="497" t="s">
        <v>100</v>
      </c>
      <c r="AI1449" s="15">
        <v>6</v>
      </c>
      <c r="AJ1449" s="15">
        <v>9</v>
      </c>
      <c r="AK1449" s="15">
        <v>20</v>
      </c>
      <c r="AL1449" s="15">
        <v>11</v>
      </c>
      <c r="AM1449" s="15">
        <v>0</v>
      </c>
      <c r="AN1449" s="490">
        <f>IF(AJ1449="",S1449,ROUND(((((AL1449/24)+(AM1449/1440))-((AJ1449/24)+(AK1449/1440)))*1440/50),5))</f>
        <v>2</v>
      </c>
      <c r="AO1449" s="491">
        <f>AJ1449/24+AK1449/1440</f>
        <v>0.3888888888888889</v>
      </c>
      <c r="AP1449" s="491">
        <f>AL1449/24+AM1449/1440</f>
        <v>0.45833333333333331</v>
      </c>
      <c r="AQ1449" s="23" t="str" cm="1">
        <f t="array" ref="AQ1449">IF(X1449="","",IF(SUMPRODUCT((X1449=$X$7:$X$2085)*(AI1449=$AI$7:$AI$2085)*(AO1449=$AO$7:$AO$2085)*(AP1449=$AP$7:$AP$2085)*(ROW($X$7:$X$2085)&lt;&gt;ROW(X1449))*((S1449=0)*($S$7:$S$2085&gt;0)+(S1449&gt;0)*($S$7:$S$2085=0)))&gt;0,"SALONES UNIDOS",IF(SUMPRODUCT((X1449=$X$7:$X$2085)*(AI1449=$AI$7:$AI$2085)*((AO1449&lt;$AP$7:$AP$2085)*(AP1449&gt;$AO$7:$AO$2085))*(ROW($X$7:$X$2085)&lt;&gt;ROW(X1449)))&gt;0,"Cruzado","Sin cruce")))</f>
        <v>Sin cruce</v>
      </c>
      <c r="AR1449" s="23" t="str" cm="1">
        <f t="array" ref="AR1449">IF(AE1449="","",IF(SUMPRODUCT((AE1449=$AE$7:$AE$2085)*(AI1449=$AI$7:$AI$2085)*(AO1449=$AO$7:$AO$2085)*(AP1449=$AP$7:$AP$2085)*(ROW($AE$7:$AE$2085)&lt;&gt;ROW(AE1449))*((S1449=0)*($S$7:$S$2085&gt;0)+(S1449&gt;0)*($S$7:$S$2085=0)))&gt;0,"SALONES UNIDOS",IF(SUMPRODUCT((AE1449=$AE$7:$AE$2085)*(AI1449=$AI$7:$AI$2085)*((AO1449&lt;$AP$7:$AP$2085)*(AP1449&gt;$AO$7:$AO$2085))*(ROW($AE$7:$AE$2085)&lt;&gt;ROW(AE1449)))&gt;0,"Cruzado","Sin cruce")))</f>
        <v/>
      </c>
      <c r="AS1449" s="94" t="str">
        <f t="shared" si="30"/>
        <v>OB6PRINCIPALA</v>
      </c>
      <c r="AT1449" s="94" t="str" cm="1">
        <f t="array" ref="AT1449">IF(AS1449="","",IF(SUMPRODUCT((AS1449=$AS$7:$AS$2085)*(AI1449=$AI$7:$AI$2085)*(AO1449=$AO$7:$AO$2085)*(AP1449=$AP$7:$AP$2085)*(ROW($AS$7:$AS$2085)&lt;&gt;ROW(AS1449))*((S1449=0)*($S$7:$S$2085&gt;0)+(S1449&gt;0)*($S$7:$S$2085=0)))&gt;0,"SALONES UNIDOS",IF(SUMPRODUCT((AS1449=$AS$7:$AS$2085)*(AI1449=$AI$7:$AI$2085)*((AO1449&lt;$AP$7:$AP$2085)*(AP1449&gt;$AO$7:$AO$2085))*(ROW($AS$7:$AS$2085)&lt;&gt;ROW(AS1449)))&gt;0,"Cruzado","Sin cruce")))</f>
        <v>Sin cruce</v>
      </c>
    </row>
    <row r="1450" spans="3:46" ht="15.6" hidden="1" customHeight="1">
      <c r="C1450" s="496" t="s">
        <v>572</v>
      </c>
      <c r="D1450" s="479" t="s">
        <v>727</v>
      </c>
      <c r="E1450" s="479">
        <v>20261</v>
      </c>
      <c r="F1450" s="503" t="s">
        <v>48</v>
      </c>
      <c r="G1450" s="497" t="s">
        <v>80</v>
      </c>
      <c r="H1450" s="503" t="s">
        <v>88</v>
      </c>
      <c r="I1450" s="503">
        <v>6</v>
      </c>
      <c r="J1450" s="503" t="s">
        <v>583</v>
      </c>
      <c r="K1450" s="503" t="s">
        <v>41</v>
      </c>
      <c r="L1450" s="499" t="s">
        <v>788</v>
      </c>
      <c r="M1450" s="535" t="s">
        <v>789</v>
      </c>
      <c r="N1450" s="15" t="s">
        <v>577</v>
      </c>
      <c r="O1450" s="15" t="s">
        <v>578</v>
      </c>
      <c r="P1450" s="497" t="s">
        <v>624</v>
      </c>
      <c r="Q1450" s="15">
        <v>0</v>
      </c>
      <c r="R1450" s="15">
        <v>2</v>
      </c>
      <c r="S1450" s="479">
        <v>2</v>
      </c>
      <c r="T1450" s="15">
        <v>3</v>
      </c>
      <c r="U1450" s="471"/>
      <c r="V1450" s="550">
        <v>15</v>
      </c>
      <c r="W1450" s="497">
        <v>45560291</v>
      </c>
      <c r="X1450" s="566" t="s">
        <v>416</v>
      </c>
      <c r="Y1450" s="571" t="s">
        <v>624</v>
      </c>
      <c r="Z1450" s="15"/>
      <c r="AA1450" s="15"/>
      <c r="AB1450" s="15"/>
      <c r="AC1450" s="493"/>
      <c r="AD1450" s="497"/>
      <c r="AE1450" s="479"/>
      <c r="AF1450" s="497"/>
      <c r="AG1450" s="497"/>
      <c r="AH1450" s="497" t="s">
        <v>100</v>
      </c>
      <c r="AI1450" s="15">
        <v>6</v>
      </c>
      <c r="AJ1450" s="15">
        <v>11</v>
      </c>
      <c r="AK1450" s="15">
        <v>0</v>
      </c>
      <c r="AL1450" s="15">
        <v>12</v>
      </c>
      <c r="AM1450" s="15">
        <v>40</v>
      </c>
      <c r="AN1450" s="490">
        <f>IF(AJ1450="",S1450,ROUND(((((AL1450/24)+(AM1450/1440))-((AJ1450/24)+(AK1450/1440)))*1440/50),5))</f>
        <v>2</v>
      </c>
      <c r="AO1450" s="491">
        <f>AJ1450/24+AK1450/1440</f>
        <v>0.45833333333333331</v>
      </c>
      <c r="AP1450" s="491">
        <f>AL1450/24+AM1450/1440</f>
        <v>0.52777777777777779</v>
      </c>
      <c r="AQ1450" s="23" t="str" cm="1">
        <f t="array" ref="AQ1450">IF(X1450="","",IF(SUMPRODUCT((X1450=$X$7:$X$2085)*(AI1450=$AI$7:$AI$2085)*(AO1450=$AO$7:$AO$2085)*(AP1450=$AP$7:$AP$2085)*(ROW($X$7:$X$2085)&lt;&gt;ROW(X1450))*((S1450=0)*($S$7:$S$2085&gt;0)+(S1450&gt;0)*($S$7:$S$2085=0)))&gt;0,"SALONES UNIDOS",IF(SUMPRODUCT((X1450=$X$7:$X$2085)*(AI1450=$AI$7:$AI$2085)*((AO1450&lt;$AP$7:$AP$2085)*(AP1450&gt;$AO$7:$AO$2085))*(ROW($X$7:$X$2085)&lt;&gt;ROW(X1450)))&gt;0,"Cruzado","Sin cruce")))</f>
        <v>Sin cruce</v>
      </c>
      <c r="AR1450" s="23" t="str" cm="1">
        <f t="array" ref="AR1450">IF(AE1450="","",IF(SUMPRODUCT((AE1450=$AE$7:$AE$2085)*(AI1450=$AI$7:$AI$2085)*(AO1450=$AO$7:$AO$2085)*(AP1450=$AP$7:$AP$2085)*(ROW($AE$7:$AE$2085)&lt;&gt;ROW(AE1450))*((S1450=0)*($S$7:$S$2085&gt;0)+(S1450&gt;0)*($S$7:$S$2085=0)))&gt;0,"SALONES UNIDOS",IF(SUMPRODUCT((AE1450=$AE$7:$AE$2085)*(AI1450=$AI$7:$AI$2085)*((AO1450&lt;$AP$7:$AP$2085)*(AP1450&gt;$AO$7:$AO$2085))*(ROW($AE$7:$AE$2085)&lt;&gt;ROW(AE1450)))&gt;0,"Cruzado","Sin cruce")))</f>
        <v/>
      </c>
      <c r="AS1450" s="94" t="str">
        <f t="shared" si="30"/>
        <v>OB6PRINCIPALA</v>
      </c>
      <c r="AT1450" s="94" t="str" cm="1">
        <f t="array" ref="AT1450">IF(AS1450="","",IF(SUMPRODUCT((AS1450=$AS$7:$AS$2085)*(AI1450=$AI$7:$AI$2085)*(AO1450=$AO$7:$AO$2085)*(AP1450=$AP$7:$AP$2085)*(ROW($AS$7:$AS$2085)&lt;&gt;ROW(AS1450))*((S1450=0)*($S$7:$S$2085&gt;0)+(S1450&gt;0)*($S$7:$S$2085=0)))&gt;0,"SALONES UNIDOS",IF(SUMPRODUCT((AS1450=$AS$7:$AS$2085)*(AI1450=$AI$7:$AI$2085)*((AO1450&lt;$AP$7:$AP$2085)*(AP1450&gt;$AO$7:$AO$2085))*(ROW($AS$7:$AS$2085)&lt;&gt;ROW(AS1450)))&gt;0,"Cruzado","Sin cruce")))</f>
        <v>Sin cruce</v>
      </c>
    </row>
    <row r="1451" spans="3:46" ht="15.6" hidden="1" customHeight="1">
      <c r="C1451" s="496" t="s">
        <v>572</v>
      </c>
      <c r="D1451" s="479" t="s">
        <v>727</v>
      </c>
      <c r="E1451" s="479">
        <v>20261</v>
      </c>
      <c r="F1451" s="503" t="s">
        <v>48</v>
      </c>
      <c r="G1451" s="497" t="s">
        <v>80</v>
      </c>
      <c r="H1451" s="503" t="s">
        <v>88</v>
      </c>
      <c r="I1451" s="503">
        <v>6</v>
      </c>
      <c r="J1451" s="503" t="s">
        <v>41</v>
      </c>
      <c r="K1451" s="503" t="s">
        <v>41</v>
      </c>
      <c r="L1451" s="499" t="s">
        <v>790</v>
      </c>
      <c r="M1451" s="535" t="s">
        <v>791</v>
      </c>
      <c r="N1451" s="15" t="s">
        <v>710</v>
      </c>
      <c r="O1451" s="15" t="s">
        <v>578</v>
      </c>
      <c r="P1451" s="497" t="s">
        <v>624</v>
      </c>
      <c r="Q1451" s="15">
        <v>4</v>
      </c>
      <c r="R1451" s="15">
        <v>0</v>
      </c>
      <c r="S1451" s="479">
        <v>4</v>
      </c>
      <c r="T1451" s="15">
        <v>4</v>
      </c>
      <c r="U1451" s="471"/>
      <c r="V1451" s="550">
        <v>30</v>
      </c>
      <c r="W1451" s="497">
        <v>75928709</v>
      </c>
      <c r="X1451" s="566" t="s">
        <v>366</v>
      </c>
      <c r="Y1451" s="571" t="s">
        <v>624</v>
      </c>
      <c r="Z1451" s="15"/>
      <c r="AA1451" s="15"/>
      <c r="AB1451" s="15"/>
      <c r="AC1451" s="493"/>
      <c r="AD1451" s="497"/>
      <c r="AE1451" s="479"/>
      <c r="AF1451" s="497"/>
      <c r="AG1451" s="497"/>
      <c r="AH1451" s="497" t="s">
        <v>582</v>
      </c>
      <c r="AI1451" s="15">
        <v>7</v>
      </c>
      <c r="AJ1451" s="15">
        <v>15</v>
      </c>
      <c r="AK1451" s="15">
        <v>10</v>
      </c>
      <c r="AL1451" s="15">
        <v>18</v>
      </c>
      <c r="AM1451" s="15">
        <v>30</v>
      </c>
      <c r="AN1451" s="490">
        <f>IF(AJ1451="",S1451,ROUND(((((AL1451/24)+(AM1451/1440))-((AJ1451/24)+(AK1451/1440)))*1440/50),5))</f>
        <v>4</v>
      </c>
      <c r="AO1451" s="491">
        <f>AJ1451/24+AK1451/1440</f>
        <v>0.63194444444444442</v>
      </c>
      <c r="AP1451" s="491">
        <f>AL1451/24+AM1451/1440</f>
        <v>0.77083333333333337</v>
      </c>
      <c r="AQ1451" s="23" t="str" cm="1">
        <f t="array" ref="AQ1451">IF(X1451="","",IF(SUMPRODUCT((X1451=$X$7:$X$2085)*(AI1451=$AI$7:$AI$2085)*(AO1451=$AO$7:$AO$2085)*(AP1451=$AP$7:$AP$2085)*(ROW($X$7:$X$2085)&lt;&gt;ROW(X1451))*((S1451=0)*($S$7:$S$2085&gt;0)+(S1451&gt;0)*($S$7:$S$2085=0)))&gt;0,"SALONES UNIDOS",IF(SUMPRODUCT((X1451=$X$7:$X$2085)*(AI1451=$AI$7:$AI$2085)*((AO1451&lt;$AP$7:$AP$2085)*(AP1451&gt;$AO$7:$AO$2085))*(ROW($X$7:$X$2085)&lt;&gt;ROW(X1451)))&gt;0,"Cruzado","Sin cruce")))</f>
        <v>Sin cruce</v>
      </c>
      <c r="AR1451" s="23" t="str" cm="1">
        <f t="array" ref="AR1451">IF(AE1451="","",IF(SUMPRODUCT((AE1451=$AE$7:$AE$2085)*(AI1451=$AI$7:$AI$2085)*(AO1451=$AO$7:$AO$2085)*(AP1451=$AP$7:$AP$2085)*(ROW($AE$7:$AE$2085)&lt;&gt;ROW(AE1451))*((S1451=0)*($S$7:$S$2085&gt;0)+(S1451&gt;0)*($S$7:$S$2085=0)))&gt;0,"SALONES UNIDOS",IF(SUMPRODUCT((AE1451=$AE$7:$AE$2085)*(AI1451=$AI$7:$AI$2085)*((AO1451&lt;$AP$7:$AP$2085)*(AP1451&gt;$AO$7:$AO$2085))*(ROW($AE$7:$AE$2085)&lt;&gt;ROW(AE1451)))&gt;0,"Cruzado","Sin cruce")))</f>
        <v/>
      </c>
      <c r="AS1451" s="94" t="str">
        <f t="shared" si="30"/>
        <v>OB6PRINCIPALA</v>
      </c>
      <c r="AT1451" s="94" t="str" cm="1">
        <f t="array" ref="AT1451">IF(AS1451="","",IF(SUMPRODUCT((AS1451=$AS$7:$AS$2085)*(AI1451=$AI$7:$AI$2085)*(AO1451=$AO$7:$AO$2085)*(AP1451=$AP$7:$AP$2085)*(ROW($AS$7:$AS$2085)&lt;&gt;ROW(AS1451))*((S1451=0)*($S$7:$S$2085&gt;0)+(S1451&gt;0)*($S$7:$S$2085=0)))&gt;0,"SALONES UNIDOS",IF(SUMPRODUCT((AS1451=$AS$7:$AS$2085)*(AI1451=$AI$7:$AI$2085)*((AO1451&lt;$AP$7:$AP$2085)*(AP1451&gt;$AO$7:$AO$2085))*(ROW($AS$7:$AS$2085)&lt;&gt;ROW(AS1451)))&gt;0,"Cruzado","Sin cruce")))</f>
        <v>Sin cruce</v>
      </c>
    </row>
    <row r="1452" spans="3:46" ht="15.6" hidden="1" customHeight="1">
      <c r="C1452" s="496" t="s">
        <v>572</v>
      </c>
      <c r="D1452" s="479" t="s">
        <v>727</v>
      </c>
      <c r="E1452" s="479">
        <v>20261</v>
      </c>
      <c r="F1452" s="503" t="s">
        <v>48</v>
      </c>
      <c r="G1452" s="497" t="s">
        <v>80</v>
      </c>
      <c r="H1452" s="503" t="s">
        <v>88</v>
      </c>
      <c r="I1452" s="503">
        <v>6</v>
      </c>
      <c r="J1452" s="503" t="s">
        <v>41</v>
      </c>
      <c r="K1452" s="503" t="s">
        <v>41</v>
      </c>
      <c r="L1452" s="499" t="s">
        <v>792</v>
      </c>
      <c r="M1452" s="535" t="s">
        <v>793</v>
      </c>
      <c r="N1452" s="15" t="s">
        <v>710</v>
      </c>
      <c r="O1452" s="15" t="s">
        <v>578</v>
      </c>
      <c r="P1452" s="503" t="s">
        <v>579</v>
      </c>
      <c r="Q1452" s="15">
        <v>2</v>
      </c>
      <c r="R1452" s="15">
        <v>0</v>
      </c>
      <c r="S1452" s="479">
        <v>2</v>
      </c>
      <c r="T1452" s="15">
        <v>3</v>
      </c>
      <c r="U1452" s="471"/>
      <c r="V1452" s="550">
        <v>30</v>
      </c>
      <c r="W1452" s="497">
        <v>41923789</v>
      </c>
      <c r="X1452" s="566" t="s">
        <v>494</v>
      </c>
      <c r="Y1452" s="15" t="s">
        <v>579</v>
      </c>
      <c r="Z1452" s="15"/>
      <c r="AA1452" s="15"/>
      <c r="AB1452" s="15"/>
      <c r="AC1452" s="15" t="s">
        <v>1075</v>
      </c>
      <c r="AD1452" s="15"/>
      <c r="AE1452" s="479"/>
      <c r="AF1452" s="497"/>
      <c r="AG1452" s="497"/>
      <c r="AH1452" s="497" t="s">
        <v>582</v>
      </c>
      <c r="AI1452" s="15">
        <v>2</v>
      </c>
      <c r="AJ1452" s="15">
        <v>14</v>
      </c>
      <c r="AK1452" s="15">
        <v>20</v>
      </c>
      <c r="AL1452" s="15">
        <v>16</v>
      </c>
      <c r="AM1452" s="15">
        <v>0</v>
      </c>
      <c r="AN1452" s="490">
        <f>IF(AJ1452="",S1452,ROUND(((((AL1452/24)+(AM1452/1440))-((AJ1452/24)+(AK1452/1440)))*1440/50),5))</f>
        <v>2</v>
      </c>
      <c r="AO1452" s="491">
        <f>AJ1452/24+AK1452/1440</f>
        <v>0.59722222222222221</v>
      </c>
      <c r="AP1452" s="491">
        <f>AL1452/24+AM1452/1440</f>
        <v>0.66666666666666663</v>
      </c>
      <c r="AQ1452" s="23" t="str" cm="1">
        <f t="array" ref="AQ1452">IF(X1452="","",IF(SUMPRODUCT((X1452=$X$7:$X$2085)*(AI1452=$AI$7:$AI$2085)*(AO1452=$AO$7:$AO$2085)*(AP1452=$AP$7:$AP$2085)*(ROW($X$7:$X$2085)&lt;&gt;ROW(X1452))*((S1452=0)*($S$7:$S$2085&gt;0)+(S1452&gt;0)*($S$7:$S$2085=0)))&gt;0,"SALONES UNIDOS",IF(SUMPRODUCT((X1452=$X$7:$X$2085)*(AI1452=$AI$7:$AI$2085)*((AO1452&lt;$AP$7:$AP$2085)*(AP1452&gt;$AO$7:$AO$2085))*(ROW($X$7:$X$2085)&lt;&gt;ROW(X1452)))&gt;0,"Cruzado","Sin cruce")))</f>
        <v>Sin cruce</v>
      </c>
      <c r="AR1452" s="23" t="str" cm="1">
        <f t="array" ref="AR1452">IF(AE1452="","",IF(SUMPRODUCT((AE1452=$AE$7:$AE$2085)*(AI1452=$AI$7:$AI$2085)*(AO1452=$AO$7:$AO$2085)*(AP1452=$AP$7:$AP$2085)*(ROW($AE$7:$AE$2085)&lt;&gt;ROW(AE1452))*((S1452=0)*($S$7:$S$2085&gt;0)+(S1452&gt;0)*($S$7:$S$2085=0)))&gt;0,"SALONES UNIDOS",IF(SUMPRODUCT((AE1452=$AE$7:$AE$2085)*(AI1452=$AI$7:$AI$2085)*((AO1452&lt;$AP$7:$AP$2085)*(AP1452&gt;$AO$7:$AO$2085))*(ROW($AE$7:$AE$2085)&lt;&gt;ROW(AE1452)))&gt;0,"Cruzado","Sin cruce")))</f>
        <v/>
      </c>
      <c r="AS1452" s="94" t="str">
        <f t="shared" si="30"/>
        <v>OB6PRINCIPALA</v>
      </c>
      <c r="AT1452" s="94" t="str" cm="1">
        <f t="array" ref="AT1452">IF(AS1452="","",IF(SUMPRODUCT((AS1452=$AS$7:$AS$2085)*(AI1452=$AI$7:$AI$2085)*(AO1452=$AO$7:$AO$2085)*(AP1452=$AP$7:$AP$2085)*(ROW($AS$7:$AS$2085)&lt;&gt;ROW(AS1452))*((S1452=0)*($S$7:$S$2085&gt;0)+(S1452&gt;0)*($S$7:$S$2085=0)))&gt;0,"SALONES UNIDOS",IF(SUMPRODUCT((AS1452=$AS$7:$AS$2085)*(AI1452=$AI$7:$AI$2085)*((AO1452&lt;$AP$7:$AP$2085)*(AP1452&gt;$AO$7:$AO$2085))*(ROW($AS$7:$AS$2085)&lt;&gt;ROW(AS1452)))&gt;0,"Cruzado","Sin cruce")))</f>
        <v>Sin cruce</v>
      </c>
    </row>
    <row r="1453" spans="3:46" ht="15.6" hidden="1" customHeight="1">
      <c r="C1453" s="496" t="s">
        <v>572</v>
      </c>
      <c r="D1453" s="479" t="s">
        <v>727</v>
      </c>
      <c r="E1453" s="479">
        <v>20261</v>
      </c>
      <c r="F1453" s="503" t="s">
        <v>48</v>
      </c>
      <c r="G1453" s="497" t="s">
        <v>80</v>
      </c>
      <c r="H1453" s="503" t="s">
        <v>88</v>
      </c>
      <c r="I1453" s="503">
        <v>6</v>
      </c>
      <c r="J1453" s="503" t="s">
        <v>574</v>
      </c>
      <c r="K1453" s="503" t="s">
        <v>41</v>
      </c>
      <c r="L1453" s="499" t="s">
        <v>792</v>
      </c>
      <c r="M1453" s="535" t="s">
        <v>793</v>
      </c>
      <c r="N1453" s="15" t="s">
        <v>710</v>
      </c>
      <c r="O1453" s="15" t="s">
        <v>578</v>
      </c>
      <c r="P1453" s="503" t="s">
        <v>579</v>
      </c>
      <c r="Q1453" s="15">
        <v>0</v>
      </c>
      <c r="R1453" s="15">
        <v>2</v>
      </c>
      <c r="S1453" s="479">
        <v>2</v>
      </c>
      <c r="T1453" s="15">
        <v>3</v>
      </c>
      <c r="U1453" s="471"/>
      <c r="V1453" s="550">
        <v>15</v>
      </c>
      <c r="W1453" s="497">
        <v>41923789</v>
      </c>
      <c r="X1453" s="566" t="s">
        <v>494</v>
      </c>
      <c r="Y1453" s="15" t="s">
        <v>579</v>
      </c>
      <c r="Z1453" s="15"/>
      <c r="AA1453" s="15"/>
      <c r="AB1453" s="15"/>
      <c r="AC1453" s="493"/>
      <c r="AD1453" s="15"/>
      <c r="AE1453" s="15" t="s">
        <v>1101</v>
      </c>
      <c r="AF1453" s="497"/>
      <c r="AG1453" s="497"/>
      <c r="AH1453" s="497" t="s">
        <v>100</v>
      </c>
      <c r="AI1453" s="15">
        <v>2</v>
      </c>
      <c r="AJ1453" s="15">
        <v>16</v>
      </c>
      <c r="AK1453" s="15">
        <v>0</v>
      </c>
      <c r="AL1453" s="15">
        <v>17</v>
      </c>
      <c r="AM1453" s="15">
        <v>40</v>
      </c>
      <c r="AN1453" s="490">
        <f>IF(AJ1453="",S1453,ROUND(((((AL1453/24)+(AM1453/1440))-((AJ1453/24)+(AK1453/1440)))*1440/50),5))</f>
        <v>2</v>
      </c>
      <c r="AO1453" s="491">
        <f>AJ1453/24+AK1453/1440</f>
        <v>0.66666666666666663</v>
      </c>
      <c r="AP1453" s="491">
        <f>AL1453/24+AM1453/1440</f>
        <v>0.73611111111111116</v>
      </c>
      <c r="AQ1453" s="23" t="str" cm="1">
        <f t="array" ref="AQ1453">IF(X1453="","",IF(SUMPRODUCT((X1453=$X$7:$X$2085)*(AI1453=$AI$7:$AI$2085)*(AO1453=$AO$7:$AO$2085)*(AP1453=$AP$7:$AP$2085)*(ROW($X$7:$X$2085)&lt;&gt;ROW(X1453))*((S1453=0)*($S$7:$S$2085&gt;0)+(S1453&gt;0)*($S$7:$S$2085=0)))&gt;0,"SALONES UNIDOS",IF(SUMPRODUCT((X1453=$X$7:$X$2085)*(AI1453=$AI$7:$AI$2085)*((AO1453&lt;$AP$7:$AP$2085)*(AP1453&gt;$AO$7:$AO$2085))*(ROW($X$7:$X$2085)&lt;&gt;ROW(X1453)))&gt;0,"Cruzado","Sin cruce")))</f>
        <v>Sin cruce</v>
      </c>
      <c r="AR1453" s="23" t="str" cm="1">
        <f t="array" ref="AR1453">IF(AE1453="","",IF(SUMPRODUCT((AE1453=$AE$7:$AE$2085)*(AI1453=$AI$7:$AI$2085)*(AO1453=$AO$7:$AO$2085)*(AP1453=$AP$7:$AP$2085)*(ROW($AE$7:$AE$2085)&lt;&gt;ROW(AE1453))*((S1453=0)*($S$7:$S$2085&gt;0)+(S1453&gt;0)*($S$7:$S$2085=0)))&gt;0,"SALONES UNIDOS",IF(SUMPRODUCT((AE1453=$AE$7:$AE$2085)*(AI1453=$AI$7:$AI$2085)*((AO1453&lt;$AP$7:$AP$2085)*(AP1453&gt;$AO$7:$AO$2085))*(ROW($AE$7:$AE$2085)&lt;&gt;ROW(AE1453)))&gt;0,"Cruzado","Sin cruce")))</f>
        <v>Sin cruce</v>
      </c>
      <c r="AS1453" s="94" t="str">
        <f t="shared" si="30"/>
        <v>OB6PRINCIPALA</v>
      </c>
      <c r="AT1453" s="94" t="str" cm="1">
        <f t="array" ref="AT1453">IF(AS1453="","",IF(SUMPRODUCT((AS1453=$AS$7:$AS$2085)*(AI1453=$AI$7:$AI$2085)*(AO1453=$AO$7:$AO$2085)*(AP1453=$AP$7:$AP$2085)*(ROW($AS$7:$AS$2085)&lt;&gt;ROW(AS1453))*((S1453=0)*($S$7:$S$2085&gt;0)+(S1453&gt;0)*($S$7:$S$2085=0)))&gt;0,"SALONES UNIDOS",IF(SUMPRODUCT((AS1453=$AS$7:$AS$2085)*(AI1453=$AI$7:$AI$2085)*((AO1453&lt;$AP$7:$AP$2085)*(AP1453&gt;$AO$7:$AO$2085))*(ROW($AS$7:$AS$2085)&lt;&gt;ROW(AS1453)))&gt;0,"Cruzado","Sin cruce")))</f>
        <v>Sin cruce</v>
      </c>
    </row>
    <row r="1454" spans="3:46" ht="15.6" hidden="1" customHeight="1">
      <c r="C1454" s="496" t="s">
        <v>572</v>
      </c>
      <c r="D1454" s="479" t="s">
        <v>727</v>
      </c>
      <c r="E1454" s="479">
        <v>20261</v>
      </c>
      <c r="F1454" s="503" t="s">
        <v>48</v>
      </c>
      <c r="G1454" s="497" t="s">
        <v>80</v>
      </c>
      <c r="H1454" s="503" t="s">
        <v>88</v>
      </c>
      <c r="I1454" s="503">
        <v>6</v>
      </c>
      <c r="J1454" s="503" t="s">
        <v>583</v>
      </c>
      <c r="K1454" s="503" t="s">
        <v>41</v>
      </c>
      <c r="L1454" s="499" t="s">
        <v>792</v>
      </c>
      <c r="M1454" s="535" t="s">
        <v>793</v>
      </c>
      <c r="N1454" s="15" t="s">
        <v>710</v>
      </c>
      <c r="O1454" s="15" t="s">
        <v>578</v>
      </c>
      <c r="P1454" s="503" t="s">
        <v>579</v>
      </c>
      <c r="Q1454" s="15">
        <v>0</v>
      </c>
      <c r="R1454" s="15">
        <v>2</v>
      </c>
      <c r="S1454" s="479">
        <v>2</v>
      </c>
      <c r="T1454" s="15">
        <v>3</v>
      </c>
      <c r="U1454" s="471"/>
      <c r="V1454" s="550">
        <v>15</v>
      </c>
      <c r="W1454" s="497">
        <v>41923789</v>
      </c>
      <c r="X1454" s="566" t="s">
        <v>494</v>
      </c>
      <c r="Y1454" s="15" t="s">
        <v>579</v>
      </c>
      <c r="Z1454" s="15"/>
      <c r="AA1454" s="15"/>
      <c r="AB1454" s="15"/>
      <c r="AC1454" s="493"/>
      <c r="AD1454" s="15"/>
      <c r="AE1454" s="15" t="s">
        <v>1101</v>
      </c>
      <c r="AF1454" s="497"/>
      <c r="AG1454" s="497"/>
      <c r="AH1454" s="497" t="s">
        <v>100</v>
      </c>
      <c r="AI1454" s="15">
        <v>2</v>
      </c>
      <c r="AJ1454" s="15">
        <v>17</v>
      </c>
      <c r="AK1454" s="15">
        <v>40</v>
      </c>
      <c r="AL1454" s="15">
        <v>19</v>
      </c>
      <c r="AM1454" s="15">
        <v>20</v>
      </c>
      <c r="AN1454" s="490">
        <f>IF(AJ1454="",S1454,ROUND(((((AL1454/24)+(AM1454/1440))-((AJ1454/24)+(AK1454/1440)))*1440/50),5))</f>
        <v>2</v>
      </c>
      <c r="AO1454" s="491">
        <f>AJ1454/24+AK1454/1440</f>
        <v>0.73611111111111116</v>
      </c>
      <c r="AP1454" s="491">
        <f>AL1454/24+AM1454/1440</f>
        <v>0.80555555555555547</v>
      </c>
      <c r="AQ1454" s="23" t="str" cm="1">
        <f t="array" ref="AQ1454">IF(X1454="","",IF(SUMPRODUCT((X1454=$X$7:$X$2085)*(AI1454=$AI$7:$AI$2085)*(AO1454=$AO$7:$AO$2085)*(AP1454=$AP$7:$AP$2085)*(ROW($X$7:$X$2085)&lt;&gt;ROW(X1454))*((S1454=0)*($S$7:$S$2085&gt;0)+(S1454&gt;0)*($S$7:$S$2085=0)))&gt;0,"SALONES UNIDOS",IF(SUMPRODUCT((X1454=$X$7:$X$2085)*(AI1454=$AI$7:$AI$2085)*((AO1454&lt;$AP$7:$AP$2085)*(AP1454&gt;$AO$7:$AO$2085))*(ROW($X$7:$X$2085)&lt;&gt;ROW(X1454)))&gt;0,"Cruzado","Sin cruce")))</f>
        <v>Sin cruce</v>
      </c>
      <c r="AR1454" s="23" t="str" cm="1">
        <f t="array" ref="AR1454">IF(AE1454="","",IF(SUMPRODUCT((AE1454=$AE$7:$AE$2085)*(AI1454=$AI$7:$AI$2085)*(AO1454=$AO$7:$AO$2085)*(AP1454=$AP$7:$AP$2085)*(ROW($AE$7:$AE$2085)&lt;&gt;ROW(AE1454))*((S1454=0)*($S$7:$S$2085&gt;0)+(S1454&gt;0)*($S$7:$S$2085=0)))&gt;0,"SALONES UNIDOS",IF(SUMPRODUCT((AE1454=$AE$7:$AE$2085)*(AI1454=$AI$7:$AI$2085)*((AO1454&lt;$AP$7:$AP$2085)*(AP1454&gt;$AO$7:$AO$2085))*(ROW($AE$7:$AE$2085)&lt;&gt;ROW(AE1454)))&gt;0,"Cruzado","Sin cruce")))</f>
        <v>Sin cruce</v>
      </c>
      <c r="AS1454" s="94" t="str">
        <f t="shared" si="30"/>
        <v>OB6PRINCIPALA</v>
      </c>
      <c r="AT1454" s="94" t="str" cm="1">
        <f t="array" ref="AT1454">IF(AS1454="","",IF(SUMPRODUCT((AS1454=$AS$7:$AS$2085)*(AI1454=$AI$7:$AI$2085)*(AO1454=$AO$7:$AO$2085)*(AP1454=$AP$7:$AP$2085)*(ROW($AS$7:$AS$2085)&lt;&gt;ROW(AS1454))*((S1454=0)*($S$7:$S$2085&gt;0)+(S1454&gt;0)*($S$7:$S$2085=0)))&gt;0,"SALONES UNIDOS",IF(SUMPRODUCT((AS1454=$AS$7:$AS$2085)*(AI1454=$AI$7:$AI$2085)*((AO1454&lt;$AP$7:$AP$2085)*(AP1454&gt;$AO$7:$AO$2085))*(ROW($AS$7:$AS$2085)&lt;&gt;ROW(AS1454)))&gt;0,"Cruzado","Sin cruce")))</f>
        <v>Sin cruce</v>
      </c>
    </row>
    <row r="1455" spans="3:46" ht="15.6" hidden="1" customHeight="1">
      <c r="C1455" s="496" t="s">
        <v>572</v>
      </c>
      <c r="D1455" s="479" t="s">
        <v>727</v>
      </c>
      <c r="E1455" s="479">
        <v>20261</v>
      </c>
      <c r="F1455" s="503" t="s">
        <v>48</v>
      </c>
      <c r="G1455" s="497" t="s">
        <v>80</v>
      </c>
      <c r="H1455" s="503" t="s">
        <v>88</v>
      </c>
      <c r="I1455" s="503">
        <v>6</v>
      </c>
      <c r="J1455" s="503" t="s">
        <v>41</v>
      </c>
      <c r="K1455" s="503" t="s">
        <v>41</v>
      </c>
      <c r="L1455" s="499" t="s">
        <v>794</v>
      </c>
      <c r="M1455" s="535" t="s">
        <v>795</v>
      </c>
      <c r="N1455" s="15" t="s">
        <v>710</v>
      </c>
      <c r="O1455" s="15" t="s">
        <v>578</v>
      </c>
      <c r="P1455" s="503" t="s">
        <v>579</v>
      </c>
      <c r="Q1455" s="15">
        <v>2</v>
      </c>
      <c r="R1455" s="15">
        <v>4</v>
      </c>
      <c r="S1455" s="479">
        <v>6</v>
      </c>
      <c r="T1455" s="15">
        <v>4</v>
      </c>
      <c r="U1455" s="471"/>
      <c r="V1455" s="550">
        <v>30</v>
      </c>
      <c r="W1455" s="497">
        <v>42508963</v>
      </c>
      <c r="X1455" s="566" t="s">
        <v>208</v>
      </c>
      <c r="Y1455" s="15" t="s">
        <v>579</v>
      </c>
      <c r="Z1455" s="15"/>
      <c r="AA1455" s="15"/>
      <c r="AB1455" s="15"/>
      <c r="AC1455" s="15" t="s">
        <v>1102</v>
      </c>
      <c r="AD1455" s="15"/>
      <c r="AE1455" s="479"/>
      <c r="AF1455" s="497"/>
      <c r="AG1455" s="497"/>
      <c r="AH1455" s="497" t="s">
        <v>203</v>
      </c>
      <c r="AI1455" s="15">
        <v>2</v>
      </c>
      <c r="AJ1455" s="15">
        <v>7</v>
      </c>
      <c r="AK1455" s="15">
        <v>40</v>
      </c>
      <c r="AL1455" s="15">
        <v>12</v>
      </c>
      <c r="AM1455" s="15">
        <v>40</v>
      </c>
      <c r="AN1455" s="490">
        <f>IF(AJ1455="",S1455,ROUND(((((AL1455/24)+(AM1455/1440))-((AJ1455/24)+(AK1455/1440)))*1440/50),5))</f>
        <v>6</v>
      </c>
      <c r="AO1455" s="491">
        <f>AJ1455/24+AK1455/1440</f>
        <v>0.31944444444444448</v>
      </c>
      <c r="AP1455" s="491">
        <f>AL1455/24+AM1455/1440</f>
        <v>0.52777777777777779</v>
      </c>
      <c r="AQ1455" s="23" t="str" cm="1">
        <f t="array" ref="AQ1455">IF(X1455="","",IF(SUMPRODUCT((X1455=$X$7:$X$2085)*(AI1455=$AI$7:$AI$2085)*(AO1455=$AO$7:$AO$2085)*(AP1455=$AP$7:$AP$2085)*(ROW($X$7:$X$2085)&lt;&gt;ROW(X1455))*((S1455=0)*($S$7:$S$2085&gt;0)+(S1455&gt;0)*($S$7:$S$2085=0)))&gt;0,"SALONES UNIDOS",IF(SUMPRODUCT((X1455=$X$7:$X$2085)*(AI1455=$AI$7:$AI$2085)*((AO1455&lt;$AP$7:$AP$2085)*(AP1455&gt;$AO$7:$AO$2085))*(ROW($X$7:$X$2085)&lt;&gt;ROW(X1455)))&gt;0,"Cruzado","Sin cruce")))</f>
        <v>Sin cruce</v>
      </c>
      <c r="AR1455" s="23" t="str" cm="1">
        <f t="array" ref="AR1455">IF(AE1455="","",IF(SUMPRODUCT((AE1455=$AE$7:$AE$2085)*(AI1455=$AI$7:$AI$2085)*(AO1455=$AO$7:$AO$2085)*(AP1455=$AP$7:$AP$2085)*(ROW($AE$7:$AE$2085)&lt;&gt;ROW(AE1455))*((S1455=0)*($S$7:$S$2085&gt;0)+(S1455&gt;0)*($S$7:$S$2085=0)))&gt;0,"SALONES UNIDOS",IF(SUMPRODUCT((AE1455=$AE$7:$AE$2085)*(AI1455=$AI$7:$AI$2085)*((AO1455&lt;$AP$7:$AP$2085)*(AP1455&gt;$AO$7:$AO$2085))*(ROW($AE$7:$AE$2085)&lt;&gt;ROW(AE1455)))&gt;0,"Cruzado","Sin cruce")))</f>
        <v/>
      </c>
      <c r="AS1455" s="94" t="str">
        <f t="shared" si="30"/>
        <v>OB6PRINCIPALA</v>
      </c>
      <c r="AT1455" s="94" t="str" cm="1">
        <f t="array" ref="AT1455">IF(AS1455="","",IF(SUMPRODUCT((AS1455=$AS$7:$AS$2085)*(AI1455=$AI$7:$AI$2085)*(AO1455=$AO$7:$AO$2085)*(AP1455=$AP$7:$AP$2085)*(ROW($AS$7:$AS$2085)&lt;&gt;ROW(AS1455))*((S1455=0)*($S$7:$S$2085&gt;0)+(S1455&gt;0)*($S$7:$S$2085=0)))&gt;0,"SALONES UNIDOS",IF(SUMPRODUCT((AS1455=$AS$7:$AS$2085)*(AI1455=$AI$7:$AI$2085)*((AO1455&lt;$AP$7:$AP$2085)*(AP1455&gt;$AO$7:$AO$2085))*(ROW($AS$7:$AS$2085)&lt;&gt;ROW(AS1455)))&gt;0,"Cruzado","Sin cruce")))</f>
        <v>Sin cruce</v>
      </c>
    </row>
    <row r="1456" spans="3:46" ht="15.6" hidden="1" customHeight="1">
      <c r="C1456" s="496" t="s">
        <v>572</v>
      </c>
      <c r="D1456" s="479" t="s">
        <v>727</v>
      </c>
      <c r="E1456" s="479">
        <v>20261</v>
      </c>
      <c r="F1456" s="503" t="s">
        <v>48</v>
      </c>
      <c r="G1456" s="497" t="s">
        <v>80</v>
      </c>
      <c r="H1456" s="503" t="s">
        <v>88</v>
      </c>
      <c r="I1456" s="503">
        <v>6</v>
      </c>
      <c r="J1456" s="503" t="s">
        <v>41</v>
      </c>
      <c r="K1456" s="503" t="s">
        <v>41</v>
      </c>
      <c r="L1456" s="499" t="s">
        <v>796</v>
      </c>
      <c r="M1456" s="535" t="s">
        <v>797</v>
      </c>
      <c r="N1456" s="15" t="s">
        <v>710</v>
      </c>
      <c r="O1456" s="15" t="s">
        <v>578</v>
      </c>
      <c r="P1456" s="503" t="s">
        <v>579</v>
      </c>
      <c r="Q1456" s="15">
        <v>2</v>
      </c>
      <c r="R1456" s="15">
        <v>0</v>
      </c>
      <c r="S1456" s="479">
        <v>2</v>
      </c>
      <c r="T1456" s="15">
        <v>6</v>
      </c>
      <c r="U1456" s="471"/>
      <c r="V1456" s="550">
        <v>30</v>
      </c>
      <c r="W1456" s="497">
        <v>21871069</v>
      </c>
      <c r="X1456" s="566" t="s">
        <v>468</v>
      </c>
      <c r="Y1456" s="15" t="s">
        <v>579</v>
      </c>
      <c r="Z1456" s="15"/>
      <c r="AA1456" s="15"/>
      <c r="AB1456" s="15"/>
      <c r="AC1456" s="15" t="s">
        <v>957</v>
      </c>
      <c r="AD1456" s="15"/>
      <c r="AE1456" s="479"/>
      <c r="AF1456" s="497"/>
      <c r="AG1456" s="497"/>
      <c r="AH1456" s="497" t="s">
        <v>582</v>
      </c>
      <c r="AI1456" s="15">
        <v>1</v>
      </c>
      <c r="AJ1456" s="15">
        <v>7</v>
      </c>
      <c r="AK1456" s="15">
        <v>40</v>
      </c>
      <c r="AL1456" s="15">
        <v>9</v>
      </c>
      <c r="AM1456" s="15">
        <v>20</v>
      </c>
      <c r="AN1456" s="490">
        <f>IF(AJ1456="",S1456,ROUND(((((AL1456/24)+(AM1456/1440))-((AJ1456/24)+(AK1456/1440)))*1440/50),5))</f>
        <v>2</v>
      </c>
      <c r="AO1456" s="491">
        <f>AJ1456/24+AK1456/1440</f>
        <v>0.31944444444444448</v>
      </c>
      <c r="AP1456" s="491">
        <f>AL1456/24+AM1456/1440</f>
        <v>0.3888888888888889</v>
      </c>
      <c r="AQ1456" s="23" t="str" cm="1">
        <f t="array" ref="AQ1456">IF(X1456="","",IF(SUMPRODUCT((X1456=$X$7:$X$2085)*(AI1456=$AI$7:$AI$2085)*(AO1456=$AO$7:$AO$2085)*(AP1456=$AP$7:$AP$2085)*(ROW($X$7:$X$2085)&lt;&gt;ROW(X1456))*((S1456=0)*($S$7:$S$2085&gt;0)+(S1456&gt;0)*($S$7:$S$2085=0)))&gt;0,"SALONES UNIDOS",IF(SUMPRODUCT((X1456=$X$7:$X$2085)*(AI1456=$AI$7:$AI$2085)*((AO1456&lt;$AP$7:$AP$2085)*(AP1456&gt;$AO$7:$AO$2085))*(ROW($X$7:$X$2085)&lt;&gt;ROW(X1456)))&gt;0,"Cruzado","Sin cruce")))</f>
        <v>Sin cruce</v>
      </c>
      <c r="AR1456" s="23" t="str" cm="1">
        <f t="array" ref="AR1456">IF(AE1456="","",IF(SUMPRODUCT((AE1456=$AE$7:$AE$2085)*(AI1456=$AI$7:$AI$2085)*(AO1456=$AO$7:$AO$2085)*(AP1456=$AP$7:$AP$2085)*(ROW($AE$7:$AE$2085)&lt;&gt;ROW(AE1456))*((S1456=0)*($S$7:$S$2085&gt;0)+(S1456&gt;0)*($S$7:$S$2085=0)))&gt;0,"SALONES UNIDOS",IF(SUMPRODUCT((AE1456=$AE$7:$AE$2085)*(AI1456=$AI$7:$AI$2085)*((AO1456&lt;$AP$7:$AP$2085)*(AP1456&gt;$AO$7:$AO$2085))*(ROW($AE$7:$AE$2085)&lt;&gt;ROW(AE1456)))&gt;0,"Cruzado","Sin cruce")))</f>
        <v/>
      </c>
      <c r="AS1456" s="94" t="str">
        <f t="shared" si="30"/>
        <v>OB6PRINCIPALA</v>
      </c>
      <c r="AT1456" s="94" t="str" cm="1">
        <f t="array" ref="AT1456">IF(AS1456="","",IF(SUMPRODUCT((AS1456=$AS$7:$AS$2085)*(AI1456=$AI$7:$AI$2085)*(AO1456=$AO$7:$AO$2085)*(AP1456=$AP$7:$AP$2085)*(ROW($AS$7:$AS$2085)&lt;&gt;ROW(AS1456))*((S1456=0)*($S$7:$S$2085&gt;0)+(S1456&gt;0)*($S$7:$S$2085=0)))&gt;0,"SALONES UNIDOS",IF(SUMPRODUCT((AS1456=$AS$7:$AS$2085)*(AI1456=$AI$7:$AI$2085)*((AO1456&lt;$AP$7:$AP$2085)*(AP1456&gt;$AO$7:$AO$2085))*(ROW($AS$7:$AS$2085)&lt;&gt;ROW(AS1456)))&gt;0,"Cruzado","Sin cruce")))</f>
        <v>Sin cruce</v>
      </c>
    </row>
    <row r="1457" spans="3:46" ht="15.6" hidden="1" customHeight="1">
      <c r="C1457" s="496" t="s">
        <v>572</v>
      </c>
      <c r="D1457" s="479" t="s">
        <v>727</v>
      </c>
      <c r="E1457" s="479">
        <v>20261</v>
      </c>
      <c r="F1457" s="503" t="s">
        <v>48</v>
      </c>
      <c r="G1457" s="497" t="s">
        <v>80</v>
      </c>
      <c r="H1457" s="503" t="s">
        <v>88</v>
      </c>
      <c r="I1457" s="503">
        <v>6</v>
      </c>
      <c r="J1457" s="503" t="s">
        <v>574</v>
      </c>
      <c r="K1457" s="503" t="s">
        <v>41</v>
      </c>
      <c r="L1457" s="499" t="s">
        <v>796</v>
      </c>
      <c r="M1457" s="535" t="s">
        <v>797</v>
      </c>
      <c r="N1457" s="15" t="s">
        <v>710</v>
      </c>
      <c r="O1457" s="15" t="s">
        <v>578</v>
      </c>
      <c r="P1457" s="503" t="s">
        <v>579</v>
      </c>
      <c r="Q1457" s="15">
        <v>0</v>
      </c>
      <c r="R1457" s="15">
        <v>2</v>
      </c>
      <c r="S1457" s="479">
        <v>2</v>
      </c>
      <c r="T1457" s="15">
        <v>6</v>
      </c>
      <c r="U1457" s="471"/>
      <c r="V1457" s="550">
        <v>15</v>
      </c>
      <c r="W1457" s="497">
        <v>21871069</v>
      </c>
      <c r="X1457" s="566" t="s">
        <v>468</v>
      </c>
      <c r="Y1457" s="15" t="s">
        <v>579</v>
      </c>
      <c r="Z1457" s="15"/>
      <c r="AA1457" s="15"/>
      <c r="AB1457" s="15"/>
      <c r="AC1457" s="493"/>
      <c r="AD1457" s="15"/>
      <c r="AE1457" s="15" t="s">
        <v>1101</v>
      </c>
      <c r="AF1457" s="497"/>
      <c r="AG1457" s="497"/>
      <c r="AH1457" s="497" t="s">
        <v>100</v>
      </c>
      <c r="AI1457" s="15">
        <v>1</v>
      </c>
      <c r="AJ1457" s="15">
        <v>9</v>
      </c>
      <c r="AK1457" s="15">
        <v>20</v>
      </c>
      <c r="AL1457" s="15">
        <v>11</v>
      </c>
      <c r="AM1457" s="15">
        <v>0</v>
      </c>
      <c r="AN1457" s="490">
        <f>IF(AJ1457="",S1457,ROUND(((((AL1457/24)+(AM1457/1440))-((AJ1457/24)+(AK1457/1440)))*1440/50),5))</f>
        <v>2</v>
      </c>
      <c r="AO1457" s="491">
        <f>AJ1457/24+AK1457/1440</f>
        <v>0.3888888888888889</v>
      </c>
      <c r="AP1457" s="491">
        <f>AL1457/24+AM1457/1440</f>
        <v>0.45833333333333331</v>
      </c>
      <c r="AQ1457" s="23" t="str" cm="1">
        <f t="array" ref="AQ1457">IF(X1457="","",IF(SUMPRODUCT((X1457=$X$7:$X$2085)*(AI1457=$AI$7:$AI$2085)*(AO1457=$AO$7:$AO$2085)*(AP1457=$AP$7:$AP$2085)*(ROW($X$7:$X$2085)&lt;&gt;ROW(X1457))*((S1457=0)*($S$7:$S$2085&gt;0)+(S1457&gt;0)*($S$7:$S$2085=0)))&gt;0,"SALONES UNIDOS",IF(SUMPRODUCT((X1457=$X$7:$X$2085)*(AI1457=$AI$7:$AI$2085)*((AO1457&lt;$AP$7:$AP$2085)*(AP1457&gt;$AO$7:$AO$2085))*(ROW($X$7:$X$2085)&lt;&gt;ROW(X1457)))&gt;0,"Cruzado","Sin cruce")))</f>
        <v>Sin cruce</v>
      </c>
      <c r="AR1457" s="23" t="str" cm="1">
        <f t="array" ref="AR1457">IF(AE1457="","",IF(SUMPRODUCT((AE1457=$AE$7:$AE$2085)*(AI1457=$AI$7:$AI$2085)*(AO1457=$AO$7:$AO$2085)*(AP1457=$AP$7:$AP$2085)*(ROW($AE$7:$AE$2085)&lt;&gt;ROW(AE1457))*((S1457=0)*($S$7:$S$2085&gt;0)+(S1457&gt;0)*($S$7:$S$2085=0)))&gt;0,"SALONES UNIDOS",IF(SUMPRODUCT((AE1457=$AE$7:$AE$2085)*(AI1457=$AI$7:$AI$2085)*((AO1457&lt;$AP$7:$AP$2085)*(AP1457&gt;$AO$7:$AO$2085))*(ROW($AE$7:$AE$2085)&lt;&gt;ROW(AE1457)))&gt;0,"Cruzado","Sin cruce")))</f>
        <v>Sin cruce</v>
      </c>
      <c r="AS1457" s="94" t="str">
        <f t="shared" si="30"/>
        <v>OB6PRINCIPALA</v>
      </c>
      <c r="AT1457" s="94" t="str" cm="1">
        <f t="array" ref="AT1457">IF(AS1457="","",IF(SUMPRODUCT((AS1457=$AS$7:$AS$2085)*(AI1457=$AI$7:$AI$2085)*(AO1457=$AO$7:$AO$2085)*(AP1457=$AP$7:$AP$2085)*(ROW($AS$7:$AS$2085)&lt;&gt;ROW(AS1457))*((S1457=0)*($S$7:$S$2085&gt;0)+(S1457&gt;0)*($S$7:$S$2085=0)))&gt;0,"SALONES UNIDOS",IF(SUMPRODUCT((AS1457=$AS$7:$AS$2085)*(AI1457=$AI$7:$AI$2085)*((AO1457&lt;$AP$7:$AP$2085)*(AP1457&gt;$AO$7:$AO$2085))*(ROW($AS$7:$AS$2085)&lt;&gt;ROW(AS1457)))&gt;0,"Cruzado","Sin cruce")))</f>
        <v>Sin cruce</v>
      </c>
    </row>
    <row r="1458" spans="3:46" ht="15.6" hidden="1" customHeight="1">
      <c r="C1458" s="496" t="s">
        <v>572</v>
      </c>
      <c r="D1458" s="479" t="s">
        <v>727</v>
      </c>
      <c r="E1458" s="479">
        <v>20261</v>
      </c>
      <c r="F1458" s="503" t="s">
        <v>48</v>
      </c>
      <c r="G1458" s="497" t="s">
        <v>80</v>
      </c>
      <c r="H1458" s="503" t="s">
        <v>88</v>
      </c>
      <c r="I1458" s="503">
        <v>6</v>
      </c>
      <c r="J1458" s="503" t="s">
        <v>583</v>
      </c>
      <c r="K1458" s="503" t="s">
        <v>41</v>
      </c>
      <c r="L1458" s="499" t="s">
        <v>796</v>
      </c>
      <c r="M1458" s="535" t="s">
        <v>797</v>
      </c>
      <c r="N1458" s="15" t="s">
        <v>710</v>
      </c>
      <c r="O1458" s="15" t="s">
        <v>578</v>
      </c>
      <c r="P1458" s="503" t="s">
        <v>579</v>
      </c>
      <c r="Q1458" s="15">
        <v>0</v>
      </c>
      <c r="R1458" s="15">
        <v>2</v>
      </c>
      <c r="S1458" s="479">
        <v>2</v>
      </c>
      <c r="T1458" s="15">
        <v>6</v>
      </c>
      <c r="U1458" s="471"/>
      <c r="V1458" s="550">
        <v>15</v>
      </c>
      <c r="W1458" s="497">
        <v>21871069</v>
      </c>
      <c r="X1458" s="566" t="s">
        <v>468</v>
      </c>
      <c r="Y1458" s="15" t="s">
        <v>579</v>
      </c>
      <c r="Z1458" s="15"/>
      <c r="AA1458" s="15"/>
      <c r="AB1458" s="15"/>
      <c r="AC1458" s="493"/>
      <c r="AD1458" s="15"/>
      <c r="AE1458" s="15" t="s">
        <v>1101</v>
      </c>
      <c r="AF1458" s="497"/>
      <c r="AG1458" s="497"/>
      <c r="AH1458" s="497" t="s">
        <v>100</v>
      </c>
      <c r="AI1458" s="15">
        <v>1</v>
      </c>
      <c r="AJ1458" s="15">
        <v>11</v>
      </c>
      <c r="AK1458" s="15">
        <v>0</v>
      </c>
      <c r="AL1458" s="15">
        <v>12</v>
      </c>
      <c r="AM1458" s="15">
        <v>40</v>
      </c>
      <c r="AN1458" s="490">
        <f>IF(AJ1458="",S1458,ROUND(((((AL1458/24)+(AM1458/1440))-((AJ1458/24)+(AK1458/1440)))*1440/50),5))</f>
        <v>2</v>
      </c>
      <c r="AO1458" s="491">
        <f>AJ1458/24+AK1458/1440</f>
        <v>0.45833333333333331</v>
      </c>
      <c r="AP1458" s="491">
        <f>AL1458/24+AM1458/1440</f>
        <v>0.52777777777777779</v>
      </c>
      <c r="AQ1458" s="23" t="str" cm="1">
        <f t="array" ref="AQ1458">IF(X1458="","",IF(SUMPRODUCT((X1458=$X$7:$X$2085)*(AI1458=$AI$7:$AI$2085)*(AO1458=$AO$7:$AO$2085)*(AP1458=$AP$7:$AP$2085)*(ROW($X$7:$X$2085)&lt;&gt;ROW(X1458))*((S1458=0)*($S$7:$S$2085&gt;0)+(S1458&gt;0)*($S$7:$S$2085=0)))&gt;0,"SALONES UNIDOS",IF(SUMPRODUCT((X1458=$X$7:$X$2085)*(AI1458=$AI$7:$AI$2085)*((AO1458&lt;$AP$7:$AP$2085)*(AP1458&gt;$AO$7:$AO$2085))*(ROW($X$7:$X$2085)&lt;&gt;ROW(X1458)))&gt;0,"Cruzado","Sin cruce")))</f>
        <v>Sin cruce</v>
      </c>
      <c r="AR1458" s="23" t="str" cm="1">
        <f t="array" ref="AR1458">IF(AE1458="","",IF(SUMPRODUCT((AE1458=$AE$7:$AE$2085)*(AI1458=$AI$7:$AI$2085)*(AO1458=$AO$7:$AO$2085)*(AP1458=$AP$7:$AP$2085)*(ROW($AE$7:$AE$2085)&lt;&gt;ROW(AE1458))*((S1458=0)*($S$7:$S$2085&gt;0)+(S1458&gt;0)*($S$7:$S$2085=0)))&gt;0,"SALONES UNIDOS",IF(SUMPRODUCT((AE1458=$AE$7:$AE$2085)*(AI1458=$AI$7:$AI$2085)*((AO1458&lt;$AP$7:$AP$2085)*(AP1458&gt;$AO$7:$AO$2085))*(ROW($AE$7:$AE$2085)&lt;&gt;ROW(AE1458)))&gt;0,"Cruzado","Sin cruce")))</f>
        <v>Sin cruce</v>
      </c>
      <c r="AS1458" s="94" t="str">
        <f t="shared" si="30"/>
        <v>OB6PRINCIPALA</v>
      </c>
      <c r="AT1458" s="94" t="str" cm="1">
        <f t="array" ref="AT1458">IF(AS1458="","",IF(SUMPRODUCT((AS1458=$AS$7:$AS$2085)*(AI1458=$AI$7:$AI$2085)*(AO1458=$AO$7:$AO$2085)*(AP1458=$AP$7:$AP$2085)*(ROW($AS$7:$AS$2085)&lt;&gt;ROW(AS1458))*((S1458=0)*($S$7:$S$2085&gt;0)+(S1458&gt;0)*($S$7:$S$2085=0)))&gt;0,"SALONES UNIDOS",IF(SUMPRODUCT((AS1458=$AS$7:$AS$2085)*(AI1458=$AI$7:$AI$2085)*((AO1458&lt;$AP$7:$AP$2085)*(AP1458&gt;$AO$7:$AO$2085))*(ROW($AS$7:$AS$2085)&lt;&gt;ROW(AS1458)))&gt;0,"Cruzado","Sin cruce")))</f>
        <v>Sin cruce</v>
      </c>
    </row>
    <row r="1459" spans="3:46" ht="15.6" hidden="1" customHeight="1">
      <c r="C1459" s="496" t="s">
        <v>572</v>
      </c>
      <c r="D1459" s="479" t="s">
        <v>727</v>
      </c>
      <c r="E1459" s="479">
        <v>20261</v>
      </c>
      <c r="F1459" s="503" t="s">
        <v>48</v>
      </c>
      <c r="G1459" s="497" t="s">
        <v>80</v>
      </c>
      <c r="H1459" s="503" t="s">
        <v>88</v>
      </c>
      <c r="I1459" s="503">
        <v>6</v>
      </c>
      <c r="J1459" s="503" t="s">
        <v>41</v>
      </c>
      <c r="K1459" s="503" t="s">
        <v>41</v>
      </c>
      <c r="L1459" s="499" t="s">
        <v>796</v>
      </c>
      <c r="M1459" s="535" t="s">
        <v>797</v>
      </c>
      <c r="N1459" s="15" t="s">
        <v>710</v>
      </c>
      <c r="O1459" s="15" t="s">
        <v>578</v>
      </c>
      <c r="P1459" s="503" t="s">
        <v>579</v>
      </c>
      <c r="Q1459" s="15">
        <v>0</v>
      </c>
      <c r="R1459" s="15">
        <v>6</v>
      </c>
      <c r="S1459" s="479">
        <v>6</v>
      </c>
      <c r="T1459" s="15">
        <v>6</v>
      </c>
      <c r="U1459" s="471"/>
      <c r="V1459" s="550">
        <v>30</v>
      </c>
      <c r="W1459" s="497">
        <v>21871069</v>
      </c>
      <c r="X1459" s="566" t="s">
        <v>468</v>
      </c>
      <c r="Y1459" s="15" t="s">
        <v>579</v>
      </c>
      <c r="Z1459" s="15"/>
      <c r="AA1459" s="15"/>
      <c r="AB1459" s="15"/>
      <c r="AC1459" s="15" t="s">
        <v>957</v>
      </c>
      <c r="AD1459" s="15"/>
      <c r="AE1459" s="479"/>
      <c r="AF1459" s="497"/>
      <c r="AG1459" s="497"/>
      <c r="AH1459" s="497" t="s">
        <v>100</v>
      </c>
      <c r="AI1459" s="15">
        <v>1</v>
      </c>
      <c r="AJ1459" s="15">
        <v>13</v>
      </c>
      <c r="AK1459" s="15">
        <v>30</v>
      </c>
      <c r="AL1459" s="15">
        <v>18</v>
      </c>
      <c r="AM1459" s="15">
        <v>30</v>
      </c>
      <c r="AN1459" s="490">
        <f>IF(AJ1459="",S1459,ROUND(((((AL1459/24)+(AM1459/1440))-((AJ1459/24)+(AK1459/1440)))*1440/50),5))</f>
        <v>6</v>
      </c>
      <c r="AO1459" s="491">
        <f>AJ1459/24+AK1459/1440</f>
        <v>0.5625</v>
      </c>
      <c r="AP1459" s="491">
        <f>AL1459/24+AM1459/1440</f>
        <v>0.77083333333333337</v>
      </c>
      <c r="AQ1459" s="23" t="str" cm="1">
        <f t="array" ref="AQ1459">IF(X1459="","",IF(SUMPRODUCT((X1459=$X$7:$X$2085)*(AI1459=$AI$7:$AI$2085)*(AO1459=$AO$7:$AO$2085)*(AP1459=$AP$7:$AP$2085)*(ROW($X$7:$X$2085)&lt;&gt;ROW(X1459))*((S1459=0)*($S$7:$S$2085&gt;0)+(S1459&gt;0)*($S$7:$S$2085=0)))&gt;0,"SALONES UNIDOS",IF(SUMPRODUCT((X1459=$X$7:$X$2085)*(AI1459=$AI$7:$AI$2085)*((AO1459&lt;$AP$7:$AP$2085)*(AP1459&gt;$AO$7:$AO$2085))*(ROW($X$7:$X$2085)&lt;&gt;ROW(X1459)))&gt;0,"Cruzado","Sin cruce")))</f>
        <v>Sin cruce</v>
      </c>
      <c r="AR1459" s="23" t="str" cm="1">
        <f t="array" ref="AR1459">IF(AE1459="","",IF(SUMPRODUCT((AE1459=$AE$7:$AE$2085)*(AI1459=$AI$7:$AI$2085)*(AO1459=$AO$7:$AO$2085)*(AP1459=$AP$7:$AP$2085)*(ROW($AE$7:$AE$2085)&lt;&gt;ROW(AE1459))*((S1459=0)*($S$7:$S$2085&gt;0)+(S1459&gt;0)*($S$7:$S$2085=0)))&gt;0,"SALONES UNIDOS",IF(SUMPRODUCT((AE1459=$AE$7:$AE$2085)*(AI1459=$AI$7:$AI$2085)*((AO1459&lt;$AP$7:$AP$2085)*(AP1459&gt;$AO$7:$AO$2085))*(ROW($AE$7:$AE$2085)&lt;&gt;ROW(AE1459)))&gt;0,"Cruzado","Sin cruce")))</f>
        <v/>
      </c>
      <c r="AS1459" s="94" t="str">
        <f t="shared" si="30"/>
        <v>OB6PRINCIPALA</v>
      </c>
      <c r="AT1459" s="94" t="str" cm="1">
        <f t="array" ref="AT1459">IF(AS1459="","",IF(SUMPRODUCT((AS1459=$AS$7:$AS$2085)*(AI1459=$AI$7:$AI$2085)*(AO1459=$AO$7:$AO$2085)*(AP1459=$AP$7:$AP$2085)*(ROW($AS$7:$AS$2085)&lt;&gt;ROW(AS1459))*((S1459=0)*($S$7:$S$2085&gt;0)+(S1459&gt;0)*($S$7:$S$2085=0)))&gt;0,"SALONES UNIDOS",IF(SUMPRODUCT((AS1459=$AS$7:$AS$2085)*(AI1459=$AI$7:$AI$2085)*((AO1459&lt;$AP$7:$AP$2085)*(AP1459&gt;$AO$7:$AO$2085))*(ROW($AS$7:$AS$2085)&lt;&gt;ROW(AS1459)))&gt;0,"Cruzado","Sin cruce")))</f>
        <v>Sin cruce</v>
      </c>
    </row>
    <row r="1460" spans="3:46" ht="15.6" hidden="1" customHeight="1">
      <c r="C1460" s="496" t="s">
        <v>572</v>
      </c>
      <c r="D1460" s="479" t="s">
        <v>727</v>
      </c>
      <c r="E1460" s="479">
        <v>20261</v>
      </c>
      <c r="F1460" s="503" t="s">
        <v>48</v>
      </c>
      <c r="G1460" s="497" t="s">
        <v>80</v>
      </c>
      <c r="H1460" s="503" t="s">
        <v>88</v>
      </c>
      <c r="I1460" s="503">
        <v>6</v>
      </c>
      <c r="J1460" s="503" t="s">
        <v>41</v>
      </c>
      <c r="K1460" s="503" t="s">
        <v>41</v>
      </c>
      <c r="L1460" s="499" t="s">
        <v>798</v>
      </c>
      <c r="M1460" s="535" t="s">
        <v>799</v>
      </c>
      <c r="N1460" s="15" t="s">
        <v>710</v>
      </c>
      <c r="O1460" s="15" t="s">
        <v>578</v>
      </c>
      <c r="P1460" s="503" t="s">
        <v>579</v>
      </c>
      <c r="Q1460" s="15">
        <v>3</v>
      </c>
      <c r="R1460" s="15">
        <v>0</v>
      </c>
      <c r="S1460" s="479">
        <v>3</v>
      </c>
      <c r="T1460" s="15">
        <v>4</v>
      </c>
      <c r="U1460" s="471"/>
      <c r="V1460" s="550">
        <v>30</v>
      </c>
      <c r="W1460" s="497">
        <v>9916820</v>
      </c>
      <c r="X1460" s="566" t="s">
        <v>328</v>
      </c>
      <c r="Y1460" s="15" t="s">
        <v>579</v>
      </c>
      <c r="Z1460" s="15"/>
      <c r="AA1460" s="15"/>
      <c r="AB1460" s="15"/>
      <c r="AC1460" s="15" t="s">
        <v>1081</v>
      </c>
      <c r="AD1460" s="15"/>
      <c r="AE1460" s="479"/>
      <c r="AF1460" s="497"/>
      <c r="AG1460" s="497"/>
      <c r="AH1460" s="497" t="s">
        <v>582</v>
      </c>
      <c r="AI1460" s="15">
        <v>4</v>
      </c>
      <c r="AJ1460" s="15">
        <v>15</v>
      </c>
      <c r="AK1460" s="15">
        <v>10</v>
      </c>
      <c r="AL1460" s="15">
        <v>17</v>
      </c>
      <c r="AM1460" s="15">
        <v>40</v>
      </c>
      <c r="AN1460" s="490">
        <f>IF(AJ1460="",S1460,ROUND(((((AL1460/24)+(AM1460/1440))-((AJ1460/24)+(AK1460/1440)))*1440/50),5))</f>
        <v>3</v>
      </c>
      <c r="AO1460" s="491">
        <f>AJ1460/24+AK1460/1440</f>
        <v>0.63194444444444442</v>
      </c>
      <c r="AP1460" s="491">
        <f>AL1460/24+AM1460/1440</f>
        <v>0.73611111111111116</v>
      </c>
      <c r="AQ1460" s="23" t="str" cm="1">
        <f t="array" ref="AQ1460">IF(X1460="","",IF(SUMPRODUCT((X1460=$X$7:$X$2085)*(AI1460=$AI$7:$AI$2085)*(AO1460=$AO$7:$AO$2085)*(AP1460=$AP$7:$AP$2085)*(ROW($X$7:$X$2085)&lt;&gt;ROW(X1460))*((S1460=0)*($S$7:$S$2085&gt;0)+(S1460&gt;0)*($S$7:$S$2085=0)))&gt;0,"SALONES UNIDOS",IF(SUMPRODUCT((X1460=$X$7:$X$2085)*(AI1460=$AI$7:$AI$2085)*((AO1460&lt;$AP$7:$AP$2085)*(AP1460&gt;$AO$7:$AO$2085))*(ROW($X$7:$X$2085)&lt;&gt;ROW(X1460)))&gt;0,"Cruzado","Sin cruce")))</f>
        <v>Sin cruce</v>
      </c>
      <c r="AR1460" s="23" t="str" cm="1">
        <f t="array" ref="AR1460">IF(AE1460="","",IF(SUMPRODUCT((AE1460=$AE$7:$AE$2085)*(AI1460=$AI$7:$AI$2085)*(AO1460=$AO$7:$AO$2085)*(AP1460=$AP$7:$AP$2085)*(ROW($AE$7:$AE$2085)&lt;&gt;ROW(AE1460))*((S1460=0)*($S$7:$S$2085&gt;0)+(S1460&gt;0)*($S$7:$S$2085=0)))&gt;0,"SALONES UNIDOS",IF(SUMPRODUCT((AE1460=$AE$7:$AE$2085)*(AI1460=$AI$7:$AI$2085)*((AO1460&lt;$AP$7:$AP$2085)*(AP1460&gt;$AO$7:$AO$2085))*(ROW($AE$7:$AE$2085)&lt;&gt;ROW(AE1460)))&gt;0,"Cruzado","Sin cruce")))</f>
        <v/>
      </c>
      <c r="AS1460" s="94" t="str">
        <f t="shared" si="30"/>
        <v>OB6PRINCIPALA</v>
      </c>
      <c r="AT1460" s="94" t="str" cm="1">
        <f t="array" ref="AT1460">IF(AS1460="","",IF(SUMPRODUCT((AS1460=$AS$7:$AS$2085)*(AI1460=$AI$7:$AI$2085)*(AO1460=$AO$7:$AO$2085)*(AP1460=$AP$7:$AP$2085)*(ROW($AS$7:$AS$2085)&lt;&gt;ROW(AS1460))*((S1460=0)*($S$7:$S$2085&gt;0)+(S1460&gt;0)*($S$7:$S$2085=0)))&gt;0,"SALONES UNIDOS",IF(SUMPRODUCT((AS1460=$AS$7:$AS$2085)*(AI1460=$AI$7:$AI$2085)*((AO1460&lt;$AP$7:$AP$2085)*(AP1460&gt;$AO$7:$AO$2085))*(ROW($AS$7:$AS$2085)&lt;&gt;ROW(AS1460)))&gt;0,"Cruzado","Sin cruce")))</f>
        <v>Sin cruce</v>
      </c>
    </row>
    <row r="1461" spans="3:46" ht="15.6" hidden="1" customHeight="1">
      <c r="C1461" s="496" t="s">
        <v>572</v>
      </c>
      <c r="D1461" s="479" t="s">
        <v>727</v>
      </c>
      <c r="E1461" s="479">
        <v>20261</v>
      </c>
      <c r="F1461" s="503" t="s">
        <v>48</v>
      </c>
      <c r="G1461" s="497" t="s">
        <v>80</v>
      </c>
      <c r="H1461" s="503" t="s">
        <v>88</v>
      </c>
      <c r="I1461" s="503">
        <v>6</v>
      </c>
      <c r="J1461" s="503" t="s">
        <v>574</v>
      </c>
      <c r="K1461" s="503" t="s">
        <v>41</v>
      </c>
      <c r="L1461" s="499" t="s">
        <v>798</v>
      </c>
      <c r="M1461" s="535" t="s">
        <v>799</v>
      </c>
      <c r="N1461" s="15" t="s">
        <v>710</v>
      </c>
      <c r="O1461" s="15" t="s">
        <v>578</v>
      </c>
      <c r="P1461" s="503" t="s">
        <v>579</v>
      </c>
      <c r="Q1461" s="15">
        <v>0</v>
      </c>
      <c r="R1461" s="15">
        <v>2</v>
      </c>
      <c r="S1461" s="479">
        <v>2</v>
      </c>
      <c r="T1461" s="15">
        <v>4</v>
      </c>
      <c r="U1461" s="471"/>
      <c r="V1461" s="550">
        <v>15</v>
      </c>
      <c r="W1461" s="497">
        <v>9916820</v>
      </c>
      <c r="X1461" s="566" t="s">
        <v>328</v>
      </c>
      <c r="Y1461" s="15" t="s">
        <v>579</v>
      </c>
      <c r="Z1461" s="15"/>
      <c r="AA1461" s="15"/>
      <c r="AB1461" s="15"/>
      <c r="AC1461" s="493"/>
      <c r="AD1461" s="15"/>
      <c r="AE1461" s="15" t="s">
        <v>800</v>
      </c>
      <c r="AF1461" s="497"/>
      <c r="AG1461" s="497"/>
      <c r="AH1461" s="497" t="s">
        <v>100</v>
      </c>
      <c r="AI1461" s="15">
        <v>4</v>
      </c>
      <c r="AJ1461" s="15">
        <v>17</v>
      </c>
      <c r="AK1461" s="15">
        <v>40</v>
      </c>
      <c r="AL1461" s="15">
        <v>19</v>
      </c>
      <c r="AM1461" s="15">
        <v>20</v>
      </c>
      <c r="AN1461" s="490">
        <f>IF(AJ1461="",S1461,ROUND(((((AL1461/24)+(AM1461/1440))-((AJ1461/24)+(AK1461/1440)))*1440/50),5))</f>
        <v>2</v>
      </c>
      <c r="AO1461" s="491">
        <f>AJ1461/24+AK1461/1440</f>
        <v>0.73611111111111116</v>
      </c>
      <c r="AP1461" s="491">
        <f>AL1461/24+AM1461/1440</f>
        <v>0.80555555555555547</v>
      </c>
      <c r="AQ1461" s="23" t="str" cm="1">
        <f t="array" ref="AQ1461">IF(X1461="","",IF(SUMPRODUCT((X1461=$X$7:$X$2085)*(AI1461=$AI$7:$AI$2085)*(AO1461=$AO$7:$AO$2085)*(AP1461=$AP$7:$AP$2085)*(ROW($X$7:$X$2085)&lt;&gt;ROW(X1461))*((S1461=0)*($S$7:$S$2085&gt;0)+(S1461&gt;0)*($S$7:$S$2085=0)))&gt;0,"SALONES UNIDOS",IF(SUMPRODUCT((X1461=$X$7:$X$2085)*(AI1461=$AI$7:$AI$2085)*((AO1461&lt;$AP$7:$AP$2085)*(AP1461&gt;$AO$7:$AO$2085))*(ROW($X$7:$X$2085)&lt;&gt;ROW(X1461)))&gt;0,"Cruzado","Sin cruce")))</f>
        <v>Sin cruce</v>
      </c>
      <c r="AR1461" s="23" t="str" cm="1">
        <f t="array" ref="AR1461">IF(AE1461="","",IF(SUMPRODUCT((AE1461=$AE$7:$AE$2085)*(AI1461=$AI$7:$AI$2085)*(AO1461=$AO$7:$AO$2085)*(AP1461=$AP$7:$AP$2085)*(ROW($AE$7:$AE$2085)&lt;&gt;ROW(AE1461))*((S1461=0)*($S$7:$S$2085&gt;0)+(S1461&gt;0)*($S$7:$S$2085=0)))&gt;0,"SALONES UNIDOS",IF(SUMPRODUCT((AE1461=$AE$7:$AE$2085)*(AI1461=$AI$7:$AI$2085)*((AO1461&lt;$AP$7:$AP$2085)*(AP1461&gt;$AO$7:$AO$2085))*(ROW($AE$7:$AE$2085)&lt;&gt;ROW(AE1461)))&gt;0,"Cruzado","Sin cruce")))</f>
        <v>Sin cruce</v>
      </c>
      <c r="AS1461" s="94" t="str">
        <f t="shared" si="30"/>
        <v>OB6PRINCIPALA</v>
      </c>
      <c r="AT1461" s="94" t="str" cm="1">
        <f t="array" ref="AT1461">IF(AS1461="","",IF(SUMPRODUCT((AS1461=$AS$7:$AS$2085)*(AI1461=$AI$7:$AI$2085)*(AO1461=$AO$7:$AO$2085)*(AP1461=$AP$7:$AP$2085)*(ROW($AS$7:$AS$2085)&lt;&gt;ROW(AS1461))*((S1461=0)*($S$7:$S$2085&gt;0)+(S1461&gt;0)*($S$7:$S$2085=0)))&gt;0,"SALONES UNIDOS",IF(SUMPRODUCT((AS1461=$AS$7:$AS$2085)*(AI1461=$AI$7:$AI$2085)*((AO1461&lt;$AP$7:$AP$2085)*(AP1461&gt;$AO$7:$AO$2085))*(ROW($AS$7:$AS$2085)&lt;&gt;ROW(AS1461)))&gt;0,"Cruzado","Sin cruce")))</f>
        <v>Sin cruce</v>
      </c>
    </row>
    <row r="1462" spans="3:46" ht="15.6" hidden="1" customHeight="1">
      <c r="C1462" s="496" t="s">
        <v>572</v>
      </c>
      <c r="D1462" s="479" t="s">
        <v>727</v>
      </c>
      <c r="E1462" s="479">
        <v>20261</v>
      </c>
      <c r="F1462" s="503" t="s">
        <v>48</v>
      </c>
      <c r="G1462" s="497" t="s">
        <v>80</v>
      </c>
      <c r="H1462" s="503" t="s">
        <v>88</v>
      </c>
      <c r="I1462" s="503">
        <v>6</v>
      </c>
      <c r="J1462" s="503" t="s">
        <v>583</v>
      </c>
      <c r="K1462" s="503" t="s">
        <v>41</v>
      </c>
      <c r="L1462" s="499" t="s">
        <v>798</v>
      </c>
      <c r="M1462" s="535" t="s">
        <v>799</v>
      </c>
      <c r="N1462" s="15" t="s">
        <v>710</v>
      </c>
      <c r="O1462" s="15" t="s">
        <v>578</v>
      </c>
      <c r="P1462" s="503" t="s">
        <v>579</v>
      </c>
      <c r="Q1462" s="15">
        <v>0</v>
      </c>
      <c r="R1462" s="15">
        <v>2</v>
      </c>
      <c r="S1462" s="479">
        <v>2</v>
      </c>
      <c r="T1462" s="15">
        <v>4</v>
      </c>
      <c r="U1462" s="471"/>
      <c r="V1462" s="550">
        <v>15</v>
      </c>
      <c r="W1462" s="497">
        <v>9916820</v>
      </c>
      <c r="X1462" s="566" t="s">
        <v>328</v>
      </c>
      <c r="Y1462" s="15" t="s">
        <v>579</v>
      </c>
      <c r="Z1462" s="15"/>
      <c r="AA1462" s="15"/>
      <c r="AB1462" s="15"/>
      <c r="AC1462" s="493"/>
      <c r="AD1462" s="15"/>
      <c r="AE1462" s="15" t="s">
        <v>800</v>
      </c>
      <c r="AF1462" s="497"/>
      <c r="AG1462" s="497"/>
      <c r="AH1462" s="497" t="s">
        <v>100</v>
      </c>
      <c r="AI1462" s="15">
        <v>4</v>
      </c>
      <c r="AJ1462" s="15">
        <v>19</v>
      </c>
      <c r="AK1462" s="15">
        <v>20</v>
      </c>
      <c r="AL1462" s="15">
        <v>21</v>
      </c>
      <c r="AM1462" s="15">
        <v>0</v>
      </c>
      <c r="AN1462" s="490">
        <f>IF(AJ1462="",S1462,ROUND(((((AL1462/24)+(AM1462/1440))-((AJ1462/24)+(AK1462/1440)))*1440/50),5))</f>
        <v>2</v>
      </c>
      <c r="AO1462" s="491">
        <f>AJ1462/24+AK1462/1440</f>
        <v>0.80555555555555547</v>
      </c>
      <c r="AP1462" s="491">
        <f>AL1462/24+AM1462/1440</f>
        <v>0.875</v>
      </c>
      <c r="AQ1462" s="23" t="str" cm="1">
        <f t="array" ref="AQ1462">IF(X1462="","",IF(SUMPRODUCT((X1462=$X$7:$X$2085)*(AI1462=$AI$7:$AI$2085)*(AO1462=$AO$7:$AO$2085)*(AP1462=$AP$7:$AP$2085)*(ROW($X$7:$X$2085)&lt;&gt;ROW(X1462))*((S1462=0)*($S$7:$S$2085&gt;0)+(S1462&gt;0)*($S$7:$S$2085=0)))&gt;0,"SALONES UNIDOS",IF(SUMPRODUCT((X1462=$X$7:$X$2085)*(AI1462=$AI$7:$AI$2085)*((AO1462&lt;$AP$7:$AP$2085)*(AP1462&gt;$AO$7:$AO$2085))*(ROW($X$7:$X$2085)&lt;&gt;ROW(X1462)))&gt;0,"Cruzado","Sin cruce")))</f>
        <v>Sin cruce</v>
      </c>
      <c r="AR1462" s="23" t="str" cm="1">
        <f t="array" ref="AR1462">IF(AE1462="","",IF(SUMPRODUCT((AE1462=$AE$7:$AE$2085)*(AI1462=$AI$7:$AI$2085)*(AO1462=$AO$7:$AO$2085)*(AP1462=$AP$7:$AP$2085)*(ROW($AE$7:$AE$2085)&lt;&gt;ROW(AE1462))*((S1462=0)*($S$7:$S$2085&gt;0)+(S1462&gt;0)*($S$7:$S$2085=0)))&gt;0,"SALONES UNIDOS",IF(SUMPRODUCT((AE1462=$AE$7:$AE$2085)*(AI1462=$AI$7:$AI$2085)*((AO1462&lt;$AP$7:$AP$2085)*(AP1462&gt;$AO$7:$AO$2085))*(ROW($AE$7:$AE$2085)&lt;&gt;ROW(AE1462)))&gt;0,"Cruzado","Sin cruce")))</f>
        <v>Sin cruce</v>
      </c>
      <c r="AS1462" s="94" t="str">
        <f t="shared" si="30"/>
        <v>OB6PRINCIPALA</v>
      </c>
      <c r="AT1462" s="94" t="str" cm="1">
        <f t="array" ref="AT1462">IF(AS1462="","",IF(SUMPRODUCT((AS1462=$AS$7:$AS$2085)*(AI1462=$AI$7:$AI$2085)*(AO1462=$AO$7:$AO$2085)*(AP1462=$AP$7:$AP$2085)*(ROW($AS$7:$AS$2085)&lt;&gt;ROW(AS1462))*((S1462=0)*($S$7:$S$2085&gt;0)+(S1462&gt;0)*($S$7:$S$2085=0)))&gt;0,"SALONES UNIDOS",IF(SUMPRODUCT((AS1462=$AS$7:$AS$2085)*(AI1462=$AI$7:$AI$2085)*((AO1462&lt;$AP$7:$AP$2085)*(AP1462&gt;$AO$7:$AO$2085))*(ROW($AS$7:$AS$2085)&lt;&gt;ROW(AS1462)))&gt;0,"Cruzado","Sin cruce")))</f>
        <v>Sin cruce</v>
      </c>
    </row>
    <row r="1463" spans="3:46" ht="15.6" hidden="1" customHeight="1">
      <c r="C1463" s="496" t="s">
        <v>572</v>
      </c>
      <c r="D1463" s="479" t="s">
        <v>727</v>
      </c>
      <c r="E1463" s="479">
        <v>20261</v>
      </c>
      <c r="F1463" s="503" t="s">
        <v>48</v>
      </c>
      <c r="G1463" s="497" t="s">
        <v>80</v>
      </c>
      <c r="H1463" s="503" t="s">
        <v>88</v>
      </c>
      <c r="I1463" s="503">
        <v>7</v>
      </c>
      <c r="J1463" s="503" t="s">
        <v>41</v>
      </c>
      <c r="K1463" s="503" t="s">
        <v>41</v>
      </c>
      <c r="L1463" s="499" t="s">
        <v>801</v>
      </c>
      <c r="M1463" s="535" t="s">
        <v>802</v>
      </c>
      <c r="N1463" s="15" t="s">
        <v>710</v>
      </c>
      <c r="O1463" s="15" t="s">
        <v>578</v>
      </c>
      <c r="P1463" s="503" t="s">
        <v>579</v>
      </c>
      <c r="Q1463" s="15">
        <v>2</v>
      </c>
      <c r="R1463" s="15">
        <v>0</v>
      </c>
      <c r="S1463" s="479">
        <v>2</v>
      </c>
      <c r="T1463" s="15">
        <v>3</v>
      </c>
      <c r="U1463" s="471"/>
      <c r="V1463" s="550">
        <v>25</v>
      </c>
      <c r="W1463" s="616">
        <v>41628245</v>
      </c>
      <c r="X1463" s="617" t="s">
        <v>393</v>
      </c>
      <c r="Y1463" s="15" t="s">
        <v>579</v>
      </c>
      <c r="Z1463" s="15"/>
      <c r="AA1463" s="15"/>
      <c r="AB1463" s="15"/>
      <c r="AC1463" s="590" t="s">
        <v>1079</v>
      </c>
      <c r="AD1463" s="15"/>
      <c r="AE1463" s="479"/>
      <c r="AF1463" s="497"/>
      <c r="AG1463" s="497"/>
      <c r="AH1463" s="497" t="s">
        <v>582</v>
      </c>
      <c r="AI1463" s="15">
        <v>5</v>
      </c>
      <c r="AJ1463" s="15">
        <v>15</v>
      </c>
      <c r="AK1463" s="15">
        <v>10</v>
      </c>
      <c r="AL1463" s="15">
        <v>16</v>
      </c>
      <c r="AM1463" s="15">
        <v>50</v>
      </c>
      <c r="AN1463" s="490">
        <f>IF(AJ1463="",S1463,ROUND(((((AL1463/24)+(AM1463/1440))-((AJ1463/24)+(AK1463/1440)))*1440/50),5))</f>
        <v>2</v>
      </c>
      <c r="AO1463" s="491">
        <f>AJ1463/24+AK1463/1440</f>
        <v>0.63194444444444442</v>
      </c>
      <c r="AP1463" s="491">
        <f>AL1463/24+AM1463/1440</f>
        <v>0.70138888888888884</v>
      </c>
      <c r="AQ1463" s="23" t="str" cm="1">
        <f t="array" ref="AQ1463">IF(X1463="","",IF(SUMPRODUCT((X1463=$X$7:$X$2085)*(AI1463=$AI$7:$AI$2085)*(AO1463=$AO$7:$AO$2085)*(AP1463=$AP$7:$AP$2085)*(ROW($X$7:$X$2085)&lt;&gt;ROW(X1463))*((S1463=0)*($S$7:$S$2085&gt;0)+(S1463&gt;0)*($S$7:$S$2085=0)))&gt;0,"SALONES UNIDOS",IF(SUMPRODUCT((X1463=$X$7:$X$2085)*(AI1463=$AI$7:$AI$2085)*((AO1463&lt;$AP$7:$AP$2085)*(AP1463&gt;$AO$7:$AO$2085))*(ROW($X$7:$X$2085)&lt;&gt;ROW(X1463)))&gt;0,"Cruzado","Sin cruce")))</f>
        <v>Sin cruce</v>
      </c>
      <c r="AR1463" s="23" t="str" cm="1">
        <f t="array" ref="AR1463">IF(AE1463="","",IF(SUMPRODUCT((AE1463=$AE$7:$AE$2085)*(AI1463=$AI$7:$AI$2085)*(AO1463=$AO$7:$AO$2085)*(AP1463=$AP$7:$AP$2085)*(ROW($AE$7:$AE$2085)&lt;&gt;ROW(AE1463))*((S1463=0)*($S$7:$S$2085&gt;0)+(S1463&gt;0)*($S$7:$S$2085=0)))&gt;0,"SALONES UNIDOS",IF(SUMPRODUCT((AE1463=$AE$7:$AE$2085)*(AI1463=$AI$7:$AI$2085)*((AO1463&lt;$AP$7:$AP$2085)*(AP1463&gt;$AO$7:$AO$2085))*(ROW($AE$7:$AE$2085)&lt;&gt;ROW(AE1463)))&gt;0,"Cruzado","Sin cruce")))</f>
        <v/>
      </c>
      <c r="AS1463" s="94" t="str">
        <f t="shared" si="30"/>
        <v>OB7PRINCIPALA</v>
      </c>
      <c r="AT1463" s="94" t="str" cm="1">
        <f t="array" ref="AT1463">IF(AS1463="","",IF(SUMPRODUCT((AS1463=$AS$7:$AS$2085)*(AI1463=$AI$7:$AI$2085)*(AO1463=$AO$7:$AO$2085)*(AP1463=$AP$7:$AP$2085)*(ROW($AS$7:$AS$2085)&lt;&gt;ROW(AS1463))*((S1463=0)*($S$7:$S$2085&gt;0)+(S1463&gt;0)*($S$7:$S$2085=0)))&gt;0,"SALONES UNIDOS",IF(SUMPRODUCT((AS1463=$AS$7:$AS$2085)*(AI1463=$AI$7:$AI$2085)*((AO1463&lt;$AP$7:$AP$2085)*(AP1463&gt;$AO$7:$AO$2085))*(ROW($AS$7:$AS$2085)&lt;&gt;ROW(AS1463)))&gt;0,"Cruzado","Sin cruce")))</f>
        <v>Sin cruce</v>
      </c>
    </row>
    <row r="1464" spans="3:46" ht="15.6" hidden="1" customHeight="1">
      <c r="C1464" s="496" t="s">
        <v>572</v>
      </c>
      <c r="D1464" s="479" t="s">
        <v>727</v>
      </c>
      <c r="E1464" s="479">
        <v>20261</v>
      </c>
      <c r="F1464" s="503" t="s">
        <v>48</v>
      </c>
      <c r="G1464" s="497" t="s">
        <v>80</v>
      </c>
      <c r="H1464" s="503" t="s">
        <v>88</v>
      </c>
      <c r="I1464" s="503">
        <v>7</v>
      </c>
      <c r="J1464" s="503" t="s">
        <v>574</v>
      </c>
      <c r="K1464" s="503" t="s">
        <v>41</v>
      </c>
      <c r="L1464" s="499" t="s">
        <v>801</v>
      </c>
      <c r="M1464" s="535" t="s">
        <v>802</v>
      </c>
      <c r="N1464" s="15" t="s">
        <v>710</v>
      </c>
      <c r="O1464" s="15" t="s">
        <v>578</v>
      </c>
      <c r="P1464" s="503" t="s">
        <v>579</v>
      </c>
      <c r="Q1464" s="15">
        <v>0</v>
      </c>
      <c r="R1464" s="15">
        <v>2</v>
      </c>
      <c r="S1464" s="479">
        <v>2</v>
      </c>
      <c r="T1464" s="15">
        <v>3</v>
      </c>
      <c r="U1464" s="471"/>
      <c r="V1464" s="550">
        <v>13</v>
      </c>
      <c r="W1464" s="497">
        <v>41628245</v>
      </c>
      <c r="X1464" s="566" t="s">
        <v>393</v>
      </c>
      <c r="Y1464" s="15" t="s">
        <v>579</v>
      </c>
      <c r="Z1464" s="15"/>
      <c r="AA1464" s="15"/>
      <c r="AB1464" s="15"/>
      <c r="AC1464" s="493"/>
      <c r="AD1464" s="15"/>
      <c r="AE1464" s="15" t="s">
        <v>1080</v>
      </c>
      <c r="AF1464" s="497"/>
      <c r="AG1464" s="497"/>
      <c r="AH1464" s="497" t="s">
        <v>100</v>
      </c>
      <c r="AI1464" s="15">
        <v>5</v>
      </c>
      <c r="AJ1464" s="15">
        <v>16</v>
      </c>
      <c r="AK1464" s="15">
        <v>50</v>
      </c>
      <c r="AL1464" s="15">
        <v>18</v>
      </c>
      <c r="AM1464" s="15">
        <v>30</v>
      </c>
      <c r="AN1464" s="490">
        <f>IF(AJ1464="",S1464,ROUND(((((AL1464/24)+(AM1464/1440))-((AJ1464/24)+(AK1464/1440)))*1440/50),5))</f>
        <v>2</v>
      </c>
      <c r="AO1464" s="491">
        <f>AJ1464/24+AK1464/1440</f>
        <v>0.70138888888888884</v>
      </c>
      <c r="AP1464" s="491">
        <f>AL1464/24+AM1464/1440</f>
        <v>0.77083333333333337</v>
      </c>
      <c r="AQ1464" s="23" t="str" cm="1">
        <f t="array" ref="AQ1464">IF(X1464="","",IF(SUMPRODUCT((X1464=$X$7:$X$2085)*(AI1464=$AI$7:$AI$2085)*(AO1464=$AO$7:$AO$2085)*(AP1464=$AP$7:$AP$2085)*(ROW($X$7:$X$2085)&lt;&gt;ROW(X1464))*((S1464=0)*($S$7:$S$2085&gt;0)+(S1464&gt;0)*($S$7:$S$2085=0)))&gt;0,"SALONES UNIDOS",IF(SUMPRODUCT((X1464=$X$7:$X$2085)*(AI1464=$AI$7:$AI$2085)*((AO1464&lt;$AP$7:$AP$2085)*(AP1464&gt;$AO$7:$AO$2085))*(ROW($X$7:$X$2085)&lt;&gt;ROW(X1464)))&gt;0,"Cruzado","Sin cruce")))</f>
        <v>Sin cruce</v>
      </c>
      <c r="AR1464" s="23" t="str" cm="1">
        <f t="array" ref="AR1464">IF(AE1464="","",IF(SUMPRODUCT((AE1464=$AE$7:$AE$2085)*(AI1464=$AI$7:$AI$2085)*(AO1464=$AO$7:$AO$2085)*(AP1464=$AP$7:$AP$2085)*(ROW($AE$7:$AE$2085)&lt;&gt;ROW(AE1464))*((S1464=0)*($S$7:$S$2085&gt;0)+(S1464&gt;0)*($S$7:$S$2085=0)))&gt;0,"SALONES UNIDOS",IF(SUMPRODUCT((AE1464=$AE$7:$AE$2085)*(AI1464=$AI$7:$AI$2085)*((AO1464&lt;$AP$7:$AP$2085)*(AP1464&gt;$AO$7:$AO$2085))*(ROW($AE$7:$AE$2085)&lt;&gt;ROW(AE1464)))&gt;0,"Cruzado","Sin cruce")))</f>
        <v>Sin cruce</v>
      </c>
      <c r="AS1464" s="94" t="str">
        <f t="shared" si="30"/>
        <v>OB7PRINCIPALA</v>
      </c>
      <c r="AT1464" s="94" t="str" cm="1">
        <f t="array" ref="AT1464">IF(AS1464="","",IF(SUMPRODUCT((AS1464=$AS$7:$AS$2085)*(AI1464=$AI$7:$AI$2085)*(AO1464=$AO$7:$AO$2085)*(AP1464=$AP$7:$AP$2085)*(ROW($AS$7:$AS$2085)&lt;&gt;ROW(AS1464))*((S1464=0)*($S$7:$S$2085&gt;0)+(S1464&gt;0)*($S$7:$S$2085=0)))&gt;0,"SALONES UNIDOS",IF(SUMPRODUCT((AS1464=$AS$7:$AS$2085)*(AI1464=$AI$7:$AI$2085)*((AO1464&lt;$AP$7:$AP$2085)*(AP1464&gt;$AO$7:$AO$2085))*(ROW($AS$7:$AS$2085)&lt;&gt;ROW(AS1464)))&gt;0,"Cruzado","Sin cruce")))</f>
        <v>Sin cruce</v>
      </c>
    </row>
    <row r="1465" spans="3:46" ht="15.6" hidden="1" customHeight="1">
      <c r="C1465" s="496" t="s">
        <v>572</v>
      </c>
      <c r="D1465" s="479" t="s">
        <v>727</v>
      </c>
      <c r="E1465" s="479">
        <v>20261</v>
      </c>
      <c r="F1465" s="503" t="s">
        <v>48</v>
      </c>
      <c r="G1465" s="497" t="s">
        <v>80</v>
      </c>
      <c r="H1465" s="503" t="s">
        <v>88</v>
      </c>
      <c r="I1465" s="503">
        <v>7</v>
      </c>
      <c r="J1465" s="503" t="s">
        <v>583</v>
      </c>
      <c r="K1465" s="503" t="s">
        <v>41</v>
      </c>
      <c r="L1465" s="499" t="s">
        <v>801</v>
      </c>
      <c r="M1465" s="535" t="s">
        <v>802</v>
      </c>
      <c r="N1465" s="15" t="s">
        <v>710</v>
      </c>
      <c r="O1465" s="15" t="s">
        <v>578</v>
      </c>
      <c r="P1465" s="503" t="s">
        <v>579</v>
      </c>
      <c r="Q1465" s="15">
        <v>0</v>
      </c>
      <c r="R1465" s="15">
        <v>2</v>
      </c>
      <c r="S1465" s="479">
        <v>2</v>
      </c>
      <c r="T1465" s="15">
        <v>3</v>
      </c>
      <c r="U1465" s="471"/>
      <c r="V1465" s="550">
        <v>12</v>
      </c>
      <c r="W1465" s="497">
        <v>41628245</v>
      </c>
      <c r="X1465" s="566" t="s">
        <v>393</v>
      </c>
      <c r="Y1465" s="15" t="s">
        <v>579</v>
      </c>
      <c r="Z1465" s="15"/>
      <c r="AA1465" s="15"/>
      <c r="AB1465" s="15"/>
      <c r="AC1465" s="493"/>
      <c r="AD1465" s="15"/>
      <c r="AE1465" s="15" t="s">
        <v>1080</v>
      </c>
      <c r="AF1465" s="497"/>
      <c r="AG1465" s="497"/>
      <c r="AH1465" s="497" t="s">
        <v>100</v>
      </c>
      <c r="AI1465" s="15">
        <v>5</v>
      </c>
      <c r="AJ1465" s="15">
        <v>18</v>
      </c>
      <c r="AK1465" s="15">
        <v>30</v>
      </c>
      <c r="AL1465" s="15">
        <v>20</v>
      </c>
      <c r="AM1465" s="15">
        <v>10</v>
      </c>
      <c r="AN1465" s="490">
        <f>IF(AJ1465="",S1465,ROUND(((((AL1465/24)+(AM1465/1440))-((AJ1465/24)+(AK1465/1440)))*1440/50),5))</f>
        <v>2</v>
      </c>
      <c r="AO1465" s="491">
        <f>AJ1465/24+AK1465/1440</f>
        <v>0.77083333333333337</v>
      </c>
      <c r="AP1465" s="491">
        <f>AL1465/24+AM1465/1440</f>
        <v>0.84027777777777779</v>
      </c>
      <c r="AQ1465" s="23" t="str" cm="1">
        <f t="array" ref="AQ1465">IF(X1465="","",IF(SUMPRODUCT((X1465=$X$7:$X$2085)*(AI1465=$AI$7:$AI$2085)*(AO1465=$AO$7:$AO$2085)*(AP1465=$AP$7:$AP$2085)*(ROW($X$7:$X$2085)&lt;&gt;ROW(X1465))*((S1465=0)*($S$7:$S$2085&gt;0)+(S1465&gt;0)*($S$7:$S$2085=0)))&gt;0,"SALONES UNIDOS",IF(SUMPRODUCT((X1465=$X$7:$X$2085)*(AI1465=$AI$7:$AI$2085)*((AO1465&lt;$AP$7:$AP$2085)*(AP1465&gt;$AO$7:$AO$2085))*(ROW($X$7:$X$2085)&lt;&gt;ROW(X1465)))&gt;0,"Cruzado","Sin cruce")))</f>
        <v>Sin cruce</v>
      </c>
      <c r="AR1465" s="23" t="str" cm="1">
        <f t="array" ref="AR1465">IF(AE1465="","",IF(SUMPRODUCT((AE1465=$AE$7:$AE$2085)*(AI1465=$AI$7:$AI$2085)*(AO1465=$AO$7:$AO$2085)*(AP1465=$AP$7:$AP$2085)*(ROW($AE$7:$AE$2085)&lt;&gt;ROW(AE1465))*((S1465=0)*($S$7:$S$2085&gt;0)+(S1465&gt;0)*($S$7:$S$2085=0)))&gt;0,"SALONES UNIDOS",IF(SUMPRODUCT((AE1465=$AE$7:$AE$2085)*(AI1465=$AI$7:$AI$2085)*((AO1465&lt;$AP$7:$AP$2085)*(AP1465&gt;$AO$7:$AO$2085))*(ROW($AE$7:$AE$2085)&lt;&gt;ROW(AE1465)))&gt;0,"Cruzado","Sin cruce")))</f>
        <v>Sin cruce</v>
      </c>
      <c r="AS1465" s="94" t="str">
        <f t="shared" si="30"/>
        <v>OB7PRINCIPALA</v>
      </c>
      <c r="AT1465" s="94" t="str" cm="1">
        <f t="array" ref="AT1465">IF(AS1465="","",IF(SUMPRODUCT((AS1465=$AS$7:$AS$2085)*(AI1465=$AI$7:$AI$2085)*(AO1465=$AO$7:$AO$2085)*(AP1465=$AP$7:$AP$2085)*(ROW($AS$7:$AS$2085)&lt;&gt;ROW(AS1465))*((S1465=0)*($S$7:$S$2085&gt;0)+(S1465&gt;0)*($S$7:$S$2085=0)))&gt;0,"SALONES UNIDOS",IF(SUMPRODUCT((AS1465=$AS$7:$AS$2085)*(AI1465=$AI$7:$AI$2085)*((AO1465&lt;$AP$7:$AP$2085)*(AP1465&gt;$AO$7:$AO$2085))*(ROW($AS$7:$AS$2085)&lt;&gt;ROW(AS1465)))&gt;0,"Cruzado","Sin cruce")))</f>
        <v>Sin cruce</v>
      </c>
    </row>
    <row r="1466" spans="3:46" ht="15.6" hidden="1" customHeight="1">
      <c r="C1466" s="496" t="s">
        <v>572</v>
      </c>
      <c r="D1466" s="479" t="s">
        <v>727</v>
      </c>
      <c r="E1466" s="479">
        <v>20261</v>
      </c>
      <c r="F1466" s="503" t="s">
        <v>48</v>
      </c>
      <c r="G1466" s="497" t="s">
        <v>80</v>
      </c>
      <c r="H1466" s="503" t="s">
        <v>88</v>
      </c>
      <c r="I1466" s="503">
        <v>7</v>
      </c>
      <c r="J1466" s="503" t="s">
        <v>41</v>
      </c>
      <c r="K1466" s="503" t="s">
        <v>41</v>
      </c>
      <c r="L1466" s="499" t="s">
        <v>803</v>
      </c>
      <c r="M1466" s="535" t="s">
        <v>804</v>
      </c>
      <c r="N1466" s="15" t="s">
        <v>710</v>
      </c>
      <c r="O1466" s="15" t="s">
        <v>678</v>
      </c>
      <c r="P1466" s="503" t="s">
        <v>624</v>
      </c>
      <c r="Q1466" s="15">
        <v>2</v>
      </c>
      <c r="R1466" s="15">
        <v>2</v>
      </c>
      <c r="S1466" s="479">
        <v>4</v>
      </c>
      <c r="T1466" s="15">
        <v>3</v>
      </c>
      <c r="U1466" s="471"/>
      <c r="V1466" s="550">
        <v>50</v>
      </c>
      <c r="W1466" s="497">
        <v>21534238</v>
      </c>
      <c r="X1466" s="566" t="s">
        <v>401</v>
      </c>
      <c r="Y1466" s="15" t="s">
        <v>624</v>
      </c>
      <c r="Z1466" s="15"/>
      <c r="AA1466" s="15"/>
      <c r="AB1466" s="15"/>
      <c r="AC1466" s="493"/>
      <c r="AD1466" s="15"/>
      <c r="AE1466" s="479"/>
      <c r="AF1466" s="497"/>
      <c r="AG1466" s="497"/>
      <c r="AH1466" s="15" t="s">
        <v>203</v>
      </c>
      <c r="AI1466" s="15">
        <v>3</v>
      </c>
      <c r="AJ1466" s="15">
        <v>17</v>
      </c>
      <c r="AK1466" s="15">
        <v>40</v>
      </c>
      <c r="AL1466" s="15">
        <v>21</v>
      </c>
      <c r="AM1466" s="15">
        <v>0</v>
      </c>
      <c r="AN1466" s="490">
        <f>IF(AJ1466="",S1466,ROUND(((((AL1466/24)+(AM1466/1440))-((AJ1466/24)+(AK1466/1440)))*1440/50),5))</f>
        <v>4</v>
      </c>
      <c r="AO1466" s="491">
        <f>AJ1466/24+AK1466/1440</f>
        <v>0.73611111111111116</v>
      </c>
      <c r="AP1466" s="491">
        <f>AL1466/24+AM1466/1440</f>
        <v>0.875</v>
      </c>
      <c r="AQ1466" s="23" t="str" cm="1">
        <f t="array" ref="AQ1466">IF(X1466="","",IF(SUMPRODUCT((X1466=$X$7:$X$2085)*(AI1466=$AI$7:$AI$2085)*(AO1466=$AO$7:$AO$2085)*(AP1466=$AP$7:$AP$2085)*(ROW($X$7:$X$2085)&lt;&gt;ROW(X1466))*((S1466=0)*($S$7:$S$2085&gt;0)+(S1466&gt;0)*($S$7:$S$2085=0)))&gt;0,"SALONES UNIDOS",IF(SUMPRODUCT((X1466=$X$7:$X$2085)*(AI1466=$AI$7:$AI$2085)*((AO1466&lt;$AP$7:$AP$2085)*(AP1466&gt;$AO$7:$AO$2085))*(ROW($X$7:$X$2085)&lt;&gt;ROW(X1466)))&gt;0,"Cruzado","Sin cruce")))</f>
        <v>Sin cruce</v>
      </c>
      <c r="AR1466" s="23" t="str" cm="1">
        <f t="array" ref="AR1466">IF(AE1466="","",IF(SUMPRODUCT((AE1466=$AE$7:$AE$2085)*(AI1466=$AI$7:$AI$2085)*(AO1466=$AO$7:$AO$2085)*(AP1466=$AP$7:$AP$2085)*(ROW($AE$7:$AE$2085)&lt;&gt;ROW(AE1466))*((S1466=0)*($S$7:$S$2085&gt;0)+(S1466&gt;0)*($S$7:$S$2085=0)))&gt;0,"SALONES UNIDOS",IF(SUMPRODUCT((AE1466=$AE$7:$AE$2085)*(AI1466=$AI$7:$AI$2085)*((AO1466&lt;$AP$7:$AP$2085)*(AP1466&gt;$AO$7:$AO$2085))*(ROW($AE$7:$AE$2085)&lt;&gt;ROW(AE1466)))&gt;0,"Cruzado","Sin cruce")))</f>
        <v/>
      </c>
      <c r="AS1466" s="94" t="str">
        <f t="shared" si="30"/>
        <v>OB7PRINCIPALA</v>
      </c>
      <c r="AT1466" s="94" t="str" cm="1">
        <f t="array" ref="AT1466">IF(AS1466="","",IF(SUMPRODUCT((AS1466=$AS$7:$AS$2085)*(AI1466=$AI$7:$AI$2085)*(AO1466=$AO$7:$AO$2085)*(AP1466=$AP$7:$AP$2085)*(ROW($AS$7:$AS$2085)&lt;&gt;ROW(AS1466))*((S1466=0)*($S$7:$S$2085&gt;0)+(S1466&gt;0)*($S$7:$S$2085=0)))&gt;0,"SALONES UNIDOS",IF(SUMPRODUCT((AS1466=$AS$7:$AS$2085)*(AI1466=$AI$7:$AI$2085)*((AO1466&lt;$AP$7:$AP$2085)*(AP1466&gt;$AO$7:$AO$2085))*(ROW($AS$7:$AS$2085)&lt;&gt;ROW(AS1466)))&gt;0,"Cruzado","Sin cruce")))</f>
        <v>Sin cruce</v>
      </c>
    </row>
    <row r="1467" spans="3:46" ht="15.6" hidden="1" customHeight="1">
      <c r="C1467" s="496" t="s">
        <v>572</v>
      </c>
      <c r="D1467" s="479" t="s">
        <v>727</v>
      </c>
      <c r="E1467" s="479">
        <v>20261</v>
      </c>
      <c r="F1467" s="503" t="s">
        <v>48</v>
      </c>
      <c r="G1467" s="497" t="s">
        <v>80</v>
      </c>
      <c r="H1467" s="503" t="s">
        <v>88</v>
      </c>
      <c r="I1467" s="503">
        <v>7</v>
      </c>
      <c r="J1467" s="503" t="s">
        <v>41</v>
      </c>
      <c r="K1467" s="503" t="s">
        <v>41</v>
      </c>
      <c r="L1467" s="499" t="s">
        <v>805</v>
      </c>
      <c r="M1467" s="535" t="s">
        <v>806</v>
      </c>
      <c r="N1467" s="15" t="s">
        <v>577</v>
      </c>
      <c r="O1467" s="15" t="s">
        <v>578</v>
      </c>
      <c r="P1467" s="503" t="s">
        <v>624</v>
      </c>
      <c r="Q1467" s="15">
        <v>2</v>
      </c>
      <c r="R1467" s="15">
        <v>2</v>
      </c>
      <c r="S1467" s="479">
        <v>4</v>
      </c>
      <c r="T1467" s="15">
        <v>3</v>
      </c>
      <c r="U1467" s="471"/>
      <c r="V1467" s="550">
        <v>50</v>
      </c>
      <c r="W1467" s="497">
        <v>45820772</v>
      </c>
      <c r="X1467" s="566" t="s">
        <v>384</v>
      </c>
      <c r="Y1467" s="15" t="s">
        <v>624</v>
      </c>
      <c r="Z1467" s="15"/>
      <c r="AA1467" s="15"/>
      <c r="AB1467" s="15"/>
      <c r="AC1467" s="493"/>
      <c r="AD1467" s="15"/>
      <c r="AE1467" s="479"/>
      <c r="AF1467" s="497"/>
      <c r="AG1467" s="497"/>
      <c r="AH1467" s="15" t="s">
        <v>203</v>
      </c>
      <c r="AI1467" s="15">
        <v>6</v>
      </c>
      <c r="AJ1467" s="15">
        <v>9</v>
      </c>
      <c r="AK1467" s="15">
        <v>20</v>
      </c>
      <c r="AL1467" s="15">
        <v>12</v>
      </c>
      <c r="AM1467" s="15">
        <v>40</v>
      </c>
      <c r="AN1467" s="490">
        <f>IF(AJ1467="",S1467,ROUND(((((AL1467/24)+(AM1467/1440))-((AJ1467/24)+(AK1467/1440)))*1440/50),5))</f>
        <v>4</v>
      </c>
      <c r="AO1467" s="491">
        <f>AJ1467/24+AK1467/1440</f>
        <v>0.3888888888888889</v>
      </c>
      <c r="AP1467" s="491">
        <f>AL1467/24+AM1467/1440</f>
        <v>0.52777777777777779</v>
      </c>
      <c r="AQ1467" s="23" t="str" cm="1">
        <f t="array" ref="AQ1467">IF(X1467="","",IF(SUMPRODUCT((X1467=$X$7:$X$2085)*(AI1467=$AI$7:$AI$2085)*(AO1467=$AO$7:$AO$2085)*(AP1467=$AP$7:$AP$2085)*(ROW($X$7:$X$2085)&lt;&gt;ROW(X1467))*((S1467=0)*($S$7:$S$2085&gt;0)+(S1467&gt;0)*($S$7:$S$2085=0)))&gt;0,"SALONES UNIDOS",IF(SUMPRODUCT((X1467=$X$7:$X$2085)*(AI1467=$AI$7:$AI$2085)*((AO1467&lt;$AP$7:$AP$2085)*(AP1467&gt;$AO$7:$AO$2085))*(ROW($X$7:$X$2085)&lt;&gt;ROW(X1467)))&gt;0,"Cruzado","Sin cruce")))</f>
        <v>Sin cruce</v>
      </c>
      <c r="AR1467" s="23" t="str" cm="1">
        <f t="array" ref="AR1467">IF(AE1467="","",IF(SUMPRODUCT((AE1467=$AE$7:$AE$2085)*(AI1467=$AI$7:$AI$2085)*(AO1467=$AO$7:$AO$2085)*(AP1467=$AP$7:$AP$2085)*(ROW($AE$7:$AE$2085)&lt;&gt;ROW(AE1467))*((S1467=0)*($S$7:$S$2085&gt;0)+(S1467&gt;0)*($S$7:$S$2085=0)))&gt;0,"SALONES UNIDOS",IF(SUMPRODUCT((AE1467=$AE$7:$AE$2085)*(AI1467=$AI$7:$AI$2085)*((AO1467&lt;$AP$7:$AP$2085)*(AP1467&gt;$AO$7:$AO$2085))*(ROW($AE$7:$AE$2085)&lt;&gt;ROW(AE1467)))&gt;0,"Cruzado","Sin cruce")))</f>
        <v/>
      </c>
      <c r="AS1467" s="94" t="str">
        <f t="shared" si="30"/>
        <v>OB7PRINCIPALA</v>
      </c>
      <c r="AT1467" s="94" t="str" cm="1">
        <f t="array" ref="AT1467">IF(AS1467="","",IF(SUMPRODUCT((AS1467=$AS$7:$AS$2085)*(AI1467=$AI$7:$AI$2085)*(AO1467=$AO$7:$AO$2085)*(AP1467=$AP$7:$AP$2085)*(ROW($AS$7:$AS$2085)&lt;&gt;ROW(AS1467))*((S1467=0)*($S$7:$S$2085&gt;0)+(S1467&gt;0)*($S$7:$S$2085=0)))&gt;0,"SALONES UNIDOS",IF(SUMPRODUCT((AS1467=$AS$7:$AS$2085)*(AI1467=$AI$7:$AI$2085)*((AO1467&lt;$AP$7:$AP$2085)*(AP1467&gt;$AO$7:$AO$2085))*(ROW($AS$7:$AS$2085)&lt;&gt;ROW(AS1467)))&gt;0,"Cruzado","Sin cruce")))</f>
        <v>Sin cruce</v>
      </c>
    </row>
    <row r="1468" spans="3:46" ht="15.6" hidden="1" customHeight="1">
      <c r="C1468" s="496" t="s">
        <v>572</v>
      </c>
      <c r="D1468" s="479" t="s">
        <v>727</v>
      </c>
      <c r="E1468" s="479">
        <v>20261</v>
      </c>
      <c r="F1468" s="503" t="s">
        <v>48</v>
      </c>
      <c r="G1468" s="497" t="s">
        <v>80</v>
      </c>
      <c r="H1468" s="503" t="s">
        <v>88</v>
      </c>
      <c r="I1468" s="503">
        <v>7</v>
      </c>
      <c r="J1468" s="503" t="s">
        <v>41</v>
      </c>
      <c r="K1468" s="503" t="s">
        <v>41</v>
      </c>
      <c r="L1468" s="499" t="s">
        <v>807</v>
      </c>
      <c r="M1468" s="535" t="s">
        <v>808</v>
      </c>
      <c r="N1468" s="15" t="s">
        <v>710</v>
      </c>
      <c r="O1468" s="15" t="s">
        <v>578</v>
      </c>
      <c r="P1468" s="503" t="s">
        <v>579</v>
      </c>
      <c r="Q1468" s="15">
        <v>2</v>
      </c>
      <c r="R1468" s="15">
        <v>0</v>
      </c>
      <c r="S1468" s="479">
        <v>2</v>
      </c>
      <c r="T1468" s="15">
        <v>3</v>
      </c>
      <c r="U1468" s="471"/>
      <c r="V1468" s="550">
        <v>25</v>
      </c>
      <c r="W1468" s="616">
        <v>40112788</v>
      </c>
      <c r="X1468" s="617" t="s">
        <v>492</v>
      </c>
      <c r="Y1468" s="15" t="s">
        <v>579</v>
      </c>
      <c r="Z1468" s="15"/>
      <c r="AA1468" s="15"/>
      <c r="AB1468" s="15"/>
      <c r="AC1468" s="590" t="s">
        <v>1070</v>
      </c>
      <c r="AD1468" s="15"/>
      <c r="AE1468" s="479"/>
      <c r="AF1468" s="497"/>
      <c r="AG1468" s="497"/>
      <c r="AH1468" s="15" t="s">
        <v>582</v>
      </c>
      <c r="AI1468" s="15">
        <v>1</v>
      </c>
      <c r="AJ1468" s="15">
        <v>7</v>
      </c>
      <c r="AK1468" s="15">
        <v>40</v>
      </c>
      <c r="AL1468" s="15">
        <v>9</v>
      </c>
      <c r="AM1468" s="15">
        <v>20</v>
      </c>
      <c r="AN1468" s="490">
        <f>IF(AJ1468="",S1468,ROUND(((((AL1468/24)+(AM1468/1440))-((AJ1468/24)+(AK1468/1440)))*1440/50),5))</f>
        <v>2</v>
      </c>
      <c r="AO1468" s="491">
        <f>AJ1468/24+AK1468/1440</f>
        <v>0.31944444444444448</v>
      </c>
      <c r="AP1468" s="491">
        <f>AL1468/24+AM1468/1440</f>
        <v>0.3888888888888889</v>
      </c>
      <c r="AQ1468" s="23" t="str" cm="1">
        <f t="array" ref="AQ1468">IF(X1468="","",IF(SUMPRODUCT((X1468=$X$7:$X$2085)*(AI1468=$AI$7:$AI$2085)*(AO1468=$AO$7:$AO$2085)*(AP1468=$AP$7:$AP$2085)*(ROW($X$7:$X$2085)&lt;&gt;ROW(X1468))*((S1468=0)*($S$7:$S$2085&gt;0)+(S1468&gt;0)*($S$7:$S$2085=0)))&gt;0,"SALONES UNIDOS",IF(SUMPRODUCT((X1468=$X$7:$X$2085)*(AI1468=$AI$7:$AI$2085)*((AO1468&lt;$AP$7:$AP$2085)*(AP1468&gt;$AO$7:$AO$2085))*(ROW($X$7:$X$2085)&lt;&gt;ROW(X1468)))&gt;0,"Cruzado","Sin cruce")))</f>
        <v>Sin cruce</v>
      </c>
      <c r="AR1468" s="23" t="str" cm="1">
        <f t="array" ref="AR1468">IF(AE1468="","",IF(SUMPRODUCT((AE1468=$AE$7:$AE$2085)*(AI1468=$AI$7:$AI$2085)*(AO1468=$AO$7:$AO$2085)*(AP1468=$AP$7:$AP$2085)*(ROW($AE$7:$AE$2085)&lt;&gt;ROW(AE1468))*((S1468=0)*($S$7:$S$2085&gt;0)+(S1468&gt;0)*($S$7:$S$2085=0)))&gt;0,"SALONES UNIDOS",IF(SUMPRODUCT((AE1468=$AE$7:$AE$2085)*(AI1468=$AI$7:$AI$2085)*((AO1468&lt;$AP$7:$AP$2085)*(AP1468&gt;$AO$7:$AO$2085))*(ROW($AE$7:$AE$2085)&lt;&gt;ROW(AE1468)))&gt;0,"Cruzado","Sin cruce")))</f>
        <v/>
      </c>
      <c r="AS1468" s="94" t="str">
        <f t="shared" si="30"/>
        <v>OB7PRINCIPALA</v>
      </c>
      <c r="AT1468" s="94" t="str" cm="1">
        <f t="array" ref="AT1468">IF(AS1468="","",IF(SUMPRODUCT((AS1468=$AS$7:$AS$2085)*(AI1468=$AI$7:$AI$2085)*(AO1468=$AO$7:$AO$2085)*(AP1468=$AP$7:$AP$2085)*(ROW($AS$7:$AS$2085)&lt;&gt;ROW(AS1468))*((S1468=0)*($S$7:$S$2085&gt;0)+(S1468&gt;0)*($S$7:$S$2085=0)))&gt;0,"SALONES UNIDOS",IF(SUMPRODUCT((AS1468=$AS$7:$AS$2085)*(AI1468=$AI$7:$AI$2085)*((AO1468&lt;$AP$7:$AP$2085)*(AP1468&gt;$AO$7:$AO$2085))*(ROW($AS$7:$AS$2085)&lt;&gt;ROW(AS1468)))&gt;0,"Cruzado","Sin cruce")))</f>
        <v>Sin cruce</v>
      </c>
    </row>
    <row r="1469" spans="3:46" ht="15.6" hidden="1" customHeight="1">
      <c r="C1469" s="496" t="s">
        <v>572</v>
      </c>
      <c r="D1469" s="479" t="s">
        <v>727</v>
      </c>
      <c r="E1469" s="479">
        <v>20261</v>
      </c>
      <c r="F1469" s="503" t="s">
        <v>48</v>
      </c>
      <c r="G1469" s="497" t="s">
        <v>80</v>
      </c>
      <c r="H1469" s="503" t="s">
        <v>88</v>
      </c>
      <c r="I1469" s="503">
        <v>7</v>
      </c>
      <c r="J1469" s="503" t="s">
        <v>574</v>
      </c>
      <c r="K1469" s="503" t="s">
        <v>41</v>
      </c>
      <c r="L1469" s="499" t="s">
        <v>807</v>
      </c>
      <c r="M1469" s="535" t="s">
        <v>808</v>
      </c>
      <c r="N1469" s="15" t="s">
        <v>710</v>
      </c>
      <c r="O1469" s="15" t="s">
        <v>578</v>
      </c>
      <c r="P1469" s="503" t="s">
        <v>579</v>
      </c>
      <c r="Q1469" s="15">
        <v>0</v>
      </c>
      <c r="R1469" s="15">
        <v>2</v>
      </c>
      <c r="S1469" s="479">
        <v>2</v>
      </c>
      <c r="T1469" s="15">
        <v>3</v>
      </c>
      <c r="U1469" s="471"/>
      <c r="V1469" s="550">
        <v>13</v>
      </c>
      <c r="W1469" s="497">
        <v>40112788</v>
      </c>
      <c r="X1469" s="566" t="s">
        <v>492</v>
      </c>
      <c r="Y1469" s="15" t="s">
        <v>579</v>
      </c>
      <c r="Z1469" s="15"/>
      <c r="AA1469" s="15"/>
      <c r="AB1469" s="15"/>
      <c r="AC1469" s="493"/>
      <c r="AD1469" s="15"/>
      <c r="AE1469" s="479" t="s">
        <v>1097</v>
      </c>
      <c r="AF1469" s="497"/>
      <c r="AG1469" s="497"/>
      <c r="AH1469" s="15" t="s">
        <v>100</v>
      </c>
      <c r="AI1469" s="15">
        <v>1</v>
      </c>
      <c r="AJ1469" s="15">
        <v>9</v>
      </c>
      <c r="AK1469" s="15">
        <v>20</v>
      </c>
      <c r="AL1469" s="15">
        <v>11</v>
      </c>
      <c r="AM1469" s="15">
        <v>0</v>
      </c>
      <c r="AN1469" s="490">
        <f>IF(AJ1469="",S1469,ROUND(((((AL1469/24)+(AM1469/1440))-((AJ1469/24)+(AK1469/1440)))*1440/50),5))</f>
        <v>2</v>
      </c>
      <c r="AO1469" s="491">
        <f>AJ1469/24+AK1469/1440</f>
        <v>0.3888888888888889</v>
      </c>
      <c r="AP1469" s="491">
        <f>AL1469/24+AM1469/1440</f>
        <v>0.45833333333333331</v>
      </c>
      <c r="AQ1469" s="23" t="str" cm="1">
        <f t="array" ref="AQ1469">IF(X1469="","",IF(SUMPRODUCT((X1469=$X$7:$X$2085)*(AI1469=$AI$7:$AI$2085)*(AO1469=$AO$7:$AO$2085)*(AP1469=$AP$7:$AP$2085)*(ROW($X$7:$X$2085)&lt;&gt;ROW(X1469))*((S1469=0)*($S$7:$S$2085&gt;0)+(S1469&gt;0)*($S$7:$S$2085=0)))&gt;0,"SALONES UNIDOS",IF(SUMPRODUCT((X1469=$X$7:$X$2085)*(AI1469=$AI$7:$AI$2085)*((AO1469&lt;$AP$7:$AP$2085)*(AP1469&gt;$AO$7:$AO$2085))*(ROW($X$7:$X$2085)&lt;&gt;ROW(X1469)))&gt;0,"Cruzado","Sin cruce")))</f>
        <v>Sin cruce</v>
      </c>
      <c r="AR1469" s="23" t="str" cm="1">
        <f t="array" ref="AR1469">IF(AE1469="","",IF(SUMPRODUCT((AE1469=$AE$7:$AE$2085)*(AI1469=$AI$7:$AI$2085)*(AO1469=$AO$7:$AO$2085)*(AP1469=$AP$7:$AP$2085)*(ROW($AE$7:$AE$2085)&lt;&gt;ROW(AE1469))*((S1469=0)*($S$7:$S$2085&gt;0)+(S1469&gt;0)*($S$7:$S$2085=0)))&gt;0,"SALONES UNIDOS",IF(SUMPRODUCT((AE1469=$AE$7:$AE$2085)*(AI1469=$AI$7:$AI$2085)*((AO1469&lt;$AP$7:$AP$2085)*(AP1469&gt;$AO$7:$AO$2085))*(ROW($AE$7:$AE$2085)&lt;&gt;ROW(AE1469)))&gt;0,"Cruzado","Sin cruce")))</f>
        <v>Sin cruce</v>
      </c>
      <c r="AS1469" s="94" t="str">
        <f t="shared" si="30"/>
        <v>OB7PRINCIPALA</v>
      </c>
      <c r="AT1469" s="94" t="str" cm="1">
        <f t="array" ref="AT1469">IF(AS1469="","",IF(SUMPRODUCT((AS1469=$AS$7:$AS$2085)*(AI1469=$AI$7:$AI$2085)*(AO1469=$AO$7:$AO$2085)*(AP1469=$AP$7:$AP$2085)*(ROW($AS$7:$AS$2085)&lt;&gt;ROW(AS1469))*((S1469=0)*($S$7:$S$2085&gt;0)+(S1469&gt;0)*($S$7:$S$2085=0)))&gt;0,"SALONES UNIDOS",IF(SUMPRODUCT((AS1469=$AS$7:$AS$2085)*(AI1469=$AI$7:$AI$2085)*((AO1469&lt;$AP$7:$AP$2085)*(AP1469&gt;$AO$7:$AO$2085))*(ROW($AS$7:$AS$2085)&lt;&gt;ROW(AS1469)))&gt;0,"Cruzado","Sin cruce")))</f>
        <v>Sin cruce</v>
      </c>
    </row>
    <row r="1470" spans="3:46" ht="15.6" hidden="1" customHeight="1">
      <c r="C1470" s="496" t="s">
        <v>572</v>
      </c>
      <c r="D1470" s="479" t="s">
        <v>727</v>
      </c>
      <c r="E1470" s="479">
        <v>20261</v>
      </c>
      <c r="F1470" s="503" t="s">
        <v>48</v>
      </c>
      <c r="G1470" s="497" t="s">
        <v>80</v>
      </c>
      <c r="H1470" s="503" t="s">
        <v>88</v>
      </c>
      <c r="I1470" s="503">
        <v>7</v>
      </c>
      <c r="J1470" s="503" t="s">
        <v>583</v>
      </c>
      <c r="K1470" s="503" t="s">
        <v>41</v>
      </c>
      <c r="L1470" s="499" t="s">
        <v>807</v>
      </c>
      <c r="M1470" s="535" t="s">
        <v>808</v>
      </c>
      <c r="N1470" s="15" t="s">
        <v>710</v>
      </c>
      <c r="O1470" s="15" t="s">
        <v>578</v>
      </c>
      <c r="P1470" s="503" t="s">
        <v>579</v>
      </c>
      <c r="Q1470" s="15">
        <v>0</v>
      </c>
      <c r="R1470" s="15">
        <v>2</v>
      </c>
      <c r="S1470" s="479">
        <v>2</v>
      </c>
      <c r="T1470" s="15">
        <v>3</v>
      </c>
      <c r="U1470" s="471"/>
      <c r="V1470" s="550">
        <v>12</v>
      </c>
      <c r="W1470" s="497">
        <v>40112788</v>
      </c>
      <c r="X1470" s="566" t="s">
        <v>492</v>
      </c>
      <c r="Y1470" s="15" t="s">
        <v>579</v>
      </c>
      <c r="Z1470" s="15"/>
      <c r="AA1470" s="15"/>
      <c r="AB1470" s="15"/>
      <c r="AC1470" s="493"/>
      <c r="AD1470" s="15"/>
      <c r="AE1470" s="479" t="s">
        <v>1097</v>
      </c>
      <c r="AF1470" s="497"/>
      <c r="AG1470" s="497"/>
      <c r="AH1470" s="15" t="s">
        <v>100</v>
      </c>
      <c r="AI1470" s="15">
        <v>1</v>
      </c>
      <c r="AJ1470" s="15">
        <v>11</v>
      </c>
      <c r="AK1470" s="15">
        <v>0</v>
      </c>
      <c r="AL1470" s="15">
        <v>12</v>
      </c>
      <c r="AM1470" s="15">
        <v>40</v>
      </c>
      <c r="AN1470" s="490">
        <f>IF(AJ1470="",S1470,ROUND(((((AL1470/24)+(AM1470/1440))-((AJ1470/24)+(AK1470/1440)))*1440/50),5))</f>
        <v>2</v>
      </c>
      <c r="AO1470" s="491">
        <f>AJ1470/24+AK1470/1440</f>
        <v>0.45833333333333331</v>
      </c>
      <c r="AP1470" s="491">
        <f>AL1470/24+AM1470/1440</f>
        <v>0.52777777777777779</v>
      </c>
      <c r="AQ1470" s="23" t="str" cm="1">
        <f t="array" ref="AQ1470">IF(X1470="","",IF(SUMPRODUCT((X1470=$X$7:$X$2085)*(AI1470=$AI$7:$AI$2085)*(AO1470=$AO$7:$AO$2085)*(AP1470=$AP$7:$AP$2085)*(ROW($X$7:$X$2085)&lt;&gt;ROW(X1470))*((S1470=0)*($S$7:$S$2085&gt;0)+(S1470&gt;0)*($S$7:$S$2085=0)))&gt;0,"SALONES UNIDOS",IF(SUMPRODUCT((X1470=$X$7:$X$2085)*(AI1470=$AI$7:$AI$2085)*((AO1470&lt;$AP$7:$AP$2085)*(AP1470&gt;$AO$7:$AO$2085))*(ROW($X$7:$X$2085)&lt;&gt;ROW(X1470)))&gt;0,"Cruzado","Sin cruce")))</f>
        <v>Sin cruce</v>
      </c>
      <c r="AR1470" s="23" t="str" cm="1">
        <f t="array" ref="AR1470">IF(AE1470="","",IF(SUMPRODUCT((AE1470=$AE$7:$AE$2085)*(AI1470=$AI$7:$AI$2085)*(AO1470=$AO$7:$AO$2085)*(AP1470=$AP$7:$AP$2085)*(ROW($AE$7:$AE$2085)&lt;&gt;ROW(AE1470))*((S1470=0)*($S$7:$S$2085&gt;0)+(S1470&gt;0)*($S$7:$S$2085=0)))&gt;0,"SALONES UNIDOS",IF(SUMPRODUCT((AE1470=$AE$7:$AE$2085)*(AI1470=$AI$7:$AI$2085)*((AO1470&lt;$AP$7:$AP$2085)*(AP1470&gt;$AO$7:$AO$2085))*(ROW($AE$7:$AE$2085)&lt;&gt;ROW(AE1470)))&gt;0,"Cruzado","Sin cruce")))</f>
        <v>Sin cruce</v>
      </c>
      <c r="AS1470" s="94" t="str">
        <f t="shared" si="30"/>
        <v>OB7PRINCIPALA</v>
      </c>
      <c r="AT1470" s="94" t="str" cm="1">
        <f t="array" ref="AT1470">IF(AS1470="","",IF(SUMPRODUCT((AS1470=$AS$7:$AS$2085)*(AI1470=$AI$7:$AI$2085)*(AO1470=$AO$7:$AO$2085)*(AP1470=$AP$7:$AP$2085)*(ROW($AS$7:$AS$2085)&lt;&gt;ROW(AS1470))*((S1470=0)*($S$7:$S$2085&gt;0)+(S1470&gt;0)*($S$7:$S$2085=0)))&gt;0,"SALONES UNIDOS",IF(SUMPRODUCT((AS1470=$AS$7:$AS$2085)*(AI1470=$AI$7:$AI$2085)*((AO1470&lt;$AP$7:$AP$2085)*(AP1470&gt;$AO$7:$AO$2085))*(ROW($AS$7:$AS$2085)&lt;&gt;ROW(AS1470)))&gt;0,"Cruzado","Sin cruce")))</f>
        <v>Sin cruce</v>
      </c>
    </row>
    <row r="1471" spans="3:46" ht="15.6" hidden="1" customHeight="1">
      <c r="C1471" s="496" t="s">
        <v>572</v>
      </c>
      <c r="D1471" s="479" t="s">
        <v>727</v>
      </c>
      <c r="E1471" s="479">
        <v>20261</v>
      </c>
      <c r="F1471" s="503" t="s">
        <v>48</v>
      </c>
      <c r="G1471" s="497" t="s">
        <v>80</v>
      </c>
      <c r="H1471" s="503" t="s">
        <v>88</v>
      </c>
      <c r="I1471" s="503">
        <v>7</v>
      </c>
      <c r="J1471" s="503" t="s">
        <v>41</v>
      </c>
      <c r="K1471" s="503" t="s">
        <v>41</v>
      </c>
      <c r="L1471" s="499" t="s">
        <v>809</v>
      </c>
      <c r="M1471" s="535" t="s">
        <v>810</v>
      </c>
      <c r="N1471" s="15" t="s">
        <v>710</v>
      </c>
      <c r="O1471" s="15" t="s">
        <v>578</v>
      </c>
      <c r="P1471" s="503" t="s">
        <v>579</v>
      </c>
      <c r="Q1471" s="15">
        <v>2</v>
      </c>
      <c r="R1471" s="15">
        <v>0</v>
      </c>
      <c r="S1471" s="479">
        <v>2</v>
      </c>
      <c r="T1471" s="15">
        <v>6</v>
      </c>
      <c r="U1471" s="471"/>
      <c r="V1471" s="550">
        <v>25</v>
      </c>
      <c r="W1471" s="497">
        <v>6919367</v>
      </c>
      <c r="X1471" s="566" t="s">
        <v>285</v>
      </c>
      <c r="Y1471" s="15" t="s">
        <v>579</v>
      </c>
      <c r="Z1471" s="15"/>
      <c r="AA1471" s="15"/>
      <c r="AB1471" s="15"/>
      <c r="AC1471" s="15" t="s">
        <v>1082</v>
      </c>
      <c r="AD1471" s="15"/>
      <c r="AE1471" s="479"/>
      <c r="AF1471" s="497"/>
      <c r="AG1471" s="497"/>
      <c r="AH1471" s="497" t="s">
        <v>582</v>
      </c>
      <c r="AI1471" s="15">
        <v>3</v>
      </c>
      <c r="AJ1471" s="15">
        <v>8</v>
      </c>
      <c r="AK1471" s="15">
        <v>30</v>
      </c>
      <c r="AL1471" s="15">
        <v>10</v>
      </c>
      <c r="AM1471" s="15">
        <v>10</v>
      </c>
      <c r="AN1471" s="490">
        <f>IF(AJ1471="",S1471,ROUND(((((AL1471/24)+(AM1471/1440))-((AJ1471/24)+(AK1471/1440)))*1440/50),5))</f>
        <v>2</v>
      </c>
      <c r="AO1471" s="491">
        <f>AJ1471/24+AK1471/1440</f>
        <v>0.35416666666666663</v>
      </c>
      <c r="AP1471" s="491">
        <f>AL1471/24+AM1471/1440</f>
        <v>0.4236111111111111</v>
      </c>
      <c r="AQ1471" s="23" t="str" cm="1">
        <f t="array" ref="AQ1471">IF(X1471="","",IF(SUMPRODUCT((X1471=$X$7:$X$2085)*(AI1471=$AI$7:$AI$2085)*(AO1471=$AO$7:$AO$2085)*(AP1471=$AP$7:$AP$2085)*(ROW($X$7:$X$2085)&lt;&gt;ROW(X1471))*((S1471=0)*($S$7:$S$2085&gt;0)+(S1471&gt;0)*($S$7:$S$2085=0)))&gt;0,"SALONES UNIDOS",IF(SUMPRODUCT((X1471=$X$7:$X$2085)*(AI1471=$AI$7:$AI$2085)*((AO1471&lt;$AP$7:$AP$2085)*(AP1471&gt;$AO$7:$AO$2085))*(ROW($X$7:$X$2085)&lt;&gt;ROW(X1471)))&gt;0,"Cruzado","Sin cruce")))</f>
        <v>Sin cruce</v>
      </c>
      <c r="AR1471" s="23" t="str" cm="1">
        <f t="array" ref="AR1471">IF(AE1471="","",IF(SUMPRODUCT((AE1471=$AE$7:$AE$2085)*(AI1471=$AI$7:$AI$2085)*(AO1471=$AO$7:$AO$2085)*(AP1471=$AP$7:$AP$2085)*(ROW($AE$7:$AE$2085)&lt;&gt;ROW(AE1471))*((S1471=0)*($S$7:$S$2085&gt;0)+(S1471&gt;0)*($S$7:$S$2085=0)))&gt;0,"SALONES UNIDOS",IF(SUMPRODUCT((AE1471=$AE$7:$AE$2085)*(AI1471=$AI$7:$AI$2085)*((AO1471&lt;$AP$7:$AP$2085)*(AP1471&gt;$AO$7:$AO$2085))*(ROW($AE$7:$AE$2085)&lt;&gt;ROW(AE1471)))&gt;0,"Cruzado","Sin cruce")))</f>
        <v/>
      </c>
      <c r="AS1471" s="94" t="str">
        <f t="shared" si="30"/>
        <v>OB7PRINCIPALA</v>
      </c>
      <c r="AT1471" s="94" t="str" cm="1">
        <f t="array" ref="AT1471">IF(AS1471="","",IF(SUMPRODUCT((AS1471=$AS$7:$AS$2085)*(AI1471=$AI$7:$AI$2085)*(AO1471=$AO$7:$AO$2085)*(AP1471=$AP$7:$AP$2085)*(ROW($AS$7:$AS$2085)&lt;&gt;ROW(AS1471))*((S1471=0)*($S$7:$S$2085&gt;0)+(S1471&gt;0)*($S$7:$S$2085=0)))&gt;0,"SALONES UNIDOS",IF(SUMPRODUCT((AS1471=$AS$7:$AS$2085)*(AI1471=$AI$7:$AI$2085)*((AO1471&lt;$AP$7:$AP$2085)*(AP1471&gt;$AO$7:$AO$2085))*(ROW($AS$7:$AS$2085)&lt;&gt;ROW(AS1471)))&gt;0,"Cruzado","Sin cruce")))</f>
        <v>Sin cruce</v>
      </c>
    </row>
    <row r="1472" spans="3:46" ht="15.6" hidden="1" customHeight="1">
      <c r="C1472" s="496" t="s">
        <v>572</v>
      </c>
      <c r="D1472" s="479" t="s">
        <v>727</v>
      </c>
      <c r="E1472" s="479">
        <v>20261</v>
      </c>
      <c r="F1472" s="503" t="s">
        <v>48</v>
      </c>
      <c r="G1472" s="497" t="s">
        <v>80</v>
      </c>
      <c r="H1472" s="503" t="s">
        <v>88</v>
      </c>
      <c r="I1472" s="503">
        <v>7</v>
      </c>
      <c r="J1472" s="503" t="s">
        <v>574</v>
      </c>
      <c r="K1472" s="503" t="s">
        <v>41</v>
      </c>
      <c r="L1472" s="499" t="s">
        <v>809</v>
      </c>
      <c r="M1472" s="535" t="s">
        <v>810</v>
      </c>
      <c r="N1472" s="15" t="s">
        <v>710</v>
      </c>
      <c r="O1472" s="15" t="s">
        <v>578</v>
      </c>
      <c r="P1472" s="503" t="s">
        <v>579</v>
      </c>
      <c r="Q1472" s="15">
        <v>0</v>
      </c>
      <c r="R1472" s="15">
        <v>2</v>
      </c>
      <c r="S1472" s="479">
        <v>2</v>
      </c>
      <c r="T1472" s="15">
        <v>6</v>
      </c>
      <c r="U1472" s="471"/>
      <c r="V1472" s="550">
        <v>13</v>
      </c>
      <c r="W1472" s="497">
        <v>6919367</v>
      </c>
      <c r="X1472" s="566" t="s">
        <v>285</v>
      </c>
      <c r="Y1472" s="15" t="s">
        <v>579</v>
      </c>
      <c r="Z1472" s="15"/>
      <c r="AA1472" s="15"/>
      <c r="AB1472" s="15"/>
      <c r="AC1472" s="493"/>
      <c r="AD1472" s="15"/>
      <c r="AE1472" s="15" t="s">
        <v>1101</v>
      </c>
      <c r="AF1472" s="497"/>
      <c r="AG1472" s="497"/>
      <c r="AH1472" s="497" t="s">
        <v>100</v>
      </c>
      <c r="AI1472" s="15">
        <v>3</v>
      </c>
      <c r="AJ1472" s="15">
        <v>10</v>
      </c>
      <c r="AK1472" s="15">
        <v>10</v>
      </c>
      <c r="AL1472" s="15">
        <v>11</v>
      </c>
      <c r="AM1472" s="15">
        <v>50</v>
      </c>
      <c r="AN1472" s="490">
        <f>IF(AJ1472="",S1472,ROUND(((((AL1472/24)+(AM1472/1440))-((AJ1472/24)+(AK1472/1440)))*1440/50),5))</f>
        <v>2</v>
      </c>
      <c r="AO1472" s="491">
        <f>AJ1472/24+AK1472/1440</f>
        <v>0.4236111111111111</v>
      </c>
      <c r="AP1472" s="491">
        <f>AL1472/24+AM1472/1440</f>
        <v>0.49305555555555552</v>
      </c>
      <c r="AQ1472" s="23" t="str" cm="1">
        <f t="array" ref="AQ1472">IF(X1472="","",IF(SUMPRODUCT((X1472=$X$7:$X$2085)*(AI1472=$AI$7:$AI$2085)*(AO1472=$AO$7:$AO$2085)*(AP1472=$AP$7:$AP$2085)*(ROW($X$7:$X$2085)&lt;&gt;ROW(X1472))*((S1472=0)*($S$7:$S$2085&gt;0)+(S1472&gt;0)*($S$7:$S$2085=0)))&gt;0,"SALONES UNIDOS",IF(SUMPRODUCT((X1472=$X$7:$X$2085)*(AI1472=$AI$7:$AI$2085)*((AO1472&lt;$AP$7:$AP$2085)*(AP1472&gt;$AO$7:$AO$2085))*(ROW($X$7:$X$2085)&lt;&gt;ROW(X1472)))&gt;0,"Cruzado","Sin cruce")))</f>
        <v>Sin cruce</v>
      </c>
      <c r="AR1472" s="23" t="str" cm="1">
        <f t="array" ref="AR1472">IF(AE1472="","",IF(SUMPRODUCT((AE1472=$AE$7:$AE$2085)*(AI1472=$AI$7:$AI$2085)*(AO1472=$AO$7:$AO$2085)*(AP1472=$AP$7:$AP$2085)*(ROW($AE$7:$AE$2085)&lt;&gt;ROW(AE1472))*((S1472=0)*($S$7:$S$2085&gt;0)+(S1472&gt;0)*($S$7:$S$2085=0)))&gt;0,"SALONES UNIDOS",IF(SUMPRODUCT((AE1472=$AE$7:$AE$2085)*(AI1472=$AI$7:$AI$2085)*((AO1472&lt;$AP$7:$AP$2085)*(AP1472&gt;$AO$7:$AO$2085))*(ROW($AE$7:$AE$2085)&lt;&gt;ROW(AE1472)))&gt;0,"Cruzado","Sin cruce")))</f>
        <v>Sin cruce</v>
      </c>
      <c r="AS1472" s="94" t="str">
        <f t="shared" si="30"/>
        <v>OB7PRINCIPALA</v>
      </c>
      <c r="AT1472" s="94" t="str" cm="1">
        <f t="array" ref="AT1472">IF(AS1472="","",IF(SUMPRODUCT((AS1472=$AS$7:$AS$2085)*(AI1472=$AI$7:$AI$2085)*(AO1472=$AO$7:$AO$2085)*(AP1472=$AP$7:$AP$2085)*(ROW($AS$7:$AS$2085)&lt;&gt;ROW(AS1472))*((S1472=0)*($S$7:$S$2085&gt;0)+(S1472&gt;0)*($S$7:$S$2085=0)))&gt;0,"SALONES UNIDOS",IF(SUMPRODUCT((AS1472=$AS$7:$AS$2085)*(AI1472=$AI$7:$AI$2085)*((AO1472&lt;$AP$7:$AP$2085)*(AP1472&gt;$AO$7:$AO$2085))*(ROW($AS$7:$AS$2085)&lt;&gt;ROW(AS1472)))&gt;0,"Cruzado","Sin cruce")))</f>
        <v>Sin cruce</v>
      </c>
    </row>
    <row r="1473" spans="3:46" ht="15.6" hidden="1" customHeight="1">
      <c r="C1473" s="496" t="s">
        <v>572</v>
      </c>
      <c r="D1473" s="479" t="s">
        <v>727</v>
      </c>
      <c r="E1473" s="479">
        <v>20261</v>
      </c>
      <c r="F1473" s="503" t="s">
        <v>48</v>
      </c>
      <c r="G1473" s="497" t="s">
        <v>80</v>
      </c>
      <c r="H1473" s="503" t="s">
        <v>88</v>
      </c>
      <c r="I1473" s="503">
        <v>7</v>
      </c>
      <c r="J1473" s="503" t="s">
        <v>583</v>
      </c>
      <c r="K1473" s="503" t="s">
        <v>41</v>
      </c>
      <c r="L1473" s="499" t="s">
        <v>809</v>
      </c>
      <c r="M1473" s="535" t="s">
        <v>810</v>
      </c>
      <c r="N1473" s="15" t="s">
        <v>710</v>
      </c>
      <c r="O1473" s="15" t="s">
        <v>578</v>
      </c>
      <c r="P1473" s="503" t="s">
        <v>579</v>
      </c>
      <c r="Q1473" s="15">
        <v>0</v>
      </c>
      <c r="R1473" s="15">
        <v>2</v>
      </c>
      <c r="S1473" s="479">
        <v>2</v>
      </c>
      <c r="T1473" s="15">
        <v>6</v>
      </c>
      <c r="U1473" s="471"/>
      <c r="V1473" s="550">
        <v>12</v>
      </c>
      <c r="W1473" s="497">
        <v>6919367</v>
      </c>
      <c r="X1473" s="566" t="s">
        <v>285</v>
      </c>
      <c r="Y1473" s="15" t="s">
        <v>579</v>
      </c>
      <c r="Z1473" s="15"/>
      <c r="AA1473" s="15"/>
      <c r="AB1473" s="15"/>
      <c r="AC1473" s="493"/>
      <c r="AD1473" s="15"/>
      <c r="AE1473" s="15" t="s">
        <v>1101</v>
      </c>
      <c r="AF1473" s="497"/>
      <c r="AG1473" s="497"/>
      <c r="AH1473" s="497" t="s">
        <v>100</v>
      </c>
      <c r="AI1473" s="15">
        <v>3</v>
      </c>
      <c r="AJ1473" s="15">
        <v>11</v>
      </c>
      <c r="AK1473" s="15">
        <v>50</v>
      </c>
      <c r="AL1473" s="15">
        <v>13</v>
      </c>
      <c r="AM1473" s="15">
        <v>30</v>
      </c>
      <c r="AN1473" s="490">
        <f>IF(AJ1473="",S1473,ROUND(((((AL1473/24)+(AM1473/1440))-((AJ1473/24)+(AK1473/1440)))*1440/50),5))</f>
        <v>2</v>
      </c>
      <c r="AO1473" s="491">
        <f>AJ1473/24+AK1473/1440</f>
        <v>0.49305555555555552</v>
      </c>
      <c r="AP1473" s="491">
        <f>AL1473/24+AM1473/1440</f>
        <v>0.5625</v>
      </c>
      <c r="AQ1473" s="23" t="str" cm="1">
        <f t="array" ref="AQ1473">IF(X1473="","",IF(SUMPRODUCT((X1473=$X$7:$X$2085)*(AI1473=$AI$7:$AI$2085)*(AO1473=$AO$7:$AO$2085)*(AP1473=$AP$7:$AP$2085)*(ROW($X$7:$X$2085)&lt;&gt;ROW(X1473))*((S1473=0)*($S$7:$S$2085&gt;0)+(S1473&gt;0)*($S$7:$S$2085=0)))&gt;0,"SALONES UNIDOS",IF(SUMPRODUCT((X1473=$X$7:$X$2085)*(AI1473=$AI$7:$AI$2085)*((AO1473&lt;$AP$7:$AP$2085)*(AP1473&gt;$AO$7:$AO$2085))*(ROW($X$7:$X$2085)&lt;&gt;ROW(X1473)))&gt;0,"Cruzado","Sin cruce")))</f>
        <v>Sin cruce</v>
      </c>
      <c r="AR1473" s="23" t="str" cm="1">
        <f t="array" ref="AR1473">IF(AE1473="","",IF(SUMPRODUCT((AE1473=$AE$7:$AE$2085)*(AI1473=$AI$7:$AI$2085)*(AO1473=$AO$7:$AO$2085)*(AP1473=$AP$7:$AP$2085)*(ROW($AE$7:$AE$2085)&lt;&gt;ROW(AE1473))*((S1473=0)*($S$7:$S$2085&gt;0)+(S1473&gt;0)*($S$7:$S$2085=0)))&gt;0,"SALONES UNIDOS",IF(SUMPRODUCT((AE1473=$AE$7:$AE$2085)*(AI1473=$AI$7:$AI$2085)*((AO1473&lt;$AP$7:$AP$2085)*(AP1473&gt;$AO$7:$AO$2085))*(ROW($AE$7:$AE$2085)&lt;&gt;ROW(AE1473)))&gt;0,"Cruzado","Sin cruce")))</f>
        <v>Sin cruce</v>
      </c>
      <c r="AS1473" s="94" t="str">
        <f t="shared" si="30"/>
        <v>OB7PRINCIPALA</v>
      </c>
      <c r="AT1473" s="94" t="str" cm="1">
        <f t="array" ref="AT1473">IF(AS1473="","",IF(SUMPRODUCT((AS1473=$AS$7:$AS$2085)*(AI1473=$AI$7:$AI$2085)*(AO1473=$AO$7:$AO$2085)*(AP1473=$AP$7:$AP$2085)*(ROW($AS$7:$AS$2085)&lt;&gt;ROW(AS1473))*((S1473=0)*($S$7:$S$2085&gt;0)+(S1473&gt;0)*($S$7:$S$2085=0)))&gt;0,"SALONES UNIDOS",IF(SUMPRODUCT((AS1473=$AS$7:$AS$2085)*(AI1473=$AI$7:$AI$2085)*((AO1473&lt;$AP$7:$AP$2085)*(AP1473&gt;$AO$7:$AO$2085))*(ROW($AS$7:$AS$2085)&lt;&gt;ROW(AS1473)))&gt;0,"Cruzado","Sin cruce")))</f>
        <v>Sin cruce</v>
      </c>
    </row>
    <row r="1474" spans="3:46" ht="15.6" hidden="1" customHeight="1">
      <c r="C1474" s="496" t="s">
        <v>572</v>
      </c>
      <c r="D1474" s="479" t="s">
        <v>727</v>
      </c>
      <c r="E1474" s="479">
        <v>20261</v>
      </c>
      <c r="F1474" s="503" t="s">
        <v>48</v>
      </c>
      <c r="G1474" s="497" t="s">
        <v>80</v>
      </c>
      <c r="H1474" s="503" t="s">
        <v>88</v>
      </c>
      <c r="I1474" s="503">
        <v>7</v>
      </c>
      <c r="J1474" s="503" t="s">
        <v>41</v>
      </c>
      <c r="K1474" s="503" t="s">
        <v>41</v>
      </c>
      <c r="L1474" s="499" t="s">
        <v>809</v>
      </c>
      <c r="M1474" s="535" t="s">
        <v>810</v>
      </c>
      <c r="N1474" s="15" t="s">
        <v>710</v>
      </c>
      <c r="O1474" s="15" t="s">
        <v>578</v>
      </c>
      <c r="P1474" s="503" t="s">
        <v>579</v>
      </c>
      <c r="Q1474" s="15">
        <v>0</v>
      </c>
      <c r="R1474" s="15">
        <v>6</v>
      </c>
      <c r="S1474" s="479">
        <v>6</v>
      </c>
      <c r="T1474" s="15">
        <v>6</v>
      </c>
      <c r="U1474" s="471"/>
      <c r="V1474" s="550">
        <v>25</v>
      </c>
      <c r="W1474" s="497">
        <v>6919367</v>
      </c>
      <c r="X1474" s="566" t="s">
        <v>285</v>
      </c>
      <c r="Y1474" s="15" t="s">
        <v>579</v>
      </c>
      <c r="Z1474" s="15"/>
      <c r="AA1474" s="15"/>
      <c r="AB1474" s="15"/>
      <c r="AC1474" s="15" t="s">
        <v>1082</v>
      </c>
      <c r="AD1474" s="15"/>
      <c r="AE1474" s="479"/>
      <c r="AF1474" s="497"/>
      <c r="AG1474" s="497"/>
      <c r="AH1474" s="497" t="s">
        <v>100</v>
      </c>
      <c r="AI1474" s="15">
        <v>1</v>
      </c>
      <c r="AJ1474" s="15">
        <v>14</v>
      </c>
      <c r="AK1474" s="15">
        <v>20</v>
      </c>
      <c r="AL1474" s="15">
        <v>19</v>
      </c>
      <c r="AM1474" s="15">
        <v>20</v>
      </c>
      <c r="AN1474" s="490">
        <f>IF(AJ1474="",S1474,ROUND(((((AL1474/24)+(AM1474/1440))-((AJ1474/24)+(AK1474/1440)))*1440/50),5))</f>
        <v>6</v>
      </c>
      <c r="AO1474" s="491">
        <f>AJ1474/24+AK1474/1440</f>
        <v>0.59722222222222221</v>
      </c>
      <c r="AP1474" s="491">
        <f>AL1474/24+AM1474/1440</f>
        <v>0.80555555555555547</v>
      </c>
      <c r="AQ1474" s="23" t="str" cm="1">
        <f t="array" ref="AQ1474">IF(X1474="","",IF(SUMPRODUCT((X1474=$X$7:$X$2085)*(AI1474=$AI$7:$AI$2085)*(AO1474=$AO$7:$AO$2085)*(AP1474=$AP$7:$AP$2085)*(ROW($X$7:$X$2085)&lt;&gt;ROW(X1474))*((S1474=0)*($S$7:$S$2085&gt;0)+(S1474&gt;0)*($S$7:$S$2085=0)))&gt;0,"SALONES UNIDOS",IF(SUMPRODUCT((X1474=$X$7:$X$2085)*(AI1474=$AI$7:$AI$2085)*((AO1474&lt;$AP$7:$AP$2085)*(AP1474&gt;$AO$7:$AO$2085))*(ROW($X$7:$X$2085)&lt;&gt;ROW(X1474)))&gt;0,"Cruzado","Sin cruce")))</f>
        <v>Sin cruce</v>
      </c>
      <c r="AR1474" s="23" t="str" cm="1">
        <f t="array" ref="AR1474">IF(AE1474="","",IF(SUMPRODUCT((AE1474=$AE$7:$AE$2085)*(AI1474=$AI$7:$AI$2085)*(AO1474=$AO$7:$AO$2085)*(AP1474=$AP$7:$AP$2085)*(ROW($AE$7:$AE$2085)&lt;&gt;ROW(AE1474))*((S1474=0)*($S$7:$S$2085&gt;0)+(S1474&gt;0)*($S$7:$S$2085=0)))&gt;0,"SALONES UNIDOS",IF(SUMPRODUCT((AE1474=$AE$7:$AE$2085)*(AI1474=$AI$7:$AI$2085)*((AO1474&lt;$AP$7:$AP$2085)*(AP1474&gt;$AO$7:$AO$2085))*(ROW($AE$7:$AE$2085)&lt;&gt;ROW(AE1474)))&gt;0,"Cruzado","Sin cruce")))</f>
        <v/>
      </c>
      <c r="AS1474" s="94" t="str">
        <f t="shared" si="30"/>
        <v>OB7PRINCIPALA</v>
      </c>
      <c r="AT1474" s="94" t="str" cm="1">
        <f t="array" ref="AT1474">IF(AS1474="","",IF(SUMPRODUCT((AS1474=$AS$7:$AS$2085)*(AI1474=$AI$7:$AI$2085)*(AO1474=$AO$7:$AO$2085)*(AP1474=$AP$7:$AP$2085)*(ROW($AS$7:$AS$2085)&lt;&gt;ROW(AS1474))*((S1474=0)*($S$7:$S$2085&gt;0)+(S1474&gt;0)*($S$7:$S$2085=0)))&gt;0,"SALONES UNIDOS",IF(SUMPRODUCT((AS1474=$AS$7:$AS$2085)*(AI1474=$AI$7:$AI$2085)*((AO1474&lt;$AP$7:$AP$2085)*(AP1474&gt;$AO$7:$AO$2085))*(ROW($AS$7:$AS$2085)&lt;&gt;ROW(AS1474)))&gt;0,"Cruzado","Sin cruce")))</f>
        <v>Sin cruce</v>
      </c>
    </row>
    <row r="1475" spans="3:46" ht="15.6" hidden="1" customHeight="1">
      <c r="C1475" s="496" t="s">
        <v>572</v>
      </c>
      <c r="D1475" s="479" t="s">
        <v>727</v>
      </c>
      <c r="E1475" s="479">
        <v>20261</v>
      </c>
      <c r="F1475" s="503" t="s">
        <v>48</v>
      </c>
      <c r="G1475" s="497" t="s">
        <v>80</v>
      </c>
      <c r="H1475" s="503" t="s">
        <v>88</v>
      </c>
      <c r="I1475" s="503">
        <v>7</v>
      </c>
      <c r="J1475" s="503" t="s">
        <v>41</v>
      </c>
      <c r="K1475" s="503" t="s">
        <v>41</v>
      </c>
      <c r="L1475" s="499" t="s">
        <v>811</v>
      </c>
      <c r="M1475" s="535" t="s">
        <v>812</v>
      </c>
      <c r="N1475" s="15" t="s">
        <v>577</v>
      </c>
      <c r="O1475" s="15" t="s">
        <v>578</v>
      </c>
      <c r="P1475" s="503" t="s">
        <v>624</v>
      </c>
      <c r="Q1475" s="15">
        <v>3</v>
      </c>
      <c r="R1475" s="15">
        <v>2</v>
      </c>
      <c r="S1475" s="479">
        <v>5</v>
      </c>
      <c r="T1475" s="15">
        <v>4</v>
      </c>
      <c r="U1475" s="471"/>
      <c r="V1475" s="550">
        <v>23</v>
      </c>
      <c r="W1475" s="548">
        <v>71221525</v>
      </c>
      <c r="X1475" s="564" t="s">
        <v>441</v>
      </c>
      <c r="Y1475" s="15" t="s">
        <v>624</v>
      </c>
      <c r="Z1475" s="15"/>
      <c r="AA1475" s="15"/>
      <c r="AB1475" s="15"/>
      <c r="AC1475" s="493"/>
      <c r="AD1475" s="15"/>
      <c r="AE1475" s="479"/>
      <c r="AF1475" s="497"/>
      <c r="AG1475" s="497"/>
      <c r="AH1475" s="15" t="s">
        <v>203</v>
      </c>
      <c r="AI1475" s="15">
        <v>4</v>
      </c>
      <c r="AJ1475" s="15">
        <v>12</v>
      </c>
      <c r="AK1475" s="15">
        <v>40</v>
      </c>
      <c r="AL1475" s="15">
        <v>16</v>
      </c>
      <c r="AM1475" s="15">
        <v>50</v>
      </c>
      <c r="AN1475" s="490">
        <f>IF(AJ1475="",S1475,ROUND(((((AL1475/24)+(AM1475/1440))-((AJ1475/24)+(AK1475/1440)))*1440/50),5))</f>
        <v>5</v>
      </c>
      <c r="AO1475" s="491">
        <f>AJ1475/24+AK1475/1440</f>
        <v>0.52777777777777779</v>
      </c>
      <c r="AP1475" s="491">
        <f>AL1475/24+AM1475/1440</f>
        <v>0.70138888888888884</v>
      </c>
      <c r="AQ1475" s="23" t="str" cm="1">
        <f t="array" ref="AQ1475">IF(X1475="","",IF(SUMPRODUCT((X1475=$X$7:$X$2085)*(AI1475=$AI$7:$AI$2085)*(AO1475=$AO$7:$AO$2085)*(AP1475=$AP$7:$AP$2085)*(ROW($X$7:$X$2085)&lt;&gt;ROW(X1475))*((S1475=0)*($S$7:$S$2085&gt;0)+(S1475&gt;0)*($S$7:$S$2085=0)))&gt;0,"SALONES UNIDOS",IF(SUMPRODUCT((X1475=$X$7:$X$2085)*(AI1475=$AI$7:$AI$2085)*((AO1475&lt;$AP$7:$AP$2085)*(AP1475&gt;$AO$7:$AO$2085))*(ROW($X$7:$X$2085)&lt;&gt;ROW(X1475)))&gt;0,"Cruzado","Sin cruce")))</f>
        <v>Sin cruce</v>
      </c>
      <c r="AR1475" s="23" t="str" cm="1">
        <f t="array" ref="AR1475">IF(AE1475="","",IF(SUMPRODUCT((AE1475=$AE$7:$AE$2085)*(AI1475=$AI$7:$AI$2085)*(AO1475=$AO$7:$AO$2085)*(AP1475=$AP$7:$AP$2085)*(ROW($AE$7:$AE$2085)&lt;&gt;ROW(AE1475))*((S1475=0)*($S$7:$S$2085&gt;0)+(S1475&gt;0)*($S$7:$S$2085=0)))&gt;0,"SALONES UNIDOS",IF(SUMPRODUCT((AE1475=$AE$7:$AE$2085)*(AI1475=$AI$7:$AI$2085)*((AO1475&lt;$AP$7:$AP$2085)*(AP1475&gt;$AO$7:$AO$2085))*(ROW($AE$7:$AE$2085)&lt;&gt;ROW(AE1475)))&gt;0,"Cruzado","Sin cruce")))</f>
        <v/>
      </c>
      <c r="AS1475" s="94" t="str">
        <f t="shared" si="30"/>
        <v>OB7PRINCIPALA</v>
      </c>
      <c r="AT1475" s="94" t="str" cm="1">
        <f t="array" ref="AT1475">IF(AS1475="","",IF(SUMPRODUCT((AS1475=$AS$7:$AS$2085)*(AI1475=$AI$7:$AI$2085)*(AO1475=$AO$7:$AO$2085)*(AP1475=$AP$7:$AP$2085)*(ROW($AS$7:$AS$2085)&lt;&gt;ROW(AS1475))*((S1475=0)*($S$7:$S$2085&gt;0)+(S1475&gt;0)*($S$7:$S$2085=0)))&gt;0,"SALONES UNIDOS",IF(SUMPRODUCT((AS1475=$AS$7:$AS$2085)*(AI1475=$AI$7:$AI$2085)*((AO1475&lt;$AP$7:$AP$2085)*(AP1475&gt;$AO$7:$AO$2085))*(ROW($AS$7:$AS$2085)&lt;&gt;ROW(AS1475)))&gt;0,"Cruzado","Sin cruce")))</f>
        <v>Sin cruce</v>
      </c>
    </row>
    <row r="1476" spans="3:46" ht="15.6" hidden="1" customHeight="1">
      <c r="C1476" s="496" t="s">
        <v>572</v>
      </c>
      <c r="D1476" s="479" t="s">
        <v>727</v>
      </c>
      <c r="E1476" s="479">
        <v>20261</v>
      </c>
      <c r="F1476" s="503" t="s">
        <v>48</v>
      </c>
      <c r="G1476" s="497" t="s">
        <v>80</v>
      </c>
      <c r="H1476" s="503" t="s">
        <v>88</v>
      </c>
      <c r="I1476" s="503">
        <v>7</v>
      </c>
      <c r="J1476" s="503" t="s">
        <v>51</v>
      </c>
      <c r="K1476" s="503" t="s">
        <v>51</v>
      </c>
      <c r="L1476" s="499" t="s">
        <v>801</v>
      </c>
      <c r="M1476" s="535" t="s">
        <v>802</v>
      </c>
      <c r="N1476" s="15" t="s">
        <v>710</v>
      </c>
      <c r="O1476" s="15" t="s">
        <v>578</v>
      </c>
      <c r="P1476" s="503" t="s">
        <v>579</v>
      </c>
      <c r="Q1476" s="15">
        <v>2</v>
      </c>
      <c r="R1476" s="15">
        <v>0</v>
      </c>
      <c r="S1476" s="479">
        <v>2</v>
      </c>
      <c r="T1476" s="15">
        <v>3</v>
      </c>
      <c r="U1476" s="471"/>
      <c r="V1476" s="550">
        <v>25</v>
      </c>
      <c r="W1476" s="497">
        <v>21862809</v>
      </c>
      <c r="X1476" s="566" t="s">
        <v>457</v>
      </c>
      <c r="Y1476" s="15" t="s">
        <v>579</v>
      </c>
      <c r="Z1476" s="15"/>
      <c r="AA1476" s="15"/>
      <c r="AB1476" s="15"/>
      <c r="AC1476" s="15" t="s">
        <v>1096</v>
      </c>
      <c r="AD1476" s="15"/>
      <c r="AE1476" s="479"/>
      <c r="AF1476" s="497"/>
      <c r="AG1476" s="497"/>
      <c r="AH1476" s="497" t="s">
        <v>582</v>
      </c>
      <c r="AI1476" s="15">
        <v>3</v>
      </c>
      <c r="AJ1476" s="15">
        <v>8</v>
      </c>
      <c r="AK1476" s="15">
        <v>30</v>
      </c>
      <c r="AL1476" s="15">
        <v>10</v>
      </c>
      <c r="AM1476" s="15">
        <v>10</v>
      </c>
      <c r="AN1476" s="490">
        <f>IF(AJ1476="",S1476,ROUND(((((AL1476/24)+(AM1476/1440))-((AJ1476/24)+(AK1476/1440)))*1440/50),5))</f>
        <v>2</v>
      </c>
      <c r="AO1476" s="491">
        <f>AJ1476/24+AK1476/1440</f>
        <v>0.35416666666666663</v>
      </c>
      <c r="AP1476" s="491">
        <f>AL1476/24+AM1476/1440</f>
        <v>0.4236111111111111</v>
      </c>
      <c r="AQ1476" s="23" t="str" cm="1">
        <f t="array" ref="AQ1476">IF(X1476="","",IF(SUMPRODUCT((X1476=$X$7:$X$2085)*(AI1476=$AI$7:$AI$2085)*(AO1476=$AO$7:$AO$2085)*(AP1476=$AP$7:$AP$2085)*(ROW($X$7:$X$2085)&lt;&gt;ROW(X1476))*((S1476=0)*($S$7:$S$2085&gt;0)+(S1476&gt;0)*($S$7:$S$2085=0)))&gt;0,"SALONES UNIDOS",IF(SUMPRODUCT((X1476=$X$7:$X$2085)*(AI1476=$AI$7:$AI$2085)*((AO1476&lt;$AP$7:$AP$2085)*(AP1476&gt;$AO$7:$AO$2085))*(ROW($X$7:$X$2085)&lt;&gt;ROW(X1476)))&gt;0,"Cruzado","Sin cruce")))</f>
        <v>Sin cruce</v>
      </c>
      <c r="AR1476" s="23" t="str" cm="1">
        <f t="array" ref="AR1476">IF(AE1476="","",IF(SUMPRODUCT((AE1476=$AE$7:$AE$2085)*(AI1476=$AI$7:$AI$2085)*(AO1476=$AO$7:$AO$2085)*(AP1476=$AP$7:$AP$2085)*(ROW($AE$7:$AE$2085)&lt;&gt;ROW(AE1476))*((S1476=0)*($S$7:$S$2085&gt;0)+(S1476&gt;0)*($S$7:$S$2085=0)))&gt;0,"SALONES UNIDOS",IF(SUMPRODUCT((AE1476=$AE$7:$AE$2085)*(AI1476=$AI$7:$AI$2085)*((AO1476&lt;$AP$7:$AP$2085)*(AP1476&gt;$AO$7:$AO$2085))*(ROW($AE$7:$AE$2085)&lt;&gt;ROW(AE1476)))&gt;0,"Cruzado","Sin cruce")))</f>
        <v/>
      </c>
      <c r="AS1476" s="94" t="str">
        <f t="shared" si="30"/>
        <v>OB7PRINCIPALB</v>
      </c>
      <c r="AT1476" s="94" t="str" cm="1">
        <f t="array" ref="AT1476">IF(AS1476="","",IF(SUMPRODUCT((AS1476=$AS$7:$AS$2085)*(AI1476=$AI$7:$AI$2085)*(AO1476=$AO$7:$AO$2085)*(AP1476=$AP$7:$AP$2085)*(ROW($AS$7:$AS$2085)&lt;&gt;ROW(AS1476))*((S1476=0)*($S$7:$S$2085&gt;0)+(S1476&gt;0)*($S$7:$S$2085=0)))&gt;0,"SALONES UNIDOS",IF(SUMPRODUCT((AS1476=$AS$7:$AS$2085)*(AI1476=$AI$7:$AI$2085)*((AO1476&lt;$AP$7:$AP$2085)*(AP1476&gt;$AO$7:$AO$2085))*(ROW($AS$7:$AS$2085)&lt;&gt;ROW(AS1476)))&gt;0,"Cruzado","Sin cruce")))</f>
        <v>Sin cruce</v>
      </c>
    </row>
    <row r="1477" spans="3:46" ht="15.6" hidden="1" customHeight="1">
      <c r="C1477" s="496" t="s">
        <v>572</v>
      </c>
      <c r="D1477" s="479" t="s">
        <v>727</v>
      </c>
      <c r="E1477" s="479">
        <v>20261</v>
      </c>
      <c r="F1477" s="503" t="s">
        <v>48</v>
      </c>
      <c r="G1477" s="497" t="s">
        <v>80</v>
      </c>
      <c r="H1477" s="503" t="s">
        <v>88</v>
      </c>
      <c r="I1477" s="503">
        <v>7</v>
      </c>
      <c r="J1477" s="503" t="s">
        <v>597</v>
      </c>
      <c r="K1477" s="503" t="s">
        <v>51</v>
      </c>
      <c r="L1477" s="499" t="s">
        <v>801</v>
      </c>
      <c r="M1477" s="535" t="s">
        <v>802</v>
      </c>
      <c r="N1477" s="15" t="s">
        <v>710</v>
      </c>
      <c r="O1477" s="15" t="s">
        <v>578</v>
      </c>
      <c r="P1477" s="503" t="s">
        <v>579</v>
      </c>
      <c r="Q1477" s="15">
        <v>0</v>
      </c>
      <c r="R1477" s="15">
        <v>2</v>
      </c>
      <c r="S1477" s="479">
        <v>2</v>
      </c>
      <c r="T1477" s="15">
        <v>3</v>
      </c>
      <c r="U1477" s="471"/>
      <c r="V1477" s="550">
        <v>13</v>
      </c>
      <c r="W1477" s="497">
        <v>21862809</v>
      </c>
      <c r="X1477" s="566" t="s">
        <v>457</v>
      </c>
      <c r="Y1477" s="15" t="s">
        <v>579</v>
      </c>
      <c r="Z1477" s="15"/>
      <c r="AA1477" s="15"/>
      <c r="AB1477" s="15"/>
      <c r="AC1477" s="493"/>
      <c r="AD1477" s="15"/>
      <c r="AE1477" s="15" t="s">
        <v>1080</v>
      </c>
      <c r="AF1477" s="497"/>
      <c r="AG1477" s="497"/>
      <c r="AH1477" s="497" t="s">
        <v>100</v>
      </c>
      <c r="AI1477" s="15">
        <v>3</v>
      </c>
      <c r="AJ1477" s="15">
        <v>10</v>
      </c>
      <c r="AK1477" s="15">
        <v>10</v>
      </c>
      <c r="AL1477" s="15">
        <v>11</v>
      </c>
      <c r="AM1477" s="15">
        <v>50</v>
      </c>
      <c r="AN1477" s="490">
        <f>IF(AJ1477="",S1477,ROUND(((((AL1477/24)+(AM1477/1440))-((AJ1477/24)+(AK1477/1440)))*1440/50),5))</f>
        <v>2</v>
      </c>
      <c r="AO1477" s="491">
        <f>AJ1477/24+AK1477/1440</f>
        <v>0.4236111111111111</v>
      </c>
      <c r="AP1477" s="491">
        <f>AL1477/24+AM1477/1440</f>
        <v>0.49305555555555552</v>
      </c>
      <c r="AQ1477" s="23" t="str" cm="1">
        <f t="array" ref="AQ1477">IF(X1477="","",IF(SUMPRODUCT((X1477=$X$7:$X$2085)*(AI1477=$AI$7:$AI$2085)*(AO1477=$AO$7:$AO$2085)*(AP1477=$AP$7:$AP$2085)*(ROW($X$7:$X$2085)&lt;&gt;ROW(X1477))*((S1477=0)*($S$7:$S$2085&gt;0)+(S1477&gt;0)*($S$7:$S$2085=0)))&gt;0,"SALONES UNIDOS",IF(SUMPRODUCT((X1477=$X$7:$X$2085)*(AI1477=$AI$7:$AI$2085)*((AO1477&lt;$AP$7:$AP$2085)*(AP1477&gt;$AO$7:$AO$2085))*(ROW($X$7:$X$2085)&lt;&gt;ROW(X1477)))&gt;0,"Cruzado","Sin cruce")))</f>
        <v>Sin cruce</v>
      </c>
      <c r="AR1477" s="23" t="str" cm="1">
        <f t="array" ref="AR1477">IF(AE1477="","",IF(SUMPRODUCT((AE1477=$AE$7:$AE$2085)*(AI1477=$AI$7:$AI$2085)*(AO1477=$AO$7:$AO$2085)*(AP1477=$AP$7:$AP$2085)*(ROW($AE$7:$AE$2085)&lt;&gt;ROW(AE1477))*((S1477=0)*($S$7:$S$2085&gt;0)+(S1477&gt;0)*($S$7:$S$2085=0)))&gt;0,"SALONES UNIDOS",IF(SUMPRODUCT((AE1477=$AE$7:$AE$2085)*(AI1477=$AI$7:$AI$2085)*((AO1477&lt;$AP$7:$AP$2085)*(AP1477&gt;$AO$7:$AO$2085))*(ROW($AE$7:$AE$2085)&lt;&gt;ROW(AE1477)))&gt;0,"Cruzado","Sin cruce")))</f>
        <v>Sin cruce</v>
      </c>
      <c r="AS1477" s="94" t="str">
        <f t="shared" si="30"/>
        <v>OB7PRINCIPALB</v>
      </c>
      <c r="AT1477" s="94" t="str" cm="1">
        <f t="array" ref="AT1477">IF(AS1477="","",IF(SUMPRODUCT((AS1477=$AS$7:$AS$2085)*(AI1477=$AI$7:$AI$2085)*(AO1477=$AO$7:$AO$2085)*(AP1477=$AP$7:$AP$2085)*(ROW($AS$7:$AS$2085)&lt;&gt;ROW(AS1477))*((S1477=0)*($S$7:$S$2085&gt;0)+(S1477&gt;0)*($S$7:$S$2085=0)))&gt;0,"SALONES UNIDOS",IF(SUMPRODUCT((AS1477=$AS$7:$AS$2085)*(AI1477=$AI$7:$AI$2085)*((AO1477&lt;$AP$7:$AP$2085)*(AP1477&gt;$AO$7:$AO$2085))*(ROW($AS$7:$AS$2085)&lt;&gt;ROW(AS1477)))&gt;0,"Cruzado","Sin cruce")))</f>
        <v>Sin cruce</v>
      </c>
    </row>
    <row r="1478" spans="3:46" ht="15.6" hidden="1" customHeight="1">
      <c r="C1478" s="496" t="s">
        <v>572</v>
      </c>
      <c r="D1478" s="479" t="s">
        <v>727</v>
      </c>
      <c r="E1478" s="479">
        <v>20261</v>
      </c>
      <c r="F1478" s="503" t="s">
        <v>48</v>
      </c>
      <c r="G1478" s="497" t="s">
        <v>80</v>
      </c>
      <c r="H1478" s="503" t="s">
        <v>88</v>
      </c>
      <c r="I1478" s="503">
        <v>7</v>
      </c>
      <c r="J1478" s="503" t="s">
        <v>598</v>
      </c>
      <c r="K1478" s="503" t="s">
        <v>51</v>
      </c>
      <c r="L1478" s="499" t="s">
        <v>801</v>
      </c>
      <c r="M1478" s="535" t="s">
        <v>802</v>
      </c>
      <c r="N1478" s="15" t="s">
        <v>710</v>
      </c>
      <c r="O1478" s="15" t="s">
        <v>578</v>
      </c>
      <c r="P1478" s="503" t="s">
        <v>579</v>
      </c>
      <c r="Q1478" s="15">
        <v>0</v>
      </c>
      <c r="R1478" s="15">
        <v>2</v>
      </c>
      <c r="S1478" s="479">
        <v>2</v>
      </c>
      <c r="T1478" s="15">
        <v>3</v>
      </c>
      <c r="U1478" s="471"/>
      <c r="V1478" s="550">
        <v>12</v>
      </c>
      <c r="W1478" s="497">
        <v>21862809</v>
      </c>
      <c r="X1478" s="566" t="s">
        <v>457</v>
      </c>
      <c r="Y1478" s="15" t="s">
        <v>579</v>
      </c>
      <c r="Z1478" s="15"/>
      <c r="AA1478" s="15"/>
      <c r="AB1478" s="15"/>
      <c r="AC1478" s="493"/>
      <c r="AD1478" s="15"/>
      <c r="AE1478" s="15" t="s">
        <v>1080</v>
      </c>
      <c r="AF1478" s="497"/>
      <c r="AG1478" s="497"/>
      <c r="AH1478" s="497" t="s">
        <v>100</v>
      </c>
      <c r="AI1478" s="15">
        <v>3</v>
      </c>
      <c r="AJ1478" s="15">
        <v>11</v>
      </c>
      <c r="AK1478" s="15">
        <v>50</v>
      </c>
      <c r="AL1478" s="15">
        <v>13</v>
      </c>
      <c r="AM1478" s="15">
        <v>30</v>
      </c>
      <c r="AN1478" s="490">
        <f>IF(AJ1478="",S1478,ROUND(((((AL1478/24)+(AM1478/1440))-((AJ1478/24)+(AK1478/1440)))*1440/50),5))</f>
        <v>2</v>
      </c>
      <c r="AO1478" s="491">
        <f>AJ1478/24+AK1478/1440</f>
        <v>0.49305555555555552</v>
      </c>
      <c r="AP1478" s="491">
        <f>AL1478/24+AM1478/1440</f>
        <v>0.5625</v>
      </c>
      <c r="AQ1478" s="23" t="str" cm="1">
        <f t="array" ref="AQ1478">IF(X1478="","",IF(SUMPRODUCT((X1478=$X$7:$X$2085)*(AI1478=$AI$7:$AI$2085)*(AO1478=$AO$7:$AO$2085)*(AP1478=$AP$7:$AP$2085)*(ROW($X$7:$X$2085)&lt;&gt;ROW(X1478))*((S1478=0)*($S$7:$S$2085&gt;0)+(S1478&gt;0)*($S$7:$S$2085=0)))&gt;0,"SALONES UNIDOS",IF(SUMPRODUCT((X1478=$X$7:$X$2085)*(AI1478=$AI$7:$AI$2085)*((AO1478&lt;$AP$7:$AP$2085)*(AP1478&gt;$AO$7:$AO$2085))*(ROW($X$7:$X$2085)&lt;&gt;ROW(X1478)))&gt;0,"Cruzado","Sin cruce")))</f>
        <v>Sin cruce</v>
      </c>
      <c r="AR1478" s="23" t="str" cm="1">
        <f t="array" ref="AR1478">IF(AE1478="","",IF(SUMPRODUCT((AE1478=$AE$7:$AE$2085)*(AI1478=$AI$7:$AI$2085)*(AO1478=$AO$7:$AO$2085)*(AP1478=$AP$7:$AP$2085)*(ROW($AE$7:$AE$2085)&lt;&gt;ROW(AE1478))*((S1478=0)*($S$7:$S$2085&gt;0)+(S1478&gt;0)*($S$7:$S$2085=0)))&gt;0,"SALONES UNIDOS",IF(SUMPRODUCT((AE1478=$AE$7:$AE$2085)*(AI1478=$AI$7:$AI$2085)*((AO1478&lt;$AP$7:$AP$2085)*(AP1478&gt;$AO$7:$AO$2085))*(ROW($AE$7:$AE$2085)&lt;&gt;ROW(AE1478)))&gt;0,"Cruzado","Sin cruce")))</f>
        <v>Sin cruce</v>
      </c>
      <c r="AS1478" s="94" t="str">
        <f t="shared" si="30"/>
        <v>OB7PRINCIPALB</v>
      </c>
      <c r="AT1478" s="94" t="str" cm="1">
        <f t="array" ref="AT1478">IF(AS1478="","",IF(SUMPRODUCT((AS1478=$AS$7:$AS$2085)*(AI1478=$AI$7:$AI$2085)*(AO1478=$AO$7:$AO$2085)*(AP1478=$AP$7:$AP$2085)*(ROW($AS$7:$AS$2085)&lt;&gt;ROW(AS1478))*((S1478=0)*($S$7:$S$2085&gt;0)+(S1478&gt;0)*($S$7:$S$2085=0)))&gt;0,"SALONES UNIDOS",IF(SUMPRODUCT((AS1478=$AS$7:$AS$2085)*(AI1478=$AI$7:$AI$2085)*((AO1478&lt;$AP$7:$AP$2085)*(AP1478&gt;$AO$7:$AO$2085))*(ROW($AS$7:$AS$2085)&lt;&gt;ROW(AS1478)))&gt;0,"Cruzado","Sin cruce")))</f>
        <v>Sin cruce</v>
      </c>
    </row>
    <row r="1479" spans="3:46" ht="15.6" hidden="1" customHeight="1">
      <c r="C1479" s="496" t="s">
        <v>572</v>
      </c>
      <c r="D1479" s="479" t="s">
        <v>727</v>
      </c>
      <c r="E1479" s="479">
        <v>20261</v>
      </c>
      <c r="F1479" s="503" t="s">
        <v>48</v>
      </c>
      <c r="G1479" s="497" t="s">
        <v>80</v>
      </c>
      <c r="H1479" s="503" t="s">
        <v>88</v>
      </c>
      <c r="I1479" s="503">
        <v>7</v>
      </c>
      <c r="J1479" s="503" t="s">
        <v>51</v>
      </c>
      <c r="K1479" s="503" t="s">
        <v>51</v>
      </c>
      <c r="L1479" s="499" t="s">
        <v>807</v>
      </c>
      <c r="M1479" s="535" t="s">
        <v>808</v>
      </c>
      <c r="N1479" s="15" t="s">
        <v>710</v>
      </c>
      <c r="O1479" s="15" t="s">
        <v>578</v>
      </c>
      <c r="P1479" s="503" t="s">
        <v>579</v>
      </c>
      <c r="Q1479" s="15">
        <v>2</v>
      </c>
      <c r="R1479" s="15">
        <v>0</v>
      </c>
      <c r="S1479" s="479">
        <v>2</v>
      </c>
      <c r="T1479" s="15">
        <v>3</v>
      </c>
      <c r="U1479" s="471"/>
      <c r="V1479" s="550">
        <v>25</v>
      </c>
      <c r="W1479" s="497">
        <v>40112788</v>
      </c>
      <c r="X1479" s="566" t="s">
        <v>492</v>
      </c>
      <c r="Y1479" s="15" t="s">
        <v>579</v>
      </c>
      <c r="Z1479" s="15"/>
      <c r="AA1479" s="15"/>
      <c r="AB1479" s="15"/>
      <c r="AC1479" s="15" t="s">
        <v>1075</v>
      </c>
      <c r="AD1479" s="15"/>
      <c r="AE1479" s="479"/>
      <c r="AF1479" s="497"/>
      <c r="AG1479" s="497"/>
      <c r="AH1479" s="15" t="s">
        <v>582</v>
      </c>
      <c r="AI1479" s="15">
        <v>1</v>
      </c>
      <c r="AJ1479" s="15">
        <v>13</v>
      </c>
      <c r="AK1479" s="15">
        <v>30</v>
      </c>
      <c r="AL1479" s="15">
        <v>15</v>
      </c>
      <c r="AM1479" s="15">
        <v>10</v>
      </c>
      <c r="AN1479" s="490">
        <f>IF(AJ1479="",S1479,ROUND(((((AL1479/24)+(AM1479/1440))-((AJ1479/24)+(AK1479/1440)))*1440/50),5))</f>
        <v>2</v>
      </c>
      <c r="AO1479" s="491">
        <f>AJ1479/24+AK1479/1440</f>
        <v>0.5625</v>
      </c>
      <c r="AP1479" s="491">
        <f>AL1479/24+AM1479/1440</f>
        <v>0.63194444444444442</v>
      </c>
      <c r="AQ1479" s="23" t="str" cm="1">
        <f t="array" ref="AQ1479">IF(X1479="","",IF(SUMPRODUCT((X1479=$X$7:$X$2085)*(AI1479=$AI$7:$AI$2085)*(AO1479=$AO$7:$AO$2085)*(AP1479=$AP$7:$AP$2085)*(ROW($X$7:$X$2085)&lt;&gt;ROW(X1479))*((S1479=0)*($S$7:$S$2085&gt;0)+(S1479&gt;0)*($S$7:$S$2085=0)))&gt;0,"SALONES UNIDOS",IF(SUMPRODUCT((X1479=$X$7:$X$2085)*(AI1479=$AI$7:$AI$2085)*((AO1479&lt;$AP$7:$AP$2085)*(AP1479&gt;$AO$7:$AO$2085))*(ROW($X$7:$X$2085)&lt;&gt;ROW(X1479)))&gt;0,"Cruzado","Sin cruce")))</f>
        <v>Sin cruce</v>
      </c>
      <c r="AR1479" s="23" t="str" cm="1">
        <f t="array" ref="AR1479">IF(AE1479="","",IF(SUMPRODUCT((AE1479=$AE$7:$AE$2085)*(AI1479=$AI$7:$AI$2085)*(AO1479=$AO$7:$AO$2085)*(AP1479=$AP$7:$AP$2085)*(ROW($AE$7:$AE$2085)&lt;&gt;ROW(AE1479))*((S1479=0)*($S$7:$S$2085&gt;0)+(S1479&gt;0)*($S$7:$S$2085=0)))&gt;0,"SALONES UNIDOS",IF(SUMPRODUCT((AE1479=$AE$7:$AE$2085)*(AI1479=$AI$7:$AI$2085)*((AO1479&lt;$AP$7:$AP$2085)*(AP1479&gt;$AO$7:$AO$2085))*(ROW($AE$7:$AE$2085)&lt;&gt;ROW(AE1479)))&gt;0,"Cruzado","Sin cruce")))</f>
        <v/>
      </c>
      <c r="AS1479" s="94" t="str">
        <f t="shared" si="30"/>
        <v>OB7PRINCIPALB</v>
      </c>
      <c r="AT1479" s="94" t="str" cm="1">
        <f t="array" ref="AT1479">IF(AS1479="","",IF(SUMPRODUCT((AS1479=$AS$7:$AS$2085)*(AI1479=$AI$7:$AI$2085)*(AO1479=$AO$7:$AO$2085)*(AP1479=$AP$7:$AP$2085)*(ROW($AS$7:$AS$2085)&lt;&gt;ROW(AS1479))*((S1479=0)*($S$7:$S$2085&gt;0)+(S1479&gt;0)*($S$7:$S$2085=0)))&gt;0,"SALONES UNIDOS",IF(SUMPRODUCT((AS1479=$AS$7:$AS$2085)*(AI1479=$AI$7:$AI$2085)*((AO1479&lt;$AP$7:$AP$2085)*(AP1479&gt;$AO$7:$AO$2085))*(ROW($AS$7:$AS$2085)&lt;&gt;ROW(AS1479)))&gt;0,"Cruzado","Sin cruce")))</f>
        <v>Sin cruce</v>
      </c>
    </row>
    <row r="1480" spans="3:46" ht="15.6" hidden="1" customHeight="1">
      <c r="C1480" s="496" t="s">
        <v>572</v>
      </c>
      <c r="D1480" s="479" t="s">
        <v>727</v>
      </c>
      <c r="E1480" s="479">
        <v>20261</v>
      </c>
      <c r="F1480" s="503" t="s">
        <v>48</v>
      </c>
      <c r="G1480" s="497" t="s">
        <v>80</v>
      </c>
      <c r="H1480" s="503" t="s">
        <v>88</v>
      </c>
      <c r="I1480" s="503">
        <v>7</v>
      </c>
      <c r="J1480" s="503" t="s">
        <v>597</v>
      </c>
      <c r="K1480" s="503" t="s">
        <v>51</v>
      </c>
      <c r="L1480" s="499" t="s">
        <v>807</v>
      </c>
      <c r="M1480" s="535" t="s">
        <v>808</v>
      </c>
      <c r="N1480" s="15" t="s">
        <v>710</v>
      </c>
      <c r="O1480" s="15" t="s">
        <v>578</v>
      </c>
      <c r="P1480" s="503" t="s">
        <v>579</v>
      </c>
      <c r="Q1480" s="15">
        <v>0</v>
      </c>
      <c r="R1480" s="15">
        <v>2</v>
      </c>
      <c r="S1480" s="479">
        <v>2</v>
      </c>
      <c r="T1480" s="15">
        <v>3</v>
      </c>
      <c r="U1480" s="471"/>
      <c r="V1480" s="550">
        <v>13</v>
      </c>
      <c r="W1480" s="497">
        <v>40112788</v>
      </c>
      <c r="X1480" s="566" t="s">
        <v>492</v>
      </c>
      <c r="Y1480" s="15" t="s">
        <v>579</v>
      </c>
      <c r="Z1480" s="15"/>
      <c r="AA1480" s="15"/>
      <c r="AB1480" s="15"/>
      <c r="AC1480" s="493"/>
      <c r="AD1480" s="15"/>
      <c r="AE1480" s="15" t="s">
        <v>1101</v>
      </c>
      <c r="AF1480" s="497"/>
      <c r="AG1480" s="497"/>
      <c r="AH1480" s="15" t="s">
        <v>100</v>
      </c>
      <c r="AI1480" s="15">
        <v>1</v>
      </c>
      <c r="AJ1480" s="15">
        <v>15</v>
      </c>
      <c r="AK1480" s="15">
        <v>10</v>
      </c>
      <c r="AL1480" s="15">
        <v>16</v>
      </c>
      <c r="AM1480" s="15">
        <v>50</v>
      </c>
      <c r="AN1480" s="490">
        <f>IF(AJ1480="",S1480,ROUND(((((AL1480/24)+(AM1480/1440))-((AJ1480/24)+(AK1480/1440)))*1440/50),5))</f>
        <v>2</v>
      </c>
      <c r="AO1480" s="491">
        <f>AJ1480/24+AK1480/1440</f>
        <v>0.63194444444444442</v>
      </c>
      <c r="AP1480" s="491">
        <f>AL1480/24+AM1480/1440</f>
        <v>0.70138888888888884</v>
      </c>
      <c r="AQ1480" s="23" t="str" cm="1">
        <f t="array" ref="AQ1480">IF(X1480="","",IF(SUMPRODUCT((X1480=$X$7:$X$2085)*(AI1480=$AI$7:$AI$2085)*(AO1480=$AO$7:$AO$2085)*(AP1480=$AP$7:$AP$2085)*(ROW($X$7:$X$2085)&lt;&gt;ROW(X1480))*((S1480=0)*($S$7:$S$2085&gt;0)+(S1480&gt;0)*($S$7:$S$2085=0)))&gt;0,"SALONES UNIDOS",IF(SUMPRODUCT((X1480=$X$7:$X$2085)*(AI1480=$AI$7:$AI$2085)*((AO1480&lt;$AP$7:$AP$2085)*(AP1480&gt;$AO$7:$AO$2085))*(ROW($X$7:$X$2085)&lt;&gt;ROW(X1480)))&gt;0,"Cruzado","Sin cruce")))</f>
        <v>Sin cruce</v>
      </c>
      <c r="AR1480" s="23" t="str" cm="1">
        <f t="array" ref="AR1480">IF(AE1480="","",IF(SUMPRODUCT((AE1480=$AE$7:$AE$2085)*(AI1480=$AI$7:$AI$2085)*(AO1480=$AO$7:$AO$2085)*(AP1480=$AP$7:$AP$2085)*(ROW($AE$7:$AE$2085)&lt;&gt;ROW(AE1480))*((S1480=0)*($S$7:$S$2085&gt;0)+(S1480&gt;0)*($S$7:$S$2085=0)))&gt;0,"SALONES UNIDOS",IF(SUMPRODUCT((AE1480=$AE$7:$AE$2085)*(AI1480=$AI$7:$AI$2085)*((AO1480&lt;$AP$7:$AP$2085)*(AP1480&gt;$AO$7:$AO$2085))*(ROW($AE$7:$AE$2085)&lt;&gt;ROW(AE1480)))&gt;0,"Cruzado","Sin cruce")))</f>
        <v>Sin cruce</v>
      </c>
      <c r="AS1480" s="94" t="str">
        <f t="shared" si="30"/>
        <v>OB7PRINCIPALB</v>
      </c>
      <c r="AT1480" s="94" t="str" cm="1">
        <f t="array" ref="AT1480">IF(AS1480="","",IF(SUMPRODUCT((AS1480=$AS$7:$AS$2085)*(AI1480=$AI$7:$AI$2085)*(AO1480=$AO$7:$AO$2085)*(AP1480=$AP$7:$AP$2085)*(ROW($AS$7:$AS$2085)&lt;&gt;ROW(AS1480))*((S1480=0)*($S$7:$S$2085&gt;0)+(S1480&gt;0)*($S$7:$S$2085=0)))&gt;0,"SALONES UNIDOS",IF(SUMPRODUCT((AS1480=$AS$7:$AS$2085)*(AI1480=$AI$7:$AI$2085)*((AO1480&lt;$AP$7:$AP$2085)*(AP1480&gt;$AO$7:$AO$2085))*(ROW($AS$7:$AS$2085)&lt;&gt;ROW(AS1480)))&gt;0,"Cruzado","Sin cruce")))</f>
        <v>Sin cruce</v>
      </c>
    </row>
    <row r="1481" spans="3:46" ht="15.6" hidden="1" customHeight="1">
      <c r="C1481" s="496" t="s">
        <v>572</v>
      </c>
      <c r="D1481" s="479" t="s">
        <v>727</v>
      </c>
      <c r="E1481" s="479">
        <v>20261</v>
      </c>
      <c r="F1481" s="503" t="s">
        <v>48</v>
      </c>
      <c r="G1481" s="497" t="s">
        <v>80</v>
      </c>
      <c r="H1481" s="503" t="s">
        <v>88</v>
      </c>
      <c r="I1481" s="503">
        <v>7</v>
      </c>
      <c r="J1481" s="503" t="s">
        <v>598</v>
      </c>
      <c r="K1481" s="503" t="s">
        <v>51</v>
      </c>
      <c r="L1481" s="499" t="s">
        <v>807</v>
      </c>
      <c r="M1481" s="535" t="s">
        <v>808</v>
      </c>
      <c r="N1481" s="15" t="s">
        <v>710</v>
      </c>
      <c r="O1481" s="15" t="s">
        <v>578</v>
      </c>
      <c r="P1481" s="503" t="s">
        <v>579</v>
      </c>
      <c r="Q1481" s="15">
        <v>0</v>
      </c>
      <c r="R1481" s="15">
        <v>2</v>
      </c>
      <c r="S1481" s="479">
        <v>2</v>
      </c>
      <c r="T1481" s="15">
        <v>3</v>
      </c>
      <c r="U1481" s="471"/>
      <c r="V1481" s="550">
        <v>12</v>
      </c>
      <c r="W1481" s="497">
        <v>40112788</v>
      </c>
      <c r="X1481" s="566" t="s">
        <v>492</v>
      </c>
      <c r="Y1481" s="15" t="s">
        <v>579</v>
      </c>
      <c r="Z1481" s="15"/>
      <c r="AA1481" s="15"/>
      <c r="AB1481" s="15"/>
      <c r="AC1481" s="493"/>
      <c r="AD1481" s="15"/>
      <c r="AE1481" s="15" t="s">
        <v>1101</v>
      </c>
      <c r="AF1481" s="497"/>
      <c r="AG1481" s="497"/>
      <c r="AH1481" s="15" t="s">
        <v>100</v>
      </c>
      <c r="AI1481" s="15">
        <v>1</v>
      </c>
      <c r="AJ1481" s="15">
        <v>16</v>
      </c>
      <c r="AK1481" s="15">
        <v>50</v>
      </c>
      <c r="AL1481" s="15">
        <v>18</v>
      </c>
      <c r="AM1481" s="15">
        <v>30</v>
      </c>
      <c r="AN1481" s="490">
        <f>IF(AJ1481="",S1481,ROUND(((((AL1481/24)+(AM1481/1440))-((AJ1481/24)+(AK1481/1440)))*1440/50),5))</f>
        <v>2</v>
      </c>
      <c r="AO1481" s="491">
        <f>AJ1481/24+AK1481/1440</f>
        <v>0.70138888888888884</v>
      </c>
      <c r="AP1481" s="491">
        <f>AL1481/24+AM1481/1440</f>
        <v>0.77083333333333337</v>
      </c>
      <c r="AQ1481" s="23" t="str" cm="1">
        <f t="array" ref="AQ1481">IF(X1481="","",IF(SUMPRODUCT((X1481=$X$7:$X$2085)*(AI1481=$AI$7:$AI$2085)*(AO1481=$AO$7:$AO$2085)*(AP1481=$AP$7:$AP$2085)*(ROW($X$7:$X$2085)&lt;&gt;ROW(X1481))*((S1481=0)*($S$7:$S$2085&gt;0)+(S1481&gt;0)*($S$7:$S$2085=0)))&gt;0,"SALONES UNIDOS",IF(SUMPRODUCT((X1481=$X$7:$X$2085)*(AI1481=$AI$7:$AI$2085)*((AO1481&lt;$AP$7:$AP$2085)*(AP1481&gt;$AO$7:$AO$2085))*(ROW($X$7:$X$2085)&lt;&gt;ROW(X1481)))&gt;0,"Cruzado","Sin cruce")))</f>
        <v>Sin cruce</v>
      </c>
      <c r="AR1481" s="23" t="str" cm="1">
        <f t="array" ref="AR1481">IF(AE1481="","",IF(SUMPRODUCT((AE1481=$AE$7:$AE$2085)*(AI1481=$AI$7:$AI$2085)*(AO1481=$AO$7:$AO$2085)*(AP1481=$AP$7:$AP$2085)*(ROW($AE$7:$AE$2085)&lt;&gt;ROW(AE1481))*((S1481=0)*($S$7:$S$2085&gt;0)+(S1481&gt;0)*($S$7:$S$2085=0)))&gt;0,"SALONES UNIDOS",IF(SUMPRODUCT((AE1481=$AE$7:$AE$2085)*(AI1481=$AI$7:$AI$2085)*((AO1481&lt;$AP$7:$AP$2085)*(AP1481&gt;$AO$7:$AO$2085))*(ROW($AE$7:$AE$2085)&lt;&gt;ROW(AE1481)))&gt;0,"Cruzado","Sin cruce")))</f>
        <v>Sin cruce</v>
      </c>
      <c r="AS1481" s="94" t="str">
        <f t="shared" si="30"/>
        <v>OB7PRINCIPALB</v>
      </c>
      <c r="AT1481" s="94" t="str" cm="1">
        <f t="array" ref="AT1481">IF(AS1481="","",IF(SUMPRODUCT((AS1481=$AS$7:$AS$2085)*(AI1481=$AI$7:$AI$2085)*(AO1481=$AO$7:$AO$2085)*(AP1481=$AP$7:$AP$2085)*(ROW($AS$7:$AS$2085)&lt;&gt;ROW(AS1481))*((S1481=0)*($S$7:$S$2085&gt;0)+(S1481&gt;0)*($S$7:$S$2085=0)))&gt;0,"SALONES UNIDOS",IF(SUMPRODUCT((AS1481=$AS$7:$AS$2085)*(AI1481=$AI$7:$AI$2085)*((AO1481&lt;$AP$7:$AP$2085)*(AP1481&gt;$AO$7:$AO$2085))*(ROW($AS$7:$AS$2085)&lt;&gt;ROW(AS1481)))&gt;0,"Cruzado","Sin cruce")))</f>
        <v>Sin cruce</v>
      </c>
    </row>
    <row r="1482" spans="3:46" ht="15.6" hidden="1" customHeight="1">
      <c r="C1482" s="496" t="s">
        <v>572</v>
      </c>
      <c r="D1482" s="479" t="s">
        <v>727</v>
      </c>
      <c r="E1482" s="479">
        <v>20261</v>
      </c>
      <c r="F1482" s="503" t="s">
        <v>48</v>
      </c>
      <c r="G1482" s="497" t="s">
        <v>80</v>
      </c>
      <c r="H1482" s="503" t="s">
        <v>88</v>
      </c>
      <c r="I1482" s="503">
        <v>7</v>
      </c>
      <c r="J1482" s="503" t="s">
        <v>597</v>
      </c>
      <c r="K1482" s="503" t="s">
        <v>51</v>
      </c>
      <c r="L1482" s="499" t="s">
        <v>809</v>
      </c>
      <c r="M1482" s="535" t="s">
        <v>810</v>
      </c>
      <c r="N1482" s="15" t="s">
        <v>710</v>
      </c>
      <c r="O1482" s="15" t="s">
        <v>578</v>
      </c>
      <c r="P1482" s="503" t="s">
        <v>579</v>
      </c>
      <c r="Q1482" s="15">
        <v>0</v>
      </c>
      <c r="R1482" s="15">
        <v>2</v>
      </c>
      <c r="S1482" s="479">
        <v>2</v>
      </c>
      <c r="T1482" s="15">
        <v>6</v>
      </c>
      <c r="U1482" s="471"/>
      <c r="V1482" s="550">
        <v>13</v>
      </c>
      <c r="W1482" s="497">
        <v>6919367</v>
      </c>
      <c r="X1482" s="566" t="s">
        <v>285</v>
      </c>
      <c r="Y1482" s="15" t="s">
        <v>579</v>
      </c>
      <c r="Z1482" s="15"/>
      <c r="AA1482" s="15"/>
      <c r="AB1482" s="15"/>
      <c r="AC1482" s="493"/>
      <c r="AD1482" s="15"/>
      <c r="AE1482" s="15" t="s">
        <v>1101</v>
      </c>
      <c r="AF1482" s="497"/>
      <c r="AG1482" s="497"/>
      <c r="AH1482" s="497" t="s">
        <v>100</v>
      </c>
      <c r="AI1482" s="15">
        <v>5</v>
      </c>
      <c r="AJ1482" s="15">
        <v>14</v>
      </c>
      <c r="AK1482" s="15">
        <v>20</v>
      </c>
      <c r="AL1482" s="15">
        <v>16</v>
      </c>
      <c r="AM1482" s="15">
        <v>0</v>
      </c>
      <c r="AN1482" s="490">
        <f>IF(AJ1482="",S1482,ROUND(((((AL1482/24)+(AM1482/1440))-((AJ1482/24)+(AK1482/1440)))*1440/50),5))</f>
        <v>2</v>
      </c>
      <c r="AO1482" s="491">
        <f>AJ1482/24+AK1482/1440</f>
        <v>0.59722222222222221</v>
      </c>
      <c r="AP1482" s="491">
        <f>AL1482/24+AM1482/1440</f>
        <v>0.66666666666666663</v>
      </c>
      <c r="AQ1482" s="23" t="str" cm="1">
        <f t="array" ref="AQ1482">IF(X1482="","",IF(SUMPRODUCT((X1482=$X$7:$X$2085)*(AI1482=$AI$7:$AI$2085)*(AO1482=$AO$7:$AO$2085)*(AP1482=$AP$7:$AP$2085)*(ROW($X$7:$X$2085)&lt;&gt;ROW(X1482))*((S1482=0)*($S$7:$S$2085&gt;0)+(S1482&gt;0)*($S$7:$S$2085=0)))&gt;0,"SALONES UNIDOS",IF(SUMPRODUCT((X1482=$X$7:$X$2085)*(AI1482=$AI$7:$AI$2085)*((AO1482&lt;$AP$7:$AP$2085)*(AP1482&gt;$AO$7:$AO$2085))*(ROW($X$7:$X$2085)&lt;&gt;ROW(X1482)))&gt;0,"Cruzado","Sin cruce")))</f>
        <v>Sin cruce</v>
      </c>
      <c r="AR1482" s="23" t="str" cm="1">
        <f t="array" ref="AR1482">IF(AE1482="","",IF(SUMPRODUCT((AE1482=$AE$7:$AE$2085)*(AI1482=$AI$7:$AI$2085)*(AO1482=$AO$7:$AO$2085)*(AP1482=$AP$7:$AP$2085)*(ROW($AE$7:$AE$2085)&lt;&gt;ROW(AE1482))*((S1482=0)*($S$7:$S$2085&gt;0)+(S1482&gt;0)*($S$7:$S$2085=0)))&gt;0,"SALONES UNIDOS",IF(SUMPRODUCT((AE1482=$AE$7:$AE$2085)*(AI1482=$AI$7:$AI$2085)*((AO1482&lt;$AP$7:$AP$2085)*(AP1482&gt;$AO$7:$AO$2085))*(ROW($AE$7:$AE$2085)&lt;&gt;ROW(AE1482)))&gt;0,"Cruzado","Sin cruce")))</f>
        <v>Sin cruce</v>
      </c>
      <c r="AS1482" s="94" t="str">
        <f t="shared" si="30"/>
        <v>OB7PRINCIPALB</v>
      </c>
      <c r="AT1482" s="94" t="str" cm="1">
        <f t="array" ref="AT1482">IF(AS1482="","",IF(SUMPRODUCT((AS1482=$AS$7:$AS$2085)*(AI1482=$AI$7:$AI$2085)*(AO1482=$AO$7:$AO$2085)*(AP1482=$AP$7:$AP$2085)*(ROW($AS$7:$AS$2085)&lt;&gt;ROW(AS1482))*((S1482=0)*($S$7:$S$2085&gt;0)+(S1482&gt;0)*($S$7:$S$2085=0)))&gt;0,"SALONES UNIDOS",IF(SUMPRODUCT((AS1482=$AS$7:$AS$2085)*(AI1482=$AI$7:$AI$2085)*((AO1482&lt;$AP$7:$AP$2085)*(AP1482&gt;$AO$7:$AO$2085))*(ROW($AS$7:$AS$2085)&lt;&gt;ROW(AS1482)))&gt;0,"Cruzado","Sin cruce")))</f>
        <v>Sin cruce</v>
      </c>
    </row>
    <row r="1483" spans="3:46" ht="15.6" hidden="1" customHeight="1">
      <c r="C1483" s="496" t="s">
        <v>572</v>
      </c>
      <c r="D1483" s="479" t="s">
        <v>727</v>
      </c>
      <c r="E1483" s="479">
        <v>20261</v>
      </c>
      <c r="F1483" s="503" t="s">
        <v>48</v>
      </c>
      <c r="G1483" s="497" t="s">
        <v>80</v>
      </c>
      <c r="H1483" s="503" t="s">
        <v>88</v>
      </c>
      <c r="I1483" s="503">
        <v>7</v>
      </c>
      <c r="J1483" s="503" t="s">
        <v>598</v>
      </c>
      <c r="K1483" s="503" t="s">
        <v>51</v>
      </c>
      <c r="L1483" s="499" t="s">
        <v>809</v>
      </c>
      <c r="M1483" s="535" t="s">
        <v>810</v>
      </c>
      <c r="N1483" s="15" t="s">
        <v>710</v>
      </c>
      <c r="O1483" s="15" t="s">
        <v>578</v>
      </c>
      <c r="P1483" s="503" t="s">
        <v>579</v>
      </c>
      <c r="Q1483" s="15">
        <v>0</v>
      </c>
      <c r="R1483" s="15">
        <v>2</v>
      </c>
      <c r="S1483" s="479">
        <v>2</v>
      </c>
      <c r="T1483" s="15">
        <v>6</v>
      </c>
      <c r="U1483" s="471"/>
      <c r="V1483" s="550">
        <v>12</v>
      </c>
      <c r="W1483" s="497">
        <v>6919367</v>
      </c>
      <c r="X1483" s="566" t="s">
        <v>285</v>
      </c>
      <c r="Y1483" s="15" t="s">
        <v>579</v>
      </c>
      <c r="Z1483" s="15"/>
      <c r="AA1483" s="15"/>
      <c r="AB1483" s="15"/>
      <c r="AC1483" s="493"/>
      <c r="AD1483" s="15"/>
      <c r="AE1483" s="15" t="s">
        <v>1101</v>
      </c>
      <c r="AF1483" s="497"/>
      <c r="AG1483" s="497"/>
      <c r="AH1483" s="497" t="s">
        <v>100</v>
      </c>
      <c r="AI1483" s="15">
        <v>5</v>
      </c>
      <c r="AJ1483" s="15">
        <v>16</v>
      </c>
      <c r="AK1483" s="15">
        <v>0</v>
      </c>
      <c r="AL1483" s="15">
        <v>17</v>
      </c>
      <c r="AM1483" s="15">
        <v>40</v>
      </c>
      <c r="AN1483" s="490">
        <f>IF(AJ1483="",S1483,ROUND(((((AL1483/24)+(AM1483/1440))-((AJ1483/24)+(AK1483/1440)))*1440/50),5))</f>
        <v>2</v>
      </c>
      <c r="AO1483" s="491">
        <f>AJ1483/24+AK1483/1440</f>
        <v>0.66666666666666663</v>
      </c>
      <c r="AP1483" s="491">
        <f>AL1483/24+AM1483/1440</f>
        <v>0.73611111111111116</v>
      </c>
      <c r="AQ1483" s="23" t="str" cm="1">
        <f t="array" ref="AQ1483">IF(X1483="","",IF(SUMPRODUCT((X1483=$X$7:$X$2085)*(AI1483=$AI$7:$AI$2085)*(AO1483=$AO$7:$AO$2085)*(AP1483=$AP$7:$AP$2085)*(ROW($X$7:$X$2085)&lt;&gt;ROW(X1483))*((S1483=0)*($S$7:$S$2085&gt;0)+(S1483&gt;0)*($S$7:$S$2085=0)))&gt;0,"SALONES UNIDOS",IF(SUMPRODUCT((X1483=$X$7:$X$2085)*(AI1483=$AI$7:$AI$2085)*((AO1483&lt;$AP$7:$AP$2085)*(AP1483&gt;$AO$7:$AO$2085))*(ROW($X$7:$X$2085)&lt;&gt;ROW(X1483)))&gt;0,"Cruzado","Sin cruce")))</f>
        <v>Sin cruce</v>
      </c>
      <c r="AR1483" s="23" t="str" cm="1">
        <f t="array" ref="AR1483">IF(AE1483="","",IF(SUMPRODUCT((AE1483=$AE$7:$AE$2085)*(AI1483=$AI$7:$AI$2085)*(AO1483=$AO$7:$AO$2085)*(AP1483=$AP$7:$AP$2085)*(ROW($AE$7:$AE$2085)&lt;&gt;ROW(AE1483))*((S1483=0)*($S$7:$S$2085&gt;0)+(S1483&gt;0)*($S$7:$S$2085=0)))&gt;0,"SALONES UNIDOS",IF(SUMPRODUCT((AE1483=$AE$7:$AE$2085)*(AI1483=$AI$7:$AI$2085)*((AO1483&lt;$AP$7:$AP$2085)*(AP1483&gt;$AO$7:$AO$2085))*(ROW($AE$7:$AE$2085)&lt;&gt;ROW(AE1483)))&gt;0,"Cruzado","Sin cruce")))</f>
        <v>Sin cruce</v>
      </c>
      <c r="AS1483" s="94" t="str">
        <f t="shared" si="30"/>
        <v>OB7PRINCIPALB</v>
      </c>
      <c r="AT1483" s="94" t="str" cm="1">
        <f t="array" ref="AT1483">IF(AS1483="","",IF(SUMPRODUCT((AS1483=$AS$7:$AS$2085)*(AI1483=$AI$7:$AI$2085)*(AO1483=$AO$7:$AO$2085)*(AP1483=$AP$7:$AP$2085)*(ROW($AS$7:$AS$2085)&lt;&gt;ROW(AS1483))*((S1483=0)*($S$7:$S$2085&gt;0)+(S1483&gt;0)*($S$7:$S$2085=0)))&gt;0,"SALONES UNIDOS",IF(SUMPRODUCT((AS1483=$AS$7:$AS$2085)*(AI1483=$AI$7:$AI$2085)*((AO1483&lt;$AP$7:$AP$2085)*(AP1483&gt;$AO$7:$AO$2085))*(ROW($AS$7:$AS$2085)&lt;&gt;ROW(AS1483)))&gt;0,"Cruzado","Sin cruce")))</f>
        <v>Sin cruce</v>
      </c>
    </row>
    <row r="1484" spans="3:46" ht="15.6" hidden="1" customHeight="1">
      <c r="C1484" s="496" t="s">
        <v>572</v>
      </c>
      <c r="D1484" s="479" t="s">
        <v>727</v>
      </c>
      <c r="E1484" s="479">
        <v>20261</v>
      </c>
      <c r="F1484" s="503" t="s">
        <v>48</v>
      </c>
      <c r="G1484" s="497" t="s">
        <v>80</v>
      </c>
      <c r="H1484" s="503" t="s">
        <v>88</v>
      </c>
      <c r="I1484" s="503">
        <v>7</v>
      </c>
      <c r="J1484" s="503" t="s">
        <v>51</v>
      </c>
      <c r="K1484" s="503" t="s">
        <v>51</v>
      </c>
      <c r="L1484" s="499" t="s">
        <v>809</v>
      </c>
      <c r="M1484" s="535" t="s">
        <v>810</v>
      </c>
      <c r="N1484" s="15" t="s">
        <v>710</v>
      </c>
      <c r="O1484" s="15" t="s">
        <v>578</v>
      </c>
      <c r="P1484" s="503" t="s">
        <v>579</v>
      </c>
      <c r="Q1484" s="15">
        <v>2</v>
      </c>
      <c r="R1484" s="15">
        <v>0</v>
      </c>
      <c r="S1484" s="479">
        <v>2</v>
      </c>
      <c r="T1484" s="15">
        <v>6</v>
      </c>
      <c r="U1484" s="471"/>
      <c r="V1484" s="550">
        <v>25</v>
      </c>
      <c r="W1484" s="497">
        <v>6919367</v>
      </c>
      <c r="X1484" s="566" t="s">
        <v>285</v>
      </c>
      <c r="Y1484" s="15" t="s">
        <v>579</v>
      </c>
      <c r="Z1484" s="15"/>
      <c r="AA1484" s="15"/>
      <c r="AB1484" s="15"/>
      <c r="AC1484" s="15" t="s">
        <v>1075</v>
      </c>
      <c r="AD1484" s="15"/>
      <c r="AE1484" s="479"/>
      <c r="AF1484" s="497"/>
      <c r="AG1484" s="497"/>
      <c r="AH1484" s="497" t="s">
        <v>582</v>
      </c>
      <c r="AI1484" s="15">
        <v>5</v>
      </c>
      <c r="AJ1484" s="15">
        <v>17</v>
      </c>
      <c r="AK1484" s="15">
        <v>40</v>
      </c>
      <c r="AL1484" s="15">
        <v>19</v>
      </c>
      <c r="AM1484" s="15">
        <v>20</v>
      </c>
      <c r="AN1484" s="490">
        <f>IF(AJ1484="",S1484,ROUND(((((AL1484/24)+(AM1484/1440))-((AJ1484/24)+(AK1484/1440)))*1440/50),5))</f>
        <v>2</v>
      </c>
      <c r="AO1484" s="491">
        <f>AJ1484/24+AK1484/1440</f>
        <v>0.73611111111111116</v>
      </c>
      <c r="AP1484" s="491">
        <f>AL1484/24+AM1484/1440</f>
        <v>0.80555555555555547</v>
      </c>
      <c r="AQ1484" s="23" t="str" cm="1">
        <f t="array" ref="AQ1484">IF(X1484="","",IF(SUMPRODUCT((X1484=$X$7:$X$2085)*(AI1484=$AI$7:$AI$2085)*(AO1484=$AO$7:$AO$2085)*(AP1484=$AP$7:$AP$2085)*(ROW($X$7:$X$2085)&lt;&gt;ROW(X1484))*((S1484=0)*($S$7:$S$2085&gt;0)+(S1484&gt;0)*($S$7:$S$2085=0)))&gt;0,"SALONES UNIDOS",IF(SUMPRODUCT((X1484=$X$7:$X$2085)*(AI1484=$AI$7:$AI$2085)*((AO1484&lt;$AP$7:$AP$2085)*(AP1484&gt;$AO$7:$AO$2085))*(ROW($X$7:$X$2085)&lt;&gt;ROW(X1484)))&gt;0,"Cruzado","Sin cruce")))</f>
        <v>Sin cruce</v>
      </c>
      <c r="AR1484" s="23" t="str" cm="1">
        <f t="array" ref="AR1484">IF(AE1484="","",IF(SUMPRODUCT((AE1484=$AE$7:$AE$2085)*(AI1484=$AI$7:$AI$2085)*(AO1484=$AO$7:$AO$2085)*(AP1484=$AP$7:$AP$2085)*(ROW($AE$7:$AE$2085)&lt;&gt;ROW(AE1484))*((S1484=0)*($S$7:$S$2085&gt;0)+(S1484&gt;0)*($S$7:$S$2085=0)))&gt;0,"SALONES UNIDOS",IF(SUMPRODUCT((AE1484=$AE$7:$AE$2085)*(AI1484=$AI$7:$AI$2085)*((AO1484&lt;$AP$7:$AP$2085)*(AP1484&gt;$AO$7:$AO$2085))*(ROW($AE$7:$AE$2085)&lt;&gt;ROW(AE1484)))&gt;0,"Cruzado","Sin cruce")))</f>
        <v/>
      </c>
      <c r="AS1484" s="94" t="str">
        <f t="shared" si="30"/>
        <v>OB7PRINCIPALB</v>
      </c>
      <c r="AT1484" s="94" t="str" cm="1">
        <f t="array" ref="AT1484">IF(AS1484="","",IF(SUMPRODUCT((AS1484=$AS$7:$AS$2085)*(AI1484=$AI$7:$AI$2085)*(AO1484=$AO$7:$AO$2085)*(AP1484=$AP$7:$AP$2085)*(ROW($AS$7:$AS$2085)&lt;&gt;ROW(AS1484))*((S1484=0)*($S$7:$S$2085&gt;0)+(S1484&gt;0)*($S$7:$S$2085=0)))&gt;0,"SALONES UNIDOS",IF(SUMPRODUCT((AS1484=$AS$7:$AS$2085)*(AI1484=$AI$7:$AI$2085)*((AO1484&lt;$AP$7:$AP$2085)*(AP1484&gt;$AO$7:$AO$2085))*(ROW($AS$7:$AS$2085)&lt;&gt;ROW(AS1484)))&gt;0,"Cruzado","Sin cruce")))</f>
        <v>Sin cruce</v>
      </c>
    </row>
    <row r="1485" spans="3:46" ht="15.6" hidden="1" customHeight="1">
      <c r="C1485" s="496" t="s">
        <v>572</v>
      </c>
      <c r="D1485" s="479" t="s">
        <v>727</v>
      </c>
      <c r="E1485" s="479">
        <v>20261</v>
      </c>
      <c r="F1485" s="503" t="s">
        <v>48</v>
      </c>
      <c r="G1485" s="497" t="s">
        <v>80</v>
      </c>
      <c r="H1485" s="503" t="s">
        <v>88</v>
      </c>
      <c r="I1485" s="503">
        <v>7</v>
      </c>
      <c r="J1485" s="503" t="s">
        <v>51</v>
      </c>
      <c r="K1485" s="503" t="s">
        <v>51</v>
      </c>
      <c r="L1485" s="499" t="s">
        <v>809</v>
      </c>
      <c r="M1485" s="535" t="s">
        <v>810</v>
      </c>
      <c r="N1485" s="15" t="s">
        <v>710</v>
      </c>
      <c r="O1485" s="15" t="s">
        <v>578</v>
      </c>
      <c r="P1485" s="503" t="s">
        <v>579</v>
      </c>
      <c r="Q1485" s="15">
        <v>0</v>
      </c>
      <c r="R1485" s="15">
        <v>6</v>
      </c>
      <c r="S1485" s="479">
        <v>6</v>
      </c>
      <c r="T1485" s="15">
        <v>6</v>
      </c>
      <c r="U1485" s="471"/>
      <c r="V1485" s="550">
        <v>25</v>
      </c>
      <c r="W1485" s="497">
        <v>6919367</v>
      </c>
      <c r="X1485" s="566" t="s">
        <v>285</v>
      </c>
      <c r="Y1485" s="15" t="s">
        <v>579</v>
      </c>
      <c r="Z1485" s="15"/>
      <c r="AA1485" s="15"/>
      <c r="AB1485" s="15"/>
      <c r="AC1485" s="15" t="s">
        <v>1082</v>
      </c>
      <c r="AD1485" s="15"/>
      <c r="AE1485" s="479"/>
      <c r="AF1485" s="497"/>
      <c r="AG1485" s="497"/>
      <c r="AH1485" s="497" t="s">
        <v>100</v>
      </c>
      <c r="AI1485" s="15">
        <v>6</v>
      </c>
      <c r="AJ1485" s="15">
        <v>13</v>
      </c>
      <c r="AK1485" s="15">
        <v>30</v>
      </c>
      <c r="AL1485" s="15">
        <v>18</v>
      </c>
      <c r="AM1485" s="15">
        <v>30</v>
      </c>
      <c r="AN1485" s="490">
        <f>IF(AJ1485="",S1485,ROUND(((((AL1485/24)+(AM1485/1440))-((AJ1485/24)+(AK1485/1440)))*1440/50),5))</f>
        <v>6</v>
      </c>
      <c r="AO1485" s="491">
        <f>AJ1485/24+AK1485/1440</f>
        <v>0.5625</v>
      </c>
      <c r="AP1485" s="491">
        <f>AL1485/24+AM1485/1440</f>
        <v>0.77083333333333337</v>
      </c>
      <c r="AQ1485" s="23" t="str" cm="1">
        <f t="array" ref="AQ1485">IF(X1485="","",IF(SUMPRODUCT((X1485=$X$7:$X$2085)*(AI1485=$AI$7:$AI$2085)*(AO1485=$AO$7:$AO$2085)*(AP1485=$AP$7:$AP$2085)*(ROW($X$7:$X$2085)&lt;&gt;ROW(X1485))*((S1485=0)*($S$7:$S$2085&gt;0)+(S1485&gt;0)*($S$7:$S$2085=0)))&gt;0,"SALONES UNIDOS",IF(SUMPRODUCT((X1485=$X$7:$X$2085)*(AI1485=$AI$7:$AI$2085)*((AO1485&lt;$AP$7:$AP$2085)*(AP1485&gt;$AO$7:$AO$2085))*(ROW($X$7:$X$2085)&lt;&gt;ROW(X1485)))&gt;0,"Cruzado","Sin cruce")))</f>
        <v>Sin cruce</v>
      </c>
      <c r="AR1485" s="23" t="str" cm="1">
        <f t="array" ref="AR1485">IF(AE1485="","",IF(SUMPRODUCT((AE1485=$AE$7:$AE$2085)*(AI1485=$AI$7:$AI$2085)*(AO1485=$AO$7:$AO$2085)*(AP1485=$AP$7:$AP$2085)*(ROW($AE$7:$AE$2085)&lt;&gt;ROW(AE1485))*((S1485=0)*($S$7:$S$2085&gt;0)+(S1485&gt;0)*($S$7:$S$2085=0)))&gt;0,"SALONES UNIDOS",IF(SUMPRODUCT((AE1485=$AE$7:$AE$2085)*(AI1485=$AI$7:$AI$2085)*((AO1485&lt;$AP$7:$AP$2085)*(AP1485&gt;$AO$7:$AO$2085))*(ROW($AE$7:$AE$2085)&lt;&gt;ROW(AE1485)))&gt;0,"Cruzado","Sin cruce")))</f>
        <v/>
      </c>
      <c r="AS1485" s="94" t="str">
        <f t="shared" si="30"/>
        <v>OB7PRINCIPALB</v>
      </c>
      <c r="AT1485" s="94" t="str" cm="1">
        <f t="array" ref="AT1485">IF(AS1485="","",IF(SUMPRODUCT((AS1485=$AS$7:$AS$2085)*(AI1485=$AI$7:$AI$2085)*(AO1485=$AO$7:$AO$2085)*(AP1485=$AP$7:$AP$2085)*(ROW($AS$7:$AS$2085)&lt;&gt;ROW(AS1485))*((S1485=0)*($S$7:$S$2085&gt;0)+(S1485&gt;0)*($S$7:$S$2085=0)))&gt;0,"SALONES UNIDOS",IF(SUMPRODUCT((AS1485=$AS$7:$AS$2085)*(AI1485=$AI$7:$AI$2085)*((AO1485&lt;$AP$7:$AP$2085)*(AP1485&gt;$AO$7:$AO$2085))*(ROW($AS$7:$AS$2085)&lt;&gt;ROW(AS1485)))&gt;0,"Cruzado","Sin cruce")))</f>
        <v>Sin cruce</v>
      </c>
    </row>
    <row r="1486" spans="3:46" ht="15.6" hidden="1" customHeight="1">
      <c r="C1486" s="496" t="s">
        <v>572</v>
      </c>
      <c r="D1486" s="479" t="s">
        <v>727</v>
      </c>
      <c r="E1486" s="479">
        <v>20261</v>
      </c>
      <c r="F1486" s="503" t="s">
        <v>48</v>
      </c>
      <c r="G1486" s="497" t="s">
        <v>80</v>
      </c>
      <c r="H1486" s="503" t="s">
        <v>88</v>
      </c>
      <c r="I1486" s="503">
        <v>7</v>
      </c>
      <c r="J1486" s="503" t="s">
        <v>51</v>
      </c>
      <c r="K1486" s="503" t="s">
        <v>51</v>
      </c>
      <c r="L1486" s="499" t="s">
        <v>811</v>
      </c>
      <c r="M1486" s="535" t="s">
        <v>812</v>
      </c>
      <c r="N1486" s="15" t="s">
        <v>577</v>
      </c>
      <c r="O1486" s="15" t="s">
        <v>578</v>
      </c>
      <c r="P1486" s="503" t="s">
        <v>624</v>
      </c>
      <c r="Q1486" s="15">
        <v>3</v>
      </c>
      <c r="R1486" s="15">
        <v>2</v>
      </c>
      <c r="S1486" s="479">
        <v>5</v>
      </c>
      <c r="T1486" s="15">
        <v>4</v>
      </c>
      <c r="U1486" s="471"/>
      <c r="V1486" s="550">
        <v>18</v>
      </c>
      <c r="W1486" s="548">
        <v>71221525</v>
      </c>
      <c r="X1486" s="564" t="s">
        <v>441</v>
      </c>
      <c r="Y1486" s="15" t="s">
        <v>196</v>
      </c>
      <c r="Z1486" s="15"/>
      <c r="AA1486" s="15"/>
      <c r="AB1486" s="15"/>
      <c r="AC1486" s="493"/>
      <c r="AD1486" s="15"/>
      <c r="AE1486" s="479"/>
      <c r="AF1486" s="497"/>
      <c r="AG1486" s="497"/>
      <c r="AH1486" s="15" t="s">
        <v>203</v>
      </c>
      <c r="AI1486" s="15">
        <v>2</v>
      </c>
      <c r="AJ1486" s="15">
        <v>12</v>
      </c>
      <c r="AK1486" s="15">
        <v>40</v>
      </c>
      <c r="AL1486" s="15">
        <v>16</v>
      </c>
      <c r="AM1486" s="15">
        <v>50</v>
      </c>
      <c r="AN1486" s="490">
        <f>IF(AJ1486="",S1486,ROUND(((((AL1486/24)+(AM1486/1440))-((AJ1486/24)+(AK1486/1440)))*1440/50),5))</f>
        <v>5</v>
      </c>
      <c r="AO1486" s="491">
        <f>AJ1486/24+AK1486/1440</f>
        <v>0.52777777777777779</v>
      </c>
      <c r="AP1486" s="491">
        <f>AL1486/24+AM1486/1440</f>
        <v>0.70138888888888884</v>
      </c>
      <c r="AQ1486" s="23" t="str" cm="1">
        <f t="array" ref="AQ1486">IF(X1486="","",IF(SUMPRODUCT((X1486=$X$7:$X$2085)*(AI1486=$AI$7:$AI$2085)*(AO1486=$AO$7:$AO$2085)*(AP1486=$AP$7:$AP$2085)*(ROW($X$7:$X$2085)&lt;&gt;ROW(X1486))*((S1486=0)*($S$7:$S$2085&gt;0)+(S1486&gt;0)*($S$7:$S$2085=0)))&gt;0,"SALONES UNIDOS",IF(SUMPRODUCT((X1486=$X$7:$X$2085)*(AI1486=$AI$7:$AI$2085)*((AO1486&lt;$AP$7:$AP$2085)*(AP1486&gt;$AO$7:$AO$2085))*(ROW($X$7:$X$2085)&lt;&gt;ROW(X1486)))&gt;0,"Cruzado","Sin cruce")))</f>
        <v>Sin cruce</v>
      </c>
      <c r="AR1486" s="23" t="str" cm="1">
        <f t="array" ref="AR1486">IF(AE1486="","",IF(SUMPRODUCT((AE1486=$AE$7:$AE$2085)*(AI1486=$AI$7:$AI$2085)*(AO1486=$AO$7:$AO$2085)*(AP1486=$AP$7:$AP$2085)*(ROW($AE$7:$AE$2085)&lt;&gt;ROW(AE1486))*((S1486=0)*($S$7:$S$2085&gt;0)+(S1486&gt;0)*($S$7:$S$2085=0)))&gt;0,"SALONES UNIDOS",IF(SUMPRODUCT((AE1486=$AE$7:$AE$2085)*(AI1486=$AI$7:$AI$2085)*((AO1486&lt;$AP$7:$AP$2085)*(AP1486&gt;$AO$7:$AO$2085))*(ROW($AE$7:$AE$2085)&lt;&gt;ROW(AE1486)))&gt;0,"Cruzado","Sin cruce")))</f>
        <v/>
      </c>
      <c r="AS1486" s="94" t="str">
        <f t="shared" si="30"/>
        <v>OB7PRINCIPALB</v>
      </c>
      <c r="AT1486" s="94" t="str" cm="1">
        <f t="array" ref="AT1486">IF(AS1486="","",IF(SUMPRODUCT((AS1486=$AS$7:$AS$2085)*(AI1486=$AI$7:$AI$2085)*(AO1486=$AO$7:$AO$2085)*(AP1486=$AP$7:$AP$2085)*(ROW($AS$7:$AS$2085)&lt;&gt;ROW(AS1486))*((S1486=0)*($S$7:$S$2085&gt;0)+(S1486&gt;0)*($S$7:$S$2085=0)))&gt;0,"SALONES UNIDOS",IF(SUMPRODUCT((AS1486=$AS$7:$AS$2085)*(AI1486=$AI$7:$AI$2085)*((AO1486&lt;$AP$7:$AP$2085)*(AP1486&gt;$AO$7:$AO$2085))*(ROW($AS$7:$AS$2085)&lt;&gt;ROW(AS1486)))&gt;0,"Cruzado","Sin cruce")))</f>
        <v>Sin cruce</v>
      </c>
    </row>
    <row r="1487" spans="3:46" ht="15.6" hidden="1" customHeight="1">
      <c r="C1487" s="496" t="s">
        <v>572</v>
      </c>
      <c r="D1487" s="479" t="s">
        <v>828</v>
      </c>
      <c r="E1487" s="479">
        <v>20261</v>
      </c>
      <c r="F1487" s="503" t="s">
        <v>48</v>
      </c>
      <c r="G1487" s="497" t="s">
        <v>80</v>
      </c>
      <c r="H1487" s="503" t="s">
        <v>90</v>
      </c>
      <c r="I1487" s="503">
        <v>1</v>
      </c>
      <c r="J1487" s="503" t="s">
        <v>57</v>
      </c>
      <c r="K1487" s="503" t="s">
        <v>57</v>
      </c>
      <c r="L1487" s="499" t="s">
        <v>829</v>
      </c>
      <c r="M1487" s="535" t="s">
        <v>754</v>
      </c>
      <c r="N1487" s="15" t="s">
        <v>830</v>
      </c>
      <c r="O1487" s="15" t="s">
        <v>831</v>
      </c>
      <c r="P1487" s="503" t="s">
        <v>579</v>
      </c>
      <c r="Q1487" s="15">
        <v>2</v>
      </c>
      <c r="R1487" s="15">
        <v>0</v>
      </c>
      <c r="S1487" s="479">
        <v>2</v>
      </c>
      <c r="T1487" s="15">
        <v>3</v>
      </c>
      <c r="U1487" s="471"/>
      <c r="V1487" s="550">
        <v>25</v>
      </c>
      <c r="W1487" s="497">
        <v>22291445</v>
      </c>
      <c r="X1487" s="566" t="s">
        <v>369</v>
      </c>
      <c r="Y1487" s="15" t="s">
        <v>579</v>
      </c>
      <c r="Z1487" s="15"/>
      <c r="AA1487" s="15"/>
      <c r="AB1487" s="15"/>
      <c r="AC1487" s="15" t="s">
        <v>1070</v>
      </c>
      <c r="AD1487" s="15"/>
      <c r="AE1487" s="479"/>
      <c r="AF1487" s="497"/>
      <c r="AG1487" s="497"/>
      <c r="AH1487" s="497" t="s">
        <v>582</v>
      </c>
      <c r="AI1487" s="15">
        <v>5</v>
      </c>
      <c r="AJ1487" s="15">
        <v>18</v>
      </c>
      <c r="AK1487" s="15">
        <v>30</v>
      </c>
      <c r="AL1487" s="15">
        <v>20</v>
      </c>
      <c r="AM1487" s="15">
        <v>10</v>
      </c>
      <c r="AN1487" s="490">
        <f>IF(AJ1487="",S1487,ROUND(((((AL1487/24)+(AM1487/1440))-((AJ1487/24)+(AK1487/1440)))*1440/50),5))</f>
        <v>2</v>
      </c>
      <c r="AO1487" s="491">
        <f>AJ1487/24+AK1487/1440</f>
        <v>0.77083333333333337</v>
      </c>
      <c r="AP1487" s="491">
        <f>AL1487/24+AM1487/1440</f>
        <v>0.84027777777777779</v>
      </c>
      <c r="AQ1487" s="23" t="str" cm="1">
        <f t="array" ref="AQ1487">IF(X1487="","",IF(SUMPRODUCT((X1487=$X$7:$X$2085)*(AI1487=$AI$7:$AI$2085)*(AO1487=$AO$7:$AO$2085)*(AP1487=$AP$7:$AP$2085)*(ROW($X$7:$X$2085)&lt;&gt;ROW(X1487))*((S1487=0)*($S$7:$S$2085&gt;0)+(S1487&gt;0)*($S$7:$S$2085=0)))&gt;0,"SALONES UNIDOS",IF(SUMPRODUCT((X1487=$X$7:$X$2085)*(AI1487=$AI$7:$AI$2085)*((AO1487&lt;$AP$7:$AP$2085)*(AP1487&gt;$AO$7:$AO$2085))*(ROW($X$7:$X$2085)&lt;&gt;ROW(X1487)))&gt;0,"Cruzado","Sin cruce")))</f>
        <v>Sin cruce</v>
      </c>
      <c r="AR1487" s="23" t="str" cm="1">
        <f t="array" ref="AR1487">IF(AE1487="","",IF(SUMPRODUCT((AE1487=$AE$7:$AE$2085)*(AI1487=$AI$7:$AI$2085)*(AO1487=$AO$7:$AO$2085)*(AP1487=$AP$7:$AP$2085)*(ROW($AE$7:$AE$2085)&lt;&gt;ROW(AE1487))*((S1487=0)*($S$7:$S$2085&gt;0)+(S1487&gt;0)*($S$7:$S$2085=0)))&gt;0,"SALONES UNIDOS",IF(SUMPRODUCT((AE1487=$AE$7:$AE$2085)*(AI1487=$AI$7:$AI$2085)*((AO1487&lt;$AP$7:$AP$2085)*(AP1487&gt;$AO$7:$AO$2085))*(ROW($AE$7:$AE$2085)&lt;&gt;ROW(AE1487)))&gt;0,"Cruzado","Sin cruce")))</f>
        <v/>
      </c>
      <c r="AS1487" s="94" t="str">
        <f t="shared" si="30"/>
        <v>PS1PRINCIPALC</v>
      </c>
      <c r="AT1487" s="94" t="str" cm="1">
        <f t="array" ref="AT1487">IF(AS1487="","",IF(SUMPRODUCT((AS1487=$AS$7:$AS$2085)*(AI1487=$AI$7:$AI$2085)*(AO1487=$AO$7:$AO$2085)*(AP1487=$AP$7:$AP$2085)*(ROW($AS$7:$AS$2085)&lt;&gt;ROW(AS1487))*((S1487=0)*($S$7:$S$2085&gt;0)+(S1487&gt;0)*($S$7:$S$2085=0)))&gt;0,"SALONES UNIDOS",IF(SUMPRODUCT((AS1487=$AS$7:$AS$2085)*(AI1487=$AI$7:$AI$2085)*((AO1487&lt;$AP$7:$AP$2085)*(AP1487&gt;$AO$7:$AO$2085))*(ROW($AS$7:$AS$2085)&lt;&gt;ROW(AS1487)))&gt;0,"Cruzado","Sin cruce")))</f>
        <v>Sin cruce</v>
      </c>
    </row>
    <row r="1488" spans="3:46" ht="15.6" hidden="1" customHeight="1">
      <c r="C1488" s="496" t="s">
        <v>572</v>
      </c>
      <c r="D1488" s="479" t="s">
        <v>828</v>
      </c>
      <c r="E1488" s="479">
        <v>20261</v>
      </c>
      <c r="F1488" s="503" t="s">
        <v>48</v>
      </c>
      <c r="G1488" s="497" t="s">
        <v>80</v>
      </c>
      <c r="H1488" s="503" t="s">
        <v>90</v>
      </c>
      <c r="I1488" s="503">
        <v>1</v>
      </c>
      <c r="J1488" s="503" t="s">
        <v>57</v>
      </c>
      <c r="K1488" s="503" t="s">
        <v>57</v>
      </c>
      <c r="L1488" s="499" t="s">
        <v>829</v>
      </c>
      <c r="M1488" s="535" t="s">
        <v>754</v>
      </c>
      <c r="N1488" s="15" t="s">
        <v>830</v>
      </c>
      <c r="O1488" s="15" t="s">
        <v>831</v>
      </c>
      <c r="P1488" s="503" t="s">
        <v>579</v>
      </c>
      <c r="Q1488" s="15">
        <v>0</v>
      </c>
      <c r="R1488" s="15">
        <v>2</v>
      </c>
      <c r="S1488" s="479">
        <v>2</v>
      </c>
      <c r="T1488" s="15">
        <v>3</v>
      </c>
      <c r="U1488" s="471"/>
      <c r="V1488" s="550">
        <v>25</v>
      </c>
      <c r="W1488" s="497">
        <v>22291445</v>
      </c>
      <c r="X1488" s="566" t="s">
        <v>369</v>
      </c>
      <c r="Y1488" s="15" t="s">
        <v>579</v>
      </c>
      <c r="Z1488" s="15"/>
      <c r="AA1488" s="15"/>
      <c r="AB1488" s="15"/>
      <c r="AC1488" s="493"/>
      <c r="AD1488" s="15"/>
      <c r="AE1488" s="15" t="s">
        <v>1068</v>
      </c>
      <c r="AF1488" s="497"/>
      <c r="AG1488" s="497"/>
      <c r="AH1488" s="497" t="s">
        <v>100</v>
      </c>
      <c r="AI1488" s="15">
        <v>5</v>
      </c>
      <c r="AJ1488" s="15">
        <v>20</v>
      </c>
      <c r="AK1488" s="15">
        <v>10</v>
      </c>
      <c r="AL1488" s="15">
        <v>21</v>
      </c>
      <c r="AM1488" s="15">
        <v>50</v>
      </c>
      <c r="AN1488" s="490">
        <f>IF(AJ1488="",S1488,ROUND(((((AL1488/24)+(AM1488/1440))-((AJ1488/24)+(AK1488/1440)))*1440/50),5))</f>
        <v>2</v>
      </c>
      <c r="AO1488" s="491">
        <f>AJ1488/24+AK1488/1440</f>
        <v>0.84027777777777779</v>
      </c>
      <c r="AP1488" s="491">
        <f>AL1488/24+AM1488/1440</f>
        <v>0.90972222222222221</v>
      </c>
      <c r="AQ1488" s="23" t="str" cm="1">
        <f t="array" ref="AQ1488">IF(X1488="","",IF(SUMPRODUCT((X1488=$X$7:$X$2085)*(AI1488=$AI$7:$AI$2085)*(AO1488=$AO$7:$AO$2085)*(AP1488=$AP$7:$AP$2085)*(ROW($X$7:$X$2085)&lt;&gt;ROW(X1488))*((S1488=0)*($S$7:$S$2085&gt;0)+(S1488&gt;0)*($S$7:$S$2085=0)))&gt;0,"SALONES UNIDOS",IF(SUMPRODUCT((X1488=$X$7:$X$2085)*(AI1488=$AI$7:$AI$2085)*((AO1488&lt;$AP$7:$AP$2085)*(AP1488&gt;$AO$7:$AO$2085))*(ROW($X$7:$X$2085)&lt;&gt;ROW(X1488)))&gt;0,"Cruzado","Sin cruce")))</f>
        <v>Sin cruce</v>
      </c>
      <c r="AR1488" s="23" t="str" cm="1">
        <f t="array" ref="AR1488">IF(AE1488="","",IF(SUMPRODUCT((AE1488=$AE$7:$AE$2085)*(AI1488=$AI$7:$AI$2085)*(AO1488=$AO$7:$AO$2085)*(AP1488=$AP$7:$AP$2085)*(ROW($AE$7:$AE$2085)&lt;&gt;ROW(AE1488))*((S1488=0)*($S$7:$S$2085&gt;0)+(S1488&gt;0)*($S$7:$S$2085=0)))&gt;0,"SALONES UNIDOS",IF(SUMPRODUCT((AE1488=$AE$7:$AE$2085)*(AI1488=$AI$7:$AI$2085)*((AO1488&lt;$AP$7:$AP$2085)*(AP1488&gt;$AO$7:$AO$2085))*(ROW($AE$7:$AE$2085)&lt;&gt;ROW(AE1488)))&gt;0,"Cruzado","Sin cruce")))</f>
        <v>Sin cruce</v>
      </c>
      <c r="AS1488" s="94" t="str">
        <f t="shared" si="30"/>
        <v>PS1PRINCIPALC</v>
      </c>
      <c r="AT1488" s="94" t="str" cm="1">
        <f t="array" ref="AT1488">IF(AS1488="","",IF(SUMPRODUCT((AS1488=$AS$7:$AS$2085)*(AI1488=$AI$7:$AI$2085)*(AO1488=$AO$7:$AO$2085)*(AP1488=$AP$7:$AP$2085)*(ROW($AS$7:$AS$2085)&lt;&gt;ROW(AS1488))*((S1488=0)*($S$7:$S$2085&gt;0)+(S1488&gt;0)*($S$7:$S$2085=0)))&gt;0,"SALONES UNIDOS",IF(SUMPRODUCT((AS1488=$AS$7:$AS$2085)*(AI1488=$AI$7:$AI$2085)*((AO1488&lt;$AP$7:$AP$2085)*(AP1488&gt;$AO$7:$AO$2085))*(ROW($AS$7:$AS$2085)&lt;&gt;ROW(AS1488)))&gt;0,"Cruzado","Sin cruce")))</f>
        <v>Sin cruce</v>
      </c>
    </row>
    <row r="1489" spans="3:46" ht="15.6" hidden="1" customHeight="1">
      <c r="C1489" s="496" t="s">
        <v>572</v>
      </c>
      <c r="D1489" s="479" t="s">
        <v>828</v>
      </c>
      <c r="E1489" s="479">
        <v>20261</v>
      </c>
      <c r="F1489" s="503" t="s">
        <v>48</v>
      </c>
      <c r="G1489" s="497" t="s">
        <v>80</v>
      </c>
      <c r="H1489" s="503" t="s">
        <v>90</v>
      </c>
      <c r="I1489" s="503">
        <v>1</v>
      </c>
      <c r="J1489" s="503" t="s">
        <v>57</v>
      </c>
      <c r="K1489" s="503" t="s">
        <v>57</v>
      </c>
      <c r="L1489" s="499" t="s">
        <v>832</v>
      </c>
      <c r="M1489" s="535" t="s">
        <v>585</v>
      </c>
      <c r="N1489" s="15" t="s">
        <v>586</v>
      </c>
      <c r="O1489" s="15" t="s">
        <v>831</v>
      </c>
      <c r="P1489" s="503" t="s">
        <v>579</v>
      </c>
      <c r="Q1489" s="15">
        <v>2</v>
      </c>
      <c r="R1489" s="15">
        <v>2</v>
      </c>
      <c r="S1489" s="479">
        <v>4</v>
      </c>
      <c r="T1489" s="15">
        <v>3</v>
      </c>
      <c r="U1489" s="471"/>
      <c r="V1489" s="550">
        <v>25</v>
      </c>
      <c r="W1489" s="497">
        <v>25431048</v>
      </c>
      <c r="X1489" s="566" t="s">
        <v>319</v>
      </c>
      <c r="Y1489" s="15" t="s">
        <v>579</v>
      </c>
      <c r="Z1489" s="15"/>
      <c r="AA1489" s="15"/>
      <c r="AB1489" s="15"/>
      <c r="AC1489" s="15" t="s">
        <v>1070</v>
      </c>
      <c r="AD1489" s="15"/>
      <c r="AE1489" s="479"/>
      <c r="AF1489" s="497"/>
      <c r="AG1489" s="497"/>
      <c r="AH1489" s="497" t="s">
        <v>203</v>
      </c>
      <c r="AI1489" s="15">
        <v>2</v>
      </c>
      <c r="AJ1489" s="15">
        <v>19</v>
      </c>
      <c r="AK1489" s="15">
        <v>20</v>
      </c>
      <c r="AL1489" s="15">
        <v>22</v>
      </c>
      <c r="AM1489" s="15">
        <v>40</v>
      </c>
      <c r="AN1489" s="490">
        <f>IF(AJ1489="",S1489,ROUND(((((AL1489/24)+(AM1489/1440))-((AJ1489/24)+(AK1489/1440)))*1440/50),5))</f>
        <v>4</v>
      </c>
      <c r="AO1489" s="491">
        <f>AJ1489/24+AK1489/1440</f>
        <v>0.80555555555555547</v>
      </c>
      <c r="AP1489" s="491">
        <f>AL1489/24+AM1489/1440</f>
        <v>0.94444444444444442</v>
      </c>
      <c r="AQ1489" s="23" t="str" cm="1">
        <f t="array" ref="AQ1489">IF(X1489="","",IF(SUMPRODUCT((X1489=$X$7:$X$2085)*(AI1489=$AI$7:$AI$2085)*(AO1489=$AO$7:$AO$2085)*(AP1489=$AP$7:$AP$2085)*(ROW($X$7:$X$2085)&lt;&gt;ROW(X1489))*((S1489=0)*($S$7:$S$2085&gt;0)+(S1489&gt;0)*($S$7:$S$2085=0)))&gt;0,"SALONES UNIDOS",IF(SUMPRODUCT((X1489=$X$7:$X$2085)*(AI1489=$AI$7:$AI$2085)*((AO1489&lt;$AP$7:$AP$2085)*(AP1489&gt;$AO$7:$AO$2085))*(ROW($X$7:$X$2085)&lt;&gt;ROW(X1489)))&gt;0,"Cruzado","Sin cruce")))</f>
        <v>Sin cruce</v>
      </c>
      <c r="AR1489" s="23" t="str" cm="1">
        <f t="array" ref="AR1489">IF(AE1489="","",IF(SUMPRODUCT((AE1489=$AE$7:$AE$2085)*(AI1489=$AI$7:$AI$2085)*(AO1489=$AO$7:$AO$2085)*(AP1489=$AP$7:$AP$2085)*(ROW($AE$7:$AE$2085)&lt;&gt;ROW(AE1489))*((S1489=0)*($S$7:$S$2085&gt;0)+(S1489&gt;0)*($S$7:$S$2085=0)))&gt;0,"SALONES UNIDOS",IF(SUMPRODUCT((AE1489=$AE$7:$AE$2085)*(AI1489=$AI$7:$AI$2085)*((AO1489&lt;$AP$7:$AP$2085)*(AP1489&gt;$AO$7:$AO$2085))*(ROW($AE$7:$AE$2085)&lt;&gt;ROW(AE1489)))&gt;0,"Cruzado","Sin cruce")))</f>
        <v/>
      </c>
      <c r="AS1489" s="94" t="str">
        <f t="shared" si="30"/>
        <v>PS1PRINCIPALC</v>
      </c>
      <c r="AT1489" s="94" t="str" cm="1">
        <f t="array" ref="AT1489">IF(AS1489="","",IF(SUMPRODUCT((AS1489=$AS$7:$AS$2085)*(AI1489=$AI$7:$AI$2085)*(AO1489=$AO$7:$AO$2085)*(AP1489=$AP$7:$AP$2085)*(ROW($AS$7:$AS$2085)&lt;&gt;ROW(AS1489))*((S1489=0)*($S$7:$S$2085&gt;0)+(S1489&gt;0)*($S$7:$S$2085=0)))&gt;0,"SALONES UNIDOS",IF(SUMPRODUCT((AS1489=$AS$7:$AS$2085)*(AI1489=$AI$7:$AI$2085)*((AO1489&lt;$AP$7:$AP$2085)*(AP1489&gt;$AO$7:$AO$2085))*(ROW($AS$7:$AS$2085)&lt;&gt;ROW(AS1489)))&gt;0,"Cruzado","Sin cruce")))</f>
        <v>Sin cruce</v>
      </c>
    </row>
    <row r="1490" spans="3:46" ht="15.6" hidden="1" customHeight="1">
      <c r="C1490" s="496" t="s">
        <v>572</v>
      </c>
      <c r="D1490" s="479" t="s">
        <v>828</v>
      </c>
      <c r="E1490" s="479">
        <v>20261</v>
      </c>
      <c r="F1490" s="503" t="s">
        <v>48</v>
      </c>
      <c r="G1490" s="497" t="s">
        <v>80</v>
      </c>
      <c r="H1490" s="503" t="s">
        <v>90</v>
      </c>
      <c r="I1490" s="503">
        <v>1</v>
      </c>
      <c r="J1490" s="503" t="s">
        <v>57</v>
      </c>
      <c r="K1490" s="503" t="s">
        <v>57</v>
      </c>
      <c r="L1490" s="499" t="s">
        <v>833</v>
      </c>
      <c r="M1490" s="535" t="s">
        <v>834</v>
      </c>
      <c r="N1490" s="15" t="s">
        <v>830</v>
      </c>
      <c r="O1490" s="15" t="s">
        <v>831</v>
      </c>
      <c r="P1490" s="503" t="s">
        <v>579</v>
      </c>
      <c r="Q1490" s="15">
        <v>2</v>
      </c>
      <c r="R1490" s="15">
        <v>2</v>
      </c>
      <c r="S1490" s="479">
        <v>4</v>
      </c>
      <c r="T1490" s="15">
        <v>3</v>
      </c>
      <c r="U1490" s="471"/>
      <c r="V1490" s="550">
        <v>25</v>
      </c>
      <c r="W1490" s="497">
        <v>70674579</v>
      </c>
      <c r="X1490" s="566" t="s">
        <v>462</v>
      </c>
      <c r="Y1490" s="15" t="s">
        <v>579</v>
      </c>
      <c r="Z1490" s="15"/>
      <c r="AA1490" s="15"/>
      <c r="AB1490" s="15"/>
      <c r="AC1490" s="15" t="s">
        <v>1070</v>
      </c>
      <c r="AD1490" s="15"/>
      <c r="AE1490" s="479"/>
      <c r="AF1490" s="497"/>
      <c r="AG1490" s="497"/>
      <c r="AH1490" s="497" t="s">
        <v>203</v>
      </c>
      <c r="AI1490" s="15">
        <v>6</v>
      </c>
      <c r="AJ1490" s="15">
        <v>18</v>
      </c>
      <c r="AK1490" s="15">
        <v>30</v>
      </c>
      <c r="AL1490" s="15">
        <v>21</v>
      </c>
      <c r="AM1490" s="15">
        <v>50</v>
      </c>
      <c r="AN1490" s="490">
        <f>IF(AJ1490="",S1490,ROUND(((((AL1490/24)+(AM1490/1440))-((AJ1490/24)+(AK1490/1440)))*1440/50),5))</f>
        <v>4</v>
      </c>
      <c r="AO1490" s="491">
        <f>AJ1490/24+AK1490/1440</f>
        <v>0.77083333333333337</v>
      </c>
      <c r="AP1490" s="491">
        <f>AL1490/24+AM1490/1440</f>
        <v>0.90972222222222221</v>
      </c>
      <c r="AQ1490" s="23" t="str" cm="1">
        <f t="array" ref="AQ1490">IF(X1490="","",IF(SUMPRODUCT((X1490=$X$7:$X$2085)*(AI1490=$AI$7:$AI$2085)*(AO1490=$AO$7:$AO$2085)*(AP1490=$AP$7:$AP$2085)*(ROW($X$7:$X$2085)&lt;&gt;ROW(X1490))*((S1490=0)*($S$7:$S$2085&gt;0)+(S1490&gt;0)*($S$7:$S$2085=0)))&gt;0,"SALONES UNIDOS",IF(SUMPRODUCT((X1490=$X$7:$X$2085)*(AI1490=$AI$7:$AI$2085)*((AO1490&lt;$AP$7:$AP$2085)*(AP1490&gt;$AO$7:$AO$2085))*(ROW($X$7:$X$2085)&lt;&gt;ROW(X1490)))&gt;0,"Cruzado","Sin cruce")))</f>
        <v>Sin cruce</v>
      </c>
      <c r="AR1490" s="23" t="str" cm="1">
        <f t="array" ref="AR1490">IF(AE1490="","",IF(SUMPRODUCT((AE1490=$AE$7:$AE$2085)*(AI1490=$AI$7:$AI$2085)*(AO1490=$AO$7:$AO$2085)*(AP1490=$AP$7:$AP$2085)*(ROW($AE$7:$AE$2085)&lt;&gt;ROW(AE1490))*((S1490=0)*($S$7:$S$2085&gt;0)+(S1490&gt;0)*($S$7:$S$2085=0)))&gt;0,"SALONES UNIDOS",IF(SUMPRODUCT((AE1490=$AE$7:$AE$2085)*(AI1490=$AI$7:$AI$2085)*((AO1490&lt;$AP$7:$AP$2085)*(AP1490&gt;$AO$7:$AO$2085))*(ROW($AE$7:$AE$2085)&lt;&gt;ROW(AE1490)))&gt;0,"Cruzado","Sin cruce")))</f>
        <v/>
      </c>
      <c r="AS1490" s="94" t="str">
        <f t="shared" si="30"/>
        <v>PS1PRINCIPALC</v>
      </c>
      <c r="AT1490" s="94" t="str" cm="1">
        <f t="array" ref="AT1490">IF(AS1490="","",IF(SUMPRODUCT((AS1490=$AS$7:$AS$2085)*(AI1490=$AI$7:$AI$2085)*(AO1490=$AO$7:$AO$2085)*(AP1490=$AP$7:$AP$2085)*(ROW($AS$7:$AS$2085)&lt;&gt;ROW(AS1490))*((S1490=0)*($S$7:$S$2085&gt;0)+(S1490&gt;0)*($S$7:$S$2085=0)))&gt;0,"SALONES UNIDOS",IF(SUMPRODUCT((AS1490=$AS$7:$AS$2085)*(AI1490=$AI$7:$AI$2085)*((AO1490&lt;$AP$7:$AP$2085)*(AP1490&gt;$AO$7:$AO$2085))*(ROW($AS$7:$AS$2085)&lt;&gt;ROW(AS1490)))&gt;0,"Cruzado","Sin cruce")))</f>
        <v>Sin cruce</v>
      </c>
    </row>
    <row r="1491" spans="3:46" ht="15.6" hidden="1" customHeight="1">
      <c r="C1491" s="496" t="s">
        <v>572</v>
      </c>
      <c r="D1491" s="479" t="s">
        <v>828</v>
      </c>
      <c r="E1491" s="479">
        <v>20261</v>
      </c>
      <c r="F1491" s="503" t="s">
        <v>48</v>
      </c>
      <c r="G1491" s="497" t="s">
        <v>80</v>
      </c>
      <c r="H1491" s="503" t="s">
        <v>90</v>
      </c>
      <c r="I1491" s="503">
        <v>1</v>
      </c>
      <c r="J1491" s="503" t="s">
        <v>57</v>
      </c>
      <c r="K1491" s="503" t="s">
        <v>57</v>
      </c>
      <c r="L1491" s="499" t="s">
        <v>835</v>
      </c>
      <c r="M1491" s="535" t="s">
        <v>591</v>
      </c>
      <c r="N1491" s="15" t="s">
        <v>586</v>
      </c>
      <c r="O1491" s="15" t="s">
        <v>831</v>
      </c>
      <c r="P1491" s="503" t="s">
        <v>579</v>
      </c>
      <c r="Q1491" s="15">
        <v>3</v>
      </c>
      <c r="R1491" s="15">
        <v>2</v>
      </c>
      <c r="S1491" s="479">
        <v>5</v>
      </c>
      <c r="T1491" s="15">
        <v>4</v>
      </c>
      <c r="U1491" s="471"/>
      <c r="V1491" s="550">
        <v>25</v>
      </c>
      <c r="W1491" s="497">
        <v>21870533</v>
      </c>
      <c r="X1491" s="566" t="s">
        <v>396</v>
      </c>
      <c r="Y1491" s="15" t="s">
        <v>579</v>
      </c>
      <c r="Z1491" s="15"/>
      <c r="AA1491" s="15"/>
      <c r="AB1491" s="15"/>
      <c r="AC1491" s="15" t="s">
        <v>1070</v>
      </c>
      <c r="AD1491" s="15"/>
      <c r="AE1491" s="479"/>
      <c r="AF1491" s="497"/>
      <c r="AG1491" s="497"/>
      <c r="AH1491" s="497" t="s">
        <v>203</v>
      </c>
      <c r="AI1491" s="15">
        <v>3</v>
      </c>
      <c r="AJ1491" s="15">
        <v>19</v>
      </c>
      <c r="AK1491" s="15">
        <v>20</v>
      </c>
      <c r="AL1491" s="15">
        <v>23</v>
      </c>
      <c r="AM1491" s="15">
        <v>30</v>
      </c>
      <c r="AN1491" s="490">
        <f>IF(AJ1491="",S1491,ROUND(((((AL1491/24)+(AM1491/1440))-((AJ1491/24)+(AK1491/1440)))*1440/50),5))</f>
        <v>5</v>
      </c>
      <c r="AO1491" s="491">
        <f>AJ1491/24+AK1491/1440</f>
        <v>0.80555555555555547</v>
      </c>
      <c r="AP1491" s="491">
        <f>AL1491/24+AM1491/1440</f>
        <v>0.97916666666666674</v>
      </c>
      <c r="AQ1491" s="23" t="str" cm="1">
        <f t="array" ref="AQ1491">IF(X1491="","",IF(SUMPRODUCT((X1491=$X$7:$X$2085)*(AI1491=$AI$7:$AI$2085)*(AO1491=$AO$7:$AO$2085)*(AP1491=$AP$7:$AP$2085)*(ROW($X$7:$X$2085)&lt;&gt;ROW(X1491))*((S1491=0)*($S$7:$S$2085&gt;0)+(S1491&gt;0)*($S$7:$S$2085=0)))&gt;0,"SALONES UNIDOS",IF(SUMPRODUCT((X1491=$X$7:$X$2085)*(AI1491=$AI$7:$AI$2085)*((AO1491&lt;$AP$7:$AP$2085)*(AP1491&gt;$AO$7:$AO$2085))*(ROW($X$7:$X$2085)&lt;&gt;ROW(X1491)))&gt;0,"Cruzado","Sin cruce")))</f>
        <v>Sin cruce</v>
      </c>
      <c r="AR1491" s="23" t="str" cm="1">
        <f t="array" ref="AR1491">IF(AE1491="","",IF(SUMPRODUCT((AE1491=$AE$7:$AE$2085)*(AI1491=$AI$7:$AI$2085)*(AO1491=$AO$7:$AO$2085)*(AP1491=$AP$7:$AP$2085)*(ROW($AE$7:$AE$2085)&lt;&gt;ROW(AE1491))*((S1491=0)*($S$7:$S$2085&gt;0)+(S1491&gt;0)*($S$7:$S$2085=0)))&gt;0,"SALONES UNIDOS",IF(SUMPRODUCT((AE1491=$AE$7:$AE$2085)*(AI1491=$AI$7:$AI$2085)*((AO1491&lt;$AP$7:$AP$2085)*(AP1491&gt;$AO$7:$AO$2085))*(ROW($AE$7:$AE$2085)&lt;&gt;ROW(AE1491)))&gt;0,"Cruzado","Sin cruce")))</f>
        <v/>
      </c>
      <c r="AS1491" s="94" t="str">
        <f t="shared" si="30"/>
        <v>PS1PRINCIPALC</v>
      </c>
      <c r="AT1491" s="94" t="str" cm="1">
        <f t="array" ref="AT1491">IF(AS1491="","",IF(SUMPRODUCT((AS1491=$AS$7:$AS$2085)*(AI1491=$AI$7:$AI$2085)*(AO1491=$AO$7:$AO$2085)*(AP1491=$AP$7:$AP$2085)*(ROW($AS$7:$AS$2085)&lt;&gt;ROW(AS1491))*((S1491=0)*($S$7:$S$2085&gt;0)+(S1491&gt;0)*($S$7:$S$2085=0)))&gt;0,"SALONES UNIDOS",IF(SUMPRODUCT((AS1491=$AS$7:$AS$2085)*(AI1491=$AI$7:$AI$2085)*((AO1491&lt;$AP$7:$AP$2085)*(AP1491&gt;$AO$7:$AO$2085))*(ROW($AS$7:$AS$2085)&lt;&gt;ROW(AS1491)))&gt;0,"Cruzado","Sin cruce")))</f>
        <v>Sin cruce</v>
      </c>
    </row>
    <row r="1492" spans="3:46" ht="15.6" hidden="1" customHeight="1">
      <c r="C1492" s="496" t="s">
        <v>572</v>
      </c>
      <c r="D1492" s="479" t="s">
        <v>828</v>
      </c>
      <c r="E1492" s="479">
        <v>20261</v>
      </c>
      <c r="F1492" s="503" t="s">
        <v>48</v>
      </c>
      <c r="G1492" s="497" t="s">
        <v>80</v>
      </c>
      <c r="H1492" s="503" t="s">
        <v>90</v>
      </c>
      <c r="I1492" s="503">
        <v>1</v>
      </c>
      <c r="J1492" s="503" t="s">
        <v>57</v>
      </c>
      <c r="K1492" s="503" t="s">
        <v>57</v>
      </c>
      <c r="L1492" s="499" t="s">
        <v>836</v>
      </c>
      <c r="M1492" s="535" t="s">
        <v>593</v>
      </c>
      <c r="N1492" s="15" t="s">
        <v>586</v>
      </c>
      <c r="O1492" s="15" t="s">
        <v>831</v>
      </c>
      <c r="P1492" s="503" t="s">
        <v>579</v>
      </c>
      <c r="Q1492" s="15">
        <v>3</v>
      </c>
      <c r="R1492" s="15">
        <v>2</v>
      </c>
      <c r="S1492" s="479">
        <v>5</v>
      </c>
      <c r="T1492" s="15">
        <v>4</v>
      </c>
      <c r="U1492" s="471"/>
      <c r="V1492" s="550">
        <v>25</v>
      </c>
      <c r="W1492" s="497">
        <v>21882544</v>
      </c>
      <c r="X1492" s="566" t="s">
        <v>367</v>
      </c>
      <c r="Y1492" s="15" t="s">
        <v>579</v>
      </c>
      <c r="Z1492" s="15"/>
      <c r="AA1492" s="15"/>
      <c r="AB1492" s="15"/>
      <c r="AC1492" s="15" t="s">
        <v>1070</v>
      </c>
      <c r="AD1492" s="15"/>
      <c r="AE1492" s="479"/>
      <c r="AF1492" s="497"/>
      <c r="AG1492" s="497"/>
      <c r="AH1492" s="497" t="s">
        <v>203</v>
      </c>
      <c r="AI1492" s="15">
        <v>4</v>
      </c>
      <c r="AJ1492" s="15">
        <v>19</v>
      </c>
      <c r="AK1492" s="15">
        <v>20</v>
      </c>
      <c r="AL1492" s="15">
        <v>23</v>
      </c>
      <c r="AM1492" s="15">
        <v>30</v>
      </c>
      <c r="AN1492" s="490">
        <f>IF(AJ1492="",S1492,ROUND(((((AL1492/24)+(AM1492/1440))-((AJ1492/24)+(AK1492/1440)))*1440/50),5))</f>
        <v>5</v>
      </c>
      <c r="AO1492" s="491">
        <f>AJ1492/24+AK1492/1440</f>
        <v>0.80555555555555547</v>
      </c>
      <c r="AP1492" s="491">
        <f>AL1492/24+AM1492/1440</f>
        <v>0.97916666666666674</v>
      </c>
      <c r="AQ1492" s="23" t="str" cm="1">
        <f t="array" ref="AQ1492">IF(X1492="","",IF(SUMPRODUCT((X1492=$X$7:$X$2085)*(AI1492=$AI$7:$AI$2085)*(AO1492=$AO$7:$AO$2085)*(AP1492=$AP$7:$AP$2085)*(ROW($X$7:$X$2085)&lt;&gt;ROW(X1492))*((S1492=0)*($S$7:$S$2085&gt;0)+(S1492&gt;0)*($S$7:$S$2085=0)))&gt;0,"SALONES UNIDOS",IF(SUMPRODUCT((X1492=$X$7:$X$2085)*(AI1492=$AI$7:$AI$2085)*((AO1492&lt;$AP$7:$AP$2085)*(AP1492&gt;$AO$7:$AO$2085))*(ROW($X$7:$X$2085)&lt;&gt;ROW(X1492)))&gt;0,"Cruzado","Sin cruce")))</f>
        <v>Sin cruce</v>
      </c>
      <c r="AR1492" s="23" t="str" cm="1">
        <f t="array" ref="AR1492">IF(AE1492="","",IF(SUMPRODUCT((AE1492=$AE$7:$AE$2085)*(AI1492=$AI$7:$AI$2085)*(AO1492=$AO$7:$AO$2085)*(AP1492=$AP$7:$AP$2085)*(ROW($AE$7:$AE$2085)&lt;&gt;ROW(AE1492))*((S1492=0)*($S$7:$S$2085&gt;0)+(S1492&gt;0)*($S$7:$S$2085=0)))&gt;0,"SALONES UNIDOS",IF(SUMPRODUCT((AE1492=$AE$7:$AE$2085)*(AI1492=$AI$7:$AI$2085)*((AO1492&lt;$AP$7:$AP$2085)*(AP1492&gt;$AO$7:$AO$2085))*(ROW($AE$7:$AE$2085)&lt;&gt;ROW(AE1492)))&gt;0,"Cruzado","Sin cruce")))</f>
        <v/>
      </c>
      <c r="AS1492" s="94" t="str">
        <f t="shared" si="30"/>
        <v>PS1PRINCIPALC</v>
      </c>
      <c r="AT1492" s="94" t="str" cm="1">
        <f t="array" ref="AT1492">IF(AS1492="","",IF(SUMPRODUCT((AS1492=$AS$7:$AS$2085)*(AI1492=$AI$7:$AI$2085)*(AO1492=$AO$7:$AO$2085)*(AP1492=$AP$7:$AP$2085)*(ROW($AS$7:$AS$2085)&lt;&gt;ROW(AS1492))*((S1492=0)*($S$7:$S$2085&gt;0)+(S1492&gt;0)*($S$7:$S$2085=0)))&gt;0,"SALONES UNIDOS",IF(SUMPRODUCT((AS1492=$AS$7:$AS$2085)*(AI1492=$AI$7:$AI$2085)*((AO1492&lt;$AP$7:$AP$2085)*(AP1492&gt;$AO$7:$AO$2085))*(ROW($AS$7:$AS$2085)&lt;&gt;ROW(AS1492)))&gt;0,"Cruzado","Sin cruce")))</f>
        <v>Sin cruce</v>
      </c>
    </row>
    <row r="1493" spans="3:46" ht="15.6" hidden="1" customHeight="1">
      <c r="C1493" s="496" t="s">
        <v>572</v>
      </c>
      <c r="D1493" s="479" t="s">
        <v>828</v>
      </c>
      <c r="E1493" s="479">
        <v>20261</v>
      </c>
      <c r="F1493" s="503" t="s">
        <v>48</v>
      </c>
      <c r="G1493" s="497" t="s">
        <v>80</v>
      </c>
      <c r="H1493" s="503" t="s">
        <v>90</v>
      </c>
      <c r="I1493" s="503">
        <v>1</v>
      </c>
      <c r="J1493" s="503" t="s">
        <v>57</v>
      </c>
      <c r="K1493" s="503" t="s">
        <v>57</v>
      </c>
      <c r="L1493" s="499" t="s">
        <v>837</v>
      </c>
      <c r="M1493" s="535" t="s">
        <v>595</v>
      </c>
      <c r="N1493" s="15" t="s">
        <v>586</v>
      </c>
      <c r="O1493" s="15" t="s">
        <v>831</v>
      </c>
      <c r="P1493" s="503" t="s">
        <v>579</v>
      </c>
      <c r="Q1493" s="15">
        <v>3</v>
      </c>
      <c r="R1493" s="15">
        <v>2</v>
      </c>
      <c r="S1493" s="479">
        <v>5</v>
      </c>
      <c r="T1493" s="15">
        <v>4</v>
      </c>
      <c r="U1493" s="471"/>
      <c r="V1493" s="550">
        <v>25</v>
      </c>
      <c r="W1493" s="497">
        <v>21859822</v>
      </c>
      <c r="X1493" s="566" t="s">
        <v>450</v>
      </c>
      <c r="Y1493" s="15" t="s">
        <v>579</v>
      </c>
      <c r="Z1493" s="15"/>
      <c r="AA1493" s="15"/>
      <c r="AB1493" s="15"/>
      <c r="AC1493" s="15" t="s">
        <v>1070</v>
      </c>
      <c r="AD1493" s="15"/>
      <c r="AE1493" s="479"/>
      <c r="AF1493" s="497"/>
      <c r="AG1493" s="497"/>
      <c r="AH1493" s="497" t="s">
        <v>203</v>
      </c>
      <c r="AI1493" s="15">
        <v>1</v>
      </c>
      <c r="AJ1493" s="15">
        <v>18</v>
      </c>
      <c r="AK1493" s="15">
        <v>30</v>
      </c>
      <c r="AL1493" s="15">
        <v>22</v>
      </c>
      <c r="AM1493" s="15">
        <v>40</v>
      </c>
      <c r="AN1493" s="490">
        <f>IF(AJ1493="",S1493,ROUND(((((AL1493/24)+(AM1493/1440))-((AJ1493/24)+(AK1493/1440)))*1440/50),5))</f>
        <v>5</v>
      </c>
      <c r="AO1493" s="491">
        <f>AJ1493/24+AK1493/1440</f>
        <v>0.77083333333333337</v>
      </c>
      <c r="AP1493" s="491">
        <f>AL1493/24+AM1493/1440</f>
        <v>0.94444444444444442</v>
      </c>
      <c r="AQ1493" s="23" t="str" cm="1">
        <f t="array" ref="AQ1493">IF(X1493="","",IF(SUMPRODUCT((X1493=$X$7:$X$2085)*(AI1493=$AI$7:$AI$2085)*(AO1493=$AO$7:$AO$2085)*(AP1493=$AP$7:$AP$2085)*(ROW($X$7:$X$2085)&lt;&gt;ROW(X1493))*((S1493=0)*($S$7:$S$2085&gt;0)+(S1493&gt;0)*($S$7:$S$2085=0)))&gt;0,"SALONES UNIDOS",IF(SUMPRODUCT((X1493=$X$7:$X$2085)*(AI1493=$AI$7:$AI$2085)*((AO1493&lt;$AP$7:$AP$2085)*(AP1493&gt;$AO$7:$AO$2085))*(ROW($X$7:$X$2085)&lt;&gt;ROW(X1493)))&gt;0,"Cruzado","Sin cruce")))</f>
        <v>Sin cruce</v>
      </c>
      <c r="AR1493" s="23" t="str" cm="1">
        <f t="array" ref="AR1493">IF(AE1493="","",IF(SUMPRODUCT((AE1493=$AE$7:$AE$2085)*(AI1493=$AI$7:$AI$2085)*(AO1493=$AO$7:$AO$2085)*(AP1493=$AP$7:$AP$2085)*(ROW($AE$7:$AE$2085)&lt;&gt;ROW(AE1493))*((S1493=0)*($S$7:$S$2085&gt;0)+(S1493&gt;0)*($S$7:$S$2085=0)))&gt;0,"SALONES UNIDOS",IF(SUMPRODUCT((AE1493=$AE$7:$AE$2085)*(AI1493=$AI$7:$AI$2085)*((AO1493&lt;$AP$7:$AP$2085)*(AP1493&gt;$AO$7:$AO$2085))*(ROW($AE$7:$AE$2085)&lt;&gt;ROW(AE1493)))&gt;0,"Cruzado","Sin cruce")))</f>
        <v/>
      </c>
      <c r="AS1493" s="94" t="str">
        <f t="shared" si="30"/>
        <v>PS1PRINCIPALC</v>
      </c>
      <c r="AT1493" s="94" t="str" cm="1">
        <f t="array" ref="AT1493">IF(AS1493="","",IF(SUMPRODUCT((AS1493=$AS$7:$AS$2085)*(AI1493=$AI$7:$AI$2085)*(AO1493=$AO$7:$AO$2085)*(AP1493=$AP$7:$AP$2085)*(ROW($AS$7:$AS$2085)&lt;&gt;ROW(AS1493))*((S1493=0)*($S$7:$S$2085&gt;0)+(S1493&gt;0)*($S$7:$S$2085=0)))&gt;0,"SALONES UNIDOS",IF(SUMPRODUCT((AS1493=$AS$7:$AS$2085)*(AI1493=$AI$7:$AI$2085)*((AO1493&lt;$AP$7:$AP$2085)*(AP1493&gt;$AO$7:$AO$2085))*(ROW($AS$7:$AS$2085)&lt;&gt;ROW(AS1493)))&gt;0,"Cruzado","Sin cruce")))</f>
        <v>Sin cruce</v>
      </c>
    </row>
    <row r="1494" spans="3:46" ht="15.6" hidden="1" customHeight="1">
      <c r="C1494" s="496" t="s">
        <v>572</v>
      </c>
      <c r="D1494" s="479" t="s">
        <v>828</v>
      </c>
      <c r="E1494" s="479">
        <v>20261</v>
      </c>
      <c r="F1494" s="503" t="s">
        <v>48</v>
      </c>
      <c r="G1494" s="497" t="s">
        <v>80</v>
      </c>
      <c r="H1494" s="503" t="s">
        <v>90</v>
      </c>
      <c r="I1494" s="503">
        <v>2</v>
      </c>
      <c r="J1494" s="503" t="s">
        <v>41</v>
      </c>
      <c r="K1494" s="503" t="s">
        <v>41</v>
      </c>
      <c r="L1494" s="499" t="s">
        <v>845</v>
      </c>
      <c r="M1494" s="533" t="s">
        <v>610</v>
      </c>
      <c r="N1494" s="15" t="s">
        <v>586</v>
      </c>
      <c r="O1494" s="15" t="s">
        <v>831</v>
      </c>
      <c r="P1494" s="503" t="s">
        <v>579</v>
      </c>
      <c r="Q1494" s="15">
        <v>2</v>
      </c>
      <c r="R1494" s="15">
        <v>2</v>
      </c>
      <c r="S1494" s="479">
        <v>4</v>
      </c>
      <c r="T1494" s="15">
        <v>3</v>
      </c>
      <c r="U1494" s="471"/>
      <c r="V1494" s="550">
        <v>21</v>
      </c>
      <c r="W1494" s="497">
        <v>22275169</v>
      </c>
      <c r="X1494" s="566" t="s">
        <v>410</v>
      </c>
      <c r="Y1494" s="15" t="s">
        <v>579</v>
      </c>
      <c r="Z1494" s="15"/>
      <c r="AA1494" s="15"/>
      <c r="AB1494" s="15"/>
      <c r="AC1494" s="15" t="s">
        <v>1096</v>
      </c>
      <c r="AD1494" s="15"/>
      <c r="AE1494" s="479"/>
      <c r="AF1494" s="497"/>
      <c r="AG1494" s="497"/>
      <c r="AH1494" s="497" t="s">
        <v>203</v>
      </c>
      <c r="AI1494" s="15">
        <v>5</v>
      </c>
      <c r="AJ1494" s="15">
        <v>7</v>
      </c>
      <c r="AK1494" s="15">
        <v>40</v>
      </c>
      <c r="AL1494" s="15">
        <v>11</v>
      </c>
      <c r="AM1494" s="15">
        <v>0</v>
      </c>
      <c r="AN1494" s="490">
        <f>IF(AJ1494="",S1494,ROUND(((((AL1494/24)+(AM1494/1440))-((AJ1494/24)+(AK1494/1440)))*1440/50),5))</f>
        <v>4</v>
      </c>
      <c r="AO1494" s="491">
        <f>AJ1494/24+AK1494/1440</f>
        <v>0.31944444444444448</v>
      </c>
      <c r="AP1494" s="491">
        <f>AL1494/24+AM1494/1440</f>
        <v>0.45833333333333331</v>
      </c>
      <c r="AQ1494" s="23" t="str" cm="1">
        <f t="array" ref="AQ1494">IF(X1494="","",IF(SUMPRODUCT((X1494=$X$7:$X$2085)*(AI1494=$AI$7:$AI$2085)*(AO1494=$AO$7:$AO$2085)*(AP1494=$AP$7:$AP$2085)*(ROW($X$7:$X$2085)&lt;&gt;ROW(X1494))*((S1494=0)*($S$7:$S$2085&gt;0)+(S1494&gt;0)*($S$7:$S$2085=0)))&gt;0,"SALONES UNIDOS",IF(SUMPRODUCT((X1494=$X$7:$X$2085)*(AI1494=$AI$7:$AI$2085)*((AO1494&lt;$AP$7:$AP$2085)*(AP1494&gt;$AO$7:$AO$2085))*(ROW($X$7:$X$2085)&lt;&gt;ROW(X1494)))&gt;0,"Cruzado","Sin cruce")))</f>
        <v>Sin cruce</v>
      </c>
      <c r="AR1494" s="23" t="str" cm="1">
        <f t="array" ref="AR1494">IF(AE1494="","",IF(SUMPRODUCT((AE1494=$AE$7:$AE$2085)*(AI1494=$AI$7:$AI$2085)*(AO1494=$AO$7:$AO$2085)*(AP1494=$AP$7:$AP$2085)*(ROW($AE$7:$AE$2085)&lt;&gt;ROW(AE1494))*((S1494=0)*($S$7:$S$2085&gt;0)+(S1494&gt;0)*($S$7:$S$2085=0)))&gt;0,"SALONES UNIDOS",IF(SUMPRODUCT((AE1494=$AE$7:$AE$2085)*(AI1494=$AI$7:$AI$2085)*((AO1494&lt;$AP$7:$AP$2085)*(AP1494&gt;$AO$7:$AO$2085))*(ROW($AE$7:$AE$2085)&lt;&gt;ROW(AE1494)))&gt;0,"Cruzado","Sin cruce")))</f>
        <v/>
      </c>
      <c r="AS1494" s="94" t="str">
        <f t="shared" si="30"/>
        <v>PS2PRINCIPALA</v>
      </c>
      <c r="AT1494" s="94" t="str" cm="1">
        <f t="array" ref="AT1494">IF(AS1494="","",IF(SUMPRODUCT((AS1494=$AS$7:$AS$2085)*(AI1494=$AI$7:$AI$2085)*(AO1494=$AO$7:$AO$2085)*(AP1494=$AP$7:$AP$2085)*(ROW($AS$7:$AS$2085)&lt;&gt;ROW(AS1494))*((S1494=0)*($S$7:$S$2085&gt;0)+(S1494&gt;0)*($S$7:$S$2085=0)))&gt;0,"SALONES UNIDOS",IF(SUMPRODUCT((AS1494=$AS$7:$AS$2085)*(AI1494=$AI$7:$AI$2085)*((AO1494&lt;$AP$7:$AP$2085)*(AP1494&gt;$AO$7:$AO$2085))*(ROW($AS$7:$AS$2085)&lt;&gt;ROW(AS1494)))&gt;0,"Cruzado","Sin cruce")))</f>
        <v>Sin cruce</v>
      </c>
    </row>
    <row r="1495" spans="3:46" ht="15.6" hidden="1" customHeight="1">
      <c r="C1495" s="496" t="s">
        <v>572</v>
      </c>
      <c r="D1495" s="479" t="s">
        <v>828</v>
      </c>
      <c r="E1495" s="479">
        <v>20261</v>
      </c>
      <c r="F1495" s="503" t="s">
        <v>48</v>
      </c>
      <c r="G1495" s="497" t="s">
        <v>80</v>
      </c>
      <c r="H1495" s="503" t="s">
        <v>90</v>
      </c>
      <c r="I1495" s="503">
        <v>2</v>
      </c>
      <c r="J1495" s="503" t="s">
        <v>41</v>
      </c>
      <c r="K1495" s="503" t="s">
        <v>41</v>
      </c>
      <c r="L1495" s="499" t="s">
        <v>846</v>
      </c>
      <c r="M1495" s="533" t="s">
        <v>739</v>
      </c>
      <c r="N1495" s="15" t="s">
        <v>830</v>
      </c>
      <c r="O1495" s="15" t="s">
        <v>831</v>
      </c>
      <c r="P1495" s="503" t="s">
        <v>579</v>
      </c>
      <c r="Q1495" s="15">
        <v>3</v>
      </c>
      <c r="R1495" s="15">
        <v>0</v>
      </c>
      <c r="S1495" s="479">
        <v>3</v>
      </c>
      <c r="T1495" s="15">
        <v>4</v>
      </c>
      <c r="U1495" s="471"/>
      <c r="V1495" s="550">
        <v>21</v>
      </c>
      <c r="W1495" s="497">
        <v>21882745</v>
      </c>
      <c r="X1495" s="566" t="s">
        <v>371</v>
      </c>
      <c r="Y1495" s="15" t="s">
        <v>579</v>
      </c>
      <c r="Z1495" s="15"/>
      <c r="AA1495" s="15"/>
      <c r="AB1495" s="15"/>
      <c r="AC1495" s="15" t="s">
        <v>1096</v>
      </c>
      <c r="AD1495" s="15"/>
      <c r="AE1495" s="479"/>
      <c r="AF1495" s="497"/>
      <c r="AG1495" s="497"/>
      <c r="AH1495" s="497" t="s">
        <v>582</v>
      </c>
      <c r="AI1495" s="15">
        <v>6</v>
      </c>
      <c r="AJ1495" s="15">
        <v>10</v>
      </c>
      <c r="AK1495" s="15">
        <v>10</v>
      </c>
      <c r="AL1495" s="15">
        <v>12</v>
      </c>
      <c r="AM1495" s="15">
        <v>40</v>
      </c>
      <c r="AN1495" s="490">
        <f>IF(AJ1495="",S1495,ROUND(((((AL1495/24)+(AM1495/1440))-((AJ1495/24)+(AK1495/1440)))*1440/50),5))</f>
        <v>3</v>
      </c>
      <c r="AO1495" s="491">
        <f>AJ1495/24+AK1495/1440</f>
        <v>0.4236111111111111</v>
      </c>
      <c r="AP1495" s="491">
        <f>AL1495/24+AM1495/1440</f>
        <v>0.52777777777777779</v>
      </c>
      <c r="AQ1495" s="23" t="str" cm="1">
        <f t="array" ref="AQ1495">IF(X1495="","",IF(SUMPRODUCT((X1495=$X$7:$X$2085)*(AI1495=$AI$7:$AI$2085)*(AO1495=$AO$7:$AO$2085)*(AP1495=$AP$7:$AP$2085)*(ROW($X$7:$X$2085)&lt;&gt;ROW(X1495))*((S1495=0)*($S$7:$S$2085&gt;0)+(S1495&gt;0)*($S$7:$S$2085=0)))&gt;0,"SALONES UNIDOS",IF(SUMPRODUCT((X1495=$X$7:$X$2085)*(AI1495=$AI$7:$AI$2085)*((AO1495&lt;$AP$7:$AP$2085)*(AP1495&gt;$AO$7:$AO$2085))*(ROW($X$7:$X$2085)&lt;&gt;ROW(X1495)))&gt;0,"Cruzado","Sin cruce")))</f>
        <v>Sin cruce</v>
      </c>
      <c r="AR1495" s="23" t="str" cm="1">
        <f t="array" ref="AR1495">IF(AE1495="","",IF(SUMPRODUCT((AE1495=$AE$7:$AE$2085)*(AI1495=$AI$7:$AI$2085)*(AO1495=$AO$7:$AO$2085)*(AP1495=$AP$7:$AP$2085)*(ROW($AE$7:$AE$2085)&lt;&gt;ROW(AE1495))*((S1495=0)*($S$7:$S$2085&gt;0)+(S1495&gt;0)*($S$7:$S$2085=0)))&gt;0,"SALONES UNIDOS",IF(SUMPRODUCT((AE1495=$AE$7:$AE$2085)*(AI1495=$AI$7:$AI$2085)*((AO1495&lt;$AP$7:$AP$2085)*(AP1495&gt;$AO$7:$AO$2085))*(ROW($AE$7:$AE$2085)&lt;&gt;ROW(AE1495)))&gt;0,"Cruzado","Sin cruce")))</f>
        <v/>
      </c>
      <c r="AS1495" s="94" t="str">
        <f t="shared" si="30"/>
        <v>PS2PRINCIPALA</v>
      </c>
      <c r="AT1495" s="94" t="str" cm="1">
        <f t="array" ref="AT1495">IF(AS1495="","",IF(SUMPRODUCT((AS1495=$AS$7:$AS$2085)*(AI1495=$AI$7:$AI$2085)*(AO1495=$AO$7:$AO$2085)*(AP1495=$AP$7:$AP$2085)*(ROW($AS$7:$AS$2085)&lt;&gt;ROW(AS1495))*((S1495=0)*($S$7:$S$2085&gt;0)+(S1495&gt;0)*($S$7:$S$2085=0)))&gt;0,"SALONES UNIDOS",IF(SUMPRODUCT((AS1495=$AS$7:$AS$2085)*(AI1495=$AI$7:$AI$2085)*((AO1495&lt;$AP$7:$AP$2085)*(AP1495&gt;$AO$7:$AO$2085))*(ROW($AS$7:$AS$2085)&lt;&gt;ROW(AS1495)))&gt;0,"Cruzado","Sin cruce")))</f>
        <v>Sin cruce</v>
      </c>
    </row>
    <row r="1496" spans="3:46" ht="15.6" hidden="1" customHeight="1">
      <c r="C1496" s="496" t="s">
        <v>572</v>
      </c>
      <c r="D1496" s="479" t="s">
        <v>828</v>
      </c>
      <c r="E1496" s="479">
        <v>20261</v>
      </c>
      <c r="F1496" s="503" t="s">
        <v>48</v>
      </c>
      <c r="G1496" s="497" t="s">
        <v>80</v>
      </c>
      <c r="H1496" s="503" t="s">
        <v>90</v>
      </c>
      <c r="I1496" s="503">
        <v>2</v>
      </c>
      <c r="J1496" s="503" t="s">
        <v>41</v>
      </c>
      <c r="K1496" s="503" t="s">
        <v>41</v>
      </c>
      <c r="L1496" s="499" t="s">
        <v>846</v>
      </c>
      <c r="M1496" s="533" t="s">
        <v>739</v>
      </c>
      <c r="N1496" s="15" t="s">
        <v>830</v>
      </c>
      <c r="O1496" s="15" t="s">
        <v>831</v>
      </c>
      <c r="P1496" s="503" t="s">
        <v>579</v>
      </c>
      <c r="Q1496" s="15">
        <v>0</v>
      </c>
      <c r="R1496" s="15">
        <v>2</v>
      </c>
      <c r="S1496" s="479">
        <v>2</v>
      </c>
      <c r="T1496" s="15">
        <v>4</v>
      </c>
      <c r="U1496" s="471"/>
      <c r="V1496" s="550">
        <v>21</v>
      </c>
      <c r="W1496" s="497">
        <v>21882745</v>
      </c>
      <c r="X1496" s="566" t="s">
        <v>371</v>
      </c>
      <c r="Y1496" s="15" t="s">
        <v>579</v>
      </c>
      <c r="Z1496" s="15"/>
      <c r="AA1496" s="15"/>
      <c r="AB1496" s="15"/>
      <c r="AC1496" s="493"/>
      <c r="AD1496" s="15"/>
      <c r="AE1496" s="15" t="s">
        <v>1080</v>
      </c>
      <c r="AF1496" s="497"/>
      <c r="AG1496" s="497"/>
      <c r="AH1496" s="497" t="s">
        <v>100</v>
      </c>
      <c r="AI1496" s="15">
        <v>6</v>
      </c>
      <c r="AJ1496" s="15">
        <v>8</v>
      </c>
      <c r="AK1496" s="15">
        <v>30</v>
      </c>
      <c r="AL1496" s="15">
        <v>10</v>
      </c>
      <c r="AM1496" s="15">
        <v>10</v>
      </c>
      <c r="AN1496" s="490">
        <f>IF(AJ1496="",S1496,ROUND(((((AL1496/24)+(AM1496/1440))-((AJ1496/24)+(AK1496/1440)))*1440/50),5))</f>
        <v>2</v>
      </c>
      <c r="AO1496" s="491">
        <f>AJ1496/24+AK1496/1440</f>
        <v>0.35416666666666663</v>
      </c>
      <c r="AP1496" s="491">
        <f>AL1496/24+AM1496/1440</f>
        <v>0.4236111111111111</v>
      </c>
      <c r="AQ1496" s="23" t="str" cm="1">
        <f t="array" ref="AQ1496">IF(X1496="","",IF(SUMPRODUCT((X1496=$X$7:$X$2085)*(AI1496=$AI$7:$AI$2085)*(AO1496=$AO$7:$AO$2085)*(AP1496=$AP$7:$AP$2085)*(ROW($X$7:$X$2085)&lt;&gt;ROW(X1496))*((S1496=0)*($S$7:$S$2085&gt;0)+(S1496&gt;0)*($S$7:$S$2085=0)))&gt;0,"SALONES UNIDOS",IF(SUMPRODUCT((X1496=$X$7:$X$2085)*(AI1496=$AI$7:$AI$2085)*((AO1496&lt;$AP$7:$AP$2085)*(AP1496&gt;$AO$7:$AO$2085))*(ROW($X$7:$X$2085)&lt;&gt;ROW(X1496)))&gt;0,"Cruzado","Sin cruce")))</f>
        <v>Sin cruce</v>
      </c>
      <c r="AR1496" s="23" t="str" cm="1">
        <f t="array" ref="AR1496">IF(AE1496="","",IF(SUMPRODUCT((AE1496=$AE$7:$AE$2085)*(AI1496=$AI$7:$AI$2085)*(AO1496=$AO$7:$AO$2085)*(AP1496=$AP$7:$AP$2085)*(ROW($AE$7:$AE$2085)&lt;&gt;ROW(AE1496))*((S1496=0)*($S$7:$S$2085&gt;0)+(S1496&gt;0)*($S$7:$S$2085=0)))&gt;0,"SALONES UNIDOS",IF(SUMPRODUCT((AE1496=$AE$7:$AE$2085)*(AI1496=$AI$7:$AI$2085)*((AO1496&lt;$AP$7:$AP$2085)*(AP1496&gt;$AO$7:$AO$2085))*(ROW($AE$7:$AE$2085)&lt;&gt;ROW(AE1496)))&gt;0,"Cruzado","Sin cruce")))</f>
        <v>Sin cruce</v>
      </c>
      <c r="AS1496" s="94" t="str">
        <f t="shared" si="30"/>
        <v>PS2PRINCIPALA</v>
      </c>
      <c r="AT1496" s="94" t="str" cm="1">
        <f t="array" ref="AT1496">IF(AS1496="","",IF(SUMPRODUCT((AS1496=$AS$7:$AS$2085)*(AI1496=$AI$7:$AI$2085)*(AO1496=$AO$7:$AO$2085)*(AP1496=$AP$7:$AP$2085)*(ROW($AS$7:$AS$2085)&lt;&gt;ROW(AS1496))*((S1496=0)*($S$7:$S$2085&gt;0)+(S1496&gt;0)*($S$7:$S$2085=0)))&gt;0,"SALONES UNIDOS",IF(SUMPRODUCT((AS1496=$AS$7:$AS$2085)*(AI1496=$AI$7:$AI$2085)*((AO1496&lt;$AP$7:$AP$2085)*(AP1496&gt;$AO$7:$AO$2085))*(ROW($AS$7:$AS$2085)&lt;&gt;ROW(AS1496)))&gt;0,"Cruzado","Sin cruce")))</f>
        <v>Sin cruce</v>
      </c>
    </row>
    <row r="1497" spans="3:46" ht="15.6" hidden="1" customHeight="1">
      <c r="C1497" s="496" t="s">
        <v>572</v>
      </c>
      <c r="D1497" s="479" t="s">
        <v>828</v>
      </c>
      <c r="E1497" s="479">
        <v>20261</v>
      </c>
      <c r="F1497" s="503" t="s">
        <v>48</v>
      </c>
      <c r="G1497" s="497" t="s">
        <v>80</v>
      </c>
      <c r="H1497" s="503" t="s">
        <v>90</v>
      </c>
      <c r="I1497" s="503">
        <v>2</v>
      </c>
      <c r="J1497" s="503" t="s">
        <v>41</v>
      </c>
      <c r="K1497" s="503" t="s">
        <v>41</v>
      </c>
      <c r="L1497" s="499" t="s">
        <v>848</v>
      </c>
      <c r="M1497" s="535" t="s">
        <v>616</v>
      </c>
      <c r="N1497" s="15" t="s">
        <v>586</v>
      </c>
      <c r="O1497" s="15" t="s">
        <v>831</v>
      </c>
      <c r="P1497" s="503" t="s">
        <v>579</v>
      </c>
      <c r="Q1497" s="15">
        <v>2</v>
      </c>
      <c r="R1497" s="15">
        <v>2</v>
      </c>
      <c r="S1497" s="479">
        <v>4</v>
      </c>
      <c r="T1497" s="15">
        <v>3</v>
      </c>
      <c r="U1497" s="471"/>
      <c r="V1497" s="550">
        <v>21</v>
      </c>
      <c r="W1497" s="497">
        <v>40804375</v>
      </c>
      <c r="X1497" s="566" t="s">
        <v>340</v>
      </c>
      <c r="Y1497" s="15" t="s">
        <v>579</v>
      </c>
      <c r="Z1497" s="15"/>
      <c r="AA1497" s="15"/>
      <c r="AB1497" s="15"/>
      <c r="AC1497" s="15" t="s">
        <v>1096</v>
      </c>
      <c r="AD1497" s="15"/>
      <c r="AE1497" s="479"/>
      <c r="AF1497" s="497"/>
      <c r="AG1497" s="497"/>
      <c r="AH1497" s="497" t="s">
        <v>203</v>
      </c>
      <c r="AI1497" s="15">
        <v>3</v>
      </c>
      <c r="AJ1497" s="15">
        <v>12</v>
      </c>
      <c r="AK1497" s="15">
        <v>40</v>
      </c>
      <c r="AL1497" s="15">
        <v>16</v>
      </c>
      <c r="AM1497" s="15">
        <v>0</v>
      </c>
      <c r="AN1497" s="490">
        <f>IF(AJ1497="",S1497,ROUND(((((AL1497/24)+(AM1497/1440))-((AJ1497/24)+(AK1497/1440)))*1440/50),5))</f>
        <v>4</v>
      </c>
      <c r="AO1497" s="491">
        <f>AJ1497/24+AK1497/1440</f>
        <v>0.52777777777777779</v>
      </c>
      <c r="AP1497" s="491">
        <f>AL1497/24+AM1497/1440</f>
        <v>0.66666666666666663</v>
      </c>
      <c r="AQ1497" s="23" t="str" cm="1">
        <f t="array" ref="AQ1497">IF(X1497="","",IF(SUMPRODUCT((X1497=$X$7:$X$2085)*(AI1497=$AI$7:$AI$2085)*(AO1497=$AO$7:$AO$2085)*(AP1497=$AP$7:$AP$2085)*(ROW($X$7:$X$2085)&lt;&gt;ROW(X1497))*((S1497=0)*($S$7:$S$2085&gt;0)+(S1497&gt;0)*($S$7:$S$2085=0)))&gt;0,"SALONES UNIDOS",IF(SUMPRODUCT((X1497=$X$7:$X$2085)*(AI1497=$AI$7:$AI$2085)*((AO1497&lt;$AP$7:$AP$2085)*(AP1497&gt;$AO$7:$AO$2085))*(ROW($X$7:$X$2085)&lt;&gt;ROW(X1497)))&gt;0,"Cruzado","Sin cruce")))</f>
        <v>Sin cruce</v>
      </c>
      <c r="AR1497" s="23" t="str" cm="1">
        <f t="array" ref="AR1497">IF(AE1497="","",IF(SUMPRODUCT((AE1497=$AE$7:$AE$2085)*(AI1497=$AI$7:$AI$2085)*(AO1497=$AO$7:$AO$2085)*(AP1497=$AP$7:$AP$2085)*(ROW($AE$7:$AE$2085)&lt;&gt;ROW(AE1497))*((S1497=0)*($S$7:$S$2085&gt;0)+(S1497&gt;0)*($S$7:$S$2085=0)))&gt;0,"SALONES UNIDOS",IF(SUMPRODUCT((AE1497=$AE$7:$AE$2085)*(AI1497=$AI$7:$AI$2085)*((AO1497&lt;$AP$7:$AP$2085)*(AP1497&gt;$AO$7:$AO$2085))*(ROW($AE$7:$AE$2085)&lt;&gt;ROW(AE1497)))&gt;0,"Cruzado","Sin cruce")))</f>
        <v/>
      </c>
      <c r="AS1497" s="94" t="str">
        <f t="shared" si="30"/>
        <v>PS2PRINCIPALA</v>
      </c>
      <c r="AT1497" s="94" t="str" cm="1">
        <f t="array" ref="AT1497">IF(AS1497="","",IF(SUMPRODUCT((AS1497=$AS$7:$AS$2085)*(AI1497=$AI$7:$AI$2085)*(AO1497=$AO$7:$AO$2085)*(AP1497=$AP$7:$AP$2085)*(ROW($AS$7:$AS$2085)&lt;&gt;ROW(AS1497))*((S1497=0)*($S$7:$S$2085&gt;0)+(S1497&gt;0)*($S$7:$S$2085=0)))&gt;0,"SALONES UNIDOS",IF(SUMPRODUCT((AS1497=$AS$7:$AS$2085)*(AI1497=$AI$7:$AI$2085)*((AO1497&lt;$AP$7:$AP$2085)*(AP1497&gt;$AO$7:$AO$2085))*(ROW($AS$7:$AS$2085)&lt;&gt;ROW(AS1497)))&gt;0,"Cruzado","Sin cruce")))</f>
        <v>Sin cruce</v>
      </c>
    </row>
    <row r="1498" spans="3:46" ht="15.6" hidden="1" customHeight="1">
      <c r="C1498" s="496" t="s">
        <v>572</v>
      </c>
      <c r="D1498" s="479" t="s">
        <v>828</v>
      </c>
      <c r="E1498" s="479">
        <v>20261</v>
      </c>
      <c r="F1498" s="503" t="s">
        <v>48</v>
      </c>
      <c r="G1498" s="497" t="s">
        <v>80</v>
      </c>
      <c r="H1498" s="503" t="s">
        <v>90</v>
      </c>
      <c r="I1498" s="503">
        <v>2</v>
      </c>
      <c r="J1498" s="503" t="s">
        <v>41</v>
      </c>
      <c r="K1498" s="503" t="s">
        <v>41</v>
      </c>
      <c r="L1498" s="499" t="s">
        <v>849</v>
      </c>
      <c r="M1498" s="535" t="s">
        <v>618</v>
      </c>
      <c r="N1498" s="15" t="s">
        <v>586</v>
      </c>
      <c r="O1498" s="15" t="s">
        <v>831</v>
      </c>
      <c r="P1498" s="503" t="s">
        <v>579</v>
      </c>
      <c r="Q1498" s="15">
        <v>3</v>
      </c>
      <c r="R1498" s="15">
        <v>2</v>
      </c>
      <c r="S1498" s="479">
        <v>5</v>
      </c>
      <c r="T1498" s="15">
        <v>4</v>
      </c>
      <c r="U1498" s="471"/>
      <c r="V1498" s="550">
        <v>21</v>
      </c>
      <c r="W1498" s="497">
        <v>21881309</v>
      </c>
      <c r="X1498" s="566" t="s">
        <v>324</v>
      </c>
      <c r="Y1498" s="15" t="s">
        <v>579</v>
      </c>
      <c r="Z1498" s="15"/>
      <c r="AA1498" s="15"/>
      <c r="AB1498" s="15"/>
      <c r="AC1498" s="15" t="s">
        <v>1096</v>
      </c>
      <c r="AD1498" s="15"/>
      <c r="AE1498" s="479"/>
      <c r="AF1498" s="497"/>
      <c r="AG1498" s="497"/>
      <c r="AH1498" s="497" t="s">
        <v>203</v>
      </c>
      <c r="AI1498" s="15">
        <v>4</v>
      </c>
      <c r="AJ1498" s="15">
        <v>7</v>
      </c>
      <c r="AK1498" s="15">
        <v>40</v>
      </c>
      <c r="AL1498" s="15">
        <v>11</v>
      </c>
      <c r="AM1498" s="15">
        <v>50</v>
      </c>
      <c r="AN1498" s="490">
        <f>IF(AJ1498="",S1498,ROUND(((((AL1498/24)+(AM1498/1440))-((AJ1498/24)+(AK1498/1440)))*1440/50),5))</f>
        <v>5</v>
      </c>
      <c r="AO1498" s="491">
        <f>AJ1498/24+AK1498/1440</f>
        <v>0.31944444444444448</v>
      </c>
      <c r="AP1498" s="491">
        <f>AL1498/24+AM1498/1440</f>
        <v>0.49305555555555552</v>
      </c>
      <c r="AQ1498" s="23" t="str" cm="1">
        <f t="array" ref="AQ1498">IF(X1498="","",IF(SUMPRODUCT((X1498=$X$7:$X$2085)*(AI1498=$AI$7:$AI$2085)*(AO1498=$AO$7:$AO$2085)*(AP1498=$AP$7:$AP$2085)*(ROW($X$7:$X$2085)&lt;&gt;ROW(X1498))*((S1498=0)*($S$7:$S$2085&gt;0)+(S1498&gt;0)*($S$7:$S$2085=0)))&gt;0,"SALONES UNIDOS",IF(SUMPRODUCT((X1498=$X$7:$X$2085)*(AI1498=$AI$7:$AI$2085)*((AO1498&lt;$AP$7:$AP$2085)*(AP1498&gt;$AO$7:$AO$2085))*(ROW($X$7:$X$2085)&lt;&gt;ROW(X1498)))&gt;0,"Cruzado","Sin cruce")))</f>
        <v>Sin cruce</v>
      </c>
      <c r="AR1498" s="23" t="str" cm="1">
        <f t="array" ref="AR1498">IF(AE1498="","",IF(SUMPRODUCT((AE1498=$AE$7:$AE$2085)*(AI1498=$AI$7:$AI$2085)*(AO1498=$AO$7:$AO$2085)*(AP1498=$AP$7:$AP$2085)*(ROW($AE$7:$AE$2085)&lt;&gt;ROW(AE1498))*((S1498=0)*($S$7:$S$2085&gt;0)+(S1498&gt;0)*($S$7:$S$2085=0)))&gt;0,"SALONES UNIDOS",IF(SUMPRODUCT((AE1498=$AE$7:$AE$2085)*(AI1498=$AI$7:$AI$2085)*((AO1498&lt;$AP$7:$AP$2085)*(AP1498&gt;$AO$7:$AO$2085))*(ROW($AE$7:$AE$2085)&lt;&gt;ROW(AE1498)))&gt;0,"Cruzado","Sin cruce")))</f>
        <v/>
      </c>
      <c r="AS1498" s="94" t="str">
        <f t="shared" si="30"/>
        <v>PS2PRINCIPALA</v>
      </c>
      <c r="AT1498" s="94" t="str" cm="1">
        <f t="array" ref="AT1498">IF(AS1498="","",IF(SUMPRODUCT((AS1498=$AS$7:$AS$2085)*(AI1498=$AI$7:$AI$2085)*(AO1498=$AO$7:$AO$2085)*(AP1498=$AP$7:$AP$2085)*(ROW($AS$7:$AS$2085)&lt;&gt;ROW(AS1498))*((S1498=0)*($S$7:$S$2085&gt;0)+(S1498&gt;0)*($S$7:$S$2085=0)))&gt;0,"SALONES UNIDOS",IF(SUMPRODUCT((AS1498=$AS$7:$AS$2085)*(AI1498=$AI$7:$AI$2085)*((AO1498&lt;$AP$7:$AP$2085)*(AP1498&gt;$AO$7:$AO$2085))*(ROW($AS$7:$AS$2085)&lt;&gt;ROW(AS1498)))&gt;0,"Cruzado","Sin cruce")))</f>
        <v>Sin cruce</v>
      </c>
    </row>
    <row r="1499" spans="3:46" ht="15.6" hidden="1" customHeight="1">
      <c r="C1499" s="496" t="s">
        <v>572</v>
      </c>
      <c r="D1499" s="479" t="s">
        <v>828</v>
      </c>
      <c r="E1499" s="479">
        <v>20261</v>
      </c>
      <c r="F1499" s="503" t="s">
        <v>48</v>
      </c>
      <c r="G1499" s="497" t="s">
        <v>80</v>
      </c>
      <c r="H1499" s="503" t="s">
        <v>90</v>
      </c>
      <c r="I1499" s="503">
        <v>2</v>
      </c>
      <c r="J1499" s="503" t="s">
        <v>41</v>
      </c>
      <c r="K1499" s="503" t="s">
        <v>41</v>
      </c>
      <c r="L1499" s="499" t="s">
        <v>851</v>
      </c>
      <c r="M1499" s="535" t="s">
        <v>743</v>
      </c>
      <c r="N1499" s="15" t="s">
        <v>586</v>
      </c>
      <c r="O1499" s="15" t="s">
        <v>831</v>
      </c>
      <c r="P1499" s="503" t="s">
        <v>579</v>
      </c>
      <c r="Q1499" s="15">
        <v>3</v>
      </c>
      <c r="R1499" s="15">
        <v>2</v>
      </c>
      <c r="S1499" s="479">
        <v>5</v>
      </c>
      <c r="T1499" s="15">
        <v>4</v>
      </c>
      <c r="U1499" s="471"/>
      <c r="V1499" s="550">
        <v>21</v>
      </c>
      <c r="W1499" s="497">
        <v>8822479</v>
      </c>
      <c r="X1499" s="566" t="s">
        <v>218</v>
      </c>
      <c r="Y1499" s="15" t="s">
        <v>579</v>
      </c>
      <c r="Z1499" s="15"/>
      <c r="AA1499" s="15"/>
      <c r="AB1499" s="15"/>
      <c r="AC1499" s="15" t="s">
        <v>1096</v>
      </c>
      <c r="AD1499" s="15"/>
      <c r="AE1499" s="479"/>
      <c r="AF1499" s="497"/>
      <c r="AG1499" s="497"/>
      <c r="AH1499" s="497" t="s">
        <v>203</v>
      </c>
      <c r="AI1499" s="15">
        <v>1</v>
      </c>
      <c r="AJ1499" s="15">
        <v>13</v>
      </c>
      <c r="AK1499" s="15">
        <v>30</v>
      </c>
      <c r="AL1499" s="15">
        <v>17</v>
      </c>
      <c r="AM1499" s="15">
        <v>40</v>
      </c>
      <c r="AN1499" s="490">
        <f>IF(AJ1499="",S1499,ROUND(((((AL1499/24)+(AM1499/1440))-((AJ1499/24)+(AK1499/1440)))*1440/50),5))</f>
        <v>5</v>
      </c>
      <c r="AO1499" s="491">
        <f>AJ1499/24+AK1499/1440</f>
        <v>0.5625</v>
      </c>
      <c r="AP1499" s="491">
        <f>AL1499/24+AM1499/1440</f>
        <v>0.73611111111111116</v>
      </c>
      <c r="AQ1499" s="23" t="str" cm="1">
        <f t="array" ref="AQ1499">IF(X1499="","",IF(SUMPRODUCT((X1499=$X$7:$X$2085)*(AI1499=$AI$7:$AI$2085)*(AO1499=$AO$7:$AO$2085)*(AP1499=$AP$7:$AP$2085)*(ROW($X$7:$X$2085)&lt;&gt;ROW(X1499))*((S1499=0)*($S$7:$S$2085&gt;0)+(S1499&gt;0)*($S$7:$S$2085=0)))&gt;0,"SALONES UNIDOS",IF(SUMPRODUCT((X1499=$X$7:$X$2085)*(AI1499=$AI$7:$AI$2085)*((AO1499&lt;$AP$7:$AP$2085)*(AP1499&gt;$AO$7:$AO$2085))*(ROW($X$7:$X$2085)&lt;&gt;ROW(X1499)))&gt;0,"Cruzado","Sin cruce")))</f>
        <v>Sin cruce</v>
      </c>
      <c r="AR1499" s="23" t="str" cm="1">
        <f t="array" ref="AR1499">IF(AE1499="","",IF(SUMPRODUCT((AE1499=$AE$7:$AE$2085)*(AI1499=$AI$7:$AI$2085)*(AO1499=$AO$7:$AO$2085)*(AP1499=$AP$7:$AP$2085)*(ROW($AE$7:$AE$2085)&lt;&gt;ROW(AE1499))*((S1499=0)*($S$7:$S$2085&gt;0)+(S1499&gt;0)*($S$7:$S$2085=0)))&gt;0,"SALONES UNIDOS",IF(SUMPRODUCT((AE1499=$AE$7:$AE$2085)*(AI1499=$AI$7:$AI$2085)*((AO1499&lt;$AP$7:$AP$2085)*(AP1499&gt;$AO$7:$AO$2085))*(ROW($AE$7:$AE$2085)&lt;&gt;ROW(AE1499)))&gt;0,"Cruzado","Sin cruce")))</f>
        <v/>
      </c>
      <c r="AS1499" s="94" t="str">
        <f t="shared" si="30"/>
        <v>PS2PRINCIPALA</v>
      </c>
      <c r="AT1499" s="94" t="str" cm="1">
        <f t="array" ref="AT1499">IF(AS1499="","",IF(SUMPRODUCT((AS1499=$AS$7:$AS$2085)*(AI1499=$AI$7:$AI$2085)*(AO1499=$AO$7:$AO$2085)*(AP1499=$AP$7:$AP$2085)*(ROW($AS$7:$AS$2085)&lt;&gt;ROW(AS1499))*((S1499=0)*($S$7:$S$2085&gt;0)+(S1499&gt;0)*($S$7:$S$2085=0)))&gt;0,"SALONES UNIDOS",IF(SUMPRODUCT((AS1499=$AS$7:$AS$2085)*(AI1499=$AI$7:$AI$2085)*((AO1499&lt;$AP$7:$AP$2085)*(AP1499&gt;$AO$7:$AO$2085))*(ROW($AS$7:$AS$2085)&lt;&gt;ROW(AS1499)))&gt;0,"Cruzado","Sin cruce")))</f>
        <v>Sin cruce</v>
      </c>
    </row>
    <row r="1500" spans="3:46" ht="15.6" hidden="1" customHeight="1">
      <c r="C1500" s="496" t="s">
        <v>572</v>
      </c>
      <c r="D1500" s="479" t="s">
        <v>828</v>
      </c>
      <c r="E1500" s="479">
        <v>20261</v>
      </c>
      <c r="F1500" s="503" t="s">
        <v>48</v>
      </c>
      <c r="G1500" s="497" t="s">
        <v>80</v>
      </c>
      <c r="H1500" s="503" t="s">
        <v>90</v>
      </c>
      <c r="I1500" s="503">
        <v>2</v>
      </c>
      <c r="J1500" s="503" t="s">
        <v>41</v>
      </c>
      <c r="K1500" s="503" t="s">
        <v>41</v>
      </c>
      <c r="L1500" s="499" t="s">
        <v>852</v>
      </c>
      <c r="M1500" s="535" t="s">
        <v>745</v>
      </c>
      <c r="N1500" s="15" t="s">
        <v>586</v>
      </c>
      <c r="O1500" s="15" t="s">
        <v>831</v>
      </c>
      <c r="P1500" s="503" t="s">
        <v>624</v>
      </c>
      <c r="Q1500" s="15">
        <v>2</v>
      </c>
      <c r="R1500" s="15">
        <v>2</v>
      </c>
      <c r="S1500" s="479">
        <v>4</v>
      </c>
      <c r="T1500" s="15">
        <v>3</v>
      </c>
      <c r="U1500" s="471"/>
      <c r="V1500" s="550">
        <v>21</v>
      </c>
      <c r="W1500" s="497">
        <v>21882544</v>
      </c>
      <c r="X1500" s="566" t="s">
        <v>367</v>
      </c>
      <c r="Y1500" s="15" t="s">
        <v>579</v>
      </c>
      <c r="Z1500" s="15"/>
      <c r="AA1500" s="15"/>
      <c r="AB1500" s="15"/>
      <c r="AC1500" s="15" t="s">
        <v>1096</v>
      </c>
      <c r="AD1500" s="15"/>
      <c r="AE1500" s="479"/>
      <c r="AF1500" s="497"/>
      <c r="AG1500" s="497"/>
      <c r="AH1500" s="497" t="s">
        <v>203</v>
      </c>
      <c r="AI1500" s="15">
        <v>2</v>
      </c>
      <c r="AJ1500" s="15">
        <v>15</v>
      </c>
      <c r="AK1500" s="15">
        <v>10</v>
      </c>
      <c r="AL1500" s="15">
        <v>18</v>
      </c>
      <c r="AM1500" s="15">
        <v>30</v>
      </c>
      <c r="AN1500" s="490">
        <f>IF(AJ1500="",S1500,ROUND(((((AL1500/24)+(AM1500/1440))-((AJ1500/24)+(AK1500/1440)))*1440/50),5))</f>
        <v>4</v>
      </c>
      <c r="AO1500" s="491">
        <f>AJ1500/24+AK1500/1440</f>
        <v>0.63194444444444442</v>
      </c>
      <c r="AP1500" s="491">
        <f>AL1500/24+AM1500/1440</f>
        <v>0.77083333333333337</v>
      </c>
      <c r="AQ1500" s="23" t="str" cm="1">
        <f t="array" ref="AQ1500">IF(X1500="","",IF(SUMPRODUCT((X1500=$X$7:$X$2085)*(AI1500=$AI$7:$AI$2085)*(AO1500=$AO$7:$AO$2085)*(AP1500=$AP$7:$AP$2085)*(ROW($X$7:$X$2085)&lt;&gt;ROW(X1500))*((S1500=0)*($S$7:$S$2085&gt;0)+(S1500&gt;0)*($S$7:$S$2085=0)))&gt;0,"SALONES UNIDOS",IF(SUMPRODUCT((X1500=$X$7:$X$2085)*(AI1500=$AI$7:$AI$2085)*((AO1500&lt;$AP$7:$AP$2085)*(AP1500&gt;$AO$7:$AO$2085))*(ROW($X$7:$X$2085)&lt;&gt;ROW(X1500)))&gt;0,"Cruzado","Sin cruce")))</f>
        <v>Sin cruce</v>
      </c>
      <c r="AR1500" s="23" t="str" cm="1">
        <f t="array" ref="AR1500">IF(AE1500="","",IF(SUMPRODUCT((AE1500=$AE$7:$AE$2085)*(AI1500=$AI$7:$AI$2085)*(AO1500=$AO$7:$AO$2085)*(AP1500=$AP$7:$AP$2085)*(ROW($AE$7:$AE$2085)&lt;&gt;ROW(AE1500))*((S1500=0)*($S$7:$S$2085&gt;0)+(S1500&gt;0)*($S$7:$S$2085=0)))&gt;0,"SALONES UNIDOS",IF(SUMPRODUCT((AE1500=$AE$7:$AE$2085)*(AI1500=$AI$7:$AI$2085)*((AO1500&lt;$AP$7:$AP$2085)*(AP1500&gt;$AO$7:$AO$2085))*(ROW($AE$7:$AE$2085)&lt;&gt;ROW(AE1500)))&gt;0,"Cruzado","Sin cruce")))</f>
        <v/>
      </c>
      <c r="AS1500" s="94" t="str">
        <f t="shared" si="30"/>
        <v>PS2PRINCIPALA</v>
      </c>
      <c r="AT1500" s="94" t="str" cm="1">
        <f t="array" ref="AT1500">IF(AS1500="","",IF(SUMPRODUCT((AS1500=$AS$7:$AS$2085)*(AI1500=$AI$7:$AI$2085)*(AO1500=$AO$7:$AO$2085)*(AP1500=$AP$7:$AP$2085)*(ROW($AS$7:$AS$2085)&lt;&gt;ROW(AS1500))*((S1500=0)*($S$7:$S$2085&gt;0)+(S1500&gt;0)*($S$7:$S$2085=0)))&gt;0,"SALONES UNIDOS",IF(SUMPRODUCT((AS1500=$AS$7:$AS$2085)*(AI1500=$AI$7:$AI$2085)*((AO1500&lt;$AP$7:$AP$2085)*(AP1500&gt;$AO$7:$AO$2085))*(ROW($AS$7:$AS$2085)&lt;&gt;ROW(AS1500)))&gt;0,"Cruzado","Sin cruce")))</f>
        <v>Sin cruce</v>
      </c>
    </row>
    <row r="1501" spans="3:46" ht="15.6" hidden="1" customHeight="1">
      <c r="C1501" s="496" t="s">
        <v>572</v>
      </c>
      <c r="D1501" s="479" t="s">
        <v>828</v>
      </c>
      <c r="E1501" s="479">
        <v>20261</v>
      </c>
      <c r="F1501" s="503" t="s">
        <v>48</v>
      </c>
      <c r="G1501" s="497" t="s">
        <v>80</v>
      </c>
      <c r="H1501" s="503" t="s">
        <v>90</v>
      </c>
      <c r="I1501" s="503">
        <v>2</v>
      </c>
      <c r="J1501" s="503" t="s">
        <v>51</v>
      </c>
      <c r="K1501" s="503" t="s">
        <v>51</v>
      </c>
      <c r="L1501" s="499" t="s">
        <v>845</v>
      </c>
      <c r="M1501" s="533" t="s">
        <v>610</v>
      </c>
      <c r="N1501" s="15" t="s">
        <v>586</v>
      </c>
      <c r="O1501" s="15" t="s">
        <v>831</v>
      </c>
      <c r="P1501" s="503" t="s">
        <v>579</v>
      </c>
      <c r="Q1501" s="15">
        <v>2</v>
      </c>
      <c r="R1501" s="15">
        <v>2</v>
      </c>
      <c r="S1501" s="479">
        <v>4</v>
      </c>
      <c r="T1501" s="15">
        <v>3</v>
      </c>
      <c r="U1501" s="471"/>
      <c r="V1501" s="550">
        <v>24</v>
      </c>
      <c r="W1501" s="497">
        <v>22275169</v>
      </c>
      <c r="X1501" s="566" t="s">
        <v>410</v>
      </c>
      <c r="Y1501" s="15" t="s">
        <v>579</v>
      </c>
      <c r="Z1501" s="15"/>
      <c r="AA1501" s="15"/>
      <c r="AB1501" s="15"/>
      <c r="AC1501" s="15" t="s">
        <v>1096</v>
      </c>
      <c r="AD1501" s="15"/>
      <c r="AE1501" s="479"/>
      <c r="AF1501" s="497"/>
      <c r="AG1501" s="497"/>
      <c r="AH1501" s="497" t="s">
        <v>203</v>
      </c>
      <c r="AI1501" s="15">
        <v>3</v>
      </c>
      <c r="AJ1501" s="15">
        <v>20</v>
      </c>
      <c r="AK1501" s="15">
        <v>10</v>
      </c>
      <c r="AL1501" s="15">
        <v>23</v>
      </c>
      <c r="AM1501" s="15">
        <v>30</v>
      </c>
      <c r="AN1501" s="490">
        <f>IF(AJ1501="",S1501,ROUND(((((AL1501/24)+(AM1501/1440))-((AJ1501/24)+(AK1501/1440)))*1440/50),5))</f>
        <v>4</v>
      </c>
      <c r="AO1501" s="491">
        <f>AJ1501/24+AK1501/1440</f>
        <v>0.84027777777777779</v>
      </c>
      <c r="AP1501" s="491">
        <f>AL1501/24+AM1501/1440</f>
        <v>0.97916666666666674</v>
      </c>
      <c r="AQ1501" s="23" t="str" cm="1">
        <f t="array" ref="AQ1501">IF(X1501="","",IF(SUMPRODUCT((X1501=$X$7:$X$2085)*(AI1501=$AI$7:$AI$2085)*(AO1501=$AO$7:$AO$2085)*(AP1501=$AP$7:$AP$2085)*(ROW($X$7:$X$2085)&lt;&gt;ROW(X1501))*((S1501=0)*($S$7:$S$2085&gt;0)+(S1501&gt;0)*($S$7:$S$2085=0)))&gt;0,"SALONES UNIDOS",IF(SUMPRODUCT((X1501=$X$7:$X$2085)*(AI1501=$AI$7:$AI$2085)*((AO1501&lt;$AP$7:$AP$2085)*(AP1501&gt;$AO$7:$AO$2085))*(ROW($X$7:$X$2085)&lt;&gt;ROW(X1501)))&gt;0,"Cruzado","Sin cruce")))</f>
        <v>Sin cruce</v>
      </c>
      <c r="AR1501" s="23" t="str" cm="1">
        <f t="array" ref="AR1501">IF(AE1501="","",IF(SUMPRODUCT((AE1501=$AE$7:$AE$2085)*(AI1501=$AI$7:$AI$2085)*(AO1501=$AO$7:$AO$2085)*(AP1501=$AP$7:$AP$2085)*(ROW($AE$7:$AE$2085)&lt;&gt;ROW(AE1501))*((S1501=0)*($S$7:$S$2085&gt;0)+(S1501&gt;0)*($S$7:$S$2085=0)))&gt;0,"SALONES UNIDOS",IF(SUMPRODUCT((AE1501=$AE$7:$AE$2085)*(AI1501=$AI$7:$AI$2085)*((AO1501&lt;$AP$7:$AP$2085)*(AP1501&gt;$AO$7:$AO$2085))*(ROW($AE$7:$AE$2085)&lt;&gt;ROW(AE1501)))&gt;0,"Cruzado","Sin cruce")))</f>
        <v/>
      </c>
      <c r="AS1501" s="94" t="str">
        <f t="shared" si="30"/>
        <v>PS2PRINCIPALB</v>
      </c>
      <c r="AT1501" s="94" t="str" cm="1">
        <f t="array" ref="AT1501">IF(AS1501="","",IF(SUMPRODUCT((AS1501=$AS$7:$AS$2085)*(AI1501=$AI$7:$AI$2085)*(AO1501=$AO$7:$AO$2085)*(AP1501=$AP$7:$AP$2085)*(ROW($AS$7:$AS$2085)&lt;&gt;ROW(AS1501))*((S1501=0)*($S$7:$S$2085&gt;0)+(S1501&gt;0)*($S$7:$S$2085=0)))&gt;0,"SALONES UNIDOS",IF(SUMPRODUCT((AS1501=$AS$7:$AS$2085)*(AI1501=$AI$7:$AI$2085)*((AO1501&lt;$AP$7:$AP$2085)*(AP1501&gt;$AO$7:$AO$2085))*(ROW($AS$7:$AS$2085)&lt;&gt;ROW(AS1501)))&gt;0,"Cruzado","Sin cruce")))</f>
        <v>Sin cruce</v>
      </c>
    </row>
    <row r="1502" spans="3:46" ht="15.6" hidden="1" customHeight="1">
      <c r="C1502" s="496" t="s">
        <v>572</v>
      </c>
      <c r="D1502" s="479" t="s">
        <v>828</v>
      </c>
      <c r="E1502" s="479">
        <v>20261</v>
      </c>
      <c r="F1502" s="503" t="s">
        <v>48</v>
      </c>
      <c r="G1502" s="497" t="s">
        <v>80</v>
      </c>
      <c r="H1502" s="503" t="s">
        <v>90</v>
      </c>
      <c r="I1502" s="503">
        <v>2</v>
      </c>
      <c r="J1502" s="503" t="s">
        <v>51</v>
      </c>
      <c r="K1502" s="503" t="s">
        <v>51</v>
      </c>
      <c r="L1502" s="499" t="s">
        <v>846</v>
      </c>
      <c r="M1502" s="533" t="s">
        <v>739</v>
      </c>
      <c r="N1502" s="15" t="s">
        <v>830</v>
      </c>
      <c r="O1502" s="15" t="s">
        <v>831</v>
      </c>
      <c r="P1502" s="503" t="s">
        <v>579</v>
      </c>
      <c r="Q1502" s="15">
        <v>3</v>
      </c>
      <c r="R1502" s="15">
        <v>0</v>
      </c>
      <c r="S1502" s="479">
        <v>3</v>
      </c>
      <c r="T1502" s="15">
        <v>4</v>
      </c>
      <c r="U1502" s="471"/>
      <c r="V1502" s="550">
        <v>24</v>
      </c>
      <c r="W1502" s="497">
        <v>21882745</v>
      </c>
      <c r="X1502" s="566" t="s">
        <v>371</v>
      </c>
      <c r="Y1502" s="15" t="s">
        <v>579</v>
      </c>
      <c r="Z1502" s="15"/>
      <c r="AA1502" s="15"/>
      <c r="AB1502" s="15"/>
      <c r="AC1502" s="15" t="s">
        <v>1096</v>
      </c>
      <c r="AD1502" s="15"/>
      <c r="AE1502" s="479"/>
      <c r="AF1502" s="497"/>
      <c r="AG1502" s="497"/>
      <c r="AH1502" s="497" t="s">
        <v>582</v>
      </c>
      <c r="AI1502" s="15">
        <v>4</v>
      </c>
      <c r="AJ1502" s="15">
        <v>17</v>
      </c>
      <c r="AK1502" s="15">
        <v>40</v>
      </c>
      <c r="AL1502" s="15">
        <v>20</v>
      </c>
      <c r="AM1502" s="15">
        <v>10</v>
      </c>
      <c r="AN1502" s="490">
        <f>IF(AJ1502="",S1502,ROUND(((((AL1502/24)+(AM1502/1440))-((AJ1502/24)+(AK1502/1440)))*1440/50),5))</f>
        <v>3</v>
      </c>
      <c r="AO1502" s="491">
        <f>AJ1502/24+AK1502/1440</f>
        <v>0.73611111111111116</v>
      </c>
      <c r="AP1502" s="491">
        <f>AL1502/24+AM1502/1440</f>
        <v>0.84027777777777779</v>
      </c>
      <c r="AQ1502" s="23" t="str" cm="1">
        <f t="array" ref="AQ1502">IF(X1502="","",IF(SUMPRODUCT((X1502=$X$7:$X$2085)*(AI1502=$AI$7:$AI$2085)*(AO1502=$AO$7:$AO$2085)*(AP1502=$AP$7:$AP$2085)*(ROW($X$7:$X$2085)&lt;&gt;ROW(X1502))*((S1502=0)*($S$7:$S$2085&gt;0)+(S1502&gt;0)*($S$7:$S$2085=0)))&gt;0,"SALONES UNIDOS",IF(SUMPRODUCT((X1502=$X$7:$X$2085)*(AI1502=$AI$7:$AI$2085)*((AO1502&lt;$AP$7:$AP$2085)*(AP1502&gt;$AO$7:$AO$2085))*(ROW($X$7:$X$2085)&lt;&gt;ROW(X1502)))&gt;0,"Cruzado","Sin cruce")))</f>
        <v>Sin cruce</v>
      </c>
      <c r="AR1502" s="23" t="str" cm="1">
        <f t="array" ref="AR1502">IF(AE1502="","",IF(SUMPRODUCT((AE1502=$AE$7:$AE$2085)*(AI1502=$AI$7:$AI$2085)*(AO1502=$AO$7:$AO$2085)*(AP1502=$AP$7:$AP$2085)*(ROW($AE$7:$AE$2085)&lt;&gt;ROW(AE1502))*((S1502=0)*($S$7:$S$2085&gt;0)+(S1502&gt;0)*($S$7:$S$2085=0)))&gt;0,"SALONES UNIDOS",IF(SUMPRODUCT((AE1502=$AE$7:$AE$2085)*(AI1502=$AI$7:$AI$2085)*((AO1502&lt;$AP$7:$AP$2085)*(AP1502&gt;$AO$7:$AO$2085))*(ROW($AE$7:$AE$2085)&lt;&gt;ROW(AE1502)))&gt;0,"Cruzado","Sin cruce")))</f>
        <v/>
      </c>
      <c r="AS1502" s="94" t="str">
        <f t="shared" si="30"/>
        <v>PS2PRINCIPALB</v>
      </c>
      <c r="AT1502" s="94" t="str" cm="1">
        <f t="array" ref="AT1502">IF(AS1502="","",IF(SUMPRODUCT((AS1502=$AS$7:$AS$2085)*(AI1502=$AI$7:$AI$2085)*(AO1502=$AO$7:$AO$2085)*(AP1502=$AP$7:$AP$2085)*(ROW($AS$7:$AS$2085)&lt;&gt;ROW(AS1502))*((S1502=0)*($S$7:$S$2085&gt;0)+(S1502&gt;0)*($S$7:$S$2085=0)))&gt;0,"SALONES UNIDOS",IF(SUMPRODUCT((AS1502=$AS$7:$AS$2085)*(AI1502=$AI$7:$AI$2085)*((AO1502&lt;$AP$7:$AP$2085)*(AP1502&gt;$AO$7:$AO$2085))*(ROW($AS$7:$AS$2085)&lt;&gt;ROW(AS1502)))&gt;0,"Cruzado","Sin cruce")))</f>
        <v>Sin cruce</v>
      </c>
    </row>
    <row r="1503" spans="3:46" ht="15.6" hidden="1" customHeight="1">
      <c r="C1503" s="496" t="s">
        <v>572</v>
      </c>
      <c r="D1503" s="479" t="s">
        <v>828</v>
      </c>
      <c r="E1503" s="479">
        <v>20261</v>
      </c>
      <c r="F1503" s="503" t="s">
        <v>48</v>
      </c>
      <c r="G1503" s="497" t="s">
        <v>80</v>
      </c>
      <c r="H1503" s="503" t="s">
        <v>90</v>
      </c>
      <c r="I1503" s="503">
        <v>2</v>
      </c>
      <c r="J1503" s="503" t="s">
        <v>597</v>
      </c>
      <c r="K1503" s="503" t="s">
        <v>51</v>
      </c>
      <c r="L1503" s="499" t="s">
        <v>846</v>
      </c>
      <c r="M1503" s="533" t="s">
        <v>739</v>
      </c>
      <c r="N1503" s="15" t="s">
        <v>830</v>
      </c>
      <c r="O1503" s="15" t="s">
        <v>831</v>
      </c>
      <c r="P1503" s="503" t="s">
        <v>579</v>
      </c>
      <c r="Q1503" s="15">
        <v>0</v>
      </c>
      <c r="R1503" s="15">
        <v>2</v>
      </c>
      <c r="S1503" s="479">
        <v>2</v>
      </c>
      <c r="T1503" s="15">
        <v>4</v>
      </c>
      <c r="U1503" s="471"/>
      <c r="V1503" s="550">
        <v>24</v>
      </c>
      <c r="W1503" s="497">
        <v>21882745</v>
      </c>
      <c r="X1503" s="566" t="s">
        <v>371</v>
      </c>
      <c r="Y1503" s="15" t="s">
        <v>579</v>
      </c>
      <c r="Z1503" s="15"/>
      <c r="AA1503" s="15"/>
      <c r="AB1503" s="15"/>
      <c r="AC1503" s="493"/>
      <c r="AD1503" s="15"/>
      <c r="AE1503" s="15" t="s">
        <v>1080</v>
      </c>
      <c r="AF1503" s="497"/>
      <c r="AG1503" s="497"/>
      <c r="AH1503" s="497" t="s">
        <v>100</v>
      </c>
      <c r="AI1503" s="15">
        <v>4</v>
      </c>
      <c r="AJ1503" s="15">
        <v>20</v>
      </c>
      <c r="AK1503" s="15">
        <v>10</v>
      </c>
      <c r="AL1503" s="15">
        <v>21</v>
      </c>
      <c r="AM1503" s="15">
        <v>50</v>
      </c>
      <c r="AN1503" s="490">
        <f>IF(AJ1503="",S1503,ROUND(((((AL1503/24)+(AM1503/1440))-((AJ1503/24)+(AK1503/1440)))*1440/50),5))</f>
        <v>2</v>
      </c>
      <c r="AO1503" s="491">
        <f>AJ1503/24+AK1503/1440</f>
        <v>0.84027777777777779</v>
      </c>
      <c r="AP1503" s="491">
        <f>AL1503/24+AM1503/1440</f>
        <v>0.90972222222222221</v>
      </c>
      <c r="AQ1503" s="23" t="str" cm="1">
        <f t="array" ref="AQ1503">IF(X1503="","",IF(SUMPRODUCT((X1503=$X$7:$X$2085)*(AI1503=$AI$7:$AI$2085)*(AO1503=$AO$7:$AO$2085)*(AP1503=$AP$7:$AP$2085)*(ROW($X$7:$X$2085)&lt;&gt;ROW(X1503))*((S1503=0)*($S$7:$S$2085&gt;0)+(S1503&gt;0)*($S$7:$S$2085=0)))&gt;0,"SALONES UNIDOS",IF(SUMPRODUCT((X1503=$X$7:$X$2085)*(AI1503=$AI$7:$AI$2085)*((AO1503&lt;$AP$7:$AP$2085)*(AP1503&gt;$AO$7:$AO$2085))*(ROW($X$7:$X$2085)&lt;&gt;ROW(X1503)))&gt;0,"Cruzado","Sin cruce")))</f>
        <v>Sin cruce</v>
      </c>
      <c r="AR1503" s="23" t="str" cm="1">
        <f t="array" ref="AR1503">IF(AE1503="","",IF(SUMPRODUCT((AE1503=$AE$7:$AE$2085)*(AI1503=$AI$7:$AI$2085)*(AO1503=$AO$7:$AO$2085)*(AP1503=$AP$7:$AP$2085)*(ROW($AE$7:$AE$2085)&lt;&gt;ROW(AE1503))*((S1503=0)*($S$7:$S$2085&gt;0)+(S1503&gt;0)*($S$7:$S$2085=0)))&gt;0,"SALONES UNIDOS",IF(SUMPRODUCT((AE1503=$AE$7:$AE$2085)*(AI1503=$AI$7:$AI$2085)*((AO1503&lt;$AP$7:$AP$2085)*(AP1503&gt;$AO$7:$AO$2085))*(ROW($AE$7:$AE$2085)&lt;&gt;ROW(AE1503)))&gt;0,"Cruzado","Sin cruce")))</f>
        <v>Sin cruce</v>
      </c>
      <c r="AS1503" s="94" t="str">
        <f t="shared" si="30"/>
        <v>PS2PRINCIPALB</v>
      </c>
      <c r="AT1503" s="94" t="str" cm="1">
        <f t="array" ref="AT1503">IF(AS1503="","",IF(SUMPRODUCT((AS1503=$AS$7:$AS$2085)*(AI1503=$AI$7:$AI$2085)*(AO1503=$AO$7:$AO$2085)*(AP1503=$AP$7:$AP$2085)*(ROW($AS$7:$AS$2085)&lt;&gt;ROW(AS1503))*((S1503=0)*($S$7:$S$2085&gt;0)+(S1503&gt;0)*($S$7:$S$2085=0)))&gt;0,"SALONES UNIDOS",IF(SUMPRODUCT((AS1503=$AS$7:$AS$2085)*(AI1503=$AI$7:$AI$2085)*((AO1503&lt;$AP$7:$AP$2085)*(AP1503&gt;$AO$7:$AO$2085))*(ROW($AS$7:$AS$2085)&lt;&gt;ROW(AS1503)))&gt;0,"Cruzado","Sin cruce")))</f>
        <v>Sin cruce</v>
      </c>
    </row>
    <row r="1504" spans="3:46" ht="15.6" hidden="1" customHeight="1">
      <c r="C1504" s="496" t="s">
        <v>572</v>
      </c>
      <c r="D1504" s="479" t="s">
        <v>828</v>
      </c>
      <c r="E1504" s="479">
        <v>20261</v>
      </c>
      <c r="F1504" s="503" t="s">
        <v>48</v>
      </c>
      <c r="G1504" s="497" t="s">
        <v>80</v>
      </c>
      <c r="H1504" s="503" t="s">
        <v>90</v>
      </c>
      <c r="I1504" s="503">
        <v>2</v>
      </c>
      <c r="J1504" s="503" t="s">
        <v>598</v>
      </c>
      <c r="K1504" s="503" t="s">
        <v>51</v>
      </c>
      <c r="L1504" s="499" t="s">
        <v>846</v>
      </c>
      <c r="M1504" s="533" t="s">
        <v>739</v>
      </c>
      <c r="N1504" s="15" t="s">
        <v>830</v>
      </c>
      <c r="O1504" s="15" t="s">
        <v>831</v>
      </c>
      <c r="P1504" s="503" t="s">
        <v>579</v>
      </c>
      <c r="Q1504" s="15">
        <v>0</v>
      </c>
      <c r="R1504" s="15">
        <v>2</v>
      </c>
      <c r="S1504" s="479">
        <v>2</v>
      </c>
      <c r="T1504" s="15">
        <v>4</v>
      </c>
      <c r="U1504" s="471"/>
      <c r="V1504" s="550">
        <v>24</v>
      </c>
      <c r="W1504" s="497">
        <v>21882745</v>
      </c>
      <c r="X1504" s="566" t="s">
        <v>371</v>
      </c>
      <c r="Y1504" s="15" t="s">
        <v>579</v>
      </c>
      <c r="Z1504" s="15"/>
      <c r="AA1504" s="15"/>
      <c r="AB1504" s="15"/>
      <c r="AC1504" s="493"/>
      <c r="AD1504" s="15"/>
      <c r="AE1504" s="15" t="s">
        <v>1080</v>
      </c>
      <c r="AF1504" s="497"/>
      <c r="AG1504" s="497"/>
      <c r="AH1504" s="497" t="s">
        <v>100</v>
      </c>
      <c r="AI1504" s="15">
        <v>4</v>
      </c>
      <c r="AJ1504" s="15">
        <v>21</v>
      </c>
      <c r="AK1504" s="15">
        <v>50</v>
      </c>
      <c r="AL1504" s="15">
        <v>23</v>
      </c>
      <c r="AM1504" s="15">
        <v>30</v>
      </c>
      <c r="AN1504" s="490">
        <f>IF(AJ1504="",S1504,ROUND(((((AL1504/24)+(AM1504/1440))-((AJ1504/24)+(AK1504/1440)))*1440/50),5))</f>
        <v>2</v>
      </c>
      <c r="AO1504" s="491">
        <f>AJ1504/24+AK1504/1440</f>
        <v>0.90972222222222221</v>
      </c>
      <c r="AP1504" s="491">
        <f>AL1504/24+AM1504/1440</f>
        <v>0.97916666666666674</v>
      </c>
      <c r="AQ1504" s="23" t="str" cm="1">
        <f t="array" ref="AQ1504">IF(X1504="","",IF(SUMPRODUCT((X1504=$X$7:$X$2085)*(AI1504=$AI$7:$AI$2085)*(AO1504=$AO$7:$AO$2085)*(AP1504=$AP$7:$AP$2085)*(ROW($X$7:$X$2085)&lt;&gt;ROW(X1504))*((S1504=0)*($S$7:$S$2085&gt;0)+(S1504&gt;0)*($S$7:$S$2085=0)))&gt;0,"SALONES UNIDOS",IF(SUMPRODUCT((X1504=$X$7:$X$2085)*(AI1504=$AI$7:$AI$2085)*((AO1504&lt;$AP$7:$AP$2085)*(AP1504&gt;$AO$7:$AO$2085))*(ROW($X$7:$X$2085)&lt;&gt;ROW(X1504)))&gt;0,"Cruzado","Sin cruce")))</f>
        <v>Sin cruce</v>
      </c>
      <c r="AR1504" s="23" t="str" cm="1">
        <f t="array" ref="AR1504">IF(AE1504="","",IF(SUMPRODUCT((AE1504=$AE$7:$AE$2085)*(AI1504=$AI$7:$AI$2085)*(AO1504=$AO$7:$AO$2085)*(AP1504=$AP$7:$AP$2085)*(ROW($AE$7:$AE$2085)&lt;&gt;ROW(AE1504))*((S1504=0)*($S$7:$S$2085&gt;0)+(S1504&gt;0)*($S$7:$S$2085=0)))&gt;0,"SALONES UNIDOS",IF(SUMPRODUCT((AE1504=$AE$7:$AE$2085)*(AI1504=$AI$7:$AI$2085)*((AO1504&lt;$AP$7:$AP$2085)*(AP1504&gt;$AO$7:$AO$2085))*(ROW($AE$7:$AE$2085)&lt;&gt;ROW(AE1504)))&gt;0,"Cruzado","Sin cruce")))</f>
        <v>Sin cruce</v>
      </c>
      <c r="AS1504" s="94" t="str">
        <f t="shared" si="30"/>
        <v>PS2PRINCIPALB</v>
      </c>
      <c r="AT1504" s="94" t="str" cm="1">
        <f t="array" ref="AT1504">IF(AS1504="","",IF(SUMPRODUCT((AS1504=$AS$7:$AS$2085)*(AI1504=$AI$7:$AI$2085)*(AO1504=$AO$7:$AO$2085)*(AP1504=$AP$7:$AP$2085)*(ROW($AS$7:$AS$2085)&lt;&gt;ROW(AS1504))*((S1504=0)*($S$7:$S$2085&gt;0)+(S1504&gt;0)*($S$7:$S$2085=0)))&gt;0,"SALONES UNIDOS",IF(SUMPRODUCT((AS1504=$AS$7:$AS$2085)*(AI1504=$AI$7:$AI$2085)*((AO1504&lt;$AP$7:$AP$2085)*(AP1504&gt;$AO$7:$AO$2085))*(ROW($AS$7:$AS$2085)&lt;&gt;ROW(AS1504)))&gt;0,"Cruzado","Sin cruce")))</f>
        <v>Sin cruce</v>
      </c>
    </row>
    <row r="1505" spans="3:46" ht="15.6" hidden="1" customHeight="1">
      <c r="C1505" s="496" t="s">
        <v>572</v>
      </c>
      <c r="D1505" s="479" t="s">
        <v>828</v>
      </c>
      <c r="E1505" s="479">
        <v>20261</v>
      </c>
      <c r="F1505" s="503" t="s">
        <v>48</v>
      </c>
      <c r="G1505" s="497" t="s">
        <v>80</v>
      </c>
      <c r="H1505" s="503" t="s">
        <v>90</v>
      </c>
      <c r="I1505" s="503">
        <v>2</v>
      </c>
      <c r="J1505" s="503" t="s">
        <v>51</v>
      </c>
      <c r="K1505" s="503" t="s">
        <v>51</v>
      </c>
      <c r="L1505" s="499" t="s">
        <v>848</v>
      </c>
      <c r="M1505" s="535" t="s">
        <v>616</v>
      </c>
      <c r="N1505" s="15" t="s">
        <v>586</v>
      </c>
      <c r="O1505" s="15" t="s">
        <v>831</v>
      </c>
      <c r="P1505" s="503" t="s">
        <v>579</v>
      </c>
      <c r="Q1505" s="15">
        <v>2</v>
      </c>
      <c r="R1505" s="15">
        <v>2</v>
      </c>
      <c r="S1505" s="479">
        <v>4</v>
      </c>
      <c r="T1505" s="15">
        <v>3</v>
      </c>
      <c r="U1505" s="471"/>
      <c r="V1505" s="550">
        <v>24</v>
      </c>
      <c r="W1505" s="497">
        <v>40804375</v>
      </c>
      <c r="X1505" s="566" t="s">
        <v>340</v>
      </c>
      <c r="Y1505" s="15" t="s">
        <v>579</v>
      </c>
      <c r="Z1505" s="15"/>
      <c r="AA1505" s="15"/>
      <c r="AB1505" s="15"/>
      <c r="AC1505" s="15" t="s">
        <v>1096</v>
      </c>
      <c r="AD1505" s="15"/>
      <c r="AE1505" s="479"/>
      <c r="AF1505" s="497"/>
      <c r="AG1505" s="497"/>
      <c r="AH1505" s="497" t="s">
        <v>203</v>
      </c>
      <c r="AI1505" s="15">
        <v>1</v>
      </c>
      <c r="AJ1505" s="15">
        <v>18</v>
      </c>
      <c r="AK1505" s="15">
        <v>30</v>
      </c>
      <c r="AL1505" s="15">
        <v>21</v>
      </c>
      <c r="AM1505" s="15">
        <v>50</v>
      </c>
      <c r="AN1505" s="490">
        <f>IF(AJ1505="",S1505,ROUND(((((AL1505/24)+(AM1505/1440))-((AJ1505/24)+(AK1505/1440)))*1440/50),5))</f>
        <v>4</v>
      </c>
      <c r="AO1505" s="491">
        <f>AJ1505/24+AK1505/1440</f>
        <v>0.77083333333333337</v>
      </c>
      <c r="AP1505" s="491">
        <f>AL1505/24+AM1505/1440</f>
        <v>0.90972222222222221</v>
      </c>
      <c r="AQ1505" s="23" t="str" cm="1">
        <f t="array" ref="AQ1505">IF(X1505="","",IF(SUMPRODUCT((X1505=$X$7:$X$2085)*(AI1505=$AI$7:$AI$2085)*(AO1505=$AO$7:$AO$2085)*(AP1505=$AP$7:$AP$2085)*(ROW($X$7:$X$2085)&lt;&gt;ROW(X1505))*((S1505=0)*($S$7:$S$2085&gt;0)+(S1505&gt;0)*($S$7:$S$2085=0)))&gt;0,"SALONES UNIDOS",IF(SUMPRODUCT((X1505=$X$7:$X$2085)*(AI1505=$AI$7:$AI$2085)*((AO1505&lt;$AP$7:$AP$2085)*(AP1505&gt;$AO$7:$AO$2085))*(ROW($X$7:$X$2085)&lt;&gt;ROW(X1505)))&gt;0,"Cruzado","Sin cruce")))</f>
        <v>Sin cruce</v>
      </c>
      <c r="AR1505" s="23" t="str" cm="1">
        <f t="array" ref="AR1505">IF(AE1505="","",IF(SUMPRODUCT((AE1505=$AE$7:$AE$2085)*(AI1505=$AI$7:$AI$2085)*(AO1505=$AO$7:$AO$2085)*(AP1505=$AP$7:$AP$2085)*(ROW($AE$7:$AE$2085)&lt;&gt;ROW(AE1505))*((S1505=0)*($S$7:$S$2085&gt;0)+(S1505&gt;0)*($S$7:$S$2085=0)))&gt;0,"SALONES UNIDOS",IF(SUMPRODUCT((AE1505=$AE$7:$AE$2085)*(AI1505=$AI$7:$AI$2085)*((AO1505&lt;$AP$7:$AP$2085)*(AP1505&gt;$AO$7:$AO$2085))*(ROW($AE$7:$AE$2085)&lt;&gt;ROW(AE1505)))&gt;0,"Cruzado","Sin cruce")))</f>
        <v/>
      </c>
      <c r="AS1505" s="94" t="str">
        <f t="shared" si="30"/>
        <v>PS2PRINCIPALB</v>
      </c>
      <c r="AT1505" s="94" t="str" cm="1">
        <f t="array" ref="AT1505">IF(AS1505="","",IF(SUMPRODUCT((AS1505=$AS$7:$AS$2085)*(AI1505=$AI$7:$AI$2085)*(AO1505=$AO$7:$AO$2085)*(AP1505=$AP$7:$AP$2085)*(ROW($AS$7:$AS$2085)&lt;&gt;ROW(AS1505))*((S1505=0)*($S$7:$S$2085&gt;0)+(S1505&gt;0)*($S$7:$S$2085=0)))&gt;0,"SALONES UNIDOS",IF(SUMPRODUCT((AS1505=$AS$7:$AS$2085)*(AI1505=$AI$7:$AI$2085)*((AO1505&lt;$AP$7:$AP$2085)*(AP1505&gt;$AO$7:$AO$2085))*(ROW($AS$7:$AS$2085)&lt;&gt;ROW(AS1505)))&gt;0,"Cruzado","Sin cruce")))</f>
        <v>Sin cruce</v>
      </c>
    </row>
    <row r="1506" spans="3:46" ht="15.6" hidden="1" customHeight="1">
      <c r="C1506" s="496" t="s">
        <v>572</v>
      </c>
      <c r="D1506" s="479" t="s">
        <v>828</v>
      </c>
      <c r="E1506" s="479">
        <v>20261</v>
      </c>
      <c r="F1506" s="503" t="s">
        <v>48</v>
      </c>
      <c r="G1506" s="497" t="s">
        <v>80</v>
      </c>
      <c r="H1506" s="503" t="s">
        <v>90</v>
      </c>
      <c r="I1506" s="503">
        <v>2</v>
      </c>
      <c r="J1506" s="503" t="s">
        <v>51</v>
      </c>
      <c r="K1506" s="503" t="s">
        <v>51</v>
      </c>
      <c r="L1506" s="499" t="s">
        <v>849</v>
      </c>
      <c r="M1506" s="535" t="s">
        <v>618</v>
      </c>
      <c r="N1506" s="15" t="s">
        <v>586</v>
      </c>
      <c r="O1506" s="15" t="s">
        <v>831</v>
      </c>
      <c r="P1506" s="503" t="s">
        <v>579</v>
      </c>
      <c r="Q1506" s="15">
        <v>3</v>
      </c>
      <c r="R1506" s="15">
        <v>2</v>
      </c>
      <c r="S1506" s="479">
        <v>5</v>
      </c>
      <c r="T1506" s="15">
        <v>4</v>
      </c>
      <c r="U1506" s="471"/>
      <c r="V1506" s="550">
        <v>24</v>
      </c>
      <c r="W1506" s="497">
        <v>21870533</v>
      </c>
      <c r="X1506" s="566" t="s">
        <v>396</v>
      </c>
      <c r="Y1506" s="15" t="s">
        <v>579</v>
      </c>
      <c r="Z1506" s="15"/>
      <c r="AA1506" s="15"/>
      <c r="AB1506" s="15"/>
      <c r="AC1506" s="15" t="s">
        <v>1096</v>
      </c>
      <c r="AD1506" s="15"/>
      <c r="AE1506" s="479"/>
      <c r="AF1506" s="497"/>
      <c r="AG1506" s="497"/>
      <c r="AH1506" s="497" t="s">
        <v>203</v>
      </c>
      <c r="AI1506" s="15">
        <v>2</v>
      </c>
      <c r="AJ1506" s="15">
        <v>18</v>
      </c>
      <c r="AK1506" s="15">
        <v>30</v>
      </c>
      <c r="AL1506" s="15">
        <v>22</v>
      </c>
      <c r="AM1506" s="15">
        <v>40</v>
      </c>
      <c r="AN1506" s="490">
        <f>IF(AJ1506="",S1506,ROUND(((((AL1506/24)+(AM1506/1440))-((AJ1506/24)+(AK1506/1440)))*1440/50),5))</f>
        <v>5</v>
      </c>
      <c r="AO1506" s="491">
        <f>AJ1506/24+AK1506/1440</f>
        <v>0.77083333333333337</v>
      </c>
      <c r="AP1506" s="491">
        <f>AL1506/24+AM1506/1440</f>
        <v>0.94444444444444442</v>
      </c>
      <c r="AQ1506" s="23" t="str" cm="1">
        <f t="array" ref="AQ1506">IF(X1506="","",IF(SUMPRODUCT((X1506=$X$7:$X$2085)*(AI1506=$AI$7:$AI$2085)*(AO1506=$AO$7:$AO$2085)*(AP1506=$AP$7:$AP$2085)*(ROW($X$7:$X$2085)&lt;&gt;ROW(X1506))*((S1506=0)*($S$7:$S$2085&gt;0)+(S1506&gt;0)*($S$7:$S$2085=0)))&gt;0,"SALONES UNIDOS",IF(SUMPRODUCT((X1506=$X$7:$X$2085)*(AI1506=$AI$7:$AI$2085)*((AO1506&lt;$AP$7:$AP$2085)*(AP1506&gt;$AO$7:$AO$2085))*(ROW($X$7:$X$2085)&lt;&gt;ROW(X1506)))&gt;0,"Cruzado","Sin cruce")))</f>
        <v>Sin cruce</v>
      </c>
      <c r="AR1506" s="23" t="str" cm="1">
        <f t="array" ref="AR1506">IF(AE1506="","",IF(SUMPRODUCT((AE1506=$AE$7:$AE$2085)*(AI1506=$AI$7:$AI$2085)*(AO1506=$AO$7:$AO$2085)*(AP1506=$AP$7:$AP$2085)*(ROW($AE$7:$AE$2085)&lt;&gt;ROW(AE1506))*((S1506=0)*($S$7:$S$2085&gt;0)+(S1506&gt;0)*($S$7:$S$2085=0)))&gt;0,"SALONES UNIDOS",IF(SUMPRODUCT((AE1506=$AE$7:$AE$2085)*(AI1506=$AI$7:$AI$2085)*((AO1506&lt;$AP$7:$AP$2085)*(AP1506&gt;$AO$7:$AO$2085))*(ROW($AE$7:$AE$2085)&lt;&gt;ROW(AE1506)))&gt;0,"Cruzado","Sin cruce")))</f>
        <v/>
      </c>
      <c r="AS1506" s="94" t="str">
        <f t="shared" si="30"/>
        <v>PS2PRINCIPALB</v>
      </c>
      <c r="AT1506" s="94" t="str" cm="1">
        <f t="array" ref="AT1506">IF(AS1506="","",IF(SUMPRODUCT((AS1506=$AS$7:$AS$2085)*(AI1506=$AI$7:$AI$2085)*(AO1506=$AO$7:$AO$2085)*(AP1506=$AP$7:$AP$2085)*(ROW($AS$7:$AS$2085)&lt;&gt;ROW(AS1506))*((S1506=0)*($S$7:$S$2085&gt;0)+(S1506&gt;0)*($S$7:$S$2085=0)))&gt;0,"SALONES UNIDOS",IF(SUMPRODUCT((AS1506=$AS$7:$AS$2085)*(AI1506=$AI$7:$AI$2085)*((AO1506&lt;$AP$7:$AP$2085)*(AP1506&gt;$AO$7:$AO$2085))*(ROW($AS$7:$AS$2085)&lt;&gt;ROW(AS1506)))&gt;0,"Cruzado","Sin cruce")))</f>
        <v>Sin cruce</v>
      </c>
    </row>
    <row r="1507" spans="3:46" ht="15.6" hidden="1" customHeight="1">
      <c r="C1507" s="496" t="s">
        <v>572</v>
      </c>
      <c r="D1507" s="479" t="s">
        <v>828</v>
      </c>
      <c r="E1507" s="479">
        <v>20261</v>
      </c>
      <c r="F1507" s="503" t="s">
        <v>48</v>
      </c>
      <c r="G1507" s="497" t="s">
        <v>80</v>
      </c>
      <c r="H1507" s="503" t="s">
        <v>90</v>
      </c>
      <c r="I1507" s="503">
        <v>2</v>
      </c>
      <c r="J1507" s="503" t="s">
        <v>51</v>
      </c>
      <c r="K1507" s="503" t="s">
        <v>51</v>
      </c>
      <c r="L1507" s="499" t="s">
        <v>851</v>
      </c>
      <c r="M1507" s="535" t="s">
        <v>743</v>
      </c>
      <c r="N1507" s="15" t="s">
        <v>586</v>
      </c>
      <c r="O1507" s="15" t="s">
        <v>831</v>
      </c>
      <c r="P1507" s="503" t="s">
        <v>579</v>
      </c>
      <c r="Q1507" s="15">
        <v>3</v>
      </c>
      <c r="R1507" s="15">
        <v>2</v>
      </c>
      <c r="S1507" s="479">
        <v>5</v>
      </c>
      <c r="T1507" s="15">
        <v>4</v>
      </c>
      <c r="U1507" s="471"/>
      <c r="V1507" s="550">
        <v>24</v>
      </c>
      <c r="W1507" s="497">
        <v>22096438</v>
      </c>
      <c r="X1507" s="566" t="s">
        <v>397</v>
      </c>
      <c r="Y1507" s="15" t="s">
        <v>579</v>
      </c>
      <c r="Z1507" s="15"/>
      <c r="AA1507" s="15"/>
      <c r="AB1507" s="15"/>
      <c r="AC1507" s="15" t="s">
        <v>1096</v>
      </c>
      <c r="AD1507" s="15"/>
      <c r="AE1507" s="479"/>
      <c r="AF1507" s="497"/>
      <c r="AG1507" s="497"/>
      <c r="AH1507" s="497" t="s">
        <v>203</v>
      </c>
      <c r="AI1507" s="15">
        <v>6</v>
      </c>
      <c r="AJ1507" s="15">
        <v>18</v>
      </c>
      <c r="AK1507" s="15">
        <v>30</v>
      </c>
      <c r="AL1507" s="15">
        <v>22</v>
      </c>
      <c r="AM1507" s="15">
        <v>40</v>
      </c>
      <c r="AN1507" s="490">
        <f>IF(AJ1507="",S1507,ROUND(((((AL1507/24)+(AM1507/1440))-((AJ1507/24)+(AK1507/1440)))*1440/50),5))</f>
        <v>5</v>
      </c>
      <c r="AO1507" s="491">
        <f>AJ1507/24+AK1507/1440</f>
        <v>0.77083333333333337</v>
      </c>
      <c r="AP1507" s="491">
        <f>AL1507/24+AM1507/1440</f>
        <v>0.94444444444444442</v>
      </c>
      <c r="AQ1507" s="23" t="str" cm="1">
        <f t="array" ref="AQ1507">IF(X1507="","",IF(SUMPRODUCT((X1507=$X$7:$X$2085)*(AI1507=$AI$7:$AI$2085)*(AO1507=$AO$7:$AO$2085)*(AP1507=$AP$7:$AP$2085)*(ROW($X$7:$X$2085)&lt;&gt;ROW(X1507))*((S1507=0)*($S$7:$S$2085&gt;0)+(S1507&gt;0)*($S$7:$S$2085=0)))&gt;0,"SALONES UNIDOS",IF(SUMPRODUCT((X1507=$X$7:$X$2085)*(AI1507=$AI$7:$AI$2085)*((AO1507&lt;$AP$7:$AP$2085)*(AP1507&gt;$AO$7:$AO$2085))*(ROW($X$7:$X$2085)&lt;&gt;ROW(X1507)))&gt;0,"Cruzado","Sin cruce")))</f>
        <v>Sin cruce</v>
      </c>
      <c r="AR1507" s="23" t="str" cm="1">
        <f t="array" ref="AR1507">IF(AE1507="","",IF(SUMPRODUCT((AE1507=$AE$7:$AE$2085)*(AI1507=$AI$7:$AI$2085)*(AO1507=$AO$7:$AO$2085)*(AP1507=$AP$7:$AP$2085)*(ROW($AE$7:$AE$2085)&lt;&gt;ROW(AE1507))*((S1507=0)*($S$7:$S$2085&gt;0)+(S1507&gt;0)*($S$7:$S$2085=0)))&gt;0,"SALONES UNIDOS",IF(SUMPRODUCT((AE1507=$AE$7:$AE$2085)*(AI1507=$AI$7:$AI$2085)*((AO1507&lt;$AP$7:$AP$2085)*(AP1507&gt;$AO$7:$AO$2085))*(ROW($AE$7:$AE$2085)&lt;&gt;ROW(AE1507)))&gt;0,"Cruzado","Sin cruce")))</f>
        <v/>
      </c>
      <c r="AS1507" s="94" t="str">
        <f t="shared" si="30"/>
        <v>PS2PRINCIPALB</v>
      </c>
      <c r="AT1507" s="94" t="str" cm="1">
        <f t="array" ref="AT1507">IF(AS1507="","",IF(SUMPRODUCT((AS1507=$AS$7:$AS$2085)*(AI1507=$AI$7:$AI$2085)*(AO1507=$AO$7:$AO$2085)*(AP1507=$AP$7:$AP$2085)*(ROW($AS$7:$AS$2085)&lt;&gt;ROW(AS1507))*((S1507=0)*($S$7:$S$2085&gt;0)+(S1507&gt;0)*($S$7:$S$2085=0)))&gt;0,"SALONES UNIDOS",IF(SUMPRODUCT((AS1507=$AS$7:$AS$2085)*(AI1507=$AI$7:$AI$2085)*((AO1507&lt;$AP$7:$AP$2085)*(AP1507&gt;$AO$7:$AO$2085))*(ROW($AS$7:$AS$2085)&lt;&gt;ROW(AS1507)))&gt;0,"Cruzado","Sin cruce")))</f>
        <v>Sin cruce</v>
      </c>
    </row>
    <row r="1508" spans="3:46" ht="15.6" hidden="1" customHeight="1">
      <c r="C1508" s="496" t="s">
        <v>572</v>
      </c>
      <c r="D1508" s="479" t="s">
        <v>828</v>
      </c>
      <c r="E1508" s="479">
        <v>20261</v>
      </c>
      <c r="F1508" s="503" t="s">
        <v>48</v>
      </c>
      <c r="G1508" s="497" t="s">
        <v>80</v>
      </c>
      <c r="H1508" s="503" t="s">
        <v>90</v>
      </c>
      <c r="I1508" s="503">
        <v>2</v>
      </c>
      <c r="J1508" s="503" t="s">
        <v>51</v>
      </c>
      <c r="K1508" s="503" t="s">
        <v>51</v>
      </c>
      <c r="L1508" s="499" t="s">
        <v>852</v>
      </c>
      <c r="M1508" s="535" t="s">
        <v>745</v>
      </c>
      <c r="N1508" s="15" t="s">
        <v>586</v>
      </c>
      <c r="O1508" s="15" t="s">
        <v>831</v>
      </c>
      <c r="P1508" s="503" t="s">
        <v>624</v>
      </c>
      <c r="Q1508" s="15">
        <v>2</v>
      </c>
      <c r="R1508" s="15">
        <v>2</v>
      </c>
      <c r="S1508" s="479">
        <v>4</v>
      </c>
      <c r="T1508" s="15">
        <v>3</v>
      </c>
      <c r="U1508" s="471"/>
      <c r="V1508" s="550">
        <v>24</v>
      </c>
      <c r="W1508" s="548">
        <v>41845224</v>
      </c>
      <c r="X1508" s="564" t="s">
        <v>514</v>
      </c>
      <c r="Y1508" s="15" t="s">
        <v>579</v>
      </c>
      <c r="Z1508" s="15"/>
      <c r="AA1508" s="15"/>
      <c r="AB1508" s="15"/>
      <c r="AC1508" s="15" t="s">
        <v>1096</v>
      </c>
      <c r="AD1508" s="15"/>
      <c r="AE1508" s="479"/>
      <c r="AF1508" s="497"/>
      <c r="AG1508" s="497"/>
      <c r="AH1508" s="497" t="s">
        <v>203</v>
      </c>
      <c r="AI1508" s="15">
        <v>5</v>
      </c>
      <c r="AJ1508" s="15">
        <v>20</v>
      </c>
      <c r="AK1508" s="15">
        <v>10</v>
      </c>
      <c r="AL1508" s="15">
        <v>23</v>
      </c>
      <c r="AM1508" s="15">
        <v>30</v>
      </c>
      <c r="AN1508" s="490">
        <f>IF(AJ1508="",S1508,ROUND(((((AL1508/24)+(AM1508/1440))-((AJ1508/24)+(AK1508/1440)))*1440/50),5))</f>
        <v>4</v>
      </c>
      <c r="AO1508" s="491">
        <f>AJ1508/24+AK1508/1440</f>
        <v>0.84027777777777779</v>
      </c>
      <c r="AP1508" s="491">
        <f>AL1508/24+AM1508/1440</f>
        <v>0.97916666666666674</v>
      </c>
      <c r="AQ1508" s="23" t="str" cm="1">
        <f t="array" ref="AQ1508">IF(X1508="","",IF(SUMPRODUCT((X1508=$X$7:$X$2085)*(AI1508=$AI$7:$AI$2085)*(AO1508=$AO$7:$AO$2085)*(AP1508=$AP$7:$AP$2085)*(ROW($X$7:$X$2085)&lt;&gt;ROW(X1508))*((S1508=0)*($S$7:$S$2085&gt;0)+(S1508&gt;0)*($S$7:$S$2085=0)))&gt;0,"SALONES UNIDOS",IF(SUMPRODUCT((X1508=$X$7:$X$2085)*(AI1508=$AI$7:$AI$2085)*((AO1508&lt;$AP$7:$AP$2085)*(AP1508&gt;$AO$7:$AO$2085))*(ROW($X$7:$X$2085)&lt;&gt;ROW(X1508)))&gt;0,"Cruzado","Sin cruce")))</f>
        <v>Sin cruce</v>
      </c>
      <c r="AR1508" s="23" t="str" cm="1">
        <f t="array" ref="AR1508">IF(AE1508="","",IF(SUMPRODUCT((AE1508=$AE$7:$AE$2085)*(AI1508=$AI$7:$AI$2085)*(AO1508=$AO$7:$AO$2085)*(AP1508=$AP$7:$AP$2085)*(ROW($AE$7:$AE$2085)&lt;&gt;ROW(AE1508))*((S1508=0)*($S$7:$S$2085&gt;0)+(S1508&gt;0)*($S$7:$S$2085=0)))&gt;0,"SALONES UNIDOS",IF(SUMPRODUCT((AE1508=$AE$7:$AE$2085)*(AI1508=$AI$7:$AI$2085)*((AO1508&lt;$AP$7:$AP$2085)*(AP1508&gt;$AO$7:$AO$2085))*(ROW($AE$7:$AE$2085)&lt;&gt;ROW(AE1508)))&gt;0,"Cruzado","Sin cruce")))</f>
        <v/>
      </c>
      <c r="AS1508" s="94" t="str">
        <f t="shared" si="30"/>
        <v>PS2PRINCIPALB</v>
      </c>
      <c r="AT1508" s="94" t="str" cm="1">
        <f t="array" ref="AT1508">IF(AS1508="","",IF(SUMPRODUCT((AS1508=$AS$7:$AS$2085)*(AI1508=$AI$7:$AI$2085)*(AO1508=$AO$7:$AO$2085)*(AP1508=$AP$7:$AP$2085)*(ROW($AS$7:$AS$2085)&lt;&gt;ROW(AS1508))*((S1508=0)*($S$7:$S$2085&gt;0)+(S1508&gt;0)*($S$7:$S$2085=0)))&gt;0,"SALONES UNIDOS",IF(SUMPRODUCT((AS1508=$AS$7:$AS$2085)*(AI1508=$AI$7:$AI$2085)*((AO1508&lt;$AP$7:$AP$2085)*(AP1508&gt;$AO$7:$AO$2085))*(ROW($AS$7:$AS$2085)&lt;&gt;ROW(AS1508)))&gt;0,"Cruzado","Sin cruce")))</f>
        <v>Sin cruce</v>
      </c>
    </row>
    <row r="1509" spans="3:46" ht="15.6" hidden="1" customHeight="1">
      <c r="C1509" s="496" t="s">
        <v>572</v>
      </c>
      <c r="D1509" s="479" t="s">
        <v>828</v>
      </c>
      <c r="E1509" s="479">
        <v>20261</v>
      </c>
      <c r="F1509" s="503" t="s">
        <v>48</v>
      </c>
      <c r="G1509" s="497" t="s">
        <v>80</v>
      </c>
      <c r="H1509" s="503" t="s">
        <v>90</v>
      </c>
      <c r="I1509" s="503">
        <v>3</v>
      </c>
      <c r="J1509" s="503" t="s">
        <v>41</v>
      </c>
      <c r="K1509" s="503" t="s">
        <v>41</v>
      </c>
      <c r="L1509" s="499" t="s">
        <v>853</v>
      </c>
      <c r="M1509" s="535" t="s">
        <v>854</v>
      </c>
      <c r="N1509" s="15" t="s">
        <v>830</v>
      </c>
      <c r="O1509" s="15" t="s">
        <v>831</v>
      </c>
      <c r="P1509" s="503" t="s">
        <v>579</v>
      </c>
      <c r="Q1509" s="15">
        <v>1</v>
      </c>
      <c r="R1509" s="15">
        <v>4</v>
      </c>
      <c r="S1509" s="479">
        <v>5</v>
      </c>
      <c r="T1509" s="15">
        <v>3</v>
      </c>
      <c r="U1509" s="471"/>
      <c r="V1509" s="550">
        <v>35</v>
      </c>
      <c r="W1509" s="548">
        <v>21863060</v>
      </c>
      <c r="X1509" s="564" t="s">
        <v>297</v>
      </c>
      <c r="Y1509" s="15" t="s">
        <v>579</v>
      </c>
      <c r="Z1509" s="15"/>
      <c r="AA1509" s="15"/>
      <c r="AB1509" s="15"/>
      <c r="AC1509" s="15" t="s">
        <v>1090</v>
      </c>
      <c r="AD1509" s="15"/>
      <c r="AE1509" s="479"/>
      <c r="AF1509" s="497"/>
      <c r="AG1509" s="497"/>
      <c r="AH1509" s="497" t="s">
        <v>203</v>
      </c>
      <c r="AI1509" s="15">
        <v>6</v>
      </c>
      <c r="AJ1509" s="15">
        <v>9</v>
      </c>
      <c r="AK1509" s="15">
        <v>20</v>
      </c>
      <c r="AL1509" s="15">
        <v>13</v>
      </c>
      <c r="AM1509" s="15">
        <v>30</v>
      </c>
      <c r="AN1509" s="490">
        <f>IF(AJ1509="",S1509,ROUND(((((AL1509/24)+(AM1509/1440))-((AJ1509/24)+(AK1509/1440)))*1440/50),5))</f>
        <v>5</v>
      </c>
      <c r="AO1509" s="491">
        <f>AJ1509/24+AK1509/1440</f>
        <v>0.3888888888888889</v>
      </c>
      <c r="AP1509" s="491">
        <f>AL1509/24+AM1509/1440</f>
        <v>0.5625</v>
      </c>
      <c r="AQ1509" s="23" t="str" cm="1">
        <f t="array" ref="AQ1509">IF(X1509="","",IF(SUMPRODUCT((X1509=$X$7:$X$2085)*(AI1509=$AI$7:$AI$2085)*(AO1509=$AO$7:$AO$2085)*(AP1509=$AP$7:$AP$2085)*(ROW($X$7:$X$2085)&lt;&gt;ROW(X1509))*((S1509=0)*($S$7:$S$2085&gt;0)+(S1509&gt;0)*($S$7:$S$2085=0)))&gt;0,"SALONES UNIDOS",IF(SUMPRODUCT((X1509=$X$7:$X$2085)*(AI1509=$AI$7:$AI$2085)*((AO1509&lt;$AP$7:$AP$2085)*(AP1509&gt;$AO$7:$AO$2085))*(ROW($X$7:$X$2085)&lt;&gt;ROW(X1509)))&gt;0,"Cruzado","Sin cruce")))</f>
        <v>Sin cruce</v>
      </c>
      <c r="AR1509" s="23" t="str" cm="1">
        <f t="array" ref="AR1509">IF(AE1509="","",IF(SUMPRODUCT((AE1509=$AE$7:$AE$2085)*(AI1509=$AI$7:$AI$2085)*(AO1509=$AO$7:$AO$2085)*(AP1509=$AP$7:$AP$2085)*(ROW($AE$7:$AE$2085)&lt;&gt;ROW(AE1509))*((S1509=0)*($S$7:$S$2085&gt;0)+(S1509&gt;0)*($S$7:$S$2085=0)))&gt;0,"SALONES UNIDOS",IF(SUMPRODUCT((AE1509=$AE$7:$AE$2085)*(AI1509=$AI$7:$AI$2085)*((AO1509&lt;$AP$7:$AP$2085)*(AP1509&gt;$AO$7:$AO$2085))*(ROW($AE$7:$AE$2085)&lt;&gt;ROW(AE1509)))&gt;0,"Cruzado","Sin cruce")))</f>
        <v/>
      </c>
      <c r="AS1509" s="94" t="str">
        <f t="shared" si="30"/>
        <v>PS3PRINCIPALA</v>
      </c>
      <c r="AT1509" s="94" t="str" cm="1">
        <f t="array" ref="AT1509">IF(AS1509="","",IF(SUMPRODUCT((AS1509=$AS$7:$AS$2085)*(AI1509=$AI$7:$AI$2085)*(AO1509=$AO$7:$AO$2085)*(AP1509=$AP$7:$AP$2085)*(ROW($AS$7:$AS$2085)&lt;&gt;ROW(AS1509))*((S1509=0)*($S$7:$S$2085&gt;0)+(S1509&gt;0)*($S$7:$S$2085=0)))&gt;0,"SALONES UNIDOS",IF(SUMPRODUCT((AS1509=$AS$7:$AS$2085)*(AI1509=$AI$7:$AI$2085)*((AO1509&lt;$AP$7:$AP$2085)*(AP1509&gt;$AO$7:$AO$2085))*(ROW($AS$7:$AS$2085)&lt;&gt;ROW(AS1509)))&gt;0,"Cruzado","Sin cruce")))</f>
        <v>Sin cruce</v>
      </c>
    </row>
    <row r="1510" spans="3:46" ht="15.6" hidden="1" customHeight="1">
      <c r="C1510" s="496" t="s">
        <v>572</v>
      </c>
      <c r="D1510" s="479" t="s">
        <v>828</v>
      </c>
      <c r="E1510" s="479">
        <v>20261</v>
      </c>
      <c r="F1510" s="503" t="s">
        <v>48</v>
      </c>
      <c r="G1510" s="497" t="s">
        <v>80</v>
      </c>
      <c r="H1510" s="503" t="s">
        <v>90</v>
      </c>
      <c r="I1510" s="503">
        <v>3</v>
      </c>
      <c r="J1510" s="503" t="s">
        <v>41</v>
      </c>
      <c r="K1510" s="503" t="s">
        <v>41</v>
      </c>
      <c r="L1510" s="499" t="s">
        <v>855</v>
      </c>
      <c r="M1510" s="535" t="s">
        <v>629</v>
      </c>
      <c r="N1510" s="15" t="s">
        <v>830</v>
      </c>
      <c r="O1510" s="15" t="s">
        <v>831</v>
      </c>
      <c r="P1510" s="503" t="s">
        <v>624</v>
      </c>
      <c r="Q1510" s="15">
        <v>3</v>
      </c>
      <c r="R1510" s="15">
        <v>2</v>
      </c>
      <c r="S1510" s="479">
        <v>5</v>
      </c>
      <c r="T1510" s="15">
        <v>4</v>
      </c>
      <c r="U1510" s="471"/>
      <c r="V1510" s="550">
        <v>35</v>
      </c>
      <c r="W1510" s="497">
        <v>21547326</v>
      </c>
      <c r="X1510" s="566" t="s">
        <v>268</v>
      </c>
      <c r="Y1510" s="15" t="s">
        <v>624</v>
      </c>
      <c r="Z1510" s="15"/>
      <c r="AA1510" s="15"/>
      <c r="AB1510" s="15"/>
      <c r="AC1510" s="493"/>
      <c r="AD1510" s="15"/>
      <c r="AE1510" s="479"/>
      <c r="AF1510" s="497"/>
      <c r="AG1510" s="497"/>
      <c r="AH1510" s="15" t="s">
        <v>203</v>
      </c>
      <c r="AI1510" s="15">
        <v>5</v>
      </c>
      <c r="AJ1510" s="15">
        <v>16</v>
      </c>
      <c r="AK1510" s="15">
        <v>50</v>
      </c>
      <c r="AL1510" s="15">
        <v>21</v>
      </c>
      <c r="AM1510" s="15">
        <v>0</v>
      </c>
      <c r="AN1510" s="490">
        <f>IF(AJ1510="",S1510,ROUND(((((AL1510/24)+(AM1510/1440))-((AJ1510/24)+(AK1510/1440)))*1440/50),5))</f>
        <v>5</v>
      </c>
      <c r="AO1510" s="491">
        <f>AJ1510/24+AK1510/1440</f>
        <v>0.70138888888888884</v>
      </c>
      <c r="AP1510" s="491">
        <f>AL1510/24+AM1510/1440</f>
        <v>0.875</v>
      </c>
      <c r="AQ1510" s="23" t="str" cm="1">
        <f t="array" ref="AQ1510">IF(X1510="","",IF(SUMPRODUCT((X1510=$X$7:$X$2085)*(AI1510=$AI$7:$AI$2085)*(AO1510=$AO$7:$AO$2085)*(AP1510=$AP$7:$AP$2085)*(ROW($X$7:$X$2085)&lt;&gt;ROW(X1510))*((S1510=0)*($S$7:$S$2085&gt;0)+(S1510&gt;0)*($S$7:$S$2085=0)))&gt;0,"SALONES UNIDOS",IF(SUMPRODUCT((X1510=$X$7:$X$2085)*(AI1510=$AI$7:$AI$2085)*((AO1510&lt;$AP$7:$AP$2085)*(AP1510&gt;$AO$7:$AO$2085))*(ROW($X$7:$X$2085)&lt;&gt;ROW(X1510)))&gt;0,"Cruzado","Sin cruce")))</f>
        <v>Sin cruce</v>
      </c>
      <c r="AR1510" s="23" t="str" cm="1">
        <f t="array" ref="AR1510">IF(AE1510="","",IF(SUMPRODUCT((AE1510=$AE$7:$AE$2085)*(AI1510=$AI$7:$AI$2085)*(AO1510=$AO$7:$AO$2085)*(AP1510=$AP$7:$AP$2085)*(ROW($AE$7:$AE$2085)&lt;&gt;ROW(AE1510))*((S1510=0)*($S$7:$S$2085&gt;0)+(S1510&gt;0)*($S$7:$S$2085=0)))&gt;0,"SALONES UNIDOS",IF(SUMPRODUCT((AE1510=$AE$7:$AE$2085)*(AI1510=$AI$7:$AI$2085)*((AO1510&lt;$AP$7:$AP$2085)*(AP1510&gt;$AO$7:$AO$2085))*(ROW($AE$7:$AE$2085)&lt;&gt;ROW(AE1510)))&gt;0,"Cruzado","Sin cruce")))</f>
        <v/>
      </c>
      <c r="AS1510" s="94" t="str">
        <f t="shared" si="30"/>
        <v>PS3PRINCIPALA</v>
      </c>
      <c r="AT1510" s="94" t="str" cm="1">
        <f t="array" ref="AT1510">IF(AS1510="","",IF(SUMPRODUCT((AS1510=$AS$7:$AS$2085)*(AI1510=$AI$7:$AI$2085)*(AO1510=$AO$7:$AO$2085)*(AP1510=$AP$7:$AP$2085)*(ROW($AS$7:$AS$2085)&lt;&gt;ROW(AS1510))*((S1510=0)*($S$7:$S$2085&gt;0)+(S1510&gt;0)*($S$7:$S$2085=0)))&gt;0,"SALONES UNIDOS",IF(SUMPRODUCT((AS1510=$AS$7:$AS$2085)*(AI1510=$AI$7:$AI$2085)*((AO1510&lt;$AP$7:$AP$2085)*(AP1510&gt;$AO$7:$AO$2085))*(ROW($AS$7:$AS$2085)&lt;&gt;ROW(AS1510)))&gt;0,"Cruzado","Sin cruce")))</f>
        <v>Sin cruce</v>
      </c>
    </row>
    <row r="1511" spans="3:46" ht="15.6" hidden="1" customHeight="1">
      <c r="C1511" s="496" t="s">
        <v>572</v>
      </c>
      <c r="D1511" s="479" t="s">
        <v>828</v>
      </c>
      <c r="E1511" s="479">
        <v>20261</v>
      </c>
      <c r="F1511" s="503" t="s">
        <v>48</v>
      </c>
      <c r="G1511" s="497" t="s">
        <v>80</v>
      </c>
      <c r="H1511" s="503" t="s">
        <v>90</v>
      </c>
      <c r="I1511" s="503">
        <v>3</v>
      </c>
      <c r="J1511" s="503" t="s">
        <v>41</v>
      </c>
      <c r="K1511" s="503" t="s">
        <v>41</v>
      </c>
      <c r="L1511" s="499" t="s">
        <v>856</v>
      </c>
      <c r="M1511" s="535" t="s">
        <v>631</v>
      </c>
      <c r="N1511" s="15" t="s">
        <v>586</v>
      </c>
      <c r="O1511" s="15" t="s">
        <v>831</v>
      </c>
      <c r="P1511" s="503" t="s">
        <v>624</v>
      </c>
      <c r="Q1511" s="15">
        <v>2</v>
      </c>
      <c r="R1511" s="15">
        <v>2</v>
      </c>
      <c r="S1511" s="479">
        <v>4</v>
      </c>
      <c r="T1511" s="15">
        <v>3</v>
      </c>
      <c r="U1511" s="471"/>
      <c r="V1511" s="550">
        <v>35</v>
      </c>
      <c r="W1511" s="497">
        <v>15421738</v>
      </c>
      <c r="X1511" s="566" t="s">
        <v>335</v>
      </c>
      <c r="Y1511" s="15" t="s">
        <v>624</v>
      </c>
      <c r="Z1511" s="15"/>
      <c r="AA1511" s="15"/>
      <c r="AB1511" s="15"/>
      <c r="AC1511" s="493"/>
      <c r="AD1511" s="15"/>
      <c r="AE1511" s="479"/>
      <c r="AF1511" s="497"/>
      <c r="AG1511" s="497"/>
      <c r="AH1511" s="497" t="s">
        <v>203</v>
      </c>
      <c r="AI1511" s="15">
        <v>3</v>
      </c>
      <c r="AJ1511" s="15">
        <v>7</v>
      </c>
      <c r="AK1511" s="15">
        <v>40</v>
      </c>
      <c r="AL1511" s="15">
        <v>11</v>
      </c>
      <c r="AM1511" s="15">
        <v>0</v>
      </c>
      <c r="AN1511" s="490">
        <f>IF(AJ1511="",S1511,ROUND(((((AL1511/24)+(AM1511/1440))-((AJ1511/24)+(AK1511/1440)))*1440/50),5))</f>
        <v>4</v>
      </c>
      <c r="AO1511" s="491">
        <f>AJ1511/24+AK1511/1440</f>
        <v>0.31944444444444448</v>
      </c>
      <c r="AP1511" s="491">
        <f>AL1511/24+AM1511/1440</f>
        <v>0.45833333333333331</v>
      </c>
      <c r="AQ1511" s="23" t="str" cm="1">
        <f t="array" ref="AQ1511">IF(X1511="","",IF(SUMPRODUCT((X1511=$X$7:$X$2085)*(AI1511=$AI$7:$AI$2085)*(AO1511=$AO$7:$AO$2085)*(AP1511=$AP$7:$AP$2085)*(ROW($X$7:$X$2085)&lt;&gt;ROW(X1511))*((S1511=0)*($S$7:$S$2085&gt;0)+(S1511&gt;0)*($S$7:$S$2085=0)))&gt;0,"SALONES UNIDOS",IF(SUMPRODUCT((X1511=$X$7:$X$2085)*(AI1511=$AI$7:$AI$2085)*((AO1511&lt;$AP$7:$AP$2085)*(AP1511&gt;$AO$7:$AO$2085))*(ROW($X$7:$X$2085)&lt;&gt;ROW(X1511)))&gt;0,"Cruzado","Sin cruce")))</f>
        <v>Sin cruce</v>
      </c>
      <c r="AR1511" s="23" t="str" cm="1">
        <f t="array" ref="AR1511">IF(AE1511="","",IF(SUMPRODUCT((AE1511=$AE$7:$AE$2085)*(AI1511=$AI$7:$AI$2085)*(AO1511=$AO$7:$AO$2085)*(AP1511=$AP$7:$AP$2085)*(ROW($AE$7:$AE$2085)&lt;&gt;ROW(AE1511))*((S1511=0)*($S$7:$S$2085&gt;0)+(S1511&gt;0)*($S$7:$S$2085=0)))&gt;0,"SALONES UNIDOS",IF(SUMPRODUCT((AE1511=$AE$7:$AE$2085)*(AI1511=$AI$7:$AI$2085)*((AO1511&lt;$AP$7:$AP$2085)*(AP1511&gt;$AO$7:$AO$2085))*(ROW($AE$7:$AE$2085)&lt;&gt;ROW(AE1511)))&gt;0,"Cruzado","Sin cruce")))</f>
        <v/>
      </c>
      <c r="AS1511" s="94" t="str">
        <f t="shared" si="30"/>
        <v>PS3PRINCIPALA</v>
      </c>
      <c r="AT1511" s="94" t="str" cm="1">
        <f t="array" ref="AT1511">IF(AS1511="","",IF(SUMPRODUCT((AS1511=$AS$7:$AS$2085)*(AI1511=$AI$7:$AI$2085)*(AO1511=$AO$7:$AO$2085)*(AP1511=$AP$7:$AP$2085)*(ROW($AS$7:$AS$2085)&lt;&gt;ROW(AS1511))*((S1511=0)*($S$7:$S$2085&gt;0)+(S1511&gt;0)*($S$7:$S$2085=0)))&gt;0,"SALONES UNIDOS",IF(SUMPRODUCT((AS1511=$AS$7:$AS$2085)*(AI1511=$AI$7:$AI$2085)*((AO1511&lt;$AP$7:$AP$2085)*(AP1511&gt;$AO$7:$AO$2085))*(ROW($AS$7:$AS$2085)&lt;&gt;ROW(AS1511)))&gt;0,"Cruzado","Sin cruce")))</f>
        <v>Sin cruce</v>
      </c>
    </row>
    <row r="1512" spans="3:46" ht="15.6" hidden="1" customHeight="1">
      <c r="C1512" s="496" t="s">
        <v>572</v>
      </c>
      <c r="D1512" s="479" t="s">
        <v>828</v>
      </c>
      <c r="E1512" s="479">
        <v>20261</v>
      </c>
      <c r="F1512" s="503" t="s">
        <v>48</v>
      </c>
      <c r="G1512" s="497" t="s">
        <v>80</v>
      </c>
      <c r="H1512" s="503" t="s">
        <v>90</v>
      </c>
      <c r="I1512" s="503">
        <v>3</v>
      </c>
      <c r="J1512" s="503" t="s">
        <v>41</v>
      </c>
      <c r="K1512" s="503" t="s">
        <v>41</v>
      </c>
      <c r="L1512" s="499" t="s">
        <v>857</v>
      </c>
      <c r="M1512" s="535" t="s">
        <v>858</v>
      </c>
      <c r="N1512" s="15" t="s">
        <v>830</v>
      </c>
      <c r="O1512" s="15" t="s">
        <v>831</v>
      </c>
      <c r="P1512" s="503" t="s">
        <v>579</v>
      </c>
      <c r="Q1512" s="15">
        <v>2</v>
      </c>
      <c r="R1512" s="15">
        <v>0</v>
      </c>
      <c r="S1512" s="479">
        <v>2</v>
      </c>
      <c r="T1512" s="15">
        <v>3</v>
      </c>
      <c r="U1512" s="471"/>
      <c r="V1512" s="550">
        <v>35</v>
      </c>
      <c r="W1512" s="497">
        <v>21836179</v>
      </c>
      <c r="X1512" s="566" t="s">
        <v>217</v>
      </c>
      <c r="Y1512" s="15" t="s">
        <v>579</v>
      </c>
      <c r="Z1512" s="15"/>
      <c r="AA1512" s="15"/>
      <c r="AB1512" s="15"/>
      <c r="AC1512" s="15" t="s">
        <v>1075</v>
      </c>
      <c r="AD1512" s="15"/>
      <c r="AE1512" s="479"/>
      <c r="AF1512" s="497"/>
      <c r="AG1512" s="497"/>
      <c r="AH1512" s="497" t="s">
        <v>582</v>
      </c>
      <c r="AI1512" s="15">
        <v>5</v>
      </c>
      <c r="AJ1512" s="15">
        <v>7</v>
      </c>
      <c r="AK1512" s="15">
        <v>40</v>
      </c>
      <c r="AL1512" s="15">
        <v>9</v>
      </c>
      <c r="AM1512" s="15">
        <v>20</v>
      </c>
      <c r="AN1512" s="490">
        <f>IF(AJ1512="",S1512,ROUND(((((AL1512/24)+(AM1512/1440))-((AJ1512/24)+(AK1512/1440)))*1440/50),5))</f>
        <v>2</v>
      </c>
      <c r="AO1512" s="491">
        <f>AJ1512/24+AK1512/1440</f>
        <v>0.31944444444444448</v>
      </c>
      <c r="AP1512" s="491">
        <f>AL1512/24+AM1512/1440</f>
        <v>0.3888888888888889</v>
      </c>
      <c r="AQ1512" s="23" t="str" cm="1">
        <f t="array" ref="AQ1512">IF(X1512="","",IF(SUMPRODUCT((X1512=$X$7:$X$2085)*(AI1512=$AI$7:$AI$2085)*(AO1512=$AO$7:$AO$2085)*(AP1512=$AP$7:$AP$2085)*(ROW($X$7:$X$2085)&lt;&gt;ROW(X1512))*((S1512=0)*($S$7:$S$2085&gt;0)+(S1512&gt;0)*($S$7:$S$2085=0)))&gt;0,"SALONES UNIDOS",IF(SUMPRODUCT((X1512=$X$7:$X$2085)*(AI1512=$AI$7:$AI$2085)*((AO1512&lt;$AP$7:$AP$2085)*(AP1512&gt;$AO$7:$AO$2085))*(ROW($X$7:$X$2085)&lt;&gt;ROW(X1512)))&gt;0,"Cruzado","Sin cruce")))</f>
        <v>Sin cruce</v>
      </c>
      <c r="AR1512" s="23" t="str" cm="1">
        <f t="array" ref="AR1512">IF(AE1512="","",IF(SUMPRODUCT((AE1512=$AE$7:$AE$2085)*(AI1512=$AI$7:$AI$2085)*(AO1512=$AO$7:$AO$2085)*(AP1512=$AP$7:$AP$2085)*(ROW($AE$7:$AE$2085)&lt;&gt;ROW(AE1512))*((S1512=0)*($S$7:$S$2085&gt;0)+(S1512&gt;0)*($S$7:$S$2085=0)))&gt;0,"SALONES UNIDOS",IF(SUMPRODUCT((AE1512=$AE$7:$AE$2085)*(AI1512=$AI$7:$AI$2085)*((AO1512&lt;$AP$7:$AP$2085)*(AP1512&gt;$AO$7:$AO$2085))*(ROW($AE$7:$AE$2085)&lt;&gt;ROW(AE1512)))&gt;0,"Cruzado","Sin cruce")))</f>
        <v/>
      </c>
      <c r="AS1512" s="94" t="str">
        <f t="shared" ref="AS1512:AS1575" si="31">TRIM(CONCATENATE(H1512,I1512,F1512,K1512))</f>
        <v>PS3PRINCIPALA</v>
      </c>
      <c r="AT1512" s="94" t="str" cm="1">
        <f t="array" ref="AT1512">IF(AS1512="","",IF(SUMPRODUCT((AS1512=$AS$7:$AS$2085)*(AI1512=$AI$7:$AI$2085)*(AO1512=$AO$7:$AO$2085)*(AP1512=$AP$7:$AP$2085)*(ROW($AS$7:$AS$2085)&lt;&gt;ROW(AS1512))*((S1512=0)*($S$7:$S$2085&gt;0)+(S1512&gt;0)*($S$7:$S$2085=0)))&gt;0,"SALONES UNIDOS",IF(SUMPRODUCT((AS1512=$AS$7:$AS$2085)*(AI1512=$AI$7:$AI$2085)*((AO1512&lt;$AP$7:$AP$2085)*(AP1512&gt;$AO$7:$AO$2085))*(ROW($AS$7:$AS$2085)&lt;&gt;ROW(AS1512)))&gt;0,"Cruzado","Sin cruce")))</f>
        <v>Sin cruce</v>
      </c>
    </row>
    <row r="1513" spans="3:46" ht="15.6" hidden="1" customHeight="1">
      <c r="C1513" s="496" t="s">
        <v>572</v>
      </c>
      <c r="D1513" s="479" t="s">
        <v>828</v>
      </c>
      <c r="E1513" s="479">
        <v>20261</v>
      </c>
      <c r="F1513" s="503" t="s">
        <v>48</v>
      </c>
      <c r="G1513" s="497" t="s">
        <v>80</v>
      </c>
      <c r="H1513" s="503" t="s">
        <v>90</v>
      </c>
      <c r="I1513" s="503">
        <v>3</v>
      </c>
      <c r="J1513" s="503" t="s">
        <v>574</v>
      </c>
      <c r="K1513" s="503" t="s">
        <v>41</v>
      </c>
      <c r="L1513" s="499" t="s">
        <v>857</v>
      </c>
      <c r="M1513" s="535" t="s">
        <v>858</v>
      </c>
      <c r="N1513" s="15" t="s">
        <v>830</v>
      </c>
      <c r="O1513" s="15" t="s">
        <v>831</v>
      </c>
      <c r="P1513" s="503" t="s">
        <v>579</v>
      </c>
      <c r="Q1513" s="15">
        <v>0</v>
      </c>
      <c r="R1513" s="15">
        <v>2</v>
      </c>
      <c r="S1513" s="479">
        <v>2</v>
      </c>
      <c r="T1513" s="15">
        <v>3</v>
      </c>
      <c r="U1513" s="471"/>
      <c r="V1513" s="550">
        <v>19</v>
      </c>
      <c r="W1513" s="497">
        <v>21836179</v>
      </c>
      <c r="X1513" s="566" t="s">
        <v>217</v>
      </c>
      <c r="Y1513" s="15" t="s">
        <v>579</v>
      </c>
      <c r="Z1513" s="15"/>
      <c r="AA1513" s="15"/>
      <c r="AB1513" s="15"/>
      <c r="AC1513" s="493"/>
      <c r="AD1513" s="15"/>
      <c r="AE1513" s="15" t="s">
        <v>1086</v>
      </c>
      <c r="AF1513" s="497"/>
      <c r="AG1513" s="497"/>
      <c r="AH1513" s="497" t="s">
        <v>100</v>
      </c>
      <c r="AI1513" s="15">
        <v>5</v>
      </c>
      <c r="AJ1513" s="15">
        <v>9</v>
      </c>
      <c r="AK1513" s="15">
        <v>20</v>
      </c>
      <c r="AL1513" s="15">
        <v>11</v>
      </c>
      <c r="AM1513" s="15">
        <v>0</v>
      </c>
      <c r="AN1513" s="490">
        <f>IF(AJ1513="",S1513,ROUND(((((AL1513/24)+(AM1513/1440))-((AJ1513/24)+(AK1513/1440)))*1440/50),5))</f>
        <v>2</v>
      </c>
      <c r="AO1513" s="491">
        <f>AJ1513/24+AK1513/1440</f>
        <v>0.3888888888888889</v>
      </c>
      <c r="AP1513" s="491">
        <f>AL1513/24+AM1513/1440</f>
        <v>0.45833333333333331</v>
      </c>
      <c r="AQ1513" s="23" t="str" cm="1">
        <f t="array" ref="AQ1513">IF(X1513="","",IF(SUMPRODUCT((X1513=$X$7:$X$2085)*(AI1513=$AI$7:$AI$2085)*(AO1513=$AO$7:$AO$2085)*(AP1513=$AP$7:$AP$2085)*(ROW($X$7:$X$2085)&lt;&gt;ROW(X1513))*((S1513=0)*($S$7:$S$2085&gt;0)+(S1513&gt;0)*($S$7:$S$2085=0)))&gt;0,"SALONES UNIDOS",IF(SUMPRODUCT((X1513=$X$7:$X$2085)*(AI1513=$AI$7:$AI$2085)*((AO1513&lt;$AP$7:$AP$2085)*(AP1513&gt;$AO$7:$AO$2085))*(ROW($X$7:$X$2085)&lt;&gt;ROW(X1513)))&gt;0,"Cruzado","Sin cruce")))</f>
        <v>Sin cruce</v>
      </c>
      <c r="AR1513" s="23" t="str" cm="1">
        <f t="array" ref="AR1513">IF(AE1513="","",IF(SUMPRODUCT((AE1513=$AE$7:$AE$2085)*(AI1513=$AI$7:$AI$2085)*(AO1513=$AO$7:$AO$2085)*(AP1513=$AP$7:$AP$2085)*(ROW($AE$7:$AE$2085)&lt;&gt;ROW(AE1513))*((S1513=0)*($S$7:$S$2085&gt;0)+(S1513&gt;0)*($S$7:$S$2085=0)))&gt;0,"SALONES UNIDOS",IF(SUMPRODUCT((AE1513=$AE$7:$AE$2085)*(AI1513=$AI$7:$AI$2085)*((AO1513&lt;$AP$7:$AP$2085)*(AP1513&gt;$AO$7:$AO$2085))*(ROW($AE$7:$AE$2085)&lt;&gt;ROW(AE1513)))&gt;0,"Cruzado","Sin cruce")))</f>
        <v>Sin cruce</v>
      </c>
      <c r="AS1513" s="94" t="str">
        <f t="shared" si="31"/>
        <v>PS3PRINCIPALA</v>
      </c>
      <c r="AT1513" s="94" t="str" cm="1">
        <f t="array" ref="AT1513">IF(AS1513="","",IF(SUMPRODUCT((AS1513=$AS$7:$AS$2085)*(AI1513=$AI$7:$AI$2085)*(AO1513=$AO$7:$AO$2085)*(AP1513=$AP$7:$AP$2085)*(ROW($AS$7:$AS$2085)&lt;&gt;ROW(AS1513))*((S1513=0)*($S$7:$S$2085&gt;0)+(S1513&gt;0)*($S$7:$S$2085=0)))&gt;0,"SALONES UNIDOS",IF(SUMPRODUCT((AS1513=$AS$7:$AS$2085)*(AI1513=$AI$7:$AI$2085)*((AO1513&lt;$AP$7:$AP$2085)*(AP1513&gt;$AO$7:$AO$2085))*(ROW($AS$7:$AS$2085)&lt;&gt;ROW(AS1513)))&gt;0,"Cruzado","Sin cruce")))</f>
        <v>Sin cruce</v>
      </c>
    </row>
    <row r="1514" spans="3:46" ht="15.6" hidden="1" customHeight="1">
      <c r="C1514" s="496" t="s">
        <v>572</v>
      </c>
      <c r="D1514" s="479" t="s">
        <v>828</v>
      </c>
      <c r="E1514" s="479">
        <v>20261</v>
      </c>
      <c r="F1514" s="503" t="s">
        <v>48</v>
      </c>
      <c r="G1514" s="497" t="s">
        <v>80</v>
      </c>
      <c r="H1514" s="503" t="s">
        <v>90</v>
      </c>
      <c r="I1514" s="503">
        <v>3</v>
      </c>
      <c r="J1514" s="503" t="s">
        <v>583</v>
      </c>
      <c r="K1514" s="503" t="s">
        <v>41</v>
      </c>
      <c r="L1514" s="499" t="s">
        <v>857</v>
      </c>
      <c r="M1514" s="535" t="s">
        <v>858</v>
      </c>
      <c r="N1514" s="15" t="s">
        <v>830</v>
      </c>
      <c r="O1514" s="15" t="s">
        <v>831</v>
      </c>
      <c r="P1514" s="503" t="s">
        <v>579</v>
      </c>
      <c r="Q1514" s="15">
        <v>0</v>
      </c>
      <c r="R1514" s="15">
        <v>2</v>
      </c>
      <c r="S1514" s="479">
        <v>2</v>
      </c>
      <c r="T1514" s="15">
        <v>3</v>
      </c>
      <c r="U1514" s="471"/>
      <c r="V1514" s="550">
        <v>19</v>
      </c>
      <c r="W1514" s="497">
        <v>21836179</v>
      </c>
      <c r="X1514" s="566" t="s">
        <v>217</v>
      </c>
      <c r="Y1514" s="15" t="s">
        <v>579</v>
      </c>
      <c r="Z1514" s="15"/>
      <c r="AA1514" s="15"/>
      <c r="AB1514" s="15"/>
      <c r="AC1514" s="493"/>
      <c r="AD1514" s="15"/>
      <c r="AE1514" s="15" t="s">
        <v>1086</v>
      </c>
      <c r="AF1514" s="497"/>
      <c r="AG1514" s="497"/>
      <c r="AH1514" s="497" t="s">
        <v>100</v>
      </c>
      <c r="AI1514" s="15">
        <v>5</v>
      </c>
      <c r="AJ1514" s="15">
        <v>11</v>
      </c>
      <c r="AK1514" s="15">
        <v>0</v>
      </c>
      <c r="AL1514" s="15">
        <v>12</v>
      </c>
      <c r="AM1514" s="15">
        <v>40</v>
      </c>
      <c r="AN1514" s="490">
        <f>IF(AJ1514="",S1514,ROUND(((((AL1514/24)+(AM1514/1440))-((AJ1514/24)+(AK1514/1440)))*1440/50),5))</f>
        <v>2</v>
      </c>
      <c r="AO1514" s="491">
        <f>AJ1514/24+AK1514/1440</f>
        <v>0.45833333333333331</v>
      </c>
      <c r="AP1514" s="491">
        <f>AL1514/24+AM1514/1440</f>
        <v>0.52777777777777779</v>
      </c>
      <c r="AQ1514" s="23" t="str" cm="1">
        <f t="array" ref="AQ1514">IF(X1514="","",IF(SUMPRODUCT((X1514=$X$7:$X$2085)*(AI1514=$AI$7:$AI$2085)*(AO1514=$AO$7:$AO$2085)*(AP1514=$AP$7:$AP$2085)*(ROW($X$7:$X$2085)&lt;&gt;ROW(X1514))*((S1514=0)*($S$7:$S$2085&gt;0)+(S1514&gt;0)*($S$7:$S$2085=0)))&gt;0,"SALONES UNIDOS",IF(SUMPRODUCT((X1514=$X$7:$X$2085)*(AI1514=$AI$7:$AI$2085)*((AO1514&lt;$AP$7:$AP$2085)*(AP1514&gt;$AO$7:$AO$2085))*(ROW($X$7:$X$2085)&lt;&gt;ROW(X1514)))&gt;0,"Cruzado","Sin cruce")))</f>
        <v>Sin cruce</v>
      </c>
      <c r="AR1514" s="23" t="str" cm="1">
        <f t="array" ref="AR1514">IF(AE1514="","",IF(SUMPRODUCT((AE1514=$AE$7:$AE$2085)*(AI1514=$AI$7:$AI$2085)*(AO1514=$AO$7:$AO$2085)*(AP1514=$AP$7:$AP$2085)*(ROW($AE$7:$AE$2085)&lt;&gt;ROW(AE1514))*((S1514=0)*($S$7:$S$2085&gt;0)+(S1514&gt;0)*($S$7:$S$2085=0)))&gt;0,"SALONES UNIDOS",IF(SUMPRODUCT((AE1514=$AE$7:$AE$2085)*(AI1514=$AI$7:$AI$2085)*((AO1514&lt;$AP$7:$AP$2085)*(AP1514&gt;$AO$7:$AO$2085))*(ROW($AE$7:$AE$2085)&lt;&gt;ROW(AE1514)))&gt;0,"Cruzado","Sin cruce")))</f>
        <v>Sin cruce</v>
      </c>
      <c r="AS1514" s="94" t="str">
        <f t="shared" si="31"/>
        <v>PS3PRINCIPALA</v>
      </c>
      <c r="AT1514" s="94" t="str" cm="1">
        <f t="array" ref="AT1514">IF(AS1514="","",IF(SUMPRODUCT((AS1514=$AS$7:$AS$2085)*(AI1514=$AI$7:$AI$2085)*(AO1514=$AO$7:$AO$2085)*(AP1514=$AP$7:$AP$2085)*(ROW($AS$7:$AS$2085)&lt;&gt;ROW(AS1514))*((S1514=0)*($S$7:$S$2085&gt;0)+(S1514&gt;0)*($S$7:$S$2085=0)))&gt;0,"SALONES UNIDOS",IF(SUMPRODUCT((AS1514=$AS$7:$AS$2085)*(AI1514=$AI$7:$AI$2085)*((AO1514&lt;$AP$7:$AP$2085)*(AP1514&gt;$AO$7:$AO$2085))*(ROW($AS$7:$AS$2085)&lt;&gt;ROW(AS1514)))&gt;0,"Cruzado","Sin cruce")))</f>
        <v>Sin cruce</v>
      </c>
    </row>
    <row r="1515" spans="3:46" ht="15.6" hidden="1" customHeight="1">
      <c r="C1515" s="496" t="s">
        <v>572</v>
      </c>
      <c r="D1515" s="479" t="s">
        <v>828</v>
      </c>
      <c r="E1515" s="479">
        <v>20261</v>
      </c>
      <c r="F1515" s="503" t="s">
        <v>48</v>
      </c>
      <c r="G1515" s="497" t="s">
        <v>80</v>
      </c>
      <c r="H1515" s="503" t="s">
        <v>90</v>
      </c>
      <c r="I1515" s="503">
        <v>3</v>
      </c>
      <c r="J1515" s="503" t="s">
        <v>41</v>
      </c>
      <c r="K1515" s="503" t="s">
        <v>41</v>
      </c>
      <c r="L1515" s="499" t="s">
        <v>860</v>
      </c>
      <c r="M1515" s="535" t="s">
        <v>861</v>
      </c>
      <c r="N1515" s="15" t="s">
        <v>637</v>
      </c>
      <c r="O1515" s="15" t="s">
        <v>831</v>
      </c>
      <c r="P1515" s="503" t="s">
        <v>579</v>
      </c>
      <c r="Q1515" s="15">
        <v>2</v>
      </c>
      <c r="R1515" s="15">
        <v>2</v>
      </c>
      <c r="S1515" s="479">
        <v>4</v>
      </c>
      <c r="T1515" s="15">
        <v>3</v>
      </c>
      <c r="U1515" s="471"/>
      <c r="V1515" s="550">
        <v>35</v>
      </c>
      <c r="W1515" s="497">
        <v>45228337</v>
      </c>
      <c r="X1515" s="566" t="s">
        <v>202</v>
      </c>
      <c r="Y1515" s="15" t="s">
        <v>579</v>
      </c>
      <c r="Z1515" s="15"/>
      <c r="AA1515" s="15"/>
      <c r="AB1515" s="15"/>
      <c r="AC1515" s="15" t="s">
        <v>1075</v>
      </c>
      <c r="AD1515" s="15"/>
      <c r="AE1515" s="479"/>
      <c r="AF1515" s="497"/>
      <c r="AG1515" s="497"/>
      <c r="AH1515" s="497" t="s">
        <v>203</v>
      </c>
      <c r="AI1515" s="15">
        <v>2</v>
      </c>
      <c r="AJ1515" s="15">
        <v>11</v>
      </c>
      <c r="AK1515" s="15">
        <v>0</v>
      </c>
      <c r="AL1515" s="15">
        <v>14</v>
      </c>
      <c r="AM1515" s="15">
        <v>20</v>
      </c>
      <c r="AN1515" s="490">
        <f>IF(AJ1515="",S1515,ROUND(((((AL1515/24)+(AM1515/1440))-((AJ1515/24)+(AK1515/1440)))*1440/50),5))</f>
        <v>4</v>
      </c>
      <c r="AO1515" s="491">
        <f>AJ1515/24+AK1515/1440</f>
        <v>0.45833333333333331</v>
      </c>
      <c r="AP1515" s="491">
        <f>AL1515/24+AM1515/1440</f>
        <v>0.59722222222222221</v>
      </c>
      <c r="AQ1515" s="23" t="str" cm="1">
        <f t="array" ref="AQ1515">IF(X1515="","",IF(SUMPRODUCT((X1515=$X$7:$X$2085)*(AI1515=$AI$7:$AI$2085)*(AO1515=$AO$7:$AO$2085)*(AP1515=$AP$7:$AP$2085)*(ROW($X$7:$X$2085)&lt;&gt;ROW(X1515))*((S1515=0)*($S$7:$S$2085&gt;0)+(S1515&gt;0)*($S$7:$S$2085=0)))&gt;0,"SALONES UNIDOS",IF(SUMPRODUCT((X1515=$X$7:$X$2085)*(AI1515=$AI$7:$AI$2085)*((AO1515&lt;$AP$7:$AP$2085)*(AP1515&gt;$AO$7:$AO$2085))*(ROW($X$7:$X$2085)&lt;&gt;ROW(X1515)))&gt;0,"Cruzado","Sin cruce")))</f>
        <v>Sin cruce</v>
      </c>
      <c r="AR1515" s="23" t="str" cm="1">
        <f t="array" ref="AR1515">IF(AE1515="","",IF(SUMPRODUCT((AE1515=$AE$7:$AE$2085)*(AI1515=$AI$7:$AI$2085)*(AO1515=$AO$7:$AO$2085)*(AP1515=$AP$7:$AP$2085)*(ROW($AE$7:$AE$2085)&lt;&gt;ROW(AE1515))*((S1515=0)*($S$7:$S$2085&gt;0)+(S1515&gt;0)*($S$7:$S$2085=0)))&gt;0,"SALONES UNIDOS",IF(SUMPRODUCT((AE1515=$AE$7:$AE$2085)*(AI1515=$AI$7:$AI$2085)*((AO1515&lt;$AP$7:$AP$2085)*(AP1515&gt;$AO$7:$AO$2085))*(ROW($AE$7:$AE$2085)&lt;&gt;ROW(AE1515)))&gt;0,"Cruzado","Sin cruce")))</f>
        <v/>
      </c>
      <c r="AS1515" s="94" t="str">
        <f t="shared" si="31"/>
        <v>PS3PRINCIPALA</v>
      </c>
      <c r="AT1515" s="94" t="str" cm="1">
        <f t="array" ref="AT1515">IF(AS1515="","",IF(SUMPRODUCT((AS1515=$AS$7:$AS$2085)*(AI1515=$AI$7:$AI$2085)*(AO1515=$AO$7:$AO$2085)*(AP1515=$AP$7:$AP$2085)*(ROW($AS$7:$AS$2085)&lt;&gt;ROW(AS1515))*((S1515=0)*($S$7:$S$2085&gt;0)+(S1515&gt;0)*($S$7:$S$2085=0)))&gt;0,"SALONES UNIDOS",IF(SUMPRODUCT((AS1515=$AS$7:$AS$2085)*(AI1515=$AI$7:$AI$2085)*((AO1515&lt;$AP$7:$AP$2085)*(AP1515&gt;$AO$7:$AO$2085))*(ROW($AS$7:$AS$2085)&lt;&gt;ROW(AS1515)))&gt;0,"Cruzado","Sin cruce")))</f>
        <v>Sin cruce</v>
      </c>
    </row>
    <row r="1516" spans="3:46" ht="15.6" hidden="1" customHeight="1">
      <c r="C1516" s="496" t="s">
        <v>572</v>
      </c>
      <c r="D1516" s="479" t="s">
        <v>828</v>
      </c>
      <c r="E1516" s="479">
        <v>20261</v>
      </c>
      <c r="F1516" s="503" t="s">
        <v>48</v>
      </c>
      <c r="G1516" s="497" t="s">
        <v>80</v>
      </c>
      <c r="H1516" s="503" t="s">
        <v>90</v>
      </c>
      <c r="I1516" s="503">
        <v>3</v>
      </c>
      <c r="J1516" s="503" t="s">
        <v>41</v>
      </c>
      <c r="K1516" s="503" t="s">
        <v>41</v>
      </c>
      <c r="L1516" s="499" t="s">
        <v>862</v>
      </c>
      <c r="M1516" s="535" t="s">
        <v>863</v>
      </c>
      <c r="N1516" s="15" t="s">
        <v>830</v>
      </c>
      <c r="O1516" s="15" t="s">
        <v>831</v>
      </c>
      <c r="P1516" s="503" t="s">
        <v>579</v>
      </c>
      <c r="Q1516" s="15">
        <v>3</v>
      </c>
      <c r="R1516" s="15">
        <v>2</v>
      </c>
      <c r="S1516" s="479">
        <v>5</v>
      </c>
      <c r="T1516" s="15">
        <v>4</v>
      </c>
      <c r="U1516" s="471"/>
      <c r="V1516" s="550">
        <v>35</v>
      </c>
      <c r="W1516" s="497">
        <v>40509747</v>
      </c>
      <c r="X1516" s="566" t="s">
        <v>271</v>
      </c>
      <c r="Y1516" s="15" t="s">
        <v>579</v>
      </c>
      <c r="Z1516" s="15"/>
      <c r="AA1516" s="15"/>
      <c r="AB1516" s="15"/>
      <c r="AC1516" s="15" t="s">
        <v>1090</v>
      </c>
      <c r="AD1516" s="15"/>
      <c r="AE1516" s="479"/>
      <c r="AF1516" s="497"/>
      <c r="AG1516" s="497"/>
      <c r="AH1516" s="497" t="s">
        <v>203</v>
      </c>
      <c r="AI1516" s="15">
        <v>4</v>
      </c>
      <c r="AJ1516" s="15">
        <v>14</v>
      </c>
      <c r="AK1516" s="15">
        <v>20</v>
      </c>
      <c r="AL1516" s="15">
        <v>18</v>
      </c>
      <c r="AM1516" s="15">
        <v>30</v>
      </c>
      <c r="AN1516" s="490">
        <f>IF(AJ1516="",S1516,ROUND(((((AL1516/24)+(AM1516/1440))-((AJ1516/24)+(AK1516/1440)))*1440/50),5))</f>
        <v>5</v>
      </c>
      <c r="AO1516" s="491">
        <f>AJ1516/24+AK1516/1440</f>
        <v>0.59722222222222221</v>
      </c>
      <c r="AP1516" s="491">
        <f>AL1516/24+AM1516/1440</f>
        <v>0.77083333333333337</v>
      </c>
      <c r="AQ1516" s="23" t="str" cm="1">
        <f t="array" ref="AQ1516">IF(X1516="","",IF(SUMPRODUCT((X1516=$X$7:$X$2085)*(AI1516=$AI$7:$AI$2085)*(AO1516=$AO$7:$AO$2085)*(AP1516=$AP$7:$AP$2085)*(ROW($X$7:$X$2085)&lt;&gt;ROW(X1516))*((S1516=0)*($S$7:$S$2085&gt;0)+(S1516&gt;0)*($S$7:$S$2085=0)))&gt;0,"SALONES UNIDOS",IF(SUMPRODUCT((X1516=$X$7:$X$2085)*(AI1516=$AI$7:$AI$2085)*((AO1516&lt;$AP$7:$AP$2085)*(AP1516&gt;$AO$7:$AO$2085))*(ROW($X$7:$X$2085)&lt;&gt;ROW(X1516)))&gt;0,"Cruzado","Sin cruce")))</f>
        <v>Sin cruce</v>
      </c>
      <c r="AR1516" s="23" t="str" cm="1">
        <f t="array" ref="AR1516">IF(AE1516="","",IF(SUMPRODUCT((AE1516=$AE$7:$AE$2085)*(AI1516=$AI$7:$AI$2085)*(AO1516=$AO$7:$AO$2085)*(AP1516=$AP$7:$AP$2085)*(ROW($AE$7:$AE$2085)&lt;&gt;ROW(AE1516))*((S1516=0)*($S$7:$S$2085&gt;0)+(S1516&gt;0)*($S$7:$S$2085=0)))&gt;0,"SALONES UNIDOS",IF(SUMPRODUCT((AE1516=$AE$7:$AE$2085)*(AI1516=$AI$7:$AI$2085)*((AO1516&lt;$AP$7:$AP$2085)*(AP1516&gt;$AO$7:$AO$2085))*(ROW($AE$7:$AE$2085)&lt;&gt;ROW(AE1516)))&gt;0,"Cruzado","Sin cruce")))</f>
        <v/>
      </c>
      <c r="AS1516" s="94" t="str">
        <f t="shared" si="31"/>
        <v>PS3PRINCIPALA</v>
      </c>
      <c r="AT1516" s="94" t="str" cm="1">
        <f t="array" ref="AT1516">IF(AS1516="","",IF(SUMPRODUCT((AS1516=$AS$7:$AS$2085)*(AI1516=$AI$7:$AI$2085)*(AO1516=$AO$7:$AO$2085)*(AP1516=$AP$7:$AP$2085)*(ROW($AS$7:$AS$2085)&lt;&gt;ROW(AS1516))*((S1516=0)*($S$7:$S$2085&gt;0)+(S1516&gt;0)*($S$7:$S$2085=0)))&gt;0,"SALONES UNIDOS",IF(SUMPRODUCT((AS1516=$AS$7:$AS$2085)*(AI1516=$AI$7:$AI$2085)*((AO1516&lt;$AP$7:$AP$2085)*(AP1516&gt;$AO$7:$AO$2085))*(ROW($AS$7:$AS$2085)&lt;&gt;ROW(AS1516)))&gt;0,"Cruzado","Sin cruce")))</f>
        <v>Sin cruce</v>
      </c>
    </row>
    <row r="1517" spans="3:46" ht="15.6" hidden="1" customHeight="1">
      <c r="C1517" s="496" t="s">
        <v>572</v>
      </c>
      <c r="D1517" s="479" t="s">
        <v>828</v>
      </c>
      <c r="E1517" s="479">
        <v>20261</v>
      </c>
      <c r="F1517" s="503" t="s">
        <v>48</v>
      </c>
      <c r="G1517" s="497" t="s">
        <v>80</v>
      </c>
      <c r="H1517" s="503" t="s">
        <v>90</v>
      </c>
      <c r="I1517" s="503">
        <v>3</v>
      </c>
      <c r="J1517" s="503" t="s">
        <v>51</v>
      </c>
      <c r="K1517" s="503" t="s">
        <v>51</v>
      </c>
      <c r="L1517" s="499" t="s">
        <v>853</v>
      </c>
      <c r="M1517" s="535" t="s">
        <v>854</v>
      </c>
      <c r="N1517" s="15" t="s">
        <v>830</v>
      </c>
      <c r="O1517" s="15" t="s">
        <v>831</v>
      </c>
      <c r="P1517" s="503" t="s">
        <v>579</v>
      </c>
      <c r="Q1517" s="15">
        <v>1</v>
      </c>
      <c r="R1517" s="15">
        <v>4</v>
      </c>
      <c r="S1517" s="479">
        <v>5</v>
      </c>
      <c r="T1517" s="15">
        <v>3</v>
      </c>
      <c r="U1517" s="471"/>
      <c r="V1517" s="550">
        <v>35</v>
      </c>
      <c r="W1517" s="497">
        <v>46406209</v>
      </c>
      <c r="X1517" s="566" t="s">
        <v>368</v>
      </c>
      <c r="Y1517" s="15" t="s">
        <v>579</v>
      </c>
      <c r="Z1517" s="15"/>
      <c r="AA1517" s="15"/>
      <c r="AB1517" s="15"/>
      <c r="AC1517" s="15" t="s">
        <v>1075</v>
      </c>
      <c r="AD1517" s="15"/>
      <c r="AE1517" s="479"/>
      <c r="AF1517" s="497"/>
      <c r="AG1517" s="497"/>
      <c r="AH1517" s="497" t="s">
        <v>203</v>
      </c>
      <c r="AI1517" s="15">
        <v>1</v>
      </c>
      <c r="AJ1517" s="15">
        <v>7</v>
      </c>
      <c r="AK1517" s="15">
        <v>40</v>
      </c>
      <c r="AL1517" s="15">
        <v>11</v>
      </c>
      <c r="AM1517" s="15">
        <v>50</v>
      </c>
      <c r="AN1517" s="490">
        <f>IF(AJ1517="",S1517,ROUND(((((AL1517/24)+(AM1517/1440))-((AJ1517/24)+(AK1517/1440)))*1440/50),5))</f>
        <v>5</v>
      </c>
      <c r="AO1517" s="491">
        <f>AJ1517/24+AK1517/1440</f>
        <v>0.31944444444444448</v>
      </c>
      <c r="AP1517" s="491">
        <f>AL1517/24+AM1517/1440</f>
        <v>0.49305555555555552</v>
      </c>
      <c r="AQ1517" s="23" t="str" cm="1">
        <f t="array" ref="AQ1517">IF(X1517="","",IF(SUMPRODUCT((X1517=$X$7:$X$2085)*(AI1517=$AI$7:$AI$2085)*(AO1517=$AO$7:$AO$2085)*(AP1517=$AP$7:$AP$2085)*(ROW($X$7:$X$2085)&lt;&gt;ROW(X1517))*((S1517=0)*($S$7:$S$2085&gt;0)+(S1517&gt;0)*($S$7:$S$2085=0)))&gt;0,"SALONES UNIDOS",IF(SUMPRODUCT((X1517=$X$7:$X$2085)*(AI1517=$AI$7:$AI$2085)*((AO1517&lt;$AP$7:$AP$2085)*(AP1517&gt;$AO$7:$AO$2085))*(ROW($X$7:$X$2085)&lt;&gt;ROW(X1517)))&gt;0,"Cruzado","Sin cruce")))</f>
        <v>Sin cruce</v>
      </c>
      <c r="AR1517" s="23" t="str" cm="1">
        <f t="array" ref="AR1517">IF(AE1517="","",IF(SUMPRODUCT((AE1517=$AE$7:$AE$2085)*(AI1517=$AI$7:$AI$2085)*(AO1517=$AO$7:$AO$2085)*(AP1517=$AP$7:$AP$2085)*(ROW($AE$7:$AE$2085)&lt;&gt;ROW(AE1517))*((S1517=0)*($S$7:$S$2085&gt;0)+(S1517&gt;0)*($S$7:$S$2085=0)))&gt;0,"SALONES UNIDOS",IF(SUMPRODUCT((AE1517=$AE$7:$AE$2085)*(AI1517=$AI$7:$AI$2085)*((AO1517&lt;$AP$7:$AP$2085)*(AP1517&gt;$AO$7:$AO$2085))*(ROW($AE$7:$AE$2085)&lt;&gt;ROW(AE1517)))&gt;0,"Cruzado","Sin cruce")))</f>
        <v/>
      </c>
      <c r="AS1517" s="94" t="str">
        <f t="shared" si="31"/>
        <v>PS3PRINCIPALB</v>
      </c>
      <c r="AT1517" s="94" t="str" cm="1">
        <f t="array" ref="AT1517">IF(AS1517="","",IF(SUMPRODUCT((AS1517=$AS$7:$AS$2085)*(AI1517=$AI$7:$AI$2085)*(AO1517=$AO$7:$AO$2085)*(AP1517=$AP$7:$AP$2085)*(ROW($AS$7:$AS$2085)&lt;&gt;ROW(AS1517))*((S1517=0)*($S$7:$S$2085&gt;0)+(S1517&gt;0)*($S$7:$S$2085=0)))&gt;0,"SALONES UNIDOS",IF(SUMPRODUCT((AS1517=$AS$7:$AS$2085)*(AI1517=$AI$7:$AI$2085)*((AO1517&lt;$AP$7:$AP$2085)*(AP1517&gt;$AO$7:$AO$2085))*(ROW($AS$7:$AS$2085)&lt;&gt;ROW(AS1517)))&gt;0,"Cruzado","Sin cruce")))</f>
        <v>Sin cruce</v>
      </c>
    </row>
    <row r="1518" spans="3:46" ht="15.6" hidden="1" customHeight="1">
      <c r="C1518" s="496" t="s">
        <v>572</v>
      </c>
      <c r="D1518" s="479" t="s">
        <v>828</v>
      </c>
      <c r="E1518" s="479">
        <v>20261</v>
      </c>
      <c r="F1518" s="503" t="s">
        <v>48</v>
      </c>
      <c r="G1518" s="497" t="s">
        <v>80</v>
      </c>
      <c r="H1518" s="503" t="s">
        <v>90</v>
      </c>
      <c r="I1518" s="503">
        <v>3</v>
      </c>
      <c r="J1518" s="503" t="s">
        <v>51</v>
      </c>
      <c r="K1518" s="503" t="s">
        <v>51</v>
      </c>
      <c r="L1518" s="499" t="s">
        <v>855</v>
      </c>
      <c r="M1518" s="535" t="s">
        <v>629</v>
      </c>
      <c r="N1518" s="15" t="s">
        <v>830</v>
      </c>
      <c r="O1518" s="15" t="s">
        <v>831</v>
      </c>
      <c r="P1518" s="503" t="s">
        <v>624</v>
      </c>
      <c r="Q1518" s="15">
        <v>3</v>
      </c>
      <c r="R1518" s="15">
        <v>2</v>
      </c>
      <c r="S1518" s="479">
        <v>5</v>
      </c>
      <c r="T1518" s="15">
        <v>4</v>
      </c>
      <c r="U1518" s="471"/>
      <c r="V1518" s="550">
        <v>35</v>
      </c>
      <c r="W1518" s="497">
        <v>45629797</v>
      </c>
      <c r="X1518" s="566" t="s">
        <v>351</v>
      </c>
      <c r="Y1518" s="15" t="s">
        <v>624</v>
      </c>
      <c r="Z1518" s="15"/>
      <c r="AA1518" s="15"/>
      <c r="AB1518" s="15"/>
      <c r="AC1518" s="493"/>
      <c r="AD1518" s="15"/>
      <c r="AE1518" s="479"/>
      <c r="AF1518" s="497"/>
      <c r="AG1518" s="497"/>
      <c r="AH1518" s="15" t="s">
        <v>203</v>
      </c>
      <c r="AI1518" s="15">
        <v>3</v>
      </c>
      <c r="AJ1518" s="15">
        <v>15</v>
      </c>
      <c r="AK1518" s="15">
        <v>10</v>
      </c>
      <c r="AL1518" s="15">
        <v>19</v>
      </c>
      <c r="AM1518" s="15">
        <v>20</v>
      </c>
      <c r="AN1518" s="490">
        <f>IF(AJ1518="",S1518,ROUND(((((AL1518/24)+(AM1518/1440))-((AJ1518/24)+(AK1518/1440)))*1440/50),5))</f>
        <v>5</v>
      </c>
      <c r="AO1518" s="491">
        <f>AJ1518/24+AK1518/1440</f>
        <v>0.63194444444444442</v>
      </c>
      <c r="AP1518" s="491">
        <f>AL1518/24+AM1518/1440</f>
        <v>0.80555555555555547</v>
      </c>
      <c r="AQ1518" s="23" t="str" cm="1">
        <f t="array" ref="AQ1518">IF(X1518="","",IF(SUMPRODUCT((X1518=$X$7:$X$2085)*(AI1518=$AI$7:$AI$2085)*(AO1518=$AO$7:$AO$2085)*(AP1518=$AP$7:$AP$2085)*(ROW($X$7:$X$2085)&lt;&gt;ROW(X1518))*((S1518=0)*($S$7:$S$2085&gt;0)+(S1518&gt;0)*($S$7:$S$2085=0)))&gt;0,"SALONES UNIDOS",IF(SUMPRODUCT((X1518=$X$7:$X$2085)*(AI1518=$AI$7:$AI$2085)*((AO1518&lt;$AP$7:$AP$2085)*(AP1518&gt;$AO$7:$AO$2085))*(ROW($X$7:$X$2085)&lt;&gt;ROW(X1518)))&gt;0,"Cruzado","Sin cruce")))</f>
        <v>Sin cruce</v>
      </c>
      <c r="AR1518" s="23" t="str" cm="1">
        <f t="array" ref="AR1518">IF(AE1518="","",IF(SUMPRODUCT((AE1518=$AE$7:$AE$2085)*(AI1518=$AI$7:$AI$2085)*(AO1518=$AO$7:$AO$2085)*(AP1518=$AP$7:$AP$2085)*(ROW($AE$7:$AE$2085)&lt;&gt;ROW(AE1518))*((S1518=0)*($S$7:$S$2085&gt;0)+(S1518&gt;0)*($S$7:$S$2085=0)))&gt;0,"SALONES UNIDOS",IF(SUMPRODUCT((AE1518=$AE$7:$AE$2085)*(AI1518=$AI$7:$AI$2085)*((AO1518&lt;$AP$7:$AP$2085)*(AP1518&gt;$AO$7:$AO$2085))*(ROW($AE$7:$AE$2085)&lt;&gt;ROW(AE1518)))&gt;0,"Cruzado","Sin cruce")))</f>
        <v/>
      </c>
      <c r="AS1518" s="94" t="str">
        <f t="shared" si="31"/>
        <v>PS3PRINCIPALB</v>
      </c>
      <c r="AT1518" s="94" t="str" cm="1">
        <f t="array" ref="AT1518">IF(AS1518="","",IF(SUMPRODUCT((AS1518=$AS$7:$AS$2085)*(AI1518=$AI$7:$AI$2085)*(AO1518=$AO$7:$AO$2085)*(AP1518=$AP$7:$AP$2085)*(ROW($AS$7:$AS$2085)&lt;&gt;ROW(AS1518))*((S1518=0)*($S$7:$S$2085&gt;0)+(S1518&gt;0)*($S$7:$S$2085=0)))&gt;0,"SALONES UNIDOS",IF(SUMPRODUCT((AS1518=$AS$7:$AS$2085)*(AI1518=$AI$7:$AI$2085)*((AO1518&lt;$AP$7:$AP$2085)*(AP1518&gt;$AO$7:$AO$2085))*(ROW($AS$7:$AS$2085)&lt;&gt;ROW(AS1518)))&gt;0,"Cruzado","Sin cruce")))</f>
        <v>Sin cruce</v>
      </c>
    </row>
    <row r="1519" spans="3:46" ht="15.6" hidden="1" customHeight="1">
      <c r="C1519" s="496" t="s">
        <v>572</v>
      </c>
      <c r="D1519" s="479" t="s">
        <v>828</v>
      </c>
      <c r="E1519" s="479">
        <v>20261</v>
      </c>
      <c r="F1519" s="503" t="s">
        <v>48</v>
      </c>
      <c r="G1519" s="497" t="s">
        <v>80</v>
      </c>
      <c r="H1519" s="503" t="s">
        <v>90</v>
      </c>
      <c r="I1519" s="503">
        <v>3</v>
      </c>
      <c r="J1519" s="503" t="s">
        <v>51</v>
      </c>
      <c r="K1519" s="503" t="s">
        <v>51</v>
      </c>
      <c r="L1519" s="499" t="s">
        <v>856</v>
      </c>
      <c r="M1519" s="535" t="s">
        <v>631</v>
      </c>
      <c r="N1519" s="15" t="s">
        <v>586</v>
      </c>
      <c r="O1519" s="15" t="s">
        <v>831</v>
      </c>
      <c r="P1519" s="503" t="s">
        <v>624</v>
      </c>
      <c r="Q1519" s="15">
        <v>2</v>
      </c>
      <c r="R1519" s="15">
        <v>2</v>
      </c>
      <c r="S1519" s="479">
        <v>4</v>
      </c>
      <c r="T1519" s="15">
        <v>3</v>
      </c>
      <c r="U1519" s="471"/>
      <c r="V1519" s="550">
        <v>35</v>
      </c>
      <c r="W1519" s="497">
        <v>15421738</v>
      </c>
      <c r="X1519" s="566" t="s">
        <v>335</v>
      </c>
      <c r="Y1519" s="15" t="s">
        <v>624</v>
      </c>
      <c r="Z1519" s="15"/>
      <c r="AA1519" s="15"/>
      <c r="AB1519" s="15"/>
      <c r="AC1519" s="493"/>
      <c r="AD1519" s="15"/>
      <c r="AE1519" s="479"/>
      <c r="AF1519" s="497"/>
      <c r="AG1519" s="497"/>
      <c r="AH1519" s="497" t="s">
        <v>203</v>
      </c>
      <c r="AI1519" s="15">
        <v>6</v>
      </c>
      <c r="AJ1519" s="15">
        <v>7</v>
      </c>
      <c r="AK1519" s="15">
        <v>40</v>
      </c>
      <c r="AL1519" s="15">
        <v>11</v>
      </c>
      <c r="AM1519" s="15">
        <v>0</v>
      </c>
      <c r="AN1519" s="490">
        <f>IF(AJ1519="",S1519,ROUND(((((AL1519/24)+(AM1519/1440))-((AJ1519/24)+(AK1519/1440)))*1440/50),5))</f>
        <v>4</v>
      </c>
      <c r="AO1519" s="491">
        <f>AJ1519/24+AK1519/1440</f>
        <v>0.31944444444444448</v>
      </c>
      <c r="AP1519" s="491">
        <f>AL1519/24+AM1519/1440</f>
        <v>0.45833333333333331</v>
      </c>
      <c r="AQ1519" s="23" t="str" cm="1">
        <f t="array" ref="AQ1519">IF(X1519="","",IF(SUMPRODUCT((X1519=$X$7:$X$2085)*(AI1519=$AI$7:$AI$2085)*(AO1519=$AO$7:$AO$2085)*(AP1519=$AP$7:$AP$2085)*(ROW($X$7:$X$2085)&lt;&gt;ROW(X1519))*((S1519=0)*($S$7:$S$2085&gt;0)+(S1519&gt;0)*($S$7:$S$2085=0)))&gt;0,"SALONES UNIDOS",IF(SUMPRODUCT((X1519=$X$7:$X$2085)*(AI1519=$AI$7:$AI$2085)*((AO1519&lt;$AP$7:$AP$2085)*(AP1519&gt;$AO$7:$AO$2085))*(ROW($X$7:$X$2085)&lt;&gt;ROW(X1519)))&gt;0,"Cruzado","Sin cruce")))</f>
        <v>Sin cruce</v>
      </c>
      <c r="AR1519" s="23" t="str" cm="1">
        <f t="array" ref="AR1519">IF(AE1519="","",IF(SUMPRODUCT((AE1519=$AE$7:$AE$2085)*(AI1519=$AI$7:$AI$2085)*(AO1519=$AO$7:$AO$2085)*(AP1519=$AP$7:$AP$2085)*(ROW($AE$7:$AE$2085)&lt;&gt;ROW(AE1519))*((S1519=0)*($S$7:$S$2085&gt;0)+(S1519&gt;0)*($S$7:$S$2085=0)))&gt;0,"SALONES UNIDOS",IF(SUMPRODUCT((AE1519=$AE$7:$AE$2085)*(AI1519=$AI$7:$AI$2085)*((AO1519&lt;$AP$7:$AP$2085)*(AP1519&gt;$AO$7:$AO$2085))*(ROW($AE$7:$AE$2085)&lt;&gt;ROW(AE1519)))&gt;0,"Cruzado","Sin cruce")))</f>
        <v/>
      </c>
      <c r="AS1519" s="94" t="str">
        <f t="shared" si="31"/>
        <v>PS3PRINCIPALB</v>
      </c>
      <c r="AT1519" s="94" t="str" cm="1">
        <f t="array" ref="AT1519">IF(AS1519="","",IF(SUMPRODUCT((AS1519=$AS$7:$AS$2085)*(AI1519=$AI$7:$AI$2085)*(AO1519=$AO$7:$AO$2085)*(AP1519=$AP$7:$AP$2085)*(ROW($AS$7:$AS$2085)&lt;&gt;ROW(AS1519))*((S1519=0)*($S$7:$S$2085&gt;0)+(S1519&gt;0)*($S$7:$S$2085=0)))&gt;0,"SALONES UNIDOS",IF(SUMPRODUCT((AS1519=$AS$7:$AS$2085)*(AI1519=$AI$7:$AI$2085)*((AO1519&lt;$AP$7:$AP$2085)*(AP1519&gt;$AO$7:$AO$2085))*(ROW($AS$7:$AS$2085)&lt;&gt;ROW(AS1519)))&gt;0,"Cruzado","Sin cruce")))</f>
        <v>Sin cruce</v>
      </c>
    </row>
    <row r="1520" spans="3:46" ht="15.6" hidden="1" customHeight="1">
      <c r="C1520" s="496" t="s">
        <v>572</v>
      </c>
      <c r="D1520" s="479" t="s">
        <v>828</v>
      </c>
      <c r="E1520" s="479">
        <v>20261</v>
      </c>
      <c r="F1520" s="503" t="s">
        <v>48</v>
      </c>
      <c r="G1520" s="497" t="s">
        <v>80</v>
      </c>
      <c r="H1520" s="503" t="s">
        <v>90</v>
      </c>
      <c r="I1520" s="503">
        <v>3</v>
      </c>
      <c r="J1520" s="503" t="s">
        <v>51</v>
      </c>
      <c r="K1520" s="503" t="s">
        <v>51</v>
      </c>
      <c r="L1520" s="499" t="s">
        <v>857</v>
      </c>
      <c r="M1520" s="535" t="s">
        <v>858</v>
      </c>
      <c r="N1520" s="15" t="s">
        <v>830</v>
      </c>
      <c r="O1520" s="15" t="s">
        <v>831</v>
      </c>
      <c r="P1520" s="503" t="s">
        <v>579</v>
      </c>
      <c r="Q1520" s="15">
        <v>2</v>
      </c>
      <c r="R1520" s="15">
        <v>0</v>
      </c>
      <c r="S1520" s="479">
        <v>2</v>
      </c>
      <c r="T1520" s="15">
        <v>3</v>
      </c>
      <c r="U1520" s="471"/>
      <c r="V1520" s="550">
        <v>35</v>
      </c>
      <c r="W1520" s="497">
        <v>21836179</v>
      </c>
      <c r="X1520" s="566" t="s">
        <v>217</v>
      </c>
      <c r="Y1520" s="15" t="s">
        <v>579</v>
      </c>
      <c r="Z1520" s="15"/>
      <c r="AA1520" s="15"/>
      <c r="AB1520" s="15"/>
      <c r="AC1520" s="15" t="s">
        <v>1075</v>
      </c>
      <c r="AD1520" s="15"/>
      <c r="AE1520" s="479"/>
      <c r="AF1520" s="497"/>
      <c r="AG1520" s="497"/>
      <c r="AH1520" s="497" t="s">
        <v>582</v>
      </c>
      <c r="AI1520" s="15">
        <v>5</v>
      </c>
      <c r="AJ1520" s="15">
        <v>15</v>
      </c>
      <c r="AK1520" s="15">
        <v>10</v>
      </c>
      <c r="AL1520" s="15">
        <v>16</v>
      </c>
      <c r="AM1520" s="15">
        <v>50</v>
      </c>
      <c r="AN1520" s="490">
        <f>IF(AJ1520="",S1520,ROUND(((((AL1520/24)+(AM1520/1440))-((AJ1520/24)+(AK1520/1440)))*1440/50),5))</f>
        <v>2</v>
      </c>
      <c r="AO1520" s="491">
        <f>AJ1520/24+AK1520/1440</f>
        <v>0.63194444444444442</v>
      </c>
      <c r="AP1520" s="491">
        <f>AL1520/24+AM1520/1440</f>
        <v>0.70138888888888884</v>
      </c>
      <c r="AQ1520" s="23" t="str" cm="1">
        <f t="array" ref="AQ1520">IF(X1520="","",IF(SUMPRODUCT((X1520=$X$7:$X$2085)*(AI1520=$AI$7:$AI$2085)*(AO1520=$AO$7:$AO$2085)*(AP1520=$AP$7:$AP$2085)*(ROW($X$7:$X$2085)&lt;&gt;ROW(X1520))*((S1520=0)*($S$7:$S$2085&gt;0)+(S1520&gt;0)*($S$7:$S$2085=0)))&gt;0,"SALONES UNIDOS",IF(SUMPRODUCT((X1520=$X$7:$X$2085)*(AI1520=$AI$7:$AI$2085)*((AO1520&lt;$AP$7:$AP$2085)*(AP1520&gt;$AO$7:$AO$2085))*(ROW($X$7:$X$2085)&lt;&gt;ROW(X1520)))&gt;0,"Cruzado","Sin cruce")))</f>
        <v>Sin cruce</v>
      </c>
      <c r="AR1520" s="23" t="str" cm="1">
        <f t="array" ref="AR1520">IF(AE1520="","",IF(SUMPRODUCT((AE1520=$AE$7:$AE$2085)*(AI1520=$AI$7:$AI$2085)*(AO1520=$AO$7:$AO$2085)*(AP1520=$AP$7:$AP$2085)*(ROW($AE$7:$AE$2085)&lt;&gt;ROW(AE1520))*((S1520=0)*($S$7:$S$2085&gt;0)+(S1520&gt;0)*($S$7:$S$2085=0)))&gt;0,"SALONES UNIDOS",IF(SUMPRODUCT((AE1520=$AE$7:$AE$2085)*(AI1520=$AI$7:$AI$2085)*((AO1520&lt;$AP$7:$AP$2085)*(AP1520&gt;$AO$7:$AO$2085))*(ROW($AE$7:$AE$2085)&lt;&gt;ROW(AE1520)))&gt;0,"Cruzado","Sin cruce")))</f>
        <v/>
      </c>
      <c r="AS1520" s="94" t="str">
        <f t="shared" si="31"/>
        <v>PS3PRINCIPALB</v>
      </c>
      <c r="AT1520" s="94" t="str" cm="1">
        <f t="array" ref="AT1520">IF(AS1520="","",IF(SUMPRODUCT((AS1520=$AS$7:$AS$2085)*(AI1520=$AI$7:$AI$2085)*(AO1520=$AO$7:$AO$2085)*(AP1520=$AP$7:$AP$2085)*(ROW($AS$7:$AS$2085)&lt;&gt;ROW(AS1520))*((S1520=0)*($S$7:$S$2085&gt;0)+(S1520&gt;0)*($S$7:$S$2085=0)))&gt;0,"SALONES UNIDOS",IF(SUMPRODUCT((AS1520=$AS$7:$AS$2085)*(AI1520=$AI$7:$AI$2085)*((AO1520&lt;$AP$7:$AP$2085)*(AP1520&gt;$AO$7:$AO$2085))*(ROW($AS$7:$AS$2085)&lt;&gt;ROW(AS1520)))&gt;0,"Cruzado","Sin cruce")))</f>
        <v>Sin cruce</v>
      </c>
    </row>
    <row r="1521" spans="3:46" ht="15.6" hidden="1" customHeight="1">
      <c r="C1521" s="496" t="s">
        <v>572</v>
      </c>
      <c r="D1521" s="479" t="s">
        <v>828</v>
      </c>
      <c r="E1521" s="479">
        <v>20261</v>
      </c>
      <c r="F1521" s="503" t="s">
        <v>48</v>
      </c>
      <c r="G1521" s="497" t="s">
        <v>80</v>
      </c>
      <c r="H1521" s="503" t="s">
        <v>90</v>
      </c>
      <c r="I1521" s="503">
        <v>3</v>
      </c>
      <c r="J1521" s="503" t="s">
        <v>597</v>
      </c>
      <c r="K1521" s="503" t="s">
        <v>51</v>
      </c>
      <c r="L1521" s="499" t="s">
        <v>857</v>
      </c>
      <c r="M1521" s="535" t="s">
        <v>858</v>
      </c>
      <c r="N1521" s="15" t="s">
        <v>830</v>
      </c>
      <c r="O1521" s="15" t="s">
        <v>831</v>
      </c>
      <c r="P1521" s="503" t="s">
        <v>579</v>
      </c>
      <c r="Q1521" s="15">
        <v>0</v>
      </c>
      <c r="R1521" s="15">
        <v>2</v>
      </c>
      <c r="S1521" s="479">
        <v>2</v>
      </c>
      <c r="T1521" s="15">
        <v>3</v>
      </c>
      <c r="U1521" s="471"/>
      <c r="V1521" s="550">
        <v>19</v>
      </c>
      <c r="W1521" s="497">
        <v>21836179</v>
      </c>
      <c r="X1521" s="566" t="s">
        <v>217</v>
      </c>
      <c r="Y1521" s="15" t="s">
        <v>579</v>
      </c>
      <c r="Z1521" s="15"/>
      <c r="AA1521" s="15"/>
      <c r="AB1521" s="15"/>
      <c r="AC1521" s="493"/>
      <c r="AD1521" s="15"/>
      <c r="AE1521" s="15" t="s">
        <v>1086</v>
      </c>
      <c r="AF1521" s="497"/>
      <c r="AG1521" s="497"/>
      <c r="AH1521" s="497" t="s">
        <v>100</v>
      </c>
      <c r="AI1521" s="15">
        <v>5</v>
      </c>
      <c r="AJ1521" s="15">
        <v>16</v>
      </c>
      <c r="AK1521" s="15">
        <v>50</v>
      </c>
      <c r="AL1521" s="15">
        <v>18</v>
      </c>
      <c r="AM1521" s="15">
        <v>30</v>
      </c>
      <c r="AN1521" s="490">
        <f>IF(AJ1521="",S1521,ROUND(((((AL1521/24)+(AM1521/1440))-((AJ1521/24)+(AK1521/1440)))*1440/50),5))</f>
        <v>2</v>
      </c>
      <c r="AO1521" s="491">
        <f>AJ1521/24+AK1521/1440</f>
        <v>0.70138888888888884</v>
      </c>
      <c r="AP1521" s="491">
        <f>AL1521/24+AM1521/1440</f>
        <v>0.77083333333333337</v>
      </c>
      <c r="AQ1521" s="23" t="str" cm="1">
        <f t="array" ref="AQ1521">IF(X1521="","",IF(SUMPRODUCT((X1521=$X$7:$X$2085)*(AI1521=$AI$7:$AI$2085)*(AO1521=$AO$7:$AO$2085)*(AP1521=$AP$7:$AP$2085)*(ROW($X$7:$X$2085)&lt;&gt;ROW(X1521))*((S1521=0)*($S$7:$S$2085&gt;0)+(S1521&gt;0)*($S$7:$S$2085=0)))&gt;0,"SALONES UNIDOS",IF(SUMPRODUCT((X1521=$X$7:$X$2085)*(AI1521=$AI$7:$AI$2085)*((AO1521&lt;$AP$7:$AP$2085)*(AP1521&gt;$AO$7:$AO$2085))*(ROW($X$7:$X$2085)&lt;&gt;ROW(X1521)))&gt;0,"Cruzado","Sin cruce")))</f>
        <v>Sin cruce</v>
      </c>
      <c r="AR1521" s="23" t="str" cm="1">
        <f t="array" ref="AR1521">IF(AE1521="","",IF(SUMPRODUCT((AE1521=$AE$7:$AE$2085)*(AI1521=$AI$7:$AI$2085)*(AO1521=$AO$7:$AO$2085)*(AP1521=$AP$7:$AP$2085)*(ROW($AE$7:$AE$2085)&lt;&gt;ROW(AE1521))*((S1521=0)*($S$7:$S$2085&gt;0)+(S1521&gt;0)*($S$7:$S$2085=0)))&gt;0,"SALONES UNIDOS",IF(SUMPRODUCT((AE1521=$AE$7:$AE$2085)*(AI1521=$AI$7:$AI$2085)*((AO1521&lt;$AP$7:$AP$2085)*(AP1521&gt;$AO$7:$AO$2085))*(ROW($AE$7:$AE$2085)&lt;&gt;ROW(AE1521)))&gt;0,"Cruzado","Sin cruce")))</f>
        <v>Sin cruce</v>
      </c>
      <c r="AS1521" s="94" t="str">
        <f t="shared" si="31"/>
        <v>PS3PRINCIPALB</v>
      </c>
      <c r="AT1521" s="94" t="str" cm="1">
        <f t="array" ref="AT1521">IF(AS1521="","",IF(SUMPRODUCT((AS1521=$AS$7:$AS$2085)*(AI1521=$AI$7:$AI$2085)*(AO1521=$AO$7:$AO$2085)*(AP1521=$AP$7:$AP$2085)*(ROW($AS$7:$AS$2085)&lt;&gt;ROW(AS1521))*((S1521=0)*($S$7:$S$2085&gt;0)+(S1521&gt;0)*($S$7:$S$2085=0)))&gt;0,"SALONES UNIDOS",IF(SUMPRODUCT((AS1521=$AS$7:$AS$2085)*(AI1521=$AI$7:$AI$2085)*((AO1521&lt;$AP$7:$AP$2085)*(AP1521&gt;$AO$7:$AO$2085))*(ROW($AS$7:$AS$2085)&lt;&gt;ROW(AS1521)))&gt;0,"Cruzado","Sin cruce")))</f>
        <v>Sin cruce</v>
      </c>
    </row>
    <row r="1522" spans="3:46" ht="15.6" hidden="1" customHeight="1">
      <c r="C1522" s="496" t="s">
        <v>572</v>
      </c>
      <c r="D1522" s="479" t="s">
        <v>828</v>
      </c>
      <c r="E1522" s="479">
        <v>20261</v>
      </c>
      <c r="F1522" s="503" t="s">
        <v>48</v>
      </c>
      <c r="G1522" s="497" t="s">
        <v>80</v>
      </c>
      <c r="H1522" s="503" t="s">
        <v>90</v>
      </c>
      <c r="I1522" s="503">
        <v>3</v>
      </c>
      <c r="J1522" s="503" t="s">
        <v>598</v>
      </c>
      <c r="K1522" s="503" t="s">
        <v>51</v>
      </c>
      <c r="L1522" s="499" t="s">
        <v>857</v>
      </c>
      <c r="M1522" s="535" t="s">
        <v>858</v>
      </c>
      <c r="N1522" s="15" t="s">
        <v>830</v>
      </c>
      <c r="O1522" s="15" t="s">
        <v>831</v>
      </c>
      <c r="P1522" s="503" t="s">
        <v>579</v>
      </c>
      <c r="Q1522" s="15">
        <v>0</v>
      </c>
      <c r="R1522" s="15">
        <v>2</v>
      </c>
      <c r="S1522" s="479">
        <v>2</v>
      </c>
      <c r="T1522" s="15">
        <v>3</v>
      </c>
      <c r="U1522" s="471"/>
      <c r="V1522" s="550">
        <v>19</v>
      </c>
      <c r="W1522" s="497">
        <v>21836179</v>
      </c>
      <c r="X1522" s="566" t="s">
        <v>217</v>
      </c>
      <c r="Y1522" s="15" t="s">
        <v>579</v>
      </c>
      <c r="Z1522" s="15"/>
      <c r="AA1522" s="15"/>
      <c r="AB1522" s="15"/>
      <c r="AC1522" s="493"/>
      <c r="AD1522" s="15"/>
      <c r="AE1522" s="15" t="s">
        <v>1086</v>
      </c>
      <c r="AF1522" s="497"/>
      <c r="AG1522" s="497"/>
      <c r="AH1522" s="497" t="s">
        <v>100</v>
      </c>
      <c r="AI1522" s="15">
        <v>5</v>
      </c>
      <c r="AJ1522" s="15">
        <v>18</v>
      </c>
      <c r="AK1522" s="15">
        <v>30</v>
      </c>
      <c r="AL1522" s="15">
        <v>20</v>
      </c>
      <c r="AM1522" s="15">
        <v>10</v>
      </c>
      <c r="AN1522" s="490">
        <f>IF(AJ1522="",S1522,ROUND(((((AL1522/24)+(AM1522/1440))-((AJ1522/24)+(AK1522/1440)))*1440/50),5))</f>
        <v>2</v>
      </c>
      <c r="AO1522" s="491">
        <f>AJ1522/24+AK1522/1440</f>
        <v>0.77083333333333337</v>
      </c>
      <c r="AP1522" s="491">
        <f>AL1522/24+AM1522/1440</f>
        <v>0.84027777777777779</v>
      </c>
      <c r="AQ1522" s="23" t="str" cm="1">
        <f t="array" ref="AQ1522">IF(X1522="","",IF(SUMPRODUCT((X1522=$X$7:$X$2085)*(AI1522=$AI$7:$AI$2085)*(AO1522=$AO$7:$AO$2085)*(AP1522=$AP$7:$AP$2085)*(ROW($X$7:$X$2085)&lt;&gt;ROW(X1522))*((S1522=0)*($S$7:$S$2085&gt;0)+(S1522&gt;0)*($S$7:$S$2085=0)))&gt;0,"SALONES UNIDOS",IF(SUMPRODUCT((X1522=$X$7:$X$2085)*(AI1522=$AI$7:$AI$2085)*((AO1522&lt;$AP$7:$AP$2085)*(AP1522&gt;$AO$7:$AO$2085))*(ROW($X$7:$X$2085)&lt;&gt;ROW(X1522)))&gt;0,"Cruzado","Sin cruce")))</f>
        <v>Sin cruce</v>
      </c>
      <c r="AR1522" s="23" t="str" cm="1">
        <f t="array" ref="AR1522">IF(AE1522="","",IF(SUMPRODUCT((AE1522=$AE$7:$AE$2085)*(AI1522=$AI$7:$AI$2085)*(AO1522=$AO$7:$AO$2085)*(AP1522=$AP$7:$AP$2085)*(ROW($AE$7:$AE$2085)&lt;&gt;ROW(AE1522))*((S1522=0)*($S$7:$S$2085&gt;0)+(S1522&gt;0)*($S$7:$S$2085=0)))&gt;0,"SALONES UNIDOS",IF(SUMPRODUCT((AE1522=$AE$7:$AE$2085)*(AI1522=$AI$7:$AI$2085)*((AO1522&lt;$AP$7:$AP$2085)*(AP1522&gt;$AO$7:$AO$2085))*(ROW($AE$7:$AE$2085)&lt;&gt;ROW(AE1522)))&gt;0,"Cruzado","Sin cruce")))</f>
        <v>Sin cruce</v>
      </c>
      <c r="AS1522" s="94" t="str">
        <f t="shared" si="31"/>
        <v>PS3PRINCIPALB</v>
      </c>
      <c r="AT1522" s="94" t="str" cm="1">
        <f t="array" ref="AT1522">IF(AS1522="","",IF(SUMPRODUCT((AS1522=$AS$7:$AS$2085)*(AI1522=$AI$7:$AI$2085)*(AO1522=$AO$7:$AO$2085)*(AP1522=$AP$7:$AP$2085)*(ROW($AS$7:$AS$2085)&lt;&gt;ROW(AS1522))*((S1522=0)*($S$7:$S$2085&gt;0)+(S1522&gt;0)*($S$7:$S$2085=0)))&gt;0,"SALONES UNIDOS",IF(SUMPRODUCT((AS1522=$AS$7:$AS$2085)*(AI1522=$AI$7:$AI$2085)*((AO1522&lt;$AP$7:$AP$2085)*(AP1522&gt;$AO$7:$AO$2085))*(ROW($AS$7:$AS$2085)&lt;&gt;ROW(AS1522)))&gt;0,"Cruzado","Sin cruce")))</f>
        <v>Sin cruce</v>
      </c>
    </row>
    <row r="1523" spans="3:46" ht="15.6" hidden="1" customHeight="1">
      <c r="C1523" s="496" t="s">
        <v>572</v>
      </c>
      <c r="D1523" s="479" t="s">
        <v>828</v>
      </c>
      <c r="E1523" s="479">
        <v>20261</v>
      </c>
      <c r="F1523" s="503" t="s">
        <v>48</v>
      </c>
      <c r="G1523" s="497" t="s">
        <v>80</v>
      </c>
      <c r="H1523" s="503" t="s">
        <v>90</v>
      </c>
      <c r="I1523" s="503">
        <v>3</v>
      </c>
      <c r="J1523" s="503" t="s">
        <v>51</v>
      </c>
      <c r="K1523" s="503" t="s">
        <v>51</v>
      </c>
      <c r="L1523" s="499" t="s">
        <v>860</v>
      </c>
      <c r="M1523" s="535" t="s">
        <v>861</v>
      </c>
      <c r="N1523" s="15" t="s">
        <v>637</v>
      </c>
      <c r="O1523" s="15" t="s">
        <v>831</v>
      </c>
      <c r="P1523" s="503" t="s">
        <v>579</v>
      </c>
      <c r="Q1523" s="15">
        <v>2</v>
      </c>
      <c r="R1523" s="15">
        <v>2</v>
      </c>
      <c r="S1523" s="479">
        <v>4</v>
      </c>
      <c r="T1523" s="15">
        <v>3</v>
      </c>
      <c r="U1523" s="471"/>
      <c r="V1523" s="550">
        <v>35</v>
      </c>
      <c r="W1523" s="497">
        <v>45228337</v>
      </c>
      <c r="X1523" s="566" t="s">
        <v>202</v>
      </c>
      <c r="Y1523" s="15" t="s">
        <v>579</v>
      </c>
      <c r="Z1523" s="15"/>
      <c r="AA1523" s="15"/>
      <c r="AB1523" s="15"/>
      <c r="AC1523" s="15" t="s">
        <v>1075</v>
      </c>
      <c r="AD1523" s="15"/>
      <c r="AE1523" s="479"/>
      <c r="AF1523" s="497"/>
      <c r="AG1523" s="497"/>
      <c r="AH1523" s="497" t="s">
        <v>203</v>
      </c>
      <c r="AI1523" s="15">
        <v>2</v>
      </c>
      <c r="AJ1523" s="15">
        <v>7</v>
      </c>
      <c r="AK1523" s="15">
        <v>40</v>
      </c>
      <c r="AL1523" s="15">
        <v>11</v>
      </c>
      <c r="AM1523" s="15">
        <v>0</v>
      </c>
      <c r="AN1523" s="490">
        <f>IF(AJ1523="",S1523,ROUND(((((AL1523/24)+(AM1523/1440))-((AJ1523/24)+(AK1523/1440)))*1440/50),5))</f>
        <v>4</v>
      </c>
      <c r="AO1523" s="491">
        <f>AJ1523/24+AK1523/1440</f>
        <v>0.31944444444444448</v>
      </c>
      <c r="AP1523" s="491">
        <f>AL1523/24+AM1523/1440</f>
        <v>0.45833333333333331</v>
      </c>
      <c r="AQ1523" s="23" t="str" cm="1">
        <f t="array" ref="AQ1523">IF(X1523="","",IF(SUMPRODUCT((X1523=$X$7:$X$2085)*(AI1523=$AI$7:$AI$2085)*(AO1523=$AO$7:$AO$2085)*(AP1523=$AP$7:$AP$2085)*(ROW($X$7:$X$2085)&lt;&gt;ROW(X1523))*((S1523=0)*($S$7:$S$2085&gt;0)+(S1523&gt;0)*($S$7:$S$2085=0)))&gt;0,"SALONES UNIDOS",IF(SUMPRODUCT((X1523=$X$7:$X$2085)*(AI1523=$AI$7:$AI$2085)*((AO1523&lt;$AP$7:$AP$2085)*(AP1523&gt;$AO$7:$AO$2085))*(ROW($X$7:$X$2085)&lt;&gt;ROW(X1523)))&gt;0,"Cruzado","Sin cruce")))</f>
        <v>Sin cruce</v>
      </c>
      <c r="AR1523" s="23" t="str" cm="1">
        <f t="array" ref="AR1523">IF(AE1523="","",IF(SUMPRODUCT((AE1523=$AE$7:$AE$2085)*(AI1523=$AI$7:$AI$2085)*(AO1523=$AO$7:$AO$2085)*(AP1523=$AP$7:$AP$2085)*(ROW($AE$7:$AE$2085)&lt;&gt;ROW(AE1523))*((S1523=0)*($S$7:$S$2085&gt;0)+(S1523&gt;0)*($S$7:$S$2085=0)))&gt;0,"SALONES UNIDOS",IF(SUMPRODUCT((AE1523=$AE$7:$AE$2085)*(AI1523=$AI$7:$AI$2085)*((AO1523&lt;$AP$7:$AP$2085)*(AP1523&gt;$AO$7:$AO$2085))*(ROW($AE$7:$AE$2085)&lt;&gt;ROW(AE1523)))&gt;0,"Cruzado","Sin cruce")))</f>
        <v/>
      </c>
      <c r="AS1523" s="94" t="str">
        <f t="shared" si="31"/>
        <v>PS3PRINCIPALB</v>
      </c>
      <c r="AT1523" s="94" t="str" cm="1">
        <f t="array" ref="AT1523">IF(AS1523="","",IF(SUMPRODUCT((AS1523=$AS$7:$AS$2085)*(AI1523=$AI$7:$AI$2085)*(AO1523=$AO$7:$AO$2085)*(AP1523=$AP$7:$AP$2085)*(ROW($AS$7:$AS$2085)&lt;&gt;ROW(AS1523))*((S1523=0)*($S$7:$S$2085&gt;0)+(S1523&gt;0)*($S$7:$S$2085=0)))&gt;0,"SALONES UNIDOS",IF(SUMPRODUCT((AS1523=$AS$7:$AS$2085)*(AI1523=$AI$7:$AI$2085)*((AO1523&lt;$AP$7:$AP$2085)*(AP1523&gt;$AO$7:$AO$2085))*(ROW($AS$7:$AS$2085)&lt;&gt;ROW(AS1523)))&gt;0,"Cruzado","Sin cruce")))</f>
        <v>Sin cruce</v>
      </c>
    </row>
    <row r="1524" spans="3:46" ht="15.6" hidden="1" customHeight="1">
      <c r="C1524" s="496" t="s">
        <v>572</v>
      </c>
      <c r="D1524" s="479" t="s">
        <v>828</v>
      </c>
      <c r="E1524" s="479">
        <v>20261</v>
      </c>
      <c r="F1524" s="503" t="s">
        <v>48</v>
      </c>
      <c r="G1524" s="497" t="s">
        <v>80</v>
      </c>
      <c r="H1524" s="503" t="s">
        <v>90</v>
      </c>
      <c r="I1524" s="503">
        <v>3</v>
      </c>
      <c r="J1524" s="503" t="s">
        <v>51</v>
      </c>
      <c r="K1524" s="503" t="s">
        <v>51</v>
      </c>
      <c r="L1524" s="499" t="s">
        <v>862</v>
      </c>
      <c r="M1524" s="535" t="s">
        <v>863</v>
      </c>
      <c r="N1524" s="15" t="s">
        <v>830</v>
      </c>
      <c r="O1524" s="15" t="s">
        <v>831</v>
      </c>
      <c r="P1524" s="503" t="s">
        <v>579</v>
      </c>
      <c r="Q1524" s="15">
        <v>3</v>
      </c>
      <c r="R1524" s="15">
        <v>2</v>
      </c>
      <c r="S1524" s="479">
        <v>5</v>
      </c>
      <c r="T1524" s="15">
        <v>4</v>
      </c>
      <c r="U1524" s="471"/>
      <c r="V1524" s="550">
        <v>35</v>
      </c>
      <c r="W1524" s="497">
        <v>40509747</v>
      </c>
      <c r="X1524" s="566" t="s">
        <v>271</v>
      </c>
      <c r="Y1524" s="15" t="s">
        <v>579</v>
      </c>
      <c r="Z1524" s="15"/>
      <c r="AA1524" s="15"/>
      <c r="AB1524" s="15"/>
      <c r="AC1524" s="15" t="s">
        <v>1090</v>
      </c>
      <c r="AD1524" s="15"/>
      <c r="AE1524" s="479"/>
      <c r="AF1524" s="497"/>
      <c r="AG1524" s="497"/>
      <c r="AH1524" s="497" t="s">
        <v>203</v>
      </c>
      <c r="AI1524" s="15">
        <v>3</v>
      </c>
      <c r="AJ1524" s="15">
        <v>8</v>
      </c>
      <c r="AK1524" s="15">
        <v>30</v>
      </c>
      <c r="AL1524" s="15">
        <v>12</v>
      </c>
      <c r="AM1524" s="15">
        <v>40</v>
      </c>
      <c r="AN1524" s="490">
        <f>IF(AJ1524="",S1524,ROUND(((((AL1524/24)+(AM1524/1440))-((AJ1524/24)+(AK1524/1440)))*1440/50),5))</f>
        <v>5</v>
      </c>
      <c r="AO1524" s="491">
        <f>AJ1524/24+AK1524/1440</f>
        <v>0.35416666666666663</v>
      </c>
      <c r="AP1524" s="491">
        <f>AL1524/24+AM1524/1440</f>
        <v>0.52777777777777779</v>
      </c>
      <c r="AQ1524" s="23" t="str" cm="1">
        <f t="array" ref="AQ1524">IF(X1524="","",IF(SUMPRODUCT((X1524=$X$7:$X$2085)*(AI1524=$AI$7:$AI$2085)*(AO1524=$AO$7:$AO$2085)*(AP1524=$AP$7:$AP$2085)*(ROW($X$7:$X$2085)&lt;&gt;ROW(X1524))*((S1524=0)*($S$7:$S$2085&gt;0)+(S1524&gt;0)*($S$7:$S$2085=0)))&gt;0,"SALONES UNIDOS",IF(SUMPRODUCT((X1524=$X$7:$X$2085)*(AI1524=$AI$7:$AI$2085)*((AO1524&lt;$AP$7:$AP$2085)*(AP1524&gt;$AO$7:$AO$2085))*(ROW($X$7:$X$2085)&lt;&gt;ROW(X1524)))&gt;0,"Cruzado","Sin cruce")))</f>
        <v>Sin cruce</v>
      </c>
      <c r="AR1524" s="23" t="str" cm="1">
        <f t="array" ref="AR1524">IF(AE1524="","",IF(SUMPRODUCT((AE1524=$AE$7:$AE$2085)*(AI1524=$AI$7:$AI$2085)*(AO1524=$AO$7:$AO$2085)*(AP1524=$AP$7:$AP$2085)*(ROW($AE$7:$AE$2085)&lt;&gt;ROW(AE1524))*((S1524=0)*($S$7:$S$2085&gt;0)+(S1524&gt;0)*($S$7:$S$2085=0)))&gt;0,"SALONES UNIDOS",IF(SUMPRODUCT((AE1524=$AE$7:$AE$2085)*(AI1524=$AI$7:$AI$2085)*((AO1524&lt;$AP$7:$AP$2085)*(AP1524&gt;$AO$7:$AO$2085))*(ROW($AE$7:$AE$2085)&lt;&gt;ROW(AE1524)))&gt;0,"Cruzado","Sin cruce")))</f>
        <v/>
      </c>
      <c r="AS1524" s="94" t="str">
        <f t="shared" si="31"/>
        <v>PS3PRINCIPALB</v>
      </c>
      <c r="AT1524" s="94" t="str" cm="1">
        <f t="array" ref="AT1524">IF(AS1524="","",IF(SUMPRODUCT((AS1524=$AS$7:$AS$2085)*(AI1524=$AI$7:$AI$2085)*(AO1524=$AO$7:$AO$2085)*(AP1524=$AP$7:$AP$2085)*(ROW($AS$7:$AS$2085)&lt;&gt;ROW(AS1524))*((S1524=0)*($S$7:$S$2085&gt;0)+(S1524&gt;0)*($S$7:$S$2085=0)))&gt;0,"SALONES UNIDOS",IF(SUMPRODUCT((AS1524=$AS$7:$AS$2085)*(AI1524=$AI$7:$AI$2085)*((AO1524&lt;$AP$7:$AP$2085)*(AP1524&gt;$AO$7:$AO$2085))*(ROW($AS$7:$AS$2085)&lt;&gt;ROW(AS1524)))&gt;0,"Cruzado","Sin cruce")))</f>
        <v>Sin cruce</v>
      </c>
    </row>
    <row r="1525" spans="3:46" ht="15.6" hidden="1" customHeight="1">
      <c r="C1525" s="496" t="s">
        <v>572</v>
      </c>
      <c r="D1525" s="479" t="s">
        <v>828</v>
      </c>
      <c r="E1525" s="479">
        <v>20261</v>
      </c>
      <c r="F1525" s="503" t="s">
        <v>48</v>
      </c>
      <c r="G1525" s="497" t="s">
        <v>80</v>
      </c>
      <c r="H1525" s="503" t="s">
        <v>90</v>
      </c>
      <c r="I1525" s="503">
        <v>4</v>
      </c>
      <c r="J1525" s="503" t="s">
        <v>41</v>
      </c>
      <c r="K1525" s="503" t="s">
        <v>41</v>
      </c>
      <c r="L1525" s="499" t="s">
        <v>864</v>
      </c>
      <c r="M1525" s="535" t="s">
        <v>865</v>
      </c>
      <c r="N1525" s="15" t="s">
        <v>830</v>
      </c>
      <c r="O1525" s="15" t="s">
        <v>831</v>
      </c>
      <c r="P1525" s="503" t="s">
        <v>579</v>
      </c>
      <c r="Q1525" s="15">
        <v>1</v>
      </c>
      <c r="R1525" s="15">
        <v>4</v>
      </c>
      <c r="S1525" s="479">
        <v>5</v>
      </c>
      <c r="T1525" s="15">
        <v>3</v>
      </c>
      <c r="U1525" s="471"/>
      <c r="V1525" s="550">
        <v>25</v>
      </c>
      <c r="W1525" s="497">
        <v>21453025</v>
      </c>
      <c r="X1525" s="566" t="s">
        <v>233</v>
      </c>
      <c r="Y1525" s="15" t="s">
        <v>579</v>
      </c>
      <c r="Z1525" s="15"/>
      <c r="AA1525" s="15"/>
      <c r="AB1525" s="15"/>
      <c r="AC1525" s="15" t="s">
        <v>1082</v>
      </c>
      <c r="AD1525" s="15"/>
      <c r="AE1525" s="479"/>
      <c r="AF1525" s="497"/>
      <c r="AG1525" s="497"/>
      <c r="AH1525" s="497" t="s">
        <v>203</v>
      </c>
      <c r="AI1525" s="15">
        <v>2</v>
      </c>
      <c r="AJ1525" s="15">
        <v>10</v>
      </c>
      <c r="AK1525" s="15">
        <v>10</v>
      </c>
      <c r="AL1525" s="15">
        <v>14</v>
      </c>
      <c r="AM1525" s="15">
        <v>20</v>
      </c>
      <c r="AN1525" s="490">
        <f>IF(AJ1525="",S1525,ROUND(((((AL1525/24)+(AM1525/1440))-((AJ1525/24)+(AK1525/1440)))*1440/50),5))</f>
        <v>5</v>
      </c>
      <c r="AO1525" s="491">
        <f>AJ1525/24+AK1525/1440</f>
        <v>0.4236111111111111</v>
      </c>
      <c r="AP1525" s="491">
        <f>AL1525/24+AM1525/1440</f>
        <v>0.59722222222222221</v>
      </c>
      <c r="AQ1525" s="23" t="str" cm="1">
        <f t="array" ref="AQ1525">IF(X1525="","",IF(SUMPRODUCT((X1525=$X$7:$X$2085)*(AI1525=$AI$7:$AI$2085)*(AO1525=$AO$7:$AO$2085)*(AP1525=$AP$7:$AP$2085)*(ROW($X$7:$X$2085)&lt;&gt;ROW(X1525))*((S1525=0)*($S$7:$S$2085&gt;0)+(S1525&gt;0)*($S$7:$S$2085=0)))&gt;0,"SALONES UNIDOS",IF(SUMPRODUCT((X1525=$X$7:$X$2085)*(AI1525=$AI$7:$AI$2085)*((AO1525&lt;$AP$7:$AP$2085)*(AP1525&gt;$AO$7:$AO$2085))*(ROW($X$7:$X$2085)&lt;&gt;ROW(X1525)))&gt;0,"Cruzado","Sin cruce")))</f>
        <v>Sin cruce</v>
      </c>
      <c r="AR1525" s="23" t="str" cm="1">
        <f t="array" ref="AR1525">IF(AE1525="","",IF(SUMPRODUCT((AE1525=$AE$7:$AE$2085)*(AI1525=$AI$7:$AI$2085)*(AO1525=$AO$7:$AO$2085)*(AP1525=$AP$7:$AP$2085)*(ROW($AE$7:$AE$2085)&lt;&gt;ROW(AE1525))*((S1525=0)*($S$7:$S$2085&gt;0)+(S1525&gt;0)*($S$7:$S$2085=0)))&gt;0,"SALONES UNIDOS",IF(SUMPRODUCT((AE1525=$AE$7:$AE$2085)*(AI1525=$AI$7:$AI$2085)*((AO1525&lt;$AP$7:$AP$2085)*(AP1525&gt;$AO$7:$AO$2085))*(ROW($AE$7:$AE$2085)&lt;&gt;ROW(AE1525)))&gt;0,"Cruzado","Sin cruce")))</f>
        <v/>
      </c>
      <c r="AS1525" s="94" t="str">
        <f t="shared" si="31"/>
        <v>PS4PRINCIPALA</v>
      </c>
      <c r="AT1525" s="94" t="str" cm="1">
        <f t="array" ref="AT1525">IF(AS1525="","",IF(SUMPRODUCT((AS1525=$AS$7:$AS$2085)*(AI1525=$AI$7:$AI$2085)*(AO1525=$AO$7:$AO$2085)*(AP1525=$AP$7:$AP$2085)*(ROW($AS$7:$AS$2085)&lt;&gt;ROW(AS1525))*((S1525=0)*($S$7:$S$2085&gt;0)+(S1525&gt;0)*($S$7:$S$2085=0)))&gt;0,"SALONES UNIDOS",IF(SUMPRODUCT((AS1525=$AS$7:$AS$2085)*(AI1525=$AI$7:$AI$2085)*((AO1525&lt;$AP$7:$AP$2085)*(AP1525&gt;$AO$7:$AO$2085))*(ROW($AS$7:$AS$2085)&lt;&gt;ROW(AS1525)))&gt;0,"Cruzado","Sin cruce")))</f>
        <v>Sin cruce</v>
      </c>
    </row>
    <row r="1526" spans="3:46" ht="15.6" hidden="1" customHeight="1">
      <c r="C1526" s="496" t="s">
        <v>572</v>
      </c>
      <c r="D1526" s="479" t="s">
        <v>828</v>
      </c>
      <c r="E1526" s="479">
        <v>20261</v>
      </c>
      <c r="F1526" s="503" t="s">
        <v>48</v>
      </c>
      <c r="G1526" s="497" t="s">
        <v>80</v>
      </c>
      <c r="H1526" s="503" t="s">
        <v>90</v>
      </c>
      <c r="I1526" s="503">
        <v>4</v>
      </c>
      <c r="J1526" s="503" t="s">
        <v>41</v>
      </c>
      <c r="K1526" s="503" t="s">
        <v>41</v>
      </c>
      <c r="L1526" s="499" t="s">
        <v>866</v>
      </c>
      <c r="M1526" s="535" t="s">
        <v>867</v>
      </c>
      <c r="N1526" s="15" t="s">
        <v>637</v>
      </c>
      <c r="O1526" s="15" t="s">
        <v>831</v>
      </c>
      <c r="P1526" s="503" t="s">
        <v>579</v>
      </c>
      <c r="Q1526" s="15">
        <v>2</v>
      </c>
      <c r="R1526" s="15">
        <v>2</v>
      </c>
      <c r="S1526" s="479">
        <v>4</v>
      </c>
      <c r="T1526" s="15">
        <v>3</v>
      </c>
      <c r="U1526" s="471"/>
      <c r="V1526" s="550">
        <v>25</v>
      </c>
      <c r="W1526" s="497">
        <v>21788742</v>
      </c>
      <c r="X1526" s="566" t="s">
        <v>421</v>
      </c>
      <c r="Y1526" s="15" t="s">
        <v>579</v>
      </c>
      <c r="Z1526" s="15"/>
      <c r="AA1526" s="15"/>
      <c r="AB1526" s="15"/>
      <c r="AC1526" s="15" t="s">
        <v>1082</v>
      </c>
      <c r="AD1526" s="15"/>
      <c r="AE1526" s="479"/>
      <c r="AF1526" s="497"/>
      <c r="AG1526" s="497"/>
      <c r="AH1526" s="497" t="s">
        <v>203</v>
      </c>
      <c r="AI1526" s="15">
        <v>6</v>
      </c>
      <c r="AJ1526" s="15">
        <v>9</v>
      </c>
      <c r="AK1526" s="15">
        <v>20</v>
      </c>
      <c r="AL1526" s="15">
        <v>12</v>
      </c>
      <c r="AM1526" s="15">
        <v>40</v>
      </c>
      <c r="AN1526" s="490">
        <f>IF(AJ1526="",S1526,ROUND(((((AL1526/24)+(AM1526/1440))-((AJ1526/24)+(AK1526/1440)))*1440/50),5))</f>
        <v>4</v>
      </c>
      <c r="AO1526" s="491">
        <f>AJ1526/24+AK1526/1440</f>
        <v>0.3888888888888889</v>
      </c>
      <c r="AP1526" s="491">
        <f>AL1526/24+AM1526/1440</f>
        <v>0.52777777777777779</v>
      </c>
      <c r="AQ1526" s="23" t="str" cm="1">
        <f t="array" ref="AQ1526">IF(X1526="","",IF(SUMPRODUCT((X1526=$X$7:$X$2085)*(AI1526=$AI$7:$AI$2085)*(AO1526=$AO$7:$AO$2085)*(AP1526=$AP$7:$AP$2085)*(ROW($X$7:$X$2085)&lt;&gt;ROW(X1526))*((S1526=0)*($S$7:$S$2085&gt;0)+(S1526&gt;0)*($S$7:$S$2085=0)))&gt;0,"SALONES UNIDOS",IF(SUMPRODUCT((X1526=$X$7:$X$2085)*(AI1526=$AI$7:$AI$2085)*((AO1526&lt;$AP$7:$AP$2085)*(AP1526&gt;$AO$7:$AO$2085))*(ROW($X$7:$X$2085)&lt;&gt;ROW(X1526)))&gt;0,"Cruzado","Sin cruce")))</f>
        <v>Sin cruce</v>
      </c>
      <c r="AR1526" s="23" t="str" cm="1">
        <f t="array" ref="AR1526">IF(AE1526="","",IF(SUMPRODUCT((AE1526=$AE$7:$AE$2085)*(AI1526=$AI$7:$AI$2085)*(AO1526=$AO$7:$AO$2085)*(AP1526=$AP$7:$AP$2085)*(ROW($AE$7:$AE$2085)&lt;&gt;ROW(AE1526))*((S1526=0)*($S$7:$S$2085&gt;0)+(S1526&gt;0)*($S$7:$S$2085=0)))&gt;0,"SALONES UNIDOS",IF(SUMPRODUCT((AE1526=$AE$7:$AE$2085)*(AI1526=$AI$7:$AI$2085)*((AO1526&lt;$AP$7:$AP$2085)*(AP1526&gt;$AO$7:$AO$2085))*(ROW($AE$7:$AE$2085)&lt;&gt;ROW(AE1526)))&gt;0,"Cruzado","Sin cruce")))</f>
        <v/>
      </c>
      <c r="AS1526" s="94" t="str">
        <f t="shared" si="31"/>
        <v>PS4PRINCIPALA</v>
      </c>
      <c r="AT1526" s="94" t="str" cm="1">
        <f t="array" ref="AT1526">IF(AS1526="","",IF(SUMPRODUCT((AS1526=$AS$7:$AS$2085)*(AI1526=$AI$7:$AI$2085)*(AO1526=$AO$7:$AO$2085)*(AP1526=$AP$7:$AP$2085)*(ROW($AS$7:$AS$2085)&lt;&gt;ROW(AS1526))*((S1526=0)*($S$7:$S$2085&gt;0)+(S1526&gt;0)*($S$7:$S$2085=0)))&gt;0,"SALONES UNIDOS",IF(SUMPRODUCT((AS1526=$AS$7:$AS$2085)*(AI1526=$AI$7:$AI$2085)*((AO1526&lt;$AP$7:$AP$2085)*(AP1526&gt;$AO$7:$AO$2085))*(ROW($AS$7:$AS$2085)&lt;&gt;ROW(AS1526)))&gt;0,"Cruzado","Sin cruce")))</f>
        <v>Sin cruce</v>
      </c>
    </row>
    <row r="1527" spans="3:46" ht="15.6" hidden="1" customHeight="1">
      <c r="C1527" s="496" t="s">
        <v>572</v>
      </c>
      <c r="D1527" s="479" t="s">
        <v>828</v>
      </c>
      <c r="E1527" s="479">
        <v>20261</v>
      </c>
      <c r="F1527" s="503" t="s">
        <v>48</v>
      </c>
      <c r="G1527" s="497" t="s">
        <v>80</v>
      </c>
      <c r="H1527" s="503" t="s">
        <v>90</v>
      </c>
      <c r="I1527" s="503">
        <v>4</v>
      </c>
      <c r="J1527" s="503" t="s">
        <v>41</v>
      </c>
      <c r="K1527" s="503" t="s">
        <v>41</v>
      </c>
      <c r="L1527" s="499" t="s">
        <v>868</v>
      </c>
      <c r="M1527" s="535" t="s">
        <v>869</v>
      </c>
      <c r="N1527" s="15" t="s">
        <v>637</v>
      </c>
      <c r="O1527" s="15" t="s">
        <v>831</v>
      </c>
      <c r="P1527" s="503" t="s">
        <v>579</v>
      </c>
      <c r="Q1527" s="15">
        <v>2</v>
      </c>
      <c r="R1527" s="15">
        <v>0</v>
      </c>
      <c r="S1527" s="479">
        <v>2</v>
      </c>
      <c r="T1527" s="15">
        <v>3</v>
      </c>
      <c r="U1527" s="471"/>
      <c r="V1527" s="550">
        <v>25</v>
      </c>
      <c r="W1527" s="548">
        <v>45469052</v>
      </c>
      <c r="X1527" s="564" t="s">
        <v>325</v>
      </c>
      <c r="Y1527" s="15" t="s">
        <v>579</v>
      </c>
      <c r="Z1527" s="15"/>
      <c r="AA1527" s="15"/>
      <c r="AB1527" s="15"/>
      <c r="AC1527" s="15" t="s">
        <v>1082</v>
      </c>
      <c r="AD1527" s="15"/>
      <c r="AE1527" s="479"/>
      <c r="AF1527" s="497"/>
      <c r="AG1527" s="497"/>
      <c r="AH1527" s="497" t="s">
        <v>582</v>
      </c>
      <c r="AI1527" s="15">
        <v>3</v>
      </c>
      <c r="AJ1527" s="15">
        <v>18</v>
      </c>
      <c r="AK1527" s="15">
        <v>30</v>
      </c>
      <c r="AL1527" s="15">
        <v>20</v>
      </c>
      <c r="AM1527" s="15">
        <v>10</v>
      </c>
      <c r="AN1527" s="490">
        <f>IF(AJ1527="",S1527,ROUND(((((AL1527/24)+(AM1527/1440))-((AJ1527/24)+(AK1527/1440)))*1440/50),5))</f>
        <v>2</v>
      </c>
      <c r="AO1527" s="491">
        <f>AJ1527/24+AK1527/1440</f>
        <v>0.77083333333333337</v>
      </c>
      <c r="AP1527" s="491">
        <f>AL1527/24+AM1527/1440</f>
        <v>0.84027777777777779</v>
      </c>
      <c r="AQ1527" s="23" t="str" cm="1">
        <f t="array" ref="AQ1527">IF(X1527="","",IF(SUMPRODUCT((X1527=$X$7:$X$2085)*(AI1527=$AI$7:$AI$2085)*(AO1527=$AO$7:$AO$2085)*(AP1527=$AP$7:$AP$2085)*(ROW($X$7:$X$2085)&lt;&gt;ROW(X1527))*((S1527=0)*($S$7:$S$2085&gt;0)+(S1527&gt;0)*($S$7:$S$2085=0)))&gt;0,"SALONES UNIDOS",IF(SUMPRODUCT((X1527=$X$7:$X$2085)*(AI1527=$AI$7:$AI$2085)*((AO1527&lt;$AP$7:$AP$2085)*(AP1527&gt;$AO$7:$AO$2085))*(ROW($X$7:$X$2085)&lt;&gt;ROW(X1527)))&gt;0,"Cruzado","Sin cruce")))</f>
        <v>Sin cruce</v>
      </c>
      <c r="AR1527" s="23" t="str" cm="1">
        <f t="array" ref="AR1527">IF(AE1527="","",IF(SUMPRODUCT((AE1527=$AE$7:$AE$2085)*(AI1527=$AI$7:$AI$2085)*(AO1527=$AO$7:$AO$2085)*(AP1527=$AP$7:$AP$2085)*(ROW($AE$7:$AE$2085)&lt;&gt;ROW(AE1527))*((S1527=0)*($S$7:$S$2085&gt;0)+(S1527&gt;0)*($S$7:$S$2085=0)))&gt;0,"SALONES UNIDOS",IF(SUMPRODUCT((AE1527=$AE$7:$AE$2085)*(AI1527=$AI$7:$AI$2085)*((AO1527&lt;$AP$7:$AP$2085)*(AP1527&gt;$AO$7:$AO$2085))*(ROW($AE$7:$AE$2085)&lt;&gt;ROW(AE1527)))&gt;0,"Cruzado","Sin cruce")))</f>
        <v/>
      </c>
      <c r="AS1527" s="94" t="str">
        <f t="shared" si="31"/>
        <v>PS4PRINCIPALA</v>
      </c>
      <c r="AT1527" s="94" t="str" cm="1">
        <f t="array" ref="AT1527">IF(AS1527="","",IF(SUMPRODUCT((AS1527=$AS$7:$AS$2085)*(AI1527=$AI$7:$AI$2085)*(AO1527=$AO$7:$AO$2085)*(AP1527=$AP$7:$AP$2085)*(ROW($AS$7:$AS$2085)&lt;&gt;ROW(AS1527))*((S1527=0)*($S$7:$S$2085&gt;0)+(S1527&gt;0)*($S$7:$S$2085=0)))&gt;0,"SALONES UNIDOS",IF(SUMPRODUCT((AS1527=$AS$7:$AS$2085)*(AI1527=$AI$7:$AI$2085)*((AO1527&lt;$AP$7:$AP$2085)*(AP1527&gt;$AO$7:$AO$2085))*(ROW($AS$7:$AS$2085)&lt;&gt;ROW(AS1527)))&gt;0,"Cruzado","Sin cruce")))</f>
        <v>Sin cruce</v>
      </c>
    </row>
    <row r="1528" spans="3:46" ht="15.6" hidden="1" customHeight="1">
      <c r="C1528" s="496" t="s">
        <v>572</v>
      </c>
      <c r="D1528" s="479" t="s">
        <v>828</v>
      </c>
      <c r="E1528" s="479">
        <v>20261</v>
      </c>
      <c r="F1528" s="503" t="s">
        <v>48</v>
      </c>
      <c r="G1528" s="497" t="s">
        <v>80</v>
      </c>
      <c r="H1528" s="503" t="s">
        <v>90</v>
      </c>
      <c r="I1528" s="503">
        <v>4</v>
      </c>
      <c r="J1528" s="503" t="s">
        <v>41</v>
      </c>
      <c r="K1528" s="503" t="s">
        <v>41</v>
      </c>
      <c r="L1528" s="499" t="s">
        <v>868</v>
      </c>
      <c r="M1528" s="535" t="s">
        <v>869</v>
      </c>
      <c r="N1528" s="15" t="s">
        <v>637</v>
      </c>
      <c r="O1528" s="15" t="s">
        <v>831</v>
      </c>
      <c r="P1528" s="503" t="s">
        <v>579</v>
      </c>
      <c r="Q1528" s="15">
        <v>0</v>
      </c>
      <c r="R1528" s="15">
        <v>2</v>
      </c>
      <c r="S1528" s="479">
        <v>2</v>
      </c>
      <c r="T1528" s="15">
        <v>3</v>
      </c>
      <c r="U1528" s="471"/>
      <c r="V1528" s="550">
        <v>25</v>
      </c>
      <c r="W1528" s="548">
        <v>45469052</v>
      </c>
      <c r="X1528" s="564" t="s">
        <v>325</v>
      </c>
      <c r="Y1528" s="15" t="s">
        <v>579</v>
      </c>
      <c r="Z1528" s="15"/>
      <c r="AA1528" s="15"/>
      <c r="AB1528" s="15"/>
      <c r="AC1528" s="15" t="s">
        <v>1082</v>
      </c>
      <c r="AD1528" s="15"/>
      <c r="AE1528" s="479"/>
      <c r="AF1528" s="497"/>
      <c r="AG1528" s="497"/>
      <c r="AH1528" s="497" t="s">
        <v>100</v>
      </c>
      <c r="AI1528" s="15">
        <v>3</v>
      </c>
      <c r="AJ1528" s="15">
        <v>20</v>
      </c>
      <c r="AK1528" s="15">
        <v>10</v>
      </c>
      <c r="AL1528" s="15">
        <v>21</v>
      </c>
      <c r="AM1528" s="15">
        <v>50</v>
      </c>
      <c r="AN1528" s="490">
        <f>IF(AJ1528="",S1528,ROUND(((((AL1528/24)+(AM1528/1440))-((AJ1528/24)+(AK1528/1440)))*1440/50),5))</f>
        <v>2</v>
      </c>
      <c r="AO1528" s="491">
        <f>AJ1528/24+AK1528/1440</f>
        <v>0.84027777777777779</v>
      </c>
      <c r="AP1528" s="491">
        <f>AL1528/24+AM1528/1440</f>
        <v>0.90972222222222221</v>
      </c>
      <c r="AQ1528" s="23" t="str" cm="1">
        <f t="array" ref="AQ1528">IF(X1528="","",IF(SUMPRODUCT((X1528=$X$7:$X$2085)*(AI1528=$AI$7:$AI$2085)*(AO1528=$AO$7:$AO$2085)*(AP1528=$AP$7:$AP$2085)*(ROW($X$7:$X$2085)&lt;&gt;ROW(X1528))*((S1528=0)*($S$7:$S$2085&gt;0)+(S1528&gt;0)*($S$7:$S$2085=0)))&gt;0,"SALONES UNIDOS",IF(SUMPRODUCT((X1528=$X$7:$X$2085)*(AI1528=$AI$7:$AI$2085)*((AO1528&lt;$AP$7:$AP$2085)*(AP1528&gt;$AO$7:$AO$2085))*(ROW($X$7:$X$2085)&lt;&gt;ROW(X1528)))&gt;0,"Cruzado","Sin cruce")))</f>
        <v>Sin cruce</v>
      </c>
      <c r="AR1528" s="23" t="str" cm="1">
        <f t="array" ref="AR1528">IF(AE1528="","",IF(SUMPRODUCT((AE1528=$AE$7:$AE$2085)*(AI1528=$AI$7:$AI$2085)*(AO1528=$AO$7:$AO$2085)*(AP1528=$AP$7:$AP$2085)*(ROW($AE$7:$AE$2085)&lt;&gt;ROW(AE1528))*((S1528=0)*($S$7:$S$2085&gt;0)+(S1528&gt;0)*($S$7:$S$2085=0)))&gt;0,"SALONES UNIDOS",IF(SUMPRODUCT((AE1528=$AE$7:$AE$2085)*(AI1528=$AI$7:$AI$2085)*((AO1528&lt;$AP$7:$AP$2085)*(AP1528&gt;$AO$7:$AO$2085))*(ROW($AE$7:$AE$2085)&lt;&gt;ROW(AE1528)))&gt;0,"Cruzado","Sin cruce")))</f>
        <v/>
      </c>
      <c r="AS1528" s="94" t="str">
        <f t="shared" si="31"/>
        <v>PS4PRINCIPALA</v>
      </c>
      <c r="AT1528" s="94" t="str" cm="1">
        <f t="array" ref="AT1528">IF(AS1528="","",IF(SUMPRODUCT((AS1528=$AS$7:$AS$2085)*(AI1528=$AI$7:$AI$2085)*(AO1528=$AO$7:$AO$2085)*(AP1528=$AP$7:$AP$2085)*(ROW($AS$7:$AS$2085)&lt;&gt;ROW(AS1528))*((S1528=0)*($S$7:$S$2085&gt;0)+(S1528&gt;0)*($S$7:$S$2085=0)))&gt;0,"SALONES UNIDOS",IF(SUMPRODUCT((AS1528=$AS$7:$AS$2085)*(AI1528=$AI$7:$AI$2085)*((AO1528&lt;$AP$7:$AP$2085)*(AP1528&gt;$AO$7:$AO$2085))*(ROW($AS$7:$AS$2085)&lt;&gt;ROW(AS1528)))&gt;0,"Cruzado","Sin cruce")))</f>
        <v>Sin cruce</v>
      </c>
    </row>
    <row r="1529" spans="3:46" ht="15.6" hidden="1" customHeight="1">
      <c r="C1529" s="496" t="s">
        <v>572</v>
      </c>
      <c r="D1529" s="479" t="s">
        <v>828</v>
      </c>
      <c r="E1529" s="479">
        <v>20261</v>
      </c>
      <c r="F1529" s="503" t="s">
        <v>48</v>
      </c>
      <c r="G1529" s="497" t="s">
        <v>80</v>
      </c>
      <c r="H1529" s="503" t="s">
        <v>90</v>
      </c>
      <c r="I1529" s="503">
        <v>4</v>
      </c>
      <c r="J1529" s="503" t="s">
        <v>41</v>
      </c>
      <c r="K1529" s="503" t="s">
        <v>41</v>
      </c>
      <c r="L1529" s="499" t="s">
        <v>870</v>
      </c>
      <c r="M1529" s="535" t="s">
        <v>871</v>
      </c>
      <c r="N1529" s="15" t="s">
        <v>637</v>
      </c>
      <c r="O1529" s="15" t="s">
        <v>831</v>
      </c>
      <c r="P1529" s="503" t="s">
        <v>579</v>
      </c>
      <c r="Q1529" s="15">
        <v>3</v>
      </c>
      <c r="R1529" s="15">
        <v>2</v>
      </c>
      <c r="S1529" s="479">
        <v>5</v>
      </c>
      <c r="T1529" s="15">
        <v>4</v>
      </c>
      <c r="U1529" s="471"/>
      <c r="V1529" s="550">
        <v>25</v>
      </c>
      <c r="W1529" s="497">
        <v>45469052</v>
      </c>
      <c r="X1529" s="566" t="s">
        <v>325</v>
      </c>
      <c r="Y1529" s="15" t="s">
        <v>579</v>
      </c>
      <c r="Z1529" s="15"/>
      <c r="AA1529" s="15"/>
      <c r="AB1529" s="15"/>
      <c r="AC1529" s="15" t="s">
        <v>1082</v>
      </c>
      <c r="AD1529" s="15"/>
      <c r="AE1529" s="479"/>
      <c r="AF1529" s="497"/>
      <c r="AG1529" s="497"/>
      <c r="AH1529" s="497" t="s">
        <v>203</v>
      </c>
      <c r="AI1529" s="15">
        <v>2</v>
      </c>
      <c r="AJ1529" s="15">
        <v>15</v>
      </c>
      <c r="AK1529" s="15">
        <v>10</v>
      </c>
      <c r="AL1529" s="15">
        <v>19</v>
      </c>
      <c r="AM1529" s="15">
        <v>20</v>
      </c>
      <c r="AN1529" s="490">
        <f>IF(AJ1529="",S1529,ROUND(((((AL1529/24)+(AM1529/1440))-((AJ1529/24)+(AK1529/1440)))*1440/50),5))</f>
        <v>5</v>
      </c>
      <c r="AO1529" s="491">
        <f>AJ1529/24+AK1529/1440</f>
        <v>0.63194444444444442</v>
      </c>
      <c r="AP1529" s="491">
        <f>AL1529/24+AM1529/1440</f>
        <v>0.80555555555555547</v>
      </c>
      <c r="AQ1529" s="23" t="str" cm="1">
        <f t="array" ref="AQ1529">IF(X1529="","",IF(SUMPRODUCT((X1529=$X$7:$X$2085)*(AI1529=$AI$7:$AI$2085)*(AO1529=$AO$7:$AO$2085)*(AP1529=$AP$7:$AP$2085)*(ROW($X$7:$X$2085)&lt;&gt;ROW(X1529))*((S1529=0)*($S$7:$S$2085&gt;0)+(S1529&gt;0)*($S$7:$S$2085=0)))&gt;0,"SALONES UNIDOS",IF(SUMPRODUCT((X1529=$X$7:$X$2085)*(AI1529=$AI$7:$AI$2085)*((AO1529&lt;$AP$7:$AP$2085)*(AP1529&gt;$AO$7:$AO$2085))*(ROW($X$7:$X$2085)&lt;&gt;ROW(X1529)))&gt;0,"Cruzado","Sin cruce")))</f>
        <v>Sin cruce</v>
      </c>
      <c r="AR1529" s="23" t="str" cm="1">
        <f t="array" ref="AR1529">IF(AE1529="","",IF(SUMPRODUCT((AE1529=$AE$7:$AE$2085)*(AI1529=$AI$7:$AI$2085)*(AO1529=$AO$7:$AO$2085)*(AP1529=$AP$7:$AP$2085)*(ROW($AE$7:$AE$2085)&lt;&gt;ROW(AE1529))*((S1529=0)*($S$7:$S$2085&gt;0)+(S1529&gt;0)*($S$7:$S$2085=0)))&gt;0,"SALONES UNIDOS",IF(SUMPRODUCT((AE1529=$AE$7:$AE$2085)*(AI1529=$AI$7:$AI$2085)*((AO1529&lt;$AP$7:$AP$2085)*(AP1529&gt;$AO$7:$AO$2085))*(ROW($AE$7:$AE$2085)&lt;&gt;ROW(AE1529)))&gt;0,"Cruzado","Sin cruce")))</f>
        <v/>
      </c>
      <c r="AS1529" s="94" t="str">
        <f t="shared" si="31"/>
        <v>PS4PRINCIPALA</v>
      </c>
      <c r="AT1529" s="94" t="str" cm="1">
        <f t="array" ref="AT1529">IF(AS1529="","",IF(SUMPRODUCT((AS1529=$AS$7:$AS$2085)*(AI1529=$AI$7:$AI$2085)*(AO1529=$AO$7:$AO$2085)*(AP1529=$AP$7:$AP$2085)*(ROW($AS$7:$AS$2085)&lt;&gt;ROW(AS1529))*((S1529=0)*($S$7:$S$2085&gt;0)+(S1529&gt;0)*($S$7:$S$2085=0)))&gt;0,"SALONES UNIDOS",IF(SUMPRODUCT((AS1529=$AS$7:$AS$2085)*(AI1529=$AI$7:$AI$2085)*((AO1529&lt;$AP$7:$AP$2085)*(AP1529&gt;$AO$7:$AO$2085))*(ROW($AS$7:$AS$2085)&lt;&gt;ROW(AS1529)))&gt;0,"Cruzado","Sin cruce")))</f>
        <v>Sin cruce</v>
      </c>
    </row>
    <row r="1530" spans="3:46" ht="15.6" hidden="1" customHeight="1">
      <c r="C1530" s="496" t="s">
        <v>572</v>
      </c>
      <c r="D1530" s="479" t="s">
        <v>828</v>
      </c>
      <c r="E1530" s="479">
        <v>20261</v>
      </c>
      <c r="F1530" s="503" t="s">
        <v>48</v>
      </c>
      <c r="G1530" s="497" t="s">
        <v>80</v>
      </c>
      <c r="H1530" s="503" t="s">
        <v>90</v>
      </c>
      <c r="I1530" s="503">
        <v>4</v>
      </c>
      <c r="J1530" s="503" t="s">
        <v>41</v>
      </c>
      <c r="K1530" s="503" t="s">
        <v>41</v>
      </c>
      <c r="L1530" s="499" t="s">
        <v>872</v>
      </c>
      <c r="M1530" s="535" t="s">
        <v>873</v>
      </c>
      <c r="N1530" s="15" t="s">
        <v>637</v>
      </c>
      <c r="O1530" s="15" t="s">
        <v>831</v>
      </c>
      <c r="P1530" s="503" t="s">
        <v>624</v>
      </c>
      <c r="Q1530" s="15">
        <v>3</v>
      </c>
      <c r="R1530" s="15">
        <v>2</v>
      </c>
      <c r="S1530" s="479">
        <v>5</v>
      </c>
      <c r="T1530" s="15">
        <v>4</v>
      </c>
      <c r="U1530" s="471"/>
      <c r="V1530" s="550">
        <v>25</v>
      </c>
      <c r="W1530" s="497">
        <v>21815710</v>
      </c>
      <c r="X1530" s="566" t="s">
        <v>317</v>
      </c>
      <c r="Y1530" s="15" t="s">
        <v>624</v>
      </c>
      <c r="Z1530" s="15"/>
      <c r="AA1530" s="15"/>
      <c r="AB1530" s="15"/>
      <c r="AC1530" s="493"/>
      <c r="AD1530" s="15"/>
      <c r="AE1530" s="479"/>
      <c r="AF1530" s="497"/>
      <c r="AG1530" s="497"/>
      <c r="AH1530" s="497" t="s">
        <v>203</v>
      </c>
      <c r="AI1530" s="15">
        <v>5</v>
      </c>
      <c r="AJ1530" s="15">
        <v>7</v>
      </c>
      <c r="AK1530" s="15">
        <v>40</v>
      </c>
      <c r="AL1530" s="15">
        <v>11</v>
      </c>
      <c r="AM1530" s="15">
        <v>50</v>
      </c>
      <c r="AN1530" s="490">
        <f>IF(AJ1530="",S1530,ROUND(((((AL1530/24)+(AM1530/1440))-((AJ1530/24)+(AK1530/1440)))*1440/50),5))</f>
        <v>5</v>
      </c>
      <c r="AO1530" s="491">
        <f>AJ1530/24+AK1530/1440</f>
        <v>0.31944444444444448</v>
      </c>
      <c r="AP1530" s="491">
        <f>AL1530/24+AM1530/1440</f>
        <v>0.49305555555555552</v>
      </c>
      <c r="AQ1530" s="23" t="str" cm="1">
        <f t="array" ref="AQ1530">IF(X1530="","",IF(SUMPRODUCT((X1530=$X$7:$X$2085)*(AI1530=$AI$7:$AI$2085)*(AO1530=$AO$7:$AO$2085)*(AP1530=$AP$7:$AP$2085)*(ROW($X$7:$X$2085)&lt;&gt;ROW(X1530))*((S1530=0)*($S$7:$S$2085&gt;0)+(S1530&gt;0)*($S$7:$S$2085=0)))&gt;0,"SALONES UNIDOS",IF(SUMPRODUCT((X1530=$X$7:$X$2085)*(AI1530=$AI$7:$AI$2085)*((AO1530&lt;$AP$7:$AP$2085)*(AP1530&gt;$AO$7:$AO$2085))*(ROW($X$7:$X$2085)&lt;&gt;ROW(X1530)))&gt;0,"Cruzado","Sin cruce")))</f>
        <v>Sin cruce</v>
      </c>
      <c r="AR1530" s="23" t="str" cm="1">
        <f t="array" ref="AR1530">IF(AE1530="","",IF(SUMPRODUCT((AE1530=$AE$7:$AE$2085)*(AI1530=$AI$7:$AI$2085)*(AO1530=$AO$7:$AO$2085)*(AP1530=$AP$7:$AP$2085)*(ROW($AE$7:$AE$2085)&lt;&gt;ROW(AE1530))*((S1530=0)*($S$7:$S$2085&gt;0)+(S1530&gt;0)*($S$7:$S$2085=0)))&gt;0,"SALONES UNIDOS",IF(SUMPRODUCT((AE1530=$AE$7:$AE$2085)*(AI1530=$AI$7:$AI$2085)*((AO1530&lt;$AP$7:$AP$2085)*(AP1530&gt;$AO$7:$AO$2085))*(ROW($AE$7:$AE$2085)&lt;&gt;ROW(AE1530)))&gt;0,"Cruzado","Sin cruce")))</f>
        <v/>
      </c>
      <c r="AS1530" s="94" t="str">
        <f t="shared" si="31"/>
        <v>PS4PRINCIPALA</v>
      </c>
      <c r="AT1530" s="94" t="str" cm="1">
        <f t="array" ref="AT1530">IF(AS1530="","",IF(SUMPRODUCT((AS1530=$AS$7:$AS$2085)*(AI1530=$AI$7:$AI$2085)*(AO1530=$AO$7:$AO$2085)*(AP1530=$AP$7:$AP$2085)*(ROW($AS$7:$AS$2085)&lt;&gt;ROW(AS1530))*((S1530=0)*($S$7:$S$2085&gt;0)+(S1530&gt;0)*($S$7:$S$2085=0)))&gt;0,"SALONES UNIDOS",IF(SUMPRODUCT((AS1530=$AS$7:$AS$2085)*(AI1530=$AI$7:$AI$2085)*((AO1530&lt;$AP$7:$AP$2085)*(AP1530&gt;$AO$7:$AO$2085))*(ROW($AS$7:$AS$2085)&lt;&gt;ROW(AS1530)))&gt;0,"Cruzado","Sin cruce")))</f>
        <v>Sin cruce</v>
      </c>
    </row>
    <row r="1531" spans="3:46" ht="15.6" hidden="1" customHeight="1">
      <c r="C1531" s="496" t="s">
        <v>572</v>
      </c>
      <c r="D1531" s="479" t="s">
        <v>828</v>
      </c>
      <c r="E1531" s="479">
        <v>20261</v>
      </c>
      <c r="F1531" s="503" t="s">
        <v>48</v>
      </c>
      <c r="G1531" s="497" t="s">
        <v>80</v>
      </c>
      <c r="H1531" s="503" t="s">
        <v>90</v>
      </c>
      <c r="I1531" s="503">
        <v>4</v>
      </c>
      <c r="J1531" s="503" t="s">
        <v>41</v>
      </c>
      <c r="K1531" s="503" t="s">
        <v>41</v>
      </c>
      <c r="L1531" s="499" t="s">
        <v>874</v>
      </c>
      <c r="M1531" s="535" t="s">
        <v>875</v>
      </c>
      <c r="N1531" s="15" t="s">
        <v>637</v>
      </c>
      <c r="O1531" s="15" t="s">
        <v>831</v>
      </c>
      <c r="P1531" s="503" t="s">
        <v>579</v>
      </c>
      <c r="Q1531" s="15">
        <v>2</v>
      </c>
      <c r="R1531" s="15">
        <v>0</v>
      </c>
      <c r="S1531" s="479">
        <v>2</v>
      </c>
      <c r="T1531" s="15">
        <v>3</v>
      </c>
      <c r="U1531" s="471"/>
      <c r="V1531" s="550">
        <v>30</v>
      </c>
      <c r="W1531" s="497">
        <v>40509747</v>
      </c>
      <c r="X1531" s="566" t="s">
        <v>271</v>
      </c>
      <c r="Y1531" s="15" t="s">
        <v>579</v>
      </c>
      <c r="Z1531" s="15"/>
      <c r="AA1531" s="15"/>
      <c r="AB1531" s="15"/>
      <c r="AC1531" s="15" t="s">
        <v>1081</v>
      </c>
      <c r="AD1531" s="15"/>
      <c r="AE1531" s="479"/>
      <c r="AF1531" s="497"/>
      <c r="AG1531" s="497"/>
      <c r="AH1531" s="497" t="s">
        <v>582</v>
      </c>
      <c r="AI1531" s="15">
        <v>4</v>
      </c>
      <c r="AJ1531" s="15">
        <v>8</v>
      </c>
      <c r="AK1531" s="15">
        <v>30</v>
      </c>
      <c r="AL1531" s="15">
        <v>10</v>
      </c>
      <c r="AM1531" s="15">
        <v>10</v>
      </c>
      <c r="AN1531" s="490">
        <f>IF(AJ1531="",S1531,ROUND(((((AL1531/24)+(AM1531/1440))-((AJ1531/24)+(AK1531/1440)))*1440/50),5))</f>
        <v>2</v>
      </c>
      <c r="AO1531" s="491">
        <f>AJ1531/24+AK1531/1440</f>
        <v>0.35416666666666663</v>
      </c>
      <c r="AP1531" s="491">
        <f>AL1531/24+AM1531/1440</f>
        <v>0.4236111111111111</v>
      </c>
      <c r="AQ1531" s="23" t="str" cm="1">
        <f t="array" ref="AQ1531">IF(X1531="","",IF(SUMPRODUCT((X1531=$X$7:$X$2085)*(AI1531=$AI$7:$AI$2085)*(AO1531=$AO$7:$AO$2085)*(AP1531=$AP$7:$AP$2085)*(ROW($X$7:$X$2085)&lt;&gt;ROW(X1531))*((S1531=0)*($S$7:$S$2085&gt;0)+(S1531&gt;0)*($S$7:$S$2085=0)))&gt;0,"SALONES UNIDOS",IF(SUMPRODUCT((X1531=$X$7:$X$2085)*(AI1531=$AI$7:$AI$2085)*((AO1531&lt;$AP$7:$AP$2085)*(AP1531&gt;$AO$7:$AO$2085))*(ROW($X$7:$X$2085)&lt;&gt;ROW(X1531)))&gt;0,"Cruzado","Sin cruce")))</f>
        <v>Sin cruce</v>
      </c>
      <c r="AR1531" s="23" t="str" cm="1">
        <f t="array" ref="AR1531">IF(AE1531="","",IF(SUMPRODUCT((AE1531=$AE$7:$AE$2085)*(AI1531=$AI$7:$AI$2085)*(AO1531=$AO$7:$AO$2085)*(AP1531=$AP$7:$AP$2085)*(ROW($AE$7:$AE$2085)&lt;&gt;ROW(AE1531))*((S1531=0)*($S$7:$S$2085&gt;0)+(S1531&gt;0)*($S$7:$S$2085=0)))&gt;0,"SALONES UNIDOS",IF(SUMPRODUCT((AE1531=$AE$7:$AE$2085)*(AI1531=$AI$7:$AI$2085)*((AO1531&lt;$AP$7:$AP$2085)*(AP1531&gt;$AO$7:$AO$2085))*(ROW($AE$7:$AE$2085)&lt;&gt;ROW(AE1531)))&gt;0,"Cruzado","Sin cruce")))</f>
        <v/>
      </c>
      <c r="AS1531" s="94" t="str">
        <f t="shared" si="31"/>
        <v>PS4PRINCIPALA</v>
      </c>
      <c r="AT1531" s="94" t="str" cm="1">
        <f t="array" ref="AT1531">IF(AS1531="","",IF(SUMPRODUCT((AS1531=$AS$7:$AS$2085)*(AI1531=$AI$7:$AI$2085)*(AO1531=$AO$7:$AO$2085)*(AP1531=$AP$7:$AP$2085)*(ROW($AS$7:$AS$2085)&lt;&gt;ROW(AS1531))*((S1531=0)*($S$7:$S$2085&gt;0)+(S1531&gt;0)*($S$7:$S$2085=0)))&gt;0,"SALONES UNIDOS",IF(SUMPRODUCT((AS1531=$AS$7:$AS$2085)*(AI1531=$AI$7:$AI$2085)*((AO1531&lt;$AP$7:$AP$2085)*(AP1531&gt;$AO$7:$AO$2085))*(ROW($AS$7:$AS$2085)&lt;&gt;ROW(AS1531)))&gt;0,"Cruzado","Sin cruce")))</f>
        <v>Sin cruce</v>
      </c>
    </row>
    <row r="1532" spans="3:46" ht="15.6" hidden="1" customHeight="1">
      <c r="C1532" s="496" t="s">
        <v>572</v>
      </c>
      <c r="D1532" s="479" t="s">
        <v>828</v>
      </c>
      <c r="E1532" s="479">
        <v>20261</v>
      </c>
      <c r="F1532" s="503" t="s">
        <v>48</v>
      </c>
      <c r="G1532" s="497" t="s">
        <v>80</v>
      </c>
      <c r="H1532" s="503" t="s">
        <v>90</v>
      </c>
      <c r="I1532" s="503">
        <v>4</v>
      </c>
      <c r="J1532" s="503" t="s">
        <v>574</v>
      </c>
      <c r="K1532" s="503" t="s">
        <v>41</v>
      </c>
      <c r="L1532" s="499" t="s">
        <v>874</v>
      </c>
      <c r="M1532" s="535" t="s">
        <v>875</v>
      </c>
      <c r="N1532" s="15" t="s">
        <v>637</v>
      </c>
      <c r="O1532" s="15" t="s">
        <v>831</v>
      </c>
      <c r="P1532" s="503" t="s">
        <v>579</v>
      </c>
      <c r="Q1532" s="15">
        <v>0</v>
      </c>
      <c r="R1532" s="15">
        <v>2</v>
      </c>
      <c r="S1532" s="479">
        <v>2</v>
      </c>
      <c r="T1532" s="15">
        <v>3</v>
      </c>
      <c r="U1532" s="471"/>
      <c r="V1532" s="550">
        <v>15</v>
      </c>
      <c r="W1532" s="497">
        <v>40509747</v>
      </c>
      <c r="X1532" s="566" t="s">
        <v>271</v>
      </c>
      <c r="Y1532" s="15" t="s">
        <v>579</v>
      </c>
      <c r="Z1532" s="15"/>
      <c r="AA1532" s="15"/>
      <c r="AB1532" s="15"/>
      <c r="AC1532" s="493"/>
      <c r="AD1532" s="15"/>
      <c r="AE1532" s="15" t="s">
        <v>1086</v>
      </c>
      <c r="AF1532" s="497"/>
      <c r="AG1532" s="497"/>
      <c r="AH1532" s="497" t="s">
        <v>100</v>
      </c>
      <c r="AI1532" s="15">
        <v>4</v>
      </c>
      <c r="AJ1532" s="15">
        <v>10</v>
      </c>
      <c r="AK1532" s="15">
        <v>10</v>
      </c>
      <c r="AL1532" s="15">
        <v>11</v>
      </c>
      <c r="AM1532" s="15">
        <v>50</v>
      </c>
      <c r="AN1532" s="490">
        <f>IF(AJ1532="",S1532,ROUND(((((AL1532/24)+(AM1532/1440))-((AJ1532/24)+(AK1532/1440)))*1440/50),5))</f>
        <v>2</v>
      </c>
      <c r="AO1532" s="491">
        <f>AJ1532/24+AK1532/1440</f>
        <v>0.4236111111111111</v>
      </c>
      <c r="AP1532" s="491">
        <f>AL1532/24+AM1532/1440</f>
        <v>0.49305555555555552</v>
      </c>
      <c r="AQ1532" s="23" t="str" cm="1">
        <f t="array" ref="AQ1532">IF(X1532="","",IF(SUMPRODUCT((X1532=$X$7:$X$2085)*(AI1532=$AI$7:$AI$2085)*(AO1532=$AO$7:$AO$2085)*(AP1532=$AP$7:$AP$2085)*(ROW($X$7:$X$2085)&lt;&gt;ROW(X1532))*((S1532=0)*($S$7:$S$2085&gt;0)+(S1532&gt;0)*($S$7:$S$2085=0)))&gt;0,"SALONES UNIDOS",IF(SUMPRODUCT((X1532=$X$7:$X$2085)*(AI1532=$AI$7:$AI$2085)*((AO1532&lt;$AP$7:$AP$2085)*(AP1532&gt;$AO$7:$AO$2085))*(ROW($X$7:$X$2085)&lt;&gt;ROW(X1532)))&gt;0,"Cruzado","Sin cruce")))</f>
        <v>Sin cruce</v>
      </c>
      <c r="AR1532" s="23" t="str" cm="1">
        <f t="array" ref="AR1532">IF(AE1532="","",IF(SUMPRODUCT((AE1532=$AE$7:$AE$2085)*(AI1532=$AI$7:$AI$2085)*(AO1532=$AO$7:$AO$2085)*(AP1532=$AP$7:$AP$2085)*(ROW($AE$7:$AE$2085)&lt;&gt;ROW(AE1532))*((S1532=0)*($S$7:$S$2085&gt;0)+(S1532&gt;0)*($S$7:$S$2085=0)))&gt;0,"SALONES UNIDOS",IF(SUMPRODUCT((AE1532=$AE$7:$AE$2085)*(AI1532=$AI$7:$AI$2085)*((AO1532&lt;$AP$7:$AP$2085)*(AP1532&gt;$AO$7:$AO$2085))*(ROW($AE$7:$AE$2085)&lt;&gt;ROW(AE1532)))&gt;0,"Cruzado","Sin cruce")))</f>
        <v>Sin cruce</v>
      </c>
      <c r="AS1532" s="94" t="str">
        <f t="shared" si="31"/>
        <v>PS4PRINCIPALA</v>
      </c>
      <c r="AT1532" s="94" t="str" cm="1">
        <f t="array" ref="AT1532">IF(AS1532="","",IF(SUMPRODUCT((AS1532=$AS$7:$AS$2085)*(AI1532=$AI$7:$AI$2085)*(AO1532=$AO$7:$AO$2085)*(AP1532=$AP$7:$AP$2085)*(ROW($AS$7:$AS$2085)&lt;&gt;ROW(AS1532))*((S1532=0)*($S$7:$S$2085&gt;0)+(S1532&gt;0)*($S$7:$S$2085=0)))&gt;0,"SALONES UNIDOS",IF(SUMPRODUCT((AS1532=$AS$7:$AS$2085)*(AI1532=$AI$7:$AI$2085)*((AO1532&lt;$AP$7:$AP$2085)*(AP1532&gt;$AO$7:$AO$2085))*(ROW($AS$7:$AS$2085)&lt;&gt;ROW(AS1532)))&gt;0,"Cruzado","Sin cruce")))</f>
        <v>Sin cruce</v>
      </c>
    </row>
    <row r="1533" spans="3:46" ht="15.6" hidden="1" customHeight="1">
      <c r="C1533" s="496" t="s">
        <v>572</v>
      </c>
      <c r="D1533" s="479" t="s">
        <v>828</v>
      </c>
      <c r="E1533" s="479">
        <v>20261</v>
      </c>
      <c r="F1533" s="503" t="s">
        <v>48</v>
      </c>
      <c r="G1533" s="497" t="s">
        <v>80</v>
      </c>
      <c r="H1533" s="503" t="s">
        <v>90</v>
      </c>
      <c r="I1533" s="503">
        <v>4</v>
      </c>
      <c r="J1533" s="503" t="s">
        <v>583</v>
      </c>
      <c r="K1533" s="503" t="s">
        <v>41</v>
      </c>
      <c r="L1533" s="499" t="s">
        <v>874</v>
      </c>
      <c r="M1533" s="535" t="s">
        <v>875</v>
      </c>
      <c r="N1533" s="15" t="s">
        <v>637</v>
      </c>
      <c r="O1533" s="15" t="s">
        <v>831</v>
      </c>
      <c r="P1533" s="503" t="s">
        <v>579</v>
      </c>
      <c r="Q1533" s="15">
        <v>0</v>
      </c>
      <c r="R1533" s="15">
        <v>2</v>
      </c>
      <c r="S1533" s="479">
        <v>2</v>
      </c>
      <c r="T1533" s="15">
        <v>3</v>
      </c>
      <c r="U1533" s="471"/>
      <c r="V1533" s="550">
        <v>15</v>
      </c>
      <c r="W1533" s="497">
        <v>40509747</v>
      </c>
      <c r="X1533" s="566" t="s">
        <v>271</v>
      </c>
      <c r="Y1533" s="15" t="s">
        <v>579</v>
      </c>
      <c r="Z1533" s="15"/>
      <c r="AA1533" s="15"/>
      <c r="AB1533" s="15"/>
      <c r="AC1533" s="493"/>
      <c r="AD1533" s="15"/>
      <c r="AE1533" s="15" t="s">
        <v>1086</v>
      </c>
      <c r="AF1533" s="497"/>
      <c r="AG1533" s="497"/>
      <c r="AH1533" s="497" t="s">
        <v>100</v>
      </c>
      <c r="AI1533" s="15">
        <v>4</v>
      </c>
      <c r="AJ1533" s="15">
        <v>11</v>
      </c>
      <c r="AK1533" s="15">
        <v>50</v>
      </c>
      <c r="AL1533" s="15">
        <v>13</v>
      </c>
      <c r="AM1533" s="15">
        <v>30</v>
      </c>
      <c r="AN1533" s="490">
        <f>IF(AJ1533="",S1533,ROUND(((((AL1533/24)+(AM1533/1440))-((AJ1533/24)+(AK1533/1440)))*1440/50),5))</f>
        <v>2</v>
      </c>
      <c r="AO1533" s="491">
        <f>AJ1533/24+AK1533/1440</f>
        <v>0.49305555555555552</v>
      </c>
      <c r="AP1533" s="491">
        <f>AL1533/24+AM1533/1440</f>
        <v>0.5625</v>
      </c>
      <c r="AQ1533" s="23" t="str" cm="1">
        <f t="array" ref="AQ1533">IF(X1533="","",IF(SUMPRODUCT((X1533=$X$7:$X$2085)*(AI1533=$AI$7:$AI$2085)*(AO1533=$AO$7:$AO$2085)*(AP1533=$AP$7:$AP$2085)*(ROW($X$7:$X$2085)&lt;&gt;ROW(X1533))*((S1533=0)*($S$7:$S$2085&gt;0)+(S1533&gt;0)*($S$7:$S$2085=0)))&gt;0,"SALONES UNIDOS",IF(SUMPRODUCT((X1533=$X$7:$X$2085)*(AI1533=$AI$7:$AI$2085)*((AO1533&lt;$AP$7:$AP$2085)*(AP1533&gt;$AO$7:$AO$2085))*(ROW($X$7:$X$2085)&lt;&gt;ROW(X1533)))&gt;0,"Cruzado","Sin cruce")))</f>
        <v>Sin cruce</v>
      </c>
      <c r="AR1533" s="23" t="str" cm="1">
        <f t="array" ref="AR1533">IF(AE1533="","",IF(SUMPRODUCT((AE1533=$AE$7:$AE$2085)*(AI1533=$AI$7:$AI$2085)*(AO1533=$AO$7:$AO$2085)*(AP1533=$AP$7:$AP$2085)*(ROW($AE$7:$AE$2085)&lt;&gt;ROW(AE1533))*((S1533=0)*($S$7:$S$2085&gt;0)+(S1533&gt;0)*($S$7:$S$2085=0)))&gt;0,"SALONES UNIDOS",IF(SUMPRODUCT((AE1533=$AE$7:$AE$2085)*(AI1533=$AI$7:$AI$2085)*((AO1533&lt;$AP$7:$AP$2085)*(AP1533&gt;$AO$7:$AO$2085))*(ROW($AE$7:$AE$2085)&lt;&gt;ROW(AE1533)))&gt;0,"Cruzado","Sin cruce")))</f>
        <v>Sin cruce</v>
      </c>
      <c r="AS1533" s="94" t="str">
        <f t="shared" si="31"/>
        <v>PS4PRINCIPALA</v>
      </c>
      <c r="AT1533" s="94" t="str" cm="1">
        <f t="array" ref="AT1533">IF(AS1533="","",IF(SUMPRODUCT((AS1533=$AS$7:$AS$2085)*(AI1533=$AI$7:$AI$2085)*(AO1533=$AO$7:$AO$2085)*(AP1533=$AP$7:$AP$2085)*(ROW($AS$7:$AS$2085)&lt;&gt;ROW(AS1533))*((S1533=0)*($S$7:$S$2085&gt;0)+(S1533&gt;0)*($S$7:$S$2085=0)))&gt;0,"SALONES UNIDOS",IF(SUMPRODUCT((AS1533=$AS$7:$AS$2085)*(AI1533=$AI$7:$AI$2085)*((AO1533&lt;$AP$7:$AP$2085)*(AP1533&gt;$AO$7:$AO$2085))*(ROW($AS$7:$AS$2085)&lt;&gt;ROW(AS1533)))&gt;0,"Cruzado","Sin cruce")))</f>
        <v>Sin cruce</v>
      </c>
    </row>
    <row r="1534" spans="3:46" ht="15.6" hidden="1" customHeight="1">
      <c r="C1534" s="496" t="s">
        <v>572</v>
      </c>
      <c r="D1534" s="479" t="s">
        <v>828</v>
      </c>
      <c r="E1534" s="479">
        <v>20261</v>
      </c>
      <c r="F1534" s="503" t="s">
        <v>48</v>
      </c>
      <c r="G1534" s="497" t="s">
        <v>80</v>
      </c>
      <c r="H1534" s="503" t="s">
        <v>90</v>
      </c>
      <c r="I1534" s="503">
        <v>5</v>
      </c>
      <c r="J1534" s="503" t="s">
        <v>41</v>
      </c>
      <c r="K1534" s="503" t="s">
        <v>41</v>
      </c>
      <c r="L1534" s="499" t="s">
        <v>876</v>
      </c>
      <c r="M1534" s="535" t="s">
        <v>877</v>
      </c>
      <c r="N1534" s="15" t="s">
        <v>830</v>
      </c>
      <c r="O1534" s="15" t="s">
        <v>831</v>
      </c>
      <c r="P1534" s="503" t="s">
        <v>579</v>
      </c>
      <c r="Q1534" s="15">
        <v>1</v>
      </c>
      <c r="R1534" s="15">
        <v>4</v>
      </c>
      <c r="S1534" s="479">
        <v>5</v>
      </c>
      <c r="T1534" s="15">
        <v>3</v>
      </c>
      <c r="U1534" s="471"/>
      <c r="V1534" s="550">
        <v>30</v>
      </c>
      <c r="W1534" s="622">
        <v>21815710</v>
      </c>
      <c r="X1534" s="623" t="s">
        <v>317</v>
      </c>
      <c r="Y1534" s="15" t="s">
        <v>579</v>
      </c>
      <c r="Z1534" s="15"/>
      <c r="AA1534" s="15"/>
      <c r="AB1534" s="15"/>
      <c r="AC1534" s="641" t="s">
        <v>1096</v>
      </c>
      <c r="AD1534" s="15"/>
      <c r="AE1534" s="479"/>
      <c r="AF1534" s="497"/>
      <c r="AG1534" s="497"/>
      <c r="AH1534" s="497" t="s">
        <v>203</v>
      </c>
      <c r="AI1534" s="15">
        <v>1</v>
      </c>
      <c r="AJ1534" s="15">
        <v>7</v>
      </c>
      <c r="AK1534" s="15">
        <v>40</v>
      </c>
      <c r="AL1534" s="15">
        <v>11</v>
      </c>
      <c r="AM1534" s="15">
        <v>50</v>
      </c>
      <c r="AN1534" s="490">
        <f>IF(AJ1534="",S1534,ROUND(((((AL1534/24)+(AM1534/1440))-((AJ1534/24)+(AK1534/1440)))*1440/50),5))</f>
        <v>5</v>
      </c>
      <c r="AO1534" s="491">
        <f>AJ1534/24+AK1534/1440</f>
        <v>0.31944444444444448</v>
      </c>
      <c r="AP1534" s="491">
        <f>AL1534/24+AM1534/1440</f>
        <v>0.49305555555555552</v>
      </c>
      <c r="AQ1534" s="23" t="str" cm="1">
        <f t="array" ref="AQ1534">IF(X1534="","",IF(SUMPRODUCT((X1534=$X$7:$X$2085)*(AI1534=$AI$7:$AI$2085)*(AO1534=$AO$7:$AO$2085)*(AP1534=$AP$7:$AP$2085)*(ROW($X$7:$X$2085)&lt;&gt;ROW(X1534))*((S1534=0)*($S$7:$S$2085&gt;0)+(S1534&gt;0)*($S$7:$S$2085=0)))&gt;0,"SALONES UNIDOS",IF(SUMPRODUCT((X1534=$X$7:$X$2085)*(AI1534=$AI$7:$AI$2085)*((AO1534&lt;$AP$7:$AP$2085)*(AP1534&gt;$AO$7:$AO$2085))*(ROW($X$7:$X$2085)&lt;&gt;ROW(X1534)))&gt;0,"Cruzado","Sin cruce")))</f>
        <v>Sin cruce</v>
      </c>
      <c r="AR1534" s="23" t="str" cm="1">
        <f t="array" ref="AR1534">IF(AE1534="","",IF(SUMPRODUCT((AE1534=$AE$7:$AE$2085)*(AI1534=$AI$7:$AI$2085)*(AO1534=$AO$7:$AO$2085)*(AP1534=$AP$7:$AP$2085)*(ROW($AE$7:$AE$2085)&lt;&gt;ROW(AE1534))*((S1534=0)*($S$7:$S$2085&gt;0)+(S1534&gt;0)*($S$7:$S$2085=0)))&gt;0,"SALONES UNIDOS",IF(SUMPRODUCT((AE1534=$AE$7:$AE$2085)*(AI1534=$AI$7:$AI$2085)*((AO1534&lt;$AP$7:$AP$2085)*(AP1534&gt;$AO$7:$AO$2085))*(ROW($AE$7:$AE$2085)&lt;&gt;ROW(AE1534)))&gt;0,"Cruzado","Sin cruce")))</f>
        <v/>
      </c>
      <c r="AS1534" s="94" t="str">
        <f t="shared" si="31"/>
        <v>PS5PRINCIPALA</v>
      </c>
      <c r="AT1534" s="94" t="str" cm="1">
        <f t="array" ref="AT1534">IF(AS1534="","",IF(SUMPRODUCT((AS1534=$AS$7:$AS$2085)*(AI1534=$AI$7:$AI$2085)*(AO1534=$AO$7:$AO$2085)*(AP1534=$AP$7:$AP$2085)*(ROW($AS$7:$AS$2085)&lt;&gt;ROW(AS1534))*((S1534=0)*($S$7:$S$2085&gt;0)+(S1534&gt;0)*($S$7:$S$2085=0)))&gt;0,"SALONES UNIDOS",IF(SUMPRODUCT((AS1534=$AS$7:$AS$2085)*(AI1534=$AI$7:$AI$2085)*((AO1534&lt;$AP$7:$AP$2085)*(AP1534&gt;$AO$7:$AO$2085))*(ROW($AS$7:$AS$2085)&lt;&gt;ROW(AS1534)))&gt;0,"Cruzado","Sin cruce")))</f>
        <v>Sin cruce</v>
      </c>
    </row>
    <row r="1535" spans="3:46" ht="15.6" hidden="1" customHeight="1">
      <c r="C1535" s="496" t="s">
        <v>572</v>
      </c>
      <c r="D1535" s="479" t="s">
        <v>828</v>
      </c>
      <c r="E1535" s="479">
        <v>20261</v>
      </c>
      <c r="F1535" s="503" t="s">
        <v>48</v>
      </c>
      <c r="G1535" s="497" t="s">
        <v>80</v>
      </c>
      <c r="H1535" s="503" t="s">
        <v>90</v>
      </c>
      <c r="I1535" s="503">
        <v>5</v>
      </c>
      <c r="J1535" s="503" t="s">
        <v>41</v>
      </c>
      <c r="K1535" s="503" t="s">
        <v>41</v>
      </c>
      <c r="L1535" s="499" t="s">
        <v>878</v>
      </c>
      <c r="M1535" s="535" t="s">
        <v>879</v>
      </c>
      <c r="N1535" s="15" t="s">
        <v>637</v>
      </c>
      <c r="O1535" s="15" t="s">
        <v>831</v>
      </c>
      <c r="P1535" s="503" t="s">
        <v>579</v>
      </c>
      <c r="Q1535" s="15">
        <v>3</v>
      </c>
      <c r="R1535" s="15">
        <v>2</v>
      </c>
      <c r="S1535" s="479">
        <v>5</v>
      </c>
      <c r="T1535" s="15">
        <v>4</v>
      </c>
      <c r="U1535" s="471"/>
      <c r="V1535" s="550">
        <v>30</v>
      </c>
      <c r="W1535" s="643">
        <v>70107322</v>
      </c>
      <c r="X1535" s="644" t="s">
        <v>388</v>
      </c>
      <c r="Y1535" s="15" t="s">
        <v>579</v>
      </c>
      <c r="Z1535" s="15"/>
      <c r="AA1535" s="15"/>
      <c r="AB1535" s="15"/>
      <c r="AC1535" s="645" t="s">
        <v>1103</v>
      </c>
      <c r="AD1535" s="15"/>
      <c r="AE1535" s="479"/>
      <c r="AF1535" s="497"/>
      <c r="AG1535" s="497"/>
      <c r="AH1535" s="497" t="s">
        <v>203</v>
      </c>
      <c r="AI1535" s="15">
        <v>4</v>
      </c>
      <c r="AJ1535" s="15">
        <v>14</v>
      </c>
      <c r="AK1535" s="15">
        <v>20</v>
      </c>
      <c r="AL1535" s="15">
        <v>18</v>
      </c>
      <c r="AM1535" s="15">
        <v>30</v>
      </c>
      <c r="AN1535" s="490">
        <f>IF(AJ1535="",S1535,ROUND(((((AL1535/24)+(AM1535/1440))-((AJ1535/24)+(AK1535/1440)))*1440/50),5))</f>
        <v>5</v>
      </c>
      <c r="AO1535" s="491">
        <f>AJ1535/24+AK1535/1440</f>
        <v>0.59722222222222221</v>
      </c>
      <c r="AP1535" s="491">
        <f>AL1535/24+AM1535/1440</f>
        <v>0.77083333333333337</v>
      </c>
      <c r="AQ1535" s="23" t="str" cm="1">
        <f t="array" ref="AQ1535">IF(X1535="","",IF(SUMPRODUCT((X1535=$X$7:$X$2085)*(AI1535=$AI$7:$AI$2085)*(AO1535=$AO$7:$AO$2085)*(AP1535=$AP$7:$AP$2085)*(ROW($X$7:$X$2085)&lt;&gt;ROW(X1535))*((S1535=0)*($S$7:$S$2085&gt;0)+(S1535&gt;0)*($S$7:$S$2085=0)))&gt;0,"SALONES UNIDOS",IF(SUMPRODUCT((X1535=$X$7:$X$2085)*(AI1535=$AI$7:$AI$2085)*((AO1535&lt;$AP$7:$AP$2085)*(AP1535&gt;$AO$7:$AO$2085))*(ROW($X$7:$X$2085)&lt;&gt;ROW(X1535)))&gt;0,"Cruzado","Sin cruce")))</f>
        <v>Sin cruce</v>
      </c>
      <c r="AR1535" s="23" t="str" cm="1">
        <f t="array" ref="AR1535">IF(AE1535="","",IF(SUMPRODUCT((AE1535=$AE$7:$AE$2085)*(AI1535=$AI$7:$AI$2085)*(AO1535=$AO$7:$AO$2085)*(AP1535=$AP$7:$AP$2085)*(ROW($AE$7:$AE$2085)&lt;&gt;ROW(AE1535))*((S1535=0)*($S$7:$S$2085&gt;0)+(S1535&gt;0)*($S$7:$S$2085=0)))&gt;0,"SALONES UNIDOS",IF(SUMPRODUCT((AE1535=$AE$7:$AE$2085)*(AI1535=$AI$7:$AI$2085)*((AO1535&lt;$AP$7:$AP$2085)*(AP1535&gt;$AO$7:$AO$2085))*(ROW($AE$7:$AE$2085)&lt;&gt;ROW(AE1535)))&gt;0,"Cruzado","Sin cruce")))</f>
        <v/>
      </c>
      <c r="AS1535" s="94" t="str">
        <f t="shared" si="31"/>
        <v>PS5PRINCIPALA</v>
      </c>
      <c r="AT1535" s="94" t="str" cm="1">
        <f t="array" ref="AT1535">IF(AS1535="","",IF(SUMPRODUCT((AS1535=$AS$7:$AS$2085)*(AI1535=$AI$7:$AI$2085)*(AO1535=$AO$7:$AO$2085)*(AP1535=$AP$7:$AP$2085)*(ROW($AS$7:$AS$2085)&lt;&gt;ROW(AS1535))*((S1535=0)*($S$7:$S$2085&gt;0)+(S1535&gt;0)*($S$7:$S$2085=0)))&gt;0,"SALONES UNIDOS",IF(SUMPRODUCT((AS1535=$AS$7:$AS$2085)*(AI1535=$AI$7:$AI$2085)*((AO1535&lt;$AP$7:$AP$2085)*(AP1535&gt;$AO$7:$AO$2085))*(ROW($AS$7:$AS$2085)&lt;&gt;ROW(AS1535)))&gt;0,"Cruzado","Sin cruce")))</f>
        <v>Sin cruce</v>
      </c>
    </row>
    <row r="1536" spans="3:46" ht="15.6" hidden="1" customHeight="1">
      <c r="C1536" s="496" t="s">
        <v>572</v>
      </c>
      <c r="D1536" s="479" t="s">
        <v>828</v>
      </c>
      <c r="E1536" s="479">
        <v>20261</v>
      </c>
      <c r="F1536" s="503" t="s">
        <v>48</v>
      </c>
      <c r="G1536" s="497" t="s">
        <v>80</v>
      </c>
      <c r="H1536" s="503" t="s">
        <v>90</v>
      </c>
      <c r="I1536" s="503">
        <v>5</v>
      </c>
      <c r="J1536" s="503" t="s">
        <v>41</v>
      </c>
      <c r="K1536" s="503" t="s">
        <v>41</v>
      </c>
      <c r="L1536" s="499" t="s">
        <v>880</v>
      </c>
      <c r="M1536" s="535" t="s">
        <v>881</v>
      </c>
      <c r="N1536" s="15" t="s">
        <v>637</v>
      </c>
      <c r="O1536" s="15" t="s">
        <v>831</v>
      </c>
      <c r="P1536" s="503" t="s">
        <v>579</v>
      </c>
      <c r="Q1536" s="15">
        <v>2</v>
      </c>
      <c r="R1536" s="15">
        <v>0</v>
      </c>
      <c r="S1536" s="479">
        <v>2</v>
      </c>
      <c r="T1536" s="15">
        <v>3</v>
      </c>
      <c r="U1536" s="471"/>
      <c r="V1536" s="550">
        <v>30</v>
      </c>
      <c r="W1536" s="616">
        <v>70107322</v>
      </c>
      <c r="X1536" s="617" t="s">
        <v>388</v>
      </c>
      <c r="Y1536" s="15" t="s">
        <v>579</v>
      </c>
      <c r="Z1536" s="15"/>
      <c r="AA1536" s="15"/>
      <c r="AB1536" s="15"/>
      <c r="AC1536" s="628" t="s">
        <v>1082</v>
      </c>
      <c r="AD1536" s="15"/>
      <c r="AE1536" s="479"/>
      <c r="AF1536" s="497"/>
      <c r="AG1536" s="497"/>
      <c r="AH1536" s="497" t="s">
        <v>582</v>
      </c>
      <c r="AI1536" s="15">
        <v>4</v>
      </c>
      <c r="AJ1536" s="15">
        <v>8</v>
      </c>
      <c r="AK1536" s="15">
        <v>30</v>
      </c>
      <c r="AL1536" s="15">
        <v>10</v>
      </c>
      <c r="AM1536" s="15">
        <v>10</v>
      </c>
      <c r="AN1536" s="490">
        <f>IF(AJ1536="",S1536,ROUND(((((AL1536/24)+(AM1536/1440))-((AJ1536/24)+(AK1536/1440)))*1440/50),5))</f>
        <v>2</v>
      </c>
      <c r="AO1536" s="491">
        <f>AJ1536/24+AK1536/1440</f>
        <v>0.35416666666666663</v>
      </c>
      <c r="AP1536" s="491">
        <f>AL1536/24+AM1536/1440</f>
        <v>0.4236111111111111</v>
      </c>
      <c r="AQ1536" s="23" t="str" cm="1">
        <f t="array" ref="AQ1536">IF(X1536="","",IF(SUMPRODUCT((X1536=$X$7:$X$2085)*(AI1536=$AI$7:$AI$2085)*(AO1536=$AO$7:$AO$2085)*(AP1536=$AP$7:$AP$2085)*(ROW($X$7:$X$2085)&lt;&gt;ROW(X1536))*((S1536=0)*($S$7:$S$2085&gt;0)+(S1536&gt;0)*($S$7:$S$2085=0)))&gt;0,"SALONES UNIDOS",IF(SUMPRODUCT((X1536=$X$7:$X$2085)*(AI1536=$AI$7:$AI$2085)*((AO1536&lt;$AP$7:$AP$2085)*(AP1536&gt;$AO$7:$AO$2085))*(ROW($X$7:$X$2085)&lt;&gt;ROW(X1536)))&gt;0,"Cruzado","Sin cruce")))</f>
        <v>Sin cruce</v>
      </c>
      <c r="AR1536" s="23" t="str" cm="1">
        <f t="array" ref="AR1536">IF(AE1536="","",IF(SUMPRODUCT((AE1536=$AE$7:$AE$2085)*(AI1536=$AI$7:$AI$2085)*(AO1536=$AO$7:$AO$2085)*(AP1536=$AP$7:$AP$2085)*(ROW($AE$7:$AE$2085)&lt;&gt;ROW(AE1536))*((S1536=0)*($S$7:$S$2085&gt;0)+(S1536&gt;0)*($S$7:$S$2085=0)))&gt;0,"SALONES UNIDOS",IF(SUMPRODUCT((AE1536=$AE$7:$AE$2085)*(AI1536=$AI$7:$AI$2085)*((AO1536&lt;$AP$7:$AP$2085)*(AP1536&gt;$AO$7:$AO$2085))*(ROW($AE$7:$AE$2085)&lt;&gt;ROW(AE1536)))&gt;0,"Cruzado","Sin cruce")))</f>
        <v/>
      </c>
      <c r="AS1536" s="94" t="str">
        <f t="shared" si="31"/>
        <v>PS5PRINCIPALA</v>
      </c>
      <c r="AT1536" s="94" t="str" cm="1">
        <f t="array" ref="AT1536">IF(AS1536="","",IF(SUMPRODUCT((AS1536=$AS$7:$AS$2085)*(AI1536=$AI$7:$AI$2085)*(AO1536=$AO$7:$AO$2085)*(AP1536=$AP$7:$AP$2085)*(ROW($AS$7:$AS$2085)&lt;&gt;ROW(AS1536))*((S1536=0)*($S$7:$S$2085&gt;0)+(S1536&gt;0)*($S$7:$S$2085=0)))&gt;0,"SALONES UNIDOS",IF(SUMPRODUCT((AS1536=$AS$7:$AS$2085)*(AI1536=$AI$7:$AI$2085)*((AO1536&lt;$AP$7:$AP$2085)*(AP1536&gt;$AO$7:$AO$2085))*(ROW($AS$7:$AS$2085)&lt;&gt;ROW(AS1536)))&gt;0,"Cruzado","Sin cruce")))</f>
        <v>Sin cruce</v>
      </c>
    </row>
    <row r="1537" spans="3:46" ht="15.6" hidden="1" customHeight="1">
      <c r="C1537" s="496" t="s">
        <v>572</v>
      </c>
      <c r="D1537" s="479" t="s">
        <v>828</v>
      </c>
      <c r="E1537" s="479">
        <v>20261</v>
      </c>
      <c r="F1537" s="503" t="s">
        <v>48</v>
      </c>
      <c r="G1537" s="497" t="s">
        <v>80</v>
      </c>
      <c r="H1537" s="503" t="s">
        <v>90</v>
      </c>
      <c r="I1537" s="503">
        <v>5</v>
      </c>
      <c r="J1537" s="503" t="s">
        <v>574</v>
      </c>
      <c r="K1537" s="503" t="s">
        <v>41</v>
      </c>
      <c r="L1537" s="499" t="s">
        <v>880</v>
      </c>
      <c r="M1537" s="535" t="s">
        <v>881</v>
      </c>
      <c r="N1537" s="15" t="s">
        <v>637</v>
      </c>
      <c r="O1537" s="15" t="s">
        <v>831</v>
      </c>
      <c r="P1537" s="503" t="s">
        <v>579</v>
      </c>
      <c r="Q1537" s="15">
        <v>0</v>
      </c>
      <c r="R1537" s="15">
        <v>2</v>
      </c>
      <c r="S1537" s="479">
        <v>2</v>
      </c>
      <c r="T1537" s="15">
        <v>3</v>
      </c>
      <c r="U1537" s="471"/>
      <c r="V1537" s="550">
        <v>15</v>
      </c>
      <c r="W1537" s="497">
        <v>70107322</v>
      </c>
      <c r="X1537" s="566" t="s">
        <v>388</v>
      </c>
      <c r="Y1537" s="15" t="s">
        <v>579</v>
      </c>
      <c r="Z1537" s="15"/>
      <c r="AA1537" s="15"/>
      <c r="AB1537" s="15"/>
      <c r="AC1537" s="493"/>
      <c r="AD1537" s="15"/>
      <c r="AE1537" s="15" t="s">
        <v>882</v>
      </c>
      <c r="AF1537" s="497"/>
      <c r="AG1537" s="497"/>
      <c r="AH1537" s="497" t="s">
        <v>100</v>
      </c>
      <c r="AI1537" s="15">
        <v>4</v>
      </c>
      <c r="AJ1537" s="15">
        <v>10</v>
      </c>
      <c r="AK1537" s="15">
        <v>10</v>
      </c>
      <c r="AL1537" s="15">
        <v>11</v>
      </c>
      <c r="AM1537" s="15">
        <v>50</v>
      </c>
      <c r="AN1537" s="490">
        <f>IF(AJ1537="",S1537,ROUND(((((AL1537/24)+(AM1537/1440))-((AJ1537/24)+(AK1537/1440)))*1440/50),5))</f>
        <v>2</v>
      </c>
      <c r="AO1537" s="491">
        <f>AJ1537/24+AK1537/1440</f>
        <v>0.4236111111111111</v>
      </c>
      <c r="AP1537" s="491">
        <f>AL1537/24+AM1537/1440</f>
        <v>0.49305555555555552</v>
      </c>
      <c r="AQ1537" s="23" t="str" cm="1">
        <f t="array" ref="AQ1537">IF(X1537="","",IF(SUMPRODUCT((X1537=$X$7:$X$2085)*(AI1537=$AI$7:$AI$2085)*(AO1537=$AO$7:$AO$2085)*(AP1537=$AP$7:$AP$2085)*(ROW($X$7:$X$2085)&lt;&gt;ROW(X1537))*((S1537=0)*($S$7:$S$2085&gt;0)+(S1537&gt;0)*($S$7:$S$2085=0)))&gt;0,"SALONES UNIDOS",IF(SUMPRODUCT((X1537=$X$7:$X$2085)*(AI1537=$AI$7:$AI$2085)*((AO1537&lt;$AP$7:$AP$2085)*(AP1537&gt;$AO$7:$AO$2085))*(ROW($X$7:$X$2085)&lt;&gt;ROW(X1537)))&gt;0,"Cruzado","Sin cruce")))</f>
        <v>Sin cruce</v>
      </c>
      <c r="AR1537" s="23" t="str" cm="1">
        <f t="array" ref="AR1537">IF(AE1537="","",IF(SUMPRODUCT((AE1537=$AE$7:$AE$2085)*(AI1537=$AI$7:$AI$2085)*(AO1537=$AO$7:$AO$2085)*(AP1537=$AP$7:$AP$2085)*(ROW($AE$7:$AE$2085)&lt;&gt;ROW(AE1537))*((S1537=0)*($S$7:$S$2085&gt;0)+(S1537&gt;0)*($S$7:$S$2085=0)))&gt;0,"SALONES UNIDOS",IF(SUMPRODUCT((AE1537=$AE$7:$AE$2085)*(AI1537=$AI$7:$AI$2085)*((AO1537&lt;$AP$7:$AP$2085)*(AP1537&gt;$AO$7:$AO$2085))*(ROW($AE$7:$AE$2085)&lt;&gt;ROW(AE1537)))&gt;0,"Cruzado","Sin cruce")))</f>
        <v>Sin cruce</v>
      </c>
      <c r="AS1537" s="94" t="str">
        <f t="shared" si="31"/>
        <v>PS5PRINCIPALA</v>
      </c>
      <c r="AT1537" s="94" t="str" cm="1">
        <f t="array" ref="AT1537">IF(AS1537="","",IF(SUMPRODUCT((AS1537=$AS$7:$AS$2085)*(AI1537=$AI$7:$AI$2085)*(AO1537=$AO$7:$AO$2085)*(AP1537=$AP$7:$AP$2085)*(ROW($AS$7:$AS$2085)&lt;&gt;ROW(AS1537))*((S1537=0)*($S$7:$S$2085&gt;0)+(S1537&gt;0)*($S$7:$S$2085=0)))&gt;0,"SALONES UNIDOS",IF(SUMPRODUCT((AS1537=$AS$7:$AS$2085)*(AI1537=$AI$7:$AI$2085)*((AO1537&lt;$AP$7:$AP$2085)*(AP1537&gt;$AO$7:$AO$2085))*(ROW($AS$7:$AS$2085)&lt;&gt;ROW(AS1537)))&gt;0,"Cruzado","Sin cruce")))</f>
        <v>Sin cruce</v>
      </c>
    </row>
    <row r="1538" spans="3:46" ht="15.6" hidden="1" customHeight="1">
      <c r="C1538" s="496" t="s">
        <v>572</v>
      </c>
      <c r="D1538" s="479" t="s">
        <v>828</v>
      </c>
      <c r="E1538" s="479">
        <v>20261</v>
      </c>
      <c r="F1538" s="503" t="s">
        <v>48</v>
      </c>
      <c r="G1538" s="497" t="s">
        <v>80</v>
      </c>
      <c r="H1538" s="503" t="s">
        <v>90</v>
      </c>
      <c r="I1538" s="503">
        <v>5</v>
      </c>
      <c r="J1538" s="503" t="s">
        <v>583</v>
      </c>
      <c r="K1538" s="503" t="s">
        <v>41</v>
      </c>
      <c r="L1538" s="499" t="s">
        <v>880</v>
      </c>
      <c r="M1538" s="535" t="s">
        <v>881</v>
      </c>
      <c r="N1538" s="15" t="s">
        <v>637</v>
      </c>
      <c r="O1538" s="15" t="s">
        <v>831</v>
      </c>
      <c r="P1538" s="503" t="s">
        <v>579</v>
      </c>
      <c r="Q1538" s="15">
        <v>0</v>
      </c>
      <c r="R1538" s="15">
        <v>2</v>
      </c>
      <c r="S1538" s="479">
        <v>2</v>
      </c>
      <c r="T1538" s="15">
        <v>3</v>
      </c>
      <c r="U1538" s="471"/>
      <c r="V1538" s="550">
        <v>15</v>
      </c>
      <c r="W1538" s="497">
        <v>70107322</v>
      </c>
      <c r="X1538" s="566" t="s">
        <v>388</v>
      </c>
      <c r="Y1538" s="15" t="s">
        <v>579</v>
      </c>
      <c r="Z1538" s="15"/>
      <c r="AA1538" s="15"/>
      <c r="AB1538" s="15"/>
      <c r="AC1538" s="493"/>
      <c r="AD1538" s="15"/>
      <c r="AE1538" s="15" t="s">
        <v>882</v>
      </c>
      <c r="AF1538" s="497"/>
      <c r="AG1538" s="497"/>
      <c r="AH1538" s="497" t="s">
        <v>100</v>
      </c>
      <c r="AI1538" s="15">
        <v>4</v>
      </c>
      <c r="AJ1538" s="15">
        <v>11</v>
      </c>
      <c r="AK1538" s="15">
        <v>50</v>
      </c>
      <c r="AL1538" s="15">
        <v>13</v>
      </c>
      <c r="AM1538" s="15">
        <v>30</v>
      </c>
      <c r="AN1538" s="490">
        <f>IF(AJ1538="",S1538,ROUND(((((AL1538/24)+(AM1538/1440))-((AJ1538/24)+(AK1538/1440)))*1440/50),5))</f>
        <v>2</v>
      </c>
      <c r="AO1538" s="491">
        <f>AJ1538/24+AK1538/1440</f>
        <v>0.49305555555555552</v>
      </c>
      <c r="AP1538" s="491">
        <f>AL1538/24+AM1538/1440</f>
        <v>0.5625</v>
      </c>
      <c r="AQ1538" s="23" t="str" cm="1">
        <f t="array" ref="AQ1538">IF(X1538="","",IF(SUMPRODUCT((X1538=$X$7:$X$2085)*(AI1538=$AI$7:$AI$2085)*(AO1538=$AO$7:$AO$2085)*(AP1538=$AP$7:$AP$2085)*(ROW($X$7:$X$2085)&lt;&gt;ROW(X1538))*((S1538=0)*($S$7:$S$2085&gt;0)+(S1538&gt;0)*($S$7:$S$2085=0)))&gt;0,"SALONES UNIDOS",IF(SUMPRODUCT((X1538=$X$7:$X$2085)*(AI1538=$AI$7:$AI$2085)*((AO1538&lt;$AP$7:$AP$2085)*(AP1538&gt;$AO$7:$AO$2085))*(ROW($X$7:$X$2085)&lt;&gt;ROW(X1538)))&gt;0,"Cruzado","Sin cruce")))</f>
        <v>Sin cruce</v>
      </c>
      <c r="AR1538" s="23" t="str" cm="1">
        <f t="array" ref="AR1538">IF(AE1538="","",IF(SUMPRODUCT((AE1538=$AE$7:$AE$2085)*(AI1538=$AI$7:$AI$2085)*(AO1538=$AO$7:$AO$2085)*(AP1538=$AP$7:$AP$2085)*(ROW($AE$7:$AE$2085)&lt;&gt;ROW(AE1538))*((S1538=0)*($S$7:$S$2085&gt;0)+(S1538&gt;0)*($S$7:$S$2085=0)))&gt;0,"SALONES UNIDOS",IF(SUMPRODUCT((AE1538=$AE$7:$AE$2085)*(AI1538=$AI$7:$AI$2085)*((AO1538&lt;$AP$7:$AP$2085)*(AP1538&gt;$AO$7:$AO$2085))*(ROW($AE$7:$AE$2085)&lt;&gt;ROW(AE1538)))&gt;0,"Cruzado","Sin cruce")))</f>
        <v>Sin cruce</v>
      </c>
      <c r="AS1538" s="94" t="str">
        <f t="shared" si="31"/>
        <v>PS5PRINCIPALA</v>
      </c>
      <c r="AT1538" s="94" t="str" cm="1">
        <f t="array" ref="AT1538">IF(AS1538="","",IF(SUMPRODUCT((AS1538=$AS$7:$AS$2085)*(AI1538=$AI$7:$AI$2085)*(AO1538=$AO$7:$AO$2085)*(AP1538=$AP$7:$AP$2085)*(ROW($AS$7:$AS$2085)&lt;&gt;ROW(AS1538))*((S1538=0)*($S$7:$S$2085&gt;0)+(S1538&gt;0)*($S$7:$S$2085=0)))&gt;0,"SALONES UNIDOS",IF(SUMPRODUCT((AS1538=$AS$7:$AS$2085)*(AI1538=$AI$7:$AI$2085)*((AO1538&lt;$AP$7:$AP$2085)*(AP1538&gt;$AO$7:$AO$2085))*(ROW($AS$7:$AS$2085)&lt;&gt;ROW(AS1538)))&gt;0,"Cruzado","Sin cruce")))</f>
        <v>Sin cruce</v>
      </c>
    </row>
    <row r="1539" spans="3:46" ht="15.6" hidden="1" customHeight="1">
      <c r="C1539" s="496" t="s">
        <v>572</v>
      </c>
      <c r="D1539" s="479" t="s">
        <v>828</v>
      </c>
      <c r="E1539" s="479">
        <v>20261</v>
      </c>
      <c r="F1539" s="503" t="s">
        <v>48</v>
      </c>
      <c r="G1539" s="497" t="s">
        <v>80</v>
      </c>
      <c r="H1539" s="503" t="s">
        <v>90</v>
      </c>
      <c r="I1539" s="503">
        <v>5</v>
      </c>
      <c r="J1539" s="503" t="s">
        <v>41</v>
      </c>
      <c r="K1539" s="503" t="s">
        <v>41</v>
      </c>
      <c r="L1539" s="499" t="s">
        <v>883</v>
      </c>
      <c r="M1539" s="535" t="s">
        <v>884</v>
      </c>
      <c r="N1539" s="15" t="s">
        <v>830</v>
      </c>
      <c r="O1539" s="15" t="s">
        <v>831</v>
      </c>
      <c r="P1539" s="503" t="s">
        <v>579</v>
      </c>
      <c r="Q1539" s="15">
        <v>3</v>
      </c>
      <c r="R1539" s="15">
        <v>0</v>
      </c>
      <c r="S1539" s="479">
        <v>3</v>
      </c>
      <c r="T1539" s="15">
        <v>4</v>
      </c>
      <c r="U1539" s="471"/>
      <c r="V1539" s="550">
        <v>30</v>
      </c>
      <c r="W1539" s="616">
        <v>40139812</v>
      </c>
      <c r="X1539" s="617" t="s">
        <v>219</v>
      </c>
      <c r="Y1539" s="15" t="s">
        <v>579</v>
      </c>
      <c r="Z1539" s="15"/>
      <c r="AA1539" s="15"/>
      <c r="AB1539" s="15"/>
      <c r="AC1539" s="628" t="s">
        <v>957</v>
      </c>
      <c r="AD1539" s="15"/>
      <c r="AE1539" s="479"/>
      <c r="AF1539" s="497"/>
      <c r="AG1539" s="497"/>
      <c r="AH1539" s="497" t="s">
        <v>582</v>
      </c>
      <c r="AI1539" s="15">
        <v>2</v>
      </c>
      <c r="AJ1539" s="15">
        <v>14</v>
      </c>
      <c r="AK1539" s="15">
        <v>20</v>
      </c>
      <c r="AL1539" s="15">
        <v>16</v>
      </c>
      <c r="AM1539" s="15">
        <v>50</v>
      </c>
      <c r="AN1539" s="490">
        <f>IF(AJ1539="",S1539,ROUND(((((AL1539/24)+(AM1539/1440))-((AJ1539/24)+(AK1539/1440)))*1440/50),5))</f>
        <v>3</v>
      </c>
      <c r="AO1539" s="491">
        <f>AJ1539/24+AK1539/1440</f>
        <v>0.59722222222222221</v>
      </c>
      <c r="AP1539" s="491">
        <f>AL1539/24+AM1539/1440</f>
        <v>0.70138888888888884</v>
      </c>
      <c r="AQ1539" s="23" t="str" cm="1">
        <f t="array" ref="AQ1539">IF(X1539="","",IF(SUMPRODUCT((X1539=$X$7:$X$2085)*(AI1539=$AI$7:$AI$2085)*(AO1539=$AO$7:$AO$2085)*(AP1539=$AP$7:$AP$2085)*(ROW($X$7:$X$2085)&lt;&gt;ROW(X1539))*((S1539=0)*($S$7:$S$2085&gt;0)+(S1539&gt;0)*($S$7:$S$2085=0)))&gt;0,"SALONES UNIDOS",IF(SUMPRODUCT((X1539=$X$7:$X$2085)*(AI1539=$AI$7:$AI$2085)*((AO1539&lt;$AP$7:$AP$2085)*(AP1539&gt;$AO$7:$AO$2085))*(ROW($X$7:$X$2085)&lt;&gt;ROW(X1539)))&gt;0,"Cruzado","Sin cruce")))</f>
        <v>Sin cruce</v>
      </c>
      <c r="AR1539" s="23" t="str" cm="1">
        <f t="array" ref="AR1539">IF(AE1539="","",IF(SUMPRODUCT((AE1539=$AE$7:$AE$2085)*(AI1539=$AI$7:$AI$2085)*(AO1539=$AO$7:$AO$2085)*(AP1539=$AP$7:$AP$2085)*(ROW($AE$7:$AE$2085)&lt;&gt;ROW(AE1539))*((S1539=0)*($S$7:$S$2085&gt;0)+(S1539&gt;0)*($S$7:$S$2085=0)))&gt;0,"SALONES UNIDOS",IF(SUMPRODUCT((AE1539=$AE$7:$AE$2085)*(AI1539=$AI$7:$AI$2085)*((AO1539&lt;$AP$7:$AP$2085)*(AP1539&gt;$AO$7:$AO$2085))*(ROW($AE$7:$AE$2085)&lt;&gt;ROW(AE1539)))&gt;0,"Cruzado","Sin cruce")))</f>
        <v/>
      </c>
      <c r="AS1539" s="94" t="str">
        <f t="shared" si="31"/>
        <v>PS5PRINCIPALA</v>
      </c>
      <c r="AT1539" s="94" t="str" cm="1">
        <f t="array" ref="AT1539">IF(AS1539="","",IF(SUMPRODUCT((AS1539=$AS$7:$AS$2085)*(AI1539=$AI$7:$AI$2085)*(AO1539=$AO$7:$AO$2085)*(AP1539=$AP$7:$AP$2085)*(ROW($AS$7:$AS$2085)&lt;&gt;ROW(AS1539))*((S1539=0)*($S$7:$S$2085&gt;0)+(S1539&gt;0)*($S$7:$S$2085=0)))&gt;0,"SALONES UNIDOS",IF(SUMPRODUCT((AS1539=$AS$7:$AS$2085)*(AI1539=$AI$7:$AI$2085)*((AO1539&lt;$AP$7:$AP$2085)*(AP1539&gt;$AO$7:$AO$2085))*(ROW($AS$7:$AS$2085)&lt;&gt;ROW(AS1539)))&gt;0,"Cruzado","Sin cruce")))</f>
        <v>Sin cruce</v>
      </c>
    </row>
    <row r="1540" spans="3:46" ht="15.6" hidden="1" customHeight="1">
      <c r="C1540" s="496" t="s">
        <v>572</v>
      </c>
      <c r="D1540" s="479" t="s">
        <v>828</v>
      </c>
      <c r="E1540" s="479">
        <v>20261</v>
      </c>
      <c r="F1540" s="503" t="s">
        <v>48</v>
      </c>
      <c r="G1540" s="497" t="s">
        <v>80</v>
      </c>
      <c r="H1540" s="503" t="s">
        <v>90</v>
      </c>
      <c r="I1540" s="503">
        <v>5</v>
      </c>
      <c r="J1540" s="503" t="s">
        <v>574</v>
      </c>
      <c r="K1540" s="503" t="s">
        <v>41</v>
      </c>
      <c r="L1540" s="499" t="s">
        <v>883</v>
      </c>
      <c r="M1540" s="535" t="s">
        <v>884</v>
      </c>
      <c r="N1540" s="15" t="s">
        <v>830</v>
      </c>
      <c r="O1540" s="15" t="s">
        <v>831</v>
      </c>
      <c r="P1540" s="503" t="s">
        <v>579</v>
      </c>
      <c r="Q1540" s="15">
        <v>0</v>
      </c>
      <c r="R1540" s="15">
        <v>2</v>
      </c>
      <c r="S1540" s="479">
        <v>2</v>
      </c>
      <c r="T1540" s="15">
        <v>4</v>
      </c>
      <c r="U1540" s="471"/>
      <c r="V1540" s="550">
        <v>15</v>
      </c>
      <c r="W1540" s="497">
        <v>40139812</v>
      </c>
      <c r="X1540" s="566" t="s">
        <v>219</v>
      </c>
      <c r="Y1540" s="15" t="s">
        <v>579</v>
      </c>
      <c r="Z1540" s="15"/>
      <c r="AA1540" s="15"/>
      <c r="AB1540" s="15"/>
      <c r="AC1540" s="493"/>
      <c r="AD1540" s="15"/>
      <c r="AE1540" s="15" t="s">
        <v>1086</v>
      </c>
      <c r="AF1540" s="497"/>
      <c r="AG1540" s="497"/>
      <c r="AH1540" s="497" t="s">
        <v>100</v>
      </c>
      <c r="AI1540" s="15">
        <v>2</v>
      </c>
      <c r="AJ1540" s="15">
        <v>16</v>
      </c>
      <c r="AK1540" s="15">
        <v>50</v>
      </c>
      <c r="AL1540" s="15">
        <v>18</v>
      </c>
      <c r="AM1540" s="15">
        <v>30</v>
      </c>
      <c r="AN1540" s="490">
        <f>IF(AJ1540="",S1540,ROUND(((((AL1540/24)+(AM1540/1440))-((AJ1540/24)+(AK1540/1440)))*1440/50),5))</f>
        <v>2</v>
      </c>
      <c r="AO1540" s="491">
        <f>AJ1540/24+AK1540/1440</f>
        <v>0.70138888888888884</v>
      </c>
      <c r="AP1540" s="491">
        <f>AL1540/24+AM1540/1440</f>
        <v>0.77083333333333337</v>
      </c>
      <c r="AQ1540" s="23" t="str" cm="1">
        <f t="array" ref="AQ1540">IF(X1540="","",IF(SUMPRODUCT((X1540=$X$7:$X$2085)*(AI1540=$AI$7:$AI$2085)*(AO1540=$AO$7:$AO$2085)*(AP1540=$AP$7:$AP$2085)*(ROW($X$7:$X$2085)&lt;&gt;ROW(X1540))*((S1540=0)*($S$7:$S$2085&gt;0)+(S1540&gt;0)*($S$7:$S$2085=0)))&gt;0,"SALONES UNIDOS",IF(SUMPRODUCT((X1540=$X$7:$X$2085)*(AI1540=$AI$7:$AI$2085)*((AO1540&lt;$AP$7:$AP$2085)*(AP1540&gt;$AO$7:$AO$2085))*(ROW($X$7:$X$2085)&lt;&gt;ROW(X1540)))&gt;0,"Cruzado","Sin cruce")))</f>
        <v>Sin cruce</v>
      </c>
      <c r="AR1540" s="23" t="str" cm="1">
        <f t="array" ref="AR1540">IF(AE1540="","",IF(SUMPRODUCT((AE1540=$AE$7:$AE$2085)*(AI1540=$AI$7:$AI$2085)*(AO1540=$AO$7:$AO$2085)*(AP1540=$AP$7:$AP$2085)*(ROW($AE$7:$AE$2085)&lt;&gt;ROW(AE1540))*((S1540=0)*($S$7:$S$2085&gt;0)+(S1540&gt;0)*($S$7:$S$2085=0)))&gt;0,"SALONES UNIDOS",IF(SUMPRODUCT((AE1540=$AE$7:$AE$2085)*(AI1540=$AI$7:$AI$2085)*((AO1540&lt;$AP$7:$AP$2085)*(AP1540&gt;$AO$7:$AO$2085))*(ROW($AE$7:$AE$2085)&lt;&gt;ROW(AE1540)))&gt;0,"Cruzado","Sin cruce")))</f>
        <v>Sin cruce</v>
      </c>
      <c r="AS1540" s="94" t="str">
        <f t="shared" si="31"/>
        <v>PS5PRINCIPALA</v>
      </c>
      <c r="AT1540" s="94" t="str" cm="1">
        <f t="array" ref="AT1540">IF(AS1540="","",IF(SUMPRODUCT((AS1540=$AS$7:$AS$2085)*(AI1540=$AI$7:$AI$2085)*(AO1540=$AO$7:$AO$2085)*(AP1540=$AP$7:$AP$2085)*(ROW($AS$7:$AS$2085)&lt;&gt;ROW(AS1540))*((S1540=0)*($S$7:$S$2085&gt;0)+(S1540&gt;0)*($S$7:$S$2085=0)))&gt;0,"SALONES UNIDOS",IF(SUMPRODUCT((AS1540=$AS$7:$AS$2085)*(AI1540=$AI$7:$AI$2085)*((AO1540&lt;$AP$7:$AP$2085)*(AP1540&gt;$AO$7:$AO$2085))*(ROW($AS$7:$AS$2085)&lt;&gt;ROW(AS1540)))&gt;0,"Cruzado","Sin cruce")))</f>
        <v>Sin cruce</v>
      </c>
    </row>
    <row r="1541" spans="3:46" ht="15.6" hidden="1" customHeight="1">
      <c r="C1541" s="496" t="s">
        <v>572</v>
      </c>
      <c r="D1541" s="479" t="s">
        <v>828</v>
      </c>
      <c r="E1541" s="479">
        <v>20261</v>
      </c>
      <c r="F1541" s="503" t="s">
        <v>48</v>
      </c>
      <c r="G1541" s="497" t="s">
        <v>80</v>
      </c>
      <c r="H1541" s="503" t="s">
        <v>90</v>
      </c>
      <c r="I1541" s="503">
        <v>5</v>
      </c>
      <c r="J1541" s="503" t="s">
        <v>583</v>
      </c>
      <c r="K1541" s="503" t="s">
        <v>41</v>
      </c>
      <c r="L1541" s="499" t="s">
        <v>883</v>
      </c>
      <c r="M1541" s="535" t="s">
        <v>884</v>
      </c>
      <c r="N1541" s="15" t="s">
        <v>830</v>
      </c>
      <c r="O1541" s="15" t="s">
        <v>831</v>
      </c>
      <c r="P1541" s="503" t="s">
        <v>579</v>
      </c>
      <c r="Q1541" s="15">
        <v>0</v>
      </c>
      <c r="R1541" s="15">
        <v>2</v>
      </c>
      <c r="S1541" s="479">
        <v>2</v>
      </c>
      <c r="T1541" s="15">
        <v>4</v>
      </c>
      <c r="U1541" s="471"/>
      <c r="V1541" s="550">
        <v>15</v>
      </c>
      <c r="W1541" s="497">
        <v>40139812</v>
      </c>
      <c r="X1541" s="566" t="s">
        <v>219</v>
      </c>
      <c r="Y1541" s="15" t="s">
        <v>579</v>
      </c>
      <c r="Z1541" s="15"/>
      <c r="AA1541" s="15"/>
      <c r="AB1541" s="15"/>
      <c r="AC1541" s="493"/>
      <c r="AD1541" s="15"/>
      <c r="AE1541" s="15" t="s">
        <v>1086</v>
      </c>
      <c r="AF1541" s="497"/>
      <c r="AG1541" s="497"/>
      <c r="AH1541" s="497" t="s">
        <v>100</v>
      </c>
      <c r="AI1541" s="15">
        <v>2</v>
      </c>
      <c r="AJ1541" s="15">
        <v>18</v>
      </c>
      <c r="AK1541" s="15">
        <v>30</v>
      </c>
      <c r="AL1541" s="15">
        <v>20</v>
      </c>
      <c r="AM1541" s="15">
        <v>10</v>
      </c>
      <c r="AN1541" s="490">
        <f>IF(AJ1541="",S1541,ROUND(((((AL1541/24)+(AM1541/1440))-((AJ1541/24)+(AK1541/1440)))*1440/50),5))</f>
        <v>2</v>
      </c>
      <c r="AO1541" s="491">
        <f>AJ1541/24+AK1541/1440</f>
        <v>0.77083333333333337</v>
      </c>
      <c r="AP1541" s="491">
        <f>AL1541/24+AM1541/1440</f>
        <v>0.84027777777777779</v>
      </c>
      <c r="AQ1541" s="23" t="str" cm="1">
        <f t="array" ref="AQ1541">IF(X1541="","",IF(SUMPRODUCT((X1541=$X$7:$X$2085)*(AI1541=$AI$7:$AI$2085)*(AO1541=$AO$7:$AO$2085)*(AP1541=$AP$7:$AP$2085)*(ROW($X$7:$X$2085)&lt;&gt;ROW(X1541))*((S1541=0)*($S$7:$S$2085&gt;0)+(S1541&gt;0)*($S$7:$S$2085=0)))&gt;0,"SALONES UNIDOS",IF(SUMPRODUCT((X1541=$X$7:$X$2085)*(AI1541=$AI$7:$AI$2085)*((AO1541&lt;$AP$7:$AP$2085)*(AP1541&gt;$AO$7:$AO$2085))*(ROW($X$7:$X$2085)&lt;&gt;ROW(X1541)))&gt;0,"Cruzado","Sin cruce")))</f>
        <v>Sin cruce</v>
      </c>
      <c r="AR1541" s="23" t="str" cm="1">
        <f t="array" ref="AR1541">IF(AE1541="","",IF(SUMPRODUCT((AE1541=$AE$7:$AE$2085)*(AI1541=$AI$7:$AI$2085)*(AO1541=$AO$7:$AO$2085)*(AP1541=$AP$7:$AP$2085)*(ROW($AE$7:$AE$2085)&lt;&gt;ROW(AE1541))*((S1541=0)*($S$7:$S$2085&gt;0)+(S1541&gt;0)*($S$7:$S$2085=0)))&gt;0,"SALONES UNIDOS",IF(SUMPRODUCT((AE1541=$AE$7:$AE$2085)*(AI1541=$AI$7:$AI$2085)*((AO1541&lt;$AP$7:$AP$2085)*(AP1541&gt;$AO$7:$AO$2085))*(ROW($AE$7:$AE$2085)&lt;&gt;ROW(AE1541)))&gt;0,"Cruzado","Sin cruce")))</f>
        <v>Sin cruce</v>
      </c>
      <c r="AS1541" s="94" t="str">
        <f t="shared" si="31"/>
        <v>PS5PRINCIPALA</v>
      </c>
      <c r="AT1541" s="94" t="str" cm="1">
        <f t="array" ref="AT1541">IF(AS1541="","",IF(SUMPRODUCT((AS1541=$AS$7:$AS$2085)*(AI1541=$AI$7:$AI$2085)*(AO1541=$AO$7:$AO$2085)*(AP1541=$AP$7:$AP$2085)*(ROW($AS$7:$AS$2085)&lt;&gt;ROW(AS1541))*((S1541=0)*($S$7:$S$2085&gt;0)+(S1541&gt;0)*($S$7:$S$2085=0)))&gt;0,"SALONES UNIDOS",IF(SUMPRODUCT((AS1541=$AS$7:$AS$2085)*(AI1541=$AI$7:$AI$2085)*((AO1541&lt;$AP$7:$AP$2085)*(AP1541&gt;$AO$7:$AO$2085))*(ROW($AS$7:$AS$2085)&lt;&gt;ROW(AS1541)))&gt;0,"Cruzado","Sin cruce")))</f>
        <v>Sin cruce</v>
      </c>
    </row>
    <row r="1542" spans="3:46" ht="15.6" hidden="1" customHeight="1">
      <c r="C1542" s="496" t="s">
        <v>572</v>
      </c>
      <c r="D1542" s="479" t="s">
        <v>828</v>
      </c>
      <c r="E1542" s="479">
        <v>20261</v>
      </c>
      <c r="F1542" s="503" t="s">
        <v>48</v>
      </c>
      <c r="G1542" s="497" t="s">
        <v>80</v>
      </c>
      <c r="H1542" s="503" t="s">
        <v>90</v>
      </c>
      <c r="I1542" s="503">
        <v>5</v>
      </c>
      <c r="J1542" s="503" t="s">
        <v>41</v>
      </c>
      <c r="K1542" s="503" t="s">
        <v>41</v>
      </c>
      <c r="L1542" s="499" t="s">
        <v>885</v>
      </c>
      <c r="M1542" s="535" t="s">
        <v>886</v>
      </c>
      <c r="N1542" s="15" t="s">
        <v>637</v>
      </c>
      <c r="O1542" s="15" t="s">
        <v>831</v>
      </c>
      <c r="P1542" s="503" t="s">
        <v>624</v>
      </c>
      <c r="Q1542" s="15">
        <v>2</v>
      </c>
      <c r="R1542" s="15">
        <v>2</v>
      </c>
      <c r="S1542" s="479">
        <v>4</v>
      </c>
      <c r="T1542" s="15">
        <v>3</v>
      </c>
      <c r="U1542" s="471"/>
      <c r="V1542" s="550">
        <v>30</v>
      </c>
      <c r="W1542" s="497">
        <v>21788742</v>
      </c>
      <c r="X1542" s="566" t="s">
        <v>421</v>
      </c>
      <c r="Y1542" s="15" t="s">
        <v>624</v>
      </c>
      <c r="Z1542" s="15"/>
      <c r="AA1542" s="15"/>
      <c r="AB1542" s="15"/>
      <c r="AC1542" s="493"/>
      <c r="AD1542" s="15"/>
      <c r="AE1542" s="479"/>
      <c r="AF1542" s="497"/>
      <c r="AG1542" s="497"/>
      <c r="AH1542" s="497" t="s">
        <v>203</v>
      </c>
      <c r="AI1542" s="15">
        <v>5</v>
      </c>
      <c r="AJ1542" s="15">
        <v>8</v>
      </c>
      <c r="AK1542" s="15">
        <v>30</v>
      </c>
      <c r="AL1542" s="15">
        <v>11</v>
      </c>
      <c r="AM1542" s="15">
        <v>50</v>
      </c>
      <c r="AN1542" s="490">
        <f>IF(AJ1542="",S1542,ROUND(((((AL1542/24)+(AM1542/1440))-((AJ1542/24)+(AK1542/1440)))*1440/50),5))</f>
        <v>4</v>
      </c>
      <c r="AO1542" s="491">
        <f>AJ1542/24+AK1542/1440</f>
        <v>0.35416666666666663</v>
      </c>
      <c r="AP1542" s="491">
        <f>AL1542/24+AM1542/1440</f>
        <v>0.49305555555555552</v>
      </c>
      <c r="AQ1542" s="23" t="str" cm="1">
        <f t="array" ref="AQ1542">IF(X1542="","",IF(SUMPRODUCT((X1542=$X$7:$X$2085)*(AI1542=$AI$7:$AI$2085)*(AO1542=$AO$7:$AO$2085)*(AP1542=$AP$7:$AP$2085)*(ROW($X$7:$X$2085)&lt;&gt;ROW(X1542))*((S1542=0)*($S$7:$S$2085&gt;0)+(S1542&gt;0)*($S$7:$S$2085=0)))&gt;0,"SALONES UNIDOS",IF(SUMPRODUCT((X1542=$X$7:$X$2085)*(AI1542=$AI$7:$AI$2085)*((AO1542&lt;$AP$7:$AP$2085)*(AP1542&gt;$AO$7:$AO$2085))*(ROW($X$7:$X$2085)&lt;&gt;ROW(X1542)))&gt;0,"Cruzado","Sin cruce")))</f>
        <v>Sin cruce</v>
      </c>
      <c r="AR1542" s="23" t="str" cm="1">
        <f t="array" ref="AR1542">IF(AE1542="","",IF(SUMPRODUCT((AE1542=$AE$7:$AE$2085)*(AI1542=$AI$7:$AI$2085)*(AO1542=$AO$7:$AO$2085)*(AP1542=$AP$7:$AP$2085)*(ROW($AE$7:$AE$2085)&lt;&gt;ROW(AE1542))*((S1542=0)*($S$7:$S$2085&gt;0)+(S1542&gt;0)*($S$7:$S$2085=0)))&gt;0,"SALONES UNIDOS",IF(SUMPRODUCT((AE1542=$AE$7:$AE$2085)*(AI1542=$AI$7:$AI$2085)*((AO1542&lt;$AP$7:$AP$2085)*(AP1542&gt;$AO$7:$AO$2085))*(ROW($AE$7:$AE$2085)&lt;&gt;ROW(AE1542)))&gt;0,"Cruzado","Sin cruce")))</f>
        <v/>
      </c>
      <c r="AS1542" s="94" t="str">
        <f t="shared" si="31"/>
        <v>PS5PRINCIPALA</v>
      </c>
      <c r="AT1542" s="94" t="str" cm="1">
        <f t="array" ref="AT1542">IF(AS1542="","",IF(SUMPRODUCT((AS1542=$AS$7:$AS$2085)*(AI1542=$AI$7:$AI$2085)*(AO1542=$AO$7:$AO$2085)*(AP1542=$AP$7:$AP$2085)*(ROW($AS$7:$AS$2085)&lt;&gt;ROW(AS1542))*((S1542=0)*($S$7:$S$2085&gt;0)+(S1542&gt;0)*($S$7:$S$2085=0)))&gt;0,"SALONES UNIDOS",IF(SUMPRODUCT((AS1542=$AS$7:$AS$2085)*(AI1542=$AI$7:$AI$2085)*((AO1542&lt;$AP$7:$AP$2085)*(AP1542&gt;$AO$7:$AO$2085))*(ROW($AS$7:$AS$2085)&lt;&gt;ROW(AS1542)))&gt;0,"Cruzado","Sin cruce")))</f>
        <v>Sin cruce</v>
      </c>
    </row>
    <row r="1543" spans="3:46" ht="15.6" hidden="1" customHeight="1">
      <c r="C1543" s="496" t="s">
        <v>572</v>
      </c>
      <c r="D1543" s="479" t="s">
        <v>828</v>
      </c>
      <c r="E1543" s="479">
        <v>20261</v>
      </c>
      <c r="F1543" s="503" t="s">
        <v>48</v>
      </c>
      <c r="G1543" s="497" t="s">
        <v>80</v>
      </c>
      <c r="H1543" s="503" t="s">
        <v>90</v>
      </c>
      <c r="I1543" s="503">
        <v>5</v>
      </c>
      <c r="J1543" s="503" t="s">
        <v>41</v>
      </c>
      <c r="K1543" s="503" t="s">
        <v>41</v>
      </c>
      <c r="L1543" s="499" t="s">
        <v>887</v>
      </c>
      <c r="M1543" s="535" t="s">
        <v>888</v>
      </c>
      <c r="N1543" s="15" t="s">
        <v>637</v>
      </c>
      <c r="O1543" s="15" t="s">
        <v>831</v>
      </c>
      <c r="P1543" s="503" t="s">
        <v>579</v>
      </c>
      <c r="Q1543" s="15">
        <v>2</v>
      </c>
      <c r="R1543" s="15">
        <v>2</v>
      </c>
      <c r="S1543" s="479">
        <v>4</v>
      </c>
      <c r="T1543" s="15">
        <v>3</v>
      </c>
      <c r="U1543" s="471"/>
      <c r="V1543" s="550">
        <v>30</v>
      </c>
      <c r="W1543" s="616">
        <v>21863060</v>
      </c>
      <c r="X1543" s="617" t="s">
        <v>297</v>
      </c>
      <c r="Y1543" s="15" t="s">
        <v>579</v>
      </c>
      <c r="Z1543" s="15"/>
      <c r="AA1543" s="15"/>
      <c r="AB1543" s="15"/>
      <c r="AC1543" s="628" t="s">
        <v>957</v>
      </c>
      <c r="AD1543" s="15"/>
      <c r="AE1543" s="479"/>
      <c r="AF1543" s="497"/>
      <c r="AG1543" s="497"/>
      <c r="AH1543" s="497" t="s">
        <v>203</v>
      </c>
      <c r="AI1543" s="15">
        <v>5</v>
      </c>
      <c r="AJ1543" s="15">
        <v>15</v>
      </c>
      <c r="AK1543" s="15">
        <v>10</v>
      </c>
      <c r="AL1543" s="15">
        <v>18</v>
      </c>
      <c r="AM1543" s="15">
        <v>30</v>
      </c>
      <c r="AN1543" s="490">
        <f>IF(AJ1543="",S1543,ROUND(((((AL1543/24)+(AM1543/1440))-((AJ1543/24)+(AK1543/1440)))*1440/50),5))</f>
        <v>4</v>
      </c>
      <c r="AO1543" s="491">
        <f>AJ1543/24+AK1543/1440</f>
        <v>0.63194444444444442</v>
      </c>
      <c r="AP1543" s="491">
        <f>AL1543/24+AM1543/1440</f>
        <v>0.77083333333333337</v>
      </c>
      <c r="AQ1543" s="23" t="str" cm="1">
        <f t="array" ref="AQ1543">IF(X1543="","",IF(SUMPRODUCT((X1543=$X$7:$X$2085)*(AI1543=$AI$7:$AI$2085)*(AO1543=$AO$7:$AO$2085)*(AP1543=$AP$7:$AP$2085)*(ROW($X$7:$X$2085)&lt;&gt;ROW(X1543))*((S1543=0)*($S$7:$S$2085&gt;0)+(S1543&gt;0)*($S$7:$S$2085=0)))&gt;0,"SALONES UNIDOS",IF(SUMPRODUCT((X1543=$X$7:$X$2085)*(AI1543=$AI$7:$AI$2085)*((AO1543&lt;$AP$7:$AP$2085)*(AP1543&gt;$AO$7:$AO$2085))*(ROW($X$7:$X$2085)&lt;&gt;ROW(X1543)))&gt;0,"Cruzado","Sin cruce")))</f>
        <v>Sin cruce</v>
      </c>
      <c r="AR1543" s="23" t="str" cm="1">
        <f t="array" ref="AR1543">IF(AE1543="","",IF(SUMPRODUCT((AE1543=$AE$7:$AE$2085)*(AI1543=$AI$7:$AI$2085)*(AO1543=$AO$7:$AO$2085)*(AP1543=$AP$7:$AP$2085)*(ROW($AE$7:$AE$2085)&lt;&gt;ROW(AE1543))*((S1543=0)*($S$7:$S$2085&gt;0)+(S1543&gt;0)*($S$7:$S$2085=0)))&gt;0,"SALONES UNIDOS",IF(SUMPRODUCT((AE1543=$AE$7:$AE$2085)*(AI1543=$AI$7:$AI$2085)*((AO1543&lt;$AP$7:$AP$2085)*(AP1543&gt;$AO$7:$AO$2085))*(ROW($AE$7:$AE$2085)&lt;&gt;ROW(AE1543)))&gt;0,"Cruzado","Sin cruce")))</f>
        <v/>
      </c>
      <c r="AS1543" s="94" t="str">
        <f t="shared" si="31"/>
        <v>PS5PRINCIPALA</v>
      </c>
      <c r="AT1543" s="94" t="str" cm="1">
        <f t="array" ref="AT1543">IF(AS1543="","",IF(SUMPRODUCT((AS1543=$AS$7:$AS$2085)*(AI1543=$AI$7:$AI$2085)*(AO1543=$AO$7:$AO$2085)*(AP1543=$AP$7:$AP$2085)*(ROW($AS$7:$AS$2085)&lt;&gt;ROW(AS1543))*((S1543=0)*($S$7:$S$2085&gt;0)+(S1543&gt;0)*($S$7:$S$2085=0)))&gt;0,"SALONES UNIDOS",IF(SUMPRODUCT((AS1543=$AS$7:$AS$2085)*(AI1543=$AI$7:$AI$2085)*((AO1543&lt;$AP$7:$AP$2085)*(AP1543&gt;$AO$7:$AO$2085))*(ROW($AS$7:$AS$2085)&lt;&gt;ROW(AS1543)))&gt;0,"Cruzado","Sin cruce")))</f>
        <v>Sin cruce</v>
      </c>
    </row>
    <row r="1544" spans="3:46" ht="15.6" hidden="1" customHeight="1">
      <c r="C1544" s="496" t="s">
        <v>572</v>
      </c>
      <c r="D1544" s="479" t="s">
        <v>828</v>
      </c>
      <c r="E1544" s="479">
        <v>20261</v>
      </c>
      <c r="F1544" s="503" t="s">
        <v>48</v>
      </c>
      <c r="G1544" s="497" t="s">
        <v>80</v>
      </c>
      <c r="H1544" s="503" t="s">
        <v>90</v>
      </c>
      <c r="I1544" s="503">
        <v>5</v>
      </c>
      <c r="J1544" s="503" t="s">
        <v>51</v>
      </c>
      <c r="K1544" s="503" t="s">
        <v>51</v>
      </c>
      <c r="L1544" s="499" t="s">
        <v>876</v>
      </c>
      <c r="M1544" s="535" t="s">
        <v>877</v>
      </c>
      <c r="N1544" s="15" t="s">
        <v>830</v>
      </c>
      <c r="O1544" s="15" t="s">
        <v>831</v>
      </c>
      <c r="P1544" s="503" t="s">
        <v>579</v>
      </c>
      <c r="Q1544" s="15">
        <v>1</v>
      </c>
      <c r="R1544" s="15">
        <v>4</v>
      </c>
      <c r="S1544" s="479">
        <v>5</v>
      </c>
      <c r="T1544" s="15">
        <v>3</v>
      </c>
      <c r="U1544" s="471"/>
      <c r="V1544" s="550">
        <v>30</v>
      </c>
      <c r="W1544" s="643">
        <v>21815710</v>
      </c>
      <c r="X1544" s="644" t="s">
        <v>317</v>
      </c>
      <c r="Y1544" s="15" t="s">
        <v>579</v>
      </c>
      <c r="Z1544" s="15"/>
      <c r="AA1544" s="15"/>
      <c r="AB1544" s="15"/>
      <c r="AC1544" s="645" t="s">
        <v>1084</v>
      </c>
      <c r="AD1544" s="15"/>
      <c r="AE1544" s="479"/>
      <c r="AF1544" s="497"/>
      <c r="AG1544" s="497"/>
      <c r="AH1544" s="497" t="s">
        <v>203</v>
      </c>
      <c r="AI1544" s="15">
        <v>1</v>
      </c>
      <c r="AJ1544" s="15">
        <v>16</v>
      </c>
      <c r="AK1544" s="15">
        <v>0</v>
      </c>
      <c r="AL1544" s="15">
        <v>20</v>
      </c>
      <c r="AM1544" s="15">
        <v>10</v>
      </c>
      <c r="AN1544" s="490">
        <f>IF(AJ1544="",S1544,ROUND(((((AL1544/24)+(AM1544/1440))-((AJ1544/24)+(AK1544/1440)))*1440/50),5))</f>
        <v>5</v>
      </c>
      <c r="AO1544" s="491">
        <f>AJ1544/24+AK1544/1440</f>
        <v>0.66666666666666663</v>
      </c>
      <c r="AP1544" s="491">
        <f>AL1544/24+AM1544/1440</f>
        <v>0.84027777777777779</v>
      </c>
      <c r="AQ1544" s="23" t="str" cm="1">
        <f t="array" ref="AQ1544">IF(X1544="","",IF(SUMPRODUCT((X1544=$X$7:$X$2085)*(AI1544=$AI$7:$AI$2085)*(AO1544=$AO$7:$AO$2085)*(AP1544=$AP$7:$AP$2085)*(ROW($X$7:$X$2085)&lt;&gt;ROW(X1544))*((S1544=0)*($S$7:$S$2085&gt;0)+(S1544&gt;0)*($S$7:$S$2085=0)))&gt;0,"SALONES UNIDOS",IF(SUMPRODUCT((X1544=$X$7:$X$2085)*(AI1544=$AI$7:$AI$2085)*((AO1544&lt;$AP$7:$AP$2085)*(AP1544&gt;$AO$7:$AO$2085))*(ROW($X$7:$X$2085)&lt;&gt;ROW(X1544)))&gt;0,"Cruzado","Sin cruce")))</f>
        <v>Sin cruce</v>
      </c>
      <c r="AR1544" s="23" t="str" cm="1">
        <f t="array" ref="AR1544">IF(AE1544="","",IF(SUMPRODUCT((AE1544=$AE$7:$AE$2085)*(AI1544=$AI$7:$AI$2085)*(AO1544=$AO$7:$AO$2085)*(AP1544=$AP$7:$AP$2085)*(ROW($AE$7:$AE$2085)&lt;&gt;ROW(AE1544))*((S1544=0)*($S$7:$S$2085&gt;0)+(S1544&gt;0)*($S$7:$S$2085=0)))&gt;0,"SALONES UNIDOS",IF(SUMPRODUCT((AE1544=$AE$7:$AE$2085)*(AI1544=$AI$7:$AI$2085)*((AO1544&lt;$AP$7:$AP$2085)*(AP1544&gt;$AO$7:$AO$2085))*(ROW($AE$7:$AE$2085)&lt;&gt;ROW(AE1544)))&gt;0,"Cruzado","Sin cruce")))</f>
        <v/>
      </c>
      <c r="AS1544" s="94" t="str">
        <f t="shared" si="31"/>
        <v>PS5PRINCIPALB</v>
      </c>
      <c r="AT1544" s="94" t="str" cm="1">
        <f t="array" ref="AT1544">IF(AS1544="","",IF(SUMPRODUCT((AS1544=$AS$7:$AS$2085)*(AI1544=$AI$7:$AI$2085)*(AO1544=$AO$7:$AO$2085)*(AP1544=$AP$7:$AP$2085)*(ROW($AS$7:$AS$2085)&lt;&gt;ROW(AS1544))*((S1544=0)*($S$7:$S$2085&gt;0)+(S1544&gt;0)*($S$7:$S$2085=0)))&gt;0,"SALONES UNIDOS",IF(SUMPRODUCT((AS1544=$AS$7:$AS$2085)*(AI1544=$AI$7:$AI$2085)*((AO1544&lt;$AP$7:$AP$2085)*(AP1544&gt;$AO$7:$AO$2085))*(ROW($AS$7:$AS$2085)&lt;&gt;ROW(AS1544)))&gt;0,"Cruzado","Sin cruce")))</f>
        <v>Sin cruce</v>
      </c>
    </row>
    <row r="1545" spans="3:46" ht="15.6" hidden="1" customHeight="1">
      <c r="C1545" s="496" t="s">
        <v>572</v>
      </c>
      <c r="D1545" s="479" t="s">
        <v>828</v>
      </c>
      <c r="E1545" s="479">
        <v>20261</v>
      </c>
      <c r="F1545" s="503" t="s">
        <v>48</v>
      </c>
      <c r="G1545" s="497" t="s">
        <v>80</v>
      </c>
      <c r="H1545" s="503" t="s">
        <v>90</v>
      </c>
      <c r="I1545" s="503">
        <v>5</v>
      </c>
      <c r="J1545" s="503" t="s">
        <v>51</v>
      </c>
      <c r="K1545" s="503" t="s">
        <v>51</v>
      </c>
      <c r="L1545" s="499" t="s">
        <v>878</v>
      </c>
      <c r="M1545" s="535" t="s">
        <v>879</v>
      </c>
      <c r="N1545" s="15" t="s">
        <v>637</v>
      </c>
      <c r="O1545" s="15" t="s">
        <v>831</v>
      </c>
      <c r="P1545" s="503" t="s">
        <v>579</v>
      </c>
      <c r="Q1545" s="15">
        <v>3</v>
      </c>
      <c r="R1545" s="15">
        <v>2</v>
      </c>
      <c r="S1545" s="479">
        <v>5</v>
      </c>
      <c r="T1545" s="15">
        <v>4</v>
      </c>
      <c r="U1545" s="471"/>
      <c r="V1545" s="550">
        <v>30</v>
      </c>
      <c r="W1545" s="616">
        <v>21815710</v>
      </c>
      <c r="X1545" s="617" t="s">
        <v>317</v>
      </c>
      <c r="Y1545" s="15" t="s">
        <v>579</v>
      </c>
      <c r="Z1545" s="15"/>
      <c r="AA1545" s="15"/>
      <c r="AB1545" s="15"/>
      <c r="AC1545" s="628" t="s">
        <v>1094</v>
      </c>
      <c r="AD1545" s="15"/>
      <c r="AE1545" s="479"/>
      <c r="AF1545" s="497"/>
      <c r="AG1545" s="497"/>
      <c r="AH1545" s="497" t="s">
        <v>203</v>
      </c>
      <c r="AI1545" s="15">
        <v>2</v>
      </c>
      <c r="AJ1545" s="15">
        <v>17</v>
      </c>
      <c r="AK1545" s="15">
        <v>40</v>
      </c>
      <c r="AL1545" s="15">
        <v>21</v>
      </c>
      <c r="AM1545" s="15">
        <v>50</v>
      </c>
      <c r="AN1545" s="490">
        <f>IF(AJ1545="",S1545,ROUND(((((AL1545/24)+(AM1545/1440))-((AJ1545/24)+(AK1545/1440)))*1440/50),5))</f>
        <v>5</v>
      </c>
      <c r="AO1545" s="491">
        <f>AJ1545/24+AK1545/1440</f>
        <v>0.73611111111111116</v>
      </c>
      <c r="AP1545" s="491">
        <f>AL1545/24+AM1545/1440</f>
        <v>0.90972222222222221</v>
      </c>
      <c r="AQ1545" s="23" t="str" cm="1">
        <f t="array" ref="AQ1545">IF(X1545="","",IF(SUMPRODUCT((X1545=$X$7:$X$2085)*(AI1545=$AI$7:$AI$2085)*(AO1545=$AO$7:$AO$2085)*(AP1545=$AP$7:$AP$2085)*(ROW($X$7:$X$2085)&lt;&gt;ROW(X1545))*((S1545=0)*($S$7:$S$2085&gt;0)+(S1545&gt;0)*($S$7:$S$2085=0)))&gt;0,"SALONES UNIDOS",IF(SUMPRODUCT((X1545=$X$7:$X$2085)*(AI1545=$AI$7:$AI$2085)*((AO1545&lt;$AP$7:$AP$2085)*(AP1545&gt;$AO$7:$AO$2085))*(ROW($X$7:$X$2085)&lt;&gt;ROW(X1545)))&gt;0,"Cruzado","Sin cruce")))</f>
        <v>Sin cruce</v>
      </c>
      <c r="AR1545" s="23" t="str" cm="1">
        <f t="array" ref="AR1545">IF(AE1545="","",IF(SUMPRODUCT((AE1545=$AE$7:$AE$2085)*(AI1545=$AI$7:$AI$2085)*(AO1545=$AO$7:$AO$2085)*(AP1545=$AP$7:$AP$2085)*(ROW($AE$7:$AE$2085)&lt;&gt;ROW(AE1545))*((S1545=0)*($S$7:$S$2085&gt;0)+(S1545&gt;0)*($S$7:$S$2085=0)))&gt;0,"SALONES UNIDOS",IF(SUMPRODUCT((AE1545=$AE$7:$AE$2085)*(AI1545=$AI$7:$AI$2085)*((AO1545&lt;$AP$7:$AP$2085)*(AP1545&gt;$AO$7:$AO$2085))*(ROW($AE$7:$AE$2085)&lt;&gt;ROW(AE1545)))&gt;0,"Cruzado","Sin cruce")))</f>
        <v/>
      </c>
      <c r="AS1545" s="94" t="str">
        <f t="shared" si="31"/>
        <v>PS5PRINCIPALB</v>
      </c>
      <c r="AT1545" s="94" t="str" cm="1">
        <f t="array" ref="AT1545">IF(AS1545="","",IF(SUMPRODUCT((AS1545=$AS$7:$AS$2085)*(AI1545=$AI$7:$AI$2085)*(AO1545=$AO$7:$AO$2085)*(AP1545=$AP$7:$AP$2085)*(ROW($AS$7:$AS$2085)&lt;&gt;ROW(AS1545))*((S1545=0)*($S$7:$S$2085&gt;0)+(S1545&gt;0)*($S$7:$S$2085=0)))&gt;0,"SALONES UNIDOS",IF(SUMPRODUCT((AS1545=$AS$7:$AS$2085)*(AI1545=$AI$7:$AI$2085)*((AO1545&lt;$AP$7:$AP$2085)*(AP1545&gt;$AO$7:$AO$2085))*(ROW($AS$7:$AS$2085)&lt;&gt;ROW(AS1545)))&gt;0,"Cruzado","Sin cruce")))</f>
        <v>Sin cruce</v>
      </c>
    </row>
    <row r="1546" spans="3:46" ht="15.6" hidden="1" customHeight="1">
      <c r="C1546" s="496" t="s">
        <v>572</v>
      </c>
      <c r="D1546" s="479" t="s">
        <v>828</v>
      </c>
      <c r="E1546" s="479">
        <v>20261</v>
      </c>
      <c r="F1546" s="503" t="s">
        <v>48</v>
      </c>
      <c r="G1546" s="497" t="s">
        <v>80</v>
      </c>
      <c r="H1546" s="503" t="s">
        <v>90</v>
      </c>
      <c r="I1546" s="503">
        <v>5</v>
      </c>
      <c r="J1546" s="503" t="s">
        <v>51</v>
      </c>
      <c r="K1546" s="503" t="s">
        <v>51</v>
      </c>
      <c r="L1546" s="499" t="s">
        <v>880</v>
      </c>
      <c r="M1546" s="535" t="s">
        <v>881</v>
      </c>
      <c r="N1546" s="15" t="s">
        <v>637</v>
      </c>
      <c r="O1546" s="15" t="s">
        <v>831</v>
      </c>
      <c r="P1546" s="503" t="s">
        <v>579</v>
      </c>
      <c r="Q1546" s="15">
        <v>2</v>
      </c>
      <c r="R1546" s="15">
        <v>0</v>
      </c>
      <c r="S1546" s="479">
        <v>2</v>
      </c>
      <c r="T1546" s="15">
        <v>3</v>
      </c>
      <c r="U1546" s="471"/>
      <c r="V1546" s="550">
        <v>30</v>
      </c>
      <c r="W1546" s="643">
        <v>6276541</v>
      </c>
      <c r="X1546" s="644" t="s">
        <v>237</v>
      </c>
      <c r="Y1546" s="15" t="s">
        <v>579</v>
      </c>
      <c r="Z1546" s="15"/>
      <c r="AA1546" s="15"/>
      <c r="AB1546" s="15"/>
      <c r="AC1546" s="645" t="s">
        <v>1090</v>
      </c>
      <c r="AD1546" s="15"/>
      <c r="AE1546" s="479"/>
      <c r="AF1546" s="497"/>
      <c r="AG1546" s="497"/>
      <c r="AH1546" s="497" t="s">
        <v>582</v>
      </c>
      <c r="AI1546" s="15">
        <v>5</v>
      </c>
      <c r="AJ1546" s="15">
        <v>8</v>
      </c>
      <c r="AK1546" s="15">
        <v>30</v>
      </c>
      <c r="AL1546" s="15">
        <v>10</v>
      </c>
      <c r="AM1546" s="15">
        <v>10</v>
      </c>
      <c r="AN1546" s="490">
        <f>IF(AJ1546="",S1546,ROUND(((((AL1546/24)+(AM1546/1440))-((AJ1546/24)+(AK1546/1440)))*1440/50),5))</f>
        <v>2</v>
      </c>
      <c r="AO1546" s="491">
        <f>AJ1546/24+AK1546/1440</f>
        <v>0.35416666666666663</v>
      </c>
      <c r="AP1546" s="491">
        <f>AL1546/24+AM1546/1440</f>
        <v>0.4236111111111111</v>
      </c>
      <c r="AQ1546" s="23" t="str" cm="1">
        <f t="array" ref="AQ1546">IF(X1546="","",IF(SUMPRODUCT((X1546=$X$7:$X$2085)*(AI1546=$AI$7:$AI$2085)*(AO1546=$AO$7:$AO$2085)*(AP1546=$AP$7:$AP$2085)*(ROW($X$7:$X$2085)&lt;&gt;ROW(X1546))*((S1546=0)*($S$7:$S$2085&gt;0)+(S1546&gt;0)*($S$7:$S$2085=0)))&gt;0,"SALONES UNIDOS",IF(SUMPRODUCT((X1546=$X$7:$X$2085)*(AI1546=$AI$7:$AI$2085)*((AO1546&lt;$AP$7:$AP$2085)*(AP1546&gt;$AO$7:$AO$2085))*(ROW($X$7:$X$2085)&lt;&gt;ROW(X1546)))&gt;0,"Cruzado","Sin cruce")))</f>
        <v>Sin cruce</v>
      </c>
      <c r="AR1546" s="23" t="str" cm="1">
        <f t="array" ref="AR1546">IF(AE1546="","",IF(SUMPRODUCT((AE1546=$AE$7:$AE$2085)*(AI1546=$AI$7:$AI$2085)*(AO1546=$AO$7:$AO$2085)*(AP1546=$AP$7:$AP$2085)*(ROW($AE$7:$AE$2085)&lt;&gt;ROW(AE1546))*((S1546=0)*($S$7:$S$2085&gt;0)+(S1546&gt;0)*($S$7:$S$2085=0)))&gt;0,"SALONES UNIDOS",IF(SUMPRODUCT((AE1546=$AE$7:$AE$2085)*(AI1546=$AI$7:$AI$2085)*((AO1546&lt;$AP$7:$AP$2085)*(AP1546&gt;$AO$7:$AO$2085))*(ROW($AE$7:$AE$2085)&lt;&gt;ROW(AE1546)))&gt;0,"Cruzado","Sin cruce")))</f>
        <v/>
      </c>
      <c r="AS1546" s="94" t="str">
        <f t="shared" si="31"/>
        <v>PS5PRINCIPALB</v>
      </c>
      <c r="AT1546" s="94" t="str" cm="1">
        <f t="array" ref="AT1546">IF(AS1546="","",IF(SUMPRODUCT((AS1546=$AS$7:$AS$2085)*(AI1546=$AI$7:$AI$2085)*(AO1546=$AO$7:$AO$2085)*(AP1546=$AP$7:$AP$2085)*(ROW($AS$7:$AS$2085)&lt;&gt;ROW(AS1546))*((S1546=0)*($S$7:$S$2085&gt;0)+(S1546&gt;0)*($S$7:$S$2085=0)))&gt;0,"SALONES UNIDOS",IF(SUMPRODUCT((AS1546=$AS$7:$AS$2085)*(AI1546=$AI$7:$AI$2085)*((AO1546&lt;$AP$7:$AP$2085)*(AP1546&gt;$AO$7:$AO$2085))*(ROW($AS$7:$AS$2085)&lt;&gt;ROW(AS1546)))&gt;0,"Cruzado","Sin cruce")))</f>
        <v>Sin cruce</v>
      </c>
    </row>
    <row r="1547" spans="3:46" ht="15.6" hidden="1" customHeight="1">
      <c r="C1547" s="496" t="s">
        <v>572</v>
      </c>
      <c r="D1547" s="479" t="s">
        <v>828</v>
      </c>
      <c r="E1547" s="479">
        <v>20261</v>
      </c>
      <c r="F1547" s="503" t="s">
        <v>48</v>
      </c>
      <c r="G1547" s="497" t="s">
        <v>80</v>
      </c>
      <c r="H1547" s="503" t="s">
        <v>90</v>
      </c>
      <c r="I1547" s="503">
        <v>5</v>
      </c>
      <c r="J1547" s="503" t="s">
        <v>597</v>
      </c>
      <c r="K1547" s="503" t="s">
        <v>51</v>
      </c>
      <c r="L1547" s="499" t="s">
        <v>880</v>
      </c>
      <c r="M1547" s="535" t="s">
        <v>881</v>
      </c>
      <c r="N1547" s="15" t="s">
        <v>637</v>
      </c>
      <c r="O1547" s="15" t="s">
        <v>831</v>
      </c>
      <c r="P1547" s="503" t="s">
        <v>579</v>
      </c>
      <c r="Q1547" s="15">
        <v>0</v>
      </c>
      <c r="R1547" s="15">
        <v>2</v>
      </c>
      <c r="S1547" s="479">
        <v>2</v>
      </c>
      <c r="T1547" s="15">
        <v>3</v>
      </c>
      <c r="U1547" s="471"/>
      <c r="V1547" s="550">
        <v>15</v>
      </c>
      <c r="W1547" s="497">
        <v>6276541</v>
      </c>
      <c r="X1547" s="566" t="s">
        <v>237</v>
      </c>
      <c r="Y1547" s="15" t="s">
        <v>579</v>
      </c>
      <c r="Z1547" s="15"/>
      <c r="AA1547" s="15"/>
      <c r="AB1547" s="15"/>
      <c r="AC1547" s="493"/>
      <c r="AD1547" s="15"/>
      <c r="AE1547" s="15" t="s">
        <v>882</v>
      </c>
      <c r="AF1547" s="497"/>
      <c r="AG1547" s="497"/>
      <c r="AH1547" s="497" t="s">
        <v>100</v>
      </c>
      <c r="AI1547" s="15">
        <v>5</v>
      </c>
      <c r="AJ1547" s="15">
        <v>10</v>
      </c>
      <c r="AK1547" s="15">
        <v>10</v>
      </c>
      <c r="AL1547" s="15">
        <v>11</v>
      </c>
      <c r="AM1547" s="15">
        <v>50</v>
      </c>
      <c r="AN1547" s="490">
        <f>IF(AJ1547="",S1547,ROUND(((((AL1547/24)+(AM1547/1440))-((AJ1547/24)+(AK1547/1440)))*1440/50),5))</f>
        <v>2</v>
      </c>
      <c r="AO1547" s="491">
        <f>AJ1547/24+AK1547/1440</f>
        <v>0.4236111111111111</v>
      </c>
      <c r="AP1547" s="491">
        <f>AL1547/24+AM1547/1440</f>
        <v>0.49305555555555552</v>
      </c>
      <c r="AQ1547" s="23" t="str" cm="1">
        <f t="array" ref="AQ1547">IF(X1547="","",IF(SUMPRODUCT((X1547=$X$7:$X$2085)*(AI1547=$AI$7:$AI$2085)*(AO1547=$AO$7:$AO$2085)*(AP1547=$AP$7:$AP$2085)*(ROW($X$7:$X$2085)&lt;&gt;ROW(X1547))*((S1547=0)*($S$7:$S$2085&gt;0)+(S1547&gt;0)*($S$7:$S$2085=0)))&gt;0,"SALONES UNIDOS",IF(SUMPRODUCT((X1547=$X$7:$X$2085)*(AI1547=$AI$7:$AI$2085)*((AO1547&lt;$AP$7:$AP$2085)*(AP1547&gt;$AO$7:$AO$2085))*(ROW($X$7:$X$2085)&lt;&gt;ROW(X1547)))&gt;0,"Cruzado","Sin cruce")))</f>
        <v>Sin cruce</v>
      </c>
      <c r="AR1547" s="23" t="str" cm="1">
        <f t="array" ref="AR1547">IF(AE1547="","",IF(SUMPRODUCT((AE1547=$AE$7:$AE$2085)*(AI1547=$AI$7:$AI$2085)*(AO1547=$AO$7:$AO$2085)*(AP1547=$AP$7:$AP$2085)*(ROW($AE$7:$AE$2085)&lt;&gt;ROW(AE1547))*((S1547=0)*($S$7:$S$2085&gt;0)+(S1547&gt;0)*($S$7:$S$2085=0)))&gt;0,"SALONES UNIDOS",IF(SUMPRODUCT((AE1547=$AE$7:$AE$2085)*(AI1547=$AI$7:$AI$2085)*((AO1547&lt;$AP$7:$AP$2085)*(AP1547&gt;$AO$7:$AO$2085))*(ROW($AE$7:$AE$2085)&lt;&gt;ROW(AE1547)))&gt;0,"Cruzado","Sin cruce")))</f>
        <v>Sin cruce</v>
      </c>
      <c r="AS1547" s="94" t="str">
        <f t="shared" si="31"/>
        <v>PS5PRINCIPALB</v>
      </c>
      <c r="AT1547" s="94" t="str" cm="1">
        <f t="array" ref="AT1547">IF(AS1547="","",IF(SUMPRODUCT((AS1547=$AS$7:$AS$2085)*(AI1547=$AI$7:$AI$2085)*(AO1547=$AO$7:$AO$2085)*(AP1547=$AP$7:$AP$2085)*(ROW($AS$7:$AS$2085)&lt;&gt;ROW(AS1547))*((S1547=0)*($S$7:$S$2085&gt;0)+(S1547&gt;0)*($S$7:$S$2085=0)))&gt;0,"SALONES UNIDOS",IF(SUMPRODUCT((AS1547=$AS$7:$AS$2085)*(AI1547=$AI$7:$AI$2085)*((AO1547&lt;$AP$7:$AP$2085)*(AP1547&gt;$AO$7:$AO$2085))*(ROW($AS$7:$AS$2085)&lt;&gt;ROW(AS1547)))&gt;0,"Cruzado","Sin cruce")))</f>
        <v>Sin cruce</v>
      </c>
    </row>
    <row r="1548" spans="3:46" ht="15.6" hidden="1" customHeight="1">
      <c r="C1548" s="496" t="s">
        <v>572</v>
      </c>
      <c r="D1548" s="479" t="s">
        <v>828</v>
      </c>
      <c r="E1548" s="479">
        <v>20261</v>
      </c>
      <c r="F1548" s="503" t="s">
        <v>48</v>
      </c>
      <c r="G1548" s="497" t="s">
        <v>80</v>
      </c>
      <c r="H1548" s="503" t="s">
        <v>90</v>
      </c>
      <c r="I1548" s="503">
        <v>5</v>
      </c>
      <c r="J1548" s="503" t="s">
        <v>598</v>
      </c>
      <c r="K1548" s="503" t="s">
        <v>51</v>
      </c>
      <c r="L1548" s="499" t="s">
        <v>880</v>
      </c>
      <c r="M1548" s="535" t="s">
        <v>881</v>
      </c>
      <c r="N1548" s="15" t="s">
        <v>637</v>
      </c>
      <c r="O1548" s="15" t="s">
        <v>831</v>
      </c>
      <c r="P1548" s="503" t="s">
        <v>579</v>
      </c>
      <c r="Q1548" s="15">
        <v>0</v>
      </c>
      <c r="R1548" s="15">
        <v>2</v>
      </c>
      <c r="S1548" s="479">
        <v>2</v>
      </c>
      <c r="T1548" s="15">
        <v>3</v>
      </c>
      <c r="U1548" s="471"/>
      <c r="V1548" s="550">
        <v>15</v>
      </c>
      <c r="W1548" s="497">
        <v>6276541</v>
      </c>
      <c r="X1548" s="566" t="s">
        <v>237</v>
      </c>
      <c r="Y1548" s="15" t="s">
        <v>579</v>
      </c>
      <c r="Z1548" s="15"/>
      <c r="AA1548" s="15"/>
      <c r="AB1548" s="15"/>
      <c r="AC1548" s="493"/>
      <c r="AD1548" s="15"/>
      <c r="AE1548" s="15" t="s">
        <v>882</v>
      </c>
      <c r="AF1548" s="497"/>
      <c r="AG1548" s="497"/>
      <c r="AH1548" s="497" t="s">
        <v>100</v>
      </c>
      <c r="AI1548" s="15">
        <v>5</v>
      </c>
      <c r="AJ1548" s="15">
        <v>11</v>
      </c>
      <c r="AK1548" s="15">
        <v>50</v>
      </c>
      <c r="AL1548" s="15">
        <v>13</v>
      </c>
      <c r="AM1548" s="15">
        <v>30</v>
      </c>
      <c r="AN1548" s="490">
        <f>IF(AJ1548="",S1548,ROUND(((((AL1548/24)+(AM1548/1440))-((AJ1548/24)+(AK1548/1440)))*1440/50),5))</f>
        <v>2</v>
      </c>
      <c r="AO1548" s="491">
        <f>AJ1548/24+AK1548/1440</f>
        <v>0.49305555555555552</v>
      </c>
      <c r="AP1548" s="491">
        <f>AL1548/24+AM1548/1440</f>
        <v>0.5625</v>
      </c>
      <c r="AQ1548" s="23" t="str" cm="1">
        <f t="array" ref="AQ1548">IF(X1548="","",IF(SUMPRODUCT((X1548=$X$7:$X$2085)*(AI1548=$AI$7:$AI$2085)*(AO1548=$AO$7:$AO$2085)*(AP1548=$AP$7:$AP$2085)*(ROW($X$7:$X$2085)&lt;&gt;ROW(X1548))*((S1548=0)*($S$7:$S$2085&gt;0)+(S1548&gt;0)*($S$7:$S$2085=0)))&gt;0,"SALONES UNIDOS",IF(SUMPRODUCT((X1548=$X$7:$X$2085)*(AI1548=$AI$7:$AI$2085)*((AO1548&lt;$AP$7:$AP$2085)*(AP1548&gt;$AO$7:$AO$2085))*(ROW($X$7:$X$2085)&lt;&gt;ROW(X1548)))&gt;0,"Cruzado","Sin cruce")))</f>
        <v>Sin cruce</v>
      </c>
      <c r="AR1548" s="23" t="str" cm="1">
        <f t="array" ref="AR1548">IF(AE1548="","",IF(SUMPRODUCT((AE1548=$AE$7:$AE$2085)*(AI1548=$AI$7:$AI$2085)*(AO1548=$AO$7:$AO$2085)*(AP1548=$AP$7:$AP$2085)*(ROW($AE$7:$AE$2085)&lt;&gt;ROW(AE1548))*((S1548=0)*($S$7:$S$2085&gt;0)+(S1548&gt;0)*($S$7:$S$2085=0)))&gt;0,"SALONES UNIDOS",IF(SUMPRODUCT((AE1548=$AE$7:$AE$2085)*(AI1548=$AI$7:$AI$2085)*((AO1548&lt;$AP$7:$AP$2085)*(AP1548&gt;$AO$7:$AO$2085))*(ROW($AE$7:$AE$2085)&lt;&gt;ROW(AE1548)))&gt;0,"Cruzado","Sin cruce")))</f>
        <v>Sin cruce</v>
      </c>
      <c r="AS1548" s="94" t="str">
        <f t="shared" si="31"/>
        <v>PS5PRINCIPALB</v>
      </c>
      <c r="AT1548" s="94" t="str" cm="1">
        <f t="array" ref="AT1548">IF(AS1548="","",IF(SUMPRODUCT((AS1548=$AS$7:$AS$2085)*(AI1548=$AI$7:$AI$2085)*(AO1548=$AO$7:$AO$2085)*(AP1548=$AP$7:$AP$2085)*(ROW($AS$7:$AS$2085)&lt;&gt;ROW(AS1548))*((S1548=0)*($S$7:$S$2085&gt;0)+(S1548&gt;0)*($S$7:$S$2085=0)))&gt;0,"SALONES UNIDOS",IF(SUMPRODUCT((AS1548=$AS$7:$AS$2085)*(AI1548=$AI$7:$AI$2085)*((AO1548&lt;$AP$7:$AP$2085)*(AP1548&gt;$AO$7:$AO$2085))*(ROW($AS$7:$AS$2085)&lt;&gt;ROW(AS1548)))&gt;0,"Cruzado","Sin cruce")))</f>
        <v>Sin cruce</v>
      </c>
    </row>
    <row r="1549" spans="3:46" ht="15.6" hidden="1" customHeight="1">
      <c r="C1549" s="496" t="s">
        <v>572</v>
      </c>
      <c r="D1549" s="479" t="s">
        <v>828</v>
      </c>
      <c r="E1549" s="479">
        <v>20261</v>
      </c>
      <c r="F1549" s="503" t="s">
        <v>48</v>
      </c>
      <c r="G1549" s="497" t="s">
        <v>80</v>
      </c>
      <c r="H1549" s="503" t="s">
        <v>90</v>
      </c>
      <c r="I1549" s="503">
        <v>5</v>
      </c>
      <c r="J1549" s="503" t="s">
        <v>51</v>
      </c>
      <c r="K1549" s="503" t="s">
        <v>51</v>
      </c>
      <c r="L1549" s="499" t="s">
        <v>883</v>
      </c>
      <c r="M1549" s="535" t="s">
        <v>884</v>
      </c>
      <c r="N1549" s="15" t="s">
        <v>830</v>
      </c>
      <c r="O1549" s="15" t="s">
        <v>831</v>
      </c>
      <c r="P1549" s="503" t="s">
        <v>579</v>
      </c>
      <c r="Q1549" s="15">
        <v>3</v>
      </c>
      <c r="R1549" s="15">
        <v>0</v>
      </c>
      <c r="S1549" s="479">
        <v>3</v>
      </c>
      <c r="T1549" s="15">
        <v>4</v>
      </c>
      <c r="U1549" s="471"/>
      <c r="V1549" s="550">
        <v>30</v>
      </c>
      <c r="W1549" s="643">
        <v>40139812</v>
      </c>
      <c r="X1549" s="644" t="s">
        <v>219</v>
      </c>
      <c r="Y1549" s="15" t="s">
        <v>579</v>
      </c>
      <c r="Z1549" s="15"/>
      <c r="AA1549" s="15"/>
      <c r="AB1549" s="15"/>
      <c r="AC1549" s="645" t="s">
        <v>953</v>
      </c>
      <c r="AD1549" s="15"/>
      <c r="AE1549" s="479"/>
      <c r="AF1549" s="497"/>
      <c r="AG1549" s="497"/>
      <c r="AH1549" s="497" t="s">
        <v>582</v>
      </c>
      <c r="AI1549" s="15">
        <v>2</v>
      </c>
      <c r="AJ1549" s="15">
        <v>7</v>
      </c>
      <c r="AK1549" s="15">
        <v>40</v>
      </c>
      <c r="AL1549" s="15">
        <v>10</v>
      </c>
      <c r="AM1549" s="15">
        <v>10</v>
      </c>
      <c r="AN1549" s="490">
        <f>IF(AJ1549="",S1549,ROUND(((((AL1549/24)+(AM1549/1440))-((AJ1549/24)+(AK1549/1440)))*1440/50),5))</f>
        <v>3</v>
      </c>
      <c r="AO1549" s="491">
        <f>AJ1549/24+AK1549/1440</f>
        <v>0.31944444444444448</v>
      </c>
      <c r="AP1549" s="491">
        <f>AL1549/24+AM1549/1440</f>
        <v>0.4236111111111111</v>
      </c>
      <c r="AQ1549" s="23" t="str" cm="1">
        <f t="array" ref="AQ1549">IF(X1549="","",IF(SUMPRODUCT((X1549=$X$7:$X$2085)*(AI1549=$AI$7:$AI$2085)*(AO1549=$AO$7:$AO$2085)*(AP1549=$AP$7:$AP$2085)*(ROW($X$7:$X$2085)&lt;&gt;ROW(X1549))*((S1549=0)*($S$7:$S$2085&gt;0)+(S1549&gt;0)*($S$7:$S$2085=0)))&gt;0,"SALONES UNIDOS",IF(SUMPRODUCT((X1549=$X$7:$X$2085)*(AI1549=$AI$7:$AI$2085)*((AO1549&lt;$AP$7:$AP$2085)*(AP1549&gt;$AO$7:$AO$2085))*(ROW($X$7:$X$2085)&lt;&gt;ROW(X1549)))&gt;0,"Cruzado","Sin cruce")))</f>
        <v>Sin cruce</v>
      </c>
      <c r="AR1549" s="23" t="str" cm="1">
        <f t="array" ref="AR1549">IF(AE1549="","",IF(SUMPRODUCT((AE1549=$AE$7:$AE$2085)*(AI1549=$AI$7:$AI$2085)*(AO1549=$AO$7:$AO$2085)*(AP1549=$AP$7:$AP$2085)*(ROW($AE$7:$AE$2085)&lt;&gt;ROW(AE1549))*((S1549=0)*($S$7:$S$2085&gt;0)+(S1549&gt;0)*($S$7:$S$2085=0)))&gt;0,"SALONES UNIDOS",IF(SUMPRODUCT((AE1549=$AE$7:$AE$2085)*(AI1549=$AI$7:$AI$2085)*((AO1549&lt;$AP$7:$AP$2085)*(AP1549&gt;$AO$7:$AO$2085))*(ROW($AE$7:$AE$2085)&lt;&gt;ROW(AE1549)))&gt;0,"Cruzado","Sin cruce")))</f>
        <v/>
      </c>
      <c r="AS1549" s="94" t="str">
        <f t="shared" si="31"/>
        <v>PS5PRINCIPALB</v>
      </c>
      <c r="AT1549" s="94" t="str" cm="1">
        <f t="array" ref="AT1549">IF(AS1549="","",IF(SUMPRODUCT((AS1549=$AS$7:$AS$2085)*(AI1549=$AI$7:$AI$2085)*(AO1549=$AO$7:$AO$2085)*(AP1549=$AP$7:$AP$2085)*(ROW($AS$7:$AS$2085)&lt;&gt;ROW(AS1549))*((S1549=0)*($S$7:$S$2085&gt;0)+(S1549&gt;0)*($S$7:$S$2085=0)))&gt;0,"SALONES UNIDOS",IF(SUMPRODUCT((AS1549=$AS$7:$AS$2085)*(AI1549=$AI$7:$AI$2085)*((AO1549&lt;$AP$7:$AP$2085)*(AP1549&gt;$AO$7:$AO$2085))*(ROW($AS$7:$AS$2085)&lt;&gt;ROW(AS1549)))&gt;0,"Cruzado","Sin cruce")))</f>
        <v>Sin cruce</v>
      </c>
    </row>
    <row r="1550" spans="3:46" ht="15.6" hidden="1" customHeight="1">
      <c r="C1550" s="496" t="s">
        <v>572</v>
      </c>
      <c r="D1550" s="479" t="s">
        <v>828</v>
      </c>
      <c r="E1550" s="479">
        <v>20261</v>
      </c>
      <c r="F1550" s="503" t="s">
        <v>48</v>
      </c>
      <c r="G1550" s="497" t="s">
        <v>80</v>
      </c>
      <c r="H1550" s="503" t="s">
        <v>90</v>
      </c>
      <c r="I1550" s="503">
        <v>5</v>
      </c>
      <c r="J1550" s="503" t="s">
        <v>597</v>
      </c>
      <c r="K1550" s="503" t="s">
        <v>51</v>
      </c>
      <c r="L1550" s="499" t="s">
        <v>883</v>
      </c>
      <c r="M1550" s="535" t="s">
        <v>884</v>
      </c>
      <c r="N1550" s="15" t="s">
        <v>830</v>
      </c>
      <c r="O1550" s="15" t="s">
        <v>831</v>
      </c>
      <c r="P1550" s="503" t="s">
        <v>579</v>
      </c>
      <c r="Q1550" s="15">
        <v>0</v>
      </c>
      <c r="R1550" s="15">
        <v>2</v>
      </c>
      <c r="S1550" s="479">
        <v>2</v>
      </c>
      <c r="T1550" s="15">
        <v>4</v>
      </c>
      <c r="U1550" s="471"/>
      <c r="V1550" s="550">
        <v>15</v>
      </c>
      <c r="W1550" s="497">
        <v>40139812</v>
      </c>
      <c r="X1550" s="566" t="s">
        <v>219</v>
      </c>
      <c r="Y1550" s="15" t="s">
        <v>579</v>
      </c>
      <c r="Z1550" s="15"/>
      <c r="AA1550" s="15"/>
      <c r="AB1550" s="15"/>
      <c r="AC1550" s="493"/>
      <c r="AD1550" s="15"/>
      <c r="AE1550" s="15" t="s">
        <v>1086</v>
      </c>
      <c r="AF1550" s="497"/>
      <c r="AG1550" s="497"/>
      <c r="AH1550" s="497" t="s">
        <v>100</v>
      </c>
      <c r="AI1550" s="15">
        <v>2</v>
      </c>
      <c r="AJ1550" s="15">
        <v>10</v>
      </c>
      <c r="AK1550" s="15">
        <v>10</v>
      </c>
      <c r="AL1550" s="15">
        <v>11</v>
      </c>
      <c r="AM1550" s="15">
        <v>50</v>
      </c>
      <c r="AN1550" s="490">
        <f>IF(AJ1550="",S1550,ROUND(((((AL1550/24)+(AM1550/1440))-((AJ1550/24)+(AK1550/1440)))*1440/50),5))</f>
        <v>2</v>
      </c>
      <c r="AO1550" s="491">
        <f>AJ1550/24+AK1550/1440</f>
        <v>0.4236111111111111</v>
      </c>
      <c r="AP1550" s="491">
        <f>AL1550/24+AM1550/1440</f>
        <v>0.49305555555555552</v>
      </c>
      <c r="AQ1550" s="23" t="str" cm="1">
        <f t="array" ref="AQ1550">IF(X1550="","",IF(SUMPRODUCT((X1550=$X$7:$X$2085)*(AI1550=$AI$7:$AI$2085)*(AO1550=$AO$7:$AO$2085)*(AP1550=$AP$7:$AP$2085)*(ROW($X$7:$X$2085)&lt;&gt;ROW(X1550))*((S1550=0)*($S$7:$S$2085&gt;0)+(S1550&gt;0)*($S$7:$S$2085=0)))&gt;0,"SALONES UNIDOS",IF(SUMPRODUCT((X1550=$X$7:$X$2085)*(AI1550=$AI$7:$AI$2085)*((AO1550&lt;$AP$7:$AP$2085)*(AP1550&gt;$AO$7:$AO$2085))*(ROW($X$7:$X$2085)&lt;&gt;ROW(X1550)))&gt;0,"Cruzado","Sin cruce")))</f>
        <v>Sin cruce</v>
      </c>
      <c r="AR1550" s="23" t="str" cm="1">
        <f t="array" ref="AR1550">IF(AE1550="","",IF(SUMPRODUCT((AE1550=$AE$7:$AE$2085)*(AI1550=$AI$7:$AI$2085)*(AO1550=$AO$7:$AO$2085)*(AP1550=$AP$7:$AP$2085)*(ROW($AE$7:$AE$2085)&lt;&gt;ROW(AE1550))*((S1550=0)*($S$7:$S$2085&gt;0)+(S1550&gt;0)*($S$7:$S$2085=0)))&gt;0,"SALONES UNIDOS",IF(SUMPRODUCT((AE1550=$AE$7:$AE$2085)*(AI1550=$AI$7:$AI$2085)*((AO1550&lt;$AP$7:$AP$2085)*(AP1550&gt;$AO$7:$AO$2085))*(ROW($AE$7:$AE$2085)&lt;&gt;ROW(AE1550)))&gt;0,"Cruzado","Sin cruce")))</f>
        <v>Sin cruce</v>
      </c>
      <c r="AS1550" s="94" t="str">
        <f t="shared" si="31"/>
        <v>PS5PRINCIPALB</v>
      </c>
      <c r="AT1550" s="94" t="str" cm="1">
        <f t="array" ref="AT1550">IF(AS1550="","",IF(SUMPRODUCT((AS1550=$AS$7:$AS$2085)*(AI1550=$AI$7:$AI$2085)*(AO1550=$AO$7:$AO$2085)*(AP1550=$AP$7:$AP$2085)*(ROW($AS$7:$AS$2085)&lt;&gt;ROW(AS1550))*((S1550=0)*($S$7:$S$2085&gt;0)+(S1550&gt;0)*($S$7:$S$2085=0)))&gt;0,"SALONES UNIDOS",IF(SUMPRODUCT((AS1550=$AS$7:$AS$2085)*(AI1550=$AI$7:$AI$2085)*((AO1550&lt;$AP$7:$AP$2085)*(AP1550&gt;$AO$7:$AO$2085))*(ROW($AS$7:$AS$2085)&lt;&gt;ROW(AS1550)))&gt;0,"Cruzado","Sin cruce")))</f>
        <v>Sin cruce</v>
      </c>
    </row>
    <row r="1551" spans="3:46" ht="15.6" hidden="1" customHeight="1">
      <c r="C1551" s="496" t="s">
        <v>572</v>
      </c>
      <c r="D1551" s="479" t="s">
        <v>828</v>
      </c>
      <c r="E1551" s="479">
        <v>20261</v>
      </c>
      <c r="F1551" s="503" t="s">
        <v>48</v>
      </c>
      <c r="G1551" s="497" t="s">
        <v>80</v>
      </c>
      <c r="H1551" s="503" t="s">
        <v>90</v>
      </c>
      <c r="I1551" s="503">
        <v>5</v>
      </c>
      <c r="J1551" s="503" t="s">
        <v>598</v>
      </c>
      <c r="K1551" s="503" t="s">
        <v>51</v>
      </c>
      <c r="L1551" s="499" t="s">
        <v>883</v>
      </c>
      <c r="M1551" s="535" t="s">
        <v>884</v>
      </c>
      <c r="N1551" s="15" t="s">
        <v>830</v>
      </c>
      <c r="O1551" s="15" t="s">
        <v>831</v>
      </c>
      <c r="P1551" s="503" t="s">
        <v>579</v>
      </c>
      <c r="Q1551" s="15">
        <v>0</v>
      </c>
      <c r="R1551" s="15">
        <v>2</v>
      </c>
      <c r="S1551" s="479">
        <v>2</v>
      </c>
      <c r="T1551" s="15">
        <v>4</v>
      </c>
      <c r="U1551" s="471"/>
      <c r="V1551" s="550">
        <v>15</v>
      </c>
      <c r="W1551" s="497">
        <v>40139812</v>
      </c>
      <c r="X1551" s="566" t="s">
        <v>219</v>
      </c>
      <c r="Y1551" s="15" t="s">
        <v>579</v>
      </c>
      <c r="Z1551" s="15"/>
      <c r="AA1551" s="15"/>
      <c r="AB1551" s="15"/>
      <c r="AC1551" s="493"/>
      <c r="AD1551" s="15"/>
      <c r="AE1551" s="15" t="s">
        <v>1086</v>
      </c>
      <c r="AF1551" s="497"/>
      <c r="AG1551" s="497"/>
      <c r="AH1551" s="497" t="s">
        <v>100</v>
      </c>
      <c r="AI1551" s="15">
        <v>2</v>
      </c>
      <c r="AJ1551" s="15">
        <v>11</v>
      </c>
      <c r="AK1551" s="15">
        <v>50</v>
      </c>
      <c r="AL1551" s="15">
        <v>13</v>
      </c>
      <c r="AM1551" s="15">
        <v>30</v>
      </c>
      <c r="AN1551" s="490">
        <f>IF(AJ1551="",S1551,ROUND(((((AL1551/24)+(AM1551/1440))-((AJ1551/24)+(AK1551/1440)))*1440/50),5))</f>
        <v>2</v>
      </c>
      <c r="AO1551" s="491">
        <f>AJ1551/24+AK1551/1440</f>
        <v>0.49305555555555552</v>
      </c>
      <c r="AP1551" s="491">
        <f>AL1551/24+AM1551/1440</f>
        <v>0.5625</v>
      </c>
      <c r="AQ1551" s="23" t="str" cm="1">
        <f t="array" ref="AQ1551">IF(X1551="","",IF(SUMPRODUCT((X1551=$X$7:$X$2085)*(AI1551=$AI$7:$AI$2085)*(AO1551=$AO$7:$AO$2085)*(AP1551=$AP$7:$AP$2085)*(ROW($X$7:$X$2085)&lt;&gt;ROW(X1551))*((S1551=0)*($S$7:$S$2085&gt;0)+(S1551&gt;0)*($S$7:$S$2085=0)))&gt;0,"SALONES UNIDOS",IF(SUMPRODUCT((X1551=$X$7:$X$2085)*(AI1551=$AI$7:$AI$2085)*((AO1551&lt;$AP$7:$AP$2085)*(AP1551&gt;$AO$7:$AO$2085))*(ROW($X$7:$X$2085)&lt;&gt;ROW(X1551)))&gt;0,"Cruzado","Sin cruce")))</f>
        <v>Sin cruce</v>
      </c>
      <c r="AR1551" s="23" t="str" cm="1">
        <f t="array" ref="AR1551">IF(AE1551="","",IF(SUMPRODUCT((AE1551=$AE$7:$AE$2085)*(AI1551=$AI$7:$AI$2085)*(AO1551=$AO$7:$AO$2085)*(AP1551=$AP$7:$AP$2085)*(ROW($AE$7:$AE$2085)&lt;&gt;ROW(AE1551))*((S1551=0)*($S$7:$S$2085&gt;0)+(S1551&gt;0)*($S$7:$S$2085=0)))&gt;0,"SALONES UNIDOS",IF(SUMPRODUCT((AE1551=$AE$7:$AE$2085)*(AI1551=$AI$7:$AI$2085)*((AO1551&lt;$AP$7:$AP$2085)*(AP1551&gt;$AO$7:$AO$2085))*(ROW($AE$7:$AE$2085)&lt;&gt;ROW(AE1551)))&gt;0,"Cruzado","Sin cruce")))</f>
        <v>Sin cruce</v>
      </c>
      <c r="AS1551" s="94" t="str">
        <f t="shared" si="31"/>
        <v>PS5PRINCIPALB</v>
      </c>
      <c r="AT1551" s="94" t="str" cm="1">
        <f t="array" ref="AT1551">IF(AS1551="","",IF(SUMPRODUCT((AS1551=$AS$7:$AS$2085)*(AI1551=$AI$7:$AI$2085)*(AO1551=$AO$7:$AO$2085)*(AP1551=$AP$7:$AP$2085)*(ROW($AS$7:$AS$2085)&lt;&gt;ROW(AS1551))*((S1551=0)*($S$7:$S$2085&gt;0)+(S1551&gt;0)*($S$7:$S$2085=0)))&gt;0,"SALONES UNIDOS",IF(SUMPRODUCT((AS1551=$AS$7:$AS$2085)*(AI1551=$AI$7:$AI$2085)*((AO1551&lt;$AP$7:$AP$2085)*(AP1551&gt;$AO$7:$AO$2085))*(ROW($AS$7:$AS$2085)&lt;&gt;ROW(AS1551)))&gt;0,"Cruzado","Sin cruce")))</f>
        <v>Sin cruce</v>
      </c>
    </row>
    <row r="1552" spans="3:46" ht="15.6" hidden="1" customHeight="1">
      <c r="C1552" s="496" t="s">
        <v>572</v>
      </c>
      <c r="D1552" s="479" t="s">
        <v>828</v>
      </c>
      <c r="E1552" s="479">
        <v>20261</v>
      </c>
      <c r="F1552" s="503" t="s">
        <v>48</v>
      </c>
      <c r="G1552" s="497" t="s">
        <v>80</v>
      </c>
      <c r="H1552" s="503" t="s">
        <v>90</v>
      </c>
      <c r="I1552" s="503">
        <v>5</v>
      </c>
      <c r="J1552" s="503" t="s">
        <v>51</v>
      </c>
      <c r="K1552" s="503" t="s">
        <v>51</v>
      </c>
      <c r="L1552" s="499" t="s">
        <v>885</v>
      </c>
      <c r="M1552" s="535" t="s">
        <v>886</v>
      </c>
      <c r="N1552" s="15" t="s">
        <v>637</v>
      </c>
      <c r="O1552" s="15" t="s">
        <v>831</v>
      </c>
      <c r="P1552" s="503" t="s">
        <v>624</v>
      </c>
      <c r="Q1552" s="15">
        <v>2</v>
      </c>
      <c r="R1552" s="15">
        <v>2</v>
      </c>
      <c r="S1552" s="479">
        <v>4</v>
      </c>
      <c r="T1552" s="15">
        <v>3</v>
      </c>
      <c r="U1552" s="471"/>
      <c r="V1552" s="550">
        <v>30</v>
      </c>
      <c r="W1552" s="497">
        <v>21788742</v>
      </c>
      <c r="X1552" s="566" t="s">
        <v>421</v>
      </c>
      <c r="Y1552" s="15" t="s">
        <v>624</v>
      </c>
      <c r="Z1552" s="15"/>
      <c r="AA1552" s="15"/>
      <c r="AB1552" s="15"/>
      <c r="AC1552" s="493"/>
      <c r="AD1552" s="15"/>
      <c r="AE1552" s="479"/>
      <c r="AF1552" s="497"/>
      <c r="AG1552" s="497"/>
      <c r="AH1552" s="15" t="s">
        <v>203</v>
      </c>
      <c r="AI1552" s="15">
        <v>5</v>
      </c>
      <c r="AJ1552" s="15">
        <v>14</v>
      </c>
      <c r="AK1552" s="15">
        <v>20</v>
      </c>
      <c r="AL1552" s="15">
        <v>17</v>
      </c>
      <c r="AM1552" s="15">
        <v>40</v>
      </c>
      <c r="AN1552" s="490">
        <f>IF(AJ1552="",S1552,ROUND(((((AL1552/24)+(AM1552/1440))-((AJ1552/24)+(AK1552/1440)))*1440/50),5))</f>
        <v>4</v>
      </c>
      <c r="AO1552" s="491">
        <f>AJ1552/24+AK1552/1440</f>
        <v>0.59722222222222221</v>
      </c>
      <c r="AP1552" s="491">
        <f>AL1552/24+AM1552/1440</f>
        <v>0.73611111111111116</v>
      </c>
      <c r="AQ1552" s="23" t="str" cm="1">
        <f t="array" ref="AQ1552">IF(X1552="","",IF(SUMPRODUCT((X1552=$X$7:$X$2085)*(AI1552=$AI$7:$AI$2085)*(AO1552=$AO$7:$AO$2085)*(AP1552=$AP$7:$AP$2085)*(ROW($X$7:$X$2085)&lt;&gt;ROW(X1552))*((S1552=0)*($S$7:$S$2085&gt;0)+(S1552&gt;0)*($S$7:$S$2085=0)))&gt;0,"SALONES UNIDOS",IF(SUMPRODUCT((X1552=$X$7:$X$2085)*(AI1552=$AI$7:$AI$2085)*((AO1552&lt;$AP$7:$AP$2085)*(AP1552&gt;$AO$7:$AO$2085))*(ROW($X$7:$X$2085)&lt;&gt;ROW(X1552)))&gt;0,"Cruzado","Sin cruce")))</f>
        <v>Sin cruce</v>
      </c>
      <c r="AR1552" s="23" t="str" cm="1">
        <f t="array" ref="AR1552">IF(AE1552="","",IF(SUMPRODUCT((AE1552=$AE$7:$AE$2085)*(AI1552=$AI$7:$AI$2085)*(AO1552=$AO$7:$AO$2085)*(AP1552=$AP$7:$AP$2085)*(ROW($AE$7:$AE$2085)&lt;&gt;ROW(AE1552))*((S1552=0)*($S$7:$S$2085&gt;0)+(S1552&gt;0)*($S$7:$S$2085=0)))&gt;0,"SALONES UNIDOS",IF(SUMPRODUCT((AE1552=$AE$7:$AE$2085)*(AI1552=$AI$7:$AI$2085)*((AO1552&lt;$AP$7:$AP$2085)*(AP1552&gt;$AO$7:$AO$2085))*(ROW($AE$7:$AE$2085)&lt;&gt;ROW(AE1552)))&gt;0,"Cruzado","Sin cruce")))</f>
        <v/>
      </c>
      <c r="AS1552" s="94" t="str">
        <f t="shared" si="31"/>
        <v>PS5PRINCIPALB</v>
      </c>
      <c r="AT1552" s="94" t="str" cm="1">
        <f t="array" ref="AT1552">IF(AS1552="","",IF(SUMPRODUCT((AS1552=$AS$7:$AS$2085)*(AI1552=$AI$7:$AI$2085)*(AO1552=$AO$7:$AO$2085)*(AP1552=$AP$7:$AP$2085)*(ROW($AS$7:$AS$2085)&lt;&gt;ROW(AS1552))*((S1552=0)*($S$7:$S$2085&gt;0)+(S1552&gt;0)*($S$7:$S$2085=0)))&gt;0,"SALONES UNIDOS",IF(SUMPRODUCT((AS1552=$AS$7:$AS$2085)*(AI1552=$AI$7:$AI$2085)*((AO1552&lt;$AP$7:$AP$2085)*(AP1552&gt;$AO$7:$AO$2085))*(ROW($AS$7:$AS$2085)&lt;&gt;ROW(AS1552)))&gt;0,"Cruzado","Sin cruce")))</f>
        <v>Sin cruce</v>
      </c>
    </row>
    <row r="1553" spans="3:46" ht="15.6" hidden="1" customHeight="1">
      <c r="C1553" s="496" t="s">
        <v>572</v>
      </c>
      <c r="D1553" s="479" t="s">
        <v>828</v>
      </c>
      <c r="E1553" s="479">
        <v>20261</v>
      </c>
      <c r="F1553" s="503" t="s">
        <v>48</v>
      </c>
      <c r="G1553" s="497" t="s">
        <v>80</v>
      </c>
      <c r="H1553" s="503" t="s">
        <v>90</v>
      </c>
      <c r="I1553" s="503">
        <v>5</v>
      </c>
      <c r="J1553" s="503" t="s">
        <v>51</v>
      </c>
      <c r="K1553" s="503" t="s">
        <v>51</v>
      </c>
      <c r="L1553" s="499" t="s">
        <v>887</v>
      </c>
      <c r="M1553" s="535" t="s">
        <v>888</v>
      </c>
      <c r="N1553" s="15" t="s">
        <v>637</v>
      </c>
      <c r="O1553" s="15" t="s">
        <v>831</v>
      </c>
      <c r="P1553" s="503" t="s">
        <v>579</v>
      </c>
      <c r="Q1553" s="15">
        <v>2</v>
      </c>
      <c r="R1553" s="15">
        <v>2</v>
      </c>
      <c r="S1553" s="479">
        <v>4</v>
      </c>
      <c r="T1553" s="15">
        <v>3</v>
      </c>
      <c r="U1553" s="471"/>
      <c r="V1553" s="550">
        <v>30</v>
      </c>
      <c r="W1553" s="497">
        <v>7703595</v>
      </c>
      <c r="X1553" s="566" t="s">
        <v>216</v>
      </c>
      <c r="Y1553" s="15" t="s">
        <v>579</v>
      </c>
      <c r="Z1553" s="15"/>
      <c r="AA1553" s="15"/>
      <c r="AB1553" s="15"/>
      <c r="AC1553" s="15" t="s">
        <v>1094</v>
      </c>
      <c r="AD1553" s="15"/>
      <c r="AE1553" s="479"/>
      <c r="AF1553" s="497"/>
      <c r="AG1553" s="497"/>
      <c r="AH1553" s="497" t="s">
        <v>203</v>
      </c>
      <c r="AI1553" s="15">
        <v>2</v>
      </c>
      <c r="AJ1553" s="15">
        <v>14</v>
      </c>
      <c r="AK1553" s="15">
        <v>20</v>
      </c>
      <c r="AL1553" s="15">
        <v>17</v>
      </c>
      <c r="AM1553" s="15">
        <v>40</v>
      </c>
      <c r="AN1553" s="490">
        <f>IF(AJ1553="",S1553,ROUND(((((AL1553/24)+(AM1553/1440))-((AJ1553/24)+(AK1553/1440)))*1440/50),5))</f>
        <v>4</v>
      </c>
      <c r="AO1553" s="491">
        <f>AJ1553/24+AK1553/1440</f>
        <v>0.59722222222222221</v>
      </c>
      <c r="AP1553" s="491">
        <f>AL1553/24+AM1553/1440</f>
        <v>0.73611111111111116</v>
      </c>
      <c r="AQ1553" s="23" t="str" cm="1">
        <f t="array" ref="AQ1553">IF(X1553="","",IF(SUMPRODUCT((X1553=$X$7:$X$2085)*(AI1553=$AI$7:$AI$2085)*(AO1553=$AO$7:$AO$2085)*(AP1553=$AP$7:$AP$2085)*(ROW($X$7:$X$2085)&lt;&gt;ROW(X1553))*((S1553=0)*($S$7:$S$2085&gt;0)+(S1553&gt;0)*($S$7:$S$2085=0)))&gt;0,"SALONES UNIDOS",IF(SUMPRODUCT((X1553=$X$7:$X$2085)*(AI1553=$AI$7:$AI$2085)*((AO1553&lt;$AP$7:$AP$2085)*(AP1553&gt;$AO$7:$AO$2085))*(ROW($X$7:$X$2085)&lt;&gt;ROW(X1553)))&gt;0,"Cruzado","Sin cruce")))</f>
        <v>Sin cruce</v>
      </c>
      <c r="AR1553" s="23" t="str" cm="1">
        <f t="array" ref="AR1553">IF(AE1553="","",IF(SUMPRODUCT((AE1553=$AE$7:$AE$2085)*(AI1553=$AI$7:$AI$2085)*(AO1553=$AO$7:$AO$2085)*(AP1553=$AP$7:$AP$2085)*(ROW($AE$7:$AE$2085)&lt;&gt;ROW(AE1553))*((S1553=0)*($S$7:$S$2085&gt;0)+(S1553&gt;0)*($S$7:$S$2085=0)))&gt;0,"SALONES UNIDOS",IF(SUMPRODUCT((AE1553=$AE$7:$AE$2085)*(AI1553=$AI$7:$AI$2085)*((AO1553&lt;$AP$7:$AP$2085)*(AP1553&gt;$AO$7:$AO$2085))*(ROW($AE$7:$AE$2085)&lt;&gt;ROW(AE1553)))&gt;0,"Cruzado","Sin cruce")))</f>
        <v/>
      </c>
      <c r="AS1553" s="94" t="str">
        <f t="shared" si="31"/>
        <v>PS5PRINCIPALB</v>
      </c>
      <c r="AT1553" s="94" t="str" cm="1">
        <f t="array" ref="AT1553">IF(AS1553="","",IF(SUMPRODUCT((AS1553=$AS$7:$AS$2085)*(AI1553=$AI$7:$AI$2085)*(AO1553=$AO$7:$AO$2085)*(AP1553=$AP$7:$AP$2085)*(ROW($AS$7:$AS$2085)&lt;&gt;ROW(AS1553))*((S1553=0)*($S$7:$S$2085&gt;0)+(S1553&gt;0)*($S$7:$S$2085=0)))&gt;0,"SALONES UNIDOS",IF(SUMPRODUCT((AS1553=$AS$7:$AS$2085)*(AI1553=$AI$7:$AI$2085)*((AO1553&lt;$AP$7:$AP$2085)*(AP1553&gt;$AO$7:$AO$2085))*(ROW($AS$7:$AS$2085)&lt;&gt;ROW(AS1553)))&gt;0,"Cruzado","Sin cruce")))</f>
        <v>Sin cruce</v>
      </c>
    </row>
    <row r="1554" spans="3:46" ht="15.6" hidden="1" customHeight="1">
      <c r="C1554" s="496" t="s">
        <v>572</v>
      </c>
      <c r="D1554" s="479" t="s">
        <v>828</v>
      </c>
      <c r="E1554" s="479">
        <v>20261</v>
      </c>
      <c r="F1554" s="503" t="s">
        <v>48</v>
      </c>
      <c r="G1554" s="497" t="s">
        <v>80</v>
      </c>
      <c r="H1554" s="503" t="s">
        <v>90</v>
      </c>
      <c r="I1554" s="503">
        <v>6</v>
      </c>
      <c r="J1554" s="503" t="s">
        <v>41</v>
      </c>
      <c r="K1554" s="503" t="s">
        <v>41</v>
      </c>
      <c r="L1554" s="499" t="s">
        <v>889</v>
      </c>
      <c r="M1554" s="535" t="s">
        <v>890</v>
      </c>
      <c r="N1554" s="15" t="s">
        <v>637</v>
      </c>
      <c r="O1554" s="15" t="s">
        <v>831</v>
      </c>
      <c r="P1554" s="503" t="s">
        <v>579</v>
      </c>
      <c r="Q1554" s="15">
        <v>2</v>
      </c>
      <c r="R1554" s="15">
        <v>0</v>
      </c>
      <c r="S1554" s="479">
        <v>2</v>
      </c>
      <c r="T1554" s="15">
        <v>3</v>
      </c>
      <c r="U1554" s="471"/>
      <c r="V1554" s="550">
        <v>25</v>
      </c>
      <c r="W1554" s="497">
        <v>21863060</v>
      </c>
      <c r="X1554" s="566" t="s">
        <v>297</v>
      </c>
      <c r="Y1554" s="15" t="s">
        <v>579</v>
      </c>
      <c r="Z1554" s="15"/>
      <c r="AA1554" s="15"/>
      <c r="AB1554" s="15"/>
      <c r="AC1554" s="15" t="s">
        <v>1081</v>
      </c>
      <c r="AD1554" s="15"/>
      <c r="AE1554" s="479"/>
      <c r="AF1554" s="497"/>
      <c r="AG1554" s="497"/>
      <c r="AH1554" s="497" t="s">
        <v>582</v>
      </c>
      <c r="AI1554" s="15">
        <v>3</v>
      </c>
      <c r="AJ1554" s="15">
        <v>15</v>
      </c>
      <c r="AK1554" s="15">
        <v>10</v>
      </c>
      <c r="AL1554" s="15">
        <v>16</v>
      </c>
      <c r="AM1554" s="15">
        <v>50</v>
      </c>
      <c r="AN1554" s="490">
        <f>IF(AJ1554="",S1554,ROUND(((((AL1554/24)+(AM1554/1440))-((AJ1554/24)+(AK1554/1440)))*1440/50),5))</f>
        <v>2</v>
      </c>
      <c r="AO1554" s="491">
        <f>AJ1554/24+AK1554/1440</f>
        <v>0.63194444444444442</v>
      </c>
      <c r="AP1554" s="491">
        <f>AL1554/24+AM1554/1440</f>
        <v>0.70138888888888884</v>
      </c>
      <c r="AQ1554" s="23" t="str" cm="1">
        <f t="array" ref="AQ1554">IF(X1554="","",IF(SUMPRODUCT((X1554=$X$7:$X$2085)*(AI1554=$AI$7:$AI$2085)*(AO1554=$AO$7:$AO$2085)*(AP1554=$AP$7:$AP$2085)*(ROW($X$7:$X$2085)&lt;&gt;ROW(X1554))*((S1554=0)*($S$7:$S$2085&gt;0)+(S1554&gt;0)*($S$7:$S$2085=0)))&gt;0,"SALONES UNIDOS",IF(SUMPRODUCT((X1554=$X$7:$X$2085)*(AI1554=$AI$7:$AI$2085)*((AO1554&lt;$AP$7:$AP$2085)*(AP1554&gt;$AO$7:$AO$2085))*(ROW($X$7:$X$2085)&lt;&gt;ROW(X1554)))&gt;0,"Cruzado","Sin cruce")))</f>
        <v>Sin cruce</v>
      </c>
      <c r="AR1554" s="23" t="str" cm="1">
        <f t="array" ref="AR1554">IF(AE1554="","",IF(SUMPRODUCT((AE1554=$AE$7:$AE$2085)*(AI1554=$AI$7:$AI$2085)*(AO1554=$AO$7:$AO$2085)*(AP1554=$AP$7:$AP$2085)*(ROW($AE$7:$AE$2085)&lt;&gt;ROW(AE1554))*((S1554=0)*($S$7:$S$2085&gt;0)+(S1554&gt;0)*($S$7:$S$2085=0)))&gt;0,"SALONES UNIDOS",IF(SUMPRODUCT((AE1554=$AE$7:$AE$2085)*(AI1554=$AI$7:$AI$2085)*((AO1554&lt;$AP$7:$AP$2085)*(AP1554&gt;$AO$7:$AO$2085))*(ROW($AE$7:$AE$2085)&lt;&gt;ROW(AE1554)))&gt;0,"Cruzado","Sin cruce")))</f>
        <v/>
      </c>
      <c r="AS1554" s="94" t="str">
        <f t="shared" si="31"/>
        <v>PS6PRINCIPALA</v>
      </c>
      <c r="AT1554" s="94" t="str" cm="1">
        <f t="array" ref="AT1554">IF(AS1554="","",IF(SUMPRODUCT((AS1554=$AS$7:$AS$2085)*(AI1554=$AI$7:$AI$2085)*(AO1554=$AO$7:$AO$2085)*(AP1554=$AP$7:$AP$2085)*(ROW($AS$7:$AS$2085)&lt;&gt;ROW(AS1554))*((S1554=0)*($S$7:$S$2085&gt;0)+(S1554&gt;0)*($S$7:$S$2085=0)))&gt;0,"SALONES UNIDOS",IF(SUMPRODUCT((AS1554=$AS$7:$AS$2085)*(AI1554=$AI$7:$AI$2085)*((AO1554&lt;$AP$7:$AP$2085)*(AP1554&gt;$AO$7:$AO$2085))*(ROW($AS$7:$AS$2085)&lt;&gt;ROW(AS1554)))&gt;0,"Cruzado","Sin cruce")))</f>
        <v>Sin cruce</v>
      </c>
    </row>
    <row r="1555" spans="3:46" ht="15.6" hidden="1" customHeight="1">
      <c r="C1555" s="496" t="s">
        <v>572</v>
      </c>
      <c r="D1555" s="479" t="s">
        <v>828</v>
      </c>
      <c r="E1555" s="479">
        <v>20261</v>
      </c>
      <c r="F1555" s="503" t="s">
        <v>48</v>
      </c>
      <c r="G1555" s="497" t="s">
        <v>80</v>
      </c>
      <c r="H1555" s="503" t="s">
        <v>90</v>
      </c>
      <c r="I1555" s="503">
        <v>6</v>
      </c>
      <c r="J1555" s="503" t="s">
        <v>574</v>
      </c>
      <c r="K1555" s="503" t="s">
        <v>41</v>
      </c>
      <c r="L1555" s="499" t="s">
        <v>889</v>
      </c>
      <c r="M1555" s="535" t="s">
        <v>890</v>
      </c>
      <c r="N1555" s="15" t="s">
        <v>637</v>
      </c>
      <c r="O1555" s="15" t="s">
        <v>831</v>
      </c>
      <c r="P1555" s="503" t="s">
        <v>579</v>
      </c>
      <c r="Q1555" s="15">
        <v>0</v>
      </c>
      <c r="R1555" s="15">
        <v>2</v>
      </c>
      <c r="S1555" s="479">
        <v>2</v>
      </c>
      <c r="T1555" s="15">
        <v>3</v>
      </c>
      <c r="U1555" s="471"/>
      <c r="V1555" s="550">
        <v>15</v>
      </c>
      <c r="W1555" s="497">
        <v>21863060</v>
      </c>
      <c r="X1555" s="566" t="s">
        <v>297</v>
      </c>
      <c r="Y1555" s="15" t="s">
        <v>579</v>
      </c>
      <c r="Z1555" s="15"/>
      <c r="AA1555" s="15"/>
      <c r="AB1555" s="15"/>
      <c r="AC1555" s="493"/>
      <c r="AD1555" s="15"/>
      <c r="AE1555" s="15" t="s">
        <v>1086</v>
      </c>
      <c r="AF1555" s="497"/>
      <c r="AG1555" s="497"/>
      <c r="AH1555" s="497" t="s">
        <v>100</v>
      </c>
      <c r="AI1555" s="15">
        <v>3</v>
      </c>
      <c r="AJ1555" s="15">
        <v>16</v>
      </c>
      <c r="AK1555" s="15">
        <v>50</v>
      </c>
      <c r="AL1555" s="15">
        <v>18</v>
      </c>
      <c r="AM1555" s="15">
        <v>30</v>
      </c>
      <c r="AN1555" s="490">
        <f>IF(AJ1555="",S1555,ROUND(((((AL1555/24)+(AM1555/1440))-((AJ1555/24)+(AK1555/1440)))*1440/50),5))</f>
        <v>2</v>
      </c>
      <c r="AO1555" s="491">
        <f>AJ1555/24+AK1555/1440</f>
        <v>0.70138888888888884</v>
      </c>
      <c r="AP1555" s="491">
        <f>AL1555/24+AM1555/1440</f>
        <v>0.77083333333333337</v>
      </c>
      <c r="AQ1555" s="23" t="str" cm="1">
        <f t="array" ref="AQ1555">IF(X1555="","",IF(SUMPRODUCT((X1555=$X$7:$X$2085)*(AI1555=$AI$7:$AI$2085)*(AO1555=$AO$7:$AO$2085)*(AP1555=$AP$7:$AP$2085)*(ROW($X$7:$X$2085)&lt;&gt;ROW(X1555))*((S1555=0)*($S$7:$S$2085&gt;0)+(S1555&gt;0)*($S$7:$S$2085=0)))&gt;0,"SALONES UNIDOS",IF(SUMPRODUCT((X1555=$X$7:$X$2085)*(AI1555=$AI$7:$AI$2085)*((AO1555&lt;$AP$7:$AP$2085)*(AP1555&gt;$AO$7:$AO$2085))*(ROW($X$7:$X$2085)&lt;&gt;ROW(X1555)))&gt;0,"Cruzado","Sin cruce")))</f>
        <v>Sin cruce</v>
      </c>
      <c r="AR1555" s="23" t="str" cm="1">
        <f t="array" ref="AR1555">IF(AE1555="","",IF(SUMPRODUCT((AE1555=$AE$7:$AE$2085)*(AI1555=$AI$7:$AI$2085)*(AO1555=$AO$7:$AO$2085)*(AP1555=$AP$7:$AP$2085)*(ROW($AE$7:$AE$2085)&lt;&gt;ROW(AE1555))*((S1555=0)*($S$7:$S$2085&gt;0)+(S1555&gt;0)*($S$7:$S$2085=0)))&gt;0,"SALONES UNIDOS",IF(SUMPRODUCT((AE1555=$AE$7:$AE$2085)*(AI1555=$AI$7:$AI$2085)*((AO1555&lt;$AP$7:$AP$2085)*(AP1555&gt;$AO$7:$AO$2085))*(ROW($AE$7:$AE$2085)&lt;&gt;ROW(AE1555)))&gt;0,"Cruzado","Sin cruce")))</f>
        <v>Sin cruce</v>
      </c>
      <c r="AS1555" s="94" t="str">
        <f t="shared" si="31"/>
        <v>PS6PRINCIPALA</v>
      </c>
      <c r="AT1555" s="94" t="str" cm="1">
        <f t="array" ref="AT1555">IF(AS1555="","",IF(SUMPRODUCT((AS1555=$AS$7:$AS$2085)*(AI1555=$AI$7:$AI$2085)*(AO1555=$AO$7:$AO$2085)*(AP1555=$AP$7:$AP$2085)*(ROW($AS$7:$AS$2085)&lt;&gt;ROW(AS1555))*((S1555=0)*($S$7:$S$2085&gt;0)+(S1555&gt;0)*($S$7:$S$2085=0)))&gt;0,"SALONES UNIDOS",IF(SUMPRODUCT((AS1555=$AS$7:$AS$2085)*(AI1555=$AI$7:$AI$2085)*((AO1555&lt;$AP$7:$AP$2085)*(AP1555&gt;$AO$7:$AO$2085))*(ROW($AS$7:$AS$2085)&lt;&gt;ROW(AS1555)))&gt;0,"Cruzado","Sin cruce")))</f>
        <v>Sin cruce</v>
      </c>
    </row>
    <row r="1556" spans="3:46" ht="15.6" hidden="1" customHeight="1">
      <c r="C1556" s="496" t="s">
        <v>572</v>
      </c>
      <c r="D1556" s="479" t="s">
        <v>828</v>
      </c>
      <c r="E1556" s="479">
        <v>20261</v>
      </c>
      <c r="F1556" s="503" t="s">
        <v>48</v>
      </c>
      <c r="G1556" s="497" t="s">
        <v>80</v>
      </c>
      <c r="H1556" s="503" t="s">
        <v>90</v>
      </c>
      <c r="I1556" s="503">
        <v>6</v>
      </c>
      <c r="J1556" s="503" t="s">
        <v>583</v>
      </c>
      <c r="K1556" s="503" t="s">
        <v>41</v>
      </c>
      <c r="L1556" s="499" t="s">
        <v>889</v>
      </c>
      <c r="M1556" s="535" t="s">
        <v>890</v>
      </c>
      <c r="N1556" s="15" t="s">
        <v>637</v>
      </c>
      <c r="O1556" s="15" t="s">
        <v>831</v>
      </c>
      <c r="P1556" s="503" t="s">
        <v>579</v>
      </c>
      <c r="Q1556" s="15">
        <v>0</v>
      </c>
      <c r="R1556" s="15">
        <v>2</v>
      </c>
      <c r="S1556" s="479">
        <v>2</v>
      </c>
      <c r="T1556" s="15">
        <v>3</v>
      </c>
      <c r="U1556" s="471"/>
      <c r="V1556" s="550">
        <v>15</v>
      </c>
      <c r="W1556" s="497">
        <v>21863060</v>
      </c>
      <c r="X1556" s="566" t="s">
        <v>297</v>
      </c>
      <c r="Y1556" s="15" t="s">
        <v>579</v>
      </c>
      <c r="Z1556" s="15"/>
      <c r="AA1556" s="15"/>
      <c r="AB1556" s="15"/>
      <c r="AC1556" s="493"/>
      <c r="AD1556" s="15"/>
      <c r="AE1556" s="15" t="s">
        <v>1086</v>
      </c>
      <c r="AF1556" s="497"/>
      <c r="AG1556" s="497"/>
      <c r="AH1556" s="497" t="s">
        <v>100</v>
      </c>
      <c r="AI1556" s="15">
        <v>3</v>
      </c>
      <c r="AJ1556" s="15">
        <v>18</v>
      </c>
      <c r="AK1556" s="15">
        <v>30</v>
      </c>
      <c r="AL1556" s="15">
        <v>20</v>
      </c>
      <c r="AM1556" s="15">
        <v>10</v>
      </c>
      <c r="AN1556" s="490">
        <f>IF(AJ1556="",S1556,ROUND(((((AL1556/24)+(AM1556/1440))-((AJ1556/24)+(AK1556/1440)))*1440/50),5))</f>
        <v>2</v>
      </c>
      <c r="AO1556" s="491">
        <f>AJ1556/24+AK1556/1440</f>
        <v>0.77083333333333337</v>
      </c>
      <c r="AP1556" s="491">
        <f>AL1556/24+AM1556/1440</f>
        <v>0.84027777777777779</v>
      </c>
      <c r="AQ1556" s="23" t="str" cm="1">
        <f t="array" ref="AQ1556">IF(X1556="","",IF(SUMPRODUCT((X1556=$X$7:$X$2085)*(AI1556=$AI$7:$AI$2085)*(AO1556=$AO$7:$AO$2085)*(AP1556=$AP$7:$AP$2085)*(ROW($X$7:$X$2085)&lt;&gt;ROW(X1556))*((S1556=0)*($S$7:$S$2085&gt;0)+(S1556&gt;0)*($S$7:$S$2085=0)))&gt;0,"SALONES UNIDOS",IF(SUMPRODUCT((X1556=$X$7:$X$2085)*(AI1556=$AI$7:$AI$2085)*((AO1556&lt;$AP$7:$AP$2085)*(AP1556&gt;$AO$7:$AO$2085))*(ROW($X$7:$X$2085)&lt;&gt;ROW(X1556)))&gt;0,"Cruzado","Sin cruce")))</f>
        <v>Sin cruce</v>
      </c>
      <c r="AR1556" s="23" t="str" cm="1">
        <f t="array" ref="AR1556">IF(AE1556="","",IF(SUMPRODUCT((AE1556=$AE$7:$AE$2085)*(AI1556=$AI$7:$AI$2085)*(AO1556=$AO$7:$AO$2085)*(AP1556=$AP$7:$AP$2085)*(ROW($AE$7:$AE$2085)&lt;&gt;ROW(AE1556))*((S1556=0)*($S$7:$S$2085&gt;0)+(S1556&gt;0)*($S$7:$S$2085=0)))&gt;0,"SALONES UNIDOS",IF(SUMPRODUCT((AE1556=$AE$7:$AE$2085)*(AI1556=$AI$7:$AI$2085)*((AO1556&lt;$AP$7:$AP$2085)*(AP1556&gt;$AO$7:$AO$2085))*(ROW($AE$7:$AE$2085)&lt;&gt;ROW(AE1556)))&gt;0,"Cruzado","Sin cruce")))</f>
        <v>Sin cruce</v>
      </c>
      <c r="AS1556" s="94" t="str">
        <f t="shared" si="31"/>
        <v>PS6PRINCIPALA</v>
      </c>
      <c r="AT1556" s="94" t="str" cm="1">
        <f t="array" ref="AT1556">IF(AS1556="","",IF(SUMPRODUCT((AS1556=$AS$7:$AS$2085)*(AI1556=$AI$7:$AI$2085)*(AO1556=$AO$7:$AO$2085)*(AP1556=$AP$7:$AP$2085)*(ROW($AS$7:$AS$2085)&lt;&gt;ROW(AS1556))*((S1556=0)*($S$7:$S$2085&gt;0)+(S1556&gt;0)*($S$7:$S$2085=0)))&gt;0,"SALONES UNIDOS",IF(SUMPRODUCT((AS1556=$AS$7:$AS$2085)*(AI1556=$AI$7:$AI$2085)*((AO1556&lt;$AP$7:$AP$2085)*(AP1556&gt;$AO$7:$AO$2085))*(ROW($AS$7:$AS$2085)&lt;&gt;ROW(AS1556)))&gt;0,"Cruzado","Sin cruce")))</f>
        <v>Sin cruce</v>
      </c>
    </row>
    <row r="1557" spans="3:46" ht="15.6" hidden="1" customHeight="1">
      <c r="C1557" s="496" t="s">
        <v>572</v>
      </c>
      <c r="D1557" s="479" t="s">
        <v>828</v>
      </c>
      <c r="E1557" s="479">
        <v>20261</v>
      </c>
      <c r="F1557" s="503" t="s">
        <v>48</v>
      </c>
      <c r="G1557" s="497" t="s">
        <v>80</v>
      </c>
      <c r="H1557" s="503" t="s">
        <v>90</v>
      </c>
      <c r="I1557" s="503">
        <v>6</v>
      </c>
      <c r="J1557" s="503" t="s">
        <v>41</v>
      </c>
      <c r="K1557" s="503" t="s">
        <v>41</v>
      </c>
      <c r="L1557" s="499" t="s">
        <v>891</v>
      </c>
      <c r="M1557" s="535" t="s">
        <v>892</v>
      </c>
      <c r="N1557" s="15" t="s">
        <v>637</v>
      </c>
      <c r="O1557" s="15" t="s">
        <v>831</v>
      </c>
      <c r="P1557" s="503" t="s">
        <v>579</v>
      </c>
      <c r="Q1557" s="15">
        <v>2</v>
      </c>
      <c r="R1557" s="15">
        <v>2</v>
      </c>
      <c r="S1557" s="479">
        <v>4</v>
      </c>
      <c r="T1557" s="15">
        <v>3</v>
      </c>
      <c r="U1557" s="471"/>
      <c r="V1557" s="550">
        <v>25</v>
      </c>
      <c r="W1557" s="497">
        <v>46406209</v>
      </c>
      <c r="X1557" s="566" t="s">
        <v>368</v>
      </c>
      <c r="Y1557" s="15" t="s">
        <v>579</v>
      </c>
      <c r="Z1557" s="15"/>
      <c r="AA1557" s="15"/>
      <c r="AB1557" s="15"/>
      <c r="AC1557" s="15" t="s">
        <v>1081</v>
      </c>
      <c r="AD1557" s="15"/>
      <c r="AE1557" s="479"/>
      <c r="AF1557" s="497"/>
      <c r="AG1557" s="497"/>
      <c r="AH1557" s="497" t="s">
        <v>203</v>
      </c>
      <c r="AI1557" s="15">
        <v>1</v>
      </c>
      <c r="AJ1557" s="15">
        <v>15</v>
      </c>
      <c r="AK1557" s="15">
        <v>10</v>
      </c>
      <c r="AL1557" s="15">
        <v>18</v>
      </c>
      <c r="AM1557" s="15">
        <v>30</v>
      </c>
      <c r="AN1557" s="490">
        <f>IF(AJ1557="",S1557,ROUND(((((AL1557/24)+(AM1557/1440))-((AJ1557/24)+(AK1557/1440)))*1440/50),5))</f>
        <v>4</v>
      </c>
      <c r="AO1557" s="491">
        <f>AJ1557/24+AK1557/1440</f>
        <v>0.63194444444444442</v>
      </c>
      <c r="AP1557" s="491">
        <f>AL1557/24+AM1557/1440</f>
        <v>0.77083333333333337</v>
      </c>
      <c r="AQ1557" s="23" t="str" cm="1">
        <f t="array" ref="AQ1557">IF(X1557="","",IF(SUMPRODUCT((X1557=$X$7:$X$2085)*(AI1557=$AI$7:$AI$2085)*(AO1557=$AO$7:$AO$2085)*(AP1557=$AP$7:$AP$2085)*(ROW($X$7:$X$2085)&lt;&gt;ROW(X1557))*((S1557=0)*($S$7:$S$2085&gt;0)+(S1557&gt;0)*($S$7:$S$2085=0)))&gt;0,"SALONES UNIDOS",IF(SUMPRODUCT((X1557=$X$7:$X$2085)*(AI1557=$AI$7:$AI$2085)*((AO1557&lt;$AP$7:$AP$2085)*(AP1557&gt;$AO$7:$AO$2085))*(ROW($X$7:$X$2085)&lt;&gt;ROW(X1557)))&gt;0,"Cruzado","Sin cruce")))</f>
        <v>Sin cruce</v>
      </c>
      <c r="AR1557" s="23" t="str" cm="1">
        <f t="array" ref="AR1557">IF(AE1557="","",IF(SUMPRODUCT((AE1557=$AE$7:$AE$2085)*(AI1557=$AI$7:$AI$2085)*(AO1557=$AO$7:$AO$2085)*(AP1557=$AP$7:$AP$2085)*(ROW($AE$7:$AE$2085)&lt;&gt;ROW(AE1557))*((S1557=0)*($S$7:$S$2085&gt;0)+(S1557&gt;0)*($S$7:$S$2085=0)))&gt;0,"SALONES UNIDOS",IF(SUMPRODUCT((AE1557=$AE$7:$AE$2085)*(AI1557=$AI$7:$AI$2085)*((AO1557&lt;$AP$7:$AP$2085)*(AP1557&gt;$AO$7:$AO$2085))*(ROW($AE$7:$AE$2085)&lt;&gt;ROW(AE1557)))&gt;0,"Cruzado","Sin cruce")))</f>
        <v/>
      </c>
      <c r="AS1557" s="94" t="str">
        <f t="shared" si="31"/>
        <v>PS6PRINCIPALA</v>
      </c>
      <c r="AT1557" s="94" t="str" cm="1">
        <f t="array" ref="AT1557">IF(AS1557="","",IF(SUMPRODUCT((AS1557=$AS$7:$AS$2085)*(AI1557=$AI$7:$AI$2085)*(AO1557=$AO$7:$AO$2085)*(AP1557=$AP$7:$AP$2085)*(ROW($AS$7:$AS$2085)&lt;&gt;ROW(AS1557))*((S1557=0)*($S$7:$S$2085&gt;0)+(S1557&gt;0)*($S$7:$S$2085=0)))&gt;0,"SALONES UNIDOS",IF(SUMPRODUCT((AS1557=$AS$7:$AS$2085)*(AI1557=$AI$7:$AI$2085)*((AO1557&lt;$AP$7:$AP$2085)*(AP1557&gt;$AO$7:$AO$2085))*(ROW($AS$7:$AS$2085)&lt;&gt;ROW(AS1557)))&gt;0,"Cruzado","Sin cruce")))</f>
        <v>Sin cruce</v>
      </c>
    </row>
    <row r="1558" spans="3:46" ht="15.6" hidden="1" customHeight="1">
      <c r="C1558" s="496" t="s">
        <v>572</v>
      </c>
      <c r="D1558" s="479" t="s">
        <v>828</v>
      </c>
      <c r="E1558" s="479">
        <v>20261</v>
      </c>
      <c r="F1558" s="503" t="s">
        <v>48</v>
      </c>
      <c r="G1558" s="497" t="s">
        <v>80</v>
      </c>
      <c r="H1558" s="503" t="s">
        <v>90</v>
      </c>
      <c r="I1558" s="503">
        <v>6</v>
      </c>
      <c r="J1558" s="503" t="s">
        <v>41</v>
      </c>
      <c r="K1558" s="503" t="s">
        <v>41</v>
      </c>
      <c r="L1558" s="499" t="s">
        <v>893</v>
      </c>
      <c r="M1558" s="535" t="s">
        <v>894</v>
      </c>
      <c r="N1558" s="15" t="s">
        <v>637</v>
      </c>
      <c r="O1558" s="15" t="s">
        <v>831</v>
      </c>
      <c r="P1558" s="503" t="s">
        <v>579</v>
      </c>
      <c r="Q1558" s="15">
        <v>2</v>
      </c>
      <c r="R1558" s="15">
        <v>2</v>
      </c>
      <c r="S1558" s="479">
        <v>4</v>
      </c>
      <c r="T1558" s="15">
        <v>3</v>
      </c>
      <c r="U1558" s="471"/>
      <c r="V1558" s="550">
        <v>25</v>
      </c>
      <c r="W1558" s="497">
        <v>45477699</v>
      </c>
      <c r="X1558" s="566" t="s">
        <v>359</v>
      </c>
      <c r="Y1558" s="15" t="s">
        <v>579</v>
      </c>
      <c r="Z1558" s="15"/>
      <c r="AA1558" s="15"/>
      <c r="AB1558" s="15"/>
      <c r="AC1558" s="15" t="s">
        <v>1081</v>
      </c>
      <c r="AD1558" s="15"/>
      <c r="AE1558" s="479"/>
      <c r="AF1558" s="497"/>
      <c r="AG1558" s="497"/>
      <c r="AH1558" s="497" t="s">
        <v>203</v>
      </c>
      <c r="AI1558" s="15">
        <v>5</v>
      </c>
      <c r="AJ1558" s="15">
        <v>12</v>
      </c>
      <c r="AK1558" s="15">
        <v>40</v>
      </c>
      <c r="AL1558" s="15">
        <v>16</v>
      </c>
      <c r="AM1558" s="15">
        <v>0</v>
      </c>
      <c r="AN1558" s="490">
        <f>IF(AJ1558="",S1558,ROUND(((((AL1558/24)+(AM1558/1440))-((AJ1558/24)+(AK1558/1440)))*1440/50),5))</f>
        <v>4</v>
      </c>
      <c r="AO1558" s="491">
        <f>AJ1558/24+AK1558/1440</f>
        <v>0.52777777777777779</v>
      </c>
      <c r="AP1558" s="491">
        <f>AL1558/24+AM1558/1440</f>
        <v>0.66666666666666663</v>
      </c>
      <c r="AQ1558" s="23" t="str" cm="1">
        <f t="array" ref="AQ1558">IF(X1558="","",IF(SUMPRODUCT((X1558=$X$7:$X$2085)*(AI1558=$AI$7:$AI$2085)*(AO1558=$AO$7:$AO$2085)*(AP1558=$AP$7:$AP$2085)*(ROW($X$7:$X$2085)&lt;&gt;ROW(X1558))*((S1558=0)*($S$7:$S$2085&gt;0)+(S1558&gt;0)*($S$7:$S$2085=0)))&gt;0,"SALONES UNIDOS",IF(SUMPRODUCT((X1558=$X$7:$X$2085)*(AI1558=$AI$7:$AI$2085)*((AO1558&lt;$AP$7:$AP$2085)*(AP1558&gt;$AO$7:$AO$2085))*(ROW($X$7:$X$2085)&lt;&gt;ROW(X1558)))&gt;0,"Cruzado","Sin cruce")))</f>
        <v>Sin cruce</v>
      </c>
      <c r="AR1558" s="23" t="str" cm="1">
        <f t="array" ref="AR1558">IF(AE1558="","",IF(SUMPRODUCT((AE1558=$AE$7:$AE$2085)*(AI1558=$AI$7:$AI$2085)*(AO1558=$AO$7:$AO$2085)*(AP1558=$AP$7:$AP$2085)*(ROW($AE$7:$AE$2085)&lt;&gt;ROW(AE1558))*((S1558=0)*($S$7:$S$2085&gt;0)+(S1558&gt;0)*($S$7:$S$2085=0)))&gt;0,"SALONES UNIDOS",IF(SUMPRODUCT((AE1558=$AE$7:$AE$2085)*(AI1558=$AI$7:$AI$2085)*((AO1558&lt;$AP$7:$AP$2085)*(AP1558&gt;$AO$7:$AO$2085))*(ROW($AE$7:$AE$2085)&lt;&gt;ROW(AE1558)))&gt;0,"Cruzado","Sin cruce")))</f>
        <v/>
      </c>
      <c r="AS1558" s="94" t="str">
        <f t="shared" si="31"/>
        <v>PS6PRINCIPALA</v>
      </c>
      <c r="AT1558" s="94" t="str" cm="1">
        <f t="array" ref="AT1558">IF(AS1558="","",IF(SUMPRODUCT((AS1558=$AS$7:$AS$2085)*(AI1558=$AI$7:$AI$2085)*(AO1558=$AO$7:$AO$2085)*(AP1558=$AP$7:$AP$2085)*(ROW($AS$7:$AS$2085)&lt;&gt;ROW(AS1558))*((S1558=0)*($S$7:$S$2085&gt;0)+(S1558&gt;0)*($S$7:$S$2085=0)))&gt;0,"SALONES UNIDOS",IF(SUMPRODUCT((AS1558=$AS$7:$AS$2085)*(AI1558=$AI$7:$AI$2085)*((AO1558&lt;$AP$7:$AP$2085)*(AP1558&gt;$AO$7:$AO$2085))*(ROW($AS$7:$AS$2085)&lt;&gt;ROW(AS1558)))&gt;0,"Cruzado","Sin cruce")))</f>
        <v>Sin cruce</v>
      </c>
    </row>
    <row r="1559" spans="3:46" ht="15.6" hidden="1" customHeight="1">
      <c r="C1559" s="496" t="s">
        <v>572</v>
      </c>
      <c r="D1559" s="479" t="s">
        <v>828</v>
      </c>
      <c r="E1559" s="479">
        <v>20261</v>
      </c>
      <c r="F1559" s="503" t="s">
        <v>48</v>
      </c>
      <c r="G1559" s="497" t="s">
        <v>80</v>
      </c>
      <c r="H1559" s="503" t="s">
        <v>90</v>
      </c>
      <c r="I1559" s="503">
        <v>6</v>
      </c>
      <c r="J1559" s="503" t="s">
        <v>41</v>
      </c>
      <c r="K1559" s="503" t="s">
        <v>41</v>
      </c>
      <c r="L1559" s="499" t="s">
        <v>895</v>
      </c>
      <c r="M1559" s="535" t="s">
        <v>896</v>
      </c>
      <c r="N1559" s="15" t="s">
        <v>637</v>
      </c>
      <c r="O1559" s="15" t="s">
        <v>831</v>
      </c>
      <c r="P1559" s="503" t="s">
        <v>579</v>
      </c>
      <c r="Q1559" s="15">
        <v>3</v>
      </c>
      <c r="R1559" s="15">
        <v>2</v>
      </c>
      <c r="S1559" s="479">
        <v>5</v>
      </c>
      <c r="T1559" s="15">
        <v>4</v>
      </c>
      <c r="U1559" s="471"/>
      <c r="V1559" s="550">
        <v>25</v>
      </c>
      <c r="W1559" s="616">
        <v>40139812</v>
      </c>
      <c r="X1559" s="617" t="s">
        <v>219</v>
      </c>
      <c r="Y1559" s="15" t="s">
        <v>579</v>
      </c>
      <c r="Z1559" s="15"/>
      <c r="AA1559" s="15"/>
      <c r="AB1559" s="15"/>
      <c r="AC1559" s="628" t="s">
        <v>1075</v>
      </c>
      <c r="AD1559" s="15"/>
      <c r="AE1559" s="479"/>
      <c r="AF1559" s="497"/>
      <c r="AG1559" s="497"/>
      <c r="AH1559" s="497" t="s">
        <v>203</v>
      </c>
      <c r="AI1559" s="628">
        <v>6</v>
      </c>
      <c r="AJ1559" s="628">
        <v>8</v>
      </c>
      <c r="AK1559" s="628">
        <v>30</v>
      </c>
      <c r="AL1559" s="628">
        <v>12</v>
      </c>
      <c r="AM1559" s="628">
        <v>40</v>
      </c>
      <c r="AN1559" s="490">
        <f>IF(AJ1559="",S1559,ROUND(((((AL1559/24)+(AM1559/1440))-((AJ1559/24)+(AK1559/1440)))*1440/50),5))</f>
        <v>5</v>
      </c>
      <c r="AO1559" s="491">
        <f>AJ1559/24+AK1559/1440</f>
        <v>0.35416666666666663</v>
      </c>
      <c r="AP1559" s="491">
        <f>AL1559/24+AM1559/1440</f>
        <v>0.52777777777777779</v>
      </c>
      <c r="AQ1559" s="23" t="str" cm="1">
        <f t="array" ref="AQ1559">IF(X1559="","",IF(SUMPRODUCT((X1559=$X$7:$X$2085)*(AI1559=$AI$7:$AI$2085)*(AO1559=$AO$7:$AO$2085)*(AP1559=$AP$7:$AP$2085)*(ROW($X$7:$X$2085)&lt;&gt;ROW(X1559))*((S1559=0)*($S$7:$S$2085&gt;0)+(S1559&gt;0)*($S$7:$S$2085=0)))&gt;0,"SALONES UNIDOS",IF(SUMPRODUCT((X1559=$X$7:$X$2085)*(AI1559=$AI$7:$AI$2085)*((AO1559&lt;$AP$7:$AP$2085)*(AP1559&gt;$AO$7:$AO$2085))*(ROW($X$7:$X$2085)&lt;&gt;ROW(X1559)))&gt;0,"Cruzado","Sin cruce")))</f>
        <v>Sin cruce</v>
      </c>
      <c r="AR1559" s="23" t="str" cm="1">
        <f t="array" ref="AR1559">IF(AE1559="","",IF(SUMPRODUCT((AE1559=$AE$7:$AE$2085)*(AI1559=$AI$7:$AI$2085)*(AO1559=$AO$7:$AO$2085)*(AP1559=$AP$7:$AP$2085)*(ROW($AE$7:$AE$2085)&lt;&gt;ROW(AE1559))*((S1559=0)*($S$7:$S$2085&gt;0)+(S1559&gt;0)*($S$7:$S$2085=0)))&gt;0,"SALONES UNIDOS",IF(SUMPRODUCT((AE1559=$AE$7:$AE$2085)*(AI1559=$AI$7:$AI$2085)*((AO1559&lt;$AP$7:$AP$2085)*(AP1559&gt;$AO$7:$AO$2085))*(ROW($AE$7:$AE$2085)&lt;&gt;ROW(AE1559)))&gt;0,"Cruzado","Sin cruce")))</f>
        <v/>
      </c>
      <c r="AS1559" s="94" t="str">
        <f t="shared" si="31"/>
        <v>PS6PRINCIPALA</v>
      </c>
      <c r="AT1559" s="94" t="str" cm="1">
        <f t="array" ref="AT1559">IF(AS1559="","",IF(SUMPRODUCT((AS1559=$AS$7:$AS$2085)*(AI1559=$AI$7:$AI$2085)*(AO1559=$AO$7:$AO$2085)*(AP1559=$AP$7:$AP$2085)*(ROW($AS$7:$AS$2085)&lt;&gt;ROW(AS1559))*((S1559=0)*($S$7:$S$2085&gt;0)+(S1559&gt;0)*($S$7:$S$2085=0)))&gt;0,"SALONES UNIDOS",IF(SUMPRODUCT((AS1559=$AS$7:$AS$2085)*(AI1559=$AI$7:$AI$2085)*((AO1559&lt;$AP$7:$AP$2085)*(AP1559&gt;$AO$7:$AO$2085))*(ROW($AS$7:$AS$2085)&lt;&gt;ROW(AS1559)))&gt;0,"Cruzado","Sin cruce")))</f>
        <v>Sin cruce</v>
      </c>
    </row>
    <row r="1560" spans="3:46" ht="15.6" hidden="1" customHeight="1">
      <c r="C1560" s="496" t="s">
        <v>572</v>
      </c>
      <c r="D1560" s="479" t="s">
        <v>828</v>
      </c>
      <c r="E1560" s="479">
        <v>20261</v>
      </c>
      <c r="F1560" s="503" t="s">
        <v>48</v>
      </c>
      <c r="G1560" s="497" t="s">
        <v>80</v>
      </c>
      <c r="H1560" s="503" t="s">
        <v>90</v>
      </c>
      <c r="I1560" s="503">
        <v>6</v>
      </c>
      <c r="J1560" s="503" t="s">
        <v>41</v>
      </c>
      <c r="K1560" s="503" t="s">
        <v>41</v>
      </c>
      <c r="L1560" s="499" t="s">
        <v>897</v>
      </c>
      <c r="M1560" s="535" t="s">
        <v>898</v>
      </c>
      <c r="N1560" s="15" t="s">
        <v>637</v>
      </c>
      <c r="O1560" s="15" t="s">
        <v>831</v>
      </c>
      <c r="P1560" s="503" t="s">
        <v>624</v>
      </c>
      <c r="Q1560" s="15">
        <v>3</v>
      </c>
      <c r="R1560" s="15">
        <v>2</v>
      </c>
      <c r="S1560" s="479">
        <v>5</v>
      </c>
      <c r="T1560" s="15">
        <v>4</v>
      </c>
      <c r="U1560" s="471"/>
      <c r="V1560" s="550">
        <v>25</v>
      </c>
      <c r="W1560" s="587">
        <v>45477699</v>
      </c>
      <c r="X1560" s="633" t="s">
        <v>359</v>
      </c>
      <c r="Y1560" s="590" t="s">
        <v>624</v>
      </c>
      <c r="Z1560" s="15"/>
      <c r="AA1560" s="15"/>
      <c r="AB1560" s="15"/>
      <c r="AC1560" s="649"/>
      <c r="AD1560" s="15"/>
      <c r="AE1560" s="479"/>
      <c r="AF1560" s="497"/>
      <c r="AG1560" s="497"/>
      <c r="AH1560" s="497" t="s">
        <v>203</v>
      </c>
      <c r="AI1560" s="15">
        <v>5</v>
      </c>
      <c r="AJ1560" s="15">
        <v>16</v>
      </c>
      <c r="AK1560" s="15">
        <v>50</v>
      </c>
      <c r="AL1560" s="15">
        <v>21</v>
      </c>
      <c r="AM1560" s="15">
        <v>0</v>
      </c>
      <c r="AN1560" s="490">
        <f>IF(AJ1560="",S1560,ROUND(((((AL1560/24)+(AM1560/1440))-((AJ1560/24)+(AK1560/1440)))*1440/50),5))</f>
        <v>5</v>
      </c>
      <c r="AO1560" s="491">
        <f>AJ1560/24+AK1560/1440</f>
        <v>0.70138888888888884</v>
      </c>
      <c r="AP1560" s="491">
        <f>AL1560/24+AM1560/1440</f>
        <v>0.875</v>
      </c>
      <c r="AQ1560" s="23" t="str" cm="1">
        <f t="array" ref="AQ1560">IF(X1560="","",IF(SUMPRODUCT((X1560=$X$7:$X$2085)*(AI1560=$AI$7:$AI$2085)*(AO1560=$AO$7:$AO$2085)*(AP1560=$AP$7:$AP$2085)*(ROW($X$7:$X$2085)&lt;&gt;ROW(X1560))*((S1560=0)*($S$7:$S$2085&gt;0)+(S1560&gt;0)*($S$7:$S$2085=0)))&gt;0,"SALONES UNIDOS",IF(SUMPRODUCT((X1560=$X$7:$X$2085)*(AI1560=$AI$7:$AI$2085)*((AO1560&lt;$AP$7:$AP$2085)*(AP1560&gt;$AO$7:$AO$2085))*(ROW($X$7:$X$2085)&lt;&gt;ROW(X1560)))&gt;0,"Cruzado","Sin cruce")))</f>
        <v>Sin cruce</v>
      </c>
      <c r="AR1560" s="23" t="str" cm="1">
        <f t="array" ref="AR1560">IF(AE1560="","",IF(SUMPRODUCT((AE1560=$AE$7:$AE$2085)*(AI1560=$AI$7:$AI$2085)*(AO1560=$AO$7:$AO$2085)*(AP1560=$AP$7:$AP$2085)*(ROW($AE$7:$AE$2085)&lt;&gt;ROW(AE1560))*((S1560=0)*($S$7:$S$2085&gt;0)+(S1560&gt;0)*($S$7:$S$2085=0)))&gt;0,"SALONES UNIDOS",IF(SUMPRODUCT((AE1560=$AE$7:$AE$2085)*(AI1560=$AI$7:$AI$2085)*((AO1560&lt;$AP$7:$AP$2085)*(AP1560&gt;$AO$7:$AO$2085))*(ROW($AE$7:$AE$2085)&lt;&gt;ROW(AE1560)))&gt;0,"Cruzado","Sin cruce")))</f>
        <v/>
      </c>
      <c r="AS1560" s="94" t="str">
        <f t="shared" si="31"/>
        <v>PS6PRINCIPALA</v>
      </c>
      <c r="AT1560" s="94" t="str" cm="1">
        <f t="array" ref="AT1560">IF(AS1560="","",IF(SUMPRODUCT((AS1560=$AS$7:$AS$2085)*(AI1560=$AI$7:$AI$2085)*(AO1560=$AO$7:$AO$2085)*(AP1560=$AP$7:$AP$2085)*(ROW($AS$7:$AS$2085)&lt;&gt;ROW(AS1560))*((S1560=0)*($S$7:$S$2085&gt;0)+(S1560&gt;0)*($S$7:$S$2085=0)))&gt;0,"SALONES UNIDOS",IF(SUMPRODUCT((AS1560=$AS$7:$AS$2085)*(AI1560=$AI$7:$AI$2085)*((AO1560&lt;$AP$7:$AP$2085)*(AP1560&gt;$AO$7:$AO$2085))*(ROW($AS$7:$AS$2085)&lt;&gt;ROW(AS1560)))&gt;0,"Cruzado","Sin cruce")))</f>
        <v>Sin cruce</v>
      </c>
    </row>
    <row r="1561" spans="3:46" ht="15.6" hidden="1" customHeight="1">
      <c r="C1561" s="496" t="s">
        <v>572</v>
      </c>
      <c r="D1561" s="479" t="s">
        <v>828</v>
      </c>
      <c r="E1561" s="479">
        <v>20261</v>
      </c>
      <c r="F1561" s="503" t="s">
        <v>48</v>
      </c>
      <c r="G1561" s="497" t="s">
        <v>80</v>
      </c>
      <c r="H1561" s="503" t="s">
        <v>90</v>
      </c>
      <c r="I1561" s="503">
        <v>6</v>
      </c>
      <c r="J1561" s="503" t="s">
        <v>41</v>
      </c>
      <c r="K1561" s="503" t="s">
        <v>41</v>
      </c>
      <c r="L1561" s="499" t="s">
        <v>899</v>
      </c>
      <c r="M1561" s="535" t="s">
        <v>900</v>
      </c>
      <c r="N1561" s="15" t="s">
        <v>637</v>
      </c>
      <c r="O1561" s="15" t="s">
        <v>831</v>
      </c>
      <c r="P1561" s="503" t="s">
        <v>579</v>
      </c>
      <c r="Q1561" s="15">
        <v>2</v>
      </c>
      <c r="R1561" s="15">
        <v>2</v>
      </c>
      <c r="S1561" s="479">
        <v>4</v>
      </c>
      <c r="T1561" s="15">
        <v>3</v>
      </c>
      <c r="U1561" s="471"/>
      <c r="V1561" s="550">
        <v>25</v>
      </c>
      <c r="W1561" s="497">
        <v>7703595</v>
      </c>
      <c r="X1561" s="566" t="s">
        <v>216</v>
      </c>
      <c r="Y1561" s="15" t="s">
        <v>579</v>
      </c>
      <c r="Z1561" s="15"/>
      <c r="AA1561" s="15"/>
      <c r="AB1561" s="15"/>
      <c r="AC1561" s="15" t="s">
        <v>1081</v>
      </c>
      <c r="AD1561" s="15"/>
      <c r="AE1561" s="479"/>
      <c r="AF1561" s="497"/>
      <c r="AG1561" s="497"/>
      <c r="AH1561" s="497" t="s">
        <v>203</v>
      </c>
      <c r="AI1561" s="15">
        <v>2</v>
      </c>
      <c r="AJ1561" s="15">
        <v>9</v>
      </c>
      <c r="AK1561" s="15">
        <v>20</v>
      </c>
      <c r="AL1561" s="15">
        <v>12</v>
      </c>
      <c r="AM1561" s="15">
        <v>40</v>
      </c>
      <c r="AN1561" s="490">
        <f>IF(AJ1561="",S1561,ROUND(((((AL1561/24)+(AM1561/1440))-((AJ1561/24)+(AK1561/1440)))*1440/50),5))</f>
        <v>4</v>
      </c>
      <c r="AO1561" s="491">
        <f>AJ1561/24+AK1561/1440</f>
        <v>0.3888888888888889</v>
      </c>
      <c r="AP1561" s="491">
        <f>AL1561/24+AM1561/1440</f>
        <v>0.52777777777777779</v>
      </c>
      <c r="AQ1561" s="23" t="str" cm="1">
        <f t="array" ref="AQ1561">IF(X1561="","",IF(SUMPRODUCT((X1561=$X$7:$X$2085)*(AI1561=$AI$7:$AI$2085)*(AO1561=$AO$7:$AO$2085)*(AP1561=$AP$7:$AP$2085)*(ROW($X$7:$X$2085)&lt;&gt;ROW(X1561))*((S1561=0)*($S$7:$S$2085&gt;0)+(S1561&gt;0)*($S$7:$S$2085=0)))&gt;0,"SALONES UNIDOS",IF(SUMPRODUCT((X1561=$X$7:$X$2085)*(AI1561=$AI$7:$AI$2085)*((AO1561&lt;$AP$7:$AP$2085)*(AP1561&gt;$AO$7:$AO$2085))*(ROW($X$7:$X$2085)&lt;&gt;ROW(X1561)))&gt;0,"Cruzado","Sin cruce")))</f>
        <v>Sin cruce</v>
      </c>
      <c r="AR1561" s="23" t="str" cm="1">
        <f t="array" ref="AR1561">IF(AE1561="","",IF(SUMPRODUCT((AE1561=$AE$7:$AE$2085)*(AI1561=$AI$7:$AI$2085)*(AO1561=$AO$7:$AO$2085)*(AP1561=$AP$7:$AP$2085)*(ROW($AE$7:$AE$2085)&lt;&gt;ROW(AE1561))*((S1561=0)*($S$7:$S$2085&gt;0)+(S1561&gt;0)*($S$7:$S$2085=0)))&gt;0,"SALONES UNIDOS",IF(SUMPRODUCT((AE1561=$AE$7:$AE$2085)*(AI1561=$AI$7:$AI$2085)*((AO1561&lt;$AP$7:$AP$2085)*(AP1561&gt;$AO$7:$AO$2085))*(ROW($AE$7:$AE$2085)&lt;&gt;ROW(AE1561)))&gt;0,"Cruzado","Sin cruce")))</f>
        <v/>
      </c>
      <c r="AS1561" s="94" t="str">
        <f t="shared" si="31"/>
        <v>PS6PRINCIPALA</v>
      </c>
      <c r="AT1561" s="94" t="str" cm="1">
        <f t="array" ref="AT1561">IF(AS1561="","",IF(SUMPRODUCT((AS1561=$AS$7:$AS$2085)*(AI1561=$AI$7:$AI$2085)*(AO1561=$AO$7:$AO$2085)*(AP1561=$AP$7:$AP$2085)*(ROW($AS$7:$AS$2085)&lt;&gt;ROW(AS1561))*((S1561=0)*($S$7:$S$2085&gt;0)+(S1561&gt;0)*($S$7:$S$2085=0)))&gt;0,"SALONES UNIDOS",IF(SUMPRODUCT((AS1561=$AS$7:$AS$2085)*(AI1561=$AI$7:$AI$2085)*((AO1561&lt;$AP$7:$AP$2085)*(AP1561&gt;$AO$7:$AO$2085))*(ROW($AS$7:$AS$2085)&lt;&gt;ROW(AS1561)))&gt;0,"Cruzado","Sin cruce")))</f>
        <v>Sin cruce</v>
      </c>
    </row>
    <row r="1562" spans="3:46" ht="15.6" hidden="1" customHeight="1">
      <c r="C1562" s="496" t="s">
        <v>572</v>
      </c>
      <c r="D1562" s="479" t="s">
        <v>828</v>
      </c>
      <c r="E1562" s="479">
        <v>20261</v>
      </c>
      <c r="F1562" s="503" t="s">
        <v>48</v>
      </c>
      <c r="G1562" s="497" t="s">
        <v>80</v>
      </c>
      <c r="H1562" s="503" t="s">
        <v>90</v>
      </c>
      <c r="I1562" s="503">
        <v>7</v>
      </c>
      <c r="J1562" s="503" t="s">
        <v>41</v>
      </c>
      <c r="K1562" s="503" t="s">
        <v>41</v>
      </c>
      <c r="L1562" s="499" t="s">
        <v>901</v>
      </c>
      <c r="M1562" s="535" t="s">
        <v>902</v>
      </c>
      <c r="N1562" s="15" t="s">
        <v>637</v>
      </c>
      <c r="O1562" s="15" t="s">
        <v>831</v>
      </c>
      <c r="P1562" s="503" t="s">
        <v>579</v>
      </c>
      <c r="Q1562" s="15">
        <v>3</v>
      </c>
      <c r="R1562" s="15">
        <v>2</v>
      </c>
      <c r="S1562" s="479">
        <v>5</v>
      </c>
      <c r="T1562" s="15">
        <v>4</v>
      </c>
      <c r="U1562" s="471"/>
      <c r="V1562" s="550">
        <v>30</v>
      </c>
      <c r="W1562" s="497">
        <v>45228337</v>
      </c>
      <c r="X1562" s="566" t="s">
        <v>202</v>
      </c>
      <c r="Y1562" s="15" t="s">
        <v>579</v>
      </c>
      <c r="Z1562" s="15"/>
      <c r="AA1562" s="15"/>
      <c r="AB1562" s="15"/>
      <c r="AC1562" s="15" t="s">
        <v>953</v>
      </c>
      <c r="AD1562" s="15"/>
      <c r="AE1562" s="479"/>
      <c r="AF1562" s="497"/>
      <c r="AG1562" s="497"/>
      <c r="AH1562" s="497" t="s">
        <v>203</v>
      </c>
      <c r="AI1562" s="15">
        <v>2</v>
      </c>
      <c r="AJ1562" s="15">
        <v>16</v>
      </c>
      <c r="AK1562" s="15">
        <v>0</v>
      </c>
      <c r="AL1562" s="15">
        <v>20</v>
      </c>
      <c r="AM1562" s="15">
        <v>10</v>
      </c>
      <c r="AN1562" s="490">
        <f>IF(AJ1562="",S1562,ROUND(((((AL1562/24)+(AM1562/1440))-((AJ1562/24)+(AK1562/1440)))*1440/50),5))</f>
        <v>5</v>
      </c>
      <c r="AO1562" s="491">
        <f>AJ1562/24+AK1562/1440</f>
        <v>0.66666666666666663</v>
      </c>
      <c r="AP1562" s="491">
        <f>AL1562/24+AM1562/1440</f>
        <v>0.84027777777777779</v>
      </c>
      <c r="AQ1562" s="23" t="str" cm="1">
        <f t="array" ref="AQ1562">IF(X1562="","",IF(SUMPRODUCT((X1562=$X$7:$X$2085)*(AI1562=$AI$7:$AI$2085)*(AO1562=$AO$7:$AO$2085)*(AP1562=$AP$7:$AP$2085)*(ROW($X$7:$X$2085)&lt;&gt;ROW(X1562))*((S1562=0)*($S$7:$S$2085&gt;0)+(S1562&gt;0)*($S$7:$S$2085=0)))&gt;0,"SALONES UNIDOS",IF(SUMPRODUCT((X1562=$X$7:$X$2085)*(AI1562=$AI$7:$AI$2085)*((AO1562&lt;$AP$7:$AP$2085)*(AP1562&gt;$AO$7:$AO$2085))*(ROW($X$7:$X$2085)&lt;&gt;ROW(X1562)))&gt;0,"Cruzado","Sin cruce")))</f>
        <v>Sin cruce</v>
      </c>
      <c r="AR1562" s="23" t="str" cm="1">
        <f t="array" ref="AR1562">IF(AE1562="","",IF(SUMPRODUCT((AE1562=$AE$7:$AE$2085)*(AI1562=$AI$7:$AI$2085)*(AO1562=$AO$7:$AO$2085)*(AP1562=$AP$7:$AP$2085)*(ROW($AE$7:$AE$2085)&lt;&gt;ROW(AE1562))*((S1562=0)*($S$7:$S$2085&gt;0)+(S1562&gt;0)*($S$7:$S$2085=0)))&gt;0,"SALONES UNIDOS",IF(SUMPRODUCT((AE1562=$AE$7:$AE$2085)*(AI1562=$AI$7:$AI$2085)*((AO1562&lt;$AP$7:$AP$2085)*(AP1562&gt;$AO$7:$AO$2085))*(ROW($AE$7:$AE$2085)&lt;&gt;ROW(AE1562)))&gt;0,"Cruzado","Sin cruce")))</f>
        <v/>
      </c>
      <c r="AS1562" s="94" t="str">
        <f t="shared" si="31"/>
        <v>PS7PRINCIPALA</v>
      </c>
      <c r="AT1562" s="94" t="str" cm="1">
        <f t="array" ref="AT1562">IF(AS1562="","",IF(SUMPRODUCT((AS1562=$AS$7:$AS$2085)*(AI1562=$AI$7:$AI$2085)*(AO1562=$AO$7:$AO$2085)*(AP1562=$AP$7:$AP$2085)*(ROW($AS$7:$AS$2085)&lt;&gt;ROW(AS1562))*((S1562=0)*($S$7:$S$2085&gt;0)+(S1562&gt;0)*($S$7:$S$2085=0)))&gt;0,"SALONES UNIDOS",IF(SUMPRODUCT((AS1562=$AS$7:$AS$2085)*(AI1562=$AI$7:$AI$2085)*((AO1562&lt;$AP$7:$AP$2085)*(AP1562&gt;$AO$7:$AO$2085))*(ROW($AS$7:$AS$2085)&lt;&gt;ROW(AS1562)))&gt;0,"Cruzado","Sin cruce")))</f>
        <v>Sin cruce</v>
      </c>
    </row>
    <row r="1563" spans="3:46" ht="15.6" hidden="1" customHeight="1">
      <c r="C1563" s="496" t="s">
        <v>572</v>
      </c>
      <c r="D1563" s="479" t="s">
        <v>828</v>
      </c>
      <c r="E1563" s="479">
        <v>20261</v>
      </c>
      <c r="F1563" s="503" t="s">
        <v>48</v>
      </c>
      <c r="G1563" s="497" t="s">
        <v>80</v>
      </c>
      <c r="H1563" s="503" t="s">
        <v>90</v>
      </c>
      <c r="I1563" s="503">
        <v>7</v>
      </c>
      <c r="J1563" s="503" t="s">
        <v>41</v>
      </c>
      <c r="K1563" s="503" t="s">
        <v>41</v>
      </c>
      <c r="L1563" s="499" t="s">
        <v>903</v>
      </c>
      <c r="M1563" s="535" t="s">
        <v>701</v>
      </c>
      <c r="N1563" s="15" t="s">
        <v>830</v>
      </c>
      <c r="O1563" s="15" t="s">
        <v>831</v>
      </c>
      <c r="P1563" s="503" t="s">
        <v>624</v>
      </c>
      <c r="Q1563" s="15">
        <v>3</v>
      </c>
      <c r="R1563" s="15">
        <v>0</v>
      </c>
      <c r="S1563" s="479">
        <v>3</v>
      </c>
      <c r="T1563" s="15">
        <v>3</v>
      </c>
      <c r="U1563" s="471"/>
      <c r="V1563" s="550">
        <v>35</v>
      </c>
      <c r="W1563" s="497">
        <v>40689619</v>
      </c>
      <c r="X1563" s="566" t="s">
        <v>269</v>
      </c>
      <c r="Y1563" s="15" t="s">
        <v>624</v>
      </c>
      <c r="Z1563" s="15"/>
      <c r="AA1563" s="15"/>
      <c r="AB1563" s="15"/>
      <c r="AC1563" s="493"/>
      <c r="AD1563" s="15"/>
      <c r="AE1563" s="479"/>
      <c r="AF1563" s="497"/>
      <c r="AG1563" s="497"/>
      <c r="AH1563" s="15" t="s">
        <v>582</v>
      </c>
      <c r="AI1563" s="15">
        <v>5</v>
      </c>
      <c r="AJ1563" s="15">
        <v>16</v>
      </c>
      <c r="AK1563" s="15">
        <v>50</v>
      </c>
      <c r="AL1563" s="15">
        <v>19</v>
      </c>
      <c r="AM1563" s="15">
        <v>20</v>
      </c>
      <c r="AN1563" s="490">
        <f>IF(AJ1563="",S1563,ROUND(((((AL1563/24)+(AM1563/1440))-((AJ1563/24)+(AK1563/1440)))*1440/50),5))</f>
        <v>3</v>
      </c>
      <c r="AO1563" s="491">
        <f>AJ1563/24+AK1563/1440</f>
        <v>0.70138888888888884</v>
      </c>
      <c r="AP1563" s="491">
        <f>AL1563/24+AM1563/1440</f>
        <v>0.80555555555555547</v>
      </c>
      <c r="AQ1563" s="23" t="str" cm="1">
        <f t="array" ref="AQ1563">IF(X1563="","",IF(SUMPRODUCT((X1563=$X$7:$X$2085)*(AI1563=$AI$7:$AI$2085)*(AO1563=$AO$7:$AO$2085)*(AP1563=$AP$7:$AP$2085)*(ROW($X$7:$X$2085)&lt;&gt;ROW(X1563))*((S1563=0)*($S$7:$S$2085&gt;0)+(S1563&gt;0)*($S$7:$S$2085=0)))&gt;0,"SALONES UNIDOS",IF(SUMPRODUCT((X1563=$X$7:$X$2085)*(AI1563=$AI$7:$AI$2085)*((AO1563&lt;$AP$7:$AP$2085)*(AP1563&gt;$AO$7:$AO$2085))*(ROW($X$7:$X$2085)&lt;&gt;ROW(X1563)))&gt;0,"Cruzado","Sin cruce")))</f>
        <v>Sin cruce</v>
      </c>
      <c r="AR1563" s="23" t="str" cm="1">
        <f t="array" ref="AR1563">IF(AE1563="","",IF(SUMPRODUCT((AE1563=$AE$7:$AE$2085)*(AI1563=$AI$7:$AI$2085)*(AO1563=$AO$7:$AO$2085)*(AP1563=$AP$7:$AP$2085)*(ROW($AE$7:$AE$2085)&lt;&gt;ROW(AE1563))*((S1563=0)*($S$7:$S$2085&gt;0)+(S1563&gt;0)*($S$7:$S$2085=0)))&gt;0,"SALONES UNIDOS",IF(SUMPRODUCT((AE1563=$AE$7:$AE$2085)*(AI1563=$AI$7:$AI$2085)*((AO1563&lt;$AP$7:$AP$2085)*(AP1563&gt;$AO$7:$AO$2085))*(ROW($AE$7:$AE$2085)&lt;&gt;ROW(AE1563)))&gt;0,"Cruzado","Sin cruce")))</f>
        <v/>
      </c>
      <c r="AS1563" s="94" t="str">
        <f t="shared" si="31"/>
        <v>PS7PRINCIPALA</v>
      </c>
      <c r="AT1563" s="94" t="str" cm="1">
        <f t="array" ref="AT1563">IF(AS1563="","",IF(SUMPRODUCT((AS1563=$AS$7:$AS$2085)*(AI1563=$AI$7:$AI$2085)*(AO1563=$AO$7:$AO$2085)*(AP1563=$AP$7:$AP$2085)*(ROW($AS$7:$AS$2085)&lt;&gt;ROW(AS1563))*((S1563=0)*($S$7:$S$2085&gt;0)+(S1563&gt;0)*($S$7:$S$2085=0)))&gt;0,"SALONES UNIDOS",IF(SUMPRODUCT((AS1563=$AS$7:$AS$2085)*(AI1563=$AI$7:$AI$2085)*((AO1563&lt;$AP$7:$AP$2085)*(AP1563&gt;$AO$7:$AO$2085))*(ROW($AS$7:$AS$2085)&lt;&gt;ROW(AS1563)))&gt;0,"Cruzado","Sin cruce")))</f>
        <v>Sin cruce</v>
      </c>
    </row>
    <row r="1564" spans="3:46" ht="15.6" hidden="1" customHeight="1">
      <c r="C1564" s="496" t="s">
        <v>572</v>
      </c>
      <c r="D1564" s="479" t="s">
        <v>828</v>
      </c>
      <c r="E1564" s="479">
        <v>20261</v>
      </c>
      <c r="F1564" s="503" t="s">
        <v>48</v>
      </c>
      <c r="G1564" s="497" t="s">
        <v>80</v>
      </c>
      <c r="H1564" s="503" t="s">
        <v>90</v>
      </c>
      <c r="I1564" s="503">
        <v>7</v>
      </c>
      <c r="J1564" s="503" t="s">
        <v>41</v>
      </c>
      <c r="K1564" s="503" t="s">
        <v>41</v>
      </c>
      <c r="L1564" s="499" t="s">
        <v>904</v>
      </c>
      <c r="M1564" s="535" t="s">
        <v>905</v>
      </c>
      <c r="N1564" s="15" t="s">
        <v>637</v>
      </c>
      <c r="O1564" s="15" t="s">
        <v>831</v>
      </c>
      <c r="P1564" s="503" t="s">
        <v>579</v>
      </c>
      <c r="Q1564" s="15">
        <v>4</v>
      </c>
      <c r="R1564" s="15">
        <v>0</v>
      </c>
      <c r="S1564" s="479">
        <v>4</v>
      </c>
      <c r="T1564" s="15">
        <v>4</v>
      </c>
      <c r="U1564" s="471"/>
      <c r="V1564" s="550">
        <v>30</v>
      </c>
      <c r="W1564" s="548">
        <v>21863060</v>
      </c>
      <c r="X1564" s="564" t="s">
        <v>297</v>
      </c>
      <c r="Y1564" s="15" t="s">
        <v>579</v>
      </c>
      <c r="Z1564" s="15"/>
      <c r="AA1564" s="15"/>
      <c r="AB1564" s="15"/>
      <c r="AC1564" s="15" t="s">
        <v>953</v>
      </c>
      <c r="AD1564" s="15"/>
      <c r="AE1564" s="479"/>
      <c r="AF1564" s="497"/>
      <c r="AG1564" s="497"/>
      <c r="AH1564" s="497" t="s">
        <v>582</v>
      </c>
      <c r="AI1564" s="15">
        <v>4</v>
      </c>
      <c r="AJ1564" s="15">
        <v>16</v>
      </c>
      <c r="AK1564" s="15">
        <v>0</v>
      </c>
      <c r="AL1564" s="15">
        <v>19</v>
      </c>
      <c r="AM1564" s="15">
        <v>20</v>
      </c>
      <c r="AN1564" s="490">
        <f>IF(AJ1564="",S1564,ROUND(((((AL1564/24)+(AM1564/1440))-((AJ1564/24)+(AK1564/1440)))*1440/50),5))</f>
        <v>4</v>
      </c>
      <c r="AO1564" s="491">
        <f>AJ1564/24+AK1564/1440</f>
        <v>0.66666666666666663</v>
      </c>
      <c r="AP1564" s="491">
        <f>AL1564/24+AM1564/1440</f>
        <v>0.80555555555555547</v>
      </c>
      <c r="AQ1564" s="23" t="str" cm="1">
        <f t="array" ref="AQ1564">IF(X1564="","",IF(SUMPRODUCT((X1564=$X$7:$X$2085)*(AI1564=$AI$7:$AI$2085)*(AO1564=$AO$7:$AO$2085)*(AP1564=$AP$7:$AP$2085)*(ROW($X$7:$X$2085)&lt;&gt;ROW(X1564))*((S1564=0)*($S$7:$S$2085&gt;0)+(S1564&gt;0)*($S$7:$S$2085=0)))&gt;0,"SALONES UNIDOS",IF(SUMPRODUCT((X1564=$X$7:$X$2085)*(AI1564=$AI$7:$AI$2085)*((AO1564&lt;$AP$7:$AP$2085)*(AP1564&gt;$AO$7:$AO$2085))*(ROW($X$7:$X$2085)&lt;&gt;ROW(X1564)))&gt;0,"Cruzado","Sin cruce")))</f>
        <v>Sin cruce</v>
      </c>
      <c r="AR1564" s="23" t="str" cm="1">
        <f t="array" ref="AR1564">IF(AE1564="","",IF(SUMPRODUCT((AE1564=$AE$7:$AE$2085)*(AI1564=$AI$7:$AI$2085)*(AO1564=$AO$7:$AO$2085)*(AP1564=$AP$7:$AP$2085)*(ROW($AE$7:$AE$2085)&lt;&gt;ROW(AE1564))*((S1564=0)*($S$7:$S$2085&gt;0)+(S1564&gt;0)*($S$7:$S$2085=0)))&gt;0,"SALONES UNIDOS",IF(SUMPRODUCT((AE1564=$AE$7:$AE$2085)*(AI1564=$AI$7:$AI$2085)*((AO1564&lt;$AP$7:$AP$2085)*(AP1564&gt;$AO$7:$AO$2085))*(ROW($AE$7:$AE$2085)&lt;&gt;ROW(AE1564)))&gt;0,"Cruzado","Sin cruce")))</f>
        <v/>
      </c>
      <c r="AS1564" s="94" t="str">
        <f t="shared" si="31"/>
        <v>PS7PRINCIPALA</v>
      </c>
      <c r="AT1564" s="94" t="str" cm="1">
        <f t="array" ref="AT1564">IF(AS1564="","",IF(SUMPRODUCT((AS1564=$AS$7:$AS$2085)*(AI1564=$AI$7:$AI$2085)*(AO1564=$AO$7:$AO$2085)*(AP1564=$AP$7:$AP$2085)*(ROW($AS$7:$AS$2085)&lt;&gt;ROW(AS1564))*((S1564=0)*($S$7:$S$2085&gt;0)+(S1564&gt;0)*($S$7:$S$2085=0)))&gt;0,"SALONES UNIDOS",IF(SUMPRODUCT((AS1564=$AS$7:$AS$2085)*(AI1564=$AI$7:$AI$2085)*((AO1564&lt;$AP$7:$AP$2085)*(AP1564&gt;$AO$7:$AO$2085))*(ROW($AS$7:$AS$2085)&lt;&gt;ROW(AS1564)))&gt;0,"Cruzado","Sin cruce")))</f>
        <v>Sin cruce</v>
      </c>
    </row>
    <row r="1565" spans="3:46" ht="15.6" hidden="1" customHeight="1">
      <c r="C1565" s="496" t="s">
        <v>572</v>
      </c>
      <c r="D1565" s="479" t="s">
        <v>828</v>
      </c>
      <c r="E1565" s="479">
        <v>20261</v>
      </c>
      <c r="F1565" s="503" t="s">
        <v>48</v>
      </c>
      <c r="G1565" s="497" t="s">
        <v>80</v>
      </c>
      <c r="H1565" s="503" t="s">
        <v>90</v>
      </c>
      <c r="I1565" s="503">
        <v>7</v>
      </c>
      <c r="J1565" s="503" t="s">
        <v>41</v>
      </c>
      <c r="K1565" s="503" t="s">
        <v>41</v>
      </c>
      <c r="L1565" s="499" t="s">
        <v>906</v>
      </c>
      <c r="M1565" s="535" t="s">
        <v>907</v>
      </c>
      <c r="N1565" s="15" t="s">
        <v>637</v>
      </c>
      <c r="O1565" s="15" t="s">
        <v>831</v>
      </c>
      <c r="P1565" s="503" t="s">
        <v>624</v>
      </c>
      <c r="Q1565" s="15">
        <v>2</v>
      </c>
      <c r="R1565" s="15">
        <v>2</v>
      </c>
      <c r="S1565" s="479">
        <v>4</v>
      </c>
      <c r="T1565" s="15">
        <v>3</v>
      </c>
      <c r="U1565" s="471"/>
      <c r="V1565" s="550">
        <v>30</v>
      </c>
      <c r="W1565" s="497">
        <v>21815710</v>
      </c>
      <c r="X1565" s="566" t="s">
        <v>317</v>
      </c>
      <c r="Y1565" s="596" t="s">
        <v>579</v>
      </c>
      <c r="Z1565" s="15"/>
      <c r="AA1565" s="15"/>
      <c r="AB1565" s="15"/>
      <c r="AC1565" s="15" t="s">
        <v>1094</v>
      </c>
      <c r="AD1565" s="15"/>
      <c r="AE1565" s="479"/>
      <c r="AF1565" s="497"/>
      <c r="AG1565" s="497"/>
      <c r="AH1565" s="497" t="s">
        <v>203</v>
      </c>
      <c r="AI1565" s="15">
        <v>3</v>
      </c>
      <c r="AJ1565" s="15">
        <v>16</v>
      </c>
      <c r="AK1565" s="15">
        <v>0</v>
      </c>
      <c r="AL1565" s="15">
        <v>19</v>
      </c>
      <c r="AM1565" s="15">
        <v>20</v>
      </c>
      <c r="AN1565" s="490">
        <f>IF(AJ1565="",S1565,ROUND(((((AL1565/24)+(AM1565/1440))-((AJ1565/24)+(AK1565/1440)))*1440/50),5))</f>
        <v>4</v>
      </c>
      <c r="AO1565" s="491">
        <f>AJ1565/24+AK1565/1440</f>
        <v>0.66666666666666663</v>
      </c>
      <c r="AP1565" s="491">
        <f>AL1565/24+AM1565/1440</f>
        <v>0.80555555555555547</v>
      </c>
      <c r="AQ1565" s="23" t="str" cm="1">
        <f t="array" ref="AQ1565">IF(X1565="","",IF(SUMPRODUCT((X1565=$X$7:$X$2085)*(AI1565=$AI$7:$AI$2085)*(AO1565=$AO$7:$AO$2085)*(AP1565=$AP$7:$AP$2085)*(ROW($X$7:$X$2085)&lt;&gt;ROW(X1565))*((S1565=0)*($S$7:$S$2085&gt;0)+(S1565&gt;0)*($S$7:$S$2085=0)))&gt;0,"SALONES UNIDOS",IF(SUMPRODUCT((X1565=$X$7:$X$2085)*(AI1565=$AI$7:$AI$2085)*((AO1565&lt;$AP$7:$AP$2085)*(AP1565&gt;$AO$7:$AO$2085))*(ROW($X$7:$X$2085)&lt;&gt;ROW(X1565)))&gt;0,"Cruzado","Sin cruce")))</f>
        <v>Sin cruce</v>
      </c>
      <c r="AR1565" s="23" t="str" cm="1">
        <f t="array" ref="AR1565">IF(AE1565="","",IF(SUMPRODUCT((AE1565=$AE$7:$AE$2085)*(AI1565=$AI$7:$AI$2085)*(AO1565=$AO$7:$AO$2085)*(AP1565=$AP$7:$AP$2085)*(ROW($AE$7:$AE$2085)&lt;&gt;ROW(AE1565))*((S1565=0)*($S$7:$S$2085&gt;0)+(S1565&gt;0)*($S$7:$S$2085=0)))&gt;0,"SALONES UNIDOS",IF(SUMPRODUCT((AE1565=$AE$7:$AE$2085)*(AI1565=$AI$7:$AI$2085)*((AO1565&lt;$AP$7:$AP$2085)*(AP1565&gt;$AO$7:$AO$2085))*(ROW($AE$7:$AE$2085)&lt;&gt;ROW(AE1565)))&gt;0,"Cruzado","Sin cruce")))</f>
        <v/>
      </c>
      <c r="AS1565" s="94" t="str">
        <f t="shared" si="31"/>
        <v>PS7PRINCIPALA</v>
      </c>
      <c r="AT1565" s="94" t="str" cm="1">
        <f t="array" ref="AT1565">IF(AS1565="","",IF(SUMPRODUCT((AS1565=$AS$7:$AS$2085)*(AI1565=$AI$7:$AI$2085)*(AO1565=$AO$7:$AO$2085)*(AP1565=$AP$7:$AP$2085)*(ROW($AS$7:$AS$2085)&lt;&gt;ROW(AS1565))*((S1565=0)*($S$7:$S$2085&gt;0)+(S1565&gt;0)*($S$7:$S$2085=0)))&gt;0,"SALONES UNIDOS",IF(SUMPRODUCT((AS1565=$AS$7:$AS$2085)*(AI1565=$AI$7:$AI$2085)*((AO1565&lt;$AP$7:$AP$2085)*(AP1565&gt;$AO$7:$AO$2085))*(ROW($AS$7:$AS$2085)&lt;&gt;ROW(AS1565)))&gt;0,"Cruzado","Sin cruce")))</f>
        <v>Sin cruce</v>
      </c>
    </row>
    <row r="1566" spans="3:46" ht="15.6" hidden="1" customHeight="1">
      <c r="C1566" s="496" t="s">
        <v>572</v>
      </c>
      <c r="D1566" s="479" t="s">
        <v>828</v>
      </c>
      <c r="E1566" s="479">
        <v>20261</v>
      </c>
      <c r="F1566" s="503" t="s">
        <v>48</v>
      </c>
      <c r="G1566" s="497" t="s">
        <v>80</v>
      </c>
      <c r="H1566" s="503" t="s">
        <v>90</v>
      </c>
      <c r="I1566" s="503">
        <v>7</v>
      </c>
      <c r="J1566" s="503" t="s">
        <v>41</v>
      </c>
      <c r="K1566" s="503" t="s">
        <v>41</v>
      </c>
      <c r="L1566" s="499" t="s">
        <v>908</v>
      </c>
      <c r="M1566" s="535" t="s">
        <v>909</v>
      </c>
      <c r="N1566" s="15" t="s">
        <v>637</v>
      </c>
      <c r="O1566" s="15" t="s">
        <v>831</v>
      </c>
      <c r="P1566" s="503" t="s">
        <v>579</v>
      </c>
      <c r="Q1566" s="15">
        <v>3</v>
      </c>
      <c r="R1566" s="15">
        <v>2</v>
      </c>
      <c r="S1566" s="479">
        <v>5</v>
      </c>
      <c r="T1566" s="15">
        <v>4</v>
      </c>
      <c r="U1566" s="471"/>
      <c r="V1566" s="550">
        <v>30</v>
      </c>
      <c r="W1566" s="616">
        <v>45469052</v>
      </c>
      <c r="X1566" s="617" t="s">
        <v>325</v>
      </c>
      <c r="Y1566" s="15" t="s">
        <v>579</v>
      </c>
      <c r="Z1566" s="15"/>
      <c r="AA1566" s="15"/>
      <c r="AB1566" s="15"/>
      <c r="AC1566" s="590" t="s">
        <v>1082</v>
      </c>
      <c r="AD1566" s="15"/>
      <c r="AE1566" s="479"/>
      <c r="AF1566" s="497"/>
      <c r="AG1566" s="497"/>
      <c r="AH1566" s="497" t="s">
        <v>203</v>
      </c>
      <c r="AI1566" s="15">
        <v>1</v>
      </c>
      <c r="AJ1566" s="15">
        <v>19</v>
      </c>
      <c r="AK1566" s="15">
        <v>20</v>
      </c>
      <c r="AL1566" s="15">
        <v>23</v>
      </c>
      <c r="AM1566" s="15">
        <v>30</v>
      </c>
      <c r="AN1566" s="490">
        <f>IF(AJ1566="",S1566,ROUND(((((AL1566/24)+(AM1566/1440))-((AJ1566/24)+(AK1566/1440)))*1440/50),5))</f>
        <v>5</v>
      </c>
      <c r="AO1566" s="491">
        <f>AJ1566/24+AK1566/1440</f>
        <v>0.80555555555555547</v>
      </c>
      <c r="AP1566" s="491">
        <f>AL1566/24+AM1566/1440</f>
        <v>0.97916666666666674</v>
      </c>
      <c r="AQ1566" s="23" t="str" cm="1">
        <f t="array" ref="AQ1566">IF(X1566="","",IF(SUMPRODUCT((X1566=$X$7:$X$2085)*(AI1566=$AI$7:$AI$2085)*(AO1566=$AO$7:$AO$2085)*(AP1566=$AP$7:$AP$2085)*(ROW($X$7:$X$2085)&lt;&gt;ROW(X1566))*((S1566=0)*($S$7:$S$2085&gt;0)+(S1566&gt;0)*($S$7:$S$2085=0)))&gt;0,"SALONES UNIDOS",IF(SUMPRODUCT((X1566=$X$7:$X$2085)*(AI1566=$AI$7:$AI$2085)*((AO1566&lt;$AP$7:$AP$2085)*(AP1566&gt;$AO$7:$AO$2085))*(ROW($X$7:$X$2085)&lt;&gt;ROW(X1566)))&gt;0,"Cruzado","Sin cruce")))</f>
        <v>Sin cruce</v>
      </c>
      <c r="AR1566" s="23" t="str" cm="1">
        <f t="array" ref="AR1566">IF(AE1566="","",IF(SUMPRODUCT((AE1566=$AE$7:$AE$2085)*(AI1566=$AI$7:$AI$2085)*(AO1566=$AO$7:$AO$2085)*(AP1566=$AP$7:$AP$2085)*(ROW($AE$7:$AE$2085)&lt;&gt;ROW(AE1566))*((S1566=0)*($S$7:$S$2085&gt;0)+(S1566&gt;0)*($S$7:$S$2085=0)))&gt;0,"SALONES UNIDOS",IF(SUMPRODUCT((AE1566=$AE$7:$AE$2085)*(AI1566=$AI$7:$AI$2085)*((AO1566&lt;$AP$7:$AP$2085)*(AP1566&gt;$AO$7:$AO$2085))*(ROW($AE$7:$AE$2085)&lt;&gt;ROW(AE1566)))&gt;0,"Cruzado","Sin cruce")))</f>
        <v/>
      </c>
      <c r="AS1566" s="94" t="str">
        <f t="shared" si="31"/>
        <v>PS7PRINCIPALA</v>
      </c>
      <c r="AT1566" s="94" t="str" cm="1">
        <f t="array" ref="AT1566">IF(AS1566="","",IF(SUMPRODUCT((AS1566=$AS$7:$AS$2085)*(AI1566=$AI$7:$AI$2085)*(AO1566=$AO$7:$AO$2085)*(AP1566=$AP$7:$AP$2085)*(ROW($AS$7:$AS$2085)&lt;&gt;ROW(AS1566))*((S1566=0)*($S$7:$S$2085&gt;0)+(S1566&gt;0)*($S$7:$S$2085=0)))&gt;0,"SALONES UNIDOS",IF(SUMPRODUCT((AS1566=$AS$7:$AS$2085)*(AI1566=$AI$7:$AI$2085)*((AO1566&lt;$AP$7:$AP$2085)*(AP1566&gt;$AO$7:$AO$2085))*(ROW($AS$7:$AS$2085)&lt;&gt;ROW(AS1566)))&gt;0,"Cruzado","Sin cruce")))</f>
        <v>Sin cruce</v>
      </c>
    </row>
    <row r="1567" spans="3:46" ht="15.6" hidden="1" customHeight="1">
      <c r="C1567" s="496" t="s">
        <v>572</v>
      </c>
      <c r="D1567" s="479" t="s">
        <v>828</v>
      </c>
      <c r="E1567" s="479">
        <v>20261</v>
      </c>
      <c r="F1567" s="503" t="s">
        <v>48</v>
      </c>
      <c r="G1567" s="497" t="s">
        <v>80</v>
      </c>
      <c r="H1567" s="503" t="s">
        <v>90</v>
      </c>
      <c r="I1567" s="503">
        <v>7</v>
      </c>
      <c r="J1567" s="503" t="s">
        <v>41</v>
      </c>
      <c r="K1567" s="503" t="s">
        <v>41</v>
      </c>
      <c r="L1567" s="499" t="s">
        <v>910</v>
      </c>
      <c r="M1567" s="535" t="s">
        <v>812</v>
      </c>
      <c r="N1567" s="15" t="s">
        <v>830</v>
      </c>
      <c r="O1567" s="15" t="s">
        <v>831</v>
      </c>
      <c r="P1567" s="503" t="s">
        <v>624</v>
      </c>
      <c r="Q1567" s="15">
        <v>3</v>
      </c>
      <c r="R1567" s="15">
        <v>2</v>
      </c>
      <c r="S1567" s="479">
        <v>5</v>
      </c>
      <c r="T1567" s="15">
        <v>4</v>
      </c>
      <c r="U1567" s="471"/>
      <c r="V1567" s="550">
        <v>18</v>
      </c>
      <c r="W1567" s="548">
        <v>73213273</v>
      </c>
      <c r="X1567" s="564" t="s">
        <v>370</v>
      </c>
      <c r="Y1567" s="15" t="s">
        <v>624</v>
      </c>
      <c r="Z1567" s="15"/>
      <c r="AA1567" s="15"/>
      <c r="AB1567" s="15"/>
      <c r="AC1567" s="493"/>
      <c r="AD1567" s="15"/>
      <c r="AE1567" s="479"/>
      <c r="AF1567" s="497"/>
      <c r="AG1567" s="497"/>
      <c r="AH1567" s="15" t="s">
        <v>203</v>
      </c>
      <c r="AI1567" s="15">
        <v>4</v>
      </c>
      <c r="AJ1567" s="15">
        <v>19</v>
      </c>
      <c r="AK1567" s="15">
        <v>20</v>
      </c>
      <c r="AL1567" s="15">
        <v>23</v>
      </c>
      <c r="AM1567" s="15">
        <v>30</v>
      </c>
      <c r="AN1567" s="490">
        <f>IF(AJ1567="",S1567,ROUND(((((AL1567/24)+(AM1567/1440))-((AJ1567/24)+(AK1567/1440)))*1440/50),5))</f>
        <v>5</v>
      </c>
      <c r="AO1567" s="491">
        <f>AJ1567/24+AK1567/1440</f>
        <v>0.80555555555555547</v>
      </c>
      <c r="AP1567" s="491">
        <f>AL1567/24+AM1567/1440</f>
        <v>0.97916666666666674</v>
      </c>
      <c r="AQ1567" s="23" t="str" cm="1">
        <f t="array" ref="AQ1567">IF(X1567="","",IF(SUMPRODUCT((X1567=$X$7:$X$2085)*(AI1567=$AI$7:$AI$2085)*(AO1567=$AO$7:$AO$2085)*(AP1567=$AP$7:$AP$2085)*(ROW($X$7:$X$2085)&lt;&gt;ROW(X1567))*((S1567=0)*($S$7:$S$2085&gt;0)+(S1567&gt;0)*($S$7:$S$2085=0)))&gt;0,"SALONES UNIDOS",IF(SUMPRODUCT((X1567=$X$7:$X$2085)*(AI1567=$AI$7:$AI$2085)*((AO1567&lt;$AP$7:$AP$2085)*(AP1567&gt;$AO$7:$AO$2085))*(ROW($X$7:$X$2085)&lt;&gt;ROW(X1567)))&gt;0,"Cruzado","Sin cruce")))</f>
        <v>Sin cruce</v>
      </c>
      <c r="AR1567" s="23" t="str" cm="1">
        <f t="array" ref="AR1567">IF(AE1567="","",IF(SUMPRODUCT((AE1567=$AE$7:$AE$2085)*(AI1567=$AI$7:$AI$2085)*(AO1567=$AO$7:$AO$2085)*(AP1567=$AP$7:$AP$2085)*(ROW($AE$7:$AE$2085)&lt;&gt;ROW(AE1567))*((S1567=0)*($S$7:$S$2085&gt;0)+(S1567&gt;0)*($S$7:$S$2085=0)))&gt;0,"SALONES UNIDOS",IF(SUMPRODUCT((AE1567=$AE$7:$AE$2085)*(AI1567=$AI$7:$AI$2085)*((AO1567&lt;$AP$7:$AP$2085)*(AP1567&gt;$AO$7:$AO$2085))*(ROW($AE$7:$AE$2085)&lt;&gt;ROW(AE1567)))&gt;0,"Cruzado","Sin cruce")))</f>
        <v/>
      </c>
      <c r="AS1567" s="94" t="str">
        <f t="shared" si="31"/>
        <v>PS7PRINCIPALA</v>
      </c>
      <c r="AT1567" s="94" t="str" cm="1">
        <f t="array" ref="AT1567">IF(AS1567="","",IF(SUMPRODUCT((AS1567=$AS$7:$AS$2085)*(AI1567=$AI$7:$AI$2085)*(AO1567=$AO$7:$AO$2085)*(AP1567=$AP$7:$AP$2085)*(ROW($AS$7:$AS$2085)&lt;&gt;ROW(AS1567))*((S1567=0)*($S$7:$S$2085&gt;0)+(S1567&gt;0)*($S$7:$S$2085=0)))&gt;0,"SALONES UNIDOS",IF(SUMPRODUCT((AS1567=$AS$7:$AS$2085)*(AI1567=$AI$7:$AI$2085)*((AO1567&lt;$AP$7:$AP$2085)*(AP1567&gt;$AO$7:$AO$2085))*(ROW($AS$7:$AS$2085)&lt;&gt;ROW(AS1567)))&gt;0,"Cruzado","Sin cruce")))</f>
        <v>Sin cruce</v>
      </c>
    </row>
    <row r="1568" spans="3:46" ht="15.6" hidden="1" customHeight="1">
      <c r="C1568" s="496" t="s">
        <v>572</v>
      </c>
      <c r="D1568" s="479" t="s">
        <v>828</v>
      </c>
      <c r="E1568" s="479">
        <v>20261</v>
      </c>
      <c r="F1568" s="503" t="s">
        <v>48</v>
      </c>
      <c r="G1568" s="497" t="s">
        <v>80</v>
      </c>
      <c r="H1568" s="503" t="s">
        <v>90</v>
      </c>
      <c r="I1568" s="503">
        <v>7</v>
      </c>
      <c r="J1568" s="503" t="s">
        <v>51</v>
      </c>
      <c r="K1568" s="503" t="s">
        <v>51</v>
      </c>
      <c r="L1568" s="499" t="s">
        <v>901</v>
      </c>
      <c r="M1568" s="535" t="s">
        <v>902</v>
      </c>
      <c r="N1568" s="15" t="s">
        <v>637</v>
      </c>
      <c r="O1568" s="15" t="s">
        <v>831</v>
      </c>
      <c r="P1568" s="503" t="s">
        <v>579</v>
      </c>
      <c r="Q1568" s="15">
        <v>3</v>
      </c>
      <c r="R1568" s="15">
        <v>2</v>
      </c>
      <c r="S1568" s="479">
        <v>5</v>
      </c>
      <c r="T1568" s="15">
        <v>4</v>
      </c>
      <c r="U1568" s="471"/>
      <c r="V1568" s="550">
        <v>30</v>
      </c>
      <c r="W1568" s="497">
        <v>21815710</v>
      </c>
      <c r="X1568" s="570" t="s">
        <v>317</v>
      </c>
      <c r="Y1568" s="15" t="s">
        <v>579</v>
      </c>
      <c r="Z1568" s="15"/>
      <c r="AA1568" s="15"/>
      <c r="AB1568" s="15"/>
      <c r="AC1568" s="15" t="s">
        <v>953</v>
      </c>
      <c r="AD1568" s="15"/>
      <c r="AE1568" s="479"/>
      <c r="AF1568" s="497"/>
      <c r="AG1568" s="497"/>
      <c r="AH1568" s="497" t="s">
        <v>203</v>
      </c>
      <c r="AI1568" s="15">
        <v>3</v>
      </c>
      <c r="AJ1568" s="15">
        <v>19</v>
      </c>
      <c r="AK1568" s="15">
        <v>20</v>
      </c>
      <c r="AL1568" s="15">
        <v>23</v>
      </c>
      <c r="AM1568" s="15">
        <v>30</v>
      </c>
      <c r="AN1568" s="490">
        <f>IF(AJ1568="",S1568,ROUND(((((AL1568/24)+(AM1568/1440))-((AJ1568/24)+(AK1568/1440)))*1440/50),5))</f>
        <v>5</v>
      </c>
      <c r="AO1568" s="491">
        <f>AJ1568/24+AK1568/1440</f>
        <v>0.80555555555555547</v>
      </c>
      <c r="AP1568" s="491">
        <f>AL1568/24+AM1568/1440</f>
        <v>0.97916666666666674</v>
      </c>
      <c r="AQ1568" s="23" t="str" cm="1">
        <f t="array" ref="AQ1568">IF(X1568="","",IF(SUMPRODUCT((X1568=$X$7:$X$2085)*(AI1568=$AI$7:$AI$2085)*(AO1568=$AO$7:$AO$2085)*(AP1568=$AP$7:$AP$2085)*(ROW($X$7:$X$2085)&lt;&gt;ROW(X1568))*((S1568=0)*($S$7:$S$2085&gt;0)+(S1568&gt;0)*($S$7:$S$2085=0)))&gt;0,"SALONES UNIDOS",IF(SUMPRODUCT((X1568=$X$7:$X$2085)*(AI1568=$AI$7:$AI$2085)*((AO1568&lt;$AP$7:$AP$2085)*(AP1568&gt;$AO$7:$AO$2085))*(ROW($X$7:$X$2085)&lt;&gt;ROW(X1568)))&gt;0,"Cruzado","Sin cruce")))</f>
        <v>Sin cruce</v>
      </c>
      <c r="AR1568" s="23" t="str" cm="1">
        <f t="array" ref="AR1568">IF(AE1568="","",IF(SUMPRODUCT((AE1568=$AE$7:$AE$2085)*(AI1568=$AI$7:$AI$2085)*(AO1568=$AO$7:$AO$2085)*(AP1568=$AP$7:$AP$2085)*(ROW($AE$7:$AE$2085)&lt;&gt;ROW(AE1568))*((S1568=0)*($S$7:$S$2085&gt;0)+(S1568&gt;0)*($S$7:$S$2085=0)))&gt;0,"SALONES UNIDOS",IF(SUMPRODUCT((AE1568=$AE$7:$AE$2085)*(AI1568=$AI$7:$AI$2085)*((AO1568&lt;$AP$7:$AP$2085)*(AP1568&gt;$AO$7:$AO$2085))*(ROW($AE$7:$AE$2085)&lt;&gt;ROW(AE1568)))&gt;0,"Cruzado","Sin cruce")))</f>
        <v/>
      </c>
      <c r="AS1568" s="94" t="str">
        <f t="shared" si="31"/>
        <v>PS7PRINCIPALB</v>
      </c>
      <c r="AT1568" s="94" t="str" cm="1">
        <f t="array" ref="AT1568">IF(AS1568="","",IF(SUMPRODUCT((AS1568=$AS$7:$AS$2085)*(AI1568=$AI$7:$AI$2085)*(AO1568=$AO$7:$AO$2085)*(AP1568=$AP$7:$AP$2085)*(ROW($AS$7:$AS$2085)&lt;&gt;ROW(AS1568))*((S1568=0)*($S$7:$S$2085&gt;0)+(S1568&gt;0)*($S$7:$S$2085=0)))&gt;0,"SALONES UNIDOS",IF(SUMPRODUCT((AS1568=$AS$7:$AS$2085)*(AI1568=$AI$7:$AI$2085)*((AO1568&lt;$AP$7:$AP$2085)*(AP1568&gt;$AO$7:$AO$2085))*(ROW($AS$7:$AS$2085)&lt;&gt;ROW(AS1568)))&gt;0,"Cruzado","Sin cruce")))</f>
        <v>Sin cruce</v>
      </c>
    </row>
    <row r="1569" spans="3:46" ht="15.6" hidden="1" customHeight="1">
      <c r="C1569" s="496" t="s">
        <v>572</v>
      </c>
      <c r="D1569" s="479" t="s">
        <v>828</v>
      </c>
      <c r="E1569" s="479">
        <v>20261</v>
      </c>
      <c r="F1569" s="503" t="s">
        <v>48</v>
      </c>
      <c r="G1569" s="497" t="s">
        <v>80</v>
      </c>
      <c r="H1569" s="503" t="s">
        <v>90</v>
      </c>
      <c r="I1569" s="503">
        <v>7</v>
      </c>
      <c r="J1569" s="503" t="s">
        <v>51</v>
      </c>
      <c r="K1569" s="503" t="s">
        <v>51</v>
      </c>
      <c r="L1569" s="499" t="s">
        <v>903</v>
      </c>
      <c r="M1569" s="535" t="s">
        <v>701</v>
      </c>
      <c r="N1569" s="15" t="s">
        <v>830</v>
      </c>
      <c r="O1569" s="15" t="s">
        <v>831</v>
      </c>
      <c r="P1569" s="503" t="s">
        <v>624</v>
      </c>
      <c r="Q1569" s="15">
        <v>3</v>
      </c>
      <c r="R1569" s="15">
        <v>0</v>
      </c>
      <c r="S1569" s="479">
        <v>3</v>
      </c>
      <c r="T1569" s="15">
        <v>3</v>
      </c>
      <c r="U1569" s="471"/>
      <c r="V1569" s="550">
        <v>35</v>
      </c>
      <c r="W1569" s="497">
        <v>21435456</v>
      </c>
      <c r="X1569" s="566" t="s">
        <v>315</v>
      </c>
      <c r="Y1569" s="15" t="s">
        <v>624</v>
      </c>
      <c r="Z1569" s="15"/>
      <c r="AA1569" s="15"/>
      <c r="AB1569" s="15"/>
      <c r="AC1569" s="493"/>
      <c r="AD1569" s="15"/>
      <c r="AE1569" s="479"/>
      <c r="AF1569" s="497"/>
      <c r="AG1569" s="497"/>
      <c r="AH1569" s="15" t="s">
        <v>582</v>
      </c>
      <c r="AI1569" s="15">
        <v>6</v>
      </c>
      <c r="AJ1569" s="15">
        <v>18</v>
      </c>
      <c r="AK1569" s="15">
        <v>30</v>
      </c>
      <c r="AL1569" s="15">
        <v>21</v>
      </c>
      <c r="AM1569" s="15">
        <v>0</v>
      </c>
      <c r="AN1569" s="490">
        <f>IF(AJ1569="",S1569,ROUND(((((AL1569/24)+(AM1569/1440))-((AJ1569/24)+(AK1569/1440)))*1440/50),5))</f>
        <v>3</v>
      </c>
      <c r="AO1569" s="491">
        <f>AJ1569/24+AK1569/1440</f>
        <v>0.77083333333333337</v>
      </c>
      <c r="AP1569" s="491">
        <f>AL1569/24+AM1569/1440</f>
        <v>0.875</v>
      </c>
      <c r="AQ1569" s="23" t="str" cm="1">
        <f t="array" ref="AQ1569">IF(X1569="","",IF(SUMPRODUCT((X1569=$X$7:$X$2085)*(AI1569=$AI$7:$AI$2085)*(AO1569=$AO$7:$AO$2085)*(AP1569=$AP$7:$AP$2085)*(ROW($X$7:$X$2085)&lt;&gt;ROW(X1569))*((S1569=0)*($S$7:$S$2085&gt;0)+(S1569&gt;0)*($S$7:$S$2085=0)))&gt;0,"SALONES UNIDOS",IF(SUMPRODUCT((X1569=$X$7:$X$2085)*(AI1569=$AI$7:$AI$2085)*((AO1569&lt;$AP$7:$AP$2085)*(AP1569&gt;$AO$7:$AO$2085))*(ROW($X$7:$X$2085)&lt;&gt;ROW(X1569)))&gt;0,"Cruzado","Sin cruce")))</f>
        <v>Sin cruce</v>
      </c>
      <c r="AR1569" s="23" t="str" cm="1">
        <f t="array" ref="AR1569">IF(AE1569="","",IF(SUMPRODUCT((AE1569=$AE$7:$AE$2085)*(AI1569=$AI$7:$AI$2085)*(AO1569=$AO$7:$AO$2085)*(AP1569=$AP$7:$AP$2085)*(ROW($AE$7:$AE$2085)&lt;&gt;ROW(AE1569))*((S1569=0)*($S$7:$S$2085&gt;0)+(S1569&gt;0)*($S$7:$S$2085=0)))&gt;0,"SALONES UNIDOS",IF(SUMPRODUCT((AE1569=$AE$7:$AE$2085)*(AI1569=$AI$7:$AI$2085)*((AO1569&lt;$AP$7:$AP$2085)*(AP1569&gt;$AO$7:$AO$2085))*(ROW($AE$7:$AE$2085)&lt;&gt;ROW(AE1569)))&gt;0,"Cruzado","Sin cruce")))</f>
        <v/>
      </c>
      <c r="AS1569" s="94" t="str">
        <f t="shared" si="31"/>
        <v>PS7PRINCIPALB</v>
      </c>
      <c r="AT1569" s="94" t="str" cm="1">
        <f t="array" ref="AT1569">IF(AS1569="","",IF(SUMPRODUCT((AS1569=$AS$7:$AS$2085)*(AI1569=$AI$7:$AI$2085)*(AO1569=$AO$7:$AO$2085)*(AP1569=$AP$7:$AP$2085)*(ROW($AS$7:$AS$2085)&lt;&gt;ROW(AS1569))*((S1569=0)*($S$7:$S$2085&gt;0)+(S1569&gt;0)*($S$7:$S$2085=0)))&gt;0,"SALONES UNIDOS",IF(SUMPRODUCT((AS1569=$AS$7:$AS$2085)*(AI1569=$AI$7:$AI$2085)*((AO1569&lt;$AP$7:$AP$2085)*(AP1569&gt;$AO$7:$AO$2085))*(ROW($AS$7:$AS$2085)&lt;&gt;ROW(AS1569)))&gt;0,"Cruzado","Sin cruce")))</f>
        <v>Sin cruce</v>
      </c>
    </row>
    <row r="1570" spans="3:46" ht="15.6" hidden="1" customHeight="1">
      <c r="C1570" s="496" t="s">
        <v>572</v>
      </c>
      <c r="D1570" s="479" t="s">
        <v>828</v>
      </c>
      <c r="E1570" s="479">
        <v>20261</v>
      </c>
      <c r="F1570" s="503" t="s">
        <v>48</v>
      </c>
      <c r="G1570" s="497" t="s">
        <v>80</v>
      </c>
      <c r="H1570" s="503" t="s">
        <v>90</v>
      </c>
      <c r="I1570" s="503">
        <v>7</v>
      </c>
      <c r="J1570" s="503" t="s">
        <v>51</v>
      </c>
      <c r="K1570" s="503" t="s">
        <v>51</v>
      </c>
      <c r="L1570" s="499" t="s">
        <v>904</v>
      </c>
      <c r="M1570" s="535" t="s">
        <v>905</v>
      </c>
      <c r="N1570" s="15" t="s">
        <v>637</v>
      </c>
      <c r="O1570" s="15" t="s">
        <v>831</v>
      </c>
      <c r="P1570" s="503" t="s">
        <v>579</v>
      </c>
      <c r="Q1570" s="15">
        <v>4</v>
      </c>
      <c r="R1570" s="15">
        <v>0</v>
      </c>
      <c r="S1570" s="479">
        <v>4</v>
      </c>
      <c r="T1570" s="15">
        <v>4</v>
      </c>
      <c r="U1570" s="471"/>
      <c r="V1570" s="550">
        <v>30</v>
      </c>
      <c r="W1570" s="497">
        <v>6276541</v>
      </c>
      <c r="X1570" s="566" t="s">
        <v>237</v>
      </c>
      <c r="Y1570" s="15" t="s">
        <v>579</v>
      </c>
      <c r="Z1570" s="15"/>
      <c r="AA1570" s="15"/>
      <c r="AB1570" s="15"/>
      <c r="AC1570" s="15" t="s">
        <v>953</v>
      </c>
      <c r="AD1570" s="15"/>
      <c r="AE1570" s="479"/>
      <c r="AF1570" s="497"/>
      <c r="AG1570" s="497"/>
      <c r="AH1570" s="497" t="s">
        <v>582</v>
      </c>
      <c r="AI1570" s="15">
        <v>5</v>
      </c>
      <c r="AJ1570" s="15">
        <v>14</v>
      </c>
      <c r="AK1570" s="15">
        <v>20</v>
      </c>
      <c r="AL1570" s="15">
        <v>17</v>
      </c>
      <c r="AM1570" s="15">
        <v>40</v>
      </c>
      <c r="AN1570" s="490">
        <f>IF(AJ1570="",S1570,ROUND(((((AL1570/24)+(AM1570/1440))-((AJ1570/24)+(AK1570/1440)))*1440/50),5))</f>
        <v>4</v>
      </c>
      <c r="AO1570" s="491">
        <f>AJ1570/24+AK1570/1440</f>
        <v>0.59722222222222221</v>
      </c>
      <c r="AP1570" s="491">
        <f>AL1570/24+AM1570/1440</f>
        <v>0.73611111111111116</v>
      </c>
      <c r="AQ1570" s="23" t="str" cm="1">
        <f t="array" ref="AQ1570">IF(X1570="","",IF(SUMPRODUCT((X1570=$X$7:$X$2085)*(AI1570=$AI$7:$AI$2085)*(AO1570=$AO$7:$AO$2085)*(AP1570=$AP$7:$AP$2085)*(ROW($X$7:$X$2085)&lt;&gt;ROW(X1570))*((S1570=0)*($S$7:$S$2085&gt;0)+(S1570&gt;0)*($S$7:$S$2085=0)))&gt;0,"SALONES UNIDOS",IF(SUMPRODUCT((X1570=$X$7:$X$2085)*(AI1570=$AI$7:$AI$2085)*((AO1570&lt;$AP$7:$AP$2085)*(AP1570&gt;$AO$7:$AO$2085))*(ROW($X$7:$X$2085)&lt;&gt;ROW(X1570)))&gt;0,"Cruzado","Sin cruce")))</f>
        <v>Sin cruce</v>
      </c>
      <c r="AR1570" s="23" t="str" cm="1">
        <f t="array" ref="AR1570">IF(AE1570="","",IF(SUMPRODUCT((AE1570=$AE$7:$AE$2085)*(AI1570=$AI$7:$AI$2085)*(AO1570=$AO$7:$AO$2085)*(AP1570=$AP$7:$AP$2085)*(ROW($AE$7:$AE$2085)&lt;&gt;ROW(AE1570))*((S1570=0)*($S$7:$S$2085&gt;0)+(S1570&gt;0)*($S$7:$S$2085=0)))&gt;0,"SALONES UNIDOS",IF(SUMPRODUCT((AE1570=$AE$7:$AE$2085)*(AI1570=$AI$7:$AI$2085)*((AO1570&lt;$AP$7:$AP$2085)*(AP1570&gt;$AO$7:$AO$2085))*(ROW($AE$7:$AE$2085)&lt;&gt;ROW(AE1570)))&gt;0,"Cruzado","Sin cruce")))</f>
        <v/>
      </c>
      <c r="AS1570" s="94" t="str">
        <f t="shared" si="31"/>
        <v>PS7PRINCIPALB</v>
      </c>
      <c r="AT1570" s="94" t="str" cm="1">
        <f t="array" ref="AT1570">IF(AS1570="","",IF(SUMPRODUCT((AS1570=$AS$7:$AS$2085)*(AI1570=$AI$7:$AI$2085)*(AO1570=$AO$7:$AO$2085)*(AP1570=$AP$7:$AP$2085)*(ROW($AS$7:$AS$2085)&lt;&gt;ROW(AS1570))*((S1570=0)*($S$7:$S$2085&gt;0)+(S1570&gt;0)*($S$7:$S$2085=0)))&gt;0,"SALONES UNIDOS",IF(SUMPRODUCT((AS1570=$AS$7:$AS$2085)*(AI1570=$AI$7:$AI$2085)*((AO1570&lt;$AP$7:$AP$2085)*(AP1570&gt;$AO$7:$AO$2085))*(ROW($AS$7:$AS$2085)&lt;&gt;ROW(AS1570)))&gt;0,"Cruzado","Sin cruce")))</f>
        <v>Sin cruce</v>
      </c>
    </row>
    <row r="1571" spans="3:46" ht="15.6" hidden="1" customHeight="1">
      <c r="C1571" s="496" t="s">
        <v>572</v>
      </c>
      <c r="D1571" s="479" t="s">
        <v>828</v>
      </c>
      <c r="E1571" s="479">
        <v>20261</v>
      </c>
      <c r="F1571" s="503" t="s">
        <v>48</v>
      </c>
      <c r="G1571" s="497" t="s">
        <v>80</v>
      </c>
      <c r="H1571" s="503" t="s">
        <v>90</v>
      </c>
      <c r="I1571" s="503">
        <v>7</v>
      </c>
      <c r="J1571" s="503" t="s">
        <v>51</v>
      </c>
      <c r="K1571" s="503" t="s">
        <v>51</v>
      </c>
      <c r="L1571" s="499" t="s">
        <v>906</v>
      </c>
      <c r="M1571" s="535" t="s">
        <v>907</v>
      </c>
      <c r="N1571" s="15" t="s">
        <v>637</v>
      </c>
      <c r="O1571" s="15" t="s">
        <v>831</v>
      </c>
      <c r="P1571" s="503" t="s">
        <v>624</v>
      </c>
      <c r="Q1571" s="15">
        <v>2</v>
      </c>
      <c r="R1571" s="15">
        <v>2</v>
      </c>
      <c r="S1571" s="479">
        <v>4</v>
      </c>
      <c r="T1571" s="15">
        <v>3</v>
      </c>
      <c r="U1571" s="471"/>
      <c r="V1571" s="550">
        <v>30</v>
      </c>
      <c r="W1571" s="497">
        <v>21815710</v>
      </c>
      <c r="X1571" s="566" t="s">
        <v>317</v>
      </c>
      <c r="Y1571" s="596" t="s">
        <v>579</v>
      </c>
      <c r="Z1571" s="15"/>
      <c r="AA1571" s="15"/>
      <c r="AB1571" s="15"/>
      <c r="AC1571" s="15" t="s">
        <v>953</v>
      </c>
      <c r="AD1571" s="15"/>
      <c r="AE1571" s="479"/>
      <c r="AF1571" s="497"/>
      <c r="AG1571" s="497"/>
      <c r="AH1571" s="497" t="s">
        <v>203</v>
      </c>
      <c r="AI1571" s="15">
        <v>4</v>
      </c>
      <c r="AJ1571" s="15">
        <v>7</v>
      </c>
      <c r="AK1571" s="15">
        <v>40</v>
      </c>
      <c r="AL1571" s="15">
        <v>11</v>
      </c>
      <c r="AM1571" s="15">
        <v>0</v>
      </c>
      <c r="AN1571" s="490">
        <f>IF(AJ1571="",S1571,ROUND(((((AL1571/24)+(AM1571/1440))-((AJ1571/24)+(AK1571/1440)))*1440/50),5))</f>
        <v>4</v>
      </c>
      <c r="AO1571" s="491">
        <f>AJ1571/24+AK1571/1440</f>
        <v>0.31944444444444448</v>
      </c>
      <c r="AP1571" s="491">
        <f>AL1571/24+AM1571/1440</f>
        <v>0.45833333333333331</v>
      </c>
      <c r="AQ1571" s="23" t="str" cm="1">
        <f t="array" ref="AQ1571">IF(X1571="","",IF(SUMPRODUCT((X1571=$X$7:$X$2085)*(AI1571=$AI$7:$AI$2085)*(AO1571=$AO$7:$AO$2085)*(AP1571=$AP$7:$AP$2085)*(ROW($X$7:$X$2085)&lt;&gt;ROW(X1571))*((S1571=0)*($S$7:$S$2085&gt;0)+(S1571&gt;0)*($S$7:$S$2085=0)))&gt;0,"SALONES UNIDOS",IF(SUMPRODUCT((X1571=$X$7:$X$2085)*(AI1571=$AI$7:$AI$2085)*((AO1571&lt;$AP$7:$AP$2085)*(AP1571&gt;$AO$7:$AO$2085))*(ROW($X$7:$X$2085)&lt;&gt;ROW(X1571)))&gt;0,"Cruzado","Sin cruce")))</f>
        <v>Sin cruce</v>
      </c>
      <c r="AR1571" s="23" t="str" cm="1">
        <f t="array" ref="AR1571">IF(AE1571="","",IF(SUMPRODUCT((AE1571=$AE$7:$AE$2085)*(AI1571=$AI$7:$AI$2085)*(AO1571=$AO$7:$AO$2085)*(AP1571=$AP$7:$AP$2085)*(ROW($AE$7:$AE$2085)&lt;&gt;ROW(AE1571))*((S1571=0)*($S$7:$S$2085&gt;0)+(S1571&gt;0)*($S$7:$S$2085=0)))&gt;0,"SALONES UNIDOS",IF(SUMPRODUCT((AE1571=$AE$7:$AE$2085)*(AI1571=$AI$7:$AI$2085)*((AO1571&lt;$AP$7:$AP$2085)*(AP1571&gt;$AO$7:$AO$2085))*(ROW($AE$7:$AE$2085)&lt;&gt;ROW(AE1571)))&gt;0,"Cruzado","Sin cruce")))</f>
        <v/>
      </c>
      <c r="AS1571" s="94" t="str">
        <f t="shared" si="31"/>
        <v>PS7PRINCIPALB</v>
      </c>
      <c r="AT1571" s="94" t="str" cm="1">
        <f t="array" ref="AT1571">IF(AS1571="","",IF(SUMPRODUCT((AS1571=$AS$7:$AS$2085)*(AI1571=$AI$7:$AI$2085)*(AO1571=$AO$7:$AO$2085)*(AP1571=$AP$7:$AP$2085)*(ROW($AS$7:$AS$2085)&lt;&gt;ROW(AS1571))*((S1571=0)*($S$7:$S$2085&gt;0)+(S1571&gt;0)*($S$7:$S$2085=0)))&gt;0,"SALONES UNIDOS",IF(SUMPRODUCT((AS1571=$AS$7:$AS$2085)*(AI1571=$AI$7:$AI$2085)*((AO1571&lt;$AP$7:$AP$2085)*(AP1571&gt;$AO$7:$AO$2085))*(ROW($AS$7:$AS$2085)&lt;&gt;ROW(AS1571)))&gt;0,"Cruzado","Sin cruce")))</f>
        <v>Sin cruce</v>
      </c>
    </row>
    <row r="1572" spans="3:46" ht="15.6" hidden="1" customHeight="1">
      <c r="C1572" s="496" t="s">
        <v>572</v>
      </c>
      <c r="D1572" s="479" t="s">
        <v>828</v>
      </c>
      <c r="E1572" s="479">
        <v>20261</v>
      </c>
      <c r="F1572" s="503" t="s">
        <v>48</v>
      </c>
      <c r="G1572" s="497" t="s">
        <v>80</v>
      </c>
      <c r="H1572" s="503" t="s">
        <v>90</v>
      </c>
      <c r="I1572" s="503">
        <v>7</v>
      </c>
      <c r="J1572" s="503" t="s">
        <v>51</v>
      </c>
      <c r="K1572" s="503" t="s">
        <v>51</v>
      </c>
      <c r="L1572" s="499" t="s">
        <v>908</v>
      </c>
      <c r="M1572" s="535" t="s">
        <v>909</v>
      </c>
      <c r="N1572" s="15" t="s">
        <v>637</v>
      </c>
      <c r="O1572" s="15" t="s">
        <v>831</v>
      </c>
      <c r="P1572" s="503" t="s">
        <v>579</v>
      </c>
      <c r="Q1572" s="15">
        <v>3</v>
      </c>
      <c r="R1572" s="15">
        <v>2</v>
      </c>
      <c r="S1572" s="479">
        <v>5</v>
      </c>
      <c r="T1572" s="15">
        <v>4</v>
      </c>
      <c r="U1572" s="471"/>
      <c r="V1572" s="550">
        <v>30</v>
      </c>
      <c r="W1572" s="548">
        <v>21863060</v>
      </c>
      <c r="X1572" s="564" t="s">
        <v>297</v>
      </c>
      <c r="Y1572" s="15" t="s">
        <v>579</v>
      </c>
      <c r="Z1572" s="15"/>
      <c r="AA1572" s="15"/>
      <c r="AB1572" s="15"/>
      <c r="AC1572" s="15" t="s">
        <v>1090</v>
      </c>
      <c r="AD1572" s="15"/>
      <c r="AE1572" s="479"/>
      <c r="AF1572" s="497"/>
      <c r="AG1572" s="497"/>
      <c r="AH1572" s="497" t="s">
        <v>203</v>
      </c>
      <c r="AI1572" s="15">
        <v>2</v>
      </c>
      <c r="AJ1572" s="15">
        <v>18</v>
      </c>
      <c r="AK1572" s="15">
        <v>30</v>
      </c>
      <c r="AL1572" s="15">
        <v>22</v>
      </c>
      <c r="AM1572" s="15">
        <v>40</v>
      </c>
      <c r="AN1572" s="490">
        <f>IF(AJ1572="",S1572,ROUND(((((AL1572/24)+(AM1572/1440))-((AJ1572/24)+(AK1572/1440)))*1440/50),5))</f>
        <v>5</v>
      </c>
      <c r="AO1572" s="491">
        <f>AJ1572/24+AK1572/1440</f>
        <v>0.77083333333333337</v>
      </c>
      <c r="AP1572" s="491">
        <f>AL1572/24+AM1572/1440</f>
        <v>0.94444444444444442</v>
      </c>
      <c r="AQ1572" s="23" t="str" cm="1">
        <f t="array" ref="AQ1572">IF(X1572="","",IF(SUMPRODUCT((X1572=$X$7:$X$2085)*(AI1572=$AI$7:$AI$2085)*(AO1572=$AO$7:$AO$2085)*(AP1572=$AP$7:$AP$2085)*(ROW($X$7:$X$2085)&lt;&gt;ROW(X1572))*((S1572=0)*($S$7:$S$2085&gt;0)+(S1572&gt;0)*($S$7:$S$2085=0)))&gt;0,"SALONES UNIDOS",IF(SUMPRODUCT((X1572=$X$7:$X$2085)*(AI1572=$AI$7:$AI$2085)*((AO1572&lt;$AP$7:$AP$2085)*(AP1572&gt;$AO$7:$AO$2085))*(ROW($X$7:$X$2085)&lt;&gt;ROW(X1572)))&gt;0,"Cruzado","Sin cruce")))</f>
        <v>Sin cruce</v>
      </c>
      <c r="AR1572" s="23" t="str" cm="1">
        <f t="array" ref="AR1572">IF(AE1572="","",IF(SUMPRODUCT((AE1572=$AE$7:$AE$2085)*(AI1572=$AI$7:$AI$2085)*(AO1572=$AO$7:$AO$2085)*(AP1572=$AP$7:$AP$2085)*(ROW($AE$7:$AE$2085)&lt;&gt;ROW(AE1572))*((S1572=0)*($S$7:$S$2085&gt;0)+(S1572&gt;0)*($S$7:$S$2085=0)))&gt;0,"SALONES UNIDOS",IF(SUMPRODUCT((AE1572=$AE$7:$AE$2085)*(AI1572=$AI$7:$AI$2085)*((AO1572&lt;$AP$7:$AP$2085)*(AP1572&gt;$AO$7:$AO$2085))*(ROW($AE$7:$AE$2085)&lt;&gt;ROW(AE1572)))&gt;0,"Cruzado","Sin cruce")))</f>
        <v/>
      </c>
      <c r="AS1572" s="94" t="str">
        <f t="shared" si="31"/>
        <v>PS7PRINCIPALB</v>
      </c>
      <c r="AT1572" s="94" t="str" cm="1">
        <f t="array" ref="AT1572">IF(AS1572="","",IF(SUMPRODUCT((AS1572=$AS$7:$AS$2085)*(AI1572=$AI$7:$AI$2085)*(AO1572=$AO$7:$AO$2085)*(AP1572=$AP$7:$AP$2085)*(ROW($AS$7:$AS$2085)&lt;&gt;ROW(AS1572))*((S1572=0)*($S$7:$S$2085&gt;0)+(S1572&gt;0)*($S$7:$S$2085=0)))&gt;0,"SALONES UNIDOS",IF(SUMPRODUCT((AS1572=$AS$7:$AS$2085)*(AI1572=$AI$7:$AI$2085)*((AO1572&lt;$AP$7:$AP$2085)*(AP1572&gt;$AO$7:$AO$2085))*(ROW($AS$7:$AS$2085)&lt;&gt;ROW(AS1572)))&gt;0,"Cruzado","Sin cruce")))</f>
        <v>Sin cruce</v>
      </c>
    </row>
    <row r="1573" spans="3:46" ht="15.6" hidden="1" customHeight="1">
      <c r="C1573" s="496" t="s">
        <v>572</v>
      </c>
      <c r="D1573" s="479" t="s">
        <v>828</v>
      </c>
      <c r="E1573" s="479">
        <v>20261</v>
      </c>
      <c r="F1573" s="503" t="s">
        <v>48</v>
      </c>
      <c r="G1573" s="497" t="s">
        <v>80</v>
      </c>
      <c r="H1573" s="503" t="s">
        <v>90</v>
      </c>
      <c r="I1573" s="503">
        <v>7</v>
      </c>
      <c r="J1573" s="503" t="s">
        <v>51</v>
      </c>
      <c r="K1573" s="503" t="s">
        <v>51</v>
      </c>
      <c r="L1573" s="499" t="s">
        <v>910</v>
      </c>
      <c r="M1573" s="535" t="s">
        <v>812</v>
      </c>
      <c r="N1573" s="15" t="s">
        <v>830</v>
      </c>
      <c r="O1573" s="15" t="s">
        <v>831</v>
      </c>
      <c r="P1573" s="503" t="s">
        <v>624</v>
      </c>
      <c r="Q1573" s="15">
        <v>3</v>
      </c>
      <c r="R1573" s="15">
        <v>2</v>
      </c>
      <c r="S1573" s="479">
        <v>5</v>
      </c>
      <c r="T1573" s="15">
        <v>4</v>
      </c>
      <c r="U1573" s="471"/>
      <c r="V1573" s="550">
        <v>18</v>
      </c>
      <c r="W1573" s="497">
        <v>18140921</v>
      </c>
      <c r="X1573" s="566" t="s">
        <v>439</v>
      </c>
      <c r="Y1573" s="15" t="s">
        <v>624</v>
      </c>
      <c r="Z1573" s="15"/>
      <c r="AA1573" s="15"/>
      <c r="AB1573" s="15"/>
      <c r="AC1573" s="493"/>
      <c r="AD1573" s="15"/>
      <c r="AE1573" s="479"/>
      <c r="AF1573" s="497"/>
      <c r="AG1573" s="497"/>
      <c r="AH1573" s="15" t="s">
        <v>203</v>
      </c>
      <c r="AI1573" s="15">
        <v>5</v>
      </c>
      <c r="AJ1573" s="15">
        <v>18</v>
      </c>
      <c r="AK1573" s="15">
        <v>30</v>
      </c>
      <c r="AL1573" s="15">
        <v>22</v>
      </c>
      <c r="AM1573" s="15">
        <v>40</v>
      </c>
      <c r="AN1573" s="490">
        <f>IF(AJ1573="",S1573,ROUND(((((AL1573/24)+(AM1573/1440))-((AJ1573/24)+(AK1573/1440)))*1440/50),5))</f>
        <v>5</v>
      </c>
      <c r="AO1573" s="491">
        <f>AJ1573/24+AK1573/1440</f>
        <v>0.77083333333333337</v>
      </c>
      <c r="AP1573" s="491">
        <f>AL1573/24+AM1573/1440</f>
        <v>0.94444444444444442</v>
      </c>
      <c r="AQ1573" s="23" t="str" cm="1">
        <f t="array" ref="AQ1573">IF(X1573="","",IF(SUMPRODUCT((X1573=$X$7:$X$2085)*(AI1573=$AI$7:$AI$2085)*(AO1573=$AO$7:$AO$2085)*(AP1573=$AP$7:$AP$2085)*(ROW($X$7:$X$2085)&lt;&gt;ROW(X1573))*((S1573=0)*($S$7:$S$2085&gt;0)+(S1573&gt;0)*($S$7:$S$2085=0)))&gt;0,"SALONES UNIDOS",IF(SUMPRODUCT((X1573=$X$7:$X$2085)*(AI1573=$AI$7:$AI$2085)*((AO1573&lt;$AP$7:$AP$2085)*(AP1573&gt;$AO$7:$AO$2085))*(ROW($X$7:$X$2085)&lt;&gt;ROW(X1573)))&gt;0,"Cruzado","Sin cruce")))</f>
        <v>Sin cruce</v>
      </c>
      <c r="AR1573" s="23" t="str" cm="1">
        <f t="array" ref="AR1573">IF(AE1573="","",IF(SUMPRODUCT((AE1573=$AE$7:$AE$2085)*(AI1573=$AI$7:$AI$2085)*(AO1573=$AO$7:$AO$2085)*(AP1573=$AP$7:$AP$2085)*(ROW($AE$7:$AE$2085)&lt;&gt;ROW(AE1573))*((S1573=0)*($S$7:$S$2085&gt;0)+(S1573&gt;0)*($S$7:$S$2085=0)))&gt;0,"SALONES UNIDOS",IF(SUMPRODUCT((AE1573=$AE$7:$AE$2085)*(AI1573=$AI$7:$AI$2085)*((AO1573&lt;$AP$7:$AP$2085)*(AP1573&gt;$AO$7:$AO$2085))*(ROW($AE$7:$AE$2085)&lt;&gt;ROW(AE1573)))&gt;0,"Cruzado","Sin cruce")))</f>
        <v/>
      </c>
      <c r="AS1573" s="94" t="str">
        <f t="shared" si="31"/>
        <v>PS7PRINCIPALB</v>
      </c>
      <c r="AT1573" s="94" t="str" cm="1">
        <f t="array" ref="AT1573">IF(AS1573="","",IF(SUMPRODUCT((AS1573=$AS$7:$AS$2085)*(AI1573=$AI$7:$AI$2085)*(AO1573=$AO$7:$AO$2085)*(AP1573=$AP$7:$AP$2085)*(ROW($AS$7:$AS$2085)&lt;&gt;ROW(AS1573))*((S1573=0)*($S$7:$S$2085&gt;0)+(S1573&gt;0)*($S$7:$S$2085=0)))&gt;0,"SALONES UNIDOS",IF(SUMPRODUCT((AS1573=$AS$7:$AS$2085)*(AI1573=$AI$7:$AI$2085)*((AO1573&lt;$AP$7:$AP$2085)*(AP1573&gt;$AO$7:$AO$2085))*(ROW($AS$7:$AS$2085)&lt;&gt;ROW(AS1573)))&gt;0,"Cruzado","Sin cruce")))</f>
        <v>Sin cruce</v>
      </c>
    </row>
    <row r="1574" spans="3:46" ht="15.6" hidden="1" customHeight="1">
      <c r="C1574" s="496" t="s">
        <v>572</v>
      </c>
      <c r="D1574" s="479" t="s">
        <v>828</v>
      </c>
      <c r="E1574" s="479">
        <v>20261</v>
      </c>
      <c r="F1574" s="503" t="s">
        <v>48</v>
      </c>
      <c r="G1574" s="497" t="s">
        <v>80</v>
      </c>
      <c r="H1574" s="503" t="s">
        <v>90</v>
      </c>
      <c r="I1574" s="503">
        <v>7</v>
      </c>
      <c r="J1574" s="503" t="s">
        <v>57</v>
      </c>
      <c r="K1574" s="503" t="s">
        <v>57</v>
      </c>
      <c r="L1574" s="499" t="s">
        <v>910</v>
      </c>
      <c r="M1574" s="535" t="s">
        <v>812</v>
      </c>
      <c r="N1574" s="15" t="s">
        <v>830</v>
      </c>
      <c r="O1574" s="15" t="s">
        <v>831</v>
      </c>
      <c r="P1574" s="503" t="s">
        <v>624</v>
      </c>
      <c r="Q1574" s="15">
        <v>3</v>
      </c>
      <c r="R1574" s="15">
        <v>2</v>
      </c>
      <c r="S1574" s="479">
        <v>5</v>
      </c>
      <c r="T1574" s="15">
        <v>4</v>
      </c>
      <c r="U1574" s="471"/>
      <c r="V1574" s="550">
        <v>18</v>
      </c>
      <c r="W1574" s="497">
        <v>21851873</v>
      </c>
      <c r="X1574" s="566" t="s">
        <v>307</v>
      </c>
      <c r="Y1574" s="15" t="s">
        <v>624</v>
      </c>
      <c r="Z1574" s="15"/>
      <c r="AA1574" s="15"/>
      <c r="AB1574" s="15"/>
      <c r="AC1574" s="493"/>
      <c r="AD1574" s="15"/>
      <c r="AE1574" s="479"/>
      <c r="AF1574" s="497"/>
      <c r="AG1574" s="497"/>
      <c r="AH1574" s="15" t="s">
        <v>203</v>
      </c>
      <c r="AI1574" s="15">
        <v>1</v>
      </c>
      <c r="AJ1574" s="15">
        <v>19</v>
      </c>
      <c r="AK1574" s="15">
        <v>20</v>
      </c>
      <c r="AL1574" s="15">
        <v>23</v>
      </c>
      <c r="AM1574" s="15">
        <v>30</v>
      </c>
      <c r="AN1574" s="490">
        <f>IF(AJ1574="",S1574,ROUND(((((AL1574/24)+(AM1574/1440))-((AJ1574/24)+(AK1574/1440)))*1440/50),5))</f>
        <v>5</v>
      </c>
      <c r="AO1574" s="491">
        <f>AJ1574/24+AK1574/1440</f>
        <v>0.80555555555555547</v>
      </c>
      <c r="AP1574" s="491">
        <f>AL1574/24+AM1574/1440</f>
        <v>0.97916666666666674</v>
      </c>
      <c r="AQ1574" s="23" t="str" cm="1">
        <f t="array" ref="AQ1574">IF(X1574="","",IF(SUMPRODUCT((X1574=$X$7:$X$2085)*(AI1574=$AI$7:$AI$2085)*(AO1574=$AO$7:$AO$2085)*(AP1574=$AP$7:$AP$2085)*(ROW($X$7:$X$2085)&lt;&gt;ROW(X1574))*((S1574=0)*($S$7:$S$2085&gt;0)+(S1574&gt;0)*($S$7:$S$2085=0)))&gt;0,"SALONES UNIDOS",IF(SUMPRODUCT((X1574=$X$7:$X$2085)*(AI1574=$AI$7:$AI$2085)*((AO1574&lt;$AP$7:$AP$2085)*(AP1574&gt;$AO$7:$AO$2085))*(ROW($X$7:$X$2085)&lt;&gt;ROW(X1574)))&gt;0,"Cruzado","Sin cruce")))</f>
        <v>Sin cruce</v>
      </c>
      <c r="AR1574" s="23" t="str" cm="1">
        <f t="array" ref="AR1574">IF(AE1574="","",IF(SUMPRODUCT((AE1574=$AE$7:$AE$2085)*(AI1574=$AI$7:$AI$2085)*(AO1574=$AO$7:$AO$2085)*(AP1574=$AP$7:$AP$2085)*(ROW($AE$7:$AE$2085)&lt;&gt;ROW(AE1574))*((S1574=0)*($S$7:$S$2085&gt;0)+(S1574&gt;0)*($S$7:$S$2085=0)))&gt;0,"SALONES UNIDOS",IF(SUMPRODUCT((AE1574=$AE$7:$AE$2085)*(AI1574=$AI$7:$AI$2085)*((AO1574&lt;$AP$7:$AP$2085)*(AP1574&gt;$AO$7:$AO$2085))*(ROW($AE$7:$AE$2085)&lt;&gt;ROW(AE1574)))&gt;0,"Cruzado","Sin cruce")))</f>
        <v/>
      </c>
      <c r="AS1574" s="94" t="str">
        <f t="shared" si="31"/>
        <v>PS7PRINCIPALC</v>
      </c>
      <c r="AT1574" s="94" t="str" cm="1">
        <f t="array" ref="AT1574">IF(AS1574="","",IF(SUMPRODUCT((AS1574=$AS$7:$AS$2085)*(AI1574=$AI$7:$AI$2085)*(AO1574=$AO$7:$AO$2085)*(AP1574=$AP$7:$AP$2085)*(ROW($AS$7:$AS$2085)&lt;&gt;ROW(AS1574))*((S1574=0)*($S$7:$S$2085&gt;0)+(S1574&gt;0)*($S$7:$S$2085=0)))&gt;0,"SALONES UNIDOS",IF(SUMPRODUCT((AS1574=$AS$7:$AS$2085)*(AI1574=$AI$7:$AI$2085)*((AO1574&lt;$AP$7:$AP$2085)*(AP1574&gt;$AO$7:$AO$2085))*(ROW($AS$7:$AS$2085)&lt;&gt;ROW(AS1574)))&gt;0,"Cruzado","Sin cruce")))</f>
        <v>Sin cruce</v>
      </c>
    </row>
    <row r="1575" spans="3:46" ht="15.6" hidden="1" customHeight="1">
      <c r="C1575" s="496" t="s">
        <v>572</v>
      </c>
      <c r="D1575" s="479" t="s">
        <v>828</v>
      </c>
      <c r="E1575" s="479">
        <v>20261</v>
      </c>
      <c r="F1575" s="503" t="s">
        <v>48</v>
      </c>
      <c r="G1575" s="497" t="s">
        <v>80</v>
      </c>
      <c r="H1575" s="503" t="s">
        <v>90</v>
      </c>
      <c r="I1575" s="503">
        <v>7</v>
      </c>
      <c r="J1575" s="503" t="s">
        <v>66</v>
      </c>
      <c r="K1575" s="503" t="s">
        <v>66</v>
      </c>
      <c r="L1575" s="499" t="s">
        <v>910</v>
      </c>
      <c r="M1575" s="535" t="s">
        <v>812</v>
      </c>
      <c r="N1575" s="15" t="s">
        <v>830</v>
      </c>
      <c r="O1575" s="15" t="s">
        <v>831</v>
      </c>
      <c r="P1575" s="503" t="s">
        <v>624</v>
      </c>
      <c r="Q1575" s="15">
        <v>3</v>
      </c>
      <c r="R1575" s="15">
        <v>2</v>
      </c>
      <c r="S1575" s="479">
        <v>5</v>
      </c>
      <c r="T1575" s="15">
        <v>4</v>
      </c>
      <c r="U1575" s="471"/>
      <c r="V1575" s="550">
        <v>18</v>
      </c>
      <c r="W1575" s="497">
        <v>21851873</v>
      </c>
      <c r="X1575" s="566" t="s">
        <v>307</v>
      </c>
      <c r="Y1575" s="15" t="s">
        <v>624</v>
      </c>
      <c r="Z1575" s="15"/>
      <c r="AA1575" s="15"/>
      <c r="AB1575" s="15"/>
      <c r="AC1575" s="493"/>
      <c r="AD1575" s="15"/>
      <c r="AE1575" s="479"/>
      <c r="AF1575" s="497"/>
      <c r="AG1575" s="497"/>
      <c r="AH1575" s="15" t="s">
        <v>203</v>
      </c>
      <c r="AI1575" s="15">
        <v>4</v>
      </c>
      <c r="AJ1575" s="15">
        <v>19</v>
      </c>
      <c r="AK1575" s="15">
        <v>20</v>
      </c>
      <c r="AL1575" s="15">
        <v>23</v>
      </c>
      <c r="AM1575" s="15">
        <v>30</v>
      </c>
      <c r="AN1575" s="490">
        <f>IF(AJ1575="",S1575,ROUND(((((AL1575/24)+(AM1575/1440))-((AJ1575/24)+(AK1575/1440)))*1440/50),5))</f>
        <v>5</v>
      </c>
      <c r="AO1575" s="491">
        <f>AJ1575/24+AK1575/1440</f>
        <v>0.80555555555555547</v>
      </c>
      <c r="AP1575" s="491">
        <f>AL1575/24+AM1575/1440</f>
        <v>0.97916666666666674</v>
      </c>
      <c r="AQ1575" s="23" t="str" cm="1">
        <f t="array" ref="AQ1575">IF(X1575="","",IF(SUMPRODUCT((X1575=$X$7:$X$2085)*(AI1575=$AI$7:$AI$2085)*(AO1575=$AO$7:$AO$2085)*(AP1575=$AP$7:$AP$2085)*(ROW($X$7:$X$2085)&lt;&gt;ROW(X1575))*((S1575=0)*($S$7:$S$2085&gt;0)+(S1575&gt;0)*($S$7:$S$2085=0)))&gt;0,"SALONES UNIDOS",IF(SUMPRODUCT((X1575=$X$7:$X$2085)*(AI1575=$AI$7:$AI$2085)*((AO1575&lt;$AP$7:$AP$2085)*(AP1575&gt;$AO$7:$AO$2085))*(ROW($X$7:$X$2085)&lt;&gt;ROW(X1575)))&gt;0,"Cruzado","Sin cruce")))</f>
        <v>Sin cruce</v>
      </c>
      <c r="AR1575" s="23" t="str" cm="1">
        <f t="array" ref="AR1575">IF(AE1575="","",IF(SUMPRODUCT((AE1575=$AE$7:$AE$2085)*(AI1575=$AI$7:$AI$2085)*(AO1575=$AO$7:$AO$2085)*(AP1575=$AP$7:$AP$2085)*(ROW($AE$7:$AE$2085)&lt;&gt;ROW(AE1575))*((S1575=0)*($S$7:$S$2085&gt;0)+(S1575&gt;0)*($S$7:$S$2085=0)))&gt;0,"SALONES UNIDOS",IF(SUMPRODUCT((AE1575=$AE$7:$AE$2085)*(AI1575=$AI$7:$AI$2085)*((AO1575&lt;$AP$7:$AP$2085)*(AP1575&gt;$AO$7:$AO$2085))*(ROW($AE$7:$AE$2085)&lt;&gt;ROW(AE1575)))&gt;0,"Cruzado","Sin cruce")))</f>
        <v/>
      </c>
      <c r="AS1575" s="94" t="str">
        <f t="shared" si="31"/>
        <v>PS7PRINCIPALD</v>
      </c>
      <c r="AT1575" s="94" t="str" cm="1">
        <f t="array" ref="AT1575">IF(AS1575="","",IF(SUMPRODUCT((AS1575=$AS$7:$AS$2085)*(AI1575=$AI$7:$AI$2085)*(AO1575=$AO$7:$AO$2085)*(AP1575=$AP$7:$AP$2085)*(ROW($AS$7:$AS$2085)&lt;&gt;ROW(AS1575))*((S1575=0)*($S$7:$S$2085&gt;0)+(S1575&gt;0)*($S$7:$S$2085=0)))&gt;0,"SALONES UNIDOS",IF(SUMPRODUCT((AS1575=$AS$7:$AS$2085)*(AI1575=$AI$7:$AI$2085)*((AO1575&lt;$AP$7:$AP$2085)*(AP1575&gt;$AO$7:$AO$2085))*(ROW($AS$7:$AS$2085)&lt;&gt;ROW(AS1575)))&gt;0,"Cruzado","Sin cruce")))</f>
        <v>Sin cruce</v>
      </c>
    </row>
    <row r="1576" spans="3:46" ht="15.6" hidden="1" customHeight="1">
      <c r="C1576" s="496" t="s">
        <v>572</v>
      </c>
      <c r="D1576" s="15" t="s">
        <v>59</v>
      </c>
      <c r="E1576" s="15">
        <v>202011</v>
      </c>
      <c r="F1576" s="503" t="s">
        <v>48</v>
      </c>
      <c r="G1576" s="497" t="s">
        <v>80</v>
      </c>
      <c r="H1576" s="503" t="s">
        <v>90</v>
      </c>
      <c r="I1576" s="503">
        <v>8</v>
      </c>
      <c r="J1576" s="503" t="s">
        <v>41</v>
      </c>
      <c r="K1576" s="503" t="s">
        <v>41</v>
      </c>
      <c r="L1576" s="499" t="s">
        <v>911</v>
      </c>
      <c r="M1576" s="535" t="s">
        <v>912</v>
      </c>
      <c r="N1576" s="15" t="s">
        <v>710</v>
      </c>
      <c r="O1576" s="15" t="s">
        <v>578</v>
      </c>
      <c r="P1576" s="503" t="s">
        <v>579</v>
      </c>
      <c r="Q1576" s="15">
        <v>3</v>
      </c>
      <c r="R1576" s="15">
        <v>0</v>
      </c>
      <c r="S1576" s="479">
        <v>3</v>
      </c>
      <c r="T1576" s="15">
        <v>4</v>
      </c>
      <c r="U1576" s="471"/>
      <c r="V1576" s="550">
        <v>35</v>
      </c>
      <c r="W1576" s="497">
        <v>46406209</v>
      </c>
      <c r="X1576" s="566" t="s">
        <v>368</v>
      </c>
      <c r="Y1576" s="15" t="s">
        <v>579</v>
      </c>
      <c r="Z1576" s="15"/>
      <c r="AA1576" s="15"/>
      <c r="AB1576" s="15"/>
      <c r="AC1576" s="15" t="s">
        <v>1090</v>
      </c>
      <c r="AD1576" s="15"/>
      <c r="AE1576" s="479"/>
      <c r="AF1576" s="497"/>
      <c r="AG1576" s="497"/>
      <c r="AH1576" s="497" t="s">
        <v>582</v>
      </c>
      <c r="AI1576" s="15">
        <v>3</v>
      </c>
      <c r="AJ1576" s="15">
        <v>17</v>
      </c>
      <c r="AK1576" s="15">
        <v>40</v>
      </c>
      <c r="AL1576" s="15">
        <v>20</v>
      </c>
      <c r="AM1576" s="15">
        <v>10</v>
      </c>
      <c r="AN1576" s="490">
        <f>IF(AJ1576="",S1576,ROUND(((((AL1576/24)+(AM1576/1440))-((AJ1576/24)+(AK1576/1440)))*1440/50),5))</f>
        <v>3</v>
      </c>
      <c r="AO1576" s="491">
        <f>AJ1576/24+AK1576/1440</f>
        <v>0.73611111111111116</v>
      </c>
      <c r="AP1576" s="491">
        <f>AL1576/24+AM1576/1440</f>
        <v>0.84027777777777779</v>
      </c>
      <c r="AQ1576" s="23" t="str" cm="1">
        <f t="array" ref="AQ1576">IF(X1576="","",IF(SUMPRODUCT((X1576=$X$7:$X$2085)*(AI1576=$AI$7:$AI$2085)*(AO1576=$AO$7:$AO$2085)*(AP1576=$AP$7:$AP$2085)*(ROW($X$7:$X$2085)&lt;&gt;ROW(X1576))*((S1576=0)*($S$7:$S$2085&gt;0)+(S1576&gt;0)*($S$7:$S$2085=0)))&gt;0,"SALONES UNIDOS",IF(SUMPRODUCT((X1576=$X$7:$X$2085)*(AI1576=$AI$7:$AI$2085)*((AO1576&lt;$AP$7:$AP$2085)*(AP1576&gt;$AO$7:$AO$2085))*(ROW($X$7:$X$2085)&lt;&gt;ROW(X1576)))&gt;0,"Cruzado","Sin cruce")))</f>
        <v>Sin cruce</v>
      </c>
      <c r="AR1576" s="23" t="str" cm="1">
        <f t="array" ref="AR1576">IF(AE1576="","",IF(SUMPRODUCT((AE1576=$AE$7:$AE$2085)*(AI1576=$AI$7:$AI$2085)*(AO1576=$AO$7:$AO$2085)*(AP1576=$AP$7:$AP$2085)*(ROW($AE$7:$AE$2085)&lt;&gt;ROW(AE1576))*((S1576=0)*($S$7:$S$2085&gt;0)+(S1576&gt;0)*($S$7:$S$2085=0)))&gt;0,"SALONES UNIDOS",IF(SUMPRODUCT((AE1576=$AE$7:$AE$2085)*(AI1576=$AI$7:$AI$2085)*((AO1576&lt;$AP$7:$AP$2085)*(AP1576&gt;$AO$7:$AO$2085))*(ROW($AE$7:$AE$2085)&lt;&gt;ROW(AE1576)))&gt;0,"Cruzado","Sin cruce")))</f>
        <v/>
      </c>
      <c r="AS1576" s="94" t="str">
        <f t="shared" ref="AS1576:AS1639" si="32">TRIM(CONCATENATE(H1576,I1576,F1576,K1576))</f>
        <v>PS8PRINCIPALA</v>
      </c>
      <c r="AT1576" s="94" t="str" cm="1">
        <f t="array" ref="AT1576">IF(AS1576="","",IF(SUMPRODUCT((AS1576=$AS$7:$AS$2085)*(AI1576=$AI$7:$AI$2085)*(AO1576=$AO$7:$AO$2085)*(AP1576=$AP$7:$AP$2085)*(ROW($AS$7:$AS$2085)&lt;&gt;ROW(AS1576))*((S1576=0)*($S$7:$S$2085&gt;0)+(S1576&gt;0)*($S$7:$S$2085=0)))&gt;0,"SALONES UNIDOS",IF(SUMPRODUCT((AS1576=$AS$7:$AS$2085)*(AI1576=$AI$7:$AI$2085)*((AO1576&lt;$AP$7:$AP$2085)*(AP1576&gt;$AO$7:$AO$2085))*(ROW($AS$7:$AS$2085)&lt;&gt;ROW(AS1576)))&gt;0,"Cruzado","Sin cruce")))</f>
        <v>Sin cruce</v>
      </c>
    </row>
    <row r="1577" spans="3:46" ht="15.6" hidden="1" customHeight="1">
      <c r="C1577" s="496" t="s">
        <v>572</v>
      </c>
      <c r="D1577" s="15" t="s">
        <v>59</v>
      </c>
      <c r="E1577" s="15">
        <v>202011</v>
      </c>
      <c r="F1577" s="503" t="s">
        <v>48</v>
      </c>
      <c r="G1577" s="497" t="s">
        <v>80</v>
      </c>
      <c r="H1577" s="503" t="s">
        <v>90</v>
      </c>
      <c r="I1577" s="503">
        <v>8</v>
      </c>
      <c r="J1577" s="503" t="s">
        <v>574</v>
      </c>
      <c r="K1577" s="503" t="s">
        <v>41</v>
      </c>
      <c r="L1577" s="499" t="s">
        <v>911</v>
      </c>
      <c r="M1577" s="535" t="s">
        <v>912</v>
      </c>
      <c r="N1577" s="15" t="s">
        <v>710</v>
      </c>
      <c r="O1577" s="15" t="s">
        <v>578</v>
      </c>
      <c r="P1577" s="503" t="s">
        <v>579</v>
      </c>
      <c r="Q1577" s="15">
        <v>0</v>
      </c>
      <c r="R1577" s="15">
        <v>2</v>
      </c>
      <c r="S1577" s="479">
        <v>2</v>
      </c>
      <c r="T1577" s="15">
        <v>4</v>
      </c>
      <c r="U1577" s="471"/>
      <c r="V1577" s="550">
        <v>19</v>
      </c>
      <c r="W1577" s="497">
        <v>46406209</v>
      </c>
      <c r="X1577" s="566" t="s">
        <v>368</v>
      </c>
      <c r="Y1577" s="15" t="s">
        <v>579</v>
      </c>
      <c r="Z1577" s="15"/>
      <c r="AA1577" s="15"/>
      <c r="AB1577" s="15"/>
      <c r="AC1577" s="493"/>
      <c r="AD1577" s="15"/>
      <c r="AE1577" s="15" t="s">
        <v>1104</v>
      </c>
      <c r="AF1577" s="497"/>
      <c r="AG1577" s="497"/>
      <c r="AH1577" s="497" t="s">
        <v>100</v>
      </c>
      <c r="AI1577" s="15">
        <v>3</v>
      </c>
      <c r="AJ1577" s="15">
        <v>20</v>
      </c>
      <c r="AK1577" s="15">
        <v>10</v>
      </c>
      <c r="AL1577" s="15">
        <v>21</v>
      </c>
      <c r="AM1577" s="15">
        <v>50</v>
      </c>
      <c r="AN1577" s="490">
        <f>IF(AJ1577="",S1577,ROUND(((((AL1577/24)+(AM1577/1440))-((AJ1577/24)+(AK1577/1440)))*1440/50),5))</f>
        <v>2</v>
      </c>
      <c r="AO1577" s="491">
        <f>AJ1577/24+AK1577/1440</f>
        <v>0.84027777777777779</v>
      </c>
      <c r="AP1577" s="491">
        <f>AL1577/24+AM1577/1440</f>
        <v>0.90972222222222221</v>
      </c>
      <c r="AQ1577" s="23" t="str" cm="1">
        <f t="array" ref="AQ1577">IF(X1577="","",IF(SUMPRODUCT((X1577=$X$7:$X$2085)*(AI1577=$AI$7:$AI$2085)*(AO1577=$AO$7:$AO$2085)*(AP1577=$AP$7:$AP$2085)*(ROW($X$7:$X$2085)&lt;&gt;ROW(X1577))*((S1577=0)*($S$7:$S$2085&gt;0)+(S1577&gt;0)*($S$7:$S$2085=0)))&gt;0,"SALONES UNIDOS",IF(SUMPRODUCT((X1577=$X$7:$X$2085)*(AI1577=$AI$7:$AI$2085)*((AO1577&lt;$AP$7:$AP$2085)*(AP1577&gt;$AO$7:$AO$2085))*(ROW($X$7:$X$2085)&lt;&gt;ROW(X1577)))&gt;0,"Cruzado","Sin cruce")))</f>
        <v>Sin cruce</v>
      </c>
      <c r="AR1577" s="23" t="str" cm="1">
        <f t="array" ref="AR1577">IF(AE1577="","",IF(SUMPRODUCT((AE1577=$AE$7:$AE$2085)*(AI1577=$AI$7:$AI$2085)*(AO1577=$AO$7:$AO$2085)*(AP1577=$AP$7:$AP$2085)*(ROW($AE$7:$AE$2085)&lt;&gt;ROW(AE1577))*((S1577=0)*($S$7:$S$2085&gt;0)+(S1577&gt;0)*($S$7:$S$2085=0)))&gt;0,"SALONES UNIDOS",IF(SUMPRODUCT((AE1577=$AE$7:$AE$2085)*(AI1577=$AI$7:$AI$2085)*((AO1577&lt;$AP$7:$AP$2085)*(AP1577&gt;$AO$7:$AO$2085))*(ROW($AE$7:$AE$2085)&lt;&gt;ROW(AE1577)))&gt;0,"Cruzado","Sin cruce")))</f>
        <v>Sin cruce</v>
      </c>
      <c r="AS1577" s="94" t="str">
        <f t="shared" si="32"/>
        <v>PS8PRINCIPALA</v>
      </c>
      <c r="AT1577" s="94" t="str" cm="1">
        <f t="array" ref="AT1577">IF(AS1577="","",IF(SUMPRODUCT((AS1577=$AS$7:$AS$2085)*(AI1577=$AI$7:$AI$2085)*(AO1577=$AO$7:$AO$2085)*(AP1577=$AP$7:$AP$2085)*(ROW($AS$7:$AS$2085)&lt;&gt;ROW(AS1577))*((S1577=0)*($S$7:$S$2085&gt;0)+(S1577&gt;0)*($S$7:$S$2085=0)))&gt;0,"SALONES UNIDOS",IF(SUMPRODUCT((AS1577=$AS$7:$AS$2085)*(AI1577=$AI$7:$AI$2085)*((AO1577&lt;$AP$7:$AP$2085)*(AP1577&gt;$AO$7:$AO$2085))*(ROW($AS$7:$AS$2085)&lt;&gt;ROW(AS1577)))&gt;0,"Cruzado","Sin cruce")))</f>
        <v>Sin cruce</v>
      </c>
    </row>
    <row r="1578" spans="3:46" ht="15.6" hidden="1" customHeight="1">
      <c r="C1578" s="496" t="s">
        <v>572</v>
      </c>
      <c r="D1578" s="15" t="s">
        <v>59</v>
      </c>
      <c r="E1578" s="15">
        <v>202011</v>
      </c>
      <c r="F1578" s="503" t="s">
        <v>48</v>
      </c>
      <c r="G1578" s="497" t="s">
        <v>80</v>
      </c>
      <c r="H1578" s="503" t="s">
        <v>90</v>
      </c>
      <c r="I1578" s="503">
        <v>8</v>
      </c>
      <c r="J1578" s="503" t="s">
        <v>583</v>
      </c>
      <c r="K1578" s="503" t="s">
        <v>41</v>
      </c>
      <c r="L1578" s="499" t="s">
        <v>911</v>
      </c>
      <c r="M1578" s="535" t="s">
        <v>912</v>
      </c>
      <c r="N1578" s="15" t="s">
        <v>710</v>
      </c>
      <c r="O1578" s="15" t="s">
        <v>578</v>
      </c>
      <c r="P1578" s="503" t="s">
        <v>579</v>
      </c>
      <c r="Q1578" s="15">
        <v>0</v>
      </c>
      <c r="R1578" s="15">
        <v>2</v>
      </c>
      <c r="S1578" s="479">
        <v>2</v>
      </c>
      <c r="T1578" s="15">
        <v>4</v>
      </c>
      <c r="U1578" s="471"/>
      <c r="V1578" s="550">
        <v>19</v>
      </c>
      <c r="W1578" s="497">
        <v>46406209</v>
      </c>
      <c r="X1578" s="566" t="s">
        <v>368</v>
      </c>
      <c r="Y1578" s="15" t="s">
        <v>579</v>
      </c>
      <c r="Z1578" s="15"/>
      <c r="AA1578" s="15"/>
      <c r="AB1578" s="15"/>
      <c r="AC1578" s="493"/>
      <c r="AD1578" s="15"/>
      <c r="AE1578" s="15" t="s">
        <v>1104</v>
      </c>
      <c r="AF1578" s="497"/>
      <c r="AG1578" s="497"/>
      <c r="AH1578" s="497" t="s">
        <v>100</v>
      </c>
      <c r="AI1578" s="15">
        <v>3</v>
      </c>
      <c r="AJ1578" s="15">
        <v>21</v>
      </c>
      <c r="AK1578" s="15">
        <v>50</v>
      </c>
      <c r="AL1578" s="15">
        <v>23</v>
      </c>
      <c r="AM1578" s="15">
        <v>30</v>
      </c>
      <c r="AN1578" s="490">
        <f>IF(AJ1578="",S1578,ROUND(((((AL1578/24)+(AM1578/1440))-((AJ1578/24)+(AK1578/1440)))*1440/50),5))</f>
        <v>2</v>
      </c>
      <c r="AO1578" s="491">
        <f>AJ1578/24+AK1578/1440</f>
        <v>0.90972222222222221</v>
      </c>
      <c r="AP1578" s="491">
        <f>AL1578/24+AM1578/1440</f>
        <v>0.97916666666666674</v>
      </c>
      <c r="AQ1578" s="23" t="str" cm="1">
        <f t="array" ref="AQ1578">IF(X1578="","",IF(SUMPRODUCT((X1578=$X$7:$X$2085)*(AI1578=$AI$7:$AI$2085)*(AO1578=$AO$7:$AO$2085)*(AP1578=$AP$7:$AP$2085)*(ROW($X$7:$X$2085)&lt;&gt;ROW(X1578))*((S1578=0)*($S$7:$S$2085&gt;0)+(S1578&gt;0)*($S$7:$S$2085=0)))&gt;0,"SALONES UNIDOS",IF(SUMPRODUCT((X1578=$X$7:$X$2085)*(AI1578=$AI$7:$AI$2085)*((AO1578&lt;$AP$7:$AP$2085)*(AP1578&gt;$AO$7:$AO$2085))*(ROW($X$7:$X$2085)&lt;&gt;ROW(X1578)))&gt;0,"Cruzado","Sin cruce")))</f>
        <v>Sin cruce</v>
      </c>
      <c r="AR1578" s="23" t="str" cm="1">
        <f t="array" ref="AR1578">IF(AE1578="","",IF(SUMPRODUCT((AE1578=$AE$7:$AE$2085)*(AI1578=$AI$7:$AI$2085)*(AO1578=$AO$7:$AO$2085)*(AP1578=$AP$7:$AP$2085)*(ROW($AE$7:$AE$2085)&lt;&gt;ROW(AE1578))*((S1578=0)*($S$7:$S$2085&gt;0)+(S1578&gt;0)*($S$7:$S$2085=0)))&gt;0,"SALONES UNIDOS",IF(SUMPRODUCT((AE1578=$AE$7:$AE$2085)*(AI1578=$AI$7:$AI$2085)*((AO1578&lt;$AP$7:$AP$2085)*(AP1578&gt;$AO$7:$AO$2085))*(ROW($AE$7:$AE$2085)&lt;&gt;ROW(AE1578)))&gt;0,"Cruzado","Sin cruce")))</f>
        <v>Sin cruce</v>
      </c>
      <c r="AS1578" s="94" t="str">
        <f t="shared" si="32"/>
        <v>PS8PRINCIPALA</v>
      </c>
      <c r="AT1578" s="94" t="str" cm="1">
        <f t="array" ref="AT1578">IF(AS1578="","",IF(SUMPRODUCT((AS1578=$AS$7:$AS$2085)*(AI1578=$AI$7:$AI$2085)*(AO1578=$AO$7:$AO$2085)*(AP1578=$AP$7:$AP$2085)*(ROW($AS$7:$AS$2085)&lt;&gt;ROW(AS1578))*((S1578=0)*($S$7:$S$2085&gt;0)+(S1578&gt;0)*($S$7:$S$2085=0)))&gt;0,"SALONES UNIDOS",IF(SUMPRODUCT((AS1578=$AS$7:$AS$2085)*(AI1578=$AI$7:$AI$2085)*((AO1578&lt;$AP$7:$AP$2085)*(AP1578&gt;$AO$7:$AO$2085))*(ROW($AS$7:$AS$2085)&lt;&gt;ROW(AS1578)))&gt;0,"Cruzado","Sin cruce")))</f>
        <v>Sin cruce</v>
      </c>
    </row>
    <row r="1579" spans="3:46" ht="15.6" hidden="1" customHeight="1">
      <c r="C1579" s="496" t="s">
        <v>572</v>
      </c>
      <c r="D1579" s="15" t="s">
        <v>59</v>
      </c>
      <c r="E1579" s="15">
        <v>202011</v>
      </c>
      <c r="F1579" s="503" t="s">
        <v>48</v>
      </c>
      <c r="G1579" s="497" t="s">
        <v>80</v>
      </c>
      <c r="H1579" s="503" t="s">
        <v>90</v>
      </c>
      <c r="I1579" s="503">
        <v>8</v>
      </c>
      <c r="J1579" s="503" t="s">
        <v>41</v>
      </c>
      <c r="K1579" s="503" t="s">
        <v>41</v>
      </c>
      <c r="L1579" s="499" t="s">
        <v>913</v>
      </c>
      <c r="M1579" s="535" t="s">
        <v>714</v>
      </c>
      <c r="N1579" s="15" t="s">
        <v>577</v>
      </c>
      <c r="O1579" s="15" t="s">
        <v>578</v>
      </c>
      <c r="P1579" s="503" t="s">
        <v>624</v>
      </c>
      <c r="Q1579" s="15">
        <v>3</v>
      </c>
      <c r="R1579" s="15">
        <v>0</v>
      </c>
      <c r="S1579" s="479">
        <v>3</v>
      </c>
      <c r="T1579" s="15">
        <v>3</v>
      </c>
      <c r="U1579" s="471"/>
      <c r="V1579" s="550">
        <v>35</v>
      </c>
      <c r="W1579" s="497">
        <v>45820772</v>
      </c>
      <c r="X1579" s="566" t="s">
        <v>384</v>
      </c>
      <c r="Y1579" s="15" t="s">
        <v>624</v>
      </c>
      <c r="Z1579" s="15"/>
      <c r="AA1579" s="15"/>
      <c r="AB1579" s="15"/>
      <c r="AC1579" s="493"/>
      <c r="AD1579" s="15"/>
      <c r="AE1579" s="479"/>
      <c r="AF1579" s="497"/>
      <c r="AG1579" s="497"/>
      <c r="AH1579" s="15" t="s">
        <v>582</v>
      </c>
      <c r="AI1579" s="15">
        <v>6</v>
      </c>
      <c r="AJ1579" s="15">
        <v>12</v>
      </c>
      <c r="AK1579" s="15">
        <v>40</v>
      </c>
      <c r="AL1579" s="15">
        <v>15</v>
      </c>
      <c r="AM1579" s="15">
        <v>10</v>
      </c>
      <c r="AN1579" s="490">
        <f>IF(AJ1579="",S1579,ROUND(((((AL1579/24)+(AM1579/1440))-((AJ1579/24)+(AK1579/1440)))*1440/50),5))</f>
        <v>3</v>
      </c>
      <c r="AO1579" s="491">
        <f>AJ1579/24+AK1579/1440</f>
        <v>0.52777777777777779</v>
      </c>
      <c r="AP1579" s="491">
        <f>AL1579/24+AM1579/1440</f>
        <v>0.63194444444444442</v>
      </c>
      <c r="AQ1579" s="23" t="str" cm="1">
        <f t="array" ref="AQ1579">IF(X1579="","",IF(SUMPRODUCT((X1579=$X$7:$X$2085)*(AI1579=$AI$7:$AI$2085)*(AO1579=$AO$7:$AO$2085)*(AP1579=$AP$7:$AP$2085)*(ROW($X$7:$X$2085)&lt;&gt;ROW(X1579))*((S1579=0)*($S$7:$S$2085&gt;0)+(S1579&gt;0)*($S$7:$S$2085=0)))&gt;0,"SALONES UNIDOS",IF(SUMPRODUCT((X1579=$X$7:$X$2085)*(AI1579=$AI$7:$AI$2085)*((AO1579&lt;$AP$7:$AP$2085)*(AP1579&gt;$AO$7:$AO$2085))*(ROW($X$7:$X$2085)&lt;&gt;ROW(X1579)))&gt;0,"Cruzado","Sin cruce")))</f>
        <v>Sin cruce</v>
      </c>
      <c r="AR1579" s="23" t="str" cm="1">
        <f t="array" ref="AR1579">IF(AE1579="","",IF(SUMPRODUCT((AE1579=$AE$7:$AE$2085)*(AI1579=$AI$7:$AI$2085)*(AO1579=$AO$7:$AO$2085)*(AP1579=$AP$7:$AP$2085)*(ROW($AE$7:$AE$2085)&lt;&gt;ROW(AE1579))*((S1579=0)*($S$7:$S$2085&gt;0)+(S1579&gt;0)*($S$7:$S$2085=0)))&gt;0,"SALONES UNIDOS",IF(SUMPRODUCT((AE1579=$AE$7:$AE$2085)*(AI1579=$AI$7:$AI$2085)*((AO1579&lt;$AP$7:$AP$2085)*(AP1579&gt;$AO$7:$AO$2085))*(ROW($AE$7:$AE$2085)&lt;&gt;ROW(AE1579)))&gt;0,"Cruzado","Sin cruce")))</f>
        <v/>
      </c>
      <c r="AS1579" s="94" t="str">
        <f t="shared" si="32"/>
        <v>PS8PRINCIPALA</v>
      </c>
      <c r="AT1579" s="94" t="str" cm="1">
        <f t="array" ref="AT1579">IF(AS1579="","",IF(SUMPRODUCT((AS1579=$AS$7:$AS$2085)*(AI1579=$AI$7:$AI$2085)*(AO1579=$AO$7:$AO$2085)*(AP1579=$AP$7:$AP$2085)*(ROW($AS$7:$AS$2085)&lt;&gt;ROW(AS1579))*((S1579=0)*($S$7:$S$2085&gt;0)+(S1579&gt;0)*($S$7:$S$2085=0)))&gt;0,"SALONES UNIDOS",IF(SUMPRODUCT((AS1579=$AS$7:$AS$2085)*(AI1579=$AI$7:$AI$2085)*((AO1579&lt;$AP$7:$AP$2085)*(AP1579&gt;$AO$7:$AO$2085))*(ROW($AS$7:$AS$2085)&lt;&gt;ROW(AS1579)))&gt;0,"Cruzado","Sin cruce")))</f>
        <v>Sin cruce</v>
      </c>
    </row>
    <row r="1580" spans="3:46" ht="15.6" hidden="1" customHeight="1">
      <c r="C1580" s="496" t="s">
        <v>572</v>
      </c>
      <c r="D1580" s="15" t="s">
        <v>59</v>
      </c>
      <c r="E1580" s="15">
        <v>202011</v>
      </c>
      <c r="F1580" s="503" t="s">
        <v>48</v>
      </c>
      <c r="G1580" s="497" t="s">
        <v>80</v>
      </c>
      <c r="H1580" s="503" t="s">
        <v>90</v>
      </c>
      <c r="I1580" s="503">
        <v>8</v>
      </c>
      <c r="J1580" s="503" t="s">
        <v>41</v>
      </c>
      <c r="K1580" s="503" t="s">
        <v>41</v>
      </c>
      <c r="L1580" s="499" t="s">
        <v>914</v>
      </c>
      <c r="M1580" s="535" t="s">
        <v>915</v>
      </c>
      <c r="N1580" s="15" t="s">
        <v>710</v>
      </c>
      <c r="O1580" s="15" t="s">
        <v>578</v>
      </c>
      <c r="P1580" s="503" t="s">
        <v>579</v>
      </c>
      <c r="Q1580" s="15">
        <v>2</v>
      </c>
      <c r="R1580" s="15">
        <v>0</v>
      </c>
      <c r="S1580" s="479">
        <v>2</v>
      </c>
      <c r="T1580" s="15">
        <v>3</v>
      </c>
      <c r="U1580" s="471"/>
      <c r="V1580" s="550">
        <v>35</v>
      </c>
      <c r="W1580" s="497">
        <v>21863060</v>
      </c>
      <c r="X1580" s="566" t="s">
        <v>297</v>
      </c>
      <c r="Y1580" s="15" t="s">
        <v>579</v>
      </c>
      <c r="Z1580" s="15"/>
      <c r="AA1580" s="15"/>
      <c r="AB1580" s="15"/>
      <c r="AC1580" s="15" t="s">
        <v>1090</v>
      </c>
      <c r="AD1580" s="15"/>
      <c r="AE1580" s="479"/>
      <c r="AF1580" s="497"/>
      <c r="AG1580" s="497"/>
      <c r="AH1580" s="497" t="s">
        <v>582</v>
      </c>
      <c r="AI1580" s="15">
        <v>1</v>
      </c>
      <c r="AJ1580" s="15">
        <v>15</v>
      </c>
      <c r="AK1580" s="15">
        <v>10</v>
      </c>
      <c r="AL1580" s="15">
        <v>16</v>
      </c>
      <c r="AM1580" s="15">
        <v>50</v>
      </c>
      <c r="AN1580" s="490">
        <f>IF(AJ1580="",S1580,ROUND(((((AL1580/24)+(AM1580/1440))-((AJ1580/24)+(AK1580/1440)))*1440/50),5))</f>
        <v>2</v>
      </c>
      <c r="AO1580" s="491">
        <f>AJ1580/24+AK1580/1440</f>
        <v>0.63194444444444442</v>
      </c>
      <c r="AP1580" s="491">
        <f>AL1580/24+AM1580/1440</f>
        <v>0.70138888888888884</v>
      </c>
      <c r="AQ1580" s="23" t="str" cm="1">
        <f t="array" ref="AQ1580">IF(X1580="","",IF(SUMPRODUCT((X1580=$X$7:$X$2085)*(AI1580=$AI$7:$AI$2085)*(AO1580=$AO$7:$AO$2085)*(AP1580=$AP$7:$AP$2085)*(ROW($X$7:$X$2085)&lt;&gt;ROW(X1580))*((S1580=0)*($S$7:$S$2085&gt;0)+(S1580&gt;0)*($S$7:$S$2085=0)))&gt;0,"SALONES UNIDOS",IF(SUMPRODUCT((X1580=$X$7:$X$2085)*(AI1580=$AI$7:$AI$2085)*((AO1580&lt;$AP$7:$AP$2085)*(AP1580&gt;$AO$7:$AO$2085))*(ROW($X$7:$X$2085)&lt;&gt;ROW(X1580)))&gt;0,"Cruzado","Sin cruce")))</f>
        <v>Sin cruce</v>
      </c>
      <c r="AR1580" s="23" t="str" cm="1">
        <f t="array" ref="AR1580">IF(AE1580="","",IF(SUMPRODUCT((AE1580=$AE$7:$AE$2085)*(AI1580=$AI$7:$AI$2085)*(AO1580=$AO$7:$AO$2085)*(AP1580=$AP$7:$AP$2085)*(ROW($AE$7:$AE$2085)&lt;&gt;ROW(AE1580))*((S1580=0)*($S$7:$S$2085&gt;0)+(S1580&gt;0)*($S$7:$S$2085=0)))&gt;0,"SALONES UNIDOS",IF(SUMPRODUCT((AE1580=$AE$7:$AE$2085)*(AI1580=$AI$7:$AI$2085)*((AO1580&lt;$AP$7:$AP$2085)*(AP1580&gt;$AO$7:$AO$2085))*(ROW($AE$7:$AE$2085)&lt;&gt;ROW(AE1580)))&gt;0,"Cruzado","Sin cruce")))</f>
        <v/>
      </c>
      <c r="AS1580" s="94" t="str">
        <f t="shared" si="32"/>
        <v>PS8PRINCIPALA</v>
      </c>
      <c r="AT1580" s="94" t="str" cm="1">
        <f t="array" ref="AT1580">IF(AS1580="","",IF(SUMPRODUCT((AS1580=$AS$7:$AS$2085)*(AI1580=$AI$7:$AI$2085)*(AO1580=$AO$7:$AO$2085)*(AP1580=$AP$7:$AP$2085)*(ROW($AS$7:$AS$2085)&lt;&gt;ROW(AS1580))*((S1580=0)*($S$7:$S$2085&gt;0)+(S1580&gt;0)*($S$7:$S$2085=0)))&gt;0,"SALONES UNIDOS",IF(SUMPRODUCT((AS1580=$AS$7:$AS$2085)*(AI1580=$AI$7:$AI$2085)*((AO1580&lt;$AP$7:$AP$2085)*(AP1580&gt;$AO$7:$AO$2085))*(ROW($AS$7:$AS$2085)&lt;&gt;ROW(AS1580)))&gt;0,"Cruzado","Sin cruce")))</f>
        <v>Sin cruce</v>
      </c>
    </row>
    <row r="1581" spans="3:46" ht="15.6" hidden="1" customHeight="1">
      <c r="C1581" s="496" t="s">
        <v>572</v>
      </c>
      <c r="D1581" s="15" t="s">
        <v>59</v>
      </c>
      <c r="E1581" s="15">
        <v>202011</v>
      </c>
      <c r="F1581" s="503" t="s">
        <v>48</v>
      </c>
      <c r="G1581" s="497" t="s">
        <v>80</v>
      </c>
      <c r="H1581" s="503" t="s">
        <v>90</v>
      </c>
      <c r="I1581" s="503">
        <v>8</v>
      </c>
      <c r="J1581" s="503" t="s">
        <v>574</v>
      </c>
      <c r="K1581" s="503" t="s">
        <v>41</v>
      </c>
      <c r="L1581" s="499" t="s">
        <v>914</v>
      </c>
      <c r="M1581" s="535" t="s">
        <v>915</v>
      </c>
      <c r="N1581" s="15" t="s">
        <v>710</v>
      </c>
      <c r="O1581" s="15" t="s">
        <v>578</v>
      </c>
      <c r="P1581" s="503" t="s">
        <v>579</v>
      </c>
      <c r="Q1581" s="15">
        <v>0</v>
      </c>
      <c r="R1581" s="15">
        <v>2</v>
      </c>
      <c r="S1581" s="479">
        <v>2</v>
      </c>
      <c r="T1581" s="15">
        <v>3</v>
      </c>
      <c r="U1581" s="471"/>
      <c r="V1581" s="550">
        <v>18</v>
      </c>
      <c r="W1581" s="497">
        <v>21863060</v>
      </c>
      <c r="X1581" s="566" t="s">
        <v>297</v>
      </c>
      <c r="Y1581" s="15" t="s">
        <v>579</v>
      </c>
      <c r="Z1581" s="15"/>
      <c r="AA1581" s="15"/>
      <c r="AB1581" s="15"/>
      <c r="AC1581" s="493"/>
      <c r="AD1581" s="15"/>
      <c r="AE1581" s="15" t="s">
        <v>882</v>
      </c>
      <c r="AF1581" s="497"/>
      <c r="AG1581" s="497"/>
      <c r="AH1581" s="497" t="s">
        <v>100</v>
      </c>
      <c r="AI1581" s="15">
        <v>1</v>
      </c>
      <c r="AJ1581" s="15">
        <v>16</v>
      </c>
      <c r="AK1581" s="15">
        <v>50</v>
      </c>
      <c r="AL1581" s="15">
        <v>18</v>
      </c>
      <c r="AM1581" s="15">
        <v>30</v>
      </c>
      <c r="AN1581" s="490">
        <f>IF(AJ1581="",S1581,ROUND(((((AL1581/24)+(AM1581/1440))-((AJ1581/24)+(AK1581/1440)))*1440/50),5))</f>
        <v>2</v>
      </c>
      <c r="AO1581" s="491">
        <f>AJ1581/24+AK1581/1440</f>
        <v>0.70138888888888884</v>
      </c>
      <c r="AP1581" s="491">
        <f>AL1581/24+AM1581/1440</f>
        <v>0.77083333333333337</v>
      </c>
      <c r="AQ1581" s="23" t="str" cm="1">
        <f t="array" ref="AQ1581">IF(X1581="","",IF(SUMPRODUCT((X1581=$X$7:$X$2085)*(AI1581=$AI$7:$AI$2085)*(AO1581=$AO$7:$AO$2085)*(AP1581=$AP$7:$AP$2085)*(ROW($X$7:$X$2085)&lt;&gt;ROW(X1581))*((S1581=0)*($S$7:$S$2085&gt;0)+(S1581&gt;0)*($S$7:$S$2085=0)))&gt;0,"SALONES UNIDOS",IF(SUMPRODUCT((X1581=$X$7:$X$2085)*(AI1581=$AI$7:$AI$2085)*((AO1581&lt;$AP$7:$AP$2085)*(AP1581&gt;$AO$7:$AO$2085))*(ROW($X$7:$X$2085)&lt;&gt;ROW(X1581)))&gt;0,"Cruzado","Sin cruce")))</f>
        <v>Sin cruce</v>
      </c>
      <c r="AR1581" s="23" t="str" cm="1">
        <f t="array" ref="AR1581">IF(AE1581="","",IF(SUMPRODUCT((AE1581=$AE$7:$AE$2085)*(AI1581=$AI$7:$AI$2085)*(AO1581=$AO$7:$AO$2085)*(AP1581=$AP$7:$AP$2085)*(ROW($AE$7:$AE$2085)&lt;&gt;ROW(AE1581))*((S1581=0)*($S$7:$S$2085&gt;0)+(S1581&gt;0)*($S$7:$S$2085=0)))&gt;0,"SALONES UNIDOS",IF(SUMPRODUCT((AE1581=$AE$7:$AE$2085)*(AI1581=$AI$7:$AI$2085)*((AO1581&lt;$AP$7:$AP$2085)*(AP1581&gt;$AO$7:$AO$2085))*(ROW($AE$7:$AE$2085)&lt;&gt;ROW(AE1581)))&gt;0,"Cruzado","Sin cruce")))</f>
        <v>Sin cruce</v>
      </c>
      <c r="AS1581" s="94" t="str">
        <f t="shared" si="32"/>
        <v>PS8PRINCIPALA</v>
      </c>
      <c r="AT1581" s="94" t="str" cm="1">
        <f t="array" ref="AT1581">IF(AS1581="","",IF(SUMPRODUCT((AS1581=$AS$7:$AS$2085)*(AI1581=$AI$7:$AI$2085)*(AO1581=$AO$7:$AO$2085)*(AP1581=$AP$7:$AP$2085)*(ROW($AS$7:$AS$2085)&lt;&gt;ROW(AS1581))*((S1581=0)*($S$7:$S$2085&gt;0)+(S1581&gt;0)*($S$7:$S$2085=0)))&gt;0,"SALONES UNIDOS",IF(SUMPRODUCT((AS1581=$AS$7:$AS$2085)*(AI1581=$AI$7:$AI$2085)*((AO1581&lt;$AP$7:$AP$2085)*(AP1581&gt;$AO$7:$AO$2085))*(ROW($AS$7:$AS$2085)&lt;&gt;ROW(AS1581)))&gt;0,"Cruzado","Sin cruce")))</f>
        <v>Sin cruce</v>
      </c>
    </row>
    <row r="1582" spans="3:46" ht="15.6" hidden="1" customHeight="1">
      <c r="C1582" s="496" t="s">
        <v>572</v>
      </c>
      <c r="D1582" s="15" t="s">
        <v>59</v>
      </c>
      <c r="E1582" s="15">
        <v>202011</v>
      </c>
      <c r="F1582" s="503" t="s">
        <v>48</v>
      </c>
      <c r="G1582" s="497" t="s">
        <v>80</v>
      </c>
      <c r="H1582" s="503" t="s">
        <v>90</v>
      </c>
      <c r="I1582" s="503">
        <v>8</v>
      </c>
      <c r="J1582" s="503" t="s">
        <v>583</v>
      </c>
      <c r="K1582" s="503" t="s">
        <v>41</v>
      </c>
      <c r="L1582" s="499" t="s">
        <v>914</v>
      </c>
      <c r="M1582" s="535" t="s">
        <v>915</v>
      </c>
      <c r="N1582" s="15" t="s">
        <v>710</v>
      </c>
      <c r="O1582" s="15" t="s">
        <v>578</v>
      </c>
      <c r="P1582" s="503" t="s">
        <v>579</v>
      </c>
      <c r="Q1582" s="15">
        <v>0</v>
      </c>
      <c r="R1582" s="15">
        <v>2</v>
      </c>
      <c r="S1582" s="479">
        <v>2</v>
      </c>
      <c r="T1582" s="15">
        <v>3</v>
      </c>
      <c r="U1582" s="471"/>
      <c r="V1582" s="550">
        <v>18</v>
      </c>
      <c r="W1582" s="497">
        <v>21863060</v>
      </c>
      <c r="X1582" s="566" t="s">
        <v>297</v>
      </c>
      <c r="Y1582" s="15" t="s">
        <v>579</v>
      </c>
      <c r="Z1582" s="15"/>
      <c r="AA1582" s="15"/>
      <c r="AB1582" s="15"/>
      <c r="AC1582" s="493"/>
      <c r="AD1582" s="15"/>
      <c r="AE1582" s="15" t="s">
        <v>882</v>
      </c>
      <c r="AF1582" s="497"/>
      <c r="AG1582" s="497"/>
      <c r="AH1582" s="497" t="s">
        <v>100</v>
      </c>
      <c r="AI1582" s="15">
        <v>1</v>
      </c>
      <c r="AJ1582" s="15">
        <v>18</v>
      </c>
      <c r="AK1582" s="15">
        <v>30</v>
      </c>
      <c r="AL1582" s="15">
        <v>20</v>
      </c>
      <c r="AM1582" s="15">
        <v>10</v>
      </c>
      <c r="AN1582" s="490">
        <f>IF(AJ1582="",S1582,ROUND(((((AL1582/24)+(AM1582/1440))-((AJ1582/24)+(AK1582/1440)))*1440/50),5))</f>
        <v>2</v>
      </c>
      <c r="AO1582" s="491">
        <f>AJ1582/24+AK1582/1440</f>
        <v>0.77083333333333337</v>
      </c>
      <c r="AP1582" s="491">
        <f>AL1582/24+AM1582/1440</f>
        <v>0.84027777777777779</v>
      </c>
      <c r="AQ1582" s="23" t="str" cm="1">
        <f t="array" ref="AQ1582">IF(X1582="","",IF(SUMPRODUCT((X1582=$X$7:$X$2085)*(AI1582=$AI$7:$AI$2085)*(AO1582=$AO$7:$AO$2085)*(AP1582=$AP$7:$AP$2085)*(ROW($X$7:$X$2085)&lt;&gt;ROW(X1582))*((S1582=0)*($S$7:$S$2085&gt;0)+(S1582&gt;0)*($S$7:$S$2085=0)))&gt;0,"SALONES UNIDOS",IF(SUMPRODUCT((X1582=$X$7:$X$2085)*(AI1582=$AI$7:$AI$2085)*((AO1582&lt;$AP$7:$AP$2085)*(AP1582&gt;$AO$7:$AO$2085))*(ROW($X$7:$X$2085)&lt;&gt;ROW(X1582)))&gt;0,"Cruzado","Sin cruce")))</f>
        <v>Sin cruce</v>
      </c>
      <c r="AR1582" s="23" t="str" cm="1">
        <f t="array" ref="AR1582">IF(AE1582="","",IF(SUMPRODUCT((AE1582=$AE$7:$AE$2085)*(AI1582=$AI$7:$AI$2085)*(AO1582=$AO$7:$AO$2085)*(AP1582=$AP$7:$AP$2085)*(ROW($AE$7:$AE$2085)&lt;&gt;ROW(AE1582))*((S1582=0)*($S$7:$S$2085&gt;0)+(S1582&gt;0)*($S$7:$S$2085=0)))&gt;0,"SALONES UNIDOS",IF(SUMPRODUCT((AE1582=$AE$7:$AE$2085)*(AI1582=$AI$7:$AI$2085)*((AO1582&lt;$AP$7:$AP$2085)*(AP1582&gt;$AO$7:$AO$2085))*(ROW($AE$7:$AE$2085)&lt;&gt;ROW(AE1582)))&gt;0,"Cruzado","Sin cruce")))</f>
        <v>Sin cruce</v>
      </c>
      <c r="AS1582" s="94" t="str">
        <f t="shared" si="32"/>
        <v>PS8PRINCIPALA</v>
      </c>
      <c r="AT1582" s="94" t="str" cm="1">
        <f t="array" ref="AT1582">IF(AS1582="","",IF(SUMPRODUCT((AS1582=$AS$7:$AS$2085)*(AI1582=$AI$7:$AI$2085)*(AO1582=$AO$7:$AO$2085)*(AP1582=$AP$7:$AP$2085)*(ROW($AS$7:$AS$2085)&lt;&gt;ROW(AS1582))*((S1582=0)*($S$7:$S$2085&gt;0)+(S1582&gt;0)*($S$7:$S$2085=0)))&gt;0,"SALONES UNIDOS",IF(SUMPRODUCT((AS1582=$AS$7:$AS$2085)*(AI1582=$AI$7:$AI$2085)*((AO1582&lt;$AP$7:$AP$2085)*(AP1582&gt;$AO$7:$AO$2085))*(ROW($AS$7:$AS$2085)&lt;&gt;ROW(AS1582)))&gt;0,"Cruzado","Sin cruce")))</f>
        <v>Sin cruce</v>
      </c>
    </row>
    <row r="1583" spans="3:46" ht="15.6" hidden="1" customHeight="1">
      <c r="C1583" s="496" t="s">
        <v>572</v>
      </c>
      <c r="D1583" s="15" t="s">
        <v>59</v>
      </c>
      <c r="E1583" s="15">
        <v>202011</v>
      </c>
      <c r="F1583" s="503" t="s">
        <v>48</v>
      </c>
      <c r="G1583" s="497" t="s">
        <v>80</v>
      </c>
      <c r="H1583" s="503" t="s">
        <v>90</v>
      </c>
      <c r="I1583" s="503">
        <v>8</v>
      </c>
      <c r="J1583" s="503" t="s">
        <v>41</v>
      </c>
      <c r="K1583" s="503" t="s">
        <v>41</v>
      </c>
      <c r="L1583" s="499" t="s">
        <v>916</v>
      </c>
      <c r="M1583" s="535" t="s">
        <v>917</v>
      </c>
      <c r="N1583" s="15" t="s">
        <v>710</v>
      </c>
      <c r="O1583" s="15" t="s">
        <v>578</v>
      </c>
      <c r="P1583" s="503" t="s">
        <v>624</v>
      </c>
      <c r="Q1583" s="15">
        <v>2</v>
      </c>
      <c r="R1583" s="15">
        <v>2</v>
      </c>
      <c r="S1583" s="479">
        <v>4</v>
      </c>
      <c r="T1583" s="15">
        <v>3</v>
      </c>
      <c r="U1583" s="471"/>
      <c r="V1583" s="550">
        <v>35</v>
      </c>
      <c r="W1583" s="497">
        <v>15421738</v>
      </c>
      <c r="X1583" s="566" t="s">
        <v>335</v>
      </c>
      <c r="Y1583" s="15" t="s">
        <v>579</v>
      </c>
      <c r="Z1583" s="15"/>
      <c r="AA1583" s="15"/>
      <c r="AB1583" s="15"/>
      <c r="AC1583" s="15" t="s">
        <v>953</v>
      </c>
      <c r="AD1583" s="15"/>
      <c r="AE1583" s="479"/>
      <c r="AF1583" s="497"/>
      <c r="AG1583" s="497"/>
      <c r="AH1583" s="497" t="s">
        <v>203</v>
      </c>
      <c r="AI1583" s="15">
        <v>3</v>
      </c>
      <c r="AJ1583" s="15">
        <v>11</v>
      </c>
      <c r="AK1583" s="15">
        <v>50</v>
      </c>
      <c r="AL1583" s="15">
        <v>15</v>
      </c>
      <c r="AM1583" s="15">
        <v>10</v>
      </c>
      <c r="AN1583" s="490">
        <f>IF(AJ1583="",S1583,ROUND(((((AL1583/24)+(AM1583/1440))-((AJ1583/24)+(AK1583/1440)))*1440/50),5))</f>
        <v>4</v>
      </c>
      <c r="AO1583" s="491">
        <f>AJ1583/24+AK1583/1440</f>
        <v>0.49305555555555552</v>
      </c>
      <c r="AP1583" s="491">
        <f>AL1583/24+AM1583/1440</f>
        <v>0.63194444444444442</v>
      </c>
      <c r="AQ1583" s="23" t="str" cm="1">
        <f t="array" ref="AQ1583">IF(X1583="","",IF(SUMPRODUCT((X1583=$X$7:$X$2085)*(AI1583=$AI$7:$AI$2085)*(AO1583=$AO$7:$AO$2085)*(AP1583=$AP$7:$AP$2085)*(ROW($X$7:$X$2085)&lt;&gt;ROW(X1583))*((S1583=0)*($S$7:$S$2085&gt;0)+(S1583&gt;0)*($S$7:$S$2085=0)))&gt;0,"SALONES UNIDOS",IF(SUMPRODUCT((X1583=$X$7:$X$2085)*(AI1583=$AI$7:$AI$2085)*((AO1583&lt;$AP$7:$AP$2085)*(AP1583&gt;$AO$7:$AO$2085))*(ROW($X$7:$X$2085)&lt;&gt;ROW(X1583)))&gt;0,"Cruzado","Sin cruce")))</f>
        <v>Sin cruce</v>
      </c>
      <c r="AR1583" s="23" t="str" cm="1">
        <f t="array" ref="AR1583">IF(AE1583="","",IF(SUMPRODUCT((AE1583=$AE$7:$AE$2085)*(AI1583=$AI$7:$AI$2085)*(AO1583=$AO$7:$AO$2085)*(AP1583=$AP$7:$AP$2085)*(ROW($AE$7:$AE$2085)&lt;&gt;ROW(AE1583))*((S1583=0)*($S$7:$S$2085&gt;0)+(S1583&gt;0)*($S$7:$S$2085=0)))&gt;0,"SALONES UNIDOS",IF(SUMPRODUCT((AE1583=$AE$7:$AE$2085)*(AI1583=$AI$7:$AI$2085)*((AO1583&lt;$AP$7:$AP$2085)*(AP1583&gt;$AO$7:$AO$2085))*(ROW($AE$7:$AE$2085)&lt;&gt;ROW(AE1583)))&gt;0,"Cruzado","Sin cruce")))</f>
        <v/>
      </c>
      <c r="AS1583" s="94" t="str">
        <f t="shared" si="32"/>
        <v>PS8PRINCIPALA</v>
      </c>
      <c r="AT1583" s="94" t="str" cm="1">
        <f t="array" ref="AT1583">IF(AS1583="","",IF(SUMPRODUCT((AS1583=$AS$7:$AS$2085)*(AI1583=$AI$7:$AI$2085)*(AO1583=$AO$7:$AO$2085)*(AP1583=$AP$7:$AP$2085)*(ROW($AS$7:$AS$2085)&lt;&gt;ROW(AS1583))*((S1583=0)*($S$7:$S$2085&gt;0)+(S1583&gt;0)*($S$7:$S$2085=0)))&gt;0,"SALONES UNIDOS",IF(SUMPRODUCT((AS1583=$AS$7:$AS$2085)*(AI1583=$AI$7:$AI$2085)*((AO1583&lt;$AP$7:$AP$2085)*(AP1583&gt;$AO$7:$AO$2085))*(ROW($AS$7:$AS$2085)&lt;&gt;ROW(AS1583)))&gt;0,"Cruzado","Sin cruce")))</f>
        <v>Sin cruce</v>
      </c>
    </row>
    <row r="1584" spans="3:46" ht="15.6" hidden="1" customHeight="1">
      <c r="C1584" s="496" t="s">
        <v>572</v>
      </c>
      <c r="D1584" s="15" t="s">
        <v>59</v>
      </c>
      <c r="E1584" s="15">
        <v>202011</v>
      </c>
      <c r="F1584" s="503" t="s">
        <v>48</v>
      </c>
      <c r="G1584" s="497" t="s">
        <v>80</v>
      </c>
      <c r="H1584" s="503" t="s">
        <v>90</v>
      </c>
      <c r="I1584" s="503">
        <v>8</v>
      </c>
      <c r="J1584" s="503" t="s">
        <v>41</v>
      </c>
      <c r="K1584" s="503" t="s">
        <v>41</v>
      </c>
      <c r="L1584" s="499" t="s">
        <v>918</v>
      </c>
      <c r="M1584" s="535" t="s">
        <v>919</v>
      </c>
      <c r="N1584" s="15" t="s">
        <v>710</v>
      </c>
      <c r="O1584" s="15" t="s">
        <v>578</v>
      </c>
      <c r="P1584" s="503" t="s">
        <v>579</v>
      </c>
      <c r="Q1584" s="15">
        <v>2</v>
      </c>
      <c r="R1584" s="15">
        <v>0</v>
      </c>
      <c r="S1584" s="479">
        <v>2</v>
      </c>
      <c r="T1584" s="15">
        <v>3</v>
      </c>
      <c r="U1584" s="471"/>
      <c r="V1584" s="550">
        <v>35</v>
      </c>
      <c r="W1584" s="497">
        <v>7703595</v>
      </c>
      <c r="X1584" s="566" t="s">
        <v>216</v>
      </c>
      <c r="Y1584" s="15" t="s">
        <v>579</v>
      </c>
      <c r="Z1584" s="15"/>
      <c r="AA1584" s="15"/>
      <c r="AB1584" s="15"/>
      <c r="AC1584" s="15" t="s">
        <v>1090</v>
      </c>
      <c r="AD1584" s="15"/>
      <c r="AE1584" s="479"/>
      <c r="AF1584" s="497"/>
      <c r="AG1584" s="497"/>
      <c r="AH1584" s="497" t="s">
        <v>582</v>
      </c>
      <c r="AI1584" s="15">
        <v>1</v>
      </c>
      <c r="AJ1584" s="15">
        <v>9</v>
      </c>
      <c r="AK1584" s="15">
        <v>20</v>
      </c>
      <c r="AL1584" s="15">
        <v>11</v>
      </c>
      <c r="AM1584" s="15">
        <v>0</v>
      </c>
      <c r="AN1584" s="490">
        <f>IF(AJ1584="",S1584,ROUND(((((AL1584/24)+(AM1584/1440))-((AJ1584/24)+(AK1584/1440)))*1440/50),5))</f>
        <v>2</v>
      </c>
      <c r="AO1584" s="491">
        <f>AJ1584/24+AK1584/1440</f>
        <v>0.3888888888888889</v>
      </c>
      <c r="AP1584" s="491">
        <f>AL1584/24+AM1584/1440</f>
        <v>0.45833333333333331</v>
      </c>
      <c r="AQ1584" s="23" t="str" cm="1">
        <f t="array" ref="AQ1584">IF(X1584="","",IF(SUMPRODUCT((X1584=$X$7:$X$2085)*(AI1584=$AI$7:$AI$2085)*(AO1584=$AO$7:$AO$2085)*(AP1584=$AP$7:$AP$2085)*(ROW($X$7:$X$2085)&lt;&gt;ROW(X1584))*((S1584=0)*($S$7:$S$2085&gt;0)+(S1584&gt;0)*($S$7:$S$2085=0)))&gt;0,"SALONES UNIDOS",IF(SUMPRODUCT((X1584=$X$7:$X$2085)*(AI1584=$AI$7:$AI$2085)*((AO1584&lt;$AP$7:$AP$2085)*(AP1584&gt;$AO$7:$AO$2085))*(ROW($X$7:$X$2085)&lt;&gt;ROW(X1584)))&gt;0,"Cruzado","Sin cruce")))</f>
        <v>Sin cruce</v>
      </c>
      <c r="AR1584" s="23" t="str" cm="1">
        <f t="array" ref="AR1584">IF(AE1584="","",IF(SUMPRODUCT((AE1584=$AE$7:$AE$2085)*(AI1584=$AI$7:$AI$2085)*(AO1584=$AO$7:$AO$2085)*(AP1584=$AP$7:$AP$2085)*(ROW($AE$7:$AE$2085)&lt;&gt;ROW(AE1584))*((S1584=0)*($S$7:$S$2085&gt;0)+(S1584&gt;0)*($S$7:$S$2085=0)))&gt;0,"SALONES UNIDOS",IF(SUMPRODUCT((AE1584=$AE$7:$AE$2085)*(AI1584=$AI$7:$AI$2085)*((AO1584&lt;$AP$7:$AP$2085)*(AP1584&gt;$AO$7:$AO$2085))*(ROW($AE$7:$AE$2085)&lt;&gt;ROW(AE1584)))&gt;0,"Cruzado","Sin cruce")))</f>
        <v/>
      </c>
      <c r="AS1584" s="94" t="str">
        <f t="shared" si="32"/>
        <v>PS8PRINCIPALA</v>
      </c>
      <c r="AT1584" s="94" t="str" cm="1">
        <f t="array" ref="AT1584">IF(AS1584="","",IF(SUMPRODUCT((AS1584=$AS$7:$AS$2085)*(AI1584=$AI$7:$AI$2085)*(AO1584=$AO$7:$AO$2085)*(AP1584=$AP$7:$AP$2085)*(ROW($AS$7:$AS$2085)&lt;&gt;ROW(AS1584))*((S1584=0)*($S$7:$S$2085&gt;0)+(S1584&gt;0)*($S$7:$S$2085=0)))&gt;0,"SALONES UNIDOS",IF(SUMPRODUCT((AS1584=$AS$7:$AS$2085)*(AI1584=$AI$7:$AI$2085)*((AO1584&lt;$AP$7:$AP$2085)*(AP1584&gt;$AO$7:$AO$2085))*(ROW($AS$7:$AS$2085)&lt;&gt;ROW(AS1584)))&gt;0,"Cruzado","Sin cruce")))</f>
        <v>Sin cruce</v>
      </c>
    </row>
    <row r="1585" spans="3:46" ht="15.6" hidden="1" customHeight="1">
      <c r="C1585" s="496" t="s">
        <v>572</v>
      </c>
      <c r="D1585" s="15" t="s">
        <v>59</v>
      </c>
      <c r="E1585" s="15">
        <v>202011</v>
      </c>
      <c r="F1585" s="503" t="s">
        <v>48</v>
      </c>
      <c r="G1585" s="497" t="s">
        <v>80</v>
      </c>
      <c r="H1585" s="503" t="s">
        <v>90</v>
      </c>
      <c r="I1585" s="503">
        <v>8</v>
      </c>
      <c r="J1585" s="503" t="s">
        <v>574</v>
      </c>
      <c r="K1585" s="503" t="s">
        <v>41</v>
      </c>
      <c r="L1585" s="499" t="s">
        <v>918</v>
      </c>
      <c r="M1585" s="535" t="s">
        <v>919</v>
      </c>
      <c r="N1585" s="15" t="s">
        <v>710</v>
      </c>
      <c r="O1585" s="15" t="s">
        <v>578</v>
      </c>
      <c r="P1585" s="503" t="s">
        <v>579</v>
      </c>
      <c r="Q1585" s="15">
        <v>0</v>
      </c>
      <c r="R1585" s="15">
        <v>2</v>
      </c>
      <c r="S1585" s="479">
        <v>2</v>
      </c>
      <c r="T1585" s="15">
        <v>3</v>
      </c>
      <c r="U1585" s="471"/>
      <c r="V1585" s="550">
        <v>19</v>
      </c>
      <c r="W1585" s="497">
        <v>7703595</v>
      </c>
      <c r="X1585" s="566" t="s">
        <v>216</v>
      </c>
      <c r="Y1585" s="15" t="s">
        <v>579</v>
      </c>
      <c r="Z1585" s="15"/>
      <c r="AA1585" s="15"/>
      <c r="AB1585" s="15"/>
      <c r="AC1585" s="493"/>
      <c r="AD1585" s="15"/>
      <c r="AE1585" s="15" t="s">
        <v>882</v>
      </c>
      <c r="AF1585" s="497"/>
      <c r="AG1585" s="497"/>
      <c r="AH1585" s="497" t="s">
        <v>100</v>
      </c>
      <c r="AI1585" s="15">
        <v>1</v>
      </c>
      <c r="AJ1585" s="15">
        <v>11</v>
      </c>
      <c r="AK1585" s="15">
        <v>0</v>
      </c>
      <c r="AL1585" s="15">
        <v>12</v>
      </c>
      <c r="AM1585" s="15">
        <v>40</v>
      </c>
      <c r="AN1585" s="490">
        <f>IF(AJ1585="",S1585,ROUND(((((AL1585/24)+(AM1585/1440))-((AJ1585/24)+(AK1585/1440)))*1440/50),5))</f>
        <v>2</v>
      </c>
      <c r="AO1585" s="491">
        <f>AJ1585/24+AK1585/1440</f>
        <v>0.45833333333333331</v>
      </c>
      <c r="AP1585" s="491">
        <f>AL1585/24+AM1585/1440</f>
        <v>0.52777777777777779</v>
      </c>
      <c r="AQ1585" s="23" t="str" cm="1">
        <f t="array" ref="AQ1585">IF(X1585="","",IF(SUMPRODUCT((X1585=$X$7:$X$2085)*(AI1585=$AI$7:$AI$2085)*(AO1585=$AO$7:$AO$2085)*(AP1585=$AP$7:$AP$2085)*(ROW($X$7:$X$2085)&lt;&gt;ROW(X1585))*((S1585=0)*($S$7:$S$2085&gt;0)+(S1585&gt;0)*($S$7:$S$2085=0)))&gt;0,"SALONES UNIDOS",IF(SUMPRODUCT((X1585=$X$7:$X$2085)*(AI1585=$AI$7:$AI$2085)*((AO1585&lt;$AP$7:$AP$2085)*(AP1585&gt;$AO$7:$AO$2085))*(ROW($X$7:$X$2085)&lt;&gt;ROW(X1585)))&gt;0,"Cruzado","Sin cruce")))</f>
        <v>Sin cruce</v>
      </c>
      <c r="AR1585" s="23" t="str" cm="1">
        <f t="array" ref="AR1585">IF(AE1585="","",IF(SUMPRODUCT((AE1585=$AE$7:$AE$2085)*(AI1585=$AI$7:$AI$2085)*(AO1585=$AO$7:$AO$2085)*(AP1585=$AP$7:$AP$2085)*(ROW($AE$7:$AE$2085)&lt;&gt;ROW(AE1585))*((S1585=0)*($S$7:$S$2085&gt;0)+(S1585&gt;0)*($S$7:$S$2085=0)))&gt;0,"SALONES UNIDOS",IF(SUMPRODUCT((AE1585=$AE$7:$AE$2085)*(AI1585=$AI$7:$AI$2085)*((AO1585&lt;$AP$7:$AP$2085)*(AP1585&gt;$AO$7:$AO$2085))*(ROW($AE$7:$AE$2085)&lt;&gt;ROW(AE1585)))&gt;0,"Cruzado","Sin cruce")))</f>
        <v>Sin cruce</v>
      </c>
      <c r="AS1585" s="94" t="str">
        <f t="shared" si="32"/>
        <v>PS8PRINCIPALA</v>
      </c>
      <c r="AT1585" s="94" t="str" cm="1">
        <f t="array" ref="AT1585">IF(AS1585="","",IF(SUMPRODUCT((AS1585=$AS$7:$AS$2085)*(AI1585=$AI$7:$AI$2085)*(AO1585=$AO$7:$AO$2085)*(AP1585=$AP$7:$AP$2085)*(ROW($AS$7:$AS$2085)&lt;&gt;ROW(AS1585))*((S1585=0)*($S$7:$S$2085&gt;0)+(S1585&gt;0)*($S$7:$S$2085=0)))&gt;0,"SALONES UNIDOS",IF(SUMPRODUCT((AS1585=$AS$7:$AS$2085)*(AI1585=$AI$7:$AI$2085)*((AO1585&lt;$AP$7:$AP$2085)*(AP1585&gt;$AO$7:$AO$2085))*(ROW($AS$7:$AS$2085)&lt;&gt;ROW(AS1585)))&gt;0,"Cruzado","Sin cruce")))</f>
        <v>Sin cruce</v>
      </c>
    </row>
    <row r="1586" spans="3:46" ht="15.6" hidden="1" customHeight="1">
      <c r="C1586" s="496" t="s">
        <v>572</v>
      </c>
      <c r="D1586" s="15" t="s">
        <v>59</v>
      </c>
      <c r="E1586" s="15">
        <v>202011</v>
      </c>
      <c r="F1586" s="503" t="s">
        <v>48</v>
      </c>
      <c r="G1586" s="497" t="s">
        <v>80</v>
      </c>
      <c r="H1586" s="503" t="s">
        <v>90</v>
      </c>
      <c r="I1586" s="503">
        <v>8</v>
      </c>
      <c r="J1586" s="503" t="s">
        <v>583</v>
      </c>
      <c r="K1586" s="503" t="s">
        <v>41</v>
      </c>
      <c r="L1586" s="499" t="s">
        <v>918</v>
      </c>
      <c r="M1586" s="535" t="s">
        <v>919</v>
      </c>
      <c r="N1586" s="15" t="s">
        <v>710</v>
      </c>
      <c r="O1586" s="15" t="s">
        <v>578</v>
      </c>
      <c r="P1586" s="503" t="s">
        <v>579</v>
      </c>
      <c r="Q1586" s="15">
        <v>0</v>
      </c>
      <c r="R1586" s="15">
        <v>2</v>
      </c>
      <c r="S1586" s="479">
        <v>2</v>
      </c>
      <c r="T1586" s="15">
        <v>3</v>
      </c>
      <c r="U1586" s="471"/>
      <c r="V1586" s="550">
        <v>19</v>
      </c>
      <c r="W1586" s="497">
        <v>7703595</v>
      </c>
      <c r="X1586" s="566" t="s">
        <v>216</v>
      </c>
      <c r="Y1586" s="15" t="s">
        <v>579</v>
      </c>
      <c r="Z1586" s="15"/>
      <c r="AA1586" s="15"/>
      <c r="AB1586" s="15"/>
      <c r="AC1586" s="493"/>
      <c r="AD1586" s="15"/>
      <c r="AE1586" s="15" t="s">
        <v>882</v>
      </c>
      <c r="AF1586" s="497"/>
      <c r="AG1586" s="497"/>
      <c r="AH1586" s="497" t="s">
        <v>100</v>
      </c>
      <c r="AI1586" s="15">
        <v>1</v>
      </c>
      <c r="AJ1586" s="15">
        <v>12</v>
      </c>
      <c r="AK1586" s="15">
        <v>40</v>
      </c>
      <c r="AL1586" s="15">
        <v>14</v>
      </c>
      <c r="AM1586" s="15">
        <v>20</v>
      </c>
      <c r="AN1586" s="490">
        <f>IF(AJ1586="",S1586,ROUND(((((AL1586/24)+(AM1586/1440))-((AJ1586/24)+(AK1586/1440)))*1440/50),5))</f>
        <v>2</v>
      </c>
      <c r="AO1586" s="491">
        <f>AJ1586/24+AK1586/1440</f>
        <v>0.52777777777777779</v>
      </c>
      <c r="AP1586" s="491">
        <f>AL1586/24+AM1586/1440</f>
        <v>0.59722222222222221</v>
      </c>
      <c r="AQ1586" s="23" t="str" cm="1">
        <f t="array" ref="AQ1586">IF(X1586="","",IF(SUMPRODUCT((X1586=$X$7:$X$2085)*(AI1586=$AI$7:$AI$2085)*(AO1586=$AO$7:$AO$2085)*(AP1586=$AP$7:$AP$2085)*(ROW($X$7:$X$2085)&lt;&gt;ROW(X1586))*((S1586=0)*($S$7:$S$2085&gt;0)+(S1586&gt;0)*($S$7:$S$2085=0)))&gt;0,"SALONES UNIDOS",IF(SUMPRODUCT((X1586=$X$7:$X$2085)*(AI1586=$AI$7:$AI$2085)*((AO1586&lt;$AP$7:$AP$2085)*(AP1586&gt;$AO$7:$AO$2085))*(ROW($X$7:$X$2085)&lt;&gt;ROW(X1586)))&gt;0,"Cruzado","Sin cruce")))</f>
        <v>Sin cruce</v>
      </c>
      <c r="AR1586" s="23" t="str" cm="1">
        <f t="array" ref="AR1586">IF(AE1586="","",IF(SUMPRODUCT((AE1586=$AE$7:$AE$2085)*(AI1586=$AI$7:$AI$2085)*(AO1586=$AO$7:$AO$2085)*(AP1586=$AP$7:$AP$2085)*(ROW($AE$7:$AE$2085)&lt;&gt;ROW(AE1586))*((S1586=0)*($S$7:$S$2085&gt;0)+(S1586&gt;0)*($S$7:$S$2085=0)))&gt;0,"SALONES UNIDOS",IF(SUMPRODUCT((AE1586=$AE$7:$AE$2085)*(AI1586=$AI$7:$AI$2085)*((AO1586&lt;$AP$7:$AP$2085)*(AP1586&gt;$AO$7:$AO$2085))*(ROW($AE$7:$AE$2085)&lt;&gt;ROW(AE1586)))&gt;0,"Cruzado","Sin cruce")))</f>
        <v>Sin cruce</v>
      </c>
      <c r="AS1586" s="94" t="str">
        <f t="shared" si="32"/>
        <v>PS8PRINCIPALA</v>
      </c>
      <c r="AT1586" s="94" t="str" cm="1">
        <f t="array" ref="AT1586">IF(AS1586="","",IF(SUMPRODUCT((AS1586=$AS$7:$AS$2085)*(AI1586=$AI$7:$AI$2085)*(AO1586=$AO$7:$AO$2085)*(AP1586=$AP$7:$AP$2085)*(ROW($AS$7:$AS$2085)&lt;&gt;ROW(AS1586))*((S1586=0)*($S$7:$S$2085&gt;0)+(S1586&gt;0)*($S$7:$S$2085=0)))&gt;0,"SALONES UNIDOS",IF(SUMPRODUCT((AS1586=$AS$7:$AS$2085)*(AI1586=$AI$7:$AI$2085)*((AO1586&lt;$AP$7:$AP$2085)*(AP1586&gt;$AO$7:$AO$2085))*(ROW($AS$7:$AS$2085)&lt;&gt;ROW(AS1586)))&gt;0,"Cruzado","Sin cruce")))</f>
        <v>Sin cruce</v>
      </c>
    </row>
    <row r="1587" spans="3:46" ht="15.6" hidden="1" customHeight="1">
      <c r="C1587" s="496" t="s">
        <v>572</v>
      </c>
      <c r="D1587" s="15" t="s">
        <v>59</v>
      </c>
      <c r="E1587" s="15">
        <v>202011</v>
      </c>
      <c r="F1587" s="503" t="s">
        <v>48</v>
      </c>
      <c r="G1587" s="497" t="s">
        <v>80</v>
      </c>
      <c r="H1587" s="503" t="s">
        <v>90</v>
      </c>
      <c r="I1587" s="503">
        <v>8</v>
      </c>
      <c r="J1587" s="503" t="s">
        <v>41</v>
      </c>
      <c r="K1587" s="503" t="s">
        <v>41</v>
      </c>
      <c r="L1587" s="499" t="s">
        <v>920</v>
      </c>
      <c r="M1587" s="535" t="s">
        <v>718</v>
      </c>
      <c r="N1587" s="15" t="s">
        <v>577</v>
      </c>
      <c r="O1587" s="15" t="s">
        <v>578</v>
      </c>
      <c r="P1587" s="503" t="s">
        <v>624</v>
      </c>
      <c r="Q1587" s="15">
        <v>3</v>
      </c>
      <c r="R1587" s="15">
        <v>2</v>
      </c>
      <c r="S1587" s="479">
        <v>5</v>
      </c>
      <c r="T1587" s="15">
        <v>4</v>
      </c>
      <c r="U1587" s="471"/>
      <c r="V1587" s="550">
        <v>15</v>
      </c>
      <c r="W1587" s="497">
        <v>22299955</v>
      </c>
      <c r="X1587" s="566" t="s">
        <v>209</v>
      </c>
      <c r="Y1587" s="15" t="s">
        <v>624</v>
      </c>
      <c r="Z1587" s="15"/>
      <c r="AA1587" s="15"/>
      <c r="AB1587" s="15"/>
      <c r="AC1587" s="493"/>
      <c r="AD1587" s="15"/>
      <c r="AE1587" s="479"/>
      <c r="AF1587" s="497"/>
      <c r="AG1587" s="497"/>
      <c r="AH1587" s="15" t="s">
        <v>203</v>
      </c>
      <c r="AI1587" s="15">
        <v>5</v>
      </c>
      <c r="AJ1587" s="15">
        <v>18</v>
      </c>
      <c r="AK1587" s="15">
        <v>30</v>
      </c>
      <c r="AL1587" s="15">
        <v>22</v>
      </c>
      <c r="AM1587" s="15">
        <v>40</v>
      </c>
      <c r="AN1587" s="490">
        <f>IF(AJ1587="",S1587,ROUND(((((AL1587/24)+(AM1587/1440))-((AJ1587/24)+(AK1587/1440)))*1440/50),5))</f>
        <v>5</v>
      </c>
      <c r="AO1587" s="491">
        <f>AJ1587/24+AK1587/1440</f>
        <v>0.77083333333333337</v>
      </c>
      <c r="AP1587" s="491">
        <f>AL1587/24+AM1587/1440</f>
        <v>0.94444444444444442</v>
      </c>
      <c r="AQ1587" s="23" t="str" cm="1">
        <f t="array" ref="AQ1587">IF(X1587="","",IF(SUMPRODUCT((X1587=$X$7:$X$2085)*(AI1587=$AI$7:$AI$2085)*(AO1587=$AO$7:$AO$2085)*(AP1587=$AP$7:$AP$2085)*(ROW($X$7:$X$2085)&lt;&gt;ROW(X1587))*((S1587=0)*($S$7:$S$2085&gt;0)+(S1587&gt;0)*($S$7:$S$2085=0)))&gt;0,"SALONES UNIDOS",IF(SUMPRODUCT((X1587=$X$7:$X$2085)*(AI1587=$AI$7:$AI$2085)*((AO1587&lt;$AP$7:$AP$2085)*(AP1587&gt;$AO$7:$AO$2085))*(ROW($X$7:$X$2085)&lt;&gt;ROW(X1587)))&gt;0,"Cruzado","Sin cruce")))</f>
        <v>Sin cruce</v>
      </c>
      <c r="AR1587" s="23" t="str" cm="1">
        <f t="array" ref="AR1587">IF(AE1587="","",IF(SUMPRODUCT((AE1587=$AE$7:$AE$2085)*(AI1587=$AI$7:$AI$2085)*(AO1587=$AO$7:$AO$2085)*(AP1587=$AP$7:$AP$2085)*(ROW($AE$7:$AE$2085)&lt;&gt;ROW(AE1587))*((S1587=0)*($S$7:$S$2085&gt;0)+(S1587&gt;0)*($S$7:$S$2085=0)))&gt;0,"SALONES UNIDOS",IF(SUMPRODUCT((AE1587=$AE$7:$AE$2085)*(AI1587=$AI$7:$AI$2085)*((AO1587&lt;$AP$7:$AP$2085)*(AP1587&gt;$AO$7:$AO$2085))*(ROW($AE$7:$AE$2085)&lt;&gt;ROW(AE1587)))&gt;0,"Cruzado","Sin cruce")))</f>
        <v/>
      </c>
      <c r="AS1587" s="94" t="str">
        <f t="shared" si="32"/>
        <v>PS8PRINCIPALA</v>
      </c>
      <c r="AT1587" s="94" t="str" cm="1">
        <f t="array" ref="AT1587">IF(AS1587="","",IF(SUMPRODUCT((AS1587=$AS$7:$AS$2085)*(AI1587=$AI$7:$AI$2085)*(AO1587=$AO$7:$AO$2085)*(AP1587=$AP$7:$AP$2085)*(ROW($AS$7:$AS$2085)&lt;&gt;ROW(AS1587))*((S1587=0)*($S$7:$S$2085&gt;0)+(S1587&gt;0)*($S$7:$S$2085=0)))&gt;0,"SALONES UNIDOS",IF(SUMPRODUCT((AS1587=$AS$7:$AS$2085)*(AI1587=$AI$7:$AI$2085)*((AO1587&lt;$AP$7:$AP$2085)*(AP1587&gt;$AO$7:$AO$2085))*(ROW($AS$7:$AS$2085)&lt;&gt;ROW(AS1587)))&gt;0,"Cruzado","Sin cruce")))</f>
        <v>Sin cruce</v>
      </c>
    </row>
    <row r="1588" spans="3:46" ht="15.6" hidden="1" customHeight="1">
      <c r="C1588" s="496" t="s">
        <v>572</v>
      </c>
      <c r="D1588" s="15" t="s">
        <v>59</v>
      </c>
      <c r="E1588" s="15">
        <v>202011</v>
      </c>
      <c r="F1588" s="503" t="s">
        <v>48</v>
      </c>
      <c r="G1588" s="497" t="s">
        <v>80</v>
      </c>
      <c r="H1588" s="503" t="s">
        <v>90</v>
      </c>
      <c r="I1588" s="503">
        <v>8</v>
      </c>
      <c r="J1588" s="503" t="s">
        <v>51</v>
      </c>
      <c r="K1588" s="503" t="s">
        <v>51</v>
      </c>
      <c r="L1588" s="499" t="s">
        <v>920</v>
      </c>
      <c r="M1588" s="535" t="s">
        <v>718</v>
      </c>
      <c r="N1588" s="15" t="s">
        <v>577</v>
      </c>
      <c r="O1588" s="15" t="s">
        <v>578</v>
      </c>
      <c r="P1588" s="503" t="s">
        <v>624</v>
      </c>
      <c r="Q1588" s="15">
        <v>3</v>
      </c>
      <c r="R1588" s="15">
        <v>2</v>
      </c>
      <c r="S1588" s="479">
        <v>5</v>
      </c>
      <c r="T1588" s="15">
        <v>4</v>
      </c>
      <c r="U1588" s="471"/>
      <c r="V1588" s="550">
        <v>15</v>
      </c>
      <c r="W1588" s="497">
        <v>21461459</v>
      </c>
      <c r="X1588" s="566" t="s">
        <v>383</v>
      </c>
      <c r="Y1588" s="15" t="s">
        <v>624</v>
      </c>
      <c r="Z1588" s="15"/>
      <c r="AA1588" s="15"/>
      <c r="AB1588" s="15"/>
      <c r="AC1588" s="493"/>
      <c r="AD1588" s="15"/>
      <c r="AE1588" s="479"/>
      <c r="AF1588" s="497"/>
      <c r="AG1588" s="497"/>
      <c r="AH1588" s="15" t="s">
        <v>203</v>
      </c>
      <c r="AI1588" s="15">
        <v>3</v>
      </c>
      <c r="AJ1588" s="15">
        <v>19</v>
      </c>
      <c r="AK1588" s="15">
        <v>20</v>
      </c>
      <c r="AL1588" s="15">
        <v>23</v>
      </c>
      <c r="AM1588" s="15">
        <v>30</v>
      </c>
      <c r="AN1588" s="490">
        <f>IF(AJ1588="",S1588,ROUND(((((AL1588/24)+(AM1588/1440))-((AJ1588/24)+(AK1588/1440)))*1440/50),5))</f>
        <v>5</v>
      </c>
      <c r="AO1588" s="491">
        <f>AJ1588/24+AK1588/1440</f>
        <v>0.80555555555555547</v>
      </c>
      <c r="AP1588" s="491">
        <f>AL1588/24+AM1588/1440</f>
        <v>0.97916666666666674</v>
      </c>
      <c r="AQ1588" s="23" t="str" cm="1">
        <f t="array" ref="AQ1588">IF(X1588="","",IF(SUMPRODUCT((X1588=$X$7:$X$2085)*(AI1588=$AI$7:$AI$2085)*(AO1588=$AO$7:$AO$2085)*(AP1588=$AP$7:$AP$2085)*(ROW($X$7:$X$2085)&lt;&gt;ROW(X1588))*((S1588=0)*($S$7:$S$2085&gt;0)+(S1588&gt;0)*($S$7:$S$2085=0)))&gt;0,"SALONES UNIDOS",IF(SUMPRODUCT((X1588=$X$7:$X$2085)*(AI1588=$AI$7:$AI$2085)*((AO1588&lt;$AP$7:$AP$2085)*(AP1588&gt;$AO$7:$AO$2085))*(ROW($X$7:$X$2085)&lt;&gt;ROW(X1588)))&gt;0,"Cruzado","Sin cruce")))</f>
        <v>Sin cruce</v>
      </c>
      <c r="AR1588" s="23" t="str" cm="1">
        <f t="array" ref="AR1588">IF(AE1588="","",IF(SUMPRODUCT((AE1588=$AE$7:$AE$2085)*(AI1588=$AI$7:$AI$2085)*(AO1588=$AO$7:$AO$2085)*(AP1588=$AP$7:$AP$2085)*(ROW($AE$7:$AE$2085)&lt;&gt;ROW(AE1588))*((S1588=0)*($S$7:$S$2085&gt;0)+(S1588&gt;0)*($S$7:$S$2085=0)))&gt;0,"SALONES UNIDOS",IF(SUMPRODUCT((AE1588=$AE$7:$AE$2085)*(AI1588=$AI$7:$AI$2085)*((AO1588&lt;$AP$7:$AP$2085)*(AP1588&gt;$AO$7:$AO$2085))*(ROW($AE$7:$AE$2085)&lt;&gt;ROW(AE1588)))&gt;0,"Cruzado","Sin cruce")))</f>
        <v/>
      </c>
      <c r="AS1588" s="94" t="str">
        <f t="shared" si="32"/>
        <v>PS8PRINCIPALB</v>
      </c>
      <c r="AT1588" s="94" t="str" cm="1">
        <f t="array" ref="AT1588">IF(AS1588="","",IF(SUMPRODUCT((AS1588=$AS$7:$AS$2085)*(AI1588=$AI$7:$AI$2085)*(AO1588=$AO$7:$AO$2085)*(AP1588=$AP$7:$AP$2085)*(ROW($AS$7:$AS$2085)&lt;&gt;ROW(AS1588))*((S1588=0)*($S$7:$S$2085&gt;0)+(S1588&gt;0)*($S$7:$S$2085=0)))&gt;0,"SALONES UNIDOS",IF(SUMPRODUCT((AS1588=$AS$7:$AS$2085)*(AI1588=$AI$7:$AI$2085)*((AO1588&lt;$AP$7:$AP$2085)*(AP1588&gt;$AO$7:$AO$2085))*(ROW($AS$7:$AS$2085)&lt;&gt;ROW(AS1588)))&gt;0,"Cruzado","Sin cruce")))</f>
        <v>Sin cruce</v>
      </c>
    </row>
    <row r="1589" spans="3:46" ht="15.6" hidden="1" customHeight="1">
      <c r="C1589" s="496" t="s">
        <v>572</v>
      </c>
      <c r="D1589" s="15" t="s">
        <v>59</v>
      </c>
      <c r="E1589" s="15">
        <v>202011</v>
      </c>
      <c r="F1589" s="503" t="s">
        <v>48</v>
      </c>
      <c r="G1589" s="497" t="s">
        <v>80</v>
      </c>
      <c r="H1589" s="503" t="s">
        <v>90</v>
      </c>
      <c r="I1589" s="503">
        <v>9</v>
      </c>
      <c r="J1589" s="503" t="s">
        <v>41</v>
      </c>
      <c r="K1589" s="503" t="s">
        <v>41</v>
      </c>
      <c r="L1589" s="499" t="s">
        <v>921</v>
      </c>
      <c r="M1589" s="535" t="s">
        <v>1105</v>
      </c>
      <c r="N1589" s="15" t="s">
        <v>710</v>
      </c>
      <c r="O1589" s="15" t="s">
        <v>678</v>
      </c>
      <c r="P1589" s="503" t="s">
        <v>624</v>
      </c>
      <c r="Q1589" s="15">
        <v>2</v>
      </c>
      <c r="R1589" s="15">
        <v>2</v>
      </c>
      <c r="S1589" s="479">
        <v>4</v>
      </c>
      <c r="T1589" s="15">
        <v>3</v>
      </c>
      <c r="U1589" s="471"/>
      <c r="V1589" s="550">
        <v>35</v>
      </c>
      <c r="W1589" s="497">
        <v>6276541</v>
      </c>
      <c r="X1589" s="566" t="s">
        <v>237</v>
      </c>
      <c r="Y1589" s="15" t="s">
        <v>624</v>
      </c>
      <c r="Z1589" s="15"/>
      <c r="AA1589" s="15"/>
      <c r="AB1589" s="15"/>
      <c r="AC1589" s="493"/>
      <c r="AD1589" s="15"/>
      <c r="AE1589" s="479"/>
      <c r="AF1589" s="497"/>
      <c r="AG1589" s="497"/>
      <c r="AH1589" s="15" t="s">
        <v>203</v>
      </c>
      <c r="AI1589" s="15">
        <v>5</v>
      </c>
      <c r="AJ1589" s="15">
        <v>17</v>
      </c>
      <c r="AK1589" s="15">
        <v>40</v>
      </c>
      <c r="AL1589" s="15">
        <v>21</v>
      </c>
      <c r="AM1589" s="15">
        <v>0</v>
      </c>
      <c r="AN1589" s="490">
        <f>IF(AJ1589="",S1589,ROUND(((((AL1589/24)+(AM1589/1440))-((AJ1589/24)+(AK1589/1440)))*1440/50),5))</f>
        <v>4</v>
      </c>
      <c r="AO1589" s="491">
        <f>AJ1589/24+AK1589/1440</f>
        <v>0.73611111111111116</v>
      </c>
      <c r="AP1589" s="491">
        <f>AL1589/24+AM1589/1440</f>
        <v>0.875</v>
      </c>
      <c r="AQ1589" s="23" t="str" cm="1">
        <f t="array" ref="AQ1589">IF(X1589="","",IF(SUMPRODUCT((X1589=$X$7:$X$2085)*(AI1589=$AI$7:$AI$2085)*(AO1589=$AO$7:$AO$2085)*(AP1589=$AP$7:$AP$2085)*(ROW($X$7:$X$2085)&lt;&gt;ROW(X1589))*((S1589=0)*($S$7:$S$2085&gt;0)+(S1589&gt;0)*($S$7:$S$2085=0)))&gt;0,"SALONES UNIDOS",IF(SUMPRODUCT((X1589=$X$7:$X$2085)*(AI1589=$AI$7:$AI$2085)*((AO1589&lt;$AP$7:$AP$2085)*(AP1589&gt;$AO$7:$AO$2085))*(ROW($X$7:$X$2085)&lt;&gt;ROW(X1589)))&gt;0,"Cruzado","Sin cruce")))</f>
        <v>Sin cruce</v>
      </c>
      <c r="AR1589" s="23" t="str" cm="1">
        <f t="array" ref="AR1589">IF(AE1589="","",IF(SUMPRODUCT((AE1589=$AE$7:$AE$2085)*(AI1589=$AI$7:$AI$2085)*(AO1589=$AO$7:$AO$2085)*(AP1589=$AP$7:$AP$2085)*(ROW($AE$7:$AE$2085)&lt;&gt;ROW(AE1589))*((S1589=0)*($S$7:$S$2085&gt;0)+(S1589&gt;0)*($S$7:$S$2085=0)))&gt;0,"SALONES UNIDOS",IF(SUMPRODUCT((AE1589=$AE$7:$AE$2085)*(AI1589=$AI$7:$AI$2085)*((AO1589&lt;$AP$7:$AP$2085)*(AP1589&gt;$AO$7:$AO$2085))*(ROW($AE$7:$AE$2085)&lt;&gt;ROW(AE1589)))&gt;0,"Cruzado","Sin cruce")))</f>
        <v/>
      </c>
      <c r="AS1589" s="94" t="str">
        <f t="shared" si="32"/>
        <v>PS9PRINCIPALA</v>
      </c>
      <c r="AT1589" s="94" t="str" cm="1">
        <f t="array" ref="AT1589">IF(AS1589="","",IF(SUMPRODUCT((AS1589=$AS$7:$AS$2085)*(AI1589=$AI$7:$AI$2085)*(AO1589=$AO$7:$AO$2085)*(AP1589=$AP$7:$AP$2085)*(ROW($AS$7:$AS$2085)&lt;&gt;ROW(AS1589))*((S1589=0)*($S$7:$S$2085&gt;0)+(S1589&gt;0)*($S$7:$S$2085=0)))&gt;0,"SALONES UNIDOS",IF(SUMPRODUCT((AS1589=$AS$7:$AS$2085)*(AI1589=$AI$7:$AI$2085)*((AO1589&lt;$AP$7:$AP$2085)*(AP1589&gt;$AO$7:$AO$2085))*(ROW($AS$7:$AS$2085)&lt;&gt;ROW(AS1589)))&gt;0,"Cruzado","Sin cruce")))</f>
        <v>Sin cruce</v>
      </c>
    </row>
    <row r="1590" spans="3:46" ht="15.6" hidden="1" customHeight="1">
      <c r="C1590" s="496" t="s">
        <v>572</v>
      </c>
      <c r="D1590" s="15" t="s">
        <v>59</v>
      </c>
      <c r="E1590" s="15">
        <v>202011</v>
      </c>
      <c r="F1590" s="503" t="s">
        <v>48</v>
      </c>
      <c r="G1590" s="497" t="s">
        <v>80</v>
      </c>
      <c r="H1590" s="503" t="s">
        <v>90</v>
      </c>
      <c r="I1590" s="503">
        <v>9</v>
      </c>
      <c r="J1590" s="503" t="s">
        <v>41</v>
      </c>
      <c r="K1590" s="503" t="s">
        <v>41</v>
      </c>
      <c r="L1590" s="499" t="s">
        <v>923</v>
      </c>
      <c r="M1590" s="535" t="s">
        <v>716</v>
      </c>
      <c r="N1590" s="15" t="s">
        <v>710</v>
      </c>
      <c r="O1590" s="15" t="s">
        <v>578</v>
      </c>
      <c r="P1590" s="503" t="s">
        <v>579</v>
      </c>
      <c r="Q1590" s="15">
        <v>0</v>
      </c>
      <c r="R1590" s="15">
        <v>30</v>
      </c>
      <c r="S1590" s="479">
        <v>30</v>
      </c>
      <c r="T1590" s="15">
        <v>15</v>
      </c>
      <c r="U1590" s="471"/>
      <c r="V1590" s="550">
        <v>70</v>
      </c>
      <c r="W1590" s="497"/>
      <c r="X1590" s="566"/>
      <c r="Y1590" s="572" t="s">
        <v>579</v>
      </c>
      <c r="Z1590" s="15"/>
      <c r="AA1590" s="15"/>
      <c r="AB1590" s="15"/>
      <c r="AC1590" s="493"/>
      <c r="AD1590" s="15"/>
      <c r="AE1590" s="479"/>
      <c r="AF1590" s="497"/>
      <c r="AG1590" s="497"/>
      <c r="AH1590" s="15" t="s">
        <v>100</v>
      </c>
      <c r="AI1590" s="15"/>
      <c r="AJ1590" s="15"/>
      <c r="AK1590" s="15"/>
      <c r="AL1590" s="15"/>
      <c r="AM1590" s="15"/>
      <c r="AN1590" s="490">
        <f>IF(AJ1590="",S1590,ROUND(((((AL1590/24)+(AM1590/1440))-((AJ1590/24)+(AK1590/1440)))*1440/50),5))</f>
        <v>30</v>
      </c>
      <c r="AO1590" s="491">
        <f>AJ1590/24+AK1590/1440</f>
        <v>0</v>
      </c>
      <c r="AP1590" s="491">
        <f>AL1590/24+AM1590/1440</f>
        <v>0</v>
      </c>
      <c r="AQ1590" s="23" t="str" cm="1">
        <f t="array" ref="AQ1590">IF(X1590="","",IF(SUMPRODUCT((X1590=$X$7:$X$2085)*(AI1590=$AI$7:$AI$2085)*(AO1590=$AO$7:$AO$2085)*(AP1590=$AP$7:$AP$2085)*(ROW($X$7:$X$2085)&lt;&gt;ROW(X1590))*((S1590=0)*($S$7:$S$2085&gt;0)+(S1590&gt;0)*($S$7:$S$2085=0)))&gt;0,"SALONES UNIDOS",IF(SUMPRODUCT((X1590=$X$7:$X$2085)*(AI1590=$AI$7:$AI$2085)*((AO1590&lt;$AP$7:$AP$2085)*(AP1590&gt;$AO$7:$AO$2085))*(ROW($X$7:$X$2085)&lt;&gt;ROW(X1590)))&gt;0,"Cruzado","Sin cruce")))</f>
        <v/>
      </c>
      <c r="AR1590" s="23" t="str" cm="1">
        <f t="array" ref="AR1590">IF(AE1590="","",IF(SUMPRODUCT((AE1590=$AE$7:$AE$2085)*(AI1590=$AI$7:$AI$2085)*(AO1590=$AO$7:$AO$2085)*(AP1590=$AP$7:$AP$2085)*(ROW($AE$7:$AE$2085)&lt;&gt;ROW(AE1590))*((S1590=0)*($S$7:$S$2085&gt;0)+(S1590&gt;0)*($S$7:$S$2085=0)))&gt;0,"SALONES UNIDOS",IF(SUMPRODUCT((AE1590=$AE$7:$AE$2085)*(AI1590=$AI$7:$AI$2085)*((AO1590&lt;$AP$7:$AP$2085)*(AP1590&gt;$AO$7:$AO$2085))*(ROW($AE$7:$AE$2085)&lt;&gt;ROW(AE1590)))&gt;0,"Cruzado","Sin cruce")))</f>
        <v/>
      </c>
      <c r="AS1590" s="94" t="str">
        <f t="shared" si="32"/>
        <v>PS9PRINCIPALA</v>
      </c>
      <c r="AT1590" s="94" t="str" cm="1">
        <f t="array" ref="AT1590">IF(AS1590="","",IF(SUMPRODUCT((AS1590=$AS$7:$AS$2085)*(AI1590=$AI$7:$AI$2085)*(AO1590=$AO$7:$AO$2085)*(AP1590=$AP$7:$AP$2085)*(ROW($AS$7:$AS$2085)&lt;&gt;ROW(AS1590))*((S1590=0)*($S$7:$S$2085&gt;0)+(S1590&gt;0)*($S$7:$S$2085=0)))&gt;0,"SALONES UNIDOS",IF(SUMPRODUCT((AS1590=$AS$7:$AS$2085)*(AI1590=$AI$7:$AI$2085)*((AO1590&lt;$AP$7:$AP$2085)*(AP1590&gt;$AO$7:$AO$2085))*(ROW($AS$7:$AS$2085)&lt;&gt;ROW(AS1590)))&gt;0,"Cruzado","Sin cruce")))</f>
        <v>Sin cruce</v>
      </c>
    </row>
    <row r="1591" spans="3:46" ht="15.6" hidden="1" customHeight="1">
      <c r="C1591" s="496" t="s">
        <v>572</v>
      </c>
      <c r="D1591" s="15" t="s">
        <v>59</v>
      </c>
      <c r="E1591" s="15">
        <v>202011</v>
      </c>
      <c r="F1591" s="505" t="s">
        <v>48</v>
      </c>
      <c r="G1591" s="497" t="s">
        <v>80</v>
      </c>
      <c r="H1591" s="503" t="s">
        <v>90</v>
      </c>
      <c r="I1591" s="503">
        <v>9</v>
      </c>
      <c r="J1591" s="503" t="s">
        <v>41</v>
      </c>
      <c r="K1591" s="503" t="s">
        <v>41</v>
      </c>
      <c r="L1591" s="499" t="s">
        <v>924</v>
      </c>
      <c r="M1591" s="535" t="s">
        <v>925</v>
      </c>
      <c r="N1591" s="15" t="s">
        <v>577</v>
      </c>
      <c r="O1591" s="15" t="s">
        <v>578</v>
      </c>
      <c r="P1591" s="503" t="s">
        <v>624</v>
      </c>
      <c r="Q1591" s="15">
        <v>0</v>
      </c>
      <c r="R1591" s="15">
        <v>4</v>
      </c>
      <c r="S1591" s="479">
        <v>4</v>
      </c>
      <c r="T1591" s="15">
        <v>6</v>
      </c>
      <c r="U1591" s="471"/>
      <c r="V1591" s="550">
        <v>18</v>
      </c>
      <c r="W1591" s="497">
        <v>46536483</v>
      </c>
      <c r="X1591" s="566" t="s">
        <v>333</v>
      </c>
      <c r="Y1591" s="15" t="s">
        <v>624</v>
      </c>
      <c r="Z1591" s="15"/>
      <c r="AA1591" s="15"/>
      <c r="AB1591" s="15"/>
      <c r="AC1591" s="493"/>
      <c r="AD1591" s="15"/>
      <c r="AE1591" s="479"/>
      <c r="AF1591" s="497"/>
      <c r="AG1591" s="497"/>
      <c r="AH1591" s="15" t="s">
        <v>100</v>
      </c>
      <c r="AI1591" s="15">
        <v>3</v>
      </c>
      <c r="AJ1591" s="15">
        <v>16</v>
      </c>
      <c r="AK1591" s="15">
        <v>0</v>
      </c>
      <c r="AL1591" s="15">
        <v>19</v>
      </c>
      <c r="AM1591" s="15">
        <v>20</v>
      </c>
      <c r="AN1591" s="490">
        <f>IF(AJ1591="",S1591,ROUND(((((AL1591/24)+(AM1591/1440))-((AJ1591/24)+(AK1591/1440)))*1440/50),5))</f>
        <v>4</v>
      </c>
      <c r="AO1591" s="491">
        <f>AJ1591/24+AK1591/1440</f>
        <v>0.66666666666666663</v>
      </c>
      <c r="AP1591" s="491">
        <f>AL1591/24+AM1591/1440</f>
        <v>0.80555555555555547</v>
      </c>
      <c r="AQ1591" s="23" t="str" cm="1">
        <f t="array" ref="AQ1591">IF(X1591="","",IF(SUMPRODUCT((X1591=$X$7:$X$2085)*(AI1591=$AI$7:$AI$2085)*(AO1591=$AO$7:$AO$2085)*(AP1591=$AP$7:$AP$2085)*(ROW($X$7:$X$2085)&lt;&gt;ROW(X1591))*((S1591=0)*($S$7:$S$2085&gt;0)+(S1591&gt;0)*($S$7:$S$2085=0)))&gt;0,"SALONES UNIDOS",IF(SUMPRODUCT((X1591=$X$7:$X$2085)*(AI1591=$AI$7:$AI$2085)*((AO1591&lt;$AP$7:$AP$2085)*(AP1591&gt;$AO$7:$AO$2085))*(ROW($X$7:$X$2085)&lt;&gt;ROW(X1591)))&gt;0,"Cruzado","Sin cruce")))</f>
        <v>Sin cruce</v>
      </c>
      <c r="AR1591" s="23" t="str" cm="1">
        <f t="array" ref="AR1591">IF(AE1591="","",IF(SUMPRODUCT((AE1591=$AE$7:$AE$2085)*(AI1591=$AI$7:$AI$2085)*(AO1591=$AO$7:$AO$2085)*(AP1591=$AP$7:$AP$2085)*(ROW($AE$7:$AE$2085)&lt;&gt;ROW(AE1591))*((S1591=0)*($S$7:$S$2085&gt;0)+(S1591&gt;0)*($S$7:$S$2085=0)))&gt;0,"SALONES UNIDOS",IF(SUMPRODUCT((AE1591=$AE$7:$AE$2085)*(AI1591=$AI$7:$AI$2085)*((AO1591&lt;$AP$7:$AP$2085)*(AP1591&gt;$AO$7:$AO$2085))*(ROW($AE$7:$AE$2085)&lt;&gt;ROW(AE1591)))&gt;0,"Cruzado","Sin cruce")))</f>
        <v/>
      </c>
      <c r="AS1591" s="94" t="str">
        <f t="shared" si="32"/>
        <v>PS9PRINCIPALA</v>
      </c>
      <c r="AT1591" s="94" t="str" cm="1">
        <f t="array" ref="AT1591">IF(AS1591="","",IF(SUMPRODUCT((AS1591=$AS$7:$AS$2085)*(AI1591=$AI$7:$AI$2085)*(AO1591=$AO$7:$AO$2085)*(AP1591=$AP$7:$AP$2085)*(ROW($AS$7:$AS$2085)&lt;&gt;ROW(AS1591))*((S1591=0)*($S$7:$S$2085&gt;0)+(S1591&gt;0)*($S$7:$S$2085=0)))&gt;0,"SALONES UNIDOS",IF(SUMPRODUCT((AS1591=$AS$7:$AS$2085)*(AI1591=$AI$7:$AI$2085)*((AO1591&lt;$AP$7:$AP$2085)*(AP1591&gt;$AO$7:$AO$2085))*(ROW($AS$7:$AS$2085)&lt;&gt;ROW(AS1591)))&gt;0,"Cruzado","Sin cruce")))</f>
        <v>Sin cruce</v>
      </c>
    </row>
    <row r="1592" spans="3:46" ht="15.6" hidden="1" customHeight="1">
      <c r="C1592" s="496" t="s">
        <v>572</v>
      </c>
      <c r="D1592" s="15" t="s">
        <v>59</v>
      </c>
      <c r="E1592" s="15">
        <v>202011</v>
      </c>
      <c r="F1592" s="505" t="s">
        <v>48</v>
      </c>
      <c r="G1592" s="497" t="s">
        <v>80</v>
      </c>
      <c r="H1592" s="503" t="s">
        <v>90</v>
      </c>
      <c r="I1592" s="503">
        <v>9</v>
      </c>
      <c r="J1592" s="503" t="s">
        <v>41</v>
      </c>
      <c r="K1592" s="503" t="s">
        <v>41</v>
      </c>
      <c r="L1592" s="499" t="s">
        <v>924</v>
      </c>
      <c r="M1592" s="535" t="s">
        <v>925</v>
      </c>
      <c r="N1592" s="15" t="s">
        <v>577</v>
      </c>
      <c r="O1592" s="15" t="s">
        <v>578</v>
      </c>
      <c r="P1592" s="503" t="s">
        <v>624</v>
      </c>
      <c r="Q1592" s="15">
        <v>4</v>
      </c>
      <c r="R1592" s="15">
        <v>0</v>
      </c>
      <c r="S1592" s="479">
        <v>4</v>
      </c>
      <c r="T1592" s="15">
        <v>6</v>
      </c>
      <c r="U1592" s="471"/>
      <c r="V1592" s="550">
        <v>18</v>
      </c>
      <c r="W1592" s="497">
        <v>46536483</v>
      </c>
      <c r="X1592" s="566" t="s">
        <v>333</v>
      </c>
      <c r="Y1592" s="15" t="s">
        <v>624</v>
      </c>
      <c r="Z1592" s="15"/>
      <c r="AA1592" s="15"/>
      <c r="AB1592" s="15"/>
      <c r="AC1592" s="493"/>
      <c r="AD1592" s="15"/>
      <c r="AE1592" s="479"/>
      <c r="AF1592" s="497"/>
      <c r="AG1592" s="497"/>
      <c r="AH1592" s="15" t="s">
        <v>582</v>
      </c>
      <c r="AI1592" s="15">
        <v>1</v>
      </c>
      <c r="AJ1592" s="15">
        <v>19</v>
      </c>
      <c r="AK1592" s="15">
        <v>20</v>
      </c>
      <c r="AL1592" s="15">
        <v>22</v>
      </c>
      <c r="AM1592" s="15">
        <v>40</v>
      </c>
      <c r="AN1592" s="490">
        <f>IF(AJ1592="",S1592,ROUND(((((AL1592/24)+(AM1592/1440))-((AJ1592/24)+(AK1592/1440)))*1440/50),5))</f>
        <v>4</v>
      </c>
      <c r="AO1592" s="491">
        <f>AJ1592/24+AK1592/1440</f>
        <v>0.80555555555555547</v>
      </c>
      <c r="AP1592" s="491">
        <f>AL1592/24+AM1592/1440</f>
        <v>0.94444444444444442</v>
      </c>
      <c r="AQ1592" s="23" t="str" cm="1">
        <f t="array" ref="AQ1592">IF(X1592="","",IF(SUMPRODUCT((X1592=$X$7:$X$2085)*(AI1592=$AI$7:$AI$2085)*(AO1592=$AO$7:$AO$2085)*(AP1592=$AP$7:$AP$2085)*(ROW($X$7:$X$2085)&lt;&gt;ROW(X1592))*((S1592=0)*($S$7:$S$2085&gt;0)+(S1592&gt;0)*($S$7:$S$2085=0)))&gt;0,"SALONES UNIDOS",IF(SUMPRODUCT((X1592=$X$7:$X$2085)*(AI1592=$AI$7:$AI$2085)*((AO1592&lt;$AP$7:$AP$2085)*(AP1592&gt;$AO$7:$AO$2085))*(ROW($X$7:$X$2085)&lt;&gt;ROW(X1592)))&gt;0,"Cruzado","Sin cruce")))</f>
        <v>Sin cruce</v>
      </c>
      <c r="AR1592" s="23" t="str" cm="1">
        <f t="array" ref="AR1592">IF(AE1592="","",IF(SUMPRODUCT((AE1592=$AE$7:$AE$2085)*(AI1592=$AI$7:$AI$2085)*(AO1592=$AO$7:$AO$2085)*(AP1592=$AP$7:$AP$2085)*(ROW($AE$7:$AE$2085)&lt;&gt;ROW(AE1592))*((S1592=0)*($S$7:$S$2085&gt;0)+(S1592&gt;0)*($S$7:$S$2085=0)))&gt;0,"SALONES UNIDOS",IF(SUMPRODUCT((AE1592=$AE$7:$AE$2085)*(AI1592=$AI$7:$AI$2085)*((AO1592&lt;$AP$7:$AP$2085)*(AP1592&gt;$AO$7:$AO$2085))*(ROW($AE$7:$AE$2085)&lt;&gt;ROW(AE1592)))&gt;0,"Cruzado","Sin cruce")))</f>
        <v/>
      </c>
      <c r="AS1592" s="94" t="str">
        <f t="shared" si="32"/>
        <v>PS9PRINCIPALA</v>
      </c>
      <c r="AT1592" s="94" t="str" cm="1">
        <f t="array" ref="AT1592">IF(AS1592="","",IF(SUMPRODUCT((AS1592=$AS$7:$AS$2085)*(AI1592=$AI$7:$AI$2085)*(AO1592=$AO$7:$AO$2085)*(AP1592=$AP$7:$AP$2085)*(ROW($AS$7:$AS$2085)&lt;&gt;ROW(AS1592))*((S1592=0)*($S$7:$S$2085&gt;0)+(S1592&gt;0)*($S$7:$S$2085=0)))&gt;0,"SALONES UNIDOS",IF(SUMPRODUCT((AS1592=$AS$7:$AS$2085)*(AI1592=$AI$7:$AI$2085)*((AO1592&lt;$AP$7:$AP$2085)*(AP1592&gt;$AO$7:$AO$2085))*(ROW($AS$7:$AS$2085)&lt;&gt;ROW(AS1592)))&gt;0,"Cruzado","Sin cruce")))</f>
        <v>Sin cruce</v>
      </c>
    </row>
    <row r="1593" spans="3:46" ht="15.6" hidden="1" customHeight="1">
      <c r="C1593" s="496" t="s">
        <v>572</v>
      </c>
      <c r="D1593" s="15" t="s">
        <v>59</v>
      </c>
      <c r="E1593" s="15">
        <v>202011</v>
      </c>
      <c r="F1593" s="503" t="s">
        <v>48</v>
      </c>
      <c r="G1593" s="497" t="s">
        <v>80</v>
      </c>
      <c r="H1593" s="503" t="s">
        <v>90</v>
      </c>
      <c r="I1593" s="503">
        <v>9</v>
      </c>
      <c r="J1593" s="503" t="s">
        <v>51</v>
      </c>
      <c r="K1593" s="503" t="s">
        <v>51</v>
      </c>
      <c r="L1593" s="499" t="s">
        <v>921</v>
      </c>
      <c r="M1593" s="535" t="s">
        <v>1106</v>
      </c>
      <c r="N1593" s="15" t="s">
        <v>710</v>
      </c>
      <c r="O1593" s="15" t="s">
        <v>678</v>
      </c>
      <c r="P1593" s="503" t="s">
        <v>624</v>
      </c>
      <c r="Q1593" s="15">
        <v>2</v>
      </c>
      <c r="R1593" s="15">
        <v>2</v>
      </c>
      <c r="S1593" s="479">
        <v>4</v>
      </c>
      <c r="T1593" s="15">
        <v>3</v>
      </c>
      <c r="U1593" s="471"/>
      <c r="V1593" s="550">
        <v>35</v>
      </c>
      <c r="W1593" s="497">
        <v>45201680</v>
      </c>
      <c r="X1593" s="566" t="s">
        <v>447</v>
      </c>
      <c r="Y1593" s="15" t="s">
        <v>624</v>
      </c>
      <c r="Z1593" s="15"/>
      <c r="AA1593" s="15"/>
      <c r="AB1593" s="15"/>
      <c r="AC1593" s="493"/>
      <c r="AD1593" s="15"/>
      <c r="AE1593" s="479"/>
      <c r="AF1593" s="497"/>
      <c r="AG1593" s="497"/>
      <c r="AH1593" s="15" t="s">
        <v>203</v>
      </c>
      <c r="AI1593" s="15">
        <v>5</v>
      </c>
      <c r="AJ1593" s="15">
        <v>19</v>
      </c>
      <c r="AK1593" s="15">
        <v>20</v>
      </c>
      <c r="AL1593" s="15">
        <v>22</v>
      </c>
      <c r="AM1593" s="15">
        <v>40</v>
      </c>
      <c r="AN1593" s="490">
        <f>IF(AJ1593="",S1593,ROUND(((((AL1593/24)+(AM1593/1440))-((AJ1593/24)+(AK1593/1440)))*1440/50),5))</f>
        <v>4</v>
      </c>
      <c r="AO1593" s="491">
        <f>AJ1593/24+AK1593/1440</f>
        <v>0.80555555555555547</v>
      </c>
      <c r="AP1593" s="491">
        <f>AL1593/24+AM1593/1440</f>
        <v>0.94444444444444442</v>
      </c>
      <c r="AQ1593" s="23" t="str" cm="1">
        <f t="array" ref="AQ1593">IF(X1593="","",IF(SUMPRODUCT((X1593=$X$7:$X$2085)*(AI1593=$AI$7:$AI$2085)*(AO1593=$AO$7:$AO$2085)*(AP1593=$AP$7:$AP$2085)*(ROW($X$7:$X$2085)&lt;&gt;ROW(X1593))*((S1593=0)*($S$7:$S$2085&gt;0)+(S1593&gt;0)*($S$7:$S$2085=0)))&gt;0,"SALONES UNIDOS",IF(SUMPRODUCT((X1593=$X$7:$X$2085)*(AI1593=$AI$7:$AI$2085)*((AO1593&lt;$AP$7:$AP$2085)*(AP1593&gt;$AO$7:$AO$2085))*(ROW($X$7:$X$2085)&lt;&gt;ROW(X1593)))&gt;0,"Cruzado","Sin cruce")))</f>
        <v>Sin cruce</v>
      </c>
      <c r="AR1593" s="23" t="str" cm="1">
        <f t="array" ref="AR1593">IF(AE1593="","",IF(SUMPRODUCT((AE1593=$AE$7:$AE$2085)*(AI1593=$AI$7:$AI$2085)*(AO1593=$AO$7:$AO$2085)*(AP1593=$AP$7:$AP$2085)*(ROW($AE$7:$AE$2085)&lt;&gt;ROW(AE1593))*((S1593=0)*($S$7:$S$2085&gt;0)+(S1593&gt;0)*($S$7:$S$2085=0)))&gt;0,"SALONES UNIDOS",IF(SUMPRODUCT((AE1593=$AE$7:$AE$2085)*(AI1593=$AI$7:$AI$2085)*((AO1593&lt;$AP$7:$AP$2085)*(AP1593&gt;$AO$7:$AO$2085))*(ROW($AE$7:$AE$2085)&lt;&gt;ROW(AE1593)))&gt;0,"Cruzado","Sin cruce")))</f>
        <v/>
      </c>
      <c r="AS1593" s="94" t="str">
        <f t="shared" si="32"/>
        <v>PS9PRINCIPALB</v>
      </c>
      <c r="AT1593" s="94" t="str" cm="1">
        <f t="array" ref="AT1593">IF(AS1593="","",IF(SUMPRODUCT((AS1593=$AS$7:$AS$2085)*(AI1593=$AI$7:$AI$2085)*(AO1593=$AO$7:$AO$2085)*(AP1593=$AP$7:$AP$2085)*(ROW($AS$7:$AS$2085)&lt;&gt;ROW(AS1593))*((S1593=0)*($S$7:$S$2085&gt;0)+(S1593&gt;0)*($S$7:$S$2085=0)))&gt;0,"SALONES UNIDOS",IF(SUMPRODUCT((AS1593=$AS$7:$AS$2085)*(AI1593=$AI$7:$AI$2085)*((AO1593&lt;$AP$7:$AP$2085)*(AP1593&gt;$AO$7:$AO$2085))*(ROW($AS$7:$AS$2085)&lt;&gt;ROW(AS1593)))&gt;0,"Cruzado","Sin cruce")))</f>
        <v>Sin cruce</v>
      </c>
    </row>
    <row r="1594" spans="3:46" ht="15.6" hidden="1" customHeight="1">
      <c r="C1594" s="496" t="s">
        <v>572</v>
      </c>
      <c r="D1594" s="15" t="s">
        <v>59</v>
      </c>
      <c r="E1594" s="15">
        <v>202011</v>
      </c>
      <c r="F1594" s="505" t="s">
        <v>48</v>
      </c>
      <c r="G1594" s="497" t="s">
        <v>80</v>
      </c>
      <c r="H1594" s="503" t="s">
        <v>90</v>
      </c>
      <c r="I1594" s="503">
        <v>9</v>
      </c>
      <c r="J1594" s="503" t="s">
        <v>51</v>
      </c>
      <c r="K1594" s="503" t="s">
        <v>51</v>
      </c>
      <c r="L1594" s="499" t="s">
        <v>924</v>
      </c>
      <c r="M1594" s="535" t="s">
        <v>925</v>
      </c>
      <c r="N1594" s="15" t="s">
        <v>577</v>
      </c>
      <c r="O1594" s="15" t="s">
        <v>578</v>
      </c>
      <c r="P1594" s="503" t="s">
        <v>624</v>
      </c>
      <c r="Q1594" s="15">
        <v>4</v>
      </c>
      <c r="R1594" s="15">
        <v>0</v>
      </c>
      <c r="S1594" s="479">
        <v>4</v>
      </c>
      <c r="T1594" s="15">
        <v>6</v>
      </c>
      <c r="U1594" s="471"/>
      <c r="V1594" s="550">
        <v>18</v>
      </c>
      <c r="W1594" s="552">
        <v>21536202</v>
      </c>
      <c r="X1594" s="567" t="s">
        <v>215</v>
      </c>
      <c r="Y1594" s="15" t="s">
        <v>624</v>
      </c>
      <c r="Z1594" s="15"/>
      <c r="AA1594" s="15"/>
      <c r="AB1594" s="15"/>
      <c r="AC1594" s="493"/>
      <c r="AD1594" s="15"/>
      <c r="AE1594" s="479"/>
      <c r="AF1594" s="497"/>
      <c r="AG1594" s="497"/>
      <c r="AH1594" s="15" t="s">
        <v>582</v>
      </c>
      <c r="AI1594" s="15">
        <v>1</v>
      </c>
      <c r="AJ1594" s="15">
        <v>19</v>
      </c>
      <c r="AK1594" s="15">
        <v>20</v>
      </c>
      <c r="AL1594" s="15">
        <v>22</v>
      </c>
      <c r="AM1594" s="15">
        <v>40</v>
      </c>
      <c r="AN1594" s="490">
        <f>IF(AJ1594="",S1594,ROUND(((((AL1594/24)+(AM1594/1440))-((AJ1594/24)+(AK1594/1440)))*1440/50),5))</f>
        <v>4</v>
      </c>
      <c r="AO1594" s="491">
        <f>AJ1594/24+AK1594/1440</f>
        <v>0.80555555555555547</v>
      </c>
      <c r="AP1594" s="491">
        <f>AL1594/24+AM1594/1440</f>
        <v>0.94444444444444442</v>
      </c>
      <c r="AQ1594" s="23" t="str" cm="1">
        <f t="array" ref="AQ1594">IF(X1594="","",IF(SUMPRODUCT((X1594=$X$7:$X$2085)*(AI1594=$AI$7:$AI$2085)*(AO1594=$AO$7:$AO$2085)*(AP1594=$AP$7:$AP$2085)*(ROW($X$7:$X$2085)&lt;&gt;ROW(X1594))*((S1594=0)*($S$7:$S$2085&gt;0)+(S1594&gt;0)*($S$7:$S$2085=0)))&gt;0,"SALONES UNIDOS",IF(SUMPRODUCT((X1594=$X$7:$X$2085)*(AI1594=$AI$7:$AI$2085)*((AO1594&lt;$AP$7:$AP$2085)*(AP1594&gt;$AO$7:$AO$2085))*(ROW($X$7:$X$2085)&lt;&gt;ROW(X1594)))&gt;0,"Cruzado","Sin cruce")))</f>
        <v>Sin cruce</v>
      </c>
      <c r="AR1594" s="23" t="str" cm="1">
        <f t="array" ref="AR1594">IF(AE1594="","",IF(SUMPRODUCT((AE1594=$AE$7:$AE$2085)*(AI1594=$AI$7:$AI$2085)*(AO1594=$AO$7:$AO$2085)*(AP1594=$AP$7:$AP$2085)*(ROW($AE$7:$AE$2085)&lt;&gt;ROW(AE1594))*((S1594=0)*($S$7:$S$2085&gt;0)+(S1594&gt;0)*($S$7:$S$2085=0)))&gt;0,"SALONES UNIDOS",IF(SUMPRODUCT((AE1594=$AE$7:$AE$2085)*(AI1594=$AI$7:$AI$2085)*((AO1594&lt;$AP$7:$AP$2085)*(AP1594&gt;$AO$7:$AO$2085))*(ROW($AE$7:$AE$2085)&lt;&gt;ROW(AE1594)))&gt;0,"Cruzado","Sin cruce")))</f>
        <v/>
      </c>
      <c r="AS1594" s="94" t="str">
        <f t="shared" si="32"/>
        <v>PS9PRINCIPALB</v>
      </c>
      <c r="AT1594" s="94" t="str" cm="1">
        <f t="array" ref="AT1594">IF(AS1594="","",IF(SUMPRODUCT((AS1594=$AS$7:$AS$2085)*(AI1594=$AI$7:$AI$2085)*(AO1594=$AO$7:$AO$2085)*(AP1594=$AP$7:$AP$2085)*(ROW($AS$7:$AS$2085)&lt;&gt;ROW(AS1594))*((S1594=0)*($S$7:$S$2085&gt;0)+(S1594&gt;0)*($S$7:$S$2085=0)))&gt;0,"SALONES UNIDOS",IF(SUMPRODUCT((AS1594=$AS$7:$AS$2085)*(AI1594=$AI$7:$AI$2085)*((AO1594&lt;$AP$7:$AP$2085)*(AP1594&gt;$AO$7:$AO$2085))*(ROW($AS$7:$AS$2085)&lt;&gt;ROW(AS1594)))&gt;0,"Cruzado","Sin cruce")))</f>
        <v>Sin cruce</v>
      </c>
    </row>
    <row r="1595" spans="3:46" ht="15.6" hidden="1" customHeight="1">
      <c r="C1595" s="496" t="s">
        <v>572</v>
      </c>
      <c r="D1595" s="15" t="s">
        <v>59</v>
      </c>
      <c r="E1595" s="15">
        <v>202011</v>
      </c>
      <c r="F1595" s="505" t="s">
        <v>48</v>
      </c>
      <c r="G1595" s="497" t="s">
        <v>80</v>
      </c>
      <c r="H1595" s="503" t="s">
        <v>90</v>
      </c>
      <c r="I1595" s="503">
        <v>9</v>
      </c>
      <c r="J1595" s="503" t="s">
        <v>51</v>
      </c>
      <c r="K1595" s="503" t="s">
        <v>51</v>
      </c>
      <c r="L1595" s="499" t="s">
        <v>924</v>
      </c>
      <c r="M1595" s="535" t="s">
        <v>925</v>
      </c>
      <c r="N1595" s="15" t="s">
        <v>577</v>
      </c>
      <c r="O1595" s="15" t="s">
        <v>578</v>
      </c>
      <c r="P1595" s="503" t="s">
        <v>624</v>
      </c>
      <c r="Q1595" s="15">
        <v>0</v>
      </c>
      <c r="R1595" s="15">
        <v>4</v>
      </c>
      <c r="S1595" s="479">
        <v>4</v>
      </c>
      <c r="T1595" s="15">
        <v>6</v>
      </c>
      <c r="U1595" s="471"/>
      <c r="V1595" s="550">
        <v>18</v>
      </c>
      <c r="W1595" s="552">
        <v>21536202</v>
      </c>
      <c r="X1595" s="567" t="s">
        <v>215</v>
      </c>
      <c r="Y1595" s="15" t="s">
        <v>624</v>
      </c>
      <c r="Z1595" s="15"/>
      <c r="AA1595" s="15"/>
      <c r="AB1595" s="15"/>
      <c r="AC1595" s="493"/>
      <c r="AD1595" s="15"/>
      <c r="AE1595" s="479"/>
      <c r="AF1595" s="497"/>
      <c r="AG1595" s="497"/>
      <c r="AH1595" s="15" t="s">
        <v>100</v>
      </c>
      <c r="AI1595" s="15">
        <v>2</v>
      </c>
      <c r="AJ1595" s="15">
        <v>19</v>
      </c>
      <c r="AK1595" s="15">
        <v>20</v>
      </c>
      <c r="AL1595" s="15">
        <v>22</v>
      </c>
      <c r="AM1595" s="15">
        <v>40</v>
      </c>
      <c r="AN1595" s="490">
        <f>IF(AJ1595="",S1595,ROUND(((((AL1595/24)+(AM1595/1440))-((AJ1595/24)+(AK1595/1440)))*1440/50),5))</f>
        <v>4</v>
      </c>
      <c r="AO1595" s="491">
        <f>AJ1595/24+AK1595/1440</f>
        <v>0.80555555555555547</v>
      </c>
      <c r="AP1595" s="491">
        <f>AL1595/24+AM1595/1440</f>
        <v>0.94444444444444442</v>
      </c>
      <c r="AQ1595" s="23" t="str" cm="1">
        <f t="array" ref="AQ1595">IF(X1595="","",IF(SUMPRODUCT((X1595=$X$7:$X$2085)*(AI1595=$AI$7:$AI$2085)*(AO1595=$AO$7:$AO$2085)*(AP1595=$AP$7:$AP$2085)*(ROW($X$7:$X$2085)&lt;&gt;ROW(X1595))*((S1595=0)*($S$7:$S$2085&gt;0)+(S1595&gt;0)*($S$7:$S$2085=0)))&gt;0,"SALONES UNIDOS",IF(SUMPRODUCT((X1595=$X$7:$X$2085)*(AI1595=$AI$7:$AI$2085)*((AO1595&lt;$AP$7:$AP$2085)*(AP1595&gt;$AO$7:$AO$2085))*(ROW($X$7:$X$2085)&lt;&gt;ROW(X1595)))&gt;0,"Cruzado","Sin cruce")))</f>
        <v>Sin cruce</v>
      </c>
      <c r="AR1595" s="23" t="str" cm="1">
        <f t="array" ref="AR1595">IF(AE1595="","",IF(SUMPRODUCT((AE1595=$AE$7:$AE$2085)*(AI1595=$AI$7:$AI$2085)*(AO1595=$AO$7:$AO$2085)*(AP1595=$AP$7:$AP$2085)*(ROW($AE$7:$AE$2085)&lt;&gt;ROW(AE1595))*((S1595=0)*($S$7:$S$2085&gt;0)+(S1595&gt;0)*($S$7:$S$2085=0)))&gt;0,"SALONES UNIDOS",IF(SUMPRODUCT((AE1595=$AE$7:$AE$2085)*(AI1595=$AI$7:$AI$2085)*((AO1595&lt;$AP$7:$AP$2085)*(AP1595&gt;$AO$7:$AO$2085))*(ROW($AE$7:$AE$2085)&lt;&gt;ROW(AE1595)))&gt;0,"Cruzado","Sin cruce")))</f>
        <v/>
      </c>
      <c r="AS1595" s="94" t="str">
        <f t="shared" si="32"/>
        <v>PS9PRINCIPALB</v>
      </c>
      <c r="AT1595" s="94" t="str" cm="1">
        <f t="array" ref="AT1595">IF(AS1595="","",IF(SUMPRODUCT((AS1595=$AS$7:$AS$2085)*(AI1595=$AI$7:$AI$2085)*(AO1595=$AO$7:$AO$2085)*(AP1595=$AP$7:$AP$2085)*(ROW($AS$7:$AS$2085)&lt;&gt;ROW(AS1595))*((S1595=0)*($S$7:$S$2085&gt;0)+(S1595&gt;0)*($S$7:$S$2085=0)))&gt;0,"SALONES UNIDOS",IF(SUMPRODUCT((AS1595=$AS$7:$AS$2085)*(AI1595=$AI$7:$AI$2085)*((AO1595&lt;$AP$7:$AP$2085)*(AP1595&gt;$AO$7:$AO$2085))*(ROW($AS$7:$AS$2085)&lt;&gt;ROW(AS1595)))&gt;0,"Cruzado","Sin cruce")))</f>
        <v>Sin cruce</v>
      </c>
    </row>
    <row r="1596" spans="3:46" ht="15.6" hidden="1" customHeight="1">
      <c r="C1596" s="496" t="s">
        <v>572</v>
      </c>
      <c r="D1596" s="15" t="s">
        <v>59</v>
      </c>
      <c r="E1596" s="15">
        <v>202011</v>
      </c>
      <c r="F1596" s="505" t="s">
        <v>48</v>
      </c>
      <c r="G1596" s="497" t="s">
        <v>80</v>
      </c>
      <c r="H1596" s="503" t="s">
        <v>90</v>
      </c>
      <c r="I1596" s="503">
        <v>9</v>
      </c>
      <c r="J1596" s="503" t="s">
        <v>57</v>
      </c>
      <c r="K1596" s="503" t="s">
        <v>57</v>
      </c>
      <c r="L1596" s="499" t="s">
        <v>924</v>
      </c>
      <c r="M1596" s="535" t="s">
        <v>925</v>
      </c>
      <c r="N1596" s="15" t="s">
        <v>577</v>
      </c>
      <c r="O1596" s="15" t="s">
        <v>578</v>
      </c>
      <c r="P1596" s="503" t="s">
        <v>624</v>
      </c>
      <c r="Q1596" s="15">
        <v>4</v>
      </c>
      <c r="R1596" s="15">
        <v>0</v>
      </c>
      <c r="S1596" s="479">
        <v>4</v>
      </c>
      <c r="T1596" s="15">
        <v>6</v>
      </c>
      <c r="U1596" s="471"/>
      <c r="V1596" s="550">
        <v>18</v>
      </c>
      <c r="W1596" s="497">
        <v>71221525</v>
      </c>
      <c r="X1596" s="566" t="s">
        <v>441</v>
      </c>
      <c r="Y1596" s="15" t="s">
        <v>624</v>
      </c>
      <c r="Z1596" s="15"/>
      <c r="AA1596" s="15"/>
      <c r="AB1596" s="15"/>
      <c r="AC1596" s="493"/>
      <c r="AD1596" s="15"/>
      <c r="AE1596" s="479"/>
      <c r="AF1596" s="497"/>
      <c r="AG1596" s="497"/>
      <c r="AH1596" s="15" t="s">
        <v>582</v>
      </c>
      <c r="AI1596" s="15">
        <v>3</v>
      </c>
      <c r="AJ1596" s="15">
        <v>19</v>
      </c>
      <c r="AK1596" s="15">
        <v>20</v>
      </c>
      <c r="AL1596" s="15">
        <v>22</v>
      </c>
      <c r="AM1596" s="15">
        <v>40</v>
      </c>
      <c r="AN1596" s="490">
        <f>IF(AJ1596="",S1596,ROUND(((((AL1596/24)+(AM1596/1440))-((AJ1596/24)+(AK1596/1440)))*1440/50),5))</f>
        <v>4</v>
      </c>
      <c r="AO1596" s="491">
        <f>AJ1596/24+AK1596/1440</f>
        <v>0.80555555555555547</v>
      </c>
      <c r="AP1596" s="491">
        <f>AL1596/24+AM1596/1440</f>
        <v>0.94444444444444442</v>
      </c>
      <c r="AQ1596" s="23" t="str" cm="1">
        <f t="array" ref="AQ1596">IF(X1596="","",IF(SUMPRODUCT((X1596=$X$7:$X$2085)*(AI1596=$AI$7:$AI$2085)*(AO1596=$AO$7:$AO$2085)*(AP1596=$AP$7:$AP$2085)*(ROW($X$7:$X$2085)&lt;&gt;ROW(X1596))*((S1596=0)*($S$7:$S$2085&gt;0)+(S1596&gt;0)*($S$7:$S$2085=0)))&gt;0,"SALONES UNIDOS",IF(SUMPRODUCT((X1596=$X$7:$X$2085)*(AI1596=$AI$7:$AI$2085)*((AO1596&lt;$AP$7:$AP$2085)*(AP1596&gt;$AO$7:$AO$2085))*(ROW($X$7:$X$2085)&lt;&gt;ROW(X1596)))&gt;0,"Cruzado","Sin cruce")))</f>
        <v>Sin cruce</v>
      </c>
      <c r="AR1596" s="23" t="str" cm="1">
        <f t="array" ref="AR1596">IF(AE1596="","",IF(SUMPRODUCT((AE1596=$AE$7:$AE$2085)*(AI1596=$AI$7:$AI$2085)*(AO1596=$AO$7:$AO$2085)*(AP1596=$AP$7:$AP$2085)*(ROW($AE$7:$AE$2085)&lt;&gt;ROW(AE1596))*((S1596=0)*($S$7:$S$2085&gt;0)+(S1596&gt;0)*($S$7:$S$2085=0)))&gt;0,"SALONES UNIDOS",IF(SUMPRODUCT((AE1596=$AE$7:$AE$2085)*(AI1596=$AI$7:$AI$2085)*((AO1596&lt;$AP$7:$AP$2085)*(AP1596&gt;$AO$7:$AO$2085))*(ROW($AE$7:$AE$2085)&lt;&gt;ROW(AE1596)))&gt;0,"Cruzado","Sin cruce")))</f>
        <v/>
      </c>
      <c r="AS1596" s="94" t="str">
        <f t="shared" si="32"/>
        <v>PS9PRINCIPALC</v>
      </c>
      <c r="AT1596" s="94" t="str" cm="1">
        <f t="array" ref="AT1596">IF(AS1596="","",IF(SUMPRODUCT((AS1596=$AS$7:$AS$2085)*(AI1596=$AI$7:$AI$2085)*(AO1596=$AO$7:$AO$2085)*(AP1596=$AP$7:$AP$2085)*(ROW($AS$7:$AS$2085)&lt;&gt;ROW(AS1596))*((S1596=0)*($S$7:$S$2085&gt;0)+(S1596&gt;0)*($S$7:$S$2085=0)))&gt;0,"SALONES UNIDOS",IF(SUMPRODUCT((AS1596=$AS$7:$AS$2085)*(AI1596=$AI$7:$AI$2085)*((AO1596&lt;$AP$7:$AP$2085)*(AP1596&gt;$AO$7:$AO$2085))*(ROW($AS$7:$AS$2085)&lt;&gt;ROW(AS1596)))&gt;0,"Cruzado","Sin cruce")))</f>
        <v>Sin cruce</v>
      </c>
    </row>
    <row r="1597" spans="3:46" ht="15.6" hidden="1" customHeight="1">
      <c r="C1597" s="496" t="s">
        <v>572</v>
      </c>
      <c r="D1597" s="15" t="s">
        <v>59</v>
      </c>
      <c r="E1597" s="15">
        <v>202011</v>
      </c>
      <c r="F1597" s="505" t="s">
        <v>48</v>
      </c>
      <c r="G1597" s="497" t="s">
        <v>80</v>
      </c>
      <c r="H1597" s="503" t="s">
        <v>90</v>
      </c>
      <c r="I1597" s="503">
        <v>9</v>
      </c>
      <c r="J1597" s="503" t="s">
        <v>57</v>
      </c>
      <c r="K1597" s="503" t="s">
        <v>57</v>
      </c>
      <c r="L1597" s="499" t="s">
        <v>924</v>
      </c>
      <c r="M1597" s="535" t="s">
        <v>925</v>
      </c>
      <c r="N1597" s="15" t="s">
        <v>577</v>
      </c>
      <c r="O1597" s="15" t="s">
        <v>578</v>
      </c>
      <c r="P1597" s="503" t="s">
        <v>624</v>
      </c>
      <c r="Q1597" s="15">
        <v>0</v>
      </c>
      <c r="R1597" s="15">
        <v>4</v>
      </c>
      <c r="S1597" s="479">
        <v>4</v>
      </c>
      <c r="T1597" s="15">
        <v>6</v>
      </c>
      <c r="U1597" s="471"/>
      <c r="V1597" s="550">
        <v>18</v>
      </c>
      <c r="W1597" s="497">
        <v>71221525</v>
      </c>
      <c r="X1597" s="566" t="s">
        <v>441</v>
      </c>
      <c r="Y1597" s="15" t="s">
        <v>624</v>
      </c>
      <c r="Z1597" s="15"/>
      <c r="AA1597" s="15"/>
      <c r="AB1597" s="15"/>
      <c r="AC1597" s="493"/>
      <c r="AD1597" s="15"/>
      <c r="AE1597" s="479"/>
      <c r="AF1597" s="497"/>
      <c r="AG1597" s="497"/>
      <c r="AH1597" s="15" t="s">
        <v>100</v>
      </c>
      <c r="AI1597" s="15">
        <v>4</v>
      </c>
      <c r="AJ1597" s="15">
        <v>19</v>
      </c>
      <c r="AK1597" s="15">
        <v>20</v>
      </c>
      <c r="AL1597" s="15">
        <v>22</v>
      </c>
      <c r="AM1597" s="15">
        <v>40</v>
      </c>
      <c r="AN1597" s="490">
        <f>IF(AJ1597="",S1597,ROUND(((((AL1597/24)+(AM1597/1440))-((AJ1597/24)+(AK1597/1440)))*1440/50),5))</f>
        <v>4</v>
      </c>
      <c r="AO1597" s="491">
        <f>AJ1597/24+AK1597/1440</f>
        <v>0.80555555555555547</v>
      </c>
      <c r="AP1597" s="491">
        <f>AL1597/24+AM1597/1440</f>
        <v>0.94444444444444442</v>
      </c>
      <c r="AQ1597" s="23" t="str" cm="1">
        <f t="array" ref="AQ1597">IF(X1597="","",IF(SUMPRODUCT((X1597=$X$7:$X$2085)*(AI1597=$AI$7:$AI$2085)*(AO1597=$AO$7:$AO$2085)*(AP1597=$AP$7:$AP$2085)*(ROW($X$7:$X$2085)&lt;&gt;ROW(X1597))*((S1597=0)*($S$7:$S$2085&gt;0)+(S1597&gt;0)*($S$7:$S$2085=0)))&gt;0,"SALONES UNIDOS",IF(SUMPRODUCT((X1597=$X$7:$X$2085)*(AI1597=$AI$7:$AI$2085)*((AO1597&lt;$AP$7:$AP$2085)*(AP1597&gt;$AO$7:$AO$2085))*(ROW($X$7:$X$2085)&lt;&gt;ROW(X1597)))&gt;0,"Cruzado","Sin cruce")))</f>
        <v>Sin cruce</v>
      </c>
      <c r="AR1597" s="23" t="str" cm="1">
        <f t="array" ref="AR1597">IF(AE1597="","",IF(SUMPRODUCT((AE1597=$AE$7:$AE$2085)*(AI1597=$AI$7:$AI$2085)*(AO1597=$AO$7:$AO$2085)*(AP1597=$AP$7:$AP$2085)*(ROW($AE$7:$AE$2085)&lt;&gt;ROW(AE1597))*((S1597=0)*($S$7:$S$2085&gt;0)+(S1597&gt;0)*($S$7:$S$2085=0)))&gt;0,"SALONES UNIDOS",IF(SUMPRODUCT((AE1597=$AE$7:$AE$2085)*(AI1597=$AI$7:$AI$2085)*((AO1597&lt;$AP$7:$AP$2085)*(AP1597&gt;$AO$7:$AO$2085))*(ROW($AE$7:$AE$2085)&lt;&gt;ROW(AE1597)))&gt;0,"Cruzado","Sin cruce")))</f>
        <v/>
      </c>
      <c r="AS1597" s="94" t="str">
        <f t="shared" si="32"/>
        <v>PS9PRINCIPALC</v>
      </c>
      <c r="AT1597" s="94" t="str" cm="1">
        <f t="array" ref="AT1597">IF(AS1597="","",IF(SUMPRODUCT((AS1597=$AS$7:$AS$2085)*(AI1597=$AI$7:$AI$2085)*(AO1597=$AO$7:$AO$2085)*(AP1597=$AP$7:$AP$2085)*(ROW($AS$7:$AS$2085)&lt;&gt;ROW(AS1597))*((S1597=0)*($S$7:$S$2085&gt;0)+(S1597&gt;0)*($S$7:$S$2085=0)))&gt;0,"SALONES UNIDOS",IF(SUMPRODUCT((AS1597=$AS$7:$AS$2085)*(AI1597=$AI$7:$AI$2085)*((AO1597&lt;$AP$7:$AP$2085)*(AP1597&gt;$AO$7:$AO$2085))*(ROW($AS$7:$AS$2085)&lt;&gt;ROW(AS1597)))&gt;0,"Cruzado","Sin cruce")))</f>
        <v>Sin cruce</v>
      </c>
    </row>
    <row r="1598" spans="3:46" ht="15.6" hidden="1" customHeight="1">
      <c r="C1598" s="496" t="s">
        <v>572</v>
      </c>
      <c r="D1598" s="15" t="s">
        <v>59</v>
      </c>
      <c r="E1598" s="15">
        <v>202011</v>
      </c>
      <c r="F1598" s="505" t="s">
        <v>48</v>
      </c>
      <c r="G1598" s="497" t="s">
        <v>80</v>
      </c>
      <c r="H1598" s="503" t="s">
        <v>90</v>
      </c>
      <c r="I1598" s="503">
        <v>9</v>
      </c>
      <c r="J1598" s="503" t="s">
        <v>66</v>
      </c>
      <c r="K1598" s="503" t="s">
        <v>66</v>
      </c>
      <c r="L1598" s="499" t="s">
        <v>924</v>
      </c>
      <c r="M1598" s="535" t="s">
        <v>925</v>
      </c>
      <c r="N1598" s="15" t="s">
        <v>577</v>
      </c>
      <c r="O1598" s="15" t="s">
        <v>578</v>
      </c>
      <c r="P1598" s="503" t="s">
        <v>624</v>
      </c>
      <c r="Q1598" s="15">
        <v>0</v>
      </c>
      <c r="R1598" s="15">
        <v>4</v>
      </c>
      <c r="S1598" s="479">
        <v>4</v>
      </c>
      <c r="T1598" s="15">
        <v>6</v>
      </c>
      <c r="U1598" s="471"/>
      <c r="V1598" s="550">
        <v>18</v>
      </c>
      <c r="W1598" s="497">
        <v>77350466</v>
      </c>
      <c r="X1598" s="566" t="s">
        <v>283</v>
      </c>
      <c r="Y1598" s="15" t="s">
        <v>624</v>
      </c>
      <c r="Z1598" s="15"/>
      <c r="AA1598" s="15"/>
      <c r="AB1598" s="15"/>
      <c r="AC1598" s="493"/>
      <c r="AD1598" s="15"/>
      <c r="AE1598" s="479"/>
      <c r="AF1598" s="497"/>
      <c r="AG1598" s="497"/>
      <c r="AH1598" s="15" t="s">
        <v>100</v>
      </c>
      <c r="AI1598" s="15">
        <v>1</v>
      </c>
      <c r="AJ1598" s="15">
        <v>19</v>
      </c>
      <c r="AK1598" s="15">
        <v>20</v>
      </c>
      <c r="AL1598" s="15">
        <v>22</v>
      </c>
      <c r="AM1598" s="15">
        <v>40</v>
      </c>
      <c r="AN1598" s="490">
        <f>IF(AJ1598="",S1598,ROUND(((((AL1598/24)+(AM1598/1440))-((AJ1598/24)+(AK1598/1440)))*1440/50),5))</f>
        <v>4</v>
      </c>
      <c r="AO1598" s="491">
        <f>AJ1598/24+AK1598/1440</f>
        <v>0.80555555555555547</v>
      </c>
      <c r="AP1598" s="491">
        <f>AL1598/24+AM1598/1440</f>
        <v>0.94444444444444442</v>
      </c>
      <c r="AQ1598" s="23" t="str" cm="1">
        <f t="array" ref="AQ1598">IF(X1598="","",IF(SUMPRODUCT((X1598=$X$7:$X$2085)*(AI1598=$AI$7:$AI$2085)*(AO1598=$AO$7:$AO$2085)*(AP1598=$AP$7:$AP$2085)*(ROW($X$7:$X$2085)&lt;&gt;ROW(X1598))*((S1598=0)*($S$7:$S$2085&gt;0)+(S1598&gt;0)*($S$7:$S$2085=0)))&gt;0,"SALONES UNIDOS",IF(SUMPRODUCT((X1598=$X$7:$X$2085)*(AI1598=$AI$7:$AI$2085)*((AO1598&lt;$AP$7:$AP$2085)*(AP1598&gt;$AO$7:$AO$2085))*(ROW($X$7:$X$2085)&lt;&gt;ROW(X1598)))&gt;0,"Cruzado","Sin cruce")))</f>
        <v>Sin cruce</v>
      </c>
      <c r="AR1598" s="23" t="str" cm="1">
        <f t="array" ref="AR1598">IF(AE1598="","",IF(SUMPRODUCT((AE1598=$AE$7:$AE$2085)*(AI1598=$AI$7:$AI$2085)*(AO1598=$AO$7:$AO$2085)*(AP1598=$AP$7:$AP$2085)*(ROW($AE$7:$AE$2085)&lt;&gt;ROW(AE1598))*((S1598=0)*($S$7:$S$2085&gt;0)+(S1598&gt;0)*($S$7:$S$2085=0)))&gt;0,"SALONES UNIDOS",IF(SUMPRODUCT((AE1598=$AE$7:$AE$2085)*(AI1598=$AI$7:$AI$2085)*((AO1598&lt;$AP$7:$AP$2085)*(AP1598&gt;$AO$7:$AO$2085))*(ROW($AE$7:$AE$2085)&lt;&gt;ROW(AE1598)))&gt;0,"Cruzado","Sin cruce")))</f>
        <v/>
      </c>
      <c r="AS1598" s="94" t="str">
        <f t="shared" si="32"/>
        <v>PS9PRINCIPALD</v>
      </c>
      <c r="AT1598" s="94" t="str" cm="1">
        <f t="array" ref="AT1598">IF(AS1598="","",IF(SUMPRODUCT((AS1598=$AS$7:$AS$2085)*(AI1598=$AI$7:$AI$2085)*(AO1598=$AO$7:$AO$2085)*(AP1598=$AP$7:$AP$2085)*(ROW($AS$7:$AS$2085)&lt;&gt;ROW(AS1598))*((S1598=0)*($S$7:$S$2085&gt;0)+(S1598&gt;0)*($S$7:$S$2085=0)))&gt;0,"SALONES UNIDOS",IF(SUMPRODUCT((AS1598=$AS$7:$AS$2085)*(AI1598=$AI$7:$AI$2085)*((AO1598&lt;$AP$7:$AP$2085)*(AP1598&gt;$AO$7:$AO$2085))*(ROW($AS$7:$AS$2085)&lt;&gt;ROW(AS1598)))&gt;0,"Cruzado","Sin cruce")))</f>
        <v>Sin cruce</v>
      </c>
    </row>
    <row r="1599" spans="3:46" ht="15.6" hidden="1" customHeight="1">
      <c r="C1599" s="496" t="s">
        <v>572</v>
      </c>
      <c r="D1599" s="15" t="s">
        <v>59</v>
      </c>
      <c r="E1599" s="15">
        <v>202011</v>
      </c>
      <c r="F1599" s="505" t="s">
        <v>48</v>
      </c>
      <c r="G1599" s="497" t="s">
        <v>80</v>
      </c>
      <c r="H1599" s="503" t="s">
        <v>90</v>
      </c>
      <c r="I1599" s="503">
        <v>9</v>
      </c>
      <c r="J1599" s="503" t="s">
        <v>66</v>
      </c>
      <c r="K1599" s="503" t="s">
        <v>66</v>
      </c>
      <c r="L1599" s="499" t="s">
        <v>924</v>
      </c>
      <c r="M1599" s="535" t="s">
        <v>925</v>
      </c>
      <c r="N1599" s="15" t="s">
        <v>577</v>
      </c>
      <c r="O1599" s="15" t="s">
        <v>578</v>
      </c>
      <c r="P1599" s="503" t="s">
        <v>624</v>
      </c>
      <c r="Q1599" s="15">
        <v>4</v>
      </c>
      <c r="R1599" s="15">
        <v>0</v>
      </c>
      <c r="S1599" s="479">
        <v>4</v>
      </c>
      <c r="T1599" s="15">
        <v>6</v>
      </c>
      <c r="U1599" s="471"/>
      <c r="V1599" s="550">
        <v>18</v>
      </c>
      <c r="W1599" s="497">
        <v>77350466</v>
      </c>
      <c r="X1599" s="566" t="s">
        <v>283</v>
      </c>
      <c r="Y1599" s="15" t="s">
        <v>624</v>
      </c>
      <c r="Z1599" s="15"/>
      <c r="AA1599" s="15"/>
      <c r="AB1599" s="15"/>
      <c r="AC1599" s="493"/>
      <c r="AD1599" s="15"/>
      <c r="AE1599" s="479"/>
      <c r="AF1599" s="497"/>
      <c r="AG1599" s="497"/>
      <c r="AH1599" s="15" t="s">
        <v>582</v>
      </c>
      <c r="AI1599" s="15">
        <v>2</v>
      </c>
      <c r="AJ1599" s="15">
        <v>19</v>
      </c>
      <c r="AK1599" s="15">
        <v>20</v>
      </c>
      <c r="AL1599" s="15">
        <v>22</v>
      </c>
      <c r="AM1599" s="15">
        <v>40</v>
      </c>
      <c r="AN1599" s="490">
        <f>IF(AJ1599="",S1599,ROUND(((((AL1599/24)+(AM1599/1440))-((AJ1599/24)+(AK1599/1440)))*1440/50),5))</f>
        <v>4</v>
      </c>
      <c r="AO1599" s="491">
        <f>AJ1599/24+AK1599/1440</f>
        <v>0.80555555555555547</v>
      </c>
      <c r="AP1599" s="491">
        <f>AL1599/24+AM1599/1440</f>
        <v>0.94444444444444442</v>
      </c>
      <c r="AQ1599" s="23" t="str" cm="1">
        <f t="array" ref="AQ1599">IF(X1599="","",IF(SUMPRODUCT((X1599=$X$7:$X$2085)*(AI1599=$AI$7:$AI$2085)*(AO1599=$AO$7:$AO$2085)*(AP1599=$AP$7:$AP$2085)*(ROW($X$7:$X$2085)&lt;&gt;ROW(X1599))*((S1599=0)*($S$7:$S$2085&gt;0)+(S1599&gt;0)*($S$7:$S$2085=0)))&gt;0,"SALONES UNIDOS",IF(SUMPRODUCT((X1599=$X$7:$X$2085)*(AI1599=$AI$7:$AI$2085)*((AO1599&lt;$AP$7:$AP$2085)*(AP1599&gt;$AO$7:$AO$2085))*(ROW($X$7:$X$2085)&lt;&gt;ROW(X1599)))&gt;0,"Cruzado","Sin cruce")))</f>
        <v>Sin cruce</v>
      </c>
      <c r="AR1599" s="23" t="str" cm="1">
        <f t="array" ref="AR1599">IF(AE1599="","",IF(SUMPRODUCT((AE1599=$AE$7:$AE$2085)*(AI1599=$AI$7:$AI$2085)*(AO1599=$AO$7:$AO$2085)*(AP1599=$AP$7:$AP$2085)*(ROW($AE$7:$AE$2085)&lt;&gt;ROW(AE1599))*((S1599=0)*($S$7:$S$2085&gt;0)+(S1599&gt;0)*($S$7:$S$2085=0)))&gt;0,"SALONES UNIDOS",IF(SUMPRODUCT((AE1599=$AE$7:$AE$2085)*(AI1599=$AI$7:$AI$2085)*((AO1599&lt;$AP$7:$AP$2085)*(AP1599&gt;$AO$7:$AO$2085))*(ROW($AE$7:$AE$2085)&lt;&gt;ROW(AE1599)))&gt;0,"Cruzado","Sin cruce")))</f>
        <v/>
      </c>
      <c r="AS1599" s="94" t="str">
        <f t="shared" si="32"/>
        <v>PS9PRINCIPALD</v>
      </c>
      <c r="AT1599" s="94" t="str" cm="1">
        <f t="array" ref="AT1599">IF(AS1599="","",IF(SUMPRODUCT((AS1599=$AS$7:$AS$2085)*(AI1599=$AI$7:$AI$2085)*(AO1599=$AO$7:$AO$2085)*(AP1599=$AP$7:$AP$2085)*(ROW($AS$7:$AS$2085)&lt;&gt;ROW(AS1599))*((S1599=0)*($S$7:$S$2085&gt;0)+(S1599&gt;0)*($S$7:$S$2085=0)))&gt;0,"SALONES UNIDOS",IF(SUMPRODUCT((AS1599=$AS$7:$AS$2085)*(AI1599=$AI$7:$AI$2085)*((AO1599&lt;$AP$7:$AP$2085)*(AP1599&gt;$AO$7:$AO$2085))*(ROW($AS$7:$AS$2085)&lt;&gt;ROW(AS1599)))&gt;0,"Cruzado","Sin cruce")))</f>
        <v>Sin cruce</v>
      </c>
    </row>
    <row r="1600" spans="3:46" ht="15.6" hidden="1" customHeight="1">
      <c r="C1600" s="496" t="s">
        <v>572</v>
      </c>
      <c r="D1600" s="15" t="s">
        <v>59</v>
      </c>
      <c r="E1600" s="15">
        <v>202011</v>
      </c>
      <c r="F1600" s="503" t="s">
        <v>48</v>
      </c>
      <c r="G1600" s="497" t="s">
        <v>80</v>
      </c>
      <c r="H1600" s="503" t="s">
        <v>90</v>
      </c>
      <c r="I1600" s="503">
        <v>10</v>
      </c>
      <c r="J1600" s="503" t="s">
        <v>41</v>
      </c>
      <c r="K1600" s="503" t="s">
        <v>41</v>
      </c>
      <c r="L1600" s="499" t="s">
        <v>926</v>
      </c>
      <c r="M1600" s="535" t="s">
        <v>927</v>
      </c>
      <c r="N1600" s="15" t="s">
        <v>710</v>
      </c>
      <c r="O1600" s="15" t="s">
        <v>678</v>
      </c>
      <c r="P1600" s="503" t="s">
        <v>624</v>
      </c>
      <c r="Q1600" s="15">
        <v>2</v>
      </c>
      <c r="R1600" s="15">
        <v>2</v>
      </c>
      <c r="S1600" s="479">
        <v>4</v>
      </c>
      <c r="T1600" s="15">
        <v>3</v>
      </c>
      <c r="U1600" s="471"/>
      <c r="V1600" s="550">
        <v>25</v>
      </c>
      <c r="W1600" s="548">
        <v>70097311</v>
      </c>
      <c r="X1600" s="564" t="s">
        <v>445</v>
      </c>
      <c r="Y1600" s="15" t="s">
        <v>624</v>
      </c>
      <c r="Z1600" s="15"/>
      <c r="AA1600" s="15"/>
      <c r="AB1600" s="15"/>
      <c r="AC1600" s="493"/>
      <c r="AD1600" s="15"/>
      <c r="AE1600" s="479"/>
      <c r="AF1600" s="497"/>
      <c r="AG1600" s="497"/>
      <c r="AH1600" s="15" t="s">
        <v>203</v>
      </c>
      <c r="AI1600" s="15">
        <v>1</v>
      </c>
      <c r="AJ1600" s="15">
        <v>18</v>
      </c>
      <c r="AK1600" s="15">
        <v>30</v>
      </c>
      <c r="AL1600" s="15">
        <v>21</v>
      </c>
      <c r="AM1600" s="15">
        <v>50</v>
      </c>
      <c r="AN1600" s="490">
        <f>IF(AJ1600="",S1600,ROUND(((((AL1600/24)+(AM1600/1440))-((AJ1600/24)+(AK1600/1440)))*1440/50),5))</f>
        <v>4</v>
      </c>
      <c r="AO1600" s="491">
        <f>AJ1600/24+AK1600/1440</f>
        <v>0.77083333333333337</v>
      </c>
      <c r="AP1600" s="491">
        <f>AL1600/24+AM1600/1440</f>
        <v>0.90972222222222221</v>
      </c>
      <c r="AQ1600" s="23" t="str" cm="1">
        <f t="array" ref="AQ1600">IF(X1600="","",IF(SUMPRODUCT((X1600=$X$7:$X$2085)*(AI1600=$AI$7:$AI$2085)*(AO1600=$AO$7:$AO$2085)*(AP1600=$AP$7:$AP$2085)*(ROW($X$7:$X$2085)&lt;&gt;ROW(X1600))*((S1600=0)*($S$7:$S$2085&gt;0)+(S1600&gt;0)*($S$7:$S$2085=0)))&gt;0,"SALONES UNIDOS",IF(SUMPRODUCT((X1600=$X$7:$X$2085)*(AI1600=$AI$7:$AI$2085)*((AO1600&lt;$AP$7:$AP$2085)*(AP1600&gt;$AO$7:$AO$2085))*(ROW($X$7:$X$2085)&lt;&gt;ROW(X1600)))&gt;0,"Cruzado","Sin cruce")))</f>
        <v>Sin cruce</v>
      </c>
      <c r="AR1600" s="23" t="str" cm="1">
        <f t="array" ref="AR1600">IF(AE1600="","",IF(SUMPRODUCT((AE1600=$AE$7:$AE$2085)*(AI1600=$AI$7:$AI$2085)*(AO1600=$AO$7:$AO$2085)*(AP1600=$AP$7:$AP$2085)*(ROW($AE$7:$AE$2085)&lt;&gt;ROW(AE1600))*((S1600=0)*($S$7:$S$2085&gt;0)+(S1600&gt;0)*($S$7:$S$2085=0)))&gt;0,"SALONES UNIDOS",IF(SUMPRODUCT((AE1600=$AE$7:$AE$2085)*(AI1600=$AI$7:$AI$2085)*((AO1600&lt;$AP$7:$AP$2085)*(AP1600&gt;$AO$7:$AO$2085))*(ROW($AE$7:$AE$2085)&lt;&gt;ROW(AE1600)))&gt;0,"Cruzado","Sin cruce")))</f>
        <v/>
      </c>
      <c r="AS1600" s="94" t="str">
        <f t="shared" si="32"/>
        <v>PS10PRINCIPALA</v>
      </c>
      <c r="AT1600" s="94" t="str" cm="1">
        <f t="array" ref="AT1600">IF(AS1600="","",IF(SUMPRODUCT((AS1600=$AS$7:$AS$2085)*(AI1600=$AI$7:$AI$2085)*(AO1600=$AO$7:$AO$2085)*(AP1600=$AP$7:$AP$2085)*(ROW($AS$7:$AS$2085)&lt;&gt;ROW(AS1600))*((S1600=0)*($S$7:$S$2085&gt;0)+(S1600&gt;0)*($S$7:$S$2085=0)))&gt;0,"SALONES UNIDOS",IF(SUMPRODUCT((AS1600=$AS$7:$AS$2085)*(AI1600=$AI$7:$AI$2085)*((AO1600&lt;$AP$7:$AP$2085)*(AP1600&gt;$AO$7:$AO$2085))*(ROW($AS$7:$AS$2085)&lt;&gt;ROW(AS1600)))&gt;0,"Cruzado","Sin cruce")))</f>
        <v>Sin cruce</v>
      </c>
    </row>
    <row r="1601" spans="3:46" ht="15.6" hidden="1" customHeight="1">
      <c r="C1601" s="496" t="s">
        <v>572</v>
      </c>
      <c r="D1601" s="15" t="s">
        <v>59</v>
      </c>
      <c r="E1601" s="15">
        <v>202011</v>
      </c>
      <c r="F1601" s="503" t="s">
        <v>48</v>
      </c>
      <c r="G1601" s="497" t="s">
        <v>80</v>
      </c>
      <c r="H1601" s="503" t="s">
        <v>90</v>
      </c>
      <c r="I1601" s="503">
        <v>10</v>
      </c>
      <c r="J1601" s="503" t="s">
        <v>41</v>
      </c>
      <c r="K1601" s="503" t="s">
        <v>41</v>
      </c>
      <c r="L1601" s="499" t="s">
        <v>928</v>
      </c>
      <c r="M1601" s="535" t="s">
        <v>720</v>
      </c>
      <c r="N1601" s="15" t="s">
        <v>710</v>
      </c>
      <c r="O1601" s="15" t="s">
        <v>578</v>
      </c>
      <c r="P1601" s="503" t="s">
        <v>579</v>
      </c>
      <c r="Q1601" s="15">
        <v>0</v>
      </c>
      <c r="R1601" s="15">
        <v>30</v>
      </c>
      <c r="S1601" s="479">
        <v>30</v>
      </c>
      <c r="T1601" s="15">
        <v>15</v>
      </c>
      <c r="U1601" s="471"/>
      <c r="V1601" s="550">
        <v>40</v>
      </c>
      <c r="W1601" s="497"/>
      <c r="X1601" s="566"/>
      <c r="Y1601" s="572" t="s">
        <v>579</v>
      </c>
      <c r="Z1601" s="15"/>
      <c r="AA1601" s="15"/>
      <c r="AB1601" s="15"/>
      <c r="AC1601" s="493"/>
      <c r="AD1601" s="15"/>
      <c r="AE1601" s="479"/>
      <c r="AF1601" s="497"/>
      <c r="AG1601" s="497"/>
      <c r="AH1601" s="15" t="s">
        <v>100</v>
      </c>
      <c r="AI1601" s="15"/>
      <c r="AJ1601" s="15"/>
      <c r="AK1601" s="15"/>
      <c r="AL1601" s="15"/>
      <c r="AM1601" s="15"/>
      <c r="AN1601" s="490">
        <f>IF(AJ1601="",S1601,ROUND(((((AL1601/24)+(AM1601/1440))-((AJ1601/24)+(AK1601/1440)))*1440/50),5))</f>
        <v>30</v>
      </c>
      <c r="AO1601" s="491">
        <f>AJ1601/24+AK1601/1440</f>
        <v>0</v>
      </c>
      <c r="AP1601" s="491">
        <f>AL1601/24+AM1601/1440</f>
        <v>0</v>
      </c>
      <c r="AQ1601" s="23" t="str" cm="1">
        <f t="array" ref="AQ1601">IF(X1601="","",IF(SUMPRODUCT((X1601=$X$7:$X$2085)*(AI1601=$AI$7:$AI$2085)*(AO1601=$AO$7:$AO$2085)*(AP1601=$AP$7:$AP$2085)*(ROW($X$7:$X$2085)&lt;&gt;ROW(X1601))*((S1601=0)*($S$7:$S$2085&gt;0)+(S1601&gt;0)*($S$7:$S$2085=0)))&gt;0,"SALONES UNIDOS",IF(SUMPRODUCT((X1601=$X$7:$X$2085)*(AI1601=$AI$7:$AI$2085)*((AO1601&lt;$AP$7:$AP$2085)*(AP1601&gt;$AO$7:$AO$2085))*(ROW($X$7:$X$2085)&lt;&gt;ROW(X1601)))&gt;0,"Cruzado","Sin cruce")))</f>
        <v/>
      </c>
      <c r="AR1601" s="23" t="str" cm="1">
        <f t="array" ref="AR1601">IF(AE1601="","",IF(SUMPRODUCT((AE1601=$AE$7:$AE$2085)*(AI1601=$AI$7:$AI$2085)*(AO1601=$AO$7:$AO$2085)*(AP1601=$AP$7:$AP$2085)*(ROW($AE$7:$AE$2085)&lt;&gt;ROW(AE1601))*((S1601=0)*($S$7:$S$2085&gt;0)+(S1601&gt;0)*($S$7:$S$2085=0)))&gt;0,"SALONES UNIDOS",IF(SUMPRODUCT((AE1601=$AE$7:$AE$2085)*(AI1601=$AI$7:$AI$2085)*((AO1601&lt;$AP$7:$AP$2085)*(AP1601&gt;$AO$7:$AO$2085))*(ROW($AE$7:$AE$2085)&lt;&gt;ROW(AE1601)))&gt;0,"Cruzado","Sin cruce")))</f>
        <v/>
      </c>
      <c r="AS1601" s="94" t="str">
        <f t="shared" si="32"/>
        <v>PS10PRINCIPALA</v>
      </c>
      <c r="AT1601" s="94" t="str" cm="1">
        <f t="array" ref="AT1601">IF(AS1601="","",IF(SUMPRODUCT((AS1601=$AS$7:$AS$2085)*(AI1601=$AI$7:$AI$2085)*(AO1601=$AO$7:$AO$2085)*(AP1601=$AP$7:$AP$2085)*(ROW($AS$7:$AS$2085)&lt;&gt;ROW(AS1601))*((S1601=0)*($S$7:$S$2085&gt;0)+(S1601&gt;0)*($S$7:$S$2085=0)))&gt;0,"SALONES UNIDOS",IF(SUMPRODUCT((AS1601=$AS$7:$AS$2085)*(AI1601=$AI$7:$AI$2085)*((AO1601&lt;$AP$7:$AP$2085)*(AP1601&gt;$AO$7:$AO$2085))*(ROW($AS$7:$AS$2085)&lt;&gt;ROW(AS1601)))&gt;0,"Cruzado","Sin cruce")))</f>
        <v>Sin cruce</v>
      </c>
    </row>
    <row r="1602" spans="3:46" ht="15.6" hidden="1" customHeight="1">
      <c r="C1602" s="496" t="s">
        <v>572</v>
      </c>
      <c r="D1602" s="15" t="s">
        <v>59</v>
      </c>
      <c r="E1602" s="15">
        <v>202011</v>
      </c>
      <c r="F1602" s="503" t="s">
        <v>48</v>
      </c>
      <c r="G1602" s="497" t="s">
        <v>80</v>
      </c>
      <c r="H1602" s="503" t="s">
        <v>90</v>
      </c>
      <c r="I1602" s="503">
        <v>10</v>
      </c>
      <c r="J1602" s="503" t="s">
        <v>41</v>
      </c>
      <c r="K1602" s="503" t="s">
        <v>41</v>
      </c>
      <c r="L1602" s="499" t="s">
        <v>929</v>
      </c>
      <c r="M1602" s="535" t="s">
        <v>930</v>
      </c>
      <c r="N1602" s="15" t="s">
        <v>577</v>
      </c>
      <c r="O1602" s="15" t="s">
        <v>578</v>
      </c>
      <c r="P1602" s="503" t="s">
        <v>624</v>
      </c>
      <c r="Q1602" s="15">
        <v>4</v>
      </c>
      <c r="R1602" s="15">
        <v>0</v>
      </c>
      <c r="S1602" s="479">
        <v>4</v>
      </c>
      <c r="T1602" s="15">
        <v>6</v>
      </c>
      <c r="U1602" s="471"/>
      <c r="V1602" s="550">
        <v>14</v>
      </c>
      <c r="W1602" s="497">
        <v>21851873</v>
      </c>
      <c r="X1602" s="566" t="s">
        <v>307</v>
      </c>
      <c r="Y1602" s="15" t="s">
        <v>624</v>
      </c>
      <c r="Z1602" s="15"/>
      <c r="AA1602" s="15"/>
      <c r="AB1602" s="15"/>
      <c r="AC1602" s="493"/>
      <c r="AD1602" s="15"/>
      <c r="AE1602" s="479"/>
      <c r="AF1602" s="497"/>
      <c r="AG1602" s="497"/>
      <c r="AH1602" s="15" t="s">
        <v>582</v>
      </c>
      <c r="AI1602" s="15">
        <v>2</v>
      </c>
      <c r="AJ1602" s="15">
        <v>20</v>
      </c>
      <c r="AK1602" s="15">
        <v>10</v>
      </c>
      <c r="AL1602" s="15">
        <v>23</v>
      </c>
      <c r="AM1602" s="15">
        <v>30</v>
      </c>
      <c r="AN1602" s="490">
        <f>IF(AJ1602="",S1602,ROUND(((((AL1602/24)+(AM1602/1440))-((AJ1602/24)+(AK1602/1440)))*1440/50),5))</f>
        <v>4</v>
      </c>
      <c r="AO1602" s="491">
        <f>AJ1602/24+AK1602/1440</f>
        <v>0.84027777777777779</v>
      </c>
      <c r="AP1602" s="491">
        <f>AL1602/24+AM1602/1440</f>
        <v>0.97916666666666674</v>
      </c>
      <c r="AQ1602" s="23" t="str" cm="1">
        <f t="array" ref="AQ1602">IF(X1602="","",IF(SUMPRODUCT((X1602=$X$7:$X$2085)*(AI1602=$AI$7:$AI$2085)*(AO1602=$AO$7:$AO$2085)*(AP1602=$AP$7:$AP$2085)*(ROW($X$7:$X$2085)&lt;&gt;ROW(X1602))*((S1602=0)*($S$7:$S$2085&gt;0)+(S1602&gt;0)*($S$7:$S$2085=0)))&gt;0,"SALONES UNIDOS",IF(SUMPRODUCT((X1602=$X$7:$X$2085)*(AI1602=$AI$7:$AI$2085)*((AO1602&lt;$AP$7:$AP$2085)*(AP1602&gt;$AO$7:$AO$2085))*(ROW($X$7:$X$2085)&lt;&gt;ROW(X1602)))&gt;0,"Cruzado","Sin cruce")))</f>
        <v>Sin cruce</v>
      </c>
      <c r="AR1602" s="23" t="str" cm="1">
        <f t="array" ref="AR1602">IF(AE1602="","",IF(SUMPRODUCT((AE1602=$AE$7:$AE$2085)*(AI1602=$AI$7:$AI$2085)*(AO1602=$AO$7:$AO$2085)*(AP1602=$AP$7:$AP$2085)*(ROW($AE$7:$AE$2085)&lt;&gt;ROW(AE1602))*((S1602=0)*($S$7:$S$2085&gt;0)+(S1602&gt;0)*($S$7:$S$2085=0)))&gt;0,"SALONES UNIDOS",IF(SUMPRODUCT((AE1602=$AE$7:$AE$2085)*(AI1602=$AI$7:$AI$2085)*((AO1602&lt;$AP$7:$AP$2085)*(AP1602&gt;$AO$7:$AO$2085))*(ROW($AE$7:$AE$2085)&lt;&gt;ROW(AE1602)))&gt;0,"Cruzado","Sin cruce")))</f>
        <v/>
      </c>
      <c r="AS1602" s="94" t="str">
        <f t="shared" si="32"/>
        <v>PS10PRINCIPALA</v>
      </c>
      <c r="AT1602" s="94" t="str" cm="1">
        <f t="array" ref="AT1602">IF(AS1602="","",IF(SUMPRODUCT((AS1602=$AS$7:$AS$2085)*(AI1602=$AI$7:$AI$2085)*(AO1602=$AO$7:$AO$2085)*(AP1602=$AP$7:$AP$2085)*(ROW($AS$7:$AS$2085)&lt;&gt;ROW(AS1602))*((S1602=0)*($S$7:$S$2085&gt;0)+(S1602&gt;0)*($S$7:$S$2085=0)))&gt;0,"SALONES UNIDOS",IF(SUMPRODUCT((AS1602=$AS$7:$AS$2085)*(AI1602=$AI$7:$AI$2085)*((AO1602&lt;$AP$7:$AP$2085)*(AP1602&gt;$AO$7:$AO$2085))*(ROW($AS$7:$AS$2085)&lt;&gt;ROW(AS1602)))&gt;0,"Cruzado","Sin cruce")))</f>
        <v>Sin cruce</v>
      </c>
    </row>
    <row r="1603" spans="3:46" ht="15.6" hidden="1" customHeight="1">
      <c r="C1603" s="496" t="s">
        <v>572</v>
      </c>
      <c r="D1603" s="15" t="s">
        <v>59</v>
      </c>
      <c r="E1603" s="15">
        <v>202011</v>
      </c>
      <c r="F1603" s="503" t="s">
        <v>48</v>
      </c>
      <c r="G1603" s="497" t="s">
        <v>80</v>
      </c>
      <c r="H1603" s="503" t="s">
        <v>90</v>
      </c>
      <c r="I1603" s="503">
        <v>10</v>
      </c>
      <c r="J1603" s="503" t="s">
        <v>41</v>
      </c>
      <c r="K1603" s="503" t="s">
        <v>41</v>
      </c>
      <c r="L1603" s="499" t="s">
        <v>929</v>
      </c>
      <c r="M1603" s="535" t="s">
        <v>930</v>
      </c>
      <c r="N1603" s="15" t="s">
        <v>577</v>
      </c>
      <c r="O1603" s="15" t="s">
        <v>578</v>
      </c>
      <c r="P1603" s="503" t="s">
        <v>624</v>
      </c>
      <c r="Q1603" s="15">
        <v>0</v>
      </c>
      <c r="R1603" s="15">
        <v>4</v>
      </c>
      <c r="S1603" s="479">
        <v>4</v>
      </c>
      <c r="T1603" s="15">
        <v>6</v>
      </c>
      <c r="U1603" s="471"/>
      <c r="V1603" s="550">
        <v>14</v>
      </c>
      <c r="W1603" s="497">
        <v>21851873</v>
      </c>
      <c r="X1603" s="566" t="s">
        <v>307</v>
      </c>
      <c r="Y1603" s="15" t="s">
        <v>624</v>
      </c>
      <c r="Z1603" s="15"/>
      <c r="AA1603" s="15"/>
      <c r="AB1603" s="15"/>
      <c r="AC1603" s="493"/>
      <c r="AD1603" s="15"/>
      <c r="AE1603" s="479"/>
      <c r="AF1603" s="497"/>
      <c r="AG1603" s="497"/>
      <c r="AH1603" s="15" t="s">
        <v>100</v>
      </c>
      <c r="AI1603" s="15">
        <v>3</v>
      </c>
      <c r="AJ1603" s="15">
        <v>20</v>
      </c>
      <c r="AK1603" s="15">
        <v>10</v>
      </c>
      <c r="AL1603" s="15">
        <v>23</v>
      </c>
      <c r="AM1603" s="15">
        <v>30</v>
      </c>
      <c r="AN1603" s="490">
        <f>IF(AJ1603="",S1603,ROUND(((((AL1603/24)+(AM1603/1440))-((AJ1603/24)+(AK1603/1440)))*1440/50),5))</f>
        <v>4</v>
      </c>
      <c r="AO1603" s="491">
        <f>AJ1603/24+AK1603/1440</f>
        <v>0.84027777777777779</v>
      </c>
      <c r="AP1603" s="491">
        <f>AL1603/24+AM1603/1440</f>
        <v>0.97916666666666674</v>
      </c>
      <c r="AQ1603" s="23" t="str" cm="1">
        <f t="array" ref="AQ1603">IF(X1603="","",IF(SUMPRODUCT((X1603=$X$7:$X$2085)*(AI1603=$AI$7:$AI$2085)*(AO1603=$AO$7:$AO$2085)*(AP1603=$AP$7:$AP$2085)*(ROW($X$7:$X$2085)&lt;&gt;ROW(X1603))*((S1603=0)*($S$7:$S$2085&gt;0)+(S1603&gt;0)*($S$7:$S$2085=0)))&gt;0,"SALONES UNIDOS",IF(SUMPRODUCT((X1603=$X$7:$X$2085)*(AI1603=$AI$7:$AI$2085)*((AO1603&lt;$AP$7:$AP$2085)*(AP1603&gt;$AO$7:$AO$2085))*(ROW($X$7:$X$2085)&lt;&gt;ROW(X1603)))&gt;0,"Cruzado","Sin cruce")))</f>
        <v>Sin cruce</v>
      </c>
      <c r="AR1603" s="23" t="str" cm="1">
        <f t="array" ref="AR1603">IF(AE1603="","",IF(SUMPRODUCT((AE1603=$AE$7:$AE$2085)*(AI1603=$AI$7:$AI$2085)*(AO1603=$AO$7:$AO$2085)*(AP1603=$AP$7:$AP$2085)*(ROW($AE$7:$AE$2085)&lt;&gt;ROW(AE1603))*((S1603=0)*($S$7:$S$2085&gt;0)+(S1603&gt;0)*($S$7:$S$2085=0)))&gt;0,"SALONES UNIDOS",IF(SUMPRODUCT((AE1603=$AE$7:$AE$2085)*(AI1603=$AI$7:$AI$2085)*((AO1603&lt;$AP$7:$AP$2085)*(AP1603&gt;$AO$7:$AO$2085))*(ROW($AE$7:$AE$2085)&lt;&gt;ROW(AE1603)))&gt;0,"Cruzado","Sin cruce")))</f>
        <v/>
      </c>
      <c r="AS1603" s="94" t="str">
        <f t="shared" si="32"/>
        <v>PS10PRINCIPALA</v>
      </c>
      <c r="AT1603" s="94" t="str" cm="1">
        <f t="array" ref="AT1603">IF(AS1603="","",IF(SUMPRODUCT((AS1603=$AS$7:$AS$2085)*(AI1603=$AI$7:$AI$2085)*(AO1603=$AO$7:$AO$2085)*(AP1603=$AP$7:$AP$2085)*(ROW($AS$7:$AS$2085)&lt;&gt;ROW(AS1603))*((S1603=0)*($S$7:$S$2085&gt;0)+(S1603&gt;0)*($S$7:$S$2085=0)))&gt;0,"SALONES UNIDOS",IF(SUMPRODUCT((AS1603=$AS$7:$AS$2085)*(AI1603=$AI$7:$AI$2085)*((AO1603&lt;$AP$7:$AP$2085)*(AP1603&gt;$AO$7:$AO$2085))*(ROW($AS$7:$AS$2085)&lt;&gt;ROW(AS1603)))&gt;0,"Cruzado","Sin cruce")))</f>
        <v>Sin cruce</v>
      </c>
    </row>
    <row r="1604" spans="3:46" ht="15.6" hidden="1" customHeight="1">
      <c r="C1604" s="496" t="s">
        <v>572</v>
      </c>
      <c r="D1604" s="15" t="s">
        <v>59</v>
      </c>
      <c r="E1604" s="15">
        <v>202011</v>
      </c>
      <c r="F1604" s="503" t="s">
        <v>48</v>
      </c>
      <c r="G1604" s="497" t="s">
        <v>80</v>
      </c>
      <c r="H1604" s="503" t="s">
        <v>90</v>
      </c>
      <c r="I1604" s="503">
        <v>10</v>
      </c>
      <c r="J1604" s="503" t="s">
        <v>51</v>
      </c>
      <c r="K1604" s="503" t="s">
        <v>51</v>
      </c>
      <c r="L1604" s="499" t="s">
        <v>929</v>
      </c>
      <c r="M1604" s="535" t="s">
        <v>930</v>
      </c>
      <c r="N1604" s="15" t="s">
        <v>577</v>
      </c>
      <c r="O1604" s="15" t="s">
        <v>578</v>
      </c>
      <c r="P1604" s="503" t="s">
        <v>624</v>
      </c>
      <c r="Q1604" s="15">
        <v>4</v>
      </c>
      <c r="R1604" s="15">
        <v>0</v>
      </c>
      <c r="S1604" s="479">
        <v>4</v>
      </c>
      <c r="T1604" s="15">
        <v>6</v>
      </c>
      <c r="U1604" s="471"/>
      <c r="V1604" s="550">
        <v>14</v>
      </c>
      <c r="W1604" s="497">
        <v>21887665</v>
      </c>
      <c r="X1604" s="566" t="s">
        <v>337</v>
      </c>
      <c r="Y1604" s="15" t="s">
        <v>624</v>
      </c>
      <c r="Z1604" s="15"/>
      <c r="AA1604" s="15"/>
      <c r="AB1604" s="15"/>
      <c r="AC1604" s="493"/>
      <c r="AD1604" s="15"/>
      <c r="AE1604" s="479"/>
      <c r="AF1604" s="497"/>
      <c r="AG1604" s="497"/>
      <c r="AH1604" s="15" t="s">
        <v>582</v>
      </c>
      <c r="AI1604" s="15">
        <v>2</v>
      </c>
      <c r="AJ1604" s="15">
        <v>20</v>
      </c>
      <c r="AK1604" s="15">
        <v>10</v>
      </c>
      <c r="AL1604" s="15">
        <v>23</v>
      </c>
      <c r="AM1604" s="15">
        <v>30</v>
      </c>
      <c r="AN1604" s="490">
        <f>IF(AJ1604="",S1604,ROUND(((((AL1604/24)+(AM1604/1440))-((AJ1604/24)+(AK1604/1440)))*1440/50),5))</f>
        <v>4</v>
      </c>
      <c r="AO1604" s="491">
        <f>AJ1604/24+AK1604/1440</f>
        <v>0.84027777777777779</v>
      </c>
      <c r="AP1604" s="491">
        <f>AL1604/24+AM1604/1440</f>
        <v>0.97916666666666674</v>
      </c>
      <c r="AQ1604" s="23" t="str" cm="1">
        <f t="array" ref="AQ1604">IF(X1604="","",IF(SUMPRODUCT((X1604=$X$7:$X$2085)*(AI1604=$AI$7:$AI$2085)*(AO1604=$AO$7:$AO$2085)*(AP1604=$AP$7:$AP$2085)*(ROW($X$7:$X$2085)&lt;&gt;ROW(X1604))*((S1604=0)*($S$7:$S$2085&gt;0)+(S1604&gt;0)*($S$7:$S$2085=0)))&gt;0,"SALONES UNIDOS",IF(SUMPRODUCT((X1604=$X$7:$X$2085)*(AI1604=$AI$7:$AI$2085)*((AO1604&lt;$AP$7:$AP$2085)*(AP1604&gt;$AO$7:$AO$2085))*(ROW($X$7:$X$2085)&lt;&gt;ROW(X1604)))&gt;0,"Cruzado","Sin cruce")))</f>
        <v>Sin cruce</v>
      </c>
      <c r="AR1604" s="23" t="str" cm="1">
        <f t="array" ref="AR1604">IF(AE1604="","",IF(SUMPRODUCT((AE1604=$AE$7:$AE$2085)*(AI1604=$AI$7:$AI$2085)*(AO1604=$AO$7:$AO$2085)*(AP1604=$AP$7:$AP$2085)*(ROW($AE$7:$AE$2085)&lt;&gt;ROW(AE1604))*((S1604=0)*($S$7:$S$2085&gt;0)+(S1604&gt;0)*($S$7:$S$2085=0)))&gt;0,"SALONES UNIDOS",IF(SUMPRODUCT((AE1604=$AE$7:$AE$2085)*(AI1604=$AI$7:$AI$2085)*((AO1604&lt;$AP$7:$AP$2085)*(AP1604&gt;$AO$7:$AO$2085))*(ROW($AE$7:$AE$2085)&lt;&gt;ROW(AE1604)))&gt;0,"Cruzado","Sin cruce")))</f>
        <v/>
      </c>
      <c r="AS1604" s="94" t="str">
        <f t="shared" si="32"/>
        <v>PS10PRINCIPALB</v>
      </c>
      <c r="AT1604" s="94" t="str" cm="1">
        <f t="array" ref="AT1604">IF(AS1604="","",IF(SUMPRODUCT((AS1604=$AS$7:$AS$2085)*(AI1604=$AI$7:$AI$2085)*(AO1604=$AO$7:$AO$2085)*(AP1604=$AP$7:$AP$2085)*(ROW($AS$7:$AS$2085)&lt;&gt;ROW(AS1604))*((S1604=0)*($S$7:$S$2085&gt;0)+(S1604&gt;0)*($S$7:$S$2085=0)))&gt;0,"SALONES UNIDOS",IF(SUMPRODUCT((AS1604=$AS$7:$AS$2085)*(AI1604=$AI$7:$AI$2085)*((AO1604&lt;$AP$7:$AP$2085)*(AP1604&gt;$AO$7:$AO$2085))*(ROW($AS$7:$AS$2085)&lt;&gt;ROW(AS1604)))&gt;0,"Cruzado","Sin cruce")))</f>
        <v>Sin cruce</v>
      </c>
    </row>
    <row r="1605" spans="3:46" ht="15.6" hidden="1" customHeight="1">
      <c r="C1605" s="496" t="s">
        <v>572</v>
      </c>
      <c r="D1605" s="15" t="s">
        <v>59</v>
      </c>
      <c r="E1605" s="15">
        <v>202011</v>
      </c>
      <c r="F1605" s="503" t="s">
        <v>48</v>
      </c>
      <c r="G1605" s="497" t="s">
        <v>80</v>
      </c>
      <c r="H1605" s="503" t="s">
        <v>90</v>
      </c>
      <c r="I1605" s="503">
        <v>10</v>
      </c>
      <c r="J1605" s="503" t="s">
        <v>51</v>
      </c>
      <c r="K1605" s="503" t="s">
        <v>51</v>
      </c>
      <c r="L1605" s="499" t="s">
        <v>929</v>
      </c>
      <c r="M1605" s="535" t="s">
        <v>930</v>
      </c>
      <c r="N1605" s="15" t="s">
        <v>577</v>
      </c>
      <c r="O1605" s="15" t="s">
        <v>578</v>
      </c>
      <c r="P1605" s="503" t="s">
        <v>624</v>
      </c>
      <c r="Q1605" s="15">
        <v>0</v>
      </c>
      <c r="R1605" s="15">
        <v>4</v>
      </c>
      <c r="S1605" s="479">
        <v>4</v>
      </c>
      <c r="T1605" s="15">
        <v>6</v>
      </c>
      <c r="U1605" s="471"/>
      <c r="V1605" s="550">
        <v>14</v>
      </c>
      <c r="W1605" s="497">
        <v>21887665</v>
      </c>
      <c r="X1605" s="566" t="s">
        <v>337</v>
      </c>
      <c r="Y1605" s="15" t="s">
        <v>624</v>
      </c>
      <c r="Z1605" s="15"/>
      <c r="AA1605" s="15"/>
      <c r="AB1605" s="15"/>
      <c r="AC1605" s="493"/>
      <c r="AD1605" s="15"/>
      <c r="AE1605" s="479"/>
      <c r="AF1605" s="497"/>
      <c r="AG1605" s="497"/>
      <c r="AH1605" s="15" t="s">
        <v>100</v>
      </c>
      <c r="AI1605" s="15">
        <v>3</v>
      </c>
      <c r="AJ1605" s="15">
        <v>20</v>
      </c>
      <c r="AK1605" s="15">
        <v>10</v>
      </c>
      <c r="AL1605" s="15">
        <v>23</v>
      </c>
      <c r="AM1605" s="15">
        <v>30</v>
      </c>
      <c r="AN1605" s="490">
        <f>IF(AJ1605="",S1605,ROUND(((((AL1605/24)+(AM1605/1440))-((AJ1605/24)+(AK1605/1440)))*1440/50),5))</f>
        <v>4</v>
      </c>
      <c r="AO1605" s="491">
        <f>AJ1605/24+AK1605/1440</f>
        <v>0.84027777777777779</v>
      </c>
      <c r="AP1605" s="491">
        <f>AL1605/24+AM1605/1440</f>
        <v>0.97916666666666674</v>
      </c>
      <c r="AQ1605" s="23" t="str" cm="1">
        <f t="array" ref="AQ1605">IF(X1605="","",IF(SUMPRODUCT((X1605=$X$7:$X$2085)*(AI1605=$AI$7:$AI$2085)*(AO1605=$AO$7:$AO$2085)*(AP1605=$AP$7:$AP$2085)*(ROW($X$7:$X$2085)&lt;&gt;ROW(X1605))*((S1605=0)*($S$7:$S$2085&gt;0)+(S1605&gt;0)*($S$7:$S$2085=0)))&gt;0,"SALONES UNIDOS",IF(SUMPRODUCT((X1605=$X$7:$X$2085)*(AI1605=$AI$7:$AI$2085)*((AO1605&lt;$AP$7:$AP$2085)*(AP1605&gt;$AO$7:$AO$2085))*(ROW($X$7:$X$2085)&lt;&gt;ROW(X1605)))&gt;0,"Cruzado","Sin cruce")))</f>
        <v>Sin cruce</v>
      </c>
      <c r="AR1605" s="23" t="str" cm="1">
        <f t="array" ref="AR1605">IF(AE1605="","",IF(SUMPRODUCT((AE1605=$AE$7:$AE$2085)*(AI1605=$AI$7:$AI$2085)*(AO1605=$AO$7:$AO$2085)*(AP1605=$AP$7:$AP$2085)*(ROW($AE$7:$AE$2085)&lt;&gt;ROW(AE1605))*((S1605=0)*($S$7:$S$2085&gt;0)+(S1605&gt;0)*($S$7:$S$2085=0)))&gt;0,"SALONES UNIDOS",IF(SUMPRODUCT((AE1605=$AE$7:$AE$2085)*(AI1605=$AI$7:$AI$2085)*((AO1605&lt;$AP$7:$AP$2085)*(AP1605&gt;$AO$7:$AO$2085))*(ROW($AE$7:$AE$2085)&lt;&gt;ROW(AE1605)))&gt;0,"Cruzado","Sin cruce")))</f>
        <v/>
      </c>
      <c r="AS1605" s="94" t="str">
        <f t="shared" si="32"/>
        <v>PS10PRINCIPALB</v>
      </c>
      <c r="AT1605" s="94" t="str" cm="1">
        <f t="array" ref="AT1605">IF(AS1605="","",IF(SUMPRODUCT((AS1605=$AS$7:$AS$2085)*(AI1605=$AI$7:$AI$2085)*(AO1605=$AO$7:$AO$2085)*(AP1605=$AP$7:$AP$2085)*(ROW($AS$7:$AS$2085)&lt;&gt;ROW(AS1605))*((S1605=0)*($S$7:$S$2085&gt;0)+(S1605&gt;0)*($S$7:$S$2085=0)))&gt;0,"SALONES UNIDOS",IF(SUMPRODUCT((AS1605=$AS$7:$AS$2085)*(AI1605=$AI$7:$AI$2085)*((AO1605&lt;$AP$7:$AP$2085)*(AP1605&gt;$AO$7:$AO$2085))*(ROW($AS$7:$AS$2085)&lt;&gt;ROW(AS1605)))&gt;0,"Cruzado","Sin cruce")))</f>
        <v>Sin cruce</v>
      </c>
    </row>
    <row r="1606" spans="3:46" ht="15.6" hidden="1" customHeight="1">
      <c r="C1606" s="496" t="s">
        <v>572</v>
      </c>
      <c r="D1606" s="15" t="s">
        <v>966</v>
      </c>
      <c r="E1606" s="15">
        <v>20261</v>
      </c>
      <c r="F1606" s="503" t="s">
        <v>111</v>
      </c>
      <c r="G1606" s="497" t="s">
        <v>80</v>
      </c>
      <c r="H1606" s="503" t="s">
        <v>84</v>
      </c>
      <c r="I1606" s="503">
        <v>1</v>
      </c>
      <c r="J1606" s="503" t="s">
        <v>41</v>
      </c>
      <c r="K1606" s="503" t="s">
        <v>41</v>
      </c>
      <c r="L1606" s="499" t="s">
        <v>967</v>
      </c>
      <c r="M1606" s="535" t="s">
        <v>754</v>
      </c>
      <c r="N1606" s="15" t="s">
        <v>577</v>
      </c>
      <c r="O1606" s="15" t="s">
        <v>578</v>
      </c>
      <c r="P1606" s="503" t="s">
        <v>579</v>
      </c>
      <c r="Q1606" s="15">
        <v>2</v>
      </c>
      <c r="R1606" s="15">
        <v>0</v>
      </c>
      <c r="S1606" s="479">
        <v>2</v>
      </c>
      <c r="T1606" s="15">
        <v>3</v>
      </c>
      <c r="U1606" s="471"/>
      <c r="V1606" s="550">
        <v>40</v>
      </c>
      <c r="W1606" s="497">
        <v>41347751</v>
      </c>
      <c r="X1606" s="566" t="s">
        <v>332</v>
      </c>
      <c r="Y1606" s="15" t="s">
        <v>579</v>
      </c>
      <c r="Z1606" s="15"/>
      <c r="AA1606" s="15"/>
      <c r="AB1606" s="15"/>
      <c r="AC1606" s="15" t="s">
        <v>1107</v>
      </c>
      <c r="AD1606" s="15"/>
      <c r="AE1606" s="479"/>
      <c r="AF1606" s="497"/>
      <c r="AG1606" s="497"/>
      <c r="AH1606" s="497" t="s">
        <v>582</v>
      </c>
      <c r="AI1606" s="15">
        <v>1</v>
      </c>
      <c r="AJ1606" s="15">
        <v>8</v>
      </c>
      <c r="AK1606" s="15">
        <v>30</v>
      </c>
      <c r="AL1606" s="15">
        <v>10</v>
      </c>
      <c r="AM1606" s="15">
        <v>10</v>
      </c>
      <c r="AN1606" s="490">
        <f>IF(AJ1606="",S1606,ROUND(((((AL1606/24)+(AM1606/1440))-((AJ1606/24)+(AK1606/1440)))*1440/50),5))</f>
        <v>2</v>
      </c>
      <c r="AO1606" s="491">
        <f>AJ1606/24+AK1606/1440</f>
        <v>0.35416666666666663</v>
      </c>
      <c r="AP1606" s="491">
        <f>AL1606/24+AM1606/1440</f>
        <v>0.4236111111111111</v>
      </c>
      <c r="AQ1606" s="23" t="str" cm="1">
        <f t="array" ref="AQ1606">IF(X1606="","",IF(SUMPRODUCT((X1606=$X$7:$X$2085)*(AI1606=$AI$7:$AI$2085)*(AO1606=$AO$7:$AO$2085)*(AP1606=$AP$7:$AP$2085)*(ROW($X$7:$X$2085)&lt;&gt;ROW(X1606))*((S1606=0)*($S$7:$S$2085&gt;0)+(S1606&gt;0)*($S$7:$S$2085=0)))&gt;0,"SALONES UNIDOS",IF(SUMPRODUCT((X1606=$X$7:$X$2085)*(AI1606=$AI$7:$AI$2085)*((AO1606&lt;$AP$7:$AP$2085)*(AP1606&gt;$AO$7:$AO$2085))*(ROW($X$7:$X$2085)&lt;&gt;ROW(X1606)))&gt;0,"Cruzado","Sin cruce")))</f>
        <v>Sin cruce</v>
      </c>
      <c r="AR1606" s="23" t="str" cm="1">
        <f t="array" ref="AR1606">IF(AE1606="","",IF(SUMPRODUCT((AE1606=$AE$7:$AE$2085)*(AI1606=$AI$7:$AI$2085)*(AO1606=$AO$7:$AO$2085)*(AP1606=$AP$7:$AP$2085)*(ROW($AE$7:$AE$2085)&lt;&gt;ROW(AE1606))*((S1606=0)*($S$7:$S$2085&gt;0)+(S1606&gt;0)*($S$7:$S$2085=0)))&gt;0,"SALONES UNIDOS",IF(SUMPRODUCT((AE1606=$AE$7:$AE$2085)*(AI1606=$AI$7:$AI$2085)*((AO1606&lt;$AP$7:$AP$2085)*(AP1606&gt;$AO$7:$AO$2085))*(ROW($AE$7:$AE$2085)&lt;&gt;ROW(AE1606)))&gt;0,"Cruzado","Sin cruce")))</f>
        <v/>
      </c>
      <c r="AS1606" s="94" t="str">
        <f t="shared" si="32"/>
        <v>MH1SUNAMPEA</v>
      </c>
      <c r="AT1606" s="94" t="str" cm="1">
        <f t="array" ref="AT1606">IF(AS1606="","",IF(SUMPRODUCT((AS1606=$AS$7:$AS$2085)*(AI1606=$AI$7:$AI$2085)*(AO1606=$AO$7:$AO$2085)*(AP1606=$AP$7:$AP$2085)*(ROW($AS$7:$AS$2085)&lt;&gt;ROW(AS1606))*((S1606=0)*($S$7:$S$2085&gt;0)+(S1606&gt;0)*($S$7:$S$2085=0)))&gt;0,"SALONES UNIDOS",IF(SUMPRODUCT((AS1606=$AS$7:$AS$2085)*(AI1606=$AI$7:$AI$2085)*((AO1606&lt;$AP$7:$AP$2085)*(AP1606&gt;$AO$7:$AO$2085))*(ROW($AS$7:$AS$2085)&lt;&gt;ROW(AS1606)))&gt;0,"Cruzado","Sin cruce")))</f>
        <v>Sin cruce</v>
      </c>
    </row>
    <row r="1607" spans="3:46" ht="15.6" hidden="1" customHeight="1">
      <c r="C1607" s="496" t="s">
        <v>572</v>
      </c>
      <c r="D1607" s="15" t="s">
        <v>966</v>
      </c>
      <c r="E1607" s="15">
        <v>20261</v>
      </c>
      <c r="F1607" s="503" t="s">
        <v>111</v>
      </c>
      <c r="G1607" s="497" t="s">
        <v>80</v>
      </c>
      <c r="H1607" s="503" t="s">
        <v>84</v>
      </c>
      <c r="I1607" s="503">
        <v>1</v>
      </c>
      <c r="J1607" s="503" t="s">
        <v>574</v>
      </c>
      <c r="K1607" s="503" t="s">
        <v>41</v>
      </c>
      <c r="L1607" s="499" t="s">
        <v>967</v>
      </c>
      <c r="M1607" s="535" t="s">
        <v>754</v>
      </c>
      <c r="N1607" s="15" t="s">
        <v>577</v>
      </c>
      <c r="O1607" s="15" t="s">
        <v>578</v>
      </c>
      <c r="P1607" s="503" t="s">
        <v>579</v>
      </c>
      <c r="Q1607" s="15">
        <v>0</v>
      </c>
      <c r="R1607" s="15">
        <v>2</v>
      </c>
      <c r="S1607" s="479">
        <v>2</v>
      </c>
      <c r="T1607" s="15">
        <v>3</v>
      </c>
      <c r="U1607" s="471"/>
      <c r="V1607" s="550">
        <v>20</v>
      </c>
      <c r="W1607" s="497">
        <v>41347751</v>
      </c>
      <c r="X1607" s="566" t="s">
        <v>332</v>
      </c>
      <c r="Y1607" s="15" t="s">
        <v>579</v>
      </c>
      <c r="Z1607" s="15"/>
      <c r="AA1607" s="15"/>
      <c r="AB1607" s="15"/>
      <c r="AC1607" s="493"/>
      <c r="AD1607" s="15"/>
      <c r="AE1607" s="15" t="s">
        <v>950</v>
      </c>
      <c r="AF1607" s="497"/>
      <c r="AG1607" s="497"/>
      <c r="AH1607" s="497" t="s">
        <v>100</v>
      </c>
      <c r="AI1607" s="15">
        <v>1</v>
      </c>
      <c r="AJ1607" s="15">
        <v>10</v>
      </c>
      <c r="AK1607" s="15">
        <v>10</v>
      </c>
      <c r="AL1607" s="15">
        <v>11</v>
      </c>
      <c r="AM1607" s="15">
        <v>50</v>
      </c>
      <c r="AN1607" s="490">
        <f>IF(AJ1607="",S1607,ROUND(((((AL1607/24)+(AM1607/1440))-((AJ1607/24)+(AK1607/1440)))*1440/50),5))</f>
        <v>2</v>
      </c>
      <c r="AO1607" s="491">
        <f>AJ1607/24+AK1607/1440</f>
        <v>0.4236111111111111</v>
      </c>
      <c r="AP1607" s="491">
        <f>AL1607/24+AM1607/1440</f>
        <v>0.49305555555555552</v>
      </c>
      <c r="AQ1607" s="23" t="str" cm="1">
        <f t="array" ref="AQ1607">IF(X1607="","",IF(SUMPRODUCT((X1607=$X$7:$X$2085)*(AI1607=$AI$7:$AI$2085)*(AO1607=$AO$7:$AO$2085)*(AP1607=$AP$7:$AP$2085)*(ROW($X$7:$X$2085)&lt;&gt;ROW(X1607))*((S1607=0)*($S$7:$S$2085&gt;0)+(S1607&gt;0)*($S$7:$S$2085=0)))&gt;0,"SALONES UNIDOS",IF(SUMPRODUCT((X1607=$X$7:$X$2085)*(AI1607=$AI$7:$AI$2085)*((AO1607&lt;$AP$7:$AP$2085)*(AP1607&gt;$AO$7:$AO$2085))*(ROW($X$7:$X$2085)&lt;&gt;ROW(X1607)))&gt;0,"Cruzado","Sin cruce")))</f>
        <v>Sin cruce</v>
      </c>
      <c r="AR1607" s="23" t="str" cm="1">
        <f t="array" ref="AR1607">IF(AE1607="","",IF(SUMPRODUCT((AE1607=$AE$7:$AE$2085)*(AI1607=$AI$7:$AI$2085)*(AO1607=$AO$7:$AO$2085)*(AP1607=$AP$7:$AP$2085)*(ROW($AE$7:$AE$2085)&lt;&gt;ROW(AE1607))*((S1607=0)*($S$7:$S$2085&gt;0)+(S1607&gt;0)*($S$7:$S$2085=0)))&gt;0,"SALONES UNIDOS",IF(SUMPRODUCT((AE1607=$AE$7:$AE$2085)*(AI1607=$AI$7:$AI$2085)*((AO1607&lt;$AP$7:$AP$2085)*(AP1607&gt;$AO$7:$AO$2085))*(ROW($AE$7:$AE$2085)&lt;&gt;ROW(AE1607)))&gt;0,"Cruzado","Sin cruce")))</f>
        <v>Cruzado</v>
      </c>
      <c r="AS1607" s="94" t="str">
        <f t="shared" si="32"/>
        <v>MH1SUNAMPEA</v>
      </c>
      <c r="AT1607" s="94" t="str" cm="1">
        <f t="array" ref="AT1607">IF(AS1607="","",IF(SUMPRODUCT((AS1607=$AS$7:$AS$2085)*(AI1607=$AI$7:$AI$2085)*(AO1607=$AO$7:$AO$2085)*(AP1607=$AP$7:$AP$2085)*(ROW($AS$7:$AS$2085)&lt;&gt;ROW(AS1607))*((S1607=0)*($S$7:$S$2085&gt;0)+(S1607&gt;0)*($S$7:$S$2085=0)))&gt;0,"SALONES UNIDOS",IF(SUMPRODUCT((AS1607=$AS$7:$AS$2085)*(AI1607=$AI$7:$AI$2085)*((AO1607&lt;$AP$7:$AP$2085)*(AP1607&gt;$AO$7:$AO$2085))*(ROW($AS$7:$AS$2085)&lt;&gt;ROW(AS1607)))&gt;0,"Cruzado","Sin cruce")))</f>
        <v>Sin cruce</v>
      </c>
    </row>
    <row r="1608" spans="3:46" ht="15.6" hidden="1" customHeight="1">
      <c r="C1608" s="496" t="s">
        <v>572</v>
      </c>
      <c r="D1608" s="15" t="s">
        <v>966</v>
      </c>
      <c r="E1608" s="15">
        <v>20261</v>
      </c>
      <c r="F1608" s="503" t="s">
        <v>111</v>
      </c>
      <c r="G1608" s="497" t="s">
        <v>80</v>
      </c>
      <c r="H1608" s="503" t="s">
        <v>84</v>
      </c>
      <c r="I1608" s="503">
        <v>1</v>
      </c>
      <c r="J1608" s="503" t="s">
        <v>583</v>
      </c>
      <c r="K1608" s="503" t="s">
        <v>41</v>
      </c>
      <c r="L1608" s="499" t="s">
        <v>967</v>
      </c>
      <c r="M1608" s="535" t="s">
        <v>754</v>
      </c>
      <c r="N1608" s="15" t="s">
        <v>577</v>
      </c>
      <c r="O1608" s="15" t="s">
        <v>578</v>
      </c>
      <c r="P1608" s="503" t="s">
        <v>579</v>
      </c>
      <c r="Q1608" s="15">
        <v>0</v>
      </c>
      <c r="R1608" s="15">
        <v>2</v>
      </c>
      <c r="S1608" s="479">
        <v>2</v>
      </c>
      <c r="T1608" s="15">
        <v>3</v>
      </c>
      <c r="U1608" s="471"/>
      <c r="V1608" s="550">
        <v>20</v>
      </c>
      <c r="W1608" s="497">
        <v>41347751</v>
      </c>
      <c r="X1608" s="566" t="s">
        <v>332</v>
      </c>
      <c r="Y1608" s="15" t="s">
        <v>579</v>
      </c>
      <c r="Z1608" s="15"/>
      <c r="AA1608" s="15"/>
      <c r="AB1608" s="15"/>
      <c r="AC1608" s="493"/>
      <c r="AD1608" s="15"/>
      <c r="AE1608" s="15" t="s">
        <v>950</v>
      </c>
      <c r="AF1608" s="497"/>
      <c r="AG1608" s="497"/>
      <c r="AH1608" s="497" t="s">
        <v>100</v>
      </c>
      <c r="AI1608" s="15">
        <v>1</v>
      </c>
      <c r="AJ1608" s="15">
        <v>11</v>
      </c>
      <c r="AK1608" s="15">
        <v>50</v>
      </c>
      <c r="AL1608" s="15">
        <v>13</v>
      </c>
      <c r="AM1608" s="15">
        <v>30</v>
      </c>
      <c r="AN1608" s="490">
        <f>IF(AJ1608="",S1608,ROUND(((((AL1608/24)+(AM1608/1440))-((AJ1608/24)+(AK1608/1440)))*1440/50),5))</f>
        <v>2</v>
      </c>
      <c r="AO1608" s="491">
        <f>AJ1608/24+AK1608/1440</f>
        <v>0.49305555555555552</v>
      </c>
      <c r="AP1608" s="491">
        <f>AL1608/24+AM1608/1440</f>
        <v>0.5625</v>
      </c>
      <c r="AQ1608" s="23" t="str" cm="1">
        <f t="array" ref="AQ1608">IF(X1608="","",IF(SUMPRODUCT((X1608=$X$7:$X$2085)*(AI1608=$AI$7:$AI$2085)*(AO1608=$AO$7:$AO$2085)*(AP1608=$AP$7:$AP$2085)*(ROW($X$7:$X$2085)&lt;&gt;ROW(X1608))*((S1608=0)*($S$7:$S$2085&gt;0)+(S1608&gt;0)*($S$7:$S$2085=0)))&gt;0,"SALONES UNIDOS",IF(SUMPRODUCT((X1608=$X$7:$X$2085)*(AI1608=$AI$7:$AI$2085)*((AO1608&lt;$AP$7:$AP$2085)*(AP1608&gt;$AO$7:$AO$2085))*(ROW($X$7:$X$2085)&lt;&gt;ROW(X1608)))&gt;0,"Cruzado","Sin cruce")))</f>
        <v>Sin cruce</v>
      </c>
      <c r="AR1608" s="23" t="str" cm="1">
        <f t="array" ref="AR1608">IF(AE1608="","",IF(SUMPRODUCT((AE1608=$AE$7:$AE$2085)*(AI1608=$AI$7:$AI$2085)*(AO1608=$AO$7:$AO$2085)*(AP1608=$AP$7:$AP$2085)*(ROW($AE$7:$AE$2085)&lt;&gt;ROW(AE1608))*((S1608=0)*($S$7:$S$2085&gt;0)+(S1608&gt;0)*($S$7:$S$2085=0)))&gt;0,"SALONES UNIDOS",IF(SUMPRODUCT((AE1608=$AE$7:$AE$2085)*(AI1608=$AI$7:$AI$2085)*((AO1608&lt;$AP$7:$AP$2085)*(AP1608&gt;$AO$7:$AO$2085))*(ROW($AE$7:$AE$2085)&lt;&gt;ROW(AE1608)))&gt;0,"Cruzado","Sin cruce")))</f>
        <v>Cruzado</v>
      </c>
      <c r="AS1608" s="94" t="str">
        <f t="shared" si="32"/>
        <v>MH1SUNAMPEA</v>
      </c>
      <c r="AT1608" s="94" t="str" cm="1">
        <f t="array" ref="AT1608">IF(AS1608="","",IF(SUMPRODUCT((AS1608=$AS$7:$AS$2085)*(AI1608=$AI$7:$AI$2085)*(AO1608=$AO$7:$AO$2085)*(AP1608=$AP$7:$AP$2085)*(ROW($AS$7:$AS$2085)&lt;&gt;ROW(AS1608))*((S1608=0)*($S$7:$S$2085&gt;0)+(S1608&gt;0)*($S$7:$S$2085=0)))&gt;0,"SALONES UNIDOS",IF(SUMPRODUCT((AS1608=$AS$7:$AS$2085)*(AI1608=$AI$7:$AI$2085)*((AO1608&lt;$AP$7:$AP$2085)*(AP1608&gt;$AO$7:$AO$2085))*(ROW($AS$7:$AS$2085)&lt;&gt;ROW(AS1608)))&gt;0,"Cruzado","Sin cruce")))</f>
        <v>Sin cruce</v>
      </c>
    </row>
    <row r="1609" spans="3:46" ht="15.6" hidden="1" customHeight="1">
      <c r="C1609" s="496" t="s">
        <v>572</v>
      </c>
      <c r="D1609" s="15" t="s">
        <v>966</v>
      </c>
      <c r="E1609" s="15">
        <v>20261</v>
      </c>
      <c r="F1609" s="503" t="s">
        <v>111</v>
      </c>
      <c r="G1609" s="497" t="s">
        <v>80</v>
      </c>
      <c r="H1609" s="503" t="s">
        <v>84</v>
      </c>
      <c r="I1609" s="503">
        <v>1</v>
      </c>
      <c r="J1609" s="503" t="s">
        <v>41</v>
      </c>
      <c r="K1609" s="503" t="s">
        <v>41</v>
      </c>
      <c r="L1609" s="499" t="s">
        <v>971</v>
      </c>
      <c r="M1609" s="535" t="s">
        <v>585</v>
      </c>
      <c r="N1609" s="15" t="s">
        <v>586</v>
      </c>
      <c r="O1609" s="15" t="s">
        <v>578</v>
      </c>
      <c r="P1609" s="503" t="s">
        <v>579</v>
      </c>
      <c r="Q1609" s="15">
        <v>4</v>
      </c>
      <c r="R1609" s="15">
        <v>0</v>
      </c>
      <c r="S1609" s="479">
        <v>4</v>
      </c>
      <c r="T1609" s="15">
        <v>4</v>
      </c>
      <c r="U1609" s="471"/>
      <c r="V1609" s="550">
        <v>40</v>
      </c>
      <c r="W1609" s="643">
        <v>40364065</v>
      </c>
      <c r="X1609" s="644" t="s">
        <v>201</v>
      </c>
      <c r="Y1609" s="15" t="s">
        <v>579</v>
      </c>
      <c r="Z1609" s="15"/>
      <c r="AA1609" s="15"/>
      <c r="AB1609" s="15"/>
      <c r="AC1609" s="645" t="s">
        <v>1108</v>
      </c>
      <c r="AD1609" s="15"/>
      <c r="AE1609" s="479"/>
      <c r="AF1609" s="497"/>
      <c r="AG1609" s="497"/>
      <c r="AH1609" s="497" t="s">
        <v>582</v>
      </c>
      <c r="AI1609" s="15">
        <v>3</v>
      </c>
      <c r="AJ1609" s="15">
        <v>11</v>
      </c>
      <c r="AK1609" s="15">
        <v>0</v>
      </c>
      <c r="AL1609" s="15">
        <v>14</v>
      </c>
      <c r="AM1609" s="15">
        <v>20</v>
      </c>
      <c r="AN1609" s="490">
        <f>IF(AJ1609="",S1609,ROUND(((((AL1609/24)+(AM1609/1440))-((AJ1609/24)+(AK1609/1440)))*1440/50),5))</f>
        <v>4</v>
      </c>
      <c r="AO1609" s="491">
        <f>AJ1609/24+AK1609/1440</f>
        <v>0.45833333333333331</v>
      </c>
      <c r="AP1609" s="491">
        <f>AL1609/24+AM1609/1440</f>
        <v>0.59722222222222221</v>
      </c>
      <c r="AQ1609" s="23" t="str" cm="1">
        <f t="array" ref="AQ1609">IF(X1609="","",IF(SUMPRODUCT((X1609=$X$7:$X$2085)*(AI1609=$AI$7:$AI$2085)*(AO1609=$AO$7:$AO$2085)*(AP1609=$AP$7:$AP$2085)*(ROW($X$7:$X$2085)&lt;&gt;ROW(X1609))*((S1609=0)*($S$7:$S$2085&gt;0)+(S1609&gt;0)*($S$7:$S$2085=0)))&gt;0,"SALONES UNIDOS",IF(SUMPRODUCT((X1609=$X$7:$X$2085)*(AI1609=$AI$7:$AI$2085)*((AO1609&lt;$AP$7:$AP$2085)*(AP1609&gt;$AO$7:$AO$2085))*(ROW($X$7:$X$2085)&lt;&gt;ROW(X1609)))&gt;0,"Cruzado","Sin cruce")))</f>
        <v>Sin cruce</v>
      </c>
      <c r="AR1609" s="23" t="str" cm="1">
        <f t="array" ref="AR1609">IF(AE1609="","",IF(SUMPRODUCT((AE1609=$AE$7:$AE$2085)*(AI1609=$AI$7:$AI$2085)*(AO1609=$AO$7:$AO$2085)*(AP1609=$AP$7:$AP$2085)*(ROW($AE$7:$AE$2085)&lt;&gt;ROW(AE1609))*((S1609=0)*($S$7:$S$2085&gt;0)+(S1609&gt;0)*($S$7:$S$2085=0)))&gt;0,"SALONES UNIDOS",IF(SUMPRODUCT((AE1609=$AE$7:$AE$2085)*(AI1609=$AI$7:$AI$2085)*((AO1609&lt;$AP$7:$AP$2085)*(AP1609&gt;$AO$7:$AO$2085))*(ROW($AE$7:$AE$2085)&lt;&gt;ROW(AE1609)))&gt;0,"Cruzado","Sin cruce")))</f>
        <v/>
      </c>
      <c r="AS1609" s="94" t="str">
        <f t="shared" si="32"/>
        <v>MH1SUNAMPEA</v>
      </c>
      <c r="AT1609" s="94" t="str" cm="1">
        <f t="array" ref="AT1609">IF(AS1609="","",IF(SUMPRODUCT((AS1609=$AS$7:$AS$2085)*(AI1609=$AI$7:$AI$2085)*(AO1609=$AO$7:$AO$2085)*(AP1609=$AP$7:$AP$2085)*(ROW($AS$7:$AS$2085)&lt;&gt;ROW(AS1609))*((S1609=0)*($S$7:$S$2085&gt;0)+(S1609&gt;0)*($S$7:$S$2085=0)))&gt;0,"SALONES UNIDOS",IF(SUMPRODUCT((AS1609=$AS$7:$AS$2085)*(AI1609=$AI$7:$AI$2085)*((AO1609&lt;$AP$7:$AP$2085)*(AP1609&gt;$AO$7:$AO$2085))*(ROW($AS$7:$AS$2085)&lt;&gt;ROW(AS1609)))&gt;0,"Cruzado","Sin cruce")))</f>
        <v>Sin cruce</v>
      </c>
    </row>
    <row r="1610" spans="3:46" ht="15.6" hidden="1" customHeight="1">
      <c r="C1610" s="496" t="s">
        <v>572</v>
      </c>
      <c r="D1610" s="15" t="s">
        <v>966</v>
      </c>
      <c r="E1610" s="15">
        <v>20261</v>
      </c>
      <c r="F1610" s="503" t="s">
        <v>111</v>
      </c>
      <c r="G1610" s="497" t="s">
        <v>80</v>
      </c>
      <c r="H1610" s="503" t="s">
        <v>84</v>
      </c>
      <c r="I1610" s="503">
        <v>1</v>
      </c>
      <c r="J1610" s="503" t="s">
        <v>41</v>
      </c>
      <c r="K1610" s="503" t="s">
        <v>41</v>
      </c>
      <c r="L1610" s="499" t="s">
        <v>972</v>
      </c>
      <c r="M1610" s="535" t="s">
        <v>973</v>
      </c>
      <c r="N1610" s="15" t="s">
        <v>577</v>
      </c>
      <c r="O1610" s="15" t="s">
        <v>578</v>
      </c>
      <c r="P1610" s="503" t="s">
        <v>579</v>
      </c>
      <c r="Q1610" s="15">
        <v>2</v>
      </c>
      <c r="R1610" s="15">
        <v>2</v>
      </c>
      <c r="S1610" s="479">
        <v>4</v>
      </c>
      <c r="T1610" s="15">
        <v>3</v>
      </c>
      <c r="U1610" s="471"/>
      <c r="V1610" s="550">
        <v>40</v>
      </c>
      <c r="W1610" s="497">
        <v>6160287</v>
      </c>
      <c r="X1610" s="566" t="s">
        <v>234</v>
      </c>
      <c r="Y1610" s="15" t="s">
        <v>579</v>
      </c>
      <c r="Z1610" s="15"/>
      <c r="AA1610" s="15"/>
      <c r="AB1610" s="15"/>
      <c r="AC1610" s="15" t="s">
        <v>1107</v>
      </c>
      <c r="AD1610" s="15"/>
      <c r="AE1610" s="479"/>
      <c r="AF1610" s="497"/>
      <c r="AG1610" s="497"/>
      <c r="AH1610" s="497" t="s">
        <v>203</v>
      </c>
      <c r="AI1610" s="15">
        <v>3</v>
      </c>
      <c r="AJ1610" s="15">
        <v>7</v>
      </c>
      <c r="AK1610" s="15">
        <v>40</v>
      </c>
      <c r="AL1610" s="15">
        <v>11</v>
      </c>
      <c r="AM1610" s="15">
        <v>0</v>
      </c>
      <c r="AN1610" s="490">
        <f>IF(AJ1610="",S1610,ROUND(((((AL1610/24)+(AM1610/1440))-((AJ1610/24)+(AK1610/1440)))*1440/50),5))</f>
        <v>4</v>
      </c>
      <c r="AO1610" s="491">
        <f>AJ1610/24+AK1610/1440</f>
        <v>0.31944444444444448</v>
      </c>
      <c r="AP1610" s="491">
        <f>AL1610/24+AM1610/1440</f>
        <v>0.45833333333333331</v>
      </c>
      <c r="AQ1610" s="23" t="str" cm="1">
        <f t="array" ref="AQ1610">IF(X1610="","",IF(SUMPRODUCT((X1610=$X$7:$X$2085)*(AI1610=$AI$7:$AI$2085)*(AO1610=$AO$7:$AO$2085)*(AP1610=$AP$7:$AP$2085)*(ROW($X$7:$X$2085)&lt;&gt;ROW(X1610))*((S1610=0)*($S$7:$S$2085&gt;0)+(S1610&gt;0)*($S$7:$S$2085=0)))&gt;0,"SALONES UNIDOS",IF(SUMPRODUCT((X1610=$X$7:$X$2085)*(AI1610=$AI$7:$AI$2085)*((AO1610&lt;$AP$7:$AP$2085)*(AP1610&gt;$AO$7:$AO$2085))*(ROW($X$7:$X$2085)&lt;&gt;ROW(X1610)))&gt;0,"Cruzado","Sin cruce")))</f>
        <v>Sin cruce</v>
      </c>
      <c r="AR1610" s="23" t="str" cm="1">
        <f t="array" ref="AR1610">IF(AE1610="","",IF(SUMPRODUCT((AE1610=$AE$7:$AE$2085)*(AI1610=$AI$7:$AI$2085)*(AO1610=$AO$7:$AO$2085)*(AP1610=$AP$7:$AP$2085)*(ROW($AE$7:$AE$2085)&lt;&gt;ROW(AE1610))*((S1610=0)*($S$7:$S$2085&gt;0)+(S1610&gt;0)*($S$7:$S$2085=0)))&gt;0,"SALONES UNIDOS",IF(SUMPRODUCT((AE1610=$AE$7:$AE$2085)*(AI1610=$AI$7:$AI$2085)*((AO1610&lt;$AP$7:$AP$2085)*(AP1610&gt;$AO$7:$AO$2085))*(ROW($AE$7:$AE$2085)&lt;&gt;ROW(AE1610)))&gt;0,"Cruzado","Sin cruce")))</f>
        <v/>
      </c>
      <c r="AS1610" s="94" t="str">
        <f t="shared" si="32"/>
        <v>MH1SUNAMPEA</v>
      </c>
      <c r="AT1610" s="94" t="str" cm="1">
        <f t="array" ref="AT1610">IF(AS1610="","",IF(SUMPRODUCT((AS1610=$AS$7:$AS$2085)*(AI1610=$AI$7:$AI$2085)*(AO1610=$AO$7:$AO$2085)*(AP1610=$AP$7:$AP$2085)*(ROW($AS$7:$AS$2085)&lt;&gt;ROW(AS1610))*((S1610=0)*($S$7:$S$2085&gt;0)+(S1610&gt;0)*($S$7:$S$2085=0)))&gt;0,"SALONES UNIDOS",IF(SUMPRODUCT((AS1610=$AS$7:$AS$2085)*(AI1610=$AI$7:$AI$2085)*((AO1610&lt;$AP$7:$AP$2085)*(AP1610&gt;$AO$7:$AO$2085))*(ROW($AS$7:$AS$2085)&lt;&gt;ROW(AS1610)))&gt;0,"Cruzado","Sin cruce")))</f>
        <v>Sin cruce</v>
      </c>
    </row>
    <row r="1611" spans="3:46" ht="15.6" hidden="1" customHeight="1">
      <c r="C1611" s="496" t="s">
        <v>572</v>
      </c>
      <c r="D1611" s="15" t="s">
        <v>966</v>
      </c>
      <c r="E1611" s="15">
        <v>20261</v>
      </c>
      <c r="F1611" s="503" t="s">
        <v>111</v>
      </c>
      <c r="G1611" s="497" t="s">
        <v>80</v>
      </c>
      <c r="H1611" s="503" t="s">
        <v>84</v>
      </c>
      <c r="I1611" s="503">
        <v>1</v>
      </c>
      <c r="J1611" s="503" t="s">
        <v>41</v>
      </c>
      <c r="K1611" s="503" t="s">
        <v>41</v>
      </c>
      <c r="L1611" s="499" t="s">
        <v>974</v>
      </c>
      <c r="M1611" s="535" t="s">
        <v>591</v>
      </c>
      <c r="N1611" s="15" t="s">
        <v>586</v>
      </c>
      <c r="O1611" s="15" t="s">
        <v>578</v>
      </c>
      <c r="P1611" s="503" t="s">
        <v>579</v>
      </c>
      <c r="Q1611" s="15">
        <v>3</v>
      </c>
      <c r="R1611" s="15">
        <v>2</v>
      </c>
      <c r="S1611" s="479">
        <v>5</v>
      </c>
      <c r="T1611" s="15">
        <v>4</v>
      </c>
      <c r="U1611" s="471"/>
      <c r="V1611" s="550">
        <v>40</v>
      </c>
      <c r="W1611" s="497">
        <v>21881309</v>
      </c>
      <c r="X1611" s="566" t="s">
        <v>324</v>
      </c>
      <c r="Y1611" s="15" t="s">
        <v>579</v>
      </c>
      <c r="Z1611" s="15"/>
      <c r="AA1611" s="15"/>
      <c r="AB1611" s="15"/>
      <c r="AC1611" s="15" t="s">
        <v>1107</v>
      </c>
      <c r="AD1611" s="15"/>
      <c r="AE1611" s="479"/>
      <c r="AF1611" s="497"/>
      <c r="AG1611" s="497"/>
      <c r="AH1611" s="497" t="s">
        <v>203</v>
      </c>
      <c r="AI1611" s="15">
        <v>5</v>
      </c>
      <c r="AJ1611" s="15">
        <v>7</v>
      </c>
      <c r="AK1611" s="15">
        <v>40</v>
      </c>
      <c r="AL1611" s="15">
        <v>11</v>
      </c>
      <c r="AM1611" s="15">
        <v>50</v>
      </c>
      <c r="AN1611" s="490">
        <f>IF(AJ1611="",S1611,ROUND(((((AL1611/24)+(AM1611/1440))-((AJ1611/24)+(AK1611/1440)))*1440/50),5))</f>
        <v>5</v>
      </c>
      <c r="AO1611" s="491">
        <f>AJ1611/24+AK1611/1440</f>
        <v>0.31944444444444448</v>
      </c>
      <c r="AP1611" s="491">
        <f>AL1611/24+AM1611/1440</f>
        <v>0.49305555555555552</v>
      </c>
      <c r="AQ1611" s="23" t="str" cm="1">
        <f t="array" ref="AQ1611">IF(X1611="","",IF(SUMPRODUCT((X1611=$X$7:$X$2085)*(AI1611=$AI$7:$AI$2085)*(AO1611=$AO$7:$AO$2085)*(AP1611=$AP$7:$AP$2085)*(ROW($X$7:$X$2085)&lt;&gt;ROW(X1611))*((S1611=0)*($S$7:$S$2085&gt;0)+(S1611&gt;0)*($S$7:$S$2085=0)))&gt;0,"SALONES UNIDOS",IF(SUMPRODUCT((X1611=$X$7:$X$2085)*(AI1611=$AI$7:$AI$2085)*((AO1611&lt;$AP$7:$AP$2085)*(AP1611&gt;$AO$7:$AO$2085))*(ROW($X$7:$X$2085)&lt;&gt;ROW(X1611)))&gt;0,"Cruzado","Sin cruce")))</f>
        <v>Sin cruce</v>
      </c>
      <c r="AR1611" s="23" t="str" cm="1">
        <f t="array" ref="AR1611">IF(AE1611="","",IF(SUMPRODUCT((AE1611=$AE$7:$AE$2085)*(AI1611=$AI$7:$AI$2085)*(AO1611=$AO$7:$AO$2085)*(AP1611=$AP$7:$AP$2085)*(ROW($AE$7:$AE$2085)&lt;&gt;ROW(AE1611))*((S1611=0)*($S$7:$S$2085&gt;0)+(S1611&gt;0)*($S$7:$S$2085=0)))&gt;0,"SALONES UNIDOS",IF(SUMPRODUCT((AE1611=$AE$7:$AE$2085)*(AI1611=$AI$7:$AI$2085)*((AO1611&lt;$AP$7:$AP$2085)*(AP1611&gt;$AO$7:$AO$2085))*(ROW($AE$7:$AE$2085)&lt;&gt;ROW(AE1611)))&gt;0,"Cruzado","Sin cruce")))</f>
        <v/>
      </c>
      <c r="AS1611" s="94" t="str">
        <f t="shared" si="32"/>
        <v>MH1SUNAMPEA</v>
      </c>
      <c r="AT1611" s="94" t="str" cm="1">
        <f t="array" ref="AT1611">IF(AS1611="","",IF(SUMPRODUCT((AS1611=$AS$7:$AS$2085)*(AI1611=$AI$7:$AI$2085)*(AO1611=$AO$7:$AO$2085)*(AP1611=$AP$7:$AP$2085)*(ROW($AS$7:$AS$2085)&lt;&gt;ROW(AS1611))*((S1611=0)*($S$7:$S$2085&gt;0)+(S1611&gt;0)*($S$7:$S$2085=0)))&gt;0,"SALONES UNIDOS",IF(SUMPRODUCT((AS1611=$AS$7:$AS$2085)*(AI1611=$AI$7:$AI$2085)*((AO1611&lt;$AP$7:$AP$2085)*(AP1611&gt;$AO$7:$AO$2085))*(ROW($AS$7:$AS$2085)&lt;&gt;ROW(AS1611)))&gt;0,"Cruzado","Sin cruce")))</f>
        <v>Sin cruce</v>
      </c>
    </row>
    <row r="1612" spans="3:46" ht="15.6" hidden="1" customHeight="1">
      <c r="C1612" s="496" t="s">
        <v>572</v>
      </c>
      <c r="D1612" s="15" t="s">
        <v>966</v>
      </c>
      <c r="E1612" s="15">
        <v>20261</v>
      </c>
      <c r="F1612" s="503" t="s">
        <v>111</v>
      </c>
      <c r="G1612" s="497" t="s">
        <v>80</v>
      </c>
      <c r="H1612" s="503" t="s">
        <v>84</v>
      </c>
      <c r="I1612" s="503">
        <v>1</v>
      </c>
      <c r="J1612" s="503" t="s">
        <v>41</v>
      </c>
      <c r="K1612" s="503" t="s">
        <v>41</v>
      </c>
      <c r="L1612" s="499" t="s">
        <v>975</v>
      </c>
      <c r="M1612" s="535" t="s">
        <v>593</v>
      </c>
      <c r="N1612" s="15" t="s">
        <v>586</v>
      </c>
      <c r="O1612" s="15" t="s">
        <v>578</v>
      </c>
      <c r="P1612" s="503" t="s">
        <v>579</v>
      </c>
      <c r="Q1612" s="15">
        <v>4</v>
      </c>
      <c r="R1612" s="15">
        <v>0</v>
      </c>
      <c r="S1612" s="479">
        <v>4</v>
      </c>
      <c r="T1612" s="15">
        <v>4</v>
      </c>
      <c r="U1612" s="471"/>
      <c r="V1612" s="550">
        <v>40</v>
      </c>
      <c r="W1612" s="497">
        <v>41641661</v>
      </c>
      <c r="X1612" s="566" t="s">
        <v>378</v>
      </c>
      <c r="Y1612" s="15" t="s">
        <v>579</v>
      </c>
      <c r="Z1612" s="15"/>
      <c r="AA1612" s="15"/>
      <c r="AB1612" s="15"/>
      <c r="AC1612" s="15" t="s">
        <v>1109</v>
      </c>
      <c r="AD1612" s="15"/>
      <c r="AE1612" s="479"/>
      <c r="AF1612" s="497"/>
      <c r="AG1612" s="497"/>
      <c r="AH1612" s="497" t="s">
        <v>582</v>
      </c>
      <c r="AI1612" s="15">
        <v>4</v>
      </c>
      <c r="AJ1612" s="15">
        <v>7</v>
      </c>
      <c r="AK1612" s="15">
        <v>40</v>
      </c>
      <c r="AL1612" s="15">
        <v>11</v>
      </c>
      <c r="AM1612" s="15">
        <v>0</v>
      </c>
      <c r="AN1612" s="490">
        <f>IF(AJ1612="",S1612,ROUND(((((AL1612/24)+(AM1612/1440))-((AJ1612/24)+(AK1612/1440)))*1440/50),5))</f>
        <v>4</v>
      </c>
      <c r="AO1612" s="491">
        <f>AJ1612/24+AK1612/1440</f>
        <v>0.31944444444444448</v>
      </c>
      <c r="AP1612" s="491">
        <f>AL1612/24+AM1612/1440</f>
        <v>0.45833333333333331</v>
      </c>
      <c r="AQ1612" s="23" t="str" cm="1">
        <f t="array" ref="AQ1612">IF(X1612="","",IF(SUMPRODUCT((X1612=$X$7:$X$2085)*(AI1612=$AI$7:$AI$2085)*(AO1612=$AO$7:$AO$2085)*(AP1612=$AP$7:$AP$2085)*(ROW($X$7:$X$2085)&lt;&gt;ROW(X1612))*((S1612=0)*($S$7:$S$2085&gt;0)+(S1612&gt;0)*($S$7:$S$2085=0)))&gt;0,"SALONES UNIDOS",IF(SUMPRODUCT((X1612=$X$7:$X$2085)*(AI1612=$AI$7:$AI$2085)*((AO1612&lt;$AP$7:$AP$2085)*(AP1612&gt;$AO$7:$AO$2085))*(ROW($X$7:$X$2085)&lt;&gt;ROW(X1612)))&gt;0,"Cruzado","Sin cruce")))</f>
        <v>Sin cruce</v>
      </c>
      <c r="AR1612" s="23" t="str" cm="1">
        <f t="array" ref="AR1612">IF(AE1612="","",IF(SUMPRODUCT((AE1612=$AE$7:$AE$2085)*(AI1612=$AI$7:$AI$2085)*(AO1612=$AO$7:$AO$2085)*(AP1612=$AP$7:$AP$2085)*(ROW($AE$7:$AE$2085)&lt;&gt;ROW(AE1612))*((S1612=0)*($S$7:$S$2085&gt;0)+(S1612&gt;0)*($S$7:$S$2085=0)))&gt;0,"SALONES UNIDOS",IF(SUMPRODUCT((AE1612=$AE$7:$AE$2085)*(AI1612=$AI$7:$AI$2085)*((AO1612&lt;$AP$7:$AP$2085)*(AP1612&gt;$AO$7:$AO$2085))*(ROW($AE$7:$AE$2085)&lt;&gt;ROW(AE1612)))&gt;0,"Cruzado","Sin cruce")))</f>
        <v/>
      </c>
      <c r="AS1612" s="94" t="str">
        <f t="shared" si="32"/>
        <v>MH1SUNAMPEA</v>
      </c>
      <c r="AT1612" s="94" t="str" cm="1">
        <f t="array" ref="AT1612">IF(AS1612="","",IF(SUMPRODUCT((AS1612=$AS$7:$AS$2085)*(AI1612=$AI$7:$AI$2085)*(AO1612=$AO$7:$AO$2085)*(AP1612=$AP$7:$AP$2085)*(ROW($AS$7:$AS$2085)&lt;&gt;ROW(AS1612))*((S1612=0)*($S$7:$S$2085&gt;0)+(S1612&gt;0)*($S$7:$S$2085=0)))&gt;0,"SALONES UNIDOS",IF(SUMPRODUCT((AS1612=$AS$7:$AS$2085)*(AI1612=$AI$7:$AI$2085)*((AO1612&lt;$AP$7:$AP$2085)*(AP1612&gt;$AO$7:$AO$2085))*(ROW($AS$7:$AS$2085)&lt;&gt;ROW(AS1612)))&gt;0,"Cruzado","Sin cruce")))</f>
        <v>Sin cruce</v>
      </c>
    </row>
    <row r="1613" spans="3:46" ht="15.6" hidden="1" customHeight="1">
      <c r="C1613" s="496" t="s">
        <v>572</v>
      </c>
      <c r="D1613" s="15" t="s">
        <v>966</v>
      </c>
      <c r="E1613" s="15">
        <v>20261</v>
      </c>
      <c r="F1613" s="503" t="s">
        <v>111</v>
      </c>
      <c r="G1613" s="497" t="s">
        <v>80</v>
      </c>
      <c r="H1613" s="503" t="s">
        <v>84</v>
      </c>
      <c r="I1613" s="503">
        <v>1</v>
      </c>
      <c r="J1613" s="503" t="s">
        <v>41</v>
      </c>
      <c r="K1613" s="503" t="s">
        <v>41</v>
      </c>
      <c r="L1613" s="499" t="s">
        <v>976</v>
      </c>
      <c r="M1613" s="535" t="s">
        <v>595</v>
      </c>
      <c r="N1613" s="15" t="s">
        <v>586</v>
      </c>
      <c r="O1613" s="15" t="s">
        <v>578</v>
      </c>
      <c r="P1613" s="503" t="s">
        <v>579</v>
      </c>
      <c r="Q1613" s="15">
        <v>3</v>
      </c>
      <c r="R1613" s="15">
        <v>2</v>
      </c>
      <c r="S1613" s="479">
        <v>5</v>
      </c>
      <c r="T1613" s="15">
        <v>4</v>
      </c>
      <c r="U1613" s="471"/>
      <c r="V1613" s="550">
        <v>40</v>
      </c>
      <c r="W1613" s="643">
        <v>10611806</v>
      </c>
      <c r="X1613" s="644" t="s">
        <v>435</v>
      </c>
      <c r="Y1613" s="15" t="s">
        <v>579</v>
      </c>
      <c r="Z1613" s="15"/>
      <c r="AA1613" s="15"/>
      <c r="AB1613" s="15"/>
      <c r="AC1613" s="15" t="s">
        <v>1109</v>
      </c>
      <c r="AD1613" s="15"/>
      <c r="AE1613" s="479"/>
      <c r="AF1613" s="497"/>
      <c r="AG1613" s="497"/>
      <c r="AH1613" s="497" t="s">
        <v>203</v>
      </c>
      <c r="AI1613" s="15">
        <v>5</v>
      </c>
      <c r="AJ1613" s="15">
        <v>13</v>
      </c>
      <c r="AK1613" s="15">
        <v>30</v>
      </c>
      <c r="AL1613" s="15">
        <v>17</v>
      </c>
      <c r="AM1613" s="15">
        <v>40</v>
      </c>
      <c r="AN1613" s="490">
        <f>IF(AJ1613="",S1613,ROUND(((((AL1613/24)+(AM1613/1440))-((AJ1613/24)+(AK1613/1440)))*1440/50),5))</f>
        <v>5</v>
      </c>
      <c r="AO1613" s="491">
        <f>AJ1613/24+AK1613/1440</f>
        <v>0.5625</v>
      </c>
      <c r="AP1613" s="491">
        <f>AL1613/24+AM1613/1440</f>
        <v>0.73611111111111116</v>
      </c>
      <c r="AQ1613" s="23" t="str" cm="1">
        <f t="array" ref="AQ1613">IF(X1613="","",IF(SUMPRODUCT((X1613=$X$7:$X$2085)*(AI1613=$AI$7:$AI$2085)*(AO1613=$AO$7:$AO$2085)*(AP1613=$AP$7:$AP$2085)*(ROW($X$7:$X$2085)&lt;&gt;ROW(X1613))*((S1613=0)*($S$7:$S$2085&gt;0)+(S1613&gt;0)*($S$7:$S$2085=0)))&gt;0,"SALONES UNIDOS",IF(SUMPRODUCT((X1613=$X$7:$X$2085)*(AI1613=$AI$7:$AI$2085)*((AO1613&lt;$AP$7:$AP$2085)*(AP1613&gt;$AO$7:$AO$2085))*(ROW($X$7:$X$2085)&lt;&gt;ROW(X1613)))&gt;0,"Cruzado","Sin cruce")))</f>
        <v>Cruzado</v>
      </c>
      <c r="AR1613" s="23" t="str" cm="1">
        <f t="array" ref="AR1613">IF(AE1613="","",IF(SUMPRODUCT((AE1613=$AE$7:$AE$2085)*(AI1613=$AI$7:$AI$2085)*(AO1613=$AO$7:$AO$2085)*(AP1613=$AP$7:$AP$2085)*(ROW($AE$7:$AE$2085)&lt;&gt;ROW(AE1613))*((S1613=0)*($S$7:$S$2085&gt;0)+(S1613&gt;0)*($S$7:$S$2085=0)))&gt;0,"SALONES UNIDOS",IF(SUMPRODUCT((AE1613=$AE$7:$AE$2085)*(AI1613=$AI$7:$AI$2085)*((AO1613&lt;$AP$7:$AP$2085)*(AP1613&gt;$AO$7:$AO$2085))*(ROW($AE$7:$AE$2085)&lt;&gt;ROW(AE1613)))&gt;0,"Cruzado","Sin cruce")))</f>
        <v/>
      </c>
      <c r="AS1613" s="94" t="str">
        <f t="shared" si="32"/>
        <v>MH1SUNAMPEA</v>
      </c>
      <c r="AT1613" s="94" t="str" cm="1">
        <f t="array" ref="AT1613">IF(AS1613="","",IF(SUMPRODUCT((AS1613=$AS$7:$AS$2085)*(AI1613=$AI$7:$AI$2085)*(AO1613=$AO$7:$AO$2085)*(AP1613=$AP$7:$AP$2085)*(ROW($AS$7:$AS$2085)&lt;&gt;ROW(AS1613))*((S1613=0)*($S$7:$S$2085&gt;0)+(S1613&gt;0)*($S$7:$S$2085=0)))&gt;0,"SALONES UNIDOS",IF(SUMPRODUCT((AS1613=$AS$7:$AS$2085)*(AI1613=$AI$7:$AI$2085)*((AO1613&lt;$AP$7:$AP$2085)*(AP1613&gt;$AO$7:$AO$2085))*(ROW($AS$7:$AS$2085)&lt;&gt;ROW(AS1613)))&gt;0,"Cruzado","Sin cruce")))</f>
        <v>Sin cruce</v>
      </c>
    </row>
    <row r="1614" spans="3:46" ht="15.6" hidden="1" customHeight="1">
      <c r="C1614" s="496" t="s">
        <v>572</v>
      </c>
      <c r="D1614" s="15" t="s">
        <v>966</v>
      </c>
      <c r="E1614" s="15">
        <v>20261</v>
      </c>
      <c r="F1614" s="503" t="s">
        <v>111</v>
      </c>
      <c r="G1614" s="497" t="s">
        <v>80</v>
      </c>
      <c r="H1614" s="503" t="s">
        <v>84</v>
      </c>
      <c r="I1614" s="503">
        <v>1</v>
      </c>
      <c r="J1614" s="503" t="s">
        <v>51</v>
      </c>
      <c r="K1614" s="503" t="s">
        <v>51</v>
      </c>
      <c r="L1614" s="499" t="s">
        <v>967</v>
      </c>
      <c r="M1614" s="535" t="s">
        <v>754</v>
      </c>
      <c r="N1614" s="15" t="s">
        <v>577</v>
      </c>
      <c r="O1614" s="15" t="s">
        <v>578</v>
      </c>
      <c r="P1614" s="503" t="s">
        <v>579</v>
      </c>
      <c r="Q1614" s="15">
        <v>2</v>
      </c>
      <c r="R1614" s="15">
        <v>0</v>
      </c>
      <c r="S1614" s="479">
        <v>2</v>
      </c>
      <c r="T1614" s="15">
        <v>3</v>
      </c>
      <c r="U1614" s="471"/>
      <c r="V1614" s="550">
        <v>40</v>
      </c>
      <c r="W1614" s="548">
        <v>43920995</v>
      </c>
      <c r="X1614" s="564" t="s">
        <v>399</v>
      </c>
      <c r="Y1614" s="15" t="s">
        <v>579</v>
      </c>
      <c r="Z1614" s="15"/>
      <c r="AA1614" s="15"/>
      <c r="AB1614" s="15"/>
      <c r="AC1614" s="15" t="s">
        <v>1109</v>
      </c>
      <c r="AD1614" s="15"/>
      <c r="AE1614" s="479"/>
      <c r="AF1614" s="497"/>
      <c r="AG1614" s="497"/>
      <c r="AH1614" s="497" t="s">
        <v>582</v>
      </c>
      <c r="AI1614" s="489">
        <v>4</v>
      </c>
      <c r="AJ1614" s="489">
        <v>11</v>
      </c>
      <c r="AK1614" s="489">
        <v>0</v>
      </c>
      <c r="AL1614" s="489">
        <v>12</v>
      </c>
      <c r="AM1614" s="489">
        <v>40</v>
      </c>
      <c r="AN1614" s="490">
        <f>IF(AJ1614="",S1614,ROUND(((((AL1614/24)+(AM1614/1440))-((AJ1614/24)+(AK1614/1440)))*1440/50),5))</f>
        <v>2</v>
      </c>
      <c r="AO1614" s="491">
        <f>AJ1614/24+AK1614/1440</f>
        <v>0.45833333333333331</v>
      </c>
      <c r="AP1614" s="491">
        <f>AL1614/24+AM1614/1440</f>
        <v>0.52777777777777779</v>
      </c>
      <c r="AQ1614" s="23" t="str" cm="1">
        <f t="array" ref="AQ1614">IF(X1614="","",IF(SUMPRODUCT((X1614=$X$7:$X$2085)*(AI1614=$AI$7:$AI$2085)*(AO1614=$AO$7:$AO$2085)*(AP1614=$AP$7:$AP$2085)*(ROW($X$7:$X$2085)&lt;&gt;ROW(X1614))*((S1614=0)*($S$7:$S$2085&gt;0)+(S1614&gt;0)*($S$7:$S$2085=0)))&gt;0,"SALONES UNIDOS",IF(SUMPRODUCT((X1614=$X$7:$X$2085)*(AI1614=$AI$7:$AI$2085)*((AO1614&lt;$AP$7:$AP$2085)*(AP1614&gt;$AO$7:$AO$2085))*(ROW($X$7:$X$2085)&lt;&gt;ROW(X1614)))&gt;0,"Cruzado","Sin cruce")))</f>
        <v>Sin cruce</v>
      </c>
      <c r="AR1614" s="23" t="str" cm="1">
        <f t="array" ref="AR1614">IF(AE1614="","",IF(SUMPRODUCT((AE1614=$AE$7:$AE$2085)*(AI1614=$AI$7:$AI$2085)*(AO1614=$AO$7:$AO$2085)*(AP1614=$AP$7:$AP$2085)*(ROW($AE$7:$AE$2085)&lt;&gt;ROW(AE1614))*((S1614=0)*($S$7:$S$2085&gt;0)+(S1614&gt;0)*($S$7:$S$2085=0)))&gt;0,"SALONES UNIDOS",IF(SUMPRODUCT((AE1614=$AE$7:$AE$2085)*(AI1614=$AI$7:$AI$2085)*((AO1614&lt;$AP$7:$AP$2085)*(AP1614&gt;$AO$7:$AO$2085))*(ROW($AE$7:$AE$2085)&lt;&gt;ROW(AE1614)))&gt;0,"Cruzado","Sin cruce")))</f>
        <v/>
      </c>
      <c r="AS1614" s="94" t="str">
        <f t="shared" si="32"/>
        <v>MH1SUNAMPEB</v>
      </c>
      <c r="AT1614" s="94" t="str" cm="1">
        <f t="array" ref="AT1614">IF(AS1614="","",IF(SUMPRODUCT((AS1614=$AS$7:$AS$2085)*(AI1614=$AI$7:$AI$2085)*(AO1614=$AO$7:$AO$2085)*(AP1614=$AP$7:$AP$2085)*(ROW($AS$7:$AS$2085)&lt;&gt;ROW(AS1614))*((S1614=0)*($S$7:$S$2085&gt;0)+(S1614&gt;0)*($S$7:$S$2085=0)))&gt;0,"SALONES UNIDOS",IF(SUMPRODUCT((AS1614=$AS$7:$AS$2085)*(AI1614=$AI$7:$AI$2085)*((AO1614&lt;$AP$7:$AP$2085)*(AP1614&gt;$AO$7:$AO$2085))*(ROW($AS$7:$AS$2085)&lt;&gt;ROW(AS1614)))&gt;0,"Cruzado","Sin cruce")))</f>
        <v>Sin cruce</v>
      </c>
    </row>
    <row r="1615" spans="3:46" ht="15.6" hidden="1" customHeight="1">
      <c r="C1615" s="496" t="s">
        <v>572</v>
      </c>
      <c r="D1615" s="15" t="s">
        <v>966</v>
      </c>
      <c r="E1615" s="15">
        <v>20261</v>
      </c>
      <c r="F1615" s="503" t="s">
        <v>111</v>
      </c>
      <c r="G1615" s="497" t="s">
        <v>80</v>
      </c>
      <c r="H1615" s="503" t="s">
        <v>84</v>
      </c>
      <c r="I1615" s="503">
        <v>1</v>
      </c>
      <c r="J1615" s="503" t="s">
        <v>597</v>
      </c>
      <c r="K1615" s="503" t="s">
        <v>51</v>
      </c>
      <c r="L1615" s="499" t="s">
        <v>967</v>
      </c>
      <c r="M1615" s="535" t="s">
        <v>754</v>
      </c>
      <c r="N1615" s="15" t="s">
        <v>577</v>
      </c>
      <c r="O1615" s="15" t="s">
        <v>578</v>
      </c>
      <c r="P1615" s="503" t="s">
        <v>579</v>
      </c>
      <c r="Q1615" s="15">
        <v>0</v>
      </c>
      <c r="R1615" s="15">
        <v>2</v>
      </c>
      <c r="S1615" s="479">
        <v>2</v>
      </c>
      <c r="T1615" s="15">
        <v>3</v>
      </c>
      <c r="U1615" s="471"/>
      <c r="V1615" s="550">
        <v>20</v>
      </c>
      <c r="W1615" s="548">
        <v>43920995</v>
      </c>
      <c r="X1615" s="564" t="s">
        <v>399</v>
      </c>
      <c r="Y1615" s="572" t="s">
        <v>579</v>
      </c>
      <c r="Z1615" s="15"/>
      <c r="AA1615" s="15"/>
      <c r="AB1615" s="15"/>
      <c r="AC1615" s="493"/>
      <c r="AD1615" s="15"/>
      <c r="AE1615" s="15" t="s">
        <v>1110</v>
      </c>
      <c r="AF1615" s="497"/>
      <c r="AG1615" s="497"/>
      <c r="AH1615" s="497" t="s">
        <v>100</v>
      </c>
      <c r="AI1615" s="489">
        <v>4</v>
      </c>
      <c r="AJ1615" s="489">
        <v>12</v>
      </c>
      <c r="AK1615" s="489">
        <v>40</v>
      </c>
      <c r="AL1615" s="489">
        <v>14</v>
      </c>
      <c r="AM1615" s="489">
        <v>20</v>
      </c>
      <c r="AN1615" s="490">
        <f>IF(AJ1615="",S1615,ROUND(((((AL1615/24)+(AM1615/1440))-((AJ1615/24)+(AK1615/1440)))*1440/50),5))</f>
        <v>2</v>
      </c>
      <c r="AO1615" s="491">
        <f>AJ1615/24+AK1615/1440</f>
        <v>0.52777777777777779</v>
      </c>
      <c r="AP1615" s="491">
        <f>AL1615/24+AM1615/1440</f>
        <v>0.59722222222222221</v>
      </c>
      <c r="AQ1615" s="23" t="str" cm="1">
        <f t="array" ref="AQ1615">IF(X1615="","",IF(SUMPRODUCT((X1615=$X$7:$X$2085)*(AI1615=$AI$7:$AI$2085)*(AO1615=$AO$7:$AO$2085)*(AP1615=$AP$7:$AP$2085)*(ROW($X$7:$X$2085)&lt;&gt;ROW(X1615))*((S1615=0)*($S$7:$S$2085&gt;0)+(S1615&gt;0)*($S$7:$S$2085=0)))&gt;0,"SALONES UNIDOS",IF(SUMPRODUCT((X1615=$X$7:$X$2085)*(AI1615=$AI$7:$AI$2085)*((AO1615&lt;$AP$7:$AP$2085)*(AP1615&gt;$AO$7:$AO$2085))*(ROW($X$7:$X$2085)&lt;&gt;ROW(X1615)))&gt;0,"Cruzado","Sin cruce")))</f>
        <v>Sin cruce</v>
      </c>
      <c r="AR1615" s="23" t="str" cm="1">
        <f t="array" ref="AR1615">IF(AE1615="","",IF(SUMPRODUCT((AE1615=$AE$7:$AE$2085)*(AI1615=$AI$7:$AI$2085)*(AO1615=$AO$7:$AO$2085)*(AP1615=$AP$7:$AP$2085)*(ROW($AE$7:$AE$2085)&lt;&gt;ROW(AE1615))*((S1615=0)*($S$7:$S$2085&gt;0)+(S1615&gt;0)*($S$7:$S$2085=0)))&gt;0,"SALONES UNIDOS",IF(SUMPRODUCT((AE1615=$AE$7:$AE$2085)*(AI1615=$AI$7:$AI$2085)*((AO1615&lt;$AP$7:$AP$2085)*(AP1615&gt;$AO$7:$AO$2085))*(ROW($AE$7:$AE$2085)&lt;&gt;ROW(AE1615)))&gt;0,"Cruzado","Sin cruce")))</f>
        <v>Sin cruce</v>
      </c>
      <c r="AS1615" s="94" t="str">
        <f t="shared" si="32"/>
        <v>MH1SUNAMPEB</v>
      </c>
      <c r="AT1615" s="94" t="str" cm="1">
        <f t="array" ref="AT1615">IF(AS1615="","",IF(SUMPRODUCT((AS1615=$AS$7:$AS$2085)*(AI1615=$AI$7:$AI$2085)*(AO1615=$AO$7:$AO$2085)*(AP1615=$AP$7:$AP$2085)*(ROW($AS$7:$AS$2085)&lt;&gt;ROW(AS1615))*((S1615=0)*($S$7:$S$2085&gt;0)+(S1615&gt;0)*($S$7:$S$2085=0)))&gt;0,"SALONES UNIDOS",IF(SUMPRODUCT((AS1615=$AS$7:$AS$2085)*(AI1615=$AI$7:$AI$2085)*((AO1615&lt;$AP$7:$AP$2085)*(AP1615&gt;$AO$7:$AO$2085))*(ROW($AS$7:$AS$2085)&lt;&gt;ROW(AS1615)))&gt;0,"Cruzado","Sin cruce")))</f>
        <v>Sin cruce</v>
      </c>
    </row>
    <row r="1616" spans="3:46" ht="15.6" hidden="1" customHeight="1">
      <c r="C1616" s="496" t="s">
        <v>572</v>
      </c>
      <c r="D1616" s="15" t="s">
        <v>966</v>
      </c>
      <c r="E1616" s="15">
        <v>20261</v>
      </c>
      <c r="F1616" s="503" t="s">
        <v>111</v>
      </c>
      <c r="G1616" s="497" t="s">
        <v>80</v>
      </c>
      <c r="H1616" s="503" t="s">
        <v>84</v>
      </c>
      <c r="I1616" s="503">
        <v>1</v>
      </c>
      <c r="J1616" s="503" t="s">
        <v>598</v>
      </c>
      <c r="K1616" s="503" t="s">
        <v>51</v>
      </c>
      <c r="L1616" s="499" t="s">
        <v>967</v>
      </c>
      <c r="M1616" s="535" t="s">
        <v>754</v>
      </c>
      <c r="N1616" s="15" t="s">
        <v>577</v>
      </c>
      <c r="O1616" s="15" t="s">
        <v>578</v>
      </c>
      <c r="P1616" s="503" t="s">
        <v>579</v>
      </c>
      <c r="Q1616" s="15">
        <v>0</v>
      </c>
      <c r="R1616" s="15">
        <v>2</v>
      </c>
      <c r="S1616" s="479">
        <v>2</v>
      </c>
      <c r="T1616" s="15">
        <v>3</v>
      </c>
      <c r="U1616" s="471"/>
      <c r="V1616" s="550">
        <v>20</v>
      </c>
      <c r="W1616" s="548">
        <v>43920995</v>
      </c>
      <c r="X1616" s="564" t="s">
        <v>399</v>
      </c>
      <c r="Y1616" s="572" t="s">
        <v>579</v>
      </c>
      <c r="Z1616" s="15"/>
      <c r="AA1616" s="15"/>
      <c r="AB1616" s="15"/>
      <c r="AC1616" s="493"/>
      <c r="AD1616" s="15"/>
      <c r="AE1616" s="15" t="s">
        <v>1110</v>
      </c>
      <c r="AF1616" s="497"/>
      <c r="AG1616" s="497"/>
      <c r="AH1616" s="497" t="s">
        <v>100</v>
      </c>
      <c r="AI1616" s="489">
        <v>4</v>
      </c>
      <c r="AJ1616" s="489">
        <v>14</v>
      </c>
      <c r="AK1616" s="489">
        <v>20</v>
      </c>
      <c r="AL1616" s="489">
        <v>16</v>
      </c>
      <c r="AM1616" s="489">
        <v>0</v>
      </c>
      <c r="AN1616" s="490">
        <f>IF(AJ1616="",S1616,ROUND(((((AL1616/24)+(AM1616/1440))-((AJ1616/24)+(AK1616/1440)))*1440/50),5))</f>
        <v>2</v>
      </c>
      <c r="AO1616" s="491">
        <f>AJ1616/24+AK1616/1440</f>
        <v>0.59722222222222221</v>
      </c>
      <c r="AP1616" s="491">
        <f>AL1616/24+AM1616/1440</f>
        <v>0.66666666666666663</v>
      </c>
      <c r="AQ1616" s="23" t="str" cm="1">
        <f t="array" ref="AQ1616">IF(X1616="","",IF(SUMPRODUCT((X1616=$X$7:$X$2085)*(AI1616=$AI$7:$AI$2085)*(AO1616=$AO$7:$AO$2085)*(AP1616=$AP$7:$AP$2085)*(ROW($X$7:$X$2085)&lt;&gt;ROW(X1616))*((S1616=0)*($S$7:$S$2085&gt;0)+(S1616&gt;0)*($S$7:$S$2085=0)))&gt;0,"SALONES UNIDOS",IF(SUMPRODUCT((X1616=$X$7:$X$2085)*(AI1616=$AI$7:$AI$2085)*((AO1616&lt;$AP$7:$AP$2085)*(AP1616&gt;$AO$7:$AO$2085))*(ROW($X$7:$X$2085)&lt;&gt;ROW(X1616)))&gt;0,"Cruzado","Sin cruce")))</f>
        <v>Sin cruce</v>
      </c>
      <c r="AR1616" s="23" t="str" cm="1">
        <f t="array" ref="AR1616">IF(AE1616="","",IF(SUMPRODUCT((AE1616=$AE$7:$AE$2085)*(AI1616=$AI$7:$AI$2085)*(AO1616=$AO$7:$AO$2085)*(AP1616=$AP$7:$AP$2085)*(ROW($AE$7:$AE$2085)&lt;&gt;ROW(AE1616))*((S1616=0)*($S$7:$S$2085&gt;0)+(S1616&gt;0)*($S$7:$S$2085=0)))&gt;0,"SALONES UNIDOS",IF(SUMPRODUCT((AE1616=$AE$7:$AE$2085)*(AI1616=$AI$7:$AI$2085)*((AO1616&lt;$AP$7:$AP$2085)*(AP1616&gt;$AO$7:$AO$2085))*(ROW($AE$7:$AE$2085)&lt;&gt;ROW(AE1616)))&gt;0,"Cruzado","Sin cruce")))</f>
        <v>Sin cruce</v>
      </c>
      <c r="AS1616" s="94" t="str">
        <f t="shared" si="32"/>
        <v>MH1SUNAMPEB</v>
      </c>
      <c r="AT1616" s="94" t="str" cm="1">
        <f t="array" ref="AT1616">IF(AS1616="","",IF(SUMPRODUCT((AS1616=$AS$7:$AS$2085)*(AI1616=$AI$7:$AI$2085)*(AO1616=$AO$7:$AO$2085)*(AP1616=$AP$7:$AP$2085)*(ROW($AS$7:$AS$2085)&lt;&gt;ROW(AS1616))*((S1616=0)*($S$7:$S$2085&gt;0)+(S1616&gt;0)*($S$7:$S$2085=0)))&gt;0,"SALONES UNIDOS",IF(SUMPRODUCT((AS1616=$AS$7:$AS$2085)*(AI1616=$AI$7:$AI$2085)*((AO1616&lt;$AP$7:$AP$2085)*(AP1616&gt;$AO$7:$AO$2085))*(ROW($AS$7:$AS$2085)&lt;&gt;ROW(AS1616)))&gt;0,"Cruzado","Sin cruce")))</f>
        <v>Sin cruce</v>
      </c>
    </row>
    <row r="1617" spans="3:46" ht="15.6" hidden="1" customHeight="1">
      <c r="C1617" s="496" t="s">
        <v>572</v>
      </c>
      <c r="D1617" s="15" t="s">
        <v>966</v>
      </c>
      <c r="E1617" s="15">
        <v>20261</v>
      </c>
      <c r="F1617" s="503" t="s">
        <v>111</v>
      </c>
      <c r="G1617" s="497" t="s">
        <v>80</v>
      </c>
      <c r="H1617" s="503" t="s">
        <v>84</v>
      </c>
      <c r="I1617" s="503">
        <v>1</v>
      </c>
      <c r="J1617" s="503" t="s">
        <v>51</v>
      </c>
      <c r="K1617" s="503" t="s">
        <v>51</v>
      </c>
      <c r="L1617" s="499" t="s">
        <v>971</v>
      </c>
      <c r="M1617" s="535" t="s">
        <v>585</v>
      </c>
      <c r="N1617" s="15" t="s">
        <v>586</v>
      </c>
      <c r="O1617" s="15" t="s">
        <v>578</v>
      </c>
      <c r="P1617" s="503" t="s">
        <v>579</v>
      </c>
      <c r="Q1617" s="15">
        <v>4</v>
      </c>
      <c r="R1617" s="15">
        <v>0</v>
      </c>
      <c r="S1617" s="479">
        <v>4</v>
      </c>
      <c r="T1617" s="15">
        <v>4</v>
      </c>
      <c r="U1617" s="471"/>
      <c r="V1617" s="550">
        <v>40</v>
      </c>
      <c r="W1617" s="643">
        <v>40364065</v>
      </c>
      <c r="X1617" s="644" t="s">
        <v>201</v>
      </c>
      <c r="Y1617" s="15" t="s">
        <v>579</v>
      </c>
      <c r="Z1617" s="15"/>
      <c r="AA1617" s="15"/>
      <c r="AB1617" s="15"/>
      <c r="AC1617" s="645" t="s">
        <v>1108</v>
      </c>
      <c r="AD1617" s="15"/>
      <c r="AE1617" s="479"/>
      <c r="AF1617" s="497"/>
      <c r="AG1617" s="497"/>
      <c r="AH1617" s="497" t="s">
        <v>582</v>
      </c>
      <c r="AI1617" s="15">
        <v>3</v>
      </c>
      <c r="AJ1617" s="15">
        <v>15</v>
      </c>
      <c r="AK1617" s="15">
        <v>10</v>
      </c>
      <c r="AL1617" s="15">
        <v>18</v>
      </c>
      <c r="AM1617" s="15">
        <v>30</v>
      </c>
      <c r="AN1617" s="490">
        <f>IF(AJ1617="",S1617,ROUND(((((AL1617/24)+(AM1617/1440))-((AJ1617/24)+(AK1617/1440)))*1440/50),5))</f>
        <v>4</v>
      </c>
      <c r="AO1617" s="491">
        <f>AJ1617/24+AK1617/1440</f>
        <v>0.63194444444444442</v>
      </c>
      <c r="AP1617" s="491">
        <f>AL1617/24+AM1617/1440</f>
        <v>0.77083333333333337</v>
      </c>
      <c r="AQ1617" s="23" t="str" cm="1">
        <f t="array" ref="AQ1617">IF(X1617="","",IF(SUMPRODUCT((X1617=$X$7:$X$2085)*(AI1617=$AI$7:$AI$2085)*(AO1617=$AO$7:$AO$2085)*(AP1617=$AP$7:$AP$2085)*(ROW($X$7:$X$2085)&lt;&gt;ROW(X1617))*((S1617=0)*($S$7:$S$2085&gt;0)+(S1617&gt;0)*($S$7:$S$2085=0)))&gt;0,"SALONES UNIDOS",IF(SUMPRODUCT((X1617=$X$7:$X$2085)*(AI1617=$AI$7:$AI$2085)*((AO1617&lt;$AP$7:$AP$2085)*(AP1617&gt;$AO$7:$AO$2085))*(ROW($X$7:$X$2085)&lt;&gt;ROW(X1617)))&gt;0,"Cruzado","Sin cruce")))</f>
        <v>Sin cruce</v>
      </c>
      <c r="AR1617" s="23" t="str" cm="1">
        <f t="array" ref="AR1617">IF(AE1617="","",IF(SUMPRODUCT((AE1617=$AE$7:$AE$2085)*(AI1617=$AI$7:$AI$2085)*(AO1617=$AO$7:$AO$2085)*(AP1617=$AP$7:$AP$2085)*(ROW($AE$7:$AE$2085)&lt;&gt;ROW(AE1617))*((S1617=0)*($S$7:$S$2085&gt;0)+(S1617&gt;0)*($S$7:$S$2085=0)))&gt;0,"SALONES UNIDOS",IF(SUMPRODUCT((AE1617=$AE$7:$AE$2085)*(AI1617=$AI$7:$AI$2085)*((AO1617&lt;$AP$7:$AP$2085)*(AP1617&gt;$AO$7:$AO$2085))*(ROW($AE$7:$AE$2085)&lt;&gt;ROW(AE1617)))&gt;0,"Cruzado","Sin cruce")))</f>
        <v/>
      </c>
      <c r="AS1617" s="94" t="str">
        <f t="shared" si="32"/>
        <v>MH1SUNAMPEB</v>
      </c>
      <c r="AT1617" s="94" t="str" cm="1">
        <f t="array" ref="AT1617">IF(AS1617="","",IF(SUMPRODUCT((AS1617=$AS$7:$AS$2085)*(AI1617=$AI$7:$AI$2085)*(AO1617=$AO$7:$AO$2085)*(AP1617=$AP$7:$AP$2085)*(ROW($AS$7:$AS$2085)&lt;&gt;ROW(AS1617))*((S1617=0)*($S$7:$S$2085&gt;0)+(S1617&gt;0)*($S$7:$S$2085=0)))&gt;0,"SALONES UNIDOS",IF(SUMPRODUCT((AS1617=$AS$7:$AS$2085)*(AI1617=$AI$7:$AI$2085)*((AO1617&lt;$AP$7:$AP$2085)*(AP1617&gt;$AO$7:$AO$2085))*(ROW($AS$7:$AS$2085)&lt;&gt;ROW(AS1617)))&gt;0,"Cruzado","Sin cruce")))</f>
        <v>Sin cruce</v>
      </c>
    </row>
    <row r="1618" spans="3:46" ht="15.6" hidden="1" customHeight="1">
      <c r="C1618" s="496" t="s">
        <v>572</v>
      </c>
      <c r="D1618" s="15" t="s">
        <v>966</v>
      </c>
      <c r="E1618" s="15">
        <v>20261</v>
      </c>
      <c r="F1618" s="503" t="s">
        <v>111</v>
      </c>
      <c r="G1618" s="497" t="s">
        <v>80</v>
      </c>
      <c r="H1618" s="503" t="s">
        <v>84</v>
      </c>
      <c r="I1618" s="503">
        <v>1</v>
      </c>
      <c r="J1618" s="503" t="s">
        <v>51</v>
      </c>
      <c r="K1618" s="503" t="s">
        <v>51</v>
      </c>
      <c r="L1618" s="499" t="s">
        <v>972</v>
      </c>
      <c r="M1618" s="535" t="s">
        <v>973</v>
      </c>
      <c r="N1618" s="15" t="s">
        <v>577</v>
      </c>
      <c r="O1618" s="15" t="s">
        <v>578</v>
      </c>
      <c r="P1618" s="503" t="s">
        <v>579</v>
      </c>
      <c r="Q1618" s="15">
        <v>2</v>
      </c>
      <c r="R1618" s="15">
        <v>2</v>
      </c>
      <c r="S1618" s="479">
        <v>4</v>
      </c>
      <c r="T1618" s="15">
        <v>3</v>
      </c>
      <c r="U1618" s="471"/>
      <c r="V1618" s="550">
        <v>40</v>
      </c>
      <c r="W1618" s="653">
        <v>43041422</v>
      </c>
      <c r="X1618" s="668" t="s">
        <v>207</v>
      </c>
      <c r="Y1618" s="15" t="s">
        <v>579</v>
      </c>
      <c r="Z1618" s="15"/>
      <c r="AA1618" s="15"/>
      <c r="AB1618" s="15"/>
      <c r="AC1618" s="15" t="s">
        <v>1109</v>
      </c>
      <c r="AD1618" s="15"/>
      <c r="AE1618" s="479"/>
      <c r="AF1618" s="497"/>
      <c r="AG1618" s="497"/>
      <c r="AH1618" s="497" t="s">
        <v>203</v>
      </c>
      <c r="AI1618" s="15">
        <v>2</v>
      </c>
      <c r="AJ1618" s="656">
        <v>16</v>
      </c>
      <c r="AK1618" s="656">
        <v>0</v>
      </c>
      <c r="AL1618" s="656">
        <v>19</v>
      </c>
      <c r="AM1618" s="656">
        <v>20</v>
      </c>
      <c r="AN1618" s="490">
        <f>IF(AJ1618="",S1618,ROUND(((((AL1618/24)+(AM1618/1440))-((AJ1618/24)+(AK1618/1440)))*1440/50),5))</f>
        <v>4</v>
      </c>
      <c r="AO1618" s="491">
        <f>AJ1618/24+AK1618/1440</f>
        <v>0.66666666666666663</v>
      </c>
      <c r="AP1618" s="491">
        <f>AL1618/24+AM1618/1440</f>
        <v>0.80555555555555547</v>
      </c>
      <c r="AQ1618" s="23" t="str" cm="1">
        <f t="array" ref="AQ1618">IF(X1618="","",IF(SUMPRODUCT((X1618=$X$7:$X$2085)*(AI1618=$AI$7:$AI$2085)*(AO1618=$AO$7:$AO$2085)*(AP1618=$AP$7:$AP$2085)*(ROW($X$7:$X$2085)&lt;&gt;ROW(X1618))*((S1618=0)*($S$7:$S$2085&gt;0)+(S1618&gt;0)*($S$7:$S$2085=0)))&gt;0,"SALONES UNIDOS",IF(SUMPRODUCT((X1618=$X$7:$X$2085)*(AI1618=$AI$7:$AI$2085)*((AO1618&lt;$AP$7:$AP$2085)*(AP1618&gt;$AO$7:$AO$2085))*(ROW($X$7:$X$2085)&lt;&gt;ROW(X1618)))&gt;0,"Cruzado","Sin cruce")))</f>
        <v>Sin cruce</v>
      </c>
      <c r="AR1618" s="23" t="str" cm="1">
        <f t="array" ref="AR1618">IF(AE1618="","",IF(SUMPRODUCT((AE1618=$AE$7:$AE$2085)*(AI1618=$AI$7:$AI$2085)*(AO1618=$AO$7:$AO$2085)*(AP1618=$AP$7:$AP$2085)*(ROW($AE$7:$AE$2085)&lt;&gt;ROW(AE1618))*((S1618=0)*($S$7:$S$2085&gt;0)+(S1618&gt;0)*($S$7:$S$2085=0)))&gt;0,"SALONES UNIDOS",IF(SUMPRODUCT((AE1618=$AE$7:$AE$2085)*(AI1618=$AI$7:$AI$2085)*((AO1618&lt;$AP$7:$AP$2085)*(AP1618&gt;$AO$7:$AO$2085))*(ROW($AE$7:$AE$2085)&lt;&gt;ROW(AE1618)))&gt;0,"Cruzado","Sin cruce")))</f>
        <v/>
      </c>
      <c r="AS1618" s="94" t="str">
        <f t="shared" si="32"/>
        <v>MH1SUNAMPEB</v>
      </c>
      <c r="AT1618" s="94" t="str" cm="1">
        <f t="array" ref="AT1618">IF(AS1618="","",IF(SUMPRODUCT((AS1618=$AS$7:$AS$2085)*(AI1618=$AI$7:$AI$2085)*(AO1618=$AO$7:$AO$2085)*(AP1618=$AP$7:$AP$2085)*(ROW($AS$7:$AS$2085)&lt;&gt;ROW(AS1618))*((S1618=0)*($S$7:$S$2085&gt;0)+(S1618&gt;0)*($S$7:$S$2085=0)))&gt;0,"SALONES UNIDOS",IF(SUMPRODUCT((AS1618=$AS$7:$AS$2085)*(AI1618=$AI$7:$AI$2085)*((AO1618&lt;$AP$7:$AP$2085)*(AP1618&gt;$AO$7:$AO$2085))*(ROW($AS$7:$AS$2085)&lt;&gt;ROW(AS1618)))&gt;0,"Cruzado","Sin cruce")))</f>
        <v>Sin cruce</v>
      </c>
    </row>
    <row r="1619" spans="3:46" ht="15.6" hidden="1" customHeight="1">
      <c r="C1619" s="496" t="s">
        <v>572</v>
      </c>
      <c r="D1619" s="15" t="s">
        <v>966</v>
      </c>
      <c r="E1619" s="15">
        <v>20261</v>
      </c>
      <c r="F1619" s="503" t="s">
        <v>111</v>
      </c>
      <c r="G1619" s="497" t="s">
        <v>80</v>
      </c>
      <c r="H1619" s="503" t="s">
        <v>84</v>
      </c>
      <c r="I1619" s="503">
        <v>1</v>
      </c>
      <c r="J1619" s="503" t="s">
        <v>51</v>
      </c>
      <c r="K1619" s="503" t="s">
        <v>51</v>
      </c>
      <c r="L1619" s="499" t="s">
        <v>974</v>
      </c>
      <c r="M1619" s="535" t="s">
        <v>591</v>
      </c>
      <c r="N1619" s="15" t="s">
        <v>586</v>
      </c>
      <c r="O1619" s="15" t="s">
        <v>578</v>
      </c>
      <c r="P1619" s="503" t="s">
        <v>579</v>
      </c>
      <c r="Q1619" s="15">
        <v>3</v>
      </c>
      <c r="R1619" s="15">
        <v>2</v>
      </c>
      <c r="S1619" s="479">
        <v>5</v>
      </c>
      <c r="T1619" s="15">
        <v>4</v>
      </c>
      <c r="U1619" s="471"/>
      <c r="V1619" s="550">
        <v>40</v>
      </c>
      <c r="W1619" s="497">
        <v>21887837</v>
      </c>
      <c r="X1619" s="566" t="s">
        <v>355</v>
      </c>
      <c r="Y1619" s="15" t="s">
        <v>579</v>
      </c>
      <c r="Z1619" s="15"/>
      <c r="AA1619" s="15"/>
      <c r="AB1619" s="15"/>
      <c r="AC1619" s="15" t="s">
        <v>1109</v>
      </c>
      <c r="AD1619" s="15"/>
      <c r="AE1619" s="479"/>
      <c r="AF1619" s="497"/>
      <c r="AG1619" s="497"/>
      <c r="AH1619" s="497" t="s">
        <v>203</v>
      </c>
      <c r="AI1619" s="15">
        <v>1</v>
      </c>
      <c r="AJ1619" s="15">
        <v>7</v>
      </c>
      <c r="AK1619" s="15">
        <v>40</v>
      </c>
      <c r="AL1619" s="15">
        <v>11</v>
      </c>
      <c r="AM1619" s="15">
        <v>50</v>
      </c>
      <c r="AN1619" s="490">
        <f>IF(AJ1619="",S1619,ROUND(((((AL1619/24)+(AM1619/1440))-((AJ1619/24)+(AK1619/1440)))*1440/50),5))</f>
        <v>5</v>
      </c>
      <c r="AO1619" s="491">
        <f>AJ1619/24+AK1619/1440</f>
        <v>0.31944444444444448</v>
      </c>
      <c r="AP1619" s="491">
        <f>AL1619/24+AM1619/1440</f>
        <v>0.49305555555555552</v>
      </c>
      <c r="AQ1619" s="23" t="str" cm="1">
        <f t="array" ref="AQ1619">IF(X1619="","",IF(SUMPRODUCT((X1619=$X$7:$X$2085)*(AI1619=$AI$7:$AI$2085)*(AO1619=$AO$7:$AO$2085)*(AP1619=$AP$7:$AP$2085)*(ROW($X$7:$X$2085)&lt;&gt;ROW(X1619))*((S1619=0)*($S$7:$S$2085&gt;0)+(S1619&gt;0)*($S$7:$S$2085=0)))&gt;0,"SALONES UNIDOS",IF(SUMPRODUCT((X1619=$X$7:$X$2085)*(AI1619=$AI$7:$AI$2085)*((AO1619&lt;$AP$7:$AP$2085)*(AP1619&gt;$AO$7:$AO$2085))*(ROW($X$7:$X$2085)&lt;&gt;ROW(X1619)))&gt;0,"Cruzado","Sin cruce")))</f>
        <v>Sin cruce</v>
      </c>
      <c r="AR1619" s="23" t="str" cm="1">
        <f t="array" ref="AR1619">IF(AE1619="","",IF(SUMPRODUCT((AE1619=$AE$7:$AE$2085)*(AI1619=$AI$7:$AI$2085)*(AO1619=$AO$7:$AO$2085)*(AP1619=$AP$7:$AP$2085)*(ROW($AE$7:$AE$2085)&lt;&gt;ROW(AE1619))*((S1619=0)*($S$7:$S$2085&gt;0)+(S1619&gt;0)*($S$7:$S$2085=0)))&gt;0,"SALONES UNIDOS",IF(SUMPRODUCT((AE1619=$AE$7:$AE$2085)*(AI1619=$AI$7:$AI$2085)*((AO1619&lt;$AP$7:$AP$2085)*(AP1619&gt;$AO$7:$AO$2085))*(ROW($AE$7:$AE$2085)&lt;&gt;ROW(AE1619)))&gt;0,"Cruzado","Sin cruce")))</f>
        <v/>
      </c>
      <c r="AS1619" s="94" t="str">
        <f t="shared" si="32"/>
        <v>MH1SUNAMPEB</v>
      </c>
      <c r="AT1619" s="94" t="str" cm="1">
        <f t="array" ref="AT1619">IF(AS1619="","",IF(SUMPRODUCT((AS1619=$AS$7:$AS$2085)*(AI1619=$AI$7:$AI$2085)*(AO1619=$AO$7:$AO$2085)*(AP1619=$AP$7:$AP$2085)*(ROW($AS$7:$AS$2085)&lt;&gt;ROW(AS1619))*((S1619=0)*($S$7:$S$2085&gt;0)+(S1619&gt;0)*($S$7:$S$2085=0)))&gt;0,"SALONES UNIDOS",IF(SUMPRODUCT((AS1619=$AS$7:$AS$2085)*(AI1619=$AI$7:$AI$2085)*((AO1619&lt;$AP$7:$AP$2085)*(AP1619&gt;$AO$7:$AO$2085))*(ROW($AS$7:$AS$2085)&lt;&gt;ROW(AS1619)))&gt;0,"Cruzado","Sin cruce")))</f>
        <v>Sin cruce</v>
      </c>
    </row>
    <row r="1620" spans="3:46" ht="15.6" hidden="1" customHeight="1">
      <c r="C1620" s="496" t="s">
        <v>572</v>
      </c>
      <c r="D1620" s="15" t="s">
        <v>966</v>
      </c>
      <c r="E1620" s="15">
        <v>20261</v>
      </c>
      <c r="F1620" s="503" t="s">
        <v>111</v>
      </c>
      <c r="G1620" s="497" t="s">
        <v>80</v>
      </c>
      <c r="H1620" s="503" t="s">
        <v>84</v>
      </c>
      <c r="I1620" s="503">
        <v>1</v>
      </c>
      <c r="J1620" s="503" t="s">
        <v>51</v>
      </c>
      <c r="K1620" s="503" t="s">
        <v>51</v>
      </c>
      <c r="L1620" s="499" t="s">
        <v>975</v>
      </c>
      <c r="M1620" s="535" t="s">
        <v>593</v>
      </c>
      <c r="N1620" s="15" t="s">
        <v>586</v>
      </c>
      <c r="O1620" s="15" t="s">
        <v>578</v>
      </c>
      <c r="P1620" s="503" t="s">
        <v>579</v>
      </c>
      <c r="Q1620" s="15">
        <v>4</v>
      </c>
      <c r="R1620" s="15">
        <v>0</v>
      </c>
      <c r="S1620" s="479">
        <v>4</v>
      </c>
      <c r="T1620" s="15">
        <v>4</v>
      </c>
      <c r="U1620" s="471"/>
      <c r="V1620" s="550">
        <v>40</v>
      </c>
      <c r="W1620" s="497">
        <v>22275169</v>
      </c>
      <c r="X1620" s="566" t="s">
        <v>410</v>
      </c>
      <c r="Y1620" s="15" t="s">
        <v>579</v>
      </c>
      <c r="Z1620" s="15"/>
      <c r="AA1620" s="15"/>
      <c r="AB1620" s="15"/>
      <c r="AC1620" s="15" t="s">
        <v>1109</v>
      </c>
      <c r="AD1620" s="15"/>
      <c r="AE1620" s="479"/>
      <c r="AF1620" s="497"/>
      <c r="AG1620" s="497"/>
      <c r="AH1620" s="497" t="s">
        <v>582</v>
      </c>
      <c r="AI1620" s="15">
        <v>2</v>
      </c>
      <c r="AJ1620" s="15">
        <v>7</v>
      </c>
      <c r="AK1620" s="15">
        <v>40</v>
      </c>
      <c r="AL1620" s="15">
        <v>11</v>
      </c>
      <c r="AM1620" s="15">
        <v>0</v>
      </c>
      <c r="AN1620" s="490">
        <f>IF(AJ1620="",S1620,ROUND(((((AL1620/24)+(AM1620/1440))-((AJ1620/24)+(AK1620/1440)))*1440/50),5))</f>
        <v>4</v>
      </c>
      <c r="AO1620" s="491">
        <f>AJ1620/24+AK1620/1440</f>
        <v>0.31944444444444448</v>
      </c>
      <c r="AP1620" s="491">
        <f>AL1620/24+AM1620/1440</f>
        <v>0.45833333333333331</v>
      </c>
      <c r="AQ1620" s="23" t="str" cm="1">
        <f t="array" ref="AQ1620">IF(X1620="","",IF(SUMPRODUCT((X1620=$X$7:$X$2085)*(AI1620=$AI$7:$AI$2085)*(AO1620=$AO$7:$AO$2085)*(AP1620=$AP$7:$AP$2085)*(ROW($X$7:$X$2085)&lt;&gt;ROW(X1620))*((S1620=0)*($S$7:$S$2085&gt;0)+(S1620&gt;0)*($S$7:$S$2085=0)))&gt;0,"SALONES UNIDOS",IF(SUMPRODUCT((X1620=$X$7:$X$2085)*(AI1620=$AI$7:$AI$2085)*((AO1620&lt;$AP$7:$AP$2085)*(AP1620&gt;$AO$7:$AO$2085))*(ROW($X$7:$X$2085)&lt;&gt;ROW(X1620)))&gt;0,"Cruzado","Sin cruce")))</f>
        <v>Sin cruce</v>
      </c>
      <c r="AR1620" s="23" t="str" cm="1">
        <f t="array" ref="AR1620">IF(AE1620="","",IF(SUMPRODUCT((AE1620=$AE$7:$AE$2085)*(AI1620=$AI$7:$AI$2085)*(AO1620=$AO$7:$AO$2085)*(AP1620=$AP$7:$AP$2085)*(ROW($AE$7:$AE$2085)&lt;&gt;ROW(AE1620))*((S1620=0)*($S$7:$S$2085&gt;0)+(S1620&gt;0)*($S$7:$S$2085=0)))&gt;0,"SALONES UNIDOS",IF(SUMPRODUCT((AE1620=$AE$7:$AE$2085)*(AI1620=$AI$7:$AI$2085)*((AO1620&lt;$AP$7:$AP$2085)*(AP1620&gt;$AO$7:$AO$2085))*(ROW($AE$7:$AE$2085)&lt;&gt;ROW(AE1620)))&gt;0,"Cruzado","Sin cruce")))</f>
        <v/>
      </c>
      <c r="AS1620" s="94" t="str">
        <f t="shared" si="32"/>
        <v>MH1SUNAMPEB</v>
      </c>
      <c r="AT1620" s="94" t="str" cm="1">
        <f t="array" ref="AT1620">IF(AS1620="","",IF(SUMPRODUCT((AS1620=$AS$7:$AS$2085)*(AI1620=$AI$7:$AI$2085)*(AO1620=$AO$7:$AO$2085)*(AP1620=$AP$7:$AP$2085)*(ROW($AS$7:$AS$2085)&lt;&gt;ROW(AS1620))*((S1620=0)*($S$7:$S$2085&gt;0)+(S1620&gt;0)*($S$7:$S$2085=0)))&gt;0,"SALONES UNIDOS",IF(SUMPRODUCT((AS1620=$AS$7:$AS$2085)*(AI1620=$AI$7:$AI$2085)*((AO1620&lt;$AP$7:$AP$2085)*(AP1620&gt;$AO$7:$AO$2085))*(ROW($AS$7:$AS$2085)&lt;&gt;ROW(AS1620)))&gt;0,"Cruzado","Sin cruce")))</f>
        <v>Sin cruce</v>
      </c>
    </row>
    <row r="1621" spans="3:46" ht="15.6" hidden="1" customHeight="1">
      <c r="C1621" s="496" t="s">
        <v>572</v>
      </c>
      <c r="D1621" s="15" t="s">
        <v>966</v>
      </c>
      <c r="E1621" s="15">
        <v>20261</v>
      </c>
      <c r="F1621" s="503" t="s">
        <v>111</v>
      </c>
      <c r="G1621" s="497" t="s">
        <v>80</v>
      </c>
      <c r="H1621" s="503" t="s">
        <v>84</v>
      </c>
      <c r="I1621" s="503">
        <v>1</v>
      </c>
      <c r="J1621" s="503" t="s">
        <v>51</v>
      </c>
      <c r="K1621" s="503" t="s">
        <v>51</v>
      </c>
      <c r="L1621" s="499" t="s">
        <v>976</v>
      </c>
      <c r="M1621" s="535" t="s">
        <v>595</v>
      </c>
      <c r="N1621" s="15" t="s">
        <v>586</v>
      </c>
      <c r="O1621" s="15" t="s">
        <v>578</v>
      </c>
      <c r="P1621" s="503" t="s">
        <v>579</v>
      </c>
      <c r="Q1621" s="15">
        <v>3</v>
      </c>
      <c r="R1621" s="15">
        <v>2</v>
      </c>
      <c r="S1621" s="479">
        <v>5</v>
      </c>
      <c r="T1621" s="15">
        <v>4</v>
      </c>
      <c r="U1621" s="471"/>
      <c r="V1621" s="550">
        <v>40</v>
      </c>
      <c r="W1621" s="497">
        <v>41845220</v>
      </c>
      <c r="X1621" s="566" t="s">
        <v>247</v>
      </c>
      <c r="Y1621" s="15" t="s">
        <v>579</v>
      </c>
      <c r="Z1621" s="15"/>
      <c r="AA1621" s="15"/>
      <c r="AB1621" s="15"/>
      <c r="AC1621" s="15" t="s">
        <v>1109</v>
      </c>
      <c r="AD1621" s="15"/>
      <c r="AE1621" s="479"/>
      <c r="AF1621" s="497"/>
      <c r="AG1621" s="497"/>
      <c r="AH1621" s="497" t="s">
        <v>203</v>
      </c>
      <c r="AI1621" s="15">
        <v>3</v>
      </c>
      <c r="AJ1621" s="15">
        <v>7</v>
      </c>
      <c r="AK1621" s="15">
        <v>40</v>
      </c>
      <c r="AL1621" s="15">
        <v>11</v>
      </c>
      <c r="AM1621" s="15">
        <v>50</v>
      </c>
      <c r="AN1621" s="490">
        <f>IF(AJ1621="",S1621,ROUND(((((AL1621/24)+(AM1621/1440))-((AJ1621/24)+(AK1621/1440)))*1440/50),5))</f>
        <v>5</v>
      </c>
      <c r="AO1621" s="491">
        <f>AJ1621/24+AK1621/1440</f>
        <v>0.31944444444444448</v>
      </c>
      <c r="AP1621" s="491">
        <f>AL1621/24+AM1621/1440</f>
        <v>0.49305555555555552</v>
      </c>
      <c r="AQ1621" s="23" t="str" cm="1">
        <f t="array" ref="AQ1621">IF(X1621="","",IF(SUMPRODUCT((X1621=$X$7:$X$2085)*(AI1621=$AI$7:$AI$2085)*(AO1621=$AO$7:$AO$2085)*(AP1621=$AP$7:$AP$2085)*(ROW($X$7:$X$2085)&lt;&gt;ROW(X1621))*((S1621=0)*($S$7:$S$2085&gt;0)+(S1621&gt;0)*($S$7:$S$2085=0)))&gt;0,"SALONES UNIDOS",IF(SUMPRODUCT((X1621=$X$7:$X$2085)*(AI1621=$AI$7:$AI$2085)*((AO1621&lt;$AP$7:$AP$2085)*(AP1621&gt;$AO$7:$AO$2085))*(ROW($X$7:$X$2085)&lt;&gt;ROW(X1621)))&gt;0,"Cruzado","Sin cruce")))</f>
        <v>Sin cruce</v>
      </c>
      <c r="AR1621" s="23" t="str" cm="1">
        <f t="array" ref="AR1621">IF(AE1621="","",IF(SUMPRODUCT((AE1621=$AE$7:$AE$2085)*(AI1621=$AI$7:$AI$2085)*(AO1621=$AO$7:$AO$2085)*(AP1621=$AP$7:$AP$2085)*(ROW($AE$7:$AE$2085)&lt;&gt;ROW(AE1621))*((S1621=0)*($S$7:$S$2085&gt;0)+(S1621&gt;0)*($S$7:$S$2085=0)))&gt;0,"SALONES UNIDOS",IF(SUMPRODUCT((AE1621=$AE$7:$AE$2085)*(AI1621=$AI$7:$AI$2085)*((AO1621&lt;$AP$7:$AP$2085)*(AP1621&gt;$AO$7:$AO$2085))*(ROW($AE$7:$AE$2085)&lt;&gt;ROW(AE1621)))&gt;0,"Cruzado","Sin cruce")))</f>
        <v/>
      </c>
      <c r="AS1621" s="94" t="str">
        <f t="shared" si="32"/>
        <v>MH1SUNAMPEB</v>
      </c>
      <c r="AT1621" s="94" t="str" cm="1">
        <f t="array" ref="AT1621">IF(AS1621="","",IF(SUMPRODUCT((AS1621=$AS$7:$AS$2085)*(AI1621=$AI$7:$AI$2085)*(AO1621=$AO$7:$AO$2085)*(AP1621=$AP$7:$AP$2085)*(ROW($AS$7:$AS$2085)&lt;&gt;ROW(AS1621))*((S1621=0)*($S$7:$S$2085&gt;0)+(S1621&gt;0)*($S$7:$S$2085=0)))&gt;0,"SALONES UNIDOS",IF(SUMPRODUCT((AS1621=$AS$7:$AS$2085)*(AI1621=$AI$7:$AI$2085)*((AO1621&lt;$AP$7:$AP$2085)*(AP1621&gt;$AO$7:$AO$2085))*(ROW($AS$7:$AS$2085)&lt;&gt;ROW(AS1621)))&gt;0,"Cruzado","Sin cruce")))</f>
        <v>Sin cruce</v>
      </c>
    </row>
    <row r="1622" spans="3:46" ht="15.6" hidden="1" customHeight="1">
      <c r="C1622" s="496" t="s">
        <v>572</v>
      </c>
      <c r="D1622" s="15" t="s">
        <v>966</v>
      </c>
      <c r="E1622" s="15">
        <v>20261</v>
      </c>
      <c r="F1622" s="503" t="s">
        <v>111</v>
      </c>
      <c r="G1622" s="497" t="s">
        <v>80</v>
      </c>
      <c r="H1622" s="503" t="s">
        <v>84</v>
      </c>
      <c r="I1622" s="503">
        <v>2</v>
      </c>
      <c r="J1622" s="503" t="s">
        <v>41</v>
      </c>
      <c r="K1622" s="503" t="s">
        <v>41</v>
      </c>
      <c r="L1622" s="499" t="s">
        <v>984</v>
      </c>
      <c r="M1622" s="535" t="s">
        <v>610</v>
      </c>
      <c r="N1622" s="15" t="s">
        <v>586</v>
      </c>
      <c r="O1622" s="15" t="s">
        <v>578</v>
      </c>
      <c r="P1622" s="503" t="s">
        <v>579</v>
      </c>
      <c r="Q1622" s="15">
        <v>2</v>
      </c>
      <c r="R1622" s="15">
        <v>2</v>
      </c>
      <c r="S1622" s="479">
        <v>4</v>
      </c>
      <c r="T1622" s="15">
        <v>3</v>
      </c>
      <c r="U1622" s="471"/>
      <c r="V1622" s="550">
        <v>20</v>
      </c>
      <c r="W1622" s="643">
        <v>22275169</v>
      </c>
      <c r="X1622" s="644" t="s">
        <v>410</v>
      </c>
      <c r="Y1622" s="15" t="s">
        <v>579</v>
      </c>
      <c r="Z1622" s="15"/>
      <c r="AA1622" s="15"/>
      <c r="AB1622" s="15"/>
      <c r="AC1622" s="645" t="s">
        <v>1111</v>
      </c>
      <c r="AD1622" s="15"/>
      <c r="AE1622" s="479"/>
      <c r="AF1622" s="497"/>
      <c r="AG1622" s="497"/>
      <c r="AH1622" s="497" t="s">
        <v>203</v>
      </c>
      <c r="AI1622" s="15">
        <v>3</v>
      </c>
      <c r="AJ1622" s="15">
        <v>12</v>
      </c>
      <c r="AK1622" s="15">
        <v>40</v>
      </c>
      <c r="AL1622" s="15">
        <v>16</v>
      </c>
      <c r="AM1622" s="15">
        <v>0</v>
      </c>
      <c r="AN1622" s="490">
        <f>IF(AJ1622="",S1622,ROUND(((((AL1622/24)+(AM1622/1440))-((AJ1622/24)+(AK1622/1440)))*1440/50),5))</f>
        <v>4</v>
      </c>
      <c r="AO1622" s="491">
        <f>AJ1622/24+AK1622/1440</f>
        <v>0.52777777777777779</v>
      </c>
      <c r="AP1622" s="491">
        <f>AL1622/24+AM1622/1440</f>
        <v>0.66666666666666663</v>
      </c>
      <c r="AQ1622" s="23" t="str" cm="1">
        <f t="array" ref="AQ1622">IF(X1622="","",IF(SUMPRODUCT((X1622=$X$7:$X$2085)*(AI1622=$AI$7:$AI$2085)*(AO1622=$AO$7:$AO$2085)*(AP1622=$AP$7:$AP$2085)*(ROW($X$7:$X$2085)&lt;&gt;ROW(X1622))*((S1622=0)*($S$7:$S$2085&gt;0)+(S1622&gt;0)*($S$7:$S$2085=0)))&gt;0,"SALONES UNIDOS",IF(SUMPRODUCT((X1622=$X$7:$X$2085)*(AI1622=$AI$7:$AI$2085)*((AO1622&lt;$AP$7:$AP$2085)*(AP1622&gt;$AO$7:$AO$2085))*(ROW($X$7:$X$2085)&lt;&gt;ROW(X1622)))&gt;0,"Cruzado","Sin cruce")))</f>
        <v>Sin cruce</v>
      </c>
      <c r="AR1622" s="23" t="str" cm="1">
        <f t="array" ref="AR1622">IF(AE1622="","",IF(SUMPRODUCT((AE1622=$AE$7:$AE$2085)*(AI1622=$AI$7:$AI$2085)*(AO1622=$AO$7:$AO$2085)*(AP1622=$AP$7:$AP$2085)*(ROW($AE$7:$AE$2085)&lt;&gt;ROW(AE1622))*((S1622=0)*($S$7:$S$2085&gt;0)+(S1622&gt;0)*($S$7:$S$2085=0)))&gt;0,"SALONES UNIDOS",IF(SUMPRODUCT((AE1622=$AE$7:$AE$2085)*(AI1622=$AI$7:$AI$2085)*((AO1622&lt;$AP$7:$AP$2085)*(AP1622&gt;$AO$7:$AO$2085))*(ROW($AE$7:$AE$2085)&lt;&gt;ROW(AE1622)))&gt;0,"Cruzado","Sin cruce")))</f>
        <v/>
      </c>
      <c r="AS1622" s="94" t="str">
        <f t="shared" si="32"/>
        <v>MH2SUNAMPEA</v>
      </c>
      <c r="AT1622" s="94" t="str" cm="1">
        <f t="array" ref="AT1622">IF(AS1622="","",IF(SUMPRODUCT((AS1622=$AS$7:$AS$2085)*(AI1622=$AI$7:$AI$2085)*(AO1622=$AO$7:$AO$2085)*(AP1622=$AP$7:$AP$2085)*(ROW($AS$7:$AS$2085)&lt;&gt;ROW(AS1622))*((S1622=0)*($S$7:$S$2085&gt;0)+(S1622&gt;0)*($S$7:$S$2085=0)))&gt;0,"SALONES UNIDOS",IF(SUMPRODUCT((AS1622=$AS$7:$AS$2085)*(AI1622=$AI$7:$AI$2085)*((AO1622&lt;$AP$7:$AP$2085)*(AP1622&gt;$AO$7:$AO$2085))*(ROW($AS$7:$AS$2085)&lt;&gt;ROW(AS1622)))&gt;0,"Cruzado","Sin cruce")))</f>
        <v>Sin cruce</v>
      </c>
    </row>
    <row r="1623" spans="3:46" ht="15.6" hidden="1" customHeight="1">
      <c r="C1623" s="496" t="s">
        <v>572</v>
      </c>
      <c r="D1623" s="15" t="s">
        <v>966</v>
      </c>
      <c r="E1623" s="15">
        <v>20261</v>
      </c>
      <c r="F1623" s="503" t="s">
        <v>111</v>
      </c>
      <c r="G1623" s="497" t="s">
        <v>80</v>
      </c>
      <c r="H1623" s="503" t="s">
        <v>84</v>
      </c>
      <c r="I1623" s="503">
        <v>2</v>
      </c>
      <c r="J1623" s="503" t="s">
        <v>41</v>
      </c>
      <c r="K1623" s="503" t="s">
        <v>41</v>
      </c>
      <c r="L1623" s="499" t="s">
        <v>986</v>
      </c>
      <c r="M1623" s="535" t="s">
        <v>987</v>
      </c>
      <c r="N1623" s="15" t="s">
        <v>577</v>
      </c>
      <c r="O1623" s="15" t="s">
        <v>578</v>
      </c>
      <c r="P1623" s="503" t="s">
        <v>579</v>
      </c>
      <c r="Q1623" s="15">
        <v>4</v>
      </c>
      <c r="R1623" s="15">
        <v>0</v>
      </c>
      <c r="S1623" s="479">
        <v>4</v>
      </c>
      <c r="T1623" s="15">
        <v>7</v>
      </c>
      <c r="U1623" s="471"/>
      <c r="V1623" s="550">
        <v>20</v>
      </c>
      <c r="W1623" s="497">
        <v>6160287</v>
      </c>
      <c r="X1623" s="566" t="s">
        <v>234</v>
      </c>
      <c r="Y1623" s="15" t="s">
        <v>579</v>
      </c>
      <c r="Z1623" s="15"/>
      <c r="AA1623" s="15"/>
      <c r="AB1623" s="15"/>
      <c r="AC1623" s="15" t="s">
        <v>1108</v>
      </c>
      <c r="AD1623" s="15"/>
      <c r="AE1623" s="479"/>
      <c r="AF1623" s="497"/>
      <c r="AG1623" s="497"/>
      <c r="AH1623" s="497" t="s">
        <v>582</v>
      </c>
      <c r="AI1623" s="15">
        <v>2</v>
      </c>
      <c r="AJ1623" s="15">
        <v>7</v>
      </c>
      <c r="AK1623" s="15">
        <v>40</v>
      </c>
      <c r="AL1623" s="15">
        <v>11</v>
      </c>
      <c r="AM1623" s="15">
        <v>0</v>
      </c>
      <c r="AN1623" s="490">
        <f>IF(AJ1623="",S1623,ROUND(((((AL1623/24)+(AM1623/1440))-((AJ1623/24)+(AK1623/1440)))*1440/50),5))</f>
        <v>4</v>
      </c>
      <c r="AO1623" s="491">
        <f>AJ1623/24+AK1623/1440</f>
        <v>0.31944444444444448</v>
      </c>
      <c r="AP1623" s="491">
        <f>AL1623/24+AM1623/1440</f>
        <v>0.45833333333333331</v>
      </c>
      <c r="AQ1623" s="23" t="str" cm="1">
        <f t="array" ref="AQ1623">IF(X1623="","",IF(SUMPRODUCT((X1623=$X$7:$X$2085)*(AI1623=$AI$7:$AI$2085)*(AO1623=$AO$7:$AO$2085)*(AP1623=$AP$7:$AP$2085)*(ROW($X$7:$X$2085)&lt;&gt;ROW(X1623))*((S1623=0)*($S$7:$S$2085&gt;0)+(S1623&gt;0)*($S$7:$S$2085=0)))&gt;0,"SALONES UNIDOS",IF(SUMPRODUCT((X1623=$X$7:$X$2085)*(AI1623=$AI$7:$AI$2085)*((AO1623&lt;$AP$7:$AP$2085)*(AP1623&gt;$AO$7:$AO$2085))*(ROW($X$7:$X$2085)&lt;&gt;ROW(X1623)))&gt;0,"Cruzado","Sin cruce")))</f>
        <v>Sin cruce</v>
      </c>
      <c r="AR1623" s="23" t="str" cm="1">
        <f t="array" ref="AR1623">IF(AE1623="","",IF(SUMPRODUCT((AE1623=$AE$7:$AE$2085)*(AI1623=$AI$7:$AI$2085)*(AO1623=$AO$7:$AO$2085)*(AP1623=$AP$7:$AP$2085)*(ROW($AE$7:$AE$2085)&lt;&gt;ROW(AE1623))*((S1623=0)*($S$7:$S$2085&gt;0)+(S1623&gt;0)*($S$7:$S$2085=0)))&gt;0,"SALONES UNIDOS",IF(SUMPRODUCT((AE1623=$AE$7:$AE$2085)*(AI1623=$AI$7:$AI$2085)*((AO1623&lt;$AP$7:$AP$2085)*(AP1623&gt;$AO$7:$AO$2085))*(ROW($AE$7:$AE$2085)&lt;&gt;ROW(AE1623)))&gt;0,"Cruzado","Sin cruce")))</f>
        <v/>
      </c>
      <c r="AS1623" s="94" t="str">
        <f t="shared" si="32"/>
        <v>MH2SUNAMPEA</v>
      </c>
      <c r="AT1623" s="94" t="str" cm="1">
        <f t="array" ref="AT1623">IF(AS1623="","",IF(SUMPRODUCT((AS1623=$AS$7:$AS$2085)*(AI1623=$AI$7:$AI$2085)*(AO1623=$AO$7:$AO$2085)*(AP1623=$AP$7:$AP$2085)*(ROW($AS$7:$AS$2085)&lt;&gt;ROW(AS1623))*((S1623=0)*($S$7:$S$2085&gt;0)+(S1623&gt;0)*($S$7:$S$2085=0)))&gt;0,"SALONES UNIDOS",IF(SUMPRODUCT((AS1623=$AS$7:$AS$2085)*(AI1623=$AI$7:$AI$2085)*((AO1623&lt;$AP$7:$AP$2085)*(AP1623&gt;$AO$7:$AO$2085))*(ROW($AS$7:$AS$2085)&lt;&gt;ROW(AS1623)))&gt;0,"Cruzado","Sin cruce")))</f>
        <v>Sin cruce</v>
      </c>
    </row>
    <row r="1624" spans="3:46" ht="15.6" hidden="1" customHeight="1">
      <c r="C1624" s="496" t="s">
        <v>572</v>
      </c>
      <c r="D1624" s="15" t="s">
        <v>966</v>
      </c>
      <c r="E1624" s="15">
        <v>20261</v>
      </c>
      <c r="F1624" s="503" t="s">
        <v>111</v>
      </c>
      <c r="G1624" s="497" t="s">
        <v>80</v>
      </c>
      <c r="H1624" s="503" t="s">
        <v>84</v>
      </c>
      <c r="I1624" s="503">
        <v>2</v>
      </c>
      <c r="J1624" s="503" t="s">
        <v>41</v>
      </c>
      <c r="K1624" s="503" t="s">
        <v>41</v>
      </c>
      <c r="L1624" s="499" t="s">
        <v>986</v>
      </c>
      <c r="M1624" s="535" t="s">
        <v>987</v>
      </c>
      <c r="N1624" s="15" t="s">
        <v>577</v>
      </c>
      <c r="O1624" s="15" t="s">
        <v>578</v>
      </c>
      <c r="P1624" s="503" t="s">
        <v>579</v>
      </c>
      <c r="Q1624" s="15">
        <v>0</v>
      </c>
      <c r="R1624" s="15">
        <v>6</v>
      </c>
      <c r="S1624" s="479">
        <v>6</v>
      </c>
      <c r="T1624" s="15">
        <v>7</v>
      </c>
      <c r="U1624" s="471"/>
      <c r="V1624" s="550">
        <v>20</v>
      </c>
      <c r="W1624" s="497">
        <v>6160287</v>
      </c>
      <c r="X1624" s="566" t="s">
        <v>234</v>
      </c>
      <c r="Y1624" s="15" t="s">
        <v>579</v>
      </c>
      <c r="Z1624" s="15"/>
      <c r="AA1624" s="15"/>
      <c r="AB1624" s="15"/>
      <c r="AC1624" s="493"/>
      <c r="AD1624" s="15"/>
      <c r="AE1624" s="15" t="s">
        <v>1112</v>
      </c>
      <c r="AF1624" s="497"/>
      <c r="AG1624" s="497"/>
      <c r="AH1624" s="497" t="s">
        <v>100</v>
      </c>
      <c r="AI1624" s="15">
        <v>2</v>
      </c>
      <c r="AJ1624" s="15">
        <v>11</v>
      </c>
      <c r="AK1624" s="15">
        <v>0</v>
      </c>
      <c r="AL1624" s="15">
        <v>16</v>
      </c>
      <c r="AM1624" s="15">
        <v>0</v>
      </c>
      <c r="AN1624" s="490">
        <f>IF(AJ1624="",S1624,ROUND(((((AL1624/24)+(AM1624/1440))-((AJ1624/24)+(AK1624/1440)))*1440/50),5))</f>
        <v>6</v>
      </c>
      <c r="AO1624" s="491">
        <f>AJ1624/24+AK1624/1440</f>
        <v>0.45833333333333331</v>
      </c>
      <c r="AP1624" s="491">
        <f>AL1624/24+AM1624/1440</f>
        <v>0.66666666666666663</v>
      </c>
      <c r="AQ1624" s="23" t="str" cm="1">
        <f t="array" ref="AQ1624">IF(X1624="","",IF(SUMPRODUCT((X1624=$X$7:$X$2085)*(AI1624=$AI$7:$AI$2085)*(AO1624=$AO$7:$AO$2085)*(AP1624=$AP$7:$AP$2085)*(ROW($X$7:$X$2085)&lt;&gt;ROW(X1624))*((S1624=0)*($S$7:$S$2085&gt;0)+(S1624&gt;0)*($S$7:$S$2085=0)))&gt;0,"SALONES UNIDOS",IF(SUMPRODUCT((X1624=$X$7:$X$2085)*(AI1624=$AI$7:$AI$2085)*((AO1624&lt;$AP$7:$AP$2085)*(AP1624&gt;$AO$7:$AO$2085))*(ROW($X$7:$X$2085)&lt;&gt;ROW(X1624)))&gt;0,"Cruzado","Sin cruce")))</f>
        <v>Sin cruce</v>
      </c>
      <c r="AR1624" s="23" t="str" cm="1">
        <f t="array" ref="AR1624">IF(AE1624="","",IF(SUMPRODUCT((AE1624=$AE$7:$AE$2085)*(AI1624=$AI$7:$AI$2085)*(AO1624=$AO$7:$AO$2085)*(AP1624=$AP$7:$AP$2085)*(ROW($AE$7:$AE$2085)&lt;&gt;ROW(AE1624))*((S1624=0)*($S$7:$S$2085&gt;0)+(S1624&gt;0)*($S$7:$S$2085=0)))&gt;0,"SALONES UNIDOS",IF(SUMPRODUCT((AE1624=$AE$7:$AE$2085)*(AI1624=$AI$7:$AI$2085)*((AO1624&lt;$AP$7:$AP$2085)*(AP1624&gt;$AO$7:$AO$2085))*(ROW($AE$7:$AE$2085)&lt;&gt;ROW(AE1624)))&gt;0,"Cruzado","Sin cruce")))</f>
        <v>Sin cruce</v>
      </c>
      <c r="AS1624" s="94" t="str">
        <f t="shared" si="32"/>
        <v>MH2SUNAMPEA</v>
      </c>
      <c r="AT1624" s="94" t="str" cm="1">
        <f t="array" ref="AT1624">IF(AS1624="","",IF(SUMPRODUCT((AS1624=$AS$7:$AS$2085)*(AI1624=$AI$7:$AI$2085)*(AO1624=$AO$7:$AO$2085)*(AP1624=$AP$7:$AP$2085)*(ROW($AS$7:$AS$2085)&lt;&gt;ROW(AS1624))*((S1624=0)*($S$7:$S$2085&gt;0)+(S1624&gt;0)*($S$7:$S$2085=0)))&gt;0,"SALONES UNIDOS",IF(SUMPRODUCT((AS1624=$AS$7:$AS$2085)*(AI1624=$AI$7:$AI$2085)*((AO1624&lt;$AP$7:$AP$2085)*(AP1624&gt;$AO$7:$AO$2085))*(ROW($AS$7:$AS$2085)&lt;&gt;ROW(AS1624)))&gt;0,"Cruzado","Sin cruce")))</f>
        <v>Sin cruce</v>
      </c>
    </row>
    <row r="1625" spans="3:46" ht="15.6" hidden="1" customHeight="1">
      <c r="C1625" s="496" t="s">
        <v>572</v>
      </c>
      <c r="D1625" s="15" t="s">
        <v>966</v>
      </c>
      <c r="E1625" s="15">
        <v>20261</v>
      </c>
      <c r="F1625" s="503" t="s">
        <v>111</v>
      </c>
      <c r="G1625" s="497" t="s">
        <v>80</v>
      </c>
      <c r="H1625" s="503" t="s">
        <v>84</v>
      </c>
      <c r="I1625" s="503">
        <v>2</v>
      </c>
      <c r="J1625" s="503" t="s">
        <v>41</v>
      </c>
      <c r="K1625" s="503" t="s">
        <v>41</v>
      </c>
      <c r="L1625" s="499" t="s">
        <v>989</v>
      </c>
      <c r="M1625" s="535" t="s">
        <v>631</v>
      </c>
      <c r="N1625" s="15" t="s">
        <v>586</v>
      </c>
      <c r="O1625" s="15" t="s">
        <v>578</v>
      </c>
      <c r="P1625" s="503" t="s">
        <v>579</v>
      </c>
      <c r="Q1625" s="15">
        <v>2</v>
      </c>
      <c r="R1625" s="15">
        <v>2</v>
      </c>
      <c r="S1625" s="479">
        <v>4</v>
      </c>
      <c r="T1625" s="15">
        <v>3</v>
      </c>
      <c r="U1625" s="471"/>
      <c r="V1625" s="550">
        <v>20</v>
      </c>
      <c r="W1625" s="548">
        <v>22249219</v>
      </c>
      <c r="X1625" s="564" t="s">
        <v>513</v>
      </c>
      <c r="Y1625" s="15" t="s">
        <v>579</v>
      </c>
      <c r="Z1625" s="15"/>
      <c r="AA1625" s="15"/>
      <c r="AB1625" s="15"/>
      <c r="AC1625" s="15" t="s">
        <v>1113</v>
      </c>
      <c r="AD1625" s="15"/>
      <c r="AE1625" s="479"/>
      <c r="AF1625" s="497"/>
      <c r="AG1625" s="497"/>
      <c r="AH1625" s="497" t="s">
        <v>203</v>
      </c>
      <c r="AI1625" s="15">
        <v>3</v>
      </c>
      <c r="AJ1625" s="15">
        <v>16</v>
      </c>
      <c r="AK1625" s="15">
        <v>50</v>
      </c>
      <c r="AL1625" s="15">
        <v>20</v>
      </c>
      <c r="AM1625" s="15">
        <v>10</v>
      </c>
      <c r="AN1625" s="490">
        <f>IF(AJ1625="",S1625,ROUND(((((AL1625/24)+(AM1625/1440))-((AJ1625/24)+(AK1625/1440)))*1440/50),5))</f>
        <v>4</v>
      </c>
      <c r="AO1625" s="491">
        <f>AJ1625/24+AK1625/1440</f>
        <v>0.70138888888888884</v>
      </c>
      <c r="AP1625" s="491">
        <f>AL1625/24+AM1625/1440</f>
        <v>0.84027777777777779</v>
      </c>
      <c r="AQ1625" s="23" t="str" cm="1">
        <f t="array" ref="AQ1625">IF(X1625="","",IF(SUMPRODUCT((X1625=$X$7:$X$2085)*(AI1625=$AI$7:$AI$2085)*(AO1625=$AO$7:$AO$2085)*(AP1625=$AP$7:$AP$2085)*(ROW($X$7:$X$2085)&lt;&gt;ROW(X1625))*((S1625=0)*($S$7:$S$2085&gt;0)+(S1625&gt;0)*($S$7:$S$2085=0)))&gt;0,"SALONES UNIDOS",IF(SUMPRODUCT((X1625=$X$7:$X$2085)*(AI1625=$AI$7:$AI$2085)*((AO1625&lt;$AP$7:$AP$2085)*(AP1625&gt;$AO$7:$AO$2085))*(ROW($X$7:$X$2085)&lt;&gt;ROW(X1625)))&gt;0,"Cruzado","Sin cruce")))</f>
        <v>Sin cruce</v>
      </c>
      <c r="AR1625" s="23" t="str" cm="1">
        <f t="array" ref="AR1625">IF(AE1625="","",IF(SUMPRODUCT((AE1625=$AE$7:$AE$2085)*(AI1625=$AI$7:$AI$2085)*(AO1625=$AO$7:$AO$2085)*(AP1625=$AP$7:$AP$2085)*(ROW($AE$7:$AE$2085)&lt;&gt;ROW(AE1625))*((S1625=0)*($S$7:$S$2085&gt;0)+(S1625&gt;0)*($S$7:$S$2085=0)))&gt;0,"SALONES UNIDOS",IF(SUMPRODUCT((AE1625=$AE$7:$AE$2085)*(AI1625=$AI$7:$AI$2085)*((AO1625&lt;$AP$7:$AP$2085)*(AP1625&gt;$AO$7:$AO$2085))*(ROW($AE$7:$AE$2085)&lt;&gt;ROW(AE1625)))&gt;0,"Cruzado","Sin cruce")))</f>
        <v/>
      </c>
      <c r="AS1625" s="94" t="str">
        <f t="shared" si="32"/>
        <v>MH2SUNAMPEA</v>
      </c>
      <c r="AT1625" s="94" t="str" cm="1">
        <f t="array" ref="AT1625">IF(AS1625="","",IF(SUMPRODUCT((AS1625=$AS$7:$AS$2085)*(AI1625=$AI$7:$AI$2085)*(AO1625=$AO$7:$AO$2085)*(AP1625=$AP$7:$AP$2085)*(ROW($AS$7:$AS$2085)&lt;&gt;ROW(AS1625))*((S1625=0)*($S$7:$S$2085&gt;0)+(S1625&gt;0)*($S$7:$S$2085=0)))&gt;0,"SALONES UNIDOS",IF(SUMPRODUCT((AS1625=$AS$7:$AS$2085)*(AI1625=$AI$7:$AI$2085)*((AO1625&lt;$AP$7:$AP$2085)*(AP1625&gt;$AO$7:$AO$2085))*(ROW($AS$7:$AS$2085)&lt;&gt;ROW(AS1625)))&gt;0,"Cruzado","Sin cruce")))</f>
        <v>Sin cruce</v>
      </c>
    </row>
    <row r="1626" spans="3:46" ht="15.6" hidden="1" customHeight="1">
      <c r="C1626" s="496" t="s">
        <v>572</v>
      </c>
      <c r="D1626" s="15" t="s">
        <v>966</v>
      </c>
      <c r="E1626" s="15">
        <v>20261</v>
      </c>
      <c r="F1626" s="503" t="s">
        <v>111</v>
      </c>
      <c r="G1626" s="497" t="s">
        <v>80</v>
      </c>
      <c r="H1626" s="503" t="s">
        <v>84</v>
      </c>
      <c r="I1626" s="503">
        <v>2</v>
      </c>
      <c r="J1626" s="503" t="s">
        <v>41</v>
      </c>
      <c r="K1626" s="503" t="s">
        <v>41</v>
      </c>
      <c r="L1626" s="499" t="s">
        <v>990</v>
      </c>
      <c r="M1626" s="535" t="s">
        <v>618</v>
      </c>
      <c r="N1626" s="15" t="s">
        <v>586</v>
      </c>
      <c r="O1626" s="15" t="s">
        <v>578</v>
      </c>
      <c r="P1626" s="503" t="s">
        <v>579</v>
      </c>
      <c r="Q1626" s="15">
        <v>3</v>
      </c>
      <c r="R1626" s="15">
        <v>2</v>
      </c>
      <c r="S1626" s="479">
        <v>5</v>
      </c>
      <c r="T1626" s="15">
        <v>4</v>
      </c>
      <c r="U1626" s="471"/>
      <c r="V1626" s="550">
        <v>20</v>
      </c>
      <c r="W1626" s="497">
        <v>21887837</v>
      </c>
      <c r="X1626" s="566" t="s">
        <v>355</v>
      </c>
      <c r="Y1626" s="15" t="s">
        <v>579</v>
      </c>
      <c r="Z1626" s="15"/>
      <c r="AA1626" s="15"/>
      <c r="AB1626" s="15"/>
      <c r="AC1626" s="15" t="s">
        <v>1108</v>
      </c>
      <c r="AD1626" s="15"/>
      <c r="AE1626" s="479"/>
      <c r="AF1626" s="497"/>
      <c r="AG1626" s="497"/>
      <c r="AH1626" s="497" t="s">
        <v>203</v>
      </c>
      <c r="AI1626" s="15">
        <v>1</v>
      </c>
      <c r="AJ1626" s="15">
        <v>11</v>
      </c>
      <c r="AK1626" s="15">
        <v>50</v>
      </c>
      <c r="AL1626" s="15">
        <v>16</v>
      </c>
      <c r="AM1626" s="15">
        <v>0</v>
      </c>
      <c r="AN1626" s="490">
        <f>IF(AJ1626="",S1626,ROUND(((((AL1626/24)+(AM1626/1440))-((AJ1626/24)+(AK1626/1440)))*1440/50),5))</f>
        <v>5</v>
      </c>
      <c r="AO1626" s="491">
        <f>AJ1626/24+AK1626/1440</f>
        <v>0.49305555555555552</v>
      </c>
      <c r="AP1626" s="491">
        <f>AL1626/24+AM1626/1440</f>
        <v>0.66666666666666663</v>
      </c>
      <c r="AQ1626" s="23" t="str" cm="1">
        <f t="array" ref="AQ1626">IF(X1626="","",IF(SUMPRODUCT((X1626=$X$7:$X$2085)*(AI1626=$AI$7:$AI$2085)*(AO1626=$AO$7:$AO$2085)*(AP1626=$AP$7:$AP$2085)*(ROW($X$7:$X$2085)&lt;&gt;ROW(X1626))*((S1626=0)*($S$7:$S$2085&gt;0)+(S1626&gt;0)*($S$7:$S$2085=0)))&gt;0,"SALONES UNIDOS",IF(SUMPRODUCT((X1626=$X$7:$X$2085)*(AI1626=$AI$7:$AI$2085)*((AO1626&lt;$AP$7:$AP$2085)*(AP1626&gt;$AO$7:$AO$2085))*(ROW($X$7:$X$2085)&lt;&gt;ROW(X1626)))&gt;0,"Cruzado","Sin cruce")))</f>
        <v>Sin cruce</v>
      </c>
      <c r="AR1626" s="23" t="str" cm="1">
        <f t="array" ref="AR1626">IF(AE1626="","",IF(SUMPRODUCT((AE1626=$AE$7:$AE$2085)*(AI1626=$AI$7:$AI$2085)*(AO1626=$AO$7:$AO$2085)*(AP1626=$AP$7:$AP$2085)*(ROW($AE$7:$AE$2085)&lt;&gt;ROW(AE1626))*((S1626=0)*($S$7:$S$2085&gt;0)+(S1626&gt;0)*($S$7:$S$2085=0)))&gt;0,"SALONES UNIDOS",IF(SUMPRODUCT((AE1626=$AE$7:$AE$2085)*(AI1626=$AI$7:$AI$2085)*((AO1626&lt;$AP$7:$AP$2085)*(AP1626&gt;$AO$7:$AO$2085))*(ROW($AE$7:$AE$2085)&lt;&gt;ROW(AE1626)))&gt;0,"Cruzado","Sin cruce")))</f>
        <v/>
      </c>
      <c r="AS1626" s="94" t="str">
        <f t="shared" si="32"/>
        <v>MH2SUNAMPEA</v>
      </c>
      <c r="AT1626" s="94" t="str" cm="1">
        <f t="array" ref="AT1626">IF(AS1626="","",IF(SUMPRODUCT((AS1626=$AS$7:$AS$2085)*(AI1626=$AI$7:$AI$2085)*(AO1626=$AO$7:$AO$2085)*(AP1626=$AP$7:$AP$2085)*(ROW($AS$7:$AS$2085)&lt;&gt;ROW(AS1626))*((S1626=0)*($S$7:$S$2085&gt;0)+(S1626&gt;0)*($S$7:$S$2085=0)))&gt;0,"SALONES UNIDOS",IF(SUMPRODUCT((AS1626=$AS$7:$AS$2085)*(AI1626=$AI$7:$AI$2085)*((AO1626&lt;$AP$7:$AP$2085)*(AP1626&gt;$AO$7:$AO$2085))*(ROW($AS$7:$AS$2085)&lt;&gt;ROW(AS1626)))&gt;0,"Cruzado","Sin cruce")))</f>
        <v>Sin cruce</v>
      </c>
    </row>
    <row r="1627" spans="3:46" ht="15.6" hidden="1" customHeight="1">
      <c r="C1627" s="496" t="s">
        <v>572</v>
      </c>
      <c r="D1627" s="15" t="s">
        <v>966</v>
      </c>
      <c r="E1627" s="15">
        <v>20261</v>
      </c>
      <c r="F1627" s="503" t="s">
        <v>111</v>
      </c>
      <c r="G1627" s="497" t="s">
        <v>80</v>
      </c>
      <c r="H1627" s="503" t="s">
        <v>84</v>
      </c>
      <c r="I1627" s="503">
        <v>2</v>
      </c>
      <c r="J1627" s="503" t="s">
        <v>41</v>
      </c>
      <c r="K1627" s="503" t="s">
        <v>41</v>
      </c>
      <c r="L1627" s="499" t="s">
        <v>991</v>
      </c>
      <c r="M1627" s="535" t="s">
        <v>743</v>
      </c>
      <c r="N1627" s="15" t="s">
        <v>586</v>
      </c>
      <c r="O1627" s="15" t="s">
        <v>578</v>
      </c>
      <c r="P1627" s="503" t="s">
        <v>579</v>
      </c>
      <c r="Q1627" s="15">
        <v>3</v>
      </c>
      <c r="R1627" s="15">
        <v>2</v>
      </c>
      <c r="S1627" s="479">
        <v>5</v>
      </c>
      <c r="T1627" s="15">
        <v>4</v>
      </c>
      <c r="U1627" s="471"/>
      <c r="V1627" s="550">
        <v>20</v>
      </c>
      <c r="W1627" s="643">
        <v>8822479</v>
      </c>
      <c r="X1627" s="644" t="s">
        <v>218</v>
      </c>
      <c r="Y1627" s="15" t="s">
        <v>579</v>
      </c>
      <c r="Z1627" s="15"/>
      <c r="AA1627" s="15"/>
      <c r="AB1627" s="15"/>
      <c r="AC1627" s="645" t="s">
        <v>1111</v>
      </c>
      <c r="AD1627" s="15"/>
      <c r="AE1627" s="479"/>
      <c r="AF1627" s="497"/>
      <c r="AG1627" s="497"/>
      <c r="AH1627" s="497" t="s">
        <v>203</v>
      </c>
      <c r="AI1627" s="15">
        <v>3</v>
      </c>
      <c r="AJ1627" s="15">
        <v>7</v>
      </c>
      <c r="AK1627" s="15">
        <v>40</v>
      </c>
      <c r="AL1627" s="15">
        <v>11</v>
      </c>
      <c r="AM1627" s="15">
        <v>50</v>
      </c>
      <c r="AN1627" s="490">
        <f>IF(AJ1627="",S1627,ROUND(((((AL1627/24)+(AM1627/1440))-((AJ1627/24)+(AK1627/1440)))*1440/50),5))</f>
        <v>5</v>
      </c>
      <c r="AO1627" s="491">
        <f>AJ1627/24+AK1627/1440</f>
        <v>0.31944444444444448</v>
      </c>
      <c r="AP1627" s="491">
        <f>AL1627/24+AM1627/1440</f>
        <v>0.49305555555555552</v>
      </c>
      <c r="AQ1627" s="23" t="str" cm="1">
        <f t="array" ref="AQ1627">IF(X1627="","",IF(SUMPRODUCT((X1627=$X$7:$X$2085)*(AI1627=$AI$7:$AI$2085)*(AO1627=$AO$7:$AO$2085)*(AP1627=$AP$7:$AP$2085)*(ROW($X$7:$X$2085)&lt;&gt;ROW(X1627))*((S1627=0)*($S$7:$S$2085&gt;0)+(S1627&gt;0)*($S$7:$S$2085=0)))&gt;0,"SALONES UNIDOS",IF(SUMPRODUCT((X1627=$X$7:$X$2085)*(AI1627=$AI$7:$AI$2085)*((AO1627&lt;$AP$7:$AP$2085)*(AP1627&gt;$AO$7:$AO$2085))*(ROW($X$7:$X$2085)&lt;&gt;ROW(X1627)))&gt;0,"Cruzado","Sin cruce")))</f>
        <v>Sin cruce</v>
      </c>
      <c r="AR1627" s="23" t="str" cm="1">
        <f t="array" ref="AR1627">IF(AE1627="","",IF(SUMPRODUCT((AE1627=$AE$7:$AE$2085)*(AI1627=$AI$7:$AI$2085)*(AO1627=$AO$7:$AO$2085)*(AP1627=$AP$7:$AP$2085)*(ROW($AE$7:$AE$2085)&lt;&gt;ROW(AE1627))*((S1627=0)*($S$7:$S$2085&gt;0)+(S1627&gt;0)*($S$7:$S$2085=0)))&gt;0,"SALONES UNIDOS",IF(SUMPRODUCT((AE1627=$AE$7:$AE$2085)*(AI1627=$AI$7:$AI$2085)*((AO1627&lt;$AP$7:$AP$2085)*(AP1627&gt;$AO$7:$AO$2085))*(ROW($AE$7:$AE$2085)&lt;&gt;ROW(AE1627)))&gt;0,"Cruzado","Sin cruce")))</f>
        <v/>
      </c>
      <c r="AS1627" s="94" t="str">
        <f t="shared" si="32"/>
        <v>MH2SUNAMPEA</v>
      </c>
      <c r="AT1627" s="94" t="str" cm="1">
        <f t="array" ref="AT1627">IF(AS1627="","",IF(SUMPRODUCT((AS1627=$AS$7:$AS$2085)*(AI1627=$AI$7:$AI$2085)*(AO1627=$AO$7:$AO$2085)*(AP1627=$AP$7:$AP$2085)*(ROW($AS$7:$AS$2085)&lt;&gt;ROW(AS1627))*((S1627=0)*($S$7:$S$2085&gt;0)+(S1627&gt;0)*($S$7:$S$2085=0)))&gt;0,"SALONES UNIDOS",IF(SUMPRODUCT((AS1627=$AS$7:$AS$2085)*(AI1627=$AI$7:$AI$2085)*((AO1627&lt;$AP$7:$AP$2085)*(AP1627&gt;$AO$7:$AO$2085))*(ROW($AS$7:$AS$2085)&lt;&gt;ROW(AS1627)))&gt;0,"Cruzado","Sin cruce")))</f>
        <v>Sin cruce</v>
      </c>
    </row>
    <row r="1628" spans="3:46" ht="15.6" hidden="1" customHeight="1">
      <c r="C1628" s="496" t="s">
        <v>572</v>
      </c>
      <c r="D1628" s="15" t="s">
        <v>966</v>
      </c>
      <c r="E1628" s="15">
        <v>20261</v>
      </c>
      <c r="F1628" s="503" t="s">
        <v>111</v>
      </c>
      <c r="G1628" s="497" t="s">
        <v>80</v>
      </c>
      <c r="H1628" s="503" t="s">
        <v>84</v>
      </c>
      <c r="I1628" s="503">
        <v>2</v>
      </c>
      <c r="J1628" s="503" t="s">
        <v>41</v>
      </c>
      <c r="K1628" s="503" t="s">
        <v>41</v>
      </c>
      <c r="L1628" s="499" t="s">
        <v>992</v>
      </c>
      <c r="M1628" s="535" t="s">
        <v>745</v>
      </c>
      <c r="N1628" s="15" t="s">
        <v>586</v>
      </c>
      <c r="O1628" s="15" t="s">
        <v>578</v>
      </c>
      <c r="P1628" s="503" t="s">
        <v>579</v>
      </c>
      <c r="Q1628" s="15">
        <v>2</v>
      </c>
      <c r="R1628" s="15">
        <v>2</v>
      </c>
      <c r="S1628" s="479">
        <v>4</v>
      </c>
      <c r="T1628" s="15">
        <v>3</v>
      </c>
      <c r="U1628" s="471"/>
      <c r="V1628" s="550">
        <v>20</v>
      </c>
      <c r="W1628" s="548">
        <v>41845224</v>
      </c>
      <c r="X1628" s="564" t="s">
        <v>514</v>
      </c>
      <c r="Y1628" s="15" t="s">
        <v>579</v>
      </c>
      <c r="Z1628" s="15"/>
      <c r="AA1628" s="15"/>
      <c r="AB1628" s="15"/>
      <c r="AC1628" s="15" t="s">
        <v>1108</v>
      </c>
      <c r="AD1628" s="15"/>
      <c r="AE1628" s="479"/>
      <c r="AF1628" s="497"/>
      <c r="AG1628" s="497"/>
      <c r="AH1628" s="497" t="s">
        <v>203</v>
      </c>
      <c r="AI1628" s="15">
        <v>5</v>
      </c>
      <c r="AJ1628" s="15">
        <v>13</v>
      </c>
      <c r="AK1628" s="15">
        <v>30</v>
      </c>
      <c r="AL1628" s="15">
        <v>16</v>
      </c>
      <c r="AM1628" s="15">
        <v>50</v>
      </c>
      <c r="AN1628" s="490">
        <f>IF(AJ1628="",S1628,ROUND(((((AL1628/24)+(AM1628/1440))-((AJ1628/24)+(AK1628/1440)))*1440/50),5))</f>
        <v>4</v>
      </c>
      <c r="AO1628" s="491">
        <f>AJ1628/24+AK1628/1440</f>
        <v>0.5625</v>
      </c>
      <c r="AP1628" s="491">
        <f>AL1628/24+AM1628/1440</f>
        <v>0.70138888888888884</v>
      </c>
      <c r="AQ1628" s="23" t="str" cm="1">
        <f t="array" ref="AQ1628">IF(X1628="","",IF(SUMPRODUCT((X1628=$X$7:$X$2085)*(AI1628=$AI$7:$AI$2085)*(AO1628=$AO$7:$AO$2085)*(AP1628=$AP$7:$AP$2085)*(ROW($X$7:$X$2085)&lt;&gt;ROW(X1628))*((S1628=0)*($S$7:$S$2085&gt;0)+(S1628&gt;0)*($S$7:$S$2085=0)))&gt;0,"SALONES UNIDOS",IF(SUMPRODUCT((X1628=$X$7:$X$2085)*(AI1628=$AI$7:$AI$2085)*((AO1628&lt;$AP$7:$AP$2085)*(AP1628&gt;$AO$7:$AO$2085))*(ROW($X$7:$X$2085)&lt;&gt;ROW(X1628)))&gt;0,"Cruzado","Sin cruce")))</f>
        <v>Sin cruce</v>
      </c>
      <c r="AR1628" s="23" t="str" cm="1">
        <f t="array" ref="AR1628">IF(AE1628="","",IF(SUMPRODUCT((AE1628=$AE$7:$AE$2085)*(AI1628=$AI$7:$AI$2085)*(AO1628=$AO$7:$AO$2085)*(AP1628=$AP$7:$AP$2085)*(ROW($AE$7:$AE$2085)&lt;&gt;ROW(AE1628))*((S1628=0)*($S$7:$S$2085&gt;0)+(S1628&gt;0)*($S$7:$S$2085=0)))&gt;0,"SALONES UNIDOS",IF(SUMPRODUCT((AE1628=$AE$7:$AE$2085)*(AI1628=$AI$7:$AI$2085)*((AO1628&lt;$AP$7:$AP$2085)*(AP1628&gt;$AO$7:$AO$2085))*(ROW($AE$7:$AE$2085)&lt;&gt;ROW(AE1628)))&gt;0,"Cruzado","Sin cruce")))</f>
        <v/>
      </c>
      <c r="AS1628" s="94" t="str">
        <f t="shared" si="32"/>
        <v>MH2SUNAMPEA</v>
      </c>
      <c r="AT1628" s="94" t="str" cm="1">
        <f t="array" ref="AT1628">IF(AS1628="","",IF(SUMPRODUCT((AS1628=$AS$7:$AS$2085)*(AI1628=$AI$7:$AI$2085)*(AO1628=$AO$7:$AO$2085)*(AP1628=$AP$7:$AP$2085)*(ROW($AS$7:$AS$2085)&lt;&gt;ROW(AS1628))*((S1628=0)*($S$7:$S$2085&gt;0)+(S1628&gt;0)*($S$7:$S$2085=0)))&gt;0,"SALONES UNIDOS",IF(SUMPRODUCT((AS1628=$AS$7:$AS$2085)*(AI1628=$AI$7:$AI$2085)*((AO1628&lt;$AP$7:$AP$2085)*(AP1628&gt;$AO$7:$AO$2085))*(ROW($AS$7:$AS$2085)&lt;&gt;ROW(AS1628)))&gt;0,"Cruzado","Sin cruce")))</f>
        <v>Sin cruce</v>
      </c>
    </row>
    <row r="1629" spans="3:46" ht="15.6" hidden="1" customHeight="1">
      <c r="C1629" s="496" t="s">
        <v>572</v>
      </c>
      <c r="D1629" s="15" t="s">
        <v>966</v>
      </c>
      <c r="E1629" s="15">
        <v>20261</v>
      </c>
      <c r="F1629" s="503" t="s">
        <v>111</v>
      </c>
      <c r="G1629" s="497" t="s">
        <v>80</v>
      </c>
      <c r="H1629" s="503" t="s">
        <v>84</v>
      </c>
      <c r="I1629" s="503">
        <v>3</v>
      </c>
      <c r="J1629" s="503" t="s">
        <v>41</v>
      </c>
      <c r="K1629" s="503" t="s">
        <v>41</v>
      </c>
      <c r="L1629" s="499" t="s">
        <v>995</v>
      </c>
      <c r="M1629" s="535" t="s">
        <v>996</v>
      </c>
      <c r="N1629" s="15" t="s">
        <v>577</v>
      </c>
      <c r="O1629" s="15" t="s">
        <v>578</v>
      </c>
      <c r="P1629" s="503" t="s">
        <v>579</v>
      </c>
      <c r="Q1629" s="15">
        <v>2</v>
      </c>
      <c r="R1629" s="15">
        <v>0</v>
      </c>
      <c r="S1629" s="479">
        <v>2</v>
      </c>
      <c r="T1629" s="15">
        <v>3</v>
      </c>
      <c r="U1629" s="471"/>
      <c r="V1629" s="550">
        <v>30</v>
      </c>
      <c r="W1629" s="497">
        <v>45234890</v>
      </c>
      <c r="X1629" s="566" t="s">
        <v>486</v>
      </c>
      <c r="Y1629" s="15" t="s">
        <v>579</v>
      </c>
      <c r="Z1629" s="15"/>
      <c r="AA1629" s="15"/>
      <c r="AB1629" s="15"/>
      <c r="AC1629" s="485" t="s">
        <v>1078</v>
      </c>
      <c r="AD1629" s="15"/>
      <c r="AE1629" s="479"/>
      <c r="AF1629" s="497"/>
      <c r="AG1629" s="497"/>
      <c r="AH1629" s="15" t="s">
        <v>582</v>
      </c>
      <c r="AI1629" s="15">
        <v>6</v>
      </c>
      <c r="AJ1629" s="15">
        <v>16</v>
      </c>
      <c r="AK1629" s="15">
        <v>0</v>
      </c>
      <c r="AL1629" s="15">
        <v>17</v>
      </c>
      <c r="AM1629" s="15">
        <v>40</v>
      </c>
      <c r="AN1629" s="490">
        <f>IF(AJ1629="",S1629,ROUND(((((AL1629/24)+(AM1629/1440))-((AJ1629/24)+(AK1629/1440)))*1440/50),5))</f>
        <v>2</v>
      </c>
      <c r="AO1629" s="491">
        <f>AJ1629/24+AK1629/1440</f>
        <v>0.66666666666666663</v>
      </c>
      <c r="AP1629" s="491">
        <f>AL1629/24+AM1629/1440</f>
        <v>0.73611111111111116</v>
      </c>
      <c r="AQ1629" s="23" t="str" cm="1">
        <f t="array" ref="AQ1629">IF(X1629="","",IF(SUMPRODUCT((X1629=$X$7:$X$2085)*(AI1629=$AI$7:$AI$2085)*(AO1629=$AO$7:$AO$2085)*(AP1629=$AP$7:$AP$2085)*(ROW($X$7:$X$2085)&lt;&gt;ROW(X1629))*((S1629=0)*($S$7:$S$2085&gt;0)+(S1629&gt;0)*($S$7:$S$2085=0)))&gt;0,"SALONES UNIDOS",IF(SUMPRODUCT((X1629=$X$7:$X$2085)*(AI1629=$AI$7:$AI$2085)*((AO1629&lt;$AP$7:$AP$2085)*(AP1629&gt;$AO$7:$AO$2085))*(ROW($X$7:$X$2085)&lt;&gt;ROW(X1629)))&gt;0,"Cruzado","Sin cruce")))</f>
        <v>Sin cruce</v>
      </c>
      <c r="AR1629" s="23" t="str" cm="1">
        <f t="array" ref="AR1629">IF(AE1629="","",IF(SUMPRODUCT((AE1629=$AE$7:$AE$2085)*(AI1629=$AI$7:$AI$2085)*(AO1629=$AO$7:$AO$2085)*(AP1629=$AP$7:$AP$2085)*(ROW($AE$7:$AE$2085)&lt;&gt;ROW(AE1629))*((S1629=0)*($S$7:$S$2085&gt;0)+(S1629&gt;0)*($S$7:$S$2085=0)))&gt;0,"SALONES UNIDOS",IF(SUMPRODUCT((AE1629=$AE$7:$AE$2085)*(AI1629=$AI$7:$AI$2085)*((AO1629&lt;$AP$7:$AP$2085)*(AP1629&gt;$AO$7:$AO$2085))*(ROW($AE$7:$AE$2085)&lt;&gt;ROW(AE1629)))&gt;0,"Cruzado","Sin cruce")))</f>
        <v/>
      </c>
      <c r="AS1629" s="94" t="str">
        <f t="shared" si="32"/>
        <v>MH3SUNAMPEA</v>
      </c>
      <c r="AT1629" s="94" t="str" cm="1">
        <f t="array" ref="AT1629">IF(AS1629="","",IF(SUMPRODUCT((AS1629=$AS$7:$AS$2085)*(AI1629=$AI$7:$AI$2085)*(AO1629=$AO$7:$AO$2085)*(AP1629=$AP$7:$AP$2085)*(ROW($AS$7:$AS$2085)&lt;&gt;ROW(AS1629))*((S1629=0)*($S$7:$S$2085&gt;0)+(S1629&gt;0)*($S$7:$S$2085=0)))&gt;0,"SALONES UNIDOS",IF(SUMPRODUCT((AS1629=$AS$7:$AS$2085)*(AI1629=$AI$7:$AI$2085)*((AO1629&lt;$AP$7:$AP$2085)*(AP1629&gt;$AO$7:$AO$2085))*(ROW($AS$7:$AS$2085)&lt;&gt;ROW(AS1629)))&gt;0,"Cruzado","Sin cruce")))</f>
        <v>Sin cruce</v>
      </c>
    </row>
    <row r="1630" spans="3:46" ht="15.6" hidden="1" customHeight="1">
      <c r="C1630" s="496" t="s">
        <v>572</v>
      </c>
      <c r="D1630" s="15" t="s">
        <v>966</v>
      </c>
      <c r="E1630" s="15">
        <v>20261</v>
      </c>
      <c r="F1630" s="503" t="s">
        <v>111</v>
      </c>
      <c r="G1630" s="497" t="s">
        <v>80</v>
      </c>
      <c r="H1630" s="503" t="s">
        <v>84</v>
      </c>
      <c r="I1630" s="503">
        <v>3</v>
      </c>
      <c r="J1630" s="503" t="s">
        <v>574</v>
      </c>
      <c r="K1630" s="503" t="s">
        <v>41</v>
      </c>
      <c r="L1630" s="499" t="s">
        <v>995</v>
      </c>
      <c r="M1630" s="535" t="s">
        <v>996</v>
      </c>
      <c r="N1630" s="15" t="s">
        <v>577</v>
      </c>
      <c r="O1630" s="15" t="s">
        <v>578</v>
      </c>
      <c r="P1630" s="503" t="s">
        <v>579</v>
      </c>
      <c r="Q1630" s="15">
        <v>0</v>
      </c>
      <c r="R1630" s="15">
        <v>2</v>
      </c>
      <c r="S1630" s="479">
        <v>2</v>
      </c>
      <c r="T1630" s="15">
        <v>3</v>
      </c>
      <c r="U1630" s="471"/>
      <c r="V1630" s="550">
        <v>15</v>
      </c>
      <c r="W1630" s="497">
        <v>45234890</v>
      </c>
      <c r="X1630" s="566" t="s">
        <v>486</v>
      </c>
      <c r="Y1630" s="15" t="s">
        <v>579</v>
      </c>
      <c r="Z1630" s="15"/>
      <c r="AA1630" s="15"/>
      <c r="AB1630" s="15"/>
      <c r="AC1630" s="493"/>
      <c r="AD1630" s="15"/>
      <c r="AE1630" s="479" t="s">
        <v>1114</v>
      </c>
      <c r="AF1630" s="497"/>
      <c r="AG1630" s="497"/>
      <c r="AH1630" s="15" t="s">
        <v>100</v>
      </c>
      <c r="AI1630" s="15">
        <v>6</v>
      </c>
      <c r="AJ1630" s="15">
        <v>17</v>
      </c>
      <c r="AK1630" s="15">
        <v>40</v>
      </c>
      <c r="AL1630" s="15">
        <v>19</v>
      </c>
      <c r="AM1630" s="15">
        <v>20</v>
      </c>
      <c r="AN1630" s="490">
        <f>IF(AJ1630="",S1630,ROUND(((((AL1630/24)+(AM1630/1440))-((AJ1630/24)+(AK1630/1440)))*1440/50),5))</f>
        <v>2</v>
      </c>
      <c r="AO1630" s="491">
        <f>AJ1630/24+AK1630/1440</f>
        <v>0.73611111111111116</v>
      </c>
      <c r="AP1630" s="491">
        <f>AL1630/24+AM1630/1440</f>
        <v>0.80555555555555547</v>
      </c>
      <c r="AQ1630" s="23" t="str" cm="1">
        <f t="array" ref="AQ1630">IF(X1630="","",IF(SUMPRODUCT((X1630=$X$7:$X$2085)*(AI1630=$AI$7:$AI$2085)*(AO1630=$AO$7:$AO$2085)*(AP1630=$AP$7:$AP$2085)*(ROW($X$7:$X$2085)&lt;&gt;ROW(X1630))*((S1630=0)*($S$7:$S$2085&gt;0)+(S1630&gt;0)*($S$7:$S$2085=0)))&gt;0,"SALONES UNIDOS",IF(SUMPRODUCT((X1630=$X$7:$X$2085)*(AI1630=$AI$7:$AI$2085)*((AO1630&lt;$AP$7:$AP$2085)*(AP1630&gt;$AO$7:$AO$2085))*(ROW($X$7:$X$2085)&lt;&gt;ROW(X1630)))&gt;0,"Cruzado","Sin cruce")))</f>
        <v>Sin cruce</v>
      </c>
      <c r="AR1630" s="23" t="str" cm="1">
        <f t="array" ref="AR1630">IF(AE1630="","",IF(SUMPRODUCT((AE1630=$AE$7:$AE$2085)*(AI1630=$AI$7:$AI$2085)*(AO1630=$AO$7:$AO$2085)*(AP1630=$AP$7:$AP$2085)*(ROW($AE$7:$AE$2085)&lt;&gt;ROW(AE1630))*((S1630=0)*($S$7:$S$2085&gt;0)+(S1630&gt;0)*($S$7:$S$2085=0)))&gt;0,"SALONES UNIDOS",IF(SUMPRODUCT((AE1630=$AE$7:$AE$2085)*(AI1630=$AI$7:$AI$2085)*((AO1630&lt;$AP$7:$AP$2085)*(AP1630&gt;$AO$7:$AO$2085))*(ROW($AE$7:$AE$2085)&lt;&gt;ROW(AE1630)))&gt;0,"Cruzado","Sin cruce")))</f>
        <v>Sin cruce</v>
      </c>
      <c r="AS1630" s="94" t="str">
        <f t="shared" si="32"/>
        <v>MH3SUNAMPEA</v>
      </c>
      <c r="AT1630" s="94" t="str" cm="1">
        <f t="array" ref="AT1630">IF(AS1630="","",IF(SUMPRODUCT((AS1630=$AS$7:$AS$2085)*(AI1630=$AI$7:$AI$2085)*(AO1630=$AO$7:$AO$2085)*(AP1630=$AP$7:$AP$2085)*(ROW($AS$7:$AS$2085)&lt;&gt;ROW(AS1630))*((S1630=0)*($S$7:$S$2085&gt;0)+(S1630&gt;0)*($S$7:$S$2085=0)))&gt;0,"SALONES UNIDOS",IF(SUMPRODUCT((AS1630=$AS$7:$AS$2085)*(AI1630=$AI$7:$AI$2085)*((AO1630&lt;$AP$7:$AP$2085)*(AP1630&gt;$AO$7:$AO$2085))*(ROW($AS$7:$AS$2085)&lt;&gt;ROW(AS1630)))&gt;0,"Cruzado","Sin cruce")))</f>
        <v>Sin cruce</v>
      </c>
    </row>
    <row r="1631" spans="3:46" ht="15.6" hidden="1" customHeight="1">
      <c r="C1631" s="496" t="s">
        <v>572</v>
      </c>
      <c r="D1631" s="15" t="s">
        <v>966</v>
      </c>
      <c r="E1631" s="15">
        <v>20261</v>
      </c>
      <c r="F1631" s="503" t="s">
        <v>111</v>
      </c>
      <c r="G1631" s="497" t="s">
        <v>80</v>
      </c>
      <c r="H1631" s="503" t="s">
        <v>84</v>
      </c>
      <c r="I1631" s="503">
        <v>3</v>
      </c>
      <c r="J1631" s="503" t="s">
        <v>583</v>
      </c>
      <c r="K1631" s="503" t="s">
        <v>41</v>
      </c>
      <c r="L1631" s="499" t="s">
        <v>995</v>
      </c>
      <c r="M1631" s="535" t="s">
        <v>996</v>
      </c>
      <c r="N1631" s="15" t="s">
        <v>577</v>
      </c>
      <c r="O1631" s="15" t="s">
        <v>578</v>
      </c>
      <c r="P1631" s="503" t="s">
        <v>579</v>
      </c>
      <c r="Q1631" s="15">
        <v>0</v>
      </c>
      <c r="R1631" s="15">
        <v>2</v>
      </c>
      <c r="S1631" s="479">
        <v>2</v>
      </c>
      <c r="T1631" s="15">
        <v>3</v>
      </c>
      <c r="U1631" s="471"/>
      <c r="V1631" s="550">
        <v>15</v>
      </c>
      <c r="W1631" s="497">
        <v>45234890</v>
      </c>
      <c r="X1631" s="566" t="s">
        <v>486</v>
      </c>
      <c r="Y1631" s="15" t="s">
        <v>579</v>
      </c>
      <c r="Z1631" s="15"/>
      <c r="AA1631" s="15"/>
      <c r="AB1631" s="15"/>
      <c r="AC1631" s="493"/>
      <c r="AD1631" s="15"/>
      <c r="AE1631" s="479" t="s">
        <v>1114</v>
      </c>
      <c r="AF1631" s="497"/>
      <c r="AG1631" s="497"/>
      <c r="AH1631" s="15" t="s">
        <v>100</v>
      </c>
      <c r="AI1631" s="15">
        <v>6</v>
      </c>
      <c r="AJ1631" s="15">
        <v>19</v>
      </c>
      <c r="AK1631" s="15">
        <v>20</v>
      </c>
      <c r="AL1631" s="15">
        <v>21</v>
      </c>
      <c r="AM1631" s="15">
        <v>0</v>
      </c>
      <c r="AN1631" s="490">
        <f>IF(AJ1631="",S1631,ROUND(((((AL1631/24)+(AM1631/1440))-((AJ1631/24)+(AK1631/1440)))*1440/50),5))</f>
        <v>2</v>
      </c>
      <c r="AO1631" s="491">
        <f>AJ1631/24+AK1631/1440</f>
        <v>0.80555555555555547</v>
      </c>
      <c r="AP1631" s="491">
        <f>AL1631/24+AM1631/1440</f>
        <v>0.875</v>
      </c>
      <c r="AQ1631" s="23" t="str" cm="1">
        <f t="array" ref="AQ1631">IF(X1631="","",IF(SUMPRODUCT((X1631=$X$7:$X$2085)*(AI1631=$AI$7:$AI$2085)*(AO1631=$AO$7:$AO$2085)*(AP1631=$AP$7:$AP$2085)*(ROW($X$7:$X$2085)&lt;&gt;ROW(X1631))*((S1631=0)*($S$7:$S$2085&gt;0)+(S1631&gt;0)*($S$7:$S$2085=0)))&gt;0,"SALONES UNIDOS",IF(SUMPRODUCT((X1631=$X$7:$X$2085)*(AI1631=$AI$7:$AI$2085)*((AO1631&lt;$AP$7:$AP$2085)*(AP1631&gt;$AO$7:$AO$2085))*(ROW($X$7:$X$2085)&lt;&gt;ROW(X1631)))&gt;0,"Cruzado","Sin cruce")))</f>
        <v>Sin cruce</v>
      </c>
      <c r="AR1631" s="23" t="str" cm="1">
        <f t="array" ref="AR1631">IF(AE1631="","",IF(SUMPRODUCT((AE1631=$AE$7:$AE$2085)*(AI1631=$AI$7:$AI$2085)*(AO1631=$AO$7:$AO$2085)*(AP1631=$AP$7:$AP$2085)*(ROW($AE$7:$AE$2085)&lt;&gt;ROW(AE1631))*((S1631=0)*($S$7:$S$2085&gt;0)+(S1631&gt;0)*($S$7:$S$2085=0)))&gt;0,"SALONES UNIDOS",IF(SUMPRODUCT((AE1631=$AE$7:$AE$2085)*(AI1631=$AI$7:$AI$2085)*((AO1631&lt;$AP$7:$AP$2085)*(AP1631&gt;$AO$7:$AO$2085))*(ROW($AE$7:$AE$2085)&lt;&gt;ROW(AE1631)))&gt;0,"Cruzado","Sin cruce")))</f>
        <v>Sin cruce</v>
      </c>
      <c r="AS1631" s="94" t="str">
        <f t="shared" si="32"/>
        <v>MH3SUNAMPEA</v>
      </c>
      <c r="AT1631" s="94" t="str" cm="1">
        <f t="array" ref="AT1631">IF(AS1631="","",IF(SUMPRODUCT((AS1631=$AS$7:$AS$2085)*(AI1631=$AI$7:$AI$2085)*(AO1631=$AO$7:$AO$2085)*(AP1631=$AP$7:$AP$2085)*(ROW($AS$7:$AS$2085)&lt;&gt;ROW(AS1631))*((S1631=0)*($S$7:$S$2085&gt;0)+(S1631&gt;0)*($S$7:$S$2085=0)))&gt;0,"SALONES UNIDOS",IF(SUMPRODUCT((AS1631=$AS$7:$AS$2085)*(AI1631=$AI$7:$AI$2085)*((AO1631&lt;$AP$7:$AP$2085)*(AP1631&gt;$AO$7:$AO$2085))*(ROW($AS$7:$AS$2085)&lt;&gt;ROW(AS1631)))&gt;0,"Cruzado","Sin cruce")))</f>
        <v>Sin cruce</v>
      </c>
    </row>
    <row r="1632" spans="3:46" ht="15.6" hidden="1" customHeight="1">
      <c r="C1632" s="496" t="s">
        <v>572</v>
      </c>
      <c r="D1632" s="15" t="s">
        <v>966</v>
      </c>
      <c r="E1632" s="15">
        <v>20261</v>
      </c>
      <c r="F1632" s="503" t="s">
        <v>111</v>
      </c>
      <c r="G1632" s="497" t="s">
        <v>80</v>
      </c>
      <c r="H1632" s="503" t="s">
        <v>84</v>
      </c>
      <c r="I1632" s="503">
        <v>3</v>
      </c>
      <c r="J1632" s="503" t="s">
        <v>41</v>
      </c>
      <c r="K1632" s="503" t="s">
        <v>41</v>
      </c>
      <c r="L1632" s="499" t="s">
        <v>998</v>
      </c>
      <c r="M1632" s="535" t="s">
        <v>999</v>
      </c>
      <c r="N1632" s="15" t="s">
        <v>577</v>
      </c>
      <c r="O1632" s="15" t="s">
        <v>578</v>
      </c>
      <c r="P1632" s="503" t="s">
        <v>579</v>
      </c>
      <c r="Q1632" s="15">
        <v>2</v>
      </c>
      <c r="R1632" s="15">
        <v>0</v>
      </c>
      <c r="S1632" s="479">
        <v>2</v>
      </c>
      <c r="T1632" s="15">
        <v>3</v>
      </c>
      <c r="U1632" s="471"/>
      <c r="V1632" s="550">
        <v>30</v>
      </c>
      <c r="W1632" s="497">
        <v>9381584</v>
      </c>
      <c r="X1632" s="566" t="s">
        <v>473</v>
      </c>
      <c r="Y1632" s="15" t="s">
        <v>579</v>
      </c>
      <c r="Z1632" s="15"/>
      <c r="AA1632" s="15"/>
      <c r="AB1632" s="15"/>
      <c r="AC1632" s="15" t="s">
        <v>1115</v>
      </c>
      <c r="AD1632" s="15"/>
      <c r="AE1632" s="479"/>
      <c r="AF1632" s="497"/>
      <c r="AG1632" s="497"/>
      <c r="AH1632" s="497" t="s">
        <v>582</v>
      </c>
      <c r="AI1632" s="15">
        <v>1</v>
      </c>
      <c r="AJ1632" s="15">
        <v>15</v>
      </c>
      <c r="AK1632" s="15">
        <v>10</v>
      </c>
      <c r="AL1632" s="15">
        <v>16</v>
      </c>
      <c r="AM1632" s="15">
        <v>50</v>
      </c>
      <c r="AN1632" s="490">
        <f>IF(AJ1632="",S1632,ROUND(((((AL1632/24)+(AM1632/1440))-((AJ1632/24)+(AK1632/1440)))*1440/50),5))</f>
        <v>2</v>
      </c>
      <c r="AO1632" s="491">
        <f>AJ1632/24+AK1632/1440</f>
        <v>0.63194444444444442</v>
      </c>
      <c r="AP1632" s="491">
        <f>AL1632/24+AM1632/1440</f>
        <v>0.70138888888888884</v>
      </c>
      <c r="AQ1632" s="23" t="str" cm="1">
        <f t="array" ref="AQ1632">IF(X1632="","",IF(SUMPRODUCT((X1632=$X$7:$X$2085)*(AI1632=$AI$7:$AI$2085)*(AO1632=$AO$7:$AO$2085)*(AP1632=$AP$7:$AP$2085)*(ROW($X$7:$X$2085)&lt;&gt;ROW(X1632))*((S1632=0)*($S$7:$S$2085&gt;0)+(S1632&gt;0)*($S$7:$S$2085=0)))&gt;0,"SALONES UNIDOS",IF(SUMPRODUCT((X1632=$X$7:$X$2085)*(AI1632=$AI$7:$AI$2085)*((AO1632&lt;$AP$7:$AP$2085)*(AP1632&gt;$AO$7:$AO$2085))*(ROW($X$7:$X$2085)&lt;&gt;ROW(X1632)))&gt;0,"Cruzado","Sin cruce")))</f>
        <v>Sin cruce</v>
      </c>
      <c r="AR1632" s="23" t="str" cm="1">
        <f t="array" ref="AR1632">IF(AE1632="","",IF(SUMPRODUCT((AE1632=$AE$7:$AE$2085)*(AI1632=$AI$7:$AI$2085)*(AO1632=$AO$7:$AO$2085)*(AP1632=$AP$7:$AP$2085)*(ROW($AE$7:$AE$2085)&lt;&gt;ROW(AE1632))*((S1632=0)*($S$7:$S$2085&gt;0)+(S1632&gt;0)*($S$7:$S$2085=0)))&gt;0,"SALONES UNIDOS",IF(SUMPRODUCT((AE1632=$AE$7:$AE$2085)*(AI1632=$AI$7:$AI$2085)*((AO1632&lt;$AP$7:$AP$2085)*(AP1632&gt;$AO$7:$AO$2085))*(ROW($AE$7:$AE$2085)&lt;&gt;ROW(AE1632)))&gt;0,"Cruzado","Sin cruce")))</f>
        <v/>
      </c>
      <c r="AS1632" s="94" t="str">
        <f t="shared" si="32"/>
        <v>MH3SUNAMPEA</v>
      </c>
      <c r="AT1632" s="94" t="str" cm="1">
        <f t="array" ref="AT1632">IF(AS1632="","",IF(SUMPRODUCT((AS1632=$AS$7:$AS$2085)*(AI1632=$AI$7:$AI$2085)*(AO1632=$AO$7:$AO$2085)*(AP1632=$AP$7:$AP$2085)*(ROW($AS$7:$AS$2085)&lt;&gt;ROW(AS1632))*((S1632=0)*($S$7:$S$2085&gt;0)+(S1632&gt;0)*($S$7:$S$2085=0)))&gt;0,"SALONES UNIDOS",IF(SUMPRODUCT((AS1632=$AS$7:$AS$2085)*(AI1632=$AI$7:$AI$2085)*((AO1632&lt;$AP$7:$AP$2085)*(AP1632&gt;$AO$7:$AO$2085))*(ROW($AS$7:$AS$2085)&lt;&gt;ROW(AS1632)))&gt;0,"Cruzado","Sin cruce")))</f>
        <v>Sin cruce</v>
      </c>
    </row>
    <row r="1633" spans="3:46" ht="15.6" hidden="1" customHeight="1">
      <c r="C1633" s="496" t="s">
        <v>572</v>
      </c>
      <c r="D1633" s="15" t="s">
        <v>966</v>
      </c>
      <c r="E1633" s="15">
        <v>20261</v>
      </c>
      <c r="F1633" s="503" t="s">
        <v>111</v>
      </c>
      <c r="G1633" s="497" t="s">
        <v>80</v>
      </c>
      <c r="H1633" s="503" t="s">
        <v>84</v>
      </c>
      <c r="I1633" s="503">
        <v>3</v>
      </c>
      <c r="J1633" s="503" t="s">
        <v>574</v>
      </c>
      <c r="K1633" s="503" t="s">
        <v>41</v>
      </c>
      <c r="L1633" s="499" t="s">
        <v>998</v>
      </c>
      <c r="M1633" s="535" t="s">
        <v>999</v>
      </c>
      <c r="N1633" s="15" t="s">
        <v>577</v>
      </c>
      <c r="O1633" s="15" t="s">
        <v>578</v>
      </c>
      <c r="P1633" s="503" t="s">
        <v>579</v>
      </c>
      <c r="Q1633" s="15">
        <v>0</v>
      </c>
      <c r="R1633" s="15">
        <v>2</v>
      </c>
      <c r="S1633" s="479">
        <v>2</v>
      </c>
      <c r="T1633" s="15">
        <v>3</v>
      </c>
      <c r="U1633" s="471"/>
      <c r="V1633" s="550">
        <v>15</v>
      </c>
      <c r="W1633" s="497">
        <v>9381584</v>
      </c>
      <c r="X1633" s="566" t="s">
        <v>473</v>
      </c>
      <c r="Y1633" s="15" t="s">
        <v>579</v>
      </c>
      <c r="Z1633" s="15"/>
      <c r="AA1633" s="15"/>
      <c r="AB1633" s="15"/>
      <c r="AC1633" s="493"/>
      <c r="AD1633" s="15"/>
      <c r="AE1633" s="15" t="s">
        <v>950</v>
      </c>
      <c r="AF1633" s="497"/>
      <c r="AG1633" s="497"/>
      <c r="AH1633" s="497" t="s">
        <v>100</v>
      </c>
      <c r="AI1633" s="15">
        <v>1</v>
      </c>
      <c r="AJ1633" s="15">
        <v>16</v>
      </c>
      <c r="AK1633" s="15">
        <v>50</v>
      </c>
      <c r="AL1633" s="15">
        <v>18</v>
      </c>
      <c r="AM1633" s="15">
        <v>30</v>
      </c>
      <c r="AN1633" s="490">
        <f>IF(AJ1633="",S1633,ROUND(((((AL1633/24)+(AM1633/1440))-((AJ1633/24)+(AK1633/1440)))*1440/50),5))</f>
        <v>2</v>
      </c>
      <c r="AO1633" s="491">
        <f>AJ1633/24+AK1633/1440</f>
        <v>0.70138888888888884</v>
      </c>
      <c r="AP1633" s="491">
        <f>AL1633/24+AM1633/1440</f>
        <v>0.77083333333333337</v>
      </c>
      <c r="AQ1633" s="23" t="str" cm="1">
        <f t="array" ref="AQ1633">IF(X1633="","",IF(SUMPRODUCT((X1633=$X$7:$X$2085)*(AI1633=$AI$7:$AI$2085)*(AO1633=$AO$7:$AO$2085)*(AP1633=$AP$7:$AP$2085)*(ROW($X$7:$X$2085)&lt;&gt;ROW(X1633))*((S1633=0)*($S$7:$S$2085&gt;0)+(S1633&gt;0)*($S$7:$S$2085=0)))&gt;0,"SALONES UNIDOS",IF(SUMPRODUCT((X1633=$X$7:$X$2085)*(AI1633=$AI$7:$AI$2085)*((AO1633&lt;$AP$7:$AP$2085)*(AP1633&gt;$AO$7:$AO$2085))*(ROW($X$7:$X$2085)&lt;&gt;ROW(X1633)))&gt;0,"Cruzado","Sin cruce")))</f>
        <v>Sin cruce</v>
      </c>
      <c r="AR1633" s="23" t="str" cm="1">
        <f t="array" ref="AR1633">IF(AE1633="","",IF(SUMPRODUCT((AE1633=$AE$7:$AE$2085)*(AI1633=$AI$7:$AI$2085)*(AO1633=$AO$7:$AO$2085)*(AP1633=$AP$7:$AP$2085)*(ROW($AE$7:$AE$2085)&lt;&gt;ROW(AE1633))*((S1633=0)*($S$7:$S$2085&gt;0)+(S1633&gt;0)*($S$7:$S$2085=0)))&gt;0,"SALONES UNIDOS",IF(SUMPRODUCT((AE1633=$AE$7:$AE$2085)*(AI1633=$AI$7:$AI$2085)*((AO1633&lt;$AP$7:$AP$2085)*(AP1633&gt;$AO$7:$AO$2085))*(ROW($AE$7:$AE$2085)&lt;&gt;ROW(AE1633)))&gt;0,"Cruzado","Sin cruce")))</f>
        <v>Cruzado</v>
      </c>
      <c r="AS1633" s="94" t="str">
        <f t="shared" si="32"/>
        <v>MH3SUNAMPEA</v>
      </c>
      <c r="AT1633" s="94" t="str" cm="1">
        <f t="array" ref="AT1633">IF(AS1633="","",IF(SUMPRODUCT((AS1633=$AS$7:$AS$2085)*(AI1633=$AI$7:$AI$2085)*(AO1633=$AO$7:$AO$2085)*(AP1633=$AP$7:$AP$2085)*(ROW($AS$7:$AS$2085)&lt;&gt;ROW(AS1633))*((S1633=0)*($S$7:$S$2085&gt;0)+(S1633&gt;0)*($S$7:$S$2085=0)))&gt;0,"SALONES UNIDOS",IF(SUMPRODUCT((AS1633=$AS$7:$AS$2085)*(AI1633=$AI$7:$AI$2085)*((AO1633&lt;$AP$7:$AP$2085)*(AP1633&gt;$AO$7:$AO$2085))*(ROW($AS$7:$AS$2085)&lt;&gt;ROW(AS1633)))&gt;0,"Cruzado","Sin cruce")))</f>
        <v>Sin cruce</v>
      </c>
    </row>
    <row r="1634" spans="3:46" ht="15.6" hidden="1" customHeight="1">
      <c r="C1634" s="496" t="s">
        <v>572</v>
      </c>
      <c r="D1634" s="15" t="s">
        <v>966</v>
      </c>
      <c r="E1634" s="15">
        <v>20261</v>
      </c>
      <c r="F1634" s="503" t="s">
        <v>111</v>
      </c>
      <c r="G1634" s="497" t="s">
        <v>80</v>
      </c>
      <c r="H1634" s="503" t="s">
        <v>84</v>
      </c>
      <c r="I1634" s="503">
        <v>3</v>
      </c>
      <c r="J1634" s="503" t="s">
        <v>583</v>
      </c>
      <c r="K1634" s="503" t="s">
        <v>41</v>
      </c>
      <c r="L1634" s="499" t="s">
        <v>998</v>
      </c>
      <c r="M1634" s="535" t="s">
        <v>999</v>
      </c>
      <c r="N1634" s="15" t="s">
        <v>577</v>
      </c>
      <c r="O1634" s="15" t="s">
        <v>578</v>
      </c>
      <c r="P1634" s="503" t="s">
        <v>579</v>
      </c>
      <c r="Q1634" s="15">
        <v>0</v>
      </c>
      <c r="R1634" s="15">
        <v>2</v>
      </c>
      <c r="S1634" s="479">
        <v>2</v>
      </c>
      <c r="T1634" s="15">
        <v>3</v>
      </c>
      <c r="U1634" s="471"/>
      <c r="V1634" s="550">
        <v>15</v>
      </c>
      <c r="W1634" s="497">
        <v>9381584</v>
      </c>
      <c r="X1634" s="566" t="s">
        <v>473</v>
      </c>
      <c r="Y1634" s="15" t="s">
        <v>579</v>
      </c>
      <c r="Z1634" s="15"/>
      <c r="AA1634" s="15"/>
      <c r="AB1634" s="15"/>
      <c r="AC1634" s="493"/>
      <c r="AD1634" s="15"/>
      <c r="AE1634" s="15" t="s">
        <v>950</v>
      </c>
      <c r="AF1634" s="497"/>
      <c r="AG1634" s="497"/>
      <c r="AH1634" s="497" t="s">
        <v>100</v>
      </c>
      <c r="AI1634" s="15">
        <v>1</v>
      </c>
      <c r="AJ1634" s="15">
        <v>18</v>
      </c>
      <c r="AK1634" s="15">
        <v>30</v>
      </c>
      <c r="AL1634" s="15">
        <v>20</v>
      </c>
      <c r="AM1634" s="15">
        <v>10</v>
      </c>
      <c r="AN1634" s="490">
        <f>IF(AJ1634="",S1634,ROUND(((((AL1634/24)+(AM1634/1440))-((AJ1634/24)+(AK1634/1440)))*1440/50),5))</f>
        <v>2</v>
      </c>
      <c r="AO1634" s="491">
        <f>AJ1634/24+AK1634/1440</f>
        <v>0.77083333333333337</v>
      </c>
      <c r="AP1634" s="491">
        <f>AL1634/24+AM1634/1440</f>
        <v>0.84027777777777779</v>
      </c>
      <c r="AQ1634" s="23" t="str" cm="1">
        <f t="array" ref="AQ1634">IF(X1634="","",IF(SUMPRODUCT((X1634=$X$7:$X$2085)*(AI1634=$AI$7:$AI$2085)*(AO1634=$AO$7:$AO$2085)*(AP1634=$AP$7:$AP$2085)*(ROW($X$7:$X$2085)&lt;&gt;ROW(X1634))*((S1634=0)*($S$7:$S$2085&gt;0)+(S1634&gt;0)*($S$7:$S$2085=0)))&gt;0,"SALONES UNIDOS",IF(SUMPRODUCT((X1634=$X$7:$X$2085)*(AI1634=$AI$7:$AI$2085)*((AO1634&lt;$AP$7:$AP$2085)*(AP1634&gt;$AO$7:$AO$2085))*(ROW($X$7:$X$2085)&lt;&gt;ROW(X1634)))&gt;0,"Cruzado","Sin cruce")))</f>
        <v>Sin cruce</v>
      </c>
      <c r="AR1634" s="23" t="str" cm="1">
        <f t="array" ref="AR1634">IF(AE1634="","",IF(SUMPRODUCT((AE1634=$AE$7:$AE$2085)*(AI1634=$AI$7:$AI$2085)*(AO1634=$AO$7:$AO$2085)*(AP1634=$AP$7:$AP$2085)*(ROW($AE$7:$AE$2085)&lt;&gt;ROW(AE1634))*((S1634=0)*($S$7:$S$2085&gt;0)+(S1634&gt;0)*($S$7:$S$2085=0)))&gt;0,"SALONES UNIDOS",IF(SUMPRODUCT((AE1634=$AE$7:$AE$2085)*(AI1634=$AI$7:$AI$2085)*((AO1634&lt;$AP$7:$AP$2085)*(AP1634&gt;$AO$7:$AO$2085))*(ROW($AE$7:$AE$2085)&lt;&gt;ROW(AE1634)))&gt;0,"Cruzado","Sin cruce")))</f>
        <v>Sin cruce</v>
      </c>
      <c r="AS1634" s="94" t="str">
        <f t="shared" si="32"/>
        <v>MH3SUNAMPEA</v>
      </c>
      <c r="AT1634" s="94" t="str" cm="1">
        <f t="array" ref="AT1634">IF(AS1634="","",IF(SUMPRODUCT((AS1634=$AS$7:$AS$2085)*(AI1634=$AI$7:$AI$2085)*(AO1634=$AO$7:$AO$2085)*(AP1634=$AP$7:$AP$2085)*(ROW($AS$7:$AS$2085)&lt;&gt;ROW(AS1634))*((S1634=0)*($S$7:$S$2085&gt;0)+(S1634&gt;0)*($S$7:$S$2085=0)))&gt;0,"SALONES UNIDOS",IF(SUMPRODUCT((AS1634=$AS$7:$AS$2085)*(AI1634=$AI$7:$AI$2085)*((AO1634&lt;$AP$7:$AP$2085)*(AP1634&gt;$AO$7:$AO$2085))*(ROW($AS$7:$AS$2085)&lt;&gt;ROW(AS1634)))&gt;0,"Cruzado","Sin cruce")))</f>
        <v>Sin cruce</v>
      </c>
    </row>
    <row r="1635" spans="3:46" ht="15.6" hidden="1" customHeight="1">
      <c r="C1635" s="496" t="s">
        <v>572</v>
      </c>
      <c r="D1635" s="15" t="s">
        <v>966</v>
      </c>
      <c r="E1635" s="15">
        <v>20261</v>
      </c>
      <c r="F1635" s="503" t="s">
        <v>111</v>
      </c>
      <c r="G1635" s="497" t="s">
        <v>80</v>
      </c>
      <c r="H1635" s="503" t="s">
        <v>84</v>
      </c>
      <c r="I1635" s="503">
        <v>3</v>
      </c>
      <c r="J1635" s="503" t="s">
        <v>41</v>
      </c>
      <c r="K1635" s="503" t="s">
        <v>41</v>
      </c>
      <c r="L1635" s="499" t="s">
        <v>1000</v>
      </c>
      <c r="M1635" s="535" t="s">
        <v>616</v>
      </c>
      <c r="N1635" s="15" t="s">
        <v>586</v>
      </c>
      <c r="O1635" s="15" t="s">
        <v>578</v>
      </c>
      <c r="P1635" s="503" t="s">
        <v>624</v>
      </c>
      <c r="Q1635" s="15">
        <v>2</v>
      </c>
      <c r="R1635" s="15">
        <v>2</v>
      </c>
      <c r="S1635" s="479">
        <v>4</v>
      </c>
      <c r="T1635" s="15">
        <v>3</v>
      </c>
      <c r="U1635" s="471"/>
      <c r="V1635" s="550">
        <v>30</v>
      </c>
      <c r="W1635" s="616">
        <v>72155412</v>
      </c>
      <c r="X1635" s="617" t="s">
        <v>505</v>
      </c>
      <c r="Y1635" s="15" t="s">
        <v>196</v>
      </c>
      <c r="Z1635" s="15"/>
      <c r="AA1635" s="15"/>
      <c r="AB1635" s="15"/>
      <c r="AC1635" s="493"/>
      <c r="AD1635" s="15"/>
      <c r="AE1635" s="479"/>
      <c r="AF1635" s="497"/>
      <c r="AG1635" s="497"/>
      <c r="AH1635" s="15" t="s">
        <v>203</v>
      </c>
      <c r="AI1635" s="15">
        <v>3</v>
      </c>
      <c r="AJ1635" s="15">
        <v>11</v>
      </c>
      <c r="AK1635" s="15">
        <v>0</v>
      </c>
      <c r="AL1635" s="15">
        <v>14</v>
      </c>
      <c r="AM1635" s="15">
        <v>20</v>
      </c>
      <c r="AN1635" s="490">
        <f>IF(AJ1635="",S1635,ROUND(((((AL1635/24)+(AM1635/1440))-((AJ1635/24)+(AK1635/1440)))*1440/50),5))</f>
        <v>4</v>
      </c>
      <c r="AO1635" s="491">
        <f>AJ1635/24+AK1635/1440</f>
        <v>0.45833333333333331</v>
      </c>
      <c r="AP1635" s="491">
        <f>AL1635/24+AM1635/1440</f>
        <v>0.59722222222222221</v>
      </c>
      <c r="AQ1635" s="23" t="str" cm="1">
        <f t="array" ref="AQ1635">IF(X1635="","",IF(SUMPRODUCT((X1635=$X$7:$X$2085)*(AI1635=$AI$7:$AI$2085)*(AO1635=$AO$7:$AO$2085)*(AP1635=$AP$7:$AP$2085)*(ROW($X$7:$X$2085)&lt;&gt;ROW(X1635))*((S1635=0)*($S$7:$S$2085&gt;0)+(S1635&gt;0)*($S$7:$S$2085=0)))&gt;0,"SALONES UNIDOS",IF(SUMPRODUCT((X1635=$X$7:$X$2085)*(AI1635=$AI$7:$AI$2085)*((AO1635&lt;$AP$7:$AP$2085)*(AP1635&gt;$AO$7:$AO$2085))*(ROW($X$7:$X$2085)&lt;&gt;ROW(X1635)))&gt;0,"Cruzado","Sin cruce")))</f>
        <v>Sin cruce</v>
      </c>
      <c r="AR1635" s="23" t="str" cm="1">
        <f t="array" ref="AR1635">IF(AE1635="","",IF(SUMPRODUCT((AE1635=$AE$7:$AE$2085)*(AI1635=$AI$7:$AI$2085)*(AO1635=$AO$7:$AO$2085)*(AP1635=$AP$7:$AP$2085)*(ROW($AE$7:$AE$2085)&lt;&gt;ROW(AE1635))*((S1635=0)*($S$7:$S$2085&gt;0)+(S1635&gt;0)*($S$7:$S$2085=0)))&gt;0,"SALONES UNIDOS",IF(SUMPRODUCT((AE1635=$AE$7:$AE$2085)*(AI1635=$AI$7:$AI$2085)*((AO1635&lt;$AP$7:$AP$2085)*(AP1635&gt;$AO$7:$AO$2085))*(ROW($AE$7:$AE$2085)&lt;&gt;ROW(AE1635)))&gt;0,"Cruzado","Sin cruce")))</f>
        <v/>
      </c>
      <c r="AS1635" s="94" t="str">
        <f t="shared" si="32"/>
        <v>MH3SUNAMPEA</v>
      </c>
      <c r="AT1635" s="94" t="str" cm="1">
        <f t="array" ref="AT1635">IF(AS1635="","",IF(SUMPRODUCT((AS1635=$AS$7:$AS$2085)*(AI1635=$AI$7:$AI$2085)*(AO1635=$AO$7:$AO$2085)*(AP1635=$AP$7:$AP$2085)*(ROW($AS$7:$AS$2085)&lt;&gt;ROW(AS1635))*((S1635=0)*($S$7:$S$2085&gt;0)+(S1635&gt;0)*($S$7:$S$2085=0)))&gt;0,"SALONES UNIDOS",IF(SUMPRODUCT((AS1635=$AS$7:$AS$2085)*(AI1635=$AI$7:$AI$2085)*((AO1635&lt;$AP$7:$AP$2085)*(AP1635&gt;$AO$7:$AO$2085))*(ROW($AS$7:$AS$2085)&lt;&gt;ROW(AS1635)))&gt;0,"Cruzado","Sin cruce")))</f>
        <v>Sin cruce</v>
      </c>
    </row>
    <row r="1636" spans="3:46" ht="15.6" hidden="1" customHeight="1">
      <c r="C1636" s="496" t="s">
        <v>572</v>
      </c>
      <c r="D1636" s="15" t="s">
        <v>966</v>
      </c>
      <c r="E1636" s="15">
        <v>20261</v>
      </c>
      <c r="F1636" s="503" t="s">
        <v>111</v>
      </c>
      <c r="G1636" s="497" t="s">
        <v>80</v>
      </c>
      <c r="H1636" s="503" t="s">
        <v>84</v>
      </c>
      <c r="I1636" s="503">
        <v>3</v>
      </c>
      <c r="J1636" s="503" t="s">
        <v>41</v>
      </c>
      <c r="K1636" s="503" t="s">
        <v>41</v>
      </c>
      <c r="L1636" s="499" t="s">
        <v>1001</v>
      </c>
      <c r="M1636" s="535" t="s">
        <v>1002</v>
      </c>
      <c r="N1636" s="15" t="s">
        <v>577</v>
      </c>
      <c r="O1636" s="15" t="s">
        <v>578</v>
      </c>
      <c r="P1636" s="503" t="s">
        <v>579</v>
      </c>
      <c r="Q1636" s="15">
        <v>2</v>
      </c>
      <c r="R1636" s="15">
        <v>2</v>
      </c>
      <c r="S1636" s="479">
        <v>4</v>
      </c>
      <c r="T1636" s="15">
        <v>3</v>
      </c>
      <c r="U1636" s="471"/>
      <c r="V1636" s="550">
        <v>30</v>
      </c>
      <c r="W1636" s="497">
        <v>45447624</v>
      </c>
      <c r="X1636" s="566" t="s">
        <v>414</v>
      </c>
      <c r="Y1636" s="15" t="s">
        <v>579</v>
      </c>
      <c r="Z1636" s="15"/>
      <c r="AA1636" s="15"/>
      <c r="AB1636" s="15"/>
      <c r="AC1636" s="15" t="s">
        <v>1115</v>
      </c>
      <c r="AD1636" s="15"/>
      <c r="AE1636" s="479"/>
      <c r="AF1636" s="497"/>
      <c r="AG1636" s="497"/>
      <c r="AH1636" s="497" t="s">
        <v>203</v>
      </c>
      <c r="AI1636" s="15">
        <v>4</v>
      </c>
      <c r="AJ1636" s="15">
        <v>10</v>
      </c>
      <c r="AK1636" s="15">
        <v>10</v>
      </c>
      <c r="AL1636" s="15">
        <v>13</v>
      </c>
      <c r="AM1636" s="15">
        <v>30</v>
      </c>
      <c r="AN1636" s="490">
        <f>IF(AJ1636="",S1636,ROUND(((((AL1636/24)+(AM1636/1440))-((AJ1636/24)+(AK1636/1440)))*1440/50),5))</f>
        <v>4</v>
      </c>
      <c r="AO1636" s="491">
        <f>AJ1636/24+AK1636/1440</f>
        <v>0.4236111111111111</v>
      </c>
      <c r="AP1636" s="491">
        <f>AL1636/24+AM1636/1440</f>
        <v>0.5625</v>
      </c>
      <c r="AQ1636" s="23" t="str" cm="1">
        <f t="array" ref="AQ1636">IF(X1636="","",IF(SUMPRODUCT((X1636=$X$7:$X$2085)*(AI1636=$AI$7:$AI$2085)*(AO1636=$AO$7:$AO$2085)*(AP1636=$AP$7:$AP$2085)*(ROW($X$7:$X$2085)&lt;&gt;ROW(X1636))*((S1636=0)*($S$7:$S$2085&gt;0)+(S1636&gt;0)*($S$7:$S$2085=0)))&gt;0,"SALONES UNIDOS",IF(SUMPRODUCT((X1636=$X$7:$X$2085)*(AI1636=$AI$7:$AI$2085)*((AO1636&lt;$AP$7:$AP$2085)*(AP1636&gt;$AO$7:$AO$2085))*(ROW($X$7:$X$2085)&lt;&gt;ROW(X1636)))&gt;0,"Cruzado","Sin cruce")))</f>
        <v>Sin cruce</v>
      </c>
      <c r="AR1636" s="23" t="str" cm="1">
        <f t="array" ref="AR1636">IF(AE1636="","",IF(SUMPRODUCT((AE1636=$AE$7:$AE$2085)*(AI1636=$AI$7:$AI$2085)*(AO1636=$AO$7:$AO$2085)*(AP1636=$AP$7:$AP$2085)*(ROW($AE$7:$AE$2085)&lt;&gt;ROW(AE1636))*((S1636=0)*($S$7:$S$2085&gt;0)+(S1636&gt;0)*($S$7:$S$2085=0)))&gt;0,"SALONES UNIDOS",IF(SUMPRODUCT((AE1636=$AE$7:$AE$2085)*(AI1636=$AI$7:$AI$2085)*((AO1636&lt;$AP$7:$AP$2085)*(AP1636&gt;$AO$7:$AO$2085))*(ROW($AE$7:$AE$2085)&lt;&gt;ROW(AE1636)))&gt;0,"Cruzado","Sin cruce")))</f>
        <v/>
      </c>
      <c r="AS1636" s="94" t="str">
        <f t="shared" si="32"/>
        <v>MH3SUNAMPEA</v>
      </c>
      <c r="AT1636" s="94" t="str" cm="1">
        <f t="array" ref="AT1636">IF(AS1636="","",IF(SUMPRODUCT((AS1636=$AS$7:$AS$2085)*(AI1636=$AI$7:$AI$2085)*(AO1636=$AO$7:$AO$2085)*(AP1636=$AP$7:$AP$2085)*(ROW($AS$7:$AS$2085)&lt;&gt;ROW(AS1636))*((S1636=0)*($S$7:$S$2085&gt;0)+(S1636&gt;0)*($S$7:$S$2085=0)))&gt;0,"SALONES UNIDOS",IF(SUMPRODUCT((AS1636=$AS$7:$AS$2085)*(AI1636=$AI$7:$AI$2085)*((AO1636&lt;$AP$7:$AP$2085)*(AP1636&gt;$AO$7:$AO$2085))*(ROW($AS$7:$AS$2085)&lt;&gt;ROW(AS1636)))&gt;0,"Cruzado","Sin cruce")))</f>
        <v>Sin cruce</v>
      </c>
    </row>
    <row r="1637" spans="3:46" ht="15.6" hidden="1" customHeight="1">
      <c r="C1637" s="496" t="s">
        <v>572</v>
      </c>
      <c r="D1637" s="15" t="s">
        <v>966</v>
      </c>
      <c r="E1637" s="15">
        <v>20261</v>
      </c>
      <c r="F1637" s="503" t="s">
        <v>111</v>
      </c>
      <c r="G1637" s="497" t="s">
        <v>80</v>
      </c>
      <c r="H1637" s="503" t="s">
        <v>84</v>
      </c>
      <c r="I1637" s="503">
        <v>3</v>
      </c>
      <c r="J1637" s="503" t="s">
        <v>41</v>
      </c>
      <c r="K1637" s="503" t="s">
        <v>41</v>
      </c>
      <c r="L1637" s="499" t="s">
        <v>1003</v>
      </c>
      <c r="M1637" s="535" t="s">
        <v>1004</v>
      </c>
      <c r="N1637" s="15" t="s">
        <v>577</v>
      </c>
      <c r="O1637" s="15" t="s">
        <v>578</v>
      </c>
      <c r="P1637" s="503" t="s">
        <v>579</v>
      </c>
      <c r="Q1637" s="15">
        <v>3</v>
      </c>
      <c r="R1637" s="15">
        <v>0</v>
      </c>
      <c r="S1637" s="479">
        <v>3</v>
      </c>
      <c r="T1637" s="15">
        <v>5</v>
      </c>
      <c r="U1637" s="471"/>
      <c r="V1637" s="550">
        <v>30</v>
      </c>
      <c r="W1637" s="497">
        <v>70504650</v>
      </c>
      <c r="X1637" s="566" t="s">
        <v>251</v>
      </c>
      <c r="Y1637" s="15" t="s">
        <v>579</v>
      </c>
      <c r="Z1637" s="15"/>
      <c r="AA1637" s="15"/>
      <c r="AB1637" s="15"/>
      <c r="AC1637" s="15" t="s">
        <v>1115</v>
      </c>
      <c r="AD1637" s="15"/>
      <c r="AE1637" s="479"/>
      <c r="AF1637" s="497"/>
      <c r="AG1637" s="497"/>
      <c r="AH1637" s="497" t="s">
        <v>582</v>
      </c>
      <c r="AI1637" s="15">
        <v>1</v>
      </c>
      <c r="AJ1637" s="15">
        <v>8</v>
      </c>
      <c r="AK1637" s="15">
        <v>30</v>
      </c>
      <c r="AL1637" s="15">
        <v>11</v>
      </c>
      <c r="AM1637" s="15">
        <v>0</v>
      </c>
      <c r="AN1637" s="490">
        <f>IF(AJ1637="",S1637,ROUND(((((AL1637/24)+(AM1637/1440))-((AJ1637/24)+(AK1637/1440)))*1440/50),5))</f>
        <v>3</v>
      </c>
      <c r="AO1637" s="491">
        <f>AJ1637/24+AK1637/1440</f>
        <v>0.35416666666666663</v>
      </c>
      <c r="AP1637" s="491">
        <f>AL1637/24+AM1637/1440</f>
        <v>0.45833333333333331</v>
      </c>
      <c r="AQ1637" s="23" t="str" cm="1">
        <f t="array" ref="AQ1637">IF(X1637="","",IF(SUMPRODUCT((X1637=$X$7:$X$2085)*(AI1637=$AI$7:$AI$2085)*(AO1637=$AO$7:$AO$2085)*(AP1637=$AP$7:$AP$2085)*(ROW($X$7:$X$2085)&lt;&gt;ROW(X1637))*((S1637=0)*($S$7:$S$2085&gt;0)+(S1637&gt;0)*($S$7:$S$2085=0)))&gt;0,"SALONES UNIDOS",IF(SUMPRODUCT((X1637=$X$7:$X$2085)*(AI1637=$AI$7:$AI$2085)*((AO1637&lt;$AP$7:$AP$2085)*(AP1637&gt;$AO$7:$AO$2085))*(ROW($X$7:$X$2085)&lt;&gt;ROW(X1637)))&gt;0,"Cruzado","Sin cruce")))</f>
        <v>Sin cruce</v>
      </c>
      <c r="AR1637" s="23" t="str" cm="1">
        <f t="array" ref="AR1637">IF(AE1637="","",IF(SUMPRODUCT((AE1637=$AE$7:$AE$2085)*(AI1637=$AI$7:$AI$2085)*(AO1637=$AO$7:$AO$2085)*(AP1637=$AP$7:$AP$2085)*(ROW($AE$7:$AE$2085)&lt;&gt;ROW(AE1637))*((S1637=0)*($S$7:$S$2085&gt;0)+(S1637&gt;0)*($S$7:$S$2085=0)))&gt;0,"SALONES UNIDOS",IF(SUMPRODUCT((AE1637=$AE$7:$AE$2085)*(AI1637=$AI$7:$AI$2085)*((AO1637&lt;$AP$7:$AP$2085)*(AP1637&gt;$AO$7:$AO$2085))*(ROW($AE$7:$AE$2085)&lt;&gt;ROW(AE1637)))&gt;0,"Cruzado","Sin cruce")))</f>
        <v/>
      </c>
      <c r="AS1637" s="94" t="str">
        <f t="shared" si="32"/>
        <v>MH3SUNAMPEA</v>
      </c>
      <c r="AT1637" s="94" t="str" cm="1">
        <f t="array" ref="AT1637">IF(AS1637="","",IF(SUMPRODUCT((AS1637=$AS$7:$AS$2085)*(AI1637=$AI$7:$AI$2085)*(AO1637=$AO$7:$AO$2085)*(AP1637=$AP$7:$AP$2085)*(ROW($AS$7:$AS$2085)&lt;&gt;ROW(AS1637))*((S1637=0)*($S$7:$S$2085&gt;0)+(S1637&gt;0)*($S$7:$S$2085=0)))&gt;0,"SALONES UNIDOS",IF(SUMPRODUCT((AS1637=$AS$7:$AS$2085)*(AI1637=$AI$7:$AI$2085)*((AO1637&lt;$AP$7:$AP$2085)*(AP1637&gt;$AO$7:$AO$2085))*(ROW($AS$7:$AS$2085)&lt;&gt;ROW(AS1637)))&gt;0,"Cruzado","Sin cruce")))</f>
        <v>Sin cruce</v>
      </c>
    </row>
    <row r="1638" spans="3:46" ht="15.6" hidden="1" customHeight="1">
      <c r="C1638" s="496" t="s">
        <v>572</v>
      </c>
      <c r="D1638" s="15" t="s">
        <v>966</v>
      </c>
      <c r="E1638" s="15">
        <v>20261</v>
      </c>
      <c r="F1638" s="503" t="s">
        <v>111</v>
      </c>
      <c r="G1638" s="497" t="s">
        <v>80</v>
      </c>
      <c r="H1638" s="503" t="s">
        <v>84</v>
      </c>
      <c r="I1638" s="503">
        <v>3</v>
      </c>
      <c r="J1638" s="503" t="s">
        <v>574</v>
      </c>
      <c r="K1638" s="503" t="s">
        <v>41</v>
      </c>
      <c r="L1638" s="499" t="s">
        <v>1003</v>
      </c>
      <c r="M1638" s="535" t="s">
        <v>1004</v>
      </c>
      <c r="N1638" s="15" t="s">
        <v>577</v>
      </c>
      <c r="O1638" s="15" t="s">
        <v>578</v>
      </c>
      <c r="P1638" s="503" t="s">
        <v>579</v>
      </c>
      <c r="Q1638" s="15">
        <v>0</v>
      </c>
      <c r="R1638" s="15">
        <v>4</v>
      </c>
      <c r="S1638" s="479">
        <v>4</v>
      </c>
      <c r="T1638" s="15">
        <v>5</v>
      </c>
      <c r="U1638" s="471"/>
      <c r="V1638" s="550">
        <v>15</v>
      </c>
      <c r="W1638" s="497">
        <v>70504650</v>
      </c>
      <c r="X1638" s="566" t="s">
        <v>251</v>
      </c>
      <c r="Y1638" s="15" t="s">
        <v>579</v>
      </c>
      <c r="Z1638" s="15"/>
      <c r="AA1638" s="15"/>
      <c r="AB1638" s="15"/>
      <c r="AC1638" s="493"/>
      <c r="AD1638" s="15"/>
      <c r="AE1638" s="15" t="s">
        <v>1116</v>
      </c>
      <c r="AF1638" s="497"/>
      <c r="AG1638" s="497"/>
      <c r="AH1638" s="497" t="s">
        <v>100</v>
      </c>
      <c r="AI1638" s="15">
        <v>1</v>
      </c>
      <c r="AJ1638" s="15">
        <v>11</v>
      </c>
      <c r="AK1638" s="15">
        <v>0</v>
      </c>
      <c r="AL1638" s="15">
        <v>14</v>
      </c>
      <c r="AM1638" s="15">
        <v>20</v>
      </c>
      <c r="AN1638" s="490">
        <f>IF(AJ1638="",S1638,ROUND(((((AL1638/24)+(AM1638/1440))-((AJ1638/24)+(AK1638/1440)))*1440/50),5))</f>
        <v>4</v>
      </c>
      <c r="AO1638" s="491">
        <f>AJ1638/24+AK1638/1440</f>
        <v>0.45833333333333331</v>
      </c>
      <c r="AP1638" s="491">
        <f>AL1638/24+AM1638/1440</f>
        <v>0.59722222222222221</v>
      </c>
      <c r="AQ1638" s="23" t="str" cm="1">
        <f t="array" ref="AQ1638">IF(X1638="","",IF(SUMPRODUCT((X1638=$X$7:$X$2085)*(AI1638=$AI$7:$AI$2085)*(AO1638=$AO$7:$AO$2085)*(AP1638=$AP$7:$AP$2085)*(ROW($X$7:$X$2085)&lt;&gt;ROW(X1638))*((S1638=0)*($S$7:$S$2085&gt;0)+(S1638&gt;0)*($S$7:$S$2085=0)))&gt;0,"SALONES UNIDOS",IF(SUMPRODUCT((X1638=$X$7:$X$2085)*(AI1638=$AI$7:$AI$2085)*((AO1638&lt;$AP$7:$AP$2085)*(AP1638&gt;$AO$7:$AO$2085))*(ROW($X$7:$X$2085)&lt;&gt;ROW(X1638)))&gt;0,"Cruzado","Sin cruce")))</f>
        <v>Sin cruce</v>
      </c>
      <c r="AR1638" s="23" t="str" cm="1">
        <f t="array" ref="AR1638">IF(AE1638="","",IF(SUMPRODUCT((AE1638=$AE$7:$AE$2085)*(AI1638=$AI$7:$AI$2085)*(AO1638=$AO$7:$AO$2085)*(AP1638=$AP$7:$AP$2085)*(ROW($AE$7:$AE$2085)&lt;&gt;ROW(AE1638))*((S1638=0)*($S$7:$S$2085&gt;0)+(S1638&gt;0)*($S$7:$S$2085=0)))&gt;0,"SALONES UNIDOS",IF(SUMPRODUCT((AE1638=$AE$7:$AE$2085)*(AI1638=$AI$7:$AI$2085)*((AO1638&lt;$AP$7:$AP$2085)*(AP1638&gt;$AO$7:$AO$2085))*(ROW($AE$7:$AE$2085)&lt;&gt;ROW(AE1638)))&gt;0,"Cruzado","Sin cruce")))</f>
        <v>Sin cruce</v>
      </c>
      <c r="AS1638" s="94" t="str">
        <f t="shared" si="32"/>
        <v>MH3SUNAMPEA</v>
      </c>
      <c r="AT1638" s="94" t="str" cm="1">
        <f t="array" ref="AT1638">IF(AS1638="","",IF(SUMPRODUCT((AS1638=$AS$7:$AS$2085)*(AI1638=$AI$7:$AI$2085)*(AO1638=$AO$7:$AO$2085)*(AP1638=$AP$7:$AP$2085)*(ROW($AS$7:$AS$2085)&lt;&gt;ROW(AS1638))*((S1638=0)*($S$7:$S$2085&gt;0)+(S1638&gt;0)*($S$7:$S$2085=0)))&gt;0,"SALONES UNIDOS",IF(SUMPRODUCT((AS1638=$AS$7:$AS$2085)*(AI1638=$AI$7:$AI$2085)*((AO1638&lt;$AP$7:$AP$2085)*(AP1638&gt;$AO$7:$AO$2085))*(ROW($AS$7:$AS$2085)&lt;&gt;ROW(AS1638)))&gt;0,"Cruzado","Sin cruce")))</f>
        <v>Sin cruce</v>
      </c>
    </row>
    <row r="1639" spans="3:46" ht="15.6" hidden="1" customHeight="1">
      <c r="C1639" s="496" t="s">
        <v>572</v>
      </c>
      <c r="D1639" s="15" t="s">
        <v>966</v>
      </c>
      <c r="E1639" s="15">
        <v>20261</v>
      </c>
      <c r="F1639" s="503" t="s">
        <v>111</v>
      </c>
      <c r="G1639" s="497" t="s">
        <v>80</v>
      </c>
      <c r="H1639" s="503" t="s">
        <v>84</v>
      </c>
      <c r="I1639" s="503">
        <v>3</v>
      </c>
      <c r="J1639" s="503" t="s">
        <v>583</v>
      </c>
      <c r="K1639" s="503" t="s">
        <v>41</v>
      </c>
      <c r="L1639" s="499" t="s">
        <v>1003</v>
      </c>
      <c r="M1639" s="535" t="s">
        <v>1004</v>
      </c>
      <c r="N1639" s="15" t="s">
        <v>577</v>
      </c>
      <c r="O1639" s="15" t="s">
        <v>578</v>
      </c>
      <c r="P1639" s="503" t="s">
        <v>579</v>
      </c>
      <c r="Q1639" s="15">
        <v>0</v>
      </c>
      <c r="R1639" s="15">
        <v>4</v>
      </c>
      <c r="S1639" s="479">
        <v>4</v>
      </c>
      <c r="T1639" s="15">
        <v>5</v>
      </c>
      <c r="U1639" s="471"/>
      <c r="V1639" s="550">
        <v>15</v>
      </c>
      <c r="W1639" s="497">
        <v>70504650</v>
      </c>
      <c r="X1639" s="566" t="s">
        <v>251</v>
      </c>
      <c r="Y1639" s="15" t="s">
        <v>579</v>
      </c>
      <c r="Z1639" s="15"/>
      <c r="AA1639" s="15"/>
      <c r="AB1639" s="15"/>
      <c r="AC1639" s="493"/>
      <c r="AD1639" s="15"/>
      <c r="AE1639" s="15" t="s">
        <v>1116</v>
      </c>
      <c r="AF1639" s="497"/>
      <c r="AG1639" s="497"/>
      <c r="AH1639" s="497" t="s">
        <v>100</v>
      </c>
      <c r="AI1639" s="15">
        <v>2</v>
      </c>
      <c r="AJ1639" s="15">
        <v>15</v>
      </c>
      <c r="AK1639" s="15">
        <v>10</v>
      </c>
      <c r="AL1639" s="15">
        <v>18</v>
      </c>
      <c r="AM1639" s="15">
        <v>30</v>
      </c>
      <c r="AN1639" s="490">
        <f>IF(AJ1639="",S1639,ROUND(((((AL1639/24)+(AM1639/1440))-((AJ1639/24)+(AK1639/1440)))*1440/50),5))</f>
        <v>4</v>
      </c>
      <c r="AO1639" s="491">
        <f>AJ1639/24+AK1639/1440</f>
        <v>0.63194444444444442</v>
      </c>
      <c r="AP1639" s="491">
        <f>AL1639/24+AM1639/1440</f>
        <v>0.77083333333333337</v>
      </c>
      <c r="AQ1639" s="23" t="str" cm="1">
        <f t="array" ref="AQ1639">IF(X1639="","",IF(SUMPRODUCT((X1639=$X$7:$X$2085)*(AI1639=$AI$7:$AI$2085)*(AO1639=$AO$7:$AO$2085)*(AP1639=$AP$7:$AP$2085)*(ROW($X$7:$X$2085)&lt;&gt;ROW(X1639))*((S1639=0)*($S$7:$S$2085&gt;0)+(S1639&gt;0)*($S$7:$S$2085=0)))&gt;0,"SALONES UNIDOS",IF(SUMPRODUCT((X1639=$X$7:$X$2085)*(AI1639=$AI$7:$AI$2085)*((AO1639&lt;$AP$7:$AP$2085)*(AP1639&gt;$AO$7:$AO$2085))*(ROW($X$7:$X$2085)&lt;&gt;ROW(X1639)))&gt;0,"Cruzado","Sin cruce")))</f>
        <v>Sin cruce</v>
      </c>
      <c r="AR1639" s="23" t="str" cm="1">
        <f t="array" ref="AR1639">IF(AE1639="","",IF(SUMPRODUCT((AE1639=$AE$7:$AE$2085)*(AI1639=$AI$7:$AI$2085)*(AO1639=$AO$7:$AO$2085)*(AP1639=$AP$7:$AP$2085)*(ROW($AE$7:$AE$2085)&lt;&gt;ROW(AE1639))*((S1639=0)*($S$7:$S$2085&gt;0)+(S1639&gt;0)*($S$7:$S$2085=0)))&gt;0,"SALONES UNIDOS",IF(SUMPRODUCT((AE1639=$AE$7:$AE$2085)*(AI1639=$AI$7:$AI$2085)*((AO1639&lt;$AP$7:$AP$2085)*(AP1639&gt;$AO$7:$AO$2085))*(ROW($AE$7:$AE$2085)&lt;&gt;ROW(AE1639)))&gt;0,"Cruzado","Sin cruce")))</f>
        <v>Sin cruce</v>
      </c>
      <c r="AS1639" s="94" t="str">
        <f t="shared" si="32"/>
        <v>MH3SUNAMPEA</v>
      </c>
      <c r="AT1639" s="94" t="str" cm="1">
        <f t="array" ref="AT1639">IF(AS1639="","",IF(SUMPRODUCT((AS1639=$AS$7:$AS$2085)*(AI1639=$AI$7:$AI$2085)*(AO1639=$AO$7:$AO$2085)*(AP1639=$AP$7:$AP$2085)*(ROW($AS$7:$AS$2085)&lt;&gt;ROW(AS1639))*((S1639=0)*($S$7:$S$2085&gt;0)+(S1639&gt;0)*($S$7:$S$2085=0)))&gt;0,"SALONES UNIDOS",IF(SUMPRODUCT((AS1639=$AS$7:$AS$2085)*(AI1639=$AI$7:$AI$2085)*((AO1639&lt;$AP$7:$AP$2085)*(AP1639&gt;$AO$7:$AO$2085))*(ROW($AS$7:$AS$2085)&lt;&gt;ROW(AS1639)))&gt;0,"Cruzado","Sin cruce")))</f>
        <v>Sin cruce</v>
      </c>
    </row>
    <row r="1640" spans="3:46" ht="15.6" hidden="1" customHeight="1">
      <c r="C1640" s="496" t="s">
        <v>572</v>
      </c>
      <c r="D1640" s="15" t="s">
        <v>966</v>
      </c>
      <c r="E1640" s="15">
        <v>20261</v>
      </c>
      <c r="F1640" s="503" t="s">
        <v>111</v>
      </c>
      <c r="G1640" s="497" t="s">
        <v>80</v>
      </c>
      <c r="H1640" s="503" t="s">
        <v>84</v>
      </c>
      <c r="I1640" s="503">
        <v>3</v>
      </c>
      <c r="J1640" s="503" t="s">
        <v>41</v>
      </c>
      <c r="K1640" s="503" t="s">
        <v>41</v>
      </c>
      <c r="L1640" s="499" t="s">
        <v>1006</v>
      </c>
      <c r="M1640" s="535" t="s">
        <v>758</v>
      </c>
      <c r="N1640" s="15" t="s">
        <v>577</v>
      </c>
      <c r="O1640" s="15" t="s">
        <v>578</v>
      </c>
      <c r="P1640" s="503" t="s">
        <v>579</v>
      </c>
      <c r="Q1640" s="15">
        <v>2</v>
      </c>
      <c r="R1640" s="15">
        <v>0</v>
      </c>
      <c r="S1640" s="479">
        <v>2</v>
      </c>
      <c r="T1640" s="15">
        <v>4</v>
      </c>
      <c r="U1640" s="471"/>
      <c r="V1640" s="550">
        <v>30</v>
      </c>
      <c r="W1640" s="497">
        <v>21426247</v>
      </c>
      <c r="X1640" s="566" t="s">
        <v>256</v>
      </c>
      <c r="Y1640" s="15" t="s">
        <v>579</v>
      </c>
      <c r="Z1640" s="15"/>
      <c r="AA1640" s="15"/>
      <c r="AB1640" s="15"/>
      <c r="AC1640" s="15" t="s">
        <v>1115</v>
      </c>
      <c r="AD1640" s="15"/>
      <c r="AE1640" s="479"/>
      <c r="AF1640" s="497"/>
      <c r="AG1640" s="497"/>
      <c r="AH1640" s="497" t="s">
        <v>582</v>
      </c>
      <c r="AI1640" s="15">
        <v>3</v>
      </c>
      <c r="AJ1640" s="15">
        <v>16</v>
      </c>
      <c r="AK1640" s="15">
        <v>0</v>
      </c>
      <c r="AL1640" s="15">
        <v>17</v>
      </c>
      <c r="AM1640" s="15">
        <v>40</v>
      </c>
      <c r="AN1640" s="490">
        <f>IF(AJ1640="",S1640,ROUND(((((AL1640/24)+(AM1640/1440))-((AJ1640/24)+(AK1640/1440)))*1440/50),5))</f>
        <v>2</v>
      </c>
      <c r="AO1640" s="491">
        <f>AJ1640/24+AK1640/1440</f>
        <v>0.66666666666666663</v>
      </c>
      <c r="AP1640" s="491">
        <f>AL1640/24+AM1640/1440</f>
        <v>0.73611111111111116</v>
      </c>
      <c r="AQ1640" s="23" t="str" cm="1">
        <f t="array" ref="AQ1640">IF(X1640="","",IF(SUMPRODUCT((X1640=$X$7:$X$2085)*(AI1640=$AI$7:$AI$2085)*(AO1640=$AO$7:$AO$2085)*(AP1640=$AP$7:$AP$2085)*(ROW($X$7:$X$2085)&lt;&gt;ROW(X1640))*((S1640=0)*($S$7:$S$2085&gt;0)+(S1640&gt;0)*($S$7:$S$2085=0)))&gt;0,"SALONES UNIDOS",IF(SUMPRODUCT((X1640=$X$7:$X$2085)*(AI1640=$AI$7:$AI$2085)*((AO1640&lt;$AP$7:$AP$2085)*(AP1640&gt;$AO$7:$AO$2085))*(ROW($X$7:$X$2085)&lt;&gt;ROW(X1640)))&gt;0,"Cruzado","Sin cruce")))</f>
        <v>Sin cruce</v>
      </c>
      <c r="AR1640" s="23" t="str" cm="1">
        <f t="array" ref="AR1640">IF(AE1640="","",IF(SUMPRODUCT((AE1640=$AE$7:$AE$2085)*(AI1640=$AI$7:$AI$2085)*(AO1640=$AO$7:$AO$2085)*(AP1640=$AP$7:$AP$2085)*(ROW($AE$7:$AE$2085)&lt;&gt;ROW(AE1640))*((S1640=0)*($S$7:$S$2085&gt;0)+(S1640&gt;0)*($S$7:$S$2085=0)))&gt;0,"SALONES UNIDOS",IF(SUMPRODUCT((AE1640=$AE$7:$AE$2085)*(AI1640=$AI$7:$AI$2085)*((AO1640&lt;$AP$7:$AP$2085)*(AP1640&gt;$AO$7:$AO$2085))*(ROW($AE$7:$AE$2085)&lt;&gt;ROW(AE1640)))&gt;0,"Cruzado","Sin cruce")))</f>
        <v/>
      </c>
      <c r="AS1640" s="94" t="str">
        <f t="shared" ref="AS1640:AS1703" si="33">TRIM(CONCATENATE(H1640,I1640,F1640,K1640))</f>
        <v>MH3SUNAMPEA</v>
      </c>
      <c r="AT1640" s="94" t="str" cm="1">
        <f t="array" ref="AT1640">IF(AS1640="","",IF(SUMPRODUCT((AS1640=$AS$7:$AS$2085)*(AI1640=$AI$7:$AI$2085)*(AO1640=$AO$7:$AO$2085)*(AP1640=$AP$7:$AP$2085)*(ROW($AS$7:$AS$2085)&lt;&gt;ROW(AS1640))*((S1640=0)*($S$7:$S$2085&gt;0)+(S1640&gt;0)*($S$7:$S$2085=0)))&gt;0,"SALONES UNIDOS",IF(SUMPRODUCT((AS1640=$AS$7:$AS$2085)*(AI1640=$AI$7:$AI$2085)*((AO1640&lt;$AP$7:$AP$2085)*(AP1640&gt;$AO$7:$AO$2085))*(ROW($AS$7:$AS$2085)&lt;&gt;ROW(AS1640)))&gt;0,"Cruzado","Sin cruce")))</f>
        <v>Sin cruce</v>
      </c>
    </row>
    <row r="1641" spans="3:46" ht="15.6" hidden="1" customHeight="1">
      <c r="C1641" s="496" t="s">
        <v>572</v>
      </c>
      <c r="D1641" s="15" t="s">
        <v>966</v>
      </c>
      <c r="E1641" s="15">
        <v>20261</v>
      </c>
      <c r="F1641" s="503" t="s">
        <v>111</v>
      </c>
      <c r="G1641" s="497" t="s">
        <v>80</v>
      </c>
      <c r="H1641" s="503" t="s">
        <v>84</v>
      </c>
      <c r="I1641" s="503">
        <v>3</v>
      </c>
      <c r="J1641" s="503" t="s">
        <v>574</v>
      </c>
      <c r="K1641" s="503" t="s">
        <v>41</v>
      </c>
      <c r="L1641" s="499" t="s">
        <v>1006</v>
      </c>
      <c r="M1641" s="535" t="s">
        <v>758</v>
      </c>
      <c r="N1641" s="15" t="s">
        <v>577</v>
      </c>
      <c r="O1641" s="15" t="s">
        <v>578</v>
      </c>
      <c r="P1641" s="503" t="s">
        <v>579</v>
      </c>
      <c r="Q1641" s="15">
        <v>0</v>
      </c>
      <c r="R1641" s="15">
        <v>4</v>
      </c>
      <c r="S1641" s="479">
        <v>4</v>
      </c>
      <c r="T1641" s="15">
        <v>4</v>
      </c>
      <c r="U1641" s="471"/>
      <c r="V1641" s="550">
        <v>15</v>
      </c>
      <c r="W1641" s="497">
        <v>21426247</v>
      </c>
      <c r="X1641" s="566" t="s">
        <v>256</v>
      </c>
      <c r="Y1641" s="15" t="s">
        <v>579</v>
      </c>
      <c r="Z1641" s="15"/>
      <c r="AA1641" s="15"/>
      <c r="AB1641" s="15"/>
      <c r="AC1641" s="493"/>
      <c r="AD1641" s="15"/>
      <c r="AE1641" s="15" t="s">
        <v>1117</v>
      </c>
      <c r="AF1641" s="497"/>
      <c r="AG1641" s="497"/>
      <c r="AH1641" s="497" t="s">
        <v>100</v>
      </c>
      <c r="AI1641" s="15">
        <v>3</v>
      </c>
      <c r="AJ1641" s="15">
        <v>17</v>
      </c>
      <c r="AK1641" s="15">
        <v>40</v>
      </c>
      <c r="AL1641" s="15">
        <v>21</v>
      </c>
      <c r="AM1641" s="15">
        <v>0</v>
      </c>
      <c r="AN1641" s="490">
        <f>IF(AJ1641="",S1641,ROUND(((((AL1641/24)+(AM1641/1440))-((AJ1641/24)+(AK1641/1440)))*1440/50),5))</f>
        <v>4</v>
      </c>
      <c r="AO1641" s="491">
        <f>AJ1641/24+AK1641/1440</f>
        <v>0.73611111111111116</v>
      </c>
      <c r="AP1641" s="491">
        <f>AL1641/24+AM1641/1440</f>
        <v>0.875</v>
      </c>
      <c r="AQ1641" s="23" t="str" cm="1">
        <f t="array" ref="AQ1641">IF(X1641="","",IF(SUMPRODUCT((X1641=$X$7:$X$2085)*(AI1641=$AI$7:$AI$2085)*(AO1641=$AO$7:$AO$2085)*(AP1641=$AP$7:$AP$2085)*(ROW($X$7:$X$2085)&lt;&gt;ROW(X1641))*((S1641=0)*($S$7:$S$2085&gt;0)+(S1641&gt;0)*($S$7:$S$2085=0)))&gt;0,"SALONES UNIDOS",IF(SUMPRODUCT((X1641=$X$7:$X$2085)*(AI1641=$AI$7:$AI$2085)*((AO1641&lt;$AP$7:$AP$2085)*(AP1641&gt;$AO$7:$AO$2085))*(ROW($X$7:$X$2085)&lt;&gt;ROW(X1641)))&gt;0,"Cruzado","Sin cruce")))</f>
        <v>Sin cruce</v>
      </c>
      <c r="AR1641" s="23" t="str" cm="1">
        <f t="array" ref="AR1641">IF(AE1641="","",IF(SUMPRODUCT((AE1641=$AE$7:$AE$2085)*(AI1641=$AI$7:$AI$2085)*(AO1641=$AO$7:$AO$2085)*(AP1641=$AP$7:$AP$2085)*(ROW($AE$7:$AE$2085)&lt;&gt;ROW(AE1641))*((S1641=0)*($S$7:$S$2085&gt;0)+(S1641&gt;0)*($S$7:$S$2085=0)))&gt;0,"SALONES UNIDOS",IF(SUMPRODUCT((AE1641=$AE$7:$AE$2085)*(AI1641=$AI$7:$AI$2085)*((AO1641&lt;$AP$7:$AP$2085)*(AP1641&gt;$AO$7:$AO$2085))*(ROW($AE$7:$AE$2085)&lt;&gt;ROW(AE1641)))&gt;0,"Cruzado","Sin cruce")))</f>
        <v>Sin cruce</v>
      </c>
      <c r="AS1641" s="94" t="str">
        <f t="shared" si="33"/>
        <v>MH3SUNAMPEA</v>
      </c>
      <c r="AT1641" s="94" t="str" cm="1">
        <f t="array" ref="AT1641">IF(AS1641="","",IF(SUMPRODUCT((AS1641=$AS$7:$AS$2085)*(AI1641=$AI$7:$AI$2085)*(AO1641=$AO$7:$AO$2085)*(AP1641=$AP$7:$AP$2085)*(ROW($AS$7:$AS$2085)&lt;&gt;ROW(AS1641))*((S1641=0)*($S$7:$S$2085&gt;0)+(S1641&gt;0)*($S$7:$S$2085=0)))&gt;0,"SALONES UNIDOS",IF(SUMPRODUCT((AS1641=$AS$7:$AS$2085)*(AI1641=$AI$7:$AI$2085)*((AO1641&lt;$AP$7:$AP$2085)*(AP1641&gt;$AO$7:$AO$2085))*(ROW($AS$7:$AS$2085)&lt;&gt;ROW(AS1641)))&gt;0,"Cruzado","Sin cruce")))</f>
        <v>Sin cruce</v>
      </c>
    </row>
    <row r="1642" spans="3:46" ht="15.6" hidden="1" customHeight="1">
      <c r="C1642" s="496" t="s">
        <v>572</v>
      </c>
      <c r="D1642" s="15" t="s">
        <v>966</v>
      </c>
      <c r="E1642" s="15">
        <v>20261</v>
      </c>
      <c r="F1642" s="503" t="s">
        <v>111</v>
      </c>
      <c r="G1642" s="497" t="s">
        <v>80</v>
      </c>
      <c r="H1642" s="503" t="s">
        <v>84</v>
      </c>
      <c r="I1642" s="503">
        <v>3</v>
      </c>
      <c r="J1642" s="503" t="s">
        <v>583</v>
      </c>
      <c r="K1642" s="503" t="s">
        <v>41</v>
      </c>
      <c r="L1642" s="499" t="s">
        <v>1006</v>
      </c>
      <c r="M1642" s="535" t="s">
        <v>758</v>
      </c>
      <c r="N1642" s="15" t="s">
        <v>577</v>
      </c>
      <c r="O1642" s="15" t="s">
        <v>578</v>
      </c>
      <c r="P1642" s="503" t="s">
        <v>579</v>
      </c>
      <c r="Q1642" s="15">
        <v>0</v>
      </c>
      <c r="R1642" s="15">
        <v>4</v>
      </c>
      <c r="S1642" s="479">
        <v>4</v>
      </c>
      <c r="T1642" s="15">
        <v>4</v>
      </c>
      <c r="U1642" s="471"/>
      <c r="V1642" s="550">
        <v>15</v>
      </c>
      <c r="W1642" s="497">
        <v>21426247</v>
      </c>
      <c r="X1642" s="566" t="s">
        <v>256</v>
      </c>
      <c r="Y1642" s="15" t="s">
        <v>579</v>
      </c>
      <c r="Z1642" s="15"/>
      <c r="AA1642" s="15"/>
      <c r="AB1642" s="15"/>
      <c r="AC1642" s="493"/>
      <c r="AD1642" s="15"/>
      <c r="AE1642" s="15" t="s">
        <v>1117</v>
      </c>
      <c r="AF1642" s="497"/>
      <c r="AG1642" s="497"/>
      <c r="AH1642" s="497" t="s">
        <v>100</v>
      </c>
      <c r="AI1642" s="15">
        <v>5</v>
      </c>
      <c r="AJ1642" s="15">
        <v>8</v>
      </c>
      <c r="AK1642" s="15">
        <v>30</v>
      </c>
      <c r="AL1642" s="15">
        <v>11</v>
      </c>
      <c r="AM1642" s="15">
        <v>50</v>
      </c>
      <c r="AN1642" s="490">
        <f>IF(AJ1642="",S1642,ROUND(((((AL1642/24)+(AM1642/1440))-((AJ1642/24)+(AK1642/1440)))*1440/50),5))</f>
        <v>4</v>
      </c>
      <c r="AO1642" s="491">
        <f>AJ1642/24+AK1642/1440</f>
        <v>0.35416666666666663</v>
      </c>
      <c r="AP1642" s="491">
        <f>AL1642/24+AM1642/1440</f>
        <v>0.49305555555555552</v>
      </c>
      <c r="AQ1642" s="23" t="str" cm="1">
        <f t="array" ref="AQ1642">IF(X1642="","",IF(SUMPRODUCT((X1642=$X$7:$X$2085)*(AI1642=$AI$7:$AI$2085)*(AO1642=$AO$7:$AO$2085)*(AP1642=$AP$7:$AP$2085)*(ROW($X$7:$X$2085)&lt;&gt;ROW(X1642))*((S1642=0)*($S$7:$S$2085&gt;0)+(S1642&gt;0)*($S$7:$S$2085=0)))&gt;0,"SALONES UNIDOS",IF(SUMPRODUCT((X1642=$X$7:$X$2085)*(AI1642=$AI$7:$AI$2085)*((AO1642&lt;$AP$7:$AP$2085)*(AP1642&gt;$AO$7:$AO$2085))*(ROW($X$7:$X$2085)&lt;&gt;ROW(X1642)))&gt;0,"Cruzado","Sin cruce")))</f>
        <v>Sin cruce</v>
      </c>
      <c r="AR1642" s="23" t="str" cm="1">
        <f t="array" ref="AR1642">IF(AE1642="","",IF(SUMPRODUCT((AE1642=$AE$7:$AE$2085)*(AI1642=$AI$7:$AI$2085)*(AO1642=$AO$7:$AO$2085)*(AP1642=$AP$7:$AP$2085)*(ROW($AE$7:$AE$2085)&lt;&gt;ROW(AE1642))*((S1642=0)*($S$7:$S$2085&gt;0)+(S1642&gt;0)*($S$7:$S$2085=0)))&gt;0,"SALONES UNIDOS",IF(SUMPRODUCT((AE1642=$AE$7:$AE$2085)*(AI1642=$AI$7:$AI$2085)*((AO1642&lt;$AP$7:$AP$2085)*(AP1642&gt;$AO$7:$AO$2085))*(ROW($AE$7:$AE$2085)&lt;&gt;ROW(AE1642)))&gt;0,"Cruzado","Sin cruce")))</f>
        <v>Sin cruce</v>
      </c>
      <c r="AS1642" s="94" t="str">
        <f t="shared" si="33"/>
        <v>MH3SUNAMPEA</v>
      </c>
      <c r="AT1642" s="94" t="str" cm="1">
        <f t="array" ref="AT1642">IF(AS1642="","",IF(SUMPRODUCT((AS1642=$AS$7:$AS$2085)*(AI1642=$AI$7:$AI$2085)*(AO1642=$AO$7:$AO$2085)*(AP1642=$AP$7:$AP$2085)*(ROW($AS$7:$AS$2085)&lt;&gt;ROW(AS1642))*((S1642=0)*($S$7:$S$2085&gt;0)+(S1642&gt;0)*($S$7:$S$2085=0)))&gt;0,"SALONES UNIDOS",IF(SUMPRODUCT((AS1642=$AS$7:$AS$2085)*(AI1642=$AI$7:$AI$2085)*((AO1642&lt;$AP$7:$AP$2085)*(AP1642&gt;$AO$7:$AO$2085))*(ROW($AS$7:$AS$2085)&lt;&gt;ROW(AS1642)))&gt;0,"Cruzado","Sin cruce")))</f>
        <v>Sin cruce</v>
      </c>
    </row>
    <row r="1643" spans="3:46" ht="15.6" hidden="1" customHeight="1">
      <c r="C1643" s="496" t="s">
        <v>572</v>
      </c>
      <c r="D1643" s="15" t="s">
        <v>966</v>
      </c>
      <c r="E1643" s="15">
        <v>20261</v>
      </c>
      <c r="F1643" s="503" t="s">
        <v>111</v>
      </c>
      <c r="G1643" s="497" t="s">
        <v>80</v>
      </c>
      <c r="H1643" s="503" t="s">
        <v>84</v>
      </c>
      <c r="I1643" s="503">
        <v>3</v>
      </c>
      <c r="J1643" s="504" t="s">
        <v>574</v>
      </c>
      <c r="K1643" s="503" t="s">
        <v>41</v>
      </c>
      <c r="L1643" s="499" t="s">
        <v>1008</v>
      </c>
      <c r="M1643" s="535" t="s">
        <v>1009</v>
      </c>
      <c r="N1643" s="15" t="s">
        <v>577</v>
      </c>
      <c r="O1643" s="15" t="s">
        <v>578</v>
      </c>
      <c r="P1643" s="503" t="s">
        <v>579</v>
      </c>
      <c r="Q1643" s="483">
        <v>0</v>
      </c>
      <c r="R1643" s="483">
        <v>2</v>
      </c>
      <c r="S1643" s="479">
        <v>2</v>
      </c>
      <c r="T1643" s="15">
        <v>3</v>
      </c>
      <c r="U1643" s="471"/>
      <c r="V1643" s="551">
        <v>15</v>
      </c>
      <c r="W1643" s="497">
        <v>21799101</v>
      </c>
      <c r="X1643" s="566" t="s">
        <v>377</v>
      </c>
      <c r="Y1643" s="15" t="s">
        <v>579</v>
      </c>
      <c r="Z1643" s="15"/>
      <c r="AA1643" s="15"/>
      <c r="AB1643" s="15"/>
      <c r="AC1643" s="493"/>
      <c r="AD1643" s="15"/>
      <c r="AE1643" s="15" t="s">
        <v>1073</v>
      </c>
      <c r="AF1643" s="497"/>
      <c r="AG1643" s="497"/>
      <c r="AH1643" s="497" t="s">
        <v>100</v>
      </c>
      <c r="AI1643" s="15">
        <v>2</v>
      </c>
      <c r="AJ1643" s="15">
        <v>10</v>
      </c>
      <c r="AK1643" s="15">
        <v>10</v>
      </c>
      <c r="AL1643" s="15">
        <v>11</v>
      </c>
      <c r="AM1643" s="15">
        <v>50</v>
      </c>
      <c r="AN1643" s="490">
        <f>IF(AJ1643="",S1643,ROUND(((((AL1643/24)+(AM1643/1440))-((AJ1643/24)+(AK1643/1440)))*1440/50),5))</f>
        <v>2</v>
      </c>
      <c r="AO1643" s="491">
        <f>AJ1643/24+AK1643/1440</f>
        <v>0.4236111111111111</v>
      </c>
      <c r="AP1643" s="491">
        <f>AL1643/24+AM1643/1440</f>
        <v>0.49305555555555552</v>
      </c>
      <c r="AQ1643" s="23" t="str" cm="1">
        <f t="array" ref="AQ1643">IF(X1643="","",IF(SUMPRODUCT((X1643=$X$7:$X$2085)*(AI1643=$AI$7:$AI$2085)*(AO1643=$AO$7:$AO$2085)*(AP1643=$AP$7:$AP$2085)*(ROW($X$7:$X$2085)&lt;&gt;ROW(X1643))*((S1643=0)*($S$7:$S$2085&gt;0)+(S1643&gt;0)*($S$7:$S$2085=0)))&gt;0,"SALONES UNIDOS",IF(SUMPRODUCT((X1643=$X$7:$X$2085)*(AI1643=$AI$7:$AI$2085)*((AO1643&lt;$AP$7:$AP$2085)*(AP1643&gt;$AO$7:$AO$2085))*(ROW($X$7:$X$2085)&lt;&gt;ROW(X1643)))&gt;0,"Cruzado","Sin cruce")))</f>
        <v>Sin cruce</v>
      </c>
      <c r="AR1643" s="23" t="str" cm="1">
        <f t="array" ref="AR1643">IF(AE1643="","",IF(SUMPRODUCT((AE1643=$AE$7:$AE$2085)*(AI1643=$AI$7:$AI$2085)*(AO1643=$AO$7:$AO$2085)*(AP1643=$AP$7:$AP$2085)*(ROW($AE$7:$AE$2085)&lt;&gt;ROW(AE1643))*((S1643=0)*($S$7:$S$2085&gt;0)+(S1643&gt;0)*($S$7:$S$2085=0)))&gt;0,"SALONES UNIDOS",IF(SUMPRODUCT((AE1643=$AE$7:$AE$2085)*(AI1643=$AI$7:$AI$2085)*((AO1643&lt;$AP$7:$AP$2085)*(AP1643&gt;$AO$7:$AO$2085))*(ROW($AE$7:$AE$2085)&lt;&gt;ROW(AE1643)))&gt;0,"Cruzado","Sin cruce")))</f>
        <v>Cruzado</v>
      </c>
      <c r="AS1643" s="94" t="str">
        <f t="shared" si="33"/>
        <v>MH3SUNAMPEA</v>
      </c>
      <c r="AT1643" s="94" t="str" cm="1">
        <f t="array" ref="AT1643">IF(AS1643="","",IF(SUMPRODUCT((AS1643=$AS$7:$AS$2085)*(AI1643=$AI$7:$AI$2085)*(AO1643=$AO$7:$AO$2085)*(AP1643=$AP$7:$AP$2085)*(ROW($AS$7:$AS$2085)&lt;&gt;ROW(AS1643))*((S1643=0)*($S$7:$S$2085&gt;0)+(S1643&gt;0)*($S$7:$S$2085=0)))&gt;0,"SALONES UNIDOS",IF(SUMPRODUCT((AS1643=$AS$7:$AS$2085)*(AI1643=$AI$7:$AI$2085)*((AO1643&lt;$AP$7:$AP$2085)*(AP1643&gt;$AO$7:$AO$2085))*(ROW($AS$7:$AS$2085)&lt;&gt;ROW(AS1643)))&gt;0,"Cruzado","Sin cruce")))</f>
        <v>Sin cruce</v>
      </c>
    </row>
    <row r="1644" spans="3:46" ht="15.6" hidden="1" customHeight="1">
      <c r="C1644" s="496" t="s">
        <v>572</v>
      </c>
      <c r="D1644" s="15" t="s">
        <v>966</v>
      </c>
      <c r="E1644" s="15">
        <v>20261</v>
      </c>
      <c r="F1644" s="503" t="s">
        <v>111</v>
      </c>
      <c r="G1644" s="497" t="s">
        <v>80</v>
      </c>
      <c r="H1644" s="503" t="s">
        <v>84</v>
      </c>
      <c r="I1644" s="503">
        <v>3</v>
      </c>
      <c r="J1644" s="504" t="s">
        <v>583</v>
      </c>
      <c r="K1644" s="503" t="s">
        <v>41</v>
      </c>
      <c r="L1644" s="499" t="s">
        <v>1008</v>
      </c>
      <c r="M1644" s="535" t="s">
        <v>1009</v>
      </c>
      <c r="N1644" s="15" t="s">
        <v>577</v>
      </c>
      <c r="O1644" s="15" t="s">
        <v>578</v>
      </c>
      <c r="P1644" s="503" t="s">
        <v>579</v>
      </c>
      <c r="Q1644" s="15">
        <v>0</v>
      </c>
      <c r="R1644" s="15">
        <v>2</v>
      </c>
      <c r="S1644" s="479">
        <v>2</v>
      </c>
      <c r="T1644" s="15">
        <v>3</v>
      </c>
      <c r="U1644" s="471"/>
      <c r="V1644" s="550">
        <v>15</v>
      </c>
      <c r="W1644" s="497">
        <v>21799101</v>
      </c>
      <c r="X1644" s="566" t="s">
        <v>377</v>
      </c>
      <c r="Y1644" s="15" t="s">
        <v>579</v>
      </c>
      <c r="Z1644" s="15"/>
      <c r="AA1644" s="15"/>
      <c r="AB1644" s="15"/>
      <c r="AC1644" s="493"/>
      <c r="AD1644" s="15"/>
      <c r="AE1644" s="15" t="s">
        <v>1073</v>
      </c>
      <c r="AF1644" s="497"/>
      <c r="AG1644" s="497"/>
      <c r="AH1644" s="497" t="s">
        <v>100</v>
      </c>
      <c r="AI1644" s="15">
        <v>2</v>
      </c>
      <c r="AJ1644" s="15">
        <v>11</v>
      </c>
      <c r="AK1644" s="15">
        <v>50</v>
      </c>
      <c r="AL1644" s="15">
        <v>13</v>
      </c>
      <c r="AM1644" s="15">
        <v>30</v>
      </c>
      <c r="AN1644" s="490">
        <f>IF(AJ1644="",S1644,ROUND(((((AL1644/24)+(AM1644/1440))-((AJ1644/24)+(AK1644/1440)))*1440/50),5))</f>
        <v>2</v>
      </c>
      <c r="AO1644" s="491">
        <f>AJ1644/24+AK1644/1440</f>
        <v>0.49305555555555552</v>
      </c>
      <c r="AP1644" s="491">
        <f>AL1644/24+AM1644/1440</f>
        <v>0.5625</v>
      </c>
      <c r="AQ1644" s="23" t="str" cm="1">
        <f t="array" ref="AQ1644">IF(X1644="","",IF(SUMPRODUCT((X1644=$X$7:$X$2085)*(AI1644=$AI$7:$AI$2085)*(AO1644=$AO$7:$AO$2085)*(AP1644=$AP$7:$AP$2085)*(ROW($X$7:$X$2085)&lt;&gt;ROW(X1644))*((S1644=0)*($S$7:$S$2085&gt;0)+(S1644&gt;0)*($S$7:$S$2085=0)))&gt;0,"SALONES UNIDOS",IF(SUMPRODUCT((X1644=$X$7:$X$2085)*(AI1644=$AI$7:$AI$2085)*((AO1644&lt;$AP$7:$AP$2085)*(AP1644&gt;$AO$7:$AO$2085))*(ROW($X$7:$X$2085)&lt;&gt;ROW(X1644)))&gt;0,"Cruzado","Sin cruce")))</f>
        <v>Sin cruce</v>
      </c>
      <c r="AR1644" s="23" t="str" cm="1">
        <f t="array" ref="AR1644">IF(AE1644="","",IF(SUMPRODUCT((AE1644=$AE$7:$AE$2085)*(AI1644=$AI$7:$AI$2085)*(AO1644=$AO$7:$AO$2085)*(AP1644=$AP$7:$AP$2085)*(ROW($AE$7:$AE$2085)&lt;&gt;ROW(AE1644))*((S1644=0)*($S$7:$S$2085&gt;0)+(S1644&gt;0)*($S$7:$S$2085=0)))&gt;0,"SALONES UNIDOS",IF(SUMPRODUCT((AE1644=$AE$7:$AE$2085)*(AI1644=$AI$7:$AI$2085)*((AO1644&lt;$AP$7:$AP$2085)*(AP1644&gt;$AO$7:$AO$2085))*(ROW($AE$7:$AE$2085)&lt;&gt;ROW(AE1644)))&gt;0,"Cruzado","Sin cruce")))</f>
        <v>Cruzado</v>
      </c>
      <c r="AS1644" s="94" t="str">
        <f t="shared" si="33"/>
        <v>MH3SUNAMPEA</v>
      </c>
      <c r="AT1644" s="94" t="str" cm="1">
        <f t="array" ref="AT1644">IF(AS1644="","",IF(SUMPRODUCT((AS1644=$AS$7:$AS$2085)*(AI1644=$AI$7:$AI$2085)*(AO1644=$AO$7:$AO$2085)*(AP1644=$AP$7:$AP$2085)*(ROW($AS$7:$AS$2085)&lt;&gt;ROW(AS1644))*((S1644=0)*($S$7:$S$2085&gt;0)+(S1644&gt;0)*($S$7:$S$2085=0)))&gt;0,"SALONES UNIDOS",IF(SUMPRODUCT((AS1644=$AS$7:$AS$2085)*(AI1644=$AI$7:$AI$2085)*((AO1644&lt;$AP$7:$AP$2085)*(AP1644&gt;$AO$7:$AO$2085))*(ROW($AS$7:$AS$2085)&lt;&gt;ROW(AS1644)))&gt;0,"Cruzado","Sin cruce")))</f>
        <v>Sin cruce</v>
      </c>
    </row>
    <row r="1645" spans="3:46" ht="15.6" hidden="1" customHeight="1">
      <c r="C1645" s="496" t="s">
        <v>572</v>
      </c>
      <c r="D1645" s="15" t="s">
        <v>966</v>
      </c>
      <c r="E1645" s="15">
        <v>20261</v>
      </c>
      <c r="F1645" s="503" t="s">
        <v>111</v>
      </c>
      <c r="G1645" s="497" t="s">
        <v>80</v>
      </c>
      <c r="H1645" s="503" t="s">
        <v>84</v>
      </c>
      <c r="I1645" s="503">
        <v>3</v>
      </c>
      <c r="J1645" s="504" t="s">
        <v>41</v>
      </c>
      <c r="K1645" s="503" t="s">
        <v>41</v>
      </c>
      <c r="L1645" s="499" t="s">
        <v>1008</v>
      </c>
      <c r="M1645" s="535" t="s">
        <v>1009</v>
      </c>
      <c r="N1645" s="15" t="s">
        <v>577</v>
      </c>
      <c r="O1645" s="15" t="s">
        <v>578</v>
      </c>
      <c r="P1645" s="503" t="s">
        <v>579</v>
      </c>
      <c r="Q1645" s="483">
        <v>2</v>
      </c>
      <c r="R1645" s="483">
        <v>0</v>
      </c>
      <c r="S1645" s="479">
        <v>2</v>
      </c>
      <c r="T1645" s="15">
        <v>3</v>
      </c>
      <c r="U1645" s="471"/>
      <c r="V1645" s="551">
        <v>30</v>
      </c>
      <c r="W1645" s="497">
        <v>21799101</v>
      </c>
      <c r="X1645" s="566" t="s">
        <v>377</v>
      </c>
      <c r="Y1645" s="15" t="s">
        <v>579</v>
      </c>
      <c r="Z1645" s="15"/>
      <c r="AA1645" s="15"/>
      <c r="AB1645" s="15"/>
      <c r="AC1645" s="15" t="s">
        <v>1107</v>
      </c>
      <c r="AD1645" s="15"/>
      <c r="AE1645" s="479"/>
      <c r="AF1645" s="497"/>
      <c r="AG1645" s="497"/>
      <c r="AH1645" s="497" t="s">
        <v>582</v>
      </c>
      <c r="AI1645" s="15">
        <v>2</v>
      </c>
      <c r="AJ1645" s="15">
        <v>8</v>
      </c>
      <c r="AK1645" s="15">
        <v>30</v>
      </c>
      <c r="AL1645" s="15">
        <v>10</v>
      </c>
      <c r="AM1645" s="15">
        <v>10</v>
      </c>
      <c r="AN1645" s="490">
        <f>IF(AJ1645="",S1645,ROUND(((((AL1645/24)+(AM1645/1440))-((AJ1645/24)+(AK1645/1440)))*1440/50),5))</f>
        <v>2</v>
      </c>
      <c r="AO1645" s="491">
        <f>AJ1645/24+AK1645/1440</f>
        <v>0.35416666666666663</v>
      </c>
      <c r="AP1645" s="491">
        <f>AL1645/24+AM1645/1440</f>
        <v>0.4236111111111111</v>
      </c>
      <c r="AQ1645" s="23" t="str" cm="1">
        <f t="array" ref="AQ1645">IF(X1645="","",IF(SUMPRODUCT((X1645=$X$7:$X$2085)*(AI1645=$AI$7:$AI$2085)*(AO1645=$AO$7:$AO$2085)*(AP1645=$AP$7:$AP$2085)*(ROW($X$7:$X$2085)&lt;&gt;ROW(X1645))*((S1645=0)*($S$7:$S$2085&gt;0)+(S1645&gt;0)*($S$7:$S$2085=0)))&gt;0,"SALONES UNIDOS",IF(SUMPRODUCT((X1645=$X$7:$X$2085)*(AI1645=$AI$7:$AI$2085)*((AO1645&lt;$AP$7:$AP$2085)*(AP1645&gt;$AO$7:$AO$2085))*(ROW($X$7:$X$2085)&lt;&gt;ROW(X1645)))&gt;0,"Cruzado","Sin cruce")))</f>
        <v>Sin cruce</v>
      </c>
      <c r="AR1645" s="23" t="str" cm="1">
        <f t="array" ref="AR1645">IF(AE1645="","",IF(SUMPRODUCT((AE1645=$AE$7:$AE$2085)*(AI1645=$AI$7:$AI$2085)*(AO1645=$AO$7:$AO$2085)*(AP1645=$AP$7:$AP$2085)*(ROW($AE$7:$AE$2085)&lt;&gt;ROW(AE1645))*((S1645=0)*($S$7:$S$2085&gt;0)+(S1645&gt;0)*($S$7:$S$2085=0)))&gt;0,"SALONES UNIDOS",IF(SUMPRODUCT((AE1645=$AE$7:$AE$2085)*(AI1645=$AI$7:$AI$2085)*((AO1645&lt;$AP$7:$AP$2085)*(AP1645&gt;$AO$7:$AO$2085))*(ROW($AE$7:$AE$2085)&lt;&gt;ROW(AE1645)))&gt;0,"Cruzado","Sin cruce")))</f>
        <v/>
      </c>
      <c r="AS1645" s="94" t="str">
        <f t="shared" si="33"/>
        <v>MH3SUNAMPEA</v>
      </c>
      <c r="AT1645" s="94" t="str" cm="1">
        <f t="array" ref="AT1645">IF(AS1645="","",IF(SUMPRODUCT((AS1645=$AS$7:$AS$2085)*(AI1645=$AI$7:$AI$2085)*(AO1645=$AO$7:$AO$2085)*(AP1645=$AP$7:$AP$2085)*(ROW($AS$7:$AS$2085)&lt;&gt;ROW(AS1645))*((S1645=0)*($S$7:$S$2085&gt;0)+(S1645&gt;0)*($S$7:$S$2085=0)))&gt;0,"SALONES UNIDOS",IF(SUMPRODUCT((AS1645=$AS$7:$AS$2085)*(AI1645=$AI$7:$AI$2085)*((AO1645&lt;$AP$7:$AP$2085)*(AP1645&gt;$AO$7:$AO$2085))*(ROW($AS$7:$AS$2085)&lt;&gt;ROW(AS1645)))&gt;0,"Cruzado","Sin cruce")))</f>
        <v>Sin cruce</v>
      </c>
    </row>
    <row r="1646" spans="3:46" ht="15.6" hidden="1" customHeight="1">
      <c r="C1646" s="496" t="s">
        <v>572</v>
      </c>
      <c r="D1646" s="15" t="s">
        <v>966</v>
      </c>
      <c r="E1646" s="15">
        <v>20261</v>
      </c>
      <c r="F1646" s="503" t="s">
        <v>111</v>
      </c>
      <c r="G1646" s="497" t="s">
        <v>80</v>
      </c>
      <c r="H1646" s="503" t="s">
        <v>84</v>
      </c>
      <c r="I1646" s="503">
        <v>3</v>
      </c>
      <c r="J1646" s="503" t="s">
        <v>51</v>
      </c>
      <c r="K1646" s="503" t="s">
        <v>51</v>
      </c>
      <c r="L1646" s="499" t="s">
        <v>995</v>
      </c>
      <c r="M1646" s="535" t="s">
        <v>996</v>
      </c>
      <c r="N1646" s="15" t="s">
        <v>577</v>
      </c>
      <c r="O1646" s="15" t="s">
        <v>578</v>
      </c>
      <c r="P1646" s="503" t="s">
        <v>579</v>
      </c>
      <c r="Q1646" s="15">
        <v>2</v>
      </c>
      <c r="R1646" s="15">
        <v>0</v>
      </c>
      <c r="S1646" s="479">
        <v>2</v>
      </c>
      <c r="T1646" s="15">
        <v>3</v>
      </c>
      <c r="U1646" s="471"/>
      <c r="V1646" s="550">
        <v>20</v>
      </c>
      <c r="W1646" s="497">
        <v>45234890</v>
      </c>
      <c r="X1646" s="566" t="s">
        <v>486</v>
      </c>
      <c r="Y1646" s="15" t="s">
        <v>579</v>
      </c>
      <c r="Z1646" s="15"/>
      <c r="AA1646" s="15"/>
      <c r="AB1646" s="15"/>
      <c r="AC1646" s="497" t="s">
        <v>1115</v>
      </c>
      <c r="AD1646" s="15"/>
      <c r="AE1646" s="479"/>
      <c r="AF1646" s="497"/>
      <c r="AG1646" s="497"/>
      <c r="AH1646" s="15" t="s">
        <v>582</v>
      </c>
      <c r="AI1646" s="15">
        <v>6</v>
      </c>
      <c r="AJ1646" s="15">
        <v>11</v>
      </c>
      <c r="AK1646" s="15">
        <v>50</v>
      </c>
      <c r="AL1646" s="15">
        <v>13</v>
      </c>
      <c r="AM1646" s="15">
        <v>30</v>
      </c>
      <c r="AN1646" s="490">
        <f>IF(AJ1646="",S1646,ROUND(((((AL1646/24)+(AM1646/1440))-((AJ1646/24)+(AK1646/1440)))*1440/50),5))</f>
        <v>2</v>
      </c>
      <c r="AO1646" s="491">
        <f>AJ1646/24+AK1646/1440</f>
        <v>0.49305555555555552</v>
      </c>
      <c r="AP1646" s="491">
        <f>AL1646/24+AM1646/1440</f>
        <v>0.5625</v>
      </c>
      <c r="AQ1646" s="23" t="str" cm="1">
        <f t="array" ref="AQ1646">IF(X1646="","",IF(SUMPRODUCT((X1646=$X$7:$X$2085)*(AI1646=$AI$7:$AI$2085)*(AO1646=$AO$7:$AO$2085)*(AP1646=$AP$7:$AP$2085)*(ROW($X$7:$X$2085)&lt;&gt;ROW(X1646))*((S1646=0)*($S$7:$S$2085&gt;0)+(S1646&gt;0)*($S$7:$S$2085=0)))&gt;0,"SALONES UNIDOS",IF(SUMPRODUCT((X1646=$X$7:$X$2085)*(AI1646=$AI$7:$AI$2085)*((AO1646&lt;$AP$7:$AP$2085)*(AP1646&gt;$AO$7:$AO$2085))*(ROW($X$7:$X$2085)&lt;&gt;ROW(X1646)))&gt;0,"Cruzado","Sin cruce")))</f>
        <v>Sin cruce</v>
      </c>
      <c r="AR1646" s="23" t="str" cm="1">
        <f t="array" ref="AR1646">IF(AE1646="","",IF(SUMPRODUCT((AE1646=$AE$7:$AE$2085)*(AI1646=$AI$7:$AI$2085)*(AO1646=$AO$7:$AO$2085)*(AP1646=$AP$7:$AP$2085)*(ROW($AE$7:$AE$2085)&lt;&gt;ROW(AE1646))*((S1646=0)*($S$7:$S$2085&gt;0)+(S1646&gt;0)*($S$7:$S$2085=0)))&gt;0,"SALONES UNIDOS",IF(SUMPRODUCT((AE1646=$AE$7:$AE$2085)*(AI1646=$AI$7:$AI$2085)*((AO1646&lt;$AP$7:$AP$2085)*(AP1646&gt;$AO$7:$AO$2085))*(ROW($AE$7:$AE$2085)&lt;&gt;ROW(AE1646)))&gt;0,"Cruzado","Sin cruce")))</f>
        <v/>
      </c>
      <c r="AS1646" s="94" t="str">
        <f t="shared" si="33"/>
        <v>MH3SUNAMPEB</v>
      </c>
      <c r="AT1646" s="94" t="str" cm="1">
        <f t="array" ref="AT1646">IF(AS1646="","",IF(SUMPRODUCT((AS1646=$AS$7:$AS$2085)*(AI1646=$AI$7:$AI$2085)*(AO1646=$AO$7:$AO$2085)*(AP1646=$AP$7:$AP$2085)*(ROW($AS$7:$AS$2085)&lt;&gt;ROW(AS1646))*((S1646=0)*($S$7:$S$2085&gt;0)+(S1646&gt;0)*($S$7:$S$2085=0)))&gt;0,"SALONES UNIDOS",IF(SUMPRODUCT((AS1646=$AS$7:$AS$2085)*(AI1646=$AI$7:$AI$2085)*((AO1646&lt;$AP$7:$AP$2085)*(AP1646&gt;$AO$7:$AO$2085))*(ROW($AS$7:$AS$2085)&lt;&gt;ROW(AS1646)))&gt;0,"Cruzado","Sin cruce")))</f>
        <v>Sin cruce</v>
      </c>
    </row>
    <row r="1647" spans="3:46" ht="15.6" hidden="1" customHeight="1">
      <c r="C1647" s="496" t="s">
        <v>572</v>
      </c>
      <c r="D1647" s="15" t="s">
        <v>966</v>
      </c>
      <c r="E1647" s="15">
        <v>20261</v>
      </c>
      <c r="F1647" s="503" t="s">
        <v>111</v>
      </c>
      <c r="G1647" s="497" t="s">
        <v>80</v>
      </c>
      <c r="H1647" s="503" t="s">
        <v>84</v>
      </c>
      <c r="I1647" s="503">
        <v>3</v>
      </c>
      <c r="J1647" s="503" t="s">
        <v>597</v>
      </c>
      <c r="K1647" s="503" t="s">
        <v>51</v>
      </c>
      <c r="L1647" s="499" t="s">
        <v>995</v>
      </c>
      <c r="M1647" s="535" t="s">
        <v>996</v>
      </c>
      <c r="N1647" s="15" t="s">
        <v>577</v>
      </c>
      <c r="O1647" s="15" t="s">
        <v>578</v>
      </c>
      <c r="P1647" s="503" t="s">
        <v>579</v>
      </c>
      <c r="Q1647" s="15">
        <v>0</v>
      </c>
      <c r="R1647" s="15">
        <v>2</v>
      </c>
      <c r="S1647" s="479">
        <v>2</v>
      </c>
      <c r="T1647" s="15">
        <v>3</v>
      </c>
      <c r="U1647" s="471"/>
      <c r="V1647" s="550">
        <v>20</v>
      </c>
      <c r="W1647" s="497">
        <v>45234890</v>
      </c>
      <c r="X1647" s="566" t="s">
        <v>486</v>
      </c>
      <c r="Y1647" s="15" t="s">
        <v>579</v>
      </c>
      <c r="Z1647" s="15"/>
      <c r="AA1647" s="15"/>
      <c r="AB1647" s="15"/>
      <c r="AC1647" s="493"/>
      <c r="AD1647" s="15"/>
      <c r="AE1647" s="479" t="s">
        <v>1114</v>
      </c>
      <c r="AF1647" s="497"/>
      <c r="AG1647" s="497"/>
      <c r="AH1647" s="15" t="s">
        <v>100</v>
      </c>
      <c r="AI1647" s="15">
        <v>6</v>
      </c>
      <c r="AJ1647" s="15">
        <v>13</v>
      </c>
      <c r="AK1647" s="15">
        <v>30</v>
      </c>
      <c r="AL1647" s="15">
        <v>15</v>
      </c>
      <c r="AM1647" s="15">
        <v>10</v>
      </c>
      <c r="AN1647" s="490">
        <f>IF(AJ1647="",S1647,ROUND(((((AL1647/24)+(AM1647/1440))-((AJ1647/24)+(AK1647/1440)))*1440/50),5))</f>
        <v>2</v>
      </c>
      <c r="AO1647" s="491">
        <f>AJ1647/24+AK1647/1440</f>
        <v>0.5625</v>
      </c>
      <c r="AP1647" s="491">
        <f>AL1647/24+AM1647/1440</f>
        <v>0.63194444444444442</v>
      </c>
      <c r="AQ1647" s="23" t="str" cm="1">
        <f t="array" ref="AQ1647">IF(X1647="","",IF(SUMPRODUCT((X1647=$X$7:$X$2085)*(AI1647=$AI$7:$AI$2085)*(AO1647=$AO$7:$AO$2085)*(AP1647=$AP$7:$AP$2085)*(ROW($X$7:$X$2085)&lt;&gt;ROW(X1647))*((S1647=0)*($S$7:$S$2085&gt;0)+(S1647&gt;0)*($S$7:$S$2085=0)))&gt;0,"SALONES UNIDOS",IF(SUMPRODUCT((X1647=$X$7:$X$2085)*(AI1647=$AI$7:$AI$2085)*((AO1647&lt;$AP$7:$AP$2085)*(AP1647&gt;$AO$7:$AO$2085))*(ROW($X$7:$X$2085)&lt;&gt;ROW(X1647)))&gt;0,"Cruzado","Sin cruce")))</f>
        <v>Sin cruce</v>
      </c>
      <c r="AR1647" s="23" t="str" cm="1">
        <f t="array" ref="AR1647">IF(AE1647="","",IF(SUMPRODUCT((AE1647=$AE$7:$AE$2085)*(AI1647=$AI$7:$AI$2085)*(AO1647=$AO$7:$AO$2085)*(AP1647=$AP$7:$AP$2085)*(ROW($AE$7:$AE$2085)&lt;&gt;ROW(AE1647))*((S1647=0)*($S$7:$S$2085&gt;0)+(S1647&gt;0)*($S$7:$S$2085=0)))&gt;0,"SALONES UNIDOS",IF(SUMPRODUCT((AE1647=$AE$7:$AE$2085)*(AI1647=$AI$7:$AI$2085)*((AO1647&lt;$AP$7:$AP$2085)*(AP1647&gt;$AO$7:$AO$2085))*(ROW($AE$7:$AE$2085)&lt;&gt;ROW(AE1647)))&gt;0,"Cruzado","Sin cruce")))</f>
        <v>Sin cruce</v>
      </c>
      <c r="AS1647" s="94" t="str">
        <f t="shared" si="33"/>
        <v>MH3SUNAMPEB</v>
      </c>
      <c r="AT1647" s="94" t="str" cm="1">
        <f t="array" ref="AT1647">IF(AS1647="","",IF(SUMPRODUCT((AS1647=$AS$7:$AS$2085)*(AI1647=$AI$7:$AI$2085)*(AO1647=$AO$7:$AO$2085)*(AP1647=$AP$7:$AP$2085)*(ROW($AS$7:$AS$2085)&lt;&gt;ROW(AS1647))*((S1647=0)*($S$7:$S$2085&gt;0)+(S1647&gt;0)*($S$7:$S$2085=0)))&gt;0,"SALONES UNIDOS",IF(SUMPRODUCT((AS1647=$AS$7:$AS$2085)*(AI1647=$AI$7:$AI$2085)*((AO1647&lt;$AP$7:$AP$2085)*(AP1647&gt;$AO$7:$AO$2085))*(ROW($AS$7:$AS$2085)&lt;&gt;ROW(AS1647)))&gt;0,"Cruzado","Sin cruce")))</f>
        <v>Sin cruce</v>
      </c>
    </row>
    <row r="1648" spans="3:46" ht="15.6" hidden="1" customHeight="1">
      <c r="C1648" s="496" t="s">
        <v>572</v>
      </c>
      <c r="D1648" s="15" t="s">
        <v>966</v>
      </c>
      <c r="E1648" s="15">
        <v>20261</v>
      </c>
      <c r="F1648" s="503" t="s">
        <v>111</v>
      </c>
      <c r="G1648" s="497" t="s">
        <v>80</v>
      </c>
      <c r="H1648" s="503" t="s">
        <v>84</v>
      </c>
      <c r="I1648" s="503">
        <v>3</v>
      </c>
      <c r="J1648" s="503" t="s">
        <v>51</v>
      </c>
      <c r="K1648" s="503" t="s">
        <v>51</v>
      </c>
      <c r="L1648" s="499" t="s">
        <v>998</v>
      </c>
      <c r="M1648" s="535" t="s">
        <v>999</v>
      </c>
      <c r="N1648" s="15" t="s">
        <v>577</v>
      </c>
      <c r="O1648" s="15" t="s">
        <v>578</v>
      </c>
      <c r="P1648" s="503" t="s">
        <v>579</v>
      </c>
      <c r="Q1648" s="15">
        <v>2</v>
      </c>
      <c r="R1648" s="15">
        <v>0</v>
      </c>
      <c r="S1648" s="479">
        <v>2</v>
      </c>
      <c r="T1648" s="15">
        <v>3</v>
      </c>
      <c r="U1648" s="471"/>
      <c r="V1648" s="550">
        <v>20</v>
      </c>
      <c r="W1648" s="497">
        <v>21797410</v>
      </c>
      <c r="X1648" s="566" t="s">
        <v>318</v>
      </c>
      <c r="Y1648" s="15" t="s">
        <v>579</v>
      </c>
      <c r="Z1648" s="15"/>
      <c r="AA1648" s="15"/>
      <c r="AB1648" s="15"/>
      <c r="AC1648" s="15" t="s">
        <v>1115</v>
      </c>
      <c r="AD1648" s="15"/>
      <c r="AE1648" s="479"/>
      <c r="AF1648" s="497"/>
      <c r="AG1648" s="497"/>
      <c r="AH1648" s="497" t="s">
        <v>582</v>
      </c>
      <c r="AI1648" s="15">
        <v>6</v>
      </c>
      <c r="AJ1648" s="15">
        <v>16</v>
      </c>
      <c r="AK1648" s="15">
        <v>0</v>
      </c>
      <c r="AL1648" s="15">
        <v>17</v>
      </c>
      <c r="AM1648" s="15">
        <v>40</v>
      </c>
      <c r="AN1648" s="490">
        <f>IF(AJ1648="",S1648,ROUND(((((AL1648/24)+(AM1648/1440))-((AJ1648/24)+(AK1648/1440)))*1440/50),5))</f>
        <v>2</v>
      </c>
      <c r="AO1648" s="491">
        <f>AJ1648/24+AK1648/1440</f>
        <v>0.66666666666666663</v>
      </c>
      <c r="AP1648" s="491">
        <f>AL1648/24+AM1648/1440</f>
        <v>0.73611111111111116</v>
      </c>
      <c r="AQ1648" s="23" t="str" cm="1">
        <f t="array" ref="AQ1648">IF(X1648="","",IF(SUMPRODUCT((X1648=$X$7:$X$2085)*(AI1648=$AI$7:$AI$2085)*(AO1648=$AO$7:$AO$2085)*(AP1648=$AP$7:$AP$2085)*(ROW($X$7:$X$2085)&lt;&gt;ROW(X1648))*((S1648=0)*($S$7:$S$2085&gt;0)+(S1648&gt;0)*($S$7:$S$2085=0)))&gt;0,"SALONES UNIDOS",IF(SUMPRODUCT((X1648=$X$7:$X$2085)*(AI1648=$AI$7:$AI$2085)*((AO1648&lt;$AP$7:$AP$2085)*(AP1648&gt;$AO$7:$AO$2085))*(ROW($X$7:$X$2085)&lt;&gt;ROW(X1648)))&gt;0,"Cruzado","Sin cruce")))</f>
        <v>Sin cruce</v>
      </c>
      <c r="AR1648" s="23" t="str" cm="1">
        <f t="array" ref="AR1648">IF(AE1648="","",IF(SUMPRODUCT((AE1648=$AE$7:$AE$2085)*(AI1648=$AI$7:$AI$2085)*(AO1648=$AO$7:$AO$2085)*(AP1648=$AP$7:$AP$2085)*(ROW($AE$7:$AE$2085)&lt;&gt;ROW(AE1648))*((S1648=0)*($S$7:$S$2085&gt;0)+(S1648&gt;0)*($S$7:$S$2085=0)))&gt;0,"SALONES UNIDOS",IF(SUMPRODUCT((AE1648=$AE$7:$AE$2085)*(AI1648=$AI$7:$AI$2085)*((AO1648&lt;$AP$7:$AP$2085)*(AP1648&gt;$AO$7:$AO$2085))*(ROW($AE$7:$AE$2085)&lt;&gt;ROW(AE1648)))&gt;0,"Cruzado","Sin cruce")))</f>
        <v/>
      </c>
      <c r="AS1648" s="94" t="str">
        <f t="shared" si="33"/>
        <v>MH3SUNAMPEB</v>
      </c>
      <c r="AT1648" s="94" t="str" cm="1">
        <f t="array" ref="AT1648">IF(AS1648="","",IF(SUMPRODUCT((AS1648=$AS$7:$AS$2085)*(AI1648=$AI$7:$AI$2085)*(AO1648=$AO$7:$AO$2085)*(AP1648=$AP$7:$AP$2085)*(ROW($AS$7:$AS$2085)&lt;&gt;ROW(AS1648))*((S1648=0)*($S$7:$S$2085&gt;0)+(S1648&gt;0)*($S$7:$S$2085=0)))&gt;0,"SALONES UNIDOS",IF(SUMPRODUCT((AS1648=$AS$7:$AS$2085)*(AI1648=$AI$7:$AI$2085)*((AO1648&lt;$AP$7:$AP$2085)*(AP1648&gt;$AO$7:$AO$2085))*(ROW($AS$7:$AS$2085)&lt;&gt;ROW(AS1648)))&gt;0,"Cruzado","Sin cruce")))</f>
        <v>Sin cruce</v>
      </c>
    </row>
    <row r="1649" spans="3:46" ht="15.6" hidden="1" customHeight="1">
      <c r="C1649" s="496" t="s">
        <v>572</v>
      </c>
      <c r="D1649" s="15" t="s">
        <v>966</v>
      </c>
      <c r="E1649" s="15">
        <v>20261</v>
      </c>
      <c r="F1649" s="503" t="s">
        <v>111</v>
      </c>
      <c r="G1649" s="497" t="s">
        <v>80</v>
      </c>
      <c r="H1649" s="503" t="s">
        <v>84</v>
      </c>
      <c r="I1649" s="503">
        <v>3</v>
      </c>
      <c r="J1649" s="503" t="s">
        <v>597</v>
      </c>
      <c r="K1649" s="503" t="s">
        <v>51</v>
      </c>
      <c r="L1649" s="499" t="s">
        <v>998</v>
      </c>
      <c r="M1649" s="535" t="s">
        <v>999</v>
      </c>
      <c r="N1649" s="15" t="s">
        <v>577</v>
      </c>
      <c r="O1649" s="15" t="s">
        <v>578</v>
      </c>
      <c r="P1649" s="503" t="s">
        <v>579</v>
      </c>
      <c r="Q1649" s="15">
        <v>0</v>
      </c>
      <c r="R1649" s="15">
        <v>2</v>
      </c>
      <c r="S1649" s="479">
        <v>2</v>
      </c>
      <c r="T1649" s="15">
        <v>3</v>
      </c>
      <c r="U1649" s="471"/>
      <c r="V1649" s="550">
        <v>20</v>
      </c>
      <c r="W1649" s="497">
        <v>21797410</v>
      </c>
      <c r="X1649" s="566" t="s">
        <v>318</v>
      </c>
      <c r="Y1649" s="15" t="s">
        <v>579</v>
      </c>
      <c r="Z1649" s="15"/>
      <c r="AA1649" s="15"/>
      <c r="AB1649" s="15"/>
      <c r="AC1649" s="493"/>
      <c r="AD1649" s="15"/>
      <c r="AE1649" s="15" t="s">
        <v>1110</v>
      </c>
      <c r="AF1649" s="497"/>
      <c r="AG1649" s="497"/>
      <c r="AH1649" s="497" t="s">
        <v>100</v>
      </c>
      <c r="AI1649" s="15">
        <v>6</v>
      </c>
      <c r="AJ1649" s="15">
        <v>17</v>
      </c>
      <c r="AK1649" s="15">
        <v>40</v>
      </c>
      <c r="AL1649" s="15">
        <v>19</v>
      </c>
      <c r="AM1649" s="15">
        <v>20</v>
      </c>
      <c r="AN1649" s="490">
        <f>IF(AJ1649="",S1649,ROUND(((((AL1649/24)+(AM1649/1440))-((AJ1649/24)+(AK1649/1440)))*1440/50),5))</f>
        <v>2</v>
      </c>
      <c r="AO1649" s="491">
        <f>AJ1649/24+AK1649/1440</f>
        <v>0.73611111111111116</v>
      </c>
      <c r="AP1649" s="491">
        <f>AL1649/24+AM1649/1440</f>
        <v>0.80555555555555547</v>
      </c>
      <c r="AQ1649" s="23" t="str" cm="1">
        <f t="array" ref="AQ1649">IF(X1649="","",IF(SUMPRODUCT((X1649=$X$7:$X$2085)*(AI1649=$AI$7:$AI$2085)*(AO1649=$AO$7:$AO$2085)*(AP1649=$AP$7:$AP$2085)*(ROW($X$7:$X$2085)&lt;&gt;ROW(X1649))*((S1649=0)*($S$7:$S$2085&gt;0)+(S1649&gt;0)*($S$7:$S$2085=0)))&gt;0,"SALONES UNIDOS",IF(SUMPRODUCT((X1649=$X$7:$X$2085)*(AI1649=$AI$7:$AI$2085)*((AO1649&lt;$AP$7:$AP$2085)*(AP1649&gt;$AO$7:$AO$2085))*(ROW($X$7:$X$2085)&lt;&gt;ROW(X1649)))&gt;0,"Cruzado","Sin cruce")))</f>
        <v>Sin cruce</v>
      </c>
      <c r="AR1649" s="23" t="str" cm="1">
        <f t="array" ref="AR1649">IF(AE1649="","",IF(SUMPRODUCT((AE1649=$AE$7:$AE$2085)*(AI1649=$AI$7:$AI$2085)*(AO1649=$AO$7:$AO$2085)*(AP1649=$AP$7:$AP$2085)*(ROW($AE$7:$AE$2085)&lt;&gt;ROW(AE1649))*((S1649=0)*($S$7:$S$2085&gt;0)+(S1649&gt;0)*($S$7:$S$2085=0)))&gt;0,"SALONES UNIDOS",IF(SUMPRODUCT((AE1649=$AE$7:$AE$2085)*(AI1649=$AI$7:$AI$2085)*((AO1649&lt;$AP$7:$AP$2085)*(AP1649&gt;$AO$7:$AO$2085))*(ROW($AE$7:$AE$2085)&lt;&gt;ROW(AE1649)))&gt;0,"Cruzado","Sin cruce")))</f>
        <v>Sin cruce</v>
      </c>
      <c r="AS1649" s="94" t="str">
        <f t="shared" si="33"/>
        <v>MH3SUNAMPEB</v>
      </c>
      <c r="AT1649" s="94" t="str" cm="1">
        <f t="array" ref="AT1649">IF(AS1649="","",IF(SUMPRODUCT((AS1649=$AS$7:$AS$2085)*(AI1649=$AI$7:$AI$2085)*(AO1649=$AO$7:$AO$2085)*(AP1649=$AP$7:$AP$2085)*(ROW($AS$7:$AS$2085)&lt;&gt;ROW(AS1649))*((S1649=0)*($S$7:$S$2085&gt;0)+(S1649&gt;0)*($S$7:$S$2085=0)))&gt;0,"SALONES UNIDOS",IF(SUMPRODUCT((AS1649=$AS$7:$AS$2085)*(AI1649=$AI$7:$AI$2085)*((AO1649&lt;$AP$7:$AP$2085)*(AP1649&gt;$AO$7:$AO$2085))*(ROW($AS$7:$AS$2085)&lt;&gt;ROW(AS1649)))&gt;0,"Cruzado","Sin cruce")))</f>
        <v>Sin cruce</v>
      </c>
    </row>
    <row r="1650" spans="3:46" ht="15.6" hidden="1" customHeight="1">
      <c r="C1650" s="496" t="s">
        <v>572</v>
      </c>
      <c r="D1650" s="15" t="s">
        <v>966</v>
      </c>
      <c r="E1650" s="15">
        <v>20261</v>
      </c>
      <c r="F1650" s="503" t="s">
        <v>111</v>
      </c>
      <c r="G1650" s="497" t="s">
        <v>80</v>
      </c>
      <c r="H1650" s="503" t="s">
        <v>84</v>
      </c>
      <c r="I1650" s="503">
        <v>3</v>
      </c>
      <c r="J1650" s="503" t="s">
        <v>51</v>
      </c>
      <c r="K1650" s="503" t="s">
        <v>51</v>
      </c>
      <c r="L1650" s="499" t="s">
        <v>1000</v>
      </c>
      <c r="M1650" s="535" t="s">
        <v>616</v>
      </c>
      <c r="N1650" s="15" t="s">
        <v>586</v>
      </c>
      <c r="O1650" s="15" t="s">
        <v>578</v>
      </c>
      <c r="P1650" s="503" t="s">
        <v>624</v>
      </c>
      <c r="Q1650" s="15">
        <v>2</v>
      </c>
      <c r="R1650" s="15">
        <v>2</v>
      </c>
      <c r="S1650" s="479">
        <v>4</v>
      </c>
      <c r="T1650" s="15">
        <v>3</v>
      </c>
      <c r="U1650" s="471"/>
      <c r="V1650" s="550">
        <v>20</v>
      </c>
      <c r="W1650" s="616">
        <v>72155412</v>
      </c>
      <c r="X1650" s="617" t="s">
        <v>505</v>
      </c>
      <c r="Y1650" s="15" t="s">
        <v>196</v>
      </c>
      <c r="Z1650" s="15"/>
      <c r="AA1650" s="15"/>
      <c r="AB1650" s="15"/>
      <c r="AC1650" s="493"/>
      <c r="AD1650" s="15"/>
      <c r="AE1650" s="479"/>
      <c r="AF1650" s="497"/>
      <c r="AG1650" s="497"/>
      <c r="AH1650" s="15" t="s">
        <v>203</v>
      </c>
      <c r="AI1650" s="15">
        <v>3</v>
      </c>
      <c r="AJ1650" s="15">
        <v>7</v>
      </c>
      <c r="AK1650" s="15">
        <v>40</v>
      </c>
      <c r="AL1650" s="15">
        <v>11</v>
      </c>
      <c r="AM1650" s="15">
        <v>0</v>
      </c>
      <c r="AN1650" s="490">
        <f>IF(AJ1650="",S1650,ROUND(((((AL1650/24)+(AM1650/1440))-((AJ1650/24)+(AK1650/1440)))*1440/50),5))</f>
        <v>4</v>
      </c>
      <c r="AO1650" s="491">
        <f>AJ1650/24+AK1650/1440</f>
        <v>0.31944444444444448</v>
      </c>
      <c r="AP1650" s="491">
        <f>AL1650/24+AM1650/1440</f>
        <v>0.45833333333333331</v>
      </c>
      <c r="AQ1650" s="23" t="str" cm="1">
        <f t="array" ref="AQ1650">IF(X1650="","",IF(SUMPRODUCT((X1650=$X$7:$X$2085)*(AI1650=$AI$7:$AI$2085)*(AO1650=$AO$7:$AO$2085)*(AP1650=$AP$7:$AP$2085)*(ROW($X$7:$X$2085)&lt;&gt;ROW(X1650))*((S1650=0)*($S$7:$S$2085&gt;0)+(S1650&gt;0)*($S$7:$S$2085=0)))&gt;0,"SALONES UNIDOS",IF(SUMPRODUCT((X1650=$X$7:$X$2085)*(AI1650=$AI$7:$AI$2085)*((AO1650&lt;$AP$7:$AP$2085)*(AP1650&gt;$AO$7:$AO$2085))*(ROW($X$7:$X$2085)&lt;&gt;ROW(X1650)))&gt;0,"Cruzado","Sin cruce")))</f>
        <v>Sin cruce</v>
      </c>
      <c r="AR1650" s="23" t="str" cm="1">
        <f t="array" ref="AR1650">IF(AE1650="","",IF(SUMPRODUCT((AE1650=$AE$7:$AE$2085)*(AI1650=$AI$7:$AI$2085)*(AO1650=$AO$7:$AO$2085)*(AP1650=$AP$7:$AP$2085)*(ROW($AE$7:$AE$2085)&lt;&gt;ROW(AE1650))*((S1650=0)*($S$7:$S$2085&gt;0)+(S1650&gt;0)*($S$7:$S$2085=0)))&gt;0,"SALONES UNIDOS",IF(SUMPRODUCT((AE1650=$AE$7:$AE$2085)*(AI1650=$AI$7:$AI$2085)*((AO1650&lt;$AP$7:$AP$2085)*(AP1650&gt;$AO$7:$AO$2085))*(ROW($AE$7:$AE$2085)&lt;&gt;ROW(AE1650)))&gt;0,"Cruzado","Sin cruce")))</f>
        <v/>
      </c>
      <c r="AS1650" s="94" t="str">
        <f t="shared" si="33"/>
        <v>MH3SUNAMPEB</v>
      </c>
      <c r="AT1650" s="94" t="str" cm="1">
        <f t="array" ref="AT1650">IF(AS1650="","",IF(SUMPRODUCT((AS1650=$AS$7:$AS$2085)*(AI1650=$AI$7:$AI$2085)*(AO1650=$AO$7:$AO$2085)*(AP1650=$AP$7:$AP$2085)*(ROW($AS$7:$AS$2085)&lt;&gt;ROW(AS1650))*((S1650=0)*($S$7:$S$2085&gt;0)+(S1650&gt;0)*($S$7:$S$2085=0)))&gt;0,"SALONES UNIDOS",IF(SUMPRODUCT((AS1650=$AS$7:$AS$2085)*(AI1650=$AI$7:$AI$2085)*((AO1650&lt;$AP$7:$AP$2085)*(AP1650&gt;$AO$7:$AO$2085))*(ROW($AS$7:$AS$2085)&lt;&gt;ROW(AS1650)))&gt;0,"Cruzado","Sin cruce")))</f>
        <v>Sin cruce</v>
      </c>
    </row>
    <row r="1651" spans="3:46" ht="15.6" hidden="1" customHeight="1">
      <c r="C1651" s="496" t="s">
        <v>572</v>
      </c>
      <c r="D1651" s="15" t="s">
        <v>966</v>
      </c>
      <c r="E1651" s="15">
        <v>20261</v>
      </c>
      <c r="F1651" s="503" t="s">
        <v>111</v>
      </c>
      <c r="G1651" s="497" t="s">
        <v>80</v>
      </c>
      <c r="H1651" s="503" t="s">
        <v>84</v>
      </c>
      <c r="I1651" s="503">
        <v>3</v>
      </c>
      <c r="J1651" s="503" t="s">
        <v>51</v>
      </c>
      <c r="K1651" s="503" t="s">
        <v>51</v>
      </c>
      <c r="L1651" s="499" t="s">
        <v>1001</v>
      </c>
      <c r="M1651" s="535" t="s">
        <v>1002</v>
      </c>
      <c r="N1651" s="15" t="s">
        <v>577</v>
      </c>
      <c r="O1651" s="15" t="s">
        <v>578</v>
      </c>
      <c r="P1651" s="503" t="s">
        <v>579</v>
      </c>
      <c r="Q1651" s="15">
        <v>2</v>
      </c>
      <c r="R1651" s="15">
        <v>2</v>
      </c>
      <c r="S1651" s="479">
        <v>4</v>
      </c>
      <c r="T1651" s="15">
        <v>3</v>
      </c>
      <c r="U1651" s="471"/>
      <c r="V1651" s="550">
        <v>20</v>
      </c>
      <c r="W1651" s="497">
        <v>45447624</v>
      </c>
      <c r="X1651" s="566" t="s">
        <v>414</v>
      </c>
      <c r="Y1651" s="15" t="s">
        <v>579</v>
      </c>
      <c r="Z1651" s="15"/>
      <c r="AA1651" s="15"/>
      <c r="AB1651" s="15"/>
      <c r="AC1651" s="15" t="s">
        <v>1115</v>
      </c>
      <c r="AD1651" s="15"/>
      <c r="AE1651" s="479"/>
      <c r="AF1651" s="497"/>
      <c r="AG1651" s="497"/>
      <c r="AH1651" s="497" t="s">
        <v>203</v>
      </c>
      <c r="AI1651" s="15">
        <v>4</v>
      </c>
      <c r="AJ1651" s="15">
        <v>13</v>
      </c>
      <c r="AK1651" s="15">
        <v>30</v>
      </c>
      <c r="AL1651" s="15">
        <v>16</v>
      </c>
      <c r="AM1651" s="15">
        <v>50</v>
      </c>
      <c r="AN1651" s="490">
        <f>IF(AJ1651="",S1651,ROUND(((((AL1651/24)+(AM1651/1440))-((AJ1651/24)+(AK1651/1440)))*1440/50),5))</f>
        <v>4</v>
      </c>
      <c r="AO1651" s="491">
        <f>AJ1651/24+AK1651/1440</f>
        <v>0.5625</v>
      </c>
      <c r="AP1651" s="491">
        <f>AL1651/24+AM1651/1440</f>
        <v>0.70138888888888884</v>
      </c>
      <c r="AQ1651" s="23" t="str" cm="1">
        <f t="array" ref="AQ1651">IF(X1651="","",IF(SUMPRODUCT((X1651=$X$7:$X$2085)*(AI1651=$AI$7:$AI$2085)*(AO1651=$AO$7:$AO$2085)*(AP1651=$AP$7:$AP$2085)*(ROW($X$7:$X$2085)&lt;&gt;ROW(X1651))*((S1651=0)*($S$7:$S$2085&gt;0)+(S1651&gt;0)*($S$7:$S$2085=0)))&gt;0,"SALONES UNIDOS",IF(SUMPRODUCT((X1651=$X$7:$X$2085)*(AI1651=$AI$7:$AI$2085)*((AO1651&lt;$AP$7:$AP$2085)*(AP1651&gt;$AO$7:$AO$2085))*(ROW($X$7:$X$2085)&lt;&gt;ROW(X1651)))&gt;0,"Cruzado","Sin cruce")))</f>
        <v>Sin cruce</v>
      </c>
      <c r="AR1651" s="23" t="str" cm="1">
        <f t="array" ref="AR1651">IF(AE1651="","",IF(SUMPRODUCT((AE1651=$AE$7:$AE$2085)*(AI1651=$AI$7:$AI$2085)*(AO1651=$AO$7:$AO$2085)*(AP1651=$AP$7:$AP$2085)*(ROW($AE$7:$AE$2085)&lt;&gt;ROW(AE1651))*((S1651=0)*($S$7:$S$2085&gt;0)+(S1651&gt;0)*($S$7:$S$2085=0)))&gt;0,"SALONES UNIDOS",IF(SUMPRODUCT((AE1651=$AE$7:$AE$2085)*(AI1651=$AI$7:$AI$2085)*((AO1651&lt;$AP$7:$AP$2085)*(AP1651&gt;$AO$7:$AO$2085))*(ROW($AE$7:$AE$2085)&lt;&gt;ROW(AE1651)))&gt;0,"Cruzado","Sin cruce")))</f>
        <v/>
      </c>
      <c r="AS1651" s="94" t="str">
        <f t="shared" si="33"/>
        <v>MH3SUNAMPEB</v>
      </c>
      <c r="AT1651" s="94" t="str" cm="1">
        <f t="array" ref="AT1651">IF(AS1651="","",IF(SUMPRODUCT((AS1651=$AS$7:$AS$2085)*(AI1651=$AI$7:$AI$2085)*(AO1651=$AO$7:$AO$2085)*(AP1651=$AP$7:$AP$2085)*(ROW($AS$7:$AS$2085)&lt;&gt;ROW(AS1651))*((S1651=0)*($S$7:$S$2085&gt;0)+(S1651&gt;0)*($S$7:$S$2085=0)))&gt;0,"SALONES UNIDOS",IF(SUMPRODUCT((AS1651=$AS$7:$AS$2085)*(AI1651=$AI$7:$AI$2085)*((AO1651&lt;$AP$7:$AP$2085)*(AP1651&gt;$AO$7:$AO$2085))*(ROW($AS$7:$AS$2085)&lt;&gt;ROW(AS1651)))&gt;0,"Cruzado","Sin cruce")))</f>
        <v>Sin cruce</v>
      </c>
    </row>
    <row r="1652" spans="3:46" ht="15.6" hidden="1" customHeight="1">
      <c r="C1652" s="496" t="s">
        <v>572</v>
      </c>
      <c r="D1652" s="15" t="s">
        <v>966</v>
      </c>
      <c r="E1652" s="15">
        <v>20261</v>
      </c>
      <c r="F1652" s="503" t="s">
        <v>111</v>
      </c>
      <c r="G1652" s="497" t="s">
        <v>80</v>
      </c>
      <c r="H1652" s="503" t="s">
        <v>84</v>
      </c>
      <c r="I1652" s="503">
        <v>3</v>
      </c>
      <c r="J1652" s="503" t="s">
        <v>51</v>
      </c>
      <c r="K1652" s="503" t="s">
        <v>51</v>
      </c>
      <c r="L1652" s="499" t="s">
        <v>1003</v>
      </c>
      <c r="M1652" s="535" t="s">
        <v>1004</v>
      </c>
      <c r="N1652" s="15" t="s">
        <v>577</v>
      </c>
      <c r="O1652" s="15" t="s">
        <v>578</v>
      </c>
      <c r="P1652" s="503" t="s">
        <v>579</v>
      </c>
      <c r="Q1652" s="15">
        <v>3</v>
      </c>
      <c r="R1652" s="15">
        <v>0</v>
      </c>
      <c r="S1652" s="479">
        <v>3</v>
      </c>
      <c r="T1652" s="15">
        <v>5</v>
      </c>
      <c r="U1652" s="471"/>
      <c r="V1652" s="550">
        <v>20</v>
      </c>
      <c r="W1652" s="497">
        <v>70504650</v>
      </c>
      <c r="X1652" s="566" t="s">
        <v>251</v>
      </c>
      <c r="Y1652" s="15" t="s">
        <v>579</v>
      </c>
      <c r="Z1652" s="15"/>
      <c r="AA1652" s="15"/>
      <c r="AB1652" s="15"/>
      <c r="AC1652" s="15" t="s">
        <v>1115</v>
      </c>
      <c r="AD1652" s="15"/>
      <c r="AE1652" s="479"/>
      <c r="AF1652" s="497"/>
      <c r="AG1652" s="497"/>
      <c r="AH1652" s="497" t="s">
        <v>582</v>
      </c>
      <c r="AI1652" s="15">
        <v>5</v>
      </c>
      <c r="AJ1652" s="15">
        <v>14</v>
      </c>
      <c r="AK1652" s="15">
        <v>20</v>
      </c>
      <c r="AL1652" s="15">
        <v>16</v>
      </c>
      <c r="AM1652" s="15">
        <v>50</v>
      </c>
      <c r="AN1652" s="490">
        <f>IF(AJ1652="",S1652,ROUND(((((AL1652/24)+(AM1652/1440))-((AJ1652/24)+(AK1652/1440)))*1440/50),5))</f>
        <v>3</v>
      </c>
      <c r="AO1652" s="491">
        <f>AJ1652/24+AK1652/1440</f>
        <v>0.59722222222222221</v>
      </c>
      <c r="AP1652" s="491">
        <f>AL1652/24+AM1652/1440</f>
        <v>0.70138888888888884</v>
      </c>
      <c r="AQ1652" s="23" t="str" cm="1">
        <f t="array" ref="AQ1652">IF(X1652="","",IF(SUMPRODUCT((X1652=$X$7:$X$2085)*(AI1652=$AI$7:$AI$2085)*(AO1652=$AO$7:$AO$2085)*(AP1652=$AP$7:$AP$2085)*(ROW($X$7:$X$2085)&lt;&gt;ROW(X1652))*((S1652=0)*($S$7:$S$2085&gt;0)+(S1652&gt;0)*($S$7:$S$2085=0)))&gt;0,"SALONES UNIDOS",IF(SUMPRODUCT((X1652=$X$7:$X$2085)*(AI1652=$AI$7:$AI$2085)*((AO1652&lt;$AP$7:$AP$2085)*(AP1652&gt;$AO$7:$AO$2085))*(ROW($X$7:$X$2085)&lt;&gt;ROW(X1652)))&gt;0,"Cruzado","Sin cruce")))</f>
        <v>Sin cruce</v>
      </c>
      <c r="AR1652" s="23" t="str" cm="1">
        <f t="array" ref="AR1652">IF(AE1652="","",IF(SUMPRODUCT((AE1652=$AE$7:$AE$2085)*(AI1652=$AI$7:$AI$2085)*(AO1652=$AO$7:$AO$2085)*(AP1652=$AP$7:$AP$2085)*(ROW($AE$7:$AE$2085)&lt;&gt;ROW(AE1652))*((S1652=0)*($S$7:$S$2085&gt;0)+(S1652&gt;0)*($S$7:$S$2085=0)))&gt;0,"SALONES UNIDOS",IF(SUMPRODUCT((AE1652=$AE$7:$AE$2085)*(AI1652=$AI$7:$AI$2085)*((AO1652&lt;$AP$7:$AP$2085)*(AP1652&gt;$AO$7:$AO$2085))*(ROW($AE$7:$AE$2085)&lt;&gt;ROW(AE1652)))&gt;0,"Cruzado","Sin cruce")))</f>
        <v/>
      </c>
      <c r="AS1652" s="94" t="str">
        <f t="shared" si="33"/>
        <v>MH3SUNAMPEB</v>
      </c>
      <c r="AT1652" s="94" t="str" cm="1">
        <f t="array" ref="AT1652">IF(AS1652="","",IF(SUMPRODUCT((AS1652=$AS$7:$AS$2085)*(AI1652=$AI$7:$AI$2085)*(AO1652=$AO$7:$AO$2085)*(AP1652=$AP$7:$AP$2085)*(ROW($AS$7:$AS$2085)&lt;&gt;ROW(AS1652))*((S1652=0)*($S$7:$S$2085&gt;0)+(S1652&gt;0)*($S$7:$S$2085=0)))&gt;0,"SALONES UNIDOS",IF(SUMPRODUCT((AS1652=$AS$7:$AS$2085)*(AI1652=$AI$7:$AI$2085)*((AO1652&lt;$AP$7:$AP$2085)*(AP1652&gt;$AO$7:$AO$2085))*(ROW($AS$7:$AS$2085)&lt;&gt;ROW(AS1652)))&gt;0,"Cruzado","Sin cruce")))</f>
        <v>Sin cruce</v>
      </c>
    </row>
    <row r="1653" spans="3:46" ht="15.6" hidden="1" customHeight="1">
      <c r="C1653" s="496" t="s">
        <v>572</v>
      </c>
      <c r="D1653" s="15" t="s">
        <v>966</v>
      </c>
      <c r="E1653" s="15">
        <v>20261</v>
      </c>
      <c r="F1653" s="503" t="s">
        <v>111</v>
      </c>
      <c r="G1653" s="497" t="s">
        <v>80</v>
      </c>
      <c r="H1653" s="503" t="s">
        <v>84</v>
      </c>
      <c r="I1653" s="503">
        <v>3</v>
      </c>
      <c r="J1653" s="503" t="s">
        <v>597</v>
      </c>
      <c r="K1653" s="503" t="s">
        <v>51</v>
      </c>
      <c r="L1653" s="499" t="s">
        <v>1003</v>
      </c>
      <c r="M1653" s="535" t="s">
        <v>1004</v>
      </c>
      <c r="N1653" s="15" t="s">
        <v>577</v>
      </c>
      <c r="O1653" s="15" t="s">
        <v>578</v>
      </c>
      <c r="P1653" s="503" t="s">
        <v>579</v>
      </c>
      <c r="Q1653" s="15">
        <v>0</v>
      </c>
      <c r="R1653" s="15">
        <v>4</v>
      </c>
      <c r="S1653" s="479">
        <v>4</v>
      </c>
      <c r="T1653" s="15">
        <v>5</v>
      </c>
      <c r="U1653" s="471"/>
      <c r="V1653" s="550">
        <v>20</v>
      </c>
      <c r="W1653" s="497">
        <v>70504650</v>
      </c>
      <c r="X1653" s="566" t="s">
        <v>251</v>
      </c>
      <c r="Y1653" s="15" t="s">
        <v>579</v>
      </c>
      <c r="Z1653" s="15"/>
      <c r="AA1653" s="15"/>
      <c r="AB1653" s="15"/>
      <c r="AC1653" s="493"/>
      <c r="AD1653" s="15"/>
      <c r="AE1653" s="15" t="s">
        <v>1116</v>
      </c>
      <c r="AF1653" s="497"/>
      <c r="AG1653" s="497"/>
      <c r="AH1653" s="497" t="s">
        <v>100</v>
      </c>
      <c r="AI1653" s="15">
        <v>5</v>
      </c>
      <c r="AJ1653" s="15">
        <v>16</v>
      </c>
      <c r="AK1653" s="15">
        <v>50</v>
      </c>
      <c r="AL1653" s="15">
        <v>20</v>
      </c>
      <c r="AM1653" s="15">
        <v>10</v>
      </c>
      <c r="AN1653" s="490">
        <f>IF(AJ1653="",S1653,ROUND(((((AL1653/24)+(AM1653/1440))-((AJ1653/24)+(AK1653/1440)))*1440/50),5))</f>
        <v>4</v>
      </c>
      <c r="AO1653" s="491">
        <f>AJ1653/24+AK1653/1440</f>
        <v>0.70138888888888884</v>
      </c>
      <c r="AP1653" s="491">
        <f>AL1653/24+AM1653/1440</f>
        <v>0.84027777777777779</v>
      </c>
      <c r="AQ1653" s="23" t="str" cm="1">
        <f t="array" ref="AQ1653">IF(X1653="","",IF(SUMPRODUCT((X1653=$X$7:$X$2085)*(AI1653=$AI$7:$AI$2085)*(AO1653=$AO$7:$AO$2085)*(AP1653=$AP$7:$AP$2085)*(ROW($X$7:$X$2085)&lt;&gt;ROW(X1653))*((S1653=0)*($S$7:$S$2085&gt;0)+(S1653&gt;0)*($S$7:$S$2085=0)))&gt;0,"SALONES UNIDOS",IF(SUMPRODUCT((X1653=$X$7:$X$2085)*(AI1653=$AI$7:$AI$2085)*((AO1653&lt;$AP$7:$AP$2085)*(AP1653&gt;$AO$7:$AO$2085))*(ROW($X$7:$X$2085)&lt;&gt;ROW(X1653)))&gt;0,"Cruzado","Sin cruce")))</f>
        <v>Sin cruce</v>
      </c>
      <c r="AR1653" s="23" t="str" cm="1">
        <f t="array" ref="AR1653">IF(AE1653="","",IF(SUMPRODUCT((AE1653=$AE$7:$AE$2085)*(AI1653=$AI$7:$AI$2085)*(AO1653=$AO$7:$AO$2085)*(AP1653=$AP$7:$AP$2085)*(ROW($AE$7:$AE$2085)&lt;&gt;ROW(AE1653))*((S1653=0)*($S$7:$S$2085&gt;0)+(S1653&gt;0)*($S$7:$S$2085=0)))&gt;0,"SALONES UNIDOS",IF(SUMPRODUCT((AE1653=$AE$7:$AE$2085)*(AI1653=$AI$7:$AI$2085)*((AO1653&lt;$AP$7:$AP$2085)*(AP1653&gt;$AO$7:$AO$2085))*(ROW($AE$7:$AE$2085)&lt;&gt;ROW(AE1653)))&gt;0,"Cruzado","Sin cruce")))</f>
        <v>Sin cruce</v>
      </c>
      <c r="AS1653" s="94" t="str">
        <f t="shared" si="33"/>
        <v>MH3SUNAMPEB</v>
      </c>
      <c r="AT1653" s="94" t="str" cm="1">
        <f t="array" ref="AT1653">IF(AS1653="","",IF(SUMPRODUCT((AS1653=$AS$7:$AS$2085)*(AI1653=$AI$7:$AI$2085)*(AO1653=$AO$7:$AO$2085)*(AP1653=$AP$7:$AP$2085)*(ROW($AS$7:$AS$2085)&lt;&gt;ROW(AS1653))*((S1653=0)*($S$7:$S$2085&gt;0)+(S1653&gt;0)*($S$7:$S$2085=0)))&gt;0,"SALONES UNIDOS",IF(SUMPRODUCT((AS1653=$AS$7:$AS$2085)*(AI1653=$AI$7:$AI$2085)*((AO1653&lt;$AP$7:$AP$2085)*(AP1653&gt;$AO$7:$AO$2085))*(ROW($AS$7:$AS$2085)&lt;&gt;ROW(AS1653)))&gt;0,"Cruzado","Sin cruce")))</f>
        <v>Sin cruce</v>
      </c>
    </row>
    <row r="1654" spans="3:46" ht="15.6" hidden="1" customHeight="1">
      <c r="C1654" s="496" t="s">
        <v>572</v>
      </c>
      <c r="D1654" s="15" t="s">
        <v>966</v>
      </c>
      <c r="E1654" s="15">
        <v>20261</v>
      </c>
      <c r="F1654" s="503" t="s">
        <v>111</v>
      </c>
      <c r="G1654" s="497" t="s">
        <v>80</v>
      </c>
      <c r="H1654" s="503" t="s">
        <v>84</v>
      </c>
      <c r="I1654" s="503">
        <v>3</v>
      </c>
      <c r="J1654" s="503" t="s">
        <v>51</v>
      </c>
      <c r="K1654" s="503" t="s">
        <v>51</v>
      </c>
      <c r="L1654" s="499" t="s">
        <v>1006</v>
      </c>
      <c r="M1654" s="535" t="s">
        <v>758</v>
      </c>
      <c r="N1654" s="15" t="s">
        <v>577</v>
      </c>
      <c r="O1654" s="15" t="s">
        <v>578</v>
      </c>
      <c r="P1654" s="503" t="s">
        <v>579</v>
      </c>
      <c r="Q1654" s="15">
        <v>2</v>
      </c>
      <c r="R1654" s="15">
        <v>0</v>
      </c>
      <c r="S1654" s="479">
        <v>2</v>
      </c>
      <c r="T1654" s="15">
        <v>4</v>
      </c>
      <c r="U1654" s="471"/>
      <c r="V1654" s="550">
        <v>20</v>
      </c>
      <c r="W1654" s="497">
        <v>21426247</v>
      </c>
      <c r="X1654" s="566" t="s">
        <v>256</v>
      </c>
      <c r="Y1654" s="15" t="s">
        <v>579</v>
      </c>
      <c r="Z1654" s="15"/>
      <c r="AA1654" s="15"/>
      <c r="AB1654" s="15"/>
      <c r="AC1654" s="15" t="s">
        <v>1107</v>
      </c>
      <c r="AD1654" s="15"/>
      <c r="AE1654" s="479"/>
      <c r="AF1654" s="497"/>
      <c r="AG1654" s="497"/>
      <c r="AH1654" s="497" t="s">
        <v>582</v>
      </c>
      <c r="AI1654" s="15">
        <v>1</v>
      </c>
      <c r="AJ1654" s="15">
        <v>11</v>
      </c>
      <c r="AK1654" s="15">
        <v>0</v>
      </c>
      <c r="AL1654" s="15">
        <v>12</v>
      </c>
      <c r="AM1654" s="15">
        <v>40</v>
      </c>
      <c r="AN1654" s="490">
        <f>IF(AJ1654="",S1654,ROUND(((((AL1654/24)+(AM1654/1440))-((AJ1654/24)+(AK1654/1440)))*1440/50),5))</f>
        <v>2</v>
      </c>
      <c r="AO1654" s="491">
        <f>AJ1654/24+AK1654/1440</f>
        <v>0.45833333333333331</v>
      </c>
      <c r="AP1654" s="491">
        <f>AL1654/24+AM1654/1440</f>
        <v>0.52777777777777779</v>
      </c>
      <c r="AQ1654" s="23" t="str" cm="1">
        <f t="array" ref="AQ1654">IF(X1654="","",IF(SUMPRODUCT((X1654=$X$7:$X$2085)*(AI1654=$AI$7:$AI$2085)*(AO1654=$AO$7:$AO$2085)*(AP1654=$AP$7:$AP$2085)*(ROW($X$7:$X$2085)&lt;&gt;ROW(X1654))*((S1654=0)*($S$7:$S$2085&gt;0)+(S1654&gt;0)*($S$7:$S$2085=0)))&gt;0,"SALONES UNIDOS",IF(SUMPRODUCT((X1654=$X$7:$X$2085)*(AI1654=$AI$7:$AI$2085)*((AO1654&lt;$AP$7:$AP$2085)*(AP1654&gt;$AO$7:$AO$2085))*(ROW($X$7:$X$2085)&lt;&gt;ROW(X1654)))&gt;0,"Cruzado","Sin cruce")))</f>
        <v>Sin cruce</v>
      </c>
      <c r="AR1654" s="23" t="str" cm="1">
        <f t="array" ref="AR1654">IF(AE1654="","",IF(SUMPRODUCT((AE1654=$AE$7:$AE$2085)*(AI1654=$AI$7:$AI$2085)*(AO1654=$AO$7:$AO$2085)*(AP1654=$AP$7:$AP$2085)*(ROW($AE$7:$AE$2085)&lt;&gt;ROW(AE1654))*((S1654=0)*($S$7:$S$2085&gt;0)+(S1654&gt;0)*($S$7:$S$2085=0)))&gt;0,"SALONES UNIDOS",IF(SUMPRODUCT((AE1654=$AE$7:$AE$2085)*(AI1654=$AI$7:$AI$2085)*((AO1654&lt;$AP$7:$AP$2085)*(AP1654&gt;$AO$7:$AO$2085))*(ROW($AE$7:$AE$2085)&lt;&gt;ROW(AE1654)))&gt;0,"Cruzado","Sin cruce")))</f>
        <v/>
      </c>
      <c r="AS1654" s="94" t="str">
        <f t="shared" si="33"/>
        <v>MH3SUNAMPEB</v>
      </c>
      <c r="AT1654" s="94" t="str" cm="1">
        <f t="array" ref="AT1654">IF(AS1654="","",IF(SUMPRODUCT((AS1654=$AS$7:$AS$2085)*(AI1654=$AI$7:$AI$2085)*(AO1654=$AO$7:$AO$2085)*(AP1654=$AP$7:$AP$2085)*(ROW($AS$7:$AS$2085)&lt;&gt;ROW(AS1654))*((S1654=0)*($S$7:$S$2085&gt;0)+(S1654&gt;0)*($S$7:$S$2085=0)))&gt;0,"SALONES UNIDOS",IF(SUMPRODUCT((AS1654=$AS$7:$AS$2085)*(AI1654=$AI$7:$AI$2085)*((AO1654&lt;$AP$7:$AP$2085)*(AP1654&gt;$AO$7:$AO$2085))*(ROW($AS$7:$AS$2085)&lt;&gt;ROW(AS1654)))&gt;0,"Cruzado","Sin cruce")))</f>
        <v>Sin cruce</v>
      </c>
    </row>
    <row r="1655" spans="3:46" ht="15.6" hidden="1" customHeight="1">
      <c r="C1655" s="496" t="s">
        <v>572</v>
      </c>
      <c r="D1655" s="15" t="s">
        <v>966</v>
      </c>
      <c r="E1655" s="15">
        <v>20261</v>
      </c>
      <c r="F1655" s="503" t="s">
        <v>111</v>
      </c>
      <c r="G1655" s="497" t="s">
        <v>80</v>
      </c>
      <c r="H1655" s="503" t="s">
        <v>84</v>
      </c>
      <c r="I1655" s="503">
        <v>3</v>
      </c>
      <c r="J1655" s="503" t="s">
        <v>597</v>
      </c>
      <c r="K1655" s="503" t="s">
        <v>51</v>
      </c>
      <c r="L1655" s="499" t="s">
        <v>1006</v>
      </c>
      <c r="M1655" s="535" t="s">
        <v>758</v>
      </c>
      <c r="N1655" s="15" t="s">
        <v>577</v>
      </c>
      <c r="O1655" s="15" t="s">
        <v>578</v>
      </c>
      <c r="P1655" s="503" t="s">
        <v>579</v>
      </c>
      <c r="Q1655" s="15">
        <v>0</v>
      </c>
      <c r="R1655" s="15">
        <v>4</v>
      </c>
      <c r="S1655" s="479">
        <v>4</v>
      </c>
      <c r="T1655" s="15">
        <v>4</v>
      </c>
      <c r="U1655" s="471"/>
      <c r="V1655" s="550">
        <v>20</v>
      </c>
      <c r="W1655" s="497">
        <v>21426247</v>
      </c>
      <c r="X1655" s="566" t="s">
        <v>256</v>
      </c>
      <c r="Y1655" s="15" t="s">
        <v>579</v>
      </c>
      <c r="Z1655" s="15"/>
      <c r="AA1655" s="15"/>
      <c r="AB1655" s="15"/>
      <c r="AC1655" s="493"/>
      <c r="AD1655" s="15"/>
      <c r="AE1655" s="15" t="s">
        <v>1117</v>
      </c>
      <c r="AF1655" s="497"/>
      <c r="AG1655" s="497"/>
      <c r="AH1655" s="497" t="s">
        <v>100</v>
      </c>
      <c r="AI1655" s="15">
        <v>1</v>
      </c>
      <c r="AJ1655" s="15">
        <v>7</v>
      </c>
      <c r="AK1655" s="15">
        <v>40</v>
      </c>
      <c r="AL1655" s="15">
        <v>11</v>
      </c>
      <c r="AM1655" s="15">
        <v>0</v>
      </c>
      <c r="AN1655" s="490">
        <f>IF(AJ1655="",S1655,ROUND(((((AL1655/24)+(AM1655/1440))-((AJ1655/24)+(AK1655/1440)))*1440/50),5))</f>
        <v>4</v>
      </c>
      <c r="AO1655" s="491">
        <f>AJ1655/24+AK1655/1440</f>
        <v>0.31944444444444448</v>
      </c>
      <c r="AP1655" s="491">
        <f>AL1655/24+AM1655/1440</f>
        <v>0.45833333333333331</v>
      </c>
      <c r="AQ1655" s="23" t="str" cm="1">
        <f t="array" ref="AQ1655">IF(X1655="","",IF(SUMPRODUCT((X1655=$X$7:$X$2085)*(AI1655=$AI$7:$AI$2085)*(AO1655=$AO$7:$AO$2085)*(AP1655=$AP$7:$AP$2085)*(ROW($X$7:$X$2085)&lt;&gt;ROW(X1655))*((S1655=0)*($S$7:$S$2085&gt;0)+(S1655&gt;0)*($S$7:$S$2085=0)))&gt;0,"SALONES UNIDOS",IF(SUMPRODUCT((X1655=$X$7:$X$2085)*(AI1655=$AI$7:$AI$2085)*((AO1655&lt;$AP$7:$AP$2085)*(AP1655&gt;$AO$7:$AO$2085))*(ROW($X$7:$X$2085)&lt;&gt;ROW(X1655)))&gt;0,"Cruzado","Sin cruce")))</f>
        <v>Sin cruce</v>
      </c>
      <c r="AR1655" s="23" t="str" cm="1">
        <f t="array" ref="AR1655">IF(AE1655="","",IF(SUMPRODUCT((AE1655=$AE$7:$AE$2085)*(AI1655=$AI$7:$AI$2085)*(AO1655=$AO$7:$AO$2085)*(AP1655=$AP$7:$AP$2085)*(ROW($AE$7:$AE$2085)&lt;&gt;ROW(AE1655))*((S1655=0)*($S$7:$S$2085&gt;0)+(S1655&gt;0)*($S$7:$S$2085=0)))&gt;0,"SALONES UNIDOS",IF(SUMPRODUCT((AE1655=$AE$7:$AE$2085)*(AI1655=$AI$7:$AI$2085)*((AO1655&lt;$AP$7:$AP$2085)*(AP1655&gt;$AO$7:$AO$2085))*(ROW($AE$7:$AE$2085)&lt;&gt;ROW(AE1655)))&gt;0,"Cruzado","Sin cruce")))</f>
        <v>Sin cruce</v>
      </c>
      <c r="AS1655" s="94" t="str">
        <f t="shared" si="33"/>
        <v>MH3SUNAMPEB</v>
      </c>
      <c r="AT1655" s="94" t="str" cm="1">
        <f t="array" ref="AT1655">IF(AS1655="","",IF(SUMPRODUCT((AS1655=$AS$7:$AS$2085)*(AI1655=$AI$7:$AI$2085)*(AO1655=$AO$7:$AO$2085)*(AP1655=$AP$7:$AP$2085)*(ROW($AS$7:$AS$2085)&lt;&gt;ROW(AS1655))*((S1655=0)*($S$7:$S$2085&gt;0)+(S1655&gt;0)*($S$7:$S$2085=0)))&gt;0,"SALONES UNIDOS",IF(SUMPRODUCT((AS1655=$AS$7:$AS$2085)*(AI1655=$AI$7:$AI$2085)*((AO1655&lt;$AP$7:$AP$2085)*(AP1655&gt;$AO$7:$AO$2085))*(ROW($AS$7:$AS$2085)&lt;&gt;ROW(AS1655)))&gt;0,"Cruzado","Sin cruce")))</f>
        <v>Sin cruce</v>
      </c>
    </row>
    <row r="1656" spans="3:46" ht="15.6" hidden="1" customHeight="1">
      <c r="C1656" s="496" t="s">
        <v>572</v>
      </c>
      <c r="D1656" s="15" t="s">
        <v>966</v>
      </c>
      <c r="E1656" s="15">
        <v>20261</v>
      </c>
      <c r="F1656" s="503" t="s">
        <v>111</v>
      </c>
      <c r="G1656" s="497" t="s">
        <v>80</v>
      </c>
      <c r="H1656" s="503" t="s">
        <v>84</v>
      </c>
      <c r="I1656" s="503">
        <v>3</v>
      </c>
      <c r="J1656" s="503" t="s">
        <v>51</v>
      </c>
      <c r="K1656" s="503" t="s">
        <v>51</v>
      </c>
      <c r="L1656" s="499" t="s">
        <v>1008</v>
      </c>
      <c r="M1656" s="535" t="s">
        <v>1009</v>
      </c>
      <c r="N1656" s="15" t="s">
        <v>577</v>
      </c>
      <c r="O1656" s="15" t="s">
        <v>578</v>
      </c>
      <c r="P1656" s="503" t="s">
        <v>579</v>
      </c>
      <c r="Q1656" s="15">
        <v>2</v>
      </c>
      <c r="R1656" s="15">
        <v>0</v>
      </c>
      <c r="S1656" s="479">
        <v>2</v>
      </c>
      <c r="T1656" s="15">
        <v>3</v>
      </c>
      <c r="U1656" s="471"/>
      <c r="V1656" s="550">
        <v>20</v>
      </c>
      <c r="W1656" s="497">
        <v>21799101</v>
      </c>
      <c r="X1656" s="566" t="s">
        <v>377</v>
      </c>
      <c r="Y1656" s="15" t="s">
        <v>579</v>
      </c>
      <c r="Z1656" s="15"/>
      <c r="AA1656" s="15"/>
      <c r="AB1656" s="15"/>
      <c r="AC1656" s="15" t="s">
        <v>1115</v>
      </c>
      <c r="AD1656" s="15"/>
      <c r="AE1656" s="479"/>
      <c r="AF1656" s="497"/>
      <c r="AG1656" s="497"/>
      <c r="AH1656" s="497" t="s">
        <v>582</v>
      </c>
      <c r="AI1656" s="15">
        <v>2</v>
      </c>
      <c r="AJ1656" s="15">
        <v>14</v>
      </c>
      <c r="AK1656" s="15">
        <v>20</v>
      </c>
      <c r="AL1656" s="15">
        <v>16</v>
      </c>
      <c r="AM1656" s="15">
        <v>0</v>
      </c>
      <c r="AN1656" s="490">
        <f>IF(AJ1656="",S1656,ROUND(((((AL1656/24)+(AM1656/1440))-((AJ1656/24)+(AK1656/1440)))*1440/50),5))</f>
        <v>2</v>
      </c>
      <c r="AO1656" s="491">
        <f>AJ1656/24+AK1656/1440</f>
        <v>0.59722222222222221</v>
      </c>
      <c r="AP1656" s="491">
        <f>AL1656/24+AM1656/1440</f>
        <v>0.66666666666666663</v>
      </c>
      <c r="AQ1656" s="23" t="str" cm="1">
        <f t="array" ref="AQ1656">IF(X1656="","",IF(SUMPRODUCT((X1656=$X$7:$X$2085)*(AI1656=$AI$7:$AI$2085)*(AO1656=$AO$7:$AO$2085)*(AP1656=$AP$7:$AP$2085)*(ROW($X$7:$X$2085)&lt;&gt;ROW(X1656))*((S1656=0)*($S$7:$S$2085&gt;0)+(S1656&gt;0)*($S$7:$S$2085=0)))&gt;0,"SALONES UNIDOS",IF(SUMPRODUCT((X1656=$X$7:$X$2085)*(AI1656=$AI$7:$AI$2085)*((AO1656&lt;$AP$7:$AP$2085)*(AP1656&gt;$AO$7:$AO$2085))*(ROW($X$7:$X$2085)&lt;&gt;ROW(X1656)))&gt;0,"Cruzado","Sin cruce")))</f>
        <v>Sin cruce</v>
      </c>
      <c r="AR1656" s="23" t="str" cm="1">
        <f t="array" ref="AR1656">IF(AE1656="","",IF(SUMPRODUCT((AE1656=$AE$7:$AE$2085)*(AI1656=$AI$7:$AI$2085)*(AO1656=$AO$7:$AO$2085)*(AP1656=$AP$7:$AP$2085)*(ROW($AE$7:$AE$2085)&lt;&gt;ROW(AE1656))*((S1656=0)*($S$7:$S$2085&gt;0)+(S1656&gt;0)*($S$7:$S$2085=0)))&gt;0,"SALONES UNIDOS",IF(SUMPRODUCT((AE1656=$AE$7:$AE$2085)*(AI1656=$AI$7:$AI$2085)*((AO1656&lt;$AP$7:$AP$2085)*(AP1656&gt;$AO$7:$AO$2085))*(ROW($AE$7:$AE$2085)&lt;&gt;ROW(AE1656)))&gt;0,"Cruzado","Sin cruce")))</f>
        <v/>
      </c>
      <c r="AS1656" s="94" t="str">
        <f t="shared" si="33"/>
        <v>MH3SUNAMPEB</v>
      </c>
      <c r="AT1656" s="94" t="str" cm="1">
        <f t="array" ref="AT1656">IF(AS1656="","",IF(SUMPRODUCT((AS1656=$AS$7:$AS$2085)*(AI1656=$AI$7:$AI$2085)*(AO1656=$AO$7:$AO$2085)*(AP1656=$AP$7:$AP$2085)*(ROW($AS$7:$AS$2085)&lt;&gt;ROW(AS1656))*((S1656=0)*($S$7:$S$2085&gt;0)+(S1656&gt;0)*($S$7:$S$2085=0)))&gt;0,"SALONES UNIDOS",IF(SUMPRODUCT((AS1656=$AS$7:$AS$2085)*(AI1656=$AI$7:$AI$2085)*((AO1656&lt;$AP$7:$AP$2085)*(AP1656&gt;$AO$7:$AO$2085))*(ROW($AS$7:$AS$2085)&lt;&gt;ROW(AS1656)))&gt;0,"Cruzado","Sin cruce")))</f>
        <v>Sin cruce</v>
      </c>
    </row>
    <row r="1657" spans="3:46" ht="15.6" hidden="1" customHeight="1">
      <c r="C1657" s="496" t="s">
        <v>572</v>
      </c>
      <c r="D1657" s="15" t="s">
        <v>966</v>
      </c>
      <c r="E1657" s="15">
        <v>20261</v>
      </c>
      <c r="F1657" s="503" t="s">
        <v>111</v>
      </c>
      <c r="G1657" s="497" t="s">
        <v>80</v>
      </c>
      <c r="H1657" s="503" t="s">
        <v>84</v>
      </c>
      <c r="I1657" s="503">
        <v>3</v>
      </c>
      <c r="J1657" s="503" t="s">
        <v>597</v>
      </c>
      <c r="K1657" s="503" t="s">
        <v>51</v>
      </c>
      <c r="L1657" s="499" t="s">
        <v>1008</v>
      </c>
      <c r="M1657" s="535" t="s">
        <v>1009</v>
      </c>
      <c r="N1657" s="15" t="s">
        <v>577</v>
      </c>
      <c r="O1657" s="15" t="s">
        <v>578</v>
      </c>
      <c r="P1657" s="503" t="s">
        <v>579</v>
      </c>
      <c r="Q1657" s="15">
        <v>0</v>
      </c>
      <c r="R1657" s="15">
        <v>2</v>
      </c>
      <c r="S1657" s="479">
        <v>2</v>
      </c>
      <c r="T1657" s="15">
        <v>3</v>
      </c>
      <c r="U1657" s="471"/>
      <c r="V1657" s="550">
        <v>20</v>
      </c>
      <c r="W1657" s="497">
        <v>21799101</v>
      </c>
      <c r="X1657" s="566" t="s">
        <v>377</v>
      </c>
      <c r="Y1657" s="15" t="s">
        <v>579</v>
      </c>
      <c r="Z1657" s="15"/>
      <c r="AA1657" s="15"/>
      <c r="AB1657" s="15"/>
      <c r="AC1657" s="493"/>
      <c r="AD1657" s="15"/>
      <c r="AE1657" s="15" t="s">
        <v>1073</v>
      </c>
      <c r="AF1657" s="497"/>
      <c r="AG1657" s="497"/>
      <c r="AH1657" s="497" t="s">
        <v>100</v>
      </c>
      <c r="AI1657" s="15">
        <v>2</v>
      </c>
      <c r="AJ1657" s="15">
        <v>16</v>
      </c>
      <c r="AK1657" s="15">
        <v>0</v>
      </c>
      <c r="AL1657" s="15">
        <v>17</v>
      </c>
      <c r="AM1657" s="15">
        <v>40</v>
      </c>
      <c r="AN1657" s="490">
        <f>IF(AJ1657="",S1657,ROUND(((((AL1657/24)+(AM1657/1440))-((AJ1657/24)+(AK1657/1440)))*1440/50),5))</f>
        <v>2</v>
      </c>
      <c r="AO1657" s="491">
        <f>AJ1657/24+AK1657/1440</f>
        <v>0.66666666666666663</v>
      </c>
      <c r="AP1657" s="491">
        <f>AL1657/24+AM1657/1440</f>
        <v>0.73611111111111116</v>
      </c>
      <c r="AQ1657" s="23" t="str" cm="1">
        <f t="array" ref="AQ1657">IF(X1657="","",IF(SUMPRODUCT((X1657=$X$7:$X$2085)*(AI1657=$AI$7:$AI$2085)*(AO1657=$AO$7:$AO$2085)*(AP1657=$AP$7:$AP$2085)*(ROW($X$7:$X$2085)&lt;&gt;ROW(X1657))*((S1657=0)*($S$7:$S$2085&gt;0)+(S1657&gt;0)*($S$7:$S$2085=0)))&gt;0,"SALONES UNIDOS",IF(SUMPRODUCT((X1657=$X$7:$X$2085)*(AI1657=$AI$7:$AI$2085)*((AO1657&lt;$AP$7:$AP$2085)*(AP1657&gt;$AO$7:$AO$2085))*(ROW($X$7:$X$2085)&lt;&gt;ROW(X1657)))&gt;0,"Cruzado","Sin cruce")))</f>
        <v>Sin cruce</v>
      </c>
      <c r="AR1657" s="23" t="str" cm="1">
        <f t="array" ref="AR1657">IF(AE1657="","",IF(SUMPRODUCT((AE1657=$AE$7:$AE$2085)*(AI1657=$AI$7:$AI$2085)*(AO1657=$AO$7:$AO$2085)*(AP1657=$AP$7:$AP$2085)*(ROW($AE$7:$AE$2085)&lt;&gt;ROW(AE1657))*((S1657=0)*($S$7:$S$2085&gt;0)+(S1657&gt;0)*($S$7:$S$2085=0)))&gt;0,"SALONES UNIDOS",IF(SUMPRODUCT((AE1657=$AE$7:$AE$2085)*(AI1657=$AI$7:$AI$2085)*((AO1657&lt;$AP$7:$AP$2085)*(AP1657&gt;$AO$7:$AO$2085))*(ROW($AE$7:$AE$2085)&lt;&gt;ROW(AE1657)))&gt;0,"Cruzado","Sin cruce")))</f>
        <v>Cruzado</v>
      </c>
      <c r="AS1657" s="94" t="str">
        <f t="shared" si="33"/>
        <v>MH3SUNAMPEB</v>
      </c>
      <c r="AT1657" s="94" t="str" cm="1">
        <f t="array" ref="AT1657">IF(AS1657="","",IF(SUMPRODUCT((AS1657=$AS$7:$AS$2085)*(AI1657=$AI$7:$AI$2085)*(AO1657=$AO$7:$AO$2085)*(AP1657=$AP$7:$AP$2085)*(ROW($AS$7:$AS$2085)&lt;&gt;ROW(AS1657))*((S1657=0)*($S$7:$S$2085&gt;0)+(S1657&gt;0)*($S$7:$S$2085=0)))&gt;0,"SALONES UNIDOS",IF(SUMPRODUCT((AS1657=$AS$7:$AS$2085)*(AI1657=$AI$7:$AI$2085)*((AO1657&lt;$AP$7:$AP$2085)*(AP1657&gt;$AO$7:$AO$2085))*(ROW($AS$7:$AS$2085)&lt;&gt;ROW(AS1657)))&gt;0,"Cruzado","Sin cruce")))</f>
        <v>Sin cruce</v>
      </c>
    </row>
    <row r="1658" spans="3:46" ht="15.6" hidden="1" customHeight="1">
      <c r="C1658" s="496" t="s">
        <v>572</v>
      </c>
      <c r="D1658" s="15" t="s">
        <v>966</v>
      </c>
      <c r="E1658" s="15">
        <v>20261</v>
      </c>
      <c r="F1658" s="503" t="s">
        <v>111</v>
      </c>
      <c r="G1658" s="497" t="s">
        <v>80</v>
      </c>
      <c r="H1658" s="503" t="s">
        <v>84</v>
      </c>
      <c r="I1658" s="503">
        <v>4</v>
      </c>
      <c r="J1658" s="503" t="s">
        <v>41</v>
      </c>
      <c r="K1658" s="503" t="s">
        <v>41</v>
      </c>
      <c r="L1658" s="499" t="s">
        <v>1011</v>
      </c>
      <c r="M1658" s="535" t="s">
        <v>1012</v>
      </c>
      <c r="N1658" s="15" t="s">
        <v>577</v>
      </c>
      <c r="O1658" s="15" t="s">
        <v>578</v>
      </c>
      <c r="P1658" s="503" t="s">
        <v>624</v>
      </c>
      <c r="Q1658" s="15">
        <v>2</v>
      </c>
      <c r="R1658" s="15">
        <v>2</v>
      </c>
      <c r="S1658" s="479">
        <v>4</v>
      </c>
      <c r="T1658" s="15">
        <v>3</v>
      </c>
      <c r="U1658" s="471"/>
      <c r="V1658" s="550">
        <v>30</v>
      </c>
      <c r="W1658" s="497">
        <v>21453025</v>
      </c>
      <c r="X1658" s="566" t="s">
        <v>233</v>
      </c>
      <c r="Y1658" s="15" t="s">
        <v>196</v>
      </c>
      <c r="Z1658" s="15"/>
      <c r="AA1658" s="15"/>
      <c r="AB1658" s="15"/>
      <c r="AC1658" s="493"/>
      <c r="AD1658" s="15"/>
      <c r="AE1658" s="479"/>
      <c r="AF1658" s="497"/>
      <c r="AG1658" s="497"/>
      <c r="AH1658" s="15" t="s">
        <v>203</v>
      </c>
      <c r="AI1658" s="15">
        <v>4</v>
      </c>
      <c r="AJ1658" s="15">
        <v>8</v>
      </c>
      <c r="AK1658" s="15">
        <v>30</v>
      </c>
      <c r="AL1658" s="15">
        <v>11</v>
      </c>
      <c r="AM1658" s="15">
        <v>50</v>
      </c>
      <c r="AN1658" s="490">
        <f>IF(AJ1658="",S1658,ROUND(((((AL1658/24)+(AM1658/1440))-((AJ1658/24)+(AK1658/1440)))*1440/50),5))</f>
        <v>4</v>
      </c>
      <c r="AO1658" s="491">
        <f>AJ1658/24+AK1658/1440</f>
        <v>0.35416666666666663</v>
      </c>
      <c r="AP1658" s="491">
        <f>AL1658/24+AM1658/1440</f>
        <v>0.49305555555555552</v>
      </c>
      <c r="AQ1658" s="23" t="str" cm="1">
        <f t="array" ref="AQ1658">IF(X1658="","",IF(SUMPRODUCT((X1658=$X$7:$X$2085)*(AI1658=$AI$7:$AI$2085)*(AO1658=$AO$7:$AO$2085)*(AP1658=$AP$7:$AP$2085)*(ROW($X$7:$X$2085)&lt;&gt;ROW(X1658))*((S1658=0)*($S$7:$S$2085&gt;0)+(S1658&gt;0)*($S$7:$S$2085=0)))&gt;0,"SALONES UNIDOS",IF(SUMPRODUCT((X1658=$X$7:$X$2085)*(AI1658=$AI$7:$AI$2085)*((AO1658&lt;$AP$7:$AP$2085)*(AP1658&gt;$AO$7:$AO$2085))*(ROW($X$7:$X$2085)&lt;&gt;ROW(X1658)))&gt;0,"Cruzado","Sin cruce")))</f>
        <v>Sin cruce</v>
      </c>
      <c r="AR1658" s="23" t="str" cm="1">
        <f t="array" ref="AR1658">IF(AE1658="","",IF(SUMPRODUCT((AE1658=$AE$7:$AE$2085)*(AI1658=$AI$7:$AI$2085)*(AO1658=$AO$7:$AO$2085)*(AP1658=$AP$7:$AP$2085)*(ROW($AE$7:$AE$2085)&lt;&gt;ROW(AE1658))*((S1658=0)*($S$7:$S$2085&gt;0)+(S1658&gt;0)*($S$7:$S$2085=0)))&gt;0,"SALONES UNIDOS",IF(SUMPRODUCT((AE1658=$AE$7:$AE$2085)*(AI1658=$AI$7:$AI$2085)*((AO1658&lt;$AP$7:$AP$2085)*(AP1658&gt;$AO$7:$AO$2085))*(ROW($AE$7:$AE$2085)&lt;&gt;ROW(AE1658)))&gt;0,"Cruzado","Sin cruce")))</f>
        <v/>
      </c>
      <c r="AS1658" s="94" t="str">
        <f t="shared" si="33"/>
        <v>MH4SUNAMPEA</v>
      </c>
      <c r="AT1658" s="94" t="str" cm="1">
        <f t="array" ref="AT1658">IF(AS1658="","",IF(SUMPRODUCT((AS1658=$AS$7:$AS$2085)*(AI1658=$AI$7:$AI$2085)*(AO1658=$AO$7:$AO$2085)*(AP1658=$AP$7:$AP$2085)*(ROW($AS$7:$AS$2085)&lt;&gt;ROW(AS1658))*((S1658=0)*($S$7:$S$2085&gt;0)+(S1658&gt;0)*($S$7:$S$2085=0)))&gt;0,"SALONES UNIDOS",IF(SUMPRODUCT((AS1658=$AS$7:$AS$2085)*(AI1658=$AI$7:$AI$2085)*((AO1658&lt;$AP$7:$AP$2085)*(AP1658&gt;$AO$7:$AO$2085))*(ROW($AS$7:$AS$2085)&lt;&gt;ROW(AS1658)))&gt;0,"Cruzado","Sin cruce")))</f>
        <v>Sin cruce</v>
      </c>
    </row>
    <row r="1659" spans="3:46" ht="15.6" hidden="1" customHeight="1">
      <c r="C1659" s="496" t="s">
        <v>572</v>
      </c>
      <c r="D1659" s="15" t="s">
        <v>966</v>
      </c>
      <c r="E1659" s="15">
        <v>20261</v>
      </c>
      <c r="F1659" s="503" t="s">
        <v>111</v>
      </c>
      <c r="G1659" s="497" t="s">
        <v>80</v>
      </c>
      <c r="H1659" s="503" t="s">
        <v>84</v>
      </c>
      <c r="I1659" s="503">
        <v>4</v>
      </c>
      <c r="J1659" s="503" t="s">
        <v>41</v>
      </c>
      <c r="K1659" s="503" t="s">
        <v>41</v>
      </c>
      <c r="L1659" s="499" t="s">
        <v>1013</v>
      </c>
      <c r="M1659" s="535" t="s">
        <v>1014</v>
      </c>
      <c r="N1659" s="15" t="s">
        <v>577</v>
      </c>
      <c r="O1659" s="15" t="s">
        <v>578</v>
      </c>
      <c r="P1659" s="503" t="s">
        <v>579</v>
      </c>
      <c r="Q1659" s="15">
        <v>2</v>
      </c>
      <c r="R1659" s="15">
        <v>0</v>
      </c>
      <c r="S1659" s="479">
        <v>2</v>
      </c>
      <c r="T1659" s="15">
        <v>3</v>
      </c>
      <c r="U1659" s="471"/>
      <c r="V1659" s="550">
        <v>30</v>
      </c>
      <c r="W1659" s="497">
        <v>21799101</v>
      </c>
      <c r="X1659" s="566" t="s">
        <v>377</v>
      </c>
      <c r="Y1659" s="15" t="s">
        <v>579</v>
      </c>
      <c r="Z1659" s="15"/>
      <c r="AA1659" s="15"/>
      <c r="AB1659" s="15"/>
      <c r="AC1659" s="15" t="s">
        <v>596</v>
      </c>
      <c r="AD1659" s="15"/>
      <c r="AE1659" s="479"/>
      <c r="AF1659" s="497"/>
      <c r="AG1659" s="497"/>
      <c r="AH1659" s="497" t="s">
        <v>582</v>
      </c>
      <c r="AI1659" s="15">
        <v>4</v>
      </c>
      <c r="AJ1659" s="15">
        <v>14</v>
      </c>
      <c r="AK1659" s="15">
        <v>20</v>
      </c>
      <c r="AL1659" s="15">
        <v>16</v>
      </c>
      <c r="AM1659" s="15">
        <v>0</v>
      </c>
      <c r="AN1659" s="490">
        <f>IF(AJ1659="",S1659,ROUND(((((AL1659/24)+(AM1659/1440))-((AJ1659/24)+(AK1659/1440)))*1440/50),5))</f>
        <v>2</v>
      </c>
      <c r="AO1659" s="491">
        <f>AJ1659/24+AK1659/1440</f>
        <v>0.59722222222222221</v>
      </c>
      <c r="AP1659" s="491">
        <f>AL1659/24+AM1659/1440</f>
        <v>0.66666666666666663</v>
      </c>
      <c r="AQ1659" s="23" t="str" cm="1">
        <f t="array" ref="AQ1659">IF(X1659="","",IF(SUMPRODUCT((X1659=$X$7:$X$2085)*(AI1659=$AI$7:$AI$2085)*(AO1659=$AO$7:$AO$2085)*(AP1659=$AP$7:$AP$2085)*(ROW($X$7:$X$2085)&lt;&gt;ROW(X1659))*((S1659=0)*($S$7:$S$2085&gt;0)+(S1659&gt;0)*($S$7:$S$2085=0)))&gt;0,"SALONES UNIDOS",IF(SUMPRODUCT((X1659=$X$7:$X$2085)*(AI1659=$AI$7:$AI$2085)*((AO1659&lt;$AP$7:$AP$2085)*(AP1659&gt;$AO$7:$AO$2085))*(ROW($X$7:$X$2085)&lt;&gt;ROW(X1659)))&gt;0,"Cruzado","Sin cruce")))</f>
        <v>Sin cruce</v>
      </c>
      <c r="AR1659" s="23" t="str" cm="1">
        <f t="array" ref="AR1659">IF(AE1659="","",IF(SUMPRODUCT((AE1659=$AE$7:$AE$2085)*(AI1659=$AI$7:$AI$2085)*(AO1659=$AO$7:$AO$2085)*(AP1659=$AP$7:$AP$2085)*(ROW($AE$7:$AE$2085)&lt;&gt;ROW(AE1659))*((S1659=0)*($S$7:$S$2085&gt;0)+(S1659&gt;0)*($S$7:$S$2085=0)))&gt;0,"SALONES UNIDOS",IF(SUMPRODUCT((AE1659=$AE$7:$AE$2085)*(AI1659=$AI$7:$AI$2085)*((AO1659&lt;$AP$7:$AP$2085)*(AP1659&gt;$AO$7:$AO$2085))*(ROW($AE$7:$AE$2085)&lt;&gt;ROW(AE1659)))&gt;0,"Cruzado","Sin cruce")))</f>
        <v/>
      </c>
      <c r="AS1659" s="94" t="str">
        <f t="shared" si="33"/>
        <v>MH4SUNAMPEA</v>
      </c>
      <c r="AT1659" s="94" t="str" cm="1">
        <f t="array" ref="AT1659">IF(AS1659="","",IF(SUMPRODUCT((AS1659=$AS$7:$AS$2085)*(AI1659=$AI$7:$AI$2085)*(AO1659=$AO$7:$AO$2085)*(AP1659=$AP$7:$AP$2085)*(ROW($AS$7:$AS$2085)&lt;&gt;ROW(AS1659))*((S1659=0)*($S$7:$S$2085&gt;0)+(S1659&gt;0)*($S$7:$S$2085=0)))&gt;0,"SALONES UNIDOS",IF(SUMPRODUCT((AS1659=$AS$7:$AS$2085)*(AI1659=$AI$7:$AI$2085)*((AO1659&lt;$AP$7:$AP$2085)*(AP1659&gt;$AO$7:$AO$2085))*(ROW($AS$7:$AS$2085)&lt;&gt;ROW(AS1659)))&gt;0,"Cruzado","Sin cruce")))</f>
        <v>Sin cruce</v>
      </c>
    </row>
    <row r="1660" spans="3:46" ht="15.6" hidden="1" customHeight="1">
      <c r="C1660" s="496" t="s">
        <v>572</v>
      </c>
      <c r="D1660" s="15" t="s">
        <v>966</v>
      </c>
      <c r="E1660" s="15">
        <v>20261</v>
      </c>
      <c r="F1660" s="503" t="s">
        <v>111</v>
      </c>
      <c r="G1660" s="497" t="s">
        <v>80</v>
      </c>
      <c r="H1660" s="503" t="s">
        <v>84</v>
      </c>
      <c r="I1660" s="503">
        <v>4</v>
      </c>
      <c r="J1660" s="503" t="s">
        <v>574</v>
      </c>
      <c r="K1660" s="503" t="s">
        <v>41</v>
      </c>
      <c r="L1660" s="499" t="s">
        <v>1013</v>
      </c>
      <c r="M1660" s="535" t="s">
        <v>1014</v>
      </c>
      <c r="N1660" s="15" t="s">
        <v>577</v>
      </c>
      <c r="O1660" s="15" t="s">
        <v>578</v>
      </c>
      <c r="P1660" s="503" t="s">
        <v>579</v>
      </c>
      <c r="Q1660" s="15">
        <v>0</v>
      </c>
      <c r="R1660" s="15">
        <v>2</v>
      </c>
      <c r="S1660" s="479">
        <v>2</v>
      </c>
      <c r="T1660" s="15">
        <v>3</v>
      </c>
      <c r="U1660" s="471"/>
      <c r="V1660" s="550">
        <v>15</v>
      </c>
      <c r="W1660" s="497">
        <v>21799101</v>
      </c>
      <c r="X1660" s="566" t="s">
        <v>377</v>
      </c>
      <c r="Y1660" s="15" t="s">
        <v>579</v>
      </c>
      <c r="Z1660" s="15"/>
      <c r="AA1660" s="15"/>
      <c r="AB1660" s="15"/>
      <c r="AC1660" s="493"/>
      <c r="AD1660" s="15"/>
      <c r="AE1660" s="15" t="s">
        <v>1073</v>
      </c>
      <c r="AF1660" s="497"/>
      <c r="AG1660" s="497"/>
      <c r="AH1660" s="497" t="s">
        <v>100</v>
      </c>
      <c r="AI1660" s="15">
        <v>4</v>
      </c>
      <c r="AJ1660" s="15">
        <v>16</v>
      </c>
      <c r="AK1660" s="15">
        <v>0</v>
      </c>
      <c r="AL1660" s="15">
        <v>17</v>
      </c>
      <c r="AM1660" s="15">
        <v>40</v>
      </c>
      <c r="AN1660" s="490">
        <f>IF(AJ1660="",S1660,ROUND(((((AL1660/24)+(AM1660/1440))-((AJ1660/24)+(AK1660/1440)))*1440/50),5))</f>
        <v>2</v>
      </c>
      <c r="AO1660" s="491">
        <f>AJ1660/24+AK1660/1440</f>
        <v>0.66666666666666663</v>
      </c>
      <c r="AP1660" s="491">
        <f>AL1660/24+AM1660/1440</f>
        <v>0.73611111111111116</v>
      </c>
      <c r="AQ1660" s="23" t="str" cm="1">
        <f t="array" ref="AQ1660">IF(X1660="","",IF(SUMPRODUCT((X1660=$X$7:$X$2085)*(AI1660=$AI$7:$AI$2085)*(AO1660=$AO$7:$AO$2085)*(AP1660=$AP$7:$AP$2085)*(ROW($X$7:$X$2085)&lt;&gt;ROW(X1660))*((S1660=0)*($S$7:$S$2085&gt;0)+(S1660&gt;0)*($S$7:$S$2085=0)))&gt;0,"SALONES UNIDOS",IF(SUMPRODUCT((X1660=$X$7:$X$2085)*(AI1660=$AI$7:$AI$2085)*((AO1660&lt;$AP$7:$AP$2085)*(AP1660&gt;$AO$7:$AO$2085))*(ROW($X$7:$X$2085)&lt;&gt;ROW(X1660)))&gt;0,"Cruzado","Sin cruce")))</f>
        <v>Sin cruce</v>
      </c>
      <c r="AR1660" s="23" t="str" cm="1">
        <f t="array" ref="AR1660">IF(AE1660="","",IF(SUMPRODUCT((AE1660=$AE$7:$AE$2085)*(AI1660=$AI$7:$AI$2085)*(AO1660=$AO$7:$AO$2085)*(AP1660=$AP$7:$AP$2085)*(ROW($AE$7:$AE$2085)&lt;&gt;ROW(AE1660))*((S1660=0)*($S$7:$S$2085&gt;0)+(S1660&gt;0)*($S$7:$S$2085=0)))&gt;0,"SALONES UNIDOS",IF(SUMPRODUCT((AE1660=$AE$7:$AE$2085)*(AI1660=$AI$7:$AI$2085)*((AO1660&lt;$AP$7:$AP$2085)*(AP1660&gt;$AO$7:$AO$2085))*(ROW($AE$7:$AE$2085)&lt;&gt;ROW(AE1660)))&gt;0,"Cruzado","Sin cruce")))</f>
        <v>Sin cruce</v>
      </c>
      <c r="AS1660" s="94" t="str">
        <f t="shared" si="33"/>
        <v>MH4SUNAMPEA</v>
      </c>
      <c r="AT1660" s="94" t="str" cm="1">
        <f t="array" ref="AT1660">IF(AS1660="","",IF(SUMPRODUCT((AS1660=$AS$7:$AS$2085)*(AI1660=$AI$7:$AI$2085)*(AO1660=$AO$7:$AO$2085)*(AP1660=$AP$7:$AP$2085)*(ROW($AS$7:$AS$2085)&lt;&gt;ROW(AS1660))*((S1660=0)*($S$7:$S$2085&gt;0)+(S1660&gt;0)*($S$7:$S$2085=0)))&gt;0,"SALONES UNIDOS",IF(SUMPRODUCT((AS1660=$AS$7:$AS$2085)*(AI1660=$AI$7:$AI$2085)*((AO1660&lt;$AP$7:$AP$2085)*(AP1660&gt;$AO$7:$AO$2085))*(ROW($AS$7:$AS$2085)&lt;&gt;ROW(AS1660)))&gt;0,"Cruzado","Sin cruce")))</f>
        <v>Sin cruce</v>
      </c>
    </row>
    <row r="1661" spans="3:46" ht="15.6" hidden="1" customHeight="1">
      <c r="C1661" s="496" t="s">
        <v>572</v>
      </c>
      <c r="D1661" s="15" t="s">
        <v>966</v>
      </c>
      <c r="E1661" s="15">
        <v>20261</v>
      </c>
      <c r="F1661" s="503" t="s">
        <v>111</v>
      </c>
      <c r="G1661" s="497" t="s">
        <v>80</v>
      </c>
      <c r="H1661" s="503" t="s">
        <v>84</v>
      </c>
      <c r="I1661" s="503">
        <v>4</v>
      </c>
      <c r="J1661" s="503" t="s">
        <v>583</v>
      </c>
      <c r="K1661" s="503" t="s">
        <v>41</v>
      </c>
      <c r="L1661" s="499" t="s">
        <v>1013</v>
      </c>
      <c r="M1661" s="535" t="s">
        <v>1014</v>
      </c>
      <c r="N1661" s="15" t="s">
        <v>577</v>
      </c>
      <c r="O1661" s="15" t="s">
        <v>578</v>
      </c>
      <c r="P1661" s="503" t="s">
        <v>579</v>
      </c>
      <c r="Q1661" s="15">
        <v>0</v>
      </c>
      <c r="R1661" s="15">
        <v>2</v>
      </c>
      <c r="S1661" s="479">
        <v>2</v>
      </c>
      <c r="T1661" s="15">
        <v>3</v>
      </c>
      <c r="U1661" s="471"/>
      <c r="V1661" s="550">
        <v>15</v>
      </c>
      <c r="W1661" s="497">
        <v>21799101</v>
      </c>
      <c r="X1661" s="566" t="s">
        <v>377</v>
      </c>
      <c r="Y1661" s="15" t="s">
        <v>579</v>
      </c>
      <c r="Z1661" s="15"/>
      <c r="AA1661" s="15"/>
      <c r="AB1661" s="15"/>
      <c r="AC1661" s="493"/>
      <c r="AD1661" s="15"/>
      <c r="AE1661" s="15" t="s">
        <v>1073</v>
      </c>
      <c r="AF1661" s="497"/>
      <c r="AG1661" s="497"/>
      <c r="AH1661" s="497" t="s">
        <v>100</v>
      </c>
      <c r="AI1661" s="15">
        <v>4</v>
      </c>
      <c r="AJ1661" s="15">
        <v>17</v>
      </c>
      <c r="AK1661" s="15">
        <v>40</v>
      </c>
      <c r="AL1661" s="15">
        <v>19</v>
      </c>
      <c r="AM1661" s="15">
        <v>20</v>
      </c>
      <c r="AN1661" s="490">
        <f>IF(AJ1661="",S1661,ROUND(((((AL1661/24)+(AM1661/1440))-((AJ1661/24)+(AK1661/1440)))*1440/50),5))</f>
        <v>2</v>
      </c>
      <c r="AO1661" s="491">
        <f>AJ1661/24+AK1661/1440</f>
        <v>0.73611111111111116</v>
      </c>
      <c r="AP1661" s="491">
        <f>AL1661/24+AM1661/1440</f>
        <v>0.80555555555555547</v>
      </c>
      <c r="AQ1661" s="23" t="str" cm="1">
        <f t="array" ref="AQ1661">IF(X1661="","",IF(SUMPRODUCT((X1661=$X$7:$X$2085)*(AI1661=$AI$7:$AI$2085)*(AO1661=$AO$7:$AO$2085)*(AP1661=$AP$7:$AP$2085)*(ROW($X$7:$X$2085)&lt;&gt;ROW(X1661))*((S1661=0)*($S$7:$S$2085&gt;0)+(S1661&gt;0)*($S$7:$S$2085=0)))&gt;0,"SALONES UNIDOS",IF(SUMPRODUCT((X1661=$X$7:$X$2085)*(AI1661=$AI$7:$AI$2085)*((AO1661&lt;$AP$7:$AP$2085)*(AP1661&gt;$AO$7:$AO$2085))*(ROW($X$7:$X$2085)&lt;&gt;ROW(X1661)))&gt;0,"Cruzado","Sin cruce")))</f>
        <v>Sin cruce</v>
      </c>
      <c r="AR1661" s="23" t="str" cm="1">
        <f t="array" ref="AR1661">IF(AE1661="","",IF(SUMPRODUCT((AE1661=$AE$7:$AE$2085)*(AI1661=$AI$7:$AI$2085)*(AO1661=$AO$7:$AO$2085)*(AP1661=$AP$7:$AP$2085)*(ROW($AE$7:$AE$2085)&lt;&gt;ROW(AE1661))*((S1661=0)*($S$7:$S$2085&gt;0)+(S1661&gt;0)*($S$7:$S$2085=0)))&gt;0,"SALONES UNIDOS",IF(SUMPRODUCT((AE1661=$AE$7:$AE$2085)*(AI1661=$AI$7:$AI$2085)*((AO1661&lt;$AP$7:$AP$2085)*(AP1661&gt;$AO$7:$AO$2085))*(ROW($AE$7:$AE$2085)&lt;&gt;ROW(AE1661)))&gt;0,"Cruzado","Sin cruce")))</f>
        <v>Sin cruce</v>
      </c>
      <c r="AS1661" s="94" t="str">
        <f t="shared" si="33"/>
        <v>MH4SUNAMPEA</v>
      </c>
      <c r="AT1661" s="94" t="str" cm="1">
        <f t="array" ref="AT1661">IF(AS1661="","",IF(SUMPRODUCT((AS1661=$AS$7:$AS$2085)*(AI1661=$AI$7:$AI$2085)*(AO1661=$AO$7:$AO$2085)*(AP1661=$AP$7:$AP$2085)*(ROW($AS$7:$AS$2085)&lt;&gt;ROW(AS1661))*((S1661=0)*($S$7:$S$2085&gt;0)+(S1661&gt;0)*($S$7:$S$2085=0)))&gt;0,"SALONES UNIDOS",IF(SUMPRODUCT((AS1661=$AS$7:$AS$2085)*(AI1661=$AI$7:$AI$2085)*((AO1661&lt;$AP$7:$AP$2085)*(AP1661&gt;$AO$7:$AO$2085))*(ROW($AS$7:$AS$2085)&lt;&gt;ROW(AS1661)))&gt;0,"Cruzado","Sin cruce")))</f>
        <v>Sin cruce</v>
      </c>
    </row>
    <row r="1662" spans="3:46" ht="15.6" hidden="1" customHeight="1">
      <c r="C1662" s="496" t="s">
        <v>572</v>
      </c>
      <c r="D1662" s="15" t="s">
        <v>966</v>
      </c>
      <c r="E1662" s="15">
        <v>20261</v>
      </c>
      <c r="F1662" s="503" t="s">
        <v>111</v>
      </c>
      <c r="G1662" s="497" t="s">
        <v>80</v>
      </c>
      <c r="H1662" s="503" t="s">
        <v>84</v>
      </c>
      <c r="I1662" s="503">
        <v>4</v>
      </c>
      <c r="J1662" s="503" t="s">
        <v>41</v>
      </c>
      <c r="K1662" s="503" t="s">
        <v>41</v>
      </c>
      <c r="L1662" s="499" t="s">
        <v>1015</v>
      </c>
      <c r="M1662" s="535" t="s">
        <v>1016</v>
      </c>
      <c r="N1662" s="15" t="s">
        <v>577</v>
      </c>
      <c r="O1662" s="15" t="s">
        <v>578</v>
      </c>
      <c r="P1662" s="503" t="s">
        <v>624</v>
      </c>
      <c r="Q1662" s="15">
        <v>2</v>
      </c>
      <c r="R1662" s="15">
        <v>2</v>
      </c>
      <c r="S1662" s="479">
        <v>4</v>
      </c>
      <c r="T1662" s="15">
        <v>3</v>
      </c>
      <c r="U1662" s="471"/>
      <c r="V1662" s="550">
        <v>30</v>
      </c>
      <c r="W1662" s="497">
        <v>44467415</v>
      </c>
      <c r="X1662" s="566" t="s">
        <v>313</v>
      </c>
      <c r="Y1662" s="15" t="s">
        <v>196</v>
      </c>
      <c r="Z1662" s="15"/>
      <c r="AA1662" s="15"/>
      <c r="AB1662" s="15"/>
      <c r="AC1662" s="493"/>
      <c r="AD1662" s="15"/>
      <c r="AE1662" s="479"/>
      <c r="AF1662" s="497"/>
      <c r="AG1662" s="497"/>
      <c r="AH1662" s="15" t="s">
        <v>203</v>
      </c>
      <c r="AI1662" s="15">
        <v>5</v>
      </c>
      <c r="AJ1662" s="15">
        <v>8</v>
      </c>
      <c r="AK1662" s="15">
        <v>30</v>
      </c>
      <c r="AL1662" s="15">
        <v>11</v>
      </c>
      <c r="AM1662" s="15">
        <v>50</v>
      </c>
      <c r="AN1662" s="490">
        <f>IF(AJ1662="",S1662,ROUND(((((AL1662/24)+(AM1662/1440))-((AJ1662/24)+(AK1662/1440)))*1440/50),5))</f>
        <v>4</v>
      </c>
      <c r="AO1662" s="491">
        <f>AJ1662/24+AK1662/1440</f>
        <v>0.35416666666666663</v>
      </c>
      <c r="AP1662" s="491">
        <f>AL1662/24+AM1662/1440</f>
        <v>0.49305555555555552</v>
      </c>
      <c r="AQ1662" s="23" t="str" cm="1">
        <f t="array" ref="AQ1662">IF(X1662="","",IF(SUMPRODUCT((X1662=$X$7:$X$2085)*(AI1662=$AI$7:$AI$2085)*(AO1662=$AO$7:$AO$2085)*(AP1662=$AP$7:$AP$2085)*(ROW($X$7:$X$2085)&lt;&gt;ROW(X1662))*((S1662=0)*($S$7:$S$2085&gt;0)+(S1662&gt;0)*($S$7:$S$2085=0)))&gt;0,"SALONES UNIDOS",IF(SUMPRODUCT((X1662=$X$7:$X$2085)*(AI1662=$AI$7:$AI$2085)*((AO1662&lt;$AP$7:$AP$2085)*(AP1662&gt;$AO$7:$AO$2085))*(ROW($X$7:$X$2085)&lt;&gt;ROW(X1662)))&gt;0,"Cruzado","Sin cruce")))</f>
        <v>Sin cruce</v>
      </c>
      <c r="AR1662" s="23" t="str" cm="1">
        <f t="array" ref="AR1662">IF(AE1662="","",IF(SUMPRODUCT((AE1662=$AE$7:$AE$2085)*(AI1662=$AI$7:$AI$2085)*(AO1662=$AO$7:$AO$2085)*(AP1662=$AP$7:$AP$2085)*(ROW($AE$7:$AE$2085)&lt;&gt;ROW(AE1662))*((S1662=0)*($S$7:$S$2085&gt;0)+(S1662&gt;0)*($S$7:$S$2085=0)))&gt;0,"SALONES UNIDOS",IF(SUMPRODUCT((AE1662=$AE$7:$AE$2085)*(AI1662=$AI$7:$AI$2085)*((AO1662&lt;$AP$7:$AP$2085)*(AP1662&gt;$AO$7:$AO$2085))*(ROW($AE$7:$AE$2085)&lt;&gt;ROW(AE1662)))&gt;0,"Cruzado","Sin cruce")))</f>
        <v/>
      </c>
      <c r="AS1662" s="94" t="str">
        <f t="shared" si="33"/>
        <v>MH4SUNAMPEA</v>
      </c>
      <c r="AT1662" s="94" t="str" cm="1">
        <f t="array" ref="AT1662">IF(AS1662="","",IF(SUMPRODUCT((AS1662=$AS$7:$AS$2085)*(AI1662=$AI$7:$AI$2085)*(AO1662=$AO$7:$AO$2085)*(AP1662=$AP$7:$AP$2085)*(ROW($AS$7:$AS$2085)&lt;&gt;ROW(AS1662))*((S1662=0)*($S$7:$S$2085&gt;0)+(S1662&gt;0)*($S$7:$S$2085=0)))&gt;0,"SALONES UNIDOS",IF(SUMPRODUCT((AS1662=$AS$7:$AS$2085)*(AI1662=$AI$7:$AI$2085)*((AO1662&lt;$AP$7:$AP$2085)*(AP1662&gt;$AO$7:$AO$2085))*(ROW($AS$7:$AS$2085)&lt;&gt;ROW(AS1662)))&gt;0,"Cruzado","Sin cruce")))</f>
        <v>Sin cruce</v>
      </c>
    </row>
    <row r="1663" spans="3:46" ht="15.6" hidden="1" customHeight="1">
      <c r="C1663" s="496" t="s">
        <v>572</v>
      </c>
      <c r="D1663" s="15" t="s">
        <v>966</v>
      </c>
      <c r="E1663" s="15">
        <v>20261</v>
      </c>
      <c r="F1663" s="503" t="s">
        <v>111</v>
      </c>
      <c r="G1663" s="497" t="s">
        <v>80</v>
      </c>
      <c r="H1663" s="503" t="s">
        <v>84</v>
      </c>
      <c r="I1663" s="503">
        <v>4</v>
      </c>
      <c r="J1663" s="503" t="s">
        <v>41</v>
      </c>
      <c r="K1663" s="503" t="s">
        <v>41</v>
      </c>
      <c r="L1663" s="499" t="s">
        <v>1017</v>
      </c>
      <c r="M1663" s="535" t="s">
        <v>1018</v>
      </c>
      <c r="N1663" s="15" t="s">
        <v>577</v>
      </c>
      <c r="O1663" s="15" t="s">
        <v>578</v>
      </c>
      <c r="P1663" s="503" t="s">
        <v>579</v>
      </c>
      <c r="Q1663" s="15">
        <v>2</v>
      </c>
      <c r="R1663" s="15">
        <v>0</v>
      </c>
      <c r="S1663" s="479">
        <v>2</v>
      </c>
      <c r="T1663" s="15">
        <v>4</v>
      </c>
      <c r="U1663" s="471"/>
      <c r="V1663" s="550">
        <v>30</v>
      </c>
      <c r="W1663" s="497">
        <v>73869304</v>
      </c>
      <c r="X1663" s="566" t="s">
        <v>476</v>
      </c>
      <c r="Y1663" s="15" t="s">
        <v>579</v>
      </c>
      <c r="Z1663" s="15"/>
      <c r="AA1663" s="15"/>
      <c r="AB1663" s="15"/>
      <c r="AC1663" s="15" t="s">
        <v>596</v>
      </c>
      <c r="AD1663" s="15"/>
      <c r="AE1663" s="479"/>
      <c r="AF1663" s="497"/>
      <c r="AG1663" s="497"/>
      <c r="AH1663" s="15" t="s">
        <v>582</v>
      </c>
      <c r="AI1663" s="15">
        <v>2</v>
      </c>
      <c r="AJ1663" s="15">
        <v>8</v>
      </c>
      <c r="AK1663" s="15">
        <v>30</v>
      </c>
      <c r="AL1663" s="15">
        <v>10</v>
      </c>
      <c r="AM1663" s="15">
        <v>10</v>
      </c>
      <c r="AN1663" s="490">
        <f>IF(AJ1663="",S1663,ROUND(((((AL1663/24)+(AM1663/1440))-((AJ1663/24)+(AK1663/1440)))*1440/50),5))</f>
        <v>2</v>
      </c>
      <c r="AO1663" s="491">
        <f>AJ1663/24+AK1663/1440</f>
        <v>0.35416666666666663</v>
      </c>
      <c r="AP1663" s="491">
        <f>AL1663/24+AM1663/1440</f>
        <v>0.4236111111111111</v>
      </c>
      <c r="AQ1663" s="23" t="str" cm="1">
        <f t="array" ref="AQ1663">IF(X1663="","",IF(SUMPRODUCT((X1663=$X$7:$X$2085)*(AI1663=$AI$7:$AI$2085)*(AO1663=$AO$7:$AO$2085)*(AP1663=$AP$7:$AP$2085)*(ROW($X$7:$X$2085)&lt;&gt;ROW(X1663))*((S1663=0)*($S$7:$S$2085&gt;0)+(S1663&gt;0)*($S$7:$S$2085=0)))&gt;0,"SALONES UNIDOS",IF(SUMPRODUCT((X1663=$X$7:$X$2085)*(AI1663=$AI$7:$AI$2085)*((AO1663&lt;$AP$7:$AP$2085)*(AP1663&gt;$AO$7:$AO$2085))*(ROW($X$7:$X$2085)&lt;&gt;ROW(X1663)))&gt;0,"Cruzado","Sin cruce")))</f>
        <v>Sin cruce</v>
      </c>
      <c r="AR1663" s="23" t="str" cm="1">
        <f t="array" ref="AR1663">IF(AE1663="","",IF(SUMPRODUCT((AE1663=$AE$7:$AE$2085)*(AI1663=$AI$7:$AI$2085)*(AO1663=$AO$7:$AO$2085)*(AP1663=$AP$7:$AP$2085)*(ROW($AE$7:$AE$2085)&lt;&gt;ROW(AE1663))*((S1663=0)*($S$7:$S$2085&gt;0)+(S1663&gt;0)*($S$7:$S$2085=0)))&gt;0,"SALONES UNIDOS",IF(SUMPRODUCT((AE1663=$AE$7:$AE$2085)*(AI1663=$AI$7:$AI$2085)*((AO1663&lt;$AP$7:$AP$2085)*(AP1663&gt;$AO$7:$AO$2085))*(ROW($AE$7:$AE$2085)&lt;&gt;ROW(AE1663)))&gt;0,"Cruzado","Sin cruce")))</f>
        <v/>
      </c>
      <c r="AS1663" s="94" t="str">
        <f t="shared" si="33"/>
        <v>MH4SUNAMPEA</v>
      </c>
      <c r="AT1663" s="94" t="str" cm="1">
        <f t="array" ref="AT1663">IF(AS1663="","",IF(SUMPRODUCT((AS1663=$AS$7:$AS$2085)*(AI1663=$AI$7:$AI$2085)*(AO1663=$AO$7:$AO$2085)*(AP1663=$AP$7:$AP$2085)*(ROW($AS$7:$AS$2085)&lt;&gt;ROW(AS1663))*((S1663=0)*($S$7:$S$2085&gt;0)+(S1663&gt;0)*($S$7:$S$2085=0)))&gt;0,"SALONES UNIDOS",IF(SUMPRODUCT((AS1663=$AS$7:$AS$2085)*(AI1663=$AI$7:$AI$2085)*((AO1663&lt;$AP$7:$AP$2085)*(AP1663&gt;$AO$7:$AO$2085))*(ROW($AS$7:$AS$2085)&lt;&gt;ROW(AS1663)))&gt;0,"Cruzado","Sin cruce")))</f>
        <v>Sin cruce</v>
      </c>
    </row>
    <row r="1664" spans="3:46" ht="15.6" hidden="1" customHeight="1">
      <c r="C1664" s="496" t="s">
        <v>572</v>
      </c>
      <c r="D1664" s="15" t="s">
        <v>966</v>
      </c>
      <c r="E1664" s="15">
        <v>20261</v>
      </c>
      <c r="F1664" s="503" t="s">
        <v>111</v>
      </c>
      <c r="G1664" s="497" t="s">
        <v>80</v>
      </c>
      <c r="H1664" s="503" t="s">
        <v>84</v>
      </c>
      <c r="I1664" s="503">
        <v>4</v>
      </c>
      <c r="J1664" s="503" t="s">
        <v>574</v>
      </c>
      <c r="K1664" s="503" t="s">
        <v>41</v>
      </c>
      <c r="L1664" s="499" t="s">
        <v>1017</v>
      </c>
      <c r="M1664" s="535" t="s">
        <v>1018</v>
      </c>
      <c r="N1664" s="15" t="s">
        <v>577</v>
      </c>
      <c r="O1664" s="15" t="s">
        <v>578</v>
      </c>
      <c r="P1664" s="503" t="s">
        <v>579</v>
      </c>
      <c r="Q1664" s="15">
        <v>0</v>
      </c>
      <c r="R1664" s="15">
        <v>4</v>
      </c>
      <c r="S1664" s="479">
        <v>4</v>
      </c>
      <c r="T1664" s="15">
        <v>4</v>
      </c>
      <c r="U1664" s="471"/>
      <c r="V1664" s="550">
        <v>15</v>
      </c>
      <c r="W1664" s="497">
        <v>73869304</v>
      </c>
      <c r="X1664" s="566" t="s">
        <v>476</v>
      </c>
      <c r="Y1664" s="15" t="s">
        <v>579</v>
      </c>
      <c r="Z1664" s="15"/>
      <c r="AA1664" s="15"/>
      <c r="AB1664" s="15"/>
      <c r="AC1664" s="493"/>
      <c r="AD1664" s="15"/>
      <c r="AE1664" s="15" t="s">
        <v>1110</v>
      </c>
      <c r="AF1664" s="497"/>
      <c r="AG1664" s="497"/>
      <c r="AH1664" s="497" t="s">
        <v>100</v>
      </c>
      <c r="AI1664" s="15">
        <v>2</v>
      </c>
      <c r="AJ1664" s="15">
        <v>10</v>
      </c>
      <c r="AK1664" s="15">
        <v>10</v>
      </c>
      <c r="AL1664" s="15">
        <v>13</v>
      </c>
      <c r="AM1664" s="15">
        <v>30</v>
      </c>
      <c r="AN1664" s="490">
        <f>IF(AJ1664="",S1664,ROUND(((((AL1664/24)+(AM1664/1440))-((AJ1664/24)+(AK1664/1440)))*1440/50),5))</f>
        <v>4</v>
      </c>
      <c r="AO1664" s="491">
        <f>AJ1664/24+AK1664/1440</f>
        <v>0.4236111111111111</v>
      </c>
      <c r="AP1664" s="491">
        <f>AL1664/24+AM1664/1440</f>
        <v>0.5625</v>
      </c>
      <c r="AQ1664" s="23" t="str" cm="1">
        <f t="array" ref="AQ1664">IF(X1664="","",IF(SUMPRODUCT((X1664=$X$7:$X$2085)*(AI1664=$AI$7:$AI$2085)*(AO1664=$AO$7:$AO$2085)*(AP1664=$AP$7:$AP$2085)*(ROW($X$7:$X$2085)&lt;&gt;ROW(X1664))*((S1664=0)*($S$7:$S$2085&gt;0)+(S1664&gt;0)*($S$7:$S$2085=0)))&gt;0,"SALONES UNIDOS",IF(SUMPRODUCT((X1664=$X$7:$X$2085)*(AI1664=$AI$7:$AI$2085)*((AO1664&lt;$AP$7:$AP$2085)*(AP1664&gt;$AO$7:$AO$2085))*(ROW($X$7:$X$2085)&lt;&gt;ROW(X1664)))&gt;0,"Cruzado","Sin cruce")))</f>
        <v>Sin cruce</v>
      </c>
      <c r="AR1664" s="23" t="str" cm="1">
        <f t="array" ref="AR1664">IF(AE1664="","",IF(SUMPRODUCT((AE1664=$AE$7:$AE$2085)*(AI1664=$AI$7:$AI$2085)*(AO1664=$AO$7:$AO$2085)*(AP1664=$AP$7:$AP$2085)*(ROW($AE$7:$AE$2085)&lt;&gt;ROW(AE1664))*((S1664=0)*($S$7:$S$2085&gt;0)+(S1664&gt;0)*($S$7:$S$2085=0)))&gt;0,"SALONES UNIDOS",IF(SUMPRODUCT((AE1664=$AE$7:$AE$2085)*(AI1664=$AI$7:$AI$2085)*((AO1664&lt;$AP$7:$AP$2085)*(AP1664&gt;$AO$7:$AO$2085))*(ROW($AE$7:$AE$2085)&lt;&gt;ROW(AE1664)))&gt;0,"Cruzado","Sin cruce")))</f>
        <v>Sin cruce</v>
      </c>
      <c r="AS1664" s="94" t="str">
        <f t="shared" si="33"/>
        <v>MH4SUNAMPEA</v>
      </c>
      <c r="AT1664" s="94" t="str" cm="1">
        <f t="array" ref="AT1664">IF(AS1664="","",IF(SUMPRODUCT((AS1664=$AS$7:$AS$2085)*(AI1664=$AI$7:$AI$2085)*(AO1664=$AO$7:$AO$2085)*(AP1664=$AP$7:$AP$2085)*(ROW($AS$7:$AS$2085)&lt;&gt;ROW(AS1664))*((S1664=0)*($S$7:$S$2085&gt;0)+(S1664&gt;0)*($S$7:$S$2085=0)))&gt;0,"SALONES UNIDOS",IF(SUMPRODUCT((AS1664=$AS$7:$AS$2085)*(AI1664=$AI$7:$AI$2085)*((AO1664&lt;$AP$7:$AP$2085)*(AP1664&gt;$AO$7:$AO$2085))*(ROW($AS$7:$AS$2085)&lt;&gt;ROW(AS1664)))&gt;0,"Cruzado","Sin cruce")))</f>
        <v>Sin cruce</v>
      </c>
    </row>
    <row r="1665" spans="3:46" ht="15.6" hidden="1" customHeight="1">
      <c r="C1665" s="496" t="s">
        <v>572</v>
      </c>
      <c r="D1665" s="15" t="s">
        <v>966</v>
      </c>
      <c r="E1665" s="15">
        <v>20261</v>
      </c>
      <c r="F1665" s="503" t="s">
        <v>111</v>
      </c>
      <c r="G1665" s="497" t="s">
        <v>80</v>
      </c>
      <c r="H1665" s="503" t="s">
        <v>84</v>
      </c>
      <c r="I1665" s="503">
        <v>4</v>
      </c>
      <c r="J1665" s="503" t="s">
        <v>583</v>
      </c>
      <c r="K1665" s="503" t="s">
        <v>41</v>
      </c>
      <c r="L1665" s="499" t="s">
        <v>1017</v>
      </c>
      <c r="M1665" s="535" t="s">
        <v>1018</v>
      </c>
      <c r="N1665" s="15" t="s">
        <v>577</v>
      </c>
      <c r="O1665" s="15" t="s">
        <v>578</v>
      </c>
      <c r="P1665" s="503" t="s">
        <v>579</v>
      </c>
      <c r="Q1665" s="15">
        <v>0</v>
      </c>
      <c r="R1665" s="15">
        <v>4</v>
      </c>
      <c r="S1665" s="479">
        <v>4</v>
      </c>
      <c r="T1665" s="15">
        <v>4</v>
      </c>
      <c r="U1665" s="471"/>
      <c r="V1665" s="550">
        <v>15</v>
      </c>
      <c r="W1665" s="497">
        <v>73869304</v>
      </c>
      <c r="X1665" s="566" t="s">
        <v>476</v>
      </c>
      <c r="Y1665" s="15" t="s">
        <v>579</v>
      </c>
      <c r="Z1665" s="15"/>
      <c r="AA1665" s="15"/>
      <c r="AB1665" s="15"/>
      <c r="AC1665" s="493"/>
      <c r="AD1665" s="15"/>
      <c r="AE1665" s="15" t="s">
        <v>1110</v>
      </c>
      <c r="AF1665" s="497"/>
      <c r="AG1665" s="497"/>
      <c r="AH1665" s="497" t="s">
        <v>100</v>
      </c>
      <c r="AI1665" s="15">
        <v>2</v>
      </c>
      <c r="AJ1665" s="15">
        <v>14</v>
      </c>
      <c r="AK1665" s="15">
        <v>20</v>
      </c>
      <c r="AL1665" s="15">
        <v>17</v>
      </c>
      <c r="AM1665" s="15">
        <v>40</v>
      </c>
      <c r="AN1665" s="490">
        <f>IF(AJ1665="",S1665,ROUND(((((AL1665/24)+(AM1665/1440))-((AJ1665/24)+(AK1665/1440)))*1440/50),5))</f>
        <v>4</v>
      </c>
      <c r="AO1665" s="491">
        <f>AJ1665/24+AK1665/1440</f>
        <v>0.59722222222222221</v>
      </c>
      <c r="AP1665" s="491">
        <f>AL1665/24+AM1665/1440</f>
        <v>0.73611111111111116</v>
      </c>
      <c r="AQ1665" s="23" t="str" cm="1">
        <f t="array" ref="AQ1665">IF(X1665="","",IF(SUMPRODUCT((X1665=$X$7:$X$2085)*(AI1665=$AI$7:$AI$2085)*(AO1665=$AO$7:$AO$2085)*(AP1665=$AP$7:$AP$2085)*(ROW($X$7:$X$2085)&lt;&gt;ROW(X1665))*((S1665=0)*($S$7:$S$2085&gt;0)+(S1665&gt;0)*($S$7:$S$2085=0)))&gt;0,"SALONES UNIDOS",IF(SUMPRODUCT((X1665=$X$7:$X$2085)*(AI1665=$AI$7:$AI$2085)*((AO1665&lt;$AP$7:$AP$2085)*(AP1665&gt;$AO$7:$AO$2085))*(ROW($X$7:$X$2085)&lt;&gt;ROW(X1665)))&gt;0,"Cruzado","Sin cruce")))</f>
        <v>Sin cruce</v>
      </c>
      <c r="AR1665" s="23" t="str" cm="1">
        <f t="array" ref="AR1665">IF(AE1665="","",IF(SUMPRODUCT((AE1665=$AE$7:$AE$2085)*(AI1665=$AI$7:$AI$2085)*(AO1665=$AO$7:$AO$2085)*(AP1665=$AP$7:$AP$2085)*(ROW($AE$7:$AE$2085)&lt;&gt;ROW(AE1665))*((S1665=0)*($S$7:$S$2085&gt;0)+(S1665&gt;0)*($S$7:$S$2085=0)))&gt;0,"SALONES UNIDOS",IF(SUMPRODUCT((AE1665=$AE$7:$AE$2085)*(AI1665=$AI$7:$AI$2085)*((AO1665&lt;$AP$7:$AP$2085)*(AP1665&gt;$AO$7:$AO$2085))*(ROW($AE$7:$AE$2085)&lt;&gt;ROW(AE1665)))&gt;0,"Cruzado","Sin cruce")))</f>
        <v>Sin cruce</v>
      </c>
      <c r="AS1665" s="94" t="str">
        <f t="shared" si="33"/>
        <v>MH4SUNAMPEA</v>
      </c>
      <c r="AT1665" s="94" t="str" cm="1">
        <f t="array" ref="AT1665">IF(AS1665="","",IF(SUMPRODUCT((AS1665=$AS$7:$AS$2085)*(AI1665=$AI$7:$AI$2085)*(AO1665=$AO$7:$AO$2085)*(AP1665=$AP$7:$AP$2085)*(ROW($AS$7:$AS$2085)&lt;&gt;ROW(AS1665))*((S1665=0)*($S$7:$S$2085&gt;0)+(S1665&gt;0)*($S$7:$S$2085=0)))&gt;0,"SALONES UNIDOS",IF(SUMPRODUCT((AS1665=$AS$7:$AS$2085)*(AI1665=$AI$7:$AI$2085)*((AO1665&lt;$AP$7:$AP$2085)*(AP1665&gt;$AO$7:$AO$2085))*(ROW($AS$7:$AS$2085)&lt;&gt;ROW(AS1665)))&gt;0,"Cruzado","Sin cruce")))</f>
        <v>Sin cruce</v>
      </c>
    </row>
    <row r="1666" spans="3:46" ht="15.6" hidden="1" customHeight="1">
      <c r="C1666" s="496" t="s">
        <v>572</v>
      </c>
      <c r="D1666" s="15" t="s">
        <v>966</v>
      </c>
      <c r="E1666" s="15">
        <v>20261</v>
      </c>
      <c r="F1666" s="503" t="s">
        <v>111</v>
      </c>
      <c r="G1666" s="497" t="s">
        <v>80</v>
      </c>
      <c r="H1666" s="503" t="s">
        <v>84</v>
      </c>
      <c r="I1666" s="503">
        <v>4</v>
      </c>
      <c r="J1666" s="503" t="s">
        <v>41</v>
      </c>
      <c r="K1666" s="503" t="s">
        <v>41</v>
      </c>
      <c r="L1666" s="499" t="s">
        <v>1020</v>
      </c>
      <c r="M1666" s="535" t="s">
        <v>1021</v>
      </c>
      <c r="N1666" s="15" t="s">
        <v>577</v>
      </c>
      <c r="O1666" s="15" t="s">
        <v>578</v>
      </c>
      <c r="P1666" s="503" t="s">
        <v>579</v>
      </c>
      <c r="Q1666" s="15">
        <v>3</v>
      </c>
      <c r="R1666" s="15">
        <v>0</v>
      </c>
      <c r="S1666" s="479">
        <v>3</v>
      </c>
      <c r="T1666" s="15">
        <v>6</v>
      </c>
      <c r="U1666" s="471"/>
      <c r="V1666" s="550">
        <v>30</v>
      </c>
      <c r="W1666" s="497">
        <v>43036474</v>
      </c>
      <c r="X1666" s="566" t="s">
        <v>241</v>
      </c>
      <c r="Y1666" s="15" t="s">
        <v>579</v>
      </c>
      <c r="Z1666" s="15"/>
      <c r="AA1666" s="15"/>
      <c r="AB1666" s="15"/>
      <c r="AC1666" s="15" t="s">
        <v>596</v>
      </c>
      <c r="AD1666" s="15"/>
      <c r="AE1666" s="479"/>
      <c r="AF1666" s="497"/>
      <c r="AG1666" s="497"/>
      <c r="AH1666" s="497" t="s">
        <v>582</v>
      </c>
      <c r="AI1666" s="15">
        <v>1</v>
      </c>
      <c r="AJ1666" s="15">
        <v>8</v>
      </c>
      <c r="AK1666" s="15">
        <v>30</v>
      </c>
      <c r="AL1666" s="15">
        <v>11</v>
      </c>
      <c r="AM1666" s="15">
        <v>0</v>
      </c>
      <c r="AN1666" s="490">
        <f>IF(AJ1666="",S1666,ROUND(((((AL1666/24)+(AM1666/1440))-((AJ1666/24)+(AK1666/1440)))*1440/50),5))</f>
        <v>3</v>
      </c>
      <c r="AO1666" s="491">
        <f>AJ1666/24+AK1666/1440</f>
        <v>0.35416666666666663</v>
      </c>
      <c r="AP1666" s="491">
        <f>AL1666/24+AM1666/1440</f>
        <v>0.45833333333333331</v>
      </c>
      <c r="AQ1666" s="23" t="str" cm="1">
        <f t="array" ref="AQ1666">IF(X1666="","",IF(SUMPRODUCT((X1666=$X$7:$X$2085)*(AI1666=$AI$7:$AI$2085)*(AO1666=$AO$7:$AO$2085)*(AP1666=$AP$7:$AP$2085)*(ROW($X$7:$X$2085)&lt;&gt;ROW(X1666))*((S1666=0)*($S$7:$S$2085&gt;0)+(S1666&gt;0)*($S$7:$S$2085=0)))&gt;0,"SALONES UNIDOS",IF(SUMPRODUCT((X1666=$X$7:$X$2085)*(AI1666=$AI$7:$AI$2085)*((AO1666&lt;$AP$7:$AP$2085)*(AP1666&gt;$AO$7:$AO$2085))*(ROW($X$7:$X$2085)&lt;&gt;ROW(X1666)))&gt;0,"Cruzado","Sin cruce")))</f>
        <v>Sin cruce</v>
      </c>
      <c r="AR1666" s="23" t="str" cm="1">
        <f t="array" ref="AR1666">IF(AE1666="","",IF(SUMPRODUCT((AE1666=$AE$7:$AE$2085)*(AI1666=$AI$7:$AI$2085)*(AO1666=$AO$7:$AO$2085)*(AP1666=$AP$7:$AP$2085)*(ROW($AE$7:$AE$2085)&lt;&gt;ROW(AE1666))*((S1666=0)*($S$7:$S$2085&gt;0)+(S1666&gt;0)*($S$7:$S$2085=0)))&gt;0,"SALONES UNIDOS",IF(SUMPRODUCT((AE1666=$AE$7:$AE$2085)*(AI1666=$AI$7:$AI$2085)*((AO1666&lt;$AP$7:$AP$2085)*(AP1666&gt;$AO$7:$AO$2085))*(ROW($AE$7:$AE$2085)&lt;&gt;ROW(AE1666)))&gt;0,"Cruzado","Sin cruce")))</f>
        <v/>
      </c>
      <c r="AS1666" s="94" t="str">
        <f t="shared" si="33"/>
        <v>MH4SUNAMPEA</v>
      </c>
      <c r="AT1666" s="94" t="str" cm="1">
        <f t="array" ref="AT1666">IF(AS1666="","",IF(SUMPRODUCT((AS1666=$AS$7:$AS$2085)*(AI1666=$AI$7:$AI$2085)*(AO1666=$AO$7:$AO$2085)*(AP1666=$AP$7:$AP$2085)*(ROW($AS$7:$AS$2085)&lt;&gt;ROW(AS1666))*((S1666=0)*($S$7:$S$2085&gt;0)+(S1666&gt;0)*($S$7:$S$2085=0)))&gt;0,"SALONES UNIDOS",IF(SUMPRODUCT((AS1666=$AS$7:$AS$2085)*(AI1666=$AI$7:$AI$2085)*((AO1666&lt;$AP$7:$AP$2085)*(AP1666&gt;$AO$7:$AO$2085))*(ROW($AS$7:$AS$2085)&lt;&gt;ROW(AS1666)))&gt;0,"Cruzado","Sin cruce")))</f>
        <v>Sin cruce</v>
      </c>
    </row>
    <row r="1667" spans="3:46" ht="15.6" hidden="1" customHeight="1">
      <c r="C1667" s="496" t="s">
        <v>572</v>
      </c>
      <c r="D1667" s="15" t="s">
        <v>966</v>
      </c>
      <c r="E1667" s="15">
        <v>20261</v>
      </c>
      <c r="F1667" s="503" t="s">
        <v>111</v>
      </c>
      <c r="G1667" s="497" t="s">
        <v>80</v>
      </c>
      <c r="H1667" s="503" t="s">
        <v>84</v>
      </c>
      <c r="I1667" s="503">
        <v>4</v>
      </c>
      <c r="J1667" s="503" t="s">
        <v>574</v>
      </c>
      <c r="K1667" s="503" t="s">
        <v>41</v>
      </c>
      <c r="L1667" s="499" t="s">
        <v>1020</v>
      </c>
      <c r="M1667" s="535" t="s">
        <v>1021</v>
      </c>
      <c r="N1667" s="15" t="s">
        <v>577</v>
      </c>
      <c r="O1667" s="15" t="s">
        <v>578</v>
      </c>
      <c r="P1667" s="503" t="s">
        <v>579</v>
      </c>
      <c r="Q1667" s="15">
        <v>0</v>
      </c>
      <c r="R1667" s="15">
        <v>6</v>
      </c>
      <c r="S1667" s="479">
        <v>6</v>
      </c>
      <c r="T1667" s="15">
        <v>6</v>
      </c>
      <c r="U1667" s="471"/>
      <c r="V1667" s="550">
        <v>15</v>
      </c>
      <c r="W1667" s="497">
        <v>43036474</v>
      </c>
      <c r="X1667" s="566" t="s">
        <v>241</v>
      </c>
      <c r="Y1667" s="15" t="s">
        <v>579</v>
      </c>
      <c r="Z1667" s="15"/>
      <c r="AA1667" s="15"/>
      <c r="AB1667" s="15"/>
      <c r="AC1667" s="493"/>
      <c r="AD1667" s="15"/>
      <c r="AE1667" s="15" t="s">
        <v>1117</v>
      </c>
      <c r="AF1667" s="497"/>
      <c r="AG1667" s="497"/>
      <c r="AH1667" s="497" t="s">
        <v>100</v>
      </c>
      <c r="AI1667" s="15">
        <v>1</v>
      </c>
      <c r="AJ1667" s="15">
        <v>11</v>
      </c>
      <c r="AK1667" s="15">
        <v>0</v>
      </c>
      <c r="AL1667" s="15">
        <v>16</v>
      </c>
      <c r="AM1667" s="15">
        <v>0</v>
      </c>
      <c r="AN1667" s="490">
        <f>IF(AJ1667="",S1667,ROUND(((((AL1667/24)+(AM1667/1440))-((AJ1667/24)+(AK1667/1440)))*1440/50),5))</f>
        <v>6</v>
      </c>
      <c r="AO1667" s="491">
        <f>AJ1667/24+AK1667/1440</f>
        <v>0.45833333333333331</v>
      </c>
      <c r="AP1667" s="491">
        <f>AL1667/24+AM1667/1440</f>
        <v>0.66666666666666663</v>
      </c>
      <c r="AQ1667" s="23" t="str" cm="1">
        <f t="array" ref="AQ1667">IF(X1667="","",IF(SUMPRODUCT((X1667=$X$7:$X$2085)*(AI1667=$AI$7:$AI$2085)*(AO1667=$AO$7:$AO$2085)*(AP1667=$AP$7:$AP$2085)*(ROW($X$7:$X$2085)&lt;&gt;ROW(X1667))*((S1667=0)*($S$7:$S$2085&gt;0)+(S1667&gt;0)*($S$7:$S$2085=0)))&gt;0,"SALONES UNIDOS",IF(SUMPRODUCT((X1667=$X$7:$X$2085)*(AI1667=$AI$7:$AI$2085)*((AO1667&lt;$AP$7:$AP$2085)*(AP1667&gt;$AO$7:$AO$2085))*(ROW($X$7:$X$2085)&lt;&gt;ROW(X1667)))&gt;0,"Cruzado","Sin cruce")))</f>
        <v>Sin cruce</v>
      </c>
      <c r="AR1667" s="23" t="str" cm="1">
        <f t="array" ref="AR1667">IF(AE1667="","",IF(SUMPRODUCT((AE1667=$AE$7:$AE$2085)*(AI1667=$AI$7:$AI$2085)*(AO1667=$AO$7:$AO$2085)*(AP1667=$AP$7:$AP$2085)*(ROW($AE$7:$AE$2085)&lt;&gt;ROW(AE1667))*((S1667=0)*($S$7:$S$2085&gt;0)+(S1667&gt;0)*($S$7:$S$2085=0)))&gt;0,"SALONES UNIDOS",IF(SUMPRODUCT((AE1667=$AE$7:$AE$2085)*(AI1667=$AI$7:$AI$2085)*((AO1667&lt;$AP$7:$AP$2085)*(AP1667&gt;$AO$7:$AO$2085))*(ROW($AE$7:$AE$2085)&lt;&gt;ROW(AE1667)))&gt;0,"Cruzado","Sin cruce")))</f>
        <v>Sin cruce</v>
      </c>
      <c r="AS1667" s="94" t="str">
        <f t="shared" si="33"/>
        <v>MH4SUNAMPEA</v>
      </c>
      <c r="AT1667" s="94" t="str" cm="1">
        <f t="array" ref="AT1667">IF(AS1667="","",IF(SUMPRODUCT((AS1667=$AS$7:$AS$2085)*(AI1667=$AI$7:$AI$2085)*(AO1667=$AO$7:$AO$2085)*(AP1667=$AP$7:$AP$2085)*(ROW($AS$7:$AS$2085)&lt;&gt;ROW(AS1667))*((S1667=0)*($S$7:$S$2085&gt;0)+(S1667&gt;0)*($S$7:$S$2085=0)))&gt;0,"SALONES UNIDOS",IF(SUMPRODUCT((AS1667=$AS$7:$AS$2085)*(AI1667=$AI$7:$AI$2085)*((AO1667&lt;$AP$7:$AP$2085)*(AP1667&gt;$AO$7:$AO$2085))*(ROW($AS$7:$AS$2085)&lt;&gt;ROW(AS1667)))&gt;0,"Cruzado","Sin cruce")))</f>
        <v>Sin cruce</v>
      </c>
    </row>
    <row r="1668" spans="3:46" ht="15.6" hidden="1" customHeight="1">
      <c r="C1668" s="496" t="s">
        <v>572</v>
      </c>
      <c r="D1668" s="15" t="s">
        <v>966</v>
      </c>
      <c r="E1668" s="15">
        <v>20261</v>
      </c>
      <c r="F1668" s="503" t="s">
        <v>111</v>
      </c>
      <c r="G1668" s="497" t="s">
        <v>80</v>
      </c>
      <c r="H1668" s="503" t="s">
        <v>84</v>
      </c>
      <c r="I1668" s="503">
        <v>4</v>
      </c>
      <c r="J1668" s="503" t="s">
        <v>583</v>
      </c>
      <c r="K1668" s="503" t="s">
        <v>41</v>
      </c>
      <c r="L1668" s="499" t="s">
        <v>1020</v>
      </c>
      <c r="M1668" s="535" t="s">
        <v>1021</v>
      </c>
      <c r="N1668" s="15" t="s">
        <v>577</v>
      </c>
      <c r="O1668" s="15" t="s">
        <v>578</v>
      </c>
      <c r="P1668" s="503" t="s">
        <v>579</v>
      </c>
      <c r="Q1668" s="15">
        <v>0</v>
      </c>
      <c r="R1668" s="15">
        <v>6</v>
      </c>
      <c r="S1668" s="479">
        <v>6</v>
      </c>
      <c r="T1668" s="15">
        <v>6</v>
      </c>
      <c r="U1668" s="471"/>
      <c r="V1668" s="550">
        <v>15</v>
      </c>
      <c r="W1668" s="497">
        <v>43036474</v>
      </c>
      <c r="X1668" s="566" t="s">
        <v>241</v>
      </c>
      <c r="Y1668" s="15" t="s">
        <v>579</v>
      </c>
      <c r="Z1668" s="15"/>
      <c r="AA1668" s="15"/>
      <c r="AB1668" s="15"/>
      <c r="AC1668" s="493"/>
      <c r="AD1668" s="15"/>
      <c r="AE1668" s="15" t="s">
        <v>1117</v>
      </c>
      <c r="AF1668" s="497"/>
      <c r="AG1668" s="497"/>
      <c r="AH1668" s="497" t="s">
        <v>100</v>
      </c>
      <c r="AI1668" s="15">
        <v>3</v>
      </c>
      <c r="AJ1668" s="15">
        <v>8</v>
      </c>
      <c r="AK1668" s="15">
        <v>30</v>
      </c>
      <c r="AL1668" s="15">
        <v>13</v>
      </c>
      <c r="AM1668" s="15">
        <v>30</v>
      </c>
      <c r="AN1668" s="490">
        <f>IF(AJ1668="",S1668,ROUND(((((AL1668/24)+(AM1668/1440))-((AJ1668/24)+(AK1668/1440)))*1440/50),5))</f>
        <v>6</v>
      </c>
      <c r="AO1668" s="491">
        <f>AJ1668/24+AK1668/1440</f>
        <v>0.35416666666666663</v>
      </c>
      <c r="AP1668" s="491">
        <f>AL1668/24+AM1668/1440</f>
        <v>0.5625</v>
      </c>
      <c r="AQ1668" s="23" t="str" cm="1">
        <f t="array" ref="AQ1668">IF(X1668="","",IF(SUMPRODUCT((X1668=$X$7:$X$2085)*(AI1668=$AI$7:$AI$2085)*(AO1668=$AO$7:$AO$2085)*(AP1668=$AP$7:$AP$2085)*(ROW($X$7:$X$2085)&lt;&gt;ROW(X1668))*((S1668=0)*($S$7:$S$2085&gt;0)+(S1668&gt;0)*($S$7:$S$2085=0)))&gt;0,"SALONES UNIDOS",IF(SUMPRODUCT((X1668=$X$7:$X$2085)*(AI1668=$AI$7:$AI$2085)*((AO1668&lt;$AP$7:$AP$2085)*(AP1668&gt;$AO$7:$AO$2085))*(ROW($X$7:$X$2085)&lt;&gt;ROW(X1668)))&gt;0,"Cruzado","Sin cruce")))</f>
        <v>Sin cruce</v>
      </c>
      <c r="AR1668" s="23" t="str" cm="1">
        <f t="array" ref="AR1668">IF(AE1668="","",IF(SUMPRODUCT((AE1668=$AE$7:$AE$2085)*(AI1668=$AI$7:$AI$2085)*(AO1668=$AO$7:$AO$2085)*(AP1668=$AP$7:$AP$2085)*(ROW($AE$7:$AE$2085)&lt;&gt;ROW(AE1668))*((S1668=0)*($S$7:$S$2085&gt;0)+(S1668&gt;0)*($S$7:$S$2085=0)))&gt;0,"SALONES UNIDOS",IF(SUMPRODUCT((AE1668=$AE$7:$AE$2085)*(AI1668=$AI$7:$AI$2085)*((AO1668&lt;$AP$7:$AP$2085)*(AP1668&gt;$AO$7:$AO$2085))*(ROW($AE$7:$AE$2085)&lt;&gt;ROW(AE1668)))&gt;0,"Cruzado","Sin cruce")))</f>
        <v>Sin cruce</v>
      </c>
      <c r="AS1668" s="94" t="str">
        <f t="shared" si="33"/>
        <v>MH4SUNAMPEA</v>
      </c>
      <c r="AT1668" s="94" t="str" cm="1">
        <f t="array" ref="AT1668">IF(AS1668="","",IF(SUMPRODUCT((AS1668=$AS$7:$AS$2085)*(AI1668=$AI$7:$AI$2085)*(AO1668=$AO$7:$AO$2085)*(AP1668=$AP$7:$AP$2085)*(ROW($AS$7:$AS$2085)&lt;&gt;ROW(AS1668))*((S1668=0)*($S$7:$S$2085&gt;0)+(S1668&gt;0)*($S$7:$S$2085=0)))&gt;0,"SALONES UNIDOS",IF(SUMPRODUCT((AS1668=$AS$7:$AS$2085)*(AI1668=$AI$7:$AI$2085)*((AO1668&lt;$AP$7:$AP$2085)*(AP1668&gt;$AO$7:$AO$2085))*(ROW($AS$7:$AS$2085)&lt;&gt;ROW(AS1668)))&gt;0,"Cruzado","Sin cruce")))</f>
        <v>Sin cruce</v>
      </c>
    </row>
    <row r="1669" spans="3:46" ht="15.6" hidden="1" customHeight="1">
      <c r="C1669" s="496" t="s">
        <v>572</v>
      </c>
      <c r="D1669" s="15" t="s">
        <v>966</v>
      </c>
      <c r="E1669" s="15">
        <v>20261</v>
      </c>
      <c r="F1669" s="503" t="s">
        <v>111</v>
      </c>
      <c r="G1669" s="497" t="s">
        <v>80</v>
      </c>
      <c r="H1669" s="503" t="s">
        <v>84</v>
      </c>
      <c r="I1669" s="503">
        <v>4</v>
      </c>
      <c r="J1669" s="503" t="s">
        <v>41</v>
      </c>
      <c r="K1669" s="503" t="s">
        <v>41</v>
      </c>
      <c r="L1669" s="499" t="s">
        <v>1022</v>
      </c>
      <c r="M1669" s="535" t="s">
        <v>673</v>
      </c>
      <c r="N1669" s="15" t="s">
        <v>577</v>
      </c>
      <c r="O1669" s="15" t="s">
        <v>578</v>
      </c>
      <c r="P1669" s="503" t="s">
        <v>579</v>
      </c>
      <c r="Q1669" s="15">
        <v>3</v>
      </c>
      <c r="R1669" s="15">
        <v>0</v>
      </c>
      <c r="S1669" s="479">
        <v>3</v>
      </c>
      <c r="T1669" s="15">
        <v>4</v>
      </c>
      <c r="U1669" s="471"/>
      <c r="V1669" s="550">
        <v>30</v>
      </c>
      <c r="W1669" s="497">
        <v>43728005</v>
      </c>
      <c r="X1669" s="566" t="s">
        <v>423</v>
      </c>
      <c r="Y1669" s="15" t="s">
        <v>579</v>
      </c>
      <c r="Z1669" s="15"/>
      <c r="AA1669" s="15"/>
      <c r="AB1669" s="15"/>
      <c r="AC1669" s="15" t="s">
        <v>596</v>
      </c>
      <c r="AD1669" s="15"/>
      <c r="AE1669" s="479"/>
      <c r="AF1669" s="497"/>
      <c r="AG1669" s="497"/>
      <c r="AH1669" s="497" t="s">
        <v>582</v>
      </c>
      <c r="AI1669" s="15">
        <v>6</v>
      </c>
      <c r="AJ1669" s="15">
        <v>7</v>
      </c>
      <c r="AK1669" s="15">
        <v>40</v>
      </c>
      <c r="AL1669" s="15">
        <v>10</v>
      </c>
      <c r="AM1669" s="15">
        <v>10</v>
      </c>
      <c r="AN1669" s="490">
        <f>IF(AJ1669="",S1669,ROUND(((((AL1669/24)+(AM1669/1440))-((AJ1669/24)+(AK1669/1440)))*1440/50),5))</f>
        <v>3</v>
      </c>
      <c r="AO1669" s="491">
        <f>AJ1669/24+AK1669/1440</f>
        <v>0.31944444444444448</v>
      </c>
      <c r="AP1669" s="491">
        <f>AL1669/24+AM1669/1440</f>
        <v>0.4236111111111111</v>
      </c>
      <c r="AQ1669" s="23" t="str" cm="1">
        <f t="array" ref="AQ1669">IF(X1669="","",IF(SUMPRODUCT((X1669=$X$7:$X$2085)*(AI1669=$AI$7:$AI$2085)*(AO1669=$AO$7:$AO$2085)*(AP1669=$AP$7:$AP$2085)*(ROW($X$7:$X$2085)&lt;&gt;ROW(X1669))*((S1669=0)*($S$7:$S$2085&gt;0)+(S1669&gt;0)*($S$7:$S$2085=0)))&gt;0,"SALONES UNIDOS",IF(SUMPRODUCT((X1669=$X$7:$X$2085)*(AI1669=$AI$7:$AI$2085)*((AO1669&lt;$AP$7:$AP$2085)*(AP1669&gt;$AO$7:$AO$2085))*(ROW($X$7:$X$2085)&lt;&gt;ROW(X1669)))&gt;0,"Cruzado","Sin cruce")))</f>
        <v>Sin cruce</v>
      </c>
      <c r="AR1669" s="23" t="str" cm="1">
        <f t="array" ref="AR1669">IF(AE1669="","",IF(SUMPRODUCT((AE1669=$AE$7:$AE$2085)*(AI1669=$AI$7:$AI$2085)*(AO1669=$AO$7:$AO$2085)*(AP1669=$AP$7:$AP$2085)*(ROW($AE$7:$AE$2085)&lt;&gt;ROW(AE1669))*((S1669=0)*($S$7:$S$2085&gt;0)+(S1669&gt;0)*($S$7:$S$2085=0)))&gt;0,"SALONES UNIDOS",IF(SUMPRODUCT((AE1669=$AE$7:$AE$2085)*(AI1669=$AI$7:$AI$2085)*((AO1669&lt;$AP$7:$AP$2085)*(AP1669&gt;$AO$7:$AO$2085))*(ROW($AE$7:$AE$2085)&lt;&gt;ROW(AE1669)))&gt;0,"Cruzado","Sin cruce")))</f>
        <v/>
      </c>
      <c r="AS1669" s="94" t="str">
        <f t="shared" si="33"/>
        <v>MH4SUNAMPEA</v>
      </c>
      <c r="AT1669" s="94" t="str" cm="1">
        <f t="array" ref="AT1669">IF(AS1669="","",IF(SUMPRODUCT((AS1669=$AS$7:$AS$2085)*(AI1669=$AI$7:$AI$2085)*(AO1669=$AO$7:$AO$2085)*(AP1669=$AP$7:$AP$2085)*(ROW($AS$7:$AS$2085)&lt;&gt;ROW(AS1669))*((S1669=0)*($S$7:$S$2085&gt;0)+(S1669&gt;0)*($S$7:$S$2085=0)))&gt;0,"SALONES UNIDOS",IF(SUMPRODUCT((AS1669=$AS$7:$AS$2085)*(AI1669=$AI$7:$AI$2085)*((AO1669&lt;$AP$7:$AP$2085)*(AP1669&gt;$AO$7:$AO$2085))*(ROW($AS$7:$AS$2085)&lt;&gt;ROW(AS1669)))&gt;0,"Cruzado","Sin cruce")))</f>
        <v>Sin cruce</v>
      </c>
    </row>
    <row r="1670" spans="3:46" ht="15.6" hidden="1" customHeight="1">
      <c r="C1670" s="496" t="s">
        <v>572</v>
      </c>
      <c r="D1670" s="15" t="s">
        <v>966</v>
      </c>
      <c r="E1670" s="15">
        <v>20261</v>
      </c>
      <c r="F1670" s="503" t="s">
        <v>111</v>
      </c>
      <c r="G1670" s="497" t="s">
        <v>80</v>
      </c>
      <c r="H1670" s="503" t="s">
        <v>84</v>
      </c>
      <c r="I1670" s="503">
        <v>4</v>
      </c>
      <c r="J1670" s="503" t="s">
        <v>574</v>
      </c>
      <c r="K1670" s="503" t="s">
        <v>41</v>
      </c>
      <c r="L1670" s="499" t="s">
        <v>1022</v>
      </c>
      <c r="M1670" s="535" t="s">
        <v>673</v>
      </c>
      <c r="N1670" s="15" t="s">
        <v>577</v>
      </c>
      <c r="O1670" s="15" t="s">
        <v>578</v>
      </c>
      <c r="P1670" s="503" t="s">
        <v>579</v>
      </c>
      <c r="Q1670" s="15">
        <v>0</v>
      </c>
      <c r="R1670" s="15">
        <v>2</v>
      </c>
      <c r="S1670" s="479">
        <v>2</v>
      </c>
      <c r="T1670" s="15">
        <v>4</v>
      </c>
      <c r="U1670" s="471"/>
      <c r="V1670" s="550">
        <v>15</v>
      </c>
      <c r="W1670" s="497">
        <v>43728005</v>
      </c>
      <c r="X1670" s="566" t="s">
        <v>423</v>
      </c>
      <c r="Y1670" s="15" t="s">
        <v>579</v>
      </c>
      <c r="Z1670" s="15"/>
      <c r="AA1670" s="15"/>
      <c r="AB1670" s="15"/>
      <c r="AC1670" s="493"/>
      <c r="AD1670" s="15"/>
      <c r="AE1670" s="15" t="s">
        <v>1118</v>
      </c>
      <c r="AF1670" s="497"/>
      <c r="AG1670" s="497"/>
      <c r="AH1670" s="497" t="s">
        <v>100</v>
      </c>
      <c r="AI1670" s="15">
        <v>6</v>
      </c>
      <c r="AJ1670" s="15">
        <v>10</v>
      </c>
      <c r="AK1670" s="15">
        <v>10</v>
      </c>
      <c r="AL1670" s="15">
        <v>11</v>
      </c>
      <c r="AM1670" s="15">
        <v>50</v>
      </c>
      <c r="AN1670" s="490">
        <f>IF(AJ1670="",S1670,ROUND(((((AL1670/24)+(AM1670/1440))-((AJ1670/24)+(AK1670/1440)))*1440/50),5))</f>
        <v>2</v>
      </c>
      <c r="AO1670" s="491">
        <f>AJ1670/24+AK1670/1440</f>
        <v>0.4236111111111111</v>
      </c>
      <c r="AP1670" s="491">
        <f>AL1670/24+AM1670/1440</f>
        <v>0.49305555555555552</v>
      </c>
      <c r="AQ1670" s="23" t="str" cm="1">
        <f t="array" ref="AQ1670">IF(X1670="","",IF(SUMPRODUCT((X1670=$X$7:$X$2085)*(AI1670=$AI$7:$AI$2085)*(AO1670=$AO$7:$AO$2085)*(AP1670=$AP$7:$AP$2085)*(ROW($X$7:$X$2085)&lt;&gt;ROW(X1670))*((S1670=0)*($S$7:$S$2085&gt;0)+(S1670&gt;0)*($S$7:$S$2085=0)))&gt;0,"SALONES UNIDOS",IF(SUMPRODUCT((X1670=$X$7:$X$2085)*(AI1670=$AI$7:$AI$2085)*((AO1670&lt;$AP$7:$AP$2085)*(AP1670&gt;$AO$7:$AO$2085))*(ROW($X$7:$X$2085)&lt;&gt;ROW(X1670)))&gt;0,"Cruzado","Sin cruce")))</f>
        <v>Sin cruce</v>
      </c>
      <c r="AR1670" s="23" t="str" cm="1">
        <f t="array" ref="AR1670">IF(AE1670="","",IF(SUMPRODUCT((AE1670=$AE$7:$AE$2085)*(AI1670=$AI$7:$AI$2085)*(AO1670=$AO$7:$AO$2085)*(AP1670=$AP$7:$AP$2085)*(ROW($AE$7:$AE$2085)&lt;&gt;ROW(AE1670))*((S1670=0)*($S$7:$S$2085&gt;0)+(S1670&gt;0)*($S$7:$S$2085=0)))&gt;0,"SALONES UNIDOS",IF(SUMPRODUCT((AE1670=$AE$7:$AE$2085)*(AI1670=$AI$7:$AI$2085)*((AO1670&lt;$AP$7:$AP$2085)*(AP1670&gt;$AO$7:$AO$2085))*(ROW($AE$7:$AE$2085)&lt;&gt;ROW(AE1670)))&gt;0,"Cruzado","Sin cruce")))</f>
        <v>Sin cruce</v>
      </c>
      <c r="AS1670" s="94" t="str">
        <f t="shared" si="33"/>
        <v>MH4SUNAMPEA</v>
      </c>
      <c r="AT1670" s="94" t="str" cm="1">
        <f t="array" ref="AT1670">IF(AS1670="","",IF(SUMPRODUCT((AS1670=$AS$7:$AS$2085)*(AI1670=$AI$7:$AI$2085)*(AO1670=$AO$7:$AO$2085)*(AP1670=$AP$7:$AP$2085)*(ROW($AS$7:$AS$2085)&lt;&gt;ROW(AS1670))*((S1670=0)*($S$7:$S$2085&gt;0)+(S1670&gt;0)*($S$7:$S$2085=0)))&gt;0,"SALONES UNIDOS",IF(SUMPRODUCT((AS1670=$AS$7:$AS$2085)*(AI1670=$AI$7:$AI$2085)*((AO1670&lt;$AP$7:$AP$2085)*(AP1670&gt;$AO$7:$AO$2085))*(ROW($AS$7:$AS$2085)&lt;&gt;ROW(AS1670)))&gt;0,"Cruzado","Sin cruce")))</f>
        <v>Sin cruce</v>
      </c>
    </row>
    <row r="1671" spans="3:46" ht="15.6" hidden="1" customHeight="1">
      <c r="C1671" s="496" t="s">
        <v>572</v>
      </c>
      <c r="D1671" s="15" t="s">
        <v>966</v>
      </c>
      <c r="E1671" s="15">
        <v>20261</v>
      </c>
      <c r="F1671" s="503" t="s">
        <v>111</v>
      </c>
      <c r="G1671" s="497" t="s">
        <v>80</v>
      </c>
      <c r="H1671" s="503" t="s">
        <v>84</v>
      </c>
      <c r="I1671" s="503">
        <v>4</v>
      </c>
      <c r="J1671" s="503" t="s">
        <v>583</v>
      </c>
      <c r="K1671" s="503" t="s">
        <v>41</v>
      </c>
      <c r="L1671" s="499" t="s">
        <v>1022</v>
      </c>
      <c r="M1671" s="535" t="s">
        <v>673</v>
      </c>
      <c r="N1671" s="15" t="s">
        <v>577</v>
      </c>
      <c r="O1671" s="15" t="s">
        <v>578</v>
      </c>
      <c r="P1671" s="503" t="s">
        <v>579</v>
      </c>
      <c r="Q1671" s="15">
        <v>0</v>
      </c>
      <c r="R1671" s="15">
        <v>2</v>
      </c>
      <c r="S1671" s="479">
        <v>2</v>
      </c>
      <c r="T1671" s="15">
        <v>4</v>
      </c>
      <c r="U1671" s="471"/>
      <c r="V1671" s="550">
        <v>15</v>
      </c>
      <c r="W1671" s="497">
        <v>43728005</v>
      </c>
      <c r="X1671" s="566" t="s">
        <v>423</v>
      </c>
      <c r="Y1671" s="15" t="s">
        <v>579</v>
      </c>
      <c r="Z1671" s="15"/>
      <c r="AA1671" s="15"/>
      <c r="AB1671" s="15"/>
      <c r="AC1671" s="493"/>
      <c r="AD1671" s="15"/>
      <c r="AE1671" s="15" t="s">
        <v>1118</v>
      </c>
      <c r="AF1671" s="497"/>
      <c r="AG1671" s="497"/>
      <c r="AH1671" s="497" t="s">
        <v>100</v>
      </c>
      <c r="AI1671" s="15">
        <v>6</v>
      </c>
      <c r="AJ1671" s="15">
        <v>11</v>
      </c>
      <c r="AK1671" s="15">
        <v>50</v>
      </c>
      <c r="AL1671" s="15">
        <v>13</v>
      </c>
      <c r="AM1671" s="15">
        <v>30</v>
      </c>
      <c r="AN1671" s="490">
        <f>IF(AJ1671="",S1671,ROUND(((((AL1671/24)+(AM1671/1440))-((AJ1671/24)+(AK1671/1440)))*1440/50),5))</f>
        <v>2</v>
      </c>
      <c r="AO1671" s="491">
        <f>AJ1671/24+AK1671/1440</f>
        <v>0.49305555555555552</v>
      </c>
      <c r="AP1671" s="491">
        <f>AL1671/24+AM1671/1440</f>
        <v>0.5625</v>
      </c>
      <c r="AQ1671" s="23" t="str" cm="1">
        <f t="array" ref="AQ1671">IF(X1671="","",IF(SUMPRODUCT((X1671=$X$7:$X$2085)*(AI1671=$AI$7:$AI$2085)*(AO1671=$AO$7:$AO$2085)*(AP1671=$AP$7:$AP$2085)*(ROW($X$7:$X$2085)&lt;&gt;ROW(X1671))*((S1671=0)*($S$7:$S$2085&gt;0)+(S1671&gt;0)*($S$7:$S$2085=0)))&gt;0,"SALONES UNIDOS",IF(SUMPRODUCT((X1671=$X$7:$X$2085)*(AI1671=$AI$7:$AI$2085)*((AO1671&lt;$AP$7:$AP$2085)*(AP1671&gt;$AO$7:$AO$2085))*(ROW($X$7:$X$2085)&lt;&gt;ROW(X1671)))&gt;0,"Cruzado","Sin cruce")))</f>
        <v>Sin cruce</v>
      </c>
      <c r="AR1671" s="23" t="str" cm="1">
        <f t="array" ref="AR1671">IF(AE1671="","",IF(SUMPRODUCT((AE1671=$AE$7:$AE$2085)*(AI1671=$AI$7:$AI$2085)*(AO1671=$AO$7:$AO$2085)*(AP1671=$AP$7:$AP$2085)*(ROW($AE$7:$AE$2085)&lt;&gt;ROW(AE1671))*((S1671=0)*($S$7:$S$2085&gt;0)+(S1671&gt;0)*($S$7:$S$2085=0)))&gt;0,"SALONES UNIDOS",IF(SUMPRODUCT((AE1671=$AE$7:$AE$2085)*(AI1671=$AI$7:$AI$2085)*((AO1671&lt;$AP$7:$AP$2085)*(AP1671&gt;$AO$7:$AO$2085))*(ROW($AE$7:$AE$2085)&lt;&gt;ROW(AE1671)))&gt;0,"Cruzado","Sin cruce")))</f>
        <v>Sin cruce</v>
      </c>
      <c r="AS1671" s="94" t="str">
        <f t="shared" si="33"/>
        <v>MH4SUNAMPEA</v>
      </c>
      <c r="AT1671" s="94" t="str" cm="1">
        <f t="array" ref="AT1671">IF(AS1671="","",IF(SUMPRODUCT((AS1671=$AS$7:$AS$2085)*(AI1671=$AI$7:$AI$2085)*(AO1671=$AO$7:$AO$2085)*(AP1671=$AP$7:$AP$2085)*(ROW($AS$7:$AS$2085)&lt;&gt;ROW(AS1671))*((S1671=0)*($S$7:$S$2085&gt;0)+(S1671&gt;0)*($S$7:$S$2085=0)))&gt;0,"SALONES UNIDOS",IF(SUMPRODUCT((AS1671=$AS$7:$AS$2085)*(AI1671=$AI$7:$AI$2085)*((AO1671&lt;$AP$7:$AP$2085)*(AP1671&gt;$AO$7:$AO$2085))*(ROW($AS$7:$AS$2085)&lt;&gt;ROW(AS1671)))&gt;0,"Cruzado","Sin cruce")))</f>
        <v>Sin cruce</v>
      </c>
    </row>
    <row r="1672" spans="3:46" ht="15.6" hidden="1" customHeight="1">
      <c r="C1672" s="496" t="s">
        <v>572</v>
      </c>
      <c r="D1672" s="15" t="s">
        <v>966</v>
      </c>
      <c r="E1672" s="15">
        <v>20261</v>
      </c>
      <c r="F1672" s="503" t="s">
        <v>111</v>
      </c>
      <c r="G1672" s="497" t="s">
        <v>80</v>
      </c>
      <c r="H1672" s="503" t="s">
        <v>84</v>
      </c>
      <c r="I1672" s="503">
        <v>5</v>
      </c>
      <c r="J1672" s="503" t="s">
        <v>41</v>
      </c>
      <c r="K1672" s="503" t="s">
        <v>41</v>
      </c>
      <c r="L1672" s="499" t="s">
        <v>1024</v>
      </c>
      <c r="M1672" s="535" t="s">
        <v>1025</v>
      </c>
      <c r="N1672" s="15" t="s">
        <v>577</v>
      </c>
      <c r="O1672" s="15" t="s">
        <v>578</v>
      </c>
      <c r="P1672" s="503" t="s">
        <v>624</v>
      </c>
      <c r="Q1672" s="15">
        <v>2</v>
      </c>
      <c r="R1672" s="15">
        <v>2</v>
      </c>
      <c r="S1672" s="479">
        <v>4</v>
      </c>
      <c r="T1672" s="15">
        <v>3</v>
      </c>
      <c r="U1672" s="471"/>
      <c r="V1672" s="550">
        <v>40</v>
      </c>
      <c r="W1672" s="497">
        <v>21453025</v>
      </c>
      <c r="X1672" s="566" t="s">
        <v>233</v>
      </c>
      <c r="Y1672" s="15" t="s">
        <v>196</v>
      </c>
      <c r="Z1672" s="15"/>
      <c r="AA1672" s="15"/>
      <c r="AB1672" s="15"/>
      <c r="AC1672" s="493"/>
      <c r="AD1672" s="15"/>
      <c r="AE1672" s="479"/>
      <c r="AF1672" s="497"/>
      <c r="AG1672" s="497"/>
      <c r="AH1672" s="15" t="s">
        <v>203</v>
      </c>
      <c r="AI1672" s="15">
        <v>1</v>
      </c>
      <c r="AJ1672" s="15">
        <v>17</v>
      </c>
      <c r="AK1672" s="15">
        <v>40</v>
      </c>
      <c r="AL1672" s="15">
        <v>21</v>
      </c>
      <c r="AM1672" s="15">
        <v>0</v>
      </c>
      <c r="AN1672" s="490">
        <f>IF(AJ1672="",S1672,ROUND(((((AL1672/24)+(AM1672/1440))-((AJ1672/24)+(AK1672/1440)))*1440/50),5))</f>
        <v>4</v>
      </c>
      <c r="AO1672" s="491">
        <f>AJ1672/24+AK1672/1440</f>
        <v>0.73611111111111116</v>
      </c>
      <c r="AP1672" s="491">
        <f>AL1672/24+AM1672/1440</f>
        <v>0.875</v>
      </c>
      <c r="AQ1672" s="23" t="str" cm="1">
        <f t="array" ref="AQ1672">IF(X1672="","",IF(SUMPRODUCT((X1672=$X$7:$X$2085)*(AI1672=$AI$7:$AI$2085)*(AO1672=$AO$7:$AO$2085)*(AP1672=$AP$7:$AP$2085)*(ROW($X$7:$X$2085)&lt;&gt;ROW(X1672))*((S1672=0)*($S$7:$S$2085&gt;0)+(S1672&gt;0)*($S$7:$S$2085=0)))&gt;0,"SALONES UNIDOS",IF(SUMPRODUCT((X1672=$X$7:$X$2085)*(AI1672=$AI$7:$AI$2085)*((AO1672&lt;$AP$7:$AP$2085)*(AP1672&gt;$AO$7:$AO$2085))*(ROW($X$7:$X$2085)&lt;&gt;ROW(X1672)))&gt;0,"Cruzado","Sin cruce")))</f>
        <v>Sin cruce</v>
      </c>
      <c r="AR1672" s="23" t="str" cm="1">
        <f t="array" ref="AR1672">IF(AE1672="","",IF(SUMPRODUCT((AE1672=$AE$7:$AE$2085)*(AI1672=$AI$7:$AI$2085)*(AO1672=$AO$7:$AO$2085)*(AP1672=$AP$7:$AP$2085)*(ROW($AE$7:$AE$2085)&lt;&gt;ROW(AE1672))*((S1672=0)*($S$7:$S$2085&gt;0)+(S1672&gt;0)*($S$7:$S$2085=0)))&gt;0,"SALONES UNIDOS",IF(SUMPRODUCT((AE1672=$AE$7:$AE$2085)*(AI1672=$AI$7:$AI$2085)*((AO1672&lt;$AP$7:$AP$2085)*(AP1672&gt;$AO$7:$AO$2085))*(ROW($AE$7:$AE$2085)&lt;&gt;ROW(AE1672)))&gt;0,"Cruzado","Sin cruce")))</f>
        <v/>
      </c>
      <c r="AS1672" s="94" t="str">
        <f t="shared" si="33"/>
        <v>MH5SUNAMPEA</v>
      </c>
      <c r="AT1672" s="94" t="str" cm="1">
        <f t="array" ref="AT1672">IF(AS1672="","",IF(SUMPRODUCT((AS1672=$AS$7:$AS$2085)*(AI1672=$AI$7:$AI$2085)*(AO1672=$AO$7:$AO$2085)*(AP1672=$AP$7:$AP$2085)*(ROW($AS$7:$AS$2085)&lt;&gt;ROW(AS1672))*((S1672=0)*($S$7:$S$2085&gt;0)+(S1672&gt;0)*($S$7:$S$2085=0)))&gt;0,"SALONES UNIDOS",IF(SUMPRODUCT((AS1672=$AS$7:$AS$2085)*(AI1672=$AI$7:$AI$2085)*((AO1672&lt;$AP$7:$AP$2085)*(AP1672&gt;$AO$7:$AO$2085))*(ROW($AS$7:$AS$2085)&lt;&gt;ROW(AS1672)))&gt;0,"Cruzado","Sin cruce")))</f>
        <v>Sin cruce</v>
      </c>
    </row>
    <row r="1673" spans="3:46" ht="15.6" hidden="1" customHeight="1">
      <c r="C1673" s="496" t="s">
        <v>572</v>
      </c>
      <c r="D1673" s="15" t="s">
        <v>966</v>
      </c>
      <c r="E1673" s="15">
        <v>20261</v>
      </c>
      <c r="F1673" s="503" t="s">
        <v>111</v>
      </c>
      <c r="G1673" s="497" t="s">
        <v>80</v>
      </c>
      <c r="H1673" s="503" t="s">
        <v>84</v>
      </c>
      <c r="I1673" s="503">
        <v>5</v>
      </c>
      <c r="J1673" s="503" t="s">
        <v>41</v>
      </c>
      <c r="K1673" s="503" t="s">
        <v>41</v>
      </c>
      <c r="L1673" s="499" t="s">
        <v>1026</v>
      </c>
      <c r="M1673" s="535" t="s">
        <v>1027</v>
      </c>
      <c r="N1673" s="15" t="s">
        <v>637</v>
      </c>
      <c r="O1673" s="15" t="s">
        <v>578</v>
      </c>
      <c r="P1673" s="503" t="s">
        <v>579</v>
      </c>
      <c r="Q1673" s="15">
        <v>1</v>
      </c>
      <c r="R1673" s="15">
        <v>0</v>
      </c>
      <c r="S1673" s="479">
        <v>1</v>
      </c>
      <c r="T1673" s="15">
        <v>3</v>
      </c>
      <c r="U1673" s="471"/>
      <c r="V1673" s="550">
        <v>40</v>
      </c>
      <c r="W1673" s="497">
        <v>43041422</v>
      </c>
      <c r="X1673" s="566" t="s">
        <v>207</v>
      </c>
      <c r="Y1673" s="15" t="s">
        <v>579</v>
      </c>
      <c r="Z1673" s="15"/>
      <c r="AA1673" s="15"/>
      <c r="AB1673" s="15"/>
      <c r="AC1673" s="15" t="s">
        <v>1108</v>
      </c>
      <c r="AD1673" s="15"/>
      <c r="AE1673" s="479"/>
      <c r="AF1673" s="497"/>
      <c r="AG1673" s="497"/>
      <c r="AH1673" s="497" t="s">
        <v>582</v>
      </c>
      <c r="AI1673" s="15">
        <v>5</v>
      </c>
      <c r="AJ1673" s="15">
        <v>9</v>
      </c>
      <c r="AK1673" s="15">
        <v>20</v>
      </c>
      <c r="AL1673" s="15">
        <v>10</v>
      </c>
      <c r="AM1673" s="15">
        <v>10</v>
      </c>
      <c r="AN1673" s="490">
        <f>IF(AJ1673="",S1673,ROUND(((((AL1673/24)+(AM1673/1440))-((AJ1673/24)+(AK1673/1440)))*1440/50),5))</f>
        <v>1</v>
      </c>
      <c r="AO1673" s="491">
        <f>AJ1673/24+AK1673/1440</f>
        <v>0.3888888888888889</v>
      </c>
      <c r="AP1673" s="491">
        <f>AL1673/24+AM1673/1440</f>
        <v>0.4236111111111111</v>
      </c>
      <c r="AQ1673" s="23" t="str" cm="1">
        <f t="array" ref="AQ1673">IF(X1673="","",IF(SUMPRODUCT((X1673=$X$7:$X$2085)*(AI1673=$AI$7:$AI$2085)*(AO1673=$AO$7:$AO$2085)*(AP1673=$AP$7:$AP$2085)*(ROW($X$7:$X$2085)&lt;&gt;ROW(X1673))*((S1673=0)*($S$7:$S$2085&gt;0)+(S1673&gt;0)*($S$7:$S$2085=0)))&gt;0,"SALONES UNIDOS",IF(SUMPRODUCT((X1673=$X$7:$X$2085)*(AI1673=$AI$7:$AI$2085)*((AO1673&lt;$AP$7:$AP$2085)*(AP1673&gt;$AO$7:$AO$2085))*(ROW($X$7:$X$2085)&lt;&gt;ROW(X1673)))&gt;0,"Cruzado","Sin cruce")))</f>
        <v>Sin cruce</v>
      </c>
      <c r="AR1673" s="23" t="str" cm="1">
        <f t="array" ref="AR1673">IF(AE1673="","",IF(SUMPRODUCT((AE1673=$AE$7:$AE$2085)*(AI1673=$AI$7:$AI$2085)*(AO1673=$AO$7:$AO$2085)*(AP1673=$AP$7:$AP$2085)*(ROW($AE$7:$AE$2085)&lt;&gt;ROW(AE1673))*((S1673=0)*($S$7:$S$2085&gt;0)+(S1673&gt;0)*($S$7:$S$2085=0)))&gt;0,"SALONES UNIDOS",IF(SUMPRODUCT((AE1673=$AE$7:$AE$2085)*(AI1673=$AI$7:$AI$2085)*((AO1673&lt;$AP$7:$AP$2085)*(AP1673&gt;$AO$7:$AO$2085))*(ROW($AE$7:$AE$2085)&lt;&gt;ROW(AE1673)))&gt;0,"Cruzado","Sin cruce")))</f>
        <v/>
      </c>
      <c r="AS1673" s="94" t="str">
        <f t="shared" si="33"/>
        <v>MH5SUNAMPEA</v>
      </c>
      <c r="AT1673" s="94" t="str" cm="1">
        <f t="array" ref="AT1673">IF(AS1673="","",IF(SUMPRODUCT((AS1673=$AS$7:$AS$2085)*(AI1673=$AI$7:$AI$2085)*(AO1673=$AO$7:$AO$2085)*(AP1673=$AP$7:$AP$2085)*(ROW($AS$7:$AS$2085)&lt;&gt;ROW(AS1673))*((S1673=0)*($S$7:$S$2085&gt;0)+(S1673&gt;0)*($S$7:$S$2085=0)))&gt;0,"SALONES UNIDOS",IF(SUMPRODUCT((AS1673=$AS$7:$AS$2085)*(AI1673=$AI$7:$AI$2085)*((AO1673&lt;$AP$7:$AP$2085)*(AP1673&gt;$AO$7:$AO$2085))*(ROW($AS$7:$AS$2085)&lt;&gt;ROW(AS1673)))&gt;0,"Cruzado","Sin cruce")))</f>
        <v>Sin cruce</v>
      </c>
    </row>
    <row r="1674" spans="3:46" ht="15.6" hidden="1" customHeight="1">
      <c r="C1674" s="496" t="s">
        <v>572</v>
      </c>
      <c r="D1674" s="15" t="s">
        <v>966</v>
      </c>
      <c r="E1674" s="15">
        <v>20261</v>
      </c>
      <c r="F1674" s="503" t="s">
        <v>111</v>
      </c>
      <c r="G1674" s="497" t="s">
        <v>80</v>
      </c>
      <c r="H1674" s="503" t="s">
        <v>84</v>
      </c>
      <c r="I1674" s="503">
        <v>5</v>
      </c>
      <c r="J1674" s="503" t="s">
        <v>574</v>
      </c>
      <c r="K1674" s="503" t="s">
        <v>41</v>
      </c>
      <c r="L1674" s="499" t="s">
        <v>1026</v>
      </c>
      <c r="M1674" s="535" t="s">
        <v>1027</v>
      </c>
      <c r="N1674" s="15" t="s">
        <v>637</v>
      </c>
      <c r="O1674" s="15" t="s">
        <v>578</v>
      </c>
      <c r="P1674" s="503" t="s">
        <v>579</v>
      </c>
      <c r="Q1674" s="15">
        <v>0</v>
      </c>
      <c r="R1674" s="15">
        <v>4</v>
      </c>
      <c r="S1674" s="479">
        <v>4</v>
      </c>
      <c r="T1674" s="15">
        <v>3</v>
      </c>
      <c r="U1674" s="471"/>
      <c r="V1674" s="550">
        <v>20</v>
      </c>
      <c r="W1674" s="497">
        <v>43041422</v>
      </c>
      <c r="X1674" s="566" t="s">
        <v>207</v>
      </c>
      <c r="Y1674" s="15" t="s">
        <v>579</v>
      </c>
      <c r="Z1674" s="15"/>
      <c r="AA1674" s="15"/>
      <c r="AB1674" s="15"/>
      <c r="AC1674" s="493"/>
      <c r="AD1674" s="15"/>
      <c r="AE1674" s="15" t="s">
        <v>1119</v>
      </c>
      <c r="AF1674" s="497"/>
      <c r="AG1674" s="497"/>
      <c r="AH1674" s="497" t="s">
        <v>100</v>
      </c>
      <c r="AI1674" s="15">
        <v>5</v>
      </c>
      <c r="AJ1674" s="15">
        <v>10</v>
      </c>
      <c r="AK1674" s="15">
        <v>10</v>
      </c>
      <c r="AL1674" s="15">
        <v>13</v>
      </c>
      <c r="AM1674" s="15">
        <v>30</v>
      </c>
      <c r="AN1674" s="490">
        <f>IF(AJ1674="",S1674,ROUND(((((AL1674/24)+(AM1674/1440))-((AJ1674/24)+(AK1674/1440)))*1440/50),5))</f>
        <v>4</v>
      </c>
      <c r="AO1674" s="491">
        <f>AJ1674/24+AK1674/1440</f>
        <v>0.4236111111111111</v>
      </c>
      <c r="AP1674" s="491">
        <f>AL1674/24+AM1674/1440</f>
        <v>0.5625</v>
      </c>
      <c r="AQ1674" s="23" t="str" cm="1">
        <f t="array" ref="AQ1674">IF(X1674="","",IF(SUMPRODUCT((X1674=$X$7:$X$2085)*(AI1674=$AI$7:$AI$2085)*(AO1674=$AO$7:$AO$2085)*(AP1674=$AP$7:$AP$2085)*(ROW($X$7:$X$2085)&lt;&gt;ROW(X1674))*((S1674=0)*($S$7:$S$2085&gt;0)+(S1674&gt;0)*($S$7:$S$2085=0)))&gt;0,"SALONES UNIDOS",IF(SUMPRODUCT((X1674=$X$7:$X$2085)*(AI1674=$AI$7:$AI$2085)*((AO1674&lt;$AP$7:$AP$2085)*(AP1674&gt;$AO$7:$AO$2085))*(ROW($X$7:$X$2085)&lt;&gt;ROW(X1674)))&gt;0,"Cruzado","Sin cruce")))</f>
        <v>Sin cruce</v>
      </c>
      <c r="AR1674" s="23" t="str" cm="1">
        <f t="array" ref="AR1674">IF(AE1674="","",IF(SUMPRODUCT((AE1674=$AE$7:$AE$2085)*(AI1674=$AI$7:$AI$2085)*(AO1674=$AO$7:$AO$2085)*(AP1674=$AP$7:$AP$2085)*(ROW($AE$7:$AE$2085)&lt;&gt;ROW(AE1674))*((S1674=0)*($S$7:$S$2085&gt;0)+(S1674&gt;0)*($S$7:$S$2085=0)))&gt;0,"SALONES UNIDOS",IF(SUMPRODUCT((AE1674=$AE$7:$AE$2085)*(AI1674=$AI$7:$AI$2085)*((AO1674&lt;$AP$7:$AP$2085)*(AP1674&gt;$AO$7:$AO$2085))*(ROW($AE$7:$AE$2085)&lt;&gt;ROW(AE1674)))&gt;0,"Cruzado","Sin cruce")))</f>
        <v>Sin cruce</v>
      </c>
      <c r="AS1674" s="94" t="str">
        <f t="shared" si="33"/>
        <v>MH5SUNAMPEA</v>
      </c>
      <c r="AT1674" s="94" t="str" cm="1">
        <f t="array" ref="AT1674">IF(AS1674="","",IF(SUMPRODUCT((AS1674=$AS$7:$AS$2085)*(AI1674=$AI$7:$AI$2085)*(AO1674=$AO$7:$AO$2085)*(AP1674=$AP$7:$AP$2085)*(ROW($AS$7:$AS$2085)&lt;&gt;ROW(AS1674))*((S1674=0)*($S$7:$S$2085&gt;0)+(S1674&gt;0)*($S$7:$S$2085=0)))&gt;0,"SALONES UNIDOS",IF(SUMPRODUCT((AS1674=$AS$7:$AS$2085)*(AI1674=$AI$7:$AI$2085)*((AO1674&lt;$AP$7:$AP$2085)*(AP1674&gt;$AO$7:$AO$2085))*(ROW($AS$7:$AS$2085)&lt;&gt;ROW(AS1674)))&gt;0,"Cruzado","Sin cruce")))</f>
        <v>Sin cruce</v>
      </c>
    </row>
    <row r="1675" spans="3:46" ht="15.6" hidden="1" customHeight="1">
      <c r="C1675" s="496" t="s">
        <v>572</v>
      </c>
      <c r="D1675" s="15" t="s">
        <v>966</v>
      </c>
      <c r="E1675" s="15">
        <v>20261</v>
      </c>
      <c r="F1675" s="503" t="s">
        <v>111</v>
      </c>
      <c r="G1675" s="497" t="s">
        <v>80</v>
      </c>
      <c r="H1675" s="503" t="s">
        <v>84</v>
      </c>
      <c r="I1675" s="503">
        <v>5</v>
      </c>
      <c r="J1675" s="503" t="s">
        <v>583</v>
      </c>
      <c r="K1675" s="503" t="s">
        <v>41</v>
      </c>
      <c r="L1675" s="499" t="s">
        <v>1026</v>
      </c>
      <c r="M1675" s="535" t="s">
        <v>1027</v>
      </c>
      <c r="N1675" s="15" t="s">
        <v>637</v>
      </c>
      <c r="O1675" s="15" t="s">
        <v>578</v>
      </c>
      <c r="P1675" s="503" t="s">
        <v>579</v>
      </c>
      <c r="Q1675" s="15">
        <v>0</v>
      </c>
      <c r="R1675" s="15">
        <v>4</v>
      </c>
      <c r="S1675" s="479">
        <v>4</v>
      </c>
      <c r="T1675" s="15">
        <v>3</v>
      </c>
      <c r="U1675" s="471"/>
      <c r="V1675" s="550">
        <v>20</v>
      </c>
      <c r="W1675" s="497">
        <v>43041422</v>
      </c>
      <c r="X1675" s="566" t="s">
        <v>207</v>
      </c>
      <c r="Y1675" s="15" t="s">
        <v>579</v>
      </c>
      <c r="Z1675" s="15"/>
      <c r="AA1675" s="15"/>
      <c r="AB1675" s="15"/>
      <c r="AC1675" s="493"/>
      <c r="AD1675" s="15"/>
      <c r="AE1675" s="15" t="s">
        <v>1119</v>
      </c>
      <c r="AF1675" s="497"/>
      <c r="AG1675" s="497"/>
      <c r="AH1675" s="497" t="s">
        <v>100</v>
      </c>
      <c r="AI1675" s="15">
        <v>5</v>
      </c>
      <c r="AJ1675" s="15">
        <v>13</v>
      </c>
      <c r="AK1675" s="15">
        <v>30</v>
      </c>
      <c r="AL1675" s="15">
        <v>16</v>
      </c>
      <c r="AM1675" s="15">
        <v>50</v>
      </c>
      <c r="AN1675" s="490">
        <f>IF(AJ1675="",S1675,ROUND(((((AL1675/24)+(AM1675/1440))-((AJ1675/24)+(AK1675/1440)))*1440/50),5))</f>
        <v>4</v>
      </c>
      <c r="AO1675" s="491">
        <f>AJ1675/24+AK1675/1440</f>
        <v>0.5625</v>
      </c>
      <c r="AP1675" s="491">
        <f>AL1675/24+AM1675/1440</f>
        <v>0.70138888888888884</v>
      </c>
      <c r="AQ1675" s="23" t="str" cm="1">
        <f t="array" ref="AQ1675">IF(X1675="","",IF(SUMPRODUCT((X1675=$X$7:$X$2085)*(AI1675=$AI$7:$AI$2085)*(AO1675=$AO$7:$AO$2085)*(AP1675=$AP$7:$AP$2085)*(ROW($X$7:$X$2085)&lt;&gt;ROW(X1675))*((S1675=0)*($S$7:$S$2085&gt;0)+(S1675&gt;0)*($S$7:$S$2085=0)))&gt;0,"SALONES UNIDOS",IF(SUMPRODUCT((X1675=$X$7:$X$2085)*(AI1675=$AI$7:$AI$2085)*((AO1675&lt;$AP$7:$AP$2085)*(AP1675&gt;$AO$7:$AO$2085))*(ROW($X$7:$X$2085)&lt;&gt;ROW(X1675)))&gt;0,"Cruzado","Sin cruce")))</f>
        <v>Sin cruce</v>
      </c>
      <c r="AR1675" s="23" t="str" cm="1">
        <f t="array" ref="AR1675">IF(AE1675="","",IF(SUMPRODUCT((AE1675=$AE$7:$AE$2085)*(AI1675=$AI$7:$AI$2085)*(AO1675=$AO$7:$AO$2085)*(AP1675=$AP$7:$AP$2085)*(ROW($AE$7:$AE$2085)&lt;&gt;ROW(AE1675))*((S1675=0)*($S$7:$S$2085&gt;0)+(S1675&gt;0)*($S$7:$S$2085=0)))&gt;0,"SALONES UNIDOS",IF(SUMPRODUCT((AE1675=$AE$7:$AE$2085)*(AI1675=$AI$7:$AI$2085)*((AO1675&lt;$AP$7:$AP$2085)*(AP1675&gt;$AO$7:$AO$2085))*(ROW($AE$7:$AE$2085)&lt;&gt;ROW(AE1675)))&gt;0,"Cruzado","Sin cruce")))</f>
        <v>Sin cruce</v>
      </c>
      <c r="AS1675" s="94" t="str">
        <f t="shared" si="33"/>
        <v>MH5SUNAMPEA</v>
      </c>
      <c r="AT1675" s="94" t="str" cm="1">
        <f t="array" ref="AT1675">IF(AS1675="","",IF(SUMPRODUCT((AS1675=$AS$7:$AS$2085)*(AI1675=$AI$7:$AI$2085)*(AO1675=$AO$7:$AO$2085)*(AP1675=$AP$7:$AP$2085)*(ROW($AS$7:$AS$2085)&lt;&gt;ROW(AS1675))*((S1675=0)*($S$7:$S$2085&gt;0)+(S1675&gt;0)*($S$7:$S$2085=0)))&gt;0,"SALONES UNIDOS",IF(SUMPRODUCT((AS1675=$AS$7:$AS$2085)*(AI1675=$AI$7:$AI$2085)*((AO1675&lt;$AP$7:$AP$2085)*(AP1675&gt;$AO$7:$AO$2085))*(ROW($AS$7:$AS$2085)&lt;&gt;ROW(AS1675)))&gt;0,"Cruzado","Sin cruce")))</f>
        <v>Sin cruce</v>
      </c>
    </row>
    <row r="1676" spans="3:46" ht="15.6" hidden="1" customHeight="1">
      <c r="C1676" s="496" t="s">
        <v>572</v>
      </c>
      <c r="D1676" s="15" t="s">
        <v>966</v>
      </c>
      <c r="E1676" s="15">
        <v>20261</v>
      </c>
      <c r="F1676" s="503" t="s">
        <v>111</v>
      </c>
      <c r="G1676" s="497" t="s">
        <v>80</v>
      </c>
      <c r="H1676" s="503" t="s">
        <v>84</v>
      </c>
      <c r="I1676" s="503">
        <v>5</v>
      </c>
      <c r="J1676" s="503" t="s">
        <v>41</v>
      </c>
      <c r="K1676" s="503" t="s">
        <v>41</v>
      </c>
      <c r="L1676" s="499" t="s">
        <v>1029</v>
      </c>
      <c r="M1676" s="535" t="s">
        <v>1030</v>
      </c>
      <c r="N1676" s="15" t="s">
        <v>577</v>
      </c>
      <c r="O1676" s="15" t="s">
        <v>578</v>
      </c>
      <c r="P1676" s="503" t="s">
        <v>579</v>
      </c>
      <c r="Q1676" s="15">
        <v>3</v>
      </c>
      <c r="R1676" s="15">
        <v>0</v>
      </c>
      <c r="S1676" s="479">
        <v>3</v>
      </c>
      <c r="T1676" s="15">
        <v>5</v>
      </c>
      <c r="U1676" s="471"/>
      <c r="V1676" s="550">
        <v>40</v>
      </c>
      <c r="W1676" s="497">
        <v>43214430</v>
      </c>
      <c r="X1676" s="566" t="s">
        <v>412</v>
      </c>
      <c r="Y1676" s="479" t="s">
        <v>579</v>
      </c>
      <c r="Z1676" s="15"/>
      <c r="AA1676" s="15"/>
      <c r="AB1676" s="15"/>
      <c r="AC1676" s="510" t="s">
        <v>1108</v>
      </c>
      <c r="AD1676" s="497"/>
      <c r="AE1676" s="479"/>
      <c r="AF1676" s="497"/>
      <c r="AG1676" s="497"/>
      <c r="AH1676" s="497" t="s">
        <v>582</v>
      </c>
      <c r="AI1676" s="15">
        <v>4</v>
      </c>
      <c r="AJ1676" s="15">
        <v>9</v>
      </c>
      <c r="AK1676" s="15">
        <v>20</v>
      </c>
      <c r="AL1676" s="15">
        <v>11</v>
      </c>
      <c r="AM1676" s="15">
        <v>50</v>
      </c>
      <c r="AN1676" s="490">
        <f>IF(AJ1676="",S1676,ROUND(((((AL1676/24)+(AM1676/1440))-((AJ1676/24)+(AK1676/1440)))*1440/50),5))</f>
        <v>3</v>
      </c>
      <c r="AO1676" s="491">
        <f>AJ1676/24+AK1676/1440</f>
        <v>0.3888888888888889</v>
      </c>
      <c r="AP1676" s="491">
        <f>AL1676/24+AM1676/1440</f>
        <v>0.49305555555555552</v>
      </c>
      <c r="AQ1676" s="23" t="str" cm="1">
        <f t="array" ref="AQ1676">IF(X1676="","",IF(SUMPRODUCT((X1676=$X$7:$X$2085)*(AI1676=$AI$7:$AI$2085)*(AO1676=$AO$7:$AO$2085)*(AP1676=$AP$7:$AP$2085)*(ROW($X$7:$X$2085)&lt;&gt;ROW(X1676))*((S1676=0)*($S$7:$S$2085&gt;0)+(S1676&gt;0)*($S$7:$S$2085=0)))&gt;0,"SALONES UNIDOS",IF(SUMPRODUCT((X1676=$X$7:$X$2085)*(AI1676=$AI$7:$AI$2085)*((AO1676&lt;$AP$7:$AP$2085)*(AP1676&gt;$AO$7:$AO$2085))*(ROW($X$7:$X$2085)&lt;&gt;ROW(X1676)))&gt;0,"Cruzado","Sin cruce")))</f>
        <v>Sin cruce</v>
      </c>
      <c r="AR1676" s="23" t="str" cm="1">
        <f t="array" ref="AR1676">IF(AE1676="","",IF(SUMPRODUCT((AE1676=$AE$7:$AE$2085)*(AI1676=$AI$7:$AI$2085)*(AO1676=$AO$7:$AO$2085)*(AP1676=$AP$7:$AP$2085)*(ROW($AE$7:$AE$2085)&lt;&gt;ROW(AE1676))*((S1676=0)*($S$7:$S$2085&gt;0)+(S1676&gt;0)*($S$7:$S$2085=0)))&gt;0,"SALONES UNIDOS",IF(SUMPRODUCT((AE1676=$AE$7:$AE$2085)*(AI1676=$AI$7:$AI$2085)*((AO1676&lt;$AP$7:$AP$2085)*(AP1676&gt;$AO$7:$AO$2085))*(ROW($AE$7:$AE$2085)&lt;&gt;ROW(AE1676)))&gt;0,"Cruzado","Sin cruce")))</f>
        <v/>
      </c>
      <c r="AS1676" s="94" t="str">
        <f t="shared" si="33"/>
        <v>MH5SUNAMPEA</v>
      </c>
      <c r="AT1676" s="94" t="str" cm="1">
        <f t="array" ref="AT1676">IF(AS1676="","",IF(SUMPRODUCT((AS1676=$AS$7:$AS$2085)*(AI1676=$AI$7:$AI$2085)*(AO1676=$AO$7:$AO$2085)*(AP1676=$AP$7:$AP$2085)*(ROW($AS$7:$AS$2085)&lt;&gt;ROW(AS1676))*((S1676=0)*($S$7:$S$2085&gt;0)+(S1676&gt;0)*($S$7:$S$2085=0)))&gt;0,"SALONES UNIDOS",IF(SUMPRODUCT((AS1676=$AS$7:$AS$2085)*(AI1676=$AI$7:$AI$2085)*((AO1676&lt;$AP$7:$AP$2085)*(AP1676&gt;$AO$7:$AO$2085))*(ROW($AS$7:$AS$2085)&lt;&gt;ROW(AS1676)))&gt;0,"Cruzado","Sin cruce")))</f>
        <v>Sin cruce</v>
      </c>
    </row>
    <row r="1677" spans="3:46" ht="15.6" hidden="1" customHeight="1">
      <c r="C1677" s="496" t="s">
        <v>572</v>
      </c>
      <c r="D1677" s="15" t="s">
        <v>966</v>
      </c>
      <c r="E1677" s="15">
        <v>20261</v>
      </c>
      <c r="F1677" s="503" t="s">
        <v>111</v>
      </c>
      <c r="G1677" s="497" t="s">
        <v>80</v>
      </c>
      <c r="H1677" s="503" t="s">
        <v>84</v>
      </c>
      <c r="I1677" s="503">
        <v>5</v>
      </c>
      <c r="J1677" s="503" t="s">
        <v>574</v>
      </c>
      <c r="K1677" s="503" t="s">
        <v>41</v>
      </c>
      <c r="L1677" s="499" t="s">
        <v>1029</v>
      </c>
      <c r="M1677" s="535" t="s">
        <v>1030</v>
      </c>
      <c r="N1677" s="15" t="s">
        <v>577</v>
      </c>
      <c r="O1677" s="15" t="s">
        <v>578</v>
      </c>
      <c r="P1677" s="503" t="s">
        <v>579</v>
      </c>
      <c r="Q1677" s="15">
        <v>0</v>
      </c>
      <c r="R1677" s="15">
        <v>4</v>
      </c>
      <c r="S1677" s="479">
        <v>4</v>
      </c>
      <c r="T1677" s="15">
        <v>5</v>
      </c>
      <c r="U1677" s="471"/>
      <c r="V1677" s="550">
        <v>20</v>
      </c>
      <c r="W1677" s="497">
        <v>43214430</v>
      </c>
      <c r="X1677" s="566" t="s">
        <v>412</v>
      </c>
      <c r="Y1677" s="479" t="s">
        <v>579</v>
      </c>
      <c r="Z1677" s="15"/>
      <c r="AA1677" s="15"/>
      <c r="AB1677" s="15"/>
      <c r="AC1677" s="493"/>
      <c r="AD1677" s="497"/>
      <c r="AE1677" s="479" t="s">
        <v>1116</v>
      </c>
      <c r="AF1677" s="497"/>
      <c r="AG1677" s="497"/>
      <c r="AH1677" s="497" t="s">
        <v>100</v>
      </c>
      <c r="AI1677" s="15">
        <v>4</v>
      </c>
      <c r="AJ1677" s="15">
        <v>11</v>
      </c>
      <c r="AK1677" s="15">
        <v>50</v>
      </c>
      <c r="AL1677" s="15">
        <v>15</v>
      </c>
      <c r="AM1677" s="15">
        <v>10</v>
      </c>
      <c r="AN1677" s="490">
        <f>IF(AJ1677="",S1677,ROUND(((((AL1677/24)+(AM1677/1440))-((AJ1677/24)+(AK1677/1440)))*1440/50),5))</f>
        <v>4</v>
      </c>
      <c r="AO1677" s="491">
        <f>AJ1677/24+AK1677/1440</f>
        <v>0.49305555555555552</v>
      </c>
      <c r="AP1677" s="491">
        <f>AL1677/24+AM1677/1440</f>
        <v>0.63194444444444442</v>
      </c>
      <c r="AQ1677" s="23" t="str" cm="1">
        <f t="array" ref="AQ1677">IF(X1677="","",IF(SUMPRODUCT((X1677=$X$7:$X$2085)*(AI1677=$AI$7:$AI$2085)*(AO1677=$AO$7:$AO$2085)*(AP1677=$AP$7:$AP$2085)*(ROW($X$7:$X$2085)&lt;&gt;ROW(X1677))*((S1677=0)*($S$7:$S$2085&gt;0)+(S1677&gt;0)*($S$7:$S$2085=0)))&gt;0,"SALONES UNIDOS",IF(SUMPRODUCT((X1677=$X$7:$X$2085)*(AI1677=$AI$7:$AI$2085)*((AO1677&lt;$AP$7:$AP$2085)*(AP1677&gt;$AO$7:$AO$2085))*(ROW($X$7:$X$2085)&lt;&gt;ROW(X1677)))&gt;0,"Cruzado","Sin cruce")))</f>
        <v>Sin cruce</v>
      </c>
      <c r="AR1677" s="23" t="str" cm="1">
        <f t="array" ref="AR1677">IF(AE1677="","",IF(SUMPRODUCT((AE1677=$AE$7:$AE$2085)*(AI1677=$AI$7:$AI$2085)*(AO1677=$AO$7:$AO$2085)*(AP1677=$AP$7:$AP$2085)*(ROW($AE$7:$AE$2085)&lt;&gt;ROW(AE1677))*((S1677=0)*($S$7:$S$2085&gt;0)+(S1677&gt;0)*($S$7:$S$2085=0)))&gt;0,"SALONES UNIDOS",IF(SUMPRODUCT((AE1677=$AE$7:$AE$2085)*(AI1677=$AI$7:$AI$2085)*((AO1677&lt;$AP$7:$AP$2085)*(AP1677&gt;$AO$7:$AO$2085))*(ROW($AE$7:$AE$2085)&lt;&gt;ROW(AE1677)))&gt;0,"Cruzado","Sin cruce")))</f>
        <v>Sin cruce</v>
      </c>
      <c r="AS1677" s="94" t="str">
        <f t="shared" si="33"/>
        <v>MH5SUNAMPEA</v>
      </c>
      <c r="AT1677" s="94" t="str" cm="1">
        <f t="array" ref="AT1677">IF(AS1677="","",IF(SUMPRODUCT((AS1677=$AS$7:$AS$2085)*(AI1677=$AI$7:$AI$2085)*(AO1677=$AO$7:$AO$2085)*(AP1677=$AP$7:$AP$2085)*(ROW($AS$7:$AS$2085)&lt;&gt;ROW(AS1677))*((S1677=0)*($S$7:$S$2085&gt;0)+(S1677&gt;0)*($S$7:$S$2085=0)))&gt;0,"SALONES UNIDOS",IF(SUMPRODUCT((AS1677=$AS$7:$AS$2085)*(AI1677=$AI$7:$AI$2085)*((AO1677&lt;$AP$7:$AP$2085)*(AP1677&gt;$AO$7:$AO$2085))*(ROW($AS$7:$AS$2085)&lt;&gt;ROW(AS1677)))&gt;0,"Cruzado","Sin cruce")))</f>
        <v>Sin cruce</v>
      </c>
    </row>
    <row r="1678" spans="3:46" ht="15.6" hidden="1" customHeight="1">
      <c r="C1678" s="496" t="s">
        <v>572</v>
      </c>
      <c r="D1678" s="15" t="s">
        <v>966</v>
      </c>
      <c r="E1678" s="15">
        <v>20261</v>
      </c>
      <c r="F1678" s="503" t="s">
        <v>111</v>
      </c>
      <c r="G1678" s="497" t="s">
        <v>80</v>
      </c>
      <c r="H1678" s="503" t="s">
        <v>84</v>
      </c>
      <c r="I1678" s="503">
        <v>5</v>
      </c>
      <c r="J1678" s="503" t="s">
        <v>583</v>
      </c>
      <c r="K1678" s="503" t="s">
        <v>41</v>
      </c>
      <c r="L1678" s="499" t="s">
        <v>1029</v>
      </c>
      <c r="M1678" s="535" t="s">
        <v>1030</v>
      </c>
      <c r="N1678" s="15" t="s">
        <v>577</v>
      </c>
      <c r="O1678" s="15" t="s">
        <v>578</v>
      </c>
      <c r="P1678" s="503" t="s">
        <v>579</v>
      </c>
      <c r="Q1678" s="15">
        <v>0</v>
      </c>
      <c r="R1678" s="15">
        <v>4</v>
      </c>
      <c r="S1678" s="479">
        <v>4</v>
      </c>
      <c r="T1678" s="15">
        <v>5</v>
      </c>
      <c r="U1678" s="471"/>
      <c r="V1678" s="550">
        <v>20</v>
      </c>
      <c r="W1678" s="497">
        <v>43214430</v>
      </c>
      <c r="X1678" s="566" t="s">
        <v>412</v>
      </c>
      <c r="Y1678" s="479" t="s">
        <v>579</v>
      </c>
      <c r="Z1678" s="15"/>
      <c r="AA1678" s="15"/>
      <c r="AB1678" s="15"/>
      <c r="AC1678" s="493"/>
      <c r="AD1678" s="497"/>
      <c r="AE1678" s="479" t="s">
        <v>1116</v>
      </c>
      <c r="AF1678" s="497"/>
      <c r="AG1678" s="497"/>
      <c r="AH1678" s="497" t="s">
        <v>100</v>
      </c>
      <c r="AI1678" s="15">
        <v>4</v>
      </c>
      <c r="AJ1678" s="15">
        <v>16</v>
      </c>
      <c r="AK1678" s="15">
        <v>0</v>
      </c>
      <c r="AL1678" s="15">
        <v>19</v>
      </c>
      <c r="AM1678" s="15">
        <v>20</v>
      </c>
      <c r="AN1678" s="490">
        <f>IF(AJ1678="",S1678,ROUND(((((AL1678/24)+(AM1678/1440))-((AJ1678/24)+(AK1678/1440)))*1440/50),5))</f>
        <v>4</v>
      </c>
      <c r="AO1678" s="491">
        <f>AJ1678/24+AK1678/1440</f>
        <v>0.66666666666666663</v>
      </c>
      <c r="AP1678" s="491">
        <f>AL1678/24+AM1678/1440</f>
        <v>0.80555555555555547</v>
      </c>
      <c r="AQ1678" s="23" t="str" cm="1">
        <f t="array" ref="AQ1678">IF(X1678="","",IF(SUMPRODUCT((X1678=$X$7:$X$2085)*(AI1678=$AI$7:$AI$2085)*(AO1678=$AO$7:$AO$2085)*(AP1678=$AP$7:$AP$2085)*(ROW($X$7:$X$2085)&lt;&gt;ROW(X1678))*((S1678=0)*($S$7:$S$2085&gt;0)+(S1678&gt;0)*($S$7:$S$2085=0)))&gt;0,"SALONES UNIDOS",IF(SUMPRODUCT((X1678=$X$7:$X$2085)*(AI1678=$AI$7:$AI$2085)*((AO1678&lt;$AP$7:$AP$2085)*(AP1678&gt;$AO$7:$AO$2085))*(ROW($X$7:$X$2085)&lt;&gt;ROW(X1678)))&gt;0,"Cruzado","Sin cruce")))</f>
        <v>Sin cruce</v>
      </c>
      <c r="AR1678" s="23" t="str" cm="1">
        <f t="array" ref="AR1678">IF(AE1678="","",IF(SUMPRODUCT((AE1678=$AE$7:$AE$2085)*(AI1678=$AI$7:$AI$2085)*(AO1678=$AO$7:$AO$2085)*(AP1678=$AP$7:$AP$2085)*(ROW($AE$7:$AE$2085)&lt;&gt;ROW(AE1678))*((S1678=0)*($S$7:$S$2085&gt;0)+(S1678&gt;0)*($S$7:$S$2085=0)))&gt;0,"SALONES UNIDOS",IF(SUMPRODUCT((AE1678=$AE$7:$AE$2085)*(AI1678=$AI$7:$AI$2085)*((AO1678&lt;$AP$7:$AP$2085)*(AP1678&gt;$AO$7:$AO$2085))*(ROW($AE$7:$AE$2085)&lt;&gt;ROW(AE1678)))&gt;0,"Cruzado","Sin cruce")))</f>
        <v>Sin cruce</v>
      </c>
      <c r="AS1678" s="94" t="str">
        <f t="shared" si="33"/>
        <v>MH5SUNAMPEA</v>
      </c>
      <c r="AT1678" s="94" t="str" cm="1">
        <f t="array" ref="AT1678">IF(AS1678="","",IF(SUMPRODUCT((AS1678=$AS$7:$AS$2085)*(AI1678=$AI$7:$AI$2085)*(AO1678=$AO$7:$AO$2085)*(AP1678=$AP$7:$AP$2085)*(ROW($AS$7:$AS$2085)&lt;&gt;ROW(AS1678))*((S1678=0)*($S$7:$S$2085&gt;0)+(S1678&gt;0)*($S$7:$S$2085=0)))&gt;0,"SALONES UNIDOS",IF(SUMPRODUCT((AS1678=$AS$7:$AS$2085)*(AI1678=$AI$7:$AI$2085)*((AO1678&lt;$AP$7:$AP$2085)*(AP1678&gt;$AO$7:$AO$2085))*(ROW($AS$7:$AS$2085)&lt;&gt;ROW(AS1678)))&gt;0,"Cruzado","Sin cruce")))</f>
        <v>Sin cruce</v>
      </c>
    </row>
    <row r="1679" spans="3:46" ht="15.6" hidden="1" customHeight="1">
      <c r="C1679" s="496" t="s">
        <v>572</v>
      </c>
      <c r="D1679" s="15" t="s">
        <v>966</v>
      </c>
      <c r="E1679" s="15">
        <v>20261</v>
      </c>
      <c r="F1679" s="503" t="s">
        <v>111</v>
      </c>
      <c r="G1679" s="497" t="s">
        <v>80</v>
      </c>
      <c r="H1679" s="503" t="s">
        <v>84</v>
      </c>
      <c r="I1679" s="503">
        <v>5</v>
      </c>
      <c r="J1679" s="503" t="s">
        <v>41</v>
      </c>
      <c r="K1679" s="503" t="s">
        <v>41</v>
      </c>
      <c r="L1679" s="499" t="s">
        <v>1031</v>
      </c>
      <c r="M1679" s="535" t="s">
        <v>1032</v>
      </c>
      <c r="N1679" s="15" t="s">
        <v>577</v>
      </c>
      <c r="O1679" s="15" t="s">
        <v>578</v>
      </c>
      <c r="P1679" s="503" t="s">
        <v>579</v>
      </c>
      <c r="Q1679" s="15">
        <v>3</v>
      </c>
      <c r="R1679" s="15">
        <v>0</v>
      </c>
      <c r="S1679" s="479">
        <v>3</v>
      </c>
      <c r="T1679" s="15">
        <v>6</v>
      </c>
      <c r="U1679" s="471"/>
      <c r="V1679" s="550">
        <v>40</v>
      </c>
      <c r="W1679" s="497">
        <v>23533131</v>
      </c>
      <c r="X1679" s="566" t="s">
        <v>481</v>
      </c>
      <c r="Y1679" s="15" t="s">
        <v>579</v>
      </c>
      <c r="Z1679" s="15"/>
      <c r="AA1679" s="15"/>
      <c r="AB1679" s="15"/>
      <c r="AC1679" s="15" t="s">
        <v>1111</v>
      </c>
      <c r="AD1679" s="15"/>
      <c r="AE1679" s="479"/>
      <c r="AF1679" s="497"/>
      <c r="AG1679" s="497"/>
      <c r="AH1679" s="15" t="s">
        <v>582</v>
      </c>
      <c r="AI1679" s="15">
        <v>2</v>
      </c>
      <c r="AJ1679" s="15">
        <v>7</v>
      </c>
      <c r="AK1679" s="15">
        <v>40</v>
      </c>
      <c r="AL1679" s="15">
        <v>10</v>
      </c>
      <c r="AM1679" s="15">
        <v>10</v>
      </c>
      <c r="AN1679" s="490">
        <f>IF(AJ1679="",S1679,ROUND(((((AL1679/24)+(AM1679/1440))-((AJ1679/24)+(AK1679/1440)))*1440/50),5))</f>
        <v>3</v>
      </c>
      <c r="AO1679" s="491">
        <f>AJ1679/24+AK1679/1440</f>
        <v>0.31944444444444448</v>
      </c>
      <c r="AP1679" s="491">
        <f>AL1679/24+AM1679/1440</f>
        <v>0.4236111111111111</v>
      </c>
      <c r="AQ1679" s="23" t="str" cm="1">
        <f t="array" ref="AQ1679">IF(X1679="","",IF(SUMPRODUCT((X1679=$X$7:$X$2085)*(AI1679=$AI$7:$AI$2085)*(AO1679=$AO$7:$AO$2085)*(AP1679=$AP$7:$AP$2085)*(ROW($X$7:$X$2085)&lt;&gt;ROW(X1679))*((S1679=0)*($S$7:$S$2085&gt;0)+(S1679&gt;0)*($S$7:$S$2085=0)))&gt;0,"SALONES UNIDOS",IF(SUMPRODUCT((X1679=$X$7:$X$2085)*(AI1679=$AI$7:$AI$2085)*((AO1679&lt;$AP$7:$AP$2085)*(AP1679&gt;$AO$7:$AO$2085))*(ROW($X$7:$X$2085)&lt;&gt;ROW(X1679)))&gt;0,"Cruzado","Sin cruce")))</f>
        <v>Sin cruce</v>
      </c>
      <c r="AR1679" s="23" t="str" cm="1">
        <f t="array" ref="AR1679">IF(AE1679="","",IF(SUMPRODUCT((AE1679=$AE$7:$AE$2085)*(AI1679=$AI$7:$AI$2085)*(AO1679=$AO$7:$AO$2085)*(AP1679=$AP$7:$AP$2085)*(ROW($AE$7:$AE$2085)&lt;&gt;ROW(AE1679))*((S1679=0)*($S$7:$S$2085&gt;0)+(S1679&gt;0)*($S$7:$S$2085=0)))&gt;0,"SALONES UNIDOS",IF(SUMPRODUCT((AE1679=$AE$7:$AE$2085)*(AI1679=$AI$7:$AI$2085)*((AO1679&lt;$AP$7:$AP$2085)*(AP1679&gt;$AO$7:$AO$2085))*(ROW($AE$7:$AE$2085)&lt;&gt;ROW(AE1679)))&gt;0,"Cruzado","Sin cruce")))</f>
        <v/>
      </c>
      <c r="AS1679" s="94" t="str">
        <f t="shared" si="33"/>
        <v>MH5SUNAMPEA</v>
      </c>
      <c r="AT1679" s="94" t="str" cm="1">
        <f t="array" ref="AT1679">IF(AS1679="","",IF(SUMPRODUCT((AS1679=$AS$7:$AS$2085)*(AI1679=$AI$7:$AI$2085)*(AO1679=$AO$7:$AO$2085)*(AP1679=$AP$7:$AP$2085)*(ROW($AS$7:$AS$2085)&lt;&gt;ROW(AS1679))*((S1679=0)*($S$7:$S$2085&gt;0)+(S1679&gt;0)*($S$7:$S$2085=0)))&gt;0,"SALONES UNIDOS",IF(SUMPRODUCT((AS1679=$AS$7:$AS$2085)*(AI1679=$AI$7:$AI$2085)*((AO1679&lt;$AP$7:$AP$2085)*(AP1679&gt;$AO$7:$AO$2085))*(ROW($AS$7:$AS$2085)&lt;&gt;ROW(AS1679)))&gt;0,"Cruzado","Sin cruce")))</f>
        <v>Sin cruce</v>
      </c>
    </row>
    <row r="1680" spans="3:46" ht="15.6" hidden="1" customHeight="1">
      <c r="C1680" s="496" t="s">
        <v>572</v>
      </c>
      <c r="D1680" s="15" t="s">
        <v>966</v>
      </c>
      <c r="E1680" s="15">
        <v>20261</v>
      </c>
      <c r="F1680" s="503" t="s">
        <v>111</v>
      </c>
      <c r="G1680" s="497" t="s">
        <v>80</v>
      </c>
      <c r="H1680" s="503" t="s">
        <v>84</v>
      </c>
      <c r="I1680" s="503">
        <v>5</v>
      </c>
      <c r="J1680" s="503" t="s">
        <v>574</v>
      </c>
      <c r="K1680" s="503" t="s">
        <v>41</v>
      </c>
      <c r="L1680" s="499" t="s">
        <v>1031</v>
      </c>
      <c r="M1680" s="535" t="s">
        <v>1032</v>
      </c>
      <c r="N1680" s="15" t="s">
        <v>577</v>
      </c>
      <c r="O1680" s="15" t="s">
        <v>578</v>
      </c>
      <c r="P1680" s="503" t="s">
        <v>579</v>
      </c>
      <c r="Q1680" s="15">
        <v>0</v>
      </c>
      <c r="R1680" s="15">
        <v>6</v>
      </c>
      <c r="S1680" s="479">
        <v>6</v>
      </c>
      <c r="T1680" s="15">
        <v>6</v>
      </c>
      <c r="U1680" s="471"/>
      <c r="V1680" s="550">
        <v>20</v>
      </c>
      <c r="W1680" s="497">
        <v>23533131</v>
      </c>
      <c r="X1680" s="566" t="s">
        <v>481</v>
      </c>
      <c r="Y1680" s="15" t="s">
        <v>579</v>
      </c>
      <c r="Z1680" s="15"/>
      <c r="AA1680" s="15"/>
      <c r="AB1680" s="15"/>
      <c r="AC1680" s="493"/>
      <c r="AD1680" s="15"/>
      <c r="AE1680" s="15" t="s">
        <v>1116</v>
      </c>
      <c r="AF1680" s="497"/>
      <c r="AG1680" s="497"/>
      <c r="AH1680" s="497" t="s">
        <v>100</v>
      </c>
      <c r="AI1680" s="15">
        <v>2</v>
      </c>
      <c r="AJ1680" s="15">
        <v>10</v>
      </c>
      <c r="AK1680" s="15">
        <v>10</v>
      </c>
      <c r="AL1680" s="15">
        <v>15</v>
      </c>
      <c r="AM1680" s="15">
        <v>10</v>
      </c>
      <c r="AN1680" s="490">
        <f>IF(AJ1680="",S1680,ROUND(((((AL1680/24)+(AM1680/1440))-((AJ1680/24)+(AK1680/1440)))*1440/50),5))</f>
        <v>6</v>
      </c>
      <c r="AO1680" s="491">
        <f>AJ1680/24+AK1680/1440</f>
        <v>0.4236111111111111</v>
      </c>
      <c r="AP1680" s="491">
        <f>AL1680/24+AM1680/1440</f>
        <v>0.63194444444444442</v>
      </c>
      <c r="AQ1680" s="23" t="str" cm="1">
        <f t="array" ref="AQ1680">IF(X1680="","",IF(SUMPRODUCT((X1680=$X$7:$X$2085)*(AI1680=$AI$7:$AI$2085)*(AO1680=$AO$7:$AO$2085)*(AP1680=$AP$7:$AP$2085)*(ROW($X$7:$X$2085)&lt;&gt;ROW(X1680))*((S1680=0)*($S$7:$S$2085&gt;0)+(S1680&gt;0)*($S$7:$S$2085=0)))&gt;0,"SALONES UNIDOS",IF(SUMPRODUCT((X1680=$X$7:$X$2085)*(AI1680=$AI$7:$AI$2085)*((AO1680&lt;$AP$7:$AP$2085)*(AP1680&gt;$AO$7:$AO$2085))*(ROW($X$7:$X$2085)&lt;&gt;ROW(X1680)))&gt;0,"Cruzado","Sin cruce")))</f>
        <v>Sin cruce</v>
      </c>
      <c r="AR1680" s="23" t="str" cm="1">
        <f t="array" ref="AR1680">IF(AE1680="","",IF(SUMPRODUCT((AE1680=$AE$7:$AE$2085)*(AI1680=$AI$7:$AI$2085)*(AO1680=$AO$7:$AO$2085)*(AP1680=$AP$7:$AP$2085)*(ROW($AE$7:$AE$2085)&lt;&gt;ROW(AE1680))*((S1680=0)*($S$7:$S$2085&gt;0)+(S1680&gt;0)*($S$7:$S$2085=0)))&gt;0,"SALONES UNIDOS",IF(SUMPRODUCT((AE1680=$AE$7:$AE$2085)*(AI1680=$AI$7:$AI$2085)*((AO1680&lt;$AP$7:$AP$2085)*(AP1680&gt;$AO$7:$AO$2085))*(ROW($AE$7:$AE$2085)&lt;&gt;ROW(AE1680)))&gt;0,"Cruzado","Sin cruce")))</f>
        <v>Sin cruce</v>
      </c>
      <c r="AS1680" s="94" t="str">
        <f t="shared" si="33"/>
        <v>MH5SUNAMPEA</v>
      </c>
      <c r="AT1680" s="94" t="str" cm="1">
        <f t="array" ref="AT1680">IF(AS1680="","",IF(SUMPRODUCT((AS1680=$AS$7:$AS$2085)*(AI1680=$AI$7:$AI$2085)*(AO1680=$AO$7:$AO$2085)*(AP1680=$AP$7:$AP$2085)*(ROW($AS$7:$AS$2085)&lt;&gt;ROW(AS1680))*((S1680=0)*($S$7:$S$2085&gt;0)+(S1680&gt;0)*($S$7:$S$2085=0)))&gt;0,"SALONES UNIDOS",IF(SUMPRODUCT((AS1680=$AS$7:$AS$2085)*(AI1680=$AI$7:$AI$2085)*((AO1680&lt;$AP$7:$AP$2085)*(AP1680&gt;$AO$7:$AO$2085))*(ROW($AS$7:$AS$2085)&lt;&gt;ROW(AS1680)))&gt;0,"Cruzado","Sin cruce")))</f>
        <v>Sin cruce</v>
      </c>
    </row>
    <row r="1681" spans="3:46" ht="15.6" hidden="1" customHeight="1">
      <c r="C1681" s="496" t="s">
        <v>572</v>
      </c>
      <c r="D1681" s="15" t="s">
        <v>966</v>
      </c>
      <c r="E1681" s="15">
        <v>20261</v>
      </c>
      <c r="F1681" s="503" t="s">
        <v>111</v>
      </c>
      <c r="G1681" s="497" t="s">
        <v>80</v>
      </c>
      <c r="H1681" s="503" t="s">
        <v>84</v>
      </c>
      <c r="I1681" s="503">
        <v>5</v>
      </c>
      <c r="J1681" s="503" t="s">
        <v>583</v>
      </c>
      <c r="K1681" s="503" t="s">
        <v>41</v>
      </c>
      <c r="L1681" s="499" t="s">
        <v>1031</v>
      </c>
      <c r="M1681" s="535" t="s">
        <v>1032</v>
      </c>
      <c r="N1681" s="15" t="s">
        <v>577</v>
      </c>
      <c r="O1681" s="15" t="s">
        <v>578</v>
      </c>
      <c r="P1681" s="503" t="s">
        <v>579</v>
      </c>
      <c r="Q1681" s="15">
        <v>0</v>
      </c>
      <c r="R1681" s="15">
        <v>6</v>
      </c>
      <c r="S1681" s="479">
        <v>6</v>
      </c>
      <c r="T1681" s="15">
        <v>6</v>
      </c>
      <c r="U1681" s="471"/>
      <c r="V1681" s="550">
        <v>20</v>
      </c>
      <c r="W1681" s="497">
        <v>23533131</v>
      </c>
      <c r="X1681" s="566" t="s">
        <v>481</v>
      </c>
      <c r="Y1681" s="15" t="s">
        <v>579</v>
      </c>
      <c r="Z1681" s="15"/>
      <c r="AA1681" s="15"/>
      <c r="AB1681" s="15"/>
      <c r="AC1681" s="493"/>
      <c r="AD1681" s="15"/>
      <c r="AE1681" s="15" t="s">
        <v>1116</v>
      </c>
      <c r="AF1681" s="497"/>
      <c r="AG1681" s="497"/>
      <c r="AH1681" s="497" t="s">
        <v>100</v>
      </c>
      <c r="AI1681" s="15">
        <v>3</v>
      </c>
      <c r="AJ1681" s="15">
        <v>7</v>
      </c>
      <c r="AK1681" s="15">
        <v>40</v>
      </c>
      <c r="AL1681" s="15">
        <v>12</v>
      </c>
      <c r="AM1681" s="15">
        <v>40</v>
      </c>
      <c r="AN1681" s="490">
        <f>IF(AJ1681="",S1681,ROUND(((((AL1681/24)+(AM1681/1440))-((AJ1681/24)+(AK1681/1440)))*1440/50),5))</f>
        <v>6</v>
      </c>
      <c r="AO1681" s="491">
        <f>AJ1681/24+AK1681/1440</f>
        <v>0.31944444444444448</v>
      </c>
      <c r="AP1681" s="491">
        <f>AL1681/24+AM1681/1440</f>
        <v>0.52777777777777779</v>
      </c>
      <c r="AQ1681" s="23" t="str" cm="1">
        <f t="array" ref="AQ1681">IF(X1681="","",IF(SUMPRODUCT((X1681=$X$7:$X$2085)*(AI1681=$AI$7:$AI$2085)*(AO1681=$AO$7:$AO$2085)*(AP1681=$AP$7:$AP$2085)*(ROW($X$7:$X$2085)&lt;&gt;ROW(X1681))*((S1681=0)*($S$7:$S$2085&gt;0)+(S1681&gt;0)*($S$7:$S$2085=0)))&gt;0,"SALONES UNIDOS",IF(SUMPRODUCT((X1681=$X$7:$X$2085)*(AI1681=$AI$7:$AI$2085)*((AO1681&lt;$AP$7:$AP$2085)*(AP1681&gt;$AO$7:$AO$2085))*(ROW($X$7:$X$2085)&lt;&gt;ROW(X1681)))&gt;0,"Cruzado","Sin cruce")))</f>
        <v>Sin cruce</v>
      </c>
      <c r="AR1681" s="23" t="str" cm="1">
        <f t="array" ref="AR1681">IF(AE1681="","",IF(SUMPRODUCT((AE1681=$AE$7:$AE$2085)*(AI1681=$AI$7:$AI$2085)*(AO1681=$AO$7:$AO$2085)*(AP1681=$AP$7:$AP$2085)*(ROW($AE$7:$AE$2085)&lt;&gt;ROW(AE1681))*((S1681=0)*($S$7:$S$2085&gt;0)+(S1681&gt;0)*($S$7:$S$2085=0)))&gt;0,"SALONES UNIDOS",IF(SUMPRODUCT((AE1681=$AE$7:$AE$2085)*(AI1681=$AI$7:$AI$2085)*((AO1681&lt;$AP$7:$AP$2085)*(AP1681&gt;$AO$7:$AO$2085))*(ROW($AE$7:$AE$2085)&lt;&gt;ROW(AE1681)))&gt;0,"Cruzado","Sin cruce")))</f>
        <v>Sin cruce</v>
      </c>
      <c r="AS1681" s="94" t="str">
        <f t="shared" si="33"/>
        <v>MH5SUNAMPEA</v>
      </c>
      <c r="AT1681" s="94" t="str" cm="1">
        <f t="array" ref="AT1681">IF(AS1681="","",IF(SUMPRODUCT((AS1681=$AS$7:$AS$2085)*(AI1681=$AI$7:$AI$2085)*(AO1681=$AO$7:$AO$2085)*(AP1681=$AP$7:$AP$2085)*(ROW($AS$7:$AS$2085)&lt;&gt;ROW(AS1681))*((S1681=0)*($S$7:$S$2085&gt;0)+(S1681&gt;0)*($S$7:$S$2085=0)))&gt;0,"SALONES UNIDOS",IF(SUMPRODUCT((AS1681=$AS$7:$AS$2085)*(AI1681=$AI$7:$AI$2085)*((AO1681&lt;$AP$7:$AP$2085)*(AP1681&gt;$AO$7:$AO$2085))*(ROW($AS$7:$AS$2085)&lt;&gt;ROW(AS1681)))&gt;0,"Cruzado","Sin cruce")))</f>
        <v>Sin cruce</v>
      </c>
    </row>
    <row r="1682" spans="3:46" ht="15.6" hidden="1" customHeight="1">
      <c r="C1682" s="496" t="s">
        <v>572</v>
      </c>
      <c r="D1682" s="15" t="s">
        <v>966</v>
      </c>
      <c r="E1682" s="15">
        <v>20261</v>
      </c>
      <c r="F1682" s="503" t="s">
        <v>111</v>
      </c>
      <c r="G1682" s="497" t="s">
        <v>80</v>
      </c>
      <c r="H1682" s="503" t="s">
        <v>84</v>
      </c>
      <c r="I1682" s="503">
        <v>5</v>
      </c>
      <c r="J1682" s="503" t="s">
        <v>41</v>
      </c>
      <c r="K1682" s="503" t="s">
        <v>41</v>
      </c>
      <c r="L1682" s="499" t="s">
        <v>1033</v>
      </c>
      <c r="M1682" s="535" t="s">
        <v>1034</v>
      </c>
      <c r="N1682" s="15" t="s">
        <v>637</v>
      </c>
      <c r="O1682" s="15" t="s">
        <v>578</v>
      </c>
      <c r="P1682" s="503" t="s">
        <v>579</v>
      </c>
      <c r="Q1682" s="15">
        <v>1</v>
      </c>
      <c r="R1682" s="15">
        <v>0</v>
      </c>
      <c r="S1682" s="479">
        <v>1</v>
      </c>
      <c r="T1682" s="15">
        <v>3</v>
      </c>
      <c r="U1682" s="471"/>
      <c r="V1682" s="550">
        <v>40</v>
      </c>
      <c r="W1682" s="497">
        <v>21861864</v>
      </c>
      <c r="X1682" s="566" t="s">
        <v>474</v>
      </c>
      <c r="Y1682" s="15" t="s">
        <v>579</v>
      </c>
      <c r="Z1682" s="15"/>
      <c r="AA1682" s="15"/>
      <c r="AB1682" s="15"/>
      <c r="AC1682" s="15" t="s">
        <v>1120</v>
      </c>
      <c r="AD1682" s="15"/>
      <c r="AE1682" s="479"/>
      <c r="AF1682" s="497"/>
      <c r="AG1682" s="497"/>
      <c r="AH1682" s="497" t="s">
        <v>582</v>
      </c>
      <c r="AI1682" s="15">
        <v>1</v>
      </c>
      <c r="AJ1682" s="15">
        <v>7</v>
      </c>
      <c r="AK1682" s="15">
        <v>40</v>
      </c>
      <c r="AL1682" s="15">
        <v>8</v>
      </c>
      <c r="AM1682" s="15">
        <v>30</v>
      </c>
      <c r="AN1682" s="490">
        <f>IF(AJ1682="",S1682,ROUND(((((AL1682/24)+(AM1682/1440))-((AJ1682/24)+(AK1682/1440)))*1440/50),5))</f>
        <v>1</v>
      </c>
      <c r="AO1682" s="491">
        <f>AJ1682/24+AK1682/1440</f>
        <v>0.31944444444444448</v>
      </c>
      <c r="AP1682" s="491">
        <f>AL1682/24+AM1682/1440</f>
        <v>0.35416666666666663</v>
      </c>
      <c r="AQ1682" s="23" t="str" cm="1">
        <f t="array" ref="AQ1682">IF(X1682="","",IF(SUMPRODUCT((X1682=$X$7:$X$2085)*(AI1682=$AI$7:$AI$2085)*(AO1682=$AO$7:$AO$2085)*(AP1682=$AP$7:$AP$2085)*(ROW($X$7:$X$2085)&lt;&gt;ROW(X1682))*((S1682=0)*($S$7:$S$2085&gt;0)+(S1682&gt;0)*($S$7:$S$2085=0)))&gt;0,"SALONES UNIDOS",IF(SUMPRODUCT((X1682=$X$7:$X$2085)*(AI1682=$AI$7:$AI$2085)*((AO1682&lt;$AP$7:$AP$2085)*(AP1682&gt;$AO$7:$AO$2085))*(ROW($X$7:$X$2085)&lt;&gt;ROW(X1682)))&gt;0,"Cruzado","Sin cruce")))</f>
        <v>Sin cruce</v>
      </c>
      <c r="AR1682" s="23" t="str" cm="1">
        <f t="array" ref="AR1682">IF(AE1682="","",IF(SUMPRODUCT((AE1682=$AE$7:$AE$2085)*(AI1682=$AI$7:$AI$2085)*(AO1682=$AO$7:$AO$2085)*(AP1682=$AP$7:$AP$2085)*(ROW($AE$7:$AE$2085)&lt;&gt;ROW(AE1682))*((S1682=0)*($S$7:$S$2085&gt;0)+(S1682&gt;0)*($S$7:$S$2085=0)))&gt;0,"SALONES UNIDOS",IF(SUMPRODUCT((AE1682=$AE$7:$AE$2085)*(AI1682=$AI$7:$AI$2085)*((AO1682&lt;$AP$7:$AP$2085)*(AP1682&gt;$AO$7:$AO$2085))*(ROW($AE$7:$AE$2085)&lt;&gt;ROW(AE1682)))&gt;0,"Cruzado","Sin cruce")))</f>
        <v/>
      </c>
      <c r="AS1682" s="94" t="str">
        <f t="shared" si="33"/>
        <v>MH5SUNAMPEA</v>
      </c>
      <c r="AT1682" s="94" t="str" cm="1">
        <f t="array" ref="AT1682">IF(AS1682="","",IF(SUMPRODUCT((AS1682=$AS$7:$AS$2085)*(AI1682=$AI$7:$AI$2085)*(AO1682=$AO$7:$AO$2085)*(AP1682=$AP$7:$AP$2085)*(ROW($AS$7:$AS$2085)&lt;&gt;ROW(AS1682))*((S1682=0)*($S$7:$S$2085&gt;0)+(S1682&gt;0)*($S$7:$S$2085=0)))&gt;0,"SALONES UNIDOS",IF(SUMPRODUCT((AS1682=$AS$7:$AS$2085)*(AI1682=$AI$7:$AI$2085)*((AO1682&lt;$AP$7:$AP$2085)*(AP1682&gt;$AO$7:$AO$2085))*(ROW($AS$7:$AS$2085)&lt;&gt;ROW(AS1682)))&gt;0,"Cruzado","Sin cruce")))</f>
        <v>Sin cruce</v>
      </c>
    </row>
    <row r="1683" spans="3:46" ht="15.6" hidden="1" customHeight="1">
      <c r="C1683" s="496" t="s">
        <v>572</v>
      </c>
      <c r="D1683" s="15" t="s">
        <v>966</v>
      </c>
      <c r="E1683" s="15">
        <v>20261</v>
      </c>
      <c r="F1683" s="503" t="s">
        <v>111</v>
      </c>
      <c r="G1683" s="497" t="s">
        <v>80</v>
      </c>
      <c r="H1683" s="503" t="s">
        <v>84</v>
      </c>
      <c r="I1683" s="503">
        <v>5</v>
      </c>
      <c r="J1683" s="503" t="s">
        <v>574</v>
      </c>
      <c r="K1683" s="503" t="s">
        <v>41</v>
      </c>
      <c r="L1683" s="499" t="s">
        <v>1033</v>
      </c>
      <c r="M1683" s="535" t="s">
        <v>1034</v>
      </c>
      <c r="N1683" s="15" t="s">
        <v>637</v>
      </c>
      <c r="O1683" s="15" t="s">
        <v>578</v>
      </c>
      <c r="P1683" s="503" t="s">
        <v>579</v>
      </c>
      <c r="Q1683" s="15">
        <v>0</v>
      </c>
      <c r="R1683" s="15">
        <v>4</v>
      </c>
      <c r="S1683" s="479">
        <v>4</v>
      </c>
      <c r="T1683" s="15">
        <v>3</v>
      </c>
      <c r="U1683" s="471"/>
      <c r="V1683" s="550">
        <v>20</v>
      </c>
      <c r="W1683" s="497">
        <v>21861864</v>
      </c>
      <c r="X1683" s="566" t="s">
        <v>474</v>
      </c>
      <c r="Y1683" s="15" t="s">
        <v>579</v>
      </c>
      <c r="Z1683" s="15"/>
      <c r="AA1683" s="15"/>
      <c r="AB1683" s="15"/>
      <c r="AC1683" s="493"/>
      <c r="AD1683" s="15"/>
      <c r="AE1683" s="15" t="s">
        <v>1119</v>
      </c>
      <c r="AF1683" s="497"/>
      <c r="AG1683" s="497"/>
      <c r="AH1683" s="497" t="s">
        <v>100</v>
      </c>
      <c r="AI1683" s="15">
        <v>1</v>
      </c>
      <c r="AJ1683" s="15">
        <v>8</v>
      </c>
      <c r="AK1683" s="15">
        <v>30</v>
      </c>
      <c r="AL1683" s="15">
        <v>11</v>
      </c>
      <c r="AM1683" s="15">
        <v>50</v>
      </c>
      <c r="AN1683" s="490">
        <f>IF(AJ1683="",S1683,ROUND(((((AL1683/24)+(AM1683/1440))-((AJ1683/24)+(AK1683/1440)))*1440/50),5))</f>
        <v>4</v>
      </c>
      <c r="AO1683" s="491">
        <f>AJ1683/24+AK1683/1440</f>
        <v>0.35416666666666663</v>
      </c>
      <c r="AP1683" s="491">
        <f>AL1683/24+AM1683/1440</f>
        <v>0.49305555555555552</v>
      </c>
      <c r="AQ1683" s="23" t="str" cm="1">
        <f t="array" ref="AQ1683">IF(X1683="","",IF(SUMPRODUCT((X1683=$X$7:$X$2085)*(AI1683=$AI$7:$AI$2085)*(AO1683=$AO$7:$AO$2085)*(AP1683=$AP$7:$AP$2085)*(ROW($X$7:$X$2085)&lt;&gt;ROW(X1683))*((S1683=0)*($S$7:$S$2085&gt;0)+(S1683&gt;0)*($S$7:$S$2085=0)))&gt;0,"SALONES UNIDOS",IF(SUMPRODUCT((X1683=$X$7:$X$2085)*(AI1683=$AI$7:$AI$2085)*((AO1683&lt;$AP$7:$AP$2085)*(AP1683&gt;$AO$7:$AO$2085))*(ROW($X$7:$X$2085)&lt;&gt;ROW(X1683)))&gt;0,"Cruzado","Sin cruce")))</f>
        <v>Sin cruce</v>
      </c>
      <c r="AR1683" s="23" t="str" cm="1">
        <f t="array" ref="AR1683">IF(AE1683="","",IF(SUMPRODUCT((AE1683=$AE$7:$AE$2085)*(AI1683=$AI$7:$AI$2085)*(AO1683=$AO$7:$AO$2085)*(AP1683=$AP$7:$AP$2085)*(ROW($AE$7:$AE$2085)&lt;&gt;ROW(AE1683))*((S1683=0)*($S$7:$S$2085&gt;0)+(S1683&gt;0)*($S$7:$S$2085=0)))&gt;0,"SALONES UNIDOS",IF(SUMPRODUCT((AE1683=$AE$7:$AE$2085)*(AI1683=$AI$7:$AI$2085)*((AO1683&lt;$AP$7:$AP$2085)*(AP1683&gt;$AO$7:$AO$2085))*(ROW($AE$7:$AE$2085)&lt;&gt;ROW(AE1683)))&gt;0,"Cruzado","Sin cruce")))</f>
        <v>Sin cruce</v>
      </c>
      <c r="AS1683" s="94" t="str">
        <f t="shared" si="33"/>
        <v>MH5SUNAMPEA</v>
      </c>
      <c r="AT1683" s="94" t="str" cm="1">
        <f t="array" ref="AT1683">IF(AS1683="","",IF(SUMPRODUCT((AS1683=$AS$7:$AS$2085)*(AI1683=$AI$7:$AI$2085)*(AO1683=$AO$7:$AO$2085)*(AP1683=$AP$7:$AP$2085)*(ROW($AS$7:$AS$2085)&lt;&gt;ROW(AS1683))*((S1683=0)*($S$7:$S$2085&gt;0)+(S1683&gt;0)*($S$7:$S$2085=0)))&gt;0,"SALONES UNIDOS",IF(SUMPRODUCT((AS1683=$AS$7:$AS$2085)*(AI1683=$AI$7:$AI$2085)*((AO1683&lt;$AP$7:$AP$2085)*(AP1683&gt;$AO$7:$AO$2085))*(ROW($AS$7:$AS$2085)&lt;&gt;ROW(AS1683)))&gt;0,"Cruzado","Sin cruce")))</f>
        <v>Sin cruce</v>
      </c>
    </row>
    <row r="1684" spans="3:46" ht="15.6" hidden="1" customHeight="1">
      <c r="C1684" s="496" t="s">
        <v>572</v>
      </c>
      <c r="D1684" s="15" t="s">
        <v>966</v>
      </c>
      <c r="E1684" s="15">
        <v>20261</v>
      </c>
      <c r="F1684" s="503" t="s">
        <v>111</v>
      </c>
      <c r="G1684" s="497" t="s">
        <v>80</v>
      </c>
      <c r="H1684" s="503" t="s">
        <v>84</v>
      </c>
      <c r="I1684" s="503">
        <v>5</v>
      </c>
      <c r="J1684" s="503" t="s">
        <v>583</v>
      </c>
      <c r="K1684" s="503" t="s">
        <v>41</v>
      </c>
      <c r="L1684" s="499" t="s">
        <v>1033</v>
      </c>
      <c r="M1684" s="535" t="s">
        <v>1034</v>
      </c>
      <c r="N1684" s="15" t="s">
        <v>637</v>
      </c>
      <c r="O1684" s="15" t="s">
        <v>578</v>
      </c>
      <c r="P1684" s="503" t="s">
        <v>579</v>
      </c>
      <c r="Q1684" s="15">
        <v>0</v>
      </c>
      <c r="R1684" s="15">
        <v>4</v>
      </c>
      <c r="S1684" s="479">
        <v>4</v>
      </c>
      <c r="T1684" s="15">
        <v>3</v>
      </c>
      <c r="U1684" s="471"/>
      <c r="V1684" s="550">
        <v>20</v>
      </c>
      <c r="W1684" s="497">
        <v>21861864</v>
      </c>
      <c r="X1684" s="566" t="s">
        <v>474</v>
      </c>
      <c r="Y1684" s="15" t="s">
        <v>579</v>
      </c>
      <c r="Z1684" s="15"/>
      <c r="AA1684" s="15"/>
      <c r="AB1684" s="15"/>
      <c r="AC1684" s="493"/>
      <c r="AD1684" s="15"/>
      <c r="AE1684" s="15" t="s">
        <v>1119</v>
      </c>
      <c r="AF1684" s="497"/>
      <c r="AG1684" s="497"/>
      <c r="AH1684" s="497" t="s">
        <v>100</v>
      </c>
      <c r="AI1684" s="15">
        <v>1</v>
      </c>
      <c r="AJ1684" s="15">
        <v>11</v>
      </c>
      <c r="AK1684" s="15">
        <v>50</v>
      </c>
      <c r="AL1684" s="15">
        <v>15</v>
      </c>
      <c r="AM1684" s="15">
        <v>10</v>
      </c>
      <c r="AN1684" s="490">
        <f>IF(AJ1684="",S1684,ROUND(((((AL1684/24)+(AM1684/1440))-((AJ1684/24)+(AK1684/1440)))*1440/50),5))</f>
        <v>4</v>
      </c>
      <c r="AO1684" s="491">
        <f>AJ1684/24+AK1684/1440</f>
        <v>0.49305555555555552</v>
      </c>
      <c r="AP1684" s="491">
        <f>AL1684/24+AM1684/1440</f>
        <v>0.63194444444444442</v>
      </c>
      <c r="AQ1684" s="23" t="str" cm="1">
        <f t="array" ref="AQ1684">IF(X1684="","",IF(SUMPRODUCT((X1684=$X$7:$X$2085)*(AI1684=$AI$7:$AI$2085)*(AO1684=$AO$7:$AO$2085)*(AP1684=$AP$7:$AP$2085)*(ROW($X$7:$X$2085)&lt;&gt;ROW(X1684))*((S1684=0)*($S$7:$S$2085&gt;0)+(S1684&gt;0)*($S$7:$S$2085=0)))&gt;0,"SALONES UNIDOS",IF(SUMPRODUCT((X1684=$X$7:$X$2085)*(AI1684=$AI$7:$AI$2085)*((AO1684&lt;$AP$7:$AP$2085)*(AP1684&gt;$AO$7:$AO$2085))*(ROW($X$7:$X$2085)&lt;&gt;ROW(X1684)))&gt;0,"Cruzado","Sin cruce")))</f>
        <v>Sin cruce</v>
      </c>
      <c r="AR1684" s="23" t="str" cm="1">
        <f t="array" ref="AR1684">IF(AE1684="","",IF(SUMPRODUCT((AE1684=$AE$7:$AE$2085)*(AI1684=$AI$7:$AI$2085)*(AO1684=$AO$7:$AO$2085)*(AP1684=$AP$7:$AP$2085)*(ROW($AE$7:$AE$2085)&lt;&gt;ROW(AE1684))*((S1684=0)*($S$7:$S$2085&gt;0)+(S1684&gt;0)*($S$7:$S$2085=0)))&gt;0,"SALONES UNIDOS",IF(SUMPRODUCT((AE1684=$AE$7:$AE$2085)*(AI1684=$AI$7:$AI$2085)*((AO1684&lt;$AP$7:$AP$2085)*(AP1684&gt;$AO$7:$AO$2085))*(ROW($AE$7:$AE$2085)&lt;&gt;ROW(AE1684)))&gt;0,"Cruzado","Sin cruce")))</f>
        <v>Sin cruce</v>
      </c>
      <c r="AS1684" s="94" t="str">
        <f t="shared" si="33"/>
        <v>MH5SUNAMPEA</v>
      </c>
      <c r="AT1684" s="94" t="str" cm="1">
        <f t="array" ref="AT1684">IF(AS1684="","",IF(SUMPRODUCT((AS1684=$AS$7:$AS$2085)*(AI1684=$AI$7:$AI$2085)*(AO1684=$AO$7:$AO$2085)*(AP1684=$AP$7:$AP$2085)*(ROW($AS$7:$AS$2085)&lt;&gt;ROW(AS1684))*((S1684=0)*($S$7:$S$2085&gt;0)+(S1684&gt;0)*($S$7:$S$2085=0)))&gt;0,"SALONES UNIDOS",IF(SUMPRODUCT((AS1684=$AS$7:$AS$2085)*(AI1684=$AI$7:$AI$2085)*((AO1684&lt;$AP$7:$AP$2085)*(AP1684&gt;$AO$7:$AO$2085))*(ROW($AS$7:$AS$2085)&lt;&gt;ROW(AS1684)))&gt;0,"Cruzado","Sin cruce")))</f>
        <v>Sin cruce</v>
      </c>
    </row>
    <row r="1685" spans="3:46" ht="15.6" hidden="1" customHeight="1">
      <c r="C1685" s="496" t="s">
        <v>572</v>
      </c>
      <c r="D1685" s="15" t="s">
        <v>966</v>
      </c>
      <c r="E1685" s="15">
        <v>20261</v>
      </c>
      <c r="F1685" s="503" t="s">
        <v>111</v>
      </c>
      <c r="G1685" s="497" t="s">
        <v>80</v>
      </c>
      <c r="H1685" s="503" t="s">
        <v>84</v>
      </c>
      <c r="I1685" s="503">
        <v>5</v>
      </c>
      <c r="J1685" s="503" t="s">
        <v>41</v>
      </c>
      <c r="K1685" s="503" t="s">
        <v>41</v>
      </c>
      <c r="L1685" s="499" t="s">
        <v>1035</v>
      </c>
      <c r="M1685" s="535" t="s">
        <v>1036</v>
      </c>
      <c r="N1685" s="15" t="s">
        <v>637</v>
      </c>
      <c r="O1685" s="15" t="s">
        <v>578</v>
      </c>
      <c r="P1685" s="503" t="s">
        <v>579</v>
      </c>
      <c r="Q1685" s="15">
        <v>1</v>
      </c>
      <c r="R1685" s="15">
        <v>0</v>
      </c>
      <c r="S1685" s="479">
        <v>1</v>
      </c>
      <c r="T1685" s="15">
        <v>3</v>
      </c>
      <c r="U1685" s="471"/>
      <c r="V1685" s="550">
        <v>40</v>
      </c>
      <c r="W1685" s="497">
        <v>22190202</v>
      </c>
      <c r="X1685" s="566" t="s">
        <v>477</v>
      </c>
      <c r="Y1685" s="15" t="s">
        <v>579</v>
      </c>
      <c r="Z1685" s="15"/>
      <c r="AA1685" s="15"/>
      <c r="AB1685" s="15"/>
      <c r="AC1685" s="15" t="s">
        <v>1120</v>
      </c>
      <c r="AD1685" s="15"/>
      <c r="AE1685" s="479"/>
      <c r="AF1685" s="497"/>
      <c r="AG1685" s="497"/>
      <c r="AH1685" s="497" t="s">
        <v>582</v>
      </c>
      <c r="AI1685" s="15">
        <v>7</v>
      </c>
      <c r="AJ1685" s="15">
        <v>7</v>
      </c>
      <c r="AK1685" s="15">
        <v>40</v>
      </c>
      <c r="AL1685" s="15">
        <v>8</v>
      </c>
      <c r="AM1685" s="15">
        <v>30</v>
      </c>
      <c r="AN1685" s="490">
        <f>IF(AJ1685="",S1685,ROUND(((((AL1685/24)+(AM1685/1440))-((AJ1685/24)+(AK1685/1440)))*1440/50),5))</f>
        <v>1</v>
      </c>
      <c r="AO1685" s="491">
        <f>AJ1685/24+AK1685/1440</f>
        <v>0.31944444444444448</v>
      </c>
      <c r="AP1685" s="491">
        <f>AL1685/24+AM1685/1440</f>
        <v>0.35416666666666663</v>
      </c>
      <c r="AQ1685" s="23" t="str" cm="1">
        <f t="array" ref="AQ1685">IF(X1685="","",IF(SUMPRODUCT((X1685=$X$7:$X$2085)*(AI1685=$AI$7:$AI$2085)*(AO1685=$AO$7:$AO$2085)*(AP1685=$AP$7:$AP$2085)*(ROW($X$7:$X$2085)&lt;&gt;ROW(X1685))*((S1685=0)*($S$7:$S$2085&gt;0)+(S1685&gt;0)*($S$7:$S$2085=0)))&gt;0,"SALONES UNIDOS",IF(SUMPRODUCT((X1685=$X$7:$X$2085)*(AI1685=$AI$7:$AI$2085)*((AO1685&lt;$AP$7:$AP$2085)*(AP1685&gt;$AO$7:$AO$2085))*(ROW($X$7:$X$2085)&lt;&gt;ROW(X1685)))&gt;0,"Cruzado","Sin cruce")))</f>
        <v>Sin cruce</v>
      </c>
      <c r="AR1685" s="23" t="str" cm="1">
        <f t="array" ref="AR1685">IF(AE1685="","",IF(SUMPRODUCT((AE1685=$AE$7:$AE$2085)*(AI1685=$AI$7:$AI$2085)*(AO1685=$AO$7:$AO$2085)*(AP1685=$AP$7:$AP$2085)*(ROW($AE$7:$AE$2085)&lt;&gt;ROW(AE1685))*((S1685=0)*($S$7:$S$2085&gt;0)+(S1685&gt;0)*($S$7:$S$2085=0)))&gt;0,"SALONES UNIDOS",IF(SUMPRODUCT((AE1685=$AE$7:$AE$2085)*(AI1685=$AI$7:$AI$2085)*((AO1685&lt;$AP$7:$AP$2085)*(AP1685&gt;$AO$7:$AO$2085))*(ROW($AE$7:$AE$2085)&lt;&gt;ROW(AE1685)))&gt;0,"Cruzado","Sin cruce")))</f>
        <v/>
      </c>
      <c r="AS1685" s="94" t="str">
        <f t="shared" si="33"/>
        <v>MH5SUNAMPEA</v>
      </c>
      <c r="AT1685" s="94" t="str" cm="1">
        <f t="array" ref="AT1685">IF(AS1685="","",IF(SUMPRODUCT((AS1685=$AS$7:$AS$2085)*(AI1685=$AI$7:$AI$2085)*(AO1685=$AO$7:$AO$2085)*(AP1685=$AP$7:$AP$2085)*(ROW($AS$7:$AS$2085)&lt;&gt;ROW(AS1685))*((S1685=0)*($S$7:$S$2085&gt;0)+(S1685&gt;0)*($S$7:$S$2085=0)))&gt;0,"SALONES UNIDOS",IF(SUMPRODUCT((AS1685=$AS$7:$AS$2085)*(AI1685=$AI$7:$AI$2085)*((AO1685&lt;$AP$7:$AP$2085)*(AP1685&gt;$AO$7:$AO$2085))*(ROW($AS$7:$AS$2085)&lt;&gt;ROW(AS1685)))&gt;0,"Cruzado","Sin cruce")))</f>
        <v>Sin cruce</v>
      </c>
    </row>
    <row r="1686" spans="3:46" ht="15.6" hidden="1" customHeight="1">
      <c r="C1686" s="496" t="s">
        <v>572</v>
      </c>
      <c r="D1686" s="15" t="s">
        <v>966</v>
      </c>
      <c r="E1686" s="15">
        <v>20261</v>
      </c>
      <c r="F1686" s="503" t="s">
        <v>111</v>
      </c>
      <c r="G1686" s="497" t="s">
        <v>80</v>
      </c>
      <c r="H1686" s="503" t="s">
        <v>84</v>
      </c>
      <c r="I1686" s="503">
        <v>5</v>
      </c>
      <c r="J1686" s="503" t="s">
        <v>574</v>
      </c>
      <c r="K1686" s="503" t="s">
        <v>41</v>
      </c>
      <c r="L1686" s="499" t="s">
        <v>1035</v>
      </c>
      <c r="M1686" s="535" t="s">
        <v>1036</v>
      </c>
      <c r="N1686" s="15" t="s">
        <v>637</v>
      </c>
      <c r="O1686" s="15" t="s">
        <v>578</v>
      </c>
      <c r="P1686" s="503" t="s">
        <v>579</v>
      </c>
      <c r="Q1686" s="15">
        <v>0</v>
      </c>
      <c r="R1686" s="15">
        <v>4</v>
      </c>
      <c r="S1686" s="479">
        <v>4</v>
      </c>
      <c r="T1686" s="15">
        <v>3</v>
      </c>
      <c r="U1686" s="471"/>
      <c r="V1686" s="550">
        <v>20</v>
      </c>
      <c r="W1686" s="497">
        <v>22190202</v>
      </c>
      <c r="X1686" s="566" t="s">
        <v>477</v>
      </c>
      <c r="Y1686" s="15" t="s">
        <v>579</v>
      </c>
      <c r="Z1686" s="15"/>
      <c r="AA1686" s="15"/>
      <c r="AB1686" s="15"/>
      <c r="AC1686" s="493"/>
      <c r="AD1686" s="15"/>
      <c r="AE1686" s="15" t="s">
        <v>1119</v>
      </c>
      <c r="AF1686" s="497"/>
      <c r="AG1686" s="497"/>
      <c r="AH1686" s="497" t="s">
        <v>100</v>
      </c>
      <c r="AI1686" s="15">
        <v>7</v>
      </c>
      <c r="AJ1686" s="15">
        <v>8</v>
      </c>
      <c r="AK1686" s="15">
        <v>30</v>
      </c>
      <c r="AL1686" s="15">
        <v>11</v>
      </c>
      <c r="AM1686" s="15">
        <v>50</v>
      </c>
      <c r="AN1686" s="490">
        <f>IF(AJ1686="",S1686,ROUND(((((AL1686/24)+(AM1686/1440))-((AJ1686/24)+(AK1686/1440)))*1440/50),5))</f>
        <v>4</v>
      </c>
      <c r="AO1686" s="491">
        <f>AJ1686/24+AK1686/1440</f>
        <v>0.35416666666666663</v>
      </c>
      <c r="AP1686" s="491">
        <f>AL1686/24+AM1686/1440</f>
        <v>0.49305555555555552</v>
      </c>
      <c r="AQ1686" s="23" t="str" cm="1">
        <f t="array" ref="AQ1686">IF(X1686="","",IF(SUMPRODUCT((X1686=$X$7:$X$2085)*(AI1686=$AI$7:$AI$2085)*(AO1686=$AO$7:$AO$2085)*(AP1686=$AP$7:$AP$2085)*(ROW($X$7:$X$2085)&lt;&gt;ROW(X1686))*((S1686=0)*($S$7:$S$2085&gt;0)+(S1686&gt;0)*($S$7:$S$2085=0)))&gt;0,"SALONES UNIDOS",IF(SUMPRODUCT((X1686=$X$7:$X$2085)*(AI1686=$AI$7:$AI$2085)*((AO1686&lt;$AP$7:$AP$2085)*(AP1686&gt;$AO$7:$AO$2085))*(ROW($X$7:$X$2085)&lt;&gt;ROW(X1686)))&gt;0,"Cruzado","Sin cruce")))</f>
        <v>Sin cruce</v>
      </c>
      <c r="AR1686" s="23" t="str" cm="1">
        <f t="array" ref="AR1686">IF(AE1686="","",IF(SUMPRODUCT((AE1686=$AE$7:$AE$2085)*(AI1686=$AI$7:$AI$2085)*(AO1686=$AO$7:$AO$2085)*(AP1686=$AP$7:$AP$2085)*(ROW($AE$7:$AE$2085)&lt;&gt;ROW(AE1686))*((S1686=0)*($S$7:$S$2085&gt;0)+(S1686&gt;0)*($S$7:$S$2085=0)))&gt;0,"SALONES UNIDOS",IF(SUMPRODUCT((AE1686=$AE$7:$AE$2085)*(AI1686=$AI$7:$AI$2085)*((AO1686&lt;$AP$7:$AP$2085)*(AP1686&gt;$AO$7:$AO$2085))*(ROW($AE$7:$AE$2085)&lt;&gt;ROW(AE1686)))&gt;0,"Cruzado","Sin cruce")))</f>
        <v>Sin cruce</v>
      </c>
      <c r="AS1686" s="94" t="str">
        <f t="shared" si="33"/>
        <v>MH5SUNAMPEA</v>
      </c>
      <c r="AT1686" s="94" t="str" cm="1">
        <f t="array" ref="AT1686">IF(AS1686="","",IF(SUMPRODUCT((AS1686=$AS$7:$AS$2085)*(AI1686=$AI$7:$AI$2085)*(AO1686=$AO$7:$AO$2085)*(AP1686=$AP$7:$AP$2085)*(ROW($AS$7:$AS$2085)&lt;&gt;ROW(AS1686))*((S1686=0)*($S$7:$S$2085&gt;0)+(S1686&gt;0)*($S$7:$S$2085=0)))&gt;0,"SALONES UNIDOS",IF(SUMPRODUCT((AS1686=$AS$7:$AS$2085)*(AI1686=$AI$7:$AI$2085)*((AO1686&lt;$AP$7:$AP$2085)*(AP1686&gt;$AO$7:$AO$2085))*(ROW($AS$7:$AS$2085)&lt;&gt;ROW(AS1686)))&gt;0,"Cruzado","Sin cruce")))</f>
        <v>Sin cruce</v>
      </c>
    </row>
    <row r="1687" spans="3:46" ht="15.6" hidden="1" customHeight="1">
      <c r="C1687" s="496" t="s">
        <v>572</v>
      </c>
      <c r="D1687" s="15" t="s">
        <v>966</v>
      </c>
      <c r="E1687" s="15">
        <v>20261</v>
      </c>
      <c r="F1687" s="503" t="s">
        <v>111</v>
      </c>
      <c r="G1687" s="497" t="s">
        <v>80</v>
      </c>
      <c r="H1687" s="503" t="s">
        <v>84</v>
      </c>
      <c r="I1687" s="503">
        <v>5</v>
      </c>
      <c r="J1687" s="503" t="s">
        <v>583</v>
      </c>
      <c r="K1687" s="503" t="s">
        <v>41</v>
      </c>
      <c r="L1687" s="499" t="s">
        <v>1035</v>
      </c>
      <c r="M1687" s="535" t="s">
        <v>1036</v>
      </c>
      <c r="N1687" s="15" t="s">
        <v>637</v>
      </c>
      <c r="O1687" s="15" t="s">
        <v>578</v>
      </c>
      <c r="P1687" s="503" t="s">
        <v>579</v>
      </c>
      <c r="Q1687" s="15">
        <v>0</v>
      </c>
      <c r="R1687" s="15">
        <v>4</v>
      </c>
      <c r="S1687" s="479">
        <v>4</v>
      </c>
      <c r="T1687" s="15">
        <v>3</v>
      </c>
      <c r="U1687" s="471"/>
      <c r="V1687" s="550">
        <v>20</v>
      </c>
      <c r="W1687" s="497">
        <v>22190202</v>
      </c>
      <c r="X1687" s="566" t="s">
        <v>477</v>
      </c>
      <c r="Y1687" s="15" t="s">
        <v>579</v>
      </c>
      <c r="Z1687" s="15"/>
      <c r="AA1687" s="15"/>
      <c r="AB1687" s="15"/>
      <c r="AC1687" s="493"/>
      <c r="AD1687" s="15"/>
      <c r="AE1687" s="15" t="s">
        <v>1119</v>
      </c>
      <c r="AF1687" s="497"/>
      <c r="AG1687" s="497"/>
      <c r="AH1687" s="497" t="s">
        <v>100</v>
      </c>
      <c r="AI1687" s="15">
        <v>7</v>
      </c>
      <c r="AJ1687" s="15">
        <v>11</v>
      </c>
      <c r="AK1687" s="15">
        <v>50</v>
      </c>
      <c r="AL1687" s="15">
        <v>15</v>
      </c>
      <c r="AM1687" s="15">
        <v>10</v>
      </c>
      <c r="AN1687" s="490">
        <f>IF(AJ1687="",S1687,ROUND(((((AL1687/24)+(AM1687/1440))-((AJ1687/24)+(AK1687/1440)))*1440/50),5))</f>
        <v>4</v>
      </c>
      <c r="AO1687" s="491">
        <f>AJ1687/24+AK1687/1440</f>
        <v>0.49305555555555552</v>
      </c>
      <c r="AP1687" s="491">
        <f>AL1687/24+AM1687/1440</f>
        <v>0.63194444444444442</v>
      </c>
      <c r="AQ1687" s="23" t="str" cm="1">
        <f t="array" ref="AQ1687">IF(X1687="","",IF(SUMPRODUCT((X1687=$X$7:$X$2085)*(AI1687=$AI$7:$AI$2085)*(AO1687=$AO$7:$AO$2085)*(AP1687=$AP$7:$AP$2085)*(ROW($X$7:$X$2085)&lt;&gt;ROW(X1687))*((S1687=0)*($S$7:$S$2085&gt;0)+(S1687&gt;0)*($S$7:$S$2085=0)))&gt;0,"SALONES UNIDOS",IF(SUMPRODUCT((X1687=$X$7:$X$2085)*(AI1687=$AI$7:$AI$2085)*((AO1687&lt;$AP$7:$AP$2085)*(AP1687&gt;$AO$7:$AO$2085))*(ROW($X$7:$X$2085)&lt;&gt;ROW(X1687)))&gt;0,"Cruzado","Sin cruce")))</f>
        <v>Sin cruce</v>
      </c>
      <c r="AR1687" s="23" t="str" cm="1">
        <f t="array" ref="AR1687">IF(AE1687="","",IF(SUMPRODUCT((AE1687=$AE$7:$AE$2085)*(AI1687=$AI$7:$AI$2085)*(AO1687=$AO$7:$AO$2085)*(AP1687=$AP$7:$AP$2085)*(ROW($AE$7:$AE$2085)&lt;&gt;ROW(AE1687))*((S1687=0)*($S$7:$S$2085&gt;0)+(S1687&gt;0)*($S$7:$S$2085=0)))&gt;0,"SALONES UNIDOS",IF(SUMPRODUCT((AE1687=$AE$7:$AE$2085)*(AI1687=$AI$7:$AI$2085)*((AO1687&lt;$AP$7:$AP$2085)*(AP1687&gt;$AO$7:$AO$2085))*(ROW($AE$7:$AE$2085)&lt;&gt;ROW(AE1687)))&gt;0,"Cruzado","Sin cruce")))</f>
        <v>Sin cruce</v>
      </c>
      <c r="AS1687" s="94" t="str">
        <f t="shared" si="33"/>
        <v>MH5SUNAMPEA</v>
      </c>
      <c r="AT1687" s="94" t="str" cm="1">
        <f t="array" ref="AT1687">IF(AS1687="","",IF(SUMPRODUCT((AS1687=$AS$7:$AS$2085)*(AI1687=$AI$7:$AI$2085)*(AO1687=$AO$7:$AO$2085)*(AP1687=$AP$7:$AP$2085)*(ROW($AS$7:$AS$2085)&lt;&gt;ROW(AS1687))*((S1687=0)*($S$7:$S$2085&gt;0)+(S1687&gt;0)*($S$7:$S$2085=0)))&gt;0,"SALONES UNIDOS",IF(SUMPRODUCT((AS1687=$AS$7:$AS$2085)*(AI1687=$AI$7:$AI$2085)*((AO1687&lt;$AP$7:$AP$2085)*(AP1687&gt;$AO$7:$AO$2085))*(ROW($AS$7:$AS$2085)&lt;&gt;ROW(AS1687)))&gt;0,"Cruzado","Sin cruce")))</f>
        <v>Sin cruce</v>
      </c>
    </row>
    <row r="1688" spans="3:46" ht="15.6" hidden="1" customHeight="1">
      <c r="C1688" s="496" t="s">
        <v>572</v>
      </c>
      <c r="D1688" s="15" t="s">
        <v>966</v>
      </c>
      <c r="E1688" s="15">
        <v>20261</v>
      </c>
      <c r="F1688" s="503" t="s">
        <v>111</v>
      </c>
      <c r="G1688" s="497" t="s">
        <v>80</v>
      </c>
      <c r="H1688" s="503" t="s">
        <v>84</v>
      </c>
      <c r="I1688" s="503">
        <v>5</v>
      </c>
      <c r="J1688" s="503" t="s">
        <v>51</v>
      </c>
      <c r="K1688" s="503" t="s">
        <v>51</v>
      </c>
      <c r="L1688" s="499" t="s">
        <v>1024</v>
      </c>
      <c r="M1688" s="535" t="s">
        <v>1025</v>
      </c>
      <c r="N1688" s="15" t="s">
        <v>577</v>
      </c>
      <c r="O1688" s="15" t="s">
        <v>578</v>
      </c>
      <c r="P1688" s="503" t="s">
        <v>624</v>
      </c>
      <c r="Q1688" s="15">
        <v>2</v>
      </c>
      <c r="R1688" s="15">
        <v>2</v>
      </c>
      <c r="S1688" s="479">
        <v>4</v>
      </c>
      <c r="T1688" s="15">
        <v>3</v>
      </c>
      <c r="U1688" s="471"/>
      <c r="V1688" s="550">
        <v>40</v>
      </c>
      <c r="W1688" s="497">
        <v>21453025</v>
      </c>
      <c r="X1688" s="566" t="s">
        <v>233</v>
      </c>
      <c r="Y1688" s="15" t="s">
        <v>196</v>
      </c>
      <c r="Z1688" s="15"/>
      <c r="AA1688" s="15"/>
      <c r="AB1688" s="15"/>
      <c r="AC1688" s="493"/>
      <c r="AD1688" s="15"/>
      <c r="AE1688" s="479"/>
      <c r="AF1688" s="497"/>
      <c r="AG1688" s="497"/>
      <c r="AH1688" s="15" t="s">
        <v>203</v>
      </c>
      <c r="AI1688" s="15">
        <v>4</v>
      </c>
      <c r="AJ1688" s="15">
        <v>18</v>
      </c>
      <c r="AK1688" s="15">
        <v>30</v>
      </c>
      <c r="AL1688" s="15">
        <v>21</v>
      </c>
      <c r="AM1688" s="15">
        <v>50</v>
      </c>
      <c r="AN1688" s="490">
        <f>IF(AJ1688="",S1688,ROUND(((((AL1688/24)+(AM1688/1440))-((AJ1688/24)+(AK1688/1440)))*1440/50),5))</f>
        <v>4</v>
      </c>
      <c r="AO1688" s="491">
        <f>AJ1688/24+AK1688/1440</f>
        <v>0.77083333333333337</v>
      </c>
      <c r="AP1688" s="491">
        <f>AL1688/24+AM1688/1440</f>
        <v>0.90972222222222221</v>
      </c>
      <c r="AQ1688" s="23" t="str" cm="1">
        <f t="array" ref="AQ1688">IF(X1688="","",IF(SUMPRODUCT((X1688=$X$7:$X$2085)*(AI1688=$AI$7:$AI$2085)*(AO1688=$AO$7:$AO$2085)*(AP1688=$AP$7:$AP$2085)*(ROW($X$7:$X$2085)&lt;&gt;ROW(X1688))*((S1688=0)*($S$7:$S$2085&gt;0)+(S1688&gt;0)*($S$7:$S$2085=0)))&gt;0,"SALONES UNIDOS",IF(SUMPRODUCT((X1688=$X$7:$X$2085)*(AI1688=$AI$7:$AI$2085)*((AO1688&lt;$AP$7:$AP$2085)*(AP1688&gt;$AO$7:$AO$2085))*(ROW($X$7:$X$2085)&lt;&gt;ROW(X1688)))&gt;0,"Cruzado","Sin cruce")))</f>
        <v>Sin cruce</v>
      </c>
      <c r="AR1688" s="23" t="str" cm="1">
        <f t="array" ref="AR1688">IF(AE1688="","",IF(SUMPRODUCT((AE1688=$AE$7:$AE$2085)*(AI1688=$AI$7:$AI$2085)*(AO1688=$AO$7:$AO$2085)*(AP1688=$AP$7:$AP$2085)*(ROW($AE$7:$AE$2085)&lt;&gt;ROW(AE1688))*((S1688=0)*($S$7:$S$2085&gt;0)+(S1688&gt;0)*($S$7:$S$2085=0)))&gt;0,"SALONES UNIDOS",IF(SUMPRODUCT((AE1688=$AE$7:$AE$2085)*(AI1688=$AI$7:$AI$2085)*((AO1688&lt;$AP$7:$AP$2085)*(AP1688&gt;$AO$7:$AO$2085))*(ROW($AE$7:$AE$2085)&lt;&gt;ROW(AE1688)))&gt;0,"Cruzado","Sin cruce")))</f>
        <v/>
      </c>
      <c r="AS1688" s="94" t="str">
        <f t="shared" si="33"/>
        <v>MH5SUNAMPEB</v>
      </c>
      <c r="AT1688" s="94" t="str" cm="1">
        <f t="array" ref="AT1688">IF(AS1688="","",IF(SUMPRODUCT((AS1688=$AS$7:$AS$2085)*(AI1688=$AI$7:$AI$2085)*(AO1688=$AO$7:$AO$2085)*(AP1688=$AP$7:$AP$2085)*(ROW($AS$7:$AS$2085)&lt;&gt;ROW(AS1688))*((S1688=0)*($S$7:$S$2085&gt;0)+(S1688&gt;0)*($S$7:$S$2085=0)))&gt;0,"SALONES UNIDOS",IF(SUMPRODUCT((AS1688=$AS$7:$AS$2085)*(AI1688=$AI$7:$AI$2085)*((AO1688&lt;$AP$7:$AP$2085)*(AP1688&gt;$AO$7:$AO$2085))*(ROW($AS$7:$AS$2085)&lt;&gt;ROW(AS1688)))&gt;0,"Cruzado","Sin cruce")))</f>
        <v>Sin cruce</v>
      </c>
    </row>
    <row r="1689" spans="3:46" ht="15.6" hidden="1" customHeight="1">
      <c r="C1689" s="496" t="s">
        <v>572</v>
      </c>
      <c r="D1689" s="15" t="s">
        <v>966</v>
      </c>
      <c r="E1689" s="15">
        <v>20261</v>
      </c>
      <c r="F1689" s="503" t="s">
        <v>111</v>
      </c>
      <c r="G1689" s="497" t="s">
        <v>80</v>
      </c>
      <c r="H1689" s="503" t="s">
        <v>84</v>
      </c>
      <c r="I1689" s="503">
        <v>5</v>
      </c>
      <c r="J1689" s="503" t="s">
        <v>51</v>
      </c>
      <c r="K1689" s="503" t="s">
        <v>51</v>
      </c>
      <c r="L1689" s="499" t="s">
        <v>1026</v>
      </c>
      <c r="M1689" s="535" t="s">
        <v>1027</v>
      </c>
      <c r="N1689" s="15" t="s">
        <v>637</v>
      </c>
      <c r="O1689" s="15" t="s">
        <v>578</v>
      </c>
      <c r="P1689" s="503" t="s">
        <v>579</v>
      </c>
      <c r="Q1689" s="15">
        <v>1</v>
      </c>
      <c r="R1689" s="15">
        <v>0</v>
      </c>
      <c r="S1689" s="479">
        <v>1</v>
      </c>
      <c r="T1689" s="15">
        <v>3</v>
      </c>
      <c r="U1689" s="471"/>
      <c r="V1689" s="550">
        <v>40</v>
      </c>
      <c r="W1689" s="643">
        <v>43041422</v>
      </c>
      <c r="X1689" s="644" t="s">
        <v>207</v>
      </c>
      <c r="Y1689" s="15" t="s">
        <v>579</v>
      </c>
      <c r="Z1689" s="15"/>
      <c r="AA1689" s="15"/>
      <c r="AB1689" s="15"/>
      <c r="AC1689" s="645" t="s">
        <v>1120</v>
      </c>
      <c r="AD1689" s="15"/>
      <c r="AE1689" s="479"/>
      <c r="AF1689" s="497"/>
      <c r="AG1689" s="497"/>
      <c r="AH1689" s="497" t="s">
        <v>582</v>
      </c>
      <c r="AI1689" s="15">
        <v>2</v>
      </c>
      <c r="AJ1689" s="15">
        <v>8</v>
      </c>
      <c r="AK1689" s="15">
        <v>30</v>
      </c>
      <c r="AL1689" s="15">
        <v>9</v>
      </c>
      <c r="AM1689" s="15">
        <v>20</v>
      </c>
      <c r="AN1689" s="490">
        <f>IF(AJ1689="",S1689,ROUND(((((AL1689/24)+(AM1689/1440))-((AJ1689/24)+(AK1689/1440)))*1440/50),5))</f>
        <v>1</v>
      </c>
      <c r="AO1689" s="491">
        <f>AJ1689/24+AK1689/1440</f>
        <v>0.35416666666666663</v>
      </c>
      <c r="AP1689" s="491">
        <f>AL1689/24+AM1689/1440</f>
        <v>0.3888888888888889</v>
      </c>
      <c r="AQ1689" s="23" t="str" cm="1">
        <f t="array" ref="AQ1689">IF(X1689="","",IF(SUMPRODUCT((X1689=$X$7:$X$2085)*(AI1689=$AI$7:$AI$2085)*(AO1689=$AO$7:$AO$2085)*(AP1689=$AP$7:$AP$2085)*(ROW($X$7:$X$2085)&lt;&gt;ROW(X1689))*((S1689=0)*($S$7:$S$2085&gt;0)+(S1689&gt;0)*($S$7:$S$2085=0)))&gt;0,"SALONES UNIDOS",IF(SUMPRODUCT((X1689=$X$7:$X$2085)*(AI1689=$AI$7:$AI$2085)*((AO1689&lt;$AP$7:$AP$2085)*(AP1689&gt;$AO$7:$AO$2085))*(ROW($X$7:$X$2085)&lt;&gt;ROW(X1689)))&gt;0,"Cruzado","Sin cruce")))</f>
        <v>Sin cruce</v>
      </c>
      <c r="AR1689" s="23" t="str" cm="1">
        <f t="array" ref="AR1689">IF(AE1689="","",IF(SUMPRODUCT((AE1689=$AE$7:$AE$2085)*(AI1689=$AI$7:$AI$2085)*(AO1689=$AO$7:$AO$2085)*(AP1689=$AP$7:$AP$2085)*(ROW($AE$7:$AE$2085)&lt;&gt;ROW(AE1689))*((S1689=0)*($S$7:$S$2085&gt;0)+(S1689&gt;0)*($S$7:$S$2085=0)))&gt;0,"SALONES UNIDOS",IF(SUMPRODUCT((AE1689=$AE$7:$AE$2085)*(AI1689=$AI$7:$AI$2085)*((AO1689&lt;$AP$7:$AP$2085)*(AP1689&gt;$AO$7:$AO$2085))*(ROW($AE$7:$AE$2085)&lt;&gt;ROW(AE1689)))&gt;0,"Cruzado","Sin cruce")))</f>
        <v/>
      </c>
      <c r="AS1689" s="94" t="str">
        <f t="shared" si="33"/>
        <v>MH5SUNAMPEB</v>
      </c>
      <c r="AT1689" s="94" t="str" cm="1">
        <f t="array" ref="AT1689">IF(AS1689="","",IF(SUMPRODUCT((AS1689=$AS$7:$AS$2085)*(AI1689=$AI$7:$AI$2085)*(AO1689=$AO$7:$AO$2085)*(AP1689=$AP$7:$AP$2085)*(ROW($AS$7:$AS$2085)&lt;&gt;ROW(AS1689))*((S1689=0)*($S$7:$S$2085&gt;0)+(S1689&gt;0)*($S$7:$S$2085=0)))&gt;0,"SALONES UNIDOS",IF(SUMPRODUCT((AS1689=$AS$7:$AS$2085)*(AI1689=$AI$7:$AI$2085)*((AO1689&lt;$AP$7:$AP$2085)*(AP1689&gt;$AO$7:$AO$2085))*(ROW($AS$7:$AS$2085)&lt;&gt;ROW(AS1689)))&gt;0,"Cruzado","Sin cruce")))</f>
        <v>Sin cruce</v>
      </c>
    </row>
    <row r="1690" spans="3:46" ht="15.6" hidden="1" customHeight="1">
      <c r="C1690" s="496" t="s">
        <v>572</v>
      </c>
      <c r="D1690" s="15" t="s">
        <v>966</v>
      </c>
      <c r="E1690" s="15">
        <v>20261</v>
      </c>
      <c r="F1690" s="503" t="s">
        <v>111</v>
      </c>
      <c r="G1690" s="497" t="s">
        <v>80</v>
      </c>
      <c r="H1690" s="503" t="s">
        <v>84</v>
      </c>
      <c r="I1690" s="503">
        <v>5</v>
      </c>
      <c r="J1690" s="503" t="s">
        <v>597</v>
      </c>
      <c r="K1690" s="503" t="s">
        <v>51</v>
      </c>
      <c r="L1690" s="499" t="s">
        <v>1026</v>
      </c>
      <c r="M1690" s="535" t="s">
        <v>1027</v>
      </c>
      <c r="N1690" s="15" t="s">
        <v>637</v>
      </c>
      <c r="O1690" s="15" t="s">
        <v>578</v>
      </c>
      <c r="P1690" s="503" t="s">
        <v>579</v>
      </c>
      <c r="Q1690" s="15">
        <v>0</v>
      </c>
      <c r="R1690" s="15">
        <v>4</v>
      </c>
      <c r="S1690" s="479">
        <v>4</v>
      </c>
      <c r="T1690" s="15">
        <v>3</v>
      </c>
      <c r="U1690" s="471"/>
      <c r="V1690" s="550">
        <v>20</v>
      </c>
      <c r="W1690" s="497">
        <v>43041422</v>
      </c>
      <c r="X1690" s="566" t="s">
        <v>207</v>
      </c>
      <c r="Y1690" s="15" t="s">
        <v>579</v>
      </c>
      <c r="Z1690" s="15"/>
      <c r="AA1690" s="15"/>
      <c r="AB1690" s="15"/>
      <c r="AC1690" s="493"/>
      <c r="AD1690" s="15"/>
      <c r="AE1690" s="15" t="s">
        <v>1119</v>
      </c>
      <c r="AF1690" s="497"/>
      <c r="AG1690" s="497"/>
      <c r="AH1690" s="497" t="s">
        <v>100</v>
      </c>
      <c r="AI1690" s="15">
        <v>2</v>
      </c>
      <c r="AJ1690" s="15">
        <v>9</v>
      </c>
      <c r="AK1690" s="15">
        <v>20</v>
      </c>
      <c r="AL1690" s="15">
        <v>12</v>
      </c>
      <c r="AM1690" s="15">
        <v>40</v>
      </c>
      <c r="AN1690" s="490">
        <f>IF(AJ1690="",S1690,ROUND(((((AL1690/24)+(AM1690/1440))-((AJ1690/24)+(AK1690/1440)))*1440/50),5))</f>
        <v>4</v>
      </c>
      <c r="AO1690" s="491">
        <f>AJ1690/24+AK1690/1440</f>
        <v>0.3888888888888889</v>
      </c>
      <c r="AP1690" s="491">
        <f>AL1690/24+AM1690/1440</f>
        <v>0.52777777777777779</v>
      </c>
      <c r="AQ1690" s="23" t="str" cm="1">
        <f t="array" ref="AQ1690">IF(X1690="","",IF(SUMPRODUCT((X1690=$X$7:$X$2085)*(AI1690=$AI$7:$AI$2085)*(AO1690=$AO$7:$AO$2085)*(AP1690=$AP$7:$AP$2085)*(ROW($X$7:$X$2085)&lt;&gt;ROW(X1690))*((S1690=0)*($S$7:$S$2085&gt;0)+(S1690&gt;0)*($S$7:$S$2085=0)))&gt;0,"SALONES UNIDOS",IF(SUMPRODUCT((X1690=$X$7:$X$2085)*(AI1690=$AI$7:$AI$2085)*((AO1690&lt;$AP$7:$AP$2085)*(AP1690&gt;$AO$7:$AO$2085))*(ROW($X$7:$X$2085)&lt;&gt;ROW(X1690)))&gt;0,"Cruzado","Sin cruce")))</f>
        <v>Sin cruce</v>
      </c>
      <c r="AR1690" s="23" t="str" cm="1">
        <f t="array" ref="AR1690">IF(AE1690="","",IF(SUMPRODUCT((AE1690=$AE$7:$AE$2085)*(AI1690=$AI$7:$AI$2085)*(AO1690=$AO$7:$AO$2085)*(AP1690=$AP$7:$AP$2085)*(ROW($AE$7:$AE$2085)&lt;&gt;ROW(AE1690))*((S1690=0)*($S$7:$S$2085&gt;0)+(S1690&gt;0)*($S$7:$S$2085=0)))&gt;0,"SALONES UNIDOS",IF(SUMPRODUCT((AE1690=$AE$7:$AE$2085)*(AI1690=$AI$7:$AI$2085)*((AO1690&lt;$AP$7:$AP$2085)*(AP1690&gt;$AO$7:$AO$2085))*(ROW($AE$7:$AE$2085)&lt;&gt;ROW(AE1690)))&gt;0,"Cruzado","Sin cruce")))</f>
        <v>Sin cruce</v>
      </c>
      <c r="AS1690" s="94" t="str">
        <f t="shared" si="33"/>
        <v>MH5SUNAMPEB</v>
      </c>
      <c r="AT1690" s="94" t="str" cm="1">
        <f t="array" ref="AT1690">IF(AS1690="","",IF(SUMPRODUCT((AS1690=$AS$7:$AS$2085)*(AI1690=$AI$7:$AI$2085)*(AO1690=$AO$7:$AO$2085)*(AP1690=$AP$7:$AP$2085)*(ROW($AS$7:$AS$2085)&lt;&gt;ROW(AS1690))*((S1690=0)*($S$7:$S$2085&gt;0)+(S1690&gt;0)*($S$7:$S$2085=0)))&gt;0,"SALONES UNIDOS",IF(SUMPRODUCT((AS1690=$AS$7:$AS$2085)*(AI1690=$AI$7:$AI$2085)*((AO1690&lt;$AP$7:$AP$2085)*(AP1690&gt;$AO$7:$AO$2085))*(ROW($AS$7:$AS$2085)&lt;&gt;ROW(AS1690)))&gt;0,"Cruzado","Sin cruce")))</f>
        <v>Sin cruce</v>
      </c>
    </row>
    <row r="1691" spans="3:46" ht="15.6" hidden="1" customHeight="1">
      <c r="C1691" s="496" t="s">
        <v>572</v>
      </c>
      <c r="D1691" s="15" t="s">
        <v>966</v>
      </c>
      <c r="E1691" s="15">
        <v>20261</v>
      </c>
      <c r="F1691" s="503" t="s">
        <v>111</v>
      </c>
      <c r="G1691" s="497" t="s">
        <v>80</v>
      </c>
      <c r="H1691" s="503" t="s">
        <v>84</v>
      </c>
      <c r="I1691" s="503">
        <v>5</v>
      </c>
      <c r="J1691" s="503" t="s">
        <v>598</v>
      </c>
      <c r="K1691" s="503" t="s">
        <v>51</v>
      </c>
      <c r="L1691" s="499" t="s">
        <v>1026</v>
      </c>
      <c r="M1691" s="535" t="s">
        <v>1027</v>
      </c>
      <c r="N1691" s="15" t="s">
        <v>637</v>
      </c>
      <c r="O1691" s="15" t="s">
        <v>578</v>
      </c>
      <c r="P1691" s="503" t="s">
        <v>579</v>
      </c>
      <c r="Q1691" s="15">
        <v>0</v>
      </c>
      <c r="R1691" s="15">
        <v>4</v>
      </c>
      <c r="S1691" s="479">
        <v>4</v>
      </c>
      <c r="T1691" s="15">
        <v>3</v>
      </c>
      <c r="U1691" s="471"/>
      <c r="V1691" s="550">
        <v>20</v>
      </c>
      <c r="W1691" s="497">
        <v>43041422</v>
      </c>
      <c r="X1691" s="566" t="s">
        <v>207</v>
      </c>
      <c r="Y1691" s="15" t="s">
        <v>579</v>
      </c>
      <c r="Z1691" s="15"/>
      <c r="AA1691" s="15"/>
      <c r="AB1691" s="15"/>
      <c r="AC1691" s="493"/>
      <c r="AD1691" s="15"/>
      <c r="AE1691" s="15" t="s">
        <v>1119</v>
      </c>
      <c r="AF1691" s="497"/>
      <c r="AG1691" s="497"/>
      <c r="AH1691" s="497" t="s">
        <v>100</v>
      </c>
      <c r="AI1691" s="15">
        <v>2</v>
      </c>
      <c r="AJ1691" s="15">
        <v>12</v>
      </c>
      <c r="AK1691" s="15">
        <v>40</v>
      </c>
      <c r="AL1691" s="15">
        <v>16</v>
      </c>
      <c r="AM1691" s="15">
        <v>0</v>
      </c>
      <c r="AN1691" s="490">
        <f>IF(AJ1691="",S1691,ROUND(((((AL1691/24)+(AM1691/1440))-((AJ1691/24)+(AK1691/1440)))*1440/50),5))</f>
        <v>4</v>
      </c>
      <c r="AO1691" s="491">
        <f>AJ1691/24+AK1691/1440</f>
        <v>0.52777777777777779</v>
      </c>
      <c r="AP1691" s="491">
        <f>AL1691/24+AM1691/1440</f>
        <v>0.66666666666666663</v>
      </c>
      <c r="AQ1691" s="23" t="str" cm="1">
        <f t="array" ref="AQ1691">IF(X1691="","",IF(SUMPRODUCT((X1691=$X$7:$X$2085)*(AI1691=$AI$7:$AI$2085)*(AO1691=$AO$7:$AO$2085)*(AP1691=$AP$7:$AP$2085)*(ROW($X$7:$X$2085)&lt;&gt;ROW(X1691))*((S1691=0)*($S$7:$S$2085&gt;0)+(S1691&gt;0)*($S$7:$S$2085=0)))&gt;0,"SALONES UNIDOS",IF(SUMPRODUCT((X1691=$X$7:$X$2085)*(AI1691=$AI$7:$AI$2085)*((AO1691&lt;$AP$7:$AP$2085)*(AP1691&gt;$AO$7:$AO$2085))*(ROW($X$7:$X$2085)&lt;&gt;ROW(X1691)))&gt;0,"Cruzado","Sin cruce")))</f>
        <v>Sin cruce</v>
      </c>
      <c r="AR1691" s="23" t="str" cm="1">
        <f t="array" ref="AR1691">IF(AE1691="","",IF(SUMPRODUCT((AE1691=$AE$7:$AE$2085)*(AI1691=$AI$7:$AI$2085)*(AO1691=$AO$7:$AO$2085)*(AP1691=$AP$7:$AP$2085)*(ROW($AE$7:$AE$2085)&lt;&gt;ROW(AE1691))*((S1691=0)*($S$7:$S$2085&gt;0)+(S1691&gt;0)*($S$7:$S$2085=0)))&gt;0,"SALONES UNIDOS",IF(SUMPRODUCT((AE1691=$AE$7:$AE$2085)*(AI1691=$AI$7:$AI$2085)*((AO1691&lt;$AP$7:$AP$2085)*(AP1691&gt;$AO$7:$AO$2085))*(ROW($AE$7:$AE$2085)&lt;&gt;ROW(AE1691)))&gt;0,"Cruzado","Sin cruce")))</f>
        <v>Sin cruce</v>
      </c>
      <c r="AS1691" s="94" t="str">
        <f t="shared" si="33"/>
        <v>MH5SUNAMPEB</v>
      </c>
      <c r="AT1691" s="94" t="str" cm="1">
        <f t="array" ref="AT1691">IF(AS1691="","",IF(SUMPRODUCT((AS1691=$AS$7:$AS$2085)*(AI1691=$AI$7:$AI$2085)*(AO1691=$AO$7:$AO$2085)*(AP1691=$AP$7:$AP$2085)*(ROW($AS$7:$AS$2085)&lt;&gt;ROW(AS1691))*((S1691=0)*($S$7:$S$2085&gt;0)+(S1691&gt;0)*($S$7:$S$2085=0)))&gt;0,"SALONES UNIDOS",IF(SUMPRODUCT((AS1691=$AS$7:$AS$2085)*(AI1691=$AI$7:$AI$2085)*((AO1691&lt;$AP$7:$AP$2085)*(AP1691&gt;$AO$7:$AO$2085))*(ROW($AS$7:$AS$2085)&lt;&gt;ROW(AS1691)))&gt;0,"Cruzado","Sin cruce")))</f>
        <v>Sin cruce</v>
      </c>
    </row>
    <row r="1692" spans="3:46" ht="15.6" hidden="1" customHeight="1">
      <c r="C1692" s="496" t="s">
        <v>572</v>
      </c>
      <c r="D1692" s="15" t="s">
        <v>966</v>
      </c>
      <c r="E1692" s="15">
        <v>20261</v>
      </c>
      <c r="F1692" s="503" t="s">
        <v>111</v>
      </c>
      <c r="G1692" s="497" t="s">
        <v>80</v>
      </c>
      <c r="H1692" s="503" t="s">
        <v>84</v>
      </c>
      <c r="I1692" s="503">
        <v>5</v>
      </c>
      <c r="J1692" s="503" t="s">
        <v>51</v>
      </c>
      <c r="K1692" s="503" t="s">
        <v>51</v>
      </c>
      <c r="L1692" s="499" t="s">
        <v>1029</v>
      </c>
      <c r="M1692" s="535" t="s">
        <v>1030</v>
      </c>
      <c r="N1692" s="15" t="s">
        <v>577</v>
      </c>
      <c r="O1692" s="15" t="s">
        <v>578</v>
      </c>
      <c r="P1692" s="503" t="s">
        <v>579</v>
      </c>
      <c r="Q1692" s="15">
        <v>3</v>
      </c>
      <c r="R1692" s="15">
        <v>0</v>
      </c>
      <c r="S1692" s="479">
        <v>3</v>
      </c>
      <c r="T1692" s="15">
        <v>5</v>
      </c>
      <c r="U1692" s="471"/>
      <c r="V1692" s="550">
        <v>40</v>
      </c>
      <c r="W1692" s="497">
        <v>21426247</v>
      </c>
      <c r="X1692" s="566" t="s">
        <v>256</v>
      </c>
      <c r="Y1692" s="479" t="s">
        <v>579</v>
      </c>
      <c r="Z1692" s="15"/>
      <c r="AA1692" s="15"/>
      <c r="AB1692" s="15"/>
      <c r="AC1692" s="510" t="s">
        <v>1098</v>
      </c>
      <c r="AD1692" s="497"/>
      <c r="AE1692" s="479"/>
      <c r="AF1692" s="497"/>
      <c r="AG1692" s="497"/>
      <c r="AH1692" s="15" t="s">
        <v>582</v>
      </c>
      <c r="AI1692" s="15">
        <v>3</v>
      </c>
      <c r="AJ1692" s="15">
        <v>10</v>
      </c>
      <c r="AK1692" s="15">
        <v>10</v>
      </c>
      <c r="AL1692" s="15">
        <v>12</v>
      </c>
      <c r="AM1692" s="15">
        <v>40</v>
      </c>
      <c r="AN1692" s="490">
        <f>IF(AJ1692="",S1692,ROUND(((((AL1692/24)+(AM1692/1440))-((AJ1692/24)+(AK1692/1440)))*1440/50),5))</f>
        <v>3</v>
      </c>
      <c r="AO1692" s="491">
        <f>AJ1692/24+AK1692/1440</f>
        <v>0.4236111111111111</v>
      </c>
      <c r="AP1692" s="491">
        <f>AL1692/24+AM1692/1440</f>
        <v>0.52777777777777779</v>
      </c>
      <c r="AQ1692" s="23" t="str" cm="1">
        <f t="array" ref="AQ1692">IF(X1692="","",IF(SUMPRODUCT((X1692=$X$7:$X$2085)*(AI1692=$AI$7:$AI$2085)*(AO1692=$AO$7:$AO$2085)*(AP1692=$AP$7:$AP$2085)*(ROW($X$7:$X$2085)&lt;&gt;ROW(X1692))*((S1692=0)*($S$7:$S$2085&gt;0)+(S1692&gt;0)*($S$7:$S$2085=0)))&gt;0,"SALONES UNIDOS",IF(SUMPRODUCT((X1692=$X$7:$X$2085)*(AI1692=$AI$7:$AI$2085)*((AO1692&lt;$AP$7:$AP$2085)*(AP1692&gt;$AO$7:$AO$2085))*(ROW($X$7:$X$2085)&lt;&gt;ROW(X1692)))&gt;0,"Cruzado","Sin cruce")))</f>
        <v>Sin cruce</v>
      </c>
      <c r="AR1692" s="23" t="str" cm="1">
        <f t="array" ref="AR1692">IF(AE1692="","",IF(SUMPRODUCT((AE1692=$AE$7:$AE$2085)*(AI1692=$AI$7:$AI$2085)*(AO1692=$AO$7:$AO$2085)*(AP1692=$AP$7:$AP$2085)*(ROW($AE$7:$AE$2085)&lt;&gt;ROW(AE1692))*((S1692=0)*($S$7:$S$2085&gt;0)+(S1692&gt;0)*($S$7:$S$2085=0)))&gt;0,"SALONES UNIDOS",IF(SUMPRODUCT((AE1692=$AE$7:$AE$2085)*(AI1692=$AI$7:$AI$2085)*((AO1692&lt;$AP$7:$AP$2085)*(AP1692&gt;$AO$7:$AO$2085))*(ROW($AE$7:$AE$2085)&lt;&gt;ROW(AE1692)))&gt;0,"Cruzado","Sin cruce")))</f>
        <v/>
      </c>
      <c r="AS1692" s="94" t="str">
        <f t="shared" si="33"/>
        <v>MH5SUNAMPEB</v>
      </c>
      <c r="AT1692" s="94" t="str" cm="1">
        <f t="array" ref="AT1692">IF(AS1692="","",IF(SUMPRODUCT((AS1692=$AS$7:$AS$2085)*(AI1692=$AI$7:$AI$2085)*(AO1692=$AO$7:$AO$2085)*(AP1692=$AP$7:$AP$2085)*(ROW($AS$7:$AS$2085)&lt;&gt;ROW(AS1692))*((S1692=0)*($S$7:$S$2085&gt;0)+(S1692&gt;0)*($S$7:$S$2085=0)))&gt;0,"SALONES UNIDOS",IF(SUMPRODUCT((AS1692=$AS$7:$AS$2085)*(AI1692=$AI$7:$AI$2085)*((AO1692&lt;$AP$7:$AP$2085)*(AP1692&gt;$AO$7:$AO$2085))*(ROW($AS$7:$AS$2085)&lt;&gt;ROW(AS1692)))&gt;0,"Cruzado","Sin cruce")))</f>
        <v>Sin cruce</v>
      </c>
    </row>
    <row r="1693" spans="3:46" ht="15.6" hidden="1" customHeight="1">
      <c r="C1693" s="496" t="s">
        <v>572</v>
      </c>
      <c r="D1693" s="15" t="s">
        <v>966</v>
      </c>
      <c r="E1693" s="15">
        <v>20261</v>
      </c>
      <c r="F1693" s="503" t="s">
        <v>111</v>
      </c>
      <c r="G1693" s="497" t="s">
        <v>80</v>
      </c>
      <c r="H1693" s="503" t="s">
        <v>84</v>
      </c>
      <c r="I1693" s="503">
        <v>5</v>
      </c>
      <c r="J1693" s="503" t="s">
        <v>597</v>
      </c>
      <c r="K1693" s="503" t="s">
        <v>51</v>
      </c>
      <c r="L1693" s="499" t="s">
        <v>1029</v>
      </c>
      <c r="M1693" s="535" t="s">
        <v>1030</v>
      </c>
      <c r="N1693" s="15" t="s">
        <v>577</v>
      </c>
      <c r="O1693" s="15" t="s">
        <v>578</v>
      </c>
      <c r="P1693" s="503" t="s">
        <v>579</v>
      </c>
      <c r="Q1693" s="15">
        <v>0</v>
      </c>
      <c r="R1693" s="15">
        <v>4</v>
      </c>
      <c r="S1693" s="479">
        <v>4</v>
      </c>
      <c r="T1693" s="15">
        <v>5</v>
      </c>
      <c r="U1693" s="471"/>
      <c r="V1693" s="550">
        <v>20</v>
      </c>
      <c r="W1693" s="497">
        <v>21426247</v>
      </c>
      <c r="X1693" s="566" t="s">
        <v>256</v>
      </c>
      <c r="Y1693" s="479" t="s">
        <v>579</v>
      </c>
      <c r="Z1693" s="15"/>
      <c r="AA1693" s="15"/>
      <c r="AB1693" s="15"/>
      <c r="AC1693" s="493"/>
      <c r="AD1693" s="497"/>
      <c r="AE1693" s="479" t="s">
        <v>1116</v>
      </c>
      <c r="AF1693" s="497"/>
      <c r="AG1693" s="497"/>
      <c r="AH1693" s="15" t="s">
        <v>100</v>
      </c>
      <c r="AI1693" s="15">
        <v>3</v>
      </c>
      <c r="AJ1693" s="15">
        <v>12</v>
      </c>
      <c r="AK1693" s="15">
        <v>40</v>
      </c>
      <c r="AL1693" s="15">
        <v>16</v>
      </c>
      <c r="AM1693" s="15">
        <v>0</v>
      </c>
      <c r="AN1693" s="490">
        <f>IF(AJ1693="",S1693,ROUND(((((AL1693/24)+(AM1693/1440))-((AJ1693/24)+(AK1693/1440)))*1440/50),5))</f>
        <v>4</v>
      </c>
      <c r="AO1693" s="491">
        <f>AJ1693/24+AK1693/1440</f>
        <v>0.52777777777777779</v>
      </c>
      <c r="AP1693" s="491">
        <f>AL1693/24+AM1693/1440</f>
        <v>0.66666666666666663</v>
      </c>
      <c r="AQ1693" s="23" t="str" cm="1">
        <f t="array" ref="AQ1693">IF(X1693="","",IF(SUMPRODUCT((X1693=$X$7:$X$2085)*(AI1693=$AI$7:$AI$2085)*(AO1693=$AO$7:$AO$2085)*(AP1693=$AP$7:$AP$2085)*(ROW($X$7:$X$2085)&lt;&gt;ROW(X1693))*((S1693=0)*($S$7:$S$2085&gt;0)+(S1693&gt;0)*($S$7:$S$2085=0)))&gt;0,"SALONES UNIDOS",IF(SUMPRODUCT((X1693=$X$7:$X$2085)*(AI1693=$AI$7:$AI$2085)*((AO1693&lt;$AP$7:$AP$2085)*(AP1693&gt;$AO$7:$AO$2085))*(ROW($X$7:$X$2085)&lt;&gt;ROW(X1693)))&gt;0,"Cruzado","Sin cruce")))</f>
        <v>Sin cruce</v>
      </c>
      <c r="AR1693" s="23" t="str" cm="1">
        <f t="array" ref="AR1693">IF(AE1693="","",IF(SUMPRODUCT((AE1693=$AE$7:$AE$2085)*(AI1693=$AI$7:$AI$2085)*(AO1693=$AO$7:$AO$2085)*(AP1693=$AP$7:$AP$2085)*(ROW($AE$7:$AE$2085)&lt;&gt;ROW(AE1693))*((S1693=0)*($S$7:$S$2085&gt;0)+(S1693&gt;0)*($S$7:$S$2085=0)))&gt;0,"SALONES UNIDOS",IF(SUMPRODUCT((AE1693=$AE$7:$AE$2085)*(AI1693=$AI$7:$AI$2085)*((AO1693&lt;$AP$7:$AP$2085)*(AP1693&gt;$AO$7:$AO$2085))*(ROW($AE$7:$AE$2085)&lt;&gt;ROW(AE1693)))&gt;0,"Cruzado","Sin cruce")))</f>
        <v>Sin cruce</v>
      </c>
      <c r="AS1693" s="94" t="str">
        <f t="shared" si="33"/>
        <v>MH5SUNAMPEB</v>
      </c>
      <c r="AT1693" s="94" t="str" cm="1">
        <f t="array" ref="AT1693">IF(AS1693="","",IF(SUMPRODUCT((AS1693=$AS$7:$AS$2085)*(AI1693=$AI$7:$AI$2085)*(AO1693=$AO$7:$AO$2085)*(AP1693=$AP$7:$AP$2085)*(ROW($AS$7:$AS$2085)&lt;&gt;ROW(AS1693))*((S1693=0)*($S$7:$S$2085&gt;0)+(S1693&gt;0)*($S$7:$S$2085=0)))&gt;0,"SALONES UNIDOS",IF(SUMPRODUCT((AS1693=$AS$7:$AS$2085)*(AI1693=$AI$7:$AI$2085)*((AO1693&lt;$AP$7:$AP$2085)*(AP1693&gt;$AO$7:$AO$2085))*(ROW($AS$7:$AS$2085)&lt;&gt;ROW(AS1693)))&gt;0,"Cruzado","Sin cruce")))</f>
        <v>Sin cruce</v>
      </c>
    </row>
    <row r="1694" spans="3:46" ht="15.6" hidden="1" customHeight="1">
      <c r="C1694" s="496" t="s">
        <v>572</v>
      </c>
      <c r="D1694" s="15" t="s">
        <v>966</v>
      </c>
      <c r="E1694" s="15">
        <v>20261</v>
      </c>
      <c r="F1694" s="503" t="s">
        <v>111</v>
      </c>
      <c r="G1694" s="497" t="s">
        <v>80</v>
      </c>
      <c r="H1694" s="503" t="s">
        <v>84</v>
      </c>
      <c r="I1694" s="503">
        <v>5</v>
      </c>
      <c r="J1694" s="503" t="s">
        <v>598</v>
      </c>
      <c r="K1694" s="503" t="s">
        <v>51</v>
      </c>
      <c r="L1694" s="499" t="s">
        <v>1029</v>
      </c>
      <c r="M1694" s="535" t="s">
        <v>1030</v>
      </c>
      <c r="N1694" s="15" t="s">
        <v>577</v>
      </c>
      <c r="O1694" s="15" t="s">
        <v>578</v>
      </c>
      <c r="P1694" s="503" t="s">
        <v>579</v>
      </c>
      <c r="Q1694" s="15">
        <v>0</v>
      </c>
      <c r="R1694" s="15">
        <v>4</v>
      </c>
      <c r="S1694" s="479">
        <v>4</v>
      </c>
      <c r="T1694" s="15">
        <v>5</v>
      </c>
      <c r="U1694" s="471"/>
      <c r="V1694" s="550">
        <v>20</v>
      </c>
      <c r="W1694" s="497">
        <v>21426247</v>
      </c>
      <c r="X1694" s="566" t="s">
        <v>256</v>
      </c>
      <c r="Y1694" s="479" t="s">
        <v>579</v>
      </c>
      <c r="Z1694" s="15"/>
      <c r="AA1694" s="15"/>
      <c r="AB1694" s="15"/>
      <c r="AC1694" s="493"/>
      <c r="AD1694" s="497"/>
      <c r="AE1694" s="479" t="s">
        <v>1116</v>
      </c>
      <c r="AF1694" s="497"/>
      <c r="AG1694" s="497"/>
      <c r="AH1694" s="15" t="s">
        <v>100</v>
      </c>
      <c r="AI1694" s="15">
        <v>5</v>
      </c>
      <c r="AJ1694" s="15">
        <v>13</v>
      </c>
      <c r="AK1694" s="15">
        <v>30</v>
      </c>
      <c r="AL1694" s="15">
        <v>16</v>
      </c>
      <c r="AM1694" s="15">
        <v>50</v>
      </c>
      <c r="AN1694" s="490">
        <f>IF(AJ1694="",S1694,ROUND(((((AL1694/24)+(AM1694/1440))-((AJ1694/24)+(AK1694/1440)))*1440/50),5))</f>
        <v>4</v>
      </c>
      <c r="AO1694" s="491">
        <f>AJ1694/24+AK1694/1440</f>
        <v>0.5625</v>
      </c>
      <c r="AP1694" s="491">
        <f>AL1694/24+AM1694/1440</f>
        <v>0.70138888888888884</v>
      </c>
      <c r="AQ1694" s="23" t="str" cm="1">
        <f t="array" ref="AQ1694">IF(X1694="","",IF(SUMPRODUCT((X1694=$X$7:$X$2085)*(AI1694=$AI$7:$AI$2085)*(AO1694=$AO$7:$AO$2085)*(AP1694=$AP$7:$AP$2085)*(ROW($X$7:$X$2085)&lt;&gt;ROW(X1694))*((S1694=0)*($S$7:$S$2085&gt;0)+(S1694&gt;0)*($S$7:$S$2085=0)))&gt;0,"SALONES UNIDOS",IF(SUMPRODUCT((X1694=$X$7:$X$2085)*(AI1694=$AI$7:$AI$2085)*((AO1694&lt;$AP$7:$AP$2085)*(AP1694&gt;$AO$7:$AO$2085))*(ROW($X$7:$X$2085)&lt;&gt;ROW(X1694)))&gt;0,"Cruzado","Sin cruce")))</f>
        <v>Sin cruce</v>
      </c>
      <c r="AR1694" s="23" t="str" cm="1">
        <f t="array" ref="AR1694">IF(AE1694="","",IF(SUMPRODUCT((AE1694=$AE$7:$AE$2085)*(AI1694=$AI$7:$AI$2085)*(AO1694=$AO$7:$AO$2085)*(AP1694=$AP$7:$AP$2085)*(ROW($AE$7:$AE$2085)&lt;&gt;ROW(AE1694))*((S1694=0)*($S$7:$S$2085&gt;0)+(S1694&gt;0)*($S$7:$S$2085=0)))&gt;0,"SALONES UNIDOS",IF(SUMPRODUCT((AE1694=$AE$7:$AE$2085)*(AI1694=$AI$7:$AI$2085)*((AO1694&lt;$AP$7:$AP$2085)*(AP1694&gt;$AO$7:$AO$2085))*(ROW($AE$7:$AE$2085)&lt;&gt;ROW(AE1694)))&gt;0,"Cruzado","Sin cruce")))</f>
        <v>Sin cruce</v>
      </c>
      <c r="AS1694" s="94" t="str">
        <f t="shared" si="33"/>
        <v>MH5SUNAMPEB</v>
      </c>
      <c r="AT1694" s="94" t="str" cm="1">
        <f t="array" ref="AT1694">IF(AS1694="","",IF(SUMPRODUCT((AS1694=$AS$7:$AS$2085)*(AI1694=$AI$7:$AI$2085)*(AO1694=$AO$7:$AO$2085)*(AP1694=$AP$7:$AP$2085)*(ROW($AS$7:$AS$2085)&lt;&gt;ROW(AS1694))*((S1694=0)*($S$7:$S$2085&gt;0)+(S1694&gt;0)*($S$7:$S$2085=0)))&gt;0,"SALONES UNIDOS",IF(SUMPRODUCT((AS1694=$AS$7:$AS$2085)*(AI1694=$AI$7:$AI$2085)*((AO1694&lt;$AP$7:$AP$2085)*(AP1694&gt;$AO$7:$AO$2085))*(ROW($AS$7:$AS$2085)&lt;&gt;ROW(AS1694)))&gt;0,"Cruzado","Sin cruce")))</f>
        <v>Sin cruce</v>
      </c>
    </row>
    <row r="1695" spans="3:46" ht="15.6" hidden="1" customHeight="1">
      <c r="C1695" s="496" t="s">
        <v>572</v>
      </c>
      <c r="D1695" s="15" t="s">
        <v>966</v>
      </c>
      <c r="E1695" s="15">
        <v>20261</v>
      </c>
      <c r="F1695" s="503" t="s">
        <v>111</v>
      </c>
      <c r="G1695" s="497" t="s">
        <v>80</v>
      </c>
      <c r="H1695" s="503" t="s">
        <v>84</v>
      </c>
      <c r="I1695" s="503">
        <v>5</v>
      </c>
      <c r="J1695" s="503" t="s">
        <v>51</v>
      </c>
      <c r="K1695" s="503" t="s">
        <v>51</v>
      </c>
      <c r="L1695" s="499" t="s">
        <v>1031</v>
      </c>
      <c r="M1695" s="535" t="s">
        <v>1032</v>
      </c>
      <c r="N1695" s="15" t="s">
        <v>577</v>
      </c>
      <c r="O1695" s="15" t="s">
        <v>578</v>
      </c>
      <c r="P1695" s="503" t="s">
        <v>579</v>
      </c>
      <c r="Q1695" s="15">
        <v>3</v>
      </c>
      <c r="R1695" s="15">
        <v>0</v>
      </c>
      <c r="S1695" s="479">
        <v>3</v>
      </c>
      <c r="T1695" s="15">
        <v>6</v>
      </c>
      <c r="U1695" s="471"/>
      <c r="V1695" s="550">
        <v>40</v>
      </c>
      <c r="W1695" s="497">
        <v>22309591</v>
      </c>
      <c r="X1695" s="566" t="s">
        <v>245</v>
      </c>
      <c r="Y1695" s="15" t="s">
        <v>579</v>
      </c>
      <c r="Z1695" s="15"/>
      <c r="AA1695" s="15"/>
      <c r="AB1695" s="15"/>
      <c r="AC1695" s="15" t="s">
        <v>1115</v>
      </c>
      <c r="AD1695" s="15"/>
      <c r="AE1695" s="479"/>
      <c r="AF1695" s="497"/>
      <c r="AG1695" s="497"/>
      <c r="AH1695" s="497" t="s">
        <v>582</v>
      </c>
      <c r="AI1695" s="15">
        <v>1</v>
      </c>
      <c r="AJ1695" s="15">
        <v>11</v>
      </c>
      <c r="AK1695" s="15">
        <v>50</v>
      </c>
      <c r="AL1695" s="15">
        <v>14</v>
      </c>
      <c r="AM1695" s="15">
        <v>20</v>
      </c>
      <c r="AN1695" s="490">
        <f>IF(AJ1695="",S1695,ROUND(((((AL1695/24)+(AM1695/1440))-((AJ1695/24)+(AK1695/1440)))*1440/50),5))</f>
        <v>3</v>
      </c>
      <c r="AO1695" s="491">
        <f>AJ1695/24+AK1695/1440</f>
        <v>0.49305555555555552</v>
      </c>
      <c r="AP1695" s="491">
        <f>AL1695/24+AM1695/1440</f>
        <v>0.59722222222222221</v>
      </c>
      <c r="AQ1695" s="23" t="str" cm="1">
        <f t="array" ref="AQ1695">IF(X1695="","",IF(SUMPRODUCT((X1695=$X$7:$X$2085)*(AI1695=$AI$7:$AI$2085)*(AO1695=$AO$7:$AO$2085)*(AP1695=$AP$7:$AP$2085)*(ROW($X$7:$X$2085)&lt;&gt;ROW(X1695))*((S1695=0)*($S$7:$S$2085&gt;0)+(S1695&gt;0)*($S$7:$S$2085=0)))&gt;0,"SALONES UNIDOS",IF(SUMPRODUCT((X1695=$X$7:$X$2085)*(AI1695=$AI$7:$AI$2085)*((AO1695&lt;$AP$7:$AP$2085)*(AP1695&gt;$AO$7:$AO$2085))*(ROW($X$7:$X$2085)&lt;&gt;ROW(X1695)))&gt;0,"Cruzado","Sin cruce")))</f>
        <v>Sin cruce</v>
      </c>
      <c r="AR1695" s="23" t="str" cm="1">
        <f t="array" ref="AR1695">IF(AE1695="","",IF(SUMPRODUCT((AE1695=$AE$7:$AE$2085)*(AI1695=$AI$7:$AI$2085)*(AO1695=$AO$7:$AO$2085)*(AP1695=$AP$7:$AP$2085)*(ROW($AE$7:$AE$2085)&lt;&gt;ROW(AE1695))*((S1695=0)*($S$7:$S$2085&gt;0)+(S1695&gt;0)*($S$7:$S$2085=0)))&gt;0,"SALONES UNIDOS",IF(SUMPRODUCT((AE1695=$AE$7:$AE$2085)*(AI1695=$AI$7:$AI$2085)*((AO1695&lt;$AP$7:$AP$2085)*(AP1695&gt;$AO$7:$AO$2085))*(ROW($AE$7:$AE$2085)&lt;&gt;ROW(AE1695)))&gt;0,"Cruzado","Sin cruce")))</f>
        <v/>
      </c>
      <c r="AS1695" s="94" t="str">
        <f t="shared" si="33"/>
        <v>MH5SUNAMPEB</v>
      </c>
      <c r="AT1695" s="94" t="str" cm="1">
        <f t="array" ref="AT1695">IF(AS1695="","",IF(SUMPRODUCT((AS1695=$AS$7:$AS$2085)*(AI1695=$AI$7:$AI$2085)*(AO1695=$AO$7:$AO$2085)*(AP1695=$AP$7:$AP$2085)*(ROW($AS$7:$AS$2085)&lt;&gt;ROW(AS1695))*((S1695=0)*($S$7:$S$2085&gt;0)+(S1695&gt;0)*($S$7:$S$2085=0)))&gt;0,"SALONES UNIDOS",IF(SUMPRODUCT((AS1695=$AS$7:$AS$2085)*(AI1695=$AI$7:$AI$2085)*((AO1695&lt;$AP$7:$AP$2085)*(AP1695&gt;$AO$7:$AO$2085))*(ROW($AS$7:$AS$2085)&lt;&gt;ROW(AS1695)))&gt;0,"Cruzado","Sin cruce")))</f>
        <v>Sin cruce</v>
      </c>
    </row>
    <row r="1696" spans="3:46" ht="15.6" hidden="1" customHeight="1">
      <c r="C1696" s="496" t="s">
        <v>572</v>
      </c>
      <c r="D1696" s="15" t="s">
        <v>966</v>
      </c>
      <c r="E1696" s="15">
        <v>20261</v>
      </c>
      <c r="F1696" s="503" t="s">
        <v>111</v>
      </c>
      <c r="G1696" s="497" t="s">
        <v>80</v>
      </c>
      <c r="H1696" s="503" t="s">
        <v>84</v>
      </c>
      <c r="I1696" s="503">
        <v>5</v>
      </c>
      <c r="J1696" s="503" t="s">
        <v>597</v>
      </c>
      <c r="K1696" s="503" t="s">
        <v>51</v>
      </c>
      <c r="L1696" s="499" t="s">
        <v>1031</v>
      </c>
      <c r="M1696" s="535" t="s">
        <v>1032</v>
      </c>
      <c r="N1696" s="15" t="s">
        <v>577</v>
      </c>
      <c r="O1696" s="15" t="s">
        <v>578</v>
      </c>
      <c r="P1696" s="503" t="s">
        <v>579</v>
      </c>
      <c r="Q1696" s="15">
        <v>0</v>
      </c>
      <c r="R1696" s="15">
        <v>6</v>
      </c>
      <c r="S1696" s="479">
        <v>6</v>
      </c>
      <c r="T1696" s="15">
        <v>6</v>
      </c>
      <c r="U1696" s="471"/>
      <c r="V1696" s="550">
        <v>20</v>
      </c>
      <c r="W1696" s="497">
        <v>22309591</v>
      </c>
      <c r="X1696" s="566" t="s">
        <v>245</v>
      </c>
      <c r="Y1696" s="15" t="s">
        <v>579</v>
      </c>
      <c r="Z1696" s="15"/>
      <c r="AA1696" s="15"/>
      <c r="AB1696" s="15"/>
      <c r="AC1696" s="493"/>
      <c r="AD1696" s="15"/>
      <c r="AE1696" s="15" t="s">
        <v>1116</v>
      </c>
      <c r="AF1696" s="497"/>
      <c r="AG1696" s="497"/>
      <c r="AH1696" s="497" t="s">
        <v>100</v>
      </c>
      <c r="AI1696" s="15">
        <v>1</v>
      </c>
      <c r="AJ1696" s="15">
        <v>14</v>
      </c>
      <c r="AK1696" s="15">
        <v>20</v>
      </c>
      <c r="AL1696" s="15">
        <v>19</v>
      </c>
      <c r="AM1696" s="15">
        <v>20</v>
      </c>
      <c r="AN1696" s="490">
        <f>IF(AJ1696="",S1696,ROUND(((((AL1696/24)+(AM1696/1440))-((AJ1696/24)+(AK1696/1440)))*1440/50),5))</f>
        <v>6</v>
      </c>
      <c r="AO1696" s="491">
        <f>AJ1696/24+AK1696/1440</f>
        <v>0.59722222222222221</v>
      </c>
      <c r="AP1696" s="491">
        <f>AL1696/24+AM1696/1440</f>
        <v>0.80555555555555547</v>
      </c>
      <c r="AQ1696" s="23" t="str" cm="1">
        <f t="array" ref="AQ1696">IF(X1696="","",IF(SUMPRODUCT((X1696=$X$7:$X$2085)*(AI1696=$AI$7:$AI$2085)*(AO1696=$AO$7:$AO$2085)*(AP1696=$AP$7:$AP$2085)*(ROW($X$7:$X$2085)&lt;&gt;ROW(X1696))*((S1696=0)*($S$7:$S$2085&gt;0)+(S1696&gt;0)*($S$7:$S$2085=0)))&gt;0,"SALONES UNIDOS",IF(SUMPRODUCT((X1696=$X$7:$X$2085)*(AI1696=$AI$7:$AI$2085)*((AO1696&lt;$AP$7:$AP$2085)*(AP1696&gt;$AO$7:$AO$2085))*(ROW($X$7:$X$2085)&lt;&gt;ROW(X1696)))&gt;0,"Cruzado","Sin cruce")))</f>
        <v>Sin cruce</v>
      </c>
      <c r="AR1696" s="23" t="str" cm="1">
        <f t="array" ref="AR1696">IF(AE1696="","",IF(SUMPRODUCT((AE1696=$AE$7:$AE$2085)*(AI1696=$AI$7:$AI$2085)*(AO1696=$AO$7:$AO$2085)*(AP1696=$AP$7:$AP$2085)*(ROW($AE$7:$AE$2085)&lt;&gt;ROW(AE1696))*((S1696=0)*($S$7:$S$2085&gt;0)+(S1696&gt;0)*($S$7:$S$2085=0)))&gt;0,"SALONES UNIDOS",IF(SUMPRODUCT((AE1696=$AE$7:$AE$2085)*(AI1696=$AI$7:$AI$2085)*((AO1696&lt;$AP$7:$AP$2085)*(AP1696&gt;$AO$7:$AO$2085))*(ROW($AE$7:$AE$2085)&lt;&gt;ROW(AE1696)))&gt;0,"Cruzado","Sin cruce")))</f>
        <v>Sin cruce</v>
      </c>
      <c r="AS1696" s="94" t="str">
        <f t="shared" si="33"/>
        <v>MH5SUNAMPEB</v>
      </c>
      <c r="AT1696" s="94" t="str" cm="1">
        <f t="array" ref="AT1696">IF(AS1696="","",IF(SUMPRODUCT((AS1696=$AS$7:$AS$2085)*(AI1696=$AI$7:$AI$2085)*(AO1696=$AO$7:$AO$2085)*(AP1696=$AP$7:$AP$2085)*(ROW($AS$7:$AS$2085)&lt;&gt;ROW(AS1696))*((S1696=0)*($S$7:$S$2085&gt;0)+(S1696&gt;0)*($S$7:$S$2085=0)))&gt;0,"SALONES UNIDOS",IF(SUMPRODUCT((AS1696=$AS$7:$AS$2085)*(AI1696=$AI$7:$AI$2085)*((AO1696&lt;$AP$7:$AP$2085)*(AP1696&gt;$AO$7:$AO$2085))*(ROW($AS$7:$AS$2085)&lt;&gt;ROW(AS1696)))&gt;0,"Cruzado","Sin cruce")))</f>
        <v>Sin cruce</v>
      </c>
    </row>
    <row r="1697" spans="3:46" ht="15.6" hidden="1" customHeight="1">
      <c r="C1697" s="496" t="s">
        <v>572</v>
      </c>
      <c r="D1697" s="15" t="s">
        <v>966</v>
      </c>
      <c r="E1697" s="15">
        <v>20261</v>
      </c>
      <c r="F1697" s="503" t="s">
        <v>111</v>
      </c>
      <c r="G1697" s="497" t="s">
        <v>80</v>
      </c>
      <c r="H1697" s="503" t="s">
        <v>84</v>
      </c>
      <c r="I1697" s="503">
        <v>5</v>
      </c>
      <c r="J1697" s="503" t="s">
        <v>598</v>
      </c>
      <c r="K1697" s="503" t="s">
        <v>51</v>
      </c>
      <c r="L1697" s="499" t="s">
        <v>1031</v>
      </c>
      <c r="M1697" s="535" t="s">
        <v>1032</v>
      </c>
      <c r="N1697" s="15" t="s">
        <v>577</v>
      </c>
      <c r="O1697" s="15" t="s">
        <v>578</v>
      </c>
      <c r="P1697" s="503" t="s">
        <v>579</v>
      </c>
      <c r="Q1697" s="15">
        <v>0</v>
      </c>
      <c r="R1697" s="15">
        <v>6</v>
      </c>
      <c r="S1697" s="479">
        <v>6</v>
      </c>
      <c r="T1697" s="15">
        <v>6</v>
      </c>
      <c r="U1697" s="471"/>
      <c r="V1697" s="550">
        <v>20</v>
      </c>
      <c r="W1697" s="497">
        <v>22309591</v>
      </c>
      <c r="X1697" s="566" t="s">
        <v>245</v>
      </c>
      <c r="Y1697" s="15" t="s">
        <v>579</v>
      </c>
      <c r="Z1697" s="15"/>
      <c r="AA1697" s="15"/>
      <c r="AB1697" s="15"/>
      <c r="AC1697" s="493"/>
      <c r="AD1697" s="15"/>
      <c r="AE1697" s="15" t="s">
        <v>1116</v>
      </c>
      <c r="AF1697" s="497"/>
      <c r="AG1697" s="497"/>
      <c r="AH1697" s="497" t="s">
        <v>100</v>
      </c>
      <c r="AI1697" s="15">
        <v>5</v>
      </c>
      <c r="AJ1697" s="15">
        <v>8</v>
      </c>
      <c r="AK1697" s="15">
        <v>30</v>
      </c>
      <c r="AL1697" s="15">
        <v>13</v>
      </c>
      <c r="AM1697" s="15">
        <v>30</v>
      </c>
      <c r="AN1697" s="490">
        <f>IF(AJ1697="",S1697,ROUND(((((AL1697/24)+(AM1697/1440))-((AJ1697/24)+(AK1697/1440)))*1440/50),5))</f>
        <v>6</v>
      </c>
      <c r="AO1697" s="491">
        <f>AJ1697/24+AK1697/1440</f>
        <v>0.35416666666666663</v>
      </c>
      <c r="AP1697" s="491">
        <f>AL1697/24+AM1697/1440</f>
        <v>0.5625</v>
      </c>
      <c r="AQ1697" s="23" t="str" cm="1">
        <f t="array" ref="AQ1697">IF(X1697="","",IF(SUMPRODUCT((X1697=$X$7:$X$2085)*(AI1697=$AI$7:$AI$2085)*(AO1697=$AO$7:$AO$2085)*(AP1697=$AP$7:$AP$2085)*(ROW($X$7:$X$2085)&lt;&gt;ROW(X1697))*((S1697=0)*($S$7:$S$2085&gt;0)+(S1697&gt;0)*($S$7:$S$2085=0)))&gt;0,"SALONES UNIDOS",IF(SUMPRODUCT((X1697=$X$7:$X$2085)*(AI1697=$AI$7:$AI$2085)*((AO1697&lt;$AP$7:$AP$2085)*(AP1697&gt;$AO$7:$AO$2085))*(ROW($X$7:$X$2085)&lt;&gt;ROW(X1697)))&gt;0,"Cruzado","Sin cruce")))</f>
        <v>Sin cruce</v>
      </c>
      <c r="AR1697" s="23" t="str" cm="1">
        <f t="array" ref="AR1697">IF(AE1697="","",IF(SUMPRODUCT((AE1697=$AE$7:$AE$2085)*(AI1697=$AI$7:$AI$2085)*(AO1697=$AO$7:$AO$2085)*(AP1697=$AP$7:$AP$2085)*(ROW($AE$7:$AE$2085)&lt;&gt;ROW(AE1697))*((S1697=0)*($S$7:$S$2085&gt;0)+(S1697&gt;0)*($S$7:$S$2085=0)))&gt;0,"SALONES UNIDOS",IF(SUMPRODUCT((AE1697=$AE$7:$AE$2085)*(AI1697=$AI$7:$AI$2085)*((AO1697&lt;$AP$7:$AP$2085)*(AP1697&gt;$AO$7:$AO$2085))*(ROW($AE$7:$AE$2085)&lt;&gt;ROW(AE1697)))&gt;0,"Cruzado","Sin cruce")))</f>
        <v>Sin cruce</v>
      </c>
      <c r="AS1697" s="94" t="str">
        <f t="shared" si="33"/>
        <v>MH5SUNAMPEB</v>
      </c>
      <c r="AT1697" s="94" t="str" cm="1">
        <f t="array" ref="AT1697">IF(AS1697="","",IF(SUMPRODUCT((AS1697=$AS$7:$AS$2085)*(AI1697=$AI$7:$AI$2085)*(AO1697=$AO$7:$AO$2085)*(AP1697=$AP$7:$AP$2085)*(ROW($AS$7:$AS$2085)&lt;&gt;ROW(AS1697))*((S1697=0)*($S$7:$S$2085&gt;0)+(S1697&gt;0)*($S$7:$S$2085=0)))&gt;0,"SALONES UNIDOS",IF(SUMPRODUCT((AS1697=$AS$7:$AS$2085)*(AI1697=$AI$7:$AI$2085)*((AO1697&lt;$AP$7:$AP$2085)*(AP1697&gt;$AO$7:$AO$2085))*(ROW($AS$7:$AS$2085)&lt;&gt;ROW(AS1697)))&gt;0,"Cruzado","Sin cruce")))</f>
        <v>Sin cruce</v>
      </c>
    </row>
    <row r="1698" spans="3:46" ht="15.6" hidden="1" customHeight="1">
      <c r="C1698" s="496" t="s">
        <v>572</v>
      </c>
      <c r="D1698" s="15" t="s">
        <v>966</v>
      </c>
      <c r="E1698" s="15">
        <v>20261</v>
      </c>
      <c r="F1698" s="503" t="s">
        <v>111</v>
      </c>
      <c r="G1698" s="497" t="s">
        <v>80</v>
      </c>
      <c r="H1698" s="503" t="s">
        <v>84</v>
      </c>
      <c r="I1698" s="503">
        <v>5</v>
      </c>
      <c r="J1698" s="503" t="s">
        <v>51</v>
      </c>
      <c r="K1698" s="503" t="s">
        <v>51</v>
      </c>
      <c r="L1698" s="499" t="s">
        <v>1033</v>
      </c>
      <c r="M1698" s="535" t="s">
        <v>1034</v>
      </c>
      <c r="N1698" s="15" t="s">
        <v>637</v>
      </c>
      <c r="O1698" s="15" t="s">
        <v>578</v>
      </c>
      <c r="P1698" s="503" t="s">
        <v>579</v>
      </c>
      <c r="Q1698" s="15">
        <v>1</v>
      </c>
      <c r="R1698" s="15">
        <v>0</v>
      </c>
      <c r="S1698" s="479">
        <v>1</v>
      </c>
      <c r="T1698" s="15">
        <v>3</v>
      </c>
      <c r="U1698" s="471"/>
      <c r="V1698" s="550">
        <v>40</v>
      </c>
      <c r="W1698" s="497">
        <v>21861864</v>
      </c>
      <c r="X1698" s="566" t="s">
        <v>474</v>
      </c>
      <c r="Y1698" s="15" t="s">
        <v>579</v>
      </c>
      <c r="Z1698" s="15"/>
      <c r="AA1698" s="15"/>
      <c r="AB1698" s="15"/>
      <c r="AC1698" s="15" t="s">
        <v>1108</v>
      </c>
      <c r="AD1698" s="15"/>
      <c r="AE1698" s="479"/>
      <c r="AF1698" s="497"/>
      <c r="AG1698" s="497"/>
      <c r="AH1698" s="497" t="s">
        <v>582</v>
      </c>
      <c r="AI1698" s="15">
        <v>4</v>
      </c>
      <c r="AJ1698" s="15">
        <v>8</v>
      </c>
      <c r="AK1698" s="15">
        <v>30</v>
      </c>
      <c r="AL1698" s="15">
        <v>9</v>
      </c>
      <c r="AM1698" s="15">
        <v>20</v>
      </c>
      <c r="AN1698" s="490">
        <f>IF(AJ1698="",S1698,ROUND(((((AL1698/24)+(AM1698/1440))-((AJ1698/24)+(AK1698/1440)))*1440/50),5))</f>
        <v>1</v>
      </c>
      <c r="AO1698" s="491">
        <f>AJ1698/24+AK1698/1440</f>
        <v>0.35416666666666663</v>
      </c>
      <c r="AP1698" s="491">
        <f>AL1698/24+AM1698/1440</f>
        <v>0.3888888888888889</v>
      </c>
      <c r="AQ1698" s="23" t="str" cm="1">
        <f t="array" ref="AQ1698">IF(X1698="","",IF(SUMPRODUCT((X1698=$X$7:$X$2085)*(AI1698=$AI$7:$AI$2085)*(AO1698=$AO$7:$AO$2085)*(AP1698=$AP$7:$AP$2085)*(ROW($X$7:$X$2085)&lt;&gt;ROW(X1698))*((S1698=0)*($S$7:$S$2085&gt;0)+(S1698&gt;0)*($S$7:$S$2085=0)))&gt;0,"SALONES UNIDOS",IF(SUMPRODUCT((X1698=$X$7:$X$2085)*(AI1698=$AI$7:$AI$2085)*((AO1698&lt;$AP$7:$AP$2085)*(AP1698&gt;$AO$7:$AO$2085))*(ROW($X$7:$X$2085)&lt;&gt;ROW(X1698)))&gt;0,"Cruzado","Sin cruce")))</f>
        <v>Sin cruce</v>
      </c>
      <c r="AR1698" s="23" t="str" cm="1">
        <f t="array" ref="AR1698">IF(AE1698="","",IF(SUMPRODUCT((AE1698=$AE$7:$AE$2085)*(AI1698=$AI$7:$AI$2085)*(AO1698=$AO$7:$AO$2085)*(AP1698=$AP$7:$AP$2085)*(ROW($AE$7:$AE$2085)&lt;&gt;ROW(AE1698))*((S1698=0)*($S$7:$S$2085&gt;0)+(S1698&gt;0)*($S$7:$S$2085=0)))&gt;0,"SALONES UNIDOS",IF(SUMPRODUCT((AE1698=$AE$7:$AE$2085)*(AI1698=$AI$7:$AI$2085)*((AO1698&lt;$AP$7:$AP$2085)*(AP1698&gt;$AO$7:$AO$2085))*(ROW($AE$7:$AE$2085)&lt;&gt;ROW(AE1698)))&gt;0,"Cruzado","Sin cruce")))</f>
        <v/>
      </c>
      <c r="AS1698" s="94" t="str">
        <f t="shared" si="33"/>
        <v>MH5SUNAMPEB</v>
      </c>
      <c r="AT1698" s="94" t="str" cm="1">
        <f t="array" ref="AT1698">IF(AS1698="","",IF(SUMPRODUCT((AS1698=$AS$7:$AS$2085)*(AI1698=$AI$7:$AI$2085)*(AO1698=$AO$7:$AO$2085)*(AP1698=$AP$7:$AP$2085)*(ROW($AS$7:$AS$2085)&lt;&gt;ROW(AS1698))*((S1698=0)*($S$7:$S$2085&gt;0)+(S1698&gt;0)*($S$7:$S$2085=0)))&gt;0,"SALONES UNIDOS",IF(SUMPRODUCT((AS1698=$AS$7:$AS$2085)*(AI1698=$AI$7:$AI$2085)*((AO1698&lt;$AP$7:$AP$2085)*(AP1698&gt;$AO$7:$AO$2085))*(ROW($AS$7:$AS$2085)&lt;&gt;ROW(AS1698)))&gt;0,"Cruzado","Sin cruce")))</f>
        <v>Sin cruce</v>
      </c>
    </row>
    <row r="1699" spans="3:46" ht="15.6" hidden="1" customHeight="1">
      <c r="C1699" s="496" t="s">
        <v>572</v>
      </c>
      <c r="D1699" s="15" t="s">
        <v>966</v>
      </c>
      <c r="E1699" s="15">
        <v>20261</v>
      </c>
      <c r="F1699" s="503" t="s">
        <v>111</v>
      </c>
      <c r="G1699" s="497" t="s">
        <v>80</v>
      </c>
      <c r="H1699" s="503" t="s">
        <v>84</v>
      </c>
      <c r="I1699" s="503">
        <v>5</v>
      </c>
      <c r="J1699" s="503" t="s">
        <v>597</v>
      </c>
      <c r="K1699" s="503" t="s">
        <v>51</v>
      </c>
      <c r="L1699" s="499" t="s">
        <v>1033</v>
      </c>
      <c r="M1699" s="535" t="s">
        <v>1034</v>
      </c>
      <c r="N1699" s="15" t="s">
        <v>637</v>
      </c>
      <c r="O1699" s="15" t="s">
        <v>578</v>
      </c>
      <c r="P1699" s="503" t="s">
        <v>579</v>
      </c>
      <c r="Q1699" s="15">
        <v>0</v>
      </c>
      <c r="R1699" s="15">
        <v>4</v>
      </c>
      <c r="S1699" s="479">
        <v>4</v>
      </c>
      <c r="T1699" s="15">
        <v>3</v>
      </c>
      <c r="U1699" s="471"/>
      <c r="V1699" s="550">
        <v>20</v>
      </c>
      <c r="W1699" s="497">
        <v>21861864</v>
      </c>
      <c r="X1699" s="566" t="s">
        <v>474</v>
      </c>
      <c r="Y1699" s="15" t="s">
        <v>579</v>
      </c>
      <c r="Z1699" s="15"/>
      <c r="AA1699" s="15"/>
      <c r="AB1699" s="15"/>
      <c r="AC1699" s="493"/>
      <c r="AD1699" s="15"/>
      <c r="AE1699" s="15" t="s">
        <v>1119</v>
      </c>
      <c r="AF1699" s="497"/>
      <c r="AG1699" s="497"/>
      <c r="AH1699" s="497" t="s">
        <v>100</v>
      </c>
      <c r="AI1699" s="15">
        <v>4</v>
      </c>
      <c r="AJ1699" s="15">
        <v>9</v>
      </c>
      <c r="AK1699" s="15">
        <v>20</v>
      </c>
      <c r="AL1699" s="15">
        <v>12</v>
      </c>
      <c r="AM1699" s="15">
        <v>40</v>
      </c>
      <c r="AN1699" s="490">
        <f>IF(AJ1699="",S1699,ROUND(((((AL1699/24)+(AM1699/1440))-((AJ1699/24)+(AK1699/1440)))*1440/50),5))</f>
        <v>4</v>
      </c>
      <c r="AO1699" s="491">
        <f>AJ1699/24+AK1699/1440</f>
        <v>0.3888888888888889</v>
      </c>
      <c r="AP1699" s="491">
        <f>AL1699/24+AM1699/1440</f>
        <v>0.52777777777777779</v>
      </c>
      <c r="AQ1699" s="23" t="str" cm="1">
        <f t="array" ref="AQ1699">IF(X1699="","",IF(SUMPRODUCT((X1699=$X$7:$X$2085)*(AI1699=$AI$7:$AI$2085)*(AO1699=$AO$7:$AO$2085)*(AP1699=$AP$7:$AP$2085)*(ROW($X$7:$X$2085)&lt;&gt;ROW(X1699))*((S1699=0)*($S$7:$S$2085&gt;0)+(S1699&gt;0)*($S$7:$S$2085=0)))&gt;0,"SALONES UNIDOS",IF(SUMPRODUCT((X1699=$X$7:$X$2085)*(AI1699=$AI$7:$AI$2085)*((AO1699&lt;$AP$7:$AP$2085)*(AP1699&gt;$AO$7:$AO$2085))*(ROW($X$7:$X$2085)&lt;&gt;ROW(X1699)))&gt;0,"Cruzado","Sin cruce")))</f>
        <v>Sin cruce</v>
      </c>
      <c r="AR1699" s="23" t="str" cm="1">
        <f t="array" ref="AR1699">IF(AE1699="","",IF(SUMPRODUCT((AE1699=$AE$7:$AE$2085)*(AI1699=$AI$7:$AI$2085)*(AO1699=$AO$7:$AO$2085)*(AP1699=$AP$7:$AP$2085)*(ROW($AE$7:$AE$2085)&lt;&gt;ROW(AE1699))*((S1699=0)*($S$7:$S$2085&gt;0)+(S1699&gt;0)*($S$7:$S$2085=0)))&gt;0,"SALONES UNIDOS",IF(SUMPRODUCT((AE1699=$AE$7:$AE$2085)*(AI1699=$AI$7:$AI$2085)*((AO1699&lt;$AP$7:$AP$2085)*(AP1699&gt;$AO$7:$AO$2085))*(ROW($AE$7:$AE$2085)&lt;&gt;ROW(AE1699)))&gt;0,"Cruzado","Sin cruce")))</f>
        <v>Sin cruce</v>
      </c>
      <c r="AS1699" s="94" t="str">
        <f t="shared" si="33"/>
        <v>MH5SUNAMPEB</v>
      </c>
      <c r="AT1699" s="94" t="str" cm="1">
        <f t="array" ref="AT1699">IF(AS1699="","",IF(SUMPRODUCT((AS1699=$AS$7:$AS$2085)*(AI1699=$AI$7:$AI$2085)*(AO1699=$AO$7:$AO$2085)*(AP1699=$AP$7:$AP$2085)*(ROW($AS$7:$AS$2085)&lt;&gt;ROW(AS1699))*((S1699=0)*($S$7:$S$2085&gt;0)+(S1699&gt;0)*($S$7:$S$2085=0)))&gt;0,"SALONES UNIDOS",IF(SUMPRODUCT((AS1699=$AS$7:$AS$2085)*(AI1699=$AI$7:$AI$2085)*((AO1699&lt;$AP$7:$AP$2085)*(AP1699&gt;$AO$7:$AO$2085))*(ROW($AS$7:$AS$2085)&lt;&gt;ROW(AS1699)))&gt;0,"Cruzado","Sin cruce")))</f>
        <v>Sin cruce</v>
      </c>
    </row>
    <row r="1700" spans="3:46" ht="15.6" hidden="1" customHeight="1">
      <c r="C1700" s="496" t="s">
        <v>572</v>
      </c>
      <c r="D1700" s="15" t="s">
        <v>966</v>
      </c>
      <c r="E1700" s="15">
        <v>20261</v>
      </c>
      <c r="F1700" s="503" t="s">
        <v>111</v>
      </c>
      <c r="G1700" s="497" t="s">
        <v>80</v>
      </c>
      <c r="H1700" s="503" t="s">
        <v>84</v>
      </c>
      <c r="I1700" s="503">
        <v>5</v>
      </c>
      <c r="J1700" s="503" t="s">
        <v>598</v>
      </c>
      <c r="K1700" s="503" t="s">
        <v>51</v>
      </c>
      <c r="L1700" s="499" t="s">
        <v>1033</v>
      </c>
      <c r="M1700" s="535" t="s">
        <v>1034</v>
      </c>
      <c r="N1700" s="15" t="s">
        <v>637</v>
      </c>
      <c r="O1700" s="15" t="s">
        <v>578</v>
      </c>
      <c r="P1700" s="503" t="s">
        <v>579</v>
      </c>
      <c r="Q1700" s="15">
        <v>0</v>
      </c>
      <c r="R1700" s="15">
        <v>4</v>
      </c>
      <c r="S1700" s="479">
        <v>4</v>
      </c>
      <c r="T1700" s="15">
        <v>3</v>
      </c>
      <c r="U1700" s="471"/>
      <c r="V1700" s="550">
        <v>20</v>
      </c>
      <c r="W1700" s="497">
        <v>21861864</v>
      </c>
      <c r="X1700" s="566" t="s">
        <v>474</v>
      </c>
      <c r="Y1700" s="15" t="s">
        <v>579</v>
      </c>
      <c r="Z1700" s="15"/>
      <c r="AA1700" s="15"/>
      <c r="AB1700" s="15"/>
      <c r="AC1700" s="493"/>
      <c r="AD1700" s="15"/>
      <c r="AE1700" s="15" t="s">
        <v>1119</v>
      </c>
      <c r="AF1700" s="497"/>
      <c r="AG1700" s="497"/>
      <c r="AH1700" s="497" t="s">
        <v>100</v>
      </c>
      <c r="AI1700" s="15">
        <v>4</v>
      </c>
      <c r="AJ1700" s="15">
        <v>12</v>
      </c>
      <c r="AK1700" s="15">
        <v>40</v>
      </c>
      <c r="AL1700" s="15">
        <v>16</v>
      </c>
      <c r="AM1700" s="15">
        <v>0</v>
      </c>
      <c r="AN1700" s="490">
        <f>IF(AJ1700="",S1700,ROUND(((((AL1700/24)+(AM1700/1440))-((AJ1700/24)+(AK1700/1440)))*1440/50),5))</f>
        <v>4</v>
      </c>
      <c r="AO1700" s="491">
        <f>AJ1700/24+AK1700/1440</f>
        <v>0.52777777777777779</v>
      </c>
      <c r="AP1700" s="491">
        <f>AL1700/24+AM1700/1440</f>
        <v>0.66666666666666663</v>
      </c>
      <c r="AQ1700" s="23" t="str" cm="1">
        <f t="array" ref="AQ1700">IF(X1700="","",IF(SUMPRODUCT((X1700=$X$7:$X$2085)*(AI1700=$AI$7:$AI$2085)*(AO1700=$AO$7:$AO$2085)*(AP1700=$AP$7:$AP$2085)*(ROW($X$7:$X$2085)&lt;&gt;ROW(X1700))*((S1700=0)*($S$7:$S$2085&gt;0)+(S1700&gt;0)*($S$7:$S$2085=0)))&gt;0,"SALONES UNIDOS",IF(SUMPRODUCT((X1700=$X$7:$X$2085)*(AI1700=$AI$7:$AI$2085)*((AO1700&lt;$AP$7:$AP$2085)*(AP1700&gt;$AO$7:$AO$2085))*(ROW($X$7:$X$2085)&lt;&gt;ROW(X1700)))&gt;0,"Cruzado","Sin cruce")))</f>
        <v>Sin cruce</v>
      </c>
      <c r="AR1700" s="23" t="str" cm="1">
        <f t="array" ref="AR1700">IF(AE1700="","",IF(SUMPRODUCT((AE1700=$AE$7:$AE$2085)*(AI1700=$AI$7:$AI$2085)*(AO1700=$AO$7:$AO$2085)*(AP1700=$AP$7:$AP$2085)*(ROW($AE$7:$AE$2085)&lt;&gt;ROW(AE1700))*((S1700=0)*($S$7:$S$2085&gt;0)+(S1700&gt;0)*($S$7:$S$2085=0)))&gt;0,"SALONES UNIDOS",IF(SUMPRODUCT((AE1700=$AE$7:$AE$2085)*(AI1700=$AI$7:$AI$2085)*((AO1700&lt;$AP$7:$AP$2085)*(AP1700&gt;$AO$7:$AO$2085))*(ROW($AE$7:$AE$2085)&lt;&gt;ROW(AE1700)))&gt;0,"Cruzado","Sin cruce")))</f>
        <v>Sin cruce</v>
      </c>
      <c r="AS1700" s="94" t="str">
        <f t="shared" si="33"/>
        <v>MH5SUNAMPEB</v>
      </c>
      <c r="AT1700" s="94" t="str" cm="1">
        <f t="array" ref="AT1700">IF(AS1700="","",IF(SUMPRODUCT((AS1700=$AS$7:$AS$2085)*(AI1700=$AI$7:$AI$2085)*(AO1700=$AO$7:$AO$2085)*(AP1700=$AP$7:$AP$2085)*(ROW($AS$7:$AS$2085)&lt;&gt;ROW(AS1700))*((S1700=0)*($S$7:$S$2085&gt;0)+(S1700&gt;0)*($S$7:$S$2085=0)))&gt;0,"SALONES UNIDOS",IF(SUMPRODUCT((AS1700=$AS$7:$AS$2085)*(AI1700=$AI$7:$AI$2085)*((AO1700&lt;$AP$7:$AP$2085)*(AP1700&gt;$AO$7:$AO$2085))*(ROW($AS$7:$AS$2085)&lt;&gt;ROW(AS1700)))&gt;0,"Cruzado","Sin cruce")))</f>
        <v>Sin cruce</v>
      </c>
    </row>
    <row r="1701" spans="3:46" ht="15.6" hidden="1" customHeight="1">
      <c r="C1701" s="496" t="s">
        <v>572</v>
      </c>
      <c r="D1701" s="15" t="s">
        <v>966</v>
      </c>
      <c r="E1701" s="15">
        <v>20261</v>
      </c>
      <c r="F1701" s="503" t="s">
        <v>111</v>
      </c>
      <c r="G1701" s="497" t="s">
        <v>80</v>
      </c>
      <c r="H1701" s="503" t="s">
        <v>84</v>
      </c>
      <c r="I1701" s="503">
        <v>5</v>
      </c>
      <c r="J1701" s="503" t="s">
        <v>51</v>
      </c>
      <c r="K1701" s="503" t="s">
        <v>51</v>
      </c>
      <c r="L1701" s="499" t="s">
        <v>1035</v>
      </c>
      <c r="M1701" s="535" t="s">
        <v>1036</v>
      </c>
      <c r="N1701" s="15" t="s">
        <v>637</v>
      </c>
      <c r="O1701" s="15" t="s">
        <v>578</v>
      </c>
      <c r="P1701" s="503" t="s">
        <v>579</v>
      </c>
      <c r="Q1701" s="15">
        <v>1</v>
      </c>
      <c r="R1701" s="15">
        <v>0</v>
      </c>
      <c r="S1701" s="479">
        <v>1</v>
      </c>
      <c r="T1701" s="15">
        <v>3</v>
      </c>
      <c r="U1701" s="471"/>
      <c r="V1701" s="550">
        <v>40</v>
      </c>
      <c r="W1701" s="497">
        <v>22190202</v>
      </c>
      <c r="X1701" s="566" t="s">
        <v>477</v>
      </c>
      <c r="Y1701" s="15" t="s">
        <v>579</v>
      </c>
      <c r="Z1701" s="15"/>
      <c r="AA1701" s="15"/>
      <c r="AB1701" s="15"/>
      <c r="AC1701" s="15" t="s">
        <v>1108</v>
      </c>
      <c r="AD1701" s="15"/>
      <c r="AE1701" s="479"/>
      <c r="AF1701" s="497"/>
      <c r="AG1701" s="497"/>
      <c r="AH1701" s="497" t="s">
        <v>582</v>
      </c>
      <c r="AI1701" s="15">
        <v>6</v>
      </c>
      <c r="AJ1701" s="15">
        <v>7</v>
      </c>
      <c r="AK1701" s="15">
        <v>40</v>
      </c>
      <c r="AL1701" s="15">
        <v>8</v>
      </c>
      <c r="AM1701" s="15">
        <v>30</v>
      </c>
      <c r="AN1701" s="490">
        <f>IF(AJ1701="",S1701,ROUND(((((AL1701/24)+(AM1701/1440))-((AJ1701/24)+(AK1701/1440)))*1440/50),5))</f>
        <v>1</v>
      </c>
      <c r="AO1701" s="491">
        <f>AJ1701/24+AK1701/1440</f>
        <v>0.31944444444444448</v>
      </c>
      <c r="AP1701" s="491">
        <f>AL1701/24+AM1701/1440</f>
        <v>0.35416666666666663</v>
      </c>
      <c r="AQ1701" s="23" t="str" cm="1">
        <f t="array" ref="AQ1701">IF(X1701="","",IF(SUMPRODUCT((X1701=$X$7:$X$2085)*(AI1701=$AI$7:$AI$2085)*(AO1701=$AO$7:$AO$2085)*(AP1701=$AP$7:$AP$2085)*(ROW($X$7:$X$2085)&lt;&gt;ROW(X1701))*((S1701=0)*($S$7:$S$2085&gt;0)+(S1701&gt;0)*($S$7:$S$2085=0)))&gt;0,"SALONES UNIDOS",IF(SUMPRODUCT((X1701=$X$7:$X$2085)*(AI1701=$AI$7:$AI$2085)*((AO1701&lt;$AP$7:$AP$2085)*(AP1701&gt;$AO$7:$AO$2085))*(ROW($X$7:$X$2085)&lt;&gt;ROW(X1701)))&gt;0,"Cruzado","Sin cruce")))</f>
        <v>Sin cruce</v>
      </c>
      <c r="AR1701" s="23" t="str" cm="1">
        <f t="array" ref="AR1701">IF(AE1701="","",IF(SUMPRODUCT((AE1701=$AE$7:$AE$2085)*(AI1701=$AI$7:$AI$2085)*(AO1701=$AO$7:$AO$2085)*(AP1701=$AP$7:$AP$2085)*(ROW($AE$7:$AE$2085)&lt;&gt;ROW(AE1701))*((S1701=0)*($S$7:$S$2085&gt;0)+(S1701&gt;0)*($S$7:$S$2085=0)))&gt;0,"SALONES UNIDOS",IF(SUMPRODUCT((AE1701=$AE$7:$AE$2085)*(AI1701=$AI$7:$AI$2085)*((AO1701&lt;$AP$7:$AP$2085)*(AP1701&gt;$AO$7:$AO$2085))*(ROW($AE$7:$AE$2085)&lt;&gt;ROW(AE1701)))&gt;0,"Cruzado","Sin cruce")))</f>
        <v/>
      </c>
      <c r="AS1701" s="94" t="str">
        <f t="shared" si="33"/>
        <v>MH5SUNAMPEB</v>
      </c>
      <c r="AT1701" s="94" t="str" cm="1">
        <f t="array" ref="AT1701">IF(AS1701="","",IF(SUMPRODUCT((AS1701=$AS$7:$AS$2085)*(AI1701=$AI$7:$AI$2085)*(AO1701=$AO$7:$AO$2085)*(AP1701=$AP$7:$AP$2085)*(ROW($AS$7:$AS$2085)&lt;&gt;ROW(AS1701))*((S1701=0)*($S$7:$S$2085&gt;0)+(S1701&gt;0)*($S$7:$S$2085=0)))&gt;0,"SALONES UNIDOS",IF(SUMPRODUCT((AS1701=$AS$7:$AS$2085)*(AI1701=$AI$7:$AI$2085)*((AO1701&lt;$AP$7:$AP$2085)*(AP1701&gt;$AO$7:$AO$2085))*(ROW($AS$7:$AS$2085)&lt;&gt;ROW(AS1701)))&gt;0,"Cruzado","Sin cruce")))</f>
        <v>Sin cruce</v>
      </c>
    </row>
    <row r="1702" spans="3:46" ht="15.6" hidden="1" customHeight="1">
      <c r="C1702" s="496" t="s">
        <v>572</v>
      </c>
      <c r="D1702" s="15" t="s">
        <v>966</v>
      </c>
      <c r="E1702" s="15">
        <v>20261</v>
      </c>
      <c r="F1702" s="503" t="s">
        <v>111</v>
      </c>
      <c r="G1702" s="497" t="s">
        <v>80</v>
      </c>
      <c r="H1702" s="503" t="s">
        <v>84</v>
      </c>
      <c r="I1702" s="503">
        <v>5</v>
      </c>
      <c r="J1702" s="503" t="s">
        <v>597</v>
      </c>
      <c r="K1702" s="503" t="s">
        <v>51</v>
      </c>
      <c r="L1702" s="499" t="s">
        <v>1035</v>
      </c>
      <c r="M1702" s="535" t="s">
        <v>1036</v>
      </c>
      <c r="N1702" s="15" t="s">
        <v>637</v>
      </c>
      <c r="O1702" s="15" t="s">
        <v>578</v>
      </c>
      <c r="P1702" s="503" t="s">
        <v>579</v>
      </c>
      <c r="Q1702" s="15">
        <v>0</v>
      </c>
      <c r="R1702" s="15">
        <v>4</v>
      </c>
      <c r="S1702" s="479">
        <v>4</v>
      </c>
      <c r="T1702" s="15">
        <v>3</v>
      </c>
      <c r="U1702" s="471"/>
      <c r="V1702" s="550">
        <v>20</v>
      </c>
      <c r="W1702" s="497">
        <v>22190202</v>
      </c>
      <c r="X1702" s="566" t="s">
        <v>477</v>
      </c>
      <c r="Y1702" s="15" t="s">
        <v>579</v>
      </c>
      <c r="Z1702" s="15"/>
      <c r="AA1702" s="15"/>
      <c r="AB1702" s="15"/>
      <c r="AC1702" s="493"/>
      <c r="AD1702" s="15"/>
      <c r="AE1702" s="15" t="s">
        <v>1119</v>
      </c>
      <c r="AF1702" s="497"/>
      <c r="AG1702" s="497"/>
      <c r="AH1702" s="497" t="s">
        <v>100</v>
      </c>
      <c r="AI1702" s="15">
        <v>6</v>
      </c>
      <c r="AJ1702" s="15">
        <v>8</v>
      </c>
      <c r="AK1702" s="15">
        <v>30</v>
      </c>
      <c r="AL1702" s="15">
        <v>11</v>
      </c>
      <c r="AM1702" s="15">
        <v>50</v>
      </c>
      <c r="AN1702" s="490">
        <f>IF(AJ1702="",S1702,ROUND(((((AL1702/24)+(AM1702/1440))-((AJ1702/24)+(AK1702/1440)))*1440/50),5))</f>
        <v>4</v>
      </c>
      <c r="AO1702" s="491">
        <f>AJ1702/24+AK1702/1440</f>
        <v>0.35416666666666663</v>
      </c>
      <c r="AP1702" s="491">
        <f>AL1702/24+AM1702/1440</f>
        <v>0.49305555555555552</v>
      </c>
      <c r="AQ1702" s="23" t="str" cm="1">
        <f t="array" ref="AQ1702">IF(X1702="","",IF(SUMPRODUCT((X1702=$X$7:$X$2085)*(AI1702=$AI$7:$AI$2085)*(AO1702=$AO$7:$AO$2085)*(AP1702=$AP$7:$AP$2085)*(ROW($X$7:$X$2085)&lt;&gt;ROW(X1702))*((S1702=0)*($S$7:$S$2085&gt;0)+(S1702&gt;0)*($S$7:$S$2085=0)))&gt;0,"SALONES UNIDOS",IF(SUMPRODUCT((X1702=$X$7:$X$2085)*(AI1702=$AI$7:$AI$2085)*((AO1702&lt;$AP$7:$AP$2085)*(AP1702&gt;$AO$7:$AO$2085))*(ROW($X$7:$X$2085)&lt;&gt;ROW(X1702)))&gt;0,"Cruzado","Sin cruce")))</f>
        <v>Sin cruce</v>
      </c>
      <c r="AR1702" s="23" t="str" cm="1">
        <f t="array" ref="AR1702">IF(AE1702="","",IF(SUMPRODUCT((AE1702=$AE$7:$AE$2085)*(AI1702=$AI$7:$AI$2085)*(AO1702=$AO$7:$AO$2085)*(AP1702=$AP$7:$AP$2085)*(ROW($AE$7:$AE$2085)&lt;&gt;ROW(AE1702))*((S1702=0)*($S$7:$S$2085&gt;0)+(S1702&gt;0)*($S$7:$S$2085=0)))&gt;0,"SALONES UNIDOS",IF(SUMPRODUCT((AE1702=$AE$7:$AE$2085)*(AI1702=$AI$7:$AI$2085)*((AO1702&lt;$AP$7:$AP$2085)*(AP1702&gt;$AO$7:$AO$2085))*(ROW($AE$7:$AE$2085)&lt;&gt;ROW(AE1702)))&gt;0,"Cruzado","Sin cruce")))</f>
        <v>Sin cruce</v>
      </c>
      <c r="AS1702" s="94" t="str">
        <f t="shared" si="33"/>
        <v>MH5SUNAMPEB</v>
      </c>
      <c r="AT1702" s="94" t="str" cm="1">
        <f t="array" ref="AT1702">IF(AS1702="","",IF(SUMPRODUCT((AS1702=$AS$7:$AS$2085)*(AI1702=$AI$7:$AI$2085)*(AO1702=$AO$7:$AO$2085)*(AP1702=$AP$7:$AP$2085)*(ROW($AS$7:$AS$2085)&lt;&gt;ROW(AS1702))*((S1702=0)*($S$7:$S$2085&gt;0)+(S1702&gt;0)*($S$7:$S$2085=0)))&gt;0,"SALONES UNIDOS",IF(SUMPRODUCT((AS1702=$AS$7:$AS$2085)*(AI1702=$AI$7:$AI$2085)*((AO1702&lt;$AP$7:$AP$2085)*(AP1702&gt;$AO$7:$AO$2085))*(ROW($AS$7:$AS$2085)&lt;&gt;ROW(AS1702)))&gt;0,"Cruzado","Sin cruce")))</f>
        <v>Sin cruce</v>
      </c>
    </row>
    <row r="1703" spans="3:46" ht="15.6" hidden="1" customHeight="1">
      <c r="C1703" s="496" t="s">
        <v>572</v>
      </c>
      <c r="D1703" s="15" t="s">
        <v>966</v>
      </c>
      <c r="E1703" s="15">
        <v>20261</v>
      </c>
      <c r="F1703" s="503" t="s">
        <v>111</v>
      </c>
      <c r="G1703" s="497" t="s">
        <v>80</v>
      </c>
      <c r="H1703" s="503" t="s">
        <v>84</v>
      </c>
      <c r="I1703" s="503">
        <v>5</v>
      </c>
      <c r="J1703" s="503" t="s">
        <v>598</v>
      </c>
      <c r="K1703" s="503" t="s">
        <v>51</v>
      </c>
      <c r="L1703" s="499" t="s">
        <v>1035</v>
      </c>
      <c r="M1703" s="535" t="s">
        <v>1036</v>
      </c>
      <c r="N1703" s="15" t="s">
        <v>637</v>
      </c>
      <c r="O1703" s="15" t="s">
        <v>578</v>
      </c>
      <c r="P1703" s="503" t="s">
        <v>579</v>
      </c>
      <c r="Q1703" s="15">
        <v>0</v>
      </c>
      <c r="R1703" s="15">
        <v>4</v>
      </c>
      <c r="S1703" s="479">
        <v>4</v>
      </c>
      <c r="T1703" s="15">
        <v>3</v>
      </c>
      <c r="U1703" s="471"/>
      <c r="V1703" s="550">
        <v>20</v>
      </c>
      <c r="W1703" s="497">
        <v>22190202</v>
      </c>
      <c r="X1703" s="566" t="s">
        <v>477</v>
      </c>
      <c r="Y1703" s="15" t="s">
        <v>579</v>
      </c>
      <c r="Z1703" s="15"/>
      <c r="AA1703" s="15"/>
      <c r="AB1703" s="15"/>
      <c r="AC1703" s="493"/>
      <c r="AD1703" s="15"/>
      <c r="AE1703" s="15" t="s">
        <v>1119</v>
      </c>
      <c r="AF1703" s="497"/>
      <c r="AG1703" s="497"/>
      <c r="AH1703" s="497" t="s">
        <v>100</v>
      </c>
      <c r="AI1703" s="15">
        <v>6</v>
      </c>
      <c r="AJ1703" s="15">
        <v>11</v>
      </c>
      <c r="AK1703" s="15">
        <v>50</v>
      </c>
      <c r="AL1703" s="15">
        <v>15</v>
      </c>
      <c r="AM1703" s="15">
        <v>10</v>
      </c>
      <c r="AN1703" s="490">
        <f>IF(AJ1703="",S1703,ROUND(((((AL1703/24)+(AM1703/1440))-((AJ1703/24)+(AK1703/1440)))*1440/50),5))</f>
        <v>4</v>
      </c>
      <c r="AO1703" s="491">
        <f>AJ1703/24+AK1703/1440</f>
        <v>0.49305555555555552</v>
      </c>
      <c r="AP1703" s="491">
        <f>AL1703/24+AM1703/1440</f>
        <v>0.63194444444444442</v>
      </c>
      <c r="AQ1703" s="23" t="str" cm="1">
        <f t="array" ref="AQ1703">IF(X1703="","",IF(SUMPRODUCT((X1703=$X$7:$X$2085)*(AI1703=$AI$7:$AI$2085)*(AO1703=$AO$7:$AO$2085)*(AP1703=$AP$7:$AP$2085)*(ROW($X$7:$X$2085)&lt;&gt;ROW(X1703))*((S1703=0)*($S$7:$S$2085&gt;0)+(S1703&gt;0)*($S$7:$S$2085=0)))&gt;0,"SALONES UNIDOS",IF(SUMPRODUCT((X1703=$X$7:$X$2085)*(AI1703=$AI$7:$AI$2085)*((AO1703&lt;$AP$7:$AP$2085)*(AP1703&gt;$AO$7:$AO$2085))*(ROW($X$7:$X$2085)&lt;&gt;ROW(X1703)))&gt;0,"Cruzado","Sin cruce")))</f>
        <v>Sin cruce</v>
      </c>
      <c r="AR1703" s="23" t="str" cm="1">
        <f t="array" ref="AR1703">IF(AE1703="","",IF(SUMPRODUCT((AE1703=$AE$7:$AE$2085)*(AI1703=$AI$7:$AI$2085)*(AO1703=$AO$7:$AO$2085)*(AP1703=$AP$7:$AP$2085)*(ROW($AE$7:$AE$2085)&lt;&gt;ROW(AE1703))*((S1703=0)*($S$7:$S$2085&gt;0)+(S1703&gt;0)*($S$7:$S$2085=0)))&gt;0,"SALONES UNIDOS",IF(SUMPRODUCT((AE1703=$AE$7:$AE$2085)*(AI1703=$AI$7:$AI$2085)*((AO1703&lt;$AP$7:$AP$2085)*(AP1703&gt;$AO$7:$AO$2085))*(ROW($AE$7:$AE$2085)&lt;&gt;ROW(AE1703)))&gt;0,"Cruzado","Sin cruce")))</f>
        <v>Sin cruce</v>
      </c>
      <c r="AS1703" s="94" t="str">
        <f t="shared" si="33"/>
        <v>MH5SUNAMPEB</v>
      </c>
      <c r="AT1703" s="94" t="str" cm="1">
        <f t="array" ref="AT1703">IF(AS1703="","",IF(SUMPRODUCT((AS1703=$AS$7:$AS$2085)*(AI1703=$AI$7:$AI$2085)*(AO1703=$AO$7:$AO$2085)*(AP1703=$AP$7:$AP$2085)*(ROW($AS$7:$AS$2085)&lt;&gt;ROW(AS1703))*((S1703=0)*($S$7:$S$2085&gt;0)+(S1703&gt;0)*($S$7:$S$2085=0)))&gt;0,"SALONES UNIDOS",IF(SUMPRODUCT((AS1703=$AS$7:$AS$2085)*(AI1703=$AI$7:$AI$2085)*((AO1703&lt;$AP$7:$AP$2085)*(AP1703&gt;$AO$7:$AO$2085))*(ROW($AS$7:$AS$2085)&lt;&gt;ROW(AS1703)))&gt;0,"Cruzado","Sin cruce")))</f>
        <v>Sin cruce</v>
      </c>
    </row>
    <row r="1704" spans="3:46" ht="15.6" hidden="1" customHeight="1">
      <c r="C1704" s="496" t="s">
        <v>572</v>
      </c>
      <c r="D1704" s="479" t="s">
        <v>727</v>
      </c>
      <c r="E1704" s="479">
        <v>20261</v>
      </c>
      <c r="F1704" s="503" t="s">
        <v>111</v>
      </c>
      <c r="G1704" s="497" t="s">
        <v>80</v>
      </c>
      <c r="H1704" s="503" t="s">
        <v>88</v>
      </c>
      <c r="I1704" s="503">
        <v>1</v>
      </c>
      <c r="J1704" s="503" t="s">
        <v>41</v>
      </c>
      <c r="K1704" s="503" t="s">
        <v>41</v>
      </c>
      <c r="L1704" s="499" t="s">
        <v>728</v>
      </c>
      <c r="M1704" s="535" t="s">
        <v>729</v>
      </c>
      <c r="N1704" s="15" t="s">
        <v>586</v>
      </c>
      <c r="O1704" s="15" t="s">
        <v>578</v>
      </c>
      <c r="P1704" s="503" t="s">
        <v>579</v>
      </c>
      <c r="Q1704" s="15">
        <v>4</v>
      </c>
      <c r="R1704" s="15">
        <v>0</v>
      </c>
      <c r="S1704" s="479">
        <v>4</v>
      </c>
      <c r="T1704" s="15">
        <v>4</v>
      </c>
      <c r="U1704" s="471"/>
      <c r="V1704" s="550">
        <v>40</v>
      </c>
      <c r="W1704" s="497">
        <v>40804375</v>
      </c>
      <c r="X1704" s="566" t="s">
        <v>340</v>
      </c>
      <c r="Y1704" s="15" t="s">
        <v>579</v>
      </c>
      <c r="Z1704" s="15"/>
      <c r="AA1704" s="15"/>
      <c r="AB1704" s="15"/>
      <c r="AC1704" s="15" t="s">
        <v>1120</v>
      </c>
      <c r="AD1704" s="15"/>
      <c r="AE1704" s="479"/>
      <c r="AF1704" s="497"/>
      <c r="AG1704" s="497"/>
      <c r="AH1704" s="497" t="s">
        <v>582</v>
      </c>
      <c r="AI1704" s="15">
        <v>3</v>
      </c>
      <c r="AJ1704" s="15">
        <v>7</v>
      </c>
      <c r="AK1704" s="15">
        <v>40</v>
      </c>
      <c r="AL1704" s="15">
        <v>11</v>
      </c>
      <c r="AM1704" s="15">
        <v>0</v>
      </c>
      <c r="AN1704" s="490">
        <f>IF(AJ1704="",S1704,ROUND(((((AL1704/24)+(AM1704/1440))-((AJ1704/24)+(AK1704/1440)))*1440/50),5))</f>
        <v>4</v>
      </c>
      <c r="AO1704" s="491">
        <f>AJ1704/24+AK1704/1440</f>
        <v>0.31944444444444448</v>
      </c>
      <c r="AP1704" s="491">
        <f>AL1704/24+AM1704/1440</f>
        <v>0.45833333333333331</v>
      </c>
      <c r="AQ1704" s="23" t="str" cm="1">
        <f t="array" ref="AQ1704">IF(X1704="","",IF(SUMPRODUCT((X1704=$X$7:$X$2085)*(AI1704=$AI$7:$AI$2085)*(AO1704=$AO$7:$AO$2085)*(AP1704=$AP$7:$AP$2085)*(ROW($X$7:$X$2085)&lt;&gt;ROW(X1704))*((S1704=0)*($S$7:$S$2085&gt;0)+(S1704&gt;0)*($S$7:$S$2085=0)))&gt;0,"SALONES UNIDOS",IF(SUMPRODUCT((X1704=$X$7:$X$2085)*(AI1704=$AI$7:$AI$2085)*((AO1704&lt;$AP$7:$AP$2085)*(AP1704&gt;$AO$7:$AO$2085))*(ROW($X$7:$X$2085)&lt;&gt;ROW(X1704)))&gt;0,"Cruzado","Sin cruce")))</f>
        <v>Sin cruce</v>
      </c>
      <c r="AR1704" s="23" t="str" cm="1">
        <f t="array" ref="AR1704">IF(AE1704="","",IF(SUMPRODUCT((AE1704=$AE$7:$AE$2085)*(AI1704=$AI$7:$AI$2085)*(AO1704=$AO$7:$AO$2085)*(AP1704=$AP$7:$AP$2085)*(ROW($AE$7:$AE$2085)&lt;&gt;ROW(AE1704))*((S1704=0)*($S$7:$S$2085&gt;0)+(S1704&gt;0)*($S$7:$S$2085=0)))&gt;0,"SALONES UNIDOS",IF(SUMPRODUCT((AE1704=$AE$7:$AE$2085)*(AI1704=$AI$7:$AI$2085)*((AO1704&lt;$AP$7:$AP$2085)*(AP1704&gt;$AO$7:$AO$2085))*(ROW($AE$7:$AE$2085)&lt;&gt;ROW(AE1704)))&gt;0,"Cruzado","Sin cruce")))</f>
        <v/>
      </c>
      <c r="AS1704" s="94" t="str">
        <f t="shared" ref="AS1704:AS1767" si="34">TRIM(CONCATENATE(H1704,I1704,F1704,K1704))</f>
        <v>OB1SUNAMPEA</v>
      </c>
      <c r="AT1704" s="94" t="str" cm="1">
        <f t="array" ref="AT1704">IF(AS1704="","",IF(SUMPRODUCT((AS1704=$AS$7:$AS$2085)*(AI1704=$AI$7:$AI$2085)*(AO1704=$AO$7:$AO$2085)*(AP1704=$AP$7:$AP$2085)*(ROW($AS$7:$AS$2085)&lt;&gt;ROW(AS1704))*((S1704=0)*($S$7:$S$2085&gt;0)+(S1704&gt;0)*($S$7:$S$2085=0)))&gt;0,"SALONES UNIDOS",IF(SUMPRODUCT((AS1704=$AS$7:$AS$2085)*(AI1704=$AI$7:$AI$2085)*((AO1704&lt;$AP$7:$AP$2085)*(AP1704&gt;$AO$7:$AO$2085))*(ROW($AS$7:$AS$2085)&lt;&gt;ROW(AS1704)))&gt;0,"Cruzado","Sin cruce")))</f>
        <v>Sin cruce</v>
      </c>
    </row>
    <row r="1705" spans="3:46" ht="15.6" hidden="1" customHeight="1">
      <c r="C1705" s="496" t="s">
        <v>572</v>
      </c>
      <c r="D1705" s="479" t="s">
        <v>727</v>
      </c>
      <c r="E1705" s="479">
        <v>20261</v>
      </c>
      <c r="F1705" s="503" t="s">
        <v>111</v>
      </c>
      <c r="G1705" s="497" t="s">
        <v>80</v>
      </c>
      <c r="H1705" s="503" t="s">
        <v>88</v>
      </c>
      <c r="I1705" s="503">
        <v>1</v>
      </c>
      <c r="J1705" s="503" t="s">
        <v>41</v>
      </c>
      <c r="K1705" s="503" t="s">
        <v>41</v>
      </c>
      <c r="L1705" s="499" t="s">
        <v>730</v>
      </c>
      <c r="M1705" s="535" t="s">
        <v>585</v>
      </c>
      <c r="N1705" s="15" t="s">
        <v>586</v>
      </c>
      <c r="O1705" s="15" t="s">
        <v>578</v>
      </c>
      <c r="P1705" s="503" t="s">
        <v>579</v>
      </c>
      <c r="Q1705" s="15">
        <v>4</v>
      </c>
      <c r="R1705" s="15">
        <v>0</v>
      </c>
      <c r="S1705" s="479">
        <v>4</v>
      </c>
      <c r="T1705" s="15">
        <v>4</v>
      </c>
      <c r="U1705" s="471"/>
      <c r="V1705" s="550">
        <v>40</v>
      </c>
      <c r="W1705" s="643">
        <v>40364065</v>
      </c>
      <c r="X1705" s="644" t="s">
        <v>201</v>
      </c>
      <c r="Y1705" s="15" t="s">
        <v>579</v>
      </c>
      <c r="Z1705" s="15"/>
      <c r="AA1705" s="15"/>
      <c r="AB1705" s="15"/>
      <c r="AC1705" s="645" t="s">
        <v>1115</v>
      </c>
      <c r="AD1705" s="15"/>
      <c r="AE1705" s="479"/>
      <c r="AF1705" s="497"/>
      <c r="AG1705" s="497"/>
      <c r="AH1705" s="497" t="s">
        <v>582</v>
      </c>
      <c r="AI1705" s="15">
        <v>2</v>
      </c>
      <c r="AJ1705" s="15">
        <v>7</v>
      </c>
      <c r="AK1705" s="15">
        <v>40</v>
      </c>
      <c r="AL1705" s="15">
        <v>11</v>
      </c>
      <c r="AM1705" s="15">
        <v>0</v>
      </c>
      <c r="AN1705" s="490">
        <f>IF(AJ1705="",S1705,ROUND(((((AL1705/24)+(AM1705/1440))-((AJ1705/24)+(AK1705/1440)))*1440/50),5))</f>
        <v>4</v>
      </c>
      <c r="AO1705" s="491">
        <f>AJ1705/24+AK1705/1440</f>
        <v>0.31944444444444448</v>
      </c>
      <c r="AP1705" s="491">
        <f>AL1705/24+AM1705/1440</f>
        <v>0.45833333333333331</v>
      </c>
      <c r="AQ1705" s="23" t="str" cm="1">
        <f t="array" ref="AQ1705">IF(X1705="","",IF(SUMPRODUCT((X1705=$X$7:$X$2085)*(AI1705=$AI$7:$AI$2085)*(AO1705=$AO$7:$AO$2085)*(AP1705=$AP$7:$AP$2085)*(ROW($X$7:$X$2085)&lt;&gt;ROW(X1705))*((S1705=0)*($S$7:$S$2085&gt;0)+(S1705&gt;0)*($S$7:$S$2085=0)))&gt;0,"SALONES UNIDOS",IF(SUMPRODUCT((X1705=$X$7:$X$2085)*(AI1705=$AI$7:$AI$2085)*((AO1705&lt;$AP$7:$AP$2085)*(AP1705&gt;$AO$7:$AO$2085))*(ROW($X$7:$X$2085)&lt;&gt;ROW(X1705)))&gt;0,"Cruzado","Sin cruce")))</f>
        <v>Sin cruce</v>
      </c>
      <c r="AR1705" s="23" t="str" cm="1">
        <f t="array" ref="AR1705">IF(AE1705="","",IF(SUMPRODUCT((AE1705=$AE$7:$AE$2085)*(AI1705=$AI$7:$AI$2085)*(AO1705=$AO$7:$AO$2085)*(AP1705=$AP$7:$AP$2085)*(ROW($AE$7:$AE$2085)&lt;&gt;ROW(AE1705))*((S1705=0)*($S$7:$S$2085&gt;0)+(S1705&gt;0)*($S$7:$S$2085=0)))&gt;0,"SALONES UNIDOS",IF(SUMPRODUCT((AE1705=$AE$7:$AE$2085)*(AI1705=$AI$7:$AI$2085)*((AO1705&lt;$AP$7:$AP$2085)*(AP1705&gt;$AO$7:$AO$2085))*(ROW($AE$7:$AE$2085)&lt;&gt;ROW(AE1705)))&gt;0,"Cruzado","Sin cruce")))</f>
        <v/>
      </c>
      <c r="AS1705" s="94" t="str">
        <f t="shared" si="34"/>
        <v>OB1SUNAMPEA</v>
      </c>
      <c r="AT1705" s="94" t="str" cm="1">
        <f t="array" ref="AT1705">IF(AS1705="","",IF(SUMPRODUCT((AS1705=$AS$7:$AS$2085)*(AI1705=$AI$7:$AI$2085)*(AO1705=$AO$7:$AO$2085)*(AP1705=$AP$7:$AP$2085)*(ROW($AS$7:$AS$2085)&lt;&gt;ROW(AS1705))*((S1705=0)*($S$7:$S$2085&gt;0)+(S1705&gt;0)*($S$7:$S$2085=0)))&gt;0,"SALONES UNIDOS",IF(SUMPRODUCT((AS1705=$AS$7:$AS$2085)*(AI1705=$AI$7:$AI$2085)*((AO1705&lt;$AP$7:$AP$2085)*(AP1705&gt;$AO$7:$AO$2085))*(ROW($AS$7:$AS$2085)&lt;&gt;ROW(AS1705)))&gt;0,"Cruzado","Sin cruce")))</f>
        <v>Sin cruce</v>
      </c>
    </row>
    <row r="1706" spans="3:46" ht="15.6" hidden="1" customHeight="1">
      <c r="C1706" s="496" t="s">
        <v>572</v>
      </c>
      <c r="D1706" s="479" t="s">
        <v>727</v>
      </c>
      <c r="E1706" s="479">
        <v>20261</v>
      </c>
      <c r="F1706" s="503" t="s">
        <v>111</v>
      </c>
      <c r="G1706" s="497" t="s">
        <v>80</v>
      </c>
      <c r="H1706" s="503" t="s">
        <v>88</v>
      </c>
      <c r="I1706" s="503">
        <v>1</v>
      </c>
      <c r="J1706" s="503" t="s">
        <v>41</v>
      </c>
      <c r="K1706" s="503" t="s">
        <v>41</v>
      </c>
      <c r="L1706" s="499" t="s">
        <v>731</v>
      </c>
      <c r="M1706" s="535" t="s">
        <v>732</v>
      </c>
      <c r="N1706" s="15" t="s">
        <v>577</v>
      </c>
      <c r="O1706" s="15" t="s">
        <v>578</v>
      </c>
      <c r="P1706" s="503" t="s">
        <v>579</v>
      </c>
      <c r="Q1706" s="15">
        <v>3</v>
      </c>
      <c r="R1706" s="15">
        <v>2</v>
      </c>
      <c r="S1706" s="479">
        <v>5</v>
      </c>
      <c r="T1706" s="15">
        <v>4</v>
      </c>
      <c r="U1706" s="471"/>
      <c r="V1706" s="550">
        <v>40</v>
      </c>
      <c r="W1706" s="497">
        <v>45077896</v>
      </c>
      <c r="X1706" s="566" t="s">
        <v>323</v>
      </c>
      <c r="Y1706" s="15" t="s">
        <v>579</v>
      </c>
      <c r="Z1706" s="15"/>
      <c r="AA1706" s="15"/>
      <c r="AB1706" s="15"/>
      <c r="AC1706" s="15" t="s">
        <v>1120</v>
      </c>
      <c r="AD1706" s="15"/>
      <c r="AE1706" s="479"/>
      <c r="AF1706" s="497"/>
      <c r="AG1706" s="497"/>
      <c r="AH1706" s="497" t="s">
        <v>203</v>
      </c>
      <c r="AI1706" s="15">
        <v>4</v>
      </c>
      <c r="AJ1706" s="15">
        <v>13</v>
      </c>
      <c r="AK1706" s="15">
        <v>30</v>
      </c>
      <c r="AL1706" s="15">
        <v>17</v>
      </c>
      <c r="AM1706" s="15">
        <v>40</v>
      </c>
      <c r="AN1706" s="490">
        <f>IF(AJ1706="",S1706,ROUND(((((AL1706/24)+(AM1706/1440))-((AJ1706/24)+(AK1706/1440)))*1440/50),5))</f>
        <v>5</v>
      </c>
      <c r="AO1706" s="491">
        <f>AJ1706/24+AK1706/1440</f>
        <v>0.5625</v>
      </c>
      <c r="AP1706" s="491">
        <f>AL1706/24+AM1706/1440</f>
        <v>0.73611111111111116</v>
      </c>
      <c r="AQ1706" s="23" t="str" cm="1">
        <f t="array" ref="AQ1706">IF(X1706="","",IF(SUMPRODUCT((X1706=$X$7:$X$2085)*(AI1706=$AI$7:$AI$2085)*(AO1706=$AO$7:$AO$2085)*(AP1706=$AP$7:$AP$2085)*(ROW($X$7:$X$2085)&lt;&gt;ROW(X1706))*((S1706=0)*($S$7:$S$2085&gt;0)+(S1706&gt;0)*($S$7:$S$2085=0)))&gt;0,"SALONES UNIDOS",IF(SUMPRODUCT((X1706=$X$7:$X$2085)*(AI1706=$AI$7:$AI$2085)*((AO1706&lt;$AP$7:$AP$2085)*(AP1706&gt;$AO$7:$AO$2085))*(ROW($X$7:$X$2085)&lt;&gt;ROW(X1706)))&gt;0,"Cruzado","Sin cruce")))</f>
        <v>Sin cruce</v>
      </c>
      <c r="AR1706" s="23" t="str" cm="1">
        <f t="array" ref="AR1706">IF(AE1706="","",IF(SUMPRODUCT((AE1706=$AE$7:$AE$2085)*(AI1706=$AI$7:$AI$2085)*(AO1706=$AO$7:$AO$2085)*(AP1706=$AP$7:$AP$2085)*(ROW($AE$7:$AE$2085)&lt;&gt;ROW(AE1706))*((S1706=0)*($S$7:$S$2085&gt;0)+(S1706&gt;0)*($S$7:$S$2085=0)))&gt;0,"SALONES UNIDOS",IF(SUMPRODUCT((AE1706=$AE$7:$AE$2085)*(AI1706=$AI$7:$AI$2085)*((AO1706&lt;$AP$7:$AP$2085)*(AP1706&gt;$AO$7:$AO$2085))*(ROW($AE$7:$AE$2085)&lt;&gt;ROW(AE1706)))&gt;0,"Cruzado","Sin cruce")))</f>
        <v/>
      </c>
      <c r="AS1706" s="94" t="str">
        <f t="shared" si="34"/>
        <v>OB1SUNAMPEA</v>
      </c>
      <c r="AT1706" s="94" t="str" cm="1">
        <f t="array" ref="AT1706">IF(AS1706="","",IF(SUMPRODUCT((AS1706=$AS$7:$AS$2085)*(AI1706=$AI$7:$AI$2085)*(AO1706=$AO$7:$AO$2085)*(AP1706=$AP$7:$AP$2085)*(ROW($AS$7:$AS$2085)&lt;&gt;ROW(AS1706))*((S1706=0)*($S$7:$S$2085&gt;0)+(S1706&gt;0)*($S$7:$S$2085=0)))&gt;0,"SALONES UNIDOS",IF(SUMPRODUCT((AS1706=$AS$7:$AS$2085)*(AI1706=$AI$7:$AI$2085)*((AO1706&lt;$AP$7:$AP$2085)*(AP1706&gt;$AO$7:$AO$2085))*(ROW($AS$7:$AS$2085)&lt;&gt;ROW(AS1706)))&gt;0,"Cruzado","Sin cruce")))</f>
        <v>Sin cruce</v>
      </c>
    </row>
    <row r="1707" spans="3:46" ht="15.6" hidden="1" customHeight="1">
      <c r="C1707" s="496" t="s">
        <v>572</v>
      </c>
      <c r="D1707" s="479" t="s">
        <v>727</v>
      </c>
      <c r="E1707" s="479">
        <v>20261</v>
      </c>
      <c r="F1707" s="503" t="s">
        <v>111</v>
      </c>
      <c r="G1707" s="497" t="s">
        <v>80</v>
      </c>
      <c r="H1707" s="503" t="s">
        <v>88</v>
      </c>
      <c r="I1707" s="503">
        <v>1</v>
      </c>
      <c r="J1707" s="503" t="s">
        <v>41</v>
      </c>
      <c r="K1707" s="503" t="s">
        <v>41</v>
      </c>
      <c r="L1707" s="499" t="s">
        <v>733</v>
      </c>
      <c r="M1707" s="535" t="s">
        <v>591</v>
      </c>
      <c r="N1707" s="15" t="s">
        <v>586</v>
      </c>
      <c r="O1707" s="15" t="s">
        <v>578</v>
      </c>
      <c r="P1707" s="503" t="s">
        <v>579</v>
      </c>
      <c r="Q1707" s="15">
        <v>3</v>
      </c>
      <c r="R1707" s="15">
        <v>2</v>
      </c>
      <c r="S1707" s="479">
        <v>5</v>
      </c>
      <c r="T1707" s="15">
        <v>4</v>
      </c>
      <c r="U1707" s="471"/>
      <c r="V1707" s="550">
        <v>40</v>
      </c>
      <c r="W1707" s="497">
        <v>21887837</v>
      </c>
      <c r="X1707" s="566" t="s">
        <v>355</v>
      </c>
      <c r="Y1707" s="15" t="s">
        <v>579</v>
      </c>
      <c r="Z1707" s="15"/>
      <c r="AA1707" s="15"/>
      <c r="AB1707" s="15"/>
      <c r="AC1707" s="15" t="s">
        <v>1120</v>
      </c>
      <c r="AD1707" s="15"/>
      <c r="AE1707" s="479"/>
      <c r="AF1707" s="497"/>
      <c r="AG1707" s="497"/>
      <c r="AH1707" s="497" t="s">
        <v>203</v>
      </c>
      <c r="AI1707" s="15">
        <v>4</v>
      </c>
      <c r="AJ1707" s="15">
        <v>7</v>
      </c>
      <c r="AK1707" s="15">
        <v>40</v>
      </c>
      <c r="AL1707" s="15">
        <v>11</v>
      </c>
      <c r="AM1707" s="15">
        <v>50</v>
      </c>
      <c r="AN1707" s="490">
        <f>IF(AJ1707="",S1707,ROUND(((((AL1707/24)+(AM1707/1440))-((AJ1707/24)+(AK1707/1440)))*1440/50),5))</f>
        <v>5</v>
      </c>
      <c r="AO1707" s="491">
        <f>AJ1707/24+AK1707/1440</f>
        <v>0.31944444444444448</v>
      </c>
      <c r="AP1707" s="491">
        <f>AL1707/24+AM1707/1440</f>
        <v>0.49305555555555552</v>
      </c>
      <c r="AQ1707" s="23" t="str" cm="1">
        <f t="array" ref="AQ1707">IF(X1707="","",IF(SUMPRODUCT((X1707=$X$7:$X$2085)*(AI1707=$AI$7:$AI$2085)*(AO1707=$AO$7:$AO$2085)*(AP1707=$AP$7:$AP$2085)*(ROW($X$7:$X$2085)&lt;&gt;ROW(X1707))*((S1707=0)*($S$7:$S$2085&gt;0)+(S1707&gt;0)*($S$7:$S$2085=0)))&gt;0,"SALONES UNIDOS",IF(SUMPRODUCT((X1707=$X$7:$X$2085)*(AI1707=$AI$7:$AI$2085)*((AO1707&lt;$AP$7:$AP$2085)*(AP1707&gt;$AO$7:$AO$2085))*(ROW($X$7:$X$2085)&lt;&gt;ROW(X1707)))&gt;0,"Cruzado","Sin cruce")))</f>
        <v>Sin cruce</v>
      </c>
      <c r="AR1707" s="23" t="str" cm="1">
        <f t="array" ref="AR1707">IF(AE1707="","",IF(SUMPRODUCT((AE1707=$AE$7:$AE$2085)*(AI1707=$AI$7:$AI$2085)*(AO1707=$AO$7:$AO$2085)*(AP1707=$AP$7:$AP$2085)*(ROW($AE$7:$AE$2085)&lt;&gt;ROW(AE1707))*((S1707=0)*($S$7:$S$2085&gt;0)+(S1707&gt;0)*($S$7:$S$2085=0)))&gt;0,"SALONES UNIDOS",IF(SUMPRODUCT((AE1707=$AE$7:$AE$2085)*(AI1707=$AI$7:$AI$2085)*((AO1707&lt;$AP$7:$AP$2085)*(AP1707&gt;$AO$7:$AO$2085))*(ROW($AE$7:$AE$2085)&lt;&gt;ROW(AE1707)))&gt;0,"Cruzado","Sin cruce")))</f>
        <v/>
      </c>
      <c r="AS1707" s="94" t="str">
        <f t="shared" si="34"/>
        <v>OB1SUNAMPEA</v>
      </c>
      <c r="AT1707" s="94" t="str" cm="1">
        <f t="array" ref="AT1707">IF(AS1707="","",IF(SUMPRODUCT((AS1707=$AS$7:$AS$2085)*(AI1707=$AI$7:$AI$2085)*(AO1707=$AO$7:$AO$2085)*(AP1707=$AP$7:$AP$2085)*(ROW($AS$7:$AS$2085)&lt;&gt;ROW(AS1707))*((S1707=0)*($S$7:$S$2085&gt;0)+(S1707&gt;0)*($S$7:$S$2085=0)))&gt;0,"SALONES UNIDOS",IF(SUMPRODUCT((AS1707=$AS$7:$AS$2085)*(AI1707=$AI$7:$AI$2085)*((AO1707&lt;$AP$7:$AP$2085)*(AP1707&gt;$AO$7:$AO$2085))*(ROW($AS$7:$AS$2085)&lt;&gt;ROW(AS1707)))&gt;0,"Cruzado","Sin cruce")))</f>
        <v>Sin cruce</v>
      </c>
    </row>
    <row r="1708" spans="3:46" ht="15.6" hidden="1" customHeight="1">
      <c r="C1708" s="496" t="s">
        <v>572</v>
      </c>
      <c r="D1708" s="479" t="s">
        <v>727</v>
      </c>
      <c r="E1708" s="479">
        <v>20261</v>
      </c>
      <c r="F1708" s="503" t="s">
        <v>111</v>
      </c>
      <c r="G1708" s="497" t="s">
        <v>80</v>
      </c>
      <c r="H1708" s="503" t="s">
        <v>88</v>
      </c>
      <c r="I1708" s="503">
        <v>1</v>
      </c>
      <c r="J1708" s="503" t="s">
        <v>41</v>
      </c>
      <c r="K1708" s="503" t="s">
        <v>41</v>
      </c>
      <c r="L1708" s="499" t="s">
        <v>734</v>
      </c>
      <c r="M1708" s="535" t="s">
        <v>593</v>
      </c>
      <c r="N1708" s="15" t="s">
        <v>586</v>
      </c>
      <c r="O1708" s="15" t="s">
        <v>578</v>
      </c>
      <c r="P1708" s="503" t="s">
        <v>579</v>
      </c>
      <c r="Q1708" s="15">
        <v>4</v>
      </c>
      <c r="R1708" s="15">
        <v>0</v>
      </c>
      <c r="S1708" s="479">
        <v>4</v>
      </c>
      <c r="T1708" s="15">
        <v>4</v>
      </c>
      <c r="U1708" s="471"/>
      <c r="V1708" s="550">
        <v>40</v>
      </c>
      <c r="W1708" s="497">
        <v>42573866</v>
      </c>
      <c r="X1708" s="566" t="s">
        <v>326</v>
      </c>
      <c r="Y1708" s="15" t="s">
        <v>579</v>
      </c>
      <c r="Z1708" s="15"/>
      <c r="AA1708" s="15"/>
      <c r="AB1708" s="15"/>
      <c r="AC1708" s="15" t="s">
        <v>1120</v>
      </c>
      <c r="AD1708" s="15"/>
      <c r="AE1708" s="479"/>
      <c r="AF1708" s="497"/>
      <c r="AG1708" s="497"/>
      <c r="AH1708" s="497" t="s">
        <v>582</v>
      </c>
      <c r="AI1708" s="15">
        <v>1</v>
      </c>
      <c r="AJ1708" s="15">
        <v>9</v>
      </c>
      <c r="AK1708" s="15">
        <v>20</v>
      </c>
      <c r="AL1708" s="15">
        <v>12</v>
      </c>
      <c r="AM1708" s="15">
        <v>40</v>
      </c>
      <c r="AN1708" s="490">
        <f>IF(AJ1708="",S1708,ROUND(((((AL1708/24)+(AM1708/1440))-((AJ1708/24)+(AK1708/1440)))*1440/50),5))</f>
        <v>4</v>
      </c>
      <c r="AO1708" s="491">
        <f>AJ1708/24+AK1708/1440</f>
        <v>0.3888888888888889</v>
      </c>
      <c r="AP1708" s="491">
        <f>AL1708/24+AM1708/1440</f>
        <v>0.52777777777777779</v>
      </c>
      <c r="AQ1708" s="23" t="str" cm="1">
        <f t="array" ref="AQ1708">IF(X1708="","",IF(SUMPRODUCT((X1708=$X$7:$X$2085)*(AI1708=$AI$7:$AI$2085)*(AO1708=$AO$7:$AO$2085)*(AP1708=$AP$7:$AP$2085)*(ROW($X$7:$X$2085)&lt;&gt;ROW(X1708))*((S1708=0)*($S$7:$S$2085&gt;0)+(S1708&gt;0)*($S$7:$S$2085=0)))&gt;0,"SALONES UNIDOS",IF(SUMPRODUCT((X1708=$X$7:$X$2085)*(AI1708=$AI$7:$AI$2085)*((AO1708&lt;$AP$7:$AP$2085)*(AP1708&gt;$AO$7:$AO$2085))*(ROW($X$7:$X$2085)&lt;&gt;ROW(X1708)))&gt;0,"Cruzado","Sin cruce")))</f>
        <v>Sin cruce</v>
      </c>
      <c r="AR1708" s="23" t="str" cm="1">
        <f t="array" ref="AR1708">IF(AE1708="","",IF(SUMPRODUCT((AE1708=$AE$7:$AE$2085)*(AI1708=$AI$7:$AI$2085)*(AO1708=$AO$7:$AO$2085)*(AP1708=$AP$7:$AP$2085)*(ROW($AE$7:$AE$2085)&lt;&gt;ROW(AE1708))*((S1708=0)*($S$7:$S$2085&gt;0)+(S1708&gt;0)*($S$7:$S$2085=0)))&gt;0,"SALONES UNIDOS",IF(SUMPRODUCT((AE1708=$AE$7:$AE$2085)*(AI1708=$AI$7:$AI$2085)*((AO1708&lt;$AP$7:$AP$2085)*(AP1708&gt;$AO$7:$AO$2085))*(ROW($AE$7:$AE$2085)&lt;&gt;ROW(AE1708)))&gt;0,"Cruzado","Sin cruce")))</f>
        <v/>
      </c>
      <c r="AS1708" s="94" t="str">
        <f t="shared" si="34"/>
        <v>OB1SUNAMPEA</v>
      </c>
      <c r="AT1708" s="94" t="str" cm="1">
        <f t="array" ref="AT1708">IF(AS1708="","",IF(SUMPRODUCT((AS1708=$AS$7:$AS$2085)*(AI1708=$AI$7:$AI$2085)*(AO1708=$AO$7:$AO$2085)*(AP1708=$AP$7:$AP$2085)*(ROW($AS$7:$AS$2085)&lt;&gt;ROW(AS1708))*((S1708=0)*($S$7:$S$2085&gt;0)+(S1708&gt;0)*($S$7:$S$2085=0)))&gt;0,"SALONES UNIDOS",IF(SUMPRODUCT((AS1708=$AS$7:$AS$2085)*(AI1708=$AI$7:$AI$2085)*((AO1708&lt;$AP$7:$AP$2085)*(AP1708&gt;$AO$7:$AO$2085))*(ROW($AS$7:$AS$2085)&lt;&gt;ROW(AS1708)))&gt;0,"Cruzado","Sin cruce")))</f>
        <v>Sin cruce</v>
      </c>
    </row>
    <row r="1709" spans="3:46" ht="15.6" hidden="1" customHeight="1">
      <c r="C1709" s="496" t="s">
        <v>572</v>
      </c>
      <c r="D1709" s="479" t="s">
        <v>727</v>
      </c>
      <c r="E1709" s="479">
        <v>20261</v>
      </c>
      <c r="F1709" s="503" t="s">
        <v>111</v>
      </c>
      <c r="G1709" s="497" t="s">
        <v>80</v>
      </c>
      <c r="H1709" s="503" t="s">
        <v>88</v>
      </c>
      <c r="I1709" s="503">
        <v>1</v>
      </c>
      <c r="J1709" s="503" t="s">
        <v>41</v>
      </c>
      <c r="K1709" s="503" t="s">
        <v>41</v>
      </c>
      <c r="L1709" s="499" t="s">
        <v>735</v>
      </c>
      <c r="M1709" s="535" t="s">
        <v>595</v>
      </c>
      <c r="N1709" s="15" t="s">
        <v>586</v>
      </c>
      <c r="O1709" s="15" t="s">
        <v>578</v>
      </c>
      <c r="P1709" s="503" t="s">
        <v>579</v>
      </c>
      <c r="Q1709" s="15">
        <v>3</v>
      </c>
      <c r="R1709" s="15">
        <v>2</v>
      </c>
      <c r="S1709" s="479">
        <v>5</v>
      </c>
      <c r="T1709" s="15">
        <v>4</v>
      </c>
      <c r="U1709" s="471"/>
      <c r="V1709" s="550">
        <v>40</v>
      </c>
      <c r="W1709" s="497">
        <v>41845220</v>
      </c>
      <c r="X1709" s="566" t="s">
        <v>247</v>
      </c>
      <c r="Y1709" s="15" t="s">
        <v>579</v>
      </c>
      <c r="Z1709" s="15"/>
      <c r="AA1709" s="15"/>
      <c r="AB1709" s="15"/>
      <c r="AC1709" s="15" t="s">
        <v>1120</v>
      </c>
      <c r="AD1709" s="15"/>
      <c r="AE1709" s="479"/>
      <c r="AF1709" s="497"/>
      <c r="AG1709" s="497"/>
      <c r="AH1709" s="497" t="s">
        <v>203</v>
      </c>
      <c r="AI1709" s="15">
        <v>3</v>
      </c>
      <c r="AJ1709" s="15">
        <v>12</v>
      </c>
      <c r="AK1709" s="15">
        <v>40</v>
      </c>
      <c r="AL1709" s="15">
        <v>16</v>
      </c>
      <c r="AM1709" s="15">
        <v>50</v>
      </c>
      <c r="AN1709" s="490">
        <f>IF(AJ1709="",S1709,ROUND(((((AL1709/24)+(AM1709/1440))-((AJ1709/24)+(AK1709/1440)))*1440/50),5))</f>
        <v>5</v>
      </c>
      <c r="AO1709" s="491">
        <f>AJ1709/24+AK1709/1440</f>
        <v>0.52777777777777779</v>
      </c>
      <c r="AP1709" s="491">
        <f>AL1709/24+AM1709/1440</f>
        <v>0.70138888888888884</v>
      </c>
      <c r="AQ1709" s="23" t="str" cm="1">
        <f t="array" ref="AQ1709">IF(X1709="","",IF(SUMPRODUCT((X1709=$X$7:$X$2085)*(AI1709=$AI$7:$AI$2085)*(AO1709=$AO$7:$AO$2085)*(AP1709=$AP$7:$AP$2085)*(ROW($X$7:$X$2085)&lt;&gt;ROW(X1709))*((S1709=0)*($S$7:$S$2085&gt;0)+(S1709&gt;0)*($S$7:$S$2085=0)))&gt;0,"SALONES UNIDOS",IF(SUMPRODUCT((X1709=$X$7:$X$2085)*(AI1709=$AI$7:$AI$2085)*((AO1709&lt;$AP$7:$AP$2085)*(AP1709&gt;$AO$7:$AO$2085))*(ROW($X$7:$X$2085)&lt;&gt;ROW(X1709)))&gt;0,"Cruzado","Sin cruce")))</f>
        <v>Sin cruce</v>
      </c>
      <c r="AR1709" s="23" t="str" cm="1">
        <f t="array" ref="AR1709">IF(AE1709="","",IF(SUMPRODUCT((AE1709=$AE$7:$AE$2085)*(AI1709=$AI$7:$AI$2085)*(AO1709=$AO$7:$AO$2085)*(AP1709=$AP$7:$AP$2085)*(ROW($AE$7:$AE$2085)&lt;&gt;ROW(AE1709))*((S1709=0)*($S$7:$S$2085&gt;0)+(S1709&gt;0)*($S$7:$S$2085=0)))&gt;0,"SALONES UNIDOS",IF(SUMPRODUCT((AE1709=$AE$7:$AE$2085)*(AI1709=$AI$7:$AI$2085)*((AO1709&lt;$AP$7:$AP$2085)*(AP1709&gt;$AO$7:$AO$2085))*(ROW($AE$7:$AE$2085)&lt;&gt;ROW(AE1709)))&gt;0,"Cruzado","Sin cruce")))</f>
        <v/>
      </c>
      <c r="AS1709" s="94" t="str">
        <f t="shared" si="34"/>
        <v>OB1SUNAMPEA</v>
      </c>
      <c r="AT1709" s="94" t="str" cm="1">
        <f t="array" ref="AT1709">IF(AS1709="","",IF(SUMPRODUCT((AS1709=$AS$7:$AS$2085)*(AI1709=$AI$7:$AI$2085)*(AO1709=$AO$7:$AO$2085)*(AP1709=$AP$7:$AP$2085)*(ROW($AS$7:$AS$2085)&lt;&gt;ROW(AS1709))*((S1709=0)*($S$7:$S$2085&gt;0)+(S1709&gt;0)*($S$7:$S$2085=0)))&gt;0,"SALONES UNIDOS",IF(SUMPRODUCT((AS1709=$AS$7:$AS$2085)*(AI1709=$AI$7:$AI$2085)*((AO1709&lt;$AP$7:$AP$2085)*(AP1709&gt;$AO$7:$AO$2085))*(ROW($AS$7:$AS$2085)&lt;&gt;ROW(AS1709)))&gt;0,"Cruzado","Sin cruce")))</f>
        <v>Sin cruce</v>
      </c>
    </row>
    <row r="1710" spans="3:46" ht="15.6" hidden="1" customHeight="1">
      <c r="C1710" s="496" t="s">
        <v>572</v>
      </c>
      <c r="D1710" s="479" t="s">
        <v>727</v>
      </c>
      <c r="E1710" s="479">
        <v>20261</v>
      </c>
      <c r="F1710" s="503" t="s">
        <v>111</v>
      </c>
      <c r="G1710" s="497" t="s">
        <v>80</v>
      </c>
      <c r="H1710" s="503" t="s">
        <v>88</v>
      </c>
      <c r="I1710" s="503">
        <v>1</v>
      </c>
      <c r="J1710" s="503" t="s">
        <v>51</v>
      </c>
      <c r="K1710" s="503" t="s">
        <v>51</v>
      </c>
      <c r="L1710" s="499" t="s">
        <v>728</v>
      </c>
      <c r="M1710" s="535" t="s">
        <v>729</v>
      </c>
      <c r="N1710" s="15" t="s">
        <v>586</v>
      </c>
      <c r="O1710" s="15" t="s">
        <v>578</v>
      </c>
      <c r="P1710" s="503" t="s">
        <v>579</v>
      </c>
      <c r="Q1710" s="15">
        <v>4</v>
      </c>
      <c r="R1710" s="15">
        <v>0</v>
      </c>
      <c r="S1710" s="479">
        <v>4</v>
      </c>
      <c r="T1710" s="15">
        <v>4</v>
      </c>
      <c r="U1710" s="471"/>
      <c r="V1710" s="550">
        <v>40</v>
      </c>
      <c r="W1710" s="497">
        <v>40804375</v>
      </c>
      <c r="X1710" s="566" t="s">
        <v>340</v>
      </c>
      <c r="Y1710" s="15" t="s">
        <v>579</v>
      </c>
      <c r="Z1710" s="15"/>
      <c r="AA1710" s="15"/>
      <c r="AB1710" s="15"/>
      <c r="AC1710" s="15" t="s">
        <v>1121</v>
      </c>
      <c r="AD1710" s="15"/>
      <c r="AE1710" s="479"/>
      <c r="AF1710" s="497"/>
      <c r="AG1710" s="497"/>
      <c r="AH1710" s="497" t="s">
        <v>582</v>
      </c>
      <c r="AI1710" s="15">
        <v>6</v>
      </c>
      <c r="AJ1710" s="15">
        <v>7</v>
      </c>
      <c r="AK1710" s="15">
        <v>40</v>
      </c>
      <c r="AL1710" s="15">
        <v>11</v>
      </c>
      <c r="AM1710" s="15">
        <v>0</v>
      </c>
      <c r="AN1710" s="490">
        <f>IF(AJ1710="",S1710,ROUND(((((AL1710/24)+(AM1710/1440))-((AJ1710/24)+(AK1710/1440)))*1440/50),5))</f>
        <v>4</v>
      </c>
      <c r="AO1710" s="491">
        <f>AJ1710/24+AK1710/1440</f>
        <v>0.31944444444444448</v>
      </c>
      <c r="AP1710" s="491">
        <f>AL1710/24+AM1710/1440</f>
        <v>0.45833333333333331</v>
      </c>
      <c r="AQ1710" s="23" t="str" cm="1">
        <f t="array" ref="AQ1710">IF(X1710="","",IF(SUMPRODUCT((X1710=$X$7:$X$2085)*(AI1710=$AI$7:$AI$2085)*(AO1710=$AO$7:$AO$2085)*(AP1710=$AP$7:$AP$2085)*(ROW($X$7:$X$2085)&lt;&gt;ROW(X1710))*((S1710=0)*($S$7:$S$2085&gt;0)+(S1710&gt;0)*($S$7:$S$2085=0)))&gt;0,"SALONES UNIDOS",IF(SUMPRODUCT((X1710=$X$7:$X$2085)*(AI1710=$AI$7:$AI$2085)*((AO1710&lt;$AP$7:$AP$2085)*(AP1710&gt;$AO$7:$AO$2085))*(ROW($X$7:$X$2085)&lt;&gt;ROW(X1710)))&gt;0,"Cruzado","Sin cruce")))</f>
        <v>Sin cruce</v>
      </c>
      <c r="AR1710" s="23" t="str" cm="1">
        <f t="array" ref="AR1710">IF(AE1710="","",IF(SUMPRODUCT((AE1710=$AE$7:$AE$2085)*(AI1710=$AI$7:$AI$2085)*(AO1710=$AO$7:$AO$2085)*(AP1710=$AP$7:$AP$2085)*(ROW($AE$7:$AE$2085)&lt;&gt;ROW(AE1710))*((S1710=0)*($S$7:$S$2085&gt;0)+(S1710&gt;0)*($S$7:$S$2085=0)))&gt;0,"SALONES UNIDOS",IF(SUMPRODUCT((AE1710=$AE$7:$AE$2085)*(AI1710=$AI$7:$AI$2085)*((AO1710&lt;$AP$7:$AP$2085)*(AP1710&gt;$AO$7:$AO$2085))*(ROW($AE$7:$AE$2085)&lt;&gt;ROW(AE1710)))&gt;0,"Cruzado","Sin cruce")))</f>
        <v/>
      </c>
      <c r="AS1710" s="94" t="str">
        <f t="shared" si="34"/>
        <v>OB1SUNAMPEB</v>
      </c>
      <c r="AT1710" s="94" t="str" cm="1">
        <f t="array" ref="AT1710">IF(AS1710="","",IF(SUMPRODUCT((AS1710=$AS$7:$AS$2085)*(AI1710=$AI$7:$AI$2085)*(AO1710=$AO$7:$AO$2085)*(AP1710=$AP$7:$AP$2085)*(ROW($AS$7:$AS$2085)&lt;&gt;ROW(AS1710))*((S1710=0)*($S$7:$S$2085&gt;0)+(S1710&gt;0)*($S$7:$S$2085=0)))&gt;0,"SALONES UNIDOS",IF(SUMPRODUCT((AS1710=$AS$7:$AS$2085)*(AI1710=$AI$7:$AI$2085)*((AO1710&lt;$AP$7:$AP$2085)*(AP1710&gt;$AO$7:$AO$2085))*(ROW($AS$7:$AS$2085)&lt;&gt;ROW(AS1710)))&gt;0,"Cruzado","Sin cruce")))</f>
        <v>Sin cruce</v>
      </c>
    </row>
    <row r="1711" spans="3:46" ht="15.6" hidden="1" customHeight="1">
      <c r="C1711" s="496" t="s">
        <v>572</v>
      </c>
      <c r="D1711" s="479" t="s">
        <v>727</v>
      </c>
      <c r="E1711" s="479">
        <v>20261</v>
      </c>
      <c r="F1711" s="503" t="s">
        <v>111</v>
      </c>
      <c r="G1711" s="497" t="s">
        <v>80</v>
      </c>
      <c r="H1711" s="503" t="s">
        <v>88</v>
      </c>
      <c r="I1711" s="503">
        <v>1</v>
      </c>
      <c r="J1711" s="503" t="s">
        <v>51</v>
      </c>
      <c r="K1711" s="503" t="s">
        <v>51</v>
      </c>
      <c r="L1711" s="499" t="s">
        <v>730</v>
      </c>
      <c r="M1711" s="535" t="s">
        <v>585</v>
      </c>
      <c r="N1711" s="15" t="s">
        <v>586</v>
      </c>
      <c r="O1711" s="15" t="s">
        <v>578</v>
      </c>
      <c r="P1711" s="503" t="s">
        <v>579</v>
      </c>
      <c r="Q1711" s="15">
        <v>4</v>
      </c>
      <c r="R1711" s="15">
        <v>0</v>
      </c>
      <c r="S1711" s="479">
        <v>4</v>
      </c>
      <c r="T1711" s="15">
        <v>4</v>
      </c>
      <c r="U1711" s="471"/>
      <c r="V1711" s="550">
        <v>40</v>
      </c>
      <c r="W1711" s="616">
        <v>40364065</v>
      </c>
      <c r="X1711" s="617" t="s">
        <v>201</v>
      </c>
      <c r="Y1711" s="15" t="s">
        <v>579</v>
      </c>
      <c r="Z1711" s="15"/>
      <c r="AA1711" s="15"/>
      <c r="AB1711" s="15"/>
      <c r="AC1711" s="628" t="s">
        <v>1113</v>
      </c>
      <c r="AD1711" s="15"/>
      <c r="AE1711" s="479"/>
      <c r="AF1711" s="497"/>
      <c r="AG1711" s="497"/>
      <c r="AH1711" s="497" t="s">
        <v>582</v>
      </c>
      <c r="AI1711" s="15">
        <v>4</v>
      </c>
      <c r="AJ1711" s="15">
        <v>11</v>
      </c>
      <c r="AK1711" s="15">
        <v>0</v>
      </c>
      <c r="AL1711" s="15">
        <v>14</v>
      </c>
      <c r="AM1711" s="15">
        <v>20</v>
      </c>
      <c r="AN1711" s="490">
        <f>IF(AJ1711="",S1711,ROUND(((((AL1711/24)+(AM1711/1440))-((AJ1711/24)+(AK1711/1440)))*1440/50),5))</f>
        <v>4</v>
      </c>
      <c r="AO1711" s="491">
        <f>AJ1711/24+AK1711/1440</f>
        <v>0.45833333333333331</v>
      </c>
      <c r="AP1711" s="491">
        <f>AL1711/24+AM1711/1440</f>
        <v>0.59722222222222221</v>
      </c>
      <c r="AQ1711" s="23" t="str" cm="1">
        <f t="array" ref="AQ1711">IF(X1711="","",IF(SUMPRODUCT((X1711=$X$7:$X$2085)*(AI1711=$AI$7:$AI$2085)*(AO1711=$AO$7:$AO$2085)*(AP1711=$AP$7:$AP$2085)*(ROW($X$7:$X$2085)&lt;&gt;ROW(X1711))*((S1711=0)*($S$7:$S$2085&gt;0)+(S1711&gt;0)*($S$7:$S$2085=0)))&gt;0,"SALONES UNIDOS",IF(SUMPRODUCT((X1711=$X$7:$X$2085)*(AI1711=$AI$7:$AI$2085)*((AO1711&lt;$AP$7:$AP$2085)*(AP1711&gt;$AO$7:$AO$2085))*(ROW($X$7:$X$2085)&lt;&gt;ROW(X1711)))&gt;0,"Cruzado","Sin cruce")))</f>
        <v>Sin cruce</v>
      </c>
      <c r="AR1711" s="23" t="str" cm="1">
        <f t="array" ref="AR1711">IF(AE1711="","",IF(SUMPRODUCT((AE1711=$AE$7:$AE$2085)*(AI1711=$AI$7:$AI$2085)*(AO1711=$AO$7:$AO$2085)*(AP1711=$AP$7:$AP$2085)*(ROW($AE$7:$AE$2085)&lt;&gt;ROW(AE1711))*((S1711=0)*($S$7:$S$2085&gt;0)+(S1711&gt;0)*($S$7:$S$2085=0)))&gt;0,"SALONES UNIDOS",IF(SUMPRODUCT((AE1711=$AE$7:$AE$2085)*(AI1711=$AI$7:$AI$2085)*((AO1711&lt;$AP$7:$AP$2085)*(AP1711&gt;$AO$7:$AO$2085))*(ROW($AE$7:$AE$2085)&lt;&gt;ROW(AE1711)))&gt;0,"Cruzado","Sin cruce")))</f>
        <v/>
      </c>
      <c r="AS1711" s="94" t="str">
        <f t="shared" si="34"/>
        <v>OB1SUNAMPEB</v>
      </c>
      <c r="AT1711" s="94" t="str" cm="1">
        <f t="array" ref="AT1711">IF(AS1711="","",IF(SUMPRODUCT((AS1711=$AS$7:$AS$2085)*(AI1711=$AI$7:$AI$2085)*(AO1711=$AO$7:$AO$2085)*(AP1711=$AP$7:$AP$2085)*(ROW($AS$7:$AS$2085)&lt;&gt;ROW(AS1711))*((S1711=0)*($S$7:$S$2085&gt;0)+(S1711&gt;0)*($S$7:$S$2085=0)))&gt;0,"SALONES UNIDOS",IF(SUMPRODUCT((AS1711=$AS$7:$AS$2085)*(AI1711=$AI$7:$AI$2085)*((AO1711&lt;$AP$7:$AP$2085)*(AP1711&gt;$AO$7:$AO$2085))*(ROW($AS$7:$AS$2085)&lt;&gt;ROW(AS1711)))&gt;0,"Cruzado","Sin cruce")))</f>
        <v>Sin cruce</v>
      </c>
    </row>
    <row r="1712" spans="3:46" ht="15.6" hidden="1" customHeight="1">
      <c r="C1712" s="496" t="s">
        <v>572</v>
      </c>
      <c r="D1712" s="479" t="s">
        <v>727</v>
      </c>
      <c r="E1712" s="479">
        <v>20261</v>
      </c>
      <c r="F1712" s="503" t="s">
        <v>111</v>
      </c>
      <c r="G1712" s="497" t="s">
        <v>80</v>
      </c>
      <c r="H1712" s="503" t="s">
        <v>88</v>
      </c>
      <c r="I1712" s="503">
        <v>1</v>
      </c>
      <c r="J1712" s="503" t="s">
        <v>51</v>
      </c>
      <c r="K1712" s="503" t="s">
        <v>51</v>
      </c>
      <c r="L1712" s="499" t="s">
        <v>731</v>
      </c>
      <c r="M1712" s="535" t="s">
        <v>732</v>
      </c>
      <c r="N1712" s="15" t="s">
        <v>577</v>
      </c>
      <c r="O1712" s="15" t="s">
        <v>578</v>
      </c>
      <c r="P1712" s="503" t="s">
        <v>579</v>
      </c>
      <c r="Q1712" s="15">
        <v>3</v>
      </c>
      <c r="R1712" s="15">
        <v>2</v>
      </c>
      <c r="S1712" s="479">
        <v>5</v>
      </c>
      <c r="T1712" s="15">
        <v>4</v>
      </c>
      <c r="U1712" s="471"/>
      <c r="V1712" s="550">
        <v>40</v>
      </c>
      <c r="W1712" s="497">
        <v>45077896</v>
      </c>
      <c r="X1712" s="566" t="s">
        <v>323</v>
      </c>
      <c r="Y1712" s="15" t="s">
        <v>579</v>
      </c>
      <c r="Z1712" s="15"/>
      <c r="AA1712" s="15"/>
      <c r="AB1712" s="15"/>
      <c r="AC1712" s="15" t="s">
        <v>1121</v>
      </c>
      <c r="AD1712" s="15"/>
      <c r="AE1712" s="479"/>
      <c r="AF1712" s="497"/>
      <c r="AG1712" s="497"/>
      <c r="AH1712" s="497" t="s">
        <v>203</v>
      </c>
      <c r="AI1712" s="15">
        <v>2</v>
      </c>
      <c r="AJ1712" s="15">
        <v>8</v>
      </c>
      <c r="AK1712" s="15">
        <v>30</v>
      </c>
      <c r="AL1712" s="15">
        <v>12</v>
      </c>
      <c r="AM1712" s="15">
        <v>40</v>
      </c>
      <c r="AN1712" s="490">
        <f>IF(AJ1712="",S1712,ROUND(((((AL1712/24)+(AM1712/1440))-((AJ1712/24)+(AK1712/1440)))*1440/50),5))</f>
        <v>5</v>
      </c>
      <c r="AO1712" s="491">
        <f>AJ1712/24+AK1712/1440</f>
        <v>0.35416666666666663</v>
      </c>
      <c r="AP1712" s="491">
        <f>AL1712/24+AM1712/1440</f>
        <v>0.52777777777777779</v>
      </c>
      <c r="AQ1712" s="23" t="str" cm="1">
        <f t="array" ref="AQ1712">IF(X1712="","",IF(SUMPRODUCT((X1712=$X$7:$X$2085)*(AI1712=$AI$7:$AI$2085)*(AO1712=$AO$7:$AO$2085)*(AP1712=$AP$7:$AP$2085)*(ROW($X$7:$X$2085)&lt;&gt;ROW(X1712))*((S1712=0)*($S$7:$S$2085&gt;0)+(S1712&gt;0)*($S$7:$S$2085=0)))&gt;0,"SALONES UNIDOS",IF(SUMPRODUCT((X1712=$X$7:$X$2085)*(AI1712=$AI$7:$AI$2085)*((AO1712&lt;$AP$7:$AP$2085)*(AP1712&gt;$AO$7:$AO$2085))*(ROW($X$7:$X$2085)&lt;&gt;ROW(X1712)))&gt;0,"Cruzado","Sin cruce")))</f>
        <v>Sin cruce</v>
      </c>
      <c r="AR1712" s="23" t="str" cm="1">
        <f t="array" ref="AR1712">IF(AE1712="","",IF(SUMPRODUCT((AE1712=$AE$7:$AE$2085)*(AI1712=$AI$7:$AI$2085)*(AO1712=$AO$7:$AO$2085)*(AP1712=$AP$7:$AP$2085)*(ROW($AE$7:$AE$2085)&lt;&gt;ROW(AE1712))*((S1712=0)*($S$7:$S$2085&gt;0)+(S1712&gt;0)*($S$7:$S$2085=0)))&gt;0,"SALONES UNIDOS",IF(SUMPRODUCT((AE1712=$AE$7:$AE$2085)*(AI1712=$AI$7:$AI$2085)*((AO1712&lt;$AP$7:$AP$2085)*(AP1712&gt;$AO$7:$AO$2085))*(ROW($AE$7:$AE$2085)&lt;&gt;ROW(AE1712)))&gt;0,"Cruzado","Sin cruce")))</f>
        <v/>
      </c>
      <c r="AS1712" s="94" t="str">
        <f t="shared" si="34"/>
        <v>OB1SUNAMPEB</v>
      </c>
      <c r="AT1712" s="94" t="str" cm="1">
        <f t="array" ref="AT1712">IF(AS1712="","",IF(SUMPRODUCT((AS1712=$AS$7:$AS$2085)*(AI1712=$AI$7:$AI$2085)*(AO1712=$AO$7:$AO$2085)*(AP1712=$AP$7:$AP$2085)*(ROW($AS$7:$AS$2085)&lt;&gt;ROW(AS1712))*((S1712=0)*($S$7:$S$2085&gt;0)+(S1712&gt;0)*($S$7:$S$2085=0)))&gt;0,"SALONES UNIDOS",IF(SUMPRODUCT((AS1712=$AS$7:$AS$2085)*(AI1712=$AI$7:$AI$2085)*((AO1712&lt;$AP$7:$AP$2085)*(AP1712&gt;$AO$7:$AO$2085))*(ROW($AS$7:$AS$2085)&lt;&gt;ROW(AS1712)))&gt;0,"Cruzado","Sin cruce")))</f>
        <v>Sin cruce</v>
      </c>
    </row>
    <row r="1713" spans="3:46" ht="15.6" hidden="1" customHeight="1">
      <c r="C1713" s="496" t="s">
        <v>572</v>
      </c>
      <c r="D1713" s="479" t="s">
        <v>727</v>
      </c>
      <c r="E1713" s="479">
        <v>20261</v>
      </c>
      <c r="F1713" s="503" t="s">
        <v>111</v>
      </c>
      <c r="G1713" s="497" t="s">
        <v>80</v>
      </c>
      <c r="H1713" s="503" t="s">
        <v>88</v>
      </c>
      <c r="I1713" s="503">
        <v>1</v>
      </c>
      <c r="J1713" s="503" t="s">
        <v>51</v>
      </c>
      <c r="K1713" s="503" t="s">
        <v>51</v>
      </c>
      <c r="L1713" s="499" t="s">
        <v>733</v>
      </c>
      <c r="M1713" s="535" t="s">
        <v>591</v>
      </c>
      <c r="N1713" s="15" t="s">
        <v>586</v>
      </c>
      <c r="O1713" s="15" t="s">
        <v>578</v>
      </c>
      <c r="P1713" s="503" t="s">
        <v>579</v>
      </c>
      <c r="Q1713" s="15">
        <v>3</v>
      </c>
      <c r="R1713" s="15">
        <v>2</v>
      </c>
      <c r="S1713" s="479">
        <v>5</v>
      </c>
      <c r="T1713" s="15">
        <v>4</v>
      </c>
      <c r="U1713" s="471"/>
      <c r="V1713" s="550">
        <v>40</v>
      </c>
      <c r="W1713" s="497">
        <v>21887837</v>
      </c>
      <c r="X1713" s="566" t="s">
        <v>355</v>
      </c>
      <c r="Y1713" s="15" t="s">
        <v>579</v>
      </c>
      <c r="Z1713" s="15"/>
      <c r="AA1713" s="15"/>
      <c r="AB1713" s="15"/>
      <c r="AC1713" s="15" t="s">
        <v>1121</v>
      </c>
      <c r="AD1713" s="15"/>
      <c r="AE1713" s="479"/>
      <c r="AF1713" s="497"/>
      <c r="AG1713" s="497"/>
      <c r="AH1713" s="497" t="s">
        <v>203</v>
      </c>
      <c r="AI1713" s="15">
        <v>3</v>
      </c>
      <c r="AJ1713" s="15">
        <v>7</v>
      </c>
      <c r="AK1713" s="15">
        <v>40</v>
      </c>
      <c r="AL1713" s="15">
        <v>11</v>
      </c>
      <c r="AM1713" s="15">
        <v>50</v>
      </c>
      <c r="AN1713" s="490">
        <f>IF(AJ1713="",S1713,ROUND(((((AL1713/24)+(AM1713/1440))-((AJ1713/24)+(AK1713/1440)))*1440/50),5))</f>
        <v>5</v>
      </c>
      <c r="AO1713" s="491">
        <f>AJ1713/24+AK1713/1440</f>
        <v>0.31944444444444448</v>
      </c>
      <c r="AP1713" s="491">
        <f>AL1713/24+AM1713/1440</f>
        <v>0.49305555555555552</v>
      </c>
      <c r="AQ1713" s="23" t="str" cm="1">
        <f t="array" ref="AQ1713">IF(X1713="","",IF(SUMPRODUCT((X1713=$X$7:$X$2085)*(AI1713=$AI$7:$AI$2085)*(AO1713=$AO$7:$AO$2085)*(AP1713=$AP$7:$AP$2085)*(ROW($X$7:$X$2085)&lt;&gt;ROW(X1713))*((S1713=0)*($S$7:$S$2085&gt;0)+(S1713&gt;0)*($S$7:$S$2085=0)))&gt;0,"SALONES UNIDOS",IF(SUMPRODUCT((X1713=$X$7:$X$2085)*(AI1713=$AI$7:$AI$2085)*((AO1713&lt;$AP$7:$AP$2085)*(AP1713&gt;$AO$7:$AO$2085))*(ROW($X$7:$X$2085)&lt;&gt;ROW(X1713)))&gt;0,"Cruzado","Sin cruce")))</f>
        <v>Sin cruce</v>
      </c>
      <c r="AR1713" s="23" t="str" cm="1">
        <f t="array" ref="AR1713">IF(AE1713="","",IF(SUMPRODUCT((AE1713=$AE$7:$AE$2085)*(AI1713=$AI$7:$AI$2085)*(AO1713=$AO$7:$AO$2085)*(AP1713=$AP$7:$AP$2085)*(ROW($AE$7:$AE$2085)&lt;&gt;ROW(AE1713))*((S1713=0)*($S$7:$S$2085&gt;0)+(S1713&gt;0)*($S$7:$S$2085=0)))&gt;0,"SALONES UNIDOS",IF(SUMPRODUCT((AE1713=$AE$7:$AE$2085)*(AI1713=$AI$7:$AI$2085)*((AO1713&lt;$AP$7:$AP$2085)*(AP1713&gt;$AO$7:$AO$2085))*(ROW($AE$7:$AE$2085)&lt;&gt;ROW(AE1713)))&gt;0,"Cruzado","Sin cruce")))</f>
        <v/>
      </c>
      <c r="AS1713" s="94" t="str">
        <f t="shared" si="34"/>
        <v>OB1SUNAMPEB</v>
      </c>
      <c r="AT1713" s="94" t="str" cm="1">
        <f t="array" ref="AT1713">IF(AS1713="","",IF(SUMPRODUCT((AS1713=$AS$7:$AS$2085)*(AI1713=$AI$7:$AI$2085)*(AO1713=$AO$7:$AO$2085)*(AP1713=$AP$7:$AP$2085)*(ROW($AS$7:$AS$2085)&lt;&gt;ROW(AS1713))*((S1713=0)*($S$7:$S$2085&gt;0)+(S1713&gt;0)*($S$7:$S$2085=0)))&gt;0,"SALONES UNIDOS",IF(SUMPRODUCT((AS1713=$AS$7:$AS$2085)*(AI1713=$AI$7:$AI$2085)*((AO1713&lt;$AP$7:$AP$2085)*(AP1713&gt;$AO$7:$AO$2085))*(ROW($AS$7:$AS$2085)&lt;&gt;ROW(AS1713)))&gt;0,"Cruzado","Sin cruce")))</f>
        <v>Sin cruce</v>
      </c>
    </row>
    <row r="1714" spans="3:46" ht="15.6" hidden="1" customHeight="1">
      <c r="C1714" s="496" t="s">
        <v>572</v>
      </c>
      <c r="D1714" s="479" t="s">
        <v>727</v>
      </c>
      <c r="E1714" s="479">
        <v>20261</v>
      </c>
      <c r="F1714" s="503" t="s">
        <v>111</v>
      </c>
      <c r="G1714" s="497" t="s">
        <v>80</v>
      </c>
      <c r="H1714" s="503" t="s">
        <v>88</v>
      </c>
      <c r="I1714" s="503">
        <v>1</v>
      </c>
      <c r="J1714" s="503" t="s">
        <v>51</v>
      </c>
      <c r="K1714" s="503" t="s">
        <v>51</v>
      </c>
      <c r="L1714" s="499" t="s">
        <v>734</v>
      </c>
      <c r="M1714" s="535" t="s">
        <v>593</v>
      </c>
      <c r="N1714" s="15" t="s">
        <v>586</v>
      </c>
      <c r="O1714" s="15" t="s">
        <v>578</v>
      </c>
      <c r="P1714" s="503" t="s">
        <v>579</v>
      </c>
      <c r="Q1714" s="15">
        <v>4</v>
      </c>
      <c r="R1714" s="15">
        <v>0</v>
      </c>
      <c r="S1714" s="479">
        <v>4</v>
      </c>
      <c r="T1714" s="15">
        <v>4</v>
      </c>
      <c r="U1714" s="471"/>
      <c r="V1714" s="550">
        <v>40</v>
      </c>
      <c r="W1714" s="497">
        <v>42573866</v>
      </c>
      <c r="X1714" s="566" t="s">
        <v>326</v>
      </c>
      <c r="Y1714" s="15" t="s">
        <v>579</v>
      </c>
      <c r="Z1714" s="15"/>
      <c r="AA1714" s="15"/>
      <c r="AB1714" s="15"/>
      <c r="AC1714" s="15" t="s">
        <v>1121</v>
      </c>
      <c r="AD1714" s="15"/>
      <c r="AE1714" s="479"/>
      <c r="AF1714" s="497"/>
      <c r="AG1714" s="497"/>
      <c r="AH1714" s="497" t="s">
        <v>582</v>
      </c>
      <c r="AI1714" s="15">
        <v>1</v>
      </c>
      <c r="AJ1714" s="15">
        <v>15</v>
      </c>
      <c r="AK1714" s="15">
        <v>10</v>
      </c>
      <c r="AL1714" s="15">
        <v>18</v>
      </c>
      <c r="AM1714" s="15">
        <v>30</v>
      </c>
      <c r="AN1714" s="490">
        <f>IF(AJ1714="",S1714,ROUND(((((AL1714/24)+(AM1714/1440))-((AJ1714/24)+(AK1714/1440)))*1440/50),5))</f>
        <v>4</v>
      </c>
      <c r="AO1714" s="491">
        <f>AJ1714/24+AK1714/1440</f>
        <v>0.63194444444444442</v>
      </c>
      <c r="AP1714" s="491">
        <f>AL1714/24+AM1714/1440</f>
        <v>0.77083333333333337</v>
      </c>
      <c r="AQ1714" s="23" t="str" cm="1">
        <f t="array" ref="AQ1714">IF(X1714="","",IF(SUMPRODUCT((X1714=$X$7:$X$2085)*(AI1714=$AI$7:$AI$2085)*(AO1714=$AO$7:$AO$2085)*(AP1714=$AP$7:$AP$2085)*(ROW($X$7:$X$2085)&lt;&gt;ROW(X1714))*((S1714=0)*($S$7:$S$2085&gt;0)+(S1714&gt;0)*($S$7:$S$2085=0)))&gt;0,"SALONES UNIDOS",IF(SUMPRODUCT((X1714=$X$7:$X$2085)*(AI1714=$AI$7:$AI$2085)*((AO1714&lt;$AP$7:$AP$2085)*(AP1714&gt;$AO$7:$AO$2085))*(ROW($X$7:$X$2085)&lt;&gt;ROW(X1714)))&gt;0,"Cruzado","Sin cruce")))</f>
        <v>Sin cruce</v>
      </c>
      <c r="AR1714" s="23" t="str" cm="1">
        <f t="array" ref="AR1714">IF(AE1714="","",IF(SUMPRODUCT((AE1714=$AE$7:$AE$2085)*(AI1714=$AI$7:$AI$2085)*(AO1714=$AO$7:$AO$2085)*(AP1714=$AP$7:$AP$2085)*(ROW($AE$7:$AE$2085)&lt;&gt;ROW(AE1714))*((S1714=0)*($S$7:$S$2085&gt;0)+(S1714&gt;0)*($S$7:$S$2085=0)))&gt;0,"SALONES UNIDOS",IF(SUMPRODUCT((AE1714=$AE$7:$AE$2085)*(AI1714=$AI$7:$AI$2085)*((AO1714&lt;$AP$7:$AP$2085)*(AP1714&gt;$AO$7:$AO$2085))*(ROW($AE$7:$AE$2085)&lt;&gt;ROW(AE1714)))&gt;0,"Cruzado","Sin cruce")))</f>
        <v/>
      </c>
      <c r="AS1714" s="94" t="str">
        <f t="shared" si="34"/>
        <v>OB1SUNAMPEB</v>
      </c>
      <c r="AT1714" s="94" t="str" cm="1">
        <f t="array" ref="AT1714">IF(AS1714="","",IF(SUMPRODUCT((AS1714=$AS$7:$AS$2085)*(AI1714=$AI$7:$AI$2085)*(AO1714=$AO$7:$AO$2085)*(AP1714=$AP$7:$AP$2085)*(ROW($AS$7:$AS$2085)&lt;&gt;ROW(AS1714))*((S1714=0)*($S$7:$S$2085&gt;0)+(S1714&gt;0)*($S$7:$S$2085=0)))&gt;0,"SALONES UNIDOS",IF(SUMPRODUCT((AS1714=$AS$7:$AS$2085)*(AI1714=$AI$7:$AI$2085)*((AO1714&lt;$AP$7:$AP$2085)*(AP1714&gt;$AO$7:$AO$2085))*(ROW($AS$7:$AS$2085)&lt;&gt;ROW(AS1714)))&gt;0,"Cruzado","Sin cruce")))</f>
        <v>Sin cruce</v>
      </c>
    </row>
    <row r="1715" spans="3:46" ht="15.6" hidden="1" customHeight="1">
      <c r="C1715" s="496" t="s">
        <v>572</v>
      </c>
      <c r="D1715" s="479" t="s">
        <v>727</v>
      </c>
      <c r="E1715" s="479">
        <v>20261</v>
      </c>
      <c r="F1715" s="503" t="s">
        <v>111</v>
      </c>
      <c r="G1715" s="497" t="s">
        <v>80</v>
      </c>
      <c r="H1715" s="503" t="s">
        <v>88</v>
      </c>
      <c r="I1715" s="503">
        <v>1</v>
      </c>
      <c r="J1715" s="503" t="s">
        <v>51</v>
      </c>
      <c r="K1715" s="503" t="s">
        <v>51</v>
      </c>
      <c r="L1715" s="499" t="s">
        <v>735</v>
      </c>
      <c r="M1715" s="535" t="s">
        <v>595</v>
      </c>
      <c r="N1715" s="15" t="s">
        <v>586</v>
      </c>
      <c r="O1715" s="15" t="s">
        <v>578</v>
      </c>
      <c r="P1715" s="503" t="s">
        <v>579</v>
      </c>
      <c r="Q1715" s="15">
        <v>3</v>
      </c>
      <c r="R1715" s="15">
        <v>2</v>
      </c>
      <c r="S1715" s="479">
        <v>5</v>
      </c>
      <c r="T1715" s="15">
        <v>4</v>
      </c>
      <c r="U1715" s="471"/>
      <c r="V1715" s="550">
        <v>40</v>
      </c>
      <c r="W1715" s="497">
        <v>41845220</v>
      </c>
      <c r="X1715" s="566" t="s">
        <v>247</v>
      </c>
      <c r="Y1715" s="15" t="s">
        <v>579</v>
      </c>
      <c r="Z1715" s="15"/>
      <c r="AA1715" s="15"/>
      <c r="AB1715" s="15"/>
      <c r="AC1715" s="15" t="s">
        <v>1121</v>
      </c>
      <c r="AD1715" s="15"/>
      <c r="AE1715" s="479"/>
      <c r="AF1715" s="497"/>
      <c r="AG1715" s="497"/>
      <c r="AH1715" s="497" t="s">
        <v>203</v>
      </c>
      <c r="AI1715" s="15">
        <v>2</v>
      </c>
      <c r="AJ1715" s="15">
        <v>13</v>
      </c>
      <c r="AK1715" s="15">
        <v>30</v>
      </c>
      <c r="AL1715" s="15">
        <v>17</v>
      </c>
      <c r="AM1715" s="15">
        <v>40</v>
      </c>
      <c r="AN1715" s="490">
        <f>IF(AJ1715="",S1715,ROUND(((((AL1715/24)+(AM1715/1440))-((AJ1715/24)+(AK1715/1440)))*1440/50),5))</f>
        <v>5</v>
      </c>
      <c r="AO1715" s="491">
        <f>AJ1715/24+AK1715/1440</f>
        <v>0.5625</v>
      </c>
      <c r="AP1715" s="491">
        <f>AL1715/24+AM1715/1440</f>
        <v>0.73611111111111116</v>
      </c>
      <c r="AQ1715" s="23" t="str" cm="1">
        <f t="array" ref="AQ1715">IF(X1715="","",IF(SUMPRODUCT((X1715=$X$7:$X$2085)*(AI1715=$AI$7:$AI$2085)*(AO1715=$AO$7:$AO$2085)*(AP1715=$AP$7:$AP$2085)*(ROW($X$7:$X$2085)&lt;&gt;ROW(X1715))*((S1715=0)*($S$7:$S$2085&gt;0)+(S1715&gt;0)*($S$7:$S$2085=0)))&gt;0,"SALONES UNIDOS",IF(SUMPRODUCT((X1715=$X$7:$X$2085)*(AI1715=$AI$7:$AI$2085)*((AO1715&lt;$AP$7:$AP$2085)*(AP1715&gt;$AO$7:$AO$2085))*(ROW($X$7:$X$2085)&lt;&gt;ROW(X1715)))&gt;0,"Cruzado","Sin cruce")))</f>
        <v>Sin cruce</v>
      </c>
      <c r="AR1715" s="23" t="str" cm="1">
        <f t="array" ref="AR1715">IF(AE1715="","",IF(SUMPRODUCT((AE1715=$AE$7:$AE$2085)*(AI1715=$AI$7:$AI$2085)*(AO1715=$AO$7:$AO$2085)*(AP1715=$AP$7:$AP$2085)*(ROW($AE$7:$AE$2085)&lt;&gt;ROW(AE1715))*((S1715=0)*($S$7:$S$2085&gt;0)+(S1715&gt;0)*($S$7:$S$2085=0)))&gt;0,"SALONES UNIDOS",IF(SUMPRODUCT((AE1715=$AE$7:$AE$2085)*(AI1715=$AI$7:$AI$2085)*((AO1715&lt;$AP$7:$AP$2085)*(AP1715&gt;$AO$7:$AO$2085))*(ROW($AE$7:$AE$2085)&lt;&gt;ROW(AE1715)))&gt;0,"Cruzado","Sin cruce")))</f>
        <v/>
      </c>
      <c r="AS1715" s="94" t="str">
        <f t="shared" si="34"/>
        <v>OB1SUNAMPEB</v>
      </c>
      <c r="AT1715" s="94" t="str" cm="1">
        <f t="array" ref="AT1715">IF(AS1715="","",IF(SUMPRODUCT((AS1715=$AS$7:$AS$2085)*(AI1715=$AI$7:$AI$2085)*(AO1715=$AO$7:$AO$2085)*(AP1715=$AP$7:$AP$2085)*(ROW($AS$7:$AS$2085)&lt;&gt;ROW(AS1715))*((S1715=0)*($S$7:$S$2085&gt;0)+(S1715&gt;0)*($S$7:$S$2085=0)))&gt;0,"SALONES UNIDOS",IF(SUMPRODUCT((AS1715=$AS$7:$AS$2085)*(AI1715=$AI$7:$AI$2085)*((AO1715&lt;$AP$7:$AP$2085)*(AP1715&gt;$AO$7:$AO$2085))*(ROW($AS$7:$AS$2085)&lt;&gt;ROW(AS1715)))&gt;0,"Cruzado","Sin cruce")))</f>
        <v>Sin cruce</v>
      </c>
    </row>
    <row r="1716" spans="3:46" ht="15.6" hidden="1" customHeight="1">
      <c r="C1716" s="496" t="s">
        <v>572</v>
      </c>
      <c r="D1716" s="479" t="s">
        <v>727</v>
      </c>
      <c r="E1716" s="479">
        <v>20261</v>
      </c>
      <c r="F1716" s="503" t="s">
        <v>111</v>
      </c>
      <c r="G1716" s="497" t="s">
        <v>80</v>
      </c>
      <c r="H1716" s="503" t="s">
        <v>88</v>
      </c>
      <c r="I1716" s="503">
        <v>1</v>
      </c>
      <c r="J1716" s="503" t="s">
        <v>57</v>
      </c>
      <c r="K1716" s="503" t="s">
        <v>57</v>
      </c>
      <c r="L1716" s="499" t="s">
        <v>728</v>
      </c>
      <c r="M1716" s="535" t="s">
        <v>729</v>
      </c>
      <c r="N1716" s="15" t="s">
        <v>586</v>
      </c>
      <c r="O1716" s="15" t="s">
        <v>578</v>
      </c>
      <c r="P1716" s="503" t="s">
        <v>579</v>
      </c>
      <c r="Q1716" s="15">
        <v>4</v>
      </c>
      <c r="R1716" s="15">
        <v>0</v>
      </c>
      <c r="S1716" s="479">
        <v>4</v>
      </c>
      <c r="T1716" s="15">
        <v>4</v>
      </c>
      <c r="U1716" s="471"/>
      <c r="V1716" s="550">
        <v>40</v>
      </c>
      <c r="W1716" s="497">
        <v>40804375</v>
      </c>
      <c r="X1716" s="566" t="s">
        <v>340</v>
      </c>
      <c r="Y1716" s="15" t="s">
        <v>579</v>
      </c>
      <c r="Z1716" s="15"/>
      <c r="AA1716" s="15"/>
      <c r="AB1716" s="15"/>
      <c r="AC1716" s="15" t="s">
        <v>1078</v>
      </c>
      <c r="AD1716" s="15"/>
      <c r="AE1716" s="479"/>
      <c r="AF1716" s="497"/>
      <c r="AG1716" s="497"/>
      <c r="AH1716" s="497" t="s">
        <v>582</v>
      </c>
      <c r="AI1716" s="15">
        <v>1</v>
      </c>
      <c r="AJ1716" s="15">
        <v>7</v>
      </c>
      <c r="AK1716" s="15">
        <v>40</v>
      </c>
      <c r="AL1716" s="15">
        <v>11</v>
      </c>
      <c r="AM1716" s="15">
        <v>0</v>
      </c>
      <c r="AN1716" s="490">
        <f>IF(AJ1716="",S1716,ROUND(((((AL1716/24)+(AM1716/1440))-((AJ1716/24)+(AK1716/1440)))*1440/50),5))</f>
        <v>4</v>
      </c>
      <c r="AO1716" s="491">
        <f>AJ1716/24+AK1716/1440</f>
        <v>0.31944444444444448</v>
      </c>
      <c r="AP1716" s="491">
        <f>AL1716/24+AM1716/1440</f>
        <v>0.45833333333333331</v>
      </c>
      <c r="AQ1716" s="23" t="str" cm="1">
        <f t="array" ref="AQ1716">IF(X1716="","",IF(SUMPRODUCT((X1716=$X$7:$X$2085)*(AI1716=$AI$7:$AI$2085)*(AO1716=$AO$7:$AO$2085)*(AP1716=$AP$7:$AP$2085)*(ROW($X$7:$X$2085)&lt;&gt;ROW(X1716))*((S1716=0)*($S$7:$S$2085&gt;0)+(S1716&gt;0)*($S$7:$S$2085=0)))&gt;0,"SALONES UNIDOS",IF(SUMPRODUCT((X1716=$X$7:$X$2085)*(AI1716=$AI$7:$AI$2085)*((AO1716&lt;$AP$7:$AP$2085)*(AP1716&gt;$AO$7:$AO$2085))*(ROW($X$7:$X$2085)&lt;&gt;ROW(X1716)))&gt;0,"Cruzado","Sin cruce")))</f>
        <v>Sin cruce</v>
      </c>
      <c r="AR1716" s="23" t="str" cm="1">
        <f t="array" ref="AR1716">IF(AE1716="","",IF(SUMPRODUCT((AE1716=$AE$7:$AE$2085)*(AI1716=$AI$7:$AI$2085)*(AO1716=$AO$7:$AO$2085)*(AP1716=$AP$7:$AP$2085)*(ROW($AE$7:$AE$2085)&lt;&gt;ROW(AE1716))*((S1716=0)*($S$7:$S$2085&gt;0)+(S1716&gt;0)*($S$7:$S$2085=0)))&gt;0,"SALONES UNIDOS",IF(SUMPRODUCT((AE1716=$AE$7:$AE$2085)*(AI1716=$AI$7:$AI$2085)*((AO1716&lt;$AP$7:$AP$2085)*(AP1716&gt;$AO$7:$AO$2085))*(ROW($AE$7:$AE$2085)&lt;&gt;ROW(AE1716)))&gt;0,"Cruzado","Sin cruce")))</f>
        <v/>
      </c>
      <c r="AS1716" s="94" t="str">
        <f t="shared" si="34"/>
        <v>OB1SUNAMPEC</v>
      </c>
      <c r="AT1716" s="94" t="str" cm="1">
        <f t="array" ref="AT1716">IF(AS1716="","",IF(SUMPRODUCT((AS1716=$AS$7:$AS$2085)*(AI1716=$AI$7:$AI$2085)*(AO1716=$AO$7:$AO$2085)*(AP1716=$AP$7:$AP$2085)*(ROW($AS$7:$AS$2085)&lt;&gt;ROW(AS1716))*((S1716=0)*($S$7:$S$2085&gt;0)+(S1716&gt;0)*($S$7:$S$2085=0)))&gt;0,"SALONES UNIDOS",IF(SUMPRODUCT((AS1716=$AS$7:$AS$2085)*(AI1716=$AI$7:$AI$2085)*((AO1716&lt;$AP$7:$AP$2085)*(AP1716&gt;$AO$7:$AO$2085))*(ROW($AS$7:$AS$2085)&lt;&gt;ROW(AS1716)))&gt;0,"Cruzado","Sin cruce")))</f>
        <v>Sin cruce</v>
      </c>
    </row>
    <row r="1717" spans="3:46" ht="15.6" hidden="1" customHeight="1">
      <c r="C1717" s="496" t="s">
        <v>572</v>
      </c>
      <c r="D1717" s="479" t="s">
        <v>727</v>
      </c>
      <c r="E1717" s="479">
        <v>20261</v>
      </c>
      <c r="F1717" s="503" t="s">
        <v>111</v>
      </c>
      <c r="G1717" s="497" t="s">
        <v>80</v>
      </c>
      <c r="H1717" s="503" t="s">
        <v>88</v>
      </c>
      <c r="I1717" s="503">
        <v>1</v>
      </c>
      <c r="J1717" s="503" t="s">
        <v>57</v>
      </c>
      <c r="K1717" s="503" t="s">
        <v>57</v>
      </c>
      <c r="L1717" s="499" t="s">
        <v>730</v>
      </c>
      <c r="M1717" s="535" t="s">
        <v>585</v>
      </c>
      <c r="N1717" s="15" t="s">
        <v>586</v>
      </c>
      <c r="O1717" s="15" t="s">
        <v>578</v>
      </c>
      <c r="P1717" s="503" t="s">
        <v>579</v>
      </c>
      <c r="Q1717" s="15">
        <v>4</v>
      </c>
      <c r="R1717" s="15">
        <v>0</v>
      </c>
      <c r="S1717" s="479">
        <v>4</v>
      </c>
      <c r="T1717" s="15">
        <v>4</v>
      </c>
      <c r="U1717" s="471"/>
      <c r="V1717" s="550">
        <v>40</v>
      </c>
      <c r="W1717" s="616">
        <v>40364065</v>
      </c>
      <c r="X1717" s="617" t="s">
        <v>201</v>
      </c>
      <c r="Y1717" s="15" t="s">
        <v>579</v>
      </c>
      <c r="Z1717" s="15"/>
      <c r="AA1717" s="15"/>
      <c r="AB1717" s="15"/>
      <c r="AC1717" s="628" t="s">
        <v>1113</v>
      </c>
      <c r="AD1717" s="15"/>
      <c r="AE1717" s="479"/>
      <c r="AF1717" s="497"/>
      <c r="AG1717" s="497"/>
      <c r="AH1717" s="497" t="s">
        <v>582</v>
      </c>
      <c r="AI1717" s="15">
        <v>4</v>
      </c>
      <c r="AJ1717" s="15">
        <v>7</v>
      </c>
      <c r="AK1717" s="15">
        <v>40</v>
      </c>
      <c r="AL1717" s="15">
        <v>11</v>
      </c>
      <c r="AM1717" s="15">
        <v>0</v>
      </c>
      <c r="AN1717" s="490">
        <f>IF(AJ1717="",S1717,ROUND(((((AL1717/24)+(AM1717/1440))-((AJ1717/24)+(AK1717/1440)))*1440/50),5))</f>
        <v>4</v>
      </c>
      <c r="AO1717" s="491">
        <f>AJ1717/24+AK1717/1440</f>
        <v>0.31944444444444448</v>
      </c>
      <c r="AP1717" s="491">
        <f>AL1717/24+AM1717/1440</f>
        <v>0.45833333333333331</v>
      </c>
      <c r="AQ1717" s="23" t="str" cm="1">
        <f t="array" ref="AQ1717">IF(X1717="","",IF(SUMPRODUCT((X1717=$X$7:$X$2085)*(AI1717=$AI$7:$AI$2085)*(AO1717=$AO$7:$AO$2085)*(AP1717=$AP$7:$AP$2085)*(ROW($X$7:$X$2085)&lt;&gt;ROW(X1717))*((S1717=0)*($S$7:$S$2085&gt;0)+(S1717&gt;0)*($S$7:$S$2085=0)))&gt;0,"SALONES UNIDOS",IF(SUMPRODUCT((X1717=$X$7:$X$2085)*(AI1717=$AI$7:$AI$2085)*((AO1717&lt;$AP$7:$AP$2085)*(AP1717&gt;$AO$7:$AO$2085))*(ROW($X$7:$X$2085)&lt;&gt;ROW(X1717)))&gt;0,"Cruzado","Sin cruce")))</f>
        <v>Sin cruce</v>
      </c>
      <c r="AR1717" s="23" t="str" cm="1">
        <f t="array" ref="AR1717">IF(AE1717="","",IF(SUMPRODUCT((AE1717=$AE$7:$AE$2085)*(AI1717=$AI$7:$AI$2085)*(AO1717=$AO$7:$AO$2085)*(AP1717=$AP$7:$AP$2085)*(ROW($AE$7:$AE$2085)&lt;&gt;ROW(AE1717))*((S1717=0)*($S$7:$S$2085&gt;0)+(S1717&gt;0)*($S$7:$S$2085=0)))&gt;0,"SALONES UNIDOS",IF(SUMPRODUCT((AE1717=$AE$7:$AE$2085)*(AI1717=$AI$7:$AI$2085)*((AO1717&lt;$AP$7:$AP$2085)*(AP1717&gt;$AO$7:$AO$2085))*(ROW($AE$7:$AE$2085)&lt;&gt;ROW(AE1717)))&gt;0,"Cruzado","Sin cruce")))</f>
        <v/>
      </c>
      <c r="AS1717" s="94" t="str">
        <f t="shared" si="34"/>
        <v>OB1SUNAMPEC</v>
      </c>
      <c r="AT1717" s="94" t="str" cm="1">
        <f t="array" ref="AT1717">IF(AS1717="","",IF(SUMPRODUCT((AS1717=$AS$7:$AS$2085)*(AI1717=$AI$7:$AI$2085)*(AO1717=$AO$7:$AO$2085)*(AP1717=$AP$7:$AP$2085)*(ROW($AS$7:$AS$2085)&lt;&gt;ROW(AS1717))*((S1717=0)*($S$7:$S$2085&gt;0)+(S1717&gt;0)*($S$7:$S$2085=0)))&gt;0,"SALONES UNIDOS",IF(SUMPRODUCT((AS1717=$AS$7:$AS$2085)*(AI1717=$AI$7:$AI$2085)*((AO1717&lt;$AP$7:$AP$2085)*(AP1717&gt;$AO$7:$AO$2085))*(ROW($AS$7:$AS$2085)&lt;&gt;ROW(AS1717)))&gt;0,"Cruzado","Sin cruce")))</f>
        <v>Sin cruce</v>
      </c>
    </row>
    <row r="1718" spans="3:46" ht="15.6" hidden="1" customHeight="1">
      <c r="C1718" s="496" t="s">
        <v>572</v>
      </c>
      <c r="D1718" s="479" t="s">
        <v>727</v>
      </c>
      <c r="E1718" s="479">
        <v>20261</v>
      </c>
      <c r="F1718" s="503" t="s">
        <v>111</v>
      </c>
      <c r="G1718" s="497" t="s">
        <v>80</v>
      </c>
      <c r="H1718" s="503" t="s">
        <v>88</v>
      </c>
      <c r="I1718" s="503">
        <v>1</v>
      </c>
      <c r="J1718" s="503" t="s">
        <v>57</v>
      </c>
      <c r="K1718" s="503" t="s">
        <v>57</v>
      </c>
      <c r="L1718" s="499" t="s">
        <v>731</v>
      </c>
      <c r="M1718" s="535" t="s">
        <v>732</v>
      </c>
      <c r="N1718" s="15" t="s">
        <v>577</v>
      </c>
      <c r="O1718" s="15" t="s">
        <v>578</v>
      </c>
      <c r="P1718" s="503" t="s">
        <v>579</v>
      </c>
      <c r="Q1718" s="15">
        <v>3</v>
      </c>
      <c r="R1718" s="15">
        <v>2</v>
      </c>
      <c r="S1718" s="479">
        <v>5</v>
      </c>
      <c r="T1718" s="15">
        <v>4</v>
      </c>
      <c r="U1718" s="471"/>
      <c r="V1718" s="550">
        <v>40</v>
      </c>
      <c r="W1718" s="497">
        <v>45077896</v>
      </c>
      <c r="X1718" s="566" t="s">
        <v>323</v>
      </c>
      <c r="Y1718" s="15" t="s">
        <v>579</v>
      </c>
      <c r="Z1718" s="15"/>
      <c r="AA1718" s="15"/>
      <c r="AB1718" s="15"/>
      <c r="AC1718" s="15" t="s">
        <v>1078</v>
      </c>
      <c r="AD1718" s="15"/>
      <c r="AE1718" s="479"/>
      <c r="AF1718" s="497"/>
      <c r="AG1718" s="497"/>
      <c r="AH1718" s="497" t="s">
        <v>203</v>
      </c>
      <c r="AI1718" s="15">
        <v>3</v>
      </c>
      <c r="AJ1718" s="15">
        <v>8</v>
      </c>
      <c r="AK1718" s="15">
        <v>30</v>
      </c>
      <c r="AL1718" s="15">
        <v>12</v>
      </c>
      <c r="AM1718" s="15">
        <v>40</v>
      </c>
      <c r="AN1718" s="490">
        <f>IF(AJ1718="",S1718,ROUND(((((AL1718/24)+(AM1718/1440))-((AJ1718/24)+(AK1718/1440)))*1440/50),5))</f>
        <v>5</v>
      </c>
      <c r="AO1718" s="491">
        <f>AJ1718/24+AK1718/1440</f>
        <v>0.35416666666666663</v>
      </c>
      <c r="AP1718" s="491">
        <f>AL1718/24+AM1718/1440</f>
        <v>0.52777777777777779</v>
      </c>
      <c r="AQ1718" s="23" t="str" cm="1">
        <f t="array" ref="AQ1718">IF(X1718="","",IF(SUMPRODUCT((X1718=$X$7:$X$2085)*(AI1718=$AI$7:$AI$2085)*(AO1718=$AO$7:$AO$2085)*(AP1718=$AP$7:$AP$2085)*(ROW($X$7:$X$2085)&lt;&gt;ROW(X1718))*((S1718=0)*($S$7:$S$2085&gt;0)+(S1718&gt;0)*($S$7:$S$2085=0)))&gt;0,"SALONES UNIDOS",IF(SUMPRODUCT((X1718=$X$7:$X$2085)*(AI1718=$AI$7:$AI$2085)*((AO1718&lt;$AP$7:$AP$2085)*(AP1718&gt;$AO$7:$AO$2085))*(ROW($X$7:$X$2085)&lt;&gt;ROW(X1718)))&gt;0,"Cruzado","Sin cruce")))</f>
        <v>Sin cruce</v>
      </c>
      <c r="AR1718" s="23" t="str" cm="1">
        <f t="array" ref="AR1718">IF(AE1718="","",IF(SUMPRODUCT((AE1718=$AE$7:$AE$2085)*(AI1718=$AI$7:$AI$2085)*(AO1718=$AO$7:$AO$2085)*(AP1718=$AP$7:$AP$2085)*(ROW($AE$7:$AE$2085)&lt;&gt;ROW(AE1718))*((S1718=0)*($S$7:$S$2085&gt;0)+(S1718&gt;0)*($S$7:$S$2085=0)))&gt;0,"SALONES UNIDOS",IF(SUMPRODUCT((AE1718=$AE$7:$AE$2085)*(AI1718=$AI$7:$AI$2085)*((AO1718&lt;$AP$7:$AP$2085)*(AP1718&gt;$AO$7:$AO$2085))*(ROW($AE$7:$AE$2085)&lt;&gt;ROW(AE1718)))&gt;0,"Cruzado","Sin cruce")))</f>
        <v/>
      </c>
      <c r="AS1718" s="94" t="str">
        <f t="shared" si="34"/>
        <v>OB1SUNAMPEC</v>
      </c>
      <c r="AT1718" s="94" t="str" cm="1">
        <f t="array" ref="AT1718">IF(AS1718="","",IF(SUMPRODUCT((AS1718=$AS$7:$AS$2085)*(AI1718=$AI$7:$AI$2085)*(AO1718=$AO$7:$AO$2085)*(AP1718=$AP$7:$AP$2085)*(ROW($AS$7:$AS$2085)&lt;&gt;ROW(AS1718))*((S1718=0)*($S$7:$S$2085&gt;0)+(S1718&gt;0)*($S$7:$S$2085=0)))&gt;0,"SALONES UNIDOS",IF(SUMPRODUCT((AS1718=$AS$7:$AS$2085)*(AI1718=$AI$7:$AI$2085)*((AO1718&lt;$AP$7:$AP$2085)*(AP1718&gt;$AO$7:$AO$2085))*(ROW($AS$7:$AS$2085)&lt;&gt;ROW(AS1718)))&gt;0,"Cruzado","Sin cruce")))</f>
        <v>Sin cruce</v>
      </c>
    </row>
    <row r="1719" spans="3:46" ht="15.6" hidden="1" customHeight="1">
      <c r="C1719" s="496" t="s">
        <v>572</v>
      </c>
      <c r="D1719" s="479" t="s">
        <v>727</v>
      </c>
      <c r="E1719" s="479">
        <v>20261</v>
      </c>
      <c r="F1719" s="503" t="s">
        <v>111</v>
      </c>
      <c r="G1719" s="497" t="s">
        <v>80</v>
      </c>
      <c r="H1719" s="503" t="s">
        <v>88</v>
      </c>
      <c r="I1719" s="503">
        <v>1</v>
      </c>
      <c r="J1719" s="503" t="s">
        <v>57</v>
      </c>
      <c r="K1719" s="503" t="s">
        <v>57</v>
      </c>
      <c r="L1719" s="499" t="s">
        <v>733</v>
      </c>
      <c r="M1719" s="535" t="s">
        <v>591</v>
      </c>
      <c r="N1719" s="15" t="s">
        <v>586</v>
      </c>
      <c r="O1719" s="15" t="s">
        <v>578</v>
      </c>
      <c r="P1719" s="503" t="s">
        <v>579</v>
      </c>
      <c r="Q1719" s="15">
        <v>3</v>
      </c>
      <c r="R1719" s="15">
        <v>2</v>
      </c>
      <c r="S1719" s="479">
        <v>5</v>
      </c>
      <c r="T1719" s="15">
        <v>4</v>
      </c>
      <c r="U1719" s="471"/>
      <c r="V1719" s="550">
        <v>40</v>
      </c>
      <c r="W1719" s="497">
        <v>40965725</v>
      </c>
      <c r="X1719" s="566" t="s">
        <v>255</v>
      </c>
      <c r="Y1719" s="15" t="s">
        <v>579</v>
      </c>
      <c r="Z1719" s="15"/>
      <c r="AA1719" s="15"/>
      <c r="AB1719" s="15"/>
      <c r="AC1719" s="15" t="s">
        <v>1078</v>
      </c>
      <c r="AD1719" s="15"/>
      <c r="AE1719" s="479"/>
      <c r="AF1719" s="497"/>
      <c r="AG1719" s="497"/>
      <c r="AH1719" s="497" t="s">
        <v>203</v>
      </c>
      <c r="AI1719" s="15">
        <v>2</v>
      </c>
      <c r="AJ1719" s="15">
        <v>7</v>
      </c>
      <c r="AK1719" s="15">
        <v>40</v>
      </c>
      <c r="AL1719" s="15">
        <v>11</v>
      </c>
      <c r="AM1719" s="15">
        <v>50</v>
      </c>
      <c r="AN1719" s="490">
        <f>IF(AJ1719="",S1719,ROUND(((((AL1719/24)+(AM1719/1440))-((AJ1719/24)+(AK1719/1440)))*1440/50),5))</f>
        <v>5</v>
      </c>
      <c r="AO1719" s="491">
        <f>AJ1719/24+AK1719/1440</f>
        <v>0.31944444444444448</v>
      </c>
      <c r="AP1719" s="491">
        <f>AL1719/24+AM1719/1440</f>
        <v>0.49305555555555552</v>
      </c>
      <c r="AQ1719" s="23" t="str" cm="1">
        <f t="array" ref="AQ1719">IF(X1719="","",IF(SUMPRODUCT((X1719=$X$7:$X$2085)*(AI1719=$AI$7:$AI$2085)*(AO1719=$AO$7:$AO$2085)*(AP1719=$AP$7:$AP$2085)*(ROW($X$7:$X$2085)&lt;&gt;ROW(X1719))*((S1719=0)*($S$7:$S$2085&gt;0)+(S1719&gt;0)*($S$7:$S$2085=0)))&gt;0,"SALONES UNIDOS",IF(SUMPRODUCT((X1719=$X$7:$X$2085)*(AI1719=$AI$7:$AI$2085)*((AO1719&lt;$AP$7:$AP$2085)*(AP1719&gt;$AO$7:$AO$2085))*(ROW($X$7:$X$2085)&lt;&gt;ROW(X1719)))&gt;0,"Cruzado","Sin cruce")))</f>
        <v>Sin cruce</v>
      </c>
      <c r="AR1719" s="23" t="str" cm="1">
        <f t="array" ref="AR1719">IF(AE1719="","",IF(SUMPRODUCT((AE1719=$AE$7:$AE$2085)*(AI1719=$AI$7:$AI$2085)*(AO1719=$AO$7:$AO$2085)*(AP1719=$AP$7:$AP$2085)*(ROW($AE$7:$AE$2085)&lt;&gt;ROW(AE1719))*((S1719=0)*($S$7:$S$2085&gt;0)+(S1719&gt;0)*($S$7:$S$2085=0)))&gt;0,"SALONES UNIDOS",IF(SUMPRODUCT((AE1719=$AE$7:$AE$2085)*(AI1719=$AI$7:$AI$2085)*((AO1719&lt;$AP$7:$AP$2085)*(AP1719&gt;$AO$7:$AO$2085))*(ROW($AE$7:$AE$2085)&lt;&gt;ROW(AE1719)))&gt;0,"Cruzado","Sin cruce")))</f>
        <v/>
      </c>
      <c r="AS1719" s="94" t="str">
        <f t="shared" si="34"/>
        <v>OB1SUNAMPEC</v>
      </c>
      <c r="AT1719" s="94" t="str" cm="1">
        <f t="array" ref="AT1719">IF(AS1719="","",IF(SUMPRODUCT((AS1719=$AS$7:$AS$2085)*(AI1719=$AI$7:$AI$2085)*(AO1719=$AO$7:$AO$2085)*(AP1719=$AP$7:$AP$2085)*(ROW($AS$7:$AS$2085)&lt;&gt;ROW(AS1719))*((S1719=0)*($S$7:$S$2085&gt;0)+(S1719&gt;0)*($S$7:$S$2085=0)))&gt;0,"SALONES UNIDOS",IF(SUMPRODUCT((AS1719=$AS$7:$AS$2085)*(AI1719=$AI$7:$AI$2085)*((AO1719&lt;$AP$7:$AP$2085)*(AP1719&gt;$AO$7:$AO$2085))*(ROW($AS$7:$AS$2085)&lt;&gt;ROW(AS1719)))&gt;0,"Cruzado","Sin cruce")))</f>
        <v>Sin cruce</v>
      </c>
    </row>
    <row r="1720" spans="3:46" ht="15.6" hidden="1" customHeight="1">
      <c r="C1720" s="496" t="s">
        <v>572</v>
      </c>
      <c r="D1720" s="479" t="s">
        <v>727</v>
      </c>
      <c r="E1720" s="479">
        <v>20261</v>
      </c>
      <c r="F1720" s="503" t="s">
        <v>111</v>
      </c>
      <c r="G1720" s="497" t="s">
        <v>80</v>
      </c>
      <c r="H1720" s="503" t="s">
        <v>88</v>
      </c>
      <c r="I1720" s="503">
        <v>1</v>
      </c>
      <c r="J1720" s="503" t="s">
        <v>57</v>
      </c>
      <c r="K1720" s="503" t="s">
        <v>57</v>
      </c>
      <c r="L1720" s="499" t="s">
        <v>734</v>
      </c>
      <c r="M1720" s="535" t="s">
        <v>593</v>
      </c>
      <c r="N1720" s="15" t="s">
        <v>586</v>
      </c>
      <c r="O1720" s="15" t="s">
        <v>578</v>
      </c>
      <c r="P1720" s="503" t="s">
        <v>579</v>
      </c>
      <c r="Q1720" s="15">
        <v>4</v>
      </c>
      <c r="R1720" s="15">
        <v>0</v>
      </c>
      <c r="S1720" s="479">
        <v>4</v>
      </c>
      <c r="T1720" s="15">
        <v>4</v>
      </c>
      <c r="U1720" s="471"/>
      <c r="V1720" s="550">
        <v>40</v>
      </c>
      <c r="W1720" s="616">
        <v>40385643</v>
      </c>
      <c r="X1720" s="617" t="s">
        <v>213</v>
      </c>
      <c r="Y1720" s="15" t="s">
        <v>579</v>
      </c>
      <c r="Z1720" s="15"/>
      <c r="AA1720" s="15"/>
      <c r="AB1720" s="15"/>
      <c r="AC1720" s="590" t="s">
        <v>1113</v>
      </c>
      <c r="AD1720" s="15"/>
      <c r="AE1720" s="479"/>
      <c r="AF1720" s="497"/>
      <c r="AG1720" s="497"/>
      <c r="AH1720" s="497" t="s">
        <v>582</v>
      </c>
      <c r="AI1720" s="15">
        <v>1</v>
      </c>
      <c r="AJ1720" s="15">
        <v>12</v>
      </c>
      <c r="AK1720" s="15">
        <v>40</v>
      </c>
      <c r="AL1720" s="15">
        <v>16</v>
      </c>
      <c r="AM1720" s="15">
        <v>0</v>
      </c>
      <c r="AN1720" s="490">
        <f>IF(AJ1720="",S1720,ROUND(((((AL1720/24)+(AM1720/1440))-((AJ1720/24)+(AK1720/1440)))*1440/50),5))</f>
        <v>4</v>
      </c>
      <c r="AO1720" s="491">
        <f>AJ1720/24+AK1720/1440</f>
        <v>0.52777777777777779</v>
      </c>
      <c r="AP1720" s="491">
        <f>AL1720/24+AM1720/1440</f>
        <v>0.66666666666666663</v>
      </c>
      <c r="AQ1720" s="23" t="str" cm="1">
        <f t="array" ref="AQ1720">IF(X1720="","",IF(SUMPRODUCT((X1720=$X$7:$X$2085)*(AI1720=$AI$7:$AI$2085)*(AO1720=$AO$7:$AO$2085)*(AP1720=$AP$7:$AP$2085)*(ROW($X$7:$X$2085)&lt;&gt;ROW(X1720))*((S1720=0)*($S$7:$S$2085&gt;0)+(S1720&gt;0)*($S$7:$S$2085=0)))&gt;0,"SALONES UNIDOS",IF(SUMPRODUCT((X1720=$X$7:$X$2085)*(AI1720=$AI$7:$AI$2085)*((AO1720&lt;$AP$7:$AP$2085)*(AP1720&gt;$AO$7:$AO$2085))*(ROW($X$7:$X$2085)&lt;&gt;ROW(X1720)))&gt;0,"Cruzado","Sin cruce")))</f>
        <v>Sin cruce</v>
      </c>
      <c r="AR1720" s="23" t="str" cm="1">
        <f t="array" ref="AR1720">IF(AE1720="","",IF(SUMPRODUCT((AE1720=$AE$7:$AE$2085)*(AI1720=$AI$7:$AI$2085)*(AO1720=$AO$7:$AO$2085)*(AP1720=$AP$7:$AP$2085)*(ROW($AE$7:$AE$2085)&lt;&gt;ROW(AE1720))*((S1720=0)*($S$7:$S$2085&gt;0)+(S1720&gt;0)*($S$7:$S$2085=0)))&gt;0,"SALONES UNIDOS",IF(SUMPRODUCT((AE1720=$AE$7:$AE$2085)*(AI1720=$AI$7:$AI$2085)*((AO1720&lt;$AP$7:$AP$2085)*(AP1720&gt;$AO$7:$AO$2085))*(ROW($AE$7:$AE$2085)&lt;&gt;ROW(AE1720)))&gt;0,"Cruzado","Sin cruce")))</f>
        <v/>
      </c>
      <c r="AS1720" s="94" t="str">
        <f t="shared" si="34"/>
        <v>OB1SUNAMPEC</v>
      </c>
      <c r="AT1720" s="94" t="str" cm="1">
        <f t="array" ref="AT1720">IF(AS1720="","",IF(SUMPRODUCT((AS1720=$AS$7:$AS$2085)*(AI1720=$AI$7:$AI$2085)*(AO1720=$AO$7:$AO$2085)*(AP1720=$AP$7:$AP$2085)*(ROW($AS$7:$AS$2085)&lt;&gt;ROW(AS1720))*((S1720=0)*($S$7:$S$2085&gt;0)+(S1720&gt;0)*($S$7:$S$2085=0)))&gt;0,"SALONES UNIDOS",IF(SUMPRODUCT((AS1720=$AS$7:$AS$2085)*(AI1720=$AI$7:$AI$2085)*((AO1720&lt;$AP$7:$AP$2085)*(AP1720&gt;$AO$7:$AO$2085))*(ROW($AS$7:$AS$2085)&lt;&gt;ROW(AS1720)))&gt;0,"Cruzado","Sin cruce")))</f>
        <v>Sin cruce</v>
      </c>
    </row>
    <row r="1721" spans="3:46" ht="15.6" hidden="1" customHeight="1">
      <c r="C1721" s="496" t="s">
        <v>572</v>
      </c>
      <c r="D1721" s="479" t="s">
        <v>727</v>
      </c>
      <c r="E1721" s="479">
        <v>20261</v>
      </c>
      <c r="F1721" s="503" t="s">
        <v>111</v>
      </c>
      <c r="G1721" s="497" t="s">
        <v>80</v>
      </c>
      <c r="H1721" s="503" t="s">
        <v>88</v>
      </c>
      <c r="I1721" s="503">
        <v>1</v>
      </c>
      <c r="J1721" s="503" t="s">
        <v>57</v>
      </c>
      <c r="K1721" s="503" t="s">
        <v>57</v>
      </c>
      <c r="L1721" s="499" t="s">
        <v>735</v>
      </c>
      <c r="M1721" s="535" t="s">
        <v>595</v>
      </c>
      <c r="N1721" s="15" t="s">
        <v>586</v>
      </c>
      <c r="O1721" s="15" t="s">
        <v>578</v>
      </c>
      <c r="P1721" s="503" t="s">
        <v>579</v>
      </c>
      <c r="Q1721" s="15">
        <v>3</v>
      </c>
      <c r="R1721" s="15">
        <v>2</v>
      </c>
      <c r="S1721" s="479">
        <v>5</v>
      </c>
      <c r="T1721" s="15">
        <v>4</v>
      </c>
      <c r="U1721" s="471"/>
      <c r="V1721" s="550">
        <v>40</v>
      </c>
      <c r="W1721" s="583">
        <v>21859822</v>
      </c>
      <c r="X1721" s="633" t="s">
        <v>450</v>
      </c>
      <c r="Y1721" s="15" t="s">
        <v>579</v>
      </c>
      <c r="Z1721" s="15"/>
      <c r="AA1721" s="15"/>
      <c r="AB1721" s="15"/>
      <c r="AC1721" s="15" t="s">
        <v>1078</v>
      </c>
      <c r="AD1721" s="15"/>
      <c r="AE1721" s="479"/>
      <c r="AF1721" s="497"/>
      <c r="AG1721" s="497"/>
      <c r="AH1721" s="497" t="s">
        <v>203</v>
      </c>
      <c r="AI1721" s="15">
        <v>6</v>
      </c>
      <c r="AJ1721" s="15">
        <v>8</v>
      </c>
      <c r="AK1721" s="15">
        <v>30</v>
      </c>
      <c r="AL1721" s="15">
        <v>12</v>
      </c>
      <c r="AM1721" s="15">
        <v>40</v>
      </c>
      <c r="AN1721" s="490">
        <f>IF(AJ1721="",S1721,ROUND(((((AL1721/24)+(AM1721/1440))-((AJ1721/24)+(AK1721/1440)))*1440/50),5))</f>
        <v>5</v>
      </c>
      <c r="AO1721" s="491">
        <f>AJ1721/24+AK1721/1440</f>
        <v>0.35416666666666663</v>
      </c>
      <c r="AP1721" s="491">
        <f>AL1721/24+AM1721/1440</f>
        <v>0.52777777777777779</v>
      </c>
      <c r="AQ1721" s="23" t="str" cm="1">
        <f t="array" ref="AQ1721">IF(X1721="","",IF(SUMPRODUCT((X1721=$X$7:$X$2085)*(AI1721=$AI$7:$AI$2085)*(AO1721=$AO$7:$AO$2085)*(AP1721=$AP$7:$AP$2085)*(ROW($X$7:$X$2085)&lt;&gt;ROW(X1721))*((S1721=0)*($S$7:$S$2085&gt;0)+(S1721&gt;0)*($S$7:$S$2085=0)))&gt;0,"SALONES UNIDOS",IF(SUMPRODUCT((X1721=$X$7:$X$2085)*(AI1721=$AI$7:$AI$2085)*((AO1721&lt;$AP$7:$AP$2085)*(AP1721&gt;$AO$7:$AO$2085))*(ROW($X$7:$X$2085)&lt;&gt;ROW(X1721)))&gt;0,"Cruzado","Sin cruce")))</f>
        <v>Sin cruce</v>
      </c>
      <c r="AR1721" s="23" t="str" cm="1">
        <f t="array" ref="AR1721">IF(AE1721="","",IF(SUMPRODUCT((AE1721=$AE$7:$AE$2085)*(AI1721=$AI$7:$AI$2085)*(AO1721=$AO$7:$AO$2085)*(AP1721=$AP$7:$AP$2085)*(ROW($AE$7:$AE$2085)&lt;&gt;ROW(AE1721))*((S1721=0)*($S$7:$S$2085&gt;0)+(S1721&gt;0)*($S$7:$S$2085=0)))&gt;0,"SALONES UNIDOS",IF(SUMPRODUCT((AE1721=$AE$7:$AE$2085)*(AI1721=$AI$7:$AI$2085)*((AO1721&lt;$AP$7:$AP$2085)*(AP1721&gt;$AO$7:$AO$2085))*(ROW($AE$7:$AE$2085)&lt;&gt;ROW(AE1721)))&gt;0,"Cruzado","Sin cruce")))</f>
        <v/>
      </c>
      <c r="AS1721" s="94" t="str">
        <f t="shared" si="34"/>
        <v>OB1SUNAMPEC</v>
      </c>
      <c r="AT1721" s="94" t="str" cm="1">
        <f t="array" ref="AT1721">IF(AS1721="","",IF(SUMPRODUCT((AS1721=$AS$7:$AS$2085)*(AI1721=$AI$7:$AI$2085)*(AO1721=$AO$7:$AO$2085)*(AP1721=$AP$7:$AP$2085)*(ROW($AS$7:$AS$2085)&lt;&gt;ROW(AS1721))*((S1721=0)*($S$7:$S$2085&gt;0)+(S1721&gt;0)*($S$7:$S$2085=0)))&gt;0,"SALONES UNIDOS",IF(SUMPRODUCT((AS1721=$AS$7:$AS$2085)*(AI1721=$AI$7:$AI$2085)*((AO1721&lt;$AP$7:$AP$2085)*(AP1721&gt;$AO$7:$AO$2085))*(ROW($AS$7:$AS$2085)&lt;&gt;ROW(AS1721)))&gt;0,"Cruzado","Sin cruce")))</f>
        <v>Sin cruce</v>
      </c>
    </row>
    <row r="1722" spans="3:46" ht="15.6" hidden="1" customHeight="1">
      <c r="C1722" s="496" t="s">
        <v>572</v>
      </c>
      <c r="D1722" s="479" t="s">
        <v>727</v>
      </c>
      <c r="E1722" s="479">
        <v>20261</v>
      </c>
      <c r="F1722" s="503" t="s">
        <v>111</v>
      </c>
      <c r="G1722" s="497" t="s">
        <v>80</v>
      </c>
      <c r="H1722" s="503" t="s">
        <v>88</v>
      </c>
      <c r="I1722" s="503">
        <v>1</v>
      </c>
      <c r="J1722" s="503" t="s">
        <v>66</v>
      </c>
      <c r="K1722" s="503" t="s">
        <v>66</v>
      </c>
      <c r="L1722" s="499" t="s">
        <v>728</v>
      </c>
      <c r="M1722" s="535" t="s">
        <v>729</v>
      </c>
      <c r="N1722" s="15" t="s">
        <v>586</v>
      </c>
      <c r="O1722" s="15" t="s">
        <v>578</v>
      </c>
      <c r="P1722" s="503" t="s">
        <v>579</v>
      </c>
      <c r="Q1722" s="15">
        <v>4</v>
      </c>
      <c r="R1722" s="15">
        <v>0</v>
      </c>
      <c r="S1722" s="479">
        <v>4</v>
      </c>
      <c r="T1722" s="15">
        <v>4</v>
      </c>
      <c r="U1722" s="471"/>
      <c r="V1722" s="550">
        <v>40</v>
      </c>
      <c r="W1722" s="548">
        <v>22249219</v>
      </c>
      <c r="X1722" s="564" t="s">
        <v>513</v>
      </c>
      <c r="Y1722" s="15" t="s">
        <v>579</v>
      </c>
      <c r="Z1722" s="15"/>
      <c r="AA1722" s="15"/>
      <c r="AB1722" s="15"/>
      <c r="AC1722" s="15" t="s">
        <v>1113</v>
      </c>
      <c r="AD1722" s="15"/>
      <c r="AE1722" s="479"/>
      <c r="AF1722" s="497"/>
      <c r="AG1722" s="497"/>
      <c r="AH1722" s="497" t="s">
        <v>582</v>
      </c>
      <c r="AI1722" s="15">
        <v>3</v>
      </c>
      <c r="AJ1722" s="15">
        <v>9</v>
      </c>
      <c r="AK1722" s="15">
        <v>20</v>
      </c>
      <c r="AL1722" s="15">
        <v>12</v>
      </c>
      <c r="AM1722" s="15">
        <v>40</v>
      </c>
      <c r="AN1722" s="490">
        <f>IF(AJ1722="",S1722,ROUND(((((AL1722/24)+(AM1722/1440))-((AJ1722/24)+(AK1722/1440)))*1440/50),5))</f>
        <v>4</v>
      </c>
      <c r="AO1722" s="491">
        <f>AJ1722/24+AK1722/1440</f>
        <v>0.3888888888888889</v>
      </c>
      <c r="AP1722" s="491">
        <f>AL1722/24+AM1722/1440</f>
        <v>0.52777777777777779</v>
      </c>
      <c r="AQ1722" s="23" t="str" cm="1">
        <f t="array" ref="AQ1722">IF(X1722="","",IF(SUMPRODUCT((X1722=$X$7:$X$2085)*(AI1722=$AI$7:$AI$2085)*(AO1722=$AO$7:$AO$2085)*(AP1722=$AP$7:$AP$2085)*(ROW($X$7:$X$2085)&lt;&gt;ROW(X1722))*((S1722=0)*($S$7:$S$2085&gt;0)+(S1722&gt;0)*($S$7:$S$2085=0)))&gt;0,"SALONES UNIDOS",IF(SUMPRODUCT((X1722=$X$7:$X$2085)*(AI1722=$AI$7:$AI$2085)*((AO1722&lt;$AP$7:$AP$2085)*(AP1722&gt;$AO$7:$AO$2085))*(ROW($X$7:$X$2085)&lt;&gt;ROW(X1722)))&gt;0,"Cruzado","Sin cruce")))</f>
        <v>Sin cruce</v>
      </c>
      <c r="AR1722" s="23" t="str" cm="1">
        <f t="array" ref="AR1722">IF(AE1722="","",IF(SUMPRODUCT((AE1722=$AE$7:$AE$2085)*(AI1722=$AI$7:$AI$2085)*(AO1722=$AO$7:$AO$2085)*(AP1722=$AP$7:$AP$2085)*(ROW($AE$7:$AE$2085)&lt;&gt;ROW(AE1722))*((S1722=0)*($S$7:$S$2085&gt;0)+(S1722&gt;0)*($S$7:$S$2085=0)))&gt;0,"SALONES UNIDOS",IF(SUMPRODUCT((AE1722=$AE$7:$AE$2085)*(AI1722=$AI$7:$AI$2085)*((AO1722&lt;$AP$7:$AP$2085)*(AP1722&gt;$AO$7:$AO$2085))*(ROW($AE$7:$AE$2085)&lt;&gt;ROW(AE1722)))&gt;0,"Cruzado","Sin cruce")))</f>
        <v/>
      </c>
      <c r="AS1722" s="94" t="str">
        <f t="shared" si="34"/>
        <v>OB1SUNAMPED</v>
      </c>
      <c r="AT1722" s="94" t="str" cm="1">
        <f t="array" ref="AT1722">IF(AS1722="","",IF(SUMPRODUCT((AS1722=$AS$7:$AS$2085)*(AI1722=$AI$7:$AI$2085)*(AO1722=$AO$7:$AO$2085)*(AP1722=$AP$7:$AP$2085)*(ROW($AS$7:$AS$2085)&lt;&gt;ROW(AS1722))*((S1722=0)*($S$7:$S$2085&gt;0)+(S1722&gt;0)*($S$7:$S$2085=0)))&gt;0,"SALONES UNIDOS",IF(SUMPRODUCT((AS1722=$AS$7:$AS$2085)*(AI1722=$AI$7:$AI$2085)*((AO1722&lt;$AP$7:$AP$2085)*(AP1722&gt;$AO$7:$AO$2085))*(ROW($AS$7:$AS$2085)&lt;&gt;ROW(AS1722)))&gt;0,"Cruzado","Sin cruce")))</f>
        <v>Sin cruce</v>
      </c>
    </row>
    <row r="1723" spans="3:46" ht="15.6" hidden="1" customHeight="1">
      <c r="C1723" s="496" t="s">
        <v>572</v>
      </c>
      <c r="D1723" s="479" t="s">
        <v>727</v>
      </c>
      <c r="E1723" s="479">
        <v>20261</v>
      </c>
      <c r="F1723" s="503" t="s">
        <v>111</v>
      </c>
      <c r="G1723" s="497" t="s">
        <v>80</v>
      </c>
      <c r="H1723" s="503" t="s">
        <v>88</v>
      </c>
      <c r="I1723" s="503">
        <v>1</v>
      </c>
      <c r="J1723" s="503" t="s">
        <v>66</v>
      </c>
      <c r="K1723" s="503" t="s">
        <v>66</v>
      </c>
      <c r="L1723" s="499" t="s">
        <v>730</v>
      </c>
      <c r="M1723" s="535" t="s">
        <v>585</v>
      </c>
      <c r="N1723" s="15" t="s">
        <v>586</v>
      </c>
      <c r="O1723" s="15" t="s">
        <v>578</v>
      </c>
      <c r="P1723" s="503" t="s">
        <v>579</v>
      </c>
      <c r="Q1723" s="15">
        <v>4</v>
      </c>
      <c r="R1723" s="15">
        <v>0</v>
      </c>
      <c r="S1723" s="479">
        <v>4</v>
      </c>
      <c r="T1723" s="15">
        <v>4</v>
      </c>
      <c r="U1723" s="471"/>
      <c r="V1723" s="550">
        <v>40</v>
      </c>
      <c r="W1723" s="497">
        <v>21806934</v>
      </c>
      <c r="X1723" s="566" t="s">
        <v>451</v>
      </c>
      <c r="Y1723" s="15" t="s">
        <v>579</v>
      </c>
      <c r="Z1723" s="15"/>
      <c r="AA1723" s="15"/>
      <c r="AB1723" s="15"/>
      <c r="AC1723" s="15" t="s">
        <v>1109</v>
      </c>
      <c r="AD1723" s="15"/>
      <c r="AE1723" s="479"/>
      <c r="AF1723" s="497"/>
      <c r="AG1723" s="497"/>
      <c r="AH1723" s="497" t="s">
        <v>582</v>
      </c>
      <c r="AI1723" s="15">
        <v>6</v>
      </c>
      <c r="AJ1723" s="15">
        <v>7</v>
      </c>
      <c r="AK1723" s="15">
        <v>40</v>
      </c>
      <c r="AL1723" s="15">
        <v>11</v>
      </c>
      <c r="AM1723" s="15">
        <v>0</v>
      </c>
      <c r="AN1723" s="490">
        <f>IF(AJ1723="",S1723,ROUND(((((AL1723/24)+(AM1723/1440))-((AJ1723/24)+(AK1723/1440)))*1440/50),5))</f>
        <v>4</v>
      </c>
      <c r="AO1723" s="491">
        <f>AJ1723/24+AK1723/1440</f>
        <v>0.31944444444444448</v>
      </c>
      <c r="AP1723" s="491">
        <f>AL1723/24+AM1723/1440</f>
        <v>0.45833333333333331</v>
      </c>
      <c r="AQ1723" s="23" t="str" cm="1">
        <f t="array" ref="AQ1723">IF(X1723="","",IF(SUMPRODUCT((X1723=$X$7:$X$2085)*(AI1723=$AI$7:$AI$2085)*(AO1723=$AO$7:$AO$2085)*(AP1723=$AP$7:$AP$2085)*(ROW($X$7:$X$2085)&lt;&gt;ROW(X1723))*((S1723=0)*($S$7:$S$2085&gt;0)+(S1723&gt;0)*($S$7:$S$2085=0)))&gt;0,"SALONES UNIDOS",IF(SUMPRODUCT((X1723=$X$7:$X$2085)*(AI1723=$AI$7:$AI$2085)*((AO1723&lt;$AP$7:$AP$2085)*(AP1723&gt;$AO$7:$AO$2085))*(ROW($X$7:$X$2085)&lt;&gt;ROW(X1723)))&gt;0,"Cruzado","Sin cruce")))</f>
        <v>Sin cruce</v>
      </c>
      <c r="AR1723" s="23" t="str" cm="1">
        <f t="array" ref="AR1723">IF(AE1723="","",IF(SUMPRODUCT((AE1723=$AE$7:$AE$2085)*(AI1723=$AI$7:$AI$2085)*(AO1723=$AO$7:$AO$2085)*(AP1723=$AP$7:$AP$2085)*(ROW($AE$7:$AE$2085)&lt;&gt;ROW(AE1723))*((S1723=0)*($S$7:$S$2085&gt;0)+(S1723&gt;0)*($S$7:$S$2085=0)))&gt;0,"SALONES UNIDOS",IF(SUMPRODUCT((AE1723=$AE$7:$AE$2085)*(AI1723=$AI$7:$AI$2085)*((AO1723&lt;$AP$7:$AP$2085)*(AP1723&gt;$AO$7:$AO$2085))*(ROW($AE$7:$AE$2085)&lt;&gt;ROW(AE1723)))&gt;0,"Cruzado","Sin cruce")))</f>
        <v/>
      </c>
      <c r="AS1723" s="94" t="str">
        <f t="shared" si="34"/>
        <v>OB1SUNAMPED</v>
      </c>
      <c r="AT1723" s="94" t="str" cm="1">
        <f t="array" ref="AT1723">IF(AS1723="","",IF(SUMPRODUCT((AS1723=$AS$7:$AS$2085)*(AI1723=$AI$7:$AI$2085)*(AO1723=$AO$7:$AO$2085)*(AP1723=$AP$7:$AP$2085)*(ROW($AS$7:$AS$2085)&lt;&gt;ROW(AS1723))*((S1723=0)*($S$7:$S$2085&gt;0)+(S1723&gt;0)*($S$7:$S$2085=0)))&gt;0,"SALONES UNIDOS",IF(SUMPRODUCT((AS1723=$AS$7:$AS$2085)*(AI1723=$AI$7:$AI$2085)*((AO1723&lt;$AP$7:$AP$2085)*(AP1723&gt;$AO$7:$AO$2085))*(ROW($AS$7:$AS$2085)&lt;&gt;ROW(AS1723)))&gt;0,"Cruzado","Sin cruce")))</f>
        <v>Sin cruce</v>
      </c>
    </row>
    <row r="1724" spans="3:46" ht="15.6" hidden="1" customHeight="1">
      <c r="C1724" s="496" t="s">
        <v>572</v>
      </c>
      <c r="D1724" s="479" t="s">
        <v>727</v>
      </c>
      <c r="E1724" s="479">
        <v>20261</v>
      </c>
      <c r="F1724" s="503" t="s">
        <v>111</v>
      </c>
      <c r="G1724" s="497" t="s">
        <v>80</v>
      </c>
      <c r="H1724" s="503" t="s">
        <v>88</v>
      </c>
      <c r="I1724" s="503">
        <v>1</v>
      </c>
      <c r="J1724" s="503" t="s">
        <v>66</v>
      </c>
      <c r="K1724" s="503" t="s">
        <v>66</v>
      </c>
      <c r="L1724" s="499" t="s">
        <v>731</v>
      </c>
      <c r="M1724" s="535" t="s">
        <v>732</v>
      </c>
      <c r="N1724" s="15" t="s">
        <v>577</v>
      </c>
      <c r="O1724" s="15" t="s">
        <v>578</v>
      </c>
      <c r="P1724" s="503" t="s">
        <v>579</v>
      </c>
      <c r="Q1724" s="15">
        <v>3</v>
      </c>
      <c r="R1724" s="15">
        <v>2</v>
      </c>
      <c r="S1724" s="479">
        <v>5</v>
      </c>
      <c r="T1724" s="15">
        <v>4</v>
      </c>
      <c r="U1724" s="471"/>
      <c r="V1724" s="550">
        <v>40</v>
      </c>
      <c r="W1724" s="497">
        <v>45077896</v>
      </c>
      <c r="X1724" s="566" t="s">
        <v>323</v>
      </c>
      <c r="Y1724" s="15" t="s">
        <v>579</v>
      </c>
      <c r="Z1724" s="15"/>
      <c r="AA1724" s="15"/>
      <c r="AB1724" s="15"/>
      <c r="AC1724" s="15" t="s">
        <v>689</v>
      </c>
      <c r="AD1724" s="15"/>
      <c r="AE1724" s="479"/>
      <c r="AF1724" s="497"/>
      <c r="AG1724" s="497"/>
      <c r="AH1724" s="497" t="s">
        <v>203</v>
      </c>
      <c r="AI1724" s="15">
        <v>1</v>
      </c>
      <c r="AJ1724" s="15">
        <v>7</v>
      </c>
      <c r="AK1724" s="15">
        <v>40</v>
      </c>
      <c r="AL1724" s="15">
        <v>11</v>
      </c>
      <c r="AM1724" s="15">
        <v>50</v>
      </c>
      <c r="AN1724" s="490">
        <f>IF(AJ1724="",S1724,ROUND(((((AL1724/24)+(AM1724/1440))-((AJ1724/24)+(AK1724/1440)))*1440/50),5))</f>
        <v>5</v>
      </c>
      <c r="AO1724" s="491">
        <f>AJ1724/24+AK1724/1440</f>
        <v>0.31944444444444448</v>
      </c>
      <c r="AP1724" s="491">
        <f>AL1724/24+AM1724/1440</f>
        <v>0.49305555555555552</v>
      </c>
      <c r="AQ1724" s="23" t="str" cm="1">
        <f t="array" ref="AQ1724">IF(X1724="","",IF(SUMPRODUCT((X1724=$X$7:$X$2085)*(AI1724=$AI$7:$AI$2085)*(AO1724=$AO$7:$AO$2085)*(AP1724=$AP$7:$AP$2085)*(ROW($X$7:$X$2085)&lt;&gt;ROW(X1724))*((S1724=0)*($S$7:$S$2085&gt;0)+(S1724&gt;0)*($S$7:$S$2085=0)))&gt;0,"SALONES UNIDOS",IF(SUMPRODUCT((X1724=$X$7:$X$2085)*(AI1724=$AI$7:$AI$2085)*((AO1724&lt;$AP$7:$AP$2085)*(AP1724&gt;$AO$7:$AO$2085))*(ROW($X$7:$X$2085)&lt;&gt;ROW(X1724)))&gt;0,"Cruzado","Sin cruce")))</f>
        <v>Sin cruce</v>
      </c>
      <c r="AR1724" s="23" t="str" cm="1">
        <f t="array" ref="AR1724">IF(AE1724="","",IF(SUMPRODUCT((AE1724=$AE$7:$AE$2085)*(AI1724=$AI$7:$AI$2085)*(AO1724=$AO$7:$AO$2085)*(AP1724=$AP$7:$AP$2085)*(ROW($AE$7:$AE$2085)&lt;&gt;ROW(AE1724))*((S1724=0)*($S$7:$S$2085&gt;0)+(S1724&gt;0)*($S$7:$S$2085=0)))&gt;0,"SALONES UNIDOS",IF(SUMPRODUCT((AE1724=$AE$7:$AE$2085)*(AI1724=$AI$7:$AI$2085)*((AO1724&lt;$AP$7:$AP$2085)*(AP1724&gt;$AO$7:$AO$2085))*(ROW($AE$7:$AE$2085)&lt;&gt;ROW(AE1724)))&gt;0,"Cruzado","Sin cruce")))</f>
        <v/>
      </c>
      <c r="AS1724" s="94" t="str">
        <f t="shared" si="34"/>
        <v>OB1SUNAMPED</v>
      </c>
      <c r="AT1724" s="94" t="str" cm="1">
        <f t="array" ref="AT1724">IF(AS1724="","",IF(SUMPRODUCT((AS1724=$AS$7:$AS$2085)*(AI1724=$AI$7:$AI$2085)*(AO1724=$AO$7:$AO$2085)*(AP1724=$AP$7:$AP$2085)*(ROW($AS$7:$AS$2085)&lt;&gt;ROW(AS1724))*((S1724=0)*($S$7:$S$2085&gt;0)+(S1724&gt;0)*($S$7:$S$2085=0)))&gt;0,"SALONES UNIDOS",IF(SUMPRODUCT((AS1724=$AS$7:$AS$2085)*(AI1724=$AI$7:$AI$2085)*((AO1724&lt;$AP$7:$AP$2085)*(AP1724&gt;$AO$7:$AO$2085))*(ROW($AS$7:$AS$2085)&lt;&gt;ROW(AS1724)))&gt;0,"Cruzado","Sin cruce")))</f>
        <v>Sin cruce</v>
      </c>
    </row>
    <row r="1725" spans="3:46" ht="15.6" hidden="1" customHeight="1">
      <c r="C1725" s="496" t="s">
        <v>572</v>
      </c>
      <c r="D1725" s="479" t="s">
        <v>727</v>
      </c>
      <c r="E1725" s="479">
        <v>20261</v>
      </c>
      <c r="F1725" s="503" t="s">
        <v>111</v>
      </c>
      <c r="G1725" s="497" t="s">
        <v>80</v>
      </c>
      <c r="H1725" s="503" t="s">
        <v>88</v>
      </c>
      <c r="I1725" s="503">
        <v>1</v>
      </c>
      <c r="J1725" s="503" t="s">
        <v>66</v>
      </c>
      <c r="K1725" s="503" t="s">
        <v>66</v>
      </c>
      <c r="L1725" s="499" t="s">
        <v>733</v>
      </c>
      <c r="M1725" s="535" t="s">
        <v>591</v>
      </c>
      <c r="N1725" s="15" t="s">
        <v>586</v>
      </c>
      <c r="O1725" s="15" t="s">
        <v>578</v>
      </c>
      <c r="P1725" s="503" t="s">
        <v>579</v>
      </c>
      <c r="Q1725" s="15">
        <v>3</v>
      </c>
      <c r="R1725" s="15">
        <v>2</v>
      </c>
      <c r="S1725" s="479">
        <v>5</v>
      </c>
      <c r="T1725" s="15">
        <v>4</v>
      </c>
      <c r="U1725" s="471"/>
      <c r="V1725" s="550">
        <v>40</v>
      </c>
      <c r="W1725" s="497">
        <v>40385643</v>
      </c>
      <c r="X1725" s="566" t="s">
        <v>213</v>
      </c>
      <c r="Y1725" s="15" t="s">
        <v>579</v>
      </c>
      <c r="Z1725" s="15"/>
      <c r="AA1725" s="15"/>
      <c r="AB1725" s="15"/>
      <c r="AC1725" s="15" t="s">
        <v>1108</v>
      </c>
      <c r="AD1725" s="15"/>
      <c r="AE1725" s="479"/>
      <c r="AF1725" s="497"/>
      <c r="AG1725" s="497"/>
      <c r="AH1725" s="497" t="s">
        <v>203</v>
      </c>
      <c r="AI1725" s="15">
        <v>2</v>
      </c>
      <c r="AJ1725" s="15">
        <v>12</v>
      </c>
      <c r="AK1725" s="15">
        <v>40</v>
      </c>
      <c r="AL1725" s="15">
        <v>16</v>
      </c>
      <c r="AM1725" s="15">
        <v>50</v>
      </c>
      <c r="AN1725" s="490">
        <f>IF(AJ1725="",S1725,ROUND(((((AL1725/24)+(AM1725/1440))-((AJ1725/24)+(AK1725/1440)))*1440/50),5))</f>
        <v>5</v>
      </c>
      <c r="AO1725" s="491">
        <f>AJ1725/24+AK1725/1440</f>
        <v>0.52777777777777779</v>
      </c>
      <c r="AP1725" s="491">
        <f>AL1725/24+AM1725/1440</f>
        <v>0.70138888888888884</v>
      </c>
      <c r="AQ1725" s="23" t="str" cm="1">
        <f t="array" ref="AQ1725">IF(X1725="","",IF(SUMPRODUCT((X1725=$X$7:$X$2085)*(AI1725=$AI$7:$AI$2085)*(AO1725=$AO$7:$AO$2085)*(AP1725=$AP$7:$AP$2085)*(ROW($X$7:$X$2085)&lt;&gt;ROW(X1725))*((S1725=0)*($S$7:$S$2085&gt;0)+(S1725&gt;0)*($S$7:$S$2085=0)))&gt;0,"SALONES UNIDOS",IF(SUMPRODUCT((X1725=$X$7:$X$2085)*(AI1725=$AI$7:$AI$2085)*((AO1725&lt;$AP$7:$AP$2085)*(AP1725&gt;$AO$7:$AO$2085))*(ROW($X$7:$X$2085)&lt;&gt;ROW(X1725)))&gt;0,"Cruzado","Sin cruce")))</f>
        <v>Sin cruce</v>
      </c>
      <c r="AR1725" s="23" t="str" cm="1">
        <f t="array" ref="AR1725">IF(AE1725="","",IF(SUMPRODUCT((AE1725=$AE$7:$AE$2085)*(AI1725=$AI$7:$AI$2085)*(AO1725=$AO$7:$AO$2085)*(AP1725=$AP$7:$AP$2085)*(ROW($AE$7:$AE$2085)&lt;&gt;ROW(AE1725))*((S1725=0)*($S$7:$S$2085&gt;0)+(S1725&gt;0)*($S$7:$S$2085=0)))&gt;0,"SALONES UNIDOS",IF(SUMPRODUCT((AE1725=$AE$7:$AE$2085)*(AI1725=$AI$7:$AI$2085)*((AO1725&lt;$AP$7:$AP$2085)*(AP1725&gt;$AO$7:$AO$2085))*(ROW($AE$7:$AE$2085)&lt;&gt;ROW(AE1725)))&gt;0,"Cruzado","Sin cruce")))</f>
        <v/>
      </c>
      <c r="AS1725" s="94" t="str">
        <f t="shared" si="34"/>
        <v>OB1SUNAMPED</v>
      </c>
      <c r="AT1725" s="94" t="str" cm="1">
        <f t="array" ref="AT1725">IF(AS1725="","",IF(SUMPRODUCT((AS1725=$AS$7:$AS$2085)*(AI1725=$AI$7:$AI$2085)*(AO1725=$AO$7:$AO$2085)*(AP1725=$AP$7:$AP$2085)*(ROW($AS$7:$AS$2085)&lt;&gt;ROW(AS1725))*((S1725=0)*($S$7:$S$2085&gt;0)+(S1725&gt;0)*($S$7:$S$2085=0)))&gt;0,"SALONES UNIDOS",IF(SUMPRODUCT((AS1725=$AS$7:$AS$2085)*(AI1725=$AI$7:$AI$2085)*((AO1725&lt;$AP$7:$AP$2085)*(AP1725&gt;$AO$7:$AO$2085))*(ROW($AS$7:$AS$2085)&lt;&gt;ROW(AS1725)))&gt;0,"Cruzado","Sin cruce")))</f>
        <v>Sin cruce</v>
      </c>
    </row>
    <row r="1726" spans="3:46" ht="15.6" hidden="1" customHeight="1">
      <c r="C1726" s="496" t="s">
        <v>572</v>
      </c>
      <c r="D1726" s="479" t="s">
        <v>727</v>
      </c>
      <c r="E1726" s="479">
        <v>20261</v>
      </c>
      <c r="F1726" s="503" t="s">
        <v>111</v>
      </c>
      <c r="G1726" s="497" t="s">
        <v>80</v>
      </c>
      <c r="H1726" s="503" t="s">
        <v>88</v>
      </c>
      <c r="I1726" s="503">
        <v>1</v>
      </c>
      <c r="J1726" s="503" t="s">
        <v>66</v>
      </c>
      <c r="K1726" s="503" t="s">
        <v>66</v>
      </c>
      <c r="L1726" s="499" t="s">
        <v>734</v>
      </c>
      <c r="M1726" s="535" t="s">
        <v>593</v>
      </c>
      <c r="N1726" s="15" t="s">
        <v>586</v>
      </c>
      <c r="O1726" s="15" t="s">
        <v>578</v>
      </c>
      <c r="P1726" s="503" t="s">
        <v>579</v>
      </c>
      <c r="Q1726" s="15">
        <v>4</v>
      </c>
      <c r="R1726" s="15">
        <v>0</v>
      </c>
      <c r="S1726" s="479">
        <v>4</v>
      </c>
      <c r="T1726" s="15">
        <v>4</v>
      </c>
      <c r="U1726" s="471"/>
      <c r="V1726" s="550">
        <v>40</v>
      </c>
      <c r="W1726" s="497">
        <v>21882544</v>
      </c>
      <c r="X1726" s="566" t="s">
        <v>367</v>
      </c>
      <c r="Y1726" s="15" t="s">
        <v>579</v>
      </c>
      <c r="Z1726" s="15"/>
      <c r="AA1726" s="15"/>
      <c r="AB1726" s="15"/>
      <c r="AC1726" s="15" t="s">
        <v>1109</v>
      </c>
      <c r="AD1726" s="15"/>
      <c r="AE1726" s="479"/>
      <c r="AF1726" s="497"/>
      <c r="AG1726" s="497"/>
      <c r="AH1726" s="497" t="s">
        <v>582</v>
      </c>
      <c r="AI1726" s="15">
        <v>4</v>
      </c>
      <c r="AJ1726" s="15">
        <v>15</v>
      </c>
      <c r="AK1726" s="15">
        <v>10</v>
      </c>
      <c r="AL1726" s="15">
        <v>18</v>
      </c>
      <c r="AM1726" s="15">
        <v>30</v>
      </c>
      <c r="AN1726" s="490">
        <f>IF(AJ1726="",S1726,ROUND(((((AL1726/24)+(AM1726/1440))-((AJ1726/24)+(AK1726/1440)))*1440/50),5))</f>
        <v>4</v>
      </c>
      <c r="AO1726" s="491">
        <f>AJ1726/24+AK1726/1440</f>
        <v>0.63194444444444442</v>
      </c>
      <c r="AP1726" s="491">
        <f>AL1726/24+AM1726/1440</f>
        <v>0.77083333333333337</v>
      </c>
      <c r="AQ1726" s="23" t="str" cm="1">
        <f t="array" ref="AQ1726">IF(X1726="","",IF(SUMPRODUCT((X1726=$X$7:$X$2085)*(AI1726=$AI$7:$AI$2085)*(AO1726=$AO$7:$AO$2085)*(AP1726=$AP$7:$AP$2085)*(ROW($X$7:$X$2085)&lt;&gt;ROW(X1726))*((S1726=0)*($S$7:$S$2085&gt;0)+(S1726&gt;0)*($S$7:$S$2085=0)))&gt;0,"SALONES UNIDOS",IF(SUMPRODUCT((X1726=$X$7:$X$2085)*(AI1726=$AI$7:$AI$2085)*((AO1726&lt;$AP$7:$AP$2085)*(AP1726&gt;$AO$7:$AO$2085))*(ROW($X$7:$X$2085)&lt;&gt;ROW(X1726)))&gt;0,"Cruzado","Sin cruce")))</f>
        <v>Sin cruce</v>
      </c>
      <c r="AR1726" s="23" t="str" cm="1">
        <f t="array" ref="AR1726">IF(AE1726="","",IF(SUMPRODUCT((AE1726=$AE$7:$AE$2085)*(AI1726=$AI$7:$AI$2085)*(AO1726=$AO$7:$AO$2085)*(AP1726=$AP$7:$AP$2085)*(ROW($AE$7:$AE$2085)&lt;&gt;ROW(AE1726))*((S1726=0)*($S$7:$S$2085&gt;0)+(S1726&gt;0)*($S$7:$S$2085=0)))&gt;0,"SALONES UNIDOS",IF(SUMPRODUCT((AE1726=$AE$7:$AE$2085)*(AI1726=$AI$7:$AI$2085)*((AO1726&lt;$AP$7:$AP$2085)*(AP1726&gt;$AO$7:$AO$2085))*(ROW($AE$7:$AE$2085)&lt;&gt;ROW(AE1726)))&gt;0,"Cruzado","Sin cruce")))</f>
        <v/>
      </c>
      <c r="AS1726" s="94" t="str">
        <f t="shared" si="34"/>
        <v>OB1SUNAMPED</v>
      </c>
      <c r="AT1726" s="94" t="str" cm="1">
        <f t="array" ref="AT1726">IF(AS1726="","",IF(SUMPRODUCT((AS1726=$AS$7:$AS$2085)*(AI1726=$AI$7:$AI$2085)*(AO1726=$AO$7:$AO$2085)*(AP1726=$AP$7:$AP$2085)*(ROW($AS$7:$AS$2085)&lt;&gt;ROW(AS1726))*((S1726=0)*($S$7:$S$2085&gt;0)+(S1726&gt;0)*($S$7:$S$2085=0)))&gt;0,"SALONES UNIDOS",IF(SUMPRODUCT((AS1726=$AS$7:$AS$2085)*(AI1726=$AI$7:$AI$2085)*((AO1726&lt;$AP$7:$AP$2085)*(AP1726&gt;$AO$7:$AO$2085))*(ROW($AS$7:$AS$2085)&lt;&gt;ROW(AS1726)))&gt;0,"Cruzado","Sin cruce")))</f>
        <v>Sin cruce</v>
      </c>
    </row>
    <row r="1727" spans="3:46" ht="15.6" hidden="1" customHeight="1">
      <c r="C1727" s="496" t="s">
        <v>572</v>
      </c>
      <c r="D1727" s="479" t="s">
        <v>727</v>
      </c>
      <c r="E1727" s="479">
        <v>20261</v>
      </c>
      <c r="F1727" s="503" t="s">
        <v>111</v>
      </c>
      <c r="G1727" s="497" t="s">
        <v>80</v>
      </c>
      <c r="H1727" s="503" t="s">
        <v>88</v>
      </c>
      <c r="I1727" s="503">
        <v>1</v>
      </c>
      <c r="J1727" s="503" t="s">
        <v>66</v>
      </c>
      <c r="K1727" s="503" t="s">
        <v>66</v>
      </c>
      <c r="L1727" s="499" t="s">
        <v>735</v>
      </c>
      <c r="M1727" s="535" t="s">
        <v>595</v>
      </c>
      <c r="N1727" s="15" t="s">
        <v>586</v>
      </c>
      <c r="O1727" s="15" t="s">
        <v>578</v>
      </c>
      <c r="P1727" s="503" t="s">
        <v>579</v>
      </c>
      <c r="Q1727" s="15">
        <v>3</v>
      </c>
      <c r="R1727" s="15">
        <v>2</v>
      </c>
      <c r="S1727" s="479">
        <v>5</v>
      </c>
      <c r="T1727" s="15">
        <v>4</v>
      </c>
      <c r="U1727" s="471"/>
      <c r="V1727" s="550">
        <v>40</v>
      </c>
      <c r="W1727" s="629">
        <v>41845220</v>
      </c>
      <c r="X1727" s="630" t="s">
        <v>247</v>
      </c>
      <c r="Y1727" s="15" t="s">
        <v>579</v>
      </c>
      <c r="Z1727" s="15"/>
      <c r="AA1727" s="15"/>
      <c r="AB1727" s="15"/>
      <c r="AC1727" s="590" t="s">
        <v>689</v>
      </c>
      <c r="AD1727" s="15"/>
      <c r="AE1727" s="479"/>
      <c r="AF1727" s="497"/>
      <c r="AG1727" s="497"/>
      <c r="AH1727" s="497" t="s">
        <v>203</v>
      </c>
      <c r="AI1727" s="15">
        <v>2</v>
      </c>
      <c r="AJ1727" s="15">
        <v>7</v>
      </c>
      <c r="AK1727" s="15">
        <v>40</v>
      </c>
      <c r="AL1727" s="15">
        <v>11</v>
      </c>
      <c r="AM1727" s="15">
        <v>50</v>
      </c>
      <c r="AN1727" s="490">
        <f>IF(AJ1727="",S1727,ROUND(((((AL1727/24)+(AM1727/1440))-((AJ1727/24)+(AK1727/1440)))*1440/50),5))</f>
        <v>5</v>
      </c>
      <c r="AO1727" s="491">
        <f>AJ1727/24+AK1727/1440</f>
        <v>0.31944444444444448</v>
      </c>
      <c r="AP1727" s="491">
        <f>AL1727/24+AM1727/1440</f>
        <v>0.49305555555555552</v>
      </c>
      <c r="AQ1727" s="23" t="str" cm="1">
        <f t="array" ref="AQ1727">IF(X1727="","",IF(SUMPRODUCT((X1727=$X$7:$X$2085)*(AI1727=$AI$7:$AI$2085)*(AO1727=$AO$7:$AO$2085)*(AP1727=$AP$7:$AP$2085)*(ROW($X$7:$X$2085)&lt;&gt;ROW(X1727))*((S1727=0)*($S$7:$S$2085&gt;0)+(S1727&gt;0)*($S$7:$S$2085=0)))&gt;0,"SALONES UNIDOS",IF(SUMPRODUCT((X1727=$X$7:$X$2085)*(AI1727=$AI$7:$AI$2085)*((AO1727&lt;$AP$7:$AP$2085)*(AP1727&gt;$AO$7:$AO$2085))*(ROW($X$7:$X$2085)&lt;&gt;ROW(X1727)))&gt;0,"Cruzado","Sin cruce")))</f>
        <v>Sin cruce</v>
      </c>
      <c r="AR1727" s="23" t="str" cm="1">
        <f t="array" ref="AR1727">IF(AE1727="","",IF(SUMPRODUCT((AE1727=$AE$7:$AE$2085)*(AI1727=$AI$7:$AI$2085)*(AO1727=$AO$7:$AO$2085)*(AP1727=$AP$7:$AP$2085)*(ROW($AE$7:$AE$2085)&lt;&gt;ROW(AE1727))*((S1727=0)*($S$7:$S$2085&gt;0)+(S1727&gt;0)*($S$7:$S$2085=0)))&gt;0,"SALONES UNIDOS",IF(SUMPRODUCT((AE1727=$AE$7:$AE$2085)*(AI1727=$AI$7:$AI$2085)*((AO1727&lt;$AP$7:$AP$2085)*(AP1727&gt;$AO$7:$AO$2085))*(ROW($AE$7:$AE$2085)&lt;&gt;ROW(AE1727)))&gt;0,"Cruzado","Sin cruce")))</f>
        <v/>
      </c>
      <c r="AS1727" s="94" t="str">
        <f t="shared" si="34"/>
        <v>OB1SUNAMPED</v>
      </c>
      <c r="AT1727" s="94" t="str" cm="1">
        <f t="array" ref="AT1727">IF(AS1727="","",IF(SUMPRODUCT((AS1727=$AS$7:$AS$2085)*(AI1727=$AI$7:$AI$2085)*(AO1727=$AO$7:$AO$2085)*(AP1727=$AP$7:$AP$2085)*(ROW($AS$7:$AS$2085)&lt;&gt;ROW(AS1727))*((S1727=0)*($S$7:$S$2085&gt;0)+(S1727&gt;0)*($S$7:$S$2085=0)))&gt;0,"SALONES UNIDOS",IF(SUMPRODUCT((AS1727=$AS$7:$AS$2085)*(AI1727=$AI$7:$AI$2085)*((AO1727&lt;$AP$7:$AP$2085)*(AP1727&gt;$AO$7:$AO$2085))*(ROW($AS$7:$AS$2085)&lt;&gt;ROW(AS1727)))&gt;0,"Cruzado","Sin cruce")))</f>
        <v>Sin cruce</v>
      </c>
    </row>
    <row r="1728" spans="3:46" ht="15.6" hidden="1" customHeight="1">
      <c r="C1728" s="496" t="s">
        <v>572</v>
      </c>
      <c r="D1728" s="479" t="s">
        <v>727</v>
      </c>
      <c r="E1728" s="479">
        <v>20261</v>
      </c>
      <c r="F1728" s="503" t="s">
        <v>111</v>
      </c>
      <c r="G1728" s="497" t="s">
        <v>80</v>
      </c>
      <c r="H1728" s="503" t="s">
        <v>88</v>
      </c>
      <c r="I1728" s="503">
        <v>1</v>
      </c>
      <c r="J1728" s="503" t="s">
        <v>77</v>
      </c>
      <c r="K1728" s="503" t="s">
        <v>77</v>
      </c>
      <c r="L1728" s="499" t="s">
        <v>728</v>
      </c>
      <c r="M1728" s="535" t="s">
        <v>729</v>
      </c>
      <c r="N1728" s="15" t="s">
        <v>586</v>
      </c>
      <c r="O1728" s="15" t="s">
        <v>578</v>
      </c>
      <c r="P1728" s="503" t="s">
        <v>579</v>
      </c>
      <c r="Q1728" s="15">
        <v>4</v>
      </c>
      <c r="R1728" s="15">
        <v>0</v>
      </c>
      <c r="S1728" s="479">
        <v>4</v>
      </c>
      <c r="T1728" s="15">
        <v>4</v>
      </c>
      <c r="U1728" s="471"/>
      <c r="V1728" s="550">
        <v>40</v>
      </c>
      <c r="W1728" s="548">
        <v>22249219</v>
      </c>
      <c r="X1728" s="564" t="s">
        <v>513</v>
      </c>
      <c r="Y1728" s="572" t="s">
        <v>579</v>
      </c>
      <c r="Z1728" s="15"/>
      <c r="AA1728" s="15"/>
      <c r="AB1728" s="15"/>
      <c r="AC1728" s="15" t="s">
        <v>1113</v>
      </c>
      <c r="AD1728" s="15"/>
      <c r="AE1728" s="479"/>
      <c r="AF1728" s="497"/>
      <c r="AG1728" s="497"/>
      <c r="AH1728" s="497" t="s">
        <v>582</v>
      </c>
      <c r="AI1728" s="15">
        <v>3</v>
      </c>
      <c r="AJ1728" s="15">
        <v>12</v>
      </c>
      <c r="AK1728" s="15">
        <v>40</v>
      </c>
      <c r="AL1728" s="15">
        <v>16</v>
      </c>
      <c r="AM1728" s="15">
        <v>0</v>
      </c>
      <c r="AN1728" s="490">
        <f>IF(AJ1728="",S1728,ROUND(((((AL1728/24)+(AM1728/1440))-((AJ1728/24)+(AK1728/1440)))*1440/50),5))</f>
        <v>4</v>
      </c>
      <c r="AO1728" s="491">
        <f>AJ1728/24+AK1728/1440</f>
        <v>0.52777777777777779</v>
      </c>
      <c r="AP1728" s="491">
        <f>AL1728/24+AM1728/1440</f>
        <v>0.66666666666666663</v>
      </c>
      <c r="AQ1728" s="23" t="str" cm="1">
        <f t="array" ref="AQ1728">IF(X1728="","",IF(SUMPRODUCT((X1728=$X$7:$X$2085)*(AI1728=$AI$7:$AI$2085)*(AO1728=$AO$7:$AO$2085)*(AP1728=$AP$7:$AP$2085)*(ROW($X$7:$X$2085)&lt;&gt;ROW(X1728))*((S1728=0)*($S$7:$S$2085&gt;0)+(S1728&gt;0)*($S$7:$S$2085=0)))&gt;0,"SALONES UNIDOS",IF(SUMPRODUCT((X1728=$X$7:$X$2085)*(AI1728=$AI$7:$AI$2085)*((AO1728&lt;$AP$7:$AP$2085)*(AP1728&gt;$AO$7:$AO$2085))*(ROW($X$7:$X$2085)&lt;&gt;ROW(X1728)))&gt;0,"Cruzado","Sin cruce")))</f>
        <v>Sin cruce</v>
      </c>
      <c r="AR1728" s="23" t="str" cm="1">
        <f t="array" ref="AR1728">IF(AE1728="","",IF(SUMPRODUCT((AE1728=$AE$7:$AE$2085)*(AI1728=$AI$7:$AI$2085)*(AO1728=$AO$7:$AO$2085)*(AP1728=$AP$7:$AP$2085)*(ROW($AE$7:$AE$2085)&lt;&gt;ROW(AE1728))*((S1728=0)*($S$7:$S$2085&gt;0)+(S1728&gt;0)*($S$7:$S$2085=0)))&gt;0,"SALONES UNIDOS",IF(SUMPRODUCT((AE1728=$AE$7:$AE$2085)*(AI1728=$AI$7:$AI$2085)*((AO1728&lt;$AP$7:$AP$2085)*(AP1728&gt;$AO$7:$AO$2085))*(ROW($AE$7:$AE$2085)&lt;&gt;ROW(AE1728)))&gt;0,"Cruzado","Sin cruce")))</f>
        <v/>
      </c>
      <c r="AS1728" s="94" t="str">
        <f t="shared" si="34"/>
        <v>OB1SUNAMPEE</v>
      </c>
      <c r="AT1728" s="94" t="str" cm="1">
        <f t="array" ref="AT1728">IF(AS1728="","",IF(SUMPRODUCT((AS1728=$AS$7:$AS$2085)*(AI1728=$AI$7:$AI$2085)*(AO1728=$AO$7:$AO$2085)*(AP1728=$AP$7:$AP$2085)*(ROW($AS$7:$AS$2085)&lt;&gt;ROW(AS1728))*((S1728=0)*($S$7:$S$2085&gt;0)+(S1728&gt;0)*($S$7:$S$2085=0)))&gt;0,"SALONES UNIDOS",IF(SUMPRODUCT((AS1728=$AS$7:$AS$2085)*(AI1728=$AI$7:$AI$2085)*((AO1728&lt;$AP$7:$AP$2085)*(AP1728&gt;$AO$7:$AO$2085))*(ROW($AS$7:$AS$2085)&lt;&gt;ROW(AS1728)))&gt;0,"Cruzado","Sin cruce")))</f>
        <v>Sin cruce</v>
      </c>
    </row>
    <row r="1729" spans="3:46" ht="15.6" hidden="1" customHeight="1">
      <c r="C1729" s="496" t="s">
        <v>572</v>
      </c>
      <c r="D1729" s="479" t="s">
        <v>727</v>
      </c>
      <c r="E1729" s="479">
        <v>20261</v>
      </c>
      <c r="F1729" s="503" t="s">
        <v>111</v>
      </c>
      <c r="G1729" s="497" t="s">
        <v>80</v>
      </c>
      <c r="H1729" s="503" t="s">
        <v>88</v>
      </c>
      <c r="I1729" s="503">
        <v>1</v>
      </c>
      <c r="J1729" s="503" t="s">
        <v>77</v>
      </c>
      <c r="K1729" s="503" t="s">
        <v>77</v>
      </c>
      <c r="L1729" s="499" t="s">
        <v>730</v>
      </c>
      <c r="M1729" s="535" t="s">
        <v>585</v>
      </c>
      <c r="N1729" s="15" t="s">
        <v>586</v>
      </c>
      <c r="O1729" s="15" t="s">
        <v>578</v>
      </c>
      <c r="P1729" s="503" t="s">
        <v>579</v>
      </c>
      <c r="Q1729" s="15">
        <v>4</v>
      </c>
      <c r="R1729" s="15">
        <v>0</v>
      </c>
      <c r="S1729" s="479">
        <v>4</v>
      </c>
      <c r="T1729" s="15">
        <v>4</v>
      </c>
      <c r="U1729" s="471"/>
      <c r="V1729" s="550">
        <v>40</v>
      </c>
      <c r="W1729" s="643">
        <v>40364065</v>
      </c>
      <c r="X1729" s="644" t="s">
        <v>201</v>
      </c>
      <c r="Y1729" s="572" t="s">
        <v>579</v>
      </c>
      <c r="Z1729" s="15"/>
      <c r="AA1729" s="15"/>
      <c r="AB1729" s="15"/>
      <c r="AC1729" s="645" t="s">
        <v>1115</v>
      </c>
      <c r="AD1729" s="15"/>
      <c r="AE1729" s="479"/>
      <c r="AF1729" s="497"/>
      <c r="AG1729" s="497"/>
      <c r="AH1729" s="497" t="s">
        <v>582</v>
      </c>
      <c r="AI1729" s="15">
        <v>2</v>
      </c>
      <c r="AJ1729" s="15">
        <v>11</v>
      </c>
      <c r="AK1729" s="15">
        <v>0</v>
      </c>
      <c r="AL1729" s="15">
        <v>14</v>
      </c>
      <c r="AM1729" s="15">
        <v>20</v>
      </c>
      <c r="AN1729" s="490">
        <f>IF(AJ1729="",S1729,ROUND(((((AL1729/24)+(AM1729/1440))-((AJ1729/24)+(AK1729/1440)))*1440/50),5))</f>
        <v>4</v>
      </c>
      <c r="AO1729" s="491">
        <f>AJ1729/24+AK1729/1440</f>
        <v>0.45833333333333331</v>
      </c>
      <c r="AP1729" s="491">
        <f>AL1729/24+AM1729/1440</f>
        <v>0.59722222222222221</v>
      </c>
      <c r="AQ1729" s="23" t="str" cm="1">
        <f t="array" ref="AQ1729">IF(X1729="","",IF(SUMPRODUCT((X1729=$X$7:$X$2085)*(AI1729=$AI$7:$AI$2085)*(AO1729=$AO$7:$AO$2085)*(AP1729=$AP$7:$AP$2085)*(ROW($X$7:$X$2085)&lt;&gt;ROW(X1729))*((S1729=0)*($S$7:$S$2085&gt;0)+(S1729&gt;0)*($S$7:$S$2085=0)))&gt;0,"SALONES UNIDOS",IF(SUMPRODUCT((X1729=$X$7:$X$2085)*(AI1729=$AI$7:$AI$2085)*((AO1729&lt;$AP$7:$AP$2085)*(AP1729&gt;$AO$7:$AO$2085))*(ROW($X$7:$X$2085)&lt;&gt;ROW(X1729)))&gt;0,"Cruzado","Sin cruce")))</f>
        <v>Sin cruce</v>
      </c>
      <c r="AR1729" s="23" t="str" cm="1">
        <f t="array" ref="AR1729">IF(AE1729="","",IF(SUMPRODUCT((AE1729=$AE$7:$AE$2085)*(AI1729=$AI$7:$AI$2085)*(AO1729=$AO$7:$AO$2085)*(AP1729=$AP$7:$AP$2085)*(ROW($AE$7:$AE$2085)&lt;&gt;ROW(AE1729))*((S1729=0)*($S$7:$S$2085&gt;0)+(S1729&gt;0)*($S$7:$S$2085=0)))&gt;0,"SALONES UNIDOS",IF(SUMPRODUCT((AE1729=$AE$7:$AE$2085)*(AI1729=$AI$7:$AI$2085)*((AO1729&lt;$AP$7:$AP$2085)*(AP1729&gt;$AO$7:$AO$2085))*(ROW($AE$7:$AE$2085)&lt;&gt;ROW(AE1729)))&gt;0,"Cruzado","Sin cruce")))</f>
        <v/>
      </c>
      <c r="AS1729" s="94" t="str">
        <f t="shared" si="34"/>
        <v>OB1SUNAMPEE</v>
      </c>
      <c r="AT1729" s="94" t="str" cm="1">
        <f t="array" ref="AT1729">IF(AS1729="","",IF(SUMPRODUCT((AS1729=$AS$7:$AS$2085)*(AI1729=$AI$7:$AI$2085)*(AO1729=$AO$7:$AO$2085)*(AP1729=$AP$7:$AP$2085)*(ROW($AS$7:$AS$2085)&lt;&gt;ROW(AS1729))*((S1729=0)*($S$7:$S$2085&gt;0)+(S1729&gt;0)*($S$7:$S$2085=0)))&gt;0,"SALONES UNIDOS",IF(SUMPRODUCT((AS1729=$AS$7:$AS$2085)*(AI1729=$AI$7:$AI$2085)*((AO1729&lt;$AP$7:$AP$2085)*(AP1729&gt;$AO$7:$AO$2085))*(ROW($AS$7:$AS$2085)&lt;&gt;ROW(AS1729)))&gt;0,"Cruzado","Sin cruce")))</f>
        <v>Sin cruce</v>
      </c>
    </row>
    <row r="1730" spans="3:46" ht="15.6" hidden="1" customHeight="1">
      <c r="C1730" s="496" t="s">
        <v>572</v>
      </c>
      <c r="D1730" s="479" t="s">
        <v>727</v>
      </c>
      <c r="E1730" s="479">
        <v>20261</v>
      </c>
      <c r="F1730" s="503" t="s">
        <v>111</v>
      </c>
      <c r="G1730" s="497" t="s">
        <v>80</v>
      </c>
      <c r="H1730" s="503" t="s">
        <v>88</v>
      </c>
      <c r="I1730" s="503">
        <v>1</v>
      </c>
      <c r="J1730" s="503" t="s">
        <v>77</v>
      </c>
      <c r="K1730" s="503" t="s">
        <v>77</v>
      </c>
      <c r="L1730" s="499" t="s">
        <v>731</v>
      </c>
      <c r="M1730" s="535" t="s">
        <v>732</v>
      </c>
      <c r="N1730" s="15" t="s">
        <v>577</v>
      </c>
      <c r="O1730" s="15" t="s">
        <v>578</v>
      </c>
      <c r="P1730" s="503" t="s">
        <v>579</v>
      </c>
      <c r="Q1730" s="15">
        <v>3</v>
      </c>
      <c r="R1730" s="15">
        <v>2</v>
      </c>
      <c r="S1730" s="479">
        <v>5</v>
      </c>
      <c r="T1730" s="15">
        <v>4</v>
      </c>
      <c r="U1730" s="471"/>
      <c r="V1730" s="550">
        <v>40</v>
      </c>
      <c r="W1730" s="497">
        <v>21871069</v>
      </c>
      <c r="X1730" s="566" t="s">
        <v>468</v>
      </c>
      <c r="Y1730" s="572" t="s">
        <v>579</v>
      </c>
      <c r="Z1730" s="15"/>
      <c r="AA1730" s="15"/>
      <c r="AB1730" s="15"/>
      <c r="AC1730" s="15" t="s">
        <v>1120</v>
      </c>
      <c r="AD1730" s="15"/>
      <c r="AE1730" s="479"/>
      <c r="AF1730" s="497"/>
      <c r="AG1730" s="497"/>
      <c r="AH1730" s="15" t="s">
        <v>203</v>
      </c>
      <c r="AI1730" s="15">
        <v>5</v>
      </c>
      <c r="AJ1730" s="15">
        <v>7</v>
      </c>
      <c r="AK1730" s="15">
        <v>40</v>
      </c>
      <c r="AL1730" s="15">
        <v>11</v>
      </c>
      <c r="AM1730" s="15">
        <v>50</v>
      </c>
      <c r="AN1730" s="490">
        <f>IF(AJ1730="",S1730,ROUND(((((AL1730/24)+(AM1730/1440))-((AJ1730/24)+(AK1730/1440)))*1440/50),5))</f>
        <v>5</v>
      </c>
      <c r="AO1730" s="491">
        <f>AJ1730/24+AK1730/1440</f>
        <v>0.31944444444444448</v>
      </c>
      <c r="AP1730" s="491">
        <f>AL1730/24+AM1730/1440</f>
        <v>0.49305555555555552</v>
      </c>
      <c r="AQ1730" s="23" t="str" cm="1">
        <f t="array" ref="AQ1730">IF(X1730="","",IF(SUMPRODUCT((X1730=$X$7:$X$2085)*(AI1730=$AI$7:$AI$2085)*(AO1730=$AO$7:$AO$2085)*(AP1730=$AP$7:$AP$2085)*(ROW($X$7:$X$2085)&lt;&gt;ROW(X1730))*((S1730=0)*($S$7:$S$2085&gt;0)+(S1730&gt;0)*($S$7:$S$2085=0)))&gt;0,"SALONES UNIDOS",IF(SUMPRODUCT((X1730=$X$7:$X$2085)*(AI1730=$AI$7:$AI$2085)*((AO1730&lt;$AP$7:$AP$2085)*(AP1730&gt;$AO$7:$AO$2085))*(ROW($X$7:$X$2085)&lt;&gt;ROW(X1730)))&gt;0,"Cruzado","Sin cruce")))</f>
        <v>Sin cruce</v>
      </c>
      <c r="AR1730" s="23" t="str" cm="1">
        <f t="array" ref="AR1730">IF(AE1730="","",IF(SUMPRODUCT((AE1730=$AE$7:$AE$2085)*(AI1730=$AI$7:$AI$2085)*(AO1730=$AO$7:$AO$2085)*(AP1730=$AP$7:$AP$2085)*(ROW($AE$7:$AE$2085)&lt;&gt;ROW(AE1730))*((S1730=0)*($S$7:$S$2085&gt;0)+(S1730&gt;0)*($S$7:$S$2085=0)))&gt;0,"SALONES UNIDOS",IF(SUMPRODUCT((AE1730=$AE$7:$AE$2085)*(AI1730=$AI$7:$AI$2085)*((AO1730&lt;$AP$7:$AP$2085)*(AP1730&gt;$AO$7:$AO$2085))*(ROW($AE$7:$AE$2085)&lt;&gt;ROW(AE1730)))&gt;0,"Cruzado","Sin cruce")))</f>
        <v/>
      </c>
      <c r="AS1730" s="94" t="str">
        <f t="shared" si="34"/>
        <v>OB1SUNAMPEE</v>
      </c>
      <c r="AT1730" s="94" t="str" cm="1">
        <f t="array" ref="AT1730">IF(AS1730="","",IF(SUMPRODUCT((AS1730=$AS$7:$AS$2085)*(AI1730=$AI$7:$AI$2085)*(AO1730=$AO$7:$AO$2085)*(AP1730=$AP$7:$AP$2085)*(ROW($AS$7:$AS$2085)&lt;&gt;ROW(AS1730))*((S1730=0)*($S$7:$S$2085&gt;0)+(S1730&gt;0)*($S$7:$S$2085=0)))&gt;0,"SALONES UNIDOS",IF(SUMPRODUCT((AS1730=$AS$7:$AS$2085)*(AI1730=$AI$7:$AI$2085)*((AO1730&lt;$AP$7:$AP$2085)*(AP1730&gt;$AO$7:$AO$2085))*(ROW($AS$7:$AS$2085)&lt;&gt;ROW(AS1730)))&gt;0,"Cruzado","Sin cruce")))</f>
        <v>Sin cruce</v>
      </c>
    </row>
    <row r="1731" spans="3:46" ht="15.6" hidden="1" customHeight="1">
      <c r="C1731" s="496" t="s">
        <v>572</v>
      </c>
      <c r="D1731" s="479" t="s">
        <v>727</v>
      </c>
      <c r="E1731" s="479">
        <v>20261</v>
      </c>
      <c r="F1731" s="503" t="s">
        <v>111</v>
      </c>
      <c r="G1731" s="497" t="s">
        <v>80</v>
      </c>
      <c r="H1731" s="503" t="s">
        <v>88</v>
      </c>
      <c r="I1731" s="503">
        <v>1</v>
      </c>
      <c r="J1731" s="503" t="s">
        <v>77</v>
      </c>
      <c r="K1731" s="503" t="s">
        <v>77</v>
      </c>
      <c r="L1731" s="499" t="s">
        <v>733</v>
      </c>
      <c r="M1731" s="535" t="s">
        <v>591</v>
      </c>
      <c r="N1731" s="15" t="s">
        <v>586</v>
      </c>
      <c r="O1731" s="15" t="s">
        <v>578</v>
      </c>
      <c r="P1731" s="503" t="s">
        <v>579</v>
      </c>
      <c r="Q1731" s="15">
        <v>3</v>
      </c>
      <c r="R1731" s="15">
        <v>2</v>
      </c>
      <c r="S1731" s="479">
        <v>5</v>
      </c>
      <c r="T1731" s="15">
        <v>4</v>
      </c>
      <c r="U1731" s="471"/>
      <c r="V1731" s="550">
        <v>40</v>
      </c>
      <c r="W1731" s="497">
        <v>21887837</v>
      </c>
      <c r="X1731" s="566" t="s">
        <v>355</v>
      </c>
      <c r="Y1731" s="572" t="s">
        <v>579</v>
      </c>
      <c r="Z1731" s="15"/>
      <c r="AA1731" s="15"/>
      <c r="AB1731" s="15"/>
      <c r="AC1731" s="15" t="s">
        <v>1107</v>
      </c>
      <c r="AD1731" s="15"/>
      <c r="AE1731" s="479"/>
      <c r="AF1731" s="497"/>
      <c r="AG1731" s="497"/>
      <c r="AH1731" s="497" t="s">
        <v>203</v>
      </c>
      <c r="AI1731" s="15">
        <v>4</v>
      </c>
      <c r="AJ1731" s="15">
        <v>12</v>
      </c>
      <c r="AK1731" s="15">
        <v>40</v>
      </c>
      <c r="AL1731" s="15">
        <v>16</v>
      </c>
      <c r="AM1731" s="15">
        <v>50</v>
      </c>
      <c r="AN1731" s="490">
        <f>IF(AJ1731="",S1731,ROUND(((((AL1731/24)+(AM1731/1440))-((AJ1731/24)+(AK1731/1440)))*1440/50),5))</f>
        <v>5</v>
      </c>
      <c r="AO1731" s="491">
        <f>AJ1731/24+AK1731/1440</f>
        <v>0.52777777777777779</v>
      </c>
      <c r="AP1731" s="491">
        <f>AL1731/24+AM1731/1440</f>
        <v>0.70138888888888884</v>
      </c>
      <c r="AQ1731" s="23" t="str" cm="1">
        <f t="array" ref="AQ1731">IF(X1731="","",IF(SUMPRODUCT((X1731=$X$7:$X$2085)*(AI1731=$AI$7:$AI$2085)*(AO1731=$AO$7:$AO$2085)*(AP1731=$AP$7:$AP$2085)*(ROW($X$7:$X$2085)&lt;&gt;ROW(X1731))*((S1731=0)*($S$7:$S$2085&gt;0)+(S1731&gt;0)*($S$7:$S$2085=0)))&gt;0,"SALONES UNIDOS",IF(SUMPRODUCT((X1731=$X$7:$X$2085)*(AI1731=$AI$7:$AI$2085)*((AO1731&lt;$AP$7:$AP$2085)*(AP1731&gt;$AO$7:$AO$2085))*(ROW($X$7:$X$2085)&lt;&gt;ROW(X1731)))&gt;0,"Cruzado","Sin cruce")))</f>
        <v>Sin cruce</v>
      </c>
      <c r="AR1731" s="23" t="str" cm="1">
        <f t="array" ref="AR1731">IF(AE1731="","",IF(SUMPRODUCT((AE1731=$AE$7:$AE$2085)*(AI1731=$AI$7:$AI$2085)*(AO1731=$AO$7:$AO$2085)*(AP1731=$AP$7:$AP$2085)*(ROW($AE$7:$AE$2085)&lt;&gt;ROW(AE1731))*((S1731=0)*($S$7:$S$2085&gt;0)+(S1731&gt;0)*($S$7:$S$2085=0)))&gt;0,"SALONES UNIDOS",IF(SUMPRODUCT((AE1731=$AE$7:$AE$2085)*(AI1731=$AI$7:$AI$2085)*((AO1731&lt;$AP$7:$AP$2085)*(AP1731&gt;$AO$7:$AO$2085))*(ROW($AE$7:$AE$2085)&lt;&gt;ROW(AE1731)))&gt;0,"Cruzado","Sin cruce")))</f>
        <v/>
      </c>
      <c r="AS1731" s="94" t="str">
        <f t="shared" si="34"/>
        <v>OB1SUNAMPEE</v>
      </c>
      <c r="AT1731" s="94" t="str" cm="1">
        <f t="array" ref="AT1731">IF(AS1731="","",IF(SUMPRODUCT((AS1731=$AS$7:$AS$2085)*(AI1731=$AI$7:$AI$2085)*(AO1731=$AO$7:$AO$2085)*(AP1731=$AP$7:$AP$2085)*(ROW($AS$7:$AS$2085)&lt;&gt;ROW(AS1731))*((S1731=0)*($S$7:$S$2085&gt;0)+(S1731&gt;0)*($S$7:$S$2085=0)))&gt;0,"SALONES UNIDOS",IF(SUMPRODUCT((AS1731=$AS$7:$AS$2085)*(AI1731=$AI$7:$AI$2085)*((AO1731&lt;$AP$7:$AP$2085)*(AP1731&gt;$AO$7:$AO$2085))*(ROW($AS$7:$AS$2085)&lt;&gt;ROW(AS1731)))&gt;0,"Cruzado","Sin cruce")))</f>
        <v>Sin cruce</v>
      </c>
    </row>
    <row r="1732" spans="3:46" ht="15.6" hidden="1" customHeight="1">
      <c r="C1732" s="496" t="s">
        <v>572</v>
      </c>
      <c r="D1732" s="479" t="s">
        <v>727</v>
      </c>
      <c r="E1732" s="479">
        <v>20261</v>
      </c>
      <c r="F1732" s="503" t="s">
        <v>111</v>
      </c>
      <c r="G1732" s="497" t="s">
        <v>80</v>
      </c>
      <c r="H1732" s="503" t="s">
        <v>88</v>
      </c>
      <c r="I1732" s="503">
        <v>1</v>
      </c>
      <c r="J1732" s="503" t="s">
        <v>77</v>
      </c>
      <c r="K1732" s="503" t="s">
        <v>77</v>
      </c>
      <c r="L1732" s="499" t="s">
        <v>734</v>
      </c>
      <c r="M1732" s="535" t="s">
        <v>593</v>
      </c>
      <c r="N1732" s="15" t="s">
        <v>586</v>
      </c>
      <c r="O1732" s="15" t="s">
        <v>578</v>
      </c>
      <c r="P1732" s="503" t="s">
        <v>579</v>
      </c>
      <c r="Q1732" s="15">
        <v>4</v>
      </c>
      <c r="R1732" s="15">
        <v>0</v>
      </c>
      <c r="S1732" s="479">
        <v>4</v>
      </c>
      <c r="T1732" s="15">
        <v>4</v>
      </c>
      <c r="U1732" s="471"/>
      <c r="V1732" s="550">
        <v>40</v>
      </c>
      <c r="W1732" s="497">
        <v>40385643</v>
      </c>
      <c r="X1732" s="566" t="s">
        <v>213</v>
      </c>
      <c r="Y1732" s="572" t="s">
        <v>579</v>
      </c>
      <c r="Z1732" s="15"/>
      <c r="AA1732" s="15"/>
      <c r="AB1732" s="15"/>
      <c r="AC1732" s="15" t="s">
        <v>1113</v>
      </c>
      <c r="AD1732" s="15"/>
      <c r="AE1732" s="479"/>
      <c r="AF1732" s="497"/>
      <c r="AG1732" s="497"/>
      <c r="AH1732" s="497" t="s">
        <v>582</v>
      </c>
      <c r="AI1732" s="15">
        <v>1</v>
      </c>
      <c r="AJ1732" s="15">
        <v>8</v>
      </c>
      <c r="AK1732" s="15">
        <v>30</v>
      </c>
      <c r="AL1732" s="15">
        <v>11</v>
      </c>
      <c r="AM1732" s="15">
        <v>50</v>
      </c>
      <c r="AN1732" s="490">
        <f>IF(AJ1732="",S1732,ROUND(((((AL1732/24)+(AM1732/1440))-((AJ1732/24)+(AK1732/1440)))*1440/50),5))</f>
        <v>4</v>
      </c>
      <c r="AO1732" s="491">
        <f>AJ1732/24+AK1732/1440</f>
        <v>0.35416666666666663</v>
      </c>
      <c r="AP1732" s="491">
        <f>AL1732/24+AM1732/1440</f>
        <v>0.49305555555555552</v>
      </c>
      <c r="AQ1732" s="23" t="str" cm="1">
        <f t="array" ref="AQ1732">IF(X1732="","",IF(SUMPRODUCT((X1732=$X$7:$X$2085)*(AI1732=$AI$7:$AI$2085)*(AO1732=$AO$7:$AO$2085)*(AP1732=$AP$7:$AP$2085)*(ROW($X$7:$X$2085)&lt;&gt;ROW(X1732))*((S1732=0)*($S$7:$S$2085&gt;0)+(S1732&gt;0)*($S$7:$S$2085=0)))&gt;0,"SALONES UNIDOS",IF(SUMPRODUCT((X1732=$X$7:$X$2085)*(AI1732=$AI$7:$AI$2085)*((AO1732&lt;$AP$7:$AP$2085)*(AP1732&gt;$AO$7:$AO$2085))*(ROW($X$7:$X$2085)&lt;&gt;ROW(X1732)))&gt;0,"Cruzado","Sin cruce")))</f>
        <v>Sin cruce</v>
      </c>
      <c r="AR1732" s="23" t="str" cm="1">
        <f t="array" ref="AR1732">IF(AE1732="","",IF(SUMPRODUCT((AE1732=$AE$7:$AE$2085)*(AI1732=$AI$7:$AI$2085)*(AO1732=$AO$7:$AO$2085)*(AP1732=$AP$7:$AP$2085)*(ROW($AE$7:$AE$2085)&lt;&gt;ROW(AE1732))*((S1732=0)*($S$7:$S$2085&gt;0)+(S1732&gt;0)*($S$7:$S$2085=0)))&gt;0,"SALONES UNIDOS",IF(SUMPRODUCT((AE1732=$AE$7:$AE$2085)*(AI1732=$AI$7:$AI$2085)*((AO1732&lt;$AP$7:$AP$2085)*(AP1732&gt;$AO$7:$AO$2085))*(ROW($AE$7:$AE$2085)&lt;&gt;ROW(AE1732)))&gt;0,"Cruzado","Sin cruce")))</f>
        <v/>
      </c>
      <c r="AS1732" s="94" t="str">
        <f t="shared" si="34"/>
        <v>OB1SUNAMPEE</v>
      </c>
      <c r="AT1732" s="94" t="str" cm="1">
        <f t="array" ref="AT1732">IF(AS1732="","",IF(SUMPRODUCT((AS1732=$AS$7:$AS$2085)*(AI1732=$AI$7:$AI$2085)*(AO1732=$AO$7:$AO$2085)*(AP1732=$AP$7:$AP$2085)*(ROW($AS$7:$AS$2085)&lt;&gt;ROW(AS1732))*((S1732=0)*($S$7:$S$2085&gt;0)+(S1732&gt;0)*($S$7:$S$2085=0)))&gt;0,"SALONES UNIDOS",IF(SUMPRODUCT((AS1732=$AS$7:$AS$2085)*(AI1732=$AI$7:$AI$2085)*((AO1732&lt;$AP$7:$AP$2085)*(AP1732&gt;$AO$7:$AO$2085))*(ROW($AS$7:$AS$2085)&lt;&gt;ROW(AS1732)))&gt;0,"Cruzado","Sin cruce")))</f>
        <v>Sin cruce</v>
      </c>
    </row>
    <row r="1733" spans="3:46" ht="15.6" hidden="1" customHeight="1">
      <c r="C1733" s="496" t="s">
        <v>572</v>
      </c>
      <c r="D1733" s="479" t="s">
        <v>727</v>
      </c>
      <c r="E1733" s="479">
        <v>20261</v>
      </c>
      <c r="F1733" s="503" t="s">
        <v>111</v>
      </c>
      <c r="G1733" s="497" t="s">
        <v>80</v>
      </c>
      <c r="H1733" s="503" t="s">
        <v>88</v>
      </c>
      <c r="I1733" s="503">
        <v>1</v>
      </c>
      <c r="J1733" s="503" t="s">
        <v>77</v>
      </c>
      <c r="K1733" s="503" t="s">
        <v>77</v>
      </c>
      <c r="L1733" s="499" t="s">
        <v>735</v>
      </c>
      <c r="M1733" s="535" t="s">
        <v>595</v>
      </c>
      <c r="N1733" s="15" t="s">
        <v>586</v>
      </c>
      <c r="O1733" s="15" t="s">
        <v>578</v>
      </c>
      <c r="P1733" s="503" t="s">
        <v>579</v>
      </c>
      <c r="Q1733" s="15">
        <v>3</v>
      </c>
      <c r="R1733" s="15">
        <v>2</v>
      </c>
      <c r="S1733" s="479">
        <v>5</v>
      </c>
      <c r="T1733" s="15">
        <v>4</v>
      </c>
      <c r="U1733" s="471"/>
      <c r="V1733" s="550">
        <v>40</v>
      </c>
      <c r="W1733" s="497">
        <v>22064239</v>
      </c>
      <c r="X1733" s="566" t="s">
        <v>334</v>
      </c>
      <c r="Y1733" s="572" t="s">
        <v>579</v>
      </c>
      <c r="Z1733" s="15"/>
      <c r="AA1733" s="15"/>
      <c r="AB1733" s="15"/>
      <c r="AC1733" s="15" t="s">
        <v>1115</v>
      </c>
      <c r="AD1733" s="15"/>
      <c r="AE1733" s="479"/>
      <c r="AF1733" s="497"/>
      <c r="AG1733" s="497"/>
      <c r="AH1733" s="497" t="s">
        <v>203</v>
      </c>
      <c r="AI1733" s="15">
        <v>3</v>
      </c>
      <c r="AJ1733" s="15">
        <v>7</v>
      </c>
      <c r="AK1733" s="15">
        <v>40</v>
      </c>
      <c r="AL1733" s="15">
        <v>11</v>
      </c>
      <c r="AM1733" s="15">
        <v>50</v>
      </c>
      <c r="AN1733" s="490">
        <f>IF(AJ1733="",S1733,ROUND(((((AL1733/24)+(AM1733/1440))-((AJ1733/24)+(AK1733/1440)))*1440/50),5))</f>
        <v>5</v>
      </c>
      <c r="AO1733" s="491">
        <f>AJ1733/24+AK1733/1440</f>
        <v>0.31944444444444448</v>
      </c>
      <c r="AP1733" s="491">
        <f>AL1733/24+AM1733/1440</f>
        <v>0.49305555555555552</v>
      </c>
      <c r="AQ1733" s="23" t="str" cm="1">
        <f t="array" ref="AQ1733">IF(X1733="","",IF(SUMPRODUCT((X1733=$X$7:$X$2085)*(AI1733=$AI$7:$AI$2085)*(AO1733=$AO$7:$AO$2085)*(AP1733=$AP$7:$AP$2085)*(ROW($X$7:$X$2085)&lt;&gt;ROW(X1733))*((S1733=0)*($S$7:$S$2085&gt;0)+(S1733&gt;0)*($S$7:$S$2085=0)))&gt;0,"SALONES UNIDOS",IF(SUMPRODUCT((X1733=$X$7:$X$2085)*(AI1733=$AI$7:$AI$2085)*((AO1733&lt;$AP$7:$AP$2085)*(AP1733&gt;$AO$7:$AO$2085))*(ROW($X$7:$X$2085)&lt;&gt;ROW(X1733)))&gt;0,"Cruzado","Sin cruce")))</f>
        <v>Sin cruce</v>
      </c>
      <c r="AR1733" s="23" t="str" cm="1">
        <f t="array" ref="AR1733">IF(AE1733="","",IF(SUMPRODUCT((AE1733=$AE$7:$AE$2085)*(AI1733=$AI$7:$AI$2085)*(AO1733=$AO$7:$AO$2085)*(AP1733=$AP$7:$AP$2085)*(ROW($AE$7:$AE$2085)&lt;&gt;ROW(AE1733))*((S1733=0)*($S$7:$S$2085&gt;0)+(S1733&gt;0)*($S$7:$S$2085=0)))&gt;0,"SALONES UNIDOS",IF(SUMPRODUCT((AE1733=$AE$7:$AE$2085)*(AI1733=$AI$7:$AI$2085)*((AO1733&lt;$AP$7:$AP$2085)*(AP1733&gt;$AO$7:$AO$2085))*(ROW($AE$7:$AE$2085)&lt;&gt;ROW(AE1733)))&gt;0,"Cruzado","Sin cruce")))</f>
        <v/>
      </c>
      <c r="AS1733" s="94" t="str">
        <f t="shared" si="34"/>
        <v>OB1SUNAMPEE</v>
      </c>
      <c r="AT1733" s="94" t="str" cm="1">
        <f t="array" ref="AT1733">IF(AS1733="","",IF(SUMPRODUCT((AS1733=$AS$7:$AS$2085)*(AI1733=$AI$7:$AI$2085)*(AO1733=$AO$7:$AO$2085)*(AP1733=$AP$7:$AP$2085)*(ROW($AS$7:$AS$2085)&lt;&gt;ROW(AS1733))*((S1733=0)*($S$7:$S$2085&gt;0)+(S1733&gt;0)*($S$7:$S$2085=0)))&gt;0,"SALONES UNIDOS",IF(SUMPRODUCT((AS1733=$AS$7:$AS$2085)*(AI1733=$AI$7:$AI$2085)*((AO1733&lt;$AP$7:$AP$2085)*(AP1733&gt;$AO$7:$AO$2085))*(ROW($AS$7:$AS$2085)&lt;&gt;ROW(AS1733)))&gt;0,"Cruzado","Sin cruce")))</f>
        <v>Sin cruce</v>
      </c>
    </row>
    <row r="1734" spans="3:46" ht="15.6" hidden="1" customHeight="1">
      <c r="C1734" s="496" t="s">
        <v>572</v>
      </c>
      <c r="D1734" s="479" t="s">
        <v>828</v>
      </c>
      <c r="E1734" s="479">
        <v>20261</v>
      </c>
      <c r="F1734" s="503" t="s">
        <v>111</v>
      </c>
      <c r="G1734" s="497" t="s">
        <v>80</v>
      </c>
      <c r="H1734" s="503" t="s">
        <v>90</v>
      </c>
      <c r="I1734" s="503">
        <v>1</v>
      </c>
      <c r="J1734" s="503" t="s">
        <v>41</v>
      </c>
      <c r="K1734" s="503" t="s">
        <v>41</v>
      </c>
      <c r="L1734" s="499" t="s">
        <v>829</v>
      </c>
      <c r="M1734" s="535" t="s">
        <v>754</v>
      </c>
      <c r="N1734" s="15" t="s">
        <v>830</v>
      </c>
      <c r="O1734" s="15" t="s">
        <v>831</v>
      </c>
      <c r="P1734" s="503" t="s">
        <v>579</v>
      </c>
      <c r="Q1734" s="15">
        <v>2</v>
      </c>
      <c r="R1734" s="15">
        <v>0</v>
      </c>
      <c r="S1734" s="479">
        <v>2</v>
      </c>
      <c r="T1734" s="15">
        <v>3</v>
      </c>
      <c r="U1734" s="471"/>
      <c r="V1734" s="550">
        <v>40</v>
      </c>
      <c r="W1734" s="497">
        <v>70302657</v>
      </c>
      <c r="X1734" s="566" t="s">
        <v>311</v>
      </c>
      <c r="Y1734" s="15" t="s">
        <v>579</v>
      </c>
      <c r="Z1734" s="15"/>
      <c r="AA1734" s="15"/>
      <c r="AB1734" s="15"/>
      <c r="AC1734" s="15" t="s">
        <v>1098</v>
      </c>
      <c r="AD1734" s="15"/>
      <c r="AE1734" s="479"/>
      <c r="AF1734" s="497"/>
      <c r="AG1734" s="497"/>
      <c r="AH1734" s="497" t="s">
        <v>582</v>
      </c>
      <c r="AI1734" s="15">
        <v>4</v>
      </c>
      <c r="AJ1734" s="15">
        <v>13</v>
      </c>
      <c r="AK1734" s="15">
        <v>30</v>
      </c>
      <c r="AL1734" s="15">
        <v>15</v>
      </c>
      <c r="AM1734" s="15">
        <v>10</v>
      </c>
      <c r="AN1734" s="490">
        <f>IF(AJ1734="",S1734,ROUND(((((AL1734/24)+(AM1734/1440))-((AJ1734/24)+(AK1734/1440)))*1440/50),5))</f>
        <v>2</v>
      </c>
      <c r="AO1734" s="491">
        <f>AJ1734/24+AK1734/1440</f>
        <v>0.5625</v>
      </c>
      <c r="AP1734" s="491">
        <f>AL1734/24+AM1734/1440</f>
        <v>0.63194444444444442</v>
      </c>
      <c r="AQ1734" s="23" t="str" cm="1">
        <f t="array" ref="AQ1734">IF(X1734="","",IF(SUMPRODUCT((X1734=$X$7:$X$2085)*(AI1734=$AI$7:$AI$2085)*(AO1734=$AO$7:$AO$2085)*(AP1734=$AP$7:$AP$2085)*(ROW($X$7:$X$2085)&lt;&gt;ROW(X1734))*((S1734=0)*($S$7:$S$2085&gt;0)+(S1734&gt;0)*($S$7:$S$2085=0)))&gt;0,"SALONES UNIDOS",IF(SUMPRODUCT((X1734=$X$7:$X$2085)*(AI1734=$AI$7:$AI$2085)*((AO1734&lt;$AP$7:$AP$2085)*(AP1734&gt;$AO$7:$AO$2085))*(ROW($X$7:$X$2085)&lt;&gt;ROW(X1734)))&gt;0,"Cruzado","Sin cruce")))</f>
        <v>Sin cruce</v>
      </c>
      <c r="AR1734" s="23" t="str" cm="1">
        <f t="array" ref="AR1734">IF(AE1734="","",IF(SUMPRODUCT((AE1734=$AE$7:$AE$2085)*(AI1734=$AI$7:$AI$2085)*(AO1734=$AO$7:$AO$2085)*(AP1734=$AP$7:$AP$2085)*(ROW($AE$7:$AE$2085)&lt;&gt;ROW(AE1734))*((S1734=0)*($S$7:$S$2085&gt;0)+(S1734&gt;0)*($S$7:$S$2085=0)))&gt;0,"SALONES UNIDOS",IF(SUMPRODUCT((AE1734=$AE$7:$AE$2085)*(AI1734=$AI$7:$AI$2085)*((AO1734&lt;$AP$7:$AP$2085)*(AP1734&gt;$AO$7:$AO$2085))*(ROW($AE$7:$AE$2085)&lt;&gt;ROW(AE1734)))&gt;0,"Cruzado","Sin cruce")))</f>
        <v/>
      </c>
      <c r="AS1734" s="94" t="str">
        <f t="shared" si="34"/>
        <v>PS1SUNAMPEA</v>
      </c>
      <c r="AT1734" s="94" t="str" cm="1">
        <f t="array" ref="AT1734">IF(AS1734="","",IF(SUMPRODUCT((AS1734=$AS$7:$AS$2085)*(AI1734=$AI$7:$AI$2085)*(AO1734=$AO$7:$AO$2085)*(AP1734=$AP$7:$AP$2085)*(ROW($AS$7:$AS$2085)&lt;&gt;ROW(AS1734))*((S1734=0)*($S$7:$S$2085&gt;0)+(S1734&gt;0)*($S$7:$S$2085=0)))&gt;0,"SALONES UNIDOS",IF(SUMPRODUCT((AS1734=$AS$7:$AS$2085)*(AI1734=$AI$7:$AI$2085)*((AO1734&lt;$AP$7:$AP$2085)*(AP1734&gt;$AO$7:$AO$2085))*(ROW($AS$7:$AS$2085)&lt;&gt;ROW(AS1734)))&gt;0,"Cruzado","Sin cruce")))</f>
        <v>Sin cruce</v>
      </c>
    </row>
    <row r="1735" spans="3:46" ht="15.6" hidden="1" customHeight="1">
      <c r="C1735" s="496" t="s">
        <v>572</v>
      </c>
      <c r="D1735" s="479" t="s">
        <v>828</v>
      </c>
      <c r="E1735" s="479">
        <v>20261</v>
      </c>
      <c r="F1735" s="503" t="s">
        <v>111</v>
      </c>
      <c r="G1735" s="497" t="s">
        <v>80</v>
      </c>
      <c r="H1735" s="503" t="s">
        <v>90</v>
      </c>
      <c r="I1735" s="503">
        <v>1</v>
      </c>
      <c r="J1735" s="503" t="s">
        <v>574</v>
      </c>
      <c r="K1735" s="503" t="s">
        <v>41</v>
      </c>
      <c r="L1735" s="499" t="s">
        <v>829</v>
      </c>
      <c r="M1735" s="535" t="s">
        <v>754</v>
      </c>
      <c r="N1735" s="15" t="s">
        <v>830</v>
      </c>
      <c r="O1735" s="15" t="s">
        <v>831</v>
      </c>
      <c r="P1735" s="503" t="s">
        <v>579</v>
      </c>
      <c r="Q1735" s="15">
        <v>0</v>
      </c>
      <c r="R1735" s="15">
        <v>2</v>
      </c>
      <c r="S1735" s="479">
        <v>2</v>
      </c>
      <c r="T1735" s="15">
        <v>3</v>
      </c>
      <c r="U1735" s="471"/>
      <c r="V1735" s="550">
        <v>20</v>
      </c>
      <c r="W1735" s="497">
        <v>70302657</v>
      </c>
      <c r="X1735" s="566" t="s">
        <v>311</v>
      </c>
      <c r="Y1735" s="15" t="s">
        <v>579</v>
      </c>
      <c r="Z1735" s="15"/>
      <c r="AA1735" s="15"/>
      <c r="AB1735" s="15"/>
      <c r="AC1735" s="493"/>
      <c r="AD1735" s="15"/>
      <c r="AE1735" s="15" t="s">
        <v>950</v>
      </c>
      <c r="AF1735" s="497"/>
      <c r="AG1735" s="497"/>
      <c r="AH1735" s="497" t="s">
        <v>100</v>
      </c>
      <c r="AI1735" s="15">
        <v>4</v>
      </c>
      <c r="AJ1735" s="15">
        <v>15</v>
      </c>
      <c r="AK1735" s="15">
        <v>10</v>
      </c>
      <c r="AL1735" s="15">
        <v>16</v>
      </c>
      <c r="AM1735" s="15">
        <v>50</v>
      </c>
      <c r="AN1735" s="490">
        <f>IF(AJ1735="",S1735,ROUND(((((AL1735/24)+(AM1735/1440))-((AJ1735/24)+(AK1735/1440)))*1440/50),5))</f>
        <v>2</v>
      </c>
      <c r="AO1735" s="491">
        <f>AJ1735/24+AK1735/1440</f>
        <v>0.63194444444444442</v>
      </c>
      <c r="AP1735" s="491">
        <f>AL1735/24+AM1735/1440</f>
        <v>0.70138888888888884</v>
      </c>
      <c r="AQ1735" s="23" t="str" cm="1">
        <f t="array" ref="AQ1735">IF(X1735="","",IF(SUMPRODUCT((X1735=$X$7:$X$2085)*(AI1735=$AI$7:$AI$2085)*(AO1735=$AO$7:$AO$2085)*(AP1735=$AP$7:$AP$2085)*(ROW($X$7:$X$2085)&lt;&gt;ROW(X1735))*((S1735=0)*($S$7:$S$2085&gt;0)+(S1735&gt;0)*($S$7:$S$2085=0)))&gt;0,"SALONES UNIDOS",IF(SUMPRODUCT((X1735=$X$7:$X$2085)*(AI1735=$AI$7:$AI$2085)*((AO1735&lt;$AP$7:$AP$2085)*(AP1735&gt;$AO$7:$AO$2085))*(ROW($X$7:$X$2085)&lt;&gt;ROW(X1735)))&gt;0,"Cruzado","Sin cruce")))</f>
        <v>Sin cruce</v>
      </c>
      <c r="AR1735" s="23" t="str" cm="1">
        <f t="array" ref="AR1735">IF(AE1735="","",IF(SUMPRODUCT((AE1735=$AE$7:$AE$2085)*(AI1735=$AI$7:$AI$2085)*(AO1735=$AO$7:$AO$2085)*(AP1735=$AP$7:$AP$2085)*(ROW($AE$7:$AE$2085)&lt;&gt;ROW(AE1735))*((S1735=0)*($S$7:$S$2085&gt;0)+(S1735&gt;0)*($S$7:$S$2085=0)))&gt;0,"SALONES UNIDOS",IF(SUMPRODUCT((AE1735=$AE$7:$AE$2085)*(AI1735=$AI$7:$AI$2085)*((AO1735&lt;$AP$7:$AP$2085)*(AP1735&gt;$AO$7:$AO$2085))*(ROW($AE$7:$AE$2085)&lt;&gt;ROW(AE1735)))&gt;0,"Cruzado","Sin cruce")))</f>
        <v>Cruzado</v>
      </c>
      <c r="AS1735" s="94" t="str">
        <f t="shared" si="34"/>
        <v>PS1SUNAMPEA</v>
      </c>
      <c r="AT1735" s="94" t="str" cm="1">
        <f t="array" ref="AT1735">IF(AS1735="","",IF(SUMPRODUCT((AS1735=$AS$7:$AS$2085)*(AI1735=$AI$7:$AI$2085)*(AO1735=$AO$7:$AO$2085)*(AP1735=$AP$7:$AP$2085)*(ROW($AS$7:$AS$2085)&lt;&gt;ROW(AS1735))*((S1735=0)*($S$7:$S$2085&gt;0)+(S1735&gt;0)*($S$7:$S$2085=0)))&gt;0,"SALONES UNIDOS",IF(SUMPRODUCT((AS1735=$AS$7:$AS$2085)*(AI1735=$AI$7:$AI$2085)*((AO1735&lt;$AP$7:$AP$2085)*(AP1735&gt;$AO$7:$AO$2085))*(ROW($AS$7:$AS$2085)&lt;&gt;ROW(AS1735)))&gt;0,"Cruzado","Sin cruce")))</f>
        <v>Sin cruce</v>
      </c>
    </row>
    <row r="1736" spans="3:46" ht="15.6" hidden="1" customHeight="1">
      <c r="C1736" s="496" t="s">
        <v>572</v>
      </c>
      <c r="D1736" s="479" t="s">
        <v>828</v>
      </c>
      <c r="E1736" s="479">
        <v>20261</v>
      </c>
      <c r="F1736" s="503" t="s">
        <v>111</v>
      </c>
      <c r="G1736" s="497" t="s">
        <v>80</v>
      </c>
      <c r="H1736" s="503" t="s">
        <v>90</v>
      </c>
      <c r="I1736" s="503">
        <v>1</v>
      </c>
      <c r="J1736" s="503" t="s">
        <v>583</v>
      </c>
      <c r="K1736" s="503" t="s">
        <v>41</v>
      </c>
      <c r="L1736" s="499" t="s">
        <v>829</v>
      </c>
      <c r="M1736" s="535" t="s">
        <v>754</v>
      </c>
      <c r="N1736" s="15" t="s">
        <v>830</v>
      </c>
      <c r="O1736" s="15" t="s">
        <v>831</v>
      </c>
      <c r="P1736" s="503" t="s">
        <v>579</v>
      </c>
      <c r="Q1736" s="15">
        <v>0</v>
      </c>
      <c r="R1736" s="15">
        <v>2</v>
      </c>
      <c r="S1736" s="479">
        <v>2</v>
      </c>
      <c r="T1736" s="15">
        <v>3</v>
      </c>
      <c r="U1736" s="471"/>
      <c r="V1736" s="550">
        <v>20</v>
      </c>
      <c r="W1736" s="497">
        <v>70302657</v>
      </c>
      <c r="X1736" s="566" t="s">
        <v>311</v>
      </c>
      <c r="Y1736" s="15" t="s">
        <v>579</v>
      </c>
      <c r="Z1736" s="15"/>
      <c r="AA1736" s="15"/>
      <c r="AB1736" s="15"/>
      <c r="AC1736" s="493"/>
      <c r="AD1736" s="15"/>
      <c r="AE1736" s="15" t="s">
        <v>950</v>
      </c>
      <c r="AF1736" s="497"/>
      <c r="AG1736" s="497"/>
      <c r="AH1736" s="497" t="s">
        <v>100</v>
      </c>
      <c r="AI1736" s="15">
        <v>4</v>
      </c>
      <c r="AJ1736" s="15">
        <v>16</v>
      </c>
      <c r="AK1736" s="15">
        <v>50</v>
      </c>
      <c r="AL1736" s="15">
        <v>18</v>
      </c>
      <c r="AM1736" s="15">
        <v>30</v>
      </c>
      <c r="AN1736" s="490">
        <f>IF(AJ1736="",S1736,ROUND(((((AL1736/24)+(AM1736/1440))-((AJ1736/24)+(AK1736/1440)))*1440/50),5))</f>
        <v>2</v>
      </c>
      <c r="AO1736" s="491">
        <f>AJ1736/24+AK1736/1440</f>
        <v>0.70138888888888884</v>
      </c>
      <c r="AP1736" s="491">
        <f>AL1736/24+AM1736/1440</f>
        <v>0.77083333333333337</v>
      </c>
      <c r="AQ1736" s="23" t="str" cm="1">
        <f t="array" ref="AQ1736">IF(X1736="","",IF(SUMPRODUCT((X1736=$X$7:$X$2085)*(AI1736=$AI$7:$AI$2085)*(AO1736=$AO$7:$AO$2085)*(AP1736=$AP$7:$AP$2085)*(ROW($X$7:$X$2085)&lt;&gt;ROW(X1736))*((S1736=0)*($S$7:$S$2085&gt;0)+(S1736&gt;0)*($S$7:$S$2085=0)))&gt;0,"SALONES UNIDOS",IF(SUMPRODUCT((X1736=$X$7:$X$2085)*(AI1736=$AI$7:$AI$2085)*((AO1736&lt;$AP$7:$AP$2085)*(AP1736&gt;$AO$7:$AO$2085))*(ROW($X$7:$X$2085)&lt;&gt;ROW(X1736)))&gt;0,"Cruzado","Sin cruce")))</f>
        <v>Sin cruce</v>
      </c>
      <c r="AR1736" s="23" t="str" cm="1">
        <f t="array" ref="AR1736">IF(AE1736="","",IF(SUMPRODUCT((AE1736=$AE$7:$AE$2085)*(AI1736=$AI$7:$AI$2085)*(AO1736=$AO$7:$AO$2085)*(AP1736=$AP$7:$AP$2085)*(ROW($AE$7:$AE$2085)&lt;&gt;ROW(AE1736))*((S1736=0)*($S$7:$S$2085&gt;0)+(S1736&gt;0)*($S$7:$S$2085=0)))&gt;0,"SALONES UNIDOS",IF(SUMPRODUCT((AE1736=$AE$7:$AE$2085)*(AI1736=$AI$7:$AI$2085)*((AO1736&lt;$AP$7:$AP$2085)*(AP1736&gt;$AO$7:$AO$2085))*(ROW($AE$7:$AE$2085)&lt;&gt;ROW(AE1736)))&gt;0,"Cruzado","Sin cruce")))</f>
        <v>Cruzado</v>
      </c>
      <c r="AS1736" s="94" t="str">
        <f t="shared" si="34"/>
        <v>PS1SUNAMPEA</v>
      </c>
      <c r="AT1736" s="94" t="str" cm="1">
        <f t="array" ref="AT1736">IF(AS1736="","",IF(SUMPRODUCT((AS1736=$AS$7:$AS$2085)*(AI1736=$AI$7:$AI$2085)*(AO1736=$AO$7:$AO$2085)*(AP1736=$AP$7:$AP$2085)*(ROW($AS$7:$AS$2085)&lt;&gt;ROW(AS1736))*((S1736=0)*($S$7:$S$2085&gt;0)+(S1736&gt;0)*($S$7:$S$2085=0)))&gt;0,"SALONES UNIDOS",IF(SUMPRODUCT((AS1736=$AS$7:$AS$2085)*(AI1736=$AI$7:$AI$2085)*((AO1736&lt;$AP$7:$AP$2085)*(AP1736&gt;$AO$7:$AO$2085))*(ROW($AS$7:$AS$2085)&lt;&gt;ROW(AS1736)))&gt;0,"Cruzado","Sin cruce")))</f>
        <v>Sin cruce</v>
      </c>
    </row>
    <row r="1737" spans="3:46" ht="15.6" hidden="1" customHeight="1">
      <c r="C1737" s="496" t="s">
        <v>572</v>
      </c>
      <c r="D1737" s="479" t="s">
        <v>828</v>
      </c>
      <c r="E1737" s="479">
        <v>20261</v>
      </c>
      <c r="F1737" s="503" t="s">
        <v>111</v>
      </c>
      <c r="G1737" s="497" t="s">
        <v>80</v>
      </c>
      <c r="H1737" s="503" t="s">
        <v>90</v>
      </c>
      <c r="I1737" s="503">
        <v>1</v>
      </c>
      <c r="J1737" s="503" t="s">
        <v>41</v>
      </c>
      <c r="K1737" s="503" t="s">
        <v>41</v>
      </c>
      <c r="L1737" s="499" t="s">
        <v>832</v>
      </c>
      <c r="M1737" s="535" t="s">
        <v>585</v>
      </c>
      <c r="N1737" s="15" t="s">
        <v>586</v>
      </c>
      <c r="O1737" s="15" t="s">
        <v>831</v>
      </c>
      <c r="P1737" s="503" t="s">
        <v>579</v>
      </c>
      <c r="Q1737" s="15">
        <v>2</v>
      </c>
      <c r="R1737" s="15">
        <v>2</v>
      </c>
      <c r="S1737" s="479">
        <v>4</v>
      </c>
      <c r="T1737" s="15">
        <v>3</v>
      </c>
      <c r="U1737" s="471"/>
      <c r="V1737" s="550">
        <v>40</v>
      </c>
      <c r="W1737" s="497">
        <v>21806934</v>
      </c>
      <c r="X1737" s="566" t="s">
        <v>451</v>
      </c>
      <c r="Y1737" s="15" t="s">
        <v>579</v>
      </c>
      <c r="Z1737" s="15"/>
      <c r="AA1737" s="15"/>
      <c r="AB1737" s="15"/>
      <c r="AC1737" s="15" t="s">
        <v>1098</v>
      </c>
      <c r="AD1737" s="15"/>
      <c r="AE1737" s="479"/>
      <c r="AF1737" s="497"/>
      <c r="AG1737" s="497"/>
      <c r="AH1737" s="497" t="s">
        <v>203</v>
      </c>
      <c r="AI1737" s="15">
        <v>3</v>
      </c>
      <c r="AJ1737" s="15">
        <v>13</v>
      </c>
      <c r="AK1737" s="15">
        <v>30</v>
      </c>
      <c r="AL1737" s="15">
        <v>16</v>
      </c>
      <c r="AM1737" s="15">
        <v>50</v>
      </c>
      <c r="AN1737" s="490">
        <f>IF(AJ1737="",S1737,ROUND(((((AL1737/24)+(AM1737/1440))-((AJ1737/24)+(AK1737/1440)))*1440/50),5))</f>
        <v>4</v>
      </c>
      <c r="AO1737" s="491">
        <f>AJ1737/24+AK1737/1440</f>
        <v>0.5625</v>
      </c>
      <c r="AP1737" s="491">
        <f>AL1737/24+AM1737/1440</f>
        <v>0.70138888888888884</v>
      </c>
      <c r="AQ1737" s="23" t="str" cm="1">
        <f t="array" ref="AQ1737">IF(X1737="","",IF(SUMPRODUCT((X1737=$X$7:$X$2085)*(AI1737=$AI$7:$AI$2085)*(AO1737=$AO$7:$AO$2085)*(AP1737=$AP$7:$AP$2085)*(ROW($X$7:$X$2085)&lt;&gt;ROW(X1737))*((S1737=0)*($S$7:$S$2085&gt;0)+(S1737&gt;0)*($S$7:$S$2085=0)))&gt;0,"SALONES UNIDOS",IF(SUMPRODUCT((X1737=$X$7:$X$2085)*(AI1737=$AI$7:$AI$2085)*((AO1737&lt;$AP$7:$AP$2085)*(AP1737&gt;$AO$7:$AO$2085))*(ROW($X$7:$X$2085)&lt;&gt;ROW(X1737)))&gt;0,"Cruzado","Sin cruce")))</f>
        <v>Sin cruce</v>
      </c>
      <c r="AR1737" s="23" t="str" cm="1">
        <f t="array" ref="AR1737">IF(AE1737="","",IF(SUMPRODUCT((AE1737=$AE$7:$AE$2085)*(AI1737=$AI$7:$AI$2085)*(AO1737=$AO$7:$AO$2085)*(AP1737=$AP$7:$AP$2085)*(ROW($AE$7:$AE$2085)&lt;&gt;ROW(AE1737))*((S1737=0)*($S$7:$S$2085&gt;0)+(S1737&gt;0)*($S$7:$S$2085=0)))&gt;0,"SALONES UNIDOS",IF(SUMPRODUCT((AE1737=$AE$7:$AE$2085)*(AI1737=$AI$7:$AI$2085)*((AO1737&lt;$AP$7:$AP$2085)*(AP1737&gt;$AO$7:$AO$2085))*(ROW($AE$7:$AE$2085)&lt;&gt;ROW(AE1737)))&gt;0,"Cruzado","Sin cruce")))</f>
        <v/>
      </c>
      <c r="AS1737" s="94" t="str">
        <f t="shared" si="34"/>
        <v>PS1SUNAMPEA</v>
      </c>
      <c r="AT1737" s="94" t="str" cm="1">
        <f t="array" ref="AT1737">IF(AS1737="","",IF(SUMPRODUCT((AS1737=$AS$7:$AS$2085)*(AI1737=$AI$7:$AI$2085)*(AO1737=$AO$7:$AO$2085)*(AP1737=$AP$7:$AP$2085)*(ROW($AS$7:$AS$2085)&lt;&gt;ROW(AS1737))*((S1737=0)*($S$7:$S$2085&gt;0)+(S1737&gt;0)*($S$7:$S$2085=0)))&gt;0,"SALONES UNIDOS",IF(SUMPRODUCT((AS1737=$AS$7:$AS$2085)*(AI1737=$AI$7:$AI$2085)*((AO1737&lt;$AP$7:$AP$2085)*(AP1737&gt;$AO$7:$AO$2085))*(ROW($AS$7:$AS$2085)&lt;&gt;ROW(AS1737)))&gt;0,"Cruzado","Sin cruce")))</f>
        <v>Sin cruce</v>
      </c>
    </row>
    <row r="1738" spans="3:46" ht="15.6" hidden="1" customHeight="1">
      <c r="C1738" s="496" t="s">
        <v>572</v>
      </c>
      <c r="D1738" s="479" t="s">
        <v>828</v>
      </c>
      <c r="E1738" s="479">
        <v>20261</v>
      </c>
      <c r="F1738" s="503" t="s">
        <v>111</v>
      </c>
      <c r="G1738" s="497" t="s">
        <v>80</v>
      </c>
      <c r="H1738" s="503" t="s">
        <v>90</v>
      </c>
      <c r="I1738" s="503">
        <v>1</v>
      </c>
      <c r="J1738" s="503" t="s">
        <v>41</v>
      </c>
      <c r="K1738" s="503" t="s">
        <v>41</v>
      </c>
      <c r="L1738" s="499" t="s">
        <v>833</v>
      </c>
      <c r="M1738" s="535" t="s">
        <v>834</v>
      </c>
      <c r="N1738" s="15" t="s">
        <v>830</v>
      </c>
      <c r="O1738" s="15" t="s">
        <v>831</v>
      </c>
      <c r="P1738" s="503" t="s">
        <v>579</v>
      </c>
      <c r="Q1738" s="15">
        <v>2</v>
      </c>
      <c r="R1738" s="15">
        <v>2</v>
      </c>
      <c r="S1738" s="479">
        <v>4</v>
      </c>
      <c r="T1738" s="15">
        <v>3</v>
      </c>
      <c r="U1738" s="471"/>
      <c r="V1738" s="550">
        <v>40</v>
      </c>
      <c r="W1738" s="497">
        <v>70674579</v>
      </c>
      <c r="X1738" s="566" t="s">
        <v>462</v>
      </c>
      <c r="Y1738" s="15" t="s">
        <v>579</v>
      </c>
      <c r="Z1738" s="15"/>
      <c r="AA1738" s="15"/>
      <c r="AB1738" s="15"/>
      <c r="AC1738" s="15" t="s">
        <v>1098</v>
      </c>
      <c r="AD1738" s="15"/>
      <c r="AE1738" s="479"/>
      <c r="AF1738" s="497"/>
      <c r="AG1738" s="497"/>
      <c r="AH1738" s="497" t="s">
        <v>203</v>
      </c>
      <c r="AI1738" s="15">
        <v>5</v>
      </c>
      <c r="AJ1738" s="15">
        <v>12</v>
      </c>
      <c r="AK1738" s="15">
        <v>40</v>
      </c>
      <c r="AL1738" s="15">
        <v>16</v>
      </c>
      <c r="AM1738" s="15">
        <v>0</v>
      </c>
      <c r="AN1738" s="490">
        <f>IF(AJ1738="",S1738,ROUND(((((AL1738/24)+(AM1738/1440))-((AJ1738/24)+(AK1738/1440)))*1440/50),5))</f>
        <v>4</v>
      </c>
      <c r="AO1738" s="491">
        <f>AJ1738/24+AK1738/1440</f>
        <v>0.52777777777777779</v>
      </c>
      <c r="AP1738" s="491">
        <f>AL1738/24+AM1738/1440</f>
        <v>0.66666666666666663</v>
      </c>
      <c r="AQ1738" s="23" t="str" cm="1">
        <f t="array" ref="AQ1738">IF(X1738="","",IF(SUMPRODUCT((X1738=$X$7:$X$2085)*(AI1738=$AI$7:$AI$2085)*(AO1738=$AO$7:$AO$2085)*(AP1738=$AP$7:$AP$2085)*(ROW($X$7:$X$2085)&lt;&gt;ROW(X1738))*((S1738=0)*($S$7:$S$2085&gt;0)+(S1738&gt;0)*($S$7:$S$2085=0)))&gt;0,"SALONES UNIDOS",IF(SUMPRODUCT((X1738=$X$7:$X$2085)*(AI1738=$AI$7:$AI$2085)*((AO1738&lt;$AP$7:$AP$2085)*(AP1738&gt;$AO$7:$AO$2085))*(ROW($X$7:$X$2085)&lt;&gt;ROW(X1738)))&gt;0,"Cruzado","Sin cruce")))</f>
        <v>Sin cruce</v>
      </c>
      <c r="AR1738" s="23" t="str" cm="1">
        <f t="array" ref="AR1738">IF(AE1738="","",IF(SUMPRODUCT((AE1738=$AE$7:$AE$2085)*(AI1738=$AI$7:$AI$2085)*(AO1738=$AO$7:$AO$2085)*(AP1738=$AP$7:$AP$2085)*(ROW($AE$7:$AE$2085)&lt;&gt;ROW(AE1738))*((S1738=0)*($S$7:$S$2085&gt;0)+(S1738&gt;0)*($S$7:$S$2085=0)))&gt;0,"SALONES UNIDOS",IF(SUMPRODUCT((AE1738=$AE$7:$AE$2085)*(AI1738=$AI$7:$AI$2085)*((AO1738&lt;$AP$7:$AP$2085)*(AP1738&gt;$AO$7:$AO$2085))*(ROW($AE$7:$AE$2085)&lt;&gt;ROW(AE1738)))&gt;0,"Cruzado","Sin cruce")))</f>
        <v/>
      </c>
      <c r="AS1738" s="94" t="str">
        <f t="shared" si="34"/>
        <v>PS1SUNAMPEA</v>
      </c>
      <c r="AT1738" s="94" t="str" cm="1">
        <f t="array" ref="AT1738">IF(AS1738="","",IF(SUMPRODUCT((AS1738=$AS$7:$AS$2085)*(AI1738=$AI$7:$AI$2085)*(AO1738=$AO$7:$AO$2085)*(AP1738=$AP$7:$AP$2085)*(ROW($AS$7:$AS$2085)&lt;&gt;ROW(AS1738))*((S1738=0)*($S$7:$S$2085&gt;0)+(S1738&gt;0)*($S$7:$S$2085=0)))&gt;0,"SALONES UNIDOS",IF(SUMPRODUCT((AS1738=$AS$7:$AS$2085)*(AI1738=$AI$7:$AI$2085)*((AO1738&lt;$AP$7:$AP$2085)*(AP1738&gt;$AO$7:$AO$2085))*(ROW($AS$7:$AS$2085)&lt;&gt;ROW(AS1738)))&gt;0,"Cruzado","Sin cruce")))</f>
        <v>Sin cruce</v>
      </c>
    </row>
    <row r="1739" spans="3:46" ht="15.6" hidden="1" customHeight="1">
      <c r="C1739" s="496" t="s">
        <v>572</v>
      </c>
      <c r="D1739" s="479" t="s">
        <v>828</v>
      </c>
      <c r="E1739" s="479">
        <v>20261</v>
      </c>
      <c r="F1739" s="503" t="s">
        <v>111</v>
      </c>
      <c r="G1739" s="497" t="s">
        <v>80</v>
      </c>
      <c r="H1739" s="503" t="s">
        <v>90</v>
      </c>
      <c r="I1739" s="503">
        <v>1</v>
      </c>
      <c r="J1739" s="503" t="s">
        <v>41</v>
      </c>
      <c r="K1739" s="503" t="s">
        <v>41</v>
      </c>
      <c r="L1739" s="499" t="s">
        <v>835</v>
      </c>
      <c r="M1739" s="535" t="s">
        <v>591</v>
      </c>
      <c r="N1739" s="15" t="s">
        <v>586</v>
      </c>
      <c r="O1739" s="15" t="s">
        <v>831</v>
      </c>
      <c r="P1739" s="503" t="s">
        <v>579</v>
      </c>
      <c r="Q1739" s="15">
        <v>3</v>
      </c>
      <c r="R1739" s="15">
        <v>2</v>
      </c>
      <c r="S1739" s="479">
        <v>5</v>
      </c>
      <c r="T1739" s="15">
        <v>4</v>
      </c>
      <c r="U1739" s="471"/>
      <c r="V1739" s="550">
        <v>40</v>
      </c>
      <c r="W1739" s="497">
        <v>40965725</v>
      </c>
      <c r="X1739" s="566" t="s">
        <v>255</v>
      </c>
      <c r="Y1739" s="15" t="s">
        <v>579</v>
      </c>
      <c r="Z1739" s="15"/>
      <c r="AA1739" s="15"/>
      <c r="AB1739" s="15"/>
      <c r="AC1739" s="15" t="s">
        <v>1098</v>
      </c>
      <c r="AD1739" s="15"/>
      <c r="AE1739" s="479"/>
      <c r="AF1739" s="497"/>
      <c r="AG1739" s="497"/>
      <c r="AH1739" s="497" t="s">
        <v>203</v>
      </c>
      <c r="AI1739" s="15">
        <v>4</v>
      </c>
      <c r="AJ1739" s="15">
        <v>7</v>
      </c>
      <c r="AK1739" s="15">
        <v>40</v>
      </c>
      <c r="AL1739" s="15">
        <v>11</v>
      </c>
      <c r="AM1739" s="15">
        <v>50</v>
      </c>
      <c r="AN1739" s="490">
        <f>IF(AJ1739="",S1739,ROUND(((((AL1739/24)+(AM1739/1440))-((AJ1739/24)+(AK1739/1440)))*1440/50),5))</f>
        <v>5</v>
      </c>
      <c r="AO1739" s="491">
        <f>AJ1739/24+AK1739/1440</f>
        <v>0.31944444444444448</v>
      </c>
      <c r="AP1739" s="491">
        <f>AL1739/24+AM1739/1440</f>
        <v>0.49305555555555552</v>
      </c>
      <c r="AQ1739" s="23" t="str" cm="1">
        <f t="array" ref="AQ1739">IF(X1739="","",IF(SUMPRODUCT((X1739=$X$7:$X$2085)*(AI1739=$AI$7:$AI$2085)*(AO1739=$AO$7:$AO$2085)*(AP1739=$AP$7:$AP$2085)*(ROW($X$7:$X$2085)&lt;&gt;ROW(X1739))*((S1739=0)*($S$7:$S$2085&gt;0)+(S1739&gt;0)*($S$7:$S$2085=0)))&gt;0,"SALONES UNIDOS",IF(SUMPRODUCT((X1739=$X$7:$X$2085)*(AI1739=$AI$7:$AI$2085)*((AO1739&lt;$AP$7:$AP$2085)*(AP1739&gt;$AO$7:$AO$2085))*(ROW($X$7:$X$2085)&lt;&gt;ROW(X1739)))&gt;0,"Cruzado","Sin cruce")))</f>
        <v>Sin cruce</v>
      </c>
      <c r="AR1739" s="23" t="str" cm="1">
        <f t="array" ref="AR1739">IF(AE1739="","",IF(SUMPRODUCT((AE1739=$AE$7:$AE$2085)*(AI1739=$AI$7:$AI$2085)*(AO1739=$AO$7:$AO$2085)*(AP1739=$AP$7:$AP$2085)*(ROW($AE$7:$AE$2085)&lt;&gt;ROW(AE1739))*((S1739=0)*($S$7:$S$2085&gt;0)+(S1739&gt;0)*($S$7:$S$2085=0)))&gt;0,"SALONES UNIDOS",IF(SUMPRODUCT((AE1739=$AE$7:$AE$2085)*(AI1739=$AI$7:$AI$2085)*((AO1739&lt;$AP$7:$AP$2085)*(AP1739&gt;$AO$7:$AO$2085))*(ROW($AE$7:$AE$2085)&lt;&gt;ROW(AE1739)))&gt;0,"Cruzado","Sin cruce")))</f>
        <v/>
      </c>
      <c r="AS1739" s="94" t="str">
        <f t="shared" si="34"/>
        <v>PS1SUNAMPEA</v>
      </c>
      <c r="AT1739" s="94" t="str" cm="1">
        <f t="array" ref="AT1739">IF(AS1739="","",IF(SUMPRODUCT((AS1739=$AS$7:$AS$2085)*(AI1739=$AI$7:$AI$2085)*(AO1739=$AO$7:$AO$2085)*(AP1739=$AP$7:$AP$2085)*(ROW($AS$7:$AS$2085)&lt;&gt;ROW(AS1739))*((S1739=0)*($S$7:$S$2085&gt;0)+(S1739&gt;0)*($S$7:$S$2085=0)))&gt;0,"SALONES UNIDOS",IF(SUMPRODUCT((AS1739=$AS$7:$AS$2085)*(AI1739=$AI$7:$AI$2085)*((AO1739&lt;$AP$7:$AP$2085)*(AP1739&gt;$AO$7:$AO$2085))*(ROW($AS$7:$AS$2085)&lt;&gt;ROW(AS1739)))&gt;0,"Cruzado","Sin cruce")))</f>
        <v>Sin cruce</v>
      </c>
    </row>
    <row r="1740" spans="3:46" ht="15.6" hidden="1" customHeight="1">
      <c r="C1740" s="496" t="s">
        <v>572</v>
      </c>
      <c r="D1740" s="479" t="s">
        <v>828</v>
      </c>
      <c r="E1740" s="479">
        <v>20261</v>
      </c>
      <c r="F1740" s="503" t="s">
        <v>111</v>
      </c>
      <c r="G1740" s="497" t="s">
        <v>80</v>
      </c>
      <c r="H1740" s="503" t="s">
        <v>90</v>
      </c>
      <c r="I1740" s="503">
        <v>1</v>
      </c>
      <c r="J1740" s="503" t="s">
        <v>41</v>
      </c>
      <c r="K1740" s="503" t="s">
        <v>41</v>
      </c>
      <c r="L1740" s="499" t="s">
        <v>836</v>
      </c>
      <c r="M1740" s="535" t="s">
        <v>593</v>
      </c>
      <c r="N1740" s="15" t="s">
        <v>586</v>
      </c>
      <c r="O1740" s="15" t="s">
        <v>831</v>
      </c>
      <c r="P1740" s="503" t="s">
        <v>579</v>
      </c>
      <c r="Q1740" s="15">
        <v>3</v>
      </c>
      <c r="R1740" s="15">
        <v>2</v>
      </c>
      <c r="S1740" s="479">
        <v>5</v>
      </c>
      <c r="T1740" s="15">
        <v>4</v>
      </c>
      <c r="U1740" s="471"/>
      <c r="V1740" s="550">
        <v>40</v>
      </c>
      <c r="W1740" s="497">
        <v>41641661</v>
      </c>
      <c r="X1740" s="566" t="s">
        <v>378</v>
      </c>
      <c r="Y1740" s="15" t="s">
        <v>579</v>
      </c>
      <c r="Z1740" s="15"/>
      <c r="AA1740" s="15"/>
      <c r="AB1740" s="15"/>
      <c r="AC1740" s="15" t="s">
        <v>1098</v>
      </c>
      <c r="AD1740" s="15"/>
      <c r="AE1740" s="479"/>
      <c r="AF1740" s="497"/>
      <c r="AG1740" s="497"/>
      <c r="AH1740" s="497" t="s">
        <v>203</v>
      </c>
      <c r="AI1740" s="15">
        <v>2</v>
      </c>
      <c r="AJ1740" s="15">
        <v>7</v>
      </c>
      <c r="AK1740" s="15">
        <v>40</v>
      </c>
      <c r="AL1740" s="15">
        <v>11</v>
      </c>
      <c r="AM1740" s="15">
        <v>50</v>
      </c>
      <c r="AN1740" s="490">
        <f>IF(AJ1740="",S1740,ROUND(((((AL1740/24)+(AM1740/1440))-((AJ1740/24)+(AK1740/1440)))*1440/50),5))</f>
        <v>5</v>
      </c>
      <c r="AO1740" s="491">
        <f>AJ1740/24+AK1740/1440</f>
        <v>0.31944444444444448</v>
      </c>
      <c r="AP1740" s="491">
        <f>AL1740/24+AM1740/1440</f>
        <v>0.49305555555555552</v>
      </c>
      <c r="AQ1740" s="23" t="str" cm="1">
        <f t="array" ref="AQ1740">IF(X1740="","",IF(SUMPRODUCT((X1740=$X$7:$X$2085)*(AI1740=$AI$7:$AI$2085)*(AO1740=$AO$7:$AO$2085)*(AP1740=$AP$7:$AP$2085)*(ROW($X$7:$X$2085)&lt;&gt;ROW(X1740))*((S1740=0)*($S$7:$S$2085&gt;0)+(S1740&gt;0)*($S$7:$S$2085=0)))&gt;0,"SALONES UNIDOS",IF(SUMPRODUCT((X1740=$X$7:$X$2085)*(AI1740=$AI$7:$AI$2085)*((AO1740&lt;$AP$7:$AP$2085)*(AP1740&gt;$AO$7:$AO$2085))*(ROW($X$7:$X$2085)&lt;&gt;ROW(X1740)))&gt;0,"Cruzado","Sin cruce")))</f>
        <v>Sin cruce</v>
      </c>
      <c r="AR1740" s="23" t="str" cm="1">
        <f t="array" ref="AR1740">IF(AE1740="","",IF(SUMPRODUCT((AE1740=$AE$7:$AE$2085)*(AI1740=$AI$7:$AI$2085)*(AO1740=$AO$7:$AO$2085)*(AP1740=$AP$7:$AP$2085)*(ROW($AE$7:$AE$2085)&lt;&gt;ROW(AE1740))*((S1740=0)*($S$7:$S$2085&gt;0)+(S1740&gt;0)*($S$7:$S$2085=0)))&gt;0,"SALONES UNIDOS",IF(SUMPRODUCT((AE1740=$AE$7:$AE$2085)*(AI1740=$AI$7:$AI$2085)*((AO1740&lt;$AP$7:$AP$2085)*(AP1740&gt;$AO$7:$AO$2085))*(ROW($AE$7:$AE$2085)&lt;&gt;ROW(AE1740)))&gt;0,"Cruzado","Sin cruce")))</f>
        <v/>
      </c>
      <c r="AS1740" s="94" t="str">
        <f t="shared" si="34"/>
        <v>PS1SUNAMPEA</v>
      </c>
      <c r="AT1740" s="94" t="str" cm="1">
        <f t="array" ref="AT1740">IF(AS1740="","",IF(SUMPRODUCT((AS1740=$AS$7:$AS$2085)*(AI1740=$AI$7:$AI$2085)*(AO1740=$AO$7:$AO$2085)*(AP1740=$AP$7:$AP$2085)*(ROW($AS$7:$AS$2085)&lt;&gt;ROW(AS1740))*((S1740=0)*($S$7:$S$2085&gt;0)+(S1740&gt;0)*($S$7:$S$2085=0)))&gt;0,"SALONES UNIDOS",IF(SUMPRODUCT((AS1740=$AS$7:$AS$2085)*(AI1740=$AI$7:$AI$2085)*((AO1740&lt;$AP$7:$AP$2085)*(AP1740&gt;$AO$7:$AO$2085))*(ROW($AS$7:$AS$2085)&lt;&gt;ROW(AS1740)))&gt;0,"Cruzado","Sin cruce")))</f>
        <v>Sin cruce</v>
      </c>
    </row>
    <row r="1741" spans="3:46" ht="15.6" hidden="1" customHeight="1">
      <c r="C1741" s="496" t="s">
        <v>572</v>
      </c>
      <c r="D1741" s="479" t="s">
        <v>828</v>
      </c>
      <c r="E1741" s="479">
        <v>20261</v>
      </c>
      <c r="F1741" s="503" t="s">
        <v>111</v>
      </c>
      <c r="G1741" s="497" t="s">
        <v>80</v>
      </c>
      <c r="H1741" s="503" t="s">
        <v>90</v>
      </c>
      <c r="I1741" s="503">
        <v>1</v>
      </c>
      <c r="J1741" s="503" t="s">
        <v>41</v>
      </c>
      <c r="K1741" s="503" t="s">
        <v>41</v>
      </c>
      <c r="L1741" s="499" t="s">
        <v>837</v>
      </c>
      <c r="M1741" s="535" t="s">
        <v>595</v>
      </c>
      <c r="N1741" s="15" t="s">
        <v>586</v>
      </c>
      <c r="O1741" s="15" t="s">
        <v>831</v>
      </c>
      <c r="P1741" s="503" t="s">
        <v>579</v>
      </c>
      <c r="Q1741" s="15">
        <v>3</v>
      </c>
      <c r="R1741" s="15">
        <v>2</v>
      </c>
      <c r="S1741" s="479">
        <v>5</v>
      </c>
      <c r="T1741" s="15">
        <v>4</v>
      </c>
      <c r="U1741" s="471"/>
      <c r="V1741" s="550">
        <v>40</v>
      </c>
      <c r="W1741" s="497">
        <v>22064239</v>
      </c>
      <c r="X1741" s="566" t="s">
        <v>334</v>
      </c>
      <c r="Y1741" s="15" t="s">
        <v>579</v>
      </c>
      <c r="Z1741" s="15"/>
      <c r="AA1741" s="15"/>
      <c r="AB1741" s="15"/>
      <c r="AC1741" s="15" t="s">
        <v>1098</v>
      </c>
      <c r="AD1741" s="15"/>
      <c r="AE1741" s="479"/>
      <c r="AF1741" s="497"/>
      <c r="AG1741" s="497"/>
      <c r="AH1741" s="497" t="s">
        <v>203</v>
      </c>
      <c r="AI1741" s="15">
        <v>5</v>
      </c>
      <c r="AJ1741" s="15">
        <v>7</v>
      </c>
      <c r="AK1741" s="15">
        <v>40</v>
      </c>
      <c r="AL1741" s="15">
        <v>11</v>
      </c>
      <c r="AM1741" s="15">
        <v>50</v>
      </c>
      <c r="AN1741" s="490">
        <f>IF(AJ1741="",S1741,ROUND(((((AL1741/24)+(AM1741/1440))-((AJ1741/24)+(AK1741/1440)))*1440/50),5))</f>
        <v>5</v>
      </c>
      <c r="AO1741" s="491">
        <f>AJ1741/24+AK1741/1440</f>
        <v>0.31944444444444448</v>
      </c>
      <c r="AP1741" s="491">
        <f>AL1741/24+AM1741/1440</f>
        <v>0.49305555555555552</v>
      </c>
      <c r="AQ1741" s="23" t="str" cm="1">
        <f t="array" ref="AQ1741">IF(X1741="","",IF(SUMPRODUCT((X1741=$X$7:$X$2085)*(AI1741=$AI$7:$AI$2085)*(AO1741=$AO$7:$AO$2085)*(AP1741=$AP$7:$AP$2085)*(ROW($X$7:$X$2085)&lt;&gt;ROW(X1741))*((S1741=0)*($S$7:$S$2085&gt;0)+(S1741&gt;0)*($S$7:$S$2085=0)))&gt;0,"SALONES UNIDOS",IF(SUMPRODUCT((X1741=$X$7:$X$2085)*(AI1741=$AI$7:$AI$2085)*((AO1741&lt;$AP$7:$AP$2085)*(AP1741&gt;$AO$7:$AO$2085))*(ROW($X$7:$X$2085)&lt;&gt;ROW(X1741)))&gt;0,"Cruzado","Sin cruce")))</f>
        <v>Sin cruce</v>
      </c>
      <c r="AR1741" s="23" t="str" cm="1">
        <f t="array" ref="AR1741">IF(AE1741="","",IF(SUMPRODUCT((AE1741=$AE$7:$AE$2085)*(AI1741=$AI$7:$AI$2085)*(AO1741=$AO$7:$AO$2085)*(AP1741=$AP$7:$AP$2085)*(ROW($AE$7:$AE$2085)&lt;&gt;ROW(AE1741))*((S1741=0)*($S$7:$S$2085&gt;0)+(S1741&gt;0)*($S$7:$S$2085=0)))&gt;0,"SALONES UNIDOS",IF(SUMPRODUCT((AE1741=$AE$7:$AE$2085)*(AI1741=$AI$7:$AI$2085)*((AO1741&lt;$AP$7:$AP$2085)*(AP1741&gt;$AO$7:$AO$2085))*(ROW($AE$7:$AE$2085)&lt;&gt;ROW(AE1741)))&gt;0,"Cruzado","Sin cruce")))</f>
        <v/>
      </c>
      <c r="AS1741" s="94" t="str">
        <f t="shared" si="34"/>
        <v>PS1SUNAMPEA</v>
      </c>
      <c r="AT1741" s="94" t="str" cm="1">
        <f t="array" ref="AT1741">IF(AS1741="","",IF(SUMPRODUCT((AS1741=$AS$7:$AS$2085)*(AI1741=$AI$7:$AI$2085)*(AO1741=$AO$7:$AO$2085)*(AP1741=$AP$7:$AP$2085)*(ROW($AS$7:$AS$2085)&lt;&gt;ROW(AS1741))*((S1741=0)*($S$7:$S$2085&gt;0)+(S1741&gt;0)*($S$7:$S$2085=0)))&gt;0,"SALONES UNIDOS",IF(SUMPRODUCT((AS1741=$AS$7:$AS$2085)*(AI1741=$AI$7:$AI$2085)*((AO1741&lt;$AP$7:$AP$2085)*(AP1741&gt;$AO$7:$AO$2085))*(ROW($AS$7:$AS$2085)&lt;&gt;ROW(AS1741)))&gt;0,"Cruzado","Sin cruce")))</f>
        <v>Sin cruce</v>
      </c>
    </row>
    <row r="1742" spans="3:46" ht="15.6" hidden="1" customHeight="1">
      <c r="C1742" s="496" t="s">
        <v>572</v>
      </c>
      <c r="D1742" s="479" t="s">
        <v>828</v>
      </c>
      <c r="E1742" s="479">
        <v>20261</v>
      </c>
      <c r="F1742" s="503" t="s">
        <v>111</v>
      </c>
      <c r="G1742" s="497" t="s">
        <v>80</v>
      </c>
      <c r="H1742" s="503" t="s">
        <v>90</v>
      </c>
      <c r="I1742" s="503">
        <v>1</v>
      </c>
      <c r="J1742" s="503" t="s">
        <v>51</v>
      </c>
      <c r="K1742" s="503" t="s">
        <v>51</v>
      </c>
      <c r="L1742" s="499" t="s">
        <v>829</v>
      </c>
      <c r="M1742" s="535" t="s">
        <v>754</v>
      </c>
      <c r="N1742" s="15" t="s">
        <v>830</v>
      </c>
      <c r="O1742" s="15" t="s">
        <v>831</v>
      </c>
      <c r="P1742" s="503" t="s">
        <v>579</v>
      </c>
      <c r="Q1742" s="15">
        <v>2</v>
      </c>
      <c r="R1742" s="15">
        <v>0</v>
      </c>
      <c r="S1742" s="479">
        <v>2</v>
      </c>
      <c r="T1742" s="15">
        <v>3</v>
      </c>
      <c r="U1742" s="471"/>
      <c r="V1742" s="550">
        <v>40</v>
      </c>
      <c r="W1742" s="497">
        <v>70302657</v>
      </c>
      <c r="X1742" s="566" t="s">
        <v>311</v>
      </c>
      <c r="Y1742" s="15" t="s">
        <v>579</v>
      </c>
      <c r="Z1742" s="15"/>
      <c r="AA1742" s="15"/>
      <c r="AB1742" s="15"/>
      <c r="AC1742" s="15" t="s">
        <v>689</v>
      </c>
      <c r="AD1742" s="15"/>
      <c r="AE1742" s="479"/>
      <c r="AF1742" s="497"/>
      <c r="AG1742" s="497"/>
      <c r="AH1742" s="497" t="s">
        <v>582</v>
      </c>
      <c r="AI1742" s="15">
        <v>4</v>
      </c>
      <c r="AJ1742" s="15">
        <v>7</v>
      </c>
      <c r="AK1742" s="15">
        <v>40</v>
      </c>
      <c r="AL1742" s="15">
        <v>9</v>
      </c>
      <c r="AM1742" s="15">
        <v>20</v>
      </c>
      <c r="AN1742" s="490">
        <f>IF(AJ1742="",S1742,ROUND(((((AL1742/24)+(AM1742/1440))-((AJ1742/24)+(AK1742/1440)))*1440/50),5))</f>
        <v>2</v>
      </c>
      <c r="AO1742" s="491">
        <f>AJ1742/24+AK1742/1440</f>
        <v>0.31944444444444448</v>
      </c>
      <c r="AP1742" s="491">
        <f>AL1742/24+AM1742/1440</f>
        <v>0.3888888888888889</v>
      </c>
      <c r="AQ1742" s="23" t="str" cm="1">
        <f t="array" ref="AQ1742">IF(X1742="","",IF(SUMPRODUCT((X1742=$X$7:$X$2085)*(AI1742=$AI$7:$AI$2085)*(AO1742=$AO$7:$AO$2085)*(AP1742=$AP$7:$AP$2085)*(ROW($X$7:$X$2085)&lt;&gt;ROW(X1742))*((S1742=0)*($S$7:$S$2085&gt;0)+(S1742&gt;0)*($S$7:$S$2085=0)))&gt;0,"SALONES UNIDOS",IF(SUMPRODUCT((X1742=$X$7:$X$2085)*(AI1742=$AI$7:$AI$2085)*((AO1742&lt;$AP$7:$AP$2085)*(AP1742&gt;$AO$7:$AO$2085))*(ROW($X$7:$X$2085)&lt;&gt;ROW(X1742)))&gt;0,"Cruzado","Sin cruce")))</f>
        <v>Sin cruce</v>
      </c>
      <c r="AR1742" s="23" t="str" cm="1">
        <f t="array" ref="AR1742">IF(AE1742="","",IF(SUMPRODUCT((AE1742=$AE$7:$AE$2085)*(AI1742=$AI$7:$AI$2085)*(AO1742=$AO$7:$AO$2085)*(AP1742=$AP$7:$AP$2085)*(ROW($AE$7:$AE$2085)&lt;&gt;ROW(AE1742))*((S1742=0)*($S$7:$S$2085&gt;0)+(S1742&gt;0)*($S$7:$S$2085=0)))&gt;0,"SALONES UNIDOS",IF(SUMPRODUCT((AE1742=$AE$7:$AE$2085)*(AI1742=$AI$7:$AI$2085)*((AO1742&lt;$AP$7:$AP$2085)*(AP1742&gt;$AO$7:$AO$2085))*(ROW($AE$7:$AE$2085)&lt;&gt;ROW(AE1742)))&gt;0,"Cruzado","Sin cruce")))</f>
        <v/>
      </c>
      <c r="AS1742" s="94" t="str">
        <f t="shared" si="34"/>
        <v>PS1SUNAMPEB</v>
      </c>
      <c r="AT1742" s="94" t="str" cm="1">
        <f t="array" ref="AT1742">IF(AS1742="","",IF(SUMPRODUCT((AS1742=$AS$7:$AS$2085)*(AI1742=$AI$7:$AI$2085)*(AO1742=$AO$7:$AO$2085)*(AP1742=$AP$7:$AP$2085)*(ROW($AS$7:$AS$2085)&lt;&gt;ROW(AS1742))*((S1742=0)*($S$7:$S$2085&gt;0)+(S1742&gt;0)*($S$7:$S$2085=0)))&gt;0,"SALONES UNIDOS",IF(SUMPRODUCT((AS1742=$AS$7:$AS$2085)*(AI1742=$AI$7:$AI$2085)*((AO1742&lt;$AP$7:$AP$2085)*(AP1742&gt;$AO$7:$AO$2085))*(ROW($AS$7:$AS$2085)&lt;&gt;ROW(AS1742)))&gt;0,"Cruzado","Sin cruce")))</f>
        <v>Sin cruce</v>
      </c>
    </row>
    <row r="1743" spans="3:46" ht="15.6" hidden="1" customHeight="1">
      <c r="C1743" s="496" t="s">
        <v>572</v>
      </c>
      <c r="D1743" s="479" t="s">
        <v>828</v>
      </c>
      <c r="E1743" s="479">
        <v>20261</v>
      </c>
      <c r="F1743" s="503" t="s">
        <v>111</v>
      </c>
      <c r="G1743" s="497" t="s">
        <v>80</v>
      </c>
      <c r="H1743" s="503" t="s">
        <v>90</v>
      </c>
      <c r="I1743" s="503">
        <v>1</v>
      </c>
      <c r="J1743" s="503" t="s">
        <v>597</v>
      </c>
      <c r="K1743" s="503" t="s">
        <v>51</v>
      </c>
      <c r="L1743" s="499" t="s">
        <v>829</v>
      </c>
      <c r="M1743" s="535" t="s">
        <v>754</v>
      </c>
      <c r="N1743" s="15" t="s">
        <v>830</v>
      </c>
      <c r="O1743" s="15" t="s">
        <v>831</v>
      </c>
      <c r="P1743" s="503" t="s">
        <v>579</v>
      </c>
      <c r="Q1743" s="15">
        <v>0</v>
      </c>
      <c r="R1743" s="15">
        <v>2</v>
      </c>
      <c r="S1743" s="479">
        <v>2</v>
      </c>
      <c r="T1743" s="15">
        <v>3</v>
      </c>
      <c r="U1743" s="471"/>
      <c r="V1743" s="550">
        <v>20</v>
      </c>
      <c r="W1743" s="497">
        <v>70302657</v>
      </c>
      <c r="X1743" s="566" t="s">
        <v>311</v>
      </c>
      <c r="Y1743" s="15" t="s">
        <v>579</v>
      </c>
      <c r="Z1743" s="15"/>
      <c r="AA1743" s="15"/>
      <c r="AB1743" s="15"/>
      <c r="AC1743" s="493"/>
      <c r="AD1743" s="15"/>
      <c r="AE1743" s="15" t="s">
        <v>950</v>
      </c>
      <c r="AF1743" s="497"/>
      <c r="AG1743" s="497"/>
      <c r="AH1743" s="497" t="s">
        <v>100</v>
      </c>
      <c r="AI1743" s="15">
        <v>4</v>
      </c>
      <c r="AJ1743" s="15">
        <v>9</v>
      </c>
      <c r="AK1743" s="15">
        <v>20</v>
      </c>
      <c r="AL1743" s="15">
        <v>11</v>
      </c>
      <c r="AM1743" s="15">
        <v>0</v>
      </c>
      <c r="AN1743" s="490">
        <f>IF(AJ1743="",S1743,ROUND(((((AL1743/24)+(AM1743/1440))-((AJ1743/24)+(AK1743/1440)))*1440/50),5))</f>
        <v>2</v>
      </c>
      <c r="AO1743" s="491">
        <f>AJ1743/24+AK1743/1440</f>
        <v>0.3888888888888889</v>
      </c>
      <c r="AP1743" s="491">
        <f>AL1743/24+AM1743/1440</f>
        <v>0.45833333333333331</v>
      </c>
      <c r="AQ1743" s="23" t="str" cm="1">
        <f t="array" ref="AQ1743">IF(X1743="","",IF(SUMPRODUCT((X1743=$X$7:$X$2085)*(AI1743=$AI$7:$AI$2085)*(AO1743=$AO$7:$AO$2085)*(AP1743=$AP$7:$AP$2085)*(ROW($X$7:$X$2085)&lt;&gt;ROW(X1743))*((S1743=0)*($S$7:$S$2085&gt;0)+(S1743&gt;0)*($S$7:$S$2085=0)))&gt;0,"SALONES UNIDOS",IF(SUMPRODUCT((X1743=$X$7:$X$2085)*(AI1743=$AI$7:$AI$2085)*((AO1743&lt;$AP$7:$AP$2085)*(AP1743&gt;$AO$7:$AO$2085))*(ROW($X$7:$X$2085)&lt;&gt;ROW(X1743)))&gt;0,"Cruzado","Sin cruce")))</f>
        <v>Sin cruce</v>
      </c>
      <c r="AR1743" s="23" t="str" cm="1">
        <f t="array" ref="AR1743">IF(AE1743="","",IF(SUMPRODUCT((AE1743=$AE$7:$AE$2085)*(AI1743=$AI$7:$AI$2085)*(AO1743=$AO$7:$AO$2085)*(AP1743=$AP$7:$AP$2085)*(ROW($AE$7:$AE$2085)&lt;&gt;ROW(AE1743))*((S1743=0)*($S$7:$S$2085&gt;0)+(S1743&gt;0)*($S$7:$S$2085=0)))&gt;0,"SALONES UNIDOS",IF(SUMPRODUCT((AE1743=$AE$7:$AE$2085)*(AI1743=$AI$7:$AI$2085)*((AO1743&lt;$AP$7:$AP$2085)*(AP1743&gt;$AO$7:$AO$2085))*(ROW($AE$7:$AE$2085)&lt;&gt;ROW(AE1743)))&gt;0,"Cruzado","Sin cruce")))</f>
        <v>Sin cruce</v>
      </c>
      <c r="AS1743" s="94" t="str">
        <f t="shared" si="34"/>
        <v>PS1SUNAMPEB</v>
      </c>
      <c r="AT1743" s="94" t="str" cm="1">
        <f t="array" ref="AT1743">IF(AS1743="","",IF(SUMPRODUCT((AS1743=$AS$7:$AS$2085)*(AI1743=$AI$7:$AI$2085)*(AO1743=$AO$7:$AO$2085)*(AP1743=$AP$7:$AP$2085)*(ROW($AS$7:$AS$2085)&lt;&gt;ROW(AS1743))*((S1743=0)*($S$7:$S$2085&gt;0)+(S1743&gt;0)*($S$7:$S$2085=0)))&gt;0,"SALONES UNIDOS",IF(SUMPRODUCT((AS1743=$AS$7:$AS$2085)*(AI1743=$AI$7:$AI$2085)*((AO1743&lt;$AP$7:$AP$2085)*(AP1743&gt;$AO$7:$AO$2085))*(ROW($AS$7:$AS$2085)&lt;&gt;ROW(AS1743)))&gt;0,"Cruzado","Sin cruce")))</f>
        <v>Sin cruce</v>
      </c>
    </row>
    <row r="1744" spans="3:46" ht="15.6" hidden="1" customHeight="1">
      <c r="C1744" s="496" t="s">
        <v>572</v>
      </c>
      <c r="D1744" s="479" t="s">
        <v>828</v>
      </c>
      <c r="E1744" s="479">
        <v>20261</v>
      </c>
      <c r="F1744" s="503" t="s">
        <v>111</v>
      </c>
      <c r="G1744" s="497" t="s">
        <v>80</v>
      </c>
      <c r="H1744" s="503" t="s">
        <v>90</v>
      </c>
      <c r="I1744" s="503">
        <v>1</v>
      </c>
      <c r="J1744" s="503" t="s">
        <v>598</v>
      </c>
      <c r="K1744" s="503" t="s">
        <v>51</v>
      </c>
      <c r="L1744" s="499" t="s">
        <v>829</v>
      </c>
      <c r="M1744" s="535" t="s">
        <v>754</v>
      </c>
      <c r="N1744" s="15" t="s">
        <v>830</v>
      </c>
      <c r="O1744" s="15" t="s">
        <v>831</v>
      </c>
      <c r="P1744" s="503" t="s">
        <v>579</v>
      </c>
      <c r="Q1744" s="15">
        <v>0</v>
      </c>
      <c r="R1744" s="15">
        <v>2</v>
      </c>
      <c r="S1744" s="479">
        <v>2</v>
      </c>
      <c r="T1744" s="15">
        <v>3</v>
      </c>
      <c r="U1744" s="471"/>
      <c r="V1744" s="550">
        <v>20</v>
      </c>
      <c r="W1744" s="497">
        <v>70302657</v>
      </c>
      <c r="X1744" s="566" t="s">
        <v>311</v>
      </c>
      <c r="Y1744" s="15" t="s">
        <v>579</v>
      </c>
      <c r="Z1744" s="15"/>
      <c r="AA1744" s="15"/>
      <c r="AB1744" s="15"/>
      <c r="AC1744" s="493"/>
      <c r="AD1744" s="15"/>
      <c r="AE1744" s="15" t="s">
        <v>950</v>
      </c>
      <c r="AF1744" s="497"/>
      <c r="AG1744" s="497"/>
      <c r="AH1744" s="497" t="s">
        <v>100</v>
      </c>
      <c r="AI1744" s="15">
        <v>4</v>
      </c>
      <c r="AJ1744" s="15">
        <v>11</v>
      </c>
      <c r="AK1744" s="15">
        <v>0</v>
      </c>
      <c r="AL1744" s="15">
        <v>12</v>
      </c>
      <c r="AM1744" s="15">
        <v>40</v>
      </c>
      <c r="AN1744" s="490">
        <f>IF(AJ1744="",S1744,ROUND(((((AL1744/24)+(AM1744/1440))-((AJ1744/24)+(AK1744/1440)))*1440/50),5))</f>
        <v>2</v>
      </c>
      <c r="AO1744" s="491">
        <f>AJ1744/24+AK1744/1440</f>
        <v>0.45833333333333331</v>
      </c>
      <c r="AP1744" s="491">
        <f>AL1744/24+AM1744/1440</f>
        <v>0.52777777777777779</v>
      </c>
      <c r="AQ1744" s="23" t="str" cm="1">
        <f t="array" ref="AQ1744">IF(X1744="","",IF(SUMPRODUCT((X1744=$X$7:$X$2085)*(AI1744=$AI$7:$AI$2085)*(AO1744=$AO$7:$AO$2085)*(AP1744=$AP$7:$AP$2085)*(ROW($X$7:$X$2085)&lt;&gt;ROW(X1744))*((S1744=0)*($S$7:$S$2085&gt;0)+(S1744&gt;0)*($S$7:$S$2085=0)))&gt;0,"SALONES UNIDOS",IF(SUMPRODUCT((X1744=$X$7:$X$2085)*(AI1744=$AI$7:$AI$2085)*((AO1744&lt;$AP$7:$AP$2085)*(AP1744&gt;$AO$7:$AO$2085))*(ROW($X$7:$X$2085)&lt;&gt;ROW(X1744)))&gt;0,"Cruzado","Sin cruce")))</f>
        <v>Sin cruce</v>
      </c>
      <c r="AR1744" s="23" t="str" cm="1">
        <f t="array" ref="AR1744">IF(AE1744="","",IF(SUMPRODUCT((AE1744=$AE$7:$AE$2085)*(AI1744=$AI$7:$AI$2085)*(AO1744=$AO$7:$AO$2085)*(AP1744=$AP$7:$AP$2085)*(ROW($AE$7:$AE$2085)&lt;&gt;ROW(AE1744))*((S1744=0)*($S$7:$S$2085&gt;0)+(S1744&gt;0)*($S$7:$S$2085=0)))&gt;0,"SALONES UNIDOS",IF(SUMPRODUCT((AE1744=$AE$7:$AE$2085)*(AI1744=$AI$7:$AI$2085)*((AO1744&lt;$AP$7:$AP$2085)*(AP1744&gt;$AO$7:$AO$2085))*(ROW($AE$7:$AE$2085)&lt;&gt;ROW(AE1744)))&gt;0,"Cruzado","Sin cruce")))</f>
        <v>Sin cruce</v>
      </c>
      <c r="AS1744" s="94" t="str">
        <f t="shared" si="34"/>
        <v>PS1SUNAMPEB</v>
      </c>
      <c r="AT1744" s="94" t="str" cm="1">
        <f t="array" ref="AT1744">IF(AS1744="","",IF(SUMPRODUCT((AS1744=$AS$7:$AS$2085)*(AI1744=$AI$7:$AI$2085)*(AO1744=$AO$7:$AO$2085)*(AP1744=$AP$7:$AP$2085)*(ROW($AS$7:$AS$2085)&lt;&gt;ROW(AS1744))*((S1744=0)*($S$7:$S$2085&gt;0)+(S1744&gt;0)*($S$7:$S$2085=0)))&gt;0,"SALONES UNIDOS",IF(SUMPRODUCT((AS1744=$AS$7:$AS$2085)*(AI1744=$AI$7:$AI$2085)*((AO1744&lt;$AP$7:$AP$2085)*(AP1744&gt;$AO$7:$AO$2085))*(ROW($AS$7:$AS$2085)&lt;&gt;ROW(AS1744)))&gt;0,"Cruzado","Sin cruce")))</f>
        <v>Sin cruce</v>
      </c>
    </row>
    <row r="1745" spans="3:46" ht="15.6" hidden="1" customHeight="1">
      <c r="C1745" s="496" t="s">
        <v>572</v>
      </c>
      <c r="D1745" s="479" t="s">
        <v>828</v>
      </c>
      <c r="E1745" s="479">
        <v>20261</v>
      </c>
      <c r="F1745" s="503" t="s">
        <v>111</v>
      </c>
      <c r="G1745" s="497" t="s">
        <v>80</v>
      </c>
      <c r="H1745" s="503" t="s">
        <v>90</v>
      </c>
      <c r="I1745" s="503">
        <v>1</v>
      </c>
      <c r="J1745" s="503" t="s">
        <v>51</v>
      </c>
      <c r="K1745" s="503" t="s">
        <v>51</v>
      </c>
      <c r="L1745" s="499" t="s">
        <v>832</v>
      </c>
      <c r="M1745" s="535" t="s">
        <v>585</v>
      </c>
      <c r="N1745" s="15" t="s">
        <v>586</v>
      </c>
      <c r="O1745" s="15" t="s">
        <v>831</v>
      </c>
      <c r="P1745" s="503" t="s">
        <v>579</v>
      </c>
      <c r="Q1745" s="15">
        <v>2</v>
      </c>
      <c r="R1745" s="15">
        <v>2</v>
      </c>
      <c r="S1745" s="479">
        <v>4</v>
      </c>
      <c r="T1745" s="15">
        <v>3</v>
      </c>
      <c r="U1745" s="471"/>
      <c r="V1745" s="550">
        <v>40</v>
      </c>
      <c r="W1745" s="497">
        <v>21869228</v>
      </c>
      <c r="X1745" s="566" t="s">
        <v>356</v>
      </c>
      <c r="Y1745" s="15" t="s">
        <v>579</v>
      </c>
      <c r="Z1745" s="15"/>
      <c r="AA1745" s="15"/>
      <c r="AB1745" s="15"/>
      <c r="AC1745" s="15" t="s">
        <v>689</v>
      </c>
      <c r="AD1745" s="15"/>
      <c r="AE1745" s="479"/>
      <c r="AF1745" s="497"/>
      <c r="AG1745" s="497"/>
      <c r="AH1745" s="497" t="s">
        <v>203</v>
      </c>
      <c r="AI1745" s="15">
        <v>5</v>
      </c>
      <c r="AJ1745" s="15">
        <v>9</v>
      </c>
      <c r="AK1745" s="15">
        <v>20</v>
      </c>
      <c r="AL1745" s="15">
        <v>12</v>
      </c>
      <c r="AM1745" s="15">
        <v>40</v>
      </c>
      <c r="AN1745" s="490">
        <f>IF(AJ1745="",S1745,ROUND(((((AL1745/24)+(AM1745/1440))-((AJ1745/24)+(AK1745/1440)))*1440/50),5))</f>
        <v>4</v>
      </c>
      <c r="AO1745" s="491">
        <f>AJ1745/24+AK1745/1440</f>
        <v>0.3888888888888889</v>
      </c>
      <c r="AP1745" s="491">
        <f>AL1745/24+AM1745/1440</f>
        <v>0.52777777777777779</v>
      </c>
      <c r="AQ1745" s="23" t="str" cm="1">
        <f t="array" ref="AQ1745">IF(X1745="","",IF(SUMPRODUCT((X1745=$X$7:$X$2085)*(AI1745=$AI$7:$AI$2085)*(AO1745=$AO$7:$AO$2085)*(AP1745=$AP$7:$AP$2085)*(ROW($X$7:$X$2085)&lt;&gt;ROW(X1745))*((S1745=0)*($S$7:$S$2085&gt;0)+(S1745&gt;0)*($S$7:$S$2085=0)))&gt;0,"SALONES UNIDOS",IF(SUMPRODUCT((X1745=$X$7:$X$2085)*(AI1745=$AI$7:$AI$2085)*((AO1745&lt;$AP$7:$AP$2085)*(AP1745&gt;$AO$7:$AO$2085))*(ROW($X$7:$X$2085)&lt;&gt;ROW(X1745)))&gt;0,"Cruzado","Sin cruce")))</f>
        <v>Sin cruce</v>
      </c>
      <c r="AR1745" s="23" t="str" cm="1">
        <f t="array" ref="AR1745">IF(AE1745="","",IF(SUMPRODUCT((AE1745=$AE$7:$AE$2085)*(AI1745=$AI$7:$AI$2085)*(AO1745=$AO$7:$AO$2085)*(AP1745=$AP$7:$AP$2085)*(ROW($AE$7:$AE$2085)&lt;&gt;ROW(AE1745))*((S1745=0)*($S$7:$S$2085&gt;0)+(S1745&gt;0)*($S$7:$S$2085=0)))&gt;0,"SALONES UNIDOS",IF(SUMPRODUCT((AE1745=$AE$7:$AE$2085)*(AI1745=$AI$7:$AI$2085)*((AO1745&lt;$AP$7:$AP$2085)*(AP1745&gt;$AO$7:$AO$2085))*(ROW($AE$7:$AE$2085)&lt;&gt;ROW(AE1745)))&gt;0,"Cruzado","Sin cruce")))</f>
        <v/>
      </c>
      <c r="AS1745" s="94" t="str">
        <f t="shared" si="34"/>
        <v>PS1SUNAMPEB</v>
      </c>
      <c r="AT1745" s="94" t="str" cm="1">
        <f t="array" ref="AT1745">IF(AS1745="","",IF(SUMPRODUCT((AS1745=$AS$7:$AS$2085)*(AI1745=$AI$7:$AI$2085)*(AO1745=$AO$7:$AO$2085)*(AP1745=$AP$7:$AP$2085)*(ROW($AS$7:$AS$2085)&lt;&gt;ROW(AS1745))*((S1745=0)*($S$7:$S$2085&gt;0)+(S1745&gt;0)*($S$7:$S$2085=0)))&gt;0,"SALONES UNIDOS",IF(SUMPRODUCT((AS1745=$AS$7:$AS$2085)*(AI1745=$AI$7:$AI$2085)*((AO1745&lt;$AP$7:$AP$2085)*(AP1745&gt;$AO$7:$AO$2085))*(ROW($AS$7:$AS$2085)&lt;&gt;ROW(AS1745)))&gt;0,"Cruzado","Sin cruce")))</f>
        <v>Sin cruce</v>
      </c>
    </row>
    <row r="1746" spans="3:46" ht="15.6" hidden="1" customHeight="1">
      <c r="C1746" s="496" t="s">
        <v>572</v>
      </c>
      <c r="D1746" s="479" t="s">
        <v>828</v>
      </c>
      <c r="E1746" s="479">
        <v>20261</v>
      </c>
      <c r="F1746" s="503" t="s">
        <v>111</v>
      </c>
      <c r="G1746" s="497" t="s">
        <v>80</v>
      </c>
      <c r="H1746" s="503" t="s">
        <v>90</v>
      </c>
      <c r="I1746" s="503">
        <v>1</v>
      </c>
      <c r="J1746" s="503" t="s">
        <v>51</v>
      </c>
      <c r="K1746" s="503" t="s">
        <v>51</v>
      </c>
      <c r="L1746" s="499" t="s">
        <v>833</v>
      </c>
      <c r="M1746" s="535" t="s">
        <v>834</v>
      </c>
      <c r="N1746" s="15" t="s">
        <v>830</v>
      </c>
      <c r="O1746" s="15" t="s">
        <v>831</v>
      </c>
      <c r="P1746" s="503" t="s">
        <v>579</v>
      </c>
      <c r="Q1746" s="15">
        <v>2</v>
      </c>
      <c r="R1746" s="15">
        <v>2</v>
      </c>
      <c r="S1746" s="479">
        <v>4</v>
      </c>
      <c r="T1746" s="15">
        <v>3</v>
      </c>
      <c r="U1746" s="471"/>
      <c r="V1746" s="550">
        <v>40</v>
      </c>
      <c r="W1746" s="497">
        <v>70674579</v>
      </c>
      <c r="X1746" s="566" t="s">
        <v>462</v>
      </c>
      <c r="Y1746" s="15" t="s">
        <v>579</v>
      </c>
      <c r="Z1746" s="15"/>
      <c r="AA1746" s="15"/>
      <c r="AB1746" s="15"/>
      <c r="AC1746" s="15" t="s">
        <v>689</v>
      </c>
      <c r="AD1746" s="15"/>
      <c r="AE1746" s="479"/>
      <c r="AF1746" s="497"/>
      <c r="AG1746" s="497"/>
      <c r="AH1746" s="497" t="s">
        <v>203</v>
      </c>
      <c r="AI1746" s="15">
        <v>4</v>
      </c>
      <c r="AJ1746" s="15">
        <v>12</v>
      </c>
      <c r="AK1746" s="15">
        <v>40</v>
      </c>
      <c r="AL1746" s="15">
        <v>16</v>
      </c>
      <c r="AM1746" s="15">
        <v>0</v>
      </c>
      <c r="AN1746" s="490">
        <f>IF(AJ1746="",S1746,ROUND(((((AL1746/24)+(AM1746/1440))-((AJ1746/24)+(AK1746/1440)))*1440/50),5))</f>
        <v>4</v>
      </c>
      <c r="AO1746" s="491">
        <f>AJ1746/24+AK1746/1440</f>
        <v>0.52777777777777779</v>
      </c>
      <c r="AP1746" s="491">
        <f>AL1746/24+AM1746/1440</f>
        <v>0.66666666666666663</v>
      </c>
      <c r="AQ1746" s="23" t="str" cm="1">
        <f t="array" ref="AQ1746">IF(X1746="","",IF(SUMPRODUCT((X1746=$X$7:$X$2085)*(AI1746=$AI$7:$AI$2085)*(AO1746=$AO$7:$AO$2085)*(AP1746=$AP$7:$AP$2085)*(ROW($X$7:$X$2085)&lt;&gt;ROW(X1746))*((S1746=0)*($S$7:$S$2085&gt;0)+(S1746&gt;0)*($S$7:$S$2085=0)))&gt;0,"SALONES UNIDOS",IF(SUMPRODUCT((X1746=$X$7:$X$2085)*(AI1746=$AI$7:$AI$2085)*((AO1746&lt;$AP$7:$AP$2085)*(AP1746&gt;$AO$7:$AO$2085))*(ROW($X$7:$X$2085)&lt;&gt;ROW(X1746)))&gt;0,"Cruzado","Sin cruce")))</f>
        <v>Sin cruce</v>
      </c>
      <c r="AR1746" s="23" t="str" cm="1">
        <f t="array" ref="AR1746">IF(AE1746="","",IF(SUMPRODUCT((AE1746=$AE$7:$AE$2085)*(AI1746=$AI$7:$AI$2085)*(AO1746=$AO$7:$AO$2085)*(AP1746=$AP$7:$AP$2085)*(ROW($AE$7:$AE$2085)&lt;&gt;ROW(AE1746))*((S1746=0)*($S$7:$S$2085&gt;0)+(S1746&gt;0)*($S$7:$S$2085=0)))&gt;0,"SALONES UNIDOS",IF(SUMPRODUCT((AE1746=$AE$7:$AE$2085)*(AI1746=$AI$7:$AI$2085)*((AO1746&lt;$AP$7:$AP$2085)*(AP1746&gt;$AO$7:$AO$2085))*(ROW($AE$7:$AE$2085)&lt;&gt;ROW(AE1746)))&gt;0,"Cruzado","Sin cruce")))</f>
        <v/>
      </c>
      <c r="AS1746" s="94" t="str">
        <f t="shared" si="34"/>
        <v>PS1SUNAMPEB</v>
      </c>
      <c r="AT1746" s="94" t="str" cm="1">
        <f t="array" ref="AT1746">IF(AS1746="","",IF(SUMPRODUCT((AS1746=$AS$7:$AS$2085)*(AI1746=$AI$7:$AI$2085)*(AO1746=$AO$7:$AO$2085)*(AP1746=$AP$7:$AP$2085)*(ROW($AS$7:$AS$2085)&lt;&gt;ROW(AS1746))*((S1746=0)*($S$7:$S$2085&gt;0)+(S1746&gt;0)*($S$7:$S$2085=0)))&gt;0,"SALONES UNIDOS",IF(SUMPRODUCT((AS1746=$AS$7:$AS$2085)*(AI1746=$AI$7:$AI$2085)*((AO1746&lt;$AP$7:$AP$2085)*(AP1746&gt;$AO$7:$AO$2085))*(ROW($AS$7:$AS$2085)&lt;&gt;ROW(AS1746)))&gt;0,"Cruzado","Sin cruce")))</f>
        <v>Sin cruce</v>
      </c>
    </row>
    <row r="1747" spans="3:46" ht="15.6" hidden="1" customHeight="1">
      <c r="C1747" s="496" t="s">
        <v>572</v>
      </c>
      <c r="D1747" s="479" t="s">
        <v>828</v>
      </c>
      <c r="E1747" s="479">
        <v>20261</v>
      </c>
      <c r="F1747" s="503" t="s">
        <v>111</v>
      </c>
      <c r="G1747" s="497" t="s">
        <v>80</v>
      </c>
      <c r="H1747" s="503" t="s">
        <v>90</v>
      </c>
      <c r="I1747" s="503">
        <v>1</v>
      </c>
      <c r="J1747" s="503" t="s">
        <v>51</v>
      </c>
      <c r="K1747" s="503" t="s">
        <v>51</v>
      </c>
      <c r="L1747" s="499" t="s">
        <v>835</v>
      </c>
      <c r="M1747" s="535" t="s">
        <v>591</v>
      </c>
      <c r="N1747" s="15" t="s">
        <v>586</v>
      </c>
      <c r="O1747" s="15" t="s">
        <v>831</v>
      </c>
      <c r="P1747" s="503" t="s">
        <v>579</v>
      </c>
      <c r="Q1747" s="15">
        <v>3</v>
      </c>
      <c r="R1747" s="15">
        <v>2</v>
      </c>
      <c r="S1747" s="479">
        <v>5</v>
      </c>
      <c r="T1747" s="15">
        <v>4</v>
      </c>
      <c r="U1747" s="471"/>
      <c r="V1747" s="550">
        <v>40</v>
      </c>
      <c r="W1747" s="616">
        <v>40385643</v>
      </c>
      <c r="X1747" s="617" t="s">
        <v>213</v>
      </c>
      <c r="Y1747" s="15" t="s">
        <v>579</v>
      </c>
      <c r="Z1747" s="15"/>
      <c r="AA1747" s="15"/>
      <c r="AB1747" s="15"/>
      <c r="AC1747" s="590" t="s">
        <v>1113</v>
      </c>
      <c r="AD1747" s="15"/>
      <c r="AE1747" s="479"/>
      <c r="AF1747" s="497"/>
      <c r="AG1747" s="497"/>
      <c r="AH1747" s="497" t="s">
        <v>203</v>
      </c>
      <c r="AI1747" s="15">
        <v>2</v>
      </c>
      <c r="AJ1747" s="15">
        <v>8</v>
      </c>
      <c r="AK1747" s="15">
        <v>30</v>
      </c>
      <c r="AL1747" s="15">
        <v>12</v>
      </c>
      <c r="AM1747" s="15">
        <v>40</v>
      </c>
      <c r="AN1747" s="490">
        <f>IF(AJ1747="",S1747,ROUND(((((AL1747/24)+(AM1747/1440))-((AJ1747/24)+(AK1747/1440)))*1440/50),5))</f>
        <v>5</v>
      </c>
      <c r="AO1747" s="491">
        <f>AJ1747/24+AK1747/1440</f>
        <v>0.35416666666666663</v>
      </c>
      <c r="AP1747" s="491">
        <f>AL1747/24+AM1747/1440</f>
        <v>0.52777777777777779</v>
      </c>
      <c r="AQ1747" s="23" t="str" cm="1">
        <f t="array" ref="AQ1747">IF(X1747="","",IF(SUMPRODUCT((X1747=$X$7:$X$2085)*(AI1747=$AI$7:$AI$2085)*(AO1747=$AO$7:$AO$2085)*(AP1747=$AP$7:$AP$2085)*(ROW($X$7:$X$2085)&lt;&gt;ROW(X1747))*((S1747=0)*($S$7:$S$2085&gt;0)+(S1747&gt;0)*($S$7:$S$2085=0)))&gt;0,"SALONES UNIDOS",IF(SUMPRODUCT((X1747=$X$7:$X$2085)*(AI1747=$AI$7:$AI$2085)*((AO1747&lt;$AP$7:$AP$2085)*(AP1747&gt;$AO$7:$AO$2085))*(ROW($X$7:$X$2085)&lt;&gt;ROW(X1747)))&gt;0,"Cruzado","Sin cruce")))</f>
        <v>Sin cruce</v>
      </c>
      <c r="AR1747" s="23" t="str" cm="1">
        <f t="array" ref="AR1747">IF(AE1747="","",IF(SUMPRODUCT((AE1747=$AE$7:$AE$2085)*(AI1747=$AI$7:$AI$2085)*(AO1747=$AO$7:$AO$2085)*(AP1747=$AP$7:$AP$2085)*(ROW($AE$7:$AE$2085)&lt;&gt;ROW(AE1747))*((S1747=0)*($S$7:$S$2085&gt;0)+(S1747&gt;0)*($S$7:$S$2085=0)))&gt;0,"SALONES UNIDOS",IF(SUMPRODUCT((AE1747=$AE$7:$AE$2085)*(AI1747=$AI$7:$AI$2085)*((AO1747&lt;$AP$7:$AP$2085)*(AP1747&gt;$AO$7:$AO$2085))*(ROW($AE$7:$AE$2085)&lt;&gt;ROW(AE1747)))&gt;0,"Cruzado","Sin cruce")))</f>
        <v/>
      </c>
      <c r="AS1747" s="94" t="str">
        <f t="shared" si="34"/>
        <v>PS1SUNAMPEB</v>
      </c>
      <c r="AT1747" s="94" t="str" cm="1">
        <f t="array" ref="AT1747">IF(AS1747="","",IF(SUMPRODUCT((AS1747=$AS$7:$AS$2085)*(AI1747=$AI$7:$AI$2085)*(AO1747=$AO$7:$AO$2085)*(AP1747=$AP$7:$AP$2085)*(ROW($AS$7:$AS$2085)&lt;&gt;ROW(AS1747))*((S1747=0)*($S$7:$S$2085&gt;0)+(S1747&gt;0)*($S$7:$S$2085=0)))&gt;0,"SALONES UNIDOS",IF(SUMPRODUCT((AS1747=$AS$7:$AS$2085)*(AI1747=$AI$7:$AI$2085)*((AO1747&lt;$AP$7:$AP$2085)*(AP1747&gt;$AO$7:$AO$2085))*(ROW($AS$7:$AS$2085)&lt;&gt;ROW(AS1747)))&gt;0,"Cruzado","Sin cruce")))</f>
        <v>Sin cruce</v>
      </c>
    </row>
    <row r="1748" spans="3:46" ht="15.6" hidden="1" customHeight="1">
      <c r="C1748" s="496" t="s">
        <v>572</v>
      </c>
      <c r="D1748" s="479" t="s">
        <v>828</v>
      </c>
      <c r="E1748" s="479">
        <v>20261</v>
      </c>
      <c r="F1748" s="503" t="s">
        <v>111</v>
      </c>
      <c r="G1748" s="497" t="s">
        <v>80</v>
      </c>
      <c r="H1748" s="503" t="s">
        <v>90</v>
      </c>
      <c r="I1748" s="503">
        <v>1</v>
      </c>
      <c r="J1748" s="503" t="s">
        <v>51</v>
      </c>
      <c r="K1748" s="503" t="s">
        <v>51</v>
      </c>
      <c r="L1748" s="499" t="s">
        <v>836</v>
      </c>
      <c r="M1748" s="535" t="s">
        <v>593</v>
      </c>
      <c r="N1748" s="15" t="s">
        <v>586</v>
      </c>
      <c r="O1748" s="15" t="s">
        <v>831</v>
      </c>
      <c r="P1748" s="503" t="s">
        <v>579</v>
      </c>
      <c r="Q1748" s="15">
        <v>3</v>
      </c>
      <c r="R1748" s="15">
        <v>2</v>
      </c>
      <c r="S1748" s="479">
        <v>5</v>
      </c>
      <c r="T1748" s="15">
        <v>4</v>
      </c>
      <c r="U1748" s="471"/>
      <c r="V1748" s="550">
        <v>40</v>
      </c>
      <c r="W1748" s="497">
        <v>41641661</v>
      </c>
      <c r="X1748" s="566" t="s">
        <v>378</v>
      </c>
      <c r="Y1748" s="15" t="s">
        <v>579</v>
      </c>
      <c r="Z1748" s="15"/>
      <c r="AA1748" s="15"/>
      <c r="AB1748" s="15"/>
      <c r="AC1748" s="15" t="s">
        <v>689</v>
      </c>
      <c r="AD1748" s="15"/>
      <c r="AE1748" s="479"/>
      <c r="AF1748" s="497"/>
      <c r="AG1748" s="497"/>
      <c r="AH1748" s="497" t="s">
        <v>203</v>
      </c>
      <c r="AI1748" s="15">
        <v>3</v>
      </c>
      <c r="AJ1748" s="15">
        <v>7</v>
      </c>
      <c r="AK1748" s="15">
        <v>40</v>
      </c>
      <c r="AL1748" s="15">
        <v>11</v>
      </c>
      <c r="AM1748" s="15">
        <v>50</v>
      </c>
      <c r="AN1748" s="490">
        <f>IF(AJ1748="",S1748,ROUND(((((AL1748/24)+(AM1748/1440))-((AJ1748/24)+(AK1748/1440)))*1440/50),5))</f>
        <v>5</v>
      </c>
      <c r="AO1748" s="491">
        <f>AJ1748/24+AK1748/1440</f>
        <v>0.31944444444444448</v>
      </c>
      <c r="AP1748" s="491">
        <f>AL1748/24+AM1748/1440</f>
        <v>0.49305555555555552</v>
      </c>
      <c r="AQ1748" s="23" t="str" cm="1">
        <f t="array" ref="AQ1748">IF(X1748="","",IF(SUMPRODUCT((X1748=$X$7:$X$2085)*(AI1748=$AI$7:$AI$2085)*(AO1748=$AO$7:$AO$2085)*(AP1748=$AP$7:$AP$2085)*(ROW($X$7:$X$2085)&lt;&gt;ROW(X1748))*((S1748=0)*($S$7:$S$2085&gt;0)+(S1748&gt;0)*($S$7:$S$2085=0)))&gt;0,"SALONES UNIDOS",IF(SUMPRODUCT((X1748=$X$7:$X$2085)*(AI1748=$AI$7:$AI$2085)*((AO1748&lt;$AP$7:$AP$2085)*(AP1748&gt;$AO$7:$AO$2085))*(ROW($X$7:$X$2085)&lt;&gt;ROW(X1748)))&gt;0,"Cruzado","Sin cruce")))</f>
        <v>Sin cruce</v>
      </c>
      <c r="AR1748" s="23" t="str" cm="1">
        <f t="array" ref="AR1748">IF(AE1748="","",IF(SUMPRODUCT((AE1748=$AE$7:$AE$2085)*(AI1748=$AI$7:$AI$2085)*(AO1748=$AO$7:$AO$2085)*(AP1748=$AP$7:$AP$2085)*(ROW($AE$7:$AE$2085)&lt;&gt;ROW(AE1748))*((S1748=0)*($S$7:$S$2085&gt;0)+(S1748&gt;0)*($S$7:$S$2085=0)))&gt;0,"SALONES UNIDOS",IF(SUMPRODUCT((AE1748=$AE$7:$AE$2085)*(AI1748=$AI$7:$AI$2085)*((AO1748&lt;$AP$7:$AP$2085)*(AP1748&gt;$AO$7:$AO$2085))*(ROW($AE$7:$AE$2085)&lt;&gt;ROW(AE1748)))&gt;0,"Cruzado","Sin cruce")))</f>
        <v/>
      </c>
      <c r="AS1748" s="94" t="str">
        <f t="shared" si="34"/>
        <v>PS1SUNAMPEB</v>
      </c>
      <c r="AT1748" s="94" t="str" cm="1">
        <f t="array" ref="AT1748">IF(AS1748="","",IF(SUMPRODUCT((AS1748=$AS$7:$AS$2085)*(AI1748=$AI$7:$AI$2085)*(AO1748=$AO$7:$AO$2085)*(AP1748=$AP$7:$AP$2085)*(ROW($AS$7:$AS$2085)&lt;&gt;ROW(AS1748))*((S1748=0)*($S$7:$S$2085&gt;0)+(S1748&gt;0)*($S$7:$S$2085=0)))&gt;0,"SALONES UNIDOS",IF(SUMPRODUCT((AS1748=$AS$7:$AS$2085)*(AI1748=$AI$7:$AI$2085)*((AO1748&lt;$AP$7:$AP$2085)*(AP1748&gt;$AO$7:$AO$2085))*(ROW($AS$7:$AS$2085)&lt;&gt;ROW(AS1748)))&gt;0,"Cruzado","Sin cruce")))</f>
        <v>Sin cruce</v>
      </c>
    </row>
    <row r="1749" spans="3:46" ht="15.6" hidden="1" customHeight="1">
      <c r="C1749" s="496" t="s">
        <v>572</v>
      </c>
      <c r="D1749" s="479" t="s">
        <v>828</v>
      </c>
      <c r="E1749" s="479">
        <v>20261</v>
      </c>
      <c r="F1749" s="503" t="s">
        <v>111</v>
      </c>
      <c r="G1749" s="497" t="s">
        <v>80</v>
      </c>
      <c r="H1749" s="503" t="s">
        <v>90</v>
      </c>
      <c r="I1749" s="503">
        <v>1</v>
      </c>
      <c r="J1749" s="503" t="s">
        <v>51</v>
      </c>
      <c r="K1749" s="503" t="s">
        <v>51</v>
      </c>
      <c r="L1749" s="499" t="s">
        <v>837</v>
      </c>
      <c r="M1749" s="535" t="s">
        <v>595</v>
      </c>
      <c r="N1749" s="15" t="s">
        <v>586</v>
      </c>
      <c r="O1749" s="15" t="s">
        <v>831</v>
      </c>
      <c r="P1749" s="503" t="s">
        <v>579</v>
      </c>
      <c r="Q1749" s="15">
        <v>3</v>
      </c>
      <c r="R1749" s="15">
        <v>0</v>
      </c>
      <c r="S1749" s="479">
        <v>3</v>
      </c>
      <c r="T1749" s="15">
        <v>4</v>
      </c>
      <c r="U1749" s="471"/>
      <c r="V1749" s="550">
        <v>40</v>
      </c>
      <c r="W1749" s="497">
        <v>21859822</v>
      </c>
      <c r="X1749" s="566" t="s">
        <v>450</v>
      </c>
      <c r="Y1749" s="15" t="s">
        <v>579</v>
      </c>
      <c r="Z1749" s="15"/>
      <c r="AA1749" s="15"/>
      <c r="AB1749" s="15"/>
      <c r="AC1749" s="15" t="s">
        <v>1108</v>
      </c>
      <c r="AD1749" s="15"/>
      <c r="AE1749" s="479"/>
      <c r="AF1749" s="497"/>
      <c r="AG1749" s="497"/>
      <c r="AH1749" s="497" t="s">
        <v>582</v>
      </c>
      <c r="AI1749" s="15">
        <v>1</v>
      </c>
      <c r="AJ1749" s="15">
        <v>7</v>
      </c>
      <c r="AK1749" s="15">
        <v>40</v>
      </c>
      <c r="AL1749" s="15">
        <v>10</v>
      </c>
      <c r="AM1749" s="15">
        <v>10</v>
      </c>
      <c r="AN1749" s="490">
        <f>IF(AJ1749="",S1749,ROUND(((((AL1749/24)+(AM1749/1440))-((AJ1749/24)+(AK1749/1440)))*1440/50),5))</f>
        <v>3</v>
      </c>
      <c r="AO1749" s="491">
        <f>AJ1749/24+AK1749/1440</f>
        <v>0.31944444444444448</v>
      </c>
      <c r="AP1749" s="491">
        <f>AL1749/24+AM1749/1440</f>
        <v>0.4236111111111111</v>
      </c>
      <c r="AQ1749" s="23" t="str" cm="1">
        <f t="array" ref="AQ1749">IF(X1749="","",IF(SUMPRODUCT((X1749=$X$7:$X$2085)*(AI1749=$AI$7:$AI$2085)*(AO1749=$AO$7:$AO$2085)*(AP1749=$AP$7:$AP$2085)*(ROW($X$7:$X$2085)&lt;&gt;ROW(X1749))*((S1749=0)*($S$7:$S$2085&gt;0)+(S1749&gt;0)*($S$7:$S$2085=0)))&gt;0,"SALONES UNIDOS",IF(SUMPRODUCT((X1749=$X$7:$X$2085)*(AI1749=$AI$7:$AI$2085)*((AO1749&lt;$AP$7:$AP$2085)*(AP1749&gt;$AO$7:$AO$2085))*(ROW($X$7:$X$2085)&lt;&gt;ROW(X1749)))&gt;0,"Cruzado","Sin cruce")))</f>
        <v>Sin cruce</v>
      </c>
      <c r="AR1749" s="23" t="str" cm="1">
        <f t="array" ref="AR1749">IF(AE1749="","",IF(SUMPRODUCT((AE1749=$AE$7:$AE$2085)*(AI1749=$AI$7:$AI$2085)*(AO1749=$AO$7:$AO$2085)*(AP1749=$AP$7:$AP$2085)*(ROW($AE$7:$AE$2085)&lt;&gt;ROW(AE1749))*((S1749=0)*($S$7:$S$2085&gt;0)+(S1749&gt;0)*($S$7:$S$2085=0)))&gt;0,"SALONES UNIDOS",IF(SUMPRODUCT((AE1749=$AE$7:$AE$2085)*(AI1749=$AI$7:$AI$2085)*((AO1749&lt;$AP$7:$AP$2085)*(AP1749&gt;$AO$7:$AO$2085))*(ROW($AE$7:$AE$2085)&lt;&gt;ROW(AE1749)))&gt;0,"Cruzado","Sin cruce")))</f>
        <v/>
      </c>
      <c r="AS1749" s="94" t="str">
        <f t="shared" si="34"/>
        <v>PS1SUNAMPEB</v>
      </c>
      <c r="AT1749" s="94" t="str" cm="1">
        <f t="array" ref="AT1749">IF(AS1749="","",IF(SUMPRODUCT((AS1749=$AS$7:$AS$2085)*(AI1749=$AI$7:$AI$2085)*(AO1749=$AO$7:$AO$2085)*(AP1749=$AP$7:$AP$2085)*(ROW($AS$7:$AS$2085)&lt;&gt;ROW(AS1749))*((S1749=0)*($S$7:$S$2085&gt;0)+(S1749&gt;0)*($S$7:$S$2085=0)))&gt;0,"SALONES UNIDOS",IF(SUMPRODUCT((AS1749=$AS$7:$AS$2085)*(AI1749=$AI$7:$AI$2085)*((AO1749&lt;$AP$7:$AP$2085)*(AP1749&gt;$AO$7:$AO$2085))*(ROW($AS$7:$AS$2085)&lt;&gt;ROW(AS1749)))&gt;0,"Cruzado","Sin cruce")))</f>
        <v>Sin cruce</v>
      </c>
    </row>
    <row r="1750" spans="3:46" ht="15.6" hidden="1" customHeight="1">
      <c r="C1750" s="496" t="s">
        <v>572</v>
      </c>
      <c r="D1750" s="479" t="s">
        <v>828</v>
      </c>
      <c r="E1750" s="479">
        <v>20261</v>
      </c>
      <c r="F1750" s="503" t="s">
        <v>111</v>
      </c>
      <c r="G1750" s="497" t="s">
        <v>80</v>
      </c>
      <c r="H1750" s="503" t="s">
        <v>90</v>
      </c>
      <c r="I1750" s="503">
        <v>1</v>
      </c>
      <c r="J1750" s="503" t="s">
        <v>51</v>
      </c>
      <c r="K1750" s="503" t="s">
        <v>51</v>
      </c>
      <c r="L1750" s="499" t="s">
        <v>837</v>
      </c>
      <c r="M1750" s="535" t="s">
        <v>595</v>
      </c>
      <c r="N1750" s="15" t="s">
        <v>586</v>
      </c>
      <c r="O1750" s="15" t="s">
        <v>831</v>
      </c>
      <c r="P1750" s="503" t="s">
        <v>579</v>
      </c>
      <c r="Q1750" s="15">
        <v>0</v>
      </c>
      <c r="R1750" s="15">
        <v>2</v>
      </c>
      <c r="S1750" s="479">
        <v>2</v>
      </c>
      <c r="T1750" s="15">
        <v>4</v>
      </c>
      <c r="U1750" s="471"/>
      <c r="V1750" s="550">
        <v>40</v>
      </c>
      <c r="W1750" s="497">
        <v>21859822</v>
      </c>
      <c r="X1750" s="566" t="s">
        <v>450</v>
      </c>
      <c r="Y1750" s="15" t="s">
        <v>579</v>
      </c>
      <c r="Z1750" s="15"/>
      <c r="AA1750" s="15"/>
      <c r="AB1750" s="15"/>
      <c r="AC1750" s="15" t="s">
        <v>689</v>
      </c>
      <c r="AD1750" s="15"/>
      <c r="AE1750" s="479"/>
      <c r="AF1750" s="497"/>
      <c r="AG1750" s="497"/>
      <c r="AH1750" s="497" t="s">
        <v>100</v>
      </c>
      <c r="AI1750" s="15">
        <v>5</v>
      </c>
      <c r="AJ1750" s="15">
        <v>7</v>
      </c>
      <c r="AK1750" s="15">
        <v>40</v>
      </c>
      <c r="AL1750" s="15">
        <v>9</v>
      </c>
      <c r="AM1750" s="15">
        <v>20</v>
      </c>
      <c r="AN1750" s="490">
        <f>IF(AJ1750="",S1750,ROUND(((((AL1750/24)+(AM1750/1440))-((AJ1750/24)+(AK1750/1440)))*1440/50),5))</f>
        <v>2</v>
      </c>
      <c r="AO1750" s="491">
        <f>AJ1750/24+AK1750/1440</f>
        <v>0.31944444444444448</v>
      </c>
      <c r="AP1750" s="491">
        <f>AL1750/24+AM1750/1440</f>
        <v>0.3888888888888889</v>
      </c>
      <c r="AQ1750" s="23" t="str" cm="1">
        <f t="array" ref="AQ1750">IF(X1750="","",IF(SUMPRODUCT((X1750=$X$7:$X$2085)*(AI1750=$AI$7:$AI$2085)*(AO1750=$AO$7:$AO$2085)*(AP1750=$AP$7:$AP$2085)*(ROW($X$7:$X$2085)&lt;&gt;ROW(X1750))*((S1750=0)*($S$7:$S$2085&gt;0)+(S1750&gt;0)*($S$7:$S$2085=0)))&gt;0,"SALONES UNIDOS",IF(SUMPRODUCT((X1750=$X$7:$X$2085)*(AI1750=$AI$7:$AI$2085)*((AO1750&lt;$AP$7:$AP$2085)*(AP1750&gt;$AO$7:$AO$2085))*(ROW($X$7:$X$2085)&lt;&gt;ROW(X1750)))&gt;0,"Cruzado","Sin cruce")))</f>
        <v>Sin cruce</v>
      </c>
      <c r="AR1750" s="23" t="str" cm="1">
        <f t="array" ref="AR1750">IF(AE1750="","",IF(SUMPRODUCT((AE1750=$AE$7:$AE$2085)*(AI1750=$AI$7:$AI$2085)*(AO1750=$AO$7:$AO$2085)*(AP1750=$AP$7:$AP$2085)*(ROW($AE$7:$AE$2085)&lt;&gt;ROW(AE1750))*((S1750=0)*($S$7:$S$2085&gt;0)+(S1750&gt;0)*($S$7:$S$2085=0)))&gt;0,"SALONES UNIDOS",IF(SUMPRODUCT((AE1750=$AE$7:$AE$2085)*(AI1750=$AI$7:$AI$2085)*((AO1750&lt;$AP$7:$AP$2085)*(AP1750&gt;$AO$7:$AO$2085))*(ROW($AE$7:$AE$2085)&lt;&gt;ROW(AE1750)))&gt;0,"Cruzado","Sin cruce")))</f>
        <v/>
      </c>
      <c r="AS1750" s="94" t="str">
        <f t="shared" si="34"/>
        <v>PS1SUNAMPEB</v>
      </c>
      <c r="AT1750" s="94" t="str" cm="1">
        <f t="array" ref="AT1750">IF(AS1750="","",IF(SUMPRODUCT((AS1750=$AS$7:$AS$2085)*(AI1750=$AI$7:$AI$2085)*(AO1750=$AO$7:$AO$2085)*(AP1750=$AP$7:$AP$2085)*(ROW($AS$7:$AS$2085)&lt;&gt;ROW(AS1750))*((S1750=0)*($S$7:$S$2085&gt;0)+(S1750&gt;0)*($S$7:$S$2085=0)))&gt;0,"SALONES UNIDOS",IF(SUMPRODUCT((AS1750=$AS$7:$AS$2085)*(AI1750=$AI$7:$AI$2085)*((AO1750&lt;$AP$7:$AP$2085)*(AP1750&gt;$AO$7:$AO$2085))*(ROW($AS$7:$AS$2085)&lt;&gt;ROW(AS1750)))&gt;0,"Cruzado","Sin cruce")))</f>
        <v>Sin cruce</v>
      </c>
    </row>
    <row r="1751" spans="3:46" ht="15.6" hidden="1" customHeight="1">
      <c r="C1751" s="509" t="s">
        <v>572</v>
      </c>
      <c r="D1751" s="484" t="s">
        <v>828</v>
      </c>
      <c r="E1751" s="484">
        <v>20261</v>
      </c>
      <c r="F1751" s="513" t="s">
        <v>111</v>
      </c>
      <c r="G1751" s="510" t="s">
        <v>80</v>
      </c>
      <c r="H1751" s="513" t="s">
        <v>90</v>
      </c>
      <c r="I1751" s="513">
        <v>1</v>
      </c>
      <c r="J1751" s="513" t="s">
        <v>77</v>
      </c>
      <c r="K1751" s="513" t="s">
        <v>77</v>
      </c>
      <c r="L1751" s="512" t="s">
        <v>829</v>
      </c>
      <c r="M1751" s="540" t="s">
        <v>754</v>
      </c>
      <c r="N1751" s="485" t="s">
        <v>830</v>
      </c>
      <c r="O1751" s="485" t="s">
        <v>831</v>
      </c>
      <c r="P1751" s="513" t="s">
        <v>579</v>
      </c>
      <c r="Q1751" s="485">
        <v>2</v>
      </c>
      <c r="R1751" s="485">
        <v>0</v>
      </c>
      <c r="S1751" s="484">
        <v>2</v>
      </c>
      <c r="T1751" s="485">
        <v>3</v>
      </c>
      <c r="U1751" s="474" t="s">
        <v>520</v>
      </c>
      <c r="V1751" s="555">
        <v>20</v>
      </c>
      <c r="W1751" s="548">
        <v>21534093</v>
      </c>
      <c r="X1751" s="564" t="s">
        <v>515</v>
      </c>
      <c r="Y1751" s="485" t="s">
        <v>579</v>
      </c>
      <c r="Z1751" s="485"/>
      <c r="AA1751" s="485"/>
      <c r="AB1751" s="485"/>
      <c r="AC1751" s="485" t="s">
        <v>596</v>
      </c>
      <c r="AD1751" s="485"/>
      <c r="AE1751" s="479"/>
      <c r="AF1751" s="510"/>
      <c r="AG1751" s="510"/>
      <c r="AH1751" s="510" t="s">
        <v>582</v>
      </c>
      <c r="AI1751" s="485">
        <v>4</v>
      </c>
      <c r="AJ1751" s="485">
        <v>7</v>
      </c>
      <c r="AK1751" s="485">
        <v>40</v>
      </c>
      <c r="AL1751" s="485">
        <v>9</v>
      </c>
      <c r="AM1751" s="485">
        <v>20</v>
      </c>
      <c r="AN1751" s="490">
        <f>IF(AJ1751="",S1751,ROUND(((((AL1751/24)+(AM1751/1440))-((AJ1751/24)+(AK1751/1440)))*1440/50),5))</f>
        <v>2</v>
      </c>
      <c r="AO1751" s="491">
        <f>AJ1751/24+AK1751/1440</f>
        <v>0.31944444444444448</v>
      </c>
      <c r="AP1751" s="491">
        <f>AL1751/24+AM1751/1440</f>
        <v>0.3888888888888889</v>
      </c>
      <c r="AQ1751" s="23" t="str" cm="1">
        <f t="array" ref="AQ1751">IF(X1751="","",IF(SUMPRODUCT((X1751=$X$7:$X$2085)*(AI1751=$AI$7:$AI$2085)*(AO1751=$AO$7:$AO$2085)*(AP1751=$AP$7:$AP$2085)*(ROW($X$7:$X$2085)&lt;&gt;ROW(X1751))*((S1751=0)*($S$7:$S$2085&gt;0)+(S1751&gt;0)*($S$7:$S$2085=0)))&gt;0,"SALONES UNIDOS",IF(SUMPRODUCT((X1751=$X$7:$X$2085)*(AI1751=$AI$7:$AI$2085)*((AO1751&lt;$AP$7:$AP$2085)*(AP1751&gt;$AO$7:$AO$2085))*(ROW($X$7:$X$2085)&lt;&gt;ROW(X1751)))&gt;0,"Cruzado","Sin cruce")))</f>
        <v>Sin cruce</v>
      </c>
      <c r="AR1751" s="23" t="str" cm="1">
        <f t="array" ref="AR1751">IF(AE1751="","",IF(SUMPRODUCT((AE1751=$AE$7:$AE$2085)*(AI1751=$AI$7:$AI$2085)*(AO1751=$AO$7:$AO$2085)*(AP1751=$AP$7:$AP$2085)*(ROW($AE$7:$AE$2085)&lt;&gt;ROW(AE1751))*((S1751=0)*($S$7:$S$2085&gt;0)+(S1751&gt;0)*($S$7:$S$2085=0)))&gt;0,"SALONES UNIDOS",IF(SUMPRODUCT((AE1751=$AE$7:$AE$2085)*(AI1751=$AI$7:$AI$2085)*((AO1751&lt;$AP$7:$AP$2085)*(AP1751&gt;$AO$7:$AO$2085))*(ROW($AE$7:$AE$2085)&lt;&gt;ROW(AE1751)))&gt;0,"Cruzado","Sin cruce")))</f>
        <v/>
      </c>
      <c r="AS1751" s="94" t="str">
        <f t="shared" si="34"/>
        <v>PS1SUNAMPEE</v>
      </c>
      <c r="AT1751" s="94" t="str" cm="1">
        <f t="array" ref="AT1751">IF(AS1751="","",IF(SUMPRODUCT((AS1751=$AS$7:$AS$2085)*(AI1751=$AI$7:$AI$2085)*(AO1751=$AO$7:$AO$2085)*(AP1751=$AP$7:$AP$2085)*(ROW($AS$7:$AS$2085)&lt;&gt;ROW(AS1751))*((S1751=0)*($S$7:$S$2085&gt;0)+(S1751&gt;0)*($S$7:$S$2085=0)))&gt;0,"SALONES UNIDOS",IF(SUMPRODUCT((AS1751=$AS$7:$AS$2085)*(AI1751=$AI$7:$AI$2085)*((AO1751&lt;$AP$7:$AP$2085)*(AP1751&gt;$AO$7:$AO$2085))*(ROW($AS$7:$AS$2085)&lt;&gt;ROW(AS1751)))&gt;0,"Cruzado","Sin cruce")))</f>
        <v>Sin cruce</v>
      </c>
    </row>
    <row r="1752" spans="3:46" ht="15.6" hidden="1" customHeight="1">
      <c r="C1752" s="509" t="s">
        <v>572</v>
      </c>
      <c r="D1752" s="484" t="s">
        <v>828</v>
      </c>
      <c r="E1752" s="484">
        <v>20261</v>
      </c>
      <c r="F1752" s="513" t="s">
        <v>111</v>
      </c>
      <c r="G1752" s="510" t="s">
        <v>80</v>
      </c>
      <c r="H1752" s="513" t="s">
        <v>90</v>
      </c>
      <c r="I1752" s="513">
        <v>1</v>
      </c>
      <c r="J1752" s="513" t="s">
        <v>77</v>
      </c>
      <c r="K1752" s="513" t="s">
        <v>77</v>
      </c>
      <c r="L1752" s="512" t="s">
        <v>829</v>
      </c>
      <c r="M1752" s="540" t="s">
        <v>754</v>
      </c>
      <c r="N1752" s="485" t="s">
        <v>830</v>
      </c>
      <c r="O1752" s="485" t="s">
        <v>831</v>
      </c>
      <c r="P1752" s="513" t="s">
        <v>579</v>
      </c>
      <c r="Q1752" s="485">
        <v>0</v>
      </c>
      <c r="R1752" s="485">
        <v>2</v>
      </c>
      <c r="S1752" s="484">
        <v>2</v>
      </c>
      <c r="T1752" s="485">
        <v>3</v>
      </c>
      <c r="U1752" s="474" t="s">
        <v>520</v>
      </c>
      <c r="V1752" s="555">
        <v>20</v>
      </c>
      <c r="W1752" s="548">
        <v>21534093</v>
      </c>
      <c r="X1752" s="564" t="s">
        <v>515</v>
      </c>
      <c r="Y1752" s="485" t="s">
        <v>579</v>
      </c>
      <c r="Z1752" s="485"/>
      <c r="AA1752" s="485"/>
      <c r="AB1752" s="485"/>
      <c r="AC1752" s="493"/>
      <c r="AD1752" s="485"/>
      <c r="AE1752" s="485" t="s">
        <v>1073</v>
      </c>
      <c r="AF1752" s="510"/>
      <c r="AG1752" s="510"/>
      <c r="AH1752" s="510" t="s">
        <v>100</v>
      </c>
      <c r="AI1752" s="485">
        <v>4</v>
      </c>
      <c r="AJ1752" s="485">
        <v>9</v>
      </c>
      <c r="AK1752" s="485">
        <v>20</v>
      </c>
      <c r="AL1752" s="485">
        <v>11</v>
      </c>
      <c r="AM1752" s="485">
        <v>0</v>
      </c>
      <c r="AN1752" s="490">
        <f>IF(AJ1752="",S1752,ROUND(((((AL1752/24)+(AM1752/1440))-((AJ1752/24)+(AK1752/1440)))*1440/50),5))</f>
        <v>2</v>
      </c>
      <c r="AO1752" s="491">
        <f>AJ1752/24+AK1752/1440</f>
        <v>0.3888888888888889</v>
      </c>
      <c r="AP1752" s="491">
        <f>AL1752/24+AM1752/1440</f>
        <v>0.45833333333333331</v>
      </c>
      <c r="AQ1752" s="23" t="str" cm="1">
        <f t="array" ref="AQ1752">IF(X1752="","",IF(SUMPRODUCT((X1752=$X$7:$X$2085)*(AI1752=$AI$7:$AI$2085)*(AO1752=$AO$7:$AO$2085)*(AP1752=$AP$7:$AP$2085)*(ROW($X$7:$X$2085)&lt;&gt;ROW(X1752))*((S1752=0)*($S$7:$S$2085&gt;0)+(S1752&gt;0)*($S$7:$S$2085=0)))&gt;0,"SALONES UNIDOS",IF(SUMPRODUCT((X1752=$X$7:$X$2085)*(AI1752=$AI$7:$AI$2085)*((AO1752&lt;$AP$7:$AP$2085)*(AP1752&gt;$AO$7:$AO$2085))*(ROW($X$7:$X$2085)&lt;&gt;ROW(X1752)))&gt;0,"Cruzado","Sin cruce")))</f>
        <v>Sin cruce</v>
      </c>
      <c r="AR1752" s="23" t="str" cm="1">
        <f t="array" ref="AR1752">IF(AE1752="","",IF(SUMPRODUCT((AE1752=$AE$7:$AE$2085)*(AI1752=$AI$7:$AI$2085)*(AO1752=$AO$7:$AO$2085)*(AP1752=$AP$7:$AP$2085)*(ROW($AE$7:$AE$2085)&lt;&gt;ROW(AE1752))*((S1752=0)*($S$7:$S$2085&gt;0)+(S1752&gt;0)*($S$7:$S$2085=0)))&gt;0,"SALONES UNIDOS",IF(SUMPRODUCT((AE1752=$AE$7:$AE$2085)*(AI1752=$AI$7:$AI$2085)*((AO1752&lt;$AP$7:$AP$2085)*(AP1752&gt;$AO$7:$AO$2085))*(ROW($AE$7:$AE$2085)&lt;&gt;ROW(AE1752)))&gt;0,"Cruzado","Sin cruce")))</f>
        <v>Sin cruce</v>
      </c>
      <c r="AS1752" s="94" t="str">
        <f t="shared" si="34"/>
        <v>PS1SUNAMPEE</v>
      </c>
      <c r="AT1752" s="94" t="str" cm="1">
        <f t="array" ref="AT1752">IF(AS1752="","",IF(SUMPRODUCT((AS1752=$AS$7:$AS$2085)*(AI1752=$AI$7:$AI$2085)*(AO1752=$AO$7:$AO$2085)*(AP1752=$AP$7:$AP$2085)*(ROW($AS$7:$AS$2085)&lt;&gt;ROW(AS1752))*((S1752=0)*($S$7:$S$2085&gt;0)+(S1752&gt;0)*($S$7:$S$2085=0)))&gt;0,"SALONES UNIDOS",IF(SUMPRODUCT((AS1752=$AS$7:$AS$2085)*(AI1752=$AI$7:$AI$2085)*((AO1752&lt;$AP$7:$AP$2085)*(AP1752&gt;$AO$7:$AO$2085))*(ROW($AS$7:$AS$2085)&lt;&gt;ROW(AS1752)))&gt;0,"Cruzado","Sin cruce")))</f>
        <v>Sin cruce</v>
      </c>
    </row>
    <row r="1753" spans="3:46" ht="15.6" hidden="1" customHeight="1">
      <c r="C1753" s="509" t="s">
        <v>572</v>
      </c>
      <c r="D1753" s="484" t="s">
        <v>828</v>
      </c>
      <c r="E1753" s="484">
        <v>20261</v>
      </c>
      <c r="F1753" s="513" t="s">
        <v>111</v>
      </c>
      <c r="G1753" s="510" t="s">
        <v>80</v>
      </c>
      <c r="H1753" s="513" t="s">
        <v>90</v>
      </c>
      <c r="I1753" s="513">
        <v>1</v>
      </c>
      <c r="J1753" s="513" t="s">
        <v>77</v>
      </c>
      <c r="K1753" s="513" t="s">
        <v>77</v>
      </c>
      <c r="L1753" s="512" t="s">
        <v>832</v>
      </c>
      <c r="M1753" s="540" t="s">
        <v>585</v>
      </c>
      <c r="N1753" s="485" t="s">
        <v>586</v>
      </c>
      <c r="O1753" s="485" t="s">
        <v>831</v>
      </c>
      <c r="P1753" s="513" t="s">
        <v>579</v>
      </c>
      <c r="Q1753" s="485">
        <v>2</v>
      </c>
      <c r="R1753" s="485">
        <v>2</v>
      </c>
      <c r="S1753" s="484">
        <v>4</v>
      </c>
      <c r="T1753" s="485">
        <v>3</v>
      </c>
      <c r="U1753" s="474" t="s">
        <v>520</v>
      </c>
      <c r="V1753" s="555">
        <v>20</v>
      </c>
      <c r="W1753" s="548">
        <v>40364065</v>
      </c>
      <c r="X1753" s="564" t="s">
        <v>201</v>
      </c>
      <c r="Y1753" s="485" t="s">
        <v>579</v>
      </c>
      <c r="Z1753" s="485"/>
      <c r="AA1753" s="485"/>
      <c r="AB1753" s="485"/>
      <c r="AC1753" s="485" t="s">
        <v>1113</v>
      </c>
      <c r="AD1753" s="485"/>
      <c r="AE1753" s="479"/>
      <c r="AF1753" s="510"/>
      <c r="AG1753" s="510"/>
      <c r="AH1753" s="510" t="s">
        <v>203</v>
      </c>
      <c r="AI1753" s="485">
        <v>5</v>
      </c>
      <c r="AJ1753" s="485">
        <v>13</v>
      </c>
      <c r="AK1753" s="485">
        <v>30</v>
      </c>
      <c r="AL1753" s="485">
        <v>16</v>
      </c>
      <c r="AM1753" s="485">
        <v>50</v>
      </c>
      <c r="AN1753" s="490">
        <f>IF(AJ1753="",S1753,ROUND(((((AL1753/24)+(AM1753/1440))-((AJ1753/24)+(AK1753/1440)))*1440/50),5))</f>
        <v>4</v>
      </c>
      <c r="AO1753" s="491">
        <f>AJ1753/24+AK1753/1440</f>
        <v>0.5625</v>
      </c>
      <c r="AP1753" s="491">
        <f>AL1753/24+AM1753/1440</f>
        <v>0.70138888888888884</v>
      </c>
      <c r="AQ1753" s="23" t="str" cm="1">
        <f t="array" ref="AQ1753">IF(X1753="","",IF(SUMPRODUCT((X1753=$X$7:$X$2085)*(AI1753=$AI$7:$AI$2085)*(AO1753=$AO$7:$AO$2085)*(AP1753=$AP$7:$AP$2085)*(ROW($X$7:$X$2085)&lt;&gt;ROW(X1753))*((S1753=0)*($S$7:$S$2085&gt;0)+(S1753&gt;0)*($S$7:$S$2085=0)))&gt;0,"SALONES UNIDOS",IF(SUMPRODUCT((X1753=$X$7:$X$2085)*(AI1753=$AI$7:$AI$2085)*((AO1753&lt;$AP$7:$AP$2085)*(AP1753&gt;$AO$7:$AO$2085))*(ROW($X$7:$X$2085)&lt;&gt;ROW(X1753)))&gt;0,"Cruzado","Sin cruce")))</f>
        <v>Sin cruce</v>
      </c>
      <c r="AR1753" s="23" t="str" cm="1">
        <f t="array" ref="AR1753">IF(AE1753="","",IF(SUMPRODUCT((AE1753=$AE$7:$AE$2085)*(AI1753=$AI$7:$AI$2085)*(AO1753=$AO$7:$AO$2085)*(AP1753=$AP$7:$AP$2085)*(ROW($AE$7:$AE$2085)&lt;&gt;ROW(AE1753))*((S1753=0)*($S$7:$S$2085&gt;0)+(S1753&gt;0)*($S$7:$S$2085=0)))&gt;0,"SALONES UNIDOS",IF(SUMPRODUCT((AE1753=$AE$7:$AE$2085)*(AI1753=$AI$7:$AI$2085)*((AO1753&lt;$AP$7:$AP$2085)*(AP1753&gt;$AO$7:$AO$2085))*(ROW($AE$7:$AE$2085)&lt;&gt;ROW(AE1753)))&gt;0,"Cruzado","Sin cruce")))</f>
        <v/>
      </c>
      <c r="AS1753" s="94" t="str">
        <f t="shared" si="34"/>
        <v>PS1SUNAMPEE</v>
      </c>
      <c r="AT1753" s="94" t="str" cm="1">
        <f t="array" ref="AT1753">IF(AS1753="","",IF(SUMPRODUCT((AS1753=$AS$7:$AS$2085)*(AI1753=$AI$7:$AI$2085)*(AO1753=$AO$7:$AO$2085)*(AP1753=$AP$7:$AP$2085)*(ROW($AS$7:$AS$2085)&lt;&gt;ROW(AS1753))*((S1753=0)*($S$7:$S$2085&gt;0)+(S1753&gt;0)*($S$7:$S$2085=0)))&gt;0,"SALONES UNIDOS",IF(SUMPRODUCT((AS1753=$AS$7:$AS$2085)*(AI1753=$AI$7:$AI$2085)*((AO1753&lt;$AP$7:$AP$2085)*(AP1753&gt;$AO$7:$AO$2085))*(ROW($AS$7:$AS$2085)&lt;&gt;ROW(AS1753)))&gt;0,"Cruzado","Sin cruce")))</f>
        <v>Sin cruce</v>
      </c>
    </row>
    <row r="1754" spans="3:46" ht="15.6" hidden="1" customHeight="1">
      <c r="C1754" s="509" t="s">
        <v>572</v>
      </c>
      <c r="D1754" s="484" t="s">
        <v>828</v>
      </c>
      <c r="E1754" s="484">
        <v>20261</v>
      </c>
      <c r="F1754" s="513" t="s">
        <v>111</v>
      </c>
      <c r="G1754" s="510" t="s">
        <v>80</v>
      </c>
      <c r="H1754" s="513" t="s">
        <v>90</v>
      </c>
      <c r="I1754" s="513">
        <v>1</v>
      </c>
      <c r="J1754" s="513" t="s">
        <v>77</v>
      </c>
      <c r="K1754" s="513" t="s">
        <v>77</v>
      </c>
      <c r="L1754" s="512" t="s">
        <v>833</v>
      </c>
      <c r="M1754" s="540" t="s">
        <v>834</v>
      </c>
      <c r="N1754" s="485" t="s">
        <v>830</v>
      </c>
      <c r="O1754" s="485" t="s">
        <v>831</v>
      </c>
      <c r="P1754" s="513" t="s">
        <v>579</v>
      </c>
      <c r="Q1754" s="485">
        <v>2</v>
      </c>
      <c r="R1754" s="485">
        <v>2</v>
      </c>
      <c r="S1754" s="484">
        <v>4</v>
      </c>
      <c r="T1754" s="485">
        <v>3</v>
      </c>
      <c r="U1754" s="474" t="s">
        <v>520</v>
      </c>
      <c r="V1754" s="555">
        <v>20</v>
      </c>
      <c r="W1754" s="548">
        <v>70674579</v>
      </c>
      <c r="X1754" s="564" t="s">
        <v>462</v>
      </c>
      <c r="Y1754" s="485" t="s">
        <v>579</v>
      </c>
      <c r="Z1754" s="485"/>
      <c r="AA1754" s="485"/>
      <c r="AB1754" s="485"/>
      <c r="AC1754" s="485" t="s">
        <v>596</v>
      </c>
      <c r="AD1754" s="485"/>
      <c r="AE1754" s="479"/>
      <c r="AF1754" s="510"/>
      <c r="AG1754" s="510"/>
      <c r="AH1754" s="510" t="s">
        <v>203</v>
      </c>
      <c r="AI1754" s="485">
        <v>5</v>
      </c>
      <c r="AJ1754" s="485">
        <v>8</v>
      </c>
      <c r="AK1754" s="485">
        <v>30</v>
      </c>
      <c r="AL1754" s="485">
        <v>11</v>
      </c>
      <c r="AM1754" s="485">
        <v>50</v>
      </c>
      <c r="AN1754" s="490">
        <f>IF(AJ1754="",S1754,ROUND(((((AL1754/24)+(AM1754/1440))-((AJ1754/24)+(AK1754/1440)))*1440/50),5))</f>
        <v>4</v>
      </c>
      <c r="AO1754" s="491">
        <f>AJ1754/24+AK1754/1440</f>
        <v>0.35416666666666663</v>
      </c>
      <c r="AP1754" s="491">
        <f>AL1754/24+AM1754/1440</f>
        <v>0.49305555555555552</v>
      </c>
      <c r="AQ1754" s="23" t="str" cm="1">
        <f t="array" ref="AQ1754">IF(X1754="","",IF(SUMPRODUCT((X1754=$X$7:$X$2085)*(AI1754=$AI$7:$AI$2085)*(AO1754=$AO$7:$AO$2085)*(AP1754=$AP$7:$AP$2085)*(ROW($X$7:$X$2085)&lt;&gt;ROW(X1754))*((S1754=0)*($S$7:$S$2085&gt;0)+(S1754&gt;0)*($S$7:$S$2085=0)))&gt;0,"SALONES UNIDOS",IF(SUMPRODUCT((X1754=$X$7:$X$2085)*(AI1754=$AI$7:$AI$2085)*((AO1754&lt;$AP$7:$AP$2085)*(AP1754&gt;$AO$7:$AO$2085))*(ROW($X$7:$X$2085)&lt;&gt;ROW(X1754)))&gt;0,"Cruzado","Sin cruce")))</f>
        <v>Sin cruce</v>
      </c>
      <c r="AR1754" s="23" t="str" cm="1">
        <f t="array" ref="AR1754">IF(AE1754="","",IF(SUMPRODUCT((AE1754=$AE$7:$AE$2085)*(AI1754=$AI$7:$AI$2085)*(AO1754=$AO$7:$AO$2085)*(AP1754=$AP$7:$AP$2085)*(ROW($AE$7:$AE$2085)&lt;&gt;ROW(AE1754))*((S1754=0)*($S$7:$S$2085&gt;0)+(S1754&gt;0)*($S$7:$S$2085=0)))&gt;0,"SALONES UNIDOS",IF(SUMPRODUCT((AE1754=$AE$7:$AE$2085)*(AI1754=$AI$7:$AI$2085)*((AO1754&lt;$AP$7:$AP$2085)*(AP1754&gt;$AO$7:$AO$2085))*(ROW($AE$7:$AE$2085)&lt;&gt;ROW(AE1754)))&gt;0,"Cruzado","Sin cruce")))</f>
        <v/>
      </c>
      <c r="AS1754" s="94" t="str">
        <f t="shared" si="34"/>
        <v>PS1SUNAMPEE</v>
      </c>
      <c r="AT1754" s="94" t="str" cm="1">
        <f t="array" ref="AT1754">IF(AS1754="","",IF(SUMPRODUCT((AS1754=$AS$7:$AS$2085)*(AI1754=$AI$7:$AI$2085)*(AO1754=$AO$7:$AO$2085)*(AP1754=$AP$7:$AP$2085)*(ROW($AS$7:$AS$2085)&lt;&gt;ROW(AS1754))*((S1754=0)*($S$7:$S$2085&gt;0)+(S1754&gt;0)*($S$7:$S$2085=0)))&gt;0,"SALONES UNIDOS",IF(SUMPRODUCT((AS1754=$AS$7:$AS$2085)*(AI1754=$AI$7:$AI$2085)*((AO1754&lt;$AP$7:$AP$2085)*(AP1754&gt;$AO$7:$AO$2085))*(ROW($AS$7:$AS$2085)&lt;&gt;ROW(AS1754)))&gt;0,"Cruzado","Sin cruce")))</f>
        <v>Sin cruce</v>
      </c>
    </row>
    <row r="1755" spans="3:46" ht="15.6" hidden="1" customHeight="1">
      <c r="C1755" s="509" t="s">
        <v>572</v>
      </c>
      <c r="D1755" s="484" t="s">
        <v>828</v>
      </c>
      <c r="E1755" s="484">
        <v>20261</v>
      </c>
      <c r="F1755" s="513" t="s">
        <v>111</v>
      </c>
      <c r="G1755" s="510" t="s">
        <v>80</v>
      </c>
      <c r="H1755" s="513" t="s">
        <v>90</v>
      </c>
      <c r="I1755" s="513">
        <v>1</v>
      </c>
      <c r="J1755" s="513" t="s">
        <v>77</v>
      </c>
      <c r="K1755" s="513" t="s">
        <v>77</v>
      </c>
      <c r="L1755" s="512" t="s">
        <v>835</v>
      </c>
      <c r="M1755" s="540" t="s">
        <v>591</v>
      </c>
      <c r="N1755" s="485" t="s">
        <v>586</v>
      </c>
      <c r="O1755" s="485" t="s">
        <v>831</v>
      </c>
      <c r="P1755" s="513" t="s">
        <v>579</v>
      </c>
      <c r="Q1755" s="485">
        <v>3</v>
      </c>
      <c r="R1755" s="485">
        <v>2</v>
      </c>
      <c r="S1755" s="484">
        <v>5</v>
      </c>
      <c r="T1755" s="485">
        <v>4</v>
      </c>
      <c r="U1755" s="474" t="s">
        <v>520</v>
      </c>
      <c r="V1755" s="555">
        <v>20</v>
      </c>
      <c r="W1755" s="643">
        <v>21885297</v>
      </c>
      <c r="X1755" s="644" t="s">
        <v>512</v>
      </c>
      <c r="Y1755" s="485" t="s">
        <v>579</v>
      </c>
      <c r="Z1755" s="485"/>
      <c r="AA1755" s="485"/>
      <c r="AB1755" s="485"/>
      <c r="AC1755" s="645" t="s">
        <v>1120</v>
      </c>
      <c r="AD1755" s="485"/>
      <c r="AE1755" s="479"/>
      <c r="AF1755" s="510"/>
      <c r="AG1755" s="510"/>
      <c r="AH1755" s="510" t="s">
        <v>203</v>
      </c>
      <c r="AI1755" s="485">
        <v>2</v>
      </c>
      <c r="AJ1755" s="485">
        <v>9</v>
      </c>
      <c r="AK1755" s="485">
        <v>20</v>
      </c>
      <c r="AL1755" s="485">
        <v>13</v>
      </c>
      <c r="AM1755" s="485">
        <v>30</v>
      </c>
      <c r="AN1755" s="490">
        <f>IF(AJ1755="",S1755,ROUND(((((AL1755/24)+(AM1755/1440))-((AJ1755/24)+(AK1755/1440)))*1440/50),5))</f>
        <v>5</v>
      </c>
      <c r="AO1755" s="491">
        <f>AJ1755/24+AK1755/1440</f>
        <v>0.3888888888888889</v>
      </c>
      <c r="AP1755" s="491">
        <f>AL1755/24+AM1755/1440</f>
        <v>0.5625</v>
      </c>
      <c r="AQ1755" s="23" t="str" cm="1">
        <f t="array" ref="AQ1755">IF(X1755="","",IF(SUMPRODUCT((X1755=$X$7:$X$2085)*(AI1755=$AI$7:$AI$2085)*(AO1755=$AO$7:$AO$2085)*(AP1755=$AP$7:$AP$2085)*(ROW($X$7:$X$2085)&lt;&gt;ROW(X1755))*((S1755=0)*($S$7:$S$2085&gt;0)+(S1755&gt;0)*($S$7:$S$2085=0)))&gt;0,"SALONES UNIDOS",IF(SUMPRODUCT((X1755=$X$7:$X$2085)*(AI1755=$AI$7:$AI$2085)*((AO1755&lt;$AP$7:$AP$2085)*(AP1755&gt;$AO$7:$AO$2085))*(ROW($X$7:$X$2085)&lt;&gt;ROW(X1755)))&gt;0,"Cruzado","Sin cruce")))</f>
        <v>Sin cruce</v>
      </c>
      <c r="AR1755" s="23" t="str" cm="1">
        <f t="array" ref="AR1755">IF(AE1755="","",IF(SUMPRODUCT((AE1755=$AE$7:$AE$2085)*(AI1755=$AI$7:$AI$2085)*(AO1755=$AO$7:$AO$2085)*(AP1755=$AP$7:$AP$2085)*(ROW($AE$7:$AE$2085)&lt;&gt;ROW(AE1755))*((S1755=0)*($S$7:$S$2085&gt;0)+(S1755&gt;0)*($S$7:$S$2085=0)))&gt;0,"SALONES UNIDOS",IF(SUMPRODUCT((AE1755=$AE$7:$AE$2085)*(AI1755=$AI$7:$AI$2085)*((AO1755&lt;$AP$7:$AP$2085)*(AP1755&gt;$AO$7:$AO$2085))*(ROW($AE$7:$AE$2085)&lt;&gt;ROW(AE1755)))&gt;0,"Cruzado","Sin cruce")))</f>
        <v/>
      </c>
      <c r="AS1755" s="94" t="str">
        <f t="shared" si="34"/>
        <v>PS1SUNAMPEE</v>
      </c>
      <c r="AT1755" s="94" t="str" cm="1">
        <f t="array" ref="AT1755">IF(AS1755="","",IF(SUMPRODUCT((AS1755=$AS$7:$AS$2085)*(AI1755=$AI$7:$AI$2085)*(AO1755=$AO$7:$AO$2085)*(AP1755=$AP$7:$AP$2085)*(ROW($AS$7:$AS$2085)&lt;&gt;ROW(AS1755))*((S1755=0)*($S$7:$S$2085&gt;0)+(S1755&gt;0)*($S$7:$S$2085=0)))&gt;0,"SALONES UNIDOS",IF(SUMPRODUCT((AS1755=$AS$7:$AS$2085)*(AI1755=$AI$7:$AI$2085)*((AO1755&lt;$AP$7:$AP$2085)*(AP1755&gt;$AO$7:$AO$2085))*(ROW($AS$7:$AS$2085)&lt;&gt;ROW(AS1755)))&gt;0,"Cruzado","Sin cruce")))</f>
        <v>Sin cruce</v>
      </c>
    </row>
    <row r="1756" spans="3:46" ht="15.6" hidden="1" customHeight="1">
      <c r="C1756" s="509" t="s">
        <v>572</v>
      </c>
      <c r="D1756" s="484" t="s">
        <v>828</v>
      </c>
      <c r="E1756" s="484">
        <v>20261</v>
      </c>
      <c r="F1756" s="513" t="s">
        <v>111</v>
      </c>
      <c r="G1756" s="510" t="s">
        <v>80</v>
      </c>
      <c r="H1756" s="513" t="s">
        <v>90</v>
      </c>
      <c r="I1756" s="513">
        <v>1</v>
      </c>
      <c r="J1756" s="513" t="s">
        <v>77</v>
      </c>
      <c r="K1756" s="513" t="s">
        <v>77</v>
      </c>
      <c r="L1756" s="512" t="s">
        <v>836</v>
      </c>
      <c r="M1756" s="540" t="s">
        <v>593</v>
      </c>
      <c r="N1756" s="485" t="s">
        <v>586</v>
      </c>
      <c r="O1756" s="485" t="s">
        <v>831</v>
      </c>
      <c r="P1756" s="513" t="s">
        <v>579</v>
      </c>
      <c r="Q1756" s="485">
        <v>3</v>
      </c>
      <c r="R1756" s="485">
        <v>2</v>
      </c>
      <c r="S1756" s="484">
        <v>5</v>
      </c>
      <c r="T1756" s="485">
        <v>4</v>
      </c>
      <c r="U1756" s="474" t="s">
        <v>520</v>
      </c>
      <c r="V1756" s="555">
        <v>20</v>
      </c>
      <c r="W1756" s="548">
        <v>21882544</v>
      </c>
      <c r="X1756" s="564" t="s">
        <v>367</v>
      </c>
      <c r="Y1756" s="485" t="s">
        <v>579</v>
      </c>
      <c r="Z1756" s="485"/>
      <c r="AA1756" s="485"/>
      <c r="AB1756" s="485"/>
      <c r="AC1756" s="485" t="s">
        <v>596</v>
      </c>
      <c r="AD1756" s="485"/>
      <c r="AE1756" s="479"/>
      <c r="AF1756" s="510"/>
      <c r="AG1756" s="510"/>
      <c r="AH1756" s="510" t="s">
        <v>203</v>
      </c>
      <c r="AI1756" s="485">
        <v>3</v>
      </c>
      <c r="AJ1756" s="485">
        <v>7</v>
      </c>
      <c r="AK1756" s="485">
        <v>40</v>
      </c>
      <c r="AL1756" s="485">
        <v>11</v>
      </c>
      <c r="AM1756" s="485">
        <v>50</v>
      </c>
      <c r="AN1756" s="490">
        <f>IF(AJ1756="",S1756,ROUND(((((AL1756/24)+(AM1756/1440))-((AJ1756/24)+(AK1756/1440)))*1440/50),5))</f>
        <v>5</v>
      </c>
      <c r="AO1756" s="491">
        <f>AJ1756/24+AK1756/1440</f>
        <v>0.31944444444444448</v>
      </c>
      <c r="AP1756" s="491">
        <f>AL1756/24+AM1756/1440</f>
        <v>0.49305555555555552</v>
      </c>
      <c r="AQ1756" s="23" t="str" cm="1">
        <f t="array" ref="AQ1756">IF(X1756="","",IF(SUMPRODUCT((X1756=$X$7:$X$2085)*(AI1756=$AI$7:$AI$2085)*(AO1756=$AO$7:$AO$2085)*(AP1756=$AP$7:$AP$2085)*(ROW($X$7:$X$2085)&lt;&gt;ROW(X1756))*((S1756=0)*($S$7:$S$2085&gt;0)+(S1756&gt;0)*($S$7:$S$2085=0)))&gt;0,"SALONES UNIDOS",IF(SUMPRODUCT((X1756=$X$7:$X$2085)*(AI1756=$AI$7:$AI$2085)*((AO1756&lt;$AP$7:$AP$2085)*(AP1756&gt;$AO$7:$AO$2085))*(ROW($X$7:$X$2085)&lt;&gt;ROW(X1756)))&gt;0,"Cruzado","Sin cruce")))</f>
        <v>Sin cruce</v>
      </c>
      <c r="AR1756" s="23" t="str" cm="1">
        <f t="array" ref="AR1756">IF(AE1756="","",IF(SUMPRODUCT((AE1756=$AE$7:$AE$2085)*(AI1756=$AI$7:$AI$2085)*(AO1756=$AO$7:$AO$2085)*(AP1756=$AP$7:$AP$2085)*(ROW($AE$7:$AE$2085)&lt;&gt;ROW(AE1756))*((S1756=0)*($S$7:$S$2085&gt;0)+(S1756&gt;0)*($S$7:$S$2085=0)))&gt;0,"SALONES UNIDOS",IF(SUMPRODUCT((AE1756=$AE$7:$AE$2085)*(AI1756=$AI$7:$AI$2085)*((AO1756&lt;$AP$7:$AP$2085)*(AP1756&gt;$AO$7:$AO$2085))*(ROW($AE$7:$AE$2085)&lt;&gt;ROW(AE1756)))&gt;0,"Cruzado","Sin cruce")))</f>
        <v/>
      </c>
      <c r="AS1756" s="94" t="str">
        <f t="shared" si="34"/>
        <v>PS1SUNAMPEE</v>
      </c>
      <c r="AT1756" s="94" t="str" cm="1">
        <f t="array" ref="AT1756">IF(AS1756="","",IF(SUMPRODUCT((AS1756=$AS$7:$AS$2085)*(AI1756=$AI$7:$AI$2085)*(AO1756=$AO$7:$AO$2085)*(AP1756=$AP$7:$AP$2085)*(ROW($AS$7:$AS$2085)&lt;&gt;ROW(AS1756))*((S1756=0)*($S$7:$S$2085&gt;0)+(S1756&gt;0)*($S$7:$S$2085=0)))&gt;0,"SALONES UNIDOS",IF(SUMPRODUCT((AS1756=$AS$7:$AS$2085)*(AI1756=$AI$7:$AI$2085)*((AO1756&lt;$AP$7:$AP$2085)*(AP1756&gt;$AO$7:$AO$2085))*(ROW($AS$7:$AS$2085)&lt;&gt;ROW(AS1756)))&gt;0,"Cruzado","Sin cruce")))</f>
        <v>Sin cruce</v>
      </c>
    </row>
    <row r="1757" spans="3:46" ht="15.6" hidden="1" customHeight="1">
      <c r="C1757" s="509" t="s">
        <v>572</v>
      </c>
      <c r="D1757" s="484" t="s">
        <v>828</v>
      </c>
      <c r="E1757" s="484">
        <v>20261</v>
      </c>
      <c r="F1757" s="513" t="s">
        <v>111</v>
      </c>
      <c r="G1757" s="510" t="s">
        <v>80</v>
      </c>
      <c r="H1757" s="513" t="s">
        <v>90</v>
      </c>
      <c r="I1757" s="513">
        <v>1</v>
      </c>
      <c r="J1757" s="513" t="s">
        <v>77</v>
      </c>
      <c r="K1757" s="513" t="s">
        <v>77</v>
      </c>
      <c r="L1757" s="512" t="s">
        <v>837</v>
      </c>
      <c r="M1757" s="540" t="s">
        <v>595</v>
      </c>
      <c r="N1757" s="485" t="s">
        <v>586</v>
      </c>
      <c r="O1757" s="485" t="s">
        <v>831</v>
      </c>
      <c r="P1757" s="513" t="s">
        <v>579</v>
      </c>
      <c r="Q1757" s="485">
        <v>3</v>
      </c>
      <c r="R1757" s="485">
        <v>2</v>
      </c>
      <c r="S1757" s="484">
        <v>5</v>
      </c>
      <c r="T1757" s="485">
        <v>4</v>
      </c>
      <c r="U1757" s="474" t="s">
        <v>520</v>
      </c>
      <c r="V1757" s="555">
        <v>20</v>
      </c>
      <c r="W1757" s="548">
        <v>22064239</v>
      </c>
      <c r="X1757" s="564" t="s">
        <v>334</v>
      </c>
      <c r="Y1757" s="485" t="s">
        <v>579</v>
      </c>
      <c r="Z1757" s="485"/>
      <c r="AA1757" s="485"/>
      <c r="AB1757" s="485"/>
      <c r="AC1757" s="485" t="s">
        <v>1121</v>
      </c>
      <c r="AD1757" s="485"/>
      <c r="AE1757" s="479"/>
      <c r="AF1757" s="510"/>
      <c r="AG1757" s="510"/>
      <c r="AH1757" s="510" t="s">
        <v>203</v>
      </c>
      <c r="AI1757" s="485">
        <v>1</v>
      </c>
      <c r="AJ1757" s="485">
        <v>7</v>
      </c>
      <c r="AK1757" s="485">
        <v>40</v>
      </c>
      <c r="AL1757" s="485">
        <v>11</v>
      </c>
      <c r="AM1757" s="485">
        <v>50</v>
      </c>
      <c r="AN1757" s="490">
        <f>IF(AJ1757="",S1757,ROUND(((((AL1757/24)+(AM1757/1440))-((AJ1757/24)+(AK1757/1440)))*1440/50),5))</f>
        <v>5</v>
      </c>
      <c r="AO1757" s="491">
        <f>AJ1757/24+AK1757/1440</f>
        <v>0.31944444444444448</v>
      </c>
      <c r="AP1757" s="491">
        <f>AL1757/24+AM1757/1440</f>
        <v>0.49305555555555552</v>
      </c>
      <c r="AQ1757" s="23" t="str" cm="1">
        <f t="array" ref="AQ1757">IF(X1757="","",IF(SUMPRODUCT((X1757=$X$7:$X$2085)*(AI1757=$AI$7:$AI$2085)*(AO1757=$AO$7:$AO$2085)*(AP1757=$AP$7:$AP$2085)*(ROW($X$7:$X$2085)&lt;&gt;ROW(X1757))*((S1757=0)*($S$7:$S$2085&gt;0)+(S1757&gt;0)*($S$7:$S$2085=0)))&gt;0,"SALONES UNIDOS",IF(SUMPRODUCT((X1757=$X$7:$X$2085)*(AI1757=$AI$7:$AI$2085)*((AO1757&lt;$AP$7:$AP$2085)*(AP1757&gt;$AO$7:$AO$2085))*(ROW($X$7:$X$2085)&lt;&gt;ROW(X1757)))&gt;0,"Cruzado","Sin cruce")))</f>
        <v>Sin cruce</v>
      </c>
      <c r="AR1757" s="23" t="str" cm="1">
        <f t="array" ref="AR1757">IF(AE1757="","",IF(SUMPRODUCT((AE1757=$AE$7:$AE$2085)*(AI1757=$AI$7:$AI$2085)*(AO1757=$AO$7:$AO$2085)*(AP1757=$AP$7:$AP$2085)*(ROW($AE$7:$AE$2085)&lt;&gt;ROW(AE1757))*((S1757=0)*($S$7:$S$2085&gt;0)+(S1757&gt;0)*($S$7:$S$2085=0)))&gt;0,"SALONES UNIDOS",IF(SUMPRODUCT((AE1757=$AE$7:$AE$2085)*(AI1757=$AI$7:$AI$2085)*((AO1757&lt;$AP$7:$AP$2085)*(AP1757&gt;$AO$7:$AO$2085))*(ROW($AE$7:$AE$2085)&lt;&gt;ROW(AE1757)))&gt;0,"Cruzado","Sin cruce")))</f>
        <v/>
      </c>
      <c r="AS1757" s="94" t="str">
        <f t="shared" si="34"/>
        <v>PS1SUNAMPEE</v>
      </c>
      <c r="AT1757" s="94" t="str" cm="1">
        <f t="array" ref="AT1757">IF(AS1757="","",IF(SUMPRODUCT((AS1757=$AS$7:$AS$2085)*(AI1757=$AI$7:$AI$2085)*(AO1757=$AO$7:$AO$2085)*(AP1757=$AP$7:$AP$2085)*(ROW($AS$7:$AS$2085)&lt;&gt;ROW(AS1757))*((S1757=0)*($S$7:$S$2085&gt;0)+(S1757&gt;0)*($S$7:$S$2085=0)))&gt;0,"SALONES UNIDOS",IF(SUMPRODUCT((AS1757=$AS$7:$AS$2085)*(AI1757=$AI$7:$AI$2085)*((AO1757&lt;$AP$7:$AP$2085)*(AP1757&gt;$AO$7:$AO$2085))*(ROW($AS$7:$AS$2085)&lt;&gt;ROW(AS1757)))&gt;0,"Cruzado","Sin cruce")))</f>
        <v>Sin cruce</v>
      </c>
    </row>
    <row r="1758" spans="3:46" ht="15.6" hidden="1" customHeight="1">
      <c r="C1758" s="496" t="s">
        <v>572</v>
      </c>
      <c r="D1758" s="15" t="s">
        <v>931</v>
      </c>
      <c r="E1758" s="479">
        <v>20261</v>
      </c>
      <c r="F1758" s="503" t="s">
        <v>111</v>
      </c>
      <c r="G1758" s="497" t="s">
        <v>80</v>
      </c>
      <c r="H1758" s="503" t="s">
        <v>93</v>
      </c>
      <c r="I1758" s="503">
        <v>1</v>
      </c>
      <c r="J1758" s="503" t="s">
        <v>41</v>
      </c>
      <c r="K1758" s="503" t="s">
        <v>41</v>
      </c>
      <c r="L1758" s="499" t="s">
        <v>932</v>
      </c>
      <c r="M1758" s="535" t="s">
        <v>933</v>
      </c>
      <c r="N1758" s="15" t="s">
        <v>577</v>
      </c>
      <c r="O1758" s="15" t="s">
        <v>934</v>
      </c>
      <c r="P1758" s="503" t="s">
        <v>579</v>
      </c>
      <c r="Q1758" s="15">
        <v>2</v>
      </c>
      <c r="R1758" s="15">
        <v>2</v>
      </c>
      <c r="S1758" s="479">
        <v>4</v>
      </c>
      <c r="T1758" s="15">
        <v>4</v>
      </c>
      <c r="U1758" s="471"/>
      <c r="V1758" s="550">
        <v>40</v>
      </c>
      <c r="W1758" s="497">
        <v>22291445</v>
      </c>
      <c r="X1758" s="566" t="s">
        <v>369</v>
      </c>
      <c r="Y1758" s="15" t="s">
        <v>579</v>
      </c>
      <c r="Z1758" s="15"/>
      <c r="AA1758" s="15"/>
      <c r="AB1758" s="15"/>
      <c r="AC1758" s="15" t="s">
        <v>1108</v>
      </c>
      <c r="AD1758" s="15"/>
      <c r="AE1758" s="479"/>
      <c r="AF1758" s="497"/>
      <c r="AG1758" s="497"/>
      <c r="AH1758" s="497" t="s">
        <v>203</v>
      </c>
      <c r="AI1758" s="15">
        <v>6</v>
      </c>
      <c r="AJ1758" s="15">
        <v>16</v>
      </c>
      <c r="AK1758" s="15">
        <v>0</v>
      </c>
      <c r="AL1758" s="15">
        <v>19</v>
      </c>
      <c r="AM1758" s="15">
        <v>20</v>
      </c>
      <c r="AN1758" s="490">
        <f>IF(AJ1758="",S1758,ROUND(((((AL1758/24)+(AM1758/1440))-((AJ1758/24)+(AK1758/1440)))*1440/50),5))</f>
        <v>4</v>
      </c>
      <c r="AO1758" s="491">
        <f>AJ1758/24+AK1758/1440</f>
        <v>0.66666666666666663</v>
      </c>
      <c r="AP1758" s="491">
        <f>AL1758/24+AM1758/1440</f>
        <v>0.80555555555555547</v>
      </c>
      <c r="AQ1758" s="23" t="str" cm="1">
        <f t="array" ref="AQ1758">IF(X1758="","",IF(SUMPRODUCT((X1758=$X$7:$X$2085)*(AI1758=$AI$7:$AI$2085)*(AO1758=$AO$7:$AO$2085)*(AP1758=$AP$7:$AP$2085)*(ROW($X$7:$X$2085)&lt;&gt;ROW(X1758))*((S1758=0)*($S$7:$S$2085&gt;0)+(S1758&gt;0)*($S$7:$S$2085=0)))&gt;0,"SALONES UNIDOS",IF(SUMPRODUCT((X1758=$X$7:$X$2085)*(AI1758=$AI$7:$AI$2085)*((AO1758&lt;$AP$7:$AP$2085)*(AP1758&gt;$AO$7:$AO$2085))*(ROW($X$7:$X$2085)&lt;&gt;ROW(X1758)))&gt;0,"Cruzado","Sin cruce")))</f>
        <v>Sin cruce</v>
      </c>
      <c r="AR1758" s="23" t="str" cm="1">
        <f t="array" ref="AR1758">IF(AE1758="","",IF(SUMPRODUCT((AE1758=$AE$7:$AE$2085)*(AI1758=$AI$7:$AI$2085)*(AO1758=$AO$7:$AO$2085)*(AP1758=$AP$7:$AP$2085)*(ROW($AE$7:$AE$2085)&lt;&gt;ROW(AE1758))*((S1758=0)*($S$7:$S$2085&gt;0)+(S1758&gt;0)*($S$7:$S$2085=0)))&gt;0,"SALONES UNIDOS",IF(SUMPRODUCT((AE1758=$AE$7:$AE$2085)*(AI1758=$AI$7:$AI$2085)*((AO1758&lt;$AP$7:$AP$2085)*(AP1758&gt;$AO$7:$AO$2085))*(ROW($AE$7:$AE$2085)&lt;&gt;ROW(AE1758)))&gt;0,"Cruzado","Sin cruce")))</f>
        <v/>
      </c>
      <c r="AS1758" s="94" t="str">
        <f t="shared" si="34"/>
        <v>T11SUNAMPEA</v>
      </c>
      <c r="AT1758" s="94" t="str" cm="1">
        <f t="array" ref="AT1758">IF(AS1758="","",IF(SUMPRODUCT((AS1758=$AS$7:$AS$2085)*(AI1758=$AI$7:$AI$2085)*(AO1758=$AO$7:$AO$2085)*(AP1758=$AP$7:$AP$2085)*(ROW($AS$7:$AS$2085)&lt;&gt;ROW(AS1758))*((S1758=0)*($S$7:$S$2085&gt;0)+(S1758&gt;0)*($S$7:$S$2085=0)))&gt;0,"SALONES UNIDOS",IF(SUMPRODUCT((AS1758=$AS$7:$AS$2085)*(AI1758=$AI$7:$AI$2085)*((AO1758&lt;$AP$7:$AP$2085)*(AP1758&gt;$AO$7:$AO$2085))*(ROW($AS$7:$AS$2085)&lt;&gt;ROW(AS1758)))&gt;0,"Cruzado","Sin cruce")))</f>
        <v>Sin cruce</v>
      </c>
    </row>
    <row r="1759" spans="3:46" ht="15.6" hidden="1" customHeight="1">
      <c r="C1759" s="496" t="s">
        <v>572</v>
      </c>
      <c r="D1759" s="15" t="s">
        <v>931</v>
      </c>
      <c r="E1759" s="479">
        <v>20261</v>
      </c>
      <c r="F1759" s="503" t="s">
        <v>111</v>
      </c>
      <c r="G1759" s="497" t="s">
        <v>80</v>
      </c>
      <c r="H1759" s="503" t="s">
        <v>93</v>
      </c>
      <c r="I1759" s="503">
        <v>1</v>
      </c>
      <c r="J1759" s="503" t="s">
        <v>574</v>
      </c>
      <c r="K1759" s="503" t="s">
        <v>41</v>
      </c>
      <c r="L1759" s="499" t="s">
        <v>932</v>
      </c>
      <c r="M1759" s="535" t="s">
        <v>933</v>
      </c>
      <c r="N1759" s="15" t="s">
        <v>577</v>
      </c>
      <c r="O1759" s="15" t="s">
        <v>934</v>
      </c>
      <c r="P1759" s="503" t="s">
        <v>579</v>
      </c>
      <c r="Q1759" s="15">
        <v>0</v>
      </c>
      <c r="R1759" s="15">
        <v>2</v>
      </c>
      <c r="S1759" s="479">
        <v>2</v>
      </c>
      <c r="T1759" s="15">
        <v>4</v>
      </c>
      <c r="U1759" s="471"/>
      <c r="V1759" s="550">
        <v>20</v>
      </c>
      <c r="W1759" s="497">
        <v>22291445</v>
      </c>
      <c r="X1759" s="566" t="s">
        <v>369</v>
      </c>
      <c r="Y1759" s="15" t="s">
        <v>579</v>
      </c>
      <c r="Z1759" s="15"/>
      <c r="AA1759" s="15"/>
      <c r="AB1759" s="15"/>
      <c r="AC1759" s="493"/>
      <c r="AD1759" s="15"/>
      <c r="AE1759" s="15" t="s">
        <v>1110</v>
      </c>
      <c r="AF1759" s="497"/>
      <c r="AG1759" s="497"/>
      <c r="AH1759" s="497" t="s">
        <v>100</v>
      </c>
      <c r="AI1759" s="15">
        <v>6</v>
      </c>
      <c r="AJ1759" s="15">
        <v>19</v>
      </c>
      <c r="AK1759" s="15">
        <v>20</v>
      </c>
      <c r="AL1759" s="15">
        <v>21</v>
      </c>
      <c r="AM1759" s="15">
        <v>0</v>
      </c>
      <c r="AN1759" s="490">
        <f>IF(AJ1759="",S1759,ROUND(((((AL1759/24)+(AM1759/1440))-((AJ1759/24)+(AK1759/1440)))*1440/50),5))</f>
        <v>2</v>
      </c>
      <c r="AO1759" s="491">
        <f>AJ1759/24+AK1759/1440</f>
        <v>0.80555555555555547</v>
      </c>
      <c r="AP1759" s="491">
        <f>AL1759/24+AM1759/1440</f>
        <v>0.875</v>
      </c>
      <c r="AQ1759" s="23" t="str" cm="1">
        <f t="array" ref="AQ1759">IF(X1759="","",IF(SUMPRODUCT((X1759=$X$7:$X$2085)*(AI1759=$AI$7:$AI$2085)*(AO1759=$AO$7:$AO$2085)*(AP1759=$AP$7:$AP$2085)*(ROW($X$7:$X$2085)&lt;&gt;ROW(X1759))*((S1759=0)*($S$7:$S$2085&gt;0)+(S1759&gt;0)*($S$7:$S$2085=0)))&gt;0,"SALONES UNIDOS",IF(SUMPRODUCT((X1759=$X$7:$X$2085)*(AI1759=$AI$7:$AI$2085)*((AO1759&lt;$AP$7:$AP$2085)*(AP1759&gt;$AO$7:$AO$2085))*(ROW($X$7:$X$2085)&lt;&gt;ROW(X1759)))&gt;0,"Cruzado","Sin cruce")))</f>
        <v>Sin cruce</v>
      </c>
      <c r="AR1759" s="23" t="str" cm="1">
        <f t="array" ref="AR1759">IF(AE1759="","",IF(SUMPRODUCT((AE1759=$AE$7:$AE$2085)*(AI1759=$AI$7:$AI$2085)*(AO1759=$AO$7:$AO$2085)*(AP1759=$AP$7:$AP$2085)*(ROW($AE$7:$AE$2085)&lt;&gt;ROW(AE1759))*((S1759=0)*($S$7:$S$2085&gt;0)+(S1759&gt;0)*($S$7:$S$2085=0)))&gt;0,"SALONES UNIDOS",IF(SUMPRODUCT((AE1759=$AE$7:$AE$2085)*(AI1759=$AI$7:$AI$2085)*((AO1759&lt;$AP$7:$AP$2085)*(AP1759&gt;$AO$7:$AO$2085))*(ROW($AE$7:$AE$2085)&lt;&gt;ROW(AE1759)))&gt;0,"Cruzado","Sin cruce")))</f>
        <v>Sin cruce</v>
      </c>
      <c r="AS1759" s="94" t="str">
        <f t="shared" si="34"/>
        <v>T11SUNAMPEA</v>
      </c>
      <c r="AT1759" s="94" t="str" cm="1">
        <f t="array" ref="AT1759">IF(AS1759="","",IF(SUMPRODUCT((AS1759=$AS$7:$AS$2085)*(AI1759=$AI$7:$AI$2085)*(AO1759=$AO$7:$AO$2085)*(AP1759=$AP$7:$AP$2085)*(ROW($AS$7:$AS$2085)&lt;&gt;ROW(AS1759))*((S1759=0)*($S$7:$S$2085&gt;0)+(S1759&gt;0)*($S$7:$S$2085=0)))&gt;0,"SALONES UNIDOS",IF(SUMPRODUCT((AS1759=$AS$7:$AS$2085)*(AI1759=$AI$7:$AI$2085)*((AO1759&lt;$AP$7:$AP$2085)*(AP1759&gt;$AO$7:$AO$2085))*(ROW($AS$7:$AS$2085)&lt;&gt;ROW(AS1759)))&gt;0,"Cruzado","Sin cruce")))</f>
        <v>Sin cruce</v>
      </c>
    </row>
    <row r="1760" spans="3:46" ht="15.6" hidden="1" customHeight="1">
      <c r="C1760" s="496" t="s">
        <v>572</v>
      </c>
      <c r="D1760" s="15" t="s">
        <v>931</v>
      </c>
      <c r="E1760" s="479">
        <v>20261</v>
      </c>
      <c r="F1760" s="503" t="s">
        <v>111</v>
      </c>
      <c r="G1760" s="497" t="s">
        <v>80</v>
      </c>
      <c r="H1760" s="503" t="s">
        <v>93</v>
      </c>
      <c r="I1760" s="503">
        <v>1</v>
      </c>
      <c r="J1760" s="503" t="s">
        <v>583</v>
      </c>
      <c r="K1760" s="503" t="s">
        <v>41</v>
      </c>
      <c r="L1760" s="499" t="s">
        <v>932</v>
      </c>
      <c r="M1760" s="535" t="s">
        <v>933</v>
      </c>
      <c r="N1760" s="15" t="s">
        <v>577</v>
      </c>
      <c r="O1760" s="15" t="s">
        <v>934</v>
      </c>
      <c r="P1760" s="503" t="s">
        <v>579</v>
      </c>
      <c r="Q1760" s="15">
        <v>0</v>
      </c>
      <c r="R1760" s="15">
        <v>2</v>
      </c>
      <c r="S1760" s="479">
        <v>2</v>
      </c>
      <c r="T1760" s="15">
        <v>4</v>
      </c>
      <c r="U1760" s="471"/>
      <c r="V1760" s="550">
        <v>20</v>
      </c>
      <c r="W1760" s="497">
        <v>22291445</v>
      </c>
      <c r="X1760" s="566" t="s">
        <v>369</v>
      </c>
      <c r="Y1760" s="15" t="s">
        <v>579</v>
      </c>
      <c r="Z1760" s="15"/>
      <c r="AA1760" s="15"/>
      <c r="AB1760" s="15"/>
      <c r="AC1760" s="493"/>
      <c r="AD1760" s="15"/>
      <c r="AE1760" s="15" t="s">
        <v>1110</v>
      </c>
      <c r="AF1760" s="497"/>
      <c r="AG1760" s="497"/>
      <c r="AH1760" s="497" t="s">
        <v>100</v>
      </c>
      <c r="AI1760" s="15">
        <v>6</v>
      </c>
      <c r="AJ1760" s="15">
        <v>21</v>
      </c>
      <c r="AK1760" s="15">
        <v>0</v>
      </c>
      <c r="AL1760" s="15">
        <v>22</v>
      </c>
      <c r="AM1760" s="15">
        <v>40</v>
      </c>
      <c r="AN1760" s="490">
        <f>IF(AJ1760="",S1760,ROUND(((((AL1760/24)+(AM1760/1440))-((AJ1760/24)+(AK1760/1440)))*1440/50),5))</f>
        <v>2</v>
      </c>
      <c r="AO1760" s="491">
        <f>AJ1760/24+AK1760/1440</f>
        <v>0.875</v>
      </c>
      <c r="AP1760" s="491">
        <f>AL1760/24+AM1760/1440</f>
        <v>0.94444444444444442</v>
      </c>
      <c r="AQ1760" s="23" t="str" cm="1">
        <f t="array" ref="AQ1760">IF(X1760="","",IF(SUMPRODUCT((X1760=$X$7:$X$2085)*(AI1760=$AI$7:$AI$2085)*(AO1760=$AO$7:$AO$2085)*(AP1760=$AP$7:$AP$2085)*(ROW($X$7:$X$2085)&lt;&gt;ROW(X1760))*((S1760=0)*($S$7:$S$2085&gt;0)+(S1760&gt;0)*($S$7:$S$2085=0)))&gt;0,"SALONES UNIDOS",IF(SUMPRODUCT((X1760=$X$7:$X$2085)*(AI1760=$AI$7:$AI$2085)*((AO1760&lt;$AP$7:$AP$2085)*(AP1760&gt;$AO$7:$AO$2085))*(ROW($X$7:$X$2085)&lt;&gt;ROW(X1760)))&gt;0,"Cruzado","Sin cruce")))</f>
        <v>Sin cruce</v>
      </c>
      <c r="AR1760" s="23" t="str" cm="1">
        <f t="array" ref="AR1760">IF(AE1760="","",IF(SUMPRODUCT((AE1760=$AE$7:$AE$2085)*(AI1760=$AI$7:$AI$2085)*(AO1760=$AO$7:$AO$2085)*(AP1760=$AP$7:$AP$2085)*(ROW($AE$7:$AE$2085)&lt;&gt;ROW(AE1760))*((S1760=0)*($S$7:$S$2085&gt;0)+(S1760&gt;0)*($S$7:$S$2085=0)))&gt;0,"SALONES UNIDOS",IF(SUMPRODUCT((AE1760=$AE$7:$AE$2085)*(AI1760=$AI$7:$AI$2085)*((AO1760&lt;$AP$7:$AP$2085)*(AP1760&gt;$AO$7:$AO$2085))*(ROW($AE$7:$AE$2085)&lt;&gt;ROW(AE1760)))&gt;0,"Cruzado","Sin cruce")))</f>
        <v>Sin cruce</v>
      </c>
      <c r="AS1760" s="94" t="str">
        <f t="shared" si="34"/>
        <v>T11SUNAMPEA</v>
      </c>
      <c r="AT1760" s="94" t="str" cm="1">
        <f t="array" ref="AT1760">IF(AS1760="","",IF(SUMPRODUCT((AS1760=$AS$7:$AS$2085)*(AI1760=$AI$7:$AI$2085)*(AO1760=$AO$7:$AO$2085)*(AP1760=$AP$7:$AP$2085)*(ROW($AS$7:$AS$2085)&lt;&gt;ROW(AS1760))*((S1760=0)*($S$7:$S$2085&gt;0)+(S1760&gt;0)*($S$7:$S$2085=0)))&gt;0,"SALONES UNIDOS",IF(SUMPRODUCT((AS1760=$AS$7:$AS$2085)*(AI1760=$AI$7:$AI$2085)*((AO1760&lt;$AP$7:$AP$2085)*(AP1760&gt;$AO$7:$AO$2085))*(ROW($AS$7:$AS$2085)&lt;&gt;ROW(AS1760)))&gt;0,"Cruzado","Sin cruce")))</f>
        <v>Sin cruce</v>
      </c>
    </row>
    <row r="1761" spans="3:46" ht="15.6" hidden="1" customHeight="1">
      <c r="C1761" s="496" t="s">
        <v>572</v>
      </c>
      <c r="D1761" s="15" t="s">
        <v>931</v>
      </c>
      <c r="E1761" s="479">
        <v>20261</v>
      </c>
      <c r="F1761" s="503" t="s">
        <v>111</v>
      </c>
      <c r="G1761" s="497" t="s">
        <v>80</v>
      </c>
      <c r="H1761" s="503" t="s">
        <v>93</v>
      </c>
      <c r="I1761" s="503">
        <v>1</v>
      </c>
      <c r="J1761" s="503" t="s">
        <v>41</v>
      </c>
      <c r="K1761" s="503" t="s">
        <v>41</v>
      </c>
      <c r="L1761" s="499" t="s">
        <v>935</v>
      </c>
      <c r="M1761" s="535" t="s">
        <v>585</v>
      </c>
      <c r="N1761" s="15" t="s">
        <v>586</v>
      </c>
      <c r="O1761" s="15" t="s">
        <v>934</v>
      </c>
      <c r="P1761" s="527" t="s">
        <v>624</v>
      </c>
      <c r="Q1761" s="15">
        <v>2</v>
      </c>
      <c r="R1761" s="15">
        <v>2</v>
      </c>
      <c r="S1761" s="479">
        <v>4</v>
      </c>
      <c r="T1761" s="15">
        <v>3</v>
      </c>
      <c r="U1761" s="471"/>
      <c r="V1761" s="550">
        <v>40</v>
      </c>
      <c r="W1761" s="497">
        <v>40364065</v>
      </c>
      <c r="X1761" s="566" t="s">
        <v>201</v>
      </c>
      <c r="Y1761" s="15" t="s">
        <v>624</v>
      </c>
      <c r="Z1761" s="15"/>
      <c r="AA1761" s="15"/>
      <c r="AB1761" s="15"/>
      <c r="AC1761" s="493"/>
      <c r="AD1761" s="15"/>
      <c r="AE1761" s="479"/>
      <c r="AF1761" s="497"/>
      <c r="AG1761" s="497"/>
      <c r="AH1761" s="15" t="s">
        <v>203</v>
      </c>
      <c r="AI1761" s="15">
        <v>3</v>
      </c>
      <c r="AJ1761" s="15">
        <v>20</v>
      </c>
      <c r="AK1761" s="15">
        <v>10</v>
      </c>
      <c r="AL1761" s="15">
        <v>23</v>
      </c>
      <c r="AM1761" s="15">
        <v>30</v>
      </c>
      <c r="AN1761" s="490">
        <f>IF(AJ1761="",S1761,ROUND(((((AL1761/24)+(AM1761/1440))-((AJ1761/24)+(AK1761/1440)))*1440/50),5))</f>
        <v>4</v>
      </c>
      <c r="AO1761" s="491">
        <f>AJ1761/24+AK1761/1440</f>
        <v>0.84027777777777779</v>
      </c>
      <c r="AP1761" s="491">
        <f>AL1761/24+AM1761/1440</f>
        <v>0.97916666666666674</v>
      </c>
      <c r="AQ1761" s="23" t="str" cm="1">
        <f t="array" ref="AQ1761">IF(X1761="","",IF(SUMPRODUCT((X1761=$X$7:$X$2085)*(AI1761=$AI$7:$AI$2085)*(AO1761=$AO$7:$AO$2085)*(AP1761=$AP$7:$AP$2085)*(ROW($X$7:$X$2085)&lt;&gt;ROW(X1761))*((S1761=0)*($S$7:$S$2085&gt;0)+(S1761&gt;0)*($S$7:$S$2085=0)))&gt;0,"SALONES UNIDOS",IF(SUMPRODUCT((X1761=$X$7:$X$2085)*(AI1761=$AI$7:$AI$2085)*((AO1761&lt;$AP$7:$AP$2085)*(AP1761&gt;$AO$7:$AO$2085))*(ROW($X$7:$X$2085)&lt;&gt;ROW(X1761)))&gt;0,"Cruzado","Sin cruce")))</f>
        <v>Sin cruce</v>
      </c>
      <c r="AR1761" s="23" t="str" cm="1">
        <f t="array" ref="AR1761">IF(AE1761="","",IF(SUMPRODUCT((AE1761=$AE$7:$AE$2085)*(AI1761=$AI$7:$AI$2085)*(AO1761=$AO$7:$AO$2085)*(AP1761=$AP$7:$AP$2085)*(ROW($AE$7:$AE$2085)&lt;&gt;ROW(AE1761))*((S1761=0)*($S$7:$S$2085&gt;0)+(S1761&gt;0)*($S$7:$S$2085=0)))&gt;0,"SALONES UNIDOS",IF(SUMPRODUCT((AE1761=$AE$7:$AE$2085)*(AI1761=$AI$7:$AI$2085)*((AO1761&lt;$AP$7:$AP$2085)*(AP1761&gt;$AO$7:$AO$2085))*(ROW($AE$7:$AE$2085)&lt;&gt;ROW(AE1761)))&gt;0,"Cruzado","Sin cruce")))</f>
        <v/>
      </c>
      <c r="AS1761" s="94" t="str">
        <f t="shared" si="34"/>
        <v>T11SUNAMPEA</v>
      </c>
      <c r="AT1761" s="94" t="str" cm="1">
        <f t="array" ref="AT1761">IF(AS1761="","",IF(SUMPRODUCT((AS1761=$AS$7:$AS$2085)*(AI1761=$AI$7:$AI$2085)*(AO1761=$AO$7:$AO$2085)*(AP1761=$AP$7:$AP$2085)*(ROW($AS$7:$AS$2085)&lt;&gt;ROW(AS1761))*((S1761=0)*($S$7:$S$2085&gt;0)+(S1761&gt;0)*($S$7:$S$2085=0)))&gt;0,"SALONES UNIDOS",IF(SUMPRODUCT((AS1761=$AS$7:$AS$2085)*(AI1761=$AI$7:$AI$2085)*((AO1761&lt;$AP$7:$AP$2085)*(AP1761&gt;$AO$7:$AO$2085))*(ROW($AS$7:$AS$2085)&lt;&gt;ROW(AS1761)))&gt;0,"Cruzado","Sin cruce")))</f>
        <v>Sin cruce</v>
      </c>
    </row>
    <row r="1762" spans="3:46" ht="15.6" hidden="1" customHeight="1">
      <c r="C1762" s="496" t="s">
        <v>572</v>
      </c>
      <c r="D1762" s="15" t="s">
        <v>931</v>
      </c>
      <c r="E1762" s="479">
        <v>20261</v>
      </c>
      <c r="F1762" s="503" t="s">
        <v>111</v>
      </c>
      <c r="G1762" s="497" t="s">
        <v>80</v>
      </c>
      <c r="H1762" s="503" t="s">
        <v>93</v>
      </c>
      <c r="I1762" s="503">
        <v>1</v>
      </c>
      <c r="J1762" s="503" t="s">
        <v>41</v>
      </c>
      <c r="K1762" s="503" t="s">
        <v>41</v>
      </c>
      <c r="L1762" s="499" t="s">
        <v>936</v>
      </c>
      <c r="M1762" s="544" t="s">
        <v>937</v>
      </c>
      <c r="N1762" s="15" t="s">
        <v>577</v>
      </c>
      <c r="O1762" s="15" t="s">
        <v>934</v>
      </c>
      <c r="P1762" s="503" t="s">
        <v>579</v>
      </c>
      <c r="Q1762" s="15">
        <v>2</v>
      </c>
      <c r="R1762" s="15">
        <v>2</v>
      </c>
      <c r="S1762" s="479">
        <v>4</v>
      </c>
      <c r="T1762" s="15">
        <v>3</v>
      </c>
      <c r="U1762" s="471"/>
      <c r="V1762" s="550">
        <v>40</v>
      </c>
      <c r="W1762" s="497">
        <v>73194163</v>
      </c>
      <c r="X1762" s="566" t="s">
        <v>487</v>
      </c>
      <c r="Y1762" s="15" t="s">
        <v>579</v>
      </c>
      <c r="Z1762" s="15"/>
      <c r="AA1762" s="15"/>
      <c r="AB1762" s="15"/>
      <c r="AC1762" s="15" t="s">
        <v>1109</v>
      </c>
      <c r="AD1762" s="15"/>
      <c r="AE1762" s="479"/>
      <c r="AF1762" s="497"/>
      <c r="AG1762" s="497"/>
      <c r="AH1762" s="15" t="s">
        <v>203</v>
      </c>
      <c r="AI1762" s="15">
        <v>7</v>
      </c>
      <c r="AJ1762" s="15">
        <v>7</v>
      </c>
      <c r="AK1762" s="15">
        <v>40</v>
      </c>
      <c r="AL1762" s="15">
        <v>11</v>
      </c>
      <c r="AM1762" s="15">
        <v>0</v>
      </c>
      <c r="AN1762" s="490">
        <f>IF(AJ1762="",S1762,ROUND(((((AL1762/24)+(AM1762/1440))-((AJ1762/24)+(AK1762/1440)))*1440/50),5))</f>
        <v>4</v>
      </c>
      <c r="AO1762" s="491">
        <f>AJ1762/24+AK1762/1440</f>
        <v>0.31944444444444448</v>
      </c>
      <c r="AP1762" s="491">
        <f>AL1762/24+AM1762/1440</f>
        <v>0.45833333333333331</v>
      </c>
      <c r="AQ1762" s="23" t="str" cm="1">
        <f t="array" ref="AQ1762">IF(X1762="","",IF(SUMPRODUCT((X1762=$X$7:$X$2085)*(AI1762=$AI$7:$AI$2085)*(AO1762=$AO$7:$AO$2085)*(AP1762=$AP$7:$AP$2085)*(ROW($X$7:$X$2085)&lt;&gt;ROW(X1762))*((S1762=0)*($S$7:$S$2085&gt;0)+(S1762&gt;0)*($S$7:$S$2085=0)))&gt;0,"SALONES UNIDOS",IF(SUMPRODUCT((X1762=$X$7:$X$2085)*(AI1762=$AI$7:$AI$2085)*((AO1762&lt;$AP$7:$AP$2085)*(AP1762&gt;$AO$7:$AO$2085))*(ROW($X$7:$X$2085)&lt;&gt;ROW(X1762)))&gt;0,"Cruzado","Sin cruce")))</f>
        <v>Sin cruce</v>
      </c>
      <c r="AR1762" s="23" t="str" cm="1">
        <f t="array" ref="AR1762">IF(AE1762="","",IF(SUMPRODUCT((AE1762=$AE$7:$AE$2085)*(AI1762=$AI$7:$AI$2085)*(AO1762=$AO$7:$AO$2085)*(AP1762=$AP$7:$AP$2085)*(ROW($AE$7:$AE$2085)&lt;&gt;ROW(AE1762))*((S1762=0)*($S$7:$S$2085&gt;0)+(S1762&gt;0)*($S$7:$S$2085=0)))&gt;0,"SALONES UNIDOS",IF(SUMPRODUCT((AE1762=$AE$7:$AE$2085)*(AI1762=$AI$7:$AI$2085)*((AO1762&lt;$AP$7:$AP$2085)*(AP1762&gt;$AO$7:$AO$2085))*(ROW($AE$7:$AE$2085)&lt;&gt;ROW(AE1762)))&gt;0,"Cruzado","Sin cruce")))</f>
        <v/>
      </c>
      <c r="AS1762" s="94" t="str">
        <f t="shared" si="34"/>
        <v>T11SUNAMPEA</v>
      </c>
      <c r="AT1762" s="94" t="str" cm="1">
        <f t="array" ref="AT1762">IF(AS1762="","",IF(SUMPRODUCT((AS1762=$AS$7:$AS$2085)*(AI1762=$AI$7:$AI$2085)*(AO1762=$AO$7:$AO$2085)*(AP1762=$AP$7:$AP$2085)*(ROW($AS$7:$AS$2085)&lt;&gt;ROW(AS1762))*((S1762=0)*($S$7:$S$2085&gt;0)+(S1762&gt;0)*($S$7:$S$2085=0)))&gt;0,"SALONES UNIDOS",IF(SUMPRODUCT((AS1762=$AS$7:$AS$2085)*(AI1762=$AI$7:$AI$2085)*((AO1762&lt;$AP$7:$AP$2085)*(AP1762&gt;$AO$7:$AO$2085))*(ROW($AS$7:$AS$2085)&lt;&gt;ROW(AS1762)))&gt;0,"Cruzado","Sin cruce")))</f>
        <v>Sin cruce</v>
      </c>
    </row>
    <row r="1763" spans="3:46" ht="15.6" hidden="1" customHeight="1">
      <c r="C1763" s="496" t="s">
        <v>572</v>
      </c>
      <c r="D1763" s="15" t="s">
        <v>931</v>
      </c>
      <c r="E1763" s="479">
        <v>20261</v>
      </c>
      <c r="F1763" s="503" t="s">
        <v>111</v>
      </c>
      <c r="G1763" s="497" t="s">
        <v>80</v>
      </c>
      <c r="H1763" s="503" t="s">
        <v>93</v>
      </c>
      <c r="I1763" s="503">
        <v>1</v>
      </c>
      <c r="J1763" s="503" t="s">
        <v>41</v>
      </c>
      <c r="K1763" s="503" t="s">
        <v>41</v>
      </c>
      <c r="L1763" s="499" t="s">
        <v>938</v>
      </c>
      <c r="M1763" s="535" t="s">
        <v>939</v>
      </c>
      <c r="N1763" s="15" t="s">
        <v>586</v>
      </c>
      <c r="O1763" s="15" t="s">
        <v>934</v>
      </c>
      <c r="P1763" s="527" t="s">
        <v>624</v>
      </c>
      <c r="Q1763" s="15">
        <v>3</v>
      </c>
      <c r="R1763" s="15">
        <v>2</v>
      </c>
      <c r="S1763" s="479">
        <v>5</v>
      </c>
      <c r="T1763" s="15">
        <v>4</v>
      </c>
      <c r="U1763" s="471"/>
      <c r="V1763" s="550">
        <v>40</v>
      </c>
      <c r="W1763" s="497">
        <v>43373909</v>
      </c>
      <c r="X1763" s="566" t="s">
        <v>464</v>
      </c>
      <c r="Y1763" s="15" t="s">
        <v>624</v>
      </c>
      <c r="Z1763" s="15"/>
      <c r="AA1763" s="15"/>
      <c r="AB1763" s="15"/>
      <c r="AC1763" s="493"/>
      <c r="AD1763" s="15"/>
      <c r="AE1763" s="479"/>
      <c r="AF1763" s="497"/>
      <c r="AG1763" s="497"/>
      <c r="AH1763" s="15" t="s">
        <v>203</v>
      </c>
      <c r="AI1763" s="15">
        <v>4</v>
      </c>
      <c r="AJ1763" s="15">
        <v>19</v>
      </c>
      <c r="AK1763" s="15">
        <v>20</v>
      </c>
      <c r="AL1763" s="15">
        <v>23</v>
      </c>
      <c r="AM1763" s="15">
        <v>30</v>
      </c>
      <c r="AN1763" s="490">
        <f>IF(AJ1763="",S1763,ROUND(((((AL1763/24)+(AM1763/1440))-((AJ1763/24)+(AK1763/1440)))*1440/50),5))</f>
        <v>5</v>
      </c>
      <c r="AO1763" s="491">
        <f>AJ1763/24+AK1763/1440</f>
        <v>0.80555555555555547</v>
      </c>
      <c r="AP1763" s="491">
        <f>AL1763/24+AM1763/1440</f>
        <v>0.97916666666666674</v>
      </c>
      <c r="AQ1763" s="23" t="str" cm="1">
        <f t="array" ref="AQ1763">IF(X1763="","",IF(SUMPRODUCT((X1763=$X$7:$X$2085)*(AI1763=$AI$7:$AI$2085)*(AO1763=$AO$7:$AO$2085)*(AP1763=$AP$7:$AP$2085)*(ROW($X$7:$X$2085)&lt;&gt;ROW(X1763))*((S1763=0)*($S$7:$S$2085&gt;0)+(S1763&gt;0)*($S$7:$S$2085=0)))&gt;0,"SALONES UNIDOS",IF(SUMPRODUCT((X1763=$X$7:$X$2085)*(AI1763=$AI$7:$AI$2085)*((AO1763&lt;$AP$7:$AP$2085)*(AP1763&gt;$AO$7:$AO$2085))*(ROW($X$7:$X$2085)&lt;&gt;ROW(X1763)))&gt;0,"Cruzado","Sin cruce")))</f>
        <v>Sin cruce</v>
      </c>
      <c r="AR1763" s="23" t="str" cm="1">
        <f t="array" ref="AR1763">IF(AE1763="","",IF(SUMPRODUCT((AE1763=$AE$7:$AE$2085)*(AI1763=$AI$7:$AI$2085)*(AO1763=$AO$7:$AO$2085)*(AP1763=$AP$7:$AP$2085)*(ROW($AE$7:$AE$2085)&lt;&gt;ROW(AE1763))*((S1763=0)*($S$7:$S$2085&gt;0)+(S1763&gt;0)*($S$7:$S$2085=0)))&gt;0,"SALONES UNIDOS",IF(SUMPRODUCT((AE1763=$AE$7:$AE$2085)*(AI1763=$AI$7:$AI$2085)*((AO1763&lt;$AP$7:$AP$2085)*(AP1763&gt;$AO$7:$AO$2085))*(ROW($AE$7:$AE$2085)&lt;&gt;ROW(AE1763)))&gt;0,"Cruzado","Sin cruce")))</f>
        <v/>
      </c>
      <c r="AS1763" s="94" t="str">
        <f t="shared" si="34"/>
        <v>T11SUNAMPEA</v>
      </c>
      <c r="AT1763" s="94" t="str" cm="1">
        <f t="array" ref="AT1763">IF(AS1763="","",IF(SUMPRODUCT((AS1763=$AS$7:$AS$2085)*(AI1763=$AI$7:$AI$2085)*(AO1763=$AO$7:$AO$2085)*(AP1763=$AP$7:$AP$2085)*(ROW($AS$7:$AS$2085)&lt;&gt;ROW(AS1763))*((S1763=0)*($S$7:$S$2085&gt;0)+(S1763&gt;0)*($S$7:$S$2085=0)))&gt;0,"SALONES UNIDOS",IF(SUMPRODUCT((AS1763=$AS$7:$AS$2085)*(AI1763=$AI$7:$AI$2085)*((AO1763&lt;$AP$7:$AP$2085)*(AP1763&gt;$AO$7:$AO$2085))*(ROW($AS$7:$AS$2085)&lt;&gt;ROW(AS1763)))&gt;0,"Cruzado","Sin cruce")))</f>
        <v>Sin cruce</v>
      </c>
    </row>
    <row r="1764" spans="3:46" ht="15.6" hidden="1" customHeight="1">
      <c r="C1764" s="496" t="s">
        <v>572</v>
      </c>
      <c r="D1764" s="15" t="s">
        <v>931</v>
      </c>
      <c r="E1764" s="479">
        <v>20261</v>
      </c>
      <c r="F1764" s="503" t="s">
        <v>111</v>
      </c>
      <c r="G1764" s="497" t="s">
        <v>80</v>
      </c>
      <c r="H1764" s="503" t="s">
        <v>93</v>
      </c>
      <c r="I1764" s="503">
        <v>1</v>
      </c>
      <c r="J1764" s="503" t="s">
        <v>41</v>
      </c>
      <c r="K1764" s="503" t="s">
        <v>41</v>
      </c>
      <c r="L1764" s="499" t="s">
        <v>940</v>
      </c>
      <c r="M1764" s="535" t="s">
        <v>593</v>
      </c>
      <c r="N1764" s="15" t="s">
        <v>586</v>
      </c>
      <c r="O1764" s="15" t="s">
        <v>934</v>
      </c>
      <c r="P1764" s="527" t="s">
        <v>624</v>
      </c>
      <c r="Q1764" s="15">
        <v>3</v>
      </c>
      <c r="R1764" s="15">
        <v>2</v>
      </c>
      <c r="S1764" s="479">
        <v>5</v>
      </c>
      <c r="T1764" s="15">
        <v>4</v>
      </c>
      <c r="U1764" s="471"/>
      <c r="V1764" s="550">
        <v>40</v>
      </c>
      <c r="W1764" s="497">
        <v>10552634</v>
      </c>
      <c r="X1764" s="566" t="s">
        <v>331</v>
      </c>
      <c r="Y1764" s="15" t="s">
        <v>624</v>
      </c>
      <c r="Z1764" s="15"/>
      <c r="AA1764" s="15"/>
      <c r="AB1764" s="15"/>
      <c r="AC1764" s="493"/>
      <c r="AD1764" s="15"/>
      <c r="AE1764" s="479"/>
      <c r="AF1764" s="497"/>
      <c r="AG1764" s="497"/>
      <c r="AH1764" s="15" t="s">
        <v>203</v>
      </c>
      <c r="AI1764" s="15">
        <v>2</v>
      </c>
      <c r="AJ1764" s="15">
        <v>19</v>
      </c>
      <c r="AK1764" s="15">
        <v>20</v>
      </c>
      <c r="AL1764" s="15">
        <v>23</v>
      </c>
      <c r="AM1764" s="15">
        <v>30</v>
      </c>
      <c r="AN1764" s="490">
        <f>IF(AJ1764="",S1764,ROUND(((((AL1764/24)+(AM1764/1440))-((AJ1764/24)+(AK1764/1440)))*1440/50),5))</f>
        <v>5</v>
      </c>
      <c r="AO1764" s="491">
        <f>AJ1764/24+AK1764/1440</f>
        <v>0.80555555555555547</v>
      </c>
      <c r="AP1764" s="491">
        <f>AL1764/24+AM1764/1440</f>
        <v>0.97916666666666674</v>
      </c>
      <c r="AQ1764" s="23" t="str" cm="1">
        <f t="array" ref="AQ1764">IF(X1764="","",IF(SUMPRODUCT((X1764=$X$7:$X$2085)*(AI1764=$AI$7:$AI$2085)*(AO1764=$AO$7:$AO$2085)*(AP1764=$AP$7:$AP$2085)*(ROW($X$7:$X$2085)&lt;&gt;ROW(X1764))*((S1764=0)*($S$7:$S$2085&gt;0)+(S1764&gt;0)*($S$7:$S$2085=0)))&gt;0,"SALONES UNIDOS",IF(SUMPRODUCT((X1764=$X$7:$X$2085)*(AI1764=$AI$7:$AI$2085)*((AO1764&lt;$AP$7:$AP$2085)*(AP1764&gt;$AO$7:$AO$2085))*(ROW($X$7:$X$2085)&lt;&gt;ROW(X1764)))&gt;0,"Cruzado","Sin cruce")))</f>
        <v>Sin cruce</v>
      </c>
      <c r="AR1764" s="23" t="str" cm="1">
        <f t="array" ref="AR1764">IF(AE1764="","",IF(SUMPRODUCT((AE1764=$AE$7:$AE$2085)*(AI1764=$AI$7:$AI$2085)*(AO1764=$AO$7:$AO$2085)*(AP1764=$AP$7:$AP$2085)*(ROW($AE$7:$AE$2085)&lt;&gt;ROW(AE1764))*((S1764=0)*($S$7:$S$2085&gt;0)+(S1764&gt;0)*($S$7:$S$2085=0)))&gt;0,"SALONES UNIDOS",IF(SUMPRODUCT((AE1764=$AE$7:$AE$2085)*(AI1764=$AI$7:$AI$2085)*((AO1764&lt;$AP$7:$AP$2085)*(AP1764&gt;$AO$7:$AO$2085))*(ROW($AE$7:$AE$2085)&lt;&gt;ROW(AE1764)))&gt;0,"Cruzado","Sin cruce")))</f>
        <v/>
      </c>
      <c r="AS1764" s="94" t="str">
        <f t="shared" si="34"/>
        <v>T11SUNAMPEA</v>
      </c>
      <c r="AT1764" s="94" t="str" cm="1">
        <f t="array" ref="AT1764">IF(AS1764="","",IF(SUMPRODUCT((AS1764=$AS$7:$AS$2085)*(AI1764=$AI$7:$AI$2085)*(AO1764=$AO$7:$AO$2085)*(AP1764=$AP$7:$AP$2085)*(ROW($AS$7:$AS$2085)&lt;&gt;ROW(AS1764))*((S1764=0)*($S$7:$S$2085&gt;0)+(S1764&gt;0)*($S$7:$S$2085=0)))&gt;0,"SALONES UNIDOS",IF(SUMPRODUCT((AS1764=$AS$7:$AS$2085)*(AI1764=$AI$7:$AI$2085)*((AO1764&lt;$AP$7:$AP$2085)*(AP1764&gt;$AO$7:$AO$2085))*(ROW($AS$7:$AS$2085)&lt;&gt;ROW(AS1764)))&gt;0,"Cruzado","Sin cruce")))</f>
        <v>Sin cruce</v>
      </c>
    </row>
    <row r="1765" spans="3:46" ht="15.6" hidden="1" customHeight="1">
      <c r="C1765" s="496" t="s">
        <v>572</v>
      </c>
      <c r="D1765" s="15" t="s">
        <v>931</v>
      </c>
      <c r="E1765" s="479">
        <v>20261</v>
      </c>
      <c r="F1765" s="503" t="s">
        <v>111</v>
      </c>
      <c r="G1765" s="497" t="s">
        <v>80</v>
      </c>
      <c r="H1765" s="503" t="s">
        <v>93</v>
      </c>
      <c r="I1765" s="503">
        <v>1</v>
      </c>
      <c r="J1765" s="503" t="s">
        <v>41</v>
      </c>
      <c r="K1765" s="503" t="s">
        <v>41</v>
      </c>
      <c r="L1765" s="499" t="s">
        <v>941</v>
      </c>
      <c r="M1765" s="535" t="s">
        <v>595</v>
      </c>
      <c r="N1765" s="15" t="s">
        <v>586</v>
      </c>
      <c r="O1765" s="15" t="s">
        <v>934</v>
      </c>
      <c r="P1765" s="527" t="s">
        <v>624</v>
      </c>
      <c r="Q1765" s="15">
        <v>3</v>
      </c>
      <c r="R1765" s="15">
        <v>2</v>
      </c>
      <c r="S1765" s="479">
        <v>5</v>
      </c>
      <c r="T1765" s="15">
        <v>4</v>
      </c>
      <c r="U1765" s="471"/>
      <c r="V1765" s="550">
        <v>40</v>
      </c>
      <c r="W1765" s="497">
        <v>43753047</v>
      </c>
      <c r="X1765" s="566" t="s">
        <v>431</v>
      </c>
      <c r="Y1765" s="15" t="s">
        <v>624</v>
      </c>
      <c r="Z1765" s="15"/>
      <c r="AA1765" s="15"/>
      <c r="AB1765" s="15"/>
      <c r="AC1765" s="493"/>
      <c r="AD1765" s="15"/>
      <c r="AE1765" s="479"/>
      <c r="AF1765" s="497"/>
      <c r="AG1765" s="497"/>
      <c r="AH1765" s="15" t="s">
        <v>203</v>
      </c>
      <c r="AI1765" s="15">
        <v>1</v>
      </c>
      <c r="AJ1765" s="15">
        <v>18</v>
      </c>
      <c r="AK1765" s="15">
        <v>30</v>
      </c>
      <c r="AL1765" s="15">
        <v>22</v>
      </c>
      <c r="AM1765" s="15">
        <v>40</v>
      </c>
      <c r="AN1765" s="490">
        <f>IF(AJ1765="",S1765,ROUND(((((AL1765/24)+(AM1765/1440))-((AJ1765/24)+(AK1765/1440)))*1440/50),5))</f>
        <v>5</v>
      </c>
      <c r="AO1765" s="491">
        <f>AJ1765/24+AK1765/1440</f>
        <v>0.77083333333333337</v>
      </c>
      <c r="AP1765" s="491">
        <f>AL1765/24+AM1765/1440</f>
        <v>0.94444444444444442</v>
      </c>
      <c r="AQ1765" s="23" t="str" cm="1">
        <f t="array" ref="AQ1765">IF(X1765="","",IF(SUMPRODUCT((X1765=$X$7:$X$2085)*(AI1765=$AI$7:$AI$2085)*(AO1765=$AO$7:$AO$2085)*(AP1765=$AP$7:$AP$2085)*(ROW($X$7:$X$2085)&lt;&gt;ROW(X1765))*((S1765=0)*($S$7:$S$2085&gt;0)+(S1765&gt;0)*($S$7:$S$2085=0)))&gt;0,"SALONES UNIDOS",IF(SUMPRODUCT((X1765=$X$7:$X$2085)*(AI1765=$AI$7:$AI$2085)*((AO1765&lt;$AP$7:$AP$2085)*(AP1765&gt;$AO$7:$AO$2085))*(ROW($X$7:$X$2085)&lt;&gt;ROW(X1765)))&gt;0,"Cruzado","Sin cruce")))</f>
        <v>Sin cruce</v>
      </c>
      <c r="AR1765" s="23" t="str" cm="1">
        <f t="array" ref="AR1765">IF(AE1765="","",IF(SUMPRODUCT((AE1765=$AE$7:$AE$2085)*(AI1765=$AI$7:$AI$2085)*(AO1765=$AO$7:$AO$2085)*(AP1765=$AP$7:$AP$2085)*(ROW($AE$7:$AE$2085)&lt;&gt;ROW(AE1765))*((S1765=0)*($S$7:$S$2085&gt;0)+(S1765&gt;0)*($S$7:$S$2085=0)))&gt;0,"SALONES UNIDOS",IF(SUMPRODUCT((AE1765=$AE$7:$AE$2085)*(AI1765=$AI$7:$AI$2085)*((AO1765&lt;$AP$7:$AP$2085)*(AP1765&gt;$AO$7:$AO$2085))*(ROW($AE$7:$AE$2085)&lt;&gt;ROW(AE1765)))&gt;0,"Cruzado","Sin cruce")))</f>
        <v/>
      </c>
      <c r="AS1765" s="94" t="str">
        <f t="shared" si="34"/>
        <v>T11SUNAMPEA</v>
      </c>
      <c r="AT1765" s="94" t="str" cm="1">
        <f t="array" ref="AT1765">IF(AS1765="","",IF(SUMPRODUCT((AS1765=$AS$7:$AS$2085)*(AI1765=$AI$7:$AI$2085)*(AO1765=$AO$7:$AO$2085)*(AP1765=$AP$7:$AP$2085)*(ROW($AS$7:$AS$2085)&lt;&gt;ROW(AS1765))*((S1765=0)*($S$7:$S$2085&gt;0)+(S1765&gt;0)*($S$7:$S$2085=0)))&gt;0,"SALONES UNIDOS",IF(SUMPRODUCT((AS1765=$AS$7:$AS$2085)*(AI1765=$AI$7:$AI$2085)*((AO1765&lt;$AP$7:$AP$2085)*(AP1765&gt;$AO$7:$AO$2085))*(ROW($AS$7:$AS$2085)&lt;&gt;ROW(AS1765)))&gt;0,"Cruzado","Sin cruce")))</f>
        <v>Sin cruce</v>
      </c>
    </row>
    <row r="1766" spans="3:46" ht="15.6" hidden="1" customHeight="1">
      <c r="C1766" s="496" t="s">
        <v>572</v>
      </c>
      <c r="D1766" s="15" t="s">
        <v>931</v>
      </c>
      <c r="E1766" s="479">
        <v>20261</v>
      </c>
      <c r="F1766" s="503" t="s">
        <v>111</v>
      </c>
      <c r="G1766" s="497" t="s">
        <v>80</v>
      </c>
      <c r="H1766" s="503" t="s">
        <v>93</v>
      </c>
      <c r="I1766" s="503">
        <v>3</v>
      </c>
      <c r="J1766" s="503" t="s">
        <v>41</v>
      </c>
      <c r="K1766" s="503" t="s">
        <v>41</v>
      </c>
      <c r="L1766" s="499" t="s">
        <v>1037</v>
      </c>
      <c r="M1766" s="535" t="s">
        <v>747</v>
      </c>
      <c r="N1766" s="15" t="s">
        <v>577</v>
      </c>
      <c r="O1766" s="15" t="s">
        <v>934</v>
      </c>
      <c r="P1766" s="503" t="s">
        <v>579</v>
      </c>
      <c r="Q1766" s="15">
        <v>2</v>
      </c>
      <c r="R1766" s="15">
        <v>2</v>
      </c>
      <c r="S1766" s="479">
        <v>4</v>
      </c>
      <c r="T1766" s="15">
        <v>3</v>
      </c>
      <c r="U1766" s="471"/>
      <c r="V1766" s="550">
        <v>20</v>
      </c>
      <c r="W1766" s="497">
        <v>41134475</v>
      </c>
      <c r="X1766" s="566" t="s">
        <v>277</v>
      </c>
      <c r="Y1766" s="15" t="s">
        <v>624</v>
      </c>
      <c r="Z1766" s="15"/>
      <c r="AA1766" s="15"/>
      <c r="AB1766" s="15"/>
      <c r="AC1766" s="493"/>
      <c r="AD1766" s="15"/>
      <c r="AE1766" s="479"/>
      <c r="AF1766" s="497"/>
      <c r="AG1766" s="497"/>
      <c r="AH1766" s="15" t="s">
        <v>203</v>
      </c>
      <c r="AI1766" s="15">
        <v>7</v>
      </c>
      <c r="AJ1766" s="15">
        <v>19</v>
      </c>
      <c r="AK1766" s="15">
        <v>20</v>
      </c>
      <c r="AL1766" s="15">
        <v>22</v>
      </c>
      <c r="AM1766" s="15">
        <v>40</v>
      </c>
      <c r="AN1766" s="490">
        <f>IF(AJ1766="",S1766,ROUND(((((AL1766/24)+(AM1766/1440))-((AJ1766/24)+(AK1766/1440)))*1440/50),5))</f>
        <v>4</v>
      </c>
      <c r="AO1766" s="491">
        <f>AJ1766/24+AK1766/1440</f>
        <v>0.80555555555555547</v>
      </c>
      <c r="AP1766" s="491">
        <f>AL1766/24+AM1766/1440</f>
        <v>0.94444444444444442</v>
      </c>
      <c r="AQ1766" s="23" t="str" cm="1">
        <f t="array" ref="AQ1766">IF(X1766="","",IF(SUMPRODUCT((X1766=$X$7:$X$2085)*(AI1766=$AI$7:$AI$2085)*(AO1766=$AO$7:$AO$2085)*(AP1766=$AP$7:$AP$2085)*(ROW($X$7:$X$2085)&lt;&gt;ROW(X1766))*((S1766=0)*($S$7:$S$2085&gt;0)+(S1766&gt;0)*($S$7:$S$2085=0)))&gt;0,"SALONES UNIDOS",IF(SUMPRODUCT((X1766=$X$7:$X$2085)*(AI1766=$AI$7:$AI$2085)*((AO1766&lt;$AP$7:$AP$2085)*(AP1766&gt;$AO$7:$AO$2085))*(ROW($X$7:$X$2085)&lt;&gt;ROW(X1766)))&gt;0,"Cruzado","Sin cruce")))</f>
        <v>SALONES UNIDOS</v>
      </c>
      <c r="AR1766" s="23" t="str" cm="1">
        <f t="array" ref="AR1766">IF(AE1766="","",IF(SUMPRODUCT((AE1766=$AE$7:$AE$2085)*(AI1766=$AI$7:$AI$2085)*(AO1766=$AO$7:$AO$2085)*(AP1766=$AP$7:$AP$2085)*(ROW($AE$7:$AE$2085)&lt;&gt;ROW(AE1766))*((S1766=0)*($S$7:$S$2085&gt;0)+(S1766&gt;0)*($S$7:$S$2085=0)))&gt;0,"SALONES UNIDOS",IF(SUMPRODUCT((AE1766=$AE$7:$AE$2085)*(AI1766=$AI$7:$AI$2085)*((AO1766&lt;$AP$7:$AP$2085)*(AP1766&gt;$AO$7:$AO$2085))*(ROW($AE$7:$AE$2085)&lt;&gt;ROW(AE1766)))&gt;0,"Cruzado","Sin cruce")))</f>
        <v/>
      </c>
      <c r="AS1766" s="94" t="str">
        <f t="shared" si="34"/>
        <v>T13SUNAMPEA</v>
      </c>
      <c r="AT1766" s="94" t="str" cm="1">
        <f t="array" ref="AT1766">IF(AS1766="","",IF(SUMPRODUCT((AS1766=$AS$7:$AS$2085)*(AI1766=$AI$7:$AI$2085)*(AO1766=$AO$7:$AO$2085)*(AP1766=$AP$7:$AP$2085)*(ROW($AS$7:$AS$2085)&lt;&gt;ROW(AS1766))*((S1766=0)*($S$7:$S$2085&gt;0)+(S1766&gt;0)*($S$7:$S$2085=0)))&gt;0,"SALONES UNIDOS",IF(SUMPRODUCT((AS1766=$AS$7:$AS$2085)*(AI1766=$AI$7:$AI$2085)*((AO1766&lt;$AP$7:$AP$2085)*(AP1766&gt;$AO$7:$AO$2085))*(ROW($AS$7:$AS$2085)&lt;&gt;ROW(AS1766)))&gt;0,"Cruzado","Sin cruce")))</f>
        <v>Sin cruce</v>
      </c>
    </row>
    <row r="1767" spans="3:46" ht="15.6" hidden="1" customHeight="1">
      <c r="C1767" s="496" t="s">
        <v>572</v>
      </c>
      <c r="D1767" s="15" t="s">
        <v>931</v>
      </c>
      <c r="E1767" s="479">
        <v>20261</v>
      </c>
      <c r="F1767" s="503" t="s">
        <v>111</v>
      </c>
      <c r="G1767" s="497" t="s">
        <v>80</v>
      </c>
      <c r="H1767" s="503" t="s">
        <v>93</v>
      </c>
      <c r="I1767" s="503">
        <v>3</v>
      </c>
      <c r="J1767" s="503" t="s">
        <v>41</v>
      </c>
      <c r="K1767" s="503" t="s">
        <v>41</v>
      </c>
      <c r="L1767" s="499" t="s">
        <v>1038</v>
      </c>
      <c r="M1767" s="535" t="s">
        <v>858</v>
      </c>
      <c r="N1767" s="15" t="s">
        <v>586</v>
      </c>
      <c r="O1767" s="15" t="s">
        <v>934</v>
      </c>
      <c r="P1767" s="527" t="s">
        <v>624</v>
      </c>
      <c r="Q1767" s="15">
        <v>3</v>
      </c>
      <c r="R1767" s="15">
        <v>2</v>
      </c>
      <c r="S1767" s="479">
        <v>5</v>
      </c>
      <c r="T1767" s="15">
        <v>4</v>
      </c>
      <c r="U1767" s="471"/>
      <c r="V1767" s="550">
        <v>20</v>
      </c>
      <c r="W1767" s="497">
        <v>21836179</v>
      </c>
      <c r="X1767" s="566" t="s">
        <v>217</v>
      </c>
      <c r="Y1767" s="15" t="s">
        <v>624</v>
      </c>
      <c r="Z1767" s="15"/>
      <c r="AA1767" s="15"/>
      <c r="AB1767" s="15"/>
      <c r="AC1767" s="493"/>
      <c r="AD1767" s="15"/>
      <c r="AE1767" s="479"/>
      <c r="AF1767" s="497"/>
      <c r="AG1767" s="497"/>
      <c r="AH1767" s="15" t="s">
        <v>203</v>
      </c>
      <c r="AI1767" s="15">
        <v>6</v>
      </c>
      <c r="AJ1767" s="15">
        <v>15</v>
      </c>
      <c r="AK1767" s="15">
        <v>10</v>
      </c>
      <c r="AL1767" s="15">
        <v>19</v>
      </c>
      <c r="AM1767" s="15">
        <v>20</v>
      </c>
      <c r="AN1767" s="490">
        <f>IF(AJ1767="",S1767,ROUND(((((AL1767/24)+(AM1767/1440))-((AJ1767/24)+(AK1767/1440)))*1440/50),5))</f>
        <v>5</v>
      </c>
      <c r="AO1767" s="491">
        <f>AJ1767/24+AK1767/1440</f>
        <v>0.63194444444444442</v>
      </c>
      <c r="AP1767" s="491">
        <f>AL1767/24+AM1767/1440</f>
        <v>0.80555555555555547</v>
      </c>
      <c r="AQ1767" s="23" t="str" cm="1">
        <f t="array" ref="AQ1767">IF(X1767="","",IF(SUMPRODUCT((X1767=$X$7:$X$2085)*(AI1767=$AI$7:$AI$2085)*(AO1767=$AO$7:$AO$2085)*(AP1767=$AP$7:$AP$2085)*(ROW($X$7:$X$2085)&lt;&gt;ROW(X1767))*((S1767=0)*($S$7:$S$2085&gt;0)+(S1767&gt;0)*($S$7:$S$2085=0)))&gt;0,"SALONES UNIDOS",IF(SUMPRODUCT((X1767=$X$7:$X$2085)*(AI1767=$AI$7:$AI$2085)*((AO1767&lt;$AP$7:$AP$2085)*(AP1767&gt;$AO$7:$AO$2085))*(ROW($X$7:$X$2085)&lt;&gt;ROW(X1767)))&gt;0,"Cruzado","Sin cruce")))</f>
        <v>SALONES UNIDOS</v>
      </c>
      <c r="AR1767" s="23" t="str" cm="1">
        <f t="array" ref="AR1767">IF(AE1767="","",IF(SUMPRODUCT((AE1767=$AE$7:$AE$2085)*(AI1767=$AI$7:$AI$2085)*(AO1767=$AO$7:$AO$2085)*(AP1767=$AP$7:$AP$2085)*(ROW($AE$7:$AE$2085)&lt;&gt;ROW(AE1767))*((S1767=0)*($S$7:$S$2085&gt;0)+(S1767&gt;0)*($S$7:$S$2085=0)))&gt;0,"SALONES UNIDOS",IF(SUMPRODUCT((AE1767=$AE$7:$AE$2085)*(AI1767=$AI$7:$AI$2085)*((AO1767&lt;$AP$7:$AP$2085)*(AP1767&gt;$AO$7:$AO$2085))*(ROW($AE$7:$AE$2085)&lt;&gt;ROW(AE1767)))&gt;0,"Cruzado","Sin cruce")))</f>
        <v/>
      </c>
      <c r="AS1767" s="94" t="str">
        <f t="shared" si="34"/>
        <v>T13SUNAMPEA</v>
      </c>
      <c r="AT1767" s="94" t="str" cm="1">
        <f t="array" ref="AT1767">IF(AS1767="","",IF(SUMPRODUCT((AS1767=$AS$7:$AS$2085)*(AI1767=$AI$7:$AI$2085)*(AO1767=$AO$7:$AO$2085)*(AP1767=$AP$7:$AP$2085)*(ROW($AS$7:$AS$2085)&lt;&gt;ROW(AS1767))*((S1767=0)*($S$7:$S$2085&gt;0)+(S1767&gt;0)*($S$7:$S$2085=0)))&gt;0,"SALONES UNIDOS",IF(SUMPRODUCT((AS1767=$AS$7:$AS$2085)*(AI1767=$AI$7:$AI$2085)*((AO1767&lt;$AP$7:$AP$2085)*(AP1767&gt;$AO$7:$AO$2085))*(ROW($AS$7:$AS$2085)&lt;&gt;ROW(AS1767)))&gt;0,"Cruzado","Sin cruce")))</f>
        <v>Sin cruce</v>
      </c>
    </row>
    <row r="1768" spans="3:46" ht="15.6" hidden="1" customHeight="1">
      <c r="C1768" s="496" t="s">
        <v>572</v>
      </c>
      <c r="D1768" s="15" t="s">
        <v>931</v>
      </c>
      <c r="E1768" s="479">
        <v>20261</v>
      </c>
      <c r="F1768" s="503" t="s">
        <v>111</v>
      </c>
      <c r="G1768" s="497" t="s">
        <v>80</v>
      </c>
      <c r="H1768" s="503" t="s">
        <v>93</v>
      </c>
      <c r="I1768" s="503">
        <v>3</v>
      </c>
      <c r="J1768" s="503" t="s">
        <v>41</v>
      </c>
      <c r="K1768" s="503" t="s">
        <v>41</v>
      </c>
      <c r="L1768" s="499" t="s">
        <v>1039</v>
      </c>
      <c r="M1768" s="535" t="s">
        <v>1040</v>
      </c>
      <c r="N1768" s="15" t="s">
        <v>577</v>
      </c>
      <c r="O1768" s="15" t="s">
        <v>934</v>
      </c>
      <c r="P1768" s="503" t="s">
        <v>579</v>
      </c>
      <c r="Q1768" s="15">
        <v>3</v>
      </c>
      <c r="R1768" s="15">
        <v>0</v>
      </c>
      <c r="S1768" s="479">
        <v>3</v>
      </c>
      <c r="T1768" s="15">
        <v>4</v>
      </c>
      <c r="U1768" s="471"/>
      <c r="V1768" s="550">
        <v>20</v>
      </c>
      <c r="W1768" s="497">
        <v>45234890</v>
      </c>
      <c r="X1768" s="566" t="s">
        <v>486</v>
      </c>
      <c r="Y1768" s="572" t="s">
        <v>579</v>
      </c>
      <c r="Z1768" s="15"/>
      <c r="AA1768" s="15"/>
      <c r="AB1768" s="15"/>
      <c r="AC1768" s="15" t="s">
        <v>1107</v>
      </c>
      <c r="AD1768" s="15"/>
      <c r="AE1768" s="479"/>
      <c r="AF1768" s="497"/>
      <c r="AG1768" s="497"/>
      <c r="AH1768" s="15" t="s">
        <v>582</v>
      </c>
      <c r="AI1768" s="15">
        <v>6</v>
      </c>
      <c r="AJ1768" s="15">
        <v>7</v>
      </c>
      <c r="AK1768" s="15">
        <v>40</v>
      </c>
      <c r="AL1768" s="15">
        <v>10</v>
      </c>
      <c r="AM1768" s="15">
        <v>10</v>
      </c>
      <c r="AN1768" s="490">
        <f>IF(AJ1768="",S1768,ROUND(((((AL1768/24)+(AM1768/1440))-((AJ1768/24)+(AK1768/1440)))*1440/50),5))</f>
        <v>3</v>
      </c>
      <c r="AO1768" s="491">
        <f>AJ1768/24+AK1768/1440</f>
        <v>0.31944444444444448</v>
      </c>
      <c r="AP1768" s="491">
        <f>AL1768/24+AM1768/1440</f>
        <v>0.4236111111111111</v>
      </c>
      <c r="AQ1768" s="23" t="str" cm="1">
        <f t="array" ref="AQ1768">IF(X1768="","",IF(SUMPRODUCT((X1768=$X$7:$X$2085)*(AI1768=$AI$7:$AI$2085)*(AO1768=$AO$7:$AO$2085)*(AP1768=$AP$7:$AP$2085)*(ROW($X$7:$X$2085)&lt;&gt;ROW(X1768))*((S1768=0)*($S$7:$S$2085&gt;0)+(S1768&gt;0)*($S$7:$S$2085=0)))&gt;0,"SALONES UNIDOS",IF(SUMPRODUCT((X1768=$X$7:$X$2085)*(AI1768=$AI$7:$AI$2085)*((AO1768&lt;$AP$7:$AP$2085)*(AP1768&gt;$AO$7:$AO$2085))*(ROW($X$7:$X$2085)&lt;&gt;ROW(X1768)))&gt;0,"Cruzado","Sin cruce")))</f>
        <v>SALONES UNIDOS</v>
      </c>
      <c r="AR1768" s="23" t="str" cm="1">
        <f t="array" ref="AR1768">IF(AE1768="","",IF(SUMPRODUCT((AE1768=$AE$7:$AE$2085)*(AI1768=$AI$7:$AI$2085)*(AO1768=$AO$7:$AO$2085)*(AP1768=$AP$7:$AP$2085)*(ROW($AE$7:$AE$2085)&lt;&gt;ROW(AE1768))*((S1768=0)*($S$7:$S$2085&gt;0)+(S1768&gt;0)*($S$7:$S$2085=0)))&gt;0,"SALONES UNIDOS",IF(SUMPRODUCT((AE1768=$AE$7:$AE$2085)*(AI1768=$AI$7:$AI$2085)*((AO1768&lt;$AP$7:$AP$2085)*(AP1768&gt;$AO$7:$AO$2085))*(ROW($AE$7:$AE$2085)&lt;&gt;ROW(AE1768)))&gt;0,"Cruzado","Sin cruce")))</f>
        <v/>
      </c>
      <c r="AS1768" s="94" t="str">
        <f t="shared" ref="AS1768:AS1847" si="35">TRIM(CONCATENATE(H1768,I1768,F1768,K1768))</f>
        <v>T13SUNAMPEA</v>
      </c>
      <c r="AT1768" s="94" t="str" cm="1">
        <f t="array" ref="AT1768">IF(AS1768="","",IF(SUMPRODUCT((AS1768=$AS$7:$AS$2085)*(AI1768=$AI$7:$AI$2085)*(AO1768=$AO$7:$AO$2085)*(AP1768=$AP$7:$AP$2085)*(ROW($AS$7:$AS$2085)&lt;&gt;ROW(AS1768))*((S1768=0)*($S$7:$S$2085&gt;0)+(S1768&gt;0)*($S$7:$S$2085=0)))&gt;0,"SALONES UNIDOS",IF(SUMPRODUCT((AS1768=$AS$7:$AS$2085)*(AI1768=$AI$7:$AI$2085)*((AO1768&lt;$AP$7:$AP$2085)*(AP1768&gt;$AO$7:$AO$2085))*(ROW($AS$7:$AS$2085)&lt;&gt;ROW(AS1768)))&gt;0,"Cruzado","Sin cruce")))</f>
        <v>Sin cruce</v>
      </c>
    </row>
    <row r="1769" spans="3:46" ht="15.6" hidden="1" customHeight="1">
      <c r="C1769" s="496" t="s">
        <v>572</v>
      </c>
      <c r="D1769" s="15" t="s">
        <v>931</v>
      </c>
      <c r="E1769" s="479">
        <v>20261</v>
      </c>
      <c r="F1769" s="503" t="s">
        <v>111</v>
      </c>
      <c r="G1769" s="497" t="s">
        <v>80</v>
      </c>
      <c r="H1769" s="503" t="s">
        <v>93</v>
      </c>
      <c r="I1769" s="503">
        <v>3</v>
      </c>
      <c r="J1769" s="503" t="s">
        <v>41</v>
      </c>
      <c r="K1769" s="503" t="s">
        <v>41</v>
      </c>
      <c r="L1769" s="499" t="s">
        <v>1039</v>
      </c>
      <c r="M1769" s="535" t="s">
        <v>1040</v>
      </c>
      <c r="N1769" s="15" t="s">
        <v>577</v>
      </c>
      <c r="O1769" s="15" t="s">
        <v>934</v>
      </c>
      <c r="P1769" s="503" t="s">
        <v>579</v>
      </c>
      <c r="Q1769" s="15">
        <v>0</v>
      </c>
      <c r="R1769" s="15">
        <v>2</v>
      </c>
      <c r="S1769" s="479">
        <v>2</v>
      </c>
      <c r="T1769" s="15">
        <v>4</v>
      </c>
      <c r="U1769" s="471"/>
      <c r="V1769" s="550">
        <v>20</v>
      </c>
      <c r="W1769" s="497">
        <v>45234890</v>
      </c>
      <c r="X1769" s="566" t="s">
        <v>486</v>
      </c>
      <c r="Y1769" s="572" t="s">
        <v>579</v>
      </c>
      <c r="Z1769" s="15"/>
      <c r="AA1769" s="15"/>
      <c r="AB1769" s="15"/>
      <c r="AC1769" s="493"/>
      <c r="AD1769" s="15"/>
      <c r="AE1769" s="479" t="s">
        <v>1114</v>
      </c>
      <c r="AF1769" s="497"/>
      <c r="AG1769" s="497"/>
      <c r="AH1769" s="15" t="s">
        <v>100</v>
      </c>
      <c r="AI1769" s="15">
        <v>6</v>
      </c>
      <c r="AJ1769" s="15">
        <v>10</v>
      </c>
      <c r="AK1769" s="15">
        <v>10</v>
      </c>
      <c r="AL1769" s="15">
        <v>11</v>
      </c>
      <c r="AM1769" s="15">
        <v>50</v>
      </c>
      <c r="AN1769" s="490">
        <f>IF(AJ1769="",S1769,ROUND(((((AL1769/24)+(AM1769/1440))-((AJ1769/24)+(AK1769/1440)))*1440/50),5))</f>
        <v>2</v>
      </c>
      <c r="AO1769" s="491">
        <f>AJ1769/24+AK1769/1440</f>
        <v>0.4236111111111111</v>
      </c>
      <c r="AP1769" s="491">
        <f>AL1769/24+AM1769/1440</f>
        <v>0.49305555555555552</v>
      </c>
      <c r="AQ1769" s="23" t="str" cm="1">
        <f t="array" ref="AQ1769">IF(X1769="","",IF(SUMPRODUCT((X1769=$X$7:$X$2085)*(AI1769=$AI$7:$AI$2085)*(AO1769=$AO$7:$AO$2085)*(AP1769=$AP$7:$AP$2085)*(ROW($X$7:$X$2085)&lt;&gt;ROW(X1769))*((S1769=0)*($S$7:$S$2085&gt;0)+(S1769&gt;0)*($S$7:$S$2085=0)))&gt;0,"SALONES UNIDOS",IF(SUMPRODUCT((X1769=$X$7:$X$2085)*(AI1769=$AI$7:$AI$2085)*((AO1769&lt;$AP$7:$AP$2085)*(AP1769&gt;$AO$7:$AO$2085))*(ROW($X$7:$X$2085)&lt;&gt;ROW(X1769)))&gt;0,"Cruzado","Sin cruce")))</f>
        <v>SALONES UNIDOS</v>
      </c>
      <c r="AR1769" s="23" t="str" cm="1">
        <f t="array" ref="AR1769">IF(AE1769="","",IF(SUMPRODUCT((AE1769=$AE$7:$AE$2085)*(AI1769=$AI$7:$AI$2085)*(AO1769=$AO$7:$AO$2085)*(AP1769=$AP$7:$AP$2085)*(ROW($AE$7:$AE$2085)&lt;&gt;ROW(AE1769))*((S1769=0)*($S$7:$S$2085&gt;0)+(S1769&gt;0)*($S$7:$S$2085=0)))&gt;0,"SALONES UNIDOS",IF(SUMPRODUCT((AE1769=$AE$7:$AE$2085)*(AI1769=$AI$7:$AI$2085)*((AO1769&lt;$AP$7:$AP$2085)*(AP1769&gt;$AO$7:$AO$2085))*(ROW($AE$7:$AE$2085)&lt;&gt;ROW(AE1769)))&gt;0,"Cruzado","Sin cruce")))</f>
        <v>SALONES UNIDOS</v>
      </c>
      <c r="AS1769" s="94" t="str">
        <f t="shared" si="35"/>
        <v>T13SUNAMPEA</v>
      </c>
      <c r="AT1769" s="94" t="str" cm="1">
        <f t="array" ref="AT1769">IF(AS1769="","",IF(SUMPRODUCT((AS1769=$AS$7:$AS$2085)*(AI1769=$AI$7:$AI$2085)*(AO1769=$AO$7:$AO$2085)*(AP1769=$AP$7:$AP$2085)*(ROW($AS$7:$AS$2085)&lt;&gt;ROW(AS1769))*((S1769=0)*($S$7:$S$2085&gt;0)+(S1769&gt;0)*($S$7:$S$2085=0)))&gt;0,"SALONES UNIDOS",IF(SUMPRODUCT((AS1769=$AS$7:$AS$2085)*(AI1769=$AI$7:$AI$2085)*((AO1769&lt;$AP$7:$AP$2085)*(AP1769&gt;$AO$7:$AO$2085))*(ROW($AS$7:$AS$2085)&lt;&gt;ROW(AS1769)))&gt;0,"Cruzado","Sin cruce")))</f>
        <v>Sin cruce</v>
      </c>
    </row>
    <row r="1770" spans="3:46" ht="15.6" hidden="1" customHeight="1">
      <c r="C1770" s="496" t="s">
        <v>572</v>
      </c>
      <c r="D1770" s="15" t="s">
        <v>931</v>
      </c>
      <c r="E1770" s="479">
        <v>20261</v>
      </c>
      <c r="F1770" s="503" t="s">
        <v>111</v>
      </c>
      <c r="G1770" s="497" t="s">
        <v>80</v>
      </c>
      <c r="H1770" s="503" t="s">
        <v>93</v>
      </c>
      <c r="I1770" s="503">
        <v>3</v>
      </c>
      <c r="J1770" s="503" t="s">
        <v>41</v>
      </c>
      <c r="K1770" s="503" t="s">
        <v>41</v>
      </c>
      <c r="L1770" s="499" t="s">
        <v>1041</v>
      </c>
      <c r="M1770" s="535" t="s">
        <v>1042</v>
      </c>
      <c r="N1770" s="15" t="s">
        <v>577</v>
      </c>
      <c r="O1770" s="15" t="s">
        <v>934</v>
      </c>
      <c r="P1770" s="503" t="s">
        <v>579</v>
      </c>
      <c r="Q1770" s="15">
        <v>2</v>
      </c>
      <c r="R1770" s="15">
        <v>0</v>
      </c>
      <c r="S1770" s="479">
        <v>2</v>
      </c>
      <c r="T1770" s="15">
        <v>4</v>
      </c>
      <c r="U1770" s="471"/>
      <c r="V1770" s="550">
        <v>20</v>
      </c>
      <c r="W1770" s="497">
        <v>72940603</v>
      </c>
      <c r="X1770" s="566" t="s">
        <v>471</v>
      </c>
      <c r="Y1770" s="15" t="s">
        <v>579</v>
      </c>
      <c r="Z1770" s="15"/>
      <c r="AA1770" s="15"/>
      <c r="AB1770" s="15"/>
      <c r="AC1770" s="15" t="s">
        <v>1107</v>
      </c>
      <c r="AD1770" s="15"/>
      <c r="AE1770" s="479"/>
      <c r="AF1770" s="497"/>
      <c r="AG1770" s="497"/>
      <c r="AH1770" s="497" t="s">
        <v>582</v>
      </c>
      <c r="AI1770" s="15">
        <v>3</v>
      </c>
      <c r="AJ1770" s="15">
        <v>14</v>
      </c>
      <c r="AK1770" s="15">
        <v>20</v>
      </c>
      <c r="AL1770" s="15">
        <v>16</v>
      </c>
      <c r="AM1770" s="15">
        <v>0</v>
      </c>
      <c r="AN1770" s="490">
        <f>IF(AJ1770="",S1770,ROUND(((((AL1770/24)+(AM1770/1440))-((AJ1770/24)+(AK1770/1440)))*1440/50),5))</f>
        <v>2</v>
      </c>
      <c r="AO1770" s="491">
        <f>AJ1770/24+AK1770/1440</f>
        <v>0.59722222222222221</v>
      </c>
      <c r="AP1770" s="491">
        <f>AL1770/24+AM1770/1440</f>
        <v>0.66666666666666663</v>
      </c>
      <c r="AQ1770" s="23" t="str" cm="1">
        <f t="array" ref="AQ1770">IF(X1770="","",IF(SUMPRODUCT((X1770=$X$7:$X$2085)*(AI1770=$AI$7:$AI$2085)*(AO1770=$AO$7:$AO$2085)*(AP1770=$AP$7:$AP$2085)*(ROW($X$7:$X$2085)&lt;&gt;ROW(X1770))*((S1770=0)*($S$7:$S$2085&gt;0)+(S1770&gt;0)*($S$7:$S$2085=0)))&gt;0,"SALONES UNIDOS",IF(SUMPRODUCT((X1770=$X$7:$X$2085)*(AI1770=$AI$7:$AI$2085)*((AO1770&lt;$AP$7:$AP$2085)*(AP1770&gt;$AO$7:$AO$2085))*(ROW($X$7:$X$2085)&lt;&gt;ROW(X1770)))&gt;0,"Cruzado","Sin cruce")))</f>
        <v>SALONES UNIDOS</v>
      </c>
      <c r="AR1770" s="23" t="str" cm="1">
        <f t="array" ref="AR1770">IF(AE1770="","",IF(SUMPRODUCT((AE1770=$AE$7:$AE$2085)*(AI1770=$AI$7:$AI$2085)*(AO1770=$AO$7:$AO$2085)*(AP1770=$AP$7:$AP$2085)*(ROW($AE$7:$AE$2085)&lt;&gt;ROW(AE1770))*((S1770=0)*($S$7:$S$2085&gt;0)+(S1770&gt;0)*($S$7:$S$2085=0)))&gt;0,"SALONES UNIDOS",IF(SUMPRODUCT((AE1770=$AE$7:$AE$2085)*(AI1770=$AI$7:$AI$2085)*((AO1770&lt;$AP$7:$AP$2085)*(AP1770&gt;$AO$7:$AO$2085))*(ROW($AE$7:$AE$2085)&lt;&gt;ROW(AE1770)))&gt;0,"Cruzado","Sin cruce")))</f>
        <v/>
      </c>
      <c r="AS1770" s="94" t="str">
        <f t="shared" si="35"/>
        <v>T13SUNAMPEA</v>
      </c>
      <c r="AT1770" s="94" t="str" cm="1">
        <f t="array" ref="AT1770">IF(AS1770="","",IF(SUMPRODUCT((AS1770=$AS$7:$AS$2085)*(AI1770=$AI$7:$AI$2085)*(AO1770=$AO$7:$AO$2085)*(AP1770=$AP$7:$AP$2085)*(ROW($AS$7:$AS$2085)&lt;&gt;ROW(AS1770))*((S1770=0)*($S$7:$S$2085&gt;0)+(S1770&gt;0)*($S$7:$S$2085=0)))&gt;0,"SALONES UNIDOS",IF(SUMPRODUCT((AS1770=$AS$7:$AS$2085)*(AI1770=$AI$7:$AI$2085)*((AO1770&lt;$AP$7:$AP$2085)*(AP1770&gt;$AO$7:$AO$2085))*(ROW($AS$7:$AS$2085)&lt;&gt;ROW(AS1770)))&gt;0,"Cruzado","Sin cruce")))</f>
        <v>Sin cruce</v>
      </c>
    </row>
    <row r="1771" spans="3:46" ht="15.6" hidden="1" customHeight="1">
      <c r="C1771" s="496" t="s">
        <v>572</v>
      </c>
      <c r="D1771" s="15" t="s">
        <v>931</v>
      </c>
      <c r="E1771" s="479">
        <v>20261</v>
      </c>
      <c r="F1771" s="503" t="s">
        <v>111</v>
      </c>
      <c r="G1771" s="497" t="s">
        <v>80</v>
      </c>
      <c r="H1771" s="503" t="s">
        <v>93</v>
      </c>
      <c r="I1771" s="503">
        <v>3</v>
      </c>
      <c r="J1771" s="503" t="s">
        <v>41</v>
      </c>
      <c r="K1771" s="503" t="s">
        <v>41</v>
      </c>
      <c r="L1771" s="499" t="s">
        <v>1041</v>
      </c>
      <c r="M1771" s="535" t="s">
        <v>1042</v>
      </c>
      <c r="N1771" s="15" t="s">
        <v>577</v>
      </c>
      <c r="O1771" s="15" t="s">
        <v>934</v>
      </c>
      <c r="P1771" s="503" t="s">
        <v>579</v>
      </c>
      <c r="Q1771" s="15">
        <v>0</v>
      </c>
      <c r="R1771" s="15">
        <v>4</v>
      </c>
      <c r="S1771" s="479">
        <v>4</v>
      </c>
      <c r="T1771" s="15">
        <v>4</v>
      </c>
      <c r="U1771" s="471"/>
      <c r="V1771" s="550">
        <v>20</v>
      </c>
      <c r="W1771" s="497">
        <v>72940603</v>
      </c>
      <c r="X1771" s="566" t="s">
        <v>471</v>
      </c>
      <c r="Y1771" s="15" t="s">
        <v>579</v>
      </c>
      <c r="Z1771" s="15"/>
      <c r="AA1771" s="15"/>
      <c r="AB1771" s="15"/>
      <c r="AC1771" s="493"/>
      <c r="AD1771" s="15"/>
      <c r="AE1771" s="15" t="s">
        <v>1116</v>
      </c>
      <c r="AF1771" s="497"/>
      <c r="AG1771" s="497"/>
      <c r="AH1771" s="497" t="s">
        <v>100</v>
      </c>
      <c r="AI1771" s="15">
        <v>3</v>
      </c>
      <c r="AJ1771" s="15">
        <v>16</v>
      </c>
      <c r="AK1771" s="15">
        <v>0</v>
      </c>
      <c r="AL1771" s="15">
        <v>19</v>
      </c>
      <c r="AM1771" s="15">
        <v>20</v>
      </c>
      <c r="AN1771" s="490">
        <f>IF(AJ1771="",S1771,ROUND(((((AL1771/24)+(AM1771/1440))-((AJ1771/24)+(AK1771/1440)))*1440/50),5))</f>
        <v>4</v>
      </c>
      <c r="AO1771" s="491">
        <f>AJ1771/24+AK1771/1440</f>
        <v>0.66666666666666663</v>
      </c>
      <c r="AP1771" s="491">
        <f>AL1771/24+AM1771/1440</f>
        <v>0.80555555555555547</v>
      </c>
      <c r="AQ1771" s="23" t="str" cm="1">
        <f t="array" ref="AQ1771">IF(X1771="","",IF(SUMPRODUCT((X1771=$X$7:$X$2085)*(AI1771=$AI$7:$AI$2085)*(AO1771=$AO$7:$AO$2085)*(AP1771=$AP$7:$AP$2085)*(ROW($X$7:$X$2085)&lt;&gt;ROW(X1771))*((S1771=0)*($S$7:$S$2085&gt;0)+(S1771&gt;0)*($S$7:$S$2085=0)))&gt;0,"SALONES UNIDOS",IF(SUMPRODUCT((X1771=$X$7:$X$2085)*(AI1771=$AI$7:$AI$2085)*((AO1771&lt;$AP$7:$AP$2085)*(AP1771&gt;$AO$7:$AO$2085))*(ROW($X$7:$X$2085)&lt;&gt;ROW(X1771)))&gt;0,"Cruzado","Sin cruce")))</f>
        <v>SALONES UNIDOS</v>
      </c>
      <c r="AR1771" s="23" t="str" cm="1">
        <f t="array" ref="AR1771">IF(AE1771="","",IF(SUMPRODUCT((AE1771=$AE$7:$AE$2085)*(AI1771=$AI$7:$AI$2085)*(AO1771=$AO$7:$AO$2085)*(AP1771=$AP$7:$AP$2085)*(ROW($AE$7:$AE$2085)&lt;&gt;ROW(AE1771))*((S1771=0)*($S$7:$S$2085&gt;0)+(S1771&gt;0)*($S$7:$S$2085=0)))&gt;0,"SALONES UNIDOS",IF(SUMPRODUCT((AE1771=$AE$7:$AE$2085)*(AI1771=$AI$7:$AI$2085)*((AO1771&lt;$AP$7:$AP$2085)*(AP1771&gt;$AO$7:$AO$2085))*(ROW($AE$7:$AE$2085)&lt;&gt;ROW(AE1771)))&gt;0,"Cruzado","Sin cruce")))</f>
        <v>SALONES UNIDOS</v>
      </c>
      <c r="AS1771" s="94" t="str">
        <f t="shared" si="35"/>
        <v>T13SUNAMPEA</v>
      </c>
      <c r="AT1771" s="94" t="str" cm="1">
        <f t="array" ref="AT1771">IF(AS1771="","",IF(SUMPRODUCT((AS1771=$AS$7:$AS$2085)*(AI1771=$AI$7:$AI$2085)*(AO1771=$AO$7:$AO$2085)*(AP1771=$AP$7:$AP$2085)*(ROW($AS$7:$AS$2085)&lt;&gt;ROW(AS1771))*((S1771=0)*($S$7:$S$2085&gt;0)+(S1771&gt;0)*($S$7:$S$2085=0)))&gt;0,"SALONES UNIDOS",IF(SUMPRODUCT((AS1771=$AS$7:$AS$2085)*(AI1771=$AI$7:$AI$2085)*((AO1771&lt;$AP$7:$AP$2085)*(AP1771&gt;$AO$7:$AO$2085))*(ROW($AS$7:$AS$2085)&lt;&gt;ROW(AS1771)))&gt;0,"Cruzado","Sin cruce")))</f>
        <v>Sin cruce</v>
      </c>
    </row>
    <row r="1772" spans="3:46" ht="15.6" hidden="1" customHeight="1">
      <c r="C1772" s="496" t="s">
        <v>572</v>
      </c>
      <c r="D1772" s="15" t="s">
        <v>931</v>
      </c>
      <c r="E1772" s="479">
        <v>20261</v>
      </c>
      <c r="F1772" s="503" t="s">
        <v>111</v>
      </c>
      <c r="G1772" s="497" t="s">
        <v>80</v>
      </c>
      <c r="H1772" s="503" t="s">
        <v>93</v>
      </c>
      <c r="I1772" s="503">
        <v>3</v>
      </c>
      <c r="J1772" s="503" t="s">
        <v>41</v>
      </c>
      <c r="K1772" s="503" t="s">
        <v>41</v>
      </c>
      <c r="L1772" s="499" t="s">
        <v>1043</v>
      </c>
      <c r="M1772" s="535" t="s">
        <v>1044</v>
      </c>
      <c r="N1772" s="15" t="s">
        <v>577</v>
      </c>
      <c r="O1772" s="15" t="s">
        <v>934</v>
      </c>
      <c r="P1772" s="503" t="s">
        <v>579</v>
      </c>
      <c r="Q1772" s="15">
        <v>2</v>
      </c>
      <c r="R1772" s="15">
        <v>0</v>
      </c>
      <c r="S1772" s="479">
        <v>2</v>
      </c>
      <c r="T1772" s="15">
        <v>3</v>
      </c>
      <c r="U1772" s="471"/>
      <c r="V1772" s="550">
        <v>20</v>
      </c>
      <c r="W1772" s="497">
        <v>43214430</v>
      </c>
      <c r="X1772" s="566" t="s">
        <v>412</v>
      </c>
      <c r="Y1772" s="572" t="s">
        <v>579</v>
      </c>
      <c r="Z1772" s="15"/>
      <c r="AA1772" s="15"/>
      <c r="AB1772" s="15"/>
      <c r="AC1772" s="15" t="s">
        <v>1108</v>
      </c>
      <c r="AD1772" s="15"/>
      <c r="AE1772" s="479"/>
      <c r="AF1772" s="497"/>
      <c r="AG1772" s="497"/>
      <c r="AH1772" s="15" t="s">
        <v>582</v>
      </c>
      <c r="AI1772" s="15">
        <v>2</v>
      </c>
      <c r="AJ1772" s="15">
        <v>11</v>
      </c>
      <c r="AK1772" s="15">
        <v>0</v>
      </c>
      <c r="AL1772" s="15">
        <v>12</v>
      </c>
      <c r="AM1772" s="15">
        <v>40</v>
      </c>
      <c r="AN1772" s="490">
        <f>IF(AJ1772="",S1772,ROUND(((((AL1772/24)+(AM1772/1440))-((AJ1772/24)+(AK1772/1440)))*1440/50),5))</f>
        <v>2</v>
      </c>
      <c r="AO1772" s="491">
        <f>AJ1772/24+AK1772/1440</f>
        <v>0.45833333333333331</v>
      </c>
      <c r="AP1772" s="491">
        <f>AL1772/24+AM1772/1440</f>
        <v>0.52777777777777779</v>
      </c>
      <c r="AQ1772" s="23" t="str" cm="1">
        <f t="array" ref="AQ1772">IF(X1772="","",IF(SUMPRODUCT((X1772=$X$7:$X$2085)*(AI1772=$AI$7:$AI$2085)*(AO1772=$AO$7:$AO$2085)*(AP1772=$AP$7:$AP$2085)*(ROW($X$7:$X$2085)&lt;&gt;ROW(X1772))*((S1772=0)*($S$7:$S$2085&gt;0)+(S1772&gt;0)*($S$7:$S$2085=0)))&gt;0,"SALONES UNIDOS",IF(SUMPRODUCT((X1772=$X$7:$X$2085)*(AI1772=$AI$7:$AI$2085)*((AO1772&lt;$AP$7:$AP$2085)*(AP1772&gt;$AO$7:$AO$2085))*(ROW($X$7:$X$2085)&lt;&gt;ROW(X1772)))&gt;0,"Cruzado","Sin cruce")))</f>
        <v>SALONES UNIDOS</v>
      </c>
      <c r="AR1772" s="23" t="str" cm="1">
        <f t="array" ref="AR1772">IF(AE1772="","",IF(SUMPRODUCT((AE1772=$AE$7:$AE$2085)*(AI1772=$AI$7:$AI$2085)*(AO1772=$AO$7:$AO$2085)*(AP1772=$AP$7:$AP$2085)*(ROW($AE$7:$AE$2085)&lt;&gt;ROW(AE1772))*((S1772=0)*($S$7:$S$2085&gt;0)+(S1772&gt;0)*($S$7:$S$2085=0)))&gt;0,"SALONES UNIDOS",IF(SUMPRODUCT((AE1772=$AE$7:$AE$2085)*(AI1772=$AI$7:$AI$2085)*((AO1772&lt;$AP$7:$AP$2085)*(AP1772&gt;$AO$7:$AO$2085))*(ROW($AE$7:$AE$2085)&lt;&gt;ROW(AE1772)))&gt;0,"Cruzado","Sin cruce")))</f>
        <v/>
      </c>
      <c r="AS1772" s="94" t="str">
        <f t="shared" si="35"/>
        <v>T13SUNAMPEA</v>
      </c>
      <c r="AT1772" s="94" t="str" cm="1">
        <f t="array" ref="AT1772">IF(AS1772="","",IF(SUMPRODUCT((AS1772=$AS$7:$AS$2085)*(AI1772=$AI$7:$AI$2085)*(AO1772=$AO$7:$AO$2085)*(AP1772=$AP$7:$AP$2085)*(ROW($AS$7:$AS$2085)&lt;&gt;ROW(AS1772))*((S1772=0)*($S$7:$S$2085&gt;0)+(S1772&gt;0)*($S$7:$S$2085=0)))&gt;0,"SALONES UNIDOS",IF(SUMPRODUCT((AS1772=$AS$7:$AS$2085)*(AI1772=$AI$7:$AI$2085)*((AO1772&lt;$AP$7:$AP$2085)*(AP1772&gt;$AO$7:$AO$2085))*(ROW($AS$7:$AS$2085)&lt;&gt;ROW(AS1772)))&gt;0,"Cruzado","Sin cruce")))</f>
        <v>Sin cruce</v>
      </c>
    </row>
    <row r="1773" spans="3:46" ht="15.6" hidden="1" customHeight="1">
      <c r="C1773" s="496" t="s">
        <v>572</v>
      </c>
      <c r="D1773" s="15" t="s">
        <v>931</v>
      </c>
      <c r="E1773" s="479">
        <v>20261</v>
      </c>
      <c r="F1773" s="503" t="s">
        <v>111</v>
      </c>
      <c r="G1773" s="497" t="s">
        <v>80</v>
      </c>
      <c r="H1773" s="503" t="s">
        <v>93</v>
      </c>
      <c r="I1773" s="503">
        <v>3</v>
      </c>
      <c r="J1773" s="503" t="s">
        <v>41</v>
      </c>
      <c r="K1773" s="503" t="s">
        <v>41</v>
      </c>
      <c r="L1773" s="499" t="s">
        <v>1043</v>
      </c>
      <c r="M1773" s="535" t="s">
        <v>1044</v>
      </c>
      <c r="N1773" s="15" t="s">
        <v>577</v>
      </c>
      <c r="O1773" s="15" t="s">
        <v>934</v>
      </c>
      <c r="P1773" s="503" t="s">
        <v>579</v>
      </c>
      <c r="Q1773" s="15">
        <v>0</v>
      </c>
      <c r="R1773" s="15">
        <v>2</v>
      </c>
      <c r="S1773" s="479">
        <v>2</v>
      </c>
      <c r="T1773" s="15">
        <v>3</v>
      </c>
      <c r="U1773" s="471"/>
      <c r="V1773" s="550">
        <v>20</v>
      </c>
      <c r="W1773" s="497">
        <v>43214430</v>
      </c>
      <c r="X1773" s="566" t="s">
        <v>412</v>
      </c>
      <c r="Y1773" s="572" t="s">
        <v>579</v>
      </c>
      <c r="Z1773" s="15"/>
      <c r="AA1773" s="15"/>
      <c r="AB1773" s="15"/>
      <c r="AC1773" s="493"/>
      <c r="AD1773" s="15"/>
      <c r="AE1773" s="479" t="s">
        <v>1117</v>
      </c>
      <c r="AF1773" s="497"/>
      <c r="AG1773" s="497"/>
      <c r="AH1773" s="15" t="s">
        <v>100</v>
      </c>
      <c r="AI1773" s="15">
        <v>2</v>
      </c>
      <c r="AJ1773" s="15">
        <v>12</v>
      </c>
      <c r="AK1773" s="15">
        <v>40</v>
      </c>
      <c r="AL1773" s="15">
        <v>14</v>
      </c>
      <c r="AM1773" s="15">
        <v>20</v>
      </c>
      <c r="AN1773" s="490">
        <f>IF(AJ1773="",S1773,ROUND(((((AL1773/24)+(AM1773/1440))-((AJ1773/24)+(AK1773/1440)))*1440/50),5))</f>
        <v>2</v>
      </c>
      <c r="AO1773" s="491">
        <f>AJ1773/24+AK1773/1440</f>
        <v>0.52777777777777779</v>
      </c>
      <c r="AP1773" s="491">
        <f>AL1773/24+AM1773/1440</f>
        <v>0.59722222222222221</v>
      </c>
      <c r="AQ1773" s="23" t="str" cm="1">
        <f t="array" ref="AQ1773">IF(X1773="","",IF(SUMPRODUCT((X1773=$X$7:$X$2085)*(AI1773=$AI$7:$AI$2085)*(AO1773=$AO$7:$AO$2085)*(AP1773=$AP$7:$AP$2085)*(ROW($X$7:$X$2085)&lt;&gt;ROW(X1773))*((S1773=0)*($S$7:$S$2085&gt;0)+(S1773&gt;0)*($S$7:$S$2085=0)))&gt;0,"SALONES UNIDOS",IF(SUMPRODUCT((X1773=$X$7:$X$2085)*(AI1773=$AI$7:$AI$2085)*((AO1773&lt;$AP$7:$AP$2085)*(AP1773&gt;$AO$7:$AO$2085))*(ROW($X$7:$X$2085)&lt;&gt;ROW(X1773)))&gt;0,"Cruzado","Sin cruce")))</f>
        <v>SALONES UNIDOS</v>
      </c>
      <c r="AR1773" s="23" t="str" cm="1">
        <f t="array" ref="AR1773">IF(AE1773="","",IF(SUMPRODUCT((AE1773=$AE$7:$AE$2085)*(AI1773=$AI$7:$AI$2085)*(AO1773=$AO$7:$AO$2085)*(AP1773=$AP$7:$AP$2085)*(ROW($AE$7:$AE$2085)&lt;&gt;ROW(AE1773))*((S1773=0)*($S$7:$S$2085&gt;0)+(S1773&gt;0)*($S$7:$S$2085=0)))&gt;0,"SALONES UNIDOS",IF(SUMPRODUCT((AE1773=$AE$7:$AE$2085)*(AI1773=$AI$7:$AI$2085)*((AO1773&lt;$AP$7:$AP$2085)*(AP1773&gt;$AO$7:$AO$2085))*(ROW($AE$7:$AE$2085)&lt;&gt;ROW(AE1773)))&gt;0,"Cruzado","Sin cruce")))</f>
        <v>SALONES UNIDOS</v>
      </c>
      <c r="AS1773" s="94" t="str">
        <f t="shared" si="35"/>
        <v>T13SUNAMPEA</v>
      </c>
      <c r="AT1773" s="94" t="str" cm="1">
        <f t="array" ref="AT1773">IF(AS1773="","",IF(SUMPRODUCT((AS1773=$AS$7:$AS$2085)*(AI1773=$AI$7:$AI$2085)*(AO1773=$AO$7:$AO$2085)*(AP1773=$AP$7:$AP$2085)*(ROW($AS$7:$AS$2085)&lt;&gt;ROW(AS1773))*((S1773=0)*($S$7:$S$2085&gt;0)+(S1773&gt;0)*($S$7:$S$2085=0)))&gt;0,"SALONES UNIDOS",IF(SUMPRODUCT((AS1773=$AS$7:$AS$2085)*(AI1773=$AI$7:$AI$2085)*((AO1773&lt;$AP$7:$AP$2085)*(AP1773&gt;$AO$7:$AO$2085))*(ROW($AS$7:$AS$2085)&lt;&gt;ROW(AS1773)))&gt;0,"Cruzado","Sin cruce")))</f>
        <v>Sin cruce</v>
      </c>
    </row>
    <row r="1774" spans="3:46" ht="15.6" hidden="1" customHeight="1">
      <c r="C1774" s="496" t="s">
        <v>572</v>
      </c>
      <c r="D1774" s="15" t="s">
        <v>931</v>
      </c>
      <c r="E1774" s="479">
        <v>20261</v>
      </c>
      <c r="F1774" s="503" t="s">
        <v>111</v>
      </c>
      <c r="G1774" s="497" t="s">
        <v>80</v>
      </c>
      <c r="H1774" s="503" t="s">
        <v>93</v>
      </c>
      <c r="I1774" s="503">
        <v>3</v>
      </c>
      <c r="J1774" s="503" t="s">
        <v>41</v>
      </c>
      <c r="K1774" s="503" t="s">
        <v>41</v>
      </c>
      <c r="L1774" s="499" t="s">
        <v>1045</v>
      </c>
      <c r="M1774" s="535" t="s">
        <v>1046</v>
      </c>
      <c r="N1774" s="15" t="s">
        <v>577</v>
      </c>
      <c r="O1774" s="15" t="s">
        <v>934</v>
      </c>
      <c r="P1774" s="503" t="s">
        <v>579</v>
      </c>
      <c r="Q1774" s="15">
        <v>0</v>
      </c>
      <c r="R1774" s="15">
        <v>4</v>
      </c>
      <c r="S1774" s="479">
        <v>4</v>
      </c>
      <c r="T1774" s="15">
        <v>4</v>
      </c>
      <c r="U1774" s="471"/>
      <c r="V1774" s="550">
        <v>20</v>
      </c>
      <c r="W1774" s="497">
        <v>10526690</v>
      </c>
      <c r="X1774" s="566" t="s">
        <v>389</v>
      </c>
      <c r="Y1774" s="15" t="s">
        <v>579</v>
      </c>
      <c r="Z1774" s="15"/>
      <c r="AA1774" s="15"/>
      <c r="AB1774" s="15"/>
      <c r="AC1774" s="493"/>
      <c r="AD1774" s="15"/>
      <c r="AE1774" s="15" t="s">
        <v>1073</v>
      </c>
      <c r="AF1774" s="497"/>
      <c r="AG1774" s="497"/>
      <c r="AH1774" s="497" t="s">
        <v>100</v>
      </c>
      <c r="AI1774" s="15">
        <v>4</v>
      </c>
      <c r="AJ1774" s="483">
        <v>11</v>
      </c>
      <c r="AK1774" s="483">
        <v>50</v>
      </c>
      <c r="AL1774" s="483">
        <v>15</v>
      </c>
      <c r="AM1774" s="483">
        <v>10</v>
      </c>
      <c r="AN1774" s="490">
        <f>IF(AJ1774="",S1774,ROUND(((((AL1774/24)+(AM1774/1440))-((AJ1774/24)+(AK1774/1440)))*1440/50),5))</f>
        <v>4</v>
      </c>
      <c r="AO1774" s="491">
        <f>AJ1774/24+AK1774/1440</f>
        <v>0.49305555555555552</v>
      </c>
      <c r="AP1774" s="491">
        <f>AL1774/24+AM1774/1440</f>
        <v>0.63194444444444442</v>
      </c>
      <c r="AQ1774" s="23" t="str" cm="1">
        <f t="array" ref="AQ1774">IF(X1774="","",IF(SUMPRODUCT((X1774=$X$7:$X$2085)*(AI1774=$AI$7:$AI$2085)*(AO1774=$AO$7:$AO$2085)*(AP1774=$AP$7:$AP$2085)*(ROW($X$7:$X$2085)&lt;&gt;ROW(X1774))*((S1774=0)*($S$7:$S$2085&gt;0)+(S1774&gt;0)*($S$7:$S$2085=0)))&gt;0,"SALONES UNIDOS",IF(SUMPRODUCT((X1774=$X$7:$X$2085)*(AI1774=$AI$7:$AI$2085)*((AO1774&lt;$AP$7:$AP$2085)*(AP1774&gt;$AO$7:$AO$2085))*(ROW($X$7:$X$2085)&lt;&gt;ROW(X1774)))&gt;0,"Cruzado","Sin cruce")))</f>
        <v>Sin cruce</v>
      </c>
      <c r="AR1774" s="23" t="str" cm="1">
        <f t="array" ref="AR1774">IF(AE1774="","",IF(SUMPRODUCT((AE1774=$AE$7:$AE$2085)*(AI1774=$AI$7:$AI$2085)*(AO1774=$AO$7:$AO$2085)*(AP1774=$AP$7:$AP$2085)*(ROW($AE$7:$AE$2085)&lt;&gt;ROW(AE1774))*((S1774=0)*($S$7:$S$2085&gt;0)+(S1774&gt;0)*($S$7:$S$2085=0)))&gt;0,"SALONES UNIDOS",IF(SUMPRODUCT((AE1774=$AE$7:$AE$2085)*(AI1774=$AI$7:$AI$2085)*((AO1774&lt;$AP$7:$AP$2085)*(AP1774&gt;$AO$7:$AO$2085))*(ROW($AE$7:$AE$2085)&lt;&gt;ROW(AE1774)))&gt;0,"Cruzado","Sin cruce")))</f>
        <v>Sin cruce</v>
      </c>
      <c r="AS1774" s="94" t="str">
        <f t="shared" si="35"/>
        <v>T13SUNAMPEA</v>
      </c>
      <c r="AT1774" s="94" t="str" cm="1">
        <f t="array" ref="AT1774">IF(AS1774="","",IF(SUMPRODUCT((AS1774=$AS$7:$AS$2085)*(AI1774=$AI$7:$AI$2085)*(AO1774=$AO$7:$AO$2085)*(AP1774=$AP$7:$AP$2085)*(ROW($AS$7:$AS$2085)&lt;&gt;ROW(AS1774))*((S1774=0)*($S$7:$S$2085&gt;0)+(S1774&gt;0)*($S$7:$S$2085=0)))&gt;0,"SALONES UNIDOS",IF(SUMPRODUCT((AS1774=$AS$7:$AS$2085)*(AI1774=$AI$7:$AI$2085)*((AO1774&lt;$AP$7:$AP$2085)*(AP1774&gt;$AO$7:$AO$2085))*(ROW($AS$7:$AS$2085)&lt;&gt;ROW(AS1774)))&gt;0,"Cruzado","Sin cruce")))</f>
        <v>Sin cruce</v>
      </c>
    </row>
    <row r="1775" spans="3:46" ht="15.6" hidden="1" customHeight="1">
      <c r="C1775" s="496" t="s">
        <v>572</v>
      </c>
      <c r="D1775" s="15" t="s">
        <v>931</v>
      </c>
      <c r="E1775" s="479">
        <v>20261</v>
      </c>
      <c r="F1775" s="503" t="s">
        <v>111</v>
      </c>
      <c r="G1775" s="497" t="s">
        <v>80</v>
      </c>
      <c r="H1775" s="503" t="s">
        <v>93</v>
      </c>
      <c r="I1775" s="503">
        <v>3</v>
      </c>
      <c r="J1775" s="503" t="s">
        <v>41</v>
      </c>
      <c r="K1775" s="503" t="s">
        <v>41</v>
      </c>
      <c r="L1775" s="499" t="s">
        <v>1045</v>
      </c>
      <c r="M1775" s="535" t="s">
        <v>1046</v>
      </c>
      <c r="N1775" s="15" t="s">
        <v>577</v>
      </c>
      <c r="O1775" s="15" t="s">
        <v>934</v>
      </c>
      <c r="P1775" s="503" t="s">
        <v>579</v>
      </c>
      <c r="Q1775" s="15">
        <v>2</v>
      </c>
      <c r="R1775" s="15">
        <v>0</v>
      </c>
      <c r="S1775" s="479">
        <v>2</v>
      </c>
      <c r="T1775" s="15">
        <v>4</v>
      </c>
      <c r="U1775" s="471"/>
      <c r="V1775" s="550">
        <v>20</v>
      </c>
      <c r="W1775" s="497">
        <v>10526690</v>
      </c>
      <c r="X1775" s="566" t="s">
        <v>389</v>
      </c>
      <c r="Y1775" s="15" t="s">
        <v>579</v>
      </c>
      <c r="Z1775" s="15"/>
      <c r="AA1775" s="15"/>
      <c r="AB1775" s="15"/>
      <c r="AC1775" s="15" t="s">
        <v>1108</v>
      </c>
      <c r="AD1775" s="15"/>
      <c r="AE1775" s="479"/>
      <c r="AF1775" s="497"/>
      <c r="AG1775" s="497"/>
      <c r="AH1775" s="497" t="s">
        <v>582</v>
      </c>
      <c r="AI1775" s="15">
        <v>4</v>
      </c>
      <c r="AJ1775" s="483">
        <v>15</v>
      </c>
      <c r="AK1775" s="483">
        <v>10</v>
      </c>
      <c r="AL1775" s="483">
        <v>16</v>
      </c>
      <c r="AM1775" s="483">
        <v>50</v>
      </c>
      <c r="AN1775" s="490">
        <f>IF(AJ1775="",S1775,ROUND(((((AL1775/24)+(AM1775/1440))-((AJ1775/24)+(AK1775/1440)))*1440/50),5))</f>
        <v>2</v>
      </c>
      <c r="AO1775" s="491">
        <f>AJ1775/24+AK1775/1440</f>
        <v>0.63194444444444442</v>
      </c>
      <c r="AP1775" s="491">
        <f>AL1775/24+AM1775/1440</f>
        <v>0.70138888888888884</v>
      </c>
      <c r="AQ1775" s="23" t="str" cm="1">
        <f t="array" ref="AQ1775">IF(X1775="","",IF(SUMPRODUCT((X1775=$X$7:$X$2085)*(AI1775=$AI$7:$AI$2085)*(AO1775=$AO$7:$AO$2085)*(AP1775=$AP$7:$AP$2085)*(ROW($X$7:$X$2085)&lt;&gt;ROW(X1775))*((S1775=0)*($S$7:$S$2085&gt;0)+(S1775&gt;0)*($S$7:$S$2085=0)))&gt;0,"SALONES UNIDOS",IF(SUMPRODUCT((X1775=$X$7:$X$2085)*(AI1775=$AI$7:$AI$2085)*((AO1775&lt;$AP$7:$AP$2085)*(AP1775&gt;$AO$7:$AO$2085))*(ROW($X$7:$X$2085)&lt;&gt;ROW(X1775)))&gt;0,"Cruzado","Sin cruce")))</f>
        <v>Sin cruce</v>
      </c>
      <c r="AR1775" s="23" t="str" cm="1">
        <f t="array" ref="AR1775">IF(AE1775="","",IF(SUMPRODUCT((AE1775=$AE$7:$AE$2085)*(AI1775=$AI$7:$AI$2085)*(AO1775=$AO$7:$AO$2085)*(AP1775=$AP$7:$AP$2085)*(ROW($AE$7:$AE$2085)&lt;&gt;ROW(AE1775))*((S1775=0)*($S$7:$S$2085&gt;0)+(S1775&gt;0)*($S$7:$S$2085=0)))&gt;0,"SALONES UNIDOS",IF(SUMPRODUCT((AE1775=$AE$7:$AE$2085)*(AI1775=$AI$7:$AI$2085)*((AO1775&lt;$AP$7:$AP$2085)*(AP1775&gt;$AO$7:$AO$2085))*(ROW($AE$7:$AE$2085)&lt;&gt;ROW(AE1775)))&gt;0,"Cruzado","Sin cruce")))</f>
        <v/>
      </c>
      <c r="AS1775" s="94" t="str">
        <f t="shared" si="35"/>
        <v>T13SUNAMPEA</v>
      </c>
      <c r="AT1775" s="94" t="str" cm="1">
        <f t="array" ref="AT1775">IF(AS1775="","",IF(SUMPRODUCT((AS1775=$AS$7:$AS$2085)*(AI1775=$AI$7:$AI$2085)*(AO1775=$AO$7:$AO$2085)*(AP1775=$AP$7:$AP$2085)*(ROW($AS$7:$AS$2085)&lt;&gt;ROW(AS1775))*((S1775=0)*($S$7:$S$2085&gt;0)+(S1775&gt;0)*($S$7:$S$2085=0)))&gt;0,"SALONES UNIDOS",IF(SUMPRODUCT((AS1775=$AS$7:$AS$2085)*(AI1775=$AI$7:$AI$2085)*((AO1775&lt;$AP$7:$AP$2085)*(AP1775&gt;$AO$7:$AO$2085))*(ROW($AS$7:$AS$2085)&lt;&gt;ROW(AS1775)))&gt;0,"Cruzado","Sin cruce")))</f>
        <v>Sin cruce</v>
      </c>
    </row>
    <row r="1776" spans="3:46" ht="15.6" hidden="1" customHeight="1">
      <c r="C1776" s="608" t="s">
        <v>572</v>
      </c>
      <c r="D1776" s="605" t="s">
        <v>931</v>
      </c>
      <c r="E1776" s="609">
        <v>20261</v>
      </c>
      <c r="F1776" s="610" t="s">
        <v>111</v>
      </c>
      <c r="G1776" s="611" t="s">
        <v>80</v>
      </c>
      <c r="H1776" s="610" t="s">
        <v>93</v>
      </c>
      <c r="I1776" s="610">
        <v>3</v>
      </c>
      <c r="J1776" s="610" t="s">
        <v>71</v>
      </c>
      <c r="K1776" s="610" t="s">
        <v>71</v>
      </c>
      <c r="L1776" s="612" t="s">
        <v>1037</v>
      </c>
      <c r="M1776" s="605" t="s">
        <v>747</v>
      </c>
      <c r="N1776" s="605" t="s">
        <v>577</v>
      </c>
      <c r="O1776" s="605" t="s">
        <v>934</v>
      </c>
      <c r="P1776" s="610" t="s">
        <v>579</v>
      </c>
      <c r="Q1776" s="605">
        <v>2</v>
      </c>
      <c r="R1776" s="605">
        <v>2</v>
      </c>
      <c r="S1776" s="609">
        <v>0</v>
      </c>
      <c r="T1776" s="605">
        <v>3</v>
      </c>
      <c r="U1776" s="591" t="s">
        <v>520</v>
      </c>
      <c r="V1776" s="604">
        <v>20</v>
      </c>
      <c r="W1776" s="621">
        <v>43456897</v>
      </c>
      <c r="X1776" s="621" t="s">
        <v>242</v>
      </c>
      <c r="Y1776" s="590" t="s">
        <v>196</v>
      </c>
      <c r="Z1776" s="605"/>
      <c r="AA1776" s="605"/>
      <c r="AB1776" s="605"/>
      <c r="AC1776" s="493"/>
      <c r="AD1776" s="605"/>
      <c r="AE1776" s="479"/>
      <c r="AF1776" s="611"/>
      <c r="AG1776" s="611"/>
      <c r="AH1776" s="605" t="s">
        <v>203</v>
      </c>
      <c r="AI1776" s="625">
        <v>2</v>
      </c>
      <c r="AJ1776" s="605">
        <v>18</v>
      </c>
      <c r="AK1776" s="605">
        <v>30</v>
      </c>
      <c r="AL1776" s="605">
        <v>21</v>
      </c>
      <c r="AM1776" s="605">
        <v>50</v>
      </c>
      <c r="AN1776" s="490">
        <f>IF(AJ1776="",S1776,ROUND(((((AL1776/24)+(AM1776/1440))-((AJ1776/24)+(AK1776/1440)))*1440/50),5))</f>
        <v>4</v>
      </c>
      <c r="AO1776" s="491">
        <f>AJ1776/24+AK1776/1440</f>
        <v>0.77083333333333337</v>
      </c>
      <c r="AP1776" s="491">
        <f>AL1776/24+AM1776/1440</f>
        <v>0.90972222222222221</v>
      </c>
      <c r="AQ1776" s="23" t="str" cm="1">
        <f t="array" ref="AQ1776">IF(X1776="","",IF(SUMPRODUCT((X1776=$X$7:$X$2085)*(AI1776=$AI$7:$AI$2085)*(AO1776=$AO$7:$AO$2085)*(AP1776=$AP$7:$AP$2085)*(ROW($X$7:$X$2085)&lt;&gt;ROW(X1776))*((S1776=0)*($S$7:$S$2085&gt;0)+(S1776&gt;0)*($S$7:$S$2085=0)))&gt;0,"SALONES UNIDOS",IF(SUMPRODUCT((X1776=$X$7:$X$2085)*(AI1776=$AI$7:$AI$2085)*((AO1776&lt;$AP$7:$AP$2085)*(AP1776&gt;$AO$7:$AO$2085))*(ROW($X$7:$X$2085)&lt;&gt;ROW(X1776)))&gt;0,"Cruzado","Sin cruce")))</f>
        <v>SALONES UNIDOS</v>
      </c>
      <c r="AR1776" s="23" t="str" cm="1">
        <f t="array" ref="AR1776">IF(AE1776="","",IF(SUMPRODUCT((AE1776=$AE$7:$AE$2085)*(AI1776=$AI$7:$AI$2085)*(AO1776=$AO$7:$AO$2085)*(AP1776=$AP$7:$AP$2085)*(ROW($AE$7:$AE$2085)&lt;&gt;ROW(AE1776))*((S1776=0)*($S$7:$S$2085&gt;0)+(S1776&gt;0)*($S$7:$S$2085=0)))&gt;0,"SALONES UNIDOS",IF(SUMPRODUCT((AE1776=$AE$7:$AE$2085)*(AI1776=$AI$7:$AI$2085)*((AO1776&lt;$AP$7:$AP$2085)*(AP1776&gt;$AO$7:$AO$2085))*(ROW($AE$7:$AE$2085)&lt;&gt;ROW(AE1776)))&gt;0,"Cruzado","Sin cruce")))</f>
        <v/>
      </c>
      <c r="AS1776" s="94" t="str">
        <f t="shared" ref="AS1776:AS1791" si="36">TRIM(CONCATENATE(H1776,I1776,F1776,K1776))</f>
        <v>T13SUNAMPEX</v>
      </c>
      <c r="AT1776" s="94" t="str" cm="1">
        <f t="array" ref="AT1776">IF(AS1776="","",IF(SUMPRODUCT((AS1776=$AS$7:$AS$2085)*(AI1776=$AI$7:$AI$2085)*(AO1776=$AO$7:$AO$2085)*(AP1776=$AP$7:$AP$2085)*(ROW($AS$7:$AS$2085)&lt;&gt;ROW(AS1776))*((S1776=0)*($S$7:$S$2085&gt;0)+(S1776&gt;0)*($S$7:$S$2085=0)))&gt;0,"SALONES UNIDOS",IF(SUMPRODUCT((AS1776=$AS$7:$AS$2085)*(AI1776=$AI$7:$AI$2085)*((AO1776&lt;$AP$7:$AP$2085)*(AP1776&gt;$AO$7:$AO$2085))*(ROW($AS$7:$AS$2085)&lt;&gt;ROW(AS1776)))&gt;0,"Cruzado","Sin cruce")))</f>
        <v>Sin cruce</v>
      </c>
    </row>
    <row r="1777" spans="3:46" ht="15.6" hidden="1" customHeight="1">
      <c r="C1777" s="608" t="s">
        <v>572</v>
      </c>
      <c r="D1777" s="605" t="s">
        <v>931</v>
      </c>
      <c r="E1777" s="609">
        <v>20261</v>
      </c>
      <c r="F1777" s="610" t="s">
        <v>111</v>
      </c>
      <c r="G1777" s="611" t="s">
        <v>80</v>
      </c>
      <c r="H1777" s="610" t="s">
        <v>93</v>
      </c>
      <c r="I1777" s="610">
        <v>3</v>
      </c>
      <c r="J1777" s="610" t="s">
        <v>71</v>
      </c>
      <c r="K1777" s="610" t="s">
        <v>71</v>
      </c>
      <c r="L1777" s="612" t="s">
        <v>1038</v>
      </c>
      <c r="M1777" s="605" t="s">
        <v>858</v>
      </c>
      <c r="N1777" s="605" t="s">
        <v>586</v>
      </c>
      <c r="O1777" s="605" t="s">
        <v>934</v>
      </c>
      <c r="P1777" s="610" t="s">
        <v>624</v>
      </c>
      <c r="Q1777" s="605">
        <v>3</v>
      </c>
      <c r="R1777" s="605">
        <v>2</v>
      </c>
      <c r="S1777" s="609">
        <v>0</v>
      </c>
      <c r="T1777" s="605">
        <v>4</v>
      </c>
      <c r="U1777" s="591" t="s">
        <v>520</v>
      </c>
      <c r="V1777" s="604">
        <v>20</v>
      </c>
      <c r="W1777" s="626">
        <v>46475398</v>
      </c>
      <c r="X1777" s="626" t="s">
        <v>238</v>
      </c>
      <c r="Y1777" s="590" t="s">
        <v>196</v>
      </c>
      <c r="Z1777" s="605"/>
      <c r="AA1777" s="605"/>
      <c r="AB1777" s="605"/>
      <c r="AC1777" s="493"/>
      <c r="AD1777" s="605"/>
      <c r="AE1777" s="479"/>
      <c r="AF1777" s="611"/>
      <c r="AG1777" s="611"/>
      <c r="AH1777" s="590" t="s">
        <v>203</v>
      </c>
      <c r="AI1777" s="590">
        <v>5</v>
      </c>
      <c r="AJ1777" s="590">
        <v>19</v>
      </c>
      <c r="AK1777" s="590">
        <v>20</v>
      </c>
      <c r="AL1777" s="590">
        <v>23</v>
      </c>
      <c r="AM1777" s="590">
        <v>30</v>
      </c>
      <c r="AN1777" s="490">
        <f>IF(AJ1777="",S1777,ROUND(((((AL1777/24)+(AM1777/1440))-((AJ1777/24)+(AK1777/1440)))*1440/50),5))</f>
        <v>5</v>
      </c>
      <c r="AO1777" s="491">
        <f>AJ1777/24+AK1777/1440</f>
        <v>0.80555555555555547</v>
      </c>
      <c r="AP1777" s="491">
        <f>AL1777/24+AM1777/1440</f>
        <v>0.97916666666666674</v>
      </c>
      <c r="AQ1777" s="23" t="str" cm="1">
        <f t="array" ref="AQ1777">IF(X1777="","",IF(SUMPRODUCT((X1777=$X$7:$X$2085)*(AI1777=$AI$7:$AI$2085)*(AO1777=$AO$7:$AO$2085)*(AP1777=$AP$7:$AP$2085)*(ROW($X$7:$X$2085)&lt;&gt;ROW(X1777))*((S1777=0)*($S$7:$S$2085&gt;0)+(S1777&gt;0)*($S$7:$S$2085=0)))&gt;0,"SALONES UNIDOS",IF(SUMPRODUCT((X1777=$X$7:$X$2085)*(AI1777=$AI$7:$AI$2085)*((AO1777&lt;$AP$7:$AP$2085)*(AP1777&gt;$AO$7:$AO$2085))*(ROW($X$7:$X$2085)&lt;&gt;ROW(X1777)))&gt;0,"Cruzado","Sin cruce")))</f>
        <v>SALONES UNIDOS</v>
      </c>
      <c r="AR1777" s="23" t="str" cm="1">
        <f t="array" ref="AR1777">IF(AE1777="","",IF(SUMPRODUCT((AE1777=$AE$7:$AE$2085)*(AI1777=$AI$7:$AI$2085)*(AO1777=$AO$7:$AO$2085)*(AP1777=$AP$7:$AP$2085)*(ROW($AE$7:$AE$2085)&lt;&gt;ROW(AE1777))*((S1777=0)*($S$7:$S$2085&gt;0)+(S1777&gt;0)*($S$7:$S$2085=0)))&gt;0,"SALONES UNIDOS",IF(SUMPRODUCT((AE1777=$AE$7:$AE$2085)*(AI1777=$AI$7:$AI$2085)*((AO1777&lt;$AP$7:$AP$2085)*(AP1777&gt;$AO$7:$AO$2085))*(ROW($AE$7:$AE$2085)&lt;&gt;ROW(AE1777)))&gt;0,"Cruzado","Sin cruce")))</f>
        <v/>
      </c>
      <c r="AS1777" s="94" t="str">
        <f t="shared" si="36"/>
        <v>T13SUNAMPEX</v>
      </c>
      <c r="AT1777" s="94" t="str" cm="1">
        <f t="array" ref="AT1777">IF(AS1777="","",IF(SUMPRODUCT((AS1777=$AS$7:$AS$2085)*(AI1777=$AI$7:$AI$2085)*(AO1777=$AO$7:$AO$2085)*(AP1777=$AP$7:$AP$2085)*(ROW($AS$7:$AS$2085)&lt;&gt;ROW(AS1777))*((S1777=0)*($S$7:$S$2085&gt;0)+(S1777&gt;0)*($S$7:$S$2085=0)))&gt;0,"SALONES UNIDOS",IF(SUMPRODUCT((AS1777=$AS$7:$AS$2085)*(AI1777=$AI$7:$AI$2085)*((AO1777&lt;$AP$7:$AP$2085)*(AP1777&gt;$AO$7:$AO$2085))*(ROW($AS$7:$AS$2085)&lt;&gt;ROW(AS1777)))&gt;0,"Cruzado","Sin cruce")))</f>
        <v>Sin cruce</v>
      </c>
    </row>
    <row r="1778" spans="3:46" ht="15.6" hidden="1" customHeight="1">
      <c r="C1778" s="608" t="s">
        <v>572</v>
      </c>
      <c r="D1778" s="605" t="s">
        <v>931</v>
      </c>
      <c r="E1778" s="609">
        <v>20261</v>
      </c>
      <c r="F1778" s="610" t="s">
        <v>111</v>
      </c>
      <c r="G1778" s="611" t="s">
        <v>80</v>
      </c>
      <c r="H1778" s="610" t="s">
        <v>93</v>
      </c>
      <c r="I1778" s="610">
        <v>3</v>
      </c>
      <c r="J1778" s="610" t="s">
        <v>71</v>
      </c>
      <c r="K1778" s="610" t="s">
        <v>71</v>
      </c>
      <c r="L1778" s="612" t="s">
        <v>1039</v>
      </c>
      <c r="M1778" s="605" t="s">
        <v>1040</v>
      </c>
      <c r="N1778" s="605" t="s">
        <v>577</v>
      </c>
      <c r="O1778" s="605" t="s">
        <v>934</v>
      </c>
      <c r="P1778" s="610" t="s">
        <v>579</v>
      </c>
      <c r="Q1778" s="605">
        <v>3</v>
      </c>
      <c r="R1778" s="605">
        <v>0</v>
      </c>
      <c r="S1778" s="609">
        <v>0</v>
      </c>
      <c r="T1778" s="605">
        <v>4</v>
      </c>
      <c r="U1778" s="591" t="s">
        <v>520</v>
      </c>
      <c r="V1778" s="604">
        <v>20</v>
      </c>
      <c r="W1778" s="621">
        <v>45234890</v>
      </c>
      <c r="X1778" s="621" t="s">
        <v>486</v>
      </c>
      <c r="Y1778" s="590" t="s">
        <v>579</v>
      </c>
      <c r="Z1778" s="605"/>
      <c r="AA1778" s="605"/>
      <c r="AB1778" s="605"/>
      <c r="AC1778" s="614" t="s">
        <v>1107</v>
      </c>
      <c r="AD1778" s="605"/>
      <c r="AE1778" s="479"/>
      <c r="AF1778" s="611"/>
      <c r="AG1778" s="611"/>
      <c r="AH1778" s="611" t="s">
        <v>582</v>
      </c>
      <c r="AI1778" s="605">
        <v>6</v>
      </c>
      <c r="AJ1778" s="605">
        <v>7</v>
      </c>
      <c r="AK1778" s="605">
        <v>40</v>
      </c>
      <c r="AL1778" s="605">
        <v>10</v>
      </c>
      <c r="AM1778" s="605">
        <v>10</v>
      </c>
      <c r="AN1778" s="490">
        <f>IF(AJ1778="",S1778,ROUND(((((AL1778/24)+(AM1778/1440))-((AJ1778/24)+(AK1778/1440)))*1440/50),5))</f>
        <v>3</v>
      </c>
      <c r="AO1778" s="491">
        <f>AJ1778/24+AK1778/1440</f>
        <v>0.31944444444444448</v>
      </c>
      <c r="AP1778" s="491">
        <f>AL1778/24+AM1778/1440</f>
        <v>0.4236111111111111</v>
      </c>
      <c r="AQ1778" s="23" t="str" cm="1">
        <f t="array" ref="AQ1778">IF(X1778="","",IF(SUMPRODUCT((X1778=$X$7:$X$2085)*(AI1778=$AI$7:$AI$2085)*(AO1778=$AO$7:$AO$2085)*(AP1778=$AP$7:$AP$2085)*(ROW($X$7:$X$2085)&lt;&gt;ROW(X1778))*((S1778=0)*($S$7:$S$2085&gt;0)+(S1778&gt;0)*($S$7:$S$2085=0)))&gt;0,"SALONES UNIDOS",IF(SUMPRODUCT((X1778=$X$7:$X$2085)*(AI1778=$AI$7:$AI$2085)*((AO1778&lt;$AP$7:$AP$2085)*(AP1778&gt;$AO$7:$AO$2085))*(ROW($X$7:$X$2085)&lt;&gt;ROW(X1778)))&gt;0,"Cruzado","Sin cruce")))</f>
        <v>SALONES UNIDOS</v>
      </c>
      <c r="AR1778" s="23" t="str" cm="1">
        <f t="array" ref="AR1778">IF(AE1778="","",IF(SUMPRODUCT((AE1778=$AE$7:$AE$2085)*(AI1778=$AI$7:$AI$2085)*(AO1778=$AO$7:$AO$2085)*(AP1778=$AP$7:$AP$2085)*(ROW($AE$7:$AE$2085)&lt;&gt;ROW(AE1778))*((S1778=0)*($S$7:$S$2085&gt;0)+(S1778&gt;0)*($S$7:$S$2085=0)))&gt;0,"SALONES UNIDOS",IF(SUMPRODUCT((AE1778=$AE$7:$AE$2085)*(AI1778=$AI$7:$AI$2085)*((AO1778&lt;$AP$7:$AP$2085)*(AP1778&gt;$AO$7:$AO$2085))*(ROW($AE$7:$AE$2085)&lt;&gt;ROW(AE1778)))&gt;0,"Cruzado","Sin cruce")))</f>
        <v/>
      </c>
      <c r="AS1778" s="94" t="str">
        <f t="shared" si="36"/>
        <v>T13SUNAMPEX</v>
      </c>
      <c r="AT1778" s="94" t="str" cm="1">
        <f t="array" ref="AT1778">IF(AS1778="","",IF(SUMPRODUCT((AS1778=$AS$7:$AS$2085)*(AI1778=$AI$7:$AI$2085)*(AO1778=$AO$7:$AO$2085)*(AP1778=$AP$7:$AP$2085)*(ROW($AS$7:$AS$2085)&lt;&gt;ROW(AS1778))*((S1778=0)*($S$7:$S$2085&gt;0)+(S1778&gt;0)*($S$7:$S$2085=0)))&gt;0,"SALONES UNIDOS",IF(SUMPRODUCT((AS1778=$AS$7:$AS$2085)*(AI1778=$AI$7:$AI$2085)*((AO1778&lt;$AP$7:$AP$2085)*(AP1778&gt;$AO$7:$AO$2085))*(ROW($AS$7:$AS$2085)&lt;&gt;ROW(AS1778)))&gt;0,"Cruzado","Sin cruce")))</f>
        <v>Sin cruce</v>
      </c>
    </row>
    <row r="1779" spans="3:46" ht="15.6" hidden="1" customHeight="1">
      <c r="C1779" s="608" t="s">
        <v>572</v>
      </c>
      <c r="D1779" s="605" t="s">
        <v>931</v>
      </c>
      <c r="E1779" s="609">
        <v>20261</v>
      </c>
      <c r="F1779" s="610" t="s">
        <v>111</v>
      </c>
      <c r="G1779" s="611" t="s">
        <v>80</v>
      </c>
      <c r="H1779" s="610" t="s">
        <v>93</v>
      </c>
      <c r="I1779" s="610">
        <v>3</v>
      </c>
      <c r="J1779" s="610" t="s">
        <v>71</v>
      </c>
      <c r="K1779" s="610" t="s">
        <v>71</v>
      </c>
      <c r="L1779" s="612" t="s">
        <v>1039</v>
      </c>
      <c r="M1779" s="605" t="s">
        <v>1040</v>
      </c>
      <c r="N1779" s="605" t="s">
        <v>577</v>
      </c>
      <c r="O1779" s="605" t="s">
        <v>934</v>
      </c>
      <c r="P1779" s="610" t="s">
        <v>579</v>
      </c>
      <c r="Q1779" s="605">
        <v>0</v>
      </c>
      <c r="R1779" s="605">
        <v>2</v>
      </c>
      <c r="S1779" s="609">
        <v>0</v>
      </c>
      <c r="T1779" s="605">
        <v>4</v>
      </c>
      <c r="U1779" s="591" t="s">
        <v>520</v>
      </c>
      <c r="V1779" s="604">
        <v>20</v>
      </c>
      <c r="W1779" s="621">
        <v>45234890</v>
      </c>
      <c r="X1779" s="621" t="s">
        <v>486</v>
      </c>
      <c r="Y1779" s="590" t="s">
        <v>579</v>
      </c>
      <c r="Z1779" s="605"/>
      <c r="AA1779" s="605"/>
      <c r="AB1779" s="605"/>
      <c r="AC1779" s="493"/>
      <c r="AD1779" s="605"/>
      <c r="AE1779" s="590" t="s">
        <v>1114</v>
      </c>
      <c r="AF1779" s="611"/>
      <c r="AG1779" s="611"/>
      <c r="AH1779" s="611" t="s">
        <v>100</v>
      </c>
      <c r="AI1779" s="605">
        <v>6</v>
      </c>
      <c r="AJ1779" s="605">
        <v>10</v>
      </c>
      <c r="AK1779" s="605">
        <v>10</v>
      </c>
      <c r="AL1779" s="605">
        <v>11</v>
      </c>
      <c r="AM1779" s="605">
        <v>50</v>
      </c>
      <c r="AN1779" s="490">
        <f>IF(AJ1779="",S1779,ROUND(((((AL1779/24)+(AM1779/1440))-((AJ1779/24)+(AK1779/1440)))*1440/50),5))</f>
        <v>2</v>
      </c>
      <c r="AO1779" s="491">
        <f>AJ1779/24+AK1779/1440</f>
        <v>0.4236111111111111</v>
      </c>
      <c r="AP1779" s="491">
        <f>AL1779/24+AM1779/1440</f>
        <v>0.49305555555555552</v>
      </c>
      <c r="AQ1779" s="23" t="str" cm="1">
        <f t="array" ref="AQ1779">IF(X1779="","",IF(SUMPRODUCT((X1779=$X$7:$X$2085)*(AI1779=$AI$7:$AI$2085)*(AO1779=$AO$7:$AO$2085)*(AP1779=$AP$7:$AP$2085)*(ROW($X$7:$X$2085)&lt;&gt;ROW(X1779))*((S1779=0)*($S$7:$S$2085&gt;0)+(S1779&gt;0)*($S$7:$S$2085=0)))&gt;0,"SALONES UNIDOS",IF(SUMPRODUCT((X1779=$X$7:$X$2085)*(AI1779=$AI$7:$AI$2085)*((AO1779&lt;$AP$7:$AP$2085)*(AP1779&gt;$AO$7:$AO$2085))*(ROW($X$7:$X$2085)&lt;&gt;ROW(X1779)))&gt;0,"Cruzado","Sin cruce")))</f>
        <v>SALONES UNIDOS</v>
      </c>
      <c r="AR1779" s="23" t="str" cm="1">
        <f t="array" ref="AR1779">IF(AE1779="","",IF(SUMPRODUCT((AE1779=$AE$7:$AE$2085)*(AI1779=$AI$7:$AI$2085)*(AO1779=$AO$7:$AO$2085)*(AP1779=$AP$7:$AP$2085)*(ROW($AE$7:$AE$2085)&lt;&gt;ROW(AE1779))*((S1779=0)*($S$7:$S$2085&gt;0)+(S1779&gt;0)*($S$7:$S$2085=0)))&gt;0,"SALONES UNIDOS",IF(SUMPRODUCT((AE1779=$AE$7:$AE$2085)*(AI1779=$AI$7:$AI$2085)*((AO1779&lt;$AP$7:$AP$2085)*(AP1779&gt;$AO$7:$AO$2085))*(ROW($AE$7:$AE$2085)&lt;&gt;ROW(AE1779)))&gt;0,"Cruzado","Sin cruce")))</f>
        <v>SALONES UNIDOS</v>
      </c>
      <c r="AS1779" s="94" t="str">
        <f t="shared" si="36"/>
        <v>T13SUNAMPEX</v>
      </c>
      <c r="AT1779" s="94" t="str" cm="1">
        <f t="array" ref="AT1779">IF(AS1779="","",IF(SUMPRODUCT((AS1779=$AS$7:$AS$2085)*(AI1779=$AI$7:$AI$2085)*(AO1779=$AO$7:$AO$2085)*(AP1779=$AP$7:$AP$2085)*(ROW($AS$7:$AS$2085)&lt;&gt;ROW(AS1779))*((S1779=0)*($S$7:$S$2085&gt;0)+(S1779&gt;0)*($S$7:$S$2085=0)))&gt;0,"SALONES UNIDOS",IF(SUMPRODUCT((AS1779=$AS$7:$AS$2085)*(AI1779=$AI$7:$AI$2085)*((AO1779&lt;$AP$7:$AP$2085)*(AP1779&gt;$AO$7:$AO$2085))*(ROW($AS$7:$AS$2085)&lt;&gt;ROW(AS1779)))&gt;0,"Cruzado","Sin cruce")))</f>
        <v>Sin cruce</v>
      </c>
    </row>
    <row r="1780" spans="3:46" ht="15.6" hidden="1" customHeight="1">
      <c r="C1780" s="608" t="s">
        <v>572</v>
      </c>
      <c r="D1780" s="605" t="s">
        <v>931</v>
      </c>
      <c r="E1780" s="609">
        <v>20261</v>
      </c>
      <c r="F1780" s="610" t="s">
        <v>111</v>
      </c>
      <c r="G1780" s="611" t="s">
        <v>80</v>
      </c>
      <c r="H1780" s="610" t="s">
        <v>93</v>
      </c>
      <c r="I1780" s="610">
        <v>3</v>
      </c>
      <c r="J1780" s="610" t="s">
        <v>71</v>
      </c>
      <c r="K1780" s="610" t="s">
        <v>71</v>
      </c>
      <c r="L1780" s="612" t="s">
        <v>1041</v>
      </c>
      <c r="M1780" s="605" t="s">
        <v>1042</v>
      </c>
      <c r="N1780" s="605" t="s">
        <v>577</v>
      </c>
      <c r="O1780" s="605" t="s">
        <v>934</v>
      </c>
      <c r="P1780" s="610" t="s">
        <v>579</v>
      </c>
      <c r="Q1780" s="605">
        <v>0</v>
      </c>
      <c r="R1780" s="605">
        <v>4</v>
      </c>
      <c r="S1780" s="609">
        <v>0</v>
      </c>
      <c r="T1780" s="605">
        <v>4</v>
      </c>
      <c r="U1780" s="591" t="s">
        <v>520</v>
      </c>
      <c r="V1780" s="604">
        <v>20</v>
      </c>
      <c r="W1780" s="621">
        <v>72155412</v>
      </c>
      <c r="X1780" s="621" t="s">
        <v>505</v>
      </c>
      <c r="Y1780" s="590" t="s">
        <v>579</v>
      </c>
      <c r="Z1780" s="605"/>
      <c r="AA1780" s="605"/>
      <c r="AB1780" s="605"/>
      <c r="AC1780" s="493"/>
      <c r="AD1780" s="605"/>
      <c r="AE1780" s="609" t="s">
        <v>1112</v>
      </c>
      <c r="AF1780" s="611"/>
      <c r="AG1780" s="611"/>
      <c r="AH1780" s="611" t="s">
        <v>100</v>
      </c>
      <c r="AI1780" s="605">
        <v>7</v>
      </c>
      <c r="AJ1780" s="605">
        <v>7</v>
      </c>
      <c r="AK1780" s="605">
        <v>40</v>
      </c>
      <c r="AL1780" s="605">
        <v>11</v>
      </c>
      <c r="AM1780" s="605">
        <v>0</v>
      </c>
      <c r="AN1780" s="490">
        <f>IF(AJ1780="",S1780,ROUND(((((AL1780/24)+(AM1780/1440))-((AJ1780/24)+(AK1780/1440)))*1440/50),5))</f>
        <v>4</v>
      </c>
      <c r="AO1780" s="491">
        <f>AJ1780/24+AK1780/1440</f>
        <v>0.31944444444444448</v>
      </c>
      <c r="AP1780" s="491">
        <f>AL1780/24+AM1780/1440</f>
        <v>0.45833333333333331</v>
      </c>
      <c r="AQ1780" s="23" t="str" cm="1">
        <f t="array" ref="AQ1780">IF(X1780="","",IF(SUMPRODUCT((X1780=$X$7:$X$2085)*(AI1780=$AI$7:$AI$2085)*(AO1780=$AO$7:$AO$2085)*(AP1780=$AP$7:$AP$2085)*(ROW($X$7:$X$2085)&lt;&gt;ROW(X1780))*((S1780=0)*($S$7:$S$2085&gt;0)+(S1780&gt;0)*($S$7:$S$2085=0)))&gt;0,"SALONES UNIDOS",IF(SUMPRODUCT((X1780=$X$7:$X$2085)*(AI1780=$AI$7:$AI$2085)*((AO1780&lt;$AP$7:$AP$2085)*(AP1780&gt;$AO$7:$AO$2085))*(ROW($X$7:$X$2085)&lt;&gt;ROW(X1780)))&gt;0,"Cruzado","Sin cruce")))</f>
        <v>SALONES UNIDOS</v>
      </c>
      <c r="AR1780" s="23" t="str" cm="1">
        <f t="array" ref="AR1780">IF(AE1780="","",IF(SUMPRODUCT((AE1780=$AE$7:$AE$2085)*(AI1780=$AI$7:$AI$2085)*(AO1780=$AO$7:$AO$2085)*(AP1780=$AP$7:$AP$2085)*(ROW($AE$7:$AE$2085)&lt;&gt;ROW(AE1780))*((S1780=0)*($S$7:$S$2085&gt;0)+(S1780&gt;0)*($S$7:$S$2085=0)))&gt;0,"SALONES UNIDOS",IF(SUMPRODUCT((AE1780=$AE$7:$AE$2085)*(AI1780=$AI$7:$AI$2085)*((AO1780&lt;$AP$7:$AP$2085)*(AP1780&gt;$AO$7:$AO$2085))*(ROW($AE$7:$AE$2085)&lt;&gt;ROW(AE1780)))&gt;0,"Cruzado","Sin cruce")))</f>
        <v>SALONES UNIDOS</v>
      </c>
      <c r="AS1780" s="94" t="str">
        <f t="shared" si="36"/>
        <v>T13SUNAMPEX</v>
      </c>
      <c r="AT1780" s="94" t="str" cm="1">
        <f t="array" ref="AT1780">IF(AS1780="","",IF(SUMPRODUCT((AS1780=$AS$7:$AS$2085)*(AI1780=$AI$7:$AI$2085)*(AO1780=$AO$7:$AO$2085)*(AP1780=$AP$7:$AP$2085)*(ROW($AS$7:$AS$2085)&lt;&gt;ROW(AS1780))*((S1780=0)*($S$7:$S$2085&gt;0)+(S1780&gt;0)*($S$7:$S$2085=0)))&gt;0,"SALONES UNIDOS",IF(SUMPRODUCT((AS1780=$AS$7:$AS$2085)*(AI1780=$AI$7:$AI$2085)*((AO1780&lt;$AP$7:$AP$2085)*(AP1780&gt;$AO$7:$AO$2085))*(ROW($AS$7:$AS$2085)&lt;&gt;ROW(AS1780)))&gt;0,"Cruzado","Sin cruce")))</f>
        <v>Sin cruce</v>
      </c>
    </row>
    <row r="1781" spans="3:46" ht="15.6" hidden="1" customHeight="1">
      <c r="C1781" s="608" t="s">
        <v>572</v>
      </c>
      <c r="D1781" s="605" t="s">
        <v>931</v>
      </c>
      <c r="E1781" s="609">
        <v>20261</v>
      </c>
      <c r="F1781" s="610" t="s">
        <v>111</v>
      </c>
      <c r="G1781" s="611" t="s">
        <v>80</v>
      </c>
      <c r="H1781" s="610" t="s">
        <v>93</v>
      </c>
      <c r="I1781" s="610">
        <v>3</v>
      </c>
      <c r="J1781" s="610" t="s">
        <v>71</v>
      </c>
      <c r="K1781" s="610" t="s">
        <v>71</v>
      </c>
      <c r="L1781" s="612" t="s">
        <v>1041</v>
      </c>
      <c r="M1781" s="605" t="s">
        <v>1042</v>
      </c>
      <c r="N1781" s="605" t="s">
        <v>577</v>
      </c>
      <c r="O1781" s="605" t="s">
        <v>934</v>
      </c>
      <c r="P1781" s="610" t="s">
        <v>579</v>
      </c>
      <c r="Q1781" s="605">
        <v>2</v>
      </c>
      <c r="R1781" s="605">
        <v>0</v>
      </c>
      <c r="S1781" s="609">
        <v>0</v>
      </c>
      <c r="T1781" s="605">
        <v>4</v>
      </c>
      <c r="U1781" s="591" t="s">
        <v>520</v>
      </c>
      <c r="V1781" s="604">
        <v>20</v>
      </c>
      <c r="W1781" s="621">
        <v>72155412</v>
      </c>
      <c r="X1781" s="621" t="s">
        <v>505</v>
      </c>
      <c r="Y1781" s="590" t="s">
        <v>579</v>
      </c>
      <c r="Z1781" s="605"/>
      <c r="AA1781" s="605"/>
      <c r="AB1781" s="605"/>
      <c r="AC1781" s="611" t="s">
        <v>1108</v>
      </c>
      <c r="AD1781" s="605"/>
      <c r="AE1781" s="479"/>
      <c r="AF1781" s="611"/>
      <c r="AG1781" s="611"/>
      <c r="AH1781" s="611" t="s">
        <v>582</v>
      </c>
      <c r="AI1781" s="605">
        <v>7</v>
      </c>
      <c r="AJ1781" s="605">
        <v>11</v>
      </c>
      <c r="AK1781" s="605">
        <v>0</v>
      </c>
      <c r="AL1781" s="605">
        <v>12</v>
      </c>
      <c r="AM1781" s="605">
        <v>40</v>
      </c>
      <c r="AN1781" s="490">
        <f>IF(AJ1781="",S1781,ROUND(((((AL1781/24)+(AM1781/1440))-((AJ1781/24)+(AK1781/1440)))*1440/50),5))</f>
        <v>2</v>
      </c>
      <c r="AO1781" s="491">
        <f>AJ1781/24+AK1781/1440</f>
        <v>0.45833333333333331</v>
      </c>
      <c r="AP1781" s="491">
        <f>AL1781/24+AM1781/1440</f>
        <v>0.52777777777777779</v>
      </c>
      <c r="AQ1781" s="23" t="str" cm="1">
        <f t="array" ref="AQ1781">IF(X1781="","",IF(SUMPRODUCT((X1781=$X$7:$X$2085)*(AI1781=$AI$7:$AI$2085)*(AO1781=$AO$7:$AO$2085)*(AP1781=$AP$7:$AP$2085)*(ROW($X$7:$X$2085)&lt;&gt;ROW(X1781))*((S1781=0)*($S$7:$S$2085&gt;0)+(S1781&gt;0)*($S$7:$S$2085=0)))&gt;0,"SALONES UNIDOS",IF(SUMPRODUCT((X1781=$X$7:$X$2085)*(AI1781=$AI$7:$AI$2085)*((AO1781&lt;$AP$7:$AP$2085)*(AP1781&gt;$AO$7:$AO$2085))*(ROW($X$7:$X$2085)&lt;&gt;ROW(X1781)))&gt;0,"Cruzado","Sin cruce")))</f>
        <v>SALONES UNIDOS</v>
      </c>
      <c r="AR1781" s="23" t="str" cm="1">
        <f t="array" ref="AR1781">IF(AE1781="","",IF(SUMPRODUCT((AE1781=$AE$7:$AE$2085)*(AI1781=$AI$7:$AI$2085)*(AO1781=$AO$7:$AO$2085)*(AP1781=$AP$7:$AP$2085)*(ROW($AE$7:$AE$2085)&lt;&gt;ROW(AE1781))*((S1781=0)*($S$7:$S$2085&gt;0)+(S1781&gt;0)*($S$7:$S$2085=0)))&gt;0,"SALONES UNIDOS",IF(SUMPRODUCT((AE1781=$AE$7:$AE$2085)*(AI1781=$AI$7:$AI$2085)*((AO1781&lt;$AP$7:$AP$2085)*(AP1781&gt;$AO$7:$AO$2085))*(ROW($AE$7:$AE$2085)&lt;&gt;ROW(AE1781)))&gt;0,"Cruzado","Sin cruce")))</f>
        <v/>
      </c>
      <c r="AS1781" s="94" t="str">
        <f t="shared" si="36"/>
        <v>T13SUNAMPEX</v>
      </c>
      <c r="AT1781" s="94" t="str" cm="1">
        <f t="array" ref="AT1781">IF(AS1781="","",IF(SUMPRODUCT((AS1781=$AS$7:$AS$2085)*(AI1781=$AI$7:$AI$2085)*(AO1781=$AO$7:$AO$2085)*(AP1781=$AP$7:$AP$2085)*(ROW($AS$7:$AS$2085)&lt;&gt;ROW(AS1781))*((S1781=0)*($S$7:$S$2085&gt;0)+(S1781&gt;0)*($S$7:$S$2085=0)))&gt;0,"SALONES UNIDOS",IF(SUMPRODUCT((AS1781=$AS$7:$AS$2085)*(AI1781=$AI$7:$AI$2085)*((AO1781&lt;$AP$7:$AP$2085)*(AP1781&gt;$AO$7:$AO$2085))*(ROW($AS$7:$AS$2085)&lt;&gt;ROW(AS1781)))&gt;0,"Cruzado","Sin cruce")))</f>
        <v>Sin cruce</v>
      </c>
    </row>
    <row r="1782" spans="3:46" ht="15.6" hidden="1" customHeight="1">
      <c r="C1782" s="608" t="s">
        <v>572</v>
      </c>
      <c r="D1782" s="605" t="s">
        <v>931</v>
      </c>
      <c r="E1782" s="609">
        <v>20261</v>
      </c>
      <c r="F1782" s="610" t="s">
        <v>111</v>
      </c>
      <c r="G1782" s="611" t="s">
        <v>80</v>
      </c>
      <c r="H1782" s="610" t="s">
        <v>93</v>
      </c>
      <c r="I1782" s="610">
        <v>3</v>
      </c>
      <c r="J1782" s="610" t="s">
        <v>71</v>
      </c>
      <c r="K1782" s="610" t="s">
        <v>71</v>
      </c>
      <c r="L1782" s="612" t="s">
        <v>1045</v>
      </c>
      <c r="M1782" s="605" t="s">
        <v>1046</v>
      </c>
      <c r="N1782" s="605" t="s">
        <v>577</v>
      </c>
      <c r="O1782" s="605" t="s">
        <v>934</v>
      </c>
      <c r="P1782" s="610" t="s">
        <v>579</v>
      </c>
      <c r="Q1782" s="605">
        <v>2</v>
      </c>
      <c r="R1782" s="605">
        <v>4</v>
      </c>
      <c r="S1782" s="609">
        <v>0</v>
      </c>
      <c r="T1782" s="605">
        <v>4</v>
      </c>
      <c r="U1782" s="591" t="s">
        <v>520</v>
      </c>
      <c r="V1782" s="619">
        <v>20</v>
      </c>
      <c r="W1782" s="621">
        <v>21533626</v>
      </c>
      <c r="X1782" s="621" t="s">
        <v>265</v>
      </c>
      <c r="Y1782" s="590" t="s">
        <v>196</v>
      </c>
      <c r="Z1782" s="605"/>
      <c r="AA1782" s="605"/>
      <c r="AB1782" s="605"/>
      <c r="AC1782" s="493"/>
      <c r="AD1782" s="605"/>
      <c r="AE1782" s="479"/>
      <c r="AF1782" s="611"/>
      <c r="AG1782" s="611"/>
      <c r="AH1782" s="583" t="s">
        <v>203</v>
      </c>
      <c r="AI1782" s="590">
        <v>3</v>
      </c>
      <c r="AJ1782" s="590">
        <v>18</v>
      </c>
      <c r="AK1782" s="590">
        <v>30</v>
      </c>
      <c r="AL1782" s="590">
        <v>23</v>
      </c>
      <c r="AM1782" s="590">
        <v>30</v>
      </c>
      <c r="AN1782" s="490">
        <f>IF(AJ1782="",S1782,ROUND(((((AL1782/24)+(AM1782/1440))-((AJ1782/24)+(AK1782/1440)))*1440/50),5))</f>
        <v>6</v>
      </c>
      <c r="AO1782" s="491">
        <f>AJ1782/24+AK1782/1440</f>
        <v>0.77083333333333337</v>
      </c>
      <c r="AP1782" s="491">
        <f>AL1782/24+AM1782/1440</f>
        <v>0.97916666666666674</v>
      </c>
      <c r="AQ1782" s="23" t="str" cm="1">
        <f t="array" ref="AQ1782">IF(X1782="","",IF(SUMPRODUCT((X1782=$X$7:$X$2085)*(AI1782=$AI$7:$AI$2085)*(AO1782=$AO$7:$AO$2085)*(AP1782=$AP$7:$AP$2085)*(ROW($X$7:$X$2085)&lt;&gt;ROW(X1782))*((S1782=0)*($S$7:$S$2085&gt;0)+(S1782&gt;0)*($S$7:$S$2085=0)))&gt;0,"SALONES UNIDOS",IF(SUMPRODUCT((X1782=$X$7:$X$2085)*(AI1782=$AI$7:$AI$2085)*((AO1782&lt;$AP$7:$AP$2085)*(AP1782&gt;$AO$7:$AO$2085))*(ROW($X$7:$X$2085)&lt;&gt;ROW(X1782)))&gt;0,"Cruzado","Sin cruce")))</f>
        <v>SALONES UNIDOS</v>
      </c>
      <c r="AR1782" s="23" t="str" cm="1">
        <f t="array" ref="AR1782">IF(AE1782="","",IF(SUMPRODUCT((AE1782=$AE$7:$AE$2085)*(AI1782=$AI$7:$AI$2085)*(AO1782=$AO$7:$AO$2085)*(AP1782=$AP$7:$AP$2085)*(ROW($AE$7:$AE$2085)&lt;&gt;ROW(AE1782))*((S1782=0)*($S$7:$S$2085&gt;0)+(S1782&gt;0)*($S$7:$S$2085=0)))&gt;0,"SALONES UNIDOS",IF(SUMPRODUCT((AE1782=$AE$7:$AE$2085)*(AI1782=$AI$7:$AI$2085)*((AO1782&lt;$AP$7:$AP$2085)*(AP1782&gt;$AO$7:$AO$2085))*(ROW($AE$7:$AE$2085)&lt;&gt;ROW(AE1782)))&gt;0,"Cruzado","Sin cruce")))</f>
        <v/>
      </c>
      <c r="AS1782" s="94" t="str">
        <f t="shared" si="36"/>
        <v>T13SUNAMPEX</v>
      </c>
      <c r="AT1782" s="94" t="str" cm="1">
        <f t="array" ref="AT1782">IF(AS1782="","",IF(SUMPRODUCT((AS1782=$AS$7:$AS$2085)*(AI1782=$AI$7:$AI$2085)*(AO1782=$AO$7:$AO$2085)*(AP1782=$AP$7:$AP$2085)*(ROW($AS$7:$AS$2085)&lt;&gt;ROW(AS1782))*((S1782=0)*($S$7:$S$2085&gt;0)+(S1782&gt;0)*($S$7:$S$2085=0)))&gt;0,"SALONES UNIDOS",IF(SUMPRODUCT((AS1782=$AS$7:$AS$2085)*(AI1782=$AI$7:$AI$2085)*((AO1782&lt;$AP$7:$AP$2085)*(AP1782&gt;$AO$7:$AO$2085))*(ROW($AS$7:$AS$2085)&lt;&gt;ROW(AS1782)))&gt;0,"Cruzado","Sin cruce")))</f>
        <v>Sin cruce</v>
      </c>
    </row>
    <row r="1783" spans="3:46" ht="15.6" hidden="1" customHeight="1">
      <c r="C1783" s="608" t="s">
        <v>572</v>
      </c>
      <c r="D1783" s="605" t="s">
        <v>931</v>
      </c>
      <c r="E1783" s="609">
        <v>20261</v>
      </c>
      <c r="F1783" s="610" t="s">
        <v>111</v>
      </c>
      <c r="G1783" s="611" t="s">
        <v>80</v>
      </c>
      <c r="H1783" s="610" t="s">
        <v>93</v>
      </c>
      <c r="I1783" s="610">
        <v>3</v>
      </c>
      <c r="J1783" s="610" t="s">
        <v>71</v>
      </c>
      <c r="K1783" s="610" t="s">
        <v>71</v>
      </c>
      <c r="L1783" s="612" t="s">
        <v>1043</v>
      </c>
      <c r="M1783" s="605" t="s">
        <v>1044</v>
      </c>
      <c r="N1783" s="605" t="s">
        <v>577</v>
      </c>
      <c r="O1783" s="605" t="s">
        <v>934</v>
      </c>
      <c r="P1783" s="610" t="s">
        <v>579</v>
      </c>
      <c r="Q1783" s="605">
        <v>2</v>
      </c>
      <c r="R1783" s="605">
        <v>2</v>
      </c>
      <c r="S1783" s="609">
        <v>0</v>
      </c>
      <c r="T1783" s="605">
        <v>3</v>
      </c>
      <c r="U1783" s="591" t="s">
        <v>520</v>
      </c>
      <c r="V1783" s="619">
        <v>20</v>
      </c>
      <c r="W1783" s="621">
        <v>72580385</v>
      </c>
      <c r="X1783" s="621" t="s">
        <v>225</v>
      </c>
      <c r="Y1783" s="590" t="s">
        <v>196</v>
      </c>
      <c r="Z1783" s="605"/>
      <c r="AA1783" s="605"/>
      <c r="AB1783" s="605"/>
      <c r="AC1783" s="493"/>
      <c r="AD1783" s="605"/>
      <c r="AE1783" s="479"/>
      <c r="AF1783" s="611"/>
      <c r="AG1783" s="611"/>
      <c r="AH1783" s="611" t="s">
        <v>203</v>
      </c>
      <c r="AI1783" s="605">
        <v>4</v>
      </c>
      <c r="AJ1783" s="605">
        <v>18</v>
      </c>
      <c r="AK1783" s="605">
        <v>30</v>
      </c>
      <c r="AL1783" s="605">
        <v>21</v>
      </c>
      <c r="AM1783" s="605">
        <v>50</v>
      </c>
      <c r="AN1783" s="490">
        <f>IF(AJ1783="",S1783,ROUND(((((AL1783/24)+(AM1783/1440))-((AJ1783/24)+(AK1783/1440)))*1440/50),5))</f>
        <v>4</v>
      </c>
      <c r="AO1783" s="491">
        <f>AJ1783/24+AK1783/1440</f>
        <v>0.77083333333333337</v>
      </c>
      <c r="AP1783" s="491">
        <f>AL1783/24+AM1783/1440</f>
        <v>0.90972222222222221</v>
      </c>
      <c r="AQ1783" s="23" t="str" cm="1">
        <f t="array" ref="AQ1783">IF(X1783="","",IF(SUMPRODUCT((X1783=$X$7:$X$2085)*(AI1783=$AI$7:$AI$2085)*(AO1783=$AO$7:$AO$2085)*(AP1783=$AP$7:$AP$2085)*(ROW($X$7:$X$2085)&lt;&gt;ROW(X1783))*((S1783=0)*($S$7:$S$2085&gt;0)+(S1783&gt;0)*($S$7:$S$2085=0)))&gt;0,"SALONES UNIDOS",IF(SUMPRODUCT((X1783=$X$7:$X$2085)*(AI1783=$AI$7:$AI$2085)*((AO1783&lt;$AP$7:$AP$2085)*(AP1783&gt;$AO$7:$AO$2085))*(ROW($X$7:$X$2085)&lt;&gt;ROW(X1783)))&gt;0,"Cruzado","Sin cruce")))</f>
        <v>SALONES UNIDOS</v>
      </c>
      <c r="AR1783" s="23" t="str" cm="1">
        <f t="array" ref="AR1783">IF(AE1783="","",IF(SUMPRODUCT((AE1783=$AE$7:$AE$2085)*(AI1783=$AI$7:$AI$2085)*(AO1783=$AO$7:$AO$2085)*(AP1783=$AP$7:$AP$2085)*(ROW($AE$7:$AE$2085)&lt;&gt;ROW(AE1783))*((S1783=0)*($S$7:$S$2085&gt;0)+(S1783&gt;0)*($S$7:$S$2085=0)))&gt;0,"SALONES UNIDOS",IF(SUMPRODUCT((AE1783=$AE$7:$AE$2085)*(AI1783=$AI$7:$AI$2085)*((AO1783&lt;$AP$7:$AP$2085)*(AP1783&gt;$AO$7:$AO$2085))*(ROW($AE$7:$AE$2085)&lt;&gt;ROW(AE1783)))&gt;0,"Cruzado","Sin cruce")))</f>
        <v/>
      </c>
      <c r="AS1783" s="94" t="str">
        <f t="shared" si="36"/>
        <v>T13SUNAMPEX</v>
      </c>
      <c r="AT1783" s="94" t="str" cm="1">
        <f t="array" ref="AT1783">IF(AS1783="","",IF(SUMPRODUCT((AS1783=$AS$7:$AS$2085)*(AI1783=$AI$7:$AI$2085)*(AO1783=$AO$7:$AO$2085)*(AP1783=$AP$7:$AP$2085)*(ROW($AS$7:$AS$2085)&lt;&gt;ROW(AS1783))*((S1783=0)*($S$7:$S$2085&gt;0)+(S1783&gt;0)*($S$7:$S$2085=0)))&gt;0,"SALONES UNIDOS",IF(SUMPRODUCT((AS1783=$AS$7:$AS$2085)*(AI1783=$AI$7:$AI$2085)*((AO1783&lt;$AP$7:$AP$2085)*(AP1783&gt;$AO$7:$AO$2085))*(ROW($AS$7:$AS$2085)&lt;&gt;ROW(AS1783)))&gt;0,"Cruzado","Sin cruce")))</f>
        <v>Sin cruce</v>
      </c>
    </row>
    <row r="1784" spans="3:46" ht="15.6" hidden="1" customHeight="1">
      <c r="C1784" s="608" t="s">
        <v>572</v>
      </c>
      <c r="D1784" s="605" t="s">
        <v>1058</v>
      </c>
      <c r="E1784" s="609">
        <v>20261</v>
      </c>
      <c r="F1784" s="610" t="s">
        <v>111</v>
      </c>
      <c r="G1784" s="611" t="s">
        <v>80</v>
      </c>
      <c r="H1784" s="610" t="s">
        <v>97</v>
      </c>
      <c r="I1784" s="610">
        <v>3</v>
      </c>
      <c r="J1784" s="610" t="s">
        <v>71</v>
      </c>
      <c r="K1784" s="610" t="s">
        <v>71</v>
      </c>
      <c r="L1784" s="612" t="s">
        <v>1059</v>
      </c>
      <c r="M1784" s="605" t="s">
        <v>747</v>
      </c>
      <c r="N1784" s="605" t="s">
        <v>577</v>
      </c>
      <c r="O1784" s="605" t="s">
        <v>934</v>
      </c>
      <c r="P1784" s="610" t="s">
        <v>579</v>
      </c>
      <c r="Q1784" s="605">
        <v>2</v>
      </c>
      <c r="R1784" s="605">
        <v>2</v>
      </c>
      <c r="S1784" s="609">
        <v>0</v>
      </c>
      <c r="T1784" s="605">
        <v>3</v>
      </c>
      <c r="U1784" s="591" t="s">
        <v>520</v>
      </c>
      <c r="V1784" s="619">
        <v>20</v>
      </c>
      <c r="W1784" s="621">
        <v>43456897</v>
      </c>
      <c r="X1784" s="621" t="s">
        <v>242</v>
      </c>
      <c r="Y1784" s="590" t="s">
        <v>196</v>
      </c>
      <c r="Z1784" s="605"/>
      <c r="AA1784" s="605"/>
      <c r="AB1784" s="605"/>
      <c r="AC1784" s="493"/>
      <c r="AD1784" s="605"/>
      <c r="AE1784" s="479"/>
      <c r="AF1784" s="611"/>
      <c r="AG1784" s="611"/>
      <c r="AH1784" s="611" t="s">
        <v>203</v>
      </c>
      <c r="AI1784" s="625">
        <v>2</v>
      </c>
      <c r="AJ1784" s="605">
        <v>18</v>
      </c>
      <c r="AK1784" s="605">
        <v>30</v>
      </c>
      <c r="AL1784" s="605">
        <v>21</v>
      </c>
      <c r="AM1784" s="605">
        <v>50</v>
      </c>
      <c r="AN1784" s="490">
        <f>IF(AJ1784="",S1784,ROUND(((((AL1784/24)+(AM1784/1440))-((AJ1784/24)+(AK1784/1440)))*1440/50),5))</f>
        <v>4</v>
      </c>
      <c r="AO1784" s="491">
        <f>AJ1784/24+AK1784/1440</f>
        <v>0.77083333333333337</v>
      </c>
      <c r="AP1784" s="491">
        <f>AL1784/24+AM1784/1440</f>
        <v>0.90972222222222221</v>
      </c>
      <c r="AQ1784" s="23" t="str" cm="1">
        <f t="array" ref="AQ1784">IF(X1784="","",IF(SUMPRODUCT((X1784=$X$7:$X$2085)*(AI1784=$AI$7:$AI$2085)*(AO1784=$AO$7:$AO$2085)*(AP1784=$AP$7:$AP$2085)*(ROW($X$7:$X$2085)&lt;&gt;ROW(X1784))*((S1784=0)*($S$7:$S$2085&gt;0)+(S1784&gt;0)*($S$7:$S$2085=0)))&gt;0,"SALONES UNIDOS",IF(SUMPRODUCT((X1784=$X$7:$X$2085)*(AI1784=$AI$7:$AI$2085)*((AO1784&lt;$AP$7:$AP$2085)*(AP1784&gt;$AO$7:$AO$2085))*(ROW($X$7:$X$2085)&lt;&gt;ROW(X1784)))&gt;0,"Cruzado","Sin cruce")))</f>
        <v>SALONES UNIDOS</v>
      </c>
      <c r="AR1784" s="23" t="str" cm="1">
        <f t="array" ref="AR1784">IF(AE1784="","",IF(SUMPRODUCT((AE1784=$AE$7:$AE$2085)*(AI1784=$AI$7:$AI$2085)*(AO1784=$AO$7:$AO$2085)*(AP1784=$AP$7:$AP$2085)*(ROW($AE$7:$AE$2085)&lt;&gt;ROW(AE1784))*((S1784=0)*($S$7:$S$2085&gt;0)+(S1784&gt;0)*($S$7:$S$2085=0)))&gt;0,"SALONES UNIDOS",IF(SUMPRODUCT((AE1784=$AE$7:$AE$2085)*(AI1784=$AI$7:$AI$2085)*((AO1784&lt;$AP$7:$AP$2085)*(AP1784&gt;$AO$7:$AO$2085))*(ROW($AE$7:$AE$2085)&lt;&gt;ROW(AE1784)))&gt;0,"Cruzado","Sin cruce")))</f>
        <v/>
      </c>
      <c r="AS1784" s="94" t="str">
        <f t="shared" si="36"/>
        <v>T33SUNAMPEX</v>
      </c>
      <c r="AT1784" s="94" t="str" cm="1">
        <f t="array" ref="AT1784">IF(AS1784="","",IF(SUMPRODUCT((AS1784=$AS$7:$AS$2085)*(AI1784=$AI$7:$AI$2085)*(AO1784=$AO$7:$AO$2085)*(AP1784=$AP$7:$AP$2085)*(ROW($AS$7:$AS$2085)&lt;&gt;ROW(AS1784))*((S1784=0)*($S$7:$S$2085&gt;0)+(S1784&gt;0)*($S$7:$S$2085=0)))&gt;0,"SALONES UNIDOS",IF(SUMPRODUCT((AS1784=$AS$7:$AS$2085)*(AI1784=$AI$7:$AI$2085)*((AO1784&lt;$AP$7:$AP$2085)*(AP1784&gt;$AO$7:$AO$2085))*(ROW($AS$7:$AS$2085)&lt;&gt;ROW(AS1784)))&gt;0,"Cruzado","Sin cruce")))</f>
        <v>Sin cruce</v>
      </c>
    </row>
    <row r="1785" spans="3:46" ht="15.6" hidden="1" customHeight="1">
      <c r="C1785" s="608" t="s">
        <v>572</v>
      </c>
      <c r="D1785" s="605" t="s">
        <v>1058</v>
      </c>
      <c r="E1785" s="609">
        <v>20261</v>
      </c>
      <c r="F1785" s="610" t="s">
        <v>111</v>
      </c>
      <c r="G1785" s="611" t="s">
        <v>80</v>
      </c>
      <c r="H1785" s="610" t="s">
        <v>97</v>
      </c>
      <c r="I1785" s="610">
        <v>3</v>
      </c>
      <c r="J1785" s="610" t="s">
        <v>71</v>
      </c>
      <c r="K1785" s="610" t="s">
        <v>71</v>
      </c>
      <c r="L1785" s="612" t="s">
        <v>1060</v>
      </c>
      <c r="M1785" s="605" t="s">
        <v>858</v>
      </c>
      <c r="N1785" s="605" t="s">
        <v>586</v>
      </c>
      <c r="O1785" s="605" t="s">
        <v>934</v>
      </c>
      <c r="P1785" s="610" t="s">
        <v>624</v>
      </c>
      <c r="Q1785" s="605">
        <v>3</v>
      </c>
      <c r="R1785" s="605">
        <v>2</v>
      </c>
      <c r="S1785" s="609">
        <v>0</v>
      </c>
      <c r="T1785" s="605">
        <v>4</v>
      </c>
      <c r="U1785" s="591" t="s">
        <v>520</v>
      </c>
      <c r="V1785" s="619">
        <v>20</v>
      </c>
      <c r="W1785" s="626">
        <v>46475398</v>
      </c>
      <c r="X1785" s="626" t="s">
        <v>238</v>
      </c>
      <c r="Y1785" s="590" t="s">
        <v>196</v>
      </c>
      <c r="Z1785" s="605"/>
      <c r="AA1785" s="605"/>
      <c r="AB1785" s="605"/>
      <c r="AC1785" s="493"/>
      <c r="AD1785" s="605"/>
      <c r="AE1785" s="479"/>
      <c r="AF1785" s="611"/>
      <c r="AG1785" s="611"/>
      <c r="AH1785" s="583" t="s">
        <v>203</v>
      </c>
      <c r="AI1785" s="590">
        <v>5</v>
      </c>
      <c r="AJ1785" s="590">
        <v>19</v>
      </c>
      <c r="AK1785" s="590">
        <v>20</v>
      </c>
      <c r="AL1785" s="590">
        <v>23</v>
      </c>
      <c r="AM1785" s="590">
        <v>30</v>
      </c>
      <c r="AN1785" s="490">
        <f>IF(AJ1785="",S1785,ROUND(((((AL1785/24)+(AM1785/1440))-((AJ1785/24)+(AK1785/1440)))*1440/50),5))</f>
        <v>5</v>
      </c>
      <c r="AO1785" s="491">
        <f>AJ1785/24+AK1785/1440</f>
        <v>0.80555555555555547</v>
      </c>
      <c r="AP1785" s="491">
        <f>AL1785/24+AM1785/1440</f>
        <v>0.97916666666666674</v>
      </c>
      <c r="AQ1785" s="23" t="str" cm="1">
        <f t="array" ref="AQ1785">IF(X1785="","",IF(SUMPRODUCT((X1785=$X$7:$X$2085)*(AI1785=$AI$7:$AI$2085)*(AO1785=$AO$7:$AO$2085)*(AP1785=$AP$7:$AP$2085)*(ROW($X$7:$X$2085)&lt;&gt;ROW(X1785))*((S1785=0)*($S$7:$S$2085&gt;0)+(S1785&gt;0)*($S$7:$S$2085=0)))&gt;0,"SALONES UNIDOS",IF(SUMPRODUCT((X1785=$X$7:$X$2085)*(AI1785=$AI$7:$AI$2085)*((AO1785&lt;$AP$7:$AP$2085)*(AP1785&gt;$AO$7:$AO$2085))*(ROW($X$7:$X$2085)&lt;&gt;ROW(X1785)))&gt;0,"Cruzado","Sin cruce")))</f>
        <v>SALONES UNIDOS</v>
      </c>
      <c r="AR1785" s="23" t="str" cm="1">
        <f t="array" ref="AR1785">IF(AE1785="","",IF(SUMPRODUCT((AE1785=$AE$7:$AE$2085)*(AI1785=$AI$7:$AI$2085)*(AO1785=$AO$7:$AO$2085)*(AP1785=$AP$7:$AP$2085)*(ROW($AE$7:$AE$2085)&lt;&gt;ROW(AE1785))*((S1785=0)*($S$7:$S$2085&gt;0)+(S1785&gt;0)*($S$7:$S$2085=0)))&gt;0,"SALONES UNIDOS",IF(SUMPRODUCT((AE1785=$AE$7:$AE$2085)*(AI1785=$AI$7:$AI$2085)*((AO1785&lt;$AP$7:$AP$2085)*(AP1785&gt;$AO$7:$AO$2085))*(ROW($AE$7:$AE$2085)&lt;&gt;ROW(AE1785)))&gt;0,"Cruzado","Sin cruce")))</f>
        <v/>
      </c>
      <c r="AS1785" s="94" t="str">
        <f t="shared" si="36"/>
        <v>T33SUNAMPEX</v>
      </c>
      <c r="AT1785" s="94" t="str" cm="1">
        <f t="array" ref="AT1785">IF(AS1785="","",IF(SUMPRODUCT((AS1785=$AS$7:$AS$2085)*(AI1785=$AI$7:$AI$2085)*(AO1785=$AO$7:$AO$2085)*(AP1785=$AP$7:$AP$2085)*(ROW($AS$7:$AS$2085)&lt;&gt;ROW(AS1785))*((S1785=0)*($S$7:$S$2085&gt;0)+(S1785&gt;0)*($S$7:$S$2085=0)))&gt;0,"SALONES UNIDOS",IF(SUMPRODUCT((AS1785=$AS$7:$AS$2085)*(AI1785=$AI$7:$AI$2085)*((AO1785&lt;$AP$7:$AP$2085)*(AP1785&gt;$AO$7:$AO$2085))*(ROW($AS$7:$AS$2085)&lt;&gt;ROW(AS1785)))&gt;0,"Cruzado","Sin cruce")))</f>
        <v>Sin cruce</v>
      </c>
    </row>
    <row r="1786" spans="3:46" ht="15.6" hidden="1" customHeight="1">
      <c r="C1786" s="586" t="s">
        <v>572</v>
      </c>
      <c r="D1786" s="590" t="s">
        <v>1058</v>
      </c>
      <c r="E1786" s="584">
        <v>20261</v>
      </c>
      <c r="F1786" s="587" t="s">
        <v>111</v>
      </c>
      <c r="G1786" s="583" t="s">
        <v>80</v>
      </c>
      <c r="H1786" s="587" t="s">
        <v>97</v>
      </c>
      <c r="I1786" s="587">
        <v>3</v>
      </c>
      <c r="J1786" s="587" t="s">
        <v>71</v>
      </c>
      <c r="K1786" s="587" t="s">
        <v>71</v>
      </c>
      <c r="L1786" s="612" t="s">
        <v>1061</v>
      </c>
      <c r="M1786" s="605" t="s">
        <v>1062</v>
      </c>
      <c r="N1786" s="605" t="s">
        <v>710</v>
      </c>
      <c r="O1786" s="605" t="s">
        <v>934</v>
      </c>
      <c r="P1786" s="610" t="s">
        <v>579</v>
      </c>
      <c r="Q1786" s="590">
        <v>3</v>
      </c>
      <c r="R1786" s="590">
        <v>0</v>
      </c>
      <c r="S1786" s="584">
        <v>3</v>
      </c>
      <c r="T1786" s="590">
        <v>4</v>
      </c>
      <c r="U1786" s="591" t="s">
        <v>520</v>
      </c>
      <c r="V1786" s="627">
        <v>20</v>
      </c>
      <c r="W1786" s="621">
        <v>47849946</v>
      </c>
      <c r="X1786" s="621" t="s">
        <v>257</v>
      </c>
      <c r="Y1786" s="590" t="s">
        <v>579</v>
      </c>
      <c r="Z1786" s="605"/>
      <c r="AA1786" s="605"/>
      <c r="AB1786" s="605"/>
      <c r="AC1786" s="583" t="s">
        <v>1108</v>
      </c>
      <c r="AD1786" s="605"/>
      <c r="AE1786" s="479"/>
      <c r="AF1786" s="611"/>
      <c r="AG1786" s="611"/>
      <c r="AH1786" s="583" t="s">
        <v>582</v>
      </c>
      <c r="AI1786" s="590">
        <v>6</v>
      </c>
      <c r="AJ1786" s="590">
        <v>12</v>
      </c>
      <c r="AK1786" s="590">
        <v>40</v>
      </c>
      <c r="AL1786" s="590">
        <v>15</v>
      </c>
      <c r="AM1786" s="590">
        <v>10</v>
      </c>
      <c r="AN1786" s="490">
        <f>IF(AJ1786="",S1786,ROUND(((((AL1786/24)+(AM1786/1440))-((AJ1786/24)+(AK1786/1440)))*1440/50),5))</f>
        <v>3</v>
      </c>
      <c r="AO1786" s="491">
        <f>AJ1786/24+AK1786/1440</f>
        <v>0.52777777777777779</v>
      </c>
      <c r="AP1786" s="491">
        <f>AL1786/24+AM1786/1440</f>
        <v>0.63194444444444442</v>
      </c>
      <c r="AQ1786" s="23" t="str" cm="1">
        <f t="array" ref="AQ1786">IF(X1786="","",IF(SUMPRODUCT((X1786=$X$7:$X$2085)*(AI1786=$AI$7:$AI$2085)*(AO1786=$AO$7:$AO$2085)*(AP1786=$AP$7:$AP$2085)*(ROW($X$7:$X$2085)&lt;&gt;ROW(X1786))*((S1786=0)*($S$7:$S$2085&gt;0)+(S1786&gt;0)*($S$7:$S$2085=0)))&gt;0,"SALONES UNIDOS",IF(SUMPRODUCT((X1786=$X$7:$X$2085)*(AI1786=$AI$7:$AI$2085)*((AO1786&lt;$AP$7:$AP$2085)*(AP1786&gt;$AO$7:$AO$2085))*(ROW($X$7:$X$2085)&lt;&gt;ROW(X1786)))&gt;0,"Cruzado","Sin cruce")))</f>
        <v>Sin cruce</v>
      </c>
      <c r="AR1786" s="23" t="str" cm="1">
        <f t="array" ref="AR1786">IF(AE1786="","",IF(SUMPRODUCT((AE1786=$AE$7:$AE$2085)*(AI1786=$AI$7:$AI$2085)*(AO1786=$AO$7:$AO$2085)*(AP1786=$AP$7:$AP$2085)*(ROW($AE$7:$AE$2085)&lt;&gt;ROW(AE1786))*((S1786=0)*($S$7:$S$2085&gt;0)+(S1786&gt;0)*($S$7:$S$2085=0)))&gt;0,"SALONES UNIDOS",IF(SUMPRODUCT((AE1786=$AE$7:$AE$2085)*(AI1786=$AI$7:$AI$2085)*((AO1786&lt;$AP$7:$AP$2085)*(AP1786&gt;$AO$7:$AO$2085))*(ROW($AE$7:$AE$2085)&lt;&gt;ROW(AE1786)))&gt;0,"Cruzado","Sin cruce")))</f>
        <v/>
      </c>
      <c r="AS1786" s="94" t="str">
        <f t="shared" si="36"/>
        <v>T33SUNAMPEX</v>
      </c>
      <c r="AT1786" s="94" t="str" cm="1">
        <f t="array" ref="AT1786">IF(AS1786="","",IF(SUMPRODUCT((AS1786=$AS$7:$AS$2085)*(AI1786=$AI$7:$AI$2085)*(AO1786=$AO$7:$AO$2085)*(AP1786=$AP$7:$AP$2085)*(ROW($AS$7:$AS$2085)&lt;&gt;ROW(AS1786))*((S1786=0)*($S$7:$S$2085&gt;0)+(S1786&gt;0)*($S$7:$S$2085=0)))&gt;0,"SALONES UNIDOS",IF(SUMPRODUCT((AS1786=$AS$7:$AS$2085)*(AI1786=$AI$7:$AI$2085)*((AO1786&lt;$AP$7:$AP$2085)*(AP1786&gt;$AO$7:$AO$2085))*(ROW($AS$7:$AS$2085)&lt;&gt;ROW(AS1786)))&gt;0,"Cruzado","Sin cruce")))</f>
        <v>Sin cruce</v>
      </c>
    </row>
    <row r="1787" spans="3:46" ht="15.6" hidden="1" customHeight="1">
      <c r="C1787" s="586" t="s">
        <v>572</v>
      </c>
      <c r="D1787" s="590" t="s">
        <v>1058</v>
      </c>
      <c r="E1787" s="584">
        <v>20261</v>
      </c>
      <c r="F1787" s="587" t="s">
        <v>111</v>
      </c>
      <c r="G1787" s="583" t="s">
        <v>80</v>
      </c>
      <c r="H1787" s="587" t="s">
        <v>97</v>
      </c>
      <c r="I1787" s="587">
        <v>3</v>
      </c>
      <c r="J1787" s="587" t="s">
        <v>71</v>
      </c>
      <c r="K1787" s="587" t="s">
        <v>71</v>
      </c>
      <c r="L1787" s="612" t="s">
        <v>1061</v>
      </c>
      <c r="M1787" s="605" t="s">
        <v>1062</v>
      </c>
      <c r="N1787" s="605" t="s">
        <v>710</v>
      </c>
      <c r="O1787" s="605" t="s">
        <v>934</v>
      </c>
      <c r="P1787" s="610" t="s">
        <v>579</v>
      </c>
      <c r="Q1787" s="590">
        <v>0</v>
      </c>
      <c r="R1787" s="590">
        <v>2</v>
      </c>
      <c r="S1787" s="584">
        <v>2</v>
      </c>
      <c r="T1787" s="590">
        <v>4</v>
      </c>
      <c r="U1787" s="591" t="s">
        <v>520</v>
      </c>
      <c r="V1787" s="627">
        <v>20</v>
      </c>
      <c r="W1787" s="621">
        <v>47849946</v>
      </c>
      <c r="X1787" s="621" t="s">
        <v>257</v>
      </c>
      <c r="Y1787" s="590" t="s">
        <v>579</v>
      </c>
      <c r="Z1787" s="605"/>
      <c r="AA1787" s="605"/>
      <c r="AB1787" s="605"/>
      <c r="AC1787" s="493"/>
      <c r="AD1787" s="605"/>
      <c r="AE1787" s="605" t="s">
        <v>1110</v>
      </c>
      <c r="AF1787" s="611"/>
      <c r="AG1787" s="611"/>
      <c r="AH1787" s="583" t="s">
        <v>100</v>
      </c>
      <c r="AI1787" s="590">
        <v>6</v>
      </c>
      <c r="AJ1787" s="590">
        <v>15</v>
      </c>
      <c r="AK1787" s="590">
        <v>10</v>
      </c>
      <c r="AL1787" s="590">
        <v>16</v>
      </c>
      <c r="AM1787" s="590">
        <v>50</v>
      </c>
      <c r="AN1787" s="490">
        <f>IF(AJ1787="",S1787,ROUND(((((AL1787/24)+(AM1787/1440))-((AJ1787/24)+(AK1787/1440)))*1440/50),5))</f>
        <v>2</v>
      </c>
      <c r="AO1787" s="491">
        <f>AJ1787/24+AK1787/1440</f>
        <v>0.63194444444444442</v>
      </c>
      <c r="AP1787" s="491">
        <f>AL1787/24+AM1787/1440</f>
        <v>0.70138888888888884</v>
      </c>
      <c r="AQ1787" s="23" t="str" cm="1">
        <f t="array" ref="AQ1787">IF(X1787="","",IF(SUMPRODUCT((X1787=$X$7:$X$2085)*(AI1787=$AI$7:$AI$2085)*(AO1787=$AO$7:$AO$2085)*(AP1787=$AP$7:$AP$2085)*(ROW($X$7:$X$2085)&lt;&gt;ROW(X1787))*((S1787=0)*($S$7:$S$2085&gt;0)+(S1787&gt;0)*($S$7:$S$2085=0)))&gt;0,"SALONES UNIDOS",IF(SUMPRODUCT((X1787=$X$7:$X$2085)*(AI1787=$AI$7:$AI$2085)*((AO1787&lt;$AP$7:$AP$2085)*(AP1787&gt;$AO$7:$AO$2085))*(ROW($X$7:$X$2085)&lt;&gt;ROW(X1787)))&gt;0,"Cruzado","Sin cruce")))</f>
        <v>Sin cruce</v>
      </c>
      <c r="AR1787" s="23" t="str" cm="1">
        <f t="array" ref="AR1787">IF(AE1787="","",IF(SUMPRODUCT((AE1787=$AE$7:$AE$2085)*(AI1787=$AI$7:$AI$2085)*(AO1787=$AO$7:$AO$2085)*(AP1787=$AP$7:$AP$2085)*(ROW($AE$7:$AE$2085)&lt;&gt;ROW(AE1787))*((S1787=0)*($S$7:$S$2085&gt;0)+(S1787&gt;0)*($S$7:$S$2085=0)))&gt;0,"SALONES UNIDOS",IF(SUMPRODUCT((AE1787=$AE$7:$AE$2085)*(AI1787=$AI$7:$AI$2085)*((AO1787&lt;$AP$7:$AP$2085)*(AP1787&gt;$AO$7:$AO$2085))*(ROW($AE$7:$AE$2085)&lt;&gt;ROW(AE1787)))&gt;0,"Cruzado","Sin cruce")))</f>
        <v>Sin cruce</v>
      </c>
      <c r="AS1787" s="94" t="str">
        <f t="shared" si="36"/>
        <v>T33SUNAMPEX</v>
      </c>
      <c r="AT1787" s="94" t="str" cm="1">
        <f t="array" ref="AT1787">IF(AS1787="","",IF(SUMPRODUCT((AS1787=$AS$7:$AS$2085)*(AI1787=$AI$7:$AI$2085)*(AO1787=$AO$7:$AO$2085)*(AP1787=$AP$7:$AP$2085)*(ROW($AS$7:$AS$2085)&lt;&gt;ROW(AS1787))*((S1787=0)*($S$7:$S$2085&gt;0)+(S1787&gt;0)*($S$7:$S$2085=0)))&gt;0,"SALONES UNIDOS",IF(SUMPRODUCT((AS1787=$AS$7:$AS$2085)*(AI1787=$AI$7:$AI$2085)*((AO1787&lt;$AP$7:$AP$2085)*(AP1787&gt;$AO$7:$AO$2085))*(ROW($AS$7:$AS$2085)&lt;&gt;ROW(AS1787)))&gt;0,"Cruzado","Sin cruce")))</f>
        <v>Sin cruce</v>
      </c>
    </row>
    <row r="1788" spans="3:46" ht="15.6" hidden="1" customHeight="1">
      <c r="C1788" s="608" t="s">
        <v>572</v>
      </c>
      <c r="D1788" s="605" t="s">
        <v>1058</v>
      </c>
      <c r="E1788" s="609">
        <v>20261</v>
      </c>
      <c r="F1788" s="610" t="s">
        <v>111</v>
      </c>
      <c r="G1788" s="611" t="s">
        <v>80</v>
      </c>
      <c r="H1788" s="610" t="s">
        <v>97</v>
      </c>
      <c r="I1788" s="610">
        <v>3</v>
      </c>
      <c r="J1788" s="610" t="s">
        <v>71</v>
      </c>
      <c r="K1788" s="610" t="s">
        <v>71</v>
      </c>
      <c r="L1788" s="612" t="s">
        <v>1063</v>
      </c>
      <c r="M1788" s="605" t="s">
        <v>1042</v>
      </c>
      <c r="N1788" s="605" t="s">
        <v>577</v>
      </c>
      <c r="O1788" s="605" t="s">
        <v>934</v>
      </c>
      <c r="P1788" s="610" t="s">
        <v>579</v>
      </c>
      <c r="Q1788" s="605">
        <v>0</v>
      </c>
      <c r="R1788" s="605">
        <v>4</v>
      </c>
      <c r="S1788" s="609">
        <v>4</v>
      </c>
      <c r="T1788" s="605">
        <v>4</v>
      </c>
      <c r="U1788" s="591" t="s">
        <v>520</v>
      </c>
      <c r="V1788" s="613">
        <v>22</v>
      </c>
      <c r="W1788" s="621">
        <v>72155412</v>
      </c>
      <c r="X1788" s="621" t="s">
        <v>505</v>
      </c>
      <c r="Y1788" s="590" t="s">
        <v>579</v>
      </c>
      <c r="Z1788" s="605"/>
      <c r="AA1788" s="605"/>
      <c r="AB1788" s="605"/>
      <c r="AC1788" s="493"/>
      <c r="AD1788" s="605"/>
      <c r="AE1788" s="605" t="s">
        <v>1112</v>
      </c>
      <c r="AF1788" s="611"/>
      <c r="AG1788" s="611"/>
      <c r="AH1788" s="611" t="s">
        <v>100</v>
      </c>
      <c r="AI1788" s="605">
        <v>7</v>
      </c>
      <c r="AJ1788" s="605">
        <v>7</v>
      </c>
      <c r="AK1788" s="605">
        <v>40</v>
      </c>
      <c r="AL1788" s="605">
        <v>11</v>
      </c>
      <c r="AM1788" s="605">
        <v>0</v>
      </c>
      <c r="AN1788" s="490">
        <f>IF(AJ1788="",S1788,ROUND(((((AL1788/24)+(AM1788/1440))-((AJ1788/24)+(AK1788/1440)))*1440/50),5))</f>
        <v>4</v>
      </c>
      <c r="AO1788" s="491">
        <f>AJ1788/24+AK1788/1440</f>
        <v>0.31944444444444448</v>
      </c>
      <c r="AP1788" s="491">
        <f>AL1788/24+AM1788/1440</f>
        <v>0.45833333333333331</v>
      </c>
      <c r="AQ1788" s="23" t="str" cm="1">
        <f t="array" ref="AQ1788">IF(X1788="","",IF(SUMPRODUCT((X1788=$X$7:$X$2085)*(AI1788=$AI$7:$AI$2085)*(AO1788=$AO$7:$AO$2085)*(AP1788=$AP$7:$AP$2085)*(ROW($X$7:$X$2085)&lt;&gt;ROW(X1788))*((S1788=0)*($S$7:$S$2085&gt;0)+(S1788&gt;0)*($S$7:$S$2085=0)))&gt;0,"SALONES UNIDOS",IF(SUMPRODUCT((X1788=$X$7:$X$2085)*(AI1788=$AI$7:$AI$2085)*((AO1788&lt;$AP$7:$AP$2085)*(AP1788&gt;$AO$7:$AO$2085))*(ROW($X$7:$X$2085)&lt;&gt;ROW(X1788)))&gt;0,"Cruzado","Sin cruce")))</f>
        <v>SALONES UNIDOS</v>
      </c>
      <c r="AR1788" s="23" t="str" cm="1">
        <f t="array" ref="AR1788">IF(AE1788="","",IF(SUMPRODUCT((AE1788=$AE$7:$AE$2085)*(AI1788=$AI$7:$AI$2085)*(AO1788=$AO$7:$AO$2085)*(AP1788=$AP$7:$AP$2085)*(ROW($AE$7:$AE$2085)&lt;&gt;ROW(AE1788))*((S1788=0)*($S$7:$S$2085&gt;0)+(S1788&gt;0)*($S$7:$S$2085=0)))&gt;0,"SALONES UNIDOS",IF(SUMPRODUCT((AE1788=$AE$7:$AE$2085)*(AI1788=$AI$7:$AI$2085)*((AO1788&lt;$AP$7:$AP$2085)*(AP1788&gt;$AO$7:$AO$2085))*(ROW($AE$7:$AE$2085)&lt;&gt;ROW(AE1788)))&gt;0,"Cruzado","Sin cruce")))</f>
        <v>SALONES UNIDOS</v>
      </c>
      <c r="AS1788" s="94" t="str">
        <f t="shared" si="36"/>
        <v>T33SUNAMPEX</v>
      </c>
      <c r="AT1788" s="94" t="str" cm="1">
        <f t="array" ref="AT1788">IF(AS1788="","",IF(SUMPRODUCT((AS1788=$AS$7:$AS$2085)*(AI1788=$AI$7:$AI$2085)*(AO1788=$AO$7:$AO$2085)*(AP1788=$AP$7:$AP$2085)*(ROW($AS$7:$AS$2085)&lt;&gt;ROW(AS1788))*((S1788=0)*($S$7:$S$2085&gt;0)+(S1788&gt;0)*($S$7:$S$2085=0)))&gt;0,"SALONES UNIDOS",IF(SUMPRODUCT((AS1788=$AS$7:$AS$2085)*(AI1788=$AI$7:$AI$2085)*((AO1788&lt;$AP$7:$AP$2085)*(AP1788&gt;$AO$7:$AO$2085))*(ROW($AS$7:$AS$2085)&lt;&gt;ROW(AS1788)))&gt;0,"Cruzado","Sin cruce")))</f>
        <v>Sin cruce</v>
      </c>
    </row>
    <row r="1789" spans="3:46" ht="15.6" hidden="1" customHeight="1">
      <c r="C1789" s="608" t="s">
        <v>572</v>
      </c>
      <c r="D1789" s="605" t="s">
        <v>1058</v>
      </c>
      <c r="E1789" s="609">
        <v>20261</v>
      </c>
      <c r="F1789" s="610" t="s">
        <v>111</v>
      </c>
      <c r="G1789" s="611" t="s">
        <v>80</v>
      </c>
      <c r="H1789" s="610" t="s">
        <v>97</v>
      </c>
      <c r="I1789" s="610">
        <v>3</v>
      </c>
      <c r="J1789" s="610" t="s">
        <v>71</v>
      </c>
      <c r="K1789" s="610" t="s">
        <v>71</v>
      </c>
      <c r="L1789" s="612" t="s">
        <v>1063</v>
      </c>
      <c r="M1789" s="605" t="s">
        <v>1042</v>
      </c>
      <c r="N1789" s="605" t="s">
        <v>577</v>
      </c>
      <c r="O1789" s="605" t="s">
        <v>934</v>
      </c>
      <c r="P1789" s="610" t="s">
        <v>579</v>
      </c>
      <c r="Q1789" s="605">
        <v>2</v>
      </c>
      <c r="R1789" s="605">
        <v>0</v>
      </c>
      <c r="S1789" s="609">
        <v>2</v>
      </c>
      <c r="T1789" s="605">
        <v>4</v>
      </c>
      <c r="U1789" s="591" t="s">
        <v>520</v>
      </c>
      <c r="V1789" s="613">
        <v>22</v>
      </c>
      <c r="W1789" s="621">
        <v>72155412</v>
      </c>
      <c r="X1789" s="621" t="s">
        <v>505</v>
      </c>
      <c r="Y1789" s="590" t="s">
        <v>579</v>
      </c>
      <c r="Z1789" s="605"/>
      <c r="AA1789" s="605"/>
      <c r="AB1789" s="605"/>
      <c r="AC1789" s="611" t="s">
        <v>1108</v>
      </c>
      <c r="AD1789" s="605"/>
      <c r="AE1789" s="479"/>
      <c r="AF1789" s="611"/>
      <c r="AG1789" s="611"/>
      <c r="AH1789" s="611" t="s">
        <v>582</v>
      </c>
      <c r="AI1789" s="605">
        <v>7</v>
      </c>
      <c r="AJ1789" s="605">
        <v>11</v>
      </c>
      <c r="AK1789" s="605">
        <v>0</v>
      </c>
      <c r="AL1789" s="605">
        <v>12</v>
      </c>
      <c r="AM1789" s="605">
        <v>40</v>
      </c>
      <c r="AN1789" s="490">
        <f>IF(AJ1789="",S1789,ROUND(((((AL1789/24)+(AM1789/1440))-((AJ1789/24)+(AK1789/1440)))*1440/50),5))</f>
        <v>2</v>
      </c>
      <c r="AO1789" s="491">
        <f>AJ1789/24+AK1789/1440</f>
        <v>0.45833333333333331</v>
      </c>
      <c r="AP1789" s="491">
        <f>AL1789/24+AM1789/1440</f>
        <v>0.52777777777777779</v>
      </c>
      <c r="AQ1789" s="23" t="str" cm="1">
        <f t="array" ref="AQ1789">IF(X1789="","",IF(SUMPRODUCT((X1789=$X$7:$X$2085)*(AI1789=$AI$7:$AI$2085)*(AO1789=$AO$7:$AO$2085)*(AP1789=$AP$7:$AP$2085)*(ROW($X$7:$X$2085)&lt;&gt;ROW(X1789))*((S1789=0)*($S$7:$S$2085&gt;0)+(S1789&gt;0)*($S$7:$S$2085=0)))&gt;0,"SALONES UNIDOS",IF(SUMPRODUCT((X1789=$X$7:$X$2085)*(AI1789=$AI$7:$AI$2085)*((AO1789&lt;$AP$7:$AP$2085)*(AP1789&gt;$AO$7:$AO$2085))*(ROW($X$7:$X$2085)&lt;&gt;ROW(X1789)))&gt;0,"Cruzado","Sin cruce")))</f>
        <v>SALONES UNIDOS</v>
      </c>
      <c r="AR1789" s="23" t="str" cm="1">
        <f t="array" ref="AR1789">IF(AE1789="","",IF(SUMPRODUCT((AE1789=$AE$7:$AE$2085)*(AI1789=$AI$7:$AI$2085)*(AO1789=$AO$7:$AO$2085)*(AP1789=$AP$7:$AP$2085)*(ROW($AE$7:$AE$2085)&lt;&gt;ROW(AE1789))*((S1789=0)*($S$7:$S$2085&gt;0)+(S1789&gt;0)*($S$7:$S$2085=0)))&gt;0,"SALONES UNIDOS",IF(SUMPRODUCT((AE1789=$AE$7:$AE$2085)*(AI1789=$AI$7:$AI$2085)*((AO1789&lt;$AP$7:$AP$2085)*(AP1789&gt;$AO$7:$AO$2085))*(ROW($AE$7:$AE$2085)&lt;&gt;ROW(AE1789)))&gt;0,"Cruzado","Sin cruce")))</f>
        <v/>
      </c>
      <c r="AS1789" s="94" t="str">
        <f t="shared" si="36"/>
        <v>T33SUNAMPEX</v>
      </c>
      <c r="AT1789" s="94" t="str" cm="1">
        <f t="array" ref="AT1789">IF(AS1789="","",IF(SUMPRODUCT((AS1789=$AS$7:$AS$2085)*(AI1789=$AI$7:$AI$2085)*(AO1789=$AO$7:$AO$2085)*(AP1789=$AP$7:$AP$2085)*(ROW($AS$7:$AS$2085)&lt;&gt;ROW(AS1789))*((S1789=0)*($S$7:$S$2085&gt;0)+(S1789&gt;0)*($S$7:$S$2085=0)))&gt;0,"SALONES UNIDOS",IF(SUMPRODUCT((AS1789=$AS$7:$AS$2085)*(AI1789=$AI$7:$AI$2085)*((AO1789&lt;$AP$7:$AP$2085)*(AP1789&gt;$AO$7:$AO$2085))*(ROW($AS$7:$AS$2085)&lt;&gt;ROW(AS1789)))&gt;0,"Cruzado","Sin cruce")))</f>
        <v>Sin cruce</v>
      </c>
    </row>
    <row r="1790" spans="3:46" ht="15.6" hidden="1" customHeight="1">
      <c r="C1790" s="608" t="s">
        <v>572</v>
      </c>
      <c r="D1790" s="605" t="s">
        <v>1058</v>
      </c>
      <c r="E1790" s="609">
        <v>20261</v>
      </c>
      <c r="F1790" s="610" t="s">
        <v>111</v>
      </c>
      <c r="G1790" s="611" t="s">
        <v>80</v>
      </c>
      <c r="H1790" s="610" t="s">
        <v>97</v>
      </c>
      <c r="I1790" s="610">
        <v>3</v>
      </c>
      <c r="J1790" s="610" t="s">
        <v>71</v>
      </c>
      <c r="K1790" s="610" t="s">
        <v>71</v>
      </c>
      <c r="L1790" s="612" t="s">
        <v>1064</v>
      </c>
      <c r="M1790" s="605" t="s">
        <v>1044</v>
      </c>
      <c r="N1790" s="605" t="s">
        <v>577</v>
      </c>
      <c r="O1790" s="605" t="s">
        <v>934</v>
      </c>
      <c r="P1790" s="610" t="s">
        <v>579</v>
      </c>
      <c r="Q1790" s="605">
        <v>2</v>
      </c>
      <c r="R1790" s="605">
        <v>2</v>
      </c>
      <c r="S1790" s="609">
        <v>0</v>
      </c>
      <c r="T1790" s="605">
        <v>3</v>
      </c>
      <c r="U1790" s="591" t="s">
        <v>520</v>
      </c>
      <c r="V1790" s="619">
        <v>20</v>
      </c>
      <c r="W1790" s="621">
        <v>72580385</v>
      </c>
      <c r="X1790" s="621" t="s">
        <v>225</v>
      </c>
      <c r="Y1790" s="590" t="s">
        <v>196</v>
      </c>
      <c r="Z1790" s="605"/>
      <c r="AA1790" s="605"/>
      <c r="AB1790" s="605"/>
      <c r="AC1790" s="493"/>
      <c r="AD1790" s="605"/>
      <c r="AE1790" s="479"/>
      <c r="AF1790" s="611"/>
      <c r="AG1790" s="611"/>
      <c r="AH1790" s="611" t="s">
        <v>203</v>
      </c>
      <c r="AI1790" s="605">
        <v>4</v>
      </c>
      <c r="AJ1790" s="605">
        <v>18</v>
      </c>
      <c r="AK1790" s="605">
        <v>30</v>
      </c>
      <c r="AL1790" s="605">
        <v>21</v>
      </c>
      <c r="AM1790" s="605">
        <v>50</v>
      </c>
      <c r="AN1790" s="490">
        <f>IF(AJ1790="",S1790,ROUND(((((AL1790/24)+(AM1790/1440))-((AJ1790/24)+(AK1790/1440)))*1440/50),5))</f>
        <v>4</v>
      </c>
      <c r="AO1790" s="491">
        <f>AJ1790/24+AK1790/1440</f>
        <v>0.77083333333333337</v>
      </c>
      <c r="AP1790" s="491">
        <f>AL1790/24+AM1790/1440</f>
        <v>0.90972222222222221</v>
      </c>
      <c r="AQ1790" s="23" t="str" cm="1">
        <f t="array" ref="AQ1790">IF(X1790="","",IF(SUMPRODUCT((X1790=$X$7:$X$2085)*(AI1790=$AI$7:$AI$2085)*(AO1790=$AO$7:$AO$2085)*(AP1790=$AP$7:$AP$2085)*(ROW($X$7:$X$2085)&lt;&gt;ROW(X1790))*((S1790=0)*($S$7:$S$2085&gt;0)+(S1790&gt;0)*($S$7:$S$2085=0)))&gt;0,"SALONES UNIDOS",IF(SUMPRODUCT((X1790=$X$7:$X$2085)*(AI1790=$AI$7:$AI$2085)*((AO1790&lt;$AP$7:$AP$2085)*(AP1790&gt;$AO$7:$AO$2085))*(ROW($X$7:$X$2085)&lt;&gt;ROW(X1790)))&gt;0,"Cruzado","Sin cruce")))</f>
        <v>SALONES UNIDOS</v>
      </c>
      <c r="AR1790" s="23" t="str" cm="1">
        <f t="array" ref="AR1790">IF(AE1790="","",IF(SUMPRODUCT((AE1790=$AE$7:$AE$2085)*(AI1790=$AI$7:$AI$2085)*(AO1790=$AO$7:$AO$2085)*(AP1790=$AP$7:$AP$2085)*(ROW($AE$7:$AE$2085)&lt;&gt;ROW(AE1790))*((S1790=0)*($S$7:$S$2085&gt;0)+(S1790&gt;0)*($S$7:$S$2085=0)))&gt;0,"SALONES UNIDOS",IF(SUMPRODUCT((AE1790=$AE$7:$AE$2085)*(AI1790=$AI$7:$AI$2085)*((AO1790&lt;$AP$7:$AP$2085)*(AP1790&gt;$AO$7:$AO$2085))*(ROW($AE$7:$AE$2085)&lt;&gt;ROW(AE1790)))&gt;0,"Cruzado","Sin cruce")))</f>
        <v/>
      </c>
      <c r="AS1790" s="94" t="str">
        <f t="shared" si="36"/>
        <v>T33SUNAMPEX</v>
      </c>
      <c r="AT1790" s="94" t="str" cm="1">
        <f t="array" ref="AT1790">IF(AS1790="","",IF(SUMPRODUCT((AS1790=$AS$7:$AS$2085)*(AI1790=$AI$7:$AI$2085)*(AO1790=$AO$7:$AO$2085)*(AP1790=$AP$7:$AP$2085)*(ROW($AS$7:$AS$2085)&lt;&gt;ROW(AS1790))*((S1790=0)*($S$7:$S$2085&gt;0)+(S1790&gt;0)*($S$7:$S$2085=0)))&gt;0,"SALONES UNIDOS",IF(SUMPRODUCT((AS1790=$AS$7:$AS$2085)*(AI1790=$AI$7:$AI$2085)*((AO1790&lt;$AP$7:$AP$2085)*(AP1790&gt;$AO$7:$AO$2085))*(ROW($AS$7:$AS$2085)&lt;&gt;ROW(AS1790)))&gt;0,"Cruzado","Sin cruce")))</f>
        <v>Sin cruce</v>
      </c>
    </row>
    <row r="1791" spans="3:46" ht="15.6" hidden="1" customHeight="1">
      <c r="C1791" s="586" t="s">
        <v>572</v>
      </c>
      <c r="D1791" s="590" t="s">
        <v>1058</v>
      </c>
      <c r="E1791" s="584">
        <v>20261</v>
      </c>
      <c r="F1791" s="587" t="s">
        <v>111</v>
      </c>
      <c r="G1791" s="583" t="s">
        <v>80</v>
      </c>
      <c r="H1791" s="587" t="s">
        <v>97</v>
      </c>
      <c r="I1791" s="587">
        <v>3</v>
      </c>
      <c r="J1791" s="587" t="s">
        <v>71</v>
      </c>
      <c r="K1791" s="587" t="s">
        <v>71</v>
      </c>
      <c r="L1791" s="612" t="s">
        <v>1065</v>
      </c>
      <c r="M1791" s="605" t="s">
        <v>1066</v>
      </c>
      <c r="N1791" s="605" t="s">
        <v>710</v>
      </c>
      <c r="O1791" s="605" t="s">
        <v>934</v>
      </c>
      <c r="P1791" s="610" t="s">
        <v>579</v>
      </c>
      <c r="Q1791" s="590">
        <v>2</v>
      </c>
      <c r="R1791" s="590">
        <v>4</v>
      </c>
      <c r="S1791" s="584">
        <v>0</v>
      </c>
      <c r="T1791" s="590">
        <v>4</v>
      </c>
      <c r="U1791" s="591" t="s">
        <v>520</v>
      </c>
      <c r="V1791" s="627">
        <v>20</v>
      </c>
      <c r="W1791" s="621">
        <v>47849946</v>
      </c>
      <c r="X1791" s="621" t="s">
        <v>257</v>
      </c>
      <c r="Y1791" s="590" t="s">
        <v>196</v>
      </c>
      <c r="Z1791" s="605"/>
      <c r="AA1791" s="605"/>
      <c r="AB1791" s="605"/>
      <c r="AC1791" s="493"/>
      <c r="AD1791" s="605"/>
      <c r="AE1791" s="479"/>
      <c r="AF1791" s="611"/>
      <c r="AG1791" s="611"/>
      <c r="AH1791" s="583" t="s">
        <v>203</v>
      </c>
      <c r="AI1791" s="590">
        <v>3</v>
      </c>
      <c r="AJ1791" s="590">
        <v>18</v>
      </c>
      <c r="AK1791" s="590">
        <v>30</v>
      </c>
      <c r="AL1791" s="590">
        <v>23</v>
      </c>
      <c r="AM1791" s="590">
        <v>30</v>
      </c>
      <c r="AN1791" s="490">
        <f>IF(AJ1791="",S1791,ROUND(((((AL1791/24)+(AM1791/1440))-((AJ1791/24)+(AK1791/1440)))*1440/50),5))</f>
        <v>6</v>
      </c>
      <c r="AO1791" s="491">
        <f>AJ1791/24+AK1791/1440</f>
        <v>0.77083333333333337</v>
      </c>
      <c r="AP1791" s="491">
        <f>AL1791/24+AM1791/1440</f>
        <v>0.97916666666666674</v>
      </c>
      <c r="AQ1791" s="23" t="str" cm="1">
        <f t="array" ref="AQ1791">IF(X1791="","",IF(SUMPRODUCT((X1791=$X$7:$X$2085)*(AI1791=$AI$7:$AI$2085)*(AO1791=$AO$7:$AO$2085)*(AP1791=$AP$7:$AP$2085)*(ROW($X$7:$X$2085)&lt;&gt;ROW(X1791))*((S1791=0)*($S$7:$S$2085&gt;0)+(S1791&gt;0)*($S$7:$S$2085=0)))&gt;0,"SALONES UNIDOS",IF(SUMPRODUCT((X1791=$X$7:$X$2085)*(AI1791=$AI$7:$AI$2085)*((AO1791&lt;$AP$7:$AP$2085)*(AP1791&gt;$AO$7:$AO$2085))*(ROW($X$7:$X$2085)&lt;&gt;ROW(X1791)))&gt;0,"Cruzado","Sin cruce")))</f>
        <v>SALONES UNIDOS</v>
      </c>
      <c r="AR1791" s="23" t="str" cm="1">
        <f t="array" ref="AR1791">IF(AE1791="","",IF(SUMPRODUCT((AE1791=$AE$7:$AE$2085)*(AI1791=$AI$7:$AI$2085)*(AO1791=$AO$7:$AO$2085)*(AP1791=$AP$7:$AP$2085)*(ROW($AE$7:$AE$2085)&lt;&gt;ROW(AE1791))*((S1791=0)*($S$7:$S$2085&gt;0)+(S1791&gt;0)*($S$7:$S$2085=0)))&gt;0,"SALONES UNIDOS",IF(SUMPRODUCT((AE1791=$AE$7:$AE$2085)*(AI1791=$AI$7:$AI$2085)*((AO1791&lt;$AP$7:$AP$2085)*(AP1791&gt;$AO$7:$AO$2085))*(ROW($AE$7:$AE$2085)&lt;&gt;ROW(AE1791)))&gt;0,"Cruzado","Sin cruce")))</f>
        <v/>
      </c>
      <c r="AS1791" s="94" t="str">
        <f t="shared" si="36"/>
        <v>T33SUNAMPEX</v>
      </c>
      <c r="AT1791" s="94" t="str" cm="1">
        <f t="array" ref="AT1791">IF(AS1791="","",IF(SUMPRODUCT((AS1791=$AS$7:$AS$2085)*(AI1791=$AI$7:$AI$2085)*(AO1791=$AO$7:$AO$2085)*(AP1791=$AP$7:$AP$2085)*(ROW($AS$7:$AS$2085)&lt;&gt;ROW(AS1791))*((S1791=0)*($S$7:$S$2085&gt;0)+(S1791&gt;0)*($S$7:$S$2085=0)))&gt;0,"SALONES UNIDOS",IF(SUMPRODUCT((AS1791=$AS$7:$AS$2085)*(AI1791=$AI$7:$AI$2085)*((AO1791&lt;$AP$7:$AP$2085)*(AP1791&gt;$AO$7:$AO$2085))*(ROW($AS$7:$AS$2085)&lt;&gt;ROW(AS1791)))&gt;0,"Cruzado","Sin cruce")))</f>
        <v>Sin cruce</v>
      </c>
    </row>
    <row r="1792" spans="3:46" ht="15.6" hidden="1" customHeight="1">
      <c r="C1792" s="496" t="s">
        <v>572</v>
      </c>
      <c r="D1792" s="15" t="s">
        <v>1058</v>
      </c>
      <c r="E1792" s="15">
        <v>20261</v>
      </c>
      <c r="F1792" s="503" t="s">
        <v>111</v>
      </c>
      <c r="G1792" s="497" t="s">
        <v>80</v>
      </c>
      <c r="H1792" s="503" t="s">
        <v>97</v>
      </c>
      <c r="I1792" s="503">
        <v>1</v>
      </c>
      <c r="J1792" s="503" t="s">
        <v>41</v>
      </c>
      <c r="K1792" s="503" t="s">
        <v>41</v>
      </c>
      <c r="L1792" s="499" t="s">
        <v>1122</v>
      </c>
      <c r="M1792" s="535" t="s">
        <v>933</v>
      </c>
      <c r="N1792" s="15" t="s">
        <v>577</v>
      </c>
      <c r="O1792" s="15" t="s">
        <v>934</v>
      </c>
      <c r="P1792" s="503" t="s">
        <v>579</v>
      </c>
      <c r="Q1792" s="15">
        <v>2</v>
      </c>
      <c r="R1792" s="15">
        <v>2</v>
      </c>
      <c r="S1792" s="479">
        <v>4</v>
      </c>
      <c r="T1792" s="15">
        <v>4</v>
      </c>
      <c r="U1792" s="471"/>
      <c r="V1792" s="550">
        <v>40</v>
      </c>
      <c r="W1792" s="497">
        <v>70302657</v>
      </c>
      <c r="X1792" s="566" t="s">
        <v>311</v>
      </c>
      <c r="Y1792" s="15" t="s">
        <v>579</v>
      </c>
      <c r="Z1792" s="15"/>
      <c r="AA1792" s="15"/>
      <c r="AB1792" s="15"/>
      <c r="AC1792" s="15" t="s">
        <v>1115</v>
      </c>
      <c r="AD1792" s="15"/>
      <c r="AE1792" s="479"/>
      <c r="AF1792" s="497"/>
      <c r="AG1792" s="497"/>
      <c r="AH1792" s="497" t="s">
        <v>203</v>
      </c>
      <c r="AI1792" s="15">
        <v>7</v>
      </c>
      <c r="AJ1792" s="15">
        <v>7</v>
      </c>
      <c r="AK1792" s="15">
        <v>40</v>
      </c>
      <c r="AL1792" s="15">
        <v>11</v>
      </c>
      <c r="AM1792" s="15">
        <v>0</v>
      </c>
      <c r="AN1792" s="490">
        <f>IF(AJ1792="",S1792,ROUND(((((AL1792/24)+(AM1792/1440))-((AJ1792/24)+(AK1792/1440)))*1440/50),5))</f>
        <v>4</v>
      </c>
      <c r="AO1792" s="491">
        <f>AJ1792/24+AK1792/1440</f>
        <v>0.31944444444444448</v>
      </c>
      <c r="AP1792" s="491">
        <f>AL1792/24+AM1792/1440</f>
        <v>0.45833333333333331</v>
      </c>
      <c r="AQ1792" s="23" t="str" cm="1">
        <f t="array" ref="AQ1792">IF(X1792="","",IF(SUMPRODUCT((X1792=$X$7:$X$2085)*(AI1792=$AI$7:$AI$2085)*(AO1792=$AO$7:$AO$2085)*(AP1792=$AP$7:$AP$2085)*(ROW($X$7:$X$2085)&lt;&gt;ROW(X1792))*((S1792=0)*($S$7:$S$2085&gt;0)+(S1792&gt;0)*($S$7:$S$2085=0)))&gt;0,"SALONES UNIDOS",IF(SUMPRODUCT((X1792=$X$7:$X$2085)*(AI1792=$AI$7:$AI$2085)*((AO1792&lt;$AP$7:$AP$2085)*(AP1792&gt;$AO$7:$AO$2085))*(ROW($X$7:$X$2085)&lt;&gt;ROW(X1792)))&gt;0,"Cruzado","Sin cruce")))</f>
        <v>Sin cruce</v>
      </c>
      <c r="AR1792" s="23" t="str" cm="1">
        <f t="array" ref="AR1792">IF(AE1792="","",IF(SUMPRODUCT((AE1792=$AE$7:$AE$2085)*(AI1792=$AI$7:$AI$2085)*(AO1792=$AO$7:$AO$2085)*(AP1792=$AP$7:$AP$2085)*(ROW($AE$7:$AE$2085)&lt;&gt;ROW(AE1792))*((S1792=0)*($S$7:$S$2085&gt;0)+(S1792&gt;0)*($S$7:$S$2085=0)))&gt;0,"SALONES UNIDOS",IF(SUMPRODUCT((AE1792=$AE$7:$AE$2085)*(AI1792=$AI$7:$AI$2085)*((AO1792&lt;$AP$7:$AP$2085)*(AP1792&gt;$AO$7:$AO$2085))*(ROW($AE$7:$AE$2085)&lt;&gt;ROW(AE1792)))&gt;0,"Cruzado","Sin cruce")))</f>
        <v/>
      </c>
      <c r="AS1792" s="94" t="str">
        <f t="shared" si="35"/>
        <v>T31SUNAMPEA</v>
      </c>
      <c r="AT1792" s="94" t="str" cm="1">
        <f t="array" ref="AT1792">IF(AS1792="","",IF(SUMPRODUCT((AS1792=$AS$7:$AS$2085)*(AI1792=$AI$7:$AI$2085)*(AO1792=$AO$7:$AO$2085)*(AP1792=$AP$7:$AP$2085)*(ROW($AS$7:$AS$2085)&lt;&gt;ROW(AS1792))*((S1792=0)*($S$7:$S$2085&gt;0)+(S1792&gt;0)*($S$7:$S$2085=0)))&gt;0,"SALONES UNIDOS",IF(SUMPRODUCT((AS1792=$AS$7:$AS$2085)*(AI1792=$AI$7:$AI$2085)*((AO1792&lt;$AP$7:$AP$2085)*(AP1792&gt;$AO$7:$AO$2085))*(ROW($AS$7:$AS$2085)&lt;&gt;ROW(AS1792)))&gt;0,"Cruzado","Sin cruce")))</f>
        <v>Sin cruce</v>
      </c>
    </row>
    <row r="1793" spans="3:46" ht="15.6" hidden="1" customHeight="1">
      <c r="C1793" s="496" t="s">
        <v>572</v>
      </c>
      <c r="D1793" s="15" t="s">
        <v>1058</v>
      </c>
      <c r="E1793" s="15">
        <v>20261</v>
      </c>
      <c r="F1793" s="503" t="s">
        <v>111</v>
      </c>
      <c r="G1793" s="497" t="s">
        <v>80</v>
      </c>
      <c r="H1793" s="503" t="s">
        <v>97</v>
      </c>
      <c r="I1793" s="503">
        <v>1</v>
      </c>
      <c r="J1793" s="503" t="s">
        <v>574</v>
      </c>
      <c r="K1793" s="503" t="s">
        <v>41</v>
      </c>
      <c r="L1793" s="499" t="s">
        <v>1122</v>
      </c>
      <c r="M1793" s="535" t="s">
        <v>933</v>
      </c>
      <c r="N1793" s="15" t="s">
        <v>577</v>
      </c>
      <c r="O1793" s="15" t="s">
        <v>934</v>
      </c>
      <c r="P1793" s="503" t="s">
        <v>579</v>
      </c>
      <c r="Q1793" s="15">
        <v>0</v>
      </c>
      <c r="R1793" s="15">
        <v>2</v>
      </c>
      <c r="S1793" s="479">
        <v>2</v>
      </c>
      <c r="T1793" s="15">
        <v>4</v>
      </c>
      <c r="U1793" s="471"/>
      <c r="V1793" s="550">
        <v>20</v>
      </c>
      <c r="W1793" s="497">
        <v>70302657</v>
      </c>
      <c r="X1793" s="566" t="s">
        <v>311</v>
      </c>
      <c r="Y1793" s="15" t="s">
        <v>579</v>
      </c>
      <c r="Z1793" s="15"/>
      <c r="AA1793" s="15"/>
      <c r="AB1793" s="15"/>
      <c r="AC1793" s="493"/>
      <c r="AD1793" s="15"/>
      <c r="AE1793" s="15" t="s">
        <v>950</v>
      </c>
      <c r="AF1793" s="497"/>
      <c r="AG1793" s="497"/>
      <c r="AH1793" s="497" t="s">
        <v>100</v>
      </c>
      <c r="AI1793" s="15">
        <v>7</v>
      </c>
      <c r="AJ1793" s="15">
        <v>11</v>
      </c>
      <c r="AK1793" s="15">
        <v>0</v>
      </c>
      <c r="AL1793" s="15">
        <v>12</v>
      </c>
      <c r="AM1793" s="15">
        <v>40</v>
      </c>
      <c r="AN1793" s="490">
        <f>IF(AJ1793="",S1793,ROUND(((((AL1793/24)+(AM1793/1440))-((AJ1793/24)+(AK1793/1440)))*1440/50),5))</f>
        <v>2</v>
      </c>
      <c r="AO1793" s="491">
        <f>AJ1793/24+AK1793/1440</f>
        <v>0.45833333333333331</v>
      </c>
      <c r="AP1793" s="491">
        <f>AL1793/24+AM1793/1440</f>
        <v>0.52777777777777779</v>
      </c>
      <c r="AQ1793" s="23" t="str" cm="1">
        <f t="array" ref="AQ1793">IF(X1793="","",IF(SUMPRODUCT((X1793=$X$7:$X$2085)*(AI1793=$AI$7:$AI$2085)*(AO1793=$AO$7:$AO$2085)*(AP1793=$AP$7:$AP$2085)*(ROW($X$7:$X$2085)&lt;&gt;ROW(X1793))*((S1793=0)*($S$7:$S$2085&gt;0)+(S1793&gt;0)*($S$7:$S$2085=0)))&gt;0,"SALONES UNIDOS",IF(SUMPRODUCT((X1793=$X$7:$X$2085)*(AI1793=$AI$7:$AI$2085)*((AO1793&lt;$AP$7:$AP$2085)*(AP1793&gt;$AO$7:$AO$2085))*(ROW($X$7:$X$2085)&lt;&gt;ROW(X1793)))&gt;0,"Cruzado","Sin cruce")))</f>
        <v>Sin cruce</v>
      </c>
      <c r="AR1793" s="23" t="str" cm="1">
        <f t="array" ref="AR1793">IF(AE1793="","",IF(SUMPRODUCT((AE1793=$AE$7:$AE$2085)*(AI1793=$AI$7:$AI$2085)*(AO1793=$AO$7:$AO$2085)*(AP1793=$AP$7:$AP$2085)*(ROW($AE$7:$AE$2085)&lt;&gt;ROW(AE1793))*((S1793=0)*($S$7:$S$2085&gt;0)+(S1793&gt;0)*($S$7:$S$2085=0)))&gt;0,"SALONES UNIDOS",IF(SUMPRODUCT((AE1793=$AE$7:$AE$2085)*(AI1793=$AI$7:$AI$2085)*((AO1793&lt;$AP$7:$AP$2085)*(AP1793&gt;$AO$7:$AO$2085))*(ROW($AE$7:$AE$2085)&lt;&gt;ROW(AE1793)))&gt;0,"Cruzado","Sin cruce")))</f>
        <v>Sin cruce</v>
      </c>
      <c r="AS1793" s="94" t="str">
        <f t="shared" si="35"/>
        <v>T31SUNAMPEA</v>
      </c>
      <c r="AT1793" s="94" t="str" cm="1">
        <f t="array" ref="AT1793">IF(AS1793="","",IF(SUMPRODUCT((AS1793=$AS$7:$AS$2085)*(AI1793=$AI$7:$AI$2085)*(AO1793=$AO$7:$AO$2085)*(AP1793=$AP$7:$AP$2085)*(ROW($AS$7:$AS$2085)&lt;&gt;ROW(AS1793))*((S1793=0)*($S$7:$S$2085&gt;0)+(S1793&gt;0)*($S$7:$S$2085=0)))&gt;0,"SALONES UNIDOS",IF(SUMPRODUCT((AS1793=$AS$7:$AS$2085)*(AI1793=$AI$7:$AI$2085)*((AO1793&lt;$AP$7:$AP$2085)*(AP1793&gt;$AO$7:$AO$2085))*(ROW($AS$7:$AS$2085)&lt;&gt;ROW(AS1793)))&gt;0,"Cruzado","Sin cruce")))</f>
        <v>Sin cruce</v>
      </c>
    </row>
    <row r="1794" spans="3:46" ht="15.6" hidden="1" customHeight="1">
      <c r="C1794" s="496" t="s">
        <v>572</v>
      </c>
      <c r="D1794" s="15" t="s">
        <v>1058</v>
      </c>
      <c r="E1794" s="15">
        <v>20261</v>
      </c>
      <c r="F1794" s="503" t="s">
        <v>111</v>
      </c>
      <c r="G1794" s="497" t="s">
        <v>80</v>
      </c>
      <c r="H1794" s="503" t="s">
        <v>97</v>
      </c>
      <c r="I1794" s="503">
        <v>1</v>
      </c>
      <c r="J1794" s="503" t="s">
        <v>583</v>
      </c>
      <c r="K1794" s="503" t="s">
        <v>41</v>
      </c>
      <c r="L1794" s="499" t="s">
        <v>1122</v>
      </c>
      <c r="M1794" s="535" t="s">
        <v>933</v>
      </c>
      <c r="N1794" s="15" t="s">
        <v>577</v>
      </c>
      <c r="O1794" s="15" t="s">
        <v>934</v>
      </c>
      <c r="P1794" s="503" t="s">
        <v>579</v>
      </c>
      <c r="Q1794" s="15">
        <v>0</v>
      </c>
      <c r="R1794" s="15">
        <v>2</v>
      </c>
      <c r="S1794" s="479">
        <v>2</v>
      </c>
      <c r="T1794" s="15">
        <v>4</v>
      </c>
      <c r="U1794" s="471"/>
      <c r="V1794" s="550">
        <v>20</v>
      </c>
      <c r="W1794" s="497">
        <v>70302657</v>
      </c>
      <c r="X1794" s="566" t="s">
        <v>311</v>
      </c>
      <c r="Y1794" s="15" t="s">
        <v>579</v>
      </c>
      <c r="Z1794" s="15"/>
      <c r="AA1794" s="15"/>
      <c r="AB1794" s="15"/>
      <c r="AC1794" s="493"/>
      <c r="AD1794" s="15"/>
      <c r="AE1794" s="15" t="s">
        <v>950</v>
      </c>
      <c r="AF1794" s="497"/>
      <c r="AG1794" s="497"/>
      <c r="AH1794" s="497" t="s">
        <v>100</v>
      </c>
      <c r="AI1794" s="15">
        <v>7</v>
      </c>
      <c r="AJ1794" s="15">
        <v>12</v>
      </c>
      <c r="AK1794" s="15">
        <v>40</v>
      </c>
      <c r="AL1794" s="15">
        <v>14</v>
      </c>
      <c r="AM1794" s="15">
        <v>20</v>
      </c>
      <c r="AN1794" s="490">
        <f>IF(AJ1794="",S1794,ROUND(((((AL1794/24)+(AM1794/1440))-((AJ1794/24)+(AK1794/1440)))*1440/50),5))</f>
        <v>2</v>
      </c>
      <c r="AO1794" s="491">
        <f>AJ1794/24+AK1794/1440</f>
        <v>0.52777777777777779</v>
      </c>
      <c r="AP1794" s="491">
        <f>AL1794/24+AM1794/1440</f>
        <v>0.59722222222222221</v>
      </c>
      <c r="AQ1794" s="23" t="str" cm="1">
        <f t="array" ref="AQ1794">IF(X1794="","",IF(SUMPRODUCT((X1794=$X$7:$X$2085)*(AI1794=$AI$7:$AI$2085)*(AO1794=$AO$7:$AO$2085)*(AP1794=$AP$7:$AP$2085)*(ROW($X$7:$X$2085)&lt;&gt;ROW(X1794))*((S1794=0)*($S$7:$S$2085&gt;0)+(S1794&gt;0)*($S$7:$S$2085=0)))&gt;0,"SALONES UNIDOS",IF(SUMPRODUCT((X1794=$X$7:$X$2085)*(AI1794=$AI$7:$AI$2085)*((AO1794&lt;$AP$7:$AP$2085)*(AP1794&gt;$AO$7:$AO$2085))*(ROW($X$7:$X$2085)&lt;&gt;ROW(X1794)))&gt;0,"Cruzado","Sin cruce")))</f>
        <v>Sin cruce</v>
      </c>
      <c r="AR1794" s="23" t="str" cm="1">
        <f t="array" ref="AR1794">IF(AE1794="","",IF(SUMPRODUCT((AE1794=$AE$7:$AE$2085)*(AI1794=$AI$7:$AI$2085)*(AO1794=$AO$7:$AO$2085)*(AP1794=$AP$7:$AP$2085)*(ROW($AE$7:$AE$2085)&lt;&gt;ROW(AE1794))*((S1794=0)*($S$7:$S$2085&gt;0)+(S1794&gt;0)*($S$7:$S$2085=0)))&gt;0,"SALONES UNIDOS",IF(SUMPRODUCT((AE1794=$AE$7:$AE$2085)*(AI1794=$AI$7:$AI$2085)*((AO1794&lt;$AP$7:$AP$2085)*(AP1794&gt;$AO$7:$AO$2085))*(ROW($AE$7:$AE$2085)&lt;&gt;ROW(AE1794)))&gt;0,"Cruzado","Sin cruce")))</f>
        <v>Sin cruce</v>
      </c>
      <c r="AS1794" s="94" t="str">
        <f t="shared" si="35"/>
        <v>T31SUNAMPEA</v>
      </c>
      <c r="AT1794" s="94" t="str" cm="1">
        <f t="array" ref="AT1794">IF(AS1794="","",IF(SUMPRODUCT((AS1794=$AS$7:$AS$2085)*(AI1794=$AI$7:$AI$2085)*(AO1794=$AO$7:$AO$2085)*(AP1794=$AP$7:$AP$2085)*(ROW($AS$7:$AS$2085)&lt;&gt;ROW(AS1794))*((S1794=0)*($S$7:$S$2085&gt;0)+(S1794&gt;0)*($S$7:$S$2085=0)))&gt;0,"SALONES UNIDOS",IF(SUMPRODUCT((AS1794=$AS$7:$AS$2085)*(AI1794=$AI$7:$AI$2085)*((AO1794&lt;$AP$7:$AP$2085)*(AP1794&gt;$AO$7:$AO$2085))*(ROW($AS$7:$AS$2085)&lt;&gt;ROW(AS1794)))&gt;0,"Cruzado","Sin cruce")))</f>
        <v>Sin cruce</v>
      </c>
    </row>
    <row r="1795" spans="3:46" ht="15.6" hidden="1" customHeight="1">
      <c r="C1795" s="496" t="s">
        <v>572</v>
      </c>
      <c r="D1795" s="15" t="s">
        <v>1058</v>
      </c>
      <c r="E1795" s="15">
        <v>20261</v>
      </c>
      <c r="F1795" s="503" t="s">
        <v>111</v>
      </c>
      <c r="G1795" s="497" t="s">
        <v>80</v>
      </c>
      <c r="H1795" s="503" t="s">
        <v>97</v>
      </c>
      <c r="I1795" s="503">
        <v>1</v>
      </c>
      <c r="J1795" s="503" t="s">
        <v>41</v>
      </c>
      <c r="K1795" s="503" t="s">
        <v>41</v>
      </c>
      <c r="L1795" s="499" t="s">
        <v>1123</v>
      </c>
      <c r="M1795" s="535" t="s">
        <v>585</v>
      </c>
      <c r="N1795" s="15" t="s">
        <v>586</v>
      </c>
      <c r="O1795" s="15" t="s">
        <v>934</v>
      </c>
      <c r="P1795" s="503" t="s">
        <v>624</v>
      </c>
      <c r="Q1795" s="15">
        <v>2</v>
      </c>
      <c r="R1795" s="15">
        <v>2</v>
      </c>
      <c r="S1795" s="479">
        <v>4</v>
      </c>
      <c r="T1795" s="15">
        <v>3</v>
      </c>
      <c r="U1795" s="471"/>
      <c r="V1795" s="550">
        <v>40</v>
      </c>
      <c r="W1795" s="497">
        <v>25431048</v>
      </c>
      <c r="X1795" s="566" t="s">
        <v>319</v>
      </c>
      <c r="Y1795" s="15" t="s">
        <v>196</v>
      </c>
      <c r="Z1795" s="15"/>
      <c r="AA1795" s="15"/>
      <c r="AB1795" s="15"/>
      <c r="AC1795" s="493"/>
      <c r="AD1795" s="15"/>
      <c r="AE1795" s="479"/>
      <c r="AF1795" s="497"/>
      <c r="AG1795" s="497"/>
      <c r="AH1795" s="15" t="s">
        <v>203</v>
      </c>
      <c r="AI1795" s="15">
        <v>5</v>
      </c>
      <c r="AJ1795" s="15">
        <v>19</v>
      </c>
      <c r="AK1795" s="15">
        <v>20</v>
      </c>
      <c r="AL1795" s="15">
        <v>22</v>
      </c>
      <c r="AM1795" s="15">
        <v>40</v>
      </c>
      <c r="AN1795" s="490">
        <f>IF(AJ1795="",S1795,ROUND(((((AL1795/24)+(AM1795/1440))-((AJ1795/24)+(AK1795/1440)))*1440/50),5))</f>
        <v>4</v>
      </c>
      <c r="AO1795" s="491">
        <f>AJ1795/24+AK1795/1440</f>
        <v>0.80555555555555547</v>
      </c>
      <c r="AP1795" s="491">
        <f>AL1795/24+AM1795/1440</f>
        <v>0.94444444444444442</v>
      </c>
      <c r="AQ1795" s="23" t="str" cm="1">
        <f t="array" ref="AQ1795">IF(X1795="","",IF(SUMPRODUCT((X1795=$X$7:$X$2085)*(AI1795=$AI$7:$AI$2085)*(AO1795=$AO$7:$AO$2085)*(AP1795=$AP$7:$AP$2085)*(ROW($X$7:$X$2085)&lt;&gt;ROW(X1795))*((S1795=0)*($S$7:$S$2085&gt;0)+(S1795&gt;0)*($S$7:$S$2085=0)))&gt;0,"SALONES UNIDOS",IF(SUMPRODUCT((X1795=$X$7:$X$2085)*(AI1795=$AI$7:$AI$2085)*((AO1795&lt;$AP$7:$AP$2085)*(AP1795&gt;$AO$7:$AO$2085))*(ROW($X$7:$X$2085)&lt;&gt;ROW(X1795)))&gt;0,"Cruzado","Sin cruce")))</f>
        <v>Sin cruce</v>
      </c>
      <c r="AR1795" s="23" t="str" cm="1">
        <f t="array" ref="AR1795">IF(AE1795="","",IF(SUMPRODUCT((AE1795=$AE$7:$AE$2085)*(AI1795=$AI$7:$AI$2085)*(AO1795=$AO$7:$AO$2085)*(AP1795=$AP$7:$AP$2085)*(ROW($AE$7:$AE$2085)&lt;&gt;ROW(AE1795))*((S1795=0)*($S$7:$S$2085&gt;0)+(S1795&gt;0)*($S$7:$S$2085=0)))&gt;0,"SALONES UNIDOS",IF(SUMPRODUCT((AE1795=$AE$7:$AE$2085)*(AI1795=$AI$7:$AI$2085)*((AO1795&lt;$AP$7:$AP$2085)*(AP1795&gt;$AO$7:$AO$2085))*(ROW($AE$7:$AE$2085)&lt;&gt;ROW(AE1795)))&gt;0,"Cruzado","Sin cruce")))</f>
        <v/>
      </c>
      <c r="AS1795" s="94" t="str">
        <f t="shared" si="35"/>
        <v>T31SUNAMPEA</v>
      </c>
      <c r="AT1795" s="94" t="str" cm="1">
        <f t="array" ref="AT1795">IF(AS1795="","",IF(SUMPRODUCT((AS1795=$AS$7:$AS$2085)*(AI1795=$AI$7:$AI$2085)*(AO1795=$AO$7:$AO$2085)*(AP1795=$AP$7:$AP$2085)*(ROW($AS$7:$AS$2085)&lt;&gt;ROW(AS1795))*((S1795=0)*($S$7:$S$2085&gt;0)+(S1795&gt;0)*($S$7:$S$2085=0)))&gt;0,"SALONES UNIDOS",IF(SUMPRODUCT((AS1795=$AS$7:$AS$2085)*(AI1795=$AI$7:$AI$2085)*((AO1795&lt;$AP$7:$AP$2085)*(AP1795&gt;$AO$7:$AO$2085))*(ROW($AS$7:$AS$2085)&lt;&gt;ROW(AS1795)))&gt;0,"Cruzado","Sin cruce")))</f>
        <v>Sin cruce</v>
      </c>
    </row>
    <row r="1796" spans="3:46" ht="15.6" hidden="1" customHeight="1">
      <c r="C1796" s="496" t="s">
        <v>572</v>
      </c>
      <c r="D1796" s="15" t="s">
        <v>1058</v>
      </c>
      <c r="E1796" s="15">
        <v>20261</v>
      </c>
      <c r="F1796" s="503" t="s">
        <v>111</v>
      </c>
      <c r="G1796" s="497" t="s">
        <v>80</v>
      </c>
      <c r="H1796" s="503" t="s">
        <v>97</v>
      </c>
      <c r="I1796" s="503">
        <v>1</v>
      </c>
      <c r="J1796" s="503" t="s">
        <v>41</v>
      </c>
      <c r="K1796" s="503" t="s">
        <v>41</v>
      </c>
      <c r="L1796" s="499" t="s">
        <v>1124</v>
      </c>
      <c r="M1796" s="544" t="s">
        <v>937</v>
      </c>
      <c r="N1796" s="15" t="s">
        <v>577</v>
      </c>
      <c r="O1796" s="15" t="s">
        <v>934</v>
      </c>
      <c r="P1796" s="503" t="s">
        <v>579</v>
      </c>
      <c r="Q1796" s="15">
        <v>2</v>
      </c>
      <c r="R1796" s="15">
        <v>2</v>
      </c>
      <c r="S1796" s="479">
        <v>4</v>
      </c>
      <c r="T1796" s="15">
        <v>3</v>
      </c>
      <c r="U1796" s="471"/>
      <c r="V1796" s="550">
        <v>40</v>
      </c>
      <c r="W1796" s="497">
        <v>47849946</v>
      </c>
      <c r="X1796" s="566" t="s">
        <v>257</v>
      </c>
      <c r="Y1796" s="15" t="s">
        <v>579</v>
      </c>
      <c r="Z1796" s="15"/>
      <c r="AA1796" s="15"/>
      <c r="AB1796" s="15"/>
      <c r="AC1796" s="15" t="s">
        <v>1120</v>
      </c>
      <c r="AD1796" s="15"/>
      <c r="AE1796" s="479"/>
      <c r="AF1796" s="497"/>
      <c r="AG1796" s="497"/>
      <c r="AH1796" s="15" t="s">
        <v>203</v>
      </c>
      <c r="AI1796" s="15">
        <v>6</v>
      </c>
      <c r="AJ1796" s="15">
        <v>16</v>
      </c>
      <c r="AK1796" s="15">
        <v>50</v>
      </c>
      <c r="AL1796" s="15">
        <v>20</v>
      </c>
      <c r="AM1796" s="15">
        <v>10</v>
      </c>
      <c r="AN1796" s="490">
        <f>IF(AJ1796="",S1796,ROUND(((((AL1796/24)+(AM1796/1440))-((AJ1796/24)+(AK1796/1440)))*1440/50),5))</f>
        <v>4</v>
      </c>
      <c r="AO1796" s="491">
        <f>AJ1796/24+AK1796/1440</f>
        <v>0.70138888888888884</v>
      </c>
      <c r="AP1796" s="491">
        <f>AL1796/24+AM1796/1440</f>
        <v>0.84027777777777779</v>
      </c>
      <c r="AQ1796" s="23" t="str" cm="1">
        <f t="array" ref="AQ1796">IF(X1796="","",IF(SUMPRODUCT((X1796=$X$7:$X$2085)*(AI1796=$AI$7:$AI$2085)*(AO1796=$AO$7:$AO$2085)*(AP1796=$AP$7:$AP$2085)*(ROW($X$7:$X$2085)&lt;&gt;ROW(X1796))*((S1796=0)*($S$7:$S$2085&gt;0)+(S1796&gt;0)*($S$7:$S$2085=0)))&gt;0,"SALONES UNIDOS",IF(SUMPRODUCT((X1796=$X$7:$X$2085)*(AI1796=$AI$7:$AI$2085)*((AO1796&lt;$AP$7:$AP$2085)*(AP1796&gt;$AO$7:$AO$2085))*(ROW($X$7:$X$2085)&lt;&gt;ROW(X1796)))&gt;0,"Cruzado","Sin cruce")))</f>
        <v>Sin cruce</v>
      </c>
      <c r="AR1796" s="23" t="str" cm="1">
        <f t="array" ref="AR1796">IF(AE1796="","",IF(SUMPRODUCT((AE1796=$AE$7:$AE$2085)*(AI1796=$AI$7:$AI$2085)*(AO1796=$AO$7:$AO$2085)*(AP1796=$AP$7:$AP$2085)*(ROW($AE$7:$AE$2085)&lt;&gt;ROW(AE1796))*((S1796=0)*($S$7:$S$2085&gt;0)+(S1796&gt;0)*($S$7:$S$2085=0)))&gt;0,"SALONES UNIDOS",IF(SUMPRODUCT((AE1796=$AE$7:$AE$2085)*(AI1796=$AI$7:$AI$2085)*((AO1796&lt;$AP$7:$AP$2085)*(AP1796&gt;$AO$7:$AO$2085))*(ROW($AE$7:$AE$2085)&lt;&gt;ROW(AE1796)))&gt;0,"Cruzado","Sin cruce")))</f>
        <v/>
      </c>
      <c r="AS1796" s="94" t="str">
        <f t="shared" si="35"/>
        <v>T31SUNAMPEA</v>
      </c>
      <c r="AT1796" s="94" t="str" cm="1">
        <f t="array" ref="AT1796">IF(AS1796="","",IF(SUMPRODUCT((AS1796=$AS$7:$AS$2085)*(AI1796=$AI$7:$AI$2085)*(AO1796=$AO$7:$AO$2085)*(AP1796=$AP$7:$AP$2085)*(ROW($AS$7:$AS$2085)&lt;&gt;ROW(AS1796))*((S1796=0)*($S$7:$S$2085&gt;0)+(S1796&gt;0)*($S$7:$S$2085=0)))&gt;0,"SALONES UNIDOS",IF(SUMPRODUCT((AS1796=$AS$7:$AS$2085)*(AI1796=$AI$7:$AI$2085)*((AO1796&lt;$AP$7:$AP$2085)*(AP1796&gt;$AO$7:$AO$2085))*(ROW($AS$7:$AS$2085)&lt;&gt;ROW(AS1796)))&gt;0,"Cruzado","Sin cruce")))</f>
        <v>Sin cruce</v>
      </c>
    </row>
    <row r="1797" spans="3:46" ht="15.6" hidden="1" customHeight="1">
      <c r="C1797" s="496" t="s">
        <v>572</v>
      </c>
      <c r="D1797" s="15" t="s">
        <v>1058</v>
      </c>
      <c r="E1797" s="15">
        <v>20261</v>
      </c>
      <c r="F1797" s="503" t="s">
        <v>111</v>
      </c>
      <c r="G1797" s="497" t="s">
        <v>80</v>
      </c>
      <c r="H1797" s="503" t="s">
        <v>97</v>
      </c>
      <c r="I1797" s="503">
        <v>1</v>
      </c>
      <c r="J1797" s="503" t="s">
        <v>41</v>
      </c>
      <c r="K1797" s="503" t="s">
        <v>41</v>
      </c>
      <c r="L1797" s="499" t="s">
        <v>1125</v>
      </c>
      <c r="M1797" s="535" t="s">
        <v>939</v>
      </c>
      <c r="N1797" s="15" t="s">
        <v>586</v>
      </c>
      <c r="O1797" s="15" t="s">
        <v>934</v>
      </c>
      <c r="P1797" s="503" t="s">
        <v>624</v>
      </c>
      <c r="Q1797" s="15">
        <v>3</v>
      </c>
      <c r="R1797" s="15">
        <v>2</v>
      </c>
      <c r="S1797" s="479">
        <v>5</v>
      </c>
      <c r="T1797" s="15">
        <v>4</v>
      </c>
      <c r="U1797" s="471"/>
      <c r="V1797" s="550">
        <v>40</v>
      </c>
      <c r="W1797" s="497">
        <v>21870533</v>
      </c>
      <c r="X1797" s="566" t="s">
        <v>396</v>
      </c>
      <c r="Y1797" s="15" t="s">
        <v>196</v>
      </c>
      <c r="Z1797" s="15"/>
      <c r="AA1797" s="15"/>
      <c r="AB1797" s="15"/>
      <c r="AC1797" s="493"/>
      <c r="AD1797" s="15"/>
      <c r="AE1797" s="479"/>
      <c r="AF1797" s="497"/>
      <c r="AG1797" s="497"/>
      <c r="AH1797" s="15" t="s">
        <v>203</v>
      </c>
      <c r="AI1797" s="15">
        <v>1</v>
      </c>
      <c r="AJ1797" s="15">
        <v>19</v>
      </c>
      <c r="AK1797" s="15">
        <v>20</v>
      </c>
      <c r="AL1797" s="15">
        <v>23</v>
      </c>
      <c r="AM1797" s="15">
        <v>30</v>
      </c>
      <c r="AN1797" s="490">
        <f>IF(AJ1797="",S1797,ROUND(((((AL1797/24)+(AM1797/1440))-((AJ1797/24)+(AK1797/1440)))*1440/50),5))</f>
        <v>5</v>
      </c>
      <c r="AO1797" s="491">
        <f>AJ1797/24+AK1797/1440</f>
        <v>0.80555555555555547</v>
      </c>
      <c r="AP1797" s="491">
        <f>AL1797/24+AM1797/1440</f>
        <v>0.97916666666666674</v>
      </c>
      <c r="AQ1797" s="23" t="str" cm="1">
        <f t="array" ref="AQ1797">IF(X1797="","",IF(SUMPRODUCT((X1797=$X$7:$X$2085)*(AI1797=$AI$7:$AI$2085)*(AO1797=$AO$7:$AO$2085)*(AP1797=$AP$7:$AP$2085)*(ROW($X$7:$X$2085)&lt;&gt;ROW(X1797))*((S1797=0)*($S$7:$S$2085&gt;0)+(S1797&gt;0)*($S$7:$S$2085=0)))&gt;0,"SALONES UNIDOS",IF(SUMPRODUCT((X1797=$X$7:$X$2085)*(AI1797=$AI$7:$AI$2085)*((AO1797&lt;$AP$7:$AP$2085)*(AP1797&gt;$AO$7:$AO$2085))*(ROW($X$7:$X$2085)&lt;&gt;ROW(X1797)))&gt;0,"Cruzado","Sin cruce")))</f>
        <v>Sin cruce</v>
      </c>
      <c r="AR1797" s="23" t="str" cm="1">
        <f t="array" ref="AR1797">IF(AE1797="","",IF(SUMPRODUCT((AE1797=$AE$7:$AE$2085)*(AI1797=$AI$7:$AI$2085)*(AO1797=$AO$7:$AO$2085)*(AP1797=$AP$7:$AP$2085)*(ROW($AE$7:$AE$2085)&lt;&gt;ROW(AE1797))*((S1797=0)*($S$7:$S$2085&gt;0)+(S1797&gt;0)*($S$7:$S$2085=0)))&gt;0,"SALONES UNIDOS",IF(SUMPRODUCT((AE1797=$AE$7:$AE$2085)*(AI1797=$AI$7:$AI$2085)*((AO1797&lt;$AP$7:$AP$2085)*(AP1797&gt;$AO$7:$AO$2085))*(ROW($AE$7:$AE$2085)&lt;&gt;ROW(AE1797)))&gt;0,"Cruzado","Sin cruce")))</f>
        <v/>
      </c>
      <c r="AS1797" s="94" t="str">
        <f t="shared" si="35"/>
        <v>T31SUNAMPEA</v>
      </c>
      <c r="AT1797" s="94" t="str" cm="1">
        <f t="array" ref="AT1797">IF(AS1797="","",IF(SUMPRODUCT((AS1797=$AS$7:$AS$2085)*(AI1797=$AI$7:$AI$2085)*(AO1797=$AO$7:$AO$2085)*(AP1797=$AP$7:$AP$2085)*(ROW($AS$7:$AS$2085)&lt;&gt;ROW(AS1797))*((S1797=0)*($S$7:$S$2085&gt;0)+(S1797&gt;0)*($S$7:$S$2085=0)))&gt;0,"SALONES UNIDOS",IF(SUMPRODUCT((AS1797=$AS$7:$AS$2085)*(AI1797=$AI$7:$AI$2085)*((AO1797&lt;$AP$7:$AP$2085)*(AP1797&gt;$AO$7:$AO$2085))*(ROW($AS$7:$AS$2085)&lt;&gt;ROW(AS1797)))&gt;0,"Cruzado","Sin cruce")))</f>
        <v>Sin cruce</v>
      </c>
    </row>
    <row r="1798" spans="3:46" ht="15.6" hidden="1" customHeight="1">
      <c r="C1798" s="496" t="s">
        <v>572</v>
      </c>
      <c r="D1798" s="15" t="s">
        <v>1058</v>
      </c>
      <c r="E1798" s="15">
        <v>20261</v>
      </c>
      <c r="F1798" s="503" t="s">
        <v>111</v>
      </c>
      <c r="G1798" s="497" t="s">
        <v>80</v>
      </c>
      <c r="H1798" s="503" t="s">
        <v>97</v>
      </c>
      <c r="I1798" s="503">
        <v>1</v>
      </c>
      <c r="J1798" s="503" t="s">
        <v>41</v>
      </c>
      <c r="K1798" s="503" t="s">
        <v>41</v>
      </c>
      <c r="L1798" s="499" t="s">
        <v>1126</v>
      </c>
      <c r="M1798" s="535" t="s">
        <v>593</v>
      </c>
      <c r="N1798" s="15" t="s">
        <v>586</v>
      </c>
      <c r="O1798" s="15" t="s">
        <v>934</v>
      </c>
      <c r="P1798" s="503" t="s">
        <v>624</v>
      </c>
      <c r="Q1798" s="15">
        <v>3</v>
      </c>
      <c r="R1798" s="15">
        <v>2</v>
      </c>
      <c r="S1798" s="479">
        <v>5</v>
      </c>
      <c r="T1798" s="15">
        <v>4</v>
      </c>
      <c r="U1798" s="471"/>
      <c r="V1798" s="550">
        <v>40</v>
      </c>
      <c r="W1798" s="497">
        <v>71819567</v>
      </c>
      <c r="X1798" s="566" t="s">
        <v>226</v>
      </c>
      <c r="Y1798" s="15" t="s">
        <v>196</v>
      </c>
      <c r="Z1798" s="15"/>
      <c r="AA1798" s="15"/>
      <c r="AB1798" s="15"/>
      <c r="AC1798" s="493"/>
      <c r="AD1798" s="15"/>
      <c r="AE1798" s="479"/>
      <c r="AF1798" s="497"/>
      <c r="AG1798" s="497"/>
      <c r="AH1798" s="15" t="s">
        <v>203</v>
      </c>
      <c r="AI1798" s="15">
        <v>4</v>
      </c>
      <c r="AJ1798" s="15">
        <v>19</v>
      </c>
      <c r="AK1798" s="15">
        <v>20</v>
      </c>
      <c r="AL1798" s="15">
        <v>23</v>
      </c>
      <c r="AM1798" s="15">
        <v>30</v>
      </c>
      <c r="AN1798" s="490">
        <f>IF(AJ1798="",S1798,ROUND(((((AL1798/24)+(AM1798/1440))-((AJ1798/24)+(AK1798/1440)))*1440/50),5))</f>
        <v>5</v>
      </c>
      <c r="AO1798" s="491">
        <f>AJ1798/24+AK1798/1440</f>
        <v>0.80555555555555547</v>
      </c>
      <c r="AP1798" s="491">
        <f>AL1798/24+AM1798/1440</f>
        <v>0.97916666666666674</v>
      </c>
      <c r="AQ1798" s="23" t="str" cm="1">
        <f t="array" ref="AQ1798">IF(X1798="","",IF(SUMPRODUCT((X1798=$X$7:$X$2085)*(AI1798=$AI$7:$AI$2085)*(AO1798=$AO$7:$AO$2085)*(AP1798=$AP$7:$AP$2085)*(ROW($X$7:$X$2085)&lt;&gt;ROW(X1798))*((S1798=0)*($S$7:$S$2085&gt;0)+(S1798&gt;0)*($S$7:$S$2085=0)))&gt;0,"SALONES UNIDOS",IF(SUMPRODUCT((X1798=$X$7:$X$2085)*(AI1798=$AI$7:$AI$2085)*((AO1798&lt;$AP$7:$AP$2085)*(AP1798&gt;$AO$7:$AO$2085))*(ROW($X$7:$X$2085)&lt;&gt;ROW(X1798)))&gt;0,"Cruzado","Sin cruce")))</f>
        <v>Sin cruce</v>
      </c>
      <c r="AR1798" s="23" t="str" cm="1">
        <f t="array" ref="AR1798">IF(AE1798="","",IF(SUMPRODUCT((AE1798=$AE$7:$AE$2085)*(AI1798=$AI$7:$AI$2085)*(AO1798=$AO$7:$AO$2085)*(AP1798=$AP$7:$AP$2085)*(ROW($AE$7:$AE$2085)&lt;&gt;ROW(AE1798))*((S1798=0)*($S$7:$S$2085&gt;0)+(S1798&gt;0)*($S$7:$S$2085=0)))&gt;0,"SALONES UNIDOS",IF(SUMPRODUCT((AE1798=$AE$7:$AE$2085)*(AI1798=$AI$7:$AI$2085)*((AO1798&lt;$AP$7:$AP$2085)*(AP1798&gt;$AO$7:$AO$2085))*(ROW($AE$7:$AE$2085)&lt;&gt;ROW(AE1798)))&gt;0,"Cruzado","Sin cruce")))</f>
        <v/>
      </c>
      <c r="AS1798" s="94" t="str">
        <f t="shared" si="35"/>
        <v>T31SUNAMPEA</v>
      </c>
      <c r="AT1798" s="94" t="str" cm="1">
        <f t="array" ref="AT1798">IF(AS1798="","",IF(SUMPRODUCT((AS1798=$AS$7:$AS$2085)*(AI1798=$AI$7:$AI$2085)*(AO1798=$AO$7:$AO$2085)*(AP1798=$AP$7:$AP$2085)*(ROW($AS$7:$AS$2085)&lt;&gt;ROW(AS1798))*((S1798=0)*($S$7:$S$2085&gt;0)+(S1798&gt;0)*($S$7:$S$2085=0)))&gt;0,"SALONES UNIDOS",IF(SUMPRODUCT((AS1798=$AS$7:$AS$2085)*(AI1798=$AI$7:$AI$2085)*((AO1798&lt;$AP$7:$AP$2085)*(AP1798&gt;$AO$7:$AO$2085))*(ROW($AS$7:$AS$2085)&lt;&gt;ROW(AS1798)))&gt;0,"Cruzado","Sin cruce")))</f>
        <v>Sin cruce</v>
      </c>
    </row>
    <row r="1799" spans="3:46" ht="15.6" hidden="1" customHeight="1">
      <c r="C1799" s="496" t="s">
        <v>572</v>
      </c>
      <c r="D1799" s="15" t="s">
        <v>1058</v>
      </c>
      <c r="E1799" s="15">
        <v>20261</v>
      </c>
      <c r="F1799" s="503" t="s">
        <v>111</v>
      </c>
      <c r="G1799" s="497" t="s">
        <v>80</v>
      </c>
      <c r="H1799" s="503" t="s">
        <v>97</v>
      </c>
      <c r="I1799" s="503">
        <v>1</v>
      </c>
      <c r="J1799" s="503" t="s">
        <v>41</v>
      </c>
      <c r="K1799" s="503" t="s">
        <v>41</v>
      </c>
      <c r="L1799" s="499" t="s">
        <v>1127</v>
      </c>
      <c r="M1799" s="535" t="s">
        <v>595</v>
      </c>
      <c r="N1799" s="15" t="s">
        <v>586</v>
      </c>
      <c r="O1799" s="15" t="s">
        <v>934</v>
      </c>
      <c r="P1799" s="503" t="s">
        <v>624</v>
      </c>
      <c r="Q1799" s="15">
        <v>3</v>
      </c>
      <c r="R1799" s="15">
        <v>2</v>
      </c>
      <c r="S1799" s="479">
        <v>5</v>
      </c>
      <c r="T1799" s="15">
        <v>4</v>
      </c>
      <c r="U1799" s="471"/>
      <c r="V1799" s="550">
        <v>40</v>
      </c>
      <c r="W1799" s="497">
        <v>43753047</v>
      </c>
      <c r="X1799" s="566" t="s">
        <v>431</v>
      </c>
      <c r="Y1799" s="15" t="s">
        <v>196</v>
      </c>
      <c r="Z1799" s="15"/>
      <c r="AA1799" s="15"/>
      <c r="AB1799" s="15"/>
      <c r="AC1799" s="493"/>
      <c r="AD1799" s="15"/>
      <c r="AE1799" s="479"/>
      <c r="AF1799" s="497"/>
      <c r="AG1799" s="497"/>
      <c r="AH1799" s="15" t="s">
        <v>203</v>
      </c>
      <c r="AI1799" s="15">
        <v>3</v>
      </c>
      <c r="AJ1799" s="15">
        <v>18</v>
      </c>
      <c r="AK1799" s="15">
        <v>30</v>
      </c>
      <c r="AL1799" s="15">
        <v>22</v>
      </c>
      <c r="AM1799" s="15">
        <v>40</v>
      </c>
      <c r="AN1799" s="490">
        <f>IF(AJ1799="",S1799,ROUND(((((AL1799/24)+(AM1799/1440))-((AJ1799/24)+(AK1799/1440)))*1440/50),5))</f>
        <v>5</v>
      </c>
      <c r="AO1799" s="491">
        <f>AJ1799/24+AK1799/1440</f>
        <v>0.77083333333333337</v>
      </c>
      <c r="AP1799" s="491">
        <f>AL1799/24+AM1799/1440</f>
        <v>0.94444444444444442</v>
      </c>
      <c r="AQ1799" s="23" t="str" cm="1">
        <f t="array" ref="AQ1799">IF(X1799="","",IF(SUMPRODUCT((X1799=$X$7:$X$2085)*(AI1799=$AI$7:$AI$2085)*(AO1799=$AO$7:$AO$2085)*(AP1799=$AP$7:$AP$2085)*(ROW($X$7:$X$2085)&lt;&gt;ROW(X1799))*((S1799=0)*($S$7:$S$2085&gt;0)+(S1799&gt;0)*($S$7:$S$2085=0)))&gt;0,"SALONES UNIDOS",IF(SUMPRODUCT((X1799=$X$7:$X$2085)*(AI1799=$AI$7:$AI$2085)*((AO1799&lt;$AP$7:$AP$2085)*(AP1799&gt;$AO$7:$AO$2085))*(ROW($X$7:$X$2085)&lt;&gt;ROW(X1799)))&gt;0,"Cruzado","Sin cruce")))</f>
        <v>Sin cruce</v>
      </c>
      <c r="AR1799" s="23" t="str" cm="1">
        <f t="array" ref="AR1799">IF(AE1799="","",IF(SUMPRODUCT((AE1799=$AE$7:$AE$2085)*(AI1799=$AI$7:$AI$2085)*(AO1799=$AO$7:$AO$2085)*(AP1799=$AP$7:$AP$2085)*(ROW($AE$7:$AE$2085)&lt;&gt;ROW(AE1799))*((S1799=0)*($S$7:$S$2085&gt;0)+(S1799&gt;0)*($S$7:$S$2085=0)))&gt;0,"SALONES UNIDOS",IF(SUMPRODUCT((AE1799=$AE$7:$AE$2085)*(AI1799=$AI$7:$AI$2085)*((AO1799&lt;$AP$7:$AP$2085)*(AP1799&gt;$AO$7:$AO$2085))*(ROW($AE$7:$AE$2085)&lt;&gt;ROW(AE1799)))&gt;0,"Cruzado","Sin cruce")))</f>
        <v/>
      </c>
      <c r="AS1799" s="94" t="str">
        <f t="shared" si="35"/>
        <v>T31SUNAMPEA</v>
      </c>
      <c r="AT1799" s="94" t="str" cm="1">
        <f t="array" ref="AT1799">IF(AS1799="","",IF(SUMPRODUCT((AS1799=$AS$7:$AS$2085)*(AI1799=$AI$7:$AI$2085)*(AO1799=$AO$7:$AO$2085)*(AP1799=$AP$7:$AP$2085)*(ROW($AS$7:$AS$2085)&lt;&gt;ROW(AS1799))*((S1799=0)*($S$7:$S$2085&gt;0)+(S1799&gt;0)*($S$7:$S$2085=0)))&gt;0,"SALONES UNIDOS",IF(SUMPRODUCT((AS1799=$AS$7:$AS$2085)*(AI1799=$AI$7:$AI$2085)*((AO1799&lt;$AP$7:$AP$2085)*(AP1799&gt;$AO$7:$AO$2085))*(ROW($AS$7:$AS$2085)&lt;&gt;ROW(AS1799)))&gt;0,"Cruzado","Sin cruce")))</f>
        <v>Sin cruce</v>
      </c>
    </row>
    <row r="1800" spans="3:46" ht="15.6" hidden="1" customHeight="1">
      <c r="C1800" s="496" t="s">
        <v>572</v>
      </c>
      <c r="D1800" s="15" t="s">
        <v>1058</v>
      </c>
      <c r="E1800" s="15">
        <v>20261</v>
      </c>
      <c r="F1800" s="503" t="s">
        <v>111</v>
      </c>
      <c r="G1800" s="497" t="s">
        <v>80</v>
      </c>
      <c r="H1800" s="503" t="s">
        <v>97</v>
      </c>
      <c r="I1800" s="503">
        <v>1</v>
      </c>
      <c r="J1800" s="503" t="s">
        <v>51</v>
      </c>
      <c r="K1800" s="503" t="s">
        <v>51</v>
      </c>
      <c r="L1800" s="499" t="s">
        <v>1122</v>
      </c>
      <c r="M1800" s="535" t="s">
        <v>933</v>
      </c>
      <c r="N1800" s="15" t="s">
        <v>577</v>
      </c>
      <c r="O1800" s="15" t="s">
        <v>934</v>
      </c>
      <c r="P1800" s="503" t="s">
        <v>579</v>
      </c>
      <c r="Q1800" s="15">
        <v>2</v>
      </c>
      <c r="R1800" s="15">
        <v>2</v>
      </c>
      <c r="S1800" s="479">
        <v>4</v>
      </c>
      <c r="T1800" s="15">
        <v>4</v>
      </c>
      <c r="U1800" s="471"/>
      <c r="V1800" s="550">
        <v>20</v>
      </c>
      <c r="W1800" s="497">
        <v>21535273</v>
      </c>
      <c r="X1800" s="566" t="s">
        <v>482</v>
      </c>
      <c r="Y1800" s="15" t="s">
        <v>579</v>
      </c>
      <c r="Z1800" s="15"/>
      <c r="AA1800" s="15"/>
      <c r="AB1800" s="15"/>
      <c r="AC1800" s="15" t="s">
        <v>1107</v>
      </c>
      <c r="AD1800" s="15"/>
      <c r="AE1800" s="479"/>
      <c r="AF1800" s="497"/>
      <c r="AG1800" s="497"/>
      <c r="AH1800" s="15" t="s">
        <v>203</v>
      </c>
      <c r="AI1800" s="15">
        <v>6</v>
      </c>
      <c r="AJ1800" s="15">
        <v>16</v>
      </c>
      <c r="AK1800" s="15">
        <v>50</v>
      </c>
      <c r="AL1800" s="15">
        <v>20</v>
      </c>
      <c r="AM1800" s="15">
        <v>10</v>
      </c>
      <c r="AN1800" s="490">
        <f>IF(AJ1800="",S1800,ROUND(((((AL1800/24)+(AM1800/1440))-((AJ1800/24)+(AK1800/1440)))*1440/50),5))</f>
        <v>4</v>
      </c>
      <c r="AO1800" s="491">
        <f>AJ1800/24+AK1800/1440</f>
        <v>0.70138888888888884</v>
      </c>
      <c r="AP1800" s="491">
        <f>AL1800/24+AM1800/1440</f>
        <v>0.84027777777777779</v>
      </c>
      <c r="AQ1800" s="23" t="str" cm="1">
        <f t="array" ref="AQ1800">IF(X1800="","",IF(SUMPRODUCT((X1800=$X$7:$X$2085)*(AI1800=$AI$7:$AI$2085)*(AO1800=$AO$7:$AO$2085)*(AP1800=$AP$7:$AP$2085)*(ROW($X$7:$X$2085)&lt;&gt;ROW(X1800))*((S1800=0)*($S$7:$S$2085&gt;0)+(S1800&gt;0)*($S$7:$S$2085=0)))&gt;0,"SALONES UNIDOS",IF(SUMPRODUCT((X1800=$X$7:$X$2085)*(AI1800=$AI$7:$AI$2085)*((AO1800&lt;$AP$7:$AP$2085)*(AP1800&gt;$AO$7:$AO$2085))*(ROW($X$7:$X$2085)&lt;&gt;ROW(X1800)))&gt;0,"Cruzado","Sin cruce")))</f>
        <v>Sin cruce</v>
      </c>
      <c r="AR1800" s="23" t="str" cm="1">
        <f t="array" ref="AR1800">IF(AE1800="","",IF(SUMPRODUCT((AE1800=$AE$7:$AE$2085)*(AI1800=$AI$7:$AI$2085)*(AO1800=$AO$7:$AO$2085)*(AP1800=$AP$7:$AP$2085)*(ROW($AE$7:$AE$2085)&lt;&gt;ROW(AE1800))*((S1800=0)*($S$7:$S$2085&gt;0)+(S1800&gt;0)*($S$7:$S$2085=0)))&gt;0,"SALONES UNIDOS",IF(SUMPRODUCT((AE1800=$AE$7:$AE$2085)*(AI1800=$AI$7:$AI$2085)*((AO1800&lt;$AP$7:$AP$2085)*(AP1800&gt;$AO$7:$AO$2085))*(ROW($AE$7:$AE$2085)&lt;&gt;ROW(AE1800)))&gt;0,"Cruzado","Sin cruce")))</f>
        <v/>
      </c>
      <c r="AS1800" s="94" t="str">
        <f t="shared" si="35"/>
        <v>T31SUNAMPEB</v>
      </c>
      <c r="AT1800" s="94" t="str" cm="1">
        <f t="array" ref="AT1800">IF(AS1800="","",IF(SUMPRODUCT((AS1800=$AS$7:$AS$2085)*(AI1800=$AI$7:$AI$2085)*(AO1800=$AO$7:$AO$2085)*(AP1800=$AP$7:$AP$2085)*(ROW($AS$7:$AS$2085)&lt;&gt;ROW(AS1800))*((S1800=0)*($S$7:$S$2085&gt;0)+(S1800&gt;0)*($S$7:$S$2085=0)))&gt;0,"SALONES UNIDOS",IF(SUMPRODUCT((AS1800=$AS$7:$AS$2085)*(AI1800=$AI$7:$AI$2085)*((AO1800&lt;$AP$7:$AP$2085)*(AP1800&gt;$AO$7:$AO$2085))*(ROW($AS$7:$AS$2085)&lt;&gt;ROW(AS1800)))&gt;0,"Cruzado","Sin cruce")))</f>
        <v>Sin cruce</v>
      </c>
    </row>
    <row r="1801" spans="3:46" ht="15.6" hidden="1" customHeight="1">
      <c r="C1801" s="496" t="s">
        <v>572</v>
      </c>
      <c r="D1801" s="15" t="s">
        <v>1058</v>
      </c>
      <c r="E1801" s="15">
        <v>20261</v>
      </c>
      <c r="F1801" s="503" t="s">
        <v>111</v>
      </c>
      <c r="G1801" s="497" t="s">
        <v>80</v>
      </c>
      <c r="H1801" s="503" t="s">
        <v>97</v>
      </c>
      <c r="I1801" s="503">
        <v>1</v>
      </c>
      <c r="J1801" s="503" t="s">
        <v>51</v>
      </c>
      <c r="K1801" s="503" t="s">
        <v>51</v>
      </c>
      <c r="L1801" s="499" t="s">
        <v>1122</v>
      </c>
      <c r="M1801" s="535" t="s">
        <v>933</v>
      </c>
      <c r="N1801" s="15" t="s">
        <v>577</v>
      </c>
      <c r="O1801" s="15" t="s">
        <v>934</v>
      </c>
      <c r="P1801" s="503" t="s">
        <v>579</v>
      </c>
      <c r="Q1801" s="15">
        <v>0</v>
      </c>
      <c r="R1801" s="15">
        <v>2</v>
      </c>
      <c r="S1801" s="479">
        <v>2</v>
      </c>
      <c r="T1801" s="15">
        <v>4</v>
      </c>
      <c r="U1801" s="471"/>
      <c r="V1801" s="550">
        <v>20</v>
      </c>
      <c r="W1801" s="497">
        <v>21535273</v>
      </c>
      <c r="X1801" s="566" t="s">
        <v>482</v>
      </c>
      <c r="Y1801" s="15" t="s">
        <v>579</v>
      </c>
      <c r="Z1801" s="15"/>
      <c r="AA1801" s="15"/>
      <c r="AB1801" s="15"/>
      <c r="AC1801" s="493"/>
      <c r="AD1801" s="15"/>
      <c r="AE1801" s="479" t="s">
        <v>1073</v>
      </c>
      <c r="AF1801" s="497"/>
      <c r="AG1801" s="497"/>
      <c r="AH1801" s="15" t="s">
        <v>100</v>
      </c>
      <c r="AI1801" s="15">
        <v>6</v>
      </c>
      <c r="AJ1801" s="15">
        <v>20</v>
      </c>
      <c r="AK1801" s="15">
        <v>10</v>
      </c>
      <c r="AL1801" s="15">
        <v>21</v>
      </c>
      <c r="AM1801" s="15">
        <v>50</v>
      </c>
      <c r="AN1801" s="490">
        <f>IF(AJ1801="",S1801,ROUND(((((AL1801/24)+(AM1801/1440))-((AJ1801/24)+(AK1801/1440)))*1440/50),5))</f>
        <v>2</v>
      </c>
      <c r="AO1801" s="491">
        <f>AJ1801/24+AK1801/1440</f>
        <v>0.84027777777777779</v>
      </c>
      <c r="AP1801" s="491">
        <f>AL1801/24+AM1801/1440</f>
        <v>0.90972222222222221</v>
      </c>
      <c r="AQ1801" s="23" t="str" cm="1">
        <f t="array" ref="AQ1801">IF(X1801="","",IF(SUMPRODUCT((X1801=$X$7:$X$2085)*(AI1801=$AI$7:$AI$2085)*(AO1801=$AO$7:$AO$2085)*(AP1801=$AP$7:$AP$2085)*(ROW($X$7:$X$2085)&lt;&gt;ROW(X1801))*((S1801=0)*($S$7:$S$2085&gt;0)+(S1801&gt;0)*($S$7:$S$2085=0)))&gt;0,"SALONES UNIDOS",IF(SUMPRODUCT((X1801=$X$7:$X$2085)*(AI1801=$AI$7:$AI$2085)*((AO1801&lt;$AP$7:$AP$2085)*(AP1801&gt;$AO$7:$AO$2085))*(ROW($X$7:$X$2085)&lt;&gt;ROW(X1801)))&gt;0,"Cruzado","Sin cruce")))</f>
        <v>Sin cruce</v>
      </c>
      <c r="AR1801" s="23" t="str" cm="1">
        <f t="array" ref="AR1801">IF(AE1801="","",IF(SUMPRODUCT((AE1801=$AE$7:$AE$2085)*(AI1801=$AI$7:$AI$2085)*(AO1801=$AO$7:$AO$2085)*(AP1801=$AP$7:$AP$2085)*(ROW($AE$7:$AE$2085)&lt;&gt;ROW(AE1801))*((S1801=0)*($S$7:$S$2085&gt;0)+(S1801&gt;0)*($S$7:$S$2085=0)))&gt;0,"SALONES UNIDOS",IF(SUMPRODUCT((AE1801=$AE$7:$AE$2085)*(AI1801=$AI$7:$AI$2085)*((AO1801&lt;$AP$7:$AP$2085)*(AP1801&gt;$AO$7:$AO$2085))*(ROW($AE$7:$AE$2085)&lt;&gt;ROW(AE1801)))&gt;0,"Cruzado","Sin cruce")))</f>
        <v>Sin cruce</v>
      </c>
      <c r="AS1801" s="94" t="str">
        <f t="shared" si="35"/>
        <v>T31SUNAMPEB</v>
      </c>
      <c r="AT1801" s="94" t="str" cm="1">
        <f t="array" ref="AT1801">IF(AS1801="","",IF(SUMPRODUCT((AS1801=$AS$7:$AS$2085)*(AI1801=$AI$7:$AI$2085)*(AO1801=$AO$7:$AO$2085)*(AP1801=$AP$7:$AP$2085)*(ROW($AS$7:$AS$2085)&lt;&gt;ROW(AS1801))*((S1801=0)*($S$7:$S$2085&gt;0)+(S1801&gt;0)*($S$7:$S$2085=0)))&gt;0,"SALONES UNIDOS",IF(SUMPRODUCT((AS1801=$AS$7:$AS$2085)*(AI1801=$AI$7:$AI$2085)*((AO1801&lt;$AP$7:$AP$2085)*(AP1801&gt;$AO$7:$AO$2085))*(ROW($AS$7:$AS$2085)&lt;&gt;ROW(AS1801)))&gt;0,"Cruzado","Sin cruce")))</f>
        <v>Sin cruce</v>
      </c>
    </row>
    <row r="1802" spans="3:46" ht="15.6" hidden="1" customHeight="1">
      <c r="C1802" s="496" t="s">
        <v>572</v>
      </c>
      <c r="D1802" s="15" t="s">
        <v>1058</v>
      </c>
      <c r="E1802" s="15">
        <v>20261</v>
      </c>
      <c r="F1802" s="503" t="s">
        <v>111</v>
      </c>
      <c r="G1802" s="497" t="s">
        <v>80</v>
      </c>
      <c r="H1802" s="503" t="s">
        <v>97</v>
      </c>
      <c r="I1802" s="503">
        <v>1</v>
      </c>
      <c r="J1802" s="503" t="s">
        <v>51</v>
      </c>
      <c r="K1802" s="503" t="s">
        <v>51</v>
      </c>
      <c r="L1802" s="499" t="s">
        <v>1123</v>
      </c>
      <c r="M1802" s="535" t="s">
        <v>585</v>
      </c>
      <c r="N1802" s="15" t="s">
        <v>586</v>
      </c>
      <c r="O1802" s="15" t="s">
        <v>934</v>
      </c>
      <c r="P1802" s="503" t="s">
        <v>624</v>
      </c>
      <c r="Q1802" s="15">
        <v>2</v>
      </c>
      <c r="R1802" s="15">
        <v>2</v>
      </c>
      <c r="S1802" s="479">
        <v>4</v>
      </c>
      <c r="T1802" s="15">
        <v>3</v>
      </c>
      <c r="U1802" s="471"/>
      <c r="V1802" s="550">
        <v>20</v>
      </c>
      <c r="W1802" s="497">
        <v>44565506</v>
      </c>
      <c r="X1802" s="566" t="s">
        <v>391</v>
      </c>
      <c r="Y1802" s="15" t="s">
        <v>624</v>
      </c>
      <c r="Z1802" s="15"/>
      <c r="AA1802" s="15"/>
      <c r="AB1802" s="15"/>
      <c r="AC1802" s="493"/>
      <c r="AD1802" s="15"/>
      <c r="AE1802" s="479"/>
      <c r="AF1802" s="497"/>
      <c r="AG1802" s="497"/>
      <c r="AH1802" s="15" t="s">
        <v>203</v>
      </c>
      <c r="AI1802" s="15">
        <v>2</v>
      </c>
      <c r="AJ1802" s="15">
        <v>18</v>
      </c>
      <c r="AK1802" s="15">
        <v>30</v>
      </c>
      <c r="AL1802" s="15">
        <v>21</v>
      </c>
      <c r="AM1802" s="15">
        <v>50</v>
      </c>
      <c r="AN1802" s="490">
        <f>IF(AJ1802="",S1802,ROUND(((((AL1802/24)+(AM1802/1440))-((AJ1802/24)+(AK1802/1440)))*1440/50),5))</f>
        <v>4</v>
      </c>
      <c r="AO1802" s="491">
        <f>AJ1802/24+AK1802/1440</f>
        <v>0.77083333333333337</v>
      </c>
      <c r="AP1802" s="491">
        <f>AL1802/24+AM1802/1440</f>
        <v>0.90972222222222221</v>
      </c>
      <c r="AQ1802" s="23" t="str" cm="1">
        <f t="array" ref="AQ1802">IF(X1802="","",IF(SUMPRODUCT((X1802=$X$7:$X$2085)*(AI1802=$AI$7:$AI$2085)*(AO1802=$AO$7:$AO$2085)*(AP1802=$AP$7:$AP$2085)*(ROW($X$7:$X$2085)&lt;&gt;ROW(X1802))*((S1802=0)*($S$7:$S$2085&gt;0)+(S1802&gt;0)*($S$7:$S$2085=0)))&gt;0,"SALONES UNIDOS",IF(SUMPRODUCT((X1802=$X$7:$X$2085)*(AI1802=$AI$7:$AI$2085)*((AO1802&lt;$AP$7:$AP$2085)*(AP1802&gt;$AO$7:$AO$2085))*(ROW($X$7:$X$2085)&lt;&gt;ROW(X1802)))&gt;0,"Cruzado","Sin cruce")))</f>
        <v>Sin cruce</v>
      </c>
      <c r="AR1802" s="23" t="str" cm="1">
        <f t="array" ref="AR1802">IF(AE1802="","",IF(SUMPRODUCT((AE1802=$AE$7:$AE$2085)*(AI1802=$AI$7:$AI$2085)*(AO1802=$AO$7:$AO$2085)*(AP1802=$AP$7:$AP$2085)*(ROW($AE$7:$AE$2085)&lt;&gt;ROW(AE1802))*((S1802=0)*($S$7:$S$2085&gt;0)+(S1802&gt;0)*($S$7:$S$2085=0)))&gt;0,"SALONES UNIDOS",IF(SUMPRODUCT((AE1802=$AE$7:$AE$2085)*(AI1802=$AI$7:$AI$2085)*((AO1802&lt;$AP$7:$AP$2085)*(AP1802&gt;$AO$7:$AO$2085))*(ROW($AE$7:$AE$2085)&lt;&gt;ROW(AE1802)))&gt;0,"Cruzado","Sin cruce")))</f>
        <v/>
      </c>
      <c r="AS1802" s="94" t="str">
        <f t="shared" si="35"/>
        <v>T31SUNAMPEB</v>
      </c>
      <c r="AT1802" s="94" t="str" cm="1">
        <f t="array" ref="AT1802">IF(AS1802="","",IF(SUMPRODUCT((AS1802=$AS$7:$AS$2085)*(AI1802=$AI$7:$AI$2085)*(AO1802=$AO$7:$AO$2085)*(AP1802=$AP$7:$AP$2085)*(ROW($AS$7:$AS$2085)&lt;&gt;ROW(AS1802))*((S1802=0)*($S$7:$S$2085&gt;0)+(S1802&gt;0)*($S$7:$S$2085=0)))&gt;0,"SALONES UNIDOS",IF(SUMPRODUCT((AS1802=$AS$7:$AS$2085)*(AI1802=$AI$7:$AI$2085)*((AO1802&lt;$AP$7:$AP$2085)*(AP1802&gt;$AO$7:$AO$2085))*(ROW($AS$7:$AS$2085)&lt;&gt;ROW(AS1802)))&gt;0,"Cruzado","Sin cruce")))</f>
        <v>Sin cruce</v>
      </c>
    </row>
    <row r="1803" spans="3:46" ht="15.6" hidden="1" customHeight="1">
      <c r="C1803" s="496" t="s">
        <v>572</v>
      </c>
      <c r="D1803" s="15" t="s">
        <v>1058</v>
      </c>
      <c r="E1803" s="15">
        <v>20261</v>
      </c>
      <c r="F1803" s="503" t="s">
        <v>111</v>
      </c>
      <c r="G1803" s="497" t="s">
        <v>80</v>
      </c>
      <c r="H1803" s="503" t="s">
        <v>97</v>
      </c>
      <c r="I1803" s="503">
        <v>1</v>
      </c>
      <c r="J1803" s="503" t="s">
        <v>51</v>
      </c>
      <c r="K1803" s="503" t="s">
        <v>51</v>
      </c>
      <c r="L1803" s="499" t="s">
        <v>1124</v>
      </c>
      <c r="M1803" s="544" t="s">
        <v>937</v>
      </c>
      <c r="N1803" s="15" t="s">
        <v>577</v>
      </c>
      <c r="O1803" s="15" t="s">
        <v>934</v>
      </c>
      <c r="P1803" s="503" t="s">
        <v>579</v>
      </c>
      <c r="Q1803" s="15">
        <v>2</v>
      </c>
      <c r="R1803" s="15">
        <v>2</v>
      </c>
      <c r="S1803" s="479">
        <v>4</v>
      </c>
      <c r="T1803" s="15">
        <v>3</v>
      </c>
      <c r="U1803" s="471"/>
      <c r="V1803" s="550">
        <v>20</v>
      </c>
      <c r="W1803" s="497">
        <v>73194163</v>
      </c>
      <c r="X1803" s="566" t="s">
        <v>487</v>
      </c>
      <c r="Y1803" s="15" t="s">
        <v>579</v>
      </c>
      <c r="Z1803" s="15"/>
      <c r="AA1803" s="15"/>
      <c r="AB1803" s="15"/>
      <c r="AC1803" s="15" t="s">
        <v>1120</v>
      </c>
      <c r="AD1803" s="15"/>
      <c r="AE1803" s="479"/>
      <c r="AF1803" s="497"/>
      <c r="AG1803" s="497"/>
      <c r="AH1803" s="15" t="s">
        <v>203</v>
      </c>
      <c r="AI1803" s="15">
        <v>7</v>
      </c>
      <c r="AJ1803" s="15">
        <v>11</v>
      </c>
      <c r="AK1803" s="15">
        <v>0</v>
      </c>
      <c r="AL1803" s="15">
        <v>14</v>
      </c>
      <c r="AM1803" s="15">
        <v>20</v>
      </c>
      <c r="AN1803" s="490">
        <f>IF(AJ1803="",S1803,ROUND(((((AL1803/24)+(AM1803/1440))-((AJ1803/24)+(AK1803/1440)))*1440/50),5))</f>
        <v>4</v>
      </c>
      <c r="AO1803" s="491">
        <f>AJ1803/24+AK1803/1440</f>
        <v>0.45833333333333331</v>
      </c>
      <c r="AP1803" s="491">
        <f>AL1803/24+AM1803/1440</f>
        <v>0.59722222222222221</v>
      </c>
      <c r="AQ1803" s="23" t="str" cm="1">
        <f t="array" ref="AQ1803">IF(X1803="","",IF(SUMPRODUCT((X1803=$X$7:$X$2085)*(AI1803=$AI$7:$AI$2085)*(AO1803=$AO$7:$AO$2085)*(AP1803=$AP$7:$AP$2085)*(ROW($X$7:$X$2085)&lt;&gt;ROW(X1803))*((S1803=0)*($S$7:$S$2085&gt;0)+(S1803&gt;0)*($S$7:$S$2085=0)))&gt;0,"SALONES UNIDOS",IF(SUMPRODUCT((X1803=$X$7:$X$2085)*(AI1803=$AI$7:$AI$2085)*((AO1803&lt;$AP$7:$AP$2085)*(AP1803&gt;$AO$7:$AO$2085))*(ROW($X$7:$X$2085)&lt;&gt;ROW(X1803)))&gt;0,"Cruzado","Sin cruce")))</f>
        <v>Sin cruce</v>
      </c>
      <c r="AR1803" s="23" t="str" cm="1">
        <f t="array" ref="AR1803">IF(AE1803="","",IF(SUMPRODUCT((AE1803=$AE$7:$AE$2085)*(AI1803=$AI$7:$AI$2085)*(AO1803=$AO$7:$AO$2085)*(AP1803=$AP$7:$AP$2085)*(ROW($AE$7:$AE$2085)&lt;&gt;ROW(AE1803))*((S1803=0)*($S$7:$S$2085&gt;0)+(S1803&gt;0)*($S$7:$S$2085=0)))&gt;0,"SALONES UNIDOS",IF(SUMPRODUCT((AE1803=$AE$7:$AE$2085)*(AI1803=$AI$7:$AI$2085)*((AO1803&lt;$AP$7:$AP$2085)*(AP1803&gt;$AO$7:$AO$2085))*(ROW($AE$7:$AE$2085)&lt;&gt;ROW(AE1803)))&gt;0,"Cruzado","Sin cruce")))</f>
        <v/>
      </c>
      <c r="AS1803" s="94" t="str">
        <f t="shared" si="35"/>
        <v>T31SUNAMPEB</v>
      </c>
      <c r="AT1803" s="94" t="str" cm="1">
        <f t="array" ref="AT1803">IF(AS1803="","",IF(SUMPRODUCT((AS1803=$AS$7:$AS$2085)*(AI1803=$AI$7:$AI$2085)*(AO1803=$AO$7:$AO$2085)*(AP1803=$AP$7:$AP$2085)*(ROW($AS$7:$AS$2085)&lt;&gt;ROW(AS1803))*((S1803=0)*($S$7:$S$2085&gt;0)+(S1803&gt;0)*($S$7:$S$2085=0)))&gt;0,"SALONES UNIDOS",IF(SUMPRODUCT((AS1803=$AS$7:$AS$2085)*(AI1803=$AI$7:$AI$2085)*((AO1803&lt;$AP$7:$AP$2085)*(AP1803&gt;$AO$7:$AO$2085))*(ROW($AS$7:$AS$2085)&lt;&gt;ROW(AS1803)))&gt;0,"Cruzado","Sin cruce")))</f>
        <v>Sin cruce</v>
      </c>
    </row>
    <row r="1804" spans="3:46" ht="15.6" hidden="1" customHeight="1">
      <c r="C1804" s="496" t="s">
        <v>572</v>
      </c>
      <c r="D1804" s="15" t="s">
        <v>1058</v>
      </c>
      <c r="E1804" s="15">
        <v>20261</v>
      </c>
      <c r="F1804" s="503" t="s">
        <v>111</v>
      </c>
      <c r="G1804" s="497" t="s">
        <v>80</v>
      </c>
      <c r="H1804" s="503" t="s">
        <v>97</v>
      </c>
      <c r="I1804" s="503">
        <v>1</v>
      </c>
      <c r="J1804" s="503" t="s">
        <v>51</v>
      </c>
      <c r="K1804" s="503" t="s">
        <v>51</v>
      </c>
      <c r="L1804" s="499" t="s">
        <v>1125</v>
      </c>
      <c r="M1804" s="535" t="s">
        <v>939</v>
      </c>
      <c r="N1804" s="15" t="s">
        <v>586</v>
      </c>
      <c r="O1804" s="15" t="s">
        <v>934</v>
      </c>
      <c r="P1804" s="503" t="s">
        <v>624</v>
      </c>
      <c r="Q1804" s="15">
        <v>3</v>
      </c>
      <c r="R1804" s="15">
        <v>2</v>
      </c>
      <c r="S1804" s="479">
        <v>5</v>
      </c>
      <c r="T1804" s="15">
        <v>4</v>
      </c>
      <c r="U1804" s="471"/>
      <c r="V1804" s="550">
        <v>20</v>
      </c>
      <c r="W1804" s="497">
        <v>43373909</v>
      </c>
      <c r="X1804" s="566" t="s">
        <v>464</v>
      </c>
      <c r="Y1804" s="15" t="s">
        <v>196</v>
      </c>
      <c r="Z1804" s="15"/>
      <c r="AA1804" s="15"/>
      <c r="AB1804" s="15"/>
      <c r="AC1804" s="493"/>
      <c r="AD1804" s="15"/>
      <c r="AE1804" s="479"/>
      <c r="AF1804" s="497"/>
      <c r="AG1804" s="497"/>
      <c r="AH1804" s="15" t="s">
        <v>203</v>
      </c>
      <c r="AI1804" s="15">
        <v>3</v>
      </c>
      <c r="AJ1804" s="15">
        <v>19</v>
      </c>
      <c r="AK1804" s="15">
        <v>20</v>
      </c>
      <c r="AL1804" s="15">
        <v>23</v>
      </c>
      <c r="AM1804" s="15">
        <v>30</v>
      </c>
      <c r="AN1804" s="490">
        <f>IF(AJ1804="",S1804,ROUND(((((AL1804/24)+(AM1804/1440))-((AJ1804/24)+(AK1804/1440)))*1440/50),5))</f>
        <v>5</v>
      </c>
      <c r="AO1804" s="491">
        <f>AJ1804/24+AK1804/1440</f>
        <v>0.80555555555555547</v>
      </c>
      <c r="AP1804" s="491">
        <f>AL1804/24+AM1804/1440</f>
        <v>0.97916666666666674</v>
      </c>
      <c r="AQ1804" s="23" t="str" cm="1">
        <f t="array" ref="AQ1804">IF(X1804="","",IF(SUMPRODUCT((X1804=$X$7:$X$2085)*(AI1804=$AI$7:$AI$2085)*(AO1804=$AO$7:$AO$2085)*(AP1804=$AP$7:$AP$2085)*(ROW($X$7:$X$2085)&lt;&gt;ROW(X1804))*((S1804=0)*($S$7:$S$2085&gt;0)+(S1804&gt;0)*($S$7:$S$2085=0)))&gt;0,"SALONES UNIDOS",IF(SUMPRODUCT((X1804=$X$7:$X$2085)*(AI1804=$AI$7:$AI$2085)*((AO1804&lt;$AP$7:$AP$2085)*(AP1804&gt;$AO$7:$AO$2085))*(ROW($X$7:$X$2085)&lt;&gt;ROW(X1804)))&gt;0,"Cruzado","Sin cruce")))</f>
        <v>Sin cruce</v>
      </c>
      <c r="AR1804" s="23" t="str" cm="1">
        <f t="array" ref="AR1804">IF(AE1804="","",IF(SUMPRODUCT((AE1804=$AE$7:$AE$2085)*(AI1804=$AI$7:$AI$2085)*(AO1804=$AO$7:$AO$2085)*(AP1804=$AP$7:$AP$2085)*(ROW($AE$7:$AE$2085)&lt;&gt;ROW(AE1804))*((S1804=0)*($S$7:$S$2085&gt;0)+(S1804&gt;0)*($S$7:$S$2085=0)))&gt;0,"SALONES UNIDOS",IF(SUMPRODUCT((AE1804=$AE$7:$AE$2085)*(AI1804=$AI$7:$AI$2085)*((AO1804&lt;$AP$7:$AP$2085)*(AP1804&gt;$AO$7:$AO$2085))*(ROW($AE$7:$AE$2085)&lt;&gt;ROW(AE1804)))&gt;0,"Cruzado","Sin cruce")))</f>
        <v/>
      </c>
      <c r="AS1804" s="94" t="str">
        <f t="shared" si="35"/>
        <v>T31SUNAMPEB</v>
      </c>
      <c r="AT1804" s="94" t="str" cm="1">
        <f t="array" ref="AT1804">IF(AS1804="","",IF(SUMPRODUCT((AS1804=$AS$7:$AS$2085)*(AI1804=$AI$7:$AI$2085)*(AO1804=$AO$7:$AO$2085)*(AP1804=$AP$7:$AP$2085)*(ROW($AS$7:$AS$2085)&lt;&gt;ROW(AS1804))*((S1804=0)*($S$7:$S$2085&gt;0)+(S1804&gt;0)*($S$7:$S$2085=0)))&gt;0,"SALONES UNIDOS",IF(SUMPRODUCT((AS1804=$AS$7:$AS$2085)*(AI1804=$AI$7:$AI$2085)*((AO1804&lt;$AP$7:$AP$2085)*(AP1804&gt;$AO$7:$AO$2085))*(ROW($AS$7:$AS$2085)&lt;&gt;ROW(AS1804)))&gt;0,"Cruzado","Sin cruce")))</f>
        <v>Sin cruce</v>
      </c>
    </row>
    <row r="1805" spans="3:46" ht="15.6" hidden="1" customHeight="1">
      <c r="C1805" s="496" t="s">
        <v>572</v>
      </c>
      <c r="D1805" s="15" t="s">
        <v>1058</v>
      </c>
      <c r="E1805" s="15">
        <v>20261</v>
      </c>
      <c r="F1805" s="503" t="s">
        <v>111</v>
      </c>
      <c r="G1805" s="497" t="s">
        <v>80</v>
      </c>
      <c r="H1805" s="503" t="s">
        <v>97</v>
      </c>
      <c r="I1805" s="503">
        <v>1</v>
      </c>
      <c r="J1805" s="503" t="s">
        <v>51</v>
      </c>
      <c r="K1805" s="503" t="s">
        <v>51</v>
      </c>
      <c r="L1805" s="499" t="s">
        <v>1126</v>
      </c>
      <c r="M1805" s="535" t="s">
        <v>593</v>
      </c>
      <c r="N1805" s="15" t="s">
        <v>586</v>
      </c>
      <c r="O1805" s="15" t="s">
        <v>934</v>
      </c>
      <c r="P1805" s="503" t="s">
        <v>624</v>
      </c>
      <c r="Q1805" s="15">
        <v>3</v>
      </c>
      <c r="R1805" s="15">
        <v>2</v>
      </c>
      <c r="S1805" s="479">
        <v>5</v>
      </c>
      <c r="T1805" s="15">
        <v>4</v>
      </c>
      <c r="U1805" s="471"/>
      <c r="V1805" s="550">
        <v>20</v>
      </c>
      <c r="W1805" s="497">
        <v>21440811</v>
      </c>
      <c r="X1805" s="566" t="s">
        <v>230</v>
      </c>
      <c r="Y1805" s="15" t="s">
        <v>624</v>
      </c>
      <c r="Z1805" s="15"/>
      <c r="AA1805" s="15"/>
      <c r="AB1805" s="15"/>
      <c r="AC1805" s="493"/>
      <c r="AD1805" s="15"/>
      <c r="AE1805" s="479"/>
      <c r="AF1805" s="497"/>
      <c r="AG1805" s="497"/>
      <c r="AH1805" s="15" t="s">
        <v>203</v>
      </c>
      <c r="AI1805" s="15">
        <v>1</v>
      </c>
      <c r="AJ1805" s="15">
        <v>19</v>
      </c>
      <c r="AK1805" s="15">
        <v>20</v>
      </c>
      <c r="AL1805" s="15">
        <v>23</v>
      </c>
      <c r="AM1805" s="15">
        <v>30</v>
      </c>
      <c r="AN1805" s="490">
        <f>IF(AJ1805="",S1805,ROUND(((((AL1805/24)+(AM1805/1440))-((AJ1805/24)+(AK1805/1440)))*1440/50),5))</f>
        <v>5</v>
      </c>
      <c r="AO1805" s="491">
        <f>AJ1805/24+AK1805/1440</f>
        <v>0.80555555555555547</v>
      </c>
      <c r="AP1805" s="491">
        <f>AL1805/24+AM1805/1440</f>
        <v>0.97916666666666674</v>
      </c>
      <c r="AQ1805" s="23" t="str" cm="1">
        <f t="array" ref="AQ1805">IF(X1805="","",IF(SUMPRODUCT((X1805=$X$7:$X$2085)*(AI1805=$AI$7:$AI$2085)*(AO1805=$AO$7:$AO$2085)*(AP1805=$AP$7:$AP$2085)*(ROW($X$7:$X$2085)&lt;&gt;ROW(X1805))*((S1805=0)*($S$7:$S$2085&gt;0)+(S1805&gt;0)*($S$7:$S$2085=0)))&gt;0,"SALONES UNIDOS",IF(SUMPRODUCT((X1805=$X$7:$X$2085)*(AI1805=$AI$7:$AI$2085)*((AO1805&lt;$AP$7:$AP$2085)*(AP1805&gt;$AO$7:$AO$2085))*(ROW($X$7:$X$2085)&lt;&gt;ROW(X1805)))&gt;0,"Cruzado","Sin cruce")))</f>
        <v>Sin cruce</v>
      </c>
      <c r="AR1805" s="23" t="str" cm="1">
        <f t="array" ref="AR1805">IF(AE1805="","",IF(SUMPRODUCT((AE1805=$AE$7:$AE$2085)*(AI1805=$AI$7:$AI$2085)*(AO1805=$AO$7:$AO$2085)*(AP1805=$AP$7:$AP$2085)*(ROW($AE$7:$AE$2085)&lt;&gt;ROW(AE1805))*((S1805=0)*($S$7:$S$2085&gt;0)+(S1805&gt;0)*($S$7:$S$2085=0)))&gt;0,"SALONES UNIDOS",IF(SUMPRODUCT((AE1805=$AE$7:$AE$2085)*(AI1805=$AI$7:$AI$2085)*((AO1805&lt;$AP$7:$AP$2085)*(AP1805&gt;$AO$7:$AO$2085))*(ROW($AE$7:$AE$2085)&lt;&gt;ROW(AE1805)))&gt;0,"Cruzado","Sin cruce")))</f>
        <v/>
      </c>
      <c r="AS1805" s="94" t="str">
        <f t="shared" si="35"/>
        <v>T31SUNAMPEB</v>
      </c>
      <c r="AT1805" s="94" t="str" cm="1">
        <f t="array" ref="AT1805">IF(AS1805="","",IF(SUMPRODUCT((AS1805=$AS$7:$AS$2085)*(AI1805=$AI$7:$AI$2085)*(AO1805=$AO$7:$AO$2085)*(AP1805=$AP$7:$AP$2085)*(ROW($AS$7:$AS$2085)&lt;&gt;ROW(AS1805))*((S1805=0)*($S$7:$S$2085&gt;0)+(S1805&gt;0)*($S$7:$S$2085=0)))&gt;0,"SALONES UNIDOS",IF(SUMPRODUCT((AS1805=$AS$7:$AS$2085)*(AI1805=$AI$7:$AI$2085)*((AO1805&lt;$AP$7:$AP$2085)*(AP1805&gt;$AO$7:$AO$2085))*(ROW($AS$7:$AS$2085)&lt;&gt;ROW(AS1805)))&gt;0,"Cruzado","Sin cruce")))</f>
        <v>Sin cruce</v>
      </c>
    </row>
    <row r="1806" spans="3:46" ht="15.6" hidden="1" customHeight="1">
      <c r="C1806" s="496" t="s">
        <v>572</v>
      </c>
      <c r="D1806" s="15" t="s">
        <v>1058</v>
      </c>
      <c r="E1806" s="15">
        <v>20261</v>
      </c>
      <c r="F1806" s="503" t="s">
        <v>111</v>
      </c>
      <c r="G1806" s="497" t="s">
        <v>80</v>
      </c>
      <c r="H1806" s="503" t="s">
        <v>97</v>
      </c>
      <c r="I1806" s="503">
        <v>1</v>
      </c>
      <c r="J1806" s="503" t="s">
        <v>51</v>
      </c>
      <c r="K1806" s="503" t="s">
        <v>51</v>
      </c>
      <c r="L1806" s="499" t="s">
        <v>1127</v>
      </c>
      <c r="M1806" s="535" t="s">
        <v>595</v>
      </c>
      <c r="N1806" s="15" t="s">
        <v>586</v>
      </c>
      <c r="O1806" s="15" t="s">
        <v>934</v>
      </c>
      <c r="P1806" s="503" t="s">
        <v>624</v>
      </c>
      <c r="Q1806" s="15">
        <v>3</v>
      </c>
      <c r="R1806" s="15">
        <v>2</v>
      </c>
      <c r="S1806" s="479">
        <v>5</v>
      </c>
      <c r="T1806" s="15">
        <v>4</v>
      </c>
      <c r="U1806" s="471"/>
      <c r="V1806" s="550">
        <v>20</v>
      </c>
      <c r="W1806" s="497">
        <v>43753047</v>
      </c>
      <c r="X1806" s="566" t="s">
        <v>431</v>
      </c>
      <c r="Y1806" s="15" t="s">
        <v>624</v>
      </c>
      <c r="Z1806" s="15"/>
      <c r="AA1806" s="15"/>
      <c r="AB1806" s="15"/>
      <c r="AC1806" s="493"/>
      <c r="AD1806" s="15"/>
      <c r="AE1806" s="479"/>
      <c r="AF1806" s="497"/>
      <c r="AG1806" s="497"/>
      <c r="AH1806" s="15" t="s">
        <v>203</v>
      </c>
      <c r="AI1806" s="15">
        <v>4</v>
      </c>
      <c r="AJ1806" s="15">
        <v>18</v>
      </c>
      <c r="AK1806" s="15">
        <v>30</v>
      </c>
      <c r="AL1806" s="15">
        <v>22</v>
      </c>
      <c r="AM1806" s="15">
        <v>40</v>
      </c>
      <c r="AN1806" s="490">
        <f>IF(AJ1806="",S1806,ROUND(((((AL1806/24)+(AM1806/1440))-((AJ1806/24)+(AK1806/1440)))*1440/50),5))</f>
        <v>5</v>
      </c>
      <c r="AO1806" s="491">
        <f>AJ1806/24+AK1806/1440</f>
        <v>0.77083333333333337</v>
      </c>
      <c r="AP1806" s="491">
        <f>AL1806/24+AM1806/1440</f>
        <v>0.94444444444444442</v>
      </c>
      <c r="AQ1806" s="23" t="str" cm="1">
        <f t="array" ref="AQ1806">IF(X1806="","",IF(SUMPRODUCT((X1806=$X$7:$X$2085)*(AI1806=$AI$7:$AI$2085)*(AO1806=$AO$7:$AO$2085)*(AP1806=$AP$7:$AP$2085)*(ROW($X$7:$X$2085)&lt;&gt;ROW(X1806))*((S1806=0)*($S$7:$S$2085&gt;0)+(S1806&gt;0)*($S$7:$S$2085=0)))&gt;0,"SALONES UNIDOS",IF(SUMPRODUCT((X1806=$X$7:$X$2085)*(AI1806=$AI$7:$AI$2085)*((AO1806&lt;$AP$7:$AP$2085)*(AP1806&gt;$AO$7:$AO$2085))*(ROW($X$7:$X$2085)&lt;&gt;ROW(X1806)))&gt;0,"Cruzado","Sin cruce")))</f>
        <v>Sin cruce</v>
      </c>
      <c r="AR1806" s="23" t="str" cm="1">
        <f t="array" ref="AR1806">IF(AE1806="","",IF(SUMPRODUCT((AE1806=$AE$7:$AE$2085)*(AI1806=$AI$7:$AI$2085)*(AO1806=$AO$7:$AO$2085)*(AP1806=$AP$7:$AP$2085)*(ROW($AE$7:$AE$2085)&lt;&gt;ROW(AE1806))*((S1806=0)*($S$7:$S$2085&gt;0)+(S1806&gt;0)*($S$7:$S$2085=0)))&gt;0,"SALONES UNIDOS",IF(SUMPRODUCT((AE1806=$AE$7:$AE$2085)*(AI1806=$AI$7:$AI$2085)*((AO1806&lt;$AP$7:$AP$2085)*(AP1806&gt;$AO$7:$AO$2085))*(ROW($AE$7:$AE$2085)&lt;&gt;ROW(AE1806)))&gt;0,"Cruzado","Sin cruce")))</f>
        <v/>
      </c>
      <c r="AS1806" s="94" t="str">
        <f t="shared" si="35"/>
        <v>T31SUNAMPEB</v>
      </c>
      <c r="AT1806" s="94" t="str" cm="1">
        <f t="array" ref="AT1806">IF(AS1806="","",IF(SUMPRODUCT((AS1806=$AS$7:$AS$2085)*(AI1806=$AI$7:$AI$2085)*(AO1806=$AO$7:$AO$2085)*(AP1806=$AP$7:$AP$2085)*(ROW($AS$7:$AS$2085)&lt;&gt;ROW(AS1806))*((S1806=0)*($S$7:$S$2085&gt;0)+(S1806&gt;0)*($S$7:$S$2085=0)))&gt;0,"SALONES UNIDOS",IF(SUMPRODUCT((AS1806=$AS$7:$AS$2085)*(AI1806=$AI$7:$AI$2085)*((AO1806&lt;$AP$7:$AP$2085)*(AP1806&gt;$AO$7:$AO$2085))*(ROW($AS$7:$AS$2085)&lt;&gt;ROW(AS1806)))&gt;0,"Cruzado","Sin cruce")))</f>
        <v>Sin cruce</v>
      </c>
    </row>
    <row r="1807" spans="3:46" ht="15.6" hidden="1" customHeight="1">
      <c r="C1807" s="496" t="s">
        <v>572</v>
      </c>
      <c r="D1807" s="15" t="s">
        <v>1058</v>
      </c>
      <c r="E1807" s="15">
        <v>20261</v>
      </c>
      <c r="F1807" s="503" t="s">
        <v>111</v>
      </c>
      <c r="G1807" s="497" t="s">
        <v>80</v>
      </c>
      <c r="H1807" s="503" t="s">
        <v>97</v>
      </c>
      <c r="I1807" s="503">
        <v>2</v>
      </c>
      <c r="J1807" s="503" t="s">
        <v>41</v>
      </c>
      <c r="K1807" s="503" t="s">
        <v>41</v>
      </c>
      <c r="L1807" s="499" t="s">
        <v>1128</v>
      </c>
      <c r="M1807" s="535" t="s">
        <v>610</v>
      </c>
      <c r="N1807" s="15" t="s">
        <v>586</v>
      </c>
      <c r="O1807" s="15" t="s">
        <v>934</v>
      </c>
      <c r="P1807" s="503" t="s">
        <v>624</v>
      </c>
      <c r="Q1807" s="15">
        <v>3</v>
      </c>
      <c r="R1807" s="15">
        <v>2</v>
      </c>
      <c r="S1807" s="479">
        <v>5</v>
      </c>
      <c r="T1807" s="15">
        <v>4</v>
      </c>
      <c r="U1807" s="471"/>
      <c r="V1807" s="550">
        <v>10</v>
      </c>
      <c r="W1807" s="497">
        <v>22275169</v>
      </c>
      <c r="X1807" s="566" t="s">
        <v>410</v>
      </c>
      <c r="Y1807" s="15" t="s">
        <v>196</v>
      </c>
      <c r="Z1807" s="15"/>
      <c r="AA1807" s="15"/>
      <c r="AB1807" s="15"/>
      <c r="AC1807" s="493"/>
      <c r="AD1807" s="15"/>
      <c r="AE1807" s="479"/>
      <c r="AF1807" s="497"/>
      <c r="AG1807" s="497"/>
      <c r="AH1807" s="15" t="s">
        <v>203</v>
      </c>
      <c r="AI1807" s="15">
        <v>1</v>
      </c>
      <c r="AJ1807" s="15">
        <v>8</v>
      </c>
      <c r="AK1807" s="15">
        <v>30</v>
      </c>
      <c r="AL1807" s="15">
        <v>12</v>
      </c>
      <c r="AM1807" s="15">
        <v>40</v>
      </c>
      <c r="AN1807" s="490">
        <f>IF(AJ1807="",S1807,ROUND(((((AL1807/24)+(AM1807/1440))-((AJ1807/24)+(AK1807/1440)))*1440/50),5))</f>
        <v>5</v>
      </c>
      <c r="AO1807" s="491">
        <f>AJ1807/24+AK1807/1440</f>
        <v>0.35416666666666663</v>
      </c>
      <c r="AP1807" s="491">
        <f>AL1807/24+AM1807/1440</f>
        <v>0.52777777777777779</v>
      </c>
      <c r="AQ1807" s="23" t="str" cm="1">
        <f t="array" ref="AQ1807">IF(X1807="","",IF(SUMPRODUCT((X1807=$X$7:$X$2085)*(AI1807=$AI$7:$AI$2085)*(AO1807=$AO$7:$AO$2085)*(AP1807=$AP$7:$AP$2085)*(ROW($X$7:$X$2085)&lt;&gt;ROW(X1807))*((S1807=0)*($S$7:$S$2085&gt;0)+(S1807&gt;0)*($S$7:$S$2085=0)))&gt;0,"SALONES UNIDOS",IF(SUMPRODUCT((X1807=$X$7:$X$2085)*(AI1807=$AI$7:$AI$2085)*((AO1807&lt;$AP$7:$AP$2085)*(AP1807&gt;$AO$7:$AO$2085))*(ROW($X$7:$X$2085)&lt;&gt;ROW(X1807)))&gt;0,"Cruzado","Sin cruce")))</f>
        <v>Sin cruce</v>
      </c>
      <c r="AR1807" s="23" t="str" cm="1">
        <f t="array" ref="AR1807">IF(AE1807="","",IF(SUMPRODUCT((AE1807=$AE$7:$AE$2085)*(AI1807=$AI$7:$AI$2085)*(AO1807=$AO$7:$AO$2085)*(AP1807=$AP$7:$AP$2085)*(ROW($AE$7:$AE$2085)&lt;&gt;ROW(AE1807))*((S1807=0)*($S$7:$S$2085&gt;0)+(S1807&gt;0)*($S$7:$S$2085=0)))&gt;0,"SALONES UNIDOS",IF(SUMPRODUCT((AE1807=$AE$7:$AE$2085)*(AI1807=$AI$7:$AI$2085)*((AO1807&lt;$AP$7:$AP$2085)*(AP1807&gt;$AO$7:$AO$2085))*(ROW($AE$7:$AE$2085)&lt;&gt;ROW(AE1807)))&gt;0,"Cruzado","Sin cruce")))</f>
        <v/>
      </c>
      <c r="AS1807" s="94" t="str">
        <f t="shared" si="35"/>
        <v>T32SUNAMPEA</v>
      </c>
      <c r="AT1807" s="94" t="str" cm="1">
        <f t="array" ref="AT1807">IF(AS1807="","",IF(SUMPRODUCT((AS1807=$AS$7:$AS$2085)*(AI1807=$AI$7:$AI$2085)*(AO1807=$AO$7:$AO$2085)*(AP1807=$AP$7:$AP$2085)*(ROW($AS$7:$AS$2085)&lt;&gt;ROW(AS1807))*((S1807=0)*($S$7:$S$2085&gt;0)+(S1807&gt;0)*($S$7:$S$2085=0)))&gt;0,"SALONES UNIDOS",IF(SUMPRODUCT((AS1807=$AS$7:$AS$2085)*(AI1807=$AI$7:$AI$2085)*((AO1807&lt;$AP$7:$AP$2085)*(AP1807&gt;$AO$7:$AO$2085))*(ROW($AS$7:$AS$2085)&lt;&gt;ROW(AS1807)))&gt;0,"Cruzado","Sin cruce")))</f>
        <v>Sin cruce</v>
      </c>
    </row>
    <row r="1808" spans="3:46" ht="15.6" hidden="1" customHeight="1">
      <c r="C1808" s="496" t="s">
        <v>572</v>
      </c>
      <c r="D1808" s="15" t="s">
        <v>1058</v>
      </c>
      <c r="E1808" s="15">
        <v>20261</v>
      </c>
      <c r="F1808" s="503" t="s">
        <v>111</v>
      </c>
      <c r="G1808" s="497" t="s">
        <v>80</v>
      </c>
      <c r="H1808" s="503" t="s">
        <v>97</v>
      </c>
      <c r="I1808" s="503">
        <v>2</v>
      </c>
      <c r="J1808" s="503" t="s">
        <v>41</v>
      </c>
      <c r="K1808" s="503" t="s">
        <v>41</v>
      </c>
      <c r="L1808" s="499" t="s">
        <v>1129</v>
      </c>
      <c r="M1808" s="535" t="s">
        <v>1130</v>
      </c>
      <c r="N1808" s="15" t="s">
        <v>577</v>
      </c>
      <c r="O1808" s="15" t="s">
        <v>934</v>
      </c>
      <c r="P1808" s="503" t="s">
        <v>579</v>
      </c>
      <c r="Q1808" s="15">
        <v>2</v>
      </c>
      <c r="R1808" s="15">
        <v>2</v>
      </c>
      <c r="S1808" s="479">
        <v>4</v>
      </c>
      <c r="T1808" s="15">
        <v>4</v>
      </c>
      <c r="U1808" s="471"/>
      <c r="V1808" s="550">
        <v>10</v>
      </c>
      <c r="W1808" s="497">
        <v>72155412</v>
      </c>
      <c r="X1808" s="566" t="s">
        <v>505</v>
      </c>
      <c r="Y1808" s="15" t="s">
        <v>579</v>
      </c>
      <c r="Z1808" s="15"/>
      <c r="AA1808" s="15"/>
      <c r="AB1808" s="15"/>
      <c r="AC1808" s="15" t="s">
        <v>1115</v>
      </c>
      <c r="AD1808" s="15"/>
      <c r="AE1808" s="479"/>
      <c r="AF1808" s="497"/>
      <c r="AG1808" s="497"/>
      <c r="AH1808" s="497" t="s">
        <v>203</v>
      </c>
      <c r="AI1808" s="15">
        <v>6</v>
      </c>
      <c r="AJ1808" s="15">
        <v>7</v>
      </c>
      <c r="AK1808" s="15">
        <v>40</v>
      </c>
      <c r="AL1808" s="15">
        <v>11</v>
      </c>
      <c r="AM1808" s="15">
        <v>0</v>
      </c>
      <c r="AN1808" s="490">
        <f>IF(AJ1808="",S1808,ROUND(((((AL1808/24)+(AM1808/1440))-((AJ1808/24)+(AK1808/1440)))*1440/50),5))</f>
        <v>4</v>
      </c>
      <c r="AO1808" s="491">
        <f>AJ1808/24+AK1808/1440</f>
        <v>0.31944444444444448</v>
      </c>
      <c r="AP1808" s="491">
        <f>AL1808/24+AM1808/1440</f>
        <v>0.45833333333333331</v>
      </c>
      <c r="AQ1808" s="23" t="str" cm="1">
        <f t="array" ref="AQ1808">IF(X1808="","",IF(SUMPRODUCT((X1808=$X$7:$X$2085)*(AI1808=$AI$7:$AI$2085)*(AO1808=$AO$7:$AO$2085)*(AP1808=$AP$7:$AP$2085)*(ROW($X$7:$X$2085)&lt;&gt;ROW(X1808))*((S1808=0)*($S$7:$S$2085&gt;0)+(S1808&gt;0)*($S$7:$S$2085=0)))&gt;0,"SALONES UNIDOS",IF(SUMPRODUCT((X1808=$X$7:$X$2085)*(AI1808=$AI$7:$AI$2085)*((AO1808&lt;$AP$7:$AP$2085)*(AP1808&gt;$AO$7:$AO$2085))*(ROW($X$7:$X$2085)&lt;&gt;ROW(X1808)))&gt;0,"Cruzado","Sin cruce")))</f>
        <v>Sin cruce</v>
      </c>
      <c r="AR1808" s="23" t="str" cm="1">
        <f t="array" ref="AR1808">IF(AE1808="","",IF(SUMPRODUCT((AE1808=$AE$7:$AE$2085)*(AI1808=$AI$7:$AI$2085)*(AO1808=$AO$7:$AO$2085)*(AP1808=$AP$7:$AP$2085)*(ROW($AE$7:$AE$2085)&lt;&gt;ROW(AE1808))*((S1808=0)*($S$7:$S$2085&gt;0)+(S1808&gt;0)*($S$7:$S$2085=0)))&gt;0,"SALONES UNIDOS",IF(SUMPRODUCT((AE1808=$AE$7:$AE$2085)*(AI1808=$AI$7:$AI$2085)*((AO1808&lt;$AP$7:$AP$2085)*(AP1808&gt;$AO$7:$AO$2085))*(ROW($AE$7:$AE$2085)&lt;&gt;ROW(AE1808)))&gt;0,"Cruzado","Sin cruce")))</f>
        <v/>
      </c>
      <c r="AS1808" s="94" t="str">
        <f t="shared" si="35"/>
        <v>T32SUNAMPEA</v>
      </c>
      <c r="AT1808" s="94" t="str" cm="1">
        <f t="array" ref="AT1808">IF(AS1808="","",IF(SUMPRODUCT((AS1808=$AS$7:$AS$2085)*(AI1808=$AI$7:$AI$2085)*(AO1808=$AO$7:$AO$2085)*(AP1808=$AP$7:$AP$2085)*(ROW($AS$7:$AS$2085)&lt;&gt;ROW(AS1808))*((S1808=0)*($S$7:$S$2085&gt;0)+(S1808&gt;0)*($S$7:$S$2085=0)))&gt;0,"SALONES UNIDOS",IF(SUMPRODUCT((AS1808=$AS$7:$AS$2085)*(AI1808=$AI$7:$AI$2085)*((AO1808&lt;$AP$7:$AP$2085)*(AP1808&gt;$AO$7:$AO$2085))*(ROW($AS$7:$AS$2085)&lt;&gt;ROW(AS1808)))&gt;0,"Cruzado","Sin cruce")))</f>
        <v>Sin cruce</v>
      </c>
    </row>
    <row r="1809" spans="3:46" ht="15.6" hidden="1" customHeight="1">
      <c r="C1809" s="496" t="s">
        <v>572</v>
      </c>
      <c r="D1809" s="15" t="s">
        <v>1058</v>
      </c>
      <c r="E1809" s="15">
        <v>20261</v>
      </c>
      <c r="F1809" s="503" t="s">
        <v>111</v>
      </c>
      <c r="G1809" s="497" t="s">
        <v>80</v>
      </c>
      <c r="H1809" s="503" t="s">
        <v>97</v>
      </c>
      <c r="I1809" s="503">
        <v>2</v>
      </c>
      <c r="J1809" s="503" t="s">
        <v>41</v>
      </c>
      <c r="K1809" s="503" t="s">
        <v>41</v>
      </c>
      <c r="L1809" s="499" t="s">
        <v>1129</v>
      </c>
      <c r="M1809" s="535" t="s">
        <v>1130</v>
      </c>
      <c r="N1809" s="15" t="s">
        <v>577</v>
      </c>
      <c r="O1809" s="15" t="s">
        <v>934</v>
      </c>
      <c r="P1809" s="503" t="s">
        <v>579</v>
      </c>
      <c r="Q1809" s="15">
        <v>0</v>
      </c>
      <c r="R1809" s="15">
        <v>2</v>
      </c>
      <c r="S1809" s="479">
        <v>2</v>
      </c>
      <c r="T1809" s="15">
        <v>4</v>
      </c>
      <c r="U1809" s="471"/>
      <c r="V1809" s="550">
        <v>10</v>
      </c>
      <c r="W1809" s="497">
        <v>72155412</v>
      </c>
      <c r="X1809" s="566" t="s">
        <v>505</v>
      </c>
      <c r="Y1809" s="15" t="s">
        <v>579</v>
      </c>
      <c r="Z1809" s="15"/>
      <c r="AA1809" s="15"/>
      <c r="AB1809" s="15"/>
      <c r="AC1809" s="493"/>
      <c r="AD1809" s="15"/>
      <c r="AE1809" s="15" t="s">
        <v>1112</v>
      </c>
      <c r="AF1809" s="497"/>
      <c r="AG1809" s="497"/>
      <c r="AH1809" s="497" t="s">
        <v>100</v>
      </c>
      <c r="AI1809" s="15">
        <v>6</v>
      </c>
      <c r="AJ1809" s="15">
        <v>11</v>
      </c>
      <c r="AK1809" s="15">
        <v>0</v>
      </c>
      <c r="AL1809" s="15">
        <v>12</v>
      </c>
      <c r="AM1809" s="15">
        <v>40</v>
      </c>
      <c r="AN1809" s="490">
        <f>IF(AJ1809="",S1809,ROUND(((((AL1809/24)+(AM1809/1440))-((AJ1809/24)+(AK1809/1440)))*1440/50),5))</f>
        <v>2</v>
      </c>
      <c r="AO1809" s="491">
        <f>AJ1809/24+AK1809/1440</f>
        <v>0.45833333333333331</v>
      </c>
      <c r="AP1809" s="491">
        <f>AL1809/24+AM1809/1440</f>
        <v>0.52777777777777779</v>
      </c>
      <c r="AQ1809" s="23" t="str" cm="1">
        <f t="array" ref="AQ1809">IF(X1809="","",IF(SUMPRODUCT((X1809=$X$7:$X$2085)*(AI1809=$AI$7:$AI$2085)*(AO1809=$AO$7:$AO$2085)*(AP1809=$AP$7:$AP$2085)*(ROW($X$7:$X$2085)&lt;&gt;ROW(X1809))*((S1809=0)*($S$7:$S$2085&gt;0)+(S1809&gt;0)*($S$7:$S$2085=0)))&gt;0,"SALONES UNIDOS",IF(SUMPRODUCT((X1809=$X$7:$X$2085)*(AI1809=$AI$7:$AI$2085)*((AO1809&lt;$AP$7:$AP$2085)*(AP1809&gt;$AO$7:$AO$2085))*(ROW($X$7:$X$2085)&lt;&gt;ROW(X1809)))&gt;0,"Cruzado","Sin cruce")))</f>
        <v>Sin cruce</v>
      </c>
      <c r="AR1809" s="23" t="str" cm="1">
        <f t="array" ref="AR1809">IF(AE1809="","",IF(SUMPRODUCT((AE1809=$AE$7:$AE$2085)*(AI1809=$AI$7:$AI$2085)*(AO1809=$AO$7:$AO$2085)*(AP1809=$AP$7:$AP$2085)*(ROW($AE$7:$AE$2085)&lt;&gt;ROW(AE1809))*((S1809=0)*($S$7:$S$2085&gt;0)+(S1809&gt;0)*($S$7:$S$2085=0)))&gt;0,"SALONES UNIDOS",IF(SUMPRODUCT((AE1809=$AE$7:$AE$2085)*(AI1809=$AI$7:$AI$2085)*((AO1809&lt;$AP$7:$AP$2085)*(AP1809&gt;$AO$7:$AO$2085))*(ROW($AE$7:$AE$2085)&lt;&gt;ROW(AE1809)))&gt;0,"Cruzado","Sin cruce")))</f>
        <v>Sin cruce</v>
      </c>
      <c r="AS1809" s="94" t="str">
        <f t="shared" si="35"/>
        <v>T32SUNAMPEA</v>
      </c>
      <c r="AT1809" s="94" t="str" cm="1">
        <f t="array" ref="AT1809">IF(AS1809="","",IF(SUMPRODUCT((AS1809=$AS$7:$AS$2085)*(AI1809=$AI$7:$AI$2085)*(AO1809=$AO$7:$AO$2085)*(AP1809=$AP$7:$AP$2085)*(ROW($AS$7:$AS$2085)&lt;&gt;ROW(AS1809))*((S1809=0)*($S$7:$S$2085&gt;0)+(S1809&gt;0)*($S$7:$S$2085=0)))&gt;0,"SALONES UNIDOS",IF(SUMPRODUCT((AS1809=$AS$7:$AS$2085)*(AI1809=$AI$7:$AI$2085)*((AO1809&lt;$AP$7:$AP$2085)*(AP1809&gt;$AO$7:$AO$2085))*(ROW($AS$7:$AS$2085)&lt;&gt;ROW(AS1809)))&gt;0,"Cruzado","Sin cruce")))</f>
        <v>Sin cruce</v>
      </c>
    </row>
    <row r="1810" spans="3:46" ht="15.6" hidden="1" customHeight="1">
      <c r="C1810" s="496" t="s">
        <v>572</v>
      </c>
      <c r="D1810" s="15" t="s">
        <v>1058</v>
      </c>
      <c r="E1810" s="15">
        <v>20261</v>
      </c>
      <c r="F1810" s="503" t="s">
        <v>111</v>
      </c>
      <c r="G1810" s="497" t="s">
        <v>80</v>
      </c>
      <c r="H1810" s="503" t="s">
        <v>97</v>
      </c>
      <c r="I1810" s="503">
        <v>2</v>
      </c>
      <c r="J1810" s="503" t="s">
        <v>41</v>
      </c>
      <c r="K1810" s="503" t="s">
        <v>41</v>
      </c>
      <c r="L1810" s="499" t="s">
        <v>1131</v>
      </c>
      <c r="M1810" s="535" t="s">
        <v>631</v>
      </c>
      <c r="N1810" s="15" t="s">
        <v>586</v>
      </c>
      <c r="O1810" s="15" t="s">
        <v>934</v>
      </c>
      <c r="P1810" s="503" t="s">
        <v>624</v>
      </c>
      <c r="Q1810" s="15">
        <v>2</v>
      </c>
      <c r="R1810" s="15">
        <v>2</v>
      </c>
      <c r="S1810" s="479">
        <v>4</v>
      </c>
      <c r="T1810" s="15">
        <v>3</v>
      </c>
      <c r="U1810" s="471"/>
      <c r="V1810" s="550">
        <v>10</v>
      </c>
      <c r="W1810" s="497">
        <v>46009984</v>
      </c>
      <c r="X1810" s="566" t="s">
        <v>498</v>
      </c>
      <c r="Y1810" s="15" t="s">
        <v>196</v>
      </c>
      <c r="Z1810" s="15"/>
      <c r="AA1810" s="15"/>
      <c r="AB1810" s="15"/>
      <c r="AC1810" s="493"/>
      <c r="AD1810" s="15"/>
      <c r="AE1810" s="479"/>
      <c r="AF1810" s="497"/>
      <c r="AG1810" s="497"/>
      <c r="AH1810" s="15" t="s">
        <v>203</v>
      </c>
      <c r="AI1810" s="15">
        <v>3</v>
      </c>
      <c r="AJ1810" s="15">
        <v>7</v>
      </c>
      <c r="AK1810" s="15">
        <v>40</v>
      </c>
      <c r="AL1810" s="15">
        <v>11</v>
      </c>
      <c r="AM1810" s="15">
        <v>0</v>
      </c>
      <c r="AN1810" s="490">
        <f>IF(AJ1810="",S1810,ROUND(((((AL1810/24)+(AM1810/1440))-((AJ1810/24)+(AK1810/1440)))*1440/50),5))</f>
        <v>4</v>
      </c>
      <c r="AO1810" s="491">
        <f>AJ1810/24+AK1810/1440</f>
        <v>0.31944444444444448</v>
      </c>
      <c r="AP1810" s="491">
        <f>AL1810/24+AM1810/1440</f>
        <v>0.45833333333333331</v>
      </c>
      <c r="AQ1810" s="23" t="str" cm="1">
        <f t="array" ref="AQ1810">IF(X1810="","",IF(SUMPRODUCT((X1810=$X$7:$X$2085)*(AI1810=$AI$7:$AI$2085)*(AO1810=$AO$7:$AO$2085)*(AP1810=$AP$7:$AP$2085)*(ROW($X$7:$X$2085)&lt;&gt;ROW(X1810))*((S1810=0)*($S$7:$S$2085&gt;0)+(S1810&gt;0)*($S$7:$S$2085=0)))&gt;0,"SALONES UNIDOS",IF(SUMPRODUCT((X1810=$X$7:$X$2085)*(AI1810=$AI$7:$AI$2085)*((AO1810&lt;$AP$7:$AP$2085)*(AP1810&gt;$AO$7:$AO$2085))*(ROW($X$7:$X$2085)&lt;&gt;ROW(X1810)))&gt;0,"Cruzado","Sin cruce")))</f>
        <v>Sin cruce</v>
      </c>
      <c r="AR1810" s="23" t="str" cm="1">
        <f t="array" ref="AR1810">IF(AE1810="","",IF(SUMPRODUCT((AE1810=$AE$7:$AE$2085)*(AI1810=$AI$7:$AI$2085)*(AO1810=$AO$7:$AO$2085)*(AP1810=$AP$7:$AP$2085)*(ROW($AE$7:$AE$2085)&lt;&gt;ROW(AE1810))*((S1810=0)*($S$7:$S$2085&gt;0)+(S1810&gt;0)*($S$7:$S$2085=0)))&gt;0,"SALONES UNIDOS",IF(SUMPRODUCT((AE1810=$AE$7:$AE$2085)*(AI1810=$AI$7:$AI$2085)*((AO1810&lt;$AP$7:$AP$2085)*(AP1810&gt;$AO$7:$AO$2085))*(ROW($AE$7:$AE$2085)&lt;&gt;ROW(AE1810)))&gt;0,"Cruzado","Sin cruce")))</f>
        <v/>
      </c>
      <c r="AS1810" s="94" t="str">
        <f t="shared" si="35"/>
        <v>T32SUNAMPEA</v>
      </c>
      <c r="AT1810" s="94" t="str" cm="1">
        <f t="array" ref="AT1810">IF(AS1810="","",IF(SUMPRODUCT((AS1810=$AS$7:$AS$2085)*(AI1810=$AI$7:$AI$2085)*(AO1810=$AO$7:$AO$2085)*(AP1810=$AP$7:$AP$2085)*(ROW($AS$7:$AS$2085)&lt;&gt;ROW(AS1810))*((S1810=0)*($S$7:$S$2085&gt;0)+(S1810&gt;0)*($S$7:$S$2085=0)))&gt;0,"SALONES UNIDOS",IF(SUMPRODUCT((AS1810=$AS$7:$AS$2085)*(AI1810=$AI$7:$AI$2085)*((AO1810&lt;$AP$7:$AP$2085)*(AP1810&gt;$AO$7:$AO$2085))*(ROW($AS$7:$AS$2085)&lt;&gt;ROW(AS1810)))&gt;0,"Cruzado","Sin cruce")))</f>
        <v>Sin cruce</v>
      </c>
    </row>
    <row r="1811" spans="3:46" ht="15.6" hidden="1" customHeight="1">
      <c r="C1811" s="496" t="s">
        <v>572</v>
      </c>
      <c r="D1811" s="15" t="s">
        <v>1058</v>
      </c>
      <c r="E1811" s="15">
        <v>20261</v>
      </c>
      <c r="F1811" s="503" t="s">
        <v>111</v>
      </c>
      <c r="G1811" s="497" t="s">
        <v>80</v>
      </c>
      <c r="H1811" s="503" t="s">
        <v>97</v>
      </c>
      <c r="I1811" s="503">
        <v>2</v>
      </c>
      <c r="J1811" s="503" t="s">
        <v>41</v>
      </c>
      <c r="K1811" s="503" t="s">
        <v>41</v>
      </c>
      <c r="L1811" s="499" t="s">
        <v>1132</v>
      </c>
      <c r="M1811" s="535" t="s">
        <v>616</v>
      </c>
      <c r="N1811" s="15" t="s">
        <v>586</v>
      </c>
      <c r="O1811" s="15" t="s">
        <v>934</v>
      </c>
      <c r="P1811" s="503" t="s">
        <v>624</v>
      </c>
      <c r="Q1811" s="15">
        <v>2</v>
      </c>
      <c r="R1811" s="15">
        <v>2</v>
      </c>
      <c r="S1811" s="479">
        <v>4</v>
      </c>
      <c r="T1811" s="15">
        <v>3</v>
      </c>
      <c r="U1811" s="471"/>
      <c r="V1811" s="550">
        <v>10</v>
      </c>
      <c r="W1811" s="497">
        <v>21461801</v>
      </c>
      <c r="X1811" s="566" t="s">
        <v>289</v>
      </c>
      <c r="Y1811" s="15" t="s">
        <v>196</v>
      </c>
      <c r="Z1811" s="15"/>
      <c r="AA1811" s="15"/>
      <c r="AB1811" s="15"/>
      <c r="AC1811" s="493"/>
      <c r="AD1811" s="15"/>
      <c r="AE1811" s="479"/>
      <c r="AF1811" s="497"/>
      <c r="AG1811" s="497"/>
      <c r="AH1811" s="15" t="s">
        <v>203</v>
      </c>
      <c r="AI1811" s="15">
        <v>4</v>
      </c>
      <c r="AJ1811" s="15">
        <v>7</v>
      </c>
      <c r="AK1811" s="15">
        <v>40</v>
      </c>
      <c r="AL1811" s="15">
        <v>11</v>
      </c>
      <c r="AM1811" s="15">
        <v>0</v>
      </c>
      <c r="AN1811" s="490">
        <f>IF(AJ1811="",S1811,ROUND(((((AL1811/24)+(AM1811/1440))-((AJ1811/24)+(AK1811/1440)))*1440/50),5))</f>
        <v>4</v>
      </c>
      <c r="AO1811" s="491">
        <f>AJ1811/24+AK1811/1440</f>
        <v>0.31944444444444448</v>
      </c>
      <c r="AP1811" s="491">
        <f>AL1811/24+AM1811/1440</f>
        <v>0.45833333333333331</v>
      </c>
      <c r="AQ1811" s="23" t="str" cm="1">
        <f t="array" ref="AQ1811">IF(X1811="","",IF(SUMPRODUCT((X1811=$X$7:$X$2085)*(AI1811=$AI$7:$AI$2085)*(AO1811=$AO$7:$AO$2085)*(AP1811=$AP$7:$AP$2085)*(ROW($X$7:$X$2085)&lt;&gt;ROW(X1811))*((S1811=0)*($S$7:$S$2085&gt;0)+(S1811&gt;0)*($S$7:$S$2085=0)))&gt;0,"SALONES UNIDOS",IF(SUMPRODUCT((X1811=$X$7:$X$2085)*(AI1811=$AI$7:$AI$2085)*((AO1811&lt;$AP$7:$AP$2085)*(AP1811&gt;$AO$7:$AO$2085))*(ROW($X$7:$X$2085)&lt;&gt;ROW(X1811)))&gt;0,"Cruzado","Sin cruce")))</f>
        <v>Sin cruce</v>
      </c>
      <c r="AR1811" s="23" t="str" cm="1">
        <f t="array" ref="AR1811">IF(AE1811="","",IF(SUMPRODUCT((AE1811=$AE$7:$AE$2085)*(AI1811=$AI$7:$AI$2085)*(AO1811=$AO$7:$AO$2085)*(AP1811=$AP$7:$AP$2085)*(ROW($AE$7:$AE$2085)&lt;&gt;ROW(AE1811))*((S1811=0)*($S$7:$S$2085&gt;0)+(S1811&gt;0)*($S$7:$S$2085=0)))&gt;0,"SALONES UNIDOS",IF(SUMPRODUCT((AE1811=$AE$7:$AE$2085)*(AI1811=$AI$7:$AI$2085)*((AO1811&lt;$AP$7:$AP$2085)*(AP1811&gt;$AO$7:$AO$2085))*(ROW($AE$7:$AE$2085)&lt;&gt;ROW(AE1811)))&gt;0,"Cruzado","Sin cruce")))</f>
        <v/>
      </c>
      <c r="AS1811" s="94" t="str">
        <f t="shared" si="35"/>
        <v>T32SUNAMPEA</v>
      </c>
      <c r="AT1811" s="94" t="str" cm="1">
        <f t="array" ref="AT1811">IF(AS1811="","",IF(SUMPRODUCT((AS1811=$AS$7:$AS$2085)*(AI1811=$AI$7:$AI$2085)*(AO1811=$AO$7:$AO$2085)*(AP1811=$AP$7:$AP$2085)*(ROW($AS$7:$AS$2085)&lt;&gt;ROW(AS1811))*((S1811=0)*($S$7:$S$2085&gt;0)+(S1811&gt;0)*($S$7:$S$2085=0)))&gt;0,"SALONES UNIDOS",IF(SUMPRODUCT((AS1811=$AS$7:$AS$2085)*(AI1811=$AI$7:$AI$2085)*((AO1811&lt;$AP$7:$AP$2085)*(AP1811&gt;$AO$7:$AO$2085))*(ROW($AS$7:$AS$2085)&lt;&gt;ROW(AS1811)))&gt;0,"Cruzado","Sin cruce")))</f>
        <v>Sin cruce</v>
      </c>
    </row>
    <row r="1812" spans="3:46" ht="15.6" hidden="1" customHeight="1">
      <c r="C1812" s="496" t="s">
        <v>572</v>
      </c>
      <c r="D1812" s="15" t="s">
        <v>1058</v>
      </c>
      <c r="E1812" s="15">
        <v>20261</v>
      </c>
      <c r="F1812" s="503" t="s">
        <v>111</v>
      </c>
      <c r="G1812" s="497" t="s">
        <v>80</v>
      </c>
      <c r="H1812" s="503" t="s">
        <v>97</v>
      </c>
      <c r="I1812" s="503">
        <v>2</v>
      </c>
      <c r="J1812" s="503" t="s">
        <v>41</v>
      </c>
      <c r="K1812" s="503" t="s">
        <v>41</v>
      </c>
      <c r="L1812" s="499" t="s">
        <v>1133</v>
      </c>
      <c r="M1812" s="535" t="s">
        <v>621</v>
      </c>
      <c r="N1812" s="15" t="s">
        <v>586</v>
      </c>
      <c r="O1812" s="15" t="s">
        <v>934</v>
      </c>
      <c r="P1812" s="503" t="s">
        <v>624</v>
      </c>
      <c r="Q1812" s="15">
        <v>3</v>
      </c>
      <c r="R1812" s="15">
        <v>2</v>
      </c>
      <c r="S1812" s="479">
        <v>5</v>
      </c>
      <c r="T1812" s="15">
        <v>4</v>
      </c>
      <c r="U1812" s="471"/>
      <c r="V1812" s="550">
        <v>10</v>
      </c>
      <c r="W1812" s="497">
        <v>8822479</v>
      </c>
      <c r="X1812" s="566" t="s">
        <v>218</v>
      </c>
      <c r="Y1812" s="15" t="s">
        <v>196</v>
      </c>
      <c r="Z1812" s="15"/>
      <c r="AA1812" s="15"/>
      <c r="AB1812" s="15"/>
      <c r="AC1812" s="493"/>
      <c r="AD1812" s="15"/>
      <c r="AE1812" s="479"/>
      <c r="AF1812" s="497"/>
      <c r="AG1812" s="497"/>
      <c r="AH1812" s="15" t="s">
        <v>203</v>
      </c>
      <c r="AI1812" s="15">
        <v>3</v>
      </c>
      <c r="AJ1812" s="15">
        <v>12</v>
      </c>
      <c r="AK1812" s="15">
        <v>40</v>
      </c>
      <c r="AL1812" s="15">
        <v>16</v>
      </c>
      <c r="AM1812" s="15">
        <v>50</v>
      </c>
      <c r="AN1812" s="490">
        <f>IF(AJ1812="",S1812,ROUND(((((AL1812/24)+(AM1812/1440))-((AJ1812/24)+(AK1812/1440)))*1440/50),5))</f>
        <v>5</v>
      </c>
      <c r="AO1812" s="491">
        <f>AJ1812/24+AK1812/1440</f>
        <v>0.52777777777777779</v>
      </c>
      <c r="AP1812" s="491">
        <f>AL1812/24+AM1812/1440</f>
        <v>0.70138888888888884</v>
      </c>
      <c r="AQ1812" s="23" t="str" cm="1">
        <f t="array" ref="AQ1812">IF(X1812="","",IF(SUMPRODUCT((X1812=$X$7:$X$2085)*(AI1812=$AI$7:$AI$2085)*(AO1812=$AO$7:$AO$2085)*(AP1812=$AP$7:$AP$2085)*(ROW($X$7:$X$2085)&lt;&gt;ROW(X1812))*((S1812=0)*($S$7:$S$2085&gt;0)+(S1812&gt;0)*($S$7:$S$2085=0)))&gt;0,"SALONES UNIDOS",IF(SUMPRODUCT((X1812=$X$7:$X$2085)*(AI1812=$AI$7:$AI$2085)*((AO1812&lt;$AP$7:$AP$2085)*(AP1812&gt;$AO$7:$AO$2085))*(ROW($X$7:$X$2085)&lt;&gt;ROW(X1812)))&gt;0,"Cruzado","Sin cruce")))</f>
        <v>Sin cruce</v>
      </c>
      <c r="AR1812" s="23" t="str" cm="1">
        <f t="array" ref="AR1812">IF(AE1812="","",IF(SUMPRODUCT((AE1812=$AE$7:$AE$2085)*(AI1812=$AI$7:$AI$2085)*(AO1812=$AO$7:$AO$2085)*(AP1812=$AP$7:$AP$2085)*(ROW($AE$7:$AE$2085)&lt;&gt;ROW(AE1812))*((S1812=0)*($S$7:$S$2085&gt;0)+(S1812&gt;0)*($S$7:$S$2085=0)))&gt;0,"SALONES UNIDOS",IF(SUMPRODUCT((AE1812=$AE$7:$AE$2085)*(AI1812=$AI$7:$AI$2085)*((AO1812&lt;$AP$7:$AP$2085)*(AP1812&gt;$AO$7:$AO$2085))*(ROW($AE$7:$AE$2085)&lt;&gt;ROW(AE1812)))&gt;0,"Cruzado","Sin cruce")))</f>
        <v/>
      </c>
      <c r="AS1812" s="94" t="str">
        <f t="shared" si="35"/>
        <v>T32SUNAMPEA</v>
      </c>
      <c r="AT1812" s="94" t="str" cm="1">
        <f t="array" ref="AT1812">IF(AS1812="","",IF(SUMPRODUCT((AS1812=$AS$7:$AS$2085)*(AI1812=$AI$7:$AI$2085)*(AO1812=$AO$7:$AO$2085)*(AP1812=$AP$7:$AP$2085)*(ROW($AS$7:$AS$2085)&lt;&gt;ROW(AS1812))*((S1812=0)*($S$7:$S$2085&gt;0)+(S1812&gt;0)*($S$7:$S$2085=0)))&gt;0,"SALONES UNIDOS",IF(SUMPRODUCT((AS1812=$AS$7:$AS$2085)*(AI1812=$AI$7:$AI$2085)*((AO1812&lt;$AP$7:$AP$2085)*(AP1812&gt;$AO$7:$AO$2085))*(ROW($AS$7:$AS$2085)&lt;&gt;ROW(AS1812)))&gt;0,"Cruzado","Sin cruce")))</f>
        <v>Sin cruce</v>
      </c>
    </row>
    <row r="1813" spans="3:46" ht="15.6" hidden="1" customHeight="1">
      <c r="C1813" s="496" t="s">
        <v>572</v>
      </c>
      <c r="D1813" s="15" t="s">
        <v>1058</v>
      </c>
      <c r="E1813" s="15">
        <v>20261</v>
      </c>
      <c r="F1813" s="503" t="s">
        <v>111</v>
      </c>
      <c r="G1813" s="497" t="s">
        <v>80</v>
      </c>
      <c r="H1813" s="503" t="s">
        <v>97</v>
      </c>
      <c r="I1813" s="503">
        <v>2</v>
      </c>
      <c r="J1813" s="503" t="s">
        <v>41</v>
      </c>
      <c r="K1813" s="503" t="s">
        <v>41</v>
      </c>
      <c r="L1813" s="499" t="s">
        <v>1134</v>
      </c>
      <c r="M1813" s="535" t="s">
        <v>623</v>
      </c>
      <c r="N1813" s="15" t="s">
        <v>586</v>
      </c>
      <c r="O1813" s="15" t="s">
        <v>934</v>
      </c>
      <c r="P1813" s="503" t="s">
        <v>624</v>
      </c>
      <c r="Q1813" s="15">
        <v>2</v>
      </c>
      <c r="R1813" s="15">
        <v>2</v>
      </c>
      <c r="S1813" s="479">
        <v>4</v>
      </c>
      <c r="T1813" s="15">
        <v>3</v>
      </c>
      <c r="U1813" s="471"/>
      <c r="V1813" s="550">
        <v>10</v>
      </c>
      <c r="W1813" s="497">
        <v>21882544</v>
      </c>
      <c r="X1813" s="566" t="s">
        <v>367</v>
      </c>
      <c r="Y1813" s="15" t="s">
        <v>196</v>
      </c>
      <c r="Z1813" s="15"/>
      <c r="AA1813" s="15"/>
      <c r="AB1813" s="15"/>
      <c r="AC1813" s="493"/>
      <c r="AD1813" s="15"/>
      <c r="AE1813" s="479"/>
      <c r="AF1813" s="497"/>
      <c r="AG1813" s="497"/>
      <c r="AH1813" s="15" t="s">
        <v>203</v>
      </c>
      <c r="AI1813" s="15">
        <v>1</v>
      </c>
      <c r="AJ1813" s="15">
        <v>15</v>
      </c>
      <c r="AK1813" s="15">
        <v>10</v>
      </c>
      <c r="AL1813" s="15">
        <v>18</v>
      </c>
      <c r="AM1813" s="15">
        <v>30</v>
      </c>
      <c r="AN1813" s="490">
        <f>IF(AJ1813="",S1813,ROUND(((((AL1813/24)+(AM1813/1440))-((AJ1813/24)+(AK1813/1440)))*1440/50),5))</f>
        <v>4</v>
      </c>
      <c r="AO1813" s="491">
        <f>AJ1813/24+AK1813/1440</f>
        <v>0.63194444444444442</v>
      </c>
      <c r="AP1813" s="491">
        <f>AL1813/24+AM1813/1440</f>
        <v>0.77083333333333337</v>
      </c>
      <c r="AQ1813" s="23" t="str" cm="1">
        <f t="array" ref="AQ1813">IF(X1813="","",IF(SUMPRODUCT((X1813=$X$7:$X$2085)*(AI1813=$AI$7:$AI$2085)*(AO1813=$AO$7:$AO$2085)*(AP1813=$AP$7:$AP$2085)*(ROW($X$7:$X$2085)&lt;&gt;ROW(X1813))*((S1813=0)*($S$7:$S$2085&gt;0)+(S1813&gt;0)*($S$7:$S$2085=0)))&gt;0,"SALONES UNIDOS",IF(SUMPRODUCT((X1813=$X$7:$X$2085)*(AI1813=$AI$7:$AI$2085)*((AO1813&lt;$AP$7:$AP$2085)*(AP1813&gt;$AO$7:$AO$2085))*(ROW($X$7:$X$2085)&lt;&gt;ROW(X1813)))&gt;0,"Cruzado","Sin cruce")))</f>
        <v>Sin cruce</v>
      </c>
      <c r="AR1813" s="23" t="str" cm="1">
        <f t="array" ref="AR1813">IF(AE1813="","",IF(SUMPRODUCT((AE1813=$AE$7:$AE$2085)*(AI1813=$AI$7:$AI$2085)*(AO1813=$AO$7:$AO$2085)*(AP1813=$AP$7:$AP$2085)*(ROW($AE$7:$AE$2085)&lt;&gt;ROW(AE1813))*((S1813=0)*($S$7:$S$2085&gt;0)+(S1813&gt;0)*($S$7:$S$2085=0)))&gt;0,"SALONES UNIDOS",IF(SUMPRODUCT((AE1813=$AE$7:$AE$2085)*(AI1813=$AI$7:$AI$2085)*((AO1813&lt;$AP$7:$AP$2085)*(AP1813&gt;$AO$7:$AO$2085))*(ROW($AE$7:$AE$2085)&lt;&gt;ROW(AE1813)))&gt;0,"Cruzado","Sin cruce")))</f>
        <v/>
      </c>
      <c r="AS1813" s="94" t="str">
        <f t="shared" si="35"/>
        <v>T32SUNAMPEA</v>
      </c>
      <c r="AT1813" s="94" t="str" cm="1">
        <f t="array" ref="AT1813">IF(AS1813="","",IF(SUMPRODUCT((AS1813=$AS$7:$AS$2085)*(AI1813=$AI$7:$AI$2085)*(AO1813=$AO$7:$AO$2085)*(AP1813=$AP$7:$AP$2085)*(ROW($AS$7:$AS$2085)&lt;&gt;ROW(AS1813))*((S1813=0)*($S$7:$S$2085&gt;0)+(S1813&gt;0)*($S$7:$S$2085=0)))&gt;0,"SALONES UNIDOS",IF(SUMPRODUCT((AS1813=$AS$7:$AS$2085)*(AI1813=$AI$7:$AI$2085)*((AO1813&lt;$AP$7:$AP$2085)*(AP1813&gt;$AO$7:$AO$2085))*(ROW($AS$7:$AS$2085)&lt;&gt;ROW(AS1813)))&gt;0,"Cruzado","Sin cruce")))</f>
        <v>Sin cruce</v>
      </c>
    </row>
    <row r="1814" spans="3:46" ht="15.6" hidden="1" customHeight="1">
      <c r="C1814" s="496" t="s">
        <v>572</v>
      </c>
      <c r="D1814" s="15" t="s">
        <v>1058</v>
      </c>
      <c r="E1814" s="15">
        <v>20261</v>
      </c>
      <c r="F1814" s="503" t="s">
        <v>111</v>
      </c>
      <c r="G1814" s="497" t="s">
        <v>80</v>
      </c>
      <c r="H1814" s="503" t="s">
        <v>97</v>
      </c>
      <c r="I1814" s="503">
        <v>3</v>
      </c>
      <c r="J1814" s="503" t="s">
        <v>41</v>
      </c>
      <c r="K1814" s="503" t="s">
        <v>41</v>
      </c>
      <c r="L1814" s="499" t="s">
        <v>1059</v>
      </c>
      <c r="M1814" s="535" t="s">
        <v>747</v>
      </c>
      <c r="N1814" s="15" t="s">
        <v>577</v>
      </c>
      <c r="O1814" s="15" t="s">
        <v>934</v>
      </c>
      <c r="P1814" s="503" t="s">
        <v>579</v>
      </c>
      <c r="Q1814" s="15">
        <v>2</v>
      </c>
      <c r="R1814" s="15">
        <v>2</v>
      </c>
      <c r="S1814" s="531">
        <v>0</v>
      </c>
      <c r="T1814" s="15">
        <v>3</v>
      </c>
      <c r="U1814" s="471"/>
      <c r="V1814" s="550">
        <v>20</v>
      </c>
      <c r="W1814" s="497">
        <v>41134475</v>
      </c>
      <c r="X1814" s="566" t="s">
        <v>277</v>
      </c>
      <c r="Y1814" s="15" t="s">
        <v>624</v>
      </c>
      <c r="Z1814" s="15"/>
      <c r="AA1814" s="15"/>
      <c r="AB1814" s="15"/>
      <c r="AC1814" s="493"/>
      <c r="AD1814" s="15"/>
      <c r="AE1814" s="479"/>
      <c r="AF1814" s="497"/>
      <c r="AG1814" s="497"/>
      <c r="AH1814" s="15" t="s">
        <v>203</v>
      </c>
      <c r="AI1814" s="15">
        <v>7</v>
      </c>
      <c r="AJ1814" s="15">
        <v>19</v>
      </c>
      <c r="AK1814" s="15">
        <v>20</v>
      </c>
      <c r="AL1814" s="15">
        <v>22</v>
      </c>
      <c r="AM1814" s="15">
        <v>40</v>
      </c>
      <c r="AN1814" s="490">
        <f>IF(AJ1814="",S1814,ROUND(((((AL1814/24)+(AM1814/1440))-((AJ1814/24)+(AK1814/1440)))*1440/50),5))</f>
        <v>4</v>
      </c>
      <c r="AO1814" s="491">
        <f>AJ1814/24+AK1814/1440</f>
        <v>0.80555555555555547</v>
      </c>
      <c r="AP1814" s="491">
        <f>AL1814/24+AM1814/1440</f>
        <v>0.94444444444444442</v>
      </c>
      <c r="AQ1814" s="23" t="str" cm="1">
        <f t="array" ref="AQ1814">IF(X1814="","",IF(SUMPRODUCT((X1814=$X$7:$X$2085)*(AI1814=$AI$7:$AI$2085)*(AO1814=$AO$7:$AO$2085)*(AP1814=$AP$7:$AP$2085)*(ROW($X$7:$X$2085)&lt;&gt;ROW(X1814))*((S1814=0)*($S$7:$S$2085&gt;0)+(S1814&gt;0)*($S$7:$S$2085=0)))&gt;0,"SALONES UNIDOS",IF(SUMPRODUCT((X1814=$X$7:$X$2085)*(AI1814=$AI$7:$AI$2085)*((AO1814&lt;$AP$7:$AP$2085)*(AP1814&gt;$AO$7:$AO$2085))*(ROW($X$7:$X$2085)&lt;&gt;ROW(X1814)))&gt;0,"Cruzado","Sin cruce")))</f>
        <v>SALONES UNIDOS</v>
      </c>
      <c r="AR1814" s="23" t="str" cm="1">
        <f t="array" ref="AR1814">IF(AE1814="","",IF(SUMPRODUCT((AE1814=$AE$7:$AE$2085)*(AI1814=$AI$7:$AI$2085)*(AO1814=$AO$7:$AO$2085)*(AP1814=$AP$7:$AP$2085)*(ROW($AE$7:$AE$2085)&lt;&gt;ROW(AE1814))*((S1814=0)*($S$7:$S$2085&gt;0)+(S1814&gt;0)*($S$7:$S$2085=0)))&gt;0,"SALONES UNIDOS",IF(SUMPRODUCT((AE1814=$AE$7:$AE$2085)*(AI1814=$AI$7:$AI$2085)*((AO1814&lt;$AP$7:$AP$2085)*(AP1814&gt;$AO$7:$AO$2085))*(ROW($AE$7:$AE$2085)&lt;&gt;ROW(AE1814)))&gt;0,"Cruzado","Sin cruce")))</f>
        <v/>
      </c>
      <c r="AS1814" s="94" t="str">
        <f t="shared" si="35"/>
        <v>T33SUNAMPEA</v>
      </c>
      <c r="AT1814" s="94" t="str" cm="1">
        <f t="array" ref="AT1814">IF(AS1814="","",IF(SUMPRODUCT((AS1814=$AS$7:$AS$2085)*(AI1814=$AI$7:$AI$2085)*(AO1814=$AO$7:$AO$2085)*(AP1814=$AP$7:$AP$2085)*(ROW($AS$7:$AS$2085)&lt;&gt;ROW(AS1814))*((S1814=0)*($S$7:$S$2085&gt;0)+(S1814&gt;0)*($S$7:$S$2085=0)))&gt;0,"SALONES UNIDOS",IF(SUMPRODUCT((AS1814=$AS$7:$AS$2085)*(AI1814=$AI$7:$AI$2085)*((AO1814&lt;$AP$7:$AP$2085)*(AP1814&gt;$AO$7:$AO$2085))*(ROW($AS$7:$AS$2085)&lt;&gt;ROW(AS1814)))&gt;0,"Cruzado","Sin cruce")))</f>
        <v>Sin cruce</v>
      </c>
    </row>
    <row r="1815" spans="3:46" ht="15.6" hidden="1" customHeight="1">
      <c r="C1815" s="496" t="s">
        <v>572</v>
      </c>
      <c r="D1815" s="15" t="s">
        <v>1058</v>
      </c>
      <c r="E1815" s="15">
        <v>20261</v>
      </c>
      <c r="F1815" s="503" t="s">
        <v>111</v>
      </c>
      <c r="G1815" s="497" t="s">
        <v>80</v>
      </c>
      <c r="H1815" s="503" t="s">
        <v>97</v>
      </c>
      <c r="I1815" s="503">
        <v>3</v>
      </c>
      <c r="J1815" s="503" t="s">
        <v>41</v>
      </c>
      <c r="K1815" s="503" t="s">
        <v>41</v>
      </c>
      <c r="L1815" s="499" t="s">
        <v>1060</v>
      </c>
      <c r="M1815" s="535" t="s">
        <v>858</v>
      </c>
      <c r="N1815" s="15" t="s">
        <v>586</v>
      </c>
      <c r="O1815" s="15" t="s">
        <v>934</v>
      </c>
      <c r="P1815" s="503" t="s">
        <v>624</v>
      </c>
      <c r="Q1815" s="15">
        <v>3</v>
      </c>
      <c r="R1815" s="15">
        <v>2</v>
      </c>
      <c r="S1815" s="531">
        <v>0</v>
      </c>
      <c r="T1815" s="15">
        <v>4</v>
      </c>
      <c r="U1815" s="471"/>
      <c r="V1815" s="550">
        <v>20</v>
      </c>
      <c r="W1815" s="497">
        <v>21836179</v>
      </c>
      <c r="X1815" s="566" t="s">
        <v>217</v>
      </c>
      <c r="Y1815" s="15" t="s">
        <v>624</v>
      </c>
      <c r="Z1815" s="15"/>
      <c r="AA1815" s="15"/>
      <c r="AB1815" s="15"/>
      <c r="AC1815" s="493"/>
      <c r="AD1815" s="15"/>
      <c r="AE1815" s="479"/>
      <c r="AF1815" s="497"/>
      <c r="AG1815" s="497"/>
      <c r="AH1815" s="15" t="s">
        <v>203</v>
      </c>
      <c r="AI1815" s="15">
        <v>6</v>
      </c>
      <c r="AJ1815" s="15">
        <v>15</v>
      </c>
      <c r="AK1815" s="15">
        <v>10</v>
      </c>
      <c r="AL1815" s="15">
        <v>19</v>
      </c>
      <c r="AM1815" s="15">
        <v>20</v>
      </c>
      <c r="AN1815" s="490">
        <f>IF(AJ1815="",S1815,ROUND(((((AL1815/24)+(AM1815/1440))-((AJ1815/24)+(AK1815/1440)))*1440/50),5))</f>
        <v>5</v>
      </c>
      <c r="AO1815" s="491">
        <f>AJ1815/24+AK1815/1440</f>
        <v>0.63194444444444442</v>
      </c>
      <c r="AP1815" s="491">
        <f>AL1815/24+AM1815/1440</f>
        <v>0.80555555555555547</v>
      </c>
      <c r="AQ1815" s="23" t="str" cm="1">
        <f t="array" ref="AQ1815">IF(X1815="","",IF(SUMPRODUCT((X1815=$X$7:$X$2085)*(AI1815=$AI$7:$AI$2085)*(AO1815=$AO$7:$AO$2085)*(AP1815=$AP$7:$AP$2085)*(ROW($X$7:$X$2085)&lt;&gt;ROW(X1815))*((S1815=0)*($S$7:$S$2085&gt;0)+(S1815&gt;0)*($S$7:$S$2085=0)))&gt;0,"SALONES UNIDOS",IF(SUMPRODUCT((X1815=$X$7:$X$2085)*(AI1815=$AI$7:$AI$2085)*((AO1815&lt;$AP$7:$AP$2085)*(AP1815&gt;$AO$7:$AO$2085))*(ROW($X$7:$X$2085)&lt;&gt;ROW(X1815)))&gt;0,"Cruzado","Sin cruce")))</f>
        <v>SALONES UNIDOS</v>
      </c>
      <c r="AR1815" s="23" t="str" cm="1">
        <f t="array" ref="AR1815">IF(AE1815="","",IF(SUMPRODUCT((AE1815=$AE$7:$AE$2085)*(AI1815=$AI$7:$AI$2085)*(AO1815=$AO$7:$AO$2085)*(AP1815=$AP$7:$AP$2085)*(ROW($AE$7:$AE$2085)&lt;&gt;ROW(AE1815))*((S1815=0)*($S$7:$S$2085&gt;0)+(S1815&gt;0)*($S$7:$S$2085=0)))&gt;0,"SALONES UNIDOS",IF(SUMPRODUCT((AE1815=$AE$7:$AE$2085)*(AI1815=$AI$7:$AI$2085)*((AO1815&lt;$AP$7:$AP$2085)*(AP1815&gt;$AO$7:$AO$2085))*(ROW($AE$7:$AE$2085)&lt;&gt;ROW(AE1815)))&gt;0,"Cruzado","Sin cruce")))</f>
        <v/>
      </c>
      <c r="AS1815" s="94" t="str">
        <f t="shared" si="35"/>
        <v>T33SUNAMPEA</v>
      </c>
      <c r="AT1815" s="94" t="str" cm="1">
        <f t="array" ref="AT1815">IF(AS1815="","",IF(SUMPRODUCT((AS1815=$AS$7:$AS$2085)*(AI1815=$AI$7:$AI$2085)*(AO1815=$AO$7:$AO$2085)*(AP1815=$AP$7:$AP$2085)*(ROW($AS$7:$AS$2085)&lt;&gt;ROW(AS1815))*((S1815=0)*($S$7:$S$2085&gt;0)+(S1815&gt;0)*($S$7:$S$2085=0)))&gt;0,"SALONES UNIDOS",IF(SUMPRODUCT((AS1815=$AS$7:$AS$2085)*(AI1815=$AI$7:$AI$2085)*((AO1815&lt;$AP$7:$AP$2085)*(AP1815&gt;$AO$7:$AO$2085))*(ROW($AS$7:$AS$2085)&lt;&gt;ROW(AS1815)))&gt;0,"Cruzado","Sin cruce")))</f>
        <v>Sin cruce</v>
      </c>
    </row>
    <row r="1816" spans="3:46" ht="15.6" hidden="1" customHeight="1">
      <c r="C1816" s="496" t="s">
        <v>572</v>
      </c>
      <c r="D1816" s="15" t="s">
        <v>1058</v>
      </c>
      <c r="E1816" s="15">
        <v>20261</v>
      </c>
      <c r="F1816" s="503" t="s">
        <v>111</v>
      </c>
      <c r="G1816" s="497" t="s">
        <v>80</v>
      </c>
      <c r="H1816" s="503" t="s">
        <v>97</v>
      </c>
      <c r="I1816" s="503">
        <v>3</v>
      </c>
      <c r="J1816" s="503" t="s">
        <v>41</v>
      </c>
      <c r="K1816" s="503" t="s">
        <v>41</v>
      </c>
      <c r="L1816" s="499" t="s">
        <v>1061</v>
      </c>
      <c r="M1816" s="535" t="s">
        <v>1062</v>
      </c>
      <c r="N1816" s="15" t="s">
        <v>710</v>
      </c>
      <c r="O1816" s="15" t="s">
        <v>934</v>
      </c>
      <c r="P1816" s="503" t="s">
        <v>579</v>
      </c>
      <c r="Q1816" s="15">
        <v>3</v>
      </c>
      <c r="R1816" s="15">
        <v>0</v>
      </c>
      <c r="S1816" s="479">
        <v>3</v>
      </c>
      <c r="T1816" s="15">
        <v>4</v>
      </c>
      <c r="U1816" s="471"/>
      <c r="V1816" s="550">
        <v>20</v>
      </c>
      <c r="W1816" s="497">
        <v>72940603</v>
      </c>
      <c r="X1816" s="566" t="s">
        <v>471</v>
      </c>
      <c r="Y1816" s="15" t="s">
        <v>579</v>
      </c>
      <c r="Z1816" s="15"/>
      <c r="AA1816" s="15"/>
      <c r="AB1816" s="15"/>
      <c r="AC1816" s="15" t="s">
        <v>1115</v>
      </c>
      <c r="AD1816" s="15"/>
      <c r="AE1816" s="479"/>
      <c r="AF1816" s="497"/>
      <c r="AG1816" s="497"/>
      <c r="AH1816" s="497" t="s">
        <v>582</v>
      </c>
      <c r="AI1816" s="15">
        <v>2</v>
      </c>
      <c r="AJ1816" s="15">
        <v>16</v>
      </c>
      <c r="AK1816" s="15">
        <v>0</v>
      </c>
      <c r="AL1816" s="15">
        <v>18</v>
      </c>
      <c r="AM1816" s="15">
        <v>30</v>
      </c>
      <c r="AN1816" s="490">
        <f>IF(AJ1816="",S1816,ROUND(((((AL1816/24)+(AM1816/1440))-((AJ1816/24)+(AK1816/1440)))*1440/50),5))</f>
        <v>3</v>
      </c>
      <c r="AO1816" s="491">
        <f>AJ1816/24+AK1816/1440</f>
        <v>0.66666666666666663</v>
      </c>
      <c r="AP1816" s="491">
        <f>AL1816/24+AM1816/1440</f>
        <v>0.77083333333333337</v>
      </c>
      <c r="AQ1816" s="23" t="str" cm="1">
        <f t="array" ref="AQ1816">IF(X1816="","",IF(SUMPRODUCT((X1816=$X$7:$X$2085)*(AI1816=$AI$7:$AI$2085)*(AO1816=$AO$7:$AO$2085)*(AP1816=$AP$7:$AP$2085)*(ROW($X$7:$X$2085)&lt;&gt;ROW(X1816))*((S1816=0)*($S$7:$S$2085&gt;0)+(S1816&gt;0)*($S$7:$S$2085=0)))&gt;0,"SALONES UNIDOS",IF(SUMPRODUCT((X1816=$X$7:$X$2085)*(AI1816=$AI$7:$AI$2085)*((AO1816&lt;$AP$7:$AP$2085)*(AP1816&gt;$AO$7:$AO$2085))*(ROW($X$7:$X$2085)&lt;&gt;ROW(X1816)))&gt;0,"Cruzado","Sin cruce")))</f>
        <v>Sin cruce</v>
      </c>
      <c r="AR1816" s="23" t="str" cm="1">
        <f t="array" ref="AR1816">IF(AE1816="","",IF(SUMPRODUCT((AE1816=$AE$7:$AE$2085)*(AI1816=$AI$7:$AI$2085)*(AO1816=$AO$7:$AO$2085)*(AP1816=$AP$7:$AP$2085)*(ROW($AE$7:$AE$2085)&lt;&gt;ROW(AE1816))*((S1816=0)*($S$7:$S$2085&gt;0)+(S1816&gt;0)*($S$7:$S$2085=0)))&gt;0,"SALONES UNIDOS",IF(SUMPRODUCT((AE1816=$AE$7:$AE$2085)*(AI1816=$AI$7:$AI$2085)*((AO1816&lt;$AP$7:$AP$2085)*(AP1816&gt;$AO$7:$AO$2085))*(ROW($AE$7:$AE$2085)&lt;&gt;ROW(AE1816)))&gt;0,"Cruzado","Sin cruce")))</f>
        <v/>
      </c>
      <c r="AS1816" s="94" t="str">
        <f t="shared" si="35"/>
        <v>T33SUNAMPEA</v>
      </c>
      <c r="AT1816" s="94" t="str" cm="1">
        <f t="array" ref="AT1816">IF(AS1816="","",IF(SUMPRODUCT((AS1816=$AS$7:$AS$2085)*(AI1816=$AI$7:$AI$2085)*(AO1816=$AO$7:$AO$2085)*(AP1816=$AP$7:$AP$2085)*(ROW($AS$7:$AS$2085)&lt;&gt;ROW(AS1816))*((S1816=0)*($S$7:$S$2085&gt;0)+(S1816&gt;0)*($S$7:$S$2085=0)))&gt;0,"SALONES UNIDOS",IF(SUMPRODUCT((AS1816=$AS$7:$AS$2085)*(AI1816=$AI$7:$AI$2085)*((AO1816&lt;$AP$7:$AP$2085)*(AP1816&gt;$AO$7:$AO$2085))*(ROW($AS$7:$AS$2085)&lt;&gt;ROW(AS1816)))&gt;0,"Cruzado","Sin cruce")))</f>
        <v>Sin cruce</v>
      </c>
    </row>
    <row r="1817" spans="3:46" ht="15.6" hidden="1" customHeight="1">
      <c r="C1817" s="496" t="s">
        <v>572</v>
      </c>
      <c r="D1817" s="15" t="s">
        <v>1058</v>
      </c>
      <c r="E1817" s="15">
        <v>20261</v>
      </c>
      <c r="F1817" s="503" t="s">
        <v>111</v>
      </c>
      <c r="G1817" s="497" t="s">
        <v>80</v>
      </c>
      <c r="H1817" s="503" t="s">
        <v>97</v>
      </c>
      <c r="I1817" s="503">
        <v>3</v>
      </c>
      <c r="J1817" s="503" t="s">
        <v>41</v>
      </c>
      <c r="K1817" s="503" t="s">
        <v>41</v>
      </c>
      <c r="L1817" s="499" t="s">
        <v>1061</v>
      </c>
      <c r="M1817" s="535" t="s">
        <v>1062</v>
      </c>
      <c r="N1817" s="15" t="s">
        <v>710</v>
      </c>
      <c r="O1817" s="15" t="s">
        <v>934</v>
      </c>
      <c r="P1817" s="503" t="s">
        <v>579</v>
      </c>
      <c r="Q1817" s="15">
        <v>0</v>
      </c>
      <c r="R1817" s="15">
        <v>2</v>
      </c>
      <c r="S1817" s="479">
        <v>2</v>
      </c>
      <c r="T1817" s="15">
        <v>4</v>
      </c>
      <c r="U1817" s="471"/>
      <c r="V1817" s="550">
        <v>20</v>
      </c>
      <c r="W1817" s="497">
        <v>72940603</v>
      </c>
      <c r="X1817" s="566" t="s">
        <v>471</v>
      </c>
      <c r="Y1817" s="15" t="s">
        <v>579</v>
      </c>
      <c r="Z1817" s="15"/>
      <c r="AA1817" s="15"/>
      <c r="AB1817" s="15"/>
      <c r="AC1817" s="493"/>
      <c r="AD1817" s="15"/>
      <c r="AE1817" s="15" t="s">
        <v>1116</v>
      </c>
      <c r="AF1817" s="497"/>
      <c r="AG1817" s="497"/>
      <c r="AH1817" s="497" t="s">
        <v>100</v>
      </c>
      <c r="AI1817" s="15">
        <v>2</v>
      </c>
      <c r="AJ1817" s="15">
        <v>18</v>
      </c>
      <c r="AK1817" s="15">
        <v>30</v>
      </c>
      <c r="AL1817" s="15">
        <v>20</v>
      </c>
      <c r="AM1817" s="15">
        <v>10</v>
      </c>
      <c r="AN1817" s="490">
        <f>IF(AJ1817="",S1817,ROUND(((((AL1817/24)+(AM1817/1440))-((AJ1817/24)+(AK1817/1440)))*1440/50),5))</f>
        <v>2</v>
      </c>
      <c r="AO1817" s="491">
        <f>AJ1817/24+AK1817/1440</f>
        <v>0.77083333333333337</v>
      </c>
      <c r="AP1817" s="491">
        <f>AL1817/24+AM1817/1440</f>
        <v>0.84027777777777779</v>
      </c>
      <c r="AQ1817" s="23" t="str" cm="1">
        <f t="array" ref="AQ1817">IF(X1817="","",IF(SUMPRODUCT((X1817=$X$7:$X$2085)*(AI1817=$AI$7:$AI$2085)*(AO1817=$AO$7:$AO$2085)*(AP1817=$AP$7:$AP$2085)*(ROW($X$7:$X$2085)&lt;&gt;ROW(X1817))*((S1817=0)*($S$7:$S$2085&gt;0)+(S1817&gt;0)*($S$7:$S$2085=0)))&gt;0,"SALONES UNIDOS",IF(SUMPRODUCT((X1817=$X$7:$X$2085)*(AI1817=$AI$7:$AI$2085)*((AO1817&lt;$AP$7:$AP$2085)*(AP1817&gt;$AO$7:$AO$2085))*(ROW($X$7:$X$2085)&lt;&gt;ROW(X1817)))&gt;0,"Cruzado","Sin cruce")))</f>
        <v>Sin cruce</v>
      </c>
      <c r="AR1817" s="23" t="str" cm="1">
        <f t="array" ref="AR1817">IF(AE1817="","",IF(SUMPRODUCT((AE1817=$AE$7:$AE$2085)*(AI1817=$AI$7:$AI$2085)*(AO1817=$AO$7:$AO$2085)*(AP1817=$AP$7:$AP$2085)*(ROW($AE$7:$AE$2085)&lt;&gt;ROW(AE1817))*((S1817=0)*($S$7:$S$2085&gt;0)+(S1817&gt;0)*($S$7:$S$2085=0)))&gt;0,"SALONES UNIDOS",IF(SUMPRODUCT((AE1817=$AE$7:$AE$2085)*(AI1817=$AI$7:$AI$2085)*((AO1817&lt;$AP$7:$AP$2085)*(AP1817&gt;$AO$7:$AO$2085))*(ROW($AE$7:$AE$2085)&lt;&gt;ROW(AE1817)))&gt;0,"Cruzado","Sin cruce")))</f>
        <v>Sin cruce</v>
      </c>
      <c r="AS1817" s="94" t="str">
        <f t="shared" si="35"/>
        <v>T33SUNAMPEA</v>
      </c>
      <c r="AT1817" s="94" t="str" cm="1">
        <f t="array" ref="AT1817">IF(AS1817="","",IF(SUMPRODUCT((AS1817=$AS$7:$AS$2085)*(AI1817=$AI$7:$AI$2085)*(AO1817=$AO$7:$AO$2085)*(AP1817=$AP$7:$AP$2085)*(ROW($AS$7:$AS$2085)&lt;&gt;ROW(AS1817))*((S1817=0)*($S$7:$S$2085&gt;0)+(S1817&gt;0)*($S$7:$S$2085=0)))&gt;0,"SALONES UNIDOS",IF(SUMPRODUCT((AS1817=$AS$7:$AS$2085)*(AI1817=$AI$7:$AI$2085)*((AO1817&lt;$AP$7:$AP$2085)*(AP1817&gt;$AO$7:$AO$2085))*(ROW($AS$7:$AS$2085)&lt;&gt;ROW(AS1817)))&gt;0,"Cruzado","Sin cruce")))</f>
        <v>Sin cruce</v>
      </c>
    </row>
    <row r="1818" spans="3:46" ht="15.6" hidden="1" customHeight="1">
      <c r="C1818" s="496" t="s">
        <v>572</v>
      </c>
      <c r="D1818" s="15" t="s">
        <v>1058</v>
      </c>
      <c r="E1818" s="15">
        <v>20261</v>
      </c>
      <c r="F1818" s="503" t="s">
        <v>111</v>
      </c>
      <c r="G1818" s="497" t="s">
        <v>80</v>
      </c>
      <c r="H1818" s="503" t="s">
        <v>97</v>
      </c>
      <c r="I1818" s="503">
        <v>3</v>
      </c>
      <c r="J1818" s="503" t="s">
        <v>41</v>
      </c>
      <c r="K1818" s="503" t="s">
        <v>41</v>
      </c>
      <c r="L1818" s="499" t="s">
        <v>1063</v>
      </c>
      <c r="M1818" s="535" t="s">
        <v>1042</v>
      </c>
      <c r="N1818" s="15" t="s">
        <v>577</v>
      </c>
      <c r="O1818" s="15" t="s">
        <v>934</v>
      </c>
      <c r="P1818" s="503" t="s">
        <v>579</v>
      </c>
      <c r="Q1818" s="15">
        <v>2</v>
      </c>
      <c r="R1818" s="15">
        <v>0</v>
      </c>
      <c r="S1818" s="531">
        <v>0</v>
      </c>
      <c r="T1818" s="15">
        <v>4</v>
      </c>
      <c r="U1818" s="471"/>
      <c r="V1818" s="550">
        <v>20</v>
      </c>
      <c r="W1818" s="497">
        <v>72940603</v>
      </c>
      <c r="X1818" s="566" t="s">
        <v>471</v>
      </c>
      <c r="Y1818" s="15" t="s">
        <v>579</v>
      </c>
      <c r="Z1818" s="15"/>
      <c r="AA1818" s="15"/>
      <c r="AB1818" s="15"/>
      <c r="AC1818" s="15" t="s">
        <v>1107</v>
      </c>
      <c r="AD1818" s="15"/>
      <c r="AE1818" s="479"/>
      <c r="AF1818" s="497"/>
      <c r="AG1818" s="497"/>
      <c r="AH1818" s="497" t="s">
        <v>582</v>
      </c>
      <c r="AI1818" s="15">
        <v>3</v>
      </c>
      <c r="AJ1818" s="15">
        <v>14</v>
      </c>
      <c r="AK1818" s="15">
        <v>20</v>
      </c>
      <c r="AL1818" s="15">
        <v>16</v>
      </c>
      <c r="AM1818" s="15">
        <v>0</v>
      </c>
      <c r="AN1818" s="490">
        <f>IF(AJ1818="",S1818,ROUND(((((AL1818/24)+(AM1818/1440))-((AJ1818/24)+(AK1818/1440)))*1440/50),5))</f>
        <v>2</v>
      </c>
      <c r="AO1818" s="491">
        <f>AJ1818/24+AK1818/1440</f>
        <v>0.59722222222222221</v>
      </c>
      <c r="AP1818" s="491">
        <f>AL1818/24+AM1818/1440</f>
        <v>0.66666666666666663</v>
      </c>
      <c r="AQ1818" s="23" t="str" cm="1">
        <f t="array" ref="AQ1818">IF(X1818="","",IF(SUMPRODUCT((X1818=$X$7:$X$2085)*(AI1818=$AI$7:$AI$2085)*(AO1818=$AO$7:$AO$2085)*(AP1818=$AP$7:$AP$2085)*(ROW($X$7:$X$2085)&lt;&gt;ROW(X1818))*((S1818=0)*($S$7:$S$2085&gt;0)+(S1818&gt;0)*($S$7:$S$2085=0)))&gt;0,"SALONES UNIDOS",IF(SUMPRODUCT((X1818=$X$7:$X$2085)*(AI1818=$AI$7:$AI$2085)*((AO1818&lt;$AP$7:$AP$2085)*(AP1818&gt;$AO$7:$AO$2085))*(ROW($X$7:$X$2085)&lt;&gt;ROW(X1818)))&gt;0,"Cruzado","Sin cruce")))</f>
        <v>SALONES UNIDOS</v>
      </c>
      <c r="AR1818" s="23" t="str" cm="1">
        <f t="array" ref="AR1818">IF(AE1818="","",IF(SUMPRODUCT((AE1818=$AE$7:$AE$2085)*(AI1818=$AI$7:$AI$2085)*(AO1818=$AO$7:$AO$2085)*(AP1818=$AP$7:$AP$2085)*(ROW($AE$7:$AE$2085)&lt;&gt;ROW(AE1818))*((S1818=0)*($S$7:$S$2085&gt;0)+(S1818&gt;0)*($S$7:$S$2085=0)))&gt;0,"SALONES UNIDOS",IF(SUMPRODUCT((AE1818=$AE$7:$AE$2085)*(AI1818=$AI$7:$AI$2085)*((AO1818&lt;$AP$7:$AP$2085)*(AP1818&gt;$AO$7:$AO$2085))*(ROW($AE$7:$AE$2085)&lt;&gt;ROW(AE1818)))&gt;0,"Cruzado","Sin cruce")))</f>
        <v/>
      </c>
      <c r="AS1818" s="94" t="str">
        <f t="shared" si="35"/>
        <v>T33SUNAMPEA</v>
      </c>
      <c r="AT1818" s="94" t="str" cm="1">
        <f t="array" ref="AT1818">IF(AS1818="","",IF(SUMPRODUCT((AS1818=$AS$7:$AS$2085)*(AI1818=$AI$7:$AI$2085)*(AO1818=$AO$7:$AO$2085)*(AP1818=$AP$7:$AP$2085)*(ROW($AS$7:$AS$2085)&lt;&gt;ROW(AS1818))*((S1818=0)*($S$7:$S$2085&gt;0)+(S1818&gt;0)*($S$7:$S$2085=0)))&gt;0,"SALONES UNIDOS",IF(SUMPRODUCT((AS1818=$AS$7:$AS$2085)*(AI1818=$AI$7:$AI$2085)*((AO1818&lt;$AP$7:$AP$2085)*(AP1818&gt;$AO$7:$AO$2085))*(ROW($AS$7:$AS$2085)&lt;&gt;ROW(AS1818)))&gt;0,"Cruzado","Sin cruce")))</f>
        <v>Sin cruce</v>
      </c>
    </row>
    <row r="1819" spans="3:46" ht="15.6" hidden="1" customHeight="1">
      <c r="C1819" s="496" t="s">
        <v>572</v>
      </c>
      <c r="D1819" s="15" t="s">
        <v>1058</v>
      </c>
      <c r="E1819" s="15">
        <v>20261</v>
      </c>
      <c r="F1819" s="503" t="s">
        <v>111</v>
      </c>
      <c r="G1819" s="497" t="s">
        <v>80</v>
      </c>
      <c r="H1819" s="503" t="s">
        <v>97</v>
      </c>
      <c r="I1819" s="503">
        <v>3</v>
      </c>
      <c r="J1819" s="503" t="s">
        <v>41</v>
      </c>
      <c r="K1819" s="503" t="s">
        <v>41</v>
      </c>
      <c r="L1819" s="499" t="s">
        <v>1063</v>
      </c>
      <c r="M1819" s="535" t="s">
        <v>1042</v>
      </c>
      <c r="N1819" s="15" t="s">
        <v>577</v>
      </c>
      <c r="O1819" s="15" t="s">
        <v>934</v>
      </c>
      <c r="P1819" s="503" t="s">
        <v>579</v>
      </c>
      <c r="Q1819" s="15">
        <v>0</v>
      </c>
      <c r="R1819" s="15">
        <v>4</v>
      </c>
      <c r="S1819" s="531">
        <v>0</v>
      </c>
      <c r="T1819" s="15">
        <v>4</v>
      </c>
      <c r="U1819" s="471"/>
      <c r="V1819" s="550">
        <v>20</v>
      </c>
      <c r="W1819" s="497">
        <v>72940603</v>
      </c>
      <c r="X1819" s="566" t="s">
        <v>471</v>
      </c>
      <c r="Y1819" s="15" t="s">
        <v>579</v>
      </c>
      <c r="Z1819" s="15"/>
      <c r="AA1819" s="15"/>
      <c r="AB1819" s="15"/>
      <c r="AC1819" s="493"/>
      <c r="AD1819" s="15"/>
      <c r="AE1819" s="15" t="s">
        <v>1116</v>
      </c>
      <c r="AF1819" s="497"/>
      <c r="AG1819" s="497"/>
      <c r="AH1819" s="497" t="s">
        <v>100</v>
      </c>
      <c r="AI1819" s="15">
        <v>3</v>
      </c>
      <c r="AJ1819" s="15">
        <v>16</v>
      </c>
      <c r="AK1819" s="15">
        <v>0</v>
      </c>
      <c r="AL1819" s="15">
        <v>19</v>
      </c>
      <c r="AM1819" s="15">
        <v>20</v>
      </c>
      <c r="AN1819" s="490">
        <f>IF(AJ1819="",S1819,ROUND(((((AL1819/24)+(AM1819/1440))-((AJ1819/24)+(AK1819/1440)))*1440/50),5))</f>
        <v>4</v>
      </c>
      <c r="AO1819" s="491">
        <f>AJ1819/24+AK1819/1440</f>
        <v>0.66666666666666663</v>
      </c>
      <c r="AP1819" s="491">
        <f>AL1819/24+AM1819/1440</f>
        <v>0.80555555555555547</v>
      </c>
      <c r="AQ1819" s="23" t="str" cm="1">
        <f t="array" ref="AQ1819">IF(X1819="","",IF(SUMPRODUCT((X1819=$X$7:$X$2085)*(AI1819=$AI$7:$AI$2085)*(AO1819=$AO$7:$AO$2085)*(AP1819=$AP$7:$AP$2085)*(ROW($X$7:$X$2085)&lt;&gt;ROW(X1819))*((S1819=0)*($S$7:$S$2085&gt;0)+(S1819&gt;0)*($S$7:$S$2085=0)))&gt;0,"SALONES UNIDOS",IF(SUMPRODUCT((X1819=$X$7:$X$2085)*(AI1819=$AI$7:$AI$2085)*((AO1819&lt;$AP$7:$AP$2085)*(AP1819&gt;$AO$7:$AO$2085))*(ROW($X$7:$X$2085)&lt;&gt;ROW(X1819)))&gt;0,"Cruzado","Sin cruce")))</f>
        <v>SALONES UNIDOS</v>
      </c>
      <c r="AR1819" s="23" t="str" cm="1">
        <f t="array" ref="AR1819">IF(AE1819="","",IF(SUMPRODUCT((AE1819=$AE$7:$AE$2085)*(AI1819=$AI$7:$AI$2085)*(AO1819=$AO$7:$AO$2085)*(AP1819=$AP$7:$AP$2085)*(ROW($AE$7:$AE$2085)&lt;&gt;ROW(AE1819))*((S1819=0)*($S$7:$S$2085&gt;0)+(S1819&gt;0)*($S$7:$S$2085=0)))&gt;0,"SALONES UNIDOS",IF(SUMPRODUCT((AE1819=$AE$7:$AE$2085)*(AI1819=$AI$7:$AI$2085)*((AO1819&lt;$AP$7:$AP$2085)*(AP1819&gt;$AO$7:$AO$2085))*(ROW($AE$7:$AE$2085)&lt;&gt;ROW(AE1819)))&gt;0,"Cruzado","Sin cruce")))</f>
        <v>SALONES UNIDOS</v>
      </c>
      <c r="AS1819" s="94" t="str">
        <f t="shared" si="35"/>
        <v>T33SUNAMPEA</v>
      </c>
      <c r="AT1819" s="94" t="str" cm="1">
        <f t="array" ref="AT1819">IF(AS1819="","",IF(SUMPRODUCT((AS1819=$AS$7:$AS$2085)*(AI1819=$AI$7:$AI$2085)*(AO1819=$AO$7:$AO$2085)*(AP1819=$AP$7:$AP$2085)*(ROW($AS$7:$AS$2085)&lt;&gt;ROW(AS1819))*((S1819=0)*($S$7:$S$2085&gt;0)+(S1819&gt;0)*($S$7:$S$2085=0)))&gt;0,"SALONES UNIDOS",IF(SUMPRODUCT((AS1819=$AS$7:$AS$2085)*(AI1819=$AI$7:$AI$2085)*((AO1819&lt;$AP$7:$AP$2085)*(AP1819&gt;$AO$7:$AO$2085))*(ROW($AS$7:$AS$2085)&lt;&gt;ROW(AS1819)))&gt;0,"Cruzado","Sin cruce")))</f>
        <v>Sin cruce</v>
      </c>
    </row>
    <row r="1820" spans="3:46" ht="15.6" hidden="1" customHeight="1">
      <c r="C1820" s="496" t="s">
        <v>572</v>
      </c>
      <c r="D1820" s="15" t="s">
        <v>1058</v>
      </c>
      <c r="E1820" s="15">
        <v>20261</v>
      </c>
      <c r="F1820" s="503" t="s">
        <v>111</v>
      </c>
      <c r="G1820" s="497" t="s">
        <v>80</v>
      </c>
      <c r="H1820" s="503" t="s">
        <v>97</v>
      </c>
      <c r="I1820" s="503">
        <v>3</v>
      </c>
      <c r="J1820" s="503" t="s">
        <v>41</v>
      </c>
      <c r="K1820" s="503" t="s">
        <v>41</v>
      </c>
      <c r="L1820" s="499" t="s">
        <v>1064</v>
      </c>
      <c r="M1820" s="535" t="s">
        <v>1044</v>
      </c>
      <c r="N1820" s="15" t="s">
        <v>577</v>
      </c>
      <c r="O1820" s="15" t="s">
        <v>934</v>
      </c>
      <c r="P1820" s="503" t="s">
        <v>579</v>
      </c>
      <c r="Q1820" s="15">
        <v>2</v>
      </c>
      <c r="R1820" s="15">
        <v>0</v>
      </c>
      <c r="S1820" s="479">
        <v>0</v>
      </c>
      <c r="T1820" s="15">
        <v>3</v>
      </c>
      <c r="U1820" s="471"/>
      <c r="V1820" s="550">
        <v>20</v>
      </c>
      <c r="W1820" s="497">
        <v>43214430</v>
      </c>
      <c r="X1820" s="566" t="s">
        <v>412</v>
      </c>
      <c r="Y1820" s="572" t="s">
        <v>579</v>
      </c>
      <c r="Z1820" s="15"/>
      <c r="AA1820" s="15"/>
      <c r="AB1820" s="15"/>
      <c r="AC1820" s="15" t="s">
        <v>1108</v>
      </c>
      <c r="AD1820" s="15"/>
      <c r="AE1820" s="479"/>
      <c r="AF1820" s="497"/>
      <c r="AG1820" s="497"/>
      <c r="AH1820" s="15" t="s">
        <v>582</v>
      </c>
      <c r="AI1820" s="15">
        <v>2</v>
      </c>
      <c r="AJ1820" s="15">
        <v>11</v>
      </c>
      <c r="AK1820" s="15">
        <v>0</v>
      </c>
      <c r="AL1820" s="15">
        <v>12</v>
      </c>
      <c r="AM1820" s="15">
        <v>40</v>
      </c>
      <c r="AN1820" s="490">
        <f>IF(AJ1820="",S1820,ROUND(((((AL1820/24)+(AM1820/1440))-((AJ1820/24)+(AK1820/1440)))*1440/50),5))</f>
        <v>2</v>
      </c>
      <c r="AO1820" s="491">
        <f>AJ1820/24+AK1820/1440</f>
        <v>0.45833333333333331</v>
      </c>
      <c r="AP1820" s="491">
        <f>AL1820/24+AM1820/1440</f>
        <v>0.52777777777777779</v>
      </c>
      <c r="AQ1820" s="23" t="str" cm="1">
        <f t="array" ref="AQ1820">IF(X1820="","",IF(SUMPRODUCT((X1820=$X$7:$X$2085)*(AI1820=$AI$7:$AI$2085)*(AO1820=$AO$7:$AO$2085)*(AP1820=$AP$7:$AP$2085)*(ROW($X$7:$X$2085)&lt;&gt;ROW(X1820))*((S1820=0)*($S$7:$S$2085&gt;0)+(S1820&gt;0)*($S$7:$S$2085=0)))&gt;0,"SALONES UNIDOS",IF(SUMPRODUCT((X1820=$X$7:$X$2085)*(AI1820=$AI$7:$AI$2085)*((AO1820&lt;$AP$7:$AP$2085)*(AP1820&gt;$AO$7:$AO$2085))*(ROW($X$7:$X$2085)&lt;&gt;ROW(X1820)))&gt;0,"Cruzado","Sin cruce")))</f>
        <v>SALONES UNIDOS</v>
      </c>
      <c r="AR1820" s="23" t="str" cm="1">
        <f t="array" ref="AR1820">IF(AE1820="","",IF(SUMPRODUCT((AE1820=$AE$7:$AE$2085)*(AI1820=$AI$7:$AI$2085)*(AO1820=$AO$7:$AO$2085)*(AP1820=$AP$7:$AP$2085)*(ROW($AE$7:$AE$2085)&lt;&gt;ROW(AE1820))*((S1820=0)*($S$7:$S$2085&gt;0)+(S1820&gt;0)*($S$7:$S$2085=0)))&gt;0,"SALONES UNIDOS",IF(SUMPRODUCT((AE1820=$AE$7:$AE$2085)*(AI1820=$AI$7:$AI$2085)*((AO1820&lt;$AP$7:$AP$2085)*(AP1820&gt;$AO$7:$AO$2085))*(ROW($AE$7:$AE$2085)&lt;&gt;ROW(AE1820)))&gt;0,"Cruzado","Sin cruce")))</f>
        <v/>
      </c>
      <c r="AS1820" s="94" t="str">
        <f t="shared" si="35"/>
        <v>T33SUNAMPEA</v>
      </c>
      <c r="AT1820" s="94" t="str" cm="1">
        <f t="array" ref="AT1820">IF(AS1820="","",IF(SUMPRODUCT((AS1820=$AS$7:$AS$2085)*(AI1820=$AI$7:$AI$2085)*(AO1820=$AO$7:$AO$2085)*(AP1820=$AP$7:$AP$2085)*(ROW($AS$7:$AS$2085)&lt;&gt;ROW(AS1820))*((S1820=0)*($S$7:$S$2085&gt;0)+(S1820&gt;0)*($S$7:$S$2085=0)))&gt;0,"SALONES UNIDOS",IF(SUMPRODUCT((AS1820=$AS$7:$AS$2085)*(AI1820=$AI$7:$AI$2085)*((AO1820&lt;$AP$7:$AP$2085)*(AP1820&gt;$AO$7:$AO$2085))*(ROW($AS$7:$AS$2085)&lt;&gt;ROW(AS1820)))&gt;0,"Cruzado","Sin cruce")))</f>
        <v>Sin cruce</v>
      </c>
    </row>
    <row r="1821" spans="3:46" ht="15.6" hidden="1" customHeight="1">
      <c r="C1821" s="496" t="s">
        <v>572</v>
      </c>
      <c r="D1821" s="15" t="s">
        <v>1058</v>
      </c>
      <c r="E1821" s="15">
        <v>20261</v>
      </c>
      <c r="F1821" s="503" t="s">
        <v>111</v>
      </c>
      <c r="G1821" s="497" t="s">
        <v>80</v>
      </c>
      <c r="H1821" s="503" t="s">
        <v>97</v>
      </c>
      <c r="I1821" s="503">
        <v>3</v>
      </c>
      <c r="J1821" s="503" t="s">
        <v>41</v>
      </c>
      <c r="K1821" s="503" t="s">
        <v>41</v>
      </c>
      <c r="L1821" s="499" t="s">
        <v>1064</v>
      </c>
      <c r="M1821" s="535" t="s">
        <v>1044</v>
      </c>
      <c r="N1821" s="15" t="s">
        <v>577</v>
      </c>
      <c r="O1821" s="15" t="s">
        <v>934</v>
      </c>
      <c r="P1821" s="503" t="s">
        <v>579</v>
      </c>
      <c r="Q1821" s="15">
        <v>0</v>
      </c>
      <c r="R1821" s="15">
        <v>2</v>
      </c>
      <c r="S1821" s="479">
        <v>0</v>
      </c>
      <c r="T1821" s="15">
        <v>3</v>
      </c>
      <c r="U1821" s="471"/>
      <c r="V1821" s="550">
        <v>20</v>
      </c>
      <c r="W1821" s="497">
        <v>43214430</v>
      </c>
      <c r="X1821" s="566" t="s">
        <v>412</v>
      </c>
      <c r="Y1821" s="572" t="s">
        <v>579</v>
      </c>
      <c r="Z1821" s="15"/>
      <c r="AA1821" s="15"/>
      <c r="AB1821" s="15"/>
      <c r="AC1821" s="493"/>
      <c r="AD1821" s="15"/>
      <c r="AE1821" s="479" t="s">
        <v>1117</v>
      </c>
      <c r="AF1821" s="497"/>
      <c r="AG1821" s="497"/>
      <c r="AH1821" s="15" t="s">
        <v>100</v>
      </c>
      <c r="AI1821" s="15">
        <v>2</v>
      </c>
      <c r="AJ1821" s="15">
        <v>12</v>
      </c>
      <c r="AK1821" s="15">
        <v>40</v>
      </c>
      <c r="AL1821" s="15">
        <v>14</v>
      </c>
      <c r="AM1821" s="15">
        <v>20</v>
      </c>
      <c r="AN1821" s="490">
        <f>IF(AJ1821="",S1821,ROUND(((((AL1821/24)+(AM1821/1440))-((AJ1821/24)+(AK1821/1440)))*1440/50),5))</f>
        <v>2</v>
      </c>
      <c r="AO1821" s="491">
        <f>AJ1821/24+AK1821/1440</f>
        <v>0.52777777777777779</v>
      </c>
      <c r="AP1821" s="491">
        <f>AL1821/24+AM1821/1440</f>
        <v>0.59722222222222221</v>
      </c>
      <c r="AQ1821" s="23" t="str" cm="1">
        <f t="array" ref="AQ1821">IF(X1821="","",IF(SUMPRODUCT((X1821=$X$7:$X$2085)*(AI1821=$AI$7:$AI$2085)*(AO1821=$AO$7:$AO$2085)*(AP1821=$AP$7:$AP$2085)*(ROW($X$7:$X$2085)&lt;&gt;ROW(X1821))*((S1821=0)*($S$7:$S$2085&gt;0)+(S1821&gt;0)*($S$7:$S$2085=0)))&gt;0,"SALONES UNIDOS",IF(SUMPRODUCT((X1821=$X$7:$X$2085)*(AI1821=$AI$7:$AI$2085)*((AO1821&lt;$AP$7:$AP$2085)*(AP1821&gt;$AO$7:$AO$2085))*(ROW($X$7:$X$2085)&lt;&gt;ROW(X1821)))&gt;0,"Cruzado","Sin cruce")))</f>
        <v>SALONES UNIDOS</v>
      </c>
      <c r="AR1821" s="23" t="str" cm="1">
        <f t="array" ref="AR1821">IF(AE1821="","",IF(SUMPRODUCT((AE1821=$AE$7:$AE$2085)*(AI1821=$AI$7:$AI$2085)*(AO1821=$AO$7:$AO$2085)*(AP1821=$AP$7:$AP$2085)*(ROW($AE$7:$AE$2085)&lt;&gt;ROW(AE1821))*((S1821=0)*($S$7:$S$2085&gt;0)+(S1821&gt;0)*($S$7:$S$2085=0)))&gt;0,"SALONES UNIDOS",IF(SUMPRODUCT((AE1821=$AE$7:$AE$2085)*(AI1821=$AI$7:$AI$2085)*((AO1821&lt;$AP$7:$AP$2085)*(AP1821&gt;$AO$7:$AO$2085))*(ROW($AE$7:$AE$2085)&lt;&gt;ROW(AE1821)))&gt;0,"Cruzado","Sin cruce")))</f>
        <v>SALONES UNIDOS</v>
      </c>
      <c r="AS1821" s="94" t="str">
        <f t="shared" si="35"/>
        <v>T33SUNAMPEA</v>
      </c>
      <c r="AT1821" s="94" t="str" cm="1">
        <f t="array" ref="AT1821">IF(AS1821="","",IF(SUMPRODUCT((AS1821=$AS$7:$AS$2085)*(AI1821=$AI$7:$AI$2085)*(AO1821=$AO$7:$AO$2085)*(AP1821=$AP$7:$AP$2085)*(ROW($AS$7:$AS$2085)&lt;&gt;ROW(AS1821))*((S1821=0)*($S$7:$S$2085&gt;0)+(S1821&gt;0)*($S$7:$S$2085=0)))&gt;0,"SALONES UNIDOS",IF(SUMPRODUCT((AS1821=$AS$7:$AS$2085)*(AI1821=$AI$7:$AI$2085)*((AO1821&lt;$AP$7:$AP$2085)*(AP1821&gt;$AO$7:$AO$2085))*(ROW($AS$7:$AS$2085)&lt;&gt;ROW(AS1821)))&gt;0,"Cruzado","Sin cruce")))</f>
        <v>Sin cruce</v>
      </c>
    </row>
    <row r="1822" spans="3:46" ht="15.6" hidden="1" customHeight="1">
      <c r="C1822" s="496" t="s">
        <v>572</v>
      </c>
      <c r="D1822" s="15" t="s">
        <v>1058</v>
      </c>
      <c r="E1822" s="15">
        <v>20261</v>
      </c>
      <c r="F1822" s="503" t="s">
        <v>111</v>
      </c>
      <c r="G1822" s="497" t="s">
        <v>80</v>
      </c>
      <c r="H1822" s="503" t="s">
        <v>97</v>
      </c>
      <c r="I1822" s="503">
        <v>3</v>
      </c>
      <c r="J1822" s="503" t="s">
        <v>41</v>
      </c>
      <c r="K1822" s="503" t="s">
        <v>41</v>
      </c>
      <c r="L1822" s="499" t="s">
        <v>1065</v>
      </c>
      <c r="M1822" s="535" t="s">
        <v>1066</v>
      </c>
      <c r="N1822" s="15" t="s">
        <v>710</v>
      </c>
      <c r="O1822" s="15" t="s">
        <v>934</v>
      </c>
      <c r="P1822" s="503" t="s">
        <v>579</v>
      </c>
      <c r="Q1822" s="15">
        <v>2</v>
      </c>
      <c r="R1822" s="15">
        <v>0</v>
      </c>
      <c r="S1822" s="479">
        <v>2</v>
      </c>
      <c r="T1822" s="15">
        <v>4</v>
      </c>
      <c r="U1822" s="471"/>
      <c r="V1822" s="550">
        <v>20</v>
      </c>
      <c r="W1822" s="497">
        <v>47849946</v>
      </c>
      <c r="X1822" s="566" t="s">
        <v>257</v>
      </c>
      <c r="Y1822" s="15" t="s">
        <v>579</v>
      </c>
      <c r="Z1822" s="15"/>
      <c r="AA1822" s="15"/>
      <c r="AB1822" s="15"/>
      <c r="AC1822" s="15" t="s">
        <v>1113</v>
      </c>
      <c r="AD1822" s="15"/>
      <c r="AE1822" s="479"/>
      <c r="AF1822" s="497"/>
      <c r="AG1822" s="497"/>
      <c r="AH1822" s="497" t="s">
        <v>582</v>
      </c>
      <c r="AI1822" s="15">
        <v>4</v>
      </c>
      <c r="AJ1822" s="15">
        <v>15</v>
      </c>
      <c r="AK1822" s="15">
        <v>10</v>
      </c>
      <c r="AL1822" s="15">
        <v>16</v>
      </c>
      <c r="AM1822" s="15">
        <v>50</v>
      </c>
      <c r="AN1822" s="490">
        <f>IF(AJ1822="",S1822,ROUND(((((AL1822/24)+(AM1822/1440))-((AJ1822/24)+(AK1822/1440)))*1440/50),5))</f>
        <v>2</v>
      </c>
      <c r="AO1822" s="491">
        <f>AJ1822/24+AK1822/1440</f>
        <v>0.63194444444444442</v>
      </c>
      <c r="AP1822" s="491">
        <f>AL1822/24+AM1822/1440</f>
        <v>0.70138888888888884</v>
      </c>
      <c r="AQ1822" s="23" t="str" cm="1">
        <f t="array" ref="AQ1822">IF(X1822="","",IF(SUMPRODUCT((X1822=$X$7:$X$2085)*(AI1822=$AI$7:$AI$2085)*(AO1822=$AO$7:$AO$2085)*(AP1822=$AP$7:$AP$2085)*(ROW($X$7:$X$2085)&lt;&gt;ROW(X1822))*((S1822=0)*($S$7:$S$2085&gt;0)+(S1822&gt;0)*($S$7:$S$2085=0)))&gt;0,"SALONES UNIDOS",IF(SUMPRODUCT((X1822=$X$7:$X$2085)*(AI1822=$AI$7:$AI$2085)*((AO1822&lt;$AP$7:$AP$2085)*(AP1822&gt;$AO$7:$AO$2085))*(ROW($X$7:$X$2085)&lt;&gt;ROW(X1822)))&gt;0,"Cruzado","Sin cruce")))</f>
        <v>Sin cruce</v>
      </c>
      <c r="AR1822" s="23" t="str" cm="1">
        <f t="array" ref="AR1822">IF(AE1822="","",IF(SUMPRODUCT((AE1822=$AE$7:$AE$2085)*(AI1822=$AI$7:$AI$2085)*(AO1822=$AO$7:$AO$2085)*(AP1822=$AP$7:$AP$2085)*(ROW($AE$7:$AE$2085)&lt;&gt;ROW(AE1822))*((S1822=0)*($S$7:$S$2085&gt;0)+(S1822&gt;0)*($S$7:$S$2085=0)))&gt;0,"SALONES UNIDOS",IF(SUMPRODUCT((AE1822=$AE$7:$AE$2085)*(AI1822=$AI$7:$AI$2085)*((AO1822&lt;$AP$7:$AP$2085)*(AP1822&gt;$AO$7:$AO$2085))*(ROW($AE$7:$AE$2085)&lt;&gt;ROW(AE1822)))&gt;0,"Cruzado","Sin cruce")))</f>
        <v/>
      </c>
      <c r="AS1822" s="94" t="str">
        <f t="shared" si="35"/>
        <v>T33SUNAMPEA</v>
      </c>
      <c r="AT1822" s="94" t="str" cm="1">
        <f t="array" ref="AT1822">IF(AS1822="","",IF(SUMPRODUCT((AS1822=$AS$7:$AS$2085)*(AI1822=$AI$7:$AI$2085)*(AO1822=$AO$7:$AO$2085)*(AP1822=$AP$7:$AP$2085)*(ROW($AS$7:$AS$2085)&lt;&gt;ROW(AS1822))*((S1822=0)*($S$7:$S$2085&gt;0)+(S1822&gt;0)*($S$7:$S$2085=0)))&gt;0,"SALONES UNIDOS",IF(SUMPRODUCT((AS1822=$AS$7:$AS$2085)*(AI1822=$AI$7:$AI$2085)*((AO1822&lt;$AP$7:$AP$2085)*(AP1822&gt;$AO$7:$AO$2085))*(ROW($AS$7:$AS$2085)&lt;&gt;ROW(AS1822)))&gt;0,"Cruzado","Sin cruce")))</f>
        <v>Sin cruce</v>
      </c>
    </row>
    <row r="1823" spans="3:46" ht="15.6" hidden="1" customHeight="1">
      <c r="C1823" s="496" t="s">
        <v>572</v>
      </c>
      <c r="D1823" s="15" t="s">
        <v>1058</v>
      </c>
      <c r="E1823" s="15">
        <v>20261</v>
      </c>
      <c r="F1823" s="503" t="s">
        <v>111</v>
      </c>
      <c r="G1823" s="497" t="s">
        <v>80</v>
      </c>
      <c r="H1823" s="503" t="s">
        <v>97</v>
      </c>
      <c r="I1823" s="503">
        <v>3</v>
      </c>
      <c r="J1823" s="503" t="s">
        <v>41</v>
      </c>
      <c r="K1823" s="503" t="s">
        <v>41</v>
      </c>
      <c r="L1823" s="499" t="s">
        <v>1065</v>
      </c>
      <c r="M1823" s="535" t="s">
        <v>1066</v>
      </c>
      <c r="N1823" s="15" t="s">
        <v>710</v>
      </c>
      <c r="O1823" s="15" t="s">
        <v>934</v>
      </c>
      <c r="P1823" s="503" t="s">
        <v>579</v>
      </c>
      <c r="Q1823" s="15">
        <v>0</v>
      </c>
      <c r="R1823" s="15">
        <v>4</v>
      </c>
      <c r="S1823" s="479">
        <v>4</v>
      </c>
      <c r="T1823" s="15">
        <v>4</v>
      </c>
      <c r="U1823" s="471"/>
      <c r="V1823" s="550">
        <v>20</v>
      </c>
      <c r="W1823" s="497">
        <v>47849946</v>
      </c>
      <c r="X1823" s="566" t="s">
        <v>257</v>
      </c>
      <c r="Y1823" s="15" t="s">
        <v>579</v>
      </c>
      <c r="Z1823" s="15"/>
      <c r="AA1823" s="15"/>
      <c r="AB1823" s="15"/>
      <c r="AC1823" s="15" t="s">
        <v>1115</v>
      </c>
      <c r="AD1823" s="15"/>
      <c r="AE1823" s="479"/>
      <c r="AF1823" s="497"/>
      <c r="AG1823" s="497"/>
      <c r="AH1823" s="497" t="s">
        <v>100</v>
      </c>
      <c r="AI1823" s="15">
        <v>4</v>
      </c>
      <c r="AJ1823" s="15">
        <v>16</v>
      </c>
      <c r="AK1823" s="15">
        <v>50</v>
      </c>
      <c r="AL1823" s="15">
        <v>20</v>
      </c>
      <c r="AM1823" s="15">
        <v>10</v>
      </c>
      <c r="AN1823" s="490">
        <f>IF(AJ1823="",S1823,ROUND(((((AL1823/24)+(AM1823/1440))-((AJ1823/24)+(AK1823/1440)))*1440/50),5))</f>
        <v>4</v>
      </c>
      <c r="AO1823" s="491">
        <f>AJ1823/24+AK1823/1440</f>
        <v>0.70138888888888884</v>
      </c>
      <c r="AP1823" s="491">
        <f>AL1823/24+AM1823/1440</f>
        <v>0.84027777777777779</v>
      </c>
      <c r="AQ1823" s="23" t="str" cm="1">
        <f t="array" ref="AQ1823">IF(X1823="","",IF(SUMPRODUCT((X1823=$X$7:$X$2085)*(AI1823=$AI$7:$AI$2085)*(AO1823=$AO$7:$AO$2085)*(AP1823=$AP$7:$AP$2085)*(ROW($X$7:$X$2085)&lt;&gt;ROW(X1823))*((S1823=0)*($S$7:$S$2085&gt;0)+(S1823&gt;0)*($S$7:$S$2085=0)))&gt;0,"SALONES UNIDOS",IF(SUMPRODUCT((X1823=$X$7:$X$2085)*(AI1823=$AI$7:$AI$2085)*((AO1823&lt;$AP$7:$AP$2085)*(AP1823&gt;$AO$7:$AO$2085))*(ROW($X$7:$X$2085)&lt;&gt;ROW(X1823)))&gt;0,"Cruzado","Sin cruce")))</f>
        <v>Sin cruce</v>
      </c>
      <c r="AR1823" s="23" t="str" cm="1">
        <f t="array" ref="AR1823">IF(AE1823="","",IF(SUMPRODUCT((AE1823=$AE$7:$AE$2085)*(AI1823=$AI$7:$AI$2085)*(AO1823=$AO$7:$AO$2085)*(AP1823=$AP$7:$AP$2085)*(ROW($AE$7:$AE$2085)&lt;&gt;ROW(AE1823))*((S1823=0)*($S$7:$S$2085&gt;0)+(S1823&gt;0)*($S$7:$S$2085=0)))&gt;0,"SALONES UNIDOS",IF(SUMPRODUCT((AE1823=$AE$7:$AE$2085)*(AI1823=$AI$7:$AI$2085)*((AO1823&lt;$AP$7:$AP$2085)*(AP1823&gt;$AO$7:$AO$2085))*(ROW($AE$7:$AE$2085)&lt;&gt;ROW(AE1823)))&gt;0,"Cruzado","Sin cruce")))</f>
        <v/>
      </c>
      <c r="AS1823" s="94" t="str">
        <f t="shared" si="35"/>
        <v>T33SUNAMPEA</v>
      </c>
      <c r="AT1823" s="94" t="str" cm="1">
        <f t="array" ref="AT1823">IF(AS1823="","",IF(SUMPRODUCT((AS1823=$AS$7:$AS$2085)*(AI1823=$AI$7:$AI$2085)*(AO1823=$AO$7:$AO$2085)*(AP1823=$AP$7:$AP$2085)*(ROW($AS$7:$AS$2085)&lt;&gt;ROW(AS1823))*((S1823=0)*($S$7:$S$2085&gt;0)+(S1823&gt;0)*($S$7:$S$2085=0)))&gt;0,"SALONES UNIDOS",IF(SUMPRODUCT((AS1823=$AS$7:$AS$2085)*(AI1823=$AI$7:$AI$2085)*((AO1823&lt;$AP$7:$AP$2085)*(AP1823&gt;$AO$7:$AO$2085))*(ROW($AS$7:$AS$2085)&lt;&gt;ROW(AS1823)))&gt;0,"Cruzado","Sin cruce")))</f>
        <v>Sin cruce</v>
      </c>
    </row>
    <row r="1824" spans="3:46" ht="15.6" hidden="1" customHeight="1">
      <c r="C1824" s="496" t="s">
        <v>572</v>
      </c>
      <c r="D1824" s="15" t="s">
        <v>1135</v>
      </c>
      <c r="E1824" s="479">
        <v>20261</v>
      </c>
      <c r="F1824" s="503" t="s">
        <v>111</v>
      </c>
      <c r="G1824" s="497" t="s">
        <v>80</v>
      </c>
      <c r="H1824" s="503" t="s">
        <v>114</v>
      </c>
      <c r="I1824" s="503">
        <v>1</v>
      </c>
      <c r="J1824" s="503" t="s">
        <v>41</v>
      </c>
      <c r="K1824" s="503" t="s">
        <v>41</v>
      </c>
      <c r="L1824" s="499" t="s">
        <v>1136</v>
      </c>
      <c r="M1824" s="535" t="s">
        <v>933</v>
      </c>
      <c r="N1824" s="15" t="s">
        <v>577</v>
      </c>
      <c r="O1824" s="15" t="s">
        <v>934</v>
      </c>
      <c r="P1824" s="503" t="s">
        <v>579</v>
      </c>
      <c r="Q1824" s="15">
        <v>2</v>
      </c>
      <c r="R1824" s="15">
        <v>2</v>
      </c>
      <c r="S1824" s="479">
        <v>4</v>
      </c>
      <c r="T1824" s="15">
        <v>4</v>
      </c>
      <c r="U1824" s="471"/>
      <c r="V1824" s="550">
        <v>40</v>
      </c>
      <c r="W1824" s="497">
        <v>21797410</v>
      </c>
      <c r="X1824" s="566" t="s">
        <v>318</v>
      </c>
      <c r="Y1824" s="15" t="s">
        <v>579</v>
      </c>
      <c r="Z1824" s="15"/>
      <c r="AA1824" s="15"/>
      <c r="AB1824" s="15"/>
      <c r="AC1824" s="15" t="s">
        <v>1108</v>
      </c>
      <c r="AD1824" s="15"/>
      <c r="AE1824" s="479"/>
      <c r="AF1824" s="497"/>
      <c r="AG1824" s="497"/>
      <c r="AH1824" s="497" t="s">
        <v>203</v>
      </c>
      <c r="AI1824" s="15">
        <v>7</v>
      </c>
      <c r="AJ1824" s="15">
        <v>7</v>
      </c>
      <c r="AK1824" s="15">
        <v>40</v>
      </c>
      <c r="AL1824" s="15">
        <v>11</v>
      </c>
      <c r="AM1824" s="15">
        <v>0</v>
      </c>
      <c r="AN1824" s="490">
        <f>IF(AJ1824="",S1824,ROUND(((((AL1824/24)+(AM1824/1440))-((AJ1824/24)+(AK1824/1440)))*1440/50),5))</f>
        <v>4</v>
      </c>
      <c r="AO1824" s="491">
        <f>AJ1824/24+AK1824/1440</f>
        <v>0.31944444444444448</v>
      </c>
      <c r="AP1824" s="491">
        <f>AL1824/24+AM1824/1440</f>
        <v>0.45833333333333331</v>
      </c>
      <c r="AQ1824" s="23" t="str" cm="1">
        <f t="array" ref="AQ1824">IF(X1824="","",IF(SUMPRODUCT((X1824=$X$7:$X$2085)*(AI1824=$AI$7:$AI$2085)*(AO1824=$AO$7:$AO$2085)*(AP1824=$AP$7:$AP$2085)*(ROW($X$7:$X$2085)&lt;&gt;ROW(X1824))*((S1824=0)*($S$7:$S$2085&gt;0)+(S1824&gt;0)*($S$7:$S$2085=0)))&gt;0,"SALONES UNIDOS",IF(SUMPRODUCT((X1824=$X$7:$X$2085)*(AI1824=$AI$7:$AI$2085)*((AO1824&lt;$AP$7:$AP$2085)*(AP1824&gt;$AO$7:$AO$2085))*(ROW($X$7:$X$2085)&lt;&gt;ROW(X1824)))&gt;0,"Cruzado","Sin cruce")))</f>
        <v>Sin cruce</v>
      </c>
      <c r="AR1824" s="23" t="str" cm="1">
        <f t="array" ref="AR1824">IF(AE1824="","",IF(SUMPRODUCT((AE1824=$AE$7:$AE$2085)*(AI1824=$AI$7:$AI$2085)*(AO1824=$AO$7:$AO$2085)*(AP1824=$AP$7:$AP$2085)*(ROW($AE$7:$AE$2085)&lt;&gt;ROW(AE1824))*((S1824=0)*($S$7:$S$2085&gt;0)+(S1824&gt;0)*($S$7:$S$2085=0)))&gt;0,"SALONES UNIDOS",IF(SUMPRODUCT((AE1824=$AE$7:$AE$2085)*(AI1824=$AI$7:$AI$2085)*((AO1824&lt;$AP$7:$AP$2085)*(AP1824&gt;$AO$7:$AO$2085))*(ROW($AE$7:$AE$2085)&lt;&gt;ROW(AE1824)))&gt;0,"Cruzado","Sin cruce")))</f>
        <v/>
      </c>
      <c r="AS1824" s="94" t="str">
        <f t="shared" si="35"/>
        <v>T41SUNAMPEA</v>
      </c>
      <c r="AT1824" s="94" t="str" cm="1">
        <f t="array" ref="AT1824">IF(AS1824="","",IF(SUMPRODUCT((AS1824=$AS$7:$AS$2085)*(AI1824=$AI$7:$AI$2085)*(AO1824=$AO$7:$AO$2085)*(AP1824=$AP$7:$AP$2085)*(ROW($AS$7:$AS$2085)&lt;&gt;ROW(AS1824))*((S1824=0)*($S$7:$S$2085&gt;0)+(S1824&gt;0)*($S$7:$S$2085=0)))&gt;0,"SALONES UNIDOS",IF(SUMPRODUCT((AS1824=$AS$7:$AS$2085)*(AI1824=$AI$7:$AI$2085)*((AO1824&lt;$AP$7:$AP$2085)*(AP1824&gt;$AO$7:$AO$2085))*(ROW($AS$7:$AS$2085)&lt;&gt;ROW(AS1824)))&gt;0,"Cruzado","Sin cruce")))</f>
        <v>Sin cruce</v>
      </c>
    </row>
    <row r="1825" spans="3:46" ht="15.6" hidden="1" customHeight="1">
      <c r="C1825" s="496" t="s">
        <v>572</v>
      </c>
      <c r="D1825" s="15" t="s">
        <v>1135</v>
      </c>
      <c r="E1825" s="479">
        <v>20261</v>
      </c>
      <c r="F1825" s="503" t="s">
        <v>111</v>
      </c>
      <c r="G1825" s="497" t="s">
        <v>80</v>
      </c>
      <c r="H1825" s="503" t="s">
        <v>114</v>
      </c>
      <c r="I1825" s="503">
        <v>1</v>
      </c>
      <c r="J1825" s="503" t="s">
        <v>574</v>
      </c>
      <c r="K1825" s="503" t="s">
        <v>41</v>
      </c>
      <c r="L1825" s="499" t="s">
        <v>1136</v>
      </c>
      <c r="M1825" s="535" t="s">
        <v>933</v>
      </c>
      <c r="N1825" s="15" t="s">
        <v>577</v>
      </c>
      <c r="O1825" s="15" t="s">
        <v>934</v>
      </c>
      <c r="P1825" s="503" t="s">
        <v>579</v>
      </c>
      <c r="Q1825" s="15">
        <v>0</v>
      </c>
      <c r="R1825" s="15">
        <v>2</v>
      </c>
      <c r="S1825" s="479">
        <v>2</v>
      </c>
      <c r="T1825" s="15">
        <v>4</v>
      </c>
      <c r="U1825" s="471"/>
      <c r="V1825" s="550">
        <v>20</v>
      </c>
      <c r="W1825" s="497">
        <v>21797410</v>
      </c>
      <c r="X1825" s="566" t="s">
        <v>318</v>
      </c>
      <c r="Y1825" s="15" t="s">
        <v>579</v>
      </c>
      <c r="Z1825" s="15"/>
      <c r="AA1825" s="15"/>
      <c r="AB1825" s="15"/>
      <c r="AC1825" s="493"/>
      <c r="AD1825" s="15"/>
      <c r="AE1825" s="15" t="s">
        <v>1110</v>
      </c>
      <c r="AF1825" s="497"/>
      <c r="AG1825" s="497"/>
      <c r="AH1825" s="497" t="s">
        <v>100</v>
      </c>
      <c r="AI1825" s="15">
        <v>7</v>
      </c>
      <c r="AJ1825" s="15">
        <v>11</v>
      </c>
      <c r="AK1825" s="15">
        <v>0</v>
      </c>
      <c r="AL1825" s="15">
        <v>12</v>
      </c>
      <c r="AM1825" s="15">
        <v>40</v>
      </c>
      <c r="AN1825" s="490">
        <f>IF(AJ1825="",S1825,ROUND(((((AL1825/24)+(AM1825/1440))-((AJ1825/24)+(AK1825/1440)))*1440/50),5))</f>
        <v>2</v>
      </c>
      <c r="AO1825" s="491">
        <f>AJ1825/24+AK1825/1440</f>
        <v>0.45833333333333331</v>
      </c>
      <c r="AP1825" s="491">
        <f>AL1825/24+AM1825/1440</f>
        <v>0.52777777777777779</v>
      </c>
      <c r="AQ1825" s="23" t="str" cm="1">
        <f t="array" ref="AQ1825">IF(X1825="","",IF(SUMPRODUCT((X1825=$X$7:$X$2085)*(AI1825=$AI$7:$AI$2085)*(AO1825=$AO$7:$AO$2085)*(AP1825=$AP$7:$AP$2085)*(ROW($X$7:$X$2085)&lt;&gt;ROW(X1825))*((S1825=0)*($S$7:$S$2085&gt;0)+(S1825&gt;0)*($S$7:$S$2085=0)))&gt;0,"SALONES UNIDOS",IF(SUMPRODUCT((X1825=$X$7:$X$2085)*(AI1825=$AI$7:$AI$2085)*((AO1825&lt;$AP$7:$AP$2085)*(AP1825&gt;$AO$7:$AO$2085))*(ROW($X$7:$X$2085)&lt;&gt;ROW(X1825)))&gt;0,"Cruzado","Sin cruce")))</f>
        <v>Sin cruce</v>
      </c>
      <c r="AR1825" s="23" t="str" cm="1">
        <f t="array" ref="AR1825">IF(AE1825="","",IF(SUMPRODUCT((AE1825=$AE$7:$AE$2085)*(AI1825=$AI$7:$AI$2085)*(AO1825=$AO$7:$AO$2085)*(AP1825=$AP$7:$AP$2085)*(ROW($AE$7:$AE$2085)&lt;&gt;ROW(AE1825))*((S1825=0)*($S$7:$S$2085&gt;0)+(S1825&gt;0)*($S$7:$S$2085=0)))&gt;0,"SALONES UNIDOS",IF(SUMPRODUCT((AE1825=$AE$7:$AE$2085)*(AI1825=$AI$7:$AI$2085)*((AO1825&lt;$AP$7:$AP$2085)*(AP1825&gt;$AO$7:$AO$2085))*(ROW($AE$7:$AE$2085)&lt;&gt;ROW(AE1825)))&gt;0,"Cruzado","Sin cruce")))</f>
        <v>Sin cruce</v>
      </c>
      <c r="AS1825" s="94" t="str">
        <f t="shared" si="35"/>
        <v>T41SUNAMPEA</v>
      </c>
      <c r="AT1825" s="94" t="str" cm="1">
        <f t="array" ref="AT1825">IF(AS1825="","",IF(SUMPRODUCT((AS1825=$AS$7:$AS$2085)*(AI1825=$AI$7:$AI$2085)*(AO1825=$AO$7:$AO$2085)*(AP1825=$AP$7:$AP$2085)*(ROW($AS$7:$AS$2085)&lt;&gt;ROW(AS1825))*((S1825=0)*($S$7:$S$2085&gt;0)+(S1825&gt;0)*($S$7:$S$2085=0)))&gt;0,"SALONES UNIDOS",IF(SUMPRODUCT((AS1825=$AS$7:$AS$2085)*(AI1825=$AI$7:$AI$2085)*((AO1825&lt;$AP$7:$AP$2085)*(AP1825&gt;$AO$7:$AO$2085))*(ROW($AS$7:$AS$2085)&lt;&gt;ROW(AS1825)))&gt;0,"Cruzado","Sin cruce")))</f>
        <v>Sin cruce</v>
      </c>
    </row>
    <row r="1826" spans="3:46" ht="15.6" hidden="1" customHeight="1">
      <c r="C1826" s="496" t="s">
        <v>572</v>
      </c>
      <c r="D1826" s="15" t="s">
        <v>1135</v>
      </c>
      <c r="E1826" s="479">
        <v>20261</v>
      </c>
      <c r="F1826" s="503" t="s">
        <v>111</v>
      </c>
      <c r="G1826" s="497" t="s">
        <v>80</v>
      </c>
      <c r="H1826" s="503" t="s">
        <v>114</v>
      </c>
      <c r="I1826" s="503">
        <v>1</v>
      </c>
      <c r="J1826" s="503" t="s">
        <v>583</v>
      </c>
      <c r="K1826" s="503" t="s">
        <v>41</v>
      </c>
      <c r="L1826" s="499" t="s">
        <v>1136</v>
      </c>
      <c r="M1826" s="535" t="s">
        <v>933</v>
      </c>
      <c r="N1826" s="15" t="s">
        <v>577</v>
      </c>
      <c r="O1826" s="15" t="s">
        <v>934</v>
      </c>
      <c r="P1826" s="503" t="s">
        <v>579</v>
      </c>
      <c r="Q1826" s="15">
        <v>0</v>
      </c>
      <c r="R1826" s="15">
        <v>2</v>
      </c>
      <c r="S1826" s="479">
        <v>2</v>
      </c>
      <c r="T1826" s="15">
        <v>4</v>
      </c>
      <c r="U1826" s="471"/>
      <c r="V1826" s="550">
        <v>20</v>
      </c>
      <c r="W1826" s="497">
        <v>21797410</v>
      </c>
      <c r="X1826" s="566" t="s">
        <v>318</v>
      </c>
      <c r="Y1826" s="15" t="s">
        <v>579</v>
      </c>
      <c r="Z1826" s="15"/>
      <c r="AA1826" s="15"/>
      <c r="AB1826" s="15"/>
      <c r="AC1826" s="493"/>
      <c r="AD1826" s="15"/>
      <c r="AE1826" s="15" t="s">
        <v>1110</v>
      </c>
      <c r="AF1826" s="497"/>
      <c r="AG1826" s="497"/>
      <c r="AH1826" s="497" t="s">
        <v>100</v>
      </c>
      <c r="AI1826" s="15">
        <v>7</v>
      </c>
      <c r="AJ1826" s="15">
        <v>12</v>
      </c>
      <c r="AK1826" s="15">
        <v>40</v>
      </c>
      <c r="AL1826" s="15">
        <v>14</v>
      </c>
      <c r="AM1826" s="15">
        <v>20</v>
      </c>
      <c r="AN1826" s="490">
        <f>IF(AJ1826="",S1826,ROUND(((((AL1826/24)+(AM1826/1440))-((AJ1826/24)+(AK1826/1440)))*1440/50),5))</f>
        <v>2</v>
      </c>
      <c r="AO1826" s="491">
        <f>AJ1826/24+AK1826/1440</f>
        <v>0.52777777777777779</v>
      </c>
      <c r="AP1826" s="491">
        <f>AL1826/24+AM1826/1440</f>
        <v>0.59722222222222221</v>
      </c>
      <c r="AQ1826" s="23" t="str" cm="1">
        <f t="array" ref="AQ1826">IF(X1826="","",IF(SUMPRODUCT((X1826=$X$7:$X$2085)*(AI1826=$AI$7:$AI$2085)*(AO1826=$AO$7:$AO$2085)*(AP1826=$AP$7:$AP$2085)*(ROW($X$7:$X$2085)&lt;&gt;ROW(X1826))*((S1826=0)*($S$7:$S$2085&gt;0)+(S1826&gt;0)*($S$7:$S$2085=0)))&gt;0,"SALONES UNIDOS",IF(SUMPRODUCT((X1826=$X$7:$X$2085)*(AI1826=$AI$7:$AI$2085)*((AO1826&lt;$AP$7:$AP$2085)*(AP1826&gt;$AO$7:$AO$2085))*(ROW($X$7:$X$2085)&lt;&gt;ROW(X1826)))&gt;0,"Cruzado","Sin cruce")))</f>
        <v>Sin cruce</v>
      </c>
      <c r="AR1826" s="23" t="str" cm="1">
        <f t="array" ref="AR1826">IF(AE1826="","",IF(SUMPRODUCT((AE1826=$AE$7:$AE$2085)*(AI1826=$AI$7:$AI$2085)*(AO1826=$AO$7:$AO$2085)*(AP1826=$AP$7:$AP$2085)*(ROW($AE$7:$AE$2085)&lt;&gt;ROW(AE1826))*((S1826=0)*($S$7:$S$2085&gt;0)+(S1826&gt;0)*($S$7:$S$2085=0)))&gt;0,"SALONES UNIDOS",IF(SUMPRODUCT((AE1826=$AE$7:$AE$2085)*(AI1826=$AI$7:$AI$2085)*((AO1826&lt;$AP$7:$AP$2085)*(AP1826&gt;$AO$7:$AO$2085))*(ROW($AE$7:$AE$2085)&lt;&gt;ROW(AE1826)))&gt;0,"Cruzado","Sin cruce")))</f>
        <v>Sin cruce</v>
      </c>
      <c r="AS1826" s="94" t="str">
        <f t="shared" si="35"/>
        <v>T41SUNAMPEA</v>
      </c>
      <c r="AT1826" s="94" t="str" cm="1">
        <f t="array" ref="AT1826">IF(AS1826="","",IF(SUMPRODUCT((AS1826=$AS$7:$AS$2085)*(AI1826=$AI$7:$AI$2085)*(AO1826=$AO$7:$AO$2085)*(AP1826=$AP$7:$AP$2085)*(ROW($AS$7:$AS$2085)&lt;&gt;ROW(AS1826))*((S1826=0)*($S$7:$S$2085&gt;0)+(S1826&gt;0)*($S$7:$S$2085=0)))&gt;0,"SALONES UNIDOS",IF(SUMPRODUCT((AS1826=$AS$7:$AS$2085)*(AI1826=$AI$7:$AI$2085)*((AO1826&lt;$AP$7:$AP$2085)*(AP1826&gt;$AO$7:$AO$2085))*(ROW($AS$7:$AS$2085)&lt;&gt;ROW(AS1826)))&gt;0,"Cruzado","Sin cruce")))</f>
        <v>Sin cruce</v>
      </c>
    </row>
    <row r="1827" spans="3:46" ht="15.6" hidden="1" customHeight="1">
      <c r="C1827" s="496" t="s">
        <v>572</v>
      </c>
      <c r="D1827" s="15" t="s">
        <v>1135</v>
      </c>
      <c r="E1827" s="479">
        <v>20261</v>
      </c>
      <c r="F1827" s="503" t="s">
        <v>111</v>
      </c>
      <c r="G1827" s="497" t="s">
        <v>80</v>
      </c>
      <c r="H1827" s="503" t="s">
        <v>114</v>
      </c>
      <c r="I1827" s="503">
        <v>1</v>
      </c>
      <c r="J1827" s="503" t="s">
        <v>41</v>
      </c>
      <c r="K1827" s="503" t="s">
        <v>41</v>
      </c>
      <c r="L1827" s="499" t="s">
        <v>1137</v>
      </c>
      <c r="M1827" s="535" t="s">
        <v>585</v>
      </c>
      <c r="N1827" s="15" t="s">
        <v>586</v>
      </c>
      <c r="O1827" s="15" t="s">
        <v>934</v>
      </c>
      <c r="P1827" s="503" t="s">
        <v>624</v>
      </c>
      <c r="Q1827" s="15">
        <v>2</v>
      </c>
      <c r="R1827" s="15">
        <v>2</v>
      </c>
      <c r="S1827" s="479">
        <v>4</v>
      </c>
      <c r="T1827" s="15">
        <v>3</v>
      </c>
      <c r="U1827" s="471"/>
      <c r="V1827" s="550">
        <v>40</v>
      </c>
      <c r="W1827" s="497">
        <v>44565506</v>
      </c>
      <c r="X1827" s="566" t="s">
        <v>391</v>
      </c>
      <c r="Y1827" s="15" t="s">
        <v>196</v>
      </c>
      <c r="Z1827" s="15"/>
      <c r="AA1827" s="15"/>
      <c r="AB1827" s="15"/>
      <c r="AC1827" s="493"/>
      <c r="AD1827" s="15"/>
      <c r="AE1827" s="479"/>
      <c r="AF1827" s="497"/>
      <c r="AG1827" s="497"/>
      <c r="AH1827" s="15" t="s">
        <v>203</v>
      </c>
      <c r="AI1827" s="15">
        <v>3</v>
      </c>
      <c r="AJ1827" s="15">
        <v>19</v>
      </c>
      <c r="AK1827" s="15">
        <v>20</v>
      </c>
      <c r="AL1827" s="15">
        <v>22</v>
      </c>
      <c r="AM1827" s="15">
        <v>40</v>
      </c>
      <c r="AN1827" s="490">
        <f>IF(AJ1827="",S1827,ROUND(((((AL1827/24)+(AM1827/1440))-((AJ1827/24)+(AK1827/1440)))*1440/50),5))</f>
        <v>4</v>
      </c>
      <c r="AO1827" s="491">
        <f>AJ1827/24+AK1827/1440</f>
        <v>0.80555555555555547</v>
      </c>
      <c r="AP1827" s="491">
        <f>AL1827/24+AM1827/1440</f>
        <v>0.94444444444444442</v>
      </c>
      <c r="AQ1827" s="23" t="str" cm="1">
        <f t="array" ref="AQ1827">IF(X1827="","",IF(SUMPRODUCT((X1827=$X$7:$X$2085)*(AI1827=$AI$7:$AI$2085)*(AO1827=$AO$7:$AO$2085)*(AP1827=$AP$7:$AP$2085)*(ROW($X$7:$X$2085)&lt;&gt;ROW(X1827))*((S1827=0)*($S$7:$S$2085&gt;0)+(S1827&gt;0)*($S$7:$S$2085=0)))&gt;0,"SALONES UNIDOS",IF(SUMPRODUCT((X1827=$X$7:$X$2085)*(AI1827=$AI$7:$AI$2085)*((AO1827&lt;$AP$7:$AP$2085)*(AP1827&gt;$AO$7:$AO$2085))*(ROW($X$7:$X$2085)&lt;&gt;ROW(X1827)))&gt;0,"Cruzado","Sin cruce")))</f>
        <v>Sin cruce</v>
      </c>
      <c r="AR1827" s="23" t="str" cm="1">
        <f t="array" ref="AR1827">IF(AE1827="","",IF(SUMPRODUCT((AE1827=$AE$7:$AE$2085)*(AI1827=$AI$7:$AI$2085)*(AO1827=$AO$7:$AO$2085)*(AP1827=$AP$7:$AP$2085)*(ROW($AE$7:$AE$2085)&lt;&gt;ROW(AE1827))*((S1827=0)*($S$7:$S$2085&gt;0)+(S1827&gt;0)*($S$7:$S$2085=0)))&gt;0,"SALONES UNIDOS",IF(SUMPRODUCT((AE1827=$AE$7:$AE$2085)*(AI1827=$AI$7:$AI$2085)*((AO1827&lt;$AP$7:$AP$2085)*(AP1827&gt;$AO$7:$AO$2085))*(ROW($AE$7:$AE$2085)&lt;&gt;ROW(AE1827)))&gt;0,"Cruzado","Sin cruce")))</f>
        <v/>
      </c>
      <c r="AS1827" s="94" t="str">
        <f t="shared" si="35"/>
        <v>T41SUNAMPEA</v>
      </c>
      <c r="AT1827" s="94" t="str" cm="1">
        <f t="array" ref="AT1827">IF(AS1827="","",IF(SUMPRODUCT((AS1827=$AS$7:$AS$2085)*(AI1827=$AI$7:$AI$2085)*(AO1827=$AO$7:$AO$2085)*(AP1827=$AP$7:$AP$2085)*(ROW($AS$7:$AS$2085)&lt;&gt;ROW(AS1827))*((S1827=0)*($S$7:$S$2085&gt;0)+(S1827&gt;0)*($S$7:$S$2085=0)))&gt;0,"SALONES UNIDOS",IF(SUMPRODUCT((AS1827=$AS$7:$AS$2085)*(AI1827=$AI$7:$AI$2085)*((AO1827&lt;$AP$7:$AP$2085)*(AP1827&gt;$AO$7:$AO$2085))*(ROW($AS$7:$AS$2085)&lt;&gt;ROW(AS1827)))&gt;0,"Cruzado","Sin cruce")))</f>
        <v>Sin cruce</v>
      </c>
    </row>
    <row r="1828" spans="3:46" ht="15.6" hidden="1" customHeight="1">
      <c r="C1828" s="496" t="s">
        <v>572</v>
      </c>
      <c r="D1828" s="15" t="s">
        <v>1135</v>
      </c>
      <c r="E1828" s="479">
        <v>20261</v>
      </c>
      <c r="F1828" s="503" t="s">
        <v>111</v>
      </c>
      <c r="G1828" s="497" t="s">
        <v>80</v>
      </c>
      <c r="H1828" s="503" t="s">
        <v>114</v>
      </c>
      <c r="I1828" s="503">
        <v>1</v>
      </c>
      <c r="J1828" s="503" t="s">
        <v>41</v>
      </c>
      <c r="K1828" s="503" t="s">
        <v>41</v>
      </c>
      <c r="L1828" s="499" t="s">
        <v>1138</v>
      </c>
      <c r="M1828" s="544" t="s">
        <v>937</v>
      </c>
      <c r="N1828" s="15" t="s">
        <v>577</v>
      </c>
      <c r="O1828" s="15" t="s">
        <v>934</v>
      </c>
      <c r="P1828" s="503" t="s">
        <v>579</v>
      </c>
      <c r="Q1828" s="15">
        <v>2</v>
      </c>
      <c r="R1828" s="15">
        <v>2</v>
      </c>
      <c r="S1828" s="479">
        <v>4</v>
      </c>
      <c r="T1828" s="15">
        <v>3</v>
      </c>
      <c r="U1828" s="471"/>
      <c r="V1828" s="550">
        <v>40</v>
      </c>
      <c r="W1828" s="497">
        <v>47849946</v>
      </c>
      <c r="X1828" s="566" t="s">
        <v>257</v>
      </c>
      <c r="Y1828" s="15" t="s">
        <v>579</v>
      </c>
      <c r="Z1828" s="15"/>
      <c r="AA1828" s="15"/>
      <c r="AB1828" s="15"/>
      <c r="AC1828" s="15" t="s">
        <v>1113</v>
      </c>
      <c r="AD1828" s="15"/>
      <c r="AE1828" s="479"/>
      <c r="AF1828" s="497"/>
      <c r="AG1828" s="497"/>
      <c r="AH1828" s="15" t="s">
        <v>203</v>
      </c>
      <c r="AI1828" s="15">
        <v>6</v>
      </c>
      <c r="AJ1828" s="15">
        <v>20</v>
      </c>
      <c r="AK1828" s="15">
        <v>10</v>
      </c>
      <c r="AL1828" s="15">
        <v>23</v>
      </c>
      <c r="AM1828" s="15">
        <v>30</v>
      </c>
      <c r="AN1828" s="490">
        <f>IF(AJ1828="",S1828,ROUND(((((AL1828/24)+(AM1828/1440))-((AJ1828/24)+(AK1828/1440)))*1440/50),5))</f>
        <v>4</v>
      </c>
      <c r="AO1828" s="491">
        <f>AJ1828/24+AK1828/1440</f>
        <v>0.84027777777777779</v>
      </c>
      <c r="AP1828" s="491">
        <f>AL1828/24+AM1828/1440</f>
        <v>0.97916666666666674</v>
      </c>
      <c r="AQ1828" s="23" t="str" cm="1">
        <f t="array" ref="AQ1828">IF(X1828="","",IF(SUMPRODUCT((X1828=$X$7:$X$2085)*(AI1828=$AI$7:$AI$2085)*(AO1828=$AO$7:$AO$2085)*(AP1828=$AP$7:$AP$2085)*(ROW($X$7:$X$2085)&lt;&gt;ROW(X1828))*((S1828=0)*($S$7:$S$2085&gt;0)+(S1828&gt;0)*($S$7:$S$2085=0)))&gt;0,"SALONES UNIDOS",IF(SUMPRODUCT((X1828=$X$7:$X$2085)*(AI1828=$AI$7:$AI$2085)*((AO1828&lt;$AP$7:$AP$2085)*(AP1828&gt;$AO$7:$AO$2085))*(ROW($X$7:$X$2085)&lt;&gt;ROW(X1828)))&gt;0,"Cruzado","Sin cruce")))</f>
        <v>Sin cruce</v>
      </c>
      <c r="AR1828" s="23" t="str" cm="1">
        <f t="array" ref="AR1828">IF(AE1828="","",IF(SUMPRODUCT((AE1828=$AE$7:$AE$2085)*(AI1828=$AI$7:$AI$2085)*(AO1828=$AO$7:$AO$2085)*(AP1828=$AP$7:$AP$2085)*(ROW($AE$7:$AE$2085)&lt;&gt;ROW(AE1828))*((S1828=0)*($S$7:$S$2085&gt;0)+(S1828&gt;0)*($S$7:$S$2085=0)))&gt;0,"SALONES UNIDOS",IF(SUMPRODUCT((AE1828=$AE$7:$AE$2085)*(AI1828=$AI$7:$AI$2085)*((AO1828&lt;$AP$7:$AP$2085)*(AP1828&gt;$AO$7:$AO$2085))*(ROW($AE$7:$AE$2085)&lt;&gt;ROW(AE1828)))&gt;0,"Cruzado","Sin cruce")))</f>
        <v/>
      </c>
      <c r="AS1828" s="94" t="str">
        <f t="shared" si="35"/>
        <v>T41SUNAMPEA</v>
      </c>
      <c r="AT1828" s="94" t="str" cm="1">
        <f t="array" ref="AT1828">IF(AS1828="","",IF(SUMPRODUCT((AS1828=$AS$7:$AS$2085)*(AI1828=$AI$7:$AI$2085)*(AO1828=$AO$7:$AO$2085)*(AP1828=$AP$7:$AP$2085)*(ROW($AS$7:$AS$2085)&lt;&gt;ROW(AS1828))*((S1828=0)*($S$7:$S$2085&gt;0)+(S1828&gt;0)*($S$7:$S$2085=0)))&gt;0,"SALONES UNIDOS",IF(SUMPRODUCT((AS1828=$AS$7:$AS$2085)*(AI1828=$AI$7:$AI$2085)*((AO1828&lt;$AP$7:$AP$2085)*(AP1828&gt;$AO$7:$AO$2085))*(ROW($AS$7:$AS$2085)&lt;&gt;ROW(AS1828)))&gt;0,"Cruzado","Sin cruce")))</f>
        <v>Sin cruce</v>
      </c>
    </row>
    <row r="1829" spans="3:46" ht="15.6" hidden="1" customHeight="1">
      <c r="C1829" s="496" t="s">
        <v>572</v>
      </c>
      <c r="D1829" s="15" t="s">
        <v>1135</v>
      </c>
      <c r="E1829" s="479">
        <v>20261</v>
      </c>
      <c r="F1829" s="503" t="s">
        <v>111</v>
      </c>
      <c r="G1829" s="497" t="s">
        <v>80</v>
      </c>
      <c r="H1829" s="503" t="s">
        <v>114</v>
      </c>
      <c r="I1829" s="503">
        <v>1</v>
      </c>
      <c r="J1829" s="503" t="s">
        <v>41</v>
      </c>
      <c r="K1829" s="503" t="s">
        <v>41</v>
      </c>
      <c r="L1829" s="499" t="s">
        <v>1139</v>
      </c>
      <c r="M1829" s="535" t="s">
        <v>939</v>
      </c>
      <c r="N1829" s="15" t="s">
        <v>586</v>
      </c>
      <c r="O1829" s="15" t="s">
        <v>934</v>
      </c>
      <c r="P1829" s="503" t="s">
        <v>579</v>
      </c>
      <c r="Q1829" s="15">
        <v>3</v>
      </c>
      <c r="R1829" s="15">
        <v>2</v>
      </c>
      <c r="S1829" s="479">
        <v>5</v>
      </c>
      <c r="T1829" s="15">
        <v>4</v>
      </c>
      <c r="U1829" s="471"/>
      <c r="V1829" s="550">
        <v>40</v>
      </c>
      <c r="W1829" s="497">
        <v>43373909</v>
      </c>
      <c r="X1829" s="566" t="s">
        <v>464</v>
      </c>
      <c r="Y1829" s="15" t="s">
        <v>579</v>
      </c>
      <c r="Z1829" s="15"/>
      <c r="AA1829" s="15"/>
      <c r="AB1829" s="15"/>
      <c r="AC1829" s="15" t="s">
        <v>1113</v>
      </c>
      <c r="AD1829" s="15"/>
      <c r="AE1829" s="479"/>
      <c r="AF1829" s="497"/>
      <c r="AG1829" s="497"/>
      <c r="AH1829" s="497" t="s">
        <v>203</v>
      </c>
      <c r="AI1829" s="15">
        <v>6</v>
      </c>
      <c r="AJ1829" s="15">
        <v>16</v>
      </c>
      <c r="AK1829" s="15">
        <v>0</v>
      </c>
      <c r="AL1829" s="15">
        <v>20</v>
      </c>
      <c r="AM1829" s="15">
        <v>10</v>
      </c>
      <c r="AN1829" s="490">
        <f>IF(AJ1829="",S1829,ROUND(((((AL1829/24)+(AM1829/1440))-((AJ1829/24)+(AK1829/1440)))*1440/50),5))</f>
        <v>5</v>
      </c>
      <c r="AO1829" s="491">
        <f>AJ1829/24+AK1829/1440</f>
        <v>0.66666666666666663</v>
      </c>
      <c r="AP1829" s="491">
        <f>AL1829/24+AM1829/1440</f>
        <v>0.84027777777777779</v>
      </c>
      <c r="AQ1829" s="23" t="str" cm="1">
        <f t="array" ref="AQ1829">IF(X1829="","",IF(SUMPRODUCT((X1829=$X$7:$X$2085)*(AI1829=$AI$7:$AI$2085)*(AO1829=$AO$7:$AO$2085)*(AP1829=$AP$7:$AP$2085)*(ROW($X$7:$X$2085)&lt;&gt;ROW(X1829))*((S1829=0)*($S$7:$S$2085&gt;0)+(S1829&gt;0)*($S$7:$S$2085=0)))&gt;0,"SALONES UNIDOS",IF(SUMPRODUCT((X1829=$X$7:$X$2085)*(AI1829=$AI$7:$AI$2085)*((AO1829&lt;$AP$7:$AP$2085)*(AP1829&gt;$AO$7:$AO$2085))*(ROW($X$7:$X$2085)&lt;&gt;ROW(X1829)))&gt;0,"Cruzado","Sin cruce")))</f>
        <v>Sin cruce</v>
      </c>
      <c r="AR1829" s="23" t="str" cm="1">
        <f t="array" ref="AR1829">IF(AE1829="","",IF(SUMPRODUCT((AE1829=$AE$7:$AE$2085)*(AI1829=$AI$7:$AI$2085)*(AO1829=$AO$7:$AO$2085)*(AP1829=$AP$7:$AP$2085)*(ROW($AE$7:$AE$2085)&lt;&gt;ROW(AE1829))*((S1829=0)*($S$7:$S$2085&gt;0)+(S1829&gt;0)*($S$7:$S$2085=0)))&gt;0,"SALONES UNIDOS",IF(SUMPRODUCT((AE1829=$AE$7:$AE$2085)*(AI1829=$AI$7:$AI$2085)*((AO1829&lt;$AP$7:$AP$2085)*(AP1829&gt;$AO$7:$AO$2085))*(ROW($AE$7:$AE$2085)&lt;&gt;ROW(AE1829)))&gt;0,"Cruzado","Sin cruce")))</f>
        <v/>
      </c>
      <c r="AS1829" s="94" t="str">
        <f t="shared" si="35"/>
        <v>T41SUNAMPEA</v>
      </c>
      <c r="AT1829" s="94" t="str" cm="1">
        <f t="array" ref="AT1829">IF(AS1829="","",IF(SUMPRODUCT((AS1829=$AS$7:$AS$2085)*(AI1829=$AI$7:$AI$2085)*(AO1829=$AO$7:$AO$2085)*(AP1829=$AP$7:$AP$2085)*(ROW($AS$7:$AS$2085)&lt;&gt;ROW(AS1829))*((S1829=0)*($S$7:$S$2085&gt;0)+(S1829&gt;0)*($S$7:$S$2085=0)))&gt;0,"SALONES UNIDOS",IF(SUMPRODUCT((AS1829=$AS$7:$AS$2085)*(AI1829=$AI$7:$AI$2085)*((AO1829&lt;$AP$7:$AP$2085)*(AP1829&gt;$AO$7:$AO$2085))*(ROW($AS$7:$AS$2085)&lt;&gt;ROW(AS1829)))&gt;0,"Cruzado","Sin cruce")))</f>
        <v>Sin cruce</v>
      </c>
    </row>
    <row r="1830" spans="3:46" ht="15.6" hidden="1" customHeight="1">
      <c r="C1830" s="496" t="s">
        <v>572</v>
      </c>
      <c r="D1830" s="15" t="s">
        <v>1135</v>
      </c>
      <c r="E1830" s="479">
        <v>20261</v>
      </c>
      <c r="F1830" s="503" t="s">
        <v>111</v>
      </c>
      <c r="G1830" s="497" t="s">
        <v>80</v>
      </c>
      <c r="H1830" s="503" t="s">
        <v>114</v>
      </c>
      <c r="I1830" s="503">
        <v>1</v>
      </c>
      <c r="J1830" s="503" t="s">
        <v>41</v>
      </c>
      <c r="K1830" s="503" t="s">
        <v>41</v>
      </c>
      <c r="L1830" s="499" t="s">
        <v>1140</v>
      </c>
      <c r="M1830" s="535" t="s">
        <v>593</v>
      </c>
      <c r="N1830" s="15" t="s">
        <v>586</v>
      </c>
      <c r="O1830" s="15" t="s">
        <v>934</v>
      </c>
      <c r="P1830" s="503" t="s">
        <v>579</v>
      </c>
      <c r="Q1830" s="15">
        <v>3</v>
      </c>
      <c r="R1830" s="15">
        <v>2</v>
      </c>
      <c r="S1830" s="479">
        <v>5</v>
      </c>
      <c r="T1830" s="15">
        <v>4</v>
      </c>
      <c r="U1830" s="471"/>
      <c r="V1830" s="550">
        <v>40</v>
      </c>
      <c r="W1830" s="497">
        <v>10552634</v>
      </c>
      <c r="X1830" s="566" t="s">
        <v>331</v>
      </c>
      <c r="Y1830" s="15" t="s">
        <v>624</v>
      </c>
      <c r="Z1830" s="15"/>
      <c r="AA1830" s="15"/>
      <c r="AB1830" s="15"/>
      <c r="AC1830" s="493"/>
      <c r="AD1830" s="15"/>
      <c r="AE1830" s="479"/>
      <c r="AF1830" s="497"/>
      <c r="AG1830" s="497"/>
      <c r="AH1830" s="497" t="s">
        <v>203</v>
      </c>
      <c r="AI1830" s="15">
        <v>4</v>
      </c>
      <c r="AJ1830" s="15">
        <v>19</v>
      </c>
      <c r="AK1830" s="15">
        <v>20</v>
      </c>
      <c r="AL1830" s="15">
        <v>23</v>
      </c>
      <c r="AM1830" s="15">
        <v>30</v>
      </c>
      <c r="AN1830" s="490">
        <f>IF(AJ1830="",S1830,ROUND(((((AL1830/24)+(AM1830/1440))-((AJ1830/24)+(AK1830/1440)))*1440/50),5))</f>
        <v>5</v>
      </c>
      <c r="AO1830" s="491">
        <f>AJ1830/24+AK1830/1440</f>
        <v>0.80555555555555547</v>
      </c>
      <c r="AP1830" s="491">
        <f>AL1830/24+AM1830/1440</f>
        <v>0.97916666666666674</v>
      </c>
      <c r="AQ1830" s="23" t="str" cm="1">
        <f t="array" ref="AQ1830">IF(X1830="","",IF(SUMPRODUCT((X1830=$X$7:$X$2085)*(AI1830=$AI$7:$AI$2085)*(AO1830=$AO$7:$AO$2085)*(AP1830=$AP$7:$AP$2085)*(ROW($X$7:$X$2085)&lt;&gt;ROW(X1830))*((S1830=0)*($S$7:$S$2085&gt;0)+(S1830&gt;0)*($S$7:$S$2085=0)))&gt;0,"SALONES UNIDOS",IF(SUMPRODUCT((X1830=$X$7:$X$2085)*(AI1830=$AI$7:$AI$2085)*((AO1830&lt;$AP$7:$AP$2085)*(AP1830&gt;$AO$7:$AO$2085))*(ROW($X$7:$X$2085)&lt;&gt;ROW(X1830)))&gt;0,"Cruzado","Sin cruce")))</f>
        <v>Sin cruce</v>
      </c>
      <c r="AR1830" s="23" t="str" cm="1">
        <f t="array" ref="AR1830">IF(AE1830="","",IF(SUMPRODUCT((AE1830=$AE$7:$AE$2085)*(AI1830=$AI$7:$AI$2085)*(AO1830=$AO$7:$AO$2085)*(AP1830=$AP$7:$AP$2085)*(ROW($AE$7:$AE$2085)&lt;&gt;ROW(AE1830))*((S1830=0)*($S$7:$S$2085&gt;0)+(S1830&gt;0)*($S$7:$S$2085=0)))&gt;0,"SALONES UNIDOS",IF(SUMPRODUCT((AE1830=$AE$7:$AE$2085)*(AI1830=$AI$7:$AI$2085)*((AO1830&lt;$AP$7:$AP$2085)*(AP1830&gt;$AO$7:$AO$2085))*(ROW($AE$7:$AE$2085)&lt;&gt;ROW(AE1830)))&gt;0,"Cruzado","Sin cruce")))</f>
        <v/>
      </c>
      <c r="AS1830" s="94" t="str">
        <f t="shared" si="35"/>
        <v>T41SUNAMPEA</v>
      </c>
      <c r="AT1830" s="94" t="str" cm="1">
        <f t="array" ref="AT1830">IF(AS1830="","",IF(SUMPRODUCT((AS1830=$AS$7:$AS$2085)*(AI1830=$AI$7:$AI$2085)*(AO1830=$AO$7:$AO$2085)*(AP1830=$AP$7:$AP$2085)*(ROW($AS$7:$AS$2085)&lt;&gt;ROW(AS1830))*((S1830=0)*($S$7:$S$2085&gt;0)+(S1830&gt;0)*($S$7:$S$2085=0)))&gt;0,"SALONES UNIDOS",IF(SUMPRODUCT((AS1830=$AS$7:$AS$2085)*(AI1830=$AI$7:$AI$2085)*((AO1830&lt;$AP$7:$AP$2085)*(AP1830&gt;$AO$7:$AO$2085))*(ROW($AS$7:$AS$2085)&lt;&gt;ROW(AS1830)))&gt;0,"Cruzado","Sin cruce")))</f>
        <v>Sin cruce</v>
      </c>
    </row>
    <row r="1831" spans="3:46" ht="15.6" hidden="1" customHeight="1">
      <c r="C1831" s="496" t="s">
        <v>572</v>
      </c>
      <c r="D1831" s="15" t="s">
        <v>1135</v>
      </c>
      <c r="E1831" s="479">
        <v>20261</v>
      </c>
      <c r="F1831" s="503" t="s">
        <v>111</v>
      </c>
      <c r="G1831" s="497" t="s">
        <v>80</v>
      </c>
      <c r="H1831" s="503" t="s">
        <v>114</v>
      </c>
      <c r="I1831" s="503">
        <v>1</v>
      </c>
      <c r="J1831" s="503" t="s">
        <v>41</v>
      </c>
      <c r="K1831" s="503" t="s">
        <v>41</v>
      </c>
      <c r="L1831" s="499" t="s">
        <v>1141</v>
      </c>
      <c r="M1831" s="535" t="s">
        <v>595</v>
      </c>
      <c r="N1831" s="15" t="s">
        <v>586</v>
      </c>
      <c r="O1831" s="15" t="s">
        <v>934</v>
      </c>
      <c r="P1831" s="503" t="s">
        <v>624</v>
      </c>
      <c r="Q1831" s="15">
        <v>3</v>
      </c>
      <c r="R1831" s="15">
        <v>2</v>
      </c>
      <c r="S1831" s="479">
        <v>5</v>
      </c>
      <c r="T1831" s="15">
        <v>4</v>
      </c>
      <c r="U1831" s="471"/>
      <c r="V1831" s="550">
        <v>40</v>
      </c>
      <c r="W1831" s="497">
        <v>71819567</v>
      </c>
      <c r="X1831" s="566" t="s">
        <v>226</v>
      </c>
      <c r="Y1831" s="15" t="s">
        <v>196</v>
      </c>
      <c r="Z1831" s="15"/>
      <c r="AA1831" s="15"/>
      <c r="AB1831" s="15"/>
      <c r="AC1831" s="493"/>
      <c r="AD1831" s="15"/>
      <c r="AE1831" s="479"/>
      <c r="AF1831" s="497"/>
      <c r="AG1831" s="497"/>
      <c r="AH1831" s="15" t="s">
        <v>203</v>
      </c>
      <c r="AI1831" s="15">
        <v>2</v>
      </c>
      <c r="AJ1831" s="15">
        <v>18</v>
      </c>
      <c r="AK1831" s="15">
        <v>30</v>
      </c>
      <c r="AL1831" s="15">
        <v>22</v>
      </c>
      <c r="AM1831" s="15">
        <v>40</v>
      </c>
      <c r="AN1831" s="490">
        <f>IF(AJ1831="",S1831,ROUND(((((AL1831/24)+(AM1831/1440))-((AJ1831/24)+(AK1831/1440)))*1440/50),5))</f>
        <v>5</v>
      </c>
      <c r="AO1831" s="491">
        <f>AJ1831/24+AK1831/1440</f>
        <v>0.77083333333333337</v>
      </c>
      <c r="AP1831" s="491">
        <f>AL1831/24+AM1831/1440</f>
        <v>0.94444444444444442</v>
      </c>
      <c r="AQ1831" s="23" t="str" cm="1">
        <f t="array" ref="AQ1831">IF(X1831="","",IF(SUMPRODUCT((X1831=$X$7:$X$2085)*(AI1831=$AI$7:$AI$2085)*(AO1831=$AO$7:$AO$2085)*(AP1831=$AP$7:$AP$2085)*(ROW($X$7:$X$2085)&lt;&gt;ROW(X1831))*((S1831=0)*($S$7:$S$2085&gt;0)+(S1831&gt;0)*($S$7:$S$2085=0)))&gt;0,"SALONES UNIDOS",IF(SUMPRODUCT((X1831=$X$7:$X$2085)*(AI1831=$AI$7:$AI$2085)*((AO1831&lt;$AP$7:$AP$2085)*(AP1831&gt;$AO$7:$AO$2085))*(ROW($X$7:$X$2085)&lt;&gt;ROW(X1831)))&gt;0,"Cruzado","Sin cruce")))</f>
        <v>Sin cruce</v>
      </c>
      <c r="AR1831" s="23" t="str" cm="1">
        <f t="array" ref="AR1831">IF(AE1831="","",IF(SUMPRODUCT((AE1831=$AE$7:$AE$2085)*(AI1831=$AI$7:$AI$2085)*(AO1831=$AO$7:$AO$2085)*(AP1831=$AP$7:$AP$2085)*(ROW($AE$7:$AE$2085)&lt;&gt;ROW(AE1831))*((S1831=0)*($S$7:$S$2085&gt;0)+(S1831&gt;0)*($S$7:$S$2085=0)))&gt;0,"SALONES UNIDOS",IF(SUMPRODUCT((AE1831=$AE$7:$AE$2085)*(AI1831=$AI$7:$AI$2085)*((AO1831&lt;$AP$7:$AP$2085)*(AP1831&gt;$AO$7:$AO$2085))*(ROW($AE$7:$AE$2085)&lt;&gt;ROW(AE1831)))&gt;0,"Cruzado","Sin cruce")))</f>
        <v/>
      </c>
      <c r="AS1831" s="94" t="str">
        <f t="shared" si="35"/>
        <v>T41SUNAMPEA</v>
      </c>
      <c r="AT1831" s="94" t="str" cm="1">
        <f t="array" ref="AT1831">IF(AS1831="","",IF(SUMPRODUCT((AS1831=$AS$7:$AS$2085)*(AI1831=$AI$7:$AI$2085)*(AO1831=$AO$7:$AO$2085)*(AP1831=$AP$7:$AP$2085)*(ROW($AS$7:$AS$2085)&lt;&gt;ROW(AS1831))*((S1831=0)*($S$7:$S$2085&gt;0)+(S1831&gt;0)*($S$7:$S$2085=0)))&gt;0,"SALONES UNIDOS",IF(SUMPRODUCT((AS1831=$AS$7:$AS$2085)*(AI1831=$AI$7:$AI$2085)*((AO1831&lt;$AP$7:$AP$2085)*(AP1831&gt;$AO$7:$AO$2085))*(ROW($AS$7:$AS$2085)&lt;&gt;ROW(AS1831)))&gt;0,"Cruzado","Sin cruce")))</f>
        <v>Sin cruce</v>
      </c>
    </row>
    <row r="1832" spans="3:46" ht="15.6" hidden="1" customHeight="1">
      <c r="C1832" s="496" t="s">
        <v>572</v>
      </c>
      <c r="D1832" s="15" t="s">
        <v>1135</v>
      </c>
      <c r="E1832" s="479">
        <v>20261</v>
      </c>
      <c r="F1832" s="503" t="s">
        <v>111</v>
      </c>
      <c r="G1832" s="497" t="s">
        <v>80</v>
      </c>
      <c r="H1832" s="503" t="s">
        <v>114</v>
      </c>
      <c r="I1832" s="503">
        <v>2</v>
      </c>
      <c r="J1832" s="503" t="s">
        <v>41</v>
      </c>
      <c r="K1832" s="503" t="s">
        <v>41</v>
      </c>
      <c r="L1832" s="499" t="s">
        <v>1142</v>
      </c>
      <c r="M1832" s="535" t="s">
        <v>610</v>
      </c>
      <c r="N1832" s="15" t="s">
        <v>586</v>
      </c>
      <c r="O1832" s="15" t="s">
        <v>934</v>
      </c>
      <c r="P1832" s="503" t="s">
        <v>579</v>
      </c>
      <c r="Q1832" s="15">
        <v>3</v>
      </c>
      <c r="R1832" s="15">
        <v>2</v>
      </c>
      <c r="S1832" s="479">
        <v>5</v>
      </c>
      <c r="T1832" s="15">
        <v>4</v>
      </c>
      <c r="U1832" s="471"/>
      <c r="V1832" s="550">
        <v>28</v>
      </c>
      <c r="W1832" s="497">
        <v>22275169</v>
      </c>
      <c r="X1832" s="566" t="s">
        <v>410</v>
      </c>
      <c r="Y1832" s="15" t="s">
        <v>579</v>
      </c>
      <c r="Z1832" s="15"/>
      <c r="AA1832" s="15"/>
      <c r="AB1832" s="15"/>
      <c r="AC1832" s="15" t="s">
        <v>1120</v>
      </c>
      <c r="AD1832" s="15"/>
      <c r="AE1832" s="479"/>
      <c r="AF1832" s="497"/>
      <c r="AG1832" s="497"/>
      <c r="AH1832" s="497" t="s">
        <v>203</v>
      </c>
      <c r="AI1832" s="15">
        <v>6</v>
      </c>
      <c r="AJ1832" s="15">
        <v>8</v>
      </c>
      <c r="AK1832" s="15">
        <v>30</v>
      </c>
      <c r="AL1832" s="15">
        <v>12</v>
      </c>
      <c r="AM1832" s="15">
        <v>40</v>
      </c>
      <c r="AN1832" s="490">
        <f>IF(AJ1832="",S1832,ROUND(((((AL1832/24)+(AM1832/1440))-((AJ1832/24)+(AK1832/1440)))*1440/50),5))</f>
        <v>5</v>
      </c>
      <c r="AO1832" s="491">
        <f>AJ1832/24+AK1832/1440</f>
        <v>0.35416666666666663</v>
      </c>
      <c r="AP1832" s="491">
        <f>AL1832/24+AM1832/1440</f>
        <v>0.52777777777777779</v>
      </c>
      <c r="AQ1832" s="23" t="str" cm="1">
        <f t="array" ref="AQ1832">IF(X1832="","",IF(SUMPRODUCT((X1832=$X$7:$X$2085)*(AI1832=$AI$7:$AI$2085)*(AO1832=$AO$7:$AO$2085)*(AP1832=$AP$7:$AP$2085)*(ROW($X$7:$X$2085)&lt;&gt;ROW(X1832))*((S1832=0)*($S$7:$S$2085&gt;0)+(S1832&gt;0)*($S$7:$S$2085=0)))&gt;0,"SALONES UNIDOS",IF(SUMPRODUCT((X1832=$X$7:$X$2085)*(AI1832=$AI$7:$AI$2085)*((AO1832&lt;$AP$7:$AP$2085)*(AP1832&gt;$AO$7:$AO$2085))*(ROW($X$7:$X$2085)&lt;&gt;ROW(X1832)))&gt;0,"Cruzado","Sin cruce")))</f>
        <v>Sin cruce</v>
      </c>
      <c r="AR1832" s="23" t="str" cm="1">
        <f t="array" ref="AR1832">IF(AE1832="","",IF(SUMPRODUCT((AE1832=$AE$7:$AE$2085)*(AI1832=$AI$7:$AI$2085)*(AO1832=$AO$7:$AO$2085)*(AP1832=$AP$7:$AP$2085)*(ROW($AE$7:$AE$2085)&lt;&gt;ROW(AE1832))*((S1832=0)*($S$7:$S$2085&gt;0)+(S1832&gt;0)*($S$7:$S$2085=0)))&gt;0,"SALONES UNIDOS",IF(SUMPRODUCT((AE1832=$AE$7:$AE$2085)*(AI1832=$AI$7:$AI$2085)*((AO1832&lt;$AP$7:$AP$2085)*(AP1832&gt;$AO$7:$AO$2085))*(ROW($AE$7:$AE$2085)&lt;&gt;ROW(AE1832)))&gt;0,"Cruzado","Sin cruce")))</f>
        <v/>
      </c>
      <c r="AS1832" s="94" t="str">
        <f t="shared" si="35"/>
        <v>T42SUNAMPEA</v>
      </c>
      <c r="AT1832" s="94" t="str" cm="1">
        <f t="array" ref="AT1832">IF(AS1832="","",IF(SUMPRODUCT((AS1832=$AS$7:$AS$2085)*(AI1832=$AI$7:$AI$2085)*(AO1832=$AO$7:$AO$2085)*(AP1832=$AP$7:$AP$2085)*(ROW($AS$7:$AS$2085)&lt;&gt;ROW(AS1832))*((S1832=0)*($S$7:$S$2085&gt;0)+(S1832&gt;0)*($S$7:$S$2085=0)))&gt;0,"SALONES UNIDOS",IF(SUMPRODUCT((AS1832=$AS$7:$AS$2085)*(AI1832=$AI$7:$AI$2085)*((AO1832&lt;$AP$7:$AP$2085)*(AP1832&gt;$AO$7:$AO$2085))*(ROW($AS$7:$AS$2085)&lt;&gt;ROW(AS1832)))&gt;0,"Cruzado","Sin cruce")))</f>
        <v>Sin cruce</v>
      </c>
    </row>
    <row r="1833" spans="3:46" ht="15.6" hidden="1" customHeight="1">
      <c r="C1833" s="496" t="s">
        <v>572</v>
      </c>
      <c r="D1833" s="15" t="s">
        <v>1135</v>
      </c>
      <c r="E1833" s="479">
        <v>20261</v>
      </c>
      <c r="F1833" s="503" t="s">
        <v>111</v>
      </c>
      <c r="G1833" s="497" t="s">
        <v>80</v>
      </c>
      <c r="H1833" s="503" t="s">
        <v>114</v>
      </c>
      <c r="I1833" s="503">
        <v>2</v>
      </c>
      <c r="J1833" s="503" t="s">
        <v>41</v>
      </c>
      <c r="K1833" s="503" t="s">
        <v>41</v>
      </c>
      <c r="L1833" s="499" t="s">
        <v>1143</v>
      </c>
      <c r="M1833" s="535" t="s">
        <v>1144</v>
      </c>
      <c r="N1833" s="15" t="s">
        <v>577</v>
      </c>
      <c r="O1833" s="15" t="s">
        <v>934</v>
      </c>
      <c r="P1833" s="503" t="s">
        <v>579</v>
      </c>
      <c r="Q1833" s="15">
        <v>2</v>
      </c>
      <c r="R1833" s="15">
        <v>2</v>
      </c>
      <c r="S1833" s="479">
        <v>4</v>
      </c>
      <c r="T1833" s="15">
        <v>4</v>
      </c>
      <c r="U1833" s="471"/>
      <c r="V1833" s="550">
        <v>28</v>
      </c>
      <c r="W1833" s="497">
        <v>22096438</v>
      </c>
      <c r="X1833" s="566" t="s">
        <v>397</v>
      </c>
      <c r="Y1833" s="15" t="s">
        <v>579</v>
      </c>
      <c r="Z1833" s="15"/>
      <c r="AA1833" s="15"/>
      <c r="AB1833" s="15"/>
      <c r="AC1833" s="15" t="s">
        <v>1113</v>
      </c>
      <c r="AD1833" s="15"/>
      <c r="AE1833" s="479"/>
      <c r="AF1833" s="497"/>
      <c r="AG1833" s="497"/>
      <c r="AH1833" s="497" t="s">
        <v>203</v>
      </c>
      <c r="AI1833" s="15">
        <v>7</v>
      </c>
      <c r="AJ1833" s="15">
        <v>7</v>
      </c>
      <c r="AK1833" s="15">
        <v>40</v>
      </c>
      <c r="AL1833" s="15">
        <v>11</v>
      </c>
      <c r="AM1833" s="15">
        <v>0</v>
      </c>
      <c r="AN1833" s="490">
        <f>IF(AJ1833="",S1833,ROUND(((((AL1833/24)+(AM1833/1440))-((AJ1833/24)+(AK1833/1440)))*1440/50),5))</f>
        <v>4</v>
      </c>
      <c r="AO1833" s="491">
        <f>AJ1833/24+AK1833/1440</f>
        <v>0.31944444444444448</v>
      </c>
      <c r="AP1833" s="491">
        <f>AL1833/24+AM1833/1440</f>
        <v>0.45833333333333331</v>
      </c>
      <c r="AQ1833" s="23" t="str" cm="1">
        <f t="array" ref="AQ1833">IF(X1833="","",IF(SUMPRODUCT((X1833=$X$7:$X$2085)*(AI1833=$AI$7:$AI$2085)*(AO1833=$AO$7:$AO$2085)*(AP1833=$AP$7:$AP$2085)*(ROW($X$7:$X$2085)&lt;&gt;ROW(X1833))*((S1833=0)*($S$7:$S$2085&gt;0)+(S1833&gt;0)*($S$7:$S$2085=0)))&gt;0,"SALONES UNIDOS",IF(SUMPRODUCT((X1833=$X$7:$X$2085)*(AI1833=$AI$7:$AI$2085)*((AO1833&lt;$AP$7:$AP$2085)*(AP1833&gt;$AO$7:$AO$2085))*(ROW($X$7:$X$2085)&lt;&gt;ROW(X1833)))&gt;0,"Cruzado","Sin cruce")))</f>
        <v>Sin cruce</v>
      </c>
      <c r="AR1833" s="23" t="str" cm="1">
        <f t="array" ref="AR1833">IF(AE1833="","",IF(SUMPRODUCT((AE1833=$AE$7:$AE$2085)*(AI1833=$AI$7:$AI$2085)*(AO1833=$AO$7:$AO$2085)*(AP1833=$AP$7:$AP$2085)*(ROW($AE$7:$AE$2085)&lt;&gt;ROW(AE1833))*((S1833=0)*($S$7:$S$2085&gt;0)+(S1833&gt;0)*($S$7:$S$2085=0)))&gt;0,"SALONES UNIDOS",IF(SUMPRODUCT((AE1833=$AE$7:$AE$2085)*(AI1833=$AI$7:$AI$2085)*((AO1833&lt;$AP$7:$AP$2085)*(AP1833&gt;$AO$7:$AO$2085))*(ROW($AE$7:$AE$2085)&lt;&gt;ROW(AE1833)))&gt;0,"Cruzado","Sin cruce")))</f>
        <v/>
      </c>
      <c r="AS1833" s="94" t="str">
        <f t="shared" si="35"/>
        <v>T42SUNAMPEA</v>
      </c>
      <c r="AT1833" s="94" t="str" cm="1">
        <f t="array" ref="AT1833">IF(AS1833="","",IF(SUMPRODUCT((AS1833=$AS$7:$AS$2085)*(AI1833=$AI$7:$AI$2085)*(AO1833=$AO$7:$AO$2085)*(AP1833=$AP$7:$AP$2085)*(ROW($AS$7:$AS$2085)&lt;&gt;ROW(AS1833))*((S1833=0)*($S$7:$S$2085&gt;0)+(S1833&gt;0)*($S$7:$S$2085=0)))&gt;0,"SALONES UNIDOS",IF(SUMPRODUCT((AS1833=$AS$7:$AS$2085)*(AI1833=$AI$7:$AI$2085)*((AO1833&lt;$AP$7:$AP$2085)*(AP1833&gt;$AO$7:$AO$2085))*(ROW($AS$7:$AS$2085)&lt;&gt;ROW(AS1833)))&gt;0,"Cruzado","Sin cruce")))</f>
        <v>Sin cruce</v>
      </c>
    </row>
    <row r="1834" spans="3:46" ht="15.6" hidden="1" customHeight="1">
      <c r="C1834" s="496" t="s">
        <v>572</v>
      </c>
      <c r="D1834" s="15" t="s">
        <v>1135</v>
      </c>
      <c r="E1834" s="479">
        <v>20261</v>
      </c>
      <c r="F1834" s="503" t="s">
        <v>111</v>
      </c>
      <c r="G1834" s="497" t="s">
        <v>80</v>
      </c>
      <c r="H1834" s="503" t="s">
        <v>114</v>
      </c>
      <c r="I1834" s="503">
        <v>2</v>
      </c>
      <c r="J1834" s="503" t="s">
        <v>574</v>
      </c>
      <c r="K1834" s="503" t="s">
        <v>41</v>
      </c>
      <c r="L1834" s="499" t="s">
        <v>1143</v>
      </c>
      <c r="M1834" s="535" t="s">
        <v>1144</v>
      </c>
      <c r="N1834" s="15" t="s">
        <v>577</v>
      </c>
      <c r="O1834" s="15" t="s">
        <v>934</v>
      </c>
      <c r="P1834" s="503" t="s">
        <v>579</v>
      </c>
      <c r="Q1834" s="15">
        <v>0</v>
      </c>
      <c r="R1834" s="15">
        <v>2</v>
      </c>
      <c r="S1834" s="479">
        <v>2</v>
      </c>
      <c r="T1834" s="15">
        <v>4</v>
      </c>
      <c r="U1834" s="471"/>
      <c r="V1834" s="550">
        <v>14</v>
      </c>
      <c r="W1834" s="497">
        <v>22096438</v>
      </c>
      <c r="X1834" s="566" t="s">
        <v>397</v>
      </c>
      <c r="Y1834" s="15" t="s">
        <v>579</v>
      </c>
      <c r="Z1834" s="15"/>
      <c r="AA1834" s="15"/>
      <c r="AB1834" s="15"/>
      <c r="AC1834" s="493"/>
      <c r="AD1834" s="15"/>
      <c r="AE1834" s="15" t="s">
        <v>1112</v>
      </c>
      <c r="AF1834" s="497"/>
      <c r="AG1834" s="497"/>
      <c r="AH1834" s="497" t="s">
        <v>100</v>
      </c>
      <c r="AI1834" s="15">
        <v>7</v>
      </c>
      <c r="AJ1834" s="15">
        <v>11</v>
      </c>
      <c r="AK1834" s="15">
        <v>0</v>
      </c>
      <c r="AL1834" s="15">
        <v>12</v>
      </c>
      <c r="AM1834" s="15">
        <v>40</v>
      </c>
      <c r="AN1834" s="490">
        <f>IF(AJ1834="",S1834,ROUND(((((AL1834/24)+(AM1834/1440))-((AJ1834/24)+(AK1834/1440)))*1440/50),5))</f>
        <v>2</v>
      </c>
      <c r="AO1834" s="491">
        <f>AJ1834/24+AK1834/1440</f>
        <v>0.45833333333333331</v>
      </c>
      <c r="AP1834" s="491">
        <f>AL1834/24+AM1834/1440</f>
        <v>0.52777777777777779</v>
      </c>
      <c r="AQ1834" s="23" t="str" cm="1">
        <f t="array" ref="AQ1834">IF(X1834="","",IF(SUMPRODUCT((X1834=$X$7:$X$2085)*(AI1834=$AI$7:$AI$2085)*(AO1834=$AO$7:$AO$2085)*(AP1834=$AP$7:$AP$2085)*(ROW($X$7:$X$2085)&lt;&gt;ROW(X1834))*((S1834=0)*($S$7:$S$2085&gt;0)+(S1834&gt;0)*($S$7:$S$2085=0)))&gt;0,"SALONES UNIDOS",IF(SUMPRODUCT((X1834=$X$7:$X$2085)*(AI1834=$AI$7:$AI$2085)*((AO1834&lt;$AP$7:$AP$2085)*(AP1834&gt;$AO$7:$AO$2085))*(ROW($X$7:$X$2085)&lt;&gt;ROW(X1834)))&gt;0,"Cruzado","Sin cruce")))</f>
        <v>Sin cruce</v>
      </c>
      <c r="AR1834" s="23" t="str" cm="1">
        <f t="array" ref="AR1834">IF(AE1834="","",IF(SUMPRODUCT((AE1834=$AE$7:$AE$2085)*(AI1834=$AI$7:$AI$2085)*(AO1834=$AO$7:$AO$2085)*(AP1834=$AP$7:$AP$2085)*(ROW($AE$7:$AE$2085)&lt;&gt;ROW(AE1834))*((S1834=0)*($S$7:$S$2085&gt;0)+(S1834&gt;0)*($S$7:$S$2085=0)))&gt;0,"SALONES UNIDOS",IF(SUMPRODUCT((AE1834=$AE$7:$AE$2085)*(AI1834=$AI$7:$AI$2085)*((AO1834&lt;$AP$7:$AP$2085)*(AP1834&gt;$AO$7:$AO$2085))*(ROW($AE$7:$AE$2085)&lt;&gt;ROW(AE1834)))&gt;0,"Cruzado","Sin cruce")))</f>
        <v>Sin cruce</v>
      </c>
      <c r="AS1834" s="94" t="str">
        <f t="shared" si="35"/>
        <v>T42SUNAMPEA</v>
      </c>
      <c r="AT1834" s="94" t="str" cm="1">
        <f t="array" ref="AT1834">IF(AS1834="","",IF(SUMPRODUCT((AS1834=$AS$7:$AS$2085)*(AI1834=$AI$7:$AI$2085)*(AO1834=$AO$7:$AO$2085)*(AP1834=$AP$7:$AP$2085)*(ROW($AS$7:$AS$2085)&lt;&gt;ROW(AS1834))*((S1834=0)*($S$7:$S$2085&gt;0)+(S1834&gt;0)*($S$7:$S$2085=0)))&gt;0,"SALONES UNIDOS",IF(SUMPRODUCT((AS1834=$AS$7:$AS$2085)*(AI1834=$AI$7:$AI$2085)*((AO1834&lt;$AP$7:$AP$2085)*(AP1834&gt;$AO$7:$AO$2085))*(ROW($AS$7:$AS$2085)&lt;&gt;ROW(AS1834)))&gt;0,"Cruzado","Sin cruce")))</f>
        <v>Sin cruce</v>
      </c>
    </row>
    <row r="1835" spans="3:46" ht="15.6" hidden="1" customHeight="1">
      <c r="C1835" s="496" t="s">
        <v>572</v>
      </c>
      <c r="D1835" s="15" t="s">
        <v>1135</v>
      </c>
      <c r="E1835" s="479">
        <v>20261</v>
      </c>
      <c r="F1835" s="503" t="s">
        <v>111</v>
      </c>
      <c r="G1835" s="497" t="s">
        <v>80</v>
      </c>
      <c r="H1835" s="503" t="s">
        <v>114</v>
      </c>
      <c r="I1835" s="503">
        <v>2</v>
      </c>
      <c r="J1835" s="503" t="s">
        <v>583</v>
      </c>
      <c r="K1835" s="503" t="s">
        <v>41</v>
      </c>
      <c r="L1835" s="499" t="s">
        <v>1143</v>
      </c>
      <c r="M1835" s="535" t="s">
        <v>1144</v>
      </c>
      <c r="N1835" s="15" t="s">
        <v>577</v>
      </c>
      <c r="O1835" s="15" t="s">
        <v>934</v>
      </c>
      <c r="P1835" s="503" t="s">
        <v>579</v>
      </c>
      <c r="Q1835" s="15">
        <v>0</v>
      </c>
      <c r="R1835" s="15">
        <v>2</v>
      </c>
      <c r="S1835" s="479">
        <v>2</v>
      </c>
      <c r="T1835" s="15">
        <v>4</v>
      </c>
      <c r="U1835" s="471"/>
      <c r="V1835" s="550">
        <v>14</v>
      </c>
      <c r="W1835" s="497">
        <v>22096438</v>
      </c>
      <c r="X1835" s="566" t="s">
        <v>397</v>
      </c>
      <c r="Y1835" s="15" t="s">
        <v>579</v>
      </c>
      <c r="Z1835" s="15"/>
      <c r="AA1835" s="15"/>
      <c r="AB1835" s="15"/>
      <c r="AC1835" s="493"/>
      <c r="AD1835" s="15"/>
      <c r="AE1835" s="15" t="s">
        <v>1112</v>
      </c>
      <c r="AF1835" s="497"/>
      <c r="AG1835" s="497"/>
      <c r="AH1835" s="497" t="s">
        <v>100</v>
      </c>
      <c r="AI1835" s="15">
        <v>7</v>
      </c>
      <c r="AJ1835" s="15">
        <v>12</v>
      </c>
      <c r="AK1835" s="15">
        <v>40</v>
      </c>
      <c r="AL1835" s="15">
        <v>14</v>
      </c>
      <c r="AM1835" s="15">
        <v>20</v>
      </c>
      <c r="AN1835" s="490">
        <f>IF(AJ1835="",S1835,ROUND(((((AL1835/24)+(AM1835/1440))-((AJ1835/24)+(AK1835/1440)))*1440/50),5))</f>
        <v>2</v>
      </c>
      <c r="AO1835" s="491">
        <f>AJ1835/24+AK1835/1440</f>
        <v>0.52777777777777779</v>
      </c>
      <c r="AP1835" s="491">
        <f>AL1835/24+AM1835/1440</f>
        <v>0.59722222222222221</v>
      </c>
      <c r="AQ1835" s="23" t="str" cm="1">
        <f t="array" ref="AQ1835">IF(X1835="","",IF(SUMPRODUCT((X1835=$X$7:$X$2085)*(AI1835=$AI$7:$AI$2085)*(AO1835=$AO$7:$AO$2085)*(AP1835=$AP$7:$AP$2085)*(ROW($X$7:$X$2085)&lt;&gt;ROW(X1835))*((S1835=0)*($S$7:$S$2085&gt;0)+(S1835&gt;0)*($S$7:$S$2085=0)))&gt;0,"SALONES UNIDOS",IF(SUMPRODUCT((X1835=$X$7:$X$2085)*(AI1835=$AI$7:$AI$2085)*((AO1835&lt;$AP$7:$AP$2085)*(AP1835&gt;$AO$7:$AO$2085))*(ROW($X$7:$X$2085)&lt;&gt;ROW(X1835)))&gt;0,"Cruzado","Sin cruce")))</f>
        <v>Sin cruce</v>
      </c>
      <c r="AR1835" s="23" t="str" cm="1">
        <f t="array" ref="AR1835">IF(AE1835="","",IF(SUMPRODUCT((AE1835=$AE$7:$AE$2085)*(AI1835=$AI$7:$AI$2085)*(AO1835=$AO$7:$AO$2085)*(AP1835=$AP$7:$AP$2085)*(ROW($AE$7:$AE$2085)&lt;&gt;ROW(AE1835))*((S1835=0)*($S$7:$S$2085&gt;0)+(S1835&gt;0)*($S$7:$S$2085=0)))&gt;0,"SALONES UNIDOS",IF(SUMPRODUCT((AE1835=$AE$7:$AE$2085)*(AI1835=$AI$7:$AI$2085)*((AO1835&lt;$AP$7:$AP$2085)*(AP1835&gt;$AO$7:$AO$2085))*(ROW($AE$7:$AE$2085)&lt;&gt;ROW(AE1835)))&gt;0,"Cruzado","Sin cruce")))</f>
        <v>Sin cruce</v>
      </c>
      <c r="AS1835" s="94" t="str">
        <f t="shared" si="35"/>
        <v>T42SUNAMPEA</v>
      </c>
      <c r="AT1835" s="94" t="str" cm="1">
        <f t="array" ref="AT1835">IF(AS1835="","",IF(SUMPRODUCT((AS1835=$AS$7:$AS$2085)*(AI1835=$AI$7:$AI$2085)*(AO1835=$AO$7:$AO$2085)*(AP1835=$AP$7:$AP$2085)*(ROW($AS$7:$AS$2085)&lt;&gt;ROW(AS1835))*((S1835=0)*($S$7:$S$2085&gt;0)+(S1835&gt;0)*($S$7:$S$2085=0)))&gt;0,"SALONES UNIDOS",IF(SUMPRODUCT((AS1835=$AS$7:$AS$2085)*(AI1835=$AI$7:$AI$2085)*((AO1835&lt;$AP$7:$AP$2085)*(AP1835&gt;$AO$7:$AO$2085))*(ROW($AS$7:$AS$2085)&lt;&gt;ROW(AS1835)))&gt;0,"Cruzado","Sin cruce")))</f>
        <v>Sin cruce</v>
      </c>
    </row>
    <row r="1836" spans="3:46" ht="15.6" hidden="1" customHeight="1">
      <c r="C1836" s="496" t="s">
        <v>572</v>
      </c>
      <c r="D1836" s="15" t="s">
        <v>1135</v>
      </c>
      <c r="E1836" s="479">
        <v>20261</v>
      </c>
      <c r="F1836" s="503" t="s">
        <v>111</v>
      </c>
      <c r="G1836" s="497" t="s">
        <v>80</v>
      </c>
      <c r="H1836" s="503" t="s">
        <v>114</v>
      </c>
      <c r="I1836" s="503">
        <v>2</v>
      </c>
      <c r="J1836" s="503" t="s">
        <v>41</v>
      </c>
      <c r="K1836" s="503" t="s">
        <v>41</v>
      </c>
      <c r="L1836" s="499" t="s">
        <v>1145</v>
      </c>
      <c r="M1836" s="535" t="s">
        <v>631</v>
      </c>
      <c r="N1836" s="15" t="s">
        <v>586</v>
      </c>
      <c r="O1836" s="15" t="s">
        <v>934</v>
      </c>
      <c r="P1836" s="503" t="s">
        <v>624</v>
      </c>
      <c r="Q1836" s="15">
        <v>2</v>
      </c>
      <c r="R1836" s="15">
        <v>2</v>
      </c>
      <c r="S1836" s="479">
        <v>4</v>
      </c>
      <c r="T1836" s="15">
        <v>3</v>
      </c>
      <c r="U1836" s="471"/>
      <c r="V1836" s="550">
        <v>28</v>
      </c>
      <c r="W1836" s="497">
        <v>40804375</v>
      </c>
      <c r="X1836" s="566" t="s">
        <v>340</v>
      </c>
      <c r="Y1836" s="15" t="s">
        <v>196</v>
      </c>
      <c r="Z1836" s="15"/>
      <c r="AA1836" s="15"/>
      <c r="AB1836" s="15"/>
      <c r="AC1836" s="493"/>
      <c r="AD1836" s="15"/>
      <c r="AE1836" s="479"/>
      <c r="AF1836" s="497"/>
      <c r="AG1836" s="497"/>
      <c r="AH1836" s="15" t="s">
        <v>203</v>
      </c>
      <c r="AI1836" s="15">
        <v>2</v>
      </c>
      <c r="AJ1836" s="15">
        <v>20</v>
      </c>
      <c r="AK1836" s="15">
        <v>10</v>
      </c>
      <c r="AL1836" s="15">
        <v>23</v>
      </c>
      <c r="AM1836" s="15">
        <v>30</v>
      </c>
      <c r="AN1836" s="490">
        <f>IF(AJ1836="",S1836,ROUND(((((AL1836/24)+(AM1836/1440))-((AJ1836/24)+(AK1836/1440)))*1440/50),5))</f>
        <v>4</v>
      </c>
      <c r="AO1836" s="491">
        <f>AJ1836/24+AK1836/1440</f>
        <v>0.84027777777777779</v>
      </c>
      <c r="AP1836" s="491">
        <f>AL1836/24+AM1836/1440</f>
        <v>0.97916666666666674</v>
      </c>
      <c r="AQ1836" s="23" t="str" cm="1">
        <f t="array" ref="AQ1836">IF(X1836="","",IF(SUMPRODUCT((X1836=$X$7:$X$2085)*(AI1836=$AI$7:$AI$2085)*(AO1836=$AO$7:$AO$2085)*(AP1836=$AP$7:$AP$2085)*(ROW($X$7:$X$2085)&lt;&gt;ROW(X1836))*((S1836=0)*($S$7:$S$2085&gt;0)+(S1836&gt;0)*($S$7:$S$2085=0)))&gt;0,"SALONES UNIDOS",IF(SUMPRODUCT((X1836=$X$7:$X$2085)*(AI1836=$AI$7:$AI$2085)*((AO1836&lt;$AP$7:$AP$2085)*(AP1836&gt;$AO$7:$AO$2085))*(ROW($X$7:$X$2085)&lt;&gt;ROW(X1836)))&gt;0,"Cruzado","Sin cruce")))</f>
        <v>Sin cruce</v>
      </c>
      <c r="AR1836" s="23" t="str" cm="1">
        <f t="array" ref="AR1836">IF(AE1836="","",IF(SUMPRODUCT((AE1836=$AE$7:$AE$2085)*(AI1836=$AI$7:$AI$2085)*(AO1836=$AO$7:$AO$2085)*(AP1836=$AP$7:$AP$2085)*(ROW($AE$7:$AE$2085)&lt;&gt;ROW(AE1836))*((S1836=0)*($S$7:$S$2085&gt;0)+(S1836&gt;0)*($S$7:$S$2085=0)))&gt;0,"SALONES UNIDOS",IF(SUMPRODUCT((AE1836=$AE$7:$AE$2085)*(AI1836=$AI$7:$AI$2085)*((AO1836&lt;$AP$7:$AP$2085)*(AP1836&gt;$AO$7:$AO$2085))*(ROW($AE$7:$AE$2085)&lt;&gt;ROW(AE1836)))&gt;0,"Cruzado","Sin cruce")))</f>
        <v/>
      </c>
      <c r="AS1836" s="94" t="str">
        <f t="shared" si="35"/>
        <v>T42SUNAMPEA</v>
      </c>
      <c r="AT1836" s="94" t="str" cm="1">
        <f t="array" ref="AT1836">IF(AS1836="","",IF(SUMPRODUCT((AS1836=$AS$7:$AS$2085)*(AI1836=$AI$7:$AI$2085)*(AO1836=$AO$7:$AO$2085)*(AP1836=$AP$7:$AP$2085)*(ROW($AS$7:$AS$2085)&lt;&gt;ROW(AS1836))*((S1836=0)*($S$7:$S$2085&gt;0)+(S1836&gt;0)*($S$7:$S$2085=0)))&gt;0,"SALONES UNIDOS",IF(SUMPRODUCT((AS1836=$AS$7:$AS$2085)*(AI1836=$AI$7:$AI$2085)*((AO1836&lt;$AP$7:$AP$2085)*(AP1836&gt;$AO$7:$AO$2085))*(ROW($AS$7:$AS$2085)&lt;&gt;ROW(AS1836)))&gt;0,"Cruzado","Sin cruce")))</f>
        <v>Sin cruce</v>
      </c>
    </row>
    <row r="1837" spans="3:46" ht="15.6" hidden="1" customHeight="1">
      <c r="C1837" s="496" t="s">
        <v>572</v>
      </c>
      <c r="D1837" s="15" t="s">
        <v>1135</v>
      </c>
      <c r="E1837" s="479">
        <v>20261</v>
      </c>
      <c r="F1837" s="503" t="s">
        <v>111</v>
      </c>
      <c r="G1837" s="497" t="s">
        <v>80</v>
      </c>
      <c r="H1837" s="503" t="s">
        <v>114</v>
      </c>
      <c r="I1837" s="503">
        <v>2</v>
      </c>
      <c r="J1837" s="503" t="s">
        <v>41</v>
      </c>
      <c r="K1837" s="503" t="s">
        <v>41</v>
      </c>
      <c r="L1837" s="499" t="s">
        <v>1146</v>
      </c>
      <c r="M1837" s="535" t="s">
        <v>616</v>
      </c>
      <c r="N1837" s="15" t="s">
        <v>586</v>
      </c>
      <c r="O1837" s="15" t="s">
        <v>934</v>
      </c>
      <c r="P1837" s="503" t="s">
        <v>579</v>
      </c>
      <c r="Q1837" s="15">
        <v>2</v>
      </c>
      <c r="R1837" s="15">
        <v>2</v>
      </c>
      <c r="S1837" s="479">
        <v>4</v>
      </c>
      <c r="T1837" s="15">
        <v>3</v>
      </c>
      <c r="U1837" s="471"/>
      <c r="V1837" s="550">
        <v>28</v>
      </c>
      <c r="W1837" s="583">
        <v>40804375</v>
      </c>
      <c r="X1837" s="633" t="s">
        <v>340</v>
      </c>
      <c r="Y1837" s="15" t="s">
        <v>579</v>
      </c>
      <c r="Z1837" s="15"/>
      <c r="AA1837" s="15"/>
      <c r="AB1837" s="15"/>
      <c r="AC1837" s="15" t="s">
        <v>1109</v>
      </c>
      <c r="AD1837" s="15"/>
      <c r="AE1837" s="479"/>
      <c r="AF1837" s="497"/>
      <c r="AG1837" s="497"/>
      <c r="AH1837" s="497" t="s">
        <v>203</v>
      </c>
      <c r="AI1837" s="15">
        <v>6</v>
      </c>
      <c r="AJ1837" s="15">
        <v>13</v>
      </c>
      <c r="AK1837" s="15">
        <v>30</v>
      </c>
      <c r="AL1837" s="15">
        <v>16</v>
      </c>
      <c r="AM1837" s="15">
        <v>50</v>
      </c>
      <c r="AN1837" s="490">
        <f>IF(AJ1837="",S1837,ROUND(((((AL1837/24)+(AM1837/1440))-((AJ1837/24)+(AK1837/1440)))*1440/50),5))</f>
        <v>4</v>
      </c>
      <c r="AO1837" s="491">
        <f>AJ1837/24+AK1837/1440</f>
        <v>0.5625</v>
      </c>
      <c r="AP1837" s="491">
        <f>AL1837/24+AM1837/1440</f>
        <v>0.70138888888888884</v>
      </c>
      <c r="AQ1837" s="23" t="str" cm="1">
        <f t="array" ref="AQ1837">IF(X1837="","",IF(SUMPRODUCT((X1837=$X$7:$X$2085)*(AI1837=$AI$7:$AI$2085)*(AO1837=$AO$7:$AO$2085)*(AP1837=$AP$7:$AP$2085)*(ROW($X$7:$X$2085)&lt;&gt;ROW(X1837))*((S1837=0)*($S$7:$S$2085&gt;0)+(S1837&gt;0)*($S$7:$S$2085=0)))&gt;0,"SALONES UNIDOS",IF(SUMPRODUCT((X1837=$X$7:$X$2085)*(AI1837=$AI$7:$AI$2085)*((AO1837&lt;$AP$7:$AP$2085)*(AP1837&gt;$AO$7:$AO$2085))*(ROW($X$7:$X$2085)&lt;&gt;ROW(X1837)))&gt;0,"Cruzado","Sin cruce")))</f>
        <v>Sin cruce</v>
      </c>
      <c r="AR1837" s="23" t="str" cm="1">
        <f t="array" ref="AR1837">IF(AE1837="","",IF(SUMPRODUCT((AE1837=$AE$7:$AE$2085)*(AI1837=$AI$7:$AI$2085)*(AO1837=$AO$7:$AO$2085)*(AP1837=$AP$7:$AP$2085)*(ROW($AE$7:$AE$2085)&lt;&gt;ROW(AE1837))*((S1837=0)*($S$7:$S$2085&gt;0)+(S1837&gt;0)*($S$7:$S$2085=0)))&gt;0,"SALONES UNIDOS",IF(SUMPRODUCT((AE1837=$AE$7:$AE$2085)*(AI1837=$AI$7:$AI$2085)*((AO1837&lt;$AP$7:$AP$2085)*(AP1837&gt;$AO$7:$AO$2085))*(ROW($AE$7:$AE$2085)&lt;&gt;ROW(AE1837)))&gt;0,"Cruzado","Sin cruce")))</f>
        <v/>
      </c>
      <c r="AS1837" s="94" t="str">
        <f t="shared" si="35"/>
        <v>T42SUNAMPEA</v>
      </c>
      <c r="AT1837" s="94" t="str" cm="1">
        <f t="array" ref="AT1837">IF(AS1837="","",IF(SUMPRODUCT((AS1837=$AS$7:$AS$2085)*(AI1837=$AI$7:$AI$2085)*(AO1837=$AO$7:$AO$2085)*(AP1837=$AP$7:$AP$2085)*(ROW($AS$7:$AS$2085)&lt;&gt;ROW(AS1837))*((S1837=0)*($S$7:$S$2085&gt;0)+(S1837&gt;0)*($S$7:$S$2085=0)))&gt;0,"SALONES UNIDOS",IF(SUMPRODUCT((AS1837=$AS$7:$AS$2085)*(AI1837=$AI$7:$AI$2085)*((AO1837&lt;$AP$7:$AP$2085)*(AP1837&gt;$AO$7:$AO$2085))*(ROW($AS$7:$AS$2085)&lt;&gt;ROW(AS1837)))&gt;0,"Cruzado","Sin cruce")))</f>
        <v>Sin cruce</v>
      </c>
    </row>
    <row r="1838" spans="3:46" ht="15.6" hidden="1" customHeight="1">
      <c r="C1838" s="496" t="s">
        <v>572</v>
      </c>
      <c r="D1838" s="15" t="s">
        <v>1135</v>
      </c>
      <c r="E1838" s="479">
        <v>20261</v>
      </c>
      <c r="F1838" s="503" t="s">
        <v>111</v>
      </c>
      <c r="G1838" s="497" t="s">
        <v>80</v>
      </c>
      <c r="H1838" s="503" t="s">
        <v>114</v>
      </c>
      <c r="I1838" s="503">
        <v>2</v>
      </c>
      <c r="J1838" s="503" t="s">
        <v>41</v>
      </c>
      <c r="K1838" s="503" t="s">
        <v>41</v>
      </c>
      <c r="L1838" s="499" t="s">
        <v>1147</v>
      </c>
      <c r="M1838" s="535" t="s">
        <v>621</v>
      </c>
      <c r="N1838" s="15" t="s">
        <v>586</v>
      </c>
      <c r="O1838" s="15" t="s">
        <v>934</v>
      </c>
      <c r="P1838" s="503" t="s">
        <v>579</v>
      </c>
      <c r="Q1838" s="15">
        <v>3</v>
      </c>
      <c r="R1838" s="15">
        <v>2</v>
      </c>
      <c r="S1838" s="479">
        <v>5</v>
      </c>
      <c r="T1838" s="15">
        <v>4</v>
      </c>
      <c r="U1838" s="471"/>
      <c r="V1838" s="550">
        <v>28</v>
      </c>
      <c r="W1838" s="548">
        <v>21885297</v>
      </c>
      <c r="X1838" s="564" t="s">
        <v>512</v>
      </c>
      <c r="Y1838" s="15" t="s">
        <v>579</v>
      </c>
      <c r="Z1838" s="15"/>
      <c r="AA1838" s="15"/>
      <c r="AB1838" s="15"/>
      <c r="AC1838" s="15" t="s">
        <v>1115</v>
      </c>
      <c r="AD1838" s="15"/>
      <c r="AE1838" s="479"/>
      <c r="AF1838" s="497"/>
      <c r="AG1838" s="497"/>
      <c r="AH1838" s="497" t="s">
        <v>203</v>
      </c>
      <c r="AI1838" s="15">
        <v>6</v>
      </c>
      <c r="AJ1838" s="15">
        <v>17</v>
      </c>
      <c r="AK1838" s="15">
        <v>40</v>
      </c>
      <c r="AL1838" s="15">
        <v>21</v>
      </c>
      <c r="AM1838" s="15">
        <v>50</v>
      </c>
      <c r="AN1838" s="490">
        <f>IF(AJ1838="",S1838,ROUND(((((AL1838/24)+(AM1838/1440))-((AJ1838/24)+(AK1838/1440)))*1440/50),5))</f>
        <v>5</v>
      </c>
      <c r="AO1838" s="491">
        <f>AJ1838/24+AK1838/1440</f>
        <v>0.73611111111111116</v>
      </c>
      <c r="AP1838" s="491">
        <f>AL1838/24+AM1838/1440</f>
        <v>0.90972222222222221</v>
      </c>
      <c r="AQ1838" s="23" t="str" cm="1">
        <f t="array" ref="AQ1838">IF(X1838="","",IF(SUMPRODUCT((X1838=$X$7:$X$2085)*(AI1838=$AI$7:$AI$2085)*(AO1838=$AO$7:$AO$2085)*(AP1838=$AP$7:$AP$2085)*(ROW($X$7:$X$2085)&lt;&gt;ROW(X1838))*((S1838=0)*($S$7:$S$2085&gt;0)+(S1838&gt;0)*($S$7:$S$2085=0)))&gt;0,"SALONES UNIDOS",IF(SUMPRODUCT((X1838=$X$7:$X$2085)*(AI1838=$AI$7:$AI$2085)*((AO1838&lt;$AP$7:$AP$2085)*(AP1838&gt;$AO$7:$AO$2085))*(ROW($X$7:$X$2085)&lt;&gt;ROW(X1838)))&gt;0,"Cruzado","Sin cruce")))</f>
        <v>Sin cruce</v>
      </c>
      <c r="AR1838" s="23" t="str" cm="1">
        <f t="array" ref="AR1838">IF(AE1838="","",IF(SUMPRODUCT((AE1838=$AE$7:$AE$2085)*(AI1838=$AI$7:$AI$2085)*(AO1838=$AO$7:$AO$2085)*(AP1838=$AP$7:$AP$2085)*(ROW($AE$7:$AE$2085)&lt;&gt;ROW(AE1838))*((S1838=0)*($S$7:$S$2085&gt;0)+(S1838&gt;0)*($S$7:$S$2085=0)))&gt;0,"SALONES UNIDOS",IF(SUMPRODUCT((AE1838=$AE$7:$AE$2085)*(AI1838=$AI$7:$AI$2085)*((AO1838&lt;$AP$7:$AP$2085)*(AP1838&gt;$AO$7:$AO$2085))*(ROW($AE$7:$AE$2085)&lt;&gt;ROW(AE1838)))&gt;0,"Cruzado","Sin cruce")))</f>
        <v/>
      </c>
      <c r="AS1838" s="94" t="str">
        <f t="shared" si="35"/>
        <v>T42SUNAMPEA</v>
      </c>
      <c r="AT1838" s="94" t="str" cm="1">
        <f t="array" ref="AT1838">IF(AS1838="","",IF(SUMPRODUCT((AS1838=$AS$7:$AS$2085)*(AI1838=$AI$7:$AI$2085)*(AO1838=$AO$7:$AO$2085)*(AP1838=$AP$7:$AP$2085)*(ROW($AS$7:$AS$2085)&lt;&gt;ROW(AS1838))*((S1838=0)*($S$7:$S$2085&gt;0)+(S1838&gt;0)*($S$7:$S$2085=0)))&gt;0,"SALONES UNIDOS",IF(SUMPRODUCT((AS1838=$AS$7:$AS$2085)*(AI1838=$AI$7:$AI$2085)*((AO1838&lt;$AP$7:$AP$2085)*(AP1838&gt;$AO$7:$AO$2085))*(ROW($AS$7:$AS$2085)&lt;&gt;ROW(AS1838)))&gt;0,"Cruzado","Sin cruce")))</f>
        <v>Sin cruce</v>
      </c>
    </row>
    <row r="1839" spans="3:46" ht="15.6" hidden="1" customHeight="1">
      <c r="C1839" s="496" t="s">
        <v>572</v>
      </c>
      <c r="D1839" s="15" t="s">
        <v>1135</v>
      </c>
      <c r="E1839" s="479">
        <v>20261</v>
      </c>
      <c r="F1839" s="503" t="s">
        <v>111</v>
      </c>
      <c r="G1839" s="497" t="s">
        <v>80</v>
      </c>
      <c r="H1839" s="503" t="s">
        <v>114</v>
      </c>
      <c r="I1839" s="503">
        <v>2</v>
      </c>
      <c r="J1839" s="503" t="s">
        <v>41</v>
      </c>
      <c r="K1839" s="503" t="s">
        <v>41</v>
      </c>
      <c r="L1839" s="499" t="s">
        <v>1148</v>
      </c>
      <c r="M1839" s="535" t="s">
        <v>745</v>
      </c>
      <c r="N1839" s="15" t="s">
        <v>586</v>
      </c>
      <c r="O1839" s="15" t="s">
        <v>934</v>
      </c>
      <c r="P1839" s="503" t="s">
        <v>624</v>
      </c>
      <c r="Q1839" s="15">
        <v>2</v>
      </c>
      <c r="R1839" s="15">
        <v>2</v>
      </c>
      <c r="S1839" s="479">
        <v>4</v>
      </c>
      <c r="T1839" s="15">
        <v>3</v>
      </c>
      <c r="U1839" s="471"/>
      <c r="V1839" s="550">
        <v>28</v>
      </c>
      <c r="W1839" s="497">
        <v>492535</v>
      </c>
      <c r="X1839" s="566" t="s">
        <v>452</v>
      </c>
      <c r="Y1839" s="15" t="s">
        <v>196</v>
      </c>
      <c r="Z1839" s="15"/>
      <c r="AA1839" s="15"/>
      <c r="AB1839" s="15"/>
      <c r="AC1839" s="493"/>
      <c r="AD1839" s="15"/>
      <c r="AE1839" s="479"/>
      <c r="AF1839" s="497"/>
      <c r="AG1839" s="497"/>
      <c r="AH1839" s="15" t="s">
        <v>203</v>
      </c>
      <c r="AI1839" s="15">
        <v>3</v>
      </c>
      <c r="AJ1839" s="15">
        <v>19</v>
      </c>
      <c r="AK1839" s="15">
        <v>20</v>
      </c>
      <c r="AL1839" s="15">
        <v>22</v>
      </c>
      <c r="AM1839" s="15">
        <v>40</v>
      </c>
      <c r="AN1839" s="490">
        <f>IF(AJ1839="",S1839,ROUND(((((AL1839/24)+(AM1839/1440))-((AJ1839/24)+(AK1839/1440)))*1440/50),5))</f>
        <v>4</v>
      </c>
      <c r="AO1839" s="491">
        <f>AJ1839/24+AK1839/1440</f>
        <v>0.80555555555555547</v>
      </c>
      <c r="AP1839" s="491">
        <f>AL1839/24+AM1839/1440</f>
        <v>0.94444444444444442</v>
      </c>
      <c r="AQ1839" s="23" t="str" cm="1">
        <f t="array" ref="AQ1839">IF(X1839="","",IF(SUMPRODUCT((X1839=$X$7:$X$2085)*(AI1839=$AI$7:$AI$2085)*(AO1839=$AO$7:$AO$2085)*(AP1839=$AP$7:$AP$2085)*(ROW($X$7:$X$2085)&lt;&gt;ROW(X1839))*((S1839=0)*($S$7:$S$2085&gt;0)+(S1839&gt;0)*($S$7:$S$2085=0)))&gt;0,"SALONES UNIDOS",IF(SUMPRODUCT((X1839=$X$7:$X$2085)*(AI1839=$AI$7:$AI$2085)*((AO1839&lt;$AP$7:$AP$2085)*(AP1839&gt;$AO$7:$AO$2085))*(ROW($X$7:$X$2085)&lt;&gt;ROW(X1839)))&gt;0,"Cruzado","Sin cruce")))</f>
        <v>Sin cruce</v>
      </c>
      <c r="AR1839" s="23" t="str" cm="1">
        <f t="array" ref="AR1839">IF(AE1839="","",IF(SUMPRODUCT((AE1839=$AE$7:$AE$2085)*(AI1839=$AI$7:$AI$2085)*(AO1839=$AO$7:$AO$2085)*(AP1839=$AP$7:$AP$2085)*(ROW($AE$7:$AE$2085)&lt;&gt;ROW(AE1839))*((S1839=0)*($S$7:$S$2085&gt;0)+(S1839&gt;0)*($S$7:$S$2085=0)))&gt;0,"SALONES UNIDOS",IF(SUMPRODUCT((AE1839=$AE$7:$AE$2085)*(AI1839=$AI$7:$AI$2085)*((AO1839&lt;$AP$7:$AP$2085)*(AP1839&gt;$AO$7:$AO$2085))*(ROW($AE$7:$AE$2085)&lt;&gt;ROW(AE1839)))&gt;0,"Cruzado","Sin cruce")))</f>
        <v/>
      </c>
      <c r="AS1839" s="94" t="str">
        <f t="shared" si="35"/>
        <v>T42SUNAMPEA</v>
      </c>
      <c r="AT1839" s="94" t="str" cm="1">
        <f t="array" ref="AT1839">IF(AS1839="","",IF(SUMPRODUCT((AS1839=$AS$7:$AS$2085)*(AI1839=$AI$7:$AI$2085)*(AO1839=$AO$7:$AO$2085)*(AP1839=$AP$7:$AP$2085)*(ROW($AS$7:$AS$2085)&lt;&gt;ROW(AS1839))*((S1839=0)*($S$7:$S$2085&gt;0)+(S1839&gt;0)*($S$7:$S$2085=0)))&gt;0,"SALONES UNIDOS",IF(SUMPRODUCT((AS1839=$AS$7:$AS$2085)*(AI1839=$AI$7:$AI$2085)*((AO1839&lt;$AP$7:$AP$2085)*(AP1839&gt;$AO$7:$AO$2085))*(ROW($AS$7:$AS$2085)&lt;&gt;ROW(AS1839)))&gt;0,"Cruzado","Sin cruce")))</f>
        <v>Sin cruce</v>
      </c>
    </row>
    <row r="1840" spans="3:46" ht="15.6" hidden="1" customHeight="1">
      <c r="C1840" s="496" t="s">
        <v>572</v>
      </c>
      <c r="D1840" s="15" t="s">
        <v>1135</v>
      </c>
      <c r="E1840" s="479">
        <v>20261</v>
      </c>
      <c r="F1840" s="503" t="s">
        <v>111</v>
      </c>
      <c r="G1840" s="497" t="s">
        <v>80</v>
      </c>
      <c r="H1840" s="503" t="s">
        <v>114</v>
      </c>
      <c r="I1840" s="503">
        <v>3</v>
      </c>
      <c r="J1840" s="503" t="s">
        <v>41</v>
      </c>
      <c r="K1840" s="503" t="s">
        <v>41</v>
      </c>
      <c r="L1840" s="499" t="s">
        <v>1149</v>
      </c>
      <c r="M1840" s="535" t="s">
        <v>747</v>
      </c>
      <c r="N1840" s="15" t="s">
        <v>577</v>
      </c>
      <c r="O1840" s="15" t="s">
        <v>934</v>
      </c>
      <c r="P1840" s="503" t="s">
        <v>624</v>
      </c>
      <c r="Q1840" s="15">
        <v>2</v>
      </c>
      <c r="R1840" s="15">
        <v>2</v>
      </c>
      <c r="S1840" s="479">
        <v>4</v>
      </c>
      <c r="T1840" s="15">
        <v>3</v>
      </c>
      <c r="U1840" s="471"/>
      <c r="V1840" s="550">
        <v>30</v>
      </c>
      <c r="W1840" s="497">
        <v>41134475</v>
      </c>
      <c r="X1840" s="566" t="s">
        <v>277</v>
      </c>
      <c r="Y1840" s="572" t="s">
        <v>624</v>
      </c>
      <c r="Z1840" s="15"/>
      <c r="AA1840" s="15"/>
      <c r="AB1840" s="15"/>
      <c r="AC1840" s="493"/>
      <c r="AD1840" s="15"/>
      <c r="AE1840" s="479"/>
      <c r="AF1840" s="497"/>
      <c r="AG1840" s="497"/>
      <c r="AH1840" s="15" t="s">
        <v>203</v>
      </c>
      <c r="AI1840" s="15">
        <v>4</v>
      </c>
      <c r="AJ1840" s="15">
        <v>13</v>
      </c>
      <c r="AK1840" s="15">
        <v>30</v>
      </c>
      <c r="AL1840" s="15">
        <v>16</v>
      </c>
      <c r="AM1840" s="15">
        <v>50</v>
      </c>
      <c r="AN1840" s="490">
        <f>IF(AJ1840="",S1840,ROUND(((((AL1840/24)+(AM1840/1440))-((AJ1840/24)+(AK1840/1440)))*1440/50),5))</f>
        <v>4</v>
      </c>
      <c r="AO1840" s="491">
        <f>AJ1840/24+AK1840/1440</f>
        <v>0.5625</v>
      </c>
      <c r="AP1840" s="491">
        <f>AL1840/24+AM1840/1440</f>
        <v>0.70138888888888884</v>
      </c>
      <c r="AQ1840" s="23" t="str" cm="1">
        <f t="array" ref="AQ1840">IF(X1840="","",IF(SUMPRODUCT((X1840=$X$7:$X$2085)*(AI1840=$AI$7:$AI$2085)*(AO1840=$AO$7:$AO$2085)*(AP1840=$AP$7:$AP$2085)*(ROW($X$7:$X$2085)&lt;&gt;ROW(X1840))*((S1840=0)*($S$7:$S$2085&gt;0)+(S1840&gt;0)*($S$7:$S$2085=0)))&gt;0,"SALONES UNIDOS",IF(SUMPRODUCT((X1840=$X$7:$X$2085)*(AI1840=$AI$7:$AI$2085)*((AO1840&lt;$AP$7:$AP$2085)*(AP1840&gt;$AO$7:$AO$2085))*(ROW($X$7:$X$2085)&lt;&gt;ROW(X1840)))&gt;0,"Cruzado","Sin cruce")))</f>
        <v>Sin cruce</v>
      </c>
      <c r="AR1840" s="23" t="str" cm="1">
        <f t="array" ref="AR1840">IF(AE1840="","",IF(SUMPRODUCT((AE1840=$AE$7:$AE$2085)*(AI1840=$AI$7:$AI$2085)*(AO1840=$AO$7:$AO$2085)*(AP1840=$AP$7:$AP$2085)*(ROW($AE$7:$AE$2085)&lt;&gt;ROW(AE1840))*((S1840=0)*($S$7:$S$2085&gt;0)+(S1840&gt;0)*($S$7:$S$2085=0)))&gt;0,"SALONES UNIDOS",IF(SUMPRODUCT((AE1840=$AE$7:$AE$2085)*(AI1840=$AI$7:$AI$2085)*((AO1840&lt;$AP$7:$AP$2085)*(AP1840&gt;$AO$7:$AO$2085))*(ROW($AE$7:$AE$2085)&lt;&gt;ROW(AE1840)))&gt;0,"Cruzado","Sin cruce")))</f>
        <v/>
      </c>
      <c r="AS1840" s="94" t="str">
        <f t="shared" si="35"/>
        <v>T43SUNAMPEA</v>
      </c>
      <c r="AT1840" s="94" t="str" cm="1">
        <f t="array" ref="AT1840">IF(AS1840="","",IF(SUMPRODUCT((AS1840=$AS$7:$AS$2085)*(AI1840=$AI$7:$AI$2085)*(AO1840=$AO$7:$AO$2085)*(AP1840=$AP$7:$AP$2085)*(ROW($AS$7:$AS$2085)&lt;&gt;ROW(AS1840))*((S1840=0)*($S$7:$S$2085&gt;0)+(S1840&gt;0)*($S$7:$S$2085=0)))&gt;0,"SALONES UNIDOS",IF(SUMPRODUCT((AS1840=$AS$7:$AS$2085)*(AI1840=$AI$7:$AI$2085)*((AO1840&lt;$AP$7:$AP$2085)*(AP1840&gt;$AO$7:$AO$2085))*(ROW($AS$7:$AS$2085)&lt;&gt;ROW(AS1840)))&gt;0,"Cruzado","Sin cruce")))</f>
        <v>Sin cruce</v>
      </c>
    </row>
    <row r="1841" spans="3:46" ht="15.6" hidden="1" customHeight="1">
      <c r="C1841" s="496" t="s">
        <v>572</v>
      </c>
      <c r="D1841" s="15" t="s">
        <v>1135</v>
      </c>
      <c r="E1841" s="479">
        <v>20261</v>
      </c>
      <c r="F1841" s="503" t="s">
        <v>111</v>
      </c>
      <c r="G1841" s="497" t="s">
        <v>80</v>
      </c>
      <c r="H1841" s="503" t="s">
        <v>114</v>
      </c>
      <c r="I1841" s="503">
        <v>3</v>
      </c>
      <c r="J1841" s="503" t="s">
        <v>41</v>
      </c>
      <c r="K1841" s="503" t="s">
        <v>41</v>
      </c>
      <c r="L1841" s="499" t="s">
        <v>1150</v>
      </c>
      <c r="M1841" s="535" t="s">
        <v>858</v>
      </c>
      <c r="N1841" s="15" t="s">
        <v>586</v>
      </c>
      <c r="O1841" s="15" t="s">
        <v>934</v>
      </c>
      <c r="P1841" s="503" t="s">
        <v>624</v>
      </c>
      <c r="Q1841" s="15">
        <v>3</v>
      </c>
      <c r="R1841" s="15">
        <v>2</v>
      </c>
      <c r="S1841" s="479">
        <v>5</v>
      </c>
      <c r="T1841" s="15">
        <v>4</v>
      </c>
      <c r="U1841" s="471"/>
      <c r="V1841" s="550">
        <v>30</v>
      </c>
      <c r="W1841" s="497">
        <v>21836179</v>
      </c>
      <c r="X1841" s="566" t="s">
        <v>217</v>
      </c>
      <c r="Y1841" s="15" t="s">
        <v>624</v>
      </c>
      <c r="Z1841" s="15"/>
      <c r="AA1841" s="15"/>
      <c r="AB1841" s="15"/>
      <c r="AC1841" s="493"/>
      <c r="AD1841" s="15"/>
      <c r="AE1841" s="479"/>
      <c r="AF1841" s="497"/>
      <c r="AG1841" s="497"/>
      <c r="AH1841" s="15" t="s">
        <v>203</v>
      </c>
      <c r="AI1841" s="15">
        <v>1</v>
      </c>
      <c r="AJ1841" s="15">
        <v>18</v>
      </c>
      <c r="AK1841" s="15">
        <v>30</v>
      </c>
      <c r="AL1841" s="15">
        <v>22</v>
      </c>
      <c r="AM1841" s="15">
        <v>40</v>
      </c>
      <c r="AN1841" s="490">
        <f>IF(AJ1841="",S1841,ROUND(((((AL1841/24)+(AM1841/1440))-((AJ1841/24)+(AK1841/1440)))*1440/50),5))</f>
        <v>5</v>
      </c>
      <c r="AO1841" s="491">
        <f>AJ1841/24+AK1841/1440</f>
        <v>0.77083333333333337</v>
      </c>
      <c r="AP1841" s="491">
        <f>AL1841/24+AM1841/1440</f>
        <v>0.94444444444444442</v>
      </c>
      <c r="AQ1841" s="23" t="str" cm="1">
        <f t="array" ref="AQ1841">IF(X1841="","",IF(SUMPRODUCT((X1841=$X$7:$X$2085)*(AI1841=$AI$7:$AI$2085)*(AO1841=$AO$7:$AO$2085)*(AP1841=$AP$7:$AP$2085)*(ROW($X$7:$X$2085)&lt;&gt;ROW(X1841))*((S1841=0)*($S$7:$S$2085&gt;0)+(S1841&gt;0)*($S$7:$S$2085=0)))&gt;0,"SALONES UNIDOS",IF(SUMPRODUCT((X1841=$X$7:$X$2085)*(AI1841=$AI$7:$AI$2085)*((AO1841&lt;$AP$7:$AP$2085)*(AP1841&gt;$AO$7:$AO$2085))*(ROW($X$7:$X$2085)&lt;&gt;ROW(X1841)))&gt;0,"Cruzado","Sin cruce")))</f>
        <v>Sin cruce</v>
      </c>
      <c r="AR1841" s="23" t="str" cm="1">
        <f t="array" ref="AR1841">IF(AE1841="","",IF(SUMPRODUCT((AE1841=$AE$7:$AE$2085)*(AI1841=$AI$7:$AI$2085)*(AO1841=$AO$7:$AO$2085)*(AP1841=$AP$7:$AP$2085)*(ROW($AE$7:$AE$2085)&lt;&gt;ROW(AE1841))*((S1841=0)*($S$7:$S$2085&gt;0)+(S1841&gt;0)*($S$7:$S$2085=0)))&gt;0,"SALONES UNIDOS",IF(SUMPRODUCT((AE1841=$AE$7:$AE$2085)*(AI1841=$AI$7:$AI$2085)*((AO1841&lt;$AP$7:$AP$2085)*(AP1841&gt;$AO$7:$AO$2085))*(ROW($AE$7:$AE$2085)&lt;&gt;ROW(AE1841)))&gt;0,"Cruzado","Sin cruce")))</f>
        <v/>
      </c>
      <c r="AS1841" s="94" t="str">
        <f t="shared" si="35"/>
        <v>T43SUNAMPEA</v>
      </c>
      <c r="AT1841" s="94" t="str" cm="1">
        <f t="array" ref="AT1841">IF(AS1841="","",IF(SUMPRODUCT((AS1841=$AS$7:$AS$2085)*(AI1841=$AI$7:$AI$2085)*(AO1841=$AO$7:$AO$2085)*(AP1841=$AP$7:$AP$2085)*(ROW($AS$7:$AS$2085)&lt;&gt;ROW(AS1841))*((S1841=0)*($S$7:$S$2085&gt;0)+(S1841&gt;0)*($S$7:$S$2085=0)))&gt;0,"SALONES UNIDOS",IF(SUMPRODUCT((AS1841=$AS$7:$AS$2085)*(AI1841=$AI$7:$AI$2085)*((AO1841&lt;$AP$7:$AP$2085)*(AP1841&gt;$AO$7:$AO$2085))*(ROW($AS$7:$AS$2085)&lt;&gt;ROW(AS1841)))&gt;0,"Cruzado","Sin cruce")))</f>
        <v>Sin cruce</v>
      </c>
    </row>
    <row r="1842" spans="3:46" ht="15.6" hidden="1" customHeight="1">
      <c r="C1842" s="496" t="s">
        <v>572</v>
      </c>
      <c r="D1842" s="15" t="s">
        <v>1135</v>
      </c>
      <c r="E1842" s="479">
        <v>20261</v>
      </c>
      <c r="F1842" s="503" t="s">
        <v>111</v>
      </c>
      <c r="G1842" s="497" t="s">
        <v>80</v>
      </c>
      <c r="H1842" s="503" t="s">
        <v>114</v>
      </c>
      <c r="I1842" s="503">
        <v>3</v>
      </c>
      <c r="J1842" s="503" t="s">
        <v>41</v>
      </c>
      <c r="K1842" s="503" t="s">
        <v>41</v>
      </c>
      <c r="L1842" s="499" t="s">
        <v>1151</v>
      </c>
      <c r="M1842" s="535" t="s">
        <v>1152</v>
      </c>
      <c r="N1842" s="15" t="s">
        <v>710</v>
      </c>
      <c r="O1842" s="15" t="s">
        <v>934</v>
      </c>
      <c r="P1842" s="503" t="s">
        <v>579</v>
      </c>
      <c r="Q1842" s="15">
        <v>3</v>
      </c>
      <c r="R1842" s="15">
        <v>2</v>
      </c>
      <c r="S1842" s="479">
        <v>5</v>
      </c>
      <c r="T1842" s="15">
        <v>4</v>
      </c>
      <c r="U1842" s="471"/>
      <c r="V1842" s="550">
        <v>30</v>
      </c>
      <c r="W1842" s="548">
        <v>10273261</v>
      </c>
      <c r="X1842" s="564" t="s">
        <v>469</v>
      </c>
      <c r="Y1842" s="572" t="s">
        <v>624</v>
      </c>
      <c r="Z1842" s="15"/>
      <c r="AA1842" s="15"/>
      <c r="AB1842" s="15"/>
      <c r="AC1842" s="493"/>
      <c r="AD1842" s="15"/>
      <c r="AE1842" s="479"/>
      <c r="AF1842" s="497"/>
      <c r="AG1842" s="497"/>
      <c r="AH1842" s="15" t="s">
        <v>203</v>
      </c>
      <c r="AI1842" s="15">
        <v>2</v>
      </c>
      <c r="AJ1842" s="15">
        <v>18</v>
      </c>
      <c r="AK1842" s="15">
        <v>30</v>
      </c>
      <c r="AL1842" s="15">
        <v>22</v>
      </c>
      <c r="AM1842" s="15">
        <v>40</v>
      </c>
      <c r="AN1842" s="490">
        <f>IF(AJ1842="",S1842,ROUND(((((AL1842/24)+(AM1842/1440))-((AJ1842/24)+(AK1842/1440)))*1440/50),5))</f>
        <v>5</v>
      </c>
      <c r="AO1842" s="491">
        <f>AJ1842/24+AK1842/1440</f>
        <v>0.77083333333333337</v>
      </c>
      <c r="AP1842" s="491">
        <f>AL1842/24+AM1842/1440</f>
        <v>0.94444444444444442</v>
      </c>
      <c r="AQ1842" s="23" t="str" cm="1">
        <f t="array" ref="AQ1842">IF(X1842="","",IF(SUMPRODUCT((X1842=$X$7:$X$2085)*(AI1842=$AI$7:$AI$2085)*(AO1842=$AO$7:$AO$2085)*(AP1842=$AP$7:$AP$2085)*(ROW($X$7:$X$2085)&lt;&gt;ROW(X1842))*((S1842=0)*($S$7:$S$2085&gt;0)+(S1842&gt;0)*($S$7:$S$2085=0)))&gt;0,"SALONES UNIDOS",IF(SUMPRODUCT((X1842=$X$7:$X$2085)*(AI1842=$AI$7:$AI$2085)*((AO1842&lt;$AP$7:$AP$2085)*(AP1842&gt;$AO$7:$AO$2085))*(ROW($X$7:$X$2085)&lt;&gt;ROW(X1842)))&gt;0,"Cruzado","Sin cruce")))</f>
        <v>Sin cruce</v>
      </c>
      <c r="AR1842" s="23" t="str" cm="1">
        <f t="array" ref="AR1842">IF(AE1842="","",IF(SUMPRODUCT((AE1842=$AE$7:$AE$2085)*(AI1842=$AI$7:$AI$2085)*(AO1842=$AO$7:$AO$2085)*(AP1842=$AP$7:$AP$2085)*(ROW($AE$7:$AE$2085)&lt;&gt;ROW(AE1842))*((S1842=0)*($S$7:$S$2085&gt;0)+(S1842&gt;0)*($S$7:$S$2085=0)))&gt;0,"SALONES UNIDOS",IF(SUMPRODUCT((AE1842=$AE$7:$AE$2085)*(AI1842=$AI$7:$AI$2085)*((AO1842&lt;$AP$7:$AP$2085)*(AP1842&gt;$AO$7:$AO$2085))*(ROW($AE$7:$AE$2085)&lt;&gt;ROW(AE1842)))&gt;0,"Cruzado","Sin cruce")))</f>
        <v/>
      </c>
      <c r="AS1842" s="94" t="str">
        <f t="shared" si="35"/>
        <v>T43SUNAMPEA</v>
      </c>
      <c r="AT1842" s="94" t="str" cm="1">
        <f t="array" ref="AT1842">IF(AS1842="","",IF(SUMPRODUCT((AS1842=$AS$7:$AS$2085)*(AI1842=$AI$7:$AI$2085)*(AO1842=$AO$7:$AO$2085)*(AP1842=$AP$7:$AP$2085)*(ROW($AS$7:$AS$2085)&lt;&gt;ROW(AS1842))*((S1842=0)*($S$7:$S$2085&gt;0)+(S1842&gt;0)*($S$7:$S$2085=0)))&gt;0,"SALONES UNIDOS",IF(SUMPRODUCT((AS1842=$AS$7:$AS$2085)*(AI1842=$AI$7:$AI$2085)*((AO1842&lt;$AP$7:$AP$2085)*(AP1842&gt;$AO$7:$AO$2085))*(ROW($AS$7:$AS$2085)&lt;&gt;ROW(AS1842)))&gt;0,"Cruzado","Sin cruce")))</f>
        <v>Sin cruce</v>
      </c>
    </row>
    <row r="1843" spans="3:46" ht="15.6" hidden="1" customHeight="1">
      <c r="C1843" s="496" t="s">
        <v>572</v>
      </c>
      <c r="D1843" s="15" t="s">
        <v>1135</v>
      </c>
      <c r="E1843" s="479">
        <v>20261</v>
      </c>
      <c r="F1843" s="503" t="s">
        <v>111</v>
      </c>
      <c r="G1843" s="497" t="s">
        <v>80</v>
      </c>
      <c r="H1843" s="503" t="s">
        <v>114</v>
      </c>
      <c r="I1843" s="503">
        <v>3</v>
      </c>
      <c r="J1843" s="503" t="s">
        <v>41</v>
      </c>
      <c r="K1843" s="503" t="s">
        <v>41</v>
      </c>
      <c r="L1843" s="499" t="s">
        <v>1153</v>
      </c>
      <c r="M1843" s="535" t="s">
        <v>1042</v>
      </c>
      <c r="N1843" s="15" t="s">
        <v>577</v>
      </c>
      <c r="O1843" s="15" t="s">
        <v>934</v>
      </c>
      <c r="P1843" s="503" t="s">
        <v>579</v>
      </c>
      <c r="Q1843" s="15">
        <v>2</v>
      </c>
      <c r="R1843" s="15">
        <v>0</v>
      </c>
      <c r="S1843" s="479">
        <v>2</v>
      </c>
      <c r="T1843" s="15">
        <v>4</v>
      </c>
      <c r="U1843" s="471"/>
      <c r="V1843" s="550">
        <v>30</v>
      </c>
      <c r="W1843" s="497">
        <v>9381584</v>
      </c>
      <c r="X1843" s="566" t="s">
        <v>473</v>
      </c>
      <c r="Y1843" s="572" t="s">
        <v>624</v>
      </c>
      <c r="Z1843" s="15"/>
      <c r="AA1843" s="15"/>
      <c r="AB1843" s="15"/>
      <c r="AC1843" s="493"/>
      <c r="AD1843" s="15"/>
      <c r="AE1843" s="479"/>
      <c r="AF1843" s="497"/>
      <c r="AG1843" s="497"/>
      <c r="AH1843" s="497" t="s">
        <v>582</v>
      </c>
      <c r="AI1843" s="15">
        <v>5</v>
      </c>
      <c r="AJ1843" s="15">
        <v>18</v>
      </c>
      <c r="AK1843" s="15">
        <v>30</v>
      </c>
      <c r="AL1843" s="15">
        <v>20</v>
      </c>
      <c r="AM1843" s="15">
        <v>10</v>
      </c>
      <c r="AN1843" s="490">
        <f>IF(AJ1843="",S1843,ROUND(((((AL1843/24)+(AM1843/1440))-((AJ1843/24)+(AK1843/1440)))*1440/50),5))</f>
        <v>2</v>
      </c>
      <c r="AO1843" s="491">
        <f>AJ1843/24+AK1843/1440</f>
        <v>0.77083333333333337</v>
      </c>
      <c r="AP1843" s="491">
        <f>AL1843/24+AM1843/1440</f>
        <v>0.84027777777777779</v>
      </c>
      <c r="AQ1843" s="23" t="str" cm="1">
        <f t="array" ref="AQ1843">IF(X1843="","",IF(SUMPRODUCT((X1843=$X$7:$X$2085)*(AI1843=$AI$7:$AI$2085)*(AO1843=$AO$7:$AO$2085)*(AP1843=$AP$7:$AP$2085)*(ROW($X$7:$X$2085)&lt;&gt;ROW(X1843))*((S1843=0)*($S$7:$S$2085&gt;0)+(S1843&gt;0)*($S$7:$S$2085=0)))&gt;0,"SALONES UNIDOS",IF(SUMPRODUCT((X1843=$X$7:$X$2085)*(AI1843=$AI$7:$AI$2085)*((AO1843&lt;$AP$7:$AP$2085)*(AP1843&gt;$AO$7:$AO$2085))*(ROW($X$7:$X$2085)&lt;&gt;ROW(X1843)))&gt;0,"Cruzado","Sin cruce")))</f>
        <v>Sin cruce</v>
      </c>
      <c r="AR1843" s="23" t="str" cm="1">
        <f t="array" ref="AR1843">IF(AE1843="","",IF(SUMPRODUCT((AE1843=$AE$7:$AE$2085)*(AI1843=$AI$7:$AI$2085)*(AO1843=$AO$7:$AO$2085)*(AP1843=$AP$7:$AP$2085)*(ROW($AE$7:$AE$2085)&lt;&gt;ROW(AE1843))*((S1843=0)*($S$7:$S$2085&gt;0)+(S1843&gt;0)*($S$7:$S$2085=0)))&gt;0,"SALONES UNIDOS",IF(SUMPRODUCT((AE1843=$AE$7:$AE$2085)*(AI1843=$AI$7:$AI$2085)*((AO1843&lt;$AP$7:$AP$2085)*(AP1843&gt;$AO$7:$AO$2085))*(ROW($AE$7:$AE$2085)&lt;&gt;ROW(AE1843)))&gt;0,"Cruzado","Sin cruce")))</f>
        <v/>
      </c>
      <c r="AS1843" s="94" t="str">
        <f t="shared" si="35"/>
        <v>T43SUNAMPEA</v>
      </c>
      <c r="AT1843" s="94" t="str" cm="1">
        <f t="array" ref="AT1843">IF(AS1843="","",IF(SUMPRODUCT((AS1843=$AS$7:$AS$2085)*(AI1843=$AI$7:$AI$2085)*(AO1843=$AO$7:$AO$2085)*(AP1843=$AP$7:$AP$2085)*(ROW($AS$7:$AS$2085)&lt;&gt;ROW(AS1843))*((S1843=0)*($S$7:$S$2085&gt;0)+(S1843&gt;0)*($S$7:$S$2085=0)))&gt;0,"SALONES UNIDOS",IF(SUMPRODUCT((AS1843=$AS$7:$AS$2085)*(AI1843=$AI$7:$AI$2085)*((AO1843&lt;$AP$7:$AP$2085)*(AP1843&gt;$AO$7:$AO$2085))*(ROW($AS$7:$AS$2085)&lt;&gt;ROW(AS1843)))&gt;0,"Cruzado","Sin cruce")))</f>
        <v>Sin cruce</v>
      </c>
    </row>
    <row r="1844" spans="3:46" ht="15.6" hidden="1" customHeight="1">
      <c r="C1844" s="496" t="s">
        <v>572</v>
      </c>
      <c r="D1844" s="15" t="s">
        <v>1135</v>
      </c>
      <c r="E1844" s="479">
        <v>20261</v>
      </c>
      <c r="F1844" s="503" t="s">
        <v>111</v>
      </c>
      <c r="G1844" s="497" t="s">
        <v>80</v>
      </c>
      <c r="H1844" s="503" t="s">
        <v>114</v>
      </c>
      <c r="I1844" s="503">
        <v>3</v>
      </c>
      <c r="J1844" s="503" t="s">
        <v>574</v>
      </c>
      <c r="K1844" s="503" t="s">
        <v>41</v>
      </c>
      <c r="L1844" s="499" t="s">
        <v>1153</v>
      </c>
      <c r="M1844" s="535" t="s">
        <v>1042</v>
      </c>
      <c r="N1844" s="15" t="s">
        <v>577</v>
      </c>
      <c r="O1844" s="15" t="s">
        <v>934</v>
      </c>
      <c r="P1844" s="503" t="s">
        <v>579</v>
      </c>
      <c r="Q1844" s="15">
        <v>0</v>
      </c>
      <c r="R1844" s="15">
        <v>4</v>
      </c>
      <c r="S1844" s="479">
        <v>4</v>
      </c>
      <c r="T1844" s="15">
        <v>4</v>
      </c>
      <c r="U1844" s="471"/>
      <c r="V1844" s="550">
        <v>15</v>
      </c>
      <c r="W1844" s="497">
        <v>9381584</v>
      </c>
      <c r="X1844" s="566" t="s">
        <v>473</v>
      </c>
      <c r="Y1844" s="15" t="s">
        <v>579</v>
      </c>
      <c r="Z1844" s="15"/>
      <c r="AA1844" s="15"/>
      <c r="AB1844" s="15"/>
      <c r="AC1844" s="493"/>
      <c r="AD1844" s="15"/>
      <c r="AE1844" s="15" t="s">
        <v>1116</v>
      </c>
      <c r="AF1844" s="497"/>
      <c r="AG1844" s="497"/>
      <c r="AH1844" s="497" t="s">
        <v>100</v>
      </c>
      <c r="AI1844" s="15">
        <v>6</v>
      </c>
      <c r="AJ1844" s="15">
        <v>8</v>
      </c>
      <c r="AK1844" s="15">
        <v>30</v>
      </c>
      <c r="AL1844" s="15">
        <v>11</v>
      </c>
      <c r="AM1844" s="15">
        <v>50</v>
      </c>
      <c r="AN1844" s="490">
        <f>IF(AJ1844="",S1844,ROUND(((((AL1844/24)+(AM1844/1440))-((AJ1844/24)+(AK1844/1440)))*1440/50),5))</f>
        <v>4</v>
      </c>
      <c r="AO1844" s="491">
        <f>AJ1844/24+AK1844/1440</f>
        <v>0.35416666666666663</v>
      </c>
      <c r="AP1844" s="491">
        <f>AL1844/24+AM1844/1440</f>
        <v>0.49305555555555552</v>
      </c>
      <c r="AQ1844" s="23" t="str" cm="1">
        <f t="array" ref="AQ1844">IF(X1844="","",IF(SUMPRODUCT((X1844=$X$7:$X$2085)*(AI1844=$AI$7:$AI$2085)*(AO1844=$AO$7:$AO$2085)*(AP1844=$AP$7:$AP$2085)*(ROW($X$7:$X$2085)&lt;&gt;ROW(X1844))*((S1844=0)*($S$7:$S$2085&gt;0)+(S1844&gt;0)*($S$7:$S$2085=0)))&gt;0,"SALONES UNIDOS",IF(SUMPRODUCT((X1844=$X$7:$X$2085)*(AI1844=$AI$7:$AI$2085)*((AO1844&lt;$AP$7:$AP$2085)*(AP1844&gt;$AO$7:$AO$2085))*(ROW($X$7:$X$2085)&lt;&gt;ROW(X1844)))&gt;0,"Cruzado","Sin cruce")))</f>
        <v>SALONES UNIDOS</v>
      </c>
      <c r="AR1844" s="23" t="str" cm="1">
        <f t="array" ref="AR1844">IF(AE1844="","",IF(SUMPRODUCT((AE1844=$AE$7:$AE$2085)*(AI1844=$AI$7:$AI$2085)*(AO1844=$AO$7:$AO$2085)*(AP1844=$AP$7:$AP$2085)*(ROW($AE$7:$AE$2085)&lt;&gt;ROW(AE1844))*((S1844=0)*($S$7:$S$2085&gt;0)+(S1844&gt;0)*($S$7:$S$2085=0)))&gt;0,"SALONES UNIDOS",IF(SUMPRODUCT((AE1844=$AE$7:$AE$2085)*(AI1844=$AI$7:$AI$2085)*((AO1844&lt;$AP$7:$AP$2085)*(AP1844&gt;$AO$7:$AO$2085))*(ROW($AE$7:$AE$2085)&lt;&gt;ROW(AE1844)))&gt;0,"Cruzado","Sin cruce")))</f>
        <v>SALONES UNIDOS</v>
      </c>
      <c r="AS1844" s="94" t="str">
        <f t="shared" si="35"/>
        <v>T43SUNAMPEA</v>
      </c>
      <c r="AT1844" s="94" t="str" cm="1">
        <f t="array" ref="AT1844">IF(AS1844="","",IF(SUMPRODUCT((AS1844=$AS$7:$AS$2085)*(AI1844=$AI$7:$AI$2085)*(AO1844=$AO$7:$AO$2085)*(AP1844=$AP$7:$AP$2085)*(ROW($AS$7:$AS$2085)&lt;&gt;ROW(AS1844))*((S1844=0)*($S$7:$S$2085&gt;0)+(S1844&gt;0)*($S$7:$S$2085=0)))&gt;0,"SALONES UNIDOS",IF(SUMPRODUCT((AS1844=$AS$7:$AS$2085)*(AI1844=$AI$7:$AI$2085)*((AO1844&lt;$AP$7:$AP$2085)*(AP1844&gt;$AO$7:$AO$2085))*(ROW($AS$7:$AS$2085)&lt;&gt;ROW(AS1844)))&gt;0,"Cruzado","Sin cruce")))</f>
        <v>Cruzado</v>
      </c>
    </row>
    <row r="1845" spans="3:46" ht="15.6" hidden="1" customHeight="1">
      <c r="C1845" s="496" t="s">
        <v>572</v>
      </c>
      <c r="D1845" s="15" t="s">
        <v>1135</v>
      </c>
      <c r="E1845" s="479">
        <v>20261</v>
      </c>
      <c r="F1845" s="503" t="s">
        <v>111</v>
      </c>
      <c r="G1845" s="497" t="s">
        <v>80</v>
      </c>
      <c r="H1845" s="503" t="s">
        <v>114</v>
      </c>
      <c r="I1845" s="503">
        <v>3</v>
      </c>
      <c r="J1845" s="503" t="s">
        <v>574</v>
      </c>
      <c r="K1845" s="503" t="s">
        <v>41</v>
      </c>
      <c r="L1845" s="499" t="s">
        <v>1153</v>
      </c>
      <c r="M1845" s="535" t="s">
        <v>1042</v>
      </c>
      <c r="N1845" s="15" t="s">
        <v>577</v>
      </c>
      <c r="O1845" s="15" t="s">
        <v>934</v>
      </c>
      <c r="P1845" s="503" t="s">
        <v>579</v>
      </c>
      <c r="Q1845" s="15">
        <v>0</v>
      </c>
      <c r="R1845" s="15">
        <v>4</v>
      </c>
      <c r="S1845" s="479">
        <v>4</v>
      </c>
      <c r="T1845" s="15">
        <v>4</v>
      </c>
      <c r="U1845" s="471"/>
      <c r="V1845" s="550">
        <v>15</v>
      </c>
      <c r="W1845" s="497">
        <v>9381584</v>
      </c>
      <c r="X1845" s="566" t="s">
        <v>473</v>
      </c>
      <c r="Y1845" s="15" t="s">
        <v>579</v>
      </c>
      <c r="Z1845" s="15"/>
      <c r="AA1845" s="15"/>
      <c r="AB1845" s="15"/>
      <c r="AC1845" s="493"/>
      <c r="AD1845" s="15"/>
      <c r="AE1845" s="15" t="s">
        <v>1080</v>
      </c>
      <c r="AF1845" s="497"/>
      <c r="AG1845" s="497"/>
      <c r="AH1845" s="497" t="s">
        <v>100</v>
      </c>
      <c r="AI1845" s="15">
        <v>7</v>
      </c>
      <c r="AJ1845" s="15">
        <v>7</v>
      </c>
      <c r="AK1845" s="15">
        <v>40</v>
      </c>
      <c r="AL1845" s="15">
        <v>11</v>
      </c>
      <c r="AM1845" s="15">
        <v>0</v>
      </c>
      <c r="AN1845" s="490">
        <f>IF(AJ1845="",S1845,ROUND(((((AL1845/24)+(AM1845/1440))-((AJ1845/24)+(AK1845/1440)))*1440/50),5))</f>
        <v>4</v>
      </c>
      <c r="AO1845" s="491">
        <f>AJ1845/24+AK1845/1440</f>
        <v>0.31944444444444448</v>
      </c>
      <c r="AP1845" s="491">
        <f>AL1845/24+AM1845/1440</f>
        <v>0.45833333333333331</v>
      </c>
      <c r="AQ1845" s="23" t="str" cm="1">
        <f t="array" ref="AQ1845">IF(X1845="","",IF(SUMPRODUCT((X1845=$X$7:$X$2085)*(AI1845=$AI$7:$AI$2085)*(AO1845=$AO$7:$AO$2085)*(AP1845=$AP$7:$AP$2085)*(ROW($X$7:$X$2085)&lt;&gt;ROW(X1845))*((S1845=0)*($S$7:$S$2085&gt;0)+(S1845&gt;0)*($S$7:$S$2085=0)))&gt;0,"SALONES UNIDOS",IF(SUMPRODUCT((X1845=$X$7:$X$2085)*(AI1845=$AI$7:$AI$2085)*((AO1845&lt;$AP$7:$AP$2085)*(AP1845&gt;$AO$7:$AO$2085))*(ROW($X$7:$X$2085)&lt;&gt;ROW(X1845)))&gt;0,"Cruzado","Sin cruce")))</f>
        <v>SALONES UNIDOS</v>
      </c>
      <c r="AR1845" s="23" t="str" cm="1">
        <f t="array" ref="AR1845">IF(AE1845="","",IF(SUMPRODUCT((AE1845=$AE$7:$AE$2085)*(AI1845=$AI$7:$AI$2085)*(AO1845=$AO$7:$AO$2085)*(AP1845=$AP$7:$AP$2085)*(ROW($AE$7:$AE$2085)&lt;&gt;ROW(AE1845))*((S1845=0)*($S$7:$S$2085&gt;0)+(S1845&gt;0)*($S$7:$S$2085=0)))&gt;0,"SALONES UNIDOS",IF(SUMPRODUCT((AE1845=$AE$7:$AE$2085)*(AI1845=$AI$7:$AI$2085)*((AO1845&lt;$AP$7:$AP$2085)*(AP1845&gt;$AO$7:$AO$2085))*(ROW($AE$7:$AE$2085)&lt;&gt;ROW(AE1845)))&gt;0,"Cruzado","Sin cruce")))</f>
        <v>SALONES UNIDOS</v>
      </c>
      <c r="AS1845" s="94" t="str">
        <f t="shared" si="35"/>
        <v>T43SUNAMPEA</v>
      </c>
      <c r="AT1845" s="94" t="str" cm="1">
        <f t="array" ref="AT1845">IF(AS1845="","",IF(SUMPRODUCT((AS1845=$AS$7:$AS$2085)*(AI1845=$AI$7:$AI$2085)*(AO1845=$AO$7:$AO$2085)*(AP1845=$AP$7:$AP$2085)*(ROW($AS$7:$AS$2085)&lt;&gt;ROW(AS1845))*((S1845=0)*($S$7:$S$2085&gt;0)+(S1845&gt;0)*($S$7:$S$2085=0)))&gt;0,"SALONES UNIDOS",IF(SUMPRODUCT((AS1845=$AS$7:$AS$2085)*(AI1845=$AI$7:$AI$2085)*((AO1845&lt;$AP$7:$AP$2085)*(AP1845&gt;$AO$7:$AO$2085))*(ROW($AS$7:$AS$2085)&lt;&gt;ROW(AS1845)))&gt;0,"Cruzado","Sin cruce")))</f>
        <v>Sin cruce</v>
      </c>
    </row>
    <row r="1846" spans="3:46" ht="15.6" hidden="1" customHeight="1">
      <c r="C1846" s="496" t="s">
        <v>572</v>
      </c>
      <c r="D1846" s="15" t="s">
        <v>1135</v>
      </c>
      <c r="E1846" s="479">
        <v>20261</v>
      </c>
      <c r="F1846" s="503" t="s">
        <v>111</v>
      </c>
      <c r="G1846" s="497" t="s">
        <v>80</v>
      </c>
      <c r="H1846" s="503" t="s">
        <v>114</v>
      </c>
      <c r="I1846" s="503">
        <v>3</v>
      </c>
      <c r="J1846" s="503" t="s">
        <v>583</v>
      </c>
      <c r="K1846" s="503" t="s">
        <v>41</v>
      </c>
      <c r="L1846" s="499" t="s">
        <v>1153</v>
      </c>
      <c r="M1846" s="535" t="s">
        <v>1042</v>
      </c>
      <c r="N1846" s="15" t="s">
        <v>577</v>
      </c>
      <c r="O1846" s="15" t="s">
        <v>934</v>
      </c>
      <c r="P1846" s="503" t="s">
        <v>579</v>
      </c>
      <c r="Q1846" s="15">
        <v>0</v>
      </c>
      <c r="R1846" s="15">
        <v>4</v>
      </c>
      <c r="S1846" s="479">
        <v>4</v>
      </c>
      <c r="T1846" s="15">
        <v>4</v>
      </c>
      <c r="U1846" s="471"/>
      <c r="V1846" s="550">
        <v>15</v>
      </c>
      <c r="W1846" s="497">
        <v>9381584</v>
      </c>
      <c r="X1846" s="566" t="s">
        <v>473</v>
      </c>
      <c r="Y1846" s="15" t="s">
        <v>579</v>
      </c>
      <c r="Z1846" s="15"/>
      <c r="AA1846" s="15"/>
      <c r="AB1846" s="15"/>
      <c r="AC1846" s="493"/>
      <c r="AD1846" s="15"/>
      <c r="AE1846" s="15" t="s">
        <v>1116</v>
      </c>
      <c r="AF1846" s="497"/>
      <c r="AG1846" s="497"/>
      <c r="AH1846" s="497" t="s">
        <v>100</v>
      </c>
      <c r="AI1846" s="15">
        <v>6</v>
      </c>
      <c r="AJ1846" s="15">
        <v>11</v>
      </c>
      <c r="AK1846" s="15">
        <v>50</v>
      </c>
      <c r="AL1846" s="15">
        <v>15</v>
      </c>
      <c r="AM1846" s="15">
        <v>10</v>
      </c>
      <c r="AN1846" s="490">
        <f>IF(AJ1846="",S1846,ROUND(((((AL1846/24)+(AM1846/1440))-((AJ1846/24)+(AK1846/1440)))*1440/50),5))</f>
        <v>4</v>
      </c>
      <c r="AO1846" s="491">
        <f>AJ1846/24+AK1846/1440</f>
        <v>0.49305555555555552</v>
      </c>
      <c r="AP1846" s="491">
        <f>AL1846/24+AM1846/1440</f>
        <v>0.63194444444444442</v>
      </c>
      <c r="AQ1846" s="23" t="str" cm="1">
        <f t="array" ref="AQ1846">IF(X1846="","",IF(SUMPRODUCT((X1846=$X$7:$X$2085)*(AI1846=$AI$7:$AI$2085)*(AO1846=$AO$7:$AO$2085)*(AP1846=$AP$7:$AP$2085)*(ROW($X$7:$X$2085)&lt;&gt;ROW(X1846))*((S1846=0)*($S$7:$S$2085&gt;0)+(S1846&gt;0)*($S$7:$S$2085=0)))&gt;0,"SALONES UNIDOS",IF(SUMPRODUCT((X1846=$X$7:$X$2085)*(AI1846=$AI$7:$AI$2085)*((AO1846&lt;$AP$7:$AP$2085)*(AP1846&gt;$AO$7:$AO$2085))*(ROW($X$7:$X$2085)&lt;&gt;ROW(X1846)))&gt;0,"Cruzado","Sin cruce")))</f>
        <v>SALONES UNIDOS</v>
      </c>
      <c r="AR1846" s="23" t="str" cm="1">
        <f t="array" ref="AR1846">IF(AE1846="","",IF(SUMPRODUCT((AE1846=$AE$7:$AE$2085)*(AI1846=$AI$7:$AI$2085)*(AO1846=$AO$7:$AO$2085)*(AP1846=$AP$7:$AP$2085)*(ROW($AE$7:$AE$2085)&lt;&gt;ROW(AE1846))*((S1846=0)*($S$7:$S$2085&gt;0)+(S1846&gt;0)*($S$7:$S$2085=0)))&gt;0,"SALONES UNIDOS",IF(SUMPRODUCT((AE1846=$AE$7:$AE$2085)*(AI1846=$AI$7:$AI$2085)*((AO1846&lt;$AP$7:$AP$2085)*(AP1846&gt;$AO$7:$AO$2085))*(ROW($AE$7:$AE$2085)&lt;&gt;ROW(AE1846)))&gt;0,"Cruzado","Sin cruce")))</f>
        <v>SALONES UNIDOS</v>
      </c>
      <c r="AS1846" s="94" t="str">
        <f t="shared" si="35"/>
        <v>T43SUNAMPEA</v>
      </c>
      <c r="AT1846" s="94" t="str" cm="1">
        <f t="array" ref="AT1846">IF(AS1846="","",IF(SUMPRODUCT((AS1846=$AS$7:$AS$2085)*(AI1846=$AI$7:$AI$2085)*(AO1846=$AO$7:$AO$2085)*(AP1846=$AP$7:$AP$2085)*(ROW($AS$7:$AS$2085)&lt;&gt;ROW(AS1846))*((S1846=0)*($S$7:$S$2085&gt;0)+(S1846&gt;0)*($S$7:$S$2085=0)))&gt;0,"SALONES UNIDOS",IF(SUMPRODUCT((AS1846=$AS$7:$AS$2085)*(AI1846=$AI$7:$AI$2085)*((AO1846&lt;$AP$7:$AP$2085)*(AP1846&gt;$AO$7:$AO$2085))*(ROW($AS$7:$AS$2085)&lt;&gt;ROW(AS1846)))&gt;0,"Cruzado","Sin cruce")))</f>
        <v>Cruzado</v>
      </c>
    </row>
    <row r="1847" spans="3:46" ht="15.6" hidden="1" customHeight="1">
      <c r="C1847" s="496" t="s">
        <v>572</v>
      </c>
      <c r="D1847" s="15" t="s">
        <v>1135</v>
      </c>
      <c r="E1847" s="479">
        <v>20261</v>
      </c>
      <c r="F1847" s="503" t="s">
        <v>111</v>
      </c>
      <c r="G1847" s="497" t="s">
        <v>80</v>
      </c>
      <c r="H1847" s="503" t="s">
        <v>114</v>
      </c>
      <c r="I1847" s="503">
        <v>3</v>
      </c>
      <c r="J1847" s="503" t="s">
        <v>583</v>
      </c>
      <c r="K1847" s="503" t="s">
        <v>41</v>
      </c>
      <c r="L1847" s="499" t="s">
        <v>1153</v>
      </c>
      <c r="M1847" s="535" t="s">
        <v>1042</v>
      </c>
      <c r="N1847" s="15" t="s">
        <v>577</v>
      </c>
      <c r="O1847" s="15" t="s">
        <v>934</v>
      </c>
      <c r="P1847" s="503" t="s">
        <v>579</v>
      </c>
      <c r="Q1847" s="15">
        <v>0</v>
      </c>
      <c r="R1847" s="15">
        <v>4</v>
      </c>
      <c r="S1847" s="479">
        <v>4</v>
      </c>
      <c r="T1847" s="15">
        <v>4</v>
      </c>
      <c r="U1847" s="471"/>
      <c r="V1847" s="550">
        <v>15</v>
      </c>
      <c r="W1847" s="497">
        <v>9381584</v>
      </c>
      <c r="X1847" s="566" t="s">
        <v>473</v>
      </c>
      <c r="Y1847" s="15" t="s">
        <v>579</v>
      </c>
      <c r="Z1847" s="15"/>
      <c r="AA1847" s="15"/>
      <c r="AB1847" s="15"/>
      <c r="AC1847" s="493"/>
      <c r="AD1847" s="15"/>
      <c r="AE1847" s="15" t="s">
        <v>1080</v>
      </c>
      <c r="AF1847" s="497"/>
      <c r="AG1847" s="497"/>
      <c r="AH1847" s="497" t="s">
        <v>100</v>
      </c>
      <c r="AI1847" s="15">
        <v>7</v>
      </c>
      <c r="AJ1847" s="15">
        <v>11</v>
      </c>
      <c r="AK1847" s="15">
        <v>0</v>
      </c>
      <c r="AL1847" s="15">
        <v>14</v>
      </c>
      <c r="AM1847" s="15">
        <v>20</v>
      </c>
      <c r="AN1847" s="490">
        <f>IF(AJ1847="",S1847,ROUND(((((AL1847/24)+(AM1847/1440))-((AJ1847/24)+(AK1847/1440)))*1440/50),5))</f>
        <v>4</v>
      </c>
      <c r="AO1847" s="491">
        <f>AJ1847/24+AK1847/1440</f>
        <v>0.45833333333333331</v>
      </c>
      <c r="AP1847" s="491">
        <f>AL1847/24+AM1847/1440</f>
        <v>0.59722222222222221</v>
      </c>
      <c r="AQ1847" s="23" t="str" cm="1">
        <f t="array" ref="AQ1847">IF(X1847="","",IF(SUMPRODUCT((X1847=$X$7:$X$2085)*(AI1847=$AI$7:$AI$2085)*(AO1847=$AO$7:$AO$2085)*(AP1847=$AP$7:$AP$2085)*(ROW($X$7:$X$2085)&lt;&gt;ROW(X1847))*((S1847=0)*($S$7:$S$2085&gt;0)+(S1847&gt;0)*($S$7:$S$2085=0)))&gt;0,"SALONES UNIDOS",IF(SUMPRODUCT((X1847=$X$7:$X$2085)*(AI1847=$AI$7:$AI$2085)*((AO1847&lt;$AP$7:$AP$2085)*(AP1847&gt;$AO$7:$AO$2085))*(ROW($X$7:$X$2085)&lt;&gt;ROW(X1847)))&gt;0,"Cruzado","Sin cruce")))</f>
        <v>SALONES UNIDOS</v>
      </c>
      <c r="AR1847" s="23" t="str" cm="1">
        <f t="array" ref="AR1847">IF(AE1847="","",IF(SUMPRODUCT((AE1847=$AE$7:$AE$2085)*(AI1847=$AI$7:$AI$2085)*(AO1847=$AO$7:$AO$2085)*(AP1847=$AP$7:$AP$2085)*(ROW($AE$7:$AE$2085)&lt;&gt;ROW(AE1847))*((S1847=0)*($S$7:$S$2085&gt;0)+(S1847&gt;0)*($S$7:$S$2085=0)))&gt;0,"SALONES UNIDOS",IF(SUMPRODUCT((AE1847=$AE$7:$AE$2085)*(AI1847=$AI$7:$AI$2085)*((AO1847&lt;$AP$7:$AP$2085)*(AP1847&gt;$AO$7:$AO$2085))*(ROW($AE$7:$AE$2085)&lt;&gt;ROW(AE1847)))&gt;0,"Cruzado","Sin cruce")))</f>
        <v>SALONES UNIDOS</v>
      </c>
      <c r="AS1847" s="94" t="str">
        <f t="shared" si="35"/>
        <v>T43SUNAMPEA</v>
      </c>
      <c r="AT1847" s="94" t="str" cm="1">
        <f t="array" ref="AT1847">IF(AS1847="","",IF(SUMPRODUCT((AS1847=$AS$7:$AS$2085)*(AI1847=$AI$7:$AI$2085)*(AO1847=$AO$7:$AO$2085)*(AP1847=$AP$7:$AP$2085)*(ROW($AS$7:$AS$2085)&lt;&gt;ROW(AS1847))*((S1847=0)*($S$7:$S$2085&gt;0)+(S1847&gt;0)*($S$7:$S$2085=0)))&gt;0,"SALONES UNIDOS",IF(SUMPRODUCT((AS1847=$AS$7:$AS$2085)*(AI1847=$AI$7:$AI$2085)*((AO1847&lt;$AP$7:$AP$2085)*(AP1847&gt;$AO$7:$AO$2085))*(ROW($AS$7:$AS$2085)&lt;&gt;ROW(AS1847)))&gt;0,"Cruzado","Sin cruce")))</f>
        <v>Sin cruce</v>
      </c>
    </row>
    <row r="1848" spans="3:46" ht="15.6" hidden="1" customHeight="1">
      <c r="C1848" s="496" t="s">
        <v>572</v>
      </c>
      <c r="D1848" s="15" t="s">
        <v>1135</v>
      </c>
      <c r="E1848" s="479">
        <v>20261</v>
      </c>
      <c r="F1848" s="503" t="s">
        <v>111</v>
      </c>
      <c r="G1848" s="497" t="s">
        <v>80</v>
      </c>
      <c r="H1848" s="503" t="s">
        <v>114</v>
      </c>
      <c r="I1848" s="503">
        <v>3</v>
      </c>
      <c r="J1848" s="503" t="s">
        <v>41</v>
      </c>
      <c r="K1848" s="503" t="s">
        <v>41</v>
      </c>
      <c r="L1848" s="499" t="s">
        <v>1154</v>
      </c>
      <c r="M1848" s="535" t="s">
        <v>1155</v>
      </c>
      <c r="N1848" s="15" t="s">
        <v>710</v>
      </c>
      <c r="O1848" s="15" t="s">
        <v>934</v>
      </c>
      <c r="P1848" s="503" t="s">
        <v>579</v>
      </c>
      <c r="Q1848" s="15">
        <v>2</v>
      </c>
      <c r="R1848" s="15">
        <v>4</v>
      </c>
      <c r="S1848" s="479">
        <v>6</v>
      </c>
      <c r="T1848" s="15">
        <v>4</v>
      </c>
      <c r="U1848" s="471"/>
      <c r="V1848" s="550">
        <v>30</v>
      </c>
      <c r="W1848" s="497">
        <v>41717568</v>
      </c>
      <c r="X1848" s="566" t="s">
        <v>442</v>
      </c>
      <c r="Y1848" s="572" t="s">
        <v>624</v>
      </c>
      <c r="Z1848" s="15"/>
      <c r="AA1848" s="15"/>
      <c r="AB1848" s="15"/>
      <c r="AC1848" s="493"/>
      <c r="AD1848" s="15"/>
      <c r="AE1848" s="479"/>
      <c r="AF1848" s="497"/>
      <c r="AG1848" s="497"/>
      <c r="AH1848" s="15" t="s">
        <v>203</v>
      </c>
      <c r="AI1848" s="15">
        <v>3</v>
      </c>
      <c r="AJ1848" s="15">
        <v>17</v>
      </c>
      <c r="AK1848" s="15">
        <v>40</v>
      </c>
      <c r="AL1848" s="15">
        <v>22</v>
      </c>
      <c r="AM1848" s="15">
        <v>40</v>
      </c>
      <c r="AN1848" s="490">
        <f>IF(AJ1848="",S1848,ROUND(((((AL1848/24)+(AM1848/1440))-((AJ1848/24)+(AK1848/1440)))*1440/50),5))</f>
        <v>6</v>
      </c>
      <c r="AO1848" s="491">
        <f>AJ1848/24+AK1848/1440</f>
        <v>0.73611111111111116</v>
      </c>
      <c r="AP1848" s="491">
        <f>AL1848/24+AM1848/1440</f>
        <v>0.94444444444444442</v>
      </c>
      <c r="AQ1848" s="23" t="str" cm="1">
        <f t="array" ref="AQ1848">IF(X1848="","",IF(SUMPRODUCT((X1848=$X$7:$X$2085)*(AI1848=$AI$7:$AI$2085)*(AO1848=$AO$7:$AO$2085)*(AP1848=$AP$7:$AP$2085)*(ROW($X$7:$X$2085)&lt;&gt;ROW(X1848))*((S1848=0)*($S$7:$S$2085&gt;0)+(S1848&gt;0)*($S$7:$S$2085=0)))&gt;0,"SALONES UNIDOS",IF(SUMPRODUCT((X1848=$X$7:$X$2085)*(AI1848=$AI$7:$AI$2085)*((AO1848&lt;$AP$7:$AP$2085)*(AP1848&gt;$AO$7:$AO$2085))*(ROW($X$7:$X$2085)&lt;&gt;ROW(X1848)))&gt;0,"Cruzado","Sin cruce")))</f>
        <v>Sin cruce</v>
      </c>
      <c r="AR1848" s="23" t="str" cm="1">
        <f t="array" ref="AR1848">IF(AE1848="","",IF(SUMPRODUCT((AE1848=$AE$7:$AE$2085)*(AI1848=$AI$7:$AI$2085)*(AO1848=$AO$7:$AO$2085)*(AP1848=$AP$7:$AP$2085)*(ROW($AE$7:$AE$2085)&lt;&gt;ROW(AE1848))*((S1848=0)*($S$7:$S$2085&gt;0)+(S1848&gt;0)*($S$7:$S$2085=0)))&gt;0,"SALONES UNIDOS",IF(SUMPRODUCT((AE1848=$AE$7:$AE$2085)*(AI1848=$AI$7:$AI$2085)*((AO1848&lt;$AP$7:$AP$2085)*(AP1848&gt;$AO$7:$AO$2085))*(ROW($AE$7:$AE$2085)&lt;&gt;ROW(AE1848)))&gt;0,"Cruzado","Sin cruce")))</f>
        <v/>
      </c>
      <c r="AS1848" s="94" t="str">
        <f t="shared" ref="AS1848:AS1868" si="37">TRIM(CONCATENATE(H1848,I1848,F1848,K1848))</f>
        <v>T43SUNAMPEA</v>
      </c>
      <c r="AT1848" s="94" t="str" cm="1">
        <f t="array" ref="AT1848">IF(AS1848="","",IF(SUMPRODUCT((AS1848=$AS$7:$AS$2085)*(AI1848=$AI$7:$AI$2085)*(AO1848=$AO$7:$AO$2085)*(AP1848=$AP$7:$AP$2085)*(ROW($AS$7:$AS$2085)&lt;&gt;ROW(AS1848))*((S1848=0)*($S$7:$S$2085&gt;0)+(S1848&gt;0)*($S$7:$S$2085=0)))&gt;0,"SALONES UNIDOS",IF(SUMPRODUCT((AS1848=$AS$7:$AS$2085)*(AI1848=$AI$7:$AI$2085)*((AO1848&lt;$AP$7:$AP$2085)*(AP1848&gt;$AO$7:$AO$2085))*(ROW($AS$7:$AS$2085)&lt;&gt;ROW(AS1848)))&gt;0,"Cruzado","Sin cruce")))</f>
        <v>Sin cruce</v>
      </c>
    </row>
    <row r="1849" spans="3:46" ht="15.6" hidden="1" customHeight="1">
      <c r="C1849" s="496" t="s">
        <v>572</v>
      </c>
      <c r="D1849" s="15" t="s">
        <v>1135</v>
      </c>
      <c r="E1849" s="479">
        <v>20261</v>
      </c>
      <c r="F1849" s="503" t="s">
        <v>111</v>
      </c>
      <c r="G1849" s="497" t="s">
        <v>80</v>
      </c>
      <c r="H1849" s="503" t="s">
        <v>114</v>
      </c>
      <c r="I1849" s="503">
        <v>3</v>
      </c>
      <c r="J1849" s="503" t="s">
        <v>41</v>
      </c>
      <c r="K1849" s="503" t="s">
        <v>41</v>
      </c>
      <c r="L1849" s="499" t="s">
        <v>1156</v>
      </c>
      <c r="M1849" s="535" t="s">
        <v>1044</v>
      </c>
      <c r="N1849" s="15" t="s">
        <v>577</v>
      </c>
      <c r="O1849" s="15" t="s">
        <v>934</v>
      </c>
      <c r="P1849" s="503" t="s">
        <v>579</v>
      </c>
      <c r="Q1849" s="15">
        <v>2</v>
      </c>
      <c r="R1849" s="15">
        <v>0</v>
      </c>
      <c r="S1849" s="479">
        <v>2</v>
      </c>
      <c r="T1849" s="15">
        <v>3</v>
      </c>
      <c r="U1849" s="471"/>
      <c r="V1849" s="550">
        <v>30</v>
      </c>
      <c r="W1849" s="497">
        <v>21426247</v>
      </c>
      <c r="X1849" s="566" t="s">
        <v>256</v>
      </c>
      <c r="Y1849" s="572" t="s">
        <v>624</v>
      </c>
      <c r="Z1849" s="15"/>
      <c r="AA1849" s="15"/>
      <c r="AB1849" s="15"/>
      <c r="AC1849" s="493"/>
      <c r="AD1849" s="15"/>
      <c r="AE1849" s="479"/>
      <c r="AF1849" s="497"/>
      <c r="AG1849" s="497"/>
      <c r="AH1849" s="15" t="s">
        <v>582</v>
      </c>
      <c r="AI1849" s="15">
        <v>5</v>
      </c>
      <c r="AJ1849" s="15">
        <v>20</v>
      </c>
      <c r="AK1849" s="15">
        <v>10</v>
      </c>
      <c r="AL1849" s="15">
        <v>21</v>
      </c>
      <c r="AM1849" s="15">
        <v>50</v>
      </c>
      <c r="AN1849" s="490">
        <f>IF(AJ1849="",S1849,ROUND(((((AL1849/24)+(AM1849/1440))-((AJ1849/24)+(AK1849/1440)))*1440/50),5))</f>
        <v>2</v>
      </c>
      <c r="AO1849" s="491">
        <f>AJ1849/24+AK1849/1440</f>
        <v>0.84027777777777779</v>
      </c>
      <c r="AP1849" s="491">
        <f>AL1849/24+AM1849/1440</f>
        <v>0.90972222222222221</v>
      </c>
      <c r="AQ1849" s="23" t="str" cm="1">
        <f t="array" ref="AQ1849">IF(X1849="","",IF(SUMPRODUCT((X1849=$X$7:$X$2085)*(AI1849=$AI$7:$AI$2085)*(AO1849=$AO$7:$AO$2085)*(AP1849=$AP$7:$AP$2085)*(ROW($X$7:$X$2085)&lt;&gt;ROW(X1849))*((S1849=0)*($S$7:$S$2085&gt;0)+(S1849&gt;0)*($S$7:$S$2085=0)))&gt;0,"SALONES UNIDOS",IF(SUMPRODUCT((X1849=$X$7:$X$2085)*(AI1849=$AI$7:$AI$2085)*((AO1849&lt;$AP$7:$AP$2085)*(AP1849&gt;$AO$7:$AO$2085))*(ROW($X$7:$X$2085)&lt;&gt;ROW(X1849)))&gt;0,"Cruzado","Sin cruce")))</f>
        <v>Sin cruce</v>
      </c>
      <c r="AR1849" s="23" t="str" cm="1">
        <f t="array" ref="AR1849">IF(AE1849="","",IF(SUMPRODUCT((AE1849=$AE$7:$AE$2085)*(AI1849=$AI$7:$AI$2085)*(AO1849=$AO$7:$AO$2085)*(AP1849=$AP$7:$AP$2085)*(ROW($AE$7:$AE$2085)&lt;&gt;ROW(AE1849))*((S1849=0)*($S$7:$S$2085&gt;0)+(S1849&gt;0)*($S$7:$S$2085=0)))&gt;0,"SALONES UNIDOS",IF(SUMPRODUCT((AE1849=$AE$7:$AE$2085)*(AI1849=$AI$7:$AI$2085)*((AO1849&lt;$AP$7:$AP$2085)*(AP1849&gt;$AO$7:$AO$2085))*(ROW($AE$7:$AE$2085)&lt;&gt;ROW(AE1849)))&gt;0,"Cruzado","Sin cruce")))</f>
        <v/>
      </c>
      <c r="AS1849" s="94" t="str">
        <f t="shared" si="37"/>
        <v>T43SUNAMPEA</v>
      </c>
      <c r="AT1849" s="94" t="str" cm="1">
        <f t="array" ref="AT1849">IF(AS1849="","",IF(SUMPRODUCT((AS1849=$AS$7:$AS$2085)*(AI1849=$AI$7:$AI$2085)*(AO1849=$AO$7:$AO$2085)*(AP1849=$AP$7:$AP$2085)*(ROW($AS$7:$AS$2085)&lt;&gt;ROW(AS1849))*((S1849=0)*($S$7:$S$2085&gt;0)+(S1849&gt;0)*($S$7:$S$2085=0)))&gt;0,"SALONES UNIDOS",IF(SUMPRODUCT((AS1849=$AS$7:$AS$2085)*(AI1849=$AI$7:$AI$2085)*((AO1849&lt;$AP$7:$AP$2085)*(AP1849&gt;$AO$7:$AO$2085))*(ROW($AS$7:$AS$2085)&lt;&gt;ROW(AS1849)))&gt;0,"Cruzado","Sin cruce")))</f>
        <v>Sin cruce</v>
      </c>
    </row>
    <row r="1850" spans="3:46" ht="15.6" hidden="1" customHeight="1">
      <c r="C1850" s="496" t="s">
        <v>572</v>
      </c>
      <c r="D1850" s="15" t="s">
        <v>1135</v>
      </c>
      <c r="E1850" s="479">
        <v>20261</v>
      </c>
      <c r="F1850" s="503" t="s">
        <v>111</v>
      </c>
      <c r="G1850" s="497" t="s">
        <v>80</v>
      </c>
      <c r="H1850" s="503" t="s">
        <v>114</v>
      </c>
      <c r="I1850" s="503">
        <v>3</v>
      </c>
      <c r="J1850" s="503" t="s">
        <v>574</v>
      </c>
      <c r="K1850" s="503" t="s">
        <v>41</v>
      </c>
      <c r="L1850" s="499" t="s">
        <v>1156</v>
      </c>
      <c r="M1850" s="535" t="s">
        <v>1044</v>
      </c>
      <c r="N1850" s="15" t="s">
        <v>577</v>
      </c>
      <c r="O1850" s="15" t="s">
        <v>934</v>
      </c>
      <c r="P1850" s="503" t="s">
        <v>579</v>
      </c>
      <c r="Q1850" s="15">
        <v>0</v>
      </c>
      <c r="R1850" s="15">
        <v>2</v>
      </c>
      <c r="S1850" s="479">
        <v>2</v>
      </c>
      <c r="T1850" s="15">
        <v>3</v>
      </c>
      <c r="U1850" s="471"/>
      <c r="V1850" s="550">
        <v>15</v>
      </c>
      <c r="W1850" s="497">
        <v>21426247</v>
      </c>
      <c r="X1850" s="566" t="s">
        <v>256</v>
      </c>
      <c r="Y1850" s="572" t="s">
        <v>579</v>
      </c>
      <c r="Z1850" s="15"/>
      <c r="AA1850" s="15"/>
      <c r="AB1850" s="15"/>
      <c r="AC1850" s="493"/>
      <c r="AD1850" s="15"/>
      <c r="AE1850" s="15" t="s">
        <v>1117</v>
      </c>
      <c r="AF1850" s="497"/>
      <c r="AG1850" s="497"/>
      <c r="AH1850" s="15" t="s">
        <v>100</v>
      </c>
      <c r="AI1850" s="15">
        <v>6</v>
      </c>
      <c r="AJ1850" s="15">
        <v>11</v>
      </c>
      <c r="AK1850" s="15">
        <v>50</v>
      </c>
      <c r="AL1850" s="15">
        <v>13</v>
      </c>
      <c r="AM1850" s="15">
        <v>30</v>
      </c>
      <c r="AN1850" s="490">
        <f>IF(AJ1850="",S1850,ROUND(((((AL1850/24)+(AM1850/1440))-((AJ1850/24)+(AK1850/1440)))*1440/50),5))</f>
        <v>2</v>
      </c>
      <c r="AO1850" s="491">
        <f>AJ1850/24+AK1850/1440</f>
        <v>0.49305555555555552</v>
      </c>
      <c r="AP1850" s="491">
        <f>AL1850/24+AM1850/1440</f>
        <v>0.5625</v>
      </c>
      <c r="AQ1850" s="23" t="str" cm="1">
        <f t="array" ref="AQ1850">IF(X1850="","",IF(SUMPRODUCT((X1850=$X$7:$X$2085)*(AI1850=$AI$7:$AI$2085)*(AO1850=$AO$7:$AO$2085)*(AP1850=$AP$7:$AP$2085)*(ROW($X$7:$X$2085)&lt;&gt;ROW(X1850))*((S1850=0)*($S$7:$S$2085&gt;0)+(S1850&gt;0)*($S$7:$S$2085=0)))&gt;0,"SALONES UNIDOS",IF(SUMPRODUCT((X1850=$X$7:$X$2085)*(AI1850=$AI$7:$AI$2085)*((AO1850&lt;$AP$7:$AP$2085)*(AP1850&gt;$AO$7:$AO$2085))*(ROW($X$7:$X$2085)&lt;&gt;ROW(X1850)))&gt;0,"Cruzado","Sin cruce")))</f>
        <v>SALONES UNIDOS</v>
      </c>
      <c r="AR1850" s="23" t="str" cm="1">
        <f t="array" ref="AR1850">IF(AE1850="","",IF(SUMPRODUCT((AE1850=$AE$7:$AE$2085)*(AI1850=$AI$7:$AI$2085)*(AO1850=$AO$7:$AO$2085)*(AP1850=$AP$7:$AP$2085)*(ROW($AE$7:$AE$2085)&lt;&gt;ROW(AE1850))*((S1850=0)*($S$7:$S$2085&gt;0)+(S1850&gt;0)*($S$7:$S$2085=0)))&gt;0,"SALONES UNIDOS",IF(SUMPRODUCT((AE1850=$AE$7:$AE$2085)*(AI1850=$AI$7:$AI$2085)*((AO1850&lt;$AP$7:$AP$2085)*(AP1850&gt;$AO$7:$AO$2085))*(ROW($AE$7:$AE$2085)&lt;&gt;ROW(AE1850)))&gt;0,"Cruzado","Sin cruce")))</f>
        <v>SALONES UNIDOS</v>
      </c>
      <c r="AS1850" s="94" t="str">
        <f t="shared" si="37"/>
        <v>T43SUNAMPEA</v>
      </c>
      <c r="AT1850" s="94" t="str" cm="1">
        <f t="array" ref="AT1850">IF(AS1850="","",IF(SUMPRODUCT((AS1850=$AS$7:$AS$2085)*(AI1850=$AI$7:$AI$2085)*(AO1850=$AO$7:$AO$2085)*(AP1850=$AP$7:$AP$2085)*(ROW($AS$7:$AS$2085)&lt;&gt;ROW(AS1850))*((S1850=0)*($S$7:$S$2085&gt;0)+(S1850&gt;0)*($S$7:$S$2085=0)))&gt;0,"SALONES UNIDOS",IF(SUMPRODUCT((AS1850=$AS$7:$AS$2085)*(AI1850=$AI$7:$AI$2085)*((AO1850&lt;$AP$7:$AP$2085)*(AP1850&gt;$AO$7:$AO$2085))*(ROW($AS$7:$AS$2085)&lt;&gt;ROW(AS1850)))&gt;0,"Cruzado","Sin cruce")))</f>
        <v>Cruzado</v>
      </c>
    </row>
    <row r="1851" spans="3:46" ht="15.6" hidden="1" customHeight="1">
      <c r="C1851" s="496" t="s">
        <v>572</v>
      </c>
      <c r="D1851" s="15" t="s">
        <v>1135</v>
      </c>
      <c r="E1851" s="479">
        <v>20261</v>
      </c>
      <c r="F1851" s="503" t="s">
        <v>111</v>
      </c>
      <c r="G1851" s="497" t="s">
        <v>80</v>
      </c>
      <c r="H1851" s="503" t="s">
        <v>114</v>
      </c>
      <c r="I1851" s="503">
        <v>3</v>
      </c>
      <c r="J1851" s="503" t="s">
        <v>574</v>
      </c>
      <c r="K1851" s="503" t="s">
        <v>41</v>
      </c>
      <c r="L1851" s="499" t="s">
        <v>1156</v>
      </c>
      <c r="M1851" s="535" t="s">
        <v>1044</v>
      </c>
      <c r="N1851" s="15" t="s">
        <v>577</v>
      </c>
      <c r="O1851" s="15" t="s">
        <v>934</v>
      </c>
      <c r="P1851" s="503" t="s">
        <v>579</v>
      </c>
      <c r="Q1851" s="15">
        <v>0</v>
      </c>
      <c r="R1851" s="15">
        <v>2</v>
      </c>
      <c r="S1851" s="479">
        <v>2</v>
      </c>
      <c r="T1851" s="15">
        <v>3</v>
      </c>
      <c r="U1851" s="471"/>
      <c r="V1851" s="550">
        <v>15</v>
      </c>
      <c r="W1851" s="497">
        <v>21426247</v>
      </c>
      <c r="X1851" s="566" t="s">
        <v>256</v>
      </c>
      <c r="Y1851" s="572" t="s">
        <v>579</v>
      </c>
      <c r="Z1851" s="15"/>
      <c r="AA1851" s="15"/>
      <c r="AB1851" s="15"/>
      <c r="AC1851" s="493"/>
      <c r="AD1851" s="15"/>
      <c r="AE1851" s="15" t="s">
        <v>1117</v>
      </c>
      <c r="AF1851" s="497"/>
      <c r="AG1851" s="497"/>
      <c r="AH1851" s="15" t="s">
        <v>100</v>
      </c>
      <c r="AI1851" s="15">
        <v>6</v>
      </c>
      <c r="AJ1851" s="15">
        <v>13</v>
      </c>
      <c r="AK1851" s="15">
        <v>30</v>
      </c>
      <c r="AL1851" s="15">
        <v>15</v>
      </c>
      <c r="AM1851" s="15">
        <v>10</v>
      </c>
      <c r="AN1851" s="490">
        <f>IF(AJ1851="",S1851,ROUND(((((AL1851/24)+(AM1851/1440))-((AJ1851/24)+(AK1851/1440)))*1440/50),5))</f>
        <v>2</v>
      </c>
      <c r="AO1851" s="491">
        <f>AJ1851/24+AK1851/1440</f>
        <v>0.5625</v>
      </c>
      <c r="AP1851" s="491">
        <f>AL1851/24+AM1851/1440</f>
        <v>0.63194444444444442</v>
      </c>
      <c r="AQ1851" s="23" t="str" cm="1">
        <f t="array" ref="AQ1851">IF(X1851="","",IF(SUMPRODUCT((X1851=$X$7:$X$2085)*(AI1851=$AI$7:$AI$2085)*(AO1851=$AO$7:$AO$2085)*(AP1851=$AP$7:$AP$2085)*(ROW($X$7:$X$2085)&lt;&gt;ROW(X1851))*((S1851=0)*($S$7:$S$2085&gt;0)+(S1851&gt;0)*($S$7:$S$2085=0)))&gt;0,"SALONES UNIDOS",IF(SUMPRODUCT((X1851=$X$7:$X$2085)*(AI1851=$AI$7:$AI$2085)*((AO1851&lt;$AP$7:$AP$2085)*(AP1851&gt;$AO$7:$AO$2085))*(ROW($X$7:$X$2085)&lt;&gt;ROW(X1851)))&gt;0,"Cruzado","Sin cruce")))</f>
        <v>SALONES UNIDOS</v>
      </c>
      <c r="AR1851" s="23" t="str" cm="1">
        <f t="array" ref="AR1851">IF(AE1851="","",IF(SUMPRODUCT((AE1851=$AE$7:$AE$2085)*(AI1851=$AI$7:$AI$2085)*(AO1851=$AO$7:$AO$2085)*(AP1851=$AP$7:$AP$2085)*(ROW($AE$7:$AE$2085)&lt;&gt;ROW(AE1851))*((S1851=0)*($S$7:$S$2085&gt;0)+(S1851&gt;0)*($S$7:$S$2085=0)))&gt;0,"SALONES UNIDOS",IF(SUMPRODUCT((AE1851=$AE$7:$AE$2085)*(AI1851=$AI$7:$AI$2085)*((AO1851&lt;$AP$7:$AP$2085)*(AP1851&gt;$AO$7:$AO$2085))*(ROW($AE$7:$AE$2085)&lt;&gt;ROW(AE1851)))&gt;0,"Cruzado","Sin cruce")))</f>
        <v>SALONES UNIDOS</v>
      </c>
      <c r="AS1851" s="94" t="str">
        <f t="shared" si="37"/>
        <v>T43SUNAMPEA</v>
      </c>
      <c r="AT1851" s="94" t="str" cm="1">
        <f t="array" ref="AT1851">IF(AS1851="","",IF(SUMPRODUCT((AS1851=$AS$7:$AS$2085)*(AI1851=$AI$7:$AI$2085)*(AO1851=$AO$7:$AO$2085)*(AP1851=$AP$7:$AP$2085)*(ROW($AS$7:$AS$2085)&lt;&gt;ROW(AS1851))*((S1851=0)*($S$7:$S$2085&gt;0)+(S1851&gt;0)*($S$7:$S$2085=0)))&gt;0,"SALONES UNIDOS",IF(SUMPRODUCT((AS1851=$AS$7:$AS$2085)*(AI1851=$AI$7:$AI$2085)*((AO1851&lt;$AP$7:$AP$2085)*(AP1851&gt;$AO$7:$AO$2085))*(ROW($AS$7:$AS$2085)&lt;&gt;ROW(AS1851)))&gt;0,"Cruzado","Sin cruce")))</f>
        <v>Cruzado</v>
      </c>
    </row>
    <row r="1852" spans="3:46" ht="15.6" hidden="1" customHeight="1">
      <c r="C1852" s="496" t="s">
        <v>572</v>
      </c>
      <c r="D1852" s="15" t="s">
        <v>1135</v>
      </c>
      <c r="E1852" s="479">
        <v>20261</v>
      </c>
      <c r="F1852" s="503" t="s">
        <v>111</v>
      </c>
      <c r="G1852" s="497" t="s">
        <v>80</v>
      </c>
      <c r="H1852" s="503" t="s">
        <v>114</v>
      </c>
      <c r="I1852" s="503">
        <v>3</v>
      </c>
      <c r="J1852" s="503" t="s">
        <v>583</v>
      </c>
      <c r="K1852" s="503" t="s">
        <v>41</v>
      </c>
      <c r="L1852" s="499" t="s">
        <v>1156</v>
      </c>
      <c r="M1852" s="535" t="s">
        <v>1044</v>
      </c>
      <c r="N1852" s="15" t="s">
        <v>577</v>
      </c>
      <c r="O1852" s="15" t="s">
        <v>934</v>
      </c>
      <c r="P1852" s="503" t="s">
        <v>579</v>
      </c>
      <c r="Q1852" s="15">
        <v>0</v>
      </c>
      <c r="R1852" s="15">
        <v>2</v>
      </c>
      <c r="S1852" s="479">
        <v>2</v>
      </c>
      <c r="T1852" s="15">
        <v>3</v>
      </c>
      <c r="U1852" s="471"/>
      <c r="V1852" s="550">
        <v>15</v>
      </c>
      <c r="W1852" s="497">
        <v>21426247</v>
      </c>
      <c r="X1852" s="566" t="s">
        <v>256</v>
      </c>
      <c r="Y1852" s="572" t="s">
        <v>579</v>
      </c>
      <c r="Z1852" s="15"/>
      <c r="AA1852" s="15"/>
      <c r="AB1852" s="15"/>
      <c r="AC1852" s="493"/>
      <c r="AD1852" s="15"/>
      <c r="AE1852" s="15" t="s">
        <v>1117</v>
      </c>
      <c r="AF1852" s="497"/>
      <c r="AG1852" s="497"/>
      <c r="AH1852" s="15" t="s">
        <v>100</v>
      </c>
      <c r="AI1852" s="15">
        <v>6</v>
      </c>
      <c r="AJ1852" s="15">
        <v>8</v>
      </c>
      <c r="AK1852" s="15">
        <v>30</v>
      </c>
      <c r="AL1852" s="15">
        <v>10</v>
      </c>
      <c r="AM1852" s="15">
        <v>10</v>
      </c>
      <c r="AN1852" s="490">
        <f>IF(AJ1852="",S1852,ROUND(((((AL1852/24)+(AM1852/1440))-((AJ1852/24)+(AK1852/1440)))*1440/50),5))</f>
        <v>2</v>
      </c>
      <c r="AO1852" s="491">
        <f>AJ1852/24+AK1852/1440</f>
        <v>0.35416666666666663</v>
      </c>
      <c r="AP1852" s="491">
        <f>AL1852/24+AM1852/1440</f>
        <v>0.4236111111111111</v>
      </c>
      <c r="AQ1852" s="23" t="str" cm="1">
        <f t="array" ref="AQ1852">IF(X1852="","",IF(SUMPRODUCT((X1852=$X$7:$X$2085)*(AI1852=$AI$7:$AI$2085)*(AO1852=$AO$7:$AO$2085)*(AP1852=$AP$7:$AP$2085)*(ROW($X$7:$X$2085)&lt;&gt;ROW(X1852))*((S1852=0)*($S$7:$S$2085&gt;0)+(S1852&gt;0)*($S$7:$S$2085=0)))&gt;0,"SALONES UNIDOS",IF(SUMPRODUCT((X1852=$X$7:$X$2085)*(AI1852=$AI$7:$AI$2085)*((AO1852&lt;$AP$7:$AP$2085)*(AP1852&gt;$AO$7:$AO$2085))*(ROW($X$7:$X$2085)&lt;&gt;ROW(X1852)))&gt;0,"Cruzado","Sin cruce")))</f>
        <v>SALONES UNIDOS</v>
      </c>
      <c r="AR1852" s="23" t="str" cm="1">
        <f t="array" ref="AR1852">IF(AE1852="","",IF(SUMPRODUCT((AE1852=$AE$7:$AE$2085)*(AI1852=$AI$7:$AI$2085)*(AO1852=$AO$7:$AO$2085)*(AP1852=$AP$7:$AP$2085)*(ROW($AE$7:$AE$2085)&lt;&gt;ROW(AE1852))*((S1852=0)*($S$7:$S$2085&gt;0)+(S1852&gt;0)*($S$7:$S$2085=0)))&gt;0,"SALONES UNIDOS",IF(SUMPRODUCT((AE1852=$AE$7:$AE$2085)*(AI1852=$AI$7:$AI$2085)*((AO1852&lt;$AP$7:$AP$2085)*(AP1852&gt;$AO$7:$AO$2085))*(ROW($AE$7:$AE$2085)&lt;&gt;ROW(AE1852)))&gt;0,"Cruzado","Sin cruce")))</f>
        <v>SALONES UNIDOS</v>
      </c>
      <c r="AS1852" s="94" t="str">
        <f t="shared" si="37"/>
        <v>T43SUNAMPEA</v>
      </c>
      <c r="AT1852" s="94" t="str" cm="1">
        <f t="array" ref="AT1852">IF(AS1852="","",IF(SUMPRODUCT((AS1852=$AS$7:$AS$2085)*(AI1852=$AI$7:$AI$2085)*(AO1852=$AO$7:$AO$2085)*(AP1852=$AP$7:$AP$2085)*(ROW($AS$7:$AS$2085)&lt;&gt;ROW(AS1852))*((S1852=0)*($S$7:$S$2085&gt;0)+(S1852&gt;0)*($S$7:$S$2085=0)))&gt;0,"SALONES UNIDOS",IF(SUMPRODUCT((AS1852=$AS$7:$AS$2085)*(AI1852=$AI$7:$AI$2085)*((AO1852&lt;$AP$7:$AP$2085)*(AP1852&gt;$AO$7:$AO$2085))*(ROW($AS$7:$AS$2085)&lt;&gt;ROW(AS1852)))&gt;0,"Cruzado","Sin cruce")))</f>
        <v>Cruzado</v>
      </c>
    </row>
    <row r="1853" spans="3:46" ht="15.6" hidden="1" customHeight="1">
      <c r="C1853" s="496" t="s">
        <v>572</v>
      </c>
      <c r="D1853" s="15" t="s">
        <v>1135</v>
      </c>
      <c r="E1853" s="479">
        <v>20261</v>
      </c>
      <c r="F1853" s="503" t="s">
        <v>111</v>
      </c>
      <c r="G1853" s="497" t="s">
        <v>80</v>
      </c>
      <c r="H1853" s="503" t="s">
        <v>114</v>
      </c>
      <c r="I1853" s="503">
        <v>3</v>
      </c>
      <c r="J1853" s="503" t="s">
        <v>583</v>
      </c>
      <c r="K1853" s="503" t="s">
        <v>41</v>
      </c>
      <c r="L1853" s="499" t="s">
        <v>1156</v>
      </c>
      <c r="M1853" s="535" t="s">
        <v>1044</v>
      </c>
      <c r="N1853" s="15" t="s">
        <v>577</v>
      </c>
      <c r="O1853" s="15" t="s">
        <v>934</v>
      </c>
      <c r="P1853" s="503" t="s">
        <v>579</v>
      </c>
      <c r="Q1853" s="15">
        <v>0</v>
      </c>
      <c r="R1853" s="15">
        <v>2</v>
      </c>
      <c r="S1853" s="479">
        <v>2</v>
      </c>
      <c r="T1853" s="15">
        <v>3</v>
      </c>
      <c r="U1853" s="471"/>
      <c r="V1853" s="550">
        <v>15</v>
      </c>
      <c r="W1853" s="497">
        <v>21426247</v>
      </c>
      <c r="X1853" s="566" t="s">
        <v>256</v>
      </c>
      <c r="Y1853" s="572" t="s">
        <v>579</v>
      </c>
      <c r="Z1853" s="15"/>
      <c r="AA1853" s="15"/>
      <c r="AB1853" s="15"/>
      <c r="AC1853" s="493"/>
      <c r="AD1853" s="15"/>
      <c r="AE1853" s="15" t="s">
        <v>1117</v>
      </c>
      <c r="AF1853" s="497"/>
      <c r="AG1853" s="497"/>
      <c r="AH1853" s="15" t="s">
        <v>100</v>
      </c>
      <c r="AI1853" s="15">
        <v>6</v>
      </c>
      <c r="AJ1853" s="15">
        <v>10</v>
      </c>
      <c r="AK1853" s="15">
        <v>10</v>
      </c>
      <c r="AL1853" s="15">
        <v>11</v>
      </c>
      <c r="AM1853" s="15">
        <v>50</v>
      </c>
      <c r="AN1853" s="490">
        <f>IF(AJ1853="",S1853,ROUND(((((AL1853/24)+(AM1853/1440))-((AJ1853/24)+(AK1853/1440)))*1440/50),5))</f>
        <v>2</v>
      </c>
      <c r="AO1853" s="491">
        <f>AJ1853/24+AK1853/1440</f>
        <v>0.4236111111111111</v>
      </c>
      <c r="AP1853" s="491">
        <f>AL1853/24+AM1853/1440</f>
        <v>0.49305555555555552</v>
      </c>
      <c r="AQ1853" s="23" t="str" cm="1">
        <f t="array" ref="AQ1853">IF(X1853="","",IF(SUMPRODUCT((X1853=$X$7:$X$2085)*(AI1853=$AI$7:$AI$2085)*(AO1853=$AO$7:$AO$2085)*(AP1853=$AP$7:$AP$2085)*(ROW($X$7:$X$2085)&lt;&gt;ROW(X1853))*((S1853=0)*($S$7:$S$2085&gt;0)+(S1853&gt;0)*($S$7:$S$2085=0)))&gt;0,"SALONES UNIDOS",IF(SUMPRODUCT((X1853=$X$7:$X$2085)*(AI1853=$AI$7:$AI$2085)*((AO1853&lt;$AP$7:$AP$2085)*(AP1853&gt;$AO$7:$AO$2085))*(ROW($X$7:$X$2085)&lt;&gt;ROW(X1853)))&gt;0,"Cruzado","Sin cruce")))</f>
        <v>SALONES UNIDOS</v>
      </c>
      <c r="AR1853" s="23" t="str" cm="1">
        <f t="array" ref="AR1853">IF(AE1853="","",IF(SUMPRODUCT((AE1853=$AE$7:$AE$2085)*(AI1853=$AI$7:$AI$2085)*(AO1853=$AO$7:$AO$2085)*(AP1853=$AP$7:$AP$2085)*(ROW($AE$7:$AE$2085)&lt;&gt;ROW(AE1853))*((S1853=0)*($S$7:$S$2085&gt;0)+(S1853&gt;0)*($S$7:$S$2085=0)))&gt;0,"SALONES UNIDOS",IF(SUMPRODUCT((AE1853=$AE$7:$AE$2085)*(AI1853=$AI$7:$AI$2085)*((AO1853&lt;$AP$7:$AP$2085)*(AP1853&gt;$AO$7:$AO$2085))*(ROW($AE$7:$AE$2085)&lt;&gt;ROW(AE1853)))&gt;0,"Cruzado","Sin cruce")))</f>
        <v>SALONES UNIDOS</v>
      </c>
      <c r="AS1853" s="94" t="str">
        <f t="shared" si="37"/>
        <v>T43SUNAMPEA</v>
      </c>
      <c r="AT1853" s="94" t="str" cm="1">
        <f t="array" ref="AT1853">IF(AS1853="","",IF(SUMPRODUCT((AS1853=$AS$7:$AS$2085)*(AI1853=$AI$7:$AI$2085)*(AO1853=$AO$7:$AO$2085)*(AP1853=$AP$7:$AP$2085)*(ROW($AS$7:$AS$2085)&lt;&gt;ROW(AS1853))*((S1853=0)*($S$7:$S$2085&gt;0)+(S1853&gt;0)*($S$7:$S$2085=0)))&gt;0,"SALONES UNIDOS",IF(SUMPRODUCT((AS1853=$AS$7:$AS$2085)*(AI1853=$AI$7:$AI$2085)*((AO1853&lt;$AP$7:$AP$2085)*(AP1853&gt;$AO$7:$AO$2085))*(ROW($AS$7:$AS$2085)&lt;&gt;ROW(AS1853)))&gt;0,"Cruzado","Sin cruce")))</f>
        <v>Cruzado</v>
      </c>
    </row>
    <row r="1854" spans="3:46" ht="15.6" hidden="1" customHeight="1">
      <c r="C1854" s="496" t="s">
        <v>572</v>
      </c>
      <c r="D1854" s="15" t="s">
        <v>1135</v>
      </c>
      <c r="E1854" s="479">
        <v>20261</v>
      </c>
      <c r="F1854" s="503" t="s">
        <v>111</v>
      </c>
      <c r="G1854" s="497" t="s">
        <v>80</v>
      </c>
      <c r="H1854" s="503" t="s">
        <v>114</v>
      </c>
      <c r="I1854" s="503">
        <v>3</v>
      </c>
      <c r="J1854" s="503" t="s">
        <v>51</v>
      </c>
      <c r="K1854" s="503" t="s">
        <v>51</v>
      </c>
      <c r="L1854" s="499" t="s">
        <v>1149</v>
      </c>
      <c r="M1854" s="535" t="s">
        <v>747</v>
      </c>
      <c r="N1854" s="15" t="s">
        <v>577</v>
      </c>
      <c r="O1854" s="15" t="s">
        <v>934</v>
      </c>
      <c r="P1854" s="503" t="s">
        <v>624</v>
      </c>
      <c r="Q1854" s="15">
        <v>2</v>
      </c>
      <c r="R1854" s="15">
        <v>2</v>
      </c>
      <c r="S1854" s="479">
        <v>4</v>
      </c>
      <c r="T1854" s="15">
        <v>3</v>
      </c>
      <c r="U1854" s="471"/>
      <c r="V1854" s="550">
        <v>30</v>
      </c>
      <c r="W1854" s="616">
        <v>21453025</v>
      </c>
      <c r="X1854" s="617" t="s">
        <v>233</v>
      </c>
      <c r="Y1854" s="15" t="s">
        <v>624</v>
      </c>
      <c r="Z1854" s="15"/>
      <c r="AA1854" s="15"/>
      <c r="AB1854" s="15"/>
      <c r="AC1854" s="493"/>
      <c r="AD1854" s="15"/>
      <c r="AE1854" s="479"/>
      <c r="AF1854" s="497"/>
      <c r="AG1854" s="497"/>
      <c r="AH1854" s="15" t="s">
        <v>203</v>
      </c>
      <c r="AI1854" s="485">
        <v>4</v>
      </c>
      <c r="AJ1854" s="485">
        <v>13</v>
      </c>
      <c r="AK1854" s="485">
        <v>30</v>
      </c>
      <c r="AL1854" s="485">
        <v>16</v>
      </c>
      <c r="AM1854" s="485">
        <v>50</v>
      </c>
      <c r="AN1854" s="490">
        <f>IF(AJ1854="",S1854,ROUND(((((AL1854/24)+(AM1854/1440))-((AJ1854/24)+(AK1854/1440)))*1440/50),5))</f>
        <v>4</v>
      </c>
      <c r="AO1854" s="491">
        <f>AJ1854/24+AK1854/1440</f>
        <v>0.5625</v>
      </c>
      <c r="AP1854" s="491">
        <f>AL1854/24+AM1854/1440</f>
        <v>0.70138888888888884</v>
      </c>
      <c r="AQ1854" s="23" t="str" cm="1">
        <f t="array" ref="AQ1854">IF(X1854="","",IF(SUMPRODUCT((X1854=$X$7:$X$2085)*(AI1854=$AI$7:$AI$2085)*(AO1854=$AO$7:$AO$2085)*(AP1854=$AP$7:$AP$2085)*(ROW($X$7:$X$2085)&lt;&gt;ROW(X1854))*((S1854=0)*($S$7:$S$2085&gt;0)+(S1854&gt;0)*($S$7:$S$2085=0)))&gt;0,"SALONES UNIDOS",IF(SUMPRODUCT((X1854=$X$7:$X$2085)*(AI1854=$AI$7:$AI$2085)*((AO1854&lt;$AP$7:$AP$2085)*(AP1854&gt;$AO$7:$AO$2085))*(ROW($X$7:$X$2085)&lt;&gt;ROW(X1854)))&gt;0,"Cruzado","Sin cruce")))</f>
        <v>Sin cruce</v>
      </c>
      <c r="AR1854" s="23" t="str" cm="1">
        <f t="array" ref="AR1854">IF(AE1854="","",IF(SUMPRODUCT((AE1854=$AE$7:$AE$2085)*(AI1854=$AI$7:$AI$2085)*(AO1854=$AO$7:$AO$2085)*(AP1854=$AP$7:$AP$2085)*(ROW($AE$7:$AE$2085)&lt;&gt;ROW(AE1854))*((S1854=0)*($S$7:$S$2085&gt;0)+(S1854&gt;0)*($S$7:$S$2085=0)))&gt;0,"SALONES UNIDOS",IF(SUMPRODUCT((AE1854=$AE$7:$AE$2085)*(AI1854=$AI$7:$AI$2085)*((AO1854&lt;$AP$7:$AP$2085)*(AP1854&gt;$AO$7:$AO$2085))*(ROW($AE$7:$AE$2085)&lt;&gt;ROW(AE1854)))&gt;0,"Cruzado","Sin cruce")))</f>
        <v/>
      </c>
      <c r="AS1854" s="94" t="str">
        <f t="shared" si="37"/>
        <v>T43SUNAMPEB</v>
      </c>
      <c r="AT1854" s="94" t="str" cm="1">
        <f t="array" ref="AT1854">IF(AS1854="","",IF(SUMPRODUCT((AS1854=$AS$7:$AS$2085)*(AI1854=$AI$7:$AI$2085)*(AO1854=$AO$7:$AO$2085)*(AP1854=$AP$7:$AP$2085)*(ROW($AS$7:$AS$2085)&lt;&gt;ROW(AS1854))*((S1854=0)*($S$7:$S$2085&gt;0)+(S1854&gt;0)*($S$7:$S$2085=0)))&gt;0,"SALONES UNIDOS",IF(SUMPRODUCT((AS1854=$AS$7:$AS$2085)*(AI1854=$AI$7:$AI$2085)*((AO1854&lt;$AP$7:$AP$2085)*(AP1854&gt;$AO$7:$AO$2085))*(ROW($AS$7:$AS$2085)&lt;&gt;ROW(AS1854)))&gt;0,"Cruzado","Sin cruce")))</f>
        <v>Sin cruce</v>
      </c>
    </row>
    <row r="1855" spans="3:46" ht="15.6" hidden="1" customHeight="1">
      <c r="C1855" s="496" t="s">
        <v>572</v>
      </c>
      <c r="D1855" s="15" t="s">
        <v>1135</v>
      </c>
      <c r="E1855" s="479">
        <v>20261</v>
      </c>
      <c r="F1855" s="503" t="s">
        <v>111</v>
      </c>
      <c r="G1855" s="497" t="s">
        <v>80</v>
      </c>
      <c r="H1855" s="503" t="s">
        <v>114</v>
      </c>
      <c r="I1855" s="503">
        <v>3</v>
      </c>
      <c r="J1855" s="503" t="s">
        <v>51</v>
      </c>
      <c r="K1855" s="503" t="s">
        <v>51</v>
      </c>
      <c r="L1855" s="499" t="s">
        <v>1150</v>
      </c>
      <c r="M1855" s="535" t="s">
        <v>858</v>
      </c>
      <c r="N1855" s="15" t="s">
        <v>586</v>
      </c>
      <c r="O1855" s="15" t="s">
        <v>934</v>
      </c>
      <c r="P1855" s="503" t="s">
        <v>624</v>
      </c>
      <c r="Q1855" s="15">
        <v>3</v>
      </c>
      <c r="R1855" s="15">
        <v>2</v>
      </c>
      <c r="S1855" s="479">
        <v>5</v>
      </c>
      <c r="T1855" s="15">
        <v>4</v>
      </c>
      <c r="U1855" s="471"/>
      <c r="V1855" s="550">
        <v>30</v>
      </c>
      <c r="W1855" s="497">
        <v>21461803</v>
      </c>
      <c r="X1855" s="566" t="s">
        <v>306</v>
      </c>
      <c r="Y1855" s="15" t="s">
        <v>624</v>
      </c>
      <c r="Z1855" s="15"/>
      <c r="AA1855" s="15"/>
      <c r="AB1855" s="15"/>
      <c r="AC1855" s="493"/>
      <c r="AD1855" s="15"/>
      <c r="AE1855" s="479"/>
      <c r="AF1855" s="497"/>
      <c r="AG1855" s="497"/>
      <c r="AH1855" s="15" t="s">
        <v>203</v>
      </c>
      <c r="AI1855" s="15">
        <v>2</v>
      </c>
      <c r="AJ1855" s="15">
        <v>18</v>
      </c>
      <c r="AK1855" s="15">
        <v>30</v>
      </c>
      <c r="AL1855" s="15">
        <v>22</v>
      </c>
      <c r="AM1855" s="15">
        <v>40</v>
      </c>
      <c r="AN1855" s="490">
        <f>IF(AJ1855="",S1855,ROUND(((((AL1855/24)+(AM1855/1440))-((AJ1855/24)+(AK1855/1440)))*1440/50),5))</f>
        <v>5</v>
      </c>
      <c r="AO1855" s="491">
        <f>AJ1855/24+AK1855/1440</f>
        <v>0.77083333333333337</v>
      </c>
      <c r="AP1855" s="491">
        <f>AL1855/24+AM1855/1440</f>
        <v>0.94444444444444442</v>
      </c>
      <c r="AQ1855" s="23" t="str" cm="1">
        <f t="array" ref="AQ1855">IF(X1855="","",IF(SUMPRODUCT((X1855=$X$7:$X$2085)*(AI1855=$AI$7:$AI$2085)*(AO1855=$AO$7:$AO$2085)*(AP1855=$AP$7:$AP$2085)*(ROW($X$7:$X$2085)&lt;&gt;ROW(X1855))*((S1855=0)*($S$7:$S$2085&gt;0)+(S1855&gt;0)*($S$7:$S$2085=0)))&gt;0,"SALONES UNIDOS",IF(SUMPRODUCT((X1855=$X$7:$X$2085)*(AI1855=$AI$7:$AI$2085)*((AO1855&lt;$AP$7:$AP$2085)*(AP1855&gt;$AO$7:$AO$2085))*(ROW($X$7:$X$2085)&lt;&gt;ROW(X1855)))&gt;0,"Cruzado","Sin cruce")))</f>
        <v>Sin cruce</v>
      </c>
      <c r="AR1855" s="23" t="str" cm="1">
        <f t="array" ref="AR1855">IF(AE1855="","",IF(SUMPRODUCT((AE1855=$AE$7:$AE$2085)*(AI1855=$AI$7:$AI$2085)*(AO1855=$AO$7:$AO$2085)*(AP1855=$AP$7:$AP$2085)*(ROW($AE$7:$AE$2085)&lt;&gt;ROW(AE1855))*((S1855=0)*($S$7:$S$2085&gt;0)+(S1855&gt;0)*($S$7:$S$2085=0)))&gt;0,"SALONES UNIDOS",IF(SUMPRODUCT((AE1855=$AE$7:$AE$2085)*(AI1855=$AI$7:$AI$2085)*((AO1855&lt;$AP$7:$AP$2085)*(AP1855&gt;$AO$7:$AO$2085))*(ROW($AE$7:$AE$2085)&lt;&gt;ROW(AE1855)))&gt;0,"Cruzado","Sin cruce")))</f>
        <v/>
      </c>
      <c r="AS1855" s="94" t="str">
        <f t="shared" si="37"/>
        <v>T43SUNAMPEB</v>
      </c>
      <c r="AT1855" s="94" t="str" cm="1">
        <f t="array" ref="AT1855">IF(AS1855="","",IF(SUMPRODUCT((AS1855=$AS$7:$AS$2085)*(AI1855=$AI$7:$AI$2085)*(AO1855=$AO$7:$AO$2085)*(AP1855=$AP$7:$AP$2085)*(ROW($AS$7:$AS$2085)&lt;&gt;ROW(AS1855))*((S1855=0)*($S$7:$S$2085&gt;0)+(S1855&gt;0)*($S$7:$S$2085=0)))&gt;0,"SALONES UNIDOS",IF(SUMPRODUCT((AS1855=$AS$7:$AS$2085)*(AI1855=$AI$7:$AI$2085)*((AO1855&lt;$AP$7:$AP$2085)*(AP1855&gt;$AO$7:$AO$2085))*(ROW($AS$7:$AS$2085)&lt;&gt;ROW(AS1855)))&gt;0,"Cruzado","Sin cruce")))</f>
        <v>Sin cruce</v>
      </c>
    </row>
    <row r="1856" spans="3:46" ht="15.6" hidden="1" customHeight="1">
      <c r="C1856" s="496" t="s">
        <v>572</v>
      </c>
      <c r="D1856" s="15" t="s">
        <v>1135</v>
      </c>
      <c r="E1856" s="479">
        <v>20261</v>
      </c>
      <c r="F1856" s="503" t="s">
        <v>111</v>
      </c>
      <c r="G1856" s="497" t="s">
        <v>80</v>
      </c>
      <c r="H1856" s="503" t="s">
        <v>114</v>
      </c>
      <c r="I1856" s="503">
        <v>3</v>
      </c>
      <c r="J1856" s="503" t="s">
        <v>51</v>
      </c>
      <c r="K1856" s="503" t="s">
        <v>51</v>
      </c>
      <c r="L1856" s="499" t="s">
        <v>1151</v>
      </c>
      <c r="M1856" s="535" t="s">
        <v>1152</v>
      </c>
      <c r="N1856" s="15" t="s">
        <v>710</v>
      </c>
      <c r="O1856" s="15" t="s">
        <v>934</v>
      </c>
      <c r="P1856" s="503" t="s">
        <v>579</v>
      </c>
      <c r="Q1856" s="15">
        <v>3</v>
      </c>
      <c r="R1856" s="15">
        <v>2</v>
      </c>
      <c r="S1856" s="479">
        <v>5</v>
      </c>
      <c r="T1856" s="15">
        <v>4</v>
      </c>
      <c r="U1856" s="471"/>
      <c r="V1856" s="550">
        <v>30</v>
      </c>
      <c r="W1856" s="497">
        <v>10273261</v>
      </c>
      <c r="X1856" s="566" t="s">
        <v>469</v>
      </c>
      <c r="Y1856" s="572" t="s">
        <v>624</v>
      </c>
      <c r="Z1856" s="15"/>
      <c r="AA1856" s="15"/>
      <c r="AB1856" s="15"/>
      <c r="AC1856" s="493"/>
      <c r="AD1856" s="15"/>
      <c r="AE1856" s="479"/>
      <c r="AF1856" s="497"/>
      <c r="AG1856" s="497"/>
      <c r="AH1856" s="15" t="s">
        <v>203</v>
      </c>
      <c r="AI1856" s="15">
        <v>4</v>
      </c>
      <c r="AJ1856" s="15">
        <v>18</v>
      </c>
      <c r="AK1856" s="15">
        <v>30</v>
      </c>
      <c r="AL1856" s="15">
        <v>22</v>
      </c>
      <c r="AM1856" s="15">
        <v>40</v>
      </c>
      <c r="AN1856" s="490">
        <f>IF(AJ1856="",S1856,ROUND(((((AL1856/24)+(AM1856/1440))-((AJ1856/24)+(AK1856/1440)))*1440/50),5))</f>
        <v>5</v>
      </c>
      <c r="AO1856" s="491">
        <f>AJ1856/24+AK1856/1440</f>
        <v>0.77083333333333337</v>
      </c>
      <c r="AP1856" s="491">
        <f>AL1856/24+AM1856/1440</f>
        <v>0.94444444444444442</v>
      </c>
      <c r="AQ1856" s="23" t="str" cm="1">
        <f t="array" ref="AQ1856">IF(X1856="","",IF(SUMPRODUCT((X1856=$X$7:$X$2085)*(AI1856=$AI$7:$AI$2085)*(AO1856=$AO$7:$AO$2085)*(AP1856=$AP$7:$AP$2085)*(ROW($X$7:$X$2085)&lt;&gt;ROW(X1856))*((S1856=0)*($S$7:$S$2085&gt;0)+(S1856&gt;0)*($S$7:$S$2085=0)))&gt;0,"SALONES UNIDOS",IF(SUMPRODUCT((X1856=$X$7:$X$2085)*(AI1856=$AI$7:$AI$2085)*((AO1856&lt;$AP$7:$AP$2085)*(AP1856&gt;$AO$7:$AO$2085))*(ROW($X$7:$X$2085)&lt;&gt;ROW(X1856)))&gt;0,"Cruzado","Sin cruce")))</f>
        <v>Sin cruce</v>
      </c>
      <c r="AR1856" s="23" t="str" cm="1">
        <f t="array" ref="AR1856">IF(AE1856="","",IF(SUMPRODUCT((AE1856=$AE$7:$AE$2085)*(AI1856=$AI$7:$AI$2085)*(AO1856=$AO$7:$AO$2085)*(AP1856=$AP$7:$AP$2085)*(ROW($AE$7:$AE$2085)&lt;&gt;ROW(AE1856))*((S1856=0)*($S$7:$S$2085&gt;0)+(S1856&gt;0)*($S$7:$S$2085=0)))&gt;0,"SALONES UNIDOS",IF(SUMPRODUCT((AE1856=$AE$7:$AE$2085)*(AI1856=$AI$7:$AI$2085)*((AO1856&lt;$AP$7:$AP$2085)*(AP1856&gt;$AO$7:$AO$2085))*(ROW($AE$7:$AE$2085)&lt;&gt;ROW(AE1856)))&gt;0,"Cruzado","Sin cruce")))</f>
        <v/>
      </c>
      <c r="AS1856" s="94" t="str">
        <f t="shared" si="37"/>
        <v>T43SUNAMPEB</v>
      </c>
      <c r="AT1856" s="94" t="str" cm="1">
        <f t="array" ref="AT1856">IF(AS1856="","",IF(SUMPRODUCT((AS1856=$AS$7:$AS$2085)*(AI1856=$AI$7:$AI$2085)*(AO1856=$AO$7:$AO$2085)*(AP1856=$AP$7:$AP$2085)*(ROW($AS$7:$AS$2085)&lt;&gt;ROW(AS1856))*((S1856=0)*($S$7:$S$2085&gt;0)+(S1856&gt;0)*($S$7:$S$2085=0)))&gt;0,"SALONES UNIDOS",IF(SUMPRODUCT((AS1856=$AS$7:$AS$2085)*(AI1856=$AI$7:$AI$2085)*((AO1856&lt;$AP$7:$AP$2085)*(AP1856&gt;$AO$7:$AO$2085))*(ROW($AS$7:$AS$2085)&lt;&gt;ROW(AS1856)))&gt;0,"Cruzado","Sin cruce")))</f>
        <v>Sin cruce</v>
      </c>
    </row>
    <row r="1857" spans="3:46" ht="15.6" hidden="1" customHeight="1">
      <c r="C1857" s="496" t="s">
        <v>572</v>
      </c>
      <c r="D1857" s="15" t="s">
        <v>1135</v>
      </c>
      <c r="E1857" s="479">
        <v>20261</v>
      </c>
      <c r="F1857" s="503" t="s">
        <v>111</v>
      </c>
      <c r="G1857" s="497" t="s">
        <v>80</v>
      </c>
      <c r="H1857" s="503" t="s">
        <v>114</v>
      </c>
      <c r="I1857" s="503">
        <v>3</v>
      </c>
      <c r="J1857" s="503" t="s">
        <v>51</v>
      </c>
      <c r="K1857" s="503" t="s">
        <v>51</v>
      </c>
      <c r="L1857" s="499" t="s">
        <v>1153</v>
      </c>
      <c r="M1857" s="535" t="s">
        <v>1042</v>
      </c>
      <c r="N1857" s="15" t="s">
        <v>577</v>
      </c>
      <c r="O1857" s="15" t="s">
        <v>934</v>
      </c>
      <c r="P1857" s="503" t="s">
        <v>579</v>
      </c>
      <c r="Q1857" s="15">
        <v>2</v>
      </c>
      <c r="R1857" s="15">
        <v>0</v>
      </c>
      <c r="S1857" s="479">
        <v>2</v>
      </c>
      <c r="T1857" s="15">
        <v>4</v>
      </c>
      <c r="U1857" s="471"/>
      <c r="V1857" s="550">
        <v>30</v>
      </c>
      <c r="W1857" s="497">
        <v>9381584</v>
      </c>
      <c r="X1857" s="566" t="s">
        <v>473</v>
      </c>
      <c r="Y1857" s="572" t="s">
        <v>624</v>
      </c>
      <c r="Z1857" s="15"/>
      <c r="AA1857" s="15"/>
      <c r="AB1857" s="15"/>
      <c r="AC1857" s="493"/>
      <c r="AD1857" s="15"/>
      <c r="AE1857" s="479"/>
      <c r="AF1857" s="497"/>
      <c r="AG1857" s="497"/>
      <c r="AH1857" s="497" t="s">
        <v>582</v>
      </c>
      <c r="AI1857" s="15">
        <v>1</v>
      </c>
      <c r="AJ1857" s="15">
        <v>20</v>
      </c>
      <c r="AK1857" s="15">
        <v>10</v>
      </c>
      <c r="AL1857" s="15">
        <v>21</v>
      </c>
      <c r="AM1857" s="15">
        <v>50</v>
      </c>
      <c r="AN1857" s="490">
        <f>IF(AJ1857="",S1857,ROUND(((((AL1857/24)+(AM1857/1440))-((AJ1857/24)+(AK1857/1440)))*1440/50),5))</f>
        <v>2</v>
      </c>
      <c r="AO1857" s="491">
        <f>AJ1857/24+AK1857/1440</f>
        <v>0.84027777777777779</v>
      </c>
      <c r="AP1857" s="491">
        <f>AL1857/24+AM1857/1440</f>
        <v>0.90972222222222221</v>
      </c>
      <c r="AQ1857" s="23" t="str" cm="1">
        <f t="array" ref="AQ1857">IF(X1857="","",IF(SUMPRODUCT((X1857=$X$7:$X$2085)*(AI1857=$AI$7:$AI$2085)*(AO1857=$AO$7:$AO$2085)*(AP1857=$AP$7:$AP$2085)*(ROW($X$7:$X$2085)&lt;&gt;ROW(X1857))*((S1857=0)*($S$7:$S$2085&gt;0)+(S1857&gt;0)*($S$7:$S$2085=0)))&gt;0,"SALONES UNIDOS",IF(SUMPRODUCT((X1857=$X$7:$X$2085)*(AI1857=$AI$7:$AI$2085)*((AO1857&lt;$AP$7:$AP$2085)*(AP1857&gt;$AO$7:$AO$2085))*(ROW($X$7:$X$2085)&lt;&gt;ROW(X1857)))&gt;0,"Cruzado","Sin cruce")))</f>
        <v>Sin cruce</v>
      </c>
      <c r="AR1857" s="23" t="str" cm="1">
        <f t="array" ref="AR1857">IF(AE1857="","",IF(SUMPRODUCT((AE1857=$AE$7:$AE$2085)*(AI1857=$AI$7:$AI$2085)*(AO1857=$AO$7:$AO$2085)*(AP1857=$AP$7:$AP$2085)*(ROW($AE$7:$AE$2085)&lt;&gt;ROW(AE1857))*((S1857=0)*($S$7:$S$2085&gt;0)+(S1857&gt;0)*($S$7:$S$2085=0)))&gt;0,"SALONES UNIDOS",IF(SUMPRODUCT((AE1857=$AE$7:$AE$2085)*(AI1857=$AI$7:$AI$2085)*((AO1857&lt;$AP$7:$AP$2085)*(AP1857&gt;$AO$7:$AO$2085))*(ROW($AE$7:$AE$2085)&lt;&gt;ROW(AE1857)))&gt;0,"Cruzado","Sin cruce")))</f>
        <v/>
      </c>
      <c r="AS1857" s="94" t="str">
        <f t="shared" si="37"/>
        <v>T43SUNAMPEB</v>
      </c>
      <c r="AT1857" s="94" t="str" cm="1">
        <f t="array" ref="AT1857">IF(AS1857="","",IF(SUMPRODUCT((AS1857=$AS$7:$AS$2085)*(AI1857=$AI$7:$AI$2085)*(AO1857=$AO$7:$AO$2085)*(AP1857=$AP$7:$AP$2085)*(ROW($AS$7:$AS$2085)&lt;&gt;ROW(AS1857))*((S1857=0)*($S$7:$S$2085&gt;0)+(S1857&gt;0)*($S$7:$S$2085=0)))&gt;0,"SALONES UNIDOS",IF(SUMPRODUCT((AS1857=$AS$7:$AS$2085)*(AI1857=$AI$7:$AI$2085)*((AO1857&lt;$AP$7:$AP$2085)*(AP1857&gt;$AO$7:$AO$2085))*(ROW($AS$7:$AS$2085)&lt;&gt;ROW(AS1857)))&gt;0,"Cruzado","Sin cruce")))</f>
        <v>Sin cruce</v>
      </c>
    </row>
    <row r="1858" spans="3:46" ht="15.6" hidden="1" customHeight="1">
      <c r="C1858" s="496" t="s">
        <v>572</v>
      </c>
      <c r="D1858" s="15" t="s">
        <v>1135</v>
      </c>
      <c r="E1858" s="479">
        <v>20261</v>
      </c>
      <c r="F1858" s="503" t="s">
        <v>111</v>
      </c>
      <c r="G1858" s="497" t="s">
        <v>80</v>
      </c>
      <c r="H1858" s="503" t="s">
        <v>114</v>
      </c>
      <c r="I1858" s="503">
        <v>3</v>
      </c>
      <c r="J1858" s="503" t="s">
        <v>597</v>
      </c>
      <c r="K1858" s="503" t="s">
        <v>51</v>
      </c>
      <c r="L1858" s="499" t="s">
        <v>1153</v>
      </c>
      <c r="M1858" s="535" t="s">
        <v>1042</v>
      </c>
      <c r="N1858" s="15" t="s">
        <v>577</v>
      </c>
      <c r="O1858" s="15" t="s">
        <v>934</v>
      </c>
      <c r="P1858" s="503" t="s">
        <v>579</v>
      </c>
      <c r="Q1858" s="15">
        <v>0</v>
      </c>
      <c r="R1858" s="15">
        <v>4</v>
      </c>
      <c r="S1858" s="479">
        <v>0</v>
      </c>
      <c r="T1858" s="15">
        <v>4</v>
      </c>
      <c r="U1858" s="471"/>
      <c r="V1858" s="550">
        <v>15</v>
      </c>
      <c r="W1858" s="497">
        <v>9381584</v>
      </c>
      <c r="X1858" s="566" t="s">
        <v>473</v>
      </c>
      <c r="Y1858" s="572" t="s">
        <v>579</v>
      </c>
      <c r="Z1858" s="15"/>
      <c r="AA1858" s="15"/>
      <c r="AB1858" s="15"/>
      <c r="AC1858" s="493"/>
      <c r="AD1858" s="15"/>
      <c r="AE1858" s="15" t="s">
        <v>1116</v>
      </c>
      <c r="AF1858" s="497"/>
      <c r="AG1858" s="497"/>
      <c r="AH1858" s="497" t="s">
        <v>100</v>
      </c>
      <c r="AI1858" s="15">
        <v>6</v>
      </c>
      <c r="AJ1858" s="15">
        <v>8</v>
      </c>
      <c r="AK1858" s="15">
        <v>30</v>
      </c>
      <c r="AL1858" s="15">
        <v>11</v>
      </c>
      <c r="AM1858" s="15">
        <v>50</v>
      </c>
      <c r="AN1858" s="490">
        <f>IF(AJ1858="",S1858,ROUND(((((AL1858/24)+(AM1858/1440))-((AJ1858/24)+(AK1858/1440)))*1440/50),5))</f>
        <v>4</v>
      </c>
      <c r="AO1858" s="491">
        <f>AJ1858/24+AK1858/1440</f>
        <v>0.35416666666666663</v>
      </c>
      <c r="AP1858" s="491">
        <f>AL1858/24+AM1858/1440</f>
        <v>0.49305555555555552</v>
      </c>
      <c r="AQ1858" s="23" t="str" cm="1">
        <f t="array" ref="AQ1858">IF(X1858="","",IF(SUMPRODUCT((X1858=$X$7:$X$2085)*(AI1858=$AI$7:$AI$2085)*(AO1858=$AO$7:$AO$2085)*(AP1858=$AP$7:$AP$2085)*(ROW($X$7:$X$2085)&lt;&gt;ROW(X1858))*((S1858=0)*($S$7:$S$2085&gt;0)+(S1858&gt;0)*($S$7:$S$2085=0)))&gt;0,"SALONES UNIDOS",IF(SUMPRODUCT((X1858=$X$7:$X$2085)*(AI1858=$AI$7:$AI$2085)*((AO1858&lt;$AP$7:$AP$2085)*(AP1858&gt;$AO$7:$AO$2085))*(ROW($X$7:$X$2085)&lt;&gt;ROW(X1858)))&gt;0,"Cruzado","Sin cruce")))</f>
        <v>SALONES UNIDOS</v>
      </c>
      <c r="AR1858" s="23" t="str" cm="1">
        <f t="array" ref="AR1858">IF(AE1858="","",IF(SUMPRODUCT((AE1858=$AE$7:$AE$2085)*(AI1858=$AI$7:$AI$2085)*(AO1858=$AO$7:$AO$2085)*(AP1858=$AP$7:$AP$2085)*(ROW($AE$7:$AE$2085)&lt;&gt;ROW(AE1858))*((S1858=0)*($S$7:$S$2085&gt;0)+(S1858&gt;0)*($S$7:$S$2085=0)))&gt;0,"SALONES UNIDOS",IF(SUMPRODUCT((AE1858=$AE$7:$AE$2085)*(AI1858=$AI$7:$AI$2085)*((AO1858&lt;$AP$7:$AP$2085)*(AP1858&gt;$AO$7:$AO$2085))*(ROW($AE$7:$AE$2085)&lt;&gt;ROW(AE1858)))&gt;0,"Cruzado","Sin cruce")))</f>
        <v>SALONES UNIDOS</v>
      </c>
      <c r="AS1858" s="94" t="str">
        <f t="shared" si="37"/>
        <v>T43SUNAMPEB</v>
      </c>
      <c r="AT1858" s="94" t="str" cm="1">
        <f t="array" ref="AT1858">IF(AS1858="","",IF(SUMPRODUCT((AS1858=$AS$7:$AS$2085)*(AI1858=$AI$7:$AI$2085)*(AO1858=$AO$7:$AO$2085)*(AP1858=$AP$7:$AP$2085)*(ROW($AS$7:$AS$2085)&lt;&gt;ROW(AS1858))*((S1858=0)*($S$7:$S$2085&gt;0)+(S1858&gt;0)*($S$7:$S$2085=0)))&gt;0,"SALONES UNIDOS",IF(SUMPRODUCT((AS1858=$AS$7:$AS$2085)*(AI1858=$AI$7:$AI$2085)*((AO1858&lt;$AP$7:$AP$2085)*(AP1858&gt;$AO$7:$AO$2085))*(ROW($AS$7:$AS$2085)&lt;&gt;ROW(AS1858)))&gt;0,"Cruzado","Sin cruce")))</f>
        <v>Cruzado</v>
      </c>
    </row>
    <row r="1859" spans="3:46" ht="15.6" hidden="1" customHeight="1">
      <c r="C1859" s="496" t="s">
        <v>572</v>
      </c>
      <c r="D1859" s="15" t="s">
        <v>1135</v>
      </c>
      <c r="E1859" s="479">
        <v>20261</v>
      </c>
      <c r="F1859" s="503" t="s">
        <v>111</v>
      </c>
      <c r="G1859" s="497" t="s">
        <v>80</v>
      </c>
      <c r="H1859" s="503" t="s">
        <v>114</v>
      </c>
      <c r="I1859" s="503">
        <v>3</v>
      </c>
      <c r="J1859" s="503" t="s">
        <v>597</v>
      </c>
      <c r="K1859" s="503" t="s">
        <v>51</v>
      </c>
      <c r="L1859" s="499" t="s">
        <v>1153</v>
      </c>
      <c r="M1859" s="535" t="s">
        <v>1042</v>
      </c>
      <c r="N1859" s="15" t="s">
        <v>577</v>
      </c>
      <c r="O1859" s="15" t="s">
        <v>934</v>
      </c>
      <c r="P1859" s="503" t="s">
        <v>579</v>
      </c>
      <c r="Q1859" s="15">
        <v>0</v>
      </c>
      <c r="R1859" s="15">
        <v>4</v>
      </c>
      <c r="S1859" s="479">
        <v>0</v>
      </c>
      <c r="T1859" s="15">
        <v>4</v>
      </c>
      <c r="U1859" s="471"/>
      <c r="V1859" s="550">
        <v>15</v>
      </c>
      <c r="W1859" s="497">
        <v>9381584</v>
      </c>
      <c r="X1859" s="566" t="s">
        <v>473</v>
      </c>
      <c r="Y1859" s="572" t="s">
        <v>579</v>
      </c>
      <c r="Z1859" s="15"/>
      <c r="AA1859" s="15"/>
      <c r="AB1859" s="15"/>
      <c r="AC1859" s="493"/>
      <c r="AD1859" s="15"/>
      <c r="AE1859" s="15" t="s">
        <v>1080</v>
      </c>
      <c r="AF1859" s="497"/>
      <c r="AG1859" s="497"/>
      <c r="AH1859" s="497" t="s">
        <v>100</v>
      </c>
      <c r="AI1859" s="15">
        <v>7</v>
      </c>
      <c r="AJ1859" s="15">
        <v>7</v>
      </c>
      <c r="AK1859" s="15">
        <v>40</v>
      </c>
      <c r="AL1859" s="15">
        <v>11</v>
      </c>
      <c r="AM1859" s="15">
        <v>0</v>
      </c>
      <c r="AN1859" s="490">
        <f>IF(AJ1859="",S1859,ROUND(((((AL1859/24)+(AM1859/1440))-((AJ1859/24)+(AK1859/1440)))*1440/50),5))</f>
        <v>4</v>
      </c>
      <c r="AO1859" s="491">
        <f>AJ1859/24+AK1859/1440</f>
        <v>0.31944444444444448</v>
      </c>
      <c r="AP1859" s="491">
        <f>AL1859/24+AM1859/1440</f>
        <v>0.45833333333333331</v>
      </c>
      <c r="AQ1859" s="23" t="str" cm="1">
        <f t="array" ref="AQ1859">IF(X1859="","",IF(SUMPRODUCT((X1859=$X$7:$X$2085)*(AI1859=$AI$7:$AI$2085)*(AO1859=$AO$7:$AO$2085)*(AP1859=$AP$7:$AP$2085)*(ROW($X$7:$X$2085)&lt;&gt;ROW(X1859))*((S1859=0)*($S$7:$S$2085&gt;0)+(S1859&gt;0)*($S$7:$S$2085=0)))&gt;0,"SALONES UNIDOS",IF(SUMPRODUCT((X1859=$X$7:$X$2085)*(AI1859=$AI$7:$AI$2085)*((AO1859&lt;$AP$7:$AP$2085)*(AP1859&gt;$AO$7:$AO$2085))*(ROW($X$7:$X$2085)&lt;&gt;ROW(X1859)))&gt;0,"Cruzado","Sin cruce")))</f>
        <v>SALONES UNIDOS</v>
      </c>
      <c r="AR1859" s="23" t="str" cm="1">
        <f t="array" ref="AR1859">IF(AE1859="","",IF(SUMPRODUCT((AE1859=$AE$7:$AE$2085)*(AI1859=$AI$7:$AI$2085)*(AO1859=$AO$7:$AO$2085)*(AP1859=$AP$7:$AP$2085)*(ROW($AE$7:$AE$2085)&lt;&gt;ROW(AE1859))*((S1859=0)*($S$7:$S$2085&gt;0)+(S1859&gt;0)*($S$7:$S$2085=0)))&gt;0,"SALONES UNIDOS",IF(SUMPRODUCT((AE1859=$AE$7:$AE$2085)*(AI1859=$AI$7:$AI$2085)*((AO1859&lt;$AP$7:$AP$2085)*(AP1859&gt;$AO$7:$AO$2085))*(ROW($AE$7:$AE$2085)&lt;&gt;ROW(AE1859)))&gt;0,"Cruzado","Sin cruce")))</f>
        <v>SALONES UNIDOS</v>
      </c>
      <c r="AS1859" s="94" t="str">
        <f t="shared" si="37"/>
        <v>T43SUNAMPEB</v>
      </c>
      <c r="AT1859" s="94" t="str" cm="1">
        <f t="array" ref="AT1859">IF(AS1859="","",IF(SUMPRODUCT((AS1859=$AS$7:$AS$2085)*(AI1859=$AI$7:$AI$2085)*(AO1859=$AO$7:$AO$2085)*(AP1859=$AP$7:$AP$2085)*(ROW($AS$7:$AS$2085)&lt;&gt;ROW(AS1859))*((S1859=0)*($S$7:$S$2085&gt;0)+(S1859&gt;0)*($S$7:$S$2085=0)))&gt;0,"SALONES UNIDOS",IF(SUMPRODUCT((AS1859=$AS$7:$AS$2085)*(AI1859=$AI$7:$AI$2085)*((AO1859&lt;$AP$7:$AP$2085)*(AP1859&gt;$AO$7:$AO$2085))*(ROW($AS$7:$AS$2085)&lt;&gt;ROW(AS1859)))&gt;0,"Cruzado","Sin cruce")))</f>
        <v>Sin cruce</v>
      </c>
    </row>
    <row r="1860" spans="3:46" ht="15.6" hidden="1" customHeight="1">
      <c r="C1860" s="496" t="s">
        <v>572</v>
      </c>
      <c r="D1860" s="15" t="s">
        <v>1135</v>
      </c>
      <c r="E1860" s="479">
        <v>20261</v>
      </c>
      <c r="F1860" s="503" t="s">
        <v>111</v>
      </c>
      <c r="G1860" s="497" t="s">
        <v>80</v>
      </c>
      <c r="H1860" s="503" t="s">
        <v>114</v>
      </c>
      <c r="I1860" s="503">
        <v>3</v>
      </c>
      <c r="J1860" s="503" t="s">
        <v>598</v>
      </c>
      <c r="K1860" s="503" t="s">
        <v>51</v>
      </c>
      <c r="L1860" s="499" t="s">
        <v>1153</v>
      </c>
      <c r="M1860" s="535" t="s">
        <v>1042</v>
      </c>
      <c r="N1860" s="15" t="s">
        <v>577</v>
      </c>
      <c r="O1860" s="15" t="s">
        <v>934</v>
      </c>
      <c r="P1860" s="503" t="s">
        <v>579</v>
      </c>
      <c r="Q1860" s="15">
        <v>0</v>
      </c>
      <c r="R1860" s="15">
        <v>4</v>
      </c>
      <c r="S1860" s="479">
        <v>0</v>
      </c>
      <c r="T1860" s="15">
        <v>4</v>
      </c>
      <c r="U1860" s="471"/>
      <c r="V1860" s="550">
        <v>15</v>
      </c>
      <c r="W1860" s="497">
        <v>9381584</v>
      </c>
      <c r="X1860" s="566" t="s">
        <v>473</v>
      </c>
      <c r="Y1860" s="572" t="s">
        <v>579</v>
      </c>
      <c r="Z1860" s="15"/>
      <c r="AA1860" s="15"/>
      <c r="AB1860" s="15"/>
      <c r="AC1860" s="493"/>
      <c r="AD1860" s="15"/>
      <c r="AE1860" s="15" t="s">
        <v>1116</v>
      </c>
      <c r="AF1860" s="497"/>
      <c r="AG1860" s="497"/>
      <c r="AH1860" s="497" t="s">
        <v>100</v>
      </c>
      <c r="AI1860" s="15">
        <v>6</v>
      </c>
      <c r="AJ1860" s="15">
        <v>11</v>
      </c>
      <c r="AK1860" s="15">
        <v>50</v>
      </c>
      <c r="AL1860" s="15">
        <v>15</v>
      </c>
      <c r="AM1860" s="15">
        <v>10</v>
      </c>
      <c r="AN1860" s="490">
        <f>IF(AJ1860="",S1860,ROUND(((((AL1860/24)+(AM1860/1440))-((AJ1860/24)+(AK1860/1440)))*1440/50),5))</f>
        <v>4</v>
      </c>
      <c r="AO1860" s="491">
        <f>AJ1860/24+AK1860/1440</f>
        <v>0.49305555555555552</v>
      </c>
      <c r="AP1860" s="491">
        <f>AL1860/24+AM1860/1440</f>
        <v>0.63194444444444442</v>
      </c>
      <c r="AQ1860" s="23" t="str" cm="1">
        <f t="array" ref="AQ1860">IF(X1860="","",IF(SUMPRODUCT((X1860=$X$7:$X$2085)*(AI1860=$AI$7:$AI$2085)*(AO1860=$AO$7:$AO$2085)*(AP1860=$AP$7:$AP$2085)*(ROW($X$7:$X$2085)&lt;&gt;ROW(X1860))*((S1860=0)*($S$7:$S$2085&gt;0)+(S1860&gt;0)*($S$7:$S$2085=0)))&gt;0,"SALONES UNIDOS",IF(SUMPRODUCT((X1860=$X$7:$X$2085)*(AI1860=$AI$7:$AI$2085)*((AO1860&lt;$AP$7:$AP$2085)*(AP1860&gt;$AO$7:$AO$2085))*(ROW($X$7:$X$2085)&lt;&gt;ROW(X1860)))&gt;0,"Cruzado","Sin cruce")))</f>
        <v>SALONES UNIDOS</v>
      </c>
      <c r="AR1860" s="23" t="str" cm="1">
        <f t="array" ref="AR1860">IF(AE1860="","",IF(SUMPRODUCT((AE1860=$AE$7:$AE$2085)*(AI1860=$AI$7:$AI$2085)*(AO1860=$AO$7:$AO$2085)*(AP1860=$AP$7:$AP$2085)*(ROW($AE$7:$AE$2085)&lt;&gt;ROW(AE1860))*((S1860=0)*($S$7:$S$2085&gt;0)+(S1860&gt;0)*($S$7:$S$2085=0)))&gt;0,"SALONES UNIDOS",IF(SUMPRODUCT((AE1860=$AE$7:$AE$2085)*(AI1860=$AI$7:$AI$2085)*((AO1860&lt;$AP$7:$AP$2085)*(AP1860&gt;$AO$7:$AO$2085))*(ROW($AE$7:$AE$2085)&lt;&gt;ROW(AE1860)))&gt;0,"Cruzado","Sin cruce")))</f>
        <v>SALONES UNIDOS</v>
      </c>
      <c r="AS1860" s="94" t="str">
        <f t="shared" si="37"/>
        <v>T43SUNAMPEB</v>
      </c>
      <c r="AT1860" s="94" t="str" cm="1">
        <f t="array" ref="AT1860">IF(AS1860="","",IF(SUMPRODUCT((AS1860=$AS$7:$AS$2085)*(AI1860=$AI$7:$AI$2085)*(AO1860=$AO$7:$AO$2085)*(AP1860=$AP$7:$AP$2085)*(ROW($AS$7:$AS$2085)&lt;&gt;ROW(AS1860))*((S1860=0)*($S$7:$S$2085&gt;0)+(S1860&gt;0)*($S$7:$S$2085=0)))&gt;0,"SALONES UNIDOS",IF(SUMPRODUCT((AS1860=$AS$7:$AS$2085)*(AI1860=$AI$7:$AI$2085)*((AO1860&lt;$AP$7:$AP$2085)*(AP1860&gt;$AO$7:$AO$2085))*(ROW($AS$7:$AS$2085)&lt;&gt;ROW(AS1860)))&gt;0,"Cruzado","Sin cruce")))</f>
        <v>Cruzado</v>
      </c>
    </row>
    <row r="1861" spans="3:46" ht="15.6" hidden="1" customHeight="1">
      <c r="C1861" s="496" t="s">
        <v>572</v>
      </c>
      <c r="D1861" s="15" t="s">
        <v>1135</v>
      </c>
      <c r="E1861" s="479">
        <v>20261</v>
      </c>
      <c r="F1861" s="503" t="s">
        <v>111</v>
      </c>
      <c r="G1861" s="497" t="s">
        <v>80</v>
      </c>
      <c r="H1861" s="503" t="s">
        <v>114</v>
      </c>
      <c r="I1861" s="503">
        <v>3</v>
      </c>
      <c r="J1861" s="503" t="s">
        <v>598</v>
      </c>
      <c r="K1861" s="503" t="s">
        <v>51</v>
      </c>
      <c r="L1861" s="499" t="s">
        <v>1153</v>
      </c>
      <c r="M1861" s="535" t="s">
        <v>1042</v>
      </c>
      <c r="N1861" s="15" t="s">
        <v>577</v>
      </c>
      <c r="O1861" s="15" t="s">
        <v>934</v>
      </c>
      <c r="P1861" s="503" t="s">
        <v>579</v>
      </c>
      <c r="Q1861" s="15">
        <v>0</v>
      </c>
      <c r="R1861" s="15">
        <v>4</v>
      </c>
      <c r="S1861" s="479">
        <v>0</v>
      </c>
      <c r="T1861" s="15">
        <v>4</v>
      </c>
      <c r="U1861" s="471"/>
      <c r="V1861" s="550">
        <v>15</v>
      </c>
      <c r="W1861" s="497">
        <v>9381584</v>
      </c>
      <c r="X1861" s="566" t="s">
        <v>473</v>
      </c>
      <c r="Y1861" s="572" t="s">
        <v>579</v>
      </c>
      <c r="Z1861" s="15"/>
      <c r="AA1861" s="15"/>
      <c r="AB1861" s="15"/>
      <c r="AC1861" s="493"/>
      <c r="AD1861" s="15"/>
      <c r="AE1861" s="15" t="s">
        <v>1080</v>
      </c>
      <c r="AF1861" s="497"/>
      <c r="AG1861" s="497"/>
      <c r="AH1861" s="497" t="s">
        <v>100</v>
      </c>
      <c r="AI1861" s="15">
        <v>7</v>
      </c>
      <c r="AJ1861" s="15">
        <v>11</v>
      </c>
      <c r="AK1861" s="15">
        <v>0</v>
      </c>
      <c r="AL1861" s="15">
        <v>14</v>
      </c>
      <c r="AM1861" s="15">
        <v>20</v>
      </c>
      <c r="AN1861" s="490">
        <f>IF(AJ1861="",S1861,ROUND(((((AL1861/24)+(AM1861/1440))-((AJ1861/24)+(AK1861/1440)))*1440/50),5))</f>
        <v>4</v>
      </c>
      <c r="AO1861" s="491">
        <f>AJ1861/24+AK1861/1440</f>
        <v>0.45833333333333331</v>
      </c>
      <c r="AP1861" s="491">
        <f>AL1861/24+AM1861/1440</f>
        <v>0.59722222222222221</v>
      </c>
      <c r="AQ1861" s="23" t="str" cm="1">
        <f t="array" ref="AQ1861">IF(X1861="","",IF(SUMPRODUCT((X1861=$X$7:$X$2085)*(AI1861=$AI$7:$AI$2085)*(AO1861=$AO$7:$AO$2085)*(AP1861=$AP$7:$AP$2085)*(ROW($X$7:$X$2085)&lt;&gt;ROW(X1861))*((S1861=0)*($S$7:$S$2085&gt;0)+(S1861&gt;0)*($S$7:$S$2085=0)))&gt;0,"SALONES UNIDOS",IF(SUMPRODUCT((X1861=$X$7:$X$2085)*(AI1861=$AI$7:$AI$2085)*((AO1861&lt;$AP$7:$AP$2085)*(AP1861&gt;$AO$7:$AO$2085))*(ROW($X$7:$X$2085)&lt;&gt;ROW(X1861)))&gt;0,"Cruzado","Sin cruce")))</f>
        <v>SALONES UNIDOS</v>
      </c>
      <c r="AR1861" s="23" t="str" cm="1">
        <f t="array" ref="AR1861">IF(AE1861="","",IF(SUMPRODUCT((AE1861=$AE$7:$AE$2085)*(AI1861=$AI$7:$AI$2085)*(AO1861=$AO$7:$AO$2085)*(AP1861=$AP$7:$AP$2085)*(ROW($AE$7:$AE$2085)&lt;&gt;ROW(AE1861))*((S1861=0)*($S$7:$S$2085&gt;0)+(S1861&gt;0)*($S$7:$S$2085=0)))&gt;0,"SALONES UNIDOS",IF(SUMPRODUCT((AE1861=$AE$7:$AE$2085)*(AI1861=$AI$7:$AI$2085)*((AO1861&lt;$AP$7:$AP$2085)*(AP1861&gt;$AO$7:$AO$2085))*(ROW($AE$7:$AE$2085)&lt;&gt;ROW(AE1861)))&gt;0,"Cruzado","Sin cruce")))</f>
        <v>SALONES UNIDOS</v>
      </c>
      <c r="AS1861" s="94" t="str">
        <f t="shared" si="37"/>
        <v>T43SUNAMPEB</v>
      </c>
      <c r="AT1861" s="94" t="str" cm="1">
        <f t="array" ref="AT1861">IF(AS1861="","",IF(SUMPRODUCT((AS1861=$AS$7:$AS$2085)*(AI1861=$AI$7:$AI$2085)*(AO1861=$AO$7:$AO$2085)*(AP1861=$AP$7:$AP$2085)*(ROW($AS$7:$AS$2085)&lt;&gt;ROW(AS1861))*((S1861=0)*($S$7:$S$2085&gt;0)+(S1861&gt;0)*($S$7:$S$2085=0)))&gt;0,"SALONES UNIDOS",IF(SUMPRODUCT((AS1861=$AS$7:$AS$2085)*(AI1861=$AI$7:$AI$2085)*((AO1861&lt;$AP$7:$AP$2085)*(AP1861&gt;$AO$7:$AO$2085))*(ROW($AS$7:$AS$2085)&lt;&gt;ROW(AS1861)))&gt;0,"Cruzado","Sin cruce")))</f>
        <v>Sin cruce</v>
      </c>
    </row>
    <row r="1862" spans="3:46" ht="15.6" hidden="1" customHeight="1">
      <c r="C1862" s="496" t="s">
        <v>572</v>
      </c>
      <c r="D1862" s="15" t="s">
        <v>1135</v>
      </c>
      <c r="E1862" s="479">
        <v>20261</v>
      </c>
      <c r="F1862" s="503" t="s">
        <v>111</v>
      </c>
      <c r="G1862" s="497" t="s">
        <v>80</v>
      </c>
      <c r="H1862" s="503" t="s">
        <v>114</v>
      </c>
      <c r="I1862" s="503">
        <v>3</v>
      </c>
      <c r="J1862" s="503" t="s">
        <v>51</v>
      </c>
      <c r="K1862" s="503" t="s">
        <v>51</v>
      </c>
      <c r="L1862" s="499" t="s">
        <v>1154</v>
      </c>
      <c r="M1862" s="535" t="s">
        <v>1155</v>
      </c>
      <c r="N1862" s="15" t="s">
        <v>710</v>
      </c>
      <c r="O1862" s="15" t="s">
        <v>934</v>
      </c>
      <c r="P1862" s="503" t="s">
        <v>579</v>
      </c>
      <c r="Q1862" s="15">
        <v>2</v>
      </c>
      <c r="R1862" s="15">
        <v>4</v>
      </c>
      <c r="S1862" s="479">
        <v>6</v>
      </c>
      <c r="T1862" s="15">
        <v>4</v>
      </c>
      <c r="U1862" s="471"/>
      <c r="V1862" s="550">
        <v>30</v>
      </c>
      <c r="W1862" s="548">
        <v>10876512</v>
      </c>
      <c r="X1862" s="564" t="s">
        <v>472</v>
      </c>
      <c r="Y1862" s="572" t="s">
        <v>624</v>
      </c>
      <c r="Z1862" s="15"/>
      <c r="AA1862" s="15"/>
      <c r="AB1862" s="15"/>
      <c r="AC1862" s="493"/>
      <c r="AD1862" s="15"/>
      <c r="AE1862" s="479"/>
      <c r="AF1862" s="497"/>
      <c r="AG1862" s="497"/>
      <c r="AH1862" s="15" t="s">
        <v>203</v>
      </c>
      <c r="AI1862" s="489">
        <v>5</v>
      </c>
      <c r="AJ1862" s="489">
        <v>18</v>
      </c>
      <c r="AK1862" s="489">
        <v>30</v>
      </c>
      <c r="AL1862" s="489">
        <v>23</v>
      </c>
      <c r="AM1862" s="489">
        <v>30</v>
      </c>
      <c r="AN1862" s="490">
        <f>IF(AJ1862="",S1862,ROUND(((((AL1862/24)+(AM1862/1440))-((AJ1862/24)+(AK1862/1440)))*1440/50),5))</f>
        <v>6</v>
      </c>
      <c r="AO1862" s="491">
        <f>AJ1862/24+AK1862/1440</f>
        <v>0.77083333333333337</v>
      </c>
      <c r="AP1862" s="491">
        <f>AL1862/24+AM1862/1440</f>
        <v>0.97916666666666674</v>
      </c>
      <c r="AQ1862" s="23" t="str" cm="1">
        <f t="array" ref="AQ1862">IF(X1862="","",IF(SUMPRODUCT((X1862=$X$7:$X$2085)*(AI1862=$AI$7:$AI$2085)*(AO1862=$AO$7:$AO$2085)*(AP1862=$AP$7:$AP$2085)*(ROW($X$7:$X$2085)&lt;&gt;ROW(X1862))*((S1862=0)*($S$7:$S$2085&gt;0)+(S1862&gt;0)*($S$7:$S$2085=0)))&gt;0,"SALONES UNIDOS",IF(SUMPRODUCT((X1862=$X$7:$X$2085)*(AI1862=$AI$7:$AI$2085)*((AO1862&lt;$AP$7:$AP$2085)*(AP1862&gt;$AO$7:$AO$2085))*(ROW($X$7:$X$2085)&lt;&gt;ROW(X1862)))&gt;0,"Cruzado","Sin cruce")))</f>
        <v>Sin cruce</v>
      </c>
      <c r="AR1862" s="23" t="str" cm="1">
        <f t="array" ref="AR1862">IF(AE1862="","",IF(SUMPRODUCT((AE1862=$AE$7:$AE$2085)*(AI1862=$AI$7:$AI$2085)*(AO1862=$AO$7:$AO$2085)*(AP1862=$AP$7:$AP$2085)*(ROW($AE$7:$AE$2085)&lt;&gt;ROW(AE1862))*((S1862=0)*($S$7:$S$2085&gt;0)+(S1862&gt;0)*($S$7:$S$2085=0)))&gt;0,"SALONES UNIDOS",IF(SUMPRODUCT((AE1862=$AE$7:$AE$2085)*(AI1862=$AI$7:$AI$2085)*((AO1862&lt;$AP$7:$AP$2085)*(AP1862&gt;$AO$7:$AO$2085))*(ROW($AE$7:$AE$2085)&lt;&gt;ROW(AE1862)))&gt;0,"Cruzado","Sin cruce")))</f>
        <v/>
      </c>
      <c r="AS1862" s="94" t="str">
        <f t="shared" si="37"/>
        <v>T43SUNAMPEB</v>
      </c>
      <c r="AT1862" s="94" t="str" cm="1">
        <f t="array" ref="AT1862">IF(AS1862="","",IF(SUMPRODUCT((AS1862=$AS$7:$AS$2085)*(AI1862=$AI$7:$AI$2085)*(AO1862=$AO$7:$AO$2085)*(AP1862=$AP$7:$AP$2085)*(ROW($AS$7:$AS$2085)&lt;&gt;ROW(AS1862))*((S1862=0)*($S$7:$S$2085&gt;0)+(S1862&gt;0)*($S$7:$S$2085=0)))&gt;0,"SALONES UNIDOS",IF(SUMPRODUCT((AS1862=$AS$7:$AS$2085)*(AI1862=$AI$7:$AI$2085)*((AO1862&lt;$AP$7:$AP$2085)*(AP1862&gt;$AO$7:$AO$2085))*(ROW($AS$7:$AS$2085)&lt;&gt;ROW(AS1862)))&gt;0,"Cruzado","Sin cruce")))</f>
        <v>Sin cruce</v>
      </c>
    </row>
    <row r="1863" spans="3:46" ht="15.6" hidden="1" customHeight="1">
      <c r="C1863" s="496" t="s">
        <v>572</v>
      </c>
      <c r="D1863" s="15" t="s">
        <v>1135</v>
      </c>
      <c r="E1863" s="479">
        <v>20261</v>
      </c>
      <c r="F1863" s="503" t="s">
        <v>111</v>
      </c>
      <c r="G1863" s="497" t="s">
        <v>80</v>
      </c>
      <c r="H1863" s="503" t="s">
        <v>114</v>
      </c>
      <c r="I1863" s="503">
        <v>3</v>
      </c>
      <c r="J1863" s="503" t="s">
        <v>51</v>
      </c>
      <c r="K1863" s="503" t="s">
        <v>51</v>
      </c>
      <c r="L1863" s="499" t="s">
        <v>1156</v>
      </c>
      <c r="M1863" s="535" t="s">
        <v>1044</v>
      </c>
      <c r="N1863" s="15" t="s">
        <v>577</v>
      </c>
      <c r="O1863" s="15" t="s">
        <v>934</v>
      </c>
      <c r="P1863" s="503" t="s">
        <v>579</v>
      </c>
      <c r="Q1863" s="15">
        <v>2</v>
      </c>
      <c r="R1863" s="15">
        <v>0</v>
      </c>
      <c r="S1863" s="479">
        <v>2</v>
      </c>
      <c r="T1863" s="15">
        <v>3</v>
      </c>
      <c r="U1863" s="471"/>
      <c r="V1863" s="550">
        <v>30</v>
      </c>
      <c r="W1863" s="497">
        <v>21426247</v>
      </c>
      <c r="X1863" s="566" t="s">
        <v>256</v>
      </c>
      <c r="Y1863" s="572" t="s">
        <v>624</v>
      </c>
      <c r="Z1863" s="15"/>
      <c r="AA1863" s="15"/>
      <c r="AB1863" s="15"/>
      <c r="AC1863" s="493"/>
      <c r="AD1863" s="15"/>
      <c r="AE1863" s="479"/>
      <c r="AF1863" s="497"/>
      <c r="AG1863" s="497"/>
      <c r="AH1863" s="15" t="s">
        <v>582</v>
      </c>
      <c r="AI1863" s="15">
        <v>1</v>
      </c>
      <c r="AJ1863" s="15">
        <v>21</v>
      </c>
      <c r="AK1863" s="15">
        <v>50</v>
      </c>
      <c r="AL1863" s="15">
        <v>23</v>
      </c>
      <c r="AM1863" s="15">
        <v>30</v>
      </c>
      <c r="AN1863" s="490">
        <f>IF(AJ1863="",S1863,ROUND(((((AL1863/24)+(AM1863/1440))-((AJ1863/24)+(AK1863/1440)))*1440/50),5))</f>
        <v>2</v>
      </c>
      <c r="AO1863" s="491">
        <f>AJ1863/24+AK1863/1440</f>
        <v>0.90972222222222221</v>
      </c>
      <c r="AP1863" s="491">
        <f>AL1863/24+AM1863/1440</f>
        <v>0.97916666666666674</v>
      </c>
      <c r="AQ1863" s="23" t="str" cm="1">
        <f t="array" ref="AQ1863">IF(X1863="","",IF(SUMPRODUCT((X1863=$X$7:$X$2085)*(AI1863=$AI$7:$AI$2085)*(AO1863=$AO$7:$AO$2085)*(AP1863=$AP$7:$AP$2085)*(ROW($X$7:$X$2085)&lt;&gt;ROW(X1863))*((S1863=0)*($S$7:$S$2085&gt;0)+(S1863&gt;0)*($S$7:$S$2085=0)))&gt;0,"SALONES UNIDOS",IF(SUMPRODUCT((X1863=$X$7:$X$2085)*(AI1863=$AI$7:$AI$2085)*((AO1863&lt;$AP$7:$AP$2085)*(AP1863&gt;$AO$7:$AO$2085))*(ROW($X$7:$X$2085)&lt;&gt;ROW(X1863)))&gt;0,"Cruzado","Sin cruce")))</f>
        <v>Sin cruce</v>
      </c>
      <c r="AR1863" s="23" t="str" cm="1">
        <f t="array" ref="AR1863">IF(AE1863="","",IF(SUMPRODUCT((AE1863=$AE$7:$AE$2085)*(AI1863=$AI$7:$AI$2085)*(AO1863=$AO$7:$AO$2085)*(AP1863=$AP$7:$AP$2085)*(ROW($AE$7:$AE$2085)&lt;&gt;ROW(AE1863))*((S1863=0)*($S$7:$S$2085&gt;0)+(S1863&gt;0)*($S$7:$S$2085=0)))&gt;0,"SALONES UNIDOS",IF(SUMPRODUCT((AE1863=$AE$7:$AE$2085)*(AI1863=$AI$7:$AI$2085)*((AO1863&lt;$AP$7:$AP$2085)*(AP1863&gt;$AO$7:$AO$2085))*(ROW($AE$7:$AE$2085)&lt;&gt;ROW(AE1863)))&gt;0,"Cruzado","Sin cruce")))</f>
        <v/>
      </c>
      <c r="AS1863" s="94" t="str">
        <f t="shared" si="37"/>
        <v>T43SUNAMPEB</v>
      </c>
      <c r="AT1863" s="94" t="str" cm="1">
        <f t="array" ref="AT1863">IF(AS1863="","",IF(SUMPRODUCT((AS1863=$AS$7:$AS$2085)*(AI1863=$AI$7:$AI$2085)*(AO1863=$AO$7:$AO$2085)*(AP1863=$AP$7:$AP$2085)*(ROW($AS$7:$AS$2085)&lt;&gt;ROW(AS1863))*((S1863=0)*($S$7:$S$2085&gt;0)+(S1863&gt;0)*($S$7:$S$2085=0)))&gt;0,"SALONES UNIDOS",IF(SUMPRODUCT((AS1863=$AS$7:$AS$2085)*(AI1863=$AI$7:$AI$2085)*((AO1863&lt;$AP$7:$AP$2085)*(AP1863&gt;$AO$7:$AO$2085))*(ROW($AS$7:$AS$2085)&lt;&gt;ROW(AS1863)))&gt;0,"Cruzado","Sin cruce")))</f>
        <v>Sin cruce</v>
      </c>
    </row>
    <row r="1864" spans="3:46" ht="15.6" hidden="1" customHeight="1">
      <c r="C1864" s="496" t="s">
        <v>572</v>
      </c>
      <c r="D1864" s="15" t="s">
        <v>1135</v>
      </c>
      <c r="E1864" s="479">
        <v>20261</v>
      </c>
      <c r="F1864" s="503" t="s">
        <v>111</v>
      </c>
      <c r="G1864" s="497" t="s">
        <v>80</v>
      </c>
      <c r="H1864" s="503" t="s">
        <v>114</v>
      </c>
      <c r="I1864" s="503">
        <v>3</v>
      </c>
      <c r="J1864" s="503" t="s">
        <v>597</v>
      </c>
      <c r="K1864" s="503" t="s">
        <v>51</v>
      </c>
      <c r="L1864" s="499" t="s">
        <v>1156</v>
      </c>
      <c r="M1864" s="535" t="s">
        <v>1044</v>
      </c>
      <c r="N1864" s="15" t="s">
        <v>577</v>
      </c>
      <c r="O1864" s="15" t="s">
        <v>934</v>
      </c>
      <c r="P1864" s="503" t="s">
        <v>579</v>
      </c>
      <c r="Q1864" s="15">
        <v>0</v>
      </c>
      <c r="R1864" s="15">
        <v>2</v>
      </c>
      <c r="S1864" s="479">
        <v>0</v>
      </c>
      <c r="T1864" s="15">
        <v>3</v>
      </c>
      <c r="U1864" s="471"/>
      <c r="V1864" s="550">
        <v>15</v>
      </c>
      <c r="W1864" s="497">
        <v>21426247</v>
      </c>
      <c r="X1864" s="566" t="s">
        <v>256</v>
      </c>
      <c r="Y1864" s="572" t="s">
        <v>579</v>
      </c>
      <c r="Z1864" s="15"/>
      <c r="AA1864" s="15"/>
      <c r="AB1864" s="15"/>
      <c r="AC1864" s="493"/>
      <c r="AD1864" s="15"/>
      <c r="AE1864" s="15" t="s">
        <v>1117</v>
      </c>
      <c r="AF1864" s="497"/>
      <c r="AG1864" s="497"/>
      <c r="AH1864" s="15" t="s">
        <v>100</v>
      </c>
      <c r="AI1864" s="15">
        <v>6</v>
      </c>
      <c r="AJ1864" s="15">
        <v>11</v>
      </c>
      <c r="AK1864" s="15">
        <v>50</v>
      </c>
      <c r="AL1864" s="15">
        <v>13</v>
      </c>
      <c r="AM1864" s="15">
        <v>30</v>
      </c>
      <c r="AN1864" s="490">
        <f>IF(AJ1864="",S1864,ROUND(((((AL1864/24)+(AM1864/1440))-((AJ1864/24)+(AK1864/1440)))*1440/50),5))</f>
        <v>2</v>
      </c>
      <c r="AO1864" s="491">
        <f>AJ1864/24+AK1864/1440</f>
        <v>0.49305555555555552</v>
      </c>
      <c r="AP1864" s="491">
        <f>AL1864/24+AM1864/1440</f>
        <v>0.5625</v>
      </c>
      <c r="AQ1864" s="23" t="str" cm="1">
        <f t="array" ref="AQ1864">IF(X1864="","",IF(SUMPRODUCT((X1864=$X$7:$X$2085)*(AI1864=$AI$7:$AI$2085)*(AO1864=$AO$7:$AO$2085)*(AP1864=$AP$7:$AP$2085)*(ROW($X$7:$X$2085)&lt;&gt;ROW(X1864))*((S1864=0)*($S$7:$S$2085&gt;0)+(S1864&gt;0)*($S$7:$S$2085=0)))&gt;0,"SALONES UNIDOS",IF(SUMPRODUCT((X1864=$X$7:$X$2085)*(AI1864=$AI$7:$AI$2085)*((AO1864&lt;$AP$7:$AP$2085)*(AP1864&gt;$AO$7:$AO$2085))*(ROW($X$7:$X$2085)&lt;&gt;ROW(X1864)))&gt;0,"Cruzado","Sin cruce")))</f>
        <v>SALONES UNIDOS</v>
      </c>
      <c r="AR1864" s="23" t="str" cm="1">
        <f t="array" ref="AR1864">IF(AE1864="","",IF(SUMPRODUCT((AE1864=$AE$7:$AE$2085)*(AI1864=$AI$7:$AI$2085)*(AO1864=$AO$7:$AO$2085)*(AP1864=$AP$7:$AP$2085)*(ROW($AE$7:$AE$2085)&lt;&gt;ROW(AE1864))*((S1864=0)*($S$7:$S$2085&gt;0)+(S1864&gt;0)*($S$7:$S$2085=0)))&gt;0,"SALONES UNIDOS",IF(SUMPRODUCT((AE1864=$AE$7:$AE$2085)*(AI1864=$AI$7:$AI$2085)*((AO1864&lt;$AP$7:$AP$2085)*(AP1864&gt;$AO$7:$AO$2085))*(ROW($AE$7:$AE$2085)&lt;&gt;ROW(AE1864)))&gt;0,"Cruzado","Sin cruce")))</f>
        <v>SALONES UNIDOS</v>
      </c>
      <c r="AS1864" s="94" t="str">
        <f t="shared" si="37"/>
        <v>T43SUNAMPEB</v>
      </c>
      <c r="AT1864" s="94" t="str" cm="1">
        <f t="array" ref="AT1864">IF(AS1864="","",IF(SUMPRODUCT((AS1864=$AS$7:$AS$2085)*(AI1864=$AI$7:$AI$2085)*(AO1864=$AO$7:$AO$2085)*(AP1864=$AP$7:$AP$2085)*(ROW($AS$7:$AS$2085)&lt;&gt;ROW(AS1864))*((S1864=0)*($S$7:$S$2085&gt;0)+(S1864&gt;0)*($S$7:$S$2085=0)))&gt;0,"SALONES UNIDOS",IF(SUMPRODUCT((AS1864=$AS$7:$AS$2085)*(AI1864=$AI$7:$AI$2085)*((AO1864&lt;$AP$7:$AP$2085)*(AP1864&gt;$AO$7:$AO$2085))*(ROW($AS$7:$AS$2085)&lt;&gt;ROW(AS1864)))&gt;0,"Cruzado","Sin cruce")))</f>
        <v>Cruzado</v>
      </c>
    </row>
    <row r="1865" spans="3:46" ht="15.6" hidden="1" customHeight="1">
      <c r="C1865" s="496" t="s">
        <v>572</v>
      </c>
      <c r="D1865" s="15" t="s">
        <v>1135</v>
      </c>
      <c r="E1865" s="479">
        <v>20261</v>
      </c>
      <c r="F1865" s="503" t="s">
        <v>111</v>
      </c>
      <c r="G1865" s="497" t="s">
        <v>80</v>
      </c>
      <c r="H1865" s="503" t="s">
        <v>114</v>
      </c>
      <c r="I1865" s="503">
        <v>3</v>
      </c>
      <c r="J1865" s="503" t="s">
        <v>597</v>
      </c>
      <c r="K1865" s="503" t="s">
        <v>51</v>
      </c>
      <c r="L1865" s="499" t="s">
        <v>1156</v>
      </c>
      <c r="M1865" s="535" t="s">
        <v>1044</v>
      </c>
      <c r="N1865" s="15" t="s">
        <v>577</v>
      </c>
      <c r="O1865" s="15" t="s">
        <v>934</v>
      </c>
      <c r="P1865" s="503" t="s">
        <v>579</v>
      </c>
      <c r="Q1865" s="15">
        <v>0</v>
      </c>
      <c r="R1865" s="15">
        <v>2</v>
      </c>
      <c r="S1865" s="479">
        <v>0</v>
      </c>
      <c r="T1865" s="15">
        <v>3</v>
      </c>
      <c r="U1865" s="471"/>
      <c r="V1865" s="550">
        <v>15</v>
      </c>
      <c r="W1865" s="497">
        <v>21426247</v>
      </c>
      <c r="X1865" s="566" t="s">
        <v>256</v>
      </c>
      <c r="Y1865" s="572" t="s">
        <v>579</v>
      </c>
      <c r="Z1865" s="15"/>
      <c r="AA1865" s="15"/>
      <c r="AB1865" s="15"/>
      <c r="AC1865" s="493"/>
      <c r="AD1865" s="15"/>
      <c r="AE1865" s="15" t="s">
        <v>1117</v>
      </c>
      <c r="AF1865" s="497"/>
      <c r="AG1865" s="497"/>
      <c r="AH1865" s="15" t="s">
        <v>100</v>
      </c>
      <c r="AI1865" s="15">
        <v>6</v>
      </c>
      <c r="AJ1865" s="15">
        <v>13</v>
      </c>
      <c r="AK1865" s="15">
        <v>30</v>
      </c>
      <c r="AL1865" s="15">
        <v>15</v>
      </c>
      <c r="AM1865" s="15">
        <v>10</v>
      </c>
      <c r="AN1865" s="490">
        <f>IF(AJ1865="",S1865,ROUND(((((AL1865/24)+(AM1865/1440))-((AJ1865/24)+(AK1865/1440)))*1440/50),5))</f>
        <v>2</v>
      </c>
      <c r="AO1865" s="491">
        <f>AJ1865/24+AK1865/1440</f>
        <v>0.5625</v>
      </c>
      <c r="AP1865" s="491">
        <f>AL1865/24+AM1865/1440</f>
        <v>0.63194444444444442</v>
      </c>
      <c r="AQ1865" s="23" t="str" cm="1">
        <f t="array" ref="AQ1865">IF(X1865="","",IF(SUMPRODUCT((X1865=$X$7:$X$2085)*(AI1865=$AI$7:$AI$2085)*(AO1865=$AO$7:$AO$2085)*(AP1865=$AP$7:$AP$2085)*(ROW($X$7:$X$2085)&lt;&gt;ROW(X1865))*((S1865=0)*($S$7:$S$2085&gt;0)+(S1865&gt;0)*($S$7:$S$2085=0)))&gt;0,"SALONES UNIDOS",IF(SUMPRODUCT((X1865=$X$7:$X$2085)*(AI1865=$AI$7:$AI$2085)*((AO1865&lt;$AP$7:$AP$2085)*(AP1865&gt;$AO$7:$AO$2085))*(ROW($X$7:$X$2085)&lt;&gt;ROW(X1865)))&gt;0,"Cruzado","Sin cruce")))</f>
        <v>SALONES UNIDOS</v>
      </c>
      <c r="AR1865" s="23" t="str" cm="1">
        <f t="array" ref="AR1865">IF(AE1865="","",IF(SUMPRODUCT((AE1865=$AE$7:$AE$2085)*(AI1865=$AI$7:$AI$2085)*(AO1865=$AO$7:$AO$2085)*(AP1865=$AP$7:$AP$2085)*(ROW($AE$7:$AE$2085)&lt;&gt;ROW(AE1865))*((S1865=0)*($S$7:$S$2085&gt;0)+(S1865&gt;0)*($S$7:$S$2085=0)))&gt;0,"SALONES UNIDOS",IF(SUMPRODUCT((AE1865=$AE$7:$AE$2085)*(AI1865=$AI$7:$AI$2085)*((AO1865&lt;$AP$7:$AP$2085)*(AP1865&gt;$AO$7:$AO$2085))*(ROW($AE$7:$AE$2085)&lt;&gt;ROW(AE1865)))&gt;0,"Cruzado","Sin cruce")))</f>
        <v>SALONES UNIDOS</v>
      </c>
      <c r="AS1865" s="94" t="str">
        <f t="shared" si="37"/>
        <v>T43SUNAMPEB</v>
      </c>
      <c r="AT1865" s="94" t="str" cm="1">
        <f t="array" ref="AT1865">IF(AS1865="","",IF(SUMPRODUCT((AS1865=$AS$7:$AS$2085)*(AI1865=$AI$7:$AI$2085)*(AO1865=$AO$7:$AO$2085)*(AP1865=$AP$7:$AP$2085)*(ROW($AS$7:$AS$2085)&lt;&gt;ROW(AS1865))*((S1865=0)*($S$7:$S$2085&gt;0)+(S1865&gt;0)*($S$7:$S$2085=0)))&gt;0,"SALONES UNIDOS",IF(SUMPRODUCT((AS1865=$AS$7:$AS$2085)*(AI1865=$AI$7:$AI$2085)*((AO1865&lt;$AP$7:$AP$2085)*(AP1865&gt;$AO$7:$AO$2085))*(ROW($AS$7:$AS$2085)&lt;&gt;ROW(AS1865)))&gt;0,"Cruzado","Sin cruce")))</f>
        <v>Cruzado</v>
      </c>
    </row>
    <row r="1866" spans="3:46" ht="15.6" hidden="1" customHeight="1">
      <c r="C1866" s="496" t="s">
        <v>572</v>
      </c>
      <c r="D1866" s="15" t="s">
        <v>1135</v>
      </c>
      <c r="E1866" s="479">
        <v>20261</v>
      </c>
      <c r="F1866" s="503" t="s">
        <v>111</v>
      </c>
      <c r="G1866" s="497" t="s">
        <v>80</v>
      </c>
      <c r="H1866" s="503" t="s">
        <v>114</v>
      </c>
      <c r="I1866" s="503">
        <v>3</v>
      </c>
      <c r="J1866" s="503" t="s">
        <v>598</v>
      </c>
      <c r="K1866" s="503" t="s">
        <v>51</v>
      </c>
      <c r="L1866" s="499" t="s">
        <v>1156</v>
      </c>
      <c r="M1866" s="535" t="s">
        <v>1044</v>
      </c>
      <c r="N1866" s="15" t="s">
        <v>577</v>
      </c>
      <c r="O1866" s="15" t="s">
        <v>934</v>
      </c>
      <c r="P1866" s="503" t="s">
        <v>579</v>
      </c>
      <c r="Q1866" s="15">
        <v>0</v>
      </c>
      <c r="R1866" s="15">
        <v>2</v>
      </c>
      <c r="S1866" s="479">
        <v>0</v>
      </c>
      <c r="T1866" s="15">
        <v>3</v>
      </c>
      <c r="U1866" s="471"/>
      <c r="V1866" s="550">
        <v>15</v>
      </c>
      <c r="W1866" s="497">
        <v>21426247</v>
      </c>
      <c r="X1866" s="566" t="s">
        <v>256</v>
      </c>
      <c r="Y1866" s="572" t="s">
        <v>579</v>
      </c>
      <c r="Z1866" s="15"/>
      <c r="AA1866" s="15"/>
      <c r="AB1866" s="15"/>
      <c r="AC1866" s="493"/>
      <c r="AD1866" s="15"/>
      <c r="AE1866" s="15" t="s">
        <v>1117</v>
      </c>
      <c r="AF1866" s="497"/>
      <c r="AG1866" s="497"/>
      <c r="AH1866" s="15" t="s">
        <v>100</v>
      </c>
      <c r="AI1866" s="15">
        <v>6</v>
      </c>
      <c r="AJ1866" s="15">
        <v>8</v>
      </c>
      <c r="AK1866" s="15">
        <v>30</v>
      </c>
      <c r="AL1866" s="15">
        <v>10</v>
      </c>
      <c r="AM1866" s="15">
        <v>10</v>
      </c>
      <c r="AN1866" s="490">
        <f>IF(AJ1866="",S1866,ROUND(((((AL1866/24)+(AM1866/1440))-((AJ1866/24)+(AK1866/1440)))*1440/50),5))</f>
        <v>2</v>
      </c>
      <c r="AO1866" s="491">
        <f>AJ1866/24+AK1866/1440</f>
        <v>0.35416666666666663</v>
      </c>
      <c r="AP1866" s="491">
        <f>AL1866/24+AM1866/1440</f>
        <v>0.4236111111111111</v>
      </c>
      <c r="AQ1866" s="23" t="str" cm="1">
        <f t="array" ref="AQ1866">IF(X1866="","",IF(SUMPRODUCT((X1866=$X$7:$X$2085)*(AI1866=$AI$7:$AI$2085)*(AO1866=$AO$7:$AO$2085)*(AP1866=$AP$7:$AP$2085)*(ROW($X$7:$X$2085)&lt;&gt;ROW(X1866))*((S1866=0)*($S$7:$S$2085&gt;0)+(S1866&gt;0)*($S$7:$S$2085=0)))&gt;0,"SALONES UNIDOS",IF(SUMPRODUCT((X1866=$X$7:$X$2085)*(AI1866=$AI$7:$AI$2085)*((AO1866&lt;$AP$7:$AP$2085)*(AP1866&gt;$AO$7:$AO$2085))*(ROW($X$7:$X$2085)&lt;&gt;ROW(X1866)))&gt;0,"Cruzado","Sin cruce")))</f>
        <v>SALONES UNIDOS</v>
      </c>
      <c r="AR1866" s="23" t="str" cm="1">
        <f t="array" ref="AR1866">IF(AE1866="","",IF(SUMPRODUCT((AE1866=$AE$7:$AE$2085)*(AI1866=$AI$7:$AI$2085)*(AO1866=$AO$7:$AO$2085)*(AP1866=$AP$7:$AP$2085)*(ROW($AE$7:$AE$2085)&lt;&gt;ROW(AE1866))*((S1866=0)*($S$7:$S$2085&gt;0)+(S1866&gt;0)*($S$7:$S$2085=0)))&gt;0,"SALONES UNIDOS",IF(SUMPRODUCT((AE1866=$AE$7:$AE$2085)*(AI1866=$AI$7:$AI$2085)*((AO1866&lt;$AP$7:$AP$2085)*(AP1866&gt;$AO$7:$AO$2085))*(ROW($AE$7:$AE$2085)&lt;&gt;ROW(AE1866)))&gt;0,"Cruzado","Sin cruce")))</f>
        <v>SALONES UNIDOS</v>
      </c>
      <c r="AS1866" s="94" t="str">
        <f t="shared" si="37"/>
        <v>T43SUNAMPEB</v>
      </c>
      <c r="AT1866" s="94" t="str" cm="1">
        <f t="array" ref="AT1866">IF(AS1866="","",IF(SUMPRODUCT((AS1866=$AS$7:$AS$2085)*(AI1866=$AI$7:$AI$2085)*(AO1866=$AO$7:$AO$2085)*(AP1866=$AP$7:$AP$2085)*(ROW($AS$7:$AS$2085)&lt;&gt;ROW(AS1866))*((S1866=0)*($S$7:$S$2085&gt;0)+(S1866&gt;0)*($S$7:$S$2085=0)))&gt;0,"SALONES UNIDOS",IF(SUMPRODUCT((AS1866=$AS$7:$AS$2085)*(AI1866=$AI$7:$AI$2085)*((AO1866&lt;$AP$7:$AP$2085)*(AP1866&gt;$AO$7:$AO$2085))*(ROW($AS$7:$AS$2085)&lt;&gt;ROW(AS1866)))&gt;0,"Cruzado","Sin cruce")))</f>
        <v>Cruzado</v>
      </c>
    </row>
    <row r="1867" spans="3:46" ht="15.6" hidden="1" customHeight="1">
      <c r="C1867" s="496" t="s">
        <v>572</v>
      </c>
      <c r="D1867" s="15" t="s">
        <v>1135</v>
      </c>
      <c r="E1867" s="479">
        <v>20261</v>
      </c>
      <c r="F1867" s="503" t="s">
        <v>111</v>
      </c>
      <c r="G1867" s="497" t="s">
        <v>80</v>
      </c>
      <c r="H1867" s="503" t="s">
        <v>114</v>
      </c>
      <c r="I1867" s="503">
        <v>3</v>
      </c>
      <c r="J1867" s="503" t="s">
        <v>598</v>
      </c>
      <c r="K1867" s="503" t="s">
        <v>51</v>
      </c>
      <c r="L1867" s="499" t="s">
        <v>1156</v>
      </c>
      <c r="M1867" s="535" t="s">
        <v>1044</v>
      </c>
      <c r="N1867" s="15" t="s">
        <v>577</v>
      </c>
      <c r="O1867" s="15" t="s">
        <v>934</v>
      </c>
      <c r="P1867" s="503" t="s">
        <v>579</v>
      </c>
      <c r="Q1867" s="15">
        <v>0</v>
      </c>
      <c r="R1867" s="15">
        <v>2</v>
      </c>
      <c r="S1867" s="479">
        <v>0</v>
      </c>
      <c r="T1867" s="15">
        <v>3</v>
      </c>
      <c r="U1867" s="471"/>
      <c r="V1867" s="550">
        <v>15</v>
      </c>
      <c r="W1867" s="497">
        <v>21426247</v>
      </c>
      <c r="X1867" s="566" t="s">
        <v>256</v>
      </c>
      <c r="Y1867" s="572" t="s">
        <v>579</v>
      </c>
      <c r="Z1867" s="15"/>
      <c r="AA1867" s="15"/>
      <c r="AB1867" s="15"/>
      <c r="AC1867" s="493"/>
      <c r="AD1867" s="15"/>
      <c r="AE1867" s="15" t="s">
        <v>1117</v>
      </c>
      <c r="AF1867" s="497"/>
      <c r="AG1867" s="497"/>
      <c r="AH1867" s="15" t="s">
        <v>100</v>
      </c>
      <c r="AI1867" s="15">
        <v>6</v>
      </c>
      <c r="AJ1867" s="15">
        <v>10</v>
      </c>
      <c r="AK1867" s="15">
        <v>10</v>
      </c>
      <c r="AL1867" s="15">
        <v>11</v>
      </c>
      <c r="AM1867" s="15">
        <v>50</v>
      </c>
      <c r="AN1867" s="490">
        <f>IF(AJ1867="",S1867,ROUND(((((AL1867/24)+(AM1867/1440))-((AJ1867/24)+(AK1867/1440)))*1440/50),5))</f>
        <v>2</v>
      </c>
      <c r="AO1867" s="491">
        <f>AJ1867/24+AK1867/1440</f>
        <v>0.4236111111111111</v>
      </c>
      <c r="AP1867" s="491">
        <f>AL1867/24+AM1867/1440</f>
        <v>0.49305555555555552</v>
      </c>
      <c r="AQ1867" s="23" t="str" cm="1">
        <f t="array" ref="AQ1867">IF(X1867="","",IF(SUMPRODUCT((X1867=$X$7:$X$2085)*(AI1867=$AI$7:$AI$2085)*(AO1867=$AO$7:$AO$2085)*(AP1867=$AP$7:$AP$2085)*(ROW($X$7:$X$2085)&lt;&gt;ROW(X1867))*((S1867=0)*($S$7:$S$2085&gt;0)+(S1867&gt;0)*($S$7:$S$2085=0)))&gt;0,"SALONES UNIDOS",IF(SUMPRODUCT((X1867=$X$7:$X$2085)*(AI1867=$AI$7:$AI$2085)*((AO1867&lt;$AP$7:$AP$2085)*(AP1867&gt;$AO$7:$AO$2085))*(ROW($X$7:$X$2085)&lt;&gt;ROW(X1867)))&gt;0,"Cruzado","Sin cruce")))</f>
        <v>SALONES UNIDOS</v>
      </c>
      <c r="AR1867" s="23" t="str" cm="1">
        <f t="array" ref="AR1867">IF(AE1867="","",IF(SUMPRODUCT((AE1867=$AE$7:$AE$2085)*(AI1867=$AI$7:$AI$2085)*(AO1867=$AO$7:$AO$2085)*(AP1867=$AP$7:$AP$2085)*(ROW($AE$7:$AE$2085)&lt;&gt;ROW(AE1867))*((S1867=0)*($S$7:$S$2085&gt;0)+(S1867&gt;0)*($S$7:$S$2085=0)))&gt;0,"SALONES UNIDOS",IF(SUMPRODUCT((AE1867=$AE$7:$AE$2085)*(AI1867=$AI$7:$AI$2085)*((AO1867&lt;$AP$7:$AP$2085)*(AP1867&gt;$AO$7:$AO$2085))*(ROW($AE$7:$AE$2085)&lt;&gt;ROW(AE1867)))&gt;0,"Cruzado","Sin cruce")))</f>
        <v>SALONES UNIDOS</v>
      </c>
      <c r="AS1867" s="94" t="str">
        <f t="shared" si="37"/>
        <v>T43SUNAMPEB</v>
      </c>
      <c r="AT1867" s="94" t="str" cm="1">
        <f t="array" ref="AT1867">IF(AS1867="","",IF(SUMPRODUCT((AS1867=$AS$7:$AS$2085)*(AI1867=$AI$7:$AI$2085)*(AO1867=$AO$7:$AO$2085)*(AP1867=$AP$7:$AP$2085)*(ROW($AS$7:$AS$2085)&lt;&gt;ROW(AS1867))*((S1867=0)*($S$7:$S$2085&gt;0)+(S1867&gt;0)*($S$7:$S$2085=0)))&gt;0,"SALONES UNIDOS",IF(SUMPRODUCT((AS1867=$AS$7:$AS$2085)*(AI1867=$AI$7:$AI$2085)*((AO1867&lt;$AP$7:$AP$2085)*(AP1867&gt;$AO$7:$AO$2085))*(ROW($AS$7:$AS$2085)&lt;&gt;ROW(AS1867)))&gt;0,"Cruzado","Sin cruce")))</f>
        <v>Cruzado</v>
      </c>
    </row>
    <row r="1868" spans="3:46" ht="15.6" hidden="1" customHeight="1">
      <c r="C1868" s="496" t="s">
        <v>572</v>
      </c>
      <c r="D1868" s="15" t="s">
        <v>1135</v>
      </c>
      <c r="E1868" s="479">
        <v>20261</v>
      </c>
      <c r="F1868" s="503" t="s">
        <v>111</v>
      </c>
      <c r="G1868" s="497" t="s">
        <v>80</v>
      </c>
      <c r="H1868" s="503" t="s">
        <v>114</v>
      </c>
      <c r="I1868" s="503">
        <v>3</v>
      </c>
      <c r="J1868" s="503" t="s">
        <v>57</v>
      </c>
      <c r="K1868" s="503" t="s">
        <v>57</v>
      </c>
      <c r="L1868" s="499" t="s">
        <v>1149</v>
      </c>
      <c r="M1868" s="535" t="s">
        <v>747</v>
      </c>
      <c r="N1868" s="15" t="s">
        <v>577</v>
      </c>
      <c r="O1868" s="15" t="s">
        <v>934</v>
      </c>
      <c r="P1868" s="503" t="s">
        <v>624</v>
      </c>
      <c r="Q1868" s="15">
        <v>2</v>
      </c>
      <c r="R1868" s="15">
        <v>2</v>
      </c>
      <c r="S1868" s="479">
        <v>4</v>
      </c>
      <c r="T1868" s="15">
        <v>3</v>
      </c>
      <c r="U1868" s="471"/>
      <c r="V1868" s="550">
        <v>30</v>
      </c>
      <c r="W1868" s="497">
        <v>41134475</v>
      </c>
      <c r="X1868" s="566" t="s">
        <v>277</v>
      </c>
      <c r="Y1868" s="15" t="s">
        <v>624</v>
      </c>
      <c r="Z1868" s="15"/>
      <c r="AA1868" s="15"/>
      <c r="AB1868" s="15"/>
      <c r="AC1868" s="493"/>
      <c r="AD1868" s="15"/>
      <c r="AE1868" s="479"/>
      <c r="AF1868" s="497"/>
      <c r="AG1868" s="497"/>
      <c r="AH1868" s="15" t="s">
        <v>203</v>
      </c>
      <c r="AI1868" s="15">
        <v>2</v>
      </c>
      <c r="AJ1868" s="15">
        <v>19</v>
      </c>
      <c r="AK1868" s="15">
        <v>20</v>
      </c>
      <c r="AL1868" s="15">
        <v>22</v>
      </c>
      <c r="AM1868" s="15">
        <v>40</v>
      </c>
      <c r="AN1868" s="490">
        <f>IF(AJ1868="",S1868,ROUND(((((AL1868/24)+(AM1868/1440))-((AJ1868/24)+(AK1868/1440)))*1440/50),5))</f>
        <v>4</v>
      </c>
      <c r="AO1868" s="491">
        <f>AJ1868/24+AK1868/1440</f>
        <v>0.80555555555555547</v>
      </c>
      <c r="AP1868" s="491">
        <f>AL1868/24+AM1868/1440</f>
        <v>0.94444444444444442</v>
      </c>
      <c r="AQ1868" s="23" t="str" cm="1">
        <f t="array" ref="AQ1868">IF(X1868="","",IF(SUMPRODUCT((X1868=$X$7:$X$2085)*(AI1868=$AI$7:$AI$2085)*(AO1868=$AO$7:$AO$2085)*(AP1868=$AP$7:$AP$2085)*(ROW($X$7:$X$2085)&lt;&gt;ROW(X1868))*((S1868=0)*($S$7:$S$2085&gt;0)+(S1868&gt;0)*($S$7:$S$2085=0)))&gt;0,"SALONES UNIDOS",IF(SUMPRODUCT((X1868=$X$7:$X$2085)*(AI1868=$AI$7:$AI$2085)*((AO1868&lt;$AP$7:$AP$2085)*(AP1868&gt;$AO$7:$AO$2085))*(ROW($X$7:$X$2085)&lt;&gt;ROW(X1868)))&gt;0,"Cruzado","Sin cruce")))</f>
        <v>Sin cruce</v>
      </c>
      <c r="AR1868" s="23" t="str" cm="1">
        <f t="array" ref="AR1868">IF(AE1868="","",IF(SUMPRODUCT((AE1868=$AE$7:$AE$2085)*(AI1868=$AI$7:$AI$2085)*(AO1868=$AO$7:$AO$2085)*(AP1868=$AP$7:$AP$2085)*(ROW($AE$7:$AE$2085)&lt;&gt;ROW(AE1868))*((S1868=0)*($S$7:$S$2085&gt;0)+(S1868&gt;0)*($S$7:$S$2085=0)))&gt;0,"SALONES UNIDOS",IF(SUMPRODUCT((AE1868=$AE$7:$AE$2085)*(AI1868=$AI$7:$AI$2085)*((AO1868&lt;$AP$7:$AP$2085)*(AP1868&gt;$AO$7:$AO$2085))*(ROW($AE$7:$AE$2085)&lt;&gt;ROW(AE1868)))&gt;0,"Cruzado","Sin cruce")))</f>
        <v/>
      </c>
      <c r="AS1868" s="94" t="str">
        <f t="shared" si="37"/>
        <v>T43SUNAMPEC</v>
      </c>
      <c r="AT1868" s="94" t="str" cm="1">
        <f t="array" ref="AT1868">IF(AS1868="","",IF(SUMPRODUCT((AS1868=$AS$7:$AS$2085)*(AI1868=$AI$7:$AI$2085)*(AO1868=$AO$7:$AO$2085)*(AP1868=$AP$7:$AP$2085)*(ROW($AS$7:$AS$2085)&lt;&gt;ROW(AS1868))*((S1868=0)*($S$7:$S$2085&gt;0)+(S1868&gt;0)*($S$7:$S$2085=0)))&gt;0,"SALONES UNIDOS",IF(SUMPRODUCT((AS1868=$AS$7:$AS$2085)*(AI1868=$AI$7:$AI$2085)*((AO1868&lt;$AP$7:$AP$2085)*(AP1868&gt;$AO$7:$AO$2085))*(ROW($AS$7:$AS$2085)&lt;&gt;ROW(AS1868)))&gt;0,"Cruzado","Sin cruce")))</f>
        <v>Sin cruce</v>
      </c>
    </row>
    <row r="1869" spans="3:46" ht="15.6" hidden="1" customHeight="1">
      <c r="C1869" s="496" t="s">
        <v>572</v>
      </c>
      <c r="D1869" s="15" t="s">
        <v>1135</v>
      </c>
      <c r="E1869" s="479">
        <v>20261</v>
      </c>
      <c r="F1869" s="503" t="s">
        <v>111</v>
      </c>
      <c r="G1869" s="497" t="s">
        <v>80</v>
      </c>
      <c r="H1869" s="503" t="s">
        <v>114</v>
      </c>
      <c r="I1869" s="503">
        <v>3</v>
      </c>
      <c r="J1869" s="503" t="s">
        <v>57</v>
      </c>
      <c r="K1869" s="503" t="s">
        <v>57</v>
      </c>
      <c r="L1869" s="499" t="s">
        <v>1150</v>
      </c>
      <c r="M1869" s="535" t="s">
        <v>858</v>
      </c>
      <c r="N1869" s="15" t="s">
        <v>586</v>
      </c>
      <c r="O1869" s="15" t="s">
        <v>934</v>
      </c>
      <c r="P1869" s="503" t="s">
        <v>624</v>
      </c>
      <c r="Q1869" s="15">
        <v>3</v>
      </c>
      <c r="R1869" s="15">
        <v>2</v>
      </c>
      <c r="S1869" s="479">
        <v>5</v>
      </c>
      <c r="T1869" s="15">
        <v>4</v>
      </c>
      <c r="U1869" s="471"/>
      <c r="V1869" s="550">
        <v>30</v>
      </c>
      <c r="W1869" s="497">
        <v>21887837</v>
      </c>
      <c r="X1869" s="566" t="s">
        <v>355</v>
      </c>
      <c r="Y1869" s="15" t="s">
        <v>624</v>
      </c>
      <c r="Z1869" s="15"/>
      <c r="AA1869" s="15"/>
      <c r="AB1869" s="15"/>
      <c r="AC1869" s="493"/>
      <c r="AD1869" s="15"/>
      <c r="AE1869" s="479"/>
      <c r="AF1869" s="497"/>
      <c r="AG1869" s="497"/>
      <c r="AH1869" s="15" t="s">
        <v>203</v>
      </c>
      <c r="AI1869" s="15">
        <v>4</v>
      </c>
      <c r="AJ1869" s="15">
        <v>19</v>
      </c>
      <c r="AK1869" s="15">
        <v>20</v>
      </c>
      <c r="AL1869" s="15">
        <v>23</v>
      </c>
      <c r="AM1869" s="15">
        <v>30</v>
      </c>
      <c r="AN1869" s="490">
        <f>IF(AJ1869="",S1869,ROUND(((((AL1869/24)+(AM1869/1440))-((AJ1869/24)+(AK1869/1440)))*1440/50),5))</f>
        <v>5</v>
      </c>
      <c r="AO1869" s="491">
        <f>AJ1869/24+AK1869/1440</f>
        <v>0.80555555555555547</v>
      </c>
      <c r="AP1869" s="491">
        <f>AL1869/24+AM1869/1440</f>
        <v>0.97916666666666674</v>
      </c>
      <c r="AQ1869" s="23" t="str" cm="1">
        <f t="array" ref="AQ1869">IF(X1869="","",IF(SUMPRODUCT((X1869=$X$7:$X$2085)*(AI1869=$AI$7:$AI$2085)*(AO1869=$AO$7:$AO$2085)*(AP1869=$AP$7:$AP$2085)*(ROW($X$7:$X$2085)&lt;&gt;ROW(X1869))*((S1869=0)*($S$7:$S$2085&gt;0)+(S1869&gt;0)*($S$7:$S$2085=0)))&gt;0,"SALONES UNIDOS",IF(SUMPRODUCT((X1869=$X$7:$X$2085)*(AI1869=$AI$7:$AI$2085)*((AO1869&lt;$AP$7:$AP$2085)*(AP1869&gt;$AO$7:$AO$2085))*(ROW($X$7:$X$2085)&lt;&gt;ROW(X1869)))&gt;0,"Cruzado","Sin cruce")))</f>
        <v>Sin cruce</v>
      </c>
      <c r="AR1869" s="23" t="str" cm="1">
        <f t="array" ref="AR1869">IF(AE1869="","",IF(SUMPRODUCT((AE1869=$AE$7:$AE$2085)*(AI1869=$AI$7:$AI$2085)*(AO1869=$AO$7:$AO$2085)*(AP1869=$AP$7:$AP$2085)*(ROW($AE$7:$AE$2085)&lt;&gt;ROW(AE1869))*((S1869=0)*($S$7:$S$2085&gt;0)+(S1869&gt;0)*($S$7:$S$2085=0)))&gt;0,"SALONES UNIDOS",IF(SUMPRODUCT((AE1869=$AE$7:$AE$2085)*(AI1869=$AI$7:$AI$2085)*((AO1869&lt;$AP$7:$AP$2085)*(AP1869&gt;$AO$7:$AO$2085))*(ROW($AE$7:$AE$2085)&lt;&gt;ROW(AE1869)))&gt;0,"Cruzado","Sin cruce")))</f>
        <v/>
      </c>
      <c r="AS1869" s="94" t="str">
        <f t="shared" ref="AS1869:AS1885" si="38">TRIM(CONCATENATE(H1869,I1869,F1869,K1869))</f>
        <v>T43SUNAMPEC</v>
      </c>
      <c r="AT1869" s="94" t="str" cm="1">
        <f t="array" ref="AT1869">IF(AS1869="","",IF(SUMPRODUCT((AS1869=$AS$7:$AS$2085)*(AI1869=$AI$7:$AI$2085)*(AO1869=$AO$7:$AO$2085)*(AP1869=$AP$7:$AP$2085)*(ROW($AS$7:$AS$2085)&lt;&gt;ROW(AS1869))*((S1869=0)*($S$7:$S$2085&gt;0)+(S1869&gt;0)*($S$7:$S$2085=0)))&gt;0,"SALONES UNIDOS",IF(SUMPRODUCT((AS1869=$AS$7:$AS$2085)*(AI1869=$AI$7:$AI$2085)*((AO1869&lt;$AP$7:$AP$2085)*(AP1869&gt;$AO$7:$AO$2085))*(ROW($AS$7:$AS$2085)&lt;&gt;ROW(AS1869)))&gt;0,"Cruzado","Sin cruce")))</f>
        <v>Sin cruce</v>
      </c>
    </row>
    <row r="1870" spans="3:46" ht="15.6" hidden="1" customHeight="1">
      <c r="C1870" s="496" t="s">
        <v>572</v>
      </c>
      <c r="D1870" s="15" t="s">
        <v>1135</v>
      </c>
      <c r="E1870" s="479">
        <v>20261</v>
      </c>
      <c r="F1870" s="503" t="s">
        <v>111</v>
      </c>
      <c r="G1870" s="497" t="s">
        <v>80</v>
      </c>
      <c r="H1870" s="503" t="s">
        <v>114</v>
      </c>
      <c r="I1870" s="503">
        <v>3</v>
      </c>
      <c r="J1870" s="503" t="s">
        <v>57</v>
      </c>
      <c r="K1870" s="503" t="s">
        <v>57</v>
      </c>
      <c r="L1870" s="499" t="s">
        <v>1151</v>
      </c>
      <c r="M1870" s="535" t="s">
        <v>1152</v>
      </c>
      <c r="N1870" s="15" t="s">
        <v>710</v>
      </c>
      <c r="O1870" s="15" t="s">
        <v>934</v>
      </c>
      <c r="P1870" s="503" t="s">
        <v>579</v>
      </c>
      <c r="Q1870" s="15">
        <v>3</v>
      </c>
      <c r="R1870" s="15">
        <v>2</v>
      </c>
      <c r="S1870" s="479">
        <v>5</v>
      </c>
      <c r="T1870" s="15">
        <v>4</v>
      </c>
      <c r="U1870" s="471"/>
      <c r="V1870" s="550">
        <v>30</v>
      </c>
      <c r="W1870" s="548">
        <v>10273261</v>
      </c>
      <c r="X1870" s="564" t="s">
        <v>469</v>
      </c>
      <c r="Y1870" s="572" t="s">
        <v>624</v>
      </c>
      <c r="Z1870" s="15"/>
      <c r="AA1870" s="15"/>
      <c r="AB1870" s="15"/>
      <c r="AC1870" s="493"/>
      <c r="AD1870" s="15"/>
      <c r="AE1870" s="479"/>
      <c r="AF1870" s="497"/>
      <c r="AG1870" s="497"/>
      <c r="AH1870" s="15" t="s">
        <v>203</v>
      </c>
      <c r="AI1870" s="15">
        <v>3</v>
      </c>
      <c r="AJ1870" s="15">
        <v>17</v>
      </c>
      <c r="AK1870" s="15">
        <v>40</v>
      </c>
      <c r="AL1870" s="15">
        <v>21</v>
      </c>
      <c r="AM1870" s="15">
        <v>50</v>
      </c>
      <c r="AN1870" s="490">
        <f>IF(AJ1870="",S1870,ROUND(((((AL1870/24)+(AM1870/1440))-((AJ1870/24)+(AK1870/1440)))*1440/50),5))</f>
        <v>5</v>
      </c>
      <c r="AO1870" s="491">
        <f>AJ1870/24+AK1870/1440</f>
        <v>0.73611111111111116</v>
      </c>
      <c r="AP1870" s="491">
        <f>AL1870/24+AM1870/1440</f>
        <v>0.90972222222222221</v>
      </c>
      <c r="AQ1870" s="23" t="str" cm="1">
        <f t="array" ref="AQ1870">IF(X1870="","",IF(SUMPRODUCT((X1870=$X$7:$X$2085)*(AI1870=$AI$7:$AI$2085)*(AO1870=$AO$7:$AO$2085)*(AP1870=$AP$7:$AP$2085)*(ROW($X$7:$X$2085)&lt;&gt;ROW(X1870))*((S1870=0)*($S$7:$S$2085&gt;0)+(S1870&gt;0)*($S$7:$S$2085=0)))&gt;0,"SALONES UNIDOS",IF(SUMPRODUCT((X1870=$X$7:$X$2085)*(AI1870=$AI$7:$AI$2085)*((AO1870&lt;$AP$7:$AP$2085)*(AP1870&gt;$AO$7:$AO$2085))*(ROW($X$7:$X$2085)&lt;&gt;ROW(X1870)))&gt;0,"Cruzado","Sin cruce")))</f>
        <v>Sin cruce</v>
      </c>
      <c r="AR1870" s="23" t="str" cm="1">
        <f t="array" ref="AR1870">IF(AE1870="","",IF(SUMPRODUCT((AE1870=$AE$7:$AE$2085)*(AI1870=$AI$7:$AI$2085)*(AO1870=$AO$7:$AO$2085)*(AP1870=$AP$7:$AP$2085)*(ROW($AE$7:$AE$2085)&lt;&gt;ROW(AE1870))*((S1870=0)*($S$7:$S$2085&gt;0)+(S1870&gt;0)*($S$7:$S$2085=0)))&gt;0,"SALONES UNIDOS",IF(SUMPRODUCT((AE1870=$AE$7:$AE$2085)*(AI1870=$AI$7:$AI$2085)*((AO1870&lt;$AP$7:$AP$2085)*(AP1870&gt;$AO$7:$AO$2085))*(ROW($AE$7:$AE$2085)&lt;&gt;ROW(AE1870)))&gt;0,"Cruzado","Sin cruce")))</f>
        <v/>
      </c>
      <c r="AS1870" s="94" t="str">
        <f t="shared" si="38"/>
        <v>T43SUNAMPEC</v>
      </c>
      <c r="AT1870" s="94" t="str" cm="1">
        <f t="array" ref="AT1870">IF(AS1870="","",IF(SUMPRODUCT((AS1870=$AS$7:$AS$2085)*(AI1870=$AI$7:$AI$2085)*(AO1870=$AO$7:$AO$2085)*(AP1870=$AP$7:$AP$2085)*(ROW($AS$7:$AS$2085)&lt;&gt;ROW(AS1870))*((S1870=0)*($S$7:$S$2085&gt;0)+(S1870&gt;0)*($S$7:$S$2085=0)))&gt;0,"SALONES UNIDOS",IF(SUMPRODUCT((AS1870=$AS$7:$AS$2085)*(AI1870=$AI$7:$AI$2085)*((AO1870&lt;$AP$7:$AP$2085)*(AP1870&gt;$AO$7:$AO$2085))*(ROW($AS$7:$AS$2085)&lt;&gt;ROW(AS1870)))&gt;0,"Cruzado","Sin cruce")))</f>
        <v>Sin cruce</v>
      </c>
    </row>
    <row r="1871" spans="3:46" ht="15.6" hidden="1" customHeight="1">
      <c r="C1871" s="496" t="s">
        <v>572</v>
      </c>
      <c r="D1871" s="15" t="s">
        <v>1135</v>
      </c>
      <c r="E1871" s="479">
        <v>20261</v>
      </c>
      <c r="F1871" s="503" t="s">
        <v>111</v>
      </c>
      <c r="G1871" s="497" t="s">
        <v>80</v>
      </c>
      <c r="H1871" s="503" t="s">
        <v>114</v>
      </c>
      <c r="I1871" s="503">
        <v>3</v>
      </c>
      <c r="J1871" s="503" t="s">
        <v>57</v>
      </c>
      <c r="K1871" s="503" t="s">
        <v>57</v>
      </c>
      <c r="L1871" s="499" t="s">
        <v>1153</v>
      </c>
      <c r="M1871" s="535" t="s">
        <v>1042</v>
      </c>
      <c r="N1871" s="15" t="s">
        <v>577</v>
      </c>
      <c r="O1871" s="15" t="s">
        <v>934</v>
      </c>
      <c r="P1871" s="503" t="s">
        <v>579</v>
      </c>
      <c r="Q1871" s="15">
        <v>2</v>
      </c>
      <c r="R1871" s="15">
        <v>0</v>
      </c>
      <c r="S1871" s="479">
        <v>2</v>
      </c>
      <c r="T1871" s="15">
        <v>4</v>
      </c>
      <c r="U1871" s="471"/>
      <c r="V1871" s="550">
        <v>30</v>
      </c>
      <c r="W1871" s="497">
        <v>16707351</v>
      </c>
      <c r="X1871" s="566" t="s">
        <v>475</v>
      </c>
      <c r="Y1871" s="572" t="s">
        <v>624</v>
      </c>
      <c r="Z1871" s="15"/>
      <c r="AA1871" s="15"/>
      <c r="AB1871" s="15"/>
      <c r="AC1871" s="493"/>
      <c r="AD1871" s="15"/>
      <c r="AE1871" s="479"/>
      <c r="AF1871" s="497"/>
      <c r="AG1871" s="497"/>
      <c r="AH1871" s="497" t="s">
        <v>582</v>
      </c>
      <c r="AI1871" s="15">
        <v>5</v>
      </c>
      <c r="AJ1871" s="15">
        <v>20</v>
      </c>
      <c r="AK1871" s="15">
        <v>10</v>
      </c>
      <c r="AL1871" s="15">
        <v>21</v>
      </c>
      <c r="AM1871" s="15">
        <v>50</v>
      </c>
      <c r="AN1871" s="490">
        <f>IF(AJ1871="",S1871,ROUND(((((AL1871/24)+(AM1871/1440))-((AJ1871/24)+(AK1871/1440)))*1440/50),5))</f>
        <v>2</v>
      </c>
      <c r="AO1871" s="491">
        <f>AJ1871/24+AK1871/1440</f>
        <v>0.84027777777777779</v>
      </c>
      <c r="AP1871" s="491">
        <f>AL1871/24+AM1871/1440</f>
        <v>0.90972222222222221</v>
      </c>
      <c r="AQ1871" s="23" t="str" cm="1">
        <f t="array" ref="AQ1871">IF(X1871="","",IF(SUMPRODUCT((X1871=$X$7:$X$2085)*(AI1871=$AI$7:$AI$2085)*(AO1871=$AO$7:$AO$2085)*(AP1871=$AP$7:$AP$2085)*(ROW($X$7:$X$2085)&lt;&gt;ROW(X1871))*((S1871=0)*($S$7:$S$2085&gt;0)+(S1871&gt;0)*($S$7:$S$2085=0)))&gt;0,"SALONES UNIDOS",IF(SUMPRODUCT((X1871=$X$7:$X$2085)*(AI1871=$AI$7:$AI$2085)*((AO1871&lt;$AP$7:$AP$2085)*(AP1871&gt;$AO$7:$AO$2085))*(ROW($X$7:$X$2085)&lt;&gt;ROW(X1871)))&gt;0,"Cruzado","Sin cruce")))</f>
        <v>Sin cruce</v>
      </c>
      <c r="AR1871" s="23" t="str" cm="1">
        <f t="array" ref="AR1871">IF(AE1871="","",IF(SUMPRODUCT((AE1871=$AE$7:$AE$2085)*(AI1871=$AI$7:$AI$2085)*(AO1871=$AO$7:$AO$2085)*(AP1871=$AP$7:$AP$2085)*(ROW($AE$7:$AE$2085)&lt;&gt;ROW(AE1871))*((S1871=0)*($S$7:$S$2085&gt;0)+(S1871&gt;0)*($S$7:$S$2085=0)))&gt;0,"SALONES UNIDOS",IF(SUMPRODUCT((AE1871=$AE$7:$AE$2085)*(AI1871=$AI$7:$AI$2085)*((AO1871&lt;$AP$7:$AP$2085)*(AP1871&gt;$AO$7:$AO$2085))*(ROW($AE$7:$AE$2085)&lt;&gt;ROW(AE1871)))&gt;0,"Cruzado","Sin cruce")))</f>
        <v/>
      </c>
      <c r="AS1871" s="94" t="str">
        <f t="shared" si="38"/>
        <v>T43SUNAMPEC</v>
      </c>
      <c r="AT1871" s="94" t="str" cm="1">
        <f t="array" ref="AT1871">IF(AS1871="","",IF(SUMPRODUCT((AS1871=$AS$7:$AS$2085)*(AI1871=$AI$7:$AI$2085)*(AO1871=$AO$7:$AO$2085)*(AP1871=$AP$7:$AP$2085)*(ROW($AS$7:$AS$2085)&lt;&gt;ROW(AS1871))*((S1871=0)*($S$7:$S$2085&gt;0)+(S1871&gt;0)*($S$7:$S$2085=0)))&gt;0,"SALONES UNIDOS",IF(SUMPRODUCT((AS1871=$AS$7:$AS$2085)*(AI1871=$AI$7:$AI$2085)*((AO1871&lt;$AP$7:$AP$2085)*(AP1871&gt;$AO$7:$AO$2085))*(ROW($AS$7:$AS$2085)&lt;&gt;ROW(AS1871)))&gt;0,"Cruzado","Sin cruce")))</f>
        <v>Sin cruce</v>
      </c>
    </row>
    <row r="1872" spans="3:46" ht="15.6" hidden="1" customHeight="1">
      <c r="C1872" s="496" t="s">
        <v>572</v>
      </c>
      <c r="D1872" s="15" t="s">
        <v>1135</v>
      </c>
      <c r="E1872" s="479">
        <v>20261</v>
      </c>
      <c r="F1872" s="503" t="s">
        <v>111</v>
      </c>
      <c r="G1872" s="497" t="s">
        <v>80</v>
      </c>
      <c r="H1872" s="503" t="s">
        <v>114</v>
      </c>
      <c r="I1872" s="503">
        <v>3</v>
      </c>
      <c r="J1872" s="503" t="s">
        <v>599</v>
      </c>
      <c r="K1872" s="503" t="s">
        <v>57</v>
      </c>
      <c r="L1872" s="499" t="s">
        <v>1153</v>
      </c>
      <c r="M1872" s="535" t="s">
        <v>1042</v>
      </c>
      <c r="N1872" s="15" t="s">
        <v>577</v>
      </c>
      <c r="O1872" s="15" t="s">
        <v>934</v>
      </c>
      <c r="P1872" s="503" t="s">
        <v>579</v>
      </c>
      <c r="Q1872" s="15">
        <v>0</v>
      </c>
      <c r="R1872" s="15">
        <v>4</v>
      </c>
      <c r="S1872" s="479">
        <v>4</v>
      </c>
      <c r="T1872" s="15">
        <v>4</v>
      </c>
      <c r="U1872" s="471"/>
      <c r="V1872" s="550">
        <v>15</v>
      </c>
      <c r="W1872" s="497">
        <v>16707351</v>
      </c>
      <c r="X1872" s="566" t="s">
        <v>475</v>
      </c>
      <c r="Y1872" s="572" t="s">
        <v>579</v>
      </c>
      <c r="Z1872" s="15"/>
      <c r="AA1872" s="15"/>
      <c r="AB1872" s="15"/>
      <c r="AC1872" s="493"/>
      <c r="AD1872" s="15"/>
      <c r="AE1872" s="15" t="s">
        <v>1116</v>
      </c>
      <c r="AF1872" s="497"/>
      <c r="AG1872" s="497"/>
      <c r="AH1872" s="497" t="s">
        <v>100</v>
      </c>
      <c r="AI1872" s="15">
        <v>7</v>
      </c>
      <c r="AJ1872" s="15">
        <v>7</v>
      </c>
      <c r="AK1872" s="15">
        <v>40</v>
      </c>
      <c r="AL1872" s="15">
        <v>11</v>
      </c>
      <c r="AM1872" s="15">
        <v>0</v>
      </c>
      <c r="AN1872" s="490">
        <f>IF(AJ1872="",S1872,ROUND(((((AL1872/24)+(AM1872/1440))-((AJ1872/24)+(AK1872/1440)))*1440/50),5))</f>
        <v>4</v>
      </c>
      <c r="AO1872" s="491">
        <f>AJ1872/24+AK1872/1440</f>
        <v>0.31944444444444448</v>
      </c>
      <c r="AP1872" s="491">
        <f>AL1872/24+AM1872/1440</f>
        <v>0.45833333333333331</v>
      </c>
      <c r="AQ1872" s="23" t="str" cm="1">
        <f t="array" ref="AQ1872">IF(X1872="","",IF(SUMPRODUCT((X1872=$X$7:$X$2085)*(AI1872=$AI$7:$AI$2085)*(AO1872=$AO$7:$AO$2085)*(AP1872=$AP$7:$AP$2085)*(ROW($X$7:$X$2085)&lt;&gt;ROW(X1872))*((S1872=0)*($S$7:$S$2085&gt;0)+(S1872&gt;0)*($S$7:$S$2085=0)))&gt;0,"SALONES UNIDOS",IF(SUMPRODUCT((X1872=$X$7:$X$2085)*(AI1872=$AI$7:$AI$2085)*((AO1872&lt;$AP$7:$AP$2085)*(AP1872&gt;$AO$7:$AO$2085))*(ROW($X$7:$X$2085)&lt;&gt;ROW(X1872)))&gt;0,"Cruzado","Sin cruce")))</f>
        <v>Sin cruce</v>
      </c>
      <c r="AR1872" s="23" t="str" cm="1">
        <f t="array" ref="AR1872">IF(AE1872="","",IF(SUMPRODUCT((AE1872=$AE$7:$AE$2085)*(AI1872=$AI$7:$AI$2085)*(AO1872=$AO$7:$AO$2085)*(AP1872=$AP$7:$AP$2085)*(ROW($AE$7:$AE$2085)&lt;&gt;ROW(AE1872))*((S1872=0)*($S$7:$S$2085&gt;0)+(S1872&gt;0)*($S$7:$S$2085=0)))&gt;0,"SALONES UNIDOS",IF(SUMPRODUCT((AE1872=$AE$7:$AE$2085)*(AI1872=$AI$7:$AI$2085)*((AO1872&lt;$AP$7:$AP$2085)*(AP1872&gt;$AO$7:$AO$2085))*(ROW($AE$7:$AE$2085)&lt;&gt;ROW(AE1872)))&gt;0,"Cruzado","Sin cruce")))</f>
        <v>Sin cruce</v>
      </c>
      <c r="AS1872" s="94" t="str">
        <f t="shared" si="38"/>
        <v>T43SUNAMPEC</v>
      </c>
      <c r="AT1872" s="94" t="str" cm="1">
        <f t="array" ref="AT1872">IF(AS1872="","",IF(SUMPRODUCT((AS1872=$AS$7:$AS$2085)*(AI1872=$AI$7:$AI$2085)*(AO1872=$AO$7:$AO$2085)*(AP1872=$AP$7:$AP$2085)*(ROW($AS$7:$AS$2085)&lt;&gt;ROW(AS1872))*((S1872=0)*($S$7:$S$2085&gt;0)+(S1872&gt;0)*($S$7:$S$2085=0)))&gt;0,"SALONES UNIDOS",IF(SUMPRODUCT((AS1872=$AS$7:$AS$2085)*(AI1872=$AI$7:$AI$2085)*((AO1872&lt;$AP$7:$AP$2085)*(AP1872&gt;$AO$7:$AO$2085))*(ROW($AS$7:$AS$2085)&lt;&gt;ROW(AS1872)))&gt;0,"Cruzado","Sin cruce")))</f>
        <v>Cruzado</v>
      </c>
    </row>
    <row r="1873" spans="3:46" ht="15.6" hidden="1" customHeight="1">
      <c r="C1873" s="496" t="s">
        <v>572</v>
      </c>
      <c r="D1873" s="15" t="s">
        <v>1135</v>
      </c>
      <c r="E1873" s="479">
        <v>20261</v>
      </c>
      <c r="F1873" s="503" t="s">
        <v>111</v>
      </c>
      <c r="G1873" s="497" t="s">
        <v>80</v>
      </c>
      <c r="H1873" s="503" t="s">
        <v>114</v>
      </c>
      <c r="I1873" s="503">
        <v>3</v>
      </c>
      <c r="J1873" s="503" t="s">
        <v>599</v>
      </c>
      <c r="K1873" s="503" t="s">
        <v>57</v>
      </c>
      <c r="L1873" s="499" t="s">
        <v>1153</v>
      </c>
      <c r="M1873" s="535" t="s">
        <v>1042</v>
      </c>
      <c r="N1873" s="15" t="s">
        <v>577</v>
      </c>
      <c r="O1873" s="15" t="s">
        <v>934</v>
      </c>
      <c r="P1873" s="503" t="s">
        <v>579</v>
      </c>
      <c r="Q1873" s="15">
        <v>0</v>
      </c>
      <c r="R1873" s="15">
        <v>4</v>
      </c>
      <c r="S1873" s="479">
        <v>0</v>
      </c>
      <c r="T1873" s="15">
        <v>4</v>
      </c>
      <c r="U1873" s="471"/>
      <c r="V1873" s="550">
        <v>15</v>
      </c>
      <c r="W1873" s="497">
        <v>16707351</v>
      </c>
      <c r="X1873" s="566" t="s">
        <v>475</v>
      </c>
      <c r="Y1873" s="572" t="s">
        <v>579</v>
      </c>
      <c r="Z1873" s="15"/>
      <c r="AA1873" s="15"/>
      <c r="AB1873" s="15"/>
      <c r="AC1873" s="493"/>
      <c r="AD1873" s="15"/>
      <c r="AE1873" s="15" t="s">
        <v>1116</v>
      </c>
      <c r="AF1873" s="497"/>
      <c r="AG1873" s="497"/>
      <c r="AH1873" s="497" t="s">
        <v>100</v>
      </c>
      <c r="AI1873" s="15">
        <v>7</v>
      </c>
      <c r="AJ1873" s="15">
        <v>14</v>
      </c>
      <c r="AK1873" s="15">
        <v>20</v>
      </c>
      <c r="AL1873" s="15">
        <v>17</v>
      </c>
      <c r="AM1873" s="15">
        <v>40</v>
      </c>
      <c r="AN1873" s="490">
        <f>IF(AJ1873="",S1873,ROUND(((((AL1873/24)+(AM1873/1440))-((AJ1873/24)+(AK1873/1440)))*1440/50),5))</f>
        <v>4</v>
      </c>
      <c r="AO1873" s="491">
        <f>AJ1873/24+AK1873/1440</f>
        <v>0.59722222222222221</v>
      </c>
      <c r="AP1873" s="491">
        <f>AL1873/24+AM1873/1440</f>
        <v>0.73611111111111116</v>
      </c>
      <c r="AQ1873" s="23" t="str" cm="1">
        <f t="array" ref="AQ1873">IF(X1873="","",IF(SUMPRODUCT((X1873=$X$7:$X$2085)*(AI1873=$AI$7:$AI$2085)*(AO1873=$AO$7:$AO$2085)*(AP1873=$AP$7:$AP$2085)*(ROW($X$7:$X$2085)&lt;&gt;ROW(X1873))*((S1873=0)*($S$7:$S$2085&gt;0)+(S1873&gt;0)*($S$7:$S$2085=0)))&gt;0,"SALONES UNIDOS",IF(SUMPRODUCT((X1873=$X$7:$X$2085)*(AI1873=$AI$7:$AI$2085)*((AO1873&lt;$AP$7:$AP$2085)*(AP1873&gt;$AO$7:$AO$2085))*(ROW($X$7:$X$2085)&lt;&gt;ROW(X1873)))&gt;0,"Cruzado","Sin cruce")))</f>
        <v>Sin cruce</v>
      </c>
      <c r="AR1873" s="23" t="str" cm="1">
        <f t="array" ref="AR1873">IF(AE1873="","",IF(SUMPRODUCT((AE1873=$AE$7:$AE$2085)*(AI1873=$AI$7:$AI$2085)*(AO1873=$AO$7:$AO$2085)*(AP1873=$AP$7:$AP$2085)*(ROW($AE$7:$AE$2085)&lt;&gt;ROW(AE1873))*((S1873=0)*($S$7:$S$2085&gt;0)+(S1873&gt;0)*($S$7:$S$2085=0)))&gt;0,"SALONES UNIDOS",IF(SUMPRODUCT((AE1873=$AE$7:$AE$2085)*(AI1873=$AI$7:$AI$2085)*((AO1873&lt;$AP$7:$AP$2085)*(AP1873&gt;$AO$7:$AO$2085))*(ROW($AE$7:$AE$2085)&lt;&gt;ROW(AE1873)))&gt;0,"Cruzado","Sin cruce")))</f>
        <v>Sin cruce</v>
      </c>
      <c r="AS1873" s="94" t="str">
        <f t="shared" si="38"/>
        <v>T43SUNAMPEC</v>
      </c>
      <c r="AT1873" s="94" t="str" cm="1">
        <f t="array" ref="AT1873">IF(AS1873="","",IF(SUMPRODUCT((AS1873=$AS$7:$AS$2085)*(AI1873=$AI$7:$AI$2085)*(AO1873=$AO$7:$AO$2085)*(AP1873=$AP$7:$AP$2085)*(ROW($AS$7:$AS$2085)&lt;&gt;ROW(AS1873))*((S1873=0)*($S$7:$S$2085&gt;0)+(S1873&gt;0)*($S$7:$S$2085=0)))&gt;0,"SALONES UNIDOS",IF(SUMPRODUCT((AS1873=$AS$7:$AS$2085)*(AI1873=$AI$7:$AI$2085)*((AO1873&lt;$AP$7:$AP$2085)*(AP1873&gt;$AO$7:$AO$2085))*(ROW($AS$7:$AS$2085)&lt;&gt;ROW(AS1873)))&gt;0,"Cruzado","Sin cruce")))</f>
        <v>Sin cruce</v>
      </c>
    </row>
    <row r="1874" spans="3:46" ht="15.6" hidden="1" customHeight="1">
      <c r="C1874" s="496" t="s">
        <v>572</v>
      </c>
      <c r="D1874" s="15" t="s">
        <v>1135</v>
      </c>
      <c r="E1874" s="479">
        <v>20261</v>
      </c>
      <c r="F1874" s="503" t="s">
        <v>111</v>
      </c>
      <c r="G1874" s="497" t="s">
        <v>80</v>
      </c>
      <c r="H1874" s="503" t="s">
        <v>114</v>
      </c>
      <c r="I1874" s="503">
        <v>3</v>
      </c>
      <c r="J1874" s="503" t="s">
        <v>600</v>
      </c>
      <c r="K1874" s="503" t="s">
        <v>57</v>
      </c>
      <c r="L1874" s="499" t="s">
        <v>1153</v>
      </c>
      <c r="M1874" s="535" t="s">
        <v>1042</v>
      </c>
      <c r="N1874" s="15" t="s">
        <v>577</v>
      </c>
      <c r="O1874" s="15" t="s">
        <v>934</v>
      </c>
      <c r="P1874" s="503" t="s">
        <v>579</v>
      </c>
      <c r="Q1874" s="15">
        <v>0</v>
      </c>
      <c r="R1874" s="15">
        <v>4</v>
      </c>
      <c r="S1874" s="479">
        <v>4</v>
      </c>
      <c r="T1874" s="15">
        <v>4</v>
      </c>
      <c r="U1874" s="471"/>
      <c r="V1874" s="550">
        <v>15</v>
      </c>
      <c r="W1874" s="497">
        <v>16707351</v>
      </c>
      <c r="X1874" s="566" t="s">
        <v>475</v>
      </c>
      <c r="Y1874" s="572" t="s">
        <v>579</v>
      </c>
      <c r="Z1874" s="15"/>
      <c r="AA1874" s="15"/>
      <c r="AB1874" s="15"/>
      <c r="AC1874" s="493"/>
      <c r="AD1874" s="15"/>
      <c r="AE1874" s="15" t="s">
        <v>1116</v>
      </c>
      <c r="AF1874" s="497"/>
      <c r="AG1874" s="497"/>
      <c r="AH1874" s="497" t="s">
        <v>100</v>
      </c>
      <c r="AI1874" s="15">
        <v>7</v>
      </c>
      <c r="AJ1874" s="15">
        <v>11</v>
      </c>
      <c r="AK1874" s="15">
        <v>0</v>
      </c>
      <c r="AL1874" s="15">
        <v>14</v>
      </c>
      <c r="AM1874" s="15">
        <v>20</v>
      </c>
      <c r="AN1874" s="490">
        <f>IF(AJ1874="",S1874,ROUND(((((AL1874/24)+(AM1874/1440))-((AJ1874/24)+(AK1874/1440)))*1440/50),5))</f>
        <v>4</v>
      </c>
      <c r="AO1874" s="491">
        <f>AJ1874/24+AK1874/1440</f>
        <v>0.45833333333333331</v>
      </c>
      <c r="AP1874" s="491">
        <f>AL1874/24+AM1874/1440</f>
        <v>0.59722222222222221</v>
      </c>
      <c r="AQ1874" s="23" t="str" cm="1">
        <f t="array" ref="AQ1874">IF(X1874="","",IF(SUMPRODUCT((X1874=$X$7:$X$2085)*(AI1874=$AI$7:$AI$2085)*(AO1874=$AO$7:$AO$2085)*(AP1874=$AP$7:$AP$2085)*(ROW($X$7:$X$2085)&lt;&gt;ROW(X1874))*((S1874=0)*($S$7:$S$2085&gt;0)+(S1874&gt;0)*($S$7:$S$2085=0)))&gt;0,"SALONES UNIDOS",IF(SUMPRODUCT((X1874=$X$7:$X$2085)*(AI1874=$AI$7:$AI$2085)*((AO1874&lt;$AP$7:$AP$2085)*(AP1874&gt;$AO$7:$AO$2085))*(ROW($X$7:$X$2085)&lt;&gt;ROW(X1874)))&gt;0,"Cruzado","Sin cruce")))</f>
        <v>Sin cruce</v>
      </c>
      <c r="AR1874" s="23" t="str" cm="1">
        <f t="array" ref="AR1874">IF(AE1874="","",IF(SUMPRODUCT((AE1874=$AE$7:$AE$2085)*(AI1874=$AI$7:$AI$2085)*(AO1874=$AO$7:$AO$2085)*(AP1874=$AP$7:$AP$2085)*(ROW($AE$7:$AE$2085)&lt;&gt;ROW(AE1874))*((S1874=0)*($S$7:$S$2085&gt;0)+(S1874&gt;0)*($S$7:$S$2085=0)))&gt;0,"SALONES UNIDOS",IF(SUMPRODUCT((AE1874=$AE$7:$AE$2085)*(AI1874=$AI$7:$AI$2085)*((AO1874&lt;$AP$7:$AP$2085)*(AP1874&gt;$AO$7:$AO$2085))*(ROW($AE$7:$AE$2085)&lt;&gt;ROW(AE1874)))&gt;0,"Cruzado","Sin cruce")))</f>
        <v>Sin cruce</v>
      </c>
      <c r="AS1874" s="94" t="str">
        <f t="shared" si="38"/>
        <v>T43SUNAMPEC</v>
      </c>
      <c r="AT1874" s="94" t="str" cm="1">
        <f t="array" ref="AT1874">IF(AS1874="","",IF(SUMPRODUCT((AS1874=$AS$7:$AS$2085)*(AI1874=$AI$7:$AI$2085)*(AO1874=$AO$7:$AO$2085)*(AP1874=$AP$7:$AP$2085)*(ROW($AS$7:$AS$2085)&lt;&gt;ROW(AS1874))*((S1874=0)*($S$7:$S$2085&gt;0)+(S1874&gt;0)*($S$7:$S$2085=0)))&gt;0,"SALONES UNIDOS",IF(SUMPRODUCT((AS1874=$AS$7:$AS$2085)*(AI1874=$AI$7:$AI$2085)*((AO1874&lt;$AP$7:$AP$2085)*(AP1874&gt;$AO$7:$AO$2085))*(ROW($AS$7:$AS$2085)&lt;&gt;ROW(AS1874)))&gt;0,"Cruzado","Sin cruce")))</f>
        <v>Cruzado</v>
      </c>
    </row>
    <row r="1875" spans="3:46" ht="15.6" hidden="1" customHeight="1">
      <c r="C1875" s="496" t="s">
        <v>572</v>
      </c>
      <c r="D1875" s="15" t="s">
        <v>1135</v>
      </c>
      <c r="E1875" s="479">
        <v>20261</v>
      </c>
      <c r="F1875" s="503" t="s">
        <v>111</v>
      </c>
      <c r="G1875" s="497" t="s">
        <v>80</v>
      </c>
      <c r="H1875" s="503" t="s">
        <v>114</v>
      </c>
      <c r="I1875" s="503">
        <v>3</v>
      </c>
      <c r="J1875" s="503" t="s">
        <v>600</v>
      </c>
      <c r="K1875" s="503" t="s">
        <v>57</v>
      </c>
      <c r="L1875" s="499" t="s">
        <v>1153</v>
      </c>
      <c r="M1875" s="535" t="s">
        <v>1042</v>
      </c>
      <c r="N1875" s="15" t="s">
        <v>577</v>
      </c>
      <c r="O1875" s="15" t="s">
        <v>934</v>
      </c>
      <c r="P1875" s="503" t="s">
        <v>579</v>
      </c>
      <c r="Q1875" s="15">
        <v>0</v>
      </c>
      <c r="R1875" s="15">
        <v>4</v>
      </c>
      <c r="S1875" s="479">
        <v>0</v>
      </c>
      <c r="T1875" s="15">
        <v>4</v>
      </c>
      <c r="U1875" s="471"/>
      <c r="V1875" s="550">
        <v>15</v>
      </c>
      <c r="W1875" s="497">
        <v>16707351</v>
      </c>
      <c r="X1875" s="566" t="s">
        <v>475</v>
      </c>
      <c r="Y1875" s="572" t="s">
        <v>579</v>
      </c>
      <c r="Z1875" s="15"/>
      <c r="AA1875" s="15"/>
      <c r="AB1875" s="15"/>
      <c r="AC1875" s="493"/>
      <c r="AD1875" s="15"/>
      <c r="AE1875" s="15" t="s">
        <v>1116</v>
      </c>
      <c r="AF1875" s="497"/>
      <c r="AG1875" s="497"/>
      <c r="AH1875" s="497" t="s">
        <v>100</v>
      </c>
      <c r="AI1875" s="15">
        <v>7</v>
      </c>
      <c r="AJ1875" s="15">
        <v>17</v>
      </c>
      <c r="AK1875" s="15">
        <v>40</v>
      </c>
      <c r="AL1875" s="15">
        <v>21</v>
      </c>
      <c r="AM1875" s="15">
        <v>0</v>
      </c>
      <c r="AN1875" s="490">
        <f>IF(AJ1875="",S1875,ROUND(((((AL1875/24)+(AM1875/1440))-((AJ1875/24)+(AK1875/1440)))*1440/50),5))</f>
        <v>4</v>
      </c>
      <c r="AO1875" s="491">
        <f>AJ1875/24+AK1875/1440</f>
        <v>0.73611111111111116</v>
      </c>
      <c r="AP1875" s="491">
        <f>AL1875/24+AM1875/1440</f>
        <v>0.875</v>
      </c>
      <c r="AQ1875" s="23" t="str" cm="1">
        <f t="array" ref="AQ1875">IF(X1875="","",IF(SUMPRODUCT((X1875=$X$7:$X$2085)*(AI1875=$AI$7:$AI$2085)*(AO1875=$AO$7:$AO$2085)*(AP1875=$AP$7:$AP$2085)*(ROW($X$7:$X$2085)&lt;&gt;ROW(X1875))*((S1875=0)*($S$7:$S$2085&gt;0)+(S1875&gt;0)*($S$7:$S$2085=0)))&gt;0,"SALONES UNIDOS",IF(SUMPRODUCT((X1875=$X$7:$X$2085)*(AI1875=$AI$7:$AI$2085)*((AO1875&lt;$AP$7:$AP$2085)*(AP1875&gt;$AO$7:$AO$2085))*(ROW($X$7:$X$2085)&lt;&gt;ROW(X1875)))&gt;0,"Cruzado","Sin cruce")))</f>
        <v>Sin cruce</v>
      </c>
      <c r="AR1875" s="23" t="str" cm="1">
        <f t="array" ref="AR1875">IF(AE1875="","",IF(SUMPRODUCT((AE1875=$AE$7:$AE$2085)*(AI1875=$AI$7:$AI$2085)*(AO1875=$AO$7:$AO$2085)*(AP1875=$AP$7:$AP$2085)*(ROW($AE$7:$AE$2085)&lt;&gt;ROW(AE1875))*((S1875=0)*($S$7:$S$2085&gt;0)+(S1875&gt;0)*($S$7:$S$2085=0)))&gt;0,"SALONES UNIDOS",IF(SUMPRODUCT((AE1875=$AE$7:$AE$2085)*(AI1875=$AI$7:$AI$2085)*((AO1875&lt;$AP$7:$AP$2085)*(AP1875&gt;$AO$7:$AO$2085))*(ROW($AE$7:$AE$2085)&lt;&gt;ROW(AE1875)))&gt;0,"Cruzado","Sin cruce")))</f>
        <v>Sin cruce</v>
      </c>
      <c r="AS1875" s="94" t="str">
        <f t="shared" si="38"/>
        <v>T43SUNAMPEC</v>
      </c>
      <c r="AT1875" s="94" t="str" cm="1">
        <f t="array" ref="AT1875">IF(AS1875="","",IF(SUMPRODUCT((AS1875=$AS$7:$AS$2085)*(AI1875=$AI$7:$AI$2085)*(AO1875=$AO$7:$AO$2085)*(AP1875=$AP$7:$AP$2085)*(ROW($AS$7:$AS$2085)&lt;&gt;ROW(AS1875))*((S1875=0)*($S$7:$S$2085&gt;0)+(S1875&gt;0)*($S$7:$S$2085=0)))&gt;0,"SALONES UNIDOS",IF(SUMPRODUCT((AS1875=$AS$7:$AS$2085)*(AI1875=$AI$7:$AI$2085)*((AO1875&lt;$AP$7:$AP$2085)*(AP1875&gt;$AO$7:$AO$2085))*(ROW($AS$7:$AS$2085)&lt;&gt;ROW(AS1875)))&gt;0,"Cruzado","Sin cruce")))</f>
        <v>Sin cruce</v>
      </c>
    </row>
    <row r="1876" spans="3:46" ht="15.6" hidden="1" customHeight="1">
      <c r="C1876" s="496" t="s">
        <v>572</v>
      </c>
      <c r="D1876" s="15" t="s">
        <v>1135</v>
      </c>
      <c r="E1876" s="479">
        <v>20261</v>
      </c>
      <c r="F1876" s="503" t="s">
        <v>111</v>
      </c>
      <c r="G1876" s="497" t="s">
        <v>80</v>
      </c>
      <c r="H1876" s="503" t="s">
        <v>114</v>
      </c>
      <c r="I1876" s="503">
        <v>3</v>
      </c>
      <c r="J1876" s="503" t="s">
        <v>57</v>
      </c>
      <c r="K1876" s="503" t="s">
        <v>57</v>
      </c>
      <c r="L1876" s="499" t="s">
        <v>1154</v>
      </c>
      <c r="M1876" s="535" t="s">
        <v>1155</v>
      </c>
      <c r="N1876" s="15" t="s">
        <v>710</v>
      </c>
      <c r="O1876" s="15" t="s">
        <v>934</v>
      </c>
      <c r="P1876" s="503" t="s">
        <v>579</v>
      </c>
      <c r="Q1876" s="15">
        <v>2</v>
      </c>
      <c r="R1876" s="15">
        <v>4</v>
      </c>
      <c r="S1876" s="479">
        <v>6</v>
      </c>
      <c r="T1876" s="15">
        <v>4</v>
      </c>
      <c r="U1876" s="471"/>
      <c r="V1876" s="550">
        <v>30</v>
      </c>
      <c r="W1876" s="497">
        <v>41717568</v>
      </c>
      <c r="X1876" s="566" t="s">
        <v>442</v>
      </c>
      <c r="Y1876" s="572" t="s">
        <v>624</v>
      </c>
      <c r="Z1876" s="15"/>
      <c r="AA1876" s="15"/>
      <c r="AB1876" s="15"/>
      <c r="AC1876" s="493"/>
      <c r="AD1876" s="15"/>
      <c r="AE1876" s="479"/>
      <c r="AF1876" s="497"/>
      <c r="AG1876" s="497"/>
      <c r="AH1876" s="15" t="s">
        <v>203</v>
      </c>
      <c r="AI1876" s="15">
        <v>1</v>
      </c>
      <c r="AJ1876" s="15">
        <v>17</v>
      </c>
      <c r="AK1876" s="15">
        <v>40</v>
      </c>
      <c r="AL1876" s="15">
        <v>22</v>
      </c>
      <c r="AM1876" s="15">
        <v>40</v>
      </c>
      <c r="AN1876" s="490">
        <f>IF(AJ1876="",S1876,ROUND(((((AL1876/24)+(AM1876/1440))-((AJ1876/24)+(AK1876/1440)))*1440/50),5))</f>
        <v>6</v>
      </c>
      <c r="AO1876" s="491">
        <f>AJ1876/24+AK1876/1440</f>
        <v>0.73611111111111116</v>
      </c>
      <c r="AP1876" s="491">
        <f>AL1876/24+AM1876/1440</f>
        <v>0.94444444444444442</v>
      </c>
      <c r="AQ1876" s="23" t="str" cm="1">
        <f t="array" ref="AQ1876">IF(X1876="","",IF(SUMPRODUCT((X1876=$X$7:$X$2085)*(AI1876=$AI$7:$AI$2085)*(AO1876=$AO$7:$AO$2085)*(AP1876=$AP$7:$AP$2085)*(ROW($X$7:$X$2085)&lt;&gt;ROW(X1876))*((S1876=0)*($S$7:$S$2085&gt;0)+(S1876&gt;0)*($S$7:$S$2085=0)))&gt;0,"SALONES UNIDOS",IF(SUMPRODUCT((X1876=$X$7:$X$2085)*(AI1876=$AI$7:$AI$2085)*((AO1876&lt;$AP$7:$AP$2085)*(AP1876&gt;$AO$7:$AO$2085))*(ROW($X$7:$X$2085)&lt;&gt;ROW(X1876)))&gt;0,"Cruzado","Sin cruce")))</f>
        <v>Sin cruce</v>
      </c>
      <c r="AR1876" s="23" t="str" cm="1">
        <f t="array" ref="AR1876">IF(AE1876="","",IF(SUMPRODUCT((AE1876=$AE$7:$AE$2085)*(AI1876=$AI$7:$AI$2085)*(AO1876=$AO$7:$AO$2085)*(AP1876=$AP$7:$AP$2085)*(ROW($AE$7:$AE$2085)&lt;&gt;ROW(AE1876))*((S1876=0)*($S$7:$S$2085&gt;0)+(S1876&gt;0)*($S$7:$S$2085=0)))&gt;0,"SALONES UNIDOS",IF(SUMPRODUCT((AE1876=$AE$7:$AE$2085)*(AI1876=$AI$7:$AI$2085)*((AO1876&lt;$AP$7:$AP$2085)*(AP1876&gt;$AO$7:$AO$2085))*(ROW($AE$7:$AE$2085)&lt;&gt;ROW(AE1876)))&gt;0,"Cruzado","Sin cruce")))</f>
        <v/>
      </c>
      <c r="AS1876" s="94" t="str">
        <f t="shared" si="38"/>
        <v>T43SUNAMPEC</v>
      </c>
      <c r="AT1876" s="94" t="str" cm="1">
        <f t="array" ref="AT1876">IF(AS1876="","",IF(SUMPRODUCT((AS1876=$AS$7:$AS$2085)*(AI1876=$AI$7:$AI$2085)*(AO1876=$AO$7:$AO$2085)*(AP1876=$AP$7:$AP$2085)*(ROW($AS$7:$AS$2085)&lt;&gt;ROW(AS1876))*((S1876=0)*($S$7:$S$2085&gt;0)+(S1876&gt;0)*($S$7:$S$2085=0)))&gt;0,"SALONES UNIDOS",IF(SUMPRODUCT((AS1876=$AS$7:$AS$2085)*(AI1876=$AI$7:$AI$2085)*((AO1876&lt;$AP$7:$AP$2085)*(AP1876&gt;$AO$7:$AO$2085))*(ROW($AS$7:$AS$2085)&lt;&gt;ROW(AS1876)))&gt;0,"Cruzado","Sin cruce")))</f>
        <v>Sin cruce</v>
      </c>
    </row>
    <row r="1877" spans="3:46" ht="15.6" hidden="1" customHeight="1">
      <c r="C1877" s="496" t="s">
        <v>572</v>
      </c>
      <c r="D1877" s="15" t="s">
        <v>1135</v>
      </c>
      <c r="E1877" s="479">
        <v>20261</v>
      </c>
      <c r="F1877" s="503" t="s">
        <v>111</v>
      </c>
      <c r="G1877" s="497" t="s">
        <v>80</v>
      </c>
      <c r="H1877" s="503" t="s">
        <v>114</v>
      </c>
      <c r="I1877" s="503">
        <v>3</v>
      </c>
      <c r="J1877" s="503" t="s">
        <v>57</v>
      </c>
      <c r="K1877" s="503" t="s">
        <v>57</v>
      </c>
      <c r="L1877" s="499" t="s">
        <v>1156</v>
      </c>
      <c r="M1877" s="535" t="s">
        <v>1044</v>
      </c>
      <c r="N1877" s="15" t="s">
        <v>577</v>
      </c>
      <c r="O1877" s="15" t="s">
        <v>934</v>
      </c>
      <c r="P1877" s="503" t="s">
        <v>579</v>
      </c>
      <c r="Q1877" s="15">
        <v>2</v>
      </c>
      <c r="R1877" s="15">
        <v>0</v>
      </c>
      <c r="S1877" s="479">
        <v>2</v>
      </c>
      <c r="T1877" s="15">
        <v>3</v>
      </c>
      <c r="U1877" s="471"/>
      <c r="V1877" s="550">
        <v>30</v>
      </c>
      <c r="W1877" s="497">
        <v>71617775</v>
      </c>
      <c r="X1877" s="566" t="s">
        <v>480</v>
      </c>
      <c r="Y1877" s="572" t="s">
        <v>624</v>
      </c>
      <c r="Z1877" s="15"/>
      <c r="AA1877" s="15"/>
      <c r="AB1877" s="15"/>
      <c r="AC1877" s="493"/>
      <c r="AD1877" s="15"/>
      <c r="AE1877" s="479"/>
      <c r="AF1877" s="497"/>
      <c r="AG1877" s="497"/>
      <c r="AH1877" s="497" t="s">
        <v>582</v>
      </c>
      <c r="AI1877" s="15">
        <v>3</v>
      </c>
      <c r="AJ1877" s="15">
        <v>21</v>
      </c>
      <c r="AK1877" s="15">
        <v>50</v>
      </c>
      <c r="AL1877" s="15">
        <v>23</v>
      </c>
      <c r="AM1877" s="15">
        <v>30</v>
      </c>
      <c r="AN1877" s="490">
        <f>IF(AJ1877="",S1877,ROUND(((((AL1877/24)+(AM1877/1440))-((AJ1877/24)+(AK1877/1440)))*1440/50),5))</f>
        <v>2</v>
      </c>
      <c r="AO1877" s="491">
        <f>AJ1877/24+AK1877/1440</f>
        <v>0.90972222222222221</v>
      </c>
      <c r="AP1877" s="491">
        <f>AL1877/24+AM1877/1440</f>
        <v>0.97916666666666674</v>
      </c>
      <c r="AQ1877" s="23" t="str" cm="1">
        <f t="array" ref="AQ1877">IF(X1877="","",IF(SUMPRODUCT((X1877=$X$7:$X$2085)*(AI1877=$AI$7:$AI$2085)*(AO1877=$AO$7:$AO$2085)*(AP1877=$AP$7:$AP$2085)*(ROW($X$7:$X$2085)&lt;&gt;ROW(X1877))*((S1877=0)*($S$7:$S$2085&gt;0)+(S1877&gt;0)*($S$7:$S$2085=0)))&gt;0,"SALONES UNIDOS",IF(SUMPRODUCT((X1877=$X$7:$X$2085)*(AI1877=$AI$7:$AI$2085)*((AO1877&lt;$AP$7:$AP$2085)*(AP1877&gt;$AO$7:$AO$2085))*(ROW($X$7:$X$2085)&lt;&gt;ROW(X1877)))&gt;0,"Cruzado","Sin cruce")))</f>
        <v>Sin cruce</v>
      </c>
      <c r="AR1877" s="23" t="str" cm="1">
        <f t="array" ref="AR1877">IF(AE1877="","",IF(SUMPRODUCT((AE1877=$AE$7:$AE$2085)*(AI1877=$AI$7:$AI$2085)*(AO1877=$AO$7:$AO$2085)*(AP1877=$AP$7:$AP$2085)*(ROW($AE$7:$AE$2085)&lt;&gt;ROW(AE1877))*((S1877=0)*($S$7:$S$2085&gt;0)+(S1877&gt;0)*($S$7:$S$2085=0)))&gt;0,"SALONES UNIDOS",IF(SUMPRODUCT((AE1877=$AE$7:$AE$2085)*(AI1877=$AI$7:$AI$2085)*((AO1877&lt;$AP$7:$AP$2085)*(AP1877&gt;$AO$7:$AO$2085))*(ROW($AE$7:$AE$2085)&lt;&gt;ROW(AE1877)))&gt;0,"Cruzado","Sin cruce")))</f>
        <v/>
      </c>
      <c r="AS1877" s="94" t="str">
        <f t="shared" si="38"/>
        <v>T43SUNAMPEC</v>
      </c>
      <c r="AT1877" s="94" t="str" cm="1">
        <f t="array" ref="AT1877">IF(AS1877="","",IF(SUMPRODUCT((AS1877=$AS$7:$AS$2085)*(AI1877=$AI$7:$AI$2085)*(AO1877=$AO$7:$AO$2085)*(AP1877=$AP$7:$AP$2085)*(ROW($AS$7:$AS$2085)&lt;&gt;ROW(AS1877))*((S1877=0)*($S$7:$S$2085&gt;0)+(S1877&gt;0)*($S$7:$S$2085=0)))&gt;0,"SALONES UNIDOS",IF(SUMPRODUCT((AS1877=$AS$7:$AS$2085)*(AI1877=$AI$7:$AI$2085)*((AO1877&lt;$AP$7:$AP$2085)*(AP1877&gt;$AO$7:$AO$2085))*(ROW($AS$7:$AS$2085)&lt;&gt;ROW(AS1877)))&gt;0,"Cruzado","Sin cruce")))</f>
        <v>Sin cruce</v>
      </c>
    </row>
    <row r="1878" spans="3:46" ht="15.6" hidden="1" customHeight="1">
      <c r="C1878" s="496" t="s">
        <v>572</v>
      </c>
      <c r="D1878" s="15" t="s">
        <v>1135</v>
      </c>
      <c r="E1878" s="479">
        <v>20261</v>
      </c>
      <c r="F1878" s="503" t="s">
        <v>111</v>
      </c>
      <c r="G1878" s="497" t="s">
        <v>80</v>
      </c>
      <c r="H1878" s="503" t="s">
        <v>114</v>
      </c>
      <c r="I1878" s="503">
        <v>3</v>
      </c>
      <c r="J1878" s="503" t="s">
        <v>599</v>
      </c>
      <c r="K1878" s="503" t="s">
        <v>57</v>
      </c>
      <c r="L1878" s="499" t="s">
        <v>1156</v>
      </c>
      <c r="M1878" s="535" t="s">
        <v>1044</v>
      </c>
      <c r="N1878" s="15" t="s">
        <v>577</v>
      </c>
      <c r="O1878" s="15" t="s">
        <v>934</v>
      </c>
      <c r="P1878" s="503" t="s">
        <v>579</v>
      </c>
      <c r="Q1878" s="15">
        <v>0</v>
      </c>
      <c r="R1878" s="15">
        <v>2</v>
      </c>
      <c r="S1878" s="479">
        <v>2</v>
      </c>
      <c r="T1878" s="15">
        <v>3</v>
      </c>
      <c r="U1878" s="471"/>
      <c r="V1878" s="550">
        <v>15</v>
      </c>
      <c r="W1878" s="497">
        <v>71617775</v>
      </c>
      <c r="X1878" s="566" t="s">
        <v>480</v>
      </c>
      <c r="Y1878" s="572" t="s">
        <v>579</v>
      </c>
      <c r="Z1878" s="15"/>
      <c r="AA1878" s="15"/>
      <c r="AB1878" s="15"/>
      <c r="AC1878" s="493"/>
      <c r="AD1878" s="15"/>
      <c r="AE1878" s="15" t="s">
        <v>1117</v>
      </c>
      <c r="AF1878" s="497"/>
      <c r="AG1878" s="497"/>
      <c r="AH1878" s="497" t="s">
        <v>100</v>
      </c>
      <c r="AI1878" s="15">
        <v>7</v>
      </c>
      <c r="AJ1878" s="15">
        <v>11</v>
      </c>
      <c r="AK1878" s="15">
        <v>0</v>
      </c>
      <c r="AL1878" s="15">
        <v>12</v>
      </c>
      <c r="AM1878" s="15">
        <v>40</v>
      </c>
      <c r="AN1878" s="490">
        <f>IF(AJ1878="",S1878,ROUND(((((AL1878/24)+(AM1878/1440))-((AJ1878/24)+(AK1878/1440)))*1440/50),5))</f>
        <v>2</v>
      </c>
      <c r="AO1878" s="491">
        <f>AJ1878/24+AK1878/1440</f>
        <v>0.45833333333333331</v>
      </c>
      <c r="AP1878" s="491">
        <f>AL1878/24+AM1878/1440</f>
        <v>0.52777777777777779</v>
      </c>
      <c r="AQ1878" s="23" t="str" cm="1">
        <f t="array" ref="AQ1878">IF(X1878="","",IF(SUMPRODUCT((X1878=$X$7:$X$2085)*(AI1878=$AI$7:$AI$2085)*(AO1878=$AO$7:$AO$2085)*(AP1878=$AP$7:$AP$2085)*(ROW($X$7:$X$2085)&lt;&gt;ROW(X1878))*((S1878=0)*($S$7:$S$2085&gt;0)+(S1878&gt;0)*($S$7:$S$2085=0)))&gt;0,"SALONES UNIDOS",IF(SUMPRODUCT((X1878=$X$7:$X$2085)*(AI1878=$AI$7:$AI$2085)*((AO1878&lt;$AP$7:$AP$2085)*(AP1878&gt;$AO$7:$AO$2085))*(ROW($X$7:$X$2085)&lt;&gt;ROW(X1878)))&gt;0,"Cruzado","Sin cruce")))</f>
        <v>Sin cruce</v>
      </c>
      <c r="AR1878" s="23" t="str" cm="1">
        <f t="array" ref="AR1878">IF(AE1878="","",IF(SUMPRODUCT((AE1878=$AE$7:$AE$2085)*(AI1878=$AI$7:$AI$2085)*(AO1878=$AO$7:$AO$2085)*(AP1878=$AP$7:$AP$2085)*(ROW($AE$7:$AE$2085)&lt;&gt;ROW(AE1878))*((S1878=0)*($S$7:$S$2085&gt;0)+(S1878&gt;0)*($S$7:$S$2085=0)))&gt;0,"SALONES UNIDOS",IF(SUMPRODUCT((AE1878=$AE$7:$AE$2085)*(AI1878=$AI$7:$AI$2085)*((AO1878&lt;$AP$7:$AP$2085)*(AP1878&gt;$AO$7:$AO$2085))*(ROW($AE$7:$AE$2085)&lt;&gt;ROW(AE1878)))&gt;0,"Cruzado","Sin cruce")))</f>
        <v>Sin cruce</v>
      </c>
      <c r="AS1878" s="94" t="str">
        <f t="shared" si="38"/>
        <v>T43SUNAMPEC</v>
      </c>
      <c r="AT1878" s="94" t="str" cm="1">
        <f t="array" ref="AT1878">IF(AS1878="","",IF(SUMPRODUCT((AS1878=$AS$7:$AS$2085)*(AI1878=$AI$7:$AI$2085)*(AO1878=$AO$7:$AO$2085)*(AP1878=$AP$7:$AP$2085)*(ROW($AS$7:$AS$2085)&lt;&gt;ROW(AS1878))*((S1878=0)*($S$7:$S$2085&gt;0)+(S1878&gt;0)*($S$7:$S$2085=0)))&gt;0,"SALONES UNIDOS",IF(SUMPRODUCT((AS1878=$AS$7:$AS$2085)*(AI1878=$AI$7:$AI$2085)*((AO1878&lt;$AP$7:$AP$2085)*(AP1878&gt;$AO$7:$AO$2085))*(ROW($AS$7:$AS$2085)&lt;&gt;ROW(AS1878)))&gt;0,"Cruzado","Sin cruce")))</f>
        <v>Cruzado</v>
      </c>
    </row>
    <row r="1879" spans="3:46" ht="15.6" hidden="1" customHeight="1">
      <c r="C1879" s="496" t="s">
        <v>572</v>
      </c>
      <c r="D1879" s="15" t="s">
        <v>1135</v>
      </c>
      <c r="E1879" s="479">
        <v>20261</v>
      </c>
      <c r="F1879" s="503" t="s">
        <v>111</v>
      </c>
      <c r="G1879" s="497" t="s">
        <v>80</v>
      </c>
      <c r="H1879" s="503" t="s">
        <v>114</v>
      </c>
      <c r="I1879" s="503">
        <v>3</v>
      </c>
      <c r="J1879" s="503" t="s">
        <v>599</v>
      </c>
      <c r="K1879" s="503" t="s">
        <v>57</v>
      </c>
      <c r="L1879" s="499" t="s">
        <v>1156</v>
      </c>
      <c r="M1879" s="535" t="s">
        <v>1044</v>
      </c>
      <c r="N1879" s="15" t="s">
        <v>577</v>
      </c>
      <c r="O1879" s="15" t="s">
        <v>934</v>
      </c>
      <c r="P1879" s="503" t="s">
        <v>579</v>
      </c>
      <c r="Q1879" s="15">
        <v>0</v>
      </c>
      <c r="R1879" s="15">
        <v>2</v>
      </c>
      <c r="S1879" s="479">
        <v>0</v>
      </c>
      <c r="T1879" s="15">
        <v>3</v>
      </c>
      <c r="U1879" s="471"/>
      <c r="V1879" s="550">
        <v>15</v>
      </c>
      <c r="W1879" s="497">
        <v>71617775</v>
      </c>
      <c r="X1879" s="566" t="s">
        <v>480</v>
      </c>
      <c r="Y1879" s="572" t="s">
        <v>579</v>
      </c>
      <c r="Z1879" s="15"/>
      <c r="AA1879" s="15"/>
      <c r="AB1879" s="15"/>
      <c r="AC1879" s="493"/>
      <c r="AD1879" s="15"/>
      <c r="AE1879" s="15" t="s">
        <v>1117</v>
      </c>
      <c r="AF1879" s="497"/>
      <c r="AG1879" s="497"/>
      <c r="AH1879" s="497" t="s">
        <v>100</v>
      </c>
      <c r="AI1879" s="15">
        <v>7</v>
      </c>
      <c r="AJ1879" s="15">
        <v>12</v>
      </c>
      <c r="AK1879" s="15">
        <v>40</v>
      </c>
      <c r="AL1879" s="15">
        <v>14</v>
      </c>
      <c r="AM1879" s="15">
        <v>20</v>
      </c>
      <c r="AN1879" s="490">
        <f>IF(AJ1879="",S1879,ROUND(((((AL1879/24)+(AM1879/1440))-((AJ1879/24)+(AK1879/1440)))*1440/50),5))</f>
        <v>2</v>
      </c>
      <c r="AO1879" s="491">
        <f>AJ1879/24+AK1879/1440</f>
        <v>0.52777777777777779</v>
      </c>
      <c r="AP1879" s="491">
        <f>AL1879/24+AM1879/1440</f>
        <v>0.59722222222222221</v>
      </c>
      <c r="AQ1879" s="23" t="str" cm="1">
        <f t="array" ref="AQ1879">IF(X1879="","",IF(SUMPRODUCT((X1879=$X$7:$X$2085)*(AI1879=$AI$7:$AI$2085)*(AO1879=$AO$7:$AO$2085)*(AP1879=$AP$7:$AP$2085)*(ROW($X$7:$X$2085)&lt;&gt;ROW(X1879))*((S1879=0)*($S$7:$S$2085&gt;0)+(S1879&gt;0)*($S$7:$S$2085=0)))&gt;0,"SALONES UNIDOS",IF(SUMPRODUCT((X1879=$X$7:$X$2085)*(AI1879=$AI$7:$AI$2085)*((AO1879&lt;$AP$7:$AP$2085)*(AP1879&gt;$AO$7:$AO$2085))*(ROW($X$7:$X$2085)&lt;&gt;ROW(X1879)))&gt;0,"Cruzado","Sin cruce")))</f>
        <v>Sin cruce</v>
      </c>
      <c r="AR1879" s="23" t="str" cm="1">
        <f t="array" ref="AR1879">IF(AE1879="","",IF(SUMPRODUCT((AE1879=$AE$7:$AE$2085)*(AI1879=$AI$7:$AI$2085)*(AO1879=$AO$7:$AO$2085)*(AP1879=$AP$7:$AP$2085)*(ROW($AE$7:$AE$2085)&lt;&gt;ROW(AE1879))*((S1879=0)*($S$7:$S$2085&gt;0)+(S1879&gt;0)*($S$7:$S$2085=0)))&gt;0,"SALONES UNIDOS",IF(SUMPRODUCT((AE1879=$AE$7:$AE$2085)*(AI1879=$AI$7:$AI$2085)*((AO1879&lt;$AP$7:$AP$2085)*(AP1879&gt;$AO$7:$AO$2085))*(ROW($AE$7:$AE$2085)&lt;&gt;ROW(AE1879)))&gt;0,"Cruzado","Sin cruce")))</f>
        <v>Sin cruce</v>
      </c>
      <c r="AS1879" s="94" t="str">
        <f t="shared" si="38"/>
        <v>T43SUNAMPEC</v>
      </c>
      <c r="AT1879" s="94" t="str" cm="1">
        <f t="array" ref="AT1879">IF(AS1879="","",IF(SUMPRODUCT((AS1879=$AS$7:$AS$2085)*(AI1879=$AI$7:$AI$2085)*(AO1879=$AO$7:$AO$2085)*(AP1879=$AP$7:$AP$2085)*(ROW($AS$7:$AS$2085)&lt;&gt;ROW(AS1879))*((S1879=0)*($S$7:$S$2085&gt;0)+(S1879&gt;0)*($S$7:$S$2085=0)))&gt;0,"SALONES UNIDOS",IF(SUMPRODUCT((AS1879=$AS$7:$AS$2085)*(AI1879=$AI$7:$AI$2085)*((AO1879&lt;$AP$7:$AP$2085)*(AP1879&gt;$AO$7:$AO$2085))*(ROW($AS$7:$AS$2085)&lt;&gt;ROW(AS1879)))&gt;0,"Cruzado","Sin cruce")))</f>
        <v>Cruzado</v>
      </c>
    </row>
    <row r="1880" spans="3:46" ht="15.6" hidden="1" customHeight="1">
      <c r="C1880" s="496" t="s">
        <v>572</v>
      </c>
      <c r="D1880" s="15" t="s">
        <v>1135</v>
      </c>
      <c r="E1880" s="479">
        <v>20261</v>
      </c>
      <c r="F1880" s="503" t="s">
        <v>111</v>
      </c>
      <c r="G1880" s="497" t="s">
        <v>80</v>
      </c>
      <c r="H1880" s="503" t="s">
        <v>114</v>
      </c>
      <c r="I1880" s="503">
        <v>3</v>
      </c>
      <c r="J1880" s="503" t="s">
        <v>600</v>
      </c>
      <c r="K1880" s="503" t="s">
        <v>57</v>
      </c>
      <c r="L1880" s="499" t="s">
        <v>1156</v>
      </c>
      <c r="M1880" s="535" t="s">
        <v>1044</v>
      </c>
      <c r="N1880" s="15" t="s">
        <v>577</v>
      </c>
      <c r="O1880" s="15" t="s">
        <v>934</v>
      </c>
      <c r="P1880" s="503" t="s">
        <v>579</v>
      </c>
      <c r="Q1880" s="15">
        <v>0</v>
      </c>
      <c r="R1880" s="15">
        <v>2</v>
      </c>
      <c r="S1880" s="479">
        <v>2</v>
      </c>
      <c r="T1880" s="15">
        <v>3</v>
      </c>
      <c r="U1880" s="471"/>
      <c r="V1880" s="550">
        <v>15</v>
      </c>
      <c r="W1880" s="497">
        <v>71617775</v>
      </c>
      <c r="X1880" s="566" t="s">
        <v>480</v>
      </c>
      <c r="Y1880" s="572" t="s">
        <v>579</v>
      </c>
      <c r="Z1880" s="15"/>
      <c r="AA1880" s="15"/>
      <c r="AB1880" s="15"/>
      <c r="AC1880" s="493"/>
      <c r="AD1880" s="15"/>
      <c r="AE1880" s="15" t="s">
        <v>1117</v>
      </c>
      <c r="AF1880" s="497"/>
      <c r="AG1880" s="497"/>
      <c r="AH1880" s="497" t="s">
        <v>100</v>
      </c>
      <c r="AI1880" s="15">
        <v>7</v>
      </c>
      <c r="AJ1880" s="15">
        <v>7</v>
      </c>
      <c r="AK1880" s="15">
        <v>40</v>
      </c>
      <c r="AL1880" s="15">
        <v>9</v>
      </c>
      <c r="AM1880" s="15">
        <v>20</v>
      </c>
      <c r="AN1880" s="490">
        <f>IF(AJ1880="",S1880,ROUND(((((AL1880/24)+(AM1880/1440))-((AJ1880/24)+(AK1880/1440)))*1440/50),5))</f>
        <v>2</v>
      </c>
      <c r="AO1880" s="491">
        <f>AJ1880/24+AK1880/1440</f>
        <v>0.31944444444444448</v>
      </c>
      <c r="AP1880" s="491">
        <f>AL1880/24+AM1880/1440</f>
        <v>0.3888888888888889</v>
      </c>
      <c r="AQ1880" s="23" t="str" cm="1">
        <f t="array" ref="AQ1880">IF(X1880="","",IF(SUMPRODUCT((X1880=$X$7:$X$2085)*(AI1880=$AI$7:$AI$2085)*(AO1880=$AO$7:$AO$2085)*(AP1880=$AP$7:$AP$2085)*(ROW($X$7:$X$2085)&lt;&gt;ROW(X1880))*((S1880=0)*($S$7:$S$2085&gt;0)+(S1880&gt;0)*($S$7:$S$2085=0)))&gt;0,"SALONES UNIDOS",IF(SUMPRODUCT((X1880=$X$7:$X$2085)*(AI1880=$AI$7:$AI$2085)*((AO1880&lt;$AP$7:$AP$2085)*(AP1880&gt;$AO$7:$AO$2085))*(ROW($X$7:$X$2085)&lt;&gt;ROW(X1880)))&gt;0,"Cruzado","Sin cruce")))</f>
        <v>Sin cruce</v>
      </c>
      <c r="AR1880" s="23" t="str" cm="1">
        <f t="array" ref="AR1880">IF(AE1880="","",IF(SUMPRODUCT((AE1880=$AE$7:$AE$2085)*(AI1880=$AI$7:$AI$2085)*(AO1880=$AO$7:$AO$2085)*(AP1880=$AP$7:$AP$2085)*(ROW($AE$7:$AE$2085)&lt;&gt;ROW(AE1880))*((S1880=0)*($S$7:$S$2085&gt;0)+(S1880&gt;0)*($S$7:$S$2085=0)))&gt;0,"SALONES UNIDOS",IF(SUMPRODUCT((AE1880=$AE$7:$AE$2085)*(AI1880=$AI$7:$AI$2085)*((AO1880&lt;$AP$7:$AP$2085)*(AP1880&gt;$AO$7:$AO$2085))*(ROW($AE$7:$AE$2085)&lt;&gt;ROW(AE1880)))&gt;0,"Cruzado","Sin cruce")))</f>
        <v>Sin cruce</v>
      </c>
      <c r="AS1880" s="94" t="str">
        <f t="shared" si="38"/>
        <v>T43SUNAMPEC</v>
      </c>
      <c r="AT1880" s="94" t="str" cm="1">
        <f t="array" ref="AT1880">IF(AS1880="","",IF(SUMPRODUCT((AS1880=$AS$7:$AS$2085)*(AI1880=$AI$7:$AI$2085)*(AO1880=$AO$7:$AO$2085)*(AP1880=$AP$7:$AP$2085)*(ROW($AS$7:$AS$2085)&lt;&gt;ROW(AS1880))*((S1880=0)*($S$7:$S$2085&gt;0)+(S1880&gt;0)*($S$7:$S$2085=0)))&gt;0,"SALONES UNIDOS",IF(SUMPRODUCT((AS1880=$AS$7:$AS$2085)*(AI1880=$AI$7:$AI$2085)*((AO1880&lt;$AP$7:$AP$2085)*(AP1880&gt;$AO$7:$AO$2085))*(ROW($AS$7:$AS$2085)&lt;&gt;ROW(AS1880)))&gt;0,"Cruzado","Sin cruce")))</f>
        <v>Cruzado</v>
      </c>
    </row>
    <row r="1881" spans="3:46" ht="15.6" hidden="1" customHeight="1">
      <c r="C1881" s="496" t="s">
        <v>572</v>
      </c>
      <c r="D1881" s="15" t="s">
        <v>1135</v>
      </c>
      <c r="E1881" s="479">
        <v>20261</v>
      </c>
      <c r="F1881" s="503" t="s">
        <v>111</v>
      </c>
      <c r="G1881" s="497" t="s">
        <v>80</v>
      </c>
      <c r="H1881" s="503" t="s">
        <v>114</v>
      </c>
      <c r="I1881" s="503">
        <v>3</v>
      </c>
      <c r="J1881" s="503" t="s">
        <v>600</v>
      </c>
      <c r="K1881" s="503" t="s">
        <v>57</v>
      </c>
      <c r="L1881" s="499" t="s">
        <v>1156</v>
      </c>
      <c r="M1881" s="535" t="s">
        <v>1044</v>
      </c>
      <c r="N1881" s="15" t="s">
        <v>577</v>
      </c>
      <c r="O1881" s="15" t="s">
        <v>934</v>
      </c>
      <c r="P1881" s="503" t="s">
        <v>579</v>
      </c>
      <c r="Q1881" s="15">
        <v>0</v>
      </c>
      <c r="R1881" s="15">
        <v>2</v>
      </c>
      <c r="S1881" s="479">
        <v>0</v>
      </c>
      <c r="T1881" s="15">
        <v>3</v>
      </c>
      <c r="U1881" s="471"/>
      <c r="V1881" s="550">
        <v>15</v>
      </c>
      <c r="W1881" s="497">
        <v>71617775</v>
      </c>
      <c r="X1881" s="566" t="s">
        <v>480</v>
      </c>
      <c r="Y1881" s="572" t="s">
        <v>579</v>
      </c>
      <c r="Z1881" s="15"/>
      <c r="AA1881" s="15"/>
      <c r="AB1881" s="15"/>
      <c r="AC1881" s="493"/>
      <c r="AD1881" s="15"/>
      <c r="AE1881" s="15" t="s">
        <v>1117</v>
      </c>
      <c r="AF1881" s="497"/>
      <c r="AG1881" s="497"/>
      <c r="AH1881" s="497" t="s">
        <v>100</v>
      </c>
      <c r="AI1881" s="15">
        <v>7</v>
      </c>
      <c r="AJ1881" s="15">
        <v>9</v>
      </c>
      <c r="AK1881" s="15">
        <v>20</v>
      </c>
      <c r="AL1881" s="15">
        <v>11</v>
      </c>
      <c r="AM1881" s="15">
        <v>0</v>
      </c>
      <c r="AN1881" s="490">
        <f>IF(AJ1881="",S1881,ROUND(((((AL1881/24)+(AM1881/1440))-((AJ1881/24)+(AK1881/1440)))*1440/50),5))</f>
        <v>2</v>
      </c>
      <c r="AO1881" s="491">
        <f>AJ1881/24+AK1881/1440</f>
        <v>0.3888888888888889</v>
      </c>
      <c r="AP1881" s="491">
        <f>AL1881/24+AM1881/1440</f>
        <v>0.45833333333333331</v>
      </c>
      <c r="AQ1881" s="23" t="str" cm="1">
        <f t="array" ref="AQ1881">IF(X1881="","",IF(SUMPRODUCT((X1881=$X$7:$X$2085)*(AI1881=$AI$7:$AI$2085)*(AO1881=$AO$7:$AO$2085)*(AP1881=$AP$7:$AP$2085)*(ROW($X$7:$X$2085)&lt;&gt;ROW(X1881))*((S1881=0)*($S$7:$S$2085&gt;0)+(S1881&gt;0)*($S$7:$S$2085=0)))&gt;0,"SALONES UNIDOS",IF(SUMPRODUCT((X1881=$X$7:$X$2085)*(AI1881=$AI$7:$AI$2085)*((AO1881&lt;$AP$7:$AP$2085)*(AP1881&gt;$AO$7:$AO$2085))*(ROW($X$7:$X$2085)&lt;&gt;ROW(X1881)))&gt;0,"Cruzado","Sin cruce")))</f>
        <v>Sin cruce</v>
      </c>
      <c r="AR1881" s="23" t="str" cm="1">
        <f t="array" ref="AR1881">IF(AE1881="","",IF(SUMPRODUCT((AE1881=$AE$7:$AE$2085)*(AI1881=$AI$7:$AI$2085)*(AO1881=$AO$7:$AO$2085)*(AP1881=$AP$7:$AP$2085)*(ROW($AE$7:$AE$2085)&lt;&gt;ROW(AE1881))*((S1881=0)*($S$7:$S$2085&gt;0)+(S1881&gt;0)*($S$7:$S$2085=0)))&gt;0,"SALONES UNIDOS",IF(SUMPRODUCT((AE1881=$AE$7:$AE$2085)*(AI1881=$AI$7:$AI$2085)*((AO1881&lt;$AP$7:$AP$2085)*(AP1881&gt;$AO$7:$AO$2085))*(ROW($AE$7:$AE$2085)&lt;&gt;ROW(AE1881)))&gt;0,"Cruzado","Sin cruce")))</f>
        <v>Sin cruce</v>
      </c>
      <c r="AS1881" s="94" t="str">
        <f t="shared" si="38"/>
        <v>T43SUNAMPEC</v>
      </c>
      <c r="AT1881" s="94" t="str" cm="1">
        <f t="array" ref="AT1881">IF(AS1881="","",IF(SUMPRODUCT((AS1881=$AS$7:$AS$2085)*(AI1881=$AI$7:$AI$2085)*(AO1881=$AO$7:$AO$2085)*(AP1881=$AP$7:$AP$2085)*(ROW($AS$7:$AS$2085)&lt;&gt;ROW(AS1881))*((S1881=0)*($S$7:$S$2085&gt;0)+(S1881&gt;0)*($S$7:$S$2085=0)))&gt;0,"SALONES UNIDOS",IF(SUMPRODUCT((AS1881=$AS$7:$AS$2085)*(AI1881=$AI$7:$AI$2085)*((AO1881&lt;$AP$7:$AP$2085)*(AP1881&gt;$AO$7:$AO$2085))*(ROW($AS$7:$AS$2085)&lt;&gt;ROW(AS1881)))&gt;0,"Cruzado","Sin cruce")))</f>
        <v>Cruzado</v>
      </c>
    </row>
    <row r="1882" spans="3:46" ht="15.6" hidden="1" customHeight="1">
      <c r="C1882" s="496" t="s">
        <v>572</v>
      </c>
      <c r="D1882" s="15" t="s">
        <v>1135</v>
      </c>
      <c r="E1882" s="479">
        <v>20261</v>
      </c>
      <c r="F1882" s="503" t="s">
        <v>111</v>
      </c>
      <c r="G1882" s="497" t="s">
        <v>80</v>
      </c>
      <c r="H1882" s="503" t="s">
        <v>114</v>
      </c>
      <c r="I1882" s="503">
        <v>3</v>
      </c>
      <c r="J1882" s="503" t="s">
        <v>66</v>
      </c>
      <c r="K1882" s="503" t="s">
        <v>66</v>
      </c>
      <c r="L1882" s="499" t="s">
        <v>1149</v>
      </c>
      <c r="M1882" s="535" t="s">
        <v>747</v>
      </c>
      <c r="N1882" s="15" t="s">
        <v>577</v>
      </c>
      <c r="O1882" s="15" t="s">
        <v>934</v>
      </c>
      <c r="P1882" s="503" t="s">
        <v>624</v>
      </c>
      <c r="Q1882" s="15">
        <v>2</v>
      </c>
      <c r="R1882" s="15">
        <v>2</v>
      </c>
      <c r="S1882" s="479">
        <v>4</v>
      </c>
      <c r="T1882" s="15">
        <v>3</v>
      </c>
      <c r="U1882" s="471"/>
      <c r="V1882" s="550">
        <v>30</v>
      </c>
      <c r="W1882" s="497">
        <v>41134475</v>
      </c>
      <c r="X1882" s="566" t="s">
        <v>277</v>
      </c>
      <c r="Y1882" s="15" t="s">
        <v>624</v>
      </c>
      <c r="Z1882" s="15"/>
      <c r="AA1882" s="15"/>
      <c r="AB1882" s="15"/>
      <c r="AC1882" s="493"/>
      <c r="AD1882" s="15"/>
      <c r="AE1882" s="479"/>
      <c r="AF1882" s="497"/>
      <c r="AG1882" s="497"/>
      <c r="AH1882" s="15" t="s">
        <v>203</v>
      </c>
      <c r="AI1882" s="15">
        <v>4</v>
      </c>
      <c r="AJ1882" s="15">
        <v>19</v>
      </c>
      <c r="AK1882" s="15">
        <v>20</v>
      </c>
      <c r="AL1882" s="15">
        <v>22</v>
      </c>
      <c r="AM1882" s="15">
        <v>40</v>
      </c>
      <c r="AN1882" s="490">
        <f>IF(AJ1882="",S1882,ROUND(((((AL1882/24)+(AM1882/1440))-((AJ1882/24)+(AK1882/1440)))*1440/50),5))</f>
        <v>4</v>
      </c>
      <c r="AO1882" s="491">
        <f>AJ1882/24+AK1882/1440</f>
        <v>0.80555555555555547</v>
      </c>
      <c r="AP1882" s="491">
        <f>AL1882/24+AM1882/1440</f>
        <v>0.94444444444444442</v>
      </c>
      <c r="AQ1882" s="23" t="str" cm="1">
        <f t="array" ref="AQ1882">IF(X1882="","",IF(SUMPRODUCT((X1882=$X$7:$X$2085)*(AI1882=$AI$7:$AI$2085)*(AO1882=$AO$7:$AO$2085)*(AP1882=$AP$7:$AP$2085)*(ROW($X$7:$X$2085)&lt;&gt;ROW(X1882))*((S1882=0)*($S$7:$S$2085&gt;0)+(S1882&gt;0)*($S$7:$S$2085=0)))&gt;0,"SALONES UNIDOS",IF(SUMPRODUCT((X1882=$X$7:$X$2085)*(AI1882=$AI$7:$AI$2085)*((AO1882&lt;$AP$7:$AP$2085)*(AP1882&gt;$AO$7:$AO$2085))*(ROW($X$7:$X$2085)&lt;&gt;ROW(X1882)))&gt;0,"Cruzado","Sin cruce")))</f>
        <v>Sin cruce</v>
      </c>
      <c r="AR1882" s="23" t="str" cm="1">
        <f t="array" ref="AR1882">IF(AE1882="","",IF(SUMPRODUCT((AE1882=$AE$7:$AE$2085)*(AI1882=$AI$7:$AI$2085)*(AO1882=$AO$7:$AO$2085)*(AP1882=$AP$7:$AP$2085)*(ROW($AE$7:$AE$2085)&lt;&gt;ROW(AE1882))*((S1882=0)*($S$7:$S$2085&gt;0)+(S1882&gt;0)*($S$7:$S$2085=0)))&gt;0,"SALONES UNIDOS",IF(SUMPRODUCT((AE1882=$AE$7:$AE$2085)*(AI1882=$AI$7:$AI$2085)*((AO1882&lt;$AP$7:$AP$2085)*(AP1882&gt;$AO$7:$AO$2085))*(ROW($AE$7:$AE$2085)&lt;&gt;ROW(AE1882)))&gt;0,"Cruzado","Sin cruce")))</f>
        <v/>
      </c>
      <c r="AS1882" s="94" t="str">
        <f t="shared" si="38"/>
        <v>T43SUNAMPED</v>
      </c>
      <c r="AT1882" s="94" t="str" cm="1">
        <f t="array" ref="AT1882">IF(AS1882="","",IF(SUMPRODUCT((AS1882=$AS$7:$AS$2085)*(AI1882=$AI$7:$AI$2085)*(AO1882=$AO$7:$AO$2085)*(AP1882=$AP$7:$AP$2085)*(ROW($AS$7:$AS$2085)&lt;&gt;ROW(AS1882))*((S1882=0)*($S$7:$S$2085&gt;0)+(S1882&gt;0)*($S$7:$S$2085=0)))&gt;0,"SALONES UNIDOS",IF(SUMPRODUCT((AS1882=$AS$7:$AS$2085)*(AI1882=$AI$7:$AI$2085)*((AO1882&lt;$AP$7:$AP$2085)*(AP1882&gt;$AO$7:$AO$2085))*(ROW($AS$7:$AS$2085)&lt;&gt;ROW(AS1882)))&gt;0,"Cruzado","Sin cruce")))</f>
        <v>Sin cruce</v>
      </c>
    </row>
    <row r="1883" spans="3:46" ht="15.6" hidden="1" customHeight="1">
      <c r="C1883" s="496" t="s">
        <v>572</v>
      </c>
      <c r="D1883" s="15" t="s">
        <v>1135</v>
      </c>
      <c r="E1883" s="479">
        <v>20261</v>
      </c>
      <c r="F1883" s="503" t="s">
        <v>111</v>
      </c>
      <c r="G1883" s="497" t="s">
        <v>80</v>
      </c>
      <c r="H1883" s="503" t="s">
        <v>114</v>
      </c>
      <c r="I1883" s="503">
        <v>3</v>
      </c>
      <c r="J1883" s="503" t="s">
        <v>66</v>
      </c>
      <c r="K1883" s="503" t="s">
        <v>66</v>
      </c>
      <c r="L1883" s="499" t="s">
        <v>1150</v>
      </c>
      <c r="M1883" s="535" t="s">
        <v>858</v>
      </c>
      <c r="N1883" s="15" t="s">
        <v>586</v>
      </c>
      <c r="O1883" s="15" t="s">
        <v>934</v>
      </c>
      <c r="P1883" s="503" t="s">
        <v>624</v>
      </c>
      <c r="Q1883" s="15">
        <v>3</v>
      </c>
      <c r="R1883" s="15">
        <v>2</v>
      </c>
      <c r="S1883" s="479">
        <v>5</v>
      </c>
      <c r="T1883" s="15">
        <v>4</v>
      </c>
      <c r="U1883" s="471"/>
      <c r="V1883" s="550">
        <v>30</v>
      </c>
      <c r="W1883" s="497">
        <v>21575934</v>
      </c>
      <c r="X1883" s="566" t="s">
        <v>302</v>
      </c>
      <c r="Y1883" s="15" t="s">
        <v>624</v>
      </c>
      <c r="Z1883" s="15"/>
      <c r="AA1883" s="15"/>
      <c r="AB1883" s="15"/>
      <c r="AC1883" s="493"/>
      <c r="AD1883" s="15"/>
      <c r="AE1883" s="479"/>
      <c r="AF1883" s="497"/>
      <c r="AG1883" s="497"/>
      <c r="AH1883" s="15" t="s">
        <v>203</v>
      </c>
      <c r="AI1883" s="15">
        <v>1</v>
      </c>
      <c r="AJ1883" s="15">
        <v>19</v>
      </c>
      <c r="AK1883" s="15">
        <v>20</v>
      </c>
      <c r="AL1883" s="15">
        <v>23</v>
      </c>
      <c r="AM1883" s="15">
        <v>30</v>
      </c>
      <c r="AN1883" s="490">
        <f>IF(AJ1883="",S1883,ROUND(((((AL1883/24)+(AM1883/1440))-((AJ1883/24)+(AK1883/1440)))*1440/50),5))</f>
        <v>5</v>
      </c>
      <c r="AO1883" s="491">
        <f>AJ1883/24+AK1883/1440</f>
        <v>0.80555555555555547</v>
      </c>
      <c r="AP1883" s="491">
        <f>AL1883/24+AM1883/1440</f>
        <v>0.97916666666666674</v>
      </c>
      <c r="AQ1883" s="23" t="str" cm="1">
        <f t="array" ref="AQ1883">IF(X1883="","",IF(SUMPRODUCT((X1883=$X$7:$X$2085)*(AI1883=$AI$7:$AI$2085)*(AO1883=$AO$7:$AO$2085)*(AP1883=$AP$7:$AP$2085)*(ROW($X$7:$X$2085)&lt;&gt;ROW(X1883))*((S1883=0)*($S$7:$S$2085&gt;0)+(S1883&gt;0)*($S$7:$S$2085=0)))&gt;0,"SALONES UNIDOS",IF(SUMPRODUCT((X1883=$X$7:$X$2085)*(AI1883=$AI$7:$AI$2085)*((AO1883&lt;$AP$7:$AP$2085)*(AP1883&gt;$AO$7:$AO$2085))*(ROW($X$7:$X$2085)&lt;&gt;ROW(X1883)))&gt;0,"Cruzado","Sin cruce")))</f>
        <v>Sin cruce</v>
      </c>
      <c r="AR1883" s="23" t="str" cm="1">
        <f t="array" ref="AR1883">IF(AE1883="","",IF(SUMPRODUCT((AE1883=$AE$7:$AE$2085)*(AI1883=$AI$7:$AI$2085)*(AO1883=$AO$7:$AO$2085)*(AP1883=$AP$7:$AP$2085)*(ROW($AE$7:$AE$2085)&lt;&gt;ROW(AE1883))*((S1883=0)*($S$7:$S$2085&gt;0)+(S1883&gt;0)*($S$7:$S$2085=0)))&gt;0,"SALONES UNIDOS",IF(SUMPRODUCT((AE1883=$AE$7:$AE$2085)*(AI1883=$AI$7:$AI$2085)*((AO1883&lt;$AP$7:$AP$2085)*(AP1883&gt;$AO$7:$AO$2085))*(ROW($AE$7:$AE$2085)&lt;&gt;ROW(AE1883)))&gt;0,"Cruzado","Sin cruce")))</f>
        <v/>
      </c>
      <c r="AS1883" s="94" t="str">
        <f t="shared" si="38"/>
        <v>T43SUNAMPED</v>
      </c>
      <c r="AT1883" s="94" t="str" cm="1">
        <f t="array" ref="AT1883">IF(AS1883="","",IF(SUMPRODUCT((AS1883=$AS$7:$AS$2085)*(AI1883=$AI$7:$AI$2085)*(AO1883=$AO$7:$AO$2085)*(AP1883=$AP$7:$AP$2085)*(ROW($AS$7:$AS$2085)&lt;&gt;ROW(AS1883))*((S1883=0)*($S$7:$S$2085&gt;0)+(S1883&gt;0)*($S$7:$S$2085=0)))&gt;0,"SALONES UNIDOS",IF(SUMPRODUCT((AS1883=$AS$7:$AS$2085)*(AI1883=$AI$7:$AI$2085)*((AO1883&lt;$AP$7:$AP$2085)*(AP1883&gt;$AO$7:$AO$2085))*(ROW($AS$7:$AS$2085)&lt;&gt;ROW(AS1883)))&gt;0,"Cruzado","Sin cruce")))</f>
        <v>Sin cruce</v>
      </c>
    </row>
    <row r="1884" spans="3:46" ht="15.6" hidden="1" customHeight="1">
      <c r="C1884" s="496" t="s">
        <v>572</v>
      </c>
      <c r="D1884" s="15" t="s">
        <v>1135</v>
      </c>
      <c r="E1884" s="479">
        <v>20261</v>
      </c>
      <c r="F1884" s="503" t="s">
        <v>111</v>
      </c>
      <c r="G1884" s="497" t="s">
        <v>80</v>
      </c>
      <c r="H1884" s="503" t="s">
        <v>114</v>
      </c>
      <c r="I1884" s="503">
        <v>3</v>
      </c>
      <c r="J1884" s="503" t="s">
        <v>66</v>
      </c>
      <c r="K1884" s="503" t="s">
        <v>66</v>
      </c>
      <c r="L1884" s="499" t="s">
        <v>1151</v>
      </c>
      <c r="M1884" s="535" t="s">
        <v>1152</v>
      </c>
      <c r="N1884" s="15" t="s">
        <v>710</v>
      </c>
      <c r="O1884" s="15" t="s">
        <v>934</v>
      </c>
      <c r="P1884" s="503" t="s">
        <v>579</v>
      </c>
      <c r="Q1884" s="15">
        <v>3</v>
      </c>
      <c r="R1884" s="15">
        <v>2</v>
      </c>
      <c r="S1884" s="479">
        <v>5</v>
      </c>
      <c r="T1884" s="15">
        <v>4</v>
      </c>
      <c r="U1884" s="471"/>
      <c r="V1884" s="550">
        <v>30</v>
      </c>
      <c r="W1884" s="497">
        <v>10273261</v>
      </c>
      <c r="X1884" s="566" t="s">
        <v>469</v>
      </c>
      <c r="Y1884" s="572" t="s">
        <v>624</v>
      </c>
      <c r="Z1884" s="15"/>
      <c r="AA1884" s="15"/>
      <c r="AB1884" s="15"/>
      <c r="AC1884" s="493"/>
      <c r="AD1884" s="15"/>
      <c r="AE1884" s="479"/>
      <c r="AF1884" s="497"/>
      <c r="AG1884" s="497"/>
      <c r="AH1884" s="15" t="s">
        <v>203</v>
      </c>
      <c r="AI1884" s="15">
        <v>5</v>
      </c>
      <c r="AJ1884" s="15">
        <v>18</v>
      </c>
      <c r="AK1884" s="15">
        <v>30</v>
      </c>
      <c r="AL1884" s="15">
        <v>22</v>
      </c>
      <c r="AM1884" s="15">
        <v>40</v>
      </c>
      <c r="AN1884" s="490">
        <f>IF(AJ1884="",S1884,ROUND(((((AL1884/24)+(AM1884/1440))-((AJ1884/24)+(AK1884/1440)))*1440/50),5))</f>
        <v>5</v>
      </c>
      <c r="AO1884" s="491">
        <f>AJ1884/24+AK1884/1440</f>
        <v>0.77083333333333337</v>
      </c>
      <c r="AP1884" s="491">
        <f>AL1884/24+AM1884/1440</f>
        <v>0.94444444444444442</v>
      </c>
      <c r="AQ1884" s="23" t="str" cm="1">
        <f t="array" ref="AQ1884">IF(X1884="","",IF(SUMPRODUCT((X1884=$X$7:$X$2085)*(AI1884=$AI$7:$AI$2085)*(AO1884=$AO$7:$AO$2085)*(AP1884=$AP$7:$AP$2085)*(ROW($X$7:$X$2085)&lt;&gt;ROW(X1884))*((S1884=0)*($S$7:$S$2085&gt;0)+(S1884&gt;0)*($S$7:$S$2085=0)))&gt;0,"SALONES UNIDOS",IF(SUMPRODUCT((X1884=$X$7:$X$2085)*(AI1884=$AI$7:$AI$2085)*((AO1884&lt;$AP$7:$AP$2085)*(AP1884&gt;$AO$7:$AO$2085))*(ROW($X$7:$X$2085)&lt;&gt;ROW(X1884)))&gt;0,"Cruzado","Sin cruce")))</f>
        <v>Sin cruce</v>
      </c>
      <c r="AR1884" s="23" t="str" cm="1">
        <f t="array" ref="AR1884">IF(AE1884="","",IF(SUMPRODUCT((AE1884=$AE$7:$AE$2085)*(AI1884=$AI$7:$AI$2085)*(AO1884=$AO$7:$AO$2085)*(AP1884=$AP$7:$AP$2085)*(ROW($AE$7:$AE$2085)&lt;&gt;ROW(AE1884))*((S1884=0)*($S$7:$S$2085&gt;0)+(S1884&gt;0)*($S$7:$S$2085=0)))&gt;0,"SALONES UNIDOS",IF(SUMPRODUCT((AE1884=$AE$7:$AE$2085)*(AI1884=$AI$7:$AI$2085)*((AO1884&lt;$AP$7:$AP$2085)*(AP1884&gt;$AO$7:$AO$2085))*(ROW($AE$7:$AE$2085)&lt;&gt;ROW(AE1884)))&gt;0,"Cruzado","Sin cruce")))</f>
        <v/>
      </c>
      <c r="AS1884" s="94" t="str">
        <f t="shared" si="38"/>
        <v>T43SUNAMPED</v>
      </c>
      <c r="AT1884" s="94" t="str" cm="1">
        <f t="array" ref="AT1884">IF(AS1884="","",IF(SUMPRODUCT((AS1884=$AS$7:$AS$2085)*(AI1884=$AI$7:$AI$2085)*(AO1884=$AO$7:$AO$2085)*(AP1884=$AP$7:$AP$2085)*(ROW($AS$7:$AS$2085)&lt;&gt;ROW(AS1884))*((S1884=0)*($S$7:$S$2085&gt;0)+(S1884&gt;0)*($S$7:$S$2085=0)))&gt;0,"SALONES UNIDOS",IF(SUMPRODUCT((AS1884=$AS$7:$AS$2085)*(AI1884=$AI$7:$AI$2085)*((AO1884&lt;$AP$7:$AP$2085)*(AP1884&gt;$AO$7:$AO$2085))*(ROW($AS$7:$AS$2085)&lt;&gt;ROW(AS1884)))&gt;0,"Cruzado","Sin cruce")))</f>
        <v>Sin cruce</v>
      </c>
    </row>
    <row r="1885" spans="3:46" ht="15.6" hidden="1" customHeight="1">
      <c r="C1885" s="496" t="s">
        <v>572</v>
      </c>
      <c r="D1885" s="15" t="s">
        <v>1135</v>
      </c>
      <c r="E1885" s="479">
        <v>20261</v>
      </c>
      <c r="F1885" s="503" t="s">
        <v>111</v>
      </c>
      <c r="G1885" s="497" t="s">
        <v>80</v>
      </c>
      <c r="H1885" s="503" t="s">
        <v>114</v>
      </c>
      <c r="I1885" s="503">
        <v>3</v>
      </c>
      <c r="J1885" s="503" t="s">
        <v>66</v>
      </c>
      <c r="K1885" s="503" t="s">
        <v>66</v>
      </c>
      <c r="L1885" s="499" t="s">
        <v>1153</v>
      </c>
      <c r="M1885" s="535" t="s">
        <v>1042</v>
      </c>
      <c r="N1885" s="15" t="s">
        <v>577</v>
      </c>
      <c r="O1885" s="15" t="s">
        <v>934</v>
      </c>
      <c r="P1885" s="503" t="s">
        <v>579</v>
      </c>
      <c r="Q1885" s="15">
        <v>2</v>
      </c>
      <c r="R1885" s="15">
        <v>0</v>
      </c>
      <c r="S1885" s="479">
        <v>2</v>
      </c>
      <c r="T1885" s="15">
        <v>4</v>
      </c>
      <c r="U1885" s="471"/>
      <c r="V1885" s="550">
        <v>30</v>
      </c>
      <c r="W1885" s="497">
        <v>72155412</v>
      </c>
      <c r="X1885" s="566" t="s">
        <v>505</v>
      </c>
      <c r="Y1885" s="572" t="s">
        <v>624</v>
      </c>
      <c r="Z1885" s="15"/>
      <c r="AA1885" s="15"/>
      <c r="AB1885" s="15"/>
      <c r="AC1885" s="493"/>
      <c r="AD1885" s="15"/>
      <c r="AE1885" s="479"/>
      <c r="AF1885" s="497"/>
      <c r="AG1885" s="497"/>
      <c r="AH1885" s="497" t="s">
        <v>582</v>
      </c>
      <c r="AI1885" s="15">
        <v>3</v>
      </c>
      <c r="AJ1885" s="15">
        <v>18</v>
      </c>
      <c r="AK1885" s="15">
        <v>30</v>
      </c>
      <c r="AL1885" s="15">
        <v>20</v>
      </c>
      <c r="AM1885" s="15">
        <v>10</v>
      </c>
      <c r="AN1885" s="490">
        <f>IF(AJ1885="",S1885,ROUND(((((AL1885/24)+(AM1885/1440))-((AJ1885/24)+(AK1885/1440)))*1440/50),5))</f>
        <v>2</v>
      </c>
      <c r="AO1885" s="491">
        <f>AJ1885/24+AK1885/1440</f>
        <v>0.77083333333333337</v>
      </c>
      <c r="AP1885" s="491">
        <f>AL1885/24+AM1885/1440</f>
        <v>0.84027777777777779</v>
      </c>
      <c r="AQ1885" s="23" t="str" cm="1">
        <f t="array" ref="AQ1885">IF(X1885="","",IF(SUMPRODUCT((X1885=$X$7:$X$2085)*(AI1885=$AI$7:$AI$2085)*(AO1885=$AO$7:$AO$2085)*(AP1885=$AP$7:$AP$2085)*(ROW($X$7:$X$2085)&lt;&gt;ROW(X1885))*((S1885=0)*($S$7:$S$2085&gt;0)+(S1885&gt;0)*($S$7:$S$2085=0)))&gt;0,"SALONES UNIDOS",IF(SUMPRODUCT((X1885=$X$7:$X$2085)*(AI1885=$AI$7:$AI$2085)*((AO1885&lt;$AP$7:$AP$2085)*(AP1885&gt;$AO$7:$AO$2085))*(ROW($X$7:$X$2085)&lt;&gt;ROW(X1885)))&gt;0,"Cruzado","Sin cruce")))</f>
        <v>Sin cruce</v>
      </c>
      <c r="AR1885" s="23" t="str" cm="1">
        <f t="array" ref="AR1885">IF(AE1885="","",IF(SUMPRODUCT((AE1885=$AE$7:$AE$2085)*(AI1885=$AI$7:$AI$2085)*(AO1885=$AO$7:$AO$2085)*(AP1885=$AP$7:$AP$2085)*(ROW($AE$7:$AE$2085)&lt;&gt;ROW(AE1885))*((S1885=0)*($S$7:$S$2085&gt;0)+(S1885&gt;0)*($S$7:$S$2085=0)))&gt;0,"SALONES UNIDOS",IF(SUMPRODUCT((AE1885=$AE$7:$AE$2085)*(AI1885=$AI$7:$AI$2085)*((AO1885&lt;$AP$7:$AP$2085)*(AP1885&gt;$AO$7:$AO$2085))*(ROW($AE$7:$AE$2085)&lt;&gt;ROW(AE1885)))&gt;0,"Cruzado","Sin cruce")))</f>
        <v/>
      </c>
      <c r="AS1885" s="94" t="str">
        <f t="shared" si="38"/>
        <v>T43SUNAMPED</v>
      </c>
      <c r="AT1885" s="94" t="str" cm="1">
        <f t="array" ref="AT1885">IF(AS1885="","",IF(SUMPRODUCT((AS1885=$AS$7:$AS$2085)*(AI1885=$AI$7:$AI$2085)*(AO1885=$AO$7:$AO$2085)*(AP1885=$AP$7:$AP$2085)*(ROW($AS$7:$AS$2085)&lt;&gt;ROW(AS1885))*((S1885=0)*($S$7:$S$2085&gt;0)+(S1885&gt;0)*($S$7:$S$2085=0)))&gt;0,"SALONES UNIDOS",IF(SUMPRODUCT((AS1885=$AS$7:$AS$2085)*(AI1885=$AI$7:$AI$2085)*((AO1885&lt;$AP$7:$AP$2085)*(AP1885&gt;$AO$7:$AO$2085))*(ROW($AS$7:$AS$2085)&lt;&gt;ROW(AS1885)))&gt;0,"Cruzado","Sin cruce")))</f>
        <v>Sin cruce</v>
      </c>
    </row>
    <row r="1886" spans="3:46" ht="15.6" hidden="1" customHeight="1">
      <c r="C1886" s="496" t="s">
        <v>572</v>
      </c>
      <c r="D1886" s="15" t="s">
        <v>1135</v>
      </c>
      <c r="E1886" s="479">
        <v>20261</v>
      </c>
      <c r="F1886" s="503" t="s">
        <v>111</v>
      </c>
      <c r="G1886" s="497" t="s">
        <v>80</v>
      </c>
      <c r="H1886" s="503" t="s">
        <v>114</v>
      </c>
      <c r="I1886" s="503">
        <v>3</v>
      </c>
      <c r="J1886" s="503" t="s">
        <v>602</v>
      </c>
      <c r="K1886" s="503" t="s">
        <v>66</v>
      </c>
      <c r="L1886" s="499" t="s">
        <v>1153</v>
      </c>
      <c r="M1886" s="535" t="s">
        <v>1042</v>
      </c>
      <c r="N1886" s="15" t="s">
        <v>577</v>
      </c>
      <c r="O1886" s="15" t="s">
        <v>934</v>
      </c>
      <c r="P1886" s="503" t="s">
        <v>579</v>
      </c>
      <c r="Q1886" s="15">
        <v>0</v>
      </c>
      <c r="R1886" s="15">
        <v>4</v>
      </c>
      <c r="S1886" s="531">
        <v>4</v>
      </c>
      <c r="T1886" s="15">
        <v>4</v>
      </c>
      <c r="U1886" s="471"/>
      <c r="V1886" s="550">
        <v>15</v>
      </c>
      <c r="W1886" s="497">
        <v>72155412</v>
      </c>
      <c r="X1886" s="566" t="s">
        <v>505</v>
      </c>
      <c r="Y1886" s="572" t="s">
        <v>579</v>
      </c>
      <c r="Z1886" s="15"/>
      <c r="AA1886" s="15"/>
      <c r="AB1886" s="15"/>
      <c r="AC1886" s="493"/>
      <c r="AD1886" s="15"/>
      <c r="AE1886" s="15" t="s">
        <v>1112</v>
      </c>
      <c r="AF1886" s="497"/>
      <c r="AG1886" s="497"/>
      <c r="AH1886" s="497" t="s">
        <v>100</v>
      </c>
      <c r="AI1886" s="15">
        <v>6</v>
      </c>
      <c r="AJ1886" s="15">
        <v>14</v>
      </c>
      <c r="AK1886" s="15">
        <v>20</v>
      </c>
      <c r="AL1886" s="15">
        <v>17</v>
      </c>
      <c r="AM1886" s="15">
        <v>40</v>
      </c>
      <c r="AN1886" s="490">
        <f>IF(AJ1886="",S1886,ROUND(((((AL1886/24)+(AM1886/1440))-((AJ1886/24)+(AK1886/1440)))*1440/50),5))</f>
        <v>4</v>
      </c>
      <c r="AO1886" s="491">
        <f>AJ1886/24+AK1886/1440</f>
        <v>0.59722222222222221</v>
      </c>
      <c r="AP1886" s="491">
        <f>AL1886/24+AM1886/1440</f>
        <v>0.73611111111111116</v>
      </c>
      <c r="AQ1886" s="23" t="str" cm="1">
        <f t="array" ref="AQ1886">IF(X1886="","",IF(SUMPRODUCT((X1886=$X$7:$X$2085)*(AI1886=$AI$7:$AI$2085)*(AO1886=$AO$7:$AO$2085)*(AP1886=$AP$7:$AP$2085)*(ROW($X$7:$X$2085)&lt;&gt;ROW(X1886))*((S1886=0)*($S$7:$S$2085&gt;0)+(S1886&gt;0)*($S$7:$S$2085=0)))&gt;0,"SALONES UNIDOS",IF(SUMPRODUCT((X1886=$X$7:$X$2085)*(AI1886=$AI$7:$AI$2085)*((AO1886&lt;$AP$7:$AP$2085)*(AP1886&gt;$AO$7:$AO$2085))*(ROW($X$7:$X$2085)&lt;&gt;ROW(X1886)))&gt;0,"Cruzado","Sin cruce")))</f>
        <v>Sin cruce</v>
      </c>
      <c r="AR1886" s="23" t="str" cm="1">
        <f t="array" ref="AR1886">IF(AE1886="","",IF(SUMPRODUCT((AE1886=$AE$7:$AE$2085)*(AI1886=$AI$7:$AI$2085)*(AO1886=$AO$7:$AO$2085)*(AP1886=$AP$7:$AP$2085)*(ROW($AE$7:$AE$2085)&lt;&gt;ROW(AE1886))*((S1886=0)*($S$7:$S$2085&gt;0)+(S1886&gt;0)*($S$7:$S$2085=0)))&gt;0,"SALONES UNIDOS",IF(SUMPRODUCT((AE1886=$AE$7:$AE$2085)*(AI1886=$AI$7:$AI$2085)*((AO1886&lt;$AP$7:$AP$2085)*(AP1886&gt;$AO$7:$AO$2085))*(ROW($AE$7:$AE$2085)&lt;&gt;ROW(AE1886)))&gt;0,"Cruzado","Sin cruce")))</f>
        <v>Sin cruce</v>
      </c>
      <c r="AS1886" s="94" t="str">
        <f t="shared" ref="AS1886:AS1903" si="39">TRIM(CONCATENATE(H1886,I1886,F1886,K1886))</f>
        <v>T43SUNAMPED</v>
      </c>
      <c r="AT1886" s="94" t="str" cm="1">
        <f t="array" ref="AT1886">IF(AS1886="","",IF(SUMPRODUCT((AS1886=$AS$7:$AS$2085)*(AI1886=$AI$7:$AI$2085)*(AO1886=$AO$7:$AO$2085)*(AP1886=$AP$7:$AP$2085)*(ROW($AS$7:$AS$2085)&lt;&gt;ROW(AS1886))*((S1886=0)*($S$7:$S$2085&gt;0)+(S1886&gt;0)*($S$7:$S$2085=0)))&gt;0,"SALONES UNIDOS",IF(SUMPRODUCT((AS1886=$AS$7:$AS$2085)*(AI1886=$AI$7:$AI$2085)*((AO1886&lt;$AP$7:$AP$2085)*(AP1886&gt;$AO$7:$AO$2085))*(ROW($AS$7:$AS$2085)&lt;&gt;ROW(AS1886)))&gt;0,"Cruzado","Sin cruce")))</f>
        <v>Sin cruce</v>
      </c>
    </row>
    <row r="1887" spans="3:46" ht="15.6" hidden="1" customHeight="1">
      <c r="C1887" s="496" t="s">
        <v>572</v>
      </c>
      <c r="D1887" s="15" t="s">
        <v>1135</v>
      </c>
      <c r="E1887" s="479">
        <v>20261</v>
      </c>
      <c r="F1887" s="503" t="s">
        <v>111</v>
      </c>
      <c r="G1887" s="497" t="s">
        <v>80</v>
      </c>
      <c r="H1887" s="503" t="s">
        <v>114</v>
      </c>
      <c r="I1887" s="503">
        <v>3</v>
      </c>
      <c r="J1887" s="503" t="s">
        <v>602</v>
      </c>
      <c r="K1887" s="503" t="s">
        <v>66</v>
      </c>
      <c r="L1887" s="499" t="s">
        <v>1153</v>
      </c>
      <c r="M1887" s="535" t="s">
        <v>1042</v>
      </c>
      <c r="N1887" s="15" t="s">
        <v>577</v>
      </c>
      <c r="O1887" s="15" t="s">
        <v>934</v>
      </c>
      <c r="P1887" s="503" t="s">
        <v>579</v>
      </c>
      <c r="Q1887" s="15">
        <v>0</v>
      </c>
      <c r="R1887" s="15">
        <v>4</v>
      </c>
      <c r="S1887" s="531">
        <v>0</v>
      </c>
      <c r="T1887" s="15">
        <v>4</v>
      </c>
      <c r="U1887" s="471"/>
      <c r="V1887" s="550">
        <v>15</v>
      </c>
      <c r="W1887" s="497">
        <v>72155412</v>
      </c>
      <c r="X1887" s="566" t="s">
        <v>505</v>
      </c>
      <c r="Y1887" s="572" t="s">
        <v>579</v>
      </c>
      <c r="Z1887" s="15"/>
      <c r="AA1887" s="15"/>
      <c r="AB1887" s="15"/>
      <c r="AC1887" s="493"/>
      <c r="AD1887" s="15"/>
      <c r="AE1887" s="15" t="s">
        <v>1112</v>
      </c>
      <c r="AF1887" s="497"/>
      <c r="AG1887" s="497"/>
      <c r="AH1887" s="497" t="s">
        <v>100</v>
      </c>
      <c r="AI1887" s="15">
        <v>7</v>
      </c>
      <c r="AJ1887" s="15">
        <v>14</v>
      </c>
      <c r="AK1887" s="15">
        <v>20</v>
      </c>
      <c r="AL1887" s="15">
        <v>17</v>
      </c>
      <c r="AM1887" s="15">
        <v>40</v>
      </c>
      <c r="AN1887" s="490">
        <f>IF(AJ1887="",S1887,ROUND(((((AL1887/24)+(AM1887/1440))-((AJ1887/24)+(AK1887/1440)))*1440/50),5))</f>
        <v>4</v>
      </c>
      <c r="AO1887" s="491">
        <f>AJ1887/24+AK1887/1440</f>
        <v>0.59722222222222221</v>
      </c>
      <c r="AP1887" s="491">
        <f>AL1887/24+AM1887/1440</f>
        <v>0.73611111111111116</v>
      </c>
      <c r="AQ1887" s="23" t="str" cm="1">
        <f t="array" ref="AQ1887">IF(X1887="","",IF(SUMPRODUCT((X1887=$X$7:$X$2085)*(AI1887=$AI$7:$AI$2085)*(AO1887=$AO$7:$AO$2085)*(AP1887=$AP$7:$AP$2085)*(ROW($X$7:$X$2085)&lt;&gt;ROW(X1887))*((S1887=0)*($S$7:$S$2085&gt;0)+(S1887&gt;0)*($S$7:$S$2085=0)))&gt;0,"SALONES UNIDOS",IF(SUMPRODUCT((X1887=$X$7:$X$2085)*(AI1887=$AI$7:$AI$2085)*((AO1887&lt;$AP$7:$AP$2085)*(AP1887&gt;$AO$7:$AO$2085))*(ROW($X$7:$X$2085)&lt;&gt;ROW(X1887)))&gt;0,"Cruzado","Sin cruce")))</f>
        <v>Sin cruce</v>
      </c>
      <c r="AR1887" s="23" t="str" cm="1">
        <f t="array" ref="AR1887">IF(AE1887="","",IF(SUMPRODUCT((AE1887=$AE$7:$AE$2085)*(AI1887=$AI$7:$AI$2085)*(AO1887=$AO$7:$AO$2085)*(AP1887=$AP$7:$AP$2085)*(ROW($AE$7:$AE$2085)&lt;&gt;ROW(AE1887))*((S1887=0)*($S$7:$S$2085&gt;0)+(S1887&gt;0)*($S$7:$S$2085=0)))&gt;0,"SALONES UNIDOS",IF(SUMPRODUCT((AE1887=$AE$7:$AE$2085)*(AI1887=$AI$7:$AI$2085)*((AO1887&lt;$AP$7:$AP$2085)*(AP1887&gt;$AO$7:$AO$2085))*(ROW($AE$7:$AE$2085)&lt;&gt;ROW(AE1887)))&gt;0,"Cruzado","Sin cruce")))</f>
        <v>Sin cruce</v>
      </c>
      <c r="AS1887" s="94" t="str">
        <f t="shared" si="39"/>
        <v>T43SUNAMPED</v>
      </c>
      <c r="AT1887" s="94" t="str" cm="1">
        <f t="array" ref="AT1887">IF(AS1887="","",IF(SUMPRODUCT((AS1887=$AS$7:$AS$2085)*(AI1887=$AI$7:$AI$2085)*(AO1887=$AO$7:$AO$2085)*(AP1887=$AP$7:$AP$2085)*(ROW($AS$7:$AS$2085)&lt;&gt;ROW(AS1887))*((S1887=0)*($S$7:$S$2085&gt;0)+(S1887&gt;0)*($S$7:$S$2085=0)))&gt;0,"SALONES UNIDOS",IF(SUMPRODUCT((AS1887=$AS$7:$AS$2085)*(AI1887=$AI$7:$AI$2085)*((AO1887&lt;$AP$7:$AP$2085)*(AP1887&gt;$AO$7:$AO$2085))*(ROW($AS$7:$AS$2085)&lt;&gt;ROW(AS1887)))&gt;0,"Cruzado","Sin cruce")))</f>
        <v>Cruzado</v>
      </c>
    </row>
    <row r="1888" spans="3:46" ht="15.6" hidden="1" customHeight="1">
      <c r="C1888" s="496" t="s">
        <v>572</v>
      </c>
      <c r="D1888" s="15" t="s">
        <v>1135</v>
      </c>
      <c r="E1888" s="479">
        <v>20261</v>
      </c>
      <c r="F1888" s="503" t="s">
        <v>111</v>
      </c>
      <c r="G1888" s="497" t="s">
        <v>80</v>
      </c>
      <c r="H1888" s="503" t="s">
        <v>114</v>
      </c>
      <c r="I1888" s="503">
        <v>3</v>
      </c>
      <c r="J1888" s="503" t="s">
        <v>603</v>
      </c>
      <c r="K1888" s="503" t="s">
        <v>66</v>
      </c>
      <c r="L1888" s="499" t="s">
        <v>1153</v>
      </c>
      <c r="M1888" s="535" t="s">
        <v>1042</v>
      </c>
      <c r="N1888" s="15" t="s">
        <v>577</v>
      </c>
      <c r="O1888" s="15" t="s">
        <v>934</v>
      </c>
      <c r="P1888" s="503" t="s">
        <v>579</v>
      </c>
      <c r="Q1888" s="15">
        <v>0</v>
      </c>
      <c r="R1888" s="15">
        <v>4</v>
      </c>
      <c r="S1888" s="531">
        <v>4</v>
      </c>
      <c r="T1888" s="15">
        <v>4</v>
      </c>
      <c r="U1888" s="471"/>
      <c r="V1888" s="550">
        <v>15</v>
      </c>
      <c r="W1888" s="497">
        <v>72155412</v>
      </c>
      <c r="X1888" s="566" t="s">
        <v>505</v>
      </c>
      <c r="Y1888" s="572" t="s">
        <v>579</v>
      </c>
      <c r="Z1888" s="15"/>
      <c r="AA1888" s="15"/>
      <c r="AB1888" s="15"/>
      <c r="AC1888" s="493"/>
      <c r="AD1888" s="15"/>
      <c r="AE1888" s="15" t="s">
        <v>1112</v>
      </c>
      <c r="AF1888" s="497"/>
      <c r="AG1888" s="497"/>
      <c r="AH1888" s="497" t="s">
        <v>100</v>
      </c>
      <c r="AI1888" s="15">
        <v>6</v>
      </c>
      <c r="AJ1888" s="15">
        <v>17</v>
      </c>
      <c r="AK1888" s="15">
        <v>40</v>
      </c>
      <c r="AL1888" s="15">
        <v>21</v>
      </c>
      <c r="AM1888" s="15">
        <v>0</v>
      </c>
      <c r="AN1888" s="490">
        <f>IF(AJ1888="",S1888,ROUND(((((AL1888/24)+(AM1888/1440))-((AJ1888/24)+(AK1888/1440)))*1440/50),5))</f>
        <v>4</v>
      </c>
      <c r="AO1888" s="491">
        <f>AJ1888/24+AK1888/1440</f>
        <v>0.73611111111111116</v>
      </c>
      <c r="AP1888" s="491">
        <f>AL1888/24+AM1888/1440</f>
        <v>0.875</v>
      </c>
      <c r="AQ1888" s="23" t="str" cm="1">
        <f t="array" ref="AQ1888">IF(X1888="","",IF(SUMPRODUCT((X1888=$X$7:$X$2085)*(AI1888=$AI$7:$AI$2085)*(AO1888=$AO$7:$AO$2085)*(AP1888=$AP$7:$AP$2085)*(ROW($X$7:$X$2085)&lt;&gt;ROW(X1888))*((S1888=0)*($S$7:$S$2085&gt;0)+(S1888&gt;0)*($S$7:$S$2085=0)))&gt;0,"SALONES UNIDOS",IF(SUMPRODUCT((X1888=$X$7:$X$2085)*(AI1888=$AI$7:$AI$2085)*((AO1888&lt;$AP$7:$AP$2085)*(AP1888&gt;$AO$7:$AO$2085))*(ROW($X$7:$X$2085)&lt;&gt;ROW(X1888)))&gt;0,"Cruzado","Sin cruce")))</f>
        <v>Sin cruce</v>
      </c>
      <c r="AR1888" s="23" t="str" cm="1">
        <f t="array" ref="AR1888">IF(AE1888="","",IF(SUMPRODUCT((AE1888=$AE$7:$AE$2085)*(AI1888=$AI$7:$AI$2085)*(AO1888=$AO$7:$AO$2085)*(AP1888=$AP$7:$AP$2085)*(ROW($AE$7:$AE$2085)&lt;&gt;ROW(AE1888))*((S1888=0)*($S$7:$S$2085&gt;0)+(S1888&gt;0)*($S$7:$S$2085=0)))&gt;0,"SALONES UNIDOS",IF(SUMPRODUCT((AE1888=$AE$7:$AE$2085)*(AI1888=$AI$7:$AI$2085)*((AO1888&lt;$AP$7:$AP$2085)*(AP1888&gt;$AO$7:$AO$2085))*(ROW($AE$7:$AE$2085)&lt;&gt;ROW(AE1888)))&gt;0,"Cruzado","Sin cruce")))</f>
        <v>Sin cruce</v>
      </c>
      <c r="AS1888" s="94" t="str">
        <f t="shared" si="39"/>
        <v>T43SUNAMPED</v>
      </c>
      <c r="AT1888" s="94" t="str" cm="1">
        <f t="array" ref="AT1888">IF(AS1888="","",IF(SUMPRODUCT((AS1888=$AS$7:$AS$2085)*(AI1888=$AI$7:$AI$2085)*(AO1888=$AO$7:$AO$2085)*(AP1888=$AP$7:$AP$2085)*(ROW($AS$7:$AS$2085)&lt;&gt;ROW(AS1888))*((S1888=0)*($S$7:$S$2085&gt;0)+(S1888&gt;0)*($S$7:$S$2085=0)))&gt;0,"SALONES UNIDOS",IF(SUMPRODUCT((AS1888=$AS$7:$AS$2085)*(AI1888=$AI$7:$AI$2085)*((AO1888&lt;$AP$7:$AP$2085)*(AP1888&gt;$AO$7:$AO$2085))*(ROW($AS$7:$AS$2085)&lt;&gt;ROW(AS1888)))&gt;0,"Cruzado","Sin cruce")))</f>
        <v>Sin cruce</v>
      </c>
    </row>
    <row r="1889" spans="3:46" ht="15.6" hidden="1" customHeight="1">
      <c r="C1889" s="496" t="s">
        <v>572</v>
      </c>
      <c r="D1889" s="15" t="s">
        <v>1135</v>
      </c>
      <c r="E1889" s="479">
        <v>20261</v>
      </c>
      <c r="F1889" s="503" t="s">
        <v>111</v>
      </c>
      <c r="G1889" s="497" t="s">
        <v>80</v>
      </c>
      <c r="H1889" s="503" t="s">
        <v>114</v>
      </c>
      <c r="I1889" s="503">
        <v>3</v>
      </c>
      <c r="J1889" s="503" t="s">
        <v>603</v>
      </c>
      <c r="K1889" s="503" t="s">
        <v>66</v>
      </c>
      <c r="L1889" s="499" t="s">
        <v>1153</v>
      </c>
      <c r="M1889" s="535" t="s">
        <v>1042</v>
      </c>
      <c r="N1889" s="15" t="s">
        <v>577</v>
      </c>
      <c r="O1889" s="15" t="s">
        <v>934</v>
      </c>
      <c r="P1889" s="503" t="s">
        <v>579</v>
      </c>
      <c r="Q1889" s="15">
        <v>0</v>
      </c>
      <c r="R1889" s="15">
        <v>4</v>
      </c>
      <c r="S1889" s="531">
        <v>0</v>
      </c>
      <c r="T1889" s="15">
        <v>4</v>
      </c>
      <c r="U1889" s="471"/>
      <c r="V1889" s="550">
        <v>15</v>
      </c>
      <c r="W1889" s="497">
        <v>72155412</v>
      </c>
      <c r="X1889" s="566" t="s">
        <v>505</v>
      </c>
      <c r="Y1889" s="572" t="s">
        <v>579</v>
      </c>
      <c r="Z1889" s="15"/>
      <c r="AA1889" s="15"/>
      <c r="AB1889" s="15"/>
      <c r="AC1889" s="493"/>
      <c r="AD1889" s="15"/>
      <c r="AE1889" s="15" t="s">
        <v>1112</v>
      </c>
      <c r="AF1889" s="497"/>
      <c r="AG1889" s="497"/>
      <c r="AH1889" s="497" t="s">
        <v>100</v>
      </c>
      <c r="AI1889" s="15">
        <v>7</v>
      </c>
      <c r="AJ1889" s="15">
        <v>17</v>
      </c>
      <c r="AK1889" s="15">
        <v>40</v>
      </c>
      <c r="AL1889" s="15">
        <v>21</v>
      </c>
      <c r="AM1889" s="15">
        <v>0</v>
      </c>
      <c r="AN1889" s="490">
        <f>IF(AJ1889="",S1889,ROUND(((((AL1889/24)+(AM1889/1440))-((AJ1889/24)+(AK1889/1440)))*1440/50),5))</f>
        <v>4</v>
      </c>
      <c r="AO1889" s="491">
        <f>AJ1889/24+AK1889/1440</f>
        <v>0.73611111111111116</v>
      </c>
      <c r="AP1889" s="491">
        <f>AL1889/24+AM1889/1440</f>
        <v>0.875</v>
      </c>
      <c r="AQ1889" s="23" t="str" cm="1">
        <f t="array" ref="AQ1889">IF(X1889="","",IF(SUMPRODUCT((X1889=$X$7:$X$2085)*(AI1889=$AI$7:$AI$2085)*(AO1889=$AO$7:$AO$2085)*(AP1889=$AP$7:$AP$2085)*(ROW($X$7:$X$2085)&lt;&gt;ROW(X1889))*((S1889=0)*($S$7:$S$2085&gt;0)+(S1889&gt;0)*($S$7:$S$2085=0)))&gt;0,"SALONES UNIDOS",IF(SUMPRODUCT((X1889=$X$7:$X$2085)*(AI1889=$AI$7:$AI$2085)*((AO1889&lt;$AP$7:$AP$2085)*(AP1889&gt;$AO$7:$AO$2085))*(ROW($X$7:$X$2085)&lt;&gt;ROW(X1889)))&gt;0,"Cruzado","Sin cruce")))</f>
        <v>Sin cruce</v>
      </c>
      <c r="AR1889" s="23" t="str" cm="1">
        <f t="array" ref="AR1889">IF(AE1889="","",IF(SUMPRODUCT((AE1889=$AE$7:$AE$2085)*(AI1889=$AI$7:$AI$2085)*(AO1889=$AO$7:$AO$2085)*(AP1889=$AP$7:$AP$2085)*(ROW($AE$7:$AE$2085)&lt;&gt;ROW(AE1889))*((S1889=0)*($S$7:$S$2085&gt;0)+(S1889&gt;0)*($S$7:$S$2085=0)))&gt;0,"SALONES UNIDOS",IF(SUMPRODUCT((AE1889=$AE$7:$AE$2085)*(AI1889=$AI$7:$AI$2085)*((AO1889&lt;$AP$7:$AP$2085)*(AP1889&gt;$AO$7:$AO$2085))*(ROW($AE$7:$AE$2085)&lt;&gt;ROW(AE1889)))&gt;0,"Cruzado","Sin cruce")))</f>
        <v>Sin cruce</v>
      </c>
      <c r="AS1889" s="94" t="str">
        <f t="shared" si="39"/>
        <v>T43SUNAMPED</v>
      </c>
      <c r="AT1889" s="94" t="str" cm="1">
        <f t="array" ref="AT1889">IF(AS1889="","",IF(SUMPRODUCT((AS1889=$AS$7:$AS$2085)*(AI1889=$AI$7:$AI$2085)*(AO1889=$AO$7:$AO$2085)*(AP1889=$AP$7:$AP$2085)*(ROW($AS$7:$AS$2085)&lt;&gt;ROW(AS1889))*((S1889=0)*($S$7:$S$2085&gt;0)+(S1889&gt;0)*($S$7:$S$2085=0)))&gt;0,"SALONES UNIDOS",IF(SUMPRODUCT((AS1889=$AS$7:$AS$2085)*(AI1889=$AI$7:$AI$2085)*((AO1889&lt;$AP$7:$AP$2085)*(AP1889&gt;$AO$7:$AO$2085))*(ROW($AS$7:$AS$2085)&lt;&gt;ROW(AS1889)))&gt;0,"Cruzado","Sin cruce")))</f>
        <v>Cruzado</v>
      </c>
    </row>
    <row r="1890" spans="3:46" ht="15.6" hidden="1" customHeight="1">
      <c r="C1890" s="496" t="s">
        <v>572</v>
      </c>
      <c r="D1890" s="15" t="s">
        <v>1135</v>
      </c>
      <c r="E1890" s="479">
        <v>20261</v>
      </c>
      <c r="F1890" s="503" t="s">
        <v>111</v>
      </c>
      <c r="G1890" s="497" t="s">
        <v>80</v>
      </c>
      <c r="H1890" s="503" t="s">
        <v>114</v>
      </c>
      <c r="I1890" s="503">
        <v>3</v>
      </c>
      <c r="J1890" s="503" t="s">
        <v>66</v>
      </c>
      <c r="K1890" s="503" t="s">
        <v>66</v>
      </c>
      <c r="L1890" s="499" t="s">
        <v>1154</v>
      </c>
      <c r="M1890" s="535" t="s">
        <v>1155</v>
      </c>
      <c r="N1890" s="15" t="s">
        <v>710</v>
      </c>
      <c r="O1890" s="15" t="s">
        <v>934</v>
      </c>
      <c r="P1890" s="503" t="s">
        <v>579</v>
      </c>
      <c r="Q1890" s="15">
        <v>2</v>
      </c>
      <c r="R1890" s="15">
        <v>4</v>
      </c>
      <c r="S1890" s="479">
        <v>6</v>
      </c>
      <c r="T1890" s="15">
        <v>4</v>
      </c>
      <c r="U1890" s="471"/>
      <c r="V1890" s="550">
        <v>30</v>
      </c>
      <c r="W1890" s="497">
        <v>10876512</v>
      </c>
      <c r="X1890" s="566" t="s">
        <v>472</v>
      </c>
      <c r="Y1890" s="572" t="s">
        <v>624</v>
      </c>
      <c r="Z1890" s="15"/>
      <c r="AA1890" s="15"/>
      <c r="AB1890" s="15"/>
      <c r="AC1890" s="493"/>
      <c r="AD1890" s="15"/>
      <c r="AE1890" s="479"/>
      <c r="AF1890" s="497"/>
      <c r="AG1890" s="497"/>
      <c r="AH1890" s="15" t="s">
        <v>203</v>
      </c>
      <c r="AI1890" s="15">
        <v>2</v>
      </c>
      <c r="AJ1890" s="15">
        <v>17</v>
      </c>
      <c r="AK1890" s="15">
        <v>40</v>
      </c>
      <c r="AL1890" s="15">
        <v>22</v>
      </c>
      <c r="AM1890" s="15">
        <v>40</v>
      </c>
      <c r="AN1890" s="490">
        <f>IF(AJ1890="",S1890,ROUND(((((AL1890/24)+(AM1890/1440))-((AJ1890/24)+(AK1890/1440)))*1440/50),5))</f>
        <v>6</v>
      </c>
      <c r="AO1890" s="491">
        <f>AJ1890/24+AK1890/1440</f>
        <v>0.73611111111111116</v>
      </c>
      <c r="AP1890" s="491">
        <f>AL1890/24+AM1890/1440</f>
        <v>0.94444444444444442</v>
      </c>
      <c r="AQ1890" s="23" t="str" cm="1">
        <f t="array" ref="AQ1890">IF(X1890="","",IF(SUMPRODUCT((X1890=$X$7:$X$2085)*(AI1890=$AI$7:$AI$2085)*(AO1890=$AO$7:$AO$2085)*(AP1890=$AP$7:$AP$2085)*(ROW($X$7:$X$2085)&lt;&gt;ROW(X1890))*((S1890=0)*($S$7:$S$2085&gt;0)+(S1890&gt;0)*($S$7:$S$2085=0)))&gt;0,"SALONES UNIDOS",IF(SUMPRODUCT((X1890=$X$7:$X$2085)*(AI1890=$AI$7:$AI$2085)*((AO1890&lt;$AP$7:$AP$2085)*(AP1890&gt;$AO$7:$AO$2085))*(ROW($X$7:$X$2085)&lt;&gt;ROW(X1890)))&gt;0,"Cruzado","Sin cruce")))</f>
        <v>Sin cruce</v>
      </c>
      <c r="AR1890" s="23" t="str" cm="1">
        <f t="array" ref="AR1890">IF(AE1890="","",IF(SUMPRODUCT((AE1890=$AE$7:$AE$2085)*(AI1890=$AI$7:$AI$2085)*(AO1890=$AO$7:$AO$2085)*(AP1890=$AP$7:$AP$2085)*(ROW($AE$7:$AE$2085)&lt;&gt;ROW(AE1890))*((S1890=0)*($S$7:$S$2085&gt;0)+(S1890&gt;0)*($S$7:$S$2085=0)))&gt;0,"SALONES UNIDOS",IF(SUMPRODUCT((AE1890=$AE$7:$AE$2085)*(AI1890=$AI$7:$AI$2085)*((AO1890&lt;$AP$7:$AP$2085)*(AP1890&gt;$AO$7:$AO$2085))*(ROW($AE$7:$AE$2085)&lt;&gt;ROW(AE1890)))&gt;0,"Cruzado","Sin cruce")))</f>
        <v/>
      </c>
      <c r="AS1890" s="94" t="str">
        <f t="shared" si="39"/>
        <v>T43SUNAMPED</v>
      </c>
      <c r="AT1890" s="94" t="str" cm="1">
        <f t="array" ref="AT1890">IF(AS1890="","",IF(SUMPRODUCT((AS1890=$AS$7:$AS$2085)*(AI1890=$AI$7:$AI$2085)*(AO1890=$AO$7:$AO$2085)*(AP1890=$AP$7:$AP$2085)*(ROW($AS$7:$AS$2085)&lt;&gt;ROW(AS1890))*((S1890=0)*($S$7:$S$2085&gt;0)+(S1890&gt;0)*($S$7:$S$2085=0)))&gt;0,"SALONES UNIDOS",IF(SUMPRODUCT((AS1890=$AS$7:$AS$2085)*(AI1890=$AI$7:$AI$2085)*((AO1890&lt;$AP$7:$AP$2085)*(AP1890&gt;$AO$7:$AO$2085))*(ROW($AS$7:$AS$2085)&lt;&gt;ROW(AS1890)))&gt;0,"Cruzado","Sin cruce")))</f>
        <v>Sin cruce</v>
      </c>
    </row>
    <row r="1891" spans="3:46" ht="15.6" hidden="1" customHeight="1">
      <c r="C1891" s="496" t="s">
        <v>572</v>
      </c>
      <c r="D1891" s="15" t="s">
        <v>1135</v>
      </c>
      <c r="E1891" s="479">
        <v>20261</v>
      </c>
      <c r="F1891" s="503" t="s">
        <v>111</v>
      </c>
      <c r="G1891" s="497" t="s">
        <v>80</v>
      </c>
      <c r="H1891" s="503" t="s">
        <v>114</v>
      </c>
      <c r="I1891" s="503">
        <v>3</v>
      </c>
      <c r="J1891" s="503" t="s">
        <v>66</v>
      </c>
      <c r="K1891" s="503" t="s">
        <v>66</v>
      </c>
      <c r="L1891" s="499" t="s">
        <v>1156</v>
      </c>
      <c r="M1891" s="535" t="s">
        <v>1044</v>
      </c>
      <c r="N1891" s="15" t="s">
        <v>577</v>
      </c>
      <c r="O1891" s="15" t="s">
        <v>934</v>
      </c>
      <c r="P1891" s="503" t="s">
        <v>579</v>
      </c>
      <c r="Q1891" s="15">
        <v>2</v>
      </c>
      <c r="R1891" s="15">
        <v>0</v>
      </c>
      <c r="S1891" s="479">
        <v>2</v>
      </c>
      <c r="T1891" s="15">
        <v>3</v>
      </c>
      <c r="U1891" s="471"/>
      <c r="V1891" s="550">
        <v>30</v>
      </c>
      <c r="W1891" s="497">
        <v>71617775</v>
      </c>
      <c r="X1891" s="566" t="s">
        <v>480</v>
      </c>
      <c r="Y1891" s="572" t="s">
        <v>624</v>
      </c>
      <c r="Z1891" s="15"/>
      <c r="AA1891" s="15"/>
      <c r="AB1891" s="15"/>
      <c r="AC1891" s="493"/>
      <c r="AD1891" s="15"/>
      <c r="AE1891" s="479"/>
      <c r="AF1891" s="497"/>
      <c r="AG1891" s="497"/>
      <c r="AH1891" s="497" t="s">
        <v>582</v>
      </c>
      <c r="AI1891" s="15">
        <v>3</v>
      </c>
      <c r="AJ1891" s="15">
        <v>20</v>
      </c>
      <c r="AK1891" s="15">
        <v>10</v>
      </c>
      <c r="AL1891" s="15">
        <v>21</v>
      </c>
      <c r="AM1891" s="15">
        <v>50</v>
      </c>
      <c r="AN1891" s="490">
        <f>IF(AJ1891="",S1891,ROUND(((((AL1891/24)+(AM1891/1440))-((AJ1891/24)+(AK1891/1440)))*1440/50),5))</f>
        <v>2</v>
      </c>
      <c r="AO1891" s="491">
        <f>AJ1891/24+AK1891/1440</f>
        <v>0.84027777777777779</v>
      </c>
      <c r="AP1891" s="491">
        <f>AL1891/24+AM1891/1440</f>
        <v>0.90972222222222221</v>
      </c>
      <c r="AQ1891" s="23" t="str" cm="1">
        <f t="array" ref="AQ1891">IF(X1891="","",IF(SUMPRODUCT((X1891=$X$7:$X$2085)*(AI1891=$AI$7:$AI$2085)*(AO1891=$AO$7:$AO$2085)*(AP1891=$AP$7:$AP$2085)*(ROW($X$7:$X$2085)&lt;&gt;ROW(X1891))*((S1891=0)*($S$7:$S$2085&gt;0)+(S1891&gt;0)*($S$7:$S$2085=0)))&gt;0,"SALONES UNIDOS",IF(SUMPRODUCT((X1891=$X$7:$X$2085)*(AI1891=$AI$7:$AI$2085)*((AO1891&lt;$AP$7:$AP$2085)*(AP1891&gt;$AO$7:$AO$2085))*(ROW($X$7:$X$2085)&lt;&gt;ROW(X1891)))&gt;0,"Cruzado","Sin cruce")))</f>
        <v>Sin cruce</v>
      </c>
      <c r="AR1891" s="23" t="str" cm="1">
        <f t="array" ref="AR1891">IF(AE1891="","",IF(SUMPRODUCT((AE1891=$AE$7:$AE$2085)*(AI1891=$AI$7:$AI$2085)*(AO1891=$AO$7:$AO$2085)*(AP1891=$AP$7:$AP$2085)*(ROW($AE$7:$AE$2085)&lt;&gt;ROW(AE1891))*((S1891=0)*($S$7:$S$2085&gt;0)+(S1891&gt;0)*($S$7:$S$2085=0)))&gt;0,"SALONES UNIDOS",IF(SUMPRODUCT((AE1891=$AE$7:$AE$2085)*(AI1891=$AI$7:$AI$2085)*((AO1891&lt;$AP$7:$AP$2085)*(AP1891&gt;$AO$7:$AO$2085))*(ROW($AE$7:$AE$2085)&lt;&gt;ROW(AE1891)))&gt;0,"Cruzado","Sin cruce")))</f>
        <v/>
      </c>
      <c r="AS1891" s="94" t="str">
        <f t="shared" si="39"/>
        <v>T43SUNAMPED</v>
      </c>
      <c r="AT1891" s="94" t="str" cm="1">
        <f t="array" ref="AT1891">IF(AS1891="","",IF(SUMPRODUCT((AS1891=$AS$7:$AS$2085)*(AI1891=$AI$7:$AI$2085)*(AO1891=$AO$7:$AO$2085)*(AP1891=$AP$7:$AP$2085)*(ROW($AS$7:$AS$2085)&lt;&gt;ROW(AS1891))*((S1891=0)*($S$7:$S$2085&gt;0)+(S1891&gt;0)*($S$7:$S$2085=0)))&gt;0,"SALONES UNIDOS",IF(SUMPRODUCT((AS1891=$AS$7:$AS$2085)*(AI1891=$AI$7:$AI$2085)*((AO1891&lt;$AP$7:$AP$2085)*(AP1891&gt;$AO$7:$AO$2085))*(ROW($AS$7:$AS$2085)&lt;&gt;ROW(AS1891)))&gt;0,"Cruzado","Sin cruce")))</f>
        <v>Sin cruce</v>
      </c>
    </row>
    <row r="1892" spans="3:46" ht="15.6" hidden="1" customHeight="1">
      <c r="C1892" s="496" t="s">
        <v>572</v>
      </c>
      <c r="D1892" s="15" t="s">
        <v>1135</v>
      </c>
      <c r="E1892" s="479">
        <v>20261</v>
      </c>
      <c r="F1892" s="503" t="s">
        <v>111</v>
      </c>
      <c r="G1892" s="497" t="s">
        <v>80</v>
      </c>
      <c r="H1892" s="503" t="s">
        <v>114</v>
      </c>
      <c r="I1892" s="503">
        <v>3</v>
      </c>
      <c r="J1892" s="503" t="s">
        <v>602</v>
      </c>
      <c r="K1892" s="503" t="s">
        <v>66</v>
      </c>
      <c r="L1892" s="499" t="s">
        <v>1156</v>
      </c>
      <c r="M1892" s="535" t="s">
        <v>1044</v>
      </c>
      <c r="N1892" s="15" t="s">
        <v>577</v>
      </c>
      <c r="O1892" s="15" t="s">
        <v>934</v>
      </c>
      <c r="P1892" s="503" t="s">
        <v>579</v>
      </c>
      <c r="Q1892" s="15">
        <v>0</v>
      </c>
      <c r="R1892" s="15">
        <v>2</v>
      </c>
      <c r="S1892" s="531">
        <v>2</v>
      </c>
      <c r="T1892" s="15">
        <v>3</v>
      </c>
      <c r="U1892" s="471"/>
      <c r="V1892" s="550">
        <v>15</v>
      </c>
      <c r="W1892" s="497">
        <v>71617775</v>
      </c>
      <c r="X1892" s="566" t="s">
        <v>480</v>
      </c>
      <c r="Y1892" s="572" t="s">
        <v>579</v>
      </c>
      <c r="Z1892" s="15"/>
      <c r="AA1892" s="15"/>
      <c r="AB1892" s="15"/>
      <c r="AC1892" s="493"/>
      <c r="AD1892" s="15"/>
      <c r="AE1892" s="15" t="s">
        <v>1117</v>
      </c>
      <c r="AF1892" s="497"/>
      <c r="AG1892" s="497"/>
      <c r="AH1892" s="497" t="s">
        <v>100</v>
      </c>
      <c r="AI1892" s="15">
        <v>7</v>
      </c>
      <c r="AJ1892" s="15">
        <v>17</v>
      </c>
      <c r="AK1892" s="15">
        <v>40</v>
      </c>
      <c r="AL1892" s="15">
        <v>19</v>
      </c>
      <c r="AM1892" s="15">
        <v>20</v>
      </c>
      <c r="AN1892" s="490">
        <f>IF(AJ1892="",S1892,ROUND(((((AL1892/24)+(AM1892/1440))-((AJ1892/24)+(AK1892/1440)))*1440/50),5))</f>
        <v>2</v>
      </c>
      <c r="AO1892" s="491">
        <f>AJ1892/24+AK1892/1440</f>
        <v>0.73611111111111116</v>
      </c>
      <c r="AP1892" s="491">
        <f>AL1892/24+AM1892/1440</f>
        <v>0.80555555555555547</v>
      </c>
      <c r="AQ1892" s="23" t="str" cm="1">
        <f t="array" ref="AQ1892">IF(X1892="","",IF(SUMPRODUCT((X1892=$X$7:$X$2085)*(AI1892=$AI$7:$AI$2085)*(AO1892=$AO$7:$AO$2085)*(AP1892=$AP$7:$AP$2085)*(ROW($X$7:$X$2085)&lt;&gt;ROW(X1892))*((S1892=0)*($S$7:$S$2085&gt;0)+(S1892&gt;0)*($S$7:$S$2085=0)))&gt;0,"SALONES UNIDOS",IF(SUMPRODUCT((X1892=$X$7:$X$2085)*(AI1892=$AI$7:$AI$2085)*((AO1892&lt;$AP$7:$AP$2085)*(AP1892&gt;$AO$7:$AO$2085))*(ROW($X$7:$X$2085)&lt;&gt;ROW(X1892)))&gt;0,"Cruzado","Sin cruce")))</f>
        <v>Sin cruce</v>
      </c>
      <c r="AR1892" s="23" t="str" cm="1">
        <f t="array" ref="AR1892">IF(AE1892="","",IF(SUMPRODUCT((AE1892=$AE$7:$AE$2085)*(AI1892=$AI$7:$AI$2085)*(AO1892=$AO$7:$AO$2085)*(AP1892=$AP$7:$AP$2085)*(ROW($AE$7:$AE$2085)&lt;&gt;ROW(AE1892))*((S1892=0)*($S$7:$S$2085&gt;0)+(S1892&gt;0)*($S$7:$S$2085=0)))&gt;0,"SALONES UNIDOS",IF(SUMPRODUCT((AE1892=$AE$7:$AE$2085)*(AI1892=$AI$7:$AI$2085)*((AO1892&lt;$AP$7:$AP$2085)*(AP1892&gt;$AO$7:$AO$2085))*(ROW($AE$7:$AE$2085)&lt;&gt;ROW(AE1892)))&gt;0,"Cruzado","Sin cruce")))</f>
        <v>Sin cruce</v>
      </c>
      <c r="AS1892" s="94" t="str">
        <f t="shared" si="39"/>
        <v>T43SUNAMPED</v>
      </c>
      <c r="AT1892" s="94" t="str" cm="1">
        <f t="array" ref="AT1892">IF(AS1892="","",IF(SUMPRODUCT((AS1892=$AS$7:$AS$2085)*(AI1892=$AI$7:$AI$2085)*(AO1892=$AO$7:$AO$2085)*(AP1892=$AP$7:$AP$2085)*(ROW($AS$7:$AS$2085)&lt;&gt;ROW(AS1892))*((S1892=0)*($S$7:$S$2085&gt;0)+(S1892&gt;0)*($S$7:$S$2085=0)))&gt;0,"SALONES UNIDOS",IF(SUMPRODUCT((AS1892=$AS$7:$AS$2085)*(AI1892=$AI$7:$AI$2085)*((AO1892&lt;$AP$7:$AP$2085)*(AP1892&gt;$AO$7:$AO$2085))*(ROW($AS$7:$AS$2085)&lt;&gt;ROW(AS1892)))&gt;0,"Cruzado","Sin cruce")))</f>
        <v>Cruzado</v>
      </c>
    </row>
    <row r="1893" spans="3:46" ht="15.6" hidden="1" customHeight="1">
      <c r="C1893" s="496" t="s">
        <v>572</v>
      </c>
      <c r="D1893" s="15" t="s">
        <v>1135</v>
      </c>
      <c r="E1893" s="479">
        <v>20261</v>
      </c>
      <c r="F1893" s="503" t="s">
        <v>111</v>
      </c>
      <c r="G1893" s="497" t="s">
        <v>80</v>
      </c>
      <c r="H1893" s="503" t="s">
        <v>114</v>
      </c>
      <c r="I1893" s="503">
        <v>3</v>
      </c>
      <c r="J1893" s="503" t="s">
        <v>602</v>
      </c>
      <c r="K1893" s="503" t="s">
        <v>66</v>
      </c>
      <c r="L1893" s="499" t="s">
        <v>1156</v>
      </c>
      <c r="M1893" s="535" t="s">
        <v>1044</v>
      </c>
      <c r="N1893" s="15" t="s">
        <v>577</v>
      </c>
      <c r="O1893" s="15" t="s">
        <v>934</v>
      </c>
      <c r="P1893" s="503" t="s">
        <v>579</v>
      </c>
      <c r="Q1893" s="15">
        <v>0</v>
      </c>
      <c r="R1893" s="15">
        <v>2</v>
      </c>
      <c r="S1893" s="531">
        <v>0</v>
      </c>
      <c r="T1893" s="15">
        <v>3</v>
      </c>
      <c r="U1893" s="471"/>
      <c r="V1893" s="550">
        <v>15</v>
      </c>
      <c r="W1893" s="497">
        <v>71617775</v>
      </c>
      <c r="X1893" s="566" t="s">
        <v>480</v>
      </c>
      <c r="Y1893" s="572" t="s">
        <v>579</v>
      </c>
      <c r="Z1893" s="15"/>
      <c r="AA1893" s="15"/>
      <c r="AB1893" s="15"/>
      <c r="AC1893" s="493"/>
      <c r="AD1893" s="15"/>
      <c r="AE1893" s="15" t="s">
        <v>1117</v>
      </c>
      <c r="AF1893" s="497"/>
      <c r="AG1893" s="497"/>
      <c r="AH1893" s="497" t="s">
        <v>100</v>
      </c>
      <c r="AI1893" s="15">
        <v>7</v>
      </c>
      <c r="AJ1893" s="15">
        <v>19</v>
      </c>
      <c r="AK1893" s="15">
        <v>20</v>
      </c>
      <c r="AL1893" s="15">
        <v>21</v>
      </c>
      <c r="AM1893" s="15">
        <v>0</v>
      </c>
      <c r="AN1893" s="490">
        <f>IF(AJ1893="",S1893,ROUND(((((AL1893/24)+(AM1893/1440))-((AJ1893/24)+(AK1893/1440)))*1440/50),5))</f>
        <v>2</v>
      </c>
      <c r="AO1893" s="491">
        <f>AJ1893/24+AK1893/1440</f>
        <v>0.80555555555555547</v>
      </c>
      <c r="AP1893" s="491">
        <f>AL1893/24+AM1893/1440</f>
        <v>0.875</v>
      </c>
      <c r="AQ1893" s="23" t="str" cm="1">
        <f t="array" ref="AQ1893">IF(X1893="","",IF(SUMPRODUCT((X1893=$X$7:$X$2085)*(AI1893=$AI$7:$AI$2085)*(AO1893=$AO$7:$AO$2085)*(AP1893=$AP$7:$AP$2085)*(ROW($X$7:$X$2085)&lt;&gt;ROW(X1893))*((S1893=0)*($S$7:$S$2085&gt;0)+(S1893&gt;0)*($S$7:$S$2085=0)))&gt;0,"SALONES UNIDOS",IF(SUMPRODUCT((X1893=$X$7:$X$2085)*(AI1893=$AI$7:$AI$2085)*((AO1893&lt;$AP$7:$AP$2085)*(AP1893&gt;$AO$7:$AO$2085))*(ROW($X$7:$X$2085)&lt;&gt;ROW(X1893)))&gt;0,"Cruzado","Sin cruce")))</f>
        <v>Sin cruce</v>
      </c>
      <c r="AR1893" s="23" t="str" cm="1">
        <f t="array" ref="AR1893">IF(AE1893="","",IF(SUMPRODUCT((AE1893=$AE$7:$AE$2085)*(AI1893=$AI$7:$AI$2085)*(AO1893=$AO$7:$AO$2085)*(AP1893=$AP$7:$AP$2085)*(ROW($AE$7:$AE$2085)&lt;&gt;ROW(AE1893))*((S1893=0)*($S$7:$S$2085&gt;0)+(S1893&gt;0)*($S$7:$S$2085=0)))&gt;0,"SALONES UNIDOS",IF(SUMPRODUCT((AE1893=$AE$7:$AE$2085)*(AI1893=$AI$7:$AI$2085)*((AO1893&lt;$AP$7:$AP$2085)*(AP1893&gt;$AO$7:$AO$2085))*(ROW($AE$7:$AE$2085)&lt;&gt;ROW(AE1893)))&gt;0,"Cruzado","Sin cruce")))</f>
        <v>Sin cruce</v>
      </c>
      <c r="AS1893" s="94" t="str">
        <f t="shared" si="39"/>
        <v>T43SUNAMPED</v>
      </c>
      <c r="AT1893" s="94" t="str" cm="1">
        <f t="array" ref="AT1893">IF(AS1893="","",IF(SUMPRODUCT((AS1893=$AS$7:$AS$2085)*(AI1893=$AI$7:$AI$2085)*(AO1893=$AO$7:$AO$2085)*(AP1893=$AP$7:$AP$2085)*(ROW($AS$7:$AS$2085)&lt;&gt;ROW(AS1893))*((S1893=0)*($S$7:$S$2085&gt;0)+(S1893&gt;0)*($S$7:$S$2085=0)))&gt;0,"SALONES UNIDOS",IF(SUMPRODUCT((AS1893=$AS$7:$AS$2085)*(AI1893=$AI$7:$AI$2085)*((AO1893&lt;$AP$7:$AP$2085)*(AP1893&gt;$AO$7:$AO$2085))*(ROW($AS$7:$AS$2085)&lt;&gt;ROW(AS1893)))&gt;0,"Cruzado","Sin cruce")))</f>
        <v>Cruzado</v>
      </c>
    </row>
    <row r="1894" spans="3:46" ht="15.6" hidden="1" customHeight="1">
      <c r="C1894" s="496" t="s">
        <v>572</v>
      </c>
      <c r="D1894" s="15" t="s">
        <v>1135</v>
      </c>
      <c r="E1894" s="479">
        <v>20261</v>
      </c>
      <c r="F1894" s="503" t="s">
        <v>111</v>
      </c>
      <c r="G1894" s="497" t="s">
        <v>80</v>
      </c>
      <c r="H1894" s="503" t="s">
        <v>114</v>
      </c>
      <c r="I1894" s="503">
        <v>3</v>
      </c>
      <c r="J1894" s="503" t="s">
        <v>603</v>
      </c>
      <c r="K1894" s="503" t="s">
        <v>66</v>
      </c>
      <c r="L1894" s="499" t="s">
        <v>1156</v>
      </c>
      <c r="M1894" s="535" t="s">
        <v>1044</v>
      </c>
      <c r="N1894" s="15" t="s">
        <v>577</v>
      </c>
      <c r="O1894" s="15" t="s">
        <v>934</v>
      </c>
      <c r="P1894" s="503" t="s">
        <v>579</v>
      </c>
      <c r="Q1894" s="15">
        <v>0</v>
      </c>
      <c r="R1894" s="15">
        <v>2</v>
      </c>
      <c r="S1894" s="531">
        <v>2</v>
      </c>
      <c r="T1894" s="15">
        <v>3</v>
      </c>
      <c r="U1894" s="471"/>
      <c r="V1894" s="550">
        <v>15</v>
      </c>
      <c r="W1894" s="497">
        <v>71617775</v>
      </c>
      <c r="X1894" s="566" t="s">
        <v>480</v>
      </c>
      <c r="Y1894" s="572" t="s">
        <v>579</v>
      </c>
      <c r="Z1894" s="15"/>
      <c r="AA1894" s="15"/>
      <c r="AB1894" s="15"/>
      <c r="AC1894" s="493"/>
      <c r="AD1894" s="15"/>
      <c r="AE1894" s="15" t="s">
        <v>1117</v>
      </c>
      <c r="AF1894" s="497"/>
      <c r="AG1894" s="497"/>
      <c r="AH1894" s="497" t="s">
        <v>100</v>
      </c>
      <c r="AI1894" s="15">
        <v>7</v>
      </c>
      <c r="AJ1894" s="15">
        <v>14</v>
      </c>
      <c r="AK1894" s="15">
        <v>20</v>
      </c>
      <c r="AL1894" s="15">
        <v>16</v>
      </c>
      <c r="AM1894" s="15">
        <v>0</v>
      </c>
      <c r="AN1894" s="490">
        <f>IF(AJ1894="",S1894,ROUND(((((AL1894/24)+(AM1894/1440))-((AJ1894/24)+(AK1894/1440)))*1440/50),5))</f>
        <v>2</v>
      </c>
      <c r="AO1894" s="491">
        <f>AJ1894/24+AK1894/1440</f>
        <v>0.59722222222222221</v>
      </c>
      <c r="AP1894" s="491">
        <f>AL1894/24+AM1894/1440</f>
        <v>0.66666666666666663</v>
      </c>
      <c r="AQ1894" s="23" t="str" cm="1">
        <f t="array" ref="AQ1894">IF(X1894="","",IF(SUMPRODUCT((X1894=$X$7:$X$2085)*(AI1894=$AI$7:$AI$2085)*(AO1894=$AO$7:$AO$2085)*(AP1894=$AP$7:$AP$2085)*(ROW($X$7:$X$2085)&lt;&gt;ROW(X1894))*((S1894=0)*($S$7:$S$2085&gt;0)+(S1894&gt;0)*($S$7:$S$2085=0)))&gt;0,"SALONES UNIDOS",IF(SUMPRODUCT((X1894=$X$7:$X$2085)*(AI1894=$AI$7:$AI$2085)*((AO1894&lt;$AP$7:$AP$2085)*(AP1894&gt;$AO$7:$AO$2085))*(ROW($X$7:$X$2085)&lt;&gt;ROW(X1894)))&gt;0,"Cruzado","Sin cruce")))</f>
        <v>Sin cruce</v>
      </c>
      <c r="AR1894" s="23" t="str" cm="1">
        <f t="array" ref="AR1894">IF(AE1894="","",IF(SUMPRODUCT((AE1894=$AE$7:$AE$2085)*(AI1894=$AI$7:$AI$2085)*(AO1894=$AO$7:$AO$2085)*(AP1894=$AP$7:$AP$2085)*(ROW($AE$7:$AE$2085)&lt;&gt;ROW(AE1894))*((S1894=0)*($S$7:$S$2085&gt;0)+(S1894&gt;0)*($S$7:$S$2085=0)))&gt;0,"SALONES UNIDOS",IF(SUMPRODUCT((AE1894=$AE$7:$AE$2085)*(AI1894=$AI$7:$AI$2085)*((AO1894&lt;$AP$7:$AP$2085)*(AP1894&gt;$AO$7:$AO$2085))*(ROW($AE$7:$AE$2085)&lt;&gt;ROW(AE1894)))&gt;0,"Cruzado","Sin cruce")))</f>
        <v>Sin cruce</v>
      </c>
      <c r="AS1894" s="94" t="str">
        <f t="shared" si="39"/>
        <v>T43SUNAMPED</v>
      </c>
      <c r="AT1894" s="94" t="str" cm="1">
        <f t="array" ref="AT1894">IF(AS1894="","",IF(SUMPRODUCT((AS1894=$AS$7:$AS$2085)*(AI1894=$AI$7:$AI$2085)*(AO1894=$AO$7:$AO$2085)*(AP1894=$AP$7:$AP$2085)*(ROW($AS$7:$AS$2085)&lt;&gt;ROW(AS1894))*((S1894=0)*($S$7:$S$2085&gt;0)+(S1894&gt;0)*($S$7:$S$2085=0)))&gt;0,"SALONES UNIDOS",IF(SUMPRODUCT((AS1894=$AS$7:$AS$2085)*(AI1894=$AI$7:$AI$2085)*((AO1894&lt;$AP$7:$AP$2085)*(AP1894&gt;$AO$7:$AO$2085))*(ROW($AS$7:$AS$2085)&lt;&gt;ROW(AS1894)))&gt;0,"Cruzado","Sin cruce")))</f>
        <v>Cruzado</v>
      </c>
    </row>
    <row r="1895" spans="3:46" ht="15.6" hidden="1" customHeight="1">
      <c r="C1895" s="496" t="s">
        <v>572</v>
      </c>
      <c r="D1895" s="15" t="s">
        <v>1135</v>
      </c>
      <c r="E1895" s="479">
        <v>20261</v>
      </c>
      <c r="F1895" s="503" t="s">
        <v>111</v>
      </c>
      <c r="G1895" s="497" t="s">
        <v>80</v>
      </c>
      <c r="H1895" s="503" t="s">
        <v>114</v>
      </c>
      <c r="I1895" s="503">
        <v>3</v>
      </c>
      <c r="J1895" s="503" t="s">
        <v>603</v>
      </c>
      <c r="K1895" s="503" t="s">
        <v>66</v>
      </c>
      <c r="L1895" s="499" t="s">
        <v>1156</v>
      </c>
      <c r="M1895" s="535" t="s">
        <v>1044</v>
      </c>
      <c r="N1895" s="15" t="s">
        <v>577</v>
      </c>
      <c r="O1895" s="15" t="s">
        <v>934</v>
      </c>
      <c r="P1895" s="503" t="s">
        <v>579</v>
      </c>
      <c r="Q1895" s="15">
        <v>0</v>
      </c>
      <c r="R1895" s="15">
        <v>2</v>
      </c>
      <c r="S1895" s="531">
        <v>0</v>
      </c>
      <c r="T1895" s="15">
        <v>3</v>
      </c>
      <c r="U1895" s="471"/>
      <c r="V1895" s="550">
        <v>15</v>
      </c>
      <c r="W1895" s="497">
        <v>71617775</v>
      </c>
      <c r="X1895" s="566" t="s">
        <v>480</v>
      </c>
      <c r="Y1895" s="572" t="s">
        <v>579</v>
      </c>
      <c r="Z1895" s="15"/>
      <c r="AA1895" s="15"/>
      <c r="AB1895" s="15"/>
      <c r="AC1895" s="493"/>
      <c r="AD1895" s="15"/>
      <c r="AE1895" s="15" t="s">
        <v>1117</v>
      </c>
      <c r="AF1895" s="497"/>
      <c r="AG1895" s="497"/>
      <c r="AH1895" s="497" t="s">
        <v>100</v>
      </c>
      <c r="AI1895" s="15">
        <v>7</v>
      </c>
      <c r="AJ1895" s="15">
        <v>16</v>
      </c>
      <c r="AK1895" s="15">
        <v>0</v>
      </c>
      <c r="AL1895" s="15">
        <v>17</v>
      </c>
      <c r="AM1895" s="15">
        <v>40</v>
      </c>
      <c r="AN1895" s="490">
        <f>IF(AJ1895="",S1895,ROUND(((((AL1895/24)+(AM1895/1440))-((AJ1895/24)+(AK1895/1440)))*1440/50),5))</f>
        <v>2</v>
      </c>
      <c r="AO1895" s="491">
        <f>AJ1895/24+AK1895/1440</f>
        <v>0.66666666666666663</v>
      </c>
      <c r="AP1895" s="491">
        <f>AL1895/24+AM1895/1440</f>
        <v>0.73611111111111116</v>
      </c>
      <c r="AQ1895" s="23" t="str" cm="1">
        <f t="array" ref="AQ1895">IF(X1895="","",IF(SUMPRODUCT((X1895=$X$7:$X$2085)*(AI1895=$AI$7:$AI$2085)*(AO1895=$AO$7:$AO$2085)*(AP1895=$AP$7:$AP$2085)*(ROW($X$7:$X$2085)&lt;&gt;ROW(X1895))*((S1895=0)*($S$7:$S$2085&gt;0)+(S1895&gt;0)*($S$7:$S$2085=0)))&gt;0,"SALONES UNIDOS",IF(SUMPRODUCT((X1895=$X$7:$X$2085)*(AI1895=$AI$7:$AI$2085)*((AO1895&lt;$AP$7:$AP$2085)*(AP1895&gt;$AO$7:$AO$2085))*(ROW($X$7:$X$2085)&lt;&gt;ROW(X1895)))&gt;0,"Cruzado","Sin cruce")))</f>
        <v>Sin cruce</v>
      </c>
      <c r="AR1895" s="23" t="str" cm="1">
        <f t="array" ref="AR1895">IF(AE1895="","",IF(SUMPRODUCT((AE1895=$AE$7:$AE$2085)*(AI1895=$AI$7:$AI$2085)*(AO1895=$AO$7:$AO$2085)*(AP1895=$AP$7:$AP$2085)*(ROW($AE$7:$AE$2085)&lt;&gt;ROW(AE1895))*((S1895=0)*($S$7:$S$2085&gt;0)+(S1895&gt;0)*($S$7:$S$2085=0)))&gt;0,"SALONES UNIDOS",IF(SUMPRODUCT((AE1895=$AE$7:$AE$2085)*(AI1895=$AI$7:$AI$2085)*((AO1895&lt;$AP$7:$AP$2085)*(AP1895&gt;$AO$7:$AO$2085))*(ROW($AE$7:$AE$2085)&lt;&gt;ROW(AE1895)))&gt;0,"Cruzado","Sin cruce")))</f>
        <v>Sin cruce</v>
      </c>
      <c r="AS1895" s="94" t="str">
        <f t="shared" si="39"/>
        <v>T43SUNAMPED</v>
      </c>
      <c r="AT1895" s="94" t="str" cm="1">
        <f t="array" ref="AT1895">IF(AS1895="","",IF(SUMPRODUCT((AS1895=$AS$7:$AS$2085)*(AI1895=$AI$7:$AI$2085)*(AO1895=$AO$7:$AO$2085)*(AP1895=$AP$7:$AP$2085)*(ROW($AS$7:$AS$2085)&lt;&gt;ROW(AS1895))*((S1895=0)*($S$7:$S$2085&gt;0)+(S1895&gt;0)*($S$7:$S$2085=0)))&gt;0,"SALONES UNIDOS",IF(SUMPRODUCT((AS1895=$AS$7:$AS$2085)*(AI1895=$AI$7:$AI$2085)*((AO1895&lt;$AP$7:$AP$2085)*(AP1895&gt;$AO$7:$AO$2085))*(ROW($AS$7:$AS$2085)&lt;&gt;ROW(AS1895)))&gt;0,"Cruzado","Sin cruce")))</f>
        <v>Cruzado</v>
      </c>
    </row>
    <row r="1896" spans="3:46" ht="15.6" hidden="1" customHeight="1">
      <c r="C1896" s="496" t="s">
        <v>572</v>
      </c>
      <c r="D1896" s="479" t="s">
        <v>838</v>
      </c>
      <c r="E1896" s="479">
        <v>20261</v>
      </c>
      <c r="F1896" s="503" t="s">
        <v>111</v>
      </c>
      <c r="G1896" s="497" t="s">
        <v>80</v>
      </c>
      <c r="H1896" s="503" t="s">
        <v>90</v>
      </c>
      <c r="I1896" s="503">
        <v>1</v>
      </c>
      <c r="J1896" s="503" t="s">
        <v>66</v>
      </c>
      <c r="K1896" s="503" t="s">
        <v>66</v>
      </c>
      <c r="L1896" s="499" t="s">
        <v>839</v>
      </c>
      <c r="M1896" s="535" t="s">
        <v>754</v>
      </c>
      <c r="N1896" s="15" t="s">
        <v>577</v>
      </c>
      <c r="O1896" s="15" t="s">
        <v>831</v>
      </c>
      <c r="P1896" s="503" t="s">
        <v>579</v>
      </c>
      <c r="Q1896" s="15">
        <v>2</v>
      </c>
      <c r="R1896" s="15">
        <v>0</v>
      </c>
      <c r="S1896" s="479">
        <v>2</v>
      </c>
      <c r="T1896" s="15">
        <v>3</v>
      </c>
      <c r="U1896" s="471"/>
      <c r="V1896" s="550">
        <v>40</v>
      </c>
      <c r="W1896" s="548">
        <v>9381584</v>
      </c>
      <c r="X1896" s="564" t="s">
        <v>473</v>
      </c>
      <c r="Y1896" s="15" t="s">
        <v>579</v>
      </c>
      <c r="Z1896" s="15"/>
      <c r="AA1896" s="15"/>
      <c r="AB1896" s="15"/>
      <c r="AC1896" s="15" t="s">
        <v>1109</v>
      </c>
      <c r="AD1896" s="15"/>
      <c r="AE1896" s="479"/>
      <c r="AF1896" s="497"/>
      <c r="AG1896" s="497"/>
      <c r="AH1896" s="497" t="s">
        <v>582</v>
      </c>
      <c r="AI1896" s="15">
        <v>6</v>
      </c>
      <c r="AJ1896" s="15">
        <v>16</v>
      </c>
      <c r="AK1896" s="15">
        <v>50</v>
      </c>
      <c r="AL1896" s="15">
        <v>18</v>
      </c>
      <c r="AM1896" s="15">
        <v>30</v>
      </c>
      <c r="AN1896" s="490">
        <f>IF(AJ1896="",S1896,ROUND(((((AL1896/24)+(AM1896/1440))-((AJ1896/24)+(AK1896/1440)))*1440/50),5))</f>
        <v>2</v>
      </c>
      <c r="AO1896" s="491">
        <f>AJ1896/24+AK1896/1440</f>
        <v>0.70138888888888884</v>
      </c>
      <c r="AP1896" s="491">
        <f>AL1896/24+AM1896/1440</f>
        <v>0.77083333333333337</v>
      </c>
      <c r="AQ1896" s="23" t="str" cm="1">
        <f t="array" ref="AQ1896">IF(X1896="","",IF(SUMPRODUCT((X1896=$X$7:$X$2085)*(AI1896=$AI$7:$AI$2085)*(AO1896=$AO$7:$AO$2085)*(AP1896=$AP$7:$AP$2085)*(ROW($X$7:$X$2085)&lt;&gt;ROW(X1896))*((S1896=0)*($S$7:$S$2085&gt;0)+(S1896&gt;0)*($S$7:$S$2085=0)))&gt;0,"SALONES UNIDOS",IF(SUMPRODUCT((X1896=$X$7:$X$2085)*(AI1896=$AI$7:$AI$2085)*((AO1896&lt;$AP$7:$AP$2085)*(AP1896&gt;$AO$7:$AO$2085))*(ROW($X$7:$X$2085)&lt;&gt;ROW(X1896)))&gt;0,"Cruzado","Sin cruce")))</f>
        <v>Sin cruce</v>
      </c>
      <c r="AR1896" s="23" t="str" cm="1">
        <f t="array" ref="AR1896">IF(AE1896="","",IF(SUMPRODUCT((AE1896=$AE$7:$AE$2085)*(AI1896=$AI$7:$AI$2085)*(AO1896=$AO$7:$AO$2085)*(AP1896=$AP$7:$AP$2085)*(ROW($AE$7:$AE$2085)&lt;&gt;ROW(AE1896))*((S1896=0)*($S$7:$S$2085&gt;0)+(S1896&gt;0)*($S$7:$S$2085=0)))&gt;0,"SALONES UNIDOS",IF(SUMPRODUCT((AE1896=$AE$7:$AE$2085)*(AI1896=$AI$7:$AI$2085)*((AO1896&lt;$AP$7:$AP$2085)*(AP1896&gt;$AO$7:$AO$2085))*(ROW($AE$7:$AE$2085)&lt;&gt;ROW(AE1896)))&gt;0,"Cruzado","Sin cruce")))</f>
        <v/>
      </c>
      <c r="AS1896" s="94" t="str">
        <f t="shared" si="39"/>
        <v>PS1SUNAMPED</v>
      </c>
      <c r="AT1896" s="94" t="str" cm="1">
        <f t="array" ref="AT1896">IF(AS1896="","",IF(SUMPRODUCT((AS1896=$AS$7:$AS$2085)*(AI1896=$AI$7:$AI$2085)*(AO1896=$AO$7:$AO$2085)*(AP1896=$AP$7:$AP$2085)*(ROW($AS$7:$AS$2085)&lt;&gt;ROW(AS1896))*((S1896=0)*($S$7:$S$2085&gt;0)+(S1896&gt;0)*($S$7:$S$2085=0)))&gt;0,"SALONES UNIDOS",IF(SUMPRODUCT((AS1896=$AS$7:$AS$2085)*(AI1896=$AI$7:$AI$2085)*((AO1896&lt;$AP$7:$AP$2085)*(AP1896&gt;$AO$7:$AO$2085))*(ROW($AS$7:$AS$2085)&lt;&gt;ROW(AS1896)))&gt;0,"Cruzado","Sin cruce")))</f>
        <v>Sin cruce</v>
      </c>
    </row>
    <row r="1897" spans="3:46" ht="15.6" hidden="1" customHeight="1">
      <c r="C1897" s="496" t="s">
        <v>572</v>
      </c>
      <c r="D1897" s="479" t="s">
        <v>838</v>
      </c>
      <c r="E1897" s="479">
        <v>20261</v>
      </c>
      <c r="F1897" s="503" t="s">
        <v>111</v>
      </c>
      <c r="G1897" s="497" t="s">
        <v>80</v>
      </c>
      <c r="H1897" s="503" t="s">
        <v>90</v>
      </c>
      <c r="I1897" s="503">
        <v>1</v>
      </c>
      <c r="J1897" s="503" t="s">
        <v>602</v>
      </c>
      <c r="K1897" s="503" t="s">
        <v>66</v>
      </c>
      <c r="L1897" s="499" t="s">
        <v>839</v>
      </c>
      <c r="M1897" s="535" t="s">
        <v>754</v>
      </c>
      <c r="N1897" s="15" t="s">
        <v>830</v>
      </c>
      <c r="O1897" s="15" t="s">
        <v>831</v>
      </c>
      <c r="P1897" s="503" t="s">
        <v>579</v>
      </c>
      <c r="Q1897" s="15">
        <v>0</v>
      </c>
      <c r="R1897" s="15">
        <v>2</v>
      </c>
      <c r="S1897" s="479">
        <v>2</v>
      </c>
      <c r="T1897" s="15">
        <v>3</v>
      </c>
      <c r="U1897" s="471"/>
      <c r="V1897" s="550">
        <v>20</v>
      </c>
      <c r="W1897" s="548">
        <v>9381584</v>
      </c>
      <c r="X1897" s="564" t="s">
        <v>473</v>
      </c>
      <c r="Y1897" s="15" t="s">
        <v>579</v>
      </c>
      <c r="Z1897" s="15"/>
      <c r="AA1897" s="15"/>
      <c r="AB1897" s="15"/>
      <c r="AC1897" s="493"/>
      <c r="AD1897" s="15"/>
      <c r="AE1897" s="15" t="s">
        <v>950</v>
      </c>
      <c r="AF1897" s="497"/>
      <c r="AG1897" s="497"/>
      <c r="AH1897" s="497" t="s">
        <v>100</v>
      </c>
      <c r="AI1897" s="15">
        <v>6</v>
      </c>
      <c r="AJ1897" s="15">
        <v>18</v>
      </c>
      <c r="AK1897" s="15">
        <v>30</v>
      </c>
      <c r="AL1897" s="15">
        <v>20</v>
      </c>
      <c r="AM1897" s="15">
        <v>10</v>
      </c>
      <c r="AN1897" s="490">
        <f>IF(AJ1897="",S1897,ROUND(((((AL1897/24)+(AM1897/1440))-((AJ1897/24)+(AK1897/1440)))*1440/50),5))</f>
        <v>2</v>
      </c>
      <c r="AO1897" s="491">
        <f>AJ1897/24+AK1897/1440</f>
        <v>0.77083333333333337</v>
      </c>
      <c r="AP1897" s="491">
        <f>AL1897/24+AM1897/1440</f>
        <v>0.84027777777777779</v>
      </c>
      <c r="AQ1897" s="23" t="str" cm="1">
        <f t="array" ref="AQ1897">IF(X1897="","",IF(SUMPRODUCT((X1897=$X$7:$X$2085)*(AI1897=$AI$7:$AI$2085)*(AO1897=$AO$7:$AO$2085)*(AP1897=$AP$7:$AP$2085)*(ROW($X$7:$X$2085)&lt;&gt;ROW(X1897))*((S1897=0)*($S$7:$S$2085&gt;0)+(S1897&gt;0)*($S$7:$S$2085=0)))&gt;0,"SALONES UNIDOS",IF(SUMPRODUCT((X1897=$X$7:$X$2085)*(AI1897=$AI$7:$AI$2085)*((AO1897&lt;$AP$7:$AP$2085)*(AP1897&gt;$AO$7:$AO$2085))*(ROW($X$7:$X$2085)&lt;&gt;ROW(X1897)))&gt;0,"Cruzado","Sin cruce")))</f>
        <v>Sin cruce</v>
      </c>
      <c r="AR1897" s="23" t="str" cm="1">
        <f t="array" ref="AR1897">IF(AE1897="","",IF(SUMPRODUCT((AE1897=$AE$7:$AE$2085)*(AI1897=$AI$7:$AI$2085)*(AO1897=$AO$7:$AO$2085)*(AP1897=$AP$7:$AP$2085)*(ROW($AE$7:$AE$2085)&lt;&gt;ROW(AE1897))*((S1897=0)*($S$7:$S$2085&gt;0)+(S1897&gt;0)*($S$7:$S$2085=0)))&gt;0,"SALONES UNIDOS",IF(SUMPRODUCT((AE1897=$AE$7:$AE$2085)*(AI1897=$AI$7:$AI$2085)*((AO1897&lt;$AP$7:$AP$2085)*(AP1897&gt;$AO$7:$AO$2085))*(ROW($AE$7:$AE$2085)&lt;&gt;ROW(AE1897)))&gt;0,"Cruzado","Sin cruce")))</f>
        <v>Sin cruce</v>
      </c>
      <c r="AS1897" s="94" t="str">
        <f t="shared" si="39"/>
        <v>PS1SUNAMPED</v>
      </c>
      <c r="AT1897" s="94" t="str" cm="1">
        <f t="array" ref="AT1897">IF(AS1897="","",IF(SUMPRODUCT((AS1897=$AS$7:$AS$2085)*(AI1897=$AI$7:$AI$2085)*(AO1897=$AO$7:$AO$2085)*(AP1897=$AP$7:$AP$2085)*(ROW($AS$7:$AS$2085)&lt;&gt;ROW(AS1897))*((S1897=0)*($S$7:$S$2085&gt;0)+(S1897&gt;0)*($S$7:$S$2085=0)))&gt;0,"SALONES UNIDOS",IF(SUMPRODUCT((AS1897=$AS$7:$AS$2085)*(AI1897=$AI$7:$AI$2085)*((AO1897&lt;$AP$7:$AP$2085)*(AP1897&gt;$AO$7:$AO$2085))*(ROW($AS$7:$AS$2085)&lt;&gt;ROW(AS1897)))&gt;0,"Cruzado","Sin cruce")))</f>
        <v>Sin cruce</v>
      </c>
    </row>
    <row r="1898" spans="3:46" ht="15.6" hidden="1" customHeight="1">
      <c r="C1898" s="496" t="s">
        <v>572</v>
      </c>
      <c r="D1898" s="479" t="s">
        <v>838</v>
      </c>
      <c r="E1898" s="479">
        <v>20261</v>
      </c>
      <c r="F1898" s="503" t="s">
        <v>111</v>
      </c>
      <c r="G1898" s="497" t="s">
        <v>80</v>
      </c>
      <c r="H1898" s="503" t="s">
        <v>90</v>
      </c>
      <c r="I1898" s="503">
        <v>1</v>
      </c>
      <c r="J1898" s="503" t="s">
        <v>603</v>
      </c>
      <c r="K1898" s="503" t="s">
        <v>66</v>
      </c>
      <c r="L1898" s="499" t="s">
        <v>839</v>
      </c>
      <c r="M1898" s="535" t="s">
        <v>754</v>
      </c>
      <c r="N1898" s="15" t="s">
        <v>830</v>
      </c>
      <c r="O1898" s="15" t="s">
        <v>831</v>
      </c>
      <c r="P1898" s="503" t="s">
        <v>579</v>
      </c>
      <c r="Q1898" s="15">
        <v>0</v>
      </c>
      <c r="R1898" s="15">
        <v>2</v>
      </c>
      <c r="S1898" s="479">
        <v>2</v>
      </c>
      <c r="T1898" s="15">
        <v>3</v>
      </c>
      <c r="U1898" s="471"/>
      <c r="V1898" s="550">
        <v>20</v>
      </c>
      <c r="W1898" s="548">
        <v>9381584</v>
      </c>
      <c r="X1898" s="564" t="s">
        <v>473</v>
      </c>
      <c r="Y1898" s="15" t="s">
        <v>579</v>
      </c>
      <c r="Z1898" s="15"/>
      <c r="AA1898" s="15"/>
      <c r="AB1898" s="15"/>
      <c r="AC1898" s="493"/>
      <c r="AD1898" s="15"/>
      <c r="AE1898" s="15" t="s">
        <v>950</v>
      </c>
      <c r="AF1898" s="497"/>
      <c r="AG1898" s="497"/>
      <c r="AH1898" s="497" t="s">
        <v>100</v>
      </c>
      <c r="AI1898" s="15">
        <v>6</v>
      </c>
      <c r="AJ1898" s="15">
        <v>20</v>
      </c>
      <c r="AK1898" s="15">
        <v>10</v>
      </c>
      <c r="AL1898" s="15">
        <v>21</v>
      </c>
      <c r="AM1898" s="15">
        <v>50</v>
      </c>
      <c r="AN1898" s="490">
        <f>IF(AJ1898="",S1898,ROUND(((((AL1898/24)+(AM1898/1440))-((AJ1898/24)+(AK1898/1440)))*1440/50),5))</f>
        <v>2</v>
      </c>
      <c r="AO1898" s="491">
        <f>AJ1898/24+AK1898/1440</f>
        <v>0.84027777777777779</v>
      </c>
      <c r="AP1898" s="491">
        <f>AL1898/24+AM1898/1440</f>
        <v>0.90972222222222221</v>
      </c>
      <c r="AQ1898" s="23" t="str" cm="1">
        <f t="array" ref="AQ1898">IF(X1898="","",IF(SUMPRODUCT((X1898=$X$7:$X$2085)*(AI1898=$AI$7:$AI$2085)*(AO1898=$AO$7:$AO$2085)*(AP1898=$AP$7:$AP$2085)*(ROW($X$7:$X$2085)&lt;&gt;ROW(X1898))*((S1898=0)*($S$7:$S$2085&gt;0)+(S1898&gt;0)*($S$7:$S$2085=0)))&gt;0,"SALONES UNIDOS",IF(SUMPRODUCT((X1898=$X$7:$X$2085)*(AI1898=$AI$7:$AI$2085)*((AO1898&lt;$AP$7:$AP$2085)*(AP1898&gt;$AO$7:$AO$2085))*(ROW($X$7:$X$2085)&lt;&gt;ROW(X1898)))&gt;0,"Cruzado","Sin cruce")))</f>
        <v>Sin cruce</v>
      </c>
      <c r="AR1898" s="23" t="str" cm="1">
        <f t="array" ref="AR1898">IF(AE1898="","",IF(SUMPRODUCT((AE1898=$AE$7:$AE$2085)*(AI1898=$AI$7:$AI$2085)*(AO1898=$AO$7:$AO$2085)*(AP1898=$AP$7:$AP$2085)*(ROW($AE$7:$AE$2085)&lt;&gt;ROW(AE1898))*((S1898=0)*($S$7:$S$2085&gt;0)+(S1898&gt;0)*($S$7:$S$2085=0)))&gt;0,"SALONES UNIDOS",IF(SUMPRODUCT((AE1898=$AE$7:$AE$2085)*(AI1898=$AI$7:$AI$2085)*((AO1898&lt;$AP$7:$AP$2085)*(AP1898&gt;$AO$7:$AO$2085))*(ROW($AE$7:$AE$2085)&lt;&gt;ROW(AE1898)))&gt;0,"Cruzado","Sin cruce")))</f>
        <v>Sin cruce</v>
      </c>
      <c r="AS1898" s="94" t="str">
        <f t="shared" si="39"/>
        <v>PS1SUNAMPED</v>
      </c>
      <c r="AT1898" s="94" t="str" cm="1">
        <f t="array" ref="AT1898">IF(AS1898="","",IF(SUMPRODUCT((AS1898=$AS$7:$AS$2085)*(AI1898=$AI$7:$AI$2085)*(AO1898=$AO$7:$AO$2085)*(AP1898=$AP$7:$AP$2085)*(ROW($AS$7:$AS$2085)&lt;&gt;ROW(AS1898))*((S1898=0)*($S$7:$S$2085&gt;0)+(S1898&gt;0)*($S$7:$S$2085=0)))&gt;0,"SALONES UNIDOS",IF(SUMPRODUCT((AS1898=$AS$7:$AS$2085)*(AI1898=$AI$7:$AI$2085)*((AO1898&lt;$AP$7:$AP$2085)*(AP1898&gt;$AO$7:$AO$2085))*(ROW($AS$7:$AS$2085)&lt;&gt;ROW(AS1898)))&gt;0,"Cruzado","Sin cruce")))</f>
        <v>Sin cruce</v>
      </c>
    </row>
    <row r="1899" spans="3:46" ht="15.6" hidden="1" customHeight="1">
      <c r="C1899" s="496" t="s">
        <v>572</v>
      </c>
      <c r="D1899" s="479" t="s">
        <v>838</v>
      </c>
      <c r="E1899" s="479">
        <v>20261</v>
      </c>
      <c r="F1899" s="503" t="s">
        <v>111</v>
      </c>
      <c r="G1899" s="497" t="s">
        <v>80</v>
      </c>
      <c r="H1899" s="503" t="s">
        <v>90</v>
      </c>
      <c r="I1899" s="503">
        <v>1</v>
      </c>
      <c r="J1899" s="503" t="s">
        <v>66</v>
      </c>
      <c r="K1899" s="503" t="s">
        <v>66</v>
      </c>
      <c r="L1899" s="499" t="s">
        <v>840</v>
      </c>
      <c r="M1899" s="535" t="s">
        <v>585</v>
      </c>
      <c r="N1899" s="15" t="s">
        <v>586</v>
      </c>
      <c r="O1899" s="15" t="s">
        <v>831</v>
      </c>
      <c r="P1899" s="503" t="s">
        <v>624</v>
      </c>
      <c r="Q1899" s="15">
        <v>2</v>
      </c>
      <c r="R1899" s="15">
        <v>2</v>
      </c>
      <c r="S1899" s="479">
        <v>4</v>
      </c>
      <c r="T1899" s="15">
        <v>3</v>
      </c>
      <c r="U1899" s="471"/>
      <c r="V1899" s="550">
        <v>40</v>
      </c>
      <c r="W1899" s="497">
        <v>25431048</v>
      </c>
      <c r="X1899" s="566" t="s">
        <v>319</v>
      </c>
      <c r="Y1899" s="15" t="s">
        <v>624</v>
      </c>
      <c r="Z1899" s="15"/>
      <c r="AA1899" s="15"/>
      <c r="AB1899" s="15"/>
      <c r="AC1899" s="493"/>
      <c r="AD1899" s="15"/>
      <c r="AE1899" s="479"/>
      <c r="AF1899" s="497"/>
      <c r="AG1899" s="497"/>
      <c r="AH1899" s="15" t="s">
        <v>203</v>
      </c>
      <c r="AI1899" s="15">
        <v>3</v>
      </c>
      <c r="AJ1899" s="15">
        <v>19</v>
      </c>
      <c r="AK1899" s="15">
        <v>20</v>
      </c>
      <c r="AL1899" s="15">
        <v>22</v>
      </c>
      <c r="AM1899" s="15">
        <v>40</v>
      </c>
      <c r="AN1899" s="490">
        <f>IF(AJ1899="",S1899,ROUND(((((AL1899/24)+(AM1899/1440))-((AJ1899/24)+(AK1899/1440)))*1440/50),5))</f>
        <v>4</v>
      </c>
      <c r="AO1899" s="491">
        <f>AJ1899/24+AK1899/1440</f>
        <v>0.80555555555555547</v>
      </c>
      <c r="AP1899" s="491">
        <f>AL1899/24+AM1899/1440</f>
        <v>0.94444444444444442</v>
      </c>
      <c r="AQ1899" s="23" t="str" cm="1">
        <f t="array" ref="AQ1899">IF(X1899="","",IF(SUMPRODUCT((X1899=$X$7:$X$2085)*(AI1899=$AI$7:$AI$2085)*(AO1899=$AO$7:$AO$2085)*(AP1899=$AP$7:$AP$2085)*(ROW($X$7:$X$2085)&lt;&gt;ROW(X1899))*((S1899=0)*($S$7:$S$2085&gt;0)+(S1899&gt;0)*($S$7:$S$2085=0)))&gt;0,"SALONES UNIDOS",IF(SUMPRODUCT((X1899=$X$7:$X$2085)*(AI1899=$AI$7:$AI$2085)*((AO1899&lt;$AP$7:$AP$2085)*(AP1899&gt;$AO$7:$AO$2085))*(ROW($X$7:$X$2085)&lt;&gt;ROW(X1899)))&gt;0,"Cruzado","Sin cruce")))</f>
        <v>Sin cruce</v>
      </c>
      <c r="AR1899" s="23" t="str" cm="1">
        <f t="array" ref="AR1899">IF(AE1899="","",IF(SUMPRODUCT((AE1899=$AE$7:$AE$2085)*(AI1899=$AI$7:$AI$2085)*(AO1899=$AO$7:$AO$2085)*(AP1899=$AP$7:$AP$2085)*(ROW($AE$7:$AE$2085)&lt;&gt;ROW(AE1899))*((S1899=0)*($S$7:$S$2085&gt;0)+(S1899&gt;0)*($S$7:$S$2085=0)))&gt;0,"SALONES UNIDOS",IF(SUMPRODUCT((AE1899=$AE$7:$AE$2085)*(AI1899=$AI$7:$AI$2085)*((AO1899&lt;$AP$7:$AP$2085)*(AP1899&gt;$AO$7:$AO$2085))*(ROW($AE$7:$AE$2085)&lt;&gt;ROW(AE1899)))&gt;0,"Cruzado","Sin cruce")))</f>
        <v/>
      </c>
      <c r="AS1899" s="94" t="str">
        <f t="shared" si="39"/>
        <v>PS1SUNAMPED</v>
      </c>
      <c r="AT1899" s="94" t="str" cm="1">
        <f t="array" ref="AT1899">IF(AS1899="","",IF(SUMPRODUCT((AS1899=$AS$7:$AS$2085)*(AI1899=$AI$7:$AI$2085)*(AO1899=$AO$7:$AO$2085)*(AP1899=$AP$7:$AP$2085)*(ROW($AS$7:$AS$2085)&lt;&gt;ROW(AS1899))*((S1899=0)*($S$7:$S$2085&gt;0)+(S1899&gt;0)*($S$7:$S$2085=0)))&gt;0,"SALONES UNIDOS",IF(SUMPRODUCT((AS1899=$AS$7:$AS$2085)*(AI1899=$AI$7:$AI$2085)*((AO1899&lt;$AP$7:$AP$2085)*(AP1899&gt;$AO$7:$AO$2085))*(ROW($AS$7:$AS$2085)&lt;&gt;ROW(AS1899)))&gt;0,"Cruzado","Sin cruce")))</f>
        <v>Sin cruce</v>
      </c>
    </row>
    <row r="1900" spans="3:46" ht="15.6" hidden="1" customHeight="1">
      <c r="C1900" s="496" t="s">
        <v>572</v>
      </c>
      <c r="D1900" s="479" t="s">
        <v>838</v>
      </c>
      <c r="E1900" s="479">
        <v>20261</v>
      </c>
      <c r="F1900" s="503" t="s">
        <v>111</v>
      </c>
      <c r="G1900" s="497" t="s">
        <v>80</v>
      </c>
      <c r="H1900" s="503" t="s">
        <v>90</v>
      </c>
      <c r="I1900" s="503">
        <v>1</v>
      </c>
      <c r="J1900" s="503" t="s">
        <v>66</v>
      </c>
      <c r="K1900" s="503" t="s">
        <v>66</v>
      </c>
      <c r="L1900" s="499" t="s">
        <v>841</v>
      </c>
      <c r="M1900" s="535" t="s">
        <v>834</v>
      </c>
      <c r="N1900" s="15" t="s">
        <v>577</v>
      </c>
      <c r="O1900" s="15" t="s">
        <v>831</v>
      </c>
      <c r="P1900" s="503" t="s">
        <v>624</v>
      </c>
      <c r="Q1900" s="15">
        <v>2</v>
      </c>
      <c r="R1900" s="15">
        <v>2</v>
      </c>
      <c r="S1900" s="479">
        <v>4</v>
      </c>
      <c r="T1900" s="15">
        <v>3</v>
      </c>
      <c r="U1900" s="471"/>
      <c r="V1900" s="550">
        <v>40</v>
      </c>
      <c r="W1900" s="497">
        <v>21869228</v>
      </c>
      <c r="X1900" s="566" t="s">
        <v>356</v>
      </c>
      <c r="Y1900" s="15" t="s">
        <v>624</v>
      </c>
      <c r="Z1900" s="15"/>
      <c r="AA1900" s="15"/>
      <c r="AB1900" s="15"/>
      <c r="AC1900" s="493"/>
      <c r="AD1900" s="15"/>
      <c r="AE1900" s="479"/>
      <c r="AF1900" s="497"/>
      <c r="AG1900" s="497"/>
      <c r="AH1900" s="15" t="s">
        <v>203</v>
      </c>
      <c r="AI1900" s="15">
        <v>2</v>
      </c>
      <c r="AJ1900" s="15">
        <v>18</v>
      </c>
      <c r="AK1900" s="15">
        <v>30</v>
      </c>
      <c r="AL1900" s="15">
        <v>21</v>
      </c>
      <c r="AM1900" s="15">
        <v>50</v>
      </c>
      <c r="AN1900" s="490">
        <f>IF(AJ1900="",S1900,ROUND(((((AL1900/24)+(AM1900/1440))-((AJ1900/24)+(AK1900/1440)))*1440/50),5))</f>
        <v>4</v>
      </c>
      <c r="AO1900" s="491">
        <f>AJ1900/24+AK1900/1440</f>
        <v>0.77083333333333337</v>
      </c>
      <c r="AP1900" s="491">
        <f>AL1900/24+AM1900/1440</f>
        <v>0.90972222222222221</v>
      </c>
      <c r="AQ1900" s="23" t="str" cm="1">
        <f t="array" ref="AQ1900">IF(X1900="","",IF(SUMPRODUCT((X1900=$X$7:$X$2085)*(AI1900=$AI$7:$AI$2085)*(AO1900=$AO$7:$AO$2085)*(AP1900=$AP$7:$AP$2085)*(ROW($X$7:$X$2085)&lt;&gt;ROW(X1900))*((S1900=0)*($S$7:$S$2085&gt;0)+(S1900&gt;0)*($S$7:$S$2085=0)))&gt;0,"SALONES UNIDOS",IF(SUMPRODUCT((X1900=$X$7:$X$2085)*(AI1900=$AI$7:$AI$2085)*((AO1900&lt;$AP$7:$AP$2085)*(AP1900&gt;$AO$7:$AO$2085))*(ROW($X$7:$X$2085)&lt;&gt;ROW(X1900)))&gt;0,"Cruzado","Sin cruce")))</f>
        <v>Sin cruce</v>
      </c>
      <c r="AR1900" s="23" t="str" cm="1">
        <f t="array" ref="AR1900">IF(AE1900="","",IF(SUMPRODUCT((AE1900=$AE$7:$AE$2085)*(AI1900=$AI$7:$AI$2085)*(AO1900=$AO$7:$AO$2085)*(AP1900=$AP$7:$AP$2085)*(ROW($AE$7:$AE$2085)&lt;&gt;ROW(AE1900))*((S1900=0)*($S$7:$S$2085&gt;0)+(S1900&gt;0)*($S$7:$S$2085=0)))&gt;0,"SALONES UNIDOS",IF(SUMPRODUCT((AE1900=$AE$7:$AE$2085)*(AI1900=$AI$7:$AI$2085)*((AO1900&lt;$AP$7:$AP$2085)*(AP1900&gt;$AO$7:$AO$2085))*(ROW($AE$7:$AE$2085)&lt;&gt;ROW(AE1900)))&gt;0,"Cruzado","Sin cruce")))</f>
        <v/>
      </c>
      <c r="AS1900" s="94" t="str">
        <f t="shared" si="39"/>
        <v>PS1SUNAMPED</v>
      </c>
      <c r="AT1900" s="94" t="str" cm="1">
        <f t="array" ref="AT1900">IF(AS1900="","",IF(SUMPRODUCT((AS1900=$AS$7:$AS$2085)*(AI1900=$AI$7:$AI$2085)*(AO1900=$AO$7:$AO$2085)*(AP1900=$AP$7:$AP$2085)*(ROW($AS$7:$AS$2085)&lt;&gt;ROW(AS1900))*((S1900=0)*($S$7:$S$2085&gt;0)+(S1900&gt;0)*($S$7:$S$2085=0)))&gt;0,"SALONES UNIDOS",IF(SUMPRODUCT((AS1900=$AS$7:$AS$2085)*(AI1900=$AI$7:$AI$2085)*((AO1900&lt;$AP$7:$AP$2085)*(AP1900&gt;$AO$7:$AO$2085))*(ROW($AS$7:$AS$2085)&lt;&gt;ROW(AS1900)))&gt;0,"Cruzado","Sin cruce")))</f>
        <v>Sin cruce</v>
      </c>
    </row>
    <row r="1901" spans="3:46" ht="15.6" hidden="1" customHeight="1">
      <c r="C1901" s="496" t="s">
        <v>572</v>
      </c>
      <c r="D1901" s="479" t="s">
        <v>838</v>
      </c>
      <c r="E1901" s="479">
        <v>20261</v>
      </c>
      <c r="F1901" s="503" t="s">
        <v>111</v>
      </c>
      <c r="G1901" s="497" t="s">
        <v>80</v>
      </c>
      <c r="H1901" s="503" t="s">
        <v>90</v>
      </c>
      <c r="I1901" s="503">
        <v>1</v>
      </c>
      <c r="J1901" s="503" t="s">
        <v>66</v>
      </c>
      <c r="K1901" s="503" t="s">
        <v>66</v>
      </c>
      <c r="L1901" s="499" t="s">
        <v>842</v>
      </c>
      <c r="M1901" s="535" t="s">
        <v>591</v>
      </c>
      <c r="N1901" s="15" t="s">
        <v>586</v>
      </c>
      <c r="O1901" s="15" t="s">
        <v>831</v>
      </c>
      <c r="P1901" s="503" t="s">
        <v>624</v>
      </c>
      <c r="Q1901" s="15">
        <v>3</v>
      </c>
      <c r="R1901" s="15">
        <v>2</v>
      </c>
      <c r="S1901" s="479">
        <v>5</v>
      </c>
      <c r="T1901" s="15">
        <v>4</v>
      </c>
      <c r="U1901" s="471"/>
      <c r="V1901" s="550">
        <v>40</v>
      </c>
      <c r="W1901" s="497">
        <v>43373909</v>
      </c>
      <c r="X1901" s="566" t="s">
        <v>464</v>
      </c>
      <c r="Y1901" s="15" t="s">
        <v>624</v>
      </c>
      <c r="Z1901" s="15"/>
      <c r="AA1901" s="15"/>
      <c r="AB1901" s="15"/>
      <c r="AC1901" s="493"/>
      <c r="AD1901" s="15"/>
      <c r="AE1901" s="479"/>
      <c r="AF1901" s="497"/>
      <c r="AG1901" s="497"/>
      <c r="AH1901" s="15" t="s">
        <v>203</v>
      </c>
      <c r="AI1901" s="15">
        <v>5</v>
      </c>
      <c r="AJ1901" s="15">
        <v>19</v>
      </c>
      <c r="AK1901" s="15">
        <v>20</v>
      </c>
      <c r="AL1901" s="15">
        <v>23</v>
      </c>
      <c r="AM1901" s="15">
        <v>30</v>
      </c>
      <c r="AN1901" s="490">
        <f>IF(AJ1901="",S1901,ROUND(((((AL1901/24)+(AM1901/1440))-((AJ1901/24)+(AK1901/1440)))*1440/50),5))</f>
        <v>5</v>
      </c>
      <c r="AO1901" s="491">
        <f>AJ1901/24+AK1901/1440</f>
        <v>0.80555555555555547</v>
      </c>
      <c r="AP1901" s="491">
        <f>AL1901/24+AM1901/1440</f>
        <v>0.97916666666666674</v>
      </c>
      <c r="AQ1901" s="23" t="str" cm="1">
        <f t="array" ref="AQ1901">IF(X1901="","",IF(SUMPRODUCT((X1901=$X$7:$X$2085)*(AI1901=$AI$7:$AI$2085)*(AO1901=$AO$7:$AO$2085)*(AP1901=$AP$7:$AP$2085)*(ROW($X$7:$X$2085)&lt;&gt;ROW(X1901))*((S1901=0)*($S$7:$S$2085&gt;0)+(S1901&gt;0)*($S$7:$S$2085=0)))&gt;0,"SALONES UNIDOS",IF(SUMPRODUCT((X1901=$X$7:$X$2085)*(AI1901=$AI$7:$AI$2085)*((AO1901&lt;$AP$7:$AP$2085)*(AP1901&gt;$AO$7:$AO$2085))*(ROW($X$7:$X$2085)&lt;&gt;ROW(X1901)))&gt;0,"Cruzado","Sin cruce")))</f>
        <v>Sin cruce</v>
      </c>
      <c r="AR1901" s="23" t="str" cm="1">
        <f t="array" ref="AR1901">IF(AE1901="","",IF(SUMPRODUCT((AE1901=$AE$7:$AE$2085)*(AI1901=$AI$7:$AI$2085)*(AO1901=$AO$7:$AO$2085)*(AP1901=$AP$7:$AP$2085)*(ROW($AE$7:$AE$2085)&lt;&gt;ROW(AE1901))*((S1901=0)*($S$7:$S$2085&gt;0)+(S1901&gt;0)*($S$7:$S$2085=0)))&gt;0,"SALONES UNIDOS",IF(SUMPRODUCT((AE1901=$AE$7:$AE$2085)*(AI1901=$AI$7:$AI$2085)*((AO1901&lt;$AP$7:$AP$2085)*(AP1901&gt;$AO$7:$AO$2085))*(ROW($AE$7:$AE$2085)&lt;&gt;ROW(AE1901)))&gt;0,"Cruzado","Sin cruce")))</f>
        <v/>
      </c>
      <c r="AS1901" s="94" t="str">
        <f t="shared" si="39"/>
        <v>PS1SUNAMPED</v>
      </c>
      <c r="AT1901" s="94" t="str" cm="1">
        <f t="array" ref="AT1901">IF(AS1901="","",IF(SUMPRODUCT((AS1901=$AS$7:$AS$2085)*(AI1901=$AI$7:$AI$2085)*(AO1901=$AO$7:$AO$2085)*(AP1901=$AP$7:$AP$2085)*(ROW($AS$7:$AS$2085)&lt;&gt;ROW(AS1901))*((S1901=0)*($S$7:$S$2085&gt;0)+(S1901&gt;0)*($S$7:$S$2085=0)))&gt;0,"SALONES UNIDOS",IF(SUMPRODUCT((AS1901=$AS$7:$AS$2085)*(AI1901=$AI$7:$AI$2085)*((AO1901&lt;$AP$7:$AP$2085)*(AP1901&gt;$AO$7:$AO$2085))*(ROW($AS$7:$AS$2085)&lt;&gt;ROW(AS1901)))&gt;0,"Cruzado","Sin cruce")))</f>
        <v>Sin cruce</v>
      </c>
    </row>
    <row r="1902" spans="3:46" ht="15.6" hidden="1" customHeight="1">
      <c r="C1902" s="496" t="s">
        <v>572</v>
      </c>
      <c r="D1902" s="479" t="s">
        <v>838</v>
      </c>
      <c r="E1902" s="479">
        <v>20261</v>
      </c>
      <c r="F1902" s="503" t="s">
        <v>111</v>
      </c>
      <c r="G1902" s="497" t="s">
        <v>80</v>
      </c>
      <c r="H1902" s="503" t="s">
        <v>90</v>
      </c>
      <c r="I1902" s="503">
        <v>1</v>
      </c>
      <c r="J1902" s="503" t="s">
        <v>66</v>
      </c>
      <c r="K1902" s="503" t="s">
        <v>66</v>
      </c>
      <c r="L1902" s="499" t="s">
        <v>843</v>
      </c>
      <c r="M1902" s="535" t="s">
        <v>593</v>
      </c>
      <c r="N1902" s="15" t="s">
        <v>586</v>
      </c>
      <c r="O1902" s="15" t="s">
        <v>831</v>
      </c>
      <c r="P1902" s="503" t="s">
        <v>624</v>
      </c>
      <c r="Q1902" s="15">
        <v>3</v>
      </c>
      <c r="R1902" s="15">
        <v>2</v>
      </c>
      <c r="S1902" s="479">
        <v>5</v>
      </c>
      <c r="T1902" s="15">
        <v>4</v>
      </c>
      <c r="U1902" s="471"/>
      <c r="V1902" s="550">
        <v>40</v>
      </c>
      <c r="W1902" s="497">
        <v>10552634</v>
      </c>
      <c r="X1902" s="566" t="s">
        <v>331</v>
      </c>
      <c r="Y1902" s="15" t="s">
        <v>624</v>
      </c>
      <c r="Z1902" s="15"/>
      <c r="AA1902" s="15"/>
      <c r="AB1902" s="15"/>
      <c r="AC1902" s="493"/>
      <c r="AD1902" s="15"/>
      <c r="AE1902" s="479"/>
      <c r="AF1902" s="497"/>
      <c r="AG1902" s="497"/>
      <c r="AH1902" s="15" t="s">
        <v>203</v>
      </c>
      <c r="AI1902" s="15">
        <v>1</v>
      </c>
      <c r="AJ1902" s="15">
        <v>18</v>
      </c>
      <c r="AK1902" s="15">
        <v>30</v>
      </c>
      <c r="AL1902" s="15">
        <v>22</v>
      </c>
      <c r="AM1902" s="15">
        <v>40</v>
      </c>
      <c r="AN1902" s="490">
        <f>IF(AJ1902="",S1902,ROUND(((((AL1902/24)+(AM1902/1440))-((AJ1902/24)+(AK1902/1440)))*1440/50),5))</f>
        <v>5</v>
      </c>
      <c r="AO1902" s="491">
        <f>AJ1902/24+AK1902/1440</f>
        <v>0.77083333333333337</v>
      </c>
      <c r="AP1902" s="491">
        <f>AL1902/24+AM1902/1440</f>
        <v>0.94444444444444442</v>
      </c>
      <c r="AQ1902" s="23" t="str" cm="1">
        <f t="array" ref="AQ1902">IF(X1902="","",IF(SUMPRODUCT((X1902=$X$7:$X$2085)*(AI1902=$AI$7:$AI$2085)*(AO1902=$AO$7:$AO$2085)*(AP1902=$AP$7:$AP$2085)*(ROW($X$7:$X$2085)&lt;&gt;ROW(X1902))*((S1902=0)*($S$7:$S$2085&gt;0)+(S1902&gt;0)*($S$7:$S$2085=0)))&gt;0,"SALONES UNIDOS",IF(SUMPRODUCT((X1902=$X$7:$X$2085)*(AI1902=$AI$7:$AI$2085)*((AO1902&lt;$AP$7:$AP$2085)*(AP1902&gt;$AO$7:$AO$2085))*(ROW($X$7:$X$2085)&lt;&gt;ROW(X1902)))&gt;0,"Cruzado","Sin cruce")))</f>
        <v>Sin cruce</v>
      </c>
      <c r="AR1902" s="23" t="str" cm="1">
        <f t="array" ref="AR1902">IF(AE1902="","",IF(SUMPRODUCT((AE1902=$AE$7:$AE$2085)*(AI1902=$AI$7:$AI$2085)*(AO1902=$AO$7:$AO$2085)*(AP1902=$AP$7:$AP$2085)*(ROW($AE$7:$AE$2085)&lt;&gt;ROW(AE1902))*((S1902=0)*($S$7:$S$2085&gt;0)+(S1902&gt;0)*($S$7:$S$2085=0)))&gt;0,"SALONES UNIDOS",IF(SUMPRODUCT((AE1902=$AE$7:$AE$2085)*(AI1902=$AI$7:$AI$2085)*((AO1902&lt;$AP$7:$AP$2085)*(AP1902&gt;$AO$7:$AO$2085))*(ROW($AE$7:$AE$2085)&lt;&gt;ROW(AE1902)))&gt;0,"Cruzado","Sin cruce")))</f>
        <v/>
      </c>
      <c r="AS1902" s="94" t="str">
        <f t="shared" si="39"/>
        <v>PS1SUNAMPED</v>
      </c>
      <c r="AT1902" s="94" t="str" cm="1">
        <f t="array" ref="AT1902">IF(AS1902="","",IF(SUMPRODUCT((AS1902=$AS$7:$AS$2085)*(AI1902=$AI$7:$AI$2085)*(AO1902=$AO$7:$AO$2085)*(AP1902=$AP$7:$AP$2085)*(ROW($AS$7:$AS$2085)&lt;&gt;ROW(AS1902))*((S1902=0)*($S$7:$S$2085&gt;0)+(S1902&gt;0)*($S$7:$S$2085=0)))&gt;0,"SALONES UNIDOS",IF(SUMPRODUCT((AS1902=$AS$7:$AS$2085)*(AI1902=$AI$7:$AI$2085)*((AO1902&lt;$AP$7:$AP$2085)*(AP1902&gt;$AO$7:$AO$2085))*(ROW($AS$7:$AS$2085)&lt;&gt;ROW(AS1902)))&gt;0,"Cruzado","Sin cruce")))</f>
        <v>Sin cruce</v>
      </c>
    </row>
    <row r="1903" spans="3:46" ht="15.6" hidden="1" customHeight="1">
      <c r="C1903" s="496" t="s">
        <v>572</v>
      </c>
      <c r="D1903" s="479" t="s">
        <v>838</v>
      </c>
      <c r="E1903" s="479">
        <v>20261</v>
      </c>
      <c r="F1903" s="503" t="s">
        <v>111</v>
      </c>
      <c r="G1903" s="497" t="s">
        <v>80</v>
      </c>
      <c r="H1903" s="503" t="s">
        <v>90</v>
      </c>
      <c r="I1903" s="503">
        <v>1</v>
      </c>
      <c r="J1903" s="503" t="s">
        <v>66</v>
      </c>
      <c r="K1903" s="503" t="s">
        <v>66</v>
      </c>
      <c r="L1903" s="499" t="s">
        <v>844</v>
      </c>
      <c r="M1903" s="535" t="s">
        <v>595</v>
      </c>
      <c r="N1903" s="15" t="s">
        <v>586</v>
      </c>
      <c r="O1903" s="15" t="s">
        <v>831</v>
      </c>
      <c r="P1903" s="503" t="s">
        <v>624</v>
      </c>
      <c r="Q1903" s="15">
        <v>3</v>
      </c>
      <c r="R1903" s="15">
        <v>2</v>
      </c>
      <c r="S1903" s="479">
        <v>5</v>
      </c>
      <c r="T1903" s="15">
        <v>4</v>
      </c>
      <c r="U1903" s="471"/>
      <c r="V1903" s="550">
        <v>40</v>
      </c>
      <c r="W1903" s="497">
        <v>10611806</v>
      </c>
      <c r="X1903" s="566" t="s">
        <v>435</v>
      </c>
      <c r="Y1903" s="15" t="s">
        <v>624</v>
      </c>
      <c r="Z1903" s="15"/>
      <c r="AA1903" s="15"/>
      <c r="AB1903" s="15"/>
      <c r="AC1903" s="493"/>
      <c r="AD1903" s="15"/>
      <c r="AE1903" s="479"/>
      <c r="AF1903" s="497"/>
      <c r="AG1903" s="497"/>
      <c r="AH1903" s="15" t="s">
        <v>203</v>
      </c>
      <c r="AI1903" s="15">
        <v>4</v>
      </c>
      <c r="AJ1903" s="15">
        <v>19</v>
      </c>
      <c r="AK1903" s="15">
        <v>20</v>
      </c>
      <c r="AL1903" s="15">
        <v>23</v>
      </c>
      <c r="AM1903" s="15">
        <v>30</v>
      </c>
      <c r="AN1903" s="490">
        <f>IF(AJ1903="",S1903,ROUND(((((AL1903/24)+(AM1903/1440))-((AJ1903/24)+(AK1903/1440)))*1440/50),5))</f>
        <v>5</v>
      </c>
      <c r="AO1903" s="491">
        <f>AJ1903/24+AK1903/1440</f>
        <v>0.80555555555555547</v>
      </c>
      <c r="AP1903" s="491">
        <f>AL1903/24+AM1903/1440</f>
        <v>0.97916666666666674</v>
      </c>
      <c r="AQ1903" s="23" t="str" cm="1">
        <f t="array" ref="AQ1903">IF(X1903="","",IF(SUMPRODUCT((X1903=$X$7:$X$2085)*(AI1903=$AI$7:$AI$2085)*(AO1903=$AO$7:$AO$2085)*(AP1903=$AP$7:$AP$2085)*(ROW($X$7:$X$2085)&lt;&gt;ROW(X1903))*((S1903=0)*($S$7:$S$2085&gt;0)+(S1903&gt;0)*($S$7:$S$2085=0)))&gt;0,"SALONES UNIDOS",IF(SUMPRODUCT((X1903=$X$7:$X$2085)*(AI1903=$AI$7:$AI$2085)*((AO1903&lt;$AP$7:$AP$2085)*(AP1903&gt;$AO$7:$AO$2085))*(ROW($X$7:$X$2085)&lt;&gt;ROW(X1903)))&gt;0,"Cruzado","Sin cruce")))</f>
        <v>Sin cruce</v>
      </c>
      <c r="AR1903" s="23" t="str" cm="1">
        <f t="array" ref="AR1903">IF(AE1903="","",IF(SUMPRODUCT((AE1903=$AE$7:$AE$2085)*(AI1903=$AI$7:$AI$2085)*(AO1903=$AO$7:$AO$2085)*(AP1903=$AP$7:$AP$2085)*(ROW($AE$7:$AE$2085)&lt;&gt;ROW(AE1903))*((S1903=0)*($S$7:$S$2085&gt;0)+(S1903&gt;0)*($S$7:$S$2085=0)))&gt;0,"SALONES UNIDOS",IF(SUMPRODUCT((AE1903=$AE$7:$AE$2085)*(AI1903=$AI$7:$AI$2085)*((AO1903&lt;$AP$7:$AP$2085)*(AP1903&gt;$AO$7:$AO$2085))*(ROW($AE$7:$AE$2085)&lt;&gt;ROW(AE1903)))&gt;0,"Cruzado","Sin cruce")))</f>
        <v/>
      </c>
      <c r="AS1903" s="94" t="str">
        <f t="shared" si="39"/>
        <v>PS1SUNAMPED</v>
      </c>
      <c r="AT1903" s="94" t="str" cm="1">
        <f t="array" ref="AT1903">IF(AS1903="","",IF(SUMPRODUCT((AS1903=$AS$7:$AS$2085)*(AI1903=$AI$7:$AI$2085)*(AO1903=$AO$7:$AO$2085)*(AP1903=$AP$7:$AP$2085)*(ROW($AS$7:$AS$2085)&lt;&gt;ROW(AS1903))*((S1903=0)*($S$7:$S$2085&gt;0)+(S1903&gt;0)*($S$7:$S$2085=0)))&gt;0,"SALONES UNIDOS",IF(SUMPRODUCT((AS1903=$AS$7:$AS$2085)*(AI1903=$AI$7:$AI$2085)*((AO1903&lt;$AP$7:$AP$2085)*(AP1903&gt;$AO$7:$AO$2085))*(ROW($AS$7:$AS$2085)&lt;&gt;ROW(AS1903)))&gt;0,"Cruzado","Sin cruce")))</f>
        <v>Sin cruce</v>
      </c>
    </row>
    <row r="1904" spans="3:46" ht="15.6" customHeight="1">
      <c r="AE1904" s="4"/>
    </row>
    <row r="1905" spans="31:31" ht="15.6" customHeight="1">
      <c r="AE1905" s="4"/>
    </row>
    <row r="1906" spans="31:31" ht="15.6" customHeight="1">
      <c r="AE1906" s="4"/>
    </row>
    <row r="1907" spans="31:31" ht="15.6" customHeight="1">
      <c r="AE1907" s="4"/>
    </row>
    <row r="1908" spans="31:31" ht="15.6" customHeight="1">
      <c r="AE1908" s="4"/>
    </row>
    <row r="1909" spans="31:31" ht="15.6" customHeight="1">
      <c r="AE1909" s="4"/>
    </row>
    <row r="1910" spans="31:31" ht="15.6" customHeight="1">
      <c r="AE1910" s="4"/>
    </row>
    <row r="1911" spans="31:31" ht="15.6" customHeight="1">
      <c r="AE1911" s="4"/>
    </row>
    <row r="1912" spans="31:31" ht="15.6" customHeight="1">
      <c r="AE1912" s="4"/>
    </row>
    <row r="1913" spans="31:31" ht="15.6" customHeight="1">
      <c r="AE1913" s="4"/>
    </row>
    <row r="1914" spans="31:31" ht="15.6" customHeight="1">
      <c r="AE1914" s="4"/>
    </row>
    <row r="1915" spans="31:31" ht="15.6" customHeight="1">
      <c r="AE1915" s="4"/>
    </row>
    <row r="1916" spans="31:31" ht="15.6" customHeight="1">
      <c r="AE1916" s="4"/>
    </row>
    <row r="1917" spans="31:31" ht="15.6" customHeight="1">
      <c r="AE1917" s="4"/>
    </row>
    <row r="1918" spans="31:31" ht="15.6" customHeight="1">
      <c r="AE1918" s="4"/>
    </row>
    <row r="1919" spans="31:31" ht="15.6" customHeight="1">
      <c r="AE1919" s="4"/>
    </row>
    <row r="1920" spans="31:31" ht="15.6" customHeight="1">
      <c r="AE1920" s="4"/>
    </row>
    <row r="1921" spans="31:31" ht="15.6" customHeight="1">
      <c r="AE1921" s="4"/>
    </row>
    <row r="1922" spans="31:31" ht="15.6" customHeight="1">
      <c r="AE1922" s="4"/>
    </row>
    <row r="1923" spans="31:31" ht="15.6" customHeight="1">
      <c r="AE1923" s="4"/>
    </row>
    <row r="1924" spans="31:31" ht="15.6" customHeight="1">
      <c r="AE1924" s="4"/>
    </row>
    <row r="1925" spans="31:31" ht="15.6" customHeight="1">
      <c r="AE1925" s="4"/>
    </row>
    <row r="1926" spans="31:31" ht="15.6" customHeight="1">
      <c r="AE1926" s="4"/>
    </row>
    <row r="1927" spans="31:31" ht="15.6" customHeight="1">
      <c r="AE1927" s="4"/>
    </row>
    <row r="1928" spans="31:31" ht="15.6" customHeight="1">
      <c r="AE1928" s="4"/>
    </row>
    <row r="1929" spans="31:31" ht="15.6" customHeight="1">
      <c r="AE1929" s="4"/>
    </row>
    <row r="1930" spans="31:31" ht="15.6" customHeight="1">
      <c r="AE1930" s="4"/>
    </row>
    <row r="1931" spans="31:31" ht="15.6" customHeight="1">
      <c r="AE1931" s="4"/>
    </row>
    <row r="1932" spans="31:31" ht="15.6" customHeight="1">
      <c r="AE1932" s="4"/>
    </row>
    <row r="1933" spans="31:31" ht="15.6" customHeight="1">
      <c r="AE1933" s="4"/>
    </row>
    <row r="1934" spans="31:31" ht="15.6" customHeight="1">
      <c r="AE1934" s="4"/>
    </row>
    <row r="1935" spans="31:31" ht="15.6" customHeight="1">
      <c r="AE1935" s="4"/>
    </row>
    <row r="1936" spans="31:31" ht="15.6" customHeight="1">
      <c r="AE1936" s="4"/>
    </row>
    <row r="1937" spans="31:31" ht="15.6" customHeight="1">
      <c r="AE1937" s="4"/>
    </row>
    <row r="1938" spans="31:31" ht="15.6" customHeight="1">
      <c r="AE1938" s="4"/>
    </row>
    <row r="1939" spans="31:31" ht="15.6" customHeight="1">
      <c r="AE1939" s="4"/>
    </row>
    <row r="1940" spans="31:31" ht="15.6" customHeight="1">
      <c r="AE1940" s="4"/>
    </row>
    <row r="1941" spans="31:31" ht="15.6" customHeight="1">
      <c r="AE1941" s="4"/>
    </row>
    <row r="1942" spans="31:31" ht="15.6" customHeight="1">
      <c r="AE1942" s="4"/>
    </row>
    <row r="1943" spans="31:31" ht="15.6" customHeight="1">
      <c r="AE1943" s="4"/>
    </row>
    <row r="1944" spans="31:31" ht="15.6" customHeight="1">
      <c r="AE1944" s="4"/>
    </row>
    <row r="1945" spans="31:31" ht="15.6" customHeight="1">
      <c r="AE1945" s="4"/>
    </row>
    <row r="1946" spans="31:31" ht="15.6" customHeight="1">
      <c r="AE1946" s="4"/>
    </row>
    <row r="1947" spans="31:31" ht="15.6" customHeight="1">
      <c r="AE1947" s="4"/>
    </row>
    <row r="1948" spans="31:31" ht="15.6" customHeight="1">
      <c r="AE1948" s="4"/>
    </row>
    <row r="1949" spans="31:31" ht="15.6" customHeight="1">
      <c r="AE1949" s="4"/>
    </row>
    <row r="1950" spans="31:31" ht="15.6" customHeight="1">
      <c r="AE1950" s="4"/>
    </row>
    <row r="1951" spans="31:31" ht="15.6" customHeight="1">
      <c r="AE1951" s="4"/>
    </row>
    <row r="1952" spans="31:31" ht="15.6" customHeight="1">
      <c r="AE1952" s="4"/>
    </row>
    <row r="1953" spans="31:31" ht="15.6" customHeight="1">
      <c r="AE1953" s="4"/>
    </row>
    <row r="1954" spans="31:31" ht="15.6" customHeight="1">
      <c r="AE1954" s="4"/>
    </row>
    <row r="1955" spans="31:31" ht="15.6" customHeight="1">
      <c r="AE1955" s="4"/>
    </row>
    <row r="1956" spans="31:31" ht="15.6" customHeight="1">
      <c r="AE1956" s="4"/>
    </row>
    <row r="1957" spans="31:31" ht="15.6" customHeight="1">
      <c r="AE1957" s="4"/>
    </row>
    <row r="1958" spans="31:31" ht="15.6" customHeight="1">
      <c r="AE1958" s="4"/>
    </row>
    <row r="1959" spans="31:31" ht="15.6" customHeight="1">
      <c r="AE1959" s="4"/>
    </row>
    <row r="1960" spans="31:31" ht="15.6" customHeight="1">
      <c r="AE1960" s="4"/>
    </row>
    <row r="1961" spans="31:31" ht="15.6" customHeight="1">
      <c r="AE1961" s="4"/>
    </row>
    <row r="1962" spans="31:31" ht="15.6" customHeight="1">
      <c r="AE1962" s="4"/>
    </row>
    <row r="1963" spans="31:31" ht="15.6" customHeight="1">
      <c r="AE1963" s="4"/>
    </row>
    <row r="1964" spans="31:31" ht="15.6" customHeight="1">
      <c r="AE1964" s="4"/>
    </row>
    <row r="1965" spans="31:31" ht="15.6" customHeight="1">
      <c r="AE1965" s="4"/>
    </row>
    <row r="1966" spans="31:31" ht="15.6" customHeight="1">
      <c r="AE1966" s="4"/>
    </row>
    <row r="1967" spans="31:31" ht="15.6" customHeight="1">
      <c r="AE1967" s="4"/>
    </row>
    <row r="1968" spans="31:31" ht="15.6" customHeight="1">
      <c r="AE1968" s="4"/>
    </row>
    <row r="1969" spans="31:31" ht="15.6" customHeight="1">
      <c r="AE1969" s="4"/>
    </row>
    <row r="1970" spans="31:31" ht="15.6" customHeight="1">
      <c r="AE1970" s="4"/>
    </row>
    <row r="1971" spans="31:31" ht="15.6" customHeight="1">
      <c r="AE1971" s="4"/>
    </row>
    <row r="1972" spans="31:31" ht="15.6" customHeight="1">
      <c r="AE1972" s="4"/>
    </row>
    <row r="1973" spans="31:31" ht="15.6" customHeight="1">
      <c r="AE1973" s="4"/>
    </row>
    <row r="1974" spans="31:31" ht="15.6" customHeight="1">
      <c r="AE1974" s="4"/>
    </row>
    <row r="1975" spans="31:31" ht="15.6" customHeight="1">
      <c r="AE1975" s="4"/>
    </row>
    <row r="1976" spans="31:31" ht="15.6" customHeight="1">
      <c r="AE1976" s="4"/>
    </row>
    <row r="1977" spans="31:31" ht="15.6" customHeight="1">
      <c r="AE1977" s="4"/>
    </row>
    <row r="1978" spans="31:31" ht="15.6" customHeight="1">
      <c r="AE1978" s="4"/>
    </row>
    <row r="1979" spans="31:31" ht="15.6" customHeight="1">
      <c r="AE1979" s="4"/>
    </row>
    <row r="1980" spans="31:31" ht="15.6" customHeight="1">
      <c r="AE1980" s="4"/>
    </row>
    <row r="1981" spans="31:31" ht="15.6" customHeight="1">
      <c r="AE1981" s="4"/>
    </row>
    <row r="1982" spans="31:31" ht="15.6" customHeight="1">
      <c r="AE1982" s="4"/>
    </row>
    <row r="1983" spans="31:31" ht="15.6" customHeight="1">
      <c r="AE1983" s="4"/>
    </row>
    <row r="1984" spans="31:31" ht="15.6" customHeight="1">
      <c r="AE1984" s="4"/>
    </row>
    <row r="1985" spans="31:31" ht="15.6" customHeight="1">
      <c r="AE1985" s="4"/>
    </row>
    <row r="1986" spans="31:31" ht="15.6" customHeight="1">
      <c r="AE1986" s="4"/>
    </row>
    <row r="1987" spans="31:31" ht="15.6" customHeight="1">
      <c r="AE1987" s="4"/>
    </row>
    <row r="1988" spans="31:31" ht="15.6" customHeight="1">
      <c r="AE1988" s="4"/>
    </row>
    <row r="1989" spans="31:31" ht="15.6" customHeight="1">
      <c r="AE1989" s="4"/>
    </row>
    <row r="1990" spans="31:31" ht="15.6" customHeight="1">
      <c r="AE1990" s="4"/>
    </row>
    <row r="1991" spans="31:31" ht="15.6" customHeight="1">
      <c r="AE1991" s="4"/>
    </row>
    <row r="1992" spans="31:31" ht="15.6" customHeight="1">
      <c r="AE1992" s="4"/>
    </row>
    <row r="1993" spans="31:31" ht="15.6" customHeight="1">
      <c r="AE1993" s="4"/>
    </row>
    <row r="1994" spans="31:31" ht="15.6" customHeight="1">
      <c r="AE1994" s="4"/>
    </row>
    <row r="1995" spans="31:31" ht="15.6" customHeight="1">
      <c r="AE1995" s="4"/>
    </row>
    <row r="1996" spans="31:31" ht="15.6" customHeight="1">
      <c r="AE1996" s="4"/>
    </row>
    <row r="1997" spans="31:31" ht="15.6" customHeight="1">
      <c r="AE1997" s="4"/>
    </row>
    <row r="1998" spans="31:31" ht="15.6" customHeight="1">
      <c r="AE1998" s="4"/>
    </row>
    <row r="1999" spans="31:31" ht="15.6" customHeight="1">
      <c r="AE1999" s="4"/>
    </row>
    <row r="2000" spans="31:31" ht="15.6" customHeight="1">
      <c r="AE2000" s="4"/>
    </row>
    <row r="2001" spans="31:31" ht="15.6" customHeight="1">
      <c r="AE2001" s="4"/>
    </row>
    <row r="2002" spans="31:31" ht="15.6" customHeight="1">
      <c r="AE2002" s="4"/>
    </row>
    <row r="2003" spans="31:31" ht="15.6" customHeight="1">
      <c r="AE2003" s="4"/>
    </row>
    <row r="2004" spans="31:31" ht="15.6" customHeight="1">
      <c r="AE2004" s="4"/>
    </row>
    <row r="2005" spans="31:31" ht="15.6" customHeight="1">
      <c r="AE2005" s="4"/>
    </row>
    <row r="2006" spans="31:31" ht="15.6" customHeight="1">
      <c r="AE2006" s="4"/>
    </row>
    <row r="2007" spans="31:31" ht="15.6" customHeight="1">
      <c r="AE2007" s="4"/>
    </row>
    <row r="2008" spans="31:31" ht="15.6" customHeight="1">
      <c r="AE2008" s="4"/>
    </row>
    <row r="2009" spans="31:31" ht="15.6" customHeight="1">
      <c r="AE2009" s="4"/>
    </row>
    <row r="2010" spans="31:31" ht="15.6" customHeight="1">
      <c r="AE2010" s="4"/>
    </row>
    <row r="2011" spans="31:31" ht="15.6" customHeight="1">
      <c r="AE2011" s="4"/>
    </row>
    <row r="2012" spans="31:31" ht="15.6" customHeight="1">
      <c r="AE2012" s="4"/>
    </row>
    <row r="2013" spans="31:31" ht="15.6" customHeight="1">
      <c r="AE2013" s="4"/>
    </row>
    <row r="2014" spans="31:31" ht="15.6" customHeight="1">
      <c r="AE2014" s="4"/>
    </row>
    <row r="2015" spans="31:31" ht="15.6" customHeight="1">
      <c r="AE2015" s="4"/>
    </row>
    <row r="2016" spans="31:31" ht="15.6" customHeight="1">
      <c r="AE2016" s="4"/>
    </row>
    <row r="2017" spans="31:31" ht="15.6" customHeight="1">
      <c r="AE2017" s="4"/>
    </row>
    <row r="2018" spans="31:31" ht="15.6" customHeight="1">
      <c r="AE2018" s="4"/>
    </row>
    <row r="2019" spans="31:31" ht="15.6" customHeight="1">
      <c r="AE2019" s="4"/>
    </row>
    <row r="2020" spans="31:31" ht="15.6" customHeight="1">
      <c r="AE2020" s="4"/>
    </row>
    <row r="2021" spans="31:31" ht="15.6" customHeight="1">
      <c r="AE2021" s="4"/>
    </row>
    <row r="2022" spans="31:31" ht="15.6" customHeight="1">
      <c r="AE2022" s="4"/>
    </row>
    <row r="2023" spans="31:31" ht="15.6" customHeight="1">
      <c r="AE2023" s="4"/>
    </row>
    <row r="2024" spans="31:31" ht="15.6" customHeight="1">
      <c r="AE2024" s="4"/>
    </row>
    <row r="2025" spans="31:31" ht="15.6" customHeight="1">
      <c r="AE2025" s="4"/>
    </row>
    <row r="2026" spans="31:31" ht="15.6" customHeight="1">
      <c r="AE2026" s="4"/>
    </row>
    <row r="2027" spans="31:31" ht="15.6" customHeight="1">
      <c r="AE2027" s="4"/>
    </row>
    <row r="2028" spans="31:31" ht="15.6" customHeight="1">
      <c r="AE2028" s="4"/>
    </row>
    <row r="2029" spans="31:31" ht="15.6" customHeight="1">
      <c r="AE2029" s="4"/>
    </row>
    <row r="2030" spans="31:31" ht="15.6" customHeight="1">
      <c r="AE2030" s="4"/>
    </row>
    <row r="2031" spans="31:31" ht="15.6" customHeight="1">
      <c r="AE2031" s="4"/>
    </row>
    <row r="2032" spans="31:31" ht="15.6" customHeight="1">
      <c r="AE2032" s="4"/>
    </row>
    <row r="2033" spans="31:31" ht="15.6" customHeight="1">
      <c r="AE2033" s="4"/>
    </row>
    <row r="2034" spans="31:31" ht="15.6" customHeight="1">
      <c r="AE2034" s="4"/>
    </row>
    <row r="2035" spans="31:31" ht="15.6" customHeight="1">
      <c r="AE2035" s="4"/>
    </row>
    <row r="2036" spans="31:31" ht="15.6" customHeight="1">
      <c r="AE2036" s="4"/>
    </row>
    <row r="2037" spans="31:31" ht="15.6" customHeight="1">
      <c r="AE2037" s="4"/>
    </row>
    <row r="2038" spans="31:31" ht="15.6" customHeight="1">
      <c r="AE2038" s="4"/>
    </row>
    <row r="2039" spans="31:31" ht="15.6" customHeight="1">
      <c r="AE2039" s="4"/>
    </row>
    <row r="2040" spans="31:31" ht="15.6" customHeight="1">
      <c r="AE2040" s="4"/>
    </row>
    <row r="2041" spans="31:31" ht="15.6" customHeight="1">
      <c r="AE2041" s="4"/>
    </row>
    <row r="2042" spans="31:31" ht="15.6" customHeight="1">
      <c r="AE2042" s="4"/>
    </row>
    <row r="2043" spans="31:31" ht="15.6" customHeight="1">
      <c r="AE2043" s="4"/>
    </row>
    <row r="2044" spans="31:31" ht="15.6" customHeight="1">
      <c r="AE2044" s="4"/>
    </row>
    <row r="2045" spans="31:31" ht="15.6" customHeight="1">
      <c r="AE2045" s="4"/>
    </row>
    <row r="2046" spans="31:31" ht="15.6" customHeight="1">
      <c r="AE2046" s="4"/>
    </row>
    <row r="2047" spans="31:31" ht="15.6" customHeight="1">
      <c r="AE2047" s="4"/>
    </row>
    <row r="2048" spans="31:31" ht="15.6" customHeight="1">
      <c r="AE2048" s="4"/>
    </row>
    <row r="2049" spans="31:31" ht="15.6" customHeight="1">
      <c r="AE2049" s="4"/>
    </row>
    <row r="2050" spans="31:31" ht="15.6" customHeight="1">
      <c r="AE2050" s="4"/>
    </row>
    <row r="2051" spans="31:31" ht="15.6" customHeight="1">
      <c r="AE2051" s="4"/>
    </row>
    <row r="2052" spans="31:31" ht="15.6" customHeight="1">
      <c r="AE2052" s="4"/>
    </row>
    <row r="2053" spans="31:31" ht="15.6" customHeight="1">
      <c r="AE2053" s="4"/>
    </row>
    <row r="2054" spans="31:31" ht="15.6" customHeight="1">
      <c r="AE2054" s="4"/>
    </row>
    <row r="2055" spans="31:31" ht="15.6" customHeight="1">
      <c r="AE2055" s="4"/>
    </row>
    <row r="2056" spans="31:31" ht="15.6" customHeight="1">
      <c r="AE2056" s="4"/>
    </row>
    <row r="2057" spans="31:31" ht="15.6" customHeight="1">
      <c r="AE2057" s="4"/>
    </row>
    <row r="2058" spans="31:31" ht="15.6" customHeight="1">
      <c r="AE2058" s="4"/>
    </row>
    <row r="2059" spans="31:31" ht="15.6" customHeight="1">
      <c r="AE2059" s="4"/>
    </row>
    <row r="2060" spans="31:31" ht="15.6" customHeight="1">
      <c r="AE2060" s="4"/>
    </row>
    <row r="2061" spans="31:31" ht="15.6" customHeight="1">
      <c r="AE2061" s="4"/>
    </row>
    <row r="2062" spans="31:31" ht="15.6" customHeight="1">
      <c r="AE2062" s="4"/>
    </row>
    <row r="2063" spans="31:31" ht="15.6" customHeight="1">
      <c r="AE2063" s="4"/>
    </row>
    <row r="2064" spans="31:31" ht="15.6" customHeight="1">
      <c r="AE2064" s="4"/>
    </row>
    <row r="2065" spans="23:31" ht="15.6" customHeight="1">
      <c r="W2065" s="440">
        <v>41430382</v>
      </c>
      <c r="AE2065" s="4"/>
    </row>
    <row r="2066" spans="23:31" ht="15.6" customHeight="1">
      <c r="AE2066" s="4"/>
    </row>
    <row r="2067" spans="23:31" ht="15.6" customHeight="1">
      <c r="AE2067" s="4"/>
    </row>
    <row r="2068" spans="23:31" ht="15.6" customHeight="1">
      <c r="AE2068" s="4"/>
    </row>
    <row r="2069" spans="23:31" ht="15.6" customHeight="1">
      <c r="AE2069" s="4"/>
    </row>
    <row r="2070" spans="23:31" ht="15.6" customHeight="1">
      <c r="AE2070" s="4"/>
    </row>
    <row r="2071" spans="23:31" ht="15.6" customHeight="1">
      <c r="AE2071" s="4"/>
    </row>
    <row r="2072" spans="23:31" ht="15.6" customHeight="1">
      <c r="AE2072" s="4"/>
    </row>
    <row r="2073" spans="23:31" ht="15.6" customHeight="1">
      <c r="AE2073" s="4"/>
    </row>
    <row r="2074" spans="23:31" ht="15.6" customHeight="1">
      <c r="AE2074" s="4"/>
    </row>
    <row r="2075" spans="23:31" ht="15.6" customHeight="1">
      <c r="AE2075" s="4"/>
    </row>
    <row r="2076" spans="23:31" ht="15.6" customHeight="1">
      <c r="AE2076" s="4"/>
    </row>
    <row r="2077" spans="23:31" ht="15.6" customHeight="1">
      <c r="AE2077" s="4"/>
    </row>
    <row r="2078" spans="23:31" ht="15.6" customHeight="1">
      <c r="AE2078" s="4"/>
    </row>
    <row r="2079" spans="23:31" ht="15.6" customHeight="1">
      <c r="AE2079" s="4"/>
    </row>
    <row r="2080" spans="23:31" ht="15.6" customHeight="1">
      <c r="AE2080" s="4"/>
    </row>
    <row r="2081" spans="31:31" ht="15.6" customHeight="1">
      <c r="AE2081" s="4"/>
    </row>
    <row r="2082" spans="31:31" ht="15.6" customHeight="1">
      <c r="AE2082" s="4"/>
    </row>
    <row r="2083" spans="31:31" ht="15.6" customHeight="1">
      <c r="AE2083" s="4"/>
    </row>
    <row r="2084" spans="31:31" ht="15.6" customHeight="1">
      <c r="AE2084" s="4"/>
    </row>
    <row r="2085" spans="31:31" ht="15.6" customHeight="1">
      <c r="AE2085" s="4"/>
    </row>
    <row r="2086" spans="31:31" ht="15.6" customHeight="1">
      <c r="AE2086" s="4"/>
    </row>
    <row r="2087" spans="31:31" ht="15.6" customHeight="1">
      <c r="AE2087" s="4"/>
    </row>
    <row r="2088" spans="31:31" ht="15.6" customHeight="1">
      <c r="AE2088" s="4"/>
    </row>
    <row r="2089" spans="31:31" ht="15.6" customHeight="1">
      <c r="AE2089" s="4"/>
    </row>
    <row r="2090" spans="31:31" ht="15.6" customHeight="1">
      <c r="AE2090" s="4"/>
    </row>
    <row r="2091" spans="31:31" ht="15.6" customHeight="1">
      <c r="AE2091" s="4"/>
    </row>
    <row r="2092" spans="31:31" ht="15.6" customHeight="1">
      <c r="AE2092" s="4"/>
    </row>
    <row r="2093" spans="31:31" ht="15.6" customHeight="1">
      <c r="AE2093" s="4"/>
    </row>
    <row r="2094" spans="31:31" ht="15.6" customHeight="1">
      <c r="AE2094" s="4"/>
    </row>
    <row r="2095" spans="31:31" ht="15.6" customHeight="1">
      <c r="AE2095" s="4"/>
    </row>
    <row r="2096" spans="31:31" ht="15.6" customHeight="1">
      <c r="AE2096" s="4"/>
    </row>
    <row r="2097" spans="31:31" ht="15.6" customHeight="1">
      <c r="AE2097" s="4"/>
    </row>
    <row r="2098" spans="31:31" ht="15.6" customHeight="1">
      <c r="AE2098" s="4"/>
    </row>
    <row r="2099" spans="31:31" ht="15.6" customHeight="1">
      <c r="AE2099" s="4"/>
    </row>
    <row r="2100" spans="31:31" ht="15.6" customHeight="1">
      <c r="AE2100" s="4"/>
    </row>
    <row r="2101" spans="31:31" ht="15.6" customHeight="1">
      <c r="AE2101" s="4"/>
    </row>
    <row r="2102" spans="31:31" ht="15.6" customHeight="1">
      <c r="AE2102" s="4"/>
    </row>
    <row r="2103" spans="31:31" ht="15.6" customHeight="1">
      <c r="AE2103" s="4"/>
    </row>
    <row r="2104" spans="31:31" ht="15.6" customHeight="1">
      <c r="AE2104" s="4"/>
    </row>
    <row r="2105" spans="31:31" ht="15.6" customHeight="1">
      <c r="AE2105" s="4"/>
    </row>
    <row r="2106" spans="31:31" ht="15.6" customHeight="1">
      <c r="AE2106" s="4"/>
    </row>
    <row r="2107" spans="31:31" ht="15.6" customHeight="1">
      <c r="AE2107" s="4"/>
    </row>
    <row r="2108" spans="31:31" ht="15.6" customHeight="1">
      <c r="AE2108" s="4"/>
    </row>
    <row r="2109" spans="31:31" ht="15.6" customHeight="1">
      <c r="AE2109" s="4"/>
    </row>
    <row r="2110" spans="31:31" ht="15.6" customHeight="1">
      <c r="AE2110" s="4"/>
    </row>
    <row r="2111" spans="31:31" ht="15.6" customHeight="1">
      <c r="AE2111" s="4"/>
    </row>
    <row r="2112" spans="31:31" ht="15.6" customHeight="1">
      <c r="AE2112" s="4"/>
    </row>
    <row r="2113" spans="31:31" ht="15.6" customHeight="1">
      <c r="AE2113" s="4"/>
    </row>
    <row r="2114" spans="31:31" ht="15.6" customHeight="1">
      <c r="AE2114" s="4"/>
    </row>
    <row r="2115" spans="31:31" ht="15.6" customHeight="1">
      <c r="AE2115" s="4"/>
    </row>
    <row r="2116" spans="31:31" ht="15.6" customHeight="1">
      <c r="AE2116" s="4"/>
    </row>
    <row r="2117" spans="31:31" ht="15.6" customHeight="1">
      <c r="AE2117" s="4"/>
    </row>
    <row r="2118" spans="31:31" ht="15.6" customHeight="1">
      <c r="AE2118" s="4"/>
    </row>
    <row r="2119" spans="31:31" ht="15.6" customHeight="1">
      <c r="AE2119" s="4"/>
    </row>
    <row r="2120" spans="31:31" ht="15.6" customHeight="1">
      <c r="AE2120" s="4"/>
    </row>
    <row r="2121" spans="31:31" ht="15.6" customHeight="1">
      <c r="AE2121" s="4"/>
    </row>
    <row r="2122" spans="31:31" ht="15.6" customHeight="1">
      <c r="AE2122" s="4"/>
    </row>
    <row r="2123" spans="31:31" ht="15.6" customHeight="1">
      <c r="AE2123" s="4"/>
    </row>
    <row r="2124" spans="31:31" ht="15.6" customHeight="1">
      <c r="AE2124" s="4"/>
    </row>
    <row r="2125" spans="31:31" ht="15.6" customHeight="1">
      <c r="AE2125" s="4"/>
    </row>
    <row r="2126" spans="31:31" ht="15.6" customHeight="1">
      <c r="AE2126" s="4"/>
    </row>
    <row r="2127" spans="31:31" ht="15.6" customHeight="1">
      <c r="AE2127" s="4"/>
    </row>
    <row r="2128" spans="31:31" ht="15.6" customHeight="1">
      <c r="AE2128" s="4"/>
    </row>
    <row r="2129" spans="31:31" ht="15.6" customHeight="1">
      <c r="AE2129" s="4"/>
    </row>
    <row r="2130" spans="31:31" ht="15.6" customHeight="1">
      <c r="AE2130" s="4"/>
    </row>
    <row r="2131" spans="31:31" ht="15.6" customHeight="1">
      <c r="AE2131" s="4"/>
    </row>
    <row r="2132" spans="31:31" ht="15.6" customHeight="1">
      <c r="AE2132" s="4"/>
    </row>
    <row r="2133" spans="31:31" ht="15.6" customHeight="1">
      <c r="AE2133" s="4"/>
    </row>
    <row r="2134" spans="31:31" ht="15.6" customHeight="1">
      <c r="AE2134" s="4"/>
    </row>
    <row r="2135" spans="31:31" ht="15.6" customHeight="1">
      <c r="AE2135" s="4"/>
    </row>
    <row r="2136" spans="31:31" ht="15.6" customHeight="1">
      <c r="AE2136" s="4"/>
    </row>
    <row r="2137" spans="31:31" ht="15.6" customHeight="1">
      <c r="AE2137" s="4"/>
    </row>
    <row r="2138" spans="31:31" ht="15.6" customHeight="1">
      <c r="AE2138" s="4"/>
    </row>
    <row r="2139" spans="31:31" ht="15.6" customHeight="1">
      <c r="AE2139" s="4"/>
    </row>
    <row r="2140" spans="31:31" ht="15.6" customHeight="1">
      <c r="AE2140" s="4"/>
    </row>
    <row r="2141" spans="31:31" ht="15.6" customHeight="1">
      <c r="AE2141" s="4"/>
    </row>
    <row r="2142" spans="31:31" ht="15.6" customHeight="1">
      <c r="AE2142" s="4"/>
    </row>
    <row r="2143" spans="31:31" ht="15.6" customHeight="1">
      <c r="AE2143" s="4"/>
    </row>
    <row r="2144" spans="31:31" ht="15.6" customHeight="1">
      <c r="AE2144" s="4"/>
    </row>
    <row r="2145" spans="31:31" ht="15.6" customHeight="1">
      <c r="AE2145" s="4"/>
    </row>
    <row r="2146" spans="31:31" ht="15.6" customHeight="1">
      <c r="AE2146" s="4"/>
    </row>
    <row r="2147" spans="31:31" ht="15.6" customHeight="1">
      <c r="AE2147" s="4"/>
    </row>
    <row r="2148" spans="31:31" ht="15.6" customHeight="1">
      <c r="AE2148" s="4"/>
    </row>
    <row r="2149" spans="31:31" ht="15.6" customHeight="1">
      <c r="AE2149" s="4"/>
    </row>
    <row r="2150" spans="31:31" ht="15.6" customHeight="1">
      <c r="AE2150" s="4"/>
    </row>
    <row r="2151" spans="31:31" ht="15.6" customHeight="1">
      <c r="AE2151" s="4"/>
    </row>
    <row r="2152" spans="31:31" ht="15.6" customHeight="1">
      <c r="AE2152" s="4"/>
    </row>
    <row r="2153" spans="31:31" ht="15.6" customHeight="1">
      <c r="AE2153" s="4"/>
    </row>
    <row r="2154" spans="31:31" ht="15.6" customHeight="1">
      <c r="AE2154" s="4"/>
    </row>
    <row r="2155" spans="31:31" ht="15.6" customHeight="1">
      <c r="AE2155" s="4"/>
    </row>
    <row r="2156" spans="31:31" ht="15.6" customHeight="1">
      <c r="AE2156" s="4"/>
    </row>
    <row r="2157" spans="31:31" ht="15.6" customHeight="1">
      <c r="AE2157" s="4"/>
    </row>
    <row r="2158" spans="31:31" ht="15.6" customHeight="1">
      <c r="AE2158" s="4"/>
    </row>
    <row r="2159" spans="31:31" ht="15.6" customHeight="1">
      <c r="AE2159" s="4"/>
    </row>
    <row r="2160" spans="31:31" ht="15.6" customHeight="1">
      <c r="AE2160" s="4"/>
    </row>
    <row r="2161" spans="31:31" ht="15.6" customHeight="1">
      <c r="AE2161" s="4"/>
    </row>
    <row r="2162" spans="31:31" ht="15.6" customHeight="1">
      <c r="AE2162" s="4"/>
    </row>
    <row r="2163" spans="31:31" ht="15.6" customHeight="1">
      <c r="AE2163" s="4"/>
    </row>
    <row r="2164" spans="31:31" ht="15.6" customHeight="1">
      <c r="AE2164" s="4"/>
    </row>
    <row r="2165" spans="31:31" ht="15.6" customHeight="1">
      <c r="AE2165" s="4"/>
    </row>
    <row r="2166" spans="31:31" ht="15.6" customHeight="1">
      <c r="AE2166" s="4"/>
    </row>
    <row r="2167" spans="31:31" ht="15.6" customHeight="1">
      <c r="AE2167" s="4"/>
    </row>
    <row r="2168" spans="31:31" ht="15.6" customHeight="1">
      <c r="AE2168" s="4"/>
    </row>
    <row r="2169" spans="31:31" ht="15.6" customHeight="1">
      <c r="AE2169" s="4"/>
    </row>
    <row r="2170" spans="31:31" ht="15.6" customHeight="1">
      <c r="AE2170" s="4"/>
    </row>
    <row r="2171" spans="31:31" ht="15.6" customHeight="1">
      <c r="AE2171" s="4"/>
    </row>
    <row r="2172" spans="31:31" ht="15.6" customHeight="1">
      <c r="AE2172" s="4"/>
    </row>
    <row r="2173" spans="31:31" ht="15.6" customHeight="1">
      <c r="AE2173" s="4"/>
    </row>
    <row r="2174" spans="31:31" ht="15.6" customHeight="1">
      <c r="AE2174" s="4"/>
    </row>
    <row r="2175" spans="31:31" ht="15.6" customHeight="1">
      <c r="AE2175" s="4"/>
    </row>
    <row r="2176" spans="31:31" ht="15.6" customHeight="1">
      <c r="AE2176" s="4"/>
    </row>
    <row r="2177" spans="31:31" ht="15.6" customHeight="1">
      <c r="AE2177" s="4"/>
    </row>
    <row r="2178" spans="31:31" ht="15.6" customHeight="1">
      <c r="AE2178" s="4"/>
    </row>
    <row r="2179" spans="31:31" ht="15.6" customHeight="1">
      <c r="AE2179" s="4"/>
    </row>
    <row r="2180" spans="31:31" ht="15.6" customHeight="1">
      <c r="AE2180" s="4"/>
    </row>
    <row r="2181" spans="31:31" ht="15.6" customHeight="1">
      <c r="AE2181" s="4"/>
    </row>
    <row r="2182" spans="31:31" ht="15.6" customHeight="1">
      <c r="AE2182" s="4"/>
    </row>
    <row r="2183" spans="31:31" ht="15.6" customHeight="1">
      <c r="AE2183" s="4"/>
    </row>
    <row r="2184" spans="31:31" ht="15.6" customHeight="1">
      <c r="AE2184" s="4"/>
    </row>
    <row r="2185" spans="31:31" ht="15.6" customHeight="1">
      <c r="AE2185" s="4"/>
    </row>
    <row r="2186" spans="31:31" ht="15.6" customHeight="1">
      <c r="AE2186" s="4"/>
    </row>
    <row r="2187" spans="31:31" ht="15.6" customHeight="1">
      <c r="AE2187" s="4"/>
    </row>
    <row r="2188" spans="31:31" ht="15.6" customHeight="1">
      <c r="AE2188" s="4"/>
    </row>
    <row r="2189" spans="31:31" ht="15.6" customHeight="1">
      <c r="AE2189" s="4"/>
    </row>
    <row r="2190" spans="31:31" ht="15.6" customHeight="1">
      <c r="AE2190" s="4"/>
    </row>
    <row r="2191" spans="31:31" ht="15.6" customHeight="1">
      <c r="AE2191" s="4"/>
    </row>
    <row r="2192" spans="31:31" ht="15.6" customHeight="1">
      <c r="AE2192" s="4"/>
    </row>
    <row r="2193" spans="31:31" ht="15.6" customHeight="1">
      <c r="AE2193" s="4"/>
    </row>
    <row r="2194" spans="31:31" ht="15.6" customHeight="1">
      <c r="AE2194" s="4"/>
    </row>
    <row r="2195" spans="31:31" ht="15.6" customHeight="1">
      <c r="AE2195" s="4"/>
    </row>
    <row r="2196" spans="31:31" ht="15.6" customHeight="1">
      <c r="AE2196" s="4"/>
    </row>
    <row r="2197" spans="31:31" ht="15.6" customHeight="1">
      <c r="AE2197" s="4"/>
    </row>
    <row r="2198" spans="31:31" ht="15.6" customHeight="1">
      <c r="AE2198" s="4"/>
    </row>
    <row r="2199" spans="31:31" ht="15.6" customHeight="1">
      <c r="AE2199" s="4"/>
    </row>
    <row r="2200" spans="31:31" ht="15.6" customHeight="1">
      <c r="AE2200" s="4"/>
    </row>
    <row r="2201" spans="31:31" ht="15.6" customHeight="1">
      <c r="AE2201" s="4"/>
    </row>
    <row r="2202" spans="31:31" ht="15.6" customHeight="1">
      <c r="AE2202" s="4"/>
    </row>
    <row r="2203" spans="31:31" ht="15.6" customHeight="1">
      <c r="AE2203" s="4"/>
    </row>
    <row r="2204" spans="31:31" ht="15.6" customHeight="1">
      <c r="AE2204" s="4"/>
    </row>
    <row r="2205" spans="31:31" ht="15.6" customHeight="1">
      <c r="AE2205" s="4"/>
    </row>
    <row r="2206" spans="31:31" ht="15.6" customHeight="1">
      <c r="AE2206" s="4"/>
    </row>
    <row r="2207" spans="31:31" ht="15.6" customHeight="1">
      <c r="AE2207" s="4"/>
    </row>
    <row r="2208" spans="31:31" ht="15.6" customHeight="1">
      <c r="AE2208" s="4"/>
    </row>
    <row r="2209" spans="31:31" ht="15.6" customHeight="1">
      <c r="AE2209" s="4"/>
    </row>
    <row r="2210" spans="31:31" ht="15.6" customHeight="1">
      <c r="AE2210" s="4"/>
    </row>
    <row r="2211" spans="31:31" ht="15.6" customHeight="1">
      <c r="AE2211" s="4"/>
    </row>
    <row r="2212" spans="31:31" ht="15.6" customHeight="1">
      <c r="AE2212" s="4"/>
    </row>
    <row r="2213" spans="31:31" ht="15.6" customHeight="1">
      <c r="AE2213" s="4"/>
    </row>
    <row r="2214" spans="31:31" ht="15.6" customHeight="1">
      <c r="AE2214" s="4"/>
    </row>
    <row r="2215" spans="31:31" ht="15.6" customHeight="1">
      <c r="AE2215" s="4"/>
    </row>
    <row r="2216" spans="31:31" ht="15.6" customHeight="1">
      <c r="AE2216" s="4"/>
    </row>
    <row r="2217" spans="31:31" ht="15.6" customHeight="1">
      <c r="AE2217" s="4"/>
    </row>
    <row r="2218" spans="31:31" ht="15.6" customHeight="1">
      <c r="AE2218" s="4"/>
    </row>
    <row r="2219" spans="31:31" ht="15.6" customHeight="1">
      <c r="AE2219" s="4"/>
    </row>
    <row r="2220" spans="31:31" ht="15.6" customHeight="1">
      <c r="AE2220" s="4"/>
    </row>
    <row r="2221" spans="31:31" ht="15.6" customHeight="1">
      <c r="AE2221" s="4"/>
    </row>
    <row r="2222" spans="31:31" ht="15.6" customHeight="1">
      <c r="AE2222" s="4"/>
    </row>
    <row r="2223" spans="31:31" ht="15.6" customHeight="1">
      <c r="AE2223" s="4"/>
    </row>
    <row r="2224" spans="31:31" ht="15.6" customHeight="1">
      <c r="AE2224" s="4"/>
    </row>
    <row r="2225" spans="31:31" ht="15.6" customHeight="1">
      <c r="AE2225" s="4"/>
    </row>
    <row r="2226" spans="31:31" ht="15.6" customHeight="1">
      <c r="AE2226" s="4"/>
    </row>
    <row r="2227" spans="31:31" ht="15.6" customHeight="1">
      <c r="AE2227" s="4"/>
    </row>
    <row r="2228" spans="31:31" ht="15.6" customHeight="1">
      <c r="AE2228" s="4"/>
    </row>
    <row r="2229" spans="31:31" ht="15.6" customHeight="1">
      <c r="AE2229" s="4"/>
    </row>
    <row r="2230" spans="31:31" ht="15.6" customHeight="1">
      <c r="AE2230" s="4"/>
    </row>
    <row r="2231" spans="31:31" ht="15.6" customHeight="1">
      <c r="AE2231" s="4"/>
    </row>
    <row r="2232" spans="31:31" ht="15.6" customHeight="1">
      <c r="AE2232" s="4"/>
    </row>
    <row r="2233" spans="31:31" ht="15.6" customHeight="1">
      <c r="AE2233" s="4"/>
    </row>
    <row r="2234" spans="31:31" ht="15.6" customHeight="1">
      <c r="AE2234" s="4"/>
    </row>
    <row r="2235" spans="31:31" ht="15.6" customHeight="1">
      <c r="AE2235" s="4"/>
    </row>
    <row r="2236" spans="31:31" ht="15.6" customHeight="1">
      <c r="AE2236" s="4"/>
    </row>
    <row r="2237" spans="31:31" ht="15.6" customHeight="1">
      <c r="AE2237" s="4"/>
    </row>
    <row r="2238" spans="31:31" ht="15.6" customHeight="1">
      <c r="AE2238" s="4"/>
    </row>
    <row r="2239" spans="31:31" ht="15.6" customHeight="1">
      <c r="AE2239" s="4"/>
    </row>
    <row r="2240" spans="31:31" ht="15.6" customHeight="1">
      <c r="AE2240" s="4"/>
    </row>
    <row r="2241" spans="31:31" ht="15.6" customHeight="1">
      <c r="AE2241" s="4"/>
    </row>
    <row r="2242" spans="31:31" ht="15.6" customHeight="1">
      <c r="AE2242" s="4"/>
    </row>
    <row r="2243" spans="31:31" ht="15.6" customHeight="1">
      <c r="AE2243" s="4"/>
    </row>
    <row r="2244" spans="31:31" ht="15.6" customHeight="1">
      <c r="AE2244" s="4"/>
    </row>
    <row r="2245" spans="31:31" ht="15.6" customHeight="1">
      <c r="AE2245" s="4"/>
    </row>
    <row r="2246" spans="31:31" ht="15.6" customHeight="1">
      <c r="AE2246" s="4"/>
    </row>
    <row r="2247" spans="31:31" ht="15.6" customHeight="1">
      <c r="AE2247" s="4"/>
    </row>
    <row r="2248" spans="31:31" ht="15.6" customHeight="1">
      <c r="AE2248" s="4"/>
    </row>
    <row r="2249" spans="31:31" ht="15.6" customHeight="1">
      <c r="AE2249" s="4"/>
    </row>
    <row r="2250" spans="31:31" ht="15.6" customHeight="1">
      <c r="AE2250" s="4"/>
    </row>
    <row r="2251" spans="31:31" ht="15.6" customHeight="1">
      <c r="AE2251" s="4"/>
    </row>
    <row r="2252" spans="31:31" ht="15.6" customHeight="1">
      <c r="AE2252" s="4"/>
    </row>
    <row r="2253" spans="31:31" ht="15.6" customHeight="1">
      <c r="AE2253" s="4"/>
    </row>
    <row r="2254" spans="31:31" ht="15.6" customHeight="1">
      <c r="AE2254" s="4"/>
    </row>
    <row r="2255" spans="31:31" ht="15.6" customHeight="1">
      <c r="AE2255" s="4"/>
    </row>
    <row r="2256" spans="31:31" ht="15.6" customHeight="1">
      <c r="AE2256" s="4"/>
    </row>
    <row r="2257" spans="31:31" ht="15.6" customHeight="1">
      <c r="AE2257" s="4"/>
    </row>
    <row r="2258" spans="31:31" ht="15.6" customHeight="1">
      <c r="AE2258" s="4"/>
    </row>
    <row r="2259" spans="31:31" ht="15.6" customHeight="1">
      <c r="AE2259" s="4"/>
    </row>
    <row r="2260" spans="31:31" ht="15.6" customHeight="1">
      <c r="AE2260" s="4"/>
    </row>
    <row r="2261" spans="31:31" ht="15.6" customHeight="1">
      <c r="AE2261" s="4"/>
    </row>
    <row r="2262" spans="31:31" ht="15.6" customHeight="1">
      <c r="AE2262" s="4"/>
    </row>
    <row r="2263" spans="31:31" ht="15.6" customHeight="1">
      <c r="AE2263" s="4"/>
    </row>
    <row r="2264" spans="31:31" ht="15.6" customHeight="1">
      <c r="AE2264" s="4"/>
    </row>
    <row r="2265" spans="31:31" ht="15.6" customHeight="1">
      <c r="AE2265" s="4"/>
    </row>
    <row r="2266" spans="31:31" ht="15.6" customHeight="1">
      <c r="AE2266" s="4"/>
    </row>
    <row r="2267" spans="31:31" ht="15.6" customHeight="1">
      <c r="AE2267" s="4"/>
    </row>
    <row r="2268" spans="31:31" ht="15.6" customHeight="1">
      <c r="AE2268" s="4"/>
    </row>
    <row r="2269" spans="31:31" ht="15.6" customHeight="1">
      <c r="AE2269" s="4"/>
    </row>
    <row r="2270" spans="31:31" ht="15.6" customHeight="1">
      <c r="AE2270" s="4"/>
    </row>
    <row r="2271" spans="31:31" ht="15.6" customHeight="1">
      <c r="AE2271" s="4"/>
    </row>
    <row r="2272" spans="31:31" ht="15.6" customHeight="1">
      <c r="AE2272" s="4"/>
    </row>
    <row r="2273" spans="31:31" ht="15.6" customHeight="1">
      <c r="AE2273" s="4"/>
    </row>
    <row r="2274" spans="31:31" ht="15.6" customHeight="1">
      <c r="AE2274" s="4"/>
    </row>
    <row r="2275" spans="31:31" ht="15.6" customHeight="1">
      <c r="AE2275" s="4"/>
    </row>
    <row r="2276" spans="31:31" ht="15.6" customHeight="1">
      <c r="AE2276" s="4"/>
    </row>
    <row r="2277" spans="31:31" ht="15.6" customHeight="1">
      <c r="AE2277" s="4"/>
    </row>
    <row r="2278" spans="31:31" ht="15.6" customHeight="1">
      <c r="AE2278" s="4"/>
    </row>
    <row r="2279" spans="31:31" ht="15.6" customHeight="1">
      <c r="AE2279" s="4"/>
    </row>
    <row r="2280" spans="31:31" ht="15.6" customHeight="1">
      <c r="AE2280" s="4"/>
    </row>
    <row r="2281" spans="31:31" ht="15.6" customHeight="1">
      <c r="AE2281" s="4"/>
    </row>
    <row r="2282" spans="31:31" ht="15.6" customHeight="1">
      <c r="AE2282" s="4"/>
    </row>
    <row r="2283" spans="31:31" ht="15.6" customHeight="1">
      <c r="AE2283" s="4"/>
    </row>
    <row r="2284" spans="31:31" ht="15.6" customHeight="1">
      <c r="AE2284" s="4"/>
    </row>
    <row r="2285" spans="31:31" ht="15.6" customHeight="1">
      <c r="AE2285" s="4"/>
    </row>
    <row r="2286" spans="31:31" ht="15.6" customHeight="1">
      <c r="AE2286" s="4"/>
    </row>
    <row r="2287" spans="31:31" ht="15.6" customHeight="1">
      <c r="AE2287" s="4"/>
    </row>
    <row r="2288" spans="31:31" ht="15.6" customHeight="1">
      <c r="AE2288" s="4"/>
    </row>
    <row r="2289" spans="31:31" ht="15.6" customHeight="1">
      <c r="AE2289" s="4"/>
    </row>
    <row r="2290" spans="31:31" ht="15.6" customHeight="1">
      <c r="AE2290" s="4"/>
    </row>
    <row r="2291" spans="31:31" ht="15.6" customHeight="1">
      <c r="AE2291" s="4"/>
    </row>
    <row r="2292" spans="31:31" ht="15.6" customHeight="1">
      <c r="AE2292" s="4"/>
    </row>
    <row r="2293" spans="31:31" ht="15.6" customHeight="1">
      <c r="AE2293" s="4"/>
    </row>
    <row r="2294" spans="31:31" ht="15.6" customHeight="1">
      <c r="AE2294" s="4"/>
    </row>
    <row r="2295" spans="31:31" ht="15.6" customHeight="1">
      <c r="AE2295" s="4"/>
    </row>
    <row r="2296" spans="31:31" ht="15.6" customHeight="1">
      <c r="AE2296" s="4"/>
    </row>
    <row r="2297" spans="31:31" ht="15.6" customHeight="1">
      <c r="AE2297" s="4"/>
    </row>
    <row r="2298" spans="31:31" ht="15.6" customHeight="1">
      <c r="AE2298" s="4"/>
    </row>
    <row r="2299" spans="31:31" ht="15.6" customHeight="1">
      <c r="AE2299" s="4"/>
    </row>
    <row r="2300" spans="31:31" ht="15.6" customHeight="1">
      <c r="AE2300" s="4"/>
    </row>
    <row r="2301" spans="31:31" ht="15.6" customHeight="1">
      <c r="AE2301" s="4"/>
    </row>
    <row r="2302" spans="31:31" ht="15.6" customHeight="1">
      <c r="AE2302" s="4"/>
    </row>
    <row r="2303" spans="31:31" ht="15.6" customHeight="1">
      <c r="AE2303" s="4"/>
    </row>
    <row r="2304" spans="31:31" ht="15.6" customHeight="1">
      <c r="AE2304" s="4"/>
    </row>
    <row r="2305" spans="31:31" ht="15.6" customHeight="1">
      <c r="AE2305" s="4"/>
    </row>
    <row r="2306" spans="31:31" ht="15.6" customHeight="1">
      <c r="AE2306" s="4"/>
    </row>
    <row r="2307" spans="31:31" ht="15.6" customHeight="1">
      <c r="AE2307" s="4"/>
    </row>
    <row r="2308" spans="31:31" ht="15.6" customHeight="1">
      <c r="AE2308" s="4"/>
    </row>
    <row r="2309" spans="31:31" ht="15.6" customHeight="1">
      <c r="AE2309" s="4"/>
    </row>
    <row r="2310" spans="31:31" ht="15.6" customHeight="1">
      <c r="AE2310" s="4"/>
    </row>
    <row r="2311" spans="31:31" ht="15.6" customHeight="1">
      <c r="AE2311" s="4"/>
    </row>
    <row r="2312" spans="31:31" ht="15.6" customHeight="1">
      <c r="AE2312" s="4"/>
    </row>
    <row r="2313" spans="31:31" ht="15.6" customHeight="1">
      <c r="AE2313" s="4"/>
    </row>
    <row r="2314" spans="31:31" ht="15.6" customHeight="1">
      <c r="AE2314" s="4"/>
    </row>
    <row r="2315" spans="31:31" ht="15.6" customHeight="1">
      <c r="AE2315" s="4"/>
    </row>
    <row r="2316" spans="31:31" ht="15.6" customHeight="1">
      <c r="AE2316" s="4"/>
    </row>
    <row r="2317" spans="31:31" ht="15.6" customHeight="1">
      <c r="AE2317" s="4"/>
    </row>
    <row r="2318" spans="31:31" ht="15.6" customHeight="1">
      <c r="AE2318" s="4"/>
    </row>
    <row r="2319" spans="31:31" ht="15.6" customHeight="1">
      <c r="AE2319" s="4"/>
    </row>
    <row r="2320" spans="31:31" ht="15.6" customHeight="1">
      <c r="AE2320" s="4"/>
    </row>
    <row r="2321" spans="31:31" ht="15.6" customHeight="1">
      <c r="AE2321" s="4"/>
    </row>
    <row r="2322" spans="31:31" ht="15.6" customHeight="1">
      <c r="AE2322" s="4"/>
    </row>
    <row r="2323" spans="31:31" ht="15.6" customHeight="1">
      <c r="AE2323" s="4"/>
    </row>
    <row r="2324" spans="31:31" ht="15.6" customHeight="1">
      <c r="AE2324" s="4"/>
    </row>
    <row r="2325" spans="31:31" ht="15.6" customHeight="1">
      <c r="AE2325" s="4"/>
    </row>
    <row r="2326" spans="31:31" ht="15.6" customHeight="1">
      <c r="AE2326" s="4"/>
    </row>
    <row r="2327" spans="31:31" ht="15.6" customHeight="1">
      <c r="AE2327" s="4"/>
    </row>
    <row r="2328" spans="31:31" ht="15.6" customHeight="1">
      <c r="AE2328" s="4"/>
    </row>
    <row r="2329" spans="31:31" ht="15.6" customHeight="1">
      <c r="AE2329" s="4"/>
    </row>
    <row r="2330" spans="31:31" ht="15.6" customHeight="1">
      <c r="AE2330" s="4"/>
    </row>
    <row r="2331" spans="31:31" ht="15.6" customHeight="1">
      <c r="AE2331" s="4"/>
    </row>
    <row r="2332" spans="31:31" ht="15.6" customHeight="1">
      <c r="AE2332" s="4"/>
    </row>
    <row r="2333" spans="31:31" ht="15.6" customHeight="1">
      <c r="AE2333" s="4"/>
    </row>
    <row r="2334" spans="31:31" ht="15.6" customHeight="1">
      <c r="AE2334" s="4"/>
    </row>
    <row r="2335" spans="31:31" ht="15.6" customHeight="1">
      <c r="AE2335" s="4"/>
    </row>
    <row r="2336" spans="31:31" ht="15.6" customHeight="1">
      <c r="AE2336" s="4"/>
    </row>
    <row r="2337" spans="31:31" ht="15.6" customHeight="1">
      <c r="AE2337" s="4"/>
    </row>
    <row r="2338" spans="31:31" ht="15.6" customHeight="1">
      <c r="AE2338" s="4"/>
    </row>
    <row r="2339" spans="31:31" ht="15.6" customHeight="1">
      <c r="AE2339" s="4"/>
    </row>
    <row r="2340" spans="31:31" ht="15.6" customHeight="1">
      <c r="AE2340" s="4"/>
    </row>
    <row r="2341" spans="31:31" ht="15.6" customHeight="1">
      <c r="AE2341" s="4"/>
    </row>
    <row r="2342" spans="31:31" ht="15.6" customHeight="1">
      <c r="AE2342" s="4"/>
    </row>
    <row r="2343" spans="31:31" ht="15.6" customHeight="1">
      <c r="AE2343" s="4"/>
    </row>
    <row r="2344" spans="31:31" ht="15.6" customHeight="1">
      <c r="AE2344" s="4"/>
    </row>
    <row r="2345" spans="31:31" ht="15.6" customHeight="1">
      <c r="AE2345" s="4"/>
    </row>
    <row r="2346" spans="31:31" ht="15.6" customHeight="1">
      <c r="AE2346" s="4"/>
    </row>
    <row r="2347" spans="31:31" ht="15.6" customHeight="1">
      <c r="AE2347" s="4"/>
    </row>
    <row r="2348" spans="31:31" ht="15.6" customHeight="1">
      <c r="AE2348" s="4"/>
    </row>
    <row r="2349" spans="31:31" ht="15.6" customHeight="1">
      <c r="AE2349" s="4"/>
    </row>
    <row r="2350" spans="31:31" ht="15.6" customHeight="1">
      <c r="AE2350" s="4"/>
    </row>
    <row r="2351" spans="31:31" ht="15.6" customHeight="1">
      <c r="AE2351" s="4"/>
    </row>
    <row r="2352" spans="31:31" ht="15.6" customHeight="1">
      <c r="AE2352" s="4"/>
    </row>
    <row r="2353" spans="31:31" ht="15.6" customHeight="1">
      <c r="AE2353" s="4"/>
    </row>
    <row r="2354" spans="31:31" ht="15.6" customHeight="1">
      <c r="AE2354" s="4"/>
    </row>
    <row r="2355" spans="31:31" ht="15.6" customHeight="1">
      <c r="AE2355" s="4"/>
    </row>
    <row r="2356" spans="31:31" ht="15.6" customHeight="1">
      <c r="AE2356" s="4"/>
    </row>
    <row r="2357" spans="31:31" ht="15.6" customHeight="1">
      <c r="AE2357" s="4"/>
    </row>
    <row r="2358" spans="31:31" ht="15.6" customHeight="1">
      <c r="AE2358" s="4"/>
    </row>
    <row r="2359" spans="31:31" ht="15.6" customHeight="1">
      <c r="AE2359" s="4"/>
    </row>
    <row r="2360" spans="31:31" ht="15.6" customHeight="1">
      <c r="AE2360" s="4"/>
    </row>
    <row r="2361" spans="31:31" ht="15.6" customHeight="1">
      <c r="AE2361" s="4"/>
    </row>
    <row r="2362" spans="31:31" ht="15.6" customHeight="1">
      <c r="AE2362" s="4"/>
    </row>
    <row r="2363" spans="31:31" ht="15.6" customHeight="1">
      <c r="AE2363" s="4"/>
    </row>
    <row r="2364" spans="31:31" ht="15.6" customHeight="1">
      <c r="AE2364" s="4"/>
    </row>
    <row r="2365" spans="31:31" ht="15.6" customHeight="1">
      <c r="AE2365" s="4"/>
    </row>
    <row r="2366" spans="31:31" ht="15.6" customHeight="1">
      <c r="AE2366" s="4"/>
    </row>
    <row r="2367" spans="31:31" ht="15.6" customHeight="1">
      <c r="AE2367" s="4"/>
    </row>
    <row r="2368" spans="31:31" ht="15.6" customHeight="1">
      <c r="AE2368" s="4"/>
    </row>
    <row r="2369" spans="31:31" ht="15.6" customHeight="1">
      <c r="AE2369" s="4"/>
    </row>
    <row r="2370" spans="31:31" ht="15.6" customHeight="1">
      <c r="AE2370" s="4"/>
    </row>
    <row r="2371" spans="31:31" ht="15.6" customHeight="1">
      <c r="AE2371" s="4"/>
    </row>
    <row r="2372" spans="31:31" ht="15.6" customHeight="1">
      <c r="AE2372" s="4"/>
    </row>
    <row r="2373" spans="31:31" ht="15.6" customHeight="1">
      <c r="AE2373" s="4"/>
    </row>
    <row r="2374" spans="31:31" ht="15.6" customHeight="1">
      <c r="AE2374" s="4"/>
    </row>
    <row r="2375" spans="31:31" ht="15.6" customHeight="1">
      <c r="AE2375" s="4"/>
    </row>
    <row r="2376" spans="31:31" ht="15.6" customHeight="1">
      <c r="AE2376" s="4"/>
    </row>
    <row r="2377" spans="31:31" ht="15.6" customHeight="1">
      <c r="AE2377" s="4"/>
    </row>
    <row r="2378" spans="31:31" ht="15.6" customHeight="1">
      <c r="AE2378" s="4"/>
    </row>
    <row r="2379" spans="31:31" ht="15.6" customHeight="1">
      <c r="AE2379" s="4"/>
    </row>
    <row r="2380" spans="31:31" ht="15.6" customHeight="1">
      <c r="AE2380" s="4"/>
    </row>
    <row r="2381" spans="31:31" ht="15.6" customHeight="1">
      <c r="AE2381" s="4"/>
    </row>
    <row r="2382" spans="31:31" ht="15.6" customHeight="1">
      <c r="AE2382" s="4"/>
    </row>
    <row r="2383" spans="31:31" ht="15.6" customHeight="1">
      <c r="AE2383" s="4"/>
    </row>
    <row r="2384" spans="31:31" ht="15.6" customHeight="1">
      <c r="AE2384" s="4"/>
    </row>
    <row r="2385" spans="31:31" ht="15.6" customHeight="1">
      <c r="AE2385" s="4"/>
    </row>
    <row r="2386" spans="31:31" ht="15.6" customHeight="1">
      <c r="AE2386" s="4"/>
    </row>
    <row r="2387" spans="31:31" ht="15.6" customHeight="1">
      <c r="AE2387" s="4"/>
    </row>
    <row r="2388" spans="31:31" ht="15.6" customHeight="1">
      <c r="AE2388" s="4"/>
    </row>
    <row r="2389" spans="31:31" ht="15.6" customHeight="1">
      <c r="AE2389" s="4"/>
    </row>
    <row r="2390" spans="31:31" ht="15.6" customHeight="1">
      <c r="AE2390" s="4"/>
    </row>
    <row r="2391" spans="31:31" ht="15.6" customHeight="1">
      <c r="AE2391" s="4"/>
    </row>
    <row r="2392" spans="31:31" ht="15.6" customHeight="1">
      <c r="AE2392" s="4"/>
    </row>
    <row r="2393" spans="31:31" ht="15.6" customHeight="1">
      <c r="AE2393" s="4"/>
    </row>
    <row r="2394" spans="31:31" ht="15.6" customHeight="1">
      <c r="AE2394" s="4"/>
    </row>
    <row r="2395" spans="31:31" ht="15.6" customHeight="1">
      <c r="AE2395" s="4"/>
    </row>
    <row r="2396" spans="31:31" ht="15.6" customHeight="1">
      <c r="AE2396" s="4"/>
    </row>
    <row r="2397" spans="31:31" ht="15.6" customHeight="1">
      <c r="AE2397" s="4"/>
    </row>
    <row r="2398" spans="31:31" ht="15.6" customHeight="1">
      <c r="AE2398" s="4"/>
    </row>
    <row r="2399" spans="31:31" ht="15.6" customHeight="1">
      <c r="AE2399" s="4"/>
    </row>
    <row r="2400" spans="31:31" ht="15.6" customHeight="1">
      <c r="AE2400" s="4"/>
    </row>
    <row r="2401" spans="31:31" ht="15.6" customHeight="1">
      <c r="AE2401" s="4"/>
    </row>
    <row r="2402" spans="31:31" ht="15.6" customHeight="1">
      <c r="AE2402" s="4"/>
    </row>
    <row r="2403" spans="31:31" ht="15.6" customHeight="1">
      <c r="AE2403" s="4"/>
    </row>
    <row r="2404" spans="31:31" ht="15.6" customHeight="1">
      <c r="AE2404" s="4"/>
    </row>
    <row r="2405" spans="31:31" ht="15.6" customHeight="1">
      <c r="AE2405" s="4"/>
    </row>
    <row r="2406" spans="31:31" ht="15.6" customHeight="1">
      <c r="AE2406" s="4"/>
    </row>
    <row r="2407" spans="31:31" ht="15.6" customHeight="1">
      <c r="AE2407" s="4"/>
    </row>
    <row r="2408" spans="31:31" ht="15.6" customHeight="1">
      <c r="AE2408" s="4"/>
    </row>
    <row r="2409" spans="31:31" ht="15.6" customHeight="1">
      <c r="AE2409" s="4"/>
    </row>
    <row r="2410" spans="31:31" ht="15.6" customHeight="1">
      <c r="AE2410" s="4"/>
    </row>
    <row r="2411" spans="31:31" ht="15.6" customHeight="1">
      <c r="AE2411" s="4"/>
    </row>
    <row r="2412" spans="31:31" ht="15.6" customHeight="1">
      <c r="AE2412" s="4"/>
    </row>
    <row r="2413" spans="31:31" ht="15.6" customHeight="1">
      <c r="AE2413" s="4"/>
    </row>
    <row r="2414" spans="31:31" ht="15.6" customHeight="1">
      <c r="AE2414" s="4"/>
    </row>
    <row r="2415" spans="31:31" ht="15.6" customHeight="1">
      <c r="AE2415" s="4"/>
    </row>
    <row r="2416" spans="31:31" ht="15.6" customHeight="1">
      <c r="AE2416" s="4"/>
    </row>
    <row r="2417" spans="31:31" ht="15.6" customHeight="1">
      <c r="AE2417" s="4"/>
    </row>
    <row r="2418" spans="31:31" ht="15.6" customHeight="1">
      <c r="AE2418" s="4"/>
    </row>
    <row r="2419" spans="31:31" ht="15.6" customHeight="1">
      <c r="AE2419" s="4"/>
    </row>
    <row r="2420" spans="31:31" ht="15.6" customHeight="1">
      <c r="AE2420" s="4"/>
    </row>
    <row r="2421" spans="31:31" ht="15.6" customHeight="1">
      <c r="AE2421" s="4"/>
    </row>
    <row r="2422" spans="31:31" ht="15.6" customHeight="1">
      <c r="AE2422" s="4"/>
    </row>
    <row r="2423" spans="31:31" ht="15.6" customHeight="1">
      <c r="AE2423" s="4"/>
    </row>
    <row r="2424" spans="31:31" ht="15.6" customHeight="1">
      <c r="AE2424" s="4"/>
    </row>
    <row r="2425" spans="31:31" ht="15.6" customHeight="1">
      <c r="AE2425" s="4"/>
    </row>
    <row r="2426" spans="31:31" ht="15.6" customHeight="1">
      <c r="AE2426" s="4"/>
    </row>
    <row r="2427" spans="31:31" ht="15.6" customHeight="1">
      <c r="AE2427" s="4"/>
    </row>
    <row r="2428" spans="31:31" ht="15.6" customHeight="1">
      <c r="AE2428" s="4"/>
    </row>
    <row r="2429" spans="31:31" ht="15.6" customHeight="1">
      <c r="AE2429" s="4"/>
    </row>
    <row r="2430" spans="31:31" ht="15.6" customHeight="1">
      <c r="AE2430" s="4"/>
    </row>
    <row r="2431" spans="31:31" ht="15.6" customHeight="1">
      <c r="AE2431" s="4"/>
    </row>
    <row r="2432" spans="31:31" ht="15.6" customHeight="1">
      <c r="AE2432" s="4"/>
    </row>
    <row r="2433" spans="31:31" ht="15.6" customHeight="1">
      <c r="AE2433" s="4"/>
    </row>
    <row r="2434" spans="31:31" ht="15.6" customHeight="1">
      <c r="AE2434" s="4"/>
    </row>
    <row r="2435" spans="31:31" ht="15.6" customHeight="1">
      <c r="AE2435" s="4"/>
    </row>
    <row r="2436" spans="31:31" ht="15.6" customHeight="1">
      <c r="AE2436" s="4"/>
    </row>
    <row r="2437" spans="31:31" ht="15.6" customHeight="1">
      <c r="AE2437" s="4"/>
    </row>
    <row r="2438" spans="31:31" ht="15.6" customHeight="1">
      <c r="AE2438" s="4"/>
    </row>
    <row r="2439" spans="31:31" ht="15.6" customHeight="1">
      <c r="AE2439" s="4"/>
    </row>
    <row r="2440" spans="31:31" ht="15.6" customHeight="1">
      <c r="AE2440" s="4"/>
    </row>
    <row r="2441" spans="31:31" ht="15.6" customHeight="1">
      <c r="AE2441" s="4"/>
    </row>
    <row r="2442" spans="31:31" ht="15.6" customHeight="1">
      <c r="AE2442" s="4"/>
    </row>
    <row r="2443" spans="31:31" ht="15.6" customHeight="1">
      <c r="AE2443" s="4"/>
    </row>
    <row r="2444" spans="31:31" ht="15.6" customHeight="1">
      <c r="AE2444" s="4"/>
    </row>
    <row r="2445" spans="31:31" ht="15.6" customHeight="1">
      <c r="AE2445" s="4"/>
    </row>
    <row r="2446" spans="31:31" ht="15.6" customHeight="1">
      <c r="AE2446" s="4"/>
    </row>
    <row r="2447" spans="31:31" ht="15.6" customHeight="1">
      <c r="AE2447" s="4"/>
    </row>
    <row r="2448" spans="31:31" ht="15.6" customHeight="1">
      <c r="AE2448" s="4"/>
    </row>
    <row r="2449" spans="31:31" ht="15.6" customHeight="1">
      <c r="AE2449" s="4"/>
    </row>
    <row r="2450" spans="31:31" ht="15.6" customHeight="1">
      <c r="AE2450" s="4"/>
    </row>
    <row r="2451" spans="31:31" ht="15.6" customHeight="1">
      <c r="AE2451" s="4"/>
    </row>
    <row r="2452" spans="31:31" ht="15.6" customHeight="1">
      <c r="AE2452" s="4"/>
    </row>
    <row r="2453" spans="31:31" ht="15.6" customHeight="1">
      <c r="AE2453" s="4"/>
    </row>
    <row r="2454" spans="31:31" ht="15.6" customHeight="1">
      <c r="AE2454" s="4"/>
    </row>
    <row r="2455" spans="31:31" ht="15.6" customHeight="1">
      <c r="AE2455" s="4"/>
    </row>
    <row r="2456" spans="31:31" ht="15.6" customHeight="1">
      <c r="AE2456" s="4"/>
    </row>
    <row r="2457" spans="31:31" ht="15.6" customHeight="1">
      <c r="AE2457" s="4"/>
    </row>
    <row r="2458" spans="31:31" ht="15.6" customHeight="1">
      <c r="AE2458" s="4"/>
    </row>
    <row r="2459" spans="31:31" ht="15.6" customHeight="1">
      <c r="AE2459" s="4"/>
    </row>
    <row r="2460" spans="31:31" ht="15.6" customHeight="1">
      <c r="AE2460" s="4"/>
    </row>
    <row r="2461" spans="31:31" ht="15.6" customHeight="1">
      <c r="AE2461" s="4"/>
    </row>
    <row r="2462" spans="31:31" ht="15.6" customHeight="1">
      <c r="AE2462" s="4"/>
    </row>
    <row r="2463" spans="31:31" ht="15.6" customHeight="1">
      <c r="AE2463" s="4"/>
    </row>
    <row r="2464" spans="31:31" ht="15.6" customHeight="1">
      <c r="AE2464" s="4"/>
    </row>
    <row r="2465" spans="31:31" ht="15.6" customHeight="1">
      <c r="AE2465" s="4"/>
    </row>
    <row r="2466" spans="31:31" ht="15.6" customHeight="1">
      <c r="AE2466" s="4"/>
    </row>
    <row r="2467" spans="31:31" ht="15.6" customHeight="1">
      <c r="AE2467" s="4"/>
    </row>
    <row r="2468" spans="31:31" ht="15.6" customHeight="1">
      <c r="AE2468" s="4"/>
    </row>
    <row r="2469" spans="31:31" ht="15.6" customHeight="1">
      <c r="AE2469" s="4"/>
    </row>
    <row r="2470" spans="31:31" ht="15.6" customHeight="1">
      <c r="AE2470" s="4"/>
    </row>
    <row r="2471" spans="31:31" ht="15.6" customHeight="1">
      <c r="AE2471" s="4"/>
    </row>
    <row r="2472" spans="31:31" ht="15.6" customHeight="1">
      <c r="AE2472" s="4"/>
    </row>
    <row r="2473" spans="31:31" ht="15.6" customHeight="1">
      <c r="AE2473" s="4"/>
    </row>
    <row r="2474" spans="31:31" ht="15.6" customHeight="1">
      <c r="AE2474" s="4"/>
    </row>
    <row r="2475" spans="31:31" ht="15.6" customHeight="1">
      <c r="AE2475" s="4"/>
    </row>
    <row r="2476" spans="31:31" ht="15.6" customHeight="1">
      <c r="AE2476" s="4"/>
    </row>
    <row r="2477" spans="31:31" ht="15.6" customHeight="1">
      <c r="AE2477" s="4"/>
    </row>
    <row r="2478" spans="31:31" ht="15.6" customHeight="1">
      <c r="AE2478" s="4"/>
    </row>
    <row r="2479" spans="31:31" ht="15.6" customHeight="1">
      <c r="AE2479" s="4"/>
    </row>
    <row r="2480" spans="31:31" ht="15.6" customHeight="1">
      <c r="AE2480" s="4"/>
    </row>
    <row r="2481" spans="31:31" ht="15.6" customHeight="1">
      <c r="AE2481" s="4"/>
    </row>
    <row r="2482" spans="31:31" ht="15.6" customHeight="1">
      <c r="AE2482" s="4"/>
    </row>
    <row r="2483" spans="31:31" ht="15.6" customHeight="1">
      <c r="AE2483" s="4"/>
    </row>
    <row r="2484" spans="31:31" ht="15.6" customHeight="1">
      <c r="AE2484" s="4"/>
    </row>
    <row r="2485" spans="31:31" ht="15.6" customHeight="1">
      <c r="AE2485" s="4"/>
    </row>
    <row r="2486" spans="31:31" ht="15.6" customHeight="1">
      <c r="AE2486" s="4"/>
    </row>
    <row r="2487" spans="31:31" ht="15.6" customHeight="1">
      <c r="AE2487" s="4"/>
    </row>
    <row r="2488" spans="31:31" ht="15.6" customHeight="1">
      <c r="AE2488" s="4"/>
    </row>
    <row r="2489" spans="31:31" ht="15.6" customHeight="1">
      <c r="AE2489" s="4"/>
    </row>
    <row r="2490" spans="31:31" ht="15.6" customHeight="1">
      <c r="AE2490" s="4"/>
    </row>
    <row r="2491" spans="31:31" ht="15.6" customHeight="1">
      <c r="AE2491" s="4"/>
    </row>
    <row r="2492" spans="31:31" ht="15.6" customHeight="1">
      <c r="AE2492" s="4"/>
    </row>
    <row r="2493" spans="31:31" ht="15.6" customHeight="1">
      <c r="AE2493" s="4"/>
    </row>
    <row r="2494" spans="31:31" ht="15.6" customHeight="1">
      <c r="AE2494" s="4"/>
    </row>
    <row r="2495" spans="31:31" ht="15.6" customHeight="1">
      <c r="AE2495" s="4"/>
    </row>
    <row r="2496" spans="31:31" ht="15.6" customHeight="1">
      <c r="AE2496" s="4"/>
    </row>
    <row r="2497" spans="31:31" ht="15.6" customHeight="1">
      <c r="AE2497" s="4"/>
    </row>
    <row r="2498" spans="31:31" ht="15.6" customHeight="1">
      <c r="AE2498" s="4"/>
    </row>
    <row r="2499" spans="31:31" ht="15.6" customHeight="1">
      <c r="AE2499" s="4"/>
    </row>
    <row r="2500" spans="31:31" ht="15.6" customHeight="1">
      <c r="AE2500" s="4"/>
    </row>
    <row r="2501" spans="31:31" ht="15.6" customHeight="1">
      <c r="AE2501" s="4"/>
    </row>
    <row r="2502" spans="31:31" ht="15.6" customHeight="1">
      <c r="AE2502" s="4"/>
    </row>
    <row r="2503" spans="31:31" ht="15.6" customHeight="1">
      <c r="AE2503" s="4"/>
    </row>
    <row r="2504" spans="31:31" ht="15.6" customHeight="1">
      <c r="AE2504" s="4"/>
    </row>
    <row r="2505" spans="31:31" ht="15.6" customHeight="1">
      <c r="AE2505" s="4"/>
    </row>
    <row r="2506" spans="31:31" ht="15.6" customHeight="1">
      <c r="AE2506" s="4"/>
    </row>
    <row r="2507" spans="31:31" ht="15.6" customHeight="1">
      <c r="AE2507" s="4"/>
    </row>
    <row r="2508" spans="31:31" ht="15.6" customHeight="1">
      <c r="AE2508" s="4"/>
    </row>
    <row r="2509" spans="31:31" ht="15.6" customHeight="1">
      <c r="AE2509" s="4"/>
    </row>
    <row r="2510" spans="31:31" ht="15.6" customHeight="1">
      <c r="AE2510" s="4"/>
    </row>
    <row r="2511" spans="31:31" ht="15.6" customHeight="1">
      <c r="AE2511" s="4"/>
    </row>
    <row r="2512" spans="31:31" ht="15.6" customHeight="1">
      <c r="AE2512" s="4"/>
    </row>
    <row r="2513" spans="31:31" ht="15.6" customHeight="1">
      <c r="AE2513" s="4"/>
    </row>
    <row r="2514" spans="31:31" ht="15.6" customHeight="1">
      <c r="AE2514" s="4"/>
    </row>
    <row r="2515" spans="31:31" ht="15.6" customHeight="1">
      <c r="AE2515" s="4"/>
    </row>
    <row r="2516" spans="31:31" ht="15.6" customHeight="1">
      <c r="AE2516" s="4"/>
    </row>
    <row r="2517" spans="31:31" ht="15.6" customHeight="1">
      <c r="AE2517" s="4"/>
    </row>
    <row r="2518" spans="31:31" ht="15.6" customHeight="1">
      <c r="AE2518" s="4"/>
    </row>
    <row r="2519" spans="31:31" ht="15.6" customHeight="1">
      <c r="AE2519" s="4"/>
    </row>
    <row r="2520" spans="31:31" ht="15.6" customHeight="1">
      <c r="AE2520" s="4"/>
    </row>
    <row r="2521" spans="31:31" ht="15.6" customHeight="1">
      <c r="AE2521" s="4"/>
    </row>
    <row r="2522" spans="31:31" ht="15.6" customHeight="1">
      <c r="AE2522" s="4"/>
    </row>
    <row r="2523" spans="31:31" ht="15.6" customHeight="1">
      <c r="AE2523" s="4"/>
    </row>
    <row r="2524" spans="31:31" ht="15.6" customHeight="1">
      <c r="AE2524" s="4"/>
    </row>
    <row r="2525" spans="31:31" ht="15.6" customHeight="1">
      <c r="AE2525" s="4"/>
    </row>
    <row r="2526" spans="31:31" ht="15.6" customHeight="1">
      <c r="AE2526" s="4"/>
    </row>
    <row r="2527" spans="31:31" ht="15.6" customHeight="1">
      <c r="AE2527" s="4"/>
    </row>
    <row r="2528" spans="31:31" ht="15.6" customHeight="1">
      <c r="AE2528" s="4"/>
    </row>
    <row r="2529" spans="31:31" ht="15.6" customHeight="1">
      <c r="AE2529" s="4"/>
    </row>
    <row r="2530" spans="31:31" ht="15.6" customHeight="1">
      <c r="AE2530" s="4"/>
    </row>
    <row r="2531" spans="31:31" ht="15.6" customHeight="1">
      <c r="AE2531" s="4"/>
    </row>
    <row r="2532" spans="31:31" ht="15.6" customHeight="1">
      <c r="AE2532" s="4"/>
    </row>
    <row r="2533" spans="31:31" ht="15.6" customHeight="1">
      <c r="AE2533" s="4"/>
    </row>
    <row r="2534" spans="31:31" ht="15.6" customHeight="1">
      <c r="AE2534" s="4"/>
    </row>
    <row r="2535" spans="31:31" ht="15.6" customHeight="1">
      <c r="AE2535" s="4"/>
    </row>
    <row r="2536" spans="31:31" ht="15.6" customHeight="1">
      <c r="AE2536" s="4"/>
    </row>
    <row r="2537" spans="31:31" ht="15.6" customHeight="1">
      <c r="AE2537" s="4"/>
    </row>
    <row r="2538" spans="31:31" ht="15.6" customHeight="1">
      <c r="AE2538" s="4"/>
    </row>
    <row r="2539" spans="31:31" ht="15.6" customHeight="1">
      <c r="AE2539" s="4"/>
    </row>
    <row r="2540" spans="31:31" ht="15.6" customHeight="1">
      <c r="AE2540" s="4"/>
    </row>
    <row r="2541" spans="31:31" ht="15.6" customHeight="1">
      <c r="AE2541" s="4"/>
    </row>
    <row r="2542" spans="31:31" ht="15.6" customHeight="1">
      <c r="AE2542" s="4"/>
    </row>
    <row r="2543" spans="31:31" ht="15.6" customHeight="1">
      <c r="AE2543" s="4"/>
    </row>
    <row r="2544" spans="31:31" ht="15.6" customHeight="1">
      <c r="AE2544" s="4"/>
    </row>
    <row r="2545" spans="31:31" ht="15.6" customHeight="1">
      <c r="AE2545" s="4"/>
    </row>
    <row r="2546" spans="31:31" ht="15.6" customHeight="1">
      <c r="AE2546" s="4"/>
    </row>
    <row r="2547" spans="31:31" ht="15.6" customHeight="1">
      <c r="AE2547" s="4"/>
    </row>
    <row r="2548" spans="31:31" ht="15.6" customHeight="1">
      <c r="AE2548" s="4"/>
    </row>
    <row r="2549" spans="31:31" ht="15.6" customHeight="1">
      <c r="AE2549" s="4"/>
    </row>
    <row r="2550" spans="31:31" ht="15.6" customHeight="1">
      <c r="AE2550" s="4"/>
    </row>
    <row r="2551" spans="31:31" ht="15.6" customHeight="1">
      <c r="AE2551" s="4"/>
    </row>
    <row r="2552" spans="31:31" ht="15.6" customHeight="1">
      <c r="AE2552" s="4"/>
    </row>
    <row r="2553" spans="31:31" ht="15.6" customHeight="1">
      <c r="AE2553" s="4"/>
    </row>
    <row r="2554" spans="31:31" ht="15.6" customHeight="1">
      <c r="AE2554" s="4"/>
    </row>
    <row r="2555" spans="31:31" ht="15.6" customHeight="1">
      <c r="AE2555" s="4"/>
    </row>
    <row r="2556" spans="31:31" ht="15.6" customHeight="1">
      <c r="AE2556" s="4"/>
    </row>
    <row r="2557" spans="31:31" ht="15.6" customHeight="1">
      <c r="AE2557" s="4"/>
    </row>
    <row r="2558" spans="31:31" ht="15.6" customHeight="1">
      <c r="AE2558" s="4"/>
    </row>
    <row r="2559" spans="31:31" ht="15.6" customHeight="1">
      <c r="AE2559" s="4"/>
    </row>
    <row r="2560" spans="31:31" ht="15.6" customHeight="1">
      <c r="AE2560" s="4"/>
    </row>
    <row r="2561" spans="31:31" ht="15.6" customHeight="1">
      <c r="AE2561" s="4"/>
    </row>
    <row r="2562" spans="31:31" ht="15.6" customHeight="1">
      <c r="AE2562" s="4"/>
    </row>
    <row r="2563" spans="31:31" ht="15.6" customHeight="1">
      <c r="AE2563" s="4"/>
    </row>
    <row r="2564" spans="31:31" ht="15.6" customHeight="1">
      <c r="AE2564" s="4"/>
    </row>
    <row r="2565" spans="31:31" ht="15.6" customHeight="1">
      <c r="AE2565" s="4"/>
    </row>
    <row r="2566" spans="31:31" ht="15.6" customHeight="1">
      <c r="AE2566" s="4"/>
    </row>
    <row r="2567" spans="31:31" ht="15.6" customHeight="1">
      <c r="AE2567" s="4"/>
    </row>
    <row r="2568" spans="31:31" ht="15.6" customHeight="1">
      <c r="AE2568" s="4"/>
    </row>
    <row r="2569" spans="31:31" ht="15.6" customHeight="1">
      <c r="AE2569" s="4"/>
    </row>
    <row r="2570" spans="31:31" ht="15.6" customHeight="1">
      <c r="AE2570" s="4"/>
    </row>
    <row r="2571" spans="31:31" ht="15.6" customHeight="1">
      <c r="AE2571" s="4"/>
    </row>
    <row r="2572" spans="31:31" ht="15.6" customHeight="1">
      <c r="AE2572" s="4"/>
    </row>
    <row r="2573" spans="31:31" ht="15.6" customHeight="1">
      <c r="AE2573" s="4"/>
    </row>
    <row r="2574" spans="31:31" ht="15.6" customHeight="1">
      <c r="AE2574" s="4"/>
    </row>
    <row r="2575" spans="31:31" ht="15.6" customHeight="1">
      <c r="AE2575" s="4"/>
    </row>
    <row r="2576" spans="31:31" ht="15.6" customHeight="1">
      <c r="AE2576" s="4"/>
    </row>
    <row r="2577" spans="31:31" ht="15.6" customHeight="1">
      <c r="AE2577" s="4"/>
    </row>
    <row r="2578" spans="31:31" ht="15.6" customHeight="1">
      <c r="AE2578" s="4"/>
    </row>
    <row r="2579" spans="31:31" ht="15.6" customHeight="1">
      <c r="AE2579" s="4"/>
    </row>
    <row r="2580" spans="31:31" ht="15.6" customHeight="1">
      <c r="AE2580" s="4"/>
    </row>
    <row r="2581" spans="31:31" ht="15.6" customHeight="1">
      <c r="AE2581" s="4"/>
    </row>
    <row r="2582" spans="31:31" ht="15.6" customHeight="1">
      <c r="AE2582" s="4"/>
    </row>
    <row r="2583" spans="31:31" ht="15.6" customHeight="1">
      <c r="AE2583" s="4"/>
    </row>
    <row r="2584" spans="31:31" ht="15.6" customHeight="1">
      <c r="AE2584" s="4"/>
    </row>
    <row r="2585" spans="31:31" ht="15.6" customHeight="1">
      <c r="AE2585" s="4"/>
    </row>
    <row r="2586" spans="31:31" ht="15.6" customHeight="1">
      <c r="AE2586" s="4"/>
    </row>
    <row r="2587" spans="31:31" ht="15.6" customHeight="1">
      <c r="AE2587" s="4"/>
    </row>
    <row r="2588" spans="31:31" ht="15.6" customHeight="1">
      <c r="AE2588" s="4"/>
    </row>
    <row r="2589" spans="31:31" ht="15.6" customHeight="1">
      <c r="AE2589" s="4"/>
    </row>
    <row r="2590" spans="31:31" ht="15.6" customHeight="1">
      <c r="AE2590" s="4"/>
    </row>
    <row r="2591" spans="31:31" ht="15.6" customHeight="1">
      <c r="AE2591" s="4"/>
    </row>
    <row r="2592" spans="31:31" ht="15.6" customHeight="1">
      <c r="AE2592" s="4"/>
    </row>
    <row r="2593" spans="31:31" ht="15.6" customHeight="1">
      <c r="AE2593" s="4"/>
    </row>
    <row r="2594" spans="31:31" ht="15.6" customHeight="1">
      <c r="AE2594" s="4"/>
    </row>
    <row r="2595" spans="31:31" ht="15.6" customHeight="1">
      <c r="AE2595" s="4"/>
    </row>
    <row r="2596" spans="31:31" ht="15.6" customHeight="1">
      <c r="AE2596" s="4"/>
    </row>
    <row r="2597" spans="31:31" ht="15.6" customHeight="1">
      <c r="AE2597" s="4"/>
    </row>
    <row r="2598" spans="31:31" ht="15.6" customHeight="1">
      <c r="AE2598" s="4"/>
    </row>
    <row r="2599" spans="31:31" ht="15.6" customHeight="1">
      <c r="AE2599" s="4"/>
    </row>
    <row r="2600" spans="31:31" ht="15.6" customHeight="1">
      <c r="AE2600" s="4"/>
    </row>
    <row r="2601" spans="31:31" ht="15.6" customHeight="1">
      <c r="AE2601" s="4"/>
    </row>
    <row r="2602" spans="31:31" ht="15.6" customHeight="1">
      <c r="AE2602" s="4"/>
    </row>
    <row r="2603" spans="31:31" ht="15.6" customHeight="1">
      <c r="AE2603" s="4"/>
    </row>
    <row r="2604" spans="31:31" ht="15.6" customHeight="1">
      <c r="AE2604" s="4"/>
    </row>
    <row r="2605" spans="31:31" ht="15.6" customHeight="1">
      <c r="AE2605" s="4"/>
    </row>
    <row r="2606" spans="31:31" ht="15.6" customHeight="1">
      <c r="AE2606" s="4"/>
    </row>
    <row r="2607" spans="31:31" ht="15.6" customHeight="1">
      <c r="AE2607" s="4"/>
    </row>
    <row r="2608" spans="31:31" ht="15.6" customHeight="1">
      <c r="AE2608" s="4"/>
    </row>
    <row r="2609" spans="31:31" ht="15.6" customHeight="1">
      <c r="AE2609" s="4"/>
    </row>
    <row r="2610" spans="31:31" ht="15.6" customHeight="1">
      <c r="AE2610" s="4"/>
    </row>
    <row r="2611" spans="31:31" ht="15.6" customHeight="1">
      <c r="AE2611" s="4"/>
    </row>
    <row r="2612" spans="31:31" ht="15.6" customHeight="1">
      <c r="AE2612" s="4"/>
    </row>
    <row r="2613" spans="31:31" ht="15.6" customHeight="1">
      <c r="AE2613" s="4"/>
    </row>
    <row r="2614" spans="31:31" ht="15.6" customHeight="1">
      <c r="AE2614" s="4"/>
    </row>
    <row r="2615" spans="31:31" ht="15.6" customHeight="1">
      <c r="AE2615" s="4"/>
    </row>
    <row r="2616" spans="31:31" ht="15.6" customHeight="1">
      <c r="AE2616" s="4"/>
    </row>
    <row r="2617" spans="31:31" ht="15.6" customHeight="1">
      <c r="AE2617" s="4"/>
    </row>
    <row r="2618" spans="31:31" ht="15.6" customHeight="1">
      <c r="AE2618" s="4"/>
    </row>
    <row r="2619" spans="31:31" ht="15.6" customHeight="1">
      <c r="AE2619" s="4"/>
    </row>
    <row r="2620" spans="31:31" ht="15.6" customHeight="1">
      <c r="AE2620" s="4"/>
    </row>
    <row r="2621" spans="31:31" ht="15.6" customHeight="1">
      <c r="AE2621" s="4"/>
    </row>
    <row r="2622" spans="31:31" ht="15.6" customHeight="1">
      <c r="AE2622" s="4"/>
    </row>
    <row r="2623" spans="31:31" ht="15.6" customHeight="1">
      <c r="AE2623" s="4"/>
    </row>
    <row r="2624" spans="31:31" ht="15.6" customHeight="1">
      <c r="AE2624" s="4"/>
    </row>
    <row r="2625" spans="31:31" ht="15.6" customHeight="1">
      <c r="AE2625" s="4"/>
    </row>
    <row r="2626" spans="31:31" ht="15.6" customHeight="1">
      <c r="AE2626" s="4"/>
    </row>
    <row r="2627" spans="31:31" ht="15.6" customHeight="1">
      <c r="AE2627" s="4"/>
    </row>
    <row r="2628" spans="31:31" ht="15.6" customHeight="1">
      <c r="AE2628" s="4"/>
    </row>
    <row r="2629" spans="31:31" ht="15.6" customHeight="1">
      <c r="AE2629" s="4"/>
    </row>
    <row r="2630" spans="31:31" ht="15.6" customHeight="1">
      <c r="AE2630" s="4"/>
    </row>
    <row r="2631" spans="31:31" ht="15.6" customHeight="1">
      <c r="AE2631" s="4"/>
    </row>
    <row r="2632" spans="31:31" ht="15.6" customHeight="1">
      <c r="AE2632" s="4"/>
    </row>
    <row r="2633" spans="31:31" ht="15.6" customHeight="1">
      <c r="AE2633" s="4"/>
    </row>
    <row r="2634" spans="31:31" ht="15.6" customHeight="1">
      <c r="AE2634" s="4"/>
    </row>
    <row r="2635" spans="31:31" ht="15.6" customHeight="1">
      <c r="AE2635" s="4"/>
    </row>
    <row r="2636" spans="31:31" ht="15.6" customHeight="1">
      <c r="AE2636" s="4"/>
    </row>
    <row r="2637" spans="31:31" ht="15.6" customHeight="1">
      <c r="AE2637" s="4"/>
    </row>
    <row r="2638" spans="31:31" ht="15.6" customHeight="1">
      <c r="AE2638" s="4"/>
    </row>
    <row r="2639" spans="31:31" ht="15.6" customHeight="1">
      <c r="AE2639" s="4"/>
    </row>
    <row r="2640" spans="31:31" ht="15.6" customHeight="1">
      <c r="AE2640" s="4"/>
    </row>
    <row r="2641" spans="31:31" ht="15.6" customHeight="1">
      <c r="AE2641" s="4"/>
    </row>
    <row r="2642" spans="31:31" ht="15.6" customHeight="1">
      <c r="AE2642" s="4"/>
    </row>
    <row r="2643" spans="31:31" ht="15.6" customHeight="1">
      <c r="AE2643" s="4"/>
    </row>
    <row r="2644" spans="31:31" ht="15.6" customHeight="1">
      <c r="AE2644" s="4"/>
    </row>
    <row r="2645" spans="31:31" ht="15.6" customHeight="1">
      <c r="AE2645" s="4"/>
    </row>
    <row r="2646" spans="31:31" ht="15.6" customHeight="1">
      <c r="AE2646" s="4"/>
    </row>
    <row r="2647" spans="31:31" ht="15.6" customHeight="1">
      <c r="AE2647" s="4"/>
    </row>
    <row r="2648" spans="31:31" ht="15.6" customHeight="1">
      <c r="AE2648" s="4"/>
    </row>
    <row r="2649" spans="31:31" ht="15.6" customHeight="1">
      <c r="AE2649" s="4"/>
    </row>
    <row r="2650" spans="31:31" ht="15.6" customHeight="1">
      <c r="AE2650" s="4"/>
    </row>
    <row r="2651" spans="31:31" ht="15.6" customHeight="1">
      <c r="AE2651" s="4"/>
    </row>
    <row r="2652" spans="31:31" ht="15.6" customHeight="1">
      <c r="AE2652" s="4"/>
    </row>
    <row r="2653" spans="31:31" ht="15.6" customHeight="1">
      <c r="AE2653" s="4"/>
    </row>
    <row r="2654" spans="31:31" ht="15.6" customHeight="1">
      <c r="AE2654" s="4"/>
    </row>
    <row r="2655" spans="31:31" ht="15.6" customHeight="1">
      <c r="AE2655" s="4"/>
    </row>
    <row r="2656" spans="31:31" ht="15.6" customHeight="1">
      <c r="AE2656" s="4"/>
    </row>
    <row r="2657" spans="31:31" ht="15.6" customHeight="1">
      <c r="AE2657" s="4"/>
    </row>
    <row r="2658" spans="31:31" ht="15.6" customHeight="1">
      <c r="AE2658" s="4"/>
    </row>
    <row r="2659" spans="31:31" ht="15.6" customHeight="1">
      <c r="AE2659" s="4"/>
    </row>
    <row r="2660" spans="31:31" ht="15.6" customHeight="1">
      <c r="AE2660" s="4"/>
    </row>
    <row r="2661" spans="31:31" ht="15.6" customHeight="1">
      <c r="AE2661" s="4"/>
    </row>
    <row r="2662" spans="31:31" ht="15.6" customHeight="1">
      <c r="AE2662" s="4"/>
    </row>
    <row r="2663" spans="31:31" ht="15.6" customHeight="1">
      <c r="AE2663" s="4"/>
    </row>
    <row r="2664" spans="31:31" ht="15.6" customHeight="1">
      <c r="AE2664" s="4"/>
    </row>
    <row r="2665" spans="31:31" ht="15.6" customHeight="1">
      <c r="AE2665" s="4"/>
    </row>
    <row r="2666" spans="31:31" ht="15.6" customHeight="1">
      <c r="AE2666" s="4"/>
    </row>
    <row r="2667" spans="31:31" ht="15.6" customHeight="1">
      <c r="AE2667" s="4"/>
    </row>
    <row r="2668" spans="31:31" ht="15.6" customHeight="1">
      <c r="AE2668" s="4"/>
    </row>
    <row r="2669" spans="31:31" ht="15.6" customHeight="1">
      <c r="AE2669" s="4"/>
    </row>
    <row r="2670" spans="31:31" ht="15.6" customHeight="1">
      <c r="AE2670" s="4"/>
    </row>
    <row r="2671" spans="31:31" ht="15.6" customHeight="1">
      <c r="AE2671" s="4"/>
    </row>
    <row r="2672" spans="31:31" ht="15.6" customHeight="1">
      <c r="AE2672" s="4"/>
    </row>
    <row r="2673" spans="31:31" ht="15.6" customHeight="1">
      <c r="AE2673" s="4"/>
    </row>
    <row r="2674" spans="31:31" ht="15.6" customHeight="1">
      <c r="AE2674" s="4"/>
    </row>
    <row r="2675" spans="31:31" ht="15.6" customHeight="1">
      <c r="AE2675" s="4"/>
    </row>
    <row r="2676" spans="31:31" ht="15.6" customHeight="1">
      <c r="AE2676" s="4"/>
    </row>
    <row r="2677" spans="31:31" ht="15.6" customHeight="1">
      <c r="AE2677" s="4"/>
    </row>
    <row r="2678" spans="31:31" ht="15.6" customHeight="1">
      <c r="AE2678" s="4"/>
    </row>
    <row r="2679" spans="31:31" ht="15.6" customHeight="1">
      <c r="AE2679" s="4"/>
    </row>
    <row r="2680" spans="31:31" ht="15.6" customHeight="1">
      <c r="AE2680" s="4"/>
    </row>
    <row r="2681" spans="31:31" ht="15.6" customHeight="1">
      <c r="AE2681" s="4"/>
    </row>
    <row r="2682" spans="31:31" ht="15.6" customHeight="1">
      <c r="AE2682" s="4"/>
    </row>
    <row r="2683" spans="31:31" ht="15.6" customHeight="1">
      <c r="AE2683" s="4"/>
    </row>
    <row r="2684" spans="31:31" ht="15.6" customHeight="1">
      <c r="AE2684" s="4"/>
    </row>
    <row r="2685" spans="31:31" ht="15.6" customHeight="1">
      <c r="AE2685" s="4"/>
    </row>
    <row r="2686" spans="31:31" ht="15.6" customHeight="1">
      <c r="AE2686" s="4"/>
    </row>
    <row r="2687" spans="31:31" ht="15.6" customHeight="1">
      <c r="AE2687" s="4"/>
    </row>
    <row r="2688" spans="31:31" ht="15.6" customHeight="1">
      <c r="AE2688" s="4"/>
    </row>
    <row r="2689" spans="31:31" ht="15.6" customHeight="1">
      <c r="AE2689" s="4"/>
    </row>
    <row r="2690" spans="31:31" ht="15.6" customHeight="1">
      <c r="AE2690" s="4"/>
    </row>
    <row r="2691" spans="31:31" ht="15.6" customHeight="1">
      <c r="AE2691" s="4"/>
    </row>
    <row r="2692" spans="31:31" ht="15.6" customHeight="1">
      <c r="AE2692" s="4"/>
    </row>
    <row r="2693" spans="31:31" ht="15.6" customHeight="1">
      <c r="AE2693" s="4"/>
    </row>
    <row r="2694" spans="31:31" ht="15.6" customHeight="1">
      <c r="AE2694" s="4"/>
    </row>
    <row r="2695" spans="31:31" ht="15.6" customHeight="1">
      <c r="AE2695" s="4"/>
    </row>
    <row r="2696" spans="31:31" ht="15.6" customHeight="1">
      <c r="AE2696" s="4"/>
    </row>
    <row r="2697" spans="31:31" ht="15.6" customHeight="1">
      <c r="AE2697" s="4"/>
    </row>
    <row r="2698" spans="31:31" ht="15.6" customHeight="1">
      <c r="AE2698" s="4"/>
    </row>
    <row r="2699" spans="31:31" ht="15.6" customHeight="1">
      <c r="AE2699" s="4"/>
    </row>
    <row r="2700" spans="31:31" ht="15.6" customHeight="1">
      <c r="AE2700" s="4"/>
    </row>
    <row r="2701" spans="31:31" ht="15.6" customHeight="1">
      <c r="AE2701" s="4"/>
    </row>
    <row r="2702" spans="31:31" ht="15.6" customHeight="1">
      <c r="AE2702" s="4"/>
    </row>
    <row r="2703" spans="31:31" ht="15.6" customHeight="1">
      <c r="AE2703" s="4"/>
    </row>
    <row r="2704" spans="31:31" ht="15.6" customHeight="1">
      <c r="AE2704" s="4"/>
    </row>
    <row r="2705" spans="31:31" ht="15.6" customHeight="1">
      <c r="AE2705" s="4"/>
    </row>
    <row r="2706" spans="31:31" ht="15.6" customHeight="1">
      <c r="AE2706" s="4"/>
    </row>
    <row r="2707" spans="31:31" ht="15.6" customHeight="1">
      <c r="AE2707" s="4"/>
    </row>
    <row r="2708" spans="31:31" ht="15.6" customHeight="1">
      <c r="AE2708" s="4"/>
    </row>
    <row r="2709" spans="31:31" ht="15.6" customHeight="1">
      <c r="AE2709" s="4"/>
    </row>
    <row r="2710" spans="31:31" ht="15.6" customHeight="1">
      <c r="AE2710" s="4"/>
    </row>
    <row r="2711" spans="31:31" ht="15.6" customHeight="1">
      <c r="AE2711" s="4"/>
    </row>
    <row r="2712" spans="31:31" ht="15.6" customHeight="1">
      <c r="AE2712" s="4"/>
    </row>
    <row r="2713" spans="31:31" ht="15.6" customHeight="1">
      <c r="AE2713" s="4"/>
    </row>
    <row r="2714" spans="31:31" ht="15.6" customHeight="1">
      <c r="AE2714" s="4"/>
    </row>
    <row r="2715" spans="31:31" ht="15.6" customHeight="1">
      <c r="AE2715" s="4"/>
    </row>
    <row r="2716" spans="31:31" ht="15.6" customHeight="1">
      <c r="AE2716" s="4"/>
    </row>
    <row r="2717" spans="31:31" ht="15.6" customHeight="1">
      <c r="AE2717" s="4"/>
    </row>
    <row r="2718" spans="31:31" ht="15.6" customHeight="1">
      <c r="AE2718" s="4"/>
    </row>
    <row r="2719" spans="31:31" ht="15.6" customHeight="1">
      <c r="AE2719" s="4"/>
    </row>
    <row r="2720" spans="31:31" ht="15.6" customHeight="1">
      <c r="AE2720" s="4"/>
    </row>
    <row r="2721" spans="31:31" ht="15.6" customHeight="1">
      <c r="AE2721" s="4"/>
    </row>
    <row r="2722" spans="31:31" ht="15.6" customHeight="1">
      <c r="AE2722" s="4"/>
    </row>
    <row r="2723" spans="31:31" ht="15.6" customHeight="1">
      <c r="AE2723" s="4"/>
    </row>
    <row r="2724" spans="31:31" ht="15.6" customHeight="1">
      <c r="AE2724" s="4"/>
    </row>
    <row r="2725" spans="31:31" ht="15.6" customHeight="1">
      <c r="AE2725" s="4"/>
    </row>
    <row r="2726" spans="31:31" ht="15.6" customHeight="1">
      <c r="AE2726" s="4"/>
    </row>
    <row r="2727" spans="31:31" ht="15.6" customHeight="1">
      <c r="AE2727" s="4"/>
    </row>
    <row r="2728" spans="31:31" ht="15.6" customHeight="1">
      <c r="AE2728" s="4"/>
    </row>
    <row r="2729" spans="31:31" ht="15.6" customHeight="1">
      <c r="AE2729" s="4"/>
    </row>
    <row r="2730" spans="31:31" ht="15.6" customHeight="1">
      <c r="AE2730" s="4"/>
    </row>
    <row r="2731" spans="31:31" ht="15.6" customHeight="1">
      <c r="AE2731" s="4"/>
    </row>
    <row r="2732" spans="31:31" ht="15.6" customHeight="1">
      <c r="AE2732" s="4"/>
    </row>
    <row r="2733" spans="31:31" ht="15.6" customHeight="1">
      <c r="AE2733" s="4"/>
    </row>
    <row r="2734" spans="31:31" ht="15.6" customHeight="1">
      <c r="AE2734" s="4"/>
    </row>
    <row r="2735" spans="31:31" ht="15.6" customHeight="1">
      <c r="AE2735" s="4"/>
    </row>
    <row r="2736" spans="31:31" ht="15.6" customHeight="1">
      <c r="AE2736" s="4"/>
    </row>
    <row r="2737" spans="31:31" ht="15.6" customHeight="1">
      <c r="AE2737" s="4"/>
    </row>
    <row r="2738" spans="31:31" ht="15.6" customHeight="1">
      <c r="AE2738" s="4"/>
    </row>
    <row r="2739" spans="31:31" ht="15.6" customHeight="1">
      <c r="AE2739" s="4"/>
    </row>
    <row r="2740" spans="31:31" ht="15.6" customHeight="1">
      <c r="AE2740" s="4"/>
    </row>
    <row r="2741" spans="31:31" ht="15.6" customHeight="1">
      <c r="AE2741" s="4"/>
    </row>
    <row r="2742" spans="31:31" ht="15.6" customHeight="1">
      <c r="AE2742" s="4"/>
    </row>
    <row r="2743" spans="31:31" ht="15.6" customHeight="1">
      <c r="AE2743" s="4"/>
    </row>
    <row r="2744" spans="31:31" ht="15.6" customHeight="1">
      <c r="AE2744" s="4"/>
    </row>
    <row r="2745" spans="31:31" ht="15.6" customHeight="1">
      <c r="AE2745" s="4"/>
    </row>
    <row r="2746" spans="31:31" ht="15.6" customHeight="1">
      <c r="AE2746" s="4"/>
    </row>
    <row r="2747" spans="31:31" ht="15.6" customHeight="1">
      <c r="AE2747" s="4"/>
    </row>
    <row r="2748" spans="31:31" ht="15.6" customHeight="1">
      <c r="AE2748" s="4"/>
    </row>
    <row r="2749" spans="31:31" ht="15.6" customHeight="1">
      <c r="AE2749" s="4"/>
    </row>
    <row r="2750" spans="31:31" ht="15.6" customHeight="1">
      <c r="AE2750" s="4"/>
    </row>
    <row r="2751" spans="31:31" ht="15.6" customHeight="1">
      <c r="AE2751" s="4"/>
    </row>
    <row r="2752" spans="31:31" ht="15.6" customHeight="1">
      <c r="AE2752" s="4"/>
    </row>
    <row r="2753" spans="31:31" ht="15.6" customHeight="1">
      <c r="AE2753" s="4"/>
    </row>
    <row r="2754" spans="31:31" ht="15.6" customHeight="1">
      <c r="AE2754" s="4"/>
    </row>
    <row r="2755" spans="31:31" ht="15.6" customHeight="1">
      <c r="AE2755" s="4"/>
    </row>
    <row r="2756" spans="31:31" ht="15.6" customHeight="1">
      <c r="AE2756" s="4"/>
    </row>
    <row r="2757" spans="31:31" ht="15.6" customHeight="1">
      <c r="AE2757" s="4"/>
    </row>
    <row r="2758" spans="31:31" ht="15.6" customHeight="1">
      <c r="AE2758" s="4"/>
    </row>
    <row r="2759" spans="31:31" ht="15.6" customHeight="1">
      <c r="AE2759" s="4"/>
    </row>
    <row r="2760" spans="31:31" ht="15.6" customHeight="1">
      <c r="AE2760" s="4"/>
    </row>
    <row r="2761" spans="31:31" ht="15.6" customHeight="1">
      <c r="AE2761" s="4"/>
    </row>
    <row r="2762" spans="31:31" ht="15.6" customHeight="1">
      <c r="AE2762" s="4"/>
    </row>
    <row r="2763" spans="31:31" ht="15.6" customHeight="1">
      <c r="AE2763" s="4"/>
    </row>
    <row r="2764" spans="31:31" ht="15.6" customHeight="1">
      <c r="AE2764" s="4"/>
    </row>
    <row r="2765" spans="31:31" ht="15.6" customHeight="1">
      <c r="AE2765" s="4"/>
    </row>
    <row r="2766" spans="31:31" ht="15.6" customHeight="1">
      <c r="AE2766" s="4"/>
    </row>
    <row r="2767" spans="31:31" ht="15.6" customHeight="1">
      <c r="AE2767" s="4"/>
    </row>
    <row r="2768" spans="31:31" ht="15.6" customHeight="1">
      <c r="AE2768" s="4"/>
    </row>
    <row r="2769" spans="31:31" ht="15.6" customHeight="1">
      <c r="AE2769" s="4"/>
    </row>
    <row r="2770" spans="31:31" ht="15.6" customHeight="1">
      <c r="AE2770" s="4"/>
    </row>
    <row r="2771" spans="31:31" ht="15.6" customHeight="1">
      <c r="AE2771" s="4"/>
    </row>
    <row r="2772" spans="31:31" ht="15.6" customHeight="1">
      <c r="AE2772" s="4"/>
    </row>
    <row r="2773" spans="31:31" ht="15.6" customHeight="1">
      <c r="AE2773" s="4"/>
    </row>
    <row r="2774" spans="31:31" ht="15.6" customHeight="1">
      <c r="AE2774" s="4"/>
    </row>
    <row r="2775" spans="31:31" ht="15.6" customHeight="1">
      <c r="AE2775" s="4"/>
    </row>
    <row r="2776" spans="31:31" ht="15.6" customHeight="1">
      <c r="AE2776" s="4"/>
    </row>
    <row r="2777" spans="31:31" ht="15.6" customHeight="1">
      <c r="AE2777" s="4"/>
    </row>
    <row r="2778" spans="31:31" ht="15.6" customHeight="1">
      <c r="AE2778" s="4"/>
    </row>
    <row r="2779" spans="31:31" ht="15.6" customHeight="1">
      <c r="AE2779" s="4"/>
    </row>
    <row r="2780" spans="31:31" ht="15.6" customHeight="1">
      <c r="AE2780" s="4"/>
    </row>
    <row r="2781" spans="31:31" ht="15.6" customHeight="1">
      <c r="AE2781" s="4"/>
    </row>
    <row r="2782" spans="31:31" ht="15.6" customHeight="1">
      <c r="AE2782" s="4"/>
    </row>
    <row r="2783" spans="31:31" ht="15.6" customHeight="1">
      <c r="AE2783" s="4"/>
    </row>
    <row r="2784" spans="31:31" ht="15.6" customHeight="1">
      <c r="AE2784" s="4"/>
    </row>
    <row r="2785" spans="31:31" ht="15.6" customHeight="1">
      <c r="AE2785" s="4"/>
    </row>
    <row r="2786" spans="31:31" ht="15.6" customHeight="1">
      <c r="AE2786" s="4"/>
    </row>
    <row r="2787" spans="31:31" ht="15.6" customHeight="1">
      <c r="AE2787" s="4"/>
    </row>
    <row r="2788" spans="31:31" ht="15.6" customHeight="1">
      <c r="AE2788" s="4"/>
    </row>
    <row r="2789" spans="31:31" ht="15.6" customHeight="1">
      <c r="AE2789" s="4"/>
    </row>
    <row r="2790" spans="31:31" ht="15.6" customHeight="1">
      <c r="AE2790" s="4"/>
    </row>
    <row r="2791" spans="31:31" ht="15.6" customHeight="1">
      <c r="AE2791" s="4"/>
    </row>
    <row r="2792" spans="31:31" ht="15.6" customHeight="1">
      <c r="AE2792" s="4"/>
    </row>
    <row r="2793" spans="31:31" ht="15.6" customHeight="1">
      <c r="AE2793" s="4"/>
    </row>
    <row r="2794" spans="31:31" ht="15.6" customHeight="1">
      <c r="AE2794" s="4"/>
    </row>
    <row r="2795" spans="31:31" ht="15.6" customHeight="1">
      <c r="AE2795" s="4"/>
    </row>
    <row r="2796" spans="31:31" ht="15.6" customHeight="1">
      <c r="AE2796" s="4"/>
    </row>
    <row r="2797" spans="31:31" ht="15.6" customHeight="1">
      <c r="AE2797" s="4"/>
    </row>
    <row r="2798" spans="31:31" ht="15.6" customHeight="1">
      <c r="AE2798" s="4"/>
    </row>
    <row r="2799" spans="31:31" ht="15.6" customHeight="1">
      <c r="AE2799" s="4"/>
    </row>
    <row r="2800" spans="31:31" ht="15.6" customHeight="1">
      <c r="AE2800" s="4"/>
    </row>
    <row r="2801" spans="31:31" ht="15.6" customHeight="1">
      <c r="AE2801" s="4"/>
    </row>
    <row r="2802" spans="31:31" ht="15.6" customHeight="1">
      <c r="AE2802" s="4"/>
    </row>
    <row r="2803" spans="31:31" ht="15.6" customHeight="1">
      <c r="AE2803" s="4"/>
    </row>
    <row r="2804" spans="31:31" ht="15.6" customHeight="1">
      <c r="AE2804" s="4"/>
    </row>
    <row r="2805" spans="31:31" ht="15.6" customHeight="1">
      <c r="AE2805" s="4"/>
    </row>
    <row r="2806" spans="31:31" ht="15.6" customHeight="1">
      <c r="AE2806" s="4"/>
    </row>
    <row r="2807" spans="31:31" ht="15.6" customHeight="1">
      <c r="AE2807" s="4"/>
    </row>
    <row r="2808" spans="31:31" ht="15.6" customHeight="1">
      <c r="AE2808" s="4"/>
    </row>
    <row r="2809" spans="31:31" ht="15.6" customHeight="1">
      <c r="AE2809" s="4"/>
    </row>
    <row r="2810" spans="31:31" ht="15.6" customHeight="1">
      <c r="AE2810" s="4"/>
    </row>
    <row r="2811" spans="31:31" ht="15.6" customHeight="1">
      <c r="AE2811" s="4"/>
    </row>
    <row r="2812" spans="31:31" ht="15.6" customHeight="1">
      <c r="AE2812" s="4"/>
    </row>
    <row r="2813" spans="31:31" ht="15.6" customHeight="1">
      <c r="AE2813" s="4"/>
    </row>
    <row r="2814" spans="31:31" ht="15.6" customHeight="1">
      <c r="AE2814" s="4"/>
    </row>
    <row r="2815" spans="31:31" ht="15.6" customHeight="1">
      <c r="AE2815" s="4"/>
    </row>
    <row r="2816" spans="31:31" ht="15.6" customHeight="1">
      <c r="AE2816" s="4"/>
    </row>
    <row r="2817" spans="31:31" ht="15.6" customHeight="1">
      <c r="AE2817" s="4"/>
    </row>
    <row r="2818" spans="31:31" ht="15.6" customHeight="1">
      <c r="AE2818" s="4"/>
    </row>
    <row r="2819" spans="31:31" ht="15.6" customHeight="1">
      <c r="AE2819" s="4"/>
    </row>
    <row r="2820" spans="31:31" ht="15.6" customHeight="1">
      <c r="AE2820" s="4"/>
    </row>
    <row r="2821" spans="31:31" ht="15.6" customHeight="1">
      <c r="AE2821" s="4"/>
    </row>
    <row r="2822" spans="31:31" ht="15.6" customHeight="1">
      <c r="AE2822" s="4"/>
    </row>
    <row r="2823" spans="31:31" ht="15.6" customHeight="1">
      <c r="AE2823" s="4"/>
    </row>
    <row r="2824" spans="31:31" ht="15.6" customHeight="1">
      <c r="AE2824" s="4"/>
    </row>
    <row r="2825" spans="31:31" ht="15.6" customHeight="1">
      <c r="AE2825" s="4"/>
    </row>
    <row r="2826" spans="31:31" ht="15.6" customHeight="1">
      <c r="AE2826" s="4"/>
    </row>
    <row r="2827" spans="31:31" ht="15.6" customHeight="1">
      <c r="AE2827" s="4"/>
    </row>
    <row r="2828" spans="31:31" ht="15.6" customHeight="1">
      <c r="AE2828" s="4"/>
    </row>
    <row r="2829" spans="31:31" ht="15.6" customHeight="1">
      <c r="AE2829" s="4"/>
    </row>
    <row r="2830" spans="31:31" ht="15.6" customHeight="1">
      <c r="AE2830" s="4"/>
    </row>
    <row r="2831" spans="31:31" ht="15.6" customHeight="1">
      <c r="AE2831" s="4"/>
    </row>
    <row r="2832" spans="31:31" ht="15.6" customHeight="1">
      <c r="AE2832" s="4"/>
    </row>
    <row r="2833" spans="31:31" ht="15.6" customHeight="1">
      <c r="AE2833" s="4"/>
    </row>
    <row r="2834" spans="31:31" ht="15.6" customHeight="1">
      <c r="AE2834" s="4"/>
    </row>
    <row r="2835" spans="31:31" ht="15.6" customHeight="1">
      <c r="AE2835" s="4"/>
    </row>
    <row r="2836" spans="31:31" ht="15.6" customHeight="1">
      <c r="AE2836" s="4"/>
    </row>
    <row r="2837" spans="31:31" ht="15.6" customHeight="1">
      <c r="AE2837" s="4"/>
    </row>
    <row r="2838" spans="31:31" ht="15.6" customHeight="1">
      <c r="AE2838" s="4"/>
    </row>
    <row r="2839" spans="31:31" ht="15.6" customHeight="1">
      <c r="AE2839" s="4"/>
    </row>
    <row r="2840" spans="31:31" ht="15.6" customHeight="1">
      <c r="AE2840" s="4"/>
    </row>
    <row r="2841" spans="31:31" ht="15.6" customHeight="1">
      <c r="AE2841" s="4"/>
    </row>
    <row r="2842" spans="31:31" ht="15.6" customHeight="1">
      <c r="AE2842" s="4"/>
    </row>
    <row r="2843" spans="31:31" ht="15.6" customHeight="1">
      <c r="AE2843" s="4"/>
    </row>
    <row r="2844" spans="31:31" ht="15.6" customHeight="1">
      <c r="AE2844" s="4"/>
    </row>
    <row r="2845" spans="31:31" ht="15.6" customHeight="1">
      <c r="AE2845" s="4"/>
    </row>
    <row r="2846" spans="31:31" ht="15.6" customHeight="1">
      <c r="AE2846" s="4"/>
    </row>
    <row r="2847" spans="31:31" ht="15.6" customHeight="1">
      <c r="AE2847" s="4"/>
    </row>
    <row r="2848" spans="31:31" ht="15.6" customHeight="1">
      <c r="AE2848" s="4"/>
    </row>
    <row r="2849" spans="31:31" ht="15.6" customHeight="1">
      <c r="AE2849" s="4"/>
    </row>
    <row r="2850" spans="31:31" ht="15.6" customHeight="1">
      <c r="AE2850" s="4"/>
    </row>
    <row r="2851" spans="31:31" ht="15.6" customHeight="1">
      <c r="AE2851" s="4"/>
    </row>
    <row r="2852" spans="31:31" ht="15.6" customHeight="1">
      <c r="AE2852" s="4"/>
    </row>
    <row r="2853" spans="31:31" ht="15.6" customHeight="1">
      <c r="AE2853" s="4"/>
    </row>
    <row r="2854" spans="31:31" ht="15.6" customHeight="1">
      <c r="AE2854" s="4"/>
    </row>
    <row r="2855" spans="31:31" ht="15.6" customHeight="1">
      <c r="AE2855" s="4"/>
    </row>
    <row r="2856" spans="31:31" ht="15.6" customHeight="1">
      <c r="AE2856" s="4"/>
    </row>
    <row r="2857" spans="31:31" ht="15.6" customHeight="1">
      <c r="AE2857" s="4"/>
    </row>
    <row r="2858" spans="31:31" ht="15.6" customHeight="1">
      <c r="AE2858" s="4"/>
    </row>
    <row r="2859" spans="31:31" ht="15.6" customHeight="1">
      <c r="AE2859" s="4"/>
    </row>
    <row r="2860" spans="31:31" ht="15.6" customHeight="1">
      <c r="AE2860" s="4"/>
    </row>
    <row r="2861" spans="31:31" ht="15.6" customHeight="1">
      <c r="AE2861" s="4"/>
    </row>
    <row r="2862" spans="31:31" ht="15.6" customHeight="1">
      <c r="AE2862" s="4"/>
    </row>
    <row r="2863" spans="31:31" ht="15.6" customHeight="1">
      <c r="AE2863" s="4"/>
    </row>
    <row r="2864" spans="31:31" ht="15.6" customHeight="1">
      <c r="AE2864" s="4"/>
    </row>
    <row r="2865" spans="31:31" ht="15.6" customHeight="1">
      <c r="AE2865" s="4"/>
    </row>
    <row r="2866" spans="31:31" ht="15.6" customHeight="1">
      <c r="AE2866" s="4"/>
    </row>
    <row r="2867" spans="31:31" ht="15.6" customHeight="1">
      <c r="AE2867" s="4"/>
    </row>
    <row r="2868" spans="31:31" ht="15.6" customHeight="1">
      <c r="AE2868" s="4"/>
    </row>
    <row r="2869" spans="31:31" ht="15.6" customHeight="1">
      <c r="AE2869" s="4"/>
    </row>
    <row r="2870" spans="31:31" ht="15.6" customHeight="1">
      <c r="AE2870" s="4"/>
    </row>
    <row r="2871" spans="31:31" ht="15.6" customHeight="1">
      <c r="AE2871" s="4"/>
    </row>
    <row r="2872" spans="31:31" ht="15.6" customHeight="1">
      <c r="AE2872" s="4"/>
    </row>
    <row r="2873" spans="31:31" ht="15.6" customHeight="1">
      <c r="AE2873" s="4"/>
    </row>
    <row r="2874" spans="31:31" ht="15.6" customHeight="1">
      <c r="AE2874" s="4"/>
    </row>
    <row r="2875" spans="31:31" ht="15.6" customHeight="1">
      <c r="AE2875" s="4"/>
    </row>
    <row r="2876" spans="31:31" ht="15.6" customHeight="1">
      <c r="AE2876" s="4"/>
    </row>
    <row r="2877" spans="31:31" ht="15.6" customHeight="1">
      <c r="AE2877" s="4"/>
    </row>
    <row r="2878" spans="31:31" ht="15.6" customHeight="1">
      <c r="AE2878" s="4"/>
    </row>
    <row r="2879" spans="31:31" ht="15.6" customHeight="1">
      <c r="AE2879" s="4"/>
    </row>
    <row r="2880" spans="31:31" ht="15.6" customHeight="1">
      <c r="AE2880" s="4"/>
    </row>
    <row r="2881" spans="31:31" ht="15.6" customHeight="1">
      <c r="AE2881" s="4"/>
    </row>
    <row r="2882" spans="31:31" ht="15.6" customHeight="1">
      <c r="AE2882" s="4"/>
    </row>
    <row r="2883" spans="31:31" ht="15.6" customHeight="1">
      <c r="AE2883" s="4"/>
    </row>
    <row r="2884" spans="31:31" ht="15.6" customHeight="1">
      <c r="AE2884" s="4"/>
    </row>
    <row r="2885" spans="31:31" ht="15.6" customHeight="1">
      <c r="AE2885" s="4"/>
    </row>
    <row r="2886" spans="31:31" ht="15.6" customHeight="1">
      <c r="AE2886" s="4"/>
    </row>
    <row r="2887" spans="31:31" ht="15.6" customHeight="1">
      <c r="AE2887" s="4"/>
    </row>
    <row r="2888" spans="31:31" ht="15.6" customHeight="1">
      <c r="AE2888" s="4"/>
    </row>
    <row r="2889" spans="31:31" ht="15.6" customHeight="1">
      <c r="AE2889" s="4"/>
    </row>
    <row r="2890" spans="31:31" ht="15.6" customHeight="1">
      <c r="AE2890" s="4"/>
    </row>
    <row r="2891" spans="31:31" ht="15.6" customHeight="1">
      <c r="AE2891" s="4"/>
    </row>
    <row r="2892" spans="31:31" ht="15.6" customHeight="1">
      <c r="AE2892" s="4"/>
    </row>
    <row r="2893" spans="31:31" ht="15.6" customHeight="1">
      <c r="AE2893" s="4"/>
    </row>
    <row r="2894" spans="31:31" ht="15.6" customHeight="1">
      <c r="AE2894" s="4"/>
    </row>
    <row r="2895" spans="31:31" ht="15.6" customHeight="1">
      <c r="AE2895" s="4"/>
    </row>
    <row r="2896" spans="31:31" ht="15.6" customHeight="1">
      <c r="AE2896" s="4"/>
    </row>
    <row r="2897" spans="31:31" ht="15.6" customHeight="1">
      <c r="AE2897" s="4"/>
    </row>
    <row r="2898" spans="31:31" ht="15.6" customHeight="1">
      <c r="AE2898" s="4"/>
    </row>
    <row r="2899" spans="31:31" ht="15.6" customHeight="1">
      <c r="AE2899" s="4"/>
    </row>
    <row r="2900" spans="31:31" ht="15.6" customHeight="1">
      <c r="AE2900" s="4"/>
    </row>
    <row r="2901" spans="31:31" ht="15.6" customHeight="1">
      <c r="AE2901" s="4"/>
    </row>
    <row r="2902" spans="31:31" ht="15.6" customHeight="1">
      <c r="AE2902" s="4"/>
    </row>
    <row r="2903" spans="31:31" ht="15.6" customHeight="1">
      <c r="AE2903" s="4"/>
    </row>
    <row r="2904" spans="31:31" ht="15.6" customHeight="1">
      <c r="AE2904" s="4"/>
    </row>
    <row r="2905" spans="31:31" ht="15.6" customHeight="1">
      <c r="AE2905" s="4"/>
    </row>
    <row r="2906" spans="31:31" ht="15.6" customHeight="1">
      <c r="AE2906" s="4"/>
    </row>
    <row r="2907" spans="31:31" ht="15.6" customHeight="1">
      <c r="AE2907" s="4"/>
    </row>
    <row r="2908" spans="31:31" ht="15.6" customHeight="1">
      <c r="AE2908" s="4"/>
    </row>
    <row r="2909" spans="31:31" ht="15.6" customHeight="1">
      <c r="AE2909" s="4"/>
    </row>
    <row r="2910" spans="31:31" ht="15.6" customHeight="1">
      <c r="AE2910" s="4"/>
    </row>
    <row r="2911" spans="31:31" ht="15.6" customHeight="1">
      <c r="AE2911" s="4"/>
    </row>
    <row r="2912" spans="31:31" ht="15.6" customHeight="1">
      <c r="AE2912" s="4"/>
    </row>
    <row r="2913" spans="31:31" ht="15.6" customHeight="1">
      <c r="AE2913" s="4"/>
    </row>
    <row r="2914" spans="31:31" ht="15.6" customHeight="1">
      <c r="AE2914" s="4"/>
    </row>
    <row r="2915" spans="31:31" ht="15.6" customHeight="1">
      <c r="AE2915" s="4"/>
    </row>
    <row r="2916" spans="31:31" ht="15.6" customHeight="1">
      <c r="AE2916" s="4"/>
    </row>
    <row r="2917" spans="31:31" ht="15.6" customHeight="1">
      <c r="AE2917" s="4"/>
    </row>
    <row r="2918" spans="31:31" ht="15.6" customHeight="1">
      <c r="AE2918" s="4"/>
    </row>
    <row r="2919" spans="31:31" ht="15.6" customHeight="1">
      <c r="AE2919" s="4"/>
    </row>
    <row r="2920" spans="31:31" ht="15.6" customHeight="1">
      <c r="AE2920" s="4"/>
    </row>
    <row r="2921" spans="31:31" ht="15.6" customHeight="1">
      <c r="AE2921" s="4"/>
    </row>
    <row r="2922" spans="31:31" ht="15.6" customHeight="1">
      <c r="AE2922" s="4"/>
    </row>
    <row r="2923" spans="31:31" ht="15.6" customHeight="1">
      <c r="AE2923" s="4"/>
    </row>
    <row r="2924" spans="31:31" ht="15.6" customHeight="1">
      <c r="AE2924" s="4"/>
    </row>
    <row r="2925" spans="31:31" ht="15.6" customHeight="1">
      <c r="AE2925" s="4"/>
    </row>
    <row r="2926" spans="31:31" ht="15.6" customHeight="1">
      <c r="AE2926" s="4"/>
    </row>
    <row r="2927" spans="31:31" ht="15.6" customHeight="1">
      <c r="AE2927" s="4"/>
    </row>
    <row r="2928" spans="31:31" ht="15.6" customHeight="1">
      <c r="AE2928" s="4"/>
    </row>
    <row r="2929" spans="31:31" ht="15.6" customHeight="1">
      <c r="AE2929" s="4"/>
    </row>
    <row r="2930" spans="31:31" ht="15.6" customHeight="1">
      <c r="AE2930" s="4"/>
    </row>
    <row r="2931" spans="31:31" ht="15.6" customHeight="1">
      <c r="AE2931" s="4"/>
    </row>
    <row r="2932" spans="31:31" ht="15.6" customHeight="1">
      <c r="AE2932" s="4"/>
    </row>
    <row r="2933" spans="31:31" ht="15.6" customHeight="1">
      <c r="AE2933" s="4"/>
    </row>
    <row r="2934" spans="31:31" ht="15.6" customHeight="1">
      <c r="AE2934" s="4"/>
    </row>
    <row r="2935" spans="31:31" ht="15.6" customHeight="1">
      <c r="AE2935" s="4"/>
    </row>
    <row r="2936" spans="31:31" ht="15.6" customHeight="1">
      <c r="AE2936" s="4"/>
    </row>
    <row r="2937" spans="31:31" ht="15.6" customHeight="1">
      <c r="AE2937" s="4"/>
    </row>
    <row r="2938" spans="31:31" ht="15.6" customHeight="1">
      <c r="AE2938" s="4"/>
    </row>
    <row r="2939" spans="31:31" ht="15.6" customHeight="1">
      <c r="AE2939" s="4"/>
    </row>
    <row r="2940" spans="31:31" ht="15.6" customHeight="1">
      <c r="AE2940" s="4"/>
    </row>
    <row r="2941" spans="31:31" ht="15.6" customHeight="1">
      <c r="AE2941" s="4"/>
    </row>
    <row r="2942" spans="31:31" ht="15.6" customHeight="1">
      <c r="AE2942" s="4"/>
    </row>
    <row r="2943" spans="31:31" ht="15.6" customHeight="1">
      <c r="AE2943" s="4"/>
    </row>
    <row r="2944" spans="31:31" ht="15.6" customHeight="1">
      <c r="AE2944" s="4"/>
    </row>
    <row r="2945" spans="31:31" ht="15.6" customHeight="1">
      <c r="AE2945" s="4"/>
    </row>
    <row r="2946" spans="31:31" ht="15.6" customHeight="1">
      <c r="AE2946" s="4"/>
    </row>
    <row r="2947" spans="31:31" ht="15.6" customHeight="1">
      <c r="AE2947" s="4"/>
    </row>
    <row r="2948" spans="31:31" ht="15.6" customHeight="1">
      <c r="AE2948" s="4"/>
    </row>
    <row r="2949" spans="31:31" ht="15.6" customHeight="1">
      <c r="AE2949" s="4"/>
    </row>
    <row r="2950" spans="31:31" ht="15.6" customHeight="1">
      <c r="AE2950" s="4"/>
    </row>
    <row r="2951" spans="31:31" ht="15.6" customHeight="1">
      <c r="AE2951" s="4"/>
    </row>
    <row r="2952" spans="31:31" ht="15.6" customHeight="1">
      <c r="AE2952" s="4"/>
    </row>
    <row r="2953" spans="31:31" ht="15.6" customHeight="1">
      <c r="AE2953" s="4"/>
    </row>
    <row r="2954" spans="31:31" ht="15.6" customHeight="1">
      <c r="AE2954" s="4"/>
    </row>
    <row r="2955" spans="31:31" ht="15.6" customHeight="1">
      <c r="AE2955" s="4"/>
    </row>
    <row r="2956" spans="31:31" ht="15.6" customHeight="1">
      <c r="AE2956" s="4"/>
    </row>
    <row r="2957" spans="31:31" ht="15.6" customHeight="1">
      <c r="AE2957" s="4"/>
    </row>
    <row r="2958" spans="31:31" ht="15.6" customHeight="1">
      <c r="AE2958" s="4"/>
    </row>
    <row r="2959" spans="31:31" ht="15.6" customHeight="1">
      <c r="AE2959" s="4"/>
    </row>
    <row r="2960" spans="31:31" ht="15.6" customHeight="1">
      <c r="AE2960" s="4"/>
    </row>
    <row r="2961" spans="31:31" ht="15.6" customHeight="1">
      <c r="AE2961" s="4"/>
    </row>
    <row r="2962" spans="31:31" ht="15.6" customHeight="1">
      <c r="AE2962" s="4"/>
    </row>
    <row r="2963" spans="31:31" ht="15.6" customHeight="1">
      <c r="AE2963" s="4"/>
    </row>
    <row r="2964" spans="31:31" ht="15.6" customHeight="1">
      <c r="AE2964" s="4"/>
    </row>
    <row r="2965" spans="31:31" ht="15.6" customHeight="1">
      <c r="AE2965" s="4"/>
    </row>
    <row r="2966" spans="31:31" ht="15.6" customHeight="1">
      <c r="AE2966" s="4"/>
    </row>
    <row r="2967" spans="31:31" ht="15.6" customHeight="1">
      <c r="AE2967" s="4"/>
    </row>
    <row r="2968" spans="31:31" ht="15.6" customHeight="1">
      <c r="AE2968" s="4"/>
    </row>
    <row r="2969" spans="31:31" ht="15.6" customHeight="1">
      <c r="AE2969" s="4"/>
    </row>
    <row r="2970" spans="31:31" ht="15.6" customHeight="1">
      <c r="AE2970" s="4"/>
    </row>
    <row r="2971" spans="31:31" ht="15.6" customHeight="1">
      <c r="AE2971" s="4"/>
    </row>
    <row r="2972" spans="31:31" ht="15.6" customHeight="1">
      <c r="AE2972" s="4"/>
    </row>
    <row r="2973" spans="31:31" ht="15.6" customHeight="1">
      <c r="AE2973" s="4"/>
    </row>
    <row r="2974" spans="31:31" ht="15.6" customHeight="1">
      <c r="AE2974" s="4"/>
    </row>
    <row r="2975" spans="31:31" ht="15.6" customHeight="1">
      <c r="AE2975" s="4"/>
    </row>
    <row r="2976" spans="31:31" ht="15.6" customHeight="1">
      <c r="AE2976" s="4"/>
    </row>
    <row r="2977" spans="31:31" ht="15.6" customHeight="1">
      <c r="AE2977" s="4"/>
    </row>
    <row r="2978" spans="31:31" ht="15.6" customHeight="1">
      <c r="AE2978" s="4"/>
    </row>
    <row r="2979" spans="31:31" ht="15.6" customHeight="1">
      <c r="AE2979" s="4"/>
    </row>
    <row r="2980" spans="31:31" ht="15.6" customHeight="1">
      <c r="AE2980" s="4"/>
    </row>
    <row r="2981" spans="31:31" ht="15.6" customHeight="1">
      <c r="AE2981" s="4"/>
    </row>
    <row r="2982" spans="31:31" ht="15.6" customHeight="1">
      <c r="AE2982" s="4"/>
    </row>
    <row r="2983" spans="31:31" ht="15.6" customHeight="1">
      <c r="AE2983" s="4"/>
    </row>
    <row r="2984" spans="31:31" ht="15.6" customHeight="1">
      <c r="AE2984" s="4"/>
    </row>
    <row r="2985" spans="31:31" ht="15.6" customHeight="1">
      <c r="AE2985" s="4"/>
    </row>
    <row r="2986" spans="31:31" ht="15.6" customHeight="1">
      <c r="AE2986" s="4"/>
    </row>
    <row r="2987" spans="31:31" ht="15.6" customHeight="1">
      <c r="AE2987" s="4"/>
    </row>
    <row r="2988" spans="31:31" ht="15.6" customHeight="1">
      <c r="AE2988" s="4"/>
    </row>
    <row r="2989" spans="31:31" ht="15.6" customHeight="1">
      <c r="AE2989" s="4"/>
    </row>
    <row r="2990" spans="31:31" ht="15.6" customHeight="1">
      <c r="AE2990" s="4"/>
    </row>
    <row r="2991" spans="31:31" ht="15.6" customHeight="1">
      <c r="AE2991" s="4"/>
    </row>
    <row r="2992" spans="31:31" ht="15.6" customHeight="1">
      <c r="AE2992" s="4"/>
    </row>
    <row r="2993" spans="31:31" ht="15.6" customHeight="1">
      <c r="AE2993" s="4"/>
    </row>
    <row r="2994" spans="31:31" ht="15.6" customHeight="1">
      <c r="AE2994" s="4"/>
    </row>
    <row r="2995" spans="31:31" ht="15.6" customHeight="1">
      <c r="AE2995" s="4"/>
    </row>
    <row r="2996" spans="31:31" ht="15.6" customHeight="1">
      <c r="AE2996" s="4"/>
    </row>
    <row r="2997" spans="31:31" ht="15.6" customHeight="1">
      <c r="AE2997" s="4"/>
    </row>
    <row r="2998" spans="31:31" ht="15.6" customHeight="1">
      <c r="AE2998" s="4"/>
    </row>
    <row r="2999" spans="31:31" ht="15.6" customHeight="1">
      <c r="AE2999" s="4"/>
    </row>
    <row r="3000" spans="31:31" ht="15.6" customHeight="1">
      <c r="AE3000" s="4"/>
    </row>
    <row r="3001" spans="31:31" ht="15.6" customHeight="1">
      <c r="AE3001" s="4"/>
    </row>
    <row r="3002" spans="31:31" ht="15.6" customHeight="1">
      <c r="AE3002" s="4"/>
    </row>
    <row r="3003" spans="31:31" ht="15.6" customHeight="1">
      <c r="AE3003" s="4"/>
    </row>
    <row r="3004" spans="31:31" ht="15.6" customHeight="1">
      <c r="AE3004" s="4"/>
    </row>
    <row r="3005" spans="31:31" ht="15.6" customHeight="1">
      <c r="AE3005" s="4"/>
    </row>
    <row r="3006" spans="31:31" ht="15.6" customHeight="1">
      <c r="AE3006" s="4"/>
    </row>
    <row r="3007" spans="31:31" ht="15.6" customHeight="1">
      <c r="AE3007" s="4"/>
    </row>
    <row r="3008" spans="31:31" ht="15.6" customHeight="1">
      <c r="AE3008" s="4"/>
    </row>
    <row r="3009" spans="31:31" ht="15.6" customHeight="1">
      <c r="AE3009" s="4"/>
    </row>
    <row r="3010" spans="31:31" ht="15.6" customHeight="1">
      <c r="AE3010" s="4"/>
    </row>
    <row r="3011" spans="31:31" ht="15.6" customHeight="1">
      <c r="AE3011" s="4"/>
    </row>
    <row r="3012" spans="31:31" ht="15.6" customHeight="1">
      <c r="AE3012" s="4"/>
    </row>
    <row r="3013" spans="31:31" ht="15.6" customHeight="1">
      <c r="AE3013" s="4"/>
    </row>
    <row r="3014" spans="31:31" ht="15.6" customHeight="1">
      <c r="AE3014" s="4"/>
    </row>
    <row r="3015" spans="31:31" ht="15.6" customHeight="1">
      <c r="AE3015" s="4"/>
    </row>
    <row r="3016" spans="31:31" ht="15.6" customHeight="1">
      <c r="AE3016" s="4"/>
    </row>
    <row r="3017" spans="31:31" ht="15.6" customHeight="1">
      <c r="AE3017" s="4"/>
    </row>
    <row r="3018" spans="31:31" ht="15.6" customHeight="1">
      <c r="AE3018" s="4"/>
    </row>
    <row r="3019" spans="31:31" ht="15.6" customHeight="1">
      <c r="AE3019" s="4"/>
    </row>
    <row r="3020" spans="31:31" ht="15.6" customHeight="1">
      <c r="AE3020" s="4"/>
    </row>
    <row r="3021" spans="31:31" ht="15.6" customHeight="1">
      <c r="AE3021" s="4"/>
    </row>
    <row r="3022" spans="31:31" ht="15.6" customHeight="1">
      <c r="AE3022" s="4"/>
    </row>
    <row r="3023" spans="31:31" ht="15.6" customHeight="1">
      <c r="AE3023" s="4"/>
    </row>
    <row r="3024" spans="31:31" ht="15.6" customHeight="1">
      <c r="AE3024" s="4"/>
    </row>
    <row r="3025" spans="31:31" ht="15.6" customHeight="1">
      <c r="AE3025" s="4"/>
    </row>
    <row r="3026" spans="31:31" ht="15.6" customHeight="1">
      <c r="AE3026" s="4"/>
    </row>
    <row r="3027" spans="31:31" ht="15.6" customHeight="1">
      <c r="AE3027" s="4"/>
    </row>
    <row r="3028" spans="31:31" ht="15.6" customHeight="1">
      <c r="AE3028" s="4"/>
    </row>
    <row r="3029" spans="31:31" ht="15.6" customHeight="1">
      <c r="AE3029" s="4"/>
    </row>
    <row r="3030" spans="31:31" ht="15.6" customHeight="1">
      <c r="AE3030" s="4"/>
    </row>
    <row r="3031" spans="31:31" ht="15.6" customHeight="1">
      <c r="AE3031" s="4"/>
    </row>
    <row r="3032" spans="31:31" ht="15.6" customHeight="1">
      <c r="AE3032" s="4"/>
    </row>
    <row r="3033" spans="31:31" ht="15.6" customHeight="1">
      <c r="AE3033" s="4"/>
    </row>
    <row r="3034" spans="31:31" ht="15.6" customHeight="1">
      <c r="AE3034" s="4"/>
    </row>
    <row r="3035" spans="31:31" ht="15.6" customHeight="1">
      <c r="AE3035" s="4"/>
    </row>
    <row r="3036" spans="31:31" ht="15.6" customHeight="1">
      <c r="AE3036" s="4"/>
    </row>
    <row r="3037" spans="31:31" ht="15.6" customHeight="1">
      <c r="AE3037" s="4"/>
    </row>
    <row r="3038" spans="31:31" ht="15.6" customHeight="1">
      <c r="AE3038" s="4"/>
    </row>
    <row r="3039" spans="31:31" ht="15.6" customHeight="1">
      <c r="AE3039" s="4"/>
    </row>
    <row r="3040" spans="31:31" ht="15.6" customHeight="1">
      <c r="AE3040" s="4"/>
    </row>
    <row r="3041" spans="31:31" ht="15.6" customHeight="1">
      <c r="AE3041" s="4"/>
    </row>
    <row r="3042" spans="31:31" ht="15.6" customHeight="1">
      <c r="AE3042" s="4"/>
    </row>
    <row r="3043" spans="31:31" ht="15.6" customHeight="1">
      <c r="AE3043" s="4"/>
    </row>
    <row r="3044" spans="31:31" ht="15.6" customHeight="1">
      <c r="AE3044" s="4"/>
    </row>
    <row r="3045" spans="31:31" ht="15.6" customHeight="1">
      <c r="AE3045" s="4"/>
    </row>
    <row r="3046" spans="31:31" ht="15.6" customHeight="1">
      <c r="AE3046" s="4"/>
    </row>
    <row r="3047" spans="31:31" ht="15.6" customHeight="1">
      <c r="AE3047" s="4"/>
    </row>
    <row r="3048" spans="31:31" ht="15.6" customHeight="1">
      <c r="AE3048" s="4"/>
    </row>
    <row r="3049" spans="31:31" ht="15.6" customHeight="1">
      <c r="AE3049" s="4"/>
    </row>
    <row r="3050" spans="31:31" ht="15.6" customHeight="1">
      <c r="AE3050" s="4"/>
    </row>
    <row r="3051" spans="31:31" ht="15.6" customHeight="1">
      <c r="AE3051" s="4"/>
    </row>
    <row r="3052" spans="31:31" ht="15.6" customHeight="1">
      <c r="AE3052" s="4"/>
    </row>
    <row r="3053" spans="31:31" ht="15.6" customHeight="1">
      <c r="AE3053" s="4"/>
    </row>
    <row r="3054" spans="31:31" ht="15.6" customHeight="1">
      <c r="AE3054" s="4"/>
    </row>
    <row r="3055" spans="31:31" ht="15.6" customHeight="1">
      <c r="AE3055" s="4"/>
    </row>
    <row r="3056" spans="31:31" ht="15.6" customHeight="1">
      <c r="AE3056" s="4"/>
    </row>
    <row r="3057" spans="31:31" ht="15.6" customHeight="1">
      <c r="AE3057" s="4"/>
    </row>
    <row r="3058" spans="31:31" ht="15.6" customHeight="1">
      <c r="AE3058" s="4"/>
    </row>
    <row r="3059" spans="31:31" ht="15.6" customHeight="1">
      <c r="AE3059" s="4"/>
    </row>
    <row r="3060" spans="31:31" ht="15.6" customHeight="1">
      <c r="AE3060" s="4"/>
    </row>
    <row r="3061" spans="31:31" ht="15.6" customHeight="1">
      <c r="AE3061" s="4"/>
    </row>
    <row r="3062" spans="31:31" ht="15.6" customHeight="1">
      <c r="AE3062" s="4"/>
    </row>
    <row r="3063" spans="31:31" ht="15.6" customHeight="1">
      <c r="AE3063" s="4"/>
    </row>
    <row r="3064" spans="31:31" ht="15.6" customHeight="1">
      <c r="AE3064" s="4"/>
    </row>
    <row r="3065" spans="31:31" ht="15.6" customHeight="1">
      <c r="AE3065" s="4"/>
    </row>
    <row r="3066" spans="31:31" ht="15.6" customHeight="1">
      <c r="AE3066" s="4"/>
    </row>
    <row r="3067" spans="31:31" ht="15.6" customHeight="1">
      <c r="AE3067" s="4"/>
    </row>
    <row r="3068" spans="31:31" ht="15.6" customHeight="1">
      <c r="AE3068" s="4"/>
    </row>
    <row r="3069" spans="31:31" ht="15.6" customHeight="1">
      <c r="AE3069" s="4"/>
    </row>
    <row r="3070" spans="31:31" ht="15.6" customHeight="1">
      <c r="AE3070" s="4"/>
    </row>
    <row r="3071" spans="31:31" ht="15.6" customHeight="1">
      <c r="AE3071" s="4"/>
    </row>
    <row r="3072" spans="31:31" ht="15.6" customHeight="1">
      <c r="AE3072" s="4"/>
    </row>
    <row r="3073" spans="31:31" ht="15.6" customHeight="1">
      <c r="AE3073" s="4"/>
    </row>
    <row r="3074" spans="31:31" ht="15.6" customHeight="1">
      <c r="AE3074" s="4"/>
    </row>
    <row r="3075" spans="31:31" ht="15.6" customHeight="1">
      <c r="AE3075" s="4"/>
    </row>
    <row r="3076" spans="31:31" ht="15.6" customHeight="1">
      <c r="AE3076" s="4"/>
    </row>
    <row r="3077" spans="31:31" ht="15.6" customHeight="1">
      <c r="AE3077" s="4"/>
    </row>
    <row r="3078" spans="31:31" ht="15.6" customHeight="1">
      <c r="AE3078" s="4"/>
    </row>
    <row r="3079" spans="31:31" ht="15.6" customHeight="1">
      <c r="AE3079" s="4"/>
    </row>
    <row r="3080" spans="31:31" ht="15.6" customHeight="1">
      <c r="AE3080" s="4"/>
    </row>
    <row r="3081" spans="31:31" ht="15.6" customHeight="1">
      <c r="AE3081" s="4"/>
    </row>
    <row r="3082" spans="31:31" ht="15.6" customHeight="1">
      <c r="AE3082" s="4"/>
    </row>
    <row r="3083" spans="31:31" ht="15.6" customHeight="1">
      <c r="AE3083" s="4"/>
    </row>
    <row r="3084" spans="31:31" ht="15.6" customHeight="1">
      <c r="AE3084" s="4"/>
    </row>
    <row r="3085" spans="31:31" ht="15.6" customHeight="1">
      <c r="AE3085" s="4"/>
    </row>
    <row r="3086" spans="31:31" ht="15.6" customHeight="1">
      <c r="AE3086" s="4"/>
    </row>
    <row r="3087" spans="31:31" ht="15.6" customHeight="1">
      <c r="AE3087" s="4"/>
    </row>
    <row r="3088" spans="31:31" ht="15.6" customHeight="1">
      <c r="AE3088" s="4"/>
    </row>
    <row r="3089" spans="31:31" ht="15.6" customHeight="1">
      <c r="AE3089" s="4"/>
    </row>
    <row r="3090" spans="31:31" ht="15.6" customHeight="1">
      <c r="AE3090" s="4"/>
    </row>
    <row r="3091" spans="31:31" ht="15.6" customHeight="1">
      <c r="AE3091" s="4"/>
    </row>
    <row r="3092" spans="31:31" ht="15.6" customHeight="1">
      <c r="AE3092" s="4"/>
    </row>
    <row r="3093" spans="31:31" ht="15.6" customHeight="1">
      <c r="AE3093" s="4"/>
    </row>
    <row r="3094" spans="31:31" ht="15.6" customHeight="1">
      <c r="AE3094" s="4"/>
    </row>
    <row r="3095" spans="31:31" ht="15.6" customHeight="1">
      <c r="AE3095" s="4"/>
    </row>
    <row r="3096" spans="31:31" ht="15.6" customHeight="1">
      <c r="AE3096" s="4"/>
    </row>
    <row r="3097" spans="31:31" ht="15.6" customHeight="1">
      <c r="AE3097" s="4"/>
    </row>
    <row r="3098" spans="31:31" ht="15.6" customHeight="1">
      <c r="AE3098" s="4"/>
    </row>
    <row r="3099" spans="31:31" ht="15.6" customHeight="1">
      <c r="AE3099" s="4"/>
    </row>
    <row r="3100" spans="31:31" ht="15.6" customHeight="1">
      <c r="AE3100" s="4"/>
    </row>
    <row r="3101" spans="31:31" ht="15.6" customHeight="1">
      <c r="AE3101" s="4"/>
    </row>
    <row r="3102" spans="31:31" ht="15.6" customHeight="1">
      <c r="AE3102" s="4"/>
    </row>
    <row r="3103" spans="31:31" ht="15.6" customHeight="1">
      <c r="AE3103" s="4"/>
    </row>
    <row r="3104" spans="31:31" ht="15.6" customHeight="1">
      <c r="AE3104" s="4"/>
    </row>
    <row r="3105" spans="31:31" ht="15.6" customHeight="1">
      <c r="AE3105" s="4"/>
    </row>
    <row r="3106" spans="31:31" ht="15.6" customHeight="1">
      <c r="AE3106" s="4"/>
    </row>
    <row r="3107" spans="31:31" ht="15.6" customHeight="1">
      <c r="AE3107" s="4"/>
    </row>
    <row r="3108" spans="31:31" ht="15.6" customHeight="1">
      <c r="AE3108" s="4"/>
    </row>
    <row r="3109" spans="31:31" ht="15.6" customHeight="1">
      <c r="AE3109" s="4"/>
    </row>
    <row r="3110" spans="31:31" ht="15.6" customHeight="1">
      <c r="AE3110" s="4"/>
    </row>
    <row r="3111" spans="31:31" ht="15.6" customHeight="1">
      <c r="AE3111" s="4"/>
    </row>
    <row r="3112" spans="31:31" ht="15.6" customHeight="1">
      <c r="AE3112" s="4"/>
    </row>
    <row r="3113" spans="31:31" ht="15.6" customHeight="1">
      <c r="AE3113" s="4"/>
    </row>
    <row r="3114" spans="31:31" ht="15.6" customHeight="1">
      <c r="AE3114" s="4"/>
    </row>
    <row r="3115" spans="31:31" ht="15.6" customHeight="1">
      <c r="AE3115" s="4"/>
    </row>
    <row r="3116" spans="31:31" ht="15.6" customHeight="1">
      <c r="AE3116" s="4"/>
    </row>
    <row r="3117" spans="31:31" ht="15.6" customHeight="1">
      <c r="AE3117" s="4"/>
    </row>
    <row r="3118" spans="31:31" ht="15.6" customHeight="1">
      <c r="AE3118" s="4"/>
    </row>
    <row r="3119" spans="31:31" ht="15.6" customHeight="1">
      <c r="AE3119" s="4"/>
    </row>
    <row r="3120" spans="31:31" ht="15.6" customHeight="1">
      <c r="AE3120" s="4"/>
    </row>
    <row r="3121" spans="31:31" ht="15.6" customHeight="1">
      <c r="AE3121" s="4"/>
    </row>
    <row r="3122" spans="31:31" ht="15.6" customHeight="1">
      <c r="AE3122" s="4"/>
    </row>
    <row r="3123" spans="31:31" ht="15.6" customHeight="1">
      <c r="AE3123" s="4"/>
    </row>
    <row r="3124" spans="31:31" ht="15.6" customHeight="1">
      <c r="AE3124" s="4"/>
    </row>
    <row r="3125" spans="31:31" ht="15.6" customHeight="1">
      <c r="AE3125" s="4"/>
    </row>
    <row r="3126" spans="31:31" ht="15.6" customHeight="1">
      <c r="AE3126" s="4"/>
    </row>
    <row r="3127" spans="31:31" ht="15.6" customHeight="1">
      <c r="AE3127" s="4"/>
    </row>
    <row r="3128" spans="31:31" ht="15.6" customHeight="1">
      <c r="AE3128" s="4"/>
    </row>
    <row r="3129" spans="31:31" ht="15.6" customHeight="1">
      <c r="AE3129" s="4"/>
    </row>
    <row r="3130" spans="31:31" ht="15.6" customHeight="1">
      <c r="AE3130" s="4"/>
    </row>
    <row r="3131" spans="31:31" ht="15.6" customHeight="1">
      <c r="AE3131" s="4"/>
    </row>
    <row r="3132" spans="31:31" ht="15.6" customHeight="1">
      <c r="AE3132" s="4"/>
    </row>
    <row r="3133" spans="31:31" ht="15.6" customHeight="1">
      <c r="AE3133" s="4"/>
    </row>
    <row r="3134" spans="31:31" ht="15.6" customHeight="1">
      <c r="AE3134" s="4"/>
    </row>
    <row r="3135" spans="31:31" ht="15.6" customHeight="1">
      <c r="AE3135" s="4"/>
    </row>
    <row r="3136" spans="31:31" ht="15.6" customHeight="1">
      <c r="AE3136" s="4"/>
    </row>
    <row r="3137" spans="31:31" ht="15.6" customHeight="1">
      <c r="AE3137" s="4"/>
    </row>
    <row r="3138" spans="31:31" ht="15.6" customHeight="1">
      <c r="AE3138" s="4"/>
    </row>
    <row r="3139" spans="31:31" ht="15.6" customHeight="1">
      <c r="AE3139" s="4"/>
    </row>
    <row r="3140" spans="31:31" ht="15.6" customHeight="1">
      <c r="AE3140" s="4"/>
    </row>
    <row r="3141" spans="31:31" ht="15.6" customHeight="1">
      <c r="AE3141" s="4"/>
    </row>
    <row r="3142" spans="31:31" ht="15.6" customHeight="1">
      <c r="AE3142" s="4"/>
    </row>
    <row r="3143" spans="31:31" ht="15.6" customHeight="1">
      <c r="AE3143" s="4"/>
    </row>
    <row r="3144" spans="31:31" ht="15.6" customHeight="1">
      <c r="AE3144" s="4"/>
    </row>
    <row r="3145" spans="31:31" ht="15.6" customHeight="1">
      <c r="AE3145" s="4"/>
    </row>
    <row r="3146" spans="31:31" ht="15.6" customHeight="1">
      <c r="AE3146" s="4"/>
    </row>
    <row r="3147" spans="31:31" ht="15.6" customHeight="1">
      <c r="AE3147" s="4"/>
    </row>
    <row r="3148" spans="31:31" ht="15.6" customHeight="1">
      <c r="AE3148" s="4"/>
    </row>
    <row r="3149" spans="31:31" ht="15.6" customHeight="1">
      <c r="AE3149" s="4"/>
    </row>
    <row r="3150" spans="31:31" ht="15.6" customHeight="1">
      <c r="AE3150" s="4"/>
    </row>
    <row r="3151" spans="31:31" ht="15.6" customHeight="1">
      <c r="AE3151" s="4"/>
    </row>
    <row r="3152" spans="31:31" ht="15.6" customHeight="1">
      <c r="AE3152" s="4"/>
    </row>
    <row r="3153" spans="31:31" ht="15.6" customHeight="1">
      <c r="AE3153" s="4"/>
    </row>
    <row r="3154" spans="31:31" ht="15.6" customHeight="1">
      <c r="AE3154" s="4"/>
    </row>
    <row r="3155" spans="31:31" ht="15.6" customHeight="1">
      <c r="AE3155" s="4"/>
    </row>
    <row r="3156" spans="31:31" ht="15.6" customHeight="1">
      <c r="AE3156" s="4"/>
    </row>
    <row r="3157" spans="31:31" ht="15.6" customHeight="1">
      <c r="AE3157" s="4"/>
    </row>
    <row r="3158" spans="31:31" ht="15.6" customHeight="1">
      <c r="AE3158" s="4"/>
    </row>
    <row r="3159" spans="31:31" ht="15.6" customHeight="1">
      <c r="AE3159" s="4"/>
    </row>
    <row r="3160" spans="31:31" ht="15.6" customHeight="1">
      <c r="AE3160" s="4"/>
    </row>
    <row r="3161" spans="31:31" ht="15.6" customHeight="1">
      <c r="AE3161" s="4"/>
    </row>
    <row r="3162" spans="31:31" ht="15.6" customHeight="1">
      <c r="AE3162" s="4"/>
    </row>
    <row r="3163" spans="31:31" ht="15.6" customHeight="1">
      <c r="AE3163" s="4"/>
    </row>
    <row r="3164" spans="31:31" ht="15.6" customHeight="1">
      <c r="AE3164" s="4"/>
    </row>
    <row r="3165" spans="31:31" ht="15.6" customHeight="1">
      <c r="AE3165" s="4"/>
    </row>
    <row r="3166" spans="31:31" ht="15.6" customHeight="1">
      <c r="AE3166" s="4"/>
    </row>
    <row r="3167" spans="31:31" ht="15.6" customHeight="1">
      <c r="AE3167" s="4"/>
    </row>
    <row r="3168" spans="31:31" ht="15.6" customHeight="1">
      <c r="AE3168" s="4"/>
    </row>
    <row r="3169" spans="31:31" ht="15.6" customHeight="1">
      <c r="AE3169" s="4"/>
    </row>
    <row r="3170" spans="31:31" ht="15.6" customHeight="1">
      <c r="AE3170" s="4"/>
    </row>
    <row r="3171" spans="31:31" ht="15.6" customHeight="1">
      <c r="AE3171" s="4"/>
    </row>
    <row r="3172" spans="31:31" ht="15.6" customHeight="1">
      <c r="AE3172" s="4"/>
    </row>
    <row r="3173" spans="31:31" ht="15.6" customHeight="1">
      <c r="AE3173" s="4"/>
    </row>
    <row r="3174" spans="31:31" ht="15.6" customHeight="1">
      <c r="AE3174" s="4"/>
    </row>
    <row r="3175" spans="31:31" ht="15.6" customHeight="1">
      <c r="AE3175" s="4"/>
    </row>
    <row r="3176" spans="31:31" ht="15.6" customHeight="1">
      <c r="AE3176" s="4"/>
    </row>
    <row r="3177" spans="31:31" ht="15.6" customHeight="1">
      <c r="AE3177" s="4"/>
    </row>
    <row r="3178" spans="31:31" ht="15.6" customHeight="1">
      <c r="AE3178" s="4"/>
    </row>
    <row r="3179" spans="31:31" ht="15.6" customHeight="1">
      <c r="AE3179" s="4"/>
    </row>
    <row r="3180" spans="31:31" ht="15.6" customHeight="1">
      <c r="AE3180" s="4"/>
    </row>
    <row r="3181" spans="31:31" ht="15.6" customHeight="1">
      <c r="AE3181" s="4"/>
    </row>
    <row r="3182" spans="31:31" ht="15.6" customHeight="1">
      <c r="AE3182" s="4"/>
    </row>
    <row r="3183" spans="31:31" ht="15.6" customHeight="1">
      <c r="AE3183" s="4"/>
    </row>
    <row r="3184" spans="31:31" ht="15.6" customHeight="1">
      <c r="AE3184" s="4"/>
    </row>
    <row r="3185" spans="31:31" ht="15.6" customHeight="1">
      <c r="AE3185" s="4"/>
    </row>
    <row r="3186" spans="31:31" ht="15.6" customHeight="1">
      <c r="AE3186" s="4"/>
    </row>
    <row r="3187" spans="31:31" ht="15.6" customHeight="1">
      <c r="AE3187" s="4"/>
    </row>
    <row r="3188" spans="31:31" ht="15.6" customHeight="1">
      <c r="AE3188" s="4"/>
    </row>
    <row r="3189" spans="31:31" ht="15.6" customHeight="1">
      <c r="AE3189" s="4"/>
    </row>
    <row r="3190" spans="31:31" ht="15.6" customHeight="1">
      <c r="AE3190" s="4"/>
    </row>
    <row r="3191" spans="31:31" ht="15.6" customHeight="1">
      <c r="AE3191" s="4"/>
    </row>
    <row r="3192" spans="31:31" ht="15.6" customHeight="1">
      <c r="AE3192" s="4"/>
    </row>
    <row r="3193" spans="31:31" ht="15.6" customHeight="1">
      <c r="AE3193" s="4"/>
    </row>
    <row r="3194" spans="31:31" ht="15.6" customHeight="1">
      <c r="AE3194" s="4"/>
    </row>
    <row r="3195" spans="31:31" ht="15.6" customHeight="1">
      <c r="AE3195" s="4"/>
    </row>
    <row r="3196" spans="31:31" ht="15.6" customHeight="1">
      <c r="AE3196" s="4"/>
    </row>
    <row r="3197" spans="31:31" ht="15.6" customHeight="1">
      <c r="AE3197" s="4"/>
    </row>
    <row r="3198" spans="31:31" ht="15.6" customHeight="1">
      <c r="AE3198" s="4"/>
    </row>
    <row r="3199" spans="31:31" ht="15.6" customHeight="1">
      <c r="AE3199" s="4"/>
    </row>
    <row r="3200" spans="31:31" ht="15.6" customHeight="1">
      <c r="AE3200" s="4"/>
    </row>
    <row r="3201" spans="31:31" ht="15.6" customHeight="1">
      <c r="AE3201" s="4"/>
    </row>
    <row r="3202" spans="31:31" ht="15.6" customHeight="1">
      <c r="AE3202" s="4"/>
    </row>
    <row r="3203" spans="31:31" ht="15.6" customHeight="1">
      <c r="AE3203" s="4"/>
    </row>
    <row r="3204" spans="31:31" ht="15.6" customHeight="1">
      <c r="AE3204" s="4"/>
    </row>
    <row r="3205" spans="31:31" ht="15.6" customHeight="1">
      <c r="AE3205" s="4"/>
    </row>
    <row r="3206" spans="31:31" ht="15.6" customHeight="1">
      <c r="AE3206" s="4"/>
    </row>
    <row r="3207" spans="31:31" ht="15.6" customHeight="1">
      <c r="AE3207" s="4"/>
    </row>
    <row r="3208" spans="31:31" ht="15.6" customHeight="1">
      <c r="AE3208" s="4"/>
    </row>
    <row r="3209" spans="31:31" ht="15.6" customHeight="1">
      <c r="AE3209" s="4"/>
    </row>
    <row r="3210" spans="31:31" ht="15.6" customHeight="1">
      <c r="AE3210" s="4"/>
    </row>
    <row r="3211" spans="31:31" ht="15.6" customHeight="1">
      <c r="AE3211" s="4"/>
    </row>
    <row r="3212" spans="31:31" ht="15.6" customHeight="1">
      <c r="AE3212" s="4"/>
    </row>
    <row r="3213" spans="31:31" ht="15.6" customHeight="1">
      <c r="AE3213" s="4"/>
    </row>
    <row r="3214" spans="31:31" ht="15.6" customHeight="1">
      <c r="AE3214" s="4"/>
    </row>
    <row r="3215" spans="31:31" ht="15.6" customHeight="1">
      <c r="AE3215" s="4"/>
    </row>
    <row r="3216" spans="31:31" ht="15.6" customHeight="1">
      <c r="AE3216" s="4"/>
    </row>
    <row r="3217" spans="31:31" ht="15.6" customHeight="1">
      <c r="AE3217" s="4"/>
    </row>
    <row r="3218" spans="31:31" ht="15.6" customHeight="1">
      <c r="AE3218" s="4"/>
    </row>
    <row r="3219" spans="31:31" ht="15.6" customHeight="1">
      <c r="AE3219" s="4"/>
    </row>
    <row r="3220" spans="31:31" ht="15.6" customHeight="1">
      <c r="AE3220" s="4"/>
    </row>
    <row r="3221" spans="31:31" ht="15.6" customHeight="1">
      <c r="AE3221" s="4"/>
    </row>
    <row r="3222" spans="31:31" ht="15.6" customHeight="1">
      <c r="AE3222" s="4"/>
    </row>
    <row r="3223" spans="31:31" ht="15.6" customHeight="1">
      <c r="AE3223" s="4"/>
    </row>
    <row r="3224" spans="31:31" ht="15.6" customHeight="1">
      <c r="AE3224" s="4"/>
    </row>
    <row r="3225" spans="31:31" ht="15.6" customHeight="1">
      <c r="AE3225" s="4"/>
    </row>
    <row r="3226" spans="31:31" ht="15.6" customHeight="1">
      <c r="AE3226" s="4"/>
    </row>
    <row r="3227" spans="31:31" ht="15.6" customHeight="1">
      <c r="AE3227" s="4"/>
    </row>
    <row r="3228" spans="31:31" ht="15.6" customHeight="1">
      <c r="AE3228" s="4"/>
    </row>
    <row r="3229" spans="31:31" ht="15.6" customHeight="1">
      <c r="AE3229" s="4"/>
    </row>
    <row r="3230" spans="31:31" ht="15.6" customHeight="1">
      <c r="AE3230" s="4"/>
    </row>
    <row r="3231" spans="31:31" ht="15.6" customHeight="1">
      <c r="AE3231" s="4"/>
    </row>
    <row r="3232" spans="31:31" ht="15.6" customHeight="1">
      <c r="AE3232" s="4"/>
    </row>
    <row r="3233" spans="31:31" ht="15.6" customHeight="1">
      <c r="AE3233" s="4"/>
    </row>
    <row r="3234" spans="31:31" ht="15.6" customHeight="1">
      <c r="AE3234" s="4"/>
    </row>
    <row r="3235" spans="31:31" ht="15.6" customHeight="1">
      <c r="AE3235" s="4"/>
    </row>
    <row r="3236" spans="31:31" ht="15.6" customHeight="1">
      <c r="AE3236" s="4"/>
    </row>
    <row r="3237" spans="31:31" ht="15.6" customHeight="1">
      <c r="AE3237" s="4"/>
    </row>
    <row r="3238" spans="31:31" ht="15.6" customHeight="1">
      <c r="AE3238" s="4"/>
    </row>
    <row r="3239" spans="31:31" ht="15.6" customHeight="1">
      <c r="AE3239" s="4"/>
    </row>
    <row r="3240" spans="31:31" ht="15.6" customHeight="1">
      <c r="AE3240" s="4"/>
    </row>
    <row r="3241" spans="31:31" ht="15.6" customHeight="1">
      <c r="AE3241" s="4"/>
    </row>
    <row r="3242" spans="31:31" ht="15.6" customHeight="1">
      <c r="AE3242" s="4"/>
    </row>
    <row r="3243" spans="31:31" ht="15.6" customHeight="1">
      <c r="AE3243" s="4"/>
    </row>
    <row r="3244" spans="31:31" ht="15.6" customHeight="1">
      <c r="AE3244" s="4"/>
    </row>
    <row r="3245" spans="31:31" ht="15.6" customHeight="1">
      <c r="AE3245" s="4"/>
    </row>
    <row r="3246" spans="31:31" ht="15.6" customHeight="1">
      <c r="AE3246" s="4"/>
    </row>
    <row r="3247" spans="31:31" ht="15.6" customHeight="1">
      <c r="AE3247" s="4"/>
    </row>
    <row r="3248" spans="31:31" ht="15.6" customHeight="1">
      <c r="AE3248" s="4"/>
    </row>
    <row r="3249" spans="31:31" ht="15.6" customHeight="1">
      <c r="AE3249" s="4"/>
    </row>
    <row r="3250" spans="31:31" ht="15.6" customHeight="1">
      <c r="AE3250" s="4"/>
    </row>
    <row r="3251" spans="31:31" ht="15.6" customHeight="1">
      <c r="AE3251" s="4"/>
    </row>
    <row r="3252" spans="31:31" ht="15.6" customHeight="1">
      <c r="AE3252" s="4"/>
    </row>
    <row r="3253" spans="31:31" ht="15.6" customHeight="1">
      <c r="AE3253" s="4"/>
    </row>
    <row r="3254" spans="31:31" ht="15.6" customHeight="1">
      <c r="AE3254" s="4"/>
    </row>
    <row r="3255" spans="31:31" ht="15.6" customHeight="1">
      <c r="AE3255" s="4"/>
    </row>
    <row r="3256" spans="31:31" ht="15.6" customHeight="1">
      <c r="AE3256" s="4"/>
    </row>
    <row r="3257" spans="31:31" ht="15.6" customHeight="1">
      <c r="AE3257" s="4"/>
    </row>
    <row r="3258" spans="31:31" ht="15.6" customHeight="1">
      <c r="AE3258" s="4"/>
    </row>
    <row r="3259" spans="31:31" ht="15.6" customHeight="1">
      <c r="AE3259" s="4"/>
    </row>
    <row r="3260" spans="31:31" ht="15.6" customHeight="1">
      <c r="AE3260" s="4"/>
    </row>
    <row r="3261" spans="31:31" ht="15.6" customHeight="1">
      <c r="AE3261" s="4"/>
    </row>
    <row r="3262" spans="31:31" ht="15.6" customHeight="1">
      <c r="AE3262" s="4"/>
    </row>
    <row r="3263" spans="31:31" ht="15.6" customHeight="1">
      <c r="AE3263" s="4"/>
    </row>
    <row r="3264" spans="31:31" ht="15.6" customHeight="1">
      <c r="AE3264" s="4"/>
    </row>
    <row r="3265" spans="31:31" ht="15.6" customHeight="1">
      <c r="AE3265" s="4"/>
    </row>
    <row r="3266" spans="31:31" ht="15.6" customHeight="1">
      <c r="AE3266" s="4"/>
    </row>
    <row r="3267" spans="31:31" ht="15.6" customHeight="1">
      <c r="AE3267" s="4"/>
    </row>
    <row r="3268" spans="31:31" ht="15.6" customHeight="1">
      <c r="AE3268" s="4"/>
    </row>
    <row r="3269" spans="31:31" ht="15.6" customHeight="1">
      <c r="AE3269" s="4"/>
    </row>
    <row r="3270" spans="31:31" ht="15.6" customHeight="1">
      <c r="AE3270" s="4"/>
    </row>
    <row r="3271" spans="31:31" ht="15.6" customHeight="1">
      <c r="AE3271" s="4"/>
    </row>
    <row r="3272" spans="31:31" ht="15.6" customHeight="1">
      <c r="AE3272" s="4"/>
    </row>
    <row r="3273" spans="31:31" ht="15.6" customHeight="1">
      <c r="AE3273" s="4"/>
    </row>
    <row r="3274" spans="31:31" ht="15.6" customHeight="1">
      <c r="AE3274" s="4"/>
    </row>
    <row r="3275" spans="31:31" ht="15.6" customHeight="1">
      <c r="AE3275" s="4"/>
    </row>
    <row r="3276" spans="31:31" ht="15.6" customHeight="1">
      <c r="AE3276" s="4"/>
    </row>
    <row r="3277" spans="31:31" ht="15.6" customHeight="1">
      <c r="AE3277" s="4"/>
    </row>
    <row r="3278" spans="31:31" ht="15.6" customHeight="1">
      <c r="AE3278" s="4"/>
    </row>
    <row r="3279" spans="31:31" ht="15.6" customHeight="1">
      <c r="AE3279" s="4"/>
    </row>
    <row r="3280" spans="31:31" ht="15.6" customHeight="1">
      <c r="AE3280" s="4"/>
    </row>
    <row r="3281" spans="31:31" ht="15.6" customHeight="1">
      <c r="AE3281" s="4"/>
    </row>
    <row r="3282" spans="31:31" ht="15.6" customHeight="1">
      <c r="AE3282" s="4"/>
    </row>
    <row r="3283" spans="31:31" ht="15.6" customHeight="1">
      <c r="AE3283" s="4"/>
    </row>
    <row r="3284" spans="31:31" ht="15.6" customHeight="1">
      <c r="AE3284" s="4"/>
    </row>
    <row r="3285" spans="31:31" ht="15.6" customHeight="1">
      <c r="AE3285" s="4"/>
    </row>
    <row r="3286" spans="31:31" ht="15.6" customHeight="1">
      <c r="AE3286" s="4"/>
    </row>
    <row r="3287" spans="31:31" ht="15.6" customHeight="1">
      <c r="AE3287" s="4"/>
    </row>
    <row r="3288" spans="31:31" ht="15.6" customHeight="1">
      <c r="AE3288" s="4"/>
    </row>
    <row r="3289" spans="31:31" ht="15.6" customHeight="1">
      <c r="AE3289" s="4"/>
    </row>
    <row r="3290" spans="31:31" ht="15.6" customHeight="1">
      <c r="AE3290" s="4"/>
    </row>
    <row r="3291" spans="31:31" ht="15.6" customHeight="1">
      <c r="AE3291" s="4"/>
    </row>
    <row r="3292" spans="31:31" ht="15.6" customHeight="1">
      <c r="AE3292" s="4"/>
    </row>
    <row r="3293" spans="31:31" ht="15.6" customHeight="1">
      <c r="AE3293" s="4"/>
    </row>
    <row r="3294" spans="31:31" ht="15.6" customHeight="1">
      <c r="AE3294" s="4"/>
    </row>
    <row r="3295" spans="31:31" ht="15.6" customHeight="1">
      <c r="AE3295" s="4"/>
    </row>
    <row r="3296" spans="31:31" ht="15.6" customHeight="1">
      <c r="AE3296" s="4"/>
    </row>
    <row r="3297" spans="31:31" ht="15.6" customHeight="1">
      <c r="AE3297" s="4"/>
    </row>
    <row r="3298" spans="31:31" ht="15.6" customHeight="1">
      <c r="AE3298" s="4"/>
    </row>
    <row r="3299" spans="31:31" ht="15.6" customHeight="1">
      <c r="AE3299" s="4"/>
    </row>
    <row r="3300" spans="31:31" ht="15.6" customHeight="1">
      <c r="AE3300" s="4"/>
    </row>
    <row r="3301" spans="31:31" ht="15.6" customHeight="1">
      <c r="AE3301" s="4"/>
    </row>
    <row r="3302" spans="31:31" ht="15.6" customHeight="1">
      <c r="AE3302" s="4"/>
    </row>
    <row r="3303" spans="31:31" ht="15.6" customHeight="1">
      <c r="AE3303" s="4"/>
    </row>
    <row r="3304" spans="31:31" ht="15.6" customHeight="1">
      <c r="AE3304" s="4"/>
    </row>
    <row r="3305" spans="31:31" ht="15.6" customHeight="1">
      <c r="AE3305" s="4"/>
    </row>
    <row r="3306" spans="31:31" ht="15.6" customHeight="1">
      <c r="AE3306" s="4"/>
    </row>
    <row r="3307" spans="31:31" ht="15.6" customHeight="1">
      <c r="AE3307" s="4"/>
    </row>
    <row r="3308" spans="31:31" ht="15.6" customHeight="1">
      <c r="AE3308" s="4"/>
    </row>
    <row r="3309" spans="31:31" ht="15.6" customHeight="1">
      <c r="AE3309" s="4"/>
    </row>
    <row r="3310" spans="31:31" ht="15.6" customHeight="1">
      <c r="AE3310" s="4"/>
    </row>
    <row r="3311" spans="31:31" ht="15.6" customHeight="1">
      <c r="AE3311" s="4"/>
    </row>
    <row r="3312" spans="31:31" ht="15.6" customHeight="1">
      <c r="AE3312" s="4"/>
    </row>
    <row r="3313" spans="31:31" ht="15.6" customHeight="1">
      <c r="AE3313" s="4"/>
    </row>
    <row r="3314" spans="31:31" ht="15.6" customHeight="1">
      <c r="AE3314" s="4"/>
    </row>
    <row r="3315" spans="31:31" ht="15.6" customHeight="1">
      <c r="AE3315" s="4"/>
    </row>
    <row r="3316" spans="31:31" ht="15.6" customHeight="1">
      <c r="AE3316" s="4"/>
    </row>
    <row r="3317" spans="31:31" ht="15.6" customHeight="1">
      <c r="AE3317" s="4"/>
    </row>
    <row r="3318" spans="31:31" ht="15.6" customHeight="1">
      <c r="AE3318" s="4"/>
    </row>
    <row r="3319" spans="31:31" ht="15.6" customHeight="1">
      <c r="AE3319" s="4"/>
    </row>
    <row r="3320" spans="31:31" ht="15.6" customHeight="1">
      <c r="AE3320" s="4"/>
    </row>
    <row r="3321" spans="31:31" ht="15.6" customHeight="1">
      <c r="AE3321" s="4"/>
    </row>
    <row r="3322" spans="31:31" ht="15.6" customHeight="1">
      <c r="AE3322" s="4"/>
    </row>
    <row r="3323" spans="31:31" ht="15.6" customHeight="1">
      <c r="AE3323" s="4"/>
    </row>
    <row r="3324" spans="31:31" ht="15.6" customHeight="1">
      <c r="AE3324" s="4"/>
    </row>
    <row r="3325" spans="31:31" ht="15.6" customHeight="1">
      <c r="AE3325" s="4"/>
    </row>
    <row r="3326" spans="31:31" ht="15.6" customHeight="1">
      <c r="AE3326" s="4"/>
    </row>
    <row r="3327" spans="31:31" ht="15.6" customHeight="1">
      <c r="AE3327" s="4"/>
    </row>
    <row r="3328" spans="31:31" ht="15.6" customHeight="1">
      <c r="AE3328" s="4"/>
    </row>
    <row r="3329" spans="31:31" ht="15.6" customHeight="1">
      <c r="AE3329" s="4"/>
    </row>
    <row r="3330" spans="31:31" ht="15.6" customHeight="1">
      <c r="AE3330" s="4"/>
    </row>
    <row r="3331" spans="31:31" ht="15.6" customHeight="1">
      <c r="AE3331" s="4"/>
    </row>
    <row r="3332" spans="31:31" ht="15.6" customHeight="1">
      <c r="AE3332" s="4"/>
    </row>
    <row r="3333" spans="31:31" ht="15.6" customHeight="1">
      <c r="AE3333" s="4"/>
    </row>
    <row r="3334" spans="31:31" ht="15.6" customHeight="1">
      <c r="AE3334" s="4"/>
    </row>
    <row r="3335" spans="31:31" ht="15.6" customHeight="1">
      <c r="AE3335" s="4"/>
    </row>
    <row r="3336" spans="31:31" ht="15.6" customHeight="1">
      <c r="AE3336" s="4"/>
    </row>
    <row r="3337" spans="31:31" ht="15.6" customHeight="1">
      <c r="AE3337" s="4"/>
    </row>
    <row r="3338" spans="31:31" ht="15.6" customHeight="1">
      <c r="AE3338" s="4"/>
    </row>
    <row r="3339" spans="31:31" ht="15.6" customHeight="1">
      <c r="AE3339" s="4"/>
    </row>
    <row r="3340" spans="31:31" ht="15.6" customHeight="1">
      <c r="AE3340" s="4"/>
    </row>
    <row r="3341" spans="31:31" ht="15.6" customHeight="1">
      <c r="AE3341" s="4"/>
    </row>
    <row r="3342" spans="31:31" ht="15.6" customHeight="1">
      <c r="AE3342" s="4"/>
    </row>
    <row r="3343" spans="31:31" ht="15.6" customHeight="1">
      <c r="AE3343" s="4"/>
    </row>
    <row r="3344" spans="31:31" ht="15.6" customHeight="1">
      <c r="AE3344" s="4"/>
    </row>
    <row r="3345" spans="31:31" ht="15.6" customHeight="1">
      <c r="AE3345" s="4"/>
    </row>
    <row r="3346" spans="31:31" ht="15.6" customHeight="1">
      <c r="AE3346" s="4"/>
    </row>
    <row r="3347" spans="31:31" ht="15.6" customHeight="1">
      <c r="AE3347" s="4"/>
    </row>
    <row r="3348" spans="31:31" ht="15.6" customHeight="1">
      <c r="AE3348" s="4"/>
    </row>
    <row r="3349" spans="31:31" ht="15.6" customHeight="1">
      <c r="AE3349" s="4"/>
    </row>
    <row r="3350" spans="31:31" ht="15.6" customHeight="1">
      <c r="AE3350" s="4"/>
    </row>
    <row r="3351" spans="31:31" ht="15.6" customHeight="1">
      <c r="AE3351" s="4"/>
    </row>
    <row r="3352" spans="31:31" ht="15.6" customHeight="1">
      <c r="AE3352" s="4"/>
    </row>
    <row r="3353" spans="31:31" ht="15.6" customHeight="1">
      <c r="AE3353" s="4"/>
    </row>
    <row r="3354" spans="31:31" ht="15.6" customHeight="1">
      <c r="AE3354" s="4"/>
    </row>
    <row r="3355" spans="31:31" ht="15.6" customHeight="1">
      <c r="AE3355" s="4"/>
    </row>
    <row r="3356" spans="31:31" ht="15.6" customHeight="1">
      <c r="AE3356" s="4"/>
    </row>
    <row r="3357" spans="31:31" ht="15.6" customHeight="1">
      <c r="AE3357" s="4"/>
    </row>
    <row r="3358" spans="31:31" ht="15.6" customHeight="1">
      <c r="AE3358" s="4"/>
    </row>
    <row r="3359" spans="31:31" ht="15.6" customHeight="1">
      <c r="AE3359" s="4"/>
    </row>
    <row r="3360" spans="31:31" ht="15.6" customHeight="1">
      <c r="AE3360" s="4"/>
    </row>
    <row r="3361" spans="31:31" ht="15.6" customHeight="1">
      <c r="AE3361" s="4"/>
    </row>
    <row r="3362" spans="31:31" ht="15.6" customHeight="1">
      <c r="AE3362" s="4"/>
    </row>
    <row r="3363" spans="31:31" ht="15.6" customHeight="1">
      <c r="AE3363" s="4"/>
    </row>
    <row r="3364" spans="31:31" ht="15.6" customHeight="1">
      <c r="AE3364" s="4"/>
    </row>
    <row r="3365" spans="31:31" ht="15.6" customHeight="1">
      <c r="AE3365" s="4"/>
    </row>
    <row r="3366" spans="31:31" ht="15.6" customHeight="1">
      <c r="AE3366" s="4"/>
    </row>
    <row r="3367" spans="31:31" ht="15.6" customHeight="1">
      <c r="AE3367" s="4"/>
    </row>
    <row r="3368" spans="31:31" ht="15.6" customHeight="1">
      <c r="AE3368" s="4"/>
    </row>
    <row r="3369" spans="31:31" ht="15.6" customHeight="1">
      <c r="AE3369" s="4"/>
    </row>
    <row r="3370" spans="31:31" ht="15.6" customHeight="1">
      <c r="AE3370" s="4"/>
    </row>
    <row r="3371" spans="31:31" ht="15.6" customHeight="1">
      <c r="AE3371" s="4"/>
    </row>
    <row r="3372" spans="31:31" ht="15.6" customHeight="1">
      <c r="AE3372" s="4"/>
    </row>
    <row r="3373" spans="31:31" ht="15.6" customHeight="1">
      <c r="AE3373" s="4"/>
    </row>
    <row r="3374" spans="31:31" ht="15.6" customHeight="1">
      <c r="AE3374" s="4"/>
    </row>
    <row r="3375" spans="31:31" ht="15.6" customHeight="1">
      <c r="AE3375" s="4"/>
    </row>
    <row r="3376" spans="31:31" ht="15.6" customHeight="1">
      <c r="AE3376" s="4"/>
    </row>
    <row r="3377" spans="31:31" ht="15.6" customHeight="1">
      <c r="AE3377" s="4"/>
    </row>
    <row r="3378" spans="31:31" ht="15.6" customHeight="1">
      <c r="AE3378" s="4"/>
    </row>
    <row r="3379" spans="31:31" ht="15.6" customHeight="1">
      <c r="AE3379" s="4"/>
    </row>
    <row r="3380" spans="31:31" ht="15.6" customHeight="1">
      <c r="AE3380" s="4"/>
    </row>
    <row r="3381" spans="31:31" ht="15.6" customHeight="1">
      <c r="AE3381" s="4"/>
    </row>
    <row r="3382" spans="31:31" ht="15.6" customHeight="1">
      <c r="AE3382" s="4"/>
    </row>
    <row r="3383" spans="31:31" ht="15.6" customHeight="1">
      <c r="AE3383" s="4"/>
    </row>
    <row r="3384" spans="31:31" ht="15.6" customHeight="1">
      <c r="AE3384" s="4"/>
    </row>
    <row r="3385" spans="31:31" ht="15.6" customHeight="1">
      <c r="AE3385" s="4"/>
    </row>
    <row r="3386" spans="31:31" ht="15.6" customHeight="1">
      <c r="AE3386" s="4"/>
    </row>
    <row r="3387" spans="31:31" ht="15.6" customHeight="1">
      <c r="AE3387" s="4"/>
    </row>
    <row r="3388" spans="31:31" ht="15.6" customHeight="1">
      <c r="AE3388" s="4"/>
    </row>
    <row r="3389" spans="31:31" ht="15.6" customHeight="1">
      <c r="AE3389" s="4"/>
    </row>
    <row r="3390" spans="31:31" ht="15.6" customHeight="1">
      <c r="AE3390" s="4"/>
    </row>
    <row r="3391" spans="31:31" ht="15.6" customHeight="1">
      <c r="AE3391" s="4"/>
    </row>
    <row r="3392" spans="31:31" ht="15.6" customHeight="1">
      <c r="AE3392" s="4"/>
    </row>
    <row r="3393" spans="31:31" ht="15.6" customHeight="1">
      <c r="AE3393" s="4"/>
    </row>
    <row r="3394" spans="31:31" ht="15.6" customHeight="1">
      <c r="AE3394" s="4"/>
    </row>
    <row r="3395" spans="31:31" ht="15.6" customHeight="1">
      <c r="AE3395" s="4"/>
    </row>
    <row r="3396" spans="31:31" ht="15.6" customHeight="1">
      <c r="AE3396" s="4"/>
    </row>
    <row r="3397" spans="31:31" ht="15.6" customHeight="1">
      <c r="AE3397" s="4"/>
    </row>
    <row r="3398" spans="31:31" ht="15.6" customHeight="1">
      <c r="AE3398" s="4"/>
    </row>
    <row r="3399" spans="31:31" ht="15.6" customHeight="1">
      <c r="AE3399" s="4"/>
    </row>
    <row r="3400" spans="31:31" ht="15.6" customHeight="1">
      <c r="AE3400" s="4"/>
    </row>
    <row r="3401" spans="31:31" ht="15.6" customHeight="1">
      <c r="AE3401" s="4"/>
    </row>
    <row r="3402" spans="31:31" ht="15.6" customHeight="1">
      <c r="AE3402" s="4"/>
    </row>
    <row r="3403" spans="31:31" ht="15.6" customHeight="1">
      <c r="AE3403" s="4"/>
    </row>
    <row r="3404" spans="31:31" ht="15.6" customHeight="1">
      <c r="AE3404" s="4"/>
    </row>
    <row r="3405" spans="31:31" ht="15.6" customHeight="1">
      <c r="AE3405" s="4"/>
    </row>
    <row r="3406" spans="31:31" ht="15.6" customHeight="1">
      <c r="AE3406" s="4"/>
    </row>
    <row r="3407" spans="31:31" ht="15.6" customHeight="1">
      <c r="AE3407" s="4"/>
    </row>
    <row r="3408" spans="31:31" ht="15.6" customHeight="1">
      <c r="AE3408" s="4"/>
    </row>
    <row r="3409" spans="31:31" ht="15.6" customHeight="1">
      <c r="AE3409" s="4"/>
    </row>
    <row r="3410" spans="31:31" ht="15.6" customHeight="1">
      <c r="AE3410" s="4"/>
    </row>
    <row r="3411" spans="31:31" ht="15.6" customHeight="1">
      <c r="AE3411" s="4"/>
    </row>
    <row r="3412" spans="31:31" ht="15.6" customHeight="1">
      <c r="AE3412" s="4"/>
    </row>
    <row r="3413" spans="31:31" ht="15.6" customHeight="1">
      <c r="AE3413" s="4"/>
    </row>
    <row r="3414" spans="31:31" ht="15.6" customHeight="1">
      <c r="AE3414" s="4"/>
    </row>
    <row r="3415" spans="31:31" ht="15.6" customHeight="1">
      <c r="AE3415" s="4"/>
    </row>
    <row r="3416" spans="31:31" ht="15.6" customHeight="1">
      <c r="AE3416" s="4"/>
    </row>
    <row r="3417" spans="31:31" ht="15.6" customHeight="1">
      <c r="AE3417" s="4"/>
    </row>
    <row r="3418" spans="31:31" ht="15.6" customHeight="1">
      <c r="AE3418" s="4"/>
    </row>
    <row r="3419" spans="31:31" ht="15.6" customHeight="1">
      <c r="AE3419" s="4"/>
    </row>
    <row r="3420" spans="31:31" ht="15.6" customHeight="1">
      <c r="AE3420" s="4"/>
    </row>
    <row r="3421" spans="31:31" ht="15.6" customHeight="1">
      <c r="AE3421" s="4"/>
    </row>
    <row r="3422" spans="31:31" ht="15.6" customHeight="1">
      <c r="AE3422" s="4"/>
    </row>
    <row r="3423" spans="31:31" ht="15.6" customHeight="1">
      <c r="AE3423" s="4"/>
    </row>
    <row r="3424" spans="31:31" ht="15.6" customHeight="1">
      <c r="AE3424" s="4"/>
    </row>
    <row r="3425" spans="31:31" ht="15.6" customHeight="1">
      <c r="AE3425" s="4"/>
    </row>
    <row r="3426" spans="31:31" ht="15.6" customHeight="1">
      <c r="AE3426" s="4"/>
    </row>
    <row r="3427" spans="31:31" ht="15.6" customHeight="1">
      <c r="AE3427" s="4"/>
    </row>
    <row r="3428" spans="31:31" ht="15.6" customHeight="1">
      <c r="AE3428" s="4"/>
    </row>
    <row r="3429" spans="31:31" ht="15.6" customHeight="1">
      <c r="AE3429" s="4"/>
    </row>
    <row r="3430" spans="31:31" ht="15.6" customHeight="1">
      <c r="AE3430" s="4"/>
    </row>
    <row r="3431" spans="31:31" ht="15.6" customHeight="1">
      <c r="AE3431" s="4"/>
    </row>
    <row r="3432" spans="31:31" ht="15.6" customHeight="1">
      <c r="AE3432" s="4"/>
    </row>
    <row r="3433" spans="31:31" ht="15.6" customHeight="1">
      <c r="AE3433" s="4"/>
    </row>
    <row r="3434" spans="31:31" ht="15.6" customHeight="1">
      <c r="AE3434" s="4"/>
    </row>
    <row r="3435" spans="31:31" ht="15.6" customHeight="1">
      <c r="AE3435" s="4"/>
    </row>
    <row r="3436" spans="31:31" ht="15.6" customHeight="1">
      <c r="AE3436" s="4"/>
    </row>
    <row r="3437" spans="31:31" ht="15.6" customHeight="1">
      <c r="AE3437" s="4"/>
    </row>
    <row r="3438" spans="31:31" ht="15.6" customHeight="1">
      <c r="AE3438" s="4"/>
    </row>
    <row r="3439" spans="31:31" ht="15.6" customHeight="1">
      <c r="AE3439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903" xr:uid="{FD07B1EA-647A-49D1-8586-D9E35ABC83AB}">
    <filterColumn colId="3">
      <filters>
        <filter val="FILIAL"/>
      </filters>
    </filterColumn>
    <filterColumn colId="5">
      <filters>
        <filter val="PS"/>
      </filters>
    </filterColumn>
    <filterColumn colId="6">
      <filters>
        <filter val="3"/>
        <filter val="4"/>
        <filter val="5"/>
        <filter val="6"/>
        <filter val="7"/>
        <filter val="8"/>
        <filter val="9"/>
      </filters>
    </filterColumn>
    <filterColumn colId="32">
      <filters>
        <filter val="2"/>
      </filters>
    </filterColumn>
  </autoFilter>
  <sortState xmlns:xlrd2="http://schemas.microsoft.com/office/spreadsheetml/2017/richdata2" ref="C7:T124">
    <sortCondition ref="F7:F124"/>
    <sortCondition ref="G7:G124"/>
    <sortCondition ref="H7:H124"/>
    <sortCondition ref="I7:I124"/>
    <sortCondition ref="J7:J124"/>
  </sortState>
  <mergeCells count="2">
    <mergeCell ref="C3:T3"/>
    <mergeCell ref="L5:T5"/>
  </mergeCells>
  <phoneticPr fontId="6" type="noConversion"/>
  <conditionalFormatting sqref="AQ1:AR6 AQ1835:AR1048576">
    <cfRule type="cellIs" dxfId="41" priority="57" operator="equal">
      <formula>"CRUZADO"</formula>
    </cfRule>
  </conditionalFormatting>
  <dataValidations count="1">
    <dataValidation allowBlank="1" showInputMessage="1" showErrorMessage="1" sqref="AN6:AO6" xr:uid="{6D317819-10AB-4B49-A222-E8C7078C2C9F}"/>
  </dataValidations>
  <pageMargins left="0.25" right="0.25" top="0.75" bottom="0.75" header="0.3" footer="0.3"/>
  <pageSetup paperSize="9" scale="30" fitToWidth="0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>
      <selection activeCell="I37" sqref="I37"/>
    </sheetView>
  </sheetViews>
  <sheetFormatPr defaultRowHeight="15"/>
  <cols>
    <col min="7" max="7" width="37.28515625" style="324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>
      <c r="G1" s="322" t="s">
        <v>1157</v>
      </c>
      <c r="H1" s="306" t="s">
        <v>1158</v>
      </c>
      <c r="I1" s="307" t="s">
        <v>1159</v>
      </c>
      <c r="J1" s="305" t="s">
        <v>1160</v>
      </c>
    </row>
    <row r="2" spans="5:11" hidden="1">
      <c r="E2" s="308" t="s">
        <v>198</v>
      </c>
      <c r="G2" s="325" t="s">
        <v>198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>
      <c r="E3" s="140" t="s">
        <v>201</v>
      </c>
      <c r="G3" s="319" t="s">
        <v>201</v>
      </c>
      <c r="H3" s="326">
        <f>SUMIFS('Planificación 2026-1'!$S:$S,'Planificación 2026-1'!$X:$X,G3,'Planificación 2026-1'!$I:$I,"&lt;=2")</f>
        <v>40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40</v>
      </c>
    </row>
    <row r="4" spans="5:11" hidden="1">
      <c r="E4" s="140" t="s">
        <v>202</v>
      </c>
      <c r="G4" s="319" t="s">
        <v>202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>
      <c r="E5" s="311" t="s">
        <v>1161</v>
      </c>
      <c r="G5" s="319" t="s">
        <v>204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>
      <c r="E6" s="140" t="s">
        <v>205</v>
      </c>
      <c r="G6" s="319" t="s">
        <v>205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>
      <c r="E7" s="140" t="s">
        <v>206</v>
      </c>
      <c r="G7" s="319" t="s">
        <v>206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>
      <c r="E8" s="308" t="s">
        <v>207</v>
      </c>
      <c r="G8" s="320" t="s">
        <v>207</v>
      </c>
      <c r="H8" s="326">
        <f>SUMIFS('Planificación 2026-1'!$S:$S,'Planificación 2026-1'!$X:$X,G8,'Planificación 2026-1'!$I:$I,"&lt;=2")</f>
        <v>8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36</v>
      </c>
    </row>
    <row r="9" spans="5:11" hidden="1">
      <c r="E9" s="309" t="s">
        <v>1162</v>
      </c>
      <c r="G9" s="26" t="s">
        <v>208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>
      <c r="E10" s="10" t="s">
        <v>208</v>
      </c>
      <c r="G10" s="319" t="s">
        <v>209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>
      <c r="E11" s="140" t="s">
        <v>209</v>
      </c>
      <c r="G11" s="26" t="s">
        <v>210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>
      <c r="E12" s="309" t="s">
        <v>1163</v>
      </c>
      <c r="G12" s="319" t="s">
        <v>211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>
      <c r="E13" s="140" t="s">
        <v>204</v>
      </c>
      <c r="G13" s="26" t="s">
        <v>212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>
      <c r="E14" s="10" t="s">
        <v>210</v>
      </c>
      <c r="G14" s="319" t="s">
        <v>213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1164</v>
      </c>
    </row>
    <row r="15" spans="5:11" hidden="1">
      <c r="E15" s="140" t="s">
        <v>211</v>
      </c>
      <c r="G15" s="320" t="s">
        <v>214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>
      <c r="E16" s="10" t="s">
        <v>212</v>
      </c>
      <c r="G16" s="26" t="s">
        <v>215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28</v>
      </c>
      <c r="J16" s="326">
        <f>SUMIFS('Planificación 2026-1'!$S:$S,'Planificación 2026-1'!$X:$X,G16)</f>
        <v>28</v>
      </c>
    </row>
    <row r="17" spans="5:11" hidden="1">
      <c r="E17" s="308" t="s">
        <v>214</v>
      </c>
      <c r="G17" s="319" t="s">
        <v>216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>
      <c r="E18" s="10" t="s">
        <v>215</v>
      </c>
      <c r="G18" s="319" t="s">
        <v>217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>
      <c r="E19" s="140" t="s">
        <v>216</v>
      </c>
      <c r="G19" s="319" t="s">
        <v>218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1164</v>
      </c>
    </row>
    <row r="20" spans="5:11" hidden="1">
      <c r="E20" s="140" t="s">
        <v>217</v>
      </c>
      <c r="G20" s="320" t="s">
        <v>1165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>
      <c r="E21" s="308" t="s">
        <v>1165</v>
      </c>
      <c r="G21" s="321" t="s">
        <v>219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19</v>
      </c>
      <c r="J21" s="326">
        <f>SUMIFS('Planificación 2026-1'!$S:$S,'Planificación 2026-1'!$X:$X,G21)</f>
        <v>19</v>
      </c>
    </row>
    <row r="22" spans="5:11" hidden="1">
      <c r="E22" s="310" t="s">
        <v>219</v>
      </c>
      <c r="G22" s="26" t="s">
        <v>220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>
      <c r="E23" s="10" t="s">
        <v>220</v>
      </c>
      <c r="G23" s="320" t="s">
        <v>221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>
      <c r="E24" s="308" t="s">
        <v>221</v>
      </c>
      <c r="G24" s="319" t="s">
        <v>222</v>
      </c>
      <c r="H24" s="326">
        <f>SUMIFS('Planificación 2026-1'!$S:$S,'Planificación 2026-1'!$X:$X,G24,'Planificación 2026-1'!$I:$I,"&lt;=2")</f>
        <v>35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35</v>
      </c>
    </row>
    <row r="25" spans="5:11">
      <c r="E25" s="140" t="s">
        <v>222</v>
      </c>
      <c r="G25" s="319" t="s">
        <v>223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1164</v>
      </c>
    </row>
    <row r="26" spans="5:11" hidden="1">
      <c r="E26" s="308" t="s">
        <v>224</v>
      </c>
      <c r="G26" s="320" t="s">
        <v>224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>
      <c r="E27" s="308" t="s">
        <v>225</v>
      </c>
      <c r="G27" s="320" t="s">
        <v>225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40</v>
      </c>
      <c r="J27" s="326">
        <f>SUMIFS('Planificación 2026-1'!$S:$S,'Planificación 2026-1'!$X:$X,G27)</f>
        <v>40</v>
      </c>
    </row>
    <row r="28" spans="5:11" hidden="1">
      <c r="E28" s="140" t="s">
        <v>226</v>
      </c>
      <c r="G28" s="319" t="s">
        <v>226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>
      <c r="E29" s="140" t="s">
        <v>227</v>
      </c>
      <c r="G29" s="319" t="s">
        <v>227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>
      <c r="E30" s="10" t="s">
        <v>228</v>
      </c>
      <c r="G30" s="319" t="s">
        <v>1166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>
      <c r="E31" s="140" t="s">
        <v>229</v>
      </c>
      <c r="G31" s="26" t="s">
        <v>228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>
      <c r="E32" s="140" t="s">
        <v>230</v>
      </c>
      <c r="G32" s="319" t="s">
        <v>229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16</v>
      </c>
      <c r="J32" s="326">
        <f>SUMIFS('Planificación 2026-1'!$S:$S,'Planificación 2026-1'!$X:$X,G32)</f>
        <v>16</v>
      </c>
    </row>
    <row r="33" spans="5:10" hidden="1">
      <c r="E33" s="140" t="s">
        <v>231</v>
      </c>
      <c r="G33" s="319" t="s">
        <v>230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>
      <c r="E34" s="140" t="s">
        <v>232</v>
      </c>
      <c r="G34" s="319" t="s">
        <v>231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idden="1">
      <c r="E35" s="317" t="s">
        <v>233</v>
      </c>
      <c r="G35" s="319" t="s">
        <v>232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>
      <c r="E36" s="308" t="s">
        <v>235</v>
      </c>
      <c r="G36" s="115" t="s">
        <v>233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30</v>
      </c>
      <c r="J36" s="326">
        <f>SUMIFS('Planificación 2026-1'!$S:$S,'Planificación 2026-1'!$X:$X,G36)</f>
        <v>30</v>
      </c>
    </row>
    <row r="37" spans="5:10" ht="40.5">
      <c r="E37" s="310" t="s">
        <v>237</v>
      </c>
      <c r="G37" s="319" t="s">
        <v>234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>
      <c r="E38" s="10" t="s">
        <v>238</v>
      </c>
      <c r="G38" s="320" t="s">
        <v>235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>
      <c r="E39" s="140" t="s">
        <v>239</v>
      </c>
      <c r="G39" s="319" t="s">
        <v>236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>
      <c r="E40" s="308" t="s">
        <v>240</v>
      </c>
      <c r="G40" s="321" t="s">
        <v>237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>
      <c r="E41" s="140" t="s">
        <v>241</v>
      </c>
      <c r="G41" s="26" t="s">
        <v>238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26</v>
      </c>
      <c r="J41" s="326">
        <f>SUMIFS('Planificación 2026-1'!$S:$S,'Planificación 2026-1'!$X:$X,G41)</f>
        <v>26</v>
      </c>
    </row>
    <row r="42" spans="5:10" hidden="1">
      <c r="E42" s="310" t="s">
        <v>242</v>
      </c>
      <c r="G42" s="319" t="s">
        <v>239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>
      <c r="E43" s="140" t="s">
        <v>243</v>
      </c>
      <c r="G43" s="320" t="s">
        <v>240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>
      <c r="E44" s="140" t="s">
        <v>245</v>
      </c>
      <c r="G44" s="319" t="s">
        <v>241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>
      <c r="E45" s="140" t="s">
        <v>509</v>
      </c>
      <c r="G45" s="321" t="s">
        <v>242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19</v>
      </c>
      <c r="J45" s="326">
        <f>SUMIFS('Planificación 2026-1'!$S:$S,'Planificación 2026-1'!$X:$X,G45)</f>
        <v>19</v>
      </c>
    </row>
    <row r="46" spans="5:10" hidden="1">
      <c r="E46" s="140" t="s">
        <v>246</v>
      </c>
      <c r="G46" s="319" t="s">
        <v>243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>
      <c r="E47" s="140" t="s">
        <v>247</v>
      </c>
      <c r="G47" s="319" t="s">
        <v>244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>
      <c r="E48" s="10" t="s">
        <v>248</v>
      </c>
      <c r="G48" s="319" t="s">
        <v>245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>
      <c r="E49" s="10" t="s">
        <v>249</v>
      </c>
      <c r="G49" s="319" t="s">
        <v>509</v>
      </c>
      <c r="H49" s="326">
        <f>SUMIFS('Planificación 2026-1'!$S:$S,'Planificación 2026-1'!$X:$X,G49,'Planificación 2026-1'!$I:$I,"&lt;=2")</f>
        <v>12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12</v>
      </c>
    </row>
    <row r="50" spans="5:10" hidden="1">
      <c r="E50" s="140" t="s">
        <v>250</v>
      </c>
      <c r="G50" s="319" t="s">
        <v>246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>
      <c r="E51" s="140" t="s">
        <v>251</v>
      </c>
      <c r="G51" s="319" t="s">
        <v>247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idden="1">
      <c r="E52" s="111" t="s">
        <v>252</v>
      </c>
      <c r="G52" s="26" t="s">
        <v>248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>
      <c r="E53" s="140" t="s">
        <v>1167</v>
      </c>
      <c r="G53" s="26" t="s">
        <v>249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38</v>
      </c>
      <c r="J53" s="326">
        <f>SUMIFS('Planificación 2026-1'!$S:$S,'Planificación 2026-1'!$X:$X,G53)</f>
        <v>38</v>
      </c>
    </row>
    <row r="54" spans="5:10" hidden="1">
      <c r="E54" s="140" t="s">
        <v>253</v>
      </c>
      <c r="G54" s="319" t="s">
        <v>250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>
      <c r="E55" s="140" t="s">
        <v>256</v>
      </c>
      <c r="G55" s="319" t="s">
        <v>251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>
      <c r="E56" s="140" t="s">
        <v>260</v>
      </c>
      <c r="G56" s="115" t="s">
        <v>252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>
      <c r="E57" s="140" t="s">
        <v>261</v>
      </c>
      <c r="G57" s="319" t="s">
        <v>1167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>
      <c r="E58" s="140" t="s">
        <v>1168</v>
      </c>
      <c r="G58" s="319" t="s">
        <v>253</v>
      </c>
      <c r="H58" s="326">
        <f>SUMIFS('Planificación 2026-1'!$S:$S,'Planificación 2026-1'!$X:$X,G58,'Planificación 2026-1'!$I:$I,"&lt;=2")</f>
        <v>19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19</v>
      </c>
    </row>
    <row r="59" spans="5:10">
      <c r="E59" s="140" t="s">
        <v>262</v>
      </c>
      <c r="G59" s="319" t="s">
        <v>254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>
      <c r="E60" s="140" t="s">
        <v>263</v>
      </c>
      <c r="G60" s="319" t="s">
        <v>255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>
      <c r="E61" s="140" t="s">
        <v>264</v>
      </c>
      <c r="G61" s="319" t="s">
        <v>256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>
      <c r="E62" s="308" t="s">
        <v>265</v>
      </c>
      <c r="G62" s="319" t="s">
        <v>260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>
      <c r="E63" s="308" t="s">
        <v>266</v>
      </c>
      <c r="G63" s="319" t="s">
        <v>261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>
      <c r="E64" s="140" t="s">
        <v>267</v>
      </c>
      <c r="G64" s="319" t="s">
        <v>1168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idden="1">
      <c r="E65" s="310" t="s">
        <v>268</v>
      </c>
      <c r="G65" s="319" t="s">
        <v>262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>
      <c r="E66" s="140" t="s">
        <v>1169</v>
      </c>
      <c r="G66" s="319" t="s">
        <v>263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>
      <c r="E67" s="308" t="s">
        <v>269</v>
      </c>
      <c r="G67" s="319" t="s">
        <v>264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>
      <c r="E68" s="10" t="s">
        <v>270</v>
      </c>
      <c r="G68" s="320" t="s">
        <v>265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39</v>
      </c>
      <c r="J68" s="326">
        <f>SUMIFS('Planificación 2026-1'!$S:$S,'Planificación 2026-1'!$X:$X,G68)</f>
        <v>39</v>
      </c>
    </row>
    <row r="69" spans="5:10" hidden="1">
      <c r="E69" s="310" t="s">
        <v>271</v>
      </c>
      <c r="G69" s="320" t="s">
        <v>266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0</v>
      </c>
      <c r="J69" s="326">
        <f>SUMIFS('Planificación 2026-1'!$S:$S,'Planificación 2026-1'!$X:$X,G69)</f>
        <v>0</v>
      </c>
    </row>
    <row r="70" spans="5:10" hidden="1">
      <c r="E70" s="310" t="s">
        <v>275</v>
      </c>
      <c r="G70" s="319" t="s">
        <v>267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>
      <c r="E71" s="140" t="s">
        <v>1170</v>
      </c>
      <c r="G71" s="321" t="s">
        <v>268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>
      <c r="E72" s="308" t="s">
        <v>277</v>
      </c>
      <c r="G72" s="319" t="s">
        <v>1169</v>
      </c>
      <c r="H72" s="326">
        <f>SUMIFS('Planificación 2026-1'!$S:$S,'Planificación 2026-1'!$X:$X,G72,'Planificación 2026-1'!$I:$I,"&lt;=2")</f>
        <v>0</v>
      </c>
      <c r="I72" s="326">
        <f>SUMIFS('Planificación 2026-1'!$S:$S,'Planificación 2026-1'!$X:$X,G72,'Planificación 2026-1'!$I:$I,"&gt;=3")</f>
        <v>0</v>
      </c>
      <c r="J72" s="326">
        <f>SUMIFS('Planificación 2026-1'!$S:$S,'Planificación 2026-1'!$X:$X,G72)</f>
        <v>0</v>
      </c>
    </row>
    <row r="73" spans="5:10" hidden="1">
      <c r="E73" s="10" t="s">
        <v>278</v>
      </c>
      <c r="G73" s="320" t="s">
        <v>269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>
      <c r="E74" s="308" t="s">
        <v>279</v>
      </c>
      <c r="G74" s="26" t="s">
        <v>270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>
      <c r="E75" s="10" t="s">
        <v>280</v>
      </c>
      <c r="G75" s="321" t="s">
        <v>271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>
      <c r="E76" s="10" t="s">
        <v>281</v>
      </c>
      <c r="G76" s="319" t="s">
        <v>274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>
      <c r="E77" s="140" t="s">
        <v>1171</v>
      </c>
      <c r="G77" s="321" t="s">
        <v>275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>
      <c r="E78" s="10" t="s">
        <v>283</v>
      </c>
      <c r="G78" s="319" t="s">
        <v>1170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>
      <c r="E79" s="10" t="s">
        <v>1172</v>
      </c>
      <c r="G79" s="319" t="s">
        <v>276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>
      <c r="E80" s="10" t="s">
        <v>285</v>
      </c>
      <c r="G80" s="320" t="s">
        <v>277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>
      <c r="E81" s="140" t="s">
        <v>1173</v>
      </c>
      <c r="G81" s="26" t="s">
        <v>278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>
      <c r="E82" s="140" t="s">
        <v>287</v>
      </c>
      <c r="G82" s="320" t="s">
        <v>279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>
      <c r="E83" s="10" t="s">
        <v>289</v>
      </c>
      <c r="G83" s="26" t="s">
        <v>280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34</v>
      </c>
      <c r="J83" s="326">
        <f>SUMIFS('Planificación 2026-1'!$S:$S,'Planificación 2026-1'!$X:$X,G83)</f>
        <v>34</v>
      </c>
    </row>
    <row r="84" spans="5:10" hidden="1">
      <c r="E84" s="10" t="s">
        <v>290</v>
      </c>
      <c r="G84" s="26" t="s">
        <v>281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>
      <c r="E85" s="10" t="s">
        <v>292</v>
      </c>
      <c r="G85" s="319" t="s">
        <v>530</v>
      </c>
      <c r="H85" s="326">
        <f>SUMIFS('Planificación 2026-1'!$S:$S,'Planificación 2026-1'!$X:$X,G85,'Planificación 2026-1'!$I:$I,"&lt;=2")</f>
        <v>0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0</v>
      </c>
    </row>
    <row r="86" spans="5:10" hidden="1">
      <c r="E86" s="308" t="s">
        <v>293</v>
      </c>
      <c r="G86" s="319" t="s">
        <v>1171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idden="1">
      <c r="E87" s="310" t="s">
        <v>294</v>
      </c>
      <c r="G87" s="26" t="s">
        <v>283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>
      <c r="E88" s="308" t="s">
        <v>295</v>
      </c>
      <c r="G88" s="26" t="s">
        <v>1172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0</v>
      </c>
      <c r="J88" s="326">
        <f>SUMIFS('Planificación 2026-1'!$S:$S,'Planificación 2026-1'!$X:$X,G88)</f>
        <v>0</v>
      </c>
    </row>
    <row r="89" spans="5:10" hidden="1">
      <c r="E89" s="308" t="s">
        <v>1174</v>
      </c>
      <c r="G89" s="26" t="s">
        <v>285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>
      <c r="E90" s="140" t="s">
        <v>296</v>
      </c>
      <c r="G90" s="319" t="s">
        <v>1173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>
      <c r="E91" s="10" t="s">
        <v>1175</v>
      </c>
      <c r="G91" s="319" t="s">
        <v>287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>
      <c r="E92" s="10" t="s">
        <v>299</v>
      </c>
      <c r="G92" s="319" t="s">
        <v>288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>
      <c r="E93" s="140" t="s">
        <v>300</v>
      </c>
      <c r="G93" s="26" t="s">
        <v>289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>
      <c r="E94" s="140" t="s">
        <v>301</v>
      </c>
      <c r="G94" s="26" t="s">
        <v>290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50.25">
      <c r="E95" s="310" t="s">
        <v>302</v>
      </c>
      <c r="G95" s="319" t="s">
        <v>291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>
      <c r="E96" s="140" t="s">
        <v>303</v>
      </c>
      <c r="G96" s="26" t="s">
        <v>292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>
      <c r="E97" s="140" t="s">
        <v>304</v>
      </c>
      <c r="G97" s="320" t="s">
        <v>293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>
      <c r="E98" s="10" t="s">
        <v>305</v>
      </c>
      <c r="G98" s="321" t="s">
        <v>294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>
      <c r="E99" s="140" t="s">
        <v>306</v>
      </c>
      <c r="G99" s="320" t="s">
        <v>295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>
      <c r="E100" s="10" t="s">
        <v>307</v>
      </c>
      <c r="G100" s="320" t="s">
        <v>1174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>
      <c r="E101" s="140" t="s">
        <v>309</v>
      </c>
      <c r="G101" s="319" t="s">
        <v>296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>
      <c r="E102" s="10" t="s">
        <v>310</v>
      </c>
      <c r="G102" s="26" t="s">
        <v>1175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>
      <c r="E103" s="140" t="s">
        <v>311</v>
      </c>
      <c r="G103" s="26" t="s">
        <v>299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>
      <c r="E104" s="140" t="s">
        <v>1176</v>
      </c>
      <c r="G104" s="319" t="s">
        <v>300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>
      <c r="E105" s="10" t="s">
        <v>1177</v>
      </c>
      <c r="G105" s="319" t="s">
        <v>301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>
      <c r="E106" s="140" t="s">
        <v>312</v>
      </c>
      <c r="G106" s="321" t="s">
        <v>302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>
      <c r="E107" s="311" t="s">
        <v>313</v>
      </c>
      <c r="G107" s="319" t="s">
        <v>303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>
      <c r="E108" s="140" t="s">
        <v>314</v>
      </c>
      <c r="G108" s="319" t="s">
        <v>304</v>
      </c>
      <c r="H108" s="326">
        <f>SUMIFS('Planificación 2026-1'!$S:$S,'Planificación 2026-1'!$X:$X,G108,'Planificación 2026-1'!$I:$I,"&lt;=2")</f>
        <v>17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17</v>
      </c>
    </row>
    <row r="109" spans="5:10" hidden="1">
      <c r="E109" s="140" t="s">
        <v>315</v>
      </c>
      <c r="G109" s="26" t="s">
        <v>305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>
      <c r="E110" s="140" t="s">
        <v>316</v>
      </c>
      <c r="G110" s="319" t="s">
        <v>1178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idden="1">
      <c r="E111" s="310" t="s">
        <v>317</v>
      </c>
      <c r="G111" s="319" t="s">
        <v>306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>
      <c r="E112" s="311" t="s">
        <v>318</v>
      </c>
      <c r="G112" s="26" t="s">
        <v>307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>
      <c r="E113" s="140" t="s">
        <v>319</v>
      </c>
      <c r="G113" s="319" t="s">
        <v>309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>
      <c r="E114" s="140" t="s">
        <v>1179</v>
      </c>
      <c r="G114" s="26" t="s">
        <v>310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>
      <c r="E115" s="140" t="s">
        <v>320</v>
      </c>
      <c r="G115" s="319" t="s">
        <v>311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>
      <c r="E116" s="140" t="s">
        <v>321</v>
      </c>
      <c r="G116" s="26" t="s">
        <v>1177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>
      <c r="E117" s="140" t="s">
        <v>1180</v>
      </c>
      <c r="G117" s="319" t="s">
        <v>312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>
      <c r="E118" s="308" t="s">
        <v>322</v>
      </c>
      <c r="G118" s="319" t="s">
        <v>313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>
      <c r="E119" s="140" t="s">
        <v>323</v>
      </c>
      <c r="G119" s="319" t="s">
        <v>314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>
      <c r="E120" s="140" t="s">
        <v>324</v>
      </c>
      <c r="G120" s="319" t="s">
        <v>315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idden="1">
      <c r="E121" s="310" t="s">
        <v>325</v>
      </c>
      <c r="G121" s="319" t="s">
        <v>316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>
      <c r="E122" s="308" t="s">
        <v>327</v>
      </c>
      <c r="G122" s="321" t="s">
        <v>317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>
      <c r="E123" s="140" t="s">
        <v>328</v>
      </c>
      <c r="G123" s="319" t="s">
        <v>318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>
      <c r="E124" s="308" t="s">
        <v>329</v>
      </c>
      <c r="G124" s="319" t="s">
        <v>319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>
      <c r="E125" s="10" t="s">
        <v>330</v>
      </c>
      <c r="G125" s="319" t="s">
        <v>320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>
      <c r="E126" s="140" t="s">
        <v>1181</v>
      </c>
      <c r="G126" s="319" t="s">
        <v>1182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>
      <c r="E127" s="311" t="s">
        <v>332</v>
      </c>
      <c r="G127" s="319" t="s">
        <v>321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idden="1">
      <c r="E128" s="310" t="s">
        <v>333</v>
      </c>
      <c r="G128" s="319" t="s">
        <v>1180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>
      <c r="E129" s="140" t="s">
        <v>334</v>
      </c>
      <c r="G129" s="320" t="s">
        <v>322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>
      <c r="E130" s="140" t="s">
        <v>1183</v>
      </c>
      <c r="G130" s="319" t="s">
        <v>323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idden="1">
      <c r="E131" s="313" t="s">
        <v>335</v>
      </c>
      <c r="G131" s="319" t="s">
        <v>324</v>
      </c>
      <c r="H131" s="326">
        <f>SUMIFS('Planificación 2026-1'!$S:$S,'Planificación 2026-1'!$X:$X,G131,'Planificación 2026-1'!$I:$I,"&lt;=2")</f>
        <v>20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20</v>
      </c>
    </row>
    <row r="132" spans="5:10" hidden="1">
      <c r="E132" s="308" t="s">
        <v>336</v>
      </c>
      <c r="G132" s="321" t="s">
        <v>325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>
      <c r="E133" s="10" t="s">
        <v>337</v>
      </c>
      <c r="G133" s="320" t="s">
        <v>327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idden="1">
      <c r="E134" s="310" t="s">
        <v>338</v>
      </c>
      <c r="G134" s="319" t="s">
        <v>328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26</v>
      </c>
      <c r="J134" s="326">
        <f>SUMIFS('Planificación 2026-1'!$S:$S,'Planificación 2026-1'!$X:$X,G134)</f>
        <v>26</v>
      </c>
    </row>
    <row r="135" spans="5:10" hidden="1">
      <c r="E135" s="140" t="s">
        <v>339</v>
      </c>
      <c r="G135" s="320" t="s">
        <v>329</v>
      </c>
      <c r="H135" s="326">
        <f>SUMIFS('Planificación 2026-1'!$S:$S,'Planificación 2026-1'!$X:$X,G135,'Planificación 2026-1'!$I:$I,"&lt;=2")</f>
        <v>4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19</v>
      </c>
    </row>
    <row r="136" spans="5:10" hidden="1">
      <c r="E136" s="140" t="s">
        <v>340</v>
      </c>
      <c r="G136" s="26" t="s">
        <v>330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>
      <c r="E137" s="308" t="s">
        <v>341</v>
      </c>
      <c r="G137" s="319" t="s">
        <v>331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>
      <c r="E138" s="308" t="s">
        <v>342</v>
      </c>
      <c r="G138" s="319" t="s">
        <v>1181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>
      <c r="E139" s="308" t="s">
        <v>343</v>
      </c>
      <c r="G139" s="319" t="s">
        <v>332</v>
      </c>
      <c r="H139" s="326">
        <f>SUMIFS('Planificación 2026-1'!$S:$S,'Planificación 2026-1'!$X:$X,G139,'Planificación 2026-1'!$I:$I,"&lt;=2")</f>
        <v>30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30</v>
      </c>
    </row>
    <row r="140" spans="5:10" hidden="1">
      <c r="E140" s="308" t="s">
        <v>344</v>
      </c>
      <c r="G140" s="321" t="s">
        <v>333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>
      <c r="E141" s="140" t="s">
        <v>345</v>
      </c>
      <c r="G141" s="319" t="s">
        <v>334</v>
      </c>
      <c r="H141" s="326">
        <f>SUMIFS('Planificación 2026-1'!$S:$S,'Planificación 2026-1'!$X:$X,G141,'Planificación 2026-1'!$I:$I,"&lt;=2")</f>
        <v>20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20</v>
      </c>
    </row>
    <row r="142" spans="5:10" hidden="1">
      <c r="E142" s="308" t="s">
        <v>346</v>
      </c>
      <c r="G142" s="319" t="s">
        <v>1183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>
      <c r="E143" s="308" t="s">
        <v>347</v>
      </c>
      <c r="G143" s="321" t="s">
        <v>335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>
      <c r="E144" s="314" t="s">
        <v>348</v>
      </c>
      <c r="G144" s="320" t="s">
        <v>336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>
      <c r="E145" s="308" t="s">
        <v>349</v>
      </c>
      <c r="G145" s="26" t="s">
        <v>337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>
      <c r="E146" s="308" t="s">
        <v>350</v>
      </c>
      <c r="G146" s="321" t="s">
        <v>338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>
      <c r="E147" s="308" t="s">
        <v>351</v>
      </c>
      <c r="G147" s="319" t="s">
        <v>339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>
      <c r="E148" s="308" t="s">
        <v>353</v>
      </c>
      <c r="G148" s="319" t="s">
        <v>340</v>
      </c>
      <c r="H148" s="326">
        <f>SUMIFS('Planificación 2026-1'!$S:$S,'Planificación 2026-1'!$X:$X,G148,'Planificación 2026-1'!$I:$I,"&lt;=2")</f>
        <v>37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37</v>
      </c>
    </row>
    <row r="149" spans="5:10" hidden="1">
      <c r="E149" s="140" t="s">
        <v>354</v>
      </c>
      <c r="G149" s="320" t="s">
        <v>341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>
      <c r="E150" s="311" t="s">
        <v>355</v>
      </c>
      <c r="G150" s="320" t="s">
        <v>342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>
      <c r="E151" s="308" t="s">
        <v>357</v>
      </c>
      <c r="G151" s="320" t="s">
        <v>343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>
      <c r="E152" s="140" t="s">
        <v>358</v>
      </c>
      <c r="G152" s="320" t="s">
        <v>344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>
      <c r="E153" s="10" t="s">
        <v>359</v>
      </c>
      <c r="G153" s="319" t="s">
        <v>345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>
      <c r="E154" s="140" t="s">
        <v>1184</v>
      </c>
      <c r="G154" s="320" t="s">
        <v>346</v>
      </c>
      <c r="H154" s="326">
        <f>SUMIFS('Planificación 2026-1'!$S:$S,'Planificación 2026-1'!$X:$X,G154,'Planificación 2026-1'!$I:$I,"&lt;=2")</f>
        <v>8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24</v>
      </c>
    </row>
    <row r="155" spans="5:10" hidden="1">
      <c r="E155" s="140" t="s">
        <v>360</v>
      </c>
      <c r="G155" s="320" t="s">
        <v>347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>
      <c r="E156" s="10" t="s">
        <v>361</v>
      </c>
      <c r="G156" s="320" t="s">
        <v>348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idden="1">
      <c r="E157" s="310" t="s">
        <v>362</v>
      </c>
      <c r="G157" s="320" t="s">
        <v>349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38</v>
      </c>
      <c r="J157" s="326">
        <f>SUMIFS('Planificación 2026-1'!$S:$S,'Planificación 2026-1'!$X:$X,G157)</f>
        <v>38</v>
      </c>
    </row>
    <row r="158" spans="5:10" hidden="1">
      <c r="E158" s="123" t="s">
        <v>489</v>
      </c>
      <c r="G158" s="320" t="s">
        <v>350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30</v>
      </c>
      <c r="J158" s="326">
        <f>SUMIFS('Planificación 2026-1'!$S:$S,'Planificación 2026-1'!$X:$X,G158)</f>
        <v>30</v>
      </c>
    </row>
    <row r="159" spans="5:10" hidden="1">
      <c r="E159" s="316" t="s">
        <v>1185</v>
      </c>
      <c r="G159" s="320" t="s">
        <v>351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>
      <c r="E160" s="10" t="s">
        <v>363</v>
      </c>
      <c r="G160" s="319" t="s">
        <v>352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>
      <c r="E161" s="308" t="s">
        <v>365</v>
      </c>
      <c r="G161" s="320" t="s">
        <v>353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>
      <c r="E162" s="140" t="s">
        <v>366</v>
      </c>
      <c r="G162" s="319" t="s">
        <v>354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>
      <c r="E163" s="140" t="s">
        <v>367</v>
      </c>
      <c r="G163" s="319" t="s">
        <v>355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>
      <c r="E164" s="140" t="s">
        <v>368</v>
      </c>
      <c r="G164" s="319" t="s">
        <v>356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>
      <c r="E165" s="308" t="s">
        <v>369</v>
      </c>
      <c r="G165" s="319" t="s">
        <v>1186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>
      <c r="E166" s="140" t="s">
        <v>370</v>
      </c>
      <c r="G166" s="320" t="s">
        <v>357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14</v>
      </c>
      <c r="J166" s="326">
        <f>SUMIFS('Planificación 2026-1'!$S:$S,'Planificación 2026-1'!$X:$X,G166)</f>
        <v>14</v>
      </c>
    </row>
    <row r="167" spans="5:10" hidden="1">
      <c r="E167" s="10" t="s">
        <v>373</v>
      </c>
      <c r="G167" s="319" t="s">
        <v>358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>
      <c r="E168" s="308" t="s">
        <v>374</v>
      </c>
      <c r="G168" s="26" t="s">
        <v>359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>
      <c r="E169" s="140" t="s">
        <v>1187</v>
      </c>
      <c r="G169" s="319" t="s">
        <v>1184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>
      <c r="E170" s="308" t="s">
        <v>1188</v>
      </c>
      <c r="G170" s="319" t="s">
        <v>360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>
      <c r="E171" s="308" t="s">
        <v>376</v>
      </c>
      <c r="G171" s="26" t="s">
        <v>361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28</v>
      </c>
      <c r="J171" s="326">
        <f>SUMIFS('Planificación 2026-1'!$S:$S,'Planificación 2026-1'!$X:$X,G171)</f>
        <v>34</v>
      </c>
    </row>
    <row r="172" spans="5:10" hidden="1">
      <c r="E172" s="308" t="s">
        <v>377</v>
      </c>
      <c r="G172" s="321" t="s">
        <v>362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>
      <c r="E173" s="140" t="s">
        <v>1189</v>
      </c>
      <c r="G173" s="319" t="s">
        <v>489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8</v>
      </c>
      <c r="J173" s="326">
        <f>SUMIFS('Planificación 2026-1'!$S:$S,'Planificación 2026-1'!$X:$X,G173)</f>
        <v>8</v>
      </c>
    </row>
    <row r="174" spans="5:10" hidden="1">
      <c r="E174" s="140" t="s">
        <v>378</v>
      </c>
      <c r="G174" s="26" t="s">
        <v>363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33</v>
      </c>
      <c r="J174" s="326">
        <f>SUMIFS('Planificación 2026-1'!$S:$S,'Planificación 2026-1'!$X:$X,G174)</f>
        <v>33</v>
      </c>
    </row>
    <row r="175" spans="5:10">
      <c r="E175" s="140" t="s">
        <v>379</v>
      </c>
      <c r="G175" s="319" t="s">
        <v>364</v>
      </c>
      <c r="H175" s="326">
        <f>SUMIFS('Planificación 2026-1'!$S:$S,'Planificación 2026-1'!$X:$X,G175,'Planificación 2026-1'!$I:$I,"&lt;=2")</f>
        <v>20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20</v>
      </c>
    </row>
    <row r="176" spans="5:10" hidden="1">
      <c r="E176" s="140" t="s">
        <v>380</v>
      </c>
      <c r="G176" s="320" t="s">
        <v>365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>
      <c r="E177" s="10" t="s">
        <v>381</v>
      </c>
      <c r="G177" s="319" t="s">
        <v>366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>
      <c r="E178" s="140" t="s">
        <v>382</v>
      </c>
      <c r="G178" s="319" t="s">
        <v>367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>
      <c r="E179" s="140" t="s">
        <v>1190</v>
      </c>
      <c r="G179" s="319" t="s">
        <v>368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>
      <c r="E180" s="10" t="s">
        <v>383</v>
      </c>
      <c r="G180" s="320" t="s">
        <v>369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>
      <c r="E181" s="140" t="s">
        <v>1191</v>
      </c>
      <c r="G181" s="319" t="s">
        <v>370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31</v>
      </c>
      <c r="J181" s="326">
        <f>SUMIFS('Planificación 2026-1'!$S:$S,'Planificación 2026-1'!$X:$X,G181)</f>
        <v>31</v>
      </c>
    </row>
    <row r="182" spans="5:10">
      <c r="E182" s="308" t="s">
        <v>384</v>
      </c>
      <c r="G182" s="319" t="s">
        <v>371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>
      <c r="E183" s="140" t="s">
        <v>385</v>
      </c>
      <c r="G183" s="319" t="s">
        <v>372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>
      <c r="E184" s="10" t="s">
        <v>388</v>
      </c>
      <c r="G184" s="26" t="s">
        <v>373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>
      <c r="E185" s="140" t="s">
        <v>389</v>
      </c>
      <c r="G185" s="320" t="s">
        <v>374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>
      <c r="E186" s="311" t="s">
        <v>390</v>
      </c>
      <c r="G186" s="319" t="s">
        <v>375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>
      <c r="E187" s="308" t="s">
        <v>1192</v>
      </c>
      <c r="G187" s="320" t="s">
        <v>1188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0</v>
      </c>
      <c r="J187" s="326">
        <f>SUMIFS('Planificación 2026-1'!$S:$S,'Planificación 2026-1'!$X:$X,G187)</f>
        <v>0</v>
      </c>
    </row>
    <row r="188" spans="5:10" hidden="1">
      <c r="E188" s="140" t="s">
        <v>393</v>
      </c>
      <c r="G188" s="320" t="s">
        <v>376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>
      <c r="E189" s="140" t="s">
        <v>394</v>
      </c>
      <c r="G189" s="320" t="s">
        <v>377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>
      <c r="E190" s="308" t="s">
        <v>395</v>
      </c>
      <c r="G190" s="319" t="s">
        <v>1189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>
      <c r="E191" s="140" t="s">
        <v>397</v>
      </c>
      <c r="G191" s="319" t="s">
        <v>378</v>
      </c>
      <c r="H191" s="326">
        <f>SUMIFS('Planificación 2026-1'!$S:$S,'Planificación 2026-1'!$X:$X,G191,'Planificación 2026-1'!$I:$I,"&lt;=2")</f>
        <v>19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19</v>
      </c>
    </row>
    <row r="192" spans="5:10" hidden="1">
      <c r="E192" s="140" t="s">
        <v>398</v>
      </c>
      <c r="G192" s="319" t="s">
        <v>379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>
      <c r="E193" s="10" t="s">
        <v>1193</v>
      </c>
      <c r="G193" s="319" t="s">
        <v>380</v>
      </c>
      <c r="H193" s="326">
        <f>SUMIFS('Planificación 2026-1'!$S:$S,'Planificación 2026-1'!$X:$X,G193,'Planificación 2026-1'!$I:$I,"&lt;=2")</f>
        <v>38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38</v>
      </c>
    </row>
    <row r="194" spans="5:10" hidden="1">
      <c r="E194" s="111" t="s">
        <v>399</v>
      </c>
      <c r="G194" s="26" t="s">
        <v>381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>
      <c r="E195" s="308" t="s">
        <v>400</v>
      </c>
      <c r="G195" s="319" t="s">
        <v>382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>
      <c r="E196" s="140" t="s">
        <v>401</v>
      </c>
      <c r="G196" s="26" t="s">
        <v>383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>
      <c r="E197" s="10" t="s">
        <v>402</v>
      </c>
      <c r="G197" s="319" t="s">
        <v>1194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idden="1">
      <c r="E198" s="310" t="s">
        <v>403</v>
      </c>
      <c r="G198" s="319" t="s">
        <v>1191</v>
      </c>
      <c r="H198" s="326">
        <f>SUMIFS('Planificación 2026-1'!$S:$S,'Planificación 2026-1'!$X:$X,G198,'Planificación 2026-1'!$I:$I,"&lt;=2")</f>
        <v>0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0</v>
      </c>
    </row>
    <row r="199" spans="5:10" hidden="1">
      <c r="E199" s="308" t="s">
        <v>404</v>
      </c>
      <c r="G199" s="320" t="s">
        <v>384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>
      <c r="E200" s="140" t="s">
        <v>405</v>
      </c>
      <c r="G200" s="319" t="s">
        <v>385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>
      <c r="E201" s="140" t="s">
        <v>406</v>
      </c>
      <c r="G201" s="319" t="s">
        <v>386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>
      <c r="E202" s="308" t="s">
        <v>407</v>
      </c>
      <c r="G202" s="319" t="s">
        <v>387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>
      <c r="E203" s="140" t="s">
        <v>1195</v>
      </c>
      <c r="G203" s="26" t="s">
        <v>388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26</v>
      </c>
      <c r="J203" s="326">
        <f>SUMIFS('Planificación 2026-1'!$S:$S,'Planificación 2026-1'!$X:$X,G203)</f>
        <v>26</v>
      </c>
    </row>
    <row r="204" spans="5:10" hidden="1">
      <c r="E204" s="140" t="s">
        <v>408</v>
      </c>
      <c r="G204" s="319" t="s">
        <v>389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>
      <c r="E205" s="10" t="s">
        <v>411</v>
      </c>
      <c r="G205" s="319" t="s">
        <v>390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>
      <c r="E206" s="140" t="s">
        <v>412</v>
      </c>
      <c r="G206" s="319" t="s">
        <v>391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>
      <c r="E207" s="308" t="s">
        <v>413</v>
      </c>
      <c r="G207" s="319" t="s">
        <v>392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>
      <c r="E208" s="140" t="s">
        <v>414</v>
      </c>
      <c r="G208" s="320" t="s">
        <v>1192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0</v>
      </c>
      <c r="J208" s="326">
        <f>SUMIFS('Planificación 2026-1'!$S:$S,'Planificación 2026-1'!$X:$X,G208)</f>
        <v>0</v>
      </c>
    </row>
    <row r="209" spans="5:10" hidden="1">
      <c r="E209" s="14" t="s">
        <v>415</v>
      </c>
      <c r="G209" s="319" t="s">
        <v>393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>
      <c r="E210" s="140" t="s">
        <v>416</v>
      </c>
      <c r="G210" s="319" t="s">
        <v>1196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>
      <c r="E211" s="140" t="s">
        <v>417</v>
      </c>
      <c r="G211" s="319" t="s">
        <v>394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20</v>
      </c>
      <c r="J211" s="326">
        <f>SUMIFS('Planificación 2026-1'!$S:$S,'Planificación 2026-1'!$X:$X,G211)</f>
        <v>20</v>
      </c>
    </row>
    <row r="212" spans="5:10" hidden="1">
      <c r="E212" s="140" t="s">
        <v>1197</v>
      </c>
      <c r="G212" s="320" t="s">
        <v>395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>
      <c r="E213" s="308" t="s">
        <v>418</v>
      </c>
      <c r="G213" s="319" t="s">
        <v>396</v>
      </c>
      <c r="H213" s="326">
        <f>SUMIFS('Planificación 2026-1'!$S:$S,'Planificación 2026-1'!$X:$X,G213,'Planificación 2026-1'!$I:$I,"&lt;=2")</f>
        <v>37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37</v>
      </c>
    </row>
    <row r="214" spans="5:10" hidden="1">
      <c r="E214" s="140" t="s">
        <v>420</v>
      </c>
      <c r="G214" s="319" t="s">
        <v>397</v>
      </c>
      <c r="H214" s="326">
        <f>SUMIFS('Planificación 2026-1'!$S:$S,'Planificación 2026-1'!$X:$X,G214,'Planificación 2026-1'!$I:$I,"&lt;=2")</f>
        <v>38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38</v>
      </c>
    </row>
    <row r="215" spans="5:10" hidden="1">
      <c r="E215" s="140" t="s">
        <v>1198</v>
      </c>
      <c r="G215" s="319" t="s">
        <v>398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>
      <c r="E216" s="140" t="s">
        <v>421</v>
      </c>
      <c r="G216" s="26" t="s">
        <v>1193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>
      <c r="E217" s="140" t="s">
        <v>422</v>
      </c>
      <c r="G217" s="115" t="s">
        <v>399</v>
      </c>
      <c r="H217" s="326">
        <f>SUMIFS('Planificación 2026-1'!$S:$S,'Planificación 2026-1'!$X:$X,G217,'Planificación 2026-1'!$I:$I,"&lt;=2")</f>
        <v>6</v>
      </c>
      <c r="I217" s="326">
        <f>SUMIFS('Planificación 2026-1'!$S:$S,'Planificación 2026-1'!$X:$X,G217,'Planificación 2026-1'!$I:$I,"&gt;=3")</f>
        <v>6</v>
      </c>
      <c r="J217" s="326">
        <f>SUMIFS('Planificación 2026-1'!$S:$S,'Planificación 2026-1'!$X:$X,G217)</f>
        <v>12</v>
      </c>
    </row>
    <row r="218" spans="5:10" hidden="1">
      <c r="E218" s="140" t="s">
        <v>423</v>
      </c>
      <c r="G218" s="320" t="s">
        <v>400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>
      <c r="E219" s="140" t="s">
        <v>424</v>
      </c>
      <c r="G219" s="319" t="s">
        <v>401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>
      <c r="E220" s="140" t="s">
        <v>1199</v>
      </c>
      <c r="G220" s="319" t="s">
        <v>1200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>
      <c r="E221" s="140" t="s">
        <v>426</v>
      </c>
      <c r="G221" s="26" t="s">
        <v>402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>
      <c r="E222" s="308" t="s">
        <v>427</v>
      </c>
      <c r="G222" s="321" t="s">
        <v>403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>
      <c r="E223" s="140" t="s">
        <v>428</v>
      </c>
      <c r="G223" s="320" t="s">
        <v>404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>
      <c r="E224" s="140" t="s">
        <v>429</v>
      </c>
      <c r="G224" s="319" t="s">
        <v>405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>
      <c r="E225" s="140" t="s">
        <v>1201</v>
      </c>
      <c r="G225" s="319" t="s">
        <v>406</v>
      </c>
      <c r="H225" s="326">
        <f>SUMIFS('Planificación 2026-1'!$S:$S,'Planificación 2026-1'!$X:$X,G225,'Planificación 2026-1'!$I:$I,"&lt;=2")</f>
        <v>30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30</v>
      </c>
    </row>
    <row r="226" spans="5:10" hidden="1">
      <c r="E226" s="315" t="s">
        <v>430</v>
      </c>
      <c r="G226" s="320" t="s">
        <v>407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>
      <c r="E227" s="303" t="s">
        <v>431</v>
      </c>
      <c r="G227" s="319" t="s">
        <v>501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>
      <c r="E228" s="302" t="s">
        <v>432</v>
      </c>
      <c r="G228" s="319" t="s">
        <v>1195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>
      <c r="E229" s="303" t="s">
        <v>1202</v>
      </c>
      <c r="G229" s="319" t="s">
        <v>408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>
      <c r="G230" s="319" t="s">
        <v>410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>
      <c r="G231" s="319" t="s">
        <v>1203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>
      <c r="G232" s="26" t="s">
        <v>411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>
      <c r="G233" s="319" t="s">
        <v>412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>
      <c r="G234" s="320" t="s">
        <v>413</v>
      </c>
      <c r="H234" s="326">
        <f>SUMIFS('Planificación 2026-1'!$S:$S,'Planificación 2026-1'!$X:$X,G234,'Planificación 2026-1'!$I:$I,"&lt;=2")</f>
        <v>8</v>
      </c>
      <c r="I234" s="326">
        <f>SUMIFS('Planificación 2026-1'!$S:$S,'Planificación 2026-1'!$X:$X,G234,'Planificación 2026-1'!$I:$I,"&gt;=3")</f>
        <v>25</v>
      </c>
      <c r="J234" s="326">
        <f>SUMIFS('Planificación 2026-1'!$S:$S,'Planificación 2026-1'!$X:$X,G234)</f>
        <v>33</v>
      </c>
    </row>
    <row r="235" spans="5:10" hidden="1">
      <c r="G235" s="319" t="s">
        <v>414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>
      <c r="G236" s="28" t="s">
        <v>415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>
      <c r="G237" s="319" t="s">
        <v>416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>
      <c r="G238" s="319" t="s">
        <v>417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>
      <c r="G239" s="320" t="s">
        <v>418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>
      <c r="G240" s="319" t="s">
        <v>419</v>
      </c>
      <c r="H240" s="326">
        <f>SUMIFS('Planificación 2026-1'!$S:$S,'Planificación 2026-1'!$X:$X,G240,'Planificación 2026-1'!$I:$I,"&lt;=2")</f>
        <v>10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10</v>
      </c>
    </row>
    <row r="241" spans="7:10" hidden="1">
      <c r="G241" s="319" t="s">
        <v>420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>
      <c r="G242" s="319" t="s">
        <v>1198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>
      <c r="G243" s="319" t="s">
        <v>421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>
      <c r="G244" s="319" t="s">
        <v>422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17</v>
      </c>
      <c r="J244" s="326">
        <f>SUMIFS('Planificación 2026-1'!$S:$S,'Planificación 2026-1'!$X:$X,G244)</f>
        <v>17</v>
      </c>
    </row>
    <row r="245" spans="7:10" hidden="1">
      <c r="G245" s="319" t="s">
        <v>423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>
      <c r="G246" s="319" t="s">
        <v>424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>
      <c r="G247" s="319" t="s">
        <v>1199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>
      <c r="G248" s="319" t="s">
        <v>426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>
      <c r="G249" s="320" t="s">
        <v>427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>
      <c r="G250" s="319" t="s">
        <v>428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>
      <c r="G251" s="319" t="s">
        <v>429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>
      <c r="G252" s="320" t="s">
        <v>430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>
      <c r="G253" s="319" t="s">
        <v>431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>
      <c r="G254" s="320" t="s">
        <v>432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>
      <c r="G255" s="319" t="s">
        <v>1202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defaultRowHeight="15"/>
  <cols>
    <col min="1" max="1" width="9.28515625" style="98" customWidth="1"/>
    <col min="2" max="2" width="20.5703125" style="144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4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3" customWidth="1"/>
  </cols>
  <sheetData>
    <row r="2" spans="1:23" ht="72">
      <c r="A2" s="150" t="s">
        <v>28</v>
      </c>
      <c r="B2" s="150" t="s">
        <v>29</v>
      </c>
      <c r="C2" s="150" t="s">
        <v>30</v>
      </c>
      <c r="D2" s="150" t="s">
        <v>31</v>
      </c>
      <c r="E2" s="150" t="s">
        <v>1204</v>
      </c>
      <c r="F2" s="150" t="s">
        <v>33</v>
      </c>
      <c r="G2" s="150" t="s">
        <v>34</v>
      </c>
      <c r="H2" s="150" t="s">
        <v>35</v>
      </c>
      <c r="I2" s="150" t="s">
        <v>1205</v>
      </c>
      <c r="J2" s="150" t="s">
        <v>542</v>
      </c>
      <c r="K2" s="150" t="s">
        <v>543</v>
      </c>
      <c r="L2" s="150" t="s">
        <v>544</v>
      </c>
      <c r="M2" s="150" t="s">
        <v>545</v>
      </c>
      <c r="N2" s="150" t="s">
        <v>546</v>
      </c>
      <c r="O2" s="365" t="s">
        <v>547</v>
      </c>
      <c r="P2" s="365" t="s">
        <v>548</v>
      </c>
      <c r="Q2" s="365" t="s">
        <v>549</v>
      </c>
      <c r="R2" s="365" t="s">
        <v>550</v>
      </c>
      <c r="T2" s="367" t="s">
        <v>1206</v>
      </c>
      <c r="U2" s="150" t="s">
        <v>1207</v>
      </c>
      <c r="V2" s="150" t="s">
        <v>128</v>
      </c>
      <c r="W2" s="150" t="s">
        <v>1208</v>
      </c>
    </row>
    <row r="3" spans="1:23">
      <c r="A3" s="371" t="s">
        <v>572</v>
      </c>
      <c r="B3" s="388" t="s">
        <v>61</v>
      </c>
      <c r="C3" s="372">
        <v>20242</v>
      </c>
      <c r="D3" s="371" t="s">
        <v>38</v>
      </c>
      <c r="E3" s="371" t="s">
        <v>80</v>
      </c>
      <c r="F3" s="371" t="s">
        <v>63</v>
      </c>
      <c r="G3" s="373">
        <v>2</v>
      </c>
      <c r="H3" s="373" t="s">
        <v>51</v>
      </c>
      <c r="I3" s="371" t="s">
        <v>579</v>
      </c>
      <c r="J3" s="374" t="s">
        <v>609</v>
      </c>
      <c r="K3" s="388" t="s">
        <v>1209</v>
      </c>
      <c r="L3" s="372" t="s">
        <v>586</v>
      </c>
      <c r="M3" s="372" t="s">
        <v>578</v>
      </c>
      <c r="N3" s="371" t="s">
        <v>579</v>
      </c>
      <c r="O3" s="372">
        <v>2</v>
      </c>
      <c r="P3" s="376">
        <v>2</v>
      </c>
      <c r="Q3" s="376">
        <v>4</v>
      </c>
      <c r="R3" s="376">
        <v>3</v>
      </c>
      <c r="S3" s="377"/>
      <c r="T3" s="722" t="s">
        <v>1210</v>
      </c>
      <c r="U3" s="696">
        <v>1</v>
      </c>
      <c r="V3" s="696" t="s">
        <v>203</v>
      </c>
      <c r="W3" s="696">
        <v>8</v>
      </c>
    </row>
    <row r="4" spans="1:23">
      <c r="A4" s="371" t="s">
        <v>572</v>
      </c>
      <c r="B4" s="388" t="s">
        <v>89</v>
      </c>
      <c r="C4" s="372">
        <v>20242</v>
      </c>
      <c r="D4" s="371" t="s">
        <v>38</v>
      </c>
      <c r="E4" s="371" t="s">
        <v>80</v>
      </c>
      <c r="F4" s="371" t="s">
        <v>90</v>
      </c>
      <c r="G4" s="373">
        <v>2</v>
      </c>
      <c r="H4" s="373" t="s">
        <v>41</v>
      </c>
      <c r="I4" s="371" t="s">
        <v>579</v>
      </c>
      <c r="J4" s="374" t="s">
        <v>845</v>
      </c>
      <c r="K4" s="388" t="s">
        <v>1211</v>
      </c>
      <c r="L4" s="372" t="s">
        <v>586</v>
      </c>
      <c r="M4" s="372" t="s">
        <v>831</v>
      </c>
      <c r="N4" s="371" t="s">
        <v>579</v>
      </c>
      <c r="O4" s="372">
        <v>2</v>
      </c>
      <c r="P4" s="376">
        <v>2</v>
      </c>
      <c r="Q4" s="376">
        <v>4</v>
      </c>
      <c r="R4" s="376">
        <v>3</v>
      </c>
      <c r="S4" s="377"/>
      <c r="T4" s="723"/>
      <c r="U4" s="697"/>
      <c r="V4" s="697"/>
      <c r="W4" s="697"/>
    </row>
    <row r="5" spans="1:23" ht="41.25">
      <c r="A5" s="371" t="s">
        <v>572</v>
      </c>
      <c r="B5" s="388" t="s">
        <v>61</v>
      </c>
      <c r="C5" s="372">
        <v>20242</v>
      </c>
      <c r="D5" s="371" t="s">
        <v>38</v>
      </c>
      <c r="E5" s="371" t="s">
        <v>80</v>
      </c>
      <c r="F5" s="371" t="s">
        <v>63</v>
      </c>
      <c r="G5" s="373">
        <v>2</v>
      </c>
      <c r="H5" s="373" t="s">
        <v>51</v>
      </c>
      <c r="I5" s="371" t="s">
        <v>579</v>
      </c>
      <c r="J5" s="374" t="s">
        <v>615</v>
      </c>
      <c r="K5" s="388" t="s">
        <v>616</v>
      </c>
      <c r="L5" s="372" t="s">
        <v>586</v>
      </c>
      <c r="M5" s="372" t="s">
        <v>578</v>
      </c>
      <c r="N5" s="371" t="s">
        <v>579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1212</v>
      </c>
      <c r="U5" s="389">
        <v>1</v>
      </c>
      <c r="V5" s="389" t="s">
        <v>203</v>
      </c>
      <c r="W5" s="389">
        <v>4</v>
      </c>
    </row>
    <row r="6" spans="1:23" ht="41.25">
      <c r="A6" s="371" t="s">
        <v>572</v>
      </c>
      <c r="B6" s="372" t="s">
        <v>68</v>
      </c>
      <c r="C6" s="372">
        <v>20242</v>
      </c>
      <c r="D6" s="371" t="s">
        <v>38</v>
      </c>
      <c r="E6" s="371" t="s">
        <v>80</v>
      </c>
      <c r="F6" s="371" t="s">
        <v>63</v>
      </c>
      <c r="G6" s="373">
        <v>4</v>
      </c>
      <c r="H6" s="373" t="s">
        <v>41</v>
      </c>
      <c r="I6" s="371" t="s">
        <v>579</v>
      </c>
      <c r="J6" s="374" t="s">
        <v>647</v>
      </c>
      <c r="K6" s="375" t="s">
        <v>1213</v>
      </c>
      <c r="L6" s="372" t="s">
        <v>637</v>
      </c>
      <c r="M6" s="372" t="s">
        <v>578</v>
      </c>
      <c r="N6" s="371" t="s">
        <v>579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1214</v>
      </c>
      <c r="U6" s="381">
        <v>1</v>
      </c>
      <c r="V6" s="381" t="s">
        <v>203</v>
      </c>
      <c r="W6" s="382">
        <v>8</v>
      </c>
    </row>
    <row r="7" spans="1:23">
      <c r="A7" s="371" t="s">
        <v>572</v>
      </c>
      <c r="B7" s="372" t="s">
        <v>68</v>
      </c>
      <c r="C7" s="372">
        <v>20242</v>
      </c>
      <c r="D7" s="371" t="s">
        <v>38</v>
      </c>
      <c r="E7" s="371" t="s">
        <v>80</v>
      </c>
      <c r="F7" s="371" t="s">
        <v>63</v>
      </c>
      <c r="G7" s="373">
        <v>5</v>
      </c>
      <c r="H7" s="373" t="s">
        <v>41</v>
      </c>
      <c r="I7" s="371" t="s">
        <v>579</v>
      </c>
      <c r="J7" s="374" t="s">
        <v>670</v>
      </c>
      <c r="K7" s="375" t="s">
        <v>1215</v>
      </c>
      <c r="L7" s="372" t="s">
        <v>637</v>
      </c>
      <c r="M7" s="372" t="s">
        <v>578</v>
      </c>
      <c r="N7" s="371" t="s">
        <v>579</v>
      </c>
      <c r="O7" s="372">
        <v>2</v>
      </c>
      <c r="P7" s="376">
        <v>2</v>
      </c>
      <c r="Q7" s="376">
        <v>4</v>
      </c>
      <c r="R7" s="376">
        <v>3</v>
      </c>
      <c r="S7" s="377"/>
      <c r="T7" s="721" t="s">
        <v>1216</v>
      </c>
      <c r="U7" s="692">
        <v>1</v>
      </c>
      <c r="V7" s="692" t="s">
        <v>203</v>
      </c>
      <c r="W7" s="692">
        <v>8</v>
      </c>
    </row>
    <row r="8" spans="1:23">
      <c r="A8" s="371" t="s">
        <v>572</v>
      </c>
      <c r="B8" s="372" t="s">
        <v>68</v>
      </c>
      <c r="C8" s="372">
        <v>20242</v>
      </c>
      <c r="D8" s="371" t="s">
        <v>38</v>
      </c>
      <c r="E8" s="371" t="s">
        <v>80</v>
      </c>
      <c r="F8" s="371" t="s">
        <v>63</v>
      </c>
      <c r="G8" s="373">
        <v>5</v>
      </c>
      <c r="H8" s="373" t="s">
        <v>51</v>
      </c>
      <c r="I8" s="371" t="s">
        <v>579</v>
      </c>
      <c r="J8" s="374" t="s">
        <v>670</v>
      </c>
      <c r="K8" s="375" t="s">
        <v>1215</v>
      </c>
      <c r="L8" s="372" t="s">
        <v>637</v>
      </c>
      <c r="M8" s="372" t="s">
        <v>578</v>
      </c>
      <c r="N8" s="371" t="s">
        <v>579</v>
      </c>
      <c r="O8" s="372">
        <v>2</v>
      </c>
      <c r="P8" s="376">
        <v>2</v>
      </c>
      <c r="Q8" s="376">
        <v>4</v>
      </c>
      <c r="R8" s="376">
        <v>3</v>
      </c>
      <c r="S8" s="377"/>
      <c r="T8" s="723"/>
      <c r="U8" s="694"/>
      <c r="V8" s="694"/>
      <c r="W8" s="694"/>
    </row>
    <row r="9" spans="1:23">
      <c r="A9" s="371" t="s">
        <v>572</v>
      </c>
      <c r="B9" s="388" t="s">
        <v>61</v>
      </c>
      <c r="C9" s="372">
        <v>20242</v>
      </c>
      <c r="D9" s="371" t="s">
        <v>38</v>
      </c>
      <c r="E9" s="371" t="s">
        <v>80</v>
      </c>
      <c r="F9" s="371" t="s">
        <v>63</v>
      </c>
      <c r="G9" s="373">
        <v>2</v>
      </c>
      <c r="H9" s="373" t="s">
        <v>41</v>
      </c>
      <c r="I9" s="371" t="s">
        <v>579</v>
      </c>
      <c r="J9" s="374" t="s">
        <v>622</v>
      </c>
      <c r="K9" s="388" t="s">
        <v>623</v>
      </c>
      <c r="L9" s="372" t="s">
        <v>586</v>
      </c>
      <c r="M9" s="372" t="s">
        <v>578</v>
      </c>
      <c r="N9" s="371" t="s">
        <v>579</v>
      </c>
      <c r="O9" s="372">
        <v>2</v>
      </c>
      <c r="P9" s="376">
        <v>2</v>
      </c>
      <c r="Q9" s="376">
        <v>4</v>
      </c>
      <c r="R9" s="376">
        <v>3</v>
      </c>
      <c r="S9" s="377"/>
      <c r="T9" s="721" t="s">
        <v>1212</v>
      </c>
      <c r="U9" s="695">
        <v>1</v>
      </c>
      <c r="V9" s="695" t="s">
        <v>203</v>
      </c>
      <c r="W9" s="695">
        <v>8</v>
      </c>
    </row>
    <row r="10" spans="1:23">
      <c r="A10" s="371" t="s">
        <v>572</v>
      </c>
      <c r="B10" s="388" t="s">
        <v>61</v>
      </c>
      <c r="C10" s="372">
        <v>20242</v>
      </c>
      <c r="D10" s="371" t="s">
        <v>38</v>
      </c>
      <c r="E10" s="371" t="s">
        <v>80</v>
      </c>
      <c r="F10" s="371" t="s">
        <v>63</v>
      </c>
      <c r="G10" s="373">
        <v>2</v>
      </c>
      <c r="H10" s="373" t="s">
        <v>51</v>
      </c>
      <c r="I10" s="371" t="s">
        <v>579</v>
      </c>
      <c r="J10" s="374" t="s">
        <v>622</v>
      </c>
      <c r="K10" s="388" t="s">
        <v>623</v>
      </c>
      <c r="L10" s="372" t="s">
        <v>586</v>
      </c>
      <c r="M10" s="372" t="s">
        <v>578</v>
      </c>
      <c r="N10" s="371" t="s">
        <v>579</v>
      </c>
      <c r="O10" s="372">
        <v>2</v>
      </c>
      <c r="P10" s="376">
        <v>2</v>
      </c>
      <c r="Q10" s="376">
        <v>4</v>
      </c>
      <c r="R10" s="376">
        <v>3</v>
      </c>
      <c r="S10" s="377"/>
      <c r="T10" s="723"/>
      <c r="U10" s="697"/>
      <c r="V10" s="697"/>
      <c r="W10" s="697"/>
    </row>
    <row r="11" spans="1:23" ht="54.75">
      <c r="A11" s="371" t="s">
        <v>572</v>
      </c>
      <c r="B11" s="372" t="s">
        <v>68</v>
      </c>
      <c r="C11" s="372">
        <v>20242</v>
      </c>
      <c r="D11" s="371" t="s">
        <v>38</v>
      </c>
      <c r="E11" s="371" t="s">
        <v>80</v>
      </c>
      <c r="F11" s="371" t="s">
        <v>63</v>
      </c>
      <c r="G11" s="373">
        <v>7</v>
      </c>
      <c r="H11" s="373" t="s">
        <v>66</v>
      </c>
      <c r="I11" s="371" t="s">
        <v>624</v>
      </c>
      <c r="J11" s="374" t="s">
        <v>704</v>
      </c>
      <c r="K11" s="375" t="s">
        <v>705</v>
      </c>
      <c r="L11" s="372" t="s">
        <v>577</v>
      </c>
      <c r="M11" s="372" t="s">
        <v>578</v>
      </c>
      <c r="N11" s="371" t="s">
        <v>624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1217</v>
      </c>
      <c r="U11" s="383">
        <v>1</v>
      </c>
      <c r="V11" s="383" t="s">
        <v>203</v>
      </c>
      <c r="W11" s="379">
        <v>5</v>
      </c>
    </row>
    <row r="12" spans="1:23">
      <c r="A12" s="371" t="s">
        <v>572</v>
      </c>
      <c r="B12" s="372" t="s">
        <v>59</v>
      </c>
      <c r="C12" s="372">
        <v>202011</v>
      </c>
      <c r="D12" s="371" t="s">
        <v>38</v>
      </c>
      <c r="E12" s="371" t="s">
        <v>80</v>
      </c>
      <c r="F12" s="371" t="s">
        <v>63</v>
      </c>
      <c r="G12" s="373">
        <v>8</v>
      </c>
      <c r="H12" s="373" t="s">
        <v>66</v>
      </c>
      <c r="I12" s="371" t="s">
        <v>624</v>
      </c>
      <c r="J12" s="374" t="s">
        <v>717</v>
      </c>
      <c r="K12" s="375" t="s">
        <v>718</v>
      </c>
      <c r="L12" s="372" t="s">
        <v>577</v>
      </c>
      <c r="M12" s="372" t="s">
        <v>578</v>
      </c>
      <c r="N12" s="371" t="s">
        <v>624</v>
      </c>
      <c r="O12" s="372">
        <v>3</v>
      </c>
      <c r="P12" s="376">
        <v>2</v>
      </c>
      <c r="Q12" s="376">
        <v>5</v>
      </c>
      <c r="R12" s="376">
        <v>4</v>
      </c>
      <c r="S12" s="377"/>
      <c r="T12" s="721" t="s">
        <v>1217</v>
      </c>
      <c r="U12" s="735">
        <v>1</v>
      </c>
      <c r="V12" s="735" t="s">
        <v>203</v>
      </c>
      <c r="W12" s="735">
        <v>10</v>
      </c>
    </row>
    <row r="13" spans="1:23">
      <c r="A13" s="371" t="s">
        <v>572</v>
      </c>
      <c r="B13" s="372" t="s">
        <v>59</v>
      </c>
      <c r="C13" s="372">
        <v>202011</v>
      </c>
      <c r="D13" s="371" t="s">
        <v>38</v>
      </c>
      <c r="E13" s="371" t="s">
        <v>80</v>
      </c>
      <c r="F13" s="371" t="s">
        <v>63</v>
      </c>
      <c r="G13" s="373">
        <v>8</v>
      </c>
      <c r="H13" s="373" t="s">
        <v>77</v>
      </c>
      <c r="I13" s="371" t="s">
        <v>624</v>
      </c>
      <c r="J13" s="374" t="s">
        <v>717</v>
      </c>
      <c r="K13" s="375" t="s">
        <v>718</v>
      </c>
      <c r="L13" s="372" t="s">
        <v>577</v>
      </c>
      <c r="M13" s="372" t="s">
        <v>578</v>
      </c>
      <c r="N13" s="371" t="s">
        <v>624</v>
      </c>
      <c r="O13" s="372">
        <v>3</v>
      </c>
      <c r="P13" s="376">
        <v>2</v>
      </c>
      <c r="Q13" s="376">
        <v>5</v>
      </c>
      <c r="R13" s="376">
        <v>4</v>
      </c>
      <c r="S13" s="377"/>
      <c r="T13" s="723"/>
      <c r="U13" s="736"/>
      <c r="V13" s="736"/>
      <c r="W13" s="736"/>
    </row>
    <row r="14" spans="1:23">
      <c r="A14" s="371" t="s">
        <v>572</v>
      </c>
      <c r="B14" s="372" t="s">
        <v>112</v>
      </c>
      <c r="C14" s="372">
        <v>20242</v>
      </c>
      <c r="D14" s="371" t="s">
        <v>38</v>
      </c>
      <c r="E14" s="371" t="s">
        <v>80</v>
      </c>
      <c r="F14" s="371" t="s">
        <v>88</v>
      </c>
      <c r="G14" s="373">
        <v>8</v>
      </c>
      <c r="H14" s="373" t="s">
        <v>41</v>
      </c>
      <c r="I14" s="371" t="s">
        <v>624</v>
      </c>
      <c r="J14" s="374" t="s">
        <v>821</v>
      </c>
      <c r="K14" s="375" t="s">
        <v>718</v>
      </c>
      <c r="L14" s="372" t="s">
        <v>577</v>
      </c>
      <c r="M14" s="372" t="s">
        <v>578</v>
      </c>
      <c r="N14" s="371" t="s">
        <v>624</v>
      </c>
      <c r="O14" s="372">
        <v>3</v>
      </c>
      <c r="P14" s="376">
        <v>2</v>
      </c>
      <c r="Q14" s="376">
        <v>5</v>
      </c>
      <c r="R14" s="376">
        <v>4</v>
      </c>
      <c r="S14" s="377"/>
      <c r="T14" s="721" t="s">
        <v>1218</v>
      </c>
      <c r="U14" s="735">
        <v>1</v>
      </c>
      <c r="V14" s="735" t="s">
        <v>203</v>
      </c>
      <c r="W14" s="735">
        <v>10</v>
      </c>
    </row>
    <row r="15" spans="1:23">
      <c r="A15" s="371" t="s">
        <v>572</v>
      </c>
      <c r="B15" s="372" t="s">
        <v>112</v>
      </c>
      <c r="C15" s="372">
        <v>20242</v>
      </c>
      <c r="D15" s="371" t="s">
        <v>38</v>
      </c>
      <c r="E15" s="371" t="s">
        <v>80</v>
      </c>
      <c r="F15" s="371" t="s">
        <v>88</v>
      </c>
      <c r="G15" s="373">
        <v>8</v>
      </c>
      <c r="H15" s="373" t="s">
        <v>813</v>
      </c>
      <c r="I15" s="371" t="s">
        <v>624</v>
      </c>
      <c r="J15" s="374" t="s">
        <v>821</v>
      </c>
      <c r="K15" s="375" t="s">
        <v>718</v>
      </c>
      <c r="L15" s="372" t="s">
        <v>577</v>
      </c>
      <c r="M15" s="372" t="s">
        <v>578</v>
      </c>
      <c r="N15" s="371" t="s">
        <v>624</v>
      </c>
      <c r="O15" s="372">
        <v>3</v>
      </c>
      <c r="P15" s="376">
        <v>2</v>
      </c>
      <c r="Q15" s="376">
        <v>5</v>
      </c>
      <c r="R15" s="376">
        <v>4</v>
      </c>
      <c r="S15" s="377"/>
      <c r="T15" s="723"/>
      <c r="U15" s="736"/>
      <c r="V15" s="736"/>
      <c r="W15" s="736"/>
    </row>
    <row r="16" spans="1:23" ht="41.25">
      <c r="A16" s="371" t="s">
        <v>572</v>
      </c>
      <c r="B16" s="372" t="s">
        <v>59</v>
      </c>
      <c r="C16" s="372">
        <v>202011</v>
      </c>
      <c r="D16" s="371" t="s">
        <v>38</v>
      </c>
      <c r="E16" s="371" t="s">
        <v>80</v>
      </c>
      <c r="F16" s="371" t="s">
        <v>90</v>
      </c>
      <c r="G16" s="373">
        <v>8</v>
      </c>
      <c r="H16" s="373" t="s">
        <v>41</v>
      </c>
      <c r="I16" s="371" t="s">
        <v>579</v>
      </c>
      <c r="J16" s="374" t="s">
        <v>911</v>
      </c>
      <c r="K16" s="375" t="s">
        <v>912</v>
      </c>
      <c r="L16" s="372" t="s">
        <v>710</v>
      </c>
      <c r="M16" s="372" t="s">
        <v>578</v>
      </c>
      <c r="N16" s="371" t="s">
        <v>579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1219</v>
      </c>
      <c r="U16" s="389">
        <v>1</v>
      </c>
      <c r="V16" s="389" t="s">
        <v>203</v>
      </c>
      <c r="W16" s="389">
        <v>5</v>
      </c>
    </row>
    <row r="17" spans="1:23">
      <c r="A17" s="371" t="s">
        <v>572</v>
      </c>
      <c r="B17" s="372" t="s">
        <v>89</v>
      </c>
      <c r="C17" s="372">
        <v>20242</v>
      </c>
      <c r="D17" s="371" t="s">
        <v>38</v>
      </c>
      <c r="E17" s="371" t="s">
        <v>80</v>
      </c>
      <c r="F17" s="371" t="s">
        <v>90</v>
      </c>
      <c r="G17" s="373">
        <v>4</v>
      </c>
      <c r="H17" s="373" t="s">
        <v>41</v>
      </c>
      <c r="I17" s="371" t="s">
        <v>579</v>
      </c>
      <c r="J17" s="374" t="s">
        <v>866</v>
      </c>
      <c r="K17" s="375" t="s">
        <v>1220</v>
      </c>
      <c r="L17" s="372" t="s">
        <v>637</v>
      </c>
      <c r="M17" s="372" t="s">
        <v>831</v>
      </c>
      <c r="N17" s="371" t="s">
        <v>579</v>
      </c>
      <c r="O17" s="372">
        <v>2</v>
      </c>
      <c r="P17" s="376">
        <v>2</v>
      </c>
      <c r="Q17" s="376">
        <v>4</v>
      </c>
      <c r="R17" s="376">
        <v>3</v>
      </c>
      <c r="S17" s="377"/>
      <c r="T17" s="721" t="s">
        <v>1219</v>
      </c>
      <c r="U17" s="695">
        <v>1</v>
      </c>
      <c r="V17" s="695" t="s">
        <v>203</v>
      </c>
      <c r="W17" s="695">
        <v>9</v>
      </c>
    </row>
    <row r="18" spans="1:23">
      <c r="A18" s="371" t="s">
        <v>572</v>
      </c>
      <c r="B18" s="372" t="s">
        <v>89</v>
      </c>
      <c r="C18" s="372">
        <v>20242</v>
      </c>
      <c r="D18" s="371" t="s">
        <v>38</v>
      </c>
      <c r="E18" s="371" t="s">
        <v>80</v>
      </c>
      <c r="F18" s="371" t="s">
        <v>90</v>
      </c>
      <c r="G18" s="373">
        <v>5</v>
      </c>
      <c r="H18" s="373" t="s">
        <v>41</v>
      </c>
      <c r="I18" s="371" t="s">
        <v>579</v>
      </c>
      <c r="J18" s="374" t="s">
        <v>878</v>
      </c>
      <c r="K18" s="375" t="s">
        <v>1221</v>
      </c>
      <c r="L18" s="372" t="s">
        <v>637</v>
      </c>
      <c r="M18" s="372" t="s">
        <v>831</v>
      </c>
      <c r="N18" s="371" t="s">
        <v>579</v>
      </c>
      <c r="O18" s="372">
        <v>3</v>
      </c>
      <c r="P18" s="376">
        <v>2</v>
      </c>
      <c r="Q18" s="376">
        <v>5</v>
      </c>
      <c r="R18" s="376">
        <v>4</v>
      </c>
      <c r="S18" s="377"/>
      <c r="T18" s="723"/>
      <c r="U18" s="697"/>
      <c r="V18" s="697"/>
      <c r="W18" s="697"/>
    </row>
    <row r="19" spans="1:23" ht="41.25">
      <c r="A19" s="371" t="s">
        <v>572</v>
      </c>
      <c r="B19" s="372" t="s">
        <v>89</v>
      </c>
      <c r="C19" s="372">
        <v>20242</v>
      </c>
      <c r="D19" s="371" t="s">
        <v>38</v>
      </c>
      <c r="E19" s="371" t="s">
        <v>80</v>
      </c>
      <c r="F19" s="371" t="s">
        <v>90</v>
      </c>
      <c r="G19" s="373">
        <v>3</v>
      </c>
      <c r="H19" s="373" t="s">
        <v>41</v>
      </c>
      <c r="I19" s="371" t="s">
        <v>579</v>
      </c>
      <c r="J19" s="374" t="s">
        <v>860</v>
      </c>
      <c r="K19" s="375" t="s">
        <v>861</v>
      </c>
      <c r="L19" s="372" t="s">
        <v>637</v>
      </c>
      <c r="M19" s="372" t="s">
        <v>831</v>
      </c>
      <c r="N19" s="371" t="s">
        <v>579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1219</v>
      </c>
      <c r="U19" s="389">
        <v>1</v>
      </c>
      <c r="V19" s="389" t="s">
        <v>203</v>
      </c>
      <c r="W19" s="389">
        <v>4</v>
      </c>
    </row>
    <row r="20" spans="1:23" ht="41.25">
      <c r="A20" s="371" t="s">
        <v>572</v>
      </c>
      <c r="B20" s="372" t="s">
        <v>89</v>
      </c>
      <c r="C20" s="372">
        <v>20242</v>
      </c>
      <c r="D20" s="371" t="s">
        <v>38</v>
      </c>
      <c r="E20" s="371" t="s">
        <v>80</v>
      </c>
      <c r="F20" s="371" t="s">
        <v>90</v>
      </c>
      <c r="G20" s="373">
        <v>6</v>
      </c>
      <c r="H20" s="373" t="s">
        <v>41</v>
      </c>
      <c r="I20" s="371" t="s">
        <v>579</v>
      </c>
      <c r="J20" s="374" t="s">
        <v>891</v>
      </c>
      <c r="K20" s="375" t="s">
        <v>1222</v>
      </c>
      <c r="L20" s="372" t="s">
        <v>637</v>
      </c>
      <c r="M20" s="372" t="s">
        <v>831</v>
      </c>
      <c r="N20" s="371" t="s">
        <v>579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1219</v>
      </c>
      <c r="U20" s="389">
        <v>1</v>
      </c>
      <c r="V20" s="389" t="s">
        <v>203</v>
      </c>
      <c r="W20" s="389">
        <v>4</v>
      </c>
    </row>
    <row r="21" spans="1:23" ht="41.25">
      <c r="A21" s="371" t="s">
        <v>572</v>
      </c>
      <c r="B21" s="372" t="s">
        <v>89</v>
      </c>
      <c r="C21" s="372">
        <v>20242</v>
      </c>
      <c r="D21" s="371" t="s">
        <v>38</v>
      </c>
      <c r="E21" s="371" t="s">
        <v>80</v>
      </c>
      <c r="F21" s="371" t="s">
        <v>90</v>
      </c>
      <c r="G21" s="373">
        <v>7</v>
      </c>
      <c r="H21" s="373" t="s">
        <v>41</v>
      </c>
      <c r="I21" s="371" t="s">
        <v>579</v>
      </c>
      <c r="J21" s="374" t="s">
        <v>906</v>
      </c>
      <c r="K21" s="375" t="s">
        <v>1223</v>
      </c>
      <c r="L21" s="372" t="s">
        <v>637</v>
      </c>
      <c r="M21" s="372" t="s">
        <v>831</v>
      </c>
      <c r="N21" s="371" t="s">
        <v>579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1219</v>
      </c>
      <c r="U21" s="695">
        <v>1</v>
      </c>
      <c r="V21" s="695" t="s">
        <v>203</v>
      </c>
      <c r="W21" s="695">
        <v>8</v>
      </c>
    </row>
    <row r="22" spans="1:23" ht="41.25">
      <c r="A22" s="371" t="s">
        <v>572</v>
      </c>
      <c r="B22" s="372" t="s">
        <v>59</v>
      </c>
      <c r="C22" s="372">
        <v>202011</v>
      </c>
      <c r="D22" s="371" t="s">
        <v>38</v>
      </c>
      <c r="E22" s="371" t="s">
        <v>80</v>
      </c>
      <c r="F22" s="371" t="s">
        <v>90</v>
      </c>
      <c r="G22" s="373">
        <v>8</v>
      </c>
      <c r="H22" s="373" t="s">
        <v>41</v>
      </c>
      <c r="I22" s="371" t="s">
        <v>579</v>
      </c>
      <c r="J22" s="374" t="s">
        <v>916</v>
      </c>
      <c r="K22" s="375" t="s">
        <v>1223</v>
      </c>
      <c r="L22" s="372" t="s">
        <v>710</v>
      </c>
      <c r="M22" s="372" t="s">
        <v>578</v>
      </c>
      <c r="N22" s="371" t="s">
        <v>579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1219</v>
      </c>
      <c r="U22" s="697"/>
      <c r="V22" s="697"/>
      <c r="W22" s="697"/>
    </row>
    <row r="23" spans="1:23" ht="54.75">
      <c r="A23" s="371" t="s">
        <v>572</v>
      </c>
      <c r="B23" s="372" t="s">
        <v>89</v>
      </c>
      <c r="C23" s="372">
        <v>20242</v>
      </c>
      <c r="D23" s="371" t="s">
        <v>38</v>
      </c>
      <c r="E23" s="371" t="s">
        <v>80</v>
      </c>
      <c r="F23" s="371" t="s">
        <v>90</v>
      </c>
      <c r="G23" s="373">
        <v>7</v>
      </c>
      <c r="H23" s="373" t="s">
        <v>41</v>
      </c>
      <c r="I23" s="371" t="s">
        <v>624</v>
      </c>
      <c r="J23" s="374" t="s">
        <v>910</v>
      </c>
      <c r="K23" s="375" t="s">
        <v>1224</v>
      </c>
      <c r="L23" s="372" t="s">
        <v>830</v>
      </c>
      <c r="M23" s="372" t="s">
        <v>831</v>
      </c>
      <c r="N23" s="371" t="s">
        <v>624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1225</v>
      </c>
      <c r="U23" s="389">
        <v>1</v>
      </c>
      <c r="V23" s="389" t="s">
        <v>203</v>
      </c>
      <c r="W23" s="389">
        <v>5</v>
      </c>
    </row>
    <row r="24" spans="1:23">
      <c r="A24" s="371" t="s">
        <v>572</v>
      </c>
      <c r="B24" s="384" t="s">
        <v>92</v>
      </c>
      <c r="C24" s="372">
        <v>20251</v>
      </c>
      <c r="D24" s="371" t="s">
        <v>38</v>
      </c>
      <c r="E24" s="371" t="s">
        <v>80</v>
      </c>
      <c r="F24" s="385" t="s">
        <v>93</v>
      </c>
      <c r="G24" s="386">
        <v>1</v>
      </c>
      <c r="H24" s="386" t="s">
        <v>41</v>
      </c>
      <c r="I24" s="387" t="s">
        <v>197</v>
      </c>
      <c r="J24" s="385" t="s">
        <v>1226</v>
      </c>
      <c r="K24" s="384" t="s">
        <v>937</v>
      </c>
      <c r="L24" s="372" t="s">
        <v>577</v>
      </c>
      <c r="M24" s="372" t="s">
        <v>934</v>
      </c>
      <c r="N24" s="387" t="s">
        <v>197</v>
      </c>
      <c r="O24" s="385">
        <v>2</v>
      </c>
      <c r="P24" s="386">
        <v>2</v>
      </c>
      <c r="Q24" s="376">
        <v>4</v>
      </c>
      <c r="R24" s="386">
        <v>3</v>
      </c>
      <c r="S24" s="377"/>
      <c r="T24" s="721" t="s">
        <v>1227</v>
      </c>
      <c r="U24" s="695">
        <v>1</v>
      </c>
      <c r="V24" s="695" t="s">
        <v>203</v>
      </c>
      <c r="W24" s="695">
        <v>8</v>
      </c>
    </row>
    <row r="25" spans="1:23">
      <c r="A25" s="371" t="s">
        <v>572</v>
      </c>
      <c r="B25" s="384" t="s">
        <v>94</v>
      </c>
      <c r="C25" s="385" t="s">
        <v>62</v>
      </c>
      <c r="D25" s="371" t="s">
        <v>38</v>
      </c>
      <c r="E25" s="371" t="s">
        <v>80</v>
      </c>
      <c r="F25" s="385" t="s">
        <v>95</v>
      </c>
      <c r="G25" s="386">
        <v>1</v>
      </c>
      <c r="H25" s="386" t="s">
        <v>41</v>
      </c>
      <c r="I25" s="387" t="s">
        <v>197</v>
      </c>
      <c r="J25" s="385" t="s">
        <v>1228</v>
      </c>
      <c r="K25" s="384" t="s">
        <v>937</v>
      </c>
      <c r="L25" s="372" t="s">
        <v>577</v>
      </c>
      <c r="M25" s="372" t="s">
        <v>934</v>
      </c>
      <c r="N25" s="387" t="s">
        <v>197</v>
      </c>
      <c r="O25" s="385">
        <v>2</v>
      </c>
      <c r="P25" s="386">
        <v>2</v>
      </c>
      <c r="Q25" s="376">
        <v>4</v>
      </c>
      <c r="R25" s="386">
        <v>3</v>
      </c>
      <c r="S25" s="377"/>
      <c r="T25" s="722"/>
      <c r="U25" s="696"/>
      <c r="V25" s="696"/>
      <c r="W25" s="696"/>
    </row>
    <row r="26" spans="1:23" ht="25.5" customHeight="1">
      <c r="A26" s="371" t="s">
        <v>572</v>
      </c>
      <c r="B26" s="371" t="s">
        <v>61</v>
      </c>
      <c r="C26" s="371">
        <v>20242</v>
      </c>
      <c r="D26" s="371" t="s">
        <v>44</v>
      </c>
      <c r="E26" s="371" t="s">
        <v>80</v>
      </c>
      <c r="F26" s="371" t="s">
        <v>63</v>
      </c>
      <c r="G26" s="373">
        <v>3</v>
      </c>
      <c r="H26" s="373" t="s">
        <v>41</v>
      </c>
      <c r="I26" s="371" t="s">
        <v>579</v>
      </c>
      <c r="J26" s="374" t="s">
        <v>630</v>
      </c>
      <c r="K26" s="390" t="s">
        <v>631</v>
      </c>
      <c r="L26" s="371" t="s">
        <v>586</v>
      </c>
      <c r="M26" s="371" t="s">
        <v>578</v>
      </c>
      <c r="N26" s="371" t="s">
        <v>579</v>
      </c>
      <c r="O26" s="371">
        <v>2</v>
      </c>
      <c r="P26" s="373">
        <v>2</v>
      </c>
      <c r="Q26" s="373">
        <v>4</v>
      </c>
      <c r="R26" s="373">
        <v>3</v>
      </c>
      <c r="S26" s="377"/>
      <c r="T26" s="692" t="s">
        <v>1229</v>
      </c>
      <c r="U26" s="695">
        <v>1</v>
      </c>
      <c r="V26" s="695" t="s">
        <v>1230</v>
      </c>
      <c r="W26" s="695">
        <v>16</v>
      </c>
    </row>
    <row r="27" spans="1:23">
      <c r="A27" s="371" t="s">
        <v>572</v>
      </c>
      <c r="B27" s="371" t="s">
        <v>61</v>
      </c>
      <c r="C27" s="371">
        <v>20242</v>
      </c>
      <c r="D27" s="371" t="s">
        <v>44</v>
      </c>
      <c r="E27" s="371" t="s">
        <v>80</v>
      </c>
      <c r="F27" s="371" t="s">
        <v>63</v>
      </c>
      <c r="G27" s="373">
        <v>3</v>
      </c>
      <c r="H27" s="373" t="s">
        <v>51</v>
      </c>
      <c r="I27" s="371" t="s">
        <v>579</v>
      </c>
      <c r="J27" s="374" t="s">
        <v>630</v>
      </c>
      <c r="K27" s="390" t="s">
        <v>631</v>
      </c>
      <c r="L27" s="371" t="s">
        <v>586</v>
      </c>
      <c r="M27" s="371" t="s">
        <v>578</v>
      </c>
      <c r="N27" s="371" t="s">
        <v>579</v>
      </c>
      <c r="O27" s="371">
        <v>2</v>
      </c>
      <c r="P27" s="373">
        <v>2</v>
      </c>
      <c r="Q27" s="373">
        <v>4</v>
      </c>
      <c r="R27" s="373">
        <v>3</v>
      </c>
      <c r="S27" s="377"/>
      <c r="T27" s="693"/>
      <c r="U27" s="696"/>
      <c r="V27" s="696"/>
      <c r="W27" s="696"/>
    </row>
    <row r="28" spans="1:23">
      <c r="A28" s="371" t="s">
        <v>572</v>
      </c>
      <c r="B28" s="371" t="s">
        <v>61</v>
      </c>
      <c r="C28" s="371">
        <v>20242</v>
      </c>
      <c r="D28" s="371" t="s">
        <v>44</v>
      </c>
      <c r="E28" s="371" t="s">
        <v>80</v>
      </c>
      <c r="F28" s="371" t="s">
        <v>63</v>
      </c>
      <c r="G28" s="373">
        <v>3</v>
      </c>
      <c r="H28" s="373" t="s">
        <v>57</v>
      </c>
      <c r="I28" s="371" t="s">
        <v>579</v>
      </c>
      <c r="J28" s="374" t="s">
        <v>630</v>
      </c>
      <c r="K28" s="390" t="s">
        <v>631</v>
      </c>
      <c r="L28" s="371" t="s">
        <v>586</v>
      </c>
      <c r="M28" s="371" t="s">
        <v>578</v>
      </c>
      <c r="N28" s="371" t="s">
        <v>579</v>
      </c>
      <c r="O28" s="371">
        <v>2</v>
      </c>
      <c r="P28" s="373">
        <v>2</v>
      </c>
      <c r="Q28" s="373">
        <v>4</v>
      </c>
      <c r="R28" s="373">
        <v>3</v>
      </c>
      <c r="S28" s="377"/>
      <c r="T28" s="693"/>
      <c r="U28" s="696"/>
      <c r="V28" s="696"/>
      <c r="W28" s="696"/>
    </row>
    <row r="29" spans="1:23">
      <c r="A29" s="371" t="s">
        <v>572</v>
      </c>
      <c r="B29" s="371" t="s">
        <v>61</v>
      </c>
      <c r="C29" s="371">
        <v>20242</v>
      </c>
      <c r="D29" s="371" t="s">
        <v>44</v>
      </c>
      <c r="E29" s="371" t="s">
        <v>80</v>
      </c>
      <c r="F29" s="371" t="s">
        <v>63</v>
      </c>
      <c r="G29" s="373">
        <v>3</v>
      </c>
      <c r="H29" s="373" t="s">
        <v>66</v>
      </c>
      <c r="I29" s="371" t="s">
        <v>579</v>
      </c>
      <c r="J29" s="374" t="s">
        <v>630</v>
      </c>
      <c r="K29" s="390" t="s">
        <v>631</v>
      </c>
      <c r="L29" s="371" t="s">
        <v>586</v>
      </c>
      <c r="M29" s="371" t="s">
        <v>578</v>
      </c>
      <c r="N29" s="371" t="s">
        <v>579</v>
      </c>
      <c r="O29" s="371">
        <v>2</v>
      </c>
      <c r="P29" s="373">
        <v>2</v>
      </c>
      <c r="Q29" s="373">
        <v>4</v>
      </c>
      <c r="R29" s="373">
        <v>3</v>
      </c>
      <c r="S29" s="377"/>
      <c r="T29" s="694"/>
      <c r="U29" s="697"/>
      <c r="V29" s="697"/>
      <c r="W29" s="697"/>
    </row>
    <row r="30" spans="1:23" ht="15" customHeight="1">
      <c r="A30" s="371" t="s">
        <v>572</v>
      </c>
      <c r="B30" s="371" t="s">
        <v>61</v>
      </c>
      <c r="C30" s="371">
        <v>20242</v>
      </c>
      <c r="D30" s="371" t="s">
        <v>44</v>
      </c>
      <c r="E30" s="371" t="s">
        <v>80</v>
      </c>
      <c r="F30" s="371" t="s">
        <v>63</v>
      </c>
      <c r="G30" s="373">
        <v>3</v>
      </c>
      <c r="H30" s="391" t="s">
        <v>77</v>
      </c>
      <c r="I30" s="371" t="s">
        <v>624</v>
      </c>
      <c r="J30" s="374" t="s">
        <v>628</v>
      </c>
      <c r="K30" s="390" t="s">
        <v>631</v>
      </c>
      <c r="L30" s="371" t="s">
        <v>586</v>
      </c>
      <c r="M30" s="371" t="s">
        <v>578</v>
      </c>
      <c r="N30" s="371" t="s">
        <v>624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1229</v>
      </c>
      <c r="U30" s="392">
        <v>1</v>
      </c>
      <c r="V30" s="393" t="s">
        <v>1230</v>
      </c>
      <c r="W30" s="393">
        <v>4</v>
      </c>
    </row>
    <row r="31" spans="1:23">
      <c r="A31" s="371" t="s">
        <v>572</v>
      </c>
      <c r="B31" s="371" t="s">
        <v>89</v>
      </c>
      <c r="C31" s="371">
        <v>20242</v>
      </c>
      <c r="D31" s="371" t="s">
        <v>44</v>
      </c>
      <c r="E31" s="371" t="s">
        <v>80</v>
      </c>
      <c r="F31" s="371" t="s">
        <v>90</v>
      </c>
      <c r="G31" s="373">
        <v>3</v>
      </c>
      <c r="H31" s="373" t="s">
        <v>41</v>
      </c>
      <c r="I31" s="371" t="s">
        <v>579</v>
      </c>
      <c r="J31" s="374" t="s">
        <v>856</v>
      </c>
      <c r="K31" s="390" t="s">
        <v>1231</v>
      </c>
      <c r="L31" s="371" t="s">
        <v>586</v>
      </c>
      <c r="M31" s="371" t="s">
        <v>831</v>
      </c>
      <c r="N31" s="371" t="s">
        <v>579</v>
      </c>
      <c r="O31" s="371">
        <v>2</v>
      </c>
      <c r="P31" s="373">
        <v>2</v>
      </c>
      <c r="Q31" s="373">
        <v>4</v>
      </c>
      <c r="R31" s="373">
        <v>3</v>
      </c>
      <c r="S31" s="377"/>
      <c r="T31" s="692" t="s">
        <v>1229</v>
      </c>
      <c r="U31" s="705">
        <v>1</v>
      </c>
      <c r="V31" s="705" t="s">
        <v>199</v>
      </c>
      <c r="W31" s="705">
        <v>32</v>
      </c>
    </row>
    <row r="32" spans="1:23">
      <c r="A32" s="371" t="s">
        <v>572</v>
      </c>
      <c r="B32" s="371" t="s">
        <v>89</v>
      </c>
      <c r="C32" s="371">
        <v>20242</v>
      </c>
      <c r="D32" s="371" t="s">
        <v>44</v>
      </c>
      <c r="E32" s="371" t="s">
        <v>80</v>
      </c>
      <c r="F32" s="371" t="s">
        <v>90</v>
      </c>
      <c r="G32" s="373">
        <v>3</v>
      </c>
      <c r="H32" s="373" t="s">
        <v>51</v>
      </c>
      <c r="I32" s="371" t="s">
        <v>579</v>
      </c>
      <c r="J32" s="374" t="s">
        <v>856</v>
      </c>
      <c r="K32" s="390" t="s">
        <v>1231</v>
      </c>
      <c r="L32" s="371" t="s">
        <v>586</v>
      </c>
      <c r="M32" s="371" t="s">
        <v>831</v>
      </c>
      <c r="N32" s="371" t="s">
        <v>579</v>
      </c>
      <c r="O32" s="371">
        <v>2</v>
      </c>
      <c r="P32" s="373">
        <v>2</v>
      </c>
      <c r="Q32" s="373">
        <v>4</v>
      </c>
      <c r="R32" s="373">
        <v>3</v>
      </c>
      <c r="S32" s="377"/>
      <c r="T32" s="693"/>
      <c r="U32" s="705"/>
      <c r="V32" s="705"/>
      <c r="W32" s="705"/>
    </row>
    <row r="33" spans="1:23">
      <c r="A33" s="371" t="s">
        <v>572</v>
      </c>
      <c r="B33" s="371" t="s">
        <v>89</v>
      </c>
      <c r="C33" s="371">
        <v>20242</v>
      </c>
      <c r="D33" s="371" t="s">
        <v>44</v>
      </c>
      <c r="E33" s="371" t="s">
        <v>80</v>
      </c>
      <c r="F33" s="371" t="s">
        <v>90</v>
      </c>
      <c r="G33" s="373">
        <v>3</v>
      </c>
      <c r="H33" s="373" t="s">
        <v>57</v>
      </c>
      <c r="I33" s="371" t="s">
        <v>579</v>
      </c>
      <c r="J33" s="374" t="s">
        <v>856</v>
      </c>
      <c r="K33" s="390" t="s">
        <v>1231</v>
      </c>
      <c r="L33" s="371" t="s">
        <v>586</v>
      </c>
      <c r="M33" s="371" t="s">
        <v>831</v>
      </c>
      <c r="N33" s="371" t="s">
        <v>579</v>
      </c>
      <c r="O33" s="371">
        <v>2</v>
      </c>
      <c r="P33" s="373">
        <v>2</v>
      </c>
      <c r="Q33" s="373">
        <v>4</v>
      </c>
      <c r="R33" s="373">
        <v>3</v>
      </c>
      <c r="S33" s="377"/>
      <c r="T33" s="693"/>
      <c r="U33" s="705"/>
      <c r="V33" s="705"/>
      <c r="W33" s="705"/>
    </row>
    <row r="34" spans="1:23">
      <c r="A34" s="371" t="s">
        <v>572</v>
      </c>
      <c r="B34" s="394" t="s">
        <v>87</v>
      </c>
      <c r="C34" s="371">
        <v>20242</v>
      </c>
      <c r="D34" s="371" t="s">
        <v>44</v>
      </c>
      <c r="E34" s="371" t="s">
        <v>62</v>
      </c>
      <c r="F34" s="371" t="s">
        <v>88</v>
      </c>
      <c r="G34" s="373">
        <v>1</v>
      </c>
      <c r="H34" s="373" t="s">
        <v>41</v>
      </c>
      <c r="I34" s="371" t="s">
        <v>579</v>
      </c>
      <c r="J34" s="374" t="s">
        <v>728</v>
      </c>
      <c r="K34" s="394" t="s">
        <v>729</v>
      </c>
      <c r="L34" s="371" t="s">
        <v>586</v>
      </c>
      <c r="M34" s="371" t="s">
        <v>578</v>
      </c>
      <c r="N34" s="371" t="s">
        <v>579</v>
      </c>
      <c r="O34" s="371">
        <v>2</v>
      </c>
      <c r="P34" s="373">
        <v>2</v>
      </c>
      <c r="Q34" s="373">
        <v>4</v>
      </c>
      <c r="R34" s="373">
        <v>4</v>
      </c>
      <c r="S34" s="377"/>
      <c r="T34" s="693"/>
      <c r="U34" s="705"/>
      <c r="V34" s="705"/>
      <c r="W34" s="705"/>
    </row>
    <row r="35" spans="1:23">
      <c r="A35" s="371" t="s">
        <v>572</v>
      </c>
      <c r="B35" s="394" t="s">
        <v>87</v>
      </c>
      <c r="C35" s="371">
        <v>20242</v>
      </c>
      <c r="D35" s="371" t="s">
        <v>44</v>
      </c>
      <c r="E35" s="371" t="s">
        <v>62</v>
      </c>
      <c r="F35" s="371" t="s">
        <v>88</v>
      </c>
      <c r="G35" s="373">
        <v>1</v>
      </c>
      <c r="H35" s="373" t="s">
        <v>51</v>
      </c>
      <c r="I35" s="371" t="s">
        <v>579</v>
      </c>
      <c r="J35" s="374" t="s">
        <v>728</v>
      </c>
      <c r="K35" s="394" t="s">
        <v>729</v>
      </c>
      <c r="L35" s="371" t="s">
        <v>586</v>
      </c>
      <c r="M35" s="371" t="s">
        <v>578</v>
      </c>
      <c r="N35" s="371" t="s">
        <v>579</v>
      </c>
      <c r="O35" s="371">
        <v>2</v>
      </c>
      <c r="P35" s="373">
        <v>2</v>
      </c>
      <c r="Q35" s="373">
        <v>4</v>
      </c>
      <c r="R35" s="373">
        <v>4</v>
      </c>
      <c r="S35" s="377"/>
      <c r="T35" s="693"/>
      <c r="U35" s="705"/>
      <c r="V35" s="705"/>
      <c r="W35" s="705"/>
    </row>
    <row r="36" spans="1:23">
      <c r="A36" s="371" t="s">
        <v>572</v>
      </c>
      <c r="B36" s="394" t="s">
        <v>87</v>
      </c>
      <c r="C36" s="371">
        <v>20242</v>
      </c>
      <c r="D36" s="371" t="s">
        <v>44</v>
      </c>
      <c r="E36" s="371" t="s">
        <v>62</v>
      </c>
      <c r="F36" s="371" t="s">
        <v>88</v>
      </c>
      <c r="G36" s="373">
        <v>1</v>
      </c>
      <c r="H36" s="373" t="s">
        <v>57</v>
      </c>
      <c r="I36" s="371" t="s">
        <v>579</v>
      </c>
      <c r="J36" s="374" t="s">
        <v>728</v>
      </c>
      <c r="K36" s="394" t="s">
        <v>729</v>
      </c>
      <c r="L36" s="371" t="s">
        <v>586</v>
      </c>
      <c r="M36" s="371" t="s">
        <v>578</v>
      </c>
      <c r="N36" s="371" t="s">
        <v>579</v>
      </c>
      <c r="O36" s="371">
        <v>2</v>
      </c>
      <c r="P36" s="373">
        <v>2</v>
      </c>
      <c r="Q36" s="373">
        <v>4</v>
      </c>
      <c r="R36" s="373">
        <v>4</v>
      </c>
      <c r="S36" s="377"/>
      <c r="T36" s="693"/>
      <c r="U36" s="705"/>
      <c r="V36" s="705"/>
      <c r="W36" s="705"/>
    </row>
    <row r="37" spans="1:23">
      <c r="A37" s="371" t="s">
        <v>572</v>
      </c>
      <c r="B37" s="394" t="s">
        <v>87</v>
      </c>
      <c r="C37" s="371">
        <v>20242</v>
      </c>
      <c r="D37" s="371" t="s">
        <v>44</v>
      </c>
      <c r="E37" s="371" t="s">
        <v>62</v>
      </c>
      <c r="F37" s="371" t="s">
        <v>88</v>
      </c>
      <c r="G37" s="373">
        <v>1</v>
      </c>
      <c r="H37" s="373" t="s">
        <v>66</v>
      </c>
      <c r="I37" s="371" t="s">
        <v>579</v>
      </c>
      <c r="J37" s="374" t="s">
        <v>728</v>
      </c>
      <c r="K37" s="394" t="s">
        <v>729</v>
      </c>
      <c r="L37" s="371" t="s">
        <v>586</v>
      </c>
      <c r="M37" s="371" t="s">
        <v>578</v>
      </c>
      <c r="N37" s="371" t="s">
        <v>579</v>
      </c>
      <c r="O37" s="371">
        <v>2</v>
      </c>
      <c r="P37" s="373">
        <v>2</v>
      </c>
      <c r="Q37" s="373">
        <v>4</v>
      </c>
      <c r="R37" s="373">
        <v>4</v>
      </c>
      <c r="S37" s="377"/>
      <c r="T37" s="693"/>
      <c r="U37" s="705"/>
      <c r="V37" s="705"/>
      <c r="W37" s="705"/>
    </row>
    <row r="38" spans="1:23">
      <c r="A38" s="371" t="s">
        <v>572</v>
      </c>
      <c r="B38" s="394" t="s">
        <v>87</v>
      </c>
      <c r="C38" s="371">
        <v>20242</v>
      </c>
      <c r="D38" s="371" t="s">
        <v>44</v>
      </c>
      <c r="E38" s="371" t="s">
        <v>62</v>
      </c>
      <c r="F38" s="371" t="s">
        <v>88</v>
      </c>
      <c r="G38" s="373">
        <v>1</v>
      </c>
      <c r="H38" s="373" t="s">
        <v>77</v>
      </c>
      <c r="I38" s="371" t="s">
        <v>579</v>
      </c>
      <c r="J38" s="374" t="s">
        <v>728</v>
      </c>
      <c r="K38" s="394" t="s">
        <v>729</v>
      </c>
      <c r="L38" s="371" t="s">
        <v>586</v>
      </c>
      <c r="M38" s="371" t="s">
        <v>578</v>
      </c>
      <c r="N38" s="371" t="s">
        <v>579</v>
      </c>
      <c r="O38" s="371">
        <v>2</v>
      </c>
      <c r="P38" s="373">
        <v>2</v>
      </c>
      <c r="Q38" s="373">
        <v>4</v>
      </c>
      <c r="R38" s="373">
        <v>4</v>
      </c>
      <c r="S38" s="377"/>
      <c r="T38" s="694"/>
      <c r="U38" s="705"/>
      <c r="V38" s="705"/>
      <c r="W38" s="705"/>
    </row>
    <row r="39" spans="1:23" ht="54.75">
      <c r="A39" s="371" t="s">
        <v>572</v>
      </c>
      <c r="B39" s="394" t="s">
        <v>61</v>
      </c>
      <c r="C39" s="371">
        <v>20242</v>
      </c>
      <c r="D39" s="371" t="s">
        <v>44</v>
      </c>
      <c r="E39" s="371" t="s">
        <v>80</v>
      </c>
      <c r="F39" s="371" t="s">
        <v>63</v>
      </c>
      <c r="G39" s="373">
        <v>2</v>
      </c>
      <c r="H39" s="373" t="s">
        <v>57</v>
      </c>
      <c r="I39" s="371" t="s">
        <v>579</v>
      </c>
      <c r="J39" s="374" t="s">
        <v>615</v>
      </c>
      <c r="K39" s="394" t="s">
        <v>616</v>
      </c>
      <c r="L39" s="371" t="s">
        <v>586</v>
      </c>
      <c r="M39" s="371" t="s">
        <v>578</v>
      </c>
      <c r="N39" s="371" t="s">
        <v>579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1232</v>
      </c>
      <c r="U39" s="389">
        <v>1</v>
      </c>
      <c r="V39" s="389" t="s">
        <v>1230</v>
      </c>
      <c r="W39" s="389">
        <v>4</v>
      </c>
    </row>
    <row r="40" spans="1:23" ht="87" customHeight="1">
      <c r="A40" s="371" t="s">
        <v>572</v>
      </c>
      <c r="B40" s="371" t="s">
        <v>61</v>
      </c>
      <c r="C40" s="371">
        <v>20242</v>
      </c>
      <c r="D40" s="371" t="s">
        <v>44</v>
      </c>
      <c r="E40" s="371" t="s">
        <v>80</v>
      </c>
      <c r="F40" s="371" t="s">
        <v>63</v>
      </c>
      <c r="G40" s="373">
        <v>3</v>
      </c>
      <c r="H40" s="373" t="s">
        <v>41</v>
      </c>
      <c r="I40" s="371" t="s">
        <v>579</v>
      </c>
      <c r="J40" s="374" t="s">
        <v>632</v>
      </c>
      <c r="K40" s="390" t="s">
        <v>633</v>
      </c>
      <c r="L40" s="371" t="s">
        <v>577</v>
      </c>
      <c r="M40" s="371" t="s">
        <v>578</v>
      </c>
      <c r="N40" s="371" t="s">
        <v>579</v>
      </c>
      <c r="O40" s="371">
        <v>2</v>
      </c>
      <c r="P40" s="373">
        <v>2</v>
      </c>
      <c r="Q40" s="373">
        <v>4</v>
      </c>
      <c r="R40" s="373">
        <v>3</v>
      </c>
      <c r="S40" s="377"/>
      <c r="T40" s="692" t="s">
        <v>1233</v>
      </c>
      <c r="U40" s="695">
        <v>1</v>
      </c>
      <c r="V40" s="695" t="s">
        <v>1230</v>
      </c>
      <c r="W40" s="695">
        <v>30</v>
      </c>
    </row>
    <row r="41" spans="1:23">
      <c r="A41" s="371" t="s">
        <v>572</v>
      </c>
      <c r="B41" s="371" t="s">
        <v>61</v>
      </c>
      <c r="C41" s="371">
        <v>20242</v>
      </c>
      <c r="D41" s="371" t="s">
        <v>44</v>
      </c>
      <c r="E41" s="371" t="s">
        <v>80</v>
      </c>
      <c r="F41" s="371" t="s">
        <v>63</v>
      </c>
      <c r="G41" s="373">
        <v>3</v>
      </c>
      <c r="H41" s="373" t="s">
        <v>51</v>
      </c>
      <c r="I41" s="371" t="s">
        <v>579</v>
      </c>
      <c r="J41" s="374" t="s">
        <v>632</v>
      </c>
      <c r="K41" s="390" t="s">
        <v>633</v>
      </c>
      <c r="L41" s="371" t="s">
        <v>577</v>
      </c>
      <c r="M41" s="371" t="s">
        <v>578</v>
      </c>
      <c r="N41" s="371" t="s">
        <v>579</v>
      </c>
      <c r="O41" s="371">
        <v>2</v>
      </c>
      <c r="P41" s="373">
        <v>2</v>
      </c>
      <c r="Q41" s="373">
        <v>4</v>
      </c>
      <c r="R41" s="373">
        <v>3</v>
      </c>
      <c r="S41" s="377"/>
      <c r="T41" s="693"/>
      <c r="U41" s="696"/>
      <c r="V41" s="696"/>
      <c r="W41" s="696"/>
    </row>
    <row r="42" spans="1:23">
      <c r="A42" s="371" t="s">
        <v>572</v>
      </c>
      <c r="B42" s="371" t="s">
        <v>61</v>
      </c>
      <c r="C42" s="371">
        <v>20242</v>
      </c>
      <c r="D42" s="371" t="s">
        <v>44</v>
      </c>
      <c r="E42" s="371" t="s">
        <v>80</v>
      </c>
      <c r="F42" s="371" t="s">
        <v>63</v>
      </c>
      <c r="G42" s="373">
        <v>3</v>
      </c>
      <c r="H42" s="373" t="s">
        <v>57</v>
      </c>
      <c r="I42" s="371" t="s">
        <v>579</v>
      </c>
      <c r="J42" s="374" t="s">
        <v>632</v>
      </c>
      <c r="K42" s="390" t="s">
        <v>633</v>
      </c>
      <c r="L42" s="371" t="s">
        <v>577</v>
      </c>
      <c r="M42" s="371" t="s">
        <v>578</v>
      </c>
      <c r="N42" s="371" t="s">
        <v>579</v>
      </c>
      <c r="O42" s="371">
        <v>2</v>
      </c>
      <c r="P42" s="373">
        <v>2</v>
      </c>
      <c r="Q42" s="373">
        <v>4</v>
      </c>
      <c r="R42" s="373">
        <v>3</v>
      </c>
      <c r="S42" s="377"/>
      <c r="T42" s="693"/>
      <c r="U42" s="696"/>
      <c r="V42" s="696"/>
      <c r="W42" s="696"/>
    </row>
    <row r="43" spans="1:23">
      <c r="A43" s="371" t="s">
        <v>572</v>
      </c>
      <c r="B43" s="371" t="s">
        <v>61</v>
      </c>
      <c r="C43" s="371">
        <v>20242</v>
      </c>
      <c r="D43" s="371" t="s">
        <v>44</v>
      </c>
      <c r="E43" s="371" t="s">
        <v>80</v>
      </c>
      <c r="F43" s="371" t="s">
        <v>63</v>
      </c>
      <c r="G43" s="373">
        <v>3</v>
      </c>
      <c r="H43" s="373" t="s">
        <v>66</v>
      </c>
      <c r="I43" s="371" t="s">
        <v>579</v>
      </c>
      <c r="J43" s="374" t="s">
        <v>632</v>
      </c>
      <c r="K43" s="390" t="s">
        <v>633</v>
      </c>
      <c r="L43" s="371" t="s">
        <v>577</v>
      </c>
      <c r="M43" s="371" t="s">
        <v>578</v>
      </c>
      <c r="N43" s="371" t="s">
        <v>579</v>
      </c>
      <c r="O43" s="371">
        <v>2</v>
      </c>
      <c r="P43" s="373">
        <v>2</v>
      </c>
      <c r="Q43" s="373">
        <v>4</v>
      </c>
      <c r="R43" s="373">
        <v>3</v>
      </c>
      <c r="S43" s="377"/>
      <c r="T43" s="693"/>
      <c r="U43" s="696"/>
      <c r="V43" s="696"/>
      <c r="W43" s="696"/>
    </row>
    <row r="44" spans="1:23">
      <c r="A44" s="371" t="s">
        <v>572</v>
      </c>
      <c r="B44" s="371" t="s">
        <v>61</v>
      </c>
      <c r="C44" s="371">
        <v>20242</v>
      </c>
      <c r="D44" s="371" t="s">
        <v>44</v>
      </c>
      <c r="E44" s="371" t="s">
        <v>80</v>
      </c>
      <c r="F44" s="371" t="s">
        <v>63</v>
      </c>
      <c r="G44" s="373">
        <v>3</v>
      </c>
      <c r="H44" s="373" t="s">
        <v>77</v>
      </c>
      <c r="I44" s="371" t="s">
        <v>579</v>
      </c>
      <c r="J44" s="396" t="s">
        <v>632</v>
      </c>
      <c r="K44" s="397" t="s">
        <v>633</v>
      </c>
      <c r="L44" s="371" t="s">
        <v>577</v>
      </c>
      <c r="M44" s="371" t="s">
        <v>578</v>
      </c>
      <c r="N44" s="371" t="s">
        <v>579</v>
      </c>
      <c r="O44" s="371">
        <v>2</v>
      </c>
      <c r="P44" s="373">
        <v>4</v>
      </c>
      <c r="Q44" s="373">
        <v>6</v>
      </c>
      <c r="R44" s="373">
        <v>3</v>
      </c>
      <c r="S44" s="377"/>
      <c r="T44" s="693"/>
      <c r="U44" s="696"/>
      <c r="V44" s="696"/>
      <c r="W44" s="696"/>
    </row>
    <row r="45" spans="1:23">
      <c r="A45" s="371" t="s">
        <v>572</v>
      </c>
      <c r="B45" s="371" t="s">
        <v>89</v>
      </c>
      <c r="C45" s="371">
        <v>20242</v>
      </c>
      <c r="D45" s="371" t="s">
        <v>44</v>
      </c>
      <c r="E45" s="371" t="s">
        <v>80</v>
      </c>
      <c r="F45" s="371" t="s">
        <v>90</v>
      </c>
      <c r="G45" s="373">
        <v>3</v>
      </c>
      <c r="H45" s="373" t="s">
        <v>41</v>
      </c>
      <c r="I45" s="371" t="s">
        <v>579</v>
      </c>
      <c r="J45" s="374" t="s">
        <v>857</v>
      </c>
      <c r="K45" s="390" t="s">
        <v>1234</v>
      </c>
      <c r="L45" s="371" t="s">
        <v>830</v>
      </c>
      <c r="M45" s="371" t="s">
        <v>831</v>
      </c>
      <c r="N45" s="371" t="s">
        <v>579</v>
      </c>
      <c r="O45" s="371">
        <v>2</v>
      </c>
      <c r="P45" s="373">
        <v>2</v>
      </c>
      <c r="Q45" s="373">
        <v>4</v>
      </c>
      <c r="R45" s="373">
        <v>3</v>
      </c>
      <c r="S45" s="377"/>
      <c r="T45" s="693"/>
      <c r="U45" s="696"/>
      <c r="V45" s="696"/>
      <c r="W45" s="696"/>
    </row>
    <row r="46" spans="1:23">
      <c r="A46" s="371" t="s">
        <v>572</v>
      </c>
      <c r="B46" s="371" t="s">
        <v>89</v>
      </c>
      <c r="C46" s="371">
        <v>20242</v>
      </c>
      <c r="D46" s="371" t="s">
        <v>44</v>
      </c>
      <c r="E46" s="371" t="s">
        <v>80</v>
      </c>
      <c r="F46" s="371" t="s">
        <v>90</v>
      </c>
      <c r="G46" s="373">
        <v>3</v>
      </c>
      <c r="H46" s="373" t="s">
        <v>51</v>
      </c>
      <c r="I46" s="371" t="s">
        <v>579</v>
      </c>
      <c r="J46" s="374" t="s">
        <v>857</v>
      </c>
      <c r="K46" s="390" t="s">
        <v>1234</v>
      </c>
      <c r="L46" s="371" t="s">
        <v>830</v>
      </c>
      <c r="M46" s="371" t="s">
        <v>831</v>
      </c>
      <c r="N46" s="371" t="s">
        <v>579</v>
      </c>
      <c r="O46" s="371">
        <v>2</v>
      </c>
      <c r="P46" s="373">
        <v>2</v>
      </c>
      <c r="Q46" s="373">
        <v>4</v>
      </c>
      <c r="R46" s="373">
        <v>3</v>
      </c>
      <c r="S46" s="377"/>
      <c r="T46" s="694"/>
      <c r="U46" s="697"/>
      <c r="V46" s="697"/>
      <c r="W46" s="697"/>
    </row>
    <row r="47" spans="1:23" ht="54.75">
      <c r="A47" s="371" t="s">
        <v>572</v>
      </c>
      <c r="B47" s="371" t="s">
        <v>89</v>
      </c>
      <c r="C47" s="371">
        <v>20242</v>
      </c>
      <c r="D47" s="371" t="s">
        <v>44</v>
      </c>
      <c r="E47" s="371" t="s">
        <v>80</v>
      </c>
      <c r="F47" s="371" t="s">
        <v>90</v>
      </c>
      <c r="G47" s="373">
        <v>3</v>
      </c>
      <c r="H47" s="373" t="s">
        <v>57</v>
      </c>
      <c r="I47" s="371" t="s">
        <v>579</v>
      </c>
      <c r="J47" s="374" t="s">
        <v>857</v>
      </c>
      <c r="K47" s="390" t="s">
        <v>1234</v>
      </c>
      <c r="L47" s="371" t="s">
        <v>830</v>
      </c>
      <c r="M47" s="371" t="s">
        <v>831</v>
      </c>
      <c r="N47" s="371" t="s">
        <v>579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1233</v>
      </c>
      <c r="U47" s="393">
        <v>1</v>
      </c>
      <c r="V47" s="393" t="s">
        <v>1230</v>
      </c>
      <c r="W47" s="393">
        <v>4</v>
      </c>
    </row>
    <row r="48" spans="1:23">
      <c r="A48" s="371" t="s">
        <v>572</v>
      </c>
      <c r="B48" s="371" t="s">
        <v>61</v>
      </c>
      <c r="C48" s="371">
        <v>20242</v>
      </c>
      <c r="D48" s="371" t="s">
        <v>44</v>
      </c>
      <c r="E48" s="371" t="s">
        <v>80</v>
      </c>
      <c r="F48" s="371" t="s">
        <v>63</v>
      </c>
      <c r="G48" s="373">
        <v>3</v>
      </c>
      <c r="H48" s="373" t="s">
        <v>41</v>
      </c>
      <c r="I48" s="371" t="s">
        <v>579</v>
      </c>
      <c r="J48" s="374" t="s">
        <v>638</v>
      </c>
      <c r="K48" s="390" t="s">
        <v>1235</v>
      </c>
      <c r="L48" s="371" t="s">
        <v>577</v>
      </c>
      <c r="M48" s="371" t="s">
        <v>578</v>
      </c>
      <c r="N48" s="371" t="s">
        <v>579</v>
      </c>
      <c r="O48" s="371">
        <v>2</v>
      </c>
      <c r="P48" s="373">
        <v>2</v>
      </c>
      <c r="Q48" s="373">
        <v>4</v>
      </c>
      <c r="R48" s="373">
        <v>3</v>
      </c>
      <c r="S48" s="377"/>
      <c r="T48" s="738" t="s">
        <v>1236</v>
      </c>
      <c r="U48" s="705">
        <v>2</v>
      </c>
      <c r="V48" s="705" t="s">
        <v>1230</v>
      </c>
      <c r="W48" s="705" t="s">
        <v>1237</v>
      </c>
    </row>
    <row r="49" spans="1:23">
      <c r="A49" s="371" t="s">
        <v>572</v>
      </c>
      <c r="B49" s="371" t="s">
        <v>61</v>
      </c>
      <c r="C49" s="371">
        <v>20242</v>
      </c>
      <c r="D49" s="371" t="s">
        <v>44</v>
      </c>
      <c r="E49" s="371" t="s">
        <v>80</v>
      </c>
      <c r="F49" s="371" t="s">
        <v>63</v>
      </c>
      <c r="G49" s="373">
        <v>3</v>
      </c>
      <c r="H49" s="373" t="s">
        <v>51</v>
      </c>
      <c r="I49" s="371" t="s">
        <v>579</v>
      </c>
      <c r="J49" s="374" t="s">
        <v>638</v>
      </c>
      <c r="K49" s="390" t="s">
        <v>1235</v>
      </c>
      <c r="L49" s="371" t="s">
        <v>577</v>
      </c>
      <c r="M49" s="371" t="s">
        <v>578</v>
      </c>
      <c r="N49" s="371" t="s">
        <v>579</v>
      </c>
      <c r="O49" s="371">
        <v>2</v>
      </c>
      <c r="P49" s="373">
        <v>2</v>
      </c>
      <c r="Q49" s="373">
        <v>4</v>
      </c>
      <c r="R49" s="373">
        <v>3</v>
      </c>
      <c r="S49" s="377"/>
      <c r="T49" s="738"/>
      <c r="U49" s="705"/>
      <c r="V49" s="705"/>
      <c r="W49" s="705"/>
    </row>
    <row r="50" spans="1:23">
      <c r="A50" s="371" t="s">
        <v>572</v>
      </c>
      <c r="B50" s="371" t="s">
        <v>61</v>
      </c>
      <c r="C50" s="371">
        <v>20242</v>
      </c>
      <c r="D50" s="371" t="s">
        <v>44</v>
      </c>
      <c r="E50" s="371" t="s">
        <v>80</v>
      </c>
      <c r="F50" s="371" t="s">
        <v>63</v>
      </c>
      <c r="G50" s="373">
        <v>3</v>
      </c>
      <c r="H50" s="373" t="s">
        <v>57</v>
      </c>
      <c r="I50" s="371" t="s">
        <v>579</v>
      </c>
      <c r="J50" s="374" t="s">
        <v>638</v>
      </c>
      <c r="K50" s="390" t="s">
        <v>1235</v>
      </c>
      <c r="L50" s="371" t="s">
        <v>577</v>
      </c>
      <c r="M50" s="371" t="s">
        <v>578</v>
      </c>
      <c r="N50" s="371" t="s">
        <v>579</v>
      </c>
      <c r="O50" s="371">
        <v>2</v>
      </c>
      <c r="P50" s="373">
        <v>2</v>
      </c>
      <c r="Q50" s="373">
        <v>4</v>
      </c>
      <c r="R50" s="373">
        <v>3</v>
      </c>
      <c r="S50" s="377"/>
      <c r="T50" s="738"/>
      <c r="U50" s="705"/>
      <c r="V50" s="705"/>
      <c r="W50" s="705"/>
    </row>
    <row r="51" spans="1:23">
      <c r="A51" s="371" t="s">
        <v>572</v>
      </c>
      <c r="B51" s="371" t="s">
        <v>61</v>
      </c>
      <c r="C51" s="371">
        <v>20242</v>
      </c>
      <c r="D51" s="371" t="s">
        <v>44</v>
      </c>
      <c r="E51" s="371" t="s">
        <v>80</v>
      </c>
      <c r="F51" s="371" t="s">
        <v>63</v>
      </c>
      <c r="G51" s="373">
        <v>3</v>
      </c>
      <c r="H51" s="373" t="s">
        <v>66</v>
      </c>
      <c r="I51" s="371" t="s">
        <v>579</v>
      </c>
      <c r="J51" s="374" t="s">
        <v>638</v>
      </c>
      <c r="K51" s="390" t="s">
        <v>1235</v>
      </c>
      <c r="L51" s="371" t="s">
        <v>577</v>
      </c>
      <c r="M51" s="371" t="s">
        <v>578</v>
      </c>
      <c r="N51" s="371" t="s">
        <v>579</v>
      </c>
      <c r="O51" s="371">
        <v>2</v>
      </c>
      <c r="P51" s="373">
        <v>2</v>
      </c>
      <c r="Q51" s="373">
        <v>4</v>
      </c>
      <c r="R51" s="373">
        <v>3</v>
      </c>
      <c r="S51" s="377"/>
      <c r="T51" s="738"/>
      <c r="U51" s="705"/>
      <c r="V51" s="705"/>
      <c r="W51" s="705"/>
    </row>
    <row r="52" spans="1:23">
      <c r="A52" s="371" t="s">
        <v>572</v>
      </c>
      <c r="B52" s="371" t="s">
        <v>61</v>
      </c>
      <c r="C52" s="371">
        <v>20242</v>
      </c>
      <c r="D52" s="371" t="s">
        <v>44</v>
      </c>
      <c r="E52" s="371" t="s">
        <v>80</v>
      </c>
      <c r="F52" s="371" t="s">
        <v>63</v>
      </c>
      <c r="G52" s="373">
        <v>3</v>
      </c>
      <c r="H52" s="373" t="s">
        <v>77</v>
      </c>
      <c r="I52" s="371" t="s">
        <v>579</v>
      </c>
      <c r="J52" s="374" t="s">
        <v>638</v>
      </c>
      <c r="K52" s="390" t="s">
        <v>1235</v>
      </c>
      <c r="L52" s="371" t="s">
        <v>577</v>
      </c>
      <c r="M52" s="371" t="s">
        <v>578</v>
      </c>
      <c r="N52" s="371" t="s">
        <v>579</v>
      </c>
      <c r="O52" s="371">
        <v>2</v>
      </c>
      <c r="P52" s="373">
        <v>4</v>
      </c>
      <c r="Q52" s="373">
        <v>6</v>
      </c>
      <c r="R52" s="373">
        <v>3</v>
      </c>
      <c r="S52" s="377"/>
      <c r="T52" s="738"/>
      <c r="U52" s="705"/>
      <c r="V52" s="705"/>
      <c r="W52" s="705"/>
    </row>
    <row r="53" spans="1:23">
      <c r="A53" s="371" t="s">
        <v>572</v>
      </c>
      <c r="B53" s="394" t="s">
        <v>61</v>
      </c>
      <c r="C53" s="371">
        <v>20242</v>
      </c>
      <c r="D53" s="371" t="s">
        <v>44</v>
      </c>
      <c r="E53" s="371" t="s">
        <v>80</v>
      </c>
      <c r="F53" s="371" t="s">
        <v>63</v>
      </c>
      <c r="G53" s="373">
        <v>2</v>
      </c>
      <c r="H53" s="373" t="s">
        <v>41</v>
      </c>
      <c r="I53" s="371" t="s">
        <v>579</v>
      </c>
      <c r="J53" s="374" t="s">
        <v>622</v>
      </c>
      <c r="K53" s="394" t="s">
        <v>623</v>
      </c>
      <c r="L53" s="371" t="s">
        <v>586</v>
      </c>
      <c r="M53" s="371" t="s">
        <v>578</v>
      </c>
      <c r="N53" s="371" t="s">
        <v>579</v>
      </c>
      <c r="O53" s="371">
        <v>2</v>
      </c>
      <c r="P53" s="373">
        <v>2</v>
      </c>
      <c r="Q53" s="373">
        <v>4</v>
      </c>
      <c r="R53" s="373">
        <v>3</v>
      </c>
      <c r="T53" s="700" t="s">
        <v>1238</v>
      </c>
      <c r="U53" s="689">
        <v>1</v>
      </c>
      <c r="V53" s="689" t="s">
        <v>203</v>
      </c>
      <c r="W53" s="689">
        <v>12</v>
      </c>
    </row>
    <row r="54" spans="1:23">
      <c r="A54" s="371" t="s">
        <v>572</v>
      </c>
      <c r="B54" s="394" t="s">
        <v>61</v>
      </c>
      <c r="C54" s="371">
        <v>20242</v>
      </c>
      <c r="D54" s="371" t="s">
        <v>44</v>
      </c>
      <c r="E54" s="371" t="s">
        <v>80</v>
      </c>
      <c r="F54" s="371" t="s">
        <v>63</v>
      </c>
      <c r="G54" s="373">
        <v>2</v>
      </c>
      <c r="H54" s="373" t="s">
        <v>51</v>
      </c>
      <c r="I54" s="371" t="s">
        <v>579</v>
      </c>
      <c r="J54" s="374" t="s">
        <v>622</v>
      </c>
      <c r="K54" s="394" t="s">
        <v>623</v>
      </c>
      <c r="L54" s="371" t="s">
        <v>586</v>
      </c>
      <c r="M54" s="371" t="s">
        <v>578</v>
      </c>
      <c r="N54" s="371" t="s">
        <v>579</v>
      </c>
      <c r="O54" s="371">
        <v>2</v>
      </c>
      <c r="P54" s="373">
        <v>2</v>
      </c>
      <c r="Q54" s="373">
        <v>4</v>
      </c>
      <c r="R54" s="373">
        <v>3</v>
      </c>
      <c r="T54" s="700"/>
      <c r="U54" s="690"/>
      <c r="V54" s="690"/>
      <c r="W54" s="690"/>
    </row>
    <row r="55" spans="1:23">
      <c r="A55" s="371" t="s">
        <v>572</v>
      </c>
      <c r="B55" s="394" t="s">
        <v>89</v>
      </c>
      <c r="C55" s="371">
        <v>20242</v>
      </c>
      <c r="D55" s="371" t="s">
        <v>44</v>
      </c>
      <c r="E55" s="371" t="s">
        <v>80</v>
      </c>
      <c r="F55" s="371" t="s">
        <v>90</v>
      </c>
      <c r="G55" s="373">
        <v>2</v>
      </c>
      <c r="H55" s="373" t="s">
        <v>41</v>
      </c>
      <c r="I55" s="371" t="s">
        <v>579</v>
      </c>
      <c r="J55" s="374" t="s">
        <v>852</v>
      </c>
      <c r="K55" s="394" t="s">
        <v>1239</v>
      </c>
      <c r="L55" s="371" t="s">
        <v>586</v>
      </c>
      <c r="M55" s="371" t="s">
        <v>831</v>
      </c>
      <c r="N55" s="371" t="s">
        <v>579</v>
      </c>
      <c r="O55" s="371">
        <v>2</v>
      </c>
      <c r="P55" s="373">
        <v>2</v>
      </c>
      <c r="Q55" s="373">
        <v>4</v>
      </c>
      <c r="R55" s="373">
        <v>3</v>
      </c>
      <c r="T55" s="700"/>
      <c r="U55" s="691"/>
      <c r="V55" s="691"/>
      <c r="W55" s="691"/>
    </row>
    <row r="56" spans="1:23">
      <c r="A56" s="371" t="s">
        <v>572</v>
      </c>
      <c r="B56" s="394" t="s">
        <v>61</v>
      </c>
      <c r="C56" s="371">
        <v>20242</v>
      </c>
      <c r="D56" s="371" t="s">
        <v>44</v>
      </c>
      <c r="E56" s="371" t="s">
        <v>39</v>
      </c>
      <c r="F56" s="371" t="s">
        <v>63</v>
      </c>
      <c r="G56" s="373">
        <v>1</v>
      </c>
      <c r="H56" s="373" t="s">
        <v>66</v>
      </c>
      <c r="I56" s="371" t="s">
        <v>579</v>
      </c>
      <c r="J56" s="374" t="s">
        <v>594</v>
      </c>
      <c r="K56" s="394" t="s">
        <v>595</v>
      </c>
      <c r="L56" s="371" t="s">
        <v>586</v>
      </c>
      <c r="M56" s="371" t="s">
        <v>578</v>
      </c>
      <c r="N56" s="371" t="s">
        <v>579</v>
      </c>
      <c r="O56" s="371">
        <v>3</v>
      </c>
      <c r="P56" s="373">
        <v>2</v>
      </c>
      <c r="Q56" s="373">
        <v>5</v>
      </c>
      <c r="R56" s="373">
        <v>4</v>
      </c>
      <c r="T56" s="737" t="s">
        <v>1240</v>
      </c>
      <c r="U56" s="701">
        <v>1</v>
      </c>
      <c r="V56" s="701" t="s">
        <v>1230</v>
      </c>
      <c r="W56" s="701">
        <v>15</v>
      </c>
    </row>
    <row r="57" spans="1:23">
      <c r="A57" s="371" t="s">
        <v>572</v>
      </c>
      <c r="B57" s="394" t="s">
        <v>89</v>
      </c>
      <c r="C57" s="371">
        <v>20242</v>
      </c>
      <c r="D57" s="371" t="s">
        <v>44</v>
      </c>
      <c r="E57" s="371" t="s">
        <v>62</v>
      </c>
      <c r="F57" s="371" t="s">
        <v>90</v>
      </c>
      <c r="G57" s="373">
        <v>1</v>
      </c>
      <c r="H57" s="373" t="s">
        <v>41</v>
      </c>
      <c r="I57" s="371" t="s">
        <v>579</v>
      </c>
      <c r="J57" s="374" t="s">
        <v>837</v>
      </c>
      <c r="K57" s="394" t="s">
        <v>1241</v>
      </c>
      <c r="L57" s="371" t="s">
        <v>586</v>
      </c>
      <c r="M57" s="371" t="s">
        <v>831</v>
      </c>
      <c r="N57" s="371" t="s">
        <v>579</v>
      </c>
      <c r="O57" s="371">
        <v>3</v>
      </c>
      <c r="P57" s="373">
        <v>2</v>
      </c>
      <c r="Q57" s="373">
        <v>5</v>
      </c>
      <c r="R57" s="373">
        <v>4</v>
      </c>
      <c r="T57" s="737"/>
      <c r="U57" s="701"/>
      <c r="V57" s="701"/>
      <c r="W57" s="701"/>
    </row>
    <row r="58" spans="1:23">
      <c r="A58" s="371" t="s">
        <v>572</v>
      </c>
      <c r="B58" s="394" t="s">
        <v>89</v>
      </c>
      <c r="C58" s="371">
        <v>20242</v>
      </c>
      <c r="D58" s="371" t="s">
        <v>44</v>
      </c>
      <c r="E58" s="371" t="s">
        <v>62</v>
      </c>
      <c r="F58" s="371" t="s">
        <v>90</v>
      </c>
      <c r="G58" s="373">
        <v>1</v>
      </c>
      <c r="H58" s="373" t="s">
        <v>66</v>
      </c>
      <c r="I58" s="371" t="s">
        <v>579</v>
      </c>
      <c r="J58" s="374" t="s">
        <v>837</v>
      </c>
      <c r="K58" s="394" t="s">
        <v>1241</v>
      </c>
      <c r="L58" s="371" t="s">
        <v>586</v>
      </c>
      <c r="M58" s="371" t="s">
        <v>831</v>
      </c>
      <c r="N58" s="371" t="s">
        <v>579</v>
      </c>
      <c r="O58" s="371">
        <v>3</v>
      </c>
      <c r="P58" s="373">
        <v>2</v>
      </c>
      <c r="Q58" s="373">
        <v>5</v>
      </c>
      <c r="R58" s="373">
        <v>4</v>
      </c>
      <c r="T58" s="737"/>
      <c r="U58" s="701"/>
      <c r="V58" s="701"/>
      <c r="W58" s="701"/>
    </row>
    <row r="59" spans="1:23" ht="57.75" customHeight="1">
      <c r="A59" s="371" t="s">
        <v>572</v>
      </c>
      <c r="B59" s="394" t="s">
        <v>61</v>
      </c>
      <c r="C59" s="371">
        <v>20242</v>
      </c>
      <c r="D59" s="371" t="s">
        <v>44</v>
      </c>
      <c r="E59" s="371" t="s">
        <v>39</v>
      </c>
      <c r="F59" s="371" t="s">
        <v>63</v>
      </c>
      <c r="G59" s="373">
        <v>1</v>
      </c>
      <c r="H59" s="373" t="s">
        <v>41</v>
      </c>
      <c r="I59" s="371" t="s">
        <v>579</v>
      </c>
      <c r="J59" s="374" t="s">
        <v>584</v>
      </c>
      <c r="K59" s="394" t="s">
        <v>585</v>
      </c>
      <c r="L59" s="371" t="s">
        <v>586</v>
      </c>
      <c r="M59" s="371" t="s">
        <v>578</v>
      </c>
      <c r="N59" s="371" t="s">
        <v>579</v>
      </c>
      <c r="O59" s="371">
        <v>2</v>
      </c>
      <c r="P59" s="373">
        <v>2</v>
      </c>
      <c r="Q59" s="373">
        <v>4</v>
      </c>
      <c r="R59" s="373">
        <v>3</v>
      </c>
      <c r="T59" s="700" t="s">
        <v>1238</v>
      </c>
      <c r="U59" s="701">
        <v>1</v>
      </c>
      <c r="V59" s="701" t="s">
        <v>199</v>
      </c>
      <c r="W59" s="701">
        <v>28</v>
      </c>
    </row>
    <row r="60" spans="1:23">
      <c r="A60" s="371" t="s">
        <v>572</v>
      </c>
      <c r="B60" s="394" t="s">
        <v>61</v>
      </c>
      <c r="C60" s="371">
        <v>20242</v>
      </c>
      <c r="D60" s="371" t="s">
        <v>44</v>
      </c>
      <c r="E60" s="371" t="s">
        <v>39</v>
      </c>
      <c r="F60" s="371" t="s">
        <v>63</v>
      </c>
      <c r="G60" s="373">
        <v>1</v>
      </c>
      <c r="H60" s="373" t="s">
        <v>57</v>
      </c>
      <c r="I60" s="371" t="s">
        <v>579</v>
      </c>
      <c r="J60" s="374" t="s">
        <v>584</v>
      </c>
      <c r="K60" s="394" t="s">
        <v>585</v>
      </c>
      <c r="L60" s="371" t="s">
        <v>586</v>
      </c>
      <c r="M60" s="371" t="s">
        <v>578</v>
      </c>
      <c r="N60" s="371" t="s">
        <v>579</v>
      </c>
      <c r="O60" s="371">
        <v>2</v>
      </c>
      <c r="P60" s="373">
        <v>2</v>
      </c>
      <c r="Q60" s="373">
        <v>4</v>
      </c>
      <c r="R60" s="373">
        <v>3</v>
      </c>
      <c r="T60" s="700"/>
      <c r="U60" s="701"/>
      <c r="V60" s="701"/>
      <c r="W60" s="701"/>
    </row>
    <row r="61" spans="1:23">
      <c r="A61" s="371" t="s">
        <v>572</v>
      </c>
      <c r="B61" s="394" t="s">
        <v>61</v>
      </c>
      <c r="C61" s="371">
        <v>20242</v>
      </c>
      <c r="D61" s="371" t="s">
        <v>44</v>
      </c>
      <c r="E61" s="371" t="s">
        <v>39</v>
      </c>
      <c r="F61" s="371" t="s">
        <v>63</v>
      </c>
      <c r="G61" s="373">
        <v>1</v>
      </c>
      <c r="H61" s="373" t="s">
        <v>66</v>
      </c>
      <c r="I61" s="371" t="s">
        <v>579</v>
      </c>
      <c r="J61" s="374" t="s">
        <v>584</v>
      </c>
      <c r="K61" s="394" t="s">
        <v>585</v>
      </c>
      <c r="L61" s="371" t="s">
        <v>586</v>
      </c>
      <c r="M61" s="371" t="s">
        <v>578</v>
      </c>
      <c r="N61" s="371" t="s">
        <v>579</v>
      </c>
      <c r="O61" s="371">
        <v>2</v>
      </c>
      <c r="P61" s="373">
        <v>2</v>
      </c>
      <c r="Q61" s="373">
        <v>4</v>
      </c>
      <c r="R61" s="373">
        <v>3</v>
      </c>
      <c r="T61" s="700"/>
      <c r="U61" s="701"/>
      <c r="V61" s="701"/>
      <c r="W61" s="701"/>
    </row>
    <row r="62" spans="1:23">
      <c r="A62" s="371" t="s">
        <v>572</v>
      </c>
      <c r="B62" s="394" t="s">
        <v>87</v>
      </c>
      <c r="C62" s="371">
        <v>20242</v>
      </c>
      <c r="D62" s="371" t="s">
        <v>44</v>
      </c>
      <c r="E62" s="371" t="s">
        <v>62</v>
      </c>
      <c r="F62" s="371" t="s">
        <v>88</v>
      </c>
      <c r="G62" s="373">
        <v>1</v>
      </c>
      <c r="H62" s="373" t="s">
        <v>41</v>
      </c>
      <c r="I62" s="371" t="s">
        <v>579</v>
      </c>
      <c r="J62" s="374" t="s">
        <v>730</v>
      </c>
      <c r="K62" s="394" t="s">
        <v>585</v>
      </c>
      <c r="L62" s="371" t="s">
        <v>586</v>
      </c>
      <c r="M62" s="371" t="s">
        <v>578</v>
      </c>
      <c r="N62" s="371" t="s">
        <v>579</v>
      </c>
      <c r="O62" s="371">
        <v>2</v>
      </c>
      <c r="P62" s="373">
        <v>2</v>
      </c>
      <c r="Q62" s="373">
        <v>4</v>
      </c>
      <c r="R62" s="373">
        <v>4</v>
      </c>
      <c r="T62" s="700"/>
      <c r="U62" s="701"/>
      <c r="V62" s="701"/>
      <c r="W62" s="701"/>
    </row>
    <row r="63" spans="1:23">
      <c r="A63" s="371" t="s">
        <v>572</v>
      </c>
      <c r="B63" s="394" t="s">
        <v>87</v>
      </c>
      <c r="C63" s="371">
        <v>20242</v>
      </c>
      <c r="D63" s="371" t="s">
        <v>44</v>
      </c>
      <c r="E63" s="371" t="s">
        <v>62</v>
      </c>
      <c r="F63" s="371" t="s">
        <v>88</v>
      </c>
      <c r="G63" s="373">
        <v>1</v>
      </c>
      <c r="H63" s="373" t="s">
        <v>51</v>
      </c>
      <c r="I63" s="371" t="s">
        <v>579</v>
      </c>
      <c r="J63" s="374" t="s">
        <v>730</v>
      </c>
      <c r="K63" s="394" t="s">
        <v>585</v>
      </c>
      <c r="L63" s="371" t="s">
        <v>586</v>
      </c>
      <c r="M63" s="371" t="s">
        <v>578</v>
      </c>
      <c r="N63" s="371" t="s">
        <v>579</v>
      </c>
      <c r="O63" s="371">
        <v>2</v>
      </c>
      <c r="P63" s="373">
        <v>2</v>
      </c>
      <c r="Q63" s="373">
        <v>4</v>
      </c>
      <c r="R63" s="373">
        <v>4</v>
      </c>
      <c r="T63" s="700"/>
      <c r="U63" s="701"/>
      <c r="V63" s="701"/>
      <c r="W63" s="701"/>
    </row>
    <row r="64" spans="1:23">
      <c r="A64" s="371" t="s">
        <v>572</v>
      </c>
      <c r="B64" s="394" t="s">
        <v>87</v>
      </c>
      <c r="C64" s="371">
        <v>20242</v>
      </c>
      <c r="D64" s="371" t="s">
        <v>44</v>
      </c>
      <c r="E64" s="371" t="s">
        <v>62</v>
      </c>
      <c r="F64" s="371" t="s">
        <v>88</v>
      </c>
      <c r="G64" s="373">
        <v>1</v>
      </c>
      <c r="H64" s="373" t="s">
        <v>57</v>
      </c>
      <c r="I64" s="371" t="s">
        <v>579</v>
      </c>
      <c r="J64" s="374" t="s">
        <v>730</v>
      </c>
      <c r="K64" s="394" t="s">
        <v>585</v>
      </c>
      <c r="L64" s="371" t="s">
        <v>586</v>
      </c>
      <c r="M64" s="371" t="s">
        <v>578</v>
      </c>
      <c r="N64" s="371" t="s">
        <v>579</v>
      </c>
      <c r="O64" s="371">
        <v>2</v>
      </c>
      <c r="P64" s="373">
        <v>2</v>
      </c>
      <c r="Q64" s="373">
        <v>4</v>
      </c>
      <c r="R64" s="373">
        <v>4</v>
      </c>
      <c r="T64" s="700"/>
      <c r="U64" s="701"/>
      <c r="V64" s="701"/>
      <c r="W64" s="701"/>
    </row>
    <row r="65" spans="1:24">
      <c r="A65" s="371" t="s">
        <v>572</v>
      </c>
      <c r="B65" s="394" t="s">
        <v>87</v>
      </c>
      <c r="C65" s="371">
        <v>20242</v>
      </c>
      <c r="D65" s="371" t="s">
        <v>44</v>
      </c>
      <c r="E65" s="371" t="s">
        <v>62</v>
      </c>
      <c r="F65" s="371" t="s">
        <v>88</v>
      </c>
      <c r="G65" s="373">
        <v>1</v>
      </c>
      <c r="H65" s="373" t="s">
        <v>66</v>
      </c>
      <c r="I65" s="371" t="s">
        <v>579</v>
      </c>
      <c r="J65" s="374" t="s">
        <v>730</v>
      </c>
      <c r="K65" s="394" t="s">
        <v>585</v>
      </c>
      <c r="L65" s="371" t="s">
        <v>586</v>
      </c>
      <c r="M65" s="371" t="s">
        <v>578</v>
      </c>
      <c r="N65" s="371" t="s">
        <v>579</v>
      </c>
      <c r="O65" s="371">
        <v>2</v>
      </c>
      <c r="P65" s="373">
        <v>2</v>
      </c>
      <c r="Q65" s="373">
        <v>4</v>
      </c>
      <c r="R65" s="373">
        <v>4</v>
      </c>
      <c r="T65" s="700"/>
      <c r="U65" s="701"/>
      <c r="V65" s="701"/>
      <c r="W65" s="701"/>
    </row>
    <row r="66" spans="1:24" s="366" customFormat="1">
      <c r="A66" s="371" t="s">
        <v>1242</v>
      </c>
      <c r="B66" s="394" t="s">
        <v>89</v>
      </c>
      <c r="C66" s="371">
        <v>20242</v>
      </c>
      <c r="D66" s="371" t="s">
        <v>44</v>
      </c>
      <c r="E66" s="371" t="s">
        <v>80</v>
      </c>
      <c r="F66" s="371" t="s">
        <v>90</v>
      </c>
      <c r="G66" s="373">
        <v>2</v>
      </c>
      <c r="H66" s="373" t="s">
        <v>51</v>
      </c>
      <c r="I66" s="371" t="s">
        <v>579</v>
      </c>
      <c r="J66" s="374" t="s">
        <v>849</v>
      </c>
      <c r="K66" s="394" t="s">
        <v>1243</v>
      </c>
      <c r="L66" s="371" t="s">
        <v>586</v>
      </c>
      <c r="M66" s="371" t="s">
        <v>831</v>
      </c>
      <c r="N66" s="371" t="s">
        <v>579</v>
      </c>
      <c r="O66" s="371">
        <v>3</v>
      </c>
      <c r="P66" s="373">
        <v>2</v>
      </c>
      <c r="Q66" s="373">
        <v>5</v>
      </c>
      <c r="R66" s="373">
        <v>4</v>
      </c>
      <c r="S66"/>
      <c r="T66" s="700" t="s">
        <v>1244</v>
      </c>
      <c r="U66" s="701">
        <v>2</v>
      </c>
      <c r="V66" s="701" t="s">
        <v>1230</v>
      </c>
      <c r="W66" s="701" t="s">
        <v>1245</v>
      </c>
      <c r="X66"/>
    </row>
    <row r="67" spans="1:24" s="366" customFormat="1">
      <c r="A67" s="371" t="s">
        <v>572</v>
      </c>
      <c r="B67" s="394" t="s">
        <v>61</v>
      </c>
      <c r="C67" s="371">
        <v>20242</v>
      </c>
      <c r="D67" s="371" t="s">
        <v>44</v>
      </c>
      <c r="E67" s="371" t="s">
        <v>39</v>
      </c>
      <c r="F67" s="371" t="s">
        <v>63</v>
      </c>
      <c r="G67" s="373">
        <v>1</v>
      </c>
      <c r="H67" s="373" t="s">
        <v>41</v>
      </c>
      <c r="I67" s="371" t="s">
        <v>579</v>
      </c>
      <c r="J67" s="374" t="s">
        <v>590</v>
      </c>
      <c r="K67" s="394" t="s">
        <v>1246</v>
      </c>
      <c r="L67" s="371" t="s">
        <v>586</v>
      </c>
      <c r="M67" s="371" t="s">
        <v>578</v>
      </c>
      <c r="N67" s="371" t="s">
        <v>579</v>
      </c>
      <c r="O67" s="371">
        <v>3</v>
      </c>
      <c r="P67" s="373">
        <v>2</v>
      </c>
      <c r="Q67" s="373">
        <v>5</v>
      </c>
      <c r="R67" s="373">
        <v>4</v>
      </c>
      <c r="S67"/>
      <c r="T67" s="700"/>
      <c r="U67" s="701"/>
      <c r="V67" s="701"/>
      <c r="W67" s="701"/>
      <c r="X67"/>
    </row>
    <row r="68" spans="1:24" ht="87" customHeight="1">
      <c r="A68" s="371" t="s">
        <v>572</v>
      </c>
      <c r="B68" s="394" t="s">
        <v>87</v>
      </c>
      <c r="C68" s="371">
        <v>20242</v>
      </c>
      <c r="D68" s="371" t="s">
        <v>44</v>
      </c>
      <c r="E68" s="371" t="s">
        <v>62</v>
      </c>
      <c r="F68" s="371" t="s">
        <v>88</v>
      </c>
      <c r="G68" s="373">
        <v>1</v>
      </c>
      <c r="H68" s="373" t="s">
        <v>51</v>
      </c>
      <c r="I68" s="371" t="s">
        <v>579</v>
      </c>
      <c r="J68" s="374" t="s">
        <v>733</v>
      </c>
      <c r="K68" s="394" t="s">
        <v>591</v>
      </c>
      <c r="L68" s="371" t="s">
        <v>586</v>
      </c>
      <c r="M68" s="371" t="s">
        <v>578</v>
      </c>
      <c r="N68" s="371" t="s">
        <v>579</v>
      </c>
      <c r="O68" s="371">
        <v>3</v>
      </c>
      <c r="P68" s="373">
        <v>2</v>
      </c>
      <c r="Q68" s="373">
        <v>5</v>
      </c>
      <c r="R68" s="373">
        <v>4</v>
      </c>
      <c r="T68" s="700"/>
      <c r="U68" s="701"/>
      <c r="V68" s="701"/>
      <c r="W68" s="701"/>
    </row>
    <row r="69" spans="1:24">
      <c r="A69" s="371" t="s">
        <v>572</v>
      </c>
      <c r="B69" s="394" t="s">
        <v>87</v>
      </c>
      <c r="C69" s="371">
        <v>20242</v>
      </c>
      <c r="D69" s="371" t="s">
        <v>44</v>
      </c>
      <c r="E69" s="371" t="s">
        <v>62</v>
      </c>
      <c r="F69" s="371" t="s">
        <v>88</v>
      </c>
      <c r="G69" s="373">
        <v>1</v>
      </c>
      <c r="H69" s="373" t="s">
        <v>57</v>
      </c>
      <c r="I69" s="371" t="s">
        <v>579</v>
      </c>
      <c r="J69" s="374" t="s">
        <v>733</v>
      </c>
      <c r="K69" s="394" t="s">
        <v>591</v>
      </c>
      <c r="L69" s="371" t="s">
        <v>586</v>
      </c>
      <c r="M69" s="371" t="s">
        <v>578</v>
      </c>
      <c r="N69" s="371" t="s">
        <v>579</v>
      </c>
      <c r="O69" s="371">
        <v>3</v>
      </c>
      <c r="P69" s="373">
        <v>2</v>
      </c>
      <c r="Q69" s="373">
        <v>5</v>
      </c>
      <c r="R69" s="373">
        <v>4</v>
      </c>
      <c r="T69" s="700"/>
      <c r="U69" s="701"/>
      <c r="V69" s="701"/>
      <c r="W69" s="701"/>
    </row>
    <row r="70" spans="1:24">
      <c r="A70" s="371" t="s">
        <v>572</v>
      </c>
      <c r="B70" s="394" t="s">
        <v>87</v>
      </c>
      <c r="C70" s="371">
        <v>20242</v>
      </c>
      <c r="D70" s="371" t="s">
        <v>44</v>
      </c>
      <c r="E70" s="371" t="s">
        <v>62</v>
      </c>
      <c r="F70" s="371" t="s">
        <v>88</v>
      </c>
      <c r="G70" s="373">
        <v>1</v>
      </c>
      <c r="H70" s="373" t="s">
        <v>77</v>
      </c>
      <c r="I70" s="371" t="s">
        <v>579</v>
      </c>
      <c r="J70" s="374" t="s">
        <v>733</v>
      </c>
      <c r="K70" s="394" t="s">
        <v>591</v>
      </c>
      <c r="L70" s="371" t="s">
        <v>586</v>
      </c>
      <c r="M70" s="371" t="s">
        <v>578</v>
      </c>
      <c r="N70" s="371" t="s">
        <v>579</v>
      </c>
      <c r="O70" s="371">
        <v>3</v>
      </c>
      <c r="P70" s="373">
        <v>2</v>
      </c>
      <c r="Q70" s="373">
        <v>5</v>
      </c>
      <c r="R70" s="373">
        <v>4</v>
      </c>
      <c r="T70" s="700"/>
      <c r="U70" s="701"/>
      <c r="V70" s="701"/>
      <c r="W70" s="701"/>
    </row>
    <row r="71" spans="1:24" ht="43.5" customHeight="1">
      <c r="A71" s="371" t="s">
        <v>572</v>
      </c>
      <c r="B71" s="394" t="s">
        <v>87</v>
      </c>
      <c r="C71" s="371">
        <v>20242</v>
      </c>
      <c r="D71" s="371" t="s">
        <v>44</v>
      </c>
      <c r="E71" s="371" t="s">
        <v>62</v>
      </c>
      <c r="F71" s="371" t="s">
        <v>88</v>
      </c>
      <c r="G71" s="373">
        <v>1</v>
      </c>
      <c r="H71" s="373" t="s">
        <v>41</v>
      </c>
      <c r="I71" s="371" t="s">
        <v>579</v>
      </c>
      <c r="J71" s="374" t="s">
        <v>734</v>
      </c>
      <c r="K71" s="394" t="s">
        <v>593</v>
      </c>
      <c r="L71" s="371" t="s">
        <v>586</v>
      </c>
      <c r="M71" s="371" t="s">
        <v>578</v>
      </c>
      <c r="N71" s="371" t="s">
        <v>579</v>
      </c>
      <c r="O71" s="371">
        <v>2</v>
      </c>
      <c r="P71" s="373">
        <v>2</v>
      </c>
      <c r="Q71" s="373">
        <v>4</v>
      </c>
      <c r="R71" s="373">
        <v>4</v>
      </c>
      <c r="T71" s="702" t="s">
        <v>1247</v>
      </c>
      <c r="U71" s="689">
        <v>1</v>
      </c>
      <c r="V71" s="689" t="s">
        <v>199</v>
      </c>
      <c r="W71" s="689">
        <v>30</v>
      </c>
    </row>
    <row r="72" spans="1:24">
      <c r="A72" s="371" t="s">
        <v>572</v>
      </c>
      <c r="B72" s="394" t="s">
        <v>87</v>
      </c>
      <c r="C72" s="371">
        <v>20242</v>
      </c>
      <c r="D72" s="371" t="s">
        <v>44</v>
      </c>
      <c r="E72" s="371" t="s">
        <v>62</v>
      </c>
      <c r="F72" s="371" t="s">
        <v>88</v>
      </c>
      <c r="G72" s="373">
        <v>1</v>
      </c>
      <c r="H72" s="373" t="s">
        <v>51</v>
      </c>
      <c r="I72" s="371" t="s">
        <v>579</v>
      </c>
      <c r="J72" s="374" t="s">
        <v>734</v>
      </c>
      <c r="K72" s="394" t="s">
        <v>593</v>
      </c>
      <c r="L72" s="371" t="s">
        <v>586</v>
      </c>
      <c r="M72" s="371" t="s">
        <v>578</v>
      </c>
      <c r="N72" s="371" t="s">
        <v>579</v>
      </c>
      <c r="O72" s="371">
        <v>2</v>
      </c>
      <c r="P72" s="373">
        <v>2</v>
      </c>
      <c r="Q72" s="373">
        <v>4</v>
      </c>
      <c r="R72" s="373">
        <v>4</v>
      </c>
      <c r="T72" s="703"/>
      <c r="U72" s="690"/>
      <c r="V72" s="690"/>
      <c r="W72" s="690"/>
    </row>
    <row r="73" spans="1:24">
      <c r="A73" s="371" t="s">
        <v>572</v>
      </c>
      <c r="B73" s="394" t="s">
        <v>87</v>
      </c>
      <c r="C73" s="371">
        <v>20242</v>
      </c>
      <c r="D73" s="371" t="s">
        <v>44</v>
      </c>
      <c r="E73" s="371" t="s">
        <v>62</v>
      </c>
      <c r="F73" s="371" t="s">
        <v>88</v>
      </c>
      <c r="G73" s="373">
        <v>1</v>
      </c>
      <c r="H73" s="373" t="s">
        <v>57</v>
      </c>
      <c r="I73" s="371" t="s">
        <v>579</v>
      </c>
      <c r="J73" s="374" t="s">
        <v>734</v>
      </c>
      <c r="K73" s="394" t="s">
        <v>593</v>
      </c>
      <c r="L73" s="371" t="s">
        <v>586</v>
      </c>
      <c r="M73" s="371" t="s">
        <v>578</v>
      </c>
      <c r="N73" s="371" t="s">
        <v>579</v>
      </c>
      <c r="O73" s="371">
        <v>2</v>
      </c>
      <c r="P73" s="373">
        <v>2</v>
      </c>
      <c r="Q73" s="373">
        <v>4</v>
      </c>
      <c r="R73" s="373">
        <v>4</v>
      </c>
      <c r="T73" s="703"/>
      <c r="U73" s="690"/>
      <c r="V73" s="690"/>
      <c r="W73" s="690"/>
    </row>
    <row r="74" spans="1:24">
      <c r="A74" s="371" t="s">
        <v>572</v>
      </c>
      <c r="B74" s="394" t="s">
        <v>87</v>
      </c>
      <c r="C74" s="371">
        <v>20242</v>
      </c>
      <c r="D74" s="371" t="s">
        <v>44</v>
      </c>
      <c r="E74" s="371" t="s">
        <v>62</v>
      </c>
      <c r="F74" s="371" t="s">
        <v>88</v>
      </c>
      <c r="G74" s="373">
        <v>1</v>
      </c>
      <c r="H74" s="373" t="s">
        <v>66</v>
      </c>
      <c r="I74" s="371" t="s">
        <v>579</v>
      </c>
      <c r="J74" s="374" t="s">
        <v>734</v>
      </c>
      <c r="K74" s="394" t="s">
        <v>593</v>
      </c>
      <c r="L74" s="371" t="s">
        <v>586</v>
      </c>
      <c r="M74" s="371" t="s">
        <v>578</v>
      </c>
      <c r="N74" s="371" t="s">
        <v>579</v>
      </c>
      <c r="O74" s="371">
        <v>2</v>
      </c>
      <c r="P74" s="373">
        <v>2</v>
      </c>
      <c r="Q74" s="373">
        <v>4</v>
      </c>
      <c r="R74" s="373">
        <v>4</v>
      </c>
      <c r="T74" s="703"/>
      <c r="U74" s="690"/>
      <c r="V74" s="690"/>
      <c r="W74" s="690"/>
    </row>
    <row r="75" spans="1:24">
      <c r="A75" s="371" t="s">
        <v>572</v>
      </c>
      <c r="B75" s="394" t="s">
        <v>87</v>
      </c>
      <c r="C75" s="371">
        <v>20242</v>
      </c>
      <c r="D75" s="371" t="s">
        <v>44</v>
      </c>
      <c r="E75" s="371" t="s">
        <v>62</v>
      </c>
      <c r="F75" s="371" t="s">
        <v>88</v>
      </c>
      <c r="G75" s="373">
        <v>1</v>
      </c>
      <c r="H75" s="373" t="s">
        <v>77</v>
      </c>
      <c r="I75" s="371" t="s">
        <v>579</v>
      </c>
      <c r="J75" s="374" t="s">
        <v>734</v>
      </c>
      <c r="K75" s="394" t="s">
        <v>593</v>
      </c>
      <c r="L75" s="371" t="s">
        <v>586</v>
      </c>
      <c r="M75" s="371" t="s">
        <v>578</v>
      </c>
      <c r="N75" s="371" t="s">
        <v>579</v>
      </c>
      <c r="O75" s="371">
        <v>2</v>
      </c>
      <c r="P75" s="373">
        <v>2</v>
      </c>
      <c r="Q75" s="373">
        <v>4</v>
      </c>
      <c r="R75" s="373">
        <v>4</v>
      </c>
      <c r="T75" s="703"/>
      <c r="U75" s="690"/>
      <c r="V75" s="690"/>
      <c r="W75" s="690"/>
    </row>
    <row r="76" spans="1:24">
      <c r="A76" s="371" t="s">
        <v>572</v>
      </c>
      <c r="B76" s="394" t="s">
        <v>89</v>
      </c>
      <c r="C76" s="371">
        <v>20242</v>
      </c>
      <c r="D76" s="371" t="s">
        <v>44</v>
      </c>
      <c r="E76" s="371" t="s">
        <v>62</v>
      </c>
      <c r="F76" s="371" t="s">
        <v>90</v>
      </c>
      <c r="G76" s="373">
        <v>1</v>
      </c>
      <c r="H76" s="373" t="s">
        <v>57</v>
      </c>
      <c r="I76" s="371" t="s">
        <v>579</v>
      </c>
      <c r="J76" s="374" t="s">
        <v>836</v>
      </c>
      <c r="K76" s="394" t="s">
        <v>1248</v>
      </c>
      <c r="L76" s="371" t="s">
        <v>586</v>
      </c>
      <c r="M76" s="371" t="s">
        <v>831</v>
      </c>
      <c r="N76" s="371" t="s">
        <v>579</v>
      </c>
      <c r="O76" s="371">
        <v>3</v>
      </c>
      <c r="P76" s="373">
        <v>2</v>
      </c>
      <c r="Q76" s="373">
        <v>5</v>
      </c>
      <c r="R76" s="373">
        <v>4</v>
      </c>
      <c r="T76" s="703"/>
      <c r="U76" s="690"/>
      <c r="V76" s="690"/>
      <c r="W76" s="690"/>
    </row>
    <row r="77" spans="1:24">
      <c r="A77" s="371" t="s">
        <v>572</v>
      </c>
      <c r="B77" s="394" t="s">
        <v>89</v>
      </c>
      <c r="C77" s="371">
        <v>20242</v>
      </c>
      <c r="D77" s="371" t="s">
        <v>44</v>
      </c>
      <c r="E77" s="371" t="s">
        <v>62</v>
      </c>
      <c r="F77" s="371" t="s">
        <v>90</v>
      </c>
      <c r="G77" s="373">
        <v>1</v>
      </c>
      <c r="H77" s="373" t="s">
        <v>66</v>
      </c>
      <c r="I77" s="371" t="s">
        <v>579</v>
      </c>
      <c r="J77" s="374" t="s">
        <v>836</v>
      </c>
      <c r="K77" s="394" t="s">
        <v>1248</v>
      </c>
      <c r="L77" s="371" t="s">
        <v>586</v>
      </c>
      <c r="M77" s="371" t="s">
        <v>831</v>
      </c>
      <c r="N77" s="371" t="s">
        <v>579</v>
      </c>
      <c r="O77" s="371">
        <v>3</v>
      </c>
      <c r="P77" s="373">
        <v>2</v>
      </c>
      <c r="Q77" s="373">
        <v>5</v>
      </c>
      <c r="R77" s="373">
        <v>4</v>
      </c>
      <c r="T77" s="704"/>
      <c r="U77" s="691"/>
      <c r="V77" s="691"/>
      <c r="W77" s="691"/>
    </row>
    <row r="78" spans="1:24" ht="41.25">
      <c r="A78" s="371" t="s">
        <v>572</v>
      </c>
      <c r="B78" s="394" t="s">
        <v>61</v>
      </c>
      <c r="C78" s="371">
        <v>20242</v>
      </c>
      <c r="D78" s="371" t="s">
        <v>44</v>
      </c>
      <c r="E78" s="371" t="s">
        <v>39</v>
      </c>
      <c r="F78" s="371" t="s">
        <v>63</v>
      </c>
      <c r="G78" s="373">
        <v>1</v>
      </c>
      <c r="H78" s="373" t="s">
        <v>66</v>
      </c>
      <c r="I78" s="371" t="s">
        <v>579</v>
      </c>
      <c r="J78" s="374" t="s">
        <v>592</v>
      </c>
      <c r="K78" s="394" t="s">
        <v>593</v>
      </c>
      <c r="L78" s="371" t="s">
        <v>586</v>
      </c>
      <c r="M78" s="371" t="s">
        <v>578</v>
      </c>
      <c r="N78" s="371" t="s">
        <v>579</v>
      </c>
      <c r="O78" s="371">
        <v>3</v>
      </c>
      <c r="P78" s="373">
        <v>2</v>
      </c>
      <c r="Q78" s="373">
        <v>5</v>
      </c>
      <c r="R78" s="373">
        <v>4</v>
      </c>
      <c r="T78" s="364" t="s">
        <v>1247</v>
      </c>
      <c r="U78" s="351">
        <v>1</v>
      </c>
      <c r="V78" s="351" t="s">
        <v>1230</v>
      </c>
      <c r="W78" s="351">
        <v>5</v>
      </c>
    </row>
    <row r="79" spans="1:24" ht="54.75">
      <c r="A79" s="371" t="s">
        <v>572</v>
      </c>
      <c r="B79" s="394" t="s">
        <v>87</v>
      </c>
      <c r="C79" s="371">
        <v>20242</v>
      </c>
      <c r="D79" s="371" t="s">
        <v>44</v>
      </c>
      <c r="E79" s="371" t="s">
        <v>62</v>
      </c>
      <c r="F79" s="371" t="s">
        <v>88</v>
      </c>
      <c r="G79" s="373">
        <v>1</v>
      </c>
      <c r="H79" s="373" t="s">
        <v>41</v>
      </c>
      <c r="I79" s="371" t="s">
        <v>579</v>
      </c>
      <c r="J79" s="374" t="s">
        <v>731</v>
      </c>
      <c r="K79" s="394" t="s">
        <v>732</v>
      </c>
      <c r="L79" s="371" t="s">
        <v>577</v>
      </c>
      <c r="M79" s="371" t="s">
        <v>578</v>
      </c>
      <c r="N79" s="371" t="s">
        <v>579</v>
      </c>
      <c r="O79" s="371">
        <v>3</v>
      </c>
      <c r="P79" s="373">
        <v>2</v>
      </c>
      <c r="Q79" s="373">
        <v>5</v>
      </c>
      <c r="R79" s="373">
        <v>4</v>
      </c>
      <c r="T79" s="364" t="s">
        <v>1249</v>
      </c>
      <c r="U79" s="689">
        <v>1</v>
      </c>
      <c r="V79" s="689" t="s">
        <v>1230</v>
      </c>
      <c r="W79" s="689">
        <v>15</v>
      </c>
    </row>
    <row r="80" spans="1:24" ht="54.75">
      <c r="A80" s="371" t="s">
        <v>572</v>
      </c>
      <c r="B80" s="394" t="s">
        <v>87</v>
      </c>
      <c r="C80" s="371">
        <v>20242</v>
      </c>
      <c r="D80" s="371" t="s">
        <v>44</v>
      </c>
      <c r="E80" s="371" t="s">
        <v>62</v>
      </c>
      <c r="F80" s="371" t="s">
        <v>88</v>
      </c>
      <c r="G80" s="373">
        <v>1</v>
      </c>
      <c r="H80" s="373" t="s">
        <v>51</v>
      </c>
      <c r="I80" s="371" t="s">
        <v>579</v>
      </c>
      <c r="J80" s="374" t="s">
        <v>731</v>
      </c>
      <c r="K80" s="394" t="s">
        <v>732</v>
      </c>
      <c r="L80" s="371" t="s">
        <v>577</v>
      </c>
      <c r="M80" s="371" t="s">
        <v>578</v>
      </c>
      <c r="N80" s="371" t="s">
        <v>579</v>
      </c>
      <c r="O80" s="371">
        <v>3</v>
      </c>
      <c r="P80" s="373">
        <v>2</v>
      </c>
      <c r="Q80" s="373">
        <v>5</v>
      </c>
      <c r="R80" s="373">
        <v>4</v>
      </c>
      <c r="T80" s="364" t="s">
        <v>1249</v>
      </c>
      <c r="U80" s="690"/>
      <c r="V80" s="690"/>
      <c r="W80" s="690"/>
    </row>
    <row r="81" spans="1:23" ht="54.75">
      <c r="A81" s="371" t="s">
        <v>572</v>
      </c>
      <c r="B81" s="394" t="s">
        <v>87</v>
      </c>
      <c r="C81" s="371">
        <v>20242</v>
      </c>
      <c r="D81" s="371" t="s">
        <v>44</v>
      </c>
      <c r="E81" s="371" t="s">
        <v>62</v>
      </c>
      <c r="F81" s="371" t="s">
        <v>88</v>
      </c>
      <c r="G81" s="373">
        <v>1</v>
      </c>
      <c r="H81" s="373" t="s">
        <v>57</v>
      </c>
      <c r="I81" s="371" t="s">
        <v>579</v>
      </c>
      <c r="J81" s="374" t="s">
        <v>731</v>
      </c>
      <c r="K81" s="394" t="s">
        <v>732</v>
      </c>
      <c r="L81" s="371" t="s">
        <v>577</v>
      </c>
      <c r="M81" s="371" t="s">
        <v>578</v>
      </c>
      <c r="N81" s="371" t="s">
        <v>579</v>
      </c>
      <c r="O81" s="371">
        <v>3</v>
      </c>
      <c r="P81" s="373">
        <v>2</v>
      </c>
      <c r="Q81" s="373">
        <v>5</v>
      </c>
      <c r="R81" s="373">
        <v>4</v>
      </c>
      <c r="T81" s="364" t="s">
        <v>1249</v>
      </c>
      <c r="U81" s="691"/>
      <c r="V81" s="691"/>
      <c r="W81" s="691"/>
    </row>
    <row r="82" spans="1:23" ht="57.75" customHeight="1">
      <c r="A82" s="371" t="s">
        <v>572</v>
      </c>
      <c r="B82" s="371" t="s">
        <v>61</v>
      </c>
      <c r="C82" s="371">
        <v>20242</v>
      </c>
      <c r="D82" s="371" t="s">
        <v>44</v>
      </c>
      <c r="E82" s="371" t="s">
        <v>80</v>
      </c>
      <c r="F82" s="371" t="s">
        <v>63</v>
      </c>
      <c r="G82" s="373">
        <v>3</v>
      </c>
      <c r="H82" s="373" t="s">
        <v>66</v>
      </c>
      <c r="I82" s="371" t="s">
        <v>579</v>
      </c>
      <c r="J82" s="374" t="s">
        <v>635</v>
      </c>
      <c r="K82" s="390" t="s">
        <v>1250</v>
      </c>
      <c r="L82" s="371" t="s">
        <v>637</v>
      </c>
      <c r="M82" s="371" t="s">
        <v>578</v>
      </c>
      <c r="N82" s="371" t="s">
        <v>579</v>
      </c>
      <c r="O82" s="371">
        <v>4</v>
      </c>
      <c r="P82" s="373">
        <v>4</v>
      </c>
      <c r="Q82" s="373">
        <v>8</v>
      </c>
      <c r="R82" s="373">
        <v>6</v>
      </c>
      <c r="T82" s="698" t="s">
        <v>1251</v>
      </c>
      <c r="U82" s="689">
        <v>1</v>
      </c>
      <c r="V82" s="689" t="s">
        <v>1230</v>
      </c>
      <c r="W82" s="689">
        <v>16</v>
      </c>
    </row>
    <row r="83" spans="1:23" ht="57.75" customHeight="1">
      <c r="A83" s="371" t="s">
        <v>572</v>
      </c>
      <c r="B83" s="371" t="s">
        <v>61</v>
      </c>
      <c r="C83" s="371">
        <v>20242</v>
      </c>
      <c r="D83" s="371" t="s">
        <v>44</v>
      </c>
      <c r="E83" s="371" t="s">
        <v>80</v>
      </c>
      <c r="F83" s="371" t="s">
        <v>63</v>
      </c>
      <c r="G83" s="373">
        <v>3</v>
      </c>
      <c r="H83" s="391" t="s">
        <v>77</v>
      </c>
      <c r="I83" s="371" t="s">
        <v>579</v>
      </c>
      <c r="J83" s="374" t="s">
        <v>635</v>
      </c>
      <c r="K83" s="390" t="s">
        <v>1250</v>
      </c>
      <c r="L83" s="371" t="s">
        <v>577</v>
      </c>
      <c r="M83" s="371" t="s">
        <v>578</v>
      </c>
      <c r="N83" s="371" t="s">
        <v>579</v>
      </c>
      <c r="O83" s="371">
        <v>4</v>
      </c>
      <c r="P83" s="373">
        <v>4</v>
      </c>
      <c r="Q83" s="373">
        <v>8</v>
      </c>
      <c r="R83" s="373">
        <v>6</v>
      </c>
      <c r="T83" s="699"/>
      <c r="U83" s="691"/>
      <c r="V83" s="691"/>
      <c r="W83" s="691"/>
    </row>
    <row r="84" spans="1:23" ht="15" customHeight="1">
      <c r="A84" s="371" t="s">
        <v>572</v>
      </c>
      <c r="B84" s="371" t="s">
        <v>61</v>
      </c>
      <c r="C84" s="371">
        <v>20242</v>
      </c>
      <c r="D84" s="371" t="s">
        <v>44</v>
      </c>
      <c r="E84" s="371" t="s">
        <v>80</v>
      </c>
      <c r="F84" s="371" t="s">
        <v>63</v>
      </c>
      <c r="G84" s="373">
        <v>3</v>
      </c>
      <c r="H84" s="373" t="s">
        <v>41</v>
      </c>
      <c r="I84" s="371" t="s">
        <v>579</v>
      </c>
      <c r="J84" s="374" t="s">
        <v>626</v>
      </c>
      <c r="K84" s="390" t="s">
        <v>1252</v>
      </c>
      <c r="L84" s="371" t="s">
        <v>577</v>
      </c>
      <c r="M84" s="371" t="s">
        <v>578</v>
      </c>
      <c r="N84" s="371" t="s">
        <v>579</v>
      </c>
      <c r="O84" s="371">
        <v>2</v>
      </c>
      <c r="P84" s="373">
        <v>2</v>
      </c>
      <c r="Q84" s="373">
        <v>4</v>
      </c>
      <c r="R84" s="373">
        <v>3</v>
      </c>
      <c r="T84" s="702" t="s">
        <v>1253</v>
      </c>
      <c r="U84" s="689">
        <v>1</v>
      </c>
      <c r="V84" s="689" t="s">
        <v>1230</v>
      </c>
      <c r="W84" s="689">
        <v>12</v>
      </c>
    </row>
    <row r="85" spans="1:23">
      <c r="A85" s="371" t="s">
        <v>572</v>
      </c>
      <c r="B85" s="371" t="s">
        <v>61</v>
      </c>
      <c r="C85" s="371">
        <v>20242</v>
      </c>
      <c r="D85" s="371" t="s">
        <v>44</v>
      </c>
      <c r="E85" s="371" t="s">
        <v>80</v>
      </c>
      <c r="F85" s="371" t="s">
        <v>63</v>
      </c>
      <c r="G85" s="373">
        <v>3</v>
      </c>
      <c r="H85" s="373" t="s">
        <v>51</v>
      </c>
      <c r="I85" s="371" t="s">
        <v>579</v>
      </c>
      <c r="J85" s="374" t="s">
        <v>626</v>
      </c>
      <c r="K85" s="390" t="s">
        <v>1252</v>
      </c>
      <c r="L85" s="371" t="s">
        <v>577</v>
      </c>
      <c r="M85" s="371" t="s">
        <v>578</v>
      </c>
      <c r="N85" s="371" t="s">
        <v>579</v>
      </c>
      <c r="O85" s="371">
        <v>2</v>
      </c>
      <c r="P85" s="373">
        <v>2</v>
      </c>
      <c r="Q85" s="373">
        <v>4</v>
      </c>
      <c r="R85" s="373">
        <v>3</v>
      </c>
      <c r="T85" s="703"/>
      <c r="U85" s="690"/>
      <c r="V85" s="690"/>
      <c r="W85" s="690"/>
    </row>
    <row r="86" spans="1:23">
      <c r="A86" s="371" t="s">
        <v>572</v>
      </c>
      <c r="B86" s="371" t="s">
        <v>61</v>
      </c>
      <c r="C86" s="371">
        <v>20242</v>
      </c>
      <c r="D86" s="371" t="s">
        <v>44</v>
      </c>
      <c r="E86" s="371" t="s">
        <v>80</v>
      </c>
      <c r="F86" s="371" t="s">
        <v>63</v>
      </c>
      <c r="G86" s="373">
        <v>3</v>
      </c>
      <c r="H86" s="373" t="s">
        <v>57</v>
      </c>
      <c r="I86" s="371" t="s">
        <v>579</v>
      </c>
      <c r="J86" s="374" t="s">
        <v>626</v>
      </c>
      <c r="K86" s="390" t="s">
        <v>1252</v>
      </c>
      <c r="L86" s="371" t="s">
        <v>577</v>
      </c>
      <c r="M86" s="371" t="s">
        <v>578</v>
      </c>
      <c r="N86" s="371" t="s">
        <v>579</v>
      </c>
      <c r="O86" s="371">
        <v>2</v>
      </c>
      <c r="P86" s="373">
        <v>2</v>
      </c>
      <c r="Q86" s="373">
        <v>4</v>
      </c>
      <c r="R86" s="373">
        <v>3</v>
      </c>
      <c r="T86" s="704"/>
      <c r="U86" s="691"/>
      <c r="V86" s="691"/>
      <c r="W86" s="691"/>
    </row>
    <row r="87" spans="1:23" ht="43.5" customHeight="1">
      <c r="A87" s="371" t="s">
        <v>572</v>
      </c>
      <c r="B87" s="371" t="s">
        <v>61</v>
      </c>
      <c r="C87" s="371">
        <v>20242</v>
      </c>
      <c r="D87" s="371" t="s">
        <v>44</v>
      </c>
      <c r="E87" s="371" t="s">
        <v>80</v>
      </c>
      <c r="F87" s="371" t="s">
        <v>63</v>
      </c>
      <c r="G87" s="373">
        <v>3</v>
      </c>
      <c r="H87" s="373" t="s">
        <v>77</v>
      </c>
      <c r="I87" s="371" t="s">
        <v>624</v>
      </c>
      <c r="J87" s="374" t="s">
        <v>626</v>
      </c>
      <c r="K87" s="390" t="s">
        <v>1252</v>
      </c>
      <c r="L87" s="371" t="s">
        <v>577</v>
      </c>
      <c r="M87" s="371" t="s">
        <v>578</v>
      </c>
      <c r="N87" s="371" t="s">
        <v>624</v>
      </c>
      <c r="O87" s="371">
        <v>2</v>
      </c>
      <c r="P87" s="373">
        <v>2</v>
      </c>
      <c r="Q87" s="373">
        <v>4</v>
      </c>
      <c r="R87" s="373">
        <v>3</v>
      </c>
      <c r="T87" s="364" t="s">
        <v>1253</v>
      </c>
      <c r="U87" s="370">
        <v>1</v>
      </c>
      <c r="V87" s="370" t="s">
        <v>1230</v>
      </c>
      <c r="W87" s="370">
        <v>4</v>
      </c>
    </row>
    <row r="88" spans="1:23" ht="15" customHeight="1">
      <c r="A88" s="371" t="s">
        <v>572</v>
      </c>
      <c r="B88" s="371" t="s">
        <v>89</v>
      </c>
      <c r="C88" s="371">
        <v>20242</v>
      </c>
      <c r="D88" s="371" t="s">
        <v>44</v>
      </c>
      <c r="E88" s="371" t="s">
        <v>80</v>
      </c>
      <c r="F88" s="371" t="s">
        <v>90</v>
      </c>
      <c r="G88" s="373">
        <v>3</v>
      </c>
      <c r="H88" s="373" t="s">
        <v>41</v>
      </c>
      <c r="I88" s="371" t="s">
        <v>579</v>
      </c>
      <c r="J88" s="374" t="s">
        <v>853</v>
      </c>
      <c r="K88" s="390" t="s">
        <v>1254</v>
      </c>
      <c r="L88" s="371" t="s">
        <v>830</v>
      </c>
      <c r="M88" s="371" t="s">
        <v>831</v>
      </c>
      <c r="N88" s="371" t="s">
        <v>579</v>
      </c>
      <c r="O88" s="371">
        <v>1</v>
      </c>
      <c r="P88" s="373">
        <v>4</v>
      </c>
      <c r="Q88" s="373">
        <v>5</v>
      </c>
      <c r="R88" s="373">
        <v>3</v>
      </c>
      <c r="T88" s="702" t="s">
        <v>1253</v>
      </c>
      <c r="U88" s="689">
        <v>1</v>
      </c>
      <c r="V88" s="689" t="s">
        <v>1230</v>
      </c>
      <c r="W88" s="689">
        <v>15</v>
      </c>
    </row>
    <row r="89" spans="1:23">
      <c r="A89" s="371" t="s">
        <v>572</v>
      </c>
      <c r="B89" s="371" t="s">
        <v>89</v>
      </c>
      <c r="C89" s="371">
        <v>20242</v>
      </c>
      <c r="D89" s="371" t="s">
        <v>44</v>
      </c>
      <c r="E89" s="371" t="s">
        <v>80</v>
      </c>
      <c r="F89" s="371" t="s">
        <v>90</v>
      </c>
      <c r="G89" s="373">
        <v>3</v>
      </c>
      <c r="H89" s="373" t="s">
        <v>51</v>
      </c>
      <c r="I89" s="371" t="s">
        <v>579</v>
      </c>
      <c r="J89" s="374" t="s">
        <v>853</v>
      </c>
      <c r="K89" s="390" t="s">
        <v>1254</v>
      </c>
      <c r="L89" s="371" t="s">
        <v>830</v>
      </c>
      <c r="M89" s="371" t="s">
        <v>831</v>
      </c>
      <c r="N89" s="371" t="s">
        <v>579</v>
      </c>
      <c r="O89" s="371">
        <v>1</v>
      </c>
      <c r="P89" s="373">
        <v>4</v>
      </c>
      <c r="Q89" s="373">
        <v>5</v>
      </c>
      <c r="R89" s="373">
        <v>3</v>
      </c>
      <c r="T89" s="703"/>
      <c r="U89" s="690"/>
      <c r="V89" s="690"/>
      <c r="W89" s="690"/>
    </row>
    <row r="90" spans="1:23">
      <c r="A90" s="371" t="s">
        <v>572</v>
      </c>
      <c r="B90" s="371" t="s">
        <v>89</v>
      </c>
      <c r="C90" s="371">
        <v>20242</v>
      </c>
      <c r="D90" s="371" t="s">
        <v>44</v>
      </c>
      <c r="E90" s="371" t="s">
        <v>80</v>
      </c>
      <c r="F90" s="371" t="s">
        <v>90</v>
      </c>
      <c r="G90" s="373">
        <v>3</v>
      </c>
      <c r="H90" s="373" t="s">
        <v>57</v>
      </c>
      <c r="I90" s="371" t="s">
        <v>579</v>
      </c>
      <c r="J90" s="374" t="s">
        <v>853</v>
      </c>
      <c r="K90" s="390" t="s">
        <v>1254</v>
      </c>
      <c r="L90" s="371" t="s">
        <v>830</v>
      </c>
      <c r="M90" s="371" t="s">
        <v>831</v>
      </c>
      <c r="N90" s="371" t="s">
        <v>579</v>
      </c>
      <c r="O90" s="371">
        <v>1</v>
      </c>
      <c r="P90" s="373">
        <v>4</v>
      </c>
      <c r="Q90" s="373">
        <v>5</v>
      </c>
      <c r="R90" s="373">
        <v>3</v>
      </c>
      <c r="T90" s="704"/>
      <c r="U90" s="691"/>
      <c r="V90" s="691"/>
      <c r="W90" s="691"/>
    </row>
    <row r="91" spans="1:23" ht="43.5" customHeight="1">
      <c r="A91" s="371" t="s">
        <v>572</v>
      </c>
      <c r="B91" s="371" t="s">
        <v>89</v>
      </c>
      <c r="C91" s="371">
        <v>20242</v>
      </c>
      <c r="D91" s="371" t="s">
        <v>44</v>
      </c>
      <c r="E91" s="371" t="s">
        <v>80</v>
      </c>
      <c r="F91" s="371" t="s">
        <v>90</v>
      </c>
      <c r="G91" s="373">
        <v>3</v>
      </c>
      <c r="H91" s="373" t="s">
        <v>41</v>
      </c>
      <c r="I91" s="371" t="s">
        <v>579</v>
      </c>
      <c r="J91" s="374" t="s">
        <v>860</v>
      </c>
      <c r="K91" s="390" t="s">
        <v>1255</v>
      </c>
      <c r="L91" s="371" t="s">
        <v>637</v>
      </c>
      <c r="M91" s="371" t="s">
        <v>831</v>
      </c>
      <c r="N91" s="371" t="s">
        <v>579</v>
      </c>
      <c r="O91" s="371">
        <v>2</v>
      </c>
      <c r="P91" s="373">
        <v>2</v>
      </c>
      <c r="Q91" s="373">
        <v>4</v>
      </c>
      <c r="R91" s="373">
        <v>3</v>
      </c>
      <c r="T91" s="702" t="s">
        <v>1219</v>
      </c>
      <c r="U91" s="689">
        <v>1</v>
      </c>
      <c r="V91" s="689" t="s">
        <v>1230</v>
      </c>
      <c r="W91" s="689">
        <v>12</v>
      </c>
    </row>
    <row r="92" spans="1:23" ht="43.5" customHeight="1">
      <c r="A92" s="371" t="s">
        <v>572</v>
      </c>
      <c r="B92" s="371" t="s">
        <v>89</v>
      </c>
      <c r="C92" s="371">
        <v>20242</v>
      </c>
      <c r="D92" s="371" t="s">
        <v>44</v>
      </c>
      <c r="E92" s="371" t="s">
        <v>80</v>
      </c>
      <c r="F92" s="371" t="s">
        <v>90</v>
      </c>
      <c r="G92" s="373">
        <v>3</v>
      </c>
      <c r="H92" s="373" t="s">
        <v>51</v>
      </c>
      <c r="I92" s="371" t="s">
        <v>579</v>
      </c>
      <c r="J92" s="374" t="s">
        <v>860</v>
      </c>
      <c r="K92" s="390" t="s">
        <v>1255</v>
      </c>
      <c r="L92" s="371" t="s">
        <v>637</v>
      </c>
      <c r="M92" s="371" t="s">
        <v>831</v>
      </c>
      <c r="N92" s="371" t="s">
        <v>579</v>
      </c>
      <c r="O92" s="371">
        <v>2</v>
      </c>
      <c r="P92" s="373">
        <v>2</v>
      </c>
      <c r="Q92" s="373">
        <v>4</v>
      </c>
      <c r="R92" s="373">
        <v>3</v>
      </c>
      <c r="T92" s="733"/>
      <c r="U92" s="714"/>
      <c r="V92" s="714"/>
      <c r="W92" s="714"/>
    </row>
    <row r="93" spans="1:23" ht="57.75" customHeight="1">
      <c r="A93" s="371" t="s">
        <v>572</v>
      </c>
      <c r="B93" s="371" t="s">
        <v>89</v>
      </c>
      <c r="C93" s="371">
        <v>20242</v>
      </c>
      <c r="D93" s="371" t="s">
        <v>44</v>
      </c>
      <c r="E93" s="371" t="s">
        <v>80</v>
      </c>
      <c r="F93" s="371" t="s">
        <v>90</v>
      </c>
      <c r="G93" s="373">
        <v>3</v>
      </c>
      <c r="H93" s="373" t="s">
        <v>57</v>
      </c>
      <c r="I93" s="371" t="s">
        <v>579</v>
      </c>
      <c r="J93" s="374" t="s">
        <v>860</v>
      </c>
      <c r="K93" s="390" t="s">
        <v>1255</v>
      </c>
      <c r="L93" s="371" t="s">
        <v>637</v>
      </c>
      <c r="M93" s="371" t="s">
        <v>831</v>
      </c>
      <c r="N93" s="371" t="s">
        <v>579</v>
      </c>
      <c r="O93" s="371">
        <v>2</v>
      </c>
      <c r="P93" s="373">
        <v>2</v>
      </c>
      <c r="Q93" s="373">
        <v>4</v>
      </c>
      <c r="R93" s="373">
        <v>3</v>
      </c>
      <c r="T93" s="734"/>
      <c r="U93" s="715"/>
      <c r="V93" s="715"/>
      <c r="W93" s="715"/>
    </row>
    <row r="94" spans="1:23" s="234" customFormat="1" ht="41.25">
      <c r="A94" s="402" t="s">
        <v>572</v>
      </c>
      <c r="B94" s="403" t="s">
        <v>83</v>
      </c>
      <c r="C94" s="404">
        <v>20251</v>
      </c>
      <c r="D94" s="402" t="s">
        <v>195</v>
      </c>
      <c r="E94" s="402" t="s">
        <v>80</v>
      </c>
      <c r="F94" s="402" t="s">
        <v>84</v>
      </c>
      <c r="G94" s="405">
        <v>2</v>
      </c>
      <c r="H94" s="405" t="s">
        <v>51</v>
      </c>
      <c r="I94" s="402" t="s">
        <v>579</v>
      </c>
      <c r="J94" s="406" t="s">
        <v>1256</v>
      </c>
      <c r="K94" s="403" t="s">
        <v>987</v>
      </c>
      <c r="L94" s="404" t="s">
        <v>577</v>
      </c>
      <c r="M94" s="404" t="s">
        <v>578</v>
      </c>
      <c r="N94" s="402" t="s">
        <v>579</v>
      </c>
      <c r="O94" s="404">
        <v>4</v>
      </c>
      <c r="P94" s="407">
        <v>6</v>
      </c>
      <c r="Q94" s="407">
        <v>10</v>
      </c>
      <c r="R94" s="407">
        <v>7</v>
      </c>
      <c r="T94" s="368" t="s">
        <v>1257</v>
      </c>
      <c r="U94" s="369">
        <v>1</v>
      </c>
      <c r="V94" s="369" t="s">
        <v>203</v>
      </c>
      <c r="W94" s="369">
        <v>10</v>
      </c>
    </row>
    <row r="95" spans="1:23" ht="41.25">
      <c r="A95" s="371" t="s">
        <v>572</v>
      </c>
      <c r="B95" s="372" t="s">
        <v>83</v>
      </c>
      <c r="C95" s="372">
        <v>20251</v>
      </c>
      <c r="D95" s="371" t="s">
        <v>195</v>
      </c>
      <c r="E95" s="371" t="s">
        <v>80</v>
      </c>
      <c r="F95" s="371" t="s">
        <v>84</v>
      </c>
      <c r="G95" s="373">
        <v>5</v>
      </c>
      <c r="H95" s="373" t="s">
        <v>41</v>
      </c>
      <c r="I95" s="371" t="s">
        <v>579</v>
      </c>
      <c r="J95" s="374" t="s">
        <v>1013</v>
      </c>
      <c r="K95" s="375" t="s">
        <v>1258</v>
      </c>
      <c r="L95" s="372" t="s">
        <v>637</v>
      </c>
      <c r="M95" s="372" t="s">
        <v>578</v>
      </c>
      <c r="N95" s="371" t="s">
        <v>579</v>
      </c>
      <c r="O95" s="372">
        <v>1</v>
      </c>
      <c r="P95" s="376">
        <v>8</v>
      </c>
      <c r="Q95" s="376">
        <v>9</v>
      </c>
      <c r="R95" s="376">
        <v>2</v>
      </c>
      <c r="T95" s="359" t="s">
        <v>1257</v>
      </c>
      <c r="U95" s="349">
        <v>1</v>
      </c>
      <c r="V95" s="348" t="s">
        <v>203</v>
      </c>
      <c r="W95" s="348">
        <v>9</v>
      </c>
    </row>
    <row r="96" spans="1:23">
      <c r="A96" s="371" t="s">
        <v>572</v>
      </c>
      <c r="B96" s="372" t="s">
        <v>83</v>
      </c>
      <c r="C96" s="372">
        <v>20251</v>
      </c>
      <c r="D96" s="371" t="s">
        <v>195</v>
      </c>
      <c r="E96" s="371" t="s">
        <v>80</v>
      </c>
      <c r="F96" s="371" t="s">
        <v>84</v>
      </c>
      <c r="G96" s="373">
        <v>5</v>
      </c>
      <c r="H96" s="373" t="s">
        <v>57</v>
      </c>
      <c r="I96" s="371" t="s">
        <v>579</v>
      </c>
      <c r="J96" s="374" t="s">
        <v>1015</v>
      </c>
      <c r="K96" s="375" t="s">
        <v>1030</v>
      </c>
      <c r="L96" s="372" t="s">
        <v>577</v>
      </c>
      <c r="M96" s="372" t="s">
        <v>578</v>
      </c>
      <c r="N96" s="371" t="s">
        <v>579</v>
      </c>
      <c r="O96" s="372">
        <v>3</v>
      </c>
      <c r="P96" s="376">
        <v>8</v>
      </c>
      <c r="Q96" s="376">
        <v>11</v>
      </c>
      <c r="R96" s="376">
        <v>3</v>
      </c>
      <c r="T96" s="739" t="s">
        <v>1259</v>
      </c>
      <c r="U96" s="727">
        <v>2</v>
      </c>
      <c r="V96" s="727" t="s">
        <v>203</v>
      </c>
      <c r="W96" s="727" t="s">
        <v>1260</v>
      </c>
    </row>
    <row r="97" spans="1:23">
      <c r="A97" s="371" t="s">
        <v>572</v>
      </c>
      <c r="B97" s="372" t="s">
        <v>83</v>
      </c>
      <c r="C97" s="372">
        <v>20251</v>
      </c>
      <c r="D97" s="371" t="s">
        <v>195</v>
      </c>
      <c r="E97" s="371" t="s">
        <v>80</v>
      </c>
      <c r="F97" s="371" t="s">
        <v>84</v>
      </c>
      <c r="G97" s="373">
        <v>5</v>
      </c>
      <c r="H97" s="373" t="s">
        <v>66</v>
      </c>
      <c r="I97" s="371" t="s">
        <v>579</v>
      </c>
      <c r="J97" s="374" t="s">
        <v>1015</v>
      </c>
      <c r="K97" s="375" t="s">
        <v>1030</v>
      </c>
      <c r="L97" s="372" t="s">
        <v>577</v>
      </c>
      <c r="M97" s="372" t="s">
        <v>578</v>
      </c>
      <c r="N97" s="371" t="s">
        <v>579</v>
      </c>
      <c r="O97" s="372">
        <v>3</v>
      </c>
      <c r="P97" s="376">
        <v>8</v>
      </c>
      <c r="Q97" s="376">
        <v>11</v>
      </c>
      <c r="R97" s="376">
        <v>3</v>
      </c>
      <c r="T97" s="740"/>
      <c r="U97" s="728"/>
      <c r="V97" s="728"/>
      <c r="W97" s="728"/>
    </row>
    <row r="98" spans="1:23">
      <c r="A98" s="371" t="s">
        <v>572</v>
      </c>
      <c r="B98" s="372" t="s">
        <v>83</v>
      </c>
      <c r="C98" s="372">
        <v>20251</v>
      </c>
      <c r="D98" s="371" t="s">
        <v>195</v>
      </c>
      <c r="E98" s="371" t="s">
        <v>80</v>
      </c>
      <c r="F98" s="371" t="s">
        <v>84</v>
      </c>
      <c r="G98" s="373">
        <v>5</v>
      </c>
      <c r="H98" s="373" t="s">
        <v>77</v>
      </c>
      <c r="I98" s="371" t="s">
        <v>579</v>
      </c>
      <c r="J98" s="374" t="s">
        <v>1015</v>
      </c>
      <c r="K98" s="375" t="s">
        <v>1030</v>
      </c>
      <c r="L98" s="372" t="s">
        <v>577</v>
      </c>
      <c r="M98" s="372" t="s">
        <v>578</v>
      </c>
      <c r="N98" s="371" t="s">
        <v>579</v>
      </c>
      <c r="O98" s="372">
        <v>3</v>
      </c>
      <c r="P98" s="376">
        <v>4</v>
      </c>
      <c r="Q98" s="376">
        <v>7</v>
      </c>
      <c r="R98" s="376">
        <v>3</v>
      </c>
      <c r="T98" s="741"/>
      <c r="U98" s="729"/>
      <c r="V98" s="729"/>
      <c r="W98" s="729"/>
    </row>
    <row r="99" spans="1:23" ht="41.25">
      <c r="A99" s="371" t="s">
        <v>572</v>
      </c>
      <c r="B99" s="388" t="s">
        <v>83</v>
      </c>
      <c r="C99" s="372">
        <v>20251</v>
      </c>
      <c r="D99" s="371" t="s">
        <v>195</v>
      </c>
      <c r="E99" s="371" t="s">
        <v>80</v>
      </c>
      <c r="F99" s="371" t="s">
        <v>84</v>
      </c>
      <c r="G99" s="373">
        <v>1</v>
      </c>
      <c r="H99" s="373" t="s">
        <v>57</v>
      </c>
      <c r="I99" s="371" t="s">
        <v>579</v>
      </c>
      <c r="J99" s="374" t="s">
        <v>971</v>
      </c>
      <c r="K99" s="388" t="s">
        <v>1261</v>
      </c>
      <c r="L99" s="372" t="s">
        <v>586</v>
      </c>
      <c r="M99" s="372" t="s">
        <v>578</v>
      </c>
      <c r="N99" s="371" t="s">
        <v>579</v>
      </c>
      <c r="O99" s="372">
        <v>2</v>
      </c>
      <c r="P99" s="376">
        <v>2</v>
      </c>
      <c r="Q99" s="376">
        <v>4</v>
      </c>
      <c r="R99" s="376">
        <v>4</v>
      </c>
      <c r="T99" s="357" t="s">
        <v>1262</v>
      </c>
      <c r="U99" s="347">
        <v>1</v>
      </c>
      <c r="V99" s="348" t="s">
        <v>203</v>
      </c>
      <c r="W99" s="348">
        <v>4</v>
      </c>
    </row>
    <row r="100" spans="1:23">
      <c r="A100" s="371" t="s">
        <v>572</v>
      </c>
      <c r="B100" s="372" t="s">
        <v>83</v>
      </c>
      <c r="C100" s="372">
        <v>20251</v>
      </c>
      <c r="D100" s="371" t="s">
        <v>195</v>
      </c>
      <c r="E100" s="371" t="s">
        <v>80</v>
      </c>
      <c r="F100" s="371" t="s">
        <v>84</v>
      </c>
      <c r="G100" s="373">
        <v>5</v>
      </c>
      <c r="H100" s="373" t="s">
        <v>41</v>
      </c>
      <c r="I100" s="371" t="s">
        <v>579</v>
      </c>
      <c r="J100" s="374" t="s">
        <v>1020</v>
      </c>
      <c r="K100" s="375" t="s">
        <v>1032</v>
      </c>
      <c r="L100" s="372" t="s">
        <v>577</v>
      </c>
      <c r="M100" s="372" t="s">
        <v>578</v>
      </c>
      <c r="N100" s="371" t="s">
        <v>579</v>
      </c>
      <c r="O100" s="372">
        <v>3</v>
      </c>
      <c r="P100" s="376">
        <v>12</v>
      </c>
      <c r="Q100" s="376">
        <v>15</v>
      </c>
      <c r="R100" s="376">
        <v>4</v>
      </c>
      <c r="T100" s="730" t="s">
        <v>1257</v>
      </c>
      <c r="U100" s="727">
        <v>1</v>
      </c>
      <c r="V100" s="727" t="s">
        <v>199</v>
      </c>
      <c r="W100" s="727">
        <v>30</v>
      </c>
    </row>
    <row r="101" spans="1:23">
      <c r="A101" s="371" t="s">
        <v>572</v>
      </c>
      <c r="B101" s="372" t="s">
        <v>83</v>
      </c>
      <c r="C101" s="372">
        <v>20251</v>
      </c>
      <c r="D101" s="371" t="s">
        <v>195</v>
      </c>
      <c r="E101" s="371" t="s">
        <v>80</v>
      </c>
      <c r="F101" s="371" t="s">
        <v>84</v>
      </c>
      <c r="G101" s="373">
        <v>5</v>
      </c>
      <c r="H101" s="373" t="s">
        <v>51</v>
      </c>
      <c r="I101" s="371" t="s">
        <v>579</v>
      </c>
      <c r="J101" s="374" t="s">
        <v>1020</v>
      </c>
      <c r="K101" s="375" t="s">
        <v>1032</v>
      </c>
      <c r="L101" s="372" t="s">
        <v>577</v>
      </c>
      <c r="M101" s="372" t="s">
        <v>578</v>
      </c>
      <c r="N101" s="371" t="s">
        <v>579</v>
      </c>
      <c r="O101" s="372">
        <v>3</v>
      </c>
      <c r="P101" s="376">
        <v>12</v>
      </c>
      <c r="Q101" s="376">
        <v>15</v>
      </c>
      <c r="R101" s="376">
        <v>4</v>
      </c>
      <c r="T101" s="732"/>
      <c r="U101" s="729"/>
      <c r="V101" s="729"/>
      <c r="W101" s="729"/>
    </row>
    <row r="102" spans="1:23" ht="41.25">
      <c r="A102" s="371" t="s">
        <v>572</v>
      </c>
      <c r="B102" s="372" t="s">
        <v>83</v>
      </c>
      <c r="C102" s="372">
        <v>20251</v>
      </c>
      <c r="D102" s="371" t="s">
        <v>195</v>
      </c>
      <c r="E102" s="371" t="s">
        <v>80</v>
      </c>
      <c r="F102" s="371" t="s">
        <v>84</v>
      </c>
      <c r="G102" s="373">
        <v>5</v>
      </c>
      <c r="H102" s="373" t="s">
        <v>77</v>
      </c>
      <c r="I102" s="371" t="s">
        <v>579</v>
      </c>
      <c r="J102" s="374" t="s">
        <v>1020</v>
      </c>
      <c r="K102" s="375" t="s">
        <v>1032</v>
      </c>
      <c r="L102" s="372" t="s">
        <v>577</v>
      </c>
      <c r="M102" s="372" t="s">
        <v>578</v>
      </c>
      <c r="N102" s="371" t="s">
        <v>579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1257</v>
      </c>
      <c r="U102" s="348">
        <v>1</v>
      </c>
      <c r="V102" s="348" t="s">
        <v>203</v>
      </c>
      <c r="W102" s="348">
        <v>6</v>
      </c>
    </row>
    <row r="103" spans="1:23">
      <c r="A103" s="371" t="s">
        <v>572</v>
      </c>
      <c r="B103" s="372" t="s">
        <v>83</v>
      </c>
      <c r="C103" s="372">
        <v>20251</v>
      </c>
      <c r="D103" s="371" t="s">
        <v>195</v>
      </c>
      <c r="E103" s="371" t="s">
        <v>80</v>
      </c>
      <c r="F103" s="371" t="s">
        <v>84</v>
      </c>
      <c r="G103" s="373">
        <v>5</v>
      </c>
      <c r="H103" s="373" t="s">
        <v>51</v>
      </c>
      <c r="I103" s="371" t="s">
        <v>579</v>
      </c>
      <c r="J103" s="374" t="s">
        <v>1022</v>
      </c>
      <c r="K103" s="375" t="s">
        <v>1263</v>
      </c>
      <c r="L103" s="372" t="s">
        <v>637</v>
      </c>
      <c r="M103" s="372" t="s">
        <v>578</v>
      </c>
      <c r="N103" s="371" t="s">
        <v>579</v>
      </c>
      <c r="O103" s="372">
        <v>1</v>
      </c>
      <c r="P103" s="376">
        <v>8</v>
      </c>
      <c r="Q103" s="376">
        <v>9</v>
      </c>
      <c r="R103" s="376">
        <v>2</v>
      </c>
      <c r="T103" s="730" t="s">
        <v>1257</v>
      </c>
      <c r="U103" s="727">
        <v>2</v>
      </c>
      <c r="V103" s="727" t="s">
        <v>203</v>
      </c>
      <c r="W103" s="727" t="s">
        <v>1264</v>
      </c>
    </row>
    <row r="104" spans="1:23">
      <c r="A104" s="371" t="s">
        <v>572</v>
      </c>
      <c r="B104" s="398" t="s">
        <v>83</v>
      </c>
      <c r="C104" s="398">
        <v>20251</v>
      </c>
      <c r="D104" s="399" t="s">
        <v>195</v>
      </c>
      <c r="E104" s="399" t="s">
        <v>80</v>
      </c>
      <c r="F104" s="399" t="s">
        <v>84</v>
      </c>
      <c r="G104" s="399">
        <v>5</v>
      </c>
      <c r="H104" s="399" t="s">
        <v>66</v>
      </c>
      <c r="I104" s="399" t="s">
        <v>579</v>
      </c>
      <c r="J104" s="400" t="s">
        <v>1022</v>
      </c>
      <c r="K104" s="401" t="s">
        <v>1263</v>
      </c>
      <c r="L104" s="398" t="s">
        <v>637</v>
      </c>
      <c r="M104" s="398" t="s">
        <v>578</v>
      </c>
      <c r="N104" s="399" t="s">
        <v>579</v>
      </c>
      <c r="O104" s="398">
        <v>1</v>
      </c>
      <c r="P104" s="398">
        <v>8</v>
      </c>
      <c r="Q104" s="376">
        <v>9</v>
      </c>
      <c r="R104" s="398">
        <v>2</v>
      </c>
      <c r="T104" s="732"/>
      <c r="U104" s="729"/>
      <c r="V104" s="729"/>
      <c r="W104" s="729"/>
    </row>
    <row r="105" spans="1:23">
      <c r="A105" s="371" t="s">
        <v>572</v>
      </c>
      <c r="B105" s="398" t="s">
        <v>83</v>
      </c>
      <c r="C105" s="398">
        <v>20251</v>
      </c>
      <c r="D105" s="399" t="s">
        <v>195</v>
      </c>
      <c r="E105" s="399" t="s">
        <v>80</v>
      </c>
      <c r="F105" s="399" t="s">
        <v>84</v>
      </c>
      <c r="G105" s="399">
        <v>5</v>
      </c>
      <c r="H105" s="399" t="s">
        <v>41</v>
      </c>
      <c r="I105" s="399" t="s">
        <v>579</v>
      </c>
      <c r="J105" s="400" t="s">
        <v>1017</v>
      </c>
      <c r="K105" s="401" t="s">
        <v>1036</v>
      </c>
      <c r="L105" s="398" t="s">
        <v>637</v>
      </c>
      <c r="M105" s="398" t="s">
        <v>578</v>
      </c>
      <c r="N105" s="399" t="s">
        <v>579</v>
      </c>
      <c r="O105" s="398">
        <v>1</v>
      </c>
      <c r="P105" s="398">
        <v>8</v>
      </c>
      <c r="Q105" s="376">
        <v>9</v>
      </c>
      <c r="R105" s="398">
        <v>2</v>
      </c>
      <c r="T105" s="730" t="s">
        <v>1257</v>
      </c>
      <c r="U105" s="727">
        <v>3</v>
      </c>
      <c r="V105" s="727" t="s">
        <v>203</v>
      </c>
      <c r="W105" s="727" t="s">
        <v>1265</v>
      </c>
    </row>
    <row r="106" spans="1:23">
      <c r="A106" s="371" t="s">
        <v>572</v>
      </c>
      <c r="B106" s="398" t="s">
        <v>83</v>
      </c>
      <c r="C106" s="398">
        <v>20251</v>
      </c>
      <c r="D106" s="399" t="s">
        <v>195</v>
      </c>
      <c r="E106" s="399" t="s">
        <v>80</v>
      </c>
      <c r="F106" s="399" t="s">
        <v>84</v>
      </c>
      <c r="G106" s="399">
        <v>5</v>
      </c>
      <c r="H106" s="399" t="s">
        <v>51</v>
      </c>
      <c r="I106" s="399" t="s">
        <v>579</v>
      </c>
      <c r="J106" s="400" t="s">
        <v>1017</v>
      </c>
      <c r="K106" s="401" t="s">
        <v>1036</v>
      </c>
      <c r="L106" s="398" t="s">
        <v>637</v>
      </c>
      <c r="M106" s="398" t="s">
        <v>578</v>
      </c>
      <c r="N106" s="399" t="s">
        <v>579</v>
      </c>
      <c r="O106" s="398">
        <v>1</v>
      </c>
      <c r="P106" s="398">
        <v>8</v>
      </c>
      <c r="Q106" s="376">
        <v>9</v>
      </c>
      <c r="R106" s="398">
        <v>2</v>
      </c>
      <c r="T106" s="731"/>
      <c r="U106" s="728"/>
      <c r="V106" s="728"/>
      <c r="W106" s="728"/>
    </row>
    <row r="107" spans="1:23">
      <c r="A107" s="371" t="s">
        <v>572</v>
      </c>
      <c r="B107" s="398" t="s">
        <v>83</v>
      </c>
      <c r="C107" s="398">
        <v>20251</v>
      </c>
      <c r="D107" s="399" t="s">
        <v>195</v>
      </c>
      <c r="E107" s="399" t="s">
        <v>80</v>
      </c>
      <c r="F107" s="399" t="s">
        <v>84</v>
      </c>
      <c r="G107" s="399">
        <v>5</v>
      </c>
      <c r="H107" s="399" t="s">
        <v>57</v>
      </c>
      <c r="I107" s="399" t="s">
        <v>579</v>
      </c>
      <c r="J107" s="400" t="s">
        <v>1017</v>
      </c>
      <c r="K107" s="401" t="s">
        <v>1036</v>
      </c>
      <c r="L107" s="398" t="s">
        <v>637</v>
      </c>
      <c r="M107" s="398" t="s">
        <v>578</v>
      </c>
      <c r="N107" s="399" t="s">
        <v>579</v>
      </c>
      <c r="O107" s="398">
        <v>1</v>
      </c>
      <c r="P107" s="398">
        <v>8</v>
      </c>
      <c r="Q107" s="376">
        <v>9</v>
      </c>
      <c r="R107" s="398">
        <v>2</v>
      </c>
      <c r="T107" s="732"/>
      <c r="U107" s="729"/>
      <c r="V107" s="729"/>
      <c r="W107" s="729"/>
    </row>
    <row r="108" spans="1:23" ht="54.75">
      <c r="A108" s="371" t="s">
        <v>572</v>
      </c>
      <c r="B108" s="398" t="s">
        <v>116</v>
      </c>
      <c r="C108" s="398">
        <v>20251</v>
      </c>
      <c r="D108" s="399" t="s">
        <v>195</v>
      </c>
      <c r="E108" s="399" t="s">
        <v>80</v>
      </c>
      <c r="F108" s="399" t="s">
        <v>93</v>
      </c>
      <c r="G108" s="399">
        <v>3</v>
      </c>
      <c r="H108" s="399" t="s">
        <v>41</v>
      </c>
      <c r="I108" s="399" t="s">
        <v>579</v>
      </c>
      <c r="J108" s="400" t="s">
        <v>1266</v>
      </c>
      <c r="K108" s="401" t="s">
        <v>1042</v>
      </c>
      <c r="L108" s="398" t="s">
        <v>577</v>
      </c>
      <c r="M108" s="398" t="s">
        <v>934</v>
      </c>
      <c r="N108" s="399" t="s">
        <v>579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1267</v>
      </c>
      <c r="U108" s="348">
        <v>1</v>
      </c>
      <c r="V108" s="348" t="s">
        <v>203</v>
      </c>
      <c r="W108" s="348">
        <v>6</v>
      </c>
    </row>
    <row r="109" spans="1:23" ht="54.75">
      <c r="A109" s="371" t="s">
        <v>572</v>
      </c>
      <c r="B109" s="398" t="s">
        <v>117</v>
      </c>
      <c r="C109" s="398">
        <v>20251</v>
      </c>
      <c r="D109" s="399" t="s">
        <v>195</v>
      </c>
      <c r="E109" s="399" t="s">
        <v>80</v>
      </c>
      <c r="F109" s="399" t="s">
        <v>95</v>
      </c>
      <c r="G109" s="399">
        <v>3</v>
      </c>
      <c r="H109" s="399" t="s">
        <v>41</v>
      </c>
      <c r="I109" s="399" t="s">
        <v>579</v>
      </c>
      <c r="J109" s="400" t="s">
        <v>1268</v>
      </c>
      <c r="K109" s="401" t="s">
        <v>1053</v>
      </c>
      <c r="L109" s="398" t="s">
        <v>710</v>
      </c>
      <c r="M109" s="398" t="s">
        <v>934</v>
      </c>
      <c r="N109" s="399" t="s">
        <v>579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1269</v>
      </c>
      <c r="U109" s="348">
        <v>1</v>
      </c>
      <c r="V109" s="348" t="s">
        <v>203</v>
      </c>
      <c r="W109" s="348">
        <v>6</v>
      </c>
    </row>
    <row r="110" spans="1:23" ht="68.25">
      <c r="A110" s="371" t="s">
        <v>572</v>
      </c>
      <c r="B110" s="398" t="s">
        <v>118</v>
      </c>
      <c r="C110" s="398">
        <v>20251</v>
      </c>
      <c r="D110" s="399" t="s">
        <v>195</v>
      </c>
      <c r="E110" s="399" t="s">
        <v>80</v>
      </c>
      <c r="F110" s="399" t="s">
        <v>97</v>
      </c>
      <c r="G110" s="399">
        <v>3</v>
      </c>
      <c r="H110" s="399" t="s">
        <v>41</v>
      </c>
      <c r="I110" s="399" t="s">
        <v>579</v>
      </c>
      <c r="J110" s="400" t="s">
        <v>1270</v>
      </c>
      <c r="K110" s="401" t="s">
        <v>1062</v>
      </c>
      <c r="L110" s="398" t="s">
        <v>710</v>
      </c>
      <c r="M110" s="398" t="s">
        <v>934</v>
      </c>
      <c r="N110" s="399" t="s">
        <v>579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1271</v>
      </c>
      <c r="U110" s="348">
        <v>1</v>
      </c>
      <c r="V110" s="348" t="s">
        <v>203</v>
      </c>
      <c r="W110" s="348">
        <v>5</v>
      </c>
    </row>
    <row r="111" spans="1:23" ht="54.75">
      <c r="A111" s="371" t="s">
        <v>572</v>
      </c>
      <c r="B111" s="398" t="s">
        <v>68</v>
      </c>
      <c r="C111" s="398">
        <v>20242</v>
      </c>
      <c r="D111" s="399" t="s">
        <v>48</v>
      </c>
      <c r="E111" s="399" t="s">
        <v>80</v>
      </c>
      <c r="F111" s="399" t="s">
        <v>63</v>
      </c>
      <c r="G111" s="399">
        <v>5</v>
      </c>
      <c r="H111" s="399" t="s">
        <v>675</v>
      </c>
      <c r="I111" s="399" t="s">
        <v>624</v>
      </c>
      <c r="J111" s="400" t="s">
        <v>1272</v>
      </c>
      <c r="K111" s="401" t="s">
        <v>662</v>
      </c>
      <c r="L111" s="398" t="s">
        <v>577</v>
      </c>
      <c r="M111" s="398" t="s">
        <v>578</v>
      </c>
      <c r="N111" s="399" t="s">
        <v>624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1253</v>
      </c>
      <c r="U111" s="389">
        <v>1</v>
      </c>
      <c r="V111" s="389" t="s">
        <v>203</v>
      </c>
      <c r="W111" s="389">
        <v>4</v>
      </c>
    </row>
    <row r="112" spans="1:23">
      <c r="A112" s="371" t="s">
        <v>572</v>
      </c>
      <c r="B112" s="398" t="s">
        <v>61</v>
      </c>
      <c r="C112" s="398">
        <v>20242</v>
      </c>
      <c r="D112" s="399" t="s">
        <v>48</v>
      </c>
      <c r="E112" s="399" t="s">
        <v>80</v>
      </c>
      <c r="F112" s="399" t="s">
        <v>63</v>
      </c>
      <c r="G112" s="399">
        <v>3</v>
      </c>
      <c r="H112" s="399" t="s">
        <v>41</v>
      </c>
      <c r="I112" s="399" t="s">
        <v>579</v>
      </c>
      <c r="J112" s="400" t="s">
        <v>626</v>
      </c>
      <c r="K112" s="401" t="s">
        <v>1252</v>
      </c>
      <c r="L112" s="398" t="s">
        <v>577</v>
      </c>
      <c r="M112" s="398" t="s">
        <v>578</v>
      </c>
      <c r="N112" s="399" t="s">
        <v>579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721" t="s">
        <v>1253</v>
      </c>
      <c r="U112" s="695">
        <v>2</v>
      </c>
      <c r="V112" s="695" t="s">
        <v>203</v>
      </c>
      <c r="W112" s="695" t="s">
        <v>1273</v>
      </c>
    </row>
    <row r="113" spans="1:23">
      <c r="A113" s="371" t="s">
        <v>572</v>
      </c>
      <c r="B113" s="398" t="s">
        <v>61</v>
      </c>
      <c r="C113" s="398">
        <v>20242</v>
      </c>
      <c r="D113" s="399" t="s">
        <v>48</v>
      </c>
      <c r="E113" s="399" t="s">
        <v>80</v>
      </c>
      <c r="F113" s="399" t="s">
        <v>63</v>
      </c>
      <c r="G113" s="399">
        <v>3</v>
      </c>
      <c r="H113" s="399" t="s">
        <v>51</v>
      </c>
      <c r="I113" s="399" t="s">
        <v>579</v>
      </c>
      <c r="J113" s="400" t="s">
        <v>626</v>
      </c>
      <c r="K113" s="401" t="s">
        <v>1252</v>
      </c>
      <c r="L113" s="398" t="s">
        <v>577</v>
      </c>
      <c r="M113" s="398" t="s">
        <v>578</v>
      </c>
      <c r="N113" s="399" t="s">
        <v>579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722"/>
      <c r="U113" s="696"/>
      <c r="V113" s="696"/>
      <c r="W113" s="696"/>
    </row>
    <row r="114" spans="1:23">
      <c r="A114" s="371" t="s">
        <v>572</v>
      </c>
      <c r="B114" s="398" t="s">
        <v>61</v>
      </c>
      <c r="C114" s="398">
        <v>20242</v>
      </c>
      <c r="D114" s="399" t="s">
        <v>48</v>
      </c>
      <c r="E114" s="399" t="s">
        <v>80</v>
      </c>
      <c r="F114" s="399" t="s">
        <v>63</v>
      </c>
      <c r="G114" s="399">
        <v>3</v>
      </c>
      <c r="H114" s="399" t="s">
        <v>57</v>
      </c>
      <c r="I114" s="399" t="s">
        <v>579</v>
      </c>
      <c r="J114" s="400" t="s">
        <v>626</v>
      </c>
      <c r="K114" s="401" t="s">
        <v>1252</v>
      </c>
      <c r="L114" s="398" t="s">
        <v>577</v>
      </c>
      <c r="M114" s="398" t="s">
        <v>578</v>
      </c>
      <c r="N114" s="399" t="s">
        <v>579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722"/>
      <c r="U114" s="696"/>
      <c r="V114" s="696"/>
      <c r="W114" s="696"/>
    </row>
    <row r="115" spans="1:23">
      <c r="A115" s="371" t="s">
        <v>572</v>
      </c>
      <c r="B115" s="398" t="s">
        <v>68</v>
      </c>
      <c r="C115" s="398">
        <v>20242</v>
      </c>
      <c r="D115" s="399" t="s">
        <v>48</v>
      </c>
      <c r="E115" s="399" t="s">
        <v>80</v>
      </c>
      <c r="F115" s="399" t="s">
        <v>63</v>
      </c>
      <c r="G115" s="399">
        <v>4</v>
      </c>
      <c r="H115" s="399" t="s">
        <v>41</v>
      </c>
      <c r="I115" s="399" t="s">
        <v>579</v>
      </c>
      <c r="J115" s="400" t="s">
        <v>641</v>
      </c>
      <c r="K115" s="401" t="s">
        <v>1274</v>
      </c>
      <c r="L115" s="398" t="s">
        <v>577</v>
      </c>
      <c r="M115" s="398" t="s">
        <v>578</v>
      </c>
      <c r="N115" s="399" t="s">
        <v>579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723"/>
      <c r="U115" s="697"/>
      <c r="V115" s="697"/>
      <c r="W115" s="697"/>
    </row>
    <row r="116" spans="1:23">
      <c r="A116" s="371" t="s">
        <v>572</v>
      </c>
      <c r="B116" s="408" t="s">
        <v>61</v>
      </c>
      <c r="C116" s="398">
        <v>20242</v>
      </c>
      <c r="D116" s="399" t="s">
        <v>48</v>
      </c>
      <c r="E116" s="399" t="s">
        <v>39</v>
      </c>
      <c r="F116" s="399" t="s">
        <v>63</v>
      </c>
      <c r="G116" s="399">
        <v>1</v>
      </c>
      <c r="H116" s="399" t="s">
        <v>57</v>
      </c>
      <c r="I116" s="399" t="s">
        <v>579</v>
      </c>
      <c r="J116" s="400" t="s">
        <v>575</v>
      </c>
      <c r="K116" s="408" t="s">
        <v>576</v>
      </c>
      <c r="L116" s="398" t="s">
        <v>577</v>
      </c>
      <c r="M116" s="398" t="s">
        <v>578</v>
      </c>
      <c r="N116" s="399" t="s">
        <v>579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724" t="s">
        <v>1275</v>
      </c>
      <c r="U116" s="695">
        <v>1</v>
      </c>
      <c r="V116" s="695" t="s">
        <v>203</v>
      </c>
      <c r="W116" s="695">
        <v>14</v>
      </c>
    </row>
    <row r="117" spans="1:23">
      <c r="A117" s="371" t="s">
        <v>572</v>
      </c>
      <c r="B117" s="408" t="s">
        <v>61</v>
      </c>
      <c r="C117" s="398">
        <v>20242</v>
      </c>
      <c r="D117" s="399" t="s">
        <v>48</v>
      </c>
      <c r="E117" s="399" t="s">
        <v>39</v>
      </c>
      <c r="F117" s="399" t="s">
        <v>63</v>
      </c>
      <c r="G117" s="399">
        <v>1</v>
      </c>
      <c r="H117" s="399" t="s">
        <v>77</v>
      </c>
      <c r="I117" s="399" t="s">
        <v>579</v>
      </c>
      <c r="J117" s="400" t="s">
        <v>575</v>
      </c>
      <c r="K117" s="408" t="s">
        <v>576</v>
      </c>
      <c r="L117" s="398" t="s">
        <v>577</v>
      </c>
      <c r="M117" s="398" t="s">
        <v>578</v>
      </c>
      <c r="N117" s="399" t="s">
        <v>579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725"/>
      <c r="U117" s="696"/>
      <c r="V117" s="696"/>
      <c r="W117" s="696"/>
    </row>
    <row r="118" spans="1:23">
      <c r="A118" s="371" t="s">
        <v>572</v>
      </c>
      <c r="B118" s="408" t="s">
        <v>61</v>
      </c>
      <c r="C118" s="398">
        <v>20242</v>
      </c>
      <c r="D118" s="399" t="s">
        <v>48</v>
      </c>
      <c r="E118" s="399" t="s">
        <v>39</v>
      </c>
      <c r="F118" s="399" t="s">
        <v>63</v>
      </c>
      <c r="G118" s="399">
        <v>1</v>
      </c>
      <c r="H118" s="399" t="s">
        <v>85</v>
      </c>
      <c r="I118" s="399" t="s">
        <v>579</v>
      </c>
      <c r="J118" s="400" t="s">
        <v>575</v>
      </c>
      <c r="K118" s="408" t="s">
        <v>576</v>
      </c>
      <c r="L118" s="398" t="s">
        <v>577</v>
      </c>
      <c r="M118" s="398" t="s">
        <v>578</v>
      </c>
      <c r="N118" s="399" t="s">
        <v>579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726"/>
      <c r="U118" s="697"/>
      <c r="V118" s="697"/>
      <c r="W118" s="697"/>
    </row>
    <row r="119" spans="1:23">
      <c r="A119" s="371" t="s">
        <v>572</v>
      </c>
      <c r="B119" s="398" t="s">
        <v>61</v>
      </c>
      <c r="C119" s="398">
        <v>20242</v>
      </c>
      <c r="D119" s="399" t="s">
        <v>48</v>
      </c>
      <c r="E119" s="399" t="s">
        <v>80</v>
      </c>
      <c r="F119" s="399" t="s">
        <v>63</v>
      </c>
      <c r="G119" s="399">
        <v>3</v>
      </c>
      <c r="H119" s="399" t="s">
        <v>41</v>
      </c>
      <c r="I119" s="399" t="s">
        <v>579</v>
      </c>
      <c r="J119" s="400" t="s">
        <v>630</v>
      </c>
      <c r="K119" s="401" t="s">
        <v>631</v>
      </c>
      <c r="L119" s="398" t="s">
        <v>586</v>
      </c>
      <c r="M119" s="398" t="s">
        <v>578</v>
      </c>
      <c r="N119" s="399" t="s">
        <v>579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724" t="s">
        <v>1251</v>
      </c>
      <c r="U119" s="695">
        <v>1</v>
      </c>
      <c r="V119" s="695" t="s">
        <v>203</v>
      </c>
      <c r="W119" s="695">
        <v>12</v>
      </c>
    </row>
    <row r="120" spans="1:23">
      <c r="A120" s="371" t="s">
        <v>572</v>
      </c>
      <c r="B120" s="398" t="s">
        <v>61</v>
      </c>
      <c r="C120" s="398">
        <v>20242</v>
      </c>
      <c r="D120" s="399" t="s">
        <v>48</v>
      </c>
      <c r="E120" s="399" t="s">
        <v>80</v>
      </c>
      <c r="F120" s="399" t="s">
        <v>63</v>
      </c>
      <c r="G120" s="399">
        <v>3</v>
      </c>
      <c r="H120" s="399" t="s">
        <v>51</v>
      </c>
      <c r="I120" s="399" t="s">
        <v>579</v>
      </c>
      <c r="J120" s="400" t="s">
        <v>630</v>
      </c>
      <c r="K120" s="401" t="s">
        <v>631</v>
      </c>
      <c r="L120" s="398" t="s">
        <v>586</v>
      </c>
      <c r="M120" s="398" t="s">
        <v>578</v>
      </c>
      <c r="N120" s="399" t="s">
        <v>579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725"/>
      <c r="U120" s="696"/>
      <c r="V120" s="696"/>
      <c r="W120" s="696"/>
    </row>
    <row r="121" spans="1:23">
      <c r="A121" s="371" t="s">
        <v>572</v>
      </c>
      <c r="B121" s="398" t="s">
        <v>61</v>
      </c>
      <c r="C121" s="398">
        <v>20242</v>
      </c>
      <c r="D121" s="399" t="s">
        <v>48</v>
      </c>
      <c r="E121" s="399" t="s">
        <v>80</v>
      </c>
      <c r="F121" s="399" t="s">
        <v>63</v>
      </c>
      <c r="G121" s="399">
        <v>3</v>
      </c>
      <c r="H121" s="399" t="s">
        <v>57</v>
      </c>
      <c r="I121" s="399" t="s">
        <v>579</v>
      </c>
      <c r="J121" s="400" t="s">
        <v>630</v>
      </c>
      <c r="K121" s="401" t="s">
        <v>631</v>
      </c>
      <c r="L121" s="398" t="s">
        <v>586</v>
      </c>
      <c r="M121" s="398" t="s">
        <v>578</v>
      </c>
      <c r="N121" s="399" t="s">
        <v>579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726"/>
      <c r="U121" s="697"/>
      <c r="V121" s="697"/>
      <c r="W121" s="697"/>
    </row>
    <row r="122" spans="1:23" ht="54.75">
      <c r="A122" s="371" t="s">
        <v>572</v>
      </c>
      <c r="B122" s="408" t="s">
        <v>61</v>
      </c>
      <c r="C122" s="398">
        <v>20242</v>
      </c>
      <c r="D122" s="399" t="s">
        <v>48</v>
      </c>
      <c r="E122" s="399" t="s">
        <v>39</v>
      </c>
      <c r="F122" s="399" t="s">
        <v>63</v>
      </c>
      <c r="G122" s="399">
        <v>1</v>
      </c>
      <c r="H122" s="399" t="s">
        <v>77</v>
      </c>
      <c r="I122" s="399" t="s">
        <v>579</v>
      </c>
      <c r="J122" s="400" t="s">
        <v>584</v>
      </c>
      <c r="K122" s="408" t="s">
        <v>585</v>
      </c>
      <c r="L122" s="398" t="s">
        <v>586</v>
      </c>
      <c r="M122" s="398" t="s">
        <v>578</v>
      </c>
      <c r="N122" s="399" t="s">
        <v>579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1238</v>
      </c>
      <c r="U122" s="389">
        <v>1</v>
      </c>
      <c r="V122" s="389" t="s">
        <v>203</v>
      </c>
      <c r="W122" s="389">
        <v>4</v>
      </c>
    </row>
    <row r="123" spans="1:23">
      <c r="A123" s="371" t="s">
        <v>572</v>
      </c>
      <c r="B123" s="408" t="s">
        <v>61</v>
      </c>
      <c r="C123" s="398">
        <v>20242</v>
      </c>
      <c r="D123" s="399" t="s">
        <v>48</v>
      </c>
      <c r="E123" s="399" t="s">
        <v>39</v>
      </c>
      <c r="F123" s="399" t="s">
        <v>63</v>
      </c>
      <c r="G123" s="399">
        <v>1</v>
      </c>
      <c r="H123" s="399" t="s">
        <v>57</v>
      </c>
      <c r="I123" s="399" t="s">
        <v>579</v>
      </c>
      <c r="J123" s="400" t="s">
        <v>590</v>
      </c>
      <c r="K123" s="408" t="s">
        <v>1246</v>
      </c>
      <c r="L123" s="398" t="s">
        <v>586</v>
      </c>
      <c r="M123" s="398" t="s">
        <v>578</v>
      </c>
      <c r="N123" s="399" t="s">
        <v>579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721" t="s">
        <v>1244</v>
      </c>
      <c r="U123" s="695">
        <v>1</v>
      </c>
      <c r="V123" s="695" t="s">
        <v>203</v>
      </c>
      <c r="W123" s="695">
        <v>15</v>
      </c>
    </row>
    <row r="124" spans="1:23">
      <c r="A124" s="371" t="s">
        <v>572</v>
      </c>
      <c r="B124" s="408" t="s">
        <v>61</v>
      </c>
      <c r="C124" s="398">
        <v>20242</v>
      </c>
      <c r="D124" s="399" t="s">
        <v>48</v>
      </c>
      <c r="E124" s="399" t="s">
        <v>39</v>
      </c>
      <c r="F124" s="399" t="s">
        <v>63</v>
      </c>
      <c r="G124" s="399">
        <v>1</v>
      </c>
      <c r="H124" s="399" t="s">
        <v>66</v>
      </c>
      <c r="I124" s="399" t="s">
        <v>579</v>
      </c>
      <c r="J124" s="400" t="s">
        <v>590</v>
      </c>
      <c r="K124" s="408" t="s">
        <v>1246</v>
      </c>
      <c r="L124" s="398" t="s">
        <v>586</v>
      </c>
      <c r="M124" s="398" t="s">
        <v>578</v>
      </c>
      <c r="N124" s="399" t="s">
        <v>579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722"/>
      <c r="U124" s="696"/>
      <c r="V124" s="696"/>
      <c r="W124" s="696"/>
    </row>
    <row r="125" spans="1:23">
      <c r="A125" s="371" t="s">
        <v>572</v>
      </c>
      <c r="B125" s="408" t="s">
        <v>61</v>
      </c>
      <c r="C125" s="398">
        <v>20242</v>
      </c>
      <c r="D125" s="399" t="s">
        <v>48</v>
      </c>
      <c r="E125" s="399" t="s">
        <v>39</v>
      </c>
      <c r="F125" s="399" t="s">
        <v>63</v>
      </c>
      <c r="G125" s="399">
        <v>1</v>
      </c>
      <c r="H125" s="399" t="s">
        <v>77</v>
      </c>
      <c r="I125" s="399" t="s">
        <v>579</v>
      </c>
      <c r="J125" s="400" t="s">
        <v>590</v>
      </c>
      <c r="K125" s="408" t="s">
        <v>1246</v>
      </c>
      <c r="L125" s="398" t="s">
        <v>586</v>
      </c>
      <c r="M125" s="398" t="s">
        <v>578</v>
      </c>
      <c r="N125" s="399" t="s">
        <v>579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723"/>
      <c r="U125" s="697"/>
      <c r="V125" s="697"/>
      <c r="W125" s="697"/>
    </row>
    <row r="126" spans="1:23" ht="54.75">
      <c r="A126" s="371" t="s">
        <v>572</v>
      </c>
      <c r="B126" s="408" t="s">
        <v>61</v>
      </c>
      <c r="C126" s="398">
        <v>20242</v>
      </c>
      <c r="D126" s="399" t="s">
        <v>48</v>
      </c>
      <c r="E126" s="399" t="s">
        <v>80</v>
      </c>
      <c r="F126" s="399" t="s">
        <v>63</v>
      </c>
      <c r="G126" s="399">
        <v>2</v>
      </c>
      <c r="H126" s="399" t="s">
        <v>51</v>
      </c>
      <c r="I126" s="399" t="s">
        <v>579</v>
      </c>
      <c r="J126" s="400" t="s">
        <v>622</v>
      </c>
      <c r="K126" s="408" t="s">
        <v>623</v>
      </c>
      <c r="L126" s="398" t="s">
        <v>586</v>
      </c>
      <c r="M126" s="398" t="s">
        <v>578</v>
      </c>
      <c r="N126" s="399" t="s">
        <v>579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1238</v>
      </c>
      <c r="U126" s="389">
        <v>1</v>
      </c>
      <c r="V126" s="389" t="s">
        <v>203</v>
      </c>
      <c r="W126" s="389">
        <v>4</v>
      </c>
    </row>
    <row r="127" spans="1:23">
      <c r="A127" s="371" t="s">
        <v>572</v>
      </c>
      <c r="B127" s="408" t="s">
        <v>61</v>
      </c>
      <c r="C127" s="398">
        <v>20242</v>
      </c>
      <c r="D127" s="399" t="s">
        <v>48</v>
      </c>
      <c r="E127" s="399" t="s">
        <v>39</v>
      </c>
      <c r="F127" s="399" t="s">
        <v>63</v>
      </c>
      <c r="G127" s="399">
        <v>1</v>
      </c>
      <c r="H127" s="399" t="s">
        <v>41</v>
      </c>
      <c r="I127" s="399" t="s">
        <v>579</v>
      </c>
      <c r="J127" s="400" t="s">
        <v>594</v>
      </c>
      <c r="K127" s="408" t="s">
        <v>595</v>
      </c>
      <c r="L127" s="398" t="s">
        <v>586</v>
      </c>
      <c r="M127" s="398" t="s">
        <v>578</v>
      </c>
      <c r="N127" s="399" t="s">
        <v>579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721" t="s">
        <v>1276</v>
      </c>
      <c r="U127" s="695">
        <v>1</v>
      </c>
      <c r="V127" s="695" t="s">
        <v>203</v>
      </c>
      <c r="W127" s="695">
        <v>15</v>
      </c>
    </row>
    <row r="128" spans="1:23">
      <c r="A128" s="371" t="s">
        <v>572</v>
      </c>
      <c r="B128" s="408" t="s">
        <v>61</v>
      </c>
      <c r="C128" s="398">
        <v>20242</v>
      </c>
      <c r="D128" s="399" t="s">
        <v>48</v>
      </c>
      <c r="E128" s="399" t="s">
        <v>39</v>
      </c>
      <c r="F128" s="399" t="s">
        <v>63</v>
      </c>
      <c r="G128" s="399">
        <v>1</v>
      </c>
      <c r="H128" s="399" t="s">
        <v>51</v>
      </c>
      <c r="I128" s="399" t="s">
        <v>579</v>
      </c>
      <c r="J128" s="400" t="s">
        <v>594</v>
      </c>
      <c r="K128" s="408" t="s">
        <v>595</v>
      </c>
      <c r="L128" s="398" t="s">
        <v>586</v>
      </c>
      <c r="M128" s="398" t="s">
        <v>578</v>
      </c>
      <c r="N128" s="399" t="s">
        <v>579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722"/>
      <c r="U128" s="696"/>
      <c r="V128" s="696"/>
      <c r="W128" s="696"/>
    </row>
    <row r="129" spans="1:23">
      <c r="A129" s="371" t="s">
        <v>572</v>
      </c>
      <c r="B129" s="415" t="s">
        <v>61</v>
      </c>
      <c r="C129" s="410">
        <v>20242</v>
      </c>
      <c r="D129" s="411" t="s">
        <v>48</v>
      </c>
      <c r="E129" s="399" t="s">
        <v>39</v>
      </c>
      <c r="F129" s="412" t="s">
        <v>63</v>
      </c>
      <c r="G129" s="412">
        <v>1</v>
      </c>
      <c r="H129" s="412" t="s">
        <v>77</v>
      </c>
      <c r="I129" s="411" t="s">
        <v>579</v>
      </c>
      <c r="J129" s="413" t="s">
        <v>594</v>
      </c>
      <c r="K129" s="415" t="s">
        <v>595</v>
      </c>
      <c r="L129" s="398" t="s">
        <v>586</v>
      </c>
      <c r="M129" s="410" t="s">
        <v>578</v>
      </c>
      <c r="N129" s="411" t="s">
        <v>579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723"/>
      <c r="U129" s="697"/>
      <c r="V129" s="697"/>
      <c r="W129" s="697"/>
    </row>
    <row r="130" spans="1:23">
      <c r="A130" s="371" t="s">
        <v>572</v>
      </c>
      <c r="B130" s="409" t="s">
        <v>68</v>
      </c>
      <c r="C130" s="410">
        <v>20242</v>
      </c>
      <c r="D130" s="411" t="s">
        <v>48</v>
      </c>
      <c r="E130" s="399" t="s">
        <v>80</v>
      </c>
      <c r="F130" s="412" t="s">
        <v>63</v>
      </c>
      <c r="G130" s="412">
        <v>7</v>
      </c>
      <c r="H130" s="412" t="s">
        <v>77</v>
      </c>
      <c r="I130" s="411" t="s">
        <v>624</v>
      </c>
      <c r="J130" s="413" t="s">
        <v>704</v>
      </c>
      <c r="K130" s="414" t="s">
        <v>705</v>
      </c>
      <c r="L130" s="398" t="s">
        <v>577</v>
      </c>
      <c r="M130" s="410" t="s">
        <v>578</v>
      </c>
      <c r="N130" s="411" t="s">
        <v>624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721" t="s">
        <v>1217</v>
      </c>
      <c r="U130" s="695">
        <v>1</v>
      </c>
      <c r="V130" s="695" t="s">
        <v>203</v>
      </c>
      <c r="W130" s="695">
        <v>10</v>
      </c>
    </row>
    <row r="131" spans="1:23">
      <c r="A131" s="371" t="s">
        <v>572</v>
      </c>
      <c r="B131" s="409" t="s">
        <v>68</v>
      </c>
      <c r="C131" s="410">
        <v>20242</v>
      </c>
      <c r="D131" s="411" t="s">
        <v>48</v>
      </c>
      <c r="E131" s="399" t="s">
        <v>80</v>
      </c>
      <c r="F131" s="412" t="s">
        <v>63</v>
      </c>
      <c r="G131" s="412">
        <v>7</v>
      </c>
      <c r="H131" s="412" t="s">
        <v>98</v>
      </c>
      <c r="I131" s="411" t="s">
        <v>624</v>
      </c>
      <c r="J131" s="413" t="s">
        <v>704</v>
      </c>
      <c r="K131" s="414" t="s">
        <v>705</v>
      </c>
      <c r="L131" s="398" t="s">
        <v>577</v>
      </c>
      <c r="M131" s="410" t="s">
        <v>578</v>
      </c>
      <c r="N131" s="411" t="s">
        <v>624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723"/>
      <c r="U131" s="697"/>
      <c r="V131" s="697"/>
      <c r="W131" s="697"/>
    </row>
    <row r="132" spans="1:23">
      <c r="A132" s="371" t="s">
        <v>572</v>
      </c>
      <c r="B132" s="409" t="s">
        <v>59</v>
      </c>
      <c r="C132" s="410">
        <v>202011</v>
      </c>
      <c r="D132" s="411" t="s">
        <v>48</v>
      </c>
      <c r="E132" s="399" t="s">
        <v>80</v>
      </c>
      <c r="F132" s="412" t="s">
        <v>63</v>
      </c>
      <c r="G132" s="412">
        <v>8</v>
      </c>
      <c r="H132" s="412" t="s">
        <v>66</v>
      </c>
      <c r="I132" s="411" t="s">
        <v>624</v>
      </c>
      <c r="J132" s="413" t="s">
        <v>717</v>
      </c>
      <c r="K132" s="414" t="s">
        <v>718</v>
      </c>
      <c r="L132" s="398" t="s">
        <v>577</v>
      </c>
      <c r="M132" s="410" t="s">
        <v>578</v>
      </c>
      <c r="N132" s="411" t="s">
        <v>624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721" t="s">
        <v>1217</v>
      </c>
      <c r="U132" s="695">
        <v>1</v>
      </c>
      <c r="V132" s="695" t="s">
        <v>203</v>
      </c>
      <c r="W132" s="695"/>
    </row>
    <row r="133" spans="1:23">
      <c r="A133" s="371" t="s">
        <v>572</v>
      </c>
      <c r="B133" s="409" t="s">
        <v>59</v>
      </c>
      <c r="C133" s="410">
        <v>202011</v>
      </c>
      <c r="D133" s="411" t="s">
        <v>48</v>
      </c>
      <c r="E133" s="399" t="s">
        <v>80</v>
      </c>
      <c r="F133" s="412" t="s">
        <v>63</v>
      </c>
      <c r="G133" s="412">
        <v>8</v>
      </c>
      <c r="H133" s="412" t="s">
        <v>77</v>
      </c>
      <c r="I133" s="411" t="s">
        <v>624</v>
      </c>
      <c r="J133" s="413" t="s">
        <v>717</v>
      </c>
      <c r="K133" s="414" t="s">
        <v>718</v>
      </c>
      <c r="L133" s="398" t="s">
        <v>577</v>
      </c>
      <c r="M133" s="410" t="s">
        <v>578</v>
      </c>
      <c r="N133" s="411" t="s">
        <v>624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723"/>
      <c r="U133" s="697"/>
      <c r="V133" s="697"/>
      <c r="W133" s="697"/>
    </row>
    <row r="134" spans="1:23" ht="54.75">
      <c r="A134" s="371" t="s">
        <v>572</v>
      </c>
      <c r="B134" s="398" t="s">
        <v>112</v>
      </c>
      <c r="C134" s="398">
        <v>20242</v>
      </c>
      <c r="D134" s="399" t="s">
        <v>48</v>
      </c>
      <c r="E134" s="399" t="s">
        <v>80</v>
      </c>
      <c r="F134" s="399" t="s">
        <v>88</v>
      </c>
      <c r="G134" s="399">
        <v>4</v>
      </c>
      <c r="H134" s="399" t="s">
        <v>41</v>
      </c>
      <c r="I134" s="399" t="s">
        <v>579</v>
      </c>
      <c r="J134" s="400" t="s">
        <v>760</v>
      </c>
      <c r="K134" s="401" t="s">
        <v>761</v>
      </c>
      <c r="L134" s="398" t="s">
        <v>577</v>
      </c>
      <c r="M134" s="398" t="s">
        <v>578</v>
      </c>
      <c r="N134" s="399" t="s">
        <v>579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1277</v>
      </c>
      <c r="U134" s="389">
        <v>1</v>
      </c>
      <c r="V134" s="389" t="s">
        <v>203</v>
      </c>
      <c r="W134" s="389">
        <v>6</v>
      </c>
    </row>
    <row r="135" spans="1:23" ht="54.75">
      <c r="A135" s="371" t="s">
        <v>572</v>
      </c>
      <c r="B135" s="398" t="s">
        <v>112</v>
      </c>
      <c r="C135" s="398">
        <v>20242</v>
      </c>
      <c r="D135" s="399" t="s">
        <v>48</v>
      </c>
      <c r="E135" s="399" t="s">
        <v>80</v>
      </c>
      <c r="F135" s="399" t="s">
        <v>88</v>
      </c>
      <c r="G135" s="399">
        <v>3</v>
      </c>
      <c r="H135" s="399" t="s">
        <v>66</v>
      </c>
      <c r="I135" s="399" t="s">
        <v>579</v>
      </c>
      <c r="J135" s="400" t="s">
        <v>750</v>
      </c>
      <c r="K135" s="401" t="s">
        <v>751</v>
      </c>
      <c r="L135" s="398" t="s">
        <v>710</v>
      </c>
      <c r="M135" s="398" t="s">
        <v>578</v>
      </c>
      <c r="N135" s="399" t="s">
        <v>579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1278</v>
      </c>
      <c r="U135" s="389">
        <v>1</v>
      </c>
      <c r="V135" s="389" t="s">
        <v>203</v>
      </c>
      <c r="W135" s="389">
        <v>6</v>
      </c>
    </row>
    <row r="136" spans="1:23" ht="41.25">
      <c r="A136" s="371" t="s">
        <v>572</v>
      </c>
      <c r="B136" s="398" t="s">
        <v>112</v>
      </c>
      <c r="C136" s="398">
        <v>20242</v>
      </c>
      <c r="D136" s="399" t="s">
        <v>48</v>
      </c>
      <c r="E136" s="399" t="s">
        <v>80</v>
      </c>
      <c r="F136" s="399" t="s">
        <v>88</v>
      </c>
      <c r="G136" s="399">
        <v>3</v>
      </c>
      <c r="H136" s="399" t="s">
        <v>66</v>
      </c>
      <c r="I136" s="399" t="s">
        <v>579</v>
      </c>
      <c r="J136" s="400" t="s">
        <v>753</v>
      </c>
      <c r="K136" s="401" t="s">
        <v>754</v>
      </c>
      <c r="L136" s="398" t="s">
        <v>577</v>
      </c>
      <c r="M136" s="398" t="s">
        <v>578</v>
      </c>
      <c r="N136" s="399" t="s">
        <v>579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1275</v>
      </c>
      <c r="U136" s="418">
        <v>1</v>
      </c>
      <c r="V136" s="389" t="s">
        <v>203</v>
      </c>
      <c r="W136" s="389">
        <v>6</v>
      </c>
    </row>
    <row r="137" spans="1:23" ht="41.25">
      <c r="A137" s="371" t="s">
        <v>572</v>
      </c>
      <c r="B137" s="398" t="s">
        <v>112</v>
      </c>
      <c r="C137" s="398">
        <v>20242</v>
      </c>
      <c r="D137" s="399" t="s">
        <v>48</v>
      </c>
      <c r="E137" s="399" t="s">
        <v>80</v>
      </c>
      <c r="F137" s="399" t="s">
        <v>88</v>
      </c>
      <c r="G137" s="399">
        <v>7</v>
      </c>
      <c r="H137" s="399" t="s">
        <v>51</v>
      </c>
      <c r="I137" s="399" t="s">
        <v>579</v>
      </c>
      <c r="J137" s="400" t="s">
        <v>801</v>
      </c>
      <c r="K137" s="401" t="s">
        <v>802</v>
      </c>
      <c r="L137" s="398" t="s">
        <v>710</v>
      </c>
      <c r="M137" s="398" t="s">
        <v>578</v>
      </c>
      <c r="N137" s="399" t="s">
        <v>579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1279</v>
      </c>
      <c r="U137" s="389">
        <v>1</v>
      </c>
      <c r="V137" s="389" t="s">
        <v>203</v>
      </c>
      <c r="W137" s="389">
        <v>6</v>
      </c>
    </row>
    <row r="138" spans="1:23" ht="41.25">
      <c r="A138" s="371" t="s">
        <v>572</v>
      </c>
      <c r="B138" s="398" t="s">
        <v>112</v>
      </c>
      <c r="C138" s="398">
        <v>20242</v>
      </c>
      <c r="D138" s="399" t="s">
        <v>48</v>
      </c>
      <c r="E138" s="399" t="s">
        <v>80</v>
      </c>
      <c r="F138" s="399" t="s">
        <v>88</v>
      </c>
      <c r="G138" s="399">
        <v>3</v>
      </c>
      <c r="H138" s="399" t="s">
        <v>66</v>
      </c>
      <c r="I138" s="399" t="s">
        <v>579</v>
      </c>
      <c r="J138" s="400" t="s">
        <v>755</v>
      </c>
      <c r="K138" s="401" t="s">
        <v>756</v>
      </c>
      <c r="L138" s="398" t="s">
        <v>710</v>
      </c>
      <c r="M138" s="398" t="s">
        <v>578</v>
      </c>
      <c r="N138" s="399" t="s">
        <v>579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1279</v>
      </c>
      <c r="U138" s="389">
        <v>1</v>
      </c>
      <c r="V138" s="389" t="s">
        <v>203</v>
      </c>
      <c r="W138" s="389">
        <v>7</v>
      </c>
    </row>
    <row r="139" spans="1:23">
      <c r="A139" s="371" t="s">
        <v>572</v>
      </c>
      <c r="B139" s="398" t="s">
        <v>112</v>
      </c>
      <c r="C139" s="398">
        <v>20242</v>
      </c>
      <c r="D139" s="399" t="s">
        <v>48</v>
      </c>
      <c r="E139" s="399" t="s">
        <v>80</v>
      </c>
      <c r="F139" s="399" t="s">
        <v>88</v>
      </c>
      <c r="G139" s="399">
        <v>5</v>
      </c>
      <c r="H139" s="399" t="s">
        <v>41</v>
      </c>
      <c r="I139" s="399" t="s">
        <v>579</v>
      </c>
      <c r="J139" s="400" t="s">
        <v>778</v>
      </c>
      <c r="K139" s="401" t="s">
        <v>779</v>
      </c>
      <c r="L139" s="398" t="s">
        <v>710</v>
      </c>
      <c r="M139" s="398" t="s">
        <v>578</v>
      </c>
      <c r="N139" s="399" t="s">
        <v>579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721" t="s">
        <v>1279</v>
      </c>
      <c r="U139" s="695">
        <v>1</v>
      </c>
      <c r="V139" s="695" t="s">
        <v>203</v>
      </c>
      <c r="W139" s="695">
        <v>8</v>
      </c>
    </row>
    <row r="140" spans="1:23">
      <c r="A140" s="371" t="s">
        <v>572</v>
      </c>
      <c r="B140" s="398" t="s">
        <v>112</v>
      </c>
      <c r="C140" s="398">
        <v>20242</v>
      </c>
      <c r="D140" s="399" t="s">
        <v>48</v>
      </c>
      <c r="E140" s="399" t="s">
        <v>80</v>
      </c>
      <c r="F140" s="399" t="s">
        <v>88</v>
      </c>
      <c r="G140" s="399">
        <v>5</v>
      </c>
      <c r="H140" s="399" t="s">
        <v>51</v>
      </c>
      <c r="I140" s="399" t="s">
        <v>579</v>
      </c>
      <c r="J140" s="400" t="s">
        <v>778</v>
      </c>
      <c r="K140" s="401" t="s">
        <v>779</v>
      </c>
      <c r="L140" s="398" t="s">
        <v>710</v>
      </c>
      <c r="M140" s="398" t="s">
        <v>578</v>
      </c>
      <c r="N140" s="399" t="s">
        <v>579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723"/>
      <c r="U140" s="697"/>
      <c r="V140" s="697"/>
      <c r="W140" s="697"/>
    </row>
    <row r="141" spans="1:23" ht="41.25">
      <c r="A141" s="371" t="s">
        <v>572</v>
      </c>
      <c r="B141" s="398" t="s">
        <v>112</v>
      </c>
      <c r="C141" s="398">
        <v>20242</v>
      </c>
      <c r="D141" s="399" t="s">
        <v>48</v>
      </c>
      <c r="E141" s="399" t="s">
        <v>80</v>
      </c>
      <c r="F141" s="399" t="s">
        <v>88</v>
      </c>
      <c r="G141" s="399">
        <v>6</v>
      </c>
      <c r="H141" s="399" t="s">
        <v>41</v>
      </c>
      <c r="I141" s="399" t="s">
        <v>579</v>
      </c>
      <c r="J141" s="400" t="s">
        <v>792</v>
      </c>
      <c r="K141" s="401" t="s">
        <v>793</v>
      </c>
      <c r="L141" s="398" t="s">
        <v>710</v>
      </c>
      <c r="M141" s="398" t="s">
        <v>578</v>
      </c>
      <c r="N141" s="399" t="s">
        <v>579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1279</v>
      </c>
      <c r="U141" s="389">
        <v>1</v>
      </c>
      <c r="V141" s="389" t="s">
        <v>203</v>
      </c>
      <c r="W141" s="389">
        <v>6</v>
      </c>
    </row>
    <row r="142" spans="1:23" ht="54.75">
      <c r="A142" s="371" t="s">
        <v>572</v>
      </c>
      <c r="B142" s="398" t="s">
        <v>112</v>
      </c>
      <c r="C142" s="398">
        <v>20242</v>
      </c>
      <c r="D142" s="399" t="s">
        <v>48</v>
      </c>
      <c r="E142" s="399" t="s">
        <v>80</v>
      </c>
      <c r="F142" s="399" t="s">
        <v>88</v>
      </c>
      <c r="G142" s="399">
        <v>4</v>
      </c>
      <c r="H142" s="399" t="s">
        <v>41</v>
      </c>
      <c r="I142" s="399" t="s">
        <v>579</v>
      </c>
      <c r="J142" s="400" t="s">
        <v>766</v>
      </c>
      <c r="K142" s="401" t="s">
        <v>767</v>
      </c>
      <c r="L142" s="398" t="s">
        <v>577</v>
      </c>
      <c r="M142" s="398" t="s">
        <v>578</v>
      </c>
      <c r="N142" s="399" t="s">
        <v>579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1280</v>
      </c>
      <c r="U142" s="389">
        <v>1</v>
      </c>
      <c r="V142" s="389" t="s">
        <v>203</v>
      </c>
      <c r="W142" s="389">
        <v>6</v>
      </c>
    </row>
    <row r="143" spans="1:23">
      <c r="A143" s="371" t="s">
        <v>572</v>
      </c>
      <c r="B143" s="398" t="s">
        <v>112</v>
      </c>
      <c r="C143" s="398">
        <v>20242</v>
      </c>
      <c r="D143" s="399" t="s">
        <v>48</v>
      </c>
      <c r="E143" s="399" t="s">
        <v>80</v>
      </c>
      <c r="F143" s="399" t="s">
        <v>88</v>
      </c>
      <c r="G143" s="399">
        <v>7</v>
      </c>
      <c r="H143" s="399" t="s">
        <v>41</v>
      </c>
      <c r="I143" s="399" t="s">
        <v>579</v>
      </c>
      <c r="J143" s="400" t="s">
        <v>807</v>
      </c>
      <c r="K143" s="401" t="s">
        <v>808</v>
      </c>
      <c r="L143" s="398" t="s">
        <v>710</v>
      </c>
      <c r="M143" s="398" t="s">
        <v>578</v>
      </c>
      <c r="N143" s="399" t="s">
        <v>579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721" t="s">
        <v>1279</v>
      </c>
      <c r="U143" s="695">
        <v>1</v>
      </c>
      <c r="V143" s="695" t="s">
        <v>203</v>
      </c>
      <c r="W143" s="695">
        <v>12</v>
      </c>
    </row>
    <row r="144" spans="1:23">
      <c r="A144" s="371" t="s">
        <v>572</v>
      </c>
      <c r="B144" s="398" t="s">
        <v>112</v>
      </c>
      <c r="C144" s="398">
        <v>20242</v>
      </c>
      <c r="D144" s="399" t="s">
        <v>48</v>
      </c>
      <c r="E144" s="399" t="s">
        <v>80</v>
      </c>
      <c r="F144" s="399" t="s">
        <v>88</v>
      </c>
      <c r="G144" s="399">
        <v>7</v>
      </c>
      <c r="H144" s="399" t="s">
        <v>51</v>
      </c>
      <c r="I144" s="399" t="s">
        <v>579</v>
      </c>
      <c r="J144" s="400" t="s">
        <v>807</v>
      </c>
      <c r="K144" s="401" t="s">
        <v>808</v>
      </c>
      <c r="L144" s="398" t="s">
        <v>710</v>
      </c>
      <c r="M144" s="398" t="s">
        <v>578</v>
      </c>
      <c r="N144" s="399" t="s">
        <v>579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723"/>
      <c r="U144" s="697"/>
      <c r="V144" s="697"/>
      <c r="W144" s="697"/>
    </row>
    <row r="145" spans="1:23" ht="41.25">
      <c r="A145" s="371" t="s">
        <v>572</v>
      </c>
      <c r="B145" s="398" t="s">
        <v>112</v>
      </c>
      <c r="C145" s="398">
        <v>20242</v>
      </c>
      <c r="D145" s="399" t="s">
        <v>48</v>
      </c>
      <c r="E145" s="399" t="s">
        <v>80</v>
      </c>
      <c r="F145" s="399" t="s">
        <v>88</v>
      </c>
      <c r="G145" s="399">
        <v>5</v>
      </c>
      <c r="H145" s="399" t="s">
        <v>41</v>
      </c>
      <c r="I145" s="399" t="s">
        <v>579</v>
      </c>
      <c r="J145" s="400" t="s">
        <v>780</v>
      </c>
      <c r="K145" s="401" t="s">
        <v>781</v>
      </c>
      <c r="L145" s="398" t="s">
        <v>710</v>
      </c>
      <c r="M145" s="398" t="s">
        <v>578</v>
      </c>
      <c r="N145" s="399" t="s">
        <v>579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1279</v>
      </c>
      <c r="U145" s="389">
        <v>1</v>
      </c>
      <c r="V145" s="389" t="s">
        <v>203</v>
      </c>
      <c r="W145" s="389">
        <v>12</v>
      </c>
    </row>
    <row r="146" spans="1:23" ht="41.25">
      <c r="A146" s="371" t="s">
        <v>572</v>
      </c>
      <c r="B146" s="398" t="s">
        <v>112</v>
      </c>
      <c r="C146" s="398">
        <v>20242</v>
      </c>
      <c r="D146" s="399" t="s">
        <v>48</v>
      </c>
      <c r="E146" s="399" t="s">
        <v>80</v>
      </c>
      <c r="F146" s="399" t="s">
        <v>88</v>
      </c>
      <c r="G146" s="399">
        <v>7</v>
      </c>
      <c r="H146" s="399" t="s">
        <v>51</v>
      </c>
      <c r="I146" s="399" t="s">
        <v>579</v>
      </c>
      <c r="J146" s="400" t="s">
        <v>809</v>
      </c>
      <c r="K146" s="401" t="s">
        <v>810</v>
      </c>
      <c r="L146" s="398" t="s">
        <v>710</v>
      </c>
      <c r="M146" s="398" t="s">
        <v>578</v>
      </c>
      <c r="N146" s="399" t="s">
        <v>579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1279</v>
      </c>
      <c r="U146" s="389">
        <v>1</v>
      </c>
      <c r="V146" s="389" t="s">
        <v>203</v>
      </c>
      <c r="W146" s="389">
        <v>12</v>
      </c>
    </row>
    <row r="147" spans="1:23" ht="41.25">
      <c r="A147" s="371" t="s">
        <v>572</v>
      </c>
      <c r="B147" s="398" t="s">
        <v>112</v>
      </c>
      <c r="C147" s="398">
        <v>20242</v>
      </c>
      <c r="D147" s="399" t="s">
        <v>48</v>
      </c>
      <c r="E147" s="399" t="s">
        <v>80</v>
      </c>
      <c r="F147" s="399" t="s">
        <v>88</v>
      </c>
      <c r="G147" s="399">
        <v>4</v>
      </c>
      <c r="H147" s="399" t="s">
        <v>41</v>
      </c>
      <c r="I147" s="399" t="s">
        <v>579</v>
      </c>
      <c r="J147" s="400" t="s">
        <v>770</v>
      </c>
      <c r="K147" s="401" t="s">
        <v>771</v>
      </c>
      <c r="L147" s="398" t="s">
        <v>710</v>
      </c>
      <c r="M147" s="398" t="s">
        <v>578</v>
      </c>
      <c r="N147" s="399" t="s">
        <v>579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1279</v>
      </c>
      <c r="U147" s="389">
        <v>1</v>
      </c>
      <c r="V147" s="389" t="s">
        <v>203</v>
      </c>
      <c r="W147" s="389">
        <v>6</v>
      </c>
    </row>
    <row r="148" spans="1:23">
      <c r="A148" s="371" t="s">
        <v>572</v>
      </c>
      <c r="B148" s="398" t="s">
        <v>112</v>
      </c>
      <c r="C148" s="398">
        <v>20242</v>
      </c>
      <c r="D148" s="399" t="s">
        <v>48</v>
      </c>
      <c r="E148" s="399" t="s">
        <v>80</v>
      </c>
      <c r="F148" s="399" t="s">
        <v>88</v>
      </c>
      <c r="G148" s="399">
        <v>5</v>
      </c>
      <c r="H148" s="399" t="s">
        <v>41</v>
      </c>
      <c r="I148" s="399" t="s">
        <v>579</v>
      </c>
      <c r="J148" s="400" t="s">
        <v>783</v>
      </c>
      <c r="K148" s="401" t="s">
        <v>784</v>
      </c>
      <c r="L148" s="398" t="s">
        <v>710</v>
      </c>
      <c r="M148" s="398" t="s">
        <v>578</v>
      </c>
      <c r="N148" s="399" t="s">
        <v>579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721" t="s">
        <v>1279</v>
      </c>
      <c r="U148" s="695">
        <v>1</v>
      </c>
      <c r="V148" s="695" t="s">
        <v>203</v>
      </c>
      <c r="W148" s="695">
        <v>12</v>
      </c>
    </row>
    <row r="149" spans="1:23">
      <c r="A149" s="371" t="s">
        <v>572</v>
      </c>
      <c r="B149" s="398" t="s">
        <v>112</v>
      </c>
      <c r="C149" s="398">
        <v>20242</v>
      </c>
      <c r="D149" s="399" t="s">
        <v>48</v>
      </c>
      <c r="E149" s="399" t="s">
        <v>80</v>
      </c>
      <c r="F149" s="399" t="s">
        <v>88</v>
      </c>
      <c r="G149" s="399">
        <v>5</v>
      </c>
      <c r="H149" s="399" t="s">
        <v>51</v>
      </c>
      <c r="I149" s="399" t="s">
        <v>579</v>
      </c>
      <c r="J149" s="400" t="s">
        <v>783</v>
      </c>
      <c r="K149" s="401" t="s">
        <v>784</v>
      </c>
      <c r="L149" s="398" t="s">
        <v>710</v>
      </c>
      <c r="M149" s="398" t="s">
        <v>578</v>
      </c>
      <c r="N149" s="399" t="s">
        <v>579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723"/>
      <c r="U149" s="697"/>
      <c r="V149" s="697"/>
      <c r="W149" s="697"/>
    </row>
    <row r="150" spans="1:23" ht="54.75">
      <c r="A150" s="371" t="s">
        <v>572</v>
      </c>
      <c r="B150" s="398" t="s">
        <v>112</v>
      </c>
      <c r="C150" s="398">
        <v>20242</v>
      </c>
      <c r="D150" s="399" t="s">
        <v>48</v>
      </c>
      <c r="E150" s="399" t="s">
        <v>80</v>
      </c>
      <c r="F150" s="399" t="s">
        <v>88</v>
      </c>
      <c r="G150" s="399">
        <v>7</v>
      </c>
      <c r="H150" s="399" t="s">
        <v>51</v>
      </c>
      <c r="I150" s="399" t="s">
        <v>624</v>
      </c>
      <c r="J150" s="400" t="s">
        <v>811</v>
      </c>
      <c r="K150" s="401" t="s">
        <v>1281</v>
      </c>
      <c r="L150" s="398" t="s">
        <v>577</v>
      </c>
      <c r="M150" s="398" t="s">
        <v>578</v>
      </c>
      <c r="N150" s="399" t="s">
        <v>624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1218</v>
      </c>
      <c r="U150" s="389">
        <v>1</v>
      </c>
      <c r="V150" s="389" t="s">
        <v>203</v>
      </c>
      <c r="W150" s="389">
        <v>5</v>
      </c>
    </row>
    <row r="151" spans="1:23" ht="54.75">
      <c r="A151" s="371" t="s">
        <v>572</v>
      </c>
      <c r="B151" s="398" t="s">
        <v>89</v>
      </c>
      <c r="C151" s="398">
        <v>20242</v>
      </c>
      <c r="D151" s="399" t="s">
        <v>48</v>
      </c>
      <c r="E151" s="399" t="s">
        <v>80</v>
      </c>
      <c r="F151" s="399" t="s">
        <v>90</v>
      </c>
      <c r="G151" s="399">
        <v>3</v>
      </c>
      <c r="H151" s="399" t="s">
        <v>41</v>
      </c>
      <c r="I151" s="399" t="s">
        <v>579</v>
      </c>
      <c r="J151" s="400" t="s">
        <v>853</v>
      </c>
      <c r="K151" s="401" t="s">
        <v>1254</v>
      </c>
      <c r="L151" s="398" t="s">
        <v>830</v>
      </c>
      <c r="M151" s="398" t="s">
        <v>831</v>
      </c>
      <c r="N151" s="399" t="s">
        <v>579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1249</v>
      </c>
      <c r="U151" s="389">
        <v>1</v>
      </c>
      <c r="V151" s="389" t="s">
        <v>203</v>
      </c>
      <c r="W151" s="389">
        <v>5</v>
      </c>
    </row>
    <row r="152" spans="1:23" ht="54.75">
      <c r="A152" s="371" t="s">
        <v>572</v>
      </c>
      <c r="B152" s="408" t="s">
        <v>89</v>
      </c>
      <c r="C152" s="398">
        <v>20242</v>
      </c>
      <c r="D152" s="398" t="s">
        <v>48</v>
      </c>
      <c r="E152" s="398" t="s">
        <v>80</v>
      </c>
      <c r="F152" s="398" t="s">
        <v>90</v>
      </c>
      <c r="G152" s="398">
        <v>2</v>
      </c>
      <c r="H152" s="398" t="s">
        <v>41</v>
      </c>
      <c r="I152" s="398" t="s">
        <v>579</v>
      </c>
      <c r="J152" s="398" t="s">
        <v>848</v>
      </c>
      <c r="K152" s="408" t="s">
        <v>1282</v>
      </c>
      <c r="L152" s="398" t="s">
        <v>586</v>
      </c>
      <c r="M152" s="398" t="s">
        <v>831</v>
      </c>
      <c r="N152" s="398" t="s">
        <v>579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1232</v>
      </c>
      <c r="U152" s="418">
        <v>1</v>
      </c>
      <c r="V152" s="389" t="s">
        <v>1230</v>
      </c>
      <c r="W152" s="389">
        <v>4</v>
      </c>
    </row>
    <row r="153" spans="1:23" ht="41.25">
      <c r="A153" s="371" t="s">
        <v>572</v>
      </c>
      <c r="B153" s="408" t="s">
        <v>89</v>
      </c>
      <c r="C153" s="398">
        <v>20242</v>
      </c>
      <c r="D153" s="399" t="s">
        <v>48</v>
      </c>
      <c r="E153" s="399" t="s">
        <v>62</v>
      </c>
      <c r="F153" s="399" t="s">
        <v>90</v>
      </c>
      <c r="G153" s="399">
        <v>1</v>
      </c>
      <c r="H153" s="399" t="s">
        <v>57</v>
      </c>
      <c r="I153" s="399" t="s">
        <v>579</v>
      </c>
      <c r="J153" s="400" t="s">
        <v>833</v>
      </c>
      <c r="K153" s="408" t="s">
        <v>1283</v>
      </c>
      <c r="L153" s="398" t="s">
        <v>830</v>
      </c>
      <c r="M153" s="398" t="s">
        <v>831</v>
      </c>
      <c r="N153" s="399" t="s">
        <v>579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1284</v>
      </c>
      <c r="U153" s="389">
        <v>1</v>
      </c>
      <c r="V153" s="389" t="s">
        <v>203</v>
      </c>
      <c r="W153" s="389">
        <v>4</v>
      </c>
    </row>
    <row r="154" spans="1:23" ht="54.75">
      <c r="A154" s="371" t="s">
        <v>572</v>
      </c>
      <c r="B154" s="408" t="s">
        <v>89</v>
      </c>
      <c r="C154" s="398">
        <v>20242</v>
      </c>
      <c r="D154" s="398" t="s">
        <v>48</v>
      </c>
      <c r="E154" s="398" t="s">
        <v>80</v>
      </c>
      <c r="F154" s="398" t="s">
        <v>90</v>
      </c>
      <c r="G154" s="398">
        <v>2</v>
      </c>
      <c r="H154" s="398" t="s">
        <v>51</v>
      </c>
      <c r="I154" s="398" t="s">
        <v>579</v>
      </c>
      <c r="J154" s="398" t="s">
        <v>851</v>
      </c>
      <c r="K154" s="408" t="s">
        <v>1285</v>
      </c>
      <c r="L154" s="398" t="s">
        <v>586</v>
      </c>
      <c r="M154" s="398" t="s">
        <v>831</v>
      </c>
      <c r="N154" s="398" t="s">
        <v>579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1286</v>
      </c>
      <c r="U154" s="389"/>
      <c r="V154" s="389"/>
      <c r="W154" s="389"/>
    </row>
    <row r="155" spans="1:23" ht="54.75">
      <c r="A155" s="371" t="s">
        <v>572</v>
      </c>
      <c r="B155" s="408" t="s">
        <v>89</v>
      </c>
      <c r="C155" s="398">
        <v>20242</v>
      </c>
      <c r="D155" s="398" t="s">
        <v>48</v>
      </c>
      <c r="E155" s="398" t="s">
        <v>80</v>
      </c>
      <c r="F155" s="398" t="s">
        <v>90</v>
      </c>
      <c r="G155" s="398">
        <v>2</v>
      </c>
      <c r="H155" s="398" t="s">
        <v>51</v>
      </c>
      <c r="I155" s="398" t="s">
        <v>579</v>
      </c>
      <c r="J155" s="398" t="s">
        <v>852</v>
      </c>
      <c r="K155" s="408" t="s">
        <v>1239</v>
      </c>
      <c r="L155" s="398" t="s">
        <v>586</v>
      </c>
      <c r="M155" s="398" t="s">
        <v>831</v>
      </c>
      <c r="N155" s="398" t="s">
        <v>579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1238</v>
      </c>
      <c r="U155" s="389"/>
      <c r="V155" s="389"/>
      <c r="W155" s="389"/>
    </row>
    <row r="156" spans="1:23" ht="54.75">
      <c r="A156" s="371" t="s">
        <v>572</v>
      </c>
      <c r="B156" s="408" t="s">
        <v>89</v>
      </c>
      <c r="C156" s="398">
        <v>20242</v>
      </c>
      <c r="D156" s="399" t="s">
        <v>48</v>
      </c>
      <c r="E156" s="399" t="s">
        <v>62</v>
      </c>
      <c r="F156" s="399" t="s">
        <v>90</v>
      </c>
      <c r="G156" s="399">
        <v>1</v>
      </c>
      <c r="H156" s="399" t="s">
        <v>57</v>
      </c>
      <c r="I156" s="399" t="s">
        <v>579</v>
      </c>
      <c r="J156" s="400" t="s">
        <v>837</v>
      </c>
      <c r="K156" s="408" t="s">
        <v>1241</v>
      </c>
      <c r="L156" s="398" t="s">
        <v>586</v>
      </c>
      <c r="M156" s="398" t="s">
        <v>831</v>
      </c>
      <c r="N156" s="399" t="s">
        <v>579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1287</v>
      </c>
      <c r="U156" s="389">
        <v>1</v>
      </c>
      <c r="V156" s="389" t="s">
        <v>1230</v>
      </c>
      <c r="W156" s="389">
        <v>5</v>
      </c>
    </row>
    <row r="157" spans="1:23">
      <c r="A157" s="371" t="s">
        <v>572</v>
      </c>
      <c r="B157" s="398" t="s">
        <v>59</v>
      </c>
      <c r="C157" s="398">
        <v>202011</v>
      </c>
      <c r="D157" s="399" t="s">
        <v>48</v>
      </c>
      <c r="E157" s="399" t="s">
        <v>80</v>
      </c>
      <c r="F157" s="399" t="s">
        <v>90</v>
      </c>
      <c r="G157" s="399">
        <v>9</v>
      </c>
      <c r="H157" s="399" t="s">
        <v>51</v>
      </c>
      <c r="I157" s="399" t="s">
        <v>624</v>
      </c>
      <c r="J157" s="400" t="s">
        <v>924</v>
      </c>
      <c r="K157" s="401" t="s">
        <v>925</v>
      </c>
      <c r="L157" s="398" t="s">
        <v>577</v>
      </c>
      <c r="M157" s="398" t="s">
        <v>578</v>
      </c>
      <c r="N157" s="399" t="s">
        <v>624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721" t="s">
        <v>1225</v>
      </c>
      <c r="U157" s="695">
        <v>1</v>
      </c>
      <c r="V157" s="695" t="s">
        <v>203</v>
      </c>
      <c r="W157" s="695">
        <v>16</v>
      </c>
    </row>
    <row r="158" spans="1:23">
      <c r="A158" s="371" t="s">
        <v>572</v>
      </c>
      <c r="B158" s="398" t="s">
        <v>59</v>
      </c>
      <c r="C158" s="398">
        <v>202011</v>
      </c>
      <c r="D158" s="399" t="s">
        <v>48</v>
      </c>
      <c r="E158" s="399" t="s">
        <v>80</v>
      </c>
      <c r="F158" s="399" t="s">
        <v>90</v>
      </c>
      <c r="G158" s="399">
        <v>9</v>
      </c>
      <c r="H158" s="399" t="s">
        <v>57</v>
      </c>
      <c r="I158" s="399" t="s">
        <v>624</v>
      </c>
      <c r="J158" s="400" t="s">
        <v>924</v>
      </c>
      <c r="K158" s="401" t="s">
        <v>925</v>
      </c>
      <c r="L158" s="398" t="s">
        <v>577</v>
      </c>
      <c r="M158" s="398" t="s">
        <v>578</v>
      </c>
      <c r="N158" s="399" t="s">
        <v>624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723"/>
      <c r="U158" s="697"/>
      <c r="V158" s="697"/>
      <c r="W158" s="697"/>
    </row>
    <row r="159" spans="1:23">
      <c r="A159" s="371" t="s">
        <v>572</v>
      </c>
      <c r="B159" s="376" t="s">
        <v>89</v>
      </c>
      <c r="C159" s="376">
        <v>20242</v>
      </c>
      <c r="D159" s="373" t="s">
        <v>48</v>
      </c>
      <c r="E159" s="373" t="s">
        <v>80</v>
      </c>
      <c r="F159" s="373" t="s">
        <v>90</v>
      </c>
      <c r="G159" s="373">
        <v>7</v>
      </c>
      <c r="H159" s="373" t="s">
        <v>41</v>
      </c>
      <c r="I159" s="373" t="s">
        <v>624</v>
      </c>
      <c r="J159" s="419" t="s">
        <v>910</v>
      </c>
      <c r="K159" s="420" t="s">
        <v>1224</v>
      </c>
      <c r="L159" s="376" t="s">
        <v>830</v>
      </c>
      <c r="M159" s="376" t="s">
        <v>831</v>
      </c>
      <c r="N159" s="373" t="s">
        <v>624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721" t="s">
        <v>1225</v>
      </c>
      <c r="U159" s="695">
        <v>1</v>
      </c>
      <c r="V159" s="695" t="s">
        <v>203</v>
      </c>
      <c r="W159" s="695">
        <v>15</v>
      </c>
    </row>
    <row r="160" spans="1:23">
      <c r="A160" s="371" t="s">
        <v>572</v>
      </c>
      <c r="B160" s="398" t="s">
        <v>89</v>
      </c>
      <c r="C160" s="398">
        <v>20242</v>
      </c>
      <c r="D160" s="399" t="s">
        <v>48</v>
      </c>
      <c r="E160" s="399" t="s">
        <v>80</v>
      </c>
      <c r="F160" s="399" t="s">
        <v>90</v>
      </c>
      <c r="G160" s="399">
        <v>7</v>
      </c>
      <c r="H160" s="399" t="s">
        <v>51</v>
      </c>
      <c r="I160" s="399" t="s">
        <v>624</v>
      </c>
      <c r="J160" s="400" t="s">
        <v>910</v>
      </c>
      <c r="K160" s="401" t="s">
        <v>1224</v>
      </c>
      <c r="L160" s="398" t="s">
        <v>830</v>
      </c>
      <c r="M160" s="398" t="s">
        <v>831</v>
      </c>
      <c r="N160" s="399" t="s">
        <v>624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722"/>
      <c r="U160" s="696"/>
      <c r="V160" s="696"/>
      <c r="W160" s="696"/>
    </row>
    <row r="161" spans="1:23">
      <c r="A161" s="371" t="s">
        <v>572</v>
      </c>
      <c r="B161" s="398" t="s">
        <v>59</v>
      </c>
      <c r="C161" s="398">
        <v>202011</v>
      </c>
      <c r="D161" s="399" t="s">
        <v>48</v>
      </c>
      <c r="E161" s="399" t="s">
        <v>80</v>
      </c>
      <c r="F161" s="399" t="s">
        <v>90</v>
      </c>
      <c r="G161" s="399">
        <v>8</v>
      </c>
      <c r="H161" s="399" t="s">
        <v>41</v>
      </c>
      <c r="I161" s="399" t="s">
        <v>624</v>
      </c>
      <c r="J161" s="400" t="s">
        <v>920</v>
      </c>
      <c r="K161" s="401" t="s">
        <v>718</v>
      </c>
      <c r="L161" s="398" t="s">
        <v>577</v>
      </c>
      <c r="M161" s="398" t="s">
        <v>578</v>
      </c>
      <c r="N161" s="399" t="s">
        <v>624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723"/>
      <c r="U161" s="697"/>
      <c r="V161" s="697"/>
      <c r="W161" s="697"/>
    </row>
    <row r="162" spans="1:23" ht="41.25">
      <c r="A162" s="371" t="s">
        <v>572</v>
      </c>
      <c r="B162" s="398" t="s">
        <v>116</v>
      </c>
      <c r="C162" s="398">
        <v>20251</v>
      </c>
      <c r="D162" s="399" t="s">
        <v>48</v>
      </c>
      <c r="E162" s="399" t="s">
        <v>80</v>
      </c>
      <c r="F162" s="399" t="s">
        <v>93</v>
      </c>
      <c r="G162" s="399">
        <v>3</v>
      </c>
      <c r="H162" s="399" t="s">
        <v>41</v>
      </c>
      <c r="I162" s="399" t="s">
        <v>579</v>
      </c>
      <c r="J162" s="400" t="s">
        <v>1288</v>
      </c>
      <c r="K162" s="401" t="s">
        <v>1040</v>
      </c>
      <c r="L162" s="398" t="s">
        <v>577</v>
      </c>
      <c r="M162" s="398" t="s">
        <v>934</v>
      </c>
      <c r="N162" s="399" t="s">
        <v>579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1289</v>
      </c>
      <c r="U162" s="389">
        <v>1</v>
      </c>
      <c r="V162" s="389" t="s">
        <v>1230</v>
      </c>
      <c r="W162" s="389">
        <v>5</v>
      </c>
    </row>
    <row r="163" spans="1:23">
      <c r="A163" s="371" t="s">
        <v>572</v>
      </c>
      <c r="B163" s="398" t="s">
        <v>116</v>
      </c>
      <c r="C163" s="398">
        <v>20251</v>
      </c>
      <c r="D163" s="399" t="s">
        <v>48</v>
      </c>
      <c r="E163" s="399" t="s">
        <v>80</v>
      </c>
      <c r="F163" s="399" t="s">
        <v>93</v>
      </c>
      <c r="G163" s="399">
        <v>3</v>
      </c>
      <c r="H163" s="399" t="s">
        <v>41</v>
      </c>
      <c r="I163" s="399" t="s">
        <v>579</v>
      </c>
      <c r="J163" s="400" t="s">
        <v>1266</v>
      </c>
      <c r="K163" s="401" t="s">
        <v>1042</v>
      </c>
      <c r="L163" s="398" t="s">
        <v>577</v>
      </c>
      <c r="M163" s="398" t="s">
        <v>934</v>
      </c>
      <c r="N163" s="399" t="s">
        <v>579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721" t="s">
        <v>1290</v>
      </c>
      <c r="U163" s="695">
        <v>1</v>
      </c>
      <c r="V163" s="695" t="s">
        <v>1230</v>
      </c>
      <c r="W163" s="695">
        <v>12</v>
      </c>
    </row>
    <row r="164" spans="1:23">
      <c r="A164" s="371" t="s">
        <v>572</v>
      </c>
      <c r="B164" s="398" t="s">
        <v>118</v>
      </c>
      <c r="C164" s="398">
        <v>20251</v>
      </c>
      <c r="D164" s="399" t="s">
        <v>48</v>
      </c>
      <c r="E164" s="399" t="s">
        <v>80</v>
      </c>
      <c r="F164" s="399" t="s">
        <v>97</v>
      </c>
      <c r="G164" s="399">
        <v>3</v>
      </c>
      <c r="H164" s="399" t="s">
        <v>41</v>
      </c>
      <c r="I164" s="399" t="s">
        <v>579</v>
      </c>
      <c r="J164" s="400" t="s">
        <v>1291</v>
      </c>
      <c r="K164" s="401" t="s">
        <v>1042</v>
      </c>
      <c r="L164" s="398" t="s">
        <v>577</v>
      </c>
      <c r="M164" s="398" t="s">
        <v>934</v>
      </c>
      <c r="N164" s="399" t="s">
        <v>579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723"/>
      <c r="U164" s="697"/>
      <c r="V164" s="697"/>
      <c r="W164" s="697"/>
    </row>
    <row r="165" spans="1:23" ht="41.25">
      <c r="A165" s="371" t="s">
        <v>572</v>
      </c>
      <c r="B165" s="398" t="s">
        <v>118</v>
      </c>
      <c r="C165" s="398">
        <v>20251</v>
      </c>
      <c r="D165" s="399" t="s">
        <v>48</v>
      </c>
      <c r="E165" s="399" t="s">
        <v>80</v>
      </c>
      <c r="F165" s="399" t="s">
        <v>97</v>
      </c>
      <c r="G165" s="399">
        <v>3</v>
      </c>
      <c r="H165" s="399" t="s">
        <v>41</v>
      </c>
      <c r="I165" s="399" t="s">
        <v>579</v>
      </c>
      <c r="J165" s="400" t="s">
        <v>1270</v>
      </c>
      <c r="K165" s="401" t="s">
        <v>1062</v>
      </c>
      <c r="L165" s="398" t="s">
        <v>710</v>
      </c>
      <c r="M165" s="398" t="s">
        <v>934</v>
      </c>
      <c r="N165" s="399" t="s">
        <v>579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1292</v>
      </c>
      <c r="U165" s="389">
        <v>1</v>
      </c>
      <c r="V165" s="389" t="s">
        <v>1230</v>
      </c>
      <c r="W165" s="389">
        <v>5</v>
      </c>
    </row>
    <row r="166" spans="1:23">
      <c r="A166" s="371" t="s">
        <v>572</v>
      </c>
      <c r="B166" s="398" t="s">
        <v>116</v>
      </c>
      <c r="C166" s="398">
        <v>20251</v>
      </c>
      <c r="D166" s="399" t="s">
        <v>48</v>
      </c>
      <c r="E166" s="399" t="s">
        <v>80</v>
      </c>
      <c r="F166" s="399" t="s">
        <v>93</v>
      </c>
      <c r="G166" s="399">
        <v>3</v>
      </c>
      <c r="H166" s="399" t="s">
        <v>41</v>
      </c>
      <c r="I166" s="399" t="s">
        <v>579</v>
      </c>
      <c r="J166" s="400" t="s">
        <v>1293</v>
      </c>
      <c r="K166" s="401" t="s">
        <v>1044</v>
      </c>
      <c r="L166" s="398" t="s">
        <v>577</v>
      </c>
      <c r="M166" s="398" t="s">
        <v>934</v>
      </c>
      <c r="N166" s="399" t="s">
        <v>579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724" t="s">
        <v>1290</v>
      </c>
      <c r="U166" s="695">
        <v>1</v>
      </c>
      <c r="V166" s="695" t="s">
        <v>1230</v>
      </c>
      <c r="W166" s="695">
        <v>11</v>
      </c>
    </row>
    <row r="167" spans="1:23">
      <c r="A167" s="371" t="s">
        <v>572</v>
      </c>
      <c r="B167" s="398" t="s">
        <v>118</v>
      </c>
      <c r="C167" s="398">
        <v>20251</v>
      </c>
      <c r="D167" s="399" t="s">
        <v>48</v>
      </c>
      <c r="E167" s="399" t="s">
        <v>80</v>
      </c>
      <c r="F167" s="399" t="s">
        <v>97</v>
      </c>
      <c r="G167" s="399">
        <v>3</v>
      </c>
      <c r="H167" s="399" t="s">
        <v>41</v>
      </c>
      <c r="I167" s="399" t="s">
        <v>579</v>
      </c>
      <c r="J167" s="400" t="s">
        <v>1294</v>
      </c>
      <c r="K167" s="401" t="s">
        <v>1044</v>
      </c>
      <c r="L167" s="398" t="s">
        <v>577</v>
      </c>
      <c r="M167" s="398" t="s">
        <v>934</v>
      </c>
      <c r="N167" s="399" t="s">
        <v>579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723"/>
      <c r="U167" s="697"/>
      <c r="V167" s="697"/>
      <c r="W167" s="697"/>
    </row>
    <row r="168" spans="1:23">
      <c r="A168" s="371" t="s">
        <v>572</v>
      </c>
      <c r="B168" s="398" t="s">
        <v>119</v>
      </c>
      <c r="C168" s="398">
        <v>20251</v>
      </c>
      <c r="D168" s="399" t="s">
        <v>48</v>
      </c>
      <c r="E168" s="399" t="s">
        <v>80</v>
      </c>
      <c r="F168" s="399" t="s">
        <v>114</v>
      </c>
      <c r="G168" s="399">
        <v>3</v>
      </c>
      <c r="H168" s="399" t="s">
        <v>41</v>
      </c>
      <c r="I168" s="399" t="s">
        <v>624</v>
      </c>
      <c r="J168" s="400" t="s">
        <v>1295</v>
      </c>
      <c r="K168" s="401" t="s">
        <v>1152</v>
      </c>
      <c r="L168" s="398" t="s">
        <v>710</v>
      </c>
      <c r="M168" s="398" t="s">
        <v>934</v>
      </c>
      <c r="N168" s="399" t="s">
        <v>624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721" t="s">
        <v>1296</v>
      </c>
      <c r="U168" s="695">
        <v>2</v>
      </c>
      <c r="V168" s="695" t="s">
        <v>203</v>
      </c>
      <c r="W168" s="695" t="s">
        <v>1297</v>
      </c>
    </row>
    <row r="169" spans="1:23">
      <c r="A169" s="371" t="s">
        <v>572</v>
      </c>
      <c r="B169" s="398" t="s">
        <v>119</v>
      </c>
      <c r="C169" s="398">
        <v>20251</v>
      </c>
      <c r="D169" s="399" t="s">
        <v>48</v>
      </c>
      <c r="E169" s="399" t="s">
        <v>80</v>
      </c>
      <c r="F169" s="399" t="s">
        <v>114</v>
      </c>
      <c r="G169" s="399">
        <v>3</v>
      </c>
      <c r="H169" s="399" t="s">
        <v>51</v>
      </c>
      <c r="I169" s="399" t="s">
        <v>624</v>
      </c>
      <c r="J169" s="400" t="s">
        <v>1295</v>
      </c>
      <c r="K169" s="401" t="s">
        <v>1152</v>
      </c>
      <c r="L169" s="398" t="s">
        <v>710</v>
      </c>
      <c r="M169" s="398" t="s">
        <v>934</v>
      </c>
      <c r="N169" s="399" t="s">
        <v>624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722"/>
      <c r="U169" s="696"/>
      <c r="V169" s="696"/>
      <c r="W169" s="696"/>
    </row>
    <row r="170" spans="1:23">
      <c r="A170" s="371" t="s">
        <v>572</v>
      </c>
      <c r="B170" s="398" t="s">
        <v>119</v>
      </c>
      <c r="C170" s="398">
        <v>20251</v>
      </c>
      <c r="D170" s="399" t="s">
        <v>48</v>
      </c>
      <c r="E170" s="399" t="s">
        <v>80</v>
      </c>
      <c r="F170" s="399" t="s">
        <v>114</v>
      </c>
      <c r="G170" s="399">
        <v>3</v>
      </c>
      <c r="H170" s="399" t="s">
        <v>57</v>
      </c>
      <c r="I170" s="399" t="s">
        <v>624</v>
      </c>
      <c r="J170" s="400" t="s">
        <v>1295</v>
      </c>
      <c r="K170" s="401" t="s">
        <v>1152</v>
      </c>
      <c r="L170" s="398" t="s">
        <v>710</v>
      </c>
      <c r="M170" s="398" t="s">
        <v>934</v>
      </c>
      <c r="N170" s="399" t="s">
        <v>624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722"/>
      <c r="U170" s="696"/>
      <c r="V170" s="696"/>
      <c r="W170" s="696"/>
    </row>
    <row r="171" spans="1:23">
      <c r="A171" s="371" t="s">
        <v>572</v>
      </c>
      <c r="B171" s="398" t="s">
        <v>119</v>
      </c>
      <c r="C171" s="398">
        <v>20251</v>
      </c>
      <c r="D171" s="399" t="s">
        <v>48</v>
      </c>
      <c r="E171" s="399" t="s">
        <v>80</v>
      </c>
      <c r="F171" s="399" t="s">
        <v>114</v>
      </c>
      <c r="G171" s="399">
        <v>3</v>
      </c>
      <c r="H171" s="399" t="s">
        <v>66</v>
      </c>
      <c r="I171" s="399" t="s">
        <v>624</v>
      </c>
      <c r="J171" s="400" t="s">
        <v>1295</v>
      </c>
      <c r="K171" s="401" t="s">
        <v>1152</v>
      </c>
      <c r="L171" s="398" t="s">
        <v>710</v>
      </c>
      <c r="M171" s="398" t="s">
        <v>934</v>
      </c>
      <c r="N171" s="399" t="s">
        <v>624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723"/>
      <c r="U171" s="697"/>
      <c r="V171" s="697"/>
      <c r="W171" s="697"/>
    </row>
    <row r="172" spans="1:23">
      <c r="A172" s="371" t="s">
        <v>572</v>
      </c>
      <c r="B172" s="398" t="s">
        <v>119</v>
      </c>
      <c r="C172" s="398">
        <v>20251</v>
      </c>
      <c r="D172" s="399" t="s">
        <v>48</v>
      </c>
      <c r="E172" s="399" t="s">
        <v>80</v>
      </c>
      <c r="F172" s="399" t="s">
        <v>114</v>
      </c>
      <c r="G172" s="399">
        <v>3</v>
      </c>
      <c r="H172" s="399" t="s">
        <v>41</v>
      </c>
      <c r="I172" s="399" t="s">
        <v>579</v>
      </c>
      <c r="J172" s="400" t="s">
        <v>1298</v>
      </c>
      <c r="K172" s="401" t="s">
        <v>1042</v>
      </c>
      <c r="L172" s="398" t="s">
        <v>577</v>
      </c>
      <c r="M172" s="398" t="s">
        <v>934</v>
      </c>
      <c r="N172" s="399" t="s">
        <v>579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721" t="s">
        <v>1290</v>
      </c>
      <c r="U172" s="695">
        <v>1</v>
      </c>
      <c r="V172" s="695" t="s">
        <v>199</v>
      </c>
      <c r="W172" s="695">
        <v>30</v>
      </c>
    </row>
    <row r="173" spans="1:23">
      <c r="A173" s="371" t="s">
        <v>572</v>
      </c>
      <c r="B173" s="398" t="s">
        <v>119</v>
      </c>
      <c r="C173" s="398">
        <v>20251</v>
      </c>
      <c r="D173" s="399" t="s">
        <v>48</v>
      </c>
      <c r="E173" s="399" t="s">
        <v>80</v>
      </c>
      <c r="F173" s="399" t="s">
        <v>114</v>
      </c>
      <c r="G173" s="399">
        <v>3</v>
      </c>
      <c r="H173" s="399" t="s">
        <v>51</v>
      </c>
      <c r="I173" s="399" t="s">
        <v>579</v>
      </c>
      <c r="J173" s="400" t="s">
        <v>1298</v>
      </c>
      <c r="K173" s="401" t="s">
        <v>1042</v>
      </c>
      <c r="L173" s="398" t="s">
        <v>577</v>
      </c>
      <c r="M173" s="398" t="s">
        <v>934</v>
      </c>
      <c r="N173" s="399" t="s">
        <v>579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722"/>
      <c r="U173" s="696"/>
      <c r="V173" s="696"/>
      <c r="W173" s="696"/>
    </row>
    <row r="174" spans="1:23">
      <c r="A174" s="371" t="s">
        <v>572</v>
      </c>
      <c r="B174" s="398" t="s">
        <v>119</v>
      </c>
      <c r="C174" s="398">
        <v>20251</v>
      </c>
      <c r="D174" s="399" t="s">
        <v>48</v>
      </c>
      <c r="E174" s="399" t="s">
        <v>80</v>
      </c>
      <c r="F174" s="399" t="s">
        <v>114</v>
      </c>
      <c r="G174" s="399">
        <v>3</v>
      </c>
      <c r="H174" s="399" t="s">
        <v>57</v>
      </c>
      <c r="I174" s="399" t="s">
        <v>579</v>
      </c>
      <c r="J174" s="400" t="s">
        <v>1298</v>
      </c>
      <c r="K174" s="401" t="s">
        <v>1042</v>
      </c>
      <c r="L174" s="398" t="s">
        <v>577</v>
      </c>
      <c r="M174" s="398" t="s">
        <v>934</v>
      </c>
      <c r="N174" s="399" t="s">
        <v>579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723"/>
      <c r="U174" s="697"/>
      <c r="V174" s="697"/>
      <c r="W174" s="697"/>
    </row>
    <row r="175" spans="1:23" ht="54.75">
      <c r="A175" s="371" t="s">
        <v>572</v>
      </c>
      <c r="B175" s="398" t="s">
        <v>119</v>
      </c>
      <c r="C175" s="398">
        <v>20251</v>
      </c>
      <c r="D175" s="399" t="s">
        <v>48</v>
      </c>
      <c r="E175" s="399" t="s">
        <v>80</v>
      </c>
      <c r="F175" s="399" t="s">
        <v>114</v>
      </c>
      <c r="G175" s="399">
        <v>3</v>
      </c>
      <c r="H175" s="399" t="s">
        <v>66</v>
      </c>
      <c r="I175" s="399" t="s">
        <v>579</v>
      </c>
      <c r="J175" s="400" t="s">
        <v>1298</v>
      </c>
      <c r="K175" s="401" t="s">
        <v>1042</v>
      </c>
      <c r="L175" s="398" t="s">
        <v>577</v>
      </c>
      <c r="M175" s="398" t="s">
        <v>934</v>
      </c>
      <c r="N175" s="399" t="s">
        <v>579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1290</v>
      </c>
      <c r="U175" s="389">
        <v>1</v>
      </c>
      <c r="V175" s="389" t="s">
        <v>1230</v>
      </c>
      <c r="W175" s="389">
        <v>10</v>
      </c>
    </row>
    <row r="176" spans="1:23">
      <c r="A176" s="371" t="s">
        <v>572</v>
      </c>
      <c r="B176" s="398" t="s">
        <v>119</v>
      </c>
      <c r="C176" s="398">
        <v>20251</v>
      </c>
      <c r="D176" s="399" t="s">
        <v>48</v>
      </c>
      <c r="E176" s="399" t="s">
        <v>80</v>
      </c>
      <c r="F176" s="399" t="s">
        <v>114</v>
      </c>
      <c r="G176" s="399">
        <v>3</v>
      </c>
      <c r="H176" s="399" t="s">
        <v>41</v>
      </c>
      <c r="I176" s="399" t="s">
        <v>624</v>
      </c>
      <c r="J176" s="400" t="s">
        <v>1299</v>
      </c>
      <c r="K176" s="401" t="s">
        <v>1155</v>
      </c>
      <c r="L176" s="398" t="s">
        <v>710</v>
      </c>
      <c r="M176" s="398" t="s">
        <v>934</v>
      </c>
      <c r="N176" s="399" t="s">
        <v>624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721" t="s">
        <v>1296</v>
      </c>
      <c r="U176" s="695">
        <v>2</v>
      </c>
      <c r="V176" s="695" t="s">
        <v>1230</v>
      </c>
      <c r="W176" s="695" t="s">
        <v>1300</v>
      </c>
    </row>
    <row r="177" spans="1:23">
      <c r="A177" s="371" t="s">
        <v>572</v>
      </c>
      <c r="B177" s="398" t="s">
        <v>119</v>
      </c>
      <c r="C177" s="398">
        <v>20251</v>
      </c>
      <c r="D177" s="399" t="s">
        <v>48</v>
      </c>
      <c r="E177" s="399" t="s">
        <v>80</v>
      </c>
      <c r="F177" s="399" t="s">
        <v>114</v>
      </c>
      <c r="G177" s="399">
        <v>3</v>
      </c>
      <c r="H177" s="399" t="s">
        <v>51</v>
      </c>
      <c r="I177" s="399" t="s">
        <v>624</v>
      </c>
      <c r="J177" s="400" t="s">
        <v>1299</v>
      </c>
      <c r="K177" s="401" t="s">
        <v>1155</v>
      </c>
      <c r="L177" s="398" t="s">
        <v>710</v>
      </c>
      <c r="M177" s="398" t="s">
        <v>934</v>
      </c>
      <c r="N177" s="399" t="s">
        <v>624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722"/>
      <c r="U177" s="696"/>
      <c r="V177" s="696"/>
      <c r="W177" s="696"/>
    </row>
    <row r="178" spans="1:23">
      <c r="A178" s="371" t="s">
        <v>572</v>
      </c>
      <c r="B178" s="398" t="s">
        <v>119</v>
      </c>
      <c r="C178" s="398">
        <v>20251</v>
      </c>
      <c r="D178" s="399" t="s">
        <v>48</v>
      </c>
      <c r="E178" s="399" t="s">
        <v>80</v>
      </c>
      <c r="F178" s="399" t="s">
        <v>114</v>
      </c>
      <c r="G178" s="399">
        <v>3</v>
      </c>
      <c r="H178" s="399" t="s">
        <v>57</v>
      </c>
      <c r="I178" s="399" t="s">
        <v>624</v>
      </c>
      <c r="J178" s="400" t="s">
        <v>1299</v>
      </c>
      <c r="K178" s="401" t="s">
        <v>1155</v>
      </c>
      <c r="L178" s="398" t="s">
        <v>710</v>
      </c>
      <c r="M178" s="398" t="s">
        <v>934</v>
      </c>
      <c r="N178" s="399" t="s">
        <v>624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722"/>
      <c r="U178" s="696"/>
      <c r="V178" s="696"/>
      <c r="W178" s="696"/>
    </row>
    <row r="179" spans="1:23">
      <c r="A179" s="371" t="s">
        <v>572</v>
      </c>
      <c r="B179" s="398" t="s">
        <v>119</v>
      </c>
      <c r="C179" s="398">
        <v>20251</v>
      </c>
      <c r="D179" s="399" t="s">
        <v>48</v>
      </c>
      <c r="E179" s="399" t="s">
        <v>80</v>
      </c>
      <c r="F179" s="399" t="s">
        <v>114</v>
      </c>
      <c r="G179" s="399">
        <v>3</v>
      </c>
      <c r="H179" s="399" t="s">
        <v>66</v>
      </c>
      <c r="I179" s="399" t="s">
        <v>624</v>
      </c>
      <c r="J179" s="400" t="s">
        <v>1299</v>
      </c>
      <c r="K179" s="401" t="s">
        <v>1155</v>
      </c>
      <c r="L179" s="398" t="s">
        <v>710</v>
      </c>
      <c r="M179" s="398" t="s">
        <v>934</v>
      </c>
      <c r="N179" s="399" t="s">
        <v>624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723"/>
      <c r="U179" s="697"/>
      <c r="V179" s="697"/>
      <c r="W179" s="697"/>
    </row>
    <row r="180" spans="1:23">
      <c r="A180" s="371" t="s">
        <v>572</v>
      </c>
      <c r="B180" s="398" t="s">
        <v>119</v>
      </c>
      <c r="C180" s="398">
        <v>20251</v>
      </c>
      <c r="D180" s="399" t="s">
        <v>48</v>
      </c>
      <c r="E180" s="399" t="s">
        <v>80</v>
      </c>
      <c r="F180" s="399" t="s">
        <v>114</v>
      </c>
      <c r="G180" s="399">
        <v>3</v>
      </c>
      <c r="H180" s="399" t="s">
        <v>41</v>
      </c>
      <c r="I180" s="399" t="s">
        <v>579</v>
      </c>
      <c r="J180" s="400" t="s">
        <v>1301</v>
      </c>
      <c r="K180" s="401" t="s">
        <v>1044</v>
      </c>
      <c r="L180" s="398" t="s">
        <v>577</v>
      </c>
      <c r="M180" s="398" t="s">
        <v>934</v>
      </c>
      <c r="N180" s="399" t="s">
        <v>579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721" t="s">
        <v>1290</v>
      </c>
      <c r="U180" s="695">
        <v>2</v>
      </c>
      <c r="V180" s="695" t="s">
        <v>1230</v>
      </c>
      <c r="W180" s="695" t="s">
        <v>1300</v>
      </c>
    </row>
    <row r="181" spans="1:23">
      <c r="A181" s="371" t="s">
        <v>572</v>
      </c>
      <c r="B181" s="398" t="s">
        <v>119</v>
      </c>
      <c r="C181" s="398">
        <v>20251</v>
      </c>
      <c r="D181" s="399" t="s">
        <v>48</v>
      </c>
      <c r="E181" s="399" t="s">
        <v>80</v>
      </c>
      <c r="F181" s="399" t="s">
        <v>114</v>
      </c>
      <c r="G181" s="399">
        <v>3</v>
      </c>
      <c r="H181" s="399" t="s">
        <v>51</v>
      </c>
      <c r="I181" s="399" t="s">
        <v>579</v>
      </c>
      <c r="J181" s="400" t="s">
        <v>1301</v>
      </c>
      <c r="K181" s="401" t="s">
        <v>1044</v>
      </c>
      <c r="L181" s="398" t="s">
        <v>577</v>
      </c>
      <c r="M181" s="398" t="s">
        <v>934</v>
      </c>
      <c r="N181" s="399" t="s">
        <v>579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722"/>
      <c r="U181" s="696"/>
      <c r="V181" s="696"/>
      <c r="W181" s="696"/>
    </row>
    <row r="182" spans="1:23">
      <c r="A182" s="371" t="s">
        <v>572</v>
      </c>
      <c r="B182" s="398" t="s">
        <v>119</v>
      </c>
      <c r="C182" s="398">
        <v>20251</v>
      </c>
      <c r="D182" s="399" t="s">
        <v>48</v>
      </c>
      <c r="E182" s="399" t="s">
        <v>80</v>
      </c>
      <c r="F182" s="399" t="s">
        <v>114</v>
      </c>
      <c r="G182" s="399">
        <v>3</v>
      </c>
      <c r="H182" s="399" t="s">
        <v>57</v>
      </c>
      <c r="I182" s="399" t="s">
        <v>579</v>
      </c>
      <c r="J182" s="400" t="s">
        <v>1301</v>
      </c>
      <c r="K182" s="401" t="s">
        <v>1044</v>
      </c>
      <c r="L182" s="398" t="s">
        <v>577</v>
      </c>
      <c r="M182" s="398" t="s">
        <v>934</v>
      </c>
      <c r="N182" s="399" t="s">
        <v>579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722"/>
      <c r="U182" s="696"/>
      <c r="V182" s="696"/>
      <c r="W182" s="696"/>
    </row>
    <row r="183" spans="1:23">
      <c r="A183" s="371" t="s">
        <v>572</v>
      </c>
      <c r="B183" s="398" t="s">
        <v>119</v>
      </c>
      <c r="C183" s="398">
        <v>20251</v>
      </c>
      <c r="D183" s="399" t="s">
        <v>48</v>
      </c>
      <c r="E183" s="399" t="s">
        <v>80</v>
      </c>
      <c r="F183" s="399" t="s">
        <v>114</v>
      </c>
      <c r="G183" s="399">
        <v>3</v>
      </c>
      <c r="H183" s="399" t="s">
        <v>66</v>
      </c>
      <c r="I183" s="399" t="s">
        <v>579</v>
      </c>
      <c r="J183" s="400" t="s">
        <v>1301</v>
      </c>
      <c r="K183" s="401" t="s">
        <v>1044</v>
      </c>
      <c r="L183" s="398" t="s">
        <v>577</v>
      </c>
      <c r="M183" s="398" t="s">
        <v>934</v>
      </c>
      <c r="N183" s="399" t="s">
        <v>579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723"/>
      <c r="U183" s="697"/>
      <c r="V183" s="697"/>
      <c r="W183" s="697"/>
    </row>
    <row r="184" spans="1:23">
      <c r="A184" s="371" t="s">
        <v>572</v>
      </c>
      <c r="B184" s="398" t="s">
        <v>83</v>
      </c>
      <c r="C184" s="398">
        <v>20251</v>
      </c>
      <c r="D184" s="399" t="s">
        <v>111</v>
      </c>
      <c r="E184" s="399" t="s">
        <v>80</v>
      </c>
      <c r="F184" s="399" t="s">
        <v>84</v>
      </c>
      <c r="G184" s="399">
        <v>3</v>
      </c>
      <c r="H184" s="399" t="s">
        <v>41</v>
      </c>
      <c r="I184" s="399" t="s">
        <v>579</v>
      </c>
      <c r="J184" s="400" t="s">
        <v>995</v>
      </c>
      <c r="K184" s="401" t="s">
        <v>996</v>
      </c>
      <c r="L184" s="398" t="s">
        <v>577</v>
      </c>
      <c r="M184" s="398" t="s">
        <v>578</v>
      </c>
      <c r="N184" s="399" t="s">
        <v>579</v>
      </c>
      <c r="O184" s="398">
        <v>2</v>
      </c>
      <c r="P184" s="398">
        <v>4</v>
      </c>
      <c r="Q184" s="376">
        <v>6</v>
      </c>
      <c r="R184" s="398">
        <v>2</v>
      </c>
      <c r="T184" s="708" t="s">
        <v>1302</v>
      </c>
      <c r="U184" s="689">
        <v>1</v>
      </c>
      <c r="V184" s="689" t="s">
        <v>1230</v>
      </c>
      <c r="W184" s="689">
        <v>10</v>
      </c>
    </row>
    <row r="185" spans="1:23">
      <c r="A185" s="371" t="s">
        <v>572</v>
      </c>
      <c r="B185" s="398" t="s">
        <v>83</v>
      </c>
      <c r="C185" s="398">
        <v>20251</v>
      </c>
      <c r="D185" s="399" t="s">
        <v>111</v>
      </c>
      <c r="E185" s="399" t="s">
        <v>80</v>
      </c>
      <c r="F185" s="399" t="s">
        <v>84</v>
      </c>
      <c r="G185" s="399">
        <v>3</v>
      </c>
      <c r="H185" s="399" t="s">
        <v>51</v>
      </c>
      <c r="I185" s="399" t="s">
        <v>579</v>
      </c>
      <c r="J185" s="400" t="s">
        <v>995</v>
      </c>
      <c r="K185" s="401" t="s">
        <v>996</v>
      </c>
      <c r="L185" s="398" t="s">
        <v>577</v>
      </c>
      <c r="M185" s="398" t="s">
        <v>578</v>
      </c>
      <c r="N185" s="399" t="s">
        <v>579</v>
      </c>
      <c r="O185" s="398">
        <v>2</v>
      </c>
      <c r="P185" s="398">
        <v>2</v>
      </c>
      <c r="Q185" s="376">
        <v>4</v>
      </c>
      <c r="R185" s="398">
        <v>2</v>
      </c>
      <c r="T185" s="709"/>
      <c r="U185" s="691"/>
      <c r="V185" s="691"/>
      <c r="W185" s="691"/>
    </row>
    <row r="186" spans="1:23">
      <c r="A186" s="371" t="s">
        <v>572</v>
      </c>
      <c r="B186" s="408" t="s">
        <v>83</v>
      </c>
      <c r="C186" s="398">
        <v>20251</v>
      </c>
      <c r="D186" s="399" t="s">
        <v>111</v>
      </c>
      <c r="E186" s="399" t="s">
        <v>62</v>
      </c>
      <c r="F186" s="399" t="s">
        <v>84</v>
      </c>
      <c r="G186" s="399">
        <v>1</v>
      </c>
      <c r="H186" s="399" t="s">
        <v>51</v>
      </c>
      <c r="I186" s="399" t="s">
        <v>579</v>
      </c>
      <c r="J186" s="400" t="s">
        <v>967</v>
      </c>
      <c r="K186" s="408" t="s">
        <v>576</v>
      </c>
      <c r="L186" s="398" t="s">
        <v>577</v>
      </c>
      <c r="M186" s="398" t="s">
        <v>578</v>
      </c>
      <c r="N186" s="399" t="s">
        <v>579</v>
      </c>
      <c r="O186" s="398">
        <v>2</v>
      </c>
      <c r="P186" s="398">
        <v>2</v>
      </c>
      <c r="Q186" s="376">
        <v>4</v>
      </c>
      <c r="R186" s="398">
        <v>3</v>
      </c>
      <c r="T186" s="706" t="s">
        <v>1303</v>
      </c>
      <c r="U186" s="689">
        <v>1</v>
      </c>
      <c r="V186" s="689" t="s">
        <v>1230</v>
      </c>
      <c r="W186" s="689">
        <v>12</v>
      </c>
    </row>
    <row r="187" spans="1:23">
      <c r="A187" s="371" t="s">
        <v>572</v>
      </c>
      <c r="B187" s="408" t="s">
        <v>83</v>
      </c>
      <c r="C187" s="398">
        <v>20251</v>
      </c>
      <c r="D187" s="399" t="s">
        <v>111</v>
      </c>
      <c r="E187" s="399" t="s">
        <v>62</v>
      </c>
      <c r="F187" s="399" t="s">
        <v>84</v>
      </c>
      <c r="G187" s="399">
        <v>1</v>
      </c>
      <c r="H187" s="399" t="s">
        <v>57</v>
      </c>
      <c r="I187" s="399" t="s">
        <v>579</v>
      </c>
      <c r="J187" s="400" t="s">
        <v>967</v>
      </c>
      <c r="K187" s="408" t="s">
        <v>576</v>
      </c>
      <c r="L187" s="398" t="s">
        <v>577</v>
      </c>
      <c r="M187" s="398" t="s">
        <v>578</v>
      </c>
      <c r="N187" s="399" t="s">
        <v>579</v>
      </c>
      <c r="O187" s="398">
        <v>2</v>
      </c>
      <c r="P187" s="398">
        <v>2</v>
      </c>
      <c r="Q187" s="376">
        <v>4</v>
      </c>
      <c r="R187" s="398">
        <v>3</v>
      </c>
      <c r="T187" s="720"/>
      <c r="U187" s="690"/>
      <c r="V187" s="690"/>
      <c r="W187" s="690"/>
    </row>
    <row r="188" spans="1:23">
      <c r="A188" s="371" t="s">
        <v>572</v>
      </c>
      <c r="B188" s="408" t="s">
        <v>83</v>
      </c>
      <c r="C188" s="398">
        <v>20251</v>
      </c>
      <c r="D188" s="399" t="s">
        <v>111</v>
      </c>
      <c r="E188" s="399" t="s">
        <v>62</v>
      </c>
      <c r="F188" s="399" t="s">
        <v>84</v>
      </c>
      <c r="G188" s="399">
        <v>1</v>
      </c>
      <c r="H188" s="399" t="s">
        <v>66</v>
      </c>
      <c r="I188" s="399" t="s">
        <v>579</v>
      </c>
      <c r="J188" s="400" t="s">
        <v>967</v>
      </c>
      <c r="K188" s="408" t="s">
        <v>576</v>
      </c>
      <c r="L188" s="398" t="s">
        <v>577</v>
      </c>
      <c r="M188" s="398" t="s">
        <v>578</v>
      </c>
      <c r="N188" s="399" t="s">
        <v>579</v>
      </c>
      <c r="O188" s="398">
        <v>2</v>
      </c>
      <c r="P188" s="398">
        <v>2</v>
      </c>
      <c r="Q188" s="376">
        <v>4</v>
      </c>
      <c r="R188" s="398">
        <v>3</v>
      </c>
      <c r="T188" s="707"/>
      <c r="U188" s="691"/>
      <c r="V188" s="691"/>
      <c r="W188" s="691"/>
    </row>
    <row r="189" spans="1:23">
      <c r="A189" s="371" t="s">
        <v>572</v>
      </c>
      <c r="B189" s="408" t="s">
        <v>83</v>
      </c>
      <c r="C189" s="398">
        <v>20251</v>
      </c>
      <c r="D189" s="399" t="s">
        <v>111</v>
      </c>
      <c r="E189" s="399" t="s">
        <v>80</v>
      </c>
      <c r="F189" s="399" t="s">
        <v>84</v>
      </c>
      <c r="G189" s="399">
        <v>2</v>
      </c>
      <c r="H189" s="399" t="s">
        <v>41</v>
      </c>
      <c r="I189" s="399" t="s">
        <v>579</v>
      </c>
      <c r="J189" s="400" t="s">
        <v>989</v>
      </c>
      <c r="K189" s="408" t="s">
        <v>1304</v>
      </c>
      <c r="L189" s="398" t="s">
        <v>586</v>
      </c>
      <c r="M189" s="398" t="s">
        <v>578</v>
      </c>
      <c r="N189" s="399" t="s">
        <v>579</v>
      </c>
      <c r="O189" s="398">
        <v>2</v>
      </c>
      <c r="P189" s="398">
        <v>2</v>
      </c>
      <c r="Q189" s="376">
        <v>4</v>
      </c>
      <c r="R189" s="398">
        <v>3</v>
      </c>
      <c r="T189" s="710" t="s">
        <v>1251</v>
      </c>
      <c r="U189" s="717">
        <v>1</v>
      </c>
      <c r="V189" s="689" t="s">
        <v>1230</v>
      </c>
      <c r="W189" s="689">
        <v>8</v>
      </c>
    </row>
    <row r="190" spans="1:23">
      <c r="A190" s="371" t="s">
        <v>572</v>
      </c>
      <c r="B190" s="423" t="s">
        <v>87</v>
      </c>
      <c r="C190" s="398">
        <v>20242</v>
      </c>
      <c r="D190" s="399" t="s">
        <v>111</v>
      </c>
      <c r="E190" s="424" t="s">
        <v>62</v>
      </c>
      <c r="F190" s="424" t="s">
        <v>88</v>
      </c>
      <c r="G190" s="424">
        <v>1</v>
      </c>
      <c r="H190" s="424" t="s">
        <v>66</v>
      </c>
      <c r="I190" s="399" t="s">
        <v>579</v>
      </c>
      <c r="J190" s="400" t="s">
        <v>728</v>
      </c>
      <c r="K190" s="408" t="s">
        <v>729</v>
      </c>
      <c r="L190" s="398" t="s">
        <v>586</v>
      </c>
      <c r="M190" s="398" t="s">
        <v>578</v>
      </c>
      <c r="N190" s="399" t="s">
        <v>579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711"/>
      <c r="U190" s="718"/>
      <c r="V190" s="690"/>
      <c r="W190" s="690"/>
    </row>
    <row r="191" spans="1:23">
      <c r="A191" s="371" t="s">
        <v>572</v>
      </c>
      <c r="B191" s="408" t="s">
        <v>118</v>
      </c>
      <c r="C191" s="398">
        <v>20251</v>
      </c>
      <c r="D191" s="399" t="s">
        <v>111</v>
      </c>
      <c r="E191" s="399" t="s">
        <v>80</v>
      </c>
      <c r="F191" s="399" t="s">
        <v>97</v>
      </c>
      <c r="G191" s="399">
        <v>2</v>
      </c>
      <c r="H191" s="399" t="s">
        <v>41</v>
      </c>
      <c r="I191" s="399" t="s">
        <v>1305</v>
      </c>
      <c r="J191" s="400" t="s">
        <v>1306</v>
      </c>
      <c r="K191" s="408" t="s">
        <v>631</v>
      </c>
      <c r="L191" s="398" t="s">
        <v>586</v>
      </c>
      <c r="M191" s="398" t="s">
        <v>934</v>
      </c>
      <c r="N191" s="399" t="s">
        <v>1305</v>
      </c>
      <c r="O191" s="398">
        <v>2</v>
      </c>
      <c r="P191" s="398">
        <v>2</v>
      </c>
      <c r="Q191" s="376">
        <v>4</v>
      </c>
      <c r="R191" s="398">
        <v>3</v>
      </c>
      <c r="T191" s="712"/>
      <c r="U191" s="421">
        <v>1</v>
      </c>
      <c r="V191" s="422" t="s">
        <v>1230</v>
      </c>
      <c r="W191" s="422">
        <v>4</v>
      </c>
    </row>
    <row r="192" spans="1:23" ht="41.25">
      <c r="A192" s="371" t="s">
        <v>572</v>
      </c>
      <c r="B192" s="398" t="s">
        <v>83</v>
      </c>
      <c r="C192" s="398">
        <v>20251</v>
      </c>
      <c r="D192" s="399" t="s">
        <v>111</v>
      </c>
      <c r="E192" s="399" t="s">
        <v>80</v>
      </c>
      <c r="F192" s="399" t="s">
        <v>84</v>
      </c>
      <c r="G192" s="399">
        <v>5</v>
      </c>
      <c r="H192" s="399" t="s">
        <v>51</v>
      </c>
      <c r="I192" s="399" t="s">
        <v>579</v>
      </c>
      <c r="J192" s="400" t="s">
        <v>1015</v>
      </c>
      <c r="K192" s="401" t="s">
        <v>1030</v>
      </c>
      <c r="L192" s="398" t="s">
        <v>577</v>
      </c>
      <c r="M192" s="398" t="s">
        <v>578</v>
      </c>
      <c r="N192" s="399" t="s">
        <v>579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1259</v>
      </c>
      <c r="U192" s="351">
        <v>1</v>
      </c>
      <c r="V192" s="352" t="s">
        <v>1230</v>
      </c>
      <c r="W192" s="351">
        <v>11</v>
      </c>
    </row>
    <row r="193" spans="1:23" ht="41.25">
      <c r="A193" s="371" t="s">
        <v>572</v>
      </c>
      <c r="B193" s="398" t="s">
        <v>83</v>
      </c>
      <c r="C193" s="398">
        <v>20251</v>
      </c>
      <c r="D193" s="399" t="s">
        <v>111</v>
      </c>
      <c r="E193" s="399" t="s">
        <v>80</v>
      </c>
      <c r="F193" s="399" t="s">
        <v>84</v>
      </c>
      <c r="G193" s="399">
        <v>5</v>
      </c>
      <c r="H193" s="399" t="s">
        <v>51</v>
      </c>
      <c r="I193" s="399" t="s">
        <v>579</v>
      </c>
      <c r="J193" s="400" t="s">
        <v>1020</v>
      </c>
      <c r="K193" s="401" t="s">
        <v>1032</v>
      </c>
      <c r="L193" s="398" t="s">
        <v>577</v>
      </c>
      <c r="M193" s="398" t="s">
        <v>578</v>
      </c>
      <c r="N193" s="399" t="s">
        <v>579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1257</v>
      </c>
      <c r="U193" s="350">
        <v>1</v>
      </c>
      <c r="V193" s="351" t="s">
        <v>1230</v>
      </c>
      <c r="W193" s="351">
        <v>15</v>
      </c>
    </row>
    <row r="194" spans="1:23">
      <c r="A194" s="371" t="s">
        <v>572</v>
      </c>
      <c r="B194" s="408" t="s">
        <v>83</v>
      </c>
      <c r="C194" s="398">
        <v>20251</v>
      </c>
      <c r="D194" s="399" t="s">
        <v>111</v>
      </c>
      <c r="E194" s="399" t="s">
        <v>62</v>
      </c>
      <c r="F194" s="399" t="s">
        <v>84</v>
      </c>
      <c r="G194" s="399">
        <v>1</v>
      </c>
      <c r="H194" s="399" t="s">
        <v>41</v>
      </c>
      <c r="I194" s="399" t="s">
        <v>579</v>
      </c>
      <c r="J194" s="400" t="s">
        <v>972</v>
      </c>
      <c r="K194" s="408" t="s">
        <v>1307</v>
      </c>
      <c r="L194" s="398" t="s">
        <v>577</v>
      </c>
      <c r="M194" s="398" t="s">
        <v>578</v>
      </c>
      <c r="N194" s="399" t="s">
        <v>579</v>
      </c>
      <c r="O194" s="398">
        <v>2</v>
      </c>
      <c r="P194" s="398">
        <v>2</v>
      </c>
      <c r="Q194" s="376">
        <v>4</v>
      </c>
      <c r="R194" s="398">
        <v>3</v>
      </c>
      <c r="T194" s="706" t="s">
        <v>1259</v>
      </c>
      <c r="U194" s="689">
        <v>1</v>
      </c>
      <c r="V194" s="689" t="s">
        <v>1230</v>
      </c>
      <c r="W194" s="689">
        <v>16</v>
      </c>
    </row>
    <row r="195" spans="1:23">
      <c r="A195" s="371" t="s">
        <v>572</v>
      </c>
      <c r="B195" s="408" t="s">
        <v>83</v>
      </c>
      <c r="C195" s="398">
        <v>20251</v>
      </c>
      <c r="D195" s="399" t="s">
        <v>111</v>
      </c>
      <c r="E195" s="399" t="s">
        <v>62</v>
      </c>
      <c r="F195" s="399" t="s">
        <v>84</v>
      </c>
      <c r="G195" s="399">
        <v>1</v>
      </c>
      <c r="H195" s="399" t="s">
        <v>51</v>
      </c>
      <c r="I195" s="399" t="s">
        <v>579</v>
      </c>
      <c r="J195" s="400" t="s">
        <v>972</v>
      </c>
      <c r="K195" s="408" t="s">
        <v>1307</v>
      </c>
      <c r="L195" s="398" t="s">
        <v>577</v>
      </c>
      <c r="M195" s="398" t="s">
        <v>578</v>
      </c>
      <c r="N195" s="399" t="s">
        <v>579</v>
      </c>
      <c r="O195" s="398">
        <v>2</v>
      </c>
      <c r="P195" s="398">
        <v>2</v>
      </c>
      <c r="Q195" s="376">
        <v>4</v>
      </c>
      <c r="R195" s="398">
        <v>3</v>
      </c>
      <c r="T195" s="713"/>
      <c r="U195" s="690"/>
      <c r="V195" s="690"/>
      <c r="W195" s="690"/>
    </row>
    <row r="196" spans="1:23">
      <c r="A196" s="371" t="s">
        <v>572</v>
      </c>
      <c r="B196" s="408" t="s">
        <v>83</v>
      </c>
      <c r="C196" s="398">
        <v>20251</v>
      </c>
      <c r="D196" s="399" t="s">
        <v>111</v>
      </c>
      <c r="E196" s="399" t="s">
        <v>62</v>
      </c>
      <c r="F196" s="399" t="s">
        <v>84</v>
      </c>
      <c r="G196" s="399">
        <v>1</v>
      </c>
      <c r="H196" s="399" t="s">
        <v>57</v>
      </c>
      <c r="I196" s="399" t="s">
        <v>579</v>
      </c>
      <c r="J196" s="400" t="s">
        <v>972</v>
      </c>
      <c r="K196" s="408" t="s">
        <v>1307</v>
      </c>
      <c r="L196" s="398" t="s">
        <v>577</v>
      </c>
      <c r="M196" s="398" t="s">
        <v>578</v>
      </c>
      <c r="N196" s="399" t="s">
        <v>579</v>
      </c>
      <c r="O196" s="398">
        <v>2</v>
      </c>
      <c r="P196" s="398">
        <v>2</v>
      </c>
      <c r="Q196" s="376">
        <v>4</v>
      </c>
      <c r="R196" s="398">
        <v>3</v>
      </c>
      <c r="T196" s="713"/>
      <c r="U196" s="690"/>
      <c r="V196" s="690"/>
      <c r="W196" s="690"/>
    </row>
    <row r="197" spans="1:23">
      <c r="A197" s="371" t="s">
        <v>572</v>
      </c>
      <c r="B197" s="408" t="s">
        <v>83</v>
      </c>
      <c r="C197" s="398">
        <v>20251</v>
      </c>
      <c r="D197" s="399" t="s">
        <v>111</v>
      </c>
      <c r="E197" s="399" t="s">
        <v>62</v>
      </c>
      <c r="F197" s="399" t="s">
        <v>84</v>
      </c>
      <c r="G197" s="399">
        <v>1</v>
      </c>
      <c r="H197" s="399" t="s">
        <v>66</v>
      </c>
      <c r="I197" s="399" t="s">
        <v>579</v>
      </c>
      <c r="J197" s="400" t="s">
        <v>972</v>
      </c>
      <c r="K197" s="408" t="s">
        <v>1307</v>
      </c>
      <c r="L197" s="398" t="s">
        <v>577</v>
      </c>
      <c r="M197" s="398" t="s">
        <v>578</v>
      </c>
      <c r="N197" s="399" t="s">
        <v>579</v>
      </c>
      <c r="O197" s="398">
        <v>2</v>
      </c>
      <c r="P197" s="398">
        <v>2</v>
      </c>
      <c r="Q197" s="376">
        <v>4</v>
      </c>
      <c r="R197" s="398">
        <v>3</v>
      </c>
      <c r="T197" s="709"/>
      <c r="U197" s="691"/>
      <c r="V197" s="691"/>
      <c r="W197" s="691"/>
    </row>
    <row r="198" spans="1:23">
      <c r="A198" s="371" t="s">
        <v>572</v>
      </c>
      <c r="B198" s="408" t="s">
        <v>83</v>
      </c>
      <c r="C198" s="398">
        <v>20251</v>
      </c>
      <c r="D198" s="399" t="s">
        <v>111</v>
      </c>
      <c r="E198" s="399" t="s">
        <v>62</v>
      </c>
      <c r="F198" s="399" t="s">
        <v>84</v>
      </c>
      <c r="G198" s="399">
        <v>1</v>
      </c>
      <c r="H198" s="399" t="s">
        <v>57</v>
      </c>
      <c r="I198" s="399" t="s">
        <v>579</v>
      </c>
      <c r="J198" s="400" t="s">
        <v>974</v>
      </c>
      <c r="K198" s="408" t="s">
        <v>1308</v>
      </c>
      <c r="L198" s="398" t="s">
        <v>586</v>
      </c>
      <c r="M198" s="398" t="s">
        <v>578</v>
      </c>
      <c r="N198" s="399" t="s">
        <v>579</v>
      </c>
      <c r="O198" s="398">
        <v>3</v>
      </c>
      <c r="P198" s="398">
        <v>2</v>
      </c>
      <c r="Q198" s="376">
        <v>5</v>
      </c>
      <c r="R198" s="398">
        <v>4</v>
      </c>
      <c r="T198" s="708" t="s">
        <v>1309</v>
      </c>
      <c r="U198" s="689">
        <v>2</v>
      </c>
      <c r="V198" s="689" t="s">
        <v>1230</v>
      </c>
      <c r="W198" s="689" t="s">
        <v>1297</v>
      </c>
    </row>
    <row r="199" spans="1:23">
      <c r="A199" s="371" t="s">
        <v>572</v>
      </c>
      <c r="B199" s="408" t="s">
        <v>96</v>
      </c>
      <c r="C199" s="398">
        <v>20251</v>
      </c>
      <c r="D199" s="399" t="s">
        <v>111</v>
      </c>
      <c r="E199" s="399" t="s">
        <v>62</v>
      </c>
      <c r="F199" s="399" t="s">
        <v>97</v>
      </c>
      <c r="G199" s="399">
        <v>1</v>
      </c>
      <c r="H199" s="399" t="s">
        <v>41</v>
      </c>
      <c r="I199" s="399" t="s">
        <v>197</v>
      </c>
      <c r="J199" s="400" t="s">
        <v>1310</v>
      </c>
      <c r="K199" s="408" t="s">
        <v>939</v>
      </c>
      <c r="L199" s="398" t="s">
        <v>586</v>
      </c>
      <c r="M199" s="398" t="s">
        <v>934</v>
      </c>
      <c r="N199" s="399" t="s">
        <v>197</v>
      </c>
      <c r="O199" s="398">
        <v>3</v>
      </c>
      <c r="P199" s="398">
        <v>2</v>
      </c>
      <c r="Q199" s="376">
        <v>5</v>
      </c>
      <c r="R199" s="398">
        <v>4</v>
      </c>
      <c r="T199" s="713"/>
      <c r="U199" s="690"/>
      <c r="V199" s="690"/>
      <c r="W199" s="690"/>
    </row>
    <row r="200" spans="1:23">
      <c r="A200" s="371" t="s">
        <v>572</v>
      </c>
      <c r="B200" s="408" t="s">
        <v>96</v>
      </c>
      <c r="C200" s="398">
        <v>20251</v>
      </c>
      <c r="D200" s="399" t="s">
        <v>111</v>
      </c>
      <c r="E200" s="399" t="s">
        <v>62</v>
      </c>
      <c r="F200" s="399" t="s">
        <v>97</v>
      </c>
      <c r="G200" s="399">
        <v>1</v>
      </c>
      <c r="H200" s="399" t="s">
        <v>51</v>
      </c>
      <c r="I200" s="399" t="s">
        <v>197</v>
      </c>
      <c r="J200" s="400" t="s">
        <v>1310</v>
      </c>
      <c r="K200" s="408" t="s">
        <v>939</v>
      </c>
      <c r="L200" s="398" t="s">
        <v>586</v>
      </c>
      <c r="M200" s="398" t="s">
        <v>934</v>
      </c>
      <c r="N200" s="399" t="s">
        <v>197</v>
      </c>
      <c r="O200" s="398">
        <v>3</v>
      </c>
      <c r="P200" s="398">
        <v>2</v>
      </c>
      <c r="Q200" s="376">
        <v>5</v>
      </c>
      <c r="R200" s="398">
        <v>4</v>
      </c>
      <c r="T200" s="713"/>
      <c r="U200" s="690"/>
      <c r="V200" s="690"/>
      <c r="W200" s="690"/>
    </row>
    <row r="201" spans="1:23">
      <c r="A201" s="371" t="s">
        <v>572</v>
      </c>
      <c r="B201" s="425" t="s">
        <v>92</v>
      </c>
      <c r="C201" s="398">
        <v>20251</v>
      </c>
      <c r="D201" s="399" t="s">
        <v>111</v>
      </c>
      <c r="E201" s="399" t="s">
        <v>80</v>
      </c>
      <c r="F201" s="426" t="s">
        <v>93</v>
      </c>
      <c r="G201" s="426">
        <v>1</v>
      </c>
      <c r="H201" s="426" t="s">
        <v>51</v>
      </c>
      <c r="I201" s="427" t="s">
        <v>197</v>
      </c>
      <c r="J201" s="426" t="s">
        <v>1311</v>
      </c>
      <c r="K201" s="425" t="s">
        <v>939</v>
      </c>
      <c r="L201" s="398" t="s">
        <v>586</v>
      </c>
      <c r="M201" s="398" t="s">
        <v>934</v>
      </c>
      <c r="N201" s="427" t="s">
        <v>197</v>
      </c>
      <c r="O201" s="426">
        <v>3</v>
      </c>
      <c r="P201" s="426">
        <v>2</v>
      </c>
      <c r="Q201" s="376">
        <v>5</v>
      </c>
      <c r="R201" s="426">
        <v>4</v>
      </c>
      <c r="T201" s="709"/>
      <c r="U201" s="691"/>
      <c r="V201" s="691"/>
      <c r="W201" s="691"/>
    </row>
    <row r="202" spans="1:23">
      <c r="A202" s="371" t="s">
        <v>572</v>
      </c>
      <c r="B202" s="408" t="s">
        <v>83</v>
      </c>
      <c r="C202" s="398">
        <v>20251</v>
      </c>
      <c r="D202" s="399" t="s">
        <v>111</v>
      </c>
      <c r="E202" s="399" t="s">
        <v>80</v>
      </c>
      <c r="F202" s="399" t="s">
        <v>84</v>
      </c>
      <c r="G202" s="399">
        <v>2</v>
      </c>
      <c r="H202" s="399" t="s">
        <v>41</v>
      </c>
      <c r="I202" s="399" t="s">
        <v>579</v>
      </c>
      <c r="J202" s="400" t="s">
        <v>991</v>
      </c>
      <c r="K202" s="408" t="s">
        <v>743</v>
      </c>
      <c r="L202" s="398" t="s">
        <v>586</v>
      </c>
      <c r="M202" s="398" t="s">
        <v>578</v>
      </c>
      <c r="N202" s="399" t="s">
        <v>579</v>
      </c>
      <c r="O202" s="398">
        <v>3</v>
      </c>
      <c r="P202" s="398">
        <v>2</v>
      </c>
      <c r="Q202" s="376">
        <v>5</v>
      </c>
      <c r="R202" s="398">
        <v>4</v>
      </c>
      <c r="T202" s="708" t="s">
        <v>1312</v>
      </c>
      <c r="U202" s="689">
        <v>1</v>
      </c>
      <c r="V202" s="689" t="s">
        <v>1230</v>
      </c>
      <c r="W202" s="689">
        <v>10</v>
      </c>
    </row>
    <row r="203" spans="1:23">
      <c r="A203" s="371" t="s">
        <v>572</v>
      </c>
      <c r="B203" s="408" t="s">
        <v>119</v>
      </c>
      <c r="C203" s="398">
        <v>20251</v>
      </c>
      <c r="D203" s="399" t="s">
        <v>111</v>
      </c>
      <c r="E203" s="399" t="s">
        <v>80</v>
      </c>
      <c r="F203" s="399" t="s">
        <v>114</v>
      </c>
      <c r="G203" s="399">
        <v>2</v>
      </c>
      <c r="H203" s="399" t="s">
        <v>41</v>
      </c>
      <c r="I203" s="399" t="s">
        <v>579</v>
      </c>
      <c r="J203" s="400" t="s">
        <v>1313</v>
      </c>
      <c r="K203" s="408" t="s">
        <v>1314</v>
      </c>
      <c r="L203" s="398" t="s">
        <v>586</v>
      </c>
      <c r="M203" s="398" t="s">
        <v>934</v>
      </c>
      <c r="N203" s="399" t="s">
        <v>579</v>
      </c>
      <c r="O203" s="398">
        <v>3</v>
      </c>
      <c r="P203" s="398">
        <v>2</v>
      </c>
      <c r="Q203" s="376">
        <v>5</v>
      </c>
      <c r="R203" s="398">
        <v>4</v>
      </c>
      <c r="T203" s="709"/>
      <c r="U203" s="691"/>
      <c r="V203" s="691"/>
      <c r="W203" s="691"/>
    </row>
    <row r="204" spans="1:23" ht="41.25">
      <c r="A204" s="371" t="s">
        <v>572</v>
      </c>
      <c r="B204" s="398" t="s">
        <v>83</v>
      </c>
      <c r="C204" s="398">
        <v>20251</v>
      </c>
      <c r="D204" s="399" t="s">
        <v>111</v>
      </c>
      <c r="E204" s="399" t="s">
        <v>80</v>
      </c>
      <c r="F204" s="399" t="s">
        <v>84</v>
      </c>
      <c r="G204" s="399">
        <v>4</v>
      </c>
      <c r="H204" s="399" t="s">
        <v>41</v>
      </c>
      <c r="I204" s="399" t="s">
        <v>579</v>
      </c>
      <c r="J204" s="400" t="s">
        <v>1017</v>
      </c>
      <c r="K204" s="401" t="s">
        <v>1018</v>
      </c>
      <c r="L204" s="398" t="s">
        <v>577</v>
      </c>
      <c r="M204" s="398" t="s">
        <v>578</v>
      </c>
      <c r="N204" s="399" t="s">
        <v>579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1257</v>
      </c>
      <c r="U204" s="351">
        <v>1</v>
      </c>
      <c r="V204" s="351" t="s">
        <v>1230</v>
      </c>
      <c r="W204" s="351">
        <v>10</v>
      </c>
    </row>
    <row r="205" spans="1:23">
      <c r="A205" s="371" t="s">
        <v>572</v>
      </c>
      <c r="B205" s="408" t="s">
        <v>83</v>
      </c>
      <c r="C205" s="398">
        <v>20251</v>
      </c>
      <c r="D205" s="399" t="s">
        <v>111</v>
      </c>
      <c r="E205" s="399" t="s">
        <v>62</v>
      </c>
      <c r="F205" s="399" t="s">
        <v>84</v>
      </c>
      <c r="G205" s="399">
        <v>1</v>
      </c>
      <c r="H205" s="399" t="s">
        <v>41</v>
      </c>
      <c r="I205" s="399" t="s">
        <v>579</v>
      </c>
      <c r="J205" s="400" t="s">
        <v>976</v>
      </c>
      <c r="K205" s="408" t="s">
        <v>1315</v>
      </c>
      <c r="L205" s="398" t="s">
        <v>586</v>
      </c>
      <c r="M205" s="398" t="s">
        <v>578</v>
      </c>
      <c r="N205" s="399" t="s">
        <v>579</v>
      </c>
      <c r="O205" s="398">
        <v>3</v>
      </c>
      <c r="P205" s="398">
        <v>2</v>
      </c>
      <c r="Q205" s="376">
        <v>5</v>
      </c>
      <c r="R205" s="398">
        <v>4</v>
      </c>
      <c r="T205" s="716" t="s">
        <v>1287</v>
      </c>
      <c r="U205" s="717">
        <v>2</v>
      </c>
      <c r="V205" s="689" t="s">
        <v>1230</v>
      </c>
      <c r="W205" s="689" t="s">
        <v>1297</v>
      </c>
    </row>
    <row r="206" spans="1:23">
      <c r="A206" s="371" t="s">
        <v>572</v>
      </c>
      <c r="B206" s="408" t="s">
        <v>83</v>
      </c>
      <c r="C206" s="398">
        <v>20251</v>
      </c>
      <c r="D206" s="399" t="s">
        <v>111</v>
      </c>
      <c r="E206" s="399" t="s">
        <v>62</v>
      </c>
      <c r="F206" s="399" t="s">
        <v>84</v>
      </c>
      <c r="G206" s="399">
        <v>1</v>
      </c>
      <c r="H206" s="399" t="s">
        <v>57</v>
      </c>
      <c r="I206" s="399" t="s">
        <v>579</v>
      </c>
      <c r="J206" s="400" t="s">
        <v>976</v>
      </c>
      <c r="K206" s="408" t="s">
        <v>1315</v>
      </c>
      <c r="L206" s="398" t="s">
        <v>586</v>
      </c>
      <c r="M206" s="398" t="s">
        <v>578</v>
      </c>
      <c r="N206" s="399" t="s">
        <v>579</v>
      </c>
      <c r="O206" s="398">
        <v>3</v>
      </c>
      <c r="P206" s="398">
        <v>2</v>
      </c>
      <c r="Q206" s="376">
        <v>5</v>
      </c>
      <c r="R206" s="398">
        <v>4</v>
      </c>
      <c r="T206" s="716"/>
      <c r="U206" s="718"/>
      <c r="V206" s="690"/>
      <c r="W206" s="690"/>
    </row>
    <row r="207" spans="1:23">
      <c r="A207" s="371" t="s">
        <v>572</v>
      </c>
      <c r="B207" s="408" t="s">
        <v>87</v>
      </c>
      <c r="C207" s="398">
        <v>20242</v>
      </c>
      <c r="D207" s="399" t="s">
        <v>111</v>
      </c>
      <c r="E207" s="399" t="s">
        <v>62</v>
      </c>
      <c r="F207" s="399" t="s">
        <v>88</v>
      </c>
      <c r="G207" s="399">
        <v>1</v>
      </c>
      <c r="H207" s="399" t="s">
        <v>57</v>
      </c>
      <c r="I207" s="399" t="s">
        <v>579</v>
      </c>
      <c r="J207" s="400" t="s">
        <v>735</v>
      </c>
      <c r="K207" s="408" t="s">
        <v>595</v>
      </c>
      <c r="L207" s="398" t="s">
        <v>586</v>
      </c>
      <c r="M207" s="398" t="s">
        <v>578</v>
      </c>
      <c r="N207" s="399" t="s">
        <v>579</v>
      </c>
      <c r="O207" s="398">
        <v>3</v>
      </c>
      <c r="P207" s="398">
        <v>2</v>
      </c>
      <c r="Q207" s="376">
        <v>5</v>
      </c>
      <c r="R207" s="398">
        <v>4</v>
      </c>
      <c r="T207" s="716"/>
      <c r="U207" s="718"/>
      <c r="V207" s="690"/>
      <c r="W207" s="690"/>
    </row>
    <row r="208" spans="1:23">
      <c r="A208" s="371" t="s">
        <v>572</v>
      </c>
      <c r="B208" s="408" t="s">
        <v>89</v>
      </c>
      <c r="C208" s="398">
        <v>20242</v>
      </c>
      <c r="D208" s="399" t="s">
        <v>111</v>
      </c>
      <c r="E208" s="399" t="s">
        <v>62</v>
      </c>
      <c r="F208" s="399" t="s">
        <v>90</v>
      </c>
      <c r="G208" s="399">
        <v>1</v>
      </c>
      <c r="H208" s="399" t="s">
        <v>51</v>
      </c>
      <c r="I208" s="399" t="s">
        <v>579</v>
      </c>
      <c r="J208" s="400" t="s">
        <v>837</v>
      </c>
      <c r="K208" s="408" t="s">
        <v>1241</v>
      </c>
      <c r="L208" s="398" t="s">
        <v>586</v>
      </c>
      <c r="M208" s="398" t="s">
        <v>831</v>
      </c>
      <c r="N208" s="399" t="s">
        <v>579</v>
      </c>
      <c r="O208" s="398">
        <v>3</v>
      </c>
      <c r="P208" s="398">
        <v>2</v>
      </c>
      <c r="Q208" s="376">
        <v>5</v>
      </c>
      <c r="R208" s="398">
        <v>4</v>
      </c>
      <c r="T208" s="716"/>
      <c r="U208" s="719"/>
      <c r="V208" s="691"/>
      <c r="W208" s="691"/>
    </row>
    <row r="209" spans="1:23">
      <c r="A209" s="371" t="s">
        <v>572</v>
      </c>
      <c r="B209" s="398" t="s">
        <v>83</v>
      </c>
      <c r="C209" s="398">
        <v>20251</v>
      </c>
      <c r="D209" s="399" t="s">
        <v>111</v>
      </c>
      <c r="E209" s="399" t="s">
        <v>80</v>
      </c>
      <c r="F209" s="399" t="s">
        <v>84</v>
      </c>
      <c r="G209" s="399">
        <v>5</v>
      </c>
      <c r="H209" s="399" t="s">
        <v>41</v>
      </c>
      <c r="I209" s="399" t="s">
        <v>579</v>
      </c>
      <c r="J209" s="400" t="s">
        <v>1022</v>
      </c>
      <c r="K209" s="401" t="s">
        <v>1263</v>
      </c>
      <c r="L209" s="398" t="s">
        <v>637</v>
      </c>
      <c r="M209" s="398" t="s">
        <v>578</v>
      </c>
      <c r="N209" s="399" t="s">
        <v>579</v>
      </c>
      <c r="O209" s="398">
        <v>1</v>
      </c>
      <c r="P209" s="398">
        <v>8</v>
      </c>
      <c r="Q209" s="376">
        <v>9</v>
      </c>
      <c r="R209" s="398">
        <v>1</v>
      </c>
      <c r="T209" s="713" t="s">
        <v>1257</v>
      </c>
      <c r="U209" s="689">
        <v>2</v>
      </c>
      <c r="V209" s="689" t="s">
        <v>1230</v>
      </c>
      <c r="W209" s="689" t="s">
        <v>1316</v>
      </c>
    </row>
    <row r="210" spans="1:23">
      <c r="A210" s="371" t="s">
        <v>572</v>
      </c>
      <c r="B210" s="398" t="s">
        <v>83</v>
      </c>
      <c r="C210" s="398">
        <v>20251</v>
      </c>
      <c r="D210" s="399" t="s">
        <v>111</v>
      </c>
      <c r="E210" s="399" t="s">
        <v>80</v>
      </c>
      <c r="F210" s="399" t="s">
        <v>84</v>
      </c>
      <c r="G210" s="399">
        <v>5</v>
      </c>
      <c r="H210" s="399" t="s">
        <v>51</v>
      </c>
      <c r="I210" s="399" t="s">
        <v>579</v>
      </c>
      <c r="J210" s="400" t="s">
        <v>1022</v>
      </c>
      <c r="K210" s="401" t="s">
        <v>1263</v>
      </c>
      <c r="L210" s="398" t="s">
        <v>637</v>
      </c>
      <c r="M210" s="398" t="s">
        <v>578</v>
      </c>
      <c r="N210" s="399" t="s">
        <v>579</v>
      </c>
      <c r="O210" s="398">
        <v>1</v>
      </c>
      <c r="P210" s="398">
        <v>8</v>
      </c>
      <c r="Q210" s="376">
        <v>9</v>
      </c>
      <c r="R210" s="398">
        <v>1</v>
      </c>
      <c r="T210" s="709"/>
      <c r="U210" s="691"/>
      <c r="V210" s="691"/>
      <c r="W210" s="691"/>
    </row>
    <row r="211" spans="1:23">
      <c r="A211" s="371" t="s">
        <v>572</v>
      </c>
      <c r="B211" s="398" t="s">
        <v>83</v>
      </c>
      <c r="C211" s="398">
        <v>20251</v>
      </c>
      <c r="D211" s="399" t="s">
        <v>111</v>
      </c>
      <c r="E211" s="399" t="s">
        <v>80</v>
      </c>
      <c r="F211" s="399" t="s">
        <v>84</v>
      </c>
      <c r="G211" s="399">
        <v>5</v>
      </c>
      <c r="H211" s="399" t="s">
        <v>41</v>
      </c>
      <c r="I211" s="399" t="s">
        <v>579</v>
      </c>
      <c r="J211" s="400" t="s">
        <v>1017</v>
      </c>
      <c r="K211" s="401" t="s">
        <v>1036</v>
      </c>
      <c r="L211" s="398" t="s">
        <v>637</v>
      </c>
      <c r="M211" s="398" t="s">
        <v>578</v>
      </c>
      <c r="N211" s="399" t="s">
        <v>579</v>
      </c>
      <c r="O211" s="398">
        <v>1</v>
      </c>
      <c r="P211" s="398">
        <v>8</v>
      </c>
      <c r="Q211" s="376">
        <v>9</v>
      </c>
      <c r="R211" s="398">
        <v>1</v>
      </c>
      <c r="T211" s="708" t="s">
        <v>1257</v>
      </c>
      <c r="U211" s="689">
        <v>2</v>
      </c>
      <c r="V211" s="689" t="s">
        <v>1230</v>
      </c>
      <c r="W211" s="689" t="s">
        <v>1317</v>
      </c>
    </row>
    <row r="212" spans="1:23">
      <c r="A212" s="371" t="s">
        <v>572</v>
      </c>
      <c r="B212" s="398" t="s">
        <v>83</v>
      </c>
      <c r="C212" s="398">
        <v>20251</v>
      </c>
      <c r="D212" s="399" t="s">
        <v>111</v>
      </c>
      <c r="E212" s="399" t="s">
        <v>80</v>
      </c>
      <c r="F212" s="399" t="s">
        <v>84</v>
      </c>
      <c r="G212" s="399">
        <v>5</v>
      </c>
      <c r="H212" s="399" t="s">
        <v>51</v>
      </c>
      <c r="I212" s="399" t="s">
        <v>579</v>
      </c>
      <c r="J212" s="400" t="s">
        <v>1017</v>
      </c>
      <c r="K212" s="401" t="s">
        <v>1036</v>
      </c>
      <c r="L212" s="398" t="s">
        <v>637</v>
      </c>
      <c r="M212" s="398" t="s">
        <v>578</v>
      </c>
      <c r="N212" s="399" t="s">
        <v>579</v>
      </c>
      <c r="O212" s="398">
        <v>1</v>
      </c>
      <c r="P212" s="398">
        <v>8</v>
      </c>
      <c r="Q212" s="376">
        <v>9</v>
      </c>
      <c r="R212" s="398">
        <v>1</v>
      </c>
      <c r="T212" s="709"/>
      <c r="U212" s="691"/>
      <c r="V212" s="691"/>
      <c r="W212" s="691"/>
    </row>
    <row r="213" spans="1:23">
      <c r="A213" s="371" t="s">
        <v>572</v>
      </c>
      <c r="B213" s="408" t="s">
        <v>119</v>
      </c>
      <c r="C213" s="398">
        <v>20251</v>
      </c>
      <c r="D213" s="399" t="s">
        <v>111</v>
      </c>
      <c r="E213" s="399" t="s">
        <v>80</v>
      </c>
      <c r="F213" s="399" t="s">
        <v>114</v>
      </c>
      <c r="G213" s="399">
        <v>2</v>
      </c>
      <c r="H213" s="399" t="s">
        <v>41</v>
      </c>
      <c r="I213" s="399" t="s">
        <v>579</v>
      </c>
      <c r="J213" s="400" t="s">
        <v>1318</v>
      </c>
      <c r="K213" s="408" t="s">
        <v>616</v>
      </c>
      <c r="L213" s="398" t="s">
        <v>586</v>
      </c>
      <c r="M213" s="398" t="s">
        <v>934</v>
      </c>
      <c r="N213" s="399" t="s">
        <v>579</v>
      </c>
      <c r="O213" s="398">
        <v>2</v>
      </c>
      <c r="P213" s="398">
        <v>2</v>
      </c>
      <c r="Q213" s="376">
        <v>4</v>
      </c>
      <c r="R213" s="398">
        <v>3</v>
      </c>
      <c r="T213" s="706" t="s">
        <v>1232</v>
      </c>
      <c r="U213" s="689">
        <v>1</v>
      </c>
      <c r="V213" s="689" t="s">
        <v>1230</v>
      </c>
      <c r="W213" s="689">
        <v>8</v>
      </c>
    </row>
    <row r="214" spans="1:23">
      <c r="A214" s="371" t="s">
        <v>572</v>
      </c>
      <c r="B214" s="408" t="s">
        <v>118</v>
      </c>
      <c r="C214" s="398">
        <v>20251</v>
      </c>
      <c r="D214" s="399" t="s">
        <v>111</v>
      </c>
      <c r="E214" s="399" t="s">
        <v>80</v>
      </c>
      <c r="F214" s="399" t="s">
        <v>97</v>
      </c>
      <c r="G214" s="399">
        <v>2</v>
      </c>
      <c r="H214" s="399" t="s">
        <v>41</v>
      </c>
      <c r="I214" s="399" t="s">
        <v>1305</v>
      </c>
      <c r="J214" s="400" t="s">
        <v>1319</v>
      </c>
      <c r="K214" s="408" t="s">
        <v>616</v>
      </c>
      <c r="L214" s="398" t="s">
        <v>586</v>
      </c>
      <c r="M214" s="398" t="s">
        <v>934</v>
      </c>
      <c r="N214" s="399" t="s">
        <v>1305</v>
      </c>
      <c r="O214" s="398">
        <v>2</v>
      </c>
      <c r="P214" s="398">
        <v>2</v>
      </c>
      <c r="Q214" s="376">
        <v>4</v>
      </c>
      <c r="R214" s="398">
        <v>3</v>
      </c>
      <c r="T214" s="707"/>
      <c r="U214" s="691"/>
      <c r="V214" s="691"/>
      <c r="W214" s="691"/>
    </row>
    <row r="215" spans="1:23">
      <c r="A215" s="371" t="s">
        <v>572</v>
      </c>
      <c r="B215" s="408" t="s">
        <v>87</v>
      </c>
      <c r="C215" s="398">
        <v>20242</v>
      </c>
      <c r="D215" s="399" t="s">
        <v>111</v>
      </c>
      <c r="E215" s="399" t="s">
        <v>62</v>
      </c>
      <c r="F215" s="399" t="s">
        <v>88</v>
      </c>
      <c r="G215" s="399">
        <v>1</v>
      </c>
      <c r="H215" s="399" t="s">
        <v>41</v>
      </c>
      <c r="I215" s="399" t="s">
        <v>579</v>
      </c>
      <c r="J215" s="400" t="s">
        <v>730</v>
      </c>
      <c r="K215" s="408" t="s">
        <v>585</v>
      </c>
      <c r="L215" s="398" t="s">
        <v>586</v>
      </c>
      <c r="M215" s="398" t="s">
        <v>578</v>
      </c>
      <c r="N215" s="399" t="s">
        <v>579</v>
      </c>
      <c r="O215" s="398">
        <v>4</v>
      </c>
      <c r="P215" s="398">
        <v>0</v>
      </c>
      <c r="Q215" s="376">
        <v>4</v>
      </c>
      <c r="R215" s="398">
        <v>4</v>
      </c>
      <c r="T215" s="708" t="s">
        <v>1238</v>
      </c>
      <c r="U215" s="689">
        <v>2</v>
      </c>
      <c r="V215" s="689" t="s">
        <v>1230</v>
      </c>
      <c r="W215" s="689" t="s">
        <v>1320</v>
      </c>
    </row>
    <row r="216" spans="1:23">
      <c r="A216" s="371" t="s">
        <v>572</v>
      </c>
      <c r="B216" s="408" t="s">
        <v>87</v>
      </c>
      <c r="C216" s="398">
        <v>20242</v>
      </c>
      <c r="D216" s="399" t="s">
        <v>111</v>
      </c>
      <c r="E216" s="399" t="s">
        <v>62</v>
      </c>
      <c r="F216" s="399" t="s">
        <v>88</v>
      </c>
      <c r="G216" s="399">
        <v>1</v>
      </c>
      <c r="H216" s="399" t="s">
        <v>51</v>
      </c>
      <c r="I216" s="399" t="s">
        <v>579</v>
      </c>
      <c r="J216" s="400" t="s">
        <v>730</v>
      </c>
      <c r="K216" s="408" t="s">
        <v>585</v>
      </c>
      <c r="L216" s="398" t="s">
        <v>586</v>
      </c>
      <c r="M216" s="398" t="s">
        <v>578</v>
      </c>
      <c r="N216" s="399" t="s">
        <v>579</v>
      </c>
      <c r="O216" s="398">
        <v>4</v>
      </c>
      <c r="P216" s="398">
        <v>0</v>
      </c>
      <c r="Q216" s="376">
        <v>4</v>
      </c>
      <c r="R216" s="398">
        <v>4</v>
      </c>
      <c r="T216" s="713"/>
      <c r="U216" s="690"/>
      <c r="V216" s="690"/>
      <c r="W216" s="690"/>
    </row>
    <row r="217" spans="1:23">
      <c r="A217" s="371" t="s">
        <v>572</v>
      </c>
      <c r="B217" s="408" t="s">
        <v>87</v>
      </c>
      <c r="C217" s="398">
        <v>20242</v>
      </c>
      <c r="D217" s="399" t="s">
        <v>111</v>
      </c>
      <c r="E217" s="399" t="s">
        <v>62</v>
      </c>
      <c r="F217" s="399" t="s">
        <v>88</v>
      </c>
      <c r="G217" s="399">
        <v>1</v>
      </c>
      <c r="H217" s="399" t="s">
        <v>57</v>
      </c>
      <c r="I217" s="399" t="s">
        <v>579</v>
      </c>
      <c r="J217" s="400" t="s">
        <v>730</v>
      </c>
      <c r="K217" s="408" t="s">
        <v>585</v>
      </c>
      <c r="L217" s="398" t="s">
        <v>586</v>
      </c>
      <c r="M217" s="398" t="s">
        <v>578</v>
      </c>
      <c r="N217" s="399" t="s">
        <v>579</v>
      </c>
      <c r="O217" s="398">
        <v>4</v>
      </c>
      <c r="P217" s="398">
        <v>0</v>
      </c>
      <c r="Q217" s="376">
        <v>4</v>
      </c>
      <c r="R217" s="398">
        <v>4</v>
      </c>
      <c r="T217" s="713"/>
      <c r="U217" s="690"/>
      <c r="V217" s="690"/>
      <c r="W217" s="690"/>
    </row>
    <row r="218" spans="1:23">
      <c r="A218" s="371" t="s">
        <v>572</v>
      </c>
      <c r="B218" s="408" t="s">
        <v>87</v>
      </c>
      <c r="C218" s="398">
        <v>20242</v>
      </c>
      <c r="D218" s="399" t="s">
        <v>111</v>
      </c>
      <c r="E218" s="424" t="s">
        <v>62</v>
      </c>
      <c r="F218" s="424" t="s">
        <v>88</v>
      </c>
      <c r="G218" s="424">
        <v>1</v>
      </c>
      <c r="H218" s="424" t="s">
        <v>66</v>
      </c>
      <c r="I218" s="399" t="s">
        <v>579</v>
      </c>
      <c r="J218" s="400" t="s">
        <v>730</v>
      </c>
      <c r="K218" s="408" t="s">
        <v>585</v>
      </c>
      <c r="L218" s="398" t="s">
        <v>586</v>
      </c>
      <c r="M218" s="398" t="s">
        <v>578</v>
      </c>
      <c r="N218" s="399" t="s">
        <v>579</v>
      </c>
      <c r="O218" s="398">
        <v>4</v>
      </c>
      <c r="P218" s="398">
        <v>0</v>
      </c>
      <c r="Q218" s="376">
        <v>4</v>
      </c>
      <c r="R218" s="398">
        <v>4</v>
      </c>
      <c r="T218" s="713"/>
      <c r="U218" s="690"/>
      <c r="V218" s="690"/>
      <c r="W218" s="690"/>
    </row>
    <row r="219" spans="1:23">
      <c r="A219" s="371" t="s">
        <v>572</v>
      </c>
      <c r="B219" s="408" t="s">
        <v>89</v>
      </c>
      <c r="C219" s="398">
        <v>20242</v>
      </c>
      <c r="D219" s="399" t="s">
        <v>111</v>
      </c>
      <c r="E219" s="399" t="s">
        <v>62</v>
      </c>
      <c r="F219" s="399" t="s">
        <v>90</v>
      </c>
      <c r="G219" s="399">
        <v>1</v>
      </c>
      <c r="H219" s="399" t="s">
        <v>41</v>
      </c>
      <c r="I219" s="399" t="s">
        <v>579</v>
      </c>
      <c r="J219" s="400" t="s">
        <v>832</v>
      </c>
      <c r="K219" s="408" t="s">
        <v>1321</v>
      </c>
      <c r="L219" s="398" t="s">
        <v>586</v>
      </c>
      <c r="M219" s="398" t="s">
        <v>831</v>
      </c>
      <c r="N219" s="399" t="s">
        <v>579</v>
      </c>
      <c r="O219" s="398">
        <v>2</v>
      </c>
      <c r="P219" s="398">
        <v>2</v>
      </c>
      <c r="Q219" s="376">
        <v>4</v>
      </c>
      <c r="R219" s="398">
        <v>3</v>
      </c>
      <c r="T219" s="713"/>
      <c r="U219" s="690"/>
      <c r="V219" s="690"/>
      <c r="W219" s="690"/>
    </row>
    <row r="220" spans="1:23">
      <c r="A220" s="371" t="s">
        <v>572</v>
      </c>
      <c r="B220" s="408" t="s">
        <v>89</v>
      </c>
      <c r="C220" s="398">
        <v>20242</v>
      </c>
      <c r="D220" s="399" t="s">
        <v>111</v>
      </c>
      <c r="E220" s="399" t="s">
        <v>62</v>
      </c>
      <c r="F220" s="399" t="s">
        <v>90</v>
      </c>
      <c r="G220" s="399">
        <v>1</v>
      </c>
      <c r="H220" s="399" t="s">
        <v>51</v>
      </c>
      <c r="I220" s="399" t="s">
        <v>579</v>
      </c>
      <c r="J220" s="400" t="s">
        <v>832</v>
      </c>
      <c r="K220" s="408" t="s">
        <v>1321</v>
      </c>
      <c r="L220" s="398" t="s">
        <v>586</v>
      </c>
      <c r="M220" s="398" t="s">
        <v>831</v>
      </c>
      <c r="N220" s="399" t="s">
        <v>579</v>
      </c>
      <c r="O220" s="398">
        <v>2</v>
      </c>
      <c r="P220" s="398">
        <v>2</v>
      </c>
      <c r="Q220" s="376">
        <v>4</v>
      </c>
      <c r="R220" s="398">
        <v>3</v>
      </c>
      <c r="T220" s="709"/>
      <c r="U220" s="691"/>
      <c r="V220" s="691"/>
      <c r="W220" s="691"/>
    </row>
    <row r="221" spans="1:23">
      <c r="A221" s="371" t="s">
        <v>572</v>
      </c>
      <c r="B221" s="408" t="s">
        <v>96</v>
      </c>
      <c r="C221" s="398">
        <v>20251</v>
      </c>
      <c r="D221" s="399" t="s">
        <v>111</v>
      </c>
      <c r="E221" s="399" t="s">
        <v>62</v>
      </c>
      <c r="F221" s="399" t="s">
        <v>97</v>
      </c>
      <c r="G221" s="399">
        <v>1</v>
      </c>
      <c r="H221" s="399" t="s">
        <v>51</v>
      </c>
      <c r="I221" s="399" t="s">
        <v>579</v>
      </c>
      <c r="J221" s="400" t="s">
        <v>1322</v>
      </c>
      <c r="K221" s="408" t="s">
        <v>933</v>
      </c>
      <c r="L221" s="398" t="s">
        <v>577</v>
      </c>
      <c r="M221" s="398" t="s">
        <v>934</v>
      </c>
      <c r="N221" s="399" t="s">
        <v>579</v>
      </c>
      <c r="O221" s="398">
        <v>2</v>
      </c>
      <c r="P221" s="398">
        <v>6</v>
      </c>
      <c r="Q221" s="376">
        <v>8</v>
      </c>
      <c r="R221" s="398">
        <v>4</v>
      </c>
      <c r="T221" s="706" t="s">
        <v>1275</v>
      </c>
      <c r="U221" s="689">
        <v>2</v>
      </c>
      <c r="V221" s="689" t="s">
        <v>1230</v>
      </c>
      <c r="W221" s="689" t="s">
        <v>1323</v>
      </c>
    </row>
    <row r="222" spans="1:23">
      <c r="A222" s="371" t="s">
        <v>572</v>
      </c>
      <c r="B222" s="425" t="s">
        <v>92</v>
      </c>
      <c r="C222" s="398">
        <v>20251</v>
      </c>
      <c r="D222" s="399" t="s">
        <v>111</v>
      </c>
      <c r="E222" s="399" t="s">
        <v>80</v>
      </c>
      <c r="F222" s="426" t="s">
        <v>93</v>
      </c>
      <c r="G222" s="426">
        <v>1</v>
      </c>
      <c r="H222" s="426" t="s">
        <v>51</v>
      </c>
      <c r="I222" s="427" t="s">
        <v>197</v>
      </c>
      <c r="J222" s="426" t="s">
        <v>1324</v>
      </c>
      <c r="K222" s="425" t="s">
        <v>933</v>
      </c>
      <c r="L222" s="398" t="s">
        <v>577</v>
      </c>
      <c r="M222" s="398" t="s">
        <v>934</v>
      </c>
      <c r="N222" s="427" t="s">
        <v>197</v>
      </c>
      <c r="O222" s="426">
        <v>2</v>
      </c>
      <c r="P222" s="426">
        <v>4</v>
      </c>
      <c r="Q222" s="376">
        <v>6</v>
      </c>
      <c r="R222" s="426">
        <v>4</v>
      </c>
      <c r="T222" s="720"/>
      <c r="U222" s="690"/>
      <c r="V222" s="690"/>
      <c r="W222" s="690"/>
    </row>
    <row r="223" spans="1:23">
      <c r="A223" s="371" t="s">
        <v>572</v>
      </c>
      <c r="B223" s="408" t="s">
        <v>113</v>
      </c>
      <c r="C223" s="398">
        <v>20251</v>
      </c>
      <c r="D223" s="399" t="s">
        <v>111</v>
      </c>
      <c r="E223" s="399" t="s">
        <v>62</v>
      </c>
      <c r="F223" s="399" t="s">
        <v>114</v>
      </c>
      <c r="G223" s="399">
        <v>1</v>
      </c>
      <c r="H223" s="399" t="s">
        <v>51</v>
      </c>
      <c r="I223" s="399" t="s">
        <v>579</v>
      </c>
      <c r="J223" s="400" t="s">
        <v>1322</v>
      </c>
      <c r="K223" s="408" t="s">
        <v>933</v>
      </c>
      <c r="L223" s="398" t="s">
        <v>577</v>
      </c>
      <c r="M223" s="398" t="s">
        <v>934</v>
      </c>
      <c r="N223" s="399" t="s">
        <v>579</v>
      </c>
      <c r="O223" s="398">
        <v>2</v>
      </c>
      <c r="P223" s="398">
        <v>6</v>
      </c>
      <c r="Q223" s="376">
        <v>8</v>
      </c>
      <c r="R223" s="398">
        <v>4</v>
      </c>
      <c r="T223" s="707"/>
      <c r="U223" s="691"/>
      <c r="V223" s="691"/>
      <c r="W223" s="691"/>
    </row>
    <row r="224" spans="1:23">
      <c r="A224" s="371" t="s">
        <v>572</v>
      </c>
      <c r="B224" s="425" t="s">
        <v>92</v>
      </c>
      <c r="C224" s="398">
        <v>20251</v>
      </c>
      <c r="D224" s="399" t="s">
        <v>111</v>
      </c>
      <c r="E224" s="399" t="s">
        <v>80</v>
      </c>
      <c r="F224" s="426" t="s">
        <v>93</v>
      </c>
      <c r="G224" s="426">
        <v>1</v>
      </c>
      <c r="H224" s="426" t="s">
        <v>41</v>
      </c>
      <c r="I224" s="427" t="s">
        <v>197</v>
      </c>
      <c r="J224" s="426" t="s">
        <v>1226</v>
      </c>
      <c r="K224" s="425" t="s">
        <v>937</v>
      </c>
      <c r="L224" s="398" t="s">
        <v>577</v>
      </c>
      <c r="M224" s="398" t="s">
        <v>934</v>
      </c>
      <c r="N224" s="427" t="s">
        <v>197</v>
      </c>
      <c r="O224" s="426">
        <v>2</v>
      </c>
      <c r="P224" s="426">
        <v>2</v>
      </c>
      <c r="Q224" s="376">
        <v>4</v>
      </c>
      <c r="R224" s="426">
        <v>3</v>
      </c>
      <c r="T224" s="708" t="s">
        <v>1325</v>
      </c>
      <c r="U224" s="689">
        <v>1</v>
      </c>
      <c r="V224" s="689" t="s">
        <v>1230</v>
      </c>
      <c r="W224" s="689">
        <v>8</v>
      </c>
    </row>
    <row r="225" spans="1:23">
      <c r="A225" s="371" t="s">
        <v>572</v>
      </c>
      <c r="B225" s="425" t="s">
        <v>92</v>
      </c>
      <c r="C225" s="398">
        <v>20251</v>
      </c>
      <c r="D225" s="399" t="s">
        <v>111</v>
      </c>
      <c r="E225" s="399" t="s">
        <v>80</v>
      </c>
      <c r="F225" s="426" t="s">
        <v>93</v>
      </c>
      <c r="G225" s="426">
        <v>1</v>
      </c>
      <c r="H225" s="426" t="s">
        <v>51</v>
      </c>
      <c r="I225" s="427" t="s">
        <v>197</v>
      </c>
      <c r="J225" s="426" t="s">
        <v>1226</v>
      </c>
      <c r="K225" s="425" t="s">
        <v>937</v>
      </c>
      <c r="L225" s="398" t="s">
        <v>577</v>
      </c>
      <c r="M225" s="398" t="s">
        <v>934</v>
      </c>
      <c r="N225" s="427" t="s">
        <v>197</v>
      </c>
      <c r="O225" s="426">
        <v>2</v>
      </c>
      <c r="P225" s="426">
        <v>2</v>
      </c>
      <c r="Q225" s="376">
        <v>4</v>
      </c>
      <c r="R225" s="426">
        <v>3</v>
      </c>
      <c r="T225" s="709"/>
      <c r="U225" s="691"/>
      <c r="V225" s="691"/>
      <c r="W225" s="691"/>
    </row>
    <row r="226" spans="1:23">
      <c r="A226" s="371" t="s">
        <v>572</v>
      </c>
      <c r="B226" s="408" t="s">
        <v>96</v>
      </c>
      <c r="C226" s="398">
        <v>20251</v>
      </c>
      <c r="D226" s="399" t="s">
        <v>111</v>
      </c>
      <c r="E226" s="399" t="s">
        <v>62</v>
      </c>
      <c r="F226" s="399" t="s">
        <v>97</v>
      </c>
      <c r="G226" s="399">
        <v>1</v>
      </c>
      <c r="H226" s="399" t="s">
        <v>41</v>
      </c>
      <c r="I226" s="399" t="s">
        <v>579</v>
      </c>
      <c r="J226" s="400" t="s">
        <v>1326</v>
      </c>
      <c r="K226" s="408" t="s">
        <v>937</v>
      </c>
      <c r="L226" s="398" t="s">
        <v>577</v>
      </c>
      <c r="M226" s="398" t="s">
        <v>934</v>
      </c>
      <c r="N226" s="399" t="s">
        <v>579</v>
      </c>
      <c r="O226" s="398">
        <v>2</v>
      </c>
      <c r="P226" s="398">
        <v>2</v>
      </c>
      <c r="Q226" s="376">
        <v>4</v>
      </c>
      <c r="R226" s="398">
        <v>3</v>
      </c>
      <c r="T226" s="708" t="s">
        <v>1327</v>
      </c>
      <c r="U226" s="689">
        <v>1</v>
      </c>
      <c r="V226" s="689" t="s">
        <v>1230</v>
      </c>
      <c r="W226" s="689">
        <v>8</v>
      </c>
    </row>
    <row r="227" spans="1:23">
      <c r="A227" s="371" t="s">
        <v>572</v>
      </c>
      <c r="B227" s="408" t="s">
        <v>96</v>
      </c>
      <c r="C227" s="398">
        <v>20251</v>
      </c>
      <c r="D227" s="399" t="s">
        <v>111</v>
      </c>
      <c r="E227" s="399" t="s">
        <v>62</v>
      </c>
      <c r="F227" s="399" t="s">
        <v>97</v>
      </c>
      <c r="G227" s="399">
        <v>1</v>
      </c>
      <c r="H227" s="399" t="s">
        <v>51</v>
      </c>
      <c r="I227" s="399" t="s">
        <v>579</v>
      </c>
      <c r="J227" s="400" t="s">
        <v>1326</v>
      </c>
      <c r="K227" s="408" t="s">
        <v>937</v>
      </c>
      <c r="L227" s="398" t="s">
        <v>577</v>
      </c>
      <c r="M227" s="398" t="s">
        <v>934</v>
      </c>
      <c r="N227" s="399" t="s">
        <v>579</v>
      </c>
      <c r="O227" s="398">
        <v>2</v>
      </c>
      <c r="P227" s="398">
        <v>2</v>
      </c>
      <c r="Q227" s="376">
        <v>4</v>
      </c>
      <c r="R227" s="398">
        <v>3</v>
      </c>
      <c r="T227" s="709"/>
      <c r="U227" s="691"/>
      <c r="V227" s="691"/>
      <c r="W227" s="691"/>
    </row>
    <row r="228" spans="1:23">
      <c r="A228" s="371" t="s">
        <v>572</v>
      </c>
      <c r="B228" s="408" t="s">
        <v>113</v>
      </c>
      <c r="C228" s="398">
        <v>20251</v>
      </c>
      <c r="D228" s="399" t="s">
        <v>111</v>
      </c>
      <c r="E228" s="399" t="s">
        <v>62</v>
      </c>
      <c r="F228" s="399" t="s">
        <v>114</v>
      </c>
      <c r="G228" s="399">
        <v>1</v>
      </c>
      <c r="H228" s="399" t="s">
        <v>41</v>
      </c>
      <c r="I228" s="399" t="s">
        <v>579</v>
      </c>
      <c r="J228" s="400" t="s">
        <v>1326</v>
      </c>
      <c r="K228" s="408" t="s">
        <v>937</v>
      </c>
      <c r="L228" s="398" t="s">
        <v>577</v>
      </c>
      <c r="M228" s="398" t="s">
        <v>934</v>
      </c>
      <c r="N228" s="399" t="s">
        <v>579</v>
      </c>
      <c r="O228" s="398">
        <v>2</v>
      </c>
      <c r="P228" s="398">
        <v>2</v>
      </c>
      <c r="Q228" s="376">
        <v>4</v>
      </c>
      <c r="R228" s="398">
        <v>3</v>
      </c>
      <c r="T228" s="708" t="s">
        <v>1328</v>
      </c>
      <c r="U228" s="689">
        <v>1</v>
      </c>
      <c r="V228" s="689" t="s">
        <v>1230</v>
      </c>
      <c r="W228" s="689">
        <v>8</v>
      </c>
    </row>
    <row r="229" spans="1:23">
      <c r="A229" s="371" t="s">
        <v>572</v>
      </c>
      <c r="B229" s="408" t="s">
        <v>113</v>
      </c>
      <c r="C229" s="398">
        <v>20251</v>
      </c>
      <c r="D229" s="399" t="s">
        <v>111</v>
      </c>
      <c r="E229" s="399" t="s">
        <v>62</v>
      </c>
      <c r="F229" s="399" t="s">
        <v>114</v>
      </c>
      <c r="G229" s="399">
        <v>1</v>
      </c>
      <c r="H229" s="399" t="s">
        <v>51</v>
      </c>
      <c r="I229" s="399" t="s">
        <v>579</v>
      </c>
      <c r="J229" s="400" t="s">
        <v>1326</v>
      </c>
      <c r="K229" s="408" t="s">
        <v>937</v>
      </c>
      <c r="L229" s="398" t="s">
        <v>577</v>
      </c>
      <c r="M229" s="398" t="s">
        <v>934</v>
      </c>
      <c r="N229" s="399" t="s">
        <v>579</v>
      </c>
      <c r="O229" s="398">
        <v>2</v>
      </c>
      <c r="P229" s="398">
        <v>2</v>
      </c>
      <c r="Q229" s="376">
        <v>4</v>
      </c>
      <c r="R229" s="398">
        <v>3</v>
      </c>
      <c r="T229" s="709"/>
      <c r="U229" s="691"/>
      <c r="V229" s="691"/>
      <c r="W229" s="691"/>
    </row>
    <row r="230" spans="1:23">
      <c r="T230" s="356"/>
      <c r="U230" s="29"/>
      <c r="V230" s="29"/>
      <c r="W230" s="29"/>
    </row>
    <row r="231" spans="1:23">
      <c r="T231" s="356"/>
      <c r="U231" s="29"/>
      <c r="V231" s="29"/>
      <c r="W231" s="29"/>
    </row>
    <row r="232" spans="1:23">
      <c r="T232" s="358"/>
      <c r="U232" s="29"/>
      <c r="V232" s="29"/>
      <c r="W232" s="29"/>
    </row>
    <row r="233" spans="1:23">
      <c r="T233" s="354"/>
      <c r="U233" s="63"/>
      <c r="V233" s="29"/>
      <c r="W233" s="29"/>
    </row>
    <row r="234" spans="1:23">
      <c r="T234" s="362"/>
      <c r="U234" s="63"/>
      <c r="V234" s="29"/>
      <c r="W234" s="29"/>
    </row>
    <row r="235" spans="1:23">
      <c r="T235" s="355"/>
      <c r="U235" s="29"/>
      <c r="V235" s="29"/>
      <c r="W235" s="29"/>
    </row>
    <row r="236" spans="1:23">
      <c r="T236" s="356"/>
      <c r="U236" s="29"/>
      <c r="V236" s="29"/>
      <c r="W236" s="29"/>
    </row>
    <row r="237" spans="1:23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</mergeCells>
  <conditionalFormatting sqref="D238:D1048576 D1">
    <cfRule type="duplicateValues" dxfId="39" priority="2"/>
  </conditionalFormatting>
  <conditionalFormatting sqref="Q3 Q5:Q30 Q39:Q44 Q48:Q54 Q56 Q62:Q65 Q68:Q75 Q94:Q163 Q165 Q167:Q189 Q192:Q198 Q202 Q204:Q206 Q209:Q212 Q215:Q220 Q222">
    <cfRule type="expression" dxfId="38" priority="1">
      <formula>$R3&lt;&gt;$AM3</formula>
    </cfRule>
  </conditionalFormatting>
  <conditionalFormatting sqref="Q4">
    <cfRule type="expression" dxfId="37" priority="54">
      <formula>$R4&lt;&gt;#REF!</formula>
    </cfRule>
  </conditionalFormatting>
  <conditionalFormatting sqref="Q31:Q32">
    <cfRule type="expression" dxfId="36" priority="258">
      <formula>$R31&lt;&gt;$AM82</formula>
    </cfRule>
  </conditionalFormatting>
  <conditionalFormatting sqref="Q33 Q57:Q58">
    <cfRule type="expression" dxfId="35" priority="237">
      <formula>$R33&lt;&gt;#REF!</formula>
    </cfRule>
  </conditionalFormatting>
  <conditionalFormatting sqref="Q34:Q38 Q190">
    <cfRule type="expression" dxfId="34" priority="78">
      <formula>$R34&lt;&gt;$AM57</formula>
    </cfRule>
  </conditionalFormatting>
  <conditionalFormatting sqref="Q45:Q47">
    <cfRule type="expression" dxfId="33" priority="260">
      <formula>$R45&lt;&gt;$AM84</formula>
    </cfRule>
  </conditionalFormatting>
  <conditionalFormatting sqref="Q55">
    <cfRule type="expression" dxfId="32" priority="244">
      <formula>$R55&lt;&gt;$AM93</formula>
    </cfRule>
  </conditionalFormatting>
  <conditionalFormatting sqref="Q59:Q61">
    <cfRule type="expression" dxfId="31" priority="257">
      <formula>$R59&lt;&gt;$AM45</formula>
    </cfRule>
  </conditionalFormatting>
  <conditionalFormatting sqref="Q66:Q67 Q78:Q87">
    <cfRule type="expression" dxfId="30" priority="137">
      <formula>$R66&lt;&gt;#REF!</formula>
    </cfRule>
  </conditionalFormatting>
  <conditionalFormatting sqref="Q76:Q77">
    <cfRule type="expression" dxfId="29" priority="251">
      <formula>$R76&lt;&gt;$AM87</formula>
    </cfRule>
  </conditionalFormatting>
  <conditionalFormatting sqref="Q88:Q90">
    <cfRule type="expression" dxfId="28" priority="252">
      <formula>$R88&lt;&gt;$AM79</formula>
    </cfRule>
  </conditionalFormatting>
  <conditionalFormatting sqref="Q91:Q93 Q224:Q225">
    <cfRule type="expression" dxfId="27" priority="117">
      <formula>$R91&lt;&gt;$AM90</formula>
    </cfRule>
  </conditionalFormatting>
  <conditionalFormatting sqref="Q164">
    <cfRule type="expression" dxfId="26" priority="64">
      <formula>$R164&lt;&gt;$AM166</formula>
    </cfRule>
  </conditionalFormatting>
  <conditionalFormatting sqref="Q166 Q207">
    <cfRule type="expression" dxfId="25" priority="65">
      <formula>$R166&lt;&gt;#REF!</formula>
    </cfRule>
  </conditionalFormatting>
  <conditionalFormatting sqref="Q191">
    <cfRule type="expression" dxfId="24" priority="87">
      <formula>$R191&lt;&gt;$AM227</formula>
    </cfRule>
  </conditionalFormatting>
  <conditionalFormatting sqref="Q199:Q200">
    <cfRule type="expression" dxfId="23" priority="105">
      <formula>$R199&lt;&gt;$AM231</formula>
    </cfRule>
  </conditionalFormatting>
  <conditionalFormatting sqref="Q201">
    <cfRule type="expression" dxfId="22" priority="104">
      <formula>$R201&lt;&gt;$AM225</formula>
    </cfRule>
  </conditionalFormatting>
  <conditionalFormatting sqref="Q203">
    <cfRule type="expression" dxfId="21" priority="102">
      <formula>$R203&lt;&gt;$AM237</formula>
    </cfRule>
  </conditionalFormatting>
  <conditionalFormatting sqref="Q208">
    <cfRule type="expression" dxfId="20" priority="69">
      <formula>$R208&lt;&gt;$AM221</formula>
    </cfRule>
  </conditionalFormatting>
  <conditionalFormatting sqref="Q213">
    <cfRule type="expression" dxfId="19" priority="113">
      <formula>$R213&lt;&gt;$AM234</formula>
    </cfRule>
  </conditionalFormatting>
  <conditionalFormatting sqref="Q214">
    <cfRule type="expression" dxfId="18" priority="109">
      <formula>$R214&lt;&gt;$AM228</formula>
    </cfRule>
  </conditionalFormatting>
  <conditionalFormatting sqref="Q221">
    <cfRule type="expression" dxfId="17" priority="82">
      <formula>$R221&lt;&gt;$AM226</formula>
    </cfRule>
  </conditionalFormatting>
  <conditionalFormatting sqref="Q223">
    <cfRule type="expression" dxfId="16" priority="120">
      <formula>$R223&lt;&gt;$AM233</formula>
    </cfRule>
  </conditionalFormatting>
  <conditionalFormatting sqref="Q226:Q227">
    <cfRule type="expression" dxfId="15" priority="123">
      <formula>$R226&lt;&gt;$AM229</formula>
    </cfRule>
  </conditionalFormatting>
  <conditionalFormatting sqref="Q228:Q229">
    <cfRule type="expression" dxfId="14" priority="126">
      <formula>$R228&lt;&gt;$AM235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defaultColWidth="11.42578125" defaultRowHeight="15" customHeight="1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4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>
      <c r="B3" s="83" t="s">
        <v>1329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>
      <c r="B5" s="87" t="s">
        <v>28</v>
      </c>
      <c r="C5" s="87" t="s">
        <v>29</v>
      </c>
      <c r="D5" s="87" t="s">
        <v>30</v>
      </c>
      <c r="E5" s="87" t="s">
        <v>31</v>
      </c>
      <c r="F5" s="87" t="s">
        <v>1204</v>
      </c>
      <c r="G5" s="87" t="s">
        <v>33</v>
      </c>
      <c r="H5" s="87" t="s">
        <v>34</v>
      </c>
      <c r="I5" s="87" t="s">
        <v>35</v>
      </c>
      <c r="J5" s="87" t="s">
        <v>1205</v>
      </c>
      <c r="K5" s="87" t="s">
        <v>542</v>
      </c>
      <c r="L5" s="187" t="s">
        <v>543</v>
      </c>
      <c r="M5" s="87" t="s">
        <v>544</v>
      </c>
      <c r="N5" s="87" t="s">
        <v>545</v>
      </c>
      <c r="O5" s="87" t="s">
        <v>546</v>
      </c>
      <c r="P5" s="88" t="s">
        <v>547</v>
      </c>
      <c r="Q5" s="88" t="s">
        <v>548</v>
      </c>
      <c r="R5" s="88" t="s">
        <v>549</v>
      </c>
      <c r="S5" s="89" t="s">
        <v>550</v>
      </c>
      <c r="T5" s="90"/>
      <c r="U5" s="150" t="s">
        <v>1206</v>
      </c>
      <c r="V5" s="149" t="s">
        <v>1207</v>
      </c>
      <c r="W5" s="149" t="s">
        <v>128</v>
      </c>
      <c r="X5" s="149" t="s">
        <v>1208</v>
      </c>
    </row>
    <row r="6" spans="2:24" s="156" customFormat="1" ht="15" customHeight="1">
      <c r="B6" s="151" t="s">
        <v>572</v>
      </c>
      <c r="C6" s="152" t="s">
        <v>68</v>
      </c>
      <c r="D6" s="152">
        <v>20242</v>
      </c>
      <c r="E6" s="153" t="s">
        <v>38</v>
      </c>
      <c r="F6" s="153" t="s">
        <v>80</v>
      </c>
      <c r="G6" s="153" t="s">
        <v>63</v>
      </c>
      <c r="H6" s="153">
        <v>4</v>
      </c>
      <c r="I6" s="153" t="s">
        <v>41</v>
      </c>
      <c r="J6" s="153" t="s">
        <v>579</v>
      </c>
      <c r="K6" s="154" t="s">
        <v>647</v>
      </c>
      <c r="L6" s="117" t="s">
        <v>1213</v>
      </c>
      <c r="M6" s="152" t="s">
        <v>637</v>
      </c>
      <c r="N6" s="152" t="s">
        <v>578</v>
      </c>
      <c r="O6" s="153" t="s">
        <v>579</v>
      </c>
      <c r="P6" s="152">
        <v>2</v>
      </c>
      <c r="Q6" s="152">
        <v>6</v>
      </c>
      <c r="R6" s="155">
        <v>8</v>
      </c>
      <c r="S6" s="152">
        <v>5</v>
      </c>
      <c r="U6" s="157" t="s">
        <v>1214</v>
      </c>
      <c r="V6" s="158">
        <v>1</v>
      </c>
      <c r="W6" s="158" t="s">
        <v>203</v>
      </c>
      <c r="X6" s="157">
        <v>8</v>
      </c>
    </row>
    <row r="7" spans="2:24" s="156" customFormat="1" ht="15" customHeight="1">
      <c r="B7" s="159" t="s">
        <v>572</v>
      </c>
      <c r="C7" s="160" t="s">
        <v>68</v>
      </c>
      <c r="D7" s="160">
        <v>20242</v>
      </c>
      <c r="E7" s="161" t="s">
        <v>38</v>
      </c>
      <c r="F7" s="161" t="s">
        <v>80</v>
      </c>
      <c r="G7" s="161" t="s">
        <v>63</v>
      </c>
      <c r="H7" s="161">
        <v>5</v>
      </c>
      <c r="I7" s="161" t="s">
        <v>41</v>
      </c>
      <c r="J7" s="161" t="s">
        <v>579</v>
      </c>
      <c r="K7" s="162" t="s">
        <v>670</v>
      </c>
      <c r="L7" s="31" t="s">
        <v>1215</v>
      </c>
      <c r="M7" s="160" t="s">
        <v>637</v>
      </c>
      <c r="N7" s="160" t="s">
        <v>578</v>
      </c>
      <c r="O7" s="161" t="s">
        <v>579</v>
      </c>
      <c r="P7" s="160">
        <v>2</v>
      </c>
      <c r="Q7" s="160">
        <v>2</v>
      </c>
      <c r="R7" s="155">
        <v>4</v>
      </c>
      <c r="S7" s="160">
        <v>3</v>
      </c>
      <c r="U7" s="157" t="s">
        <v>1216</v>
      </c>
      <c r="V7" s="158">
        <v>1</v>
      </c>
      <c r="W7" s="158" t="s">
        <v>203</v>
      </c>
      <c r="X7" s="157">
        <v>12</v>
      </c>
    </row>
    <row r="8" spans="2:24" s="156" customFormat="1" ht="15" customHeight="1">
      <c r="B8" s="159" t="s">
        <v>572</v>
      </c>
      <c r="C8" s="160" t="s">
        <v>68</v>
      </c>
      <c r="D8" s="160">
        <v>20242</v>
      </c>
      <c r="E8" s="161" t="s">
        <v>38</v>
      </c>
      <c r="F8" s="161" t="s">
        <v>80</v>
      </c>
      <c r="G8" s="161" t="s">
        <v>63</v>
      </c>
      <c r="H8" s="161">
        <v>5</v>
      </c>
      <c r="I8" s="161" t="s">
        <v>51</v>
      </c>
      <c r="J8" s="161" t="s">
        <v>579</v>
      </c>
      <c r="K8" s="162" t="s">
        <v>670</v>
      </c>
      <c r="L8" s="31" t="s">
        <v>1215</v>
      </c>
      <c r="M8" s="160" t="s">
        <v>637</v>
      </c>
      <c r="N8" s="160" t="s">
        <v>578</v>
      </c>
      <c r="O8" s="161" t="s">
        <v>579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>
      <c r="B9" s="339" t="s">
        <v>572</v>
      </c>
      <c r="C9" s="340" t="s">
        <v>68</v>
      </c>
      <c r="D9" s="340">
        <v>20242</v>
      </c>
      <c r="E9" s="341" t="s">
        <v>38</v>
      </c>
      <c r="F9" s="341" t="s">
        <v>80</v>
      </c>
      <c r="G9" s="341" t="s">
        <v>63</v>
      </c>
      <c r="H9" s="341">
        <v>5</v>
      </c>
      <c r="I9" s="341" t="s">
        <v>57</v>
      </c>
      <c r="J9" s="341" t="s">
        <v>624</v>
      </c>
      <c r="K9" s="342" t="s">
        <v>670</v>
      </c>
      <c r="L9" s="230" t="s">
        <v>1215</v>
      </c>
      <c r="M9" s="340" t="s">
        <v>637</v>
      </c>
      <c r="N9" s="340" t="s">
        <v>578</v>
      </c>
      <c r="O9" s="341" t="s">
        <v>624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>
      <c r="B10" s="163" t="s">
        <v>572</v>
      </c>
      <c r="C10" s="164" t="s">
        <v>68</v>
      </c>
      <c r="D10" s="164">
        <v>20242</v>
      </c>
      <c r="E10" s="165" t="s">
        <v>38</v>
      </c>
      <c r="F10" s="165" t="s">
        <v>80</v>
      </c>
      <c r="G10" s="165" t="s">
        <v>63</v>
      </c>
      <c r="H10" s="165">
        <v>7</v>
      </c>
      <c r="I10" s="165" t="s">
        <v>39</v>
      </c>
      <c r="J10" s="165" t="s">
        <v>624</v>
      </c>
      <c r="K10" s="166" t="s">
        <v>704</v>
      </c>
      <c r="L10" s="31" t="s">
        <v>705</v>
      </c>
      <c r="M10" s="164" t="s">
        <v>577</v>
      </c>
      <c r="N10" s="164" t="s">
        <v>578</v>
      </c>
      <c r="O10" s="165" t="s">
        <v>624</v>
      </c>
      <c r="P10" s="164">
        <v>3</v>
      </c>
      <c r="Q10" s="164">
        <v>2</v>
      </c>
      <c r="R10" s="167">
        <v>5</v>
      </c>
      <c r="S10" s="164">
        <v>4</v>
      </c>
      <c r="U10" s="169" t="s">
        <v>1217</v>
      </c>
      <c r="V10" s="170">
        <v>1</v>
      </c>
      <c r="W10" s="170" t="s">
        <v>203</v>
      </c>
      <c r="X10" s="169">
        <v>10</v>
      </c>
    </row>
    <row r="11" spans="2:24" s="168" customFormat="1" ht="15" customHeight="1">
      <c r="B11" s="163" t="s">
        <v>572</v>
      </c>
      <c r="C11" s="164" t="s">
        <v>68</v>
      </c>
      <c r="D11" s="164">
        <v>20242</v>
      </c>
      <c r="E11" s="165" t="s">
        <v>38</v>
      </c>
      <c r="F11" s="165" t="s">
        <v>80</v>
      </c>
      <c r="G11" s="165" t="s">
        <v>63</v>
      </c>
      <c r="H11" s="165">
        <v>7</v>
      </c>
      <c r="I11" s="165" t="s">
        <v>675</v>
      </c>
      <c r="J11" s="165" t="s">
        <v>624</v>
      </c>
      <c r="K11" s="166" t="s">
        <v>704</v>
      </c>
      <c r="L11" s="31" t="s">
        <v>705</v>
      </c>
      <c r="M11" s="164" t="s">
        <v>577</v>
      </c>
      <c r="N11" s="164" t="s">
        <v>578</v>
      </c>
      <c r="O11" s="165" t="s">
        <v>624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>
      <c r="B12" s="163" t="s">
        <v>572</v>
      </c>
      <c r="C12" s="164" t="s">
        <v>59</v>
      </c>
      <c r="D12" s="164">
        <v>202011</v>
      </c>
      <c r="E12" s="165" t="s">
        <v>38</v>
      </c>
      <c r="F12" s="165" t="s">
        <v>80</v>
      </c>
      <c r="G12" s="165" t="s">
        <v>63</v>
      </c>
      <c r="H12" s="165">
        <v>8</v>
      </c>
      <c r="I12" s="165" t="s">
        <v>66</v>
      </c>
      <c r="J12" s="165" t="s">
        <v>624</v>
      </c>
      <c r="K12" s="166" t="s">
        <v>717</v>
      </c>
      <c r="L12" s="31" t="s">
        <v>718</v>
      </c>
      <c r="M12" s="164" t="s">
        <v>577</v>
      </c>
      <c r="N12" s="164" t="s">
        <v>578</v>
      </c>
      <c r="O12" s="165" t="s">
        <v>624</v>
      </c>
      <c r="P12" s="164">
        <v>3</v>
      </c>
      <c r="Q12" s="164">
        <v>2</v>
      </c>
      <c r="R12" s="167">
        <v>5</v>
      </c>
      <c r="S12" s="164">
        <v>4</v>
      </c>
      <c r="U12" s="169" t="s">
        <v>1217</v>
      </c>
      <c r="V12" s="170">
        <v>1</v>
      </c>
      <c r="W12" s="170" t="s">
        <v>203</v>
      </c>
      <c r="X12" s="169">
        <v>10</v>
      </c>
    </row>
    <row r="13" spans="2:24" s="168" customFormat="1" ht="15" customHeight="1">
      <c r="B13" s="163" t="s">
        <v>572</v>
      </c>
      <c r="C13" s="164" t="s">
        <v>59</v>
      </c>
      <c r="D13" s="164">
        <v>202011</v>
      </c>
      <c r="E13" s="165" t="s">
        <v>38</v>
      </c>
      <c r="F13" s="165" t="s">
        <v>80</v>
      </c>
      <c r="G13" s="165" t="s">
        <v>63</v>
      </c>
      <c r="H13" s="165">
        <v>8</v>
      </c>
      <c r="I13" s="165" t="s">
        <v>77</v>
      </c>
      <c r="J13" s="165" t="s">
        <v>624</v>
      </c>
      <c r="K13" s="166" t="s">
        <v>717</v>
      </c>
      <c r="L13" s="31" t="s">
        <v>718</v>
      </c>
      <c r="M13" s="164" t="s">
        <v>577</v>
      </c>
      <c r="N13" s="164" t="s">
        <v>578</v>
      </c>
      <c r="O13" s="165" t="s">
        <v>624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>
      <c r="B14" s="285" t="s">
        <v>572</v>
      </c>
      <c r="C14" s="286" t="s">
        <v>83</v>
      </c>
      <c r="D14" s="286">
        <v>20251</v>
      </c>
      <c r="E14" s="287" t="s">
        <v>195</v>
      </c>
      <c r="F14" s="287" t="s">
        <v>80</v>
      </c>
      <c r="G14" s="287" t="s">
        <v>84</v>
      </c>
      <c r="H14" s="287">
        <v>5</v>
      </c>
      <c r="I14" s="287" t="s">
        <v>41</v>
      </c>
      <c r="J14" s="287" t="s">
        <v>579</v>
      </c>
      <c r="K14" s="288" t="s">
        <v>1013</v>
      </c>
      <c r="L14" s="31" t="s">
        <v>1258</v>
      </c>
      <c r="M14" s="286" t="s">
        <v>637</v>
      </c>
      <c r="N14" s="286" t="s">
        <v>578</v>
      </c>
      <c r="O14" s="287" t="s">
        <v>579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1257</v>
      </c>
      <c r="V14" s="292">
        <v>1</v>
      </c>
      <c r="W14" s="178" t="s">
        <v>203</v>
      </c>
      <c r="X14" s="177">
        <v>5</v>
      </c>
    </row>
    <row r="15" spans="2:24" s="176" customFormat="1" ht="15" customHeight="1">
      <c r="B15" s="285" t="s">
        <v>572</v>
      </c>
      <c r="C15" s="286" t="s">
        <v>83</v>
      </c>
      <c r="D15" s="286">
        <v>20251</v>
      </c>
      <c r="E15" s="287" t="s">
        <v>195</v>
      </c>
      <c r="F15" s="287" t="s">
        <v>80</v>
      </c>
      <c r="G15" s="287" t="s">
        <v>84</v>
      </c>
      <c r="H15" s="287">
        <v>5</v>
      </c>
      <c r="I15" s="287" t="s">
        <v>41</v>
      </c>
      <c r="J15" s="287" t="s">
        <v>579</v>
      </c>
      <c r="K15" s="288" t="s">
        <v>1017</v>
      </c>
      <c r="L15" s="31" t="s">
        <v>1036</v>
      </c>
      <c r="M15" s="286" t="s">
        <v>637</v>
      </c>
      <c r="N15" s="286" t="s">
        <v>578</v>
      </c>
      <c r="O15" s="287" t="s">
        <v>579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1257</v>
      </c>
      <c r="V15" s="292">
        <v>2</v>
      </c>
      <c r="W15" s="178" t="s">
        <v>203</v>
      </c>
      <c r="X15" s="177">
        <v>9</v>
      </c>
    </row>
    <row r="16" spans="2:24" s="176" customFormat="1" ht="15" customHeight="1">
      <c r="B16" s="285" t="s">
        <v>572</v>
      </c>
      <c r="C16" s="286" t="s">
        <v>83</v>
      </c>
      <c r="D16" s="286">
        <v>20251</v>
      </c>
      <c r="E16" s="287" t="s">
        <v>195</v>
      </c>
      <c r="F16" s="287" t="s">
        <v>80</v>
      </c>
      <c r="G16" s="287" t="s">
        <v>84</v>
      </c>
      <c r="H16" s="287">
        <v>5</v>
      </c>
      <c r="I16" s="287" t="s">
        <v>41</v>
      </c>
      <c r="J16" s="287" t="s">
        <v>579</v>
      </c>
      <c r="K16" s="288" t="s">
        <v>1020</v>
      </c>
      <c r="L16" s="31" t="s">
        <v>1032</v>
      </c>
      <c r="M16" s="286" t="s">
        <v>577</v>
      </c>
      <c r="N16" s="286" t="s">
        <v>578</v>
      </c>
      <c r="O16" s="287" t="s">
        <v>579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1257</v>
      </c>
      <c r="V16" s="292">
        <v>1</v>
      </c>
      <c r="W16" s="178"/>
      <c r="X16" s="177"/>
    </row>
    <row r="17" spans="2:24" s="176" customFormat="1" ht="15" customHeight="1">
      <c r="B17" s="285" t="s">
        <v>572</v>
      </c>
      <c r="C17" s="286" t="s">
        <v>83</v>
      </c>
      <c r="D17" s="286">
        <v>20251</v>
      </c>
      <c r="E17" s="287" t="s">
        <v>195</v>
      </c>
      <c r="F17" s="287" t="s">
        <v>80</v>
      </c>
      <c r="G17" s="287" t="s">
        <v>84</v>
      </c>
      <c r="H17" s="287">
        <v>5</v>
      </c>
      <c r="I17" s="287" t="s">
        <v>51</v>
      </c>
      <c r="J17" s="287" t="s">
        <v>579</v>
      </c>
      <c r="K17" s="288" t="s">
        <v>1017</v>
      </c>
      <c r="L17" s="31" t="s">
        <v>1036</v>
      </c>
      <c r="M17" s="286" t="s">
        <v>637</v>
      </c>
      <c r="N17" s="286" t="s">
        <v>578</v>
      </c>
      <c r="O17" s="287" t="s">
        <v>579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203</v>
      </c>
      <c r="X17" s="177">
        <v>6</v>
      </c>
    </row>
    <row r="18" spans="2:24" s="176" customFormat="1" ht="15" customHeight="1">
      <c r="B18" s="285" t="s">
        <v>572</v>
      </c>
      <c r="C18" s="286" t="s">
        <v>83</v>
      </c>
      <c r="D18" s="286">
        <v>20251</v>
      </c>
      <c r="E18" s="287" t="s">
        <v>195</v>
      </c>
      <c r="F18" s="287" t="s">
        <v>80</v>
      </c>
      <c r="G18" s="287" t="s">
        <v>84</v>
      </c>
      <c r="H18" s="287">
        <v>5</v>
      </c>
      <c r="I18" s="287" t="s">
        <v>51</v>
      </c>
      <c r="J18" s="287" t="s">
        <v>579</v>
      </c>
      <c r="K18" s="288" t="s">
        <v>1022</v>
      </c>
      <c r="L18" s="31" t="s">
        <v>1263</v>
      </c>
      <c r="M18" s="286" t="s">
        <v>637</v>
      </c>
      <c r="N18" s="286" t="s">
        <v>578</v>
      </c>
      <c r="O18" s="287" t="s">
        <v>579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1257</v>
      </c>
      <c r="V18" s="292">
        <v>2</v>
      </c>
      <c r="W18" s="178" t="s">
        <v>203</v>
      </c>
      <c r="X18" s="177">
        <v>4</v>
      </c>
    </row>
    <row r="19" spans="2:24" s="176" customFormat="1" ht="15" customHeight="1">
      <c r="B19" s="285" t="s">
        <v>572</v>
      </c>
      <c r="C19" s="286" t="s">
        <v>83</v>
      </c>
      <c r="D19" s="286">
        <v>20251</v>
      </c>
      <c r="E19" s="287" t="s">
        <v>195</v>
      </c>
      <c r="F19" s="287" t="s">
        <v>80</v>
      </c>
      <c r="G19" s="287" t="s">
        <v>84</v>
      </c>
      <c r="H19" s="287">
        <v>5</v>
      </c>
      <c r="I19" s="287" t="s">
        <v>51</v>
      </c>
      <c r="J19" s="287" t="s">
        <v>579</v>
      </c>
      <c r="K19" s="288" t="s">
        <v>1020</v>
      </c>
      <c r="L19" s="31" t="s">
        <v>1032</v>
      </c>
      <c r="M19" s="286" t="s">
        <v>577</v>
      </c>
      <c r="N19" s="286" t="s">
        <v>578</v>
      </c>
      <c r="O19" s="287" t="s">
        <v>579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203</v>
      </c>
      <c r="X19" s="177">
        <v>4</v>
      </c>
    </row>
    <row r="20" spans="2:24" s="176" customFormat="1" ht="15" customHeight="1">
      <c r="B20" s="285" t="s">
        <v>572</v>
      </c>
      <c r="C20" s="286" t="s">
        <v>83</v>
      </c>
      <c r="D20" s="286">
        <v>20251</v>
      </c>
      <c r="E20" s="287" t="s">
        <v>195</v>
      </c>
      <c r="F20" s="287" t="s">
        <v>80</v>
      </c>
      <c r="G20" s="287" t="s">
        <v>84</v>
      </c>
      <c r="H20" s="287">
        <v>5</v>
      </c>
      <c r="I20" s="287" t="s">
        <v>57</v>
      </c>
      <c r="J20" s="287" t="s">
        <v>579</v>
      </c>
      <c r="K20" s="288" t="s">
        <v>1015</v>
      </c>
      <c r="L20" s="31" t="s">
        <v>1030</v>
      </c>
      <c r="M20" s="286" t="s">
        <v>577</v>
      </c>
      <c r="N20" s="286" t="s">
        <v>578</v>
      </c>
      <c r="O20" s="287" t="s">
        <v>579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1257</v>
      </c>
      <c r="V20" s="292">
        <v>1</v>
      </c>
      <c r="W20" s="178" t="s">
        <v>203</v>
      </c>
      <c r="X20" s="177">
        <v>8</v>
      </c>
    </row>
    <row r="21" spans="2:24" s="176" customFormat="1" ht="15" customHeight="1">
      <c r="B21" s="285" t="s">
        <v>572</v>
      </c>
      <c r="C21" s="286" t="s">
        <v>83</v>
      </c>
      <c r="D21" s="286">
        <v>20251</v>
      </c>
      <c r="E21" s="287" t="s">
        <v>195</v>
      </c>
      <c r="F21" s="287" t="s">
        <v>80</v>
      </c>
      <c r="G21" s="287" t="s">
        <v>84</v>
      </c>
      <c r="H21" s="287">
        <v>5</v>
      </c>
      <c r="I21" s="287" t="s">
        <v>57</v>
      </c>
      <c r="J21" s="287" t="s">
        <v>579</v>
      </c>
      <c r="K21" s="288" t="s">
        <v>1017</v>
      </c>
      <c r="L21" s="31" t="s">
        <v>1036</v>
      </c>
      <c r="M21" s="286" t="s">
        <v>637</v>
      </c>
      <c r="N21" s="286" t="s">
        <v>578</v>
      </c>
      <c r="O21" s="287" t="s">
        <v>579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>
      <c r="B22" s="285" t="s">
        <v>572</v>
      </c>
      <c r="C22" s="286" t="s">
        <v>83</v>
      </c>
      <c r="D22" s="286">
        <v>20251</v>
      </c>
      <c r="E22" s="287" t="s">
        <v>195</v>
      </c>
      <c r="F22" s="287" t="s">
        <v>80</v>
      </c>
      <c r="G22" s="287" t="s">
        <v>84</v>
      </c>
      <c r="H22" s="287">
        <v>5</v>
      </c>
      <c r="I22" s="287" t="s">
        <v>66</v>
      </c>
      <c r="J22" s="287" t="s">
        <v>579</v>
      </c>
      <c r="K22" s="288" t="s">
        <v>1015</v>
      </c>
      <c r="L22" s="31" t="s">
        <v>1030</v>
      </c>
      <c r="M22" s="286" t="s">
        <v>577</v>
      </c>
      <c r="N22" s="286" t="s">
        <v>578</v>
      </c>
      <c r="O22" s="287" t="s">
        <v>579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203</v>
      </c>
      <c r="X22" s="185">
        <v>5</v>
      </c>
    </row>
    <row r="23" spans="2:24" s="156" customFormat="1" ht="15" customHeight="1">
      <c r="B23" s="285" t="s">
        <v>572</v>
      </c>
      <c r="C23" s="286" t="s">
        <v>83</v>
      </c>
      <c r="D23" s="286">
        <v>20251</v>
      </c>
      <c r="E23" s="287" t="s">
        <v>195</v>
      </c>
      <c r="F23" s="287" t="s">
        <v>80</v>
      </c>
      <c r="G23" s="287" t="s">
        <v>84</v>
      </c>
      <c r="H23" s="287">
        <v>5</v>
      </c>
      <c r="I23" s="287" t="s">
        <v>66</v>
      </c>
      <c r="J23" s="287" t="s">
        <v>579</v>
      </c>
      <c r="K23" s="288" t="s">
        <v>1022</v>
      </c>
      <c r="L23" s="31" t="s">
        <v>1263</v>
      </c>
      <c r="M23" s="286" t="s">
        <v>637</v>
      </c>
      <c r="N23" s="286" t="s">
        <v>578</v>
      </c>
      <c r="O23" s="287" t="s">
        <v>579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203</v>
      </c>
      <c r="X23" s="157">
        <v>12</v>
      </c>
    </row>
    <row r="24" spans="2:24" s="156" customFormat="1" ht="15" customHeight="1">
      <c r="B24" s="285" t="s">
        <v>572</v>
      </c>
      <c r="C24" s="286" t="s">
        <v>83</v>
      </c>
      <c r="D24" s="286">
        <v>20251</v>
      </c>
      <c r="E24" s="287" t="s">
        <v>195</v>
      </c>
      <c r="F24" s="287" t="s">
        <v>80</v>
      </c>
      <c r="G24" s="287" t="s">
        <v>84</v>
      </c>
      <c r="H24" s="287">
        <v>5</v>
      </c>
      <c r="I24" s="287" t="s">
        <v>77</v>
      </c>
      <c r="J24" s="287" t="s">
        <v>579</v>
      </c>
      <c r="K24" s="288" t="s">
        <v>1015</v>
      </c>
      <c r="L24" s="31" t="s">
        <v>1030</v>
      </c>
      <c r="M24" s="286" t="s">
        <v>577</v>
      </c>
      <c r="N24" s="286" t="s">
        <v>578</v>
      </c>
      <c r="O24" s="287" t="s">
        <v>579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>
      <c r="B25" s="285" t="s">
        <v>572</v>
      </c>
      <c r="C25" s="286" t="s">
        <v>83</v>
      </c>
      <c r="D25" s="286">
        <v>20251</v>
      </c>
      <c r="E25" s="287" t="s">
        <v>195</v>
      </c>
      <c r="F25" s="287" t="s">
        <v>80</v>
      </c>
      <c r="G25" s="287" t="s">
        <v>84</v>
      </c>
      <c r="H25" s="287">
        <v>5</v>
      </c>
      <c r="I25" s="287" t="s">
        <v>77</v>
      </c>
      <c r="J25" s="287" t="s">
        <v>579</v>
      </c>
      <c r="K25" s="288" t="s">
        <v>1020</v>
      </c>
      <c r="L25" s="31" t="s">
        <v>1032</v>
      </c>
      <c r="M25" s="286" t="s">
        <v>577</v>
      </c>
      <c r="N25" s="286" t="s">
        <v>578</v>
      </c>
      <c r="O25" s="287" t="s">
        <v>579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1257</v>
      </c>
      <c r="V25" s="292">
        <v>1</v>
      </c>
      <c r="W25" s="158"/>
      <c r="X25" s="157"/>
    </row>
    <row r="26" spans="2:24" s="217" customFormat="1" ht="15" customHeight="1">
      <c r="B26" s="171" t="s">
        <v>572</v>
      </c>
      <c r="C26" s="172" t="s">
        <v>89</v>
      </c>
      <c r="D26" s="172">
        <v>20242</v>
      </c>
      <c r="E26" s="173" t="s">
        <v>38</v>
      </c>
      <c r="F26" s="173" t="s">
        <v>80</v>
      </c>
      <c r="G26" s="173" t="s">
        <v>90</v>
      </c>
      <c r="H26" s="173">
        <v>3</v>
      </c>
      <c r="I26" s="173" t="s">
        <v>41</v>
      </c>
      <c r="J26" s="173" t="s">
        <v>579</v>
      </c>
      <c r="K26" s="174" t="s">
        <v>860</v>
      </c>
      <c r="L26" s="31" t="s">
        <v>861</v>
      </c>
      <c r="M26" s="172" t="s">
        <v>637</v>
      </c>
      <c r="N26" s="172" t="s">
        <v>831</v>
      </c>
      <c r="O26" s="173" t="s">
        <v>579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1219</v>
      </c>
      <c r="V26" s="178">
        <v>1</v>
      </c>
      <c r="W26" s="219"/>
      <c r="X26" s="218"/>
    </row>
    <row r="27" spans="2:24" s="168" customFormat="1" ht="15" customHeight="1">
      <c r="B27" s="171" t="s">
        <v>572</v>
      </c>
      <c r="C27" s="172" t="s">
        <v>89</v>
      </c>
      <c r="D27" s="172">
        <v>20242</v>
      </c>
      <c r="E27" s="173" t="s">
        <v>38</v>
      </c>
      <c r="F27" s="173" t="s">
        <v>80</v>
      </c>
      <c r="G27" s="173" t="s">
        <v>90</v>
      </c>
      <c r="H27" s="173">
        <v>4</v>
      </c>
      <c r="I27" s="173" t="s">
        <v>41</v>
      </c>
      <c r="J27" s="173" t="s">
        <v>579</v>
      </c>
      <c r="K27" s="174" t="s">
        <v>868</v>
      </c>
      <c r="L27" s="31" t="s">
        <v>1330</v>
      </c>
      <c r="M27" s="172" t="s">
        <v>637</v>
      </c>
      <c r="N27" s="172" t="s">
        <v>831</v>
      </c>
      <c r="O27" s="173" t="s">
        <v>579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1219</v>
      </c>
      <c r="V27" s="178">
        <v>1</v>
      </c>
      <c r="W27" s="170" t="s">
        <v>199</v>
      </c>
      <c r="X27" s="169">
        <v>28</v>
      </c>
    </row>
    <row r="28" spans="2:24" s="168" customFormat="1" ht="15" customHeight="1">
      <c r="B28" s="171" t="s">
        <v>572</v>
      </c>
      <c r="C28" s="172" t="s">
        <v>89</v>
      </c>
      <c r="D28" s="172">
        <v>20242</v>
      </c>
      <c r="E28" s="173" t="s">
        <v>38</v>
      </c>
      <c r="F28" s="173" t="s">
        <v>80</v>
      </c>
      <c r="G28" s="173" t="s">
        <v>90</v>
      </c>
      <c r="H28" s="173">
        <v>4</v>
      </c>
      <c r="I28" s="173" t="s">
        <v>41</v>
      </c>
      <c r="J28" s="173" t="s">
        <v>579</v>
      </c>
      <c r="K28" s="174" t="s">
        <v>866</v>
      </c>
      <c r="L28" s="31" t="s">
        <v>1220</v>
      </c>
      <c r="M28" s="172" t="s">
        <v>637</v>
      </c>
      <c r="N28" s="172" t="s">
        <v>831</v>
      </c>
      <c r="O28" s="173" t="s">
        <v>579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1219</v>
      </c>
      <c r="V28" s="178">
        <v>1</v>
      </c>
      <c r="W28" s="170"/>
      <c r="X28" s="169"/>
    </row>
    <row r="29" spans="2:24" s="168" customFormat="1" ht="15" customHeight="1">
      <c r="B29" s="171" t="s">
        <v>572</v>
      </c>
      <c r="C29" s="172" t="s">
        <v>89</v>
      </c>
      <c r="D29" s="172">
        <v>20242</v>
      </c>
      <c r="E29" s="173" t="s">
        <v>38</v>
      </c>
      <c r="F29" s="173" t="s">
        <v>80</v>
      </c>
      <c r="G29" s="173" t="s">
        <v>90</v>
      </c>
      <c r="H29" s="173">
        <v>5</v>
      </c>
      <c r="I29" s="173" t="s">
        <v>41</v>
      </c>
      <c r="J29" s="173" t="s">
        <v>579</v>
      </c>
      <c r="K29" s="174" t="s">
        <v>878</v>
      </c>
      <c r="L29" s="31" t="s">
        <v>1221</v>
      </c>
      <c r="M29" s="172" t="s">
        <v>637</v>
      </c>
      <c r="N29" s="172" t="s">
        <v>831</v>
      </c>
      <c r="O29" s="173" t="s">
        <v>579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>
      <c r="B30" s="171" t="s">
        <v>572</v>
      </c>
      <c r="C30" s="172" t="s">
        <v>89</v>
      </c>
      <c r="D30" s="172">
        <v>20242</v>
      </c>
      <c r="E30" s="173" t="s">
        <v>38</v>
      </c>
      <c r="F30" s="173" t="s">
        <v>80</v>
      </c>
      <c r="G30" s="173" t="s">
        <v>90</v>
      </c>
      <c r="H30" s="173">
        <v>6</v>
      </c>
      <c r="I30" s="173" t="s">
        <v>41</v>
      </c>
      <c r="J30" s="173" t="s">
        <v>579</v>
      </c>
      <c r="K30" s="174" t="s">
        <v>891</v>
      </c>
      <c r="L30" s="31" t="s">
        <v>1222</v>
      </c>
      <c r="M30" s="172" t="s">
        <v>637</v>
      </c>
      <c r="N30" s="172" t="s">
        <v>831</v>
      </c>
      <c r="O30" s="173" t="s">
        <v>579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1219</v>
      </c>
      <c r="V30" s="178">
        <v>1</v>
      </c>
      <c r="W30" s="170"/>
      <c r="X30" s="169"/>
    </row>
    <row r="31" spans="2:24" s="225" customFormat="1" ht="15" customHeight="1">
      <c r="B31" s="179" t="s">
        <v>572</v>
      </c>
      <c r="C31" s="180" t="s">
        <v>89</v>
      </c>
      <c r="D31" s="180">
        <v>20242</v>
      </c>
      <c r="E31" s="181" t="s">
        <v>38</v>
      </c>
      <c r="F31" s="181" t="s">
        <v>80</v>
      </c>
      <c r="G31" s="181" t="s">
        <v>90</v>
      </c>
      <c r="H31" s="181">
        <v>7</v>
      </c>
      <c r="I31" s="181" t="s">
        <v>41</v>
      </c>
      <c r="J31" s="181" t="s">
        <v>624</v>
      </c>
      <c r="K31" s="182" t="s">
        <v>910</v>
      </c>
      <c r="L31" s="31" t="s">
        <v>1224</v>
      </c>
      <c r="M31" s="180" t="s">
        <v>830</v>
      </c>
      <c r="N31" s="180" t="s">
        <v>831</v>
      </c>
      <c r="O31" s="181" t="s">
        <v>624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1225</v>
      </c>
      <c r="V31" s="186">
        <v>1</v>
      </c>
      <c r="W31" s="227"/>
      <c r="X31" s="226"/>
    </row>
    <row r="32" spans="2:24" s="193" customFormat="1" ht="15" customHeight="1">
      <c r="B32" s="171" t="s">
        <v>572</v>
      </c>
      <c r="C32" s="172" t="s">
        <v>89</v>
      </c>
      <c r="D32" s="172">
        <v>20242</v>
      </c>
      <c r="E32" s="173" t="s">
        <v>38</v>
      </c>
      <c r="F32" s="173" t="s">
        <v>80</v>
      </c>
      <c r="G32" s="173" t="s">
        <v>90</v>
      </c>
      <c r="H32" s="173">
        <v>7</v>
      </c>
      <c r="I32" s="173" t="s">
        <v>41</v>
      </c>
      <c r="J32" s="173" t="s">
        <v>579</v>
      </c>
      <c r="K32" s="174" t="s">
        <v>906</v>
      </c>
      <c r="L32" s="31" t="s">
        <v>1223</v>
      </c>
      <c r="M32" s="172" t="s">
        <v>637</v>
      </c>
      <c r="N32" s="172" t="s">
        <v>831</v>
      </c>
      <c r="O32" s="173" t="s">
        <v>579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1219</v>
      </c>
      <c r="V32" s="178">
        <v>1</v>
      </c>
      <c r="W32" s="195" t="s">
        <v>203</v>
      </c>
      <c r="X32" s="194" t="s">
        <v>1331</v>
      </c>
    </row>
    <row r="33" spans="2:24" s="193" customFormat="1" ht="15" customHeight="1">
      <c r="B33" s="171" t="s">
        <v>572</v>
      </c>
      <c r="C33" s="172" t="s">
        <v>59</v>
      </c>
      <c r="D33" s="172">
        <v>202011</v>
      </c>
      <c r="E33" s="173" t="s">
        <v>38</v>
      </c>
      <c r="F33" s="173" t="s">
        <v>80</v>
      </c>
      <c r="G33" s="173" t="s">
        <v>90</v>
      </c>
      <c r="H33" s="173">
        <v>8</v>
      </c>
      <c r="I33" s="173" t="s">
        <v>41</v>
      </c>
      <c r="J33" s="173" t="s">
        <v>579</v>
      </c>
      <c r="K33" s="174" t="s">
        <v>916</v>
      </c>
      <c r="L33" s="31" t="s">
        <v>1223</v>
      </c>
      <c r="M33" s="172" t="s">
        <v>710</v>
      </c>
      <c r="N33" s="172" t="s">
        <v>578</v>
      </c>
      <c r="O33" s="173" t="s">
        <v>579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>
      <c r="B34" s="171" t="s">
        <v>572</v>
      </c>
      <c r="C34" s="172" t="s">
        <v>59</v>
      </c>
      <c r="D34" s="172">
        <v>202011</v>
      </c>
      <c r="E34" s="173" t="s">
        <v>38</v>
      </c>
      <c r="F34" s="173" t="s">
        <v>80</v>
      </c>
      <c r="G34" s="173" t="s">
        <v>90</v>
      </c>
      <c r="H34" s="173">
        <v>8</v>
      </c>
      <c r="I34" s="173" t="s">
        <v>41</v>
      </c>
      <c r="J34" s="173" t="s">
        <v>579</v>
      </c>
      <c r="K34" s="174" t="s">
        <v>911</v>
      </c>
      <c r="L34" s="31" t="s">
        <v>912</v>
      </c>
      <c r="M34" s="172" t="s">
        <v>710</v>
      </c>
      <c r="N34" s="172" t="s">
        <v>578</v>
      </c>
      <c r="O34" s="173" t="s">
        <v>579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1219</v>
      </c>
      <c r="V34" s="178">
        <v>1</v>
      </c>
      <c r="W34" s="195"/>
      <c r="X34" s="194"/>
    </row>
    <row r="35" spans="2:24" s="193" customFormat="1" ht="15" customHeight="1">
      <c r="B35" s="293" t="s">
        <v>572</v>
      </c>
      <c r="C35" s="294" t="s">
        <v>116</v>
      </c>
      <c r="D35" s="294">
        <v>20251</v>
      </c>
      <c r="E35" s="295" t="s">
        <v>195</v>
      </c>
      <c r="F35" s="295" t="s">
        <v>80</v>
      </c>
      <c r="G35" s="295" t="s">
        <v>93</v>
      </c>
      <c r="H35" s="295">
        <v>3</v>
      </c>
      <c r="I35" s="295" t="s">
        <v>41</v>
      </c>
      <c r="J35" s="295" t="s">
        <v>579</v>
      </c>
      <c r="K35" s="296" t="s">
        <v>1266</v>
      </c>
      <c r="L35" s="31" t="s">
        <v>1042</v>
      </c>
      <c r="M35" s="294" t="s">
        <v>577</v>
      </c>
      <c r="N35" s="294" t="s">
        <v>934</v>
      </c>
      <c r="O35" s="295" t="s">
        <v>579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1267</v>
      </c>
      <c r="V35" s="300">
        <v>1</v>
      </c>
      <c r="W35" s="195"/>
      <c r="X35" s="194"/>
    </row>
    <row r="36" spans="2:24" s="193" customFormat="1" ht="15" customHeight="1">
      <c r="B36" s="228" t="s">
        <v>572</v>
      </c>
      <c r="C36" s="229" t="s">
        <v>116</v>
      </c>
      <c r="D36" s="229">
        <v>20251</v>
      </c>
      <c r="E36" s="230" t="s">
        <v>195</v>
      </c>
      <c r="F36" s="230" t="s">
        <v>80</v>
      </c>
      <c r="G36" s="230" t="s">
        <v>93</v>
      </c>
      <c r="H36" s="230">
        <v>3</v>
      </c>
      <c r="I36" s="230" t="s">
        <v>41</v>
      </c>
      <c r="J36" s="230" t="s">
        <v>624</v>
      </c>
      <c r="K36" s="231" t="s">
        <v>1332</v>
      </c>
      <c r="L36" s="230" t="s">
        <v>747</v>
      </c>
      <c r="M36" s="229" t="s">
        <v>577</v>
      </c>
      <c r="N36" s="229" t="s">
        <v>934</v>
      </c>
      <c r="O36" s="230" t="s">
        <v>624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>
      <c r="B37" s="293" t="s">
        <v>572</v>
      </c>
      <c r="C37" s="294" t="s">
        <v>117</v>
      </c>
      <c r="D37" s="294">
        <v>20251</v>
      </c>
      <c r="E37" s="295" t="s">
        <v>195</v>
      </c>
      <c r="F37" s="295" t="s">
        <v>80</v>
      </c>
      <c r="G37" s="295" t="s">
        <v>95</v>
      </c>
      <c r="H37" s="295">
        <v>3</v>
      </c>
      <c r="I37" s="295" t="s">
        <v>41</v>
      </c>
      <c r="J37" s="295" t="s">
        <v>579</v>
      </c>
      <c r="K37" s="296" t="s">
        <v>1268</v>
      </c>
      <c r="L37" s="31" t="s">
        <v>1053</v>
      </c>
      <c r="M37" s="294" t="s">
        <v>710</v>
      </c>
      <c r="N37" s="294" t="s">
        <v>934</v>
      </c>
      <c r="O37" s="295" t="s">
        <v>579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1269</v>
      </c>
      <c r="V37" s="300">
        <v>1</v>
      </c>
      <c r="W37" s="203" t="s">
        <v>199</v>
      </c>
      <c r="X37" s="202">
        <v>32</v>
      </c>
    </row>
    <row r="38" spans="2:24" s="201" customFormat="1" ht="15" customHeight="1">
      <c r="B38" s="228" t="s">
        <v>572</v>
      </c>
      <c r="C38" s="229" t="s">
        <v>117</v>
      </c>
      <c r="D38" s="229">
        <v>20251</v>
      </c>
      <c r="E38" s="230" t="s">
        <v>195</v>
      </c>
      <c r="F38" s="230" t="s">
        <v>80</v>
      </c>
      <c r="G38" s="230" t="s">
        <v>95</v>
      </c>
      <c r="H38" s="230">
        <v>3</v>
      </c>
      <c r="I38" s="230" t="s">
        <v>41</v>
      </c>
      <c r="J38" s="230" t="s">
        <v>624</v>
      </c>
      <c r="K38" s="231" t="s">
        <v>1333</v>
      </c>
      <c r="L38" s="230" t="s">
        <v>747</v>
      </c>
      <c r="M38" s="229" t="s">
        <v>577</v>
      </c>
      <c r="N38" s="229" t="s">
        <v>934</v>
      </c>
      <c r="O38" s="230" t="s">
        <v>624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>
      <c r="B39" s="293" t="s">
        <v>572</v>
      </c>
      <c r="C39" s="294" t="s">
        <v>118</v>
      </c>
      <c r="D39" s="294">
        <v>20251</v>
      </c>
      <c r="E39" s="295" t="s">
        <v>195</v>
      </c>
      <c r="F39" s="295" t="s">
        <v>80</v>
      </c>
      <c r="G39" s="295" t="s">
        <v>97</v>
      </c>
      <c r="H39" s="295">
        <v>3</v>
      </c>
      <c r="I39" s="295" t="s">
        <v>41</v>
      </c>
      <c r="J39" s="295" t="s">
        <v>579</v>
      </c>
      <c r="K39" s="296" t="s">
        <v>1334</v>
      </c>
      <c r="L39" s="31" t="s">
        <v>1066</v>
      </c>
      <c r="M39" s="294" t="s">
        <v>710</v>
      </c>
      <c r="N39" s="294" t="s">
        <v>934</v>
      </c>
      <c r="O39" s="295" t="s">
        <v>579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1335</v>
      </c>
      <c r="V39" s="300">
        <v>1</v>
      </c>
      <c r="W39" s="203"/>
      <c r="X39" s="202"/>
    </row>
    <row r="40" spans="2:24" s="201" customFormat="1" ht="15" customHeight="1">
      <c r="B40" s="293" t="s">
        <v>572</v>
      </c>
      <c r="C40" s="294" t="s">
        <v>118</v>
      </c>
      <c r="D40" s="294">
        <v>20251</v>
      </c>
      <c r="E40" s="295" t="s">
        <v>195</v>
      </c>
      <c r="F40" s="295" t="s">
        <v>80</v>
      </c>
      <c r="G40" s="295" t="s">
        <v>97</v>
      </c>
      <c r="H40" s="295">
        <v>3</v>
      </c>
      <c r="I40" s="295" t="s">
        <v>41</v>
      </c>
      <c r="J40" s="295" t="s">
        <v>579</v>
      </c>
      <c r="K40" s="296" t="s">
        <v>1270</v>
      </c>
      <c r="L40" s="31" t="s">
        <v>1062</v>
      </c>
      <c r="M40" s="294" t="s">
        <v>710</v>
      </c>
      <c r="N40" s="294" t="s">
        <v>934</v>
      </c>
      <c r="O40" s="295" t="s">
        <v>579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1335</v>
      </c>
      <c r="V40" s="300">
        <v>1</v>
      </c>
      <c r="W40" s="203"/>
      <c r="X40" s="202"/>
    </row>
    <row r="41" spans="2:24" s="201" customFormat="1" ht="15" customHeight="1">
      <c r="B41" s="228" t="s">
        <v>572</v>
      </c>
      <c r="C41" s="229" t="s">
        <v>118</v>
      </c>
      <c r="D41" s="229">
        <v>20251</v>
      </c>
      <c r="E41" s="230" t="s">
        <v>195</v>
      </c>
      <c r="F41" s="230" t="s">
        <v>80</v>
      </c>
      <c r="G41" s="230" t="s">
        <v>97</v>
      </c>
      <c r="H41" s="230">
        <v>3</v>
      </c>
      <c r="I41" s="230" t="s">
        <v>41</v>
      </c>
      <c r="J41" s="230" t="s">
        <v>624</v>
      </c>
      <c r="K41" s="231" t="s">
        <v>1336</v>
      </c>
      <c r="L41" s="230" t="s">
        <v>747</v>
      </c>
      <c r="M41" s="229" t="s">
        <v>577</v>
      </c>
      <c r="N41" s="229" t="s">
        <v>934</v>
      </c>
      <c r="O41" s="230" t="s">
        <v>624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203</v>
      </c>
      <c r="X41" s="202">
        <v>8</v>
      </c>
    </row>
    <row r="42" spans="2:24" s="209" customFormat="1" ht="15" customHeight="1">
      <c r="B42" s="188" t="s">
        <v>572</v>
      </c>
      <c r="C42" s="189" t="s">
        <v>61</v>
      </c>
      <c r="D42" s="189">
        <v>20242</v>
      </c>
      <c r="E42" s="190" t="s">
        <v>44</v>
      </c>
      <c r="F42" s="190" t="s">
        <v>80</v>
      </c>
      <c r="G42" s="190" t="s">
        <v>63</v>
      </c>
      <c r="H42" s="190">
        <v>3</v>
      </c>
      <c r="I42" s="190" t="s">
        <v>41</v>
      </c>
      <c r="J42" s="190" t="s">
        <v>579</v>
      </c>
      <c r="K42" s="191" t="s">
        <v>632</v>
      </c>
      <c r="L42" s="31" t="s">
        <v>633</v>
      </c>
      <c r="M42" s="189" t="s">
        <v>577</v>
      </c>
      <c r="N42" s="189" t="s">
        <v>578</v>
      </c>
      <c r="O42" s="190" t="s">
        <v>579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1233</v>
      </c>
      <c r="V42" s="195">
        <v>2</v>
      </c>
      <c r="W42" s="211" t="s">
        <v>203</v>
      </c>
      <c r="X42" s="237" t="s">
        <v>1331</v>
      </c>
    </row>
    <row r="43" spans="2:24" s="209" customFormat="1" ht="15" customHeight="1">
      <c r="B43" s="163" t="s">
        <v>572</v>
      </c>
      <c r="C43" s="164" t="s">
        <v>61</v>
      </c>
      <c r="D43" s="164">
        <v>20242</v>
      </c>
      <c r="E43" s="165" t="s">
        <v>44</v>
      </c>
      <c r="F43" s="165" t="s">
        <v>80</v>
      </c>
      <c r="G43" s="165" t="s">
        <v>63</v>
      </c>
      <c r="H43" s="165">
        <v>3</v>
      </c>
      <c r="I43" s="165" t="s">
        <v>41</v>
      </c>
      <c r="J43" s="165" t="s">
        <v>579</v>
      </c>
      <c r="K43" s="166" t="s">
        <v>630</v>
      </c>
      <c r="L43" s="31" t="s">
        <v>631</v>
      </c>
      <c r="M43" s="164" t="s">
        <v>586</v>
      </c>
      <c r="N43" s="164" t="s">
        <v>578</v>
      </c>
      <c r="O43" s="165" t="s">
        <v>579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1229</v>
      </c>
      <c r="V43" s="170">
        <v>1</v>
      </c>
      <c r="W43" s="211"/>
      <c r="X43" s="210"/>
    </row>
    <row r="44" spans="2:24" s="209" customFormat="1" ht="15" customHeight="1">
      <c r="B44" s="204" t="s">
        <v>572</v>
      </c>
      <c r="C44" s="205" t="s">
        <v>61</v>
      </c>
      <c r="D44" s="205">
        <v>20242</v>
      </c>
      <c r="E44" s="206" t="s">
        <v>44</v>
      </c>
      <c r="F44" s="206" t="s">
        <v>80</v>
      </c>
      <c r="G44" s="206" t="s">
        <v>63</v>
      </c>
      <c r="H44" s="206">
        <v>3</v>
      </c>
      <c r="I44" s="206" t="s">
        <v>41</v>
      </c>
      <c r="J44" s="206" t="s">
        <v>579</v>
      </c>
      <c r="K44" s="207" t="s">
        <v>638</v>
      </c>
      <c r="L44" s="31" t="s">
        <v>1235</v>
      </c>
      <c r="M44" s="205" t="s">
        <v>577</v>
      </c>
      <c r="N44" s="205" t="s">
        <v>578</v>
      </c>
      <c r="O44" s="206" t="s">
        <v>579</v>
      </c>
      <c r="P44" s="205">
        <v>2</v>
      </c>
      <c r="Q44" s="205">
        <v>2</v>
      </c>
      <c r="R44" s="208">
        <v>4</v>
      </c>
      <c r="S44" s="205">
        <v>3</v>
      </c>
      <c r="U44" s="210" t="s">
        <v>1236</v>
      </c>
      <c r="V44" s="211">
        <v>2</v>
      </c>
      <c r="W44" s="211"/>
      <c r="X44" s="210"/>
    </row>
    <row r="45" spans="2:24" s="209" customFormat="1" ht="15" customHeight="1">
      <c r="B45" s="196" t="s">
        <v>572</v>
      </c>
      <c r="C45" s="197" t="s">
        <v>61</v>
      </c>
      <c r="D45" s="197">
        <v>20242</v>
      </c>
      <c r="E45" s="198" t="s">
        <v>44</v>
      </c>
      <c r="F45" s="198" t="s">
        <v>80</v>
      </c>
      <c r="G45" s="198" t="s">
        <v>63</v>
      </c>
      <c r="H45" s="198">
        <v>3</v>
      </c>
      <c r="I45" s="198" t="s">
        <v>41</v>
      </c>
      <c r="J45" s="198" t="s">
        <v>579</v>
      </c>
      <c r="K45" s="199" t="s">
        <v>635</v>
      </c>
      <c r="L45" s="31" t="s">
        <v>1250</v>
      </c>
      <c r="M45" s="197" t="s">
        <v>637</v>
      </c>
      <c r="N45" s="197" t="s">
        <v>578</v>
      </c>
      <c r="O45" s="198" t="s">
        <v>579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1214</v>
      </c>
      <c r="V45" s="203">
        <v>1</v>
      </c>
      <c r="W45" s="211"/>
      <c r="X45" s="210"/>
    </row>
    <row r="46" spans="2:24" s="209" customFormat="1" ht="15" customHeight="1">
      <c r="B46" s="159" t="s">
        <v>572</v>
      </c>
      <c r="C46" s="160" t="s">
        <v>61</v>
      </c>
      <c r="D46" s="160">
        <v>20242</v>
      </c>
      <c r="E46" s="161" t="s">
        <v>44</v>
      </c>
      <c r="F46" s="161" t="s">
        <v>80</v>
      </c>
      <c r="G46" s="161" t="s">
        <v>63</v>
      </c>
      <c r="H46" s="161">
        <v>3</v>
      </c>
      <c r="I46" s="161" t="s">
        <v>41</v>
      </c>
      <c r="J46" s="161" t="s">
        <v>579</v>
      </c>
      <c r="K46" s="162" t="s">
        <v>626</v>
      </c>
      <c r="L46" s="31" t="s">
        <v>1252</v>
      </c>
      <c r="M46" s="160" t="s">
        <v>577</v>
      </c>
      <c r="N46" s="160" t="s">
        <v>578</v>
      </c>
      <c r="O46" s="161" t="s">
        <v>579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1253</v>
      </c>
      <c r="V46" s="158">
        <v>1</v>
      </c>
      <c r="W46" s="211"/>
      <c r="X46" s="210"/>
    </row>
    <row r="47" spans="2:24" s="243" customFormat="1" ht="15" customHeight="1">
      <c r="B47" s="188" t="s">
        <v>572</v>
      </c>
      <c r="C47" s="189" t="s">
        <v>61</v>
      </c>
      <c r="D47" s="189">
        <v>20242</v>
      </c>
      <c r="E47" s="190" t="s">
        <v>44</v>
      </c>
      <c r="F47" s="190" t="s">
        <v>80</v>
      </c>
      <c r="G47" s="190" t="s">
        <v>63</v>
      </c>
      <c r="H47" s="190">
        <v>3</v>
      </c>
      <c r="I47" s="190" t="s">
        <v>51</v>
      </c>
      <c r="J47" s="190" t="s">
        <v>579</v>
      </c>
      <c r="K47" s="191" t="s">
        <v>632</v>
      </c>
      <c r="L47" s="190" t="s">
        <v>633</v>
      </c>
      <c r="M47" s="189" t="s">
        <v>577</v>
      </c>
      <c r="N47" s="189" t="s">
        <v>578</v>
      </c>
      <c r="O47" s="190" t="s">
        <v>579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203</v>
      </c>
      <c r="X47" s="244">
        <v>15</v>
      </c>
    </row>
    <row r="48" spans="2:24" s="243" customFormat="1" ht="15" customHeight="1">
      <c r="B48" s="163" t="s">
        <v>572</v>
      </c>
      <c r="C48" s="164" t="s">
        <v>61</v>
      </c>
      <c r="D48" s="164">
        <v>20242</v>
      </c>
      <c r="E48" s="165" t="s">
        <v>44</v>
      </c>
      <c r="F48" s="165" t="s">
        <v>80</v>
      </c>
      <c r="G48" s="165" t="s">
        <v>63</v>
      </c>
      <c r="H48" s="165">
        <v>3</v>
      </c>
      <c r="I48" s="165" t="s">
        <v>51</v>
      </c>
      <c r="J48" s="165" t="s">
        <v>579</v>
      </c>
      <c r="K48" s="166" t="s">
        <v>630</v>
      </c>
      <c r="L48" s="165" t="s">
        <v>631</v>
      </c>
      <c r="M48" s="164" t="s">
        <v>586</v>
      </c>
      <c r="N48" s="164" t="s">
        <v>578</v>
      </c>
      <c r="O48" s="165" t="s">
        <v>579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>
      <c r="B49" s="204" t="s">
        <v>572</v>
      </c>
      <c r="C49" s="205" t="s">
        <v>61</v>
      </c>
      <c r="D49" s="205">
        <v>20242</v>
      </c>
      <c r="E49" s="206" t="s">
        <v>44</v>
      </c>
      <c r="F49" s="206" t="s">
        <v>80</v>
      </c>
      <c r="G49" s="206" t="s">
        <v>63</v>
      </c>
      <c r="H49" s="206">
        <v>3</v>
      </c>
      <c r="I49" s="206" t="s">
        <v>51</v>
      </c>
      <c r="J49" s="206" t="s">
        <v>579</v>
      </c>
      <c r="K49" s="207" t="s">
        <v>638</v>
      </c>
      <c r="L49" s="206" t="s">
        <v>1235</v>
      </c>
      <c r="M49" s="205" t="s">
        <v>577</v>
      </c>
      <c r="N49" s="205" t="s">
        <v>578</v>
      </c>
      <c r="O49" s="206" t="s">
        <v>579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>
      <c r="B50" s="196" t="s">
        <v>572</v>
      </c>
      <c r="C50" s="197" t="s">
        <v>61</v>
      </c>
      <c r="D50" s="197">
        <v>20242</v>
      </c>
      <c r="E50" s="198" t="s">
        <v>44</v>
      </c>
      <c r="F50" s="198" t="s">
        <v>80</v>
      </c>
      <c r="G50" s="198" t="s">
        <v>63</v>
      </c>
      <c r="H50" s="198">
        <v>3</v>
      </c>
      <c r="I50" s="198" t="s">
        <v>51</v>
      </c>
      <c r="J50" s="198" t="s">
        <v>579</v>
      </c>
      <c r="K50" s="199" t="s">
        <v>635</v>
      </c>
      <c r="L50" s="198" t="s">
        <v>1250</v>
      </c>
      <c r="M50" s="197" t="s">
        <v>637</v>
      </c>
      <c r="N50" s="197" t="s">
        <v>578</v>
      </c>
      <c r="O50" s="198" t="s">
        <v>579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>
      <c r="B51" s="159" t="s">
        <v>572</v>
      </c>
      <c r="C51" s="160" t="s">
        <v>61</v>
      </c>
      <c r="D51" s="160">
        <v>20242</v>
      </c>
      <c r="E51" s="161" t="s">
        <v>44</v>
      </c>
      <c r="F51" s="161" t="s">
        <v>80</v>
      </c>
      <c r="G51" s="161" t="s">
        <v>63</v>
      </c>
      <c r="H51" s="161">
        <v>3</v>
      </c>
      <c r="I51" s="161" t="s">
        <v>51</v>
      </c>
      <c r="J51" s="161" t="s">
        <v>579</v>
      </c>
      <c r="K51" s="162" t="s">
        <v>626</v>
      </c>
      <c r="L51" s="161" t="s">
        <v>1252</v>
      </c>
      <c r="M51" s="160" t="s">
        <v>577</v>
      </c>
      <c r="N51" s="160" t="s">
        <v>578</v>
      </c>
      <c r="O51" s="161" t="s">
        <v>579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>
      <c r="B52" s="188" t="s">
        <v>572</v>
      </c>
      <c r="C52" s="189" t="s">
        <v>61</v>
      </c>
      <c r="D52" s="189">
        <v>20242</v>
      </c>
      <c r="E52" s="190" t="s">
        <v>44</v>
      </c>
      <c r="F52" s="190" t="s">
        <v>80</v>
      </c>
      <c r="G52" s="190" t="s">
        <v>63</v>
      </c>
      <c r="H52" s="190">
        <v>3</v>
      </c>
      <c r="I52" s="190" t="s">
        <v>57</v>
      </c>
      <c r="J52" s="190" t="s">
        <v>579</v>
      </c>
      <c r="K52" s="191" t="s">
        <v>632</v>
      </c>
      <c r="L52" s="190" t="s">
        <v>633</v>
      </c>
      <c r="M52" s="189" t="s">
        <v>577</v>
      </c>
      <c r="N52" s="189" t="s">
        <v>578</v>
      </c>
      <c r="O52" s="190" t="s">
        <v>579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203</v>
      </c>
      <c r="X52" s="128">
        <v>12</v>
      </c>
    </row>
    <row r="53" spans="2:24" s="251" customFormat="1" ht="15" customHeight="1">
      <c r="B53" s="163" t="s">
        <v>572</v>
      </c>
      <c r="C53" s="164" t="s">
        <v>61</v>
      </c>
      <c r="D53" s="164">
        <v>20242</v>
      </c>
      <c r="E53" s="165" t="s">
        <v>44</v>
      </c>
      <c r="F53" s="165" t="s">
        <v>80</v>
      </c>
      <c r="G53" s="165" t="s">
        <v>63</v>
      </c>
      <c r="H53" s="165">
        <v>3</v>
      </c>
      <c r="I53" s="165" t="s">
        <v>57</v>
      </c>
      <c r="J53" s="165" t="s">
        <v>579</v>
      </c>
      <c r="K53" s="166" t="s">
        <v>630</v>
      </c>
      <c r="L53" s="165" t="s">
        <v>631</v>
      </c>
      <c r="M53" s="164" t="s">
        <v>586</v>
      </c>
      <c r="N53" s="164" t="s">
        <v>578</v>
      </c>
      <c r="O53" s="165" t="s">
        <v>579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>
      <c r="B54" s="204" t="s">
        <v>572</v>
      </c>
      <c r="C54" s="205" t="s">
        <v>61</v>
      </c>
      <c r="D54" s="205">
        <v>20242</v>
      </c>
      <c r="E54" s="206" t="s">
        <v>44</v>
      </c>
      <c r="F54" s="206" t="s">
        <v>80</v>
      </c>
      <c r="G54" s="206" t="s">
        <v>63</v>
      </c>
      <c r="H54" s="206">
        <v>3</v>
      </c>
      <c r="I54" s="206" t="s">
        <v>57</v>
      </c>
      <c r="J54" s="206" t="s">
        <v>579</v>
      </c>
      <c r="K54" s="207" t="s">
        <v>638</v>
      </c>
      <c r="L54" s="206" t="s">
        <v>1235</v>
      </c>
      <c r="M54" s="205" t="s">
        <v>577</v>
      </c>
      <c r="N54" s="205" t="s">
        <v>578</v>
      </c>
      <c r="O54" s="206" t="s">
        <v>579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>
      <c r="B55" s="196" t="s">
        <v>572</v>
      </c>
      <c r="C55" s="197" t="s">
        <v>61</v>
      </c>
      <c r="D55" s="197">
        <v>20242</v>
      </c>
      <c r="E55" s="198" t="s">
        <v>44</v>
      </c>
      <c r="F55" s="198" t="s">
        <v>80</v>
      </c>
      <c r="G55" s="198" t="s">
        <v>63</v>
      </c>
      <c r="H55" s="198">
        <v>3</v>
      </c>
      <c r="I55" s="198" t="s">
        <v>57</v>
      </c>
      <c r="J55" s="198" t="s">
        <v>579</v>
      </c>
      <c r="K55" s="199" t="s">
        <v>635</v>
      </c>
      <c r="L55" s="198" t="s">
        <v>1250</v>
      </c>
      <c r="M55" s="197" t="s">
        <v>637</v>
      </c>
      <c r="N55" s="197" t="s">
        <v>578</v>
      </c>
      <c r="O55" s="198" t="s">
        <v>579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203</v>
      </c>
      <c r="X55" s="259">
        <v>12</v>
      </c>
    </row>
    <row r="56" spans="2:24" s="258" customFormat="1" ht="15" customHeight="1">
      <c r="B56" s="159" t="s">
        <v>572</v>
      </c>
      <c r="C56" s="160" t="s">
        <v>61</v>
      </c>
      <c r="D56" s="160">
        <v>20242</v>
      </c>
      <c r="E56" s="161" t="s">
        <v>44</v>
      </c>
      <c r="F56" s="161" t="s">
        <v>80</v>
      </c>
      <c r="G56" s="161" t="s">
        <v>63</v>
      </c>
      <c r="H56" s="161">
        <v>3</v>
      </c>
      <c r="I56" s="161" t="s">
        <v>57</v>
      </c>
      <c r="J56" s="161" t="s">
        <v>579</v>
      </c>
      <c r="K56" s="162" t="s">
        <v>626</v>
      </c>
      <c r="L56" s="161" t="s">
        <v>1252</v>
      </c>
      <c r="M56" s="160" t="s">
        <v>577</v>
      </c>
      <c r="N56" s="160" t="s">
        <v>578</v>
      </c>
      <c r="O56" s="161" t="s">
        <v>579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>
      <c r="B57" s="188" t="s">
        <v>572</v>
      </c>
      <c r="C57" s="189" t="s">
        <v>61</v>
      </c>
      <c r="D57" s="189">
        <v>20242</v>
      </c>
      <c r="E57" s="190" t="s">
        <v>44</v>
      </c>
      <c r="F57" s="190" t="s">
        <v>80</v>
      </c>
      <c r="G57" s="190" t="s">
        <v>63</v>
      </c>
      <c r="H57" s="190">
        <v>3</v>
      </c>
      <c r="I57" s="190" t="s">
        <v>66</v>
      </c>
      <c r="J57" s="190" t="s">
        <v>579</v>
      </c>
      <c r="K57" s="191" t="s">
        <v>632</v>
      </c>
      <c r="L57" s="190" t="s">
        <v>633</v>
      </c>
      <c r="M57" s="189" t="s">
        <v>577</v>
      </c>
      <c r="N57" s="189" t="s">
        <v>578</v>
      </c>
      <c r="O57" s="190" t="s">
        <v>579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>
      <c r="B58" s="163" t="s">
        <v>572</v>
      </c>
      <c r="C58" s="164" t="s">
        <v>61</v>
      </c>
      <c r="D58" s="164">
        <v>20242</v>
      </c>
      <c r="E58" s="165" t="s">
        <v>44</v>
      </c>
      <c r="F58" s="165" t="s">
        <v>80</v>
      </c>
      <c r="G58" s="165" t="s">
        <v>63</v>
      </c>
      <c r="H58" s="165">
        <v>3</v>
      </c>
      <c r="I58" s="165" t="s">
        <v>66</v>
      </c>
      <c r="J58" s="165" t="s">
        <v>579</v>
      </c>
      <c r="K58" s="166" t="s">
        <v>630</v>
      </c>
      <c r="L58" s="165" t="s">
        <v>631</v>
      </c>
      <c r="M58" s="164" t="s">
        <v>586</v>
      </c>
      <c r="N58" s="164" t="s">
        <v>578</v>
      </c>
      <c r="O58" s="165" t="s">
        <v>579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203</v>
      </c>
      <c r="X58" s="267">
        <v>12</v>
      </c>
    </row>
    <row r="59" spans="2:24" s="266" customFormat="1" ht="15" customHeight="1">
      <c r="B59" s="204" t="s">
        <v>572</v>
      </c>
      <c r="C59" s="205" t="s">
        <v>61</v>
      </c>
      <c r="D59" s="205">
        <v>20242</v>
      </c>
      <c r="E59" s="206" t="s">
        <v>44</v>
      </c>
      <c r="F59" s="206" t="s">
        <v>80</v>
      </c>
      <c r="G59" s="206" t="s">
        <v>63</v>
      </c>
      <c r="H59" s="206">
        <v>3</v>
      </c>
      <c r="I59" s="206" t="s">
        <v>66</v>
      </c>
      <c r="J59" s="206" t="s">
        <v>579</v>
      </c>
      <c r="K59" s="207" t="s">
        <v>638</v>
      </c>
      <c r="L59" s="206" t="s">
        <v>1235</v>
      </c>
      <c r="M59" s="205" t="s">
        <v>577</v>
      </c>
      <c r="N59" s="205" t="s">
        <v>578</v>
      </c>
      <c r="O59" s="206" t="s">
        <v>579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>
      <c r="B60" s="196" t="s">
        <v>572</v>
      </c>
      <c r="C60" s="197" t="s">
        <v>61</v>
      </c>
      <c r="D60" s="197">
        <v>20242</v>
      </c>
      <c r="E60" s="198" t="s">
        <v>44</v>
      </c>
      <c r="F60" s="198" t="s">
        <v>80</v>
      </c>
      <c r="G60" s="198" t="s">
        <v>63</v>
      </c>
      <c r="H60" s="198">
        <v>3</v>
      </c>
      <c r="I60" s="198" t="s">
        <v>66</v>
      </c>
      <c r="J60" s="198" t="s">
        <v>579</v>
      </c>
      <c r="K60" s="199" t="s">
        <v>635</v>
      </c>
      <c r="L60" s="198" t="s">
        <v>1250</v>
      </c>
      <c r="M60" s="197" t="s">
        <v>637</v>
      </c>
      <c r="N60" s="197" t="s">
        <v>578</v>
      </c>
      <c r="O60" s="198" t="s">
        <v>579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>
      <c r="B61" s="188" t="s">
        <v>572</v>
      </c>
      <c r="C61" s="189" t="s">
        <v>61</v>
      </c>
      <c r="D61" s="189">
        <v>20242</v>
      </c>
      <c r="E61" s="190" t="s">
        <v>44</v>
      </c>
      <c r="F61" s="190" t="s">
        <v>80</v>
      </c>
      <c r="G61" s="190" t="s">
        <v>63</v>
      </c>
      <c r="H61" s="190">
        <v>3</v>
      </c>
      <c r="I61" s="190" t="s">
        <v>77</v>
      </c>
      <c r="J61" s="190" t="s">
        <v>579</v>
      </c>
      <c r="K61" s="191" t="s">
        <v>632</v>
      </c>
      <c r="L61" s="190" t="s">
        <v>633</v>
      </c>
      <c r="M61" s="189" t="s">
        <v>577</v>
      </c>
      <c r="N61" s="189" t="s">
        <v>578</v>
      </c>
      <c r="O61" s="190" t="s">
        <v>579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203</v>
      </c>
      <c r="X61" s="275">
        <v>15</v>
      </c>
    </row>
    <row r="62" spans="2:24" s="274" customFormat="1" ht="15" customHeight="1">
      <c r="B62" s="204" t="s">
        <v>572</v>
      </c>
      <c r="C62" s="205" t="s">
        <v>61</v>
      </c>
      <c r="D62" s="205">
        <v>20242</v>
      </c>
      <c r="E62" s="206" t="s">
        <v>44</v>
      </c>
      <c r="F62" s="206" t="s">
        <v>80</v>
      </c>
      <c r="G62" s="206" t="s">
        <v>63</v>
      </c>
      <c r="H62" s="206">
        <v>3</v>
      </c>
      <c r="I62" s="206" t="s">
        <v>77</v>
      </c>
      <c r="J62" s="206" t="s">
        <v>579</v>
      </c>
      <c r="K62" s="207" t="s">
        <v>638</v>
      </c>
      <c r="L62" s="206" t="s">
        <v>1235</v>
      </c>
      <c r="M62" s="205" t="s">
        <v>577</v>
      </c>
      <c r="N62" s="205" t="s">
        <v>578</v>
      </c>
      <c r="O62" s="206" t="s">
        <v>579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>
      <c r="B63" s="196" t="s">
        <v>572</v>
      </c>
      <c r="C63" s="197" t="s">
        <v>61</v>
      </c>
      <c r="D63" s="197">
        <v>20242</v>
      </c>
      <c r="E63" s="198" t="s">
        <v>44</v>
      </c>
      <c r="F63" s="198" t="s">
        <v>80</v>
      </c>
      <c r="G63" s="198" t="s">
        <v>63</v>
      </c>
      <c r="H63" s="198">
        <v>3</v>
      </c>
      <c r="I63" s="198" t="s">
        <v>77</v>
      </c>
      <c r="J63" s="198" t="s">
        <v>579</v>
      </c>
      <c r="K63" s="199" t="s">
        <v>635</v>
      </c>
      <c r="L63" s="31" t="s">
        <v>1250</v>
      </c>
      <c r="M63" s="197" t="s">
        <v>577</v>
      </c>
      <c r="N63" s="197" t="s">
        <v>578</v>
      </c>
      <c r="O63" s="198" t="s">
        <v>579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1214</v>
      </c>
      <c r="V63" s="203">
        <v>1</v>
      </c>
      <c r="W63" s="276"/>
      <c r="X63" s="275"/>
    </row>
    <row r="64" spans="2:24" s="290" customFormat="1" ht="15" customHeight="1">
      <c r="B64" s="220" t="s">
        <v>572</v>
      </c>
      <c r="C64" s="221" t="s">
        <v>61</v>
      </c>
      <c r="D64" s="221">
        <v>20242</v>
      </c>
      <c r="E64" s="222" t="s">
        <v>44</v>
      </c>
      <c r="F64" s="222" t="s">
        <v>80</v>
      </c>
      <c r="G64" s="222" t="s">
        <v>63</v>
      </c>
      <c r="H64" s="222">
        <v>3</v>
      </c>
      <c r="I64" s="222" t="s">
        <v>77</v>
      </c>
      <c r="J64" s="222" t="s">
        <v>624</v>
      </c>
      <c r="K64" s="223" t="s">
        <v>628</v>
      </c>
      <c r="L64" s="222" t="s">
        <v>631</v>
      </c>
      <c r="M64" s="221" t="s">
        <v>577</v>
      </c>
      <c r="N64" s="221" t="s">
        <v>578</v>
      </c>
      <c r="O64" s="222" t="s">
        <v>624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203</v>
      </c>
      <c r="X64" s="291">
        <v>9</v>
      </c>
    </row>
    <row r="65" spans="2:24" s="290" customFormat="1" ht="15" customHeight="1">
      <c r="B65" s="212" t="s">
        <v>572</v>
      </c>
      <c r="C65" s="213" t="s">
        <v>61</v>
      </c>
      <c r="D65" s="213">
        <v>20242</v>
      </c>
      <c r="E65" s="214" t="s">
        <v>44</v>
      </c>
      <c r="F65" s="214" t="s">
        <v>80</v>
      </c>
      <c r="G65" s="214" t="s">
        <v>63</v>
      </c>
      <c r="H65" s="214">
        <v>3</v>
      </c>
      <c r="I65" s="214" t="s">
        <v>77</v>
      </c>
      <c r="J65" s="214" t="s">
        <v>624</v>
      </c>
      <c r="K65" s="215" t="s">
        <v>626</v>
      </c>
      <c r="L65" s="214" t="s">
        <v>1252</v>
      </c>
      <c r="M65" s="213" t="s">
        <v>577</v>
      </c>
      <c r="N65" s="213" t="s">
        <v>578</v>
      </c>
      <c r="O65" s="214" t="s">
        <v>624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199</v>
      </c>
      <c r="X65" s="291">
        <v>29</v>
      </c>
    </row>
    <row r="66" spans="2:24" s="290" customFormat="1" ht="15" customHeight="1">
      <c r="B66" s="253" t="s">
        <v>572</v>
      </c>
      <c r="C66" s="254" t="s">
        <v>89</v>
      </c>
      <c r="D66" s="254">
        <v>20242</v>
      </c>
      <c r="E66" s="255" t="s">
        <v>44</v>
      </c>
      <c r="F66" s="255" t="s">
        <v>80</v>
      </c>
      <c r="G66" s="255" t="s">
        <v>90</v>
      </c>
      <c r="H66" s="255">
        <v>3</v>
      </c>
      <c r="I66" s="255" t="s">
        <v>41</v>
      </c>
      <c r="J66" s="255" t="s">
        <v>579</v>
      </c>
      <c r="K66" s="256" t="s">
        <v>857</v>
      </c>
      <c r="L66" s="31" t="s">
        <v>1234</v>
      </c>
      <c r="M66" s="254" t="s">
        <v>830</v>
      </c>
      <c r="N66" s="254" t="s">
        <v>831</v>
      </c>
      <c r="O66" s="255" t="s">
        <v>579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1233</v>
      </c>
      <c r="V66" s="260">
        <v>1</v>
      </c>
      <c r="W66" s="292"/>
      <c r="X66" s="291"/>
    </row>
    <row r="67" spans="2:24" s="290" customFormat="1" ht="15" customHeight="1">
      <c r="B67" s="246" t="s">
        <v>572</v>
      </c>
      <c r="C67" s="247" t="s">
        <v>89</v>
      </c>
      <c r="D67" s="247">
        <v>20242</v>
      </c>
      <c r="E67" s="248" t="s">
        <v>44</v>
      </c>
      <c r="F67" s="248" t="s">
        <v>80</v>
      </c>
      <c r="G67" s="248" t="s">
        <v>90</v>
      </c>
      <c r="H67" s="248">
        <v>3</v>
      </c>
      <c r="I67" s="248" t="s">
        <v>41</v>
      </c>
      <c r="J67" s="248" t="s">
        <v>579</v>
      </c>
      <c r="K67" s="249" t="s">
        <v>856</v>
      </c>
      <c r="L67" s="31" t="s">
        <v>1231</v>
      </c>
      <c r="M67" s="247" t="s">
        <v>586</v>
      </c>
      <c r="N67" s="247" t="s">
        <v>831</v>
      </c>
      <c r="O67" s="248" t="s">
        <v>579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1229</v>
      </c>
      <c r="V67" s="252">
        <v>1</v>
      </c>
      <c r="W67" s="292"/>
      <c r="X67" s="291"/>
    </row>
    <row r="68" spans="2:24" s="290" customFormat="1" ht="15" customHeight="1">
      <c r="B68" s="261" t="s">
        <v>572</v>
      </c>
      <c r="C68" s="262" t="s">
        <v>89</v>
      </c>
      <c r="D68" s="262">
        <v>20242</v>
      </c>
      <c r="E68" s="263" t="s">
        <v>44</v>
      </c>
      <c r="F68" s="263" t="s">
        <v>80</v>
      </c>
      <c r="G68" s="263" t="s">
        <v>90</v>
      </c>
      <c r="H68" s="263">
        <v>3</v>
      </c>
      <c r="I68" s="263" t="s">
        <v>41</v>
      </c>
      <c r="J68" s="263" t="s">
        <v>579</v>
      </c>
      <c r="K68" s="264" t="s">
        <v>860</v>
      </c>
      <c r="L68" s="31" t="s">
        <v>1255</v>
      </c>
      <c r="M68" s="262" t="s">
        <v>637</v>
      </c>
      <c r="N68" s="262" t="s">
        <v>831</v>
      </c>
      <c r="O68" s="263" t="s">
        <v>579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1219</v>
      </c>
      <c r="V68" s="268">
        <v>1</v>
      </c>
      <c r="W68" s="292" t="s">
        <v>199</v>
      </c>
      <c r="X68" s="291">
        <v>30</v>
      </c>
    </row>
    <row r="69" spans="2:24" s="290" customFormat="1" ht="15" customHeight="1">
      <c r="B69" s="228" t="s">
        <v>572</v>
      </c>
      <c r="C69" s="229" t="s">
        <v>89</v>
      </c>
      <c r="D69" s="229">
        <v>20242</v>
      </c>
      <c r="E69" s="230" t="s">
        <v>44</v>
      </c>
      <c r="F69" s="230" t="s">
        <v>80</v>
      </c>
      <c r="G69" s="230" t="s">
        <v>90</v>
      </c>
      <c r="H69" s="230">
        <v>3</v>
      </c>
      <c r="I69" s="230" t="s">
        <v>41</v>
      </c>
      <c r="J69" s="230" t="s">
        <v>624</v>
      </c>
      <c r="K69" s="231" t="s">
        <v>855</v>
      </c>
      <c r="L69" s="232" t="s">
        <v>1337</v>
      </c>
      <c r="M69" s="229" t="s">
        <v>830</v>
      </c>
      <c r="N69" s="229" t="s">
        <v>831</v>
      </c>
      <c r="O69" s="230" t="s">
        <v>624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>
      <c r="B70" s="269" t="s">
        <v>572</v>
      </c>
      <c r="C70" s="270" t="s">
        <v>89</v>
      </c>
      <c r="D70" s="270">
        <v>20242</v>
      </c>
      <c r="E70" s="271" t="s">
        <v>44</v>
      </c>
      <c r="F70" s="271" t="s">
        <v>80</v>
      </c>
      <c r="G70" s="271" t="s">
        <v>90</v>
      </c>
      <c r="H70" s="271">
        <v>3</v>
      </c>
      <c r="I70" s="271" t="s">
        <v>41</v>
      </c>
      <c r="J70" s="271" t="s">
        <v>579</v>
      </c>
      <c r="K70" s="272" t="s">
        <v>862</v>
      </c>
      <c r="L70" s="31" t="s">
        <v>1338</v>
      </c>
      <c r="M70" s="270" t="s">
        <v>830</v>
      </c>
      <c r="N70" s="270" t="s">
        <v>831</v>
      </c>
      <c r="O70" s="271" t="s">
        <v>579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1219</v>
      </c>
      <c r="V70" s="276">
        <v>1</v>
      </c>
      <c r="W70" s="292" t="s">
        <v>203</v>
      </c>
      <c r="X70" s="291">
        <v>9</v>
      </c>
    </row>
    <row r="71" spans="2:24" s="290" customFormat="1" ht="15" customHeight="1">
      <c r="B71" s="238" t="s">
        <v>572</v>
      </c>
      <c r="C71" s="239" t="s">
        <v>89</v>
      </c>
      <c r="D71" s="239">
        <v>20242</v>
      </c>
      <c r="E71" s="240" t="s">
        <v>44</v>
      </c>
      <c r="F71" s="240" t="s">
        <v>80</v>
      </c>
      <c r="G71" s="240" t="s">
        <v>90</v>
      </c>
      <c r="H71" s="240">
        <v>3</v>
      </c>
      <c r="I71" s="240" t="s">
        <v>41</v>
      </c>
      <c r="J71" s="240" t="s">
        <v>579</v>
      </c>
      <c r="K71" s="241" t="s">
        <v>853</v>
      </c>
      <c r="L71" s="31" t="s">
        <v>1254</v>
      </c>
      <c r="M71" s="239" t="s">
        <v>830</v>
      </c>
      <c r="N71" s="239" t="s">
        <v>831</v>
      </c>
      <c r="O71" s="240" t="s">
        <v>579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1339</v>
      </c>
      <c r="V71" s="245">
        <v>1</v>
      </c>
      <c r="W71" s="292" t="s">
        <v>203</v>
      </c>
      <c r="X71" s="291" t="s">
        <v>1316</v>
      </c>
    </row>
    <row r="72" spans="2:24" s="290" customFormat="1" ht="15" customHeight="1">
      <c r="B72" s="253" t="s">
        <v>572</v>
      </c>
      <c r="C72" s="254" t="s">
        <v>89</v>
      </c>
      <c r="D72" s="254">
        <v>20242</v>
      </c>
      <c r="E72" s="255" t="s">
        <v>44</v>
      </c>
      <c r="F72" s="255" t="s">
        <v>80</v>
      </c>
      <c r="G72" s="255" t="s">
        <v>90</v>
      </c>
      <c r="H72" s="255">
        <v>3</v>
      </c>
      <c r="I72" s="255" t="s">
        <v>51</v>
      </c>
      <c r="J72" s="255" t="s">
        <v>579</v>
      </c>
      <c r="K72" s="256" t="s">
        <v>857</v>
      </c>
      <c r="L72" s="255" t="s">
        <v>1234</v>
      </c>
      <c r="M72" s="254" t="s">
        <v>830</v>
      </c>
      <c r="N72" s="254" t="s">
        <v>831</v>
      </c>
      <c r="O72" s="255" t="s">
        <v>579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>
      <c r="B73" s="246" t="s">
        <v>572</v>
      </c>
      <c r="C73" s="247" t="s">
        <v>89</v>
      </c>
      <c r="D73" s="247">
        <v>20242</v>
      </c>
      <c r="E73" s="248" t="s">
        <v>44</v>
      </c>
      <c r="F73" s="248" t="s">
        <v>80</v>
      </c>
      <c r="G73" s="248" t="s">
        <v>90</v>
      </c>
      <c r="H73" s="248">
        <v>3</v>
      </c>
      <c r="I73" s="248" t="s">
        <v>51</v>
      </c>
      <c r="J73" s="248" t="s">
        <v>579</v>
      </c>
      <c r="K73" s="249" t="s">
        <v>856</v>
      </c>
      <c r="L73" s="248" t="s">
        <v>1231</v>
      </c>
      <c r="M73" s="247" t="s">
        <v>586</v>
      </c>
      <c r="N73" s="247" t="s">
        <v>831</v>
      </c>
      <c r="O73" s="248" t="s">
        <v>579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203</v>
      </c>
      <c r="X73" s="291" t="s">
        <v>1340</v>
      </c>
    </row>
    <row r="74" spans="2:24" s="290" customFormat="1" ht="15" customHeight="1">
      <c r="B74" s="261" t="s">
        <v>572</v>
      </c>
      <c r="C74" s="262" t="s">
        <v>89</v>
      </c>
      <c r="D74" s="262">
        <v>20242</v>
      </c>
      <c r="E74" s="263" t="s">
        <v>44</v>
      </c>
      <c r="F74" s="263" t="s">
        <v>80</v>
      </c>
      <c r="G74" s="263" t="s">
        <v>90</v>
      </c>
      <c r="H74" s="263">
        <v>3</v>
      </c>
      <c r="I74" s="263" t="s">
        <v>51</v>
      </c>
      <c r="J74" s="263" t="s">
        <v>579</v>
      </c>
      <c r="K74" s="264" t="s">
        <v>860</v>
      </c>
      <c r="L74" s="263" t="s">
        <v>1255</v>
      </c>
      <c r="M74" s="262" t="s">
        <v>637</v>
      </c>
      <c r="N74" s="262" t="s">
        <v>831</v>
      </c>
      <c r="O74" s="263" t="s">
        <v>579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>
      <c r="B75" s="228" t="s">
        <v>572</v>
      </c>
      <c r="C75" s="229" t="s">
        <v>89</v>
      </c>
      <c r="D75" s="229">
        <v>20242</v>
      </c>
      <c r="E75" s="230" t="s">
        <v>44</v>
      </c>
      <c r="F75" s="230" t="s">
        <v>80</v>
      </c>
      <c r="G75" s="230" t="s">
        <v>90</v>
      </c>
      <c r="H75" s="230">
        <v>3</v>
      </c>
      <c r="I75" s="230" t="s">
        <v>51</v>
      </c>
      <c r="J75" s="230" t="s">
        <v>624</v>
      </c>
      <c r="K75" s="231" t="s">
        <v>855</v>
      </c>
      <c r="L75" s="232" t="s">
        <v>1337</v>
      </c>
      <c r="M75" s="229" t="s">
        <v>830</v>
      </c>
      <c r="N75" s="229" t="s">
        <v>831</v>
      </c>
      <c r="O75" s="230" t="s">
        <v>624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>
      <c r="B76" s="269" t="s">
        <v>572</v>
      </c>
      <c r="C76" s="270" t="s">
        <v>89</v>
      </c>
      <c r="D76" s="270">
        <v>20242</v>
      </c>
      <c r="E76" s="271" t="s">
        <v>44</v>
      </c>
      <c r="F76" s="271" t="s">
        <v>80</v>
      </c>
      <c r="G76" s="271" t="s">
        <v>90</v>
      </c>
      <c r="H76" s="271">
        <v>3</v>
      </c>
      <c r="I76" s="271" t="s">
        <v>51</v>
      </c>
      <c r="J76" s="271" t="s">
        <v>579</v>
      </c>
      <c r="K76" s="272" t="s">
        <v>862</v>
      </c>
      <c r="L76" s="271" t="s">
        <v>1338</v>
      </c>
      <c r="M76" s="270" t="s">
        <v>830</v>
      </c>
      <c r="N76" s="270" t="s">
        <v>831</v>
      </c>
      <c r="O76" s="271" t="s">
        <v>579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>
      <c r="B77" s="238" t="s">
        <v>572</v>
      </c>
      <c r="C77" s="239" t="s">
        <v>89</v>
      </c>
      <c r="D77" s="239">
        <v>20242</v>
      </c>
      <c r="E77" s="240" t="s">
        <v>44</v>
      </c>
      <c r="F77" s="240" t="s">
        <v>80</v>
      </c>
      <c r="G77" s="240" t="s">
        <v>90</v>
      </c>
      <c r="H77" s="240">
        <v>3</v>
      </c>
      <c r="I77" s="240" t="s">
        <v>51</v>
      </c>
      <c r="J77" s="240" t="s">
        <v>579</v>
      </c>
      <c r="K77" s="241" t="s">
        <v>853</v>
      </c>
      <c r="L77" s="240" t="s">
        <v>1254</v>
      </c>
      <c r="M77" s="239" t="s">
        <v>830</v>
      </c>
      <c r="N77" s="239" t="s">
        <v>831</v>
      </c>
      <c r="O77" s="240" t="s">
        <v>579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203</v>
      </c>
      <c r="X77" s="299">
        <v>6</v>
      </c>
    </row>
    <row r="78" spans="2:24" s="234" customFormat="1" ht="15" customHeight="1">
      <c r="B78" s="253" t="s">
        <v>572</v>
      </c>
      <c r="C78" s="254" t="s">
        <v>89</v>
      </c>
      <c r="D78" s="254">
        <v>20242</v>
      </c>
      <c r="E78" s="255" t="s">
        <v>44</v>
      </c>
      <c r="F78" s="255" t="s">
        <v>80</v>
      </c>
      <c r="G78" s="255" t="s">
        <v>90</v>
      </c>
      <c r="H78" s="255">
        <v>3</v>
      </c>
      <c r="I78" s="255" t="s">
        <v>57</v>
      </c>
      <c r="J78" s="255" t="s">
        <v>579</v>
      </c>
      <c r="K78" s="256" t="s">
        <v>857</v>
      </c>
      <c r="L78" s="255" t="s">
        <v>1234</v>
      </c>
      <c r="M78" s="254" t="s">
        <v>830</v>
      </c>
      <c r="N78" s="254" t="s">
        <v>831</v>
      </c>
      <c r="O78" s="255" t="s">
        <v>579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>
      <c r="B79" s="246" t="s">
        <v>572</v>
      </c>
      <c r="C79" s="247" t="s">
        <v>89</v>
      </c>
      <c r="D79" s="247">
        <v>20242</v>
      </c>
      <c r="E79" s="248" t="s">
        <v>44</v>
      </c>
      <c r="F79" s="248" t="s">
        <v>80</v>
      </c>
      <c r="G79" s="248" t="s">
        <v>90</v>
      </c>
      <c r="H79" s="248">
        <v>3</v>
      </c>
      <c r="I79" s="248" t="s">
        <v>57</v>
      </c>
      <c r="J79" s="248" t="s">
        <v>579</v>
      </c>
      <c r="K79" s="249" t="s">
        <v>856</v>
      </c>
      <c r="L79" s="248" t="s">
        <v>1231</v>
      </c>
      <c r="M79" s="247" t="s">
        <v>586</v>
      </c>
      <c r="N79" s="247" t="s">
        <v>831</v>
      </c>
      <c r="O79" s="248" t="s">
        <v>579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203</v>
      </c>
      <c r="X79" s="299">
        <v>6</v>
      </c>
    </row>
    <row r="80" spans="2:24" s="234" customFormat="1" ht="15" customHeight="1">
      <c r="B80" s="261" t="s">
        <v>572</v>
      </c>
      <c r="C80" s="262" t="s">
        <v>89</v>
      </c>
      <c r="D80" s="262">
        <v>20242</v>
      </c>
      <c r="E80" s="263" t="s">
        <v>44</v>
      </c>
      <c r="F80" s="263" t="s">
        <v>80</v>
      </c>
      <c r="G80" s="263" t="s">
        <v>90</v>
      </c>
      <c r="H80" s="263">
        <v>3</v>
      </c>
      <c r="I80" s="263" t="s">
        <v>57</v>
      </c>
      <c r="J80" s="263" t="s">
        <v>579</v>
      </c>
      <c r="K80" s="264" t="s">
        <v>860</v>
      </c>
      <c r="L80" s="263" t="s">
        <v>1255</v>
      </c>
      <c r="M80" s="262" t="s">
        <v>637</v>
      </c>
      <c r="N80" s="262" t="s">
        <v>831</v>
      </c>
      <c r="O80" s="263" t="s">
        <v>579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>
      <c r="B81" s="269" t="s">
        <v>572</v>
      </c>
      <c r="C81" s="270" t="s">
        <v>89</v>
      </c>
      <c r="D81" s="270">
        <v>20242</v>
      </c>
      <c r="E81" s="271" t="s">
        <v>44</v>
      </c>
      <c r="F81" s="271" t="s">
        <v>80</v>
      </c>
      <c r="G81" s="271" t="s">
        <v>90</v>
      </c>
      <c r="H81" s="271">
        <v>3</v>
      </c>
      <c r="I81" s="271" t="s">
        <v>57</v>
      </c>
      <c r="J81" s="271" t="s">
        <v>579</v>
      </c>
      <c r="K81" s="272" t="s">
        <v>862</v>
      </c>
      <c r="L81" s="271" t="s">
        <v>1338</v>
      </c>
      <c r="M81" s="270" t="s">
        <v>830</v>
      </c>
      <c r="N81" s="270" t="s">
        <v>831</v>
      </c>
      <c r="O81" s="271" t="s">
        <v>579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203</v>
      </c>
      <c r="X81" s="299">
        <v>5</v>
      </c>
    </row>
    <row r="82" spans="2:24" s="298" customFormat="1" ht="15" customHeight="1">
      <c r="B82" s="238" t="s">
        <v>572</v>
      </c>
      <c r="C82" s="239" t="s">
        <v>89</v>
      </c>
      <c r="D82" s="239">
        <v>20242</v>
      </c>
      <c r="E82" s="240" t="s">
        <v>44</v>
      </c>
      <c r="F82" s="240" t="s">
        <v>80</v>
      </c>
      <c r="G82" s="240" t="s">
        <v>90</v>
      </c>
      <c r="H82" s="240">
        <v>3</v>
      </c>
      <c r="I82" s="240" t="s">
        <v>57</v>
      </c>
      <c r="J82" s="240" t="s">
        <v>579</v>
      </c>
      <c r="K82" s="241" t="s">
        <v>853</v>
      </c>
      <c r="L82" s="240" t="s">
        <v>1254</v>
      </c>
      <c r="M82" s="239" t="s">
        <v>830</v>
      </c>
      <c r="N82" s="239" t="s">
        <v>831</v>
      </c>
      <c r="O82" s="240" t="s">
        <v>579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203</v>
      </c>
      <c r="X82" s="299">
        <v>6</v>
      </c>
    </row>
    <row r="83" spans="2:24" s="234" customFormat="1" ht="15" customHeight="1">
      <c r="B83" s="228" t="s">
        <v>572</v>
      </c>
      <c r="C83" s="229" t="s">
        <v>61</v>
      </c>
      <c r="D83" s="229">
        <v>20242</v>
      </c>
      <c r="E83" s="230" t="s">
        <v>48</v>
      </c>
      <c r="F83" s="230" t="s">
        <v>80</v>
      </c>
      <c r="G83" s="230" t="s">
        <v>63</v>
      </c>
      <c r="H83" s="230">
        <v>3</v>
      </c>
      <c r="I83" s="230" t="s">
        <v>41</v>
      </c>
      <c r="J83" s="230" t="s">
        <v>579</v>
      </c>
      <c r="K83" s="231" t="s">
        <v>630</v>
      </c>
      <c r="L83" s="230" t="s">
        <v>631</v>
      </c>
      <c r="M83" s="229" t="s">
        <v>586</v>
      </c>
      <c r="N83" s="229" t="s">
        <v>578</v>
      </c>
      <c r="O83" s="230" t="s">
        <v>579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>
      <c r="B84" s="238" t="s">
        <v>572</v>
      </c>
      <c r="C84" s="239" t="s">
        <v>68</v>
      </c>
      <c r="D84" s="239">
        <v>20242</v>
      </c>
      <c r="E84" s="240" t="s">
        <v>48</v>
      </c>
      <c r="F84" s="240" t="s">
        <v>80</v>
      </c>
      <c r="G84" s="240" t="s">
        <v>63</v>
      </c>
      <c r="H84" s="240">
        <v>7</v>
      </c>
      <c r="I84" s="240" t="s">
        <v>77</v>
      </c>
      <c r="J84" s="240" t="s">
        <v>624</v>
      </c>
      <c r="K84" s="241" t="s">
        <v>704</v>
      </c>
      <c r="L84" s="31" t="s">
        <v>705</v>
      </c>
      <c r="M84" s="239" t="s">
        <v>577</v>
      </c>
      <c r="N84" s="239" t="s">
        <v>578</v>
      </c>
      <c r="O84" s="240" t="s">
        <v>624</v>
      </c>
      <c r="P84" s="239">
        <v>3</v>
      </c>
      <c r="Q84" s="239">
        <v>2</v>
      </c>
      <c r="R84" s="242">
        <v>5</v>
      </c>
      <c r="S84" s="239">
        <v>4</v>
      </c>
      <c r="U84" s="244" t="s">
        <v>1217</v>
      </c>
      <c r="V84" s="245">
        <v>1</v>
      </c>
      <c r="W84" s="245" t="s">
        <v>203</v>
      </c>
      <c r="X84" s="244">
        <v>10</v>
      </c>
    </row>
    <row r="85" spans="2:24" s="243" customFormat="1" ht="15" customHeight="1">
      <c r="B85" s="238" t="s">
        <v>572</v>
      </c>
      <c r="C85" s="239" t="s">
        <v>68</v>
      </c>
      <c r="D85" s="239">
        <v>20242</v>
      </c>
      <c r="E85" s="240" t="s">
        <v>48</v>
      </c>
      <c r="F85" s="240" t="s">
        <v>80</v>
      </c>
      <c r="G85" s="240" t="s">
        <v>63</v>
      </c>
      <c r="H85" s="240">
        <v>7</v>
      </c>
      <c r="I85" s="240" t="s">
        <v>98</v>
      </c>
      <c r="J85" s="240" t="s">
        <v>624</v>
      </c>
      <c r="K85" s="241" t="s">
        <v>704</v>
      </c>
      <c r="L85" s="240" t="s">
        <v>705</v>
      </c>
      <c r="M85" s="239" t="s">
        <v>577</v>
      </c>
      <c r="N85" s="239" t="s">
        <v>578</v>
      </c>
      <c r="O85" s="240" t="s">
        <v>624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>
      <c r="B86" s="238" t="s">
        <v>572</v>
      </c>
      <c r="C86" s="239" t="s">
        <v>59</v>
      </c>
      <c r="D86" s="239">
        <v>202011</v>
      </c>
      <c r="E86" s="240" t="s">
        <v>48</v>
      </c>
      <c r="F86" s="240" t="s">
        <v>80</v>
      </c>
      <c r="G86" s="240" t="s">
        <v>63</v>
      </c>
      <c r="H86" s="240">
        <v>8</v>
      </c>
      <c r="I86" s="240" t="s">
        <v>66</v>
      </c>
      <c r="J86" s="240" t="s">
        <v>624</v>
      </c>
      <c r="K86" s="241" t="s">
        <v>717</v>
      </c>
      <c r="L86" s="31" t="s">
        <v>718</v>
      </c>
      <c r="M86" s="239" t="s">
        <v>577</v>
      </c>
      <c r="N86" s="239" t="s">
        <v>578</v>
      </c>
      <c r="O86" s="240" t="s">
        <v>624</v>
      </c>
      <c r="P86" s="239">
        <v>3</v>
      </c>
      <c r="Q86" s="239">
        <v>2</v>
      </c>
      <c r="R86" s="242">
        <v>5</v>
      </c>
      <c r="S86" s="239">
        <v>4</v>
      </c>
      <c r="U86" s="244" t="s">
        <v>1217</v>
      </c>
      <c r="V86" s="245">
        <v>1</v>
      </c>
      <c r="W86" s="245" t="s">
        <v>203</v>
      </c>
      <c r="X86" s="244">
        <v>10</v>
      </c>
    </row>
    <row r="87" spans="2:24" s="243" customFormat="1" ht="15" customHeight="1">
      <c r="B87" s="238" t="s">
        <v>572</v>
      </c>
      <c r="C87" s="239" t="s">
        <v>59</v>
      </c>
      <c r="D87" s="239">
        <v>202011</v>
      </c>
      <c r="E87" s="240" t="s">
        <v>48</v>
      </c>
      <c r="F87" s="240" t="s">
        <v>80</v>
      </c>
      <c r="G87" s="240" t="s">
        <v>63</v>
      </c>
      <c r="H87" s="240">
        <v>8</v>
      </c>
      <c r="I87" s="240" t="s">
        <v>77</v>
      </c>
      <c r="J87" s="240" t="s">
        <v>624</v>
      </c>
      <c r="K87" s="241" t="s">
        <v>717</v>
      </c>
      <c r="L87" s="240" t="s">
        <v>718</v>
      </c>
      <c r="M87" s="239" t="s">
        <v>577</v>
      </c>
      <c r="N87" s="239" t="s">
        <v>578</v>
      </c>
      <c r="O87" s="240" t="s">
        <v>624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>
      <c r="B88" s="163" t="s">
        <v>572</v>
      </c>
      <c r="C88" s="164" t="s">
        <v>112</v>
      </c>
      <c r="D88" s="164">
        <v>20242</v>
      </c>
      <c r="E88" s="165" t="s">
        <v>48</v>
      </c>
      <c r="F88" s="165" t="s">
        <v>80</v>
      </c>
      <c r="G88" s="165" t="s">
        <v>88</v>
      </c>
      <c r="H88" s="165">
        <v>3</v>
      </c>
      <c r="I88" s="165" t="s">
        <v>66</v>
      </c>
      <c r="J88" s="165" t="s">
        <v>579</v>
      </c>
      <c r="K88" s="166" t="s">
        <v>755</v>
      </c>
      <c r="L88" s="31" t="s">
        <v>756</v>
      </c>
      <c r="M88" s="164" t="s">
        <v>710</v>
      </c>
      <c r="N88" s="164" t="s">
        <v>578</v>
      </c>
      <c r="O88" s="165" t="s">
        <v>579</v>
      </c>
      <c r="P88" s="164">
        <v>3</v>
      </c>
      <c r="Q88" s="164">
        <v>2</v>
      </c>
      <c r="R88" s="167">
        <v>5</v>
      </c>
      <c r="S88" s="164">
        <v>4</v>
      </c>
      <c r="U88" s="169" t="s">
        <v>1279</v>
      </c>
      <c r="V88" s="170">
        <v>1</v>
      </c>
      <c r="W88" s="170" t="s">
        <v>203</v>
      </c>
      <c r="X88" s="169">
        <v>4</v>
      </c>
    </row>
    <row r="89" spans="2:24" s="168" customFormat="1" ht="15" customHeight="1">
      <c r="B89" s="163" t="s">
        <v>572</v>
      </c>
      <c r="C89" s="164" t="s">
        <v>112</v>
      </c>
      <c r="D89" s="164">
        <v>20242</v>
      </c>
      <c r="E89" s="165" t="s">
        <v>48</v>
      </c>
      <c r="F89" s="165" t="s">
        <v>80</v>
      </c>
      <c r="G89" s="165" t="s">
        <v>88</v>
      </c>
      <c r="H89" s="165">
        <v>3</v>
      </c>
      <c r="I89" s="165" t="s">
        <v>66</v>
      </c>
      <c r="J89" s="165" t="s">
        <v>579</v>
      </c>
      <c r="K89" s="166" t="s">
        <v>750</v>
      </c>
      <c r="L89" s="31" t="s">
        <v>751</v>
      </c>
      <c r="M89" s="164" t="s">
        <v>710</v>
      </c>
      <c r="N89" s="164" t="s">
        <v>578</v>
      </c>
      <c r="O89" s="165" t="s">
        <v>579</v>
      </c>
      <c r="P89" s="164">
        <v>2</v>
      </c>
      <c r="Q89" s="164">
        <v>2</v>
      </c>
      <c r="R89" s="167">
        <v>4</v>
      </c>
      <c r="S89" s="164">
        <v>3</v>
      </c>
      <c r="U89" s="169" t="s">
        <v>1278</v>
      </c>
      <c r="V89" s="170">
        <v>1</v>
      </c>
      <c r="W89" s="170" t="s">
        <v>203</v>
      </c>
      <c r="X89" s="169">
        <v>4</v>
      </c>
    </row>
    <row r="90" spans="2:24" s="168" customFormat="1" ht="15" customHeight="1">
      <c r="B90" s="163" t="s">
        <v>572</v>
      </c>
      <c r="C90" s="164" t="s">
        <v>112</v>
      </c>
      <c r="D90" s="164">
        <v>20242</v>
      </c>
      <c r="E90" s="165" t="s">
        <v>48</v>
      </c>
      <c r="F90" s="165" t="s">
        <v>80</v>
      </c>
      <c r="G90" s="165" t="s">
        <v>88</v>
      </c>
      <c r="H90" s="165">
        <v>3</v>
      </c>
      <c r="I90" s="165" t="s">
        <v>66</v>
      </c>
      <c r="J90" s="165" t="s">
        <v>579</v>
      </c>
      <c r="K90" s="166" t="s">
        <v>753</v>
      </c>
      <c r="L90" s="31" t="s">
        <v>754</v>
      </c>
      <c r="M90" s="164" t="s">
        <v>577</v>
      </c>
      <c r="N90" s="164" t="s">
        <v>578</v>
      </c>
      <c r="O90" s="165" t="s">
        <v>579</v>
      </c>
      <c r="P90" s="164">
        <v>2</v>
      </c>
      <c r="Q90" s="164">
        <v>2</v>
      </c>
      <c r="R90" s="167">
        <v>4</v>
      </c>
      <c r="S90" s="164">
        <v>3</v>
      </c>
      <c r="U90" s="169" t="s">
        <v>1341</v>
      </c>
      <c r="V90" s="170">
        <v>1</v>
      </c>
      <c r="W90" s="170" t="s">
        <v>203</v>
      </c>
      <c r="X90" s="169">
        <v>6</v>
      </c>
    </row>
    <row r="91" spans="2:24" s="168" customFormat="1" ht="15" customHeight="1">
      <c r="B91" s="163" t="s">
        <v>572</v>
      </c>
      <c r="C91" s="164" t="s">
        <v>112</v>
      </c>
      <c r="D91" s="164">
        <v>20242</v>
      </c>
      <c r="E91" s="165" t="s">
        <v>48</v>
      </c>
      <c r="F91" s="165" t="s">
        <v>80</v>
      </c>
      <c r="G91" s="165" t="s">
        <v>88</v>
      </c>
      <c r="H91" s="165">
        <v>4</v>
      </c>
      <c r="I91" s="165" t="s">
        <v>41</v>
      </c>
      <c r="J91" s="165" t="s">
        <v>579</v>
      </c>
      <c r="K91" s="166" t="s">
        <v>766</v>
      </c>
      <c r="L91" s="165" t="s">
        <v>767</v>
      </c>
      <c r="M91" s="164" t="s">
        <v>577</v>
      </c>
      <c r="N91" s="164" t="s">
        <v>578</v>
      </c>
      <c r="O91" s="165" t="s">
        <v>579</v>
      </c>
      <c r="P91" s="164">
        <v>2</v>
      </c>
      <c r="Q91" s="164">
        <v>2</v>
      </c>
      <c r="R91" s="167">
        <v>4</v>
      </c>
      <c r="S91" s="164">
        <v>3</v>
      </c>
      <c r="U91" s="169" t="s">
        <v>1342</v>
      </c>
      <c r="V91" s="170">
        <v>1</v>
      </c>
      <c r="W91" s="170" t="s">
        <v>203</v>
      </c>
      <c r="X91" s="169">
        <v>5</v>
      </c>
    </row>
    <row r="92" spans="2:24" s="168" customFormat="1" ht="15" customHeight="1">
      <c r="B92" s="163" t="s">
        <v>572</v>
      </c>
      <c r="C92" s="164" t="s">
        <v>112</v>
      </c>
      <c r="D92" s="164">
        <v>20242</v>
      </c>
      <c r="E92" s="165" t="s">
        <v>48</v>
      </c>
      <c r="F92" s="165" t="s">
        <v>80</v>
      </c>
      <c r="G92" s="165" t="s">
        <v>88</v>
      </c>
      <c r="H92" s="165">
        <v>4</v>
      </c>
      <c r="I92" s="165" t="s">
        <v>41</v>
      </c>
      <c r="J92" s="165" t="s">
        <v>579</v>
      </c>
      <c r="K92" s="166" t="s">
        <v>770</v>
      </c>
      <c r="L92" s="165" t="s">
        <v>771</v>
      </c>
      <c r="M92" s="164" t="s">
        <v>710</v>
      </c>
      <c r="N92" s="164" t="s">
        <v>578</v>
      </c>
      <c r="O92" s="165" t="s">
        <v>579</v>
      </c>
      <c r="P92" s="164">
        <v>2</v>
      </c>
      <c r="Q92" s="164">
        <v>2</v>
      </c>
      <c r="R92" s="167">
        <v>4</v>
      </c>
      <c r="S92" s="164">
        <v>3</v>
      </c>
      <c r="U92" s="169" t="s">
        <v>1279</v>
      </c>
      <c r="V92" s="170">
        <v>1</v>
      </c>
      <c r="W92" s="170" t="s">
        <v>203</v>
      </c>
      <c r="X92" s="169">
        <v>8</v>
      </c>
    </row>
    <row r="93" spans="2:24" s="168" customFormat="1" ht="15" customHeight="1">
      <c r="B93" s="163" t="s">
        <v>572</v>
      </c>
      <c r="C93" s="164" t="s">
        <v>112</v>
      </c>
      <c r="D93" s="164">
        <v>20242</v>
      </c>
      <c r="E93" s="165" t="s">
        <v>48</v>
      </c>
      <c r="F93" s="165" t="s">
        <v>80</v>
      </c>
      <c r="G93" s="165" t="s">
        <v>88</v>
      </c>
      <c r="H93" s="165">
        <v>5</v>
      </c>
      <c r="I93" s="165" t="s">
        <v>41</v>
      </c>
      <c r="J93" s="165" t="s">
        <v>579</v>
      </c>
      <c r="K93" s="166" t="s">
        <v>778</v>
      </c>
      <c r="L93" s="165" t="s">
        <v>779</v>
      </c>
      <c r="M93" s="164" t="s">
        <v>710</v>
      </c>
      <c r="N93" s="164" t="s">
        <v>578</v>
      </c>
      <c r="O93" s="165" t="s">
        <v>579</v>
      </c>
      <c r="P93" s="164">
        <v>2</v>
      </c>
      <c r="Q93" s="164">
        <v>2</v>
      </c>
      <c r="R93" s="167">
        <v>4</v>
      </c>
      <c r="S93" s="164">
        <v>3</v>
      </c>
      <c r="U93" s="169" t="s">
        <v>1279</v>
      </c>
      <c r="V93" s="170">
        <v>1</v>
      </c>
      <c r="W93" s="170"/>
      <c r="X93" s="169"/>
    </row>
    <row r="94" spans="2:24" s="168" customFormat="1" ht="15" customHeight="1">
      <c r="B94" s="163" t="s">
        <v>572</v>
      </c>
      <c r="C94" s="164" t="s">
        <v>112</v>
      </c>
      <c r="D94" s="164">
        <v>20242</v>
      </c>
      <c r="E94" s="165" t="s">
        <v>48</v>
      </c>
      <c r="F94" s="165" t="s">
        <v>80</v>
      </c>
      <c r="G94" s="165" t="s">
        <v>88</v>
      </c>
      <c r="H94" s="165">
        <v>5</v>
      </c>
      <c r="I94" s="165" t="s">
        <v>41</v>
      </c>
      <c r="J94" s="165" t="s">
        <v>579</v>
      </c>
      <c r="K94" s="166" t="s">
        <v>783</v>
      </c>
      <c r="L94" s="165" t="s">
        <v>784</v>
      </c>
      <c r="M94" s="164" t="s">
        <v>710</v>
      </c>
      <c r="N94" s="164" t="s">
        <v>578</v>
      </c>
      <c r="O94" s="165" t="s">
        <v>579</v>
      </c>
      <c r="P94" s="164">
        <v>2</v>
      </c>
      <c r="Q94" s="164">
        <v>4</v>
      </c>
      <c r="R94" s="167">
        <v>6</v>
      </c>
      <c r="S94" s="164">
        <v>3</v>
      </c>
      <c r="U94" s="169" t="s">
        <v>1279</v>
      </c>
      <c r="V94" s="170">
        <v>1</v>
      </c>
      <c r="W94" s="170" t="s">
        <v>203</v>
      </c>
      <c r="X94" s="169">
        <v>4</v>
      </c>
    </row>
    <row r="95" spans="2:24" s="168" customFormat="1" ht="15" customHeight="1">
      <c r="B95" s="163" t="s">
        <v>572</v>
      </c>
      <c r="C95" s="164" t="s">
        <v>112</v>
      </c>
      <c r="D95" s="164">
        <v>20242</v>
      </c>
      <c r="E95" s="165" t="s">
        <v>48</v>
      </c>
      <c r="F95" s="165" t="s">
        <v>80</v>
      </c>
      <c r="G95" s="165" t="s">
        <v>88</v>
      </c>
      <c r="H95" s="165">
        <v>5</v>
      </c>
      <c r="I95" s="165" t="s">
        <v>41</v>
      </c>
      <c r="J95" s="165" t="s">
        <v>579</v>
      </c>
      <c r="K95" s="166" t="s">
        <v>780</v>
      </c>
      <c r="L95" s="165" t="s">
        <v>781</v>
      </c>
      <c r="M95" s="164" t="s">
        <v>710</v>
      </c>
      <c r="N95" s="164" t="s">
        <v>578</v>
      </c>
      <c r="O95" s="165" t="s">
        <v>579</v>
      </c>
      <c r="P95" s="164">
        <v>2</v>
      </c>
      <c r="Q95" s="164">
        <v>8</v>
      </c>
      <c r="R95" s="167">
        <v>10</v>
      </c>
      <c r="S95" s="164">
        <v>6</v>
      </c>
      <c r="U95" s="169" t="s">
        <v>1279</v>
      </c>
      <c r="V95" s="170">
        <v>1</v>
      </c>
      <c r="W95" s="170" t="s">
        <v>203</v>
      </c>
      <c r="X95" s="169">
        <v>4</v>
      </c>
    </row>
    <row r="96" spans="2:24" s="168" customFormat="1" ht="15" customHeight="1">
      <c r="B96" s="163" t="s">
        <v>572</v>
      </c>
      <c r="C96" s="164" t="s">
        <v>112</v>
      </c>
      <c r="D96" s="164">
        <v>20242</v>
      </c>
      <c r="E96" s="165" t="s">
        <v>48</v>
      </c>
      <c r="F96" s="165" t="s">
        <v>80</v>
      </c>
      <c r="G96" s="165" t="s">
        <v>88</v>
      </c>
      <c r="H96" s="165">
        <v>5</v>
      </c>
      <c r="I96" s="165" t="s">
        <v>51</v>
      </c>
      <c r="J96" s="165" t="s">
        <v>579</v>
      </c>
      <c r="K96" s="166" t="s">
        <v>778</v>
      </c>
      <c r="L96" s="165" t="s">
        <v>779</v>
      </c>
      <c r="M96" s="164" t="s">
        <v>710</v>
      </c>
      <c r="N96" s="164" t="s">
        <v>578</v>
      </c>
      <c r="O96" s="165" t="s">
        <v>579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203</v>
      </c>
      <c r="X96" s="169">
        <v>8</v>
      </c>
    </row>
    <row r="97" spans="2:24" s="168" customFormat="1" ht="15" customHeight="1">
      <c r="B97" s="163" t="s">
        <v>572</v>
      </c>
      <c r="C97" s="164" t="s">
        <v>112</v>
      </c>
      <c r="D97" s="164">
        <v>20242</v>
      </c>
      <c r="E97" s="165" t="s">
        <v>48</v>
      </c>
      <c r="F97" s="165" t="s">
        <v>80</v>
      </c>
      <c r="G97" s="165" t="s">
        <v>88</v>
      </c>
      <c r="H97" s="165">
        <v>5</v>
      </c>
      <c r="I97" s="165" t="s">
        <v>51</v>
      </c>
      <c r="J97" s="165" t="s">
        <v>579</v>
      </c>
      <c r="K97" s="166" t="s">
        <v>783</v>
      </c>
      <c r="L97" s="165" t="s">
        <v>784</v>
      </c>
      <c r="M97" s="164" t="s">
        <v>710</v>
      </c>
      <c r="N97" s="164" t="s">
        <v>578</v>
      </c>
      <c r="O97" s="165" t="s">
        <v>579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>
      <c r="B98" s="163" t="s">
        <v>572</v>
      </c>
      <c r="C98" s="164" t="s">
        <v>112</v>
      </c>
      <c r="D98" s="164">
        <v>20242</v>
      </c>
      <c r="E98" s="165" t="s">
        <v>48</v>
      </c>
      <c r="F98" s="165" t="s">
        <v>80</v>
      </c>
      <c r="G98" s="165" t="s">
        <v>88</v>
      </c>
      <c r="H98" s="165">
        <v>6</v>
      </c>
      <c r="I98" s="165" t="s">
        <v>41</v>
      </c>
      <c r="J98" s="165" t="s">
        <v>579</v>
      </c>
      <c r="K98" s="166" t="s">
        <v>792</v>
      </c>
      <c r="L98" s="165" t="s">
        <v>793</v>
      </c>
      <c r="M98" s="164" t="s">
        <v>710</v>
      </c>
      <c r="N98" s="164" t="s">
        <v>578</v>
      </c>
      <c r="O98" s="165" t="s">
        <v>579</v>
      </c>
      <c r="P98" s="164">
        <v>2</v>
      </c>
      <c r="Q98" s="164">
        <v>2</v>
      </c>
      <c r="R98" s="167">
        <v>4</v>
      </c>
      <c r="S98" s="164">
        <v>3</v>
      </c>
      <c r="U98" s="169" t="s">
        <v>1279</v>
      </c>
      <c r="V98" s="170">
        <v>1</v>
      </c>
      <c r="W98" s="170" t="s">
        <v>203</v>
      </c>
      <c r="X98" s="169">
        <v>10</v>
      </c>
    </row>
    <row r="99" spans="2:24" s="168" customFormat="1" ht="15" customHeight="1">
      <c r="B99" s="163" t="s">
        <v>572</v>
      </c>
      <c r="C99" s="164" t="s">
        <v>112</v>
      </c>
      <c r="D99" s="164">
        <v>20242</v>
      </c>
      <c r="E99" s="165" t="s">
        <v>48</v>
      </c>
      <c r="F99" s="165" t="s">
        <v>80</v>
      </c>
      <c r="G99" s="165" t="s">
        <v>88</v>
      </c>
      <c r="H99" s="165">
        <v>7</v>
      </c>
      <c r="I99" s="165" t="s">
        <v>41</v>
      </c>
      <c r="J99" s="165" t="s">
        <v>579</v>
      </c>
      <c r="K99" s="166" t="s">
        <v>807</v>
      </c>
      <c r="L99" s="165" t="s">
        <v>808</v>
      </c>
      <c r="M99" s="164" t="s">
        <v>710</v>
      </c>
      <c r="N99" s="164" t="s">
        <v>578</v>
      </c>
      <c r="O99" s="165" t="s">
        <v>579</v>
      </c>
      <c r="P99" s="164">
        <v>2</v>
      </c>
      <c r="Q99" s="164">
        <v>2</v>
      </c>
      <c r="R99" s="167">
        <v>4</v>
      </c>
      <c r="S99" s="164">
        <v>3</v>
      </c>
      <c r="U99" s="169" t="s">
        <v>1279</v>
      </c>
      <c r="V99" s="170">
        <v>1</v>
      </c>
      <c r="W99" s="170" t="s">
        <v>203</v>
      </c>
      <c r="X99" s="169">
        <v>10</v>
      </c>
    </row>
    <row r="100" spans="2:24" s="168" customFormat="1" ht="15" customHeight="1">
      <c r="B100" s="228" t="s">
        <v>572</v>
      </c>
      <c r="C100" s="229" t="s">
        <v>89</v>
      </c>
      <c r="D100" s="229">
        <v>20242</v>
      </c>
      <c r="E100" s="230" t="s">
        <v>48</v>
      </c>
      <c r="F100" s="230" t="s">
        <v>80</v>
      </c>
      <c r="G100" s="230" t="s">
        <v>90</v>
      </c>
      <c r="H100" s="230">
        <v>3</v>
      </c>
      <c r="I100" s="230" t="s">
        <v>41</v>
      </c>
      <c r="J100" s="230" t="s">
        <v>579</v>
      </c>
      <c r="K100" s="231" t="s">
        <v>856</v>
      </c>
      <c r="L100" s="230" t="s">
        <v>1231</v>
      </c>
      <c r="M100" s="229" t="s">
        <v>586</v>
      </c>
      <c r="N100" s="229" t="s">
        <v>831</v>
      </c>
      <c r="O100" s="230" t="s">
        <v>579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203</v>
      </c>
      <c r="X100" s="169">
        <v>4</v>
      </c>
    </row>
    <row r="101" spans="2:24" s="168" customFormat="1" ht="15" customHeight="1">
      <c r="B101" s="261" t="s">
        <v>572</v>
      </c>
      <c r="C101" s="262" t="s">
        <v>89</v>
      </c>
      <c r="D101" s="262">
        <v>20242</v>
      </c>
      <c r="E101" s="263" t="s">
        <v>48</v>
      </c>
      <c r="F101" s="263" t="s">
        <v>80</v>
      </c>
      <c r="G101" s="263" t="s">
        <v>90</v>
      </c>
      <c r="H101" s="263">
        <v>3</v>
      </c>
      <c r="I101" s="263" t="s">
        <v>41</v>
      </c>
      <c r="J101" s="263" t="s">
        <v>579</v>
      </c>
      <c r="K101" s="264" t="s">
        <v>853</v>
      </c>
      <c r="L101" s="263" t="s">
        <v>1254</v>
      </c>
      <c r="M101" s="262" t="s">
        <v>830</v>
      </c>
      <c r="N101" s="262" t="s">
        <v>831</v>
      </c>
      <c r="O101" s="263" t="s">
        <v>579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203</v>
      </c>
      <c r="X101" s="169">
        <v>10</v>
      </c>
    </row>
    <row r="102" spans="2:24" s="168" customFormat="1" ht="15" customHeight="1">
      <c r="B102" s="228" t="s">
        <v>572</v>
      </c>
      <c r="C102" s="229" t="s">
        <v>89</v>
      </c>
      <c r="D102" s="229">
        <v>20242</v>
      </c>
      <c r="E102" s="230" t="s">
        <v>48</v>
      </c>
      <c r="F102" s="230" t="s">
        <v>80</v>
      </c>
      <c r="G102" s="230" t="s">
        <v>90</v>
      </c>
      <c r="H102" s="230">
        <v>3</v>
      </c>
      <c r="I102" s="230" t="s">
        <v>51</v>
      </c>
      <c r="J102" s="230" t="s">
        <v>579</v>
      </c>
      <c r="K102" s="231" t="s">
        <v>856</v>
      </c>
      <c r="L102" s="230" t="s">
        <v>1231</v>
      </c>
      <c r="M102" s="229" t="s">
        <v>586</v>
      </c>
      <c r="N102" s="229" t="s">
        <v>831</v>
      </c>
      <c r="O102" s="230" t="s">
        <v>579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>
      <c r="B103" s="261" t="s">
        <v>572</v>
      </c>
      <c r="C103" s="262" t="s">
        <v>112</v>
      </c>
      <c r="D103" s="262">
        <v>20242</v>
      </c>
      <c r="E103" s="263" t="s">
        <v>48</v>
      </c>
      <c r="F103" s="263" t="s">
        <v>80</v>
      </c>
      <c r="G103" s="263" t="s">
        <v>88</v>
      </c>
      <c r="H103" s="263">
        <v>4</v>
      </c>
      <c r="I103" s="263" t="s">
        <v>41</v>
      </c>
      <c r="J103" s="263" t="s">
        <v>579</v>
      </c>
      <c r="K103" s="264" t="s">
        <v>760</v>
      </c>
      <c r="L103" s="31" t="s">
        <v>761</v>
      </c>
      <c r="M103" s="262" t="s">
        <v>577</v>
      </c>
      <c r="N103" s="262" t="s">
        <v>578</v>
      </c>
      <c r="O103" s="263" t="s">
        <v>579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1339</v>
      </c>
      <c r="V103" s="268">
        <v>1</v>
      </c>
      <c r="W103" s="268" t="s">
        <v>203</v>
      </c>
      <c r="X103" s="267">
        <v>11</v>
      </c>
    </row>
    <row r="104" spans="2:24" s="266" customFormat="1" ht="15" customHeight="1">
      <c r="B104" s="277" t="s">
        <v>572</v>
      </c>
      <c r="C104" s="278" t="s">
        <v>59</v>
      </c>
      <c r="D104" s="278">
        <v>202011</v>
      </c>
      <c r="E104" s="279" t="s">
        <v>48</v>
      </c>
      <c r="F104" s="279" t="s">
        <v>80</v>
      </c>
      <c r="G104" s="279" t="s">
        <v>90</v>
      </c>
      <c r="H104" s="279">
        <v>9</v>
      </c>
      <c r="I104" s="279" t="s">
        <v>51</v>
      </c>
      <c r="J104" s="279" t="s">
        <v>624</v>
      </c>
      <c r="K104" s="280" t="s">
        <v>924</v>
      </c>
      <c r="L104" s="279" t="s">
        <v>925</v>
      </c>
      <c r="M104" s="278" t="s">
        <v>577</v>
      </c>
      <c r="N104" s="278" t="s">
        <v>578</v>
      </c>
      <c r="O104" s="279" t="s">
        <v>624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1225</v>
      </c>
      <c r="V104" s="284">
        <v>1</v>
      </c>
      <c r="W104" s="268"/>
      <c r="X104" s="267"/>
    </row>
    <row r="105" spans="2:24" s="234" customFormat="1" ht="15" customHeight="1">
      <c r="B105" s="277" t="s">
        <v>572</v>
      </c>
      <c r="C105" s="278" t="s">
        <v>59</v>
      </c>
      <c r="D105" s="278">
        <v>202011</v>
      </c>
      <c r="E105" s="279" t="s">
        <v>48</v>
      </c>
      <c r="F105" s="279" t="s">
        <v>80</v>
      </c>
      <c r="G105" s="279" t="s">
        <v>90</v>
      </c>
      <c r="H105" s="279">
        <v>9</v>
      </c>
      <c r="I105" s="279" t="s">
        <v>57</v>
      </c>
      <c r="J105" s="279" t="s">
        <v>624</v>
      </c>
      <c r="K105" s="280" t="s">
        <v>924</v>
      </c>
      <c r="L105" s="279" t="s">
        <v>925</v>
      </c>
      <c r="M105" s="278" t="s">
        <v>577</v>
      </c>
      <c r="N105" s="278" t="s">
        <v>578</v>
      </c>
      <c r="O105" s="279" t="s">
        <v>624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>
      <c r="B106" s="293" t="s">
        <v>572</v>
      </c>
      <c r="C106" s="294" t="s">
        <v>116</v>
      </c>
      <c r="D106" s="294">
        <v>20251</v>
      </c>
      <c r="E106" s="295" t="s">
        <v>48</v>
      </c>
      <c r="F106" s="295" t="s">
        <v>80</v>
      </c>
      <c r="G106" s="295" t="s">
        <v>93</v>
      </c>
      <c r="H106" s="295">
        <v>3</v>
      </c>
      <c r="I106" s="295" t="s">
        <v>41</v>
      </c>
      <c r="J106" s="295" t="s">
        <v>579</v>
      </c>
      <c r="K106" s="296" t="s">
        <v>1266</v>
      </c>
      <c r="L106" s="295" t="s">
        <v>1042</v>
      </c>
      <c r="M106" s="294" t="s">
        <v>577</v>
      </c>
      <c r="N106" s="294" t="s">
        <v>934</v>
      </c>
      <c r="O106" s="295" t="s">
        <v>579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>
      <c r="B107" s="293" t="s">
        <v>572</v>
      </c>
      <c r="C107" s="294" t="s">
        <v>116</v>
      </c>
      <c r="D107" s="294">
        <v>20251</v>
      </c>
      <c r="E107" s="295" t="s">
        <v>48</v>
      </c>
      <c r="F107" s="295" t="s">
        <v>80</v>
      </c>
      <c r="G107" s="295" t="s">
        <v>93</v>
      </c>
      <c r="H107" s="295">
        <v>3</v>
      </c>
      <c r="I107" s="295" t="s">
        <v>41</v>
      </c>
      <c r="J107" s="295" t="s">
        <v>579</v>
      </c>
      <c r="K107" s="296" t="s">
        <v>1293</v>
      </c>
      <c r="L107" s="295" t="s">
        <v>1044</v>
      </c>
      <c r="M107" s="294" t="s">
        <v>577</v>
      </c>
      <c r="N107" s="294" t="s">
        <v>934</v>
      </c>
      <c r="O107" s="295" t="s">
        <v>579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203</v>
      </c>
      <c r="X107" s="283">
        <v>16</v>
      </c>
    </row>
    <row r="108" spans="2:24" s="282" customFormat="1" ht="15" customHeight="1">
      <c r="B108" s="261" t="s">
        <v>572</v>
      </c>
      <c r="C108" s="262" t="s">
        <v>116</v>
      </c>
      <c r="D108" s="262">
        <v>20251</v>
      </c>
      <c r="E108" s="263" t="s">
        <v>48</v>
      </c>
      <c r="F108" s="263" t="s">
        <v>80</v>
      </c>
      <c r="G108" s="263" t="s">
        <v>93</v>
      </c>
      <c r="H108" s="263">
        <v>3</v>
      </c>
      <c r="I108" s="263" t="s">
        <v>41</v>
      </c>
      <c r="J108" s="263" t="s">
        <v>579</v>
      </c>
      <c r="K108" s="264" t="s">
        <v>1288</v>
      </c>
      <c r="L108" s="263" t="s">
        <v>1040</v>
      </c>
      <c r="M108" s="262" t="s">
        <v>577</v>
      </c>
      <c r="N108" s="262" t="s">
        <v>934</v>
      </c>
      <c r="O108" s="263" t="s">
        <v>579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1343</v>
      </c>
      <c r="V108" s="268">
        <v>1</v>
      </c>
      <c r="W108" s="284"/>
      <c r="X108" s="283"/>
    </row>
    <row r="109" spans="2:24" s="234" customFormat="1" ht="15" customHeight="1">
      <c r="B109" s="228" t="s">
        <v>572</v>
      </c>
      <c r="C109" s="229" t="s">
        <v>116</v>
      </c>
      <c r="D109" s="229">
        <v>20251</v>
      </c>
      <c r="E109" s="230" t="s">
        <v>48</v>
      </c>
      <c r="F109" s="230" t="s">
        <v>80</v>
      </c>
      <c r="G109" s="230" t="s">
        <v>93</v>
      </c>
      <c r="H109" s="230">
        <v>3</v>
      </c>
      <c r="I109" s="230" t="s">
        <v>41</v>
      </c>
      <c r="J109" s="230" t="s">
        <v>624</v>
      </c>
      <c r="K109" s="231" t="s">
        <v>1332</v>
      </c>
      <c r="L109" s="230" t="s">
        <v>747</v>
      </c>
      <c r="M109" s="229" t="s">
        <v>577</v>
      </c>
      <c r="N109" s="229" t="s">
        <v>934</v>
      </c>
      <c r="O109" s="230" t="s">
        <v>624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>
      <c r="B110" s="293" t="s">
        <v>572</v>
      </c>
      <c r="C110" s="294" t="s">
        <v>118</v>
      </c>
      <c r="D110" s="294">
        <v>20251</v>
      </c>
      <c r="E110" s="295" t="s">
        <v>48</v>
      </c>
      <c r="F110" s="295" t="s">
        <v>80</v>
      </c>
      <c r="G110" s="295" t="s">
        <v>97</v>
      </c>
      <c r="H110" s="295">
        <v>3</v>
      </c>
      <c r="I110" s="295" t="s">
        <v>41</v>
      </c>
      <c r="J110" s="295" t="s">
        <v>579</v>
      </c>
      <c r="K110" s="296" t="s">
        <v>1291</v>
      </c>
      <c r="L110" s="295" t="s">
        <v>1042</v>
      </c>
      <c r="M110" s="294" t="s">
        <v>577</v>
      </c>
      <c r="N110" s="294" t="s">
        <v>934</v>
      </c>
      <c r="O110" s="295" t="s">
        <v>579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1230</v>
      </c>
      <c r="X110" s="267">
        <v>5</v>
      </c>
    </row>
    <row r="111" spans="2:24" s="298" customFormat="1" ht="15" customHeight="1">
      <c r="B111" s="293" t="s">
        <v>572</v>
      </c>
      <c r="C111" s="294" t="s">
        <v>118</v>
      </c>
      <c r="D111" s="294">
        <v>20251</v>
      </c>
      <c r="E111" s="295" t="s">
        <v>48</v>
      </c>
      <c r="F111" s="295" t="s">
        <v>80</v>
      </c>
      <c r="G111" s="295" t="s">
        <v>97</v>
      </c>
      <c r="H111" s="295">
        <v>3</v>
      </c>
      <c r="I111" s="295" t="s">
        <v>41</v>
      </c>
      <c r="J111" s="295" t="s">
        <v>579</v>
      </c>
      <c r="K111" s="296" t="s">
        <v>1294</v>
      </c>
      <c r="L111" s="295" t="s">
        <v>1044</v>
      </c>
      <c r="M111" s="294" t="s">
        <v>577</v>
      </c>
      <c r="N111" s="294" t="s">
        <v>934</v>
      </c>
      <c r="O111" s="295" t="s">
        <v>579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>
      <c r="B112" s="277" t="s">
        <v>572</v>
      </c>
      <c r="C112" s="278" t="s">
        <v>118</v>
      </c>
      <c r="D112" s="278">
        <v>20251</v>
      </c>
      <c r="E112" s="279" t="s">
        <v>48</v>
      </c>
      <c r="F112" s="279" t="s">
        <v>80</v>
      </c>
      <c r="G112" s="279" t="s">
        <v>97</v>
      </c>
      <c r="H112" s="279">
        <v>3</v>
      </c>
      <c r="I112" s="279" t="s">
        <v>41</v>
      </c>
      <c r="J112" s="279" t="s">
        <v>579</v>
      </c>
      <c r="K112" s="280" t="s">
        <v>1334</v>
      </c>
      <c r="L112" s="279" t="s">
        <v>1066</v>
      </c>
      <c r="M112" s="278" t="s">
        <v>710</v>
      </c>
      <c r="N112" s="278" t="s">
        <v>934</v>
      </c>
      <c r="O112" s="279" t="s">
        <v>579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1335</v>
      </c>
      <c r="V112" s="284">
        <v>1</v>
      </c>
      <c r="W112" s="300" t="s">
        <v>1230</v>
      </c>
      <c r="X112" s="299">
        <v>8</v>
      </c>
    </row>
    <row r="113" spans="2:24" s="234" customFormat="1" ht="15" customHeight="1">
      <c r="B113" s="277" t="s">
        <v>572</v>
      </c>
      <c r="C113" s="278" t="s">
        <v>118</v>
      </c>
      <c r="D113" s="278">
        <v>20251</v>
      </c>
      <c r="E113" s="279" t="s">
        <v>48</v>
      </c>
      <c r="F113" s="279" t="s">
        <v>80</v>
      </c>
      <c r="G113" s="279" t="s">
        <v>97</v>
      </c>
      <c r="H113" s="279">
        <v>3</v>
      </c>
      <c r="I113" s="279" t="s">
        <v>41</v>
      </c>
      <c r="J113" s="279" t="s">
        <v>579</v>
      </c>
      <c r="K113" s="280" t="s">
        <v>1270</v>
      </c>
      <c r="L113" s="279" t="s">
        <v>1062</v>
      </c>
      <c r="M113" s="278" t="s">
        <v>710</v>
      </c>
      <c r="N113" s="278" t="s">
        <v>934</v>
      </c>
      <c r="O113" s="279" t="s">
        <v>579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1335</v>
      </c>
      <c r="V113" s="284">
        <v>1</v>
      </c>
      <c r="W113" s="236"/>
      <c r="X113" s="235"/>
    </row>
    <row r="114" spans="2:24" s="282" customFormat="1" ht="15" customHeight="1">
      <c r="B114" s="228" t="s">
        <v>572</v>
      </c>
      <c r="C114" s="229" t="s">
        <v>118</v>
      </c>
      <c r="D114" s="229">
        <v>20251</v>
      </c>
      <c r="E114" s="230" t="s">
        <v>48</v>
      </c>
      <c r="F114" s="230" t="s">
        <v>80</v>
      </c>
      <c r="G114" s="230" t="s">
        <v>97</v>
      </c>
      <c r="H114" s="230">
        <v>3</v>
      </c>
      <c r="I114" s="230" t="s">
        <v>41</v>
      </c>
      <c r="J114" s="230" t="s">
        <v>624</v>
      </c>
      <c r="K114" s="231" t="s">
        <v>1336</v>
      </c>
      <c r="L114" s="230" t="s">
        <v>747</v>
      </c>
      <c r="M114" s="229" t="s">
        <v>577</v>
      </c>
      <c r="N114" s="229" t="s">
        <v>934</v>
      </c>
      <c r="O114" s="230" t="s">
        <v>624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203</v>
      </c>
      <c r="X114" s="283">
        <v>5</v>
      </c>
    </row>
    <row r="115" spans="2:24" s="298" customFormat="1" ht="15" customHeight="1">
      <c r="B115" s="293" t="s">
        <v>572</v>
      </c>
      <c r="C115" s="294" t="s">
        <v>119</v>
      </c>
      <c r="D115" s="294">
        <v>20251</v>
      </c>
      <c r="E115" s="295" t="s">
        <v>48</v>
      </c>
      <c r="F115" s="295" t="s">
        <v>80</v>
      </c>
      <c r="G115" s="295" t="s">
        <v>114</v>
      </c>
      <c r="H115" s="295">
        <v>3</v>
      </c>
      <c r="I115" s="295" t="s">
        <v>41</v>
      </c>
      <c r="J115" s="295" t="s">
        <v>579</v>
      </c>
      <c r="K115" s="296" t="s">
        <v>1298</v>
      </c>
      <c r="L115" s="295" t="s">
        <v>1042</v>
      </c>
      <c r="M115" s="294" t="s">
        <v>577</v>
      </c>
      <c r="N115" s="294" t="s">
        <v>934</v>
      </c>
      <c r="O115" s="295" t="s">
        <v>579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1267</v>
      </c>
      <c r="V115" s="300">
        <v>1</v>
      </c>
      <c r="W115" s="300"/>
      <c r="X115" s="299"/>
    </row>
    <row r="116" spans="2:24" s="298" customFormat="1" ht="15" customHeight="1">
      <c r="B116" s="293" t="s">
        <v>572</v>
      </c>
      <c r="C116" s="294" t="s">
        <v>119</v>
      </c>
      <c r="D116" s="294">
        <v>20251</v>
      </c>
      <c r="E116" s="295" t="s">
        <v>48</v>
      </c>
      <c r="F116" s="295" t="s">
        <v>80</v>
      </c>
      <c r="G116" s="295" t="s">
        <v>114</v>
      </c>
      <c r="H116" s="295">
        <v>3</v>
      </c>
      <c r="I116" s="295" t="s">
        <v>41</v>
      </c>
      <c r="J116" s="295" t="s">
        <v>579</v>
      </c>
      <c r="K116" s="296" t="s">
        <v>1301</v>
      </c>
      <c r="L116" s="295" t="s">
        <v>1044</v>
      </c>
      <c r="M116" s="294" t="s">
        <v>577</v>
      </c>
      <c r="N116" s="294" t="s">
        <v>934</v>
      </c>
      <c r="O116" s="295" t="s">
        <v>579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1267</v>
      </c>
      <c r="V116" s="300">
        <v>1</v>
      </c>
      <c r="W116" s="300"/>
      <c r="X116" s="299"/>
    </row>
    <row r="117" spans="2:24" s="282" customFormat="1" ht="15" customHeight="1">
      <c r="B117" s="285" t="s">
        <v>572</v>
      </c>
      <c r="C117" s="286" t="s">
        <v>119</v>
      </c>
      <c r="D117" s="286">
        <v>20251</v>
      </c>
      <c r="E117" s="287" t="s">
        <v>48</v>
      </c>
      <c r="F117" s="287" t="s">
        <v>80</v>
      </c>
      <c r="G117" s="287" t="s">
        <v>114</v>
      </c>
      <c r="H117" s="287">
        <v>3</v>
      </c>
      <c r="I117" s="287" t="s">
        <v>41</v>
      </c>
      <c r="J117" s="287" t="s">
        <v>579</v>
      </c>
      <c r="K117" s="288" t="s">
        <v>1299</v>
      </c>
      <c r="L117" s="287" t="s">
        <v>1155</v>
      </c>
      <c r="M117" s="286" t="s">
        <v>710</v>
      </c>
      <c r="N117" s="286" t="s">
        <v>934</v>
      </c>
      <c r="O117" s="301" t="s">
        <v>196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1296</v>
      </c>
      <c r="V117" s="292">
        <v>1</v>
      </c>
      <c r="W117" s="284" t="s">
        <v>1230</v>
      </c>
      <c r="X117" s="283">
        <v>6</v>
      </c>
    </row>
    <row r="118" spans="2:24" s="234" customFormat="1" ht="15" customHeight="1">
      <c r="B118" s="285" t="s">
        <v>572</v>
      </c>
      <c r="C118" s="286" t="s">
        <v>119</v>
      </c>
      <c r="D118" s="286">
        <v>20251</v>
      </c>
      <c r="E118" s="287" t="s">
        <v>48</v>
      </c>
      <c r="F118" s="287" t="s">
        <v>80</v>
      </c>
      <c r="G118" s="287" t="s">
        <v>114</v>
      </c>
      <c r="H118" s="287">
        <v>3</v>
      </c>
      <c r="I118" s="287" t="s">
        <v>41</v>
      </c>
      <c r="J118" s="287" t="s">
        <v>579</v>
      </c>
      <c r="K118" s="288" t="s">
        <v>1295</v>
      </c>
      <c r="L118" s="287" t="s">
        <v>1152</v>
      </c>
      <c r="M118" s="286" t="s">
        <v>710</v>
      </c>
      <c r="N118" s="286" t="s">
        <v>934</v>
      </c>
      <c r="O118" s="301" t="s">
        <v>196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1296</v>
      </c>
      <c r="V118" s="292">
        <v>1</v>
      </c>
      <c r="W118" s="236"/>
      <c r="X118" s="235"/>
    </row>
    <row r="119" spans="2:24" s="290" customFormat="1" ht="15" customHeight="1">
      <c r="B119" s="228" t="s">
        <v>572</v>
      </c>
      <c r="C119" s="229" t="s">
        <v>119</v>
      </c>
      <c r="D119" s="229">
        <v>20251</v>
      </c>
      <c r="E119" s="230" t="s">
        <v>48</v>
      </c>
      <c r="F119" s="230" t="s">
        <v>80</v>
      </c>
      <c r="G119" s="230" t="s">
        <v>114</v>
      </c>
      <c r="H119" s="230">
        <v>3</v>
      </c>
      <c r="I119" s="230" t="s">
        <v>41</v>
      </c>
      <c r="J119" s="230" t="s">
        <v>1305</v>
      </c>
      <c r="K119" s="231" t="s">
        <v>1344</v>
      </c>
      <c r="L119" s="230" t="s">
        <v>747</v>
      </c>
      <c r="M119" s="229" t="s">
        <v>577</v>
      </c>
      <c r="N119" s="229" t="s">
        <v>934</v>
      </c>
      <c r="O119" s="230" t="s">
        <v>1305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199</v>
      </c>
      <c r="X119" s="291">
        <v>28</v>
      </c>
    </row>
    <row r="120" spans="2:24" s="290" customFormat="1" ht="15" customHeight="1">
      <c r="B120" s="293" t="s">
        <v>572</v>
      </c>
      <c r="C120" s="294" t="s">
        <v>119</v>
      </c>
      <c r="D120" s="294">
        <v>20251</v>
      </c>
      <c r="E120" s="295" t="s">
        <v>48</v>
      </c>
      <c r="F120" s="295" t="s">
        <v>80</v>
      </c>
      <c r="G120" s="295" t="s">
        <v>114</v>
      </c>
      <c r="H120" s="295">
        <v>3</v>
      </c>
      <c r="I120" s="295" t="s">
        <v>51</v>
      </c>
      <c r="J120" s="295" t="s">
        <v>579</v>
      </c>
      <c r="K120" s="296" t="s">
        <v>1298</v>
      </c>
      <c r="L120" s="295" t="s">
        <v>1042</v>
      </c>
      <c r="M120" s="294" t="s">
        <v>577</v>
      </c>
      <c r="N120" s="294" t="s">
        <v>934</v>
      </c>
      <c r="O120" s="295" t="s">
        <v>579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>
      <c r="B121" s="293" t="s">
        <v>572</v>
      </c>
      <c r="C121" s="294" t="s">
        <v>119</v>
      </c>
      <c r="D121" s="294">
        <v>20251</v>
      </c>
      <c r="E121" s="295" t="s">
        <v>48</v>
      </c>
      <c r="F121" s="295" t="s">
        <v>80</v>
      </c>
      <c r="G121" s="295" t="s">
        <v>114</v>
      </c>
      <c r="H121" s="295">
        <v>3</v>
      </c>
      <c r="I121" s="295" t="s">
        <v>51</v>
      </c>
      <c r="J121" s="295" t="s">
        <v>579</v>
      </c>
      <c r="K121" s="296" t="s">
        <v>1301</v>
      </c>
      <c r="L121" s="295" t="s">
        <v>1044</v>
      </c>
      <c r="M121" s="294" t="s">
        <v>577</v>
      </c>
      <c r="N121" s="294" t="s">
        <v>934</v>
      </c>
      <c r="O121" s="295" t="s">
        <v>579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>
      <c r="B122" s="285" t="s">
        <v>572</v>
      </c>
      <c r="C122" s="286" t="s">
        <v>119</v>
      </c>
      <c r="D122" s="286">
        <v>20251</v>
      </c>
      <c r="E122" s="287" t="s">
        <v>48</v>
      </c>
      <c r="F122" s="287" t="s">
        <v>80</v>
      </c>
      <c r="G122" s="287" t="s">
        <v>114</v>
      </c>
      <c r="H122" s="287">
        <v>3</v>
      </c>
      <c r="I122" s="287" t="s">
        <v>51</v>
      </c>
      <c r="J122" s="287" t="s">
        <v>579</v>
      </c>
      <c r="K122" s="288" t="s">
        <v>1299</v>
      </c>
      <c r="L122" s="287" t="s">
        <v>1155</v>
      </c>
      <c r="M122" s="286" t="s">
        <v>710</v>
      </c>
      <c r="N122" s="286" t="s">
        <v>934</v>
      </c>
      <c r="O122" s="301" t="s">
        <v>196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1296</v>
      </c>
      <c r="V122" s="292">
        <v>1</v>
      </c>
      <c r="W122" s="292"/>
      <c r="X122" s="291"/>
    </row>
    <row r="123" spans="2:24" s="298" customFormat="1" ht="15" customHeight="1">
      <c r="B123" s="285" t="s">
        <v>572</v>
      </c>
      <c r="C123" s="286" t="s">
        <v>119</v>
      </c>
      <c r="D123" s="286">
        <v>20251</v>
      </c>
      <c r="E123" s="287" t="s">
        <v>48</v>
      </c>
      <c r="F123" s="287" t="s">
        <v>80</v>
      </c>
      <c r="G123" s="287" t="s">
        <v>114</v>
      </c>
      <c r="H123" s="287">
        <v>3</v>
      </c>
      <c r="I123" s="287" t="s">
        <v>51</v>
      </c>
      <c r="J123" s="287" t="s">
        <v>579</v>
      </c>
      <c r="K123" s="288" t="s">
        <v>1295</v>
      </c>
      <c r="L123" s="287" t="s">
        <v>1152</v>
      </c>
      <c r="M123" s="286" t="s">
        <v>710</v>
      </c>
      <c r="N123" s="286" t="s">
        <v>934</v>
      </c>
      <c r="O123" s="301" t="s">
        <v>196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199</v>
      </c>
      <c r="X123" s="299">
        <v>30</v>
      </c>
    </row>
    <row r="124" spans="2:24" s="298" customFormat="1" ht="15" customHeight="1">
      <c r="B124" s="293" t="s">
        <v>572</v>
      </c>
      <c r="C124" s="294" t="s">
        <v>119</v>
      </c>
      <c r="D124" s="294">
        <v>20251</v>
      </c>
      <c r="E124" s="295" t="s">
        <v>48</v>
      </c>
      <c r="F124" s="295" t="s">
        <v>80</v>
      </c>
      <c r="G124" s="295" t="s">
        <v>114</v>
      </c>
      <c r="H124" s="295">
        <v>3</v>
      </c>
      <c r="I124" s="295" t="s">
        <v>57</v>
      </c>
      <c r="J124" s="295" t="s">
        <v>579</v>
      </c>
      <c r="K124" s="296" t="s">
        <v>1298</v>
      </c>
      <c r="L124" s="295" t="s">
        <v>1042</v>
      </c>
      <c r="M124" s="294" t="s">
        <v>577</v>
      </c>
      <c r="N124" s="294" t="s">
        <v>934</v>
      </c>
      <c r="O124" s="295" t="s">
        <v>579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1267</v>
      </c>
      <c r="V124" s="300">
        <v>3</v>
      </c>
      <c r="W124" s="300"/>
      <c r="X124" s="299"/>
    </row>
    <row r="125" spans="2:24" s="298" customFormat="1" ht="15" customHeight="1">
      <c r="B125" s="293" t="s">
        <v>572</v>
      </c>
      <c r="C125" s="294" t="s">
        <v>119</v>
      </c>
      <c r="D125" s="294">
        <v>20251</v>
      </c>
      <c r="E125" s="295" t="s">
        <v>48</v>
      </c>
      <c r="F125" s="295" t="s">
        <v>80</v>
      </c>
      <c r="G125" s="295" t="s">
        <v>114</v>
      </c>
      <c r="H125" s="295">
        <v>3</v>
      </c>
      <c r="I125" s="295" t="s">
        <v>57</v>
      </c>
      <c r="J125" s="295" t="s">
        <v>579</v>
      </c>
      <c r="K125" s="296" t="s">
        <v>1301</v>
      </c>
      <c r="L125" s="295" t="s">
        <v>1044</v>
      </c>
      <c r="M125" s="294" t="s">
        <v>577</v>
      </c>
      <c r="N125" s="294" t="s">
        <v>934</v>
      </c>
      <c r="O125" s="295" t="s">
        <v>579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1230</v>
      </c>
      <c r="X125" s="299" t="s">
        <v>1345</v>
      </c>
    </row>
    <row r="126" spans="2:24" s="298" customFormat="1" ht="15" customHeight="1">
      <c r="B126" s="285" t="s">
        <v>572</v>
      </c>
      <c r="C126" s="286" t="s">
        <v>119</v>
      </c>
      <c r="D126" s="286">
        <v>20251</v>
      </c>
      <c r="E126" s="287" t="s">
        <v>48</v>
      </c>
      <c r="F126" s="287" t="s">
        <v>80</v>
      </c>
      <c r="G126" s="287" t="s">
        <v>114</v>
      </c>
      <c r="H126" s="287">
        <v>3</v>
      </c>
      <c r="I126" s="287" t="s">
        <v>57</v>
      </c>
      <c r="J126" s="287" t="s">
        <v>579</v>
      </c>
      <c r="K126" s="288" t="s">
        <v>1299</v>
      </c>
      <c r="L126" s="287" t="s">
        <v>1155</v>
      </c>
      <c r="M126" s="286" t="s">
        <v>710</v>
      </c>
      <c r="N126" s="286" t="s">
        <v>934</v>
      </c>
      <c r="O126" s="301" t="s">
        <v>196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>
      <c r="B127" s="285" t="s">
        <v>572</v>
      </c>
      <c r="C127" s="286" t="s">
        <v>119</v>
      </c>
      <c r="D127" s="286">
        <v>20251</v>
      </c>
      <c r="E127" s="287" t="s">
        <v>48</v>
      </c>
      <c r="F127" s="287" t="s">
        <v>80</v>
      </c>
      <c r="G127" s="287" t="s">
        <v>114</v>
      </c>
      <c r="H127" s="287">
        <v>3</v>
      </c>
      <c r="I127" s="287" t="s">
        <v>57</v>
      </c>
      <c r="J127" s="287" t="s">
        <v>579</v>
      </c>
      <c r="K127" s="288" t="s">
        <v>1295</v>
      </c>
      <c r="L127" s="287" t="s">
        <v>1152</v>
      </c>
      <c r="M127" s="286" t="s">
        <v>710</v>
      </c>
      <c r="N127" s="286" t="s">
        <v>934</v>
      </c>
      <c r="O127" s="301" t="s">
        <v>196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199</v>
      </c>
      <c r="X127" s="291">
        <v>30</v>
      </c>
    </row>
    <row r="128" spans="2:24" s="290" customFormat="1" ht="15" customHeight="1">
      <c r="B128" s="293" t="s">
        <v>572</v>
      </c>
      <c r="C128" s="294" t="s">
        <v>119</v>
      </c>
      <c r="D128" s="294">
        <v>20251</v>
      </c>
      <c r="E128" s="295" t="s">
        <v>48</v>
      </c>
      <c r="F128" s="295" t="s">
        <v>80</v>
      </c>
      <c r="G128" s="295" t="s">
        <v>114</v>
      </c>
      <c r="H128" s="295">
        <v>3</v>
      </c>
      <c r="I128" s="295" t="s">
        <v>66</v>
      </c>
      <c r="J128" s="295" t="s">
        <v>579</v>
      </c>
      <c r="K128" s="296" t="s">
        <v>1298</v>
      </c>
      <c r="L128" s="295" t="s">
        <v>1042</v>
      </c>
      <c r="M128" s="294" t="s">
        <v>577</v>
      </c>
      <c r="N128" s="294" t="s">
        <v>934</v>
      </c>
      <c r="O128" s="295" t="s">
        <v>579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1230</v>
      </c>
      <c r="X128" s="291">
        <v>6</v>
      </c>
    </row>
    <row r="129" spans="2:24" s="290" customFormat="1" ht="15" customHeight="1">
      <c r="B129" s="293" t="s">
        <v>572</v>
      </c>
      <c r="C129" s="294" t="s">
        <v>119</v>
      </c>
      <c r="D129" s="294">
        <v>20251</v>
      </c>
      <c r="E129" s="295" t="s">
        <v>48</v>
      </c>
      <c r="F129" s="295" t="s">
        <v>80</v>
      </c>
      <c r="G129" s="295" t="s">
        <v>114</v>
      </c>
      <c r="H129" s="295">
        <v>3</v>
      </c>
      <c r="I129" s="295" t="s">
        <v>66</v>
      </c>
      <c r="J129" s="295" t="s">
        <v>579</v>
      </c>
      <c r="K129" s="296" t="s">
        <v>1301</v>
      </c>
      <c r="L129" s="295" t="s">
        <v>1044</v>
      </c>
      <c r="M129" s="294" t="s">
        <v>577</v>
      </c>
      <c r="N129" s="294" t="s">
        <v>934</v>
      </c>
      <c r="O129" s="295" t="s">
        <v>579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>
      <c r="B130" s="285" t="s">
        <v>572</v>
      </c>
      <c r="C130" s="286" t="s">
        <v>119</v>
      </c>
      <c r="D130" s="286">
        <v>20251</v>
      </c>
      <c r="E130" s="287" t="s">
        <v>48</v>
      </c>
      <c r="F130" s="287" t="s">
        <v>80</v>
      </c>
      <c r="G130" s="287" t="s">
        <v>114</v>
      </c>
      <c r="H130" s="287">
        <v>3</v>
      </c>
      <c r="I130" s="287" t="s">
        <v>66</v>
      </c>
      <c r="J130" s="287" t="s">
        <v>579</v>
      </c>
      <c r="K130" s="288" t="s">
        <v>1299</v>
      </c>
      <c r="L130" s="287" t="s">
        <v>1155</v>
      </c>
      <c r="M130" s="286" t="s">
        <v>710</v>
      </c>
      <c r="N130" s="286" t="s">
        <v>934</v>
      </c>
      <c r="O130" s="301" t="s">
        <v>196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>
      <c r="B131" s="285" t="s">
        <v>572</v>
      </c>
      <c r="C131" s="286" t="s">
        <v>119</v>
      </c>
      <c r="D131" s="286">
        <v>20251</v>
      </c>
      <c r="E131" s="287" t="s">
        <v>48</v>
      </c>
      <c r="F131" s="287" t="s">
        <v>80</v>
      </c>
      <c r="G131" s="287" t="s">
        <v>114</v>
      </c>
      <c r="H131" s="287">
        <v>3</v>
      </c>
      <c r="I131" s="287" t="s">
        <v>66</v>
      </c>
      <c r="J131" s="287" t="s">
        <v>579</v>
      </c>
      <c r="K131" s="288" t="s">
        <v>1295</v>
      </c>
      <c r="L131" s="287" t="s">
        <v>1152</v>
      </c>
      <c r="M131" s="286" t="s">
        <v>710</v>
      </c>
      <c r="N131" s="286" t="s">
        <v>934</v>
      </c>
      <c r="O131" s="301" t="s">
        <v>196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199</v>
      </c>
      <c r="X131" s="299" t="s">
        <v>1346</v>
      </c>
    </row>
    <row r="132" spans="2:24" s="298" customFormat="1" ht="15" customHeight="1">
      <c r="B132" s="261" t="s">
        <v>572</v>
      </c>
      <c r="C132" s="262" t="s">
        <v>83</v>
      </c>
      <c r="D132" s="262">
        <v>20251</v>
      </c>
      <c r="E132" s="263" t="s">
        <v>111</v>
      </c>
      <c r="F132" s="263" t="s">
        <v>80</v>
      </c>
      <c r="G132" s="263" t="s">
        <v>84</v>
      </c>
      <c r="H132" s="263">
        <v>3</v>
      </c>
      <c r="I132" s="263" t="s">
        <v>41</v>
      </c>
      <c r="J132" s="263" t="s">
        <v>579</v>
      </c>
      <c r="K132" s="264" t="s">
        <v>995</v>
      </c>
      <c r="L132" s="263" t="s">
        <v>996</v>
      </c>
      <c r="M132" s="262" t="s">
        <v>577</v>
      </c>
      <c r="N132" s="262" t="s">
        <v>578</v>
      </c>
      <c r="O132" s="263" t="s">
        <v>579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1343</v>
      </c>
      <c r="V132" s="268">
        <v>1</v>
      </c>
      <c r="W132" s="300"/>
      <c r="X132" s="299"/>
    </row>
    <row r="133" spans="2:24" s="298" customFormat="1" ht="15" customHeight="1">
      <c r="B133" s="228" t="s">
        <v>572</v>
      </c>
      <c r="C133" s="229" t="s">
        <v>83</v>
      </c>
      <c r="D133" s="229">
        <v>20251</v>
      </c>
      <c r="E133" s="230" t="s">
        <v>111</v>
      </c>
      <c r="F133" s="230" t="s">
        <v>80</v>
      </c>
      <c r="G133" s="230" t="s">
        <v>84</v>
      </c>
      <c r="H133" s="230">
        <v>3</v>
      </c>
      <c r="I133" s="230" t="s">
        <v>41</v>
      </c>
      <c r="J133" s="230" t="s">
        <v>624</v>
      </c>
      <c r="K133" s="231" t="s">
        <v>1000</v>
      </c>
      <c r="L133" s="230" t="s">
        <v>616</v>
      </c>
      <c r="M133" s="229" t="s">
        <v>586</v>
      </c>
      <c r="N133" s="229" t="s">
        <v>578</v>
      </c>
      <c r="O133" s="230" t="s">
        <v>624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>
      <c r="B134" s="261" t="s">
        <v>572</v>
      </c>
      <c r="C134" s="262" t="s">
        <v>83</v>
      </c>
      <c r="D134" s="262">
        <v>20251</v>
      </c>
      <c r="E134" s="263" t="s">
        <v>111</v>
      </c>
      <c r="F134" s="263" t="s">
        <v>80</v>
      </c>
      <c r="G134" s="263" t="s">
        <v>84</v>
      </c>
      <c r="H134" s="263">
        <v>3</v>
      </c>
      <c r="I134" s="263" t="s">
        <v>51</v>
      </c>
      <c r="J134" s="263" t="s">
        <v>579</v>
      </c>
      <c r="K134" s="264" t="s">
        <v>995</v>
      </c>
      <c r="L134" s="263" t="s">
        <v>996</v>
      </c>
      <c r="M134" s="262" t="s">
        <v>577</v>
      </c>
      <c r="N134" s="262" t="s">
        <v>578</v>
      </c>
      <c r="O134" s="263" t="s">
        <v>579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>
      <c r="B135" s="228" t="s">
        <v>572</v>
      </c>
      <c r="C135" s="229" t="s">
        <v>83</v>
      </c>
      <c r="D135" s="229">
        <v>20251</v>
      </c>
      <c r="E135" s="230" t="s">
        <v>111</v>
      </c>
      <c r="F135" s="230" t="s">
        <v>80</v>
      </c>
      <c r="G135" s="230" t="s">
        <v>84</v>
      </c>
      <c r="H135" s="230">
        <v>3</v>
      </c>
      <c r="I135" s="230" t="s">
        <v>51</v>
      </c>
      <c r="J135" s="230" t="s">
        <v>624</v>
      </c>
      <c r="K135" s="231" t="s">
        <v>1000</v>
      </c>
      <c r="L135" s="230" t="s">
        <v>616</v>
      </c>
      <c r="M135" s="229" t="s">
        <v>586</v>
      </c>
      <c r="N135" s="229" t="s">
        <v>578</v>
      </c>
      <c r="O135" s="230" t="s">
        <v>624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203</v>
      </c>
      <c r="X135" s="267">
        <v>10</v>
      </c>
    </row>
    <row r="136" spans="2:24" s="266" customFormat="1" ht="15" customHeight="1">
      <c r="B136" s="261" t="s">
        <v>572</v>
      </c>
      <c r="C136" s="262" t="s">
        <v>83</v>
      </c>
      <c r="D136" s="262">
        <v>20251</v>
      </c>
      <c r="E136" s="263" t="s">
        <v>111</v>
      </c>
      <c r="F136" s="263" t="s">
        <v>80</v>
      </c>
      <c r="G136" s="263" t="s">
        <v>84</v>
      </c>
      <c r="H136" s="263">
        <v>4</v>
      </c>
      <c r="I136" s="263" t="s">
        <v>41</v>
      </c>
      <c r="J136" s="263" t="s">
        <v>579</v>
      </c>
      <c r="K136" s="264" t="s">
        <v>1017</v>
      </c>
      <c r="L136" s="263" t="s">
        <v>1018</v>
      </c>
      <c r="M136" s="262" t="s">
        <v>577</v>
      </c>
      <c r="N136" s="262" t="s">
        <v>578</v>
      </c>
      <c r="O136" s="263" t="s">
        <v>579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1257</v>
      </c>
      <c r="V136" s="268">
        <v>1</v>
      </c>
      <c r="W136" s="268"/>
      <c r="X136" s="267"/>
    </row>
    <row r="137" spans="2:24" s="234" customFormat="1" ht="15" customHeight="1">
      <c r="B137" s="261" t="s">
        <v>572</v>
      </c>
      <c r="C137" s="262" t="s">
        <v>83</v>
      </c>
      <c r="D137" s="262">
        <v>20251</v>
      </c>
      <c r="E137" s="263" t="s">
        <v>111</v>
      </c>
      <c r="F137" s="263" t="s">
        <v>80</v>
      </c>
      <c r="G137" s="263" t="s">
        <v>84</v>
      </c>
      <c r="H137" s="263">
        <v>5</v>
      </c>
      <c r="I137" s="263" t="s">
        <v>41</v>
      </c>
      <c r="J137" s="263" t="s">
        <v>579</v>
      </c>
      <c r="K137" s="264" t="s">
        <v>1017</v>
      </c>
      <c r="L137" s="263" t="s">
        <v>1036</v>
      </c>
      <c r="M137" s="262" t="s">
        <v>637</v>
      </c>
      <c r="N137" s="262" t="s">
        <v>578</v>
      </c>
      <c r="O137" s="263" t="s">
        <v>579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1257</v>
      </c>
      <c r="V137" s="268">
        <v>2</v>
      </c>
      <c r="W137" s="236"/>
      <c r="X137" s="235"/>
    </row>
    <row r="138" spans="2:24" s="234" customFormat="1" ht="15" customHeight="1">
      <c r="B138" s="261" t="s">
        <v>572</v>
      </c>
      <c r="C138" s="262" t="s">
        <v>83</v>
      </c>
      <c r="D138" s="262">
        <v>20251</v>
      </c>
      <c r="E138" s="263" t="s">
        <v>111</v>
      </c>
      <c r="F138" s="263" t="s">
        <v>80</v>
      </c>
      <c r="G138" s="263" t="s">
        <v>84</v>
      </c>
      <c r="H138" s="263">
        <v>5</v>
      </c>
      <c r="I138" s="263" t="s">
        <v>41</v>
      </c>
      <c r="J138" s="263" t="s">
        <v>579</v>
      </c>
      <c r="K138" s="264" t="s">
        <v>1022</v>
      </c>
      <c r="L138" s="263" t="s">
        <v>1263</v>
      </c>
      <c r="M138" s="262" t="s">
        <v>637</v>
      </c>
      <c r="N138" s="262" t="s">
        <v>578</v>
      </c>
      <c r="O138" s="263" t="s">
        <v>579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1257</v>
      </c>
      <c r="V138" s="268">
        <v>2</v>
      </c>
      <c r="W138" s="236"/>
      <c r="X138" s="235"/>
    </row>
    <row r="139" spans="2:24" s="266" customFormat="1" ht="15" customHeight="1">
      <c r="B139" s="261" t="s">
        <v>572</v>
      </c>
      <c r="C139" s="262" t="s">
        <v>83</v>
      </c>
      <c r="D139" s="262">
        <v>20251</v>
      </c>
      <c r="E139" s="263" t="s">
        <v>111</v>
      </c>
      <c r="F139" s="263" t="s">
        <v>80</v>
      </c>
      <c r="G139" s="263" t="s">
        <v>84</v>
      </c>
      <c r="H139" s="263">
        <v>5</v>
      </c>
      <c r="I139" s="263" t="s">
        <v>51</v>
      </c>
      <c r="J139" s="263" t="s">
        <v>579</v>
      </c>
      <c r="K139" s="264" t="s">
        <v>1015</v>
      </c>
      <c r="L139" s="263" t="s">
        <v>1030</v>
      </c>
      <c r="M139" s="262" t="s">
        <v>577</v>
      </c>
      <c r="N139" s="262" t="s">
        <v>578</v>
      </c>
      <c r="O139" s="263" t="s">
        <v>579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1257</v>
      </c>
      <c r="V139" s="268">
        <v>1</v>
      </c>
      <c r="W139" s="268" t="s">
        <v>203</v>
      </c>
      <c r="X139" s="267">
        <v>11</v>
      </c>
    </row>
    <row r="140" spans="2:24" s="266" customFormat="1" ht="15" customHeight="1">
      <c r="B140" s="261" t="s">
        <v>572</v>
      </c>
      <c r="C140" s="262" t="s">
        <v>83</v>
      </c>
      <c r="D140" s="262">
        <v>20251</v>
      </c>
      <c r="E140" s="263" t="s">
        <v>111</v>
      </c>
      <c r="F140" s="263" t="s">
        <v>80</v>
      </c>
      <c r="G140" s="263" t="s">
        <v>84</v>
      </c>
      <c r="H140" s="263">
        <v>5</v>
      </c>
      <c r="I140" s="263" t="s">
        <v>51</v>
      </c>
      <c r="J140" s="263" t="s">
        <v>579</v>
      </c>
      <c r="K140" s="264" t="s">
        <v>1017</v>
      </c>
      <c r="L140" s="263" t="s">
        <v>1036</v>
      </c>
      <c r="M140" s="262" t="s">
        <v>637</v>
      </c>
      <c r="N140" s="262" t="s">
        <v>578</v>
      </c>
      <c r="O140" s="263" t="s">
        <v>579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203</v>
      </c>
      <c r="X140" s="267">
        <v>15</v>
      </c>
    </row>
    <row r="141" spans="2:24" s="266" customFormat="1" ht="15" customHeight="1">
      <c r="B141" s="261" t="s">
        <v>572</v>
      </c>
      <c r="C141" s="262" t="s">
        <v>83</v>
      </c>
      <c r="D141" s="262">
        <v>20251</v>
      </c>
      <c r="E141" s="263" t="s">
        <v>111</v>
      </c>
      <c r="F141" s="263" t="s">
        <v>80</v>
      </c>
      <c r="G141" s="263" t="s">
        <v>84</v>
      </c>
      <c r="H141" s="263">
        <v>5</v>
      </c>
      <c r="I141" s="263" t="s">
        <v>51</v>
      </c>
      <c r="J141" s="263" t="s">
        <v>579</v>
      </c>
      <c r="K141" s="264" t="s">
        <v>1022</v>
      </c>
      <c r="L141" s="263" t="s">
        <v>1263</v>
      </c>
      <c r="M141" s="262" t="s">
        <v>637</v>
      </c>
      <c r="N141" s="262" t="s">
        <v>578</v>
      </c>
      <c r="O141" s="263" t="s">
        <v>579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203</v>
      </c>
      <c r="X141" s="267">
        <v>10</v>
      </c>
    </row>
    <row r="142" spans="2:24" s="266" customFormat="1" ht="15" customHeight="1">
      <c r="B142" s="261" t="s">
        <v>572</v>
      </c>
      <c r="C142" s="262" t="s">
        <v>83</v>
      </c>
      <c r="D142" s="262">
        <v>20251</v>
      </c>
      <c r="E142" s="263" t="s">
        <v>111</v>
      </c>
      <c r="F142" s="263" t="s">
        <v>80</v>
      </c>
      <c r="G142" s="263" t="s">
        <v>84</v>
      </c>
      <c r="H142" s="263">
        <v>5</v>
      </c>
      <c r="I142" s="263" t="s">
        <v>51</v>
      </c>
      <c r="J142" s="263" t="s">
        <v>579</v>
      </c>
      <c r="K142" s="264" t="s">
        <v>1020</v>
      </c>
      <c r="L142" s="263" t="s">
        <v>1032</v>
      </c>
      <c r="M142" s="262" t="s">
        <v>577</v>
      </c>
      <c r="N142" s="262" t="s">
        <v>578</v>
      </c>
      <c r="O142" s="263" t="s">
        <v>579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1257</v>
      </c>
      <c r="V142" s="268">
        <v>1</v>
      </c>
      <c r="W142" s="268" t="s">
        <v>203</v>
      </c>
      <c r="X142" s="267" t="s">
        <v>1316</v>
      </c>
    </row>
    <row r="143" spans="2:24" s="266" customFormat="1" ht="15" customHeight="1">
      <c r="B143" s="163" t="s">
        <v>572</v>
      </c>
      <c r="C143" s="164" t="s">
        <v>112</v>
      </c>
      <c r="D143" s="164">
        <v>20242</v>
      </c>
      <c r="E143" s="165" t="s">
        <v>48</v>
      </c>
      <c r="F143" s="165" t="s">
        <v>80</v>
      </c>
      <c r="G143" s="165" t="s">
        <v>88</v>
      </c>
      <c r="H143" s="165">
        <v>7</v>
      </c>
      <c r="I143" s="165" t="s">
        <v>51</v>
      </c>
      <c r="J143" s="165" t="s">
        <v>579</v>
      </c>
      <c r="K143" s="166" t="s">
        <v>801</v>
      </c>
      <c r="L143" s="165" t="s">
        <v>802</v>
      </c>
      <c r="M143" s="164" t="s">
        <v>710</v>
      </c>
      <c r="N143" s="164" t="s">
        <v>578</v>
      </c>
      <c r="O143" s="165" t="s">
        <v>579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1279</v>
      </c>
      <c r="V143" s="170">
        <v>1</v>
      </c>
      <c r="W143" s="268"/>
      <c r="X143" s="267"/>
    </row>
    <row r="144" spans="2:24" s="266" customFormat="1" ht="15" customHeight="1">
      <c r="B144" s="163" t="s">
        <v>572</v>
      </c>
      <c r="C144" s="164" t="s">
        <v>112</v>
      </c>
      <c r="D144" s="164">
        <v>20242</v>
      </c>
      <c r="E144" s="165" t="s">
        <v>48</v>
      </c>
      <c r="F144" s="165" t="s">
        <v>80</v>
      </c>
      <c r="G144" s="165" t="s">
        <v>88</v>
      </c>
      <c r="H144" s="165">
        <v>7</v>
      </c>
      <c r="I144" s="165" t="s">
        <v>51</v>
      </c>
      <c r="J144" s="165" t="s">
        <v>579</v>
      </c>
      <c r="K144" s="166" t="s">
        <v>807</v>
      </c>
      <c r="L144" s="165" t="s">
        <v>808</v>
      </c>
      <c r="M144" s="164" t="s">
        <v>710</v>
      </c>
      <c r="N144" s="164" t="s">
        <v>578</v>
      </c>
      <c r="O144" s="165" t="s">
        <v>579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203</v>
      </c>
      <c r="X144" s="267" t="s">
        <v>1316</v>
      </c>
    </row>
    <row r="145" spans="2:24" s="266" customFormat="1" ht="15" customHeight="1">
      <c r="B145" s="163" t="s">
        <v>572</v>
      </c>
      <c r="C145" s="164" t="s">
        <v>112</v>
      </c>
      <c r="D145" s="164">
        <v>20242</v>
      </c>
      <c r="E145" s="165" t="s">
        <v>48</v>
      </c>
      <c r="F145" s="165" t="s">
        <v>80</v>
      </c>
      <c r="G145" s="165" t="s">
        <v>88</v>
      </c>
      <c r="H145" s="165">
        <v>7</v>
      </c>
      <c r="I145" s="165" t="s">
        <v>51</v>
      </c>
      <c r="J145" s="165" t="s">
        <v>579</v>
      </c>
      <c r="K145" s="166" t="s">
        <v>809</v>
      </c>
      <c r="L145" s="198" t="s">
        <v>810</v>
      </c>
      <c r="M145" s="164" t="s">
        <v>710</v>
      </c>
      <c r="N145" s="164" t="s">
        <v>578</v>
      </c>
      <c r="O145" s="165" t="s">
        <v>579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1279</v>
      </c>
      <c r="V145" s="170">
        <v>1</v>
      </c>
      <c r="W145" s="268"/>
      <c r="X145" s="267"/>
    </row>
    <row r="146" spans="2:24" ht="15" customHeight="1">
      <c r="B146" s="103" t="s">
        <v>572</v>
      </c>
      <c r="C146" s="108" t="s">
        <v>89</v>
      </c>
      <c r="D146" s="108">
        <v>20242</v>
      </c>
      <c r="E146" s="103" t="s">
        <v>48</v>
      </c>
      <c r="F146" s="103" t="s">
        <v>80</v>
      </c>
      <c r="G146" s="103" t="s">
        <v>90</v>
      </c>
      <c r="H146" s="109">
        <v>7</v>
      </c>
      <c r="I146" s="109" t="s">
        <v>41</v>
      </c>
      <c r="J146" s="112" t="s">
        <v>624</v>
      </c>
      <c r="K146" s="110" t="s">
        <v>910</v>
      </c>
      <c r="L146" s="115" t="s">
        <v>1224</v>
      </c>
      <c r="M146" s="111" t="s">
        <v>830</v>
      </c>
      <c r="N146" s="111" t="s">
        <v>831</v>
      </c>
      <c r="O146" s="112" t="s">
        <v>624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>
      <c r="B147" s="103" t="s">
        <v>572</v>
      </c>
      <c r="C147" s="108" t="s">
        <v>89</v>
      </c>
      <c r="D147" s="108">
        <v>20242</v>
      </c>
      <c r="E147" s="103" t="s">
        <v>48</v>
      </c>
      <c r="F147" s="103" t="s">
        <v>80</v>
      </c>
      <c r="G147" s="103" t="s">
        <v>90</v>
      </c>
      <c r="H147" s="109">
        <v>7</v>
      </c>
      <c r="I147" s="109" t="s">
        <v>51</v>
      </c>
      <c r="J147" s="112" t="s">
        <v>624</v>
      </c>
      <c r="K147" s="110" t="s">
        <v>910</v>
      </c>
      <c r="L147" s="115" t="s">
        <v>1224</v>
      </c>
      <c r="M147" s="111" t="s">
        <v>830</v>
      </c>
      <c r="N147" s="111" t="s">
        <v>831</v>
      </c>
      <c r="O147" s="112" t="s">
        <v>624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>
      <c r="B148" s="318" t="s">
        <v>572</v>
      </c>
      <c r="C148" s="147" t="s">
        <v>61</v>
      </c>
      <c r="D148" s="147">
        <v>20242</v>
      </c>
      <c r="E148" s="123" t="s">
        <v>38</v>
      </c>
      <c r="F148" s="123" t="s">
        <v>80</v>
      </c>
      <c r="G148" s="123" t="s">
        <v>63</v>
      </c>
      <c r="H148" s="123">
        <v>2</v>
      </c>
      <c r="I148" s="123" t="s">
        <v>51</v>
      </c>
      <c r="J148" s="123" t="s">
        <v>579</v>
      </c>
      <c r="K148" s="146" t="s">
        <v>612</v>
      </c>
      <c r="L148" s="147" t="s">
        <v>1347</v>
      </c>
      <c r="M148" s="147" t="s">
        <v>577</v>
      </c>
      <c r="N148" s="147" t="s">
        <v>578</v>
      </c>
      <c r="O148" s="123" t="s">
        <v>579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>
      <c r="B149" s="318" t="s">
        <v>572</v>
      </c>
      <c r="C149" s="147" t="s">
        <v>83</v>
      </c>
      <c r="D149" s="147">
        <v>20251</v>
      </c>
      <c r="E149" s="148" t="s">
        <v>195</v>
      </c>
      <c r="F149" s="123" t="s">
        <v>80</v>
      </c>
      <c r="G149" s="123" t="s">
        <v>84</v>
      </c>
      <c r="H149" s="123">
        <v>2</v>
      </c>
      <c r="I149" s="123" t="s">
        <v>51</v>
      </c>
      <c r="J149" s="123" t="s">
        <v>579</v>
      </c>
      <c r="K149" s="146" t="s">
        <v>1256</v>
      </c>
      <c r="L149" s="147" t="s">
        <v>987</v>
      </c>
      <c r="M149" s="147" t="s">
        <v>577</v>
      </c>
      <c r="N149" s="147" t="s">
        <v>578</v>
      </c>
      <c r="O149" s="123" t="s">
        <v>579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>
      <c r="B150" s="328" t="s">
        <v>572</v>
      </c>
      <c r="C150" s="329" t="s">
        <v>83</v>
      </c>
      <c r="D150" s="329">
        <v>20251</v>
      </c>
      <c r="E150" s="331" t="s">
        <v>195</v>
      </c>
      <c r="F150" s="31" t="s">
        <v>80</v>
      </c>
      <c r="G150" s="31" t="s">
        <v>84</v>
      </c>
      <c r="H150" s="31">
        <v>2</v>
      </c>
      <c r="I150" s="31" t="s">
        <v>51</v>
      </c>
      <c r="J150" s="31" t="s">
        <v>579</v>
      </c>
      <c r="K150" s="330" t="s">
        <v>1256</v>
      </c>
      <c r="L150" s="329" t="s">
        <v>987</v>
      </c>
      <c r="M150" s="329" t="s">
        <v>577</v>
      </c>
      <c r="N150" s="329" t="s">
        <v>578</v>
      </c>
      <c r="O150" s="31" t="s">
        <v>579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>
      <c r="B151" s="328" t="s">
        <v>572</v>
      </c>
      <c r="C151" s="329" t="s">
        <v>83</v>
      </c>
      <c r="D151" s="329">
        <v>20251</v>
      </c>
      <c r="E151" s="331" t="s">
        <v>195</v>
      </c>
      <c r="F151" s="31" t="s">
        <v>80</v>
      </c>
      <c r="G151" s="31" t="s">
        <v>84</v>
      </c>
      <c r="H151" s="31">
        <v>2</v>
      </c>
      <c r="I151" s="31" t="s">
        <v>597</v>
      </c>
      <c r="J151" s="31" t="s">
        <v>579</v>
      </c>
      <c r="K151" s="330" t="s">
        <v>1256</v>
      </c>
      <c r="L151" s="329" t="s">
        <v>987</v>
      </c>
      <c r="M151" s="329" t="s">
        <v>577</v>
      </c>
      <c r="N151" s="329" t="s">
        <v>578</v>
      </c>
      <c r="O151" s="31" t="s">
        <v>579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13" priority="1">
      <formula>$R146&lt;&gt;$AM146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C1" sqref="C1"/>
    </sheetView>
  </sheetViews>
  <sheetFormatPr defaultRowHeight="15"/>
  <cols>
    <col min="1" max="1" width="0" hidden="1" customWidth="1"/>
    <col min="3" max="3" width="12.28515625" customWidth="1"/>
    <col min="4" max="4" width="29.7109375" customWidth="1"/>
    <col min="5" max="5" width="16.28515625" style="98" customWidth="1"/>
    <col min="6" max="6" width="14.85546875" style="98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>
      <c r="B1" t="s">
        <v>1348</v>
      </c>
      <c r="C1" s="332" t="s">
        <v>126</v>
      </c>
      <c r="D1" s="332" t="s">
        <v>1157</v>
      </c>
      <c r="E1" s="430" t="s">
        <v>1158</v>
      </c>
      <c r="F1" s="431" t="s">
        <v>1159</v>
      </c>
      <c r="G1" s="127" t="s">
        <v>1160</v>
      </c>
      <c r="H1" s="432" t="s">
        <v>1349</v>
      </c>
      <c r="I1" s="438" t="s">
        <v>128</v>
      </c>
      <c r="J1" s="32" t="s">
        <v>1350</v>
      </c>
    </row>
    <row r="2" spans="2:10">
      <c r="B2" s="32">
        <v>1</v>
      </c>
      <c r="C2" s="429">
        <f>_xlfn.XLOOKUP(D2,'Planificación 2026-1'!X:X,'Planificación 2026-1'!W:W)</f>
        <v>45549528</v>
      </c>
      <c r="D2" s="308" t="s">
        <v>198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3" t="s">
        <v>1351</v>
      </c>
      <c r="I2" s="433"/>
      <c r="J2" s="32"/>
    </row>
    <row r="3" spans="2:10">
      <c r="B3" s="32">
        <v>2</v>
      </c>
      <c r="C3" s="429">
        <f>_xlfn.XLOOKUP(D3,'Planificación 2026-1'!X:X,'Planificación 2026-1'!W:W)</f>
        <v>40364065</v>
      </c>
      <c r="D3" s="140" t="s">
        <v>201</v>
      </c>
      <c r="E3" s="304">
        <f>SUMIFS('Planificación 2026-1'!$S:$S,'Planificación 2026-1'!$X:$X,D3,'Planificación 2026-1'!$I:$I,"&lt;=2")</f>
        <v>40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40</v>
      </c>
      <c r="H3" s="433" t="s">
        <v>1351</v>
      </c>
      <c r="I3" s="433"/>
      <c r="J3" s="32"/>
    </row>
    <row r="4" spans="2:10">
      <c r="B4" s="32">
        <v>3</v>
      </c>
      <c r="C4" s="429">
        <f>_xlfn.XLOOKUP(D4,'Planificación 2026-1'!X:X,'Planificación 2026-1'!W:W)</f>
        <v>45228337</v>
      </c>
      <c r="D4" s="140" t="s">
        <v>202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3" t="s">
        <v>1351</v>
      </c>
      <c r="I4" s="433"/>
      <c r="J4" s="32"/>
    </row>
    <row r="5" spans="2:10">
      <c r="B5" s="32">
        <v>4</v>
      </c>
      <c r="C5" s="429">
        <f>_xlfn.XLOOKUP(D5,'Planificación 2026-1'!X:X,'Planificación 2026-1'!W:W)</f>
        <v>44371485</v>
      </c>
      <c r="D5" s="140" t="s">
        <v>205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1351</v>
      </c>
      <c r="I5" s="433"/>
      <c r="J5" s="32"/>
    </row>
    <row r="6" spans="2:10">
      <c r="B6" s="32">
        <v>5</v>
      </c>
      <c r="C6" s="429">
        <f>_xlfn.XLOOKUP(D6,'Planificación 2026-1'!X:X,'Planificación 2026-1'!W:W)</f>
        <v>21560679</v>
      </c>
      <c r="D6" s="140" t="s">
        <v>206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3" t="s">
        <v>1352</v>
      </c>
      <c r="I6" s="433"/>
      <c r="J6" s="32"/>
    </row>
    <row r="7" spans="2:10">
      <c r="B7" s="32">
        <v>6</v>
      </c>
      <c r="C7" s="429">
        <f>_xlfn.XLOOKUP(D7,'Planificación 2026-1'!X:X,'Planificación 2026-1'!W:W)</f>
        <v>43041422</v>
      </c>
      <c r="D7" s="308" t="s">
        <v>207</v>
      </c>
      <c r="E7" s="304">
        <f>SUMIFS('Planificación 2026-1'!$S:$S,'Planificación 2026-1'!$X:$X,D7,'Planificación 2026-1'!$I:$I,"&lt;=2")</f>
        <v>8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36</v>
      </c>
      <c r="H7" s="433" t="s">
        <v>1352</v>
      </c>
      <c r="I7" s="433"/>
      <c r="J7" s="32"/>
    </row>
    <row r="8" spans="2:10">
      <c r="B8" s="32">
        <v>7</v>
      </c>
      <c r="C8" s="429">
        <f>_xlfn.XLOOKUP(D8,'Planificación 2026-1'!X:X,'Planificación 2026-1'!W:W)</f>
        <v>42508963</v>
      </c>
      <c r="D8" s="26" t="s">
        <v>208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4" t="s">
        <v>1353</v>
      </c>
      <c r="I8" s="61"/>
      <c r="J8" s="32"/>
    </row>
    <row r="9" spans="2:10">
      <c r="B9" s="32">
        <v>8</v>
      </c>
      <c r="C9" s="429">
        <f>_xlfn.XLOOKUP(D9,'Planificación 2026-1'!X:X,'Planificación 2026-1'!W:W)</f>
        <v>22299955</v>
      </c>
      <c r="D9" s="140" t="s">
        <v>209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3" t="s">
        <v>1352</v>
      </c>
      <c r="I9" s="433"/>
      <c r="J9" s="32"/>
    </row>
    <row r="10" spans="2:10">
      <c r="B10" s="32">
        <v>9</v>
      </c>
      <c r="C10" s="429">
        <f>_xlfn.XLOOKUP(D10,'Planificación 2026-1'!X:X,'Planificación 2026-1'!W:W)</f>
        <v>21525109</v>
      </c>
      <c r="D10" s="140" t="s">
        <v>204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3" t="s">
        <v>1352</v>
      </c>
      <c r="I10" s="433"/>
      <c r="J10" s="32"/>
    </row>
    <row r="11" spans="2:10">
      <c r="B11" s="32">
        <v>10</v>
      </c>
      <c r="C11" s="429">
        <f>_xlfn.XLOOKUP(D11,'Planificación 2026-1'!X:X,'Planificación 2026-1'!W:W)</f>
        <v>40385643</v>
      </c>
      <c r="D11" s="140" t="s">
        <v>213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3" t="s">
        <v>1352</v>
      </c>
      <c r="I11" s="433"/>
      <c r="J11" s="32"/>
    </row>
    <row r="12" spans="2:10">
      <c r="B12" s="32">
        <v>11</v>
      </c>
      <c r="C12" s="429">
        <f>_xlfn.XLOOKUP(D12,'Planificación 2026-1'!X:X,'Planificación 2026-1'!W:W)</f>
        <v>21546746</v>
      </c>
      <c r="D12" s="10" t="s">
        <v>210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3" t="s">
        <v>1352</v>
      </c>
      <c r="I12" s="433"/>
      <c r="J12" s="32"/>
    </row>
    <row r="13" spans="2:10">
      <c r="B13" s="32">
        <v>12</v>
      </c>
      <c r="C13" s="429">
        <f>_xlfn.XLOOKUP(D13,'Planificación 2026-1'!X:X,'Planificación 2026-1'!W:W)</f>
        <v>42841966</v>
      </c>
      <c r="D13" s="140" t="s">
        <v>211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3" t="s">
        <v>1352</v>
      </c>
      <c r="I13" s="433"/>
      <c r="J13" s="32"/>
    </row>
    <row r="14" spans="2:10">
      <c r="B14" s="32">
        <v>13</v>
      </c>
      <c r="C14" s="429">
        <f>_xlfn.XLOOKUP(D14,'Planificación 2026-1'!X:X,'Planificación 2026-1'!W:W)</f>
        <v>21427721</v>
      </c>
      <c r="D14" s="10" t="s">
        <v>212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3" t="s">
        <v>1352</v>
      </c>
      <c r="I14" s="433"/>
      <c r="J14" s="32"/>
    </row>
    <row r="15" spans="2:10">
      <c r="B15" s="32">
        <v>14</v>
      </c>
      <c r="C15" s="429">
        <f>_xlfn.XLOOKUP(D15,'Planificación 2026-1'!X:X,'Planificación 2026-1'!W:W)</f>
        <v>80034938</v>
      </c>
      <c r="D15" s="308" t="s">
        <v>214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3" t="s">
        <v>1352</v>
      </c>
      <c r="I15" s="433"/>
      <c r="J15" s="32"/>
    </row>
    <row r="16" spans="2:10">
      <c r="B16" s="32">
        <v>15</v>
      </c>
      <c r="C16" s="429">
        <f>_xlfn.XLOOKUP(D16,'Planificación 2026-1'!X:X,'Planificación 2026-1'!W:W)</f>
        <v>21536202</v>
      </c>
      <c r="D16" s="26" t="s">
        <v>215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28</v>
      </c>
      <c r="G16" s="333">
        <f>SUMIFS('Planificación 2026-1'!$S:$S,'Planificación 2026-1'!$X:$X,D16)</f>
        <v>28</v>
      </c>
      <c r="H16" s="434" t="s">
        <v>1354</v>
      </c>
      <c r="I16" s="61"/>
      <c r="J16" s="32"/>
    </row>
    <row r="17" spans="2:10">
      <c r="B17" s="32">
        <v>16</v>
      </c>
      <c r="C17" s="429">
        <f>_xlfn.XLOOKUP(D17,'Planificación 2026-1'!X:X,'Planificación 2026-1'!W:W)</f>
        <v>7703595</v>
      </c>
      <c r="D17" s="140" t="s">
        <v>216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3" t="s">
        <v>1352</v>
      </c>
      <c r="I17" s="433"/>
      <c r="J17" s="32"/>
    </row>
    <row r="18" spans="2:10">
      <c r="B18" s="32">
        <v>17</v>
      </c>
      <c r="C18" s="429">
        <f>_xlfn.XLOOKUP(D18,'Planificación 2026-1'!X:X,'Planificación 2026-1'!W:W)</f>
        <v>21836179</v>
      </c>
      <c r="D18" s="140" t="s">
        <v>217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3" t="s">
        <v>1352</v>
      </c>
      <c r="I18" s="433"/>
      <c r="J18" s="32"/>
    </row>
    <row r="19" spans="2:10">
      <c r="B19" s="32">
        <v>18</v>
      </c>
      <c r="C19" s="429">
        <f>_xlfn.XLOOKUP(D19,'Planificación 2026-1'!X:X,'Planificación 2026-1'!W:W)</f>
        <v>8822479</v>
      </c>
      <c r="D19" s="140" t="s">
        <v>218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3" t="s">
        <v>1352</v>
      </c>
      <c r="I19" s="433"/>
      <c r="J19" s="32"/>
    </row>
    <row r="20" spans="2:10">
      <c r="B20" s="32">
        <v>19</v>
      </c>
      <c r="C20" s="429" t="e">
        <f>_xlfn.XLOOKUP(D20,'Planificación 2026-1'!X:X,'Planificación 2026-1'!W:W)</f>
        <v>#N/A</v>
      </c>
      <c r="D20" s="308" t="s">
        <v>1165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3" t="s">
        <v>1352</v>
      </c>
      <c r="I20" s="433"/>
      <c r="J20" s="32"/>
    </row>
    <row r="21" spans="2:10">
      <c r="B21" s="32">
        <v>20</v>
      </c>
      <c r="C21" s="429">
        <f>_xlfn.XLOOKUP(D21,'Planificación 2026-1'!X:X,'Planificación 2026-1'!W:W)</f>
        <v>40139812</v>
      </c>
      <c r="D21" s="310" t="s">
        <v>219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19</v>
      </c>
      <c r="G21" s="304">
        <f>SUMIFS('Planificación 2026-1'!$S:$S,'Planificación 2026-1'!$X:$X,D21)</f>
        <v>19</v>
      </c>
      <c r="H21" s="433" t="s">
        <v>1352</v>
      </c>
      <c r="I21" s="433"/>
      <c r="J21" s="32"/>
    </row>
    <row r="22" spans="2:10">
      <c r="B22" s="32">
        <v>21</v>
      </c>
      <c r="C22" s="429">
        <f>_xlfn.XLOOKUP(D22,'Planificación 2026-1'!X:X,'Planificación 2026-1'!W:W)</f>
        <v>72226049</v>
      </c>
      <c r="D22" s="10" t="s">
        <v>220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3" t="s">
        <v>1352</v>
      </c>
      <c r="I22" s="433"/>
      <c r="J22" s="32"/>
    </row>
    <row r="23" spans="2:10">
      <c r="B23" s="32">
        <v>22</v>
      </c>
      <c r="C23" s="429">
        <f>_xlfn.XLOOKUP(D23,'Planificación 2026-1'!X:X,'Planificación 2026-1'!W:W)</f>
        <v>21462854</v>
      </c>
      <c r="D23" s="308" t="s">
        <v>221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3" t="s">
        <v>1352</v>
      </c>
      <c r="I23" s="433"/>
      <c r="J23" s="32"/>
    </row>
    <row r="24" spans="2:10">
      <c r="B24" s="32">
        <v>23</v>
      </c>
      <c r="C24" s="429">
        <f>_xlfn.XLOOKUP(D24,'Planificación 2026-1'!X:X,'Planificación 2026-1'!W:W)</f>
        <v>21416373</v>
      </c>
      <c r="D24" s="140" t="s">
        <v>222</v>
      </c>
      <c r="E24" s="304">
        <f>SUMIFS('Planificación 2026-1'!$S:$S,'Planificación 2026-1'!$X:$X,D24,'Planificación 2026-1'!$I:$I,"&lt;=2")</f>
        <v>35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35</v>
      </c>
      <c r="H24" s="433" t="s">
        <v>1352</v>
      </c>
      <c r="I24" s="433"/>
      <c r="J24" s="32"/>
    </row>
    <row r="25" spans="2:10">
      <c r="B25" s="32">
        <v>24</v>
      </c>
      <c r="C25" s="429">
        <f>_xlfn.XLOOKUP(D25,'Planificación 2026-1'!X:X,'Planificación 2026-1'!W:W)</f>
        <v>15738929</v>
      </c>
      <c r="D25" s="140" t="s">
        <v>223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3" t="s">
        <v>1352</v>
      </c>
      <c r="I25" s="433"/>
      <c r="J25" s="32"/>
    </row>
    <row r="26" spans="2:10">
      <c r="B26" s="32">
        <v>25</v>
      </c>
      <c r="C26" s="429">
        <f>_xlfn.XLOOKUP(D26,'Planificación 2026-1'!X:X,'Planificación 2026-1'!W:W)</f>
        <v>70431834</v>
      </c>
      <c r="D26" s="308" t="s">
        <v>224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3" t="s">
        <v>1352</v>
      </c>
      <c r="I26" s="433"/>
      <c r="J26" s="32"/>
    </row>
    <row r="27" spans="2:10">
      <c r="B27" s="32">
        <v>26</v>
      </c>
      <c r="C27" s="429">
        <f>_xlfn.XLOOKUP(D27,'Planificación 2026-1'!X:X,'Planificación 2026-1'!W:W)</f>
        <v>72580385</v>
      </c>
      <c r="D27" s="308" t="s">
        <v>225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40</v>
      </c>
      <c r="G27" s="304">
        <f>SUMIFS('Planificación 2026-1'!$S:$S,'Planificación 2026-1'!$X:$X,D27)</f>
        <v>40</v>
      </c>
      <c r="H27" s="433" t="s">
        <v>1352</v>
      </c>
      <c r="I27" s="433"/>
      <c r="J27" s="32"/>
    </row>
    <row r="28" spans="2:10">
      <c r="B28" s="32">
        <v>27</v>
      </c>
      <c r="C28" s="429">
        <f>_xlfn.XLOOKUP(D28,'Planificación 2026-1'!X:X,'Planificación 2026-1'!W:W)</f>
        <v>71819567</v>
      </c>
      <c r="D28" s="140" t="s">
        <v>226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3" t="s">
        <v>1352</v>
      </c>
      <c r="I28" s="433"/>
      <c r="J28" s="32"/>
    </row>
    <row r="29" spans="2:10">
      <c r="B29" s="32">
        <v>28</v>
      </c>
      <c r="C29" s="429">
        <f>_xlfn.XLOOKUP(D29,'Planificación 2026-1'!X:X,'Planificación 2026-1'!W:W)</f>
        <v>9100625</v>
      </c>
      <c r="D29" s="140" t="s">
        <v>227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3" t="s">
        <v>1352</v>
      </c>
      <c r="I29" s="433"/>
      <c r="J29" s="32"/>
    </row>
    <row r="30" spans="2:10">
      <c r="B30" s="32">
        <v>29</v>
      </c>
      <c r="C30" s="429">
        <f>_xlfn.XLOOKUP(D30,'Planificación 2026-1'!X:X,'Planificación 2026-1'!W:W)</f>
        <v>42825709</v>
      </c>
      <c r="D30" s="10" t="s">
        <v>228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3" t="s">
        <v>1352</v>
      </c>
      <c r="I30" s="433"/>
      <c r="J30" s="32"/>
    </row>
    <row r="31" spans="2:10">
      <c r="B31" s="32">
        <v>30</v>
      </c>
      <c r="C31" s="429">
        <f>_xlfn.XLOOKUP(D31,'Planificación 2026-1'!X:X,'Planificación 2026-1'!W:W)</f>
        <v>41545772</v>
      </c>
      <c r="D31" s="140" t="s">
        <v>229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16</v>
      </c>
      <c r="G31" s="304">
        <f>SUMIFS('Planificación 2026-1'!$S:$S,'Planificación 2026-1'!$X:$X,D31)</f>
        <v>16</v>
      </c>
      <c r="H31" s="433" t="s">
        <v>1352</v>
      </c>
      <c r="I31" s="433"/>
      <c r="J31" s="32"/>
    </row>
    <row r="32" spans="2:10">
      <c r="B32" s="32">
        <v>31</v>
      </c>
      <c r="C32" s="429">
        <f>_xlfn.XLOOKUP(D32,'Planificación 2026-1'!X:X,'Planificación 2026-1'!W:W)</f>
        <v>21440811</v>
      </c>
      <c r="D32" s="140" t="s">
        <v>230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3" t="s">
        <v>1352</v>
      </c>
      <c r="I32" s="433"/>
      <c r="J32" s="32"/>
    </row>
    <row r="33" spans="2:10">
      <c r="B33" s="32">
        <v>32</v>
      </c>
      <c r="C33" s="429">
        <f>_xlfn.XLOOKUP(D33,'Planificación 2026-1'!X:X,'Planificación 2026-1'!W:W)</f>
        <v>72676034</v>
      </c>
      <c r="D33" s="140" t="s">
        <v>231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3" t="s">
        <v>1352</v>
      </c>
      <c r="I33" s="433"/>
      <c r="J33" s="32"/>
    </row>
    <row r="34" spans="2:10">
      <c r="B34" s="32">
        <v>33</v>
      </c>
      <c r="C34" s="429">
        <f>_xlfn.XLOOKUP(D34,'Planificación 2026-1'!X:X,'Planificación 2026-1'!W:W)</f>
        <v>21567738</v>
      </c>
      <c r="D34" s="140" t="s">
        <v>232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3" t="s">
        <v>1352</v>
      </c>
      <c r="I34" s="433"/>
      <c r="J34" s="32"/>
    </row>
    <row r="35" spans="2:10">
      <c r="B35" s="32">
        <v>34</v>
      </c>
      <c r="C35" s="429">
        <f>_xlfn.XLOOKUP(D35,'Planificación 2026-1'!X:X,'Planificación 2026-1'!W:W)</f>
        <v>21453025</v>
      </c>
      <c r="D35" s="115" t="s">
        <v>233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30</v>
      </c>
      <c r="G35" s="333">
        <f>SUMIFS('Planificación 2026-1'!$S:$S,'Planificación 2026-1'!$X:$X,D35)</f>
        <v>30</v>
      </c>
      <c r="H35" s="434" t="s">
        <v>1355</v>
      </c>
      <c r="I35" s="61"/>
      <c r="J35" s="32"/>
    </row>
    <row r="36" spans="2:10">
      <c r="B36" s="32">
        <v>35</v>
      </c>
      <c r="C36" s="429">
        <f>_xlfn.XLOOKUP(D36,'Planificación 2026-1'!X:X,'Planificación 2026-1'!W:W)</f>
        <v>40056370</v>
      </c>
      <c r="D36" s="308" t="s">
        <v>235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3" t="s">
        <v>1352</v>
      </c>
      <c r="I36" s="433"/>
      <c r="J36" s="32"/>
    </row>
    <row r="37" spans="2:10">
      <c r="B37" s="32">
        <v>36</v>
      </c>
      <c r="C37" s="429">
        <f>_xlfn.XLOOKUP(D37,'Planificación 2026-1'!X:X,'Planificación 2026-1'!W:W)</f>
        <v>6276541</v>
      </c>
      <c r="D37" s="310" t="s">
        <v>237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3" t="s">
        <v>1352</v>
      </c>
      <c r="I37" s="433"/>
      <c r="J37" s="32"/>
    </row>
    <row r="38" spans="2:10">
      <c r="B38" s="32">
        <v>37</v>
      </c>
      <c r="C38" s="429">
        <f>_xlfn.XLOOKUP(D38,'Planificación 2026-1'!X:X,'Planificación 2026-1'!W:W)</f>
        <v>46475398</v>
      </c>
      <c r="D38" s="26" t="s">
        <v>238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26</v>
      </c>
      <c r="G38" s="333">
        <f>SUMIFS('Planificación 2026-1'!$S:$S,'Planificación 2026-1'!$X:$X,D38)</f>
        <v>26</v>
      </c>
      <c r="H38" s="434" t="s">
        <v>1356</v>
      </c>
      <c r="I38" s="61"/>
      <c r="J38" s="32"/>
    </row>
    <row r="39" spans="2:10">
      <c r="B39" s="32">
        <v>38</v>
      </c>
      <c r="C39" s="429">
        <f>_xlfn.XLOOKUP(D39,'Planificación 2026-1'!X:X,'Planificación 2026-1'!W:W)</f>
        <v>42363036</v>
      </c>
      <c r="D39" s="140" t="s">
        <v>239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3" t="s">
        <v>1352</v>
      </c>
      <c r="I39" s="433"/>
      <c r="J39" s="32"/>
    </row>
    <row r="40" spans="2:10">
      <c r="B40" s="32">
        <v>39</v>
      </c>
      <c r="C40" s="429">
        <f>_xlfn.XLOOKUP(D40,'Planificación 2026-1'!X:X,'Planificación 2026-1'!W:W)</f>
        <v>10350121</v>
      </c>
      <c r="D40" s="308" t="s">
        <v>240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3" t="s">
        <v>1352</v>
      </c>
      <c r="I40" s="433"/>
      <c r="J40" s="32"/>
    </row>
    <row r="41" spans="2:10">
      <c r="B41" s="32">
        <v>40</v>
      </c>
      <c r="C41" s="429">
        <f>_xlfn.XLOOKUP(D41,'Planificación 2026-1'!X:X,'Planificación 2026-1'!W:W)</f>
        <v>43036474</v>
      </c>
      <c r="D41" s="140" t="s">
        <v>241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3" t="s">
        <v>1352</v>
      </c>
      <c r="I41" s="433"/>
      <c r="J41" s="32"/>
    </row>
    <row r="42" spans="2:10">
      <c r="B42" s="32">
        <v>41</v>
      </c>
      <c r="C42" s="429">
        <f>_xlfn.XLOOKUP(D42,'Planificación 2026-1'!X:X,'Planificación 2026-1'!W:W)</f>
        <v>43456897</v>
      </c>
      <c r="D42" s="310" t="s">
        <v>242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19</v>
      </c>
      <c r="G42" s="304">
        <f>SUMIFS('Planificación 2026-1'!$S:$S,'Planificación 2026-1'!$X:$X,D42)</f>
        <v>19</v>
      </c>
      <c r="H42" s="433" t="s">
        <v>1352</v>
      </c>
      <c r="I42" s="433"/>
      <c r="J42" s="32"/>
    </row>
    <row r="43" spans="2:10">
      <c r="B43" s="32">
        <v>42</v>
      </c>
      <c r="C43" s="429">
        <f>_xlfn.XLOOKUP(D43,'Planificación 2026-1'!X:X,'Planificación 2026-1'!W:W)</f>
        <v>21463142</v>
      </c>
      <c r="D43" s="140" t="s">
        <v>243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3" t="s">
        <v>1352</v>
      </c>
      <c r="I43" s="433"/>
      <c r="J43" s="32"/>
    </row>
    <row r="44" spans="2:10">
      <c r="B44" s="32">
        <v>43</v>
      </c>
      <c r="C44" s="429">
        <f>_xlfn.XLOOKUP(D44,'Planificación 2026-1'!X:X,'Planificación 2026-1'!W:W)</f>
        <v>22309591</v>
      </c>
      <c r="D44" s="140" t="s">
        <v>245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3" t="s">
        <v>1352</v>
      </c>
      <c r="I44" s="433"/>
      <c r="J44" s="32"/>
    </row>
    <row r="45" spans="2:10">
      <c r="B45" s="32">
        <v>44</v>
      </c>
      <c r="C45" s="429">
        <f>_xlfn.XLOOKUP(D45,'Planificación 2026-1'!X:X,'Planificación 2026-1'!W:W)</f>
        <v>21537507</v>
      </c>
      <c r="D45" s="140" t="s">
        <v>509</v>
      </c>
      <c r="E45" s="304">
        <f>SUMIFS('Planificación 2026-1'!$S:$S,'Planificación 2026-1'!$X:$X,D45,'Planificación 2026-1'!$I:$I,"&lt;=2")</f>
        <v>12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12</v>
      </c>
      <c r="H45" s="61" t="s">
        <v>1351</v>
      </c>
      <c r="I45" s="433"/>
      <c r="J45" s="32"/>
    </row>
    <row r="46" spans="2:10">
      <c r="B46" s="32">
        <v>45</v>
      </c>
      <c r="C46" s="429">
        <f>_xlfn.XLOOKUP(D46,'Planificación 2026-1'!X:X,'Planificación 2026-1'!W:W)</f>
        <v>7469293</v>
      </c>
      <c r="D46" s="140" t="s">
        <v>246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3" t="s">
        <v>1352</v>
      </c>
      <c r="I46" s="433"/>
      <c r="J46" s="32"/>
    </row>
    <row r="47" spans="2:10">
      <c r="B47" s="32">
        <v>46</v>
      </c>
      <c r="C47" s="429">
        <f>_xlfn.XLOOKUP(D47,'Planificación 2026-1'!X:X,'Planificación 2026-1'!W:W)</f>
        <v>41845220</v>
      </c>
      <c r="D47" s="140" t="s">
        <v>247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3" t="s">
        <v>1352</v>
      </c>
      <c r="I47" s="433"/>
      <c r="J47" s="32"/>
    </row>
    <row r="48" spans="2:10">
      <c r="B48" s="32">
        <v>47</v>
      </c>
      <c r="C48" s="429">
        <f>_xlfn.XLOOKUP(D48,'Planificación 2026-1'!X:X,'Planificación 2026-1'!W:W)</f>
        <v>21418654</v>
      </c>
      <c r="D48" s="10" t="s">
        <v>248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3" t="s">
        <v>1352</v>
      </c>
      <c r="I48" s="433"/>
      <c r="J48" s="32"/>
    </row>
    <row r="49" spans="2:10">
      <c r="B49" s="32">
        <v>48</v>
      </c>
      <c r="C49" s="429">
        <f>_xlfn.XLOOKUP(D49,'Planificación 2026-1'!X:X,'Planificación 2026-1'!W:W)</f>
        <v>45440179</v>
      </c>
      <c r="D49" s="10" t="s">
        <v>249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38</v>
      </c>
      <c r="G49" s="304">
        <f>SUMIFS('Planificación 2026-1'!$S:$S,'Planificación 2026-1'!$X:$X,D49)</f>
        <v>38</v>
      </c>
      <c r="H49" s="433" t="s">
        <v>1352</v>
      </c>
      <c r="I49" s="433"/>
      <c r="J49" s="32"/>
    </row>
    <row r="50" spans="2:10">
      <c r="B50" s="32">
        <v>49</v>
      </c>
      <c r="C50" s="429">
        <f>_xlfn.XLOOKUP(D50,'Planificación 2026-1'!X:X,'Planificación 2026-1'!W:W)</f>
        <v>21522829</v>
      </c>
      <c r="D50" s="140" t="s">
        <v>250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3" t="s">
        <v>1352</v>
      </c>
      <c r="I50" s="433"/>
      <c r="J50" s="32"/>
    </row>
    <row r="51" spans="2:10">
      <c r="B51" s="32">
        <v>50</v>
      </c>
      <c r="C51" s="429">
        <f>_xlfn.XLOOKUP(D51,'Planificación 2026-1'!X:X,'Planificación 2026-1'!W:W)</f>
        <v>70504650</v>
      </c>
      <c r="D51" s="140" t="s">
        <v>251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3" t="s">
        <v>1352</v>
      </c>
      <c r="I51" s="433"/>
      <c r="J51" s="32"/>
    </row>
    <row r="52" spans="2:10">
      <c r="B52" s="32">
        <v>51</v>
      </c>
      <c r="C52" s="429">
        <f>_xlfn.XLOOKUP(D52,'Planificación 2026-1'!X:X,'Planificación 2026-1'!W:W)</f>
        <v>43429701</v>
      </c>
      <c r="D52" s="111" t="s">
        <v>252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3" t="s">
        <v>1352</v>
      </c>
      <c r="I52" s="433"/>
      <c r="J52" s="32"/>
    </row>
    <row r="53" spans="2:10">
      <c r="B53" s="32">
        <v>52</v>
      </c>
      <c r="C53" s="429" t="e">
        <f>_xlfn.XLOOKUP(D53,'Planificación 2026-1'!X:X,'Planificación 2026-1'!W:W)</f>
        <v>#N/A</v>
      </c>
      <c r="D53" s="140" t="s">
        <v>1167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3" t="s">
        <v>1352</v>
      </c>
      <c r="I53" s="433"/>
      <c r="J53" s="32"/>
    </row>
    <row r="54" spans="2:10">
      <c r="B54" s="32">
        <v>53</v>
      </c>
      <c r="C54" s="429">
        <f>_xlfn.XLOOKUP(D54,'Planificación 2026-1'!X:X,'Planificación 2026-1'!W:W)</f>
        <v>41222348</v>
      </c>
      <c r="D54" s="140" t="s">
        <v>253</v>
      </c>
      <c r="E54" s="304">
        <f>SUMIFS('Planificación 2026-1'!$S:$S,'Planificación 2026-1'!$X:$X,D54,'Planificación 2026-1'!$I:$I,"&lt;=2")</f>
        <v>19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19</v>
      </c>
      <c r="H54" s="433" t="s">
        <v>1352</v>
      </c>
      <c r="I54" s="433"/>
      <c r="J54" s="32"/>
    </row>
    <row r="55" spans="2:10">
      <c r="B55" s="32">
        <v>54</v>
      </c>
      <c r="C55" s="429">
        <f>_xlfn.XLOOKUP(D55,'Planificación 2026-1'!X:X,'Planificación 2026-1'!W:W)</f>
        <v>21426247</v>
      </c>
      <c r="D55" s="140" t="s">
        <v>256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3" t="s">
        <v>1352</v>
      </c>
      <c r="I55" s="433"/>
      <c r="J55" s="32"/>
    </row>
    <row r="56" spans="2:10">
      <c r="B56" s="32">
        <v>55</v>
      </c>
      <c r="C56" s="429">
        <f>_xlfn.XLOOKUP(D56,'Planificación 2026-1'!X:X,'Planificación 2026-1'!W:W)</f>
        <v>42657141</v>
      </c>
      <c r="D56" s="140" t="s">
        <v>260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3" t="s">
        <v>1352</v>
      </c>
      <c r="I56" s="433"/>
      <c r="J56" s="32"/>
    </row>
    <row r="57" spans="2:10">
      <c r="B57" s="32">
        <v>56</v>
      </c>
      <c r="C57" s="429">
        <f>_xlfn.XLOOKUP(D57,'Planificación 2026-1'!X:X,'Planificación 2026-1'!W:W)</f>
        <v>46941666</v>
      </c>
      <c r="D57" s="140" t="s">
        <v>261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3" t="s">
        <v>1351</v>
      </c>
      <c r="I57" s="433"/>
      <c r="J57" s="32"/>
    </row>
    <row r="58" spans="2:10">
      <c r="B58" s="32">
        <v>57</v>
      </c>
      <c r="C58" s="429" t="e">
        <f>_xlfn.XLOOKUP(D58,'Planificación 2026-1'!X:X,'Planificación 2026-1'!W:W)</f>
        <v>#N/A</v>
      </c>
      <c r="D58" s="140" t="s">
        <v>1168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3" t="s">
        <v>1352</v>
      </c>
      <c r="I58" s="433"/>
      <c r="J58" s="32"/>
    </row>
    <row r="59" spans="2:10">
      <c r="B59" s="32">
        <v>58</v>
      </c>
      <c r="C59" s="429">
        <f>_xlfn.XLOOKUP(D59,'Planificación 2026-1'!X:X,'Planificación 2026-1'!W:W)</f>
        <v>71472171</v>
      </c>
      <c r="D59" s="140" t="s">
        <v>262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3" t="s">
        <v>1351</v>
      </c>
      <c r="I59" s="433"/>
      <c r="J59" s="32"/>
    </row>
    <row r="60" spans="2:10">
      <c r="B60" s="32">
        <v>59</v>
      </c>
      <c r="C60" s="429">
        <f>_xlfn.XLOOKUP(D60,'Planificación 2026-1'!X:X,'Planificación 2026-1'!W:W)</f>
        <v>21560357</v>
      </c>
      <c r="D60" s="140" t="s">
        <v>263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3" t="s">
        <v>1352</v>
      </c>
      <c r="I60" s="433"/>
      <c r="J60" s="32"/>
    </row>
    <row r="61" spans="2:10">
      <c r="B61" s="32">
        <v>60</v>
      </c>
      <c r="C61" s="429">
        <f>_xlfn.XLOOKUP(D61,'Planificación 2026-1'!X:X,'Planificación 2026-1'!W:W)</f>
        <v>70539299</v>
      </c>
      <c r="D61" s="140" t="s">
        <v>264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3" t="s">
        <v>1352</v>
      </c>
      <c r="I61" s="433"/>
      <c r="J61" s="32"/>
    </row>
    <row r="62" spans="2:10">
      <c r="B62" s="32">
        <v>61</v>
      </c>
      <c r="C62" s="429">
        <f>_xlfn.XLOOKUP(D62,'Planificación 2026-1'!X:X,'Planificación 2026-1'!W:W)</f>
        <v>21533626</v>
      </c>
      <c r="D62" s="308" t="s">
        <v>265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39</v>
      </c>
      <c r="G62" s="304">
        <f>SUMIFS('Planificación 2026-1'!$S:$S,'Planificación 2026-1'!$X:$X,D62)</f>
        <v>39</v>
      </c>
      <c r="H62" s="433" t="s">
        <v>1352</v>
      </c>
      <c r="I62" s="433"/>
      <c r="J62" s="32"/>
    </row>
    <row r="63" spans="2:10">
      <c r="B63" s="32">
        <v>62</v>
      </c>
      <c r="C63" s="429" t="e">
        <f>_xlfn.XLOOKUP(D63,'Planificación 2026-1'!X:X,'Planificación 2026-1'!W:W)</f>
        <v>#N/A</v>
      </c>
      <c r="D63" s="320" t="s">
        <v>266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0</v>
      </c>
      <c r="G63" s="333">
        <f>SUMIFS('Planificación 2026-1'!$S:$S,'Planificación 2026-1'!$X:$X,D63)</f>
        <v>0</v>
      </c>
      <c r="H63" s="434" t="s">
        <v>1357</v>
      </c>
      <c r="I63" s="61"/>
      <c r="J63" s="32"/>
    </row>
    <row r="64" spans="2:10">
      <c r="B64" s="32">
        <v>63</v>
      </c>
      <c r="C64" s="429">
        <f>_xlfn.XLOOKUP(D64,'Planificación 2026-1'!X:X,'Planificación 2026-1'!W:W)</f>
        <v>41430382</v>
      </c>
      <c r="D64" s="311" t="s">
        <v>267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4" t="s">
        <v>1358</v>
      </c>
      <c r="I64" s="434"/>
      <c r="J64" s="32"/>
    </row>
    <row r="65" spans="2:10">
      <c r="B65" s="32">
        <v>64</v>
      </c>
      <c r="C65" s="429">
        <f>_xlfn.XLOOKUP(D65,'Planificación 2026-1'!X:X,'Planificación 2026-1'!W:W)</f>
        <v>21547326</v>
      </c>
      <c r="D65" s="310" t="s">
        <v>268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3" t="s">
        <v>1352</v>
      </c>
      <c r="I65" s="433"/>
      <c r="J65" s="32"/>
    </row>
    <row r="66" spans="2:10">
      <c r="B66" s="32">
        <v>65</v>
      </c>
      <c r="C66" s="429" t="e">
        <f>_xlfn.XLOOKUP(D66,'Planificación 2026-1'!X:X,'Planificación 2026-1'!W:W)</f>
        <v>#N/A</v>
      </c>
      <c r="D66" s="140" t="s">
        <v>1169</v>
      </c>
      <c r="E66" s="304">
        <f>SUMIFS('Planificación 2026-1'!$S:$S,'Planificación 2026-1'!$X:$X,D66,'Planificación 2026-1'!$I:$I,"&lt;=2")</f>
        <v>0</v>
      </c>
      <c r="F66" s="304">
        <f>SUMIFS('Planificación 2026-1'!$S:$S,'Planificación 2026-1'!$X:$X,D66,'Planificación 2026-1'!$I:$I,"&gt;=3")</f>
        <v>0</v>
      </c>
      <c r="G66" s="304">
        <f>SUMIFS('Planificación 2026-1'!$S:$S,'Planificación 2026-1'!$X:$X,D66)</f>
        <v>0</v>
      </c>
      <c r="H66" s="61" t="s">
        <v>1351</v>
      </c>
      <c r="I66" s="433"/>
      <c r="J66" s="32"/>
    </row>
    <row r="67" spans="2:10">
      <c r="B67" s="32">
        <v>66</v>
      </c>
      <c r="C67" s="429">
        <f>_xlfn.XLOOKUP(D67,'Planificación 2026-1'!X:X,'Planificación 2026-1'!W:W)</f>
        <v>40689619</v>
      </c>
      <c r="D67" s="308" t="s">
        <v>269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3" t="s">
        <v>1352</v>
      </c>
      <c r="I67" s="433"/>
      <c r="J67" s="32"/>
    </row>
    <row r="68" spans="2:10">
      <c r="B68" s="32">
        <v>67</v>
      </c>
      <c r="C68" s="429">
        <f>_xlfn.XLOOKUP(D68,'Planificación 2026-1'!X:X,'Planificación 2026-1'!W:W)</f>
        <v>21800872</v>
      </c>
      <c r="D68" s="10" t="s">
        <v>270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3" t="s">
        <v>1352</v>
      </c>
      <c r="I68" s="433"/>
      <c r="J68" s="32"/>
    </row>
    <row r="69" spans="2:10">
      <c r="B69" s="32">
        <v>68</v>
      </c>
      <c r="C69" s="429">
        <f>_xlfn.XLOOKUP(D69,'Planificación 2026-1'!X:X,'Planificación 2026-1'!W:W)</f>
        <v>40509747</v>
      </c>
      <c r="D69" s="310" t="s">
        <v>271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3" t="s">
        <v>1352</v>
      </c>
      <c r="I69" s="433"/>
      <c r="J69" s="32"/>
    </row>
    <row r="70" spans="2:10">
      <c r="B70" s="32">
        <v>69</v>
      </c>
      <c r="C70" s="429">
        <f>_xlfn.XLOOKUP(D70,'Planificación 2026-1'!X:X,'Planificación 2026-1'!W:W)</f>
        <v>45813502</v>
      </c>
      <c r="D70" s="310" t="s">
        <v>275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3" t="s">
        <v>1352</v>
      </c>
      <c r="I70" s="433"/>
      <c r="J70" s="32"/>
    </row>
    <row r="71" spans="2:10">
      <c r="B71" s="32">
        <v>70</v>
      </c>
      <c r="C71" s="429">
        <f>_xlfn.XLOOKUP(D71,'Planificación 2026-1'!X:X,'Planificación 2026-1'!W:W)</f>
        <v>41134475</v>
      </c>
      <c r="D71" s="308" t="s">
        <v>277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3" t="s">
        <v>1352</v>
      </c>
      <c r="I71" s="433"/>
      <c r="J71" s="32"/>
    </row>
    <row r="72" spans="2:10">
      <c r="B72" s="32">
        <v>71</v>
      </c>
      <c r="C72" s="429">
        <f>_xlfn.XLOOKUP(D72,'Planificación 2026-1'!X:X,'Planificación 2026-1'!W:W)</f>
        <v>21541988</v>
      </c>
      <c r="D72" s="10" t="s">
        <v>278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3" t="s">
        <v>1352</v>
      </c>
      <c r="I72" s="433"/>
      <c r="J72" s="32"/>
    </row>
    <row r="73" spans="2:10">
      <c r="B73" s="32">
        <v>72</v>
      </c>
      <c r="C73" s="429">
        <f>_xlfn.XLOOKUP(D73,'Planificación 2026-1'!X:X,'Planificación 2026-1'!W:W)</f>
        <v>72254013</v>
      </c>
      <c r="D73" s="308" t="s">
        <v>279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3" t="s">
        <v>1352</v>
      </c>
      <c r="I73" s="433"/>
      <c r="J73" s="32"/>
    </row>
    <row r="74" spans="2:10">
      <c r="B74" s="32">
        <v>73</v>
      </c>
      <c r="C74" s="429">
        <f>_xlfn.XLOOKUP(D74,'Planificación 2026-1'!X:X,'Planificación 2026-1'!W:W)</f>
        <v>42684701</v>
      </c>
      <c r="D74" s="10" t="s">
        <v>280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34</v>
      </c>
      <c r="G74" s="304">
        <f>SUMIFS('Planificación 2026-1'!$S:$S,'Planificación 2026-1'!$X:$X,D74)</f>
        <v>34</v>
      </c>
      <c r="H74" s="433" t="s">
        <v>1352</v>
      </c>
      <c r="I74" s="433"/>
      <c r="J74" s="32"/>
    </row>
    <row r="75" spans="2:10">
      <c r="B75" s="32">
        <v>74</v>
      </c>
      <c r="C75" s="429">
        <f>_xlfn.XLOOKUP(D75,'Planificación 2026-1'!X:X,'Planificación 2026-1'!W:W)</f>
        <v>21529591</v>
      </c>
      <c r="D75" s="10" t="s">
        <v>281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3" t="s">
        <v>1352</v>
      </c>
      <c r="I75" s="433"/>
      <c r="J75" s="32"/>
    </row>
    <row r="76" spans="2:10">
      <c r="B76" s="32">
        <v>75</v>
      </c>
      <c r="C76" s="429" t="e">
        <f>_xlfn.XLOOKUP(D76,'Planificación 2026-1'!X:X,'Planificación 2026-1'!W:W)</f>
        <v>#N/A</v>
      </c>
      <c r="D76" s="439" t="s">
        <v>1171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3" t="s">
        <v>1352</v>
      </c>
      <c r="I76" s="433"/>
      <c r="J76" s="32"/>
    </row>
    <row r="77" spans="2:10">
      <c r="B77" s="32">
        <v>76</v>
      </c>
      <c r="C77" s="429">
        <f>_xlfn.XLOOKUP(D77,'Planificación 2026-1'!X:X,'Planificación 2026-1'!W:W)</f>
        <v>77350466</v>
      </c>
      <c r="D77" s="26" t="s">
        <v>283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4" t="s">
        <v>1359</v>
      </c>
      <c r="I77" s="61"/>
      <c r="J77" s="32"/>
    </row>
    <row r="78" spans="2:10">
      <c r="B78" s="32">
        <v>77</v>
      </c>
      <c r="C78" s="429" t="e">
        <f>_xlfn.XLOOKUP(D78,'Planificación 2026-1'!X:X,'Planificación 2026-1'!W:W)</f>
        <v>#N/A</v>
      </c>
      <c r="D78" s="10" t="s">
        <v>1172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0</v>
      </c>
      <c r="G78" s="304">
        <f>SUMIFS('Planificación 2026-1'!$S:$S,'Planificación 2026-1'!$X:$X,D78)</f>
        <v>0</v>
      </c>
      <c r="H78" s="433" t="s">
        <v>1352</v>
      </c>
      <c r="I78" s="433"/>
      <c r="J78" s="32"/>
    </row>
    <row r="79" spans="2:10">
      <c r="B79" s="32">
        <v>78</v>
      </c>
      <c r="C79" s="429">
        <f>_xlfn.XLOOKUP(D79,'Planificación 2026-1'!X:X,'Planificación 2026-1'!W:W)</f>
        <v>6919367</v>
      </c>
      <c r="D79" s="10" t="s">
        <v>285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3" t="s">
        <v>1352</v>
      </c>
      <c r="I79" s="433"/>
      <c r="J79" s="32"/>
    </row>
    <row r="80" spans="2:10">
      <c r="B80" s="32">
        <v>79</v>
      </c>
      <c r="C80" s="429" t="e">
        <f>_xlfn.XLOOKUP(D80,'Planificación 2026-1'!X:X,'Planificación 2026-1'!W:W)</f>
        <v>#N/A</v>
      </c>
      <c r="D80" s="439" t="s">
        <v>1173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3" t="s">
        <v>1351</v>
      </c>
      <c r="I80" s="433"/>
      <c r="J80" s="32"/>
    </row>
    <row r="81" spans="2:10">
      <c r="B81" s="32">
        <v>80</v>
      </c>
      <c r="C81" s="429">
        <f>_xlfn.XLOOKUP(D81,'Planificación 2026-1'!X:X,'Planificación 2026-1'!W:W)</f>
        <v>70271781</v>
      </c>
      <c r="D81" s="140" t="s">
        <v>287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3" t="s">
        <v>1352</v>
      </c>
      <c r="I81" s="433"/>
      <c r="J81" s="32"/>
    </row>
    <row r="82" spans="2:10">
      <c r="B82" s="32">
        <v>81</v>
      </c>
      <c r="C82" s="429">
        <f>_xlfn.XLOOKUP(D82,'Planificación 2026-1'!X:X,'Planificación 2026-1'!W:W)</f>
        <v>21461801</v>
      </c>
      <c r="D82" s="10" t="s">
        <v>289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1351</v>
      </c>
      <c r="I82" s="433"/>
      <c r="J82" s="32"/>
    </row>
    <row r="83" spans="2:10">
      <c r="B83" s="32">
        <v>82</v>
      </c>
      <c r="C83" s="429">
        <f>_xlfn.XLOOKUP(D83,'Planificación 2026-1'!X:X,'Planificación 2026-1'!W:W)</f>
        <v>21534061</v>
      </c>
      <c r="D83" s="26" t="s">
        <v>290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4" t="s">
        <v>1360</v>
      </c>
      <c r="I83" s="61"/>
      <c r="J83" s="32"/>
    </row>
    <row r="84" spans="2:10">
      <c r="B84" s="32">
        <v>83</v>
      </c>
      <c r="C84" s="429">
        <f>_xlfn.XLOOKUP(D84,'Planificación 2026-1'!X:X,'Planificación 2026-1'!W:W)</f>
        <v>70324505</v>
      </c>
      <c r="D84" s="26" t="s">
        <v>292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4" t="s">
        <v>1361</v>
      </c>
      <c r="I84" s="61"/>
      <c r="J84" s="32"/>
    </row>
    <row r="85" spans="2:10">
      <c r="B85" s="32">
        <v>84</v>
      </c>
      <c r="C85" s="429">
        <f>_xlfn.XLOOKUP(D85,'Planificación 2026-1'!X:X,'Planificación 2026-1'!W:W)</f>
        <v>18160918</v>
      </c>
      <c r="D85" s="308" t="s">
        <v>293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3" t="s">
        <v>1352</v>
      </c>
      <c r="I85" s="433"/>
      <c r="J85" s="32"/>
    </row>
    <row r="86" spans="2:10">
      <c r="B86" s="32">
        <v>85</v>
      </c>
      <c r="C86" s="429">
        <f>_xlfn.XLOOKUP(D86,'Planificación 2026-1'!X:X,'Planificación 2026-1'!W:W)</f>
        <v>21541361</v>
      </c>
      <c r="D86" s="310" t="s">
        <v>294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3" t="s">
        <v>1352</v>
      </c>
      <c r="I86" s="433"/>
      <c r="J86" s="32"/>
    </row>
    <row r="87" spans="2:10">
      <c r="B87" s="32">
        <v>86</v>
      </c>
      <c r="C87" s="429">
        <f>_xlfn.XLOOKUP(D87,'Planificación 2026-1'!X:X,'Planificación 2026-1'!W:W)</f>
        <v>43359675</v>
      </c>
      <c r="D87" s="308" t="s">
        <v>295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3" t="s">
        <v>1352</v>
      </c>
      <c r="I87" s="433"/>
      <c r="J87" s="32"/>
    </row>
    <row r="88" spans="2:10">
      <c r="B88" s="32">
        <v>87</v>
      </c>
      <c r="C88" s="429" t="e">
        <f>_xlfn.XLOOKUP(D88,'Planificación 2026-1'!X:X,'Planificación 2026-1'!W:W)</f>
        <v>#N/A</v>
      </c>
      <c r="D88" s="308" t="s">
        <v>1174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3" t="s">
        <v>1352</v>
      </c>
      <c r="I88" s="433"/>
      <c r="J88" s="32"/>
    </row>
    <row r="89" spans="2:10">
      <c r="B89" s="32">
        <v>88</v>
      </c>
      <c r="C89" s="429">
        <f>_xlfn.XLOOKUP(D89,'Planificación 2026-1'!X:X,'Planificación 2026-1'!W:W)</f>
        <v>43757708</v>
      </c>
      <c r="D89" s="319" t="s">
        <v>296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4" t="s">
        <v>1362</v>
      </c>
      <c r="I89" s="61"/>
      <c r="J89" s="32"/>
    </row>
    <row r="90" spans="2:10">
      <c r="B90" s="32">
        <v>89</v>
      </c>
      <c r="C90" s="429" t="e">
        <f>_xlfn.XLOOKUP(D90,'Planificación 2026-1'!X:X,'Planificación 2026-1'!W:W)</f>
        <v>#N/A</v>
      </c>
      <c r="D90" s="10" t="s">
        <v>1175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3" t="s">
        <v>1352</v>
      </c>
      <c r="I90" s="433"/>
      <c r="J90" s="32"/>
    </row>
    <row r="91" spans="2:10">
      <c r="B91" s="32">
        <v>90</v>
      </c>
      <c r="C91" s="429">
        <f>_xlfn.XLOOKUP(D91,'Planificación 2026-1'!X:X,'Planificación 2026-1'!W:W)</f>
        <v>45228093</v>
      </c>
      <c r="D91" s="10" t="s">
        <v>299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3" t="s">
        <v>1352</v>
      </c>
      <c r="I91" s="433"/>
      <c r="J91" s="32"/>
    </row>
    <row r="92" spans="2:10">
      <c r="B92" s="32">
        <v>91</v>
      </c>
      <c r="C92" s="429">
        <f>_xlfn.XLOOKUP(D92,'Planificación 2026-1'!X:X,'Planificación 2026-1'!W:W)</f>
        <v>21531247</v>
      </c>
      <c r="D92" s="140" t="s">
        <v>300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3" t="s">
        <v>1352</v>
      </c>
      <c r="I92" s="433"/>
      <c r="J92" s="32"/>
    </row>
    <row r="93" spans="2:10">
      <c r="B93" s="32">
        <v>92</v>
      </c>
      <c r="C93" s="429">
        <f>_xlfn.XLOOKUP(D93,'Planificación 2026-1'!X:X,'Planificación 2026-1'!W:W)</f>
        <v>70306751</v>
      </c>
      <c r="D93" s="319" t="s">
        <v>301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4" t="s">
        <v>1363</v>
      </c>
      <c r="I93" s="61"/>
      <c r="J93" s="32"/>
    </row>
    <row r="94" spans="2:10" ht="21">
      <c r="B94" s="32">
        <v>93</v>
      </c>
      <c r="C94" s="429">
        <f>_xlfn.XLOOKUP(D94,'Planificación 2026-1'!X:X,'Planificación 2026-1'!W:W)</f>
        <v>21575934</v>
      </c>
      <c r="D94" s="310" t="s">
        <v>302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1351</v>
      </c>
      <c r="I94" s="433"/>
      <c r="J94" s="32"/>
    </row>
    <row r="95" spans="2:10">
      <c r="B95" s="32">
        <v>94</v>
      </c>
      <c r="C95" s="429">
        <f>_xlfn.XLOOKUP(D95,'Planificación 2026-1'!X:X,'Planificación 2026-1'!W:W)</f>
        <v>21558261</v>
      </c>
      <c r="D95" s="140" t="s">
        <v>303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3" t="s">
        <v>1352</v>
      </c>
      <c r="I95" s="433"/>
      <c r="J95" s="32"/>
    </row>
    <row r="96" spans="2:10">
      <c r="B96" s="32">
        <v>95</v>
      </c>
      <c r="C96" s="429">
        <f>_xlfn.XLOOKUP(D96,'Planificación 2026-1'!X:X,'Planificación 2026-1'!W:W)</f>
        <v>42714271</v>
      </c>
      <c r="D96" s="140" t="s">
        <v>304</v>
      </c>
      <c r="E96" s="304">
        <f>SUMIFS('Planificación 2026-1'!$S:$S,'Planificación 2026-1'!$X:$X,D96,'Planificación 2026-1'!$I:$I,"&lt;=2")</f>
        <v>17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17</v>
      </c>
      <c r="H96" s="433" t="s">
        <v>1352</v>
      </c>
      <c r="I96" s="433"/>
      <c r="J96" s="32"/>
    </row>
    <row r="97" spans="1:10">
      <c r="B97" s="32">
        <v>96</v>
      </c>
      <c r="C97" s="429">
        <f>_xlfn.XLOOKUP(D97,'Planificación 2026-1'!X:X,'Planificación 2026-1'!W:W)</f>
        <v>21524698</v>
      </c>
      <c r="D97" s="10" t="s">
        <v>305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3" t="s">
        <v>1352</v>
      </c>
      <c r="I97" s="433"/>
      <c r="J97" s="32"/>
    </row>
    <row r="98" spans="1:10">
      <c r="B98" s="32">
        <v>97</v>
      </c>
      <c r="C98" s="429">
        <f>_xlfn.XLOOKUP(D98,'Planificación 2026-1'!X:X,'Planificación 2026-1'!W:W)</f>
        <v>21461803</v>
      </c>
      <c r="D98" s="140" t="s">
        <v>306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3" t="s">
        <v>1351</v>
      </c>
      <c r="I98" s="433"/>
      <c r="J98" s="32"/>
    </row>
    <row r="99" spans="1:10">
      <c r="B99" s="32">
        <v>98</v>
      </c>
      <c r="C99" s="429">
        <f>_xlfn.XLOOKUP(D99,'Planificación 2026-1'!X:X,'Planificación 2026-1'!W:W)</f>
        <v>21851873</v>
      </c>
      <c r="D99" s="10" t="s">
        <v>307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3" t="s">
        <v>1352</v>
      </c>
      <c r="I99" s="433"/>
      <c r="J99" s="32"/>
    </row>
    <row r="100" spans="1:10">
      <c r="B100" s="32">
        <v>99</v>
      </c>
      <c r="C100" s="429">
        <f>_xlfn.XLOOKUP(D100,'Planificación 2026-1'!X:X,'Planificación 2026-1'!W:W)</f>
        <v>41059439</v>
      </c>
      <c r="D100" s="140" t="s">
        <v>309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3" t="s">
        <v>1352</v>
      </c>
      <c r="I100" s="433"/>
      <c r="J100" s="32"/>
    </row>
    <row r="101" spans="1:10">
      <c r="B101" s="32">
        <v>100</v>
      </c>
      <c r="C101" s="429">
        <f>_xlfn.XLOOKUP(D101,'Planificación 2026-1'!X:X,'Planificación 2026-1'!W:W)</f>
        <v>3675324</v>
      </c>
      <c r="D101" s="10" t="s">
        <v>310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3" t="s">
        <v>1352</v>
      </c>
      <c r="I101" s="433"/>
      <c r="J101" s="32"/>
    </row>
    <row r="102" spans="1:10">
      <c r="B102" s="32">
        <v>101</v>
      </c>
      <c r="C102" s="429">
        <f>_xlfn.XLOOKUP(D102,'Planificación 2026-1'!X:X,'Planificación 2026-1'!W:W)</f>
        <v>70302657</v>
      </c>
      <c r="D102" s="140" t="s">
        <v>311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3" t="s">
        <v>1352</v>
      </c>
      <c r="I102" s="433"/>
      <c r="J102" s="32"/>
    </row>
    <row r="103" spans="1:10">
      <c r="B103" s="32">
        <v>102</v>
      </c>
      <c r="C103" s="429" t="e">
        <f>_xlfn.XLOOKUP(D103,'Planificación 2026-1'!X:X,'Planificación 2026-1'!W:W)</f>
        <v>#N/A</v>
      </c>
      <c r="D103" s="10" t="s">
        <v>1177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3" t="s">
        <v>1352</v>
      </c>
      <c r="I103" s="433"/>
      <c r="J103" s="32"/>
    </row>
    <row r="104" spans="1:10">
      <c r="B104" s="32">
        <v>103</v>
      </c>
      <c r="C104" s="429">
        <f>_xlfn.XLOOKUP(D104,'Planificación 2026-1'!X:X,'Planificación 2026-1'!W:W)</f>
        <v>21461262</v>
      </c>
      <c r="D104" s="140" t="s">
        <v>312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3" t="s">
        <v>1352</v>
      </c>
      <c r="I104" s="433"/>
      <c r="J104" s="32"/>
    </row>
    <row r="105" spans="1:10">
      <c r="A105" s="201"/>
      <c r="B105" s="32">
        <v>104</v>
      </c>
      <c r="C105" s="429">
        <f>_xlfn.XLOOKUP(D105,'Planificación 2026-1'!X:X,'Planificación 2026-1'!W:W)</f>
        <v>44467415</v>
      </c>
      <c r="D105" s="311" t="s">
        <v>313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4" t="s">
        <v>1358</v>
      </c>
      <c r="I105" s="434"/>
      <c r="J105" s="32"/>
    </row>
    <row r="106" spans="1:10">
      <c r="B106" s="32">
        <v>105</v>
      </c>
      <c r="C106" s="429">
        <f>_xlfn.XLOOKUP(D106,'Planificación 2026-1'!X:X,'Planificación 2026-1'!W:W)</f>
        <v>21463227</v>
      </c>
      <c r="D106" s="140" t="s">
        <v>314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3" t="s">
        <v>1352</v>
      </c>
      <c r="I106" s="433"/>
      <c r="J106" s="32"/>
    </row>
    <row r="107" spans="1:10">
      <c r="B107" s="32">
        <v>106</v>
      </c>
      <c r="C107" s="429">
        <f>_xlfn.XLOOKUP(D107,'Planificación 2026-1'!X:X,'Planificación 2026-1'!W:W)</f>
        <v>21435456</v>
      </c>
      <c r="D107" s="140" t="s">
        <v>315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3" t="s">
        <v>1352</v>
      </c>
      <c r="I107" s="433"/>
      <c r="J107" s="32"/>
    </row>
    <row r="108" spans="1:10">
      <c r="B108" s="32">
        <v>107</v>
      </c>
      <c r="C108" s="429">
        <f>_xlfn.XLOOKUP(D108,'Planificación 2026-1'!X:X,'Planificación 2026-1'!W:W)</f>
        <v>46200886</v>
      </c>
      <c r="D108" s="140" t="s">
        <v>316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3" t="s">
        <v>1352</v>
      </c>
      <c r="I108" s="433"/>
      <c r="J108" s="32"/>
    </row>
    <row r="109" spans="1:10">
      <c r="B109" s="32">
        <v>108</v>
      </c>
      <c r="C109" s="429">
        <f>_xlfn.XLOOKUP(D109,'Planificación 2026-1'!X:X,'Planificación 2026-1'!W:W)</f>
        <v>21815710</v>
      </c>
      <c r="D109" s="321" t="s">
        <v>317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4" t="s">
        <v>1364</v>
      </c>
      <c r="I109" s="61"/>
      <c r="J109" s="32"/>
    </row>
    <row r="110" spans="1:10">
      <c r="A110" s="201"/>
      <c r="B110" s="32">
        <v>109</v>
      </c>
      <c r="C110" s="429">
        <f>_xlfn.XLOOKUP(D110,'Planificación 2026-1'!X:X,'Planificación 2026-1'!W:W)</f>
        <v>21797410</v>
      </c>
      <c r="D110" s="140" t="s">
        <v>318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3" t="s">
        <v>1352</v>
      </c>
      <c r="I110" s="433"/>
      <c r="J110" s="32"/>
    </row>
    <row r="111" spans="1:10">
      <c r="B111" s="32">
        <v>110</v>
      </c>
      <c r="C111" s="429">
        <f>_xlfn.XLOOKUP(D111,'Planificación 2026-1'!X:X,'Planificación 2026-1'!W:W)</f>
        <v>25431048</v>
      </c>
      <c r="D111" s="140" t="s">
        <v>319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3" t="s">
        <v>1352</v>
      </c>
      <c r="I111" s="433"/>
      <c r="J111" s="32"/>
    </row>
    <row r="112" spans="1:10">
      <c r="B112" s="32">
        <v>111</v>
      </c>
      <c r="C112" s="429">
        <f>_xlfn.XLOOKUP(D112,'Planificación 2026-1'!X:X,'Planificación 2026-1'!W:W)</f>
        <v>21403002</v>
      </c>
      <c r="D112" s="140" t="s">
        <v>320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3" t="s">
        <v>1352</v>
      </c>
      <c r="I112" s="433"/>
      <c r="J112" s="32"/>
    </row>
    <row r="113" spans="1:10">
      <c r="B113" s="32">
        <v>112</v>
      </c>
      <c r="C113" s="429">
        <f>_xlfn.XLOOKUP(D113,'Planificación 2026-1'!X:X,'Planificación 2026-1'!W:W)</f>
        <v>21548063</v>
      </c>
      <c r="D113" s="140" t="s">
        <v>321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3" t="s">
        <v>1352</v>
      </c>
      <c r="I113" s="433"/>
      <c r="J113" s="32"/>
    </row>
    <row r="114" spans="1:10">
      <c r="B114" s="32">
        <v>113</v>
      </c>
      <c r="C114" s="429" t="e">
        <f>_xlfn.XLOOKUP(D114,'Planificación 2026-1'!X:X,'Planificación 2026-1'!W:W)</f>
        <v>#N/A</v>
      </c>
      <c r="D114" s="140" t="s">
        <v>1180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3" t="s">
        <v>1351</v>
      </c>
      <c r="I114" s="433"/>
      <c r="J114" s="32"/>
    </row>
    <row r="115" spans="1:10">
      <c r="B115" s="32">
        <v>114</v>
      </c>
      <c r="C115" s="429">
        <f>_xlfn.XLOOKUP(D115,'Planificación 2026-1'!X:X,'Planificación 2026-1'!W:W)</f>
        <v>10508584</v>
      </c>
      <c r="D115" s="308" t="s">
        <v>322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3" t="s">
        <v>1352</v>
      </c>
      <c r="I115" s="433"/>
      <c r="J115" s="32"/>
    </row>
    <row r="116" spans="1:10">
      <c r="B116" s="32">
        <v>115</v>
      </c>
      <c r="C116" s="429">
        <f>_xlfn.XLOOKUP(D116,'Planificación 2026-1'!X:X,'Planificación 2026-1'!W:W)</f>
        <v>45077896</v>
      </c>
      <c r="D116" s="140" t="s">
        <v>323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3" t="s">
        <v>1352</v>
      </c>
      <c r="I116" s="433"/>
      <c r="J116" s="32"/>
    </row>
    <row r="117" spans="1:10">
      <c r="B117" s="32">
        <v>116</v>
      </c>
      <c r="C117" s="429">
        <f>_xlfn.XLOOKUP(D117,'Planificación 2026-1'!X:X,'Planificación 2026-1'!W:W)</f>
        <v>21881309</v>
      </c>
      <c r="D117" s="140" t="s">
        <v>324</v>
      </c>
      <c r="E117" s="304">
        <f>SUMIFS('Planificación 2026-1'!$S:$S,'Planificación 2026-1'!$X:$X,D117,'Planificación 2026-1'!$I:$I,"&lt;=2")</f>
        <v>20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20</v>
      </c>
      <c r="H117" s="433" t="s">
        <v>1352</v>
      </c>
      <c r="I117" s="433"/>
      <c r="J117" s="32"/>
    </row>
    <row r="118" spans="1:10">
      <c r="B118" s="32">
        <v>117</v>
      </c>
      <c r="C118" s="429">
        <f>_xlfn.XLOOKUP(D118,'Planificación 2026-1'!X:X,'Planificación 2026-1'!W:W)</f>
        <v>45469052</v>
      </c>
      <c r="D118" s="310" t="s">
        <v>325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3" t="s">
        <v>1352</v>
      </c>
      <c r="I118" s="433"/>
      <c r="J118" s="32"/>
    </row>
    <row r="119" spans="1:10">
      <c r="B119" s="32">
        <v>118</v>
      </c>
      <c r="C119" s="429">
        <f>_xlfn.XLOOKUP(D119,'Planificación 2026-1'!X:X,'Planificación 2026-1'!W:W)</f>
        <v>44481285</v>
      </c>
      <c r="D119" s="308" t="s">
        <v>327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3" t="s">
        <v>1352</v>
      </c>
      <c r="I119" s="433"/>
      <c r="J119" s="32"/>
    </row>
    <row r="120" spans="1:10">
      <c r="B120" s="32">
        <v>119</v>
      </c>
      <c r="C120" s="429">
        <f>_xlfn.XLOOKUP(D120,'Planificación 2026-1'!X:X,'Planificación 2026-1'!W:W)</f>
        <v>9916820</v>
      </c>
      <c r="D120" s="319" t="s">
        <v>328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26</v>
      </c>
      <c r="G120" s="333">
        <f>SUMIFS('Planificación 2026-1'!$S:$S,'Planificación 2026-1'!$X:$X,D120)</f>
        <v>26</v>
      </c>
      <c r="H120" s="434" t="s">
        <v>1365</v>
      </c>
      <c r="I120" s="61"/>
      <c r="J120" s="32"/>
    </row>
    <row r="121" spans="1:10">
      <c r="B121" s="32">
        <v>120</v>
      </c>
      <c r="C121" s="429">
        <f>_xlfn.XLOOKUP(D121,'Planificación 2026-1'!X:X,'Planificación 2026-1'!W:W)</f>
        <v>21868076</v>
      </c>
      <c r="D121" s="308" t="s">
        <v>329</v>
      </c>
      <c r="E121" s="304">
        <f>SUMIFS('Planificación 2026-1'!$S:$S,'Planificación 2026-1'!$X:$X,D121,'Planificación 2026-1'!$I:$I,"&lt;=2")</f>
        <v>4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19</v>
      </c>
      <c r="H121" s="433" t="s">
        <v>1352</v>
      </c>
      <c r="I121" s="433"/>
      <c r="J121" s="32"/>
    </row>
    <row r="122" spans="1:10">
      <c r="B122" s="32">
        <v>121</v>
      </c>
      <c r="C122" s="429">
        <f>_xlfn.XLOOKUP(D122,'Planificación 2026-1'!X:X,'Planificación 2026-1'!W:W)</f>
        <v>21556265</v>
      </c>
      <c r="D122" s="26" t="s">
        <v>330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4" t="s">
        <v>1366</v>
      </c>
      <c r="I122" s="61"/>
      <c r="J122" s="32"/>
    </row>
    <row r="123" spans="1:10">
      <c r="A123" s="201"/>
      <c r="B123" s="32">
        <v>122</v>
      </c>
      <c r="C123" s="429">
        <f>_xlfn.XLOOKUP(D123,'Planificación 2026-1'!X:X,'Planificación 2026-1'!W:W)</f>
        <v>41347751</v>
      </c>
      <c r="D123" s="319" t="s">
        <v>332</v>
      </c>
      <c r="E123" s="333">
        <f>SUMIFS('Planificación 2026-1'!$S:$S,'Planificación 2026-1'!$X:$X,D123,'Planificación 2026-1'!$I:$I,"&lt;=2")</f>
        <v>30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30</v>
      </c>
      <c r="H123" s="434" t="s">
        <v>1367</v>
      </c>
      <c r="I123" s="61"/>
      <c r="J123" s="32"/>
    </row>
    <row r="124" spans="1:10">
      <c r="B124" s="32">
        <v>123</v>
      </c>
      <c r="C124" s="429">
        <f>_xlfn.XLOOKUP(D124,'Planificación 2026-1'!X:X,'Planificación 2026-1'!W:W)</f>
        <v>46536483</v>
      </c>
      <c r="D124" s="310" t="s">
        <v>333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3" t="s">
        <v>1352</v>
      </c>
      <c r="I124" s="433"/>
      <c r="J124" s="32"/>
    </row>
    <row r="125" spans="1:10">
      <c r="B125" s="32">
        <v>124</v>
      </c>
      <c r="C125" s="429">
        <f>_xlfn.XLOOKUP(D125,'Planificación 2026-1'!X:X,'Planificación 2026-1'!W:W)</f>
        <v>22064239</v>
      </c>
      <c r="D125" s="140" t="s">
        <v>334</v>
      </c>
      <c r="E125" s="304">
        <f>SUMIFS('Planificación 2026-1'!$S:$S,'Planificación 2026-1'!$X:$X,D125,'Planificación 2026-1'!$I:$I,"&lt;=2")</f>
        <v>20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20</v>
      </c>
      <c r="H125" s="433" t="s">
        <v>1352</v>
      </c>
      <c r="I125" s="433"/>
      <c r="J125" s="32"/>
    </row>
    <row r="126" spans="1:10">
      <c r="B126" s="32">
        <v>125</v>
      </c>
      <c r="C126" s="429" t="e">
        <f>_xlfn.XLOOKUP(D126,'Planificación 2026-1'!X:X,'Planificación 2026-1'!W:W)</f>
        <v>#N/A</v>
      </c>
      <c r="D126" s="140" t="s">
        <v>1183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3" t="s">
        <v>1352</v>
      </c>
      <c r="I126" s="433"/>
      <c r="J126" s="32"/>
    </row>
    <row r="127" spans="1:10">
      <c r="A127" s="201"/>
      <c r="B127" s="32">
        <v>126</v>
      </c>
      <c r="C127" s="429">
        <f>_xlfn.XLOOKUP(D127,'Planificación 2026-1'!X:X,'Planificación 2026-1'!W:W)</f>
        <v>15421738</v>
      </c>
      <c r="D127" s="310" t="s">
        <v>335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3" t="s">
        <v>1352</v>
      </c>
      <c r="I127" s="433"/>
      <c r="J127" s="32"/>
    </row>
    <row r="128" spans="1:10">
      <c r="B128" s="32">
        <v>127</v>
      </c>
      <c r="C128" s="429">
        <f>_xlfn.XLOOKUP(D128,'Planificación 2026-1'!X:X,'Planificación 2026-1'!W:W)</f>
        <v>21867757</v>
      </c>
      <c r="D128" s="308" t="s">
        <v>336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3" t="s">
        <v>1352</v>
      </c>
      <c r="I128" s="433"/>
      <c r="J128" s="32"/>
    </row>
    <row r="129" spans="1:10">
      <c r="B129" s="32">
        <v>128</v>
      </c>
      <c r="C129" s="429">
        <f>_xlfn.XLOOKUP(D129,'Planificación 2026-1'!X:X,'Planificación 2026-1'!W:W)</f>
        <v>21887665</v>
      </c>
      <c r="D129" s="26" t="s">
        <v>337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4" t="s">
        <v>1368</v>
      </c>
      <c r="I129" s="61"/>
      <c r="J129" s="32"/>
    </row>
    <row r="130" spans="1:10">
      <c r="B130" s="32">
        <v>129</v>
      </c>
      <c r="C130" s="429">
        <f>_xlfn.XLOOKUP(D130,'Planificación 2026-1'!X:X,'Planificación 2026-1'!W:W)</f>
        <v>40078328</v>
      </c>
      <c r="D130" s="310" t="s">
        <v>338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3" t="s">
        <v>1352</v>
      </c>
      <c r="I130" s="433"/>
      <c r="J130" s="32"/>
    </row>
    <row r="131" spans="1:10">
      <c r="B131" s="32">
        <v>130</v>
      </c>
      <c r="C131" s="429">
        <f>_xlfn.XLOOKUP(D131,'Planificación 2026-1'!X:X,'Planificación 2026-1'!W:W)</f>
        <v>70089866</v>
      </c>
      <c r="D131" s="140" t="s">
        <v>339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1351</v>
      </c>
      <c r="I131" s="433"/>
      <c r="J131" s="32"/>
    </row>
    <row r="132" spans="1:10">
      <c r="B132" s="32">
        <v>131</v>
      </c>
      <c r="C132" s="429">
        <f>_xlfn.XLOOKUP(D132,'Planificación 2026-1'!X:X,'Planificación 2026-1'!W:W)</f>
        <v>40804375</v>
      </c>
      <c r="D132" s="140" t="s">
        <v>340</v>
      </c>
      <c r="E132" s="304">
        <f>SUMIFS('Planificación 2026-1'!$S:$S,'Planificación 2026-1'!$X:$X,D132,'Planificación 2026-1'!$I:$I,"&lt;=2")</f>
        <v>37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37</v>
      </c>
      <c r="H132" s="433" t="s">
        <v>1352</v>
      </c>
      <c r="I132" s="433"/>
      <c r="J132" s="32"/>
    </row>
    <row r="133" spans="1:10">
      <c r="B133" s="32">
        <v>132</v>
      </c>
      <c r="C133" s="429">
        <f>_xlfn.XLOOKUP(D133,'Planificación 2026-1'!X:X,'Planificación 2026-1'!W:W)</f>
        <v>21404829</v>
      </c>
      <c r="D133" s="308" t="s">
        <v>341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3" t="s">
        <v>1352</v>
      </c>
      <c r="I133" s="433"/>
      <c r="J133" s="32"/>
    </row>
    <row r="134" spans="1:10">
      <c r="B134" s="32">
        <v>133</v>
      </c>
      <c r="C134" s="429">
        <f>_xlfn.XLOOKUP(D134,'Planificación 2026-1'!X:X,'Planificación 2026-1'!W:W)</f>
        <v>46604461</v>
      </c>
      <c r="D134" s="308" t="s">
        <v>342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3" t="s">
        <v>1352</v>
      </c>
      <c r="I134" s="433"/>
      <c r="J134" s="32"/>
    </row>
    <row r="135" spans="1:10">
      <c r="B135" s="32">
        <v>134</v>
      </c>
      <c r="C135" s="429">
        <f>_xlfn.XLOOKUP(D135,'Planificación 2026-1'!X:X,'Planificación 2026-1'!W:W)</f>
        <v>72373220</v>
      </c>
      <c r="D135" s="308" t="s">
        <v>343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3" t="s">
        <v>1352</v>
      </c>
      <c r="I135" s="433"/>
      <c r="J135" s="32"/>
    </row>
    <row r="136" spans="1:10">
      <c r="B136" s="32">
        <v>135</v>
      </c>
      <c r="C136" s="429">
        <f>_xlfn.XLOOKUP(D136,'Planificación 2026-1'!X:X,'Planificación 2026-1'!W:W)</f>
        <v>21815632</v>
      </c>
      <c r="D136" s="308" t="s">
        <v>344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3" t="s">
        <v>1352</v>
      </c>
      <c r="I136" s="433"/>
      <c r="J136" s="32"/>
    </row>
    <row r="137" spans="1:10">
      <c r="B137" s="32">
        <v>136</v>
      </c>
      <c r="C137" s="429">
        <f>_xlfn.XLOOKUP(D137,'Planificación 2026-1'!X:X,'Planificación 2026-1'!W:W)</f>
        <v>43540130</v>
      </c>
      <c r="D137" s="140" t="s">
        <v>345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3" t="s">
        <v>1352</v>
      </c>
      <c r="I137" s="433"/>
      <c r="J137" s="32"/>
    </row>
    <row r="138" spans="1:10">
      <c r="B138" s="32">
        <v>137</v>
      </c>
      <c r="C138" s="429">
        <f>_xlfn.XLOOKUP(D138,'Planificación 2026-1'!X:X,'Planificación 2026-1'!W:W)</f>
        <v>44995918</v>
      </c>
      <c r="D138" s="320" t="s">
        <v>346</v>
      </c>
      <c r="E138" s="333">
        <f>SUMIFS('Planificación 2026-1'!$S:$S,'Planificación 2026-1'!$X:$X,D138,'Planificación 2026-1'!$I:$I,"&lt;=2")</f>
        <v>8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24</v>
      </c>
      <c r="H138" s="434" t="s">
        <v>1369</v>
      </c>
      <c r="I138" s="61"/>
      <c r="J138" s="32"/>
    </row>
    <row r="139" spans="1:10">
      <c r="B139" s="32">
        <v>138</v>
      </c>
      <c r="C139" s="429">
        <f>_xlfn.XLOOKUP(D139,'Planificación 2026-1'!X:X,'Planificación 2026-1'!W:W)</f>
        <v>40160212</v>
      </c>
      <c r="D139" s="308" t="s">
        <v>347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3" t="s">
        <v>1352</v>
      </c>
      <c r="I139" s="433"/>
      <c r="J139" s="32"/>
    </row>
    <row r="140" spans="1:10">
      <c r="A140" s="201"/>
      <c r="B140" s="32">
        <v>139</v>
      </c>
      <c r="C140" s="429">
        <f>_xlfn.XLOOKUP(D140,'Planificación 2026-1'!X:X,'Planificación 2026-1'!W:W)</f>
        <v>21417302</v>
      </c>
      <c r="D140" s="320" t="s">
        <v>348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1351</v>
      </c>
      <c r="I140" s="433"/>
      <c r="J140" s="32"/>
    </row>
    <row r="141" spans="1:10">
      <c r="B141" s="32">
        <v>140</v>
      </c>
      <c r="C141" s="429">
        <f>_xlfn.XLOOKUP(D141,'Planificación 2026-1'!X:X,'Planificación 2026-1'!W:W)</f>
        <v>22255543</v>
      </c>
      <c r="D141" s="308" t="s">
        <v>349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38</v>
      </c>
      <c r="G141" s="304">
        <f>SUMIFS('Planificación 2026-1'!$S:$S,'Planificación 2026-1'!$X:$X,D141)</f>
        <v>38</v>
      </c>
      <c r="H141" s="433" t="s">
        <v>1352</v>
      </c>
      <c r="I141" s="433"/>
      <c r="J141" s="32"/>
    </row>
    <row r="142" spans="1:10">
      <c r="B142" s="32">
        <v>141</v>
      </c>
      <c r="C142" s="429">
        <f>_xlfn.XLOOKUP(D142,'Planificación 2026-1'!X:X,'Planificación 2026-1'!W:W)</f>
        <v>44407156</v>
      </c>
      <c r="D142" s="308" t="s">
        <v>350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30</v>
      </c>
      <c r="G142" s="304">
        <f>SUMIFS('Planificación 2026-1'!$S:$S,'Planificación 2026-1'!$X:$X,D142)</f>
        <v>30</v>
      </c>
      <c r="H142" s="433" t="s">
        <v>1352</v>
      </c>
      <c r="I142" s="433"/>
      <c r="J142" s="32"/>
    </row>
    <row r="143" spans="1:10">
      <c r="B143" s="32">
        <v>142</v>
      </c>
      <c r="C143" s="429">
        <f>_xlfn.XLOOKUP(D143,'Planificación 2026-1'!X:X,'Planificación 2026-1'!W:W)</f>
        <v>45629797</v>
      </c>
      <c r="D143" s="308" t="s">
        <v>351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3" t="s">
        <v>1352</v>
      </c>
      <c r="I143" s="433"/>
      <c r="J143" s="32"/>
    </row>
    <row r="144" spans="1:10">
      <c r="B144" s="32">
        <v>143</v>
      </c>
      <c r="C144" s="429">
        <f>_xlfn.XLOOKUP(D144,'Planificación 2026-1'!X:X,'Planificación 2026-1'!W:W)</f>
        <v>42781566</v>
      </c>
      <c r="D144" s="308" t="s">
        <v>353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3" t="s">
        <v>1352</v>
      </c>
      <c r="I144" s="433"/>
      <c r="J144" s="32"/>
    </row>
    <row r="145" spans="1:10">
      <c r="B145" s="32">
        <v>144</v>
      </c>
      <c r="C145" s="429">
        <f>_xlfn.XLOOKUP(D145,'Planificación 2026-1'!X:X,'Planificación 2026-1'!W:W)</f>
        <v>21882986</v>
      </c>
      <c r="D145" s="140" t="s">
        <v>354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3" t="s">
        <v>1352</v>
      </c>
      <c r="I145" s="433"/>
      <c r="J145" s="32"/>
    </row>
    <row r="146" spans="1:10">
      <c r="A146" s="201"/>
      <c r="B146" s="32">
        <v>145</v>
      </c>
      <c r="C146" s="429">
        <f>_xlfn.XLOOKUP(D146,'Planificación 2026-1'!X:X,'Planificación 2026-1'!W:W)</f>
        <v>21887837</v>
      </c>
      <c r="D146" s="140" t="s">
        <v>355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3" t="s">
        <v>1352</v>
      </c>
      <c r="I146" s="433"/>
      <c r="J146" s="32"/>
    </row>
    <row r="147" spans="1:10">
      <c r="B147" s="32">
        <v>146</v>
      </c>
      <c r="C147" s="429">
        <f>_xlfn.XLOOKUP(D147,'Planificación 2026-1'!X:X,'Planificación 2026-1'!W:W)</f>
        <v>21487056</v>
      </c>
      <c r="D147" s="308" t="s">
        <v>357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14</v>
      </c>
      <c r="G147" s="304">
        <f>SUMIFS('Planificación 2026-1'!$S:$S,'Planificación 2026-1'!$X:$X,D147)</f>
        <v>14</v>
      </c>
      <c r="H147" s="433" t="s">
        <v>1351</v>
      </c>
      <c r="I147" s="433"/>
      <c r="J147" s="32"/>
    </row>
    <row r="148" spans="1:10">
      <c r="B148" s="32">
        <v>147</v>
      </c>
      <c r="C148" s="429">
        <f>_xlfn.XLOOKUP(D148,'Planificación 2026-1'!X:X,'Planificación 2026-1'!W:W)</f>
        <v>21452959</v>
      </c>
      <c r="D148" s="140" t="s">
        <v>358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3" t="s">
        <v>1352</v>
      </c>
      <c r="I148" s="433"/>
      <c r="J148" s="32"/>
    </row>
    <row r="149" spans="1:10">
      <c r="B149" s="32">
        <v>148</v>
      </c>
      <c r="C149" s="429">
        <f>_xlfn.XLOOKUP(D149,'Planificación 2026-1'!X:X,'Planificación 2026-1'!W:W)</f>
        <v>45477699</v>
      </c>
      <c r="D149" s="10" t="s">
        <v>359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3" t="s">
        <v>1352</v>
      </c>
      <c r="I149" s="433"/>
      <c r="J149" s="32"/>
    </row>
    <row r="150" spans="1:10">
      <c r="B150" s="32">
        <v>149</v>
      </c>
      <c r="C150" s="429" t="e">
        <f>_xlfn.XLOOKUP(D150,'Planificación 2026-1'!X:X,'Planificación 2026-1'!W:W)</f>
        <v>#N/A</v>
      </c>
      <c r="D150" s="140" t="s">
        <v>1184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3" t="s">
        <v>1352</v>
      </c>
      <c r="I150" s="433"/>
      <c r="J150" s="32"/>
    </row>
    <row r="151" spans="1:10">
      <c r="B151" s="32">
        <v>150</v>
      </c>
      <c r="C151" s="429">
        <f>_xlfn.XLOOKUP(D151,'Planificación 2026-1'!X:X,'Planificación 2026-1'!W:W)</f>
        <v>45121977</v>
      </c>
      <c r="D151" s="140" t="s">
        <v>360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3" t="s">
        <v>1352</v>
      </c>
      <c r="I151" s="433"/>
      <c r="J151" s="32"/>
    </row>
    <row r="152" spans="1:10">
      <c r="B152" s="32">
        <v>151</v>
      </c>
      <c r="C152" s="429">
        <f>_xlfn.XLOOKUP(D152,'Planificación 2026-1'!X:X,'Planificación 2026-1'!W:W)</f>
        <v>40639051</v>
      </c>
      <c r="D152" s="10" t="s">
        <v>361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28</v>
      </c>
      <c r="G152" s="304">
        <f>SUMIFS('Planificación 2026-1'!$S:$S,'Planificación 2026-1'!$X:$X,D152)</f>
        <v>34</v>
      </c>
      <c r="H152" s="433" t="s">
        <v>1352</v>
      </c>
      <c r="I152" s="433"/>
      <c r="J152" s="32"/>
    </row>
    <row r="153" spans="1:10">
      <c r="B153" s="32">
        <v>152</v>
      </c>
      <c r="C153" s="429">
        <f>_xlfn.XLOOKUP(D153,'Planificación 2026-1'!X:X,'Planificación 2026-1'!W:W)</f>
        <v>44866019</v>
      </c>
      <c r="D153" s="321" t="s">
        <v>362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4" t="s">
        <v>1370</v>
      </c>
      <c r="I153" s="61"/>
      <c r="J153" s="32"/>
    </row>
    <row r="154" spans="1:10">
      <c r="B154" s="32">
        <v>153</v>
      </c>
      <c r="C154" s="429">
        <f>_xlfn.XLOOKUP(D154,'Planificación 2026-1'!X:X,'Planificación 2026-1'!W:W)</f>
        <v>40930821</v>
      </c>
      <c r="D154" s="10" t="s">
        <v>363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33</v>
      </c>
      <c r="G154" s="304">
        <f>SUMIFS('Planificación 2026-1'!$S:$S,'Planificación 2026-1'!$X:$X,D154)</f>
        <v>33</v>
      </c>
      <c r="H154" s="433" t="s">
        <v>1352</v>
      </c>
      <c r="I154" s="433"/>
      <c r="J154" s="32"/>
    </row>
    <row r="155" spans="1:10">
      <c r="B155" s="32">
        <v>154</v>
      </c>
      <c r="C155" s="429">
        <f>_xlfn.XLOOKUP(D155,'Planificación 2026-1'!X:X,'Planificación 2026-1'!W:W)</f>
        <v>10860253</v>
      </c>
      <c r="D155" s="308" t="s">
        <v>365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3" t="s">
        <v>1352</v>
      </c>
      <c r="I155" s="433"/>
      <c r="J155" s="32"/>
    </row>
    <row r="156" spans="1:10">
      <c r="B156" s="32">
        <v>155</v>
      </c>
      <c r="C156" s="429">
        <f>_xlfn.XLOOKUP(D156,'Planificación 2026-1'!X:X,'Planificación 2026-1'!W:W)</f>
        <v>75928709</v>
      </c>
      <c r="D156" s="140" t="s">
        <v>366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3" t="s">
        <v>1352</v>
      </c>
      <c r="I156" s="433"/>
      <c r="J156" s="32"/>
    </row>
    <row r="157" spans="1:10">
      <c r="B157" s="32">
        <v>156</v>
      </c>
      <c r="C157" s="429">
        <f>_xlfn.XLOOKUP(D157,'Planificación 2026-1'!X:X,'Planificación 2026-1'!W:W)</f>
        <v>21882544</v>
      </c>
      <c r="D157" s="140" t="s">
        <v>367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3" t="s">
        <v>1352</v>
      </c>
      <c r="I157" s="433"/>
      <c r="J157" s="32"/>
    </row>
    <row r="158" spans="1:10">
      <c r="B158" s="32">
        <v>157</v>
      </c>
      <c r="C158" s="429">
        <f>_xlfn.XLOOKUP(D158,'Planificación 2026-1'!X:X,'Planificación 2026-1'!W:W)</f>
        <v>46406209</v>
      </c>
      <c r="D158" s="140" t="s">
        <v>368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3" t="s">
        <v>1352</v>
      </c>
      <c r="I158" s="433"/>
      <c r="J158" s="32"/>
    </row>
    <row r="159" spans="1:10">
      <c r="B159" s="32">
        <v>158</v>
      </c>
      <c r="C159" s="429">
        <f>_xlfn.XLOOKUP(D159,'Planificación 2026-1'!X:X,'Planificación 2026-1'!W:W)</f>
        <v>22291445</v>
      </c>
      <c r="D159" s="308" t="s">
        <v>369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3" t="s">
        <v>1352</v>
      </c>
      <c r="I159" s="433"/>
      <c r="J159" s="32"/>
    </row>
    <row r="160" spans="1:10">
      <c r="B160" s="32">
        <v>159</v>
      </c>
      <c r="C160" s="429">
        <f>_xlfn.XLOOKUP(D160,'Planificación 2026-1'!X:X,'Planificación 2026-1'!W:W)</f>
        <v>73213273</v>
      </c>
      <c r="D160" s="140" t="s">
        <v>370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31</v>
      </c>
      <c r="G160" s="304">
        <f>SUMIFS('Planificación 2026-1'!$S:$S,'Planificación 2026-1'!$X:$X,D160)</f>
        <v>31</v>
      </c>
      <c r="H160" s="434" t="s">
        <v>1371</v>
      </c>
      <c r="I160" s="433"/>
      <c r="J160" s="32"/>
    </row>
    <row r="161" spans="2:10">
      <c r="B161" s="32">
        <v>160</v>
      </c>
      <c r="C161" s="429">
        <f>_xlfn.XLOOKUP(D161,'Planificación 2026-1'!X:X,'Planificación 2026-1'!W:W)</f>
        <v>44867656</v>
      </c>
      <c r="D161" s="10" t="s">
        <v>373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3" t="s">
        <v>1352</v>
      </c>
      <c r="I161" s="433"/>
      <c r="J161" s="32"/>
    </row>
    <row r="162" spans="2:10">
      <c r="B162" s="32">
        <v>161</v>
      </c>
      <c r="C162" s="429">
        <f>_xlfn.XLOOKUP(D162,'Planificación 2026-1'!X:X,'Planificación 2026-1'!W:W)</f>
        <v>9575456</v>
      </c>
      <c r="D162" s="308" t="s">
        <v>374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3" t="s">
        <v>1352</v>
      </c>
      <c r="I162" s="433"/>
      <c r="J162" s="32"/>
    </row>
    <row r="163" spans="2:10">
      <c r="B163" s="32">
        <v>162</v>
      </c>
      <c r="C163" s="429" t="e">
        <f>_xlfn.XLOOKUP(D163,'Planificación 2026-1'!X:X,'Planificación 2026-1'!W:W)</f>
        <v>#N/A</v>
      </c>
      <c r="D163" s="308" t="s">
        <v>1188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0</v>
      </c>
      <c r="G163" s="304">
        <f>SUMIFS('Planificación 2026-1'!$S:$S,'Planificación 2026-1'!$X:$X,D163)</f>
        <v>0</v>
      </c>
      <c r="H163" s="433" t="s">
        <v>1352</v>
      </c>
      <c r="I163" s="433"/>
      <c r="J163" s="32"/>
    </row>
    <row r="164" spans="2:10">
      <c r="B164" s="32">
        <v>163</v>
      </c>
      <c r="C164" s="429">
        <f>_xlfn.XLOOKUP(D164,'Planificación 2026-1'!X:X,'Planificación 2026-1'!W:W)</f>
        <v>21808913</v>
      </c>
      <c r="D164" s="320" t="s">
        <v>376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4" t="s">
        <v>1372</v>
      </c>
      <c r="I164" s="61"/>
      <c r="J164" s="32"/>
    </row>
    <row r="165" spans="2:10">
      <c r="B165" s="32">
        <v>164</v>
      </c>
      <c r="C165" s="429">
        <f>_xlfn.XLOOKUP(D165,'Planificación 2026-1'!X:X,'Planificación 2026-1'!W:W)</f>
        <v>21799101</v>
      </c>
      <c r="D165" s="320" t="s">
        <v>377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4" t="s">
        <v>1373</v>
      </c>
      <c r="I165" s="61"/>
      <c r="J165" s="32"/>
    </row>
    <row r="166" spans="2:10">
      <c r="B166" s="32">
        <v>165</v>
      </c>
      <c r="C166" s="429">
        <f>_xlfn.XLOOKUP(D166,'Planificación 2026-1'!X:X,'Planificación 2026-1'!W:W)</f>
        <v>41641661</v>
      </c>
      <c r="D166" s="140" t="s">
        <v>378</v>
      </c>
      <c r="E166" s="304">
        <f>SUMIFS('Planificación 2026-1'!$S:$S,'Planificación 2026-1'!$X:$X,D166,'Planificación 2026-1'!$I:$I,"&lt;=2")</f>
        <v>19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19</v>
      </c>
      <c r="H166" s="433" t="s">
        <v>1352</v>
      </c>
      <c r="I166" s="433"/>
      <c r="J166" s="32"/>
    </row>
    <row r="167" spans="2:10">
      <c r="B167" s="32">
        <v>166</v>
      </c>
      <c r="C167" s="429">
        <f>_xlfn.XLOOKUP(D167,'Planificación 2026-1'!X:X,'Planificación 2026-1'!W:W)</f>
        <v>45944273</v>
      </c>
      <c r="D167" s="140" t="s">
        <v>379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3" t="s">
        <v>1352</v>
      </c>
      <c r="I167" s="433"/>
      <c r="J167" s="32"/>
    </row>
    <row r="168" spans="2:10">
      <c r="B168" s="32">
        <v>167</v>
      </c>
      <c r="C168" s="429">
        <f>_xlfn.XLOOKUP(D168,'Planificación 2026-1'!X:X,'Planificación 2026-1'!W:W)</f>
        <v>7757185</v>
      </c>
      <c r="D168" s="140" t="s">
        <v>380</v>
      </c>
      <c r="E168" s="304">
        <f>SUMIFS('Planificación 2026-1'!$S:$S,'Planificación 2026-1'!$X:$X,D168,'Planificación 2026-1'!$I:$I,"&lt;=2")</f>
        <v>38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38</v>
      </c>
      <c r="H168" s="434" t="s">
        <v>1374</v>
      </c>
      <c r="I168" s="433"/>
      <c r="J168" s="32"/>
    </row>
    <row r="169" spans="2:10">
      <c r="B169" s="32">
        <v>168</v>
      </c>
      <c r="C169" s="429">
        <f>_xlfn.XLOOKUP(D169,'Planificación 2026-1'!X:X,'Planificación 2026-1'!W:W)</f>
        <v>21405273</v>
      </c>
      <c r="D169" s="10" t="s">
        <v>381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3" t="s">
        <v>1352</v>
      </c>
      <c r="I169" s="433"/>
      <c r="J169" s="32"/>
    </row>
    <row r="170" spans="2:10">
      <c r="B170" s="32">
        <v>169</v>
      </c>
      <c r="C170" s="429">
        <f>_xlfn.XLOOKUP(D170,'Planificación 2026-1'!X:X,'Planificación 2026-1'!W:W)</f>
        <v>21569878</v>
      </c>
      <c r="D170" s="311" t="s">
        <v>382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4" t="s">
        <v>1375</v>
      </c>
      <c r="I170" s="434"/>
      <c r="J170" s="32"/>
    </row>
    <row r="171" spans="2:10">
      <c r="B171" s="32">
        <v>170</v>
      </c>
      <c r="C171" s="429">
        <f>_xlfn.XLOOKUP(D171,'Planificación 2026-1'!X:X,'Planificación 2026-1'!W:W)</f>
        <v>21461459</v>
      </c>
      <c r="D171" s="10" t="s">
        <v>383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3" t="s">
        <v>1352</v>
      </c>
      <c r="I171" s="433"/>
      <c r="J171" s="32"/>
    </row>
    <row r="172" spans="2:10">
      <c r="B172" s="32">
        <v>171</v>
      </c>
      <c r="C172" s="429" t="e">
        <f>_xlfn.XLOOKUP(D172,'Planificación 2026-1'!X:X,'Planificación 2026-1'!W:W)</f>
        <v>#N/A</v>
      </c>
      <c r="D172" s="311" t="s">
        <v>1191</v>
      </c>
      <c r="E172" s="312">
        <f>SUMIFS('Planificación 2026-1'!$S:$S,'Planificación 2026-1'!$X:$X,D172,'Planificación 2026-1'!$I:$I,"&lt;=2")</f>
        <v>0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0</v>
      </c>
      <c r="H172" s="434" t="s">
        <v>1375</v>
      </c>
      <c r="I172" s="434"/>
      <c r="J172" s="32"/>
    </row>
    <row r="173" spans="2:10">
      <c r="B173" s="32">
        <v>172</v>
      </c>
      <c r="C173" s="429">
        <f>_xlfn.XLOOKUP(D173,'Planificación 2026-1'!X:X,'Planificación 2026-1'!W:W)</f>
        <v>45820772</v>
      </c>
      <c r="D173" s="308" t="s">
        <v>384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3" t="s">
        <v>1352</v>
      </c>
      <c r="I173" s="433"/>
      <c r="J173" s="32"/>
    </row>
    <row r="174" spans="2:10">
      <c r="B174" s="32">
        <v>173</v>
      </c>
      <c r="C174" s="429">
        <f>_xlfn.XLOOKUP(D174,'Planificación 2026-1'!X:X,'Planificación 2026-1'!W:W)</f>
        <v>70768072</v>
      </c>
      <c r="D174" s="140" t="s">
        <v>385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3" t="s">
        <v>1352</v>
      </c>
      <c r="I174" s="433"/>
      <c r="J174" s="32"/>
    </row>
    <row r="175" spans="2:10">
      <c r="B175" s="32">
        <v>174</v>
      </c>
      <c r="C175" s="429">
        <f>_xlfn.XLOOKUP(D175,'Planificación 2026-1'!X:X,'Planificación 2026-1'!W:W)</f>
        <v>70107322</v>
      </c>
      <c r="D175" s="26" t="s">
        <v>388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26</v>
      </c>
      <c r="G175" s="333">
        <f>SUMIFS('Planificación 2026-1'!$S:$S,'Planificación 2026-1'!$X:$X,D175)</f>
        <v>26</v>
      </c>
      <c r="H175" s="434" t="s">
        <v>1376</v>
      </c>
      <c r="I175" s="61"/>
      <c r="J175" s="32"/>
    </row>
    <row r="176" spans="2:10">
      <c r="B176" s="32">
        <v>175</v>
      </c>
      <c r="C176" s="429">
        <f>_xlfn.XLOOKUP(D176,'Planificación 2026-1'!X:X,'Planificación 2026-1'!W:W)</f>
        <v>10526690</v>
      </c>
      <c r="D176" s="140" t="s">
        <v>389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3" t="s">
        <v>1352</v>
      </c>
      <c r="I176" s="433"/>
      <c r="J176" s="32"/>
    </row>
    <row r="177" spans="1:10">
      <c r="A177" s="201"/>
      <c r="B177" s="32">
        <v>176</v>
      </c>
      <c r="C177" s="429">
        <f>_xlfn.XLOOKUP(D177,'Planificación 2026-1'!X:X,'Planificación 2026-1'!W:W)</f>
        <v>21422320</v>
      </c>
      <c r="D177" s="140" t="s">
        <v>390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3" t="s">
        <v>1352</v>
      </c>
      <c r="I177" s="433"/>
      <c r="J177" s="32"/>
    </row>
    <row r="178" spans="1:10">
      <c r="B178" s="32">
        <v>177</v>
      </c>
      <c r="C178" s="429" t="e">
        <f>_xlfn.XLOOKUP(D178,'Planificación 2026-1'!X:X,'Planificación 2026-1'!W:W)</f>
        <v>#N/A</v>
      </c>
      <c r="D178" s="308" t="s">
        <v>1192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0</v>
      </c>
      <c r="G178" s="304">
        <f>SUMIFS('Planificación 2026-1'!$S:$S,'Planificación 2026-1'!$X:$X,D178)</f>
        <v>0</v>
      </c>
      <c r="H178" s="433" t="s">
        <v>1352</v>
      </c>
      <c r="I178" s="433"/>
      <c r="J178" s="32"/>
    </row>
    <row r="179" spans="1:10">
      <c r="B179" s="32">
        <v>178</v>
      </c>
      <c r="C179" s="429">
        <f>_xlfn.XLOOKUP(D179,'Planificación 2026-1'!X:X,'Planificación 2026-1'!W:W)</f>
        <v>41628245</v>
      </c>
      <c r="D179" s="319" t="s">
        <v>393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4" t="s">
        <v>1377</v>
      </c>
      <c r="I179" s="61"/>
      <c r="J179" s="32"/>
    </row>
    <row r="180" spans="1:10">
      <c r="B180" s="32">
        <v>179</v>
      </c>
      <c r="C180" s="429">
        <f>_xlfn.XLOOKUP(D180,'Planificación 2026-1'!X:X,'Planificación 2026-1'!W:W)</f>
        <v>20048536</v>
      </c>
      <c r="D180" s="140" t="s">
        <v>394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20</v>
      </c>
      <c r="G180" s="304">
        <f>SUMIFS('Planificación 2026-1'!$S:$S,'Planificación 2026-1'!$X:$X,D180)</f>
        <v>20</v>
      </c>
      <c r="H180" s="433" t="s">
        <v>1352</v>
      </c>
      <c r="I180" s="433"/>
      <c r="J180" s="32"/>
    </row>
    <row r="181" spans="1:10">
      <c r="B181" s="32">
        <v>180</v>
      </c>
      <c r="C181" s="429">
        <f>_xlfn.XLOOKUP(D181,'Planificación 2026-1'!X:X,'Planificación 2026-1'!W:W)</f>
        <v>21819720</v>
      </c>
      <c r="D181" s="320" t="s">
        <v>395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4" t="s">
        <v>1378</v>
      </c>
      <c r="I181" s="61"/>
      <c r="J181" s="32"/>
    </row>
    <row r="182" spans="1:10">
      <c r="B182" s="32">
        <v>181</v>
      </c>
      <c r="C182" s="429">
        <f>_xlfn.XLOOKUP(D182,'Planificación 2026-1'!X:X,'Planificación 2026-1'!W:W)</f>
        <v>22096438</v>
      </c>
      <c r="D182" s="140" t="s">
        <v>397</v>
      </c>
      <c r="E182" s="304">
        <f>SUMIFS('Planificación 2026-1'!$S:$S,'Planificación 2026-1'!$X:$X,D182,'Planificación 2026-1'!$I:$I,"&lt;=2")</f>
        <v>38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38</v>
      </c>
      <c r="H182" s="433" t="s">
        <v>1379</v>
      </c>
      <c r="I182" s="433"/>
      <c r="J182" s="32"/>
    </row>
    <row r="183" spans="1:10">
      <c r="B183" s="32">
        <v>182</v>
      </c>
      <c r="C183" s="429">
        <f>_xlfn.XLOOKUP(D183,'Planificación 2026-1'!X:X,'Planificación 2026-1'!W:W)</f>
        <v>22520828</v>
      </c>
      <c r="D183" s="140" t="s">
        <v>398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3" t="s">
        <v>1352</v>
      </c>
      <c r="I183" s="433"/>
      <c r="J183" s="32"/>
    </row>
    <row r="184" spans="1:10">
      <c r="B184" s="32">
        <v>183</v>
      </c>
      <c r="C184" s="429" t="e">
        <f>_xlfn.XLOOKUP(D184,'Planificación 2026-1'!X:X,'Planificación 2026-1'!W:W)</f>
        <v>#N/A</v>
      </c>
      <c r="D184" s="10" t="s">
        <v>1193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3" t="s">
        <v>1352</v>
      </c>
      <c r="I184" s="433"/>
      <c r="J184" s="32"/>
    </row>
    <row r="185" spans="1:10">
      <c r="B185" s="32">
        <v>184</v>
      </c>
      <c r="C185" s="429">
        <f>_xlfn.XLOOKUP(D185,'Planificación 2026-1'!X:X,'Planificación 2026-1'!W:W)</f>
        <v>43920995</v>
      </c>
      <c r="D185" s="111" t="s">
        <v>399</v>
      </c>
      <c r="E185" s="304">
        <f>SUMIFS('Planificación 2026-1'!$S:$S,'Planificación 2026-1'!$X:$X,D185,'Planificación 2026-1'!$I:$I,"&lt;=2")</f>
        <v>6</v>
      </c>
      <c r="F185" s="304">
        <f>SUMIFS('Planificación 2026-1'!$S:$S,'Planificación 2026-1'!$X:$X,D185,'Planificación 2026-1'!$I:$I,"&gt;=3")</f>
        <v>6</v>
      </c>
      <c r="G185" s="304">
        <f>SUMIFS('Planificación 2026-1'!$S:$S,'Planificación 2026-1'!$X:$X,D185)</f>
        <v>12</v>
      </c>
      <c r="H185" s="433" t="s">
        <v>1352</v>
      </c>
      <c r="I185" s="433"/>
      <c r="J185" s="32"/>
    </row>
    <row r="186" spans="1:10">
      <c r="B186" s="32">
        <v>185</v>
      </c>
      <c r="C186" s="429">
        <f>_xlfn.XLOOKUP(D186,'Planificación 2026-1'!X:X,'Planificación 2026-1'!W:W)</f>
        <v>40572971</v>
      </c>
      <c r="D186" s="308" t="s">
        <v>400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3" t="s">
        <v>1352</v>
      </c>
      <c r="I186" s="433"/>
      <c r="J186" s="32"/>
    </row>
    <row r="187" spans="1:10">
      <c r="B187" s="32">
        <v>186</v>
      </c>
      <c r="C187" s="429">
        <f>_xlfn.XLOOKUP(D187,'Planificación 2026-1'!X:X,'Planificación 2026-1'!W:W)</f>
        <v>21534238</v>
      </c>
      <c r="D187" s="140" t="s">
        <v>401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3" t="s">
        <v>1352</v>
      </c>
      <c r="I187" s="433"/>
      <c r="J187" s="32"/>
    </row>
    <row r="188" spans="1:10">
      <c r="B188" s="32">
        <v>187</v>
      </c>
      <c r="C188" s="429">
        <f>_xlfn.XLOOKUP(D188,'Planificación 2026-1'!X:X,'Planificación 2026-1'!W:W)</f>
        <v>21558762</v>
      </c>
      <c r="D188" s="10" t="s">
        <v>402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3" t="s">
        <v>1352</v>
      </c>
      <c r="I188" s="433"/>
      <c r="J188" s="32"/>
    </row>
    <row r="189" spans="1:10">
      <c r="B189" s="32">
        <v>188</v>
      </c>
      <c r="C189" s="429">
        <f>_xlfn.XLOOKUP(D189,'Planificación 2026-1'!X:X,'Planificación 2026-1'!W:W)</f>
        <v>40572937</v>
      </c>
      <c r="D189" s="310" t="s">
        <v>403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3" t="s">
        <v>1352</v>
      </c>
      <c r="I189" s="433"/>
      <c r="J189" s="32"/>
    </row>
    <row r="190" spans="1:10">
      <c r="B190" s="32">
        <v>189</v>
      </c>
      <c r="C190" s="429">
        <f>_xlfn.XLOOKUP(D190,'Planificación 2026-1'!X:X,'Planificación 2026-1'!W:W)</f>
        <v>18135807</v>
      </c>
      <c r="D190" s="308" t="s">
        <v>404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3" t="s">
        <v>1352</v>
      </c>
      <c r="I190" s="433"/>
      <c r="J190" s="32"/>
    </row>
    <row r="191" spans="1:10">
      <c r="B191" s="32">
        <v>190</v>
      </c>
      <c r="C191" s="429">
        <f>_xlfn.XLOOKUP(D191,'Planificación 2026-1'!X:X,'Planificación 2026-1'!W:W)</f>
        <v>44360108</v>
      </c>
      <c r="D191" s="140" t="s">
        <v>405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3" t="s">
        <v>1352</v>
      </c>
      <c r="I191" s="433"/>
      <c r="J191" s="32"/>
    </row>
    <row r="192" spans="1:10">
      <c r="B192" s="32">
        <v>191</v>
      </c>
      <c r="C192" s="429">
        <f>_xlfn.XLOOKUP(D192,'Planificación 2026-1'!X:X,'Planificación 2026-1'!W:W)</f>
        <v>75375310</v>
      </c>
      <c r="D192" s="140" t="s">
        <v>406</v>
      </c>
      <c r="E192" s="304">
        <f>SUMIFS('Planificación 2026-1'!$S:$S,'Planificación 2026-1'!$X:$X,D192,'Planificación 2026-1'!$I:$I,"&lt;=2")</f>
        <v>30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30</v>
      </c>
      <c r="H192" s="433" t="s">
        <v>1352</v>
      </c>
      <c r="I192" s="433"/>
      <c r="J192" s="32"/>
    </row>
    <row r="193" spans="2:10">
      <c r="B193" s="32">
        <v>192</v>
      </c>
      <c r="C193" s="429">
        <f>_xlfn.XLOOKUP(D193,'Planificación 2026-1'!X:X,'Planificación 2026-1'!W:W)</f>
        <v>22309302</v>
      </c>
      <c r="D193" s="308" t="s">
        <v>407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3" t="s">
        <v>1352</v>
      </c>
      <c r="I193" s="433"/>
      <c r="J193" s="32"/>
    </row>
    <row r="194" spans="2:10">
      <c r="B194" s="32">
        <v>193</v>
      </c>
      <c r="C194" s="429" t="e">
        <f>_xlfn.XLOOKUP(D194,'Planificación 2026-1'!X:X,'Planificación 2026-1'!W:W)</f>
        <v>#N/A</v>
      </c>
      <c r="D194" s="140" t="s">
        <v>1195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1351</v>
      </c>
      <c r="I194" s="433"/>
      <c r="J194" s="32"/>
    </row>
    <row r="195" spans="2:10">
      <c r="B195" s="32">
        <v>194</v>
      </c>
      <c r="C195" s="429">
        <f>_xlfn.XLOOKUP(D195,'Planificación 2026-1'!X:X,'Planificación 2026-1'!W:W)</f>
        <v>21553238</v>
      </c>
      <c r="D195" s="140" t="s">
        <v>408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3" t="s">
        <v>1352</v>
      </c>
      <c r="I195" s="433"/>
      <c r="J195" s="32"/>
    </row>
    <row r="196" spans="2:10">
      <c r="B196" s="32">
        <v>195</v>
      </c>
      <c r="C196" s="429">
        <f>_xlfn.XLOOKUP(D196,'Planificación 2026-1'!X:X,'Planificación 2026-1'!W:W)</f>
        <v>41622614</v>
      </c>
      <c r="D196" s="10" t="s">
        <v>411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3" t="s">
        <v>1352</v>
      </c>
      <c r="I196" s="433"/>
      <c r="J196" s="32"/>
    </row>
    <row r="197" spans="2:10">
      <c r="B197" s="32">
        <v>196</v>
      </c>
      <c r="C197" s="429">
        <f>_xlfn.XLOOKUP(D197,'Planificación 2026-1'!X:X,'Planificación 2026-1'!W:W)</f>
        <v>43214430</v>
      </c>
      <c r="D197" s="140" t="s">
        <v>412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3" t="s">
        <v>1352</v>
      </c>
      <c r="I197" s="433"/>
      <c r="J197" s="32"/>
    </row>
    <row r="198" spans="2:10">
      <c r="B198" s="32">
        <v>197</v>
      </c>
      <c r="C198" s="429">
        <f>_xlfn.XLOOKUP(D198,'Planificación 2026-1'!X:X,'Planificación 2026-1'!W:W)</f>
        <v>40857567</v>
      </c>
      <c r="D198" s="308" t="s">
        <v>413</v>
      </c>
      <c r="E198" s="304">
        <f>SUMIFS('Planificación 2026-1'!$S:$S,'Planificación 2026-1'!$X:$X,D198,'Planificación 2026-1'!$I:$I,"&lt;=2")</f>
        <v>8</v>
      </c>
      <c r="F198" s="304">
        <f>SUMIFS('Planificación 2026-1'!$S:$S,'Planificación 2026-1'!$X:$X,D198,'Planificación 2026-1'!$I:$I,"&gt;=3")</f>
        <v>25</v>
      </c>
      <c r="G198" s="304">
        <f>SUMIFS('Planificación 2026-1'!$S:$S,'Planificación 2026-1'!$X:$X,D198)</f>
        <v>33</v>
      </c>
      <c r="H198" s="433" t="s">
        <v>1352</v>
      </c>
      <c r="I198" s="433"/>
      <c r="J198" s="32"/>
    </row>
    <row r="199" spans="2:10">
      <c r="B199" s="32">
        <v>198</v>
      </c>
      <c r="C199" s="429">
        <f>_xlfn.XLOOKUP(D199,'Planificación 2026-1'!X:X,'Planificación 2026-1'!W:W)</f>
        <v>45447624</v>
      </c>
      <c r="D199" s="140" t="s">
        <v>414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3" t="s">
        <v>1352</v>
      </c>
      <c r="I199" s="433"/>
      <c r="J199" s="32"/>
    </row>
    <row r="200" spans="2:10">
      <c r="B200" s="32">
        <v>199</v>
      </c>
      <c r="C200" s="429">
        <f>_xlfn.XLOOKUP(D200,'Planificación 2026-1'!X:X,'Planificación 2026-1'!W:W)</f>
        <v>42721030</v>
      </c>
      <c r="D200" s="28" t="s">
        <v>415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4" t="s">
        <v>1380</v>
      </c>
      <c r="I200" s="61"/>
      <c r="J200" s="32"/>
    </row>
    <row r="201" spans="2:10">
      <c r="B201" s="32">
        <v>200</v>
      </c>
      <c r="C201" s="429">
        <f>_xlfn.XLOOKUP(D201,'Planificación 2026-1'!X:X,'Planificación 2026-1'!W:W)</f>
        <v>45560291</v>
      </c>
      <c r="D201" s="140" t="s">
        <v>416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3" t="s">
        <v>1352</v>
      </c>
      <c r="I201" s="433"/>
      <c r="J201" s="32"/>
    </row>
    <row r="202" spans="2:10">
      <c r="B202" s="32">
        <v>201</v>
      </c>
      <c r="C202" s="429">
        <f>_xlfn.XLOOKUP(D202,'Planificación 2026-1'!X:X,'Planificación 2026-1'!W:W)</f>
        <v>70032054</v>
      </c>
      <c r="D202" s="140" t="s">
        <v>417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3" t="s">
        <v>1352</v>
      </c>
      <c r="I202" s="433"/>
      <c r="J202" s="32"/>
    </row>
    <row r="203" spans="2:10">
      <c r="B203" s="32">
        <v>202</v>
      </c>
      <c r="C203" s="429">
        <f>_xlfn.XLOOKUP(D203,'Planificación 2026-1'!X:X,'Planificación 2026-1'!W:W)</f>
        <v>72887149</v>
      </c>
      <c r="D203" s="308" t="s">
        <v>418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3" t="s">
        <v>1352</v>
      </c>
      <c r="I203" s="433"/>
      <c r="J203" s="32"/>
    </row>
    <row r="204" spans="2:10">
      <c r="B204" s="32">
        <v>203</v>
      </c>
      <c r="C204" s="429">
        <f>_xlfn.XLOOKUP(D204,'Planificación 2026-1'!X:X,'Planificación 2026-1'!W:W)</f>
        <v>21533395</v>
      </c>
      <c r="D204" s="439" t="s">
        <v>420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3" t="s">
        <v>1352</v>
      </c>
      <c r="I204" s="433"/>
      <c r="J204" s="32"/>
    </row>
    <row r="205" spans="2:10">
      <c r="B205" s="32">
        <v>204</v>
      </c>
      <c r="C205" s="429">
        <f>_xlfn.XLOOKUP(D205,'Planificación 2026-1'!X:X,'Planificación 2026-1'!W:W)</f>
        <v>21788742</v>
      </c>
      <c r="D205" s="140" t="s">
        <v>421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3" t="s">
        <v>1352</v>
      </c>
      <c r="I205" s="433"/>
      <c r="J205" s="32"/>
    </row>
    <row r="206" spans="2:10">
      <c r="B206" s="32">
        <v>205</v>
      </c>
      <c r="C206" s="429">
        <f>_xlfn.XLOOKUP(D206,'Planificación 2026-1'!X:X,'Planificación 2026-1'!W:W)</f>
        <v>45475173</v>
      </c>
      <c r="D206" s="140" t="s">
        <v>422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17</v>
      </c>
      <c r="G206" s="304">
        <f>SUMIFS('Planificación 2026-1'!$S:$S,'Planificación 2026-1'!$X:$X,D206)</f>
        <v>17</v>
      </c>
      <c r="H206" s="433" t="s">
        <v>1352</v>
      </c>
      <c r="I206" s="433"/>
      <c r="J206" s="32"/>
    </row>
    <row r="207" spans="2:10">
      <c r="B207" s="32">
        <v>206</v>
      </c>
      <c r="C207" s="429">
        <f>_xlfn.XLOOKUP(D207,'Planificación 2026-1'!X:X,'Planificación 2026-1'!W:W)</f>
        <v>43728005</v>
      </c>
      <c r="D207" s="140" t="s">
        <v>423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3" t="s">
        <v>1352</v>
      </c>
      <c r="I207" s="433"/>
      <c r="J207" s="32"/>
    </row>
    <row r="208" spans="2:10">
      <c r="B208" s="32">
        <v>207</v>
      </c>
      <c r="C208" s="429">
        <f>_xlfn.XLOOKUP(D208,'Planificación 2026-1'!X:X,'Planificación 2026-1'!W:W)</f>
        <v>21400786</v>
      </c>
      <c r="D208" s="140" t="s">
        <v>424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3" t="s">
        <v>1352</v>
      </c>
      <c r="I208" s="433"/>
      <c r="J208" s="32"/>
    </row>
    <row r="209" spans="2:10">
      <c r="B209" s="32">
        <v>208</v>
      </c>
      <c r="C209" s="429" t="e">
        <f>_xlfn.XLOOKUP(D209,'Planificación 2026-1'!X:X,'Planificación 2026-1'!W:W)</f>
        <v>#N/A</v>
      </c>
      <c r="D209" s="439" t="s">
        <v>1199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3" t="s">
        <v>1352</v>
      </c>
      <c r="I209" s="433"/>
      <c r="J209" s="32"/>
    </row>
    <row r="210" spans="2:10">
      <c r="B210" s="32">
        <v>209</v>
      </c>
      <c r="C210" s="429">
        <f>_xlfn.XLOOKUP(D210,'Planificación 2026-1'!X:X,'Planificación 2026-1'!W:W)</f>
        <v>21561913</v>
      </c>
      <c r="D210" s="140" t="s">
        <v>426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3" t="s">
        <v>1352</v>
      </c>
      <c r="I210" s="433"/>
      <c r="J210" s="32"/>
    </row>
    <row r="211" spans="2:10">
      <c r="B211" s="32">
        <v>210</v>
      </c>
      <c r="C211" s="429">
        <f>_xlfn.XLOOKUP(D211,'Planificación 2026-1'!X:X,'Planificación 2026-1'!W:W)</f>
        <v>15764680</v>
      </c>
      <c r="D211" s="308" t="s">
        <v>427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3" t="s">
        <v>1352</v>
      </c>
      <c r="I211" s="433"/>
      <c r="J211" s="32"/>
    </row>
    <row r="212" spans="2:10">
      <c r="B212" s="32">
        <v>211</v>
      </c>
      <c r="C212" s="429">
        <f>_xlfn.XLOOKUP(D212,'Planificación 2026-1'!X:X,'Planificación 2026-1'!W:W)</f>
        <v>46614264</v>
      </c>
      <c r="D212" s="311" t="s">
        <v>428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4" t="s">
        <v>1375</v>
      </c>
      <c r="I212" s="434"/>
      <c r="J212" s="32"/>
    </row>
    <row r="213" spans="2:10">
      <c r="B213" s="32">
        <v>212</v>
      </c>
      <c r="C213" s="429">
        <f>_xlfn.XLOOKUP(D213,'Planificación 2026-1'!X:X,'Planificación 2026-1'!W:W)</f>
        <v>43471072</v>
      </c>
      <c r="D213" s="140" t="s">
        <v>429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3" t="s">
        <v>1352</v>
      </c>
      <c r="I213" s="433"/>
      <c r="J213" s="32"/>
    </row>
    <row r="214" spans="2:10">
      <c r="B214" s="32">
        <v>213</v>
      </c>
      <c r="C214" s="429">
        <f>_xlfn.XLOOKUP(D214,'Planificación 2026-1'!X:X,'Planificación 2026-1'!W:W)</f>
        <v>21807106</v>
      </c>
      <c r="D214" s="320" t="s">
        <v>430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4" t="s">
        <v>1381</v>
      </c>
      <c r="I214" s="61"/>
      <c r="J214" s="32"/>
    </row>
    <row r="215" spans="2:10">
      <c r="B215" s="32">
        <v>214</v>
      </c>
      <c r="C215" s="429">
        <f>_xlfn.XLOOKUP(D215,'Planificación 2026-1'!X:X,'Planificación 2026-1'!W:W)</f>
        <v>43753047</v>
      </c>
      <c r="D215" s="140" t="s">
        <v>431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3" t="s">
        <v>1352</v>
      </c>
      <c r="I215" s="433"/>
      <c r="J215" s="32"/>
    </row>
    <row r="216" spans="2:10">
      <c r="B216" s="32">
        <v>215</v>
      </c>
      <c r="C216" s="429">
        <f>_xlfn.XLOOKUP(D216,'Planificación 2026-1'!X:X,'Planificación 2026-1'!W:W)</f>
        <v>41282651</v>
      </c>
      <c r="D216" s="308" t="s">
        <v>432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3" t="s">
        <v>1352</v>
      </c>
      <c r="I216" s="433"/>
      <c r="J216" s="32"/>
    </row>
    <row r="217" spans="2:10">
      <c r="B217" s="32">
        <v>216</v>
      </c>
      <c r="C217" s="429" t="e">
        <f>_xlfn.XLOOKUP(D217,'Planificación 2026-1'!X:X,'Planificación 2026-1'!W:W)</f>
        <v>#N/A</v>
      </c>
      <c r="D217" s="319" t="s">
        <v>1166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1351</v>
      </c>
      <c r="I217" s="433"/>
      <c r="J217" s="32"/>
    </row>
    <row r="218" spans="2:10">
      <c r="B218" s="32">
        <v>217</v>
      </c>
      <c r="C218" s="429">
        <f>_xlfn.XLOOKUP(D218,'Planificación 2026-1'!X:X,'Planificación 2026-1'!W:W)</f>
        <v>6160287</v>
      </c>
      <c r="D218" s="311" t="s">
        <v>234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4" t="s">
        <v>1358</v>
      </c>
      <c r="I218" s="434"/>
      <c r="J218" s="32"/>
    </row>
    <row r="219" spans="2:10">
      <c r="B219" s="32">
        <v>218</v>
      </c>
      <c r="C219" s="429">
        <f>_xlfn.XLOOKUP(D219,'Planificación 2026-1'!X:X,'Planificación 2026-1'!W:W)</f>
        <v>15727165</v>
      </c>
      <c r="D219" s="140" t="s">
        <v>236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3" t="s">
        <v>1352</v>
      </c>
      <c r="I219" s="433"/>
      <c r="J219" s="32"/>
    </row>
    <row r="220" spans="2:10">
      <c r="B220" s="32">
        <v>219</v>
      </c>
      <c r="C220" s="429">
        <f>_xlfn.XLOOKUP(D220,'Planificación 2026-1'!X:X,'Planificación 2026-1'!W:W)</f>
        <v>41485219</v>
      </c>
      <c r="D220" s="319" t="s">
        <v>244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1351</v>
      </c>
      <c r="I220" s="433"/>
      <c r="J220" s="32"/>
    </row>
    <row r="221" spans="2:10">
      <c r="B221" s="32">
        <v>220</v>
      </c>
      <c r="C221" s="429">
        <f>_xlfn.XLOOKUP(D221,'Planificación 2026-1'!X:X,'Planificación 2026-1'!W:W)</f>
        <v>32111220</v>
      </c>
      <c r="D221" s="140" t="s">
        <v>254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3" t="s">
        <v>1352</v>
      </c>
      <c r="I221" s="433"/>
      <c r="J221" s="32"/>
    </row>
    <row r="222" spans="2:10">
      <c r="B222" s="32">
        <v>221</v>
      </c>
      <c r="C222" s="429">
        <f>_xlfn.XLOOKUP(D222,'Planificación 2026-1'!X:X,'Planificación 2026-1'!W:W)</f>
        <v>40965725</v>
      </c>
      <c r="D222" s="319" t="s">
        <v>255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3" t="s">
        <v>1351</v>
      </c>
      <c r="I222" s="433"/>
      <c r="J222" s="32"/>
    </row>
    <row r="223" spans="2:10">
      <c r="B223" s="32">
        <v>222</v>
      </c>
      <c r="C223" s="429">
        <f>_xlfn.XLOOKUP(D223,'Planificación 2026-1'!X:X,'Planificación 2026-1'!W:W)</f>
        <v>15586796</v>
      </c>
      <c r="D223" s="140" t="s">
        <v>274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3" t="s">
        <v>1352</v>
      </c>
      <c r="I223" s="433"/>
      <c r="J223" s="32"/>
    </row>
    <row r="224" spans="2:10">
      <c r="B224" s="32">
        <v>223</v>
      </c>
      <c r="C224" s="429">
        <f>_xlfn.XLOOKUP(D224,'Planificación 2026-1'!X:X,'Planificación 2026-1'!W:W)</f>
        <v>15733131</v>
      </c>
      <c r="D224" s="140" t="s">
        <v>276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3" t="s">
        <v>1352</v>
      </c>
      <c r="I224" s="433"/>
      <c r="J224" s="32"/>
    </row>
    <row r="225" spans="2:10">
      <c r="B225" s="32">
        <v>224</v>
      </c>
      <c r="C225" s="429" t="e">
        <f>_xlfn.XLOOKUP(D225,'Planificación 2026-1'!X:X,'Planificación 2026-1'!W:W)</f>
        <v>#N/A</v>
      </c>
      <c r="D225" s="140" t="s">
        <v>530</v>
      </c>
      <c r="E225" s="304">
        <f>SUMIFS('Planificación 2026-1'!$S:$S,'Planificación 2026-1'!$X:$X,D225,'Planificación 2026-1'!$I:$I,"&lt;=2")</f>
        <v>0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0</v>
      </c>
      <c r="H225" s="433" t="s">
        <v>1352</v>
      </c>
      <c r="I225" s="433"/>
      <c r="J225" s="32"/>
    </row>
    <row r="226" spans="2:10">
      <c r="B226" s="32">
        <v>225</v>
      </c>
      <c r="C226" s="429">
        <f>_xlfn.XLOOKUP(D226,'Planificación 2026-1'!X:X,'Planificación 2026-1'!W:W)</f>
        <v>15722656</v>
      </c>
      <c r="D226" s="140" t="s">
        <v>288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3" t="s">
        <v>1352</v>
      </c>
      <c r="I226" s="433"/>
      <c r="J226" s="32"/>
    </row>
    <row r="227" spans="2:10">
      <c r="B227" s="32">
        <v>226</v>
      </c>
      <c r="C227" s="429">
        <f>_xlfn.XLOOKUP(D227,'Planificación 2026-1'!X:X,'Planificación 2026-1'!W:W)</f>
        <v>15617206</v>
      </c>
      <c r="D227" s="140" t="s">
        <v>291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3" t="s">
        <v>1352</v>
      </c>
      <c r="I227" s="433"/>
      <c r="J227" s="32"/>
    </row>
    <row r="228" spans="2:10">
      <c r="B228" s="32">
        <v>227</v>
      </c>
      <c r="C228" s="429" t="e">
        <f>_xlfn.XLOOKUP(D228,'Planificación 2026-1'!X:X,'Planificación 2026-1'!W:W)</f>
        <v>#N/A</v>
      </c>
      <c r="D228" s="140" t="s">
        <v>1178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3" t="s">
        <v>1352</v>
      </c>
      <c r="I228" s="433"/>
      <c r="J228" s="32"/>
    </row>
    <row r="229" spans="2:10">
      <c r="B229" s="32">
        <v>228</v>
      </c>
      <c r="C229" s="429">
        <f>_xlfn.XLOOKUP(D229,'Planificación 2026-1'!X:X,'Planificación 2026-1'!W:W)</f>
        <v>10552634</v>
      </c>
      <c r="D229" s="140" t="s">
        <v>331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3" t="s">
        <v>1352</v>
      </c>
      <c r="I229" s="433"/>
      <c r="J229" s="32"/>
    </row>
    <row r="230" spans="2:10">
      <c r="B230" s="32">
        <v>229</v>
      </c>
      <c r="C230" s="429">
        <f>_xlfn.XLOOKUP(D230,'Planificación 2026-1'!X:X,'Planificación 2026-1'!W:W)</f>
        <v>21869228</v>
      </c>
      <c r="D230" s="140" t="s">
        <v>356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3" t="s">
        <v>1352</v>
      </c>
      <c r="I230" s="433"/>
      <c r="J230" s="32"/>
    </row>
    <row r="231" spans="2:10">
      <c r="B231" s="32">
        <v>230</v>
      </c>
      <c r="C231" s="429">
        <f>_xlfn.XLOOKUP(D231,'Planificación 2026-1'!X:X,'Planificación 2026-1'!W:W)</f>
        <v>15863203</v>
      </c>
      <c r="D231" s="140" t="s">
        <v>364</v>
      </c>
      <c r="E231" s="304">
        <f>SUMIFS('Planificación 2026-1'!$S:$S,'Planificación 2026-1'!$X:$X,D231,'Planificación 2026-1'!$I:$I,"&lt;=2")</f>
        <v>20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20</v>
      </c>
      <c r="H231" s="433" t="s">
        <v>1352</v>
      </c>
      <c r="I231" s="433"/>
      <c r="J231" s="32"/>
    </row>
    <row r="232" spans="2:10">
      <c r="B232" s="32">
        <v>231</v>
      </c>
      <c r="C232" s="429">
        <f>_xlfn.XLOOKUP(D232,'Planificación 2026-1'!X:X,'Planificación 2026-1'!W:W)</f>
        <v>21882745</v>
      </c>
      <c r="D232" s="140" t="s">
        <v>371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3" t="s">
        <v>1352</v>
      </c>
      <c r="I232" s="433"/>
      <c r="J232" s="32"/>
    </row>
    <row r="233" spans="2:10">
      <c r="B233" s="32">
        <v>232</v>
      </c>
      <c r="C233" s="429">
        <f>_xlfn.XLOOKUP(D233,'Planificación 2026-1'!X:X,'Planificación 2026-1'!W:W)</f>
        <v>41678332</v>
      </c>
      <c r="D233" s="140" t="s">
        <v>372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3" t="s">
        <v>1352</v>
      </c>
      <c r="I233" s="433"/>
      <c r="J233" s="32"/>
    </row>
    <row r="234" spans="2:10">
      <c r="B234" s="32">
        <v>233</v>
      </c>
      <c r="C234" s="429">
        <f>_xlfn.XLOOKUP(D234,'Planificación 2026-1'!X:X,'Planificación 2026-1'!W:W)</f>
        <v>18858531</v>
      </c>
      <c r="D234" s="140" t="s">
        <v>375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3" t="s">
        <v>1351</v>
      </c>
      <c r="I234" s="433"/>
      <c r="J234" s="32"/>
    </row>
    <row r="235" spans="2:10">
      <c r="B235" s="32">
        <v>234</v>
      </c>
      <c r="C235" s="429">
        <f>_xlfn.XLOOKUP(D235,'Planificación 2026-1'!X:X,'Planificación 2026-1'!W:W)</f>
        <v>15615916</v>
      </c>
      <c r="D235" s="140" t="s">
        <v>386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3" t="s">
        <v>1352</v>
      </c>
      <c r="I235" s="433"/>
      <c r="J235" s="32"/>
    </row>
    <row r="236" spans="2:10">
      <c r="B236" s="32">
        <v>235</v>
      </c>
      <c r="C236" s="429">
        <f>_xlfn.XLOOKUP(D236,'Planificación 2026-1'!X:X,'Planificación 2026-1'!W:W)</f>
        <v>43529608</v>
      </c>
      <c r="D236" s="140" t="s">
        <v>387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5" t="s">
        <v>1351</v>
      </c>
      <c r="I236" s="435"/>
      <c r="J236" s="32"/>
    </row>
    <row r="237" spans="2:10">
      <c r="B237" s="32">
        <v>236</v>
      </c>
      <c r="C237" s="429">
        <f>_xlfn.XLOOKUP(D237,'Planificación 2026-1'!X:X,'Planificación 2026-1'!W:W)</f>
        <v>44565506</v>
      </c>
      <c r="D237" s="140" t="s">
        <v>391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1351</v>
      </c>
      <c r="I237" s="433"/>
      <c r="J237" s="32"/>
    </row>
    <row r="238" spans="2:10">
      <c r="B238" s="32">
        <v>237</v>
      </c>
      <c r="C238" s="429">
        <f>_xlfn.XLOOKUP(D238,'Planificación 2026-1'!X:X,'Planificación 2026-1'!W:W)</f>
        <v>40475054</v>
      </c>
      <c r="D238" s="140" t="s">
        <v>392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1352</v>
      </c>
      <c r="I238" s="433"/>
      <c r="J238" s="32"/>
    </row>
    <row r="239" spans="2:10">
      <c r="B239" s="32">
        <v>238</v>
      </c>
      <c r="C239" s="429">
        <f>_xlfn.XLOOKUP(D239,'Planificación 2026-1'!X:X,'Planificación 2026-1'!W:W)</f>
        <v>21870533</v>
      </c>
      <c r="D239" s="319" t="s">
        <v>396</v>
      </c>
      <c r="E239" s="304">
        <f>SUMIFS('Planificación 2026-1'!$S:$S,'Planificación 2026-1'!$X:$X,D239,'Planificación 2026-1'!$I:$I,"&lt;=2")</f>
        <v>37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37</v>
      </c>
      <c r="H239" s="58" t="s">
        <v>1351</v>
      </c>
      <c r="I239" s="433"/>
      <c r="J239" s="32"/>
    </row>
    <row r="240" spans="2:10">
      <c r="B240" s="32">
        <v>239</v>
      </c>
      <c r="C240" s="429" t="e">
        <f>_xlfn.XLOOKUP(D240,'Planificación 2026-1'!X:X,'Planificación 2026-1'!W:W)</f>
        <v>#N/A</v>
      </c>
      <c r="D240" s="319" t="s">
        <v>1200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1351</v>
      </c>
      <c r="I240" s="433"/>
      <c r="J240" s="32"/>
    </row>
    <row r="241" spans="2:10">
      <c r="B241" s="32">
        <v>240</v>
      </c>
      <c r="C241" s="429">
        <f>_xlfn.XLOOKUP(D241,'Planificación 2026-1'!X:X,'Planificación 2026-1'!W:W)</f>
        <v>22275169</v>
      </c>
      <c r="D241" s="319" t="s">
        <v>410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1351</v>
      </c>
      <c r="I241" s="433"/>
      <c r="J241" s="32"/>
    </row>
    <row r="242" spans="2:10">
      <c r="B242" s="32">
        <v>241</v>
      </c>
      <c r="C242" s="429">
        <f>_xlfn.XLOOKUP(D242,'Planificación 2026-1'!X:X,'Planificación 2026-1'!W:W)</f>
        <v>15714311</v>
      </c>
      <c r="D242" s="140" t="s">
        <v>419</v>
      </c>
      <c r="E242" s="304">
        <f>SUMIFS('Planificación 2026-1'!$S:$S,'Planificación 2026-1'!$X:$X,D242,'Planificación 2026-1'!$I:$I,"&lt;=2")</f>
        <v>10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10</v>
      </c>
      <c r="H242" s="29" t="s">
        <v>1352</v>
      </c>
      <c r="I242" s="433"/>
      <c r="J242" s="32"/>
    </row>
    <row r="243" spans="2:10">
      <c r="B243" s="32">
        <v>242</v>
      </c>
      <c r="C243" s="429">
        <f>_xlfn.XLOOKUP(D243,'Planificación 2026-1'!X:X,'Planificación 2026-1'!W:W)</f>
        <v>47849946</v>
      </c>
      <c r="D243" s="334" t="s">
        <v>257</v>
      </c>
      <c r="E243" s="437">
        <f>SUMIFS('Planificación 2026-1'!$S:$S,'Planificación 2026-1'!$X:$X,D243,'Planificación 2026-1'!$I:$I,"&lt;=2")</f>
        <v>8</v>
      </c>
      <c r="F243" s="437">
        <f>SUMIFS('Planificación 2026-1'!$S:$S,'Planificación 2026-1'!$X:$X,D243,'Planificación 2026-1'!$I:$I,"&gt;=3")</f>
        <v>27</v>
      </c>
      <c r="G243" s="337">
        <f>SUMIFS('Planificación 2026-1'!$S:$S,'Planificación 2026-1'!$X:$X,D243)</f>
        <v>35</v>
      </c>
      <c r="H243" s="58" t="s">
        <v>1351</v>
      </c>
      <c r="I243" s="433"/>
      <c r="J243" s="32"/>
    </row>
    <row r="244" spans="2:10">
      <c r="B244" s="32">
        <v>243</v>
      </c>
      <c r="C244" s="429">
        <f>_xlfn.XLOOKUP(D244,'Planificación 2026-1'!X:X,'Planificación 2026-1'!W:W)</f>
        <v>42573866</v>
      </c>
      <c r="D244" s="122" t="s">
        <v>326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1382</v>
      </c>
      <c r="I244" s="61"/>
      <c r="J244" s="32"/>
    </row>
    <row r="245" spans="2:10">
      <c r="B245" s="32">
        <v>244</v>
      </c>
      <c r="C245" s="429">
        <f>_xlfn.XLOOKUP(D245,'Planificación 2026-1'!X:X,'Planificación 2026-1'!W:W)</f>
        <v>44893085</v>
      </c>
      <c r="D245" s="335" t="s">
        <v>409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25</v>
      </c>
      <c r="G245" s="338">
        <f>SUMIFS('Planificación 2026-1'!$S:$S,'Planificación 2026-1'!$X:$X,D245)</f>
        <v>38</v>
      </c>
      <c r="H245" s="29" t="s">
        <v>1351</v>
      </c>
      <c r="I245" s="433"/>
      <c r="J245" s="32"/>
    </row>
    <row r="246" spans="2:10">
      <c r="B246" s="32">
        <v>245</v>
      </c>
      <c r="C246" s="429">
        <f>_xlfn.XLOOKUP(D246,'Planificación 2026-1'!X:X,'Planificación 2026-1'!W:W)</f>
        <v>15580142</v>
      </c>
      <c r="D246" s="122" t="s">
        <v>352</v>
      </c>
      <c r="E246" s="436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1351</v>
      </c>
      <c r="I246" s="433"/>
      <c r="J246" s="32"/>
    </row>
  </sheetData>
  <autoFilter ref="C1:I246" xr:uid="{064A3321-019E-464A-8253-449019095D8F}"/>
  <conditionalFormatting sqref="D1:D1048576">
    <cfRule type="duplicateValues" dxfId="12" priority="263"/>
    <cfRule type="duplicateValues" dxfId="11" priority="264"/>
    <cfRule type="duplicateValues" dxfId="10" priority="265"/>
  </conditionalFormatting>
  <conditionalFormatting sqref="D19">
    <cfRule type="duplicateValues" dxfId="9" priority="15"/>
  </conditionalFormatting>
  <conditionalFormatting sqref="D25">
    <cfRule type="duplicateValues" dxfId="8" priority="14"/>
  </conditionalFormatting>
  <conditionalFormatting sqref="D217">
    <cfRule type="duplicateValues" dxfId="7" priority="13"/>
  </conditionalFormatting>
  <conditionalFormatting sqref="D218">
    <cfRule type="duplicateValues" dxfId="6" priority="12"/>
  </conditionalFormatting>
  <conditionalFormatting sqref="D219">
    <cfRule type="duplicateValues" dxfId="5" priority="11"/>
  </conditionalFormatting>
  <conditionalFormatting sqref="D220:D226">
    <cfRule type="duplicateValues" dxfId="4" priority="10"/>
  </conditionalFormatting>
  <conditionalFormatting sqref="D227:D237">
    <cfRule type="duplicateValues" dxfId="3" priority="38"/>
  </conditionalFormatting>
  <conditionalFormatting sqref="D238:D242">
    <cfRule type="duplicateValues" dxfId="2" priority="34"/>
  </conditionalFormatting>
  <conditionalFormatting sqref="D243">
    <cfRule type="duplicateValues" dxfId="1" priority="7"/>
  </conditionalFormatting>
  <conditionalFormatting sqref="D244:D246">
    <cfRule type="duplicateValues" dxfId="0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defaultRowHeight="1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>
      <c r="C1" s="127" t="s">
        <v>1157</v>
      </c>
      <c r="D1" s="120" t="s">
        <v>127</v>
      </c>
      <c r="E1" s="120" t="s">
        <v>1383</v>
      </c>
    </row>
    <row r="2" spans="3:6">
      <c r="C2" s="141" t="s">
        <v>198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>
      <c r="C3" s="141" t="s">
        <v>202</v>
      </c>
      <c r="D3" s="142">
        <f>SUMIF('Planificación 2026-1'!$X:$X,'HORAS DOCENTES'!C3,'Planificación 2026-1'!$S:$S)</f>
        <v>13</v>
      </c>
      <c r="E3" s="143" t="str">
        <f t="shared" ref="E3:E66" si="0">IF(AND(D3&gt;=30,D3&lt;=32),"TC",
IF(AND(D3&gt;=20,D3&lt;=29),"OBSERVADO",
IF(AND(D3&gt;=12,D3&lt;=19),"TP",
IF(AND(D3&gt;=0,D3&lt;=11),"OBSERVADO",
IF(AND(D3&gt;=33,D3&lt;=40),"OBSERVADO","")))))</f>
        <v>TP</v>
      </c>
    </row>
    <row r="4" spans="3:6">
      <c r="C4" s="141" t="s">
        <v>204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>
      <c r="C5" s="141" t="s">
        <v>206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>
      <c r="C6" s="141" t="s">
        <v>207</v>
      </c>
      <c r="D6" s="142">
        <f>SUMIF('Planificación 2026-1'!$X:$X,'HORAS DOCENTES'!C6,'Planificación 2026-1'!$S:$S)</f>
        <v>36</v>
      </c>
      <c r="E6" s="143" t="str">
        <f t="shared" si="0"/>
        <v>OBSERVADO</v>
      </c>
    </row>
    <row r="7" spans="3:6">
      <c r="C7" s="141" t="s">
        <v>208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>
      <c r="C8" s="141" t="s">
        <v>209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1384</v>
      </c>
    </row>
    <row r="9" spans="3:6">
      <c r="C9" s="141" t="s">
        <v>210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>
      <c r="C10" s="141" t="s">
        <v>211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>
      <c r="C11" s="141" t="s">
        <v>212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1385</v>
      </c>
    </row>
    <row r="12" spans="3:6">
      <c r="C12" s="141" t="s">
        <v>214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>
      <c r="C13" s="141" t="s">
        <v>215</v>
      </c>
      <c r="D13" s="142">
        <f>SUMIF('Planificación 2026-1'!$X:$X,'HORAS DOCENTES'!C13,'Planificación 2026-1'!$S:$S)</f>
        <v>28</v>
      </c>
      <c r="E13" s="143" t="str">
        <f t="shared" si="0"/>
        <v>OBSERVADO</v>
      </c>
    </row>
    <row r="14" spans="3:6">
      <c r="C14" s="141" t="s">
        <v>216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>
      <c r="C15" s="141" t="s">
        <v>217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>
      <c r="C16" s="141" t="s">
        <v>1165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>
      <c r="C17" s="32" t="s">
        <v>219</v>
      </c>
      <c r="D17" s="126">
        <f>SUMIF('Planificación 2026-1'!$X:$X,'HORAS DOCENTES'!C17,'Planificación 2026-1'!$S:$S)</f>
        <v>19</v>
      </c>
      <c r="E17" s="119" t="str">
        <f t="shared" si="0"/>
        <v>TP</v>
      </c>
    </row>
    <row r="18" spans="3:6">
      <c r="C18" s="32" t="s">
        <v>220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>
      <c r="C19" s="141" t="s">
        <v>221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>
      <c r="C20" s="32" t="s">
        <v>224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1386</v>
      </c>
    </row>
    <row r="21" spans="3:6">
      <c r="C21" s="128" t="s">
        <v>225</v>
      </c>
      <c r="D21" s="129">
        <f>SUMIF('Planificación 2026-1'!$X:$X,'HORAS DOCENTES'!C21,'Planificación 2026-1'!$S:$S)</f>
        <v>40</v>
      </c>
      <c r="E21" s="130" t="str">
        <f t="shared" si="0"/>
        <v>OBSERVADO</v>
      </c>
    </row>
    <row r="22" spans="3:6">
      <c r="C22" s="32" t="s">
        <v>227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>
      <c r="C23" s="128" t="s">
        <v>228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>
      <c r="C24" s="32" t="s">
        <v>229</v>
      </c>
      <c r="D24" s="126">
        <f>SUMIF('Planificación 2026-1'!$X:$X,'HORAS DOCENTES'!C24,'Planificación 2026-1'!$S:$S)</f>
        <v>16</v>
      </c>
      <c r="E24" s="119" t="str">
        <f t="shared" si="0"/>
        <v>TP</v>
      </c>
    </row>
    <row r="25" spans="3:6">
      <c r="C25" s="32" t="s">
        <v>231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>
      <c r="C26" s="32" t="s">
        <v>232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>
      <c r="C27" s="124" t="s">
        <v>233</v>
      </c>
      <c r="D27" s="131">
        <f>SUMIF('Planificación 2026-1'!$X:$X,'HORAS DOCENTES'!C27,'Planificación 2026-1'!$S:$S)</f>
        <v>30</v>
      </c>
      <c r="E27" s="132" t="str">
        <f t="shared" si="0"/>
        <v>TC</v>
      </c>
    </row>
    <row r="28" spans="3:6">
      <c r="C28" s="128" t="s">
        <v>235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>
      <c r="C29" s="32" t="s">
        <v>237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>
      <c r="C30" s="128" t="s">
        <v>238</v>
      </c>
      <c r="D30" s="129">
        <f>SUMIF('Planificación 2026-1'!$X:$X,'HORAS DOCENTES'!C30,'Planificación 2026-1'!$S:$S)</f>
        <v>26</v>
      </c>
      <c r="E30" s="130" t="str">
        <f t="shared" si="0"/>
        <v>OBSERVADO</v>
      </c>
    </row>
    <row r="31" spans="3:6">
      <c r="C31" s="32" t="s">
        <v>239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>
      <c r="C32" s="128" t="s">
        <v>240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>
      <c r="C33" s="32" t="s">
        <v>241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>
      <c r="C34" s="32" t="s">
        <v>242</v>
      </c>
      <c r="D34" s="126">
        <f>SUMIF('Planificación 2026-1'!$X:$X,'HORAS DOCENTES'!C34,'Planificación 2026-1'!$S:$S)</f>
        <v>19</v>
      </c>
      <c r="E34" s="119" t="str">
        <f t="shared" si="0"/>
        <v>TP</v>
      </c>
    </row>
    <row r="35" spans="3:5">
      <c r="C35" s="32" t="s">
        <v>243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>
      <c r="C36" s="32" t="s">
        <v>245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>
      <c r="C37" s="32" t="s">
        <v>246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>
      <c r="C38" s="128" t="s">
        <v>248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>
      <c r="C39" s="128" t="s">
        <v>249</v>
      </c>
      <c r="D39" s="129">
        <f>SUMIF('Planificación 2026-1'!$X:$X,'HORAS DOCENTES'!C39,'Planificación 2026-1'!$S:$S)</f>
        <v>38</v>
      </c>
      <c r="E39" s="130" t="str">
        <f t="shared" si="0"/>
        <v>OBSERVADO</v>
      </c>
    </row>
    <row r="40" spans="3:5">
      <c r="C40" s="32" t="s">
        <v>250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>
      <c r="C41" s="32" t="s">
        <v>251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>
      <c r="C42" s="32" t="s">
        <v>252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>
      <c r="C43" s="32" t="s">
        <v>1167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>
      <c r="C44" s="32" t="s">
        <v>256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>
      <c r="C45" s="32" t="s">
        <v>261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>
      <c r="C46" s="32" t="s">
        <v>263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>
      <c r="C47" s="32" t="s">
        <v>264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>
      <c r="C48" s="128" t="s">
        <v>265</v>
      </c>
      <c r="D48" s="129">
        <f>SUMIF('Planificación 2026-1'!$X:$X,'HORAS DOCENTES'!C48,'Planificación 2026-1'!$S:$S)</f>
        <v>39</v>
      </c>
      <c r="E48" s="130" t="str">
        <f t="shared" si="0"/>
        <v>OBSERVADO</v>
      </c>
    </row>
    <row r="49" spans="3:6">
      <c r="C49" s="128" t="s">
        <v>266</v>
      </c>
      <c r="D49" s="129">
        <f>SUMIF('Planificación 2026-1'!$X:$X,'HORAS DOCENTES'!C49,'Planificación 2026-1'!$S:$S)</f>
        <v>0</v>
      </c>
      <c r="E49" s="130" t="str">
        <f t="shared" si="0"/>
        <v>OBSERVADO</v>
      </c>
    </row>
    <row r="50" spans="3:6">
      <c r="C50" s="32" t="s">
        <v>268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>
      <c r="C51" s="128" t="s">
        <v>269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>
      <c r="C52" s="32" t="s">
        <v>270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>
      <c r="C53" s="32" t="s">
        <v>271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>
      <c r="C54" s="32" t="s">
        <v>275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>
      <c r="C55" s="137" t="s">
        <v>277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>
      <c r="C56" s="128" t="s">
        <v>278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>
      <c r="C57" s="128" t="s">
        <v>279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>
      <c r="C58" s="128" t="s">
        <v>280</v>
      </c>
      <c r="D58" s="129">
        <f>SUMIF('Planificación 2026-1'!$X:$X,'HORAS DOCENTES'!C58,'Planificación 2026-1'!$S:$S)</f>
        <v>34</v>
      </c>
      <c r="E58" s="130" t="str">
        <f t="shared" si="0"/>
        <v>OBSERVADO</v>
      </c>
      <c r="F58" t="s">
        <v>1387</v>
      </c>
    </row>
    <row r="59" spans="3:6">
      <c r="C59" s="128" t="s">
        <v>281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>
      <c r="C60" s="32" t="s">
        <v>283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>
      <c r="C61" s="128" t="s">
        <v>1172</v>
      </c>
      <c r="D61" s="129">
        <f>SUMIF('Planificación 2026-1'!$X:$X,'HORAS DOCENTES'!C61,'Planificación 2026-1'!$S:$S)</f>
        <v>0</v>
      </c>
      <c r="E61" s="130" t="str">
        <f t="shared" si="0"/>
        <v>OBSERVADO</v>
      </c>
    </row>
    <row r="62" spans="3:6">
      <c r="C62" s="32" t="s">
        <v>285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>
      <c r="C63" s="32" t="s">
        <v>287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>
      <c r="C64" s="32" t="s">
        <v>289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>
      <c r="C65" s="128" t="s">
        <v>290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>
      <c r="C66" s="128" t="s">
        <v>292</v>
      </c>
      <c r="D66" s="129">
        <f>SUMIF('Planificación 2026-1'!$X:$X,'HORAS DOCENTES'!C66,'Planificación 2026-1'!$S:$S)</f>
        <v>8</v>
      </c>
      <c r="E66" s="130" t="s">
        <v>1388</v>
      </c>
    </row>
    <row r="67" spans="3:5">
      <c r="C67" s="128" t="s">
        <v>293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>
      <c r="C68" s="32" t="s">
        <v>294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>
      <c r="C69" s="32" t="s">
        <v>295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>
      <c r="C70" s="124" t="s">
        <v>1174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>
      <c r="C71" s="32" t="s">
        <v>296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>
      <c r="C72" s="32" t="s">
        <v>1175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>
      <c r="C73" s="32" t="s">
        <v>299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>
      <c r="C74" s="32" t="s">
        <v>300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>
      <c r="C75" s="32" t="s">
        <v>305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>
      <c r="C76" s="128" t="s">
        <v>306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>
      <c r="C77" s="32" t="s">
        <v>307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>
      <c r="C78" s="32" t="s">
        <v>309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>
      <c r="C79" s="32" t="s">
        <v>310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>
      <c r="C80" s="32" t="s">
        <v>1177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>
      <c r="C81" s="32" t="s">
        <v>312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>
      <c r="C82" s="32" t="s">
        <v>313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>
      <c r="C83" s="32" t="s">
        <v>315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>
      <c r="C84" s="32" t="s">
        <v>316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>
      <c r="C85" s="124" t="s">
        <v>317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>
      <c r="C86" s="124" t="s">
        <v>318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>
      <c r="C87" s="32" t="s">
        <v>320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>
      <c r="C88" s="32" t="s">
        <v>321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>
      <c r="C89" s="32" t="s">
        <v>322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>
      <c r="C90" s="124" t="s">
        <v>1389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>
      <c r="C91" s="32" t="s">
        <v>325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>
      <c r="C92" s="32" t="s">
        <v>327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>
      <c r="C93" s="32" t="s">
        <v>328</v>
      </c>
      <c r="D93" s="126">
        <f>SUMIF('Planificación 2026-1'!$X:$X,'HORAS DOCENTES'!C93,'Planificación 2026-1'!$S:$S)</f>
        <v>26</v>
      </c>
      <c r="E93" s="119" t="str">
        <f t="shared" si="1"/>
        <v>OBSERVADO</v>
      </c>
    </row>
    <row r="94" spans="3:5">
      <c r="C94" s="32" t="s">
        <v>329</v>
      </c>
      <c r="D94" s="126">
        <f>SUMIF('Planificación 2026-1'!$X:$X,'HORAS DOCENTES'!C94,'Planificación 2026-1'!$S:$S)</f>
        <v>19</v>
      </c>
      <c r="E94" s="119" t="str">
        <f t="shared" si="1"/>
        <v>TP</v>
      </c>
    </row>
    <row r="95" spans="3:5">
      <c r="C95" s="32" t="s">
        <v>330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>
      <c r="C96" s="124" t="s">
        <v>332</v>
      </c>
      <c r="D96" s="131">
        <f>SUMIF('Planificación 2026-1'!$X:$X,'HORAS DOCENTES'!C96,'Planificación 2026-1'!$S:$S)</f>
        <v>30</v>
      </c>
      <c r="E96" s="132" t="str">
        <f t="shared" si="1"/>
        <v>TC</v>
      </c>
    </row>
    <row r="97" spans="3:5">
      <c r="C97" s="32" t="s">
        <v>333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>
      <c r="C98" s="32" t="s">
        <v>1183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>
      <c r="C99" s="32" t="s">
        <v>335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>
      <c r="C100" s="32" t="s">
        <v>336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>
      <c r="C101" s="32" t="s">
        <v>337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>
      <c r="C102" s="32" t="s">
        <v>338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>
      <c r="C103" s="32" t="s">
        <v>341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>
      <c r="C104" s="32" t="s">
        <v>342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>
      <c r="C105" s="32" t="s">
        <v>343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>
      <c r="C106" s="32" t="s">
        <v>344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>
      <c r="C107" s="32" t="s">
        <v>345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>
      <c r="C108" s="124" t="s">
        <v>346</v>
      </c>
      <c r="D108" s="131">
        <f>SUMIF('Planificación 2026-1'!$X:$X,'HORAS DOCENTES'!C108,'Planificación 2026-1'!$S:$S)</f>
        <v>24</v>
      </c>
      <c r="E108" s="132" t="str">
        <f t="shared" si="1"/>
        <v>OBSERVADO</v>
      </c>
    </row>
    <row r="109" spans="3:5">
      <c r="C109" s="32" t="s">
        <v>347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>
      <c r="C110" s="32" t="s">
        <v>348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>
      <c r="C111" s="32" t="s">
        <v>349</v>
      </c>
      <c r="D111" s="126">
        <f>SUMIF('Planificación 2026-1'!$X:$X,'HORAS DOCENTES'!C111,'Planificación 2026-1'!$S:$S)</f>
        <v>38</v>
      </c>
      <c r="E111" s="119" t="str">
        <f t="shared" si="1"/>
        <v>OBSERVADO</v>
      </c>
    </row>
    <row r="112" spans="3:5">
      <c r="C112" s="124" t="s">
        <v>350</v>
      </c>
      <c r="D112" s="131">
        <f>SUMIF('Planificación 2026-1'!$X:$X,'HORAS DOCENTES'!C112,'Planificación 2026-1'!$S:$S)</f>
        <v>30</v>
      </c>
      <c r="E112" s="132" t="str">
        <f t="shared" si="1"/>
        <v>TC</v>
      </c>
    </row>
    <row r="113" spans="3:8">
      <c r="C113" s="124" t="s">
        <v>351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>
      <c r="C114" s="32" t="s">
        <v>353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>
      <c r="C115" s="32" t="s">
        <v>354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>
      <c r="C116" s="32" t="s">
        <v>355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>
      <c r="C117" s="124" t="s">
        <v>357</v>
      </c>
      <c r="D117" s="131">
        <f>SUMIF('Planificación 2026-1'!$X:$X,'HORAS DOCENTES'!C117,'Planificación 2026-1'!$S:$S)</f>
        <v>14</v>
      </c>
      <c r="E117" s="132" t="str">
        <f t="shared" si="1"/>
        <v>TP</v>
      </c>
    </row>
    <row r="118" spans="3:8">
      <c r="C118" s="133" t="s">
        <v>1390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>
      <c r="C119" s="32" t="s">
        <v>1184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>
      <c r="C120" s="32" t="s">
        <v>360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>
      <c r="C121" s="124" t="s">
        <v>361</v>
      </c>
      <c r="D121" s="131">
        <f>SUMIF('Planificación 2026-1'!$X:$X,'HORAS DOCENTES'!C121,'Planificación 2026-1'!$S:$S)</f>
        <v>34</v>
      </c>
      <c r="E121" s="132" t="str">
        <f t="shared" si="1"/>
        <v>OBSERVADO</v>
      </c>
    </row>
    <row r="122" spans="3:8">
      <c r="C122" s="32" t="s">
        <v>362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>
      <c r="C123" s="32" t="s">
        <v>1185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>
      <c r="C124" s="32" t="s">
        <v>363</v>
      </c>
      <c r="D124" s="126">
        <f>SUMIF('Planificación 2026-1'!$X:$X,'HORAS DOCENTES'!C124,'Planificación 2026-1'!$S:$S)</f>
        <v>33</v>
      </c>
      <c r="E124" s="119" t="str">
        <f t="shared" si="1"/>
        <v>OBSERVADO</v>
      </c>
    </row>
    <row r="125" spans="3:8">
      <c r="C125" s="32" t="s">
        <v>365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>
      <c r="C126" s="32" t="s">
        <v>366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>
      <c r="C127" s="32" t="s">
        <v>368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>
      <c r="C128" s="32" t="s">
        <v>369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>
      <c r="C129" s="32" t="s">
        <v>370</v>
      </c>
      <c r="D129" s="126">
        <f>SUMIF('Planificación 2026-1'!$X:$X,'HORAS DOCENTES'!C129,'Planificación 2026-1'!$S:$S)</f>
        <v>31</v>
      </c>
      <c r="E129" s="119" t="str">
        <f t="shared" si="1"/>
        <v>TC</v>
      </c>
    </row>
    <row r="130" spans="3:5">
      <c r="C130" s="32" t="s">
        <v>373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>
      <c r="C131" s="32" t="s">
        <v>374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>
      <c r="C132" s="32" t="s">
        <v>1188</v>
      </c>
      <c r="D132" s="126">
        <f>SUMIF('Planificación 2026-1'!$X:$X,'HORAS DOCENTES'!C132,'Planificación 2026-1'!$S:$S)</f>
        <v>0</v>
      </c>
      <c r="E132" s="119" t="str">
        <f t="shared" si="2"/>
        <v>OBSERVADO</v>
      </c>
    </row>
    <row r="133" spans="3:5">
      <c r="C133" s="32" t="s">
        <v>376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>
      <c r="C134" s="32" t="s">
        <v>377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>
      <c r="C135" s="32" t="s">
        <v>379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>
      <c r="C136" s="124" t="s">
        <v>1391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>
      <c r="C137" s="124" t="s">
        <v>381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>
      <c r="C138" s="32" t="s">
        <v>383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>
      <c r="C139" s="32" t="s">
        <v>384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>
      <c r="C140" s="32" t="s">
        <v>388</v>
      </c>
      <c r="D140" s="98">
        <f>SUMIF('Planificación 2026-1'!$X:$X,'HORAS DOCENTES'!C140,'Planificación 2026-1'!$S:$S)</f>
        <v>26</v>
      </c>
      <c r="E140" s="119" t="str">
        <f t="shared" si="2"/>
        <v>OBSERVADO</v>
      </c>
    </row>
    <row r="141" spans="3:5">
      <c r="C141" s="32" t="s">
        <v>389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>
      <c r="C142" s="32" t="s">
        <v>390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>
      <c r="C143" s="32" t="s">
        <v>1192</v>
      </c>
      <c r="D143" s="63">
        <f>SUMIF('Planificación 2026-1'!$X:$X,'HORAS DOCENTES'!C143,'Planificación 2026-1'!$S:$S)</f>
        <v>0</v>
      </c>
      <c r="E143" s="119" t="str">
        <f t="shared" si="2"/>
        <v>OBSERVADO</v>
      </c>
    </row>
    <row r="144" spans="3:5">
      <c r="C144" s="125" t="s">
        <v>393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>
      <c r="C145" s="124" t="s">
        <v>394</v>
      </c>
      <c r="D145" s="131">
        <f>SUMIF('Planificación 2026-1'!$X:$X,'HORAS DOCENTES'!C145,'Planificación 2026-1'!$S:$S)</f>
        <v>20</v>
      </c>
      <c r="E145" s="132" t="str">
        <f t="shared" si="2"/>
        <v>OBSERVADO</v>
      </c>
    </row>
    <row r="146" spans="3:5">
      <c r="C146" s="124" t="s">
        <v>395</v>
      </c>
      <c r="D146" s="131">
        <f>SUMIF('Planificación 2026-1'!$X:$X,'HORAS DOCENTES'!C146,'Planificación 2026-1'!$S:$S)</f>
        <v>8</v>
      </c>
      <c r="E146" s="132" t="str">
        <f t="shared" ref="E146:E175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>
      <c r="C147" s="32" t="s">
        <v>398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>
      <c r="C148" s="32" t="s">
        <v>1193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>
      <c r="C149" s="32" t="s">
        <v>399</v>
      </c>
      <c r="D149" s="126">
        <f>SUMIF('Planificación 2026-1'!$X:$X,'HORAS DOCENTES'!C149,'Planificación 2026-1'!$S:$S)</f>
        <v>12</v>
      </c>
      <c r="E149" s="119" t="str">
        <f t="shared" si="3"/>
        <v>TP</v>
      </c>
    </row>
    <row r="150" spans="3:5">
      <c r="C150" s="32" t="s">
        <v>400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>
      <c r="C151" s="32" t="s">
        <v>401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>
      <c r="C152" s="32" t="s">
        <v>402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>
      <c r="C153" s="32" t="s">
        <v>403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>
      <c r="C154" s="128" t="s">
        <v>404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>
      <c r="C155" s="32" t="s">
        <v>405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>
      <c r="C156" s="32" t="s">
        <v>407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>
      <c r="C157" s="32" t="s">
        <v>411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>
      <c r="C158" s="32" t="s">
        <v>412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>
      <c r="C159" s="32" t="s">
        <v>413</v>
      </c>
      <c r="D159" s="126">
        <f>SUMIF('Planificación 2026-1'!$X:$X,'HORAS DOCENTES'!C159,'Planificación 2026-1'!$S:$S)</f>
        <v>33</v>
      </c>
      <c r="E159" s="119" t="str">
        <f t="shared" si="3"/>
        <v>OBSERVADO</v>
      </c>
    </row>
    <row r="160" spans="3:5">
      <c r="C160" s="32" t="s">
        <v>414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>
      <c r="C161" s="32" t="s">
        <v>415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>
      <c r="C162" s="32" t="s">
        <v>416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>
      <c r="C163" s="32" t="s">
        <v>417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>
      <c r="C164" s="32" t="s">
        <v>418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>
      <c r="C165" s="32" t="s">
        <v>420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>
      <c r="C166" s="32" t="s">
        <v>421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>
      <c r="C167" s="32" t="s">
        <v>422</v>
      </c>
      <c r="D167" s="126">
        <f>SUMIF('Planificación 2026-1'!$X:$X,'HORAS DOCENTES'!C167,'Planificación 2026-1'!$S:$S)</f>
        <v>17</v>
      </c>
      <c r="E167" s="119" t="str">
        <f t="shared" si="3"/>
        <v>TP</v>
      </c>
    </row>
    <row r="168" spans="3:5">
      <c r="C168" s="32" t="s">
        <v>423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>
      <c r="C169" s="32" t="s">
        <v>424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>
      <c r="C170" s="124" t="s">
        <v>426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>
      <c r="C171" s="32" t="s">
        <v>427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>
      <c r="C172" s="32" t="s">
        <v>429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>
      <c r="C173" s="32" t="s">
        <v>430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>
      <c r="C174" s="32" t="s">
        <v>432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>
      <c r="C175" s="32" t="s">
        <v>1202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defaultColWidth="9.140625" defaultRowHeight="1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>
      <c r="A2" s="97"/>
      <c r="B2" s="742" t="s">
        <v>1392</v>
      </c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</row>
    <row r="3" spans="1:13" ht="9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6.5">
      <c r="A4" s="97"/>
      <c r="B4" s="743" t="s">
        <v>1393</v>
      </c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</row>
    <row r="5" spans="1:13" ht="9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>
      <c r="A6" s="97"/>
      <c r="B6" s="99" t="s">
        <v>124</v>
      </c>
      <c r="C6" s="100" t="s">
        <v>1394</v>
      </c>
      <c r="D6" s="100" t="s">
        <v>552</v>
      </c>
      <c r="E6" s="101" t="s">
        <v>33</v>
      </c>
      <c r="F6" s="101" t="s">
        <v>1395</v>
      </c>
      <c r="G6" s="101" t="s">
        <v>554</v>
      </c>
      <c r="H6" s="101" t="s">
        <v>1396</v>
      </c>
      <c r="I6" s="101" t="s">
        <v>543</v>
      </c>
      <c r="J6" s="101" t="s">
        <v>1397</v>
      </c>
      <c r="K6" s="101" t="s">
        <v>549</v>
      </c>
      <c r="L6" s="101" t="s">
        <v>1398</v>
      </c>
      <c r="M6" s="100" t="s">
        <v>1399</v>
      </c>
    </row>
    <row r="7" spans="1:13" ht="21" customHeight="1">
      <c r="A7" s="97"/>
      <c r="B7" s="102">
        <v>1</v>
      </c>
      <c r="C7" s="103">
        <v>42679183</v>
      </c>
      <c r="D7" s="103" t="s">
        <v>1400</v>
      </c>
      <c r="E7" s="103" t="s">
        <v>1401</v>
      </c>
      <c r="F7" s="103" t="s">
        <v>197</v>
      </c>
      <c r="G7" s="103" t="s">
        <v>1402</v>
      </c>
      <c r="H7" s="104" t="s">
        <v>1403</v>
      </c>
      <c r="I7" s="104" t="s">
        <v>1404</v>
      </c>
      <c r="J7" s="104" t="s">
        <v>203</v>
      </c>
      <c r="K7" s="104">
        <v>8</v>
      </c>
      <c r="L7" s="104" t="s">
        <v>36</v>
      </c>
      <c r="M7" s="107" t="s">
        <v>1405</v>
      </c>
    </row>
    <row r="8" spans="1:13" ht="21" customHeight="1">
      <c r="A8" s="97"/>
      <c r="B8" s="102">
        <v>2</v>
      </c>
      <c r="C8" s="103">
        <v>42679183</v>
      </c>
      <c r="D8" s="103" t="s">
        <v>1400</v>
      </c>
      <c r="E8" s="103" t="s">
        <v>1401</v>
      </c>
      <c r="F8" s="103" t="s">
        <v>197</v>
      </c>
      <c r="G8" s="103" t="s">
        <v>1402</v>
      </c>
      <c r="H8" s="103" t="s">
        <v>1406</v>
      </c>
      <c r="I8" s="103" t="s">
        <v>1407</v>
      </c>
      <c r="J8" s="103" t="s">
        <v>203</v>
      </c>
      <c r="K8" s="103">
        <v>10</v>
      </c>
      <c r="L8" s="103" t="s">
        <v>36</v>
      </c>
      <c r="M8" s="107" t="s">
        <v>1405</v>
      </c>
    </row>
    <row r="9" spans="1:13" ht="21" customHeight="1">
      <c r="A9" s="97"/>
      <c r="B9" s="102">
        <v>3</v>
      </c>
      <c r="C9" s="103">
        <v>43149959</v>
      </c>
      <c r="D9" s="106" t="s">
        <v>1408</v>
      </c>
      <c r="E9" s="103" t="s">
        <v>1401</v>
      </c>
      <c r="F9" s="103" t="s">
        <v>196</v>
      </c>
      <c r="G9" s="105" t="s">
        <v>1409</v>
      </c>
      <c r="H9" s="106"/>
      <c r="I9" s="106"/>
      <c r="J9" s="106"/>
      <c r="K9" s="103"/>
      <c r="L9" s="103"/>
      <c r="M9" s="103"/>
    </row>
    <row r="10" spans="1:13" ht="21" customHeight="1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2026-05-05T20:19:16Z</dcterms:modified>
  <cp:category/>
  <cp:contentStatus/>
</cp:coreProperties>
</file>